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7038BAB8-9B69-437E-BD86-CE51D9C5309F}" xr6:coauthVersionLast="40" xr6:coauthVersionMax="40" xr10:uidLastSave="{00000000-0000-0000-0000-000000000000}"/>
  <bookViews>
    <workbookView xWindow="0" yWindow="0" windowWidth="20730" windowHeight="11760" tabRatio="602" firstSheet="1" activeTab="8" xr2:uid="{00000000-000D-0000-FFFF-FFFF00000000}"/>
  </bookViews>
  <sheets>
    <sheet name="文档说明" sheetId="10" state="hidden" r:id="rId1"/>
    <sheet name="属性规划" sheetId="53" r:id="rId2"/>
    <sheet name="战舰突破" sheetId="55" r:id="rId3"/>
    <sheet name="新战舰养成" sheetId="59" r:id="rId4"/>
    <sheet name="装备数值" sheetId="54" r:id="rId5"/>
    <sheet name="装备数值填表" sheetId="57" r:id="rId6"/>
    <sheet name="战宠" sheetId="63" r:id="rId7"/>
    <sheet name="军阶与晶片数值" sheetId="56" r:id="rId8"/>
    <sheet name="新怪物属性" sheetId="58" r:id="rId9"/>
    <sheet name="竞技场玩家" sheetId="60" state="hidden" r:id="rId10"/>
    <sheet name="日常本" sheetId="61" r:id="rId11"/>
    <sheet name="通天塔" sheetId="62" r:id="rId12"/>
    <sheet name="突破数值备份" sheetId="49" state="hidden" r:id="rId13"/>
    <sheet name="关卡思路" sheetId="36" state="hidden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V6" i="58" l="1"/>
  <c r="LV7" i="58"/>
  <c r="LV8" i="58"/>
  <c r="LV9" i="58"/>
  <c r="LV10" i="58"/>
  <c r="LV11" i="58"/>
  <c r="LV12" i="58"/>
  <c r="LV13" i="58"/>
  <c r="LV14" i="58"/>
  <c r="LV15" i="58"/>
  <c r="LV16" i="58"/>
  <c r="LV17" i="58"/>
  <c r="LV18" i="58"/>
  <c r="LV19" i="58"/>
  <c r="LV20" i="58"/>
  <c r="LV21" i="58"/>
  <c r="LV22" i="58"/>
  <c r="LV23" i="58"/>
  <c r="LV24" i="58"/>
  <c r="LV25" i="58"/>
  <c r="LV26" i="58"/>
  <c r="LV27" i="58"/>
  <c r="LV28" i="58"/>
  <c r="LV29" i="58"/>
  <c r="LV30" i="58"/>
  <c r="LV31" i="58"/>
  <c r="LV32" i="58"/>
  <c r="LV33" i="58"/>
  <c r="LV34" i="58"/>
  <c r="LV35" i="58"/>
  <c r="LV36" i="58"/>
  <c r="LV37" i="58"/>
  <c r="LV38" i="58"/>
  <c r="LV39" i="58"/>
  <c r="LV40" i="58"/>
  <c r="LV41" i="58"/>
  <c r="LV42" i="58"/>
  <c r="LV43" i="58"/>
  <c r="LV44" i="58"/>
  <c r="LV45" i="58"/>
  <c r="LV46" i="58"/>
  <c r="LV47" i="58"/>
  <c r="LV48" i="58"/>
  <c r="LV49" i="58"/>
  <c r="LV50" i="58"/>
  <c r="LV51" i="58"/>
  <c r="LV52" i="58"/>
  <c r="LV53" i="58"/>
  <c r="LV54" i="58"/>
  <c r="LV55" i="58"/>
  <c r="LV56" i="58"/>
  <c r="LV57" i="58"/>
  <c r="LV58" i="58"/>
  <c r="LV59" i="58"/>
  <c r="LV60" i="58"/>
  <c r="LV61" i="58"/>
  <c r="LV62" i="58"/>
  <c r="LV63" i="58"/>
  <c r="LV64" i="58"/>
  <c r="LV65" i="58"/>
  <c r="LV66" i="58"/>
  <c r="LV67" i="58"/>
  <c r="LV68" i="58"/>
  <c r="LV69" i="58"/>
  <c r="LV70" i="58"/>
  <c r="LV71" i="58"/>
  <c r="LV72" i="58"/>
  <c r="LV73" i="58"/>
  <c r="LV74" i="58"/>
  <c r="LV75" i="58"/>
  <c r="LV76" i="58"/>
  <c r="LV77" i="58"/>
  <c r="LV78" i="58"/>
  <c r="LV79" i="58"/>
  <c r="LV80" i="58"/>
  <c r="LV81" i="58"/>
  <c r="LV82" i="58"/>
  <c r="LV83" i="58"/>
  <c r="LV84" i="58"/>
  <c r="LV85" i="58"/>
  <c r="LV86" i="58"/>
  <c r="LV87" i="58"/>
  <c r="LV88" i="58"/>
  <c r="LV89" i="58"/>
  <c r="LV90" i="58"/>
  <c r="LV91" i="58"/>
  <c r="LV92" i="58"/>
  <c r="LV93" i="58"/>
  <c r="LV94" i="58"/>
  <c r="LV95" i="58"/>
  <c r="LV96" i="58"/>
  <c r="LV97" i="58"/>
  <c r="LV98" i="58"/>
  <c r="LV99" i="58"/>
  <c r="LV100" i="58"/>
  <c r="LV101" i="58"/>
  <c r="LV102" i="58"/>
  <c r="LV103" i="58"/>
  <c r="LV104" i="58"/>
  <c r="LV105" i="58"/>
  <c r="LV106" i="58"/>
  <c r="LV107" i="58"/>
  <c r="LV108" i="58"/>
  <c r="LV109" i="58"/>
  <c r="LV110" i="58"/>
  <c r="LV111" i="58"/>
  <c r="LV112" i="58"/>
  <c r="LV113" i="58"/>
  <c r="LV114" i="58"/>
  <c r="LV115" i="58"/>
  <c r="LV116" i="58"/>
  <c r="LV117" i="58"/>
  <c r="LV118" i="58"/>
  <c r="LV119" i="58"/>
  <c r="LV120" i="58"/>
  <c r="LV121" i="58"/>
  <c r="LV122" i="58"/>
  <c r="LV123" i="58"/>
  <c r="LV5" i="58"/>
  <c r="LL5" i="58"/>
  <c r="LL6" i="58"/>
  <c r="LL7" i="58"/>
  <c r="LL8" i="58"/>
  <c r="LL9" i="58"/>
  <c r="LL10" i="58"/>
  <c r="LL11" i="58"/>
  <c r="LL12" i="58"/>
  <c r="LL13" i="58"/>
  <c r="LL14" i="58"/>
  <c r="LL15" i="58"/>
  <c r="LL16" i="58"/>
  <c r="LL17" i="58"/>
  <c r="LL18" i="58"/>
  <c r="LL19" i="58"/>
  <c r="LL20" i="58"/>
  <c r="LL21" i="58"/>
  <c r="LL22" i="58"/>
  <c r="LL23" i="58"/>
  <c r="LL24" i="58"/>
  <c r="LL25" i="58"/>
  <c r="LL26" i="58"/>
  <c r="LL27" i="58"/>
  <c r="LL28" i="58"/>
  <c r="LL29" i="58"/>
  <c r="LL30" i="58"/>
  <c r="LL31" i="58"/>
  <c r="LL32" i="58"/>
  <c r="LL33" i="58"/>
  <c r="LL34" i="58"/>
  <c r="LL35" i="58"/>
  <c r="LL36" i="58"/>
  <c r="LL37" i="58"/>
  <c r="LL38" i="58"/>
  <c r="LL39" i="58"/>
  <c r="LL40" i="58"/>
  <c r="LL41" i="58"/>
  <c r="LL42" i="58"/>
  <c r="LL43" i="58"/>
  <c r="LL44" i="58"/>
  <c r="LL45" i="58"/>
  <c r="LL46" i="58"/>
  <c r="LL47" i="58"/>
  <c r="LL48" i="58"/>
  <c r="LL49" i="58"/>
  <c r="LL50" i="58"/>
  <c r="LL51" i="58"/>
  <c r="LL52" i="58"/>
  <c r="LL53" i="58"/>
  <c r="LL54" i="58"/>
  <c r="LL55" i="58"/>
  <c r="LL56" i="58"/>
  <c r="LL57" i="58"/>
  <c r="LL58" i="58"/>
  <c r="LL59" i="58"/>
  <c r="LL60" i="58"/>
  <c r="LL61" i="58"/>
  <c r="LL62" i="58"/>
  <c r="LL63" i="58"/>
  <c r="LL64" i="58"/>
  <c r="LL65" i="58"/>
  <c r="LL66" i="58"/>
  <c r="LL67" i="58"/>
  <c r="LL68" i="58"/>
  <c r="LL69" i="58"/>
  <c r="LL70" i="58"/>
  <c r="LL71" i="58"/>
  <c r="LL72" i="58"/>
  <c r="LL73" i="58"/>
  <c r="LL74" i="58"/>
  <c r="LL75" i="58"/>
  <c r="LL76" i="58"/>
  <c r="LL77" i="58"/>
  <c r="LL78" i="58"/>
  <c r="LL79" i="58"/>
  <c r="LL80" i="58"/>
  <c r="LL81" i="58"/>
  <c r="LL82" i="58"/>
  <c r="LL83" i="58"/>
  <c r="LL84" i="58"/>
  <c r="LL85" i="58"/>
  <c r="LL86" i="58"/>
  <c r="LL87" i="58"/>
  <c r="LL88" i="58"/>
  <c r="LL89" i="58"/>
  <c r="LL90" i="58"/>
  <c r="LL91" i="58"/>
  <c r="LL92" i="58"/>
  <c r="LL93" i="58"/>
  <c r="LL94" i="58"/>
  <c r="LL95" i="58"/>
  <c r="LL96" i="58"/>
  <c r="LL97" i="58"/>
  <c r="LL98" i="58"/>
  <c r="LL99" i="58"/>
  <c r="LL100" i="58"/>
  <c r="LL101" i="58"/>
  <c r="LL102" i="58"/>
  <c r="LL103" i="58"/>
  <c r="LL104" i="58"/>
  <c r="LL105" i="58"/>
  <c r="LL106" i="58"/>
  <c r="LL107" i="58"/>
  <c r="LL108" i="58"/>
  <c r="LL109" i="58"/>
  <c r="LL110" i="58"/>
  <c r="LL111" i="58"/>
  <c r="LL112" i="58"/>
  <c r="LL113" i="58"/>
  <c r="LL114" i="58"/>
  <c r="LL115" i="58"/>
  <c r="LL116" i="58"/>
  <c r="LL117" i="58"/>
  <c r="LL118" i="58"/>
  <c r="LL119" i="58"/>
  <c r="LL120" i="58"/>
  <c r="LL121" i="58"/>
  <c r="LL122" i="58"/>
  <c r="LL123" i="58"/>
  <c r="IQ6" i="58" l="1"/>
  <c r="IQ7" i="58"/>
  <c r="IQ8" i="58"/>
  <c r="IQ9" i="58"/>
  <c r="IQ10" i="58"/>
  <c r="IQ11" i="58"/>
  <c r="IQ12" i="58"/>
  <c r="IQ13" i="58"/>
  <c r="IQ14" i="58"/>
  <c r="IQ15" i="58"/>
  <c r="IQ16" i="58"/>
  <c r="IQ17" i="58"/>
  <c r="IQ18" i="58"/>
  <c r="IQ19" i="58"/>
  <c r="IQ20" i="58"/>
  <c r="IQ21" i="58"/>
  <c r="IQ22" i="58"/>
  <c r="IQ23" i="58"/>
  <c r="IQ24" i="58"/>
  <c r="IQ25" i="58"/>
  <c r="IQ26" i="58"/>
  <c r="IQ27" i="58"/>
  <c r="IQ28" i="58"/>
  <c r="IQ29" i="58"/>
  <c r="IQ30" i="58"/>
  <c r="IQ31" i="58"/>
  <c r="IQ32" i="58"/>
  <c r="IQ33" i="58"/>
  <c r="IQ34" i="58"/>
  <c r="IQ35" i="58"/>
  <c r="IQ36" i="58"/>
  <c r="IQ37" i="58"/>
  <c r="IQ38" i="58"/>
  <c r="IQ39" i="58"/>
  <c r="IQ40" i="58"/>
  <c r="IQ41" i="58"/>
  <c r="IQ42" i="58"/>
  <c r="IQ43" i="58"/>
  <c r="IQ44" i="58"/>
  <c r="IQ45" i="58"/>
  <c r="IQ46" i="58"/>
  <c r="IQ47" i="58"/>
  <c r="IQ48" i="58"/>
  <c r="IQ49" i="58"/>
  <c r="IQ50" i="58"/>
  <c r="IQ51" i="58"/>
  <c r="IQ52" i="58"/>
  <c r="IQ53" i="58"/>
  <c r="IQ54" i="58"/>
  <c r="IQ55" i="58"/>
  <c r="IQ56" i="58"/>
  <c r="IQ57" i="58"/>
  <c r="IQ5" i="58"/>
  <c r="IP6" i="58"/>
  <c r="IP7" i="58"/>
  <c r="IP8" i="58"/>
  <c r="IP9" i="58"/>
  <c r="IP10" i="58"/>
  <c r="IP11" i="58"/>
  <c r="IP12" i="58"/>
  <c r="IP13" i="58"/>
  <c r="IP14" i="58"/>
  <c r="IP15" i="58"/>
  <c r="IP16" i="58"/>
  <c r="IP17" i="58"/>
  <c r="IP18" i="58"/>
  <c r="IP19" i="58"/>
  <c r="IP20" i="58"/>
  <c r="IP21" i="58"/>
  <c r="IP22" i="58"/>
  <c r="IP23" i="58"/>
  <c r="IP24" i="58"/>
  <c r="IP25" i="58"/>
  <c r="IP26" i="58"/>
  <c r="IP27" i="58"/>
  <c r="IP28" i="58"/>
  <c r="IP29" i="58"/>
  <c r="IP30" i="58"/>
  <c r="IP31" i="58"/>
  <c r="IP32" i="58"/>
  <c r="IP33" i="58"/>
  <c r="IP34" i="58"/>
  <c r="IP35" i="58"/>
  <c r="IP36" i="58"/>
  <c r="IP37" i="58"/>
  <c r="IP38" i="58"/>
  <c r="IP39" i="58"/>
  <c r="IP40" i="58"/>
  <c r="IP41" i="58"/>
  <c r="IP42" i="58"/>
  <c r="IP43" i="58"/>
  <c r="IP44" i="58"/>
  <c r="IP45" i="58"/>
  <c r="IP46" i="58"/>
  <c r="IP47" i="58"/>
  <c r="IP48" i="58"/>
  <c r="IP49" i="58"/>
  <c r="IP50" i="58"/>
  <c r="IP51" i="58"/>
  <c r="IP52" i="58"/>
  <c r="IP53" i="58"/>
  <c r="IP54" i="58"/>
  <c r="IP55" i="58"/>
  <c r="IP5" i="58"/>
  <c r="IJ6" i="58"/>
  <c r="IJ7" i="58"/>
  <c r="IJ8" i="58"/>
  <c r="IJ9" i="58"/>
  <c r="IJ10" i="58"/>
  <c r="IJ11" i="58"/>
  <c r="IJ12" i="58"/>
  <c r="IJ13" i="58"/>
  <c r="IJ14" i="58"/>
  <c r="IJ15" i="58"/>
  <c r="IJ16" i="58"/>
  <c r="IJ17" i="58"/>
  <c r="IJ18" i="58"/>
  <c r="IJ19" i="58"/>
  <c r="IJ20" i="58"/>
  <c r="IJ21" i="58"/>
  <c r="IJ22" i="58"/>
  <c r="IJ23" i="58"/>
  <c r="IJ24" i="58"/>
  <c r="IJ25" i="58"/>
  <c r="IJ26" i="58"/>
  <c r="IJ27" i="58"/>
  <c r="IJ28" i="58"/>
  <c r="IJ29" i="58"/>
  <c r="IJ30" i="58"/>
  <c r="IJ31" i="58"/>
  <c r="IJ32" i="58"/>
  <c r="IJ33" i="58"/>
  <c r="IJ34" i="58"/>
  <c r="IJ35" i="58"/>
  <c r="IJ36" i="58"/>
  <c r="IJ37" i="58"/>
  <c r="IJ38" i="58"/>
  <c r="IJ39" i="58"/>
  <c r="IJ40" i="58"/>
  <c r="IJ41" i="58"/>
  <c r="IJ42" i="58"/>
  <c r="IJ43" i="58"/>
  <c r="IJ44" i="58"/>
  <c r="IJ45" i="58"/>
  <c r="IJ46" i="58"/>
  <c r="IJ47" i="58"/>
  <c r="IJ48" i="58"/>
  <c r="IJ49" i="58"/>
  <c r="IJ50" i="58"/>
  <c r="IJ51" i="58"/>
  <c r="IJ52" i="58"/>
  <c r="IJ53" i="58"/>
  <c r="IJ54" i="58"/>
  <c r="IJ55" i="58"/>
  <c r="IJ56" i="58"/>
  <c r="IJ57" i="58"/>
  <c r="IJ58" i="58"/>
  <c r="IJ59" i="58"/>
  <c r="IJ60" i="58"/>
  <c r="IJ61" i="58"/>
  <c r="IJ62" i="58"/>
  <c r="IJ63" i="58"/>
  <c r="IJ64" i="58"/>
  <c r="IJ65" i="58"/>
  <c r="IJ66" i="58"/>
  <c r="IJ67" i="58"/>
  <c r="IJ68" i="58"/>
  <c r="IJ69" i="58"/>
  <c r="IJ70" i="58"/>
  <c r="IJ71" i="58"/>
  <c r="IJ72" i="58"/>
  <c r="IJ73" i="58"/>
  <c r="IJ74" i="58"/>
  <c r="IJ75" i="58"/>
  <c r="IJ76" i="58"/>
  <c r="IJ77" i="58"/>
  <c r="IJ78" i="58"/>
  <c r="IJ79" i="58"/>
  <c r="IJ80" i="58"/>
  <c r="IJ81" i="58"/>
  <c r="IJ82" i="58"/>
  <c r="IJ83" i="58"/>
  <c r="IJ84" i="58"/>
  <c r="IJ85" i="58"/>
  <c r="IJ86" i="58"/>
  <c r="IJ87" i="58"/>
  <c r="IJ88" i="58"/>
  <c r="IJ89" i="58"/>
  <c r="IJ90" i="58"/>
  <c r="IJ91" i="58"/>
  <c r="IJ92" i="58"/>
  <c r="IJ93" i="58"/>
  <c r="IJ94" i="58"/>
  <c r="IJ95" i="58"/>
  <c r="IJ96" i="58"/>
  <c r="IJ97" i="58"/>
  <c r="IJ98" i="58"/>
  <c r="IJ99" i="58"/>
  <c r="IJ100" i="58"/>
  <c r="IJ101" i="58"/>
  <c r="IJ102" i="58"/>
  <c r="IJ103" i="58"/>
  <c r="IJ104" i="58"/>
  <c r="IJ105" i="58"/>
  <c r="IJ106" i="58"/>
  <c r="IJ107" i="58"/>
  <c r="IJ108" i="58"/>
  <c r="IJ109" i="58"/>
  <c r="IJ110" i="58"/>
  <c r="IJ111" i="58"/>
  <c r="IJ112" i="58"/>
  <c r="IJ113" i="58"/>
  <c r="IJ114" i="58"/>
  <c r="IJ115" i="58"/>
  <c r="IJ116" i="58"/>
  <c r="IJ117" i="58"/>
  <c r="IJ118" i="58"/>
  <c r="IJ119" i="58"/>
  <c r="IJ120" i="58"/>
  <c r="IJ121" i="58"/>
  <c r="IJ122" i="58"/>
  <c r="IJ123" i="58"/>
  <c r="IJ5" i="58"/>
  <c r="II6" i="58"/>
  <c r="II7" i="58"/>
  <c r="II8" i="58"/>
  <c r="II9" i="58"/>
  <c r="II10" i="58"/>
  <c r="II11" i="58"/>
  <c r="II12" i="58"/>
  <c r="II13" i="58"/>
  <c r="II14" i="58"/>
  <c r="II15" i="58"/>
  <c r="II16" i="58"/>
  <c r="II17" i="58"/>
  <c r="II18" i="58"/>
  <c r="II19" i="58"/>
  <c r="II20" i="58"/>
  <c r="II21" i="58"/>
  <c r="II22" i="58"/>
  <c r="II23" i="58"/>
  <c r="II24" i="58"/>
  <c r="II25" i="58"/>
  <c r="II26" i="58"/>
  <c r="II27" i="58"/>
  <c r="II28" i="58"/>
  <c r="II29" i="58"/>
  <c r="II30" i="58"/>
  <c r="II31" i="58"/>
  <c r="II32" i="58"/>
  <c r="II33" i="58"/>
  <c r="II34" i="58"/>
  <c r="II35" i="58"/>
  <c r="II36" i="58"/>
  <c r="II37" i="58"/>
  <c r="II38" i="58"/>
  <c r="II39" i="58"/>
  <c r="II40" i="58"/>
  <c r="II41" i="58"/>
  <c r="II42" i="58"/>
  <c r="II43" i="58"/>
  <c r="II44" i="58"/>
  <c r="II45" i="58"/>
  <c r="II46" i="58"/>
  <c r="II47" i="58"/>
  <c r="II48" i="58"/>
  <c r="II49" i="58"/>
  <c r="II50" i="58"/>
  <c r="II51" i="58"/>
  <c r="II52" i="58"/>
  <c r="II53" i="58"/>
  <c r="II54" i="58"/>
  <c r="II55" i="58"/>
  <c r="II56" i="58"/>
  <c r="II57" i="58"/>
  <c r="II58" i="58"/>
  <c r="II59" i="58"/>
  <c r="II60" i="58"/>
  <c r="II61" i="58"/>
  <c r="II62" i="58"/>
  <c r="II63" i="58"/>
  <c r="II64" i="58"/>
  <c r="II65" i="58"/>
  <c r="II66" i="58"/>
  <c r="II67" i="58"/>
  <c r="II68" i="58"/>
  <c r="II69" i="58"/>
  <c r="II70" i="58"/>
  <c r="II71" i="58"/>
  <c r="II72" i="58"/>
  <c r="II73" i="58"/>
  <c r="II74" i="58"/>
  <c r="II75" i="58"/>
  <c r="II76" i="58"/>
  <c r="II77" i="58"/>
  <c r="II78" i="58"/>
  <c r="II79" i="58"/>
  <c r="II80" i="58"/>
  <c r="II81" i="58"/>
  <c r="II82" i="58"/>
  <c r="II83" i="58"/>
  <c r="II84" i="58"/>
  <c r="II85" i="58"/>
  <c r="II86" i="58"/>
  <c r="II87" i="58"/>
  <c r="II88" i="58"/>
  <c r="II89" i="58"/>
  <c r="II90" i="58"/>
  <c r="II91" i="58"/>
  <c r="II92" i="58"/>
  <c r="II93" i="58"/>
  <c r="II94" i="58"/>
  <c r="II95" i="58"/>
  <c r="II96" i="58"/>
  <c r="II97" i="58"/>
  <c r="II98" i="58"/>
  <c r="II99" i="58"/>
  <c r="II100" i="58"/>
  <c r="II101" i="58"/>
  <c r="II102" i="58"/>
  <c r="II103" i="58"/>
  <c r="II104" i="58"/>
  <c r="II105" i="58"/>
  <c r="II106" i="58"/>
  <c r="II107" i="58"/>
  <c r="II108" i="58"/>
  <c r="II109" i="58"/>
  <c r="II110" i="58"/>
  <c r="II111" i="58"/>
  <c r="II112" i="58"/>
  <c r="II113" i="58"/>
  <c r="II114" i="58"/>
  <c r="II115" i="58"/>
  <c r="II116" i="58"/>
  <c r="II117" i="58"/>
  <c r="II118" i="58"/>
  <c r="II119" i="58"/>
  <c r="II120" i="58"/>
  <c r="II121" i="58"/>
  <c r="II122" i="58"/>
  <c r="II123" i="58"/>
  <c r="II5" i="58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31" i="63"/>
  <c r="IB6" i="58"/>
  <c r="IC6" i="58"/>
  <c r="ID6" i="58"/>
  <c r="IE6" i="58"/>
  <c r="IF6" i="58"/>
  <c r="IB7" i="58"/>
  <c r="IC7" i="58"/>
  <c r="ID7" i="58"/>
  <c r="IE7" i="58"/>
  <c r="IF7" i="58"/>
  <c r="IB8" i="58"/>
  <c r="IC8" i="58"/>
  <c r="ID8" i="58"/>
  <c r="IE8" i="58"/>
  <c r="IF8" i="58"/>
  <c r="IB9" i="58"/>
  <c r="IC9" i="58"/>
  <c r="ID9" i="58"/>
  <c r="IE9" i="58"/>
  <c r="IF9" i="58"/>
  <c r="IB10" i="58"/>
  <c r="IC10" i="58"/>
  <c r="ID10" i="58"/>
  <c r="IE10" i="58"/>
  <c r="IF10" i="58"/>
  <c r="IB11" i="58"/>
  <c r="IC11" i="58"/>
  <c r="ID11" i="58"/>
  <c r="IE11" i="58"/>
  <c r="IF11" i="58"/>
  <c r="IB12" i="58"/>
  <c r="IC12" i="58"/>
  <c r="ID12" i="58"/>
  <c r="IE12" i="58"/>
  <c r="IF12" i="58"/>
  <c r="IB13" i="58"/>
  <c r="IC13" i="58"/>
  <c r="ID13" i="58"/>
  <c r="IE13" i="58"/>
  <c r="IF13" i="58"/>
  <c r="IB14" i="58"/>
  <c r="IC14" i="58"/>
  <c r="ID14" i="58"/>
  <c r="IE14" i="58"/>
  <c r="IF14" i="58"/>
  <c r="IB15" i="58"/>
  <c r="IC15" i="58"/>
  <c r="ID15" i="58"/>
  <c r="IE15" i="58"/>
  <c r="IF15" i="58"/>
  <c r="IB16" i="58"/>
  <c r="IC16" i="58"/>
  <c r="ID16" i="58"/>
  <c r="IE16" i="58"/>
  <c r="IF16" i="58"/>
  <c r="IB17" i="58"/>
  <c r="IC17" i="58"/>
  <c r="ID17" i="58"/>
  <c r="IE17" i="58"/>
  <c r="IF17" i="58"/>
  <c r="IB18" i="58"/>
  <c r="IC18" i="58"/>
  <c r="ID18" i="58"/>
  <c r="IE18" i="58"/>
  <c r="IF18" i="58"/>
  <c r="IB19" i="58"/>
  <c r="IC19" i="58"/>
  <c r="ID19" i="58"/>
  <c r="IE19" i="58"/>
  <c r="IF19" i="58"/>
  <c r="IB20" i="58"/>
  <c r="IC20" i="58"/>
  <c r="ID20" i="58"/>
  <c r="IE20" i="58"/>
  <c r="IF20" i="58"/>
  <c r="IB21" i="58"/>
  <c r="IC21" i="58"/>
  <c r="ID21" i="58"/>
  <c r="IE21" i="58"/>
  <c r="IF21" i="58"/>
  <c r="IB22" i="58"/>
  <c r="IC22" i="58"/>
  <c r="ID22" i="58"/>
  <c r="IE22" i="58"/>
  <c r="IF22" i="58"/>
  <c r="IB23" i="58"/>
  <c r="IC23" i="58"/>
  <c r="ID23" i="58"/>
  <c r="IE23" i="58"/>
  <c r="IF23" i="58"/>
  <c r="IB24" i="58"/>
  <c r="IC24" i="58"/>
  <c r="ID24" i="58"/>
  <c r="IE24" i="58"/>
  <c r="IF24" i="58"/>
  <c r="IB25" i="58"/>
  <c r="IC25" i="58"/>
  <c r="ID25" i="58"/>
  <c r="IE25" i="58"/>
  <c r="IF25" i="58"/>
  <c r="IB26" i="58"/>
  <c r="IC26" i="58"/>
  <c r="ID26" i="58"/>
  <c r="IE26" i="58"/>
  <c r="IF26" i="58"/>
  <c r="IB27" i="58"/>
  <c r="IC27" i="58"/>
  <c r="ID27" i="58"/>
  <c r="IE27" i="58"/>
  <c r="IF27" i="58"/>
  <c r="IB28" i="58"/>
  <c r="IC28" i="58"/>
  <c r="ID28" i="58"/>
  <c r="IE28" i="58"/>
  <c r="IF28" i="58"/>
  <c r="IB29" i="58"/>
  <c r="IC29" i="58"/>
  <c r="ID29" i="58"/>
  <c r="IE29" i="58"/>
  <c r="IF29" i="58"/>
  <c r="IB30" i="58"/>
  <c r="IC30" i="58"/>
  <c r="ID30" i="58"/>
  <c r="IE30" i="58"/>
  <c r="IF30" i="58"/>
  <c r="IB31" i="58"/>
  <c r="IC31" i="58"/>
  <c r="ID31" i="58"/>
  <c r="IE31" i="58"/>
  <c r="IF31" i="58"/>
  <c r="IB32" i="58"/>
  <c r="IC32" i="58"/>
  <c r="ID32" i="58"/>
  <c r="IE32" i="58"/>
  <c r="IF32" i="58"/>
  <c r="IB33" i="58"/>
  <c r="IC33" i="58"/>
  <c r="ID33" i="58"/>
  <c r="IE33" i="58"/>
  <c r="IF33" i="58"/>
  <c r="IB34" i="58"/>
  <c r="IC34" i="58"/>
  <c r="ID34" i="58"/>
  <c r="IE34" i="58"/>
  <c r="IF34" i="58"/>
  <c r="IB35" i="58"/>
  <c r="IC35" i="58"/>
  <c r="ID35" i="58"/>
  <c r="IE35" i="58"/>
  <c r="IF35" i="58"/>
  <c r="IB36" i="58"/>
  <c r="IC36" i="58"/>
  <c r="ID36" i="58"/>
  <c r="IE36" i="58"/>
  <c r="IF36" i="58"/>
  <c r="IB37" i="58"/>
  <c r="IC37" i="58"/>
  <c r="ID37" i="58"/>
  <c r="IE37" i="58"/>
  <c r="IF37" i="58"/>
  <c r="IB38" i="58"/>
  <c r="IC38" i="58"/>
  <c r="ID38" i="58"/>
  <c r="IE38" i="58"/>
  <c r="IF38" i="58"/>
  <c r="IB39" i="58"/>
  <c r="IC39" i="58"/>
  <c r="ID39" i="58"/>
  <c r="IE39" i="58"/>
  <c r="IF39" i="58"/>
  <c r="IB40" i="58"/>
  <c r="IC40" i="58"/>
  <c r="ID40" i="58"/>
  <c r="IE40" i="58"/>
  <c r="IF40" i="58"/>
  <c r="IB41" i="58"/>
  <c r="IC41" i="58"/>
  <c r="ID41" i="58"/>
  <c r="IE41" i="58"/>
  <c r="IF41" i="58"/>
  <c r="IB42" i="58"/>
  <c r="IC42" i="58"/>
  <c r="ID42" i="58"/>
  <c r="IE42" i="58"/>
  <c r="IF42" i="58"/>
  <c r="IB43" i="58"/>
  <c r="IC43" i="58"/>
  <c r="ID43" i="58"/>
  <c r="IE43" i="58"/>
  <c r="IF43" i="58"/>
  <c r="IB44" i="58"/>
  <c r="IC44" i="58"/>
  <c r="ID44" i="58"/>
  <c r="IE44" i="58"/>
  <c r="IF44" i="58"/>
  <c r="IB45" i="58"/>
  <c r="IC45" i="58"/>
  <c r="ID45" i="58"/>
  <c r="IE45" i="58"/>
  <c r="IF45" i="58"/>
  <c r="IB46" i="58"/>
  <c r="IC46" i="58"/>
  <c r="ID46" i="58"/>
  <c r="IE46" i="58"/>
  <c r="IF46" i="58"/>
  <c r="IB47" i="58"/>
  <c r="IC47" i="58"/>
  <c r="ID47" i="58"/>
  <c r="IE47" i="58"/>
  <c r="IF47" i="58"/>
  <c r="IB48" i="58"/>
  <c r="IC48" i="58"/>
  <c r="ID48" i="58"/>
  <c r="IE48" i="58"/>
  <c r="IF48" i="58"/>
  <c r="IB49" i="58"/>
  <c r="IC49" i="58"/>
  <c r="ID49" i="58"/>
  <c r="IE49" i="58"/>
  <c r="IF49" i="58"/>
  <c r="IB50" i="58"/>
  <c r="IC50" i="58"/>
  <c r="ID50" i="58"/>
  <c r="IE50" i="58"/>
  <c r="IF50" i="58"/>
  <c r="IB51" i="58"/>
  <c r="IC51" i="58"/>
  <c r="ID51" i="58"/>
  <c r="IE51" i="58"/>
  <c r="IF51" i="58"/>
  <c r="IB52" i="58"/>
  <c r="IC52" i="58"/>
  <c r="ID52" i="58"/>
  <c r="IE52" i="58"/>
  <c r="IF52" i="58"/>
  <c r="IB53" i="58"/>
  <c r="IC53" i="58"/>
  <c r="ID53" i="58"/>
  <c r="IE53" i="58"/>
  <c r="IF53" i="58"/>
  <c r="IB54" i="58"/>
  <c r="IC54" i="58"/>
  <c r="ID54" i="58"/>
  <c r="IE54" i="58"/>
  <c r="IF54" i="58"/>
  <c r="IB55" i="58"/>
  <c r="IC55" i="58"/>
  <c r="ID55" i="58"/>
  <c r="IE55" i="58"/>
  <c r="IF55" i="58"/>
  <c r="IC5" i="58"/>
  <c r="ID5" i="58"/>
  <c r="IE5" i="58"/>
  <c r="IF5" i="58"/>
  <c r="IB5" i="58"/>
  <c r="KM54" i="58" l="1"/>
  <c r="KN54" i="58"/>
  <c r="KM42" i="58"/>
  <c r="KN42" i="58"/>
  <c r="KM18" i="58"/>
  <c r="KN18" i="58"/>
  <c r="KM53" i="58"/>
  <c r="KN53" i="58"/>
  <c r="KN41" i="58"/>
  <c r="KM41" i="58"/>
  <c r="KM29" i="58"/>
  <c r="KN29" i="58"/>
  <c r="KN17" i="58"/>
  <c r="KM17" i="58"/>
  <c r="KM30" i="58"/>
  <c r="KN30" i="58"/>
  <c r="KN5" i="58"/>
  <c r="KM5" i="58"/>
  <c r="KN52" i="58"/>
  <c r="KM52" i="58"/>
  <c r="KN40" i="58"/>
  <c r="KM40" i="58"/>
  <c r="KN28" i="58"/>
  <c r="KM28" i="58"/>
  <c r="KN16" i="58"/>
  <c r="KM16" i="58"/>
  <c r="KM51" i="58"/>
  <c r="KN51" i="58"/>
  <c r="KM39" i="58"/>
  <c r="KN39" i="58"/>
  <c r="KN27" i="58"/>
  <c r="KM27" i="58"/>
  <c r="KN15" i="58"/>
  <c r="KM15" i="58"/>
  <c r="KM6" i="58"/>
  <c r="KN6" i="58"/>
  <c r="KM50" i="58"/>
  <c r="KN50" i="58"/>
  <c r="KN38" i="58"/>
  <c r="KM38" i="58"/>
  <c r="KN26" i="58"/>
  <c r="KM26" i="58"/>
  <c r="KN14" i="58"/>
  <c r="KM14" i="58"/>
  <c r="KM49" i="58"/>
  <c r="KN49" i="58"/>
  <c r="KM37" i="58"/>
  <c r="KN37" i="58"/>
  <c r="KM25" i="58"/>
  <c r="KN25" i="58"/>
  <c r="KN13" i="58"/>
  <c r="KM13" i="58"/>
  <c r="KN48" i="58"/>
  <c r="KM48" i="58"/>
  <c r="KN36" i="58"/>
  <c r="KM36" i="58"/>
  <c r="KN24" i="58"/>
  <c r="KM24" i="58"/>
  <c r="KN12" i="58"/>
  <c r="KM12" i="58"/>
  <c r="KN35" i="58"/>
  <c r="KM35" i="58"/>
  <c r="KN23" i="58"/>
  <c r="KM23" i="58"/>
  <c r="KN11" i="58"/>
  <c r="KM11" i="58"/>
  <c r="KN46" i="58"/>
  <c r="KM46" i="58"/>
  <c r="KN34" i="58"/>
  <c r="KM34" i="58"/>
  <c r="KN22" i="58"/>
  <c r="KM22" i="58"/>
  <c r="KN10" i="58"/>
  <c r="KM10" i="58"/>
  <c r="KN47" i="58"/>
  <c r="KM47" i="58"/>
  <c r="KN45" i="58"/>
  <c r="KM45" i="58"/>
  <c r="KN33" i="58"/>
  <c r="KM33" i="58"/>
  <c r="KN21" i="58"/>
  <c r="KM21" i="58"/>
  <c r="KN9" i="58"/>
  <c r="KM9" i="58"/>
  <c r="KN44" i="58"/>
  <c r="KM44" i="58"/>
  <c r="KN32" i="58"/>
  <c r="KM32" i="58"/>
  <c r="KN20" i="58"/>
  <c r="KM20" i="58"/>
  <c r="KN8" i="58"/>
  <c r="KM8" i="58"/>
  <c r="KN55" i="58"/>
  <c r="KM55" i="58"/>
  <c r="KN43" i="58"/>
  <c r="KM43" i="58"/>
  <c r="KN31" i="58"/>
  <c r="KM31" i="58"/>
  <c r="KN19" i="58"/>
  <c r="KM19" i="58"/>
  <c r="KN7" i="58"/>
  <c r="KM7" i="58"/>
  <c r="BL51" i="54"/>
  <c r="BM51" i="54"/>
  <c r="BN51" i="54"/>
  <c r="BO51" i="54"/>
  <c r="BP51" i="54"/>
  <c r="BQ51" i="54"/>
  <c r="BR51" i="54"/>
  <c r="BS51" i="54"/>
  <c r="BT51" i="54"/>
  <c r="BU51" i="54"/>
  <c r="BV51" i="54"/>
  <c r="BW51" i="54"/>
  <c r="BX51" i="54"/>
  <c r="BL52" i="54"/>
  <c r="BM52" i="54"/>
  <c r="BN52" i="54"/>
  <c r="BO52" i="54"/>
  <c r="BP52" i="54"/>
  <c r="BQ52" i="54"/>
  <c r="BR52" i="54"/>
  <c r="BS52" i="54"/>
  <c r="BT52" i="54"/>
  <c r="BU52" i="54"/>
  <c r="BV52" i="54"/>
  <c r="BW52" i="54"/>
  <c r="BX52" i="54"/>
  <c r="BL53" i="54"/>
  <c r="BM53" i="54"/>
  <c r="BN53" i="54"/>
  <c r="BO53" i="54"/>
  <c r="BP53" i="54"/>
  <c r="BQ53" i="54"/>
  <c r="BR53" i="54"/>
  <c r="BS53" i="54"/>
  <c r="BT53" i="54"/>
  <c r="BU53" i="54"/>
  <c r="BV53" i="54"/>
  <c r="BW53" i="54"/>
  <c r="BX53" i="54"/>
  <c r="BL54" i="54"/>
  <c r="BM54" i="54"/>
  <c r="BN54" i="54"/>
  <c r="BO54" i="54"/>
  <c r="BP54" i="54"/>
  <c r="BQ54" i="54"/>
  <c r="BR54" i="54"/>
  <c r="BS54" i="54"/>
  <c r="BT54" i="54"/>
  <c r="BU54" i="54"/>
  <c r="BV54" i="54"/>
  <c r="BW54" i="54"/>
  <c r="BX54" i="54"/>
  <c r="BL55" i="54"/>
  <c r="BM55" i="54"/>
  <c r="BN55" i="54"/>
  <c r="BO55" i="54"/>
  <c r="BP55" i="54"/>
  <c r="BQ55" i="54"/>
  <c r="BR55" i="54"/>
  <c r="BS55" i="54"/>
  <c r="BT55" i="54"/>
  <c r="BU55" i="54"/>
  <c r="BV55" i="54"/>
  <c r="BW55" i="54"/>
  <c r="BX55" i="54"/>
  <c r="BL56" i="54"/>
  <c r="BM56" i="54"/>
  <c r="BN56" i="54"/>
  <c r="BO56" i="54"/>
  <c r="BP56" i="54"/>
  <c r="BQ56" i="54"/>
  <c r="BR56" i="54"/>
  <c r="BS56" i="54"/>
  <c r="BT56" i="54"/>
  <c r="BU56" i="54"/>
  <c r="BV56" i="54"/>
  <c r="BW56" i="54"/>
  <c r="BX56" i="54"/>
  <c r="BL57" i="54"/>
  <c r="BM57" i="54"/>
  <c r="BN57" i="54"/>
  <c r="BO57" i="54"/>
  <c r="BP57" i="54"/>
  <c r="BQ57" i="54"/>
  <c r="BR57" i="54"/>
  <c r="BS57" i="54"/>
  <c r="BT57" i="54"/>
  <c r="BU57" i="54"/>
  <c r="BV57" i="54"/>
  <c r="BW57" i="54"/>
  <c r="BX57" i="54"/>
  <c r="BL58" i="54"/>
  <c r="BM58" i="54"/>
  <c r="BN58" i="54"/>
  <c r="BO58" i="54"/>
  <c r="BP58" i="54"/>
  <c r="BQ58" i="54"/>
  <c r="BR58" i="54"/>
  <c r="BS58" i="54"/>
  <c r="BT58" i="54"/>
  <c r="BU58" i="54"/>
  <c r="BV58" i="54"/>
  <c r="BW58" i="54"/>
  <c r="BX58" i="54"/>
  <c r="BL59" i="54"/>
  <c r="BM59" i="54"/>
  <c r="BN59" i="54"/>
  <c r="BO59" i="54"/>
  <c r="BP59" i="54"/>
  <c r="BQ59" i="54"/>
  <c r="BR59" i="54"/>
  <c r="BS59" i="54"/>
  <c r="BT59" i="54"/>
  <c r="BU59" i="54"/>
  <c r="BV59" i="54"/>
  <c r="BW59" i="54"/>
  <c r="BX59" i="54"/>
  <c r="BL60" i="54"/>
  <c r="BM60" i="54"/>
  <c r="BN60" i="54"/>
  <c r="BO60" i="54"/>
  <c r="BP60" i="54"/>
  <c r="BQ60" i="54"/>
  <c r="BR60" i="54"/>
  <c r="BS60" i="54"/>
  <c r="BT60" i="54"/>
  <c r="BU60" i="54"/>
  <c r="BV60" i="54"/>
  <c r="BW60" i="54"/>
  <c r="BX60" i="54"/>
  <c r="BL61" i="54"/>
  <c r="BM61" i="54"/>
  <c r="BN61" i="54"/>
  <c r="BO61" i="54"/>
  <c r="BP61" i="54"/>
  <c r="BQ61" i="54"/>
  <c r="BR61" i="54"/>
  <c r="BS61" i="54"/>
  <c r="BT61" i="54"/>
  <c r="BU61" i="54"/>
  <c r="BV61" i="54"/>
  <c r="BW61" i="54"/>
  <c r="BX61" i="54"/>
  <c r="BL62" i="54"/>
  <c r="BM62" i="54"/>
  <c r="BN62" i="54"/>
  <c r="BO62" i="54"/>
  <c r="BP62" i="54"/>
  <c r="BQ62" i="54"/>
  <c r="BR62" i="54"/>
  <c r="BS62" i="54"/>
  <c r="BT62" i="54"/>
  <c r="BU62" i="54"/>
  <c r="BV62" i="54"/>
  <c r="BW62" i="54"/>
  <c r="BX62" i="54"/>
  <c r="BL63" i="54"/>
  <c r="BM63" i="54"/>
  <c r="BN63" i="54"/>
  <c r="BO63" i="54"/>
  <c r="BP63" i="54"/>
  <c r="BQ63" i="54"/>
  <c r="BR63" i="54"/>
  <c r="BS63" i="54"/>
  <c r="BT63" i="54"/>
  <c r="BU63" i="54"/>
  <c r="BV63" i="54"/>
  <c r="BW63" i="54"/>
  <c r="BX63" i="54"/>
  <c r="BL64" i="54"/>
  <c r="BM64" i="54"/>
  <c r="BN64" i="54"/>
  <c r="BO64" i="54"/>
  <c r="BP64" i="54"/>
  <c r="BQ64" i="54"/>
  <c r="BR64" i="54"/>
  <c r="BS64" i="54"/>
  <c r="BT64" i="54"/>
  <c r="BU64" i="54"/>
  <c r="BV64" i="54"/>
  <c r="BW64" i="54"/>
  <c r="BX64" i="54"/>
  <c r="BL65" i="54"/>
  <c r="BM65" i="54"/>
  <c r="BN65" i="54"/>
  <c r="BO65" i="54"/>
  <c r="BP65" i="54"/>
  <c r="BQ65" i="54"/>
  <c r="BR65" i="54"/>
  <c r="BS65" i="54"/>
  <c r="BT65" i="54"/>
  <c r="BU65" i="54"/>
  <c r="BV65" i="54"/>
  <c r="BW65" i="54"/>
  <c r="BX65" i="54"/>
  <c r="BL66" i="54"/>
  <c r="BM66" i="54"/>
  <c r="BN66" i="54"/>
  <c r="BO66" i="54"/>
  <c r="BP66" i="54"/>
  <c r="BQ66" i="54"/>
  <c r="BR66" i="54"/>
  <c r="BS66" i="54"/>
  <c r="BT66" i="54"/>
  <c r="BU66" i="54"/>
  <c r="BV66" i="54"/>
  <c r="BW66" i="54"/>
  <c r="BX66" i="54"/>
  <c r="BL67" i="54"/>
  <c r="BM67" i="54"/>
  <c r="BN67" i="54"/>
  <c r="BO67" i="54"/>
  <c r="BP67" i="54"/>
  <c r="BQ67" i="54"/>
  <c r="BR67" i="54"/>
  <c r="BS67" i="54"/>
  <c r="BT67" i="54"/>
  <c r="BU67" i="54"/>
  <c r="BV67" i="54"/>
  <c r="BW67" i="54"/>
  <c r="BX67" i="54"/>
  <c r="BL68" i="54"/>
  <c r="BM68" i="54"/>
  <c r="BN68" i="54"/>
  <c r="BO68" i="54"/>
  <c r="BP68" i="54"/>
  <c r="BQ68" i="54"/>
  <c r="BR68" i="54"/>
  <c r="BS68" i="54"/>
  <c r="BT68" i="54"/>
  <c r="BU68" i="54"/>
  <c r="BV68" i="54"/>
  <c r="BW68" i="54"/>
  <c r="BX68" i="54"/>
  <c r="BL69" i="54"/>
  <c r="BM69" i="54"/>
  <c r="BN69" i="54"/>
  <c r="BO69" i="54"/>
  <c r="BP69" i="54"/>
  <c r="BQ69" i="54"/>
  <c r="BR69" i="54"/>
  <c r="BS69" i="54"/>
  <c r="BT69" i="54"/>
  <c r="BU69" i="54"/>
  <c r="BV69" i="54"/>
  <c r="BW69" i="54"/>
  <c r="BX69" i="54"/>
  <c r="BL70" i="54"/>
  <c r="BM70" i="54"/>
  <c r="BN70" i="54"/>
  <c r="BO70" i="54"/>
  <c r="BP70" i="54"/>
  <c r="BQ70" i="54"/>
  <c r="BR70" i="54"/>
  <c r="BS70" i="54"/>
  <c r="BT70" i="54"/>
  <c r="BU70" i="54"/>
  <c r="BV70" i="54"/>
  <c r="BW70" i="54"/>
  <c r="BX70" i="54"/>
  <c r="BL71" i="54"/>
  <c r="BM71" i="54"/>
  <c r="BN71" i="54"/>
  <c r="BO71" i="54"/>
  <c r="BP71" i="54"/>
  <c r="BQ71" i="54"/>
  <c r="BR71" i="54"/>
  <c r="BS71" i="54"/>
  <c r="BT71" i="54"/>
  <c r="BU71" i="54"/>
  <c r="BV71" i="54"/>
  <c r="BW71" i="54"/>
  <c r="BX71" i="54"/>
  <c r="BL72" i="54"/>
  <c r="BM72" i="54"/>
  <c r="BN72" i="54"/>
  <c r="BO72" i="54"/>
  <c r="BP72" i="54"/>
  <c r="BQ72" i="54"/>
  <c r="BR72" i="54"/>
  <c r="BS72" i="54"/>
  <c r="BT72" i="54"/>
  <c r="BU72" i="54"/>
  <c r="BV72" i="54"/>
  <c r="BW72" i="54"/>
  <c r="BX72" i="54"/>
  <c r="BL73" i="54"/>
  <c r="BM73" i="54"/>
  <c r="BN73" i="54"/>
  <c r="BO73" i="54"/>
  <c r="BP73" i="54"/>
  <c r="BQ73" i="54"/>
  <c r="BR73" i="54"/>
  <c r="BS73" i="54"/>
  <c r="BT73" i="54"/>
  <c r="BU73" i="54"/>
  <c r="BV73" i="54"/>
  <c r="BW73" i="54"/>
  <c r="BX73" i="54"/>
  <c r="BL74" i="54"/>
  <c r="BM74" i="54"/>
  <c r="BN74" i="54"/>
  <c r="BO74" i="54"/>
  <c r="BP74" i="54"/>
  <c r="BQ74" i="54"/>
  <c r="BR74" i="54"/>
  <c r="BS74" i="54"/>
  <c r="BT74" i="54"/>
  <c r="BU74" i="54"/>
  <c r="BV74" i="54"/>
  <c r="BW74" i="54"/>
  <c r="BX74" i="54"/>
  <c r="BL75" i="54"/>
  <c r="BM75" i="54"/>
  <c r="BN75" i="54"/>
  <c r="BO75" i="54"/>
  <c r="BP75" i="54"/>
  <c r="BQ75" i="54"/>
  <c r="BR75" i="54"/>
  <c r="BS75" i="54"/>
  <c r="BT75" i="54"/>
  <c r="BU75" i="54"/>
  <c r="BV75" i="54"/>
  <c r="BW75" i="54"/>
  <c r="BX75" i="54"/>
  <c r="BL76" i="54"/>
  <c r="BM76" i="54"/>
  <c r="BN76" i="54"/>
  <c r="BO76" i="54"/>
  <c r="BP76" i="54"/>
  <c r="BQ76" i="54"/>
  <c r="BR76" i="54"/>
  <c r="BS76" i="54"/>
  <c r="BT76" i="54"/>
  <c r="BU76" i="54"/>
  <c r="BV76" i="54"/>
  <c r="BW76" i="54"/>
  <c r="BX76" i="54"/>
  <c r="BL77" i="54"/>
  <c r="BM77" i="54"/>
  <c r="BN77" i="54"/>
  <c r="BO77" i="54"/>
  <c r="BP77" i="54"/>
  <c r="BQ77" i="54"/>
  <c r="BR77" i="54"/>
  <c r="BS77" i="54"/>
  <c r="BT77" i="54"/>
  <c r="BU77" i="54"/>
  <c r="BV77" i="54"/>
  <c r="BW77" i="54"/>
  <c r="BX77" i="54"/>
  <c r="BL78" i="54"/>
  <c r="BM78" i="54"/>
  <c r="BN78" i="54"/>
  <c r="BO78" i="54"/>
  <c r="BP78" i="54"/>
  <c r="BQ78" i="54"/>
  <c r="BR78" i="54"/>
  <c r="BS78" i="54"/>
  <c r="BT78" i="54"/>
  <c r="BU78" i="54"/>
  <c r="BV78" i="54"/>
  <c r="BW78" i="54"/>
  <c r="BX78" i="54"/>
  <c r="BL79" i="54"/>
  <c r="BM79" i="54"/>
  <c r="BN79" i="54"/>
  <c r="BO79" i="54"/>
  <c r="BP79" i="54"/>
  <c r="BQ79" i="54"/>
  <c r="BR79" i="54"/>
  <c r="BS79" i="54"/>
  <c r="BT79" i="54"/>
  <c r="BU79" i="54"/>
  <c r="BV79" i="54"/>
  <c r="BW79" i="54"/>
  <c r="BX79" i="54"/>
  <c r="BL80" i="54"/>
  <c r="BM80" i="54"/>
  <c r="BN80" i="54"/>
  <c r="BO80" i="54"/>
  <c r="BP80" i="54"/>
  <c r="BQ80" i="54"/>
  <c r="BR80" i="54"/>
  <c r="BS80" i="54"/>
  <c r="BT80" i="54"/>
  <c r="BU80" i="54"/>
  <c r="BV80" i="54"/>
  <c r="BW80" i="54"/>
  <c r="BX80" i="54"/>
  <c r="BL81" i="54"/>
  <c r="BM81" i="54"/>
  <c r="BN81" i="54"/>
  <c r="BO81" i="54"/>
  <c r="BP81" i="54"/>
  <c r="BQ81" i="54"/>
  <c r="BR81" i="54"/>
  <c r="BS81" i="54"/>
  <c r="BT81" i="54"/>
  <c r="BU81" i="54"/>
  <c r="BV81" i="54"/>
  <c r="BW81" i="54"/>
  <c r="BX81" i="54"/>
  <c r="BL82" i="54"/>
  <c r="BM82" i="54"/>
  <c r="BN82" i="54"/>
  <c r="BO82" i="54"/>
  <c r="BP82" i="54"/>
  <c r="BQ82" i="54"/>
  <c r="BR82" i="54"/>
  <c r="BS82" i="54"/>
  <c r="BT82" i="54"/>
  <c r="BU82" i="54"/>
  <c r="BV82" i="54"/>
  <c r="BW82" i="54"/>
  <c r="BX82" i="54"/>
  <c r="BL83" i="54"/>
  <c r="BM83" i="54"/>
  <c r="BN83" i="54"/>
  <c r="BO83" i="54"/>
  <c r="BP83" i="54"/>
  <c r="BQ83" i="54"/>
  <c r="BR83" i="54"/>
  <c r="BS83" i="54"/>
  <c r="BT83" i="54"/>
  <c r="BU83" i="54"/>
  <c r="BV83" i="54"/>
  <c r="BW83" i="54"/>
  <c r="BX83" i="54"/>
  <c r="BL84" i="54"/>
  <c r="BM84" i="54"/>
  <c r="BN84" i="54"/>
  <c r="BO84" i="54"/>
  <c r="BP84" i="54"/>
  <c r="BQ84" i="54"/>
  <c r="BR84" i="54"/>
  <c r="BS84" i="54"/>
  <c r="BT84" i="54"/>
  <c r="BU84" i="54"/>
  <c r="BV84" i="54"/>
  <c r="BW84" i="54"/>
  <c r="BX84" i="54"/>
  <c r="BL85" i="54"/>
  <c r="BM85" i="54"/>
  <c r="BN85" i="54"/>
  <c r="BO85" i="54"/>
  <c r="BP85" i="54"/>
  <c r="BQ85" i="54"/>
  <c r="BR85" i="54"/>
  <c r="BS85" i="54"/>
  <c r="BT85" i="54"/>
  <c r="BU85" i="54"/>
  <c r="BV85" i="54"/>
  <c r="BW85" i="54"/>
  <c r="BX85" i="54"/>
  <c r="BL86" i="54"/>
  <c r="BM86" i="54"/>
  <c r="BN86" i="54"/>
  <c r="BO86" i="54"/>
  <c r="BP86" i="54"/>
  <c r="BQ86" i="54"/>
  <c r="BR86" i="54"/>
  <c r="BS86" i="54"/>
  <c r="BT86" i="54"/>
  <c r="BU86" i="54"/>
  <c r="BV86" i="54"/>
  <c r="BW86" i="54"/>
  <c r="BX86" i="54"/>
  <c r="BL87" i="54"/>
  <c r="BM87" i="54"/>
  <c r="BN87" i="54"/>
  <c r="BO87" i="54"/>
  <c r="BP87" i="54"/>
  <c r="BQ87" i="54"/>
  <c r="BR87" i="54"/>
  <c r="BS87" i="54"/>
  <c r="BT87" i="54"/>
  <c r="BU87" i="54"/>
  <c r="BV87" i="54"/>
  <c r="BW87" i="54"/>
  <c r="BX87" i="54"/>
  <c r="BL88" i="54"/>
  <c r="BM88" i="54"/>
  <c r="BN88" i="54"/>
  <c r="BO88" i="54"/>
  <c r="BP88" i="54"/>
  <c r="BQ88" i="54"/>
  <c r="BR88" i="54"/>
  <c r="BS88" i="54"/>
  <c r="BT88" i="54"/>
  <c r="BU88" i="54"/>
  <c r="BV88" i="54"/>
  <c r="BW88" i="54"/>
  <c r="BX88" i="54"/>
  <c r="BL89" i="54"/>
  <c r="BM89" i="54"/>
  <c r="BN89" i="54"/>
  <c r="BO89" i="54"/>
  <c r="BP89" i="54"/>
  <c r="BQ89" i="54"/>
  <c r="BR89" i="54"/>
  <c r="BS89" i="54"/>
  <c r="BT89" i="54"/>
  <c r="BU89" i="54"/>
  <c r="BV89" i="54"/>
  <c r="BW89" i="54"/>
  <c r="BX89" i="54"/>
  <c r="BL90" i="54"/>
  <c r="BM90" i="54"/>
  <c r="BN90" i="54"/>
  <c r="BO90" i="54"/>
  <c r="BP90" i="54"/>
  <c r="BQ90" i="54"/>
  <c r="BR90" i="54"/>
  <c r="BS90" i="54"/>
  <c r="BT90" i="54"/>
  <c r="BU90" i="54"/>
  <c r="BV90" i="54"/>
  <c r="BW90" i="54"/>
  <c r="BX90" i="54"/>
  <c r="BL91" i="54"/>
  <c r="BM91" i="54"/>
  <c r="BN91" i="54"/>
  <c r="BO91" i="54"/>
  <c r="BP91" i="54"/>
  <c r="BQ91" i="54"/>
  <c r="BR91" i="54"/>
  <c r="BS91" i="54"/>
  <c r="BT91" i="54"/>
  <c r="BU91" i="54"/>
  <c r="BV91" i="54"/>
  <c r="BW91" i="54"/>
  <c r="BX91" i="54"/>
  <c r="BL92" i="54"/>
  <c r="BM92" i="54"/>
  <c r="BN92" i="54"/>
  <c r="BO92" i="54"/>
  <c r="BP92" i="54"/>
  <c r="BQ92" i="54"/>
  <c r="BR92" i="54"/>
  <c r="BS92" i="54"/>
  <c r="BT92" i="54"/>
  <c r="BU92" i="54"/>
  <c r="BV92" i="54"/>
  <c r="BW92" i="54"/>
  <c r="BX92" i="54"/>
  <c r="BL93" i="54"/>
  <c r="BM93" i="54"/>
  <c r="BN93" i="54"/>
  <c r="BO93" i="54"/>
  <c r="BP93" i="54"/>
  <c r="BQ93" i="54"/>
  <c r="BR93" i="54"/>
  <c r="BS93" i="54"/>
  <c r="BT93" i="54"/>
  <c r="BU93" i="54"/>
  <c r="BV93" i="54"/>
  <c r="BW93" i="54"/>
  <c r="BX93" i="54"/>
  <c r="BL94" i="54"/>
  <c r="BM94" i="54"/>
  <c r="BN94" i="54"/>
  <c r="BO94" i="54"/>
  <c r="BP94" i="54"/>
  <c r="BQ94" i="54"/>
  <c r="BR94" i="54"/>
  <c r="BS94" i="54"/>
  <c r="BT94" i="54"/>
  <c r="BU94" i="54"/>
  <c r="BV94" i="54"/>
  <c r="BW94" i="54"/>
  <c r="BX94" i="54"/>
  <c r="BL95" i="54"/>
  <c r="BM95" i="54"/>
  <c r="BN95" i="54"/>
  <c r="BO95" i="54"/>
  <c r="BP95" i="54"/>
  <c r="BQ95" i="54"/>
  <c r="BR95" i="54"/>
  <c r="BS95" i="54"/>
  <c r="BT95" i="54"/>
  <c r="BU95" i="54"/>
  <c r="BV95" i="54"/>
  <c r="BW95" i="54"/>
  <c r="BX95" i="54"/>
  <c r="BL96" i="54"/>
  <c r="BM96" i="54"/>
  <c r="BN96" i="54"/>
  <c r="BO96" i="54"/>
  <c r="BP96" i="54"/>
  <c r="BQ96" i="54"/>
  <c r="BR96" i="54"/>
  <c r="BS96" i="54"/>
  <c r="BT96" i="54"/>
  <c r="BU96" i="54"/>
  <c r="BV96" i="54"/>
  <c r="BW96" i="54"/>
  <c r="BX96" i="54"/>
  <c r="BL97" i="54"/>
  <c r="BM97" i="54"/>
  <c r="BN97" i="54"/>
  <c r="BO97" i="54"/>
  <c r="BP97" i="54"/>
  <c r="BQ97" i="54"/>
  <c r="BR97" i="54"/>
  <c r="BS97" i="54"/>
  <c r="BT97" i="54"/>
  <c r="BU97" i="54"/>
  <c r="BV97" i="54"/>
  <c r="BW97" i="54"/>
  <c r="BX97" i="54"/>
  <c r="BL98" i="54"/>
  <c r="BM98" i="54"/>
  <c r="BN98" i="54"/>
  <c r="BO98" i="54"/>
  <c r="BP98" i="54"/>
  <c r="BQ98" i="54"/>
  <c r="BR98" i="54"/>
  <c r="BS98" i="54"/>
  <c r="BT98" i="54"/>
  <c r="BU98" i="54"/>
  <c r="BV98" i="54"/>
  <c r="BW98" i="54"/>
  <c r="BX98" i="54"/>
  <c r="BL99" i="54"/>
  <c r="BM99" i="54"/>
  <c r="BN99" i="54"/>
  <c r="BO99" i="54"/>
  <c r="BP99" i="54"/>
  <c r="BQ99" i="54"/>
  <c r="BR99" i="54"/>
  <c r="BS99" i="54"/>
  <c r="BT99" i="54"/>
  <c r="BU99" i="54"/>
  <c r="BV99" i="54"/>
  <c r="BW99" i="54"/>
  <c r="BX99" i="54"/>
  <c r="BL100" i="54"/>
  <c r="BM100" i="54"/>
  <c r="BN100" i="54"/>
  <c r="BO100" i="54"/>
  <c r="BP100" i="54"/>
  <c r="BQ100" i="54"/>
  <c r="BR100" i="54"/>
  <c r="BS100" i="54"/>
  <c r="BT100" i="54"/>
  <c r="BU100" i="54"/>
  <c r="BV100" i="54"/>
  <c r="BW100" i="54"/>
  <c r="BX100" i="54"/>
  <c r="BL101" i="54"/>
  <c r="BM101" i="54"/>
  <c r="BN101" i="54"/>
  <c r="BO101" i="54"/>
  <c r="BP101" i="54"/>
  <c r="BQ101" i="54"/>
  <c r="BR101" i="54"/>
  <c r="BS101" i="54"/>
  <c r="BT101" i="54"/>
  <c r="BU101" i="54"/>
  <c r="BV101" i="54"/>
  <c r="BW101" i="54"/>
  <c r="BX101" i="54"/>
  <c r="BM50" i="54"/>
  <c r="BN50" i="54"/>
  <c r="BO50" i="54"/>
  <c r="BP50" i="54"/>
  <c r="BQ50" i="54"/>
  <c r="BR50" i="54"/>
  <c r="BS50" i="54"/>
  <c r="BT50" i="54"/>
  <c r="BU50" i="54"/>
  <c r="BV50" i="54"/>
  <c r="BW50" i="54"/>
  <c r="BX50" i="54"/>
  <c r="BL50" i="54"/>
  <c r="BK51" i="54"/>
  <c r="BK52" i="54"/>
  <c r="BK53" i="54"/>
  <c r="BK54" i="54"/>
  <c r="BK55" i="54"/>
  <c r="BK56" i="54"/>
  <c r="BK57" i="54"/>
  <c r="BK58" i="54"/>
  <c r="BK59" i="54"/>
  <c r="BK60" i="54"/>
  <c r="BK61" i="54"/>
  <c r="BK62" i="54"/>
  <c r="BK63" i="54"/>
  <c r="BK64" i="54"/>
  <c r="BK65" i="54"/>
  <c r="BK66" i="54"/>
  <c r="BK67" i="54"/>
  <c r="BK68" i="54"/>
  <c r="BK69" i="54"/>
  <c r="BK70" i="54"/>
  <c r="BK71" i="54"/>
  <c r="BK72" i="54"/>
  <c r="BK73" i="54"/>
  <c r="BK74" i="54"/>
  <c r="BK75" i="54"/>
  <c r="BK76" i="54"/>
  <c r="BK77" i="54"/>
  <c r="BK78" i="54"/>
  <c r="BK79" i="54"/>
  <c r="BK80" i="54"/>
  <c r="BK81" i="54"/>
  <c r="BK82" i="54"/>
  <c r="BK83" i="54"/>
  <c r="BK84" i="54"/>
  <c r="BK85" i="54"/>
  <c r="BK86" i="54"/>
  <c r="BK87" i="54"/>
  <c r="BK88" i="54"/>
  <c r="BK89" i="54"/>
  <c r="BK90" i="54"/>
  <c r="BK91" i="54"/>
  <c r="BK92" i="54"/>
  <c r="BK93" i="54"/>
  <c r="BK94" i="54"/>
  <c r="BK95" i="54"/>
  <c r="BK96" i="54"/>
  <c r="BK97" i="54"/>
  <c r="BK98" i="54"/>
  <c r="BK99" i="54"/>
  <c r="BK100" i="54"/>
  <c r="BK101" i="54"/>
  <c r="BK50" i="54"/>
  <c r="BJ51" i="54"/>
  <c r="BJ52" i="54"/>
  <c r="BJ53" i="54"/>
  <c r="BJ54" i="54"/>
  <c r="BJ55" i="54"/>
  <c r="BJ56" i="54"/>
  <c r="BJ57" i="54"/>
  <c r="BJ58" i="54"/>
  <c r="BJ59" i="54"/>
  <c r="BJ60" i="54"/>
  <c r="BJ61" i="54"/>
  <c r="BJ62" i="54"/>
  <c r="BJ63" i="54"/>
  <c r="BJ64" i="54"/>
  <c r="BJ65" i="54"/>
  <c r="BJ66" i="54"/>
  <c r="BJ67" i="54"/>
  <c r="BJ68" i="54"/>
  <c r="BJ69" i="54"/>
  <c r="BJ70" i="54"/>
  <c r="BJ71" i="54"/>
  <c r="BJ72" i="54"/>
  <c r="BJ73" i="54"/>
  <c r="BJ74" i="54"/>
  <c r="BJ75" i="54"/>
  <c r="BJ76" i="54"/>
  <c r="BJ77" i="54"/>
  <c r="BJ78" i="54"/>
  <c r="BJ79" i="54"/>
  <c r="BJ80" i="54"/>
  <c r="BJ81" i="54"/>
  <c r="BJ82" i="54"/>
  <c r="BJ83" i="54"/>
  <c r="BJ84" i="54"/>
  <c r="BJ85" i="54"/>
  <c r="BJ86" i="54"/>
  <c r="BJ87" i="54"/>
  <c r="BJ88" i="54"/>
  <c r="BJ89" i="54"/>
  <c r="BJ90" i="54"/>
  <c r="BJ91" i="54"/>
  <c r="BJ92" i="54"/>
  <c r="BJ93" i="54"/>
  <c r="BJ94" i="54"/>
  <c r="BJ95" i="54"/>
  <c r="BJ96" i="54"/>
  <c r="BJ97" i="54"/>
  <c r="BJ98" i="54"/>
  <c r="BJ99" i="54"/>
  <c r="BJ100" i="54"/>
  <c r="BJ101" i="54"/>
  <c r="BJ50" i="54"/>
  <c r="CF6" i="58" l="1"/>
  <c r="CG6" i="58"/>
  <c r="CH6" i="58"/>
  <c r="CI6" i="58"/>
  <c r="CJ6" i="58"/>
  <c r="CK6" i="58"/>
  <c r="CL6" i="58"/>
  <c r="CM6" i="58"/>
  <c r="CN6" i="58"/>
  <c r="CO6" i="58"/>
  <c r="CP6" i="58"/>
  <c r="CQ6" i="58"/>
  <c r="CR6" i="58"/>
  <c r="CF7" i="58"/>
  <c r="CG7" i="58"/>
  <c r="CH7" i="58"/>
  <c r="CI7" i="58"/>
  <c r="CJ7" i="58"/>
  <c r="CK7" i="58"/>
  <c r="CL7" i="58"/>
  <c r="CM7" i="58"/>
  <c r="CN7" i="58"/>
  <c r="CO7" i="58"/>
  <c r="CP7" i="58"/>
  <c r="CQ7" i="58"/>
  <c r="CR7" i="58"/>
  <c r="CF8" i="58"/>
  <c r="CG8" i="58"/>
  <c r="CH8" i="58"/>
  <c r="CI8" i="58"/>
  <c r="CJ8" i="58"/>
  <c r="CK8" i="58"/>
  <c r="CL8" i="58"/>
  <c r="CM8" i="58"/>
  <c r="CN8" i="58"/>
  <c r="CO8" i="58"/>
  <c r="CP8" i="58"/>
  <c r="CQ8" i="58"/>
  <c r="CR8" i="58"/>
  <c r="CF9" i="58"/>
  <c r="CG9" i="58"/>
  <c r="CH9" i="58"/>
  <c r="CI9" i="58"/>
  <c r="CJ9" i="58"/>
  <c r="CK9" i="58"/>
  <c r="CL9" i="58"/>
  <c r="CM9" i="58"/>
  <c r="CN9" i="58"/>
  <c r="CO9" i="58"/>
  <c r="CP9" i="58"/>
  <c r="CQ9" i="58"/>
  <c r="CR9" i="58"/>
  <c r="CF10" i="58"/>
  <c r="CG10" i="58"/>
  <c r="CH10" i="58"/>
  <c r="CI10" i="58"/>
  <c r="CJ10" i="58"/>
  <c r="CK10" i="58"/>
  <c r="CL10" i="58"/>
  <c r="CM10" i="58"/>
  <c r="CN10" i="58"/>
  <c r="CO10" i="58"/>
  <c r="CP10" i="58"/>
  <c r="CQ10" i="58"/>
  <c r="CR10" i="58"/>
  <c r="CF11" i="58"/>
  <c r="CG11" i="58"/>
  <c r="CH11" i="58"/>
  <c r="CI11" i="58"/>
  <c r="CJ11" i="58"/>
  <c r="CK11" i="58"/>
  <c r="CL11" i="58"/>
  <c r="CM11" i="58"/>
  <c r="CN11" i="58"/>
  <c r="CO11" i="58"/>
  <c r="CP11" i="58"/>
  <c r="CQ11" i="58"/>
  <c r="CR11" i="58"/>
  <c r="CF12" i="58"/>
  <c r="CG12" i="58"/>
  <c r="CH12" i="58"/>
  <c r="CI12" i="58"/>
  <c r="CJ12" i="58"/>
  <c r="CK12" i="58"/>
  <c r="CL12" i="58"/>
  <c r="CM12" i="58"/>
  <c r="CN12" i="58"/>
  <c r="CO12" i="58"/>
  <c r="CP12" i="58"/>
  <c r="CQ12" i="58"/>
  <c r="CR12" i="58"/>
  <c r="CF13" i="58"/>
  <c r="CG13" i="58"/>
  <c r="CH13" i="58"/>
  <c r="CI13" i="58"/>
  <c r="CJ13" i="58"/>
  <c r="CK13" i="58"/>
  <c r="CL13" i="58"/>
  <c r="CM13" i="58"/>
  <c r="CN13" i="58"/>
  <c r="CO13" i="58"/>
  <c r="CP13" i="58"/>
  <c r="CQ13" i="58"/>
  <c r="CR13" i="58"/>
  <c r="CF14" i="58"/>
  <c r="CG14" i="58"/>
  <c r="CH14" i="58"/>
  <c r="CI14" i="58"/>
  <c r="CJ14" i="58"/>
  <c r="CK14" i="58"/>
  <c r="CL14" i="58"/>
  <c r="CM14" i="58"/>
  <c r="CN14" i="58"/>
  <c r="CO14" i="58"/>
  <c r="CP14" i="58"/>
  <c r="CQ14" i="58"/>
  <c r="CR14" i="58"/>
  <c r="CF15" i="58"/>
  <c r="CG15" i="58"/>
  <c r="CH15" i="58"/>
  <c r="CI15" i="58"/>
  <c r="CJ15" i="58"/>
  <c r="CK15" i="58"/>
  <c r="CL15" i="58"/>
  <c r="CM15" i="58"/>
  <c r="CN15" i="58"/>
  <c r="CO15" i="58"/>
  <c r="CP15" i="58"/>
  <c r="CQ15" i="58"/>
  <c r="CR15" i="58"/>
  <c r="CF16" i="58"/>
  <c r="CG16" i="58"/>
  <c r="CH16" i="58"/>
  <c r="CI16" i="58"/>
  <c r="CJ16" i="58"/>
  <c r="CK16" i="58"/>
  <c r="CL16" i="58"/>
  <c r="CM16" i="58"/>
  <c r="CN16" i="58"/>
  <c r="CO16" i="58"/>
  <c r="CP16" i="58"/>
  <c r="CQ16" i="58"/>
  <c r="CR16" i="58"/>
  <c r="CF17" i="58"/>
  <c r="CG17" i="58"/>
  <c r="CH17" i="58"/>
  <c r="CI17" i="58"/>
  <c r="CJ17" i="58"/>
  <c r="CK17" i="58"/>
  <c r="CL17" i="58"/>
  <c r="CM17" i="58"/>
  <c r="CN17" i="58"/>
  <c r="CO17" i="58"/>
  <c r="CP17" i="58"/>
  <c r="CQ17" i="58"/>
  <c r="CR17" i="58"/>
  <c r="CF18" i="58"/>
  <c r="CG18" i="58"/>
  <c r="CH18" i="58"/>
  <c r="CI18" i="58"/>
  <c r="CJ18" i="58"/>
  <c r="CK18" i="58"/>
  <c r="CL18" i="58"/>
  <c r="CM18" i="58"/>
  <c r="CN18" i="58"/>
  <c r="CO18" i="58"/>
  <c r="CP18" i="58"/>
  <c r="CQ18" i="58"/>
  <c r="CR18" i="58"/>
  <c r="CF19" i="58"/>
  <c r="CG19" i="58"/>
  <c r="CH19" i="58"/>
  <c r="CI19" i="58"/>
  <c r="CJ19" i="58"/>
  <c r="CK19" i="58"/>
  <c r="CL19" i="58"/>
  <c r="CM19" i="58"/>
  <c r="CN19" i="58"/>
  <c r="CO19" i="58"/>
  <c r="CP19" i="58"/>
  <c r="CQ19" i="58"/>
  <c r="CR19" i="58"/>
  <c r="CF20" i="58"/>
  <c r="CG20" i="58"/>
  <c r="CH20" i="58"/>
  <c r="CI20" i="58"/>
  <c r="CJ20" i="58"/>
  <c r="CK20" i="58"/>
  <c r="CL20" i="58"/>
  <c r="CM20" i="58"/>
  <c r="CN20" i="58"/>
  <c r="CO20" i="58"/>
  <c r="CP20" i="58"/>
  <c r="CQ20" i="58"/>
  <c r="CR20" i="58"/>
  <c r="CF21" i="58"/>
  <c r="CG21" i="58"/>
  <c r="CH21" i="58"/>
  <c r="CI21" i="58"/>
  <c r="CJ21" i="58"/>
  <c r="CK21" i="58"/>
  <c r="CL21" i="58"/>
  <c r="CM21" i="58"/>
  <c r="CN21" i="58"/>
  <c r="CO21" i="58"/>
  <c r="CP21" i="58"/>
  <c r="CQ21" i="58"/>
  <c r="CR21" i="58"/>
  <c r="CF22" i="58"/>
  <c r="CG22" i="58"/>
  <c r="CH22" i="58"/>
  <c r="CI22" i="58"/>
  <c r="CJ22" i="58"/>
  <c r="CK22" i="58"/>
  <c r="CL22" i="58"/>
  <c r="CM22" i="58"/>
  <c r="CN22" i="58"/>
  <c r="CO22" i="58"/>
  <c r="CP22" i="58"/>
  <c r="CQ22" i="58"/>
  <c r="CR22" i="58"/>
  <c r="CF23" i="58"/>
  <c r="CG23" i="58"/>
  <c r="CH23" i="58"/>
  <c r="CI23" i="58"/>
  <c r="CJ23" i="58"/>
  <c r="CK23" i="58"/>
  <c r="CL23" i="58"/>
  <c r="CM23" i="58"/>
  <c r="CN23" i="58"/>
  <c r="CO23" i="58"/>
  <c r="CP23" i="58"/>
  <c r="CQ23" i="58"/>
  <c r="CR23" i="58"/>
  <c r="CF24" i="58"/>
  <c r="CG24" i="58"/>
  <c r="CH24" i="58"/>
  <c r="CI24" i="58"/>
  <c r="CJ24" i="58"/>
  <c r="CK24" i="58"/>
  <c r="CL24" i="58"/>
  <c r="CM24" i="58"/>
  <c r="CN24" i="58"/>
  <c r="CO24" i="58"/>
  <c r="CP24" i="58"/>
  <c r="CQ24" i="58"/>
  <c r="CR24" i="58"/>
  <c r="CF25" i="58"/>
  <c r="CG25" i="58"/>
  <c r="CH25" i="58"/>
  <c r="CI25" i="58"/>
  <c r="CJ25" i="58"/>
  <c r="CK25" i="58"/>
  <c r="CL25" i="58"/>
  <c r="CM25" i="58"/>
  <c r="CN25" i="58"/>
  <c r="CO25" i="58"/>
  <c r="CP25" i="58"/>
  <c r="CQ25" i="58"/>
  <c r="CR25" i="58"/>
  <c r="CF26" i="58"/>
  <c r="CG26" i="58"/>
  <c r="CH26" i="58"/>
  <c r="CI26" i="58"/>
  <c r="CJ26" i="58"/>
  <c r="CK26" i="58"/>
  <c r="CL26" i="58"/>
  <c r="CM26" i="58"/>
  <c r="CN26" i="58"/>
  <c r="CO26" i="58"/>
  <c r="CP26" i="58"/>
  <c r="CQ26" i="58"/>
  <c r="CR26" i="58"/>
  <c r="CF27" i="58"/>
  <c r="CG27" i="58"/>
  <c r="CH27" i="58"/>
  <c r="CI27" i="58"/>
  <c r="CJ27" i="58"/>
  <c r="CK27" i="58"/>
  <c r="CL27" i="58"/>
  <c r="CM27" i="58"/>
  <c r="CN27" i="58"/>
  <c r="CO27" i="58"/>
  <c r="CP27" i="58"/>
  <c r="CQ27" i="58"/>
  <c r="CR27" i="58"/>
  <c r="CF28" i="58"/>
  <c r="CG28" i="58"/>
  <c r="CH28" i="58"/>
  <c r="CI28" i="58"/>
  <c r="CJ28" i="58"/>
  <c r="CK28" i="58"/>
  <c r="CL28" i="58"/>
  <c r="CM28" i="58"/>
  <c r="CN28" i="58"/>
  <c r="CO28" i="58"/>
  <c r="CP28" i="58"/>
  <c r="CQ28" i="58"/>
  <c r="CR28" i="58"/>
  <c r="CF29" i="58"/>
  <c r="CG29" i="58"/>
  <c r="CH29" i="58"/>
  <c r="CI29" i="58"/>
  <c r="CJ29" i="58"/>
  <c r="CK29" i="58"/>
  <c r="CL29" i="58"/>
  <c r="CM29" i="58"/>
  <c r="CN29" i="58"/>
  <c r="CO29" i="58"/>
  <c r="CP29" i="58"/>
  <c r="CQ29" i="58"/>
  <c r="CR29" i="58"/>
  <c r="CF30" i="58"/>
  <c r="CG30" i="58"/>
  <c r="CH30" i="58"/>
  <c r="CI30" i="58"/>
  <c r="CJ30" i="58"/>
  <c r="CK30" i="58"/>
  <c r="CL30" i="58"/>
  <c r="CM30" i="58"/>
  <c r="CN30" i="58"/>
  <c r="CO30" i="58"/>
  <c r="CP30" i="58"/>
  <c r="CQ30" i="58"/>
  <c r="CR30" i="58"/>
  <c r="CF31" i="58"/>
  <c r="CG31" i="58"/>
  <c r="CH31" i="58"/>
  <c r="CI31" i="58"/>
  <c r="CJ31" i="58"/>
  <c r="CK31" i="58"/>
  <c r="CL31" i="58"/>
  <c r="CM31" i="58"/>
  <c r="CN31" i="58"/>
  <c r="CO31" i="58"/>
  <c r="CP31" i="58"/>
  <c r="CQ31" i="58"/>
  <c r="CR31" i="58"/>
  <c r="CF32" i="58"/>
  <c r="CG32" i="58"/>
  <c r="CH32" i="58"/>
  <c r="CI32" i="58"/>
  <c r="CJ32" i="58"/>
  <c r="CK32" i="58"/>
  <c r="CL32" i="58"/>
  <c r="CM32" i="58"/>
  <c r="CN32" i="58"/>
  <c r="CO32" i="58"/>
  <c r="CP32" i="58"/>
  <c r="CQ32" i="58"/>
  <c r="CR32" i="58"/>
  <c r="CF33" i="58"/>
  <c r="CG33" i="58"/>
  <c r="CH33" i="58"/>
  <c r="CI33" i="58"/>
  <c r="CJ33" i="58"/>
  <c r="CK33" i="58"/>
  <c r="CL33" i="58"/>
  <c r="CM33" i="58"/>
  <c r="CN33" i="58"/>
  <c r="CO33" i="58"/>
  <c r="CP33" i="58"/>
  <c r="CQ33" i="58"/>
  <c r="CR33" i="58"/>
  <c r="CF34" i="58"/>
  <c r="CG34" i="58"/>
  <c r="CH34" i="58"/>
  <c r="CI34" i="58"/>
  <c r="CJ34" i="58"/>
  <c r="CK34" i="58"/>
  <c r="CL34" i="58"/>
  <c r="CM34" i="58"/>
  <c r="CN34" i="58"/>
  <c r="CO34" i="58"/>
  <c r="CP34" i="58"/>
  <c r="CQ34" i="58"/>
  <c r="CR34" i="58"/>
  <c r="CF35" i="58"/>
  <c r="CG35" i="58"/>
  <c r="CH35" i="58"/>
  <c r="CI35" i="58"/>
  <c r="CJ35" i="58"/>
  <c r="CK35" i="58"/>
  <c r="CL35" i="58"/>
  <c r="CM35" i="58"/>
  <c r="CN35" i="58"/>
  <c r="CO35" i="58"/>
  <c r="CP35" i="58"/>
  <c r="CQ35" i="58"/>
  <c r="CR35" i="58"/>
  <c r="CF36" i="58"/>
  <c r="CG36" i="58"/>
  <c r="CH36" i="58"/>
  <c r="CI36" i="58"/>
  <c r="CJ36" i="58"/>
  <c r="CK36" i="58"/>
  <c r="CL36" i="58"/>
  <c r="CM36" i="58"/>
  <c r="CN36" i="58"/>
  <c r="CO36" i="58"/>
  <c r="CP36" i="58"/>
  <c r="CQ36" i="58"/>
  <c r="CR36" i="58"/>
  <c r="CF37" i="58"/>
  <c r="CG37" i="58"/>
  <c r="CH37" i="58"/>
  <c r="CI37" i="58"/>
  <c r="CJ37" i="58"/>
  <c r="CK37" i="58"/>
  <c r="CL37" i="58"/>
  <c r="CM37" i="58"/>
  <c r="CN37" i="58"/>
  <c r="CO37" i="58"/>
  <c r="CP37" i="58"/>
  <c r="CQ37" i="58"/>
  <c r="CR37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R38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R39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R40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R41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R42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R44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R45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R46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R47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R48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R49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R50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R51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R52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R53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R54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R55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R56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R57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R58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R61" i="58"/>
  <c r="CF62" i="58"/>
  <c r="CG62" i="58"/>
  <c r="CH62" i="58"/>
  <c r="CI62" i="58"/>
  <c r="CJ62" i="58"/>
  <c r="CK62" i="58"/>
  <c r="CL62" i="58"/>
  <c r="CM62" i="58"/>
  <c r="CN62" i="58"/>
  <c r="CO62" i="58"/>
  <c r="CP62" i="58"/>
  <c r="CQ62" i="58"/>
  <c r="CR62" i="58"/>
  <c r="CF63" i="58"/>
  <c r="CG63" i="58"/>
  <c r="CH63" i="58"/>
  <c r="CI63" i="58"/>
  <c r="CJ63" i="58"/>
  <c r="CK63" i="58"/>
  <c r="CL63" i="58"/>
  <c r="CM63" i="58"/>
  <c r="CN63" i="58"/>
  <c r="CO63" i="58"/>
  <c r="CP63" i="58"/>
  <c r="CQ63" i="58"/>
  <c r="CR63" i="58"/>
  <c r="CF64" i="58"/>
  <c r="CG64" i="58"/>
  <c r="CH64" i="58"/>
  <c r="CI64" i="58"/>
  <c r="CJ64" i="58"/>
  <c r="CK64" i="58"/>
  <c r="CL64" i="58"/>
  <c r="CM64" i="58"/>
  <c r="CN64" i="58"/>
  <c r="CO64" i="58"/>
  <c r="CP64" i="58"/>
  <c r="CQ64" i="58"/>
  <c r="CR64" i="58"/>
  <c r="CF65" i="58"/>
  <c r="CG65" i="58"/>
  <c r="CH65" i="58"/>
  <c r="CI65" i="58"/>
  <c r="CJ65" i="58"/>
  <c r="CK65" i="58"/>
  <c r="CL65" i="58"/>
  <c r="CM65" i="58"/>
  <c r="CN65" i="58"/>
  <c r="CO65" i="58"/>
  <c r="CP65" i="58"/>
  <c r="CQ65" i="58"/>
  <c r="CR65" i="58"/>
  <c r="CF66" i="58"/>
  <c r="CG66" i="58"/>
  <c r="CH66" i="58"/>
  <c r="CI66" i="58"/>
  <c r="CJ66" i="58"/>
  <c r="CK66" i="58"/>
  <c r="CL66" i="58"/>
  <c r="CM66" i="58"/>
  <c r="CN66" i="58"/>
  <c r="CO66" i="58"/>
  <c r="CP66" i="58"/>
  <c r="CQ66" i="58"/>
  <c r="CR66" i="58"/>
  <c r="CF67" i="58"/>
  <c r="CG67" i="58"/>
  <c r="CH67" i="58"/>
  <c r="CI67" i="58"/>
  <c r="CJ67" i="58"/>
  <c r="CK67" i="58"/>
  <c r="CL67" i="58"/>
  <c r="CM67" i="58"/>
  <c r="CN67" i="58"/>
  <c r="CO67" i="58"/>
  <c r="CP67" i="58"/>
  <c r="CQ67" i="58"/>
  <c r="CR67" i="58"/>
  <c r="CF68" i="58"/>
  <c r="CG68" i="58"/>
  <c r="CH68" i="58"/>
  <c r="CI68" i="58"/>
  <c r="CJ68" i="58"/>
  <c r="CK68" i="58"/>
  <c r="CL68" i="58"/>
  <c r="CM68" i="58"/>
  <c r="CN68" i="58"/>
  <c r="CO68" i="58"/>
  <c r="CP68" i="58"/>
  <c r="CQ68" i="58"/>
  <c r="CR68" i="58"/>
  <c r="CF69" i="58"/>
  <c r="CG69" i="58"/>
  <c r="CH69" i="58"/>
  <c r="CI69" i="58"/>
  <c r="CJ69" i="58"/>
  <c r="CK69" i="58"/>
  <c r="CL69" i="58"/>
  <c r="CM69" i="58"/>
  <c r="CN69" i="58"/>
  <c r="CO69" i="58"/>
  <c r="CP69" i="58"/>
  <c r="CQ69" i="58"/>
  <c r="CR69" i="58"/>
  <c r="CF70" i="58"/>
  <c r="CG70" i="58"/>
  <c r="CH70" i="58"/>
  <c r="CI70" i="58"/>
  <c r="CJ70" i="58"/>
  <c r="CK70" i="58"/>
  <c r="CL70" i="58"/>
  <c r="CM70" i="58"/>
  <c r="CN70" i="58"/>
  <c r="CO70" i="58"/>
  <c r="CP70" i="58"/>
  <c r="CQ70" i="58"/>
  <c r="CR70" i="58"/>
  <c r="CF71" i="58"/>
  <c r="CG71" i="58"/>
  <c r="CH71" i="58"/>
  <c r="CI71" i="58"/>
  <c r="CJ71" i="58"/>
  <c r="CK71" i="58"/>
  <c r="CL71" i="58"/>
  <c r="CM71" i="58"/>
  <c r="CN71" i="58"/>
  <c r="CO71" i="58"/>
  <c r="CP71" i="58"/>
  <c r="CQ71" i="58"/>
  <c r="CR71" i="58"/>
  <c r="CF72" i="58"/>
  <c r="CG72" i="58"/>
  <c r="CH72" i="58"/>
  <c r="CI72" i="58"/>
  <c r="CJ72" i="58"/>
  <c r="CK72" i="58"/>
  <c r="CL72" i="58"/>
  <c r="CM72" i="58"/>
  <c r="CN72" i="58"/>
  <c r="CO72" i="58"/>
  <c r="CP72" i="58"/>
  <c r="CQ72" i="58"/>
  <c r="CR72" i="58"/>
  <c r="CF73" i="58"/>
  <c r="CG73" i="58"/>
  <c r="CH73" i="58"/>
  <c r="CI73" i="58"/>
  <c r="CJ73" i="58"/>
  <c r="CK73" i="58"/>
  <c r="CL73" i="58"/>
  <c r="CM73" i="58"/>
  <c r="CN73" i="58"/>
  <c r="CO73" i="58"/>
  <c r="CP73" i="58"/>
  <c r="CQ73" i="58"/>
  <c r="CR73" i="58"/>
  <c r="CF74" i="58"/>
  <c r="CG74" i="58"/>
  <c r="CH74" i="58"/>
  <c r="CI74" i="58"/>
  <c r="CJ74" i="58"/>
  <c r="CK74" i="58"/>
  <c r="CL74" i="58"/>
  <c r="CM74" i="58"/>
  <c r="CN74" i="58"/>
  <c r="CO74" i="58"/>
  <c r="CP74" i="58"/>
  <c r="CQ74" i="58"/>
  <c r="CR74" i="58"/>
  <c r="CF75" i="58"/>
  <c r="CG75" i="58"/>
  <c r="CH75" i="58"/>
  <c r="CI75" i="58"/>
  <c r="CJ75" i="58"/>
  <c r="CK75" i="58"/>
  <c r="CL75" i="58"/>
  <c r="CM75" i="58"/>
  <c r="CN75" i="58"/>
  <c r="CO75" i="58"/>
  <c r="CP75" i="58"/>
  <c r="CQ75" i="58"/>
  <c r="CR75" i="58"/>
  <c r="CF76" i="58"/>
  <c r="CG76" i="58"/>
  <c r="CH76" i="58"/>
  <c r="CI76" i="58"/>
  <c r="CJ76" i="58"/>
  <c r="CK76" i="58"/>
  <c r="CL76" i="58"/>
  <c r="CM76" i="58"/>
  <c r="CN76" i="58"/>
  <c r="CO76" i="58"/>
  <c r="CP76" i="58"/>
  <c r="CQ76" i="58"/>
  <c r="CR76" i="58"/>
  <c r="CF77" i="58"/>
  <c r="CG77" i="58"/>
  <c r="CH77" i="58"/>
  <c r="CI77" i="58"/>
  <c r="CJ77" i="58"/>
  <c r="CK77" i="58"/>
  <c r="CL77" i="58"/>
  <c r="CM77" i="58"/>
  <c r="CN77" i="58"/>
  <c r="CO77" i="58"/>
  <c r="CP77" i="58"/>
  <c r="CQ77" i="58"/>
  <c r="CR77" i="58"/>
  <c r="CF78" i="58"/>
  <c r="CG78" i="58"/>
  <c r="CH78" i="58"/>
  <c r="CI78" i="58"/>
  <c r="CJ78" i="58"/>
  <c r="CK78" i="58"/>
  <c r="CL78" i="58"/>
  <c r="CM78" i="58"/>
  <c r="CN78" i="58"/>
  <c r="CO78" i="58"/>
  <c r="CP78" i="58"/>
  <c r="CQ78" i="58"/>
  <c r="CR78" i="58"/>
  <c r="CF79" i="58"/>
  <c r="CG79" i="58"/>
  <c r="CH79" i="58"/>
  <c r="CI79" i="58"/>
  <c r="CJ79" i="58"/>
  <c r="CK79" i="58"/>
  <c r="CL79" i="58"/>
  <c r="CM79" i="58"/>
  <c r="CN79" i="58"/>
  <c r="CO79" i="58"/>
  <c r="CP79" i="58"/>
  <c r="CQ79" i="58"/>
  <c r="CR79" i="58"/>
  <c r="CF80" i="58"/>
  <c r="CG80" i="58"/>
  <c r="CH80" i="58"/>
  <c r="CI80" i="58"/>
  <c r="CJ80" i="58"/>
  <c r="CK80" i="58"/>
  <c r="CL80" i="58"/>
  <c r="CM80" i="58"/>
  <c r="CN80" i="58"/>
  <c r="CO80" i="58"/>
  <c r="CP80" i="58"/>
  <c r="CQ80" i="58"/>
  <c r="CR80" i="58"/>
  <c r="CF81" i="58"/>
  <c r="CG81" i="58"/>
  <c r="CH81" i="58"/>
  <c r="CI81" i="58"/>
  <c r="CJ81" i="58"/>
  <c r="CK81" i="58"/>
  <c r="CL81" i="58"/>
  <c r="CM81" i="58"/>
  <c r="CN81" i="58"/>
  <c r="CO81" i="58"/>
  <c r="CP81" i="58"/>
  <c r="CQ81" i="58"/>
  <c r="CR81" i="58"/>
  <c r="CF82" i="58"/>
  <c r="CG82" i="58"/>
  <c r="CH82" i="58"/>
  <c r="CI82" i="58"/>
  <c r="CJ82" i="58"/>
  <c r="CK82" i="58"/>
  <c r="CL82" i="58"/>
  <c r="CM82" i="58"/>
  <c r="CN82" i="58"/>
  <c r="CO82" i="58"/>
  <c r="CP82" i="58"/>
  <c r="CQ82" i="58"/>
  <c r="CR82" i="58"/>
  <c r="CF83" i="58"/>
  <c r="CG83" i="58"/>
  <c r="CH83" i="58"/>
  <c r="CI83" i="58"/>
  <c r="CJ83" i="58"/>
  <c r="CK83" i="58"/>
  <c r="CL83" i="58"/>
  <c r="CM83" i="58"/>
  <c r="CN83" i="58"/>
  <c r="CO83" i="58"/>
  <c r="CP83" i="58"/>
  <c r="CQ83" i="58"/>
  <c r="CR83" i="58"/>
  <c r="CF84" i="58"/>
  <c r="CG84" i="58"/>
  <c r="CH84" i="58"/>
  <c r="CI84" i="58"/>
  <c r="CJ84" i="58"/>
  <c r="CK84" i="58"/>
  <c r="CL84" i="58"/>
  <c r="CM84" i="58"/>
  <c r="CN84" i="58"/>
  <c r="CO84" i="58"/>
  <c r="CP84" i="58"/>
  <c r="CQ84" i="58"/>
  <c r="CR84" i="58"/>
  <c r="CF85" i="58"/>
  <c r="CG85" i="58"/>
  <c r="CH85" i="58"/>
  <c r="CI85" i="58"/>
  <c r="CJ85" i="58"/>
  <c r="CK85" i="58"/>
  <c r="CL85" i="58"/>
  <c r="CM85" i="58"/>
  <c r="CN85" i="58"/>
  <c r="CO85" i="58"/>
  <c r="CP85" i="58"/>
  <c r="CQ85" i="58"/>
  <c r="CR85" i="58"/>
  <c r="CF86" i="58"/>
  <c r="CG86" i="58"/>
  <c r="CH86" i="58"/>
  <c r="CI86" i="58"/>
  <c r="CJ86" i="58"/>
  <c r="CK86" i="58"/>
  <c r="CL86" i="58"/>
  <c r="CM86" i="58"/>
  <c r="CN86" i="58"/>
  <c r="CO86" i="58"/>
  <c r="CP86" i="58"/>
  <c r="CQ86" i="58"/>
  <c r="CR86" i="58"/>
  <c r="CF87" i="58"/>
  <c r="CG87" i="58"/>
  <c r="CH87" i="58"/>
  <c r="CI87" i="58"/>
  <c r="CJ87" i="58"/>
  <c r="CK87" i="58"/>
  <c r="CL87" i="58"/>
  <c r="CM87" i="58"/>
  <c r="CN87" i="58"/>
  <c r="CO87" i="58"/>
  <c r="CP87" i="58"/>
  <c r="CQ87" i="58"/>
  <c r="CR87" i="58"/>
  <c r="CF88" i="58"/>
  <c r="CG88" i="58"/>
  <c r="CH88" i="58"/>
  <c r="CI88" i="58"/>
  <c r="CJ88" i="58"/>
  <c r="CK88" i="58"/>
  <c r="CL88" i="58"/>
  <c r="CM88" i="58"/>
  <c r="CN88" i="58"/>
  <c r="CO88" i="58"/>
  <c r="CP88" i="58"/>
  <c r="CQ88" i="58"/>
  <c r="CR88" i="58"/>
  <c r="CF89" i="58"/>
  <c r="CG89" i="58"/>
  <c r="CH89" i="58"/>
  <c r="CI89" i="58"/>
  <c r="CJ89" i="58"/>
  <c r="CK89" i="58"/>
  <c r="CL89" i="58"/>
  <c r="CM89" i="58"/>
  <c r="CN89" i="58"/>
  <c r="CO89" i="58"/>
  <c r="CP89" i="58"/>
  <c r="CQ89" i="58"/>
  <c r="CR89" i="58"/>
  <c r="CF90" i="58"/>
  <c r="CG90" i="58"/>
  <c r="CH90" i="58"/>
  <c r="CI90" i="58"/>
  <c r="CJ90" i="58"/>
  <c r="CK90" i="58"/>
  <c r="CL90" i="58"/>
  <c r="CM90" i="58"/>
  <c r="CN90" i="58"/>
  <c r="CO90" i="58"/>
  <c r="CP90" i="58"/>
  <c r="CQ90" i="58"/>
  <c r="CR90" i="58"/>
  <c r="CF91" i="58"/>
  <c r="CG91" i="58"/>
  <c r="CH91" i="58"/>
  <c r="CI91" i="58"/>
  <c r="CJ91" i="58"/>
  <c r="CK91" i="58"/>
  <c r="CL91" i="58"/>
  <c r="CM91" i="58"/>
  <c r="CN91" i="58"/>
  <c r="CO91" i="58"/>
  <c r="CP91" i="58"/>
  <c r="CQ91" i="58"/>
  <c r="CR91" i="58"/>
  <c r="CF92" i="58"/>
  <c r="CG92" i="58"/>
  <c r="CH92" i="58"/>
  <c r="CI92" i="58"/>
  <c r="CJ92" i="58"/>
  <c r="CK92" i="58"/>
  <c r="CL92" i="58"/>
  <c r="CM92" i="58"/>
  <c r="CN92" i="58"/>
  <c r="CO92" i="58"/>
  <c r="CP92" i="58"/>
  <c r="CQ92" i="58"/>
  <c r="CR92" i="58"/>
  <c r="CF93" i="58"/>
  <c r="CG93" i="58"/>
  <c r="CH93" i="58"/>
  <c r="CI93" i="58"/>
  <c r="CJ93" i="58"/>
  <c r="CK93" i="58"/>
  <c r="CL93" i="58"/>
  <c r="CM93" i="58"/>
  <c r="CN93" i="58"/>
  <c r="CO93" i="58"/>
  <c r="CP93" i="58"/>
  <c r="CQ93" i="58"/>
  <c r="CR93" i="58"/>
  <c r="CF94" i="58"/>
  <c r="CG94" i="58"/>
  <c r="CH94" i="58"/>
  <c r="CI94" i="58"/>
  <c r="CJ94" i="58"/>
  <c r="CK94" i="58"/>
  <c r="CL94" i="58"/>
  <c r="CM94" i="58"/>
  <c r="CN94" i="58"/>
  <c r="CO94" i="58"/>
  <c r="CP94" i="58"/>
  <c r="CQ94" i="58"/>
  <c r="CR94" i="58"/>
  <c r="CF95" i="58"/>
  <c r="CG95" i="58"/>
  <c r="CH95" i="58"/>
  <c r="CI95" i="58"/>
  <c r="CJ95" i="58"/>
  <c r="CK95" i="58"/>
  <c r="CL95" i="58"/>
  <c r="CM95" i="58"/>
  <c r="CN95" i="58"/>
  <c r="CO95" i="58"/>
  <c r="CP95" i="58"/>
  <c r="CQ95" i="58"/>
  <c r="CR95" i="58"/>
  <c r="CF96" i="58"/>
  <c r="CG96" i="58"/>
  <c r="CH96" i="58"/>
  <c r="CI96" i="58"/>
  <c r="CJ96" i="58"/>
  <c r="CK96" i="58"/>
  <c r="CL96" i="58"/>
  <c r="CM96" i="58"/>
  <c r="CN96" i="58"/>
  <c r="CO96" i="58"/>
  <c r="CP96" i="58"/>
  <c r="CQ96" i="58"/>
  <c r="CR96" i="58"/>
  <c r="CF97" i="58"/>
  <c r="CG97" i="58"/>
  <c r="CH97" i="58"/>
  <c r="CI97" i="58"/>
  <c r="CJ97" i="58"/>
  <c r="CK97" i="58"/>
  <c r="CL97" i="58"/>
  <c r="CM97" i="58"/>
  <c r="CN97" i="58"/>
  <c r="CO97" i="58"/>
  <c r="CP97" i="58"/>
  <c r="CQ97" i="58"/>
  <c r="CR97" i="58"/>
  <c r="CF98" i="58"/>
  <c r="CG98" i="58"/>
  <c r="CH98" i="58"/>
  <c r="CI98" i="58"/>
  <c r="CJ98" i="58"/>
  <c r="CK98" i="58"/>
  <c r="CL98" i="58"/>
  <c r="CM98" i="58"/>
  <c r="CN98" i="58"/>
  <c r="CO98" i="58"/>
  <c r="CP98" i="58"/>
  <c r="CQ98" i="58"/>
  <c r="CR98" i="58"/>
  <c r="CF99" i="58"/>
  <c r="CG99" i="58"/>
  <c r="CH99" i="58"/>
  <c r="CI99" i="58"/>
  <c r="CJ99" i="58"/>
  <c r="CK99" i="58"/>
  <c r="CL99" i="58"/>
  <c r="CM99" i="58"/>
  <c r="CN99" i="58"/>
  <c r="CO99" i="58"/>
  <c r="CP99" i="58"/>
  <c r="CQ99" i="58"/>
  <c r="CR99" i="58"/>
  <c r="CF100" i="58"/>
  <c r="CG100" i="58"/>
  <c r="CH100" i="58"/>
  <c r="CI100" i="58"/>
  <c r="CJ100" i="58"/>
  <c r="CK100" i="58"/>
  <c r="CL100" i="58"/>
  <c r="CM100" i="58"/>
  <c r="CN100" i="58"/>
  <c r="CO100" i="58"/>
  <c r="CP100" i="58"/>
  <c r="CQ100" i="58"/>
  <c r="CR100" i="58"/>
  <c r="CF101" i="58"/>
  <c r="CG101" i="58"/>
  <c r="CH101" i="58"/>
  <c r="CI101" i="58"/>
  <c r="CJ101" i="58"/>
  <c r="CK101" i="58"/>
  <c r="CL101" i="58"/>
  <c r="CM101" i="58"/>
  <c r="CN101" i="58"/>
  <c r="CO101" i="58"/>
  <c r="CP101" i="58"/>
  <c r="CQ101" i="58"/>
  <c r="CR101" i="58"/>
  <c r="CF102" i="58"/>
  <c r="CG102" i="58"/>
  <c r="CH102" i="58"/>
  <c r="CI102" i="58"/>
  <c r="CJ102" i="58"/>
  <c r="CK102" i="58"/>
  <c r="CL102" i="58"/>
  <c r="CM102" i="58"/>
  <c r="CN102" i="58"/>
  <c r="CO102" i="58"/>
  <c r="CP102" i="58"/>
  <c r="CQ102" i="58"/>
  <c r="CR102" i="58"/>
  <c r="CF103" i="58"/>
  <c r="CG103" i="58"/>
  <c r="CH103" i="58"/>
  <c r="CI103" i="58"/>
  <c r="CJ103" i="58"/>
  <c r="CK103" i="58"/>
  <c r="CL103" i="58"/>
  <c r="CM103" i="58"/>
  <c r="CN103" i="58"/>
  <c r="CO103" i="58"/>
  <c r="CP103" i="58"/>
  <c r="CQ103" i="58"/>
  <c r="CR103" i="58"/>
  <c r="CF104" i="58"/>
  <c r="CG104" i="58"/>
  <c r="CH104" i="58"/>
  <c r="CI104" i="58"/>
  <c r="CJ104" i="58"/>
  <c r="CK104" i="58"/>
  <c r="CL104" i="58"/>
  <c r="CM104" i="58"/>
  <c r="CN104" i="58"/>
  <c r="CO104" i="58"/>
  <c r="CP104" i="58"/>
  <c r="CQ104" i="58"/>
  <c r="CR104" i="58"/>
  <c r="CF105" i="58"/>
  <c r="CG105" i="58"/>
  <c r="CH105" i="58"/>
  <c r="CI105" i="58"/>
  <c r="CJ105" i="58"/>
  <c r="CK105" i="58"/>
  <c r="CL105" i="58"/>
  <c r="CM105" i="58"/>
  <c r="CN105" i="58"/>
  <c r="CO105" i="58"/>
  <c r="CP105" i="58"/>
  <c r="CQ105" i="58"/>
  <c r="CR105" i="58"/>
  <c r="CF106" i="58"/>
  <c r="CG106" i="58"/>
  <c r="CH106" i="58"/>
  <c r="CI106" i="58"/>
  <c r="CJ106" i="58"/>
  <c r="CK106" i="58"/>
  <c r="CL106" i="58"/>
  <c r="CM106" i="58"/>
  <c r="CN106" i="58"/>
  <c r="CO106" i="58"/>
  <c r="CP106" i="58"/>
  <c r="CQ106" i="58"/>
  <c r="CR106" i="58"/>
  <c r="CF107" i="58"/>
  <c r="CG107" i="58"/>
  <c r="CH107" i="58"/>
  <c r="CI107" i="58"/>
  <c r="CJ107" i="58"/>
  <c r="CK107" i="58"/>
  <c r="CL107" i="58"/>
  <c r="CM107" i="58"/>
  <c r="CN107" i="58"/>
  <c r="CO107" i="58"/>
  <c r="CP107" i="58"/>
  <c r="CQ107" i="58"/>
  <c r="CR107" i="58"/>
  <c r="CF108" i="58"/>
  <c r="CG108" i="58"/>
  <c r="CH108" i="58"/>
  <c r="CI108" i="58"/>
  <c r="CJ108" i="58"/>
  <c r="CK108" i="58"/>
  <c r="CL108" i="58"/>
  <c r="CM108" i="58"/>
  <c r="CN108" i="58"/>
  <c r="CO108" i="58"/>
  <c r="CP108" i="58"/>
  <c r="CQ108" i="58"/>
  <c r="CR108" i="58"/>
  <c r="CF109" i="58"/>
  <c r="CG109" i="58"/>
  <c r="CH109" i="58"/>
  <c r="CI109" i="58"/>
  <c r="CJ109" i="58"/>
  <c r="CK109" i="58"/>
  <c r="CL109" i="58"/>
  <c r="CM109" i="58"/>
  <c r="CN109" i="58"/>
  <c r="CO109" i="58"/>
  <c r="CP109" i="58"/>
  <c r="CQ109" i="58"/>
  <c r="CR109" i="58"/>
  <c r="CF110" i="58"/>
  <c r="CG110" i="58"/>
  <c r="CH110" i="58"/>
  <c r="CI110" i="58"/>
  <c r="CJ110" i="58"/>
  <c r="CK110" i="58"/>
  <c r="CL110" i="58"/>
  <c r="CM110" i="58"/>
  <c r="CN110" i="58"/>
  <c r="CO110" i="58"/>
  <c r="CP110" i="58"/>
  <c r="CQ110" i="58"/>
  <c r="CR110" i="58"/>
  <c r="CF111" i="58"/>
  <c r="CG111" i="58"/>
  <c r="CH111" i="58"/>
  <c r="CI111" i="58"/>
  <c r="CJ111" i="58"/>
  <c r="CK111" i="58"/>
  <c r="CL111" i="58"/>
  <c r="CM111" i="58"/>
  <c r="CN111" i="58"/>
  <c r="CO111" i="58"/>
  <c r="CP111" i="58"/>
  <c r="CQ111" i="58"/>
  <c r="CR111" i="58"/>
  <c r="CF112" i="58"/>
  <c r="CG112" i="58"/>
  <c r="CH112" i="58"/>
  <c r="CI112" i="58"/>
  <c r="CJ112" i="58"/>
  <c r="CK112" i="58"/>
  <c r="CL112" i="58"/>
  <c r="CM112" i="58"/>
  <c r="CN112" i="58"/>
  <c r="CO112" i="58"/>
  <c r="CP112" i="58"/>
  <c r="CQ112" i="58"/>
  <c r="CR112" i="58"/>
  <c r="CF113" i="58"/>
  <c r="CG113" i="58"/>
  <c r="CH113" i="58"/>
  <c r="CI113" i="58"/>
  <c r="CJ113" i="58"/>
  <c r="CK113" i="58"/>
  <c r="CL113" i="58"/>
  <c r="CM113" i="58"/>
  <c r="CN113" i="58"/>
  <c r="CO113" i="58"/>
  <c r="CP113" i="58"/>
  <c r="CQ113" i="58"/>
  <c r="CR113" i="58"/>
  <c r="CF114" i="58"/>
  <c r="CG114" i="58"/>
  <c r="CH114" i="58"/>
  <c r="CI114" i="58"/>
  <c r="CJ114" i="58"/>
  <c r="CK114" i="58"/>
  <c r="CL114" i="58"/>
  <c r="CM114" i="58"/>
  <c r="CN114" i="58"/>
  <c r="CO114" i="58"/>
  <c r="CP114" i="58"/>
  <c r="CQ114" i="58"/>
  <c r="CR114" i="58"/>
  <c r="CF115" i="58"/>
  <c r="CG115" i="58"/>
  <c r="CH115" i="58"/>
  <c r="CI115" i="58"/>
  <c r="CJ115" i="58"/>
  <c r="CK115" i="58"/>
  <c r="CL115" i="58"/>
  <c r="CM115" i="58"/>
  <c r="CN115" i="58"/>
  <c r="CO115" i="58"/>
  <c r="CP115" i="58"/>
  <c r="CQ115" i="58"/>
  <c r="CR115" i="58"/>
  <c r="CF116" i="58"/>
  <c r="CG116" i="58"/>
  <c r="CH116" i="58"/>
  <c r="CI116" i="58"/>
  <c r="CJ116" i="58"/>
  <c r="CK116" i="58"/>
  <c r="CL116" i="58"/>
  <c r="CM116" i="58"/>
  <c r="CN116" i="58"/>
  <c r="CO116" i="58"/>
  <c r="CP116" i="58"/>
  <c r="CQ116" i="58"/>
  <c r="CR116" i="58"/>
  <c r="CF117" i="58"/>
  <c r="CG117" i="58"/>
  <c r="CH117" i="58"/>
  <c r="CI117" i="58"/>
  <c r="CJ117" i="58"/>
  <c r="CK117" i="58"/>
  <c r="CL117" i="58"/>
  <c r="CM117" i="58"/>
  <c r="CN117" i="58"/>
  <c r="CO117" i="58"/>
  <c r="CP117" i="58"/>
  <c r="CQ117" i="58"/>
  <c r="CR117" i="58"/>
  <c r="CF118" i="58"/>
  <c r="CG118" i="58"/>
  <c r="CH118" i="58"/>
  <c r="CI118" i="58"/>
  <c r="CJ118" i="58"/>
  <c r="CK118" i="58"/>
  <c r="CL118" i="58"/>
  <c r="CM118" i="58"/>
  <c r="CN118" i="58"/>
  <c r="CO118" i="58"/>
  <c r="CP118" i="58"/>
  <c r="CQ118" i="58"/>
  <c r="CR118" i="58"/>
  <c r="CF119" i="58"/>
  <c r="CG119" i="58"/>
  <c r="CH119" i="58"/>
  <c r="CI119" i="58"/>
  <c r="CJ119" i="58"/>
  <c r="CK119" i="58"/>
  <c r="CL119" i="58"/>
  <c r="CM119" i="58"/>
  <c r="CN119" i="58"/>
  <c r="CO119" i="58"/>
  <c r="CP119" i="58"/>
  <c r="CQ119" i="58"/>
  <c r="CR119" i="58"/>
  <c r="CF120" i="58"/>
  <c r="CG120" i="58"/>
  <c r="CH120" i="58"/>
  <c r="CI120" i="58"/>
  <c r="CJ120" i="58"/>
  <c r="CK120" i="58"/>
  <c r="CL120" i="58"/>
  <c r="CM120" i="58"/>
  <c r="CN120" i="58"/>
  <c r="CO120" i="58"/>
  <c r="CP120" i="58"/>
  <c r="CQ120" i="58"/>
  <c r="CR120" i="58"/>
  <c r="CF121" i="58"/>
  <c r="CG121" i="58"/>
  <c r="CH121" i="58"/>
  <c r="CI121" i="58"/>
  <c r="CJ121" i="58"/>
  <c r="CK121" i="58"/>
  <c r="CL121" i="58"/>
  <c r="CM121" i="58"/>
  <c r="CN121" i="58"/>
  <c r="CO121" i="58"/>
  <c r="CP121" i="58"/>
  <c r="CQ121" i="58"/>
  <c r="CR121" i="58"/>
  <c r="CF122" i="58"/>
  <c r="CG122" i="58"/>
  <c r="CH122" i="58"/>
  <c r="CI122" i="58"/>
  <c r="CJ122" i="58"/>
  <c r="CK122" i="58"/>
  <c r="CL122" i="58"/>
  <c r="CM122" i="58"/>
  <c r="CN122" i="58"/>
  <c r="CO122" i="58"/>
  <c r="CP122" i="58"/>
  <c r="CQ122" i="58"/>
  <c r="CR122" i="58"/>
  <c r="CF123" i="58"/>
  <c r="CG123" i="58"/>
  <c r="CH123" i="58"/>
  <c r="CI123" i="58"/>
  <c r="CJ123" i="58"/>
  <c r="CK123" i="58"/>
  <c r="CL123" i="58"/>
  <c r="CM123" i="58"/>
  <c r="CN123" i="58"/>
  <c r="CO123" i="58"/>
  <c r="CP123" i="58"/>
  <c r="CQ123" i="58"/>
  <c r="CR123" i="58"/>
  <c r="CG5" i="58"/>
  <c r="CH5" i="58"/>
  <c r="CI5" i="58"/>
  <c r="CJ5" i="58"/>
  <c r="CK5" i="58"/>
  <c r="CL5" i="58"/>
  <c r="CM5" i="58"/>
  <c r="CN5" i="58"/>
  <c r="CO5" i="58"/>
  <c r="CP5" i="58"/>
  <c r="CQ5" i="58"/>
  <c r="CR5" i="58"/>
  <c r="CF5" i="58"/>
  <c r="CV112" i="58" l="1"/>
  <c r="DB112" i="58"/>
  <c r="CW112" i="58"/>
  <c r="DC112" i="58"/>
  <c r="CX112" i="58"/>
  <c r="DD112" i="58"/>
  <c r="CT112" i="58"/>
  <c r="CZ112" i="58"/>
  <c r="CS112" i="58"/>
  <c r="CY112" i="58"/>
  <c r="DA112" i="58"/>
  <c r="CU112" i="58"/>
  <c r="DE112" i="58"/>
  <c r="CV106" i="58"/>
  <c r="DB106" i="58"/>
  <c r="CW106" i="58"/>
  <c r="DC106" i="58"/>
  <c r="CX106" i="58"/>
  <c r="DD106" i="58"/>
  <c r="CT106" i="58"/>
  <c r="CZ106" i="58"/>
  <c r="CY106" i="58"/>
  <c r="DA106" i="58"/>
  <c r="DE106" i="58"/>
  <c r="CS106" i="58"/>
  <c r="CU106" i="58"/>
  <c r="CV82" i="58"/>
  <c r="DB82" i="58"/>
  <c r="CW82" i="58"/>
  <c r="DC82" i="58"/>
  <c r="CX82" i="58"/>
  <c r="DD82" i="58"/>
  <c r="CT82" i="58"/>
  <c r="CZ82" i="58"/>
  <c r="DE82" i="58"/>
  <c r="CU82" i="58"/>
  <c r="CS82" i="58"/>
  <c r="CY82" i="58"/>
  <c r="DA82" i="58"/>
  <c r="CV76" i="58"/>
  <c r="DB76" i="58"/>
  <c r="CW76" i="58"/>
  <c r="DC76" i="58"/>
  <c r="CX76" i="58"/>
  <c r="DD76" i="58"/>
  <c r="CT76" i="58"/>
  <c r="CZ76" i="58"/>
  <c r="CS76" i="58"/>
  <c r="DA76" i="58"/>
  <c r="CU76" i="58"/>
  <c r="CY76" i="58"/>
  <c r="DE76" i="58"/>
  <c r="CV64" i="58"/>
  <c r="DB64" i="58"/>
  <c r="CW64" i="58"/>
  <c r="DC64" i="58"/>
  <c r="CX64" i="58"/>
  <c r="DD64" i="58"/>
  <c r="CT64" i="58"/>
  <c r="CZ64" i="58"/>
  <c r="DE64" i="58"/>
  <c r="CU64" i="58"/>
  <c r="CS64" i="58"/>
  <c r="CY64" i="58"/>
  <c r="DA64" i="58"/>
  <c r="CX58" i="58"/>
  <c r="CV58" i="58"/>
  <c r="CT58" i="58"/>
  <c r="DB58" i="58"/>
  <c r="CU58" i="58"/>
  <c r="DC58" i="58"/>
  <c r="CW58" i="58"/>
  <c r="DD58" i="58"/>
  <c r="CZ58" i="58"/>
  <c r="DA58" i="58"/>
  <c r="CS58" i="58"/>
  <c r="CY58" i="58"/>
  <c r="DE58" i="58"/>
  <c r="CS53" i="58"/>
  <c r="CY53" i="58"/>
  <c r="DE53" i="58"/>
  <c r="CW53" i="58"/>
  <c r="DC53" i="58"/>
  <c r="CZ53" i="58"/>
  <c r="CV53" i="58"/>
  <c r="CT53" i="58"/>
  <c r="CU53" i="58"/>
  <c r="CX53" i="58"/>
  <c r="DB53" i="58"/>
  <c r="DD53" i="58"/>
  <c r="DA53" i="58"/>
  <c r="CT41" i="58"/>
  <c r="CZ41" i="58"/>
  <c r="CX41" i="58"/>
  <c r="DD41" i="58"/>
  <c r="DA41" i="58"/>
  <c r="CS41" i="58"/>
  <c r="DB41" i="58"/>
  <c r="CW41" i="58"/>
  <c r="DE41" i="58"/>
  <c r="CU41" i="58"/>
  <c r="CY41" i="58"/>
  <c r="DC41" i="58"/>
  <c r="CV41" i="58"/>
  <c r="CT35" i="58"/>
  <c r="CZ35" i="58"/>
  <c r="CX35" i="58"/>
  <c r="DD35" i="58"/>
  <c r="CW35" i="58"/>
  <c r="CY35" i="58"/>
  <c r="DA35" i="58"/>
  <c r="CU35" i="58"/>
  <c r="DC35" i="58"/>
  <c r="CS35" i="58"/>
  <c r="DB35" i="58"/>
  <c r="DE35" i="58"/>
  <c r="CV35" i="58"/>
  <c r="CT29" i="58"/>
  <c r="CZ29" i="58"/>
  <c r="CX29" i="58"/>
  <c r="DD29" i="58"/>
  <c r="CU29" i="58"/>
  <c r="DC29" i="58"/>
  <c r="CV29" i="58"/>
  <c r="DE29" i="58"/>
  <c r="CW29" i="58"/>
  <c r="DA29" i="58"/>
  <c r="CY29" i="58"/>
  <c r="DB29" i="58"/>
  <c r="CS29" i="58"/>
  <c r="CT23" i="58"/>
  <c r="CZ23" i="58"/>
  <c r="CV23" i="58"/>
  <c r="DC23" i="58"/>
  <c r="CS23" i="58"/>
  <c r="DA23" i="58"/>
  <c r="CY23" i="58"/>
  <c r="DB23" i="58"/>
  <c r="DD23" i="58"/>
  <c r="CW23" i="58"/>
  <c r="CU23" i="58"/>
  <c r="CX23" i="58"/>
  <c r="DE23" i="58"/>
  <c r="CT17" i="58"/>
  <c r="CZ17" i="58"/>
  <c r="CU17" i="58"/>
  <c r="DB17" i="58"/>
  <c r="CY17" i="58"/>
  <c r="DC17" i="58"/>
  <c r="CS17" i="58"/>
  <c r="DD17" i="58"/>
  <c r="CV17" i="58"/>
  <c r="DE17" i="58"/>
  <c r="CX17" i="58"/>
  <c r="CW17" i="58"/>
  <c r="DA17" i="58"/>
  <c r="CT11" i="58"/>
  <c r="CZ11" i="58"/>
  <c r="CS11" i="58"/>
  <c r="DA11" i="58"/>
  <c r="CX11" i="58"/>
  <c r="DE11" i="58"/>
  <c r="CU11" i="58"/>
  <c r="DD11" i="58"/>
  <c r="CV11" i="58"/>
  <c r="CW11" i="58"/>
  <c r="DB11" i="58"/>
  <c r="CY11" i="58"/>
  <c r="DC11" i="58"/>
  <c r="CU5" i="58"/>
  <c r="DA5" i="58"/>
  <c r="DC5" i="58"/>
  <c r="CV5" i="58"/>
  <c r="DB5" i="58"/>
  <c r="CW5" i="58"/>
  <c r="CX5" i="58"/>
  <c r="CY5" i="58"/>
  <c r="DE5" i="58"/>
  <c r="CT5" i="58"/>
  <c r="CS5" i="58"/>
  <c r="CZ5" i="58"/>
  <c r="DD5" i="58"/>
  <c r="CU123" i="58"/>
  <c r="DA123" i="58"/>
  <c r="DC123" i="58"/>
  <c r="DD123" i="58"/>
  <c r="CV123" i="58"/>
  <c r="DB123" i="58"/>
  <c r="CW123" i="58"/>
  <c r="CS123" i="58"/>
  <c r="CY123" i="58"/>
  <c r="DE123" i="58"/>
  <c r="CT123" i="58"/>
  <c r="CX123" i="58"/>
  <c r="CZ123" i="58"/>
  <c r="CW117" i="58"/>
  <c r="DC117" i="58"/>
  <c r="CX117" i="58"/>
  <c r="DD117" i="58"/>
  <c r="CS117" i="58"/>
  <c r="CY117" i="58"/>
  <c r="DE117" i="58"/>
  <c r="CU117" i="58"/>
  <c r="DA117" i="58"/>
  <c r="CZ117" i="58"/>
  <c r="DB117" i="58"/>
  <c r="CT117" i="58"/>
  <c r="CV117" i="58"/>
  <c r="CW111" i="58"/>
  <c r="DC111" i="58"/>
  <c r="CX111" i="58"/>
  <c r="DD111" i="58"/>
  <c r="CS111" i="58"/>
  <c r="CY111" i="58"/>
  <c r="DE111" i="58"/>
  <c r="CU111" i="58"/>
  <c r="DA111" i="58"/>
  <c r="CT111" i="58"/>
  <c r="CV111" i="58"/>
  <c r="CZ111" i="58"/>
  <c r="DB111" i="58"/>
  <c r="CW105" i="58"/>
  <c r="DC105" i="58"/>
  <c r="CX105" i="58"/>
  <c r="DD105" i="58"/>
  <c r="CS105" i="58"/>
  <c r="CY105" i="58"/>
  <c r="DE105" i="58"/>
  <c r="CU105" i="58"/>
  <c r="DA105" i="58"/>
  <c r="CT105" i="58"/>
  <c r="CV105" i="58"/>
  <c r="DB105" i="58"/>
  <c r="CZ105" i="58"/>
  <c r="CW99" i="58"/>
  <c r="DC99" i="58"/>
  <c r="CX99" i="58"/>
  <c r="DD99" i="58"/>
  <c r="CS99" i="58"/>
  <c r="CY99" i="58"/>
  <c r="DE99" i="58"/>
  <c r="CU99" i="58"/>
  <c r="DA99" i="58"/>
  <c r="CZ99" i="58"/>
  <c r="DB99" i="58"/>
  <c r="CT99" i="58"/>
  <c r="CV99" i="58"/>
  <c r="CW93" i="58"/>
  <c r="DC93" i="58"/>
  <c r="CX93" i="58"/>
  <c r="DD93" i="58"/>
  <c r="CS93" i="58"/>
  <c r="CY93" i="58"/>
  <c r="DE93" i="58"/>
  <c r="CU93" i="58"/>
  <c r="DA93" i="58"/>
  <c r="CV93" i="58"/>
  <c r="CT93" i="58"/>
  <c r="CZ93" i="58"/>
  <c r="DB93" i="58"/>
  <c r="CW87" i="58"/>
  <c r="DC87" i="58"/>
  <c r="CX87" i="58"/>
  <c r="DD87" i="58"/>
  <c r="CS87" i="58"/>
  <c r="CY87" i="58"/>
  <c r="DE87" i="58"/>
  <c r="CU87" i="58"/>
  <c r="DA87" i="58"/>
  <c r="CT87" i="58"/>
  <c r="DB87" i="58"/>
  <c r="CV87" i="58"/>
  <c r="CZ87" i="58"/>
  <c r="CW81" i="58"/>
  <c r="DC81" i="58"/>
  <c r="CX81" i="58"/>
  <c r="DD81" i="58"/>
  <c r="CS81" i="58"/>
  <c r="CY81" i="58"/>
  <c r="DE81" i="58"/>
  <c r="CU81" i="58"/>
  <c r="DA81" i="58"/>
  <c r="CZ81" i="58"/>
  <c r="DB81" i="58"/>
  <c r="CT81" i="58"/>
  <c r="CV81" i="58"/>
  <c r="CW75" i="58"/>
  <c r="DC75" i="58"/>
  <c r="CX75" i="58"/>
  <c r="DD75" i="58"/>
  <c r="CS75" i="58"/>
  <c r="CY75" i="58"/>
  <c r="DE75" i="58"/>
  <c r="CU75" i="58"/>
  <c r="DA75" i="58"/>
  <c r="CV75" i="58"/>
  <c r="CT75" i="58"/>
  <c r="CZ75" i="58"/>
  <c r="DB75" i="58"/>
  <c r="CW69" i="58"/>
  <c r="DC69" i="58"/>
  <c r="CX69" i="58"/>
  <c r="DD69" i="58"/>
  <c r="CS69" i="58"/>
  <c r="CY69" i="58"/>
  <c r="DE69" i="58"/>
  <c r="CU69" i="58"/>
  <c r="DA69" i="58"/>
  <c r="CT69" i="58"/>
  <c r="CV69" i="58"/>
  <c r="DB69" i="58"/>
  <c r="CZ69" i="58"/>
  <c r="CW63" i="58"/>
  <c r="DC63" i="58"/>
  <c r="CX63" i="58"/>
  <c r="DD63" i="58"/>
  <c r="CS63" i="58"/>
  <c r="CY63" i="58"/>
  <c r="DE63" i="58"/>
  <c r="CU63" i="58"/>
  <c r="DA63" i="58"/>
  <c r="CZ63" i="58"/>
  <c r="DB63" i="58"/>
  <c r="CT63" i="58"/>
  <c r="CV63" i="58"/>
  <c r="CT52" i="58"/>
  <c r="CZ52" i="58"/>
  <c r="CX52" i="58"/>
  <c r="DD52" i="58"/>
  <c r="CU52" i="58"/>
  <c r="DC52" i="58"/>
  <c r="DA52" i="58"/>
  <c r="CS52" i="58"/>
  <c r="CV52" i="58"/>
  <c r="CW52" i="58"/>
  <c r="DB52" i="58"/>
  <c r="CY52" i="58"/>
  <c r="DE52" i="58"/>
  <c r="CU40" i="58"/>
  <c r="DA40" i="58"/>
  <c r="CS40" i="58"/>
  <c r="CY40" i="58"/>
  <c r="DE40" i="58"/>
  <c r="CV40" i="58"/>
  <c r="DD40" i="58"/>
  <c r="CW40" i="58"/>
  <c r="CX40" i="58"/>
  <c r="DB40" i="58"/>
  <c r="CZ40" i="58"/>
  <c r="DC40" i="58"/>
  <c r="CT40" i="58"/>
  <c r="CU34" i="58"/>
  <c r="DA34" i="58"/>
  <c r="CS34" i="58"/>
  <c r="CY34" i="58"/>
  <c r="DE34" i="58"/>
  <c r="DB34" i="58"/>
  <c r="CT34" i="58"/>
  <c r="DC34" i="58"/>
  <c r="CV34" i="58"/>
  <c r="DD34" i="58"/>
  <c r="CX34" i="58"/>
  <c r="CW34" i="58"/>
  <c r="CZ34" i="58"/>
  <c r="CU28" i="58"/>
  <c r="DA28" i="58"/>
  <c r="CS28" i="58"/>
  <c r="CY28" i="58"/>
  <c r="DE28" i="58"/>
  <c r="CX28" i="58"/>
  <c r="CZ28" i="58"/>
  <c r="DB28" i="58"/>
  <c r="CV28" i="58"/>
  <c r="DD28" i="58"/>
  <c r="CT28" i="58"/>
  <c r="CW28" i="58"/>
  <c r="DC28" i="58"/>
  <c r="CU22" i="58"/>
  <c r="DA22" i="58"/>
  <c r="CT22" i="58"/>
  <c r="DB22" i="58"/>
  <c r="CY22" i="58"/>
  <c r="DC22" i="58"/>
  <c r="CS22" i="58"/>
  <c r="DD22" i="58"/>
  <c r="CV22" i="58"/>
  <c r="DE22" i="58"/>
  <c r="CX22" i="58"/>
  <c r="CW22" i="58"/>
  <c r="CZ22" i="58"/>
  <c r="CU16" i="58"/>
  <c r="DA16" i="58"/>
  <c r="CS16" i="58"/>
  <c r="CZ16" i="58"/>
  <c r="CX16" i="58"/>
  <c r="DE16" i="58"/>
  <c r="CT16" i="58"/>
  <c r="DD16" i="58"/>
  <c r="CV16" i="58"/>
  <c r="CW16" i="58"/>
  <c r="DB16" i="58"/>
  <c r="CY16" i="58"/>
  <c r="DC16" i="58"/>
  <c r="CU10" i="58"/>
  <c r="DA10" i="58"/>
  <c r="CY10" i="58"/>
  <c r="CW10" i="58"/>
  <c r="DD10" i="58"/>
  <c r="CV10" i="58"/>
  <c r="CX10" i="58"/>
  <c r="CZ10" i="58"/>
  <c r="CS10" i="58"/>
  <c r="DC10" i="58"/>
  <c r="DB10" i="58"/>
  <c r="DE10" i="58"/>
  <c r="CT10" i="58"/>
  <c r="CV100" i="58"/>
  <c r="DB100" i="58"/>
  <c r="CW100" i="58"/>
  <c r="DC100" i="58"/>
  <c r="CX100" i="58"/>
  <c r="DD100" i="58"/>
  <c r="CT100" i="58"/>
  <c r="CZ100" i="58"/>
  <c r="DE100" i="58"/>
  <c r="CU100" i="58"/>
  <c r="CS100" i="58"/>
  <c r="CY100" i="58"/>
  <c r="DA100" i="58"/>
  <c r="CV94" i="58"/>
  <c r="DB94" i="58"/>
  <c r="CW94" i="58"/>
  <c r="DC94" i="58"/>
  <c r="CX94" i="58"/>
  <c r="DD94" i="58"/>
  <c r="CT94" i="58"/>
  <c r="CZ94" i="58"/>
  <c r="CS94" i="58"/>
  <c r="CU94" i="58"/>
  <c r="DA94" i="58"/>
  <c r="CY94" i="58"/>
  <c r="DE94" i="58"/>
  <c r="CV70" i="58"/>
  <c r="DB70" i="58"/>
  <c r="CW70" i="58"/>
  <c r="DC70" i="58"/>
  <c r="CX70" i="58"/>
  <c r="DD70" i="58"/>
  <c r="CT70" i="58"/>
  <c r="CZ70" i="58"/>
  <c r="CY70" i="58"/>
  <c r="DA70" i="58"/>
  <c r="DE70" i="58"/>
  <c r="CS70" i="58"/>
  <c r="CU70" i="58"/>
  <c r="CX110" i="58"/>
  <c r="DD110" i="58"/>
  <c r="CS110" i="58"/>
  <c r="CY110" i="58"/>
  <c r="DE110" i="58"/>
  <c r="CT110" i="58"/>
  <c r="CZ110" i="58"/>
  <c r="CV110" i="58"/>
  <c r="DB110" i="58"/>
  <c r="DA110" i="58"/>
  <c r="DC110" i="58"/>
  <c r="CU110" i="58"/>
  <c r="CW110" i="58"/>
  <c r="CX104" i="58"/>
  <c r="DD104" i="58"/>
  <c r="CS104" i="58"/>
  <c r="CY104" i="58"/>
  <c r="DE104" i="58"/>
  <c r="CT104" i="58"/>
  <c r="CZ104" i="58"/>
  <c r="CV104" i="58"/>
  <c r="DB104" i="58"/>
  <c r="CW104" i="58"/>
  <c r="CU104" i="58"/>
  <c r="DA104" i="58"/>
  <c r="DC104" i="58"/>
  <c r="CX80" i="58"/>
  <c r="DD80" i="58"/>
  <c r="CS80" i="58"/>
  <c r="CY80" i="58"/>
  <c r="DE80" i="58"/>
  <c r="CT80" i="58"/>
  <c r="CZ80" i="58"/>
  <c r="CV80" i="58"/>
  <c r="DB80" i="58"/>
  <c r="CU80" i="58"/>
  <c r="CW80" i="58"/>
  <c r="DC80" i="58"/>
  <c r="DA80" i="58"/>
  <c r="CS57" i="58"/>
  <c r="CY57" i="58"/>
  <c r="DE57" i="58"/>
  <c r="CW57" i="58"/>
  <c r="DC57" i="58"/>
  <c r="CX57" i="58"/>
  <c r="CZ57" i="58"/>
  <c r="DA57" i="58"/>
  <c r="CU57" i="58"/>
  <c r="DD57" i="58"/>
  <c r="DB57" i="58"/>
  <c r="CT57" i="58"/>
  <c r="CV57" i="58"/>
  <c r="CU51" i="58"/>
  <c r="DA51" i="58"/>
  <c r="CS51" i="58"/>
  <c r="CY51" i="58"/>
  <c r="DE51" i="58"/>
  <c r="CX51" i="58"/>
  <c r="CV51" i="58"/>
  <c r="DD51" i="58"/>
  <c r="CT51" i="58"/>
  <c r="CW51" i="58"/>
  <c r="DB51" i="58"/>
  <c r="CZ51" i="58"/>
  <c r="DC51" i="58"/>
  <c r="CV39" i="58"/>
  <c r="DB39" i="58"/>
  <c r="CT39" i="58"/>
  <c r="CZ39" i="58"/>
  <c r="CY39" i="58"/>
  <c r="DA39" i="58"/>
  <c r="CS39" i="58"/>
  <c r="DC39" i="58"/>
  <c r="CW39" i="58"/>
  <c r="DE39" i="58"/>
  <c r="CU39" i="58"/>
  <c r="DD39" i="58"/>
  <c r="CX39" i="58"/>
  <c r="CV15" i="58"/>
  <c r="DB15" i="58"/>
  <c r="CY15" i="58"/>
  <c r="CW15" i="58"/>
  <c r="DD15" i="58"/>
  <c r="CU15" i="58"/>
  <c r="CX15" i="58"/>
  <c r="CZ15" i="58"/>
  <c r="CS15" i="58"/>
  <c r="DC15" i="58"/>
  <c r="DA15" i="58"/>
  <c r="DE15" i="58"/>
  <c r="CT15" i="58"/>
  <c r="CV9" i="58"/>
  <c r="DB9" i="58"/>
  <c r="CX9" i="58"/>
  <c r="DE9" i="58"/>
  <c r="CU9" i="58"/>
  <c r="DC9" i="58"/>
  <c r="CY9" i="58"/>
  <c r="CZ9" i="58"/>
  <c r="DA9" i="58"/>
  <c r="CT9" i="58"/>
  <c r="CS9" i="58"/>
  <c r="DD9" i="58"/>
  <c r="CW9" i="58"/>
  <c r="CW121" i="58"/>
  <c r="DC121" i="58"/>
  <c r="CS121" i="58"/>
  <c r="DE121" i="58"/>
  <c r="CX121" i="58"/>
  <c r="DD121" i="58"/>
  <c r="CY121" i="58"/>
  <c r="CT121" i="58"/>
  <c r="CU121" i="58"/>
  <c r="DA121" i="58"/>
  <c r="DB121" i="58"/>
  <c r="CZ121" i="58"/>
  <c r="CV121" i="58"/>
  <c r="CS115" i="58"/>
  <c r="CY115" i="58"/>
  <c r="DE115" i="58"/>
  <c r="CT115" i="58"/>
  <c r="CZ115" i="58"/>
  <c r="CU115" i="58"/>
  <c r="DA115" i="58"/>
  <c r="CW115" i="58"/>
  <c r="DC115" i="58"/>
  <c r="CV115" i="58"/>
  <c r="DB115" i="58"/>
  <c r="DD115" i="58"/>
  <c r="CX115" i="58"/>
  <c r="CS109" i="58"/>
  <c r="CY109" i="58"/>
  <c r="DE109" i="58"/>
  <c r="CT109" i="58"/>
  <c r="CZ109" i="58"/>
  <c r="CU109" i="58"/>
  <c r="DA109" i="58"/>
  <c r="CW109" i="58"/>
  <c r="DC109" i="58"/>
  <c r="CV109" i="58"/>
  <c r="DD109" i="58"/>
  <c r="CX109" i="58"/>
  <c r="DB109" i="58"/>
  <c r="CS103" i="58"/>
  <c r="CY103" i="58"/>
  <c r="DE103" i="58"/>
  <c r="CT103" i="58"/>
  <c r="CZ103" i="58"/>
  <c r="CU103" i="58"/>
  <c r="DA103" i="58"/>
  <c r="CW103" i="58"/>
  <c r="DC103" i="58"/>
  <c r="DB103" i="58"/>
  <c r="DD103" i="58"/>
  <c r="CV103" i="58"/>
  <c r="CX103" i="58"/>
  <c r="CS97" i="58"/>
  <c r="CY97" i="58"/>
  <c r="DE97" i="58"/>
  <c r="CT97" i="58"/>
  <c r="CZ97" i="58"/>
  <c r="CU97" i="58"/>
  <c r="DA97" i="58"/>
  <c r="CW97" i="58"/>
  <c r="DC97" i="58"/>
  <c r="CX97" i="58"/>
  <c r="CV97" i="58"/>
  <c r="DB97" i="58"/>
  <c r="DD97" i="58"/>
  <c r="CS91" i="58"/>
  <c r="CY91" i="58"/>
  <c r="DE91" i="58"/>
  <c r="CT91" i="58"/>
  <c r="CZ91" i="58"/>
  <c r="CU91" i="58"/>
  <c r="DA91" i="58"/>
  <c r="CW91" i="58"/>
  <c r="DC91" i="58"/>
  <c r="CV91" i="58"/>
  <c r="CX91" i="58"/>
  <c r="DD91" i="58"/>
  <c r="DB91" i="58"/>
  <c r="CS85" i="58"/>
  <c r="CY85" i="58"/>
  <c r="DE85" i="58"/>
  <c r="CT85" i="58"/>
  <c r="CZ85" i="58"/>
  <c r="CU85" i="58"/>
  <c r="DA85" i="58"/>
  <c r="CW85" i="58"/>
  <c r="DC85" i="58"/>
  <c r="DB85" i="58"/>
  <c r="DD85" i="58"/>
  <c r="CV85" i="58"/>
  <c r="CX85" i="58"/>
  <c r="CS79" i="58"/>
  <c r="CY79" i="58"/>
  <c r="DE79" i="58"/>
  <c r="CT79" i="58"/>
  <c r="CZ79" i="58"/>
  <c r="CU79" i="58"/>
  <c r="DA79" i="58"/>
  <c r="CW79" i="58"/>
  <c r="DC79" i="58"/>
  <c r="CX79" i="58"/>
  <c r="CV79" i="58"/>
  <c r="DB79" i="58"/>
  <c r="DD79" i="58"/>
  <c r="CS73" i="58"/>
  <c r="CY73" i="58"/>
  <c r="DE73" i="58"/>
  <c r="CT73" i="58"/>
  <c r="CZ73" i="58"/>
  <c r="CU73" i="58"/>
  <c r="DA73" i="58"/>
  <c r="CW73" i="58"/>
  <c r="DC73" i="58"/>
  <c r="CV73" i="58"/>
  <c r="DD73" i="58"/>
  <c r="CX73" i="58"/>
  <c r="DB73" i="58"/>
  <c r="CS67" i="58"/>
  <c r="CY67" i="58"/>
  <c r="DE67" i="58"/>
  <c r="CT67" i="58"/>
  <c r="CZ67" i="58"/>
  <c r="CU67" i="58"/>
  <c r="DA67" i="58"/>
  <c r="CW67" i="58"/>
  <c r="DC67" i="58"/>
  <c r="DB67" i="58"/>
  <c r="DD67" i="58"/>
  <c r="CV67" i="58"/>
  <c r="CX67" i="58"/>
  <c r="CS61" i="58"/>
  <c r="CY61" i="58"/>
  <c r="DE61" i="58"/>
  <c r="CT61" i="58"/>
  <c r="CZ61" i="58"/>
  <c r="CU61" i="58"/>
  <c r="DA61" i="58"/>
  <c r="CW61" i="58"/>
  <c r="DC61" i="58"/>
  <c r="CX61" i="58"/>
  <c r="CV61" i="58"/>
  <c r="DB61" i="58"/>
  <c r="DD61" i="58"/>
  <c r="CT56" i="58"/>
  <c r="CZ56" i="58"/>
  <c r="CX56" i="58"/>
  <c r="DD56" i="58"/>
  <c r="CS56" i="58"/>
  <c r="DB56" i="58"/>
  <c r="CU56" i="58"/>
  <c r="DC56" i="58"/>
  <c r="CV56" i="58"/>
  <c r="DE56" i="58"/>
  <c r="CY56" i="58"/>
  <c r="DA56" i="58"/>
  <c r="CW56" i="58"/>
  <c r="CV50" i="58"/>
  <c r="DB50" i="58"/>
  <c r="CT50" i="58"/>
  <c r="CZ50" i="58"/>
  <c r="CS50" i="58"/>
  <c r="DC50" i="58"/>
  <c r="CU50" i="58"/>
  <c r="CY50" i="58"/>
  <c r="DE50" i="58"/>
  <c r="CW50" i="58"/>
  <c r="DA50" i="58"/>
  <c r="DD50" i="58"/>
  <c r="CX50" i="58"/>
  <c r="CW44" i="58"/>
  <c r="DC44" i="58"/>
  <c r="CU44" i="58"/>
  <c r="DA44" i="58"/>
  <c r="CX44" i="58"/>
  <c r="CY44" i="58"/>
  <c r="CT44" i="58"/>
  <c r="DD44" i="58"/>
  <c r="DB44" i="58"/>
  <c r="DE44" i="58"/>
  <c r="CV44" i="58"/>
  <c r="CS44" i="58"/>
  <c r="CZ44" i="58"/>
  <c r="CW38" i="58"/>
  <c r="DC38" i="58"/>
  <c r="CU38" i="58"/>
  <c r="DA38" i="58"/>
  <c r="CT38" i="58"/>
  <c r="DD38" i="58"/>
  <c r="CV38" i="58"/>
  <c r="DE38" i="58"/>
  <c r="CX38" i="58"/>
  <c r="CZ38" i="58"/>
  <c r="CY38" i="58"/>
  <c r="DB38" i="58"/>
  <c r="CS38" i="58"/>
  <c r="CW32" i="58"/>
  <c r="DC32" i="58"/>
  <c r="CU32" i="58"/>
  <c r="DA32" i="58"/>
  <c r="CZ32" i="58"/>
  <c r="CS32" i="58"/>
  <c r="DB32" i="58"/>
  <c r="CT32" i="58"/>
  <c r="DD32" i="58"/>
  <c r="CX32" i="58"/>
  <c r="CV32" i="58"/>
  <c r="CY32" i="58"/>
  <c r="DE32" i="58"/>
  <c r="CW26" i="58"/>
  <c r="DC26" i="58"/>
  <c r="CS26" i="58"/>
  <c r="CZ26" i="58"/>
  <c r="CX26" i="58"/>
  <c r="DE26" i="58"/>
  <c r="CT26" i="58"/>
  <c r="DD26" i="58"/>
  <c r="CU26" i="58"/>
  <c r="CV26" i="58"/>
  <c r="DA26" i="58"/>
  <c r="CY26" i="58"/>
  <c r="DB26" i="58"/>
  <c r="CW20" i="58"/>
  <c r="DC20" i="58"/>
  <c r="CY20" i="58"/>
  <c r="CV20" i="58"/>
  <c r="DD20" i="58"/>
  <c r="CU20" i="58"/>
  <c r="CX20" i="58"/>
  <c r="CZ20" i="58"/>
  <c r="CS20" i="58"/>
  <c r="DB20" i="58"/>
  <c r="DA20" i="58"/>
  <c r="DE20" i="58"/>
  <c r="CT20" i="58"/>
  <c r="CW14" i="58"/>
  <c r="DC14" i="58"/>
  <c r="CX14" i="58"/>
  <c r="DE14" i="58"/>
  <c r="CU14" i="58"/>
  <c r="DB14" i="58"/>
  <c r="CY14" i="58"/>
  <c r="CZ14" i="58"/>
  <c r="DA14" i="58"/>
  <c r="CT14" i="58"/>
  <c r="CS14" i="58"/>
  <c r="DD14" i="58"/>
  <c r="CV14" i="58"/>
  <c r="CW8" i="58"/>
  <c r="DC8" i="58"/>
  <c r="CV8" i="58"/>
  <c r="DD8" i="58"/>
  <c r="CT8" i="58"/>
  <c r="DA8" i="58"/>
  <c r="CZ8" i="58"/>
  <c r="DB8" i="58"/>
  <c r="CS8" i="58"/>
  <c r="DE8" i="58"/>
  <c r="CX8" i="58"/>
  <c r="CU8" i="58"/>
  <c r="CY8" i="58"/>
  <c r="CV88" i="58"/>
  <c r="DB88" i="58"/>
  <c r="CW88" i="58"/>
  <c r="DC88" i="58"/>
  <c r="CX88" i="58"/>
  <c r="DD88" i="58"/>
  <c r="CT88" i="58"/>
  <c r="CZ88" i="58"/>
  <c r="CY88" i="58"/>
  <c r="DA88" i="58"/>
  <c r="DE88" i="58"/>
  <c r="CS88" i="58"/>
  <c r="CU88" i="58"/>
  <c r="CV122" i="58"/>
  <c r="DB122" i="58"/>
  <c r="DD122" i="58"/>
  <c r="CS122" i="58"/>
  <c r="CW122" i="58"/>
  <c r="DC122" i="58"/>
  <c r="CX122" i="58"/>
  <c r="DE122" i="58"/>
  <c r="CT122" i="58"/>
  <c r="CZ122" i="58"/>
  <c r="DA122" i="58"/>
  <c r="CU122" i="58"/>
  <c r="CY122" i="58"/>
  <c r="CX116" i="58"/>
  <c r="DD116" i="58"/>
  <c r="CS116" i="58"/>
  <c r="CY116" i="58"/>
  <c r="DE116" i="58"/>
  <c r="CT116" i="58"/>
  <c r="CZ116" i="58"/>
  <c r="CV116" i="58"/>
  <c r="DB116" i="58"/>
  <c r="CU116" i="58"/>
  <c r="DA116" i="58"/>
  <c r="DC116" i="58"/>
  <c r="CW116" i="58"/>
  <c r="CX98" i="58"/>
  <c r="DD98" i="58"/>
  <c r="CS98" i="58"/>
  <c r="CY98" i="58"/>
  <c r="DE98" i="58"/>
  <c r="CT98" i="58"/>
  <c r="CZ98" i="58"/>
  <c r="CV98" i="58"/>
  <c r="DB98" i="58"/>
  <c r="CU98" i="58"/>
  <c r="DC98" i="58"/>
  <c r="CW98" i="58"/>
  <c r="DA98" i="58"/>
  <c r="CX92" i="58"/>
  <c r="DD92" i="58"/>
  <c r="CS92" i="58"/>
  <c r="CY92" i="58"/>
  <c r="DE92" i="58"/>
  <c r="CT92" i="58"/>
  <c r="CZ92" i="58"/>
  <c r="CV92" i="58"/>
  <c r="DB92" i="58"/>
  <c r="DA92" i="58"/>
  <c r="DC92" i="58"/>
  <c r="CU92" i="58"/>
  <c r="CW92" i="58"/>
  <c r="CX74" i="58"/>
  <c r="DD74" i="58"/>
  <c r="CS74" i="58"/>
  <c r="CY74" i="58"/>
  <c r="DE74" i="58"/>
  <c r="CT74" i="58"/>
  <c r="CZ74" i="58"/>
  <c r="CV74" i="58"/>
  <c r="DB74" i="58"/>
  <c r="DA74" i="58"/>
  <c r="DC74" i="58"/>
  <c r="CU74" i="58"/>
  <c r="CW74" i="58"/>
  <c r="CV33" i="58"/>
  <c r="DB33" i="58"/>
  <c r="CT33" i="58"/>
  <c r="CZ33" i="58"/>
  <c r="CW33" i="58"/>
  <c r="DE33" i="58"/>
  <c r="CX33" i="58"/>
  <c r="CY33" i="58"/>
  <c r="CS33" i="58"/>
  <c r="DC33" i="58"/>
  <c r="DA33" i="58"/>
  <c r="CU33" i="58"/>
  <c r="DD33" i="58"/>
  <c r="CV27" i="58"/>
  <c r="DB27" i="58"/>
  <c r="CT27" i="58"/>
  <c r="DA27" i="58"/>
  <c r="CY27" i="58"/>
  <c r="DC27" i="58"/>
  <c r="CS27" i="58"/>
  <c r="DD27" i="58"/>
  <c r="CU27" i="58"/>
  <c r="DE27" i="58"/>
  <c r="CX27" i="58"/>
  <c r="CW27" i="58"/>
  <c r="CZ27" i="58"/>
  <c r="CV21" i="58"/>
  <c r="DB21" i="58"/>
  <c r="CS21" i="58"/>
  <c r="CZ21" i="58"/>
  <c r="CX21" i="58"/>
  <c r="DE21" i="58"/>
  <c r="CT21" i="58"/>
  <c r="DD21" i="58"/>
  <c r="CU21" i="58"/>
  <c r="CW21" i="58"/>
  <c r="DA21" i="58"/>
  <c r="CY21" i="58"/>
  <c r="DC21" i="58"/>
  <c r="CT120" i="58"/>
  <c r="CU120" i="58"/>
  <c r="CX120" i="58"/>
  <c r="DD120" i="58"/>
  <c r="CS120" i="58"/>
  <c r="CY120" i="58"/>
  <c r="DE120" i="58"/>
  <c r="CZ120" i="58"/>
  <c r="CV120" i="58"/>
  <c r="DB120" i="58"/>
  <c r="DC120" i="58"/>
  <c r="CW120" i="58"/>
  <c r="DA120" i="58"/>
  <c r="CT102" i="58"/>
  <c r="CZ102" i="58"/>
  <c r="CU102" i="58"/>
  <c r="DA102" i="58"/>
  <c r="CV102" i="58"/>
  <c r="DB102" i="58"/>
  <c r="CX102" i="58"/>
  <c r="DD102" i="58"/>
  <c r="CW102" i="58"/>
  <c r="CY102" i="58"/>
  <c r="DE102" i="58"/>
  <c r="DC102" i="58"/>
  <c r="CS102" i="58"/>
  <c r="CT96" i="58"/>
  <c r="CZ96" i="58"/>
  <c r="CU96" i="58"/>
  <c r="DA96" i="58"/>
  <c r="CV96" i="58"/>
  <c r="DB96" i="58"/>
  <c r="CX96" i="58"/>
  <c r="DD96" i="58"/>
  <c r="DC96" i="58"/>
  <c r="CS96" i="58"/>
  <c r="DE96" i="58"/>
  <c r="CW96" i="58"/>
  <c r="CY96" i="58"/>
  <c r="CT90" i="58"/>
  <c r="CZ90" i="58"/>
  <c r="CU90" i="58"/>
  <c r="DA90" i="58"/>
  <c r="CV90" i="58"/>
  <c r="DB90" i="58"/>
  <c r="CX90" i="58"/>
  <c r="DD90" i="58"/>
  <c r="CY90" i="58"/>
  <c r="CS90" i="58"/>
  <c r="CW90" i="58"/>
  <c r="DC90" i="58"/>
  <c r="DE90" i="58"/>
  <c r="CT84" i="58"/>
  <c r="CZ84" i="58"/>
  <c r="CU84" i="58"/>
  <c r="DA84" i="58"/>
  <c r="CV84" i="58"/>
  <c r="DB84" i="58"/>
  <c r="CX84" i="58"/>
  <c r="DD84" i="58"/>
  <c r="CW84" i="58"/>
  <c r="DE84" i="58"/>
  <c r="CY84" i="58"/>
  <c r="DC84" i="58"/>
  <c r="CS84" i="58"/>
  <c r="CT78" i="58"/>
  <c r="CZ78" i="58"/>
  <c r="CU78" i="58"/>
  <c r="DA78" i="58"/>
  <c r="CV78" i="58"/>
  <c r="DB78" i="58"/>
  <c r="CX78" i="58"/>
  <c r="DD78" i="58"/>
  <c r="DC78" i="58"/>
  <c r="DE78" i="58"/>
  <c r="CS78" i="58"/>
  <c r="CW78" i="58"/>
  <c r="CY78" i="58"/>
  <c r="CT72" i="58"/>
  <c r="CZ72" i="58"/>
  <c r="CU72" i="58"/>
  <c r="DA72" i="58"/>
  <c r="CV72" i="58"/>
  <c r="DB72" i="58"/>
  <c r="CX72" i="58"/>
  <c r="DD72" i="58"/>
  <c r="CS72" i="58"/>
  <c r="CY72" i="58"/>
  <c r="CW72" i="58"/>
  <c r="DC72" i="58"/>
  <c r="DE72" i="58"/>
  <c r="CT66" i="58"/>
  <c r="CZ66" i="58"/>
  <c r="CU66" i="58"/>
  <c r="DA66" i="58"/>
  <c r="CV66" i="58"/>
  <c r="DB66" i="58"/>
  <c r="CX66" i="58"/>
  <c r="DD66" i="58"/>
  <c r="CW66" i="58"/>
  <c r="DE66" i="58"/>
  <c r="CY66" i="58"/>
  <c r="DC66" i="58"/>
  <c r="CS66" i="58"/>
  <c r="CT60" i="58"/>
  <c r="CZ60" i="58"/>
  <c r="CU60" i="58"/>
  <c r="DA60" i="58"/>
  <c r="CV60" i="58"/>
  <c r="DB60" i="58"/>
  <c r="CX60" i="58"/>
  <c r="DD60" i="58"/>
  <c r="DC60" i="58"/>
  <c r="DE60" i="58"/>
  <c r="CS60" i="58"/>
  <c r="CW60" i="58"/>
  <c r="CY60" i="58"/>
  <c r="CW55" i="58"/>
  <c r="CU55" i="58"/>
  <c r="DA55" i="58"/>
  <c r="CZ55" i="58"/>
  <c r="CX55" i="58"/>
  <c r="DE55" i="58"/>
  <c r="CT55" i="58"/>
  <c r="CV55" i="58"/>
  <c r="CY55" i="58"/>
  <c r="DC55" i="58"/>
  <c r="DB55" i="58"/>
  <c r="DD55" i="58"/>
  <c r="CS55" i="58"/>
  <c r="CX43" i="58"/>
  <c r="DD43" i="58"/>
  <c r="CV43" i="58"/>
  <c r="DB43" i="58"/>
  <c r="CS43" i="58"/>
  <c r="DA43" i="58"/>
  <c r="CT43" i="58"/>
  <c r="DC43" i="58"/>
  <c r="CY43" i="58"/>
  <c r="CW43" i="58"/>
  <c r="CZ43" i="58"/>
  <c r="DE43" i="58"/>
  <c r="CU43" i="58"/>
  <c r="CX37" i="58"/>
  <c r="DD37" i="58"/>
  <c r="CV37" i="58"/>
  <c r="DB37" i="58"/>
  <c r="CY37" i="58"/>
  <c r="CZ37" i="58"/>
  <c r="CS37" i="58"/>
  <c r="DA37" i="58"/>
  <c r="CU37" i="58"/>
  <c r="DE37" i="58"/>
  <c r="CT37" i="58"/>
  <c r="DC37" i="58"/>
  <c r="CW37" i="58"/>
  <c r="CX31" i="58"/>
  <c r="DD31" i="58"/>
  <c r="CV31" i="58"/>
  <c r="DB31" i="58"/>
  <c r="CU31" i="58"/>
  <c r="DE31" i="58"/>
  <c r="CW31" i="58"/>
  <c r="CY31" i="58"/>
  <c r="CS31" i="58"/>
  <c r="DA31" i="58"/>
  <c r="CZ31" i="58"/>
  <c r="CT31" i="58"/>
  <c r="DC31" i="58"/>
  <c r="CX25" i="58"/>
  <c r="DD25" i="58"/>
  <c r="CY25" i="58"/>
  <c r="CV25" i="58"/>
  <c r="DC25" i="58"/>
  <c r="CU25" i="58"/>
  <c r="CW25" i="58"/>
  <c r="CZ25" i="58"/>
  <c r="CS25" i="58"/>
  <c r="DB25" i="58"/>
  <c r="DA25" i="58"/>
  <c r="DE25" i="58"/>
  <c r="CT25" i="58"/>
  <c r="CX19" i="58"/>
  <c r="DD19" i="58"/>
  <c r="CW19" i="58"/>
  <c r="DE19" i="58"/>
  <c r="CU19" i="58"/>
  <c r="DB19" i="58"/>
  <c r="CY19" i="58"/>
  <c r="CZ19" i="58"/>
  <c r="DA19" i="58"/>
  <c r="CT19" i="58"/>
  <c r="CS19" i="58"/>
  <c r="DC19" i="58"/>
  <c r="CV19" i="58"/>
  <c r="CX13" i="58"/>
  <c r="DD13" i="58"/>
  <c r="CV13" i="58"/>
  <c r="DC13" i="58"/>
  <c r="CT13" i="58"/>
  <c r="DA13" i="58"/>
  <c r="CZ13" i="58"/>
  <c r="DB13" i="58"/>
  <c r="CS13" i="58"/>
  <c r="DE13" i="58"/>
  <c r="CW13" i="58"/>
  <c r="CU13" i="58"/>
  <c r="CY13" i="58"/>
  <c r="CX7" i="58"/>
  <c r="DD7" i="58"/>
  <c r="CU7" i="58"/>
  <c r="CT7" i="58"/>
  <c r="DB7" i="58"/>
  <c r="CV7" i="58"/>
  <c r="CZ7" i="58"/>
  <c r="DC7" i="58"/>
  <c r="DE7" i="58"/>
  <c r="CS7" i="58"/>
  <c r="CY7" i="58"/>
  <c r="CW7" i="58"/>
  <c r="DA7" i="58"/>
  <c r="CV118" i="58"/>
  <c r="DB118" i="58"/>
  <c r="CW118" i="58"/>
  <c r="DC118" i="58"/>
  <c r="CT118" i="58"/>
  <c r="CZ118" i="58"/>
  <c r="DA118" i="58"/>
  <c r="CS118" i="58"/>
  <c r="DD118" i="58"/>
  <c r="DE118" i="58"/>
  <c r="CX118" i="58"/>
  <c r="CU118" i="58"/>
  <c r="CY118" i="58"/>
  <c r="CX86" i="58"/>
  <c r="DD86" i="58"/>
  <c r="CS86" i="58"/>
  <c r="CY86" i="58"/>
  <c r="DE86" i="58"/>
  <c r="CT86" i="58"/>
  <c r="CZ86" i="58"/>
  <c r="CV86" i="58"/>
  <c r="DB86" i="58"/>
  <c r="CW86" i="58"/>
  <c r="CU86" i="58"/>
  <c r="DA86" i="58"/>
  <c r="DC86" i="58"/>
  <c r="CX68" i="58"/>
  <c r="DD68" i="58"/>
  <c r="CS68" i="58"/>
  <c r="CY68" i="58"/>
  <c r="DE68" i="58"/>
  <c r="CT68" i="58"/>
  <c r="CZ68" i="58"/>
  <c r="CV68" i="58"/>
  <c r="DB68" i="58"/>
  <c r="CW68" i="58"/>
  <c r="CU68" i="58"/>
  <c r="DA68" i="58"/>
  <c r="DC68" i="58"/>
  <c r="CX62" i="58"/>
  <c r="DD62" i="58"/>
  <c r="CS62" i="58"/>
  <c r="CY62" i="58"/>
  <c r="DE62" i="58"/>
  <c r="CT62" i="58"/>
  <c r="CZ62" i="58"/>
  <c r="CV62" i="58"/>
  <c r="DB62" i="58"/>
  <c r="CU62" i="58"/>
  <c r="CW62" i="58"/>
  <c r="DC62" i="58"/>
  <c r="DA62" i="58"/>
  <c r="CT114" i="58"/>
  <c r="CZ114" i="58"/>
  <c r="CU114" i="58"/>
  <c r="DA114" i="58"/>
  <c r="CV114" i="58"/>
  <c r="DB114" i="58"/>
  <c r="CX114" i="58"/>
  <c r="DD114" i="58"/>
  <c r="DC114" i="58"/>
  <c r="DE114" i="58"/>
  <c r="CS114" i="58"/>
  <c r="CW114" i="58"/>
  <c r="CY114" i="58"/>
  <c r="CT108" i="58"/>
  <c r="CZ108" i="58"/>
  <c r="CU108" i="58"/>
  <c r="DA108" i="58"/>
  <c r="CV108" i="58"/>
  <c r="DB108" i="58"/>
  <c r="CX108" i="58"/>
  <c r="DD108" i="58"/>
  <c r="CS108" i="58"/>
  <c r="CY108" i="58"/>
  <c r="CW108" i="58"/>
  <c r="DC108" i="58"/>
  <c r="DE108" i="58"/>
  <c r="CU119" i="58"/>
  <c r="DA119" i="58"/>
  <c r="CV119" i="58"/>
  <c r="DB119" i="58"/>
  <c r="CS119" i="58"/>
  <c r="CY119" i="58"/>
  <c r="DE119" i="58"/>
  <c r="CZ119" i="58"/>
  <c r="DD119" i="58"/>
  <c r="DC119" i="58"/>
  <c r="CT119" i="58"/>
  <c r="CW119" i="58"/>
  <c r="CX119" i="58"/>
  <c r="CU113" i="58"/>
  <c r="DA113" i="58"/>
  <c r="CV113" i="58"/>
  <c r="DB113" i="58"/>
  <c r="CW113" i="58"/>
  <c r="DC113" i="58"/>
  <c r="CS113" i="58"/>
  <c r="CY113" i="58"/>
  <c r="DE113" i="58"/>
  <c r="CX113" i="58"/>
  <c r="DD113" i="58"/>
  <c r="CZ113" i="58"/>
  <c r="CT113" i="58"/>
  <c r="CU107" i="58"/>
  <c r="DA107" i="58"/>
  <c r="CV107" i="58"/>
  <c r="DB107" i="58"/>
  <c r="CW107" i="58"/>
  <c r="DC107" i="58"/>
  <c r="CS107" i="58"/>
  <c r="CY107" i="58"/>
  <c r="DE107" i="58"/>
  <c r="DD107" i="58"/>
  <c r="CT107" i="58"/>
  <c r="CX107" i="58"/>
  <c r="CZ107" i="58"/>
  <c r="CU101" i="58"/>
  <c r="DA101" i="58"/>
  <c r="CV101" i="58"/>
  <c r="DB101" i="58"/>
  <c r="CW101" i="58"/>
  <c r="DC101" i="58"/>
  <c r="CS101" i="58"/>
  <c r="CY101" i="58"/>
  <c r="DE101" i="58"/>
  <c r="CZ101" i="58"/>
  <c r="CT101" i="58"/>
  <c r="CX101" i="58"/>
  <c r="DD101" i="58"/>
  <c r="CU95" i="58"/>
  <c r="DA95" i="58"/>
  <c r="CV95" i="58"/>
  <c r="DB95" i="58"/>
  <c r="CW95" i="58"/>
  <c r="DC95" i="58"/>
  <c r="CS95" i="58"/>
  <c r="CY95" i="58"/>
  <c r="DE95" i="58"/>
  <c r="CX95" i="58"/>
  <c r="CZ95" i="58"/>
  <c r="DD95" i="58"/>
  <c r="CT95" i="58"/>
  <c r="CU89" i="58"/>
  <c r="DA89" i="58"/>
  <c r="CV89" i="58"/>
  <c r="DB89" i="58"/>
  <c r="CW89" i="58"/>
  <c r="DC89" i="58"/>
  <c r="CS89" i="58"/>
  <c r="CY89" i="58"/>
  <c r="DE89" i="58"/>
  <c r="DD89" i="58"/>
  <c r="CT89" i="58"/>
  <c r="CX89" i="58"/>
  <c r="CZ89" i="58"/>
  <c r="CU83" i="58"/>
  <c r="DA83" i="58"/>
  <c r="CV83" i="58"/>
  <c r="DB83" i="58"/>
  <c r="CW83" i="58"/>
  <c r="DC83" i="58"/>
  <c r="CS83" i="58"/>
  <c r="CY83" i="58"/>
  <c r="DE83" i="58"/>
  <c r="CT83" i="58"/>
  <c r="CZ83" i="58"/>
  <c r="CX83" i="58"/>
  <c r="DD83" i="58"/>
  <c r="CU77" i="58"/>
  <c r="DA77" i="58"/>
  <c r="CV77" i="58"/>
  <c r="DB77" i="58"/>
  <c r="CW77" i="58"/>
  <c r="DC77" i="58"/>
  <c r="CS77" i="58"/>
  <c r="CY77" i="58"/>
  <c r="DE77" i="58"/>
  <c r="CX77" i="58"/>
  <c r="CZ77" i="58"/>
  <c r="DD77" i="58"/>
  <c r="CT77" i="58"/>
  <c r="CU71" i="58"/>
  <c r="DA71" i="58"/>
  <c r="CV71" i="58"/>
  <c r="DB71" i="58"/>
  <c r="CW71" i="58"/>
  <c r="DC71" i="58"/>
  <c r="CS71" i="58"/>
  <c r="CY71" i="58"/>
  <c r="DE71" i="58"/>
  <c r="DD71" i="58"/>
  <c r="CT71" i="58"/>
  <c r="CX71" i="58"/>
  <c r="CZ71" i="58"/>
  <c r="CU65" i="58"/>
  <c r="DA65" i="58"/>
  <c r="CV65" i="58"/>
  <c r="DB65" i="58"/>
  <c r="CW65" i="58"/>
  <c r="DC65" i="58"/>
  <c r="CS65" i="58"/>
  <c r="CY65" i="58"/>
  <c r="DE65" i="58"/>
  <c r="CT65" i="58"/>
  <c r="CZ65" i="58"/>
  <c r="CX65" i="58"/>
  <c r="DD65" i="58"/>
  <c r="CU59" i="58"/>
  <c r="DA59" i="58"/>
  <c r="CV59" i="58"/>
  <c r="DB59" i="58"/>
  <c r="CW59" i="58"/>
  <c r="DC59" i="58"/>
  <c r="CS59" i="58"/>
  <c r="CY59" i="58"/>
  <c r="DE59" i="58"/>
  <c r="CX59" i="58"/>
  <c r="CZ59" i="58"/>
  <c r="DD59" i="58"/>
  <c r="CT59" i="58"/>
  <c r="CX54" i="58"/>
  <c r="DD54" i="58"/>
  <c r="CV54" i="58"/>
  <c r="DB54" i="58"/>
  <c r="CU54" i="58"/>
  <c r="DE54" i="58"/>
  <c r="CS54" i="58"/>
  <c r="DA54" i="58"/>
  <c r="CT54" i="58"/>
  <c r="CW54" i="58"/>
  <c r="CY54" i="58"/>
  <c r="DC54" i="58"/>
  <c r="CZ54" i="58"/>
  <c r="CS42" i="58"/>
  <c r="CY42" i="58"/>
  <c r="DE42" i="58"/>
  <c r="CW42" i="58"/>
  <c r="DC42" i="58"/>
  <c r="CV42" i="58"/>
  <c r="CX42" i="58"/>
  <c r="CT42" i="58"/>
  <c r="DB42" i="58"/>
  <c r="CU42" i="58"/>
  <c r="CZ42" i="58"/>
  <c r="DD42" i="58"/>
  <c r="DA42" i="58"/>
  <c r="CS36" i="58"/>
  <c r="CY36" i="58"/>
  <c r="DE36" i="58"/>
  <c r="CW36" i="58"/>
  <c r="DC36" i="58"/>
  <c r="CT36" i="58"/>
  <c r="DB36" i="58"/>
  <c r="CU36" i="58"/>
  <c r="DD36" i="58"/>
  <c r="CV36" i="58"/>
  <c r="CZ36" i="58"/>
  <c r="CX36" i="58"/>
  <c r="DA36" i="58"/>
  <c r="CS30" i="58"/>
  <c r="CY30" i="58"/>
  <c r="DE30" i="58"/>
  <c r="CW30" i="58"/>
  <c r="DC30" i="58"/>
  <c r="CZ30" i="58"/>
  <c r="DA30" i="58"/>
  <c r="CT30" i="58"/>
  <c r="DB30" i="58"/>
  <c r="CV30" i="58"/>
  <c r="CU30" i="58"/>
  <c r="CX30" i="58"/>
  <c r="DD30" i="58"/>
  <c r="CS24" i="58"/>
  <c r="CY24" i="58"/>
  <c r="DE24" i="58"/>
  <c r="CW24" i="58"/>
  <c r="DD24" i="58"/>
  <c r="CU24" i="58"/>
  <c r="DB24" i="58"/>
  <c r="CX24" i="58"/>
  <c r="CZ24" i="58"/>
  <c r="DA24" i="58"/>
  <c r="CT24" i="58"/>
  <c r="DC24" i="58"/>
  <c r="CV24" i="58"/>
  <c r="CS18" i="58"/>
  <c r="CY18" i="58"/>
  <c r="DE18" i="58"/>
  <c r="CV18" i="58"/>
  <c r="DC18" i="58"/>
  <c r="CT18" i="58"/>
  <c r="DA18" i="58"/>
  <c r="CZ18" i="58"/>
  <c r="DB18" i="58"/>
  <c r="DD18" i="58"/>
  <c r="CW18" i="58"/>
  <c r="CU18" i="58"/>
  <c r="CX18" i="58"/>
  <c r="CS12" i="58"/>
  <c r="CY12" i="58"/>
  <c r="DE12" i="58"/>
  <c r="CU12" i="58"/>
  <c r="DB12" i="58"/>
  <c r="CZ12" i="58"/>
  <c r="DC12" i="58"/>
  <c r="CT12" i="58"/>
  <c r="DD12" i="58"/>
  <c r="CV12" i="58"/>
  <c r="CX12" i="58"/>
  <c r="CW12" i="58"/>
  <c r="DA12" i="58"/>
  <c r="CS6" i="58"/>
  <c r="CY6" i="58"/>
  <c r="DE6" i="58"/>
  <c r="CV6" i="58"/>
  <c r="DB6" i="58"/>
  <c r="CX6" i="58"/>
  <c r="CZ6" i="58"/>
  <c r="CU6" i="58"/>
  <c r="DD6" i="58"/>
  <c r="DA6" i="58"/>
  <c r="DC6" i="58"/>
  <c r="CT6" i="58"/>
  <c r="CW6" i="58"/>
  <c r="CT48" i="58"/>
  <c r="CZ48" i="58"/>
  <c r="CU48" i="58"/>
  <c r="DA48" i="58"/>
  <c r="CV48" i="58"/>
  <c r="DB48" i="58"/>
  <c r="CW48" i="58"/>
  <c r="DC48" i="58"/>
  <c r="CX48" i="58"/>
  <c r="DD48" i="58"/>
  <c r="CS48" i="58"/>
  <c r="CY48" i="58"/>
  <c r="DE48" i="58"/>
  <c r="CS49" i="58"/>
  <c r="CY49" i="58"/>
  <c r="DE49" i="58"/>
  <c r="CV49" i="58"/>
  <c r="CT49" i="58"/>
  <c r="CZ49" i="58"/>
  <c r="DB49" i="58"/>
  <c r="CU49" i="58"/>
  <c r="DA49" i="58"/>
  <c r="CW49" i="58"/>
  <c r="DC49" i="58"/>
  <c r="CX49" i="58"/>
  <c r="DD49" i="58"/>
  <c r="CU47" i="58"/>
  <c r="DA47" i="58"/>
  <c r="CV47" i="58"/>
  <c r="DB47" i="58"/>
  <c r="DD47" i="58"/>
  <c r="CW47" i="58"/>
  <c r="DC47" i="58"/>
  <c r="CX47" i="58"/>
  <c r="CS47" i="58"/>
  <c r="CY47" i="58"/>
  <c r="DE47" i="58"/>
  <c r="CT47" i="58"/>
  <c r="CZ47" i="58"/>
  <c r="CV46" i="58"/>
  <c r="DB46" i="58"/>
  <c r="DE46" i="58"/>
  <c r="CW46" i="58"/>
  <c r="DC46" i="58"/>
  <c r="CX46" i="58"/>
  <c r="DD46" i="58"/>
  <c r="CS46" i="58"/>
  <c r="CY46" i="58"/>
  <c r="CT46" i="58"/>
  <c r="CZ46" i="58"/>
  <c r="CU46" i="58"/>
  <c r="DA46" i="58"/>
  <c r="CV45" i="58"/>
  <c r="DB45" i="58"/>
  <c r="DC45" i="58"/>
  <c r="CS45" i="58"/>
  <c r="CW45" i="58"/>
  <c r="CX45" i="58"/>
  <c r="CY45" i="58"/>
  <c r="CT45" i="58"/>
  <c r="CZ45" i="58"/>
  <c r="CU45" i="58"/>
  <c r="DA45" i="58"/>
  <c r="DD45" i="58"/>
  <c r="DE45" i="58"/>
  <c r="AG14" i="54"/>
  <c r="AH14" i="54"/>
  <c r="AG15" i="54"/>
  <c r="AH15" i="54"/>
  <c r="AG16" i="54"/>
  <c r="AH16" i="54"/>
  <c r="AG17" i="54"/>
  <c r="AH17" i="54"/>
  <c r="AG18" i="54"/>
  <c r="AH18" i="54"/>
  <c r="AG19" i="54"/>
  <c r="AH19" i="54"/>
  <c r="AG20" i="54"/>
  <c r="AH20" i="54"/>
  <c r="AG21" i="54"/>
  <c r="AH21" i="54"/>
  <c r="AG22" i="54"/>
  <c r="AH22" i="54"/>
  <c r="AG23" i="54"/>
  <c r="AH23" i="54"/>
  <c r="AG24" i="54"/>
  <c r="AH24" i="54"/>
  <c r="AG25" i="54"/>
  <c r="AH25" i="54"/>
  <c r="AG26" i="54"/>
  <c r="AH26" i="54"/>
  <c r="AG27" i="54"/>
  <c r="AH27" i="54"/>
  <c r="AG28" i="54"/>
  <c r="AH28" i="54"/>
  <c r="AG29" i="54"/>
  <c r="AH29" i="54"/>
  <c r="AG30" i="54"/>
  <c r="AH30" i="54"/>
  <c r="AG31" i="54"/>
  <c r="AH31" i="54"/>
  <c r="AG32" i="54"/>
  <c r="AH32" i="54"/>
  <c r="AG33" i="54"/>
  <c r="AH33" i="54"/>
  <c r="AG34" i="54"/>
  <c r="AH34" i="54"/>
  <c r="AG35" i="54"/>
  <c r="AH35" i="54"/>
  <c r="AG36" i="54"/>
  <c r="AH36" i="54"/>
  <c r="AG37" i="54"/>
  <c r="AH37" i="54"/>
  <c r="AG38" i="54"/>
  <c r="AH38" i="54"/>
  <c r="AG39" i="54"/>
  <c r="AH39" i="54"/>
  <c r="AG40" i="54"/>
  <c r="AH40" i="54"/>
  <c r="AG41" i="54"/>
  <c r="AH41" i="54"/>
  <c r="AG42" i="54"/>
  <c r="AH42" i="54"/>
  <c r="AG43" i="54"/>
  <c r="AH43" i="54"/>
  <c r="AG44" i="54"/>
  <c r="AH44" i="54"/>
  <c r="AG45" i="54"/>
  <c r="AH45" i="54"/>
  <c r="AG46" i="54"/>
  <c r="AH46" i="54"/>
  <c r="AG47" i="54"/>
  <c r="AH47" i="54"/>
  <c r="AG48" i="54"/>
  <c r="AH48" i="54"/>
  <c r="AG49" i="54"/>
  <c r="AH49" i="54"/>
  <c r="AG50" i="54"/>
  <c r="AH50" i="54"/>
  <c r="AG51" i="54"/>
  <c r="AH51" i="54"/>
  <c r="AG52" i="54"/>
  <c r="AH52" i="54"/>
  <c r="AG53" i="54"/>
  <c r="AH53" i="54"/>
  <c r="AG54" i="54"/>
  <c r="AH54" i="54"/>
  <c r="AG55" i="54"/>
  <c r="AH55" i="54"/>
  <c r="AG56" i="54"/>
  <c r="AH56" i="54"/>
  <c r="AG57" i="54"/>
  <c r="AH57" i="54"/>
  <c r="AG58" i="54"/>
  <c r="AH58" i="54"/>
  <c r="AG59" i="54"/>
  <c r="AH59" i="54"/>
  <c r="AG60" i="54"/>
  <c r="AH60" i="54"/>
  <c r="AG61" i="54"/>
  <c r="AH61" i="54"/>
  <c r="AG62" i="54"/>
  <c r="AH62" i="54"/>
  <c r="AG63" i="54"/>
  <c r="AH63" i="54"/>
  <c r="AG64" i="54"/>
  <c r="AH64" i="54"/>
  <c r="AG65" i="54"/>
  <c r="AH65" i="54"/>
  <c r="AG66" i="54"/>
  <c r="AH66" i="54"/>
  <c r="AG67" i="54"/>
  <c r="AH67" i="54"/>
  <c r="AG68" i="54"/>
  <c r="AH68" i="54"/>
  <c r="AG69" i="54"/>
  <c r="AH69" i="54"/>
  <c r="AG70" i="54"/>
  <c r="AH70" i="54"/>
  <c r="AG71" i="54"/>
  <c r="AH71" i="54"/>
  <c r="AG72" i="54"/>
  <c r="AH72" i="54"/>
  <c r="AG73" i="54"/>
  <c r="AH73" i="54"/>
  <c r="AG74" i="54"/>
  <c r="AH74" i="54"/>
  <c r="AG75" i="54"/>
  <c r="AH75" i="54"/>
  <c r="AG76" i="54"/>
  <c r="AH76" i="54"/>
  <c r="AG77" i="54"/>
  <c r="AH77" i="54"/>
  <c r="AG78" i="54"/>
  <c r="AH78" i="54"/>
  <c r="AG79" i="54"/>
  <c r="AH79" i="54"/>
  <c r="AG80" i="54"/>
  <c r="AH80" i="54"/>
  <c r="AG81" i="54"/>
  <c r="AH81" i="54"/>
  <c r="AG82" i="54"/>
  <c r="AH82" i="54"/>
  <c r="AG83" i="54"/>
  <c r="AH83" i="54"/>
  <c r="AG84" i="54"/>
  <c r="AH84" i="54"/>
  <c r="AG85" i="54"/>
  <c r="AH85" i="54"/>
  <c r="AG86" i="54"/>
  <c r="AH86" i="54"/>
  <c r="AG87" i="54"/>
  <c r="AH87" i="54"/>
  <c r="AG88" i="54"/>
  <c r="AH88" i="54"/>
  <c r="AG89" i="54"/>
  <c r="AH89" i="54"/>
  <c r="AG90" i="54"/>
  <c r="AH90" i="54"/>
  <c r="AG91" i="54"/>
  <c r="AH91" i="54"/>
  <c r="AG92" i="54"/>
  <c r="AH92" i="54"/>
  <c r="AG93" i="54"/>
  <c r="AH93" i="54"/>
  <c r="AG94" i="54"/>
  <c r="AH94" i="54"/>
  <c r="AG95" i="54"/>
  <c r="AH95" i="54"/>
  <c r="AG96" i="54"/>
  <c r="AH96" i="54"/>
  <c r="AG97" i="54"/>
  <c r="AH97" i="54"/>
  <c r="AG98" i="54"/>
  <c r="AH98" i="54"/>
  <c r="AG99" i="54"/>
  <c r="AH99" i="54"/>
  <c r="AG100" i="54"/>
  <c r="AH100" i="54"/>
  <c r="AG101" i="54"/>
  <c r="AH101" i="54"/>
  <c r="AG102" i="54"/>
  <c r="AH102" i="54"/>
  <c r="AG103" i="54"/>
  <c r="AH103" i="54"/>
  <c r="AG104" i="54"/>
  <c r="AH104" i="54"/>
  <c r="AG105" i="54"/>
  <c r="AH105" i="54"/>
  <c r="AG106" i="54"/>
  <c r="AH106" i="54"/>
  <c r="AG107" i="54"/>
  <c r="AH107" i="54"/>
  <c r="AG108" i="54"/>
  <c r="AH108" i="54"/>
  <c r="AG109" i="54"/>
  <c r="AH109" i="54"/>
  <c r="AG110" i="54"/>
  <c r="AH110" i="54"/>
  <c r="AG111" i="54"/>
  <c r="AH111" i="54"/>
  <c r="AG112" i="54"/>
  <c r="AH112" i="54"/>
  <c r="AG113" i="54"/>
  <c r="AH113" i="54"/>
  <c r="AG114" i="54"/>
  <c r="AH114" i="54"/>
  <c r="AG115" i="54"/>
  <c r="AH115" i="54"/>
  <c r="AG116" i="54"/>
  <c r="AH116" i="54"/>
  <c r="AG117" i="54"/>
  <c r="AH117" i="54"/>
  <c r="AG118" i="54"/>
  <c r="AH118" i="54"/>
  <c r="AG119" i="54"/>
  <c r="AH119" i="54"/>
  <c r="AG120" i="54"/>
  <c r="AH120" i="54"/>
  <c r="AG121" i="54"/>
  <c r="AH121" i="54"/>
  <c r="AG122" i="54"/>
  <c r="AH122" i="54"/>
  <c r="AG123" i="54"/>
  <c r="AC108" i="57" s="1"/>
  <c r="AH123" i="54"/>
  <c r="AG124" i="54"/>
  <c r="AH124" i="54"/>
  <c r="AC109" i="57" s="1"/>
  <c r="AH13" i="54"/>
  <c r="AG13" i="54"/>
  <c r="X117" i="54"/>
  <c r="Y117" i="54"/>
  <c r="Z117" i="54"/>
  <c r="AA117" i="54"/>
  <c r="AB117" i="54"/>
  <c r="AC117" i="54"/>
  <c r="AD117" i="54"/>
  <c r="AE117" i="54"/>
  <c r="AC102" i="57" s="1"/>
  <c r="AF117" i="54"/>
  <c r="X118" i="54"/>
  <c r="Y118" i="54"/>
  <c r="Z118" i="54"/>
  <c r="AA118" i="54"/>
  <c r="AB118" i="54"/>
  <c r="AC118" i="54"/>
  <c r="AD118" i="54"/>
  <c r="AE118" i="54"/>
  <c r="AF118" i="54"/>
  <c r="X119" i="54"/>
  <c r="Y119" i="54"/>
  <c r="Z119" i="54"/>
  <c r="S104" i="57" s="1"/>
  <c r="AA119" i="54"/>
  <c r="AB119" i="54"/>
  <c r="AC119" i="54"/>
  <c r="AD119" i="54"/>
  <c r="AC104" i="57" s="1"/>
  <c r="AE119" i="54"/>
  <c r="AF119" i="54"/>
  <c r="X120" i="54"/>
  <c r="Y120" i="54"/>
  <c r="Z120" i="54"/>
  <c r="AA120" i="54"/>
  <c r="AB120" i="54"/>
  <c r="S105" i="57" s="1"/>
  <c r="AC120" i="54"/>
  <c r="AD120" i="54"/>
  <c r="AE120" i="54"/>
  <c r="AF120" i="54"/>
  <c r="X121" i="54"/>
  <c r="Y121" i="54"/>
  <c r="Z121" i="54"/>
  <c r="AA121" i="54"/>
  <c r="AB121" i="54"/>
  <c r="AC121" i="54"/>
  <c r="AD121" i="54"/>
  <c r="AC106" i="57" s="1"/>
  <c r="AE121" i="54"/>
  <c r="X106" i="57" s="1"/>
  <c r="AF121" i="54"/>
  <c r="X122" i="54"/>
  <c r="Y122" i="54"/>
  <c r="Z122" i="54"/>
  <c r="AA122" i="54"/>
  <c r="AB122" i="54"/>
  <c r="S107" i="57" s="1"/>
  <c r="AC122" i="54"/>
  <c r="AD122" i="54"/>
  <c r="AC107" i="57" s="1"/>
  <c r="AE122" i="54"/>
  <c r="AF122" i="54"/>
  <c r="X123" i="54"/>
  <c r="S108" i="57" s="1"/>
  <c r="Y123" i="54"/>
  <c r="X108" i="57" s="1"/>
  <c r="Z123" i="54"/>
  <c r="AA123" i="54"/>
  <c r="AB123" i="54"/>
  <c r="AC123" i="54"/>
  <c r="AD123" i="54"/>
  <c r="AE123" i="54"/>
  <c r="AF123" i="54"/>
  <c r="X124" i="54"/>
  <c r="S109" i="57" s="1"/>
  <c r="Y124" i="54"/>
  <c r="Z124" i="54"/>
  <c r="AA124" i="54"/>
  <c r="X109" i="57" s="1"/>
  <c r="AB124" i="54"/>
  <c r="AC124" i="54"/>
  <c r="AD124" i="54"/>
  <c r="AE124" i="54"/>
  <c r="AF124" i="54"/>
  <c r="X14" i="54"/>
  <c r="Y14" i="54"/>
  <c r="Z14" i="54"/>
  <c r="AA14" i="54"/>
  <c r="AB14" i="54"/>
  <c r="AC14" i="54"/>
  <c r="AD14" i="54"/>
  <c r="AE14" i="54"/>
  <c r="AF14" i="54"/>
  <c r="X15" i="54"/>
  <c r="Y15" i="54"/>
  <c r="Z15" i="54"/>
  <c r="AA15" i="54"/>
  <c r="AB15" i="54"/>
  <c r="AC15" i="54"/>
  <c r="AD15" i="54"/>
  <c r="AE15" i="54"/>
  <c r="AF15" i="54"/>
  <c r="X16" i="54"/>
  <c r="Y16" i="54"/>
  <c r="Z16" i="54"/>
  <c r="AA16" i="54"/>
  <c r="AB16" i="54"/>
  <c r="AC16" i="54"/>
  <c r="AD16" i="54"/>
  <c r="AE16" i="54"/>
  <c r="AF16" i="54"/>
  <c r="X17" i="54"/>
  <c r="Y17" i="54"/>
  <c r="Z17" i="54"/>
  <c r="AA17" i="54"/>
  <c r="AB17" i="54"/>
  <c r="AC17" i="54"/>
  <c r="AD17" i="54"/>
  <c r="AE17" i="54"/>
  <c r="AF17" i="54"/>
  <c r="X18" i="54"/>
  <c r="Y18" i="54"/>
  <c r="Z18" i="54"/>
  <c r="AA18" i="54"/>
  <c r="AB18" i="54"/>
  <c r="AC18" i="54"/>
  <c r="AD18" i="54"/>
  <c r="AE18" i="54"/>
  <c r="AF18" i="54"/>
  <c r="X19" i="54"/>
  <c r="Y19" i="54"/>
  <c r="Z19" i="54"/>
  <c r="AA19" i="54"/>
  <c r="AB19" i="54"/>
  <c r="AC19" i="54"/>
  <c r="AD19" i="54"/>
  <c r="AE19" i="54"/>
  <c r="AF19" i="54"/>
  <c r="X20" i="54"/>
  <c r="Y20" i="54"/>
  <c r="Z20" i="54"/>
  <c r="AA20" i="54"/>
  <c r="AB20" i="54"/>
  <c r="AC20" i="54"/>
  <c r="AD20" i="54"/>
  <c r="AE20" i="54"/>
  <c r="AF20" i="54"/>
  <c r="X21" i="54"/>
  <c r="Y21" i="54"/>
  <c r="Z21" i="54"/>
  <c r="AA21" i="54"/>
  <c r="AB21" i="54"/>
  <c r="AC21" i="54"/>
  <c r="AD21" i="54"/>
  <c r="AE21" i="54"/>
  <c r="AF21" i="54"/>
  <c r="X22" i="54"/>
  <c r="Y22" i="54"/>
  <c r="Z22" i="54"/>
  <c r="AA22" i="54"/>
  <c r="AB22" i="54"/>
  <c r="AC22" i="54"/>
  <c r="AD22" i="54"/>
  <c r="AE22" i="54"/>
  <c r="AF22" i="54"/>
  <c r="X23" i="54"/>
  <c r="Y23" i="54"/>
  <c r="Z23" i="54"/>
  <c r="AA23" i="54"/>
  <c r="AB23" i="54"/>
  <c r="AC23" i="54"/>
  <c r="AD23" i="54"/>
  <c r="AE23" i="54"/>
  <c r="AF23" i="54"/>
  <c r="X24" i="54"/>
  <c r="Y24" i="54"/>
  <c r="Z24" i="54"/>
  <c r="AA24" i="54"/>
  <c r="AB24" i="54"/>
  <c r="AC24" i="54"/>
  <c r="AD24" i="54"/>
  <c r="AE24" i="54"/>
  <c r="AF24" i="54"/>
  <c r="X25" i="54"/>
  <c r="Y25" i="54"/>
  <c r="Z25" i="54"/>
  <c r="AA25" i="54"/>
  <c r="AB25" i="54"/>
  <c r="AC25" i="54"/>
  <c r="AD25" i="54"/>
  <c r="AE25" i="54"/>
  <c r="AF25" i="54"/>
  <c r="X26" i="54"/>
  <c r="Y26" i="54"/>
  <c r="Z26" i="54"/>
  <c r="AA26" i="54"/>
  <c r="AB26" i="54"/>
  <c r="AC26" i="54"/>
  <c r="AD26" i="54"/>
  <c r="AE26" i="54"/>
  <c r="AF26" i="54"/>
  <c r="X27" i="54"/>
  <c r="Y27" i="54"/>
  <c r="Z27" i="54"/>
  <c r="AA27" i="54"/>
  <c r="AB27" i="54"/>
  <c r="AC27" i="54"/>
  <c r="AD27" i="54"/>
  <c r="AE27" i="54"/>
  <c r="AF27" i="54"/>
  <c r="X28" i="54"/>
  <c r="Y28" i="54"/>
  <c r="Z28" i="54"/>
  <c r="AA28" i="54"/>
  <c r="AB28" i="54"/>
  <c r="AC28" i="54"/>
  <c r="AD28" i="54"/>
  <c r="AE28" i="54"/>
  <c r="AF28" i="54"/>
  <c r="X29" i="54"/>
  <c r="Y29" i="54"/>
  <c r="Z29" i="54"/>
  <c r="AA29" i="54"/>
  <c r="AB29" i="54"/>
  <c r="AC29" i="54"/>
  <c r="AD29" i="54"/>
  <c r="AE29" i="54"/>
  <c r="AF29" i="54"/>
  <c r="X30" i="54"/>
  <c r="Y30" i="54"/>
  <c r="Z30" i="54"/>
  <c r="AA30" i="54"/>
  <c r="AB30" i="54"/>
  <c r="AC30" i="54"/>
  <c r="AD30" i="54"/>
  <c r="AE30" i="54"/>
  <c r="AF30" i="54"/>
  <c r="X31" i="54"/>
  <c r="Y31" i="54"/>
  <c r="Z31" i="54"/>
  <c r="AA31" i="54"/>
  <c r="AB31" i="54"/>
  <c r="AC31" i="54"/>
  <c r="AD31" i="54"/>
  <c r="AE31" i="54"/>
  <c r="AF31" i="54"/>
  <c r="X32" i="54"/>
  <c r="Y32" i="54"/>
  <c r="Z32" i="54"/>
  <c r="AA32" i="54"/>
  <c r="AB32" i="54"/>
  <c r="AC32" i="54"/>
  <c r="AD32" i="54"/>
  <c r="AE32" i="54"/>
  <c r="AF32" i="54"/>
  <c r="X33" i="54"/>
  <c r="Y33" i="54"/>
  <c r="Z33" i="54"/>
  <c r="AA33" i="54"/>
  <c r="AB33" i="54"/>
  <c r="AC33" i="54"/>
  <c r="AD33" i="54"/>
  <c r="AE33" i="54"/>
  <c r="AF33" i="54"/>
  <c r="X34" i="54"/>
  <c r="Y34" i="54"/>
  <c r="Z34" i="54"/>
  <c r="AA34" i="54"/>
  <c r="AB34" i="54"/>
  <c r="AC34" i="54"/>
  <c r="AD34" i="54"/>
  <c r="AE34" i="54"/>
  <c r="AF34" i="54"/>
  <c r="X35" i="54"/>
  <c r="Y35" i="54"/>
  <c r="Z35" i="54"/>
  <c r="AA35" i="54"/>
  <c r="AB35" i="54"/>
  <c r="AC35" i="54"/>
  <c r="AD35" i="54"/>
  <c r="AE35" i="54"/>
  <c r="AF35" i="54"/>
  <c r="X36" i="54"/>
  <c r="Y36" i="54"/>
  <c r="Z36" i="54"/>
  <c r="AA36" i="54"/>
  <c r="AB36" i="54"/>
  <c r="AC36" i="54"/>
  <c r="AD36" i="54"/>
  <c r="AE36" i="54"/>
  <c r="AF36" i="54"/>
  <c r="X37" i="54"/>
  <c r="Y37" i="54"/>
  <c r="Z37" i="54"/>
  <c r="AA37" i="54"/>
  <c r="AB37" i="54"/>
  <c r="AC37" i="54"/>
  <c r="AD37" i="54"/>
  <c r="AE37" i="54"/>
  <c r="AF37" i="54"/>
  <c r="X38" i="54"/>
  <c r="Y38" i="54"/>
  <c r="Z38" i="54"/>
  <c r="AA38" i="54"/>
  <c r="AB38" i="54"/>
  <c r="AC38" i="54"/>
  <c r="AD38" i="54"/>
  <c r="AE38" i="54"/>
  <c r="AF38" i="54"/>
  <c r="X39" i="54"/>
  <c r="Y39" i="54"/>
  <c r="Z39" i="54"/>
  <c r="AA39" i="54"/>
  <c r="AB39" i="54"/>
  <c r="AC39" i="54"/>
  <c r="AD39" i="54"/>
  <c r="AE39" i="54"/>
  <c r="AF39" i="54"/>
  <c r="X40" i="54"/>
  <c r="Y40" i="54"/>
  <c r="Z40" i="54"/>
  <c r="AA40" i="54"/>
  <c r="AB40" i="54"/>
  <c r="AC40" i="54"/>
  <c r="AD40" i="54"/>
  <c r="AE40" i="54"/>
  <c r="AF40" i="54"/>
  <c r="X41" i="54"/>
  <c r="Y41" i="54"/>
  <c r="Z41" i="54"/>
  <c r="AA41" i="54"/>
  <c r="AB41" i="54"/>
  <c r="AC41" i="54"/>
  <c r="AD41" i="54"/>
  <c r="AE41" i="54"/>
  <c r="AF41" i="54"/>
  <c r="X42" i="54"/>
  <c r="Y42" i="54"/>
  <c r="Z42" i="54"/>
  <c r="AA42" i="54"/>
  <c r="AB42" i="54"/>
  <c r="AC42" i="54"/>
  <c r="AD42" i="54"/>
  <c r="AE42" i="54"/>
  <c r="AF42" i="54"/>
  <c r="X43" i="54"/>
  <c r="Y43" i="54"/>
  <c r="Z43" i="54"/>
  <c r="AA43" i="54"/>
  <c r="AB43" i="54"/>
  <c r="AC43" i="54"/>
  <c r="AD43" i="54"/>
  <c r="AE43" i="54"/>
  <c r="AF43" i="54"/>
  <c r="X44" i="54"/>
  <c r="Y44" i="54"/>
  <c r="Z44" i="54"/>
  <c r="AA44" i="54"/>
  <c r="AB44" i="54"/>
  <c r="AC44" i="54"/>
  <c r="AD44" i="54"/>
  <c r="AE44" i="54"/>
  <c r="AF44" i="54"/>
  <c r="X45" i="54"/>
  <c r="Y45" i="54"/>
  <c r="Z45" i="54"/>
  <c r="AA45" i="54"/>
  <c r="AB45" i="54"/>
  <c r="AC45" i="54"/>
  <c r="AD45" i="54"/>
  <c r="AE45" i="54"/>
  <c r="AF45" i="54"/>
  <c r="X46" i="54"/>
  <c r="Y46" i="54"/>
  <c r="Z46" i="54"/>
  <c r="AA46" i="54"/>
  <c r="AB46" i="54"/>
  <c r="AC46" i="54"/>
  <c r="AD46" i="54"/>
  <c r="AE46" i="54"/>
  <c r="AF46" i="54"/>
  <c r="X47" i="54"/>
  <c r="Y47" i="54"/>
  <c r="Z47" i="54"/>
  <c r="AA47" i="54"/>
  <c r="AB47" i="54"/>
  <c r="AC47" i="54"/>
  <c r="AD47" i="54"/>
  <c r="AE47" i="54"/>
  <c r="AF47" i="54"/>
  <c r="X48" i="54"/>
  <c r="Y48" i="54"/>
  <c r="Z48" i="54"/>
  <c r="AA48" i="54"/>
  <c r="AB48" i="54"/>
  <c r="AC48" i="54"/>
  <c r="AD48" i="54"/>
  <c r="AE48" i="54"/>
  <c r="AF48" i="54"/>
  <c r="X49" i="54"/>
  <c r="Y49" i="54"/>
  <c r="Z49" i="54"/>
  <c r="AA49" i="54"/>
  <c r="AB49" i="54"/>
  <c r="AC49" i="54"/>
  <c r="AD49" i="54"/>
  <c r="AE49" i="54"/>
  <c r="AF49" i="54"/>
  <c r="X50" i="54"/>
  <c r="Y50" i="54"/>
  <c r="Z50" i="54"/>
  <c r="AA50" i="54"/>
  <c r="AB50" i="54"/>
  <c r="AC50" i="54"/>
  <c r="AD50" i="54"/>
  <c r="AE50" i="54"/>
  <c r="AF50" i="54"/>
  <c r="X51" i="54"/>
  <c r="Y51" i="54"/>
  <c r="Z51" i="54"/>
  <c r="AA51" i="54"/>
  <c r="AB51" i="54"/>
  <c r="AC51" i="54"/>
  <c r="AD51" i="54"/>
  <c r="AE51" i="54"/>
  <c r="AF51" i="54"/>
  <c r="X52" i="54"/>
  <c r="Y52" i="54"/>
  <c r="Z52" i="54"/>
  <c r="AA52" i="54"/>
  <c r="AB52" i="54"/>
  <c r="AC52" i="54"/>
  <c r="AD52" i="54"/>
  <c r="AE52" i="54"/>
  <c r="AF52" i="54"/>
  <c r="X53" i="54"/>
  <c r="Y53" i="54"/>
  <c r="Z53" i="54"/>
  <c r="AA53" i="54"/>
  <c r="AB53" i="54"/>
  <c r="AC53" i="54"/>
  <c r="AD53" i="54"/>
  <c r="AE53" i="54"/>
  <c r="AF53" i="54"/>
  <c r="X54" i="54"/>
  <c r="Y54" i="54"/>
  <c r="Z54" i="54"/>
  <c r="AA54" i="54"/>
  <c r="AB54" i="54"/>
  <c r="AC54" i="54"/>
  <c r="AD54" i="54"/>
  <c r="AE54" i="54"/>
  <c r="AF54" i="54"/>
  <c r="X55" i="54"/>
  <c r="Y55" i="54"/>
  <c r="Z55" i="54"/>
  <c r="AA55" i="54"/>
  <c r="AB55" i="54"/>
  <c r="AC55" i="54"/>
  <c r="AD55" i="54"/>
  <c r="AE55" i="54"/>
  <c r="AF55" i="54"/>
  <c r="X56" i="54"/>
  <c r="Y56" i="54"/>
  <c r="Z56" i="54"/>
  <c r="AA56" i="54"/>
  <c r="AB56" i="54"/>
  <c r="AC56" i="54"/>
  <c r="AD56" i="54"/>
  <c r="AE56" i="54"/>
  <c r="AF56" i="54"/>
  <c r="X57" i="54"/>
  <c r="Y57" i="54"/>
  <c r="Z57" i="54"/>
  <c r="AA57" i="54"/>
  <c r="AB57" i="54"/>
  <c r="AC57" i="54"/>
  <c r="AD57" i="54"/>
  <c r="AE57" i="54"/>
  <c r="AF57" i="54"/>
  <c r="X58" i="54"/>
  <c r="Y58" i="54"/>
  <c r="Z58" i="54"/>
  <c r="AA58" i="54"/>
  <c r="AB58" i="54"/>
  <c r="AC58" i="54"/>
  <c r="AD58" i="54"/>
  <c r="AE58" i="54"/>
  <c r="AF58" i="54"/>
  <c r="X59" i="54"/>
  <c r="Y59" i="54"/>
  <c r="Z59" i="54"/>
  <c r="AA59" i="54"/>
  <c r="AB59" i="54"/>
  <c r="AC59" i="54"/>
  <c r="AD59" i="54"/>
  <c r="AE59" i="54"/>
  <c r="AF59" i="54"/>
  <c r="X60" i="54"/>
  <c r="Y60" i="54"/>
  <c r="Z60" i="54"/>
  <c r="AA60" i="54"/>
  <c r="AB60" i="54"/>
  <c r="AC60" i="54"/>
  <c r="AD60" i="54"/>
  <c r="AE60" i="54"/>
  <c r="AF60" i="54"/>
  <c r="X61" i="54"/>
  <c r="Y61" i="54"/>
  <c r="Z61" i="54"/>
  <c r="AA61" i="54"/>
  <c r="AB61" i="54"/>
  <c r="AC61" i="54"/>
  <c r="AD61" i="54"/>
  <c r="AE61" i="54"/>
  <c r="AF61" i="54"/>
  <c r="X62" i="54"/>
  <c r="Y62" i="54"/>
  <c r="Z62" i="54"/>
  <c r="AA62" i="54"/>
  <c r="AB62" i="54"/>
  <c r="AC62" i="54"/>
  <c r="AD62" i="54"/>
  <c r="AE62" i="54"/>
  <c r="AF62" i="54"/>
  <c r="X63" i="54"/>
  <c r="Y63" i="54"/>
  <c r="Z63" i="54"/>
  <c r="AA63" i="54"/>
  <c r="AB63" i="54"/>
  <c r="AC63" i="54"/>
  <c r="AD63" i="54"/>
  <c r="AE63" i="54"/>
  <c r="AF63" i="54"/>
  <c r="X64" i="54"/>
  <c r="Y64" i="54"/>
  <c r="Z64" i="54"/>
  <c r="AA64" i="54"/>
  <c r="AB64" i="54"/>
  <c r="AC64" i="54"/>
  <c r="AD64" i="54"/>
  <c r="AE64" i="54"/>
  <c r="AF64" i="54"/>
  <c r="X65" i="54"/>
  <c r="Y65" i="54"/>
  <c r="Z65" i="54"/>
  <c r="AA65" i="54"/>
  <c r="AB65" i="54"/>
  <c r="AC65" i="54"/>
  <c r="AD65" i="54"/>
  <c r="AE65" i="54"/>
  <c r="AF65" i="54"/>
  <c r="X66" i="54"/>
  <c r="Y66" i="54"/>
  <c r="Z66" i="54"/>
  <c r="AA66" i="54"/>
  <c r="AB66" i="54"/>
  <c r="AC66" i="54"/>
  <c r="AD66" i="54"/>
  <c r="AE66" i="54"/>
  <c r="AF66" i="54"/>
  <c r="X67" i="54"/>
  <c r="Y67" i="54"/>
  <c r="Z67" i="54"/>
  <c r="AA67" i="54"/>
  <c r="AB67" i="54"/>
  <c r="AC67" i="54"/>
  <c r="AD67" i="54"/>
  <c r="AE67" i="54"/>
  <c r="AF67" i="54"/>
  <c r="X68" i="54"/>
  <c r="Y68" i="54"/>
  <c r="Z68" i="54"/>
  <c r="AA68" i="54"/>
  <c r="AB68" i="54"/>
  <c r="AC68" i="54"/>
  <c r="AD68" i="54"/>
  <c r="AE68" i="54"/>
  <c r="AF68" i="54"/>
  <c r="X69" i="54"/>
  <c r="Y69" i="54"/>
  <c r="Z69" i="54"/>
  <c r="AA69" i="54"/>
  <c r="AB69" i="54"/>
  <c r="AC69" i="54"/>
  <c r="AD69" i="54"/>
  <c r="AE69" i="54"/>
  <c r="AF69" i="54"/>
  <c r="X70" i="54"/>
  <c r="Y70" i="54"/>
  <c r="Z70" i="54"/>
  <c r="AA70" i="54"/>
  <c r="AB70" i="54"/>
  <c r="AC70" i="54"/>
  <c r="AD70" i="54"/>
  <c r="AE70" i="54"/>
  <c r="AF70" i="54"/>
  <c r="X71" i="54"/>
  <c r="Y71" i="54"/>
  <c r="Z71" i="54"/>
  <c r="AA71" i="54"/>
  <c r="AB71" i="54"/>
  <c r="AC71" i="54"/>
  <c r="AD71" i="54"/>
  <c r="AE71" i="54"/>
  <c r="AF71" i="54"/>
  <c r="X72" i="54"/>
  <c r="Y72" i="54"/>
  <c r="Z72" i="54"/>
  <c r="AA72" i="54"/>
  <c r="AB72" i="54"/>
  <c r="AC72" i="54"/>
  <c r="AD72" i="54"/>
  <c r="AE72" i="54"/>
  <c r="AF72" i="54"/>
  <c r="X73" i="54"/>
  <c r="Y73" i="54"/>
  <c r="Z73" i="54"/>
  <c r="AA73" i="54"/>
  <c r="AB73" i="54"/>
  <c r="AC73" i="54"/>
  <c r="AD73" i="54"/>
  <c r="AE73" i="54"/>
  <c r="AF73" i="54"/>
  <c r="X74" i="54"/>
  <c r="Y74" i="54"/>
  <c r="Z74" i="54"/>
  <c r="AA74" i="54"/>
  <c r="AB74" i="54"/>
  <c r="AC74" i="54"/>
  <c r="AD74" i="54"/>
  <c r="AE74" i="54"/>
  <c r="AF74" i="54"/>
  <c r="X75" i="54"/>
  <c r="Y75" i="54"/>
  <c r="Z75" i="54"/>
  <c r="AA75" i="54"/>
  <c r="AB75" i="54"/>
  <c r="AC75" i="54"/>
  <c r="AD75" i="54"/>
  <c r="AE75" i="54"/>
  <c r="AF75" i="54"/>
  <c r="X76" i="54"/>
  <c r="Y76" i="54"/>
  <c r="Z76" i="54"/>
  <c r="AA76" i="54"/>
  <c r="AB76" i="54"/>
  <c r="AC76" i="54"/>
  <c r="AD76" i="54"/>
  <c r="AE76" i="54"/>
  <c r="AF76" i="54"/>
  <c r="X77" i="54"/>
  <c r="Y77" i="54"/>
  <c r="Z77" i="54"/>
  <c r="AA77" i="54"/>
  <c r="AB77" i="54"/>
  <c r="AC77" i="54"/>
  <c r="AD77" i="54"/>
  <c r="AE77" i="54"/>
  <c r="AF77" i="54"/>
  <c r="X78" i="54"/>
  <c r="Y78" i="54"/>
  <c r="Z78" i="54"/>
  <c r="AA78" i="54"/>
  <c r="AB78" i="54"/>
  <c r="AC78" i="54"/>
  <c r="AD78" i="54"/>
  <c r="AE78" i="54"/>
  <c r="AF78" i="54"/>
  <c r="X79" i="54"/>
  <c r="Y79" i="54"/>
  <c r="Z79" i="54"/>
  <c r="AA79" i="54"/>
  <c r="AB79" i="54"/>
  <c r="AC79" i="54"/>
  <c r="AD79" i="54"/>
  <c r="AE79" i="54"/>
  <c r="AF79" i="54"/>
  <c r="X80" i="54"/>
  <c r="Y80" i="54"/>
  <c r="Z80" i="54"/>
  <c r="AA80" i="54"/>
  <c r="AB80" i="54"/>
  <c r="AC80" i="54"/>
  <c r="AD80" i="54"/>
  <c r="AE80" i="54"/>
  <c r="AF80" i="54"/>
  <c r="X81" i="54"/>
  <c r="Y81" i="54"/>
  <c r="Z81" i="54"/>
  <c r="AA81" i="54"/>
  <c r="AB81" i="54"/>
  <c r="AC81" i="54"/>
  <c r="AD81" i="54"/>
  <c r="AE81" i="54"/>
  <c r="AF81" i="54"/>
  <c r="X82" i="54"/>
  <c r="Y82" i="54"/>
  <c r="Z82" i="54"/>
  <c r="AA82" i="54"/>
  <c r="AB82" i="54"/>
  <c r="AC82" i="54"/>
  <c r="AD82" i="54"/>
  <c r="AE82" i="54"/>
  <c r="AF82" i="54"/>
  <c r="X83" i="54"/>
  <c r="Y83" i="54"/>
  <c r="Z83" i="54"/>
  <c r="AA83" i="54"/>
  <c r="AB83" i="54"/>
  <c r="AC83" i="54"/>
  <c r="AD83" i="54"/>
  <c r="AE83" i="54"/>
  <c r="AF83" i="54"/>
  <c r="X84" i="54"/>
  <c r="Y84" i="54"/>
  <c r="Z84" i="54"/>
  <c r="AA84" i="54"/>
  <c r="AB84" i="54"/>
  <c r="AC84" i="54"/>
  <c r="AD84" i="54"/>
  <c r="AE84" i="54"/>
  <c r="AF84" i="54"/>
  <c r="X85" i="54"/>
  <c r="Y85" i="54"/>
  <c r="Z85" i="54"/>
  <c r="AA85" i="54"/>
  <c r="AB85" i="54"/>
  <c r="AC85" i="54"/>
  <c r="AD85" i="54"/>
  <c r="AE85" i="54"/>
  <c r="AF85" i="54"/>
  <c r="X86" i="54"/>
  <c r="Y86" i="54"/>
  <c r="Z86" i="54"/>
  <c r="AA86" i="54"/>
  <c r="AB86" i="54"/>
  <c r="AC86" i="54"/>
  <c r="AD86" i="54"/>
  <c r="AE86" i="54"/>
  <c r="AF86" i="54"/>
  <c r="X87" i="54"/>
  <c r="Y87" i="54"/>
  <c r="Z87" i="54"/>
  <c r="AA87" i="54"/>
  <c r="AB87" i="54"/>
  <c r="AC87" i="54"/>
  <c r="AD87" i="54"/>
  <c r="AE87" i="54"/>
  <c r="AF87" i="54"/>
  <c r="X88" i="54"/>
  <c r="Y88" i="54"/>
  <c r="Z88" i="54"/>
  <c r="AA88" i="54"/>
  <c r="AB88" i="54"/>
  <c r="AC88" i="54"/>
  <c r="AD88" i="54"/>
  <c r="AE88" i="54"/>
  <c r="AF88" i="54"/>
  <c r="X89" i="54"/>
  <c r="Y89" i="54"/>
  <c r="Z89" i="54"/>
  <c r="AA89" i="54"/>
  <c r="AB89" i="54"/>
  <c r="AC89" i="54"/>
  <c r="AD89" i="54"/>
  <c r="AE89" i="54"/>
  <c r="AF89" i="54"/>
  <c r="X90" i="54"/>
  <c r="Y90" i="54"/>
  <c r="Z90" i="54"/>
  <c r="AA90" i="54"/>
  <c r="AB90" i="54"/>
  <c r="AC90" i="54"/>
  <c r="AD90" i="54"/>
  <c r="AE90" i="54"/>
  <c r="AF90" i="54"/>
  <c r="X91" i="54"/>
  <c r="Y91" i="54"/>
  <c r="Z91" i="54"/>
  <c r="AA91" i="54"/>
  <c r="AB91" i="54"/>
  <c r="AC91" i="54"/>
  <c r="AD91" i="54"/>
  <c r="AE91" i="54"/>
  <c r="AF91" i="54"/>
  <c r="X92" i="54"/>
  <c r="Y92" i="54"/>
  <c r="Z92" i="54"/>
  <c r="AA92" i="54"/>
  <c r="AB92" i="54"/>
  <c r="AC92" i="54"/>
  <c r="AD92" i="54"/>
  <c r="AE92" i="54"/>
  <c r="AF92" i="54"/>
  <c r="X93" i="54"/>
  <c r="Y93" i="54"/>
  <c r="Z93" i="54"/>
  <c r="AA93" i="54"/>
  <c r="AB93" i="54"/>
  <c r="AC93" i="54"/>
  <c r="AD93" i="54"/>
  <c r="AE93" i="54"/>
  <c r="AF93" i="54"/>
  <c r="X94" i="54"/>
  <c r="Y94" i="54"/>
  <c r="Z94" i="54"/>
  <c r="AA94" i="54"/>
  <c r="AB94" i="54"/>
  <c r="AC94" i="54"/>
  <c r="AD94" i="54"/>
  <c r="AE94" i="54"/>
  <c r="AF94" i="54"/>
  <c r="X95" i="54"/>
  <c r="Y95" i="54"/>
  <c r="Z95" i="54"/>
  <c r="AA95" i="54"/>
  <c r="AB95" i="54"/>
  <c r="AC95" i="54"/>
  <c r="AD95" i="54"/>
  <c r="AE95" i="54"/>
  <c r="AF95" i="54"/>
  <c r="X96" i="54"/>
  <c r="Y96" i="54"/>
  <c r="Z96" i="54"/>
  <c r="AA96" i="54"/>
  <c r="AB96" i="54"/>
  <c r="AC96" i="54"/>
  <c r="AD96" i="54"/>
  <c r="AE96" i="54"/>
  <c r="AF96" i="54"/>
  <c r="X97" i="54"/>
  <c r="Y97" i="54"/>
  <c r="Z97" i="54"/>
  <c r="AA97" i="54"/>
  <c r="AB97" i="54"/>
  <c r="AC97" i="54"/>
  <c r="AD97" i="54"/>
  <c r="AE97" i="54"/>
  <c r="AF97" i="54"/>
  <c r="X98" i="54"/>
  <c r="Y98" i="54"/>
  <c r="Z98" i="54"/>
  <c r="AA98" i="54"/>
  <c r="AB98" i="54"/>
  <c r="AC98" i="54"/>
  <c r="AD98" i="54"/>
  <c r="AE98" i="54"/>
  <c r="AF98" i="54"/>
  <c r="X99" i="54"/>
  <c r="Y99" i="54"/>
  <c r="Z99" i="54"/>
  <c r="AA99" i="54"/>
  <c r="AB99" i="54"/>
  <c r="AC99" i="54"/>
  <c r="AD99" i="54"/>
  <c r="AE99" i="54"/>
  <c r="AF99" i="54"/>
  <c r="X100" i="54"/>
  <c r="Y100" i="54"/>
  <c r="Z100" i="54"/>
  <c r="AA100" i="54"/>
  <c r="AB100" i="54"/>
  <c r="AC100" i="54"/>
  <c r="AD100" i="54"/>
  <c r="AE100" i="54"/>
  <c r="AF100" i="54"/>
  <c r="X101" i="54"/>
  <c r="Y101" i="54"/>
  <c r="Z101" i="54"/>
  <c r="AA101" i="54"/>
  <c r="AB101" i="54"/>
  <c r="AC101" i="54"/>
  <c r="AD101" i="54"/>
  <c r="AE101" i="54"/>
  <c r="AF101" i="54"/>
  <c r="X102" i="54"/>
  <c r="Y102" i="54"/>
  <c r="Z102" i="54"/>
  <c r="AA102" i="54"/>
  <c r="AB102" i="54"/>
  <c r="AC102" i="54"/>
  <c r="AD102" i="54"/>
  <c r="AE102" i="54"/>
  <c r="AF102" i="54"/>
  <c r="X103" i="54"/>
  <c r="Y103" i="54"/>
  <c r="Z103" i="54"/>
  <c r="AA103" i="54"/>
  <c r="AB103" i="54"/>
  <c r="AC103" i="54"/>
  <c r="AD103" i="54"/>
  <c r="AE103" i="54"/>
  <c r="AF103" i="54"/>
  <c r="X104" i="54"/>
  <c r="Y104" i="54"/>
  <c r="Z104" i="54"/>
  <c r="AA104" i="54"/>
  <c r="AB104" i="54"/>
  <c r="AC104" i="54"/>
  <c r="AD104" i="54"/>
  <c r="AE104" i="54"/>
  <c r="AF104" i="54"/>
  <c r="X105" i="54"/>
  <c r="Y105" i="54"/>
  <c r="Z105" i="54"/>
  <c r="AA105" i="54"/>
  <c r="AB105" i="54"/>
  <c r="AC105" i="54"/>
  <c r="AD105" i="54"/>
  <c r="AE105" i="54"/>
  <c r="AF105" i="54"/>
  <c r="X106" i="54"/>
  <c r="Y106" i="54"/>
  <c r="Z106" i="54"/>
  <c r="AA106" i="54"/>
  <c r="AB106" i="54"/>
  <c r="AC106" i="54"/>
  <c r="AD106" i="54"/>
  <c r="AE106" i="54"/>
  <c r="AF106" i="54"/>
  <c r="X107" i="54"/>
  <c r="Y107" i="54"/>
  <c r="Z107" i="54"/>
  <c r="AA107" i="54"/>
  <c r="AB107" i="54"/>
  <c r="AC107" i="54"/>
  <c r="AD107" i="54"/>
  <c r="AE107" i="54"/>
  <c r="AF107" i="54"/>
  <c r="X108" i="54"/>
  <c r="Y108" i="54"/>
  <c r="Z108" i="54"/>
  <c r="AA108" i="54"/>
  <c r="AB108" i="54"/>
  <c r="AC108" i="54"/>
  <c r="AD108" i="54"/>
  <c r="AE108" i="54"/>
  <c r="AF108" i="54"/>
  <c r="X109" i="54"/>
  <c r="Y109" i="54"/>
  <c r="Z109" i="54"/>
  <c r="AA109" i="54"/>
  <c r="AB109" i="54"/>
  <c r="AC109" i="54"/>
  <c r="AD109" i="54"/>
  <c r="AE109" i="54"/>
  <c r="AF109" i="54"/>
  <c r="X110" i="54"/>
  <c r="Y110" i="54"/>
  <c r="Z110" i="54"/>
  <c r="AA110" i="54"/>
  <c r="AB110" i="54"/>
  <c r="AC110" i="54"/>
  <c r="AD110" i="54"/>
  <c r="AE110" i="54"/>
  <c r="AF110" i="54"/>
  <c r="X111" i="54"/>
  <c r="Y111" i="54"/>
  <c r="Z111" i="54"/>
  <c r="AA111" i="54"/>
  <c r="AB111" i="54"/>
  <c r="AC111" i="54"/>
  <c r="AD111" i="54"/>
  <c r="AE111" i="54"/>
  <c r="AF111" i="54"/>
  <c r="X112" i="54"/>
  <c r="Y112" i="54"/>
  <c r="Z112" i="54"/>
  <c r="AA112" i="54"/>
  <c r="AB112" i="54"/>
  <c r="AC112" i="54"/>
  <c r="AD112" i="54"/>
  <c r="AE112" i="54"/>
  <c r="AF112" i="54"/>
  <c r="X113" i="54"/>
  <c r="Y113" i="54"/>
  <c r="Z113" i="54"/>
  <c r="AA113" i="54"/>
  <c r="AB113" i="54"/>
  <c r="AC113" i="54"/>
  <c r="AD113" i="54"/>
  <c r="AE113" i="54"/>
  <c r="AF113" i="54"/>
  <c r="X114" i="54"/>
  <c r="Y114" i="54"/>
  <c r="Z114" i="54"/>
  <c r="AA114" i="54"/>
  <c r="AB114" i="54"/>
  <c r="AC114" i="54"/>
  <c r="AD114" i="54"/>
  <c r="AE114" i="54"/>
  <c r="AF114" i="54"/>
  <c r="X115" i="54"/>
  <c r="Y115" i="54"/>
  <c r="Z115" i="54"/>
  <c r="AA115" i="54"/>
  <c r="AB115" i="54"/>
  <c r="AC115" i="54"/>
  <c r="AD115" i="54"/>
  <c r="AE115" i="54"/>
  <c r="AF115" i="54"/>
  <c r="X116" i="54"/>
  <c r="Y116" i="54"/>
  <c r="Z116" i="54"/>
  <c r="AA116" i="54"/>
  <c r="AB116" i="54"/>
  <c r="AC116" i="54"/>
  <c r="AD116" i="54"/>
  <c r="AE116" i="54"/>
  <c r="AF116" i="54"/>
  <c r="Y13" i="54"/>
  <c r="Z13" i="54"/>
  <c r="AA13" i="54"/>
  <c r="AB13" i="54"/>
  <c r="AC13" i="54"/>
  <c r="AD13" i="54"/>
  <c r="AE13" i="54"/>
  <c r="AF13" i="54"/>
  <c r="X13" i="54"/>
  <c r="Z102" i="57"/>
  <c r="Z103" i="57"/>
  <c r="AC103" i="57"/>
  <c r="Z104" i="57"/>
  <c r="Z105" i="57"/>
  <c r="AC105" i="57"/>
  <c r="Z106" i="57"/>
  <c r="Z107" i="57"/>
  <c r="Z108" i="57"/>
  <c r="Z109" i="57"/>
  <c r="U102" i="57"/>
  <c r="X102" i="57"/>
  <c r="U103" i="57"/>
  <c r="X103" i="57"/>
  <c r="U104" i="57"/>
  <c r="X104" i="57"/>
  <c r="U105" i="57"/>
  <c r="X105" i="57"/>
  <c r="U106" i="57"/>
  <c r="U107" i="57"/>
  <c r="X107" i="57"/>
  <c r="U108" i="57"/>
  <c r="U109" i="57"/>
  <c r="P102" i="57"/>
  <c r="S102" i="57"/>
  <c r="P103" i="57"/>
  <c r="S103" i="57"/>
  <c r="P104" i="57"/>
  <c r="P105" i="57"/>
  <c r="P106" i="57"/>
  <c r="S106" i="57"/>
  <c r="P107" i="57"/>
  <c r="P108" i="57"/>
  <c r="P109" i="57"/>
  <c r="K102" i="57"/>
  <c r="K103" i="57"/>
  <c r="K104" i="57"/>
  <c r="K105" i="57"/>
  <c r="K106" i="57"/>
  <c r="K107" i="57"/>
  <c r="K108" i="57"/>
  <c r="K109" i="57"/>
  <c r="F102" i="57"/>
  <c r="F103" i="57"/>
  <c r="F104" i="57"/>
  <c r="F105" i="57"/>
  <c r="F106" i="57"/>
  <c r="F107" i="57"/>
  <c r="F108" i="57"/>
  <c r="F109" i="57"/>
  <c r="D102" i="57"/>
  <c r="D103" i="57"/>
  <c r="D104" i="57"/>
  <c r="D105" i="57"/>
  <c r="D106" i="57"/>
  <c r="D107" i="57"/>
  <c r="D108" i="57"/>
  <c r="D109" i="57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40" i="57"/>
  <c r="D41" i="57"/>
  <c r="D42" i="57"/>
  <c r="D43" i="57"/>
  <c r="D44" i="57"/>
  <c r="D45" i="57"/>
  <c r="D46" i="57"/>
  <c r="D47" i="57"/>
  <c r="D48" i="57"/>
  <c r="D49" i="57"/>
  <c r="D50" i="57"/>
  <c r="D51" i="57"/>
  <c r="D52" i="57"/>
  <c r="D53" i="57"/>
  <c r="D54" i="57"/>
  <c r="D55" i="57"/>
  <c r="D56" i="57"/>
  <c r="D57" i="57"/>
  <c r="D58" i="57"/>
  <c r="D59" i="57"/>
  <c r="D60" i="57"/>
  <c r="D61" i="57"/>
  <c r="D62" i="57"/>
  <c r="D63" i="57"/>
  <c r="D64" i="57"/>
  <c r="D65" i="57"/>
  <c r="D66" i="57"/>
  <c r="D67" i="57"/>
  <c r="D68" i="57"/>
  <c r="D69" i="57"/>
  <c r="D70" i="57"/>
  <c r="D71" i="57"/>
  <c r="D72" i="57"/>
  <c r="D73" i="57"/>
  <c r="D74" i="57"/>
  <c r="D75" i="57"/>
  <c r="D76" i="57"/>
  <c r="D77" i="57"/>
  <c r="D78" i="57"/>
  <c r="D79" i="57"/>
  <c r="D80" i="57"/>
  <c r="D81" i="57"/>
  <c r="D82" i="57"/>
  <c r="D83" i="57"/>
  <c r="D84" i="57"/>
  <c r="D85" i="57"/>
  <c r="D86" i="57"/>
  <c r="D87" i="57"/>
  <c r="D88" i="57"/>
  <c r="D89" i="57"/>
  <c r="D90" i="57"/>
  <c r="D91" i="57"/>
  <c r="D92" i="57"/>
  <c r="D93" i="57"/>
  <c r="D94" i="57"/>
  <c r="D95" i="57"/>
  <c r="D96" i="57"/>
  <c r="D97" i="57"/>
  <c r="D98" i="57"/>
  <c r="D99" i="57"/>
  <c r="D100" i="57"/>
  <c r="D101" i="57"/>
  <c r="D6" i="57"/>
  <c r="C14" i="54"/>
  <c r="D14" i="54"/>
  <c r="E14" i="54"/>
  <c r="F14" i="54"/>
  <c r="G14" i="54"/>
  <c r="C15" i="54"/>
  <c r="D15" i="54"/>
  <c r="E15" i="54"/>
  <c r="F15" i="54"/>
  <c r="G15" i="54"/>
  <c r="C16" i="54"/>
  <c r="D16" i="54"/>
  <c r="E16" i="54"/>
  <c r="F16" i="54"/>
  <c r="G16" i="54"/>
  <c r="C17" i="54"/>
  <c r="D17" i="54"/>
  <c r="E17" i="54"/>
  <c r="F17" i="54"/>
  <c r="G17" i="54"/>
  <c r="C18" i="54"/>
  <c r="D18" i="54"/>
  <c r="E18" i="54"/>
  <c r="F18" i="54"/>
  <c r="G18" i="54"/>
  <c r="C19" i="54"/>
  <c r="D19" i="54"/>
  <c r="E19" i="54"/>
  <c r="F19" i="54"/>
  <c r="G19" i="54"/>
  <c r="C20" i="54"/>
  <c r="D20" i="54"/>
  <c r="E20" i="54"/>
  <c r="F20" i="54"/>
  <c r="G20" i="54"/>
  <c r="G13" i="54"/>
  <c r="F13" i="54"/>
  <c r="E13" i="54"/>
  <c r="D13" i="54"/>
  <c r="C13" i="54"/>
  <c r="AC8" i="59" l="1"/>
  <c r="AD8" i="59"/>
  <c r="AD9" i="59" s="1"/>
  <c r="AD10" i="59" s="1"/>
  <c r="AD11" i="59" s="1"/>
  <c r="AD12" i="59" s="1"/>
  <c r="AD13" i="59" s="1"/>
  <c r="AD14" i="59" s="1"/>
  <c r="AD15" i="59" s="1"/>
  <c r="AD16" i="59" s="1"/>
  <c r="AD17" i="59" s="1"/>
  <c r="AD18" i="59" s="1"/>
  <c r="AD19" i="59" s="1"/>
  <c r="AD20" i="59" s="1"/>
  <c r="AD21" i="59" s="1"/>
  <c r="AD22" i="59" s="1"/>
  <c r="AD23" i="59" s="1"/>
  <c r="AD24" i="59" s="1"/>
  <c r="AD25" i="59" s="1"/>
  <c r="AD26" i="59" s="1"/>
  <c r="AD27" i="59" s="1"/>
  <c r="AD28" i="59" s="1"/>
  <c r="AD29" i="59" s="1"/>
  <c r="AD30" i="59" s="1"/>
  <c r="AD31" i="59" s="1"/>
  <c r="AE8" i="59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AE20" i="59" s="1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F8" i="59"/>
  <c r="AF9" i="59" s="1"/>
  <c r="AF10" i="59" s="1"/>
  <c r="AF11" i="59" s="1"/>
  <c r="AF12" i="59" s="1"/>
  <c r="AF13" i="59" s="1"/>
  <c r="AF14" i="59" s="1"/>
  <c r="AF15" i="59" s="1"/>
  <c r="AF16" i="59" s="1"/>
  <c r="AF17" i="59" s="1"/>
  <c r="AF18" i="59" s="1"/>
  <c r="AF19" i="59" s="1"/>
  <c r="AF20" i="59" s="1"/>
  <c r="AF21" i="59" s="1"/>
  <c r="AF22" i="59" s="1"/>
  <c r="AF23" i="59" s="1"/>
  <c r="AF24" i="59" s="1"/>
  <c r="AF25" i="59" s="1"/>
  <c r="AF26" i="59" s="1"/>
  <c r="AF27" i="59" s="1"/>
  <c r="AF28" i="59" s="1"/>
  <c r="AF29" i="59" s="1"/>
  <c r="AF30" i="59" s="1"/>
  <c r="AF31" i="59" s="1"/>
  <c r="AG8" i="59"/>
  <c r="AC9" i="59"/>
  <c r="AC10" i="59" s="1"/>
  <c r="AC11" i="59" s="1"/>
  <c r="AC12" i="59" s="1"/>
  <c r="AC13" i="59" s="1"/>
  <c r="AC14" i="59" s="1"/>
  <c r="AC15" i="59" s="1"/>
  <c r="AC16" i="59" s="1"/>
  <c r="AC17" i="59" s="1"/>
  <c r="AC18" i="59" s="1"/>
  <c r="AC19" i="59" s="1"/>
  <c r="AC20" i="59" s="1"/>
  <c r="AC21" i="59" s="1"/>
  <c r="AC22" i="59" s="1"/>
  <c r="AC23" i="59" s="1"/>
  <c r="AC24" i="59" s="1"/>
  <c r="AC25" i="59" s="1"/>
  <c r="AC26" i="59" s="1"/>
  <c r="AC27" i="59" s="1"/>
  <c r="AC28" i="59" s="1"/>
  <c r="AC29" i="59" s="1"/>
  <c r="AC30" i="59" s="1"/>
  <c r="AC31" i="59" s="1"/>
  <c r="AG9" i="59"/>
  <c r="AG10" i="59" s="1"/>
  <c r="AG11" i="59" s="1"/>
  <c r="AG12" i="59" s="1"/>
  <c r="AG13" i="59" s="1"/>
  <c r="AG14" i="59" s="1"/>
  <c r="AG15" i="59" s="1"/>
  <c r="AG16" i="59" s="1"/>
  <c r="AG17" i="59" s="1"/>
  <c r="AG18" i="59" s="1"/>
  <c r="AG19" i="59" s="1"/>
  <c r="AG20" i="59" s="1"/>
  <c r="AG21" i="59" s="1"/>
  <c r="AG22" i="59" s="1"/>
  <c r="AG23" i="59" s="1"/>
  <c r="AG24" i="59" s="1"/>
  <c r="AG25" i="59" s="1"/>
  <c r="AG26" i="59" s="1"/>
  <c r="AG27" i="59" s="1"/>
  <c r="AG28" i="59" s="1"/>
  <c r="AG29" i="59" s="1"/>
  <c r="AG30" i="59" s="1"/>
  <c r="AG31" i="59" s="1"/>
  <c r="AD7" i="59"/>
  <c r="AE7" i="59"/>
  <c r="AF7" i="59"/>
  <c r="AG7" i="59"/>
  <c r="AC7" i="59"/>
  <c r="X8" i="59"/>
  <c r="Y8" i="59"/>
  <c r="Y9" i="59" s="1"/>
  <c r="Y10" i="59" s="1"/>
  <c r="Y11" i="59" s="1"/>
  <c r="Y12" i="59" s="1"/>
  <c r="Y13" i="59" s="1"/>
  <c r="Y14" i="59" s="1"/>
  <c r="Y15" i="59" s="1"/>
  <c r="Y16" i="59" s="1"/>
  <c r="Y17" i="59" s="1"/>
  <c r="Y18" i="59" s="1"/>
  <c r="Y19" i="59" s="1"/>
  <c r="Y20" i="59" s="1"/>
  <c r="Y21" i="59" s="1"/>
  <c r="Y22" i="59" s="1"/>
  <c r="Y23" i="59" s="1"/>
  <c r="Y24" i="59" s="1"/>
  <c r="Y25" i="59" s="1"/>
  <c r="Y26" i="59" s="1"/>
  <c r="Y27" i="59" s="1"/>
  <c r="Y28" i="59" s="1"/>
  <c r="Y29" i="59" s="1"/>
  <c r="Y30" i="59" s="1"/>
  <c r="Y31" i="59" s="1"/>
  <c r="Z8" i="59"/>
  <c r="AA8" i="59"/>
  <c r="AB8" i="59"/>
  <c r="AB9" i="59" s="1"/>
  <c r="AB10" i="59" s="1"/>
  <c r="AB11" i="59" s="1"/>
  <c r="AB12" i="59" s="1"/>
  <c r="AB13" i="59" s="1"/>
  <c r="AB14" i="59" s="1"/>
  <c r="AB15" i="59" s="1"/>
  <c r="AB16" i="59" s="1"/>
  <c r="AB17" i="59" s="1"/>
  <c r="AB18" i="59" s="1"/>
  <c r="AB19" i="59" s="1"/>
  <c r="AB20" i="59" s="1"/>
  <c r="AB21" i="59" s="1"/>
  <c r="AB22" i="59" s="1"/>
  <c r="AB23" i="59" s="1"/>
  <c r="AB24" i="59" s="1"/>
  <c r="AB25" i="59" s="1"/>
  <c r="AB26" i="59" s="1"/>
  <c r="AB27" i="59" s="1"/>
  <c r="AB28" i="59" s="1"/>
  <c r="AB29" i="59" s="1"/>
  <c r="AB30" i="59" s="1"/>
  <c r="AB31" i="59" s="1"/>
  <c r="X9" i="59"/>
  <c r="X10" i="59" s="1"/>
  <c r="X11" i="59" s="1"/>
  <c r="X12" i="59" s="1"/>
  <c r="X13" i="59" s="1"/>
  <c r="X14" i="59" s="1"/>
  <c r="X15" i="59" s="1"/>
  <c r="X16" i="59" s="1"/>
  <c r="X17" i="59" s="1"/>
  <c r="X18" i="59" s="1"/>
  <c r="X19" i="59" s="1"/>
  <c r="X20" i="59" s="1"/>
  <c r="X21" i="59" s="1"/>
  <c r="X22" i="59" s="1"/>
  <c r="X23" i="59" s="1"/>
  <c r="X24" i="59" s="1"/>
  <c r="X25" i="59" s="1"/>
  <c r="X26" i="59" s="1"/>
  <c r="X27" i="59" s="1"/>
  <c r="X28" i="59" s="1"/>
  <c r="X29" i="59" s="1"/>
  <c r="X30" i="59" s="1"/>
  <c r="X31" i="59" s="1"/>
  <c r="Z9" i="59"/>
  <c r="Z10" i="59" s="1"/>
  <c r="Z11" i="59" s="1"/>
  <c r="Z12" i="59" s="1"/>
  <c r="Z13" i="59" s="1"/>
  <c r="Z14" i="59" s="1"/>
  <c r="Z15" i="59" s="1"/>
  <c r="Z16" i="59" s="1"/>
  <c r="Z17" i="59" s="1"/>
  <c r="Z18" i="59" s="1"/>
  <c r="Z19" i="59" s="1"/>
  <c r="Z20" i="59" s="1"/>
  <c r="Z21" i="59" s="1"/>
  <c r="Z22" i="59" s="1"/>
  <c r="Z23" i="59" s="1"/>
  <c r="Z24" i="59" s="1"/>
  <c r="Z25" i="59" s="1"/>
  <c r="Z26" i="59" s="1"/>
  <c r="Z27" i="59" s="1"/>
  <c r="Z28" i="59" s="1"/>
  <c r="Z29" i="59" s="1"/>
  <c r="Z30" i="59" s="1"/>
  <c r="Z31" i="59" s="1"/>
  <c r="AA9" i="59"/>
  <c r="AA10" i="59"/>
  <c r="AA11" i="59" s="1"/>
  <c r="AA12" i="59" s="1"/>
  <c r="AA13" i="59" s="1"/>
  <c r="AA14" i="59" s="1"/>
  <c r="AA15" i="59" s="1"/>
  <c r="AA16" i="59" s="1"/>
  <c r="AA17" i="59" s="1"/>
  <c r="AA18" i="59" s="1"/>
  <c r="AA19" i="59" s="1"/>
  <c r="AA20" i="59" s="1"/>
  <c r="AA21" i="59" s="1"/>
  <c r="AA22" i="59" s="1"/>
  <c r="AA23" i="59" s="1"/>
  <c r="AA24" i="59" s="1"/>
  <c r="AA25" i="59" s="1"/>
  <c r="AA26" i="59" s="1"/>
  <c r="AA27" i="59" s="1"/>
  <c r="AA28" i="59" s="1"/>
  <c r="AA29" i="59" s="1"/>
  <c r="AA30" i="59" s="1"/>
  <c r="AA31" i="59" s="1"/>
  <c r="Y7" i="59"/>
  <c r="Z7" i="59"/>
  <c r="AA7" i="59"/>
  <c r="AB7" i="59"/>
  <c r="X7" i="59"/>
  <c r="S8" i="59"/>
  <c r="T8" i="59"/>
  <c r="U8" i="59"/>
  <c r="V8" i="59"/>
  <c r="V9" i="59" s="1"/>
  <c r="V10" i="59" s="1"/>
  <c r="V11" i="59" s="1"/>
  <c r="V12" i="59" s="1"/>
  <c r="V13" i="59" s="1"/>
  <c r="V14" i="59" s="1"/>
  <c r="V15" i="59" s="1"/>
  <c r="V16" i="59" s="1"/>
  <c r="V17" i="59" s="1"/>
  <c r="V18" i="59" s="1"/>
  <c r="V19" i="59" s="1"/>
  <c r="V20" i="59" s="1"/>
  <c r="V21" i="59" s="1"/>
  <c r="V22" i="59" s="1"/>
  <c r="V23" i="59" s="1"/>
  <c r="V24" i="59" s="1"/>
  <c r="V25" i="59" s="1"/>
  <c r="V26" i="59" s="1"/>
  <c r="V27" i="59" s="1"/>
  <c r="V28" i="59" s="1"/>
  <c r="V29" i="59" s="1"/>
  <c r="V30" i="59" s="1"/>
  <c r="V31" i="59" s="1"/>
  <c r="W8" i="59"/>
  <c r="S9" i="59"/>
  <c r="S10" i="59" s="1"/>
  <c r="S11" i="59" s="1"/>
  <c r="S12" i="59" s="1"/>
  <c r="S13" i="59" s="1"/>
  <c r="S14" i="59" s="1"/>
  <c r="S15" i="59" s="1"/>
  <c r="S16" i="59" s="1"/>
  <c r="S17" i="59" s="1"/>
  <c r="S18" i="59" s="1"/>
  <c r="S19" i="59" s="1"/>
  <c r="S20" i="59" s="1"/>
  <c r="S21" i="59" s="1"/>
  <c r="S22" i="59" s="1"/>
  <c r="S23" i="59" s="1"/>
  <c r="S24" i="59" s="1"/>
  <c r="S25" i="59" s="1"/>
  <c r="S26" i="59" s="1"/>
  <c r="S27" i="59" s="1"/>
  <c r="S28" i="59" s="1"/>
  <c r="S29" i="59" s="1"/>
  <c r="S30" i="59" s="1"/>
  <c r="S31" i="59" s="1"/>
  <c r="T9" i="59"/>
  <c r="U9" i="59"/>
  <c r="W9" i="59"/>
  <c r="W10" i="59" s="1"/>
  <c r="W11" i="59" s="1"/>
  <c r="W12" i="59" s="1"/>
  <c r="W13" i="59" s="1"/>
  <c r="W14" i="59" s="1"/>
  <c r="W15" i="59" s="1"/>
  <c r="W16" i="59" s="1"/>
  <c r="W17" i="59" s="1"/>
  <c r="W18" i="59" s="1"/>
  <c r="W19" i="59" s="1"/>
  <c r="W20" i="59" s="1"/>
  <c r="W21" i="59" s="1"/>
  <c r="W22" i="59" s="1"/>
  <c r="W23" i="59" s="1"/>
  <c r="W24" i="59" s="1"/>
  <c r="W25" i="59" s="1"/>
  <c r="W26" i="59" s="1"/>
  <c r="W27" i="59" s="1"/>
  <c r="W28" i="59" s="1"/>
  <c r="W29" i="59" s="1"/>
  <c r="W30" i="59" s="1"/>
  <c r="W31" i="59" s="1"/>
  <c r="T10" i="59"/>
  <c r="T11" i="59" s="1"/>
  <c r="T12" i="59" s="1"/>
  <c r="T13" i="59" s="1"/>
  <c r="T14" i="59" s="1"/>
  <c r="T15" i="59" s="1"/>
  <c r="T16" i="59" s="1"/>
  <c r="T17" i="59" s="1"/>
  <c r="T18" i="59" s="1"/>
  <c r="T19" i="59" s="1"/>
  <c r="T20" i="59" s="1"/>
  <c r="T21" i="59" s="1"/>
  <c r="T22" i="59" s="1"/>
  <c r="T23" i="59" s="1"/>
  <c r="T24" i="59" s="1"/>
  <c r="T25" i="59" s="1"/>
  <c r="T26" i="59" s="1"/>
  <c r="T27" i="59" s="1"/>
  <c r="T28" i="59" s="1"/>
  <c r="T29" i="59" s="1"/>
  <c r="T30" i="59" s="1"/>
  <c r="T31" i="59" s="1"/>
  <c r="U10" i="59"/>
  <c r="U11" i="59"/>
  <c r="U12" i="59" s="1"/>
  <c r="U13" i="59" s="1"/>
  <c r="U14" i="59" s="1"/>
  <c r="U15" i="59" s="1"/>
  <c r="U16" i="59" s="1"/>
  <c r="U17" i="59" s="1"/>
  <c r="U18" i="59" s="1"/>
  <c r="U19" i="59" s="1"/>
  <c r="U20" i="59" s="1"/>
  <c r="U21" i="59" s="1"/>
  <c r="U22" i="59" s="1"/>
  <c r="U23" i="59" s="1"/>
  <c r="U24" i="59" s="1"/>
  <c r="U25" i="59" s="1"/>
  <c r="U26" i="59" s="1"/>
  <c r="U27" i="59" s="1"/>
  <c r="U28" i="59" s="1"/>
  <c r="U29" i="59" s="1"/>
  <c r="U30" i="59" s="1"/>
  <c r="U31" i="59" s="1"/>
  <c r="T7" i="59"/>
  <c r="U7" i="59"/>
  <c r="V7" i="59"/>
  <c r="W7" i="59"/>
  <c r="S7" i="59"/>
  <c r="D20" i="59" l="1"/>
  <c r="E20" i="59"/>
  <c r="F20" i="59"/>
  <c r="G20" i="59"/>
  <c r="H20" i="59"/>
  <c r="I20" i="59"/>
  <c r="J20" i="59"/>
  <c r="K20" i="59"/>
  <c r="L20" i="59"/>
  <c r="M20" i="59"/>
  <c r="N20" i="59"/>
  <c r="O20" i="59"/>
  <c r="P20" i="59"/>
  <c r="Q20" i="59"/>
  <c r="R20" i="59"/>
  <c r="D21" i="59"/>
  <c r="E21" i="59"/>
  <c r="F21" i="59"/>
  <c r="G21" i="59"/>
  <c r="H21" i="59"/>
  <c r="I21" i="59"/>
  <c r="J21" i="59"/>
  <c r="K21" i="59"/>
  <c r="L21" i="59"/>
  <c r="M21" i="59"/>
  <c r="N21" i="59"/>
  <c r="O21" i="59"/>
  <c r="P21" i="59"/>
  <c r="Q21" i="59"/>
  <c r="R21" i="59"/>
  <c r="D22" i="59"/>
  <c r="E22" i="59"/>
  <c r="F22" i="59"/>
  <c r="G22" i="59"/>
  <c r="H22" i="59"/>
  <c r="I22" i="59"/>
  <c r="J22" i="59"/>
  <c r="K22" i="59"/>
  <c r="L22" i="59"/>
  <c r="M22" i="59"/>
  <c r="N22" i="59"/>
  <c r="O22" i="59"/>
  <c r="P22" i="59"/>
  <c r="Q22" i="59"/>
  <c r="R22" i="59"/>
  <c r="D23" i="59"/>
  <c r="E23" i="59"/>
  <c r="F23" i="59"/>
  <c r="G23" i="59"/>
  <c r="H23" i="59"/>
  <c r="I23" i="59"/>
  <c r="J23" i="59"/>
  <c r="K23" i="59"/>
  <c r="L23" i="59"/>
  <c r="M23" i="59"/>
  <c r="N23" i="59"/>
  <c r="O23" i="59"/>
  <c r="P23" i="59"/>
  <c r="Q23" i="59"/>
  <c r="R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D25" i="59"/>
  <c r="E25" i="59"/>
  <c r="F25" i="59"/>
  <c r="G25" i="59"/>
  <c r="H25" i="59"/>
  <c r="I25" i="59"/>
  <c r="J25" i="59"/>
  <c r="K25" i="59"/>
  <c r="L25" i="59"/>
  <c r="M25" i="59"/>
  <c r="N25" i="59"/>
  <c r="O25" i="59"/>
  <c r="P25" i="59"/>
  <c r="Q25" i="59"/>
  <c r="R25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P26" i="59"/>
  <c r="Q26" i="59"/>
  <c r="R26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P27" i="59"/>
  <c r="Q27" i="59"/>
  <c r="R27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P28" i="59"/>
  <c r="Q28" i="59"/>
  <c r="R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D30" i="59"/>
  <c r="E30" i="59"/>
  <c r="F30" i="59"/>
  <c r="G30" i="59"/>
  <c r="H30" i="59"/>
  <c r="I30" i="59"/>
  <c r="J30" i="59"/>
  <c r="K30" i="59"/>
  <c r="L30" i="59"/>
  <c r="M30" i="59"/>
  <c r="N30" i="59"/>
  <c r="O30" i="59"/>
  <c r="P30" i="59"/>
  <c r="Q30" i="59"/>
  <c r="R30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P31" i="59"/>
  <c r="Q31" i="59"/>
  <c r="R31" i="59"/>
  <c r="D19" i="59"/>
  <c r="E19" i="59"/>
  <c r="F19" i="59"/>
  <c r="G19" i="59"/>
  <c r="H19" i="59"/>
  <c r="I19" i="59"/>
  <c r="J19" i="59"/>
  <c r="K19" i="59"/>
  <c r="L19" i="59"/>
  <c r="M19" i="59"/>
  <c r="N19" i="59"/>
  <c r="O19" i="59"/>
  <c r="P19" i="59"/>
  <c r="Q19" i="59"/>
  <c r="R19" i="59"/>
  <c r="Z7" i="57" l="1"/>
  <c r="Z8" i="57"/>
  <c r="Z9" i="57"/>
  <c r="Z10" i="57"/>
  <c r="Z11" i="57"/>
  <c r="Z12" i="57"/>
  <c r="Z13" i="57"/>
  <c r="Z14" i="57"/>
  <c r="Z15" i="57"/>
  <c r="Z16" i="57"/>
  <c r="Z17" i="57"/>
  <c r="Z18" i="57"/>
  <c r="Z19" i="57"/>
  <c r="Z20" i="57"/>
  <c r="Z21" i="57"/>
  <c r="Z22" i="57"/>
  <c r="Z23" i="57"/>
  <c r="Z24" i="57"/>
  <c r="Z25" i="57"/>
  <c r="Z26" i="57"/>
  <c r="Z27" i="57"/>
  <c r="Z28" i="57"/>
  <c r="Z29" i="57"/>
  <c r="Z30" i="57"/>
  <c r="Z31" i="57"/>
  <c r="Z32" i="57"/>
  <c r="Z33" i="57"/>
  <c r="Z34" i="57"/>
  <c r="Z35" i="57"/>
  <c r="Z36" i="57"/>
  <c r="Z37" i="57"/>
  <c r="Z38" i="57"/>
  <c r="Z39" i="57"/>
  <c r="Z40" i="57"/>
  <c r="Z41" i="57"/>
  <c r="Z42" i="57"/>
  <c r="Z43" i="57"/>
  <c r="Z44" i="57"/>
  <c r="Z45" i="57"/>
  <c r="Z46" i="57"/>
  <c r="Z47" i="57"/>
  <c r="Z48" i="57"/>
  <c r="Z49" i="57"/>
  <c r="Z50" i="57"/>
  <c r="Z51" i="57"/>
  <c r="Z52" i="57"/>
  <c r="Z53" i="57"/>
  <c r="Z54" i="57"/>
  <c r="Z55" i="57"/>
  <c r="Z56" i="57"/>
  <c r="Z57" i="57"/>
  <c r="Z58" i="57"/>
  <c r="Z59" i="57"/>
  <c r="Z60" i="57"/>
  <c r="Z61" i="57"/>
  <c r="Z62" i="57"/>
  <c r="Z63" i="57"/>
  <c r="Z64" i="57"/>
  <c r="Z65" i="57"/>
  <c r="Z66" i="57"/>
  <c r="Z67" i="57"/>
  <c r="Z68" i="57"/>
  <c r="Z69" i="57"/>
  <c r="Z70" i="57"/>
  <c r="Z71" i="57"/>
  <c r="Z72" i="57"/>
  <c r="Z73" i="57"/>
  <c r="Z74" i="57"/>
  <c r="Z75" i="57"/>
  <c r="Z76" i="57"/>
  <c r="Z77" i="57"/>
  <c r="Z78" i="57"/>
  <c r="Z79" i="57"/>
  <c r="Z80" i="57"/>
  <c r="Z81" i="57"/>
  <c r="Z82" i="57"/>
  <c r="Z83" i="57"/>
  <c r="Z84" i="57"/>
  <c r="Z85" i="57"/>
  <c r="Z86" i="57"/>
  <c r="Z87" i="57"/>
  <c r="Z88" i="57"/>
  <c r="Z89" i="57"/>
  <c r="Z90" i="57"/>
  <c r="Z91" i="57"/>
  <c r="Z92" i="57"/>
  <c r="Z93" i="57"/>
  <c r="Z94" i="57"/>
  <c r="Z95" i="57"/>
  <c r="Z96" i="57"/>
  <c r="Z97" i="57"/>
  <c r="Z98" i="57"/>
  <c r="Z99" i="57"/>
  <c r="Z100" i="57"/>
  <c r="Z101" i="57"/>
  <c r="Z6" i="57"/>
  <c r="U7" i="57"/>
  <c r="U8" i="57"/>
  <c r="U9" i="57"/>
  <c r="U10" i="57"/>
  <c r="U11" i="57"/>
  <c r="U12" i="57"/>
  <c r="U13" i="57"/>
  <c r="U14" i="57"/>
  <c r="U15" i="57"/>
  <c r="U16" i="57"/>
  <c r="U17" i="57"/>
  <c r="U18" i="57"/>
  <c r="U19" i="57"/>
  <c r="U20" i="57"/>
  <c r="U21" i="57"/>
  <c r="U22" i="57"/>
  <c r="U23" i="57"/>
  <c r="U24" i="57"/>
  <c r="U25" i="57"/>
  <c r="U26" i="57"/>
  <c r="U27" i="57"/>
  <c r="U28" i="57"/>
  <c r="U29" i="57"/>
  <c r="U30" i="57"/>
  <c r="U31" i="57"/>
  <c r="U32" i="57"/>
  <c r="U33" i="57"/>
  <c r="U34" i="57"/>
  <c r="U35" i="57"/>
  <c r="U36" i="57"/>
  <c r="U37" i="57"/>
  <c r="U38" i="57"/>
  <c r="U39" i="57"/>
  <c r="U40" i="57"/>
  <c r="U41" i="57"/>
  <c r="U42" i="57"/>
  <c r="U43" i="57"/>
  <c r="U44" i="57"/>
  <c r="U45" i="57"/>
  <c r="U46" i="57"/>
  <c r="U47" i="57"/>
  <c r="U48" i="57"/>
  <c r="U49" i="57"/>
  <c r="U50" i="57"/>
  <c r="U51" i="57"/>
  <c r="U52" i="57"/>
  <c r="U53" i="57"/>
  <c r="U54" i="57"/>
  <c r="U55" i="57"/>
  <c r="U56" i="57"/>
  <c r="U57" i="57"/>
  <c r="U58" i="57"/>
  <c r="U59" i="57"/>
  <c r="U60" i="57"/>
  <c r="U61" i="57"/>
  <c r="U62" i="57"/>
  <c r="U63" i="57"/>
  <c r="U64" i="57"/>
  <c r="U65" i="57"/>
  <c r="U66" i="57"/>
  <c r="U67" i="57"/>
  <c r="U68" i="57"/>
  <c r="U69" i="57"/>
  <c r="U70" i="57"/>
  <c r="U71" i="57"/>
  <c r="U72" i="57"/>
  <c r="U73" i="57"/>
  <c r="U74" i="57"/>
  <c r="U75" i="57"/>
  <c r="U76" i="57"/>
  <c r="U77" i="57"/>
  <c r="U78" i="57"/>
  <c r="U79" i="57"/>
  <c r="U80" i="57"/>
  <c r="U81" i="57"/>
  <c r="U82" i="57"/>
  <c r="U83" i="57"/>
  <c r="U84" i="57"/>
  <c r="U85" i="57"/>
  <c r="U86" i="57"/>
  <c r="U87" i="57"/>
  <c r="U88" i="57"/>
  <c r="U89" i="57"/>
  <c r="U90" i="57"/>
  <c r="U91" i="57"/>
  <c r="U92" i="57"/>
  <c r="U93" i="57"/>
  <c r="U94" i="57"/>
  <c r="U95" i="57"/>
  <c r="U96" i="57"/>
  <c r="U97" i="57"/>
  <c r="U98" i="57"/>
  <c r="U99" i="57"/>
  <c r="U100" i="57"/>
  <c r="U101" i="57"/>
  <c r="U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76" i="57"/>
  <c r="P77" i="57"/>
  <c r="P78" i="57"/>
  <c r="P79" i="57"/>
  <c r="P80" i="57"/>
  <c r="P81" i="57"/>
  <c r="P82" i="57"/>
  <c r="P83" i="57"/>
  <c r="P84" i="57"/>
  <c r="P85" i="57"/>
  <c r="P86" i="57"/>
  <c r="P87" i="57"/>
  <c r="P88" i="57"/>
  <c r="P89" i="57"/>
  <c r="P90" i="57"/>
  <c r="P91" i="57"/>
  <c r="P92" i="57"/>
  <c r="P93" i="57"/>
  <c r="P94" i="57"/>
  <c r="P95" i="57"/>
  <c r="P96" i="57"/>
  <c r="P97" i="57"/>
  <c r="P98" i="57"/>
  <c r="P99" i="57"/>
  <c r="P100" i="57"/>
  <c r="P101" i="57"/>
  <c r="P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K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6" i="57"/>
  <c r="K7" i="63" l="1"/>
  <c r="P7" i="63" s="1"/>
  <c r="L7" i="63"/>
  <c r="Q7" i="63" s="1"/>
  <c r="M7" i="63"/>
  <c r="R7" i="63" s="1"/>
  <c r="N7" i="63"/>
  <c r="S7" i="63" s="1"/>
  <c r="O7" i="63"/>
  <c r="T7" i="63" s="1"/>
  <c r="K8" i="63"/>
  <c r="P8" i="63" s="1"/>
  <c r="L8" i="63"/>
  <c r="Q8" i="63" s="1"/>
  <c r="M8" i="63"/>
  <c r="R8" i="63" s="1"/>
  <c r="N8" i="63"/>
  <c r="S19" i="63" s="1"/>
  <c r="O8" i="63"/>
  <c r="T8" i="63" s="1"/>
  <c r="K9" i="63"/>
  <c r="P9" i="63" s="1"/>
  <c r="L9" i="63"/>
  <c r="Q9" i="63" s="1"/>
  <c r="M9" i="63"/>
  <c r="R9" i="63" s="1"/>
  <c r="N9" i="63"/>
  <c r="S9" i="63" s="1"/>
  <c r="O9" i="63"/>
  <c r="T9" i="63" s="1"/>
  <c r="K10" i="63"/>
  <c r="P10" i="63" s="1"/>
  <c r="L10" i="63"/>
  <c r="Q10" i="63" s="1"/>
  <c r="M10" i="63"/>
  <c r="R10" i="63" s="1"/>
  <c r="N10" i="63"/>
  <c r="S10" i="63" s="1"/>
  <c r="O10" i="63"/>
  <c r="T10" i="63" s="1"/>
  <c r="P17" i="63"/>
  <c r="J45" i="63" s="1"/>
  <c r="R17" i="63"/>
  <c r="T41" i="63" s="1"/>
  <c r="T18" i="63"/>
  <c r="AD50" i="63" s="1"/>
  <c r="Q20" i="63"/>
  <c r="R20" i="63"/>
  <c r="O60" i="63" s="1"/>
  <c r="T22" i="63"/>
  <c r="R23" i="63"/>
  <c r="T71" i="63" s="1"/>
  <c r="R24" i="63"/>
  <c r="T76" i="63" s="1"/>
  <c r="S24" i="63"/>
  <c r="Y77" i="63" s="1"/>
  <c r="R25" i="63"/>
  <c r="T82" i="63" s="1"/>
  <c r="T25" i="63"/>
  <c r="AD83" i="63" s="1"/>
  <c r="R26" i="63"/>
  <c r="T89" i="63" s="1"/>
  <c r="P27" i="63"/>
  <c r="J91" i="63" s="1"/>
  <c r="R27" i="63"/>
  <c r="T95" i="63" s="1"/>
  <c r="S27" i="63"/>
  <c r="Y93" i="63" s="1"/>
  <c r="T27" i="63"/>
  <c r="AD95" i="63" s="1"/>
  <c r="J44" i="63"/>
  <c r="T78" i="63"/>
  <c r="T79" i="63"/>
  <c r="J94" i="63"/>
  <c r="AD81" i="63" l="1"/>
  <c r="R18" i="63"/>
  <c r="J95" i="63"/>
  <c r="T80" i="63"/>
  <c r="P25" i="63"/>
  <c r="J82" i="63" s="1"/>
  <c r="R21" i="63"/>
  <c r="Q18" i="63"/>
  <c r="J93" i="63"/>
  <c r="J92" i="63"/>
  <c r="J41" i="63"/>
  <c r="P26" i="63"/>
  <c r="J86" i="63" s="1"/>
  <c r="P24" i="63"/>
  <c r="T19" i="63"/>
  <c r="T53" i="63" s="1"/>
  <c r="P16" i="63"/>
  <c r="J36" i="63" s="1"/>
  <c r="T24" i="63"/>
  <c r="AD76" i="63" s="1"/>
  <c r="AD85" i="63"/>
  <c r="AD84" i="63"/>
  <c r="AD49" i="63"/>
  <c r="T21" i="63"/>
  <c r="T63" i="63" s="1"/>
  <c r="S21" i="63"/>
  <c r="AD82" i="63"/>
  <c r="T61" i="63"/>
  <c r="S18" i="63"/>
  <c r="Y47" i="63" s="1"/>
  <c r="Y91" i="63"/>
  <c r="Y78" i="63"/>
  <c r="T17" i="63"/>
  <c r="AD42" i="63" s="1"/>
  <c r="T72" i="63"/>
  <c r="Y94" i="63"/>
  <c r="T81" i="63"/>
  <c r="Y76" i="63"/>
  <c r="J43" i="63"/>
  <c r="Q16" i="63"/>
  <c r="Y92" i="63"/>
  <c r="T74" i="63"/>
  <c r="T15" i="63"/>
  <c r="T34" i="63" s="1"/>
  <c r="Y95" i="63"/>
  <c r="T73" i="63"/>
  <c r="Q17" i="63"/>
  <c r="P15" i="63"/>
  <c r="T85" i="63"/>
  <c r="T16" i="63"/>
  <c r="Q23" i="63"/>
  <c r="O74" i="63" s="1"/>
  <c r="O57" i="63"/>
  <c r="O56" i="63"/>
  <c r="Q21" i="63"/>
  <c r="AD77" i="63"/>
  <c r="O59" i="63"/>
  <c r="T50" i="63"/>
  <c r="AD48" i="63"/>
  <c r="O42" i="63"/>
  <c r="T26" i="63"/>
  <c r="AD87" i="63" s="1"/>
  <c r="T23" i="63"/>
  <c r="AD74" i="63" s="1"/>
  <c r="R22" i="63"/>
  <c r="O70" i="63" s="1"/>
  <c r="T20" i="63"/>
  <c r="R19" i="63"/>
  <c r="S16" i="63"/>
  <c r="T36" i="63" s="1"/>
  <c r="R15" i="63"/>
  <c r="T83" i="63"/>
  <c r="T77" i="63"/>
  <c r="T75" i="63"/>
  <c r="T62" i="63"/>
  <c r="O58" i="63"/>
  <c r="T48" i="63"/>
  <c r="J42" i="63"/>
  <c r="S26" i="63"/>
  <c r="S23" i="63"/>
  <c r="Y71" i="63" s="1"/>
  <c r="Q22" i="63"/>
  <c r="S20" i="63"/>
  <c r="T57" i="63" s="1"/>
  <c r="Q19" i="63"/>
  <c r="O52" i="63" s="1"/>
  <c r="S17" i="63"/>
  <c r="R16" i="63"/>
  <c r="Q15" i="63"/>
  <c r="S8" i="63"/>
  <c r="Y79" i="63"/>
  <c r="AD46" i="63"/>
  <c r="S25" i="63"/>
  <c r="S22" i="63"/>
  <c r="T67" i="63" s="1"/>
  <c r="S15" i="63"/>
  <c r="T84" i="63"/>
  <c r="O68" i="63"/>
  <c r="Q26" i="63"/>
  <c r="O86" i="63" s="1"/>
  <c r="P19" i="63"/>
  <c r="J52" i="63" s="1"/>
  <c r="J89" i="63"/>
  <c r="AD47" i="63"/>
  <c r="J32" i="63"/>
  <c r="T94" i="63"/>
  <c r="J88" i="63"/>
  <c r="Y80" i="63"/>
  <c r="J34" i="63"/>
  <c r="T91" i="63"/>
  <c r="T43" i="63"/>
  <c r="T86" i="63"/>
  <c r="T55" i="63"/>
  <c r="T45" i="63"/>
  <c r="T42" i="63"/>
  <c r="J37" i="63"/>
  <c r="T90" i="63"/>
  <c r="J39" i="63"/>
  <c r="AD91" i="63"/>
  <c r="AD93" i="63"/>
  <c r="T44" i="63"/>
  <c r="J33" i="63"/>
  <c r="T87" i="63"/>
  <c r="AD94" i="63"/>
  <c r="AD92" i="63"/>
  <c r="T88" i="63"/>
  <c r="J83" i="63"/>
  <c r="T92" i="63"/>
  <c r="J84" i="63"/>
  <c r="Q27" i="63"/>
  <c r="P20" i="63"/>
  <c r="T93" i="63"/>
  <c r="J85" i="63"/>
  <c r="P21" i="63"/>
  <c r="P22" i="63"/>
  <c r="J81" i="63"/>
  <c r="Q24" i="63"/>
  <c r="P23" i="63"/>
  <c r="Q25" i="63"/>
  <c r="P18" i="63"/>
  <c r="J40" i="63"/>
  <c r="J38" i="63"/>
  <c r="T52" i="63" l="1"/>
  <c r="O75" i="63"/>
  <c r="Y49" i="63"/>
  <c r="AD78" i="63"/>
  <c r="J79" i="63"/>
  <c r="J76" i="63"/>
  <c r="J77" i="63"/>
  <c r="J78" i="63"/>
  <c r="J80" i="63"/>
  <c r="T38" i="63"/>
  <c r="J90" i="63"/>
  <c r="T54" i="63"/>
  <c r="Y73" i="63"/>
  <c r="T51" i="63"/>
  <c r="J87" i="63"/>
  <c r="T46" i="63"/>
  <c r="T49" i="63"/>
  <c r="T47" i="63"/>
  <c r="O50" i="63"/>
  <c r="O49" i="63"/>
  <c r="O46" i="63"/>
  <c r="O47" i="63"/>
  <c r="O48" i="63"/>
  <c r="AD45" i="63"/>
  <c r="AD41" i="63"/>
  <c r="AD80" i="63"/>
  <c r="AD79" i="63"/>
  <c r="Y48" i="63"/>
  <c r="AD44" i="63"/>
  <c r="T65" i="63"/>
  <c r="T64" i="63"/>
  <c r="Y75" i="63"/>
  <c r="Y72" i="63"/>
  <c r="AD43" i="63"/>
  <c r="AD75" i="63"/>
  <c r="Y50" i="63"/>
  <c r="Y46" i="63"/>
  <c r="ID56" i="58"/>
  <c r="ID62" i="58"/>
  <c r="ID68" i="58"/>
  <c r="ID74" i="58"/>
  <c r="ID80" i="58"/>
  <c r="ID86" i="58"/>
  <c r="ID92" i="58"/>
  <c r="ID98" i="58"/>
  <c r="ID104" i="58"/>
  <c r="ID110" i="58"/>
  <c r="ID116" i="58"/>
  <c r="ID122" i="58"/>
  <c r="ID59" i="58"/>
  <c r="ID65" i="58"/>
  <c r="ID71" i="58"/>
  <c r="ID77" i="58"/>
  <c r="ID83" i="58"/>
  <c r="ID89" i="58"/>
  <c r="ID95" i="58"/>
  <c r="ID101" i="58"/>
  <c r="ID107" i="58"/>
  <c r="ID113" i="58"/>
  <c r="ID119" i="58"/>
  <c r="ID70" i="58"/>
  <c r="ID76" i="58"/>
  <c r="ID82" i="58"/>
  <c r="ID88" i="58"/>
  <c r="ID94" i="58"/>
  <c r="ID106" i="58"/>
  <c r="ID112" i="58"/>
  <c r="ID58" i="58"/>
  <c r="ID64" i="58"/>
  <c r="ID100" i="58"/>
  <c r="ID57" i="58"/>
  <c r="ID63" i="58"/>
  <c r="ID69" i="58"/>
  <c r="ID75" i="58"/>
  <c r="ID81" i="58"/>
  <c r="ID87" i="58"/>
  <c r="ID93" i="58"/>
  <c r="ID99" i="58"/>
  <c r="ID105" i="58"/>
  <c r="ID111" i="58"/>
  <c r="ID117" i="58"/>
  <c r="ID123" i="58"/>
  <c r="ID72" i="58"/>
  <c r="ID73" i="58"/>
  <c r="ID91" i="58"/>
  <c r="ID109" i="58"/>
  <c r="ID115" i="58"/>
  <c r="ID90" i="58"/>
  <c r="ID66" i="58"/>
  <c r="ID84" i="58"/>
  <c r="ID102" i="58"/>
  <c r="ID67" i="58"/>
  <c r="ID85" i="58"/>
  <c r="ID103" i="58"/>
  <c r="ID97" i="58"/>
  <c r="ID118" i="58"/>
  <c r="ID121" i="58"/>
  <c r="ID60" i="58"/>
  <c r="ID78" i="58"/>
  <c r="ID96" i="58"/>
  <c r="ID114" i="58"/>
  <c r="ID120" i="58"/>
  <c r="ID61" i="58"/>
  <c r="ID79" i="58"/>
  <c r="ID108" i="58"/>
  <c r="IC61" i="58"/>
  <c r="IC67" i="58"/>
  <c r="IC73" i="58"/>
  <c r="IC79" i="58"/>
  <c r="IC85" i="58"/>
  <c r="IC91" i="58"/>
  <c r="IC97" i="58"/>
  <c r="IC103" i="58"/>
  <c r="IC109" i="58"/>
  <c r="IC115" i="58"/>
  <c r="IC121" i="58"/>
  <c r="IC58" i="58"/>
  <c r="IC64" i="58"/>
  <c r="IC70" i="58"/>
  <c r="IC76" i="58"/>
  <c r="IC82" i="58"/>
  <c r="IC88" i="58"/>
  <c r="IC94" i="58"/>
  <c r="IC100" i="58"/>
  <c r="IC106" i="58"/>
  <c r="IC112" i="58"/>
  <c r="IC118" i="58"/>
  <c r="IC63" i="58"/>
  <c r="IC75" i="58"/>
  <c r="IC81" i="58"/>
  <c r="IC87" i="58"/>
  <c r="IC99" i="58"/>
  <c r="IC117" i="58"/>
  <c r="IC57" i="58"/>
  <c r="IC69" i="58"/>
  <c r="IC93" i="58"/>
  <c r="IC105" i="58"/>
  <c r="IC111" i="58"/>
  <c r="IC56" i="58"/>
  <c r="IC62" i="58"/>
  <c r="IC68" i="58"/>
  <c r="IC74" i="58"/>
  <c r="IC80" i="58"/>
  <c r="IC86" i="58"/>
  <c r="IC92" i="58"/>
  <c r="IC98" i="58"/>
  <c r="IC104" i="58"/>
  <c r="IC110" i="58"/>
  <c r="IC116" i="58"/>
  <c r="IC122" i="58"/>
  <c r="IC66" i="58"/>
  <c r="IC84" i="58"/>
  <c r="IC102" i="58"/>
  <c r="IC119" i="58"/>
  <c r="IC114" i="58"/>
  <c r="IC59" i="58"/>
  <c r="IC77" i="58"/>
  <c r="IC95" i="58"/>
  <c r="IC113" i="58"/>
  <c r="IC60" i="58"/>
  <c r="IC78" i="58"/>
  <c r="IC96" i="58"/>
  <c r="IC120" i="58"/>
  <c r="IC108" i="58"/>
  <c r="IC123" i="58"/>
  <c r="IC65" i="58"/>
  <c r="IC101" i="58"/>
  <c r="IC71" i="58"/>
  <c r="IC89" i="58"/>
  <c r="IC107" i="58"/>
  <c r="IC72" i="58"/>
  <c r="IC90" i="58"/>
  <c r="IC83" i="58"/>
  <c r="T31" i="63"/>
  <c r="IF58" i="58"/>
  <c r="IF64" i="58"/>
  <c r="IF70" i="58"/>
  <c r="IF76" i="58"/>
  <c r="IF82" i="58"/>
  <c r="IF88" i="58"/>
  <c r="IF94" i="58"/>
  <c r="IF100" i="58"/>
  <c r="IF106" i="58"/>
  <c r="IF112" i="58"/>
  <c r="IF118" i="58"/>
  <c r="IF61" i="58"/>
  <c r="IF67" i="58"/>
  <c r="IF73" i="58"/>
  <c r="IF79" i="58"/>
  <c r="IF85" i="58"/>
  <c r="IF91" i="58"/>
  <c r="IF97" i="58"/>
  <c r="IF103" i="58"/>
  <c r="IF109" i="58"/>
  <c r="IF115" i="58"/>
  <c r="IF121" i="58"/>
  <c r="IF72" i="58"/>
  <c r="IF78" i="58"/>
  <c r="IF84" i="58"/>
  <c r="IF90" i="58"/>
  <c r="IF96" i="58"/>
  <c r="IF114" i="58"/>
  <c r="IF60" i="58"/>
  <c r="IF66" i="58"/>
  <c r="IF102" i="58"/>
  <c r="IF108" i="58"/>
  <c r="IF59" i="58"/>
  <c r="IF65" i="58"/>
  <c r="IF71" i="58"/>
  <c r="IF77" i="58"/>
  <c r="IF83" i="58"/>
  <c r="IF89" i="58"/>
  <c r="IF95" i="58"/>
  <c r="IF101" i="58"/>
  <c r="IF107" i="58"/>
  <c r="IF113" i="58"/>
  <c r="IF119" i="58"/>
  <c r="IF69" i="58"/>
  <c r="IF87" i="58"/>
  <c r="IF105" i="58"/>
  <c r="IF93" i="58"/>
  <c r="IF104" i="58"/>
  <c r="IF62" i="58"/>
  <c r="IF80" i="58"/>
  <c r="IF98" i="58"/>
  <c r="IF116" i="58"/>
  <c r="IF63" i="58"/>
  <c r="IF81" i="58"/>
  <c r="IF99" i="58"/>
  <c r="IF117" i="58"/>
  <c r="IF75" i="58"/>
  <c r="IF86" i="58"/>
  <c r="IF56" i="58"/>
  <c r="IF74" i="58"/>
  <c r="IF92" i="58"/>
  <c r="IF110" i="58"/>
  <c r="IF122" i="58"/>
  <c r="IF57" i="58"/>
  <c r="IF111" i="58"/>
  <c r="IF120" i="58"/>
  <c r="IF68" i="58"/>
  <c r="IF123" i="58"/>
  <c r="T33" i="63"/>
  <c r="T35" i="63"/>
  <c r="T32" i="63"/>
  <c r="T69" i="63"/>
  <c r="T70" i="63"/>
  <c r="J31" i="63"/>
  <c r="IB60" i="58"/>
  <c r="IB66" i="58"/>
  <c r="IB72" i="58"/>
  <c r="IB78" i="58"/>
  <c r="IB84" i="58"/>
  <c r="IB90" i="58"/>
  <c r="IB96" i="58"/>
  <c r="IB102" i="58"/>
  <c r="IB108" i="58"/>
  <c r="IB114" i="58"/>
  <c r="IB120" i="58"/>
  <c r="IB57" i="58"/>
  <c r="IB63" i="58"/>
  <c r="IB69" i="58"/>
  <c r="IB75" i="58"/>
  <c r="IB81" i="58"/>
  <c r="IB87" i="58"/>
  <c r="IB93" i="58"/>
  <c r="IB99" i="58"/>
  <c r="IB105" i="58"/>
  <c r="IB111" i="58"/>
  <c r="IB117" i="58"/>
  <c r="IB123" i="58"/>
  <c r="IB74" i="58"/>
  <c r="IB80" i="58"/>
  <c r="IB92" i="58"/>
  <c r="IB104" i="58"/>
  <c r="IB110" i="58"/>
  <c r="IB56" i="58"/>
  <c r="IB62" i="58"/>
  <c r="IB68" i="58"/>
  <c r="IB86" i="58"/>
  <c r="IB98" i="58"/>
  <c r="IB116" i="58"/>
  <c r="IB61" i="58"/>
  <c r="IB67" i="58"/>
  <c r="IB73" i="58"/>
  <c r="IB79" i="58"/>
  <c r="IB85" i="58"/>
  <c r="IB91" i="58"/>
  <c r="IB97" i="58"/>
  <c r="IB103" i="58"/>
  <c r="IB109" i="58"/>
  <c r="IB115" i="58"/>
  <c r="IB121" i="58"/>
  <c r="IB59" i="58"/>
  <c r="IB77" i="58"/>
  <c r="IB95" i="58"/>
  <c r="IB113" i="58"/>
  <c r="IB65" i="58"/>
  <c r="IB83" i="58"/>
  <c r="IB76" i="58"/>
  <c r="IB119" i="58"/>
  <c r="IB70" i="58"/>
  <c r="IB88" i="58"/>
  <c r="IB106" i="58"/>
  <c r="IB122" i="58"/>
  <c r="IB71" i="58"/>
  <c r="IB89" i="58"/>
  <c r="IB107" i="58"/>
  <c r="IB112" i="58"/>
  <c r="IB64" i="58"/>
  <c r="IB82" i="58"/>
  <c r="IB100" i="58"/>
  <c r="IB118" i="58"/>
  <c r="IB101" i="58"/>
  <c r="IB58" i="58"/>
  <c r="IB94" i="58"/>
  <c r="O71" i="63"/>
  <c r="O43" i="63"/>
  <c r="O41" i="63"/>
  <c r="O45" i="63"/>
  <c r="IE57" i="58"/>
  <c r="IE63" i="58"/>
  <c r="IE69" i="58"/>
  <c r="IE75" i="58"/>
  <c r="IE81" i="58"/>
  <c r="IE87" i="58"/>
  <c r="IE93" i="58"/>
  <c r="IE99" i="58"/>
  <c r="IE105" i="58"/>
  <c r="IE111" i="58"/>
  <c r="IE117" i="58"/>
  <c r="IE123" i="58"/>
  <c r="IE60" i="58"/>
  <c r="IE66" i="58"/>
  <c r="IE72" i="58"/>
  <c r="IE78" i="58"/>
  <c r="IE84" i="58"/>
  <c r="IE90" i="58"/>
  <c r="IE96" i="58"/>
  <c r="IE102" i="58"/>
  <c r="IE108" i="58"/>
  <c r="IE114" i="58"/>
  <c r="IE120" i="58"/>
  <c r="IE71" i="58"/>
  <c r="IE77" i="58"/>
  <c r="IE83" i="58"/>
  <c r="IE101" i="58"/>
  <c r="IE107" i="58"/>
  <c r="IE59" i="58"/>
  <c r="IE65" i="58"/>
  <c r="IE89" i="58"/>
  <c r="IE95" i="58"/>
  <c r="IE113" i="58"/>
  <c r="IE58" i="58"/>
  <c r="IE64" i="58"/>
  <c r="IE70" i="58"/>
  <c r="IE76" i="58"/>
  <c r="IE82" i="58"/>
  <c r="IE88" i="58"/>
  <c r="IE94" i="58"/>
  <c r="IE100" i="58"/>
  <c r="IE106" i="58"/>
  <c r="IE112" i="58"/>
  <c r="IE118" i="58"/>
  <c r="IE62" i="58"/>
  <c r="IE80" i="58"/>
  <c r="IE98" i="58"/>
  <c r="IE116" i="58"/>
  <c r="IE121" i="58"/>
  <c r="IE122" i="58"/>
  <c r="IE104" i="58"/>
  <c r="IE73" i="58"/>
  <c r="IE91" i="58"/>
  <c r="IE109" i="58"/>
  <c r="IE119" i="58"/>
  <c r="IE56" i="58"/>
  <c r="IE74" i="58"/>
  <c r="IE92" i="58"/>
  <c r="IE110" i="58"/>
  <c r="IE86" i="58"/>
  <c r="IE61" i="58"/>
  <c r="IE79" i="58"/>
  <c r="IE97" i="58"/>
  <c r="IE67" i="58"/>
  <c r="IE85" i="58"/>
  <c r="IE103" i="58"/>
  <c r="IE68" i="58"/>
  <c r="IE115" i="58"/>
  <c r="O73" i="63"/>
  <c r="AD73" i="63"/>
  <c r="J35" i="63"/>
  <c r="T39" i="63"/>
  <c r="O72" i="63"/>
  <c r="O44" i="63"/>
  <c r="AD89" i="63"/>
  <c r="AD86" i="63"/>
  <c r="O88" i="63"/>
  <c r="O61" i="63"/>
  <c r="O62" i="63"/>
  <c r="O63" i="63"/>
  <c r="O64" i="63"/>
  <c r="O65" i="63"/>
  <c r="O51" i="63"/>
  <c r="O69" i="63"/>
  <c r="AD71" i="63"/>
  <c r="T56" i="63"/>
  <c r="T66" i="63"/>
  <c r="T60" i="63"/>
  <c r="O53" i="63"/>
  <c r="Y74" i="63"/>
  <c r="T59" i="63"/>
  <c r="AD72" i="63"/>
  <c r="AD88" i="63"/>
  <c r="Y81" i="63"/>
  <c r="Y82" i="63"/>
  <c r="Y84" i="63"/>
  <c r="Y85" i="63"/>
  <c r="Y83" i="63"/>
  <c r="O40" i="63"/>
  <c r="O36" i="63"/>
  <c r="O37" i="63"/>
  <c r="O38" i="63"/>
  <c r="O39" i="63"/>
  <c r="Y86" i="63"/>
  <c r="Y88" i="63"/>
  <c r="Y87" i="63"/>
  <c r="Y89" i="63"/>
  <c r="Y90" i="63"/>
  <c r="T37" i="63"/>
  <c r="T40" i="63"/>
  <c r="T68" i="63"/>
  <c r="O55" i="63"/>
  <c r="T58" i="63"/>
  <c r="AD90" i="63"/>
  <c r="Y42" i="63"/>
  <c r="Y43" i="63"/>
  <c r="Y41" i="63"/>
  <c r="Y44" i="63"/>
  <c r="Y45" i="63"/>
  <c r="O67" i="63"/>
  <c r="O66" i="63"/>
  <c r="O54" i="63"/>
  <c r="O32" i="63"/>
  <c r="O35" i="63"/>
  <c r="O33" i="63"/>
  <c r="O31" i="63"/>
  <c r="O34" i="63"/>
  <c r="J54" i="63"/>
  <c r="J55" i="63"/>
  <c r="J51" i="63"/>
  <c r="J53" i="63"/>
  <c r="O89" i="63"/>
  <c r="O90" i="63"/>
  <c r="O87" i="63"/>
  <c r="J66" i="63"/>
  <c r="J70" i="63"/>
  <c r="J68" i="63"/>
  <c r="J67" i="63"/>
  <c r="J69" i="63"/>
  <c r="J50" i="63"/>
  <c r="J49" i="63"/>
  <c r="J48" i="63"/>
  <c r="J47" i="63"/>
  <c r="J46" i="63"/>
  <c r="O83" i="63"/>
  <c r="O84" i="63"/>
  <c r="O82" i="63"/>
  <c r="O81" i="63"/>
  <c r="O85" i="63"/>
  <c r="J62" i="63"/>
  <c r="J64" i="63"/>
  <c r="J63" i="63"/>
  <c r="J61" i="63"/>
  <c r="J65" i="63"/>
  <c r="O77" i="63"/>
  <c r="O76" i="63"/>
  <c r="O80" i="63"/>
  <c r="O78" i="63"/>
  <c r="O79" i="63"/>
  <c r="J58" i="63"/>
  <c r="J56" i="63"/>
  <c r="J60" i="63"/>
  <c r="J59" i="63"/>
  <c r="J57" i="63"/>
  <c r="J75" i="63"/>
  <c r="J74" i="63"/>
  <c r="J73" i="63"/>
  <c r="J71" i="63"/>
  <c r="J72" i="63"/>
  <c r="O95" i="63"/>
  <c r="O94" i="63"/>
  <c r="O93" i="63"/>
  <c r="O92" i="63"/>
  <c r="O91" i="63"/>
  <c r="CM260" i="62"/>
  <c r="CN260" i="62"/>
  <c r="CO260" i="62"/>
  <c r="CP260" i="62"/>
  <c r="CQ260" i="62"/>
  <c r="CR260" i="62"/>
  <c r="CS260" i="62"/>
  <c r="CT260" i="62"/>
  <c r="CU260" i="62"/>
  <c r="CW260" i="62"/>
  <c r="CY260" i="62"/>
  <c r="DF260" i="62"/>
  <c r="DG260" i="62" s="1"/>
  <c r="DJ260" i="62"/>
  <c r="DK260" i="62" s="1"/>
  <c r="DS260" i="62"/>
  <c r="DT260" i="62"/>
  <c r="DU260" i="62"/>
  <c r="DV260" i="62"/>
  <c r="DW260" i="62"/>
  <c r="DX260" i="62"/>
  <c r="DY260" i="62"/>
  <c r="DZ260" i="62"/>
  <c r="EA260" i="62"/>
  <c r="EB260" i="62"/>
  <c r="EC260" i="62"/>
  <c r="ED260" i="62"/>
  <c r="GG260" i="62" s="1"/>
  <c r="EE260" i="62"/>
  <c r="EG260" i="62"/>
  <c r="EH260" i="62"/>
  <c r="EI260" i="62"/>
  <c r="EJ260" i="62"/>
  <c r="EK260" i="62"/>
  <c r="EM260" i="62"/>
  <c r="EN260" i="62"/>
  <c r="EO260" i="62"/>
  <c r="EP260" i="62"/>
  <c r="EQ260" i="62"/>
  <c r="ER260" i="62"/>
  <c r="ES260" i="62"/>
  <c r="ET260" i="62"/>
  <c r="EU260" i="62"/>
  <c r="EV260" i="62"/>
  <c r="EW260" i="62"/>
  <c r="EX260" i="62"/>
  <c r="FA260" i="62"/>
  <c r="GI260" i="62" s="1"/>
  <c r="FB260" i="62"/>
  <c r="GL260" i="62" s="1"/>
  <c r="FC260" i="62"/>
  <c r="GR260" i="62" s="1"/>
  <c r="FD260" i="62"/>
  <c r="FE260" i="62"/>
  <c r="GX260" i="62" s="1"/>
  <c r="FG260" i="62"/>
  <c r="FH260" i="62"/>
  <c r="FI260" i="62"/>
  <c r="FJ260" i="62"/>
  <c r="GV260" i="62" s="1"/>
  <c r="FK260" i="62"/>
  <c r="FM260" i="62"/>
  <c r="GK260" i="62" s="1"/>
  <c r="FN260" i="62"/>
  <c r="FO260" i="62"/>
  <c r="GT260" i="62" s="1"/>
  <c r="FP260" i="62"/>
  <c r="GW260" i="62" s="1"/>
  <c r="FQ260" i="62"/>
  <c r="GZ260" i="62" s="1"/>
  <c r="GJ260" i="62"/>
  <c r="GM260" i="62"/>
  <c r="GS260" i="62"/>
  <c r="GU260" i="62"/>
  <c r="GY260" i="62"/>
  <c r="GE260" i="62" l="1"/>
  <c r="HJ260" i="62" s="1"/>
  <c r="GN260" i="62"/>
  <c r="DQ260" i="62"/>
  <c r="DM260" i="62"/>
  <c r="GB260" i="62" s="1"/>
  <c r="DL260" i="62"/>
  <c r="GA260" i="62" s="1"/>
  <c r="DN260" i="62"/>
  <c r="GC260" i="62" s="1"/>
  <c r="HH260" i="62" s="1"/>
  <c r="DO260" i="62"/>
  <c r="GD260" i="62" s="1"/>
  <c r="DP260" i="62"/>
  <c r="DH260" i="62"/>
  <c r="GF260" i="62" s="1"/>
  <c r="HK260" i="62" s="1"/>
  <c r="GH260" i="62"/>
  <c r="HI260" i="62" l="1"/>
  <c r="HO260" i="62"/>
  <c r="GP260" i="62"/>
  <c r="GO260" i="62"/>
  <c r="GQ260" i="62"/>
  <c r="HG260" i="62"/>
  <c r="HN260" i="62" s="1"/>
  <c r="HF260" i="62"/>
  <c r="GV259" i="62"/>
  <c r="GU259" i="62"/>
  <c r="GK259" i="62"/>
  <c r="GJ259" i="62"/>
  <c r="FQ259" i="62"/>
  <c r="GZ259" i="62" s="1"/>
  <c r="FP259" i="62"/>
  <c r="GW259" i="62" s="1"/>
  <c r="FO259" i="62"/>
  <c r="GT259" i="62" s="1"/>
  <c r="FN259" i="62"/>
  <c r="GN259" i="62" s="1"/>
  <c r="FM259" i="62"/>
  <c r="FK259" i="62"/>
  <c r="GY259" i="62" s="1"/>
  <c r="FJ259" i="62"/>
  <c r="FI259" i="62"/>
  <c r="GS259" i="62" s="1"/>
  <c r="FH259" i="62"/>
  <c r="GM259" i="62" s="1"/>
  <c r="FG259" i="62"/>
  <c r="FE259" i="62"/>
  <c r="GX259" i="62" s="1"/>
  <c r="FD259" i="62"/>
  <c r="FC259" i="62"/>
  <c r="GR259" i="62" s="1"/>
  <c r="FB259" i="62"/>
  <c r="GL259" i="62" s="1"/>
  <c r="FA259" i="62"/>
  <c r="GI259" i="62" s="1"/>
  <c r="EX259" i="62"/>
  <c r="EW259" i="62"/>
  <c r="EV259" i="62"/>
  <c r="EU259" i="62"/>
  <c r="ET259" i="62"/>
  <c r="ES259" i="62"/>
  <c r="ER259" i="62"/>
  <c r="EQ259" i="62"/>
  <c r="EP259" i="62"/>
  <c r="EO259" i="62"/>
  <c r="EN259" i="62"/>
  <c r="EM259" i="62"/>
  <c r="EK259" i="62"/>
  <c r="EJ259" i="62"/>
  <c r="EI259" i="62"/>
  <c r="EH259" i="62"/>
  <c r="EG259" i="62"/>
  <c r="EE259" i="62"/>
  <c r="ED259" i="62"/>
  <c r="GG259" i="62" s="1"/>
  <c r="EC259" i="62"/>
  <c r="EB259" i="62"/>
  <c r="EA259" i="62"/>
  <c r="DZ259" i="62"/>
  <c r="DY259" i="62"/>
  <c r="DX259" i="62"/>
  <c r="DW259" i="62"/>
  <c r="DV259" i="62"/>
  <c r="DU259" i="62"/>
  <c r="DT259" i="62"/>
  <c r="DS259" i="62"/>
  <c r="DK259" i="62"/>
  <c r="DN259" i="62" s="1"/>
  <c r="DJ259" i="62"/>
  <c r="DF259" i="62"/>
  <c r="DG259" i="62" s="1"/>
  <c r="GE259" i="62" s="1"/>
  <c r="HJ259" i="62" s="1"/>
  <c r="CY259" i="62"/>
  <c r="CW259" i="62"/>
  <c r="CU259" i="62"/>
  <c r="CT259" i="62"/>
  <c r="CS259" i="62"/>
  <c r="CR259" i="62"/>
  <c r="CQ259" i="62"/>
  <c r="CP259" i="62"/>
  <c r="CO259" i="62"/>
  <c r="CN259" i="62"/>
  <c r="CM259" i="62"/>
  <c r="GY258" i="62"/>
  <c r="GW258" i="62"/>
  <c r="GU258" i="62"/>
  <c r="GS258" i="62"/>
  <c r="FQ258" i="62"/>
  <c r="GZ258" i="62" s="1"/>
  <c r="FP258" i="62"/>
  <c r="FO258" i="62"/>
  <c r="GT258" i="62" s="1"/>
  <c r="FN258" i="62"/>
  <c r="GN258" i="62" s="1"/>
  <c r="FM258" i="62"/>
  <c r="GK258" i="62" s="1"/>
  <c r="FK258" i="62"/>
  <c r="FJ258" i="62"/>
  <c r="GV258" i="62" s="1"/>
  <c r="FI258" i="62"/>
  <c r="FH258" i="62"/>
  <c r="GM258" i="62" s="1"/>
  <c r="FG258" i="62"/>
  <c r="GJ258" i="62" s="1"/>
  <c r="FE258" i="62"/>
  <c r="GX258" i="62" s="1"/>
  <c r="FD258" i="62"/>
  <c r="FC258" i="62"/>
  <c r="GR258" i="62" s="1"/>
  <c r="FB258" i="62"/>
  <c r="GL258" i="62" s="1"/>
  <c r="FA258" i="62"/>
  <c r="GI258" i="62" s="1"/>
  <c r="EX258" i="62"/>
  <c r="EW258" i="62"/>
  <c r="EV258" i="62"/>
  <c r="EU258" i="62"/>
  <c r="ET258" i="62"/>
  <c r="ES258" i="62"/>
  <c r="ER258" i="62"/>
  <c r="EQ258" i="62"/>
  <c r="EP258" i="62"/>
  <c r="EO258" i="62"/>
  <c r="EN258" i="62"/>
  <c r="EM258" i="62"/>
  <c r="EK258" i="62"/>
  <c r="EJ258" i="62"/>
  <c r="EI258" i="62"/>
  <c r="EH258" i="62"/>
  <c r="EG258" i="62"/>
  <c r="EE258" i="62"/>
  <c r="ED258" i="62"/>
  <c r="GG258" i="62" s="1"/>
  <c r="EC258" i="62"/>
  <c r="EB258" i="62"/>
  <c r="EA258" i="62"/>
  <c r="DZ258" i="62"/>
  <c r="DY258" i="62"/>
  <c r="DX258" i="62"/>
  <c r="DW258" i="62"/>
  <c r="DV258" i="62"/>
  <c r="DU258" i="62"/>
  <c r="DT258" i="62"/>
  <c r="DS258" i="62"/>
  <c r="DJ258" i="62"/>
  <c r="DK258" i="62" s="1"/>
  <c r="DF258" i="62"/>
  <c r="DH258" i="62" s="1"/>
  <c r="GF258" i="62" s="1"/>
  <c r="HK258" i="62" s="1"/>
  <c r="CY258" i="62"/>
  <c r="CW258" i="62"/>
  <c r="CU258" i="62"/>
  <c r="CT258" i="62"/>
  <c r="CS258" i="62"/>
  <c r="CR258" i="62"/>
  <c r="CQ258" i="62"/>
  <c r="CP258" i="62"/>
  <c r="CO258" i="62"/>
  <c r="CN258" i="62"/>
  <c r="CM258" i="62"/>
  <c r="GZ257" i="62"/>
  <c r="GY257" i="62"/>
  <c r="GW257" i="62"/>
  <c r="GU257" i="62"/>
  <c r="GT257" i="62"/>
  <c r="GK257" i="62"/>
  <c r="FQ257" i="62"/>
  <c r="FP257" i="62"/>
  <c r="FO257" i="62"/>
  <c r="FN257" i="62"/>
  <c r="GN257" i="62" s="1"/>
  <c r="FM257" i="62"/>
  <c r="FK257" i="62"/>
  <c r="FJ257" i="62"/>
  <c r="GV257" i="62" s="1"/>
  <c r="FI257" i="62"/>
  <c r="GS257" i="62" s="1"/>
  <c r="FH257" i="62"/>
  <c r="GM257" i="62" s="1"/>
  <c r="FG257" i="62"/>
  <c r="GJ257" i="62" s="1"/>
  <c r="FE257" i="62"/>
  <c r="GX257" i="62" s="1"/>
  <c r="FD257" i="62"/>
  <c r="FC257" i="62"/>
  <c r="GR257" i="62" s="1"/>
  <c r="FB257" i="62"/>
  <c r="GL257" i="62" s="1"/>
  <c r="FA257" i="62"/>
  <c r="GI257" i="62" s="1"/>
  <c r="EX257" i="62"/>
  <c r="EW257" i="62"/>
  <c r="EV257" i="62"/>
  <c r="EU257" i="62"/>
  <c r="ET257" i="62"/>
  <c r="ES257" i="62"/>
  <c r="ER257" i="62"/>
  <c r="EQ257" i="62"/>
  <c r="EP257" i="62"/>
  <c r="EO257" i="62"/>
  <c r="EN257" i="62"/>
  <c r="EM257" i="62"/>
  <c r="EK257" i="62"/>
  <c r="EJ257" i="62"/>
  <c r="EI257" i="62"/>
  <c r="EH257" i="62"/>
  <c r="EG257" i="62"/>
  <c r="EE257" i="62"/>
  <c r="ED257" i="62"/>
  <c r="GG257" i="62" s="1"/>
  <c r="EC257" i="62"/>
  <c r="EB257" i="62"/>
  <c r="EA257" i="62"/>
  <c r="DZ257" i="62"/>
  <c r="DY257" i="62"/>
  <c r="DX257" i="62"/>
  <c r="DW257" i="62"/>
  <c r="DV257" i="62"/>
  <c r="DU257" i="62"/>
  <c r="DT257" i="62"/>
  <c r="DS257" i="62"/>
  <c r="DK257" i="62"/>
  <c r="DL257" i="62" s="1"/>
  <c r="DJ257" i="62"/>
  <c r="DF257" i="62"/>
  <c r="DH257" i="62" s="1"/>
  <c r="CY257" i="62"/>
  <c r="CW257" i="62"/>
  <c r="CU257" i="62"/>
  <c r="CT257" i="62"/>
  <c r="CS257" i="62"/>
  <c r="CR257" i="62"/>
  <c r="CQ257" i="62"/>
  <c r="CP257" i="62"/>
  <c r="CO257" i="62"/>
  <c r="CN257" i="62"/>
  <c r="CM257" i="62"/>
  <c r="GZ256" i="62"/>
  <c r="GY256" i="62"/>
  <c r="GV256" i="62"/>
  <c r="GU256" i="62"/>
  <c r="GT256" i="62"/>
  <c r="FQ256" i="62"/>
  <c r="FP256" i="62"/>
  <c r="GW256" i="62" s="1"/>
  <c r="FO256" i="62"/>
  <c r="FN256" i="62"/>
  <c r="GN256" i="62" s="1"/>
  <c r="FM256" i="62"/>
  <c r="GK256" i="62" s="1"/>
  <c r="FK256" i="62"/>
  <c r="FJ256" i="62"/>
  <c r="FI256" i="62"/>
  <c r="GS256" i="62" s="1"/>
  <c r="FH256" i="62"/>
  <c r="GM256" i="62" s="1"/>
  <c r="FG256" i="62"/>
  <c r="GJ256" i="62" s="1"/>
  <c r="FE256" i="62"/>
  <c r="GX256" i="62" s="1"/>
  <c r="FD256" i="62"/>
  <c r="FC256" i="62"/>
  <c r="GR256" i="62" s="1"/>
  <c r="FB256" i="62"/>
  <c r="GL256" i="62" s="1"/>
  <c r="FA256" i="62"/>
  <c r="GI256" i="62" s="1"/>
  <c r="EX256" i="62"/>
  <c r="EW256" i="62"/>
  <c r="EV256" i="62"/>
  <c r="EU256" i="62"/>
  <c r="ET256" i="62"/>
  <c r="ES256" i="62"/>
  <c r="ER256" i="62"/>
  <c r="EQ256" i="62"/>
  <c r="EP256" i="62"/>
  <c r="EO256" i="62"/>
  <c r="EN256" i="62"/>
  <c r="EM256" i="62"/>
  <c r="EK256" i="62"/>
  <c r="EJ256" i="62"/>
  <c r="EI256" i="62"/>
  <c r="EH256" i="62"/>
  <c r="EG256" i="62"/>
  <c r="EE256" i="62"/>
  <c r="ED256" i="62"/>
  <c r="GG256" i="62" s="1"/>
  <c r="EC256" i="62"/>
  <c r="EB256" i="62"/>
  <c r="EA256" i="62"/>
  <c r="DZ256" i="62"/>
  <c r="DY256" i="62"/>
  <c r="DX256" i="62"/>
  <c r="DW256" i="62"/>
  <c r="DV256" i="62"/>
  <c r="DU256" i="62"/>
  <c r="DT256" i="62"/>
  <c r="DS256" i="62"/>
  <c r="DK256" i="62"/>
  <c r="DQ256" i="62" s="1"/>
  <c r="DJ256" i="62"/>
  <c r="DF256" i="62"/>
  <c r="DG256" i="62" s="1"/>
  <c r="CY256" i="62"/>
  <c r="CW256" i="62"/>
  <c r="CU256" i="62"/>
  <c r="CT256" i="62"/>
  <c r="CS256" i="62"/>
  <c r="CR256" i="62"/>
  <c r="CQ256" i="62"/>
  <c r="CP256" i="62"/>
  <c r="CO256" i="62"/>
  <c r="CN256" i="62"/>
  <c r="CM256" i="62"/>
  <c r="GZ255" i="62"/>
  <c r="GY255" i="62"/>
  <c r="GV255" i="62"/>
  <c r="GT255" i="62"/>
  <c r="GS255" i="62"/>
  <c r="GR255" i="62"/>
  <c r="GJ255" i="62"/>
  <c r="FQ255" i="62"/>
  <c r="FP255" i="62"/>
  <c r="GW255" i="62" s="1"/>
  <c r="FO255" i="62"/>
  <c r="FN255" i="62"/>
  <c r="FM255" i="62"/>
  <c r="GK255" i="62" s="1"/>
  <c r="FK255" i="62"/>
  <c r="FJ255" i="62"/>
  <c r="FI255" i="62"/>
  <c r="FH255" i="62"/>
  <c r="FG255" i="62"/>
  <c r="FE255" i="62"/>
  <c r="GX255" i="62" s="1"/>
  <c r="FD255" i="62"/>
  <c r="GU255" i="62" s="1"/>
  <c r="FC255" i="62"/>
  <c r="FB255" i="62"/>
  <c r="FA255" i="62"/>
  <c r="GI255" i="62" s="1"/>
  <c r="EX255" i="62"/>
  <c r="EW255" i="62"/>
  <c r="GM255" i="62" s="1"/>
  <c r="EV255" i="62"/>
  <c r="EU255" i="62"/>
  <c r="ET255" i="62"/>
  <c r="ES255" i="62"/>
  <c r="ER255" i="62"/>
  <c r="EQ255" i="62"/>
  <c r="EP255" i="62"/>
  <c r="EO255" i="62"/>
  <c r="EN255" i="62"/>
  <c r="EM255" i="62"/>
  <c r="EK255" i="62"/>
  <c r="EJ255" i="62"/>
  <c r="EI255" i="62"/>
  <c r="EH255" i="62"/>
  <c r="EG255" i="62"/>
  <c r="EE255" i="62"/>
  <c r="ED255" i="62"/>
  <c r="GG255" i="62" s="1"/>
  <c r="EC255" i="62"/>
  <c r="EB255" i="62"/>
  <c r="EA255" i="62"/>
  <c r="DZ255" i="62"/>
  <c r="DY255" i="62"/>
  <c r="DX255" i="62"/>
  <c r="DW255" i="62"/>
  <c r="DV255" i="62"/>
  <c r="DU255" i="62"/>
  <c r="DT255" i="62"/>
  <c r="DS255" i="62"/>
  <c r="DJ255" i="62"/>
  <c r="DK255" i="62" s="1"/>
  <c r="DP255" i="62" s="1"/>
  <c r="DF255" i="62"/>
  <c r="CY255" i="62"/>
  <c r="CW255" i="62"/>
  <c r="CU255" i="62"/>
  <c r="CT255" i="62"/>
  <c r="CS255" i="62"/>
  <c r="CR255" i="62"/>
  <c r="CQ255" i="62"/>
  <c r="CP255" i="62"/>
  <c r="CO255" i="62"/>
  <c r="CN255" i="62"/>
  <c r="CM255" i="62"/>
  <c r="GW254" i="62"/>
  <c r="GU254" i="62"/>
  <c r="GS254" i="62"/>
  <c r="GJ254" i="62"/>
  <c r="FQ254" i="62"/>
  <c r="GZ254" i="62" s="1"/>
  <c r="FP254" i="62"/>
  <c r="FO254" i="62"/>
  <c r="GT254" i="62" s="1"/>
  <c r="FN254" i="62"/>
  <c r="FM254" i="62"/>
  <c r="GK254" i="62" s="1"/>
  <c r="FK254" i="62"/>
  <c r="GY254" i="62" s="1"/>
  <c r="FJ254" i="62"/>
  <c r="GV254" i="62" s="1"/>
  <c r="FI254" i="62"/>
  <c r="FH254" i="62"/>
  <c r="FG254" i="62"/>
  <c r="FE254" i="62"/>
  <c r="GX254" i="62" s="1"/>
  <c r="FD254" i="62"/>
  <c r="FC254" i="62"/>
  <c r="GR254" i="62" s="1"/>
  <c r="FB254" i="62"/>
  <c r="FA254" i="62"/>
  <c r="GI254" i="62" s="1"/>
  <c r="EX254" i="62"/>
  <c r="EW254" i="62"/>
  <c r="EV254" i="62"/>
  <c r="EU254" i="62"/>
  <c r="ET254" i="62"/>
  <c r="ES254" i="62"/>
  <c r="ER254" i="62"/>
  <c r="EQ254" i="62"/>
  <c r="EP254" i="62"/>
  <c r="EO254" i="62"/>
  <c r="EN254" i="62"/>
  <c r="EM254" i="62"/>
  <c r="EK254" i="62"/>
  <c r="EJ254" i="62"/>
  <c r="EI254" i="62"/>
  <c r="EH254" i="62"/>
  <c r="EG254" i="62"/>
  <c r="EE254" i="62"/>
  <c r="ED254" i="62"/>
  <c r="GG254" i="62" s="1"/>
  <c r="EC254" i="62"/>
  <c r="EB254" i="62"/>
  <c r="EA254" i="62"/>
  <c r="DZ254" i="62"/>
  <c r="DY254" i="62"/>
  <c r="DX254" i="62"/>
  <c r="DW254" i="62"/>
  <c r="DV254" i="62"/>
  <c r="DU254" i="62"/>
  <c r="DT254" i="62"/>
  <c r="DS254" i="62"/>
  <c r="DJ254" i="62"/>
  <c r="DK254" i="62" s="1"/>
  <c r="DP254" i="62" s="1"/>
  <c r="DF254" i="62"/>
  <c r="DG254" i="62" s="1"/>
  <c r="CY254" i="62"/>
  <c r="CW254" i="62"/>
  <c r="CU254" i="62"/>
  <c r="CT254" i="62"/>
  <c r="CS254" i="62"/>
  <c r="CR254" i="62"/>
  <c r="CQ254" i="62"/>
  <c r="CP254" i="62"/>
  <c r="CO254" i="62"/>
  <c r="CN254" i="62"/>
  <c r="CM254" i="62"/>
  <c r="GY253" i="62"/>
  <c r="GW253" i="62"/>
  <c r="GU253" i="62"/>
  <c r="GS253" i="62"/>
  <c r="FQ253" i="62"/>
  <c r="GZ253" i="62" s="1"/>
  <c r="FP253" i="62"/>
  <c r="FO253" i="62"/>
  <c r="GT253" i="62" s="1"/>
  <c r="FN253" i="62"/>
  <c r="GN253" i="62" s="1"/>
  <c r="FM253" i="62"/>
  <c r="GK253" i="62" s="1"/>
  <c r="FK253" i="62"/>
  <c r="FJ253" i="62"/>
  <c r="GV253" i="62" s="1"/>
  <c r="FI253" i="62"/>
  <c r="FH253" i="62"/>
  <c r="GM253" i="62" s="1"/>
  <c r="FG253" i="62"/>
  <c r="GJ253" i="62" s="1"/>
  <c r="FE253" i="62"/>
  <c r="GX253" i="62" s="1"/>
  <c r="FD253" i="62"/>
  <c r="FC253" i="62"/>
  <c r="GR253" i="62" s="1"/>
  <c r="FB253" i="62"/>
  <c r="FA253" i="62"/>
  <c r="GI253" i="62" s="1"/>
  <c r="EX253" i="62"/>
  <c r="EW253" i="62"/>
  <c r="GL253" i="62" s="1"/>
  <c r="EV253" i="62"/>
  <c r="EU253" i="62"/>
  <c r="ET253" i="62"/>
  <c r="ES253" i="62"/>
  <c r="ER253" i="62"/>
  <c r="EQ253" i="62"/>
  <c r="EP253" i="62"/>
  <c r="EO253" i="62"/>
  <c r="EN253" i="62"/>
  <c r="EM253" i="62"/>
  <c r="EK253" i="62"/>
  <c r="EJ253" i="62"/>
  <c r="EI253" i="62"/>
  <c r="EH253" i="62"/>
  <c r="EG253" i="62"/>
  <c r="EE253" i="62"/>
  <c r="ED253" i="62"/>
  <c r="GG253" i="62" s="1"/>
  <c r="EC253" i="62"/>
  <c r="EB253" i="62"/>
  <c r="EA253" i="62"/>
  <c r="DZ253" i="62"/>
  <c r="DY253" i="62"/>
  <c r="DX253" i="62"/>
  <c r="DW253" i="62"/>
  <c r="DV253" i="62"/>
  <c r="DU253" i="62"/>
  <c r="DT253" i="62"/>
  <c r="DS253" i="62"/>
  <c r="DJ253" i="62"/>
  <c r="DK253" i="62" s="1"/>
  <c r="DP253" i="62" s="1"/>
  <c r="DF253" i="62"/>
  <c r="DH253" i="62" s="1"/>
  <c r="CY253" i="62"/>
  <c r="CW253" i="62"/>
  <c r="CU253" i="62"/>
  <c r="CT253" i="62"/>
  <c r="CS253" i="62"/>
  <c r="CR253" i="62"/>
  <c r="CQ253" i="62"/>
  <c r="CP253" i="62"/>
  <c r="CO253" i="62"/>
  <c r="CN253" i="62"/>
  <c r="CM253" i="62"/>
  <c r="GY252" i="62"/>
  <c r="GW252" i="62"/>
  <c r="GU252" i="62"/>
  <c r="GS252" i="62"/>
  <c r="GK252" i="62"/>
  <c r="GJ252" i="62"/>
  <c r="GI252" i="62"/>
  <c r="FQ252" i="62"/>
  <c r="GZ252" i="62" s="1"/>
  <c r="FP252" i="62"/>
  <c r="FO252" i="62"/>
  <c r="GT252" i="62" s="1"/>
  <c r="FN252" i="62"/>
  <c r="GN252" i="62" s="1"/>
  <c r="FM252" i="62"/>
  <c r="FK252" i="62"/>
  <c r="FJ252" i="62"/>
  <c r="GV252" i="62" s="1"/>
  <c r="FI252" i="62"/>
  <c r="FH252" i="62"/>
  <c r="GM252" i="62" s="1"/>
  <c r="FG252" i="62"/>
  <c r="FE252" i="62"/>
  <c r="GX252" i="62" s="1"/>
  <c r="FD252" i="62"/>
  <c r="FC252" i="62"/>
  <c r="GR252" i="62" s="1"/>
  <c r="FB252" i="62"/>
  <c r="GL252" i="62" s="1"/>
  <c r="FA252" i="62"/>
  <c r="EX252" i="62"/>
  <c r="EW252" i="62"/>
  <c r="EV252" i="62"/>
  <c r="EU252" i="62"/>
  <c r="ET252" i="62"/>
  <c r="ES252" i="62"/>
  <c r="ER252" i="62"/>
  <c r="EQ252" i="62"/>
  <c r="EP252" i="62"/>
  <c r="EO252" i="62"/>
  <c r="EN252" i="62"/>
  <c r="EM252" i="62"/>
  <c r="EK252" i="62"/>
  <c r="EJ252" i="62"/>
  <c r="EI252" i="62"/>
  <c r="EH252" i="62"/>
  <c r="EG252" i="62"/>
  <c r="EE252" i="62"/>
  <c r="ED252" i="62"/>
  <c r="GG252" i="62" s="1"/>
  <c r="EC252" i="62"/>
  <c r="EB252" i="62"/>
  <c r="EA252" i="62"/>
  <c r="DZ252" i="62"/>
  <c r="DY252" i="62"/>
  <c r="DX252" i="62"/>
  <c r="DW252" i="62"/>
  <c r="DV252" i="62"/>
  <c r="DU252" i="62"/>
  <c r="DT252" i="62"/>
  <c r="DS252" i="62"/>
  <c r="DJ252" i="62"/>
  <c r="DK252" i="62" s="1"/>
  <c r="DL252" i="62" s="1"/>
  <c r="DF252" i="62"/>
  <c r="DH252" i="62" s="1"/>
  <c r="CY252" i="62"/>
  <c r="GH252" i="62" s="1"/>
  <c r="CW252" i="62"/>
  <c r="CU252" i="62"/>
  <c r="CT252" i="62"/>
  <c r="CS252" i="62"/>
  <c r="CR252" i="62"/>
  <c r="CQ252" i="62"/>
  <c r="CP252" i="62"/>
  <c r="CO252" i="62"/>
  <c r="CN252" i="62"/>
  <c r="CM252" i="62"/>
  <c r="GY251" i="62"/>
  <c r="GW251" i="62"/>
  <c r="GU251" i="62"/>
  <c r="GS251" i="62"/>
  <c r="GM251" i="62"/>
  <c r="GJ251" i="62"/>
  <c r="GI251" i="62"/>
  <c r="FQ251" i="62"/>
  <c r="GZ251" i="62" s="1"/>
  <c r="FP251" i="62"/>
  <c r="FO251" i="62"/>
  <c r="GT251" i="62" s="1"/>
  <c r="FN251" i="62"/>
  <c r="GN251" i="62" s="1"/>
  <c r="FM251" i="62"/>
  <c r="GK251" i="62" s="1"/>
  <c r="FK251" i="62"/>
  <c r="FJ251" i="62"/>
  <c r="GV251" i="62" s="1"/>
  <c r="FI251" i="62"/>
  <c r="FH251" i="62"/>
  <c r="FG251" i="62"/>
  <c r="FE251" i="62"/>
  <c r="GX251" i="62" s="1"/>
  <c r="FD251" i="62"/>
  <c r="FC251" i="62"/>
  <c r="GR251" i="62" s="1"/>
  <c r="FB251" i="62"/>
  <c r="FA251" i="62"/>
  <c r="EX251" i="62"/>
  <c r="EW251" i="62"/>
  <c r="GL251" i="62" s="1"/>
  <c r="EV251" i="62"/>
  <c r="EU251" i="62"/>
  <c r="ET251" i="62"/>
  <c r="ES251" i="62"/>
  <c r="ER251" i="62"/>
  <c r="EQ251" i="62"/>
  <c r="EP251" i="62"/>
  <c r="EO251" i="62"/>
  <c r="EN251" i="62"/>
  <c r="EM251" i="62"/>
  <c r="EK251" i="62"/>
  <c r="EJ251" i="62"/>
  <c r="EI251" i="62"/>
  <c r="EH251" i="62"/>
  <c r="EG251" i="62"/>
  <c r="EE251" i="62"/>
  <c r="ED251" i="62"/>
  <c r="GG251" i="62" s="1"/>
  <c r="EC251" i="62"/>
  <c r="EB251" i="62"/>
  <c r="EA251" i="62"/>
  <c r="DZ251" i="62"/>
  <c r="DY251" i="62"/>
  <c r="DX251" i="62"/>
  <c r="DW251" i="62"/>
  <c r="DV251" i="62"/>
  <c r="DU251" i="62"/>
  <c r="DT251" i="62"/>
  <c r="DS251" i="62"/>
  <c r="DJ251" i="62"/>
  <c r="DK251" i="62" s="1"/>
  <c r="DF251" i="62"/>
  <c r="DH251" i="62" s="1"/>
  <c r="GF251" i="62" s="1"/>
  <c r="HK251" i="62" s="1"/>
  <c r="CY251" i="62"/>
  <c r="CW251" i="62"/>
  <c r="CU251" i="62"/>
  <c r="CT251" i="62"/>
  <c r="CS251" i="62"/>
  <c r="CR251" i="62"/>
  <c r="CQ251" i="62"/>
  <c r="CP251" i="62"/>
  <c r="CO251" i="62"/>
  <c r="CN251" i="62"/>
  <c r="CM251" i="62"/>
  <c r="GZ250" i="62"/>
  <c r="GW250" i="62"/>
  <c r="GT250" i="62"/>
  <c r="GS250" i="62"/>
  <c r="GI250" i="62"/>
  <c r="FQ250" i="62"/>
  <c r="FP250" i="62"/>
  <c r="FO250" i="62"/>
  <c r="FN250" i="62"/>
  <c r="FM250" i="62"/>
  <c r="GK250" i="62" s="1"/>
  <c r="FK250" i="62"/>
  <c r="GY250" i="62" s="1"/>
  <c r="FJ250" i="62"/>
  <c r="GV250" i="62" s="1"/>
  <c r="FI250" i="62"/>
  <c r="FH250" i="62"/>
  <c r="FG250" i="62"/>
  <c r="GJ250" i="62" s="1"/>
  <c r="FE250" i="62"/>
  <c r="GX250" i="62" s="1"/>
  <c r="FD250" i="62"/>
  <c r="GU250" i="62" s="1"/>
  <c r="FC250" i="62"/>
  <c r="GR250" i="62" s="1"/>
  <c r="FB250" i="62"/>
  <c r="FA250" i="62"/>
  <c r="EX250" i="62"/>
  <c r="EW250" i="62"/>
  <c r="EV250" i="62"/>
  <c r="EU250" i="62"/>
  <c r="ET250" i="62"/>
  <c r="ES250" i="62"/>
  <c r="ER250" i="62"/>
  <c r="EQ250" i="62"/>
  <c r="EP250" i="62"/>
  <c r="EO250" i="62"/>
  <c r="EN250" i="62"/>
  <c r="EM250" i="62"/>
  <c r="EK250" i="62"/>
  <c r="EJ250" i="62"/>
  <c r="EI250" i="62"/>
  <c r="EH250" i="62"/>
  <c r="EG250" i="62"/>
  <c r="EE250" i="62"/>
  <c r="ED250" i="62"/>
  <c r="GG250" i="62" s="1"/>
  <c r="EC250" i="62"/>
  <c r="EB250" i="62"/>
  <c r="EA250" i="62"/>
  <c r="DZ250" i="62"/>
  <c r="DY250" i="62"/>
  <c r="DX250" i="62"/>
  <c r="DW250" i="62"/>
  <c r="DV250" i="62"/>
  <c r="DU250" i="62"/>
  <c r="DT250" i="62"/>
  <c r="DS250" i="62"/>
  <c r="DK250" i="62"/>
  <c r="DM250" i="62" s="1"/>
  <c r="DJ250" i="62"/>
  <c r="DF250" i="62"/>
  <c r="DH250" i="62" s="1"/>
  <c r="CY250" i="62"/>
  <c r="CW250" i="62"/>
  <c r="CU250" i="62"/>
  <c r="CT250" i="62"/>
  <c r="CS250" i="62"/>
  <c r="CR250" i="62"/>
  <c r="CQ250" i="62"/>
  <c r="CP250" i="62"/>
  <c r="CO250" i="62"/>
  <c r="CN250" i="62"/>
  <c r="CM250" i="62"/>
  <c r="GY249" i="62"/>
  <c r="GW249" i="62"/>
  <c r="GU249" i="62"/>
  <c r="GT249" i="62"/>
  <c r="GS249" i="62"/>
  <c r="GN249" i="62"/>
  <c r="GM249" i="62"/>
  <c r="GK249" i="62"/>
  <c r="FQ249" i="62"/>
  <c r="GZ249" i="62" s="1"/>
  <c r="FP249" i="62"/>
  <c r="FO249" i="62"/>
  <c r="FN249" i="62"/>
  <c r="FM249" i="62"/>
  <c r="FK249" i="62"/>
  <c r="FJ249" i="62"/>
  <c r="GV249" i="62" s="1"/>
  <c r="FI249" i="62"/>
  <c r="FH249" i="62"/>
  <c r="FG249" i="62"/>
  <c r="GJ249" i="62" s="1"/>
  <c r="FE249" i="62"/>
  <c r="GX249" i="62" s="1"/>
  <c r="FD249" i="62"/>
  <c r="FC249" i="62"/>
  <c r="GR249" i="62" s="1"/>
  <c r="FB249" i="62"/>
  <c r="GL249" i="62" s="1"/>
  <c r="FA249" i="62"/>
  <c r="GI249" i="62" s="1"/>
  <c r="EX249" i="62"/>
  <c r="EW249" i="62"/>
  <c r="EV249" i="62"/>
  <c r="EU249" i="62"/>
  <c r="ET249" i="62"/>
  <c r="ES249" i="62"/>
  <c r="ER249" i="62"/>
  <c r="EQ249" i="62"/>
  <c r="EP249" i="62"/>
  <c r="EO249" i="62"/>
  <c r="EN249" i="62"/>
  <c r="EM249" i="62"/>
  <c r="EK249" i="62"/>
  <c r="EJ249" i="62"/>
  <c r="EI249" i="62"/>
  <c r="EH249" i="62"/>
  <c r="EG249" i="62"/>
  <c r="EE249" i="62"/>
  <c r="ED249" i="62"/>
  <c r="GG249" i="62" s="1"/>
  <c r="EC249" i="62"/>
  <c r="EB249" i="62"/>
  <c r="EA249" i="62"/>
  <c r="DZ249" i="62"/>
  <c r="DY249" i="62"/>
  <c r="DX249" i="62"/>
  <c r="DW249" i="62"/>
  <c r="DV249" i="62"/>
  <c r="DU249" i="62"/>
  <c r="DT249" i="62"/>
  <c r="DS249" i="62"/>
  <c r="DK249" i="62"/>
  <c r="DJ249" i="62"/>
  <c r="DF249" i="62"/>
  <c r="DH249" i="62" s="1"/>
  <c r="CY249" i="62"/>
  <c r="CW249" i="62"/>
  <c r="CU249" i="62"/>
  <c r="CT249" i="62"/>
  <c r="CS249" i="62"/>
  <c r="CR249" i="62"/>
  <c r="CQ249" i="62"/>
  <c r="CP249" i="62"/>
  <c r="CO249" i="62"/>
  <c r="CN249" i="62"/>
  <c r="CM249" i="62"/>
  <c r="GY248" i="62"/>
  <c r="GX248" i="62"/>
  <c r="GV248" i="62"/>
  <c r="GS248" i="62"/>
  <c r="GR248" i="62"/>
  <c r="GL248" i="62"/>
  <c r="GJ248" i="62"/>
  <c r="FQ248" i="62"/>
  <c r="GZ248" i="62" s="1"/>
  <c r="FP248" i="62"/>
  <c r="GW248" i="62" s="1"/>
  <c r="FO248" i="62"/>
  <c r="GT248" i="62" s="1"/>
  <c r="FN248" i="62"/>
  <c r="GN248" i="62" s="1"/>
  <c r="FM248" i="62"/>
  <c r="GK248" i="62" s="1"/>
  <c r="FK248" i="62"/>
  <c r="FJ248" i="62"/>
  <c r="FI248" i="62"/>
  <c r="FH248" i="62"/>
  <c r="GM248" i="62" s="1"/>
  <c r="FG248" i="62"/>
  <c r="FE248" i="62"/>
  <c r="FD248" i="62"/>
  <c r="GU248" i="62" s="1"/>
  <c r="FC248" i="62"/>
  <c r="FB248" i="62"/>
  <c r="FA248" i="62"/>
  <c r="GI248" i="62" s="1"/>
  <c r="EX248" i="62"/>
  <c r="EW248" i="62"/>
  <c r="EV248" i="62"/>
  <c r="EU248" i="62"/>
  <c r="ET248" i="62"/>
  <c r="ES248" i="62"/>
  <c r="ER248" i="62"/>
  <c r="EQ248" i="62"/>
  <c r="EP248" i="62"/>
  <c r="EO248" i="62"/>
  <c r="EN248" i="62"/>
  <c r="EM248" i="62"/>
  <c r="EK248" i="62"/>
  <c r="EJ248" i="62"/>
  <c r="EI248" i="62"/>
  <c r="EH248" i="62"/>
  <c r="EG248" i="62"/>
  <c r="EE248" i="62"/>
  <c r="ED248" i="62"/>
  <c r="GG248" i="62" s="1"/>
  <c r="EC248" i="62"/>
  <c r="EB248" i="62"/>
  <c r="EA248" i="62"/>
  <c r="DZ248" i="62"/>
  <c r="DY248" i="62"/>
  <c r="DX248" i="62"/>
  <c r="DW248" i="62"/>
  <c r="DV248" i="62"/>
  <c r="DU248" i="62"/>
  <c r="DT248" i="62"/>
  <c r="DS248" i="62"/>
  <c r="DJ248" i="62"/>
  <c r="DK248" i="62" s="1"/>
  <c r="DL248" i="62" s="1"/>
  <c r="DF248" i="62"/>
  <c r="DG248" i="62" s="1"/>
  <c r="CY248" i="62"/>
  <c r="CW248" i="62"/>
  <c r="CU248" i="62"/>
  <c r="CT248" i="62"/>
  <c r="CS248" i="62"/>
  <c r="CR248" i="62"/>
  <c r="CQ248" i="62"/>
  <c r="CP248" i="62"/>
  <c r="CO248" i="62"/>
  <c r="CN248" i="62"/>
  <c r="CM248" i="62"/>
  <c r="GZ247" i="62"/>
  <c r="GY247" i="62"/>
  <c r="GW247" i="62"/>
  <c r="GT247" i="62"/>
  <c r="GS247" i="62"/>
  <c r="GN247" i="62"/>
  <c r="FQ247" i="62"/>
  <c r="FP247" i="62"/>
  <c r="FO247" i="62"/>
  <c r="FN247" i="62"/>
  <c r="FM247" i="62"/>
  <c r="GK247" i="62" s="1"/>
  <c r="FK247" i="62"/>
  <c r="FJ247" i="62"/>
  <c r="GV247" i="62" s="1"/>
  <c r="FI247" i="62"/>
  <c r="FH247" i="62"/>
  <c r="FG247" i="62"/>
  <c r="GJ247" i="62" s="1"/>
  <c r="FE247" i="62"/>
  <c r="GX247" i="62" s="1"/>
  <c r="FD247" i="62"/>
  <c r="GU247" i="62" s="1"/>
  <c r="FC247" i="62"/>
  <c r="GR247" i="62" s="1"/>
  <c r="FB247" i="62"/>
  <c r="FA247" i="62"/>
  <c r="GI247" i="62" s="1"/>
  <c r="EX247" i="62"/>
  <c r="EW247" i="62"/>
  <c r="GL247" i="62" s="1"/>
  <c r="EV247" i="62"/>
  <c r="EU247" i="62"/>
  <c r="ET247" i="62"/>
  <c r="ES247" i="62"/>
  <c r="ER247" i="62"/>
  <c r="EQ247" i="62"/>
  <c r="EP247" i="62"/>
  <c r="EO247" i="62"/>
  <c r="EN247" i="62"/>
  <c r="EM247" i="62"/>
  <c r="EK247" i="62"/>
  <c r="EJ247" i="62"/>
  <c r="EI247" i="62"/>
  <c r="EH247" i="62"/>
  <c r="EG247" i="62"/>
  <c r="EE247" i="62"/>
  <c r="ED247" i="62"/>
  <c r="GG247" i="62" s="1"/>
  <c r="EC247" i="62"/>
  <c r="EB247" i="62"/>
  <c r="EA247" i="62"/>
  <c r="DZ247" i="62"/>
  <c r="DY247" i="62"/>
  <c r="DX247" i="62"/>
  <c r="DW247" i="62"/>
  <c r="DV247" i="62"/>
  <c r="DU247" i="62"/>
  <c r="DT247" i="62"/>
  <c r="DS247" i="62"/>
  <c r="DK247" i="62"/>
  <c r="DJ247" i="62"/>
  <c r="DF247" i="62"/>
  <c r="DH247" i="62" s="1"/>
  <c r="CY247" i="62"/>
  <c r="CW247" i="62"/>
  <c r="CU247" i="62"/>
  <c r="CT247" i="62"/>
  <c r="CS247" i="62"/>
  <c r="CR247" i="62"/>
  <c r="CQ247" i="62"/>
  <c r="CP247" i="62"/>
  <c r="CO247" i="62"/>
  <c r="CN247" i="62"/>
  <c r="CM247" i="62"/>
  <c r="GZ246" i="62"/>
  <c r="GY246" i="62"/>
  <c r="GV246" i="62"/>
  <c r="GU246" i="62"/>
  <c r="GR246" i="62"/>
  <c r="GJ246" i="62"/>
  <c r="FQ246" i="62"/>
  <c r="FP246" i="62"/>
  <c r="GW246" i="62" s="1"/>
  <c r="FO246" i="62"/>
  <c r="GT246" i="62" s="1"/>
  <c r="FN246" i="62"/>
  <c r="GN246" i="62" s="1"/>
  <c r="FM246" i="62"/>
  <c r="GK246" i="62" s="1"/>
  <c r="FK246" i="62"/>
  <c r="FJ246" i="62"/>
  <c r="FI246" i="62"/>
  <c r="GS246" i="62" s="1"/>
  <c r="FH246" i="62"/>
  <c r="GM246" i="62" s="1"/>
  <c r="FG246" i="62"/>
  <c r="FE246" i="62"/>
  <c r="GX246" i="62" s="1"/>
  <c r="FD246" i="62"/>
  <c r="FC246" i="62"/>
  <c r="FB246" i="62"/>
  <c r="GL246" i="62" s="1"/>
  <c r="FA246" i="62"/>
  <c r="GI246" i="62" s="1"/>
  <c r="EX246" i="62"/>
  <c r="EW246" i="62"/>
  <c r="EV246" i="62"/>
  <c r="EU246" i="62"/>
  <c r="ET246" i="62"/>
  <c r="ES246" i="62"/>
  <c r="ER246" i="62"/>
  <c r="EQ246" i="62"/>
  <c r="EP246" i="62"/>
  <c r="EO246" i="62"/>
  <c r="EN246" i="62"/>
  <c r="EM246" i="62"/>
  <c r="EK246" i="62"/>
  <c r="EJ246" i="62"/>
  <c r="EI246" i="62"/>
  <c r="EH246" i="62"/>
  <c r="EG246" i="62"/>
  <c r="EE246" i="62"/>
  <c r="ED246" i="62"/>
  <c r="GG246" i="62" s="1"/>
  <c r="EC246" i="62"/>
  <c r="EB246" i="62"/>
  <c r="EA246" i="62"/>
  <c r="DZ246" i="62"/>
  <c r="DY246" i="62"/>
  <c r="DX246" i="62"/>
  <c r="DW246" i="62"/>
  <c r="DV246" i="62"/>
  <c r="DU246" i="62"/>
  <c r="DT246" i="62"/>
  <c r="DS246" i="62"/>
  <c r="DJ246" i="62"/>
  <c r="DK246" i="62" s="1"/>
  <c r="DF246" i="62"/>
  <c r="CY246" i="62"/>
  <c r="CW246" i="62"/>
  <c r="CU246" i="62"/>
  <c r="CT246" i="62"/>
  <c r="CS246" i="62"/>
  <c r="CR246" i="62"/>
  <c r="CQ246" i="62"/>
  <c r="CP246" i="62"/>
  <c r="CO246" i="62"/>
  <c r="CN246" i="62"/>
  <c r="CM246" i="62"/>
  <c r="GX245" i="62"/>
  <c r="GW245" i="62"/>
  <c r="GL245" i="62"/>
  <c r="GK245" i="62"/>
  <c r="GJ245" i="62"/>
  <c r="FQ245" i="62"/>
  <c r="GZ245" i="62" s="1"/>
  <c r="FP245" i="62"/>
  <c r="FO245" i="62"/>
  <c r="GT245" i="62" s="1"/>
  <c r="FN245" i="62"/>
  <c r="GN245" i="62" s="1"/>
  <c r="FM245" i="62"/>
  <c r="FK245" i="62"/>
  <c r="GY245" i="62" s="1"/>
  <c r="FJ245" i="62"/>
  <c r="GV245" i="62" s="1"/>
  <c r="FI245" i="62"/>
  <c r="GS245" i="62" s="1"/>
  <c r="FH245" i="62"/>
  <c r="GM245" i="62" s="1"/>
  <c r="FG245" i="62"/>
  <c r="FE245" i="62"/>
  <c r="FD245" i="62"/>
  <c r="GU245" i="62" s="1"/>
  <c r="FC245" i="62"/>
  <c r="GR245" i="62" s="1"/>
  <c r="FB245" i="62"/>
  <c r="FA245" i="62"/>
  <c r="GI245" i="62" s="1"/>
  <c r="EX245" i="62"/>
  <c r="EW245" i="62"/>
  <c r="EV245" i="62"/>
  <c r="EU245" i="62"/>
  <c r="ET245" i="62"/>
  <c r="ES245" i="62"/>
  <c r="ER245" i="62"/>
  <c r="EQ245" i="62"/>
  <c r="EP245" i="62"/>
  <c r="EO245" i="62"/>
  <c r="EN245" i="62"/>
  <c r="EM245" i="62"/>
  <c r="EK245" i="62"/>
  <c r="EJ245" i="62"/>
  <c r="EI245" i="62"/>
  <c r="EH245" i="62"/>
  <c r="EG245" i="62"/>
  <c r="EE245" i="62"/>
  <c r="ED245" i="62"/>
  <c r="GG245" i="62" s="1"/>
  <c r="EC245" i="62"/>
  <c r="EB245" i="62"/>
  <c r="EA245" i="62"/>
  <c r="DZ245" i="62"/>
  <c r="DY245" i="62"/>
  <c r="DX245" i="62"/>
  <c r="DW245" i="62"/>
  <c r="DV245" i="62"/>
  <c r="DU245" i="62"/>
  <c r="DT245" i="62"/>
  <c r="DS245" i="62"/>
  <c r="DK245" i="62"/>
  <c r="DQ245" i="62" s="1"/>
  <c r="DJ245" i="62"/>
  <c r="DF245" i="62"/>
  <c r="DH245" i="62" s="1"/>
  <c r="CY245" i="62"/>
  <c r="CW245" i="62"/>
  <c r="CU245" i="62"/>
  <c r="CT245" i="62"/>
  <c r="CS245" i="62"/>
  <c r="CR245" i="62"/>
  <c r="CQ245" i="62"/>
  <c r="CP245" i="62"/>
  <c r="CO245" i="62"/>
  <c r="CN245" i="62"/>
  <c r="CM245" i="62"/>
  <c r="GZ244" i="62"/>
  <c r="GY244" i="62"/>
  <c r="GW244" i="62"/>
  <c r="GT244" i="62"/>
  <c r="GS244" i="62"/>
  <c r="GN244" i="62"/>
  <c r="GK244" i="62"/>
  <c r="FQ244" i="62"/>
  <c r="FP244" i="62"/>
  <c r="FO244" i="62"/>
  <c r="FN244" i="62"/>
  <c r="FM244" i="62"/>
  <c r="FK244" i="62"/>
  <c r="FJ244" i="62"/>
  <c r="GV244" i="62" s="1"/>
  <c r="FI244" i="62"/>
  <c r="FH244" i="62"/>
  <c r="FG244" i="62"/>
  <c r="GJ244" i="62" s="1"/>
  <c r="FE244" i="62"/>
  <c r="GX244" i="62" s="1"/>
  <c r="FD244" i="62"/>
  <c r="GU244" i="62" s="1"/>
  <c r="FC244" i="62"/>
  <c r="GR244" i="62" s="1"/>
  <c r="FB244" i="62"/>
  <c r="FA244" i="62"/>
  <c r="GI244" i="62" s="1"/>
  <c r="EX244" i="62"/>
  <c r="EW244" i="62"/>
  <c r="EV244" i="62"/>
  <c r="EU244" i="62"/>
  <c r="ET244" i="62"/>
  <c r="ES244" i="62"/>
  <c r="ER244" i="62"/>
  <c r="EQ244" i="62"/>
  <c r="EP244" i="62"/>
  <c r="EO244" i="62"/>
  <c r="EN244" i="62"/>
  <c r="EM244" i="62"/>
  <c r="EK244" i="62"/>
  <c r="EJ244" i="62"/>
  <c r="EI244" i="62"/>
  <c r="EH244" i="62"/>
  <c r="EG244" i="62"/>
  <c r="EE244" i="62"/>
  <c r="ED244" i="62"/>
  <c r="GG244" i="62" s="1"/>
  <c r="EC244" i="62"/>
  <c r="EB244" i="62"/>
  <c r="EA244" i="62"/>
  <c r="DZ244" i="62"/>
  <c r="DY244" i="62"/>
  <c r="DX244" i="62"/>
  <c r="DW244" i="62"/>
  <c r="DV244" i="62"/>
  <c r="DU244" i="62"/>
  <c r="DT244" i="62"/>
  <c r="DS244" i="62"/>
  <c r="DK244" i="62"/>
  <c r="DJ244" i="62"/>
  <c r="DF244" i="62"/>
  <c r="DH244" i="62" s="1"/>
  <c r="CY244" i="62"/>
  <c r="CW244" i="62"/>
  <c r="CU244" i="62"/>
  <c r="CT244" i="62"/>
  <c r="CS244" i="62"/>
  <c r="CR244" i="62"/>
  <c r="CQ244" i="62"/>
  <c r="CP244" i="62"/>
  <c r="CO244" i="62"/>
  <c r="CN244" i="62"/>
  <c r="CM244" i="62"/>
  <c r="GZ243" i="62"/>
  <c r="GY243" i="62"/>
  <c r="GV243" i="62"/>
  <c r="GU243" i="62"/>
  <c r="GS243" i="62"/>
  <c r="GR243" i="62"/>
  <c r="GJ243" i="62"/>
  <c r="GI243" i="62"/>
  <c r="FQ243" i="62"/>
  <c r="FP243" i="62"/>
  <c r="GW243" i="62" s="1"/>
  <c r="FO243" i="62"/>
  <c r="GT243" i="62" s="1"/>
  <c r="FN243" i="62"/>
  <c r="GN243" i="62" s="1"/>
  <c r="FM243" i="62"/>
  <c r="GK243" i="62" s="1"/>
  <c r="FK243" i="62"/>
  <c r="FJ243" i="62"/>
  <c r="FI243" i="62"/>
  <c r="FH243" i="62"/>
  <c r="FG243" i="62"/>
  <c r="FE243" i="62"/>
  <c r="GX243" i="62" s="1"/>
  <c r="FD243" i="62"/>
  <c r="FC243" i="62"/>
  <c r="FB243" i="62"/>
  <c r="GL243" i="62" s="1"/>
  <c r="FA243" i="62"/>
  <c r="EX243" i="62"/>
  <c r="EW243" i="62"/>
  <c r="EV243" i="62"/>
  <c r="EU243" i="62"/>
  <c r="ET243" i="62"/>
  <c r="ES243" i="62"/>
  <c r="ER243" i="62"/>
  <c r="EQ243" i="62"/>
  <c r="EP243" i="62"/>
  <c r="EO243" i="62"/>
  <c r="EN243" i="62"/>
  <c r="EM243" i="62"/>
  <c r="EK243" i="62"/>
  <c r="EJ243" i="62"/>
  <c r="EI243" i="62"/>
  <c r="EH243" i="62"/>
  <c r="EG243" i="62"/>
  <c r="EE243" i="62"/>
  <c r="ED243" i="62"/>
  <c r="GG243" i="62" s="1"/>
  <c r="EC243" i="62"/>
  <c r="EB243" i="62"/>
  <c r="EA243" i="62"/>
  <c r="DZ243" i="62"/>
  <c r="DY243" i="62"/>
  <c r="DX243" i="62"/>
  <c r="DW243" i="62"/>
  <c r="DV243" i="62"/>
  <c r="DU243" i="62"/>
  <c r="DT243" i="62"/>
  <c r="DS243" i="62"/>
  <c r="DJ243" i="62"/>
  <c r="DK243" i="62" s="1"/>
  <c r="DP243" i="62" s="1"/>
  <c r="DF243" i="62"/>
  <c r="CY243" i="62"/>
  <c r="CW243" i="62"/>
  <c r="CU243" i="62"/>
  <c r="CT243" i="62"/>
  <c r="CS243" i="62"/>
  <c r="CR243" i="62"/>
  <c r="CQ243" i="62"/>
  <c r="CP243" i="62"/>
  <c r="CO243" i="62"/>
  <c r="CN243" i="62"/>
  <c r="CM243" i="62"/>
  <c r="GX242" i="62"/>
  <c r="GU242" i="62"/>
  <c r="GK242" i="62"/>
  <c r="GJ242" i="62"/>
  <c r="GI242" i="62"/>
  <c r="FQ242" i="62"/>
  <c r="GZ242" i="62" s="1"/>
  <c r="FP242" i="62"/>
  <c r="GW242" i="62" s="1"/>
  <c r="FO242" i="62"/>
  <c r="GT242" i="62" s="1"/>
  <c r="FN242" i="62"/>
  <c r="GN242" i="62" s="1"/>
  <c r="FM242" i="62"/>
  <c r="FK242" i="62"/>
  <c r="GY242" i="62" s="1"/>
  <c r="FJ242" i="62"/>
  <c r="GV242" i="62" s="1"/>
  <c r="FI242" i="62"/>
  <c r="GS242" i="62" s="1"/>
  <c r="FH242" i="62"/>
  <c r="GM242" i="62" s="1"/>
  <c r="FG242" i="62"/>
  <c r="FE242" i="62"/>
  <c r="FD242" i="62"/>
  <c r="FC242" i="62"/>
  <c r="GR242" i="62" s="1"/>
  <c r="FB242" i="62"/>
  <c r="GL242" i="62" s="1"/>
  <c r="FA242" i="62"/>
  <c r="EX242" i="62"/>
  <c r="EW242" i="62"/>
  <c r="EV242" i="62"/>
  <c r="EU242" i="62"/>
  <c r="ET242" i="62"/>
  <c r="ES242" i="62"/>
  <c r="ER242" i="62"/>
  <c r="EQ242" i="62"/>
  <c r="EP242" i="62"/>
  <c r="EO242" i="62"/>
  <c r="EN242" i="62"/>
  <c r="EM242" i="62"/>
  <c r="EK242" i="62"/>
  <c r="EJ242" i="62"/>
  <c r="EI242" i="62"/>
  <c r="EH242" i="62"/>
  <c r="EG242" i="62"/>
  <c r="EE242" i="62"/>
  <c r="ED242" i="62"/>
  <c r="GG242" i="62" s="1"/>
  <c r="EC242" i="62"/>
  <c r="EB242" i="62"/>
  <c r="EA242" i="62"/>
  <c r="DZ242" i="62"/>
  <c r="DY242" i="62"/>
  <c r="DX242" i="62"/>
  <c r="DW242" i="62"/>
  <c r="DV242" i="62"/>
  <c r="DU242" i="62"/>
  <c r="DT242" i="62"/>
  <c r="DS242" i="62"/>
  <c r="DK242" i="62"/>
  <c r="DQ242" i="62" s="1"/>
  <c r="DJ242" i="62"/>
  <c r="DF242" i="62"/>
  <c r="DH242" i="62" s="1"/>
  <c r="CY242" i="62"/>
  <c r="CW242" i="62"/>
  <c r="CU242" i="62"/>
  <c r="CT242" i="62"/>
  <c r="CS242" i="62"/>
  <c r="CR242" i="62"/>
  <c r="CQ242" i="62"/>
  <c r="CP242" i="62"/>
  <c r="CO242" i="62"/>
  <c r="CN242" i="62"/>
  <c r="CM242" i="62"/>
  <c r="GZ241" i="62"/>
  <c r="GV241" i="62"/>
  <c r="GT241" i="62"/>
  <c r="GJ241" i="62"/>
  <c r="FQ241" i="62"/>
  <c r="FP241" i="62"/>
  <c r="GW241" i="62" s="1"/>
  <c r="FO241" i="62"/>
  <c r="FN241" i="62"/>
  <c r="FM241" i="62"/>
  <c r="GK241" i="62" s="1"/>
  <c r="FK241" i="62"/>
  <c r="GY241" i="62" s="1"/>
  <c r="FJ241" i="62"/>
  <c r="FI241" i="62"/>
  <c r="GS241" i="62" s="1"/>
  <c r="FH241" i="62"/>
  <c r="FG241" i="62"/>
  <c r="FE241" i="62"/>
  <c r="GX241" i="62" s="1"/>
  <c r="FD241" i="62"/>
  <c r="GU241" i="62" s="1"/>
  <c r="FC241" i="62"/>
  <c r="GR241" i="62" s="1"/>
  <c r="FB241" i="62"/>
  <c r="GL241" i="62" s="1"/>
  <c r="FA241" i="62"/>
  <c r="GI241" i="62" s="1"/>
  <c r="EX241" i="62"/>
  <c r="EW241" i="62"/>
  <c r="GN241" i="62" s="1"/>
  <c r="EV241" i="62"/>
  <c r="EU241" i="62"/>
  <c r="ET241" i="62"/>
  <c r="ES241" i="62"/>
  <c r="ER241" i="62"/>
  <c r="EQ241" i="62"/>
  <c r="EP241" i="62"/>
  <c r="EO241" i="62"/>
  <c r="EN241" i="62"/>
  <c r="EM241" i="62"/>
  <c r="EK241" i="62"/>
  <c r="EJ241" i="62"/>
  <c r="EI241" i="62"/>
  <c r="EH241" i="62"/>
  <c r="EG241" i="62"/>
  <c r="EE241" i="62"/>
  <c r="ED241" i="62"/>
  <c r="GG241" i="62" s="1"/>
  <c r="EC241" i="62"/>
  <c r="EB241" i="62"/>
  <c r="EA241" i="62"/>
  <c r="DZ241" i="62"/>
  <c r="DY241" i="62"/>
  <c r="DX241" i="62"/>
  <c r="DW241" i="62"/>
  <c r="DV241" i="62"/>
  <c r="DU241" i="62"/>
  <c r="DT241" i="62"/>
  <c r="DS241" i="62"/>
  <c r="DK241" i="62"/>
  <c r="DJ241" i="62"/>
  <c r="DF241" i="62"/>
  <c r="DH241" i="62" s="1"/>
  <c r="CY241" i="62"/>
  <c r="CW241" i="62"/>
  <c r="CU241" i="62"/>
  <c r="CT241" i="62"/>
  <c r="CS241" i="62"/>
  <c r="CR241" i="62"/>
  <c r="CQ241" i="62"/>
  <c r="CP241" i="62"/>
  <c r="CO241" i="62"/>
  <c r="CN241" i="62"/>
  <c r="CM241" i="62"/>
  <c r="GW240" i="62"/>
  <c r="GS240" i="62"/>
  <c r="GR240" i="62"/>
  <c r="GL240" i="62"/>
  <c r="GK240" i="62"/>
  <c r="GJ240" i="62"/>
  <c r="GI240" i="62"/>
  <c r="FQ240" i="62"/>
  <c r="GZ240" i="62" s="1"/>
  <c r="FP240" i="62"/>
  <c r="FO240" i="62"/>
  <c r="GT240" i="62" s="1"/>
  <c r="FN240" i="62"/>
  <c r="GN240" i="62" s="1"/>
  <c r="FM240" i="62"/>
  <c r="FK240" i="62"/>
  <c r="GY240" i="62" s="1"/>
  <c r="FJ240" i="62"/>
  <c r="GV240" i="62" s="1"/>
  <c r="FI240" i="62"/>
  <c r="FH240" i="62"/>
  <c r="GM240" i="62" s="1"/>
  <c r="FG240" i="62"/>
  <c r="FE240" i="62"/>
  <c r="GX240" i="62" s="1"/>
  <c r="FD240" i="62"/>
  <c r="GU240" i="62" s="1"/>
  <c r="FC240" i="62"/>
  <c r="FB240" i="62"/>
  <c r="FA240" i="62"/>
  <c r="EX240" i="62"/>
  <c r="EW240" i="62"/>
  <c r="EV240" i="62"/>
  <c r="EU240" i="62"/>
  <c r="ET240" i="62"/>
  <c r="ES240" i="62"/>
  <c r="ER240" i="62"/>
  <c r="EQ240" i="62"/>
  <c r="EP240" i="62"/>
  <c r="EO240" i="62"/>
  <c r="EN240" i="62"/>
  <c r="EM240" i="62"/>
  <c r="EK240" i="62"/>
  <c r="EJ240" i="62"/>
  <c r="EI240" i="62"/>
  <c r="EH240" i="62"/>
  <c r="EG240" i="62"/>
  <c r="EE240" i="62"/>
  <c r="ED240" i="62"/>
  <c r="GG240" i="62" s="1"/>
  <c r="EC240" i="62"/>
  <c r="EB240" i="62"/>
  <c r="EA240" i="62"/>
  <c r="DZ240" i="62"/>
  <c r="DY240" i="62"/>
  <c r="DX240" i="62"/>
  <c r="DW240" i="62"/>
  <c r="DV240" i="62"/>
  <c r="DU240" i="62"/>
  <c r="DT240" i="62"/>
  <c r="DS240" i="62"/>
  <c r="DJ240" i="62"/>
  <c r="DK240" i="62" s="1"/>
  <c r="DQ240" i="62" s="1"/>
  <c r="DF240" i="62"/>
  <c r="CY240" i="62"/>
  <c r="CW240" i="62"/>
  <c r="CU240" i="62"/>
  <c r="CT240" i="62"/>
  <c r="CS240" i="62"/>
  <c r="CR240" i="62"/>
  <c r="CQ240" i="62"/>
  <c r="CP240" i="62"/>
  <c r="CO240" i="62"/>
  <c r="CN240" i="62"/>
  <c r="CM240" i="62"/>
  <c r="GZ239" i="62"/>
  <c r="GY239" i="62"/>
  <c r="GV239" i="62"/>
  <c r="GT239" i="62"/>
  <c r="GR239" i="62"/>
  <c r="GJ239" i="62"/>
  <c r="FQ239" i="62"/>
  <c r="FP239" i="62"/>
  <c r="GW239" i="62" s="1"/>
  <c r="FO239" i="62"/>
  <c r="FN239" i="62"/>
  <c r="GN239" i="62" s="1"/>
  <c r="FM239" i="62"/>
  <c r="GK239" i="62" s="1"/>
  <c r="FK239" i="62"/>
  <c r="FJ239" i="62"/>
  <c r="FI239" i="62"/>
  <c r="GS239" i="62" s="1"/>
  <c r="FH239" i="62"/>
  <c r="FG239" i="62"/>
  <c r="FE239" i="62"/>
  <c r="GX239" i="62" s="1"/>
  <c r="FD239" i="62"/>
  <c r="GU239" i="62" s="1"/>
  <c r="FC239" i="62"/>
  <c r="FB239" i="62"/>
  <c r="GL239" i="62" s="1"/>
  <c r="FA239" i="62"/>
  <c r="GI239" i="62" s="1"/>
  <c r="EX239" i="62"/>
  <c r="EW239" i="62"/>
  <c r="GM239" i="62" s="1"/>
  <c r="EV239" i="62"/>
  <c r="EU239" i="62"/>
  <c r="ET239" i="62"/>
  <c r="ES239" i="62"/>
  <c r="ER239" i="62"/>
  <c r="EQ239" i="62"/>
  <c r="EP239" i="62"/>
  <c r="EO239" i="62"/>
  <c r="EN239" i="62"/>
  <c r="EM239" i="62"/>
  <c r="EK239" i="62"/>
  <c r="EJ239" i="62"/>
  <c r="EI239" i="62"/>
  <c r="EH239" i="62"/>
  <c r="EG239" i="62"/>
  <c r="EE239" i="62"/>
  <c r="ED239" i="62"/>
  <c r="GG239" i="62" s="1"/>
  <c r="EC239" i="62"/>
  <c r="EB239" i="62"/>
  <c r="EA239" i="62"/>
  <c r="DZ239" i="62"/>
  <c r="DY239" i="62"/>
  <c r="DX239" i="62"/>
  <c r="DW239" i="62"/>
  <c r="DV239" i="62"/>
  <c r="DU239" i="62"/>
  <c r="DT239" i="62"/>
  <c r="DS239" i="62"/>
  <c r="DJ239" i="62"/>
  <c r="DK239" i="62" s="1"/>
  <c r="DM239" i="62" s="1"/>
  <c r="DF239" i="62"/>
  <c r="CY239" i="62"/>
  <c r="CW239" i="62"/>
  <c r="CU239" i="62"/>
  <c r="CT239" i="62"/>
  <c r="CS239" i="62"/>
  <c r="CR239" i="62"/>
  <c r="CQ239" i="62"/>
  <c r="CP239" i="62"/>
  <c r="CO239" i="62"/>
  <c r="CN239" i="62"/>
  <c r="CM239" i="62"/>
  <c r="GZ238" i="62"/>
  <c r="GX238" i="62"/>
  <c r="GV238" i="62"/>
  <c r="GR238" i="62"/>
  <c r="GL238" i="62"/>
  <c r="GK238" i="62"/>
  <c r="FQ238" i="62"/>
  <c r="FP238" i="62"/>
  <c r="GW238" i="62" s="1"/>
  <c r="FO238" i="62"/>
  <c r="GT238" i="62" s="1"/>
  <c r="FN238" i="62"/>
  <c r="GN238" i="62" s="1"/>
  <c r="FM238" i="62"/>
  <c r="FK238" i="62"/>
  <c r="GY238" i="62" s="1"/>
  <c r="FJ238" i="62"/>
  <c r="FI238" i="62"/>
  <c r="GS238" i="62" s="1"/>
  <c r="FH238" i="62"/>
  <c r="GM238" i="62" s="1"/>
  <c r="FG238" i="62"/>
  <c r="GJ238" i="62" s="1"/>
  <c r="FE238" i="62"/>
  <c r="FD238" i="62"/>
  <c r="GU238" i="62" s="1"/>
  <c r="FC238" i="62"/>
  <c r="FB238" i="62"/>
  <c r="FA238" i="62"/>
  <c r="GI238" i="62" s="1"/>
  <c r="EX238" i="62"/>
  <c r="EW238" i="62"/>
  <c r="EV238" i="62"/>
  <c r="EU238" i="62"/>
  <c r="ET238" i="62"/>
  <c r="ES238" i="62"/>
  <c r="ER238" i="62"/>
  <c r="EQ238" i="62"/>
  <c r="EP238" i="62"/>
  <c r="EO238" i="62"/>
  <c r="EN238" i="62"/>
  <c r="EM238" i="62"/>
  <c r="EK238" i="62"/>
  <c r="EJ238" i="62"/>
  <c r="EI238" i="62"/>
  <c r="EH238" i="62"/>
  <c r="EG238" i="62"/>
  <c r="EE238" i="62"/>
  <c r="ED238" i="62"/>
  <c r="GG238" i="62" s="1"/>
  <c r="EC238" i="62"/>
  <c r="EB238" i="62"/>
  <c r="EA238" i="62"/>
  <c r="DZ238" i="62"/>
  <c r="DY238" i="62"/>
  <c r="DX238" i="62"/>
  <c r="DW238" i="62"/>
  <c r="DV238" i="62"/>
  <c r="DU238" i="62"/>
  <c r="DT238" i="62"/>
  <c r="DS238" i="62"/>
  <c r="DK238" i="62"/>
  <c r="DN238" i="62" s="1"/>
  <c r="DJ238" i="62"/>
  <c r="DF238" i="62"/>
  <c r="DG238" i="62" s="1"/>
  <c r="GE238" i="62" s="1"/>
  <c r="HJ238" i="62" s="1"/>
  <c r="CY238" i="62"/>
  <c r="CW238" i="62"/>
  <c r="CU238" i="62"/>
  <c r="CT238" i="62"/>
  <c r="CS238" i="62"/>
  <c r="CR238" i="62"/>
  <c r="CQ238" i="62"/>
  <c r="CP238" i="62"/>
  <c r="CO238" i="62"/>
  <c r="CN238" i="62"/>
  <c r="CM238" i="62"/>
  <c r="GZ237" i="62"/>
  <c r="GX237" i="62"/>
  <c r="GW237" i="62"/>
  <c r="GT237" i="62"/>
  <c r="GK237" i="62"/>
  <c r="FQ237" i="62"/>
  <c r="FP237" i="62"/>
  <c r="FO237" i="62"/>
  <c r="FN237" i="62"/>
  <c r="GN237" i="62" s="1"/>
  <c r="FM237" i="62"/>
  <c r="FK237" i="62"/>
  <c r="GY237" i="62" s="1"/>
  <c r="FJ237" i="62"/>
  <c r="GV237" i="62" s="1"/>
  <c r="FI237" i="62"/>
  <c r="GS237" i="62" s="1"/>
  <c r="FH237" i="62"/>
  <c r="FG237" i="62"/>
  <c r="GJ237" i="62" s="1"/>
  <c r="FE237" i="62"/>
  <c r="FD237" i="62"/>
  <c r="GU237" i="62" s="1"/>
  <c r="FC237" i="62"/>
  <c r="GR237" i="62" s="1"/>
  <c r="FB237" i="62"/>
  <c r="GL237" i="62" s="1"/>
  <c r="FA237" i="62"/>
  <c r="GI237" i="62" s="1"/>
  <c r="EX237" i="62"/>
  <c r="EW237" i="62"/>
  <c r="GM237" i="62" s="1"/>
  <c r="EV237" i="62"/>
  <c r="EU237" i="62"/>
  <c r="ET237" i="62"/>
  <c r="ES237" i="62"/>
  <c r="ER237" i="62"/>
  <c r="EQ237" i="62"/>
  <c r="EP237" i="62"/>
  <c r="EO237" i="62"/>
  <c r="EN237" i="62"/>
  <c r="EM237" i="62"/>
  <c r="EK237" i="62"/>
  <c r="EJ237" i="62"/>
  <c r="EI237" i="62"/>
  <c r="EH237" i="62"/>
  <c r="EG237" i="62"/>
  <c r="EE237" i="62"/>
  <c r="ED237" i="62"/>
  <c r="GG237" i="62" s="1"/>
  <c r="EC237" i="62"/>
  <c r="EB237" i="62"/>
  <c r="EA237" i="62"/>
  <c r="DZ237" i="62"/>
  <c r="DY237" i="62"/>
  <c r="DX237" i="62"/>
  <c r="DW237" i="62"/>
  <c r="DV237" i="62"/>
  <c r="DU237" i="62"/>
  <c r="DT237" i="62"/>
  <c r="DS237" i="62"/>
  <c r="DK237" i="62"/>
  <c r="DQ237" i="62" s="1"/>
  <c r="DJ237" i="62"/>
  <c r="DF237" i="62"/>
  <c r="DH237" i="62" s="1"/>
  <c r="CY237" i="62"/>
  <c r="CW237" i="62"/>
  <c r="CU237" i="62"/>
  <c r="CT237" i="62"/>
  <c r="CS237" i="62"/>
  <c r="CR237" i="62"/>
  <c r="CQ237" i="62"/>
  <c r="CP237" i="62"/>
  <c r="CO237" i="62"/>
  <c r="CN237" i="62"/>
  <c r="CM237" i="62"/>
  <c r="GZ236" i="62"/>
  <c r="GY236" i="62"/>
  <c r="GV236" i="62"/>
  <c r="GT236" i="62"/>
  <c r="GR236" i="62"/>
  <c r="GJ236" i="62"/>
  <c r="FQ236" i="62"/>
  <c r="FP236" i="62"/>
  <c r="GW236" i="62" s="1"/>
  <c r="FO236" i="62"/>
  <c r="FN236" i="62"/>
  <c r="GN236" i="62" s="1"/>
  <c r="FM236" i="62"/>
  <c r="GK236" i="62" s="1"/>
  <c r="FK236" i="62"/>
  <c r="FJ236" i="62"/>
  <c r="FI236" i="62"/>
  <c r="GS236" i="62" s="1"/>
  <c r="FH236" i="62"/>
  <c r="FG236" i="62"/>
  <c r="FE236" i="62"/>
  <c r="GX236" i="62" s="1"/>
  <c r="FD236" i="62"/>
  <c r="GU236" i="62" s="1"/>
  <c r="FC236" i="62"/>
  <c r="FB236" i="62"/>
  <c r="GL236" i="62" s="1"/>
  <c r="FA236" i="62"/>
  <c r="GI236" i="62" s="1"/>
  <c r="EX236" i="62"/>
  <c r="EW236" i="62"/>
  <c r="GM236" i="62" s="1"/>
  <c r="EV236" i="62"/>
  <c r="EU236" i="62"/>
  <c r="ET236" i="62"/>
  <c r="ES236" i="62"/>
  <c r="ER236" i="62"/>
  <c r="EQ236" i="62"/>
  <c r="EP236" i="62"/>
  <c r="EO236" i="62"/>
  <c r="EN236" i="62"/>
  <c r="EM236" i="62"/>
  <c r="EK236" i="62"/>
  <c r="EJ236" i="62"/>
  <c r="EI236" i="62"/>
  <c r="EH236" i="62"/>
  <c r="EG236" i="62"/>
  <c r="EE236" i="62"/>
  <c r="ED236" i="62"/>
  <c r="GG236" i="62" s="1"/>
  <c r="EC236" i="62"/>
  <c r="EB236" i="62"/>
  <c r="EA236" i="62"/>
  <c r="DZ236" i="62"/>
  <c r="DY236" i="62"/>
  <c r="DX236" i="62"/>
  <c r="DW236" i="62"/>
  <c r="DV236" i="62"/>
  <c r="DU236" i="62"/>
  <c r="DT236" i="62"/>
  <c r="DS236" i="62"/>
  <c r="DJ236" i="62"/>
  <c r="DK236" i="62" s="1"/>
  <c r="DM236" i="62" s="1"/>
  <c r="DF236" i="62"/>
  <c r="CY236" i="62"/>
  <c r="CW236" i="62"/>
  <c r="CU236" i="62"/>
  <c r="CT236" i="62"/>
  <c r="CS236" i="62"/>
  <c r="CR236" i="62"/>
  <c r="CQ236" i="62"/>
  <c r="CP236" i="62"/>
  <c r="CO236" i="62"/>
  <c r="CN236" i="62"/>
  <c r="CM236" i="62"/>
  <c r="BV236" i="62"/>
  <c r="BU236" i="62"/>
  <c r="BT236" i="62"/>
  <c r="BS236" i="62"/>
  <c r="BR236" i="62"/>
  <c r="FV236" i="62" s="1"/>
  <c r="HR236" i="62" s="1"/>
  <c r="GZ235" i="62"/>
  <c r="GX235" i="62"/>
  <c r="GV235" i="62"/>
  <c r="GT235" i="62"/>
  <c r="GR235" i="62"/>
  <c r="GL235" i="62"/>
  <c r="GK235" i="62"/>
  <c r="FQ235" i="62"/>
  <c r="FP235" i="62"/>
  <c r="GW235" i="62" s="1"/>
  <c r="FO235" i="62"/>
  <c r="FN235" i="62"/>
  <c r="GN235" i="62" s="1"/>
  <c r="FM235" i="62"/>
  <c r="FK235" i="62"/>
  <c r="GY235" i="62" s="1"/>
  <c r="FJ235" i="62"/>
  <c r="FI235" i="62"/>
  <c r="GS235" i="62" s="1"/>
  <c r="FH235" i="62"/>
  <c r="GM235" i="62" s="1"/>
  <c r="FG235" i="62"/>
  <c r="GJ235" i="62" s="1"/>
  <c r="FE235" i="62"/>
  <c r="FD235" i="62"/>
  <c r="GU235" i="62" s="1"/>
  <c r="FC235" i="62"/>
  <c r="FB235" i="62"/>
  <c r="FA235" i="62"/>
  <c r="GI235" i="62" s="1"/>
  <c r="EX235" i="62"/>
  <c r="EW235" i="62"/>
  <c r="EV235" i="62"/>
  <c r="EU235" i="62"/>
  <c r="ET235" i="62"/>
  <c r="ES235" i="62"/>
  <c r="ER235" i="62"/>
  <c r="EQ235" i="62"/>
  <c r="EP235" i="62"/>
  <c r="EO235" i="62"/>
  <c r="EN235" i="62"/>
  <c r="EM235" i="62"/>
  <c r="EK235" i="62"/>
  <c r="EJ235" i="62"/>
  <c r="EI235" i="62"/>
  <c r="EH235" i="62"/>
  <c r="EG235" i="62"/>
  <c r="EE235" i="62"/>
  <c r="ED235" i="62"/>
  <c r="GG235" i="62" s="1"/>
  <c r="EC235" i="62"/>
  <c r="EB235" i="62"/>
  <c r="EA235" i="62"/>
  <c r="DZ235" i="62"/>
  <c r="DY235" i="62"/>
  <c r="DX235" i="62"/>
  <c r="DW235" i="62"/>
  <c r="DV235" i="62"/>
  <c r="DU235" i="62"/>
  <c r="DT235" i="62"/>
  <c r="DS235" i="62"/>
  <c r="DK235" i="62"/>
  <c r="DQ235" i="62" s="1"/>
  <c r="DJ235" i="62"/>
  <c r="DF235" i="62"/>
  <c r="DG235" i="62" s="1"/>
  <c r="CY235" i="62"/>
  <c r="CW235" i="62"/>
  <c r="CU235" i="62"/>
  <c r="CT235" i="62"/>
  <c r="CS235" i="62"/>
  <c r="CR235" i="62"/>
  <c r="CQ235" i="62"/>
  <c r="CP235" i="62"/>
  <c r="CO235" i="62"/>
  <c r="CN235" i="62"/>
  <c r="CM235" i="62"/>
  <c r="BV235" i="62"/>
  <c r="BU235" i="62"/>
  <c r="BT235" i="62"/>
  <c r="BS235" i="62"/>
  <c r="BR235" i="62"/>
  <c r="FV235" i="62" s="1"/>
  <c r="HR235" i="62" s="1"/>
  <c r="C6" i="62"/>
  <c r="C7" i="62"/>
  <c r="C8" i="62"/>
  <c r="C9" i="62"/>
  <c r="C10" i="62"/>
  <c r="C11" i="62"/>
  <c r="C12" i="62"/>
  <c r="C13" i="62"/>
  <c r="C14" i="62"/>
  <c r="C15" i="62"/>
  <c r="C16" i="62"/>
  <c r="C17" i="62"/>
  <c r="C18" i="62"/>
  <c r="C19" i="62"/>
  <c r="C20" i="62"/>
  <c r="C21" i="62"/>
  <c r="C22" i="62"/>
  <c r="C23" i="62"/>
  <c r="C24" i="62"/>
  <c r="C25" i="62"/>
  <c r="C26" i="62"/>
  <c r="C27" i="62"/>
  <c r="C28" i="62"/>
  <c r="C29" i="62"/>
  <c r="C30" i="62"/>
  <c r="C31" i="62"/>
  <c r="C32" i="62"/>
  <c r="C33" i="62"/>
  <c r="C34" i="62"/>
  <c r="C35" i="62"/>
  <c r="C36" i="62"/>
  <c r="C37" i="62"/>
  <c r="C38" i="62"/>
  <c r="C39" i="62"/>
  <c r="C40" i="62"/>
  <c r="C41" i="62"/>
  <c r="C42" i="62"/>
  <c r="C43" i="62"/>
  <c r="C44" i="62"/>
  <c r="C45" i="62"/>
  <c r="C46" i="62"/>
  <c r="C47" i="62"/>
  <c r="C48" i="62"/>
  <c r="C49" i="62"/>
  <c r="C50" i="62"/>
  <c r="C51" i="62"/>
  <c r="C52" i="62"/>
  <c r="C53" i="62"/>
  <c r="C54" i="62"/>
  <c r="C55" i="62"/>
  <c r="C56" i="62"/>
  <c r="C57" i="62"/>
  <c r="C58" i="62"/>
  <c r="C59" i="62"/>
  <c r="C60" i="62"/>
  <c r="C61" i="62"/>
  <c r="C62" i="62"/>
  <c r="C63" i="62"/>
  <c r="C64" i="62"/>
  <c r="C65" i="62"/>
  <c r="C66" i="62"/>
  <c r="C67" i="62"/>
  <c r="C68" i="62"/>
  <c r="C69" i="62"/>
  <c r="C70" i="62"/>
  <c r="C71" i="62"/>
  <c r="C72" i="62"/>
  <c r="C73" i="62"/>
  <c r="C74" i="62"/>
  <c r="C75" i="62"/>
  <c r="C76" i="62"/>
  <c r="C77" i="62"/>
  <c r="C78" i="62"/>
  <c r="C79" i="62"/>
  <c r="C80" i="62"/>
  <c r="C81" i="62"/>
  <c r="C82" i="62"/>
  <c r="C83" i="62"/>
  <c r="C84" i="62"/>
  <c r="C85" i="62"/>
  <c r="C86" i="62"/>
  <c r="C87" i="62"/>
  <c r="C88" i="62"/>
  <c r="C89" i="62"/>
  <c r="C90" i="62"/>
  <c r="C91" i="62"/>
  <c r="C92" i="62"/>
  <c r="C93" i="62"/>
  <c r="C94" i="62"/>
  <c r="C95" i="62"/>
  <c r="C96" i="62"/>
  <c r="C97" i="62"/>
  <c r="C98" i="62"/>
  <c r="C99" i="62"/>
  <c r="C100" i="62"/>
  <c r="C101" i="62"/>
  <c r="C102" i="62"/>
  <c r="C103" i="62"/>
  <c r="C104" i="62"/>
  <c r="C105" i="62"/>
  <c r="C106" i="62"/>
  <c r="C107" i="62"/>
  <c r="C108" i="62"/>
  <c r="C109" i="62"/>
  <c r="C110" i="62"/>
  <c r="C111" i="62"/>
  <c r="C112" i="62"/>
  <c r="C113" i="62"/>
  <c r="C114" i="62"/>
  <c r="C115" i="62"/>
  <c r="C116" i="62"/>
  <c r="C117" i="62"/>
  <c r="C118" i="62"/>
  <c r="C119" i="62"/>
  <c r="C120" i="62"/>
  <c r="C121" i="62"/>
  <c r="C122" i="62"/>
  <c r="C123" i="62"/>
  <c r="C124" i="62"/>
  <c r="C125" i="62"/>
  <c r="C126" i="62"/>
  <c r="C127" i="62"/>
  <c r="C128" i="62"/>
  <c r="C129" i="62"/>
  <c r="C130" i="62"/>
  <c r="C131" i="62"/>
  <c r="C132" i="62"/>
  <c r="C133" i="62"/>
  <c r="C134" i="62"/>
  <c r="C135" i="62"/>
  <c r="C136" i="62"/>
  <c r="C137" i="62"/>
  <c r="C138" i="62"/>
  <c r="C139" i="62"/>
  <c r="C140" i="62"/>
  <c r="C141" i="62"/>
  <c r="C142" i="62"/>
  <c r="C143" i="62"/>
  <c r="C144" i="62"/>
  <c r="C145" i="62"/>
  <c r="C146" i="62"/>
  <c r="C147" i="62"/>
  <c r="C148" i="62"/>
  <c r="C149" i="62"/>
  <c r="C150" i="62"/>
  <c r="C151" i="62"/>
  <c r="C152" i="62"/>
  <c r="C153" i="62"/>
  <c r="C154" i="62"/>
  <c r="C155" i="62"/>
  <c r="C156" i="62"/>
  <c r="C157" i="62"/>
  <c r="C158" i="62"/>
  <c r="C159" i="62"/>
  <c r="C160" i="62"/>
  <c r="C161" i="62"/>
  <c r="C162" i="62"/>
  <c r="C163" i="62"/>
  <c r="C164" i="62"/>
  <c r="C165" i="62"/>
  <c r="C166" i="62"/>
  <c r="C167" i="62"/>
  <c r="C168" i="62"/>
  <c r="C169" i="62"/>
  <c r="C170" i="62"/>
  <c r="C171" i="62"/>
  <c r="C172" i="62"/>
  <c r="C173" i="62"/>
  <c r="C174" i="62"/>
  <c r="C175" i="62"/>
  <c r="C176" i="62"/>
  <c r="C177" i="62"/>
  <c r="C178" i="62"/>
  <c r="C179" i="62"/>
  <c r="C180" i="62"/>
  <c r="C181" i="62"/>
  <c r="C182" i="62"/>
  <c r="C183" i="62"/>
  <c r="C184" i="62"/>
  <c r="C185" i="62"/>
  <c r="C186" i="62"/>
  <c r="C187" i="62"/>
  <c r="C188" i="62"/>
  <c r="C189" i="62"/>
  <c r="C190" i="62"/>
  <c r="C191" i="62"/>
  <c r="C192" i="62"/>
  <c r="C193" i="62"/>
  <c r="C194" i="62"/>
  <c r="C195" i="62"/>
  <c r="C196" i="62"/>
  <c r="C197" i="62"/>
  <c r="C198" i="62"/>
  <c r="C199" i="62"/>
  <c r="C200" i="62"/>
  <c r="C201" i="62"/>
  <c r="C202" i="62"/>
  <c r="C203" i="62"/>
  <c r="C204" i="62"/>
  <c r="C205" i="62"/>
  <c r="C206" i="62"/>
  <c r="C207" i="62"/>
  <c r="C208" i="62"/>
  <c r="C209" i="62"/>
  <c r="C210" i="62"/>
  <c r="C211" i="62"/>
  <c r="C212" i="62"/>
  <c r="C213" i="62"/>
  <c r="C214" i="62"/>
  <c r="C215" i="62"/>
  <c r="C216" i="62"/>
  <c r="C217" i="62"/>
  <c r="C218" i="62"/>
  <c r="C219" i="62"/>
  <c r="C220" i="62"/>
  <c r="C221" i="62"/>
  <c r="C222" i="62"/>
  <c r="C223" i="62"/>
  <c r="C224" i="62"/>
  <c r="C225" i="62"/>
  <c r="C226" i="62"/>
  <c r="C227" i="62"/>
  <c r="C228" i="62"/>
  <c r="C229" i="62"/>
  <c r="C230" i="62"/>
  <c r="C231" i="62"/>
  <c r="C232" i="62"/>
  <c r="C5" i="62"/>
  <c r="DG245" i="62" l="1"/>
  <c r="GE245" i="62" s="1"/>
  <c r="HJ245" i="62" s="1"/>
  <c r="DH254" i="62"/>
  <c r="DG250" i="62"/>
  <c r="GE250" i="62" s="1"/>
  <c r="HJ250" i="62" s="1"/>
  <c r="GH253" i="62"/>
  <c r="GH257" i="62"/>
  <c r="DG244" i="62"/>
  <c r="GE244" i="62" s="1"/>
  <c r="HJ244" i="62" s="1"/>
  <c r="DG247" i="62"/>
  <c r="GE247" i="62" s="1"/>
  <c r="HJ247" i="62" s="1"/>
  <c r="DG249" i="62"/>
  <c r="GE249" i="62" s="1"/>
  <c r="HJ249" i="62" s="1"/>
  <c r="DG251" i="62"/>
  <c r="DG252" i="62"/>
  <c r="GE252" i="62" s="1"/>
  <c r="HJ252" i="62" s="1"/>
  <c r="DH235" i="62"/>
  <c r="GF235" i="62" s="1"/>
  <c r="HK235" i="62" s="1"/>
  <c r="DG242" i="62"/>
  <c r="GE242" i="62" s="1"/>
  <c r="HJ242" i="62" s="1"/>
  <c r="GH244" i="62"/>
  <c r="GH247" i="62"/>
  <c r="DG253" i="62"/>
  <c r="GE253" i="62" s="1"/>
  <c r="HJ253" i="62" s="1"/>
  <c r="GH241" i="62"/>
  <c r="DH248" i="62"/>
  <c r="GF248" i="62" s="1"/>
  <c r="HK248" i="62" s="1"/>
  <c r="GF250" i="62"/>
  <c r="HK250" i="62" s="1"/>
  <c r="GH249" i="62"/>
  <c r="GH250" i="62"/>
  <c r="GE251" i="62"/>
  <c r="HJ251" i="62" s="1"/>
  <c r="GH256" i="62"/>
  <c r="DG257" i="62"/>
  <c r="GE257" i="62" s="1"/>
  <c r="HJ257" i="62" s="1"/>
  <c r="GH238" i="62"/>
  <c r="DG241" i="62"/>
  <c r="GE241" i="62" s="1"/>
  <c r="HJ241" i="62" s="1"/>
  <c r="GA248" i="62"/>
  <c r="GO248" i="62" s="1"/>
  <c r="DH238" i="62"/>
  <c r="GF238" i="62" s="1"/>
  <c r="HK238" i="62" s="1"/>
  <c r="DG237" i="62"/>
  <c r="GE237" i="62" s="1"/>
  <c r="HJ237" i="62" s="1"/>
  <c r="GH235" i="62"/>
  <c r="GB236" i="62"/>
  <c r="HG236" i="62" s="1"/>
  <c r="GH245" i="62"/>
  <c r="GB239" i="62"/>
  <c r="HF239" i="62" s="1"/>
  <c r="GF241" i="62"/>
  <c r="HK241" i="62" s="1"/>
  <c r="GH237" i="62"/>
  <c r="GF252" i="62"/>
  <c r="HK252" i="62" s="1"/>
  <c r="GC259" i="62"/>
  <c r="HH259" i="62" s="1"/>
  <c r="GF242" i="62"/>
  <c r="HK242" i="62" s="1"/>
  <c r="DN252" i="62"/>
  <c r="GC252" i="62" s="1"/>
  <c r="HH252" i="62" s="1"/>
  <c r="DO238" i="62"/>
  <c r="GD238" i="62" s="1"/>
  <c r="HI238" i="62" s="1"/>
  <c r="DP250" i="62"/>
  <c r="GB250" i="62"/>
  <c r="HF250" i="62" s="1"/>
  <c r="DP248" i="62"/>
  <c r="GH251" i="62"/>
  <c r="GH259" i="62"/>
  <c r="GF237" i="62"/>
  <c r="HK237" i="62" s="1"/>
  <c r="GF245" i="62"/>
  <c r="HK245" i="62" s="1"/>
  <c r="GE248" i="62"/>
  <c r="HJ248" i="62" s="1"/>
  <c r="GF249" i="62"/>
  <c r="HK249" i="62" s="1"/>
  <c r="GA252" i="62"/>
  <c r="GP252" i="62" s="1"/>
  <c r="DM248" i="62"/>
  <c r="GB248" i="62" s="1"/>
  <c r="DL250" i="62"/>
  <c r="DN254" i="62"/>
  <c r="GC254" i="62" s="1"/>
  <c r="HH254" i="62" s="1"/>
  <c r="DM255" i="62"/>
  <c r="GB255" i="62" s="1"/>
  <c r="HF255" i="62" s="1"/>
  <c r="GC238" i="62"/>
  <c r="HH238" i="62" s="1"/>
  <c r="DL238" i="62"/>
  <c r="GA238" i="62" s="1"/>
  <c r="GF247" i="62"/>
  <c r="HK247" i="62" s="1"/>
  <c r="DO248" i="62"/>
  <c r="GD248" i="62" s="1"/>
  <c r="HI248" i="62" s="1"/>
  <c r="DO250" i="62"/>
  <c r="GD250" i="62" s="1"/>
  <c r="HI250" i="62" s="1"/>
  <c r="DL242" i="62"/>
  <c r="GA242" i="62" s="1"/>
  <c r="DL245" i="62"/>
  <c r="GA245" i="62" s="1"/>
  <c r="GH254" i="62"/>
  <c r="GE254" i="62"/>
  <c r="HJ254" i="62" s="1"/>
  <c r="DN240" i="62"/>
  <c r="GC240" i="62" s="1"/>
  <c r="HH240" i="62" s="1"/>
  <c r="DM242" i="62"/>
  <c r="GB242" i="62" s="1"/>
  <c r="DM245" i="62"/>
  <c r="GB245" i="62" s="1"/>
  <c r="GF253" i="62"/>
  <c r="HK253" i="62" s="1"/>
  <c r="GF257" i="62"/>
  <c r="HK257" i="62" s="1"/>
  <c r="DN242" i="62"/>
  <c r="GC242" i="62" s="1"/>
  <c r="DN245" i="62"/>
  <c r="GC245" i="62" s="1"/>
  <c r="HH245" i="62" s="1"/>
  <c r="GE256" i="62"/>
  <c r="HJ256" i="62" s="1"/>
  <c r="DO242" i="62"/>
  <c r="GD242" i="62" s="1"/>
  <c r="HI242" i="62" s="1"/>
  <c r="DO245" i="62"/>
  <c r="GD245" i="62" s="1"/>
  <c r="HI245" i="62" s="1"/>
  <c r="GA250" i="62"/>
  <c r="GP250" i="62" s="1"/>
  <c r="HT260" i="62"/>
  <c r="HU260" i="62"/>
  <c r="HS260" i="62"/>
  <c r="GH242" i="62"/>
  <c r="GE235" i="62"/>
  <c r="HJ235" i="62" s="1"/>
  <c r="DH236" i="62"/>
  <c r="GF236" i="62" s="1"/>
  <c r="HK236" i="62" s="1"/>
  <c r="DG236" i="62"/>
  <c r="GE236" i="62" s="1"/>
  <c r="HJ236" i="62" s="1"/>
  <c r="DH239" i="62"/>
  <c r="GF239" i="62" s="1"/>
  <c r="HK239" i="62" s="1"/>
  <c r="DG239" i="62"/>
  <c r="GE239" i="62" s="1"/>
  <c r="HJ239" i="62" s="1"/>
  <c r="DH240" i="62"/>
  <c r="GF240" i="62" s="1"/>
  <c r="HK240" i="62" s="1"/>
  <c r="DG240" i="62"/>
  <c r="GE240" i="62" s="1"/>
  <c r="HJ240" i="62" s="1"/>
  <c r="DL241" i="62"/>
  <c r="GA241" i="62" s="1"/>
  <c r="DQ241" i="62"/>
  <c r="DP241" i="62"/>
  <c r="DO241" i="62"/>
  <c r="GD241" i="62" s="1"/>
  <c r="DN241" i="62"/>
  <c r="GC241" i="62" s="1"/>
  <c r="HH241" i="62" s="1"/>
  <c r="DM241" i="62"/>
  <c r="GB241" i="62" s="1"/>
  <c r="GH236" i="62"/>
  <c r="DL239" i="62"/>
  <c r="GA239" i="62" s="1"/>
  <c r="DQ239" i="62"/>
  <c r="DP239" i="62"/>
  <c r="DO239" i="62"/>
  <c r="GD239" i="62" s="1"/>
  <c r="HI239" i="62" s="1"/>
  <c r="DN239" i="62"/>
  <c r="GC239" i="62" s="1"/>
  <c r="HH239" i="62" s="1"/>
  <c r="GH239" i="62"/>
  <c r="DL236" i="62"/>
  <c r="GA236" i="62" s="1"/>
  <c r="DP236" i="62"/>
  <c r="DQ236" i="62"/>
  <c r="DO236" i="62"/>
  <c r="GD236" i="62" s="1"/>
  <c r="HI236" i="62" s="1"/>
  <c r="DN236" i="62"/>
  <c r="GC236" i="62" s="1"/>
  <c r="DN235" i="62"/>
  <c r="GC235" i="62" s="1"/>
  <c r="HH235" i="62" s="1"/>
  <c r="DL235" i="62"/>
  <c r="GA235" i="62" s="1"/>
  <c r="DM235" i="62"/>
  <c r="GB235" i="62" s="1"/>
  <c r="DP235" i="62"/>
  <c r="DP237" i="62"/>
  <c r="DO237" i="62"/>
  <c r="GD237" i="62" s="1"/>
  <c r="HI237" i="62" s="1"/>
  <c r="DN237" i="62"/>
  <c r="GC237" i="62" s="1"/>
  <c r="HH237" i="62" s="1"/>
  <c r="DM237" i="62"/>
  <c r="GB237" i="62" s="1"/>
  <c r="DL237" i="62"/>
  <c r="GA237" i="62" s="1"/>
  <c r="DO235" i="62"/>
  <c r="GD235" i="62" s="1"/>
  <c r="HI235" i="62" s="1"/>
  <c r="GH243" i="62"/>
  <c r="GH246" i="62"/>
  <c r="DP238" i="62"/>
  <c r="GH240" i="62"/>
  <c r="DO240" i="62"/>
  <c r="GD240" i="62" s="1"/>
  <c r="GM243" i="62"/>
  <c r="DH246" i="62"/>
  <c r="GF246" i="62" s="1"/>
  <c r="HK246" i="62" s="1"/>
  <c r="DG246" i="62"/>
  <c r="GE246" i="62" s="1"/>
  <c r="HJ246" i="62" s="1"/>
  <c r="GM247" i="62"/>
  <c r="DQ238" i="62"/>
  <c r="DP240" i="62"/>
  <c r="DH243" i="62"/>
  <c r="GF243" i="62" s="1"/>
  <c r="HK243" i="62" s="1"/>
  <c r="DG243" i="62"/>
  <c r="GE243" i="62" s="1"/>
  <c r="HJ243" i="62" s="1"/>
  <c r="DQ246" i="62"/>
  <c r="DP246" i="62"/>
  <c r="DO246" i="62"/>
  <c r="GD246" i="62" s="1"/>
  <c r="DN246" i="62"/>
  <c r="GC246" i="62" s="1"/>
  <c r="HH246" i="62" s="1"/>
  <c r="DM246" i="62"/>
  <c r="GB246" i="62" s="1"/>
  <c r="DL246" i="62"/>
  <c r="GA246" i="62" s="1"/>
  <c r="GM241" i="62"/>
  <c r="DQ243" i="62"/>
  <c r="DO243" i="62"/>
  <c r="GD243" i="62" s="1"/>
  <c r="DN243" i="62"/>
  <c r="GC243" i="62" s="1"/>
  <c r="HH243" i="62" s="1"/>
  <c r="DO244" i="62"/>
  <c r="GD244" i="62" s="1"/>
  <c r="HI244" i="62" s="1"/>
  <c r="DM244" i="62"/>
  <c r="GB244" i="62" s="1"/>
  <c r="DL244" i="62"/>
  <c r="GA244" i="62" s="1"/>
  <c r="DN244" i="62"/>
  <c r="GC244" i="62" s="1"/>
  <c r="HH244" i="62" s="1"/>
  <c r="DO249" i="62"/>
  <c r="GD249" i="62" s="1"/>
  <c r="HI249" i="62" s="1"/>
  <c r="DM249" i="62"/>
  <c r="GB249" i="62" s="1"/>
  <c r="DL249" i="62"/>
  <c r="GA249" i="62" s="1"/>
  <c r="DQ249" i="62"/>
  <c r="DP249" i="62"/>
  <c r="DN249" i="62"/>
  <c r="GC249" i="62" s="1"/>
  <c r="DM238" i="62"/>
  <c r="GB238" i="62" s="1"/>
  <c r="DL240" i="62"/>
  <c r="GA240" i="62" s="1"/>
  <c r="DL243" i="62"/>
  <c r="GA243" i="62" s="1"/>
  <c r="DP244" i="62"/>
  <c r="GL244" i="62"/>
  <c r="GM244" i="62"/>
  <c r="DO247" i="62"/>
  <c r="GD247" i="62" s="1"/>
  <c r="DN247" i="62"/>
  <c r="GC247" i="62" s="1"/>
  <c r="HH247" i="62" s="1"/>
  <c r="DM247" i="62"/>
  <c r="GB247" i="62" s="1"/>
  <c r="DL247" i="62"/>
  <c r="GA247" i="62" s="1"/>
  <c r="DQ247" i="62"/>
  <c r="DM240" i="62"/>
  <c r="GB240" i="62" s="1"/>
  <c r="DM243" i="62"/>
  <c r="GB243" i="62" s="1"/>
  <c r="DQ244" i="62"/>
  <c r="DP247" i="62"/>
  <c r="GP248" i="62"/>
  <c r="DM251" i="62"/>
  <c r="GB251" i="62" s="1"/>
  <c r="DQ251" i="62"/>
  <c r="DO251" i="62"/>
  <c r="GD251" i="62" s="1"/>
  <c r="DN251" i="62"/>
  <c r="GC251" i="62" s="1"/>
  <c r="HH251" i="62" s="1"/>
  <c r="DL251" i="62"/>
  <c r="GA251" i="62" s="1"/>
  <c r="DP251" i="62"/>
  <c r="GF244" i="62"/>
  <c r="HK244" i="62" s="1"/>
  <c r="GN250" i="62"/>
  <c r="GL250" i="62"/>
  <c r="GM250" i="62"/>
  <c r="GL254" i="62"/>
  <c r="GM254" i="62"/>
  <c r="DP242" i="62"/>
  <c r="DP245" i="62"/>
  <c r="GH248" i="62"/>
  <c r="DQ248" i="62"/>
  <c r="DN248" i="62"/>
  <c r="GC248" i="62" s="1"/>
  <c r="GN254" i="62"/>
  <c r="GN255" i="62"/>
  <c r="DQ250" i="62"/>
  <c r="GL255" i="62"/>
  <c r="DO253" i="62"/>
  <c r="GD253" i="62" s="1"/>
  <c r="DN253" i="62"/>
  <c r="GC253" i="62" s="1"/>
  <c r="HH253" i="62" s="1"/>
  <c r="DM253" i="62"/>
  <c r="GB253" i="62" s="1"/>
  <c r="DQ253" i="62"/>
  <c r="GF254" i="62"/>
  <c r="HK254" i="62" s="1"/>
  <c r="DG255" i="62"/>
  <c r="GE255" i="62" s="1"/>
  <c r="HJ255" i="62" s="1"/>
  <c r="DH255" i="62"/>
  <c r="GF255" i="62" s="1"/>
  <c r="HK255" i="62" s="1"/>
  <c r="DN250" i="62"/>
  <c r="GC250" i="62" s="1"/>
  <c r="HH250" i="62" s="1"/>
  <c r="DQ252" i="62"/>
  <c r="DP252" i="62"/>
  <c r="DO252" i="62"/>
  <c r="GD252" i="62" s="1"/>
  <c r="DM252" i="62"/>
  <c r="GB252" i="62" s="1"/>
  <c r="DL253" i="62"/>
  <c r="GA253" i="62" s="1"/>
  <c r="DM254" i="62"/>
  <c r="GB254" i="62" s="1"/>
  <c r="DL254" i="62"/>
  <c r="GA254" i="62" s="1"/>
  <c r="DQ254" i="62"/>
  <c r="DO254" i="62"/>
  <c r="GD254" i="62" s="1"/>
  <c r="DN255" i="62"/>
  <c r="GC255" i="62" s="1"/>
  <c r="HH255" i="62" s="1"/>
  <c r="DL255" i="62"/>
  <c r="GA255" i="62" s="1"/>
  <c r="DQ255" i="62"/>
  <c r="DO255" i="62"/>
  <c r="GD255" i="62" s="1"/>
  <c r="HI255" i="62" s="1"/>
  <c r="DN256" i="62"/>
  <c r="GC256" i="62" s="1"/>
  <c r="HH256" i="62" s="1"/>
  <c r="DM256" i="62"/>
  <c r="GB256" i="62" s="1"/>
  <c r="DL256" i="62"/>
  <c r="GA256" i="62" s="1"/>
  <c r="DP256" i="62"/>
  <c r="DO256" i="62"/>
  <c r="GD256" i="62" s="1"/>
  <c r="HI256" i="62" s="1"/>
  <c r="GH255" i="62"/>
  <c r="GA257" i="62"/>
  <c r="DP258" i="62"/>
  <c r="DO258" i="62"/>
  <c r="GD258" i="62" s="1"/>
  <c r="DN258" i="62"/>
  <c r="GC258" i="62" s="1"/>
  <c r="HH258" i="62" s="1"/>
  <c r="DM258" i="62"/>
  <c r="GB258" i="62" s="1"/>
  <c r="DL258" i="62"/>
  <c r="GA258" i="62" s="1"/>
  <c r="DQ258" i="62"/>
  <c r="DH256" i="62"/>
  <c r="GF256" i="62" s="1"/>
  <c r="HK256" i="62" s="1"/>
  <c r="DM257" i="62"/>
  <c r="GB257" i="62" s="1"/>
  <c r="GH258" i="62"/>
  <c r="DH259" i="62"/>
  <c r="GF259" i="62" s="1"/>
  <c r="HK259" i="62" s="1"/>
  <c r="DO259" i="62"/>
  <c r="GD259" i="62" s="1"/>
  <c r="DN257" i="62"/>
  <c r="GC257" i="62" s="1"/>
  <c r="HH257" i="62" s="1"/>
  <c r="DP259" i="62"/>
  <c r="DO257" i="62"/>
  <c r="GD257" i="62" s="1"/>
  <c r="DQ259" i="62"/>
  <c r="DP257" i="62"/>
  <c r="DG258" i="62"/>
  <c r="GE258" i="62" s="1"/>
  <c r="HJ258" i="62" s="1"/>
  <c r="DL259" i="62"/>
  <c r="GA259" i="62" s="1"/>
  <c r="DQ257" i="62"/>
  <c r="DM259" i="62"/>
  <c r="GB259" i="62" s="1"/>
  <c r="GQ248" i="62" l="1"/>
  <c r="GO250" i="62"/>
  <c r="HG250" i="62"/>
  <c r="HN250" i="62" s="1"/>
  <c r="HF236" i="62"/>
  <c r="HG239" i="62"/>
  <c r="HN239" i="62" s="1"/>
  <c r="GQ250" i="62"/>
  <c r="GQ252" i="62"/>
  <c r="GO252" i="62"/>
  <c r="GP238" i="62"/>
  <c r="GO238" i="62"/>
  <c r="GQ238" i="62"/>
  <c r="HO245" i="62"/>
  <c r="HG255" i="62"/>
  <c r="HN255" i="62" s="1"/>
  <c r="HO238" i="62"/>
  <c r="HH242" i="62"/>
  <c r="HO242" i="62" s="1"/>
  <c r="HG242" i="62"/>
  <c r="HN242" i="62" s="1"/>
  <c r="HF242" i="62"/>
  <c r="GQ245" i="62"/>
  <c r="GP245" i="62"/>
  <c r="GO245" i="62"/>
  <c r="HG245" i="62"/>
  <c r="HN245" i="62" s="1"/>
  <c r="HF245" i="62"/>
  <c r="GQ242" i="62"/>
  <c r="GP242" i="62"/>
  <c r="GO242" i="62"/>
  <c r="HV260" i="62"/>
  <c r="HW260" i="62" s="1"/>
  <c r="HH249" i="62"/>
  <c r="HO249" i="62" s="1"/>
  <c r="HI257" i="62"/>
  <c r="HO257" i="62"/>
  <c r="GQ256" i="62"/>
  <c r="GP256" i="62"/>
  <c r="GO256" i="62"/>
  <c r="HH248" i="62"/>
  <c r="HO248" i="62" s="1"/>
  <c r="HG240" i="62"/>
  <c r="HN240" i="62" s="1"/>
  <c r="HF240" i="62"/>
  <c r="GQ237" i="62"/>
  <c r="GP237" i="62"/>
  <c r="GO237" i="62"/>
  <c r="HH236" i="62"/>
  <c r="HO236" i="62" s="1"/>
  <c r="GQ258" i="62"/>
  <c r="GP258" i="62"/>
  <c r="GO258" i="62"/>
  <c r="HG256" i="62"/>
  <c r="HN256" i="62" s="1"/>
  <c r="HF256" i="62"/>
  <c r="HF251" i="62"/>
  <c r="HG251" i="62"/>
  <c r="HN251" i="62" s="1"/>
  <c r="HI247" i="62"/>
  <c r="HO247" i="62"/>
  <c r="GQ243" i="62"/>
  <c r="GP243" i="62"/>
  <c r="GO243" i="62"/>
  <c r="HI243" i="62"/>
  <c r="HO243" i="62"/>
  <c r="GQ235" i="62"/>
  <c r="GP235" i="62"/>
  <c r="GO235" i="62"/>
  <c r="HO254" i="62"/>
  <c r="HI254" i="62"/>
  <c r="HI241" i="62"/>
  <c r="HO241" i="62"/>
  <c r="GO239" i="62"/>
  <c r="GQ239" i="62"/>
  <c r="GP239" i="62"/>
  <c r="HO252" i="62"/>
  <c r="HI252" i="62"/>
  <c r="HO251" i="62"/>
  <c r="HI251" i="62"/>
  <c r="HO259" i="62"/>
  <c r="HI259" i="62"/>
  <c r="HG252" i="62"/>
  <c r="HF252" i="62"/>
  <c r="HI246" i="62"/>
  <c r="HO246" i="62"/>
  <c r="GQ246" i="62"/>
  <c r="GP246" i="62"/>
  <c r="GO246" i="62"/>
  <c r="HO237" i="62"/>
  <c r="HO235" i="62"/>
  <c r="HG241" i="62"/>
  <c r="HN241" i="62" s="1"/>
  <c r="HF241" i="62"/>
  <c r="GO241" i="62"/>
  <c r="GP241" i="62"/>
  <c r="GQ241" i="62"/>
  <c r="HF247" i="62"/>
  <c r="HG247" i="62"/>
  <c r="HN247" i="62" s="1"/>
  <c r="GO240" i="62"/>
  <c r="GQ240" i="62"/>
  <c r="GP240" i="62"/>
  <c r="HG257" i="62"/>
  <c r="HN257" i="62" s="1"/>
  <c r="HF257" i="62"/>
  <c r="GQ255" i="62"/>
  <c r="GO255" i="62"/>
  <c r="GP255" i="62"/>
  <c r="HO258" i="62"/>
  <c r="HI258" i="62"/>
  <c r="HG254" i="62"/>
  <c r="HN254" i="62" s="1"/>
  <c r="HF254" i="62"/>
  <c r="HF253" i="62"/>
  <c r="HG253" i="62"/>
  <c r="HN253" i="62" s="1"/>
  <c r="HG238" i="62"/>
  <c r="HF238" i="62"/>
  <c r="HG248" i="62"/>
  <c r="HF248" i="62"/>
  <c r="HF249" i="62"/>
  <c r="HG249" i="62"/>
  <c r="HN249" i="62" s="1"/>
  <c r="HI240" i="62"/>
  <c r="HO240" i="62"/>
  <c r="HO253" i="62"/>
  <c r="HI253" i="62"/>
  <c r="HO244" i="62"/>
  <c r="HG259" i="62"/>
  <c r="HN259" i="62" s="1"/>
  <c r="HF259" i="62"/>
  <c r="GQ253" i="62"/>
  <c r="GP253" i="62"/>
  <c r="GO253" i="62"/>
  <c r="GP249" i="62"/>
  <c r="GO249" i="62"/>
  <c r="GQ249" i="62"/>
  <c r="GP244" i="62"/>
  <c r="GO244" i="62"/>
  <c r="GQ244" i="62"/>
  <c r="HO239" i="62"/>
  <c r="GQ247" i="62"/>
  <c r="GP247" i="62"/>
  <c r="GO247" i="62"/>
  <c r="HG258" i="62"/>
  <c r="HN258" i="62" s="1"/>
  <c r="HF258" i="62"/>
  <c r="GQ259" i="62"/>
  <c r="GP259" i="62"/>
  <c r="GO259" i="62"/>
  <c r="GP251" i="62"/>
  <c r="GQ251" i="62"/>
  <c r="GO251" i="62"/>
  <c r="HF244" i="62"/>
  <c r="HG244" i="62"/>
  <c r="HN244" i="62" s="1"/>
  <c r="HG246" i="62"/>
  <c r="HN246" i="62" s="1"/>
  <c r="HF246" i="62"/>
  <c r="HG237" i="62"/>
  <c r="HN237" i="62" s="1"/>
  <c r="HF237" i="62"/>
  <c r="GO236" i="62"/>
  <c r="HS236" i="62" s="1"/>
  <c r="HN236" i="62"/>
  <c r="GQ236" i="62"/>
  <c r="HU236" i="62" s="1"/>
  <c r="GP236" i="62"/>
  <c r="HT236" i="62" s="1"/>
  <c r="HG235" i="62"/>
  <c r="HN235" i="62" s="1"/>
  <c r="HF235" i="62"/>
  <c r="GP254" i="62"/>
  <c r="GO254" i="62"/>
  <c r="GQ254" i="62"/>
  <c r="GO257" i="62"/>
  <c r="GQ257" i="62"/>
  <c r="GP257" i="62"/>
  <c r="HO255" i="62"/>
  <c r="HO256" i="62"/>
  <c r="HF243" i="62"/>
  <c r="HG243" i="62"/>
  <c r="HN243" i="62" s="1"/>
  <c r="HO250" i="62"/>
  <c r="CM143" i="62"/>
  <c r="CN143" i="62"/>
  <c r="CO143" i="62"/>
  <c r="CP143" i="62"/>
  <c r="CQ143" i="62"/>
  <c r="CR143" i="62"/>
  <c r="CS143" i="62"/>
  <c r="CT143" i="62"/>
  <c r="CU143" i="62"/>
  <c r="CW143" i="62"/>
  <c r="CY143" i="62"/>
  <c r="DF143" i="62"/>
  <c r="DG143" i="62" s="1"/>
  <c r="DJ143" i="62"/>
  <c r="DK143" i="62"/>
  <c r="DL143" i="62" s="1"/>
  <c r="DS143" i="62"/>
  <c r="DT143" i="62"/>
  <c r="DU143" i="62"/>
  <c r="DV143" i="62"/>
  <c r="DW143" i="62"/>
  <c r="DX143" i="62"/>
  <c r="DY143" i="62"/>
  <c r="DZ143" i="62"/>
  <c r="EA143" i="62"/>
  <c r="EB143" i="62"/>
  <c r="EC143" i="62"/>
  <c r="ED143" i="62"/>
  <c r="GG143" i="62" s="1"/>
  <c r="EE143" i="62"/>
  <c r="EG143" i="62"/>
  <c r="EH143" i="62"/>
  <c r="EI143" i="62"/>
  <c r="EJ143" i="62"/>
  <c r="EK143" i="62"/>
  <c r="EM143" i="62"/>
  <c r="EN143" i="62"/>
  <c r="EO143" i="62"/>
  <c r="EP143" i="62"/>
  <c r="EQ143" i="62"/>
  <c r="ER143" i="62"/>
  <c r="ES143" i="62"/>
  <c r="ET143" i="62"/>
  <c r="EU143" i="62"/>
  <c r="EV143" i="62"/>
  <c r="EW143" i="62"/>
  <c r="EX143" i="62"/>
  <c r="FA143" i="62"/>
  <c r="GI143" i="62" s="1"/>
  <c r="FB143" i="62"/>
  <c r="GL143" i="62" s="1"/>
  <c r="FC143" i="62"/>
  <c r="FD143" i="62"/>
  <c r="GU143" i="62" s="1"/>
  <c r="FE143" i="62"/>
  <c r="GX143" i="62" s="1"/>
  <c r="FG143" i="62"/>
  <c r="GJ143" i="62" s="1"/>
  <c r="FH143" i="62"/>
  <c r="GM143" i="62" s="1"/>
  <c r="FI143" i="62"/>
  <c r="FJ143" i="62"/>
  <c r="FK143" i="62"/>
  <c r="FM143" i="62"/>
  <c r="FN143" i="62"/>
  <c r="GN143" i="62" s="1"/>
  <c r="FO143" i="62"/>
  <c r="GT143" i="62" s="1"/>
  <c r="FP143" i="62"/>
  <c r="GW143" i="62" s="1"/>
  <c r="FQ143" i="62"/>
  <c r="GK143" i="62"/>
  <c r="GR143" i="62"/>
  <c r="GS143" i="62"/>
  <c r="GV143" i="62"/>
  <c r="GY143" i="62"/>
  <c r="GZ143" i="62"/>
  <c r="CM144" i="62"/>
  <c r="CN144" i="62"/>
  <c r="CO144" i="62"/>
  <c r="CP144" i="62"/>
  <c r="CQ144" i="62"/>
  <c r="CR144" i="62"/>
  <c r="CS144" i="62"/>
  <c r="CT144" i="62"/>
  <c r="CU144" i="62"/>
  <c r="CW144" i="62"/>
  <c r="CY144" i="62"/>
  <c r="DF144" i="62"/>
  <c r="DG144" i="62" s="1"/>
  <c r="DJ144" i="62"/>
  <c r="DK144" i="62" s="1"/>
  <c r="DS144" i="62"/>
  <c r="DT144" i="62"/>
  <c r="DU144" i="62"/>
  <c r="DV144" i="62"/>
  <c r="DW144" i="62"/>
  <c r="DX144" i="62"/>
  <c r="DY144" i="62"/>
  <c r="DZ144" i="62"/>
  <c r="EA144" i="62"/>
  <c r="EB144" i="62"/>
  <c r="EC144" i="62"/>
  <c r="ED144" i="62"/>
  <c r="GG144" i="62" s="1"/>
  <c r="EE144" i="62"/>
  <c r="EG144" i="62"/>
  <c r="EH144" i="62"/>
  <c r="EI144" i="62"/>
  <c r="EJ144" i="62"/>
  <c r="EK144" i="62"/>
  <c r="EM144" i="62"/>
  <c r="EN144" i="62"/>
  <c r="EO144" i="62"/>
  <c r="EP144" i="62"/>
  <c r="EQ144" i="62"/>
  <c r="ER144" i="62"/>
  <c r="ES144" i="62"/>
  <c r="ET144" i="62"/>
  <c r="EU144" i="62"/>
  <c r="EV144" i="62"/>
  <c r="EW144" i="62"/>
  <c r="GN144" i="62" s="1"/>
  <c r="EX144" i="62"/>
  <c r="FA144" i="62"/>
  <c r="GI144" i="62" s="1"/>
  <c r="FB144" i="62"/>
  <c r="FC144" i="62"/>
  <c r="FD144" i="62"/>
  <c r="GU144" i="62" s="1"/>
  <c r="FE144" i="62"/>
  <c r="FG144" i="62"/>
  <c r="GJ144" i="62" s="1"/>
  <c r="FH144" i="62"/>
  <c r="FI144" i="62"/>
  <c r="FJ144" i="62"/>
  <c r="FK144" i="62"/>
  <c r="GY144" i="62" s="1"/>
  <c r="FM144" i="62"/>
  <c r="GK144" i="62" s="1"/>
  <c r="FN144" i="62"/>
  <c r="FO144" i="62"/>
  <c r="GT144" i="62" s="1"/>
  <c r="FP144" i="62"/>
  <c r="GW144" i="62" s="1"/>
  <c r="FQ144" i="62"/>
  <c r="GZ144" i="62" s="1"/>
  <c r="GR144" i="62"/>
  <c r="GS144" i="62"/>
  <c r="GV144" i="62"/>
  <c r="GX144" i="62"/>
  <c r="BF145" i="62"/>
  <c r="BG145" i="62"/>
  <c r="BH145" i="62"/>
  <c r="BI145" i="62"/>
  <c r="BJ145" i="62"/>
  <c r="BL145" i="62"/>
  <c r="BM145" i="62"/>
  <c r="BN145" i="62"/>
  <c r="BO145" i="62"/>
  <c r="BP145" i="62"/>
  <c r="BR145" i="62"/>
  <c r="FV145" i="62" s="1"/>
  <c r="HR145" i="62" s="1"/>
  <c r="BS145" i="62"/>
  <c r="BT145" i="62"/>
  <c r="BU145" i="62"/>
  <c r="BV145" i="62"/>
  <c r="BY145" i="62"/>
  <c r="BZ145" i="62"/>
  <c r="CA145" i="62"/>
  <c r="CB145" i="62"/>
  <c r="CC145" i="62"/>
  <c r="CF145" i="62"/>
  <c r="CG145" i="62"/>
  <c r="CH145" i="62"/>
  <c r="CI145" i="62"/>
  <c r="CJ145" i="62"/>
  <c r="CM145" i="62"/>
  <c r="CN145" i="62"/>
  <c r="CO145" i="62"/>
  <c r="CP145" i="62"/>
  <c r="CQ145" i="62"/>
  <c r="CR145" i="62"/>
  <c r="CS145" i="62"/>
  <c r="CT145" i="62"/>
  <c r="CU145" i="62"/>
  <c r="CW145" i="62"/>
  <c r="CY145" i="62"/>
  <c r="CZ145" i="62"/>
  <c r="DA145" i="62"/>
  <c r="DB145" i="62"/>
  <c r="DC145" i="62"/>
  <c r="DD145" i="62"/>
  <c r="DF145" i="62"/>
  <c r="DH145" i="62" s="1"/>
  <c r="DJ145" i="62"/>
  <c r="DK145" i="62"/>
  <c r="DL145" i="62" s="1"/>
  <c r="DS145" i="62"/>
  <c r="DT145" i="62"/>
  <c r="DU145" i="62"/>
  <c r="DV145" i="62"/>
  <c r="DW145" i="62"/>
  <c r="DX145" i="62"/>
  <c r="DY145" i="62"/>
  <c r="DZ145" i="62"/>
  <c r="EA145" i="62"/>
  <c r="EB145" i="62"/>
  <c r="EC145" i="62"/>
  <c r="ED145" i="62"/>
  <c r="GG145" i="62" s="1"/>
  <c r="EE145" i="62"/>
  <c r="EG145" i="62"/>
  <c r="EH145" i="62"/>
  <c r="EI145" i="62"/>
  <c r="EJ145" i="62"/>
  <c r="EK145" i="62"/>
  <c r="EM145" i="62"/>
  <c r="EN145" i="62"/>
  <c r="EO145" i="62"/>
  <c r="EP145" i="62"/>
  <c r="EQ145" i="62"/>
  <c r="ER145" i="62"/>
  <c r="ES145" i="62"/>
  <c r="ET145" i="62"/>
  <c r="EU145" i="62"/>
  <c r="EV145" i="62"/>
  <c r="EW145" i="62"/>
  <c r="EX145" i="62"/>
  <c r="FA145" i="62"/>
  <c r="GI145" i="62" s="1"/>
  <c r="FB145" i="62"/>
  <c r="GL145" i="62" s="1"/>
  <c r="FC145" i="62"/>
  <c r="GR145" i="62" s="1"/>
  <c r="FD145" i="62"/>
  <c r="FE145" i="62"/>
  <c r="GX145" i="62" s="1"/>
  <c r="FG145" i="62"/>
  <c r="FH145" i="62"/>
  <c r="FI145" i="62"/>
  <c r="GS145" i="62" s="1"/>
  <c r="FJ145" i="62"/>
  <c r="GV145" i="62" s="1"/>
  <c r="FK145" i="62"/>
  <c r="FM145" i="62"/>
  <c r="FN145" i="62"/>
  <c r="FO145" i="62"/>
  <c r="GT145" i="62" s="1"/>
  <c r="FP145" i="62"/>
  <c r="FQ145" i="62"/>
  <c r="FU145" i="62"/>
  <c r="HQ145" i="62" s="1"/>
  <c r="GJ145" i="62"/>
  <c r="GK145" i="62"/>
  <c r="GM145" i="62"/>
  <c r="GN145" i="62"/>
  <c r="GU145" i="62"/>
  <c r="GW145" i="62"/>
  <c r="GY145" i="62"/>
  <c r="GZ145" i="62"/>
  <c r="CM146" i="62"/>
  <c r="CN146" i="62"/>
  <c r="CO146" i="62"/>
  <c r="CP146" i="62"/>
  <c r="CQ146" i="62"/>
  <c r="CR146" i="62"/>
  <c r="CS146" i="62"/>
  <c r="CT146" i="62"/>
  <c r="CU146" i="62"/>
  <c r="CW146" i="62"/>
  <c r="CY146" i="62"/>
  <c r="DF146" i="62"/>
  <c r="DG146" i="62" s="1"/>
  <c r="DJ146" i="62"/>
  <c r="DK146" i="62" s="1"/>
  <c r="DQ146" i="62" s="1"/>
  <c r="DS146" i="62"/>
  <c r="DT146" i="62"/>
  <c r="DU146" i="62"/>
  <c r="DV146" i="62"/>
  <c r="DW146" i="62"/>
  <c r="DX146" i="62"/>
  <c r="DY146" i="62"/>
  <c r="DZ146" i="62"/>
  <c r="EA146" i="62"/>
  <c r="EB146" i="62"/>
  <c r="EC146" i="62"/>
  <c r="ED146" i="62"/>
  <c r="GG146" i="62" s="1"/>
  <c r="EE146" i="62"/>
  <c r="EG146" i="62"/>
  <c r="EH146" i="62"/>
  <c r="EI146" i="62"/>
  <c r="EJ146" i="62"/>
  <c r="EK146" i="62"/>
  <c r="EM146" i="62"/>
  <c r="EN146" i="62"/>
  <c r="EO146" i="62"/>
  <c r="EP146" i="62"/>
  <c r="EQ146" i="62"/>
  <c r="ER146" i="62"/>
  <c r="ES146" i="62"/>
  <c r="ET146" i="62"/>
  <c r="EU146" i="62"/>
  <c r="EV146" i="62"/>
  <c r="EW146" i="62"/>
  <c r="GN146" i="62" s="1"/>
  <c r="EX146" i="62"/>
  <c r="FA146" i="62"/>
  <c r="FB146" i="62"/>
  <c r="FC146" i="62"/>
  <c r="GR146" i="62" s="1"/>
  <c r="FD146" i="62"/>
  <c r="FE146" i="62"/>
  <c r="FG146" i="62"/>
  <c r="GJ146" i="62" s="1"/>
  <c r="FH146" i="62"/>
  <c r="GM146" i="62" s="1"/>
  <c r="FI146" i="62"/>
  <c r="FJ146" i="62"/>
  <c r="GV146" i="62" s="1"/>
  <c r="FK146" i="62"/>
  <c r="GY146" i="62" s="1"/>
  <c r="FM146" i="62"/>
  <c r="GK146" i="62" s="1"/>
  <c r="FN146" i="62"/>
  <c r="FO146" i="62"/>
  <c r="FP146" i="62"/>
  <c r="FQ146" i="62"/>
  <c r="GI146" i="62"/>
  <c r="GL146" i="62"/>
  <c r="GS146" i="62"/>
  <c r="GT146" i="62"/>
  <c r="GU146" i="62"/>
  <c r="GW146" i="62"/>
  <c r="GX146" i="62"/>
  <c r="GZ146" i="62"/>
  <c r="CM147" i="62"/>
  <c r="CN147" i="62"/>
  <c r="CO147" i="62"/>
  <c r="CP147" i="62"/>
  <c r="CQ147" i="62"/>
  <c r="CR147" i="62"/>
  <c r="CS147" i="62"/>
  <c r="CT147" i="62"/>
  <c r="CU147" i="62"/>
  <c r="CW147" i="62"/>
  <c r="CY147" i="62"/>
  <c r="DF147" i="62"/>
  <c r="DG147" i="62" s="1"/>
  <c r="DJ147" i="62"/>
  <c r="DK147" i="62" s="1"/>
  <c r="DP147" i="62" s="1"/>
  <c r="DS147" i="62"/>
  <c r="DT147" i="62"/>
  <c r="DU147" i="62"/>
  <c r="DV147" i="62"/>
  <c r="DW147" i="62"/>
  <c r="DX147" i="62"/>
  <c r="DY147" i="62"/>
  <c r="DZ147" i="62"/>
  <c r="EA147" i="62"/>
  <c r="EB147" i="62"/>
  <c r="EC147" i="62"/>
  <c r="ED147" i="62"/>
  <c r="GG147" i="62" s="1"/>
  <c r="EE147" i="62"/>
  <c r="EG147" i="62"/>
  <c r="EH147" i="62"/>
  <c r="EI147" i="62"/>
  <c r="EJ147" i="62"/>
  <c r="EK147" i="62"/>
  <c r="EM147" i="62"/>
  <c r="EN147" i="62"/>
  <c r="EO147" i="62"/>
  <c r="EP147" i="62"/>
  <c r="EQ147" i="62"/>
  <c r="ER147" i="62"/>
  <c r="ES147" i="62"/>
  <c r="ET147" i="62"/>
  <c r="EU147" i="62"/>
  <c r="EV147" i="62"/>
  <c r="EW147" i="62"/>
  <c r="GN147" i="62" s="1"/>
  <c r="EX147" i="62"/>
  <c r="FA147" i="62"/>
  <c r="FB147" i="62"/>
  <c r="FC147" i="62"/>
  <c r="FD147" i="62"/>
  <c r="GU147" i="62" s="1"/>
  <c r="FE147" i="62"/>
  <c r="GX147" i="62" s="1"/>
  <c r="FG147" i="62"/>
  <c r="FH147" i="62"/>
  <c r="FI147" i="62"/>
  <c r="FJ147" i="62"/>
  <c r="FK147" i="62"/>
  <c r="GY147" i="62" s="1"/>
  <c r="FM147" i="62"/>
  <c r="FN147" i="62"/>
  <c r="FO147" i="62"/>
  <c r="GT147" i="62" s="1"/>
  <c r="FP147" i="62"/>
  <c r="FQ147" i="62"/>
  <c r="GZ147" i="62" s="1"/>
  <c r="GI147" i="62"/>
  <c r="GJ147" i="62"/>
  <c r="GK147" i="62"/>
  <c r="GL147" i="62"/>
  <c r="GM147" i="62"/>
  <c r="GR147" i="62"/>
  <c r="GS147" i="62"/>
  <c r="GV147" i="62"/>
  <c r="GW147" i="62"/>
  <c r="CM148" i="62"/>
  <c r="CN148" i="62"/>
  <c r="CO148" i="62"/>
  <c r="CP148" i="62"/>
  <c r="CQ148" i="62"/>
  <c r="CR148" i="62"/>
  <c r="CS148" i="62"/>
  <c r="CT148" i="62"/>
  <c r="CU148" i="62"/>
  <c r="CW148" i="62"/>
  <c r="CY148" i="62"/>
  <c r="DF148" i="62"/>
  <c r="DG148" i="62" s="1"/>
  <c r="GE148" i="62" s="1"/>
  <c r="HJ148" i="62" s="1"/>
  <c r="DJ148" i="62"/>
  <c r="DK148" i="62" s="1"/>
  <c r="DM148" i="62" s="1"/>
  <c r="DS148" i="62"/>
  <c r="DT148" i="62"/>
  <c r="DU148" i="62"/>
  <c r="DV148" i="62"/>
  <c r="DW148" i="62"/>
  <c r="DX148" i="62"/>
  <c r="DY148" i="62"/>
  <c r="DZ148" i="62"/>
  <c r="EA148" i="62"/>
  <c r="EB148" i="62"/>
  <c r="EC148" i="62"/>
  <c r="ED148" i="62"/>
  <c r="GG148" i="62" s="1"/>
  <c r="EE148" i="62"/>
  <c r="EG148" i="62"/>
  <c r="EH148" i="62"/>
  <c r="EI148" i="62"/>
  <c r="EJ148" i="62"/>
  <c r="EK148" i="62"/>
  <c r="EM148" i="62"/>
  <c r="EN148" i="62"/>
  <c r="EO148" i="62"/>
  <c r="EP148" i="62"/>
  <c r="EQ148" i="62"/>
  <c r="ER148" i="62"/>
  <c r="ES148" i="62"/>
  <c r="ET148" i="62"/>
  <c r="EU148" i="62"/>
  <c r="EV148" i="62"/>
  <c r="EW148" i="62"/>
  <c r="GN148" i="62" s="1"/>
  <c r="EX148" i="62"/>
  <c r="FA148" i="62"/>
  <c r="FB148" i="62"/>
  <c r="GL148" i="62" s="1"/>
  <c r="FC148" i="62"/>
  <c r="GR148" i="62" s="1"/>
  <c r="FD148" i="62"/>
  <c r="FE148" i="62"/>
  <c r="GX148" i="62" s="1"/>
  <c r="FG148" i="62"/>
  <c r="GJ148" i="62" s="1"/>
  <c r="FH148" i="62"/>
  <c r="GM148" i="62" s="1"/>
  <c r="FI148" i="62"/>
  <c r="GS148" i="62" s="1"/>
  <c r="FJ148" i="62"/>
  <c r="FK148" i="62"/>
  <c r="FM148" i="62"/>
  <c r="FN148" i="62"/>
  <c r="FO148" i="62"/>
  <c r="FP148" i="62"/>
  <c r="GW148" i="62" s="1"/>
  <c r="FQ148" i="62"/>
  <c r="GZ148" i="62" s="1"/>
  <c r="GI148" i="62"/>
  <c r="GK148" i="62"/>
  <c r="GT148" i="62"/>
  <c r="GU148" i="62"/>
  <c r="GV148" i="62"/>
  <c r="GY148" i="62"/>
  <c r="CM149" i="62"/>
  <c r="CN149" i="62"/>
  <c r="CO149" i="62"/>
  <c r="CP149" i="62"/>
  <c r="CQ149" i="62"/>
  <c r="CR149" i="62"/>
  <c r="CS149" i="62"/>
  <c r="CT149" i="62"/>
  <c r="CU149" i="62"/>
  <c r="CW149" i="62"/>
  <c r="CY149" i="62"/>
  <c r="DF149" i="62"/>
  <c r="DJ149" i="62"/>
  <c r="DK149" i="62"/>
  <c r="DO149" i="62" s="1"/>
  <c r="DS149" i="62"/>
  <c r="DT149" i="62"/>
  <c r="DU149" i="62"/>
  <c r="DV149" i="62"/>
  <c r="DW149" i="62"/>
  <c r="DX149" i="62"/>
  <c r="DY149" i="62"/>
  <c r="DZ149" i="62"/>
  <c r="EA149" i="62"/>
  <c r="EB149" i="62"/>
  <c r="EC149" i="62"/>
  <c r="ED149" i="62"/>
  <c r="GG149" i="62" s="1"/>
  <c r="EE149" i="62"/>
  <c r="EG149" i="62"/>
  <c r="EH149" i="62"/>
  <c r="EI149" i="62"/>
  <c r="EJ149" i="62"/>
  <c r="EK149" i="62"/>
  <c r="EM149" i="62"/>
  <c r="EN149" i="62"/>
  <c r="EO149" i="62"/>
  <c r="EP149" i="62"/>
  <c r="EQ149" i="62"/>
  <c r="ER149" i="62"/>
  <c r="ES149" i="62"/>
  <c r="ET149" i="62"/>
  <c r="EU149" i="62"/>
  <c r="EV149" i="62"/>
  <c r="EW149" i="62"/>
  <c r="GL149" i="62" s="1"/>
  <c r="EX149" i="62"/>
  <c r="FA149" i="62"/>
  <c r="GI149" i="62" s="1"/>
  <c r="FB149" i="62"/>
  <c r="FC149" i="62"/>
  <c r="FD149" i="62"/>
  <c r="GU149" i="62" s="1"/>
  <c r="FE149" i="62"/>
  <c r="GX149" i="62" s="1"/>
  <c r="FG149" i="62"/>
  <c r="GJ149" i="62" s="1"/>
  <c r="FH149" i="62"/>
  <c r="GM149" i="62" s="1"/>
  <c r="FI149" i="62"/>
  <c r="FJ149" i="62"/>
  <c r="GV149" i="62" s="1"/>
  <c r="FK149" i="62"/>
  <c r="FM149" i="62"/>
  <c r="FN149" i="62"/>
  <c r="GN149" i="62" s="1"/>
  <c r="FO149" i="62"/>
  <c r="GT149" i="62" s="1"/>
  <c r="FP149" i="62"/>
  <c r="FQ149" i="62"/>
  <c r="GK149" i="62"/>
  <c r="GR149" i="62"/>
  <c r="GS149" i="62"/>
  <c r="GW149" i="62"/>
  <c r="GY149" i="62"/>
  <c r="GZ149" i="62"/>
  <c r="CM150" i="62"/>
  <c r="CN150" i="62"/>
  <c r="CO150" i="62"/>
  <c r="CP150" i="62"/>
  <c r="CQ150" i="62"/>
  <c r="CR150" i="62"/>
  <c r="CS150" i="62"/>
  <c r="CT150" i="62"/>
  <c r="CU150" i="62"/>
  <c r="CW150" i="62"/>
  <c r="CY150" i="62"/>
  <c r="DF150" i="62"/>
  <c r="DG150" i="62" s="1"/>
  <c r="GE150" i="62" s="1"/>
  <c r="HJ150" i="62" s="1"/>
  <c r="DJ150" i="62"/>
  <c r="DK150" i="62" s="1"/>
  <c r="DM150" i="62" s="1"/>
  <c r="DS150" i="62"/>
  <c r="DT150" i="62"/>
  <c r="DU150" i="62"/>
  <c r="DV150" i="62"/>
  <c r="DW150" i="62"/>
  <c r="DX150" i="62"/>
  <c r="DY150" i="62"/>
  <c r="DZ150" i="62"/>
  <c r="EA150" i="62"/>
  <c r="EB150" i="62"/>
  <c r="EC150" i="62"/>
  <c r="ED150" i="62"/>
  <c r="GG150" i="62" s="1"/>
  <c r="EE150" i="62"/>
  <c r="EG150" i="62"/>
  <c r="EH150" i="62"/>
  <c r="EI150" i="62"/>
  <c r="EJ150" i="62"/>
  <c r="EK150" i="62"/>
  <c r="EM150" i="62"/>
  <c r="EN150" i="62"/>
  <c r="EO150" i="62"/>
  <c r="EP150" i="62"/>
  <c r="EQ150" i="62"/>
  <c r="ER150" i="62"/>
  <c r="ES150" i="62"/>
  <c r="ET150" i="62"/>
  <c r="EU150" i="62"/>
  <c r="EV150" i="62"/>
  <c r="EW150" i="62"/>
  <c r="GN150" i="62" s="1"/>
  <c r="EX150" i="62"/>
  <c r="FA150" i="62"/>
  <c r="GI150" i="62" s="1"/>
  <c r="FB150" i="62"/>
  <c r="FC150" i="62"/>
  <c r="FD150" i="62"/>
  <c r="GU150" i="62" s="1"/>
  <c r="FE150" i="62"/>
  <c r="FG150" i="62"/>
  <c r="FH150" i="62"/>
  <c r="FI150" i="62"/>
  <c r="FJ150" i="62"/>
  <c r="GV150" i="62" s="1"/>
  <c r="FK150" i="62"/>
  <c r="FM150" i="62"/>
  <c r="GK150" i="62" s="1"/>
  <c r="FN150" i="62"/>
  <c r="FO150" i="62"/>
  <c r="GT150" i="62" s="1"/>
  <c r="FP150" i="62"/>
  <c r="GW150" i="62" s="1"/>
  <c r="FQ150" i="62"/>
  <c r="GZ150" i="62" s="1"/>
  <c r="GJ150" i="62"/>
  <c r="GL150" i="62"/>
  <c r="GM150" i="62"/>
  <c r="GR150" i="62"/>
  <c r="GS150" i="62"/>
  <c r="GX150" i="62"/>
  <c r="GY150" i="62"/>
  <c r="BF151" i="62"/>
  <c r="BG151" i="62"/>
  <c r="BH151" i="62"/>
  <c r="BI151" i="62"/>
  <c r="BJ151" i="62"/>
  <c r="BL151" i="62"/>
  <c r="BM151" i="62"/>
  <c r="BN151" i="62"/>
  <c r="BO151" i="62"/>
  <c r="BP151" i="62"/>
  <c r="BR151" i="62"/>
  <c r="FV151" i="62" s="1"/>
  <c r="HR151" i="62" s="1"/>
  <c r="BS151" i="62"/>
  <c r="BT151" i="62"/>
  <c r="BU151" i="62"/>
  <c r="BV151" i="62"/>
  <c r="BY151" i="62"/>
  <c r="BZ151" i="62"/>
  <c r="CA151" i="62"/>
  <c r="CB151" i="62"/>
  <c r="CC151" i="62"/>
  <c r="CF151" i="62"/>
  <c r="CG151" i="62"/>
  <c r="CH151" i="62"/>
  <c r="CI151" i="62"/>
  <c r="CJ151" i="62"/>
  <c r="CM151" i="62"/>
  <c r="CN151" i="62"/>
  <c r="CO151" i="62"/>
  <c r="CP151" i="62"/>
  <c r="CQ151" i="62"/>
  <c r="CR151" i="62"/>
  <c r="CS151" i="62"/>
  <c r="CT151" i="62"/>
  <c r="CU151" i="62"/>
  <c r="CW151" i="62"/>
  <c r="CY151" i="62"/>
  <c r="CZ151" i="62"/>
  <c r="DA151" i="62"/>
  <c r="DB151" i="62"/>
  <c r="DC151" i="62"/>
  <c r="DD151" i="62"/>
  <c r="DF151" i="62"/>
  <c r="DH151" i="62" s="1"/>
  <c r="DJ151" i="62"/>
  <c r="DK151" i="62"/>
  <c r="DS151" i="62"/>
  <c r="DT151" i="62"/>
  <c r="DU151" i="62"/>
  <c r="DV151" i="62"/>
  <c r="DW151" i="62"/>
  <c r="DX151" i="62"/>
  <c r="DY151" i="62"/>
  <c r="DZ151" i="62"/>
  <c r="EA151" i="62"/>
  <c r="EB151" i="62"/>
  <c r="EC151" i="62"/>
  <c r="ED151" i="62"/>
  <c r="GG151" i="62" s="1"/>
  <c r="EE151" i="62"/>
  <c r="EG151" i="62"/>
  <c r="EH151" i="62"/>
  <c r="EI151" i="62"/>
  <c r="EJ151" i="62"/>
  <c r="EK151" i="62"/>
  <c r="EM151" i="62"/>
  <c r="EN151" i="62"/>
  <c r="EO151" i="62"/>
  <c r="EP151" i="62"/>
  <c r="EQ151" i="62"/>
  <c r="ER151" i="62"/>
  <c r="ES151" i="62"/>
  <c r="ET151" i="62"/>
  <c r="EU151" i="62"/>
  <c r="EV151" i="62"/>
  <c r="EW151" i="62"/>
  <c r="EX151" i="62"/>
  <c r="FA151" i="62"/>
  <c r="GI151" i="62" s="1"/>
  <c r="FB151" i="62"/>
  <c r="GL151" i="62" s="1"/>
  <c r="FC151" i="62"/>
  <c r="GR151" i="62" s="1"/>
  <c r="FD151" i="62"/>
  <c r="FE151" i="62"/>
  <c r="GX151" i="62" s="1"/>
  <c r="FG151" i="62"/>
  <c r="FH151" i="62"/>
  <c r="FI151" i="62"/>
  <c r="GS151" i="62" s="1"/>
  <c r="FJ151" i="62"/>
  <c r="GV151" i="62" s="1"/>
  <c r="FK151" i="62"/>
  <c r="FM151" i="62"/>
  <c r="FN151" i="62"/>
  <c r="FO151" i="62"/>
  <c r="GT151" i="62" s="1"/>
  <c r="FP151" i="62"/>
  <c r="FQ151" i="62"/>
  <c r="FU151" i="62"/>
  <c r="HQ151" i="62" s="1"/>
  <c r="GJ151" i="62"/>
  <c r="GK151" i="62"/>
  <c r="GM151" i="62"/>
  <c r="GN151" i="62"/>
  <c r="GU151" i="62"/>
  <c r="GW151" i="62"/>
  <c r="GY151" i="62"/>
  <c r="GZ151" i="62"/>
  <c r="CM152" i="62"/>
  <c r="CN152" i="62"/>
  <c r="CO152" i="62"/>
  <c r="CP152" i="62"/>
  <c r="CQ152" i="62"/>
  <c r="CR152" i="62"/>
  <c r="CS152" i="62"/>
  <c r="CT152" i="62"/>
  <c r="CU152" i="62"/>
  <c r="CW152" i="62"/>
  <c r="CY152" i="62"/>
  <c r="DF152" i="62"/>
  <c r="DJ152" i="62"/>
  <c r="DK152" i="62" s="1"/>
  <c r="DQ152" i="62" s="1"/>
  <c r="DS152" i="62"/>
  <c r="DT152" i="62"/>
  <c r="DU152" i="62"/>
  <c r="DV152" i="62"/>
  <c r="DW152" i="62"/>
  <c r="DX152" i="62"/>
  <c r="DY152" i="62"/>
  <c r="DZ152" i="62"/>
  <c r="EA152" i="62"/>
  <c r="EB152" i="62"/>
  <c r="EC152" i="62"/>
  <c r="ED152" i="62"/>
  <c r="GG152" i="62" s="1"/>
  <c r="EE152" i="62"/>
  <c r="EG152" i="62"/>
  <c r="EH152" i="62"/>
  <c r="EI152" i="62"/>
  <c r="EJ152" i="62"/>
  <c r="EK152" i="62"/>
  <c r="EM152" i="62"/>
  <c r="EN152" i="62"/>
  <c r="EO152" i="62"/>
  <c r="EP152" i="62"/>
  <c r="EQ152" i="62"/>
  <c r="ER152" i="62"/>
  <c r="ES152" i="62"/>
  <c r="ET152" i="62"/>
  <c r="EU152" i="62"/>
  <c r="EV152" i="62"/>
  <c r="EW152" i="62"/>
  <c r="GL152" i="62" s="1"/>
  <c r="EX152" i="62"/>
  <c r="FA152" i="62"/>
  <c r="FB152" i="62"/>
  <c r="FC152" i="62"/>
  <c r="GR152" i="62" s="1"/>
  <c r="FD152" i="62"/>
  <c r="FE152" i="62"/>
  <c r="FG152" i="62"/>
  <c r="GJ152" i="62" s="1"/>
  <c r="FH152" i="62"/>
  <c r="FI152" i="62"/>
  <c r="FJ152" i="62"/>
  <c r="GV152" i="62" s="1"/>
  <c r="FK152" i="62"/>
  <c r="GY152" i="62" s="1"/>
  <c r="FM152" i="62"/>
  <c r="GK152" i="62" s="1"/>
  <c r="FN152" i="62"/>
  <c r="FO152" i="62"/>
  <c r="FP152" i="62"/>
  <c r="FQ152" i="62"/>
  <c r="GI152" i="62"/>
  <c r="GM152" i="62"/>
  <c r="GN152" i="62"/>
  <c r="GS152" i="62"/>
  <c r="GT152" i="62"/>
  <c r="GU152" i="62"/>
  <c r="GW152" i="62"/>
  <c r="GX152" i="62"/>
  <c r="GZ152" i="62"/>
  <c r="CM153" i="62"/>
  <c r="CN153" i="62"/>
  <c r="CO153" i="62"/>
  <c r="CP153" i="62"/>
  <c r="CQ153" i="62"/>
  <c r="CR153" i="62"/>
  <c r="CS153" i="62"/>
  <c r="CT153" i="62"/>
  <c r="CU153" i="62"/>
  <c r="CW153" i="62"/>
  <c r="CY153" i="62"/>
  <c r="DF153" i="62"/>
  <c r="DG153" i="62" s="1"/>
  <c r="DJ153" i="62"/>
  <c r="DK153" i="62" s="1"/>
  <c r="DL153" i="62" s="1"/>
  <c r="DS153" i="62"/>
  <c r="DT153" i="62"/>
  <c r="DU153" i="62"/>
  <c r="DV153" i="62"/>
  <c r="DW153" i="62"/>
  <c r="DX153" i="62"/>
  <c r="DY153" i="62"/>
  <c r="DZ153" i="62"/>
  <c r="EA153" i="62"/>
  <c r="EB153" i="62"/>
  <c r="EC153" i="62"/>
  <c r="ED153" i="62"/>
  <c r="GG153" i="62" s="1"/>
  <c r="EE153" i="62"/>
  <c r="EG153" i="62"/>
  <c r="EH153" i="62"/>
  <c r="EI153" i="62"/>
  <c r="EJ153" i="62"/>
  <c r="EK153" i="62"/>
  <c r="EM153" i="62"/>
  <c r="EN153" i="62"/>
  <c r="EO153" i="62"/>
  <c r="EP153" i="62"/>
  <c r="EQ153" i="62"/>
  <c r="ER153" i="62"/>
  <c r="ES153" i="62"/>
  <c r="ET153" i="62"/>
  <c r="EU153" i="62"/>
  <c r="EV153" i="62"/>
  <c r="EW153" i="62"/>
  <c r="GN153" i="62" s="1"/>
  <c r="EX153" i="62"/>
  <c r="FA153" i="62"/>
  <c r="FB153" i="62"/>
  <c r="FC153" i="62"/>
  <c r="GR153" i="62" s="1"/>
  <c r="FD153" i="62"/>
  <c r="FE153" i="62"/>
  <c r="GX153" i="62" s="1"/>
  <c r="FG153" i="62"/>
  <c r="FH153" i="62"/>
  <c r="FI153" i="62"/>
  <c r="FJ153" i="62"/>
  <c r="GV153" i="62" s="1"/>
  <c r="FK153" i="62"/>
  <c r="FM153" i="62"/>
  <c r="GK153" i="62" s="1"/>
  <c r="FN153" i="62"/>
  <c r="FO153" i="62"/>
  <c r="FP153" i="62"/>
  <c r="GW153" i="62" s="1"/>
  <c r="FQ153" i="62"/>
  <c r="GZ153" i="62" s="1"/>
  <c r="GI153" i="62"/>
  <c r="GJ153" i="62"/>
  <c r="GS153" i="62"/>
  <c r="GT153" i="62"/>
  <c r="GU153" i="62"/>
  <c r="GY153" i="62"/>
  <c r="CM154" i="62"/>
  <c r="CN154" i="62"/>
  <c r="CO154" i="62"/>
  <c r="CP154" i="62"/>
  <c r="CQ154" i="62"/>
  <c r="CR154" i="62"/>
  <c r="CS154" i="62"/>
  <c r="CT154" i="62"/>
  <c r="CU154" i="62"/>
  <c r="CW154" i="62"/>
  <c r="CY154" i="62"/>
  <c r="DF154" i="62"/>
  <c r="DJ154" i="62"/>
  <c r="DK154" i="62" s="1"/>
  <c r="DS154" i="62"/>
  <c r="DT154" i="62"/>
  <c r="DU154" i="62"/>
  <c r="DV154" i="62"/>
  <c r="DW154" i="62"/>
  <c r="DX154" i="62"/>
  <c r="DY154" i="62"/>
  <c r="DZ154" i="62"/>
  <c r="EA154" i="62"/>
  <c r="EB154" i="62"/>
  <c r="EC154" i="62"/>
  <c r="ED154" i="62"/>
  <c r="GG154" i="62" s="1"/>
  <c r="EE154" i="62"/>
  <c r="EG154" i="62"/>
  <c r="EH154" i="62"/>
  <c r="EI154" i="62"/>
  <c r="EJ154" i="62"/>
  <c r="EK154" i="62"/>
  <c r="EM154" i="62"/>
  <c r="EN154" i="62"/>
  <c r="EO154" i="62"/>
  <c r="EP154" i="62"/>
  <c r="EQ154" i="62"/>
  <c r="ER154" i="62"/>
  <c r="ES154" i="62"/>
  <c r="ET154" i="62"/>
  <c r="EU154" i="62"/>
  <c r="EV154" i="62"/>
  <c r="EW154" i="62"/>
  <c r="GN154" i="62" s="1"/>
  <c r="EX154" i="62"/>
  <c r="FA154" i="62"/>
  <c r="FB154" i="62"/>
  <c r="GL154" i="62" s="1"/>
  <c r="FC154" i="62"/>
  <c r="GR154" i="62" s="1"/>
  <c r="FD154" i="62"/>
  <c r="FE154" i="62"/>
  <c r="GX154" i="62" s="1"/>
  <c r="FG154" i="62"/>
  <c r="FH154" i="62"/>
  <c r="GM154" i="62" s="1"/>
  <c r="FI154" i="62"/>
  <c r="GS154" i="62" s="1"/>
  <c r="FJ154" i="62"/>
  <c r="FK154" i="62"/>
  <c r="FM154" i="62"/>
  <c r="GK154" i="62" s="1"/>
  <c r="FN154" i="62"/>
  <c r="FO154" i="62"/>
  <c r="FP154" i="62"/>
  <c r="GW154" i="62" s="1"/>
  <c r="FQ154" i="62"/>
  <c r="GZ154" i="62" s="1"/>
  <c r="GI154" i="62"/>
  <c r="GJ154" i="62"/>
  <c r="GT154" i="62"/>
  <c r="GU154" i="62"/>
  <c r="GV154" i="62"/>
  <c r="GY154" i="62"/>
  <c r="CM155" i="62"/>
  <c r="CN155" i="62"/>
  <c r="CO155" i="62"/>
  <c r="CP155" i="62"/>
  <c r="CQ155" i="62"/>
  <c r="CR155" i="62"/>
  <c r="CS155" i="62"/>
  <c r="CT155" i="62"/>
  <c r="CU155" i="62"/>
  <c r="CW155" i="62"/>
  <c r="CY155" i="62"/>
  <c r="DF155" i="62"/>
  <c r="DH155" i="62" s="1"/>
  <c r="DJ155" i="62"/>
  <c r="DK155" i="62"/>
  <c r="DL155" i="62" s="1"/>
  <c r="DS155" i="62"/>
  <c r="DT155" i="62"/>
  <c r="DU155" i="62"/>
  <c r="DV155" i="62"/>
  <c r="DW155" i="62"/>
  <c r="DX155" i="62"/>
  <c r="DY155" i="62"/>
  <c r="DZ155" i="62"/>
  <c r="EA155" i="62"/>
  <c r="EB155" i="62"/>
  <c r="EC155" i="62"/>
  <c r="ED155" i="62"/>
  <c r="GG155" i="62" s="1"/>
  <c r="EE155" i="62"/>
  <c r="EG155" i="62"/>
  <c r="EH155" i="62"/>
  <c r="EI155" i="62"/>
  <c r="EJ155" i="62"/>
  <c r="EK155" i="62"/>
  <c r="EM155" i="62"/>
  <c r="EN155" i="62"/>
  <c r="EO155" i="62"/>
  <c r="EP155" i="62"/>
  <c r="EQ155" i="62"/>
  <c r="ER155" i="62"/>
  <c r="ES155" i="62"/>
  <c r="ET155" i="62"/>
  <c r="EU155" i="62"/>
  <c r="EV155" i="62"/>
  <c r="EW155" i="62"/>
  <c r="GL155" i="62" s="1"/>
  <c r="EX155" i="62"/>
  <c r="FA155" i="62"/>
  <c r="GI155" i="62" s="1"/>
  <c r="FB155" i="62"/>
  <c r="FC155" i="62"/>
  <c r="FD155" i="62"/>
  <c r="GU155" i="62" s="1"/>
  <c r="FE155" i="62"/>
  <c r="GX155" i="62" s="1"/>
  <c r="FG155" i="62"/>
  <c r="GJ155" i="62" s="1"/>
  <c r="FH155" i="62"/>
  <c r="FI155" i="62"/>
  <c r="FJ155" i="62"/>
  <c r="GV155" i="62" s="1"/>
  <c r="FK155" i="62"/>
  <c r="FM155" i="62"/>
  <c r="FN155" i="62"/>
  <c r="FO155" i="62"/>
  <c r="FP155" i="62"/>
  <c r="FQ155" i="62"/>
  <c r="GK155" i="62"/>
  <c r="GM155" i="62"/>
  <c r="GN155" i="62"/>
  <c r="GR155" i="62"/>
  <c r="GS155" i="62"/>
  <c r="GT155" i="62"/>
  <c r="GW155" i="62"/>
  <c r="GY155" i="62"/>
  <c r="GZ155" i="62"/>
  <c r="CM156" i="62"/>
  <c r="CN156" i="62"/>
  <c r="CO156" i="62"/>
  <c r="CP156" i="62"/>
  <c r="CQ156" i="62"/>
  <c r="CR156" i="62"/>
  <c r="CS156" i="62"/>
  <c r="CT156" i="62"/>
  <c r="CU156" i="62"/>
  <c r="CW156" i="62"/>
  <c r="CY156" i="62"/>
  <c r="DF156" i="62"/>
  <c r="DH156" i="62" s="1"/>
  <c r="DJ156" i="62"/>
  <c r="DK156" i="62" s="1"/>
  <c r="DO156" i="62" s="1"/>
  <c r="DS156" i="62"/>
  <c r="DT156" i="62"/>
  <c r="DU156" i="62"/>
  <c r="DV156" i="62"/>
  <c r="DW156" i="62"/>
  <c r="DX156" i="62"/>
  <c r="DY156" i="62"/>
  <c r="DZ156" i="62"/>
  <c r="EA156" i="62"/>
  <c r="EB156" i="62"/>
  <c r="EC156" i="62"/>
  <c r="ED156" i="62"/>
  <c r="GG156" i="62" s="1"/>
  <c r="EE156" i="62"/>
  <c r="EG156" i="62"/>
  <c r="EH156" i="62"/>
  <c r="EI156" i="62"/>
  <c r="EJ156" i="62"/>
  <c r="EK156" i="62"/>
  <c r="EM156" i="62"/>
  <c r="EN156" i="62"/>
  <c r="EO156" i="62"/>
  <c r="EP156" i="62"/>
  <c r="EQ156" i="62"/>
  <c r="ER156" i="62"/>
  <c r="ES156" i="62"/>
  <c r="ET156" i="62"/>
  <c r="EU156" i="62"/>
  <c r="EV156" i="62"/>
  <c r="EW156" i="62"/>
  <c r="GN156" i="62" s="1"/>
  <c r="EX156" i="62"/>
  <c r="FA156" i="62"/>
  <c r="FB156" i="62"/>
  <c r="FC156" i="62"/>
  <c r="FD156" i="62"/>
  <c r="GU156" i="62" s="1"/>
  <c r="FE156" i="62"/>
  <c r="FG156" i="62"/>
  <c r="FH156" i="62"/>
  <c r="FI156" i="62"/>
  <c r="GS156" i="62" s="1"/>
  <c r="FJ156" i="62"/>
  <c r="GV156" i="62" s="1"/>
  <c r="FK156" i="62"/>
  <c r="GY156" i="62" s="1"/>
  <c r="FM156" i="62"/>
  <c r="GK156" i="62" s="1"/>
  <c r="FN156" i="62"/>
  <c r="FO156" i="62"/>
  <c r="GT156" i="62" s="1"/>
  <c r="FP156" i="62"/>
  <c r="GW156" i="62" s="1"/>
  <c r="FQ156" i="62"/>
  <c r="GZ156" i="62" s="1"/>
  <c r="GI156" i="62"/>
  <c r="GJ156" i="62"/>
  <c r="GL156" i="62"/>
  <c r="GM156" i="62"/>
  <c r="GR156" i="62"/>
  <c r="GX156" i="62"/>
  <c r="BF157" i="62"/>
  <c r="BG157" i="62"/>
  <c r="BH157" i="62"/>
  <c r="BI157" i="62"/>
  <c r="BJ157" i="62"/>
  <c r="BL157" i="62"/>
  <c r="BM157" i="62"/>
  <c r="BN157" i="62"/>
  <c r="BO157" i="62"/>
  <c r="BP157" i="62"/>
  <c r="BR157" i="62"/>
  <c r="FV157" i="62" s="1"/>
  <c r="HR157" i="62" s="1"/>
  <c r="BS157" i="62"/>
  <c r="BT157" i="62"/>
  <c r="BU157" i="62"/>
  <c r="BV157" i="62"/>
  <c r="BY157" i="62"/>
  <c r="BZ157" i="62"/>
  <c r="CA157" i="62"/>
  <c r="CB157" i="62"/>
  <c r="CC157" i="62"/>
  <c r="CF157" i="62"/>
  <c r="CG157" i="62"/>
  <c r="CH157" i="62"/>
  <c r="CI157" i="62"/>
  <c r="CJ157" i="62"/>
  <c r="CM157" i="62"/>
  <c r="CN157" i="62"/>
  <c r="CO157" i="62"/>
  <c r="CP157" i="62"/>
  <c r="CQ157" i="62"/>
  <c r="CR157" i="62"/>
  <c r="CS157" i="62"/>
  <c r="CT157" i="62"/>
  <c r="CU157" i="62"/>
  <c r="CW157" i="62"/>
  <c r="CY157" i="62"/>
  <c r="CZ157" i="62"/>
  <c r="DA157" i="62"/>
  <c r="DB157" i="62"/>
  <c r="DC157" i="62"/>
  <c r="DD157" i="62"/>
  <c r="DF157" i="62"/>
  <c r="DJ157" i="62"/>
  <c r="DK157" i="62"/>
  <c r="DN157" i="62" s="1"/>
  <c r="DS157" i="62"/>
  <c r="DT157" i="62"/>
  <c r="DU157" i="62"/>
  <c r="DV157" i="62"/>
  <c r="DW157" i="62"/>
  <c r="DX157" i="62"/>
  <c r="DY157" i="62"/>
  <c r="DZ157" i="62"/>
  <c r="EA157" i="62"/>
  <c r="EB157" i="62"/>
  <c r="EC157" i="62"/>
  <c r="ED157" i="62"/>
  <c r="GG157" i="62" s="1"/>
  <c r="EE157" i="62"/>
  <c r="EG157" i="62"/>
  <c r="EH157" i="62"/>
  <c r="EI157" i="62"/>
  <c r="EJ157" i="62"/>
  <c r="EK157" i="62"/>
  <c r="EM157" i="62"/>
  <c r="EN157" i="62"/>
  <c r="EO157" i="62"/>
  <c r="EP157" i="62"/>
  <c r="EQ157" i="62"/>
  <c r="ER157" i="62"/>
  <c r="ES157" i="62"/>
  <c r="ET157" i="62"/>
  <c r="EU157" i="62"/>
  <c r="EV157" i="62"/>
  <c r="EW157" i="62"/>
  <c r="EX157" i="62"/>
  <c r="FA157" i="62"/>
  <c r="GI157" i="62" s="1"/>
  <c r="FB157" i="62"/>
  <c r="GL157" i="62" s="1"/>
  <c r="FC157" i="62"/>
  <c r="FD157" i="62"/>
  <c r="FE157" i="62"/>
  <c r="GX157" i="62" s="1"/>
  <c r="FG157" i="62"/>
  <c r="FH157" i="62"/>
  <c r="FI157" i="62"/>
  <c r="GS157" i="62" s="1"/>
  <c r="FJ157" i="62"/>
  <c r="FK157" i="62"/>
  <c r="FM157" i="62"/>
  <c r="FN157" i="62"/>
  <c r="FO157" i="62"/>
  <c r="GT157" i="62" s="1"/>
  <c r="FP157" i="62"/>
  <c r="GW157" i="62" s="1"/>
  <c r="FQ157" i="62"/>
  <c r="FU157" i="62"/>
  <c r="HQ157" i="62" s="1"/>
  <c r="GJ157" i="62"/>
  <c r="GK157" i="62"/>
  <c r="GM157" i="62"/>
  <c r="GN157" i="62"/>
  <c r="GR157" i="62"/>
  <c r="GU157" i="62"/>
  <c r="GV157" i="62"/>
  <c r="GY157" i="62"/>
  <c r="GZ157" i="62"/>
  <c r="CM158" i="62"/>
  <c r="CN158" i="62"/>
  <c r="CO158" i="62"/>
  <c r="CP158" i="62"/>
  <c r="CQ158" i="62"/>
  <c r="CR158" i="62"/>
  <c r="CS158" i="62"/>
  <c r="CT158" i="62"/>
  <c r="CU158" i="62"/>
  <c r="CW158" i="62"/>
  <c r="CY158" i="62"/>
  <c r="DF158" i="62"/>
  <c r="DH158" i="62" s="1"/>
  <c r="DG158" i="62"/>
  <c r="GE158" i="62" s="1"/>
  <c r="HJ158" i="62" s="1"/>
  <c r="DJ158" i="62"/>
  <c r="DK158" i="62"/>
  <c r="DQ158" i="62" s="1"/>
  <c r="DS158" i="62"/>
  <c r="DT158" i="62"/>
  <c r="DU158" i="62"/>
  <c r="DV158" i="62"/>
  <c r="DW158" i="62"/>
  <c r="DX158" i="62"/>
  <c r="DY158" i="62"/>
  <c r="DZ158" i="62"/>
  <c r="EA158" i="62"/>
  <c r="EB158" i="62"/>
  <c r="EC158" i="62"/>
  <c r="ED158" i="62"/>
  <c r="GG158" i="62" s="1"/>
  <c r="EE158" i="62"/>
  <c r="EG158" i="62"/>
  <c r="EH158" i="62"/>
  <c r="EI158" i="62"/>
  <c r="EJ158" i="62"/>
  <c r="EK158" i="62"/>
  <c r="EM158" i="62"/>
  <c r="EN158" i="62"/>
  <c r="EO158" i="62"/>
  <c r="EP158" i="62"/>
  <c r="EQ158" i="62"/>
  <c r="ER158" i="62"/>
  <c r="ES158" i="62"/>
  <c r="ET158" i="62"/>
  <c r="EU158" i="62"/>
  <c r="EV158" i="62"/>
  <c r="EW158" i="62"/>
  <c r="EX158" i="62"/>
  <c r="FA158" i="62"/>
  <c r="FB158" i="62"/>
  <c r="FC158" i="62"/>
  <c r="GR158" i="62" s="1"/>
  <c r="FD158" i="62"/>
  <c r="FE158" i="62"/>
  <c r="FG158" i="62"/>
  <c r="GJ158" i="62" s="1"/>
  <c r="FH158" i="62"/>
  <c r="FI158" i="62"/>
  <c r="FJ158" i="62"/>
  <c r="GV158" i="62" s="1"/>
  <c r="FK158" i="62"/>
  <c r="GY158" i="62" s="1"/>
  <c r="FM158" i="62"/>
  <c r="GK158" i="62" s="1"/>
  <c r="FN158" i="62"/>
  <c r="FO158" i="62"/>
  <c r="FP158" i="62"/>
  <c r="FQ158" i="62"/>
  <c r="GI158" i="62"/>
  <c r="GS158" i="62"/>
  <c r="GT158" i="62"/>
  <c r="GU158" i="62"/>
  <c r="GW158" i="62"/>
  <c r="GX158" i="62"/>
  <c r="GZ158" i="62"/>
  <c r="CM159" i="62"/>
  <c r="CN159" i="62"/>
  <c r="CO159" i="62"/>
  <c r="CP159" i="62"/>
  <c r="CQ159" i="62"/>
  <c r="CR159" i="62"/>
  <c r="CS159" i="62"/>
  <c r="CT159" i="62"/>
  <c r="CU159" i="62"/>
  <c r="CW159" i="62"/>
  <c r="CY159" i="62"/>
  <c r="DF159" i="62"/>
  <c r="DH159" i="62" s="1"/>
  <c r="DJ159" i="62"/>
  <c r="DK159" i="62"/>
  <c r="DQ159" i="62" s="1"/>
  <c r="DS159" i="62"/>
  <c r="DT159" i="62"/>
  <c r="DU159" i="62"/>
  <c r="DV159" i="62"/>
  <c r="DW159" i="62"/>
  <c r="DX159" i="62"/>
  <c r="DY159" i="62"/>
  <c r="DZ159" i="62"/>
  <c r="EA159" i="62"/>
  <c r="EB159" i="62"/>
  <c r="EC159" i="62"/>
  <c r="ED159" i="62"/>
  <c r="GG159" i="62" s="1"/>
  <c r="EE159" i="62"/>
  <c r="EG159" i="62"/>
  <c r="EH159" i="62"/>
  <c r="EI159" i="62"/>
  <c r="EJ159" i="62"/>
  <c r="EK159" i="62"/>
  <c r="EM159" i="62"/>
  <c r="EN159" i="62"/>
  <c r="EO159" i="62"/>
  <c r="EP159" i="62"/>
  <c r="EQ159" i="62"/>
  <c r="ER159" i="62"/>
  <c r="ES159" i="62"/>
  <c r="ET159" i="62"/>
  <c r="EU159" i="62"/>
  <c r="EV159" i="62"/>
  <c r="EW159" i="62"/>
  <c r="EX159" i="62"/>
  <c r="FA159" i="62"/>
  <c r="GI159" i="62" s="1"/>
  <c r="FB159" i="62"/>
  <c r="GL159" i="62" s="1"/>
  <c r="FC159" i="62"/>
  <c r="FD159" i="62"/>
  <c r="FE159" i="62"/>
  <c r="FG159" i="62"/>
  <c r="FH159" i="62"/>
  <c r="GM159" i="62" s="1"/>
  <c r="FI159" i="62"/>
  <c r="FJ159" i="62"/>
  <c r="FK159" i="62"/>
  <c r="GY159" i="62" s="1"/>
  <c r="FM159" i="62"/>
  <c r="FN159" i="62"/>
  <c r="FO159" i="62"/>
  <c r="GT159" i="62" s="1"/>
  <c r="FP159" i="62"/>
  <c r="GW159" i="62" s="1"/>
  <c r="FQ159" i="62"/>
  <c r="GZ159" i="62" s="1"/>
  <c r="GJ159" i="62"/>
  <c r="GK159" i="62"/>
  <c r="GN159" i="62"/>
  <c r="GR159" i="62"/>
  <c r="GS159" i="62"/>
  <c r="GU159" i="62"/>
  <c r="GV159" i="62"/>
  <c r="GX159" i="62"/>
  <c r="CM160" i="62"/>
  <c r="CN160" i="62"/>
  <c r="CO160" i="62"/>
  <c r="CP160" i="62"/>
  <c r="CQ160" i="62"/>
  <c r="CR160" i="62"/>
  <c r="CS160" i="62"/>
  <c r="CT160" i="62"/>
  <c r="CU160" i="62"/>
  <c r="CW160" i="62"/>
  <c r="CY160" i="62"/>
  <c r="DF160" i="62"/>
  <c r="DJ160" i="62"/>
  <c r="DK160" i="62"/>
  <c r="DL160" i="62" s="1"/>
  <c r="DS160" i="62"/>
  <c r="DT160" i="62"/>
  <c r="DU160" i="62"/>
  <c r="DV160" i="62"/>
  <c r="DW160" i="62"/>
  <c r="DX160" i="62"/>
  <c r="DY160" i="62"/>
  <c r="DZ160" i="62"/>
  <c r="EA160" i="62"/>
  <c r="EB160" i="62"/>
  <c r="EC160" i="62"/>
  <c r="ED160" i="62"/>
  <c r="GG160" i="62" s="1"/>
  <c r="EE160" i="62"/>
  <c r="EG160" i="62"/>
  <c r="EH160" i="62"/>
  <c r="EI160" i="62"/>
  <c r="EJ160" i="62"/>
  <c r="EK160" i="62"/>
  <c r="EM160" i="62"/>
  <c r="EN160" i="62"/>
  <c r="EO160" i="62"/>
  <c r="EP160" i="62"/>
  <c r="EQ160" i="62"/>
  <c r="ER160" i="62"/>
  <c r="ES160" i="62"/>
  <c r="ET160" i="62"/>
  <c r="EU160" i="62"/>
  <c r="EV160" i="62"/>
  <c r="EW160" i="62"/>
  <c r="EX160" i="62"/>
  <c r="FA160" i="62"/>
  <c r="FB160" i="62"/>
  <c r="GL160" i="62" s="1"/>
  <c r="FC160" i="62"/>
  <c r="FD160" i="62"/>
  <c r="FE160" i="62"/>
  <c r="GX160" i="62" s="1"/>
  <c r="FG160" i="62"/>
  <c r="FH160" i="62"/>
  <c r="GM160" i="62" s="1"/>
  <c r="FI160" i="62"/>
  <c r="GS160" i="62" s="1"/>
  <c r="FJ160" i="62"/>
  <c r="GV160" i="62" s="1"/>
  <c r="FK160" i="62"/>
  <c r="FM160" i="62"/>
  <c r="FN160" i="62"/>
  <c r="FO160" i="62"/>
  <c r="FP160" i="62"/>
  <c r="FQ160" i="62"/>
  <c r="GZ160" i="62" s="1"/>
  <c r="GI160" i="62"/>
  <c r="GJ160" i="62"/>
  <c r="GK160" i="62"/>
  <c r="GN160" i="62"/>
  <c r="GR160" i="62"/>
  <c r="GT160" i="62"/>
  <c r="GU160" i="62"/>
  <c r="GW160" i="62"/>
  <c r="GY160" i="62"/>
  <c r="CM161" i="62"/>
  <c r="CN161" i="62"/>
  <c r="CO161" i="62"/>
  <c r="CP161" i="62"/>
  <c r="CQ161" i="62"/>
  <c r="CR161" i="62"/>
  <c r="CS161" i="62"/>
  <c r="CT161" i="62"/>
  <c r="CU161" i="62"/>
  <c r="CW161" i="62"/>
  <c r="CY161" i="62"/>
  <c r="DF161" i="62"/>
  <c r="DG161" i="62" s="1"/>
  <c r="GE161" i="62" s="1"/>
  <c r="HJ161" i="62" s="1"/>
  <c r="DJ161" i="62"/>
  <c r="DK161" i="62"/>
  <c r="DL161" i="62" s="1"/>
  <c r="DS161" i="62"/>
  <c r="DT161" i="62"/>
  <c r="DU161" i="62"/>
  <c r="DV161" i="62"/>
  <c r="DW161" i="62"/>
  <c r="DX161" i="62"/>
  <c r="DY161" i="62"/>
  <c r="DZ161" i="62"/>
  <c r="EA161" i="62"/>
  <c r="EB161" i="62"/>
  <c r="EC161" i="62"/>
  <c r="ED161" i="62"/>
  <c r="GG161" i="62" s="1"/>
  <c r="EE161" i="62"/>
  <c r="EG161" i="62"/>
  <c r="EH161" i="62"/>
  <c r="EI161" i="62"/>
  <c r="EJ161" i="62"/>
  <c r="EK161" i="62"/>
  <c r="EM161" i="62"/>
  <c r="EN161" i="62"/>
  <c r="EO161" i="62"/>
  <c r="EP161" i="62"/>
  <c r="EQ161" i="62"/>
  <c r="ER161" i="62"/>
  <c r="ES161" i="62"/>
  <c r="ET161" i="62"/>
  <c r="EU161" i="62"/>
  <c r="EV161" i="62"/>
  <c r="EW161" i="62"/>
  <c r="EX161" i="62"/>
  <c r="FA161" i="62"/>
  <c r="FB161" i="62"/>
  <c r="GL161" i="62" s="1"/>
  <c r="FC161" i="62"/>
  <c r="GR161" i="62" s="1"/>
  <c r="FD161" i="62"/>
  <c r="FE161" i="62"/>
  <c r="GX161" i="62" s="1"/>
  <c r="FG161" i="62"/>
  <c r="GJ161" i="62" s="1"/>
  <c r="FH161" i="62"/>
  <c r="GM161" i="62" s="1"/>
  <c r="FI161" i="62"/>
  <c r="FJ161" i="62"/>
  <c r="GV161" i="62" s="1"/>
  <c r="FK161" i="62"/>
  <c r="GY161" i="62" s="1"/>
  <c r="FM161" i="62"/>
  <c r="GK161" i="62" s="1"/>
  <c r="FN161" i="62"/>
  <c r="FO161" i="62"/>
  <c r="FP161" i="62"/>
  <c r="GW161" i="62" s="1"/>
  <c r="FQ161" i="62"/>
  <c r="GZ161" i="62" s="1"/>
  <c r="GI161" i="62"/>
  <c r="GN161" i="62"/>
  <c r="GS161" i="62"/>
  <c r="GT161" i="62"/>
  <c r="GU161" i="62"/>
  <c r="CM162" i="62"/>
  <c r="CN162" i="62"/>
  <c r="CO162" i="62"/>
  <c r="CP162" i="62"/>
  <c r="CQ162" i="62"/>
  <c r="CR162" i="62"/>
  <c r="CS162" i="62"/>
  <c r="CT162" i="62"/>
  <c r="CU162" i="62"/>
  <c r="CW162" i="62"/>
  <c r="CY162" i="62"/>
  <c r="DF162" i="62"/>
  <c r="DG162" i="62" s="1"/>
  <c r="DJ162" i="62"/>
  <c r="DK162" i="62" s="1"/>
  <c r="DP162" i="62" s="1"/>
  <c r="DS162" i="62"/>
  <c r="DT162" i="62"/>
  <c r="DU162" i="62"/>
  <c r="DV162" i="62"/>
  <c r="DW162" i="62"/>
  <c r="DX162" i="62"/>
  <c r="DY162" i="62"/>
  <c r="DZ162" i="62"/>
  <c r="EA162" i="62"/>
  <c r="EB162" i="62"/>
  <c r="EC162" i="62"/>
  <c r="ED162" i="62"/>
  <c r="GG162" i="62" s="1"/>
  <c r="EE162" i="62"/>
  <c r="EG162" i="62"/>
  <c r="EH162" i="62"/>
  <c r="EI162" i="62"/>
  <c r="EJ162" i="62"/>
  <c r="EK162" i="62"/>
  <c r="EM162" i="62"/>
  <c r="EN162" i="62"/>
  <c r="EO162" i="62"/>
  <c r="EP162" i="62"/>
  <c r="EQ162" i="62"/>
  <c r="ER162" i="62"/>
  <c r="ES162" i="62"/>
  <c r="ET162" i="62"/>
  <c r="EU162" i="62"/>
  <c r="EV162" i="62"/>
  <c r="EW162" i="62"/>
  <c r="GN162" i="62" s="1"/>
  <c r="EX162" i="62"/>
  <c r="FA162" i="62"/>
  <c r="GI162" i="62" s="1"/>
  <c r="FB162" i="62"/>
  <c r="GL162" i="62" s="1"/>
  <c r="FC162" i="62"/>
  <c r="FD162" i="62"/>
  <c r="GU162" i="62" s="1"/>
  <c r="FE162" i="62"/>
  <c r="GX162" i="62" s="1"/>
  <c r="FG162" i="62"/>
  <c r="FH162" i="62"/>
  <c r="FI162" i="62"/>
  <c r="FJ162" i="62"/>
  <c r="FK162" i="62"/>
  <c r="FM162" i="62"/>
  <c r="GK162" i="62" s="1"/>
  <c r="FN162" i="62"/>
  <c r="FO162" i="62"/>
  <c r="GT162" i="62" s="1"/>
  <c r="FP162" i="62"/>
  <c r="GW162" i="62" s="1"/>
  <c r="FQ162" i="62"/>
  <c r="GZ162" i="62" s="1"/>
  <c r="GJ162" i="62"/>
  <c r="GM162" i="62"/>
  <c r="GR162" i="62"/>
  <c r="GS162" i="62"/>
  <c r="GV162" i="62"/>
  <c r="GY162" i="62"/>
  <c r="BF163" i="62"/>
  <c r="BG163" i="62"/>
  <c r="BH163" i="62"/>
  <c r="BI163" i="62"/>
  <c r="BJ163" i="62"/>
  <c r="BL163" i="62"/>
  <c r="FU163" i="62" s="1"/>
  <c r="HQ163" i="62" s="1"/>
  <c r="BM163" i="62"/>
  <c r="BN163" i="62"/>
  <c r="BO163" i="62"/>
  <c r="BP163" i="62"/>
  <c r="BR163" i="62"/>
  <c r="FV163" i="62" s="1"/>
  <c r="HR163" i="62" s="1"/>
  <c r="BS163" i="62"/>
  <c r="BT163" i="62"/>
  <c r="BU163" i="62"/>
  <c r="BV163" i="62"/>
  <c r="BY163" i="62"/>
  <c r="BZ163" i="62"/>
  <c r="CA163" i="62"/>
  <c r="CB163" i="62"/>
  <c r="CC163" i="62"/>
  <c r="CF163" i="62"/>
  <c r="CG163" i="62"/>
  <c r="CH163" i="62"/>
  <c r="CI163" i="62"/>
  <c r="CJ163" i="62"/>
  <c r="CM163" i="62"/>
  <c r="CN163" i="62"/>
  <c r="CO163" i="62"/>
  <c r="CP163" i="62"/>
  <c r="CQ163" i="62"/>
  <c r="CR163" i="62"/>
  <c r="CS163" i="62"/>
  <c r="CT163" i="62"/>
  <c r="CU163" i="62"/>
  <c r="CW163" i="62"/>
  <c r="CY163" i="62"/>
  <c r="CZ163" i="62"/>
  <c r="DA163" i="62"/>
  <c r="DB163" i="62"/>
  <c r="DC163" i="62"/>
  <c r="DD163" i="62"/>
  <c r="DF163" i="62"/>
  <c r="DG163" i="62" s="1"/>
  <c r="DJ163" i="62"/>
  <c r="DK163" i="62" s="1"/>
  <c r="DN163" i="62" s="1"/>
  <c r="DS163" i="62"/>
  <c r="DT163" i="62"/>
  <c r="DU163" i="62"/>
  <c r="DV163" i="62"/>
  <c r="DW163" i="62"/>
  <c r="DX163" i="62"/>
  <c r="DY163" i="62"/>
  <c r="DZ163" i="62"/>
  <c r="EA163" i="62"/>
  <c r="EB163" i="62"/>
  <c r="EC163" i="62"/>
  <c r="ED163" i="62"/>
  <c r="GG163" i="62" s="1"/>
  <c r="EE163" i="62"/>
  <c r="EG163" i="62"/>
  <c r="EH163" i="62"/>
  <c r="EI163" i="62"/>
  <c r="EJ163" i="62"/>
  <c r="EK163" i="62"/>
  <c r="EM163" i="62"/>
  <c r="EN163" i="62"/>
  <c r="EO163" i="62"/>
  <c r="EP163" i="62"/>
  <c r="EQ163" i="62"/>
  <c r="ER163" i="62"/>
  <c r="ES163" i="62"/>
  <c r="ET163" i="62"/>
  <c r="EU163" i="62"/>
  <c r="EV163" i="62"/>
  <c r="EW163" i="62"/>
  <c r="GN163" i="62" s="1"/>
  <c r="EX163" i="62"/>
  <c r="FA163" i="62"/>
  <c r="GI163" i="62" s="1"/>
  <c r="FB163" i="62"/>
  <c r="GL163" i="62" s="1"/>
  <c r="FC163" i="62"/>
  <c r="GR163" i="62" s="1"/>
  <c r="FD163" i="62"/>
  <c r="FE163" i="62"/>
  <c r="FG163" i="62"/>
  <c r="FH163" i="62"/>
  <c r="FI163" i="62"/>
  <c r="GS163" i="62" s="1"/>
  <c r="FJ163" i="62"/>
  <c r="FK163" i="62"/>
  <c r="FM163" i="62"/>
  <c r="GK163" i="62" s="1"/>
  <c r="FN163" i="62"/>
  <c r="FO163" i="62"/>
  <c r="GT163" i="62" s="1"/>
  <c r="FP163" i="62"/>
  <c r="GW163" i="62" s="1"/>
  <c r="FQ163" i="62"/>
  <c r="GZ163" i="62" s="1"/>
  <c r="GJ163" i="62"/>
  <c r="GM163" i="62"/>
  <c r="GU163" i="62"/>
  <c r="GV163" i="62"/>
  <c r="GX163" i="62"/>
  <c r="GY163" i="62"/>
  <c r="CM164" i="62"/>
  <c r="CN164" i="62"/>
  <c r="CO164" i="62"/>
  <c r="CP164" i="62"/>
  <c r="CQ164" i="62"/>
  <c r="CR164" i="62"/>
  <c r="CS164" i="62"/>
  <c r="CT164" i="62"/>
  <c r="CU164" i="62"/>
  <c r="CW164" i="62"/>
  <c r="CY164" i="62"/>
  <c r="DF164" i="62"/>
  <c r="DH164" i="62" s="1"/>
  <c r="DJ164" i="62"/>
  <c r="DK164" i="62"/>
  <c r="DM164" i="62" s="1"/>
  <c r="DS164" i="62"/>
  <c r="DT164" i="62"/>
  <c r="DU164" i="62"/>
  <c r="DV164" i="62"/>
  <c r="DW164" i="62"/>
  <c r="DX164" i="62"/>
  <c r="DY164" i="62"/>
  <c r="DZ164" i="62"/>
  <c r="EA164" i="62"/>
  <c r="EB164" i="62"/>
  <c r="EC164" i="62"/>
  <c r="ED164" i="62"/>
  <c r="GG164" i="62" s="1"/>
  <c r="EE164" i="62"/>
  <c r="EG164" i="62"/>
  <c r="EH164" i="62"/>
  <c r="EI164" i="62"/>
  <c r="EJ164" i="62"/>
  <c r="EK164" i="62"/>
  <c r="EM164" i="62"/>
  <c r="EN164" i="62"/>
  <c r="EO164" i="62"/>
  <c r="EP164" i="62"/>
  <c r="EQ164" i="62"/>
  <c r="ER164" i="62"/>
  <c r="ES164" i="62"/>
  <c r="ET164" i="62"/>
  <c r="EU164" i="62"/>
  <c r="EV164" i="62"/>
  <c r="EW164" i="62"/>
  <c r="EX164" i="62"/>
  <c r="FA164" i="62"/>
  <c r="GI164" i="62" s="1"/>
  <c r="FB164" i="62"/>
  <c r="FC164" i="62"/>
  <c r="FD164" i="62"/>
  <c r="FE164" i="62"/>
  <c r="FG164" i="62"/>
  <c r="GJ164" i="62" s="1"/>
  <c r="FH164" i="62"/>
  <c r="FI164" i="62"/>
  <c r="GS164" i="62" s="1"/>
  <c r="FJ164" i="62"/>
  <c r="GV164" i="62" s="1"/>
  <c r="FK164" i="62"/>
  <c r="FM164" i="62"/>
  <c r="FN164" i="62"/>
  <c r="FO164" i="62"/>
  <c r="GT164" i="62" s="1"/>
  <c r="FP164" i="62"/>
  <c r="FQ164" i="62"/>
  <c r="GK164" i="62"/>
  <c r="GL164" i="62"/>
  <c r="GM164" i="62"/>
  <c r="GN164" i="62"/>
  <c r="GR164" i="62"/>
  <c r="GU164" i="62"/>
  <c r="GW164" i="62"/>
  <c r="GX164" i="62"/>
  <c r="GY164" i="62"/>
  <c r="GZ164" i="62"/>
  <c r="CM165" i="62"/>
  <c r="CN165" i="62"/>
  <c r="CO165" i="62"/>
  <c r="CP165" i="62"/>
  <c r="CQ165" i="62"/>
  <c r="CR165" i="62"/>
  <c r="CS165" i="62"/>
  <c r="CT165" i="62"/>
  <c r="CU165" i="62"/>
  <c r="CW165" i="62"/>
  <c r="CY165" i="62"/>
  <c r="DF165" i="62"/>
  <c r="DG165" i="62" s="1"/>
  <c r="DJ165" i="62"/>
  <c r="DK165" i="62" s="1"/>
  <c r="DS165" i="62"/>
  <c r="DT165" i="62"/>
  <c r="DU165" i="62"/>
  <c r="DV165" i="62"/>
  <c r="DW165" i="62"/>
  <c r="DX165" i="62"/>
  <c r="DY165" i="62"/>
  <c r="DZ165" i="62"/>
  <c r="EA165" i="62"/>
  <c r="EB165" i="62"/>
  <c r="EC165" i="62"/>
  <c r="ED165" i="62"/>
  <c r="GG165" i="62" s="1"/>
  <c r="EE165" i="62"/>
  <c r="EG165" i="62"/>
  <c r="EH165" i="62"/>
  <c r="EI165" i="62"/>
  <c r="EJ165" i="62"/>
  <c r="EK165" i="62"/>
  <c r="EM165" i="62"/>
  <c r="EN165" i="62"/>
  <c r="EO165" i="62"/>
  <c r="EP165" i="62"/>
  <c r="EQ165" i="62"/>
  <c r="ER165" i="62"/>
  <c r="ES165" i="62"/>
  <c r="ET165" i="62"/>
  <c r="EU165" i="62"/>
  <c r="EV165" i="62"/>
  <c r="EW165" i="62"/>
  <c r="EX165" i="62"/>
  <c r="FA165" i="62"/>
  <c r="FB165" i="62"/>
  <c r="FC165" i="62"/>
  <c r="FD165" i="62"/>
  <c r="FE165" i="62"/>
  <c r="FG165" i="62"/>
  <c r="FH165" i="62"/>
  <c r="FI165" i="62"/>
  <c r="GS165" i="62" s="1"/>
  <c r="FJ165" i="62"/>
  <c r="FK165" i="62"/>
  <c r="FM165" i="62"/>
  <c r="GK165" i="62" s="1"/>
  <c r="FN165" i="62"/>
  <c r="FO165" i="62"/>
  <c r="FP165" i="62"/>
  <c r="FQ165" i="62"/>
  <c r="GZ165" i="62" s="1"/>
  <c r="GI165" i="62"/>
  <c r="GJ165" i="62"/>
  <c r="GR165" i="62"/>
  <c r="GT165" i="62"/>
  <c r="GU165" i="62"/>
  <c r="GV165" i="62"/>
  <c r="GW165" i="62"/>
  <c r="GX165" i="62"/>
  <c r="GY165" i="62"/>
  <c r="CM166" i="62"/>
  <c r="CN166" i="62"/>
  <c r="CO166" i="62"/>
  <c r="CP166" i="62"/>
  <c r="CQ166" i="62"/>
  <c r="CR166" i="62"/>
  <c r="CS166" i="62"/>
  <c r="CT166" i="62"/>
  <c r="CU166" i="62"/>
  <c r="CW166" i="62"/>
  <c r="CY166" i="62"/>
  <c r="DF166" i="62"/>
  <c r="DH166" i="62" s="1"/>
  <c r="DJ166" i="62"/>
  <c r="DK166" i="62"/>
  <c r="DL166" i="62" s="1"/>
  <c r="DS166" i="62"/>
  <c r="DT166" i="62"/>
  <c r="DU166" i="62"/>
  <c r="DV166" i="62"/>
  <c r="DW166" i="62"/>
  <c r="DX166" i="62"/>
  <c r="DY166" i="62"/>
  <c r="DZ166" i="62"/>
  <c r="EA166" i="62"/>
  <c r="EB166" i="62"/>
  <c r="EC166" i="62"/>
  <c r="ED166" i="62"/>
  <c r="GG166" i="62" s="1"/>
  <c r="EE166" i="62"/>
  <c r="EG166" i="62"/>
  <c r="EH166" i="62"/>
  <c r="EI166" i="62"/>
  <c r="EJ166" i="62"/>
  <c r="EK166" i="62"/>
  <c r="EM166" i="62"/>
  <c r="EN166" i="62"/>
  <c r="EO166" i="62"/>
  <c r="EP166" i="62"/>
  <c r="EQ166" i="62"/>
  <c r="ER166" i="62"/>
  <c r="ES166" i="62"/>
  <c r="ET166" i="62"/>
  <c r="EU166" i="62"/>
  <c r="EV166" i="62"/>
  <c r="EW166" i="62"/>
  <c r="EX166" i="62"/>
  <c r="FA166" i="62"/>
  <c r="FB166" i="62"/>
  <c r="GL166" i="62" s="1"/>
  <c r="FC166" i="62"/>
  <c r="GR166" i="62" s="1"/>
  <c r="FD166" i="62"/>
  <c r="FE166" i="62"/>
  <c r="GX166" i="62" s="1"/>
  <c r="FG166" i="62"/>
  <c r="GJ166" i="62" s="1"/>
  <c r="FH166" i="62"/>
  <c r="GM166" i="62" s="1"/>
  <c r="FI166" i="62"/>
  <c r="GS166" i="62" s="1"/>
  <c r="FJ166" i="62"/>
  <c r="GV166" i="62" s="1"/>
  <c r="FK166" i="62"/>
  <c r="FM166" i="62"/>
  <c r="FN166" i="62"/>
  <c r="FO166" i="62"/>
  <c r="FP166" i="62"/>
  <c r="FQ166" i="62"/>
  <c r="GZ166" i="62" s="1"/>
  <c r="GI166" i="62"/>
  <c r="GK166" i="62"/>
  <c r="GN166" i="62"/>
  <c r="GT166" i="62"/>
  <c r="GU166" i="62"/>
  <c r="GW166" i="62"/>
  <c r="GY166" i="62"/>
  <c r="CM167" i="62"/>
  <c r="CN167" i="62"/>
  <c r="CO167" i="62"/>
  <c r="CP167" i="62"/>
  <c r="CQ167" i="62"/>
  <c r="CR167" i="62"/>
  <c r="CS167" i="62"/>
  <c r="CT167" i="62"/>
  <c r="CU167" i="62"/>
  <c r="CW167" i="62"/>
  <c r="CY167" i="62"/>
  <c r="DF167" i="62"/>
  <c r="DH167" i="62" s="1"/>
  <c r="DJ167" i="62"/>
  <c r="DK167" i="62"/>
  <c r="DM167" i="62" s="1"/>
  <c r="DS167" i="62"/>
  <c r="DT167" i="62"/>
  <c r="DU167" i="62"/>
  <c r="DV167" i="62"/>
  <c r="DW167" i="62"/>
  <c r="DX167" i="62"/>
  <c r="DY167" i="62"/>
  <c r="DZ167" i="62"/>
  <c r="EA167" i="62"/>
  <c r="EB167" i="62"/>
  <c r="EC167" i="62"/>
  <c r="ED167" i="62"/>
  <c r="GG167" i="62" s="1"/>
  <c r="EE167" i="62"/>
  <c r="EG167" i="62"/>
  <c r="EH167" i="62"/>
  <c r="EI167" i="62"/>
  <c r="EJ167" i="62"/>
  <c r="EK167" i="62"/>
  <c r="EM167" i="62"/>
  <c r="EN167" i="62"/>
  <c r="EO167" i="62"/>
  <c r="EP167" i="62"/>
  <c r="EQ167" i="62"/>
  <c r="ER167" i="62"/>
  <c r="ES167" i="62"/>
  <c r="ET167" i="62"/>
  <c r="EU167" i="62"/>
  <c r="EV167" i="62"/>
  <c r="EW167" i="62"/>
  <c r="EX167" i="62"/>
  <c r="FA167" i="62"/>
  <c r="FB167" i="62"/>
  <c r="GL167" i="62" s="1"/>
  <c r="FC167" i="62"/>
  <c r="GR167" i="62" s="1"/>
  <c r="FD167" i="62"/>
  <c r="GU167" i="62" s="1"/>
  <c r="FE167" i="62"/>
  <c r="GX167" i="62" s="1"/>
  <c r="FG167" i="62"/>
  <c r="GJ167" i="62" s="1"/>
  <c r="FH167" i="62"/>
  <c r="GM167" i="62" s="1"/>
  <c r="FI167" i="62"/>
  <c r="FJ167" i="62"/>
  <c r="GV167" i="62" s="1"/>
  <c r="FK167" i="62"/>
  <c r="GY167" i="62" s="1"/>
  <c r="FM167" i="62"/>
  <c r="GK167" i="62" s="1"/>
  <c r="FN167" i="62"/>
  <c r="FO167" i="62"/>
  <c r="GT167" i="62" s="1"/>
  <c r="FP167" i="62"/>
  <c r="GW167" i="62" s="1"/>
  <c r="FQ167" i="62"/>
  <c r="GZ167" i="62" s="1"/>
  <c r="GI167" i="62"/>
  <c r="GN167" i="62"/>
  <c r="GS167" i="62"/>
  <c r="CM168" i="62"/>
  <c r="CN168" i="62"/>
  <c r="CO168" i="62"/>
  <c r="CP168" i="62"/>
  <c r="CQ168" i="62"/>
  <c r="CR168" i="62"/>
  <c r="CS168" i="62"/>
  <c r="CT168" i="62"/>
  <c r="CU168" i="62"/>
  <c r="CW168" i="62"/>
  <c r="CY168" i="62"/>
  <c r="DF168" i="62"/>
  <c r="DG168" i="62" s="1"/>
  <c r="GE168" i="62" s="1"/>
  <c r="HJ168" i="62" s="1"/>
  <c r="DJ168" i="62"/>
  <c r="DK168" i="62"/>
  <c r="DS168" i="62"/>
  <c r="DT168" i="62"/>
  <c r="DU168" i="62"/>
  <c r="DV168" i="62"/>
  <c r="DW168" i="62"/>
  <c r="DX168" i="62"/>
  <c r="DY168" i="62"/>
  <c r="DZ168" i="62"/>
  <c r="EA168" i="62"/>
  <c r="EB168" i="62"/>
  <c r="EC168" i="62"/>
  <c r="ED168" i="62"/>
  <c r="EE168" i="62"/>
  <c r="EG168" i="62"/>
  <c r="EH168" i="62"/>
  <c r="EI168" i="62"/>
  <c r="EJ168" i="62"/>
  <c r="EK168" i="62"/>
  <c r="EM168" i="62"/>
  <c r="EN168" i="62"/>
  <c r="EO168" i="62"/>
  <c r="EP168" i="62"/>
  <c r="EQ168" i="62"/>
  <c r="ER168" i="62"/>
  <c r="ES168" i="62"/>
  <c r="ET168" i="62"/>
  <c r="EU168" i="62"/>
  <c r="EV168" i="62"/>
  <c r="EW168" i="62"/>
  <c r="GM168" i="62" s="1"/>
  <c r="EX168" i="62"/>
  <c r="FA168" i="62"/>
  <c r="GI168" i="62" s="1"/>
  <c r="FB168" i="62"/>
  <c r="GL168" i="62" s="1"/>
  <c r="FC168" i="62"/>
  <c r="FD168" i="62"/>
  <c r="GU168" i="62" s="1"/>
  <c r="FE168" i="62"/>
  <c r="GX168" i="62" s="1"/>
  <c r="FG168" i="62"/>
  <c r="FH168" i="62"/>
  <c r="FI168" i="62"/>
  <c r="FJ168" i="62"/>
  <c r="FK168" i="62"/>
  <c r="GY168" i="62" s="1"/>
  <c r="FM168" i="62"/>
  <c r="GK168" i="62" s="1"/>
  <c r="FN168" i="62"/>
  <c r="GN168" i="62" s="1"/>
  <c r="FO168" i="62"/>
  <c r="GT168" i="62" s="1"/>
  <c r="FP168" i="62"/>
  <c r="FQ168" i="62"/>
  <c r="GG168" i="62"/>
  <c r="GJ168" i="62"/>
  <c r="GR168" i="62"/>
  <c r="GS168" i="62"/>
  <c r="GV168" i="62"/>
  <c r="GW168" i="62"/>
  <c r="GZ168" i="62"/>
  <c r="BF169" i="62"/>
  <c r="BG169" i="62"/>
  <c r="BH169" i="62"/>
  <c r="BI169" i="62"/>
  <c r="BJ169" i="62"/>
  <c r="BL169" i="62"/>
  <c r="BM169" i="62"/>
  <c r="BN169" i="62"/>
  <c r="BO169" i="62"/>
  <c r="BP169" i="62"/>
  <c r="BR169" i="62"/>
  <c r="FV169" i="62" s="1"/>
  <c r="HR169" i="62" s="1"/>
  <c r="BS169" i="62"/>
  <c r="BT169" i="62"/>
  <c r="BU169" i="62"/>
  <c r="BV169" i="62"/>
  <c r="BY169" i="62"/>
  <c r="BZ169" i="62"/>
  <c r="CA169" i="62"/>
  <c r="CB169" i="62"/>
  <c r="CC169" i="62"/>
  <c r="CF169" i="62"/>
  <c r="CG169" i="62"/>
  <c r="CH169" i="62"/>
  <c r="CI169" i="62"/>
  <c r="CJ169" i="62"/>
  <c r="CM169" i="62"/>
  <c r="CN169" i="62"/>
  <c r="CO169" i="62"/>
  <c r="CP169" i="62"/>
  <c r="CQ169" i="62"/>
  <c r="CR169" i="62"/>
  <c r="CS169" i="62"/>
  <c r="CT169" i="62"/>
  <c r="CU169" i="62"/>
  <c r="CW169" i="62"/>
  <c r="CY169" i="62"/>
  <c r="CZ169" i="62"/>
  <c r="DA169" i="62"/>
  <c r="DB169" i="62"/>
  <c r="DC169" i="62"/>
  <c r="DD169" i="62"/>
  <c r="DF169" i="62"/>
  <c r="DH169" i="62" s="1"/>
  <c r="DJ169" i="62"/>
  <c r="DK169" i="62"/>
  <c r="DN169" i="62" s="1"/>
  <c r="DS169" i="62"/>
  <c r="DT169" i="62"/>
  <c r="DU169" i="62"/>
  <c r="DV169" i="62"/>
  <c r="DW169" i="62"/>
  <c r="DX169" i="62"/>
  <c r="DY169" i="62"/>
  <c r="DZ169" i="62"/>
  <c r="EA169" i="62"/>
  <c r="EB169" i="62"/>
  <c r="EC169" i="62"/>
  <c r="ED169" i="62"/>
  <c r="GG169" i="62" s="1"/>
  <c r="EE169" i="62"/>
  <c r="EG169" i="62"/>
  <c r="EH169" i="62"/>
  <c r="EI169" i="62"/>
  <c r="EJ169" i="62"/>
  <c r="EK169" i="62"/>
  <c r="EM169" i="62"/>
  <c r="EN169" i="62"/>
  <c r="EO169" i="62"/>
  <c r="EP169" i="62"/>
  <c r="EQ169" i="62"/>
  <c r="ER169" i="62"/>
  <c r="ES169" i="62"/>
  <c r="ET169" i="62"/>
  <c r="EU169" i="62"/>
  <c r="EV169" i="62"/>
  <c r="EW169" i="62"/>
  <c r="EX169" i="62"/>
  <c r="FA169" i="62"/>
  <c r="GI169" i="62" s="1"/>
  <c r="FB169" i="62"/>
  <c r="GL169" i="62" s="1"/>
  <c r="FC169" i="62"/>
  <c r="GR169" i="62" s="1"/>
  <c r="FD169" i="62"/>
  <c r="FE169" i="62"/>
  <c r="FG169" i="62"/>
  <c r="GJ169" i="62" s="1"/>
  <c r="FH169" i="62"/>
  <c r="FI169" i="62"/>
  <c r="GS169" i="62" s="1"/>
  <c r="FJ169" i="62"/>
  <c r="GV169" i="62" s="1"/>
  <c r="FK169" i="62"/>
  <c r="GY169" i="62" s="1"/>
  <c r="FM169" i="62"/>
  <c r="FN169" i="62"/>
  <c r="FO169" i="62"/>
  <c r="GT169" i="62" s="1"/>
  <c r="FP169" i="62"/>
  <c r="GW169" i="62" s="1"/>
  <c r="FQ169" i="62"/>
  <c r="FU169" i="62"/>
  <c r="HQ169" i="62" s="1"/>
  <c r="GK169" i="62"/>
  <c r="GM169" i="62"/>
  <c r="GN169" i="62"/>
  <c r="GU169" i="62"/>
  <c r="GX169" i="62"/>
  <c r="GZ169" i="62"/>
  <c r="CM170" i="62"/>
  <c r="CN170" i="62"/>
  <c r="CO170" i="62"/>
  <c r="CP170" i="62"/>
  <c r="CQ170" i="62"/>
  <c r="CR170" i="62"/>
  <c r="CS170" i="62"/>
  <c r="CT170" i="62"/>
  <c r="CU170" i="62"/>
  <c r="CW170" i="62"/>
  <c r="CY170" i="62"/>
  <c r="DF170" i="62"/>
  <c r="DG170" i="62" s="1"/>
  <c r="DJ170" i="62"/>
  <c r="DK170" i="62"/>
  <c r="DS170" i="62"/>
  <c r="DT170" i="62"/>
  <c r="DU170" i="62"/>
  <c r="DV170" i="62"/>
  <c r="DW170" i="62"/>
  <c r="DX170" i="62"/>
  <c r="DY170" i="62"/>
  <c r="DZ170" i="62"/>
  <c r="EA170" i="62"/>
  <c r="EB170" i="62"/>
  <c r="EC170" i="62"/>
  <c r="ED170" i="62"/>
  <c r="GG170" i="62" s="1"/>
  <c r="EE170" i="62"/>
  <c r="EG170" i="62"/>
  <c r="EH170" i="62"/>
  <c r="EI170" i="62"/>
  <c r="EJ170" i="62"/>
  <c r="EK170" i="62"/>
  <c r="EM170" i="62"/>
  <c r="EN170" i="62"/>
  <c r="EO170" i="62"/>
  <c r="EP170" i="62"/>
  <c r="EQ170" i="62"/>
  <c r="ER170" i="62"/>
  <c r="ES170" i="62"/>
  <c r="ET170" i="62"/>
  <c r="EU170" i="62"/>
  <c r="EV170" i="62"/>
  <c r="EW170" i="62"/>
  <c r="GL170" i="62" s="1"/>
  <c r="EX170" i="62"/>
  <c r="FA170" i="62"/>
  <c r="GI170" i="62" s="1"/>
  <c r="FB170" i="62"/>
  <c r="FC170" i="62"/>
  <c r="FD170" i="62"/>
  <c r="GU170" i="62" s="1"/>
  <c r="FE170" i="62"/>
  <c r="FG170" i="62"/>
  <c r="FH170" i="62"/>
  <c r="FI170" i="62"/>
  <c r="GS170" i="62" s="1"/>
  <c r="FJ170" i="62"/>
  <c r="FK170" i="62"/>
  <c r="FM170" i="62"/>
  <c r="GK170" i="62" s="1"/>
  <c r="FN170" i="62"/>
  <c r="FO170" i="62"/>
  <c r="GT170" i="62" s="1"/>
  <c r="FP170" i="62"/>
  <c r="FQ170" i="62"/>
  <c r="GJ170" i="62"/>
  <c r="GM170" i="62"/>
  <c r="GR170" i="62"/>
  <c r="GV170" i="62"/>
  <c r="GW170" i="62"/>
  <c r="GX170" i="62"/>
  <c r="GY170" i="62"/>
  <c r="GZ170" i="62"/>
  <c r="CM171" i="62"/>
  <c r="CN171" i="62"/>
  <c r="CO171" i="62"/>
  <c r="CP171" i="62"/>
  <c r="CQ171" i="62"/>
  <c r="CR171" i="62"/>
  <c r="CS171" i="62"/>
  <c r="CT171" i="62"/>
  <c r="CU171" i="62"/>
  <c r="CW171" i="62"/>
  <c r="CY171" i="62"/>
  <c r="DF171" i="62"/>
  <c r="DG171" i="62" s="1"/>
  <c r="DJ171" i="62"/>
  <c r="DK171" i="62" s="1"/>
  <c r="DS171" i="62"/>
  <c r="DT171" i="62"/>
  <c r="DU171" i="62"/>
  <c r="DV171" i="62"/>
  <c r="DW171" i="62"/>
  <c r="DX171" i="62"/>
  <c r="DY171" i="62"/>
  <c r="DZ171" i="62"/>
  <c r="EA171" i="62"/>
  <c r="EB171" i="62"/>
  <c r="EC171" i="62"/>
  <c r="ED171" i="62"/>
  <c r="GG171" i="62" s="1"/>
  <c r="EE171" i="62"/>
  <c r="EG171" i="62"/>
  <c r="EH171" i="62"/>
  <c r="EI171" i="62"/>
  <c r="EJ171" i="62"/>
  <c r="EK171" i="62"/>
  <c r="EM171" i="62"/>
  <c r="EN171" i="62"/>
  <c r="EO171" i="62"/>
  <c r="EP171" i="62"/>
  <c r="EQ171" i="62"/>
  <c r="ER171" i="62"/>
  <c r="ES171" i="62"/>
  <c r="ET171" i="62"/>
  <c r="EU171" i="62"/>
  <c r="EV171" i="62"/>
  <c r="EW171" i="62"/>
  <c r="GN171" i="62" s="1"/>
  <c r="EX171" i="62"/>
  <c r="FA171" i="62"/>
  <c r="FB171" i="62"/>
  <c r="FC171" i="62"/>
  <c r="FD171" i="62"/>
  <c r="GU171" i="62" s="1"/>
  <c r="FE171" i="62"/>
  <c r="FG171" i="62"/>
  <c r="GJ171" i="62" s="1"/>
  <c r="FH171" i="62"/>
  <c r="FI171" i="62"/>
  <c r="GS171" i="62" s="1"/>
  <c r="FJ171" i="62"/>
  <c r="GV171" i="62" s="1"/>
  <c r="FK171" i="62"/>
  <c r="GY171" i="62" s="1"/>
  <c r="FM171" i="62"/>
  <c r="FN171" i="62"/>
  <c r="FO171" i="62"/>
  <c r="FP171" i="62"/>
  <c r="FQ171" i="62"/>
  <c r="GZ171" i="62" s="1"/>
  <c r="GI171" i="62"/>
  <c r="GK171" i="62"/>
  <c r="GL171" i="62"/>
  <c r="GM171" i="62"/>
  <c r="GR171" i="62"/>
  <c r="GT171" i="62"/>
  <c r="GW171" i="62"/>
  <c r="GX171" i="62"/>
  <c r="CM172" i="62"/>
  <c r="CN172" i="62"/>
  <c r="CO172" i="62"/>
  <c r="CP172" i="62"/>
  <c r="CQ172" i="62"/>
  <c r="CR172" i="62"/>
  <c r="CS172" i="62"/>
  <c r="CT172" i="62"/>
  <c r="CU172" i="62"/>
  <c r="CW172" i="62"/>
  <c r="CY172" i="62"/>
  <c r="DF172" i="62"/>
  <c r="DJ172" i="62"/>
  <c r="DK172" i="62"/>
  <c r="DL172" i="62" s="1"/>
  <c r="DS172" i="62"/>
  <c r="DT172" i="62"/>
  <c r="DU172" i="62"/>
  <c r="DV172" i="62"/>
  <c r="DW172" i="62"/>
  <c r="DX172" i="62"/>
  <c r="DY172" i="62"/>
  <c r="DZ172" i="62"/>
  <c r="EA172" i="62"/>
  <c r="EB172" i="62"/>
  <c r="EC172" i="62"/>
  <c r="ED172" i="62"/>
  <c r="GG172" i="62" s="1"/>
  <c r="EE172" i="62"/>
  <c r="EG172" i="62"/>
  <c r="EH172" i="62"/>
  <c r="EI172" i="62"/>
  <c r="EJ172" i="62"/>
  <c r="EK172" i="62"/>
  <c r="EM172" i="62"/>
  <c r="EN172" i="62"/>
  <c r="EO172" i="62"/>
  <c r="EP172" i="62"/>
  <c r="EQ172" i="62"/>
  <c r="ER172" i="62"/>
  <c r="ES172" i="62"/>
  <c r="ET172" i="62"/>
  <c r="EU172" i="62"/>
  <c r="EV172" i="62"/>
  <c r="EW172" i="62"/>
  <c r="EX172" i="62"/>
  <c r="FA172" i="62"/>
  <c r="FB172" i="62"/>
  <c r="GL172" i="62" s="1"/>
  <c r="FC172" i="62"/>
  <c r="FD172" i="62"/>
  <c r="FE172" i="62"/>
  <c r="GX172" i="62" s="1"/>
  <c r="FG172" i="62"/>
  <c r="FH172" i="62"/>
  <c r="GM172" i="62" s="1"/>
  <c r="FI172" i="62"/>
  <c r="GS172" i="62" s="1"/>
  <c r="FJ172" i="62"/>
  <c r="FK172" i="62"/>
  <c r="FM172" i="62"/>
  <c r="FN172" i="62"/>
  <c r="FO172" i="62"/>
  <c r="FP172" i="62"/>
  <c r="FQ172" i="62"/>
  <c r="GI172" i="62"/>
  <c r="GJ172" i="62"/>
  <c r="GK172" i="62"/>
  <c r="GN172" i="62"/>
  <c r="GR172" i="62"/>
  <c r="GT172" i="62"/>
  <c r="GU172" i="62"/>
  <c r="GV172" i="62"/>
  <c r="GW172" i="62"/>
  <c r="GY172" i="62"/>
  <c r="GZ172" i="62"/>
  <c r="CM173" i="62"/>
  <c r="CN173" i="62"/>
  <c r="CO173" i="62"/>
  <c r="CP173" i="62"/>
  <c r="CQ173" i="62"/>
  <c r="CR173" i="62"/>
  <c r="CS173" i="62"/>
  <c r="CT173" i="62"/>
  <c r="CU173" i="62"/>
  <c r="CW173" i="62"/>
  <c r="CY173" i="62"/>
  <c r="DF173" i="62"/>
  <c r="DG173" i="62" s="1"/>
  <c r="DJ173" i="62"/>
  <c r="DK173" i="62"/>
  <c r="DN173" i="62" s="1"/>
  <c r="DS173" i="62"/>
  <c r="DT173" i="62"/>
  <c r="DU173" i="62"/>
  <c r="DV173" i="62"/>
  <c r="DW173" i="62"/>
  <c r="DX173" i="62"/>
  <c r="DY173" i="62"/>
  <c r="DZ173" i="62"/>
  <c r="EA173" i="62"/>
  <c r="EB173" i="62"/>
  <c r="EC173" i="62"/>
  <c r="ED173" i="62"/>
  <c r="GG173" i="62" s="1"/>
  <c r="EE173" i="62"/>
  <c r="EG173" i="62"/>
  <c r="EH173" i="62"/>
  <c r="EI173" i="62"/>
  <c r="EJ173" i="62"/>
  <c r="EK173" i="62"/>
  <c r="EM173" i="62"/>
  <c r="EN173" i="62"/>
  <c r="EO173" i="62"/>
  <c r="EP173" i="62"/>
  <c r="EQ173" i="62"/>
  <c r="ER173" i="62"/>
  <c r="ES173" i="62"/>
  <c r="ET173" i="62"/>
  <c r="EU173" i="62"/>
  <c r="EV173" i="62"/>
  <c r="EW173" i="62"/>
  <c r="EX173" i="62"/>
  <c r="FA173" i="62"/>
  <c r="FB173" i="62"/>
  <c r="FC173" i="62"/>
  <c r="FD173" i="62"/>
  <c r="GU173" i="62" s="1"/>
  <c r="FE173" i="62"/>
  <c r="GX173" i="62" s="1"/>
  <c r="FG173" i="62"/>
  <c r="GJ173" i="62" s="1"/>
  <c r="FH173" i="62"/>
  <c r="GM173" i="62" s="1"/>
  <c r="FI173" i="62"/>
  <c r="FJ173" i="62"/>
  <c r="GV173" i="62" s="1"/>
  <c r="FK173" i="62"/>
  <c r="GY173" i="62" s="1"/>
  <c r="FM173" i="62"/>
  <c r="GK173" i="62" s="1"/>
  <c r="FN173" i="62"/>
  <c r="FO173" i="62"/>
  <c r="FP173" i="62"/>
  <c r="GW173" i="62" s="1"/>
  <c r="FQ173" i="62"/>
  <c r="GI173" i="62"/>
  <c r="GL173" i="62"/>
  <c r="GN173" i="62"/>
  <c r="GR173" i="62"/>
  <c r="GS173" i="62"/>
  <c r="GT173" i="62"/>
  <c r="GZ173" i="62"/>
  <c r="CM174" i="62"/>
  <c r="CN174" i="62"/>
  <c r="CO174" i="62"/>
  <c r="CP174" i="62"/>
  <c r="CQ174" i="62"/>
  <c r="CR174" i="62"/>
  <c r="CS174" i="62"/>
  <c r="CT174" i="62"/>
  <c r="CU174" i="62"/>
  <c r="CW174" i="62"/>
  <c r="CY174" i="62"/>
  <c r="DF174" i="62"/>
  <c r="DJ174" i="62"/>
  <c r="DK174" i="62"/>
  <c r="DN174" i="62" s="1"/>
  <c r="DS174" i="62"/>
  <c r="DT174" i="62"/>
  <c r="DU174" i="62"/>
  <c r="DV174" i="62"/>
  <c r="DW174" i="62"/>
  <c r="DX174" i="62"/>
  <c r="DY174" i="62"/>
  <c r="DZ174" i="62"/>
  <c r="EA174" i="62"/>
  <c r="EB174" i="62"/>
  <c r="EC174" i="62"/>
  <c r="ED174" i="62"/>
  <c r="GG174" i="62" s="1"/>
  <c r="EE174" i="62"/>
  <c r="EG174" i="62"/>
  <c r="EH174" i="62"/>
  <c r="EI174" i="62"/>
  <c r="EJ174" i="62"/>
  <c r="EK174" i="62"/>
  <c r="EM174" i="62"/>
  <c r="EN174" i="62"/>
  <c r="EO174" i="62"/>
  <c r="EP174" i="62"/>
  <c r="EQ174" i="62"/>
  <c r="ER174" i="62"/>
  <c r="ES174" i="62"/>
  <c r="ET174" i="62"/>
  <c r="EU174" i="62"/>
  <c r="EV174" i="62"/>
  <c r="EW174" i="62"/>
  <c r="EX174" i="62"/>
  <c r="FA174" i="62"/>
  <c r="GI174" i="62" s="1"/>
  <c r="FB174" i="62"/>
  <c r="GL174" i="62" s="1"/>
  <c r="FC174" i="62"/>
  <c r="FD174" i="62"/>
  <c r="GU174" i="62" s="1"/>
  <c r="FE174" i="62"/>
  <c r="GX174" i="62" s="1"/>
  <c r="FG174" i="62"/>
  <c r="FH174" i="62"/>
  <c r="FI174" i="62"/>
  <c r="GS174" i="62" s="1"/>
  <c r="FJ174" i="62"/>
  <c r="FK174" i="62"/>
  <c r="FM174" i="62"/>
  <c r="GK174" i="62" s="1"/>
  <c r="FN174" i="62"/>
  <c r="FO174" i="62"/>
  <c r="GT174" i="62" s="1"/>
  <c r="FP174" i="62"/>
  <c r="GW174" i="62" s="1"/>
  <c r="FQ174" i="62"/>
  <c r="GJ174" i="62"/>
  <c r="GM174" i="62"/>
  <c r="GN174" i="62"/>
  <c r="GR174" i="62"/>
  <c r="GV174" i="62"/>
  <c r="GY174" i="62"/>
  <c r="GZ174" i="62"/>
  <c r="BF175" i="62"/>
  <c r="BG175" i="62"/>
  <c r="BH175" i="62"/>
  <c r="BI175" i="62"/>
  <c r="BJ175" i="62"/>
  <c r="BL175" i="62"/>
  <c r="FU175" i="62" s="1"/>
  <c r="HQ175" i="62" s="1"/>
  <c r="BM175" i="62"/>
  <c r="BN175" i="62"/>
  <c r="BO175" i="62"/>
  <c r="BP175" i="62"/>
  <c r="BR175" i="62"/>
  <c r="FV175" i="62" s="1"/>
  <c r="HR175" i="62" s="1"/>
  <c r="BS175" i="62"/>
  <c r="BT175" i="62"/>
  <c r="BU175" i="62"/>
  <c r="BV175" i="62"/>
  <c r="BY175" i="62"/>
  <c r="BZ175" i="62"/>
  <c r="CA175" i="62"/>
  <c r="CB175" i="62"/>
  <c r="CC175" i="62"/>
  <c r="CF175" i="62"/>
  <c r="CG175" i="62"/>
  <c r="CH175" i="62"/>
  <c r="CI175" i="62"/>
  <c r="CJ175" i="62"/>
  <c r="CM175" i="62"/>
  <c r="CN175" i="62"/>
  <c r="CO175" i="62"/>
  <c r="CP175" i="62"/>
  <c r="CQ175" i="62"/>
  <c r="CR175" i="62"/>
  <c r="CS175" i="62"/>
  <c r="CT175" i="62"/>
  <c r="CU175" i="62"/>
  <c r="CW175" i="62"/>
  <c r="CY175" i="62"/>
  <c r="CZ175" i="62"/>
  <c r="DA175" i="62"/>
  <c r="DB175" i="62"/>
  <c r="DC175" i="62"/>
  <c r="DD175" i="62"/>
  <c r="DF175" i="62"/>
  <c r="DG175" i="62" s="1"/>
  <c r="DJ175" i="62"/>
  <c r="DK175" i="62"/>
  <c r="DL175" i="62" s="1"/>
  <c r="DS175" i="62"/>
  <c r="DT175" i="62"/>
  <c r="DU175" i="62"/>
  <c r="DV175" i="62"/>
  <c r="DW175" i="62"/>
  <c r="DX175" i="62"/>
  <c r="DY175" i="62"/>
  <c r="DZ175" i="62"/>
  <c r="EA175" i="62"/>
  <c r="EB175" i="62"/>
  <c r="EC175" i="62"/>
  <c r="ED175" i="62"/>
  <c r="GG175" i="62" s="1"/>
  <c r="EE175" i="62"/>
  <c r="EG175" i="62"/>
  <c r="EH175" i="62"/>
  <c r="EI175" i="62"/>
  <c r="EJ175" i="62"/>
  <c r="EK175" i="62"/>
  <c r="EM175" i="62"/>
  <c r="EN175" i="62"/>
  <c r="EO175" i="62"/>
  <c r="EP175" i="62"/>
  <c r="EQ175" i="62"/>
  <c r="ER175" i="62"/>
  <c r="ES175" i="62"/>
  <c r="ET175" i="62"/>
  <c r="EU175" i="62"/>
  <c r="EV175" i="62"/>
  <c r="EW175" i="62"/>
  <c r="EX175" i="62"/>
  <c r="FA175" i="62"/>
  <c r="GI175" i="62" s="1"/>
  <c r="FB175" i="62"/>
  <c r="FC175" i="62"/>
  <c r="GR175" i="62" s="1"/>
  <c r="FD175" i="62"/>
  <c r="FE175" i="62"/>
  <c r="FG175" i="62"/>
  <c r="FH175" i="62"/>
  <c r="FI175" i="62"/>
  <c r="GS175" i="62" s="1"/>
  <c r="FJ175" i="62"/>
  <c r="FK175" i="62"/>
  <c r="GY175" i="62" s="1"/>
  <c r="FM175" i="62"/>
  <c r="FN175" i="62"/>
  <c r="GN175" i="62" s="1"/>
  <c r="FO175" i="62"/>
  <c r="FP175" i="62"/>
  <c r="GW175" i="62" s="1"/>
  <c r="FQ175" i="62"/>
  <c r="GJ175" i="62"/>
  <c r="GK175" i="62"/>
  <c r="GL175" i="62"/>
  <c r="GM175" i="62"/>
  <c r="GT175" i="62"/>
  <c r="GU175" i="62"/>
  <c r="GV175" i="62"/>
  <c r="GX175" i="62"/>
  <c r="GZ175" i="62"/>
  <c r="CM176" i="62"/>
  <c r="CN176" i="62"/>
  <c r="CO176" i="62"/>
  <c r="CP176" i="62"/>
  <c r="CQ176" i="62"/>
  <c r="CR176" i="62"/>
  <c r="CS176" i="62"/>
  <c r="CT176" i="62"/>
  <c r="CU176" i="62"/>
  <c r="CW176" i="62"/>
  <c r="CY176" i="62"/>
  <c r="DF176" i="62"/>
  <c r="DG176" i="62" s="1"/>
  <c r="DJ176" i="62"/>
  <c r="DK176" i="62" s="1"/>
  <c r="DP176" i="62" s="1"/>
  <c r="DS176" i="62"/>
  <c r="DT176" i="62"/>
  <c r="DU176" i="62"/>
  <c r="DV176" i="62"/>
  <c r="DW176" i="62"/>
  <c r="DX176" i="62"/>
  <c r="DY176" i="62"/>
  <c r="DZ176" i="62"/>
  <c r="EA176" i="62"/>
  <c r="EB176" i="62"/>
  <c r="EC176" i="62"/>
  <c r="ED176" i="62"/>
  <c r="GG176" i="62" s="1"/>
  <c r="EE176" i="62"/>
  <c r="EG176" i="62"/>
  <c r="EH176" i="62"/>
  <c r="EI176" i="62"/>
  <c r="EJ176" i="62"/>
  <c r="EK176" i="62"/>
  <c r="EM176" i="62"/>
  <c r="EN176" i="62"/>
  <c r="EO176" i="62"/>
  <c r="EP176" i="62"/>
  <c r="EQ176" i="62"/>
  <c r="ER176" i="62"/>
  <c r="ES176" i="62"/>
  <c r="ET176" i="62"/>
  <c r="EU176" i="62"/>
  <c r="EV176" i="62"/>
  <c r="EW176" i="62"/>
  <c r="GL176" i="62" s="1"/>
  <c r="EX176" i="62"/>
  <c r="FA176" i="62"/>
  <c r="FB176" i="62"/>
  <c r="FC176" i="62"/>
  <c r="FD176" i="62"/>
  <c r="FE176" i="62"/>
  <c r="FG176" i="62"/>
  <c r="GJ176" i="62" s="1"/>
  <c r="FH176" i="62"/>
  <c r="GM176" i="62" s="1"/>
  <c r="FI176" i="62"/>
  <c r="FJ176" i="62"/>
  <c r="FK176" i="62"/>
  <c r="GY176" i="62" s="1"/>
  <c r="FM176" i="62"/>
  <c r="GK176" i="62" s="1"/>
  <c r="FN176" i="62"/>
  <c r="FO176" i="62"/>
  <c r="GT176" i="62" s="1"/>
  <c r="FP176" i="62"/>
  <c r="FQ176" i="62"/>
  <c r="GI176" i="62"/>
  <c r="GN176" i="62"/>
  <c r="GR176" i="62"/>
  <c r="GS176" i="62"/>
  <c r="GU176" i="62"/>
  <c r="GV176" i="62"/>
  <c r="GW176" i="62"/>
  <c r="GX176" i="62"/>
  <c r="GZ176" i="62"/>
  <c r="CM177" i="62"/>
  <c r="CN177" i="62"/>
  <c r="CO177" i="62"/>
  <c r="CP177" i="62"/>
  <c r="CQ177" i="62"/>
  <c r="CR177" i="62"/>
  <c r="CS177" i="62"/>
  <c r="CT177" i="62"/>
  <c r="CU177" i="62"/>
  <c r="CW177" i="62"/>
  <c r="CY177" i="62"/>
  <c r="DF177" i="62"/>
  <c r="DH177" i="62" s="1"/>
  <c r="DJ177" i="62"/>
  <c r="DK177" i="62" s="1"/>
  <c r="DL177" i="62" s="1"/>
  <c r="DS177" i="62"/>
  <c r="DT177" i="62"/>
  <c r="DU177" i="62"/>
  <c r="DV177" i="62"/>
  <c r="DW177" i="62"/>
  <c r="DX177" i="62"/>
  <c r="DY177" i="62"/>
  <c r="DZ177" i="62"/>
  <c r="EA177" i="62"/>
  <c r="EB177" i="62"/>
  <c r="EC177" i="62"/>
  <c r="ED177" i="62"/>
  <c r="GG177" i="62" s="1"/>
  <c r="EE177" i="62"/>
  <c r="EG177" i="62"/>
  <c r="EH177" i="62"/>
  <c r="EI177" i="62"/>
  <c r="EJ177" i="62"/>
  <c r="EK177" i="62"/>
  <c r="EM177" i="62"/>
  <c r="EN177" i="62"/>
  <c r="EO177" i="62"/>
  <c r="EP177" i="62"/>
  <c r="EQ177" i="62"/>
  <c r="ER177" i="62"/>
  <c r="ES177" i="62"/>
  <c r="ET177" i="62"/>
  <c r="EU177" i="62"/>
  <c r="EV177" i="62"/>
  <c r="EW177" i="62"/>
  <c r="GN177" i="62" s="1"/>
  <c r="EX177" i="62"/>
  <c r="FA177" i="62"/>
  <c r="FB177" i="62"/>
  <c r="GL177" i="62" s="1"/>
  <c r="FC177" i="62"/>
  <c r="FD177" i="62"/>
  <c r="FE177" i="62"/>
  <c r="GX177" i="62" s="1"/>
  <c r="FG177" i="62"/>
  <c r="GJ177" i="62" s="1"/>
  <c r="FH177" i="62"/>
  <c r="GM177" i="62" s="1"/>
  <c r="FI177" i="62"/>
  <c r="GS177" i="62" s="1"/>
  <c r="FJ177" i="62"/>
  <c r="FK177" i="62"/>
  <c r="FM177" i="62"/>
  <c r="GK177" i="62" s="1"/>
  <c r="FN177" i="62"/>
  <c r="FO177" i="62"/>
  <c r="FP177" i="62"/>
  <c r="GW177" i="62" s="1"/>
  <c r="FQ177" i="62"/>
  <c r="GI177" i="62"/>
  <c r="GR177" i="62"/>
  <c r="GT177" i="62"/>
  <c r="GU177" i="62"/>
  <c r="GV177" i="62"/>
  <c r="GY177" i="62"/>
  <c r="GZ177" i="62"/>
  <c r="CM178" i="62"/>
  <c r="CN178" i="62"/>
  <c r="CO178" i="62"/>
  <c r="CP178" i="62"/>
  <c r="CQ178" i="62"/>
  <c r="CR178" i="62"/>
  <c r="CS178" i="62"/>
  <c r="CT178" i="62"/>
  <c r="CU178" i="62"/>
  <c r="CW178" i="62"/>
  <c r="CY178" i="62"/>
  <c r="DF178" i="62"/>
  <c r="DH178" i="62" s="1"/>
  <c r="DJ178" i="62"/>
  <c r="DK178" i="62"/>
  <c r="DQ178" i="62" s="1"/>
  <c r="DS178" i="62"/>
  <c r="DT178" i="62"/>
  <c r="DU178" i="62"/>
  <c r="DV178" i="62"/>
  <c r="DW178" i="62"/>
  <c r="DX178" i="62"/>
  <c r="DY178" i="62"/>
  <c r="DZ178" i="62"/>
  <c r="EA178" i="62"/>
  <c r="EB178" i="62"/>
  <c r="EC178" i="62"/>
  <c r="ED178" i="62"/>
  <c r="GG178" i="62" s="1"/>
  <c r="EE178" i="62"/>
  <c r="EG178" i="62"/>
  <c r="EH178" i="62"/>
  <c r="EI178" i="62"/>
  <c r="EJ178" i="62"/>
  <c r="EK178" i="62"/>
  <c r="EM178" i="62"/>
  <c r="EN178" i="62"/>
  <c r="EO178" i="62"/>
  <c r="EP178" i="62"/>
  <c r="EQ178" i="62"/>
  <c r="ER178" i="62"/>
  <c r="ES178" i="62"/>
  <c r="ET178" i="62"/>
  <c r="EU178" i="62"/>
  <c r="EV178" i="62"/>
  <c r="EW178" i="62"/>
  <c r="EX178" i="62"/>
  <c r="FA178" i="62"/>
  <c r="GI178" i="62" s="1"/>
  <c r="FB178" i="62"/>
  <c r="GL178" i="62" s="1"/>
  <c r="FC178" i="62"/>
  <c r="FD178" i="62"/>
  <c r="GU178" i="62" s="1"/>
  <c r="FE178" i="62"/>
  <c r="GX178" i="62" s="1"/>
  <c r="FG178" i="62"/>
  <c r="GJ178" i="62" s="1"/>
  <c r="FH178" i="62"/>
  <c r="FI178" i="62"/>
  <c r="FJ178" i="62"/>
  <c r="GV178" i="62" s="1"/>
  <c r="FK178" i="62"/>
  <c r="GY178" i="62" s="1"/>
  <c r="FM178" i="62"/>
  <c r="FN178" i="62"/>
  <c r="FO178" i="62"/>
  <c r="GT178" i="62" s="1"/>
  <c r="FP178" i="62"/>
  <c r="GW178" i="62" s="1"/>
  <c r="FQ178" i="62"/>
  <c r="GK178" i="62"/>
  <c r="GM178" i="62"/>
  <c r="GN178" i="62"/>
  <c r="GR178" i="62"/>
  <c r="GS178" i="62"/>
  <c r="GZ178" i="62"/>
  <c r="CM179" i="62"/>
  <c r="CN179" i="62"/>
  <c r="CO179" i="62"/>
  <c r="CP179" i="62"/>
  <c r="CQ179" i="62"/>
  <c r="CR179" i="62"/>
  <c r="CS179" i="62"/>
  <c r="CT179" i="62"/>
  <c r="CU179" i="62"/>
  <c r="CW179" i="62"/>
  <c r="CY179" i="62"/>
  <c r="DF179" i="62"/>
  <c r="DG179" i="62" s="1"/>
  <c r="GE179" i="62" s="1"/>
  <c r="HJ179" i="62" s="1"/>
  <c r="DJ179" i="62"/>
  <c r="DK179" i="62"/>
  <c r="DM179" i="62" s="1"/>
  <c r="DS179" i="62"/>
  <c r="DT179" i="62"/>
  <c r="DU179" i="62"/>
  <c r="DV179" i="62"/>
  <c r="DW179" i="62"/>
  <c r="DX179" i="62"/>
  <c r="DY179" i="62"/>
  <c r="DZ179" i="62"/>
  <c r="EA179" i="62"/>
  <c r="EB179" i="62"/>
  <c r="EC179" i="62"/>
  <c r="ED179" i="62"/>
  <c r="GG179" i="62" s="1"/>
  <c r="EE179" i="62"/>
  <c r="EG179" i="62"/>
  <c r="EH179" i="62"/>
  <c r="EI179" i="62"/>
  <c r="EJ179" i="62"/>
  <c r="EK179" i="62"/>
  <c r="EM179" i="62"/>
  <c r="EN179" i="62"/>
  <c r="EO179" i="62"/>
  <c r="EP179" i="62"/>
  <c r="EQ179" i="62"/>
  <c r="ER179" i="62"/>
  <c r="ES179" i="62"/>
  <c r="ET179" i="62"/>
  <c r="EU179" i="62"/>
  <c r="EV179" i="62"/>
  <c r="EW179" i="62"/>
  <c r="EX179" i="62"/>
  <c r="FA179" i="62"/>
  <c r="FB179" i="62"/>
  <c r="GL179" i="62" s="1"/>
  <c r="FC179" i="62"/>
  <c r="GR179" i="62" s="1"/>
  <c r="FD179" i="62"/>
  <c r="FE179" i="62"/>
  <c r="FG179" i="62"/>
  <c r="FH179" i="62"/>
  <c r="GM179" i="62" s="1"/>
  <c r="FI179" i="62"/>
  <c r="GS179" i="62" s="1"/>
  <c r="FJ179" i="62"/>
  <c r="FK179" i="62"/>
  <c r="GY179" i="62" s="1"/>
  <c r="FM179" i="62"/>
  <c r="FN179" i="62"/>
  <c r="GN179" i="62" s="1"/>
  <c r="FO179" i="62"/>
  <c r="GT179" i="62" s="1"/>
  <c r="FP179" i="62"/>
  <c r="GW179" i="62" s="1"/>
  <c r="FQ179" i="62"/>
  <c r="GI179" i="62"/>
  <c r="GJ179" i="62"/>
  <c r="GK179" i="62"/>
  <c r="GU179" i="62"/>
  <c r="GV179" i="62"/>
  <c r="GX179" i="62"/>
  <c r="GZ179" i="62"/>
  <c r="CM180" i="62"/>
  <c r="CN180" i="62"/>
  <c r="CO180" i="62"/>
  <c r="CP180" i="62"/>
  <c r="CQ180" i="62"/>
  <c r="CR180" i="62"/>
  <c r="CS180" i="62"/>
  <c r="CT180" i="62"/>
  <c r="CU180" i="62"/>
  <c r="CW180" i="62"/>
  <c r="CY180" i="62"/>
  <c r="DF180" i="62"/>
  <c r="DG180" i="62" s="1"/>
  <c r="DJ180" i="62"/>
  <c r="DK180" i="62"/>
  <c r="DL180" i="62" s="1"/>
  <c r="DS180" i="62"/>
  <c r="DT180" i="62"/>
  <c r="DU180" i="62"/>
  <c r="DV180" i="62"/>
  <c r="DW180" i="62"/>
  <c r="DX180" i="62"/>
  <c r="DY180" i="62"/>
  <c r="DZ180" i="62"/>
  <c r="EA180" i="62"/>
  <c r="EB180" i="62"/>
  <c r="EC180" i="62"/>
  <c r="ED180" i="62"/>
  <c r="GG180" i="62" s="1"/>
  <c r="EE180" i="62"/>
  <c r="EG180" i="62"/>
  <c r="EH180" i="62"/>
  <c r="EI180" i="62"/>
  <c r="EJ180" i="62"/>
  <c r="EK180" i="62"/>
  <c r="EM180" i="62"/>
  <c r="EN180" i="62"/>
  <c r="EO180" i="62"/>
  <c r="EP180" i="62"/>
  <c r="EQ180" i="62"/>
  <c r="ER180" i="62"/>
  <c r="ES180" i="62"/>
  <c r="ET180" i="62"/>
  <c r="EU180" i="62"/>
  <c r="EV180" i="62"/>
  <c r="EW180" i="62"/>
  <c r="EX180" i="62"/>
  <c r="FA180" i="62"/>
  <c r="GI180" i="62" s="1"/>
  <c r="FB180" i="62"/>
  <c r="FC180" i="62"/>
  <c r="FD180" i="62"/>
  <c r="FE180" i="62"/>
  <c r="FG180" i="62"/>
  <c r="FH180" i="62"/>
  <c r="FI180" i="62"/>
  <c r="FJ180" i="62"/>
  <c r="FK180" i="62"/>
  <c r="GY180" i="62" s="1"/>
  <c r="FM180" i="62"/>
  <c r="GK180" i="62" s="1"/>
  <c r="FN180" i="62"/>
  <c r="FO180" i="62"/>
  <c r="GT180" i="62" s="1"/>
  <c r="FP180" i="62"/>
  <c r="FQ180" i="62"/>
  <c r="GJ180" i="62"/>
  <c r="GL180" i="62"/>
  <c r="GM180" i="62"/>
  <c r="GN180" i="62"/>
  <c r="GR180" i="62"/>
  <c r="GS180" i="62"/>
  <c r="GU180" i="62"/>
  <c r="GV180" i="62"/>
  <c r="GW180" i="62"/>
  <c r="GX180" i="62"/>
  <c r="GZ180" i="62"/>
  <c r="BF181" i="62"/>
  <c r="BG181" i="62"/>
  <c r="BH181" i="62"/>
  <c r="BI181" i="62"/>
  <c r="BJ181" i="62"/>
  <c r="BL181" i="62"/>
  <c r="BM181" i="62"/>
  <c r="BN181" i="62"/>
  <c r="BO181" i="62"/>
  <c r="BP181" i="62"/>
  <c r="BR181" i="62"/>
  <c r="FV181" i="62" s="1"/>
  <c r="HR181" i="62" s="1"/>
  <c r="BS181" i="62"/>
  <c r="BT181" i="62"/>
  <c r="BU181" i="62"/>
  <c r="BV181" i="62"/>
  <c r="BY181" i="62"/>
  <c r="BZ181" i="62"/>
  <c r="CA181" i="62"/>
  <c r="CB181" i="62"/>
  <c r="CC181" i="62"/>
  <c r="CF181" i="62"/>
  <c r="CG181" i="62"/>
  <c r="CH181" i="62"/>
  <c r="CI181" i="62"/>
  <c r="CJ181" i="62"/>
  <c r="CM181" i="62"/>
  <c r="CN181" i="62"/>
  <c r="CO181" i="62"/>
  <c r="CP181" i="62"/>
  <c r="CQ181" i="62"/>
  <c r="CR181" i="62"/>
  <c r="CS181" i="62"/>
  <c r="CT181" i="62"/>
  <c r="CU181" i="62"/>
  <c r="CW181" i="62"/>
  <c r="CY181" i="62"/>
  <c r="CZ181" i="62"/>
  <c r="DA181" i="62"/>
  <c r="DB181" i="62"/>
  <c r="DC181" i="62"/>
  <c r="DD181" i="62"/>
  <c r="DF181" i="62"/>
  <c r="DG181" i="62" s="1"/>
  <c r="DJ181" i="62"/>
  <c r="DK181" i="62" s="1"/>
  <c r="DS181" i="62"/>
  <c r="DT181" i="62"/>
  <c r="DU181" i="62"/>
  <c r="DV181" i="62"/>
  <c r="DW181" i="62"/>
  <c r="DX181" i="62"/>
  <c r="DY181" i="62"/>
  <c r="DZ181" i="62"/>
  <c r="EA181" i="62"/>
  <c r="EB181" i="62"/>
  <c r="EC181" i="62"/>
  <c r="ED181" i="62"/>
  <c r="GG181" i="62" s="1"/>
  <c r="EE181" i="62"/>
  <c r="EG181" i="62"/>
  <c r="EH181" i="62"/>
  <c r="EI181" i="62"/>
  <c r="EJ181" i="62"/>
  <c r="EK181" i="62"/>
  <c r="EM181" i="62"/>
  <c r="EN181" i="62"/>
  <c r="EO181" i="62"/>
  <c r="EP181" i="62"/>
  <c r="EQ181" i="62"/>
  <c r="ER181" i="62"/>
  <c r="ES181" i="62"/>
  <c r="ET181" i="62"/>
  <c r="EU181" i="62"/>
  <c r="EV181" i="62"/>
  <c r="EW181" i="62"/>
  <c r="GN181" i="62" s="1"/>
  <c r="EX181" i="62"/>
  <c r="FA181" i="62"/>
  <c r="FB181" i="62"/>
  <c r="FC181" i="62"/>
  <c r="GR181" i="62" s="1"/>
  <c r="FD181" i="62"/>
  <c r="GU181" i="62" s="1"/>
  <c r="FE181" i="62"/>
  <c r="FG181" i="62"/>
  <c r="GJ181" i="62" s="1"/>
  <c r="FH181" i="62"/>
  <c r="FI181" i="62"/>
  <c r="GS181" i="62" s="1"/>
  <c r="FJ181" i="62"/>
  <c r="FK181" i="62"/>
  <c r="GY181" i="62" s="1"/>
  <c r="FM181" i="62"/>
  <c r="GK181" i="62" s="1"/>
  <c r="FN181" i="62"/>
  <c r="FO181" i="62"/>
  <c r="FP181" i="62"/>
  <c r="FQ181" i="62"/>
  <c r="GZ181" i="62" s="1"/>
  <c r="FU181" i="62"/>
  <c r="HQ181" i="62" s="1"/>
  <c r="GI181" i="62"/>
  <c r="GL181" i="62"/>
  <c r="GM181" i="62"/>
  <c r="GT181" i="62"/>
  <c r="GV181" i="62"/>
  <c r="GW181" i="62"/>
  <c r="GX181" i="62"/>
  <c r="CM182" i="62"/>
  <c r="CN182" i="62"/>
  <c r="CO182" i="62"/>
  <c r="CP182" i="62"/>
  <c r="CQ182" i="62"/>
  <c r="CR182" i="62"/>
  <c r="CS182" i="62"/>
  <c r="CT182" i="62"/>
  <c r="CU182" i="62"/>
  <c r="CW182" i="62"/>
  <c r="CY182" i="62"/>
  <c r="DF182" i="62"/>
  <c r="DJ182" i="62"/>
  <c r="DK182" i="62"/>
  <c r="DL182" i="62" s="1"/>
  <c r="DS182" i="62"/>
  <c r="DT182" i="62"/>
  <c r="DU182" i="62"/>
  <c r="DV182" i="62"/>
  <c r="DW182" i="62"/>
  <c r="DX182" i="62"/>
  <c r="DY182" i="62"/>
  <c r="DZ182" i="62"/>
  <c r="EA182" i="62"/>
  <c r="EB182" i="62"/>
  <c r="EC182" i="62"/>
  <c r="ED182" i="62"/>
  <c r="GG182" i="62" s="1"/>
  <c r="EE182" i="62"/>
  <c r="EG182" i="62"/>
  <c r="EH182" i="62"/>
  <c r="EI182" i="62"/>
  <c r="EJ182" i="62"/>
  <c r="EK182" i="62"/>
  <c r="EM182" i="62"/>
  <c r="EN182" i="62"/>
  <c r="EO182" i="62"/>
  <c r="EP182" i="62"/>
  <c r="EQ182" i="62"/>
  <c r="ER182" i="62"/>
  <c r="ES182" i="62"/>
  <c r="ET182" i="62"/>
  <c r="EU182" i="62"/>
  <c r="EV182" i="62"/>
  <c r="EW182" i="62"/>
  <c r="EX182" i="62"/>
  <c r="FA182" i="62"/>
  <c r="GI182" i="62" s="1"/>
  <c r="FB182" i="62"/>
  <c r="GL182" i="62" s="1"/>
  <c r="FC182" i="62"/>
  <c r="FD182" i="62"/>
  <c r="FE182" i="62"/>
  <c r="GX182" i="62" s="1"/>
  <c r="FG182" i="62"/>
  <c r="GJ182" i="62" s="1"/>
  <c r="FH182" i="62"/>
  <c r="GM182" i="62" s="1"/>
  <c r="FI182" i="62"/>
  <c r="GS182" i="62" s="1"/>
  <c r="FJ182" i="62"/>
  <c r="GV182" i="62" s="1"/>
  <c r="FK182" i="62"/>
  <c r="GY182" i="62" s="1"/>
  <c r="FM182" i="62"/>
  <c r="FN182" i="62"/>
  <c r="FO182" i="62"/>
  <c r="FP182" i="62"/>
  <c r="FQ182" i="62"/>
  <c r="GZ182" i="62" s="1"/>
  <c r="GK182" i="62"/>
  <c r="GN182" i="62"/>
  <c r="GR182" i="62"/>
  <c r="GT182" i="62"/>
  <c r="GU182" i="62"/>
  <c r="GW182" i="62"/>
  <c r="CM183" i="62"/>
  <c r="CN183" i="62"/>
  <c r="CO183" i="62"/>
  <c r="CP183" i="62"/>
  <c r="CQ183" i="62"/>
  <c r="CR183" i="62"/>
  <c r="CS183" i="62"/>
  <c r="CT183" i="62"/>
  <c r="CU183" i="62"/>
  <c r="CW183" i="62"/>
  <c r="CY183" i="62"/>
  <c r="DF183" i="62"/>
  <c r="DG183" i="62" s="1"/>
  <c r="DJ183" i="62"/>
  <c r="DK183" i="62"/>
  <c r="DN183" i="62" s="1"/>
  <c r="DS183" i="62"/>
  <c r="DT183" i="62"/>
  <c r="DU183" i="62"/>
  <c r="DV183" i="62"/>
  <c r="DW183" i="62"/>
  <c r="DX183" i="62"/>
  <c r="DY183" i="62"/>
  <c r="DZ183" i="62"/>
  <c r="EA183" i="62"/>
  <c r="EB183" i="62"/>
  <c r="EC183" i="62"/>
  <c r="ED183" i="62"/>
  <c r="GG183" i="62" s="1"/>
  <c r="EE183" i="62"/>
  <c r="EG183" i="62"/>
  <c r="EH183" i="62"/>
  <c r="EI183" i="62"/>
  <c r="EJ183" i="62"/>
  <c r="EK183" i="62"/>
  <c r="EM183" i="62"/>
  <c r="EN183" i="62"/>
  <c r="EO183" i="62"/>
  <c r="EP183" i="62"/>
  <c r="EQ183" i="62"/>
  <c r="ER183" i="62"/>
  <c r="ES183" i="62"/>
  <c r="ET183" i="62"/>
  <c r="EU183" i="62"/>
  <c r="EV183" i="62"/>
  <c r="EW183" i="62"/>
  <c r="EX183" i="62"/>
  <c r="FA183" i="62"/>
  <c r="FB183" i="62"/>
  <c r="GL183" i="62" s="1"/>
  <c r="FC183" i="62"/>
  <c r="FD183" i="62"/>
  <c r="GU183" i="62" s="1"/>
  <c r="FE183" i="62"/>
  <c r="GX183" i="62" s="1"/>
  <c r="FG183" i="62"/>
  <c r="GJ183" i="62" s="1"/>
  <c r="FH183" i="62"/>
  <c r="FI183" i="62"/>
  <c r="FJ183" i="62"/>
  <c r="FK183" i="62"/>
  <c r="FM183" i="62"/>
  <c r="GK183" i="62" s="1"/>
  <c r="FN183" i="62"/>
  <c r="GN183" i="62" s="1"/>
  <c r="FO183" i="62"/>
  <c r="GT183" i="62" s="1"/>
  <c r="FP183" i="62"/>
  <c r="GW183" i="62" s="1"/>
  <c r="FQ183" i="62"/>
  <c r="GH183" i="62"/>
  <c r="GI183" i="62"/>
  <c r="GM183" i="62"/>
  <c r="GR183" i="62"/>
  <c r="GS183" i="62"/>
  <c r="GV183" i="62"/>
  <c r="GY183" i="62"/>
  <c r="GZ183" i="62"/>
  <c r="CM184" i="62"/>
  <c r="CN184" i="62"/>
  <c r="CO184" i="62"/>
  <c r="CP184" i="62"/>
  <c r="CQ184" i="62"/>
  <c r="CR184" i="62"/>
  <c r="CS184" i="62"/>
  <c r="CT184" i="62"/>
  <c r="CU184" i="62"/>
  <c r="CW184" i="62"/>
  <c r="CY184" i="62"/>
  <c r="DF184" i="62"/>
  <c r="DG184" i="62" s="1"/>
  <c r="DJ184" i="62"/>
  <c r="DK184" i="62" s="1"/>
  <c r="DS184" i="62"/>
  <c r="DT184" i="62"/>
  <c r="DU184" i="62"/>
  <c r="DV184" i="62"/>
  <c r="DW184" i="62"/>
  <c r="DX184" i="62"/>
  <c r="DY184" i="62"/>
  <c r="DZ184" i="62"/>
  <c r="EA184" i="62"/>
  <c r="EB184" i="62"/>
  <c r="EC184" i="62"/>
  <c r="ED184" i="62"/>
  <c r="GG184" i="62" s="1"/>
  <c r="EE184" i="62"/>
  <c r="EG184" i="62"/>
  <c r="EH184" i="62"/>
  <c r="EI184" i="62"/>
  <c r="EJ184" i="62"/>
  <c r="EK184" i="62"/>
  <c r="EM184" i="62"/>
  <c r="EN184" i="62"/>
  <c r="EO184" i="62"/>
  <c r="EP184" i="62"/>
  <c r="EQ184" i="62"/>
  <c r="ER184" i="62"/>
  <c r="ES184" i="62"/>
  <c r="ET184" i="62"/>
  <c r="EU184" i="62"/>
  <c r="EV184" i="62"/>
  <c r="EW184" i="62"/>
  <c r="EX184" i="62"/>
  <c r="FA184" i="62"/>
  <c r="GI184" i="62" s="1"/>
  <c r="FB184" i="62"/>
  <c r="FC184" i="62"/>
  <c r="FD184" i="62"/>
  <c r="GU184" i="62" s="1"/>
  <c r="FE184" i="62"/>
  <c r="GX184" i="62" s="1"/>
  <c r="FG184" i="62"/>
  <c r="GJ184" i="62" s="1"/>
  <c r="FH184" i="62"/>
  <c r="FI184" i="62"/>
  <c r="FJ184" i="62"/>
  <c r="GV184" i="62" s="1"/>
  <c r="FK184" i="62"/>
  <c r="FM184" i="62"/>
  <c r="FN184" i="62"/>
  <c r="FO184" i="62"/>
  <c r="GT184" i="62" s="1"/>
  <c r="FP184" i="62"/>
  <c r="FQ184" i="62"/>
  <c r="GK184" i="62"/>
  <c r="GL184" i="62"/>
  <c r="GM184" i="62"/>
  <c r="GN184" i="62"/>
  <c r="GR184" i="62"/>
  <c r="GS184" i="62"/>
  <c r="GW184" i="62"/>
  <c r="GY184" i="62"/>
  <c r="GZ184" i="62"/>
  <c r="CM185" i="62"/>
  <c r="CN185" i="62"/>
  <c r="CO185" i="62"/>
  <c r="CP185" i="62"/>
  <c r="CQ185" i="62"/>
  <c r="CR185" i="62"/>
  <c r="CS185" i="62"/>
  <c r="CT185" i="62"/>
  <c r="CU185" i="62"/>
  <c r="CW185" i="62"/>
  <c r="CY185" i="62"/>
  <c r="DF185" i="62"/>
  <c r="DG185" i="62" s="1"/>
  <c r="DJ185" i="62"/>
  <c r="DK185" i="62"/>
  <c r="DL185" i="62" s="1"/>
  <c r="DS185" i="62"/>
  <c r="DT185" i="62"/>
  <c r="DU185" i="62"/>
  <c r="DV185" i="62"/>
  <c r="DW185" i="62"/>
  <c r="DX185" i="62"/>
  <c r="DY185" i="62"/>
  <c r="DZ185" i="62"/>
  <c r="EA185" i="62"/>
  <c r="EB185" i="62"/>
  <c r="EC185" i="62"/>
  <c r="ED185" i="62"/>
  <c r="GG185" i="62" s="1"/>
  <c r="EE185" i="62"/>
  <c r="EG185" i="62"/>
  <c r="EH185" i="62"/>
  <c r="EI185" i="62"/>
  <c r="EJ185" i="62"/>
  <c r="EK185" i="62"/>
  <c r="EM185" i="62"/>
  <c r="EN185" i="62"/>
  <c r="EO185" i="62"/>
  <c r="EP185" i="62"/>
  <c r="EQ185" i="62"/>
  <c r="ER185" i="62"/>
  <c r="ES185" i="62"/>
  <c r="ET185" i="62"/>
  <c r="EU185" i="62"/>
  <c r="EV185" i="62"/>
  <c r="EW185" i="62"/>
  <c r="EX185" i="62"/>
  <c r="FA185" i="62"/>
  <c r="FB185" i="62"/>
  <c r="FC185" i="62"/>
  <c r="FD185" i="62"/>
  <c r="FE185" i="62"/>
  <c r="FG185" i="62"/>
  <c r="FH185" i="62"/>
  <c r="FI185" i="62"/>
  <c r="GS185" i="62" s="1"/>
  <c r="FJ185" i="62"/>
  <c r="GV185" i="62" s="1"/>
  <c r="FK185" i="62"/>
  <c r="GY185" i="62" s="1"/>
  <c r="FM185" i="62"/>
  <c r="GK185" i="62" s="1"/>
  <c r="FN185" i="62"/>
  <c r="FO185" i="62"/>
  <c r="FP185" i="62"/>
  <c r="GW185" i="62" s="1"/>
  <c r="FQ185" i="62"/>
  <c r="GI185" i="62"/>
  <c r="GJ185" i="62"/>
  <c r="GR185" i="62"/>
  <c r="GT185" i="62"/>
  <c r="GU185" i="62"/>
  <c r="GX185" i="62"/>
  <c r="GZ185" i="62"/>
  <c r="CM186" i="62"/>
  <c r="CN186" i="62"/>
  <c r="CO186" i="62"/>
  <c r="CP186" i="62"/>
  <c r="CQ186" i="62"/>
  <c r="CR186" i="62"/>
  <c r="CS186" i="62"/>
  <c r="CT186" i="62"/>
  <c r="CU186" i="62"/>
  <c r="CW186" i="62"/>
  <c r="CY186" i="62"/>
  <c r="DF186" i="62"/>
  <c r="DG186" i="62" s="1"/>
  <c r="DJ186" i="62"/>
  <c r="DK186" i="62"/>
  <c r="DQ186" i="62" s="1"/>
  <c r="DS186" i="62"/>
  <c r="DT186" i="62"/>
  <c r="DU186" i="62"/>
  <c r="DV186" i="62"/>
  <c r="DW186" i="62"/>
  <c r="DX186" i="62"/>
  <c r="DY186" i="62"/>
  <c r="DZ186" i="62"/>
  <c r="EA186" i="62"/>
  <c r="EB186" i="62"/>
  <c r="EC186" i="62"/>
  <c r="ED186" i="62"/>
  <c r="GG186" i="62" s="1"/>
  <c r="EE186" i="62"/>
  <c r="EG186" i="62"/>
  <c r="EH186" i="62"/>
  <c r="EI186" i="62"/>
  <c r="EJ186" i="62"/>
  <c r="EK186" i="62"/>
  <c r="EM186" i="62"/>
  <c r="EN186" i="62"/>
  <c r="EO186" i="62"/>
  <c r="EP186" i="62"/>
  <c r="EQ186" i="62"/>
  <c r="ER186" i="62"/>
  <c r="ES186" i="62"/>
  <c r="ET186" i="62"/>
  <c r="EU186" i="62"/>
  <c r="EV186" i="62"/>
  <c r="EW186" i="62"/>
  <c r="EX186" i="62"/>
  <c r="FA186" i="62"/>
  <c r="FB186" i="62"/>
  <c r="GL186" i="62" s="1"/>
  <c r="FC186" i="62"/>
  <c r="FD186" i="62"/>
  <c r="GU186" i="62" s="1"/>
  <c r="FE186" i="62"/>
  <c r="GX186" i="62" s="1"/>
  <c r="FG186" i="62"/>
  <c r="FH186" i="62"/>
  <c r="GM186" i="62" s="1"/>
  <c r="FI186" i="62"/>
  <c r="FJ186" i="62"/>
  <c r="GV186" i="62" s="1"/>
  <c r="FK186" i="62"/>
  <c r="GY186" i="62" s="1"/>
  <c r="FM186" i="62"/>
  <c r="FN186" i="62"/>
  <c r="FO186" i="62"/>
  <c r="GT186" i="62" s="1"/>
  <c r="FP186" i="62"/>
  <c r="FQ186" i="62"/>
  <c r="GZ186" i="62" s="1"/>
  <c r="GI186" i="62"/>
  <c r="GJ186" i="62"/>
  <c r="GK186" i="62"/>
  <c r="GN186" i="62"/>
  <c r="GR186" i="62"/>
  <c r="GS186" i="62"/>
  <c r="GW186" i="62"/>
  <c r="BF187" i="62"/>
  <c r="BG187" i="62"/>
  <c r="BH187" i="62"/>
  <c r="BI187" i="62"/>
  <c r="BJ187" i="62"/>
  <c r="BL187" i="62"/>
  <c r="FU187" i="62" s="1"/>
  <c r="HQ187" i="62" s="1"/>
  <c r="BM187" i="62"/>
  <c r="BN187" i="62"/>
  <c r="BO187" i="62"/>
  <c r="BP187" i="62"/>
  <c r="BR187" i="62"/>
  <c r="FV187" i="62" s="1"/>
  <c r="HR187" i="62" s="1"/>
  <c r="BS187" i="62"/>
  <c r="BT187" i="62"/>
  <c r="BU187" i="62"/>
  <c r="BV187" i="62"/>
  <c r="BY187" i="62"/>
  <c r="BZ187" i="62"/>
  <c r="CA187" i="62"/>
  <c r="CB187" i="62"/>
  <c r="CC187" i="62"/>
  <c r="CF187" i="62"/>
  <c r="CG187" i="62"/>
  <c r="CH187" i="62"/>
  <c r="CI187" i="62"/>
  <c r="CJ187" i="62"/>
  <c r="CM187" i="62"/>
  <c r="CN187" i="62"/>
  <c r="CO187" i="62"/>
  <c r="CP187" i="62"/>
  <c r="CQ187" i="62"/>
  <c r="CR187" i="62"/>
  <c r="CS187" i="62"/>
  <c r="CT187" i="62"/>
  <c r="CU187" i="62"/>
  <c r="CW187" i="62"/>
  <c r="CY187" i="62"/>
  <c r="CZ187" i="62"/>
  <c r="DA187" i="62"/>
  <c r="DB187" i="62"/>
  <c r="DC187" i="62"/>
  <c r="DD187" i="62"/>
  <c r="DF187" i="62"/>
  <c r="DJ187" i="62"/>
  <c r="DK187" i="62"/>
  <c r="DO187" i="62" s="1"/>
  <c r="DS187" i="62"/>
  <c r="DT187" i="62"/>
  <c r="DU187" i="62"/>
  <c r="DV187" i="62"/>
  <c r="DW187" i="62"/>
  <c r="DX187" i="62"/>
  <c r="DY187" i="62"/>
  <c r="DZ187" i="62"/>
  <c r="EA187" i="62"/>
  <c r="EB187" i="62"/>
  <c r="EC187" i="62"/>
  <c r="ED187" i="62"/>
  <c r="GG187" i="62" s="1"/>
  <c r="EE187" i="62"/>
  <c r="EG187" i="62"/>
  <c r="EH187" i="62"/>
  <c r="EI187" i="62"/>
  <c r="EJ187" i="62"/>
  <c r="EK187" i="62"/>
  <c r="EM187" i="62"/>
  <c r="EN187" i="62"/>
  <c r="EO187" i="62"/>
  <c r="EP187" i="62"/>
  <c r="EQ187" i="62"/>
  <c r="ER187" i="62"/>
  <c r="ES187" i="62"/>
  <c r="ET187" i="62"/>
  <c r="EU187" i="62"/>
  <c r="EV187" i="62"/>
  <c r="EW187" i="62"/>
  <c r="EX187" i="62"/>
  <c r="FA187" i="62"/>
  <c r="FB187" i="62"/>
  <c r="GL187" i="62" s="1"/>
  <c r="FC187" i="62"/>
  <c r="GR187" i="62" s="1"/>
  <c r="FD187" i="62"/>
  <c r="FE187" i="62"/>
  <c r="GX187" i="62" s="1"/>
  <c r="FG187" i="62"/>
  <c r="FH187" i="62"/>
  <c r="GM187" i="62" s="1"/>
  <c r="FI187" i="62"/>
  <c r="FJ187" i="62"/>
  <c r="FK187" i="62"/>
  <c r="FM187" i="62"/>
  <c r="GK187" i="62" s="1"/>
  <c r="FN187" i="62"/>
  <c r="FO187" i="62"/>
  <c r="GT187" i="62" s="1"/>
  <c r="FP187" i="62"/>
  <c r="GW187" i="62" s="1"/>
  <c r="FQ187" i="62"/>
  <c r="GZ187" i="62" s="1"/>
  <c r="GI187" i="62"/>
  <c r="GJ187" i="62"/>
  <c r="GN187" i="62"/>
  <c r="GS187" i="62"/>
  <c r="GU187" i="62"/>
  <c r="GV187" i="62"/>
  <c r="GY187" i="62"/>
  <c r="CM188" i="62"/>
  <c r="CN188" i="62"/>
  <c r="CO188" i="62"/>
  <c r="CP188" i="62"/>
  <c r="CQ188" i="62"/>
  <c r="CR188" i="62"/>
  <c r="CS188" i="62"/>
  <c r="CT188" i="62"/>
  <c r="CU188" i="62"/>
  <c r="CW188" i="62"/>
  <c r="CY188" i="62"/>
  <c r="DF188" i="62"/>
  <c r="DH188" i="62" s="1"/>
  <c r="DJ188" i="62"/>
  <c r="DK188" i="62"/>
  <c r="DL188" i="62" s="1"/>
  <c r="DS188" i="62"/>
  <c r="DT188" i="62"/>
  <c r="DU188" i="62"/>
  <c r="DV188" i="62"/>
  <c r="DW188" i="62"/>
  <c r="DX188" i="62"/>
  <c r="DY188" i="62"/>
  <c r="DZ188" i="62"/>
  <c r="EA188" i="62"/>
  <c r="EB188" i="62"/>
  <c r="EC188" i="62"/>
  <c r="ED188" i="62"/>
  <c r="GG188" i="62" s="1"/>
  <c r="EE188" i="62"/>
  <c r="EG188" i="62"/>
  <c r="EH188" i="62"/>
  <c r="EI188" i="62"/>
  <c r="EJ188" i="62"/>
  <c r="EK188" i="62"/>
  <c r="EM188" i="62"/>
  <c r="EN188" i="62"/>
  <c r="EO188" i="62"/>
  <c r="EP188" i="62"/>
  <c r="EQ188" i="62"/>
  <c r="ER188" i="62"/>
  <c r="ES188" i="62"/>
  <c r="ET188" i="62"/>
  <c r="EU188" i="62"/>
  <c r="EV188" i="62"/>
  <c r="EW188" i="62"/>
  <c r="GL188" i="62" s="1"/>
  <c r="EX188" i="62"/>
  <c r="FA188" i="62"/>
  <c r="GI188" i="62" s="1"/>
  <c r="FB188" i="62"/>
  <c r="FC188" i="62"/>
  <c r="GR188" i="62" s="1"/>
  <c r="FD188" i="62"/>
  <c r="FE188" i="62"/>
  <c r="GX188" i="62" s="1"/>
  <c r="FG188" i="62"/>
  <c r="FH188" i="62"/>
  <c r="FI188" i="62"/>
  <c r="FJ188" i="62"/>
  <c r="GV188" i="62" s="1"/>
  <c r="FK188" i="62"/>
  <c r="FM188" i="62"/>
  <c r="GK188" i="62" s="1"/>
  <c r="FN188" i="62"/>
  <c r="FO188" i="62"/>
  <c r="GT188" i="62" s="1"/>
  <c r="FP188" i="62"/>
  <c r="FQ188" i="62"/>
  <c r="GJ188" i="62"/>
  <c r="GM188" i="62"/>
  <c r="GN188" i="62"/>
  <c r="GS188" i="62"/>
  <c r="GU188" i="62"/>
  <c r="GW188" i="62"/>
  <c r="GY188" i="62"/>
  <c r="GZ188" i="62"/>
  <c r="CM189" i="62"/>
  <c r="CN189" i="62"/>
  <c r="CO189" i="62"/>
  <c r="CP189" i="62"/>
  <c r="CQ189" i="62"/>
  <c r="CR189" i="62"/>
  <c r="CS189" i="62"/>
  <c r="CT189" i="62"/>
  <c r="CU189" i="62"/>
  <c r="CW189" i="62"/>
  <c r="CY189" i="62"/>
  <c r="DF189" i="62"/>
  <c r="DJ189" i="62"/>
  <c r="DK189" i="62" s="1"/>
  <c r="DN189" i="62" s="1"/>
  <c r="DS189" i="62"/>
  <c r="DT189" i="62"/>
  <c r="DU189" i="62"/>
  <c r="DV189" i="62"/>
  <c r="DW189" i="62"/>
  <c r="DX189" i="62"/>
  <c r="DY189" i="62"/>
  <c r="DZ189" i="62"/>
  <c r="EA189" i="62"/>
  <c r="EB189" i="62"/>
  <c r="EC189" i="62"/>
  <c r="ED189" i="62"/>
  <c r="GG189" i="62" s="1"/>
  <c r="EE189" i="62"/>
  <c r="EG189" i="62"/>
  <c r="EH189" i="62"/>
  <c r="EI189" i="62"/>
  <c r="EJ189" i="62"/>
  <c r="EK189" i="62"/>
  <c r="EM189" i="62"/>
  <c r="EN189" i="62"/>
  <c r="EO189" i="62"/>
  <c r="EP189" i="62"/>
  <c r="EQ189" i="62"/>
  <c r="ER189" i="62"/>
  <c r="ES189" i="62"/>
  <c r="ET189" i="62"/>
  <c r="EU189" i="62"/>
  <c r="EV189" i="62"/>
  <c r="EW189" i="62"/>
  <c r="GN189" i="62" s="1"/>
  <c r="EX189" i="62"/>
  <c r="FA189" i="62"/>
  <c r="FB189" i="62"/>
  <c r="FC189" i="62"/>
  <c r="GR189" i="62" s="1"/>
  <c r="FD189" i="62"/>
  <c r="FE189" i="62"/>
  <c r="FG189" i="62"/>
  <c r="FH189" i="62"/>
  <c r="FI189" i="62"/>
  <c r="GS189" i="62" s="1"/>
  <c r="FJ189" i="62"/>
  <c r="FK189" i="62"/>
  <c r="GY189" i="62" s="1"/>
  <c r="FM189" i="62"/>
  <c r="GK189" i="62" s="1"/>
  <c r="FN189" i="62"/>
  <c r="FO189" i="62"/>
  <c r="GT189" i="62" s="1"/>
  <c r="FP189" i="62"/>
  <c r="FQ189" i="62"/>
  <c r="GZ189" i="62" s="1"/>
  <c r="GI189" i="62"/>
  <c r="GJ189" i="62"/>
  <c r="GM189" i="62"/>
  <c r="GU189" i="62"/>
  <c r="GV189" i="62"/>
  <c r="GW189" i="62"/>
  <c r="GX189" i="62"/>
  <c r="CM190" i="62"/>
  <c r="CN190" i="62"/>
  <c r="CO190" i="62"/>
  <c r="CP190" i="62"/>
  <c r="CQ190" i="62"/>
  <c r="CR190" i="62"/>
  <c r="CS190" i="62"/>
  <c r="CT190" i="62"/>
  <c r="CU190" i="62"/>
  <c r="CW190" i="62"/>
  <c r="CY190" i="62"/>
  <c r="DF190" i="62"/>
  <c r="DH190" i="62" s="1"/>
  <c r="DJ190" i="62"/>
  <c r="DK190" i="62" s="1"/>
  <c r="DQ190" i="62" s="1"/>
  <c r="DS190" i="62"/>
  <c r="DT190" i="62"/>
  <c r="DU190" i="62"/>
  <c r="DV190" i="62"/>
  <c r="DW190" i="62"/>
  <c r="DX190" i="62"/>
  <c r="DY190" i="62"/>
  <c r="DZ190" i="62"/>
  <c r="EA190" i="62"/>
  <c r="EB190" i="62"/>
  <c r="EC190" i="62"/>
  <c r="ED190" i="62"/>
  <c r="GG190" i="62" s="1"/>
  <c r="EE190" i="62"/>
  <c r="EG190" i="62"/>
  <c r="EH190" i="62"/>
  <c r="EI190" i="62"/>
  <c r="EJ190" i="62"/>
  <c r="EK190" i="62"/>
  <c r="EM190" i="62"/>
  <c r="EN190" i="62"/>
  <c r="EO190" i="62"/>
  <c r="EP190" i="62"/>
  <c r="EQ190" i="62"/>
  <c r="ER190" i="62"/>
  <c r="ES190" i="62"/>
  <c r="ET190" i="62"/>
  <c r="EU190" i="62"/>
  <c r="EV190" i="62"/>
  <c r="EW190" i="62"/>
  <c r="GN190" i="62" s="1"/>
  <c r="EX190" i="62"/>
  <c r="FA190" i="62"/>
  <c r="FB190" i="62"/>
  <c r="GL190" i="62" s="1"/>
  <c r="FC190" i="62"/>
  <c r="FD190" i="62"/>
  <c r="FE190" i="62"/>
  <c r="GX190" i="62" s="1"/>
  <c r="FG190" i="62"/>
  <c r="FH190" i="62"/>
  <c r="GM190" i="62" s="1"/>
  <c r="FI190" i="62"/>
  <c r="FJ190" i="62"/>
  <c r="FK190" i="62"/>
  <c r="FM190" i="62"/>
  <c r="FN190" i="62"/>
  <c r="FO190" i="62"/>
  <c r="FP190" i="62"/>
  <c r="GW190" i="62" s="1"/>
  <c r="FQ190" i="62"/>
  <c r="GZ190" i="62" s="1"/>
  <c r="GI190" i="62"/>
  <c r="GJ190" i="62"/>
  <c r="GK190" i="62"/>
  <c r="GR190" i="62"/>
  <c r="GS190" i="62"/>
  <c r="GT190" i="62"/>
  <c r="GU190" i="62"/>
  <c r="GV190" i="62"/>
  <c r="GY190" i="62"/>
  <c r="CM191" i="62"/>
  <c r="CN191" i="62"/>
  <c r="CO191" i="62"/>
  <c r="CP191" i="62"/>
  <c r="CQ191" i="62"/>
  <c r="CR191" i="62"/>
  <c r="CS191" i="62"/>
  <c r="CT191" i="62"/>
  <c r="CU191" i="62"/>
  <c r="CW191" i="62"/>
  <c r="CY191" i="62"/>
  <c r="DF191" i="62"/>
  <c r="DH191" i="62" s="1"/>
  <c r="DJ191" i="62"/>
  <c r="DK191" i="62" s="1"/>
  <c r="DO191" i="62" s="1"/>
  <c r="DS191" i="62"/>
  <c r="DT191" i="62"/>
  <c r="DU191" i="62"/>
  <c r="DV191" i="62"/>
  <c r="DW191" i="62"/>
  <c r="DX191" i="62"/>
  <c r="DY191" i="62"/>
  <c r="DZ191" i="62"/>
  <c r="EA191" i="62"/>
  <c r="EB191" i="62"/>
  <c r="EC191" i="62"/>
  <c r="ED191" i="62"/>
  <c r="GG191" i="62" s="1"/>
  <c r="EE191" i="62"/>
  <c r="EG191" i="62"/>
  <c r="EH191" i="62"/>
  <c r="EI191" i="62"/>
  <c r="EJ191" i="62"/>
  <c r="EK191" i="62"/>
  <c r="EM191" i="62"/>
  <c r="EN191" i="62"/>
  <c r="EO191" i="62"/>
  <c r="EP191" i="62"/>
  <c r="EQ191" i="62"/>
  <c r="ER191" i="62"/>
  <c r="ES191" i="62"/>
  <c r="ET191" i="62"/>
  <c r="EU191" i="62"/>
  <c r="EV191" i="62"/>
  <c r="EW191" i="62"/>
  <c r="EX191" i="62"/>
  <c r="FA191" i="62"/>
  <c r="FB191" i="62"/>
  <c r="FC191" i="62"/>
  <c r="FD191" i="62"/>
  <c r="GU191" i="62" s="1"/>
  <c r="FE191" i="62"/>
  <c r="GX191" i="62" s="1"/>
  <c r="FG191" i="62"/>
  <c r="GJ191" i="62" s="1"/>
  <c r="FH191" i="62"/>
  <c r="FI191" i="62"/>
  <c r="FJ191" i="62"/>
  <c r="GV191" i="62" s="1"/>
  <c r="FK191" i="62"/>
  <c r="FM191" i="62"/>
  <c r="FN191" i="62"/>
  <c r="GN191" i="62" s="1"/>
  <c r="FO191" i="62"/>
  <c r="FP191" i="62"/>
  <c r="FQ191" i="62"/>
  <c r="GI191" i="62"/>
  <c r="GK191" i="62"/>
  <c r="GM191" i="62"/>
  <c r="GR191" i="62"/>
  <c r="GS191" i="62"/>
  <c r="GT191" i="62"/>
  <c r="GW191" i="62"/>
  <c r="GY191" i="62"/>
  <c r="GZ191" i="62"/>
  <c r="CM192" i="62"/>
  <c r="CN192" i="62"/>
  <c r="CO192" i="62"/>
  <c r="CP192" i="62"/>
  <c r="CQ192" i="62"/>
  <c r="CR192" i="62"/>
  <c r="CS192" i="62"/>
  <c r="CT192" i="62"/>
  <c r="CU192" i="62"/>
  <c r="CW192" i="62"/>
  <c r="CY192" i="62"/>
  <c r="DF192" i="62"/>
  <c r="DJ192" i="62"/>
  <c r="DK192" i="62"/>
  <c r="DL192" i="62" s="1"/>
  <c r="DS192" i="62"/>
  <c r="DT192" i="62"/>
  <c r="DU192" i="62"/>
  <c r="DV192" i="62"/>
  <c r="DW192" i="62"/>
  <c r="DX192" i="62"/>
  <c r="DY192" i="62"/>
  <c r="DZ192" i="62"/>
  <c r="EA192" i="62"/>
  <c r="EB192" i="62"/>
  <c r="EC192" i="62"/>
  <c r="ED192" i="62"/>
  <c r="GG192" i="62" s="1"/>
  <c r="EE192" i="62"/>
  <c r="EG192" i="62"/>
  <c r="EH192" i="62"/>
  <c r="EI192" i="62"/>
  <c r="EJ192" i="62"/>
  <c r="EK192" i="62"/>
  <c r="EM192" i="62"/>
  <c r="EN192" i="62"/>
  <c r="EO192" i="62"/>
  <c r="EP192" i="62"/>
  <c r="EQ192" i="62"/>
  <c r="ER192" i="62"/>
  <c r="ES192" i="62"/>
  <c r="ET192" i="62"/>
  <c r="EU192" i="62"/>
  <c r="EV192" i="62"/>
  <c r="EW192" i="62"/>
  <c r="EX192" i="62"/>
  <c r="FA192" i="62"/>
  <c r="GI192" i="62" s="1"/>
  <c r="FB192" i="62"/>
  <c r="GL192" i="62" s="1"/>
  <c r="FC192" i="62"/>
  <c r="FD192" i="62"/>
  <c r="FE192" i="62"/>
  <c r="FG192" i="62"/>
  <c r="FH192" i="62"/>
  <c r="FI192" i="62"/>
  <c r="FJ192" i="62"/>
  <c r="GV192" i="62" s="1"/>
  <c r="FK192" i="62"/>
  <c r="FM192" i="62"/>
  <c r="FN192" i="62"/>
  <c r="GN192" i="62" s="1"/>
  <c r="FO192" i="62"/>
  <c r="GT192" i="62" s="1"/>
  <c r="FP192" i="62"/>
  <c r="GW192" i="62" s="1"/>
  <c r="FQ192" i="62"/>
  <c r="GZ192" i="62" s="1"/>
  <c r="GJ192" i="62"/>
  <c r="GK192" i="62"/>
  <c r="GM192" i="62"/>
  <c r="GR192" i="62"/>
  <c r="GS192" i="62"/>
  <c r="GU192" i="62"/>
  <c r="GX192" i="62"/>
  <c r="GY192" i="62"/>
  <c r="BF193" i="62"/>
  <c r="BG193" i="62"/>
  <c r="BH193" i="62"/>
  <c r="BI193" i="62"/>
  <c r="BJ193" i="62"/>
  <c r="BL193" i="62"/>
  <c r="FU193" i="62" s="1"/>
  <c r="HQ193" i="62" s="1"/>
  <c r="BM193" i="62"/>
  <c r="BN193" i="62"/>
  <c r="BO193" i="62"/>
  <c r="BP193" i="62"/>
  <c r="BR193" i="62"/>
  <c r="BS193" i="62"/>
  <c r="BT193" i="62"/>
  <c r="BU193" i="62"/>
  <c r="BV193" i="62"/>
  <c r="BY193" i="62"/>
  <c r="BZ193" i="62"/>
  <c r="CA193" i="62"/>
  <c r="CB193" i="62"/>
  <c r="CC193" i="62"/>
  <c r="CF193" i="62"/>
  <c r="CG193" i="62"/>
  <c r="CH193" i="62"/>
  <c r="CI193" i="62"/>
  <c r="CJ193" i="62"/>
  <c r="CM193" i="62"/>
  <c r="CN193" i="62"/>
  <c r="CO193" i="62"/>
  <c r="CP193" i="62"/>
  <c r="CQ193" i="62"/>
  <c r="CR193" i="62"/>
  <c r="CS193" i="62"/>
  <c r="CT193" i="62"/>
  <c r="CU193" i="62"/>
  <c r="CW193" i="62"/>
  <c r="CY193" i="62"/>
  <c r="CZ193" i="62"/>
  <c r="DA193" i="62"/>
  <c r="DB193" i="62"/>
  <c r="DC193" i="62"/>
  <c r="DD193" i="62"/>
  <c r="DF193" i="62"/>
  <c r="DG193" i="62" s="1"/>
  <c r="DJ193" i="62"/>
  <c r="DK193" i="62" s="1"/>
  <c r="DQ193" i="62" s="1"/>
  <c r="DS193" i="62"/>
  <c r="DT193" i="62"/>
  <c r="DU193" i="62"/>
  <c r="DV193" i="62"/>
  <c r="DW193" i="62"/>
  <c r="DX193" i="62"/>
  <c r="DY193" i="62"/>
  <c r="DZ193" i="62"/>
  <c r="EA193" i="62"/>
  <c r="EB193" i="62"/>
  <c r="EC193" i="62"/>
  <c r="ED193" i="62"/>
  <c r="GG193" i="62" s="1"/>
  <c r="EE193" i="62"/>
  <c r="EG193" i="62"/>
  <c r="EH193" i="62"/>
  <c r="EI193" i="62"/>
  <c r="EJ193" i="62"/>
  <c r="EK193" i="62"/>
  <c r="EM193" i="62"/>
  <c r="EN193" i="62"/>
  <c r="EO193" i="62"/>
  <c r="EP193" i="62"/>
  <c r="EQ193" i="62"/>
  <c r="ER193" i="62"/>
  <c r="ES193" i="62"/>
  <c r="ET193" i="62"/>
  <c r="EU193" i="62"/>
  <c r="EV193" i="62"/>
  <c r="EW193" i="62"/>
  <c r="GN193" i="62" s="1"/>
  <c r="EX193" i="62"/>
  <c r="FA193" i="62"/>
  <c r="FB193" i="62"/>
  <c r="GL193" i="62" s="1"/>
  <c r="FC193" i="62"/>
  <c r="FD193" i="62"/>
  <c r="FE193" i="62"/>
  <c r="GX193" i="62" s="1"/>
  <c r="FG193" i="62"/>
  <c r="GJ193" i="62" s="1"/>
  <c r="FH193" i="62"/>
  <c r="GM193" i="62" s="1"/>
  <c r="FI193" i="62"/>
  <c r="GS193" i="62" s="1"/>
  <c r="FJ193" i="62"/>
  <c r="FK193" i="62"/>
  <c r="FM193" i="62"/>
  <c r="GK193" i="62" s="1"/>
  <c r="FN193" i="62"/>
  <c r="FO193" i="62"/>
  <c r="FP193" i="62"/>
  <c r="GW193" i="62" s="1"/>
  <c r="FQ193" i="62"/>
  <c r="FV193" i="62"/>
  <c r="HR193" i="62" s="1"/>
  <c r="GI193" i="62"/>
  <c r="GR193" i="62"/>
  <c r="GT193" i="62"/>
  <c r="GU193" i="62"/>
  <c r="GV193" i="62"/>
  <c r="GY193" i="62"/>
  <c r="GZ193" i="62"/>
  <c r="CM194" i="62"/>
  <c r="CN194" i="62"/>
  <c r="CO194" i="62"/>
  <c r="CP194" i="62"/>
  <c r="CQ194" i="62"/>
  <c r="CR194" i="62"/>
  <c r="CS194" i="62"/>
  <c r="CT194" i="62"/>
  <c r="CU194" i="62"/>
  <c r="CW194" i="62"/>
  <c r="CY194" i="62"/>
  <c r="DF194" i="62"/>
  <c r="DG194" i="62" s="1"/>
  <c r="DJ194" i="62"/>
  <c r="DK194" i="62"/>
  <c r="DL194" i="62" s="1"/>
  <c r="DS194" i="62"/>
  <c r="DT194" i="62"/>
  <c r="DU194" i="62"/>
  <c r="DV194" i="62"/>
  <c r="DW194" i="62"/>
  <c r="DX194" i="62"/>
  <c r="DY194" i="62"/>
  <c r="DZ194" i="62"/>
  <c r="EA194" i="62"/>
  <c r="EB194" i="62"/>
  <c r="EC194" i="62"/>
  <c r="ED194" i="62"/>
  <c r="GG194" i="62" s="1"/>
  <c r="EE194" i="62"/>
  <c r="EG194" i="62"/>
  <c r="EH194" i="62"/>
  <c r="EI194" i="62"/>
  <c r="EJ194" i="62"/>
  <c r="EK194" i="62"/>
  <c r="EM194" i="62"/>
  <c r="EN194" i="62"/>
  <c r="EO194" i="62"/>
  <c r="EP194" i="62"/>
  <c r="EQ194" i="62"/>
  <c r="ER194" i="62"/>
  <c r="ES194" i="62"/>
  <c r="ET194" i="62"/>
  <c r="EU194" i="62"/>
  <c r="EV194" i="62"/>
  <c r="EW194" i="62"/>
  <c r="EX194" i="62"/>
  <c r="FA194" i="62"/>
  <c r="FB194" i="62"/>
  <c r="FC194" i="62"/>
  <c r="FD194" i="62"/>
  <c r="GU194" i="62" s="1"/>
  <c r="FE194" i="62"/>
  <c r="GX194" i="62" s="1"/>
  <c r="FG194" i="62"/>
  <c r="GJ194" i="62" s="1"/>
  <c r="FH194" i="62"/>
  <c r="GM194" i="62" s="1"/>
  <c r="FI194" i="62"/>
  <c r="FJ194" i="62"/>
  <c r="GV194" i="62" s="1"/>
  <c r="FK194" i="62"/>
  <c r="GY194" i="62" s="1"/>
  <c r="FM194" i="62"/>
  <c r="FN194" i="62"/>
  <c r="FO194" i="62"/>
  <c r="FP194" i="62"/>
  <c r="FQ194" i="62"/>
  <c r="GI194" i="62"/>
  <c r="GK194" i="62"/>
  <c r="GL194" i="62"/>
  <c r="GN194" i="62"/>
  <c r="GR194" i="62"/>
  <c r="GS194" i="62"/>
  <c r="GT194" i="62"/>
  <c r="GW194" i="62"/>
  <c r="GZ194" i="62"/>
  <c r="CM195" i="62"/>
  <c r="CN195" i="62"/>
  <c r="CO195" i="62"/>
  <c r="CP195" i="62"/>
  <c r="CQ195" i="62"/>
  <c r="CR195" i="62"/>
  <c r="CS195" i="62"/>
  <c r="CT195" i="62"/>
  <c r="CU195" i="62"/>
  <c r="CW195" i="62"/>
  <c r="CY195" i="62"/>
  <c r="DF195" i="62"/>
  <c r="DG195" i="62" s="1"/>
  <c r="DJ195" i="62"/>
  <c r="DK195" i="62" s="1"/>
  <c r="DM195" i="62" s="1"/>
  <c r="DS195" i="62"/>
  <c r="DT195" i="62"/>
  <c r="DU195" i="62"/>
  <c r="DV195" i="62"/>
  <c r="DW195" i="62"/>
  <c r="DX195" i="62"/>
  <c r="DY195" i="62"/>
  <c r="DZ195" i="62"/>
  <c r="EA195" i="62"/>
  <c r="EB195" i="62"/>
  <c r="EC195" i="62"/>
  <c r="ED195" i="62"/>
  <c r="GG195" i="62" s="1"/>
  <c r="EE195" i="62"/>
  <c r="EG195" i="62"/>
  <c r="EH195" i="62"/>
  <c r="EI195" i="62"/>
  <c r="EJ195" i="62"/>
  <c r="EK195" i="62"/>
  <c r="EM195" i="62"/>
  <c r="EN195" i="62"/>
  <c r="EO195" i="62"/>
  <c r="EP195" i="62"/>
  <c r="EQ195" i="62"/>
  <c r="ER195" i="62"/>
  <c r="ES195" i="62"/>
  <c r="ET195" i="62"/>
  <c r="EU195" i="62"/>
  <c r="EV195" i="62"/>
  <c r="EW195" i="62"/>
  <c r="GN195" i="62" s="1"/>
  <c r="EX195" i="62"/>
  <c r="FA195" i="62"/>
  <c r="FB195" i="62"/>
  <c r="GL195" i="62" s="1"/>
  <c r="FC195" i="62"/>
  <c r="GR195" i="62" s="1"/>
  <c r="FD195" i="62"/>
  <c r="FE195" i="62"/>
  <c r="FG195" i="62"/>
  <c r="FH195" i="62"/>
  <c r="GM195" i="62" s="1"/>
  <c r="FI195" i="62"/>
  <c r="GS195" i="62" s="1"/>
  <c r="FJ195" i="62"/>
  <c r="FK195" i="62"/>
  <c r="GY195" i="62" s="1"/>
  <c r="FM195" i="62"/>
  <c r="FN195" i="62"/>
  <c r="FO195" i="62"/>
  <c r="GT195" i="62" s="1"/>
  <c r="FP195" i="62"/>
  <c r="GW195" i="62" s="1"/>
  <c r="FQ195" i="62"/>
  <c r="GZ195" i="62" s="1"/>
  <c r="GI195" i="62"/>
  <c r="GJ195" i="62"/>
  <c r="GK195" i="62"/>
  <c r="GU195" i="62"/>
  <c r="GV195" i="62"/>
  <c r="GX195" i="62"/>
  <c r="CM196" i="62"/>
  <c r="CN196" i="62"/>
  <c r="CO196" i="62"/>
  <c r="CP196" i="62"/>
  <c r="CQ196" i="62"/>
  <c r="CR196" i="62"/>
  <c r="CS196" i="62"/>
  <c r="CT196" i="62"/>
  <c r="CU196" i="62"/>
  <c r="CW196" i="62"/>
  <c r="CY196" i="62"/>
  <c r="DF196" i="62"/>
  <c r="DG196" i="62" s="1"/>
  <c r="DJ196" i="62"/>
  <c r="DK196" i="62"/>
  <c r="DL196" i="62" s="1"/>
  <c r="DS196" i="62"/>
  <c r="DT196" i="62"/>
  <c r="DU196" i="62"/>
  <c r="DV196" i="62"/>
  <c r="DW196" i="62"/>
  <c r="DX196" i="62"/>
  <c r="DY196" i="62"/>
  <c r="DZ196" i="62"/>
  <c r="EA196" i="62"/>
  <c r="EB196" i="62"/>
  <c r="EC196" i="62"/>
  <c r="ED196" i="62"/>
  <c r="GG196" i="62" s="1"/>
  <c r="EE196" i="62"/>
  <c r="EG196" i="62"/>
  <c r="EH196" i="62"/>
  <c r="EI196" i="62"/>
  <c r="EJ196" i="62"/>
  <c r="EK196" i="62"/>
  <c r="EM196" i="62"/>
  <c r="EN196" i="62"/>
  <c r="EO196" i="62"/>
  <c r="EP196" i="62"/>
  <c r="EQ196" i="62"/>
  <c r="ER196" i="62"/>
  <c r="ES196" i="62"/>
  <c r="ET196" i="62"/>
  <c r="EU196" i="62"/>
  <c r="EV196" i="62"/>
  <c r="EW196" i="62"/>
  <c r="EX196" i="62"/>
  <c r="FA196" i="62"/>
  <c r="GI196" i="62" s="1"/>
  <c r="FB196" i="62"/>
  <c r="GL196" i="62" s="1"/>
  <c r="FC196" i="62"/>
  <c r="GR196" i="62" s="1"/>
  <c r="FD196" i="62"/>
  <c r="FE196" i="62"/>
  <c r="GX196" i="62" s="1"/>
  <c r="FG196" i="62"/>
  <c r="FH196" i="62"/>
  <c r="GM196" i="62" s="1"/>
  <c r="FI196" i="62"/>
  <c r="FJ196" i="62"/>
  <c r="FK196" i="62"/>
  <c r="FM196" i="62"/>
  <c r="GK196" i="62" s="1"/>
  <c r="FN196" i="62"/>
  <c r="FO196" i="62"/>
  <c r="GT196" i="62" s="1"/>
  <c r="FP196" i="62"/>
  <c r="GW196" i="62" s="1"/>
  <c r="FQ196" i="62"/>
  <c r="GJ196" i="62"/>
  <c r="GN196" i="62"/>
  <c r="GS196" i="62"/>
  <c r="GU196" i="62"/>
  <c r="GV196" i="62"/>
  <c r="GY196" i="62"/>
  <c r="GZ196" i="62"/>
  <c r="CM197" i="62"/>
  <c r="CN197" i="62"/>
  <c r="CO197" i="62"/>
  <c r="CP197" i="62"/>
  <c r="CQ197" i="62"/>
  <c r="CR197" i="62"/>
  <c r="CS197" i="62"/>
  <c r="CT197" i="62"/>
  <c r="CU197" i="62"/>
  <c r="CW197" i="62"/>
  <c r="CY197" i="62"/>
  <c r="DF197" i="62"/>
  <c r="DH197" i="62" s="1"/>
  <c r="DJ197" i="62"/>
  <c r="DK197" i="62" s="1"/>
  <c r="DN197" i="62" s="1"/>
  <c r="DS197" i="62"/>
  <c r="DT197" i="62"/>
  <c r="DU197" i="62"/>
  <c r="DV197" i="62"/>
  <c r="DW197" i="62"/>
  <c r="DX197" i="62"/>
  <c r="DY197" i="62"/>
  <c r="DZ197" i="62"/>
  <c r="EA197" i="62"/>
  <c r="EB197" i="62"/>
  <c r="EC197" i="62"/>
  <c r="ED197" i="62"/>
  <c r="GG197" i="62" s="1"/>
  <c r="EE197" i="62"/>
  <c r="EG197" i="62"/>
  <c r="EH197" i="62"/>
  <c r="EI197" i="62"/>
  <c r="EJ197" i="62"/>
  <c r="EK197" i="62"/>
  <c r="EM197" i="62"/>
  <c r="EN197" i="62"/>
  <c r="EO197" i="62"/>
  <c r="EP197" i="62"/>
  <c r="EQ197" i="62"/>
  <c r="ER197" i="62"/>
  <c r="ES197" i="62"/>
  <c r="ET197" i="62"/>
  <c r="EU197" i="62"/>
  <c r="EV197" i="62"/>
  <c r="EW197" i="62"/>
  <c r="GN197" i="62" s="1"/>
  <c r="EX197" i="62"/>
  <c r="FA197" i="62"/>
  <c r="GI197" i="62" s="1"/>
  <c r="FB197" i="62"/>
  <c r="FC197" i="62"/>
  <c r="GR197" i="62" s="1"/>
  <c r="FD197" i="62"/>
  <c r="GU197" i="62" s="1"/>
  <c r="FE197" i="62"/>
  <c r="FG197" i="62"/>
  <c r="GJ197" i="62" s="1"/>
  <c r="FH197" i="62"/>
  <c r="FI197" i="62"/>
  <c r="FJ197" i="62"/>
  <c r="GV197" i="62" s="1"/>
  <c r="FK197" i="62"/>
  <c r="FM197" i="62"/>
  <c r="GK197" i="62" s="1"/>
  <c r="FN197" i="62"/>
  <c r="FO197" i="62"/>
  <c r="FP197" i="62"/>
  <c r="FQ197" i="62"/>
  <c r="GZ197" i="62" s="1"/>
  <c r="GS197" i="62"/>
  <c r="GT197" i="62"/>
  <c r="GW197" i="62"/>
  <c r="GX197" i="62"/>
  <c r="GY197" i="62"/>
  <c r="CM198" i="62"/>
  <c r="CN198" i="62"/>
  <c r="CO198" i="62"/>
  <c r="CP198" i="62"/>
  <c r="CQ198" i="62"/>
  <c r="CR198" i="62"/>
  <c r="CS198" i="62"/>
  <c r="CT198" i="62"/>
  <c r="CU198" i="62"/>
  <c r="CW198" i="62"/>
  <c r="CY198" i="62"/>
  <c r="DF198" i="62"/>
  <c r="DJ198" i="62"/>
  <c r="DK198" i="62" s="1"/>
  <c r="DM198" i="62" s="1"/>
  <c r="DS198" i="62"/>
  <c r="DT198" i="62"/>
  <c r="DU198" i="62"/>
  <c r="DV198" i="62"/>
  <c r="DW198" i="62"/>
  <c r="DX198" i="62"/>
  <c r="DY198" i="62"/>
  <c r="DZ198" i="62"/>
  <c r="EA198" i="62"/>
  <c r="EB198" i="62"/>
  <c r="EC198" i="62"/>
  <c r="ED198" i="62"/>
  <c r="GG198" i="62" s="1"/>
  <c r="EE198" i="62"/>
  <c r="EG198" i="62"/>
  <c r="EH198" i="62"/>
  <c r="EI198" i="62"/>
  <c r="EJ198" i="62"/>
  <c r="EK198" i="62"/>
  <c r="EM198" i="62"/>
  <c r="EN198" i="62"/>
  <c r="EO198" i="62"/>
  <c r="EP198" i="62"/>
  <c r="EQ198" i="62"/>
  <c r="ER198" i="62"/>
  <c r="ES198" i="62"/>
  <c r="ET198" i="62"/>
  <c r="EU198" i="62"/>
  <c r="EV198" i="62"/>
  <c r="EW198" i="62"/>
  <c r="GN198" i="62" s="1"/>
  <c r="EX198" i="62"/>
  <c r="FA198" i="62"/>
  <c r="GI198" i="62" s="1"/>
  <c r="FB198" i="62"/>
  <c r="FC198" i="62"/>
  <c r="FD198" i="62"/>
  <c r="GU198" i="62" s="1"/>
  <c r="FE198" i="62"/>
  <c r="FG198" i="62"/>
  <c r="FH198" i="62"/>
  <c r="FI198" i="62"/>
  <c r="GS198" i="62" s="1"/>
  <c r="FJ198" i="62"/>
  <c r="GV198" i="62" s="1"/>
  <c r="FK198" i="62"/>
  <c r="GY198" i="62" s="1"/>
  <c r="FM198" i="62"/>
  <c r="GK198" i="62" s="1"/>
  <c r="FN198" i="62"/>
  <c r="FO198" i="62"/>
  <c r="GT198" i="62" s="1"/>
  <c r="FP198" i="62"/>
  <c r="FQ198" i="62"/>
  <c r="GZ198" i="62" s="1"/>
  <c r="GJ198" i="62"/>
  <c r="GL198" i="62"/>
  <c r="GM198" i="62"/>
  <c r="GR198" i="62"/>
  <c r="GW198" i="62"/>
  <c r="GX198" i="62"/>
  <c r="BF199" i="62"/>
  <c r="BG199" i="62"/>
  <c r="BH199" i="62"/>
  <c r="BI199" i="62"/>
  <c r="BJ199" i="62"/>
  <c r="BL199" i="62"/>
  <c r="FU199" i="62" s="1"/>
  <c r="HQ199" i="62" s="1"/>
  <c r="BM199" i="62"/>
  <c r="BN199" i="62"/>
  <c r="BO199" i="62"/>
  <c r="BP199" i="62"/>
  <c r="BR199" i="62"/>
  <c r="FV199" i="62" s="1"/>
  <c r="HR199" i="62" s="1"/>
  <c r="BS199" i="62"/>
  <c r="BT199" i="62"/>
  <c r="BU199" i="62"/>
  <c r="BV199" i="62"/>
  <c r="BY199" i="62"/>
  <c r="BZ199" i="62"/>
  <c r="CA199" i="62"/>
  <c r="CB199" i="62"/>
  <c r="CC199" i="62"/>
  <c r="CF199" i="62"/>
  <c r="CG199" i="62"/>
  <c r="CH199" i="62"/>
  <c r="CI199" i="62"/>
  <c r="CJ199" i="62"/>
  <c r="CM199" i="62"/>
  <c r="CN199" i="62"/>
  <c r="CO199" i="62"/>
  <c r="CP199" i="62"/>
  <c r="CQ199" i="62"/>
  <c r="CR199" i="62"/>
  <c r="CS199" i="62"/>
  <c r="CT199" i="62"/>
  <c r="CU199" i="62"/>
  <c r="CW199" i="62"/>
  <c r="CY199" i="62"/>
  <c r="CZ199" i="62"/>
  <c r="DA199" i="62"/>
  <c r="DB199" i="62"/>
  <c r="DC199" i="62"/>
  <c r="DD199" i="62"/>
  <c r="DF199" i="62"/>
  <c r="DH199" i="62" s="1"/>
  <c r="DJ199" i="62"/>
  <c r="DK199" i="62"/>
  <c r="DL199" i="62" s="1"/>
  <c r="DS199" i="62"/>
  <c r="DT199" i="62"/>
  <c r="DU199" i="62"/>
  <c r="DV199" i="62"/>
  <c r="DW199" i="62"/>
  <c r="DX199" i="62"/>
  <c r="DY199" i="62"/>
  <c r="DZ199" i="62"/>
  <c r="EA199" i="62"/>
  <c r="EB199" i="62"/>
  <c r="EC199" i="62"/>
  <c r="ED199" i="62"/>
  <c r="GG199" i="62" s="1"/>
  <c r="EE199" i="62"/>
  <c r="EG199" i="62"/>
  <c r="EH199" i="62"/>
  <c r="EI199" i="62"/>
  <c r="EJ199" i="62"/>
  <c r="EK199" i="62"/>
  <c r="EM199" i="62"/>
  <c r="EN199" i="62"/>
  <c r="EO199" i="62"/>
  <c r="EP199" i="62"/>
  <c r="EQ199" i="62"/>
  <c r="ER199" i="62"/>
  <c r="ES199" i="62"/>
  <c r="ET199" i="62"/>
  <c r="EU199" i="62"/>
  <c r="EV199" i="62"/>
  <c r="EW199" i="62"/>
  <c r="EX199" i="62"/>
  <c r="FA199" i="62"/>
  <c r="GI199" i="62" s="1"/>
  <c r="FB199" i="62"/>
  <c r="FC199" i="62"/>
  <c r="GR199" i="62" s="1"/>
  <c r="FD199" i="62"/>
  <c r="GU199" i="62" s="1"/>
  <c r="FE199" i="62"/>
  <c r="GX199" i="62" s="1"/>
  <c r="FG199" i="62"/>
  <c r="GJ199" i="62" s="1"/>
  <c r="FH199" i="62"/>
  <c r="FI199" i="62"/>
  <c r="FJ199" i="62"/>
  <c r="GV199" i="62" s="1"/>
  <c r="FK199" i="62"/>
  <c r="FM199" i="62"/>
  <c r="FN199" i="62"/>
  <c r="GN199" i="62" s="1"/>
  <c r="FO199" i="62"/>
  <c r="FP199" i="62"/>
  <c r="GW199" i="62" s="1"/>
  <c r="FQ199" i="62"/>
  <c r="GZ199" i="62" s="1"/>
  <c r="GK199" i="62"/>
  <c r="GM199" i="62"/>
  <c r="GS199" i="62"/>
  <c r="GT199" i="62"/>
  <c r="GY199" i="62"/>
  <c r="CM200" i="62"/>
  <c r="CN200" i="62"/>
  <c r="CO200" i="62"/>
  <c r="CP200" i="62"/>
  <c r="CQ200" i="62"/>
  <c r="CR200" i="62"/>
  <c r="CS200" i="62"/>
  <c r="CT200" i="62"/>
  <c r="CU200" i="62"/>
  <c r="CW200" i="62"/>
  <c r="CY200" i="62"/>
  <c r="DF200" i="62"/>
  <c r="DH200" i="62" s="1"/>
  <c r="DJ200" i="62"/>
  <c r="DK200" i="62" s="1"/>
  <c r="DS200" i="62"/>
  <c r="DT200" i="62"/>
  <c r="DU200" i="62"/>
  <c r="DV200" i="62"/>
  <c r="DW200" i="62"/>
  <c r="DX200" i="62"/>
  <c r="DY200" i="62"/>
  <c r="DZ200" i="62"/>
  <c r="EA200" i="62"/>
  <c r="EB200" i="62"/>
  <c r="EC200" i="62"/>
  <c r="ED200" i="62"/>
  <c r="GG200" i="62" s="1"/>
  <c r="EE200" i="62"/>
  <c r="EG200" i="62"/>
  <c r="EH200" i="62"/>
  <c r="EI200" i="62"/>
  <c r="EJ200" i="62"/>
  <c r="EK200" i="62"/>
  <c r="EM200" i="62"/>
  <c r="EN200" i="62"/>
  <c r="EO200" i="62"/>
  <c r="EP200" i="62"/>
  <c r="EQ200" i="62"/>
  <c r="ER200" i="62"/>
  <c r="ES200" i="62"/>
  <c r="ET200" i="62"/>
  <c r="EU200" i="62"/>
  <c r="EV200" i="62"/>
  <c r="EW200" i="62"/>
  <c r="GN200" i="62" s="1"/>
  <c r="EX200" i="62"/>
  <c r="FA200" i="62"/>
  <c r="GI200" i="62" s="1"/>
  <c r="FB200" i="62"/>
  <c r="GL200" i="62" s="1"/>
  <c r="FC200" i="62"/>
  <c r="FD200" i="62"/>
  <c r="GU200" i="62" s="1"/>
  <c r="FE200" i="62"/>
  <c r="GX200" i="62" s="1"/>
  <c r="FG200" i="62"/>
  <c r="FH200" i="62"/>
  <c r="GM200" i="62" s="1"/>
  <c r="FI200" i="62"/>
  <c r="GS200" i="62" s="1"/>
  <c r="FJ200" i="62"/>
  <c r="FK200" i="62"/>
  <c r="FM200" i="62"/>
  <c r="FN200" i="62"/>
  <c r="FO200" i="62"/>
  <c r="GT200" i="62" s="1"/>
  <c r="FP200" i="62"/>
  <c r="FQ200" i="62"/>
  <c r="GZ200" i="62" s="1"/>
  <c r="GJ200" i="62"/>
  <c r="GK200" i="62"/>
  <c r="GR200" i="62"/>
  <c r="GV200" i="62"/>
  <c r="GW200" i="62"/>
  <c r="GY200" i="62"/>
  <c r="CM201" i="62"/>
  <c r="CN201" i="62"/>
  <c r="CO201" i="62"/>
  <c r="CP201" i="62"/>
  <c r="CQ201" i="62"/>
  <c r="CR201" i="62"/>
  <c r="CS201" i="62"/>
  <c r="CT201" i="62"/>
  <c r="CU201" i="62"/>
  <c r="CW201" i="62"/>
  <c r="CY201" i="62"/>
  <c r="DF201" i="62"/>
  <c r="DJ201" i="62"/>
  <c r="DK201" i="62"/>
  <c r="DL201" i="62" s="1"/>
  <c r="DS201" i="62"/>
  <c r="DT201" i="62"/>
  <c r="DU201" i="62"/>
  <c r="DV201" i="62"/>
  <c r="DW201" i="62"/>
  <c r="DX201" i="62"/>
  <c r="DY201" i="62"/>
  <c r="DZ201" i="62"/>
  <c r="EA201" i="62"/>
  <c r="EB201" i="62"/>
  <c r="EC201" i="62"/>
  <c r="ED201" i="62"/>
  <c r="GG201" i="62" s="1"/>
  <c r="EE201" i="62"/>
  <c r="EG201" i="62"/>
  <c r="EH201" i="62"/>
  <c r="EI201" i="62"/>
  <c r="EJ201" i="62"/>
  <c r="EK201" i="62"/>
  <c r="EM201" i="62"/>
  <c r="EN201" i="62"/>
  <c r="EO201" i="62"/>
  <c r="EP201" i="62"/>
  <c r="EQ201" i="62"/>
  <c r="ER201" i="62"/>
  <c r="ES201" i="62"/>
  <c r="ET201" i="62"/>
  <c r="EU201" i="62"/>
  <c r="EV201" i="62"/>
  <c r="EW201" i="62"/>
  <c r="EX201" i="62"/>
  <c r="FA201" i="62"/>
  <c r="FB201" i="62"/>
  <c r="GL201" i="62" s="1"/>
  <c r="FC201" i="62"/>
  <c r="FD201" i="62"/>
  <c r="FE201" i="62"/>
  <c r="GX201" i="62" s="1"/>
  <c r="FG201" i="62"/>
  <c r="GJ201" i="62" s="1"/>
  <c r="FH201" i="62"/>
  <c r="GM201" i="62" s="1"/>
  <c r="FI201" i="62"/>
  <c r="FJ201" i="62"/>
  <c r="GV201" i="62" s="1"/>
  <c r="FK201" i="62"/>
  <c r="FM201" i="62"/>
  <c r="GK201" i="62" s="1"/>
  <c r="FN201" i="62"/>
  <c r="FO201" i="62"/>
  <c r="FP201" i="62"/>
  <c r="GW201" i="62" s="1"/>
  <c r="FQ201" i="62"/>
  <c r="GI201" i="62"/>
  <c r="GN201" i="62"/>
  <c r="GR201" i="62"/>
  <c r="GS201" i="62"/>
  <c r="GT201" i="62"/>
  <c r="GU201" i="62"/>
  <c r="GY201" i="62"/>
  <c r="GZ201" i="62"/>
  <c r="CM202" i="62"/>
  <c r="CN202" i="62"/>
  <c r="CO202" i="62"/>
  <c r="CP202" i="62"/>
  <c r="CQ202" i="62"/>
  <c r="CR202" i="62"/>
  <c r="CS202" i="62"/>
  <c r="CT202" i="62"/>
  <c r="CU202" i="62"/>
  <c r="CW202" i="62"/>
  <c r="CY202" i="62"/>
  <c r="DF202" i="62"/>
  <c r="DG202" i="62" s="1"/>
  <c r="DJ202" i="62"/>
  <c r="DK202" i="62"/>
  <c r="DQ202" i="62" s="1"/>
  <c r="DS202" i="62"/>
  <c r="DT202" i="62"/>
  <c r="DU202" i="62"/>
  <c r="DV202" i="62"/>
  <c r="DW202" i="62"/>
  <c r="DX202" i="62"/>
  <c r="DY202" i="62"/>
  <c r="DZ202" i="62"/>
  <c r="EA202" i="62"/>
  <c r="EB202" i="62"/>
  <c r="EC202" i="62"/>
  <c r="ED202" i="62"/>
  <c r="GG202" i="62" s="1"/>
  <c r="EE202" i="62"/>
  <c r="EG202" i="62"/>
  <c r="EH202" i="62"/>
  <c r="EI202" i="62"/>
  <c r="EJ202" i="62"/>
  <c r="EK202" i="62"/>
  <c r="EM202" i="62"/>
  <c r="EN202" i="62"/>
  <c r="EO202" i="62"/>
  <c r="EP202" i="62"/>
  <c r="EQ202" i="62"/>
  <c r="ER202" i="62"/>
  <c r="ES202" i="62"/>
  <c r="ET202" i="62"/>
  <c r="EU202" i="62"/>
  <c r="EV202" i="62"/>
  <c r="EW202" i="62"/>
  <c r="EX202" i="62"/>
  <c r="FA202" i="62"/>
  <c r="GI202" i="62" s="1"/>
  <c r="FB202" i="62"/>
  <c r="FC202" i="62"/>
  <c r="FD202" i="62"/>
  <c r="GU202" i="62" s="1"/>
  <c r="FE202" i="62"/>
  <c r="GX202" i="62" s="1"/>
  <c r="FG202" i="62"/>
  <c r="FH202" i="62"/>
  <c r="FI202" i="62"/>
  <c r="FJ202" i="62"/>
  <c r="GV202" i="62" s="1"/>
  <c r="FK202" i="62"/>
  <c r="GY202" i="62" s="1"/>
  <c r="FM202" i="62"/>
  <c r="FN202" i="62"/>
  <c r="FO202" i="62"/>
  <c r="GT202" i="62" s="1"/>
  <c r="FP202" i="62"/>
  <c r="FQ202" i="62"/>
  <c r="GJ202" i="62"/>
  <c r="GK202" i="62"/>
  <c r="GL202" i="62"/>
  <c r="GM202" i="62"/>
  <c r="GN202" i="62"/>
  <c r="GR202" i="62"/>
  <c r="GS202" i="62"/>
  <c r="GW202" i="62"/>
  <c r="GZ202" i="62"/>
  <c r="CM203" i="62"/>
  <c r="CN203" i="62"/>
  <c r="CO203" i="62"/>
  <c r="CP203" i="62"/>
  <c r="CQ203" i="62"/>
  <c r="CR203" i="62"/>
  <c r="CS203" i="62"/>
  <c r="CT203" i="62"/>
  <c r="CU203" i="62"/>
  <c r="CW203" i="62"/>
  <c r="CY203" i="62"/>
  <c r="DF203" i="62"/>
  <c r="DG203" i="62" s="1"/>
  <c r="GE203" i="62" s="1"/>
  <c r="HJ203" i="62" s="1"/>
  <c r="DJ203" i="62"/>
  <c r="DK203" i="62"/>
  <c r="DO203" i="62" s="1"/>
  <c r="DS203" i="62"/>
  <c r="DT203" i="62"/>
  <c r="DU203" i="62"/>
  <c r="DV203" i="62"/>
  <c r="DW203" i="62"/>
  <c r="DX203" i="62"/>
  <c r="DY203" i="62"/>
  <c r="DZ203" i="62"/>
  <c r="EA203" i="62"/>
  <c r="EB203" i="62"/>
  <c r="EC203" i="62"/>
  <c r="ED203" i="62"/>
  <c r="GG203" i="62" s="1"/>
  <c r="EE203" i="62"/>
  <c r="EG203" i="62"/>
  <c r="EH203" i="62"/>
  <c r="EI203" i="62"/>
  <c r="EJ203" i="62"/>
  <c r="EK203" i="62"/>
  <c r="EM203" i="62"/>
  <c r="EN203" i="62"/>
  <c r="EO203" i="62"/>
  <c r="EP203" i="62"/>
  <c r="EQ203" i="62"/>
  <c r="ER203" i="62"/>
  <c r="ES203" i="62"/>
  <c r="ET203" i="62"/>
  <c r="EU203" i="62"/>
  <c r="EV203" i="62"/>
  <c r="EW203" i="62"/>
  <c r="EX203" i="62"/>
  <c r="FA203" i="62"/>
  <c r="FB203" i="62"/>
  <c r="GL203" i="62" s="1"/>
  <c r="FC203" i="62"/>
  <c r="GR203" i="62" s="1"/>
  <c r="FD203" i="62"/>
  <c r="FE203" i="62"/>
  <c r="FG203" i="62"/>
  <c r="FH203" i="62"/>
  <c r="GM203" i="62" s="1"/>
  <c r="FI203" i="62"/>
  <c r="GS203" i="62" s="1"/>
  <c r="FJ203" i="62"/>
  <c r="FK203" i="62"/>
  <c r="GY203" i="62" s="1"/>
  <c r="FM203" i="62"/>
  <c r="GK203" i="62" s="1"/>
  <c r="FN203" i="62"/>
  <c r="FO203" i="62"/>
  <c r="GT203" i="62" s="1"/>
  <c r="FP203" i="62"/>
  <c r="GW203" i="62" s="1"/>
  <c r="FQ203" i="62"/>
  <c r="GZ203" i="62" s="1"/>
  <c r="GI203" i="62"/>
  <c r="GJ203" i="62"/>
  <c r="GN203" i="62"/>
  <c r="GU203" i="62"/>
  <c r="GV203" i="62"/>
  <c r="GX203" i="62"/>
  <c r="CM204" i="62"/>
  <c r="CN204" i="62"/>
  <c r="CO204" i="62"/>
  <c r="CP204" i="62"/>
  <c r="CQ204" i="62"/>
  <c r="CR204" i="62"/>
  <c r="CS204" i="62"/>
  <c r="CT204" i="62"/>
  <c r="CU204" i="62"/>
  <c r="CW204" i="62"/>
  <c r="CY204" i="62"/>
  <c r="DF204" i="62"/>
  <c r="DJ204" i="62"/>
  <c r="DK204" i="62"/>
  <c r="DL204" i="62" s="1"/>
  <c r="DS204" i="62"/>
  <c r="DT204" i="62"/>
  <c r="DU204" i="62"/>
  <c r="DV204" i="62"/>
  <c r="DW204" i="62"/>
  <c r="DX204" i="62"/>
  <c r="DY204" i="62"/>
  <c r="DZ204" i="62"/>
  <c r="EA204" i="62"/>
  <c r="EB204" i="62"/>
  <c r="EC204" i="62"/>
  <c r="ED204" i="62"/>
  <c r="GG204" i="62" s="1"/>
  <c r="EE204" i="62"/>
  <c r="EG204" i="62"/>
  <c r="EH204" i="62"/>
  <c r="EI204" i="62"/>
  <c r="EJ204" i="62"/>
  <c r="EK204" i="62"/>
  <c r="EM204" i="62"/>
  <c r="EN204" i="62"/>
  <c r="EO204" i="62"/>
  <c r="EP204" i="62"/>
  <c r="EQ204" i="62"/>
  <c r="ER204" i="62"/>
  <c r="ES204" i="62"/>
  <c r="ET204" i="62"/>
  <c r="EU204" i="62"/>
  <c r="EV204" i="62"/>
  <c r="EW204" i="62"/>
  <c r="GL204" i="62" s="1"/>
  <c r="EX204" i="62"/>
  <c r="FA204" i="62"/>
  <c r="GI204" i="62" s="1"/>
  <c r="FB204" i="62"/>
  <c r="FC204" i="62"/>
  <c r="GR204" i="62" s="1"/>
  <c r="FD204" i="62"/>
  <c r="FE204" i="62"/>
  <c r="GX204" i="62" s="1"/>
  <c r="FG204" i="62"/>
  <c r="FH204" i="62"/>
  <c r="FI204" i="62"/>
  <c r="GS204" i="62" s="1"/>
  <c r="FJ204" i="62"/>
  <c r="FK204" i="62"/>
  <c r="FM204" i="62"/>
  <c r="GK204" i="62" s="1"/>
  <c r="FN204" i="62"/>
  <c r="GN204" i="62" s="1"/>
  <c r="FO204" i="62"/>
  <c r="GT204" i="62" s="1"/>
  <c r="FP204" i="62"/>
  <c r="FQ204" i="62"/>
  <c r="GJ204" i="62"/>
  <c r="GM204" i="62"/>
  <c r="GU204" i="62"/>
  <c r="GV204" i="62"/>
  <c r="GW204" i="62"/>
  <c r="GY204" i="62"/>
  <c r="GZ204" i="62"/>
  <c r="BF205" i="62"/>
  <c r="BG205" i="62"/>
  <c r="BH205" i="62"/>
  <c r="BI205" i="62"/>
  <c r="BJ205" i="62"/>
  <c r="BL205" i="62"/>
  <c r="BM205" i="62"/>
  <c r="BN205" i="62"/>
  <c r="BO205" i="62"/>
  <c r="BP205" i="62"/>
  <c r="BR205" i="62"/>
  <c r="BS205" i="62"/>
  <c r="BT205" i="62"/>
  <c r="BU205" i="62"/>
  <c r="BV205" i="62"/>
  <c r="BY205" i="62"/>
  <c r="BZ205" i="62"/>
  <c r="CA205" i="62"/>
  <c r="CB205" i="62"/>
  <c r="CC205" i="62"/>
  <c r="CF205" i="62"/>
  <c r="CG205" i="62"/>
  <c r="CH205" i="62"/>
  <c r="CI205" i="62"/>
  <c r="CJ205" i="62"/>
  <c r="CM205" i="62"/>
  <c r="CN205" i="62"/>
  <c r="CO205" i="62"/>
  <c r="CP205" i="62"/>
  <c r="CQ205" i="62"/>
  <c r="CR205" i="62"/>
  <c r="CS205" i="62"/>
  <c r="CT205" i="62"/>
  <c r="CU205" i="62"/>
  <c r="CW205" i="62"/>
  <c r="CY205" i="62"/>
  <c r="CZ205" i="62"/>
  <c r="DA205" i="62"/>
  <c r="DB205" i="62"/>
  <c r="DC205" i="62"/>
  <c r="DD205" i="62"/>
  <c r="DF205" i="62"/>
  <c r="DG205" i="62" s="1"/>
  <c r="DJ205" i="62"/>
  <c r="DK205" i="62" s="1"/>
  <c r="DO205" i="62" s="1"/>
  <c r="DS205" i="62"/>
  <c r="DT205" i="62"/>
  <c r="DU205" i="62"/>
  <c r="DV205" i="62"/>
  <c r="DW205" i="62"/>
  <c r="DX205" i="62"/>
  <c r="DY205" i="62"/>
  <c r="DZ205" i="62"/>
  <c r="EA205" i="62"/>
  <c r="EB205" i="62"/>
  <c r="EC205" i="62"/>
  <c r="ED205" i="62"/>
  <c r="GG205" i="62" s="1"/>
  <c r="EE205" i="62"/>
  <c r="EG205" i="62"/>
  <c r="EH205" i="62"/>
  <c r="EI205" i="62"/>
  <c r="EJ205" i="62"/>
  <c r="EK205" i="62"/>
  <c r="EM205" i="62"/>
  <c r="EN205" i="62"/>
  <c r="EO205" i="62"/>
  <c r="EP205" i="62"/>
  <c r="EQ205" i="62"/>
  <c r="ER205" i="62"/>
  <c r="ES205" i="62"/>
  <c r="ET205" i="62"/>
  <c r="EU205" i="62"/>
  <c r="EV205" i="62"/>
  <c r="EW205" i="62"/>
  <c r="GN205" i="62" s="1"/>
  <c r="EX205" i="62"/>
  <c r="FA205" i="62"/>
  <c r="FB205" i="62"/>
  <c r="FC205" i="62"/>
  <c r="FD205" i="62"/>
  <c r="GU205" i="62" s="1"/>
  <c r="FE205" i="62"/>
  <c r="FG205" i="62"/>
  <c r="GJ205" i="62" s="1"/>
  <c r="FH205" i="62"/>
  <c r="FI205" i="62"/>
  <c r="GS205" i="62" s="1"/>
  <c r="FJ205" i="62"/>
  <c r="GV205" i="62" s="1"/>
  <c r="FK205" i="62"/>
  <c r="GY205" i="62" s="1"/>
  <c r="FM205" i="62"/>
  <c r="GK205" i="62" s="1"/>
  <c r="FN205" i="62"/>
  <c r="FO205" i="62"/>
  <c r="FP205" i="62"/>
  <c r="FQ205" i="62"/>
  <c r="GZ205" i="62" s="1"/>
  <c r="FU205" i="62"/>
  <c r="HQ205" i="62" s="1"/>
  <c r="FV205" i="62"/>
  <c r="HR205" i="62" s="1"/>
  <c r="GI205" i="62"/>
  <c r="GL205" i="62"/>
  <c r="GM205" i="62"/>
  <c r="GR205" i="62"/>
  <c r="GT205" i="62"/>
  <c r="GW205" i="62"/>
  <c r="GX205" i="62"/>
  <c r="CM206" i="62"/>
  <c r="CN206" i="62"/>
  <c r="CO206" i="62"/>
  <c r="CP206" i="62"/>
  <c r="CQ206" i="62"/>
  <c r="CR206" i="62"/>
  <c r="CS206" i="62"/>
  <c r="CT206" i="62"/>
  <c r="CU206" i="62"/>
  <c r="CW206" i="62"/>
  <c r="CY206" i="62"/>
  <c r="DF206" i="62"/>
  <c r="DH206" i="62" s="1"/>
  <c r="DJ206" i="62"/>
  <c r="DK206" i="62" s="1"/>
  <c r="DL206" i="62" s="1"/>
  <c r="DS206" i="62"/>
  <c r="DT206" i="62"/>
  <c r="DU206" i="62"/>
  <c r="DV206" i="62"/>
  <c r="DW206" i="62"/>
  <c r="DX206" i="62"/>
  <c r="DY206" i="62"/>
  <c r="DZ206" i="62"/>
  <c r="EA206" i="62"/>
  <c r="EB206" i="62"/>
  <c r="EC206" i="62"/>
  <c r="ED206" i="62"/>
  <c r="GG206" i="62" s="1"/>
  <c r="EE206" i="62"/>
  <c r="EG206" i="62"/>
  <c r="EH206" i="62"/>
  <c r="EI206" i="62"/>
  <c r="EJ206" i="62"/>
  <c r="EK206" i="62"/>
  <c r="EM206" i="62"/>
  <c r="EN206" i="62"/>
  <c r="EO206" i="62"/>
  <c r="EP206" i="62"/>
  <c r="EQ206" i="62"/>
  <c r="ER206" i="62"/>
  <c r="ES206" i="62"/>
  <c r="ET206" i="62"/>
  <c r="EU206" i="62"/>
  <c r="EV206" i="62"/>
  <c r="EW206" i="62"/>
  <c r="GN206" i="62" s="1"/>
  <c r="EX206" i="62"/>
  <c r="FA206" i="62"/>
  <c r="FB206" i="62"/>
  <c r="GL206" i="62" s="1"/>
  <c r="FC206" i="62"/>
  <c r="FD206" i="62"/>
  <c r="GU206" i="62" s="1"/>
  <c r="FE206" i="62"/>
  <c r="GX206" i="62" s="1"/>
  <c r="FG206" i="62"/>
  <c r="FH206" i="62"/>
  <c r="GM206" i="62" s="1"/>
  <c r="FI206" i="62"/>
  <c r="GS206" i="62" s="1"/>
  <c r="FJ206" i="62"/>
  <c r="FK206" i="62"/>
  <c r="FM206" i="62"/>
  <c r="FN206" i="62"/>
  <c r="FO206" i="62"/>
  <c r="GT206" i="62" s="1"/>
  <c r="FP206" i="62"/>
  <c r="GW206" i="62" s="1"/>
  <c r="FQ206" i="62"/>
  <c r="GZ206" i="62" s="1"/>
  <c r="GI206" i="62"/>
  <c r="GJ206" i="62"/>
  <c r="GK206" i="62"/>
  <c r="GR206" i="62"/>
  <c r="GV206" i="62"/>
  <c r="GY206" i="62"/>
  <c r="CM207" i="62"/>
  <c r="CN207" i="62"/>
  <c r="CO207" i="62"/>
  <c r="CP207" i="62"/>
  <c r="CQ207" i="62"/>
  <c r="CR207" i="62"/>
  <c r="CS207" i="62"/>
  <c r="CT207" i="62"/>
  <c r="CU207" i="62"/>
  <c r="CW207" i="62"/>
  <c r="CY207" i="62"/>
  <c r="DF207" i="62"/>
  <c r="DJ207" i="62"/>
  <c r="DK207" i="62" s="1"/>
  <c r="DS207" i="62"/>
  <c r="DT207" i="62"/>
  <c r="DU207" i="62"/>
  <c r="DV207" i="62"/>
  <c r="DW207" i="62"/>
  <c r="DX207" i="62"/>
  <c r="DY207" i="62"/>
  <c r="DZ207" i="62"/>
  <c r="EA207" i="62"/>
  <c r="EB207" i="62"/>
  <c r="EC207" i="62"/>
  <c r="ED207" i="62"/>
  <c r="GG207" i="62" s="1"/>
  <c r="EE207" i="62"/>
  <c r="EG207" i="62"/>
  <c r="EH207" i="62"/>
  <c r="EI207" i="62"/>
  <c r="EJ207" i="62"/>
  <c r="EK207" i="62"/>
  <c r="EM207" i="62"/>
  <c r="EN207" i="62"/>
  <c r="EO207" i="62"/>
  <c r="EP207" i="62"/>
  <c r="EQ207" i="62"/>
  <c r="ER207" i="62"/>
  <c r="ES207" i="62"/>
  <c r="ET207" i="62"/>
  <c r="EU207" i="62"/>
  <c r="EV207" i="62"/>
  <c r="EW207" i="62"/>
  <c r="EX207" i="62"/>
  <c r="FA207" i="62"/>
  <c r="FB207" i="62"/>
  <c r="FC207" i="62"/>
  <c r="FD207" i="62"/>
  <c r="GU207" i="62" s="1"/>
  <c r="FE207" i="62"/>
  <c r="GX207" i="62" s="1"/>
  <c r="FG207" i="62"/>
  <c r="GJ207" i="62" s="1"/>
  <c r="FH207" i="62"/>
  <c r="FI207" i="62"/>
  <c r="FJ207" i="62"/>
  <c r="GV207" i="62" s="1"/>
  <c r="FK207" i="62"/>
  <c r="FM207" i="62"/>
  <c r="GK207" i="62" s="1"/>
  <c r="FN207" i="62"/>
  <c r="FO207" i="62"/>
  <c r="FP207" i="62"/>
  <c r="GW207" i="62" s="1"/>
  <c r="FQ207" i="62"/>
  <c r="GI207" i="62"/>
  <c r="GR207" i="62"/>
  <c r="GS207" i="62"/>
  <c r="GT207" i="62"/>
  <c r="GY207" i="62"/>
  <c r="GZ207" i="62"/>
  <c r="CM208" i="62"/>
  <c r="CN208" i="62"/>
  <c r="CO208" i="62"/>
  <c r="CP208" i="62"/>
  <c r="CQ208" i="62"/>
  <c r="CR208" i="62"/>
  <c r="CS208" i="62"/>
  <c r="CT208" i="62"/>
  <c r="CU208" i="62"/>
  <c r="CW208" i="62"/>
  <c r="CY208" i="62"/>
  <c r="DF208" i="62"/>
  <c r="DH208" i="62" s="1"/>
  <c r="DJ208" i="62"/>
  <c r="DK208" i="62"/>
  <c r="DQ208" i="62" s="1"/>
  <c r="DS208" i="62"/>
  <c r="DT208" i="62"/>
  <c r="DU208" i="62"/>
  <c r="DV208" i="62"/>
  <c r="DW208" i="62"/>
  <c r="DX208" i="62"/>
  <c r="DY208" i="62"/>
  <c r="DZ208" i="62"/>
  <c r="EA208" i="62"/>
  <c r="EB208" i="62"/>
  <c r="EC208" i="62"/>
  <c r="ED208" i="62"/>
  <c r="GG208" i="62" s="1"/>
  <c r="EE208" i="62"/>
  <c r="EG208" i="62"/>
  <c r="EH208" i="62"/>
  <c r="EI208" i="62"/>
  <c r="EJ208" i="62"/>
  <c r="EK208" i="62"/>
  <c r="EM208" i="62"/>
  <c r="EN208" i="62"/>
  <c r="EO208" i="62"/>
  <c r="EP208" i="62"/>
  <c r="EQ208" i="62"/>
  <c r="ER208" i="62"/>
  <c r="ES208" i="62"/>
  <c r="ET208" i="62"/>
  <c r="EU208" i="62"/>
  <c r="EV208" i="62"/>
  <c r="EW208" i="62"/>
  <c r="EX208" i="62"/>
  <c r="FA208" i="62"/>
  <c r="GI208" i="62" s="1"/>
  <c r="FB208" i="62"/>
  <c r="FC208" i="62"/>
  <c r="GR208" i="62" s="1"/>
  <c r="FD208" i="62"/>
  <c r="FE208" i="62"/>
  <c r="FG208" i="62"/>
  <c r="FH208" i="62"/>
  <c r="GM208" i="62" s="1"/>
  <c r="FI208" i="62"/>
  <c r="FJ208" i="62"/>
  <c r="GV208" i="62" s="1"/>
  <c r="FK208" i="62"/>
  <c r="FM208" i="62"/>
  <c r="GK208" i="62" s="1"/>
  <c r="FN208" i="62"/>
  <c r="GN208" i="62" s="1"/>
  <c r="FO208" i="62"/>
  <c r="GT208" i="62" s="1"/>
  <c r="FP208" i="62"/>
  <c r="GW208" i="62" s="1"/>
  <c r="FQ208" i="62"/>
  <c r="GJ208" i="62"/>
  <c r="GL208" i="62"/>
  <c r="GS208" i="62"/>
  <c r="GU208" i="62"/>
  <c r="GX208" i="62"/>
  <c r="GY208" i="62"/>
  <c r="GZ208" i="62"/>
  <c r="CM209" i="62"/>
  <c r="CN209" i="62"/>
  <c r="CO209" i="62"/>
  <c r="CP209" i="62"/>
  <c r="CQ209" i="62"/>
  <c r="CR209" i="62"/>
  <c r="CS209" i="62"/>
  <c r="CT209" i="62"/>
  <c r="CU209" i="62"/>
  <c r="CW209" i="62"/>
  <c r="CY209" i="62"/>
  <c r="DF209" i="62"/>
  <c r="DJ209" i="62"/>
  <c r="DK209" i="62" s="1"/>
  <c r="DS209" i="62"/>
  <c r="DT209" i="62"/>
  <c r="DU209" i="62"/>
  <c r="DV209" i="62"/>
  <c r="DW209" i="62"/>
  <c r="DX209" i="62"/>
  <c r="DY209" i="62"/>
  <c r="DZ209" i="62"/>
  <c r="EA209" i="62"/>
  <c r="EB209" i="62"/>
  <c r="EC209" i="62"/>
  <c r="ED209" i="62"/>
  <c r="GG209" i="62" s="1"/>
  <c r="EE209" i="62"/>
  <c r="EG209" i="62"/>
  <c r="EH209" i="62"/>
  <c r="EI209" i="62"/>
  <c r="EJ209" i="62"/>
  <c r="EK209" i="62"/>
  <c r="EM209" i="62"/>
  <c r="EN209" i="62"/>
  <c r="EO209" i="62"/>
  <c r="EP209" i="62"/>
  <c r="EQ209" i="62"/>
  <c r="ER209" i="62"/>
  <c r="ES209" i="62"/>
  <c r="ET209" i="62"/>
  <c r="EU209" i="62"/>
  <c r="EV209" i="62"/>
  <c r="EW209" i="62"/>
  <c r="EX209" i="62"/>
  <c r="FA209" i="62"/>
  <c r="FB209" i="62"/>
  <c r="GL209" i="62" s="1"/>
  <c r="FC209" i="62"/>
  <c r="GR209" i="62" s="1"/>
  <c r="FD209" i="62"/>
  <c r="FE209" i="62"/>
  <c r="GX209" i="62" s="1"/>
  <c r="FG209" i="62"/>
  <c r="FH209" i="62"/>
  <c r="GM209" i="62" s="1"/>
  <c r="FI209" i="62"/>
  <c r="GS209" i="62" s="1"/>
  <c r="FJ209" i="62"/>
  <c r="FK209" i="62"/>
  <c r="FM209" i="62"/>
  <c r="GK209" i="62" s="1"/>
  <c r="FN209" i="62"/>
  <c r="FO209" i="62"/>
  <c r="GT209" i="62" s="1"/>
  <c r="FP209" i="62"/>
  <c r="GW209" i="62" s="1"/>
  <c r="FQ209" i="62"/>
  <c r="GZ209" i="62" s="1"/>
  <c r="GI209" i="62"/>
  <c r="GJ209" i="62"/>
  <c r="GN209" i="62"/>
  <c r="GU209" i="62"/>
  <c r="GV209" i="62"/>
  <c r="GY209" i="62"/>
  <c r="CM210" i="62"/>
  <c r="CN210" i="62"/>
  <c r="CO210" i="62"/>
  <c r="CP210" i="62"/>
  <c r="CQ210" i="62"/>
  <c r="CR210" i="62"/>
  <c r="CS210" i="62"/>
  <c r="CT210" i="62"/>
  <c r="CU210" i="62"/>
  <c r="CW210" i="62"/>
  <c r="CY210" i="62"/>
  <c r="DF210" i="62"/>
  <c r="DG210" i="62" s="1"/>
  <c r="DJ210" i="62"/>
  <c r="DK210" i="62" s="1"/>
  <c r="DQ210" i="62" s="1"/>
  <c r="DS210" i="62"/>
  <c r="DT210" i="62"/>
  <c r="DU210" i="62"/>
  <c r="DV210" i="62"/>
  <c r="DW210" i="62"/>
  <c r="DX210" i="62"/>
  <c r="DY210" i="62"/>
  <c r="DZ210" i="62"/>
  <c r="EA210" i="62"/>
  <c r="EB210" i="62"/>
  <c r="EC210" i="62"/>
  <c r="ED210" i="62"/>
  <c r="GG210" i="62" s="1"/>
  <c r="EE210" i="62"/>
  <c r="EG210" i="62"/>
  <c r="EH210" i="62"/>
  <c r="EI210" i="62"/>
  <c r="EJ210" i="62"/>
  <c r="EK210" i="62"/>
  <c r="EM210" i="62"/>
  <c r="EN210" i="62"/>
  <c r="EO210" i="62"/>
  <c r="EP210" i="62"/>
  <c r="EQ210" i="62"/>
  <c r="ER210" i="62"/>
  <c r="ES210" i="62"/>
  <c r="ET210" i="62"/>
  <c r="EU210" i="62"/>
  <c r="EV210" i="62"/>
  <c r="EW210" i="62"/>
  <c r="GL210" i="62" s="1"/>
  <c r="EX210" i="62"/>
  <c r="FA210" i="62"/>
  <c r="GI210" i="62" s="1"/>
  <c r="FB210" i="62"/>
  <c r="FC210" i="62"/>
  <c r="GR210" i="62" s="1"/>
  <c r="FD210" i="62"/>
  <c r="FE210" i="62"/>
  <c r="GX210" i="62" s="1"/>
  <c r="FG210" i="62"/>
  <c r="GJ210" i="62" s="1"/>
  <c r="FH210" i="62"/>
  <c r="FI210" i="62"/>
  <c r="FJ210" i="62"/>
  <c r="GV210" i="62" s="1"/>
  <c r="FK210" i="62"/>
  <c r="FM210" i="62"/>
  <c r="GK210" i="62" s="1"/>
  <c r="FN210" i="62"/>
  <c r="FO210" i="62"/>
  <c r="FP210" i="62"/>
  <c r="FQ210" i="62"/>
  <c r="GZ210" i="62" s="1"/>
  <c r="GM210" i="62"/>
  <c r="GS210" i="62"/>
  <c r="GT210" i="62"/>
  <c r="GU210" i="62"/>
  <c r="GW210" i="62"/>
  <c r="GY210" i="62"/>
  <c r="BF211" i="62"/>
  <c r="BG211" i="62"/>
  <c r="BH211" i="62"/>
  <c r="BI211" i="62"/>
  <c r="BJ211" i="62"/>
  <c r="BL211" i="62"/>
  <c r="FU211" i="62" s="1"/>
  <c r="HQ211" i="62" s="1"/>
  <c r="BM211" i="62"/>
  <c r="BN211" i="62"/>
  <c r="BO211" i="62"/>
  <c r="BP211" i="62"/>
  <c r="BR211" i="62"/>
  <c r="FV211" i="62" s="1"/>
  <c r="HR211" i="62" s="1"/>
  <c r="BS211" i="62"/>
  <c r="BT211" i="62"/>
  <c r="BU211" i="62"/>
  <c r="BV211" i="62"/>
  <c r="BY211" i="62"/>
  <c r="BZ211" i="62"/>
  <c r="CA211" i="62"/>
  <c r="CB211" i="62"/>
  <c r="CC211" i="62"/>
  <c r="CF211" i="62"/>
  <c r="CG211" i="62"/>
  <c r="CH211" i="62"/>
  <c r="CI211" i="62"/>
  <c r="CJ211" i="62"/>
  <c r="CM211" i="62"/>
  <c r="CN211" i="62"/>
  <c r="CO211" i="62"/>
  <c r="CP211" i="62"/>
  <c r="CQ211" i="62"/>
  <c r="CR211" i="62"/>
  <c r="CS211" i="62"/>
  <c r="CT211" i="62"/>
  <c r="CU211" i="62"/>
  <c r="CW211" i="62"/>
  <c r="CY211" i="62"/>
  <c r="CZ211" i="62"/>
  <c r="DA211" i="62"/>
  <c r="DB211" i="62"/>
  <c r="DC211" i="62"/>
  <c r="DD211" i="62"/>
  <c r="DF211" i="62"/>
  <c r="DG211" i="62" s="1"/>
  <c r="DJ211" i="62"/>
  <c r="DK211" i="62" s="1"/>
  <c r="DN211" i="62" s="1"/>
  <c r="DS211" i="62"/>
  <c r="DT211" i="62"/>
  <c r="DU211" i="62"/>
  <c r="DV211" i="62"/>
  <c r="DW211" i="62"/>
  <c r="DX211" i="62"/>
  <c r="DY211" i="62"/>
  <c r="DZ211" i="62"/>
  <c r="EA211" i="62"/>
  <c r="EB211" i="62"/>
  <c r="EC211" i="62"/>
  <c r="ED211" i="62"/>
  <c r="GG211" i="62" s="1"/>
  <c r="EE211" i="62"/>
  <c r="EG211" i="62"/>
  <c r="EH211" i="62"/>
  <c r="EI211" i="62"/>
  <c r="EJ211" i="62"/>
  <c r="EK211" i="62"/>
  <c r="EM211" i="62"/>
  <c r="EN211" i="62"/>
  <c r="EO211" i="62"/>
  <c r="EP211" i="62"/>
  <c r="EQ211" i="62"/>
  <c r="ER211" i="62"/>
  <c r="ES211" i="62"/>
  <c r="ET211" i="62"/>
  <c r="EU211" i="62"/>
  <c r="EV211" i="62"/>
  <c r="EW211" i="62"/>
  <c r="EX211" i="62"/>
  <c r="FA211" i="62"/>
  <c r="GI211" i="62" s="1"/>
  <c r="FB211" i="62"/>
  <c r="FC211" i="62"/>
  <c r="FD211" i="62"/>
  <c r="GU211" i="62" s="1"/>
  <c r="FE211" i="62"/>
  <c r="FG211" i="62"/>
  <c r="FH211" i="62"/>
  <c r="FI211" i="62"/>
  <c r="GS211" i="62" s="1"/>
  <c r="FJ211" i="62"/>
  <c r="GV211" i="62" s="1"/>
  <c r="FK211" i="62"/>
  <c r="FM211" i="62"/>
  <c r="GK211" i="62" s="1"/>
  <c r="FN211" i="62"/>
  <c r="FO211" i="62"/>
  <c r="GT211" i="62" s="1"/>
  <c r="FP211" i="62"/>
  <c r="FQ211" i="62"/>
  <c r="GZ211" i="62" s="1"/>
  <c r="GJ211" i="62"/>
  <c r="GM211" i="62"/>
  <c r="GR211" i="62"/>
  <c r="GW211" i="62"/>
  <c r="GX211" i="62"/>
  <c r="GY211" i="62"/>
  <c r="CM212" i="62"/>
  <c r="CN212" i="62"/>
  <c r="CO212" i="62"/>
  <c r="CP212" i="62"/>
  <c r="CQ212" i="62"/>
  <c r="CR212" i="62"/>
  <c r="CS212" i="62"/>
  <c r="CT212" i="62"/>
  <c r="CU212" i="62"/>
  <c r="CW212" i="62"/>
  <c r="CY212" i="62"/>
  <c r="DF212" i="62"/>
  <c r="DH212" i="62" s="1"/>
  <c r="DJ212" i="62"/>
  <c r="DK212" i="62" s="1"/>
  <c r="DL212" i="62" s="1"/>
  <c r="DS212" i="62"/>
  <c r="DT212" i="62"/>
  <c r="DU212" i="62"/>
  <c r="DV212" i="62"/>
  <c r="DW212" i="62"/>
  <c r="DX212" i="62"/>
  <c r="DY212" i="62"/>
  <c r="DZ212" i="62"/>
  <c r="EA212" i="62"/>
  <c r="EB212" i="62"/>
  <c r="EC212" i="62"/>
  <c r="ED212" i="62"/>
  <c r="GG212" i="62" s="1"/>
  <c r="EE212" i="62"/>
  <c r="EG212" i="62"/>
  <c r="EH212" i="62"/>
  <c r="EI212" i="62"/>
  <c r="EJ212" i="62"/>
  <c r="EK212" i="62"/>
  <c r="EM212" i="62"/>
  <c r="EN212" i="62"/>
  <c r="EO212" i="62"/>
  <c r="EP212" i="62"/>
  <c r="EQ212" i="62"/>
  <c r="ER212" i="62"/>
  <c r="ES212" i="62"/>
  <c r="ET212" i="62"/>
  <c r="EU212" i="62"/>
  <c r="EV212" i="62"/>
  <c r="EW212" i="62"/>
  <c r="GN212" i="62" s="1"/>
  <c r="EX212" i="62"/>
  <c r="FA212" i="62"/>
  <c r="GI212" i="62" s="1"/>
  <c r="FB212" i="62"/>
  <c r="GL212" i="62" s="1"/>
  <c r="FC212" i="62"/>
  <c r="GR212" i="62" s="1"/>
  <c r="FD212" i="62"/>
  <c r="FE212" i="62"/>
  <c r="GX212" i="62" s="1"/>
  <c r="FG212" i="62"/>
  <c r="FH212" i="62"/>
  <c r="GM212" i="62" s="1"/>
  <c r="FI212" i="62"/>
  <c r="GS212" i="62" s="1"/>
  <c r="FJ212" i="62"/>
  <c r="GV212" i="62" s="1"/>
  <c r="FK212" i="62"/>
  <c r="FM212" i="62"/>
  <c r="FN212" i="62"/>
  <c r="FO212" i="62"/>
  <c r="GT212" i="62" s="1"/>
  <c r="FP212" i="62"/>
  <c r="GW212" i="62" s="1"/>
  <c r="FQ212" i="62"/>
  <c r="GZ212" i="62" s="1"/>
  <c r="GJ212" i="62"/>
  <c r="GK212" i="62"/>
  <c r="GU212" i="62"/>
  <c r="GY212" i="62"/>
  <c r="CM213" i="62"/>
  <c r="CN213" i="62"/>
  <c r="CO213" i="62"/>
  <c r="CP213" i="62"/>
  <c r="CQ213" i="62"/>
  <c r="CR213" i="62"/>
  <c r="CS213" i="62"/>
  <c r="CT213" i="62"/>
  <c r="CU213" i="62"/>
  <c r="CW213" i="62"/>
  <c r="CY213" i="62"/>
  <c r="DF213" i="62"/>
  <c r="DJ213" i="62"/>
  <c r="DK213" i="62"/>
  <c r="DS213" i="62"/>
  <c r="DT213" i="62"/>
  <c r="DU213" i="62"/>
  <c r="DV213" i="62"/>
  <c r="DW213" i="62"/>
  <c r="DX213" i="62"/>
  <c r="DY213" i="62"/>
  <c r="DZ213" i="62"/>
  <c r="EA213" i="62"/>
  <c r="EB213" i="62"/>
  <c r="EC213" i="62"/>
  <c r="ED213" i="62"/>
  <c r="GG213" i="62" s="1"/>
  <c r="EE213" i="62"/>
  <c r="EG213" i="62"/>
  <c r="EH213" i="62"/>
  <c r="EI213" i="62"/>
  <c r="EJ213" i="62"/>
  <c r="EK213" i="62"/>
  <c r="EM213" i="62"/>
  <c r="EN213" i="62"/>
  <c r="EO213" i="62"/>
  <c r="EP213" i="62"/>
  <c r="EQ213" i="62"/>
  <c r="ER213" i="62"/>
  <c r="ES213" i="62"/>
  <c r="ET213" i="62"/>
  <c r="EU213" i="62"/>
  <c r="EV213" i="62"/>
  <c r="EW213" i="62"/>
  <c r="GL213" i="62" s="1"/>
  <c r="EX213" i="62"/>
  <c r="FA213" i="62"/>
  <c r="FB213" i="62"/>
  <c r="FC213" i="62"/>
  <c r="FD213" i="62"/>
  <c r="FE213" i="62"/>
  <c r="GX213" i="62" s="1"/>
  <c r="FG213" i="62"/>
  <c r="GJ213" i="62" s="1"/>
  <c r="FH213" i="62"/>
  <c r="GM213" i="62" s="1"/>
  <c r="FI213" i="62"/>
  <c r="FJ213" i="62"/>
  <c r="GV213" i="62" s="1"/>
  <c r="FK213" i="62"/>
  <c r="FM213" i="62"/>
  <c r="GK213" i="62" s="1"/>
  <c r="FN213" i="62"/>
  <c r="GN213" i="62" s="1"/>
  <c r="FO213" i="62"/>
  <c r="FP213" i="62"/>
  <c r="FQ213" i="62"/>
  <c r="GI213" i="62"/>
  <c r="GR213" i="62"/>
  <c r="GS213" i="62"/>
  <c r="GT213" i="62"/>
  <c r="GU213" i="62"/>
  <c r="GW213" i="62"/>
  <c r="GY213" i="62"/>
  <c r="GZ213" i="62"/>
  <c r="CM214" i="62"/>
  <c r="CN214" i="62"/>
  <c r="CO214" i="62"/>
  <c r="CP214" i="62"/>
  <c r="CQ214" i="62"/>
  <c r="CR214" i="62"/>
  <c r="CS214" i="62"/>
  <c r="CT214" i="62"/>
  <c r="CU214" i="62"/>
  <c r="CW214" i="62"/>
  <c r="CY214" i="62"/>
  <c r="DF214" i="62"/>
  <c r="DJ214" i="62"/>
  <c r="DK214" i="62" s="1"/>
  <c r="DN214" i="62" s="1"/>
  <c r="DS214" i="62"/>
  <c r="DT214" i="62"/>
  <c r="DU214" i="62"/>
  <c r="DV214" i="62"/>
  <c r="DW214" i="62"/>
  <c r="DX214" i="62"/>
  <c r="DY214" i="62"/>
  <c r="DZ214" i="62"/>
  <c r="EA214" i="62"/>
  <c r="EB214" i="62"/>
  <c r="EC214" i="62"/>
  <c r="ED214" i="62"/>
  <c r="EE214" i="62"/>
  <c r="EG214" i="62"/>
  <c r="EH214" i="62"/>
  <c r="EI214" i="62"/>
  <c r="EJ214" i="62"/>
  <c r="EK214" i="62"/>
  <c r="EM214" i="62"/>
  <c r="EN214" i="62"/>
  <c r="EO214" i="62"/>
  <c r="EP214" i="62"/>
  <c r="EQ214" i="62"/>
  <c r="ER214" i="62"/>
  <c r="ES214" i="62"/>
  <c r="ET214" i="62"/>
  <c r="EU214" i="62"/>
  <c r="EV214" i="62"/>
  <c r="EW214" i="62"/>
  <c r="GN214" i="62" s="1"/>
  <c r="EX214" i="62"/>
  <c r="FA214" i="62"/>
  <c r="FB214" i="62"/>
  <c r="FC214" i="62"/>
  <c r="GR214" i="62" s="1"/>
  <c r="FD214" i="62"/>
  <c r="FE214" i="62"/>
  <c r="FG214" i="62"/>
  <c r="GJ214" i="62" s="1"/>
  <c r="FH214" i="62"/>
  <c r="GM214" i="62" s="1"/>
  <c r="FI214" i="62"/>
  <c r="FJ214" i="62"/>
  <c r="GV214" i="62" s="1"/>
  <c r="FK214" i="62"/>
  <c r="GY214" i="62" s="1"/>
  <c r="FM214" i="62"/>
  <c r="FN214" i="62"/>
  <c r="FO214" i="62"/>
  <c r="GT214" i="62" s="1"/>
  <c r="FP214" i="62"/>
  <c r="FQ214" i="62"/>
  <c r="GZ214" i="62" s="1"/>
  <c r="GG214" i="62"/>
  <c r="GI214" i="62"/>
  <c r="GK214" i="62"/>
  <c r="GL214" i="62"/>
  <c r="GS214" i="62"/>
  <c r="GU214" i="62"/>
  <c r="GW214" i="62"/>
  <c r="GX214" i="62"/>
  <c r="CM215" i="62"/>
  <c r="CN215" i="62"/>
  <c r="CO215" i="62"/>
  <c r="CP215" i="62"/>
  <c r="CQ215" i="62"/>
  <c r="CR215" i="62"/>
  <c r="CS215" i="62"/>
  <c r="CT215" i="62"/>
  <c r="CU215" i="62"/>
  <c r="CW215" i="62"/>
  <c r="CY215" i="62"/>
  <c r="DF215" i="62"/>
  <c r="DJ215" i="62"/>
  <c r="DK215" i="62"/>
  <c r="DL215" i="62" s="1"/>
  <c r="DS215" i="62"/>
  <c r="DT215" i="62"/>
  <c r="DU215" i="62"/>
  <c r="DV215" i="62"/>
  <c r="DW215" i="62"/>
  <c r="DX215" i="62"/>
  <c r="DY215" i="62"/>
  <c r="DZ215" i="62"/>
  <c r="EA215" i="62"/>
  <c r="EB215" i="62"/>
  <c r="EC215" i="62"/>
  <c r="ED215" i="62"/>
  <c r="GG215" i="62" s="1"/>
  <c r="EE215" i="62"/>
  <c r="EG215" i="62"/>
  <c r="EH215" i="62"/>
  <c r="EI215" i="62"/>
  <c r="EJ215" i="62"/>
  <c r="EK215" i="62"/>
  <c r="EM215" i="62"/>
  <c r="EN215" i="62"/>
  <c r="EO215" i="62"/>
  <c r="EP215" i="62"/>
  <c r="EQ215" i="62"/>
  <c r="ER215" i="62"/>
  <c r="ES215" i="62"/>
  <c r="ET215" i="62"/>
  <c r="EU215" i="62"/>
  <c r="EV215" i="62"/>
  <c r="EW215" i="62"/>
  <c r="EX215" i="62"/>
  <c r="FA215" i="62"/>
  <c r="FB215" i="62"/>
  <c r="GL215" i="62" s="1"/>
  <c r="FC215" i="62"/>
  <c r="GR215" i="62" s="1"/>
  <c r="FD215" i="62"/>
  <c r="FE215" i="62"/>
  <c r="GX215" i="62" s="1"/>
  <c r="FG215" i="62"/>
  <c r="FH215" i="62"/>
  <c r="GM215" i="62" s="1"/>
  <c r="FI215" i="62"/>
  <c r="GS215" i="62" s="1"/>
  <c r="FJ215" i="62"/>
  <c r="FK215" i="62"/>
  <c r="FM215" i="62"/>
  <c r="GK215" i="62" s="1"/>
  <c r="FN215" i="62"/>
  <c r="FO215" i="62"/>
  <c r="GT215" i="62" s="1"/>
  <c r="FP215" i="62"/>
  <c r="GW215" i="62" s="1"/>
  <c r="FQ215" i="62"/>
  <c r="GZ215" i="62" s="1"/>
  <c r="GI215" i="62"/>
  <c r="GJ215" i="62"/>
  <c r="GN215" i="62"/>
  <c r="GU215" i="62"/>
  <c r="GV215" i="62"/>
  <c r="GY215" i="62"/>
  <c r="CM216" i="62"/>
  <c r="CN216" i="62"/>
  <c r="CO216" i="62"/>
  <c r="CP216" i="62"/>
  <c r="CQ216" i="62"/>
  <c r="CR216" i="62"/>
  <c r="CS216" i="62"/>
  <c r="CT216" i="62"/>
  <c r="CU216" i="62"/>
  <c r="CW216" i="62"/>
  <c r="CY216" i="62"/>
  <c r="DF216" i="62"/>
  <c r="DH216" i="62" s="1"/>
  <c r="DJ216" i="62"/>
  <c r="DK216" i="62" s="1"/>
  <c r="DO216" i="62" s="1"/>
  <c r="DS216" i="62"/>
  <c r="DT216" i="62"/>
  <c r="DU216" i="62"/>
  <c r="DV216" i="62"/>
  <c r="DW216" i="62"/>
  <c r="DX216" i="62"/>
  <c r="DY216" i="62"/>
  <c r="DZ216" i="62"/>
  <c r="EA216" i="62"/>
  <c r="EB216" i="62"/>
  <c r="EC216" i="62"/>
  <c r="ED216" i="62"/>
  <c r="GG216" i="62" s="1"/>
  <c r="EE216" i="62"/>
  <c r="EG216" i="62"/>
  <c r="EH216" i="62"/>
  <c r="EI216" i="62"/>
  <c r="EJ216" i="62"/>
  <c r="EK216" i="62"/>
  <c r="EM216" i="62"/>
  <c r="EN216" i="62"/>
  <c r="EO216" i="62"/>
  <c r="EP216" i="62"/>
  <c r="EQ216" i="62"/>
  <c r="ER216" i="62"/>
  <c r="ES216" i="62"/>
  <c r="ET216" i="62"/>
  <c r="EU216" i="62"/>
  <c r="EV216" i="62"/>
  <c r="EW216" i="62"/>
  <c r="GN216" i="62" s="1"/>
  <c r="EX216" i="62"/>
  <c r="FA216" i="62"/>
  <c r="GI216" i="62" s="1"/>
  <c r="FB216" i="62"/>
  <c r="FC216" i="62"/>
  <c r="FD216" i="62"/>
  <c r="GU216" i="62" s="1"/>
  <c r="FE216" i="62"/>
  <c r="GX216" i="62" s="1"/>
  <c r="FG216" i="62"/>
  <c r="GJ216" i="62" s="1"/>
  <c r="FH216" i="62"/>
  <c r="FI216" i="62"/>
  <c r="FJ216" i="62"/>
  <c r="FK216" i="62"/>
  <c r="GY216" i="62" s="1"/>
  <c r="FM216" i="62"/>
  <c r="GK216" i="62" s="1"/>
  <c r="FN216" i="62"/>
  <c r="FO216" i="62"/>
  <c r="FP216" i="62"/>
  <c r="GW216" i="62" s="1"/>
  <c r="FQ216" i="62"/>
  <c r="GL216" i="62"/>
  <c r="GM216" i="62"/>
  <c r="GR216" i="62"/>
  <c r="GS216" i="62"/>
  <c r="GT216" i="62"/>
  <c r="GV216" i="62"/>
  <c r="GZ216" i="62"/>
  <c r="BF217" i="62"/>
  <c r="BG217" i="62"/>
  <c r="BH217" i="62"/>
  <c r="BI217" i="62"/>
  <c r="BJ217" i="62"/>
  <c r="BL217" i="62"/>
  <c r="BM217" i="62"/>
  <c r="BN217" i="62"/>
  <c r="BO217" i="62"/>
  <c r="BP217" i="62"/>
  <c r="BR217" i="62"/>
  <c r="FV217" i="62" s="1"/>
  <c r="HR217" i="62" s="1"/>
  <c r="BS217" i="62"/>
  <c r="BT217" i="62"/>
  <c r="BU217" i="62"/>
  <c r="BV217" i="62"/>
  <c r="BY217" i="62"/>
  <c r="BZ217" i="62"/>
  <c r="CA217" i="62"/>
  <c r="CB217" i="62"/>
  <c r="CC217" i="62"/>
  <c r="CF217" i="62"/>
  <c r="CG217" i="62"/>
  <c r="CH217" i="62"/>
  <c r="CI217" i="62"/>
  <c r="CJ217" i="62"/>
  <c r="CM217" i="62"/>
  <c r="CN217" i="62"/>
  <c r="CO217" i="62"/>
  <c r="CP217" i="62"/>
  <c r="CQ217" i="62"/>
  <c r="CR217" i="62"/>
  <c r="CS217" i="62"/>
  <c r="CT217" i="62"/>
  <c r="CU217" i="62"/>
  <c r="CW217" i="62"/>
  <c r="CY217" i="62"/>
  <c r="CZ217" i="62"/>
  <c r="DA217" i="62"/>
  <c r="DB217" i="62"/>
  <c r="DC217" i="62"/>
  <c r="DD217" i="62"/>
  <c r="DF217" i="62"/>
  <c r="DG217" i="62" s="1"/>
  <c r="DJ217" i="62"/>
  <c r="DK217" i="62" s="1"/>
  <c r="DM217" i="62" s="1"/>
  <c r="DS217" i="62"/>
  <c r="DT217" i="62"/>
  <c r="DU217" i="62"/>
  <c r="DV217" i="62"/>
  <c r="DW217" i="62"/>
  <c r="DX217" i="62"/>
  <c r="DY217" i="62"/>
  <c r="DZ217" i="62"/>
  <c r="EA217" i="62"/>
  <c r="EB217" i="62"/>
  <c r="EC217" i="62"/>
  <c r="ED217" i="62"/>
  <c r="EE217" i="62"/>
  <c r="EG217" i="62"/>
  <c r="EH217" i="62"/>
  <c r="EI217" i="62"/>
  <c r="EJ217" i="62"/>
  <c r="EK217" i="62"/>
  <c r="EM217" i="62"/>
  <c r="EN217" i="62"/>
  <c r="EO217" i="62"/>
  <c r="EP217" i="62"/>
  <c r="EQ217" i="62"/>
  <c r="ER217" i="62"/>
  <c r="ES217" i="62"/>
  <c r="ET217" i="62"/>
  <c r="EU217" i="62"/>
  <c r="EV217" i="62"/>
  <c r="EW217" i="62"/>
  <c r="GN217" i="62" s="1"/>
  <c r="EX217" i="62"/>
  <c r="FA217" i="62"/>
  <c r="GI217" i="62" s="1"/>
  <c r="FB217" i="62"/>
  <c r="GL217" i="62" s="1"/>
  <c r="FC217" i="62"/>
  <c r="GR217" i="62" s="1"/>
  <c r="FD217" i="62"/>
  <c r="GU217" i="62" s="1"/>
  <c r="FE217" i="62"/>
  <c r="FG217" i="62"/>
  <c r="FH217" i="62"/>
  <c r="FI217" i="62"/>
  <c r="GS217" i="62" s="1"/>
  <c r="FJ217" i="62"/>
  <c r="FK217" i="62"/>
  <c r="GY217" i="62" s="1"/>
  <c r="FM217" i="62"/>
  <c r="FN217" i="62"/>
  <c r="FO217" i="62"/>
  <c r="GT217" i="62" s="1"/>
  <c r="FP217" i="62"/>
  <c r="GW217" i="62" s="1"/>
  <c r="FQ217" i="62"/>
  <c r="GZ217" i="62" s="1"/>
  <c r="FU217" i="62"/>
  <c r="HQ217" i="62" s="1"/>
  <c r="GG217" i="62"/>
  <c r="GJ217" i="62"/>
  <c r="GK217" i="62"/>
  <c r="GM217" i="62"/>
  <c r="GV217" i="62"/>
  <c r="GX217" i="62"/>
  <c r="CM218" i="62"/>
  <c r="CN218" i="62"/>
  <c r="CO218" i="62"/>
  <c r="CP218" i="62"/>
  <c r="CQ218" i="62"/>
  <c r="CR218" i="62"/>
  <c r="CS218" i="62"/>
  <c r="CT218" i="62"/>
  <c r="CU218" i="62"/>
  <c r="CW218" i="62"/>
  <c r="CY218" i="62"/>
  <c r="DF218" i="62"/>
  <c r="DG218" i="62" s="1"/>
  <c r="DJ218" i="62"/>
  <c r="DK218" i="62"/>
  <c r="DL218" i="62" s="1"/>
  <c r="DS218" i="62"/>
  <c r="DT218" i="62"/>
  <c r="DU218" i="62"/>
  <c r="DV218" i="62"/>
  <c r="DW218" i="62"/>
  <c r="DX218" i="62"/>
  <c r="DY218" i="62"/>
  <c r="DZ218" i="62"/>
  <c r="EA218" i="62"/>
  <c r="EB218" i="62"/>
  <c r="EC218" i="62"/>
  <c r="ED218" i="62"/>
  <c r="GG218" i="62" s="1"/>
  <c r="EE218" i="62"/>
  <c r="EG218" i="62"/>
  <c r="EH218" i="62"/>
  <c r="EI218" i="62"/>
  <c r="EJ218" i="62"/>
  <c r="EK218" i="62"/>
  <c r="EM218" i="62"/>
  <c r="EN218" i="62"/>
  <c r="EO218" i="62"/>
  <c r="EP218" i="62"/>
  <c r="EQ218" i="62"/>
  <c r="ER218" i="62"/>
  <c r="ES218" i="62"/>
  <c r="ET218" i="62"/>
  <c r="EU218" i="62"/>
  <c r="EV218" i="62"/>
  <c r="EW218" i="62"/>
  <c r="EX218" i="62"/>
  <c r="FA218" i="62"/>
  <c r="GI218" i="62" s="1"/>
  <c r="FB218" i="62"/>
  <c r="GL218" i="62" s="1"/>
  <c r="FC218" i="62"/>
  <c r="GR218" i="62" s="1"/>
  <c r="FD218" i="62"/>
  <c r="FE218" i="62"/>
  <c r="FG218" i="62"/>
  <c r="GJ218" i="62" s="1"/>
  <c r="FH218" i="62"/>
  <c r="GM218" i="62" s="1"/>
  <c r="FI218" i="62"/>
  <c r="GS218" i="62" s="1"/>
  <c r="FJ218" i="62"/>
  <c r="FK218" i="62"/>
  <c r="FM218" i="62"/>
  <c r="GK218" i="62" s="1"/>
  <c r="FN218" i="62"/>
  <c r="FO218" i="62"/>
  <c r="GT218" i="62" s="1"/>
  <c r="FP218" i="62"/>
  <c r="GW218" i="62" s="1"/>
  <c r="FQ218" i="62"/>
  <c r="GN218" i="62"/>
  <c r="GU218" i="62"/>
  <c r="GV218" i="62"/>
  <c r="GX218" i="62"/>
  <c r="GY218" i="62"/>
  <c r="GZ218" i="62"/>
  <c r="CM219" i="62"/>
  <c r="CN219" i="62"/>
  <c r="CO219" i="62"/>
  <c r="CP219" i="62"/>
  <c r="CQ219" i="62"/>
  <c r="CR219" i="62"/>
  <c r="CS219" i="62"/>
  <c r="CT219" i="62"/>
  <c r="CU219" i="62"/>
  <c r="CW219" i="62"/>
  <c r="CY219" i="62"/>
  <c r="DF219" i="62"/>
  <c r="DG219" i="62" s="1"/>
  <c r="DJ219" i="62"/>
  <c r="DK219" i="62" s="1"/>
  <c r="DS219" i="62"/>
  <c r="DT219" i="62"/>
  <c r="DU219" i="62"/>
  <c r="DV219" i="62"/>
  <c r="DW219" i="62"/>
  <c r="DX219" i="62"/>
  <c r="DY219" i="62"/>
  <c r="DZ219" i="62"/>
  <c r="EA219" i="62"/>
  <c r="EB219" i="62"/>
  <c r="EC219" i="62"/>
  <c r="ED219" i="62"/>
  <c r="GG219" i="62" s="1"/>
  <c r="EE219" i="62"/>
  <c r="EG219" i="62"/>
  <c r="EH219" i="62"/>
  <c r="EI219" i="62"/>
  <c r="EJ219" i="62"/>
  <c r="EK219" i="62"/>
  <c r="EM219" i="62"/>
  <c r="EN219" i="62"/>
  <c r="EO219" i="62"/>
  <c r="EP219" i="62"/>
  <c r="EQ219" i="62"/>
  <c r="ER219" i="62"/>
  <c r="ES219" i="62"/>
  <c r="ET219" i="62"/>
  <c r="EU219" i="62"/>
  <c r="EV219" i="62"/>
  <c r="EW219" i="62"/>
  <c r="GN219" i="62" s="1"/>
  <c r="EX219" i="62"/>
  <c r="FA219" i="62"/>
  <c r="FB219" i="62"/>
  <c r="FC219" i="62"/>
  <c r="FD219" i="62"/>
  <c r="GU219" i="62" s="1"/>
  <c r="FE219" i="62"/>
  <c r="FG219" i="62"/>
  <c r="GJ219" i="62" s="1"/>
  <c r="FH219" i="62"/>
  <c r="FI219" i="62"/>
  <c r="FJ219" i="62"/>
  <c r="GV219" i="62" s="1"/>
  <c r="FK219" i="62"/>
  <c r="GY219" i="62" s="1"/>
  <c r="FM219" i="62"/>
  <c r="GK219" i="62" s="1"/>
  <c r="FN219" i="62"/>
  <c r="FO219" i="62"/>
  <c r="FP219" i="62"/>
  <c r="FQ219" i="62"/>
  <c r="GI219" i="62"/>
  <c r="GM219" i="62"/>
  <c r="GR219" i="62"/>
  <c r="GS219" i="62"/>
  <c r="GT219" i="62"/>
  <c r="GW219" i="62"/>
  <c r="GX219" i="62"/>
  <c r="GZ219" i="62"/>
  <c r="CM220" i="62"/>
  <c r="CN220" i="62"/>
  <c r="CO220" i="62"/>
  <c r="CP220" i="62"/>
  <c r="CQ220" i="62"/>
  <c r="CR220" i="62"/>
  <c r="CS220" i="62"/>
  <c r="CT220" i="62"/>
  <c r="CU220" i="62"/>
  <c r="CW220" i="62"/>
  <c r="CY220" i="62"/>
  <c r="DF220" i="62"/>
  <c r="DH220" i="62" s="1"/>
  <c r="DJ220" i="62"/>
  <c r="DK220" i="62" s="1"/>
  <c r="DS220" i="62"/>
  <c r="DT220" i="62"/>
  <c r="DU220" i="62"/>
  <c r="DV220" i="62"/>
  <c r="DW220" i="62"/>
  <c r="DX220" i="62"/>
  <c r="DY220" i="62"/>
  <c r="DZ220" i="62"/>
  <c r="EA220" i="62"/>
  <c r="EB220" i="62"/>
  <c r="EC220" i="62"/>
  <c r="ED220" i="62"/>
  <c r="GG220" i="62" s="1"/>
  <c r="EE220" i="62"/>
  <c r="EG220" i="62"/>
  <c r="EH220" i="62"/>
  <c r="EI220" i="62"/>
  <c r="EJ220" i="62"/>
  <c r="EK220" i="62"/>
  <c r="EM220" i="62"/>
  <c r="EN220" i="62"/>
  <c r="EO220" i="62"/>
  <c r="EP220" i="62"/>
  <c r="EQ220" i="62"/>
  <c r="ER220" i="62"/>
  <c r="ES220" i="62"/>
  <c r="ET220" i="62"/>
  <c r="EU220" i="62"/>
  <c r="EV220" i="62"/>
  <c r="EW220" i="62"/>
  <c r="GN220" i="62" s="1"/>
  <c r="EX220" i="62"/>
  <c r="FA220" i="62"/>
  <c r="FB220" i="62"/>
  <c r="GL220" i="62" s="1"/>
  <c r="FC220" i="62"/>
  <c r="FD220" i="62"/>
  <c r="GU220" i="62" s="1"/>
  <c r="FE220" i="62"/>
  <c r="FG220" i="62"/>
  <c r="FH220" i="62"/>
  <c r="GM220" i="62" s="1"/>
  <c r="FI220" i="62"/>
  <c r="GS220" i="62" s="1"/>
  <c r="FJ220" i="62"/>
  <c r="FK220" i="62"/>
  <c r="GY220" i="62" s="1"/>
  <c r="FM220" i="62"/>
  <c r="FN220" i="62"/>
  <c r="FO220" i="62"/>
  <c r="FP220" i="62"/>
  <c r="FQ220" i="62"/>
  <c r="GZ220" i="62" s="1"/>
  <c r="GI220" i="62"/>
  <c r="GJ220" i="62"/>
  <c r="GK220" i="62"/>
  <c r="GR220" i="62"/>
  <c r="GT220" i="62"/>
  <c r="GV220" i="62"/>
  <c r="GW220" i="62"/>
  <c r="GX220" i="62"/>
  <c r="CM221" i="62"/>
  <c r="CN221" i="62"/>
  <c r="CO221" i="62"/>
  <c r="CP221" i="62"/>
  <c r="CQ221" i="62"/>
  <c r="CR221" i="62"/>
  <c r="CS221" i="62"/>
  <c r="CT221" i="62"/>
  <c r="CU221" i="62"/>
  <c r="CW221" i="62"/>
  <c r="CY221" i="62"/>
  <c r="DF221" i="62"/>
  <c r="DG221" i="62" s="1"/>
  <c r="DJ221" i="62"/>
  <c r="DK221" i="62"/>
  <c r="DL221" i="62" s="1"/>
  <c r="DS221" i="62"/>
  <c r="DT221" i="62"/>
  <c r="DU221" i="62"/>
  <c r="DV221" i="62"/>
  <c r="DW221" i="62"/>
  <c r="DX221" i="62"/>
  <c r="DY221" i="62"/>
  <c r="DZ221" i="62"/>
  <c r="EA221" i="62"/>
  <c r="EB221" i="62"/>
  <c r="EC221" i="62"/>
  <c r="ED221" i="62"/>
  <c r="GG221" i="62" s="1"/>
  <c r="EE221" i="62"/>
  <c r="EG221" i="62"/>
  <c r="EH221" i="62"/>
  <c r="EI221" i="62"/>
  <c r="EJ221" i="62"/>
  <c r="EK221" i="62"/>
  <c r="EM221" i="62"/>
  <c r="EN221" i="62"/>
  <c r="EO221" i="62"/>
  <c r="EP221" i="62"/>
  <c r="EQ221" i="62"/>
  <c r="ER221" i="62"/>
  <c r="ES221" i="62"/>
  <c r="ET221" i="62"/>
  <c r="EU221" i="62"/>
  <c r="EV221" i="62"/>
  <c r="EW221" i="62"/>
  <c r="EX221" i="62"/>
  <c r="FA221" i="62"/>
  <c r="FB221" i="62"/>
  <c r="GL221" i="62" s="1"/>
  <c r="FC221" i="62"/>
  <c r="GR221" i="62" s="1"/>
  <c r="FD221" i="62"/>
  <c r="FE221" i="62"/>
  <c r="GX221" i="62" s="1"/>
  <c r="FG221" i="62"/>
  <c r="GJ221" i="62" s="1"/>
  <c r="FH221" i="62"/>
  <c r="GM221" i="62" s="1"/>
  <c r="FI221" i="62"/>
  <c r="GS221" i="62" s="1"/>
  <c r="FJ221" i="62"/>
  <c r="FK221" i="62"/>
  <c r="FM221" i="62"/>
  <c r="FN221" i="62"/>
  <c r="FO221" i="62"/>
  <c r="FP221" i="62"/>
  <c r="GW221" i="62" s="1"/>
  <c r="FQ221" i="62"/>
  <c r="GI221" i="62"/>
  <c r="GK221" i="62"/>
  <c r="GN221" i="62"/>
  <c r="GT221" i="62"/>
  <c r="GU221" i="62"/>
  <c r="GV221" i="62"/>
  <c r="GY221" i="62"/>
  <c r="GZ221" i="62"/>
  <c r="CM222" i="62"/>
  <c r="CN222" i="62"/>
  <c r="CO222" i="62"/>
  <c r="CP222" i="62"/>
  <c r="CQ222" i="62"/>
  <c r="CR222" i="62"/>
  <c r="CS222" i="62"/>
  <c r="CT222" i="62"/>
  <c r="CU222" i="62"/>
  <c r="CW222" i="62"/>
  <c r="CY222" i="62"/>
  <c r="DF222" i="62"/>
  <c r="DH222" i="62" s="1"/>
  <c r="DJ222" i="62"/>
  <c r="DK222" i="62"/>
  <c r="DQ222" i="62" s="1"/>
  <c r="DS222" i="62"/>
  <c r="DT222" i="62"/>
  <c r="DU222" i="62"/>
  <c r="DV222" i="62"/>
  <c r="DW222" i="62"/>
  <c r="DX222" i="62"/>
  <c r="DY222" i="62"/>
  <c r="DZ222" i="62"/>
  <c r="EA222" i="62"/>
  <c r="EB222" i="62"/>
  <c r="EC222" i="62"/>
  <c r="ED222" i="62"/>
  <c r="GG222" i="62" s="1"/>
  <c r="EE222" i="62"/>
  <c r="EG222" i="62"/>
  <c r="EH222" i="62"/>
  <c r="EI222" i="62"/>
  <c r="EJ222" i="62"/>
  <c r="EK222" i="62"/>
  <c r="EM222" i="62"/>
  <c r="EN222" i="62"/>
  <c r="EO222" i="62"/>
  <c r="EP222" i="62"/>
  <c r="EQ222" i="62"/>
  <c r="ER222" i="62"/>
  <c r="ES222" i="62"/>
  <c r="ET222" i="62"/>
  <c r="EU222" i="62"/>
  <c r="EV222" i="62"/>
  <c r="EW222" i="62"/>
  <c r="EX222" i="62"/>
  <c r="FA222" i="62"/>
  <c r="GI222" i="62" s="1"/>
  <c r="FB222" i="62"/>
  <c r="FC222" i="62"/>
  <c r="FD222" i="62"/>
  <c r="GU222" i="62" s="1"/>
  <c r="FE222" i="62"/>
  <c r="GX222" i="62" s="1"/>
  <c r="FG222" i="62"/>
  <c r="GJ222" i="62" s="1"/>
  <c r="FH222" i="62"/>
  <c r="FI222" i="62"/>
  <c r="FJ222" i="62"/>
  <c r="GV222" i="62" s="1"/>
  <c r="FK222" i="62"/>
  <c r="GY222" i="62" s="1"/>
  <c r="FM222" i="62"/>
  <c r="GK222" i="62" s="1"/>
  <c r="FN222" i="62"/>
  <c r="FO222" i="62"/>
  <c r="FP222" i="62"/>
  <c r="GW222" i="62" s="1"/>
  <c r="FQ222" i="62"/>
  <c r="GL222" i="62"/>
  <c r="GM222" i="62"/>
  <c r="GN222" i="62"/>
  <c r="GR222" i="62"/>
  <c r="GS222" i="62"/>
  <c r="GT222" i="62"/>
  <c r="GZ222" i="62"/>
  <c r="BF223" i="62"/>
  <c r="BG223" i="62"/>
  <c r="BH223" i="62"/>
  <c r="BI223" i="62"/>
  <c r="BJ223" i="62"/>
  <c r="BL223" i="62"/>
  <c r="BM223" i="62"/>
  <c r="BN223" i="62"/>
  <c r="BO223" i="62"/>
  <c r="BP223" i="62"/>
  <c r="BR223" i="62"/>
  <c r="FV223" i="62" s="1"/>
  <c r="HR223" i="62" s="1"/>
  <c r="BS223" i="62"/>
  <c r="BT223" i="62"/>
  <c r="BU223" i="62"/>
  <c r="BV223" i="62"/>
  <c r="BY223" i="62"/>
  <c r="BZ223" i="62"/>
  <c r="CA223" i="62"/>
  <c r="CB223" i="62"/>
  <c r="CC223" i="62"/>
  <c r="CF223" i="62"/>
  <c r="CG223" i="62"/>
  <c r="CH223" i="62"/>
  <c r="CI223" i="62"/>
  <c r="CJ223" i="62"/>
  <c r="CM223" i="62"/>
  <c r="CN223" i="62"/>
  <c r="CO223" i="62"/>
  <c r="CP223" i="62"/>
  <c r="CQ223" i="62"/>
  <c r="CR223" i="62"/>
  <c r="CS223" i="62"/>
  <c r="CT223" i="62"/>
  <c r="CU223" i="62"/>
  <c r="CW223" i="62"/>
  <c r="CY223" i="62"/>
  <c r="CZ223" i="62"/>
  <c r="DA223" i="62"/>
  <c r="DB223" i="62"/>
  <c r="DC223" i="62"/>
  <c r="DD223" i="62"/>
  <c r="DF223" i="62"/>
  <c r="DG223" i="62" s="1"/>
  <c r="DJ223" i="62"/>
  <c r="DK223" i="62" s="1"/>
  <c r="DN223" i="62" s="1"/>
  <c r="DS223" i="62"/>
  <c r="DT223" i="62"/>
  <c r="DU223" i="62"/>
  <c r="DV223" i="62"/>
  <c r="DW223" i="62"/>
  <c r="DX223" i="62"/>
  <c r="DY223" i="62"/>
  <c r="DZ223" i="62"/>
  <c r="EA223" i="62"/>
  <c r="EB223" i="62"/>
  <c r="EC223" i="62"/>
  <c r="ED223" i="62"/>
  <c r="GG223" i="62" s="1"/>
  <c r="EE223" i="62"/>
  <c r="EG223" i="62"/>
  <c r="EH223" i="62"/>
  <c r="EI223" i="62"/>
  <c r="EJ223" i="62"/>
  <c r="EK223" i="62"/>
  <c r="EM223" i="62"/>
  <c r="EN223" i="62"/>
  <c r="EO223" i="62"/>
  <c r="EP223" i="62"/>
  <c r="EQ223" i="62"/>
  <c r="ER223" i="62"/>
  <c r="ES223" i="62"/>
  <c r="ET223" i="62"/>
  <c r="EU223" i="62"/>
  <c r="EV223" i="62"/>
  <c r="EW223" i="62"/>
  <c r="GN223" i="62" s="1"/>
  <c r="EX223" i="62"/>
  <c r="FA223" i="62"/>
  <c r="GI223" i="62" s="1"/>
  <c r="FB223" i="62"/>
  <c r="GL223" i="62" s="1"/>
  <c r="FC223" i="62"/>
  <c r="GR223" i="62" s="1"/>
  <c r="FD223" i="62"/>
  <c r="GU223" i="62" s="1"/>
  <c r="FE223" i="62"/>
  <c r="FG223" i="62"/>
  <c r="FH223" i="62"/>
  <c r="FI223" i="62"/>
  <c r="GS223" i="62" s="1"/>
  <c r="FJ223" i="62"/>
  <c r="FK223" i="62"/>
  <c r="GY223" i="62" s="1"/>
  <c r="FM223" i="62"/>
  <c r="FN223" i="62"/>
  <c r="FO223" i="62"/>
  <c r="GT223" i="62" s="1"/>
  <c r="FP223" i="62"/>
  <c r="GW223" i="62" s="1"/>
  <c r="FQ223" i="62"/>
  <c r="GZ223" i="62" s="1"/>
  <c r="FU223" i="62"/>
  <c r="HQ223" i="62" s="1"/>
  <c r="GJ223" i="62"/>
  <c r="GK223" i="62"/>
  <c r="GM223" i="62"/>
  <c r="GV223" i="62"/>
  <c r="GX223" i="62"/>
  <c r="CM224" i="62"/>
  <c r="CN224" i="62"/>
  <c r="CO224" i="62"/>
  <c r="CP224" i="62"/>
  <c r="CQ224" i="62"/>
  <c r="CR224" i="62"/>
  <c r="CS224" i="62"/>
  <c r="CT224" i="62"/>
  <c r="CU224" i="62"/>
  <c r="CW224" i="62"/>
  <c r="CY224" i="62"/>
  <c r="DF224" i="62"/>
  <c r="DJ224" i="62"/>
  <c r="DK224" i="62"/>
  <c r="DL224" i="62" s="1"/>
  <c r="DS224" i="62"/>
  <c r="DT224" i="62"/>
  <c r="DU224" i="62"/>
  <c r="DV224" i="62"/>
  <c r="DW224" i="62"/>
  <c r="DX224" i="62"/>
  <c r="DY224" i="62"/>
  <c r="DZ224" i="62"/>
  <c r="EA224" i="62"/>
  <c r="EB224" i="62"/>
  <c r="EC224" i="62"/>
  <c r="ED224" i="62"/>
  <c r="GG224" i="62" s="1"/>
  <c r="EE224" i="62"/>
  <c r="EG224" i="62"/>
  <c r="EH224" i="62"/>
  <c r="EI224" i="62"/>
  <c r="EJ224" i="62"/>
  <c r="EK224" i="62"/>
  <c r="EM224" i="62"/>
  <c r="EN224" i="62"/>
  <c r="EO224" i="62"/>
  <c r="EP224" i="62"/>
  <c r="EQ224" i="62"/>
  <c r="ER224" i="62"/>
  <c r="ES224" i="62"/>
  <c r="ET224" i="62"/>
  <c r="EU224" i="62"/>
  <c r="EV224" i="62"/>
  <c r="EW224" i="62"/>
  <c r="EX224" i="62"/>
  <c r="FA224" i="62"/>
  <c r="GI224" i="62" s="1"/>
  <c r="FB224" i="62"/>
  <c r="GL224" i="62" s="1"/>
  <c r="FC224" i="62"/>
  <c r="GR224" i="62" s="1"/>
  <c r="FD224" i="62"/>
  <c r="FE224" i="62"/>
  <c r="FG224" i="62"/>
  <c r="FH224" i="62"/>
  <c r="GM224" i="62" s="1"/>
  <c r="FI224" i="62"/>
  <c r="GS224" i="62" s="1"/>
  <c r="FJ224" i="62"/>
  <c r="FK224" i="62"/>
  <c r="FM224" i="62"/>
  <c r="GK224" i="62" s="1"/>
  <c r="FN224" i="62"/>
  <c r="GN224" i="62" s="1"/>
  <c r="FO224" i="62"/>
  <c r="GT224" i="62" s="1"/>
  <c r="FP224" i="62"/>
  <c r="GW224" i="62" s="1"/>
  <c r="FQ224" i="62"/>
  <c r="GJ224" i="62"/>
  <c r="GU224" i="62"/>
  <c r="GV224" i="62"/>
  <c r="GX224" i="62"/>
  <c r="GY224" i="62"/>
  <c r="GZ224" i="62"/>
  <c r="CM225" i="62"/>
  <c r="CN225" i="62"/>
  <c r="CO225" i="62"/>
  <c r="CP225" i="62"/>
  <c r="CQ225" i="62"/>
  <c r="CR225" i="62"/>
  <c r="CS225" i="62"/>
  <c r="CT225" i="62"/>
  <c r="CU225" i="62"/>
  <c r="CW225" i="62"/>
  <c r="CY225" i="62"/>
  <c r="DF225" i="62"/>
  <c r="DG225" i="62" s="1"/>
  <c r="DJ225" i="62"/>
  <c r="DK225" i="62" s="1"/>
  <c r="DO225" i="62" s="1"/>
  <c r="DS225" i="62"/>
  <c r="DT225" i="62"/>
  <c r="DU225" i="62"/>
  <c r="DV225" i="62"/>
  <c r="DW225" i="62"/>
  <c r="DX225" i="62"/>
  <c r="DY225" i="62"/>
  <c r="DZ225" i="62"/>
  <c r="EA225" i="62"/>
  <c r="EB225" i="62"/>
  <c r="EC225" i="62"/>
  <c r="ED225" i="62"/>
  <c r="GG225" i="62" s="1"/>
  <c r="EE225" i="62"/>
  <c r="EG225" i="62"/>
  <c r="EH225" i="62"/>
  <c r="EI225" i="62"/>
  <c r="EJ225" i="62"/>
  <c r="EK225" i="62"/>
  <c r="EM225" i="62"/>
  <c r="EN225" i="62"/>
  <c r="EO225" i="62"/>
  <c r="EP225" i="62"/>
  <c r="EQ225" i="62"/>
  <c r="ER225" i="62"/>
  <c r="ES225" i="62"/>
  <c r="ET225" i="62"/>
  <c r="EU225" i="62"/>
  <c r="EV225" i="62"/>
  <c r="EW225" i="62"/>
  <c r="GN225" i="62" s="1"/>
  <c r="EX225" i="62"/>
  <c r="FA225" i="62"/>
  <c r="FB225" i="62"/>
  <c r="FC225" i="62"/>
  <c r="FD225" i="62"/>
  <c r="GU225" i="62" s="1"/>
  <c r="FE225" i="62"/>
  <c r="FG225" i="62"/>
  <c r="GJ225" i="62" s="1"/>
  <c r="FH225" i="62"/>
  <c r="FI225" i="62"/>
  <c r="FJ225" i="62"/>
  <c r="GV225" i="62" s="1"/>
  <c r="FK225" i="62"/>
  <c r="FM225" i="62"/>
  <c r="GK225" i="62" s="1"/>
  <c r="FN225" i="62"/>
  <c r="FO225" i="62"/>
  <c r="FP225" i="62"/>
  <c r="FQ225" i="62"/>
  <c r="GI225" i="62"/>
  <c r="GR225" i="62"/>
  <c r="GS225" i="62"/>
  <c r="GT225" i="62"/>
  <c r="GW225" i="62"/>
  <c r="GX225" i="62"/>
  <c r="GY225" i="62"/>
  <c r="GZ225" i="62"/>
  <c r="CM226" i="62"/>
  <c r="CN226" i="62"/>
  <c r="CO226" i="62"/>
  <c r="CP226" i="62"/>
  <c r="CQ226" i="62"/>
  <c r="CR226" i="62"/>
  <c r="CS226" i="62"/>
  <c r="CT226" i="62"/>
  <c r="CU226" i="62"/>
  <c r="CW226" i="62"/>
  <c r="CY226" i="62"/>
  <c r="DF226" i="62"/>
  <c r="DG226" i="62" s="1"/>
  <c r="DJ226" i="62"/>
  <c r="DK226" i="62" s="1"/>
  <c r="DO226" i="62" s="1"/>
  <c r="DS226" i="62"/>
  <c r="DT226" i="62"/>
  <c r="DU226" i="62"/>
  <c r="DV226" i="62"/>
  <c r="DW226" i="62"/>
  <c r="DX226" i="62"/>
  <c r="DY226" i="62"/>
  <c r="DZ226" i="62"/>
  <c r="EA226" i="62"/>
  <c r="EB226" i="62"/>
  <c r="EC226" i="62"/>
  <c r="ED226" i="62"/>
  <c r="GG226" i="62" s="1"/>
  <c r="EE226" i="62"/>
  <c r="EG226" i="62"/>
  <c r="EH226" i="62"/>
  <c r="EI226" i="62"/>
  <c r="EJ226" i="62"/>
  <c r="EK226" i="62"/>
  <c r="EM226" i="62"/>
  <c r="EN226" i="62"/>
  <c r="EO226" i="62"/>
  <c r="EP226" i="62"/>
  <c r="EQ226" i="62"/>
  <c r="ER226" i="62"/>
  <c r="ES226" i="62"/>
  <c r="ET226" i="62"/>
  <c r="EU226" i="62"/>
  <c r="EV226" i="62"/>
  <c r="EW226" i="62"/>
  <c r="GN226" i="62" s="1"/>
  <c r="EX226" i="62"/>
  <c r="FA226" i="62"/>
  <c r="FB226" i="62"/>
  <c r="FC226" i="62"/>
  <c r="FD226" i="62"/>
  <c r="GU226" i="62" s="1"/>
  <c r="FE226" i="62"/>
  <c r="GX226" i="62" s="1"/>
  <c r="FG226" i="62"/>
  <c r="FH226" i="62"/>
  <c r="GM226" i="62" s="1"/>
  <c r="FI226" i="62"/>
  <c r="GS226" i="62" s="1"/>
  <c r="FJ226" i="62"/>
  <c r="FK226" i="62"/>
  <c r="GY226" i="62" s="1"/>
  <c r="FM226" i="62"/>
  <c r="FN226" i="62"/>
  <c r="FO226" i="62"/>
  <c r="FP226" i="62"/>
  <c r="FQ226" i="62"/>
  <c r="GZ226" i="62" s="1"/>
  <c r="GI226" i="62"/>
  <c r="GJ226" i="62"/>
  <c r="GK226" i="62"/>
  <c r="GL226" i="62"/>
  <c r="GR226" i="62"/>
  <c r="GT226" i="62"/>
  <c r="GV226" i="62"/>
  <c r="GW226" i="62"/>
  <c r="CM227" i="62"/>
  <c r="CN227" i="62"/>
  <c r="CO227" i="62"/>
  <c r="CP227" i="62"/>
  <c r="CQ227" i="62"/>
  <c r="CR227" i="62"/>
  <c r="CS227" i="62"/>
  <c r="CT227" i="62"/>
  <c r="CU227" i="62"/>
  <c r="CW227" i="62"/>
  <c r="CY227" i="62"/>
  <c r="DF227" i="62"/>
  <c r="DJ227" i="62"/>
  <c r="DK227" i="62"/>
  <c r="DO227" i="62" s="1"/>
  <c r="DS227" i="62"/>
  <c r="DT227" i="62"/>
  <c r="DU227" i="62"/>
  <c r="DV227" i="62"/>
  <c r="DW227" i="62"/>
  <c r="DX227" i="62"/>
  <c r="DY227" i="62"/>
  <c r="DZ227" i="62"/>
  <c r="EA227" i="62"/>
  <c r="EB227" i="62"/>
  <c r="EC227" i="62"/>
  <c r="ED227" i="62"/>
  <c r="GG227" i="62" s="1"/>
  <c r="EE227" i="62"/>
  <c r="EG227" i="62"/>
  <c r="EH227" i="62"/>
  <c r="EI227" i="62"/>
  <c r="EJ227" i="62"/>
  <c r="EK227" i="62"/>
  <c r="EM227" i="62"/>
  <c r="EN227" i="62"/>
  <c r="EO227" i="62"/>
  <c r="EP227" i="62"/>
  <c r="EQ227" i="62"/>
  <c r="ER227" i="62"/>
  <c r="ES227" i="62"/>
  <c r="ET227" i="62"/>
  <c r="EU227" i="62"/>
  <c r="EV227" i="62"/>
  <c r="EW227" i="62"/>
  <c r="EX227" i="62"/>
  <c r="FA227" i="62"/>
  <c r="GI227" i="62" s="1"/>
  <c r="FB227" i="62"/>
  <c r="GL227" i="62" s="1"/>
  <c r="FC227" i="62"/>
  <c r="GR227" i="62" s="1"/>
  <c r="FD227" i="62"/>
  <c r="FE227" i="62"/>
  <c r="GX227" i="62" s="1"/>
  <c r="FG227" i="62"/>
  <c r="GJ227" i="62" s="1"/>
  <c r="FH227" i="62"/>
  <c r="GM227" i="62" s="1"/>
  <c r="FI227" i="62"/>
  <c r="GS227" i="62" s="1"/>
  <c r="FJ227" i="62"/>
  <c r="FK227" i="62"/>
  <c r="FM227" i="62"/>
  <c r="FN227" i="62"/>
  <c r="GN227" i="62" s="1"/>
  <c r="FO227" i="62"/>
  <c r="GT227" i="62" s="1"/>
  <c r="FP227" i="62"/>
  <c r="GW227" i="62" s="1"/>
  <c r="FQ227" i="62"/>
  <c r="GK227" i="62"/>
  <c r="GU227" i="62"/>
  <c r="GV227" i="62"/>
  <c r="GY227" i="62"/>
  <c r="GZ227" i="62"/>
  <c r="CM228" i="62"/>
  <c r="CN228" i="62"/>
  <c r="CO228" i="62"/>
  <c r="CP228" i="62"/>
  <c r="CQ228" i="62"/>
  <c r="CR228" i="62"/>
  <c r="CS228" i="62"/>
  <c r="CT228" i="62"/>
  <c r="CU228" i="62"/>
  <c r="CW228" i="62"/>
  <c r="CY228" i="62"/>
  <c r="DF228" i="62"/>
  <c r="DG228" i="62" s="1"/>
  <c r="DJ228" i="62"/>
  <c r="DK228" i="62" s="1"/>
  <c r="DS228" i="62"/>
  <c r="DT228" i="62"/>
  <c r="DU228" i="62"/>
  <c r="DV228" i="62"/>
  <c r="DW228" i="62"/>
  <c r="DX228" i="62"/>
  <c r="DY228" i="62"/>
  <c r="DZ228" i="62"/>
  <c r="EA228" i="62"/>
  <c r="EB228" i="62"/>
  <c r="EC228" i="62"/>
  <c r="ED228" i="62"/>
  <c r="GG228" i="62" s="1"/>
  <c r="EE228" i="62"/>
  <c r="EG228" i="62"/>
  <c r="EH228" i="62"/>
  <c r="EI228" i="62"/>
  <c r="EJ228" i="62"/>
  <c r="EK228" i="62"/>
  <c r="EM228" i="62"/>
  <c r="EN228" i="62"/>
  <c r="EO228" i="62"/>
  <c r="EP228" i="62"/>
  <c r="EQ228" i="62"/>
  <c r="ER228" i="62"/>
  <c r="ES228" i="62"/>
  <c r="ET228" i="62"/>
  <c r="EU228" i="62"/>
  <c r="EV228" i="62"/>
  <c r="EW228" i="62"/>
  <c r="GM228" i="62" s="1"/>
  <c r="EX228" i="62"/>
  <c r="FA228" i="62"/>
  <c r="GI228" i="62" s="1"/>
  <c r="FB228" i="62"/>
  <c r="GL228" i="62" s="1"/>
  <c r="FC228" i="62"/>
  <c r="FD228" i="62"/>
  <c r="FE228" i="62"/>
  <c r="FG228" i="62"/>
  <c r="GJ228" i="62" s="1"/>
  <c r="FH228" i="62"/>
  <c r="FI228" i="62"/>
  <c r="FJ228" i="62"/>
  <c r="GV228" i="62" s="1"/>
  <c r="FK228" i="62"/>
  <c r="GY228" i="62" s="1"/>
  <c r="FM228" i="62"/>
  <c r="GK228" i="62" s="1"/>
  <c r="FN228" i="62"/>
  <c r="FO228" i="62"/>
  <c r="GT228" i="62" s="1"/>
  <c r="FP228" i="62"/>
  <c r="GW228" i="62" s="1"/>
  <c r="FQ228" i="62"/>
  <c r="GZ228" i="62" s="1"/>
  <c r="GN228" i="62"/>
  <c r="GR228" i="62"/>
  <c r="GS228" i="62"/>
  <c r="GU228" i="62"/>
  <c r="GX228" i="62"/>
  <c r="BF229" i="62"/>
  <c r="BG229" i="62"/>
  <c r="BH229" i="62"/>
  <c r="BI229" i="62"/>
  <c r="BJ229" i="62"/>
  <c r="BL229" i="62"/>
  <c r="BM229" i="62"/>
  <c r="BN229" i="62"/>
  <c r="BO229" i="62"/>
  <c r="BP229" i="62"/>
  <c r="BR229" i="62"/>
  <c r="FV229" i="62" s="1"/>
  <c r="HR229" i="62" s="1"/>
  <c r="BS229" i="62"/>
  <c r="BT229" i="62"/>
  <c r="BU229" i="62"/>
  <c r="BV229" i="62"/>
  <c r="BY229" i="62"/>
  <c r="BZ229" i="62"/>
  <c r="CA229" i="62"/>
  <c r="CB229" i="62"/>
  <c r="CC229" i="62"/>
  <c r="CF229" i="62"/>
  <c r="CG229" i="62"/>
  <c r="CH229" i="62"/>
  <c r="CI229" i="62"/>
  <c r="CJ229" i="62"/>
  <c r="CM229" i="62"/>
  <c r="CN229" i="62"/>
  <c r="CO229" i="62"/>
  <c r="CP229" i="62"/>
  <c r="CQ229" i="62"/>
  <c r="CR229" i="62"/>
  <c r="CS229" i="62"/>
  <c r="CT229" i="62"/>
  <c r="CU229" i="62"/>
  <c r="CW229" i="62"/>
  <c r="CY229" i="62"/>
  <c r="CZ229" i="62"/>
  <c r="DA229" i="62"/>
  <c r="DB229" i="62"/>
  <c r="DC229" i="62"/>
  <c r="DD229" i="62"/>
  <c r="DF229" i="62"/>
  <c r="DG229" i="62" s="1"/>
  <c r="DJ229" i="62"/>
  <c r="DK229" i="62" s="1"/>
  <c r="DS229" i="62"/>
  <c r="DT229" i="62"/>
  <c r="DU229" i="62"/>
  <c r="DV229" i="62"/>
  <c r="DW229" i="62"/>
  <c r="DX229" i="62"/>
  <c r="DY229" i="62"/>
  <c r="DZ229" i="62"/>
  <c r="EA229" i="62"/>
  <c r="EB229" i="62"/>
  <c r="EC229" i="62"/>
  <c r="ED229" i="62"/>
  <c r="GG229" i="62" s="1"/>
  <c r="EE229" i="62"/>
  <c r="EG229" i="62"/>
  <c r="EH229" i="62"/>
  <c r="EI229" i="62"/>
  <c r="EJ229" i="62"/>
  <c r="EK229" i="62"/>
  <c r="EM229" i="62"/>
  <c r="EN229" i="62"/>
  <c r="EO229" i="62"/>
  <c r="EP229" i="62"/>
  <c r="EQ229" i="62"/>
  <c r="ER229" i="62"/>
  <c r="ES229" i="62"/>
  <c r="ET229" i="62"/>
  <c r="EU229" i="62"/>
  <c r="EV229" i="62"/>
  <c r="EW229" i="62"/>
  <c r="GN229" i="62" s="1"/>
  <c r="EX229" i="62"/>
  <c r="FA229" i="62"/>
  <c r="GI229" i="62" s="1"/>
  <c r="FB229" i="62"/>
  <c r="GL229" i="62" s="1"/>
  <c r="FC229" i="62"/>
  <c r="GR229" i="62" s="1"/>
  <c r="FD229" i="62"/>
  <c r="GU229" i="62" s="1"/>
  <c r="FE229" i="62"/>
  <c r="GX229" i="62" s="1"/>
  <c r="FG229" i="62"/>
  <c r="FH229" i="62"/>
  <c r="FI229" i="62"/>
  <c r="GS229" i="62" s="1"/>
  <c r="FJ229" i="62"/>
  <c r="FK229" i="62"/>
  <c r="FM229" i="62"/>
  <c r="FN229" i="62"/>
  <c r="FO229" i="62"/>
  <c r="GT229" i="62" s="1"/>
  <c r="FP229" i="62"/>
  <c r="FQ229" i="62"/>
  <c r="GZ229" i="62" s="1"/>
  <c r="FU229" i="62"/>
  <c r="HQ229" i="62" s="1"/>
  <c r="GJ229" i="62"/>
  <c r="GK229" i="62"/>
  <c r="GM229" i="62"/>
  <c r="GV229" i="62"/>
  <c r="GW229" i="62"/>
  <c r="GY229" i="62"/>
  <c r="CM230" i="62"/>
  <c r="CN230" i="62"/>
  <c r="CO230" i="62"/>
  <c r="CP230" i="62"/>
  <c r="CQ230" i="62"/>
  <c r="CR230" i="62"/>
  <c r="CS230" i="62"/>
  <c r="CT230" i="62"/>
  <c r="CU230" i="62"/>
  <c r="CW230" i="62"/>
  <c r="CY230" i="62"/>
  <c r="DF230" i="62"/>
  <c r="DH230" i="62" s="1"/>
  <c r="DJ230" i="62"/>
  <c r="DK230" i="62" s="1"/>
  <c r="DS230" i="62"/>
  <c r="DT230" i="62"/>
  <c r="DU230" i="62"/>
  <c r="DV230" i="62"/>
  <c r="DW230" i="62"/>
  <c r="DX230" i="62"/>
  <c r="DY230" i="62"/>
  <c r="DZ230" i="62"/>
  <c r="EA230" i="62"/>
  <c r="EB230" i="62"/>
  <c r="EC230" i="62"/>
  <c r="ED230" i="62"/>
  <c r="GG230" i="62" s="1"/>
  <c r="EE230" i="62"/>
  <c r="EG230" i="62"/>
  <c r="EH230" i="62"/>
  <c r="EI230" i="62"/>
  <c r="EJ230" i="62"/>
  <c r="EK230" i="62"/>
  <c r="EM230" i="62"/>
  <c r="EN230" i="62"/>
  <c r="EO230" i="62"/>
  <c r="EP230" i="62"/>
  <c r="EQ230" i="62"/>
  <c r="ER230" i="62"/>
  <c r="ES230" i="62"/>
  <c r="ET230" i="62"/>
  <c r="EU230" i="62"/>
  <c r="EV230" i="62"/>
  <c r="EW230" i="62"/>
  <c r="GN230" i="62" s="1"/>
  <c r="EX230" i="62"/>
  <c r="FA230" i="62"/>
  <c r="GI230" i="62" s="1"/>
  <c r="FB230" i="62"/>
  <c r="GL230" i="62" s="1"/>
  <c r="FC230" i="62"/>
  <c r="GR230" i="62" s="1"/>
  <c r="FD230" i="62"/>
  <c r="FE230" i="62"/>
  <c r="FG230" i="62"/>
  <c r="GJ230" i="62" s="1"/>
  <c r="FH230" i="62"/>
  <c r="FI230" i="62"/>
  <c r="FJ230" i="62"/>
  <c r="GV230" i="62" s="1"/>
  <c r="FK230" i="62"/>
  <c r="FM230" i="62"/>
  <c r="GK230" i="62" s="1"/>
  <c r="FN230" i="62"/>
  <c r="FO230" i="62"/>
  <c r="GT230" i="62" s="1"/>
  <c r="FP230" i="62"/>
  <c r="GW230" i="62" s="1"/>
  <c r="FQ230" i="62"/>
  <c r="GM230" i="62"/>
  <c r="GS230" i="62"/>
  <c r="GU230" i="62"/>
  <c r="GX230" i="62"/>
  <c r="GY230" i="62"/>
  <c r="GZ230" i="62"/>
  <c r="CM231" i="62"/>
  <c r="CN231" i="62"/>
  <c r="CO231" i="62"/>
  <c r="CP231" i="62"/>
  <c r="CQ231" i="62"/>
  <c r="CR231" i="62"/>
  <c r="CS231" i="62"/>
  <c r="CT231" i="62"/>
  <c r="CU231" i="62"/>
  <c r="CW231" i="62"/>
  <c r="CY231" i="62"/>
  <c r="DF231" i="62"/>
  <c r="DH231" i="62" s="1"/>
  <c r="DJ231" i="62"/>
  <c r="DK231" i="62" s="1"/>
  <c r="DS231" i="62"/>
  <c r="DT231" i="62"/>
  <c r="DU231" i="62"/>
  <c r="DV231" i="62"/>
  <c r="DW231" i="62"/>
  <c r="DX231" i="62"/>
  <c r="DY231" i="62"/>
  <c r="DZ231" i="62"/>
  <c r="EA231" i="62"/>
  <c r="EB231" i="62"/>
  <c r="EC231" i="62"/>
  <c r="ED231" i="62"/>
  <c r="GG231" i="62" s="1"/>
  <c r="EE231" i="62"/>
  <c r="EG231" i="62"/>
  <c r="EH231" i="62"/>
  <c r="EI231" i="62"/>
  <c r="EJ231" i="62"/>
  <c r="EK231" i="62"/>
  <c r="EM231" i="62"/>
  <c r="EN231" i="62"/>
  <c r="EO231" i="62"/>
  <c r="EP231" i="62"/>
  <c r="EQ231" i="62"/>
  <c r="ER231" i="62"/>
  <c r="ES231" i="62"/>
  <c r="ET231" i="62"/>
  <c r="EU231" i="62"/>
  <c r="EV231" i="62"/>
  <c r="EW231" i="62"/>
  <c r="GN231" i="62" s="1"/>
  <c r="EX231" i="62"/>
  <c r="FA231" i="62"/>
  <c r="FB231" i="62"/>
  <c r="FC231" i="62"/>
  <c r="FD231" i="62"/>
  <c r="GU231" i="62" s="1"/>
  <c r="FE231" i="62"/>
  <c r="GX231" i="62" s="1"/>
  <c r="FG231" i="62"/>
  <c r="FH231" i="62"/>
  <c r="FI231" i="62"/>
  <c r="FJ231" i="62"/>
  <c r="GV231" i="62" s="1"/>
  <c r="FK231" i="62"/>
  <c r="FM231" i="62"/>
  <c r="GK231" i="62" s="1"/>
  <c r="FN231" i="62"/>
  <c r="FO231" i="62"/>
  <c r="FP231" i="62"/>
  <c r="FQ231" i="62"/>
  <c r="GI231" i="62"/>
  <c r="GJ231" i="62"/>
  <c r="GR231" i="62"/>
  <c r="GS231" i="62"/>
  <c r="GT231" i="62"/>
  <c r="GW231" i="62"/>
  <c r="GY231" i="62"/>
  <c r="GZ231" i="62"/>
  <c r="CM232" i="62"/>
  <c r="CN232" i="62"/>
  <c r="CO232" i="62"/>
  <c r="CP232" i="62"/>
  <c r="CQ232" i="62"/>
  <c r="CR232" i="62"/>
  <c r="CS232" i="62"/>
  <c r="CT232" i="62"/>
  <c r="CU232" i="62"/>
  <c r="CW232" i="62"/>
  <c r="CY232" i="62"/>
  <c r="DF232" i="62"/>
  <c r="DG232" i="62" s="1"/>
  <c r="DJ232" i="62"/>
  <c r="DK232" i="62" s="1"/>
  <c r="DS232" i="62"/>
  <c r="DT232" i="62"/>
  <c r="DU232" i="62"/>
  <c r="DV232" i="62"/>
  <c r="DW232" i="62"/>
  <c r="DX232" i="62"/>
  <c r="DY232" i="62"/>
  <c r="DZ232" i="62"/>
  <c r="EA232" i="62"/>
  <c r="EB232" i="62"/>
  <c r="EC232" i="62"/>
  <c r="ED232" i="62"/>
  <c r="GG232" i="62" s="1"/>
  <c r="EE232" i="62"/>
  <c r="EG232" i="62"/>
  <c r="EH232" i="62"/>
  <c r="EI232" i="62"/>
  <c r="EJ232" i="62"/>
  <c r="EK232" i="62"/>
  <c r="EM232" i="62"/>
  <c r="EN232" i="62"/>
  <c r="EO232" i="62"/>
  <c r="EP232" i="62"/>
  <c r="EQ232" i="62"/>
  <c r="ER232" i="62"/>
  <c r="ES232" i="62"/>
  <c r="ET232" i="62"/>
  <c r="EU232" i="62"/>
  <c r="EV232" i="62"/>
  <c r="EW232" i="62"/>
  <c r="GN232" i="62" s="1"/>
  <c r="EX232" i="62"/>
  <c r="FA232" i="62"/>
  <c r="FB232" i="62"/>
  <c r="FC232" i="62"/>
  <c r="GR232" i="62" s="1"/>
  <c r="FD232" i="62"/>
  <c r="FE232" i="62"/>
  <c r="FG232" i="62"/>
  <c r="FH232" i="62"/>
  <c r="GM232" i="62" s="1"/>
  <c r="FI232" i="62"/>
  <c r="GS232" i="62" s="1"/>
  <c r="FJ232" i="62"/>
  <c r="GV232" i="62" s="1"/>
  <c r="FK232" i="62"/>
  <c r="GY232" i="62" s="1"/>
  <c r="FM232" i="62"/>
  <c r="FN232" i="62"/>
  <c r="FO232" i="62"/>
  <c r="FP232" i="62"/>
  <c r="FQ232" i="62"/>
  <c r="GZ232" i="62" s="1"/>
  <c r="GI232" i="62"/>
  <c r="GJ232" i="62"/>
  <c r="GK232" i="62"/>
  <c r="GL232" i="62"/>
  <c r="GT232" i="62"/>
  <c r="GU232" i="62"/>
  <c r="GW232" i="62"/>
  <c r="GX232" i="62"/>
  <c r="DG222" i="62" l="1"/>
  <c r="DH161" i="62"/>
  <c r="DH232" i="62"/>
  <c r="GH188" i="62"/>
  <c r="DH195" i="62"/>
  <c r="GF195" i="62" s="1"/>
  <c r="HK195" i="62" s="1"/>
  <c r="DG216" i="62"/>
  <c r="GE216" i="62" s="1"/>
  <c r="HJ216" i="62" s="1"/>
  <c r="DH162" i="62"/>
  <c r="GF162" i="62" s="1"/>
  <c r="HK162" i="62" s="1"/>
  <c r="DG208" i="62"/>
  <c r="GE208" i="62" s="1"/>
  <c r="HJ208" i="62" s="1"/>
  <c r="DG191" i="62"/>
  <c r="GE191" i="62" s="1"/>
  <c r="HJ191" i="62" s="1"/>
  <c r="GE222" i="62"/>
  <c r="HJ222" i="62" s="1"/>
  <c r="GF216" i="62"/>
  <c r="HK216" i="62" s="1"/>
  <c r="DG188" i="62"/>
  <c r="GE188" i="62" s="1"/>
  <c r="HJ188" i="62" s="1"/>
  <c r="DH180" i="62"/>
  <c r="GF180" i="62" s="1"/>
  <c r="HK180" i="62" s="1"/>
  <c r="DG178" i="62"/>
  <c r="GE178" i="62" s="1"/>
  <c r="HJ178" i="62" s="1"/>
  <c r="GH173" i="62"/>
  <c r="DG169" i="62"/>
  <c r="DG177" i="62"/>
  <c r="GE177" i="62" s="1"/>
  <c r="HJ177" i="62" s="1"/>
  <c r="DG164" i="62"/>
  <c r="GE164" i="62" s="1"/>
  <c r="HJ164" i="62" s="1"/>
  <c r="DH184" i="62"/>
  <c r="GF184" i="62" s="1"/>
  <c r="HK184" i="62" s="1"/>
  <c r="DG155" i="62"/>
  <c r="GE155" i="62" s="1"/>
  <c r="HJ155" i="62" s="1"/>
  <c r="DH150" i="62"/>
  <c r="GF150" i="62" s="1"/>
  <c r="HK150" i="62" s="1"/>
  <c r="DH146" i="62"/>
  <c r="DH171" i="62"/>
  <c r="GF171" i="62" s="1"/>
  <c r="HK171" i="62" s="1"/>
  <c r="DH228" i="62"/>
  <c r="GF228" i="62" s="1"/>
  <c r="HK228" i="62" s="1"/>
  <c r="DH211" i="62"/>
  <c r="GF211" i="62" s="1"/>
  <c r="HK211" i="62" s="1"/>
  <c r="DH210" i="62"/>
  <c r="DH185" i="62"/>
  <c r="GE173" i="62"/>
  <c r="HJ173" i="62" s="1"/>
  <c r="DH173" i="62"/>
  <c r="GF173" i="62" s="1"/>
  <c r="HK173" i="62" s="1"/>
  <c r="GE228" i="62"/>
  <c r="HJ228" i="62" s="1"/>
  <c r="DG212" i="62"/>
  <c r="GE212" i="62" s="1"/>
  <c r="HJ212" i="62" s="1"/>
  <c r="GE211" i="62"/>
  <c r="HJ211" i="62" s="1"/>
  <c r="GE210" i="62"/>
  <c r="HJ210" i="62" s="1"/>
  <c r="DH202" i="62"/>
  <c r="GF202" i="62" s="1"/>
  <c r="HK202" i="62" s="1"/>
  <c r="DH165" i="62"/>
  <c r="GF165" i="62" s="1"/>
  <c r="HK165" i="62" s="1"/>
  <c r="DG159" i="62"/>
  <c r="GE159" i="62" s="1"/>
  <c r="HJ159" i="62" s="1"/>
  <c r="GE181" i="62"/>
  <c r="HJ181" i="62" s="1"/>
  <c r="DG156" i="62"/>
  <c r="GE156" i="62" s="1"/>
  <c r="HJ156" i="62" s="1"/>
  <c r="DG231" i="62"/>
  <c r="DG230" i="62"/>
  <c r="GE230" i="62" s="1"/>
  <c r="HJ230" i="62" s="1"/>
  <c r="DH186" i="62"/>
  <c r="GF186" i="62" s="1"/>
  <c r="HK186" i="62" s="1"/>
  <c r="GE175" i="62"/>
  <c r="HJ175" i="62" s="1"/>
  <c r="DH175" i="62"/>
  <c r="GF175" i="62" s="1"/>
  <c r="HK175" i="62" s="1"/>
  <c r="GF159" i="62"/>
  <c r="HK159" i="62" s="1"/>
  <c r="GF199" i="62"/>
  <c r="HK199" i="62" s="1"/>
  <c r="DH179" i="62"/>
  <c r="GF179" i="62" s="1"/>
  <c r="HK179" i="62" s="1"/>
  <c r="DH168" i="62"/>
  <c r="GF168" i="62" s="1"/>
  <c r="HK168" i="62" s="1"/>
  <c r="GF156" i="62"/>
  <c r="HK156" i="62" s="1"/>
  <c r="GF231" i="62"/>
  <c r="HK231" i="62" s="1"/>
  <c r="DG197" i="62"/>
  <c r="GE197" i="62" s="1"/>
  <c r="HJ197" i="62" s="1"/>
  <c r="DG190" i="62"/>
  <c r="GE190" i="62" s="1"/>
  <c r="HJ190" i="62" s="1"/>
  <c r="GE169" i="62"/>
  <c r="HJ169" i="62" s="1"/>
  <c r="DG167" i="62"/>
  <c r="GE167" i="62" s="1"/>
  <c r="HJ167" i="62" s="1"/>
  <c r="GE217" i="62"/>
  <c r="HJ217" i="62" s="1"/>
  <c r="DG201" i="62"/>
  <c r="GE201" i="62" s="1"/>
  <c r="HJ201" i="62" s="1"/>
  <c r="DH201" i="62"/>
  <c r="GF201" i="62" s="1"/>
  <c r="HK201" i="62" s="1"/>
  <c r="DG207" i="62"/>
  <c r="GE207" i="62" s="1"/>
  <c r="HJ207" i="62" s="1"/>
  <c r="DH207" i="62"/>
  <c r="GF207" i="62" s="1"/>
  <c r="HK207" i="62" s="1"/>
  <c r="DH213" i="62"/>
  <c r="GF213" i="62" s="1"/>
  <c r="HK213" i="62" s="1"/>
  <c r="DG213" i="62"/>
  <c r="GE213" i="62" s="1"/>
  <c r="HJ213" i="62" s="1"/>
  <c r="DG192" i="62"/>
  <c r="GE192" i="62" s="1"/>
  <c r="HJ192" i="62" s="1"/>
  <c r="DH192" i="62"/>
  <c r="GF192" i="62" s="1"/>
  <c r="HK192" i="62" s="1"/>
  <c r="DG214" i="62"/>
  <c r="GE214" i="62" s="1"/>
  <c r="HJ214" i="62" s="1"/>
  <c r="DH214" i="62"/>
  <c r="GF214" i="62" s="1"/>
  <c r="HK214" i="62" s="1"/>
  <c r="DG187" i="62"/>
  <c r="GE187" i="62" s="1"/>
  <c r="HJ187" i="62" s="1"/>
  <c r="DH187" i="62"/>
  <c r="GF187" i="62" s="1"/>
  <c r="HK187" i="62" s="1"/>
  <c r="DH226" i="62"/>
  <c r="GF226" i="62" s="1"/>
  <c r="HK226" i="62" s="1"/>
  <c r="DH225" i="62"/>
  <c r="GF225" i="62" s="1"/>
  <c r="HK225" i="62" s="1"/>
  <c r="DH219" i="62"/>
  <c r="GF219" i="62" s="1"/>
  <c r="HK219" i="62" s="1"/>
  <c r="DG189" i="62"/>
  <c r="GE189" i="62" s="1"/>
  <c r="HJ189" i="62" s="1"/>
  <c r="DH189" i="62"/>
  <c r="GF189" i="62" s="1"/>
  <c r="HK189" i="62" s="1"/>
  <c r="DG152" i="62"/>
  <c r="GE152" i="62" s="1"/>
  <c r="HJ152" i="62" s="1"/>
  <c r="DH152" i="62"/>
  <c r="GF152" i="62" s="1"/>
  <c r="HK152" i="62" s="1"/>
  <c r="DH149" i="62"/>
  <c r="GF149" i="62" s="1"/>
  <c r="HK149" i="62" s="1"/>
  <c r="DG149" i="62"/>
  <c r="GE149" i="62" s="1"/>
  <c r="HJ149" i="62" s="1"/>
  <c r="DH223" i="62"/>
  <c r="GF223" i="62" s="1"/>
  <c r="HK223" i="62" s="1"/>
  <c r="GF222" i="62"/>
  <c r="HK222" i="62" s="1"/>
  <c r="DG220" i="62"/>
  <c r="GE220" i="62" s="1"/>
  <c r="HJ220" i="62" s="1"/>
  <c r="GF206" i="62"/>
  <c r="HK206" i="62" s="1"/>
  <c r="DG206" i="62"/>
  <c r="GE206" i="62" s="1"/>
  <c r="HJ206" i="62" s="1"/>
  <c r="DH205" i="62"/>
  <c r="GF205" i="62" s="1"/>
  <c r="HK205" i="62" s="1"/>
  <c r="DH203" i="62"/>
  <c r="GF203" i="62" s="1"/>
  <c r="HK203" i="62" s="1"/>
  <c r="DG200" i="62"/>
  <c r="GE200" i="62" s="1"/>
  <c r="HJ200" i="62" s="1"/>
  <c r="DH194" i="62"/>
  <c r="GF194" i="62" s="1"/>
  <c r="HK194" i="62" s="1"/>
  <c r="GH149" i="62"/>
  <c r="GE205" i="62"/>
  <c r="HJ205" i="62" s="1"/>
  <c r="DH181" i="62"/>
  <c r="GF181" i="62" s="1"/>
  <c r="HK181" i="62" s="1"/>
  <c r="GF167" i="62"/>
  <c r="HK167" i="62" s="1"/>
  <c r="GF155" i="62"/>
  <c r="HK155" i="62" s="1"/>
  <c r="DH144" i="62"/>
  <c r="GF144" i="62" s="1"/>
  <c r="HK144" i="62" s="1"/>
  <c r="GF208" i="62"/>
  <c r="HK208" i="62" s="1"/>
  <c r="GF191" i="62"/>
  <c r="HK191" i="62" s="1"/>
  <c r="GF178" i="62"/>
  <c r="HK178" i="62" s="1"/>
  <c r="GF177" i="62"/>
  <c r="HK177" i="62" s="1"/>
  <c r="GE163" i="62"/>
  <c r="HJ163" i="62" s="1"/>
  <c r="GF161" i="62"/>
  <c r="HK161" i="62" s="1"/>
  <c r="HS250" i="62"/>
  <c r="HV250" i="62" s="1"/>
  <c r="HU239" i="62"/>
  <c r="HU250" i="62"/>
  <c r="HT250" i="62"/>
  <c r="HT239" i="62"/>
  <c r="HS239" i="62"/>
  <c r="HV239" i="62" s="1"/>
  <c r="FX181" i="62"/>
  <c r="GH157" i="62"/>
  <c r="GC169" i="62"/>
  <c r="HH169" i="62" s="1"/>
  <c r="HU251" i="62"/>
  <c r="GH180" i="62"/>
  <c r="GH181" i="62"/>
  <c r="HS254" i="62"/>
  <c r="HV254" i="62" s="1"/>
  <c r="HT254" i="62"/>
  <c r="GH216" i="62"/>
  <c r="GH218" i="62"/>
  <c r="GH171" i="62"/>
  <c r="FT211" i="62"/>
  <c r="HE211" i="62" s="1"/>
  <c r="GH197" i="62"/>
  <c r="HT251" i="62"/>
  <c r="GH221" i="62"/>
  <c r="FX229" i="62"/>
  <c r="GH225" i="62"/>
  <c r="GH152" i="62"/>
  <c r="GH228" i="62"/>
  <c r="DM203" i="62"/>
  <c r="GB203" i="62" s="1"/>
  <c r="HG203" i="62" s="1"/>
  <c r="GE185" i="62"/>
  <c r="HJ185" i="62" s="1"/>
  <c r="GH143" i="62"/>
  <c r="HS251" i="62"/>
  <c r="HV251" i="62" s="1"/>
  <c r="HU242" i="62"/>
  <c r="GH207" i="62"/>
  <c r="GH155" i="62"/>
  <c r="GF151" i="62"/>
  <c r="HK151" i="62" s="1"/>
  <c r="GH230" i="62"/>
  <c r="GH196" i="62"/>
  <c r="HT240" i="62"/>
  <c r="GC211" i="62"/>
  <c r="HH211" i="62" s="1"/>
  <c r="HU240" i="62"/>
  <c r="HS240" i="62"/>
  <c r="HV240" i="62" s="1"/>
  <c r="DP214" i="62"/>
  <c r="FZ205" i="62"/>
  <c r="GH204" i="62"/>
  <c r="FT199" i="62"/>
  <c r="HE199" i="62" s="1"/>
  <c r="DP166" i="62"/>
  <c r="GH158" i="62"/>
  <c r="DO177" i="62"/>
  <c r="GD177" i="62" s="1"/>
  <c r="HI177" i="62" s="1"/>
  <c r="DO166" i="62"/>
  <c r="GD166" i="62" s="1"/>
  <c r="HS244" i="62"/>
  <c r="HV244" i="62" s="1"/>
  <c r="HW244" i="62" s="1"/>
  <c r="GH210" i="62"/>
  <c r="GH229" i="62"/>
  <c r="GH222" i="62"/>
  <c r="GF200" i="62"/>
  <c r="HK200" i="62" s="1"/>
  <c r="FZ163" i="62"/>
  <c r="GF158" i="62"/>
  <c r="HK158" i="62" s="1"/>
  <c r="GH205" i="62"/>
  <c r="FY199" i="62"/>
  <c r="FZ181" i="62"/>
  <c r="DO173" i="62"/>
  <c r="GD173" i="62" s="1"/>
  <c r="HI173" i="62" s="1"/>
  <c r="FX157" i="62"/>
  <c r="DN153" i="62"/>
  <c r="GC153" i="62" s="1"/>
  <c r="HH153" i="62" s="1"/>
  <c r="DM226" i="62"/>
  <c r="GB226" i="62" s="1"/>
  <c r="DL198" i="62"/>
  <c r="GA198" i="62" s="1"/>
  <c r="GO198" i="62" s="1"/>
  <c r="DM186" i="62"/>
  <c r="GB186" i="62" s="1"/>
  <c r="DN167" i="62"/>
  <c r="GC167" i="62" s="1"/>
  <c r="DL164" i="62"/>
  <c r="GA164" i="62" s="1"/>
  <c r="DL149" i="62"/>
  <c r="GA149" i="62" s="1"/>
  <c r="HS249" i="62"/>
  <c r="HV249" i="62" s="1"/>
  <c r="HW249" i="62" s="1"/>
  <c r="DM208" i="62"/>
  <c r="GB208" i="62" s="1"/>
  <c r="DQ177" i="62"/>
  <c r="DM173" i="62"/>
  <c r="GB173" i="62" s="1"/>
  <c r="HF173" i="62" s="1"/>
  <c r="HT242" i="62"/>
  <c r="DO198" i="62"/>
  <c r="GD198" i="62" s="1"/>
  <c r="HI198" i="62" s="1"/>
  <c r="DN186" i="62"/>
  <c r="GC186" i="62" s="1"/>
  <c r="HU241" i="62"/>
  <c r="GD226" i="62"/>
  <c r="HI226" i="62" s="1"/>
  <c r="GF220" i="62"/>
  <c r="HK220" i="62" s="1"/>
  <c r="GE218" i="62"/>
  <c r="HJ218" i="62" s="1"/>
  <c r="GF212" i="62"/>
  <c r="HK212" i="62" s="1"/>
  <c r="GH194" i="62"/>
  <c r="DM177" i="62"/>
  <c r="GB177" i="62" s="1"/>
  <c r="FW175" i="62"/>
  <c r="GC163" i="62"/>
  <c r="HH163" i="62" s="1"/>
  <c r="HT257" i="62"/>
  <c r="HT255" i="62"/>
  <c r="GH164" i="62"/>
  <c r="GH219" i="62"/>
  <c r="GA194" i="62"/>
  <c r="GP194" i="62" s="1"/>
  <c r="GC183" i="62"/>
  <c r="HH183" i="62" s="1"/>
  <c r="GE180" i="62"/>
  <c r="HJ180" i="62" s="1"/>
  <c r="DP178" i="62"/>
  <c r="GB167" i="62"/>
  <c r="HG167" i="62" s="1"/>
  <c r="DM159" i="62"/>
  <c r="GB159" i="62" s="1"/>
  <c r="DM157" i="62"/>
  <c r="GB157" i="62" s="1"/>
  <c r="GA143" i="62"/>
  <c r="GP143" i="62" s="1"/>
  <c r="HU257" i="62"/>
  <c r="HS255" i="62"/>
  <c r="HV255" i="62" s="1"/>
  <c r="HT241" i="62"/>
  <c r="GH160" i="62"/>
  <c r="GD156" i="62"/>
  <c r="HI156" i="62" s="1"/>
  <c r="GH151" i="62"/>
  <c r="FT151" i="62"/>
  <c r="HE151" i="62" s="1"/>
  <c r="IC151" i="62" s="1"/>
  <c r="GF145" i="62"/>
  <c r="HK145" i="62" s="1"/>
  <c r="HS247" i="62"/>
  <c r="HV247" i="62" s="1"/>
  <c r="HW247" i="62" s="1"/>
  <c r="HU255" i="62"/>
  <c r="HS241" i="62"/>
  <c r="HV241" i="62" s="1"/>
  <c r="GH224" i="62"/>
  <c r="GH187" i="62"/>
  <c r="GD227" i="62"/>
  <c r="HI227" i="62" s="1"/>
  <c r="GH217" i="62"/>
  <c r="FT217" i="62"/>
  <c r="HE217" i="62" s="1"/>
  <c r="IC217" i="62" s="1"/>
  <c r="DL203" i="62"/>
  <c r="GA203" i="62" s="1"/>
  <c r="GA201" i="62"/>
  <c r="GQ201" i="62" s="1"/>
  <c r="FX199" i="62"/>
  <c r="GA192" i="62"/>
  <c r="GQ192" i="62" s="1"/>
  <c r="DN187" i="62"/>
  <c r="GC187" i="62" s="1"/>
  <c r="HH187" i="62" s="1"/>
  <c r="DQ182" i="62"/>
  <c r="GH177" i="62"/>
  <c r="DQ176" i="62"/>
  <c r="GH169" i="62"/>
  <c r="GF164" i="62"/>
  <c r="HK164" i="62" s="1"/>
  <c r="DN160" i="62"/>
  <c r="GC160" i="62" s="1"/>
  <c r="HH160" i="62" s="1"/>
  <c r="DQ155" i="62"/>
  <c r="GA153" i="62"/>
  <c r="GP153" i="62" s="1"/>
  <c r="FX145" i="62"/>
  <c r="GE143" i="62"/>
  <c r="HJ143" i="62" s="1"/>
  <c r="HT247" i="62"/>
  <c r="GH227" i="62"/>
  <c r="DM187" i="62"/>
  <c r="GB187" i="62" s="1"/>
  <c r="HG187" i="62" s="1"/>
  <c r="DP182" i="62"/>
  <c r="GA161" i="62"/>
  <c r="GQ161" i="62" s="1"/>
  <c r="FY157" i="62"/>
  <c r="GE153" i="62"/>
  <c r="HJ153" i="62" s="1"/>
  <c r="HU247" i="62"/>
  <c r="DN226" i="62"/>
  <c r="GC226" i="62" s="1"/>
  <c r="HH226" i="62" s="1"/>
  <c r="DM206" i="62"/>
  <c r="GB206" i="62" s="1"/>
  <c r="DN203" i="62"/>
  <c r="GC203" i="62" s="1"/>
  <c r="HH203" i="62" s="1"/>
  <c r="DP202" i="62"/>
  <c r="DM199" i="62"/>
  <c r="GB199" i="62" s="1"/>
  <c r="HG199" i="62" s="1"/>
  <c r="DL190" i="62"/>
  <c r="GA190" i="62" s="1"/>
  <c r="DO174" i="62"/>
  <c r="GD174" i="62" s="1"/>
  <c r="HI174" i="62" s="1"/>
  <c r="DQ173" i="62"/>
  <c r="DM169" i="62"/>
  <c r="GB169" i="62" s="1"/>
  <c r="DQ166" i="62"/>
  <c r="DO153" i="62"/>
  <c r="GD153" i="62" s="1"/>
  <c r="HS257" i="62"/>
  <c r="HV257" i="62" s="1"/>
  <c r="HU254" i="62"/>
  <c r="HT245" i="62"/>
  <c r="DO202" i="62"/>
  <c r="GD202" i="62" s="1"/>
  <c r="HI202" i="62" s="1"/>
  <c r="DO147" i="62"/>
  <c r="GD147" i="62" s="1"/>
  <c r="HI147" i="62" s="1"/>
  <c r="HU245" i="62"/>
  <c r="DN148" i="62"/>
  <c r="GC148" i="62" s="1"/>
  <c r="HH148" i="62" s="1"/>
  <c r="DM166" i="62"/>
  <c r="GB166" i="62" s="1"/>
  <c r="DP226" i="62"/>
  <c r="DO206" i="62"/>
  <c r="GD206" i="62" s="1"/>
  <c r="HI206" i="62" s="1"/>
  <c r="GH231" i="62"/>
  <c r="GE232" i="62"/>
  <c r="HJ232" i="62" s="1"/>
  <c r="GF230" i="62"/>
  <c r="HK230" i="62" s="1"/>
  <c r="FT229" i="62"/>
  <c r="HE229" i="62" s="1"/>
  <c r="IC229" i="62" s="1"/>
  <c r="FY229" i="62"/>
  <c r="FW229" i="62"/>
  <c r="GE226" i="62"/>
  <c r="HJ226" i="62" s="1"/>
  <c r="DQ225" i="62"/>
  <c r="DM223" i="62"/>
  <c r="GB223" i="62" s="1"/>
  <c r="DO222" i="62"/>
  <c r="GD222" i="62" s="1"/>
  <c r="HI222" i="62" s="1"/>
  <c r="DM221" i="62"/>
  <c r="GB221" i="62" s="1"/>
  <c r="HG221" i="62" s="1"/>
  <c r="GA221" i="62"/>
  <c r="GQ221" i="62" s="1"/>
  <c r="FY217" i="62"/>
  <c r="GA215" i="62"/>
  <c r="GQ215" i="62" s="1"/>
  <c r="FX211" i="62"/>
  <c r="FT205" i="62"/>
  <c r="HL205" i="62" s="1"/>
  <c r="DQ205" i="62"/>
  <c r="GE229" i="62"/>
  <c r="HJ229" i="62" s="1"/>
  <c r="FX217" i="62"/>
  <c r="FW223" i="62"/>
  <c r="DP227" i="62"/>
  <c r="GE225" i="62"/>
  <c r="HJ225" i="62" s="1"/>
  <c r="GA224" i="62"/>
  <c r="GP224" i="62" s="1"/>
  <c r="GE223" i="62"/>
  <c r="HJ223" i="62" s="1"/>
  <c r="GH223" i="62"/>
  <c r="FZ223" i="62"/>
  <c r="GE221" i="62"/>
  <c r="HJ221" i="62" s="1"/>
  <c r="GA212" i="62"/>
  <c r="GO212" i="62" s="1"/>
  <c r="FW205" i="62"/>
  <c r="FZ229" i="62"/>
  <c r="GE219" i="62"/>
  <c r="HJ219" i="62" s="1"/>
  <c r="GH211" i="62"/>
  <c r="DP210" i="62"/>
  <c r="DO208" i="62"/>
  <c r="GD208" i="62" s="1"/>
  <c r="HI208" i="62" s="1"/>
  <c r="GF232" i="62"/>
  <c r="HK232" i="62" s="1"/>
  <c r="GE231" i="62"/>
  <c r="HJ231" i="62" s="1"/>
  <c r="DP222" i="62"/>
  <c r="DQ221" i="62"/>
  <c r="GD203" i="62"/>
  <c r="HI203" i="62" s="1"/>
  <c r="GH201" i="62"/>
  <c r="FZ169" i="62"/>
  <c r="GE165" i="62"/>
  <c r="HJ165" i="62" s="1"/>
  <c r="GE162" i="62"/>
  <c r="HJ162" i="62" s="1"/>
  <c r="FW157" i="62"/>
  <c r="DQ201" i="62"/>
  <c r="DQ194" i="62"/>
  <c r="GE194" i="62"/>
  <c r="HJ194" i="62" s="1"/>
  <c r="FW193" i="62"/>
  <c r="DL187" i="62"/>
  <c r="GA187" i="62" s="1"/>
  <c r="GO187" i="62" s="1"/>
  <c r="DL186" i="62"/>
  <c r="GA186" i="62" s="1"/>
  <c r="GP186" i="62" s="1"/>
  <c r="GH185" i="62"/>
  <c r="DM185" i="62"/>
  <c r="GB185" i="62" s="1"/>
  <c r="HG185" i="62" s="1"/>
  <c r="DO182" i="62"/>
  <c r="GD182" i="62" s="1"/>
  <c r="HI182" i="62" s="1"/>
  <c r="DN179" i="62"/>
  <c r="GC179" i="62" s="1"/>
  <c r="HH179" i="62" s="1"/>
  <c r="DO178" i="62"/>
  <c r="GD178" i="62" s="1"/>
  <c r="HI178" i="62" s="1"/>
  <c r="DN175" i="62"/>
  <c r="GC175" i="62" s="1"/>
  <c r="HH175" i="62" s="1"/>
  <c r="GH175" i="62"/>
  <c r="FZ175" i="62"/>
  <c r="FX175" i="62"/>
  <c r="GC174" i="62"/>
  <c r="HH174" i="62" s="1"/>
  <c r="DP173" i="62"/>
  <c r="GE170" i="62"/>
  <c r="HJ170" i="62" s="1"/>
  <c r="DL169" i="62"/>
  <c r="GA169" i="62" s="1"/>
  <c r="FY169" i="62"/>
  <c r="DL167" i="62"/>
  <c r="GA167" i="62" s="1"/>
  <c r="GH166" i="62"/>
  <c r="DM160" i="62"/>
  <c r="GB160" i="62" s="1"/>
  <c r="HG160" i="62" s="1"/>
  <c r="DL159" i="62"/>
  <c r="GA159" i="62" s="1"/>
  <c r="FZ151" i="62"/>
  <c r="HT244" i="62"/>
  <c r="HT237" i="62"/>
  <c r="GE195" i="62"/>
  <c r="HJ195" i="62" s="1"/>
  <c r="DP194" i="62"/>
  <c r="GF190" i="62"/>
  <c r="HK190" i="62" s="1"/>
  <c r="GH189" i="62"/>
  <c r="GD187" i="62"/>
  <c r="HI187" i="62" s="1"/>
  <c r="GE184" i="62"/>
  <c r="HJ184" i="62" s="1"/>
  <c r="DN182" i="62"/>
  <c r="GC182" i="62" s="1"/>
  <c r="HH182" i="62" s="1"/>
  <c r="GB179" i="62"/>
  <c r="HG179" i="62" s="1"/>
  <c r="DM178" i="62"/>
  <c r="GB178" i="62" s="1"/>
  <c r="GE176" i="62"/>
  <c r="HJ176" i="62" s="1"/>
  <c r="DM175" i="62"/>
  <c r="GB175" i="62" s="1"/>
  <c r="HG175" i="62" s="1"/>
  <c r="GE171" i="62"/>
  <c r="HJ171" i="62" s="1"/>
  <c r="DQ161" i="62"/>
  <c r="FY151" i="62"/>
  <c r="GE147" i="62"/>
  <c r="HJ147" i="62" s="1"/>
  <c r="GH146" i="62"/>
  <c r="HT246" i="62"/>
  <c r="GA199" i="62"/>
  <c r="GP199" i="62" s="1"/>
  <c r="FW199" i="62"/>
  <c r="DO194" i="62"/>
  <c r="GD194" i="62" s="1"/>
  <c r="HI194" i="62" s="1"/>
  <c r="GE193" i="62"/>
  <c r="HJ193" i="62" s="1"/>
  <c r="FY193" i="62"/>
  <c r="DP186" i="62"/>
  <c r="DO183" i="62"/>
  <c r="GD183" i="62" s="1"/>
  <c r="DM182" i="62"/>
  <c r="GB182" i="62" s="1"/>
  <c r="DQ167" i="62"/>
  <c r="GH165" i="62"/>
  <c r="DP161" i="62"/>
  <c r="DQ160" i="62"/>
  <c r="DP159" i="62"/>
  <c r="FZ157" i="62"/>
  <c r="GA155" i="62"/>
  <c r="GP155" i="62" s="1"/>
  <c r="HU246" i="62"/>
  <c r="GH199" i="62"/>
  <c r="GF197" i="62"/>
  <c r="HK197" i="62" s="1"/>
  <c r="GE196" i="62"/>
  <c r="HJ196" i="62" s="1"/>
  <c r="FX193" i="62"/>
  <c r="GH191" i="62"/>
  <c r="DM190" i="62"/>
  <c r="GB190" i="62" s="1"/>
  <c r="GA188" i="62"/>
  <c r="GO188" i="62" s="1"/>
  <c r="FW187" i="62"/>
  <c r="DO186" i="62"/>
  <c r="GD186" i="62" s="1"/>
  <c r="HI186" i="62" s="1"/>
  <c r="GF185" i="62"/>
  <c r="HK185" i="62" s="1"/>
  <c r="GA185" i="62"/>
  <c r="GO185" i="62" s="1"/>
  <c r="DM183" i="62"/>
  <c r="GB183" i="62" s="1"/>
  <c r="HG183" i="62" s="1"/>
  <c r="GH182" i="62"/>
  <c r="GA177" i="62"/>
  <c r="GO177" i="62" s="1"/>
  <c r="DL173" i="62"/>
  <c r="GA173" i="62" s="1"/>
  <c r="GP173" i="62" s="1"/>
  <c r="GH170" i="62"/>
  <c r="GF169" i="62"/>
  <c r="HK169" i="62" s="1"/>
  <c r="DP167" i="62"/>
  <c r="GB164" i="62"/>
  <c r="HF164" i="62" s="1"/>
  <c r="FY163" i="62"/>
  <c r="FW163" i="62"/>
  <c r="DO161" i="62"/>
  <c r="GD161" i="62" s="1"/>
  <c r="HI161" i="62" s="1"/>
  <c r="DP160" i="62"/>
  <c r="DO159" i="62"/>
  <c r="GD159" i="62" s="1"/>
  <c r="GC157" i="62"/>
  <c r="HH157" i="62" s="1"/>
  <c r="GH153" i="62"/>
  <c r="GH147" i="62"/>
  <c r="GF146" i="62"/>
  <c r="HK146" i="62" s="1"/>
  <c r="GE144" i="62"/>
  <c r="HJ144" i="62" s="1"/>
  <c r="FZ187" i="62"/>
  <c r="DL183" i="62"/>
  <c r="GA183" i="62" s="1"/>
  <c r="GQ183" i="62" s="1"/>
  <c r="GA182" i="62"/>
  <c r="GO182" i="62" s="1"/>
  <c r="GH176" i="62"/>
  <c r="FY175" i="62"/>
  <c r="FW169" i="62"/>
  <c r="DO167" i="62"/>
  <c r="GD167" i="62" s="1"/>
  <c r="HI167" i="62" s="1"/>
  <c r="DN166" i="62"/>
  <c r="GC166" i="62" s="1"/>
  <c r="HH166" i="62" s="1"/>
  <c r="GH163" i="62"/>
  <c r="FX163" i="62"/>
  <c r="FT163" i="62"/>
  <c r="HE163" i="62" s="1"/>
  <c r="DN161" i="62"/>
  <c r="GC161" i="62" s="1"/>
  <c r="HH161" i="62" s="1"/>
  <c r="DO160" i="62"/>
  <c r="GD160" i="62" s="1"/>
  <c r="HI160" i="62" s="1"/>
  <c r="DN159" i="62"/>
  <c r="GC159" i="62" s="1"/>
  <c r="HH159" i="62" s="1"/>
  <c r="GE146" i="62"/>
  <c r="HJ146" i="62" s="1"/>
  <c r="GH145" i="62"/>
  <c r="GA145" i="62"/>
  <c r="GO145" i="62" s="1"/>
  <c r="FY145" i="62"/>
  <c r="FT145" i="62"/>
  <c r="HL145" i="62" s="1"/>
  <c r="HU259" i="62"/>
  <c r="HU244" i="62"/>
  <c r="HT249" i="62"/>
  <c r="HY260" i="62"/>
  <c r="HS242" i="62"/>
  <c r="HS245" i="62"/>
  <c r="HX260" i="62"/>
  <c r="HS253" i="62"/>
  <c r="HT238" i="62"/>
  <c r="HU238" i="62"/>
  <c r="HN238" i="62"/>
  <c r="HU237" i="62"/>
  <c r="HN252" i="62"/>
  <c r="HS252" i="62"/>
  <c r="HT252" i="62"/>
  <c r="HT248" i="62"/>
  <c r="HS248" i="62"/>
  <c r="HN248" i="62"/>
  <c r="HS243" i="62"/>
  <c r="HS258" i="62"/>
  <c r="HU248" i="62"/>
  <c r="HV236" i="62"/>
  <c r="HY236" i="62" s="1"/>
  <c r="HU252" i="62"/>
  <c r="HU249" i="62"/>
  <c r="HT253" i="62"/>
  <c r="HS235" i="62"/>
  <c r="HT243" i="62"/>
  <c r="HT258" i="62"/>
  <c r="HS256" i="62"/>
  <c r="HS259" i="62"/>
  <c r="HU253" i="62"/>
  <c r="HS246" i="62"/>
  <c r="HS238" i="62"/>
  <c r="HT235" i="62"/>
  <c r="HU243" i="62"/>
  <c r="HU258" i="62"/>
  <c r="HT256" i="62"/>
  <c r="HT259" i="62"/>
  <c r="HU235" i="62"/>
  <c r="HS237" i="62"/>
  <c r="HU256" i="62"/>
  <c r="DM230" i="62"/>
  <c r="GB230" i="62" s="1"/>
  <c r="DN230" i="62"/>
  <c r="GC230" i="62" s="1"/>
  <c r="HH230" i="62" s="1"/>
  <c r="DO230" i="62"/>
  <c r="GD230" i="62" s="1"/>
  <c r="DP230" i="62"/>
  <c r="DQ230" i="62"/>
  <c r="DL230" i="62"/>
  <c r="GA230" i="62" s="1"/>
  <c r="DO229" i="62"/>
  <c r="GD229" i="62" s="1"/>
  <c r="DP229" i="62"/>
  <c r="DQ229" i="62"/>
  <c r="DN229" i="62"/>
  <c r="GC229" i="62" s="1"/>
  <c r="HH229" i="62" s="1"/>
  <c r="DL229" i="62"/>
  <c r="GA229" i="62" s="1"/>
  <c r="DM229" i="62"/>
  <c r="GB229" i="62" s="1"/>
  <c r="DM228" i="62"/>
  <c r="GB228" i="62" s="1"/>
  <c r="DL228" i="62"/>
  <c r="GA228" i="62" s="1"/>
  <c r="DN228" i="62"/>
  <c r="GC228" i="62" s="1"/>
  <c r="DO228" i="62"/>
  <c r="GD228" i="62" s="1"/>
  <c r="HI228" i="62" s="1"/>
  <c r="DP228" i="62"/>
  <c r="DQ228" i="62"/>
  <c r="DM232" i="62"/>
  <c r="GB232" i="62" s="1"/>
  <c r="DL232" i="62"/>
  <c r="GA232" i="62" s="1"/>
  <c r="DN232" i="62"/>
  <c r="GC232" i="62" s="1"/>
  <c r="HH232" i="62" s="1"/>
  <c r="DO232" i="62"/>
  <c r="GD232" i="62" s="1"/>
  <c r="DP232" i="62"/>
  <c r="DQ232" i="62"/>
  <c r="DL231" i="62"/>
  <c r="GA231" i="62" s="1"/>
  <c r="DM231" i="62"/>
  <c r="GB231" i="62" s="1"/>
  <c r="DN231" i="62"/>
  <c r="GC231" i="62" s="1"/>
  <c r="HH231" i="62" s="1"/>
  <c r="DO231" i="62"/>
  <c r="GD231" i="62" s="1"/>
  <c r="DP231" i="62"/>
  <c r="DQ231" i="62"/>
  <c r="GL231" i="62"/>
  <c r="DG227" i="62"/>
  <c r="GE227" i="62" s="1"/>
  <c r="HJ227" i="62" s="1"/>
  <c r="DH227" i="62"/>
  <c r="GF227" i="62" s="1"/>
  <c r="HK227" i="62" s="1"/>
  <c r="GH226" i="62"/>
  <c r="DM224" i="62"/>
  <c r="GB224" i="62" s="1"/>
  <c r="DN224" i="62"/>
  <c r="GC224" i="62" s="1"/>
  <c r="HH224" i="62" s="1"/>
  <c r="DO224" i="62"/>
  <c r="GD224" i="62" s="1"/>
  <c r="DP224" i="62"/>
  <c r="DQ224" i="62"/>
  <c r="FX223" i="62"/>
  <c r="FT223" i="62"/>
  <c r="DM218" i="62"/>
  <c r="GB218" i="62" s="1"/>
  <c r="DN218" i="62"/>
  <c r="GC218" i="62" s="1"/>
  <c r="HH218" i="62" s="1"/>
  <c r="DO218" i="62"/>
  <c r="GD218" i="62" s="1"/>
  <c r="HI218" i="62" s="1"/>
  <c r="DP218" i="62"/>
  <c r="DQ218" i="62"/>
  <c r="DL225" i="62"/>
  <c r="GA225" i="62" s="1"/>
  <c r="DM225" i="62"/>
  <c r="GB225" i="62" s="1"/>
  <c r="DN225" i="62"/>
  <c r="GC225" i="62" s="1"/>
  <c r="DP225" i="62"/>
  <c r="GD225" i="62"/>
  <c r="HI225" i="62" s="1"/>
  <c r="DN217" i="62"/>
  <c r="GC217" i="62" s="1"/>
  <c r="HH217" i="62" s="1"/>
  <c r="GH232" i="62"/>
  <c r="DG224" i="62"/>
  <c r="GE224" i="62" s="1"/>
  <c r="HJ224" i="62" s="1"/>
  <c r="DH224" i="62"/>
  <c r="GF224" i="62" s="1"/>
  <c r="HK224" i="62" s="1"/>
  <c r="DO217" i="62"/>
  <c r="GD217" i="62" s="1"/>
  <c r="DP217" i="62"/>
  <c r="DQ217" i="62"/>
  <c r="DL217" i="62"/>
  <c r="GA217" i="62" s="1"/>
  <c r="GB217" i="62"/>
  <c r="GH206" i="62"/>
  <c r="DH229" i="62"/>
  <c r="GF229" i="62" s="1"/>
  <c r="HK229" i="62" s="1"/>
  <c r="DL226" i="62"/>
  <c r="GA226" i="62" s="1"/>
  <c r="DQ226" i="62"/>
  <c r="GM225" i="62"/>
  <c r="DO223" i="62"/>
  <c r="GD223" i="62" s="1"/>
  <c r="DP223" i="62"/>
  <c r="DQ223" i="62"/>
  <c r="DL223" i="62"/>
  <c r="GA223" i="62" s="1"/>
  <c r="GC223" i="62"/>
  <c r="HH223" i="62" s="1"/>
  <c r="FY223" i="62"/>
  <c r="DP216" i="62"/>
  <c r="DQ227" i="62"/>
  <c r="GL225" i="62"/>
  <c r="DQ216" i="62"/>
  <c r="DL216" i="62"/>
  <c r="GA216" i="62" s="1"/>
  <c r="DM216" i="62"/>
  <c r="GB216" i="62" s="1"/>
  <c r="DN216" i="62"/>
  <c r="GC216" i="62" s="1"/>
  <c r="HH216" i="62" s="1"/>
  <c r="GD216" i="62"/>
  <c r="DL207" i="62"/>
  <c r="GA207" i="62" s="1"/>
  <c r="DM207" i="62"/>
  <c r="GB207" i="62" s="1"/>
  <c r="DN207" i="62"/>
  <c r="GC207" i="62" s="1"/>
  <c r="HH207" i="62" s="1"/>
  <c r="DO207" i="62"/>
  <c r="GD207" i="62" s="1"/>
  <c r="HI207" i="62" s="1"/>
  <c r="DP207" i="62"/>
  <c r="DQ207" i="62"/>
  <c r="DN227" i="62"/>
  <c r="GC227" i="62" s="1"/>
  <c r="HH227" i="62" s="1"/>
  <c r="GL219" i="62"/>
  <c r="GM231" i="62"/>
  <c r="DM227" i="62"/>
  <c r="GB227" i="62" s="1"/>
  <c r="FZ217" i="62"/>
  <c r="DL227" i="62"/>
  <c r="GA227" i="62" s="1"/>
  <c r="DL219" i="62"/>
  <c r="GA219" i="62" s="1"/>
  <c r="DM219" i="62"/>
  <c r="GB219" i="62" s="1"/>
  <c r="DN219" i="62"/>
  <c r="GC219" i="62" s="1"/>
  <c r="HH219" i="62" s="1"/>
  <c r="DO219" i="62"/>
  <c r="GD219" i="62" s="1"/>
  <c r="DP219" i="62"/>
  <c r="DQ219" i="62"/>
  <c r="FW217" i="62"/>
  <c r="GH215" i="62"/>
  <c r="DL220" i="62"/>
  <c r="GA220" i="62" s="1"/>
  <c r="DM220" i="62"/>
  <c r="GB220" i="62" s="1"/>
  <c r="DN220" i="62"/>
  <c r="GC220" i="62" s="1"/>
  <c r="HH220" i="62" s="1"/>
  <c r="DO220" i="62"/>
  <c r="GD220" i="62" s="1"/>
  <c r="DP220" i="62"/>
  <c r="DQ220" i="62"/>
  <c r="GA218" i="62"/>
  <c r="DN222" i="62"/>
  <c r="GC222" i="62" s="1"/>
  <c r="HH222" i="62" s="1"/>
  <c r="DP221" i="62"/>
  <c r="DP215" i="62"/>
  <c r="DM212" i="62"/>
  <c r="GB212" i="62" s="1"/>
  <c r="DM222" i="62"/>
  <c r="GB222" i="62" s="1"/>
  <c r="DO221" i="62"/>
  <c r="GD221" i="62" s="1"/>
  <c r="HI221" i="62" s="1"/>
  <c r="GH220" i="62"/>
  <c r="DH218" i="62"/>
  <c r="GF218" i="62" s="1"/>
  <c r="HK218" i="62" s="1"/>
  <c r="DN215" i="62"/>
  <c r="GC215" i="62" s="1"/>
  <c r="HH215" i="62" s="1"/>
  <c r="GL211" i="62"/>
  <c r="GN211" i="62"/>
  <c r="DL222" i="62"/>
  <c r="GA222" i="62" s="1"/>
  <c r="DN221" i="62"/>
  <c r="GC221" i="62" s="1"/>
  <c r="HH221" i="62" s="1"/>
  <c r="DM215" i="62"/>
  <c r="GB215" i="62" s="1"/>
  <c r="DN212" i="62"/>
  <c r="GC212" i="62" s="1"/>
  <c r="HH212" i="62" s="1"/>
  <c r="DO212" i="62"/>
  <c r="GD212" i="62" s="1"/>
  <c r="DP212" i="62"/>
  <c r="DQ212" i="62"/>
  <c r="DL209" i="62"/>
  <c r="GA209" i="62" s="1"/>
  <c r="DM209" i="62"/>
  <c r="GB209" i="62" s="1"/>
  <c r="DN209" i="62"/>
  <c r="GC209" i="62" s="1"/>
  <c r="HH209" i="62" s="1"/>
  <c r="DO209" i="62"/>
  <c r="GD209" i="62" s="1"/>
  <c r="DP209" i="62"/>
  <c r="DQ209" i="62"/>
  <c r="GH195" i="62"/>
  <c r="DH217" i="62"/>
  <c r="GF217" i="62" s="1"/>
  <c r="HK217" i="62" s="1"/>
  <c r="DL210" i="62"/>
  <c r="GA210" i="62" s="1"/>
  <c r="DM210" i="62"/>
  <c r="GB210" i="62" s="1"/>
  <c r="DN210" i="62"/>
  <c r="GC210" i="62" s="1"/>
  <c r="HH210" i="62" s="1"/>
  <c r="DO210" i="62"/>
  <c r="GD210" i="62" s="1"/>
  <c r="DG209" i="62"/>
  <c r="GE209" i="62" s="1"/>
  <c r="HJ209" i="62" s="1"/>
  <c r="DH209" i="62"/>
  <c r="GF209" i="62" s="1"/>
  <c r="HK209" i="62" s="1"/>
  <c r="DO215" i="62"/>
  <c r="GD215" i="62" s="1"/>
  <c r="DQ215" i="62"/>
  <c r="DL214" i="62"/>
  <c r="GA214" i="62" s="1"/>
  <c r="DM214" i="62"/>
  <c r="GB214" i="62" s="1"/>
  <c r="DO214" i="62"/>
  <c r="GD214" i="62" s="1"/>
  <c r="DQ214" i="62"/>
  <c r="GC214" i="62"/>
  <c r="HH214" i="62" s="1"/>
  <c r="GH213" i="62"/>
  <c r="FY211" i="62"/>
  <c r="FW211" i="62"/>
  <c r="GF210" i="62"/>
  <c r="HK210" i="62" s="1"/>
  <c r="DL213" i="62"/>
  <c r="GA213" i="62" s="1"/>
  <c r="DM213" i="62"/>
  <c r="GB213" i="62" s="1"/>
  <c r="DN213" i="62"/>
  <c r="GC213" i="62" s="1"/>
  <c r="HH213" i="62" s="1"/>
  <c r="DO213" i="62"/>
  <c r="GD213" i="62" s="1"/>
  <c r="DP213" i="62"/>
  <c r="DQ213" i="62"/>
  <c r="GH212" i="62"/>
  <c r="GM207" i="62"/>
  <c r="GN207" i="62"/>
  <c r="DG215" i="62"/>
  <c r="GE215" i="62" s="1"/>
  <c r="HJ215" i="62" s="1"/>
  <c r="DH215" i="62"/>
  <c r="GF215" i="62" s="1"/>
  <c r="HK215" i="62" s="1"/>
  <c r="DO211" i="62"/>
  <c r="GD211" i="62" s="1"/>
  <c r="DH221" i="62"/>
  <c r="GF221" i="62" s="1"/>
  <c r="HK221" i="62" s="1"/>
  <c r="DP211" i="62"/>
  <c r="DQ211" i="62"/>
  <c r="DL211" i="62"/>
  <c r="GA211" i="62" s="1"/>
  <c r="DM211" i="62"/>
  <c r="GB211" i="62" s="1"/>
  <c r="FZ211" i="62"/>
  <c r="GH209" i="62"/>
  <c r="DP208" i="62"/>
  <c r="DL200" i="62"/>
  <c r="GA200" i="62" s="1"/>
  <c r="DM200" i="62"/>
  <c r="GB200" i="62" s="1"/>
  <c r="DN200" i="62"/>
  <c r="GC200" i="62" s="1"/>
  <c r="HH200" i="62" s="1"/>
  <c r="DO200" i="62"/>
  <c r="GD200" i="62" s="1"/>
  <c r="DP200" i="62"/>
  <c r="DQ200" i="62"/>
  <c r="GH214" i="62"/>
  <c r="DN208" i="62"/>
  <c r="GC208" i="62" s="1"/>
  <c r="HH208" i="62" s="1"/>
  <c r="GH208" i="62"/>
  <c r="FX205" i="62"/>
  <c r="GN210" i="62"/>
  <c r="DL208" i="62"/>
  <c r="GA208" i="62" s="1"/>
  <c r="GH203" i="62"/>
  <c r="GE202" i="62"/>
  <c r="HJ202" i="62" s="1"/>
  <c r="GH193" i="62"/>
  <c r="GA206" i="62"/>
  <c r="DM204" i="62"/>
  <c r="GB204" i="62" s="1"/>
  <c r="DN204" i="62"/>
  <c r="GC204" i="62" s="1"/>
  <c r="HH204" i="62" s="1"/>
  <c r="DO204" i="62"/>
  <c r="GD204" i="62" s="1"/>
  <c r="DP204" i="62"/>
  <c r="DQ204" i="62"/>
  <c r="DM196" i="62"/>
  <c r="GB196" i="62" s="1"/>
  <c r="DN196" i="62"/>
  <c r="GC196" i="62" s="1"/>
  <c r="HH196" i="62" s="1"/>
  <c r="DO196" i="62"/>
  <c r="GD196" i="62" s="1"/>
  <c r="HI196" i="62" s="1"/>
  <c r="DQ196" i="62"/>
  <c r="DP196" i="62"/>
  <c r="DN206" i="62"/>
  <c r="GC206" i="62" s="1"/>
  <c r="HH206" i="62" s="1"/>
  <c r="DP206" i="62"/>
  <c r="DQ206" i="62"/>
  <c r="GL207" i="62"/>
  <c r="DL205" i="62"/>
  <c r="GA205" i="62" s="1"/>
  <c r="DM205" i="62"/>
  <c r="GB205" i="62" s="1"/>
  <c r="DN205" i="62"/>
  <c r="GC205" i="62" s="1"/>
  <c r="HH205" i="62" s="1"/>
  <c r="DP205" i="62"/>
  <c r="GD205" i="62"/>
  <c r="DG204" i="62"/>
  <c r="GE204" i="62" s="1"/>
  <c r="HJ204" i="62" s="1"/>
  <c r="DH204" i="62"/>
  <c r="GF204" i="62" s="1"/>
  <c r="HK204" i="62" s="1"/>
  <c r="GA204" i="62"/>
  <c r="FY205" i="62"/>
  <c r="DG198" i="62"/>
  <c r="GE198" i="62" s="1"/>
  <c r="HJ198" i="62" s="1"/>
  <c r="DH198" i="62"/>
  <c r="GF198" i="62" s="1"/>
  <c r="HK198" i="62" s="1"/>
  <c r="DN202" i="62"/>
  <c r="GC202" i="62" s="1"/>
  <c r="DP201" i="62"/>
  <c r="GL199" i="62"/>
  <c r="DN199" i="62"/>
  <c r="GC199" i="62" s="1"/>
  <c r="HH199" i="62" s="1"/>
  <c r="DO199" i="62"/>
  <c r="GD199" i="62" s="1"/>
  <c r="GH198" i="62"/>
  <c r="DL197" i="62"/>
  <c r="GA197" i="62" s="1"/>
  <c r="DM197" i="62"/>
  <c r="GB197" i="62" s="1"/>
  <c r="DO197" i="62"/>
  <c r="GD197" i="62" s="1"/>
  <c r="DP197" i="62"/>
  <c r="DQ197" i="62"/>
  <c r="DM202" i="62"/>
  <c r="GB202" i="62" s="1"/>
  <c r="DO201" i="62"/>
  <c r="GD201" i="62" s="1"/>
  <c r="HI201" i="62" s="1"/>
  <c r="GH200" i="62"/>
  <c r="GC197" i="62"/>
  <c r="HH197" i="62" s="1"/>
  <c r="DL193" i="62"/>
  <c r="GA193" i="62" s="1"/>
  <c r="DM193" i="62"/>
  <c r="GB193" i="62" s="1"/>
  <c r="DN193" i="62"/>
  <c r="GC193" i="62" s="1"/>
  <c r="HH193" i="62" s="1"/>
  <c r="DO193" i="62"/>
  <c r="GD193" i="62" s="1"/>
  <c r="DP193" i="62"/>
  <c r="DL202" i="62"/>
  <c r="GA202" i="62" s="1"/>
  <c r="DN201" i="62"/>
  <c r="GC201" i="62" s="1"/>
  <c r="HH201" i="62" s="1"/>
  <c r="DG199" i="62"/>
  <c r="GE199" i="62" s="1"/>
  <c r="HJ199" i="62" s="1"/>
  <c r="DM201" i="62"/>
  <c r="GB201" i="62" s="1"/>
  <c r="DP191" i="62"/>
  <c r="DN195" i="62"/>
  <c r="GC195" i="62" s="1"/>
  <c r="HH195" i="62" s="1"/>
  <c r="GB195" i="62"/>
  <c r="FZ193" i="62"/>
  <c r="DQ192" i="62"/>
  <c r="DM192" i="62"/>
  <c r="GB192" i="62" s="1"/>
  <c r="DN192" i="62"/>
  <c r="GC192" i="62" s="1"/>
  <c r="HH192" i="62" s="1"/>
  <c r="DO192" i="62"/>
  <c r="GD192" i="62" s="1"/>
  <c r="DP192" i="62"/>
  <c r="GD191" i="62"/>
  <c r="HI191" i="62" s="1"/>
  <c r="FZ199" i="62"/>
  <c r="GB198" i="62"/>
  <c r="DL191" i="62"/>
  <c r="GA191" i="62" s="1"/>
  <c r="DQ191" i="62"/>
  <c r="DM191" i="62"/>
  <c r="GB191" i="62" s="1"/>
  <c r="DN191" i="62"/>
  <c r="GC191" i="62" s="1"/>
  <c r="HH191" i="62" s="1"/>
  <c r="DO195" i="62"/>
  <c r="GD195" i="62" s="1"/>
  <c r="DP195" i="62"/>
  <c r="DQ195" i="62"/>
  <c r="DL195" i="62"/>
  <c r="GA195" i="62" s="1"/>
  <c r="DM188" i="62"/>
  <c r="GB188" i="62" s="1"/>
  <c r="DN188" i="62"/>
  <c r="GC188" i="62" s="1"/>
  <c r="HH188" i="62" s="1"/>
  <c r="DO188" i="62"/>
  <c r="GD188" i="62" s="1"/>
  <c r="DQ188" i="62"/>
  <c r="DP188" i="62"/>
  <c r="DQ203" i="62"/>
  <c r="DN198" i="62"/>
  <c r="GC198" i="62" s="1"/>
  <c r="DP198" i="62"/>
  <c r="DQ198" i="62"/>
  <c r="DP203" i="62"/>
  <c r="DQ199" i="62"/>
  <c r="GM197" i="62"/>
  <c r="FT193" i="62"/>
  <c r="DL189" i="62"/>
  <c r="GA189" i="62" s="1"/>
  <c r="DM189" i="62"/>
  <c r="GB189" i="62" s="1"/>
  <c r="DO189" i="62"/>
  <c r="GD189" i="62" s="1"/>
  <c r="DP189" i="62"/>
  <c r="DQ189" i="62"/>
  <c r="GC189" i="62"/>
  <c r="HH189" i="62" s="1"/>
  <c r="GH202" i="62"/>
  <c r="DP199" i="62"/>
  <c r="GL197" i="62"/>
  <c r="GA196" i="62"/>
  <c r="GH190" i="62"/>
  <c r="DN194" i="62"/>
  <c r="GC194" i="62" s="1"/>
  <c r="GN185" i="62"/>
  <c r="DH196" i="62"/>
  <c r="GF196" i="62" s="1"/>
  <c r="HK196" i="62" s="1"/>
  <c r="DM194" i="62"/>
  <c r="GB194" i="62" s="1"/>
  <c r="GL191" i="62"/>
  <c r="GF188" i="62"/>
  <c r="HK188" i="62" s="1"/>
  <c r="GL185" i="62"/>
  <c r="GM185" i="62"/>
  <c r="FY187" i="62"/>
  <c r="DN190" i="62"/>
  <c r="GC190" i="62" s="1"/>
  <c r="HH190" i="62" s="1"/>
  <c r="DO190" i="62"/>
  <c r="GD190" i="62" s="1"/>
  <c r="DP190" i="62"/>
  <c r="FX187" i="62"/>
  <c r="FT187" i="62"/>
  <c r="GE186" i="62"/>
  <c r="HJ186" i="62" s="1"/>
  <c r="DH193" i="62"/>
  <c r="GF193" i="62" s="1"/>
  <c r="HK193" i="62" s="1"/>
  <c r="GL189" i="62"/>
  <c r="GH192" i="62"/>
  <c r="DQ184" i="62"/>
  <c r="DL184" i="62"/>
  <c r="GA184" i="62" s="1"/>
  <c r="DM184" i="62"/>
  <c r="GB184" i="62" s="1"/>
  <c r="DN184" i="62"/>
  <c r="GC184" i="62" s="1"/>
  <c r="HH184" i="62" s="1"/>
  <c r="DO184" i="62"/>
  <c r="GD184" i="62" s="1"/>
  <c r="HI184" i="62" s="1"/>
  <c r="DP184" i="62"/>
  <c r="DH182" i="62"/>
  <c r="GF182" i="62" s="1"/>
  <c r="HK182" i="62" s="1"/>
  <c r="DG182" i="62"/>
  <c r="GE182" i="62" s="1"/>
  <c r="HJ182" i="62" s="1"/>
  <c r="DO179" i="62"/>
  <c r="GD179" i="62" s="1"/>
  <c r="HI179" i="62" s="1"/>
  <c r="DP179" i="62"/>
  <c r="DQ179" i="62"/>
  <c r="DL179" i="62"/>
  <c r="GA179" i="62" s="1"/>
  <c r="GH184" i="62"/>
  <c r="DL181" i="62"/>
  <c r="GA181" i="62" s="1"/>
  <c r="DM181" i="62"/>
  <c r="GB181" i="62" s="1"/>
  <c r="DN181" i="62"/>
  <c r="GC181" i="62" s="1"/>
  <c r="HH181" i="62" s="1"/>
  <c r="DO181" i="62"/>
  <c r="GD181" i="62" s="1"/>
  <c r="DP181" i="62"/>
  <c r="DQ181" i="62"/>
  <c r="FT181" i="62"/>
  <c r="FY181" i="62"/>
  <c r="GE183" i="62"/>
  <c r="HJ183" i="62" s="1"/>
  <c r="DM180" i="62"/>
  <c r="GB180" i="62" s="1"/>
  <c r="DN180" i="62"/>
  <c r="GC180" i="62" s="1"/>
  <c r="HH180" i="62" s="1"/>
  <c r="DO180" i="62"/>
  <c r="GD180" i="62" s="1"/>
  <c r="DP180" i="62"/>
  <c r="DQ180" i="62"/>
  <c r="GH178" i="62"/>
  <c r="DO185" i="62"/>
  <c r="GD185" i="62" s="1"/>
  <c r="GA180" i="62"/>
  <c r="GC173" i="62"/>
  <c r="HH173" i="62" s="1"/>
  <c r="DN185" i="62"/>
  <c r="GC185" i="62" s="1"/>
  <c r="HH185" i="62" s="1"/>
  <c r="GH179" i="62"/>
  <c r="DQ187" i="62"/>
  <c r="DP187" i="62"/>
  <c r="DP185" i="62"/>
  <c r="DQ185" i="62"/>
  <c r="DQ183" i="62"/>
  <c r="DM176" i="62"/>
  <c r="GB176" i="62" s="1"/>
  <c r="DN176" i="62"/>
  <c r="GC176" i="62" s="1"/>
  <c r="HH176" i="62" s="1"/>
  <c r="DL176" i="62"/>
  <c r="GA176" i="62" s="1"/>
  <c r="DO176" i="62"/>
  <c r="GD176" i="62" s="1"/>
  <c r="FT175" i="62"/>
  <c r="GH186" i="62"/>
  <c r="DP183" i="62"/>
  <c r="FW181" i="62"/>
  <c r="DL170" i="62"/>
  <c r="GA170" i="62" s="1"/>
  <c r="DM170" i="62"/>
  <c r="GB170" i="62" s="1"/>
  <c r="DN170" i="62"/>
  <c r="GC170" i="62" s="1"/>
  <c r="HH170" i="62" s="1"/>
  <c r="DO170" i="62"/>
  <c r="GD170" i="62" s="1"/>
  <c r="HI170" i="62" s="1"/>
  <c r="DP170" i="62"/>
  <c r="DQ170" i="62"/>
  <c r="DN178" i="62"/>
  <c r="GC178" i="62" s="1"/>
  <c r="DP177" i="62"/>
  <c r="GH172" i="62"/>
  <c r="DO175" i="62"/>
  <c r="GD175" i="62" s="1"/>
  <c r="DP175" i="62"/>
  <c r="DP174" i="62"/>
  <c r="DQ174" i="62"/>
  <c r="DL174" i="62"/>
  <c r="GA174" i="62" s="1"/>
  <c r="DM174" i="62"/>
  <c r="GB174" i="62" s="1"/>
  <c r="DL171" i="62"/>
  <c r="GA171" i="62" s="1"/>
  <c r="DM171" i="62"/>
  <c r="GB171" i="62" s="1"/>
  <c r="DN171" i="62"/>
  <c r="GC171" i="62" s="1"/>
  <c r="HH171" i="62" s="1"/>
  <c r="DO171" i="62"/>
  <c r="GD171" i="62" s="1"/>
  <c r="DP171" i="62"/>
  <c r="DQ171" i="62"/>
  <c r="GH161" i="62"/>
  <c r="DL178" i="62"/>
  <c r="GA178" i="62" s="1"/>
  <c r="DN177" i="62"/>
  <c r="GC177" i="62" s="1"/>
  <c r="GA172" i="62"/>
  <c r="DG174" i="62"/>
  <c r="GE174" i="62" s="1"/>
  <c r="HJ174" i="62" s="1"/>
  <c r="DH174" i="62"/>
  <c r="GF174" i="62" s="1"/>
  <c r="HK174" i="62" s="1"/>
  <c r="DG172" i="62"/>
  <c r="GE172" i="62" s="1"/>
  <c r="HJ172" i="62" s="1"/>
  <c r="DH172" i="62"/>
  <c r="GF172" i="62" s="1"/>
  <c r="HK172" i="62" s="1"/>
  <c r="GH167" i="62"/>
  <c r="DH176" i="62"/>
  <c r="GF176" i="62" s="1"/>
  <c r="HK176" i="62" s="1"/>
  <c r="GA175" i="62"/>
  <c r="FX169" i="62"/>
  <c r="FT169" i="62"/>
  <c r="DH183" i="62"/>
  <c r="GF183" i="62" s="1"/>
  <c r="HK183" i="62" s="1"/>
  <c r="DQ168" i="62"/>
  <c r="DL168" i="62"/>
  <c r="GA168" i="62" s="1"/>
  <c r="DM168" i="62"/>
  <c r="GB168" i="62" s="1"/>
  <c r="DN168" i="62"/>
  <c r="GC168" i="62" s="1"/>
  <c r="HH168" i="62" s="1"/>
  <c r="DO168" i="62"/>
  <c r="GD168" i="62" s="1"/>
  <c r="HI168" i="62" s="1"/>
  <c r="DP168" i="62"/>
  <c r="DQ175" i="62"/>
  <c r="GN170" i="62"/>
  <c r="GN165" i="62"/>
  <c r="GL165" i="62"/>
  <c r="GM165" i="62"/>
  <c r="HL163" i="62"/>
  <c r="DQ172" i="62"/>
  <c r="DH170" i="62"/>
  <c r="GF170" i="62" s="1"/>
  <c r="HK170" i="62" s="1"/>
  <c r="GA160" i="62"/>
  <c r="DP172" i="62"/>
  <c r="DG160" i="62"/>
  <c r="GE160" i="62" s="1"/>
  <c r="HJ160" i="62" s="1"/>
  <c r="DH160" i="62"/>
  <c r="GF160" i="62" s="1"/>
  <c r="HK160" i="62" s="1"/>
  <c r="DO172" i="62"/>
  <c r="GD172" i="62" s="1"/>
  <c r="HI172" i="62" s="1"/>
  <c r="DN172" i="62"/>
  <c r="GC172" i="62" s="1"/>
  <c r="HH172" i="62" s="1"/>
  <c r="DO163" i="62"/>
  <c r="GD163" i="62" s="1"/>
  <c r="DP163" i="62"/>
  <c r="DQ163" i="62"/>
  <c r="DL163" i="62"/>
  <c r="GA163" i="62" s="1"/>
  <c r="DM163" i="62"/>
  <c r="GB163" i="62" s="1"/>
  <c r="GM158" i="62"/>
  <c r="GN158" i="62"/>
  <c r="DM172" i="62"/>
  <c r="GB172" i="62" s="1"/>
  <c r="DL165" i="62"/>
  <c r="GA165" i="62" s="1"/>
  <c r="DM165" i="62"/>
  <c r="GB165" i="62" s="1"/>
  <c r="DN165" i="62"/>
  <c r="GC165" i="62" s="1"/>
  <c r="HH165" i="62" s="1"/>
  <c r="DO165" i="62"/>
  <c r="GD165" i="62" s="1"/>
  <c r="DP165" i="62"/>
  <c r="DQ165" i="62"/>
  <c r="GH168" i="62"/>
  <c r="DQ169" i="62"/>
  <c r="DP169" i="62"/>
  <c r="GL158" i="62"/>
  <c r="GH174" i="62"/>
  <c r="DO169" i="62"/>
  <c r="GD169" i="62" s="1"/>
  <c r="DG166" i="62"/>
  <c r="GE166" i="62" s="1"/>
  <c r="HJ166" i="62" s="1"/>
  <c r="GA166" i="62"/>
  <c r="GF166" i="62"/>
  <c r="HK166" i="62" s="1"/>
  <c r="DQ162" i="62"/>
  <c r="DL162" i="62"/>
  <c r="GA162" i="62" s="1"/>
  <c r="DM162" i="62"/>
  <c r="GB162" i="62" s="1"/>
  <c r="DN162" i="62"/>
  <c r="GC162" i="62" s="1"/>
  <c r="HH162" i="62" s="1"/>
  <c r="DO162" i="62"/>
  <c r="GD162" i="62" s="1"/>
  <c r="DP156" i="62"/>
  <c r="DQ156" i="62"/>
  <c r="DL156" i="62"/>
  <c r="GA156" i="62" s="1"/>
  <c r="DM156" i="62"/>
  <c r="GB156" i="62" s="1"/>
  <c r="DN156" i="62"/>
  <c r="GC156" i="62" s="1"/>
  <c r="DG157" i="62"/>
  <c r="GE157" i="62" s="1"/>
  <c r="HJ157" i="62" s="1"/>
  <c r="DH157" i="62"/>
  <c r="GF157" i="62" s="1"/>
  <c r="HK157" i="62" s="1"/>
  <c r="DH163" i="62"/>
  <c r="GF163" i="62" s="1"/>
  <c r="HK163" i="62" s="1"/>
  <c r="DM161" i="62"/>
  <c r="GB161" i="62" s="1"/>
  <c r="DL154" i="62"/>
  <c r="GA154" i="62" s="1"/>
  <c r="DM154" i="62"/>
  <c r="GB154" i="62" s="1"/>
  <c r="DN154" i="62"/>
  <c r="GC154" i="62" s="1"/>
  <c r="HH154" i="62" s="1"/>
  <c r="DO154" i="62"/>
  <c r="GD154" i="62" s="1"/>
  <c r="DP154" i="62"/>
  <c r="DQ154" i="62"/>
  <c r="DL158" i="62"/>
  <c r="GA158" i="62" s="1"/>
  <c r="DM158" i="62"/>
  <c r="GB158" i="62" s="1"/>
  <c r="DN158" i="62"/>
  <c r="GC158" i="62" s="1"/>
  <c r="HH158" i="62" s="1"/>
  <c r="DO158" i="62"/>
  <c r="GD158" i="62" s="1"/>
  <c r="HI158" i="62" s="1"/>
  <c r="DP158" i="62"/>
  <c r="DG154" i="62"/>
  <c r="GE154" i="62" s="1"/>
  <c r="HJ154" i="62" s="1"/>
  <c r="DH154" i="62"/>
  <c r="GF154" i="62" s="1"/>
  <c r="HK154" i="62" s="1"/>
  <c r="DQ164" i="62"/>
  <c r="FX151" i="62"/>
  <c r="DP164" i="62"/>
  <c r="DO164" i="62"/>
  <c r="GD164" i="62" s="1"/>
  <c r="GH148" i="62"/>
  <c r="DN164" i="62"/>
  <c r="GC164" i="62" s="1"/>
  <c r="HH164" i="62" s="1"/>
  <c r="FT157" i="62"/>
  <c r="GH162" i="62"/>
  <c r="DL157" i="62"/>
  <c r="GA157" i="62" s="1"/>
  <c r="DP155" i="62"/>
  <c r="DL150" i="62"/>
  <c r="GA150" i="62" s="1"/>
  <c r="DN150" i="62"/>
  <c r="GC150" i="62" s="1"/>
  <c r="HH150" i="62" s="1"/>
  <c r="DO150" i="62"/>
  <c r="GD150" i="62" s="1"/>
  <c r="DP150" i="62"/>
  <c r="DQ150" i="62"/>
  <c r="DO155" i="62"/>
  <c r="GD155" i="62" s="1"/>
  <c r="HI155" i="62" s="1"/>
  <c r="GH154" i="62"/>
  <c r="GM144" i="62"/>
  <c r="DN155" i="62"/>
  <c r="GC155" i="62" s="1"/>
  <c r="HH155" i="62" s="1"/>
  <c r="DQ153" i="62"/>
  <c r="DM153" i="62"/>
  <c r="GB153" i="62" s="1"/>
  <c r="DL151" i="62"/>
  <c r="GA151" i="62" s="1"/>
  <c r="DM151" i="62"/>
  <c r="GB151" i="62" s="1"/>
  <c r="DN151" i="62"/>
  <c r="GC151" i="62" s="1"/>
  <c r="HH151" i="62" s="1"/>
  <c r="DO151" i="62"/>
  <c r="GD151" i="62" s="1"/>
  <c r="HI151" i="62" s="1"/>
  <c r="DP151" i="62"/>
  <c r="DQ151" i="62"/>
  <c r="FZ145" i="62"/>
  <c r="GL144" i="62"/>
  <c r="DM143" i="62"/>
  <c r="GB143" i="62" s="1"/>
  <c r="DN143" i="62"/>
  <c r="GC143" i="62" s="1"/>
  <c r="HH143" i="62" s="1"/>
  <c r="DO143" i="62"/>
  <c r="GD143" i="62" s="1"/>
  <c r="DP143" i="62"/>
  <c r="DQ143" i="62"/>
  <c r="GH159" i="62"/>
  <c r="DM155" i="62"/>
  <c r="GB155" i="62" s="1"/>
  <c r="DH153" i="62"/>
  <c r="GF153" i="62" s="1"/>
  <c r="HK153" i="62" s="1"/>
  <c r="DL144" i="62"/>
  <c r="GA144" i="62" s="1"/>
  <c r="DM144" i="62"/>
  <c r="GB144" i="62" s="1"/>
  <c r="DN144" i="62"/>
  <c r="GC144" i="62" s="1"/>
  <c r="HH144" i="62" s="1"/>
  <c r="DO144" i="62"/>
  <c r="GD144" i="62" s="1"/>
  <c r="DP144" i="62"/>
  <c r="DQ144" i="62"/>
  <c r="DL152" i="62"/>
  <c r="GA152" i="62" s="1"/>
  <c r="DM152" i="62"/>
  <c r="GB152" i="62" s="1"/>
  <c r="DN152" i="62"/>
  <c r="GC152" i="62" s="1"/>
  <c r="HH152" i="62" s="1"/>
  <c r="DO152" i="62"/>
  <c r="GD152" i="62" s="1"/>
  <c r="DP152" i="62"/>
  <c r="DG151" i="62"/>
  <c r="GE151" i="62" s="1"/>
  <c r="HJ151" i="62" s="1"/>
  <c r="GH150" i="62"/>
  <c r="DQ148" i="62"/>
  <c r="GB148" i="62"/>
  <c r="DG145" i="62"/>
  <c r="GE145" i="62" s="1"/>
  <c r="HJ145" i="62" s="1"/>
  <c r="FW151" i="62"/>
  <c r="FW145" i="62"/>
  <c r="GM153" i="62"/>
  <c r="DQ157" i="62"/>
  <c r="GL153" i="62"/>
  <c r="DM149" i="62"/>
  <c r="GB149" i="62" s="1"/>
  <c r="DN149" i="62"/>
  <c r="GC149" i="62" s="1"/>
  <c r="HH149" i="62" s="1"/>
  <c r="DP149" i="62"/>
  <c r="DQ149" i="62"/>
  <c r="GD149" i="62"/>
  <c r="HI149" i="62" s="1"/>
  <c r="DO148" i="62"/>
  <c r="GD148" i="62" s="1"/>
  <c r="DP148" i="62"/>
  <c r="DL148" i="62"/>
  <c r="GA148" i="62" s="1"/>
  <c r="DP157" i="62"/>
  <c r="DQ147" i="62"/>
  <c r="DL147" i="62"/>
  <c r="GA147" i="62" s="1"/>
  <c r="DM147" i="62"/>
  <c r="GB147" i="62" s="1"/>
  <c r="DN147" i="62"/>
  <c r="GC147" i="62" s="1"/>
  <c r="HH147" i="62" s="1"/>
  <c r="DO157" i="62"/>
  <c r="GD157" i="62" s="1"/>
  <c r="GH156" i="62"/>
  <c r="GB150" i="62"/>
  <c r="DL146" i="62"/>
  <c r="GA146" i="62" s="1"/>
  <c r="DM146" i="62"/>
  <c r="GB146" i="62" s="1"/>
  <c r="DN146" i="62"/>
  <c r="GC146" i="62" s="1"/>
  <c r="DO146" i="62"/>
  <c r="GD146" i="62" s="1"/>
  <c r="HI146" i="62" s="1"/>
  <c r="DP146" i="62"/>
  <c r="DP153" i="62"/>
  <c r="DQ145" i="62"/>
  <c r="DH143" i="62"/>
  <c r="GF143" i="62" s="1"/>
  <c r="HK143" i="62" s="1"/>
  <c r="DP145" i="62"/>
  <c r="DH148" i="62"/>
  <c r="GF148" i="62" s="1"/>
  <c r="HK148" i="62" s="1"/>
  <c r="DO145" i="62"/>
  <c r="GD145" i="62" s="1"/>
  <c r="HI145" i="62" s="1"/>
  <c r="GH144" i="62"/>
  <c r="DN145" i="62"/>
  <c r="GC145" i="62" s="1"/>
  <c r="HH145" i="62" s="1"/>
  <c r="DH147" i="62"/>
  <c r="GF147" i="62" s="1"/>
  <c r="HK147" i="62" s="1"/>
  <c r="DM145" i="62"/>
  <c r="GB145" i="62" s="1"/>
  <c r="GQ143" i="62" l="1"/>
  <c r="HL199" i="62"/>
  <c r="HW250" i="62"/>
  <c r="GQ194" i="62"/>
  <c r="GQ153" i="62"/>
  <c r="HL151" i="62"/>
  <c r="HF160" i="62"/>
  <c r="GO192" i="62"/>
  <c r="HL211" i="62"/>
  <c r="HE205" i="62"/>
  <c r="IC205" i="62" s="1"/>
  <c r="HE145" i="62"/>
  <c r="IC145" i="62" s="1"/>
  <c r="HD217" i="62"/>
  <c r="JG217" i="62" s="1"/>
  <c r="JH217" i="62" s="1"/>
  <c r="HD169" i="62"/>
  <c r="JG169" i="62" s="1"/>
  <c r="JH169" i="62" s="1"/>
  <c r="HL229" i="62"/>
  <c r="HF179" i="62"/>
  <c r="HF203" i="62"/>
  <c r="GO194" i="62"/>
  <c r="GQ212" i="62"/>
  <c r="HX250" i="62"/>
  <c r="HY250" i="62"/>
  <c r="GO155" i="62"/>
  <c r="GO143" i="62"/>
  <c r="GQ177" i="62"/>
  <c r="HY254" i="62"/>
  <c r="GO186" i="62"/>
  <c r="GQ199" i="62"/>
  <c r="HU199" i="62" s="1"/>
  <c r="GQ155" i="62"/>
  <c r="GP161" i="62"/>
  <c r="GP201" i="62"/>
  <c r="GO161" i="62"/>
  <c r="GO201" i="62"/>
  <c r="GO199" i="62"/>
  <c r="HS199" i="62" s="1"/>
  <c r="HV199" i="62" s="1"/>
  <c r="HX251" i="62"/>
  <c r="GP192" i="62"/>
  <c r="HY255" i="62"/>
  <c r="HG208" i="62"/>
  <c r="HN208" i="62" s="1"/>
  <c r="HF208" i="62"/>
  <c r="HF183" i="62"/>
  <c r="GP221" i="62"/>
  <c r="HT221" i="62" s="1"/>
  <c r="GP212" i="62"/>
  <c r="GO224" i="62"/>
  <c r="GQ224" i="62"/>
  <c r="HF187" i="62"/>
  <c r="GP215" i="62"/>
  <c r="GO215" i="62"/>
  <c r="GQ198" i="62"/>
  <c r="HD181" i="62"/>
  <c r="JG181" i="62" s="1"/>
  <c r="JH181" i="62" s="1"/>
  <c r="HD193" i="62"/>
  <c r="JG193" i="62" s="1"/>
  <c r="JH193" i="62" s="1"/>
  <c r="HX241" i="62"/>
  <c r="HY239" i="62"/>
  <c r="HY240" i="62"/>
  <c r="GO164" i="62"/>
  <c r="GP164" i="62"/>
  <c r="HG173" i="62"/>
  <c r="HN173" i="62" s="1"/>
  <c r="GP185" i="62"/>
  <c r="HT185" i="62" s="1"/>
  <c r="GP177" i="62"/>
  <c r="HD187" i="62"/>
  <c r="JG187" i="62" s="1"/>
  <c r="JH187" i="62" s="1"/>
  <c r="GQ186" i="62"/>
  <c r="GP188" i="62"/>
  <c r="HF175" i="62"/>
  <c r="GQ185" i="62"/>
  <c r="HU185" i="62" s="1"/>
  <c r="HF167" i="62"/>
  <c r="HH167" i="62"/>
  <c r="HO167" i="62" s="1"/>
  <c r="HI166" i="62"/>
  <c r="HO166" i="62"/>
  <c r="GP198" i="62"/>
  <c r="HN183" i="62"/>
  <c r="HD199" i="62"/>
  <c r="JG199" i="62" s="1"/>
  <c r="JH199" i="62" s="1"/>
  <c r="GO153" i="62"/>
  <c r="HO174" i="62"/>
  <c r="GP183" i="62"/>
  <c r="HT183" i="62" s="1"/>
  <c r="HN187" i="62"/>
  <c r="HG164" i="62"/>
  <c r="HN164" i="62" s="1"/>
  <c r="GO183" i="62"/>
  <c r="HS183" i="62" s="1"/>
  <c r="HN199" i="62"/>
  <c r="GQ164" i="62"/>
  <c r="HD229" i="62"/>
  <c r="JG229" i="62" s="1"/>
  <c r="JH229" i="62" s="1"/>
  <c r="HW239" i="62"/>
  <c r="GO203" i="62"/>
  <c r="HS203" i="62" s="1"/>
  <c r="GP203" i="62"/>
  <c r="HT203" i="62" s="1"/>
  <c r="GQ203" i="62"/>
  <c r="HU203" i="62" s="1"/>
  <c r="HH186" i="62"/>
  <c r="HO186" i="62" s="1"/>
  <c r="GQ173" i="62"/>
  <c r="GQ188" i="62"/>
  <c r="GO221" i="62"/>
  <c r="HS221" i="62" s="1"/>
  <c r="HO182" i="62"/>
  <c r="HN203" i="62"/>
  <c r="GO173" i="62"/>
  <c r="HN185" i="62"/>
  <c r="HS185" i="62"/>
  <c r="HV185" i="62" s="1"/>
  <c r="HF157" i="62"/>
  <c r="HG157" i="62"/>
  <c r="HN157" i="62" s="1"/>
  <c r="HO173" i="62"/>
  <c r="IC211" i="62"/>
  <c r="HY244" i="62"/>
  <c r="HX254" i="62"/>
  <c r="HX249" i="62"/>
  <c r="GQ182" i="62"/>
  <c r="GP182" i="62"/>
  <c r="HO179" i="62"/>
  <c r="HF185" i="62"/>
  <c r="HD163" i="62"/>
  <c r="JG163" i="62" s="1"/>
  <c r="JH163" i="62" s="1"/>
  <c r="GQ145" i="62"/>
  <c r="GP145" i="62"/>
  <c r="HD211" i="62"/>
  <c r="JG211" i="62" s="1"/>
  <c r="JH211" i="62" s="1"/>
  <c r="HL217" i="62"/>
  <c r="HF221" i="62"/>
  <c r="HT199" i="62"/>
  <c r="HN221" i="62"/>
  <c r="HF199" i="62"/>
  <c r="HU221" i="62"/>
  <c r="HW254" i="62"/>
  <c r="HW255" i="62"/>
  <c r="HI183" i="62"/>
  <c r="HO183" i="62"/>
  <c r="GO169" i="62"/>
  <c r="GP169" i="62"/>
  <c r="GQ169" i="62"/>
  <c r="HX255" i="62"/>
  <c r="IB236" i="62"/>
  <c r="HV242" i="62"/>
  <c r="HW242" i="62" s="1"/>
  <c r="HO161" i="62"/>
  <c r="HF166" i="62"/>
  <c r="HG166" i="62"/>
  <c r="HN166" i="62" s="1"/>
  <c r="HU183" i="62"/>
  <c r="HO160" i="62"/>
  <c r="HD175" i="62"/>
  <c r="JG175" i="62" s="1"/>
  <c r="JH175" i="62" s="1"/>
  <c r="GP187" i="62"/>
  <c r="HT187" i="62" s="1"/>
  <c r="GQ187" i="62"/>
  <c r="HU187" i="62" s="1"/>
  <c r="HN167" i="62"/>
  <c r="HG177" i="62"/>
  <c r="HF177" i="62"/>
  <c r="GO167" i="62"/>
  <c r="HS167" i="62" s="1"/>
  <c r="GP167" i="62"/>
  <c r="HT167" i="62" s="1"/>
  <c r="GQ167" i="62"/>
  <c r="HU167" i="62" s="1"/>
  <c r="HO201" i="62"/>
  <c r="HO196" i="62"/>
  <c r="HX244" i="62"/>
  <c r="HG178" i="62"/>
  <c r="HN178" i="62" s="1"/>
  <c r="HF178" i="62"/>
  <c r="HD157" i="62"/>
  <c r="JG157" i="62" s="1"/>
  <c r="JH157" i="62" s="1"/>
  <c r="HW257" i="62"/>
  <c r="HW236" i="62"/>
  <c r="HI159" i="62"/>
  <c r="HO159" i="62"/>
  <c r="HO184" i="62"/>
  <c r="HV245" i="62"/>
  <c r="HF186" i="62"/>
  <c r="HG186" i="62"/>
  <c r="HN186" i="62" s="1"/>
  <c r="HV259" i="62"/>
  <c r="HW259" i="62" s="1"/>
  <c r="HV256" i="62"/>
  <c r="HW256" i="62" s="1"/>
  <c r="HX239" i="62"/>
  <c r="HY241" i="62"/>
  <c r="HV258" i="62"/>
  <c r="HW241" i="62"/>
  <c r="HV248" i="62"/>
  <c r="HY257" i="62"/>
  <c r="HV252" i="62"/>
  <c r="HW252" i="62" s="1"/>
  <c r="HY247" i="62"/>
  <c r="HW251" i="62"/>
  <c r="HX257" i="62"/>
  <c r="HV246" i="62"/>
  <c r="HW246" i="62" s="1"/>
  <c r="HV243" i="62"/>
  <c r="HV238" i="62"/>
  <c r="HY238" i="62" s="1"/>
  <c r="HV235" i="62"/>
  <c r="HY249" i="62"/>
  <c r="HX236" i="62"/>
  <c r="HX240" i="62"/>
  <c r="HX247" i="62"/>
  <c r="HY251" i="62"/>
  <c r="HV253" i="62"/>
  <c r="HX253" i="62" s="1"/>
  <c r="HV237" i="62"/>
  <c r="HW240" i="62"/>
  <c r="HH194" i="62"/>
  <c r="HO194" i="62" s="1"/>
  <c r="GO223" i="62"/>
  <c r="GP223" i="62"/>
  <c r="GQ223" i="62"/>
  <c r="HI193" i="62"/>
  <c r="HO193" i="62"/>
  <c r="HI213" i="62"/>
  <c r="HO213" i="62"/>
  <c r="HF212" i="62"/>
  <c r="HG212" i="62"/>
  <c r="HH225" i="62"/>
  <c r="HO225" i="62" s="1"/>
  <c r="GO200" i="62"/>
  <c r="GP200" i="62"/>
  <c r="GQ200" i="62"/>
  <c r="GO174" i="62"/>
  <c r="GP174" i="62"/>
  <c r="GQ174" i="62"/>
  <c r="HI185" i="62"/>
  <c r="HO185" i="62"/>
  <c r="HF181" i="62"/>
  <c r="HG181" i="62"/>
  <c r="HN181" i="62" s="1"/>
  <c r="HF184" i="62"/>
  <c r="HG184" i="62"/>
  <c r="HN184" i="62" s="1"/>
  <c r="HI188" i="62"/>
  <c r="HO188" i="62"/>
  <c r="HG205" i="62"/>
  <c r="HN205" i="62" s="1"/>
  <c r="HF205" i="62"/>
  <c r="HH228" i="62"/>
  <c r="HO228" i="62" s="1"/>
  <c r="HF145" i="62"/>
  <c r="HG145" i="62"/>
  <c r="HF147" i="62"/>
  <c r="HG147" i="62"/>
  <c r="HN147" i="62" s="1"/>
  <c r="HF194" i="62"/>
  <c r="HG194" i="62"/>
  <c r="HS194" i="62" s="1"/>
  <c r="HG211" i="62"/>
  <c r="HN211" i="62" s="1"/>
  <c r="HF211" i="62"/>
  <c r="GP176" i="62"/>
  <c r="GQ176" i="62"/>
  <c r="GO176" i="62"/>
  <c r="HG214" i="62"/>
  <c r="HN214" i="62" s="1"/>
  <c r="HF214" i="62"/>
  <c r="HF232" i="62"/>
  <c r="HG232" i="62"/>
  <c r="HN232" i="62" s="1"/>
  <c r="HF220" i="62"/>
  <c r="HG220" i="62"/>
  <c r="HN220" i="62" s="1"/>
  <c r="HI231" i="62"/>
  <c r="HO231" i="62"/>
  <c r="HH177" i="62"/>
  <c r="HO177" i="62" s="1"/>
  <c r="HI164" i="62"/>
  <c r="HO164" i="62"/>
  <c r="GO220" i="62"/>
  <c r="GP220" i="62"/>
  <c r="GQ220" i="62"/>
  <c r="GO154" i="62"/>
  <c r="GP154" i="62"/>
  <c r="GQ154" i="62"/>
  <c r="HH146" i="62"/>
  <c r="HO146" i="62" s="1"/>
  <c r="GO151" i="62"/>
  <c r="GP151" i="62"/>
  <c r="GQ151" i="62"/>
  <c r="HO189" i="62"/>
  <c r="HI189" i="62"/>
  <c r="GO195" i="62"/>
  <c r="GQ195" i="62"/>
  <c r="GP195" i="62"/>
  <c r="HI197" i="62"/>
  <c r="HO197" i="62"/>
  <c r="HI204" i="62"/>
  <c r="HO204" i="62"/>
  <c r="HI219" i="62"/>
  <c r="HO219" i="62"/>
  <c r="HH156" i="62"/>
  <c r="HO156" i="62" s="1"/>
  <c r="HI181" i="62"/>
  <c r="HO181" i="62"/>
  <c r="GO179" i="62"/>
  <c r="HS179" i="62" s="1"/>
  <c r="GP179" i="62"/>
  <c r="HT179" i="62" s="1"/>
  <c r="GQ179" i="62"/>
  <c r="HU179" i="62" s="1"/>
  <c r="HN179" i="62"/>
  <c r="HF200" i="62"/>
  <c r="HG200" i="62"/>
  <c r="HN200" i="62" s="1"/>
  <c r="HH178" i="62"/>
  <c r="HO178" i="62" s="1"/>
  <c r="GO147" i="62"/>
  <c r="GP147" i="62"/>
  <c r="GQ147" i="62"/>
  <c r="HF153" i="62"/>
  <c r="HG153" i="62"/>
  <c r="HO165" i="62"/>
  <c r="HI165" i="62"/>
  <c r="HH202" i="62"/>
  <c r="HO202" i="62" s="1"/>
  <c r="HF171" i="62"/>
  <c r="HG171" i="62"/>
  <c r="HN171" i="62" s="1"/>
  <c r="HI176" i="62"/>
  <c r="HO176" i="62"/>
  <c r="HI180" i="62"/>
  <c r="HO180" i="62"/>
  <c r="HO171" i="62"/>
  <c r="HI171" i="62"/>
  <c r="GO197" i="62"/>
  <c r="GP197" i="62"/>
  <c r="GQ197" i="62"/>
  <c r="HI212" i="62"/>
  <c r="HO212" i="62"/>
  <c r="HF218" i="62"/>
  <c r="HG218" i="62"/>
  <c r="HN218" i="62" s="1"/>
  <c r="HI229" i="62"/>
  <c r="HM229" i="62" s="1"/>
  <c r="HP229" i="62" s="1"/>
  <c r="HO229" i="62"/>
  <c r="HF230" i="62"/>
  <c r="HG230" i="62"/>
  <c r="HN230" i="62" s="1"/>
  <c r="GO227" i="62"/>
  <c r="GP227" i="62"/>
  <c r="GQ227" i="62"/>
  <c r="HO205" i="62"/>
  <c r="HI205" i="62"/>
  <c r="HM205" i="62" s="1"/>
  <c r="HP205" i="62" s="1"/>
  <c r="HI157" i="62"/>
  <c r="HO157" i="62"/>
  <c r="HF154" i="62"/>
  <c r="HG154" i="62"/>
  <c r="HN154" i="62" s="1"/>
  <c r="HM151" i="62"/>
  <c r="HP151" i="62" s="1"/>
  <c r="HI162" i="62"/>
  <c r="HO162" i="62"/>
  <c r="HE175" i="62"/>
  <c r="HL175" i="62"/>
  <c r="HL187" i="62"/>
  <c r="HE187" i="62"/>
  <c r="HM187" i="62" s="1"/>
  <c r="HP187" i="62" s="1"/>
  <c r="HG198" i="62"/>
  <c r="HF198" i="62"/>
  <c r="HF195" i="62"/>
  <c r="HG195" i="62"/>
  <c r="HN195" i="62" s="1"/>
  <c r="HF201" i="62"/>
  <c r="HG201" i="62"/>
  <c r="HN201" i="62" s="1"/>
  <c r="GO211" i="62"/>
  <c r="GP211" i="62"/>
  <c r="GQ211" i="62"/>
  <c r="HO206" i="62"/>
  <c r="HO220" i="62"/>
  <c r="HI220" i="62"/>
  <c r="GO207" i="62"/>
  <c r="GP207" i="62"/>
  <c r="GQ207" i="62"/>
  <c r="HO154" i="62"/>
  <c r="HI154" i="62"/>
  <c r="HF207" i="62"/>
  <c r="HG207" i="62"/>
  <c r="HN207" i="62" s="1"/>
  <c r="GO165" i="62"/>
  <c r="GP165" i="62"/>
  <c r="GQ165" i="62"/>
  <c r="GO171" i="62"/>
  <c r="GP171" i="62"/>
  <c r="GQ171" i="62"/>
  <c r="GO189" i="62"/>
  <c r="GP189" i="62"/>
  <c r="GQ189" i="62"/>
  <c r="HO195" i="62"/>
  <c r="HI195" i="62"/>
  <c r="HF193" i="62"/>
  <c r="HG193" i="62"/>
  <c r="HN193" i="62" s="1"/>
  <c r="HO199" i="62"/>
  <c r="HI199" i="62"/>
  <c r="HM199" i="62" s="1"/>
  <c r="HP199" i="62" s="1"/>
  <c r="HG206" i="62"/>
  <c r="HN206" i="62" s="1"/>
  <c r="HF206" i="62"/>
  <c r="HO214" i="62"/>
  <c r="HI214" i="62"/>
  <c r="HF226" i="62"/>
  <c r="HG226" i="62"/>
  <c r="HN226" i="62" s="1"/>
  <c r="HI223" i="62"/>
  <c r="HO223" i="62"/>
  <c r="HF217" i="62"/>
  <c r="HG217" i="62"/>
  <c r="HN217" i="62" s="1"/>
  <c r="HO222" i="62"/>
  <c r="GP232" i="62"/>
  <c r="GQ232" i="62"/>
  <c r="GO232" i="62"/>
  <c r="HG182" i="62"/>
  <c r="HF182" i="62"/>
  <c r="HF197" i="62"/>
  <c r="HG197" i="62"/>
  <c r="HN197" i="62" s="1"/>
  <c r="HI152" i="62"/>
  <c r="HO152" i="62"/>
  <c r="HO150" i="62"/>
  <c r="HI150" i="62"/>
  <c r="GO191" i="62"/>
  <c r="GP191" i="62"/>
  <c r="GQ191" i="62"/>
  <c r="GO226" i="62"/>
  <c r="GQ226" i="62"/>
  <c r="GP226" i="62"/>
  <c r="GQ190" i="62"/>
  <c r="GO190" i="62"/>
  <c r="GP190" i="62"/>
  <c r="GO193" i="62"/>
  <c r="GP193" i="62"/>
  <c r="GQ193" i="62"/>
  <c r="HF204" i="62"/>
  <c r="HG204" i="62"/>
  <c r="HN204" i="62" s="1"/>
  <c r="HF213" i="62"/>
  <c r="HG213" i="62"/>
  <c r="HN213" i="62" s="1"/>
  <c r="HO207" i="62"/>
  <c r="HL223" i="62"/>
  <c r="HE223" i="62"/>
  <c r="HO218" i="62"/>
  <c r="HO144" i="62"/>
  <c r="HI144" i="62"/>
  <c r="GO175" i="62"/>
  <c r="HS175" i="62" s="1"/>
  <c r="GP175" i="62"/>
  <c r="HT175" i="62" s="1"/>
  <c r="GQ175" i="62"/>
  <c r="HU175" i="62" s="1"/>
  <c r="HN175" i="62"/>
  <c r="HF146" i="62"/>
  <c r="HG146" i="62"/>
  <c r="HN146" i="62" s="1"/>
  <c r="HG149" i="62"/>
  <c r="HN149" i="62" s="1"/>
  <c r="HF149" i="62"/>
  <c r="HF152" i="62"/>
  <c r="HG152" i="62"/>
  <c r="HN152" i="62" s="1"/>
  <c r="HD151" i="62"/>
  <c r="JG151" i="62" s="1"/>
  <c r="JH151" i="62" s="1"/>
  <c r="GO162" i="62"/>
  <c r="GP162" i="62"/>
  <c r="GQ162" i="62"/>
  <c r="GO166" i="62"/>
  <c r="GP166" i="62"/>
  <c r="GQ166" i="62"/>
  <c r="GO168" i="62"/>
  <c r="GP168" i="62"/>
  <c r="GQ168" i="62"/>
  <c r="HI175" i="62"/>
  <c r="HO175" i="62"/>
  <c r="HF180" i="62"/>
  <c r="HG180" i="62"/>
  <c r="HN180" i="62" s="1"/>
  <c r="HF190" i="62"/>
  <c r="HG190" i="62"/>
  <c r="HN190" i="62" s="1"/>
  <c r="HH198" i="62"/>
  <c r="HO198" i="62" s="1"/>
  <c r="GO202" i="62"/>
  <c r="GP202" i="62"/>
  <c r="GQ202" i="62"/>
  <c r="GO205" i="62"/>
  <c r="GP205" i="62"/>
  <c r="GQ205" i="62"/>
  <c r="GO213" i="62"/>
  <c r="GP213" i="62"/>
  <c r="GQ213" i="62"/>
  <c r="HO208" i="62"/>
  <c r="GO214" i="62"/>
  <c r="GP214" i="62"/>
  <c r="GQ214" i="62"/>
  <c r="HO209" i="62"/>
  <c r="HI209" i="62"/>
  <c r="HF215" i="62"/>
  <c r="HG215" i="62"/>
  <c r="HF227" i="62"/>
  <c r="HG227" i="62"/>
  <c r="HN227" i="62" s="1"/>
  <c r="HD223" i="62"/>
  <c r="JG223" i="62" s="1"/>
  <c r="JH223" i="62" s="1"/>
  <c r="HF155" i="62"/>
  <c r="HG155" i="62"/>
  <c r="HT155" i="62" s="1"/>
  <c r="HO149" i="62"/>
  <c r="HF168" i="62"/>
  <c r="HG168" i="62"/>
  <c r="HN168" i="62" s="1"/>
  <c r="HE157" i="62"/>
  <c r="IC157" i="62" s="1"/>
  <c r="HL157" i="62"/>
  <c r="HO155" i="62"/>
  <c r="HF169" i="62"/>
  <c r="HG169" i="62"/>
  <c r="GO172" i="62"/>
  <c r="GP172" i="62"/>
  <c r="GQ172" i="62"/>
  <c r="HL181" i="62"/>
  <c r="HE181" i="62"/>
  <c r="HO191" i="62"/>
  <c r="GQ206" i="62"/>
  <c r="GO206" i="62"/>
  <c r="GP206" i="62"/>
  <c r="GO208" i="62"/>
  <c r="GP208" i="62"/>
  <c r="GQ208" i="62"/>
  <c r="GO156" i="62"/>
  <c r="GP156" i="62"/>
  <c r="GQ156" i="62"/>
  <c r="HI163" i="62"/>
  <c r="HM163" i="62" s="1"/>
  <c r="HP163" i="62" s="1"/>
  <c r="HO163" i="62"/>
  <c r="GO217" i="62"/>
  <c r="GP217" i="62"/>
  <c r="GQ217" i="62"/>
  <c r="GO150" i="62"/>
  <c r="GQ150" i="62"/>
  <c r="GP150" i="62"/>
  <c r="HE169" i="62"/>
  <c r="HL169" i="62"/>
  <c r="HO147" i="62"/>
  <c r="HO145" i="62"/>
  <c r="HF158" i="62"/>
  <c r="HG158" i="62"/>
  <c r="HN158" i="62" s="1"/>
  <c r="HF172" i="62"/>
  <c r="HG172" i="62"/>
  <c r="HN172" i="62" s="1"/>
  <c r="HF176" i="62"/>
  <c r="HG176" i="62"/>
  <c r="HN176" i="62" s="1"/>
  <c r="HI190" i="62"/>
  <c r="HO190" i="62"/>
  <c r="HL193" i="62"/>
  <c r="HE193" i="62"/>
  <c r="HF188" i="62"/>
  <c r="HG188" i="62"/>
  <c r="HI192" i="62"/>
  <c r="HO192" i="62"/>
  <c r="HO215" i="62"/>
  <c r="HI215" i="62"/>
  <c r="HF209" i="62"/>
  <c r="HG209" i="62"/>
  <c r="HN209" i="62" s="1"/>
  <c r="GP218" i="62"/>
  <c r="GQ218" i="62"/>
  <c r="GO218" i="62"/>
  <c r="HF219" i="62"/>
  <c r="HG219" i="62"/>
  <c r="HN219" i="62" s="1"/>
  <c r="HI217" i="62"/>
  <c r="HM217" i="62" s="1"/>
  <c r="HP217" i="62" s="1"/>
  <c r="HO217" i="62"/>
  <c r="GO229" i="62"/>
  <c r="GQ229" i="62"/>
  <c r="GP229" i="62"/>
  <c r="HF229" i="62"/>
  <c r="HG229" i="62"/>
  <c r="HN229" i="62" s="1"/>
  <c r="GO231" i="62"/>
  <c r="GP231" i="62"/>
  <c r="GQ231" i="62"/>
  <c r="GO181" i="62"/>
  <c r="GP181" i="62"/>
  <c r="GQ181" i="62"/>
  <c r="GO184" i="62"/>
  <c r="GP184" i="62"/>
  <c r="GQ184" i="62"/>
  <c r="GO144" i="62"/>
  <c r="GP144" i="62"/>
  <c r="GQ144" i="62"/>
  <c r="HF162" i="62"/>
  <c r="HG162" i="62"/>
  <c r="HN162" i="62" s="1"/>
  <c r="GO146" i="62"/>
  <c r="GP146" i="62"/>
  <c r="GQ146" i="62"/>
  <c r="HI143" i="62"/>
  <c r="HO143" i="62"/>
  <c r="GO158" i="62"/>
  <c r="GP158" i="62"/>
  <c r="GQ158" i="62"/>
  <c r="HI169" i="62"/>
  <c r="HO169" i="62"/>
  <c r="HF163" i="62"/>
  <c r="HG163" i="62"/>
  <c r="HN163" i="62" s="1"/>
  <c r="HN160" i="62"/>
  <c r="GO160" i="62"/>
  <c r="HS160" i="62" s="1"/>
  <c r="GP160" i="62"/>
  <c r="HT160" i="62" s="1"/>
  <c r="GQ160" i="62"/>
  <c r="HU160" i="62" s="1"/>
  <c r="HO172" i="62"/>
  <c r="HO170" i="62"/>
  <c r="HO168" i="62"/>
  <c r="GP180" i="62"/>
  <c r="GQ180" i="62"/>
  <c r="GO180" i="62"/>
  <c r="HD205" i="62"/>
  <c r="JG205" i="62" s="1"/>
  <c r="JH205" i="62" s="1"/>
  <c r="GO209" i="62"/>
  <c r="GP209" i="62"/>
  <c r="GQ209" i="62"/>
  <c r="GO222" i="62"/>
  <c r="GP222" i="62"/>
  <c r="GQ222" i="62"/>
  <c r="GO219" i="62"/>
  <c r="GP219" i="62"/>
  <c r="GQ219" i="62"/>
  <c r="HI216" i="62"/>
  <c r="HO216" i="62"/>
  <c r="HO221" i="62"/>
  <c r="GP230" i="62"/>
  <c r="GQ230" i="62"/>
  <c r="GO230" i="62"/>
  <c r="GO225" i="62"/>
  <c r="GP225" i="62"/>
  <c r="GQ225" i="62"/>
  <c r="HF228" i="62"/>
  <c r="HG228" i="62"/>
  <c r="HN228" i="62" s="1"/>
  <c r="GO148" i="62"/>
  <c r="GP148" i="62"/>
  <c r="GQ148" i="62"/>
  <c r="GO159" i="62"/>
  <c r="GP159" i="62"/>
  <c r="GQ159" i="62"/>
  <c r="HF144" i="62"/>
  <c r="HG144" i="62"/>
  <c r="HN144" i="62" s="1"/>
  <c r="HO153" i="62"/>
  <c r="HI153" i="62"/>
  <c r="GO152" i="62"/>
  <c r="GP152" i="62"/>
  <c r="GQ152" i="62"/>
  <c r="HO151" i="62"/>
  <c r="GP149" i="62"/>
  <c r="GQ149" i="62"/>
  <c r="GO149" i="62"/>
  <c r="HF148" i="62"/>
  <c r="HG148" i="62"/>
  <c r="HN148" i="62" s="1"/>
  <c r="HF143" i="62"/>
  <c r="HG143" i="62"/>
  <c r="HF165" i="62"/>
  <c r="HG165" i="62"/>
  <c r="HN165" i="62" s="1"/>
  <c r="GO163" i="62"/>
  <c r="GP163" i="62"/>
  <c r="GQ163" i="62"/>
  <c r="HG174" i="62"/>
  <c r="HN174" i="62" s="1"/>
  <c r="HF174" i="62"/>
  <c r="HS187" i="62"/>
  <c r="HF192" i="62"/>
  <c r="HG192" i="62"/>
  <c r="HF202" i="62"/>
  <c r="HG202" i="62"/>
  <c r="HN202" i="62" s="1"/>
  <c r="GP204" i="62"/>
  <c r="GQ204" i="62"/>
  <c r="GO204" i="62"/>
  <c r="HI210" i="62"/>
  <c r="HO210" i="62"/>
  <c r="HO227" i="62"/>
  <c r="HI211" i="62"/>
  <c r="HM211" i="62" s="1"/>
  <c r="HP211" i="62" s="1"/>
  <c r="HO211" i="62"/>
  <c r="HF224" i="62"/>
  <c r="HG224" i="62"/>
  <c r="HF150" i="62"/>
  <c r="HG150" i="62"/>
  <c r="HN150" i="62" s="1"/>
  <c r="GO178" i="62"/>
  <c r="GQ178" i="62"/>
  <c r="GP178" i="62"/>
  <c r="HF170" i="62"/>
  <c r="HG170" i="62"/>
  <c r="HN170" i="62" s="1"/>
  <c r="HF189" i="62"/>
  <c r="HG189" i="62"/>
  <c r="HN189" i="62" s="1"/>
  <c r="HF196" i="62"/>
  <c r="HG196" i="62"/>
  <c r="HN196" i="62" s="1"/>
  <c r="HO200" i="62"/>
  <c r="HI200" i="62"/>
  <c r="HF210" i="62"/>
  <c r="HG210" i="62"/>
  <c r="HN210" i="62" s="1"/>
  <c r="HF222" i="62"/>
  <c r="HG222" i="62"/>
  <c r="HN222" i="62" s="1"/>
  <c r="HF216" i="62"/>
  <c r="HG216" i="62"/>
  <c r="HN216" i="62" s="1"/>
  <c r="HF223" i="62"/>
  <c r="HG223" i="62"/>
  <c r="HN223" i="62" s="1"/>
  <c r="HI224" i="62"/>
  <c r="HO224" i="62"/>
  <c r="HG156" i="62"/>
  <c r="HN156" i="62" s="1"/>
  <c r="HF156" i="62"/>
  <c r="HO232" i="62"/>
  <c r="HI232" i="62"/>
  <c r="HF161" i="62"/>
  <c r="HG161" i="62"/>
  <c r="HN161" i="62" s="1"/>
  <c r="GQ157" i="62"/>
  <c r="GO157" i="62"/>
  <c r="GP157" i="62"/>
  <c r="HF159" i="62"/>
  <c r="HG159" i="62"/>
  <c r="HN159" i="62" s="1"/>
  <c r="HM145" i="62"/>
  <c r="HP145" i="62" s="1"/>
  <c r="HI148" i="62"/>
  <c r="HO148" i="62"/>
  <c r="HF151" i="62"/>
  <c r="HG151" i="62"/>
  <c r="HN151" i="62" s="1"/>
  <c r="HO158" i="62"/>
  <c r="HD145" i="62"/>
  <c r="JG145" i="62" s="1"/>
  <c r="JH145" i="62" s="1"/>
  <c r="IC163" i="62"/>
  <c r="GO170" i="62"/>
  <c r="GP170" i="62"/>
  <c r="GQ170" i="62"/>
  <c r="GP196" i="62"/>
  <c r="GQ196" i="62"/>
  <c r="GO196" i="62"/>
  <c r="HO187" i="62"/>
  <c r="HF191" i="62"/>
  <c r="HG191" i="62"/>
  <c r="HN191" i="62" s="1"/>
  <c r="IC199" i="62"/>
  <c r="GO210" i="62"/>
  <c r="GP210" i="62"/>
  <c r="GQ210" i="62"/>
  <c r="GO216" i="62"/>
  <c r="GP216" i="62"/>
  <c r="GQ216" i="62"/>
  <c r="HO203" i="62"/>
  <c r="HF225" i="62"/>
  <c r="HG225" i="62"/>
  <c r="HN225" i="62" s="1"/>
  <c r="HF231" i="62"/>
  <c r="HG231" i="62"/>
  <c r="HN231" i="62" s="1"/>
  <c r="HO226" i="62"/>
  <c r="GO228" i="62"/>
  <c r="GP228" i="62"/>
  <c r="GQ228" i="62"/>
  <c r="HO230" i="62"/>
  <c r="HI230" i="62"/>
  <c r="HU153" i="62" l="1"/>
  <c r="HS215" i="62"/>
  <c r="HV215" i="62" s="1"/>
  <c r="HW215" i="62" s="1"/>
  <c r="HS157" i="62"/>
  <c r="HV157" i="62" s="1"/>
  <c r="HU194" i="62"/>
  <c r="HS184" i="62"/>
  <c r="HV184" i="62" s="1"/>
  <c r="HY199" i="62"/>
  <c r="HT178" i="62"/>
  <c r="HU182" i="62"/>
  <c r="HU157" i="62"/>
  <c r="HT157" i="62"/>
  <c r="HT208" i="62"/>
  <c r="HU169" i="62"/>
  <c r="HU232" i="62"/>
  <c r="HT184" i="62"/>
  <c r="HU173" i="62"/>
  <c r="HS208" i="62"/>
  <c r="HV208" i="62" s="1"/>
  <c r="HW208" i="62" s="1"/>
  <c r="HS149" i="62"/>
  <c r="HV149" i="62" s="1"/>
  <c r="HT206" i="62"/>
  <c r="HU149" i="62"/>
  <c r="HT149" i="62"/>
  <c r="HU208" i="62"/>
  <c r="HY185" i="62"/>
  <c r="HT230" i="62"/>
  <c r="HU184" i="62"/>
  <c r="HM193" i="62"/>
  <c r="HP193" i="62" s="1"/>
  <c r="HU214" i="62"/>
  <c r="HX256" i="62"/>
  <c r="HT181" i="62"/>
  <c r="HM181" i="62"/>
  <c r="HP181" i="62" s="1"/>
  <c r="HT232" i="62"/>
  <c r="HU178" i="62"/>
  <c r="HS173" i="62"/>
  <c r="HV173" i="62" s="1"/>
  <c r="HT217" i="62"/>
  <c r="HT218" i="62"/>
  <c r="HS230" i="62"/>
  <c r="HV230" i="62" s="1"/>
  <c r="HW230" i="62" s="1"/>
  <c r="HT177" i="62"/>
  <c r="HS152" i="62"/>
  <c r="HV152" i="62" s="1"/>
  <c r="HS164" i="62"/>
  <c r="HV164" i="62" s="1"/>
  <c r="HW164" i="62" s="1"/>
  <c r="HU230" i="62"/>
  <c r="HU164" i="62"/>
  <c r="HT173" i="62"/>
  <c r="HT164" i="62"/>
  <c r="HY252" i="62"/>
  <c r="HT180" i="62"/>
  <c r="IB235" i="62"/>
  <c r="HT204" i="62"/>
  <c r="HV203" i="62"/>
  <c r="HX203" i="62" s="1"/>
  <c r="HT214" i="62"/>
  <c r="HU205" i="62"/>
  <c r="HS217" i="62"/>
  <c r="HV217" i="62" s="1"/>
  <c r="HS206" i="62"/>
  <c r="HV206" i="62" s="1"/>
  <c r="HT205" i="62"/>
  <c r="HT201" i="62"/>
  <c r="HT146" i="62"/>
  <c r="HS205" i="62"/>
  <c r="HV205" i="62" s="1"/>
  <c r="HS214" i="62"/>
  <c r="HV214" i="62" s="1"/>
  <c r="HS216" i="62"/>
  <c r="HV216" i="62" s="1"/>
  <c r="HY256" i="62"/>
  <c r="HT219" i="62"/>
  <c r="HS218" i="62"/>
  <c r="HV218" i="62" s="1"/>
  <c r="HU193" i="62"/>
  <c r="HT228" i="62"/>
  <c r="HS178" i="62"/>
  <c r="HV178" i="62" s="1"/>
  <c r="HS219" i="62"/>
  <c r="HV219" i="62" s="1"/>
  <c r="HS181" i="62"/>
  <c r="HV181" i="62" s="1"/>
  <c r="HU217" i="62"/>
  <c r="HS166" i="62"/>
  <c r="HV166" i="62" s="1"/>
  <c r="HT193" i="62"/>
  <c r="HS232" i="62"/>
  <c r="HV232" i="62" s="1"/>
  <c r="HS211" i="62"/>
  <c r="HV211" i="62" s="1"/>
  <c r="HZ211" i="62" s="1"/>
  <c r="HS193" i="62"/>
  <c r="HV193" i="62" s="1"/>
  <c r="HU177" i="62"/>
  <c r="HU196" i="62"/>
  <c r="HM223" i="62"/>
  <c r="HP223" i="62" s="1"/>
  <c r="HX252" i="62"/>
  <c r="HS201" i="62"/>
  <c r="HV201" i="62" s="1"/>
  <c r="HW201" i="62" s="1"/>
  <c r="HV221" i="62"/>
  <c r="HY221" i="62" s="1"/>
  <c r="HS180" i="62"/>
  <c r="HV180" i="62" s="1"/>
  <c r="HU180" i="62"/>
  <c r="IC193" i="62"/>
  <c r="HT211" i="62"/>
  <c r="HS204" i="62"/>
  <c r="HV204" i="62" s="1"/>
  <c r="HT152" i="62"/>
  <c r="HT148" i="62"/>
  <c r="HT158" i="62"/>
  <c r="HU146" i="62"/>
  <c r="HU213" i="62"/>
  <c r="HT166" i="62"/>
  <c r="HY253" i="62"/>
  <c r="HU216" i="62"/>
  <c r="HS148" i="62"/>
  <c r="HV148" i="62" s="1"/>
  <c r="HT213" i="62"/>
  <c r="HT216" i="62"/>
  <c r="HT196" i="62"/>
  <c r="HU204" i="62"/>
  <c r="HU219" i="62"/>
  <c r="HS146" i="62"/>
  <c r="HV146" i="62" s="1"/>
  <c r="HW146" i="62" s="1"/>
  <c r="HU181" i="62"/>
  <c r="HU218" i="62"/>
  <c r="IA199" i="62"/>
  <c r="HU211" i="62"/>
  <c r="HX238" i="62"/>
  <c r="HX248" i="62"/>
  <c r="HW243" i="62"/>
  <c r="HW258" i="62"/>
  <c r="HU152" i="62"/>
  <c r="HU166" i="62"/>
  <c r="HU159" i="62"/>
  <c r="HS226" i="62"/>
  <c r="HV226" i="62" s="1"/>
  <c r="HW226" i="62" s="1"/>
  <c r="HT220" i="62"/>
  <c r="HX259" i="62"/>
  <c r="HY258" i="62"/>
  <c r="HX245" i="62"/>
  <c r="HY245" i="62"/>
  <c r="HS162" i="62"/>
  <c r="HV162" i="62" s="1"/>
  <c r="HX199" i="62"/>
  <c r="HT195" i="62"/>
  <c r="HU151" i="62"/>
  <c r="HW199" i="62"/>
  <c r="HY237" i="62"/>
  <c r="HV167" i="62"/>
  <c r="HY242" i="62"/>
  <c r="HX242" i="62"/>
  <c r="HT144" i="62"/>
  <c r="HU150" i="62"/>
  <c r="HU161" i="62"/>
  <c r="IB199" i="62"/>
  <c r="HS150" i="62"/>
  <c r="HV150" i="62" s="1"/>
  <c r="HT168" i="62"/>
  <c r="HU165" i="62"/>
  <c r="HS186" i="62"/>
  <c r="HU186" i="62"/>
  <c r="HS200" i="62"/>
  <c r="HV200" i="62" s="1"/>
  <c r="HW200" i="62" s="1"/>
  <c r="HW237" i="62"/>
  <c r="HS177" i="62"/>
  <c r="HN177" i="62"/>
  <c r="HS196" i="62"/>
  <c r="HV196" i="62" s="1"/>
  <c r="HW185" i="62"/>
  <c r="HM169" i="62"/>
  <c r="HP169" i="62" s="1"/>
  <c r="HM175" i="62"/>
  <c r="HP175" i="62" s="1"/>
  <c r="HW253" i="62"/>
  <c r="HW245" i="62"/>
  <c r="HT186" i="62"/>
  <c r="HY235" i="62"/>
  <c r="HW248" i="62"/>
  <c r="HY243" i="62"/>
  <c r="HY246" i="62"/>
  <c r="HX246" i="62"/>
  <c r="HY248" i="62"/>
  <c r="HX243" i="62"/>
  <c r="HX235" i="62"/>
  <c r="HX258" i="62"/>
  <c r="HX237" i="62"/>
  <c r="HW235" i="62"/>
  <c r="HW238" i="62"/>
  <c r="HY259" i="62"/>
  <c r="HT210" i="62"/>
  <c r="HS207" i="62"/>
  <c r="HV207" i="62" s="1"/>
  <c r="HW207" i="62" s="1"/>
  <c r="HT207" i="62"/>
  <c r="HU206" i="62"/>
  <c r="HU231" i="62"/>
  <c r="IC181" i="62"/>
  <c r="HU155" i="62"/>
  <c r="HN155" i="62"/>
  <c r="HU202" i="62"/>
  <c r="HT165" i="62"/>
  <c r="HT151" i="62"/>
  <c r="HN145" i="62"/>
  <c r="HS145" i="62"/>
  <c r="HT145" i="62"/>
  <c r="HU145" i="62"/>
  <c r="HU174" i="62"/>
  <c r="HT192" i="62"/>
  <c r="HU192" i="62"/>
  <c r="HN192" i="62"/>
  <c r="HU163" i="62"/>
  <c r="HT231" i="62"/>
  <c r="HT229" i="62"/>
  <c r="HT202" i="62"/>
  <c r="HU191" i="62"/>
  <c r="HS165" i="62"/>
  <c r="HV194" i="62"/>
  <c r="HS151" i="62"/>
  <c r="HU201" i="62"/>
  <c r="HT174" i="62"/>
  <c r="HU222" i="62"/>
  <c r="HS231" i="62"/>
  <c r="HU229" i="62"/>
  <c r="HS202" i="62"/>
  <c r="HT191" i="62"/>
  <c r="HU227" i="62"/>
  <c r="HT194" i="62"/>
  <c r="HN194" i="62"/>
  <c r="HU212" i="62"/>
  <c r="HN212" i="62"/>
  <c r="HS212" i="62"/>
  <c r="HV179" i="62"/>
  <c r="HX179" i="62" s="1"/>
  <c r="HT163" i="62"/>
  <c r="HU210" i="62"/>
  <c r="HS163" i="62"/>
  <c r="HU225" i="62"/>
  <c r="HT222" i="62"/>
  <c r="HU144" i="62"/>
  <c r="HS229" i="62"/>
  <c r="HU215" i="62"/>
  <c r="HN215" i="62"/>
  <c r="HT215" i="62"/>
  <c r="HS213" i="62"/>
  <c r="HS191" i="62"/>
  <c r="HT227" i="62"/>
  <c r="HU220" i="62"/>
  <c r="HS174" i="62"/>
  <c r="HU223" i="62"/>
  <c r="HS168" i="62"/>
  <c r="HN143" i="62"/>
  <c r="HU143" i="62"/>
  <c r="HT143" i="62"/>
  <c r="HT225" i="62"/>
  <c r="HS222" i="62"/>
  <c r="HX185" i="62"/>
  <c r="HS192" i="62"/>
  <c r="HT190" i="62"/>
  <c r="HS227" i="62"/>
  <c r="HU195" i="62"/>
  <c r="HS155" i="62"/>
  <c r="HT223" i="62"/>
  <c r="HS210" i="62"/>
  <c r="HN224" i="62"/>
  <c r="HS224" i="62"/>
  <c r="HT224" i="62"/>
  <c r="HV183" i="62"/>
  <c r="HX183" i="62" s="1"/>
  <c r="HT159" i="62"/>
  <c r="HS225" i="62"/>
  <c r="HS144" i="62"/>
  <c r="HT188" i="62"/>
  <c r="HN188" i="62"/>
  <c r="HS188" i="62"/>
  <c r="IC223" i="62"/>
  <c r="HS190" i="62"/>
  <c r="HN153" i="62"/>
  <c r="HT153" i="62"/>
  <c r="HS153" i="62"/>
  <c r="HS195" i="62"/>
  <c r="HU188" i="62"/>
  <c r="HS220" i="62"/>
  <c r="HT212" i="62"/>
  <c r="HS143" i="62"/>
  <c r="HS223" i="62"/>
  <c r="HV187" i="62"/>
  <c r="HZ187" i="62" s="1"/>
  <c r="HU228" i="62"/>
  <c r="HS159" i="62"/>
  <c r="HU209" i="62"/>
  <c r="HU158" i="62"/>
  <c r="IC169" i="62"/>
  <c r="HN169" i="62"/>
  <c r="HT169" i="62"/>
  <c r="HS169" i="62"/>
  <c r="HU190" i="62"/>
  <c r="HU171" i="62"/>
  <c r="HZ199" i="62"/>
  <c r="HS161" i="62"/>
  <c r="HU224" i="62"/>
  <c r="HS198" i="62"/>
  <c r="HT198" i="62"/>
  <c r="HN198" i="62"/>
  <c r="HU156" i="62"/>
  <c r="HU172" i="62"/>
  <c r="HU189" i="62"/>
  <c r="HT171" i="62"/>
  <c r="HT161" i="62"/>
  <c r="HU197" i="62"/>
  <c r="HU147" i="62"/>
  <c r="HU154" i="62"/>
  <c r="HS176" i="62"/>
  <c r="HU198" i="62"/>
  <c r="HU170" i="62"/>
  <c r="HT209" i="62"/>
  <c r="HS209" i="62"/>
  <c r="HV160" i="62"/>
  <c r="HX160" i="62" s="1"/>
  <c r="HS158" i="62"/>
  <c r="HT156" i="62"/>
  <c r="HT172" i="62"/>
  <c r="HM157" i="62"/>
  <c r="HP157" i="62" s="1"/>
  <c r="HU162" i="62"/>
  <c r="HV175" i="62"/>
  <c r="HW175" i="62" s="1"/>
  <c r="HT226" i="62"/>
  <c r="HT182" i="62"/>
  <c r="HN182" i="62"/>
  <c r="HS182" i="62"/>
  <c r="HT189" i="62"/>
  <c r="HS171" i="62"/>
  <c r="HT197" i="62"/>
  <c r="HT147" i="62"/>
  <c r="HT154" i="62"/>
  <c r="HU176" i="62"/>
  <c r="HU200" i="62"/>
  <c r="HS228" i="62"/>
  <c r="HT170" i="62"/>
  <c r="HS170" i="62"/>
  <c r="HU148" i="62"/>
  <c r="HT150" i="62"/>
  <c r="HS156" i="62"/>
  <c r="HS172" i="62"/>
  <c r="HU168" i="62"/>
  <c r="HT162" i="62"/>
  <c r="HU226" i="62"/>
  <c r="HS189" i="62"/>
  <c r="HU207" i="62"/>
  <c r="IC187" i="62"/>
  <c r="IC175" i="62"/>
  <c r="HS197" i="62"/>
  <c r="HS147" i="62"/>
  <c r="HS154" i="62"/>
  <c r="HT176" i="62"/>
  <c r="HT200" i="62"/>
  <c r="HY194" i="62" l="1"/>
  <c r="IA157" i="62"/>
  <c r="HX178" i="62"/>
  <c r="HY232" i="62"/>
  <c r="ID199" i="62"/>
  <c r="HY205" i="62"/>
  <c r="HX217" i="62"/>
  <c r="HY173" i="62"/>
  <c r="IA181" i="62"/>
  <c r="HX206" i="62"/>
  <c r="HX166" i="62"/>
  <c r="HY193" i="62"/>
  <c r="HW173" i="62"/>
  <c r="HY164" i="62"/>
  <c r="HW203" i="62"/>
  <c r="HX232" i="62"/>
  <c r="HY203" i="62"/>
  <c r="HX164" i="62"/>
  <c r="HX173" i="62"/>
  <c r="HX221" i="62"/>
  <c r="JS199" i="62"/>
  <c r="JU199" i="62" s="1"/>
  <c r="HX180" i="62"/>
  <c r="HX219" i="62"/>
  <c r="IP199" i="62"/>
  <c r="IQ199" i="62" s="1"/>
  <c r="IR199" i="62" s="1"/>
  <c r="HX148" i="62"/>
  <c r="IM199" i="62"/>
  <c r="IN199" i="62" s="1"/>
  <c r="IO199" i="62" s="1"/>
  <c r="HX184" i="62"/>
  <c r="HZ217" i="62"/>
  <c r="HW221" i="62"/>
  <c r="JM199" i="62"/>
  <c r="JZ199" i="62" s="1"/>
  <c r="HY230" i="62"/>
  <c r="HY184" i="62"/>
  <c r="IX199" i="62"/>
  <c r="IY199" i="62" s="1"/>
  <c r="IZ199" i="62" s="1"/>
  <c r="HY211" i="62"/>
  <c r="IB217" i="62"/>
  <c r="HW148" i="62"/>
  <c r="HY180" i="62"/>
  <c r="HX193" i="62"/>
  <c r="HY167" i="62"/>
  <c r="HY179" i="62"/>
  <c r="HX146" i="62"/>
  <c r="HY219" i="62"/>
  <c r="HZ193" i="62"/>
  <c r="HW179" i="62"/>
  <c r="HW218" i="62"/>
  <c r="HX167" i="62"/>
  <c r="HW183" i="62"/>
  <c r="HW167" i="62"/>
  <c r="HX230" i="62"/>
  <c r="HX201" i="62"/>
  <c r="HW160" i="62"/>
  <c r="HW219" i="62"/>
  <c r="HY206" i="62"/>
  <c r="HW204" i="62"/>
  <c r="HW152" i="62"/>
  <c r="HY216" i="62"/>
  <c r="HW216" i="62"/>
  <c r="HZ157" i="62"/>
  <c r="HW206" i="62"/>
  <c r="HW178" i="62"/>
  <c r="HY166" i="62"/>
  <c r="HW162" i="62"/>
  <c r="HY217" i="62"/>
  <c r="HX207" i="62"/>
  <c r="HY152" i="62"/>
  <c r="IB181" i="62"/>
  <c r="HX157" i="62"/>
  <c r="HV186" i="62"/>
  <c r="HY178" i="62"/>
  <c r="HW184" i="62"/>
  <c r="HV177" i="62"/>
  <c r="HW214" i="62"/>
  <c r="HX204" i="62"/>
  <c r="HY204" i="62"/>
  <c r="HW149" i="62"/>
  <c r="HY196" i="62"/>
  <c r="IA193" i="62"/>
  <c r="HW180" i="62"/>
  <c r="HW211" i="62"/>
  <c r="HY208" i="62"/>
  <c r="HX208" i="62"/>
  <c r="HY148" i="62"/>
  <c r="IA187" i="62"/>
  <c r="IA205" i="62"/>
  <c r="HV225" i="62"/>
  <c r="HV222" i="62"/>
  <c r="HW222" i="62" s="1"/>
  <c r="HV213" i="62"/>
  <c r="HV163" i="62"/>
  <c r="HW163" i="62" s="1"/>
  <c r="HV151" i="62"/>
  <c r="HZ151" i="62" s="1"/>
  <c r="HY181" i="62"/>
  <c r="HV170" i="62"/>
  <c r="HW170" i="62" s="1"/>
  <c r="HY162" i="62"/>
  <c r="HV171" i="62"/>
  <c r="HZ205" i="62"/>
  <c r="HX187" i="62"/>
  <c r="HX205" i="62"/>
  <c r="HX218" i="62"/>
  <c r="HV188" i="62"/>
  <c r="HX215" i="62"/>
  <c r="HV229" i="62"/>
  <c r="HY229" i="62" s="1"/>
  <c r="HV165" i="62"/>
  <c r="HW165" i="62" s="1"/>
  <c r="IB187" i="62"/>
  <c r="HW196" i="62"/>
  <c r="HX200" i="62"/>
  <c r="HY207" i="62"/>
  <c r="HY218" i="62"/>
  <c r="HX196" i="62"/>
  <c r="HW205" i="62"/>
  <c r="IB205" i="62"/>
  <c r="HY160" i="62"/>
  <c r="HV223" i="62"/>
  <c r="HX223" i="62" s="1"/>
  <c r="HV190" i="62"/>
  <c r="HW190" i="62" s="1"/>
  <c r="HV210" i="62"/>
  <c r="HY150" i="62"/>
  <c r="HZ181" i="62"/>
  <c r="HW194" i="62"/>
  <c r="HY187" i="62"/>
  <c r="IA211" i="62"/>
  <c r="HY149" i="62"/>
  <c r="HV143" i="62"/>
  <c r="HW143" i="62" s="1"/>
  <c r="HV174" i="62"/>
  <c r="HW174" i="62" s="1"/>
  <c r="HY215" i="62"/>
  <c r="HX211" i="62"/>
  <c r="HV189" i="62"/>
  <c r="HW189" i="62" s="1"/>
  <c r="HV182" i="62"/>
  <c r="HY214" i="62"/>
  <c r="HY146" i="62"/>
  <c r="HX214" i="62"/>
  <c r="HX152" i="62"/>
  <c r="HX216" i="62"/>
  <c r="HY175" i="62"/>
  <c r="HV169" i="62"/>
  <c r="HX169" i="62" s="1"/>
  <c r="HW193" i="62"/>
  <c r="HV144" i="62"/>
  <c r="HW144" i="62" s="1"/>
  <c r="HY183" i="62"/>
  <c r="HV155" i="62"/>
  <c r="HY155" i="62" s="1"/>
  <c r="HV192" i="62"/>
  <c r="HV168" i="62"/>
  <c r="HW181" i="62"/>
  <c r="HW150" i="62"/>
  <c r="HV202" i="62"/>
  <c r="HV231" i="62"/>
  <c r="HX231" i="62" s="1"/>
  <c r="HW232" i="62"/>
  <c r="IB211" i="62"/>
  <c r="HX175" i="62"/>
  <c r="HX194" i="62"/>
  <c r="HY200" i="62"/>
  <c r="IB175" i="62"/>
  <c r="HV191" i="62"/>
  <c r="HX181" i="62"/>
  <c r="HV154" i="62"/>
  <c r="HW154" i="62" s="1"/>
  <c r="HV220" i="62"/>
  <c r="HW220" i="62" s="1"/>
  <c r="HX149" i="62"/>
  <c r="HY201" i="62"/>
  <c r="HV172" i="62"/>
  <c r="HX172" i="62" s="1"/>
  <c r="HX226" i="62"/>
  <c r="HV176" i="62"/>
  <c r="HV198" i="62"/>
  <c r="HV161" i="62"/>
  <c r="HW166" i="62"/>
  <c r="HV224" i="62"/>
  <c r="IB193" i="62"/>
  <c r="HV212" i="62"/>
  <c r="HV197" i="62"/>
  <c r="HY197" i="62" s="1"/>
  <c r="IA175" i="62"/>
  <c r="HV228" i="62"/>
  <c r="HZ175" i="62"/>
  <c r="HW187" i="62"/>
  <c r="HV195" i="62"/>
  <c r="HW195" i="62" s="1"/>
  <c r="HV227" i="62"/>
  <c r="HY227" i="62" s="1"/>
  <c r="HW217" i="62"/>
  <c r="HY157" i="62"/>
  <c r="IA217" i="62"/>
  <c r="HV145" i="62"/>
  <c r="IB145" i="62" s="1"/>
  <c r="HV209" i="62"/>
  <c r="HY226" i="62"/>
  <c r="HV158" i="62"/>
  <c r="HV147" i="62"/>
  <c r="HW147" i="62" s="1"/>
  <c r="HV156" i="62"/>
  <c r="HX162" i="62"/>
  <c r="HX150" i="62"/>
  <c r="HW157" i="62"/>
  <c r="HV159" i="62"/>
  <c r="HX159" i="62" s="1"/>
  <c r="HV153" i="62"/>
  <c r="HW153" i="62" s="1"/>
  <c r="IB157" i="62"/>
  <c r="ID157" i="62" l="1"/>
  <c r="ID217" i="62"/>
  <c r="HY188" i="62"/>
  <c r="ID211" i="62"/>
  <c r="JW199" i="62"/>
  <c r="JY199" i="62" s="1"/>
  <c r="HX202" i="62"/>
  <c r="IA229" i="62"/>
  <c r="IA151" i="62"/>
  <c r="HX163" i="62"/>
  <c r="ID181" i="62"/>
  <c r="HX170" i="62"/>
  <c r="HX192" i="62"/>
  <c r="HY170" i="62"/>
  <c r="IP211" i="62"/>
  <c r="IQ211" i="62" s="1"/>
  <c r="IR211" i="62" s="1"/>
  <c r="HX229" i="62"/>
  <c r="HX197" i="62"/>
  <c r="HZ223" i="62"/>
  <c r="JM211" i="62"/>
  <c r="JZ211" i="62" s="1"/>
  <c r="JS211" i="62"/>
  <c r="JU211" i="62" s="1"/>
  <c r="HX190" i="62"/>
  <c r="HY212" i="62"/>
  <c r="HX191" i="62"/>
  <c r="IX211" i="62"/>
  <c r="IY211" i="62" s="1"/>
  <c r="IZ211" i="62" s="1"/>
  <c r="HW198" i="62"/>
  <c r="HW231" i="62"/>
  <c r="IB163" i="62"/>
  <c r="ID187" i="62"/>
  <c r="HW197" i="62"/>
  <c r="IA169" i="62"/>
  <c r="JS175" i="62"/>
  <c r="JU175" i="62" s="1"/>
  <c r="HW212" i="62"/>
  <c r="HW155" i="62"/>
  <c r="HY190" i="62"/>
  <c r="HW213" i="62"/>
  <c r="HY168" i="62"/>
  <c r="ID193" i="62"/>
  <c r="HW172" i="62"/>
  <c r="HX165" i="62"/>
  <c r="IA163" i="62"/>
  <c r="HW168" i="62"/>
  <c r="HZ169" i="62"/>
  <c r="HX151" i="62"/>
  <c r="HY223" i="62"/>
  <c r="HW188" i="62"/>
  <c r="HW156" i="62"/>
  <c r="HX174" i="62"/>
  <c r="HY174" i="62"/>
  <c r="HW169" i="62"/>
  <c r="HX188" i="62"/>
  <c r="IB223" i="62"/>
  <c r="HZ163" i="62"/>
  <c r="HW177" i="62"/>
  <c r="HY225" i="62"/>
  <c r="HY156" i="62"/>
  <c r="IP157" i="62"/>
  <c r="IQ157" i="62" s="1"/>
  <c r="IR157" i="62" s="1"/>
  <c r="HW158" i="62"/>
  <c r="HW182" i="62"/>
  <c r="HY143" i="62"/>
  <c r="HX225" i="62"/>
  <c r="HW151" i="62"/>
  <c r="IX175" i="62"/>
  <c r="IY175" i="62" s="1"/>
  <c r="IZ175" i="62" s="1"/>
  <c r="HY186" i="62"/>
  <c r="HW186" i="62"/>
  <c r="HY231" i="62"/>
  <c r="IP175" i="62"/>
  <c r="IQ175" i="62" s="1"/>
  <c r="IR175" i="62" s="1"/>
  <c r="HY163" i="62"/>
  <c r="HX177" i="62"/>
  <c r="HY177" i="62"/>
  <c r="HY198" i="62"/>
  <c r="HZ145" i="62"/>
  <c r="HX176" i="62"/>
  <c r="HX186" i="62"/>
  <c r="HW227" i="62"/>
  <c r="HX198" i="62"/>
  <c r="HY145" i="62"/>
  <c r="IB229" i="62"/>
  <c r="HW171" i="62"/>
  <c r="HW209" i="62"/>
  <c r="HY210" i="62"/>
  <c r="HY209" i="62"/>
  <c r="HW210" i="62"/>
  <c r="HX209" i="62"/>
  <c r="HY195" i="62"/>
  <c r="HY192" i="62"/>
  <c r="HW202" i="62"/>
  <c r="HY228" i="62"/>
  <c r="HX189" i="62"/>
  <c r="IM175" i="62"/>
  <c r="HY191" i="62"/>
  <c r="HX144" i="62"/>
  <c r="HY172" i="62"/>
  <c r="JM175" i="62"/>
  <c r="HX158" i="62"/>
  <c r="HX147" i="62"/>
  <c r="HY176" i="62"/>
  <c r="HW145" i="62"/>
  <c r="HW176" i="62"/>
  <c r="HY224" i="62"/>
  <c r="HW191" i="62"/>
  <c r="HX168" i="62"/>
  <c r="IP193" i="62"/>
  <c r="IX193" i="62"/>
  <c r="JM193" i="62"/>
  <c r="IM193" i="62"/>
  <c r="JS193" i="62"/>
  <c r="HX143" i="62"/>
  <c r="HW223" i="62"/>
  <c r="HW161" i="62"/>
  <c r="HX212" i="62"/>
  <c r="HZ229" i="62"/>
  <c r="IB151" i="62"/>
  <c r="HY151" i="62"/>
  <c r="HY213" i="62"/>
  <c r="HX213" i="62"/>
  <c r="HY171" i="62"/>
  <c r="IP205" i="62"/>
  <c r="IM205" i="62"/>
  <c r="JS205" i="62"/>
  <c r="IX205" i="62"/>
  <c r="JM205" i="62"/>
  <c r="HY153" i="62"/>
  <c r="HX195" i="62"/>
  <c r="HW159" i="62"/>
  <c r="IP187" i="62"/>
  <c r="IX187" i="62"/>
  <c r="JS187" i="62"/>
  <c r="IM187" i="62"/>
  <c r="JM187" i="62"/>
  <c r="HW224" i="62"/>
  <c r="HW192" i="62"/>
  <c r="HW229" i="62"/>
  <c r="HY158" i="62"/>
  <c r="IM211" i="62"/>
  <c r="HY161" i="62"/>
  <c r="HX161" i="62"/>
  <c r="KB199" i="62"/>
  <c r="HY222" i="62"/>
  <c r="IP181" i="62"/>
  <c r="JM181" i="62"/>
  <c r="IM181" i="62"/>
  <c r="JS181" i="62"/>
  <c r="IX181" i="62"/>
  <c r="ID175" i="62"/>
  <c r="HX156" i="62"/>
  <c r="HY147" i="62"/>
  <c r="HW225" i="62"/>
  <c r="IX157" i="62"/>
  <c r="HX171" i="62"/>
  <c r="IA145" i="62"/>
  <c r="HY144" i="62"/>
  <c r="HY182" i="62"/>
  <c r="HX153" i="62"/>
  <c r="IA223" i="62"/>
  <c r="HY202" i="62"/>
  <c r="JS157" i="62"/>
  <c r="HX220" i="62"/>
  <c r="HX154" i="62"/>
  <c r="HY189" i="62"/>
  <c r="HX145" i="62"/>
  <c r="HX224" i="62"/>
  <c r="HX155" i="62"/>
  <c r="HY169" i="62"/>
  <c r="IB169" i="62"/>
  <c r="HX210" i="62"/>
  <c r="ID205" i="62"/>
  <c r="IM157" i="62"/>
  <c r="HX228" i="62"/>
  <c r="HY220" i="62"/>
  <c r="HY159" i="62"/>
  <c r="HX222" i="62"/>
  <c r="HX227" i="62"/>
  <c r="HY154" i="62"/>
  <c r="IP217" i="62"/>
  <c r="IM217" i="62"/>
  <c r="JS217" i="62"/>
  <c r="IX217" i="62"/>
  <c r="JM217" i="62"/>
  <c r="HW228" i="62"/>
  <c r="HX182" i="62"/>
  <c r="HY165" i="62"/>
  <c r="JM157" i="62"/>
  <c r="IX163" i="62" l="1"/>
  <c r="IM163" i="62"/>
  <c r="IN163" i="62" s="1"/>
  <c r="IO163" i="62" s="1"/>
  <c r="IP163" i="62"/>
  <c r="IQ163" i="62" s="1"/>
  <c r="IR163" i="62" s="1"/>
  <c r="JM169" i="62"/>
  <c r="JZ169" i="62" s="1"/>
  <c r="JM163" i="62"/>
  <c r="JZ163" i="62" s="1"/>
  <c r="ID151" i="62"/>
  <c r="ID229" i="62"/>
  <c r="JW211" i="62"/>
  <c r="JY211" i="62" s="1"/>
  <c r="ID169" i="62"/>
  <c r="JS163" i="62"/>
  <c r="JU163" i="62" s="1"/>
  <c r="JW175" i="62"/>
  <c r="JY175" i="62" s="1"/>
  <c r="ID223" i="62"/>
  <c r="ID163" i="62"/>
  <c r="JS169" i="62"/>
  <c r="JU169" i="62" s="1"/>
  <c r="IM151" i="62"/>
  <c r="IN151" i="62" s="1"/>
  <c r="IO151" i="62" s="1"/>
  <c r="IX169" i="62"/>
  <c r="IY169" i="62" s="1"/>
  <c r="IZ169" i="62" s="1"/>
  <c r="IP151" i="62"/>
  <c r="IQ151" i="62" s="1"/>
  <c r="IR151" i="62" s="1"/>
  <c r="ID145" i="62"/>
  <c r="IY157" i="62"/>
  <c r="IZ157" i="62" s="1"/>
  <c r="IP169" i="62"/>
  <c r="JZ181" i="62"/>
  <c r="JU193" i="62"/>
  <c r="JW193" i="62"/>
  <c r="JM151" i="62"/>
  <c r="IQ181" i="62"/>
  <c r="IR181" i="62" s="1"/>
  <c r="IN211" i="62"/>
  <c r="IO211" i="62" s="1"/>
  <c r="IN193" i="62"/>
  <c r="IO193" i="62" s="1"/>
  <c r="JS151" i="62"/>
  <c r="JU181" i="62"/>
  <c r="JW181" i="62"/>
  <c r="IQ187" i="62"/>
  <c r="IR187" i="62" s="1"/>
  <c r="JZ193" i="62"/>
  <c r="IX151" i="62"/>
  <c r="IY187" i="62"/>
  <c r="IZ187" i="62" s="1"/>
  <c r="JZ205" i="62"/>
  <c r="IY193" i="62"/>
  <c r="IZ193" i="62" s="1"/>
  <c r="IY205" i="62"/>
  <c r="IZ205" i="62" s="1"/>
  <c r="IQ193" i="62"/>
  <c r="IR193" i="62" s="1"/>
  <c r="JZ175" i="62"/>
  <c r="JZ157" i="62"/>
  <c r="JU205" i="62"/>
  <c r="JW205" i="62"/>
  <c r="IP223" i="62"/>
  <c r="JS223" i="62"/>
  <c r="IX223" i="62"/>
  <c r="JM223" i="62"/>
  <c r="IM223" i="62"/>
  <c r="KB211" i="62"/>
  <c r="IN157" i="62"/>
  <c r="IO157" i="62" s="1"/>
  <c r="IN205" i="62"/>
  <c r="IO205" i="62" s="1"/>
  <c r="IN181" i="62"/>
  <c r="IO181" i="62" s="1"/>
  <c r="JZ217" i="62"/>
  <c r="IY217" i="62"/>
  <c r="IZ217" i="62" s="1"/>
  <c r="JU217" i="62"/>
  <c r="JW217" i="62"/>
  <c r="JZ187" i="62"/>
  <c r="IQ205" i="62"/>
  <c r="IR205" i="62" s="1"/>
  <c r="JW157" i="62"/>
  <c r="JU157" i="62"/>
  <c r="IN217" i="62"/>
  <c r="IO217" i="62" s="1"/>
  <c r="IY163" i="62"/>
  <c r="IZ163" i="62" s="1"/>
  <c r="IM169" i="62"/>
  <c r="IP229" i="62"/>
  <c r="JM229" i="62"/>
  <c r="IM229" i="62"/>
  <c r="JS229" i="62"/>
  <c r="IX229" i="62"/>
  <c r="IN187" i="62"/>
  <c r="IO187" i="62" s="1"/>
  <c r="IP145" i="62"/>
  <c r="IX145" i="62"/>
  <c r="JM145" i="62"/>
  <c r="IM145" i="62"/>
  <c r="JS145" i="62"/>
  <c r="IQ217" i="62"/>
  <c r="IR217" i="62" s="1"/>
  <c r="IY181" i="62"/>
  <c r="IZ181" i="62" s="1"/>
  <c r="JU187" i="62"/>
  <c r="JW187" i="62"/>
  <c r="IN175" i="62"/>
  <c r="IO175" i="62" s="1"/>
  <c r="JW163" i="62" l="1"/>
  <c r="JY163" i="62" s="1"/>
  <c r="JW169" i="62"/>
  <c r="JY169" i="62" s="1"/>
  <c r="JY217" i="62"/>
  <c r="JZ223" i="62"/>
  <c r="JY193" i="62"/>
  <c r="IY223" i="62"/>
  <c r="IZ223" i="62" s="1"/>
  <c r="IN223" i="62"/>
  <c r="IO223" i="62" s="1"/>
  <c r="JY157" i="62"/>
  <c r="KB187" i="62"/>
  <c r="JU223" i="62"/>
  <c r="JW223" i="62"/>
  <c r="KB175" i="62"/>
  <c r="IY151" i="62"/>
  <c r="IZ151" i="62" s="1"/>
  <c r="JY187" i="62"/>
  <c r="IQ223" i="62"/>
  <c r="IR223" i="62" s="1"/>
  <c r="JW145" i="62"/>
  <c r="JU145" i="62"/>
  <c r="KB163" i="62"/>
  <c r="IN145" i="62"/>
  <c r="IO145" i="62" s="1"/>
  <c r="KB217" i="62"/>
  <c r="JY181" i="62"/>
  <c r="JW151" i="62"/>
  <c r="JU151" i="62"/>
  <c r="KB181" i="62"/>
  <c r="IQ169" i="62"/>
  <c r="IR169" i="62" s="1"/>
  <c r="KB169" i="62"/>
  <c r="IY145" i="62"/>
  <c r="IZ145" i="62" s="1"/>
  <c r="JU229" i="62"/>
  <c r="JW229" i="62"/>
  <c r="KB193" i="62"/>
  <c r="IQ229" i="62"/>
  <c r="IR229" i="62" s="1"/>
  <c r="IY229" i="62"/>
  <c r="IZ229" i="62" s="1"/>
  <c r="IQ145" i="62"/>
  <c r="IR145" i="62" s="1"/>
  <c r="KB157" i="62"/>
  <c r="KB205" i="62"/>
  <c r="JZ151" i="62"/>
  <c r="JZ145" i="62"/>
  <c r="IN229" i="62"/>
  <c r="IO229" i="62" s="1"/>
  <c r="JZ229" i="62"/>
  <c r="IN169" i="62"/>
  <c r="IO169" i="62" s="1"/>
  <c r="JY205" i="62"/>
  <c r="JY151" i="62" l="1"/>
  <c r="KB145" i="62"/>
  <c r="JY229" i="62"/>
  <c r="JY223" i="62"/>
  <c r="KB229" i="62"/>
  <c r="JY145" i="62"/>
  <c r="KB223" i="62"/>
  <c r="KB151" i="62"/>
  <c r="IW5" i="62" l="1"/>
  <c r="IU5" i="62"/>
  <c r="IV5" i="62"/>
  <c r="BL6" i="62" l="1"/>
  <c r="FU6" i="62" s="1"/>
  <c r="HQ6" i="62" s="1"/>
  <c r="BM6" i="62"/>
  <c r="BN6" i="62"/>
  <c r="BO6" i="62"/>
  <c r="BP6" i="62"/>
  <c r="BR6" i="62"/>
  <c r="FV6" i="62" s="1"/>
  <c r="HR6" i="62" s="1"/>
  <c r="BS6" i="62"/>
  <c r="BT6" i="62"/>
  <c r="BU6" i="62"/>
  <c r="BV6" i="62"/>
  <c r="CM6" i="62"/>
  <c r="CN6" i="62"/>
  <c r="CO6" i="62"/>
  <c r="CP6" i="62"/>
  <c r="CQ6" i="62"/>
  <c r="CR6" i="62"/>
  <c r="CS6" i="62"/>
  <c r="CT6" i="62"/>
  <c r="CU6" i="62"/>
  <c r="CW6" i="62"/>
  <c r="CY6" i="62"/>
  <c r="CZ6" i="62"/>
  <c r="DA6" i="62"/>
  <c r="DB6" i="62"/>
  <c r="DC6" i="62"/>
  <c r="DD6" i="62"/>
  <c r="DF6" i="62"/>
  <c r="DG6" i="62" s="1"/>
  <c r="DJ6" i="62"/>
  <c r="DK6" i="62" s="1"/>
  <c r="DO6" i="62" s="1"/>
  <c r="DS6" i="62"/>
  <c r="DT6" i="62"/>
  <c r="DU6" i="62"/>
  <c r="DV6" i="62"/>
  <c r="DW6" i="62"/>
  <c r="DX6" i="62"/>
  <c r="DY6" i="62"/>
  <c r="DZ6" i="62"/>
  <c r="EA6" i="62"/>
  <c r="EB6" i="62"/>
  <c r="EC6" i="62"/>
  <c r="ED6" i="62"/>
  <c r="EE6" i="62"/>
  <c r="EG6" i="62"/>
  <c r="EH6" i="62"/>
  <c r="EI6" i="62"/>
  <c r="EJ6" i="62"/>
  <c r="EK6" i="62"/>
  <c r="EM6" i="62"/>
  <c r="EN6" i="62"/>
  <c r="EO6" i="62"/>
  <c r="EP6" i="62"/>
  <c r="EQ6" i="62"/>
  <c r="ER6" i="62"/>
  <c r="ES6" i="62"/>
  <c r="ET6" i="62"/>
  <c r="EU6" i="62"/>
  <c r="EV6" i="62"/>
  <c r="EW6" i="62"/>
  <c r="EX6" i="62"/>
  <c r="FA6" i="62"/>
  <c r="GI6" i="62" s="1"/>
  <c r="FB6" i="62"/>
  <c r="FC6" i="62"/>
  <c r="GR6" i="62" s="1"/>
  <c r="FD6" i="62"/>
  <c r="GU6" i="62" s="1"/>
  <c r="FE6" i="62"/>
  <c r="GX6" i="62" s="1"/>
  <c r="FG6" i="62"/>
  <c r="GJ6" i="62" s="1"/>
  <c r="FH6" i="62"/>
  <c r="FI6" i="62"/>
  <c r="GS6" i="62" s="1"/>
  <c r="FJ6" i="62"/>
  <c r="GV6" i="62" s="1"/>
  <c r="FK6" i="62"/>
  <c r="GY6" i="62" s="1"/>
  <c r="FM6" i="62"/>
  <c r="GK6" i="62" s="1"/>
  <c r="FN6" i="62"/>
  <c r="FO6" i="62"/>
  <c r="GT6" i="62" s="1"/>
  <c r="FP6" i="62"/>
  <c r="GW6" i="62" s="1"/>
  <c r="FQ6" i="62"/>
  <c r="GZ6" i="62" s="1"/>
  <c r="GG6" i="62"/>
  <c r="BF7" i="62"/>
  <c r="BG7" i="62"/>
  <c r="BH7" i="62"/>
  <c r="BI7" i="62"/>
  <c r="BJ7" i="62"/>
  <c r="BL7" i="62"/>
  <c r="FU7" i="62" s="1"/>
  <c r="HQ7" i="62" s="1"/>
  <c r="BM7" i="62"/>
  <c r="BN7" i="62"/>
  <c r="BO7" i="62"/>
  <c r="BP7" i="62"/>
  <c r="BR7" i="62"/>
  <c r="FV7" i="62" s="1"/>
  <c r="HR7" i="62" s="1"/>
  <c r="BS7" i="62"/>
  <c r="BT7" i="62"/>
  <c r="BU7" i="62"/>
  <c r="BV7" i="62"/>
  <c r="BY7" i="62"/>
  <c r="BZ7" i="62"/>
  <c r="CA7" i="62"/>
  <c r="CB7" i="62"/>
  <c r="CC7" i="62"/>
  <c r="CF7" i="62"/>
  <c r="CG7" i="62"/>
  <c r="CH7" i="62"/>
  <c r="CI7" i="62"/>
  <c r="CJ7" i="62"/>
  <c r="CM7" i="62"/>
  <c r="CN7" i="62"/>
  <c r="CO7" i="62"/>
  <c r="CP7" i="62"/>
  <c r="CQ7" i="62"/>
  <c r="CR7" i="62"/>
  <c r="CS7" i="62"/>
  <c r="CT7" i="62"/>
  <c r="CU7" i="62"/>
  <c r="CW7" i="62"/>
  <c r="CY7" i="62"/>
  <c r="CZ7" i="62"/>
  <c r="DA7" i="62"/>
  <c r="DB7" i="62"/>
  <c r="DC7" i="62"/>
  <c r="DD7" i="62"/>
  <c r="DF7" i="62"/>
  <c r="DJ7" i="62"/>
  <c r="DK7" i="62" s="1"/>
  <c r="DM7" i="62" s="1"/>
  <c r="DS7" i="62"/>
  <c r="DT7" i="62"/>
  <c r="DU7" i="62"/>
  <c r="DV7" i="62"/>
  <c r="DW7" i="62"/>
  <c r="DX7" i="62"/>
  <c r="DY7" i="62"/>
  <c r="DZ7" i="62"/>
  <c r="EA7" i="62"/>
  <c r="EB7" i="62"/>
  <c r="EC7" i="62"/>
  <c r="ED7" i="62"/>
  <c r="GG7" i="62" s="1"/>
  <c r="EE7" i="62"/>
  <c r="EG7" i="62"/>
  <c r="EH7" i="62"/>
  <c r="EI7" i="62"/>
  <c r="EJ7" i="62"/>
  <c r="EK7" i="62"/>
  <c r="EM7" i="62"/>
  <c r="EN7" i="62"/>
  <c r="EO7" i="62"/>
  <c r="EP7" i="62"/>
  <c r="EQ7" i="62"/>
  <c r="ER7" i="62"/>
  <c r="ES7" i="62"/>
  <c r="ET7" i="62"/>
  <c r="EU7" i="62"/>
  <c r="EV7" i="62"/>
  <c r="EW7" i="62"/>
  <c r="EX7" i="62"/>
  <c r="FA7" i="62"/>
  <c r="GI7" i="62" s="1"/>
  <c r="FB7" i="62"/>
  <c r="FC7" i="62"/>
  <c r="GR7" i="62" s="1"/>
  <c r="FD7" i="62"/>
  <c r="GU7" i="62" s="1"/>
  <c r="FE7" i="62"/>
  <c r="GX7" i="62" s="1"/>
  <c r="FG7" i="62"/>
  <c r="GJ7" i="62" s="1"/>
  <c r="FH7" i="62"/>
  <c r="GM7" i="62" s="1"/>
  <c r="FI7" i="62"/>
  <c r="GS7" i="62" s="1"/>
  <c r="FJ7" i="62"/>
  <c r="GV7" i="62" s="1"/>
  <c r="FK7" i="62"/>
  <c r="GY7" i="62" s="1"/>
  <c r="FM7" i="62"/>
  <c r="GK7" i="62" s="1"/>
  <c r="FN7" i="62"/>
  <c r="FO7" i="62"/>
  <c r="GT7" i="62" s="1"/>
  <c r="FP7" i="62"/>
  <c r="GW7" i="62" s="1"/>
  <c r="FQ7" i="62"/>
  <c r="GZ7" i="62" s="1"/>
  <c r="BL8" i="62"/>
  <c r="BM8" i="62"/>
  <c r="BN8" i="62"/>
  <c r="BO8" i="62"/>
  <c r="BP8" i="62"/>
  <c r="BR8" i="62"/>
  <c r="FV8" i="62" s="1"/>
  <c r="HR8" i="62" s="1"/>
  <c r="BS8" i="62"/>
  <c r="BT8" i="62"/>
  <c r="BU8" i="62"/>
  <c r="BV8" i="62"/>
  <c r="CM8" i="62"/>
  <c r="CN8" i="62"/>
  <c r="CO8" i="62"/>
  <c r="CP8" i="62"/>
  <c r="CQ8" i="62"/>
  <c r="CR8" i="62"/>
  <c r="CS8" i="62"/>
  <c r="CT8" i="62"/>
  <c r="CU8" i="62"/>
  <c r="CW8" i="62"/>
  <c r="CY8" i="62"/>
  <c r="CZ8" i="62"/>
  <c r="DA8" i="62"/>
  <c r="DB8" i="62"/>
  <c r="DC8" i="62"/>
  <c r="DD8" i="62"/>
  <c r="DF8" i="62"/>
  <c r="DJ8" i="62"/>
  <c r="DK8" i="62" s="1"/>
  <c r="DQ8" i="62" s="1"/>
  <c r="DS8" i="62"/>
  <c r="DT8" i="62"/>
  <c r="DU8" i="62"/>
  <c r="DV8" i="62"/>
  <c r="DW8" i="62"/>
  <c r="DX8" i="62"/>
  <c r="DY8" i="62"/>
  <c r="DZ8" i="62"/>
  <c r="EA8" i="62"/>
  <c r="EB8" i="62"/>
  <c r="EC8" i="62"/>
  <c r="ED8" i="62"/>
  <c r="GG8" i="62" s="1"/>
  <c r="EE8" i="62"/>
  <c r="EG8" i="62"/>
  <c r="EH8" i="62"/>
  <c r="EI8" i="62"/>
  <c r="EJ8" i="62"/>
  <c r="EK8" i="62"/>
  <c r="EM8" i="62"/>
  <c r="EN8" i="62"/>
  <c r="EO8" i="62"/>
  <c r="EP8" i="62"/>
  <c r="EQ8" i="62"/>
  <c r="ER8" i="62"/>
  <c r="ES8" i="62"/>
  <c r="ET8" i="62"/>
  <c r="EU8" i="62"/>
  <c r="EV8" i="62"/>
  <c r="EW8" i="62"/>
  <c r="EX8" i="62"/>
  <c r="FA8" i="62"/>
  <c r="GI8" i="62" s="1"/>
  <c r="FB8" i="62"/>
  <c r="FC8" i="62"/>
  <c r="GR8" i="62" s="1"/>
  <c r="FD8" i="62"/>
  <c r="GU8" i="62" s="1"/>
  <c r="FE8" i="62"/>
  <c r="GX8" i="62" s="1"/>
  <c r="FG8" i="62"/>
  <c r="GJ8" i="62" s="1"/>
  <c r="FH8" i="62"/>
  <c r="FI8" i="62"/>
  <c r="GS8" i="62" s="1"/>
  <c r="FJ8" i="62"/>
  <c r="GV8" i="62" s="1"/>
  <c r="FK8" i="62"/>
  <c r="GY8" i="62" s="1"/>
  <c r="FM8" i="62"/>
  <c r="GK8" i="62" s="1"/>
  <c r="FN8" i="62"/>
  <c r="FO8" i="62"/>
  <c r="GT8" i="62" s="1"/>
  <c r="FP8" i="62"/>
  <c r="GW8" i="62" s="1"/>
  <c r="FQ8" i="62"/>
  <c r="GZ8" i="62" s="1"/>
  <c r="BR9" i="62"/>
  <c r="FV9" i="62" s="1"/>
  <c r="HR9" i="62" s="1"/>
  <c r="BS9" i="62"/>
  <c r="BT9" i="62"/>
  <c r="BU9" i="62"/>
  <c r="BV9" i="62"/>
  <c r="CM9" i="62"/>
  <c r="CN9" i="62"/>
  <c r="CO9" i="62"/>
  <c r="CP9" i="62"/>
  <c r="CQ9" i="62"/>
  <c r="CR9" i="62"/>
  <c r="CS9" i="62"/>
  <c r="CT9" i="62"/>
  <c r="CU9" i="62"/>
  <c r="CW9" i="62"/>
  <c r="CY9" i="62"/>
  <c r="DF9" i="62"/>
  <c r="DJ9" i="62"/>
  <c r="DK9" i="62" s="1"/>
  <c r="DO9" i="62" s="1"/>
  <c r="DS9" i="62"/>
  <c r="DT9" i="62"/>
  <c r="DU9" i="62"/>
  <c r="DV9" i="62"/>
  <c r="DW9" i="62"/>
  <c r="DX9" i="62"/>
  <c r="DY9" i="62"/>
  <c r="DZ9" i="62"/>
  <c r="EA9" i="62"/>
  <c r="EB9" i="62"/>
  <c r="EC9" i="62"/>
  <c r="ED9" i="62"/>
  <c r="GG9" i="62" s="1"/>
  <c r="EE9" i="62"/>
  <c r="EG9" i="62"/>
  <c r="EH9" i="62"/>
  <c r="EI9" i="62"/>
  <c r="EJ9" i="62"/>
  <c r="EK9" i="62"/>
  <c r="EM9" i="62"/>
  <c r="EN9" i="62"/>
  <c r="EO9" i="62"/>
  <c r="EP9" i="62"/>
  <c r="EQ9" i="62"/>
  <c r="ER9" i="62"/>
  <c r="ES9" i="62"/>
  <c r="ET9" i="62"/>
  <c r="EU9" i="62"/>
  <c r="EV9" i="62"/>
  <c r="EW9" i="62"/>
  <c r="EX9" i="62"/>
  <c r="FA9" i="62"/>
  <c r="GI9" i="62" s="1"/>
  <c r="FB9" i="62"/>
  <c r="FC9" i="62"/>
  <c r="GR9" i="62" s="1"/>
  <c r="FD9" i="62"/>
  <c r="GU9" i="62" s="1"/>
  <c r="FE9" i="62"/>
  <c r="GX9" i="62" s="1"/>
  <c r="FG9" i="62"/>
  <c r="GJ9" i="62" s="1"/>
  <c r="FH9" i="62"/>
  <c r="FI9" i="62"/>
  <c r="GS9" i="62" s="1"/>
  <c r="FJ9" i="62"/>
  <c r="GV9" i="62" s="1"/>
  <c r="FK9" i="62"/>
  <c r="GY9" i="62" s="1"/>
  <c r="FM9" i="62"/>
  <c r="GK9" i="62" s="1"/>
  <c r="FN9" i="62"/>
  <c r="FO9" i="62"/>
  <c r="GT9" i="62" s="1"/>
  <c r="FP9" i="62"/>
  <c r="GW9" i="62" s="1"/>
  <c r="FQ9" i="62"/>
  <c r="GZ9" i="62" s="1"/>
  <c r="BR10" i="62"/>
  <c r="FV10" i="62" s="1"/>
  <c r="HR10" i="62" s="1"/>
  <c r="BS10" i="62"/>
  <c r="BT10" i="62"/>
  <c r="BU10" i="62"/>
  <c r="BV10" i="62"/>
  <c r="CM10" i="62"/>
  <c r="CN10" i="62"/>
  <c r="CO10" i="62"/>
  <c r="CP10" i="62"/>
  <c r="CQ10" i="62"/>
  <c r="CR10" i="62"/>
  <c r="CS10" i="62"/>
  <c r="CT10" i="62"/>
  <c r="CU10" i="62"/>
  <c r="CW10" i="62"/>
  <c r="CY10" i="62"/>
  <c r="DF10" i="62"/>
  <c r="DJ10" i="62"/>
  <c r="DK10" i="62" s="1"/>
  <c r="DM10" i="62" s="1"/>
  <c r="DS10" i="62"/>
  <c r="DT10" i="62"/>
  <c r="DU10" i="62"/>
  <c r="DV10" i="62"/>
  <c r="DW10" i="62"/>
  <c r="DX10" i="62"/>
  <c r="DY10" i="62"/>
  <c r="DZ10" i="62"/>
  <c r="EA10" i="62"/>
  <c r="EB10" i="62"/>
  <c r="EC10" i="62"/>
  <c r="ED10" i="62"/>
  <c r="GG10" i="62" s="1"/>
  <c r="EE10" i="62"/>
  <c r="EG10" i="62"/>
  <c r="EH10" i="62"/>
  <c r="EI10" i="62"/>
  <c r="EJ10" i="62"/>
  <c r="EK10" i="62"/>
  <c r="EM10" i="62"/>
  <c r="EN10" i="62"/>
  <c r="EO10" i="62"/>
  <c r="EP10" i="62"/>
  <c r="EQ10" i="62"/>
  <c r="ER10" i="62"/>
  <c r="ES10" i="62"/>
  <c r="ET10" i="62"/>
  <c r="EU10" i="62"/>
  <c r="EV10" i="62"/>
  <c r="EW10" i="62"/>
  <c r="EX10" i="62"/>
  <c r="FA10" i="62"/>
  <c r="GI10" i="62" s="1"/>
  <c r="FB10" i="62"/>
  <c r="FC10" i="62"/>
  <c r="GR10" i="62" s="1"/>
  <c r="FD10" i="62"/>
  <c r="GU10" i="62" s="1"/>
  <c r="FE10" i="62"/>
  <c r="GX10" i="62" s="1"/>
  <c r="FG10" i="62"/>
  <c r="GJ10" i="62" s="1"/>
  <c r="FH10" i="62"/>
  <c r="FI10" i="62"/>
  <c r="GS10" i="62" s="1"/>
  <c r="FJ10" i="62"/>
  <c r="GV10" i="62" s="1"/>
  <c r="FK10" i="62"/>
  <c r="GY10" i="62" s="1"/>
  <c r="FM10" i="62"/>
  <c r="GK10" i="62" s="1"/>
  <c r="FN10" i="62"/>
  <c r="FO10" i="62"/>
  <c r="GT10" i="62" s="1"/>
  <c r="FP10" i="62"/>
  <c r="GW10" i="62" s="1"/>
  <c r="FQ10" i="62"/>
  <c r="GZ10" i="62" s="1"/>
  <c r="BR11" i="62"/>
  <c r="FV11" i="62" s="1"/>
  <c r="HR11" i="62" s="1"/>
  <c r="BS11" i="62"/>
  <c r="BT11" i="62"/>
  <c r="BU11" i="62"/>
  <c r="BV11" i="62"/>
  <c r="CM11" i="62"/>
  <c r="CN11" i="62"/>
  <c r="CO11" i="62"/>
  <c r="CP11" i="62"/>
  <c r="CQ11" i="62"/>
  <c r="CR11" i="62"/>
  <c r="CS11" i="62"/>
  <c r="CT11" i="62"/>
  <c r="CU11" i="62"/>
  <c r="CW11" i="62"/>
  <c r="CY11" i="62"/>
  <c r="DF11" i="62"/>
  <c r="DJ11" i="62"/>
  <c r="DK11" i="62"/>
  <c r="DS11" i="62"/>
  <c r="DT11" i="62"/>
  <c r="DU11" i="62"/>
  <c r="DV11" i="62"/>
  <c r="DW11" i="62"/>
  <c r="DX11" i="62"/>
  <c r="DY11" i="62"/>
  <c r="DZ11" i="62"/>
  <c r="EA11" i="62"/>
  <c r="EB11" i="62"/>
  <c r="EC11" i="62"/>
  <c r="ED11" i="62"/>
  <c r="GG11" i="62" s="1"/>
  <c r="EE11" i="62"/>
  <c r="EG11" i="62"/>
  <c r="EH11" i="62"/>
  <c r="EI11" i="62"/>
  <c r="EJ11" i="62"/>
  <c r="EK11" i="62"/>
  <c r="EM11" i="62"/>
  <c r="EN11" i="62"/>
  <c r="EO11" i="62"/>
  <c r="EP11" i="62"/>
  <c r="EQ11" i="62"/>
  <c r="ER11" i="62"/>
  <c r="ES11" i="62"/>
  <c r="ET11" i="62"/>
  <c r="EU11" i="62"/>
  <c r="EV11" i="62"/>
  <c r="EW11" i="62"/>
  <c r="EX11" i="62"/>
  <c r="FA11" i="62"/>
  <c r="GI11" i="62" s="1"/>
  <c r="FB11" i="62"/>
  <c r="FC11" i="62"/>
  <c r="GR11" i="62" s="1"/>
  <c r="FD11" i="62"/>
  <c r="GU11" i="62" s="1"/>
  <c r="FE11" i="62"/>
  <c r="GX11" i="62" s="1"/>
  <c r="FG11" i="62"/>
  <c r="GJ11" i="62" s="1"/>
  <c r="FH11" i="62"/>
  <c r="FI11" i="62"/>
  <c r="GS11" i="62" s="1"/>
  <c r="FJ11" i="62"/>
  <c r="GV11" i="62" s="1"/>
  <c r="FK11" i="62"/>
  <c r="GY11" i="62" s="1"/>
  <c r="FM11" i="62"/>
  <c r="GK11" i="62" s="1"/>
  <c r="FN11" i="62"/>
  <c r="FO11" i="62"/>
  <c r="GT11" i="62" s="1"/>
  <c r="FP11" i="62"/>
  <c r="GW11" i="62" s="1"/>
  <c r="FQ11" i="62"/>
  <c r="GZ11" i="62" s="1"/>
  <c r="BR12" i="62"/>
  <c r="FV12" i="62" s="1"/>
  <c r="HR12" i="62" s="1"/>
  <c r="BS12" i="62"/>
  <c r="BT12" i="62"/>
  <c r="BU12" i="62"/>
  <c r="BV12" i="62"/>
  <c r="CM12" i="62"/>
  <c r="CN12" i="62"/>
  <c r="CO12" i="62"/>
  <c r="CP12" i="62"/>
  <c r="CQ12" i="62"/>
  <c r="CR12" i="62"/>
  <c r="CS12" i="62"/>
  <c r="CT12" i="62"/>
  <c r="CU12" i="62"/>
  <c r="CW12" i="62"/>
  <c r="CY12" i="62"/>
  <c r="DF12" i="62"/>
  <c r="DG12" i="62" s="1"/>
  <c r="DJ12" i="62"/>
  <c r="DK12" i="62" s="1"/>
  <c r="DO12" i="62" s="1"/>
  <c r="DS12" i="62"/>
  <c r="DT12" i="62"/>
  <c r="DU12" i="62"/>
  <c r="DV12" i="62"/>
  <c r="DW12" i="62"/>
  <c r="DX12" i="62"/>
  <c r="DY12" i="62"/>
  <c r="DZ12" i="62"/>
  <c r="EA12" i="62"/>
  <c r="EB12" i="62"/>
  <c r="EC12" i="62"/>
  <c r="ED12" i="62"/>
  <c r="GG12" i="62" s="1"/>
  <c r="EE12" i="62"/>
  <c r="EG12" i="62"/>
  <c r="EH12" i="62"/>
  <c r="EI12" i="62"/>
  <c r="EJ12" i="62"/>
  <c r="EK12" i="62"/>
  <c r="EM12" i="62"/>
  <c r="EN12" i="62"/>
  <c r="EO12" i="62"/>
  <c r="EP12" i="62"/>
  <c r="EQ12" i="62"/>
  <c r="ER12" i="62"/>
  <c r="ES12" i="62"/>
  <c r="ET12" i="62"/>
  <c r="EU12" i="62"/>
  <c r="EV12" i="62"/>
  <c r="EW12" i="62"/>
  <c r="EX12" i="62"/>
  <c r="FA12" i="62"/>
  <c r="GI12" i="62" s="1"/>
  <c r="FB12" i="62"/>
  <c r="FC12" i="62"/>
  <c r="GR12" i="62" s="1"/>
  <c r="FD12" i="62"/>
  <c r="GU12" i="62" s="1"/>
  <c r="FE12" i="62"/>
  <c r="GX12" i="62" s="1"/>
  <c r="FG12" i="62"/>
  <c r="GJ12" i="62" s="1"/>
  <c r="FH12" i="62"/>
  <c r="FI12" i="62"/>
  <c r="GS12" i="62" s="1"/>
  <c r="FJ12" i="62"/>
  <c r="GV12" i="62" s="1"/>
  <c r="FK12" i="62"/>
  <c r="GY12" i="62" s="1"/>
  <c r="FM12" i="62"/>
  <c r="GK12" i="62" s="1"/>
  <c r="FN12" i="62"/>
  <c r="FO12" i="62"/>
  <c r="GT12" i="62" s="1"/>
  <c r="FP12" i="62"/>
  <c r="GW12" i="62" s="1"/>
  <c r="FQ12" i="62"/>
  <c r="GZ12" i="62" s="1"/>
  <c r="BF13" i="62"/>
  <c r="BG13" i="62"/>
  <c r="BH13" i="62"/>
  <c r="BI13" i="62"/>
  <c r="BJ13" i="62"/>
  <c r="BL13" i="62"/>
  <c r="FU13" i="62" s="1"/>
  <c r="HQ13" i="62" s="1"/>
  <c r="BM13" i="62"/>
  <c r="BN13" i="62"/>
  <c r="BO13" i="62"/>
  <c r="BP13" i="62"/>
  <c r="BR13" i="62"/>
  <c r="FV13" i="62" s="1"/>
  <c r="HR13" i="62" s="1"/>
  <c r="BS13" i="62"/>
  <c r="BT13" i="62"/>
  <c r="BU13" i="62"/>
  <c r="BV13" i="62"/>
  <c r="BY13" i="62"/>
  <c r="BZ13" i="62"/>
  <c r="CA13" i="62"/>
  <c r="CB13" i="62"/>
  <c r="CC13" i="62"/>
  <c r="CF13" i="62"/>
  <c r="CG13" i="62"/>
  <c r="CH13" i="62"/>
  <c r="CI13" i="62"/>
  <c r="CJ13" i="62"/>
  <c r="CM13" i="62"/>
  <c r="CN13" i="62"/>
  <c r="CO13" i="62"/>
  <c r="CP13" i="62"/>
  <c r="CQ13" i="62"/>
  <c r="CR13" i="62"/>
  <c r="CS13" i="62"/>
  <c r="CT13" i="62"/>
  <c r="CU13" i="62"/>
  <c r="CW13" i="62"/>
  <c r="CY13" i="62"/>
  <c r="CZ13" i="62"/>
  <c r="DA13" i="62"/>
  <c r="DB13" i="62"/>
  <c r="DC13" i="62"/>
  <c r="DD13" i="62"/>
  <c r="DF13" i="62"/>
  <c r="DH13" i="62" s="1"/>
  <c r="DJ13" i="62"/>
  <c r="DK13" i="62" s="1"/>
  <c r="DS13" i="62"/>
  <c r="DT13" i="62"/>
  <c r="DU13" i="62"/>
  <c r="DV13" i="62"/>
  <c r="DW13" i="62"/>
  <c r="DX13" i="62"/>
  <c r="DY13" i="62"/>
  <c r="DZ13" i="62"/>
  <c r="EA13" i="62"/>
  <c r="EB13" i="62"/>
  <c r="EC13" i="62"/>
  <c r="ED13" i="62"/>
  <c r="GG13" i="62" s="1"/>
  <c r="EE13" i="62"/>
  <c r="EG13" i="62"/>
  <c r="EH13" i="62"/>
  <c r="EI13" i="62"/>
  <c r="EJ13" i="62"/>
  <c r="EK13" i="62"/>
  <c r="EM13" i="62"/>
  <c r="EN13" i="62"/>
  <c r="EO13" i="62"/>
  <c r="EP13" i="62"/>
  <c r="EQ13" i="62"/>
  <c r="ER13" i="62"/>
  <c r="ES13" i="62"/>
  <c r="ET13" i="62"/>
  <c r="EU13" i="62"/>
  <c r="EV13" i="62"/>
  <c r="EW13" i="62"/>
  <c r="EX13" i="62"/>
  <c r="FA13" i="62"/>
  <c r="GI13" i="62" s="1"/>
  <c r="FB13" i="62"/>
  <c r="FC13" i="62"/>
  <c r="GR13" i="62" s="1"/>
  <c r="FD13" i="62"/>
  <c r="GU13" i="62" s="1"/>
  <c r="FE13" i="62"/>
  <c r="GX13" i="62" s="1"/>
  <c r="FG13" i="62"/>
  <c r="GJ13" i="62" s="1"/>
  <c r="FH13" i="62"/>
  <c r="FI13" i="62"/>
  <c r="GS13" i="62" s="1"/>
  <c r="FJ13" i="62"/>
  <c r="GV13" i="62" s="1"/>
  <c r="FK13" i="62"/>
  <c r="GY13" i="62" s="1"/>
  <c r="FM13" i="62"/>
  <c r="GK13" i="62" s="1"/>
  <c r="FN13" i="62"/>
  <c r="FO13" i="62"/>
  <c r="GT13" i="62" s="1"/>
  <c r="FP13" i="62"/>
  <c r="GW13" i="62" s="1"/>
  <c r="FQ13" i="62"/>
  <c r="GZ13" i="62" s="1"/>
  <c r="BR14" i="62"/>
  <c r="FV14" i="62" s="1"/>
  <c r="HR14" i="62" s="1"/>
  <c r="BS14" i="62"/>
  <c r="BT14" i="62"/>
  <c r="BU14" i="62"/>
  <c r="BV14" i="62"/>
  <c r="CM14" i="62"/>
  <c r="CN14" i="62"/>
  <c r="CO14" i="62"/>
  <c r="CP14" i="62"/>
  <c r="CQ14" i="62"/>
  <c r="CR14" i="62"/>
  <c r="CS14" i="62"/>
  <c r="CT14" i="62"/>
  <c r="CU14" i="62"/>
  <c r="CW14" i="62"/>
  <c r="CY14" i="62"/>
  <c r="DF14" i="62"/>
  <c r="DJ14" i="62"/>
  <c r="DK14" i="62" s="1"/>
  <c r="DQ14" i="62" s="1"/>
  <c r="DS14" i="62"/>
  <c r="DT14" i="62"/>
  <c r="DU14" i="62"/>
  <c r="DV14" i="62"/>
  <c r="DW14" i="62"/>
  <c r="DX14" i="62"/>
  <c r="DY14" i="62"/>
  <c r="DZ14" i="62"/>
  <c r="EA14" i="62"/>
  <c r="EB14" i="62"/>
  <c r="EC14" i="62"/>
  <c r="ED14" i="62"/>
  <c r="GG14" i="62" s="1"/>
  <c r="EE14" i="62"/>
  <c r="EG14" i="62"/>
  <c r="EH14" i="62"/>
  <c r="EI14" i="62"/>
  <c r="EJ14" i="62"/>
  <c r="EK14" i="62"/>
  <c r="EM14" i="62"/>
  <c r="EN14" i="62"/>
  <c r="EO14" i="62"/>
  <c r="EP14" i="62"/>
  <c r="EQ14" i="62"/>
  <c r="ER14" i="62"/>
  <c r="ES14" i="62"/>
  <c r="ET14" i="62"/>
  <c r="EU14" i="62"/>
  <c r="EV14" i="62"/>
  <c r="EW14" i="62"/>
  <c r="EX14" i="62"/>
  <c r="FA14" i="62"/>
  <c r="GI14" i="62" s="1"/>
  <c r="FB14" i="62"/>
  <c r="FC14" i="62"/>
  <c r="GR14" i="62" s="1"/>
  <c r="FD14" i="62"/>
  <c r="GU14" i="62" s="1"/>
  <c r="FE14" i="62"/>
  <c r="GX14" i="62" s="1"/>
  <c r="FG14" i="62"/>
  <c r="GJ14" i="62" s="1"/>
  <c r="FH14" i="62"/>
  <c r="FI14" i="62"/>
  <c r="GS14" i="62" s="1"/>
  <c r="FJ14" i="62"/>
  <c r="GV14" i="62" s="1"/>
  <c r="FK14" i="62"/>
  <c r="GY14" i="62" s="1"/>
  <c r="FM14" i="62"/>
  <c r="GK14" i="62" s="1"/>
  <c r="FN14" i="62"/>
  <c r="FO14" i="62"/>
  <c r="GT14" i="62" s="1"/>
  <c r="FP14" i="62"/>
  <c r="GW14" i="62" s="1"/>
  <c r="FQ14" i="62"/>
  <c r="GZ14" i="62" s="1"/>
  <c r="BR15" i="62"/>
  <c r="FV15" i="62" s="1"/>
  <c r="HR15" i="62" s="1"/>
  <c r="BS15" i="62"/>
  <c r="BT15" i="62"/>
  <c r="BU15" i="62"/>
  <c r="BV15" i="62"/>
  <c r="CM15" i="62"/>
  <c r="CN15" i="62"/>
  <c r="CO15" i="62"/>
  <c r="CP15" i="62"/>
  <c r="CQ15" i="62"/>
  <c r="CR15" i="62"/>
  <c r="CS15" i="62"/>
  <c r="CT15" i="62"/>
  <c r="CU15" i="62"/>
  <c r="CW15" i="62"/>
  <c r="CY15" i="62"/>
  <c r="DF15" i="62"/>
  <c r="DG15" i="62" s="1"/>
  <c r="DJ15" i="62"/>
  <c r="DK15" i="62" s="1"/>
  <c r="DS15" i="62"/>
  <c r="DT15" i="62"/>
  <c r="DU15" i="62"/>
  <c r="DV15" i="62"/>
  <c r="DW15" i="62"/>
  <c r="DX15" i="62"/>
  <c r="DY15" i="62"/>
  <c r="DZ15" i="62"/>
  <c r="EA15" i="62"/>
  <c r="EB15" i="62"/>
  <c r="EC15" i="62"/>
  <c r="ED15" i="62"/>
  <c r="GG15" i="62" s="1"/>
  <c r="EE15" i="62"/>
  <c r="EG15" i="62"/>
  <c r="EH15" i="62"/>
  <c r="EI15" i="62"/>
  <c r="EJ15" i="62"/>
  <c r="EK15" i="62"/>
  <c r="EM15" i="62"/>
  <c r="EN15" i="62"/>
  <c r="EO15" i="62"/>
  <c r="EP15" i="62"/>
  <c r="EQ15" i="62"/>
  <c r="ER15" i="62"/>
  <c r="ES15" i="62"/>
  <c r="ET15" i="62"/>
  <c r="EU15" i="62"/>
  <c r="EV15" i="62"/>
  <c r="EW15" i="62"/>
  <c r="EX15" i="62"/>
  <c r="FA15" i="62"/>
  <c r="GI15" i="62" s="1"/>
  <c r="FB15" i="62"/>
  <c r="FC15" i="62"/>
  <c r="GR15" i="62" s="1"/>
  <c r="FD15" i="62"/>
  <c r="GU15" i="62" s="1"/>
  <c r="FE15" i="62"/>
  <c r="GX15" i="62" s="1"/>
  <c r="FG15" i="62"/>
  <c r="GJ15" i="62" s="1"/>
  <c r="FH15" i="62"/>
  <c r="FI15" i="62"/>
  <c r="GS15" i="62" s="1"/>
  <c r="FJ15" i="62"/>
  <c r="GV15" i="62" s="1"/>
  <c r="FK15" i="62"/>
  <c r="GY15" i="62" s="1"/>
  <c r="FM15" i="62"/>
  <c r="GK15" i="62" s="1"/>
  <c r="FN15" i="62"/>
  <c r="FO15" i="62"/>
  <c r="GT15" i="62" s="1"/>
  <c r="FP15" i="62"/>
  <c r="GW15" i="62" s="1"/>
  <c r="FQ15" i="62"/>
  <c r="GZ15" i="62" s="1"/>
  <c r="BR16" i="62"/>
  <c r="FV16" i="62" s="1"/>
  <c r="HR16" i="62" s="1"/>
  <c r="BS16" i="62"/>
  <c r="BT16" i="62"/>
  <c r="BU16" i="62"/>
  <c r="BV16" i="62"/>
  <c r="CM16" i="62"/>
  <c r="CN16" i="62"/>
  <c r="CO16" i="62"/>
  <c r="CP16" i="62"/>
  <c r="CQ16" i="62"/>
  <c r="CR16" i="62"/>
  <c r="CS16" i="62"/>
  <c r="CT16" i="62"/>
  <c r="CU16" i="62"/>
  <c r="CW16" i="62"/>
  <c r="CY16" i="62"/>
  <c r="DF16" i="62"/>
  <c r="DJ16" i="62"/>
  <c r="DK16" i="62" s="1"/>
  <c r="DM16" i="62" s="1"/>
  <c r="DS16" i="62"/>
  <c r="DT16" i="62"/>
  <c r="DU16" i="62"/>
  <c r="DV16" i="62"/>
  <c r="DW16" i="62"/>
  <c r="DX16" i="62"/>
  <c r="DY16" i="62"/>
  <c r="DZ16" i="62"/>
  <c r="EA16" i="62"/>
  <c r="EB16" i="62"/>
  <c r="EC16" i="62"/>
  <c r="ED16" i="62"/>
  <c r="GG16" i="62" s="1"/>
  <c r="EE16" i="62"/>
  <c r="EG16" i="62"/>
  <c r="EH16" i="62"/>
  <c r="EI16" i="62"/>
  <c r="EJ16" i="62"/>
  <c r="EK16" i="62"/>
  <c r="EM16" i="62"/>
  <c r="EN16" i="62"/>
  <c r="EO16" i="62"/>
  <c r="EP16" i="62"/>
  <c r="EQ16" i="62"/>
  <c r="ER16" i="62"/>
  <c r="ES16" i="62"/>
  <c r="ET16" i="62"/>
  <c r="EU16" i="62"/>
  <c r="EV16" i="62"/>
  <c r="EW16" i="62"/>
  <c r="EX16" i="62"/>
  <c r="FA16" i="62"/>
  <c r="GI16" i="62" s="1"/>
  <c r="FB16" i="62"/>
  <c r="FC16" i="62"/>
  <c r="GR16" i="62" s="1"/>
  <c r="FD16" i="62"/>
  <c r="FE16" i="62"/>
  <c r="GX16" i="62" s="1"/>
  <c r="FG16" i="62"/>
  <c r="GJ16" i="62" s="1"/>
  <c r="FH16" i="62"/>
  <c r="FI16" i="62"/>
  <c r="GS16" i="62" s="1"/>
  <c r="FJ16" i="62"/>
  <c r="GV16" i="62" s="1"/>
  <c r="FK16" i="62"/>
  <c r="GY16" i="62" s="1"/>
  <c r="FM16" i="62"/>
  <c r="GK16" i="62" s="1"/>
  <c r="FN16" i="62"/>
  <c r="FO16" i="62"/>
  <c r="GT16" i="62" s="1"/>
  <c r="FP16" i="62"/>
  <c r="GW16" i="62" s="1"/>
  <c r="FQ16" i="62"/>
  <c r="GZ16" i="62" s="1"/>
  <c r="GU16" i="62"/>
  <c r="BR17" i="62"/>
  <c r="FV17" i="62" s="1"/>
  <c r="HR17" i="62" s="1"/>
  <c r="BS17" i="62"/>
  <c r="BT17" i="62"/>
  <c r="BU17" i="62"/>
  <c r="BV17" i="62"/>
  <c r="CM17" i="62"/>
  <c r="CN17" i="62"/>
  <c r="CO17" i="62"/>
  <c r="CP17" i="62"/>
  <c r="CQ17" i="62"/>
  <c r="CR17" i="62"/>
  <c r="CS17" i="62"/>
  <c r="CT17" i="62"/>
  <c r="CU17" i="62"/>
  <c r="CW17" i="62"/>
  <c r="CY17" i="62"/>
  <c r="DF17" i="62"/>
  <c r="DH17" i="62" s="1"/>
  <c r="DJ17" i="62"/>
  <c r="DK17" i="62" s="1"/>
  <c r="DO17" i="62" s="1"/>
  <c r="DS17" i="62"/>
  <c r="DT17" i="62"/>
  <c r="DU17" i="62"/>
  <c r="DV17" i="62"/>
  <c r="DW17" i="62"/>
  <c r="DX17" i="62"/>
  <c r="DY17" i="62"/>
  <c r="DZ17" i="62"/>
  <c r="EA17" i="62"/>
  <c r="EB17" i="62"/>
  <c r="EC17" i="62"/>
  <c r="ED17" i="62"/>
  <c r="GG17" i="62" s="1"/>
  <c r="EE17" i="62"/>
  <c r="EG17" i="62"/>
  <c r="EH17" i="62"/>
  <c r="EI17" i="62"/>
  <c r="EJ17" i="62"/>
  <c r="EK17" i="62"/>
  <c r="EM17" i="62"/>
  <c r="EN17" i="62"/>
  <c r="EO17" i="62"/>
  <c r="EP17" i="62"/>
  <c r="EQ17" i="62"/>
  <c r="ER17" i="62"/>
  <c r="ES17" i="62"/>
  <c r="ET17" i="62"/>
  <c r="EU17" i="62"/>
  <c r="EV17" i="62"/>
  <c r="EW17" i="62"/>
  <c r="EX17" i="62"/>
  <c r="FA17" i="62"/>
  <c r="GI17" i="62" s="1"/>
  <c r="FB17" i="62"/>
  <c r="FC17" i="62"/>
  <c r="GR17" i="62" s="1"/>
  <c r="FD17" i="62"/>
  <c r="GU17" i="62" s="1"/>
  <c r="FE17" i="62"/>
  <c r="GX17" i="62" s="1"/>
  <c r="FG17" i="62"/>
  <c r="GJ17" i="62" s="1"/>
  <c r="FH17" i="62"/>
  <c r="FI17" i="62"/>
  <c r="GS17" i="62" s="1"/>
  <c r="FJ17" i="62"/>
  <c r="GV17" i="62" s="1"/>
  <c r="FK17" i="62"/>
  <c r="GY17" i="62" s="1"/>
  <c r="FM17" i="62"/>
  <c r="GK17" i="62" s="1"/>
  <c r="FN17" i="62"/>
  <c r="FO17" i="62"/>
  <c r="GT17" i="62" s="1"/>
  <c r="FP17" i="62"/>
  <c r="GW17" i="62" s="1"/>
  <c r="FQ17" i="62"/>
  <c r="GZ17" i="62" s="1"/>
  <c r="BR18" i="62"/>
  <c r="FV18" i="62" s="1"/>
  <c r="HR18" i="62" s="1"/>
  <c r="BS18" i="62"/>
  <c r="BT18" i="62"/>
  <c r="BU18" i="62"/>
  <c r="BV18" i="62"/>
  <c r="CM18" i="62"/>
  <c r="CN18" i="62"/>
  <c r="CO18" i="62"/>
  <c r="CP18" i="62"/>
  <c r="CQ18" i="62"/>
  <c r="CR18" i="62"/>
  <c r="CS18" i="62"/>
  <c r="CT18" i="62"/>
  <c r="CU18" i="62"/>
  <c r="CW18" i="62"/>
  <c r="CY18" i="62"/>
  <c r="DF18" i="62"/>
  <c r="DJ18" i="62"/>
  <c r="DK18" i="62" s="1"/>
  <c r="DQ18" i="62" s="1"/>
  <c r="DS18" i="62"/>
  <c r="DT18" i="62"/>
  <c r="DU18" i="62"/>
  <c r="DV18" i="62"/>
  <c r="DW18" i="62"/>
  <c r="DX18" i="62"/>
  <c r="DY18" i="62"/>
  <c r="DZ18" i="62"/>
  <c r="EA18" i="62"/>
  <c r="EB18" i="62"/>
  <c r="EC18" i="62"/>
  <c r="ED18" i="62"/>
  <c r="GG18" i="62" s="1"/>
  <c r="EE18" i="62"/>
  <c r="EG18" i="62"/>
  <c r="EH18" i="62"/>
  <c r="EI18" i="62"/>
  <c r="EJ18" i="62"/>
  <c r="EK18" i="62"/>
  <c r="EM18" i="62"/>
  <c r="EN18" i="62"/>
  <c r="EO18" i="62"/>
  <c r="EP18" i="62"/>
  <c r="EQ18" i="62"/>
  <c r="ER18" i="62"/>
  <c r="ES18" i="62"/>
  <c r="ET18" i="62"/>
  <c r="EU18" i="62"/>
  <c r="EV18" i="62"/>
  <c r="EW18" i="62"/>
  <c r="EX18" i="62"/>
  <c r="FA18" i="62"/>
  <c r="GI18" i="62" s="1"/>
  <c r="FB18" i="62"/>
  <c r="FC18" i="62"/>
  <c r="GR18" i="62" s="1"/>
  <c r="FD18" i="62"/>
  <c r="GU18" i="62" s="1"/>
  <c r="FE18" i="62"/>
  <c r="GX18" i="62" s="1"/>
  <c r="FG18" i="62"/>
  <c r="GJ18" i="62" s="1"/>
  <c r="FH18" i="62"/>
  <c r="FI18" i="62"/>
  <c r="GS18" i="62" s="1"/>
  <c r="FJ18" i="62"/>
  <c r="GV18" i="62" s="1"/>
  <c r="FK18" i="62"/>
  <c r="GY18" i="62" s="1"/>
  <c r="FM18" i="62"/>
  <c r="GK18" i="62" s="1"/>
  <c r="FN18" i="62"/>
  <c r="FO18" i="62"/>
  <c r="GT18" i="62" s="1"/>
  <c r="FP18" i="62"/>
  <c r="GW18" i="62" s="1"/>
  <c r="FQ18" i="62"/>
  <c r="GZ18" i="62" s="1"/>
  <c r="BF19" i="62"/>
  <c r="BG19" i="62"/>
  <c r="BH19" i="62"/>
  <c r="BI19" i="62"/>
  <c r="BJ19" i="62"/>
  <c r="BL19" i="62"/>
  <c r="BM19" i="62"/>
  <c r="BN19" i="62"/>
  <c r="BO19" i="62"/>
  <c r="BP19" i="62"/>
  <c r="BR19" i="62"/>
  <c r="FV19" i="62" s="1"/>
  <c r="HR19" i="62" s="1"/>
  <c r="BS19" i="62"/>
  <c r="BT19" i="62"/>
  <c r="BU19" i="62"/>
  <c r="BV19" i="62"/>
  <c r="BY19" i="62"/>
  <c r="BZ19" i="62"/>
  <c r="CA19" i="62"/>
  <c r="CB19" i="62"/>
  <c r="CC19" i="62"/>
  <c r="CF19" i="62"/>
  <c r="CG19" i="62"/>
  <c r="CH19" i="62"/>
  <c r="CI19" i="62"/>
  <c r="CJ19" i="62"/>
  <c r="CM19" i="62"/>
  <c r="CN19" i="62"/>
  <c r="CO19" i="62"/>
  <c r="CP19" i="62"/>
  <c r="CQ19" i="62"/>
  <c r="CR19" i="62"/>
  <c r="CS19" i="62"/>
  <c r="CT19" i="62"/>
  <c r="CU19" i="62"/>
  <c r="CW19" i="62"/>
  <c r="CY19" i="62"/>
  <c r="CZ19" i="62"/>
  <c r="DA19" i="62"/>
  <c r="DB19" i="62"/>
  <c r="DC19" i="62"/>
  <c r="DD19" i="62"/>
  <c r="DF19" i="62"/>
  <c r="DJ19" i="62"/>
  <c r="DK19" i="62" s="1"/>
  <c r="DM19" i="62" s="1"/>
  <c r="DS19" i="62"/>
  <c r="DT19" i="62"/>
  <c r="DU19" i="62"/>
  <c r="DV19" i="62"/>
  <c r="DW19" i="62"/>
  <c r="DX19" i="62"/>
  <c r="DY19" i="62"/>
  <c r="DZ19" i="62"/>
  <c r="EA19" i="62"/>
  <c r="EB19" i="62"/>
  <c r="EC19" i="62"/>
  <c r="ED19" i="62"/>
  <c r="GG19" i="62" s="1"/>
  <c r="EE19" i="62"/>
  <c r="EG19" i="62"/>
  <c r="EH19" i="62"/>
  <c r="EI19" i="62"/>
  <c r="EJ19" i="62"/>
  <c r="EK19" i="62"/>
  <c r="EM19" i="62"/>
  <c r="EN19" i="62"/>
  <c r="EO19" i="62"/>
  <c r="EP19" i="62"/>
  <c r="EQ19" i="62"/>
  <c r="ER19" i="62"/>
  <c r="ES19" i="62"/>
  <c r="ET19" i="62"/>
  <c r="EU19" i="62"/>
  <c r="EV19" i="62"/>
  <c r="EW19" i="62"/>
  <c r="EX19" i="62"/>
  <c r="FA19" i="62"/>
  <c r="GI19" i="62" s="1"/>
  <c r="FB19" i="62"/>
  <c r="FC19" i="62"/>
  <c r="GR19" i="62" s="1"/>
  <c r="FD19" i="62"/>
  <c r="GU19" i="62" s="1"/>
  <c r="FE19" i="62"/>
  <c r="GX19" i="62" s="1"/>
  <c r="FG19" i="62"/>
  <c r="GJ19" i="62" s="1"/>
  <c r="FH19" i="62"/>
  <c r="FI19" i="62"/>
  <c r="GS19" i="62" s="1"/>
  <c r="FJ19" i="62"/>
  <c r="GV19" i="62" s="1"/>
  <c r="FK19" i="62"/>
  <c r="GY19" i="62" s="1"/>
  <c r="FM19" i="62"/>
  <c r="GK19" i="62" s="1"/>
  <c r="FN19" i="62"/>
  <c r="FO19" i="62"/>
  <c r="GT19" i="62" s="1"/>
  <c r="FP19" i="62"/>
  <c r="GW19" i="62" s="1"/>
  <c r="FQ19" i="62"/>
  <c r="GZ19" i="62" s="1"/>
  <c r="FU19" i="62"/>
  <c r="HQ19" i="62" s="1"/>
  <c r="BR20" i="62"/>
  <c r="FV20" i="62" s="1"/>
  <c r="HR20" i="62" s="1"/>
  <c r="BS20" i="62"/>
  <c r="BT20" i="62"/>
  <c r="BU20" i="62"/>
  <c r="BV20" i="62"/>
  <c r="CM20" i="62"/>
  <c r="CN20" i="62"/>
  <c r="CO20" i="62"/>
  <c r="CP20" i="62"/>
  <c r="CQ20" i="62"/>
  <c r="CR20" i="62"/>
  <c r="CS20" i="62"/>
  <c r="CT20" i="62"/>
  <c r="CU20" i="62"/>
  <c r="CW20" i="62"/>
  <c r="CY20" i="62"/>
  <c r="DF20" i="62"/>
  <c r="DJ20" i="62"/>
  <c r="DK20" i="62" s="1"/>
  <c r="DQ20" i="62" s="1"/>
  <c r="DS20" i="62"/>
  <c r="DT20" i="62"/>
  <c r="DU20" i="62"/>
  <c r="DV20" i="62"/>
  <c r="DW20" i="62"/>
  <c r="DX20" i="62"/>
  <c r="DY20" i="62"/>
  <c r="DZ20" i="62"/>
  <c r="EA20" i="62"/>
  <c r="EB20" i="62"/>
  <c r="EC20" i="62"/>
  <c r="ED20" i="62"/>
  <c r="GG20" i="62" s="1"/>
  <c r="EE20" i="62"/>
  <c r="EG20" i="62"/>
  <c r="EH20" i="62"/>
  <c r="EI20" i="62"/>
  <c r="EJ20" i="62"/>
  <c r="EK20" i="62"/>
  <c r="EM20" i="62"/>
  <c r="EN20" i="62"/>
  <c r="EO20" i="62"/>
  <c r="EP20" i="62"/>
  <c r="EQ20" i="62"/>
  <c r="ER20" i="62"/>
  <c r="ES20" i="62"/>
  <c r="ET20" i="62"/>
  <c r="EU20" i="62"/>
  <c r="EV20" i="62"/>
  <c r="EW20" i="62"/>
  <c r="EX20" i="62"/>
  <c r="FA20" i="62"/>
  <c r="GI20" i="62" s="1"/>
  <c r="FB20" i="62"/>
  <c r="FC20" i="62"/>
  <c r="GR20" i="62" s="1"/>
  <c r="FD20" i="62"/>
  <c r="GU20" i="62" s="1"/>
  <c r="FE20" i="62"/>
  <c r="GX20" i="62" s="1"/>
  <c r="FG20" i="62"/>
  <c r="GJ20" i="62" s="1"/>
  <c r="FH20" i="62"/>
  <c r="FI20" i="62"/>
  <c r="GS20" i="62" s="1"/>
  <c r="FJ20" i="62"/>
  <c r="GV20" i="62" s="1"/>
  <c r="FK20" i="62"/>
  <c r="GY20" i="62" s="1"/>
  <c r="FM20" i="62"/>
  <c r="GK20" i="62" s="1"/>
  <c r="FN20" i="62"/>
  <c r="FO20" i="62"/>
  <c r="GT20" i="62" s="1"/>
  <c r="FP20" i="62"/>
  <c r="GW20" i="62" s="1"/>
  <c r="FQ20" i="62"/>
  <c r="GZ20" i="62" s="1"/>
  <c r="BR21" i="62"/>
  <c r="BS21" i="62"/>
  <c r="BT21" i="62"/>
  <c r="BU21" i="62"/>
  <c r="BV21" i="62"/>
  <c r="CM21" i="62"/>
  <c r="CN21" i="62"/>
  <c r="CO21" i="62"/>
  <c r="CP21" i="62"/>
  <c r="CQ21" i="62"/>
  <c r="CR21" i="62"/>
  <c r="CS21" i="62"/>
  <c r="CT21" i="62"/>
  <c r="CU21" i="62"/>
  <c r="CW21" i="62"/>
  <c r="CY21" i="62"/>
  <c r="DF21" i="62"/>
  <c r="DG21" i="62" s="1"/>
  <c r="DJ21" i="62"/>
  <c r="DK21" i="62" s="1"/>
  <c r="DL21" i="62" s="1"/>
  <c r="DS21" i="62"/>
  <c r="DT21" i="62"/>
  <c r="DU21" i="62"/>
  <c r="DV21" i="62"/>
  <c r="DW21" i="62"/>
  <c r="DX21" i="62"/>
  <c r="DY21" i="62"/>
  <c r="DZ21" i="62"/>
  <c r="EA21" i="62"/>
  <c r="EB21" i="62"/>
  <c r="EC21" i="62"/>
  <c r="ED21" i="62"/>
  <c r="GG21" i="62" s="1"/>
  <c r="EE21" i="62"/>
  <c r="EG21" i="62"/>
  <c r="EH21" i="62"/>
  <c r="EI21" i="62"/>
  <c r="EJ21" i="62"/>
  <c r="EK21" i="62"/>
  <c r="EM21" i="62"/>
  <c r="EN21" i="62"/>
  <c r="EO21" i="62"/>
  <c r="EP21" i="62"/>
  <c r="EQ21" i="62"/>
  <c r="ER21" i="62"/>
  <c r="ES21" i="62"/>
  <c r="ET21" i="62"/>
  <c r="EU21" i="62"/>
  <c r="EV21" i="62"/>
  <c r="EW21" i="62"/>
  <c r="EX21" i="62"/>
  <c r="FA21" i="62"/>
  <c r="GI21" i="62" s="1"/>
  <c r="FB21" i="62"/>
  <c r="FC21" i="62"/>
  <c r="GR21" i="62" s="1"/>
  <c r="FD21" i="62"/>
  <c r="GU21" i="62" s="1"/>
  <c r="FE21" i="62"/>
  <c r="GX21" i="62" s="1"/>
  <c r="FG21" i="62"/>
  <c r="GJ21" i="62" s="1"/>
  <c r="FH21" i="62"/>
  <c r="FI21" i="62"/>
  <c r="GS21" i="62" s="1"/>
  <c r="FJ21" i="62"/>
  <c r="GV21" i="62" s="1"/>
  <c r="FK21" i="62"/>
  <c r="GY21" i="62" s="1"/>
  <c r="FM21" i="62"/>
  <c r="GK21" i="62" s="1"/>
  <c r="FN21" i="62"/>
  <c r="FO21" i="62"/>
  <c r="GT21" i="62" s="1"/>
  <c r="FP21" i="62"/>
  <c r="GW21" i="62" s="1"/>
  <c r="FQ21" i="62"/>
  <c r="GZ21" i="62" s="1"/>
  <c r="BR22" i="62"/>
  <c r="BS22" i="62"/>
  <c r="BT22" i="62"/>
  <c r="BU22" i="62"/>
  <c r="BV22" i="62"/>
  <c r="CM22" i="62"/>
  <c r="CN22" i="62"/>
  <c r="CO22" i="62"/>
  <c r="CP22" i="62"/>
  <c r="CQ22" i="62"/>
  <c r="CR22" i="62"/>
  <c r="CS22" i="62"/>
  <c r="CT22" i="62"/>
  <c r="CU22" i="62"/>
  <c r="CW22" i="62"/>
  <c r="CY22" i="62"/>
  <c r="DF22" i="62"/>
  <c r="DJ22" i="62"/>
  <c r="DK22" i="62" s="1"/>
  <c r="DS22" i="62"/>
  <c r="DT22" i="62"/>
  <c r="DU22" i="62"/>
  <c r="DV22" i="62"/>
  <c r="DW22" i="62"/>
  <c r="DX22" i="62"/>
  <c r="DY22" i="62"/>
  <c r="DZ22" i="62"/>
  <c r="EA22" i="62"/>
  <c r="EB22" i="62"/>
  <c r="EC22" i="62"/>
  <c r="ED22" i="62"/>
  <c r="GG22" i="62" s="1"/>
  <c r="EE22" i="62"/>
  <c r="EG22" i="62"/>
  <c r="EH22" i="62"/>
  <c r="EI22" i="62"/>
  <c r="EJ22" i="62"/>
  <c r="EK22" i="62"/>
  <c r="EM22" i="62"/>
  <c r="EN22" i="62"/>
  <c r="EO22" i="62"/>
  <c r="EP22" i="62"/>
  <c r="EQ22" i="62"/>
  <c r="ER22" i="62"/>
  <c r="ES22" i="62"/>
  <c r="ET22" i="62"/>
  <c r="EU22" i="62"/>
  <c r="EV22" i="62"/>
  <c r="EW22" i="62"/>
  <c r="EX22" i="62"/>
  <c r="FA22" i="62"/>
  <c r="GI22" i="62" s="1"/>
  <c r="FB22" i="62"/>
  <c r="FC22" i="62"/>
  <c r="GR22" i="62" s="1"/>
  <c r="FD22" i="62"/>
  <c r="FE22" i="62"/>
  <c r="GX22" i="62" s="1"/>
  <c r="FG22" i="62"/>
  <c r="GJ22" i="62" s="1"/>
  <c r="FH22" i="62"/>
  <c r="FI22" i="62"/>
  <c r="GS22" i="62" s="1"/>
  <c r="FJ22" i="62"/>
  <c r="GV22" i="62" s="1"/>
  <c r="FK22" i="62"/>
  <c r="GY22" i="62" s="1"/>
  <c r="FM22" i="62"/>
  <c r="GK22" i="62" s="1"/>
  <c r="FN22" i="62"/>
  <c r="FO22" i="62"/>
  <c r="GT22" i="62" s="1"/>
  <c r="FP22" i="62"/>
  <c r="GW22" i="62" s="1"/>
  <c r="FQ22" i="62"/>
  <c r="GZ22" i="62" s="1"/>
  <c r="GU22" i="62"/>
  <c r="BR23" i="62"/>
  <c r="BS23" i="62"/>
  <c r="BT23" i="62"/>
  <c r="BU23" i="62"/>
  <c r="BV23" i="62"/>
  <c r="CM23" i="62"/>
  <c r="CN23" i="62"/>
  <c r="CO23" i="62"/>
  <c r="CP23" i="62"/>
  <c r="CQ23" i="62"/>
  <c r="CR23" i="62"/>
  <c r="CS23" i="62"/>
  <c r="CT23" i="62"/>
  <c r="CU23" i="62"/>
  <c r="CW23" i="62"/>
  <c r="CY23" i="62"/>
  <c r="DF23" i="62"/>
  <c r="DH23" i="62" s="1"/>
  <c r="DJ23" i="62"/>
  <c r="DK23" i="62" s="1"/>
  <c r="DS23" i="62"/>
  <c r="DT23" i="62"/>
  <c r="DU23" i="62"/>
  <c r="DV23" i="62"/>
  <c r="DW23" i="62"/>
  <c r="DX23" i="62"/>
  <c r="DY23" i="62"/>
  <c r="DZ23" i="62"/>
  <c r="EA23" i="62"/>
  <c r="EB23" i="62"/>
  <c r="EC23" i="62"/>
  <c r="ED23" i="62"/>
  <c r="GG23" i="62" s="1"/>
  <c r="EE23" i="62"/>
  <c r="EG23" i="62"/>
  <c r="EH23" i="62"/>
  <c r="EI23" i="62"/>
  <c r="EJ23" i="62"/>
  <c r="EK23" i="62"/>
  <c r="EM23" i="62"/>
  <c r="EN23" i="62"/>
  <c r="EO23" i="62"/>
  <c r="EP23" i="62"/>
  <c r="EQ23" i="62"/>
  <c r="ER23" i="62"/>
  <c r="ES23" i="62"/>
  <c r="ET23" i="62"/>
  <c r="EU23" i="62"/>
  <c r="EV23" i="62"/>
  <c r="EW23" i="62"/>
  <c r="EX23" i="62"/>
  <c r="FA23" i="62"/>
  <c r="GI23" i="62" s="1"/>
  <c r="FB23" i="62"/>
  <c r="FC23" i="62"/>
  <c r="GR23" i="62" s="1"/>
  <c r="FD23" i="62"/>
  <c r="GU23" i="62" s="1"/>
  <c r="FE23" i="62"/>
  <c r="GX23" i="62" s="1"/>
  <c r="FG23" i="62"/>
  <c r="GJ23" i="62" s="1"/>
  <c r="FH23" i="62"/>
  <c r="FI23" i="62"/>
  <c r="GS23" i="62" s="1"/>
  <c r="FJ23" i="62"/>
  <c r="GV23" i="62" s="1"/>
  <c r="FK23" i="62"/>
  <c r="GY23" i="62" s="1"/>
  <c r="FM23" i="62"/>
  <c r="GK23" i="62" s="1"/>
  <c r="FN23" i="62"/>
  <c r="FO23" i="62"/>
  <c r="GT23" i="62" s="1"/>
  <c r="FP23" i="62"/>
  <c r="GW23" i="62" s="1"/>
  <c r="FQ23" i="62"/>
  <c r="GZ23" i="62" s="1"/>
  <c r="CM24" i="62"/>
  <c r="CN24" i="62"/>
  <c r="CO24" i="62"/>
  <c r="CP24" i="62"/>
  <c r="CQ24" i="62"/>
  <c r="CR24" i="62"/>
  <c r="CS24" i="62"/>
  <c r="CT24" i="62"/>
  <c r="CU24" i="62"/>
  <c r="CW24" i="62"/>
  <c r="CY24" i="62"/>
  <c r="DF24" i="62"/>
  <c r="DH24" i="62" s="1"/>
  <c r="DJ24" i="62"/>
  <c r="DK24" i="62" s="1"/>
  <c r="DS24" i="62"/>
  <c r="DT24" i="62"/>
  <c r="DU24" i="62"/>
  <c r="DV24" i="62"/>
  <c r="DW24" i="62"/>
  <c r="DX24" i="62"/>
  <c r="DY24" i="62"/>
  <c r="DZ24" i="62"/>
  <c r="EA24" i="62"/>
  <c r="EB24" i="62"/>
  <c r="EC24" i="62"/>
  <c r="ED24" i="62"/>
  <c r="GG24" i="62" s="1"/>
  <c r="EE24" i="62"/>
  <c r="EG24" i="62"/>
  <c r="EH24" i="62"/>
  <c r="EI24" i="62"/>
  <c r="EJ24" i="62"/>
  <c r="EK24" i="62"/>
  <c r="EM24" i="62"/>
  <c r="EN24" i="62"/>
  <c r="EO24" i="62"/>
  <c r="EP24" i="62"/>
  <c r="EQ24" i="62"/>
  <c r="ER24" i="62"/>
  <c r="ES24" i="62"/>
  <c r="ET24" i="62"/>
  <c r="EU24" i="62"/>
  <c r="EV24" i="62"/>
  <c r="EW24" i="62"/>
  <c r="EX24" i="62"/>
  <c r="FA24" i="62"/>
  <c r="GI24" i="62" s="1"/>
  <c r="FB24" i="62"/>
  <c r="FC24" i="62"/>
  <c r="GR24" i="62" s="1"/>
  <c r="FD24" i="62"/>
  <c r="GU24" i="62" s="1"/>
  <c r="FE24" i="62"/>
  <c r="GX24" i="62" s="1"/>
  <c r="FG24" i="62"/>
  <c r="GJ24" i="62" s="1"/>
  <c r="FH24" i="62"/>
  <c r="FI24" i="62"/>
  <c r="GS24" i="62" s="1"/>
  <c r="FJ24" i="62"/>
  <c r="GV24" i="62" s="1"/>
  <c r="FK24" i="62"/>
  <c r="GY24" i="62" s="1"/>
  <c r="FM24" i="62"/>
  <c r="GK24" i="62" s="1"/>
  <c r="FN24" i="62"/>
  <c r="FO24" i="62"/>
  <c r="GT24" i="62" s="1"/>
  <c r="FP24" i="62"/>
  <c r="GW24" i="62" s="1"/>
  <c r="FQ24" i="62"/>
  <c r="GZ24" i="62" s="1"/>
  <c r="BF25" i="62"/>
  <c r="BG25" i="62"/>
  <c r="BH25" i="62"/>
  <c r="BI25" i="62"/>
  <c r="BJ25" i="62"/>
  <c r="BL25" i="62"/>
  <c r="FU25" i="62" s="1"/>
  <c r="HQ25" i="62" s="1"/>
  <c r="BM25" i="62"/>
  <c r="BN25" i="62"/>
  <c r="BO25" i="62"/>
  <c r="BP25" i="62"/>
  <c r="BR25" i="62"/>
  <c r="FV25" i="62" s="1"/>
  <c r="HR25" i="62" s="1"/>
  <c r="BS25" i="62"/>
  <c r="BT25" i="62"/>
  <c r="BU25" i="62"/>
  <c r="BV25" i="62"/>
  <c r="BY25" i="62"/>
  <c r="BZ25" i="62"/>
  <c r="CA25" i="62"/>
  <c r="CB25" i="62"/>
  <c r="CC25" i="62"/>
  <c r="CF25" i="62"/>
  <c r="CG25" i="62"/>
  <c r="CH25" i="62"/>
  <c r="CI25" i="62"/>
  <c r="CJ25" i="62"/>
  <c r="CM25" i="62"/>
  <c r="CN25" i="62"/>
  <c r="CO25" i="62"/>
  <c r="CP25" i="62"/>
  <c r="CQ25" i="62"/>
  <c r="CR25" i="62"/>
  <c r="CS25" i="62"/>
  <c r="CT25" i="62"/>
  <c r="CU25" i="62"/>
  <c r="CW25" i="62"/>
  <c r="CY25" i="62"/>
  <c r="CZ25" i="62"/>
  <c r="DA25" i="62"/>
  <c r="DB25" i="62"/>
  <c r="DC25" i="62"/>
  <c r="DD25" i="62"/>
  <c r="DF25" i="62"/>
  <c r="DH25" i="62" s="1"/>
  <c r="DJ25" i="62"/>
  <c r="DK25" i="62" s="1"/>
  <c r="DS25" i="62"/>
  <c r="DT25" i="62"/>
  <c r="DU25" i="62"/>
  <c r="DV25" i="62"/>
  <c r="DW25" i="62"/>
  <c r="DX25" i="62"/>
  <c r="DY25" i="62"/>
  <c r="DZ25" i="62"/>
  <c r="EA25" i="62"/>
  <c r="EB25" i="62"/>
  <c r="EC25" i="62"/>
  <c r="ED25" i="62"/>
  <c r="GG25" i="62" s="1"/>
  <c r="EE25" i="62"/>
  <c r="EG25" i="62"/>
  <c r="EH25" i="62"/>
  <c r="EI25" i="62"/>
  <c r="EJ25" i="62"/>
  <c r="EK25" i="62"/>
  <c r="EM25" i="62"/>
  <c r="EN25" i="62"/>
  <c r="EO25" i="62"/>
  <c r="EP25" i="62"/>
  <c r="EQ25" i="62"/>
  <c r="ER25" i="62"/>
  <c r="ES25" i="62"/>
  <c r="ET25" i="62"/>
  <c r="EU25" i="62"/>
  <c r="EV25" i="62"/>
  <c r="EW25" i="62"/>
  <c r="EX25" i="62"/>
  <c r="FA25" i="62"/>
  <c r="GI25" i="62" s="1"/>
  <c r="FB25" i="62"/>
  <c r="FC25" i="62"/>
  <c r="GR25" i="62" s="1"/>
  <c r="FD25" i="62"/>
  <c r="GU25" i="62" s="1"/>
  <c r="FE25" i="62"/>
  <c r="GX25" i="62" s="1"/>
  <c r="FG25" i="62"/>
  <c r="GJ25" i="62" s="1"/>
  <c r="FH25" i="62"/>
  <c r="FI25" i="62"/>
  <c r="GS25" i="62" s="1"/>
  <c r="FJ25" i="62"/>
  <c r="GV25" i="62" s="1"/>
  <c r="FK25" i="62"/>
  <c r="GY25" i="62" s="1"/>
  <c r="FM25" i="62"/>
  <c r="GK25" i="62" s="1"/>
  <c r="FN25" i="62"/>
  <c r="FO25" i="62"/>
  <c r="GT25" i="62" s="1"/>
  <c r="FP25" i="62"/>
  <c r="GW25" i="62" s="1"/>
  <c r="FQ25" i="62"/>
  <c r="GZ25" i="62" s="1"/>
  <c r="CM26" i="62"/>
  <c r="CN26" i="62"/>
  <c r="CO26" i="62"/>
  <c r="CP26" i="62"/>
  <c r="CQ26" i="62"/>
  <c r="CR26" i="62"/>
  <c r="CS26" i="62"/>
  <c r="CT26" i="62"/>
  <c r="CU26" i="62"/>
  <c r="CW26" i="62"/>
  <c r="CY26" i="62"/>
  <c r="DF26" i="62"/>
  <c r="DJ26" i="62"/>
  <c r="DK26" i="62" s="1"/>
  <c r="DM26" i="62" s="1"/>
  <c r="DS26" i="62"/>
  <c r="DT26" i="62"/>
  <c r="DU26" i="62"/>
  <c r="DV26" i="62"/>
  <c r="DW26" i="62"/>
  <c r="DX26" i="62"/>
  <c r="DY26" i="62"/>
  <c r="DZ26" i="62"/>
  <c r="EA26" i="62"/>
  <c r="EB26" i="62"/>
  <c r="EC26" i="62"/>
  <c r="ED26" i="62"/>
  <c r="GG26" i="62" s="1"/>
  <c r="EE26" i="62"/>
  <c r="EG26" i="62"/>
  <c r="EH26" i="62"/>
  <c r="EI26" i="62"/>
  <c r="EJ26" i="62"/>
  <c r="EK26" i="62"/>
  <c r="EM26" i="62"/>
  <c r="EN26" i="62"/>
  <c r="EO26" i="62"/>
  <c r="EP26" i="62"/>
  <c r="EQ26" i="62"/>
  <c r="ER26" i="62"/>
  <c r="ES26" i="62"/>
  <c r="ET26" i="62"/>
  <c r="EU26" i="62"/>
  <c r="EV26" i="62"/>
  <c r="EW26" i="62"/>
  <c r="EX26" i="62"/>
  <c r="FA26" i="62"/>
  <c r="GI26" i="62" s="1"/>
  <c r="FB26" i="62"/>
  <c r="FC26" i="62"/>
  <c r="GR26" i="62" s="1"/>
  <c r="FD26" i="62"/>
  <c r="GU26" i="62" s="1"/>
  <c r="FE26" i="62"/>
  <c r="GX26" i="62" s="1"/>
  <c r="FG26" i="62"/>
  <c r="GJ26" i="62" s="1"/>
  <c r="FH26" i="62"/>
  <c r="FI26" i="62"/>
  <c r="GS26" i="62" s="1"/>
  <c r="FJ26" i="62"/>
  <c r="GV26" i="62" s="1"/>
  <c r="FK26" i="62"/>
  <c r="GY26" i="62" s="1"/>
  <c r="FM26" i="62"/>
  <c r="GK26" i="62" s="1"/>
  <c r="FN26" i="62"/>
  <c r="FO26" i="62"/>
  <c r="GT26" i="62" s="1"/>
  <c r="FP26" i="62"/>
  <c r="GW26" i="62" s="1"/>
  <c r="FQ26" i="62"/>
  <c r="GZ26" i="62" s="1"/>
  <c r="CM27" i="62"/>
  <c r="CN27" i="62"/>
  <c r="CO27" i="62"/>
  <c r="CP27" i="62"/>
  <c r="CQ27" i="62"/>
  <c r="CR27" i="62"/>
  <c r="CS27" i="62"/>
  <c r="CT27" i="62"/>
  <c r="CU27" i="62"/>
  <c r="CW27" i="62"/>
  <c r="CY27" i="62"/>
  <c r="DF27" i="62"/>
  <c r="DJ27" i="62"/>
  <c r="DK27" i="62" s="1"/>
  <c r="DQ27" i="62" s="1"/>
  <c r="DS27" i="62"/>
  <c r="DT27" i="62"/>
  <c r="DU27" i="62"/>
  <c r="DV27" i="62"/>
  <c r="DW27" i="62"/>
  <c r="DX27" i="62"/>
  <c r="DY27" i="62"/>
  <c r="DZ27" i="62"/>
  <c r="EA27" i="62"/>
  <c r="EB27" i="62"/>
  <c r="EC27" i="62"/>
  <c r="ED27" i="62"/>
  <c r="GG27" i="62" s="1"/>
  <c r="EE27" i="62"/>
  <c r="EG27" i="62"/>
  <c r="EH27" i="62"/>
  <c r="EI27" i="62"/>
  <c r="EJ27" i="62"/>
  <c r="EK27" i="62"/>
  <c r="EM27" i="62"/>
  <c r="EN27" i="62"/>
  <c r="EO27" i="62"/>
  <c r="EP27" i="62"/>
  <c r="EQ27" i="62"/>
  <c r="ER27" i="62"/>
  <c r="ES27" i="62"/>
  <c r="ET27" i="62"/>
  <c r="EU27" i="62"/>
  <c r="EV27" i="62"/>
  <c r="EW27" i="62"/>
  <c r="EX27" i="62"/>
  <c r="FA27" i="62"/>
  <c r="GI27" i="62" s="1"/>
  <c r="FB27" i="62"/>
  <c r="FC27" i="62"/>
  <c r="GR27" i="62" s="1"/>
  <c r="FD27" i="62"/>
  <c r="GU27" i="62" s="1"/>
  <c r="FE27" i="62"/>
  <c r="GX27" i="62" s="1"/>
  <c r="FG27" i="62"/>
  <c r="GJ27" i="62" s="1"/>
  <c r="FH27" i="62"/>
  <c r="FI27" i="62"/>
  <c r="GS27" i="62" s="1"/>
  <c r="FJ27" i="62"/>
  <c r="GV27" i="62" s="1"/>
  <c r="FK27" i="62"/>
  <c r="GY27" i="62" s="1"/>
  <c r="FM27" i="62"/>
  <c r="GK27" i="62" s="1"/>
  <c r="FN27" i="62"/>
  <c r="FO27" i="62"/>
  <c r="GT27" i="62" s="1"/>
  <c r="FP27" i="62"/>
  <c r="GW27" i="62" s="1"/>
  <c r="FQ27" i="62"/>
  <c r="GZ27" i="62" s="1"/>
  <c r="CM28" i="62"/>
  <c r="CN28" i="62"/>
  <c r="CO28" i="62"/>
  <c r="CP28" i="62"/>
  <c r="CQ28" i="62"/>
  <c r="CR28" i="62"/>
  <c r="CS28" i="62"/>
  <c r="CT28" i="62"/>
  <c r="CU28" i="62"/>
  <c r="CW28" i="62"/>
  <c r="CY28" i="62"/>
  <c r="DF28" i="62"/>
  <c r="DG28" i="62" s="1"/>
  <c r="DJ28" i="62"/>
  <c r="DK28" i="62" s="1"/>
  <c r="DP28" i="62" s="1"/>
  <c r="DS28" i="62"/>
  <c r="DT28" i="62"/>
  <c r="DU28" i="62"/>
  <c r="DV28" i="62"/>
  <c r="DW28" i="62"/>
  <c r="DX28" i="62"/>
  <c r="DY28" i="62"/>
  <c r="DZ28" i="62"/>
  <c r="EA28" i="62"/>
  <c r="EB28" i="62"/>
  <c r="EC28" i="62"/>
  <c r="ED28" i="62"/>
  <c r="GG28" i="62" s="1"/>
  <c r="EE28" i="62"/>
  <c r="EG28" i="62"/>
  <c r="EH28" i="62"/>
  <c r="EI28" i="62"/>
  <c r="EJ28" i="62"/>
  <c r="EK28" i="62"/>
  <c r="EM28" i="62"/>
  <c r="EN28" i="62"/>
  <c r="EO28" i="62"/>
  <c r="EP28" i="62"/>
  <c r="EQ28" i="62"/>
  <c r="ER28" i="62"/>
  <c r="ES28" i="62"/>
  <c r="ET28" i="62"/>
  <c r="EU28" i="62"/>
  <c r="EV28" i="62"/>
  <c r="EW28" i="62"/>
  <c r="EX28" i="62"/>
  <c r="FA28" i="62"/>
  <c r="GI28" i="62" s="1"/>
  <c r="FB28" i="62"/>
  <c r="FC28" i="62"/>
  <c r="GR28" i="62" s="1"/>
  <c r="FD28" i="62"/>
  <c r="GU28" i="62" s="1"/>
  <c r="FE28" i="62"/>
  <c r="GX28" i="62" s="1"/>
  <c r="FG28" i="62"/>
  <c r="GJ28" i="62" s="1"/>
  <c r="FH28" i="62"/>
  <c r="FI28" i="62"/>
  <c r="GS28" i="62" s="1"/>
  <c r="FJ28" i="62"/>
  <c r="GV28" i="62" s="1"/>
  <c r="FK28" i="62"/>
  <c r="GY28" i="62" s="1"/>
  <c r="FM28" i="62"/>
  <c r="GK28" i="62" s="1"/>
  <c r="FN28" i="62"/>
  <c r="FO28" i="62"/>
  <c r="GT28" i="62" s="1"/>
  <c r="FP28" i="62"/>
  <c r="GW28" i="62" s="1"/>
  <c r="FQ28" i="62"/>
  <c r="GZ28" i="62" s="1"/>
  <c r="CM29" i="62"/>
  <c r="CN29" i="62"/>
  <c r="CO29" i="62"/>
  <c r="CP29" i="62"/>
  <c r="CQ29" i="62"/>
  <c r="CR29" i="62"/>
  <c r="CS29" i="62"/>
  <c r="CT29" i="62"/>
  <c r="CU29" i="62"/>
  <c r="CW29" i="62"/>
  <c r="CY29" i="62"/>
  <c r="DF29" i="62"/>
  <c r="DJ29" i="62"/>
  <c r="DK29" i="62" s="1"/>
  <c r="DM29" i="62" s="1"/>
  <c r="DS29" i="62"/>
  <c r="DT29" i="62"/>
  <c r="DU29" i="62"/>
  <c r="DV29" i="62"/>
  <c r="DW29" i="62"/>
  <c r="DX29" i="62"/>
  <c r="DY29" i="62"/>
  <c r="DZ29" i="62"/>
  <c r="EA29" i="62"/>
  <c r="EB29" i="62"/>
  <c r="EC29" i="62"/>
  <c r="ED29" i="62"/>
  <c r="GG29" i="62" s="1"/>
  <c r="EE29" i="62"/>
  <c r="EG29" i="62"/>
  <c r="EH29" i="62"/>
  <c r="EI29" i="62"/>
  <c r="EJ29" i="62"/>
  <c r="EK29" i="62"/>
  <c r="EM29" i="62"/>
  <c r="EN29" i="62"/>
  <c r="EO29" i="62"/>
  <c r="EP29" i="62"/>
  <c r="EQ29" i="62"/>
  <c r="ER29" i="62"/>
  <c r="ES29" i="62"/>
  <c r="ET29" i="62"/>
  <c r="EU29" i="62"/>
  <c r="EV29" i="62"/>
  <c r="EW29" i="62"/>
  <c r="EX29" i="62"/>
  <c r="FA29" i="62"/>
  <c r="GI29" i="62" s="1"/>
  <c r="FB29" i="62"/>
  <c r="FC29" i="62"/>
  <c r="GR29" i="62" s="1"/>
  <c r="FD29" i="62"/>
  <c r="GU29" i="62" s="1"/>
  <c r="FE29" i="62"/>
  <c r="GX29" i="62" s="1"/>
  <c r="FG29" i="62"/>
  <c r="GJ29" i="62" s="1"/>
  <c r="FH29" i="62"/>
  <c r="FI29" i="62"/>
  <c r="GS29" i="62" s="1"/>
  <c r="FJ29" i="62"/>
  <c r="GV29" i="62" s="1"/>
  <c r="FK29" i="62"/>
  <c r="GY29" i="62" s="1"/>
  <c r="FM29" i="62"/>
  <c r="GK29" i="62" s="1"/>
  <c r="FN29" i="62"/>
  <c r="FO29" i="62"/>
  <c r="GT29" i="62" s="1"/>
  <c r="FP29" i="62"/>
  <c r="GW29" i="62" s="1"/>
  <c r="FQ29" i="62"/>
  <c r="GZ29" i="62" s="1"/>
  <c r="CM30" i="62"/>
  <c r="CN30" i="62"/>
  <c r="CO30" i="62"/>
  <c r="CP30" i="62"/>
  <c r="CQ30" i="62"/>
  <c r="CR30" i="62"/>
  <c r="CS30" i="62"/>
  <c r="CT30" i="62"/>
  <c r="CU30" i="62"/>
  <c r="CW30" i="62"/>
  <c r="CY30" i="62"/>
  <c r="DF30" i="62"/>
  <c r="DJ30" i="62"/>
  <c r="DK30" i="62" s="1"/>
  <c r="DQ30" i="62" s="1"/>
  <c r="DS30" i="62"/>
  <c r="DT30" i="62"/>
  <c r="DU30" i="62"/>
  <c r="DV30" i="62"/>
  <c r="DW30" i="62"/>
  <c r="DX30" i="62"/>
  <c r="DY30" i="62"/>
  <c r="DZ30" i="62"/>
  <c r="EA30" i="62"/>
  <c r="EB30" i="62"/>
  <c r="EC30" i="62"/>
  <c r="ED30" i="62"/>
  <c r="GG30" i="62" s="1"/>
  <c r="EE30" i="62"/>
  <c r="EG30" i="62"/>
  <c r="EH30" i="62"/>
  <c r="EI30" i="62"/>
  <c r="EJ30" i="62"/>
  <c r="EK30" i="62"/>
  <c r="EM30" i="62"/>
  <c r="EN30" i="62"/>
  <c r="EO30" i="62"/>
  <c r="EP30" i="62"/>
  <c r="EQ30" i="62"/>
  <c r="ER30" i="62"/>
  <c r="ES30" i="62"/>
  <c r="ET30" i="62"/>
  <c r="EU30" i="62"/>
  <c r="EV30" i="62"/>
  <c r="EW30" i="62"/>
  <c r="EX30" i="62"/>
  <c r="FA30" i="62"/>
  <c r="GI30" i="62" s="1"/>
  <c r="FB30" i="62"/>
  <c r="FC30" i="62"/>
  <c r="GR30" i="62" s="1"/>
  <c r="FD30" i="62"/>
  <c r="GU30" i="62" s="1"/>
  <c r="FE30" i="62"/>
  <c r="GX30" i="62" s="1"/>
  <c r="FG30" i="62"/>
  <c r="GJ30" i="62" s="1"/>
  <c r="FH30" i="62"/>
  <c r="FI30" i="62"/>
  <c r="GS30" i="62" s="1"/>
  <c r="FJ30" i="62"/>
  <c r="GV30" i="62" s="1"/>
  <c r="FK30" i="62"/>
  <c r="GY30" i="62" s="1"/>
  <c r="FM30" i="62"/>
  <c r="GK30" i="62" s="1"/>
  <c r="FN30" i="62"/>
  <c r="FO30" i="62"/>
  <c r="GT30" i="62" s="1"/>
  <c r="FP30" i="62"/>
  <c r="GW30" i="62" s="1"/>
  <c r="FQ30" i="62"/>
  <c r="GZ30" i="62" s="1"/>
  <c r="BF31" i="62"/>
  <c r="BG31" i="62"/>
  <c r="BH31" i="62"/>
  <c r="BI31" i="62"/>
  <c r="BJ31" i="62"/>
  <c r="BL31" i="62"/>
  <c r="FU31" i="62" s="1"/>
  <c r="HQ31" i="62" s="1"/>
  <c r="BM31" i="62"/>
  <c r="BN31" i="62"/>
  <c r="BO31" i="62"/>
  <c r="BP31" i="62"/>
  <c r="BR31" i="62"/>
  <c r="FV31" i="62" s="1"/>
  <c r="HR31" i="62" s="1"/>
  <c r="BS31" i="62"/>
  <c r="BT31" i="62"/>
  <c r="BU31" i="62"/>
  <c r="BV31" i="62"/>
  <c r="BY31" i="62"/>
  <c r="BZ31" i="62"/>
  <c r="CA31" i="62"/>
  <c r="CB31" i="62"/>
  <c r="CC31" i="62"/>
  <c r="CF31" i="62"/>
  <c r="CG31" i="62"/>
  <c r="CH31" i="62"/>
  <c r="CI31" i="62"/>
  <c r="CJ31" i="62"/>
  <c r="CM31" i="62"/>
  <c r="CN31" i="62"/>
  <c r="CO31" i="62"/>
  <c r="CP31" i="62"/>
  <c r="CQ31" i="62"/>
  <c r="CR31" i="62"/>
  <c r="CS31" i="62"/>
  <c r="CT31" i="62"/>
  <c r="CU31" i="62"/>
  <c r="CW31" i="62"/>
  <c r="CY31" i="62"/>
  <c r="CZ31" i="62"/>
  <c r="DA31" i="62"/>
  <c r="DB31" i="62"/>
  <c r="DC31" i="62"/>
  <c r="DD31" i="62"/>
  <c r="DF31" i="62"/>
  <c r="DG31" i="62" s="1"/>
  <c r="DJ31" i="62"/>
  <c r="DK31" i="62" s="1"/>
  <c r="DS31" i="62"/>
  <c r="DT31" i="62"/>
  <c r="DU31" i="62"/>
  <c r="DV31" i="62"/>
  <c r="DW31" i="62"/>
  <c r="DX31" i="62"/>
  <c r="DY31" i="62"/>
  <c r="DZ31" i="62"/>
  <c r="EA31" i="62"/>
  <c r="EB31" i="62"/>
  <c r="EC31" i="62"/>
  <c r="ED31" i="62"/>
  <c r="GG31" i="62" s="1"/>
  <c r="EE31" i="62"/>
  <c r="EG31" i="62"/>
  <c r="EH31" i="62"/>
  <c r="EI31" i="62"/>
  <c r="EJ31" i="62"/>
  <c r="EK31" i="62"/>
  <c r="EM31" i="62"/>
  <c r="EN31" i="62"/>
  <c r="EO31" i="62"/>
  <c r="EP31" i="62"/>
  <c r="EQ31" i="62"/>
  <c r="ER31" i="62"/>
  <c r="ES31" i="62"/>
  <c r="ET31" i="62"/>
  <c r="EU31" i="62"/>
  <c r="EV31" i="62"/>
  <c r="EW31" i="62"/>
  <c r="EX31" i="62"/>
  <c r="FA31" i="62"/>
  <c r="GI31" i="62" s="1"/>
  <c r="FB31" i="62"/>
  <c r="FC31" i="62"/>
  <c r="GR31" i="62" s="1"/>
  <c r="FD31" i="62"/>
  <c r="GU31" i="62" s="1"/>
  <c r="FE31" i="62"/>
  <c r="GX31" i="62" s="1"/>
  <c r="FG31" i="62"/>
  <c r="GJ31" i="62" s="1"/>
  <c r="FH31" i="62"/>
  <c r="FI31" i="62"/>
  <c r="GS31" i="62" s="1"/>
  <c r="FJ31" i="62"/>
  <c r="GV31" i="62" s="1"/>
  <c r="FK31" i="62"/>
  <c r="GY31" i="62" s="1"/>
  <c r="FM31" i="62"/>
  <c r="GK31" i="62" s="1"/>
  <c r="FN31" i="62"/>
  <c r="FO31" i="62"/>
  <c r="GT31" i="62" s="1"/>
  <c r="FP31" i="62"/>
  <c r="GW31" i="62" s="1"/>
  <c r="FQ31" i="62"/>
  <c r="GZ31" i="62" s="1"/>
  <c r="CM32" i="62"/>
  <c r="CN32" i="62"/>
  <c r="CO32" i="62"/>
  <c r="CP32" i="62"/>
  <c r="CQ32" i="62"/>
  <c r="CR32" i="62"/>
  <c r="CS32" i="62"/>
  <c r="CT32" i="62"/>
  <c r="CU32" i="62"/>
  <c r="CW32" i="62"/>
  <c r="CY32" i="62"/>
  <c r="DF32" i="62"/>
  <c r="DG32" i="62" s="1"/>
  <c r="DJ32" i="62"/>
  <c r="DK32" i="62" s="1"/>
  <c r="DS32" i="62"/>
  <c r="DT32" i="62"/>
  <c r="DU32" i="62"/>
  <c r="DV32" i="62"/>
  <c r="DW32" i="62"/>
  <c r="DX32" i="62"/>
  <c r="DY32" i="62"/>
  <c r="DZ32" i="62"/>
  <c r="EA32" i="62"/>
  <c r="EB32" i="62"/>
  <c r="EC32" i="62"/>
  <c r="ED32" i="62"/>
  <c r="GG32" i="62" s="1"/>
  <c r="EE32" i="62"/>
  <c r="EG32" i="62"/>
  <c r="EH32" i="62"/>
  <c r="EI32" i="62"/>
  <c r="EJ32" i="62"/>
  <c r="EK32" i="62"/>
  <c r="EM32" i="62"/>
  <c r="EN32" i="62"/>
  <c r="EO32" i="62"/>
  <c r="EP32" i="62"/>
  <c r="EQ32" i="62"/>
  <c r="ER32" i="62"/>
  <c r="ES32" i="62"/>
  <c r="ET32" i="62"/>
  <c r="EU32" i="62"/>
  <c r="EV32" i="62"/>
  <c r="EW32" i="62"/>
  <c r="EX32" i="62"/>
  <c r="FA32" i="62"/>
  <c r="GI32" i="62" s="1"/>
  <c r="FB32" i="62"/>
  <c r="FC32" i="62"/>
  <c r="GR32" i="62" s="1"/>
  <c r="FD32" i="62"/>
  <c r="GU32" i="62" s="1"/>
  <c r="FE32" i="62"/>
  <c r="GX32" i="62" s="1"/>
  <c r="FG32" i="62"/>
  <c r="GJ32" i="62" s="1"/>
  <c r="FH32" i="62"/>
  <c r="FI32" i="62"/>
  <c r="GS32" i="62" s="1"/>
  <c r="FJ32" i="62"/>
  <c r="GV32" i="62" s="1"/>
  <c r="FK32" i="62"/>
  <c r="GY32" i="62" s="1"/>
  <c r="FM32" i="62"/>
  <c r="GK32" i="62" s="1"/>
  <c r="FN32" i="62"/>
  <c r="FO32" i="62"/>
  <c r="GT32" i="62" s="1"/>
  <c r="FP32" i="62"/>
  <c r="GW32" i="62" s="1"/>
  <c r="FQ32" i="62"/>
  <c r="GZ32" i="62" s="1"/>
  <c r="CM33" i="62"/>
  <c r="CN33" i="62"/>
  <c r="CO33" i="62"/>
  <c r="CP33" i="62"/>
  <c r="CQ33" i="62"/>
  <c r="CR33" i="62"/>
  <c r="CS33" i="62"/>
  <c r="CT33" i="62"/>
  <c r="CU33" i="62"/>
  <c r="CW33" i="62"/>
  <c r="CY33" i="62"/>
  <c r="DF33" i="62"/>
  <c r="DJ33" i="62"/>
  <c r="DK33" i="62" s="1"/>
  <c r="DL33" i="62" s="1"/>
  <c r="DS33" i="62"/>
  <c r="DT33" i="62"/>
  <c r="DU33" i="62"/>
  <c r="DV33" i="62"/>
  <c r="DW33" i="62"/>
  <c r="DX33" i="62"/>
  <c r="DY33" i="62"/>
  <c r="DZ33" i="62"/>
  <c r="EA33" i="62"/>
  <c r="EB33" i="62"/>
  <c r="EC33" i="62"/>
  <c r="ED33" i="62"/>
  <c r="GG33" i="62" s="1"/>
  <c r="EE33" i="62"/>
  <c r="EG33" i="62"/>
  <c r="EH33" i="62"/>
  <c r="EI33" i="62"/>
  <c r="EJ33" i="62"/>
  <c r="EK33" i="62"/>
  <c r="EM33" i="62"/>
  <c r="EN33" i="62"/>
  <c r="EO33" i="62"/>
  <c r="EP33" i="62"/>
  <c r="EQ33" i="62"/>
  <c r="ER33" i="62"/>
  <c r="ES33" i="62"/>
  <c r="ET33" i="62"/>
  <c r="EU33" i="62"/>
  <c r="EV33" i="62"/>
  <c r="EW33" i="62"/>
  <c r="EX33" i="62"/>
  <c r="FA33" i="62"/>
  <c r="GI33" i="62" s="1"/>
  <c r="FB33" i="62"/>
  <c r="FC33" i="62"/>
  <c r="GR33" i="62" s="1"/>
  <c r="FD33" i="62"/>
  <c r="GU33" i="62" s="1"/>
  <c r="FE33" i="62"/>
  <c r="GX33" i="62" s="1"/>
  <c r="FG33" i="62"/>
  <c r="GJ33" i="62" s="1"/>
  <c r="FH33" i="62"/>
  <c r="FI33" i="62"/>
  <c r="GS33" i="62" s="1"/>
  <c r="FJ33" i="62"/>
  <c r="GV33" i="62" s="1"/>
  <c r="FK33" i="62"/>
  <c r="GY33" i="62" s="1"/>
  <c r="FM33" i="62"/>
  <c r="GK33" i="62" s="1"/>
  <c r="FN33" i="62"/>
  <c r="FO33" i="62"/>
  <c r="GT33" i="62" s="1"/>
  <c r="FP33" i="62"/>
  <c r="GW33" i="62" s="1"/>
  <c r="FQ33" i="62"/>
  <c r="GZ33" i="62" s="1"/>
  <c r="CM34" i="62"/>
  <c r="CN34" i="62"/>
  <c r="CO34" i="62"/>
  <c r="CP34" i="62"/>
  <c r="CQ34" i="62"/>
  <c r="CR34" i="62"/>
  <c r="CS34" i="62"/>
  <c r="CT34" i="62"/>
  <c r="CU34" i="62"/>
  <c r="CW34" i="62"/>
  <c r="CY34" i="62"/>
  <c r="DF34" i="62"/>
  <c r="DJ34" i="62"/>
  <c r="DK34" i="62" s="1"/>
  <c r="DS34" i="62"/>
  <c r="DT34" i="62"/>
  <c r="DU34" i="62"/>
  <c r="DV34" i="62"/>
  <c r="DW34" i="62"/>
  <c r="DX34" i="62"/>
  <c r="DY34" i="62"/>
  <c r="DZ34" i="62"/>
  <c r="EA34" i="62"/>
  <c r="EB34" i="62"/>
  <c r="EC34" i="62"/>
  <c r="ED34" i="62"/>
  <c r="GG34" i="62" s="1"/>
  <c r="EE34" i="62"/>
  <c r="EG34" i="62"/>
  <c r="EH34" i="62"/>
  <c r="EI34" i="62"/>
  <c r="EJ34" i="62"/>
  <c r="EK34" i="62"/>
  <c r="EM34" i="62"/>
  <c r="EN34" i="62"/>
  <c r="EO34" i="62"/>
  <c r="EP34" i="62"/>
  <c r="EQ34" i="62"/>
  <c r="ER34" i="62"/>
  <c r="ES34" i="62"/>
  <c r="ET34" i="62"/>
  <c r="EU34" i="62"/>
  <c r="EV34" i="62"/>
  <c r="EW34" i="62"/>
  <c r="EX34" i="62"/>
  <c r="FA34" i="62"/>
  <c r="GI34" i="62" s="1"/>
  <c r="FB34" i="62"/>
  <c r="FC34" i="62"/>
  <c r="GR34" i="62" s="1"/>
  <c r="FD34" i="62"/>
  <c r="GU34" i="62" s="1"/>
  <c r="FE34" i="62"/>
  <c r="GX34" i="62" s="1"/>
  <c r="FG34" i="62"/>
  <c r="GJ34" i="62" s="1"/>
  <c r="FH34" i="62"/>
  <c r="FI34" i="62"/>
  <c r="GS34" i="62" s="1"/>
  <c r="FJ34" i="62"/>
  <c r="GV34" i="62" s="1"/>
  <c r="FK34" i="62"/>
  <c r="GY34" i="62" s="1"/>
  <c r="FM34" i="62"/>
  <c r="GK34" i="62" s="1"/>
  <c r="FN34" i="62"/>
  <c r="FO34" i="62"/>
  <c r="GT34" i="62" s="1"/>
  <c r="FP34" i="62"/>
  <c r="GW34" i="62" s="1"/>
  <c r="FQ34" i="62"/>
  <c r="GZ34" i="62" s="1"/>
  <c r="CM35" i="62"/>
  <c r="CN35" i="62"/>
  <c r="CO35" i="62"/>
  <c r="CP35" i="62"/>
  <c r="CQ35" i="62"/>
  <c r="CR35" i="62"/>
  <c r="CS35" i="62"/>
  <c r="CT35" i="62"/>
  <c r="CU35" i="62"/>
  <c r="CW35" i="62"/>
  <c r="CY35" i="62"/>
  <c r="DF35" i="62"/>
  <c r="DG35" i="62" s="1"/>
  <c r="DJ35" i="62"/>
  <c r="DK35" i="62" s="1"/>
  <c r="DQ35" i="62" s="1"/>
  <c r="DS35" i="62"/>
  <c r="DT35" i="62"/>
  <c r="DU35" i="62"/>
  <c r="DV35" i="62"/>
  <c r="DW35" i="62"/>
  <c r="DX35" i="62"/>
  <c r="DY35" i="62"/>
  <c r="DZ35" i="62"/>
  <c r="EA35" i="62"/>
  <c r="EB35" i="62"/>
  <c r="EC35" i="62"/>
  <c r="ED35" i="62"/>
  <c r="GG35" i="62" s="1"/>
  <c r="EE35" i="62"/>
  <c r="EG35" i="62"/>
  <c r="EH35" i="62"/>
  <c r="EI35" i="62"/>
  <c r="EJ35" i="62"/>
  <c r="EK35" i="62"/>
  <c r="EM35" i="62"/>
  <c r="EN35" i="62"/>
  <c r="EO35" i="62"/>
  <c r="EP35" i="62"/>
  <c r="EQ35" i="62"/>
  <c r="ER35" i="62"/>
  <c r="ES35" i="62"/>
  <c r="ET35" i="62"/>
  <c r="EU35" i="62"/>
  <c r="EV35" i="62"/>
  <c r="EW35" i="62"/>
  <c r="EX35" i="62"/>
  <c r="FA35" i="62"/>
  <c r="GI35" i="62" s="1"/>
  <c r="FB35" i="62"/>
  <c r="FC35" i="62"/>
  <c r="GR35" i="62" s="1"/>
  <c r="FD35" i="62"/>
  <c r="GU35" i="62" s="1"/>
  <c r="FE35" i="62"/>
  <c r="GX35" i="62" s="1"/>
  <c r="FG35" i="62"/>
  <c r="GJ35" i="62" s="1"/>
  <c r="FH35" i="62"/>
  <c r="FI35" i="62"/>
  <c r="GS35" i="62" s="1"/>
  <c r="FJ35" i="62"/>
  <c r="GV35" i="62" s="1"/>
  <c r="FK35" i="62"/>
  <c r="GY35" i="62" s="1"/>
  <c r="FM35" i="62"/>
  <c r="GK35" i="62" s="1"/>
  <c r="FN35" i="62"/>
  <c r="FO35" i="62"/>
  <c r="GT35" i="62" s="1"/>
  <c r="FP35" i="62"/>
  <c r="GW35" i="62" s="1"/>
  <c r="FQ35" i="62"/>
  <c r="GZ35" i="62" s="1"/>
  <c r="CM36" i="62"/>
  <c r="CN36" i="62"/>
  <c r="CO36" i="62"/>
  <c r="CP36" i="62"/>
  <c r="CQ36" i="62"/>
  <c r="CR36" i="62"/>
  <c r="CS36" i="62"/>
  <c r="CT36" i="62"/>
  <c r="CU36" i="62"/>
  <c r="CW36" i="62"/>
  <c r="CY36" i="62"/>
  <c r="DF36" i="62"/>
  <c r="DG36" i="62" s="1"/>
  <c r="DJ36" i="62"/>
  <c r="DK36" i="62" s="1"/>
  <c r="DO36" i="62" s="1"/>
  <c r="DS36" i="62"/>
  <c r="DT36" i="62"/>
  <c r="DU36" i="62"/>
  <c r="DV36" i="62"/>
  <c r="DW36" i="62"/>
  <c r="DX36" i="62"/>
  <c r="DY36" i="62"/>
  <c r="DZ36" i="62"/>
  <c r="EA36" i="62"/>
  <c r="EB36" i="62"/>
  <c r="EC36" i="62"/>
  <c r="ED36" i="62"/>
  <c r="GG36" i="62" s="1"/>
  <c r="EE36" i="62"/>
  <c r="EG36" i="62"/>
  <c r="EH36" i="62"/>
  <c r="EI36" i="62"/>
  <c r="EJ36" i="62"/>
  <c r="EK36" i="62"/>
  <c r="EM36" i="62"/>
  <c r="EN36" i="62"/>
  <c r="EO36" i="62"/>
  <c r="EP36" i="62"/>
  <c r="EQ36" i="62"/>
  <c r="ER36" i="62"/>
  <c r="ES36" i="62"/>
  <c r="ET36" i="62"/>
  <c r="EU36" i="62"/>
  <c r="EV36" i="62"/>
  <c r="EW36" i="62"/>
  <c r="EX36" i="62"/>
  <c r="FA36" i="62"/>
  <c r="GI36" i="62" s="1"/>
  <c r="FB36" i="62"/>
  <c r="FC36" i="62"/>
  <c r="GR36" i="62" s="1"/>
  <c r="FD36" i="62"/>
  <c r="GU36" i="62" s="1"/>
  <c r="FE36" i="62"/>
  <c r="GX36" i="62" s="1"/>
  <c r="FG36" i="62"/>
  <c r="GJ36" i="62" s="1"/>
  <c r="FH36" i="62"/>
  <c r="FI36" i="62"/>
  <c r="GS36" i="62" s="1"/>
  <c r="FJ36" i="62"/>
  <c r="GV36" i="62" s="1"/>
  <c r="FK36" i="62"/>
  <c r="GY36" i="62" s="1"/>
  <c r="FM36" i="62"/>
  <c r="GK36" i="62" s="1"/>
  <c r="FN36" i="62"/>
  <c r="FO36" i="62"/>
  <c r="GT36" i="62" s="1"/>
  <c r="FP36" i="62"/>
  <c r="GW36" i="62" s="1"/>
  <c r="FQ36" i="62"/>
  <c r="GZ36" i="62" s="1"/>
  <c r="BF37" i="62"/>
  <c r="BG37" i="62"/>
  <c r="BH37" i="62"/>
  <c r="BI37" i="62"/>
  <c r="BJ37" i="62"/>
  <c r="BL37" i="62"/>
  <c r="FU37" i="62" s="1"/>
  <c r="HQ37" i="62" s="1"/>
  <c r="BM37" i="62"/>
  <c r="BN37" i="62"/>
  <c r="BO37" i="62"/>
  <c r="BP37" i="62"/>
  <c r="BR37" i="62"/>
  <c r="FV37" i="62" s="1"/>
  <c r="HR37" i="62" s="1"/>
  <c r="BS37" i="62"/>
  <c r="BT37" i="62"/>
  <c r="BU37" i="62"/>
  <c r="BV37" i="62"/>
  <c r="BY37" i="62"/>
  <c r="BZ37" i="62"/>
  <c r="CA37" i="62"/>
  <c r="CB37" i="62"/>
  <c r="CC37" i="62"/>
  <c r="CF37" i="62"/>
  <c r="CG37" i="62"/>
  <c r="CH37" i="62"/>
  <c r="CI37" i="62"/>
  <c r="CJ37" i="62"/>
  <c r="CM37" i="62"/>
  <c r="CN37" i="62"/>
  <c r="CO37" i="62"/>
  <c r="CP37" i="62"/>
  <c r="CQ37" i="62"/>
  <c r="CR37" i="62"/>
  <c r="CS37" i="62"/>
  <c r="CT37" i="62"/>
  <c r="CU37" i="62"/>
  <c r="CW37" i="62"/>
  <c r="CY37" i="62"/>
  <c r="CZ37" i="62"/>
  <c r="DA37" i="62"/>
  <c r="DB37" i="62"/>
  <c r="DC37" i="62"/>
  <c r="DD37" i="62"/>
  <c r="DF37" i="62"/>
  <c r="DJ37" i="62"/>
  <c r="DK37" i="62" s="1"/>
  <c r="DS37" i="62"/>
  <c r="DT37" i="62"/>
  <c r="DU37" i="62"/>
  <c r="DV37" i="62"/>
  <c r="DW37" i="62"/>
  <c r="DX37" i="62"/>
  <c r="DY37" i="62"/>
  <c r="DZ37" i="62"/>
  <c r="EA37" i="62"/>
  <c r="EB37" i="62"/>
  <c r="EC37" i="62"/>
  <c r="ED37" i="62"/>
  <c r="GG37" i="62" s="1"/>
  <c r="EE37" i="62"/>
  <c r="EG37" i="62"/>
  <c r="EH37" i="62"/>
  <c r="EI37" i="62"/>
  <c r="EJ37" i="62"/>
  <c r="EK37" i="62"/>
  <c r="EM37" i="62"/>
  <c r="EN37" i="62"/>
  <c r="EO37" i="62"/>
  <c r="EP37" i="62"/>
  <c r="EQ37" i="62"/>
  <c r="ER37" i="62"/>
  <c r="ES37" i="62"/>
  <c r="ET37" i="62"/>
  <c r="EU37" i="62"/>
  <c r="EV37" i="62"/>
  <c r="EW37" i="62"/>
  <c r="EX37" i="62"/>
  <c r="FA37" i="62"/>
  <c r="GI37" i="62" s="1"/>
  <c r="FB37" i="62"/>
  <c r="FC37" i="62"/>
  <c r="GR37" i="62" s="1"/>
  <c r="FD37" i="62"/>
  <c r="GU37" i="62" s="1"/>
  <c r="FE37" i="62"/>
  <c r="GX37" i="62" s="1"/>
  <c r="FG37" i="62"/>
  <c r="GJ37" i="62" s="1"/>
  <c r="FH37" i="62"/>
  <c r="FI37" i="62"/>
  <c r="GS37" i="62" s="1"/>
  <c r="FJ37" i="62"/>
  <c r="GV37" i="62" s="1"/>
  <c r="FK37" i="62"/>
  <c r="GY37" i="62" s="1"/>
  <c r="FM37" i="62"/>
  <c r="GK37" i="62" s="1"/>
  <c r="FN37" i="62"/>
  <c r="FO37" i="62"/>
  <c r="GT37" i="62" s="1"/>
  <c r="FP37" i="62"/>
  <c r="GW37" i="62" s="1"/>
  <c r="FQ37" i="62"/>
  <c r="GZ37" i="62" s="1"/>
  <c r="CM38" i="62"/>
  <c r="CN38" i="62"/>
  <c r="CO38" i="62"/>
  <c r="CP38" i="62"/>
  <c r="CQ38" i="62"/>
  <c r="CR38" i="62"/>
  <c r="CS38" i="62"/>
  <c r="CT38" i="62"/>
  <c r="CU38" i="62"/>
  <c r="CW38" i="62"/>
  <c r="CY38" i="62"/>
  <c r="DF38" i="62"/>
  <c r="DG38" i="62" s="1"/>
  <c r="DJ38" i="62"/>
  <c r="DK38" i="62" s="1"/>
  <c r="DQ38" i="62" s="1"/>
  <c r="DS38" i="62"/>
  <c r="DT38" i="62"/>
  <c r="DU38" i="62"/>
  <c r="DV38" i="62"/>
  <c r="DW38" i="62"/>
  <c r="DX38" i="62"/>
  <c r="DY38" i="62"/>
  <c r="DZ38" i="62"/>
  <c r="EA38" i="62"/>
  <c r="EB38" i="62"/>
  <c r="EC38" i="62"/>
  <c r="ED38" i="62"/>
  <c r="GG38" i="62" s="1"/>
  <c r="EE38" i="62"/>
  <c r="EG38" i="62"/>
  <c r="EH38" i="62"/>
  <c r="EI38" i="62"/>
  <c r="EJ38" i="62"/>
  <c r="EK38" i="62"/>
  <c r="EM38" i="62"/>
  <c r="EN38" i="62"/>
  <c r="EO38" i="62"/>
  <c r="EP38" i="62"/>
  <c r="EQ38" i="62"/>
  <c r="ER38" i="62"/>
  <c r="ES38" i="62"/>
  <c r="ET38" i="62"/>
  <c r="EU38" i="62"/>
  <c r="EV38" i="62"/>
  <c r="EW38" i="62"/>
  <c r="EX38" i="62"/>
  <c r="FA38" i="62"/>
  <c r="GI38" i="62" s="1"/>
  <c r="FB38" i="62"/>
  <c r="FC38" i="62"/>
  <c r="GR38" i="62" s="1"/>
  <c r="FD38" i="62"/>
  <c r="GU38" i="62" s="1"/>
  <c r="FE38" i="62"/>
  <c r="GX38" i="62" s="1"/>
  <c r="FG38" i="62"/>
  <c r="GJ38" i="62" s="1"/>
  <c r="FH38" i="62"/>
  <c r="FI38" i="62"/>
  <c r="GS38" i="62" s="1"/>
  <c r="FJ38" i="62"/>
  <c r="GV38" i="62" s="1"/>
  <c r="FK38" i="62"/>
  <c r="GY38" i="62" s="1"/>
  <c r="FM38" i="62"/>
  <c r="GK38" i="62" s="1"/>
  <c r="FN38" i="62"/>
  <c r="FO38" i="62"/>
  <c r="GT38" i="62" s="1"/>
  <c r="FP38" i="62"/>
  <c r="GW38" i="62" s="1"/>
  <c r="FQ38" i="62"/>
  <c r="GZ38" i="62" s="1"/>
  <c r="CM39" i="62"/>
  <c r="CN39" i="62"/>
  <c r="CO39" i="62"/>
  <c r="CP39" i="62"/>
  <c r="CQ39" i="62"/>
  <c r="CR39" i="62"/>
  <c r="CS39" i="62"/>
  <c r="CT39" i="62"/>
  <c r="CU39" i="62"/>
  <c r="CW39" i="62"/>
  <c r="CY39" i="62"/>
  <c r="DF39" i="62"/>
  <c r="DG39" i="62" s="1"/>
  <c r="DJ39" i="62"/>
  <c r="DK39" i="62" s="1"/>
  <c r="DO39" i="62" s="1"/>
  <c r="DS39" i="62"/>
  <c r="DT39" i="62"/>
  <c r="DU39" i="62"/>
  <c r="DV39" i="62"/>
  <c r="DW39" i="62"/>
  <c r="DX39" i="62"/>
  <c r="DY39" i="62"/>
  <c r="DZ39" i="62"/>
  <c r="EA39" i="62"/>
  <c r="EB39" i="62"/>
  <c r="EC39" i="62"/>
  <c r="ED39" i="62"/>
  <c r="GG39" i="62" s="1"/>
  <c r="EE39" i="62"/>
  <c r="EG39" i="62"/>
  <c r="EH39" i="62"/>
  <c r="EI39" i="62"/>
  <c r="EJ39" i="62"/>
  <c r="EK39" i="62"/>
  <c r="EM39" i="62"/>
  <c r="EN39" i="62"/>
  <c r="EO39" i="62"/>
  <c r="EP39" i="62"/>
  <c r="EQ39" i="62"/>
  <c r="ER39" i="62"/>
  <c r="ES39" i="62"/>
  <c r="ET39" i="62"/>
  <c r="EU39" i="62"/>
  <c r="EV39" i="62"/>
  <c r="EW39" i="62"/>
  <c r="EX39" i="62"/>
  <c r="FA39" i="62"/>
  <c r="GI39" i="62" s="1"/>
  <c r="FB39" i="62"/>
  <c r="FC39" i="62"/>
  <c r="GR39" i="62" s="1"/>
  <c r="FD39" i="62"/>
  <c r="GU39" i="62" s="1"/>
  <c r="FE39" i="62"/>
  <c r="GX39" i="62" s="1"/>
  <c r="FG39" i="62"/>
  <c r="GJ39" i="62" s="1"/>
  <c r="FH39" i="62"/>
  <c r="FI39" i="62"/>
  <c r="GS39" i="62" s="1"/>
  <c r="FJ39" i="62"/>
  <c r="GV39" i="62" s="1"/>
  <c r="FK39" i="62"/>
  <c r="GY39" i="62" s="1"/>
  <c r="FM39" i="62"/>
  <c r="GK39" i="62" s="1"/>
  <c r="FN39" i="62"/>
  <c r="FO39" i="62"/>
  <c r="GT39" i="62" s="1"/>
  <c r="FP39" i="62"/>
  <c r="GW39" i="62" s="1"/>
  <c r="FQ39" i="62"/>
  <c r="GZ39" i="62" s="1"/>
  <c r="CM40" i="62"/>
  <c r="CN40" i="62"/>
  <c r="CO40" i="62"/>
  <c r="CP40" i="62"/>
  <c r="CQ40" i="62"/>
  <c r="CR40" i="62"/>
  <c r="CS40" i="62"/>
  <c r="CT40" i="62"/>
  <c r="CU40" i="62"/>
  <c r="CW40" i="62"/>
  <c r="CY40" i="62"/>
  <c r="DF40" i="62"/>
  <c r="DH40" i="62" s="1"/>
  <c r="DJ40" i="62"/>
  <c r="DK40" i="62" s="1"/>
  <c r="DS40" i="62"/>
  <c r="DT40" i="62"/>
  <c r="DU40" i="62"/>
  <c r="DV40" i="62"/>
  <c r="DW40" i="62"/>
  <c r="DX40" i="62"/>
  <c r="DY40" i="62"/>
  <c r="DZ40" i="62"/>
  <c r="EA40" i="62"/>
  <c r="EB40" i="62"/>
  <c r="EC40" i="62"/>
  <c r="ED40" i="62"/>
  <c r="GG40" i="62" s="1"/>
  <c r="EE40" i="62"/>
  <c r="EG40" i="62"/>
  <c r="EH40" i="62"/>
  <c r="EI40" i="62"/>
  <c r="EJ40" i="62"/>
  <c r="EK40" i="62"/>
  <c r="EM40" i="62"/>
  <c r="EN40" i="62"/>
  <c r="EO40" i="62"/>
  <c r="EP40" i="62"/>
  <c r="EQ40" i="62"/>
  <c r="ER40" i="62"/>
  <c r="ES40" i="62"/>
  <c r="ET40" i="62"/>
  <c r="EU40" i="62"/>
  <c r="EV40" i="62"/>
  <c r="EW40" i="62"/>
  <c r="EX40" i="62"/>
  <c r="FA40" i="62"/>
  <c r="GI40" i="62" s="1"/>
  <c r="FB40" i="62"/>
  <c r="FC40" i="62"/>
  <c r="GR40" i="62" s="1"/>
  <c r="FD40" i="62"/>
  <c r="FE40" i="62"/>
  <c r="GX40" i="62" s="1"/>
  <c r="FG40" i="62"/>
  <c r="GJ40" i="62" s="1"/>
  <c r="FH40" i="62"/>
  <c r="FI40" i="62"/>
  <c r="GS40" i="62" s="1"/>
  <c r="FJ40" i="62"/>
  <c r="GV40" i="62" s="1"/>
  <c r="FK40" i="62"/>
  <c r="GY40" i="62" s="1"/>
  <c r="FM40" i="62"/>
  <c r="GK40" i="62" s="1"/>
  <c r="FN40" i="62"/>
  <c r="FO40" i="62"/>
  <c r="GT40" i="62" s="1"/>
  <c r="FP40" i="62"/>
  <c r="GW40" i="62" s="1"/>
  <c r="FQ40" i="62"/>
  <c r="GZ40" i="62" s="1"/>
  <c r="GU40" i="62"/>
  <c r="CM41" i="62"/>
  <c r="CN41" i="62"/>
  <c r="CO41" i="62"/>
  <c r="CP41" i="62"/>
  <c r="CQ41" i="62"/>
  <c r="CR41" i="62"/>
  <c r="CS41" i="62"/>
  <c r="CT41" i="62"/>
  <c r="CU41" i="62"/>
  <c r="CW41" i="62"/>
  <c r="CY41" i="62"/>
  <c r="DF41" i="62"/>
  <c r="DG41" i="62" s="1"/>
  <c r="DJ41" i="62"/>
  <c r="DK41" i="62" s="1"/>
  <c r="DS41" i="62"/>
  <c r="DT41" i="62"/>
  <c r="DU41" i="62"/>
  <c r="DV41" i="62"/>
  <c r="DW41" i="62"/>
  <c r="DX41" i="62"/>
  <c r="DY41" i="62"/>
  <c r="DZ41" i="62"/>
  <c r="EA41" i="62"/>
  <c r="EB41" i="62"/>
  <c r="EC41" i="62"/>
  <c r="ED41" i="62"/>
  <c r="GG41" i="62" s="1"/>
  <c r="EE41" i="62"/>
  <c r="EG41" i="62"/>
  <c r="EH41" i="62"/>
  <c r="EI41" i="62"/>
  <c r="EJ41" i="62"/>
  <c r="EK41" i="62"/>
  <c r="EM41" i="62"/>
  <c r="EN41" i="62"/>
  <c r="EO41" i="62"/>
  <c r="EP41" i="62"/>
  <c r="EQ41" i="62"/>
  <c r="ER41" i="62"/>
  <c r="ES41" i="62"/>
  <c r="ET41" i="62"/>
  <c r="EU41" i="62"/>
  <c r="EV41" i="62"/>
  <c r="EW41" i="62"/>
  <c r="EX41" i="62"/>
  <c r="FA41" i="62"/>
  <c r="GI41" i="62" s="1"/>
  <c r="FB41" i="62"/>
  <c r="FC41" i="62"/>
  <c r="GR41" i="62" s="1"/>
  <c r="FD41" i="62"/>
  <c r="GU41" i="62" s="1"/>
  <c r="FE41" i="62"/>
  <c r="GX41" i="62" s="1"/>
  <c r="FG41" i="62"/>
  <c r="GJ41" i="62" s="1"/>
  <c r="FH41" i="62"/>
  <c r="FI41" i="62"/>
  <c r="GS41" i="62" s="1"/>
  <c r="FJ41" i="62"/>
  <c r="GV41" i="62" s="1"/>
  <c r="FK41" i="62"/>
  <c r="GY41" i="62" s="1"/>
  <c r="FM41" i="62"/>
  <c r="GK41" i="62" s="1"/>
  <c r="FN41" i="62"/>
  <c r="FO41" i="62"/>
  <c r="GT41" i="62" s="1"/>
  <c r="FP41" i="62"/>
  <c r="GW41" i="62" s="1"/>
  <c r="FQ41" i="62"/>
  <c r="GZ41" i="62" s="1"/>
  <c r="CM42" i="62"/>
  <c r="CN42" i="62"/>
  <c r="CO42" i="62"/>
  <c r="CP42" i="62"/>
  <c r="CQ42" i="62"/>
  <c r="CR42" i="62"/>
  <c r="CS42" i="62"/>
  <c r="CT42" i="62"/>
  <c r="CU42" i="62"/>
  <c r="CW42" i="62"/>
  <c r="CY42" i="62"/>
  <c r="DF42" i="62"/>
  <c r="DJ42" i="62"/>
  <c r="DK42" i="62" s="1"/>
  <c r="DS42" i="62"/>
  <c r="DT42" i="62"/>
  <c r="DU42" i="62"/>
  <c r="DV42" i="62"/>
  <c r="DW42" i="62"/>
  <c r="DX42" i="62"/>
  <c r="DY42" i="62"/>
  <c r="DZ42" i="62"/>
  <c r="EA42" i="62"/>
  <c r="EB42" i="62"/>
  <c r="EC42" i="62"/>
  <c r="ED42" i="62"/>
  <c r="GG42" i="62" s="1"/>
  <c r="EE42" i="62"/>
  <c r="EG42" i="62"/>
  <c r="EH42" i="62"/>
  <c r="EI42" i="62"/>
  <c r="EJ42" i="62"/>
  <c r="EK42" i="62"/>
  <c r="EM42" i="62"/>
  <c r="EN42" i="62"/>
  <c r="EO42" i="62"/>
  <c r="EP42" i="62"/>
  <c r="EQ42" i="62"/>
  <c r="ER42" i="62"/>
  <c r="ES42" i="62"/>
  <c r="ET42" i="62"/>
  <c r="EU42" i="62"/>
  <c r="EV42" i="62"/>
  <c r="EW42" i="62"/>
  <c r="EX42" i="62"/>
  <c r="FA42" i="62"/>
  <c r="GI42" i="62" s="1"/>
  <c r="FB42" i="62"/>
  <c r="FC42" i="62"/>
  <c r="GR42" i="62" s="1"/>
  <c r="FD42" i="62"/>
  <c r="GU42" i="62" s="1"/>
  <c r="FE42" i="62"/>
  <c r="GX42" i="62" s="1"/>
  <c r="FG42" i="62"/>
  <c r="GJ42" i="62" s="1"/>
  <c r="FH42" i="62"/>
  <c r="FI42" i="62"/>
  <c r="GS42" i="62" s="1"/>
  <c r="FJ42" i="62"/>
  <c r="GV42" i="62" s="1"/>
  <c r="FK42" i="62"/>
  <c r="GY42" i="62" s="1"/>
  <c r="FM42" i="62"/>
  <c r="GK42" i="62" s="1"/>
  <c r="FN42" i="62"/>
  <c r="FO42" i="62"/>
  <c r="GT42" i="62" s="1"/>
  <c r="FP42" i="62"/>
  <c r="GW42" i="62" s="1"/>
  <c r="FQ42" i="62"/>
  <c r="GZ42" i="62" s="1"/>
  <c r="BF43" i="62"/>
  <c r="BG43" i="62"/>
  <c r="BH43" i="62"/>
  <c r="BI43" i="62"/>
  <c r="BJ43" i="62"/>
  <c r="BL43" i="62"/>
  <c r="FU43" i="62" s="1"/>
  <c r="HQ43" i="62" s="1"/>
  <c r="BM43" i="62"/>
  <c r="BN43" i="62"/>
  <c r="BO43" i="62"/>
  <c r="BP43" i="62"/>
  <c r="BR43" i="62"/>
  <c r="FV43" i="62" s="1"/>
  <c r="HR43" i="62" s="1"/>
  <c r="BS43" i="62"/>
  <c r="BT43" i="62"/>
  <c r="BU43" i="62"/>
  <c r="BV43" i="62"/>
  <c r="BY43" i="62"/>
  <c r="BZ43" i="62"/>
  <c r="CA43" i="62"/>
  <c r="CB43" i="62"/>
  <c r="CC43" i="62"/>
  <c r="CF43" i="62"/>
  <c r="CG43" i="62"/>
  <c r="CH43" i="62"/>
  <c r="CI43" i="62"/>
  <c r="CJ43" i="62"/>
  <c r="CM43" i="62"/>
  <c r="CN43" i="62"/>
  <c r="CO43" i="62"/>
  <c r="CP43" i="62"/>
  <c r="CQ43" i="62"/>
  <c r="CR43" i="62"/>
  <c r="CS43" i="62"/>
  <c r="CT43" i="62"/>
  <c r="CU43" i="62"/>
  <c r="CW43" i="62"/>
  <c r="CY43" i="62"/>
  <c r="CZ43" i="62"/>
  <c r="DA43" i="62"/>
  <c r="DB43" i="62"/>
  <c r="DC43" i="62"/>
  <c r="DD43" i="62"/>
  <c r="DF43" i="62"/>
  <c r="DG43" i="62" s="1"/>
  <c r="DJ43" i="62"/>
  <c r="DK43" i="62" s="1"/>
  <c r="DP43" i="62" s="1"/>
  <c r="DS43" i="62"/>
  <c r="DT43" i="62"/>
  <c r="DU43" i="62"/>
  <c r="DV43" i="62"/>
  <c r="DW43" i="62"/>
  <c r="DX43" i="62"/>
  <c r="DY43" i="62"/>
  <c r="DZ43" i="62"/>
  <c r="EA43" i="62"/>
  <c r="EB43" i="62"/>
  <c r="EC43" i="62"/>
  <c r="ED43" i="62"/>
  <c r="GG43" i="62" s="1"/>
  <c r="EE43" i="62"/>
  <c r="EG43" i="62"/>
  <c r="EH43" i="62"/>
  <c r="EI43" i="62"/>
  <c r="EJ43" i="62"/>
  <c r="EK43" i="62"/>
  <c r="EM43" i="62"/>
  <c r="EN43" i="62"/>
  <c r="EO43" i="62"/>
  <c r="EP43" i="62"/>
  <c r="EQ43" i="62"/>
  <c r="ER43" i="62"/>
  <c r="ES43" i="62"/>
  <c r="ET43" i="62"/>
  <c r="EU43" i="62"/>
  <c r="EV43" i="62"/>
  <c r="EW43" i="62"/>
  <c r="EX43" i="62"/>
  <c r="FA43" i="62"/>
  <c r="GI43" i="62" s="1"/>
  <c r="FB43" i="62"/>
  <c r="FC43" i="62"/>
  <c r="GR43" i="62" s="1"/>
  <c r="FD43" i="62"/>
  <c r="GU43" i="62" s="1"/>
  <c r="FE43" i="62"/>
  <c r="GX43" i="62" s="1"/>
  <c r="FG43" i="62"/>
  <c r="GJ43" i="62" s="1"/>
  <c r="FH43" i="62"/>
  <c r="FI43" i="62"/>
  <c r="GS43" i="62" s="1"/>
  <c r="FJ43" i="62"/>
  <c r="GV43" i="62" s="1"/>
  <c r="FK43" i="62"/>
  <c r="GY43" i="62" s="1"/>
  <c r="FM43" i="62"/>
  <c r="GK43" i="62" s="1"/>
  <c r="FN43" i="62"/>
  <c r="FO43" i="62"/>
  <c r="GT43" i="62" s="1"/>
  <c r="FP43" i="62"/>
  <c r="GW43" i="62" s="1"/>
  <c r="FQ43" i="62"/>
  <c r="GZ43" i="62" s="1"/>
  <c r="CM44" i="62"/>
  <c r="CN44" i="62"/>
  <c r="CO44" i="62"/>
  <c r="CP44" i="62"/>
  <c r="CQ44" i="62"/>
  <c r="CR44" i="62"/>
  <c r="CS44" i="62"/>
  <c r="CT44" i="62"/>
  <c r="CU44" i="62"/>
  <c r="CW44" i="62"/>
  <c r="CY44" i="62"/>
  <c r="DF44" i="62"/>
  <c r="DJ44" i="62"/>
  <c r="DK44" i="62" s="1"/>
  <c r="DQ44" i="62" s="1"/>
  <c r="DS44" i="62"/>
  <c r="DT44" i="62"/>
  <c r="DU44" i="62"/>
  <c r="DV44" i="62"/>
  <c r="DW44" i="62"/>
  <c r="DX44" i="62"/>
  <c r="DY44" i="62"/>
  <c r="DZ44" i="62"/>
  <c r="EA44" i="62"/>
  <c r="EB44" i="62"/>
  <c r="EC44" i="62"/>
  <c r="ED44" i="62"/>
  <c r="GG44" i="62" s="1"/>
  <c r="EE44" i="62"/>
  <c r="EG44" i="62"/>
  <c r="EH44" i="62"/>
  <c r="EI44" i="62"/>
  <c r="EJ44" i="62"/>
  <c r="EK44" i="62"/>
  <c r="EM44" i="62"/>
  <c r="EN44" i="62"/>
  <c r="EO44" i="62"/>
  <c r="EP44" i="62"/>
  <c r="EQ44" i="62"/>
  <c r="ER44" i="62"/>
  <c r="ES44" i="62"/>
  <c r="ET44" i="62"/>
  <c r="EU44" i="62"/>
  <c r="EV44" i="62"/>
  <c r="EW44" i="62"/>
  <c r="EX44" i="62"/>
  <c r="FA44" i="62"/>
  <c r="GI44" i="62" s="1"/>
  <c r="FB44" i="62"/>
  <c r="FC44" i="62"/>
  <c r="GR44" i="62" s="1"/>
  <c r="FD44" i="62"/>
  <c r="GU44" i="62" s="1"/>
  <c r="FE44" i="62"/>
  <c r="GX44" i="62" s="1"/>
  <c r="FG44" i="62"/>
  <c r="GJ44" i="62" s="1"/>
  <c r="FH44" i="62"/>
  <c r="FI44" i="62"/>
  <c r="GS44" i="62" s="1"/>
  <c r="FJ44" i="62"/>
  <c r="GV44" i="62" s="1"/>
  <c r="FK44" i="62"/>
  <c r="GY44" i="62" s="1"/>
  <c r="FM44" i="62"/>
  <c r="GK44" i="62" s="1"/>
  <c r="FN44" i="62"/>
  <c r="FO44" i="62"/>
  <c r="GT44" i="62" s="1"/>
  <c r="FP44" i="62"/>
  <c r="GW44" i="62" s="1"/>
  <c r="FQ44" i="62"/>
  <c r="GZ44" i="62" s="1"/>
  <c r="CM45" i="62"/>
  <c r="CN45" i="62"/>
  <c r="CO45" i="62"/>
  <c r="CP45" i="62"/>
  <c r="CQ45" i="62"/>
  <c r="CR45" i="62"/>
  <c r="CS45" i="62"/>
  <c r="CT45" i="62"/>
  <c r="CU45" i="62"/>
  <c r="CW45" i="62"/>
  <c r="CY45" i="62"/>
  <c r="DF45" i="62"/>
  <c r="DG45" i="62" s="1"/>
  <c r="DJ45" i="62"/>
  <c r="DK45" i="62" s="1"/>
  <c r="DS45" i="62"/>
  <c r="DT45" i="62"/>
  <c r="DU45" i="62"/>
  <c r="DV45" i="62"/>
  <c r="DW45" i="62"/>
  <c r="DX45" i="62"/>
  <c r="DY45" i="62"/>
  <c r="DZ45" i="62"/>
  <c r="EA45" i="62"/>
  <c r="EB45" i="62"/>
  <c r="EC45" i="62"/>
  <c r="ED45" i="62"/>
  <c r="GG45" i="62" s="1"/>
  <c r="EE45" i="62"/>
  <c r="EG45" i="62"/>
  <c r="EH45" i="62"/>
  <c r="EI45" i="62"/>
  <c r="EJ45" i="62"/>
  <c r="EK45" i="62"/>
  <c r="EM45" i="62"/>
  <c r="EN45" i="62"/>
  <c r="EO45" i="62"/>
  <c r="EP45" i="62"/>
  <c r="EQ45" i="62"/>
  <c r="ER45" i="62"/>
  <c r="ES45" i="62"/>
  <c r="ET45" i="62"/>
  <c r="EU45" i="62"/>
  <c r="EV45" i="62"/>
  <c r="EW45" i="62"/>
  <c r="EX45" i="62"/>
  <c r="FA45" i="62"/>
  <c r="GI45" i="62" s="1"/>
  <c r="FB45" i="62"/>
  <c r="FC45" i="62"/>
  <c r="GR45" i="62" s="1"/>
  <c r="FD45" i="62"/>
  <c r="GU45" i="62" s="1"/>
  <c r="FE45" i="62"/>
  <c r="GX45" i="62" s="1"/>
  <c r="FG45" i="62"/>
  <c r="GJ45" i="62" s="1"/>
  <c r="FH45" i="62"/>
  <c r="FI45" i="62"/>
  <c r="GS45" i="62" s="1"/>
  <c r="FJ45" i="62"/>
  <c r="GV45" i="62" s="1"/>
  <c r="FK45" i="62"/>
  <c r="GY45" i="62" s="1"/>
  <c r="FM45" i="62"/>
  <c r="GK45" i="62" s="1"/>
  <c r="FN45" i="62"/>
  <c r="FO45" i="62"/>
  <c r="GT45" i="62" s="1"/>
  <c r="FP45" i="62"/>
  <c r="GW45" i="62" s="1"/>
  <c r="FQ45" i="62"/>
  <c r="GZ45" i="62" s="1"/>
  <c r="CM46" i="62"/>
  <c r="CN46" i="62"/>
  <c r="CO46" i="62"/>
  <c r="CP46" i="62"/>
  <c r="CQ46" i="62"/>
  <c r="CR46" i="62"/>
  <c r="CS46" i="62"/>
  <c r="CT46" i="62"/>
  <c r="CU46" i="62"/>
  <c r="CW46" i="62"/>
  <c r="CY46" i="62"/>
  <c r="DF46" i="62"/>
  <c r="DG46" i="62" s="1"/>
  <c r="DJ46" i="62"/>
  <c r="DK46" i="62" s="1"/>
  <c r="DP46" i="62" s="1"/>
  <c r="DS46" i="62"/>
  <c r="DT46" i="62"/>
  <c r="DU46" i="62"/>
  <c r="DV46" i="62"/>
  <c r="DW46" i="62"/>
  <c r="DX46" i="62"/>
  <c r="DY46" i="62"/>
  <c r="DZ46" i="62"/>
  <c r="EA46" i="62"/>
  <c r="EB46" i="62"/>
  <c r="EC46" i="62"/>
  <c r="ED46" i="62"/>
  <c r="GG46" i="62" s="1"/>
  <c r="EE46" i="62"/>
  <c r="EG46" i="62"/>
  <c r="EH46" i="62"/>
  <c r="EI46" i="62"/>
  <c r="EJ46" i="62"/>
  <c r="EK46" i="62"/>
  <c r="EM46" i="62"/>
  <c r="EN46" i="62"/>
  <c r="EO46" i="62"/>
  <c r="EP46" i="62"/>
  <c r="EQ46" i="62"/>
  <c r="ER46" i="62"/>
  <c r="ES46" i="62"/>
  <c r="ET46" i="62"/>
  <c r="EU46" i="62"/>
  <c r="EV46" i="62"/>
  <c r="EW46" i="62"/>
  <c r="EX46" i="62"/>
  <c r="FA46" i="62"/>
  <c r="GI46" i="62" s="1"/>
  <c r="FB46" i="62"/>
  <c r="FC46" i="62"/>
  <c r="GR46" i="62" s="1"/>
  <c r="FD46" i="62"/>
  <c r="GU46" i="62" s="1"/>
  <c r="FE46" i="62"/>
  <c r="GX46" i="62" s="1"/>
  <c r="FG46" i="62"/>
  <c r="GJ46" i="62" s="1"/>
  <c r="FH46" i="62"/>
  <c r="FI46" i="62"/>
  <c r="GS46" i="62" s="1"/>
  <c r="FJ46" i="62"/>
  <c r="GV46" i="62" s="1"/>
  <c r="FK46" i="62"/>
  <c r="GY46" i="62" s="1"/>
  <c r="FM46" i="62"/>
  <c r="GK46" i="62" s="1"/>
  <c r="FN46" i="62"/>
  <c r="FO46" i="62"/>
  <c r="GT46" i="62" s="1"/>
  <c r="FP46" i="62"/>
  <c r="GW46" i="62" s="1"/>
  <c r="FQ46" i="62"/>
  <c r="GZ46" i="62" s="1"/>
  <c r="CM47" i="62"/>
  <c r="CN47" i="62"/>
  <c r="CO47" i="62"/>
  <c r="CP47" i="62"/>
  <c r="CQ47" i="62"/>
  <c r="CR47" i="62"/>
  <c r="CS47" i="62"/>
  <c r="CT47" i="62"/>
  <c r="CU47" i="62"/>
  <c r="CW47" i="62"/>
  <c r="CY47" i="62"/>
  <c r="DF47" i="62"/>
  <c r="DH47" i="62" s="1"/>
  <c r="DJ47" i="62"/>
  <c r="DK47" i="62" s="1"/>
  <c r="DS47" i="62"/>
  <c r="DT47" i="62"/>
  <c r="DU47" i="62"/>
  <c r="DV47" i="62"/>
  <c r="DW47" i="62"/>
  <c r="DX47" i="62"/>
  <c r="DY47" i="62"/>
  <c r="DZ47" i="62"/>
  <c r="EA47" i="62"/>
  <c r="EB47" i="62"/>
  <c r="EC47" i="62"/>
  <c r="ED47" i="62"/>
  <c r="GG47" i="62" s="1"/>
  <c r="EE47" i="62"/>
  <c r="EG47" i="62"/>
  <c r="EH47" i="62"/>
  <c r="EI47" i="62"/>
  <c r="EJ47" i="62"/>
  <c r="EK47" i="62"/>
  <c r="EM47" i="62"/>
  <c r="EN47" i="62"/>
  <c r="EO47" i="62"/>
  <c r="EP47" i="62"/>
  <c r="EQ47" i="62"/>
  <c r="ER47" i="62"/>
  <c r="ES47" i="62"/>
  <c r="ET47" i="62"/>
  <c r="EU47" i="62"/>
  <c r="EV47" i="62"/>
  <c r="EW47" i="62"/>
  <c r="EX47" i="62"/>
  <c r="FA47" i="62"/>
  <c r="GI47" i="62" s="1"/>
  <c r="FB47" i="62"/>
  <c r="FC47" i="62"/>
  <c r="GR47" i="62" s="1"/>
  <c r="FD47" i="62"/>
  <c r="GU47" i="62" s="1"/>
  <c r="FE47" i="62"/>
  <c r="GX47" i="62" s="1"/>
  <c r="FG47" i="62"/>
  <c r="GJ47" i="62" s="1"/>
  <c r="FH47" i="62"/>
  <c r="FI47" i="62"/>
  <c r="GS47" i="62" s="1"/>
  <c r="FJ47" i="62"/>
  <c r="GV47" i="62" s="1"/>
  <c r="FK47" i="62"/>
  <c r="GY47" i="62" s="1"/>
  <c r="FM47" i="62"/>
  <c r="GK47" i="62" s="1"/>
  <c r="FN47" i="62"/>
  <c r="FO47" i="62"/>
  <c r="GT47" i="62" s="1"/>
  <c r="FP47" i="62"/>
  <c r="GW47" i="62" s="1"/>
  <c r="FQ47" i="62"/>
  <c r="GZ47" i="62" s="1"/>
  <c r="CM48" i="62"/>
  <c r="CN48" i="62"/>
  <c r="CO48" i="62"/>
  <c r="CP48" i="62"/>
  <c r="CQ48" i="62"/>
  <c r="CR48" i="62"/>
  <c r="CS48" i="62"/>
  <c r="CT48" i="62"/>
  <c r="CU48" i="62"/>
  <c r="CW48" i="62"/>
  <c r="CY48" i="62"/>
  <c r="DF48" i="62"/>
  <c r="DJ48" i="62"/>
  <c r="DK48" i="62" s="1"/>
  <c r="DL48" i="62" s="1"/>
  <c r="DS48" i="62"/>
  <c r="DT48" i="62"/>
  <c r="DU48" i="62"/>
  <c r="DV48" i="62"/>
  <c r="DW48" i="62"/>
  <c r="DX48" i="62"/>
  <c r="DY48" i="62"/>
  <c r="DZ48" i="62"/>
  <c r="EA48" i="62"/>
  <c r="EB48" i="62"/>
  <c r="EC48" i="62"/>
  <c r="ED48" i="62"/>
  <c r="GG48" i="62" s="1"/>
  <c r="EE48" i="62"/>
  <c r="EG48" i="62"/>
  <c r="EH48" i="62"/>
  <c r="EI48" i="62"/>
  <c r="EJ48" i="62"/>
  <c r="EK48" i="62"/>
  <c r="EM48" i="62"/>
  <c r="EN48" i="62"/>
  <c r="EO48" i="62"/>
  <c r="EP48" i="62"/>
  <c r="EQ48" i="62"/>
  <c r="ER48" i="62"/>
  <c r="ES48" i="62"/>
  <c r="ET48" i="62"/>
  <c r="EU48" i="62"/>
  <c r="EV48" i="62"/>
  <c r="EW48" i="62"/>
  <c r="EX48" i="62"/>
  <c r="FA48" i="62"/>
  <c r="GI48" i="62" s="1"/>
  <c r="FB48" i="62"/>
  <c r="FC48" i="62"/>
  <c r="GR48" i="62" s="1"/>
  <c r="FD48" i="62"/>
  <c r="GU48" i="62" s="1"/>
  <c r="FE48" i="62"/>
  <c r="GX48" i="62" s="1"/>
  <c r="FG48" i="62"/>
  <c r="GJ48" i="62" s="1"/>
  <c r="FH48" i="62"/>
  <c r="FI48" i="62"/>
  <c r="GS48" i="62" s="1"/>
  <c r="FJ48" i="62"/>
  <c r="GV48" i="62" s="1"/>
  <c r="FK48" i="62"/>
  <c r="GY48" i="62" s="1"/>
  <c r="FM48" i="62"/>
  <c r="GK48" i="62" s="1"/>
  <c r="FN48" i="62"/>
  <c r="FO48" i="62"/>
  <c r="GT48" i="62" s="1"/>
  <c r="FP48" i="62"/>
  <c r="GW48" i="62" s="1"/>
  <c r="FQ48" i="62"/>
  <c r="GZ48" i="62" s="1"/>
  <c r="BF49" i="62"/>
  <c r="BG49" i="62"/>
  <c r="BH49" i="62"/>
  <c r="BI49" i="62"/>
  <c r="BJ49" i="62"/>
  <c r="BL49" i="62"/>
  <c r="FU49" i="62" s="1"/>
  <c r="HQ49" i="62" s="1"/>
  <c r="BM49" i="62"/>
  <c r="BN49" i="62"/>
  <c r="BO49" i="62"/>
  <c r="BP49" i="62"/>
  <c r="BR49" i="62"/>
  <c r="FV49" i="62" s="1"/>
  <c r="HR49" i="62" s="1"/>
  <c r="BS49" i="62"/>
  <c r="BT49" i="62"/>
  <c r="BU49" i="62"/>
  <c r="BV49" i="62"/>
  <c r="BY49" i="62"/>
  <c r="BZ49" i="62"/>
  <c r="CA49" i="62"/>
  <c r="CB49" i="62"/>
  <c r="CC49" i="62"/>
  <c r="CF49" i="62"/>
  <c r="CG49" i="62"/>
  <c r="CH49" i="62"/>
  <c r="CI49" i="62"/>
  <c r="CJ49" i="62"/>
  <c r="CM49" i="62"/>
  <c r="CN49" i="62"/>
  <c r="CO49" i="62"/>
  <c r="CP49" i="62"/>
  <c r="CQ49" i="62"/>
  <c r="CR49" i="62"/>
  <c r="CS49" i="62"/>
  <c r="CT49" i="62"/>
  <c r="CU49" i="62"/>
  <c r="CW49" i="62"/>
  <c r="CY49" i="62"/>
  <c r="CZ49" i="62"/>
  <c r="DA49" i="62"/>
  <c r="DB49" i="62"/>
  <c r="DC49" i="62"/>
  <c r="DD49" i="62"/>
  <c r="DF49" i="62"/>
  <c r="DJ49" i="62"/>
  <c r="DK49" i="62" s="1"/>
  <c r="DM49" i="62" s="1"/>
  <c r="DS49" i="62"/>
  <c r="DT49" i="62"/>
  <c r="DU49" i="62"/>
  <c r="DV49" i="62"/>
  <c r="DW49" i="62"/>
  <c r="DX49" i="62"/>
  <c r="DY49" i="62"/>
  <c r="DZ49" i="62"/>
  <c r="EA49" i="62"/>
  <c r="EB49" i="62"/>
  <c r="EC49" i="62"/>
  <c r="ED49" i="62"/>
  <c r="GG49" i="62" s="1"/>
  <c r="EE49" i="62"/>
  <c r="EG49" i="62"/>
  <c r="EH49" i="62"/>
  <c r="EI49" i="62"/>
  <c r="EJ49" i="62"/>
  <c r="EK49" i="62"/>
  <c r="EM49" i="62"/>
  <c r="EN49" i="62"/>
  <c r="EO49" i="62"/>
  <c r="EP49" i="62"/>
  <c r="EQ49" i="62"/>
  <c r="ER49" i="62"/>
  <c r="ES49" i="62"/>
  <c r="ET49" i="62"/>
  <c r="EU49" i="62"/>
  <c r="EV49" i="62"/>
  <c r="EW49" i="62"/>
  <c r="EX49" i="62"/>
  <c r="FA49" i="62"/>
  <c r="GI49" i="62" s="1"/>
  <c r="FB49" i="62"/>
  <c r="FC49" i="62"/>
  <c r="GR49" i="62" s="1"/>
  <c r="FD49" i="62"/>
  <c r="GU49" i="62" s="1"/>
  <c r="FE49" i="62"/>
  <c r="GX49" i="62" s="1"/>
  <c r="FG49" i="62"/>
  <c r="GJ49" i="62" s="1"/>
  <c r="FH49" i="62"/>
  <c r="FI49" i="62"/>
  <c r="GS49" i="62" s="1"/>
  <c r="FJ49" i="62"/>
  <c r="GV49" i="62" s="1"/>
  <c r="FK49" i="62"/>
  <c r="GY49" i="62" s="1"/>
  <c r="FM49" i="62"/>
  <c r="GK49" i="62" s="1"/>
  <c r="FN49" i="62"/>
  <c r="FO49" i="62"/>
  <c r="GT49" i="62" s="1"/>
  <c r="FP49" i="62"/>
  <c r="GW49" i="62" s="1"/>
  <c r="FQ49" i="62"/>
  <c r="GZ49" i="62" s="1"/>
  <c r="CM50" i="62"/>
  <c r="CN50" i="62"/>
  <c r="CO50" i="62"/>
  <c r="CP50" i="62"/>
  <c r="CQ50" i="62"/>
  <c r="CR50" i="62"/>
  <c r="CS50" i="62"/>
  <c r="CT50" i="62"/>
  <c r="CU50" i="62"/>
  <c r="CW50" i="62"/>
  <c r="CY50" i="62"/>
  <c r="DF50" i="62"/>
  <c r="DH50" i="62" s="1"/>
  <c r="DJ50" i="62"/>
  <c r="DK50" i="62" s="1"/>
  <c r="DS50" i="62"/>
  <c r="DT50" i="62"/>
  <c r="DU50" i="62"/>
  <c r="DV50" i="62"/>
  <c r="DW50" i="62"/>
  <c r="DX50" i="62"/>
  <c r="DY50" i="62"/>
  <c r="DZ50" i="62"/>
  <c r="EA50" i="62"/>
  <c r="EB50" i="62"/>
  <c r="EC50" i="62"/>
  <c r="ED50" i="62"/>
  <c r="GG50" i="62" s="1"/>
  <c r="EE50" i="62"/>
  <c r="EG50" i="62"/>
  <c r="EH50" i="62"/>
  <c r="EI50" i="62"/>
  <c r="EJ50" i="62"/>
  <c r="EK50" i="62"/>
  <c r="EM50" i="62"/>
  <c r="EN50" i="62"/>
  <c r="EO50" i="62"/>
  <c r="EP50" i="62"/>
  <c r="EQ50" i="62"/>
  <c r="ER50" i="62"/>
  <c r="ES50" i="62"/>
  <c r="ET50" i="62"/>
  <c r="EU50" i="62"/>
  <c r="EV50" i="62"/>
  <c r="EW50" i="62"/>
  <c r="EX50" i="62"/>
  <c r="FA50" i="62"/>
  <c r="GI50" i="62" s="1"/>
  <c r="FB50" i="62"/>
  <c r="FC50" i="62"/>
  <c r="GR50" i="62" s="1"/>
  <c r="FD50" i="62"/>
  <c r="GU50" i="62" s="1"/>
  <c r="FE50" i="62"/>
  <c r="GX50" i="62" s="1"/>
  <c r="FG50" i="62"/>
  <c r="GJ50" i="62" s="1"/>
  <c r="FH50" i="62"/>
  <c r="FI50" i="62"/>
  <c r="GS50" i="62" s="1"/>
  <c r="FJ50" i="62"/>
  <c r="GV50" i="62" s="1"/>
  <c r="FK50" i="62"/>
  <c r="GY50" i="62" s="1"/>
  <c r="FM50" i="62"/>
  <c r="GK50" i="62" s="1"/>
  <c r="FN50" i="62"/>
  <c r="FO50" i="62"/>
  <c r="GT50" i="62" s="1"/>
  <c r="FP50" i="62"/>
  <c r="GW50" i="62" s="1"/>
  <c r="FQ50" i="62"/>
  <c r="GZ50" i="62" s="1"/>
  <c r="CM51" i="62"/>
  <c r="CN51" i="62"/>
  <c r="CO51" i="62"/>
  <c r="CP51" i="62"/>
  <c r="CQ51" i="62"/>
  <c r="CR51" i="62"/>
  <c r="CS51" i="62"/>
  <c r="CT51" i="62"/>
  <c r="CU51" i="62"/>
  <c r="CW51" i="62"/>
  <c r="CY51" i="62"/>
  <c r="DF51" i="62"/>
  <c r="DG51" i="62" s="1"/>
  <c r="DJ51" i="62"/>
  <c r="DK51" i="62" s="1"/>
  <c r="DS51" i="62"/>
  <c r="DT51" i="62"/>
  <c r="DU51" i="62"/>
  <c r="DV51" i="62"/>
  <c r="DW51" i="62"/>
  <c r="DX51" i="62"/>
  <c r="DY51" i="62"/>
  <c r="DZ51" i="62"/>
  <c r="EA51" i="62"/>
  <c r="EB51" i="62"/>
  <c r="EC51" i="62"/>
  <c r="ED51" i="62"/>
  <c r="GG51" i="62" s="1"/>
  <c r="EE51" i="62"/>
  <c r="EG51" i="62"/>
  <c r="EH51" i="62"/>
  <c r="EI51" i="62"/>
  <c r="EJ51" i="62"/>
  <c r="EK51" i="62"/>
  <c r="EM51" i="62"/>
  <c r="EN51" i="62"/>
  <c r="EO51" i="62"/>
  <c r="EP51" i="62"/>
  <c r="EQ51" i="62"/>
  <c r="ER51" i="62"/>
  <c r="ES51" i="62"/>
  <c r="ET51" i="62"/>
  <c r="EU51" i="62"/>
  <c r="EV51" i="62"/>
  <c r="EW51" i="62"/>
  <c r="EX51" i="62"/>
  <c r="FA51" i="62"/>
  <c r="GI51" i="62" s="1"/>
  <c r="FB51" i="62"/>
  <c r="FC51" i="62"/>
  <c r="GR51" i="62" s="1"/>
  <c r="FD51" i="62"/>
  <c r="GU51" i="62" s="1"/>
  <c r="FE51" i="62"/>
  <c r="GX51" i="62" s="1"/>
  <c r="FG51" i="62"/>
  <c r="GJ51" i="62" s="1"/>
  <c r="FH51" i="62"/>
  <c r="FI51" i="62"/>
  <c r="GS51" i="62" s="1"/>
  <c r="FJ51" i="62"/>
  <c r="GV51" i="62" s="1"/>
  <c r="FK51" i="62"/>
  <c r="GY51" i="62" s="1"/>
  <c r="FM51" i="62"/>
  <c r="GK51" i="62" s="1"/>
  <c r="FN51" i="62"/>
  <c r="FO51" i="62"/>
  <c r="GT51" i="62" s="1"/>
  <c r="FP51" i="62"/>
  <c r="GW51" i="62" s="1"/>
  <c r="FQ51" i="62"/>
  <c r="GZ51" i="62" s="1"/>
  <c r="CM52" i="62"/>
  <c r="CN52" i="62"/>
  <c r="CO52" i="62"/>
  <c r="CP52" i="62"/>
  <c r="CQ52" i="62"/>
  <c r="CR52" i="62"/>
  <c r="CS52" i="62"/>
  <c r="CT52" i="62"/>
  <c r="CU52" i="62"/>
  <c r="CW52" i="62"/>
  <c r="CY52" i="62"/>
  <c r="DF52" i="62"/>
  <c r="DH52" i="62" s="1"/>
  <c r="DJ52" i="62"/>
  <c r="DK52" i="62" s="1"/>
  <c r="DL52" i="62" s="1"/>
  <c r="DS52" i="62"/>
  <c r="DT52" i="62"/>
  <c r="DU52" i="62"/>
  <c r="DV52" i="62"/>
  <c r="DW52" i="62"/>
  <c r="DX52" i="62"/>
  <c r="DY52" i="62"/>
  <c r="DZ52" i="62"/>
  <c r="EA52" i="62"/>
  <c r="EB52" i="62"/>
  <c r="EC52" i="62"/>
  <c r="ED52" i="62"/>
  <c r="GG52" i="62" s="1"/>
  <c r="EE52" i="62"/>
  <c r="EG52" i="62"/>
  <c r="EH52" i="62"/>
  <c r="EI52" i="62"/>
  <c r="EJ52" i="62"/>
  <c r="EK52" i="62"/>
  <c r="EM52" i="62"/>
  <c r="EN52" i="62"/>
  <c r="EO52" i="62"/>
  <c r="EP52" i="62"/>
  <c r="EQ52" i="62"/>
  <c r="ER52" i="62"/>
  <c r="ES52" i="62"/>
  <c r="ET52" i="62"/>
  <c r="EU52" i="62"/>
  <c r="EV52" i="62"/>
  <c r="EW52" i="62"/>
  <c r="EX52" i="62"/>
  <c r="FA52" i="62"/>
  <c r="GI52" i="62" s="1"/>
  <c r="FB52" i="62"/>
  <c r="FC52" i="62"/>
  <c r="GR52" i="62" s="1"/>
  <c r="FD52" i="62"/>
  <c r="FE52" i="62"/>
  <c r="GX52" i="62" s="1"/>
  <c r="FG52" i="62"/>
  <c r="GJ52" i="62" s="1"/>
  <c r="FH52" i="62"/>
  <c r="FI52" i="62"/>
  <c r="GS52" i="62" s="1"/>
  <c r="FJ52" i="62"/>
  <c r="GV52" i="62" s="1"/>
  <c r="FK52" i="62"/>
  <c r="GY52" i="62" s="1"/>
  <c r="FM52" i="62"/>
  <c r="GK52" i="62" s="1"/>
  <c r="FN52" i="62"/>
  <c r="FO52" i="62"/>
  <c r="GT52" i="62" s="1"/>
  <c r="FP52" i="62"/>
  <c r="GW52" i="62" s="1"/>
  <c r="FQ52" i="62"/>
  <c r="GZ52" i="62" s="1"/>
  <c r="GU52" i="62"/>
  <c r="CM53" i="62"/>
  <c r="CN53" i="62"/>
  <c r="CO53" i="62"/>
  <c r="CP53" i="62"/>
  <c r="CQ53" i="62"/>
  <c r="CR53" i="62"/>
  <c r="CS53" i="62"/>
  <c r="CT53" i="62"/>
  <c r="CU53" i="62"/>
  <c r="CW53" i="62"/>
  <c r="CY53" i="62"/>
  <c r="DF53" i="62"/>
  <c r="DJ53" i="62"/>
  <c r="DK53" i="62" s="1"/>
  <c r="DS53" i="62"/>
  <c r="DT53" i="62"/>
  <c r="DU53" i="62"/>
  <c r="DV53" i="62"/>
  <c r="DW53" i="62"/>
  <c r="DX53" i="62"/>
  <c r="DY53" i="62"/>
  <c r="DZ53" i="62"/>
  <c r="EA53" i="62"/>
  <c r="EB53" i="62"/>
  <c r="EC53" i="62"/>
  <c r="ED53" i="62"/>
  <c r="GG53" i="62" s="1"/>
  <c r="EE53" i="62"/>
  <c r="EG53" i="62"/>
  <c r="EH53" i="62"/>
  <c r="EI53" i="62"/>
  <c r="EJ53" i="62"/>
  <c r="EK53" i="62"/>
  <c r="EM53" i="62"/>
  <c r="EN53" i="62"/>
  <c r="EO53" i="62"/>
  <c r="EP53" i="62"/>
  <c r="EQ53" i="62"/>
  <c r="ER53" i="62"/>
  <c r="ES53" i="62"/>
  <c r="ET53" i="62"/>
  <c r="EU53" i="62"/>
  <c r="EV53" i="62"/>
  <c r="EW53" i="62"/>
  <c r="EX53" i="62"/>
  <c r="FA53" i="62"/>
  <c r="GI53" i="62" s="1"/>
  <c r="FB53" i="62"/>
  <c r="FC53" i="62"/>
  <c r="GR53" i="62" s="1"/>
  <c r="FD53" i="62"/>
  <c r="GU53" i="62" s="1"/>
  <c r="FE53" i="62"/>
  <c r="GX53" i="62" s="1"/>
  <c r="FG53" i="62"/>
  <c r="GJ53" i="62" s="1"/>
  <c r="FH53" i="62"/>
  <c r="FI53" i="62"/>
  <c r="GS53" i="62" s="1"/>
  <c r="FJ53" i="62"/>
  <c r="GV53" i="62" s="1"/>
  <c r="FK53" i="62"/>
  <c r="GY53" i="62" s="1"/>
  <c r="FM53" i="62"/>
  <c r="GK53" i="62" s="1"/>
  <c r="FN53" i="62"/>
  <c r="FO53" i="62"/>
  <c r="GT53" i="62" s="1"/>
  <c r="FP53" i="62"/>
  <c r="GW53" i="62" s="1"/>
  <c r="FQ53" i="62"/>
  <c r="GZ53" i="62" s="1"/>
  <c r="CM54" i="62"/>
  <c r="CN54" i="62"/>
  <c r="CO54" i="62"/>
  <c r="CP54" i="62"/>
  <c r="CQ54" i="62"/>
  <c r="CR54" i="62"/>
  <c r="CS54" i="62"/>
  <c r="CT54" i="62"/>
  <c r="CU54" i="62"/>
  <c r="CW54" i="62"/>
  <c r="CY54" i="62"/>
  <c r="DF54" i="62"/>
  <c r="DJ54" i="62"/>
  <c r="DK54" i="62" s="1"/>
  <c r="DP54" i="62" s="1"/>
  <c r="DS54" i="62"/>
  <c r="DT54" i="62"/>
  <c r="DU54" i="62"/>
  <c r="DV54" i="62"/>
  <c r="DW54" i="62"/>
  <c r="DX54" i="62"/>
  <c r="DY54" i="62"/>
  <c r="DZ54" i="62"/>
  <c r="EA54" i="62"/>
  <c r="EB54" i="62"/>
  <c r="EC54" i="62"/>
  <c r="ED54" i="62"/>
  <c r="GG54" i="62" s="1"/>
  <c r="EE54" i="62"/>
  <c r="EG54" i="62"/>
  <c r="EH54" i="62"/>
  <c r="EI54" i="62"/>
  <c r="EJ54" i="62"/>
  <c r="EK54" i="62"/>
  <c r="EM54" i="62"/>
  <c r="EN54" i="62"/>
  <c r="EO54" i="62"/>
  <c r="EP54" i="62"/>
  <c r="EQ54" i="62"/>
  <c r="ER54" i="62"/>
  <c r="ES54" i="62"/>
  <c r="ET54" i="62"/>
  <c r="EU54" i="62"/>
  <c r="EV54" i="62"/>
  <c r="EW54" i="62"/>
  <c r="EX54" i="62"/>
  <c r="FA54" i="62"/>
  <c r="GI54" i="62" s="1"/>
  <c r="FB54" i="62"/>
  <c r="FC54" i="62"/>
  <c r="GR54" i="62" s="1"/>
  <c r="FD54" i="62"/>
  <c r="GU54" i="62" s="1"/>
  <c r="FE54" i="62"/>
  <c r="GX54" i="62" s="1"/>
  <c r="FG54" i="62"/>
  <c r="GJ54" i="62" s="1"/>
  <c r="FH54" i="62"/>
  <c r="FI54" i="62"/>
  <c r="GS54" i="62" s="1"/>
  <c r="FJ54" i="62"/>
  <c r="GV54" i="62" s="1"/>
  <c r="FK54" i="62"/>
  <c r="GY54" i="62" s="1"/>
  <c r="FM54" i="62"/>
  <c r="GK54" i="62" s="1"/>
  <c r="FN54" i="62"/>
  <c r="FO54" i="62"/>
  <c r="GT54" i="62" s="1"/>
  <c r="FP54" i="62"/>
  <c r="GW54" i="62" s="1"/>
  <c r="FQ54" i="62"/>
  <c r="GZ54" i="62" s="1"/>
  <c r="BF55" i="62"/>
  <c r="BG55" i="62"/>
  <c r="BH55" i="62"/>
  <c r="BI55" i="62"/>
  <c r="BJ55" i="62"/>
  <c r="BL55" i="62"/>
  <c r="FU55" i="62" s="1"/>
  <c r="HQ55" i="62" s="1"/>
  <c r="BM55" i="62"/>
  <c r="BN55" i="62"/>
  <c r="BO55" i="62"/>
  <c r="BP55" i="62"/>
  <c r="BR55" i="62"/>
  <c r="FV55" i="62" s="1"/>
  <c r="HR55" i="62" s="1"/>
  <c r="BS55" i="62"/>
  <c r="BT55" i="62"/>
  <c r="BU55" i="62"/>
  <c r="BV55" i="62"/>
  <c r="BY55" i="62"/>
  <c r="BZ55" i="62"/>
  <c r="CA55" i="62"/>
  <c r="CB55" i="62"/>
  <c r="CC55" i="62"/>
  <c r="CF55" i="62"/>
  <c r="CG55" i="62"/>
  <c r="CH55" i="62"/>
  <c r="CI55" i="62"/>
  <c r="CJ55" i="62"/>
  <c r="CM55" i="62"/>
  <c r="CN55" i="62"/>
  <c r="CO55" i="62"/>
  <c r="CP55" i="62"/>
  <c r="CQ55" i="62"/>
  <c r="CR55" i="62"/>
  <c r="CS55" i="62"/>
  <c r="CT55" i="62"/>
  <c r="CU55" i="62"/>
  <c r="CW55" i="62"/>
  <c r="CY55" i="62"/>
  <c r="CZ55" i="62"/>
  <c r="DA55" i="62"/>
  <c r="DB55" i="62"/>
  <c r="DC55" i="62"/>
  <c r="DD55" i="62"/>
  <c r="DF55" i="62"/>
  <c r="DJ55" i="62"/>
  <c r="DK55" i="62" s="1"/>
  <c r="DQ55" i="62" s="1"/>
  <c r="DS55" i="62"/>
  <c r="DT55" i="62"/>
  <c r="DU55" i="62"/>
  <c r="DV55" i="62"/>
  <c r="DW55" i="62"/>
  <c r="DX55" i="62"/>
  <c r="DY55" i="62"/>
  <c r="DZ55" i="62"/>
  <c r="EA55" i="62"/>
  <c r="EB55" i="62"/>
  <c r="EC55" i="62"/>
  <c r="ED55" i="62"/>
  <c r="GG55" i="62" s="1"/>
  <c r="EE55" i="62"/>
  <c r="EG55" i="62"/>
  <c r="EH55" i="62"/>
  <c r="EI55" i="62"/>
  <c r="EJ55" i="62"/>
  <c r="EK55" i="62"/>
  <c r="EM55" i="62"/>
  <c r="EN55" i="62"/>
  <c r="EO55" i="62"/>
  <c r="EP55" i="62"/>
  <c r="EQ55" i="62"/>
  <c r="ER55" i="62"/>
  <c r="ES55" i="62"/>
  <c r="ET55" i="62"/>
  <c r="EU55" i="62"/>
  <c r="EV55" i="62"/>
  <c r="EW55" i="62"/>
  <c r="EX55" i="62"/>
  <c r="FA55" i="62"/>
  <c r="GI55" i="62" s="1"/>
  <c r="FB55" i="62"/>
  <c r="FC55" i="62"/>
  <c r="GR55" i="62" s="1"/>
  <c r="FD55" i="62"/>
  <c r="GU55" i="62" s="1"/>
  <c r="FE55" i="62"/>
  <c r="GX55" i="62" s="1"/>
  <c r="FG55" i="62"/>
  <c r="GJ55" i="62" s="1"/>
  <c r="FH55" i="62"/>
  <c r="FI55" i="62"/>
  <c r="GS55" i="62" s="1"/>
  <c r="FJ55" i="62"/>
  <c r="GV55" i="62" s="1"/>
  <c r="FK55" i="62"/>
  <c r="GY55" i="62" s="1"/>
  <c r="FM55" i="62"/>
  <c r="GK55" i="62" s="1"/>
  <c r="FN55" i="62"/>
  <c r="FO55" i="62"/>
  <c r="GT55" i="62" s="1"/>
  <c r="FP55" i="62"/>
  <c r="GW55" i="62" s="1"/>
  <c r="FQ55" i="62"/>
  <c r="GZ55" i="62" s="1"/>
  <c r="CM56" i="62"/>
  <c r="CN56" i="62"/>
  <c r="CO56" i="62"/>
  <c r="CP56" i="62"/>
  <c r="CQ56" i="62"/>
  <c r="CR56" i="62"/>
  <c r="CS56" i="62"/>
  <c r="CT56" i="62"/>
  <c r="CU56" i="62"/>
  <c r="CW56" i="62"/>
  <c r="CY56" i="62"/>
  <c r="DF56" i="62"/>
  <c r="DG56" i="62" s="1"/>
  <c r="DJ56" i="62"/>
  <c r="DK56" i="62" s="1"/>
  <c r="DL56" i="62" s="1"/>
  <c r="DS56" i="62"/>
  <c r="DT56" i="62"/>
  <c r="DU56" i="62"/>
  <c r="DV56" i="62"/>
  <c r="DW56" i="62"/>
  <c r="DX56" i="62"/>
  <c r="DY56" i="62"/>
  <c r="DZ56" i="62"/>
  <c r="EA56" i="62"/>
  <c r="EB56" i="62"/>
  <c r="EC56" i="62"/>
  <c r="ED56" i="62"/>
  <c r="GG56" i="62" s="1"/>
  <c r="EE56" i="62"/>
  <c r="EG56" i="62"/>
  <c r="EH56" i="62"/>
  <c r="EI56" i="62"/>
  <c r="EJ56" i="62"/>
  <c r="EK56" i="62"/>
  <c r="EM56" i="62"/>
  <c r="EN56" i="62"/>
  <c r="EO56" i="62"/>
  <c r="EP56" i="62"/>
  <c r="EQ56" i="62"/>
  <c r="ER56" i="62"/>
  <c r="ES56" i="62"/>
  <c r="ET56" i="62"/>
  <c r="EU56" i="62"/>
  <c r="EV56" i="62"/>
  <c r="EW56" i="62"/>
  <c r="EX56" i="62"/>
  <c r="FA56" i="62"/>
  <c r="GI56" i="62" s="1"/>
  <c r="FB56" i="62"/>
  <c r="FC56" i="62"/>
  <c r="GR56" i="62" s="1"/>
  <c r="FD56" i="62"/>
  <c r="FE56" i="62"/>
  <c r="GX56" i="62" s="1"/>
  <c r="FG56" i="62"/>
  <c r="GJ56" i="62" s="1"/>
  <c r="FH56" i="62"/>
  <c r="FI56" i="62"/>
  <c r="GS56" i="62" s="1"/>
  <c r="FJ56" i="62"/>
  <c r="GV56" i="62" s="1"/>
  <c r="FK56" i="62"/>
  <c r="GY56" i="62" s="1"/>
  <c r="FM56" i="62"/>
  <c r="GK56" i="62" s="1"/>
  <c r="FN56" i="62"/>
  <c r="FO56" i="62"/>
  <c r="GT56" i="62" s="1"/>
  <c r="FP56" i="62"/>
  <c r="GW56" i="62" s="1"/>
  <c r="FQ56" i="62"/>
  <c r="GZ56" i="62" s="1"/>
  <c r="GU56" i="62"/>
  <c r="CM57" i="62"/>
  <c r="CN57" i="62"/>
  <c r="CO57" i="62"/>
  <c r="CP57" i="62"/>
  <c r="CQ57" i="62"/>
  <c r="CR57" i="62"/>
  <c r="CS57" i="62"/>
  <c r="CT57" i="62"/>
  <c r="CU57" i="62"/>
  <c r="CW57" i="62"/>
  <c r="CY57" i="62"/>
  <c r="DF57" i="62"/>
  <c r="DH57" i="62" s="1"/>
  <c r="DJ57" i="62"/>
  <c r="DK57" i="62" s="1"/>
  <c r="DS57" i="62"/>
  <c r="DT57" i="62"/>
  <c r="DU57" i="62"/>
  <c r="DV57" i="62"/>
  <c r="DW57" i="62"/>
  <c r="DX57" i="62"/>
  <c r="DY57" i="62"/>
  <c r="DZ57" i="62"/>
  <c r="EA57" i="62"/>
  <c r="EB57" i="62"/>
  <c r="EC57" i="62"/>
  <c r="ED57" i="62"/>
  <c r="GG57" i="62" s="1"/>
  <c r="EE57" i="62"/>
  <c r="EG57" i="62"/>
  <c r="EH57" i="62"/>
  <c r="EI57" i="62"/>
  <c r="EJ57" i="62"/>
  <c r="EK57" i="62"/>
  <c r="EM57" i="62"/>
  <c r="EN57" i="62"/>
  <c r="EO57" i="62"/>
  <c r="EP57" i="62"/>
  <c r="EQ57" i="62"/>
  <c r="ER57" i="62"/>
  <c r="ES57" i="62"/>
  <c r="ET57" i="62"/>
  <c r="EU57" i="62"/>
  <c r="EV57" i="62"/>
  <c r="EW57" i="62"/>
  <c r="EX57" i="62"/>
  <c r="FA57" i="62"/>
  <c r="GI57" i="62" s="1"/>
  <c r="FB57" i="62"/>
  <c r="FC57" i="62"/>
  <c r="GR57" i="62" s="1"/>
  <c r="FD57" i="62"/>
  <c r="GU57" i="62" s="1"/>
  <c r="FE57" i="62"/>
  <c r="GX57" i="62" s="1"/>
  <c r="FG57" i="62"/>
  <c r="GJ57" i="62" s="1"/>
  <c r="FH57" i="62"/>
  <c r="FI57" i="62"/>
  <c r="GS57" i="62" s="1"/>
  <c r="FJ57" i="62"/>
  <c r="GV57" i="62" s="1"/>
  <c r="FK57" i="62"/>
  <c r="GY57" i="62" s="1"/>
  <c r="FM57" i="62"/>
  <c r="GK57" i="62" s="1"/>
  <c r="FN57" i="62"/>
  <c r="FO57" i="62"/>
  <c r="GT57" i="62" s="1"/>
  <c r="FP57" i="62"/>
  <c r="GW57" i="62" s="1"/>
  <c r="FQ57" i="62"/>
  <c r="GZ57" i="62" s="1"/>
  <c r="CM58" i="62"/>
  <c r="CN58" i="62"/>
  <c r="CO58" i="62"/>
  <c r="CP58" i="62"/>
  <c r="CQ58" i="62"/>
  <c r="CR58" i="62"/>
  <c r="CS58" i="62"/>
  <c r="CT58" i="62"/>
  <c r="CU58" i="62"/>
  <c r="CW58" i="62"/>
  <c r="CY58" i="62"/>
  <c r="DF58" i="62"/>
  <c r="DJ58" i="62"/>
  <c r="DK58" i="62" s="1"/>
  <c r="DS58" i="62"/>
  <c r="DT58" i="62"/>
  <c r="DU58" i="62"/>
  <c r="DV58" i="62"/>
  <c r="DW58" i="62"/>
  <c r="DX58" i="62"/>
  <c r="DY58" i="62"/>
  <c r="DZ58" i="62"/>
  <c r="EA58" i="62"/>
  <c r="EB58" i="62"/>
  <c r="EC58" i="62"/>
  <c r="ED58" i="62"/>
  <c r="GG58" i="62" s="1"/>
  <c r="EE58" i="62"/>
  <c r="EG58" i="62"/>
  <c r="EH58" i="62"/>
  <c r="EI58" i="62"/>
  <c r="EJ58" i="62"/>
  <c r="EK58" i="62"/>
  <c r="EM58" i="62"/>
  <c r="EN58" i="62"/>
  <c r="EO58" i="62"/>
  <c r="EP58" i="62"/>
  <c r="EQ58" i="62"/>
  <c r="ER58" i="62"/>
  <c r="ES58" i="62"/>
  <c r="ET58" i="62"/>
  <c r="EU58" i="62"/>
  <c r="EV58" i="62"/>
  <c r="EW58" i="62"/>
  <c r="EX58" i="62"/>
  <c r="FA58" i="62"/>
  <c r="GI58" i="62" s="1"/>
  <c r="FB58" i="62"/>
  <c r="FC58" i="62"/>
  <c r="GR58" i="62" s="1"/>
  <c r="FD58" i="62"/>
  <c r="GU58" i="62" s="1"/>
  <c r="FE58" i="62"/>
  <c r="GX58" i="62" s="1"/>
  <c r="FG58" i="62"/>
  <c r="GJ58" i="62" s="1"/>
  <c r="FH58" i="62"/>
  <c r="FI58" i="62"/>
  <c r="GS58" i="62" s="1"/>
  <c r="FJ58" i="62"/>
  <c r="GV58" i="62" s="1"/>
  <c r="FK58" i="62"/>
  <c r="GY58" i="62" s="1"/>
  <c r="FM58" i="62"/>
  <c r="GK58" i="62" s="1"/>
  <c r="FN58" i="62"/>
  <c r="FO58" i="62"/>
  <c r="GT58" i="62" s="1"/>
  <c r="FP58" i="62"/>
  <c r="GW58" i="62" s="1"/>
  <c r="FQ58" i="62"/>
  <c r="GZ58" i="62" s="1"/>
  <c r="CM59" i="62"/>
  <c r="CN59" i="62"/>
  <c r="CO59" i="62"/>
  <c r="CP59" i="62"/>
  <c r="CQ59" i="62"/>
  <c r="CR59" i="62"/>
  <c r="CS59" i="62"/>
  <c r="CT59" i="62"/>
  <c r="CU59" i="62"/>
  <c r="CW59" i="62"/>
  <c r="CY59" i="62"/>
  <c r="DF59" i="62"/>
  <c r="DG59" i="62" s="1"/>
  <c r="DJ59" i="62"/>
  <c r="DK59" i="62" s="1"/>
  <c r="DL59" i="62" s="1"/>
  <c r="DS59" i="62"/>
  <c r="DT59" i="62"/>
  <c r="DU59" i="62"/>
  <c r="DV59" i="62"/>
  <c r="DW59" i="62"/>
  <c r="DX59" i="62"/>
  <c r="DY59" i="62"/>
  <c r="DZ59" i="62"/>
  <c r="EA59" i="62"/>
  <c r="EB59" i="62"/>
  <c r="EC59" i="62"/>
  <c r="ED59" i="62"/>
  <c r="GG59" i="62" s="1"/>
  <c r="EE59" i="62"/>
  <c r="EG59" i="62"/>
  <c r="EH59" i="62"/>
  <c r="EI59" i="62"/>
  <c r="EJ59" i="62"/>
  <c r="EK59" i="62"/>
  <c r="EM59" i="62"/>
  <c r="EN59" i="62"/>
  <c r="EO59" i="62"/>
  <c r="EP59" i="62"/>
  <c r="EQ59" i="62"/>
  <c r="ER59" i="62"/>
  <c r="ES59" i="62"/>
  <c r="ET59" i="62"/>
  <c r="EU59" i="62"/>
  <c r="EV59" i="62"/>
  <c r="EW59" i="62"/>
  <c r="EX59" i="62"/>
  <c r="FA59" i="62"/>
  <c r="GI59" i="62" s="1"/>
  <c r="FB59" i="62"/>
  <c r="FC59" i="62"/>
  <c r="GR59" i="62" s="1"/>
  <c r="FD59" i="62"/>
  <c r="GU59" i="62" s="1"/>
  <c r="FE59" i="62"/>
  <c r="GX59" i="62" s="1"/>
  <c r="FG59" i="62"/>
  <c r="GJ59" i="62" s="1"/>
  <c r="FH59" i="62"/>
  <c r="FI59" i="62"/>
  <c r="GS59" i="62" s="1"/>
  <c r="FJ59" i="62"/>
  <c r="GV59" i="62" s="1"/>
  <c r="FK59" i="62"/>
  <c r="GY59" i="62" s="1"/>
  <c r="FM59" i="62"/>
  <c r="GK59" i="62" s="1"/>
  <c r="FN59" i="62"/>
  <c r="FO59" i="62"/>
  <c r="GT59" i="62" s="1"/>
  <c r="FP59" i="62"/>
  <c r="GW59" i="62" s="1"/>
  <c r="FQ59" i="62"/>
  <c r="GZ59" i="62" s="1"/>
  <c r="CM60" i="62"/>
  <c r="CN60" i="62"/>
  <c r="CO60" i="62"/>
  <c r="CP60" i="62"/>
  <c r="CQ60" i="62"/>
  <c r="CR60" i="62"/>
  <c r="CS60" i="62"/>
  <c r="CT60" i="62"/>
  <c r="CU60" i="62"/>
  <c r="CW60" i="62"/>
  <c r="CY60" i="62"/>
  <c r="DF60" i="62"/>
  <c r="DJ60" i="62"/>
  <c r="DK60" i="62" s="1"/>
  <c r="DP60" i="62" s="1"/>
  <c r="DS60" i="62"/>
  <c r="DT60" i="62"/>
  <c r="DU60" i="62"/>
  <c r="DV60" i="62"/>
  <c r="DW60" i="62"/>
  <c r="DX60" i="62"/>
  <c r="DY60" i="62"/>
  <c r="DZ60" i="62"/>
  <c r="EA60" i="62"/>
  <c r="EB60" i="62"/>
  <c r="EC60" i="62"/>
  <c r="ED60" i="62"/>
  <c r="GG60" i="62" s="1"/>
  <c r="EE60" i="62"/>
  <c r="EG60" i="62"/>
  <c r="EH60" i="62"/>
  <c r="EI60" i="62"/>
  <c r="EJ60" i="62"/>
  <c r="EK60" i="62"/>
  <c r="EM60" i="62"/>
  <c r="EN60" i="62"/>
  <c r="EO60" i="62"/>
  <c r="EP60" i="62"/>
  <c r="EQ60" i="62"/>
  <c r="ER60" i="62"/>
  <c r="ES60" i="62"/>
  <c r="ET60" i="62"/>
  <c r="EU60" i="62"/>
  <c r="EV60" i="62"/>
  <c r="EW60" i="62"/>
  <c r="EX60" i="62"/>
  <c r="FA60" i="62"/>
  <c r="GI60" i="62" s="1"/>
  <c r="FB60" i="62"/>
  <c r="FC60" i="62"/>
  <c r="GR60" i="62" s="1"/>
  <c r="FD60" i="62"/>
  <c r="GU60" i="62" s="1"/>
  <c r="FE60" i="62"/>
  <c r="GX60" i="62" s="1"/>
  <c r="FG60" i="62"/>
  <c r="GJ60" i="62" s="1"/>
  <c r="FH60" i="62"/>
  <c r="FI60" i="62"/>
  <c r="GS60" i="62" s="1"/>
  <c r="FJ60" i="62"/>
  <c r="GV60" i="62" s="1"/>
  <c r="FK60" i="62"/>
  <c r="GY60" i="62" s="1"/>
  <c r="FM60" i="62"/>
  <c r="GK60" i="62" s="1"/>
  <c r="FN60" i="62"/>
  <c r="FO60" i="62"/>
  <c r="GT60" i="62" s="1"/>
  <c r="FP60" i="62"/>
  <c r="GW60" i="62" s="1"/>
  <c r="FQ60" i="62"/>
  <c r="GZ60" i="62" s="1"/>
  <c r="BF61" i="62"/>
  <c r="BG61" i="62"/>
  <c r="BH61" i="62"/>
  <c r="BI61" i="62"/>
  <c r="BJ61" i="62"/>
  <c r="BL61" i="62"/>
  <c r="FU61" i="62" s="1"/>
  <c r="HQ61" i="62" s="1"/>
  <c r="BM61" i="62"/>
  <c r="BN61" i="62"/>
  <c r="BO61" i="62"/>
  <c r="BP61" i="62"/>
  <c r="BR61" i="62"/>
  <c r="FV61" i="62" s="1"/>
  <c r="HR61" i="62" s="1"/>
  <c r="BS61" i="62"/>
  <c r="BT61" i="62"/>
  <c r="BU61" i="62"/>
  <c r="BV61" i="62"/>
  <c r="BY61" i="62"/>
  <c r="BZ61" i="62"/>
  <c r="CA61" i="62"/>
  <c r="CB61" i="62"/>
  <c r="CC61" i="62"/>
  <c r="CF61" i="62"/>
  <c r="CG61" i="62"/>
  <c r="CH61" i="62"/>
  <c r="CI61" i="62"/>
  <c r="CJ61" i="62"/>
  <c r="CM61" i="62"/>
  <c r="CN61" i="62"/>
  <c r="CO61" i="62"/>
  <c r="CP61" i="62"/>
  <c r="CQ61" i="62"/>
  <c r="CR61" i="62"/>
  <c r="CS61" i="62"/>
  <c r="CT61" i="62"/>
  <c r="CU61" i="62"/>
  <c r="CW61" i="62"/>
  <c r="CY61" i="62"/>
  <c r="CZ61" i="62"/>
  <c r="DA61" i="62"/>
  <c r="DB61" i="62"/>
  <c r="DC61" i="62"/>
  <c r="DD61" i="62"/>
  <c r="DF61" i="62"/>
  <c r="DH61" i="62" s="1"/>
  <c r="DJ61" i="62"/>
  <c r="DK61" i="62" s="1"/>
  <c r="DL61" i="62" s="1"/>
  <c r="DS61" i="62"/>
  <c r="DT61" i="62"/>
  <c r="DU61" i="62"/>
  <c r="DV61" i="62"/>
  <c r="DW61" i="62"/>
  <c r="DX61" i="62"/>
  <c r="DY61" i="62"/>
  <c r="DZ61" i="62"/>
  <c r="EA61" i="62"/>
  <c r="EB61" i="62"/>
  <c r="EC61" i="62"/>
  <c r="ED61" i="62"/>
  <c r="GG61" i="62" s="1"/>
  <c r="EE61" i="62"/>
  <c r="EG61" i="62"/>
  <c r="EH61" i="62"/>
  <c r="EI61" i="62"/>
  <c r="EJ61" i="62"/>
  <c r="EK61" i="62"/>
  <c r="EM61" i="62"/>
  <c r="EN61" i="62"/>
  <c r="EO61" i="62"/>
  <c r="EP61" i="62"/>
  <c r="EQ61" i="62"/>
  <c r="ER61" i="62"/>
  <c r="ES61" i="62"/>
  <c r="ET61" i="62"/>
  <c r="EU61" i="62"/>
  <c r="EV61" i="62"/>
  <c r="EW61" i="62"/>
  <c r="EX61" i="62"/>
  <c r="FA61" i="62"/>
  <c r="GI61" i="62" s="1"/>
  <c r="FB61" i="62"/>
  <c r="FC61" i="62"/>
  <c r="GR61" i="62" s="1"/>
  <c r="FD61" i="62"/>
  <c r="FE61" i="62"/>
  <c r="GX61" i="62" s="1"/>
  <c r="FG61" i="62"/>
  <c r="GJ61" i="62" s="1"/>
  <c r="FH61" i="62"/>
  <c r="FI61" i="62"/>
  <c r="GS61" i="62" s="1"/>
  <c r="FJ61" i="62"/>
  <c r="GV61" i="62" s="1"/>
  <c r="FK61" i="62"/>
  <c r="GY61" i="62" s="1"/>
  <c r="FM61" i="62"/>
  <c r="GK61" i="62" s="1"/>
  <c r="FN61" i="62"/>
  <c r="FO61" i="62"/>
  <c r="GT61" i="62" s="1"/>
  <c r="FP61" i="62"/>
  <c r="GW61" i="62" s="1"/>
  <c r="FQ61" i="62"/>
  <c r="GZ61" i="62" s="1"/>
  <c r="GU61" i="62"/>
  <c r="CM62" i="62"/>
  <c r="CN62" i="62"/>
  <c r="CO62" i="62"/>
  <c r="CP62" i="62"/>
  <c r="CQ62" i="62"/>
  <c r="CR62" i="62"/>
  <c r="CS62" i="62"/>
  <c r="CT62" i="62"/>
  <c r="CU62" i="62"/>
  <c r="CW62" i="62"/>
  <c r="CY62" i="62"/>
  <c r="DF62" i="62"/>
  <c r="DG62" i="62" s="1"/>
  <c r="DJ62" i="62"/>
  <c r="DK62" i="62" s="1"/>
  <c r="DS62" i="62"/>
  <c r="DT62" i="62"/>
  <c r="DU62" i="62"/>
  <c r="DV62" i="62"/>
  <c r="DW62" i="62"/>
  <c r="DX62" i="62"/>
  <c r="DY62" i="62"/>
  <c r="DZ62" i="62"/>
  <c r="EA62" i="62"/>
  <c r="EB62" i="62"/>
  <c r="EC62" i="62"/>
  <c r="ED62" i="62"/>
  <c r="GG62" i="62" s="1"/>
  <c r="EE62" i="62"/>
  <c r="EG62" i="62"/>
  <c r="EH62" i="62"/>
  <c r="EI62" i="62"/>
  <c r="EJ62" i="62"/>
  <c r="EK62" i="62"/>
  <c r="EM62" i="62"/>
  <c r="EN62" i="62"/>
  <c r="EO62" i="62"/>
  <c r="EP62" i="62"/>
  <c r="EQ62" i="62"/>
  <c r="ER62" i="62"/>
  <c r="ES62" i="62"/>
  <c r="ET62" i="62"/>
  <c r="EU62" i="62"/>
  <c r="EV62" i="62"/>
  <c r="EW62" i="62"/>
  <c r="EX62" i="62"/>
  <c r="FA62" i="62"/>
  <c r="GI62" i="62" s="1"/>
  <c r="FB62" i="62"/>
  <c r="FC62" i="62"/>
  <c r="GR62" i="62" s="1"/>
  <c r="FD62" i="62"/>
  <c r="GU62" i="62" s="1"/>
  <c r="FE62" i="62"/>
  <c r="GX62" i="62" s="1"/>
  <c r="FG62" i="62"/>
  <c r="GJ62" i="62" s="1"/>
  <c r="FH62" i="62"/>
  <c r="FI62" i="62"/>
  <c r="FJ62" i="62"/>
  <c r="GV62" i="62" s="1"/>
  <c r="FK62" i="62"/>
  <c r="GY62" i="62" s="1"/>
  <c r="FM62" i="62"/>
  <c r="GK62" i="62" s="1"/>
  <c r="FN62" i="62"/>
  <c r="FO62" i="62"/>
  <c r="GT62" i="62" s="1"/>
  <c r="FP62" i="62"/>
  <c r="GW62" i="62" s="1"/>
  <c r="FQ62" i="62"/>
  <c r="GZ62" i="62" s="1"/>
  <c r="GS62" i="62"/>
  <c r="CM63" i="62"/>
  <c r="CN63" i="62"/>
  <c r="CO63" i="62"/>
  <c r="CP63" i="62"/>
  <c r="CQ63" i="62"/>
  <c r="CR63" i="62"/>
  <c r="CS63" i="62"/>
  <c r="CT63" i="62"/>
  <c r="CU63" i="62"/>
  <c r="CW63" i="62"/>
  <c r="CY63" i="62"/>
  <c r="DF63" i="62"/>
  <c r="DH63" i="62" s="1"/>
  <c r="DJ63" i="62"/>
  <c r="DK63" i="62" s="1"/>
  <c r="DM63" i="62" s="1"/>
  <c r="DS63" i="62"/>
  <c r="DT63" i="62"/>
  <c r="DU63" i="62"/>
  <c r="DV63" i="62"/>
  <c r="DW63" i="62"/>
  <c r="DX63" i="62"/>
  <c r="DY63" i="62"/>
  <c r="DZ63" i="62"/>
  <c r="EA63" i="62"/>
  <c r="EB63" i="62"/>
  <c r="EC63" i="62"/>
  <c r="ED63" i="62"/>
  <c r="GG63" i="62" s="1"/>
  <c r="EE63" i="62"/>
  <c r="EG63" i="62"/>
  <c r="EH63" i="62"/>
  <c r="EI63" i="62"/>
  <c r="EJ63" i="62"/>
  <c r="EK63" i="62"/>
  <c r="EM63" i="62"/>
  <c r="EN63" i="62"/>
  <c r="EO63" i="62"/>
  <c r="EP63" i="62"/>
  <c r="EQ63" i="62"/>
  <c r="ER63" i="62"/>
  <c r="ES63" i="62"/>
  <c r="ET63" i="62"/>
  <c r="EU63" i="62"/>
  <c r="EV63" i="62"/>
  <c r="EW63" i="62"/>
  <c r="EX63" i="62"/>
  <c r="FA63" i="62"/>
  <c r="GI63" i="62" s="1"/>
  <c r="FB63" i="62"/>
  <c r="FC63" i="62"/>
  <c r="GR63" i="62" s="1"/>
  <c r="FD63" i="62"/>
  <c r="GU63" i="62" s="1"/>
  <c r="FE63" i="62"/>
  <c r="GX63" i="62" s="1"/>
  <c r="FG63" i="62"/>
  <c r="GJ63" i="62" s="1"/>
  <c r="FH63" i="62"/>
  <c r="FI63" i="62"/>
  <c r="GS63" i="62" s="1"/>
  <c r="FJ63" i="62"/>
  <c r="GV63" i="62" s="1"/>
  <c r="FK63" i="62"/>
  <c r="GY63" i="62" s="1"/>
  <c r="FM63" i="62"/>
  <c r="GK63" i="62" s="1"/>
  <c r="FN63" i="62"/>
  <c r="FO63" i="62"/>
  <c r="GT63" i="62" s="1"/>
  <c r="FP63" i="62"/>
  <c r="GW63" i="62" s="1"/>
  <c r="FQ63" i="62"/>
  <c r="GZ63" i="62" s="1"/>
  <c r="CM64" i="62"/>
  <c r="CN64" i="62"/>
  <c r="CO64" i="62"/>
  <c r="CP64" i="62"/>
  <c r="CQ64" i="62"/>
  <c r="CR64" i="62"/>
  <c r="CS64" i="62"/>
  <c r="CT64" i="62"/>
  <c r="CU64" i="62"/>
  <c r="CW64" i="62"/>
  <c r="CY64" i="62"/>
  <c r="DF64" i="62"/>
  <c r="DG64" i="62" s="1"/>
  <c r="DJ64" i="62"/>
  <c r="DK64" i="62" s="1"/>
  <c r="DP64" i="62" s="1"/>
  <c r="DS64" i="62"/>
  <c r="DT64" i="62"/>
  <c r="DU64" i="62"/>
  <c r="DV64" i="62"/>
  <c r="DW64" i="62"/>
  <c r="DX64" i="62"/>
  <c r="DY64" i="62"/>
  <c r="DZ64" i="62"/>
  <c r="EA64" i="62"/>
  <c r="EB64" i="62"/>
  <c r="EC64" i="62"/>
  <c r="ED64" i="62"/>
  <c r="GG64" i="62" s="1"/>
  <c r="EE64" i="62"/>
  <c r="EG64" i="62"/>
  <c r="EH64" i="62"/>
  <c r="EI64" i="62"/>
  <c r="EJ64" i="62"/>
  <c r="EK64" i="62"/>
  <c r="EM64" i="62"/>
  <c r="EN64" i="62"/>
  <c r="EO64" i="62"/>
  <c r="EP64" i="62"/>
  <c r="EQ64" i="62"/>
  <c r="ER64" i="62"/>
  <c r="ES64" i="62"/>
  <c r="ET64" i="62"/>
  <c r="EU64" i="62"/>
  <c r="EV64" i="62"/>
  <c r="EW64" i="62"/>
  <c r="EX64" i="62"/>
  <c r="FA64" i="62"/>
  <c r="GI64" i="62" s="1"/>
  <c r="FB64" i="62"/>
  <c r="FC64" i="62"/>
  <c r="GR64" i="62" s="1"/>
  <c r="FD64" i="62"/>
  <c r="GU64" i="62" s="1"/>
  <c r="FE64" i="62"/>
  <c r="GX64" i="62" s="1"/>
  <c r="FG64" i="62"/>
  <c r="GJ64" i="62" s="1"/>
  <c r="FH64" i="62"/>
  <c r="FI64" i="62"/>
  <c r="GS64" i="62" s="1"/>
  <c r="FJ64" i="62"/>
  <c r="GV64" i="62" s="1"/>
  <c r="FK64" i="62"/>
  <c r="GY64" i="62" s="1"/>
  <c r="FM64" i="62"/>
  <c r="GK64" i="62" s="1"/>
  <c r="FN64" i="62"/>
  <c r="FO64" i="62"/>
  <c r="GT64" i="62" s="1"/>
  <c r="FP64" i="62"/>
  <c r="GW64" i="62" s="1"/>
  <c r="FQ64" i="62"/>
  <c r="GZ64" i="62" s="1"/>
  <c r="CM65" i="62"/>
  <c r="CN65" i="62"/>
  <c r="CO65" i="62"/>
  <c r="CP65" i="62"/>
  <c r="CQ65" i="62"/>
  <c r="CR65" i="62"/>
  <c r="CS65" i="62"/>
  <c r="CT65" i="62"/>
  <c r="CU65" i="62"/>
  <c r="CW65" i="62"/>
  <c r="CY65" i="62"/>
  <c r="DF65" i="62"/>
  <c r="DH65" i="62" s="1"/>
  <c r="DJ65" i="62"/>
  <c r="DK65" i="62" s="1"/>
  <c r="DN65" i="62" s="1"/>
  <c r="DS65" i="62"/>
  <c r="DT65" i="62"/>
  <c r="DU65" i="62"/>
  <c r="DV65" i="62"/>
  <c r="DW65" i="62"/>
  <c r="DX65" i="62"/>
  <c r="DY65" i="62"/>
  <c r="DZ65" i="62"/>
  <c r="EA65" i="62"/>
  <c r="EB65" i="62"/>
  <c r="EC65" i="62"/>
  <c r="ED65" i="62"/>
  <c r="GG65" i="62" s="1"/>
  <c r="EE65" i="62"/>
  <c r="EG65" i="62"/>
  <c r="EH65" i="62"/>
  <c r="EI65" i="62"/>
  <c r="EJ65" i="62"/>
  <c r="EK65" i="62"/>
  <c r="EM65" i="62"/>
  <c r="EN65" i="62"/>
  <c r="EO65" i="62"/>
  <c r="EP65" i="62"/>
  <c r="EQ65" i="62"/>
  <c r="ER65" i="62"/>
  <c r="ES65" i="62"/>
  <c r="ET65" i="62"/>
  <c r="EU65" i="62"/>
  <c r="EV65" i="62"/>
  <c r="EW65" i="62"/>
  <c r="EX65" i="62"/>
  <c r="FA65" i="62"/>
  <c r="GI65" i="62" s="1"/>
  <c r="FB65" i="62"/>
  <c r="FC65" i="62"/>
  <c r="GR65" i="62" s="1"/>
  <c r="FD65" i="62"/>
  <c r="GU65" i="62" s="1"/>
  <c r="FE65" i="62"/>
  <c r="GX65" i="62" s="1"/>
  <c r="FG65" i="62"/>
  <c r="GJ65" i="62" s="1"/>
  <c r="FH65" i="62"/>
  <c r="FI65" i="62"/>
  <c r="GS65" i="62" s="1"/>
  <c r="FJ65" i="62"/>
  <c r="GV65" i="62" s="1"/>
  <c r="FK65" i="62"/>
  <c r="GY65" i="62" s="1"/>
  <c r="FM65" i="62"/>
  <c r="GK65" i="62" s="1"/>
  <c r="FN65" i="62"/>
  <c r="FO65" i="62"/>
  <c r="GT65" i="62" s="1"/>
  <c r="FP65" i="62"/>
  <c r="GW65" i="62" s="1"/>
  <c r="FQ65" i="62"/>
  <c r="GZ65" i="62" s="1"/>
  <c r="CM66" i="62"/>
  <c r="CN66" i="62"/>
  <c r="CO66" i="62"/>
  <c r="CP66" i="62"/>
  <c r="CQ66" i="62"/>
  <c r="CR66" i="62"/>
  <c r="CS66" i="62"/>
  <c r="CT66" i="62"/>
  <c r="CU66" i="62"/>
  <c r="CW66" i="62"/>
  <c r="CY66" i="62"/>
  <c r="DF66" i="62"/>
  <c r="DH66" i="62" s="1"/>
  <c r="DJ66" i="62"/>
  <c r="DK66" i="62" s="1"/>
  <c r="DS66" i="62"/>
  <c r="DT66" i="62"/>
  <c r="DU66" i="62"/>
  <c r="DV66" i="62"/>
  <c r="DW66" i="62"/>
  <c r="DX66" i="62"/>
  <c r="DY66" i="62"/>
  <c r="DZ66" i="62"/>
  <c r="EA66" i="62"/>
  <c r="EB66" i="62"/>
  <c r="EC66" i="62"/>
  <c r="ED66" i="62"/>
  <c r="GG66" i="62" s="1"/>
  <c r="EE66" i="62"/>
  <c r="EG66" i="62"/>
  <c r="EH66" i="62"/>
  <c r="EI66" i="62"/>
  <c r="EJ66" i="62"/>
  <c r="EK66" i="62"/>
  <c r="EM66" i="62"/>
  <c r="EN66" i="62"/>
  <c r="EO66" i="62"/>
  <c r="EP66" i="62"/>
  <c r="EQ66" i="62"/>
  <c r="ER66" i="62"/>
  <c r="ES66" i="62"/>
  <c r="ET66" i="62"/>
  <c r="EU66" i="62"/>
  <c r="EV66" i="62"/>
  <c r="EW66" i="62"/>
  <c r="EX66" i="62"/>
  <c r="FA66" i="62"/>
  <c r="GI66" i="62" s="1"/>
  <c r="FB66" i="62"/>
  <c r="FC66" i="62"/>
  <c r="GR66" i="62" s="1"/>
  <c r="FD66" i="62"/>
  <c r="GU66" i="62" s="1"/>
  <c r="FE66" i="62"/>
  <c r="GX66" i="62" s="1"/>
  <c r="FG66" i="62"/>
  <c r="GJ66" i="62" s="1"/>
  <c r="FH66" i="62"/>
  <c r="FI66" i="62"/>
  <c r="GS66" i="62" s="1"/>
  <c r="FJ66" i="62"/>
  <c r="GV66" i="62" s="1"/>
  <c r="FK66" i="62"/>
  <c r="GY66" i="62" s="1"/>
  <c r="FM66" i="62"/>
  <c r="GK66" i="62" s="1"/>
  <c r="FN66" i="62"/>
  <c r="FO66" i="62"/>
  <c r="GT66" i="62" s="1"/>
  <c r="FP66" i="62"/>
  <c r="GW66" i="62" s="1"/>
  <c r="FQ66" i="62"/>
  <c r="GZ66" i="62" s="1"/>
  <c r="BF67" i="62"/>
  <c r="BG67" i="62"/>
  <c r="BH67" i="62"/>
  <c r="BI67" i="62"/>
  <c r="BJ67" i="62"/>
  <c r="BL67" i="62"/>
  <c r="BM67" i="62"/>
  <c r="BN67" i="62"/>
  <c r="BO67" i="62"/>
  <c r="BP67" i="62"/>
  <c r="BR67" i="62"/>
  <c r="FV67" i="62" s="1"/>
  <c r="HR67" i="62" s="1"/>
  <c r="BS67" i="62"/>
  <c r="BT67" i="62"/>
  <c r="BU67" i="62"/>
  <c r="BV67" i="62"/>
  <c r="BY67" i="62"/>
  <c r="BZ67" i="62"/>
  <c r="CA67" i="62"/>
  <c r="CB67" i="62"/>
  <c r="CC67" i="62"/>
  <c r="CF67" i="62"/>
  <c r="CG67" i="62"/>
  <c r="CH67" i="62"/>
  <c r="CI67" i="62"/>
  <c r="CJ67" i="62"/>
  <c r="CM67" i="62"/>
  <c r="CN67" i="62"/>
  <c r="CO67" i="62"/>
  <c r="CP67" i="62"/>
  <c r="CQ67" i="62"/>
  <c r="CR67" i="62"/>
  <c r="CS67" i="62"/>
  <c r="CT67" i="62"/>
  <c r="CU67" i="62"/>
  <c r="CW67" i="62"/>
  <c r="CY67" i="62"/>
  <c r="CZ67" i="62"/>
  <c r="DA67" i="62"/>
  <c r="DB67" i="62"/>
  <c r="DC67" i="62"/>
  <c r="DD67" i="62"/>
  <c r="DF67" i="62"/>
  <c r="DG67" i="62" s="1"/>
  <c r="DJ67" i="62"/>
  <c r="DK67" i="62" s="1"/>
  <c r="DS67" i="62"/>
  <c r="DT67" i="62"/>
  <c r="DU67" i="62"/>
  <c r="DV67" i="62"/>
  <c r="DW67" i="62"/>
  <c r="DX67" i="62"/>
  <c r="DY67" i="62"/>
  <c r="DZ67" i="62"/>
  <c r="EA67" i="62"/>
  <c r="EB67" i="62"/>
  <c r="EC67" i="62"/>
  <c r="ED67" i="62"/>
  <c r="GG67" i="62" s="1"/>
  <c r="EE67" i="62"/>
  <c r="EG67" i="62"/>
  <c r="EH67" i="62"/>
  <c r="EI67" i="62"/>
  <c r="EJ67" i="62"/>
  <c r="EK67" i="62"/>
  <c r="EM67" i="62"/>
  <c r="EN67" i="62"/>
  <c r="EO67" i="62"/>
  <c r="EP67" i="62"/>
  <c r="EQ67" i="62"/>
  <c r="ER67" i="62"/>
  <c r="ES67" i="62"/>
  <c r="ET67" i="62"/>
  <c r="EU67" i="62"/>
  <c r="EV67" i="62"/>
  <c r="EW67" i="62"/>
  <c r="EX67" i="62"/>
  <c r="FA67" i="62"/>
  <c r="GI67" i="62" s="1"/>
  <c r="FB67" i="62"/>
  <c r="FC67" i="62"/>
  <c r="GR67" i="62" s="1"/>
  <c r="FD67" i="62"/>
  <c r="GU67" i="62" s="1"/>
  <c r="FE67" i="62"/>
  <c r="GX67" i="62" s="1"/>
  <c r="FG67" i="62"/>
  <c r="GJ67" i="62" s="1"/>
  <c r="FH67" i="62"/>
  <c r="FI67" i="62"/>
  <c r="GS67" i="62" s="1"/>
  <c r="FJ67" i="62"/>
  <c r="GV67" i="62" s="1"/>
  <c r="FK67" i="62"/>
  <c r="GY67" i="62" s="1"/>
  <c r="FM67" i="62"/>
  <c r="GK67" i="62" s="1"/>
  <c r="FN67" i="62"/>
  <c r="FO67" i="62"/>
  <c r="GT67" i="62" s="1"/>
  <c r="FP67" i="62"/>
  <c r="GW67" i="62" s="1"/>
  <c r="FQ67" i="62"/>
  <c r="GZ67" i="62" s="1"/>
  <c r="FU67" i="62"/>
  <c r="HQ67" i="62" s="1"/>
  <c r="CM68" i="62"/>
  <c r="CN68" i="62"/>
  <c r="CO68" i="62"/>
  <c r="CP68" i="62"/>
  <c r="CQ68" i="62"/>
  <c r="CR68" i="62"/>
  <c r="CS68" i="62"/>
  <c r="CT68" i="62"/>
  <c r="CU68" i="62"/>
  <c r="CW68" i="62"/>
  <c r="CY68" i="62"/>
  <c r="DF68" i="62"/>
  <c r="DJ68" i="62"/>
  <c r="DK68" i="62" s="1"/>
  <c r="DP68" i="62" s="1"/>
  <c r="DS68" i="62"/>
  <c r="DT68" i="62"/>
  <c r="DU68" i="62"/>
  <c r="DV68" i="62"/>
  <c r="DW68" i="62"/>
  <c r="DX68" i="62"/>
  <c r="DY68" i="62"/>
  <c r="DZ68" i="62"/>
  <c r="EA68" i="62"/>
  <c r="EB68" i="62"/>
  <c r="EC68" i="62"/>
  <c r="ED68" i="62"/>
  <c r="GG68" i="62" s="1"/>
  <c r="EE68" i="62"/>
  <c r="EG68" i="62"/>
  <c r="EH68" i="62"/>
  <c r="EI68" i="62"/>
  <c r="EJ68" i="62"/>
  <c r="EK68" i="62"/>
  <c r="EM68" i="62"/>
  <c r="EN68" i="62"/>
  <c r="EO68" i="62"/>
  <c r="EP68" i="62"/>
  <c r="EQ68" i="62"/>
  <c r="ER68" i="62"/>
  <c r="ES68" i="62"/>
  <c r="ET68" i="62"/>
  <c r="EU68" i="62"/>
  <c r="EV68" i="62"/>
  <c r="EW68" i="62"/>
  <c r="EX68" i="62"/>
  <c r="FA68" i="62"/>
  <c r="GI68" i="62" s="1"/>
  <c r="FB68" i="62"/>
  <c r="FC68" i="62"/>
  <c r="GR68" i="62" s="1"/>
  <c r="FD68" i="62"/>
  <c r="GU68" i="62" s="1"/>
  <c r="FE68" i="62"/>
  <c r="GX68" i="62" s="1"/>
  <c r="FG68" i="62"/>
  <c r="GJ68" i="62" s="1"/>
  <c r="FH68" i="62"/>
  <c r="FI68" i="62"/>
  <c r="GS68" i="62" s="1"/>
  <c r="FJ68" i="62"/>
  <c r="GV68" i="62" s="1"/>
  <c r="FK68" i="62"/>
  <c r="GY68" i="62" s="1"/>
  <c r="FM68" i="62"/>
  <c r="GK68" i="62" s="1"/>
  <c r="FN68" i="62"/>
  <c r="FO68" i="62"/>
  <c r="GT68" i="62" s="1"/>
  <c r="FP68" i="62"/>
  <c r="GW68" i="62" s="1"/>
  <c r="FQ68" i="62"/>
  <c r="GZ68" i="62" s="1"/>
  <c r="CM69" i="62"/>
  <c r="CN69" i="62"/>
  <c r="CO69" i="62"/>
  <c r="CP69" i="62"/>
  <c r="CQ69" i="62"/>
  <c r="CR69" i="62"/>
  <c r="CS69" i="62"/>
  <c r="CT69" i="62"/>
  <c r="CU69" i="62"/>
  <c r="CW69" i="62"/>
  <c r="CY69" i="62"/>
  <c r="DF69" i="62"/>
  <c r="DG69" i="62" s="1"/>
  <c r="DJ69" i="62"/>
  <c r="DK69" i="62" s="1"/>
  <c r="DS69" i="62"/>
  <c r="DT69" i="62"/>
  <c r="DU69" i="62"/>
  <c r="DV69" i="62"/>
  <c r="DW69" i="62"/>
  <c r="DX69" i="62"/>
  <c r="DY69" i="62"/>
  <c r="DZ69" i="62"/>
  <c r="EA69" i="62"/>
  <c r="EB69" i="62"/>
  <c r="EC69" i="62"/>
  <c r="ED69" i="62"/>
  <c r="GG69" i="62" s="1"/>
  <c r="EE69" i="62"/>
  <c r="EG69" i="62"/>
  <c r="EH69" i="62"/>
  <c r="EI69" i="62"/>
  <c r="EJ69" i="62"/>
  <c r="EK69" i="62"/>
  <c r="EM69" i="62"/>
  <c r="EN69" i="62"/>
  <c r="EO69" i="62"/>
  <c r="EP69" i="62"/>
  <c r="EQ69" i="62"/>
  <c r="ER69" i="62"/>
  <c r="ES69" i="62"/>
  <c r="ET69" i="62"/>
  <c r="EU69" i="62"/>
  <c r="EV69" i="62"/>
  <c r="EW69" i="62"/>
  <c r="EX69" i="62"/>
  <c r="FA69" i="62"/>
  <c r="GI69" i="62" s="1"/>
  <c r="FB69" i="62"/>
  <c r="FC69" i="62"/>
  <c r="GR69" i="62" s="1"/>
  <c r="FD69" i="62"/>
  <c r="GU69" i="62" s="1"/>
  <c r="FE69" i="62"/>
  <c r="GX69" i="62" s="1"/>
  <c r="FG69" i="62"/>
  <c r="GJ69" i="62" s="1"/>
  <c r="FH69" i="62"/>
  <c r="FI69" i="62"/>
  <c r="GS69" i="62" s="1"/>
  <c r="FJ69" i="62"/>
  <c r="GV69" i="62" s="1"/>
  <c r="FK69" i="62"/>
  <c r="GY69" i="62" s="1"/>
  <c r="FM69" i="62"/>
  <c r="GK69" i="62" s="1"/>
  <c r="FN69" i="62"/>
  <c r="FO69" i="62"/>
  <c r="GT69" i="62" s="1"/>
  <c r="FP69" i="62"/>
  <c r="GW69" i="62" s="1"/>
  <c r="FQ69" i="62"/>
  <c r="GZ69" i="62" s="1"/>
  <c r="CM70" i="62"/>
  <c r="CN70" i="62"/>
  <c r="CO70" i="62"/>
  <c r="CP70" i="62"/>
  <c r="CQ70" i="62"/>
  <c r="CR70" i="62"/>
  <c r="CS70" i="62"/>
  <c r="CT70" i="62"/>
  <c r="CU70" i="62"/>
  <c r="CW70" i="62"/>
  <c r="CY70" i="62"/>
  <c r="DF70" i="62"/>
  <c r="DJ70" i="62"/>
  <c r="DK70" i="62" s="1"/>
  <c r="DS70" i="62"/>
  <c r="DT70" i="62"/>
  <c r="DU70" i="62"/>
  <c r="DV70" i="62"/>
  <c r="DW70" i="62"/>
  <c r="DX70" i="62"/>
  <c r="DY70" i="62"/>
  <c r="DZ70" i="62"/>
  <c r="EA70" i="62"/>
  <c r="EB70" i="62"/>
  <c r="EC70" i="62"/>
  <c r="ED70" i="62"/>
  <c r="GG70" i="62" s="1"/>
  <c r="EE70" i="62"/>
  <c r="EG70" i="62"/>
  <c r="EH70" i="62"/>
  <c r="EI70" i="62"/>
  <c r="EJ70" i="62"/>
  <c r="EK70" i="62"/>
  <c r="EM70" i="62"/>
  <c r="EN70" i="62"/>
  <c r="EO70" i="62"/>
  <c r="EP70" i="62"/>
  <c r="EQ70" i="62"/>
  <c r="ER70" i="62"/>
  <c r="ES70" i="62"/>
  <c r="ET70" i="62"/>
  <c r="EU70" i="62"/>
  <c r="EV70" i="62"/>
  <c r="EW70" i="62"/>
  <c r="EX70" i="62"/>
  <c r="FA70" i="62"/>
  <c r="GI70" i="62" s="1"/>
  <c r="FB70" i="62"/>
  <c r="FC70" i="62"/>
  <c r="GR70" i="62" s="1"/>
  <c r="FD70" i="62"/>
  <c r="GU70" i="62" s="1"/>
  <c r="FE70" i="62"/>
  <c r="GX70" i="62" s="1"/>
  <c r="FG70" i="62"/>
  <c r="GJ70" i="62" s="1"/>
  <c r="FH70" i="62"/>
  <c r="FI70" i="62"/>
  <c r="GS70" i="62" s="1"/>
  <c r="FJ70" i="62"/>
  <c r="GV70" i="62" s="1"/>
  <c r="FK70" i="62"/>
  <c r="GY70" i="62" s="1"/>
  <c r="FM70" i="62"/>
  <c r="GK70" i="62" s="1"/>
  <c r="FN70" i="62"/>
  <c r="FO70" i="62"/>
  <c r="GT70" i="62" s="1"/>
  <c r="FP70" i="62"/>
  <c r="GW70" i="62" s="1"/>
  <c r="FQ70" i="62"/>
  <c r="GZ70" i="62" s="1"/>
  <c r="CM71" i="62"/>
  <c r="CN71" i="62"/>
  <c r="CO71" i="62"/>
  <c r="CP71" i="62"/>
  <c r="CQ71" i="62"/>
  <c r="CR71" i="62"/>
  <c r="CS71" i="62"/>
  <c r="CT71" i="62"/>
  <c r="CU71" i="62"/>
  <c r="CW71" i="62"/>
  <c r="CY71" i="62"/>
  <c r="DF71" i="62"/>
  <c r="DH71" i="62" s="1"/>
  <c r="DJ71" i="62"/>
  <c r="DK71" i="62" s="1"/>
  <c r="DS71" i="62"/>
  <c r="DT71" i="62"/>
  <c r="DU71" i="62"/>
  <c r="DV71" i="62"/>
  <c r="DW71" i="62"/>
  <c r="DX71" i="62"/>
  <c r="DY71" i="62"/>
  <c r="DZ71" i="62"/>
  <c r="EA71" i="62"/>
  <c r="EB71" i="62"/>
  <c r="EC71" i="62"/>
  <c r="ED71" i="62"/>
  <c r="GG71" i="62" s="1"/>
  <c r="EE71" i="62"/>
  <c r="EG71" i="62"/>
  <c r="EH71" i="62"/>
  <c r="EI71" i="62"/>
  <c r="EJ71" i="62"/>
  <c r="EK71" i="62"/>
  <c r="EM71" i="62"/>
  <c r="EN71" i="62"/>
  <c r="EO71" i="62"/>
  <c r="EP71" i="62"/>
  <c r="EQ71" i="62"/>
  <c r="ER71" i="62"/>
  <c r="ES71" i="62"/>
  <c r="ET71" i="62"/>
  <c r="EU71" i="62"/>
  <c r="EV71" i="62"/>
  <c r="EW71" i="62"/>
  <c r="EX71" i="62"/>
  <c r="FA71" i="62"/>
  <c r="GI71" i="62" s="1"/>
  <c r="FB71" i="62"/>
  <c r="FC71" i="62"/>
  <c r="GR71" i="62" s="1"/>
  <c r="FD71" i="62"/>
  <c r="GU71" i="62" s="1"/>
  <c r="FE71" i="62"/>
  <c r="GX71" i="62" s="1"/>
  <c r="FG71" i="62"/>
  <c r="GJ71" i="62" s="1"/>
  <c r="FH71" i="62"/>
  <c r="FI71" i="62"/>
  <c r="GS71" i="62" s="1"/>
  <c r="FJ71" i="62"/>
  <c r="GV71" i="62" s="1"/>
  <c r="FK71" i="62"/>
  <c r="GY71" i="62" s="1"/>
  <c r="FM71" i="62"/>
  <c r="GK71" i="62" s="1"/>
  <c r="FN71" i="62"/>
  <c r="FO71" i="62"/>
  <c r="GT71" i="62" s="1"/>
  <c r="FP71" i="62"/>
  <c r="GW71" i="62" s="1"/>
  <c r="FQ71" i="62"/>
  <c r="GZ71" i="62" s="1"/>
  <c r="CM72" i="62"/>
  <c r="CN72" i="62"/>
  <c r="CO72" i="62"/>
  <c r="CP72" i="62"/>
  <c r="CQ72" i="62"/>
  <c r="CR72" i="62"/>
  <c r="CS72" i="62"/>
  <c r="CT72" i="62"/>
  <c r="CU72" i="62"/>
  <c r="CW72" i="62"/>
  <c r="CY72" i="62"/>
  <c r="DF72" i="62"/>
  <c r="DH72" i="62" s="1"/>
  <c r="DJ72" i="62"/>
  <c r="DK72" i="62" s="1"/>
  <c r="DO72" i="62" s="1"/>
  <c r="DS72" i="62"/>
  <c r="DT72" i="62"/>
  <c r="DU72" i="62"/>
  <c r="DV72" i="62"/>
  <c r="DW72" i="62"/>
  <c r="DX72" i="62"/>
  <c r="DY72" i="62"/>
  <c r="DZ72" i="62"/>
  <c r="EA72" i="62"/>
  <c r="EB72" i="62"/>
  <c r="EC72" i="62"/>
  <c r="ED72" i="62"/>
  <c r="GG72" i="62" s="1"/>
  <c r="EE72" i="62"/>
  <c r="EG72" i="62"/>
  <c r="EH72" i="62"/>
  <c r="EI72" i="62"/>
  <c r="EJ72" i="62"/>
  <c r="EK72" i="62"/>
  <c r="EM72" i="62"/>
  <c r="EN72" i="62"/>
  <c r="EO72" i="62"/>
  <c r="EP72" i="62"/>
  <c r="EQ72" i="62"/>
  <c r="ER72" i="62"/>
  <c r="ES72" i="62"/>
  <c r="ET72" i="62"/>
  <c r="EU72" i="62"/>
  <c r="EV72" i="62"/>
  <c r="EW72" i="62"/>
  <c r="EX72" i="62"/>
  <c r="FA72" i="62"/>
  <c r="GI72" i="62" s="1"/>
  <c r="FB72" i="62"/>
  <c r="FC72" i="62"/>
  <c r="GR72" i="62" s="1"/>
  <c r="FD72" i="62"/>
  <c r="GU72" i="62" s="1"/>
  <c r="FE72" i="62"/>
  <c r="GX72" i="62" s="1"/>
  <c r="FG72" i="62"/>
  <c r="GJ72" i="62" s="1"/>
  <c r="FH72" i="62"/>
  <c r="FI72" i="62"/>
  <c r="GS72" i="62" s="1"/>
  <c r="FJ72" i="62"/>
  <c r="GV72" i="62" s="1"/>
  <c r="FK72" i="62"/>
  <c r="GY72" i="62" s="1"/>
  <c r="FM72" i="62"/>
  <c r="GK72" i="62" s="1"/>
  <c r="FN72" i="62"/>
  <c r="FO72" i="62"/>
  <c r="GT72" i="62" s="1"/>
  <c r="FP72" i="62"/>
  <c r="GW72" i="62" s="1"/>
  <c r="FQ72" i="62"/>
  <c r="GZ72" i="62" s="1"/>
  <c r="BF73" i="62"/>
  <c r="BG73" i="62"/>
  <c r="BH73" i="62"/>
  <c r="BI73" i="62"/>
  <c r="BJ73" i="62"/>
  <c r="BL73" i="62"/>
  <c r="FU73" i="62" s="1"/>
  <c r="HQ73" i="62" s="1"/>
  <c r="BM73" i="62"/>
  <c r="BN73" i="62"/>
  <c r="BO73" i="62"/>
  <c r="BP73" i="62"/>
  <c r="BR73" i="62"/>
  <c r="FV73" i="62" s="1"/>
  <c r="HR73" i="62" s="1"/>
  <c r="BS73" i="62"/>
  <c r="BT73" i="62"/>
  <c r="BU73" i="62"/>
  <c r="BV73" i="62"/>
  <c r="BY73" i="62"/>
  <c r="BZ73" i="62"/>
  <c r="CA73" i="62"/>
  <c r="CB73" i="62"/>
  <c r="CC73" i="62"/>
  <c r="CF73" i="62"/>
  <c r="CG73" i="62"/>
  <c r="CH73" i="62"/>
  <c r="CI73" i="62"/>
  <c r="CJ73" i="62"/>
  <c r="CM73" i="62"/>
  <c r="CN73" i="62"/>
  <c r="CO73" i="62"/>
  <c r="CP73" i="62"/>
  <c r="CQ73" i="62"/>
  <c r="CR73" i="62"/>
  <c r="CS73" i="62"/>
  <c r="CT73" i="62"/>
  <c r="CU73" i="62"/>
  <c r="CW73" i="62"/>
  <c r="CY73" i="62"/>
  <c r="CZ73" i="62"/>
  <c r="DA73" i="62"/>
  <c r="DB73" i="62"/>
  <c r="DC73" i="62"/>
  <c r="DD73" i="62"/>
  <c r="DF73" i="62"/>
  <c r="DJ73" i="62"/>
  <c r="DK73" i="62"/>
  <c r="DM73" i="62" s="1"/>
  <c r="DS73" i="62"/>
  <c r="DT73" i="62"/>
  <c r="DU73" i="62"/>
  <c r="DV73" i="62"/>
  <c r="DW73" i="62"/>
  <c r="DX73" i="62"/>
  <c r="DY73" i="62"/>
  <c r="DZ73" i="62"/>
  <c r="EA73" i="62"/>
  <c r="EB73" i="62"/>
  <c r="EC73" i="62"/>
  <c r="ED73" i="62"/>
  <c r="GG73" i="62" s="1"/>
  <c r="EE73" i="62"/>
  <c r="EG73" i="62"/>
  <c r="EH73" i="62"/>
  <c r="EI73" i="62"/>
  <c r="EJ73" i="62"/>
  <c r="EK73" i="62"/>
  <c r="EM73" i="62"/>
  <c r="EN73" i="62"/>
  <c r="EO73" i="62"/>
  <c r="EP73" i="62"/>
  <c r="EQ73" i="62"/>
  <c r="ER73" i="62"/>
  <c r="ES73" i="62"/>
  <c r="ET73" i="62"/>
  <c r="EU73" i="62"/>
  <c r="EV73" i="62"/>
  <c r="EW73" i="62"/>
  <c r="EX73" i="62"/>
  <c r="FA73" i="62"/>
  <c r="GI73" i="62" s="1"/>
  <c r="FB73" i="62"/>
  <c r="FC73" i="62"/>
  <c r="GR73" i="62" s="1"/>
  <c r="FD73" i="62"/>
  <c r="FE73" i="62"/>
  <c r="GX73" i="62" s="1"/>
  <c r="FG73" i="62"/>
  <c r="GJ73" i="62" s="1"/>
  <c r="FH73" i="62"/>
  <c r="FI73" i="62"/>
  <c r="GS73" i="62" s="1"/>
  <c r="FJ73" i="62"/>
  <c r="GV73" i="62" s="1"/>
  <c r="FK73" i="62"/>
  <c r="GY73" i="62" s="1"/>
  <c r="FM73" i="62"/>
  <c r="GK73" i="62" s="1"/>
  <c r="FN73" i="62"/>
  <c r="FO73" i="62"/>
  <c r="GT73" i="62" s="1"/>
  <c r="FP73" i="62"/>
  <c r="GW73" i="62" s="1"/>
  <c r="FQ73" i="62"/>
  <c r="GZ73" i="62" s="1"/>
  <c r="GU73" i="62"/>
  <c r="CM74" i="62"/>
  <c r="CN74" i="62"/>
  <c r="CO74" i="62"/>
  <c r="CP74" i="62"/>
  <c r="CQ74" i="62"/>
  <c r="CR74" i="62"/>
  <c r="CS74" i="62"/>
  <c r="CT74" i="62"/>
  <c r="CU74" i="62"/>
  <c r="CW74" i="62"/>
  <c r="CY74" i="62"/>
  <c r="DF74" i="62"/>
  <c r="DG74" i="62" s="1"/>
  <c r="DJ74" i="62"/>
  <c r="DK74" i="62" s="1"/>
  <c r="DS74" i="62"/>
  <c r="DT74" i="62"/>
  <c r="DU74" i="62"/>
  <c r="DV74" i="62"/>
  <c r="DW74" i="62"/>
  <c r="DX74" i="62"/>
  <c r="DY74" i="62"/>
  <c r="DZ74" i="62"/>
  <c r="EA74" i="62"/>
  <c r="EB74" i="62"/>
  <c r="EC74" i="62"/>
  <c r="ED74" i="62"/>
  <c r="GG74" i="62" s="1"/>
  <c r="EE74" i="62"/>
  <c r="EG74" i="62"/>
  <c r="EH74" i="62"/>
  <c r="EI74" i="62"/>
  <c r="EJ74" i="62"/>
  <c r="EK74" i="62"/>
  <c r="EM74" i="62"/>
  <c r="EN74" i="62"/>
  <c r="EO74" i="62"/>
  <c r="EP74" i="62"/>
  <c r="EQ74" i="62"/>
  <c r="ER74" i="62"/>
  <c r="ES74" i="62"/>
  <c r="ET74" i="62"/>
  <c r="EU74" i="62"/>
  <c r="EV74" i="62"/>
  <c r="EW74" i="62"/>
  <c r="EX74" i="62"/>
  <c r="FA74" i="62"/>
  <c r="GI74" i="62" s="1"/>
  <c r="FB74" i="62"/>
  <c r="FC74" i="62"/>
  <c r="GR74" i="62" s="1"/>
  <c r="FD74" i="62"/>
  <c r="GU74" i="62" s="1"/>
  <c r="FE74" i="62"/>
  <c r="GX74" i="62" s="1"/>
  <c r="FG74" i="62"/>
  <c r="GJ74" i="62" s="1"/>
  <c r="FH74" i="62"/>
  <c r="FI74" i="62"/>
  <c r="GS74" i="62" s="1"/>
  <c r="FJ74" i="62"/>
  <c r="GV74" i="62" s="1"/>
  <c r="FK74" i="62"/>
  <c r="GY74" i="62" s="1"/>
  <c r="FM74" i="62"/>
  <c r="GK74" i="62" s="1"/>
  <c r="FN74" i="62"/>
  <c r="FO74" i="62"/>
  <c r="GT74" i="62" s="1"/>
  <c r="FP74" i="62"/>
  <c r="GW74" i="62" s="1"/>
  <c r="FQ74" i="62"/>
  <c r="GZ74" i="62" s="1"/>
  <c r="CM75" i="62"/>
  <c r="CN75" i="62"/>
  <c r="CO75" i="62"/>
  <c r="CP75" i="62"/>
  <c r="CQ75" i="62"/>
  <c r="CR75" i="62"/>
  <c r="CS75" i="62"/>
  <c r="CT75" i="62"/>
  <c r="CU75" i="62"/>
  <c r="CW75" i="62"/>
  <c r="CY75" i="62"/>
  <c r="DF75" i="62"/>
  <c r="DH75" i="62" s="1"/>
  <c r="DJ75" i="62"/>
  <c r="DK75" i="62" s="1"/>
  <c r="DN75" i="62" s="1"/>
  <c r="DS75" i="62"/>
  <c r="DT75" i="62"/>
  <c r="DU75" i="62"/>
  <c r="DV75" i="62"/>
  <c r="DW75" i="62"/>
  <c r="DX75" i="62"/>
  <c r="DY75" i="62"/>
  <c r="DZ75" i="62"/>
  <c r="EA75" i="62"/>
  <c r="EB75" i="62"/>
  <c r="EC75" i="62"/>
  <c r="ED75" i="62"/>
  <c r="GG75" i="62" s="1"/>
  <c r="EE75" i="62"/>
  <c r="EG75" i="62"/>
  <c r="EH75" i="62"/>
  <c r="EI75" i="62"/>
  <c r="EJ75" i="62"/>
  <c r="EK75" i="62"/>
  <c r="EM75" i="62"/>
  <c r="EN75" i="62"/>
  <c r="EO75" i="62"/>
  <c r="EP75" i="62"/>
  <c r="EQ75" i="62"/>
  <c r="ER75" i="62"/>
  <c r="ES75" i="62"/>
  <c r="ET75" i="62"/>
  <c r="EU75" i="62"/>
  <c r="EV75" i="62"/>
  <c r="EW75" i="62"/>
  <c r="EX75" i="62"/>
  <c r="FA75" i="62"/>
  <c r="GI75" i="62" s="1"/>
  <c r="FB75" i="62"/>
  <c r="FC75" i="62"/>
  <c r="GR75" i="62" s="1"/>
  <c r="FD75" i="62"/>
  <c r="GU75" i="62" s="1"/>
  <c r="FE75" i="62"/>
  <c r="GX75" i="62" s="1"/>
  <c r="FG75" i="62"/>
  <c r="GJ75" i="62" s="1"/>
  <c r="FH75" i="62"/>
  <c r="FI75" i="62"/>
  <c r="GS75" i="62" s="1"/>
  <c r="FJ75" i="62"/>
  <c r="GV75" i="62" s="1"/>
  <c r="FK75" i="62"/>
  <c r="GY75" i="62" s="1"/>
  <c r="FM75" i="62"/>
  <c r="GK75" i="62" s="1"/>
  <c r="FN75" i="62"/>
  <c r="FO75" i="62"/>
  <c r="GT75" i="62" s="1"/>
  <c r="FP75" i="62"/>
  <c r="GW75" i="62" s="1"/>
  <c r="FQ75" i="62"/>
  <c r="GZ75" i="62" s="1"/>
  <c r="CM76" i="62"/>
  <c r="CN76" i="62"/>
  <c r="CO76" i="62"/>
  <c r="CP76" i="62"/>
  <c r="CQ76" i="62"/>
  <c r="CR76" i="62"/>
  <c r="CS76" i="62"/>
  <c r="CT76" i="62"/>
  <c r="CU76" i="62"/>
  <c r="CW76" i="62"/>
  <c r="CY76" i="62"/>
  <c r="DF76" i="62"/>
  <c r="DH76" i="62" s="1"/>
  <c r="DJ76" i="62"/>
  <c r="DK76" i="62" s="1"/>
  <c r="DS76" i="62"/>
  <c r="DT76" i="62"/>
  <c r="DU76" i="62"/>
  <c r="DV76" i="62"/>
  <c r="DW76" i="62"/>
  <c r="DX76" i="62"/>
  <c r="DY76" i="62"/>
  <c r="DZ76" i="62"/>
  <c r="EA76" i="62"/>
  <c r="EB76" i="62"/>
  <c r="EC76" i="62"/>
  <c r="ED76" i="62"/>
  <c r="GG76" i="62" s="1"/>
  <c r="EE76" i="62"/>
  <c r="EG76" i="62"/>
  <c r="EH76" i="62"/>
  <c r="EI76" i="62"/>
  <c r="EJ76" i="62"/>
  <c r="EK76" i="62"/>
  <c r="EM76" i="62"/>
  <c r="EN76" i="62"/>
  <c r="EO76" i="62"/>
  <c r="EP76" i="62"/>
  <c r="EQ76" i="62"/>
  <c r="ER76" i="62"/>
  <c r="ES76" i="62"/>
  <c r="ET76" i="62"/>
  <c r="EU76" i="62"/>
  <c r="EV76" i="62"/>
  <c r="EW76" i="62"/>
  <c r="EX76" i="62"/>
  <c r="FA76" i="62"/>
  <c r="GI76" i="62" s="1"/>
  <c r="FB76" i="62"/>
  <c r="FC76" i="62"/>
  <c r="GR76" i="62" s="1"/>
  <c r="FD76" i="62"/>
  <c r="FE76" i="62"/>
  <c r="GX76" i="62" s="1"/>
  <c r="FG76" i="62"/>
  <c r="GJ76" i="62" s="1"/>
  <c r="FH76" i="62"/>
  <c r="FI76" i="62"/>
  <c r="GS76" i="62" s="1"/>
  <c r="FJ76" i="62"/>
  <c r="GV76" i="62" s="1"/>
  <c r="FK76" i="62"/>
  <c r="GY76" i="62" s="1"/>
  <c r="FM76" i="62"/>
  <c r="GK76" i="62" s="1"/>
  <c r="FN76" i="62"/>
  <c r="FO76" i="62"/>
  <c r="GT76" i="62" s="1"/>
  <c r="FP76" i="62"/>
  <c r="GW76" i="62" s="1"/>
  <c r="FQ76" i="62"/>
  <c r="GZ76" i="62" s="1"/>
  <c r="GU76" i="62"/>
  <c r="CM77" i="62"/>
  <c r="CN77" i="62"/>
  <c r="CO77" i="62"/>
  <c r="CP77" i="62"/>
  <c r="CQ77" i="62"/>
  <c r="CR77" i="62"/>
  <c r="CS77" i="62"/>
  <c r="CT77" i="62"/>
  <c r="CU77" i="62"/>
  <c r="CW77" i="62"/>
  <c r="CY77" i="62"/>
  <c r="DF77" i="62"/>
  <c r="DG77" i="62" s="1"/>
  <c r="DJ77" i="62"/>
  <c r="DK77" i="62" s="1"/>
  <c r="DP77" i="62" s="1"/>
  <c r="DS77" i="62"/>
  <c r="DT77" i="62"/>
  <c r="DU77" i="62"/>
  <c r="DV77" i="62"/>
  <c r="DW77" i="62"/>
  <c r="DX77" i="62"/>
  <c r="DY77" i="62"/>
  <c r="DZ77" i="62"/>
  <c r="EA77" i="62"/>
  <c r="EB77" i="62"/>
  <c r="EC77" i="62"/>
  <c r="ED77" i="62"/>
  <c r="GG77" i="62" s="1"/>
  <c r="EE77" i="62"/>
  <c r="EG77" i="62"/>
  <c r="EH77" i="62"/>
  <c r="EI77" i="62"/>
  <c r="EJ77" i="62"/>
  <c r="EK77" i="62"/>
  <c r="EM77" i="62"/>
  <c r="EN77" i="62"/>
  <c r="EO77" i="62"/>
  <c r="EP77" i="62"/>
  <c r="EQ77" i="62"/>
  <c r="ER77" i="62"/>
  <c r="ES77" i="62"/>
  <c r="ET77" i="62"/>
  <c r="EU77" i="62"/>
  <c r="EV77" i="62"/>
  <c r="EW77" i="62"/>
  <c r="EX77" i="62"/>
  <c r="FA77" i="62"/>
  <c r="GI77" i="62" s="1"/>
  <c r="FB77" i="62"/>
  <c r="FC77" i="62"/>
  <c r="GR77" i="62" s="1"/>
  <c r="FD77" i="62"/>
  <c r="GU77" i="62" s="1"/>
  <c r="FE77" i="62"/>
  <c r="GX77" i="62" s="1"/>
  <c r="FG77" i="62"/>
  <c r="GJ77" i="62" s="1"/>
  <c r="FH77" i="62"/>
  <c r="FI77" i="62"/>
  <c r="GS77" i="62" s="1"/>
  <c r="FJ77" i="62"/>
  <c r="GV77" i="62" s="1"/>
  <c r="FK77" i="62"/>
  <c r="GY77" i="62" s="1"/>
  <c r="FM77" i="62"/>
  <c r="GK77" i="62" s="1"/>
  <c r="FN77" i="62"/>
  <c r="FO77" i="62"/>
  <c r="GT77" i="62" s="1"/>
  <c r="FP77" i="62"/>
  <c r="GW77" i="62" s="1"/>
  <c r="FQ77" i="62"/>
  <c r="GZ77" i="62" s="1"/>
  <c r="CM78" i="62"/>
  <c r="CN78" i="62"/>
  <c r="CO78" i="62"/>
  <c r="CP78" i="62"/>
  <c r="CQ78" i="62"/>
  <c r="CR78" i="62"/>
  <c r="CS78" i="62"/>
  <c r="CT78" i="62"/>
  <c r="CU78" i="62"/>
  <c r="CW78" i="62"/>
  <c r="CY78" i="62"/>
  <c r="DF78" i="62"/>
  <c r="DH78" i="62" s="1"/>
  <c r="DJ78" i="62"/>
  <c r="DK78" i="62" s="1"/>
  <c r="DN78" i="62" s="1"/>
  <c r="DS78" i="62"/>
  <c r="DT78" i="62"/>
  <c r="DU78" i="62"/>
  <c r="DV78" i="62"/>
  <c r="DW78" i="62"/>
  <c r="DX78" i="62"/>
  <c r="DY78" i="62"/>
  <c r="DZ78" i="62"/>
  <c r="EA78" i="62"/>
  <c r="EB78" i="62"/>
  <c r="EC78" i="62"/>
  <c r="ED78" i="62"/>
  <c r="GG78" i="62" s="1"/>
  <c r="EE78" i="62"/>
  <c r="EG78" i="62"/>
  <c r="EH78" i="62"/>
  <c r="EI78" i="62"/>
  <c r="EJ78" i="62"/>
  <c r="EK78" i="62"/>
  <c r="EM78" i="62"/>
  <c r="EN78" i="62"/>
  <c r="EO78" i="62"/>
  <c r="EP78" i="62"/>
  <c r="EQ78" i="62"/>
  <c r="ER78" i="62"/>
  <c r="ES78" i="62"/>
  <c r="ET78" i="62"/>
  <c r="EU78" i="62"/>
  <c r="EV78" i="62"/>
  <c r="EW78" i="62"/>
  <c r="EX78" i="62"/>
  <c r="FA78" i="62"/>
  <c r="GI78" i="62" s="1"/>
  <c r="FB78" i="62"/>
  <c r="FC78" i="62"/>
  <c r="GR78" i="62" s="1"/>
  <c r="FD78" i="62"/>
  <c r="FE78" i="62"/>
  <c r="GX78" i="62" s="1"/>
  <c r="FG78" i="62"/>
  <c r="GJ78" i="62" s="1"/>
  <c r="FH78" i="62"/>
  <c r="FI78" i="62"/>
  <c r="GS78" i="62" s="1"/>
  <c r="FJ78" i="62"/>
  <c r="GV78" i="62" s="1"/>
  <c r="FK78" i="62"/>
  <c r="GY78" i="62" s="1"/>
  <c r="FM78" i="62"/>
  <c r="GK78" i="62" s="1"/>
  <c r="FN78" i="62"/>
  <c r="FO78" i="62"/>
  <c r="GT78" i="62" s="1"/>
  <c r="FP78" i="62"/>
  <c r="GW78" i="62" s="1"/>
  <c r="FQ78" i="62"/>
  <c r="GZ78" i="62" s="1"/>
  <c r="GU78" i="62"/>
  <c r="BF79" i="62"/>
  <c r="BG79" i="62"/>
  <c r="BH79" i="62"/>
  <c r="BI79" i="62"/>
  <c r="BJ79" i="62"/>
  <c r="BL79" i="62"/>
  <c r="FU79" i="62" s="1"/>
  <c r="HQ79" i="62" s="1"/>
  <c r="BM79" i="62"/>
  <c r="BN79" i="62"/>
  <c r="BO79" i="62"/>
  <c r="BP79" i="62"/>
  <c r="BR79" i="62"/>
  <c r="FV79" i="62" s="1"/>
  <c r="HR79" i="62" s="1"/>
  <c r="BS79" i="62"/>
  <c r="BT79" i="62"/>
  <c r="BU79" i="62"/>
  <c r="BV79" i="62"/>
  <c r="BY79" i="62"/>
  <c r="BZ79" i="62"/>
  <c r="CA79" i="62"/>
  <c r="CB79" i="62"/>
  <c r="CC79" i="62"/>
  <c r="CF79" i="62"/>
  <c r="CG79" i="62"/>
  <c r="CH79" i="62"/>
  <c r="CI79" i="62"/>
  <c r="CJ79" i="62"/>
  <c r="CM79" i="62"/>
  <c r="CN79" i="62"/>
  <c r="CO79" i="62"/>
  <c r="CP79" i="62"/>
  <c r="CQ79" i="62"/>
  <c r="CR79" i="62"/>
  <c r="CS79" i="62"/>
  <c r="CT79" i="62"/>
  <c r="CU79" i="62"/>
  <c r="CW79" i="62"/>
  <c r="CY79" i="62"/>
  <c r="CZ79" i="62"/>
  <c r="DA79" i="62"/>
  <c r="DB79" i="62"/>
  <c r="DC79" i="62"/>
  <c r="DD79" i="62"/>
  <c r="DF79" i="62"/>
  <c r="DG79" i="62" s="1"/>
  <c r="DJ79" i="62"/>
  <c r="DK79" i="62" s="1"/>
  <c r="DM79" i="62" s="1"/>
  <c r="DS79" i="62"/>
  <c r="DT79" i="62"/>
  <c r="DU79" i="62"/>
  <c r="DV79" i="62"/>
  <c r="DW79" i="62"/>
  <c r="DX79" i="62"/>
  <c r="DY79" i="62"/>
  <c r="DZ79" i="62"/>
  <c r="EA79" i="62"/>
  <c r="EB79" i="62"/>
  <c r="EC79" i="62"/>
  <c r="ED79" i="62"/>
  <c r="GG79" i="62" s="1"/>
  <c r="EE79" i="62"/>
  <c r="EG79" i="62"/>
  <c r="EH79" i="62"/>
  <c r="EI79" i="62"/>
  <c r="EJ79" i="62"/>
  <c r="EK79" i="62"/>
  <c r="EM79" i="62"/>
  <c r="EN79" i="62"/>
  <c r="EO79" i="62"/>
  <c r="EP79" i="62"/>
  <c r="EQ79" i="62"/>
  <c r="ER79" i="62"/>
  <c r="ES79" i="62"/>
  <c r="ET79" i="62"/>
  <c r="EU79" i="62"/>
  <c r="EV79" i="62"/>
  <c r="EW79" i="62"/>
  <c r="EX79" i="62"/>
  <c r="FA79" i="62"/>
  <c r="GI79" i="62" s="1"/>
  <c r="FB79" i="62"/>
  <c r="FC79" i="62"/>
  <c r="GR79" i="62" s="1"/>
  <c r="FD79" i="62"/>
  <c r="GU79" i="62" s="1"/>
  <c r="FE79" i="62"/>
  <c r="GX79" i="62" s="1"/>
  <c r="FG79" i="62"/>
  <c r="GJ79" i="62" s="1"/>
  <c r="FH79" i="62"/>
  <c r="FI79" i="62"/>
  <c r="GS79" i="62" s="1"/>
  <c r="FJ79" i="62"/>
  <c r="GV79" i="62" s="1"/>
  <c r="FK79" i="62"/>
  <c r="GY79" i="62" s="1"/>
  <c r="FM79" i="62"/>
  <c r="GK79" i="62" s="1"/>
  <c r="FN79" i="62"/>
  <c r="FO79" i="62"/>
  <c r="GT79" i="62" s="1"/>
  <c r="FP79" i="62"/>
  <c r="GW79" i="62" s="1"/>
  <c r="FQ79" i="62"/>
  <c r="GZ79" i="62" s="1"/>
  <c r="CM80" i="62"/>
  <c r="CN80" i="62"/>
  <c r="CO80" i="62"/>
  <c r="CP80" i="62"/>
  <c r="CQ80" i="62"/>
  <c r="CR80" i="62"/>
  <c r="CS80" i="62"/>
  <c r="CT80" i="62"/>
  <c r="CU80" i="62"/>
  <c r="CW80" i="62"/>
  <c r="CY80" i="62"/>
  <c r="DF80" i="62"/>
  <c r="DG80" i="62" s="1"/>
  <c r="DJ80" i="62"/>
  <c r="DK80" i="62" s="1"/>
  <c r="DP80" i="62" s="1"/>
  <c r="DS80" i="62"/>
  <c r="DT80" i="62"/>
  <c r="DU80" i="62"/>
  <c r="DV80" i="62"/>
  <c r="DW80" i="62"/>
  <c r="DX80" i="62"/>
  <c r="DY80" i="62"/>
  <c r="DZ80" i="62"/>
  <c r="EA80" i="62"/>
  <c r="EB80" i="62"/>
  <c r="EC80" i="62"/>
  <c r="ED80" i="62"/>
  <c r="GG80" i="62" s="1"/>
  <c r="EE80" i="62"/>
  <c r="EG80" i="62"/>
  <c r="EH80" i="62"/>
  <c r="EI80" i="62"/>
  <c r="EJ80" i="62"/>
  <c r="EK80" i="62"/>
  <c r="EM80" i="62"/>
  <c r="EN80" i="62"/>
  <c r="EO80" i="62"/>
  <c r="EP80" i="62"/>
  <c r="EQ80" i="62"/>
  <c r="ER80" i="62"/>
  <c r="ES80" i="62"/>
  <c r="ET80" i="62"/>
  <c r="EU80" i="62"/>
  <c r="EV80" i="62"/>
  <c r="EW80" i="62"/>
  <c r="EX80" i="62"/>
  <c r="FA80" i="62"/>
  <c r="GI80" i="62" s="1"/>
  <c r="FB80" i="62"/>
  <c r="FC80" i="62"/>
  <c r="GR80" i="62" s="1"/>
  <c r="FD80" i="62"/>
  <c r="GU80" i="62" s="1"/>
  <c r="FE80" i="62"/>
  <c r="GX80" i="62" s="1"/>
  <c r="FG80" i="62"/>
  <c r="GJ80" i="62" s="1"/>
  <c r="FH80" i="62"/>
  <c r="FI80" i="62"/>
  <c r="GS80" i="62" s="1"/>
  <c r="FJ80" i="62"/>
  <c r="GV80" i="62" s="1"/>
  <c r="FK80" i="62"/>
  <c r="GY80" i="62" s="1"/>
  <c r="FM80" i="62"/>
  <c r="GK80" i="62" s="1"/>
  <c r="FN80" i="62"/>
  <c r="FO80" i="62"/>
  <c r="GT80" i="62" s="1"/>
  <c r="FP80" i="62"/>
  <c r="GW80" i="62" s="1"/>
  <c r="FQ80" i="62"/>
  <c r="GZ80" i="62" s="1"/>
  <c r="CM81" i="62"/>
  <c r="CN81" i="62"/>
  <c r="CO81" i="62"/>
  <c r="CP81" i="62"/>
  <c r="CQ81" i="62"/>
  <c r="CR81" i="62"/>
  <c r="CS81" i="62"/>
  <c r="CT81" i="62"/>
  <c r="CU81" i="62"/>
  <c r="CW81" i="62"/>
  <c r="CY81" i="62"/>
  <c r="DF81" i="62"/>
  <c r="DH81" i="62" s="1"/>
  <c r="DJ81" i="62"/>
  <c r="DK81" i="62" s="1"/>
  <c r="DP81" i="62" s="1"/>
  <c r="DS81" i="62"/>
  <c r="DT81" i="62"/>
  <c r="DU81" i="62"/>
  <c r="DV81" i="62"/>
  <c r="DW81" i="62"/>
  <c r="DX81" i="62"/>
  <c r="DY81" i="62"/>
  <c r="DZ81" i="62"/>
  <c r="EA81" i="62"/>
  <c r="EB81" i="62"/>
  <c r="EC81" i="62"/>
  <c r="ED81" i="62"/>
  <c r="GG81" i="62" s="1"/>
  <c r="EE81" i="62"/>
  <c r="EG81" i="62"/>
  <c r="EH81" i="62"/>
  <c r="EI81" i="62"/>
  <c r="EJ81" i="62"/>
  <c r="EK81" i="62"/>
  <c r="EM81" i="62"/>
  <c r="EN81" i="62"/>
  <c r="EO81" i="62"/>
  <c r="EP81" i="62"/>
  <c r="EQ81" i="62"/>
  <c r="ER81" i="62"/>
  <c r="ES81" i="62"/>
  <c r="ET81" i="62"/>
  <c r="EU81" i="62"/>
  <c r="EV81" i="62"/>
  <c r="EW81" i="62"/>
  <c r="EX81" i="62"/>
  <c r="FA81" i="62"/>
  <c r="GI81" i="62" s="1"/>
  <c r="FB81" i="62"/>
  <c r="FC81" i="62"/>
  <c r="GR81" i="62" s="1"/>
  <c r="FD81" i="62"/>
  <c r="GU81" i="62" s="1"/>
  <c r="FE81" i="62"/>
  <c r="GX81" i="62" s="1"/>
  <c r="FG81" i="62"/>
  <c r="GJ81" i="62" s="1"/>
  <c r="FH81" i="62"/>
  <c r="FI81" i="62"/>
  <c r="GS81" i="62" s="1"/>
  <c r="FJ81" i="62"/>
  <c r="GV81" i="62" s="1"/>
  <c r="FK81" i="62"/>
  <c r="GY81" i="62" s="1"/>
  <c r="FM81" i="62"/>
  <c r="GK81" i="62" s="1"/>
  <c r="FN81" i="62"/>
  <c r="FO81" i="62"/>
  <c r="GT81" i="62" s="1"/>
  <c r="FP81" i="62"/>
  <c r="GW81" i="62" s="1"/>
  <c r="FQ81" i="62"/>
  <c r="GZ81" i="62" s="1"/>
  <c r="CM82" i="62"/>
  <c r="CN82" i="62"/>
  <c r="CO82" i="62"/>
  <c r="CP82" i="62"/>
  <c r="CQ82" i="62"/>
  <c r="CR82" i="62"/>
  <c r="CS82" i="62"/>
  <c r="CT82" i="62"/>
  <c r="CU82" i="62"/>
  <c r="CW82" i="62"/>
  <c r="CY82" i="62"/>
  <c r="DF82" i="62"/>
  <c r="DG82" i="62" s="1"/>
  <c r="DJ82" i="62"/>
  <c r="DK82" i="62" s="1"/>
  <c r="DS82" i="62"/>
  <c r="DT82" i="62"/>
  <c r="DU82" i="62"/>
  <c r="DV82" i="62"/>
  <c r="DW82" i="62"/>
  <c r="DX82" i="62"/>
  <c r="DY82" i="62"/>
  <c r="DZ82" i="62"/>
  <c r="EA82" i="62"/>
  <c r="EB82" i="62"/>
  <c r="EC82" i="62"/>
  <c r="ED82" i="62"/>
  <c r="GG82" i="62" s="1"/>
  <c r="EE82" i="62"/>
  <c r="EG82" i="62"/>
  <c r="EH82" i="62"/>
  <c r="EI82" i="62"/>
  <c r="EJ82" i="62"/>
  <c r="EK82" i="62"/>
  <c r="EM82" i="62"/>
  <c r="EN82" i="62"/>
  <c r="EO82" i="62"/>
  <c r="EP82" i="62"/>
  <c r="EQ82" i="62"/>
  <c r="ER82" i="62"/>
  <c r="ES82" i="62"/>
  <c r="ET82" i="62"/>
  <c r="EU82" i="62"/>
  <c r="EV82" i="62"/>
  <c r="EW82" i="62"/>
  <c r="EX82" i="62"/>
  <c r="FA82" i="62"/>
  <c r="GI82" i="62" s="1"/>
  <c r="FB82" i="62"/>
  <c r="FC82" i="62"/>
  <c r="GR82" i="62" s="1"/>
  <c r="FD82" i="62"/>
  <c r="GU82" i="62" s="1"/>
  <c r="FE82" i="62"/>
  <c r="GX82" i="62" s="1"/>
  <c r="FG82" i="62"/>
  <c r="GJ82" i="62" s="1"/>
  <c r="FH82" i="62"/>
  <c r="FI82" i="62"/>
  <c r="GS82" i="62" s="1"/>
  <c r="FJ82" i="62"/>
  <c r="GV82" i="62" s="1"/>
  <c r="FK82" i="62"/>
  <c r="GY82" i="62" s="1"/>
  <c r="FM82" i="62"/>
  <c r="GK82" i="62" s="1"/>
  <c r="FN82" i="62"/>
  <c r="FO82" i="62"/>
  <c r="GT82" i="62" s="1"/>
  <c r="FP82" i="62"/>
  <c r="GW82" i="62" s="1"/>
  <c r="FQ82" i="62"/>
  <c r="GZ82" i="62" s="1"/>
  <c r="CM83" i="62"/>
  <c r="CN83" i="62"/>
  <c r="CO83" i="62"/>
  <c r="CP83" i="62"/>
  <c r="CQ83" i="62"/>
  <c r="CR83" i="62"/>
  <c r="CS83" i="62"/>
  <c r="CT83" i="62"/>
  <c r="CU83" i="62"/>
  <c r="CW83" i="62"/>
  <c r="CY83" i="62"/>
  <c r="DF83" i="62"/>
  <c r="DJ83" i="62"/>
  <c r="DK83" i="62" s="1"/>
  <c r="DS83" i="62"/>
  <c r="DT83" i="62"/>
  <c r="DU83" i="62"/>
  <c r="DV83" i="62"/>
  <c r="DW83" i="62"/>
  <c r="DX83" i="62"/>
  <c r="DY83" i="62"/>
  <c r="DZ83" i="62"/>
  <c r="EA83" i="62"/>
  <c r="EB83" i="62"/>
  <c r="EC83" i="62"/>
  <c r="ED83" i="62"/>
  <c r="GG83" i="62" s="1"/>
  <c r="EE83" i="62"/>
  <c r="EG83" i="62"/>
  <c r="EH83" i="62"/>
  <c r="EI83" i="62"/>
  <c r="EJ83" i="62"/>
  <c r="EK83" i="62"/>
  <c r="EM83" i="62"/>
  <c r="EN83" i="62"/>
  <c r="EO83" i="62"/>
  <c r="EP83" i="62"/>
  <c r="EQ83" i="62"/>
  <c r="ER83" i="62"/>
  <c r="ES83" i="62"/>
  <c r="ET83" i="62"/>
  <c r="EU83" i="62"/>
  <c r="EV83" i="62"/>
  <c r="EW83" i="62"/>
  <c r="EX83" i="62"/>
  <c r="FA83" i="62"/>
  <c r="GI83" i="62" s="1"/>
  <c r="FB83" i="62"/>
  <c r="FC83" i="62"/>
  <c r="GR83" i="62" s="1"/>
  <c r="FD83" i="62"/>
  <c r="GU83" i="62" s="1"/>
  <c r="FE83" i="62"/>
  <c r="GX83" i="62" s="1"/>
  <c r="FG83" i="62"/>
  <c r="GJ83" i="62" s="1"/>
  <c r="FH83" i="62"/>
  <c r="FI83" i="62"/>
  <c r="GS83" i="62" s="1"/>
  <c r="FJ83" i="62"/>
  <c r="GV83" i="62" s="1"/>
  <c r="FK83" i="62"/>
  <c r="GY83" i="62" s="1"/>
  <c r="FM83" i="62"/>
  <c r="GK83" i="62" s="1"/>
  <c r="FN83" i="62"/>
  <c r="FO83" i="62"/>
  <c r="GT83" i="62" s="1"/>
  <c r="FP83" i="62"/>
  <c r="GW83" i="62" s="1"/>
  <c r="FQ83" i="62"/>
  <c r="GZ83" i="62" s="1"/>
  <c r="CM84" i="62"/>
  <c r="CN84" i="62"/>
  <c r="CO84" i="62"/>
  <c r="CP84" i="62"/>
  <c r="CQ84" i="62"/>
  <c r="CR84" i="62"/>
  <c r="CS84" i="62"/>
  <c r="CT84" i="62"/>
  <c r="CU84" i="62"/>
  <c r="CW84" i="62"/>
  <c r="CY84" i="62"/>
  <c r="DF84" i="62"/>
  <c r="DH84" i="62" s="1"/>
  <c r="DJ84" i="62"/>
  <c r="DK84" i="62" s="1"/>
  <c r="DS84" i="62"/>
  <c r="DT84" i="62"/>
  <c r="DU84" i="62"/>
  <c r="DV84" i="62"/>
  <c r="DW84" i="62"/>
  <c r="DX84" i="62"/>
  <c r="DY84" i="62"/>
  <c r="DZ84" i="62"/>
  <c r="EA84" i="62"/>
  <c r="EB84" i="62"/>
  <c r="EC84" i="62"/>
  <c r="ED84" i="62"/>
  <c r="GG84" i="62" s="1"/>
  <c r="EE84" i="62"/>
  <c r="EG84" i="62"/>
  <c r="EH84" i="62"/>
  <c r="EI84" i="62"/>
  <c r="EJ84" i="62"/>
  <c r="EK84" i="62"/>
  <c r="EM84" i="62"/>
  <c r="EN84" i="62"/>
  <c r="EO84" i="62"/>
  <c r="EP84" i="62"/>
  <c r="EQ84" i="62"/>
  <c r="ER84" i="62"/>
  <c r="ES84" i="62"/>
  <c r="ET84" i="62"/>
  <c r="EU84" i="62"/>
  <c r="EV84" i="62"/>
  <c r="EW84" i="62"/>
  <c r="EX84" i="62"/>
  <c r="FA84" i="62"/>
  <c r="GI84" i="62" s="1"/>
  <c r="FB84" i="62"/>
  <c r="FC84" i="62"/>
  <c r="GR84" i="62" s="1"/>
  <c r="FD84" i="62"/>
  <c r="GU84" i="62" s="1"/>
  <c r="FE84" i="62"/>
  <c r="GX84" i="62" s="1"/>
  <c r="FG84" i="62"/>
  <c r="GJ84" i="62" s="1"/>
  <c r="FH84" i="62"/>
  <c r="FI84" i="62"/>
  <c r="GS84" i="62" s="1"/>
  <c r="FJ84" i="62"/>
  <c r="GV84" i="62" s="1"/>
  <c r="FK84" i="62"/>
  <c r="GY84" i="62" s="1"/>
  <c r="FM84" i="62"/>
  <c r="GK84" i="62" s="1"/>
  <c r="FN84" i="62"/>
  <c r="FO84" i="62"/>
  <c r="GT84" i="62" s="1"/>
  <c r="FP84" i="62"/>
  <c r="GW84" i="62" s="1"/>
  <c r="FQ84" i="62"/>
  <c r="GZ84" i="62" s="1"/>
  <c r="BF85" i="62"/>
  <c r="BG85" i="62"/>
  <c r="BH85" i="62"/>
  <c r="BI85" i="62"/>
  <c r="BJ85" i="62"/>
  <c r="BL85" i="62"/>
  <c r="BM85" i="62"/>
  <c r="BN85" i="62"/>
  <c r="BO85" i="62"/>
  <c r="BP85" i="62"/>
  <c r="BR85" i="62"/>
  <c r="FV85" i="62" s="1"/>
  <c r="HR85" i="62" s="1"/>
  <c r="BS85" i="62"/>
  <c r="BT85" i="62"/>
  <c r="BU85" i="62"/>
  <c r="BV85" i="62"/>
  <c r="BY85" i="62"/>
  <c r="BZ85" i="62"/>
  <c r="CA85" i="62"/>
  <c r="CB85" i="62"/>
  <c r="CC85" i="62"/>
  <c r="CF85" i="62"/>
  <c r="CG85" i="62"/>
  <c r="CH85" i="62"/>
  <c r="CI85" i="62"/>
  <c r="CJ85" i="62"/>
  <c r="CM85" i="62"/>
  <c r="CN85" i="62"/>
  <c r="CO85" i="62"/>
  <c r="CP85" i="62"/>
  <c r="CQ85" i="62"/>
  <c r="CR85" i="62"/>
  <c r="CS85" i="62"/>
  <c r="CT85" i="62"/>
  <c r="CU85" i="62"/>
  <c r="CW85" i="62"/>
  <c r="CY85" i="62"/>
  <c r="CZ85" i="62"/>
  <c r="DA85" i="62"/>
  <c r="DB85" i="62"/>
  <c r="DC85" i="62"/>
  <c r="DD85" i="62"/>
  <c r="DF85" i="62"/>
  <c r="DJ85" i="62"/>
  <c r="DK85" i="62" s="1"/>
  <c r="DQ85" i="62" s="1"/>
  <c r="DS85" i="62"/>
  <c r="DT85" i="62"/>
  <c r="DU85" i="62"/>
  <c r="DV85" i="62"/>
  <c r="DW85" i="62"/>
  <c r="DX85" i="62"/>
  <c r="DY85" i="62"/>
  <c r="DZ85" i="62"/>
  <c r="EA85" i="62"/>
  <c r="EB85" i="62"/>
  <c r="EC85" i="62"/>
  <c r="ED85" i="62"/>
  <c r="GG85" i="62" s="1"/>
  <c r="EE85" i="62"/>
  <c r="EG85" i="62"/>
  <c r="EH85" i="62"/>
  <c r="EI85" i="62"/>
  <c r="EJ85" i="62"/>
  <c r="EK85" i="62"/>
  <c r="EM85" i="62"/>
  <c r="EN85" i="62"/>
  <c r="EO85" i="62"/>
  <c r="EP85" i="62"/>
  <c r="EQ85" i="62"/>
  <c r="ER85" i="62"/>
  <c r="ES85" i="62"/>
  <c r="ET85" i="62"/>
  <c r="EU85" i="62"/>
  <c r="EV85" i="62"/>
  <c r="EW85" i="62"/>
  <c r="EX85" i="62"/>
  <c r="FA85" i="62"/>
  <c r="GI85" i="62" s="1"/>
  <c r="FB85" i="62"/>
  <c r="FC85" i="62"/>
  <c r="GR85" i="62" s="1"/>
  <c r="FD85" i="62"/>
  <c r="GU85" i="62" s="1"/>
  <c r="FE85" i="62"/>
  <c r="GX85" i="62" s="1"/>
  <c r="FG85" i="62"/>
  <c r="GJ85" i="62" s="1"/>
  <c r="FH85" i="62"/>
  <c r="FI85" i="62"/>
  <c r="GS85" i="62" s="1"/>
  <c r="FJ85" i="62"/>
  <c r="GV85" i="62" s="1"/>
  <c r="FK85" i="62"/>
  <c r="GY85" i="62" s="1"/>
  <c r="FM85" i="62"/>
  <c r="GK85" i="62" s="1"/>
  <c r="FN85" i="62"/>
  <c r="FO85" i="62"/>
  <c r="GT85" i="62" s="1"/>
  <c r="FP85" i="62"/>
  <c r="GW85" i="62" s="1"/>
  <c r="FQ85" i="62"/>
  <c r="GZ85" i="62" s="1"/>
  <c r="FU85" i="62"/>
  <c r="HQ85" i="62" s="1"/>
  <c r="CM86" i="62"/>
  <c r="CN86" i="62"/>
  <c r="CO86" i="62"/>
  <c r="CP86" i="62"/>
  <c r="CQ86" i="62"/>
  <c r="CR86" i="62"/>
  <c r="CS86" i="62"/>
  <c r="CT86" i="62"/>
  <c r="CU86" i="62"/>
  <c r="CW86" i="62"/>
  <c r="CY86" i="62"/>
  <c r="DF86" i="62"/>
  <c r="DJ86" i="62"/>
  <c r="DK86" i="62" s="1"/>
  <c r="DM86" i="62" s="1"/>
  <c r="DS86" i="62"/>
  <c r="DT86" i="62"/>
  <c r="DU86" i="62"/>
  <c r="DV86" i="62"/>
  <c r="DW86" i="62"/>
  <c r="DX86" i="62"/>
  <c r="DY86" i="62"/>
  <c r="DZ86" i="62"/>
  <c r="EA86" i="62"/>
  <c r="EB86" i="62"/>
  <c r="EC86" i="62"/>
  <c r="ED86" i="62"/>
  <c r="GG86" i="62" s="1"/>
  <c r="EE86" i="62"/>
  <c r="EG86" i="62"/>
  <c r="EH86" i="62"/>
  <c r="EI86" i="62"/>
  <c r="EJ86" i="62"/>
  <c r="EK86" i="62"/>
  <c r="EM86" i="62"/>
  <c r="EN86" i="62"/>
  <c r="EO86" i="62"/>
  <c r="EP86" i="62"/>
  <c r="EQ86" i="62"/>
  <c r="ER86" i="62"/>
  <c r="ES86" i="62"/>
  <c r="ET86" i="62"/>
  <c r="EU86" i="62"/>
  <c r="EV86" i="62"/>
  <c r="EW86" i="62"/>
  <c r="EX86" i="62"/>
  <c r="FA86" i="62"/>
  <c r="GI86" i="62" s="1"/>
  <c r="FB86" i="62"/>
  <c r="FC86" i="62"/>
  <c r="GR86" i="62" s="1"/>
  <c r="FD86" i="62"/>
  <c r="GU86" i="62" s="1"/>
  <c r="FE86" i="62"/>
  <c r="GX86" i="62" s="1"/>
  <c r="FG86" i="62"/>
  <c r="GJ86" i="62" s="1"/>
  <c r="FH86" i="62"/>
  <c r="FI86" i="62"/>
  <c r="GS86" i="62" s="1"/>
  <c r="FJ86" i="62"/>
  <c r="GV86" i="62" s="1"/>
  <c r="FK86" i="62"/>
  <c r="GY86" i="62" s="1"/>
  <c r="FM86" i="62"/>
  <c r="GK86" i="62" s="1"/>
  <c r="FN86" i="62"/>
  <c r="FO86" i="62"/>
  <c r="GT86" i="62" s="1"/>
  <c r="FP86" i="62"/>
  <c r="GW86" i="62" s="1"/>
  <c r="FQ86" i="62"/>
  <c r="GZ86" i="62" s="1"/>
  <c r="CM87" i="62"/>
  <c r="CN87" i="62"/>
  <c r="CO87" i="62"/>
  <c r="CP87" i="62"/>
  <c r="CQ87" i="62"/>
  <c r="CR87" i="62"/>
  <c r="CS87" i="62"/>
  <c r="CT87" i="62"/>
  <c r="CU87" i="62"/>
  <c r="CW87" i="62"/>
  <c r="CY87" i="62"/>
  <c r="DF87" i="62"/>
  <c r="DJ87" i="62"/>
  <c r="DK87" i="62" s="1"/>
  <c r="DQ87" i="62" s="1"/>
  <c r="DS87" i="62"/>
  <c r="DT87" i="62"/>
  <c r="DU87" i="62"/>
  <c r="DV87" i="62"/>
  <c r="DW87" i="62"/>
  <c r="DX87" i="62"/>
  <c r="DY87" i="62"/>
  <c r="DZ87" i="62"/>
  <c r="EA87" i="62"/>
  <c r="EB87" i="62"/>
  <c r="EC87" i="62"/>
  <c r="ED87" i="62"/>
  <c r="GG87" i="62" s="1"/>
  <c r="EE87" i="62"/>
  <c r="EG87" i="62"/>
  <c r="EH87" i="62"/>
  <c r="EI87" i="62"/>
  <c r="EJ87" i="62"/>
  <c r="EK87" i="62"/>
  <c r="EM87" i="62"/>
  <c r="EN87" i="62"/>
  <c r="EO87" i="62"/>
  <c r="EP87" i="62"/>
  <c r="EQ87" i="62"/>
  <c r="ER87" i="62"/>
  <c r="ES87" i="62"/>
  <c r="ET87" i="62"/>
  <c r="EU87" i="62"/>
  <c r="EV87" i="62"/>
  <c r="EW87" i="62"/>
  <c r="EX87" i="62"/>
  <c r="FA87" i="62"/>
  <c r="GI87" i="62" s="1"/>
  <c r="FB87" i="62"/>
  <c r="FC87" i="62"/>
  <c r="GR87" i="62" s="1"/>
  <c r="FD87" i="62"/>
  <c r="GU87" i="62" s="1"/>
  <c r="FE87" i="62"/>
  <c r="GX87" i="62" s="1"/>
  <c r="FG87" i="62"/>
  <c r="GJ87" i="62" s="1"/>
  <c r="FH87" i="62"/>
  <c r="FI87" i="62"/>
  <c r="GS87" i="62" s="1"/>
  <c r="FJ87" i="62"/>
  <c r="GV87" i="62" s="1"/>
  <c r="FK87" i="62"/>
  <c r="GY87" i="62" s="1"/>
  <c r="FM87" i="62"/>
  <c r="GK87" i="62" s="1"/>
  <c r="FN87" i="62"/>
  <c r="FO87" i="62"/>
  <c r="GT87" i="62" s="1"/>
  <c r="FP87" i="62"/>
  <c r="GW87" i="62" s="1"/>
  <c r="FQ87" i="62"/>
  <c r="GZ87" i="62" s="1"/>
  <c r="CM88" i="62"/>
  <c r="CN88" i="62"/>
  <c r="CO88" i="62"/>
  <c r="CP88" i="62"/>
  <c r="CQ88" i="62"/>
  <c r="CR88" i="62"/>
  <c r="CS88" i="62"/>
  <c r="CT88" i="62"/>
  <c r="CU88" i="62"/>
  <c r="CW88" i="62"/>
  <c r="CY88" i="62"/>
  <c r="DF88" i="62"/>
  <c r="DJ88" i="62"/>
  <c r="DK88" i="62" s="1"/>
  <c r="DO88" i="62" s="1"/>
  <c r="DS88" i="62"/>
  <c r="DT88" i="62"/>
  <c r="DU88" i="62"/>
  <c r="DV88" i="62"/>
  <c r="DW88" i="62"/>
  <c r="DX88" i="62"/>
  <c r="DY88" i="62"/>
  <c r="DZ88" i="62"/>
  <c r="EA88" i="62"/>
  <c r="EB88" i="62"/>
  <c r="EC88" i="62"/>
  <c r="ED88" i="62"/>
  <c r="GG88" i="62" s="1"/>
  <c r="EE88" i="62"/>
  <c r="EG88" i="62"/>
  <c r="EH88" i="62"/>
  <c r="EI88" i="62"/>
  <c r="EJ88" i="62"/>
  <c r="EK88" i="62"/>
  <c r="EM88" i="62"/>
  <c r="EN88" i="62"/>
  <c r="EO88" i="62"/>
  <c r="EP88" i="62"/>
  <c r="EQ88" i="62"/>
  <c r="ER88" i="62"/>
  <c r="ES88" i="62"/>
  <c r="ET88" i="62"/>
  <c r="EU88" i="62"/>
  <c r="EV88" i="62"/>
  <c r="EW88" i="62"/>
  <c r="EX88" i="62"/>
  <c r="FA88" i="62"/>
  <c r="GI88" i="62" s="1"/>
  <c r="FB88" i="62"/>
  <c r="FC88" i="62"/>
  <c r="GR88" i="62" s="1"/>
  <c r="FD88" i="62"/>
  <c r="GU88" i="62" s="1"/>
  <c r="FE88" i="62"/>
  <c r="GX88" i="62" s="1"/>
  <c r="FG88" i="62"/>
  <c r="GJ88" i="62" s="1"/>
  <c r="FH88" i="62"/>
  <c r="FI88" i="62"/>
  <c r="GS88" i="62" s="1"/>
  <c r="FJ88" i="62"/>
  <c r="GV88" i="62" s="1"/>
  <c r="FK88" i="62"/>
  <c r="GY88" i="62" s="1"/>
  <c r="FM88" i="62"/>
  <c r="GK88" i="62" s="1"/>
  <c r="FN88" i="62"/>
  <c r="FO88" i="62"/>
  <c r="GT88" i="62" s="1"/>
  <c r="FP88" i="62"/>
  <c r="GW88" i="62" s="1"/>
  <c r="FQ88" i="62"/>
  <c r="GZ88" i="62" s="1"/>
  <c r="CM89" i="62"/>
  <c r="CN89" i="62"/>
  <c r="CO89" i="62"/>
  <c r="CP89" i="62"/>
  <c r="CQ89" i="62"/>
  <c r="CR89" i="62"/>
  <c r="CS89" i="62"/>
  <c r="CT89" i="62"/>
  <c r="CU89" i="62"/>
  <c r="CW89" i="62"/>
  <c r="CY89" i="62"/>
  <c r="DF89" i="62"/>
  <c r="DJ89" i="62"/>
  <c r="DK89" i="62" s="1"/>
  <c r="DM89" i="62" s="1"/>
  <c r="DS89" i="62"/>
  <c r="DT89" i="62"/>
  <c r="DU89" i="62"/>
  <c r="DV89" i="62"/>
  <c r="DW89" i="62"/>
  <c r="DX89" i="62"/>
  <c r="DY89" i="62"/>
  <c r="DZ89" i="62"/>
  <c r="EA89" i="62"/>
  <c r="EB89" i="62"/>
  <c r="EC89" i="62"/>
  <c r="ED89" i="62"/>
  <c r="GG89" i="62" s="1"/>
  <c r="EE89" i="62"/>
  <c r="EG89" i="62"/>
  <c r="EH89" i="62"/>
  <c r="EI89" i="62"/>
  <c r="EJ89" i="62"/>
  <c r="EK89" i="62"/>
  <c r="EM89" i="62"/>
  <c r="EN89" i="62"/>
  <c r="EO89" i="62"/>
  <c r="EP89" i="62"/>
  <c r="EQ89" i="62"/>
  <c r="ER89" i="62"/>
  <c r="ES89" i="62"/>
  <c r="ET89" i="62"/>
  <c r="EU89" i="62"/>
  <c r="EV89" i="62"/>
  <c r="EW89" i="62"/>
  <c r="EX89" i="62"/>
  <c r="FA89" i="62"/>
  <c r="GI89" i="62" s="1"/>
  <c r="FB89" i="62"/>
  <c r="FC89" i="62"/>
  <c r="GR89" i="62" s="1"/>
  <c r="FD89" i="62"/>
  <c r="GU89" i="62" s="1"/>
  <c r="FE89" i="62"/>
  <c r="GX89" i="62" s="1"/>
  <c r="FG89" i="62"/>
  <c r="GJ89" i="62" s="1"/>
  <c r="FH89" i="62"/>
  <c r="FI89" i="62"/>
  <c r="GS89" i="62" s="1"/>
  <c r="FJ89" i="62"/>
  <c r="GV89" i="62" s="1"/>
  <c r="FK89" i="62"/>
  <c r="GY89" i="62" s="1"/>
  <c r="FM89" i="62"/>
  <c r="GK89" i="62" s="1"/>
  <c r="FN89" i="62"/>
  <c r="FO89" i="62"/>
  <c r="GT89" i="62" s="1"/>
  <c r="FP89" i="62"/>
  <c r="GW89" i="62" s="1"/>
  <c r="FQ89" i="62"/>
  <c r="GZ89" i="62" s="1"/>
  <c r="CM90" i="62"/>
  <c r="CN90" i="62"/>
  <c r="CO90" i="62"/>
  <c r="CP90" i="62"/>
  <c r="CQ90" i="62"/>
  <c r="CR90" i="62"/>
  <c r="CS90" i="62"/>
  <c r="CT90" i="62"/>
  <c r="CU90" i="62"/>
  <c r="CW90" i="62"/>
  <c r="CY90" i="62"/>
  <c r="DF90" i="62"/>
  <c r="DJ90" i="62"/>
  <c r="DK90" i="62" s="1"/>
  <c r="DQ90" i="62" s="1"/>
  <c r="DS90" i="62"/>
  <c r="DT90" i="62"/>
  <c r="DU90" i="62"/>
  <c r="DV90" i="62"/>
  <c r="DW90" i="62"/>
  <c r="DX90" i="62"/>
  <c r="DY90" i="62"/>
  <c r="DZ90" i="62"/>
  <c r="EA90" i="62"/>
  <c r="EB90" i="62"/>
  <c r="EC90" i="62"/>
  <c r="ED90" i="62"/>
  <c r="GG90" i="62" s="1"/>
  <c r="EE90" i="62"/>
  <c r="EG90" i="62"/>
  <c r="EH90" i="62"/>
  <c r="EI90" i="62"/>
  <c r="EJ90" i="62"/>
  <c r="EK90" i="62"/>
  <c r="EM90" i="62"/>
  <c r="EN90" i="62"/>
  <c r="EO90" i="62"/>
  <c r="EP90" i="62"/>
  <c r="EQ90" i="62"/>
  <c r="ER90" i="62"/>
  <c r="ES90" i="62"/>
  <c r="ET90" i="62"/>
  <c r="EU90" i="62"/>
  <c r="EV90" i="62"/>
  <c r="EW90" i="62"/>
  <c r="EX90" i="62"/>
  <c r="FA90" i="62"/>
  <c r="GI90" i="62" s="1"/>
  <c r="FB90" i="62"/>
  <c r="FC90" i="62"/>
  <c r="GR90" i="62" s="1"/>
  <c r="FD90" i="62"/>
  <c r="GU90" i="62" s="1"/>
  <c r="FE90" i="62"/>
  <c r="GX90" i="62" s="1"/>
  <c r="FG90" i="62"/>
  <c r="GJ90" i="62" s="1"/>
  <c r="FH90" i="62"/>
  <c r="FI90" i="62"/>
  <c r="GS90" i="62" s="1"/>
  <c r="FJ90" i="62"/>
  <c r="GV90" i="62" s="1"/>
  <c r="FK90" i="62"/>
  <c r="GY90" i="62" s="1"/>
  <c r="FM90" i="62"/>
  <c r="GK90" i="62" s="1"/>
  <c r="FN90" i="62"/>
  <c r="FO90" i="62"/>
  <c r="GT90" i="62" s="1"/>
  <c r="FP90" i="62"/>
  <c r="GW90" i="62" s="1"/>
  <c r="FQ90" i="62"/>
  <c r="GZ90" i="62" s="1"/>
  <c r="BF91" i="62"/>
  <c r="BG91" i="62"/>
  <c r="BH91" i="62"/>
  <c r="BI91" i="62"/>
  <c r="BJ91" i="62"/>
  <c r="BL91" i="62"/>
  <c r="FU91" i="62" s="1"/>
  <c r="HQ91" i="62" s="1"/>
  <c r="BM91" i="62"/>
  <c r="BN91" i="62"/>
  <c r="BO91" i="62"/>
  <c r="BP91" i="62"/>
  <c r="BR91" i="62"/>
  <c r="FV91" i="62" s="1"/>
  <c r="HR91" i="62" s="1"/>
  <c r="BS91" i="62"/>
  <c r="BT91" i="62"/>
  <c r="BU91" i="62"/>
  <c r="BV91" i="62"/>
  <c r="BY91" i="62"/>
  <c r="BZ91" i="62"/>
  <c r="CA91" i="62"/>
  <c r="CB91" i="62"/>
  <c r="CC91" i="62"/>
  <c r="CF91" i="62"/>
  <c r="CG91" i="62"/>
  <c r="CH91" i="62"/>
  <c r="CI91" i="62"/>
  <c r="CJ91" i="62"/>
  <c r="CM91" i="62"/>
  <c r="CN91" i="62"/>
  <c r="CO91" i="62"/>
  <c r="CP91" i="62"/>
  <c r="CQ91" i="62"/>
  <c r="CR91" i="62"/>
  <c r="CS91" i="62"/>
  <c r="CT91" i="62"/>
  <c r="CU91" i="62"/>
  <c r="CW91" i="62"/>
  <c r="CY91" i="62"/>
  <c r="CZ91" i="62"/>
  <c r="DA91" i="62"/>
  <c r="DB91" i="62"/>
  <c r="DC91" i="62"/>
  <c r="DD91" i="62"/>
  <c r="DF91" i="62"/>
  <c r="DH91" i="62" s="1"/>
  <c r="DJ91" i="62"/>
  <c r="DK91" i="62" s="1"/>
  <c r="DS91" i="62"/>
  <c r="DT91" i="62"/>
  <c r="DU91" i="62"/>
  <c r="DV91" i="62"/>
  <c r="DW91" i="62"/>
  <c r="DX91" i="62"/>
  <c r="DY91" i="62"/>
  <c r="DZ91" i="62"/>
  <c r="EA91" i="62"/>
  <c r="EB91" i="62"/>
  <c r="EC91" i="62"/>
  <c r="ED91" i="62"/>
  <c r="GG91" i="62" s="1"/>
  <c r="EE91" i="62"/>
  <c r="EG91" i="62"/>
  <c r="EH91" i="62"/>
  <c r="EI91" i="62"/>
  <c r="EJ91" i="62"/>
  <c r="EK91" i="62"/>
  <c r="EM91" i="62"/>
  <c r="EN91" i="62"/>
  <c r="EO91" i="62"/>
  <c r="EP91" i="62"/>
  <c r="EQ91" i="62"/>
  <c r="ER91" i="62"/>
  <c r="ES91" i="62"/>
  <c r="ET91" i="62"/>
  <c r="EU91" i="62"/>
  <c r="EV91" i="62"/>
  <c r="EW91" i="62"/>
  <c r="EX91" i="62"/>
  <c r="FA91" i="62"/>
  <c r="GI91" i="62" s="1"/>
  <c r="FB91" i="62"/>
  <c r="FC91" i="62"/>
  <c r="GR91" i="62" s="1"/>
  <c r="FD91" i="62"/>
  <c r="GU91" i="62" s="1"/>
  <c r="FE91" i="62"/>
  <c r="GX91" i="62" s="1"/>
  <c r="FG91" i="62"/>
  <c r="GJ91" i="62" s="1"/>
  <c r="FH91" i="62"/>
  <c r="FI91" i="62"/>
  <c r="GS91" i="62" s="1"/>
  <c r="FJ91" i="62"/>
  <c r="GV91" i="62" s="1"/>
  <c r="FK91" i="62"/>
  <c r="GY91" i="62" s="1"/>
  <c r="FM91" i="62"/>
  <c r="GK91" i="62" s="1"/>
  <c r="FN91" i="62"/>
  <c r="FO91" i="62"/>
  <c r="GT91" i="62" s="1"/>
  <c r="FP91" i="62"/>
  <c r="GW91" i="62" s="1"/>
  <c r="FQ91" i="62"/>
  <c r="GZ91" i="62" s="1"/>
  <c r="CM92" i="62"/>
  <c r="CN92" i="62"/>
  <c r="CO92" i="62"/>
  <c r="CP92" i="62"/>
  <c r="CQ92" i="62"/>
  <c r="CR92" i="62"/>
  <c r="CS92" i="62"/>
  <c r="CT92" i="62"/>
  <c r="CU92" i="62"/>
  <c r="CW92" i="62"/>
  <c r="CY92" i="62"/>
  <c r="DF92" i="62"/>
  <c r="DJ92" i="62"/>
  <c r="DK92" i="62" s="1"/>
  <c r="DM92" i="62" s="1"/>
  <c r="DS92" i="62"/>
  <c r="DT92" i="62"/>
  <c r="DU92" i="62"/>
  <c r="DV92" i="62"/>
  <c r="DW92" i="62"/>
  <c r="DX92" i="62"/>
  <c r="DY92" i="62"/>
  <c r="DZ92" i="62"/>
  <c r="EA92" i="62"/>
  <c r="EB92" i="62"/>
  <c r="EC92" i="62"/>
  <c r="ED92" i="62"/>
  <c r="GG92" i="62" s="1"/>
  <c r="EE92" i="62"/>
  <c r="EG92" i="62"/>
  <c r="EH92" i="62"/>
  <c r="EI92" i="62"/>
  <c r="EJ92" i="62"/>
  <c r="EK92" i="62"/>
  <c r="EM92" i="62"/>
  <c r="EN92" i="62"/>
  <c r="EO92" i="62"/>
  <c r="EP92" i="62"/>
  <c r="EQ92" i="62"/>
  <c r="ER92" i="62"/>
  <c r="ES92" i="62"/>
  <c r="ET92" i="62"/>
  <c r="EU92" i="62"/>
  <c r="EV92" i="62"/>
  <c r="EW92" i="62"/>
  <c r="EX92" i="62"/>
  <c r="FA92" i="62"/>
  <c r="GI92" i="62" s="1"/>
  <c r="FB92" i="62"/>
  <c r="FC92" i="62"/>
  <c r="GR92" i="62" s="1"/>
  <c r="FD92" i="62"/>
  <c r="GU92" i="62" s="1"/>
  <c r="FE92" i="62"/>
  <c r="GX92" i="62" s="1"/>
  <c r="FG92" i="62"/>
  <c r="GJ92" i="62" s="1"/>
  <c r="FH92" i="62"/>
  <c r="FI92" i="62"/>
  <c r="GS92" i="62" s="1"/>
  <c r="FJ92" i="62"/>
  <c r="GV92" i="62" s="1"/>
  <c r="FK92" i="62"/>
  <c r="GY92" i="62" s="1"/>
  <c r="FM92" i="62"/>
  <c r="GK92" i="62" s="1"/>
  <c r="FN92" i="62"/>
  <c r="FO92" i="62"/>
  <c r="GT92" i="62" s="1"/>
  <c r="FP92" i="62"/>
  <c r="GW92" i="62" s="1"/>
  <c r="FQ92" i="62"/>
  <c r="GZ92" i="62" s="1"/>
  <c r="CM93" i="62"/>
  <c r="CN93" i="62"/>
  <c r="CO93" i="62"/>
  <c r="CP93" i="62"/>
  <c r="CQ93" i="62"/>
  <c r="CR93" i="62"/>
  <c r="CS93" i="62"/>
  <c r="CT93" i="62"/>
  <c r="CU93" i="62"/>
  <c r="CW93" i="62"/>
  <c r="CY93" i="62"/>
  <c r="DF93" i="62"/>
  <c r="DH93" i="62" s="1"/>
  <c r="DJ93" i="62"/>
  <c r="DK93" i="62" s="1"/>
  <c r="DQ93" i="62" s="1"/>
  <c r="DS93" i="62"/>
  <c r="DT93" i="62"/>
  <c r="DU93" i="62"/>
  <c r="DV93" i="62"/>
  <c r="DW93" i="62"/>
  <c r="DX93" i="62"/>
  <c r="DY93" i="62"/>
  <c r="DZ93" i="62"/>
  <c r="EA93" i="62"/>
  <c r="EB93" i="62"/>
  <c r="EC93" i="62"/>
  <c r="ED93" i="62"/>
  <c r="GG93" i="62" s="1"/>
  <c r="EE93" i="62"/>
  <c r="EG93" i="62"/>
  <c r="EH93" i="62"/>
  <c r="EI93" i="62"/>
  <c r="EJ93" i="62"/>
  <c r="EK93" i="62"/>
  <c r="EM93" i="62"/>
  <c r="EN93" i="62"/>
  <c r="EO93" i="62"/>
  <c r="EP93" i="62"/>
  <c r="EQ93" i="62"/>
  <c r="ER93" i="62"/>
  <c r="ES93" i="62"/>
  <c r="ET93" i="62"/>
  <c r="EU93" i="62"/>
  <c r="EV93" i="62"/>
  <c r="EW93" i="62"/>
  <c r="EX93" i="62"/>
  <c r="FA93" i="62"/>
  <c r="GI93" i="62" s="1"/>
  <c r="FB93" i="62"/>
  <c r="FC93" i="62"/>
  <c r="GR93" i="62" s="1"/>
  <c r="FD93" i="62"/>
  <c r="FE93" i="62"/>
  <c r="GX93" i="62" s="1"/>
  <c r="FG93" i="62"/>
  <c r="GJ93" i="62" s="1"/>
  <c r="FH93" i="62"/>
  <c r="FI93" i="62"/>
  <c r="GS93" i="62" s="1"/>
  <c r="FJ93" i="62"/>
  <c r="GV93" i="62" s="1"/>
  <c r="FK93" i="62"/>
  <c r="GY93" i="62" s="1"/>
  <c r="FM93" i="62"/>
  <c r="GK93" i="62" s="1"/>
  <c r="FN93" i="62"/>
  <c r="FO93" i="62"/>
  <c r="GT93" i="62" s="1"/>
  <c r="FP93" i="62"/>
  <c r="GW93" i="62" s="1"/>
  <c r="FQ93" i="62"/>
  <c r="GZ93" i="62" s="1"/>
  <c r="GU93" i="62"/>
  <c r="CM94" i="62"/>
  <c r="CN94" i="62"/>
  <c r="CO94" i="62"/>
  <c r="CP94" i="62"/>
  <c r="CQ94" i="62"/>
  <c r="CR94" i="62"/>
  <c r="CS94" i="62"/>
  <c r="CT94" i="62"/>
  <c r="CU94" i="62"/>
  <c r="CW94" i="62"/>
  <c r="CY94" i="62"/>
  <c r="DF94" i="62"/>
  <c r="DJ94" i="62"/>
  <c r="DK94" i="62" s="1"/>
  <c r="DS94" i="62"/>
  <c r="DT94" i="62"/>
  <c r="DU94" i="62"/>
  <c r="DV94" i="62"/>
  <c r="DW94" i="62"/>
  <c r="DX94" i="62"/>
  <c r="DY94" i="62"/>
  <c r="DZ94" i="62"/>
  <c r="EA94" i="62"/>
  <c r="EB94" i="62"/>
  <c r="EC94" i="62"/>
  <c r="ED94" i="62"/>
  <c r="GG94" i="62" s="1"/>
  <c r="EE94" i="62"/>
  <c r="EG94" i="62"/>
  <c r="EH94" i="62"/>
  <c r="EI94" i="62"/>
  <c r="EJ94" i="62"/>
  <c r="EK94" i="62"/>
  <c r="EM94" i="62"/>
  <c r="EN94" i="62"/>
  <c r="EO94" i="62"/>
  <c r="EP94" i="62"/>
  <c r="EQ94" i="62"/>
  <c r="ER94" i="62"/>
  <c r="ES94" i="62"/>
  <c r="ET94" i="62"/>
  <c r="EU94" i="62"/>
  <c r="EV94" i="62"/>
  <c r="EW94" i="62"/>
  <c r="EX94" i="62"/>
  <c r="FA94" i="62"/>
  <c r="GI94" i="62" s="1"/>
  <c r="FB94" i="62"/>
  <c r="FC94" i="62"/>
  <c r="GR94" i="62" s="1"/>
  <c r="FD94" i="62"/>
  <c r="GU94" i="62" s="1"/>
  <c r="FE94" i="62"/>
  <c r="GX94" i="62" s="1"/>
  <c r="FG94" i="62"/>
  <c r="GJ94" i="62" s="1"/>
  <c r="FH94" i="62"/>
  <c r="FI94" i="62"/>
  <c r="GS94" i="62" s="1"/>
  <c r="FJ94" i="62"/>
  <c r="GV94" i="62" s="1"/>
  <c r="FK94" i="62"/>
  <c r="GY94" i="62" s="1"/>
  <c r="FM94" i="62"/>
  <c r="GK94" i="62" s="1"/>
  <c r="FN94" i="62"/>
  <c r="FO94" i="62"/>
  <c r="GT94" i="62" s="1"/>
  <c r="FP94" i="62"/>
  <c r="GW94" i="62" s="1"/>
  <c r="FQ94" i="62"/>
  <c r="GZ94" i="62" s="1"/>
  <c r="CM95" i="62"/>
  <c r="CN95" i="62"/>
  <c r="CO95" i="62"/>
  <c r="CP95" i="62"/>
  <c r="CQ95" i="62"/>
  <c r="CR95" i="62"/>
  <c r="CS95" i="62"/>
  <c r="CT95" i="62"/>
  <c r="CU95" i="62"/>
  <c r="CW95" i="62"/>
  <c r="CY95" i="62"/>
  <c r="DF95" i="62"/>
  <c r="DH95" i="62" s="1"/>
  <c r="DJ95" i="62"/>
  <c r="DK95" i="62" s="1"/>
  <c r="DM95" i="62" s="1"/>
  <c r="DS95" i="62"/>
  <c r="DT95" i="62"/>
  <c r="DU95" i="62"/>
  <c r="DV95" i="62"/>
  <c r="DW95" i="62"/>
  <c r="DX95" i="62"/>
  <c r="DY95" i="62"/>
  <c r="DZ95" i="62"/>
  <c r="EA95" i="62"/>
  <c r="EB95" i="62"/>
  <c r="EC95" i="62"/>
  <c r="ED95" i="62"/>
  <c r="GG95" i="62" s="1"/>
  <c r="EE95" i="62"/>
  <c r="EG95" i="62"/>
  <c r="EH95" i="62"/>
  <c r="EI95" i="62"/>
  <c r="EJ95" i="62"/>
  <c r="EK95" i="62"/>
  <c r="EM95" i="62"/>
  <c r="EN95" i="62"/>
  <c r="EO95" i="62"/>
  <c r="EP95" i="62"/>
  <c r="EQ95" i="62"/>
  <c r="ER95" i="62"/>
  <c r="ES95" i="62"/>
  <c r="ET95" i="62"/>
  <c r="EU95" i="62"/>
  <c r="EV95" i="62"/>
  <c r="EW95" i="62"/>
  <c r="EX95" i="62"/>
  <c r="FA95" i="62"/>
  <c r="GI95" i="62" s="1"/>
  <c r="FB95" i="62"/>
  <c r="FC95" i="62"/>
  <c r="GR95" i="62" s="1"/>
  <c r="FD95" i="62"/>
  <c r="FE95" i="62"/>
  <c r="GX95" i="62" s="1"/>
  <c r="FG95" i="62"/>
  <c r="GJ95" i="62" s="1"/>
  <c r="FH95" i="62"/>
  <c r="FI95" i="62"/>
  <c r="GS95" i="62" s="1"/>
  <c r="FJ95" i="62"/>
  <c r="GV95" i="62" s="1"/>
  <c r="FK95" i="62"/>
  <c r="GY95" i="62" s="1"/>
  <c r="FM95" i="62"/>
  <c r="GK95" i="62" s="1"/>
  <c r="FN95" i="62"/>
  <c r="FO95" i="62"/>
  <c r="GT95" i="62" s="1"/>
  <c r="FP95" i="62"/>
  <c r="GW95" i="62" s="1"/>
  <c r="FQ95" i="62"/>
  <c r="GZ95" i="62" s="1"/>
  <c r="GU95" i="62"/>
  <c r="CM96" i="62"/>
  <c r="CN96" i="62"/>
  <c r="CO96" i="62"/>
  <c r="CP96" i="62"/>
  <c r="CQ96" i="62"/>
  <c r="CR96" i="62"/>
  <c r="CS96" i="62"/>
  <c r="CT96" i="62"/>
  <c r="CU96" i="62"/>
  <c r="CW96" i="62"/>
  <c r="CY96" i="62"/>
  <c r="DF96" i="62"/>
  <c r="DH96" i="62" s="1"/>
  <c r="DJ96" i="62"/>
  <c r="DK96" i="62" s="1"/>
  <c r="DL96" i="62" s="1"/>
  <c r="DS96" i="62"/>
  <c r="DT96" i="62"/>
  <c r="DU96" i="62"/>
  <c r="DV96" i="62"/>
  <c r="DW96" i="62"/>
  <c r="DX96" i="62"/>
  <c r="DY96" i="62"/>
  <c r="DZ96" i="62"/>
  <c r="EA96" i="62"/>
  <c r="EB96" i="62"/>
  <c r="EC96" i="62"/>
  <c r="ED96" i="62"/>
  <c r="GG96" i="62" s="1"/>
  <c r="EE96" i="62"/>
  <c r="EG96" i="62"/>
  <c r="EH96" i="62"/>
  <c r="EI96" i="62"/>
  <c r="EJ96" i="62"/>
  <c r="EK96" i="62"/>
  <c r="EM96" i="62"/>
  <c r="EN96" i="62"/>
  <c r="EO96" i="62"/>
  <c r="EP96" i="62"/>
  <c r="EQ96" i="62"/>
  <c r="ER96" i="62"/>
  <c r="ES96" i="62"/>
  <c r="ET96" i="62"/>
  <c r="EU96" i="62"/>
  <c r="EV96" i="62"/>
  <c r="EW96" i="62"/>
  <c r="EX96" i="62"/>
  <c r="FA96" i="62"/>
  <c r="GI96" i="62" s="1"/>
  <c r="FB96" i="62"/>
  <c r="FC96" i="62"/>
  <c r="GR96" i="62" s="1"/>
  <c r="FD96" i="62"/>
  <c r="GU96" i="62" s="1"/>
  <c r="FE96" i="62"/>
  <c r="GX96" i="62" s="1"/>
  <c r="FG96" i="62"/>
  <c r="GJ96" i="62" s="1"/>
  <c r="FH96" i="62"/>
  <c r="FI96" i="62"/>
  <c r="GS96" i="62" s="1"/>
  <c r="FJ96" i="62"/>
  <c r="GV96" i="62" s="1"/>
  <c r="FK96" i="62"/>
  <c r="GY96" i="62" s="1"/>
  <c r="FM96" i="62"/>
  <c r="GK96" i="62" s="1"/>
  <c r="FN96" i="62"/>
  <c r="FO96" i="62"/>
  <c r="GT96" i="62" s="1"/>
  <c r="FP96" i="62"/>
  <c r="GW96" i="62" s="1"/>
  <c r="FQ96" i="62"/>
  <c r="GZ96" i="62" s="1"/>
  <c r="BF97" i="62"/>
  <c r="BG97" i="62"/>
  <c r="BH97" i="62"/>
  <c r="BI97" i="62"/>
  <c r="BJ97" i="62"/>
  <c r="BL97" i="62"/>
  <c r="BM97" i="62"/>
  <c r="BN97" i="62"/>
  <c r="BO97" i="62"/>
  <c r="BP97" i="62"/>
  <c r="BR97" i="62"/>
  <c r="FV97" i="62" s="1"/>
  <c r="HR97" i="62" s="1"/>
  <c r="BS97" i="62"/>
  <c r="BT97" i="62"/>
  <c r="BU97" i="62"/>
  <c r="BV97" i="62"/>
  <c r="BY97" i="62"/>
  <c r="BZ97" i="62"/>
  <c r="CA97" i="62"/>
  <c r="CB97" i="62"/>
  <c r="CC97" i="62"/>
  <c r="CF97" i="62"/>
  <c r="CG97" i="62"/>
  <c r="CH97" i="62"/>
  <c r="CI97" i="62"/>
  <c r="CJ97" i="62"/>
  <c r="CM97" i="62"/>
  <c r="CN97" i="62"/>
  <c r="CO97" i="62"/>
  <c r="CP97" i="62"/>
  <c r="CQ97" i="62"/>
  <c r="CR97" i="62"/>
  <c r="CS97" i="62"/>
  <c r="CT97" i="62"/>
  <c r="CU97" i="62"/>
  <c r="CW97" i="62"/>
  <c r="CY97" i="62"/>
  <c r="CZ97" i="62"/>
  <c r="DA97" i="62"/>
  <c r="DB97" i="62"/>
  <c r="DC97" i="62"/>
  <c r="DD97" i="62"/>
  <c r="DF97" i="62"/>
  <c r="DG97" i="62" s="1"/>
  <c r="DJ97" i="62"/>
  <c r="DK97" i="62" s="1"/>
  <c r="DS97" i="62"/>
  <c r="DT97" i="62"/>
  <c r="DU97" i="62"/>
  <c r="DV97" i="62"/>
  <c r="DW97" i="62"/>
  <c r="DX97" i="62"/>
  <c r="DY97" i="62"/>
  <c r="DZ97" i="62"/>
  <c r="EA97" i="62"/>
  <c r="EB97" i="62"/>
  <c r="EC97" i="62"/>
  <c r="ED97" i="62"/>
  <c r="GG97" i="62" s="1"/>
  <c r="EE97" i="62"/>
  <c r="EG97" i="62"/>
  <c r="EH97" i="62"/>
  <c r="EI97" i="62"/>
  <c r="EJ97" i="62"/>
  <c r="EK97" i="62"/>
  <c r="EM97" i="62"/>
  <c r="EN97" i="62"/>
  <c r="EO97" i="62"/>
  <c r="EP97" i="62"/>
  <c r="EQ97" i="62"/>
  <c r="ER97" i="62"/>
  <c r="ES97" i="62"/>
  <c r="ET97" i="62"/>
  <c r="EU97" i="62"/>
  <c r="EV97" i="62"/>
  <c r="EW97" i="62"/>
  <c r="EX97" i="62"/>
  <c r="FA97" i="62"/>
  <c r="GI97" i="62" s="1"/>
  <c r="FB97" i="62"/>
  <c r="FC97" i="62"/>
  <c r="GR97" i="62" s="1"/>
  <c r="FD97" i="62"/>
  <c r="GU97" i="62" s="1"/>
  <c r="FE97" i="62"/>
  <c r="GX97" i="62" s="1"/>
  <c r="FG97" i="62"/>
  <c r="GJ97" i="62" s="1"/>
  <c r="FH97" i="62"/>
  <c r="FI97" i="62"/>
  <c r="GS97" i="62" s="1"/>
  <c r="FJ97" i="62"/>
  <c r="GV97" i="62" s="1"/>
  <c r="FK97" i="62"/>
  <c r="GY97" i="62" s="1"/>
  <c r="FM97" i="62"/>
  <c r="GK97" i="62" s="1"/>
  <c r="FN97" i="62"/>
  <c r="FO97" i="62"/>
  <c r="GT97" i="62" s="1"/>
  <c r="FP97" i="62"/>
  <c r="GW97" i="62" s="1"/>
  <c r="FQ97" i="62"/>
  <c r="GZ97" i="62" s="1"/>
  <c r="FU97" i="62"/>
  <c r="HQ97" i="62" s="1"/>
  <c r="CM98" i="62"/>
  <c r="CN98" i="62"/>
  <c r="CO98" i="62"/>
  <c r="CP98" i="62"/>
  <c r="CQ98" i="62"/>
  <c r="CR98" i="62"/>
  <c r="CS98" i="62"/>
  <c r="CT98" i="62"/>
  <c r="CU98" i="62"/>
  <c r="CW98" i="62"/>
  <c r="CY98" i="62"/>
  <c r="DF98" i="62"/>
  <c r="DG98" i="62" s="1"/>
  <c r="DJ98" i="62"/>
  <c r="DK98" i="62" s="1"/>
  <c r="DS98" i="62"/>
  <c r="DT98" i="62"/>
  <c r="DU98" i="62"/>
  <c r="DV98" i="62"/>
  <c r="DW98" i="62"/>
  <c r="DX98" i="62"/>
  <c r="DY98" i="62"/>
  <c r="DZ98" i="62"/>
  <c r="EA98" i="62"/>
  <c r="EB98" i="62"/>
  <c r="EC98" i="62"/>
  <c r="ED98" i="62"/>
  <c r="GG98" i="62" s="1"/>
  <c r="EE98" i="62"/>
  <c r="EG98" i="62"/>
  <c r="EH98" i="62"/>
  <c r="EI98" i="62"/>
  <c r="EJ98" i="62"/>
  <c r="EK98" i="62"/>
  <c r="EM98" i="62"/>
  <c r="EN98" i="62"/>
  <c r="EO98" i="62"/>
  <c r="EP98" i="62"/>
  <c r="EQ98" i="62"/>
  <c r="ER98" i="62"/>
  <c r="ES98" i="62"/>
  <c r="ET98" i="62"/>
  <c r="EU98" i="62"/>
  <c r="EV98" i="62"/>
  <c r="EW98" i="62"/>
  <c r="EX98" i="62"/>
  <c r="FA98" i="62"/>
  <c r="GI98" i="62" s="1"/>
  <c r="FB98" i="62"/>
  <c r="FC98" i="62"/>
  <c r="GR98" i="62" s="1"/>
  <c r="FD98" i="62"/>
  <c r="GU98" i="62" s="1"/>
  <c r="FE98" i="62"/>
  <c r="GX98" i="62" s="1"/>
  <c r="FG98" i="62"/>
  <c r="GJ98" i="62" s="1"/>
  <c r="FH98" i="62"/>
  <c r="FI98" i="62"/>
  <c r="GS98" i="62" s="1"/>
  <c r="FJ98" i="62"/>
  <c r="GV98" i="62" s="1"/>
  <c r="FK98" i="62"/>
  <c r="GY98" i="62" s="1"/>
  <c r="FM98" i="62"/>
  <c r="GK98" i="62" s="1"/>
  <c r="FN98" i="62"/>
  <c r="FO98" i="62"/>
  <c r="GT98" i="62" s="1"/>
  <c r="FP98" i="62"/>
  <c r="GW98" i="62" s="1"/>
  <c r="FQ98" i="62"/>
  <c r="GZ98" i="62" s="1"/>
  <c r="CM99" i="62"/>
  <c r="CN99" i="62"/>
  <c r="CO99" i="62"/>
  <c r="CP99" i="62"/>
  <c r="CQ99" i="62"/>
  <c r="CR99" i="62"/>
  <c r="CS99" i="62"/>
  <c r="CT99" i="62"/>
  <c r="CU99" i="62"/>
  <c r="CW99" i="62"/>
  <c r="CY99" i="62"/>
  <c r="DF99" i="62"/>
  <c r="DH99" i="62" s="1"/>
  <c r="DJ99" i="62"/>
  <c r="DK99" i="62" s="1"/>
  <c r="DS99" i="62"/>
  <c r="DT99" i="62"/>
  <c r="DU99" i="62"/>
  <c r="DV99" i="62"/>
  <c r="DW99" i="62"/>
  <c r="DX99" i="62"/>
  <c r="DY99" i="62"/>
  <c r="DZ99" i="62"/>
  <c r="EA99" i="62"/>
  <c r="EB99" i="62"/>
  <c r="EC99" i="62"/>
  <c r="ED99" i="62"/>
  <c r="GG99" i="62" s="1"/>
  <c r="EE99" i="62"/>
  <c r="EG99" i="62"/>
  <c r="EH99" i="62"/>
  <c r="EI99" i="62"/>
  <c r="EJ99" i="62"/>
  <c r="EK99" i="62"/>
  <c r="EM99" i="62"/>
  <c r="EN99" i="62"/>
  <c r="EO99" i="62"/>
  <c r="EP99" i="62"/>
  <c r="EQ99" i="62"/>
  <c r="ER99" i="62"/>
  <c r="ES99" i="62"/>
  <c r="ET99" i="62"/>
  <c r="EU99" i="62"/>
  <c r="EV99" i="62"/>
  <c r="EW99" i="62"/>
  <c r="EX99" i="62"/>
  <c r="FA99" i="62"/>
  <c r="GI99" i="62" s="1"/>
  <c r="FB99" i="62"/>
  <c r="FC99" i="62"/>
  <c r="GR99" i="62" s="1"/>
  <c r="FD99" i="62"/>
  <c r="GU99" i="62" s="1"/>
  <c r="FE99" i="62"/>
  <c r="GX99" i="62" s="1"/>
  <c r="FG99" i="62"/>
  <c r="GJ99" i="62" s="1"/>
  <c r="FH99" i="62"/>
  <c r="FI99" i="62"/>
  <c r="GS99" i="62" s="1"/>
  <c r="FJ99" i="62"/>
  <c r="GV99" i="62" s="1"/>
  <c r="FK99" i="62"/>
  <c r="GY99" i="62" s="1"/>
  <c r="FM99" i="62"/>
  <c r="GK99" i="62" s="1"/>
  <c r="FN99" i="62"/>
  <c r="FO99" i="62"/>
  <c r="GT99" i="62" s="1"/>
  <c r="FP99" i="62"/>
  <c r="GW99" i="62" s="1"/>
  <c r="FQ99" i="62"/>
  <c r="GZ99" i="62" s="1"/>
  <c r="CM100" i="62"/>
  <c r="CN100" i="62"/>
  <c r="CO100" i="62"/>
  <c r="CP100" i="62"/>
  <c r="CQ100" i="62"/>
  <c r="CR100" i="62"/>
  <c r="CS100" i="62"/>
  <c r="CT100" i="62"/>
  <c r="CU100" i="62"/>
  <c r="CW100" i="62"/>
  <c r="CY100" i="62"/>
  <c r="DF100" i="62"/>
  <c r="DG100" i="62" s="1"/>
  <c r="DJ100" i="62"/>
  <c r="DK100" i="62" s="1"/>
  <c r="DL100" i="62" s="1"/>
  <c r="DS100" i="62"/>
  <c r="DT100" i="62"/>
  <c r="DU100" i="62"/>
  <c r="DV100" i="62"/>
  <c r="DW100" i="62"/>
  <c r="DX100" i="62"/>
  <c r="DY100" i="62"/>
  <c r="DZ100" i="62"/>
  <c r="EA100" i="62"/>
  <c r="EB100" i="62"/>
  <c r="EC100" i="62"/>
  <c r="ED100" i="62"/>
  <c r="GG100" i="62" s="1"/>
  <c r="EE100" i="62"/>
  <c r="EG100" i="62"/>
  <c r="EH100" i="62"/>
  <c r="EI100" i="62"/>
  <c r="EJ100" i="62"/>
  <c r="EK100" i="62"/>
  <c r="EM100" i="62"/>
  <c r="EN100" i="62"/>
  <c r="EO100" i="62"/>
  <c r="EP100" i="62"/>
  <c r="EQ100" i="62"/>
  <c r="ER100" i="62"/>
  <c r="ES100" i="62"/>
  <c r="ET100" i="62"/>
  <c r="EU100" i="62"/>
  <c r="EV100" i="62"/>
  <c r="EW100" i="62"/>
  <c r="EX100" i="62"/>
  <c r="FA100" i="62"/>
  <c r="GI100" i="62" s="1"/>
  <c r="FB100" i="62"/>
  <c r="FC100" i="62"/>
  <c r="GR100" i="62" s="1"/>
  <c r="FD100" i="62"/>
  <c r="GU100" i="62" s="1"/>
  <c r="FE100" i="62"/>
  <c r="GX100" i="62" s="1"/>
  <c r="FG100" i="62"/>
  <c r="GJ100" i="62" s="1"/>
  <c r="FH100" i="62"/>
  <c r="FI100" i="62"/>
  <c r="GS100" i="62" s="1"/>
  <c r="FJ100" i="62"/>
  <c r="GV100" i="62" s="1"/>
  <c r="FK100" i="62"/>
  <c r="GY100" i="62" s="1"/>
  <c r="FM100" i="62"/>
  <c r="GK100" i="62" s="1"/>
  <c r="FN100" i="62"/>
  <c r="FO100" i="62"/>
  <c r="GT100" i="62" s="1"/>
  <c r="FP100" i="62"/>
  <c r="GW100" i="62" s="1"/>
  <c r="FQ100" i="62"/>
  <c r="GZ100" i="62" s="1"/>
  <c r="CM101" i="62"/>
  <c r="CN101" i="62"/>
  <c r="CO101" i="62"/>
  <c r="CP101" i="62"/>
  <c r="CQ101" i="62"/>
  <c r="CR101" i="62"/>
  <c r="CS101" i="62"/>
  <c r="CT101" i="62"/>
  <c r="CU101" i="62"/>
  <c r="CW101" i="62"/>
  <c r="CY101" i="62"/>
  <c r="DF101" i="62"/>
  <c r="DG101" i="62" s="1"/>
  <c r="DJ101" i="62"/>
  <c r="DK101" i="62" s="1"/>
  <c r="DQ101" i="62" s="1"/>
  <c r="DS101" i="62"/>
  <c r="DT101" i="62"/>
  <c r="DU101" i="62"/>
  <c r="DV101" i="62"/>
  <c r="DW101" i="62"/>
  <c r="DX101" i="62"/>
  <c r="DY101" i="62"/>
  <c r="DZ101" i="62"/>
  <c r="EA101" i="62"/>
  <c r="EB101" i="62"/>
  <c r="EC101" i="62"/>
  <c r="ED101" i="62"/>
  <c r="GG101" i="62" s="1"/>
  <c r="EE101" i="62"/>
  <c r="EG101" i="62"/>
  <c r="EH101" i="62"/>
  <c r="EI101" i="62"/>
  <c r="EJ101" i="62"/>
  <c r="EK101" i="62"/>
  <c r="EM101" i="62"/>
  <c r="EN101" i="62"/>
  <c r="EO101" i="62"/>
  <c r="EP101" i="62"/>
  <c r="EQ101" i="62"/>
  <c r="ER101" i="62"/>
  <c r="ES101" i="62"/>
  <c r="ET101" i="62"/>
  <c r="EU101" i="62"/>
  <c r="EV101" i="62"/>
  <c r="EW101" i="62"/>
  <c r="EX101" i="62"/>
  <c r="FA101" i="62"/>
  <c r="GI101" i="62" s="1"/>
  <c r="FB101" i="62"/>
  <c r="FC101" i="62"/>
  <c r="GR101" i="62" s="1"/>
  <c r="FD101" i="62"/>
  <c r="GU101" i="62" s="1"/>
  <c r="FE101" i="62"/>
  <c r="GX101" i="62" s="1"/>
  <c r="FG101" i="62"/>
  <c r="GJ101" i="62" s="1"/>
  <c r="FH101" i="62"/>
  <c r="FI101" i="62"/>
  <c r="GS101" i="62" s="1"/>
  <c r="FJ101" i="62"/>
  <c r="GV101" i="62" s="1"/>
  <c r="FK101" i="62"/>
  <c r="GY101" i="62" s="1"/>
  <c r="FM101" i="62"/>
  <c r="GK101" i="62" s="1"/>
  <c r="FN101" i="62"/>
  <c r="FO101" i="62"/>
  <c r="GT101" i="62" s="1"/>
  <c r="FP101" i="62"/>
  <c r="GW101" i="62" s="1"/>
  <c r="FQ101" i="62"/>
  <c r="GZ101" i="62" s="1"/>
  <c r="CM102" i="62"/>
  <c r="CN102" i="62"/>
  <c r="CO102" i="62"/>
  <c r="CP102" i="62"/>
  <c r="CQ102" i="62"/>
  <c r="CR102" i="62"/>
  <c r="CS102" i="62"/>
  <c r="CT102" i="62"/>
  <c r="CU102" i="62"/>
  <c r="CW102" i="62"/>
  <c r="CY102" i="62"/>
  <c r="DF102" i="62"/>
  <c r="DJ102" i="62"/>
  <c r="DK102" i="62" s="1"/>
  <c r="DO102" i="62" s="1"/>
  <c r="DS102" i="62"/>
  <c r="DT102" i="62"/>
  <c r="DU102" i="62"/>
  <c r="DV102" i="62"/>
  <c r="DW102" i="62"/>
  <c r="DX102" i="62"/>
  <c r="DY102" i="62"/>
  <c r="DZ102" i="62"/>
  <c r="EA102" i="62"/>
  <c r="EB102" i="62"/>
  <c r="EC102" i="62"/>
  <c r="ED102" i="62"/>
  <c r="GG102" i="62" s="1"/>
  <c r="EE102" i="62"/>
  <c r="EG102" i="62"/>
  <c r="EH102" i="62"/>
  <c r="EI102" i="62"/>
  <c r="EJ102" i="62"/>
  <c r="EK102" i="62"/>
  <c r="EM102" i="62"/>
  <c r="EN102" i="62"/>
  <c r="EO102" i="62"/>
  <c r="EP102" i="62"/>
  <c r="EQ102" i="62"/>
  <c r="ER102" i="62"/>
  <c r="ES102" i="62"/>
  <c r="ET102" i="62"/>
  <c r="EU102" i="62"/>
  <c r="EV102" i="62"/>
  <c r="EW102" i="62"/>
  <c r="EX102" i="62"/>
  <c r="FA102" i="62"/>
  <c r="GI102" i="62" s="1"/>
  <c r="FB102" i="62"/>
  <c r="FC102" i="62"/>
  <c r="GR102" i="62" s="1"/>
  <c r="FD102" i="62"/>
  <c r="GU102" i="62" s="1"/>
  <c r="FE102" i="62"/>
  <c r="GX102" i="62" s="1"/>
  <c r="FG102" i="62"/>
  <c r="GJ102" i="62" s="1"/>
  <c r="FH102" i="62"/>
  <c r="FI102" i="62"/>
  <c r="GS102" i="62" s="1"/>
  <c r="FJ102" i="62"/>
  <c r="GV102" i="62" s="1"/>
  <c r="FK102" i="62"/>
  <c r="GY102" i="62" s="1"/>
  <c r="FM102" i="62"/>
  <c r="GK102" i="62" s="1"/>
  <c r="FN102" i="62"/>
  <c r="FO102" i="62"/>
  <c r="GT102" i="62" s="1"/>
  <c r="FP102" i="62"/>
  <c r="GW102" i="62" s="1"/>
  <c r="FQ102" i="62"/>
  <c r="GZ102" i="62" s="1"/>
  <c r="BF103" i="62"/>
  <c r="BG103" i="62"/>
  <c r="BH103" i="62"/>
  <c r="BI103" i="62"/>
  <c r="BJ103" i="62"/>
  <c r="BL103" i="62"/>
  <c r="FU103" i="62" s="1"/>
  <c r="HQ103" i="62" s="1"/>
  <c r="BM103" i="62"/>
  <c r="BN103" i="62"/>
  <c r="BO103" i="62"/>
  <c r="BP103" i="62"/>
  <c r="BR103" i="62"/>
  <c r="FV103" i="62" s="1"/>
  <c r="HR103" i="62" s="1"/>
  <c r="BS103" i="62"/>
  <c r="BT103" i="62"/>
  <c r="BU103" i="62"/>
  <c r="BV103" i="62"/>
  <c r="BY103" i="62"/>
  <c r="BZ103" i="62"/>
  <c r="CA103" i="62"/>
  <c r="CB103" i="62"/>
  <c r="CC103" i="62"/>
  <c r="CF103" i="62"/>
  <c r="CG103" i="62"/>
  <c r="CH103" i="62"/>
  <c r="CI103" i="62"/>
  <c r="CJ103" i="62"/>
  <c r="CM103" i="62"/>
  <c r="CN103" i="62"/>
  <c r="CO103" i="62"/>
  <c r="CP103" i="62"/>
  <c r="CQ103" i="62"/>
  <c r="CR103" i="62"/>
  <c r="CS103" i="62"/>
  <c r="CT103" i="62"/>
  <c r="CU103" i="62"/>
  <c r="CW103" i="62"/>
  <c r="CY103" i="62"/>
  <c r="CZ103" i="62"/>
  <c r="DA103" i="62"/>
  <c r="DB103" i="62"/>
  <c r="DC103" i="62"/>
  <c r="DD103" i="62"/>
  <c r="DF103" i="62"/>
  <c r="DJ103" i="62"/>
  <c r="DK103" i="62" s="1"/>
  <c r="DQ103" i="62" s="1"/>
  <c r="DS103" i="62"/>
  <c r="DT103" i="62"/>
  <c r="DU103" i="62"/>
  <c r="DV103" i="62"/>
  <c r="DW103" i="62"/>
  <c r="DX103" i="62"/>
  <c r="DY103" i="62"/>
  <c r="DZ103" i="62"/>
  <c r="EA103" i="62"/>
  <c r="EB103" i="62"/>
  <c r="EC103" i="62"/>
  <c r="ED103" i="62"/>
  <c r="GG103" i="62" s="1"/>
  <c r="EE103" i="62"/>
  <c r="EG103" i="62"/>
  <c r="EH103" i="62"/>
  <c r="EI103" i="62"/>
  <c r="EJ103" i="62"/>
  <c r="EK103" i="62"/>
  <c r="EM103" i="62"/>
  <c r="EN103" i="62"/>
  <c r="EO103" i="62"/>
  <c r="EP103" i="62"/>
  <c r="EQ103" i="62"/>
  <c r="ER103" i="62"/>
  <c r="ES103" i="62"/>
  <c r="ET103" i="62"/>
  <c r="EU103" i="62"/>
  <c r="EV103" i="62"/>
  <c r="EW103" i="62"/>
  <c r="EX103" i="62"/>
  <c r="FA103" i="62"/>
  <c r="GI103" i="62" s="1"/>
  <c r="FB103" i="62"/>
  <c r="FC103" i="62"/>
  <c r="GR103" i="62" s="1"/>
  <c r="FD103" i="62"/>
  <c r="GU103" i="62" s="1"/>
  <c r="FE103" i="62"/>
  <c r="GX103" i="62" s="1"/>
  <c r="FG103" i="62"/>
  <c r="GJ103" i="62" s="1"/>
  <c r="FH103" i="62"/>
  <c r="FI103" i="62"/>
  <c r="GS103" i="62" s="1"/>
  <c r="FJ103" i="62"/>
  <c r="GV103" i="62" s="1"/>
  <c r="FK103" i="62"/>
  <c r="GY103" i="62" s="1"/>
  <c r="FM103" i="62"/>
  <c r="GK103" i="62" s="1"/>
  <c r="FN103" i="62"/>
  <c r="FO103" i="62"/>
  <c r="GT103" i="62" s="1"/>
  <c r="FP103" i="62"/>
  <c r="GW103" i="62" s="1"/>
  <c r="FQ103" i="62"/>
  <c r="GZ103" i="62" s="1"/>
  <c r="CM104" i="62"/>
  <c r="CN104" i="62"/>
  <c r="CO104" i="62"/>
  <c r="CP104" i="62"/>
  <c r="CQ104" i="62"/>
  <c r="CR104" i="62"/>
  <c r="CS104" i="62"/>
  <c r="CT104" i="62"/>
  <c r="CU104" i="62"/>
  <c r="CW104" i="62"/>
  <c r="CY104" i="62"/>
  <c r="DF104" i="62"/>
  <c r="DG104" i="62" s="1"/>
  <c r="DJ104" i="62"/>
  <c r="DK104" i="62" s="1"/>
  <c r="DQ104" i="62" s="1"/>
  <c r="DS104" i="62"/>
  <c r="DT104" i="62"/>
  <c r="DU104" i="62"/>
  <c r="DV104" i="62"/>
  <c r="DW104" i="62"/>
  <c r="DX104" i="62"/>
  <c r="DY104" i="62"/>
  <c r="DZ104" i="62"/>
  <c r="EA104" i="62"/>
  <c r="EB104" i="62"/>
  <c r="EC104" i="62"/>
  <c r="ED104" i="62"/>
  <c r="GG104" i="62" s="1"/>
  <c r="EE104" i="62"/>
  <c r="EG104" i="62"/>
  <c r="EH104" i="62"/>
  <c r="EI104" i="62"/>
  <c r="EJ104" i="62"/>
  <c r="EK104" i="62"/>
  <c r="EM104" i="62"/>
  <c r="EN104" i="62"/>
  <c r="EO104" i="62"/>
  <c r="EP104" i="62"/>
  <c r="EQ104" i="62"/>
  <c r="ER104" i="62"/>
  <c r="ES104" i="62"/>
  <c r="ET104" i="62"/>
  <c r="EU104" i="62"/>
  <c r="EV104" i="62"/>
  <c r="EW104" i="62"/>
  <c r="EX104" i="62"/>
  <c r="FA104" i="62"/>
  <c r="GI104" i="62" s="1"/>
  <c r="FB104" i="62"/>
  <c r="FC104" i="62"/>
  <c r="GR104" i="62" s="1"/>
  <c r="FD104" i="62"/>
  <c r="GU104" i="62" s="1"/>
  <c r="FE104" i="62"/>
  <c r="GX104" i="62" s="1"/>
  <c r="FG104" i="62"/>
  <c r="GJ104" i="62" s="1"/>
  <c r="FH104" i="62"/>
  <c r="FI104" i="62"/>
  <c r="GS104" i="62" s="1"/>
  <c r="FJ104" i="62"/>
  <c r="GV104" i="62" s="1"/>
  <c r="FK104" i="62"/>
  <c r="GY104" i="62" s="1"/>
  <c r="FM104" i="62"/>
  <c r="GK104" i="62" s="1"/>
  <c r="FN104" i="62"/>
  <c r="FO104" i="62"/>
  <c r="GT104" i="62" s="1"/>
  <c r="FP104" i="62"/>
  <c r="GW104" i="62" s="1"/>
  <c r="FQ104" i="62"/>
  <c r="GZ104" i="62" s="1"/>
  <c r="CM105" i="62"/>
  <c r="CN105" i="62"/>
  <c r="CO105" i="62"/>
  <c r="CP105" i="62"/>
  <c r="CQ105" i="62"/>
  <c r="CR105" i="62"/>
  <c r="CS105" i="62"/>
  <c r="CT105" i="62"/>
  <c r="CU105" i="62"/>
  <c r="CW105" i="62"/>
  <c r="CY105" i="62"/>
  <c r="DF105" i="62"/>
  <c r="DG105" i="62" s="1"/>
  <c r="DJ105" i="62"/>
  <c r="DK105" i="62" s="1"/>
  <c r="DO105" i="62" s="1"/>
  <c r="DS105" i="62"/>
  <c r="DT105" i="62"/>
  <c r="DU105" i="62"/>
  <c r="DV105" i="62"/>
  <c r="DW105" i="62"/>
  <c r="DX105" i="62"/>
  <c r="DY105" i="62"/>
  <c r="DZ105" i="62"/>
  <c r="EA105" i="62"/>
  <c r="EB105" i="62"/>
  <c r="EC105" i="62"/>
  <c r="ED105" i="62"/>
  <c r="GG105" i="62" s="1"/>
  <c r="EE105" i="62"/>
  <c r="EG105" i="62"/>
  <c r="EH105" i="62"/>
  <c r="EI105" i="62"/>
  <c r="EJ105" i="62"/>
  <c r="EK105" i="62"/>
  <c r="EM105" i="62"/>
  <c r="EN105" i="62"/>
  <c r="EO105" i="62"/>
  <c r="EP105" i="62"/>
  <c r="EQ105" i="62"/>
  <c r="ER105" i="62"/>
  <c r="ES105" i="62"/>
  <c r="ET105" i="62"/>
  <c r="EU105" i="62"/>
  <c r="EV105" i="62"/>
  <c r="EW105" i="62"/>
  <c r="EX105" i="62"/>
  <c r="FA105" i="62"/>
  <c r="GI105" i="62" s="1"/>
  <c r="FB105" i="62"/>
  <c r="FC105" i="62"/>
  <c r="GR105" i="62" s="1"/>
  <c r="FD105" i="62"/>
  <c r="GU105" i="62" s="1"/>
  <c r="FE105" i="62"/>
  <c r="GX105" i="62" s="1"/>
  <c r="FG105" i="62"/>
  <c r="GJ105" i="62" s="1"/>
  <c r="FH105" i="62"/>
  <c r="FI105" i="62"/>
  <c r="GS105" i="62" s="1"/>
  <c r="FJ105" i="62"/>
  <c r="GV105" i="62" s="1"/>
  <c r="FK105" i="62"/>
  <c r="GY105" i="62" s="1"/>
  <c r="FM105" i="62"/>
  <c r="GK105" i="62" s="1"/>
  <c r="FN105" i="62"/>
  <c r="FO105" i="62"/>
  <c r="GT105" i="62" s="1"/>
  <c r="FP105" i="62"/>
  <c r="GW105" i="62" s="1"/>
  <c r="FQ105" i="62"/>
  <c r="GZ105" i="62" s="1"/>
  <c r="CM106" i="62"/>
  <c r="CN106" i="62"/>
  <c r="CO106" i="62"/>
  <c r="CP106" i="62"/>
  <c r="CQ106" i="62"/>
  <c r="CR106" i="62"/>
  <c r="CS106" i="62"/>
  <c r="CT106" i="62"/>
  <c r="CU106" i="62"/>
  <c r="CW106" i="62"/>
  <c r="CY106" i="62"/>
  <c r="DF106" i="62"/>
  <c r="DJ106" i="62"/>
  <c r="DK106" i="62" s="1"/>
  <c r="DS106" i="62"/>
  <c r="DT106" i="62"/>
  <c r="DU106" i="62"/>
  <c r="DV106" i="62"/>
  <c r="DW106" i="62"/>
  <c r="DX106" i="62"/>
  <c r="DY106" i="62"/>
  <c r="DZ106" i="62"/>
  <c r="EA106" i="62"/>
  <c r="EB106" i="62"/>
  <c r="EC106" i="62"/>
  <c r="ED106" i="62"/>
  <c r="GG106" i="62" s="1"/>
  <c r="EE106" i="62"/>
  <c r="EG106" i="62"/>
  <c r="EH106" i="62"/>
  <c r="EI106" i="62"/>
  <c r="EJ106" i="62"/>
  <c r="EK106" i="62"/>
  <c r="EM106" i="62"/>
  <c r="EN106" i="62"/>
  <c r="EO106" i="62"/>
  <c r="EP106" i="62"/>
  <c r="EQ106" i="62"/>
  <c r="ER106" i="62"/>
  <c r="ES106" i="62"/>
  <c r="ET106" i="62"/>
  <c r="EU106" i="62"/>
  <c r="EV106" i="62"/>
  <c r="EW106" i="62"/>
  <c r="EX106" i="62"/>
  <c r="FA106" i="62"/>
  <c r="GI106" i="62" s="1"/>
  <c r="FB106" i="62"/>
  <c r="FC106" i="62"/>
  <c r="GR106" i="62" s="1"/>
  <c r="FD106" i="62"/>
  <c r="GU106" i="62" s="1"/>
  <c r="FE106" i="62"/>
  <c r="GX106" i="62" s="1"/>
  <c r="FG106" i="62"/>
  <c r="GJ106" i="62" s="1"/>
  <c r="FH106" i="62"/>
  <c r="FI106" i="62"/>
  <c r="GS106" i="62" s="1"/>
  <c r="FJ106" i="62"/>
  <c r="GV106" i="62" s="1"/>
  <c r="FK106" i="62"/>
  <c r="GY106" i="62" s="1"/>
  <c r="FM106" i="62"/>
  <c r="GK106" i="62" s="1"/>
  <c r="FN106" i="62"/>
  <c r="FO106" i="62"/>
  <c r="GT106" i="62" s="1"/>
  <c r="FP106" i="62"/>
  <c r="GW106" i="62" s="1"/>
  <c r="FQ106" i="62"/>
  <c r="GZ106" i="62" s="1"/>
  <c r="CM107" i="62"/>
  <c r="CN107" i="62"/>
  <c r="CO107" i="62"/>
  <c r="CP107" i="62"/>
  <c r="CQ107" i="62"/>
  <c r="CR107" i="62"/>
  <c r="CS107" i="62"/>
  <c r="CT107" i="62"/>
  <c r="CU107" i="62"/>
  <c r="CW107" i="62"/>
  <c r="CY107" i="62"/>
  <c r="DF107" i="62"/>
  <c r="DJ107" i="62"/>
  <c r="DK107" i="62" s="1"/>
  <c r="DQ107" i="62" s="1"/>
  <c r="DS107" i="62"/>
  <c r="DT107" i="62"/>
  <c r="DU107" i="62"/>
  <c r="DV107" i="62"/>
  <c r="DW107" i="62"/>
  <c r="DX107" i="62"/>
  <c r="DY107" i="62"/>
  <c r="DZ107" i="62"/>
  <c r="EA107" i="62"/>
  <c r="EB107" i="62"/>
  <c r="EC107" i="62"/>
  <c r="ED107" i="62"/>
  <c r="GG107" i="62" s="1"/>
  <c r="EE107" i="62"/>
  <c r="EG107" i="62"/>
  <c r="EH107" i="62"/>
  <c r="EI107" i="62"/>
  <c r="EJ107" i="62"/>
  <c r="EK107" i="62"/>
  <c r="EM107" i="62"/>
  <c r="EN107" i="62"/>
  <c r="EO107" i="62"/>
  <c r="EP107" i="62"/>
  <c r="EQ107" i="62"/>
  <c r="ER107" i="62"/>
  <c r="ES107" i="62"/>
  <c r="ET107" i="62"/>
  <c r="EU107" i="62"/>
  <c r="EV107" i="62"/>
  <c r="EW107" i="62"/>
  <c r="EX107" i="62"/>
  <c r="FA107" i="62"/>
  <c r="GI107" i="62" s="1"/>
  <c r="FB107" i="62"/>
  <c r="FC107" i="62"/>
  <c r="GR107" i="62" s="1"/>
  <c r="FD107" i="62"/>
  <c r="GU107" i="62" s="1"/>
  <c r="FE107" i="62"/>
  <c r="GX107" i="62" s="1"/>
  <c r="FG107" i="62"/>
  <c r="GJ107" i="62" s="1"/>
  <c r="FH107" i="62"/>
  <c r="FI107" i="62"/>
  <c r="GS107" i="62" s="1"/>
  <c r="FJ107" i="62"/>
  <c r="GV107" i="62" s="1"/>
  <c r="FK107" i="62"/>
  <c r="GY107" i="62" s="1"/>
  <c r="FM107" i="62"/>
  <c r="GK107" i="62" s="1"/>
  <c r="FN107" i="62"/>
  <c r="FO107" i="62"/>
  <c r="GT107" i="62" s="1"/>
  <c r="FP107" i="62"/>
  <c r="GW107" i="62" s="1"/>
  <c r="FQ107" i="62"/>
  <c r="GZ107" i="62" s="1"/>
  <c r="CM108" i="62"/>
  <c r="CN108" i="62"/>
  <c r="CO108" i="62"/>
  <c r="CP108" i="62"/>
  <c r="CQ108" i="62"/>
  <c r="CR108" i="62"/>
  <c r="CS108" i="62"/>
  <c r="CT108" i="62"/>
  <c r="CU108" i="62"/>
  <c r="CW108" i="62"/>
  <c r="CY108" i="62"/>
  <c r="DF108" i="62"/>
  <c r="DH108" i="62" s="1"/>
  <c r="DJ108" i="62"/>
  <c r="DK108" i="62" s="1"/>
  <c r="DS108" i="62"/>
  <c r="DT108" i="62"/>
  <c r="DU108" i="62"/>
  <c r="DV108" i="62"/>
  <c r="DW108" i="62"/>
  <c r="DX108" i="62"/>
  <c r="DY108" i="62"/>
  <c r="DZ108" i="62"/>
  <c r="EA108" i="62"/>
  <c r="EB108" i="62"/>
  <c r="EC108" i="62"/>
  <c r="ED108" i="62"/>
  <c r="GG108" i="62" s="1"/>
  <c r="EE108" i="62"/>
  <c r="EG108" i="62"/>
  <c r="EH108" i="62"/>
  <c r="EI108" i="62"/>
  <c r="EJ108" i="62"/>
  <c r="EK108" i="62"/>
  <c r="EM108" i="62"/>
  <c r="EN108" i="62"/>
  <c r="EO108" i="62"/>
  <c r="EP108" i="62"/>
  <c r="EQ108" i="62"/>
  <c r="ER108" i="62"/>
  <c r="ES108" i="62"/>
  <c r="ET108" i="62"/>
  <c r="EU108" i="62"/>
  <c r="EV108" i="62"/>
  <c r="EW108" i="62"/>
  <c r="EX108" i="62"/>
  <c r="FA108" i="62"/>
  <c r="GI108" i="62" s="1"/>
  <c r="FB108" i="62"/>
  <c r="FC108" i="62"/>
  <c r="GR108" i="62" s="1"/>
  <c r="FD108" i="62"/>
  <c r="GU108" i="62" s="1"/>
  <c r="FE108" i="62"/>
  <c r="GX108" i="62" s="1"/>
  <c r="FG108" i="62"/>
  <c r="GJ108" i="62" s="1"/>
  <c r="FH108" i="62"/>
  <c r="FI108" i="62"/>
  <c r="GS108" i="62" s="1"/>
  <c r="FJ108" i="62"/>
  <c r="GV108" i="62" s="1"/>
  <c r="FK108" i="62"/>
  <c r="GY108" i="62" s="1"/>
  <c r="FM108" i="62"/>
  <c r="GK108" i="62" s="1"/>
  <c r="FN108" i="62"/>
  <c r="FO108" i="62"/>
  <c r="GT108" i="62" s="1"/>
  <c r="FP108" i="62"/>
  <c r="GW108" i="62" s="1"/>
  <c r="FQ108" i="62"/>
  <c r="GZ108" i="62" s="1"/>
  <c r="BF109" i="62"/>
  <c r="BG109" i="62"/>
  <c r="BH109" i="62"/>
  <c r="BI109" i="62"/>
  <c r="BJ109" i="62"/>
  <c r="BL109" i="62"/>
  <c r="FU109" i="62" s="1"/>
  <c r="HQ109" i="62" s="1"/>
  <c r="BM109" i="62"/>
  <c r="BN109" i="62"/>
  <c r="BO109" i="62"/>
  <c r="BP109" i="62"/>
  <c r="BR109" i="62"/>
  <c r="FV109" i="62" s="1"/>
  <c r="HR109" i="62" s="1"/>
  <c r="BS109" i="62"/>
  <c r="BT109" i="62"/>
  <c r="BU109" i="62"/>
  <c r="BV109" i="62"/>
  <c r="BY109" i="62"/>
  <c r="BZ109" i="62"/>
  <c r="CA109" i="62"/>
  <c r="CB109" i="62"/>
  <c r="CC109" i="62"/>
  <c r="CF109" i="62"/>
  <c r="CG109" i="62"/>
  <c r="CH109" i="62"/>
  <c r="CI109" i="62"/>
  <c r="CJ109" i="62"/>
  <c r="CM109" i="62"/>
  <c r="CN109" i="62"/>
  <c r="CO109" i="62"/>
  <c r="CP109" i="62"/>
  <c r="CQ109" i="62"/>
  <c r="CR109" i="62"/>
  <c r="CS109" i="62"/>
  <c r="CT109" i="62"/>
  <c r="CU109" i="62"/>
  <c r="CW109" i="62"/>
  <c r="CY109" i="62"/>
  <c r="CZ109" i="62"/>
  <c r="DA109" i="62"/>
  <c r="DB109" i="62"/>
  <c r="DC109" i="62"/>
  <c r="DD109" i="62"/>
  <c r="DF109" i="62"/>
  <c r="DJ109" i="62"/>
  <c r="DK109" i="62" s="1"/>
  <c r="DS109" i="62"/>
  <c r="DT109" i="62"/>
  <c r="DU109" i="62"/>
  <c r="DV109" i="62"/>
  <c r="DW109" i="62"/>
  <c r="DX109" i="62"/>
  <c r="DY109" i="62"/>
  <c r="DZ109" i="62"/>
  <c r="EA109" i="62"/>
  <c r="EB109" i="62"/>
  <c r="EC109" i="62"/>
  <c r="ED109" i="62"/>
  <c r="GG109" i="62" s="1"/>
  <c r="EE109" i="62"/>
  <c r="EG109" i="62"/>
  <c r="EH109" i="62"/>
  <c r="EI109" i="62"/>
  <c r="EJ109" i="62"/>
  <c r="EK109" i="62"/>
  <c r="EM109" i="62"/>
  <c r="EN109" i="62"/>
  <c r="EO109" i="62"/>
  <c r="EP109" i="62"/>
  <c r="EQ109" i="62"/>
  <c r="ER109" i="62"/>
  <c r="ES109" i="62"/>
  <c r="ET109" i="62"/>
  <c r="EU109" i="62"/>
  <c r="EV109" i="62"/>
  <c r="EW109" i="62"/>
  <c r="EX109" i="62"/>
  <c r="FA109" i="62"/>
  <c r="GI109" i="62" s="1"/>
  <c r="FB109" i="62"/>
  <c r="FC109" i="62"/>
  <c r="GR109" i="62" s="1"/>
  <c r="FD109" i="62"/>
  <c r="FE109" i="62"/>
  <c r="GX109" i="62" s="1"/>
  <c r="FG109" i="62"/>
  <c r="GJ109" i="62" s="1"/>
  <c r="FH109" i="62"/>
  <c r="FI109" i="62"/>
  <c r="GS109" i="62" s="1"/>
  <c r="FJ109" i="62"/>
  <c r="GV109" i="62" s="1"/>
  <c r="FK109" i="62"/>
  <c r="GY109" i="62" s="1"/>
  <c r="FM109" i="62"/>
  <c r="GK109" i="62" s="1"/>
  <c r="FN109" i="62"/>
  <c r="FO109" i="62"/>
  <c r="GT109" i="62" s="1"/>
  <c r="FP109" i="62"/>
  <c r="GW109" i="62" s="1"/>
  <c r="FQ109" i="62"/>
  <c r="GZ109" i="62" s="1"/>
  <c r="GU109" i="62"/>
  <c r="CM110" i="62"/>
  <c r="CN110" i="62"/>
  <c r="CO110" i="62"/>
  <c r="CP110" i="62"/>
  <c r="CQ110" i="62"/>
  <c r="CR110" i="62"/>
  <c r="CS110" i="62"/>
  <c r="CT110" i="62"/>
  <c r="CU110" i="62"/>
  <c r="CW110" i="62"/>
  <c r="CY110" i="62"/>
  <c r="DF110" i="62"/>
  <c r="DH110" i="62" s="1"/>
  <c r="DJ110" i="62"/>
  <c r="DK110" i="62" s="1"/>
  <c r="DQ110" i="62" s="1"/>
  <c r="DS110" i="62"/>
  <c r="DT110" i="62"/>
  <c r="DU110" i="62"/>
  <c r="DV110" i="62"/>
  <c r="DW110" i="62"/>
  <c r="DX110" i="62"/>
  <c r="DY110" i="62"/>
  <c r="DZ110" i="62"/>
  <c r="EA110" i="62"/>
  <c r="EB110" i="62"/>
  <c r="EC110" i="62"/>
  <c r="ED110" i="62"/>
  <c r="GG110" i="62" s="1"/>
  <c r="EE110" i="62"/>
  <c r="EG110" i="62"/>
  <c r="EH110" i="62"/>
  <c r="EI110" i="62"/>
  <c r="EJ110" i="62"/>
  <c r="EK110" i="62"/>
  <c r="EM110" i="62"/>
  <c r="EN110" i="62"/>
  <c r="EO110" i="62"/>
  <c r="EP110" i="62"/>
  <c r="EQ110" i="62"/>
  <c r="ER110" i="62"/>
  <c r="ES110" i="62"/>
  <c r="ET110" i="62"/>
  <c r="EU110" i="62"/>
  <c r="EV110" i="62"/>
  <c r="EW110" i="62"/>
  <c r="EX110" i="62"/>
  <c r="FA110" i="62"/>
  <c r="GI110" i="62" s="1"/>
  <c r="FB110" i="62"/>
  <c r="FC110" i="62"/>
  <c r="GR110" i="62" s="1"/>
  <c r="FD110" i="62"/>
  <c r="GU110" i="62" s="1"/>
  <c r="FE110" i="62"/>
  <c r="GX110" i="62" s="1"/>
  <c r="FG110" i="62"/>
  <c r="GJ110" i="62" s="1"/>
  <c r="FH110" i="62"/>
  <c r="FI110" i="62"/>
  <c r="GS110" i="62" s="1"/>
  <c r="FJ110" i="62"/>
  <c r="GV110" i="62" s="1"/>
  <c r="FK110" i="62"/>
  <c r="GY110" i="62" s="1"/>
  <c r="FM110" i="62"/>
  <c r="GK110" i="62" s="1"/>
  <c r="FN110" i="62"/>
  <c r="FO110" i="62"/>
  <c r="GT110" i="62" s="1"/>
  <c r="FP110" i="62"/>
  <c r="GW110" i="62" s="1"/>
  <c r="FQ110" i="62"/>
  <c r="GZ110" i="62" s="1"/>
  <c r="CM111" i="62"/>
  <c r="CN111" i="62"/>
  <c r="CO111" i="62"/>
  <c r="CP111" i="62"/>
  <c r="CQ111" i="62"/>
  <c r="CR111" i="62"/>
  <c r="CS111" i="62"/>
  <c r="CT111" i="62"/>
  <c r="CU111" i="62"/>
  <c r="CW111" i="62"/>
  <c r="CY111" i="62"/>
  <c r="DF111" i="62"/>
  <c r="DG111" i="62" s="1"/>
  <c r="DJ111" i="62"/>
  <c r="DK111" i="62" s="1"/>
  <c r="DO111" i="62" s="1"/>
  <c r="DS111" i="62"/>
  <c r="DT111" i="62"/>
  <c r="DU111" i="62"/>
  <c r="DV111" i="62"/>
  <c r="DW111" i="62"/>
  <c r="DX111" i="62"/>
  <c r="DY111" i="62"/>
  <c r="DZ111" i="62"/>
  <c r="EA111" i="62"/>
  <c r="EB111" i="62"/>
  <c r="EC111" i="62"/>
  <c r="ED111" i="62"/>
  <c r="GG111" i="62" s="1"/>
  <c r="EE111" i="62"/>
  <c r="EG111" i="62"/>
  <c r="EH111" i="62"/>
  <c r="EI111" i="62"/>
  <c r="EJ111" i="62"/>
  <c r="EK111" i="62"/>
  <c r="EM111" i="62"/>
  <c r="EN111" i="62"/>
  <c r="EO111" i="62"/>
  <c r="EP111" i="62"/>
  <c r="EQ111" i="62"/>
  <c r="ER111" i="62"/>
  <c r="ES111" i="62"/>
  <c r="ET111" i="62"/>
  <c r="EU111" i="62"/>
  <c r="EV111" i="62"/>
  <c r="EW111" i="62"/>
  <c r="EX111" i="62"/>
  <c r="FA111" i="62"/>
  <c r="GI111" i="62" s="1"/>
  <c r="FB111" i="62"/>
  <c r="FC111" i="62"/>
  <c r="GR111" i="62" s="1"/>
  <c r="FD111" i="62"/>
  <c r="GU111" i="62" s="1"/>
  <c r="FE111" i="62"/>
  <c r="GX111" i="62" s="1"/>
  <c r="FG111" i="62"/>
  <c r="GJ111" i="62" s="1"/>
  <c r="FH111" i="62"/>
  <c r="FI111" i="62"/>
  <c r="GS111" i="62" s="1"/>
  <c r="FJ111" i="62"/>
  <c r="GV111" i="62" s="1"/>
  <c r="FK111" i="62"/>
  <c r="GY111" i="62" s="1"/>
  <c r="FM111" i="62"/>
  <c r="GK111" i="62" s="1"/>
  <c r="FN111" i="62"/>
  <c r="FO111" i="62"/>
  <c r="GT111" i="62" s="1"/>
  <c r="FP111" i="62"/>
  <c r="GW111" i="62" s="1"/>
  <c r="FQ111" i="62"/>
  <c r="GZ111" i="62" s="1"/>
  <c r="CM112" i="62"/>
  <c r="CN112" i="62"/>
  <c r="CO112" i="62"/>
  <c r="CP112" i="62"/>
  <c r="CQ112" i="62"/>
  <c r="CR112" i="62"/>
  <c r="CS112" i="62"/>
  <c r="CT112" i="62"/>
  <c r="CU112" i="62"/>
  <c r="CW112" i="62"/>
  <c r="CY112" i="62"/>
  <c r="DF112" i="62"/>
  <c r="DJ112" i="62"/>
  <c r="DK112" i="62" s="1"/>
  <c r="DS112" i="62"/>
  <c r="DT112" i="62"/>
  <c r="DU112" i="62"/>
  <c r="DV112" i="62"/>
  <c r="DW112" i="62"/>
  <c r="DX112" i="62"/>
  <c r="DY112" i="62"/>
  <c r="DZ112" i="62"/>
  <c r="EA112" i="62"/>
  <c r="EB112" i="62"/>
  <c r="EC112" i="62"/>
  <c r="ED112" i="62"/>
  <c r="GG112" i="62" s="1"/>
  <c r="EE112" i="62"/>
  <c r="EG112" i="62"/>
  <c r="EH112" i="62"/>
  <c r="EI112" i="62"/>
  <c r="EJ112" i="62"/>
  <c r="EK112" i="62"/>
  <c r="EM112" i="62"/>
  <c r="EN112" i="62"/>
  <c r="EO112" i="62"/>
  <c r="EP112" i="62"/>
  <c r="EQ112" i="62"/>
  <c r="ER112" i="62"/>
  <c r="ES112" i="62"/>
  <c r="ET112" i="62"/>
  <c r="EU112" i="62"/>
  <c r="EV112" i="62"/>
  <c r="EW112" i="62"/>
  <c r="EX112" i="62"/>
  <c r="FA112" i="62"/>
  <c r="GI112" i="62" s="1"/>
  <c r="FB112" i="62"/>
  <c r="FC112" i="62"/>
  <c r="GR112" i="62" s="1"/>
  <c r="FD112" i="62"/>
  <c r="GU112" i="62" s="1"/>
  <c r="FE112" i="62"/>
  <c r="GX112" i="62" s="1"/>
  <c r="FG112" i="62"/>
  <c r="GJ112" i="62" s="1"/>
  <c r="FH112" i="62"/>
  <c r="FI112" i="62"/>
  <c r="GS112" i="62" s="1"/>
  <c r="FJ112" i="62"/>
  <c r="GV112" i="62" s="1"/>
  <c r="FK112" i="62"/>
  <c r="GY112" i="62" s="1"/>
  <c r="FM112" i="62"/>
  <c r="GK112" i="62" s="1"/>
  <c r="FN112" i="62"/>
  <c r="FO112" i="62"/>
  <c r="GT112" i="62" s="1"/>
  <c r="FP112" i="62"/>
  <c r="GW112" i="62" s="1"/>
  <c r="FQ112" i="62"/>
  <c r="GZ112" i="62" s="1"/>
  <c r="CM113" i="62"/>
  <c r="CN113" i="62"/>
  <c r="CO113" i="62"/>
  <c r="CP113" i="62"/>
  <c r="CQ113" i="62"/>
  <c r="CR113" i="62"/>
  <c r="CS113" i="62"/>
  <c r="CT113" i="62"/>
  <c r="CU113" i="62"/>
  <c r="CW113" i="62"/>
  <c r="CY113" i="62"/>
  <c r="DF113" i="62"/>
  <c r="DJ113" i="62"/>
  <c r="DK113" i="62" s="1"/>
  <c r="DS113" i="62"/>
  <c r="DT113" i="62"/>
  <c r="DU113" i="62"/>
  <c r="DV113" i="62"/>
  <c r="DW113" i="62"/>
  <c r="DX113" i="62"/>
  <c r="DY113" i="62"/>
  <c r="DZ113" i="62"/>
  <c r="EA113" i="62"/>
  <c r="EB113" i="62"/>
  <c r="EC113" i="62"/>
  <c r="ED113" i="62"/>
  <c r="GG113" i="62" s="1"/>
  <c r="EE113" i="62"/>
  <c r="EG113" i="62"/>
  <c r="EH113" i="62"/>
  <c r="EI113" i="62"/>
  <c r="EJ113" i="62"/>
  <c r="EK113" i="62"/>
  <c r="EM113" i="62"/>
  <c r="EN113" i="62"/>
  <c r="EO113" i="62"/>
  <c r="EP113" i="62"/>
  <c r="EQ113" i="62"/>
  <c r="ER113" i="62"/>
  <c r="ES113" i="62"/>
  <c r="ET113" i="62"/>
  <c r="EU113" i="62"/>
  <c r="EV113" i="62"/>
  <c r="EW113" i="62"/>
  <c r="EX113" i="62"/>
  <c r="FA113" i="62"/>
  <c r="GI113" i="62" s="1"/>
  <c r="FB113" i="62"/>
  <c r="FC113" i="62"/>
  <c r="GR113" i="62" s="1"/>
  <c r="FD113" i="62"/>
  <c r="GU113" i="62" s="1"/>
  <c r="FE113" i="62"/>
  <c r="GX113" i="62" s="1"/>
  <c r="FG113" i="62"/>
  <c r="GJ113" i="62" s="1"/>
  <c r="FH113" i="62"/>
  <c r="FI113" i="62"/>
  <c r="GS113" i="62" s="1"/>
  <c r="FJ113" i="62"/>
  <c r="GV113" i="62" s="1"/>
  <c r="FK113" i="62"/>
  <c r="GY113" i="62" s="1"/>
  <c r="FM113" i="62"/>
  <c r="GK113" i="62" s="1"/>
  <c r="FN113" i="62"/>
  <c r="FO113" i="62"/>
  <c r="GT113" i="62" s="1"/>
  <c r="FP113" i="62"/>
  <c r="GW113" i="62" s="1"/>
  <c r="FQ113" i="62"/>
  <c r="GZ113" i="62" s="1"/>
  <c r="CM114" i="62"/>
  <c r="CN114" i="62"/>
  <c r="CO114" i="62"/>
  <c r="CP114" i="62"/>
  <c r="CQ114" i="62"/>
  <c r="CR114" i="62"/>
  <c r="CS114" i="62"/>
  <c r="CT114" i="62"/>
  <c r="CU114" i="62"/>
  <c r="CW114" i="62"/>
  <c r="CY114" i="62"/>
  <c r="DF114" i="62"/>
  <c r="DG114" i="62" s="1"/>
  <c r="DJ114" i="62"/>
  <c r="DK114" i="62" s="1"/>
  <c r="DO114" i="62" s="1"/>
  <c r="DS114" i="62"/>
  <c r="DT114" i="62"/>
  <c r="DU114" i="62"/>
  <c r="DV114" i="62"/>
  <c r="DW114" i="62"/>
  <c r="DX114" i="62"/>
  <c r="DY114" i="62"/>
  <c r="DZ114" i="62"/>
  <c r="EA114" i="62"/>
  <c r="EB114" i="62"/>
  <c r="EC114" i="62"/>
  <c r="ED114" i="62"/>
  <c r="GG114" i="62" s="1"/>
  <c r="EE114" i="62"/>
  <c r="EG114" i="62"/>
  <c r="EH114" i="62"/>
  <c r="EI114" i="62"/>
  <c r="EJ114" i="62"/>
  <c r="EK114" i="62"/>
  <c r="EM114" i="62"/>
  <c r="EN114" i="62"/>
  <c r="EO114" i="62"/>
  <c r="EP114" i="62"/>
  <c r="EQ114" i="62"/>
  <c r="ER114" i="62"/>
  <c r="ES114" i="62"/>
  <c r="ET114" i="62"/>
  <c r="EU114" i="62"/>
  <c r="EV114" i="62"/>
  <c r="EW114" i="62"/>
  <c r="EX114" i="62"/>
  <c r="FA114" i="62"/>
  <c r="GI114" i="62" s="1"/>
  <c r="FB114" i="62"/>
  <c r="FC114" i="62"/>
  <c r="GR114" i="62" s="1"/>
  <c r="FD114" i="62"/>
  <c r="GU114" i="62" s="1"/>
  <c r="FE114" i="62"/>
  <c r="GX114" i="62" s="1"/>
  <c r="FG114" i="62"/>
  <c r="GJ114" i="62" s="1"/>
  <c r="FH114" i="62"/>
  <c r="FI114" i="62"/>
  <c r="GS114" i="62" s="1"/>
  <c r="FJ114" i="62"/>
  <c r="GV114" i="62" s="1"/>
  <c r="FK114" i="62"/>
  <c r="GY114" i="62" s="1"/>
  <c r="FM114" i="62"/>
  <c r="GK114" i="62" s="1"/>
  <c r="FN114" i="62"/>
  <c r="FO114" i="62"/>
  <c r="GT114" i="62" s="1"/>
  <c r="FP114" i="62"/>
  <c r="GW114" i="62" s="1"/>
  <c r="FQ114" i="62"/>
  <c r="GZ114" i="62" s="1"/>
  <c r="BF115" i="62"/>
  <c r="BG115" i="62"/>
  <c r="BH115" i="62"/>
  <c r="BI115" i="62"/>
  <c r="BJ115" i="62"/>
  <c r="BL115" i="62"/>
  <c r="FU115" i="62" s="1"/>
  <c r="HQ115" i="62" s="1"/>
  <c r="BM115" i="62"/>
  <c r="BN115" i="62"/>
  <c r="BO115" i="62"/>
  <c r="BP115" i="62"/>
  <c r="BR115" i="62"/>
  <c r="FV115" i="62" s="1"/>
  <c r="HR115" i="62" s="1"/>
  <c r="BS115" i="62"/>
  <c r="BT115" i="62"/>
  <c r="BU115" i="62"/>
  <c r="BV115" i="62"/>
  <c r="BY115" i="62"/>
  <c r="BZ115" i="62"/>
  <c r="CA115" i="62"/>
  <c r="CB115" i="62"/>
  <c r="CC115" i="62"/>
  <c r="CF115" i="62"/>
  <c r="CG115" i="62"/>
  <c r="CH115" i="62"/>
  <c r="CI115" i="62"/>
  <c r="CJ115" i="62"/>
  <c r="CM115" i="62"/>
  <c r="CN115" i="62"/>
  <c r="CO115" i="62"/>
  <c r="CP115" i="62"/>
  <c r="CQ115" i="62"/>
  <c r="CR115" i="62"/>
  <c r="CS115" i="62"/>
  <c r="CT115" i="62"/>
  <c r="CU115" i="62"/>
  <c r="CW115" i="62"/>
  <c r="CY115" i="62"/>
  <c r="CZ115" i="62"/>
  <c r="DA115" i="62"/>
  <c r="DB115" i="62"/>
  <c r="DC115" i="62"/>
  <c r="DD115" i="62"/>
  <c r="DF115" i="62"/>
  <c r="DJ115" i="62"/>
  <c r="DK115" i="62"/>
  <c r="DL115" i="62" s="1"/>
  <c r="DS115" i="62"/>
  <c r="DT115" i="62"/>
  <c r="DU115" i="62"/>
  <c r="DV115" i="62"/>
  <c r="DW115" i="62"/>
  <c r="DX115" i="62"/>
  <c r="DY115" i="62"/>
  <c r="DZ115" i="62"/>
  <c r="EA115" i="62"/>
  <c r="EB115" i="62"/>
  <c r="EC115" i="62"/>
  <c r="ED115" i="62"/>
  <c r="GG115" i="62" s="1"/>
  <c r="EE115" i="62"/>
  <c r="EG115" i="62"/>
  <c r="EH115" i="62"/>
  <c r="EI115" i="62"/>
  <c r="EJ115" i="62"/>
  <c r="EK115" i="62"/>
  <c r="EM115" i="62"/>
  <c r="EN115" i="62"/>
  <c r="EO115" i="62"/>
  <c r="EP115" i="62"/>
  <c r="EQ115" i="62"/>
  <c r="ER115" i="62"/>
  <c r="ES115" i="62"/>
  <c r="ET115" i="62"/>
  <c r="EU115" i="62"/>
  <c r="EV115" i="62"/>
  <c r="EW115" i="62"/>
  <c r="EX115" i="62"/>
  <c r="FA115" i="62"/>
  <c r="GI115" i="62" s="1"/>
  <c r="FB115" i="62"/>
  <c r="FC115" i="62"/>
  <c r="GR115" i="62" s="1"/>
  <c r="FD115" i="62"/>
  <c r="GU115" i="62" s="1"/>
  <c r="FE115" i="62"/>
  <c r="GX115" i="62" s="1"/>
  <c r="FG115" i="62"/>
  <c r="GJ115" i="62" s="1"/>
  <c r="FH115" i="62"/>
  <c r="FI115" i="62"/>
  <c r="GS115" i="62" s="1"/>
  <c r="FJ115" i="62"/>
  <c r="GV115" i="62" s="1"/>
  <c r="FK115" i="62"/>
  <c r="GY115" i="62" s="1"/>
  <c r="FM115" i="62"/>
  <c r="GK115" i="62" s="1"/>
  <c r="FN115" i="62"/>
  <c r="FO115" i="62"/>
  <c r="GT115" i="62" s="1"/>
  <c r="FP115" i="62"/>
  <c r="GW115" i="62" s="1"/>
  <c r="FQ115" i="62"/>
  <c r="GZ115" i="62" s="1"/>
  <c r="CM116" i="62"/>
  <c r="CN116" i="62"/>
  <c r="CO116" i="62"/>
  <c r="CP116" i="62"/>
  <c r="CQ116" i="62"/>
  <c r="CR116" i="62"/>
  <c r="CS116" i="62"/>
  <c r="CT116" i="62"/>
  <c r="CU116" i="62"/>
  <c r="CW116" i="62"/>
  <c r="CY116" i="62"/>
  <c r="DF116" i="62"/>
  <c r="DJ116" i="62"/>
  <c r="DK116" i="62" s="1"/>
  <c r="DQ116" i="62" s="1"/>
  <c r="DS116" i="62"/>
  <c r="DT116" i="62"/>
  <c r="DU116" i="62"/>
  <c r="DV116" i="62"/>
  <c r="DW116" i="62"/>
  <c r="DX116" i="62"/>
  <c r="DY116" i="62"/>
  <c r="DZ116" i="62"/>
  <c r="EA116" i="62"/>
  <c r="EB116" i="62"/>
  <c r="EC116" i="62"/>
  <c r="ED116" i="62"/>
  <c r="GG116" i="62" s="1"/>
  <c r="EE116" i="62"/>
  <c r="EG116" i="62"/>
  <c r="EH116" i="62"/>
  <c r="EI116" i="62"/>
  <c r="EJ116" i="62"/>
  <c r="EK116" i="62"/>
  <c r="EM116" i="62"/>
  <c r="EN116" i="62"/>
  <c r="EO116" i="62"/>
  <c r="EP116" i="62"/>
  <c r="EQ116" i="62"/>
  <c r="ER116" i="62"/>
  <c r="ES116" i="62"/>
  <c r="ET116" i="62"/>
  <c r="EU116" i="62"/>
  <c r="EV116" i="62"/>
  <c r="EW116" i="62"/>
  <c r="EX116" i="62"/>
  <c r="FA116" i="62"/>
  <c r="GI116" i="62" s="1"/>
  <c r="FB116" i="62"/>
  <c r="FC116" i="62"/>
  <c r="GR116" i="62" s="1"/>
  <c r="FD116" i="62"/>
  <c r="GU116" i="62" s="1"/>
  <c r="FE116" i="62"/>
  <c r="GX116" i="62" s="1"/>
  <c r="FG116" i="62"/>
  <c r="GJ116" i="62" s="1"/>
  <c r="FH116" i="62"/>
  <c r="FI116" i="62"/>
  <c r="GS116" i="62" s="1"/>
  <c r="FJ116" i="62"/>
  <c r="GV116" i="62" s="1"/>
  <c r="FK116" i="62"/>
  <c r="GY116" i="62" s="1"/>
  <c r="FM116" i="62"/>
  <c r="GK116" i="62" s="1"/>
  <c r="FN116" i="62"/>
  <c r="FO116" i="62"/>
  <c r="GT116" i="62" s="1"/>
  <c r="FP116" i="62"/>
  <c r="GW116" i="62" s="1"/>
  <c r="FQ116" i="62"/>
  <c r="GZ116" i="62" s="1"/>
  <c r="CM117" i="62"/>
  <c r="CN117" i="62"/>
  <c r="CO117" i="62"/>
  <c r="CP117" i="62"/>
  <c r="CQ117" i="62"/>
  <c r="CR117" i="62"/>
  <c r="CS117" i="62"/>
  <c r="CT117" i="62"/>
  <c r="CU117" i="62"/>
  <c r="CW117" i="62"/>
  <c r="CY117" i="62"/>
  <c r="DF117" i="62"/>
  <c r="DJ117" i="62"/>
  <c r="DK117" i="62" s="1"/>
  <c r="DO117" i="62" s="1"/>
  <c r="DS117" i="62"/>
  <c r="DT117" i="62"/>
  <c r="DU117" i="62"/>
  <c r="DV117" i="62"/>
  <c r="DW117" i="62"/>
  <c r="DX117" i="62"/>
  <c r="DY117" i="62"/>
  <c r="DZ117" i="62"/>
  <c r="EA117" i="62"/>
  <c r="EB117" i="62"/>
  <c r="EC117" i="62"/>
  <c r="ED117" i="62"/>
  <c r="GG117" i="62" s="1"/>
  <c r="EE117" i="62"/>
  <c r="EG117" i="62"/>
  <c r="EH117" i="62"/>
  <c r="EI117" i="62"/>
  <c r="EJ117" i="62"/>
  <c r="EK117" i="62"/>
  <c r="EM117" i="62"/>
  <c r="EN117" i="62"/>
  <c r="EO117" i="62"/>
  <c r="EP117" i="62"/>
  <c r="EQ117" i="62"/>
  <c r="ER117" i="62"/>
  <c r="ES117" i="62"/>
  <c r="ET117" i="62"/>
  <c r="EU117" i="62"/>
  <c r="EV117" i="62"/>
  <c r="EW117" i="62"/>
  <c r="EX117" i="62"/>
  <c r="FA117" i="62"/>
  <c r="GI117" i="62" s="1"/>
  <c r="FB117" i="62"/>
  <c r="FC117" i="62"/>
  <c r="GR117" i="62" s="1"/>
  <c r="FD117" i="62"/>
  <c r="GU117" i="62" s="1"/>
  <c r="FE117" i="62"/>
  <c r="GX117" i="62" s="1"/>
  <c r="FG117" i="62"/>
  <c r="GJ117" i="62" s="1"/>
  <c r="FH117" i="62"/>
  <c r="FI117" i="62"/>
  <c r="GS117" i="62" s="1"/>
  <c r="FJ117" i="62"/>
  <c r="GV117" i="62" s="1"/>
  <c r="FK117" i="62"/>
  <c r="GY117" i="62" s="1"/>
  <c r="FM117" i="62"/>
  <c r="GK117" i="62" s="1"/>
  <c r="FN117" i="62"/>
  <c r="FO117" i="62"/>
  <c r="GT117" i="62" s="1"/>
  <c r="FP117" i="62"/>
  <c r="GW117" i="62" s="1"/>
  <c r="FQ117" i="62"/>
  <c r="GZ117" i="62" s="1"/>
  <c r="CM118" i="62"/>
  <c r="CN118" i="62"/>
  <c r="CO118" i="62"/>
  <c r="CP118" i="62"/>
  <c r="CQ118" i="62"/>
  <c r="CR118" i="62"/>
  <c r="CS118" i="62"/>
  <c r="CT118" i="62"/>
  <c r="CU118" i="62"/>
  <c r="CW118" i="62"/>
  <c r="CY118" i="62"/>
  <c r="DF118" i="62"/>
  <c r="DJ118" i="62"/>
  <c r="DK118" i="62" s="1"/>
  <c r="DM118" i="62" s="1"/>
  <c r="DS118" i="62"/>
  <c r="DT118" i="62"/>
  <c r="DU118" i="62"/>
  <c r="DV118" i="62"/>
  <c r="DW118" i="62"/>
  <c r="DX118" i="62"/>
  <c r="DY118" i="62"/>
  <c r="DZ118" i="62"/>
  <c r="EA118" i="62"/>
  <c r="EB118" i="62"/>
  <c r="EC118" i="62"/>
  <c r="ED118" i="62"/>
  <c r="GG118" i="62" s="1"/>
  <c r="EE118" i="62"/>
  <c r="EG118" i="62"/>
  <c r="EH118" i="62"/>
  <c r="EI118" i="62"/>
  <c r="EJ118" i="62"/>
  <c r="EK118" i="62"/>
  <c r="EM118" i="62"/>
  <c r="EN118" i="62"/>
  <c r="EO118" i="62"/>
  <c r="EP118" i="62"/>
  <c r="EQ118" i="62"/>
  <c r="ER118" i="62"/>
  <c r="ES118" i="62"/>
  <c r="ET118" i="62"/>
  <c r="EU118" i="62"/>
  <c r="EV118" i="62"/>
  <c r="EW118" i="62"/>
  <c r="EX118" i="62"/>
  <c r="FA118" i="62"/>
  <c r="GI118" i="62" s="1"/>
  <c r="FB118" i="62"/>
  <c r="FC118" i="62"/>
  <c r="GR118" i="62" s="1"/>
  <c r="FD118" i="62"/>
  <c r="GU118" i="62" s="1"/>
  <c r="FE118" i="62"/>
  <c r="GX118" i="62" s="1"/>
  <c r="FG118" i="62"/>
  <c r="GJ118" i="62" s="1"/>
  <c r="FH118" i="62"/>
  <c r="FI118" i="62"/>
  <c r="GS118" i="62" s="1"/>
  <c r="FJ118" i="62"/>
  <c r="GV118" i="62" s="1"/>
  <c r="FK118" i="62"/>
  <c r="GY118" i="62" s="1"/>
  <c r="FM118" i="62"/>
  <c r="GK118" i="62" s="1"/>
  <c r="FN118" i="62"/>
  <c r="FO118" i="62"/>
  <c r="GT118" i="62" s="1"/>
  <c r="FP118" i="62"/>
  <c r="GW118" i="62" s="1"/>
  <c r="FQ118" i="62"/>
  <c r="GZ118" i="62" s="1"/>
  <c r="CM119" i="62"/>
  <c r="CN119" i="62"/>
  <c r="CO119" i="62"/>
  <c r="CP119" i="62"/>
  <c r="CQ119" i="62"/>
  <c r="CR119" i="62"/>
  <c r="CS119" i="62"/>
  <c r="CT119" i="62"/>
  <c r="CU119" i="62"/>
  <c r="CW119" i="62"/>
  <c r="CY119" i="62"/>
  <c r="DF119" i="62"/>
  <c r="DG119" i="62" s="1"/>
  <c r="DJ119" i="62"/>
  <c r="DK119" i="62" s="1"/>
  <c r="DP119" i="62" s="1"/>
  <c r="DS119" i="62"/>
  <c r="DT119" i="62"/>
  <c r="DU119" i="62"/>
  <c r="DV119" i="62"/>
  <c r="DW119" i="62"/>
  <c r="DX119" i="62"/>
  <c r="DY119" i="62"/>
  <c r="DZ119" i="62"/>
  <c r="EA119" i="62"/>
  <c r="EB119" i="62"/>
  <c r="EC119" i="62"/>
  <c r="ED119" i="62"/>
  <c r="GG119" i="62" s="1"/>
  <c r="EE119" i="62"/>
  <c r="EG119" i="62"/>
  <c r="EH119" i="62"/>
  <c r="EI119" i="62"/>
  <c r="EJ119" i="62"/>
  <c r="EK119" i="62"/>
  <c r="EM119" i="62"/>
  <c r="EN119" i="62"/>
  <c r="EO119" i="62"/>
  <c r="EP119" i="62"/>
  <c r="EQ119" i="62"/>
  <c r="ER119" i="62"/>
  <c r="ES119" i="62"/>
  <c r="ET119" i="62"/>
  <c r="EU119" i="62"/>
  <c r="EV119" i="62"/>
  <c r="EW119" i="62"/>
  <c r="EX119" i="62"/>
  <c r="FA119" i="62"/>
  <c r="GI119" i="62" s="1"/>
  <c r="FB119" i="62"/>
  <c r="FC119" i="62"/>
  <c r="GR119" i="62" s="1"/>
  <c r="FD119" i="62"/>
  <c r="GU119" i="62" s="1"/>
  <c r="FE119" i="62"/>
  <c r="GX119" i="62" s="1"/>
  <c r="FG119" i="62"/>
  <c r="GJ119" i="62" s="1"/>
  <c r="FH119" i="62"/>
  <c r="FI119" i="62"/>
  <c r="GS119" i="62" s="1"/>
  <c r="FJ119" i="62"/>
  <c r="GV119" i="62" s="1"/>
  <c r="FK119" i="62"/>
  <c r="GY119" i="62" s="1"/>
  <c r="FM119" i="62"/>
  <c r="GK119" i="62" s="1"/>
  <c r="FN119" i="62"/>
  <c r="FO119" i="62"/>
  <c r="GT119" i="62" s="1"/>
  <c r="FP119" i="62"/>
  <c r="GW119" i="62" s="1"/>
  <c r="FQ119" i="62"/>
  <c r="GZ119" i="62" s="1"/>
  <c r="CM120" i="62"/>
  <c r="CN120" i="62"/>
  <c r="CO120" i="62"/>
  <c r="CP120" i="62"/>
  <c r="CQ120" i="62"/>
  <c r="CR120" i="62"/>
  <c r="CS120" i="62"/>
  <c r="CT120" i="62"/>
  <c r="CU120" i="62"/>
  <c r="CW120" i="62"/>
  <c r="CY120" i="62"/>
  <c r="DF120" i="62"/>
  <c r="DJ120" i="62"/>
  <c r="DK120" i="62" s="1"/>
  <c r="DQ120" i="62" s="1"/>
  <c r="DS120" i="62"/>
  <c r="DT120" i="62"/>
  <c r="DU120" i="62"/>
  <c r="DV120" i="62"/>
  <c r="DW120" i="62"/>
  <c r="DX120" i="62"/>
  <c r="DY120" i="62"/>
  <c r="DZ120" i="62"/>
  <c r="EA120" i="62"/>
  <c r="EB120" i="62"/>
  <c r="EC120" i="62"/>
  <c r="ED120" i="62"/>
  <c r="GG120" i="62" s="1"/>
  <c r="EE120" i="62"/>
  <c r="EG120" i="62"/>
  <c r="EH120" i="62"/>
  <c r="EI120" i="62"/>
  <c r="EJ120" i="62"/>
  <c r="EK120" i="62"/>
  <c r="EM120" i="62"/>
  <c r="EN120" i="62"/>
  <c r="EO120" i="62"/>
  <c r="EP120" i="62"/>
  <c r="EQ120" i="62"/>
  <c r="ER120" i="62"/>
  <c r="ES120" i="62"/>
  <c r="ET120" i="62"/>
  <c r="EU120" i="62"/>
  <c r="EV120" i="62"/>
  <c r="EW120" i="62"/>
  <c r="EX120" i="62"/>
  <c r="FA120" i="62"/>
  <c r="GI120" i="62" s="1"/>
  <c r="FB120" i="62"/>
  <c r="FC120" i="62"/>
  <c r="GR120" i="62" s="1"/>
  <c r="FD120" i="62"/>
  <c r="GU120" i="62" s="1"/>
  <c r="FE120" i="62"/>
  <c r="GX120" i="62" s="1"/>
  <c r="FG120" i="62"/>
  <c r="GJ120" i="62" s="1"/>
  <c r="FH120" i="62"/>
  <c r="FI120" i="62"/>
  <c r="GS120" i="62" s="1"/>
  <c r="FJ120" i="62"/>
  <c r="GV120" i="62" s="1"/>
  <c r="FK120" i="62"/>
  <c r="GY120" i="62" s="1"/>
  <c r="FM120" i="62"/>
  <c r="GK120" i="62" s="1"/>
  <c r="FN120" i="62"/>
  <c r="FO120" i="62"/>
  <c r="GT120" i="62" s="1"/>
  <c r="FP120" i="62"/>
  <c r="GW120" i="62" s="1"/>
  <c r="FQ120" i="62"/>
  <c r="GZ120" i="62" s="1"/>
  <c r="BF121" i="62"/>
  <c r="BG121" i="62"/>
  <c r="BH121" i="62"/>
  <c r="BI121" i="62"/>
  <c r="BJ121" i="62"/>
  <c r="BL121" i="62"/>
  <c r="FU121" i="62" s="1"/>
  <c r="HQ121" i="62" s="1"/>
  <c r="BM121" i="62"/>
  <c r="BN121" i="62"/>
  <c r="BO121" i="62"/>
  <c r="BP121" i="62"/>
  <c r="BR121" i="62"/>
  <c r="FV121" i="62" s="1"/>
  <c r="HR121" i="62" s="1"/>
  <c r="BS121" i="62"/>
  <c r="BT121" i="62"/>
  <c r="BU121" i="62"/>
  <c r="BV121" i="62"/>
  <c r="BY121" i="62"/>
  <c r="BZ121" i="62"/>
  <c r="CA121" i="62"/>
  <c r="CB121" i="62"/>
  <c r="CC121" i="62"/>
  <c r="CF121" i="62"/>
  <c r="CG121" i="62"/>
  <c r="CH121" i="62"/>
  <c r="CI121" i="62"/>
  <c r="CJ121" i="62"/>
  <c r="CM121" i="62"/>
  <c r="CN121" i="62"/>
  <c r="CO121" i="62"/>
  <c r="CP121" i="62"/>
  <c r="CQ121" i="62"/>
  <c r="CR121" i="62"/>
  <c r="CS121" i="62"/>
  <c r="CT121" i="62"/>
  <c r="CU121" i="62"/>
  <c r="CW121" i="62"/>
  <c r="CY121" i="62"/>
  <c r="CZ121" i="62"/>
  <c r="DA121" i="62"/>
  <c r="DB121" i="62"/>
  <c r="DC121" i="62"/>
  <c r="DD121" i="62"/>
  <c r="DF121" i="62"/>
  <c r="DH121" i="62" s="1"/>
  <c r="DJ121" i="62"/>
  <c r="DK121" i="62" s="1"/>
  <c r="DS121" i="62"/>
  <c r="DT121" i="62"/>
  <c r="DU121" i="62"/>
  <c r="DV121" i="62"/>
  <c r="DW121" i="62"/>
  <c r="DX121" i="62"/>
  <c r="DY121" i="62"/>
  <c r="DZ121" i="62"/>
  <c r="EA121" i="62"/>
  <c r="EB121" i="62"/>
  <c r="EC121" i="62"/>
  <c r="ED121" i="62"/>
  <c r="GG121" i="62" s="1"/>
  <c r="EE121" i="62"/>
  <c r="EG121" i="62"/>
  <c r="EH121" i="62"/>
  <c r="EI121" i="62"/>
  <c r="EJ121" i="62"/>
  <c r="EK121" i="62"/>
  <c r="EM121" i="62"/>
  <c r="EN121" i="62"/>
  <c r="EO121" i="62"/>
  <c r="EP121" i="62"/>
  <c r="EQ121" i="62"/>
  <c r="ER121" i="62"/>
  <c r="ES121" i="62"/>
  <c r="ET121" i="62"/>
  <c r="EU121" i="62"/>
  <c r="EV121" i="62"/>
  <c r="EW121" i="62"/>
  <c r="EX121" i="62"/>
  <c r="FA121" i="62"/>
  <c r="GI121" i="62" s="1"/>
  <c r="FB121" i="62"/>
  <c r="FC121" i="62"/>
  <c r="GR121" i="62" s="1"/>
  <c r="FD121" i="62"/>
  <c r="FE121" i="62"/>
  <c r="GX121" i="62" s="1"/>
  <c r="FG121" i="62"/>
  <c r="GJ121" i="62" s="1"/>
  <c r="FH121" i="62"/>
  <c r="FI121" i="62"/>
  <c r="GS121" i="62" s="1"/>
  <c r="FJ121" i="62"/>
  <c r="GV121" i="62" s="1"/>
  <c r="FK121" i="62"/>
  <c r="GY121" i="62" s="1"/>
  <c r="FM121" i="62"/>
  <c r="GK121" i="62" s="1"/>
  <c r="FN121" i="62"/>
  <c r="FO121" i="62"/>
  <c r="GT121" i="62" s="1"/>
  <c r="FP121" i="62"/>
  <c r="GW121" i="62" s="1"/>
  <c r="FQ121" i="62"/>
  <c r="GZ121" i="62" s="1"/>
  <c r="GU121" i="62"/>
  <c r="CM122" i="62"/>
  <c r="CN122" i="62"/>
  <c r="CO122" i="62"/>
  <c r="CP122" i="62"/>
  <c r="CQ122" i="62"/>
  <c r="CR122" i="62"/>
  <c r="CS122" i="62"/>
  <c r="CT122" i="62"/>
  <c r="CU122" i="62"/>
  <c r="CW122" i="62"/>
  <c r="CY122" i="62"/>
  <c r="DF122" i="62"/>
  <c r="DJ122" i="62"/>
  <c r="DK122" i="62" s="1"/>
  <c r="DP122" i="62" s="1"/>
  <c r="DS122" i="62"/>
  <c r="DT122" i="62"/>
  <c r="DU122" i="62"/>
  <c r="DV122" i="62"/>
  <c r="DW122" i="62"/>
  <c r="DX122" i="62"/>
  <c r="DY122" i="62"/>
  <c r="DZ122" i="62"/>
  <c r="EA122" i="62"/>
  <c r="EB122" i="62"/>
  <c r="EC122" i="62"/>
  <c r="ED122" i="62"/>
  <c r="GG122" i="62" s="1"/>
  <c r="EE122" i="62"/>
  <c r="EG122" i="62"/>
  <c r="EH122" i="62"/>
  <c r="EI122" i="62"/>
  <c r="EJ122" i="62"/>
  <c r="EK122" i="62"/>
  <c r="EM122" i="62"/>
  <c r="EN122" i="62"/>
  <c r="EO122" i="62"/>
  <c r="EP122" i="62"/>
  <c r="EQ122" i="62"/>
  <c r="ER122" i="62"/>
  <c r="ES122" i="62"/>
  <c r="ET122" i="62"/>
  <c r="EU122" i="62"/>
  <c r="EV122" i="62"/>
  <c r="EW122" i="62"/>
  <c r="EX122" i="62"/>
  <c r="FA122" i="62"/>
  <c r="GI122" i="62" s="1"/>
  <c r="FB122" i="62"/>
  <c r="FC122" i="62"/>
  <c r="GR122" i="62" s="1"/>
  <c r="FD122" i="62"/>
  <c r="GU122" i="62" s="1"/>
  <c r="FE122" i="62"/>
  <c r="GX122" i="62" s="1"/>
  <c r="FG122" i="62"/>
  <c r="GJ122" i="62" s="1"/>
  <c r="FH122" i="62"/>
  <c r="FI122" i="62"/>
  <c r="GS122" i="62" s="1"/>
  <c r="FJ122" i="62"/>
  <c r="GV122" i="62" s="1"/>
  <c r="FK122" i="62"/>
  <c r="GY122" i="62" s="1"/>
  <c r="FM122" i="62"/>
  <c r="GK122" i="62" s="1"/>
  <c r="FN122" i="62"/>
  <c r="FO122" i="62"/>
  <c r="GT122" i="62" s="1"/>
  <c r="FP122" i="62"/>
  <c r="GW122" i="62" s="1"/>
  <c r="FQ122" i="62"/>
  <c r="GZ122" i="62" s="1"/>
  <c r="CM123" i="62"/>
  <c r="CN123" i="62"/>
  <c r="CO123" i="62"/>
  <c r="CP123" i="62"/>
  <c r="CQ123" i="62"/>
  <c r="CR123" i="62"/>
  <c r="CS123" i="62"/>
  <c r="CT123" i="62"/>
  <c r="CU123" i="62"/>
  <c r="CW123" i="62"/>
  <c r="CY123" i="62"/>
  <c r="DF123" i="62"/>
  <c r="DH123" i="62" s="1"/>
  <c r="DJ123" i="62"/>
  <c r="DK123" i="62" s="1"/>
  <c r="DO123" i="62" s="1"/>
  <c r="DS123" i="62"/>
  <c r="DT123" i="62"/>
  <c r="DU123" i="62"/>
  <c r="DV123" i="62"/>
  <c r="DW123" i="62"/>
  <c r="DX123" i="62"/>
  <c r="DY123" i="62"/>
  <c r="DZ123" i="62"/>
  <c r="EA123" i="62"/>
  <c r="EB123" i="62"/>
  <c r="EC123" i="62"/>
  <c r="ED123" i="62"/>
  <c r="GG123" i="62" s="1"/>
  <c r="EE123" i="62"/>
  <c r="EG123" i="62"/>
  <c r="EH123" i="62"/>
  <c r="EI123" i="62"/>
  <c r="EJ123" i="62"/>
  <c r="EK123" i="62"/>
  <c r="EM123" i="62"/>
  <c r="EN123" i="62"/>
  <c r="EO123" i="62"/>
  <c r="EP123" i="62"/>
  <c r="EQ123" i="62"/>
  <c r="ER123" i="62"/>
  <c r="ES123" i="62"/>
  <c r="ET123" i="62"/>
  <c r="EU123" i="62"/>
  <c r="EV123" i="62"/>
  <c r="EW123" i="62"/>
  <c r="EX123" i="62"/>
  <c r="FA123" i="62"/>
  <c r="GI123" i="62" s="1"/>
  <c r="FB123" i="62"/>
  <c r="FC123" i="62"/>
  <c r="GR123" i="62" s="1"/>
  <c r="FD123" i="62"/>
  <c r="GU123" i="62" s="1"/>
  <c r="FE123" i="62"/>
  <c r="GX123" i="62" s="1"/>
  <c r="FG123" i="62"/>
  <c r="GJ123" i="62" s="1"/>
  <c r="FH123" i="62"/>
  <c r="FI123" i="62"/>
  <c r="GS123" i="62" s="1"/>
  <c r="FJ123" i="62"/>
  <c r="GV123" i="62" s="1"/>
  <c r="FK123" i="62"/>
  <c r="GY123" i="62" s="1"/>
  <c r="FM123" i="62"/>
  <c r="GK123" i="62" s="1"/>
  <c r="FN123" i="62"/>
  <c r="FO123" i="62"/>
  <c r="GT123" i="62" s="1"/>
  <c r="FP123" i="62"/>
  <c r="GW123" i="62" s="1"/>
  <c r="FQ123" i="62"/>
  <c r="GZ123" i="62" s="1"/>
  <c r="CM124" i="62"/>
  <c r="CN124" i="62"/>
  <c r="CO124" i="62"/>
  <c r="CP124" i="62"/>
  <c r="CQ124" i="62"/>
  <c r="CR124" i="62"/>
  <c r="CS124" i="62"/>
  <c r="CT124" i="62"/>
  <c r="CU124" i="62"/>
  <c r="CW124" i="62"/>
  <c r="CY124" i="62"/>
  <c r="DF124" i="62"/>
  <c r="DJ124" i="62"/>
  <c r="DK124" i="62" s="1"/>
  <c r="DL124" i="62" s="1"/>
  <c r="DS124" i="62"/>
  <c r="DT124" i="62"/>
  <c r="DU124" i="62"/>
  <c r="DV124" i="62"/>
  <c r="DW124" i="62"/>
  <c r="DX124" i="62"/>
  <c r="DY124" i="62"/>
  <c r="DZ124" i="62"/>
  <c r="EA124" i="62"/>
  <c r="EB124" i="62"/>
  <c r="EC124" i="62"/>
  <c r="ED124" i="62"/>
  <c r="GG124" i="62" s="1"/>
  <c r="EE124" i="62"/>
  <c r="EG124" i="62"/>
  <c r="EH124" i="62"/>
  <c r="EI124" i="62"/>
  <c r="EJ124" i="62"/>
  <c r="EK124" i="62"/>
  <c r="EM124" i="62"/>
  <c r="EN124" i="62"/>
  <c r="EO124" i="62"/>
  <c r="EP124" i="62"/>
  <c r="EQ124" i="62"/>
  <c r="ER124" i="62"/>
  <c r="ES124" i="62"/>
  <c r="ET124" i="62"/>
  <c r="EU124" i="62"/>
  <c r="EV124" i="62"/>
  <c r="EW124" i="62"/>
  <c r="EX124" i="62"/>
  <c r="FA124" i="62"/>
  <c r="GI124" i="62" s="1"/>
  <c r="FB124" i="62"/>
  <c r="FC124" i="62"/>
  <c r="GR124" i="62" s="1"/>
  <c r="FD124" i="62"/>
  <c r="GU124" i="62" s="1"/>
  <c r="FE124" i="62"/>
  <c r="GX124" i="62" s="1"/>
  <c r="FG124" i="62"/>
  <c r="GJ124" i="62" s="1"/>
  <c r="FH124" i="62"/>
  <c r="FI124" i="62"/>
  <c r="GS124" i="62" s="1"/>
  <c r="FJ124" i="62"/>
  <c r="GV124" i="62" s="1"/>
  <c r="FK124" i="62"/>
  <c r="GY124" i="62" s="1"/>
  <c r="FM124" i="62"/>
  <c r="GK124" i="62" s="1"/>
  <c r="FN124" i="62"/>
  <c r="FO124" i="62"/>
  <c r="GT124" i="62" s="1"/>
  <c r="FP124" i="62"/>
  <c r="GW124" i="62" s="1"/>
  <c r="FQ124" i="62"/>
  <c r="GZ124" i="62" s="1"/>
  <c r="CM125" i="62"/>
  <c r="CN125" i="62"/>
  <c r="CO125" i="62"/>
  <c r="CP125" i="62"/>
  <c r="CQ125" i="62"/>
  <c r="CR125" i="62"/>
  <c r="CS125" i="62"/>
  <c r="CT125" i="62"/>
  <c r="CU125" i="62"/>
  <c r="CW125" i="62"/>
  <c r="CY125" i="62"/>
  <c r="DF125" i="62"/>
  <c r="DG125" i="62" s="1"/>
  <c r="DJ125" i="62"/>
  <c r="DK125" i="62" s="1"/>
  <c r="DP125" i="62" s="1"/>
  <c r="DS125" i="62"/>
  <c r="DT125" i="62"/>
  <c r="DU125" i="62"/>
  <c r="DV125" i="62"/>
  <c r="DW125" i="62"/>
  <c r="DX125" i="62"/>
  <c r="DY125" i="62"/>
  <c r="DZ125" i="62"/>
  <c r="EA125" i="62"/>
  <c r="EB125" i="62"/>
  <c r="EC125" i="62"/>
  <c r="ED125" i="62"/>
  <c r="GG125" i="62" s="1"/>
  <c r="EE125" i="62"/>
  <c r="EG125" i="62"/>
  <c r="EH125" i="62"/>
  <c r="EI125" i="62"/>
  <c r="EJ125" i="62"/>
  <c r="EK125" i="62"/>
  <c r="EM125" i="62"/>
  <c r="EN125" i="62"/>
  <c r="EO125" i="62"/>
  <c r="EP125" i="62"/>
  <c r="EQ125" i="62"/>
  <c r="ER125" i="62"/>
  <c r="ES125" i="62"/>
  <c r="ET125" i="62"/>
  <c r="EU125" i="62"/>
  <c r="EV125" i="62"/>
  <c r="EW125" i="62"/>
  <c r="EX125" i="62"/>
  <c r="FA125" i="62"/>
  <c r="GI125" i="62" s="1"/>
  <c r="FB125" i="62"/>
  <c r="FC125" i="62"/>
  <c r="GR125" i="62" s="1"/>
  <c r="FD125" i="62"/>
  <c r="GU125" i="62" s="1"/>
  <c r="FE125" i="62"/>
  <c r="GX125" i="62" s="1"/>
  <c r="FG125" i="62"/>
  <c r="GJ125" i="62" s="1"/>
  <c r="FH125" i="62"/>
  <c r="FI125" i="62"/>
  <c r="GS125" i="62" s="1"/>
  <c r="FJ125" i="62"/>
  <c r="GV125" i="62" s="1"/>
  <c r="FK125" i="62"/>
  <c r="GY125" i="62" s="1"/>
  <c r="FM125" i="62"/>
  <c r="GK125" i="62" s="1"/>
  <c r="FN125" i="62"/>
  <c r="FO125" i="62"/>
  <c r="GT125" i="62" s="1"/>
  <c r="FP125" i="62"/>
  <c r="GW125" i="62" s="1"/>
  <c r="FQ125" i="62"/>
  <c r="GZ125" i="62" s="1"/>
  <c r="CM126" i="62"/>
  <c r="CN126" i="62"/>
  <c r="CO126" i="62"/>
  <c r="CP126" i="62"/>
  <c r="CQ126" i="62"/>
  <c r="CR126" i="62"/>
  <c r="CS126" i="62"/>
  <c r="CT126" i="62"/>
  <c r="CU126" i="62"/>
  <c r="CW126" i="62"/>
  <c r="CY126" i="62"/>
  <c r="DF126" i="62"/>
  <c r="DH126" i="62" s="1"/>
  <c r="DJ126" i="62"/>
  <c r="DK126" i="62" s="1"/>
  <c r="DO126" i="62" s="1"/>
  <c r="DS126" i="62"/>
  <c r="DT126" i="62"/>
  <c r="DU126" i="62"/>
  <c r="DV126" i="62"/>
  <c r="DW126" i="62"/>
  <c r="DX126" i="62"/>
  <c r="DY126" i="62"/>
  <c r="DZ126" i="62"/>
  <c r="EA126" i="62"/>
  <c r="EB126" i="62"/>
  <c r="EC126" i="62"/>
  <c r="ED126" i="62"/>
  <c r="GG126" i="62" s="1"/>
  <c r="EE126" i="62"/>
  <c r="EG126" i="62"/>
  <c r="EH126" i="62"/>
  <c r="EI126" i="62"/>
  <c r="EJ126" i="62"/>
  <c r="EK126" i="62"/>
  <c r="EM126" i="62"/>
  <c r="EN126" i="62"/>
  <c r="EO126" i="62"/>
  <c r="EP126" i="62"/>
  <c r="EQ126" i="62"/>
  <c r="ER126" i="62"/>
  <c r="ES126" i="62"/>
  <c r="ET126" i="62"/>
  <c r="EU126" i="62"/>
  <c r="EV126" i="62"/>
  <c r="EW126" i="62"/>
  <c r="EX126" i="62"/>
  <c r="FA126" i="62"/>
  <c r="GI126" i="62" s="1"/>
  <c r="FB126" i="62"/>
  <c r="FC126" i="62"/>
  <c r="GR126" i="62" s="1"/>
  <c r="FD126" i="62"/>
  <c r="GU126" i="62" s="1"/>
  <c r="FE126" i="62"/>
  <c r="GX126" i="62" s="1"/>
  <c r="FG126" i="62"/>
  <c r="GJ126" i="62" s="1"/>
  <c r="FH126" i="62"/>
  <c r="FI126" i="62"/>
  <c r="GS126" i="62" s="1"/>
  <c r="FJ126" i="62"/>
  <c r="GV126" i="62" s="1"/>
  <c r="FK126" i="62"/>
  <c r="GY126" i="62" s="1"/>
  <c r="FM126" i="62"/>
  <c r="GK126" i="62" s="1"/>
  <c r="FN126" i="62"/>
  <c r="FO126" i="62"/>
  <c r="GT126" i="62" s="1"/>
  <c r="FP126" i="62"/>
  <c r="GW126" i="62" s="1"/>
  <c r="FQ126" i="62"/>
  <c r="GZ126" i="62" s="1"/>
  <c r="BF127" i="62"/>
  <c r="BG127" i="62"/>
  <c r="BH127" i="62"/>
  <c r="BI127" i="62"/>
  <c r="BJ127" i="62"/>
  <c r="BL127" i="62"/>
  <c r="FU127" i="62" s="1"/>
  <c r="HQ127" i="62" s="1"/>
  <c r="BM127" i="62"/>
  <c r="BN127" i="62"/>
  <c r="BO127" i="62"/>
  <c r="BP127" i="62"/>
  <c r="BR127" i="62"/>
  <c r="FV127" i="62" s="1"/>
  <c r="HR127" i="62" s="1"/>
  <c r="BS127" i="62"/>
  <c r="BT127" i="62"/>
  <c r="BU127" i="62"/>
  <c r="BV127" i="62"/>
  <c r="BY127" i="62"/>
  <c r="BZ127" i="62"/>
  <c r="CA127" i="62"/>
  <c r="CB127" i="62"/>
  <c r="CC127" i="62"/>
  <c r="CF127" i="62"/>
  <c r="CG127" i="62"/>
  <c r="CH127" i="62"/>
  <c r="CI127" i="62"/>
  <c r="CJ127" i="62"/>
  <c r="CM127" i="62"/>
  <c r="CN127" i="62"/>
  <c r="CO127" i="62"/>
  <c r="CP127" i="62"/>
  <c r="CQ127" i="62"/>
  <c r="CR127" i="62"/>
  <c r="CS127" i="62"/>
  <c r="CT127" i="62"/>
  <c r="CU127" i="62"/>
  <c r="CW127" i="62"/>
  <c r="CY127" i="62"/>
  <c r="CZ127" i="62"/>
  <c r="DA127" i="62"/>
  <c r="DB127" i="62"/>
  <c r="DC127" i="62"/>
  <c r="DD127" i="62"/>
  <c r="DF127" i="62"/>
  <c r="DG127" i="62" s="1"/>
  <c r="DJ127" i="62"/>
  <c r="DK127" i="62" s="1"/>
  <c r="DS127" i="62"/>
  <c r="DT127" i="62"/>
  <c r="DU127" i="62"/>
  <c r="DV127" i="62"/>
  <c r="DW127" i="62"/>
  <c r="DX127" i="62"/>
  <c r="DY127" i="62"/>
  <c r="DZ127" i="62"/>
  <c r="EA127" i="62"/>
  <c r="EB127" i="62"/>
  <c r="EC127" i="62"/>
  <c r="ED127" i="62"/>
  <c r="GG127" i="62" s="1"/>
  <c r="EE127" i="62"/>
  <c r="EG127" i="62"/>
  <c r="EH127" i="62"/>
  <c r="EI127" i="62"/>
  <c r="EJ127" i="62"/>
  <c r="EK127" i="62"/>
  <c r="EM127" i="62"/>
  <c r="EN127" i="62"/>
  <c r="EO127" i="62"/>
  <c r="EP127" i="62"/>
  <c r="EQ127" i="62"/>
  <c r="ER127" i="62"/>
  <c r="ES127" i="62"/>
  <c r="ET127" i="62"/>
  <c r="EU127" i="62"/>
  <c r="EV127" i="62"/>
  <c r="EW127" i="62"/>
  <c r="EX127" i="62"/>
  <c r="FA127" i="62"/>
  <c r="GI127" i="62" s="1"/>
  <c r="FB127" i="62"/>
  <c r="FC127" i="62"/>
  <c r="GR127" i="62" s="1"/>
  <c r="FD127" i="62"/>
  <c r="GU127" i="62" s="1"/>
  <c r="FE127" i="62"/>
  <c r="GX127" i="62" s="1"/>
  <c r="FG127" i="62"/>
  <c r="GJ127" i="62" s="1"/>
  <c r="FH127" i="62"/>
  <c r="FI127" i="62"/>
  <c r="GS127" i="62" s="1"/>
  <c r="FJ127" i="62"/>
  <c r="GV127" i="62" s="1"/>
  <c r="FK127" i="62"/>
  <c r="GY127" i="62" s="1"/>
  <c r="FM127" i="62"/>
  <c r="GK127" i="62" s="1"/>
  <c r="FN127" i="62"/>
  <c r="FO127" i="62"/>
  <c r="GT127" i="62" s="1"/>
  <c r="FP127" i="62"/>
  <c r="GW127" i="62" s="1"/>
  <c r="FQ127" i="62"/>
  <c r="GZ127" i="62" s="1"/>
  <c r="CM128" i="62"/>
  <c r="CN128" i="62"/>
  <c r="CO128" i="62"/>
  <c r="CP128" i="62"/>
  <c r="CQ128" i="62"/>
  <c r="CR128" i="62"/>
  <c r="CS128" i="62"/>
  <c r="CT128" i="62"/>
  <c r="CU128" i="62"/>
  <c r="CW128" i="62"/>
  <c r="CY128" i="62"/>
  <c r="DF128" i="62"/>
  <c r="DG128" i="62" s="1"/>
  <c r="DJ128" i="62"/>
  <c r="DK128" i="62" s="1"/>
  <c r="DP128" i="62" s="1"/>
  <c r="DS128" i="62"/>
  <c r="DT128" i="62"/>
  <c r="DU128" i="62"/>
  <c r="DV128" i="62"/>
  <c r="DW128" i="62"/>
  <c r="DX128" i="62"/>
  <c r="DY128" i="62"/>
  <c r="DZ128" i="62"/>
  <c r="EA128" i="62"/>
  <c r="EB128" i="62"/>
  <c r="EC128" i="62"/>
  <c r="ED128" i="62"/>
  <c r="GG128" i="62" s="1"/>
  <c r="EE128" i="62"/>
  <c r="EG128" i="62"/>
  <c r="EH128" i="62"/>
  <c r="EI128" i="62"/>
  <c r="EJ128" i="62"/>
  <c r="EK128" i="62"/>
  <c r="EM128" i="62"/>
  <c r="EN128" i="62"/>
  <c r="EO128" i="62"/>
  <c r="EP128" i="62"/>
  <c r="EQ128" i="62"/>
  <c r="ER128" i="62"/>
  <c r="ES128" i="62"/>
  <c r="ET128" i="62"/>
  <c r="EU128" i="62"/>
  <c r="EV128" i="62"/>
  <c r="EW128" i="62"/>
  <c r="EX128" i="62"/>
  <c r="FA128" i="62"/>
  <c r="GI128" i="62" s="1"/>
  <c r="FB128" i="62"/>
  <c r="FC128" i="62"/>
  <c r="GR128" i="62" s="1"/>
  <c r="FD128" i="62"/>
  <c r="GU128" i="62" s="1"/>
  <c r="FE128" i="62"/>
  <c r="GX128" i="62" s="1"/>
  <c r="FG128" i="62"/>
  <c r="GJ128" i="62" s="1"/>
  <c r="FH128" i="62"/>
  <c r="FI128" i="62"/>
  <c r="GS128" i="62" s="1"/>
  <c r="FJ128" i="62"/>
  <c r="GV128" i="62" s="1"/>
  <c r="FK128" i="62"/>
  <c r="GY128" i="62" s="1"/>
  <c r="FM128" i="62"/>
  <c r="GK128" i="62" s="1"/>
  <c r="FN128" i="62"/>
  <c r="FO128" i="62"/>
  <c r="GT128" i="62" s="1"/>
  <c r="FP128" i="62"/>
  <c r="GW128" i="62" s="1"/>
  <c r="FQ128" i="62"/>
  <c r="GZ128" i="62" s="1"/>
  <c r="CM129" i="62"/>
  <c r="CN129" i="62"/>
  <c r="CO129" i="62"/>
  <c r="CP129" i="62"/>
  <c r="CQ129" i="62"/>
  <c r="CR129" i="62"/>
  <c r="CS129" i="62"/>
  <c r="CT129" i="62"/>
  <c r="CU129" i="62"/>
  <c r="CW129" i="62"/>
  <c r="CY129" i="62"/>
  <c r="DF129" i="62"/>
  <c r="DG129" i="62" s="1"/>
  <c r="DJ129" i="62"/>
  <c r="DK129" i="62" s="1"/>
  <c r="DS129" i="62"/>
  <c r="DT129" i="62"/>
  <c r="DU129" i="62"/>
  <c r="DV129" i="62"/>
  <c r="DW129" i="62"/>
  <c r="DX129" i="62"/>
  <c r="DY129" i="62"/>
  <c r="DZ129" i="62"/>
  <c r="EA129" i="62"/>
  <c r="EB129" i="62"/>
  <c r="EC129" i="62"/>
  <c r="ED129" i="62"/>
  <c r="GG129" i="62" s="1"/>
  <c r="EE129" i="62"/>
  <c r="EG129" i="62"/>
  <c r="EH129" i="62"/>
  <c r="EI129" i="62"/>
  <c r="EJ129" i="62"/>
  <c r="EK129" i="62"/>
  <c r="EM129" i="62"/>
  <c r="EN129" i="62"/>
  <c r="EO129" i="62"/>
  <c r="EP129" i="62"/>
  <c r="EQ129" i="62"/>
  <c r="ER129" i="62"/>
  <c r="ES129" i="62"/>
  <c r="ET129" i="62"/>
  <c r="EU129" i="62"/>
  <c r="EV129" i="62"/>
  <c r="EW129" i="62"/>
  <c r="EX129" i="62"/>
  <c r="FA129" i="62"/>
  <c r="GI129" i="62" s="1"/>
  <c r="FB129" i="62"/>
  <c r="FC129" i="62"/>
  <c r="GR129" i="62" s="1"/>
  <c r="FD129" i="62"/>
  <c r="GU129" i="62" s="1"/>
  <c r="FE129" i="62"/>
  <c r="GX129" i="62" s="1"/>
  <c r="FG129" i="62"/>
  <c r="GJ129" i="62" s="1"/>
  <c r="FH129" i="62"/>
  <c r="FI129" i="62"/>
  <c r="GS129" i="62" s="1"/>
  <c r="FJ129" i="62"/>
  <c r="GV129" i="62" s="1"/>
  <c r="FK129" i="62"/>
  <c r="GY129" i="62" s="1"/>
  <c r="FM129" i="62"/>
  <c r="GK129" i="62" s="1"/>
  <c r="FN129" i="62"/>
  <c r="FO129" i="62"/>
  <c r="GT129" i="62" s="1"/>
  <c r="FP129" i="62"/>
  <c r="GW129" i="62" s="1"/>
  <c r="FQ129" i="62"/>
  <c r="GZ129" i="62" s="1"/>
  <c r="CM130" i="62"/>
  <c r="CN130" i="62"/>
  <c r="CO130" i="62"/>
  <c r="CP130" i="62"/>
  <c r="CQ130" i="62"/>
  <c r="CR130" i="62"/>
  <c r="CS130" i="62"/>
  <c r="CT130" i="62"/>
  <c r="CU130" i="62"/>
  <c r="CW130" i="62"/>
  <c r="CY130" i="62"/>
  <c r="DF130" i="62"/>
  <c r="DJ130" i="62"/>
  <c r="DK130" i="62" s="1"/>
  <c r="DL130" i="62" s="1"/>
  <c r="DS130" i="62"/>
  <c r="DT130" i="62"/>
  <c r="DU130" i="62"/>
  <c r="DV130" i="62"/>
  <c r="DW130" i="62"/>
  <c r="DX130" i="62"/>
  <c r="DY130" i="62"/>
  <c r="DZ130" i="62"/>
  <c r="EA130" i="62"/>
  <c r="EB130" i="62"/>
  <c r="EC130" i="62"/>
  <c r="ED130" i="62"/>
  <c r="GG130" i="62" s="1"/>
  <c r="EE130" i="62"/>
  <c r="EG130" i="62"/>
  <c r="EH130" i="62"/>
  <c r="EI130" i="62"/>
  <c r="EJ130" i="62"/>
  <c r="EK130" i="62"/>
  <c r="EM130" i="62"/>
  <c r="EN130" i="62"/>
  <c r="EO130" i="62"/>
  <c r="EP130" i="62"/>
  <c r="EQ130" i="62"/>
  <c r="ER130" i="62"/>
  <c r="ES130" i="62"/>
  <c r="ET130" i="62"/>
  <c r="EU130" i="62"/>
  <c r="EV130" i="62"/>
  <c r="EW130" i="62"/>
  <c r="EX130" i="62"/>
  <c r="FA130" i="62"/>
  <c r="GI130" i="62" s="1"/>
  <c r="FB130" i="62"/>
  <c r="FC130" i="62"/>
  <c r="GR130" i="62" s="1"/>
  <c r="FD130" i="62"/>
  <c r="GU130" i="62" s="1"/>
  <c r="FE130" i="62"/>
  <c r="GX130" i="62" s="1"/>
  <c r="FG130" i="62"/>
  <c r="GJ130" i="62" s="1"/>
  <c r="FH130" i="62"/>
  <c r="FI130" i="62"/>
  <c r="GS130" i="62" s="1"/>
  <c r="FJ130" i="62"/>
  <c r="GV130" i="62" s="1"/>
  <c r="FK130" i="62"/>
  <c r="GY130" i="62" s="1"/>
  <c r="FM130" i="62"/>
  <c r="GK130" i="62" s="1"/>
  <c r="FN130" i="62"/>
  <c r="FO130" i="62"/>
  <c r="GT130" i="62" s="1"/>
  <c r="FP130" i="62"/>
  <c r="GW130" i="62" s="1"/>
  <c r="FQ130" i="62"/>
  <c r="GZ130" i="62" s="1"/>
  <c r="CM131" i="62"/>
  <c r="CN131" i="62"/>
  <c r="CO131" i="62"/>
  <c r="CP131" i="62"/>
  <c r="CQ131" i="62"/>
  <c r="CR131" i="62"/>
  <c r="CS131" i="62"/>
  <c r="CT131" i="62"/>
  <c r="CU131" i="62"/>
  <c r="CW131" i="62"/>
  <c r="CY131" i="62"/>
  <c r="DF131" i="62"/>
  <c r="DG131" i="62" s="1"/>
  <c r="DJ131" i="62"/>
  <c r="DK131" i="62" s="1"/>
  <c r="DS131" i="62"/>
  <c r="DT131" i="62"/>
  <c r="DU131" i="62"/>
  <c r="DV131" i="62"/>
  <c r="DW131" i="62"/>
  <c r="DX131" i="62"/>
  <c r="DY131" i="62"/>
  <c r="DZ131" i="62"/>
  <c r="EA131" i="62"/>
  <c r="EB131" i="62"/>
  <c r="EC131" i="62"/>
  <c r="ED131" i="62"/>
  <c r="GG131" i="62" s="1"/>
  <c r="EE131" i="62"/>
  <c r="EG131" i="62"/>
  <c r="EH131" i="62"/>
  <c r="EI131" i="62"/>
  <c r="EJ131" i="62"/>
  <c r="EK131" i="62"/>
  <c r="EM131" i="62"/>
  <c r="EN131" i="62"/>
  <c r="EO131" i="62"/>
  <c r="EP131" i="62"/>
  <c r="EQ131" i="62"/>
  <c r="ER131" i="62"/>
  <c r="ES131" i="62"/>
  <c r="ET131" i="62"/>
  <c r="EU131" i="62"/>
  <c r="EV131" i="62"/>
  <c r="EW131" i="62"/>
  <c r="EX131" i="62"/>
  <c r="FA131" i="62"/>
  <c r="GI131" i="62" s="1"/>
  <c r="FB131" i="62"/>
  <c r="FC131" i="62"/>
  <c r="GR131" i="62" s="1"/>
  <c r="FD131" i="62"/>
  <c r="GU131" i="62" s="1"/>
  <c r="FE131" i="62"/>
  <c r="GX131" i="62" s="1"/>
  <c r="FG131" i="62"/>
  <c r="GJ131" i="62" s="1"/>
  <c r="FH131" i="62"/>
  <c r="FI131" i="62"/>
  <c r="GS131" i="62" s="1"/>
  <c r="FJ131" i="62"/>
  <c r="GV131" i="62" s="1"/>
  <c r="FK131" i="62"/>
  <c r="GY131" i="62" s="1"/>
  <c r="FM131" i="62"/>
  <c r="GK131" i="62" s="1"/>
  <c r="FN131" i="62"/>
  <c r="FO131" i="62"/>
  <c r="GT131" i="62" s="1"/>
  <c r="FP131" i="62"/>
  <c r="GW131" i="62" s="1"/>
  <c r="FQ131" i="62"/>
  <c r="GZ131" i="62" s="1"/>
  <c r="CM132" i="62"/>
  <c r="CN132" i="62"/>
  <c r="CO132" i="62"/>
  <c r="CP132" i="62"/>
  <c r="CQ132" i="62"/>
  <c r="CR132" i="62"/>
  <c r="CS132" i="62"/>
  <c r="CT132" i="62"/>
  <c r="CU132" i="62"/>
  <c r="CW132" i="62"/>
  <c r="CY132" i="62"/>
  <c r="DF132" i="62"/>
  <c r="DH132" i="62" s="1"/>
  <c r="DJ132" i="62"/>
  <c r="DK132" i="62" s="1"/>
  <c r="DN132" i="62" s="1"/>
  <c r="DS132" i="62"/>
  <c r="DT132" i="62"/>
  <c r="DU132" i="62"/>
  <c r="DV132" i="62"/>
  <c r="DW132" i="62"/>
  <c r="DX132" i="62"/>
  <c r="DY132" i="62"/>
  <c r="DZ132" i="62"/>
  <c r="EA132" i="62"/>
  <c r="EB132" i="62"/>
  <c r="EC132" i="62"/>
  <c r="ED132" i="62"/>
  <c r="GG132" i="62" s="1"/>
  <c r="EE132" i="62"/>
  <c r="EG132" i="62"/>
  <c r="EH132" i="62"/>
  <c r="EI132" i="62"/>
  <c r="EJ132" i="62"/>
  <c r="EK132" i="62"/>
  <c r="EM132" i="62"/>
  <c r="EN132" i="62"/>
  <c r="EO132" i="62"/>
  <c r="EP132" i="62"/>
  <c r="EQ132" i="62"/>
  <c r="ER132" i="62"/>
  <c r="ES132" i="62"/>
  <c r="ET132" i="62"/>
  <c r="EU132" i="62"/>
  <c r="EV132" i="62"/>
  <c r="EW132" i="62"/>
  <c r="EX132" i="62"/>
  <c r="FA132" i="62"/>
  <c r="GI132" i="62" s="1"/>
  <c r="FB132" i="62"/>
  <c r="FC132" i="62"/>
  <c r="GR132" i="62" s="1"/>
  <c r="FD132" i="62"/>
  <c r="GU132" i="62" s="1"/>
  <c r="FE132" i="62"/>
  <c r="GX132" i="62" s="1"/>
  <c r="FG132" i="62"/>
  <c r="GJ132" i="62" s="1"/>
  <c r="FH132" i="62"/>
  <c r="FI132" i="62"/>
  <c r="GS132" i="62" s="1"/>
  <c r="FJ132" i="62"/>
  <c r="GV132" i="62" s="1"/>
  <c r="FK132" i="62"/>
  <c r="GY132" i="62" s="1"/>
  <c r="FM132" i="62"/>
  <c r="GK132" i="62" s="1"/>
  <c r="FN132" i="62"/>
  <c r="FO132" i="62"/>
  <c r="GT132" i="62" s="1"/>
  <c r="FP132" i="62"/>
  <c r="GW132" i="62" s="1"/>
  <c r="FQ132" i="62"/>
  <c r="GZ132" i="62" s="1"/>
  <c r="BF133" i="62"/>
  <c r="BG133" i="62"/>
  <c r="BH133" i="62"/>
  <c r="BI133" i="62"/>
  <c r="BJ133" i="62"/>
  <c r="BL133" i="62"/>
  <c r="FU133" i="62" s="1"/>
  <c r="HQ133" i="62" s="1"/>
  <c r="BM133" i="62"/>
  <c r="BN133" i="62"/>
  <c r="BO133" i="62"/>
  <c r="BP133" i="62"/>
  <c r="BR133" i="62"/>
  <c r="FV133" i="62" s="1"/>
  <c r="HR133" i="62" s="1"/>
  <c r="BS133" i="62"/>
  <c r="BT133" i="62"/>
  <c r="BU133" i="62"/>
  <c r="BV133" i="62"/>
  <c r="BY133" i="62"/>
  <c r="BZ133" i="62"/>
  <c r="CA133" i="62"/>
  <c r="CB133" i="62"/>
  <c r="CC133" i="62"/>
  <c r="CF133" i="62"/>
  <c r="CG133" i="62"/>
  <c r="CH133" i="62"/>
  <c r="CI133" i="62"/>
  <c r="CJ133" i="62"/>
  <c r="CM133" i="62"/>
  <c r="CN133" i="62"/>
  <c r="CO133" i="62"/>
  <c r="CP133" i="62"/>
  <c r="CQ133" i="62"/>
  <c r="CR133" i="62"/>
  <c r="CS133" i="62"/>
  <c r="CT133" i="62"/>
  <c r="CU133" i="62"/>
  <c r="CW133" i="62"/>
  <c r="CY133" i="62"/>
  <c r="CZ133" i="62"/>
  <c r="DA133" i="62"/>
  <c r="DB133" i="62"/>
  <c r="DC133" i="62"/>
  <c r="DD133" i="62"/>
  <c r="DF133" i="62"/>
  <c r="DJ133" i="62"/>
  <c r="DK133" i="62" s="1"/>
  <c r="DL133" i="62" s="1"/>
  <c r="DS133" i="62"/>
  <c r="DT133" i="62"/>
  <c r="DU133" i="62"/>
  <c r="DV133" i="62"/>
  <c r="DW133" i="62"/>
  <c r="DX133" i="62"/>
  <c r="DY133" i="62"/>
  <c r="DZ133" i="62"/>
  <c r="EA133" i="62"/>
  <c r="EB133" i="62"/>
  <c r="EC133" i="62"/>
  <c r="ED133" i="62"/>
  <c r="GG133" i="62" s="1"/>
  <c r="EE133" i="62"/>
  <c r="EG133" i="62"/>
  <c r="EH133" i="62"/>
  <c r="EI133" i="62"/>
  <c r="EJ133" i="62"/>
  <c r="EK133" i="62"/>
  <c r="EM133" i="62"/>
  <c r="EN133" i="62"/>
  <c r="EO133" i="62"/>
  <c r="EP133" i="62"/>
  <c r="EQ133" i="62"/>
  <c r="ER133" i="62"/>
  <c r="ES133" i="62"/>
  <c r="ET133" i="62"/>
  <c r="EU133" i="62"/>
  <c r="EV133" i="62"/>
  <c r="EW133" i="62"/>
  <c r="EX133" i="62"/>
  <c r="FA133" i="62"/>
  <c r="GI133" i="62" s="1"/>
  <c r="FB133" i="62"/>
  <c r="FC133" i="62"/>
  <c r="GR133" i="62" s="1"/>
  <c r="FD133" i="62"/>
  <c r="GU133" i="62" s="1"/>
  <c r="FE133" i="62"/>
  <c r="GX133" i="62" s="1"/>
  <c r="FG133" i="62"/>
  <c r="GJ133" i="62" s="1"/>
  <c r="FH133" i="62"/>
  <c r="FI133" i="62"/>
  <c r="GS133" i="62" s="1"/>
  <c r="FJ133" i="62"/>
  <c r="GV133" i="62" s="1"/>
  <c r="FK133" i="62"/>
  <c r="GY133" i="62" s="1"/>
  <c r="FM133" i="62"/>
  <c r="GK133" i="62" s="1"/>
  <c r="FN133" i="62"/>
  <c r="FO133" i="62"/>
  <c r="GT133" i="62" s="1"/>
  <c r="FP133" i="62"/>
  <c r="GW133" i="62" s="1"/>
  <c r="FQ133" i="62"/>
  <c r="GZ133" i="62" s="1"/>
  <c r="CM134" i="62"/>
  <c r="CN134" i="62"/>
  <c r="CO134" i="62"/>
  <c r="CP134" i="62"/>
  <c r="CQ134" i="62"/>
  <c r="CR134" i="62"/>
  <c r="CS134" i="62"/>
  <c r="CT134" i="62"/>
  <c r="CU134" i="62"/>
  <c r="CW134" i="62"/>
  <c r="CY134" i="62"/>
  <c r="DF134" i="62"/>
  <c r="DG134" i="62" s="1"/>
  <c r="DJ134" i="62"/>
  <c r="DK134" i="62" s="1"/>
  <c r="DP134" i="62" s="1"/>
  <c r="DS134" i="62"/>
  <c r="DT134" i="62"/>
  <c r="DU134" i="62"/>
  <c r="DV134" i="62"/>
  <c r="DW134" i="62"/>
  <c r="DX134" i="62"/>
  <c r="DY134" i="62"/>
  <c r="DZ134" i="62"/>
  <c r="EA134" i="62"/>
  <c r="EB134" i="62"/>
  <c r="EC134" i="62"/>
  <c r="ED134" i="62"/>
  <c r="GG134" i="62" s="1"/>
  <c r="EE134" i="62"/>
  <c r="EG134" i="62"/>
  <c r="EH134" i="62"/>
  <c r="EI134" i="62"/>
  <c r="EJ134" i="62"/>
  <c r="EK134" i="62"/>
  <c r="EM134" i="62"/>
  <c r="EN134" i="62"/>
  <c r="EO134" i="62"/>
  <c r="EP134" i="62"/>
  <c r="EQ134" i="62"/>
  <c r="ER134" i="62"/>
  <c r="ES134" i="62"/>
  <c r="ET134" i="62"/>
  <c r="EU134" i="62"/>
  <c r="EV134" i="62"/>
  <c r="EW134" i="62"/>
  <c r="EX134" i="62"/>
  <c r="FA134" i="62"/>
  <c r="GI134" i="62" s="1"/>
  <c r="FB134" i="62"/>
  <c r="FC134" i="62"/>
  <c r="GR134" i="62" s="1"/>
  <c r="FD134" i="62"/>
  <c r="GU134" i="62" s="1"/>
  <c r="FE134" i="62"/>
  <c r="GX134" i="62" s="1"/>
  <c r="FG134" i="62"/>
  <c r="GJ134" i="62" s="1"/>
  <c r="FH134" i="62"/>
  <c r="FI134" i="62"/>
  <c r="GS134" i="62" s="1"/>
  <c r="FJ134" i="62"/>
  <c r="GV134" i="62" s="1"/>
  <c r="FK134" i="62"/>
  <c r="GY134" i="62" s="1"/>
  <c r="FM134" i="62"/>
  <c r="GK134" i="62" s="1"/>
  <c r="FN134" i="62"/>
  <c r="FO134" i="62"/>
  <c r="GT134" i="62" s="1"/>
  <c r="FP134" i="62"/>
  <c r="GW134" i="62" s="1"/>
  <c r="FQ134" i="62"/>
  <c r="GZ134" i="62" s="1"/>
  <c r="CM135" i="62"/>
  <c r="CN135" i="62"/>
  <c r="CO135" i="62"/>
  <c r="CP135" i="62"/>
  <c r="CQ135" i="62"/>
  <c r="CR135" i="62"/>
  <c r="CS135" i="62"/>
  <c r="CT135" i="62"/>
  <c r="CU135" i="62"/>
  <c r="CW135" i="62"/>
  <c r="CY135" i="62"/>
  <c r="DF135" i="62"/>
  <c r="DH135" i="62" s="1"/>
  <c r="DJ135" i="62"/>
  <c r="DK135" i="62" s="1"/>
  <c r="DS135" i="62"/>
  <c r="DT135" i="62"/>
  <c r="DU135" i="62"/>
  <c r="DV135" i="62"/>
  <c r="DW135" i="62"/>
  <c r="DX135" i="62"/>
  <c r="DY135" i="62"/>
  <c r="DZ135" i="62"/>
  <c r="EA135" i="62"/>
  <c r="EB135" i="62"/>
  <c r="EC135" i="62"/>
  <c r="ED135" i="62"/>
  <c r="GG135" i="62" s="1"/>
  <c r="EE135" i="62"/>
  <c r="EG135" i="62"/>
  <c r="EH135" i="62"/>
  <c r="EI135" i="62"/>
  <c r="EJ135" i="62"/>
  <c r="EK135" i="62"/>
  <c r="EM135" i="62"/>
  <c r="EN135" i="62"/>
  <c r="EO135" i="62"/>
  <c r="EP135" i="62"/>
  <c r="EQ135" i="62"/>
  <c r="ER135" i="62"/>
  <c r="ES135" i="62"/>
  <c r="ET135" i="62"/>
  <c r="EU135" i="62"/>
  <c r="EV135" i="62"/>
  <c r="EW135" i="62"/>
  <c r="EX135" i="62"/>
  <c r="FA135" i="62"/>
  <c r="GI135" i="62" s="1"/>
  <c r="FB135" i="62"/>
  <c r="FC135" i="62"/>
  <c r="GR135" i="62" s="1"/>
  <c r="FD135" i="62"/>
  <c r="GU135" i="62" s="1"/>
  <c r="FE135" i="62"/>
  <c r="GX135" i="62" s="1"/>
  <c r="FG135" i="62"/>
  <c r="GJ135" i="62" s="1"/>
  <c r="FH135" i="62"/>
  <c r="FI135" i="62"/>
  <c r="GS135" i="62" s="1"/>
  <c r="FJ135" i="62"/>
  <c r="GV135" i="62" s="1"/>
  <c r="FK135" i="62"/>
  <c r="GY135" i="62" s="1"/>
  <c r="FM135" i="62"/>
  <c r="GK135" i="62" s="1"/>
  <c r="FN135" i="62"/>
  <c r="FO135" i="62"/>
  <c r="GT135" i="62" s="1"/>
  <c r="FP135" i="62"/>
  <c r="GW135" i="62" s="1"/>
  <c r="FQ135" i="62"/>
  <c r="GZ135" i="62" s="1"/>
  <c r="CM136" i="62"/>
  <c r="CN136" i="62"/>
  <c r="CO136" i="62"/>
  <c r="CP136" i="62"/>
  <c r="CQ136" i="62"/>
  <c r="CR136" i="62"/>
  <c r="CS136" i="62"/>
  <c r="CT136" i="62"/>
  <c r="CU136" i="62"/>
  <c r="CW136" i="62"/>
  <c r="CY136" i="62"/>
  <c r="DF136" i="62"/>
  <c r="DG136" i="62" s="1"/>
  <c r="DJ136" i="62"/>
  <c r="DK136" i="62" s="1"/>
  <c r="DL136" i="62" s="1"/>
  <c r="DS136" i="62"/>
  <c r="DT136" i="62"/>
  <c r="DU136" i="62"/>
  <c r="DV136" i="62"/>
  <c r="DW136" i="62"/>
  <c r="DX136" i="62"/>
  <c r="DY136" i="62"/>
  <c r="DZ136" i="62"/>
  <c r="EA136" i="62"/>
  <c r="EB136" i="62"/>
  <c r="EC136" i="62"/>
  <c r="ED136" i="62"/>
  <c r="GG136" i="62" s="1"/>
  <c r="EE136" i="62"/>
  <c r="EG136" i="62"/>
  <c r="EH136" i="62"/>
  <c r="EI136" i="62"/>
  <c r="EJ136" i="62"/>
  <c r="EK136" i="62"/>
  <c r="EM136" i="62"/>
  <c r="EN136" i="62"/>
  <c r="EO136" i="62"/>
  <c r="EP136" i="62"/>
  <c r="EQ136" i="62"/>
  <c r="ER136" i="62"/>
  <c r="ES136" i="62"/>
  <c r="ET136" i="62"/>
  <c r="EU136" i="62"/>
  <c r="EV136" i="62"/>
  <c r="EW136" i="62"/>
  <c r="EX136" i="62"/>
  <c r="FA136" i="62"/>
  <c r="GI136" i="62" s="1"/>
  <c r="FB136" i="62"/>
  <c r="FC136" i="62"/>
  <c r="GR136" i="62" s="1"/>
  <c r="FD136" i="62"/>
  <c r="GU136" i="62" s="1"/>
  <c r="FE136" i="62"/>
  <c r="GX136" i="62" s="1"/>
  <c r="FG136" i="62"/>
  <c r="GJ136" i="62" s="1"/>
  <c r="FH136" i="62"/>
  <c r="FI136" i="62"/>
  <c r="GS136" i="62" s="1"/>
  <c r="FJ136" i="62"/>
  <c r="GV136" i="62" s="1"/>
  <c r="FK136" i="62"/>
  <c r="GY136" i="62" s="1"/>
  <c r="FM136" i="62"/>
  <c r="GK136" i="62" s="1"/>
  <c r="FN136" i="62"/>
  <c r="FO136" i="62"/>
  <c r="GT136" i="62" s="1"/>
  <c r="FP136" i="62"/>
  <c r="GW136" i="62" s="1"/>
  <c r="FQ136" i="62"/>
  <c r="GZ136" i="62" s="1"/>
  <c r="CM137" i="62"/>
  <c r="CN137" i="62"/>
  <c r="CO137" i="62"/>
  <c r="CP137" i="62"/>
  <c r="CQ137" i="62"/>
  <c r="CR137" i="62"/>
  <c r="CS137" i="62"/>
  <c r="CT137" i="62"/>
  <c r="CU137" i="62"/>
  <c r="CW137" i="62"/>
  <c r="CY137" i="62"/>
  <c r="DF137" i="62"/>
  <c r="DJ137" i="62"/>
  <c r="DK137" i="62" s="1"/>
  <c r="DP137" i="62" s="1"/>
  <c r="DS137" i="62"/>
  <c r="DT137" i="62"/>
  <c r="DU137" i="62"/>
  <c r="DV137" i="62"/>
  <c r="DW137" i="62"/>
  <c r="DX137" i="62"/>
  <c r="DY137" i="62"/>
  <c r="DZ137" i="62"/>
  <c r="EA137" i="62"/>
  <c r="EB137" i="62"/>
  <c r="EC137" i="62"/>
  <c r="ED137" i="62"/>
  <c r="GG137" i="62" s="1"/>
  <c r="EE137" i="62"/>
  <c r="EG137" i="62"/>
  <c r="EH137" i="62"/>
  <c r="EI137" i="62"/>
  <c r="EJ137" i="62"/>
  <c r="EK137" i="62"/>
  <c r="EM137" i="62"/>
  <c r="EN137" i="62"/>
  <c r="EO137" i="62"/>
  <c r="EP137" i="62"/>
  <c r="EQ137" i="62"/>
  <c r="ER137" i="62"/>
  <c r="ES137" i="62"/>
  <c r="ET137" i="62"/>
  <c r="EU137" i="62"/>
  <c r="EV137" i="62"/>
  <c r="EW137" i="62"/>
  <c r="EX137" i="62"/>
  <c r="FA137" i="62"/>
  <c r="GI137" i="62" s="1"/>
  <c r="FB137" i="62"/>
  <c r="FC137" i="62"/>
  <c r="GR137" i="62" s="1"/>
  <c r="FD137" i="62"/>
  <c r="GU137" i="62" s="1"/>
  <c r="FE137" i="62"/>
  <c r="GX137" i="62" s="1"/>
  <c r="FG137" i="62"/>
  <c r="GJ137" i="62" s="1"/>
  <c r="FH137" i="62"/>
  <c r="FI137" i="62"/>
  <c r="GS137" i="62" s="1"/>
  <c r="FJ137" i="62"/>
  <c r="GV137" i="62" s="1"/>
  <c r="FK137" i="62"/>
  <c r="GY137" i="62" s="1"/>
  <c r="FM137" i="62"/>
  <c r="GK137" i="62" s="1"/>
  <c r="FN137" i="62"/>
  <c r="FO137" i="62"/>
  <c r="GT137" i="62" s="1"/>
  <c r="FP137" i="62"/>
  <c r="GW137" i="62" s="1"/>
  <c r="FQ137" i="62"/>
  <c r="GZ137" i="62" s="1"/>
  <c r="CM138" i="62"/>
  <c r="CN138" i="62"/>
  <c r="CO138" i="62"/>
  <c r="CP138" i="62"/>
  <c r="CQ138" i="62"/>
  <c r="CR138" i="62"/>
  <c r="CS138" i="62"/>
  <c r="CT138" i="62"/>
  <c r="CU138" i="62"/>
  <c r="CW138" i="62"/>
  <c r="CY138" i="62"/>
  <c r="DF138" i="62"/>
  <c r="DH138" i="62" s="1"/>
  <c r="DJ138" i="62"/>
  <c r="DK138" i="62" s="1"/>
  <c r="DN138" i="62" s="1"/>
  <c r="DS138" i="62"/>
  <c r="DT138" i="62"/>
  <c r="DU138" i="62"/>
  <c r="DV138" i="62"/>
  <c r="DW138" i="62"/>
  <c r="DX138" i="62"/>
  <c r="DY138" i="62"/>
  <c r="DZ138" i="62"/>
  <c r="EA138" i="62"/>
  <c r="EB138" i="62"/>
  <c r="EC138" i="62"/>
  <c r="ED138" i="62"/>
  <c r="GG138" i="62" s="1"/>
  <c r="EE138" i="62"/>
  <c r="EG138" i="62"/>
  <c r="EH138" i="62"/>
  <c r="EI138" i="62"/>
  <c r="EJ138" i="62"/>
  <c r="EK138" i="62"/>
  <c r="EM138" i="62"/>
  <c r="EN138" i="62"/>
  <c r="EO138" i="62"/>
  <c r="EP138" i="62"/>
  <c r="EQ138" i="62"/>
  <c r="ER138" i="62"/>
  <c r="ES138" i="62"/>
  <c r="ET138" i="62"/>
  <c r="EU138" i="62"/>
  <c r="EV138" i="62"/>
  <c r="EW138" i="62"/>
  <c r="EX138" i="62"/>
  <c r="FA138" i="62"/>
  <c r="GI138" i="62" s="1"/>
  <c r="FB138" i="62"/>
  <c r="FC138" i="62"/>
  <c r="GR138" i="62" s="1"/>
  <c r="FD138" i="62"/>
  <c r="GU138" i="62" s="1"/>
  <c r="FE138" i="62"/>
  <c r="GX138" i="62" s="1"/>
  <c r="FG138" i="62"/>
  <c r="GJ138" i="62" s="1"/>
  <c r="FH138" i="62"/>
  <c r="FI138" i="62"/>
  <c r="GS138" i="62" s="1"/>
  <c r="FJ138" i="62"/>
  <c r="GV138" i="62" s="1"/>
  <c r="FK138" i="62"/>
  <c r="GY138" i="62" s="1"/>
  <c r="FM138" i="62"/>
  <c r="GK138" i="62" s="1"/>
  <c r="FN138" i="62"/>
  <c r="FO138" i="62"/>
  <c r="GT138" i="62" s="1"/>
  <c r="FP138" i="62"/>
  <c r="GW138" i="62" s="1"/>
  <c r="FQ138" i="62"/>
  <c r="GZ138" i="62" s="1"/>
  <c r="BF139" i="62"/>
  <c r="BG139" i="62"/>
  <c r="BH139" i="62"/>
  <c r="BI139" i="62"/>
  <c r="BJ139" i="62"/>
  <c r="BL139" i="62"/>
  <c r="FU139" i="62" s="1"/>
  <c r="HQ139" i="62" s="1"/>
  <c r="BM139" i="62"/>
  <c r="BN139" i="62"/>
  <c r="BO139" i="62"/>
  <c r="BP139" i="62"/>
  <c r="BR139" i="62"/>
  <c r="FV139" i="62" s="1"/>
  <c r="HR139" i="62" s="1"/>
  <c r="BS139" i="62"/>
  <c r="BT139" i="62"/>
  <c r="BU139" i="62"/>
  <c r="BV139" i="62"/>
  <c r="BY139" i="62"/>
  <c r="BZ139" i="62"/>
  <c r="CA139" i="62"/>
  <c r="CB139" i="62"/>
  <c r="CC139" i="62"/>
  <c r="CF139" i="62"/>
  <c r="CG139" i="62"/>
  <c r="CH139" i="62"/>
  <c r="CI139" i="62"/>
  <c r="CJ139" i="62"/>
  <c r="CM139" i="62"/>
  <c r="CN139" i="62"/>
  <c r="CO139" i="62"/>
  <c r="CP139" i="62"/>
  <c r="CQ139" i="62"/>
  <c r="CR139" i="62"/>
  <c r="CS139" i="62"/>
  <c r="CT139" i="62"/>
  <c r="CU139" i="62"/>
  <c r="CW139" i="62"/>
  <c r="CY139" i="62"/>
  <c r="CZ139" i="62"/>
  <c r="DA139" i="62"/>
  <c r="DB139" i="62"/>
  <c r="DC139" i="62"/>
  <c r="DD139" i="62"/>
  <c r="DF139" i="62"/>
  <c r="DG139" i="62" s="1"/>
  <c r="DJ139" i="62"/>
  <c r="DK139" i="62" s="1"/>
  <c r="DQ139" i="62" s="1"/>
  <c r="DS139" i="62"/>
  <c r="DT139" i="62"/>
  <c r="DU139" i="62"/>
  <c r="DV139" i="62"/>
  <c r="DW139" i="62"/>
  <c r="DX139" i="62"/>
  <c r="DY139" i="62"/>
  <c r="DZ139" i="62"/>
  <c r="EA139" i="62"/>
  <c r="EB139" i="62"/>
  <c r="EC139" i="62"/>
  <c r="ED139" i="62"/>
  <c r="GG139" i="62" s="1"/>
  <c r="EE139" i="62"/>
  <c r="EG139" i="62"/>
  <c r="EH139" i="62"/>
  <c r="EI139" i="62"/>
  <c r="EJ139" i="62"/>
  <c r="EK139" i="62"/>
  <c r="EM139" i="62"/>
  <c r="EN139" i="62"/>
  <c r="EO139" i="62"/>
  <c r="EP139" i="62"/>
  <c r="EQ139" i="62"/>
  <c r="ER139" i="62"/>
  <c r="ES139" i="62"/>
  <c r="ET139" i="62"/>
  <c r="EU139" i="62"/>
  <c r="EV139" i="62"/>
  <c r="EW139" i="62"/>
  <c r="EX139" i="62"/>
  <c r="FA139" i="62"/>
  <c r="GI139" i="62" s="1"/>
  <c r="FB139" i="62"/>
  <c r="FC139" i="62"/>
  <c r="GR139" i="62" s="1"/>
  <c r="FD139" i="62"/>
  <c r="GU139" i="62" s="1"/>
  <c r="FE139" i="62"/>
  <c r="GX139" i="62" s="1"/>
  <c r="FG139" i="62"/>
  <c r="GJ139" i="62" s="1"/>
  <c r="FH139" i="62"/>
  <c r="FI139" i="62"/>
  <c r="GS139" i="62" s="1"/>
  <c r="FJ139" i="62"/>
  <c r="GV139" i="62" s="1"/>
  <c r="FK139" i="62"/>
  <c r="GY139" i="62" s="1"/>
  <c r="FM139" i="62"/>
  <c r="GK139" i="62" s="1"/>
  <c r="FN139" i="62"/>
  <c r="FO139" i="62"/>
  <c r="GT139" i="62" s="1"/>
  <c r="FP139" i="62"/>
  <c r="GW139" i="62" s="1"/>
  <c r="FQ139" i="62"/>
  <c r="GZ139" i="62" s="1"/>
  <c r="CM140" i="62"/>
  <c r="CN140" i="62"/>
  <c r="CO140" i="62"/>
  <c r="CP140" i="62"/>
  <c r="CQ140" i="62"/>
  <c r="CR140" i="62"/>
  <c r="CS140" i="62"/>
  <c r="CT140" i="62"/>
  <c r="CU140" i="62"/>
  <c r="CW140" i="62"/>
  <c r="CY140" i="62"/>
  <c r="DF140" i="62"/>
  <c r="DH140" i="62" s="1"/>
  <c r="DJ140" i="62"/>
  <c r="DK140" i="62" s="1"/>
  <c r="DS140" i="62"/>
  <c r="DT140" i="62"/>
  <c r="DU140" i="62"/>
  <c r="DV140" i="62"/>
  <c r="DW140" i="62"/>
  <c r="DX140" i="62"/>
  <c r="DY140" i="62"/>
  <c r="DZ140" i="62"/>
  <c r="EA140" i="62"/>
  <c r="EB140" i="62"/>
  <c r="EC140" i="62"/>
  <c r="ED140" i="62"/>
  <c r="GG140" i="62" s="1"/>
  <c r="EE140" i="62"/>
  <c r="EG140" i="62"/>
  <c r="EH140" i="62"/>
  <c r="EI140" i="62"/>
  <c r="EJ140" i="62"/>
  <c r="EK140" i="62"/>
  <c r="EM140" i="62"/>
  <c r="EN140" i="62"/>
  <c r="EO140" i="62"/>
  <c r="EP140" i="62"/>
  <c r="EQ140" i="62"/>
  <c r="ER140" i="62"/>
  <c r="ES140" i="62"/>
  <c r="ET140" i="62"/>
  <c r="EU140" i="62"/>
  <c r="EV140" i="62"/>
  <c r="EW140" i="62"/>
  <c r="EX140" i="62"/>
  <c r="FA140" i="62"/>
  <c r="GI140" i="62" s="1"/>
  <c r="FB140" i="62"/>
  <c r="FC140" i="62"/>
  <c r="GR140" i="62" s="1"/>
  <c r="FD140" i="62"/>
  <c r="FE140" i="62"/>
  <c r="GX140" i="62" s="1"/>
  <c r="FG140" i="62"/>
  <c r="GJ140" i="62" s="1"/>
  <c r="FH140" i="62"/>
  <c r="FI140" i="62"/>
  <c r="GS140" i="62" s="1"/>
  <c r="FJ140" i="62"/>
  <c r="GV140" i="62" s="1"/>
  <c r="FK140" i="62"/>
  <c r="GY140" i="62" s="1"/>
  <c r="FM140" i="62"/>
  <c r="GK140" i="62" s="1"/>
  <c r="FN140" i="62"/>
  <c r="FO140" i="62"/>
  <c r="GT140" i="62" s="1"/>
  <c r="FP140" i="62"/>
  <c r="GW140" i="62" s="1"/>
  <c r="FQ140" i="62"/>
  <c r="GZ140" i="62" s="1"/>
  <c r="GU140" i="62"/>
  <c r="CM141" i="62"/>
  <c r="CN141" i="62"/>
  <c r="CO141" i="62"/>
  <c r="CP141" i="62"/>
  <c r="CQ141" i="62"/>
  <c r="CR141" i="62"/>
  <c r="CS141" i="62"/>
  <c r="CT141" i="62"/>
  <c r="CU141" i="62"/>
  <c r="CW141" i="62"/>
  <c r="CY141" i="62"/>
  <c r="DF141" i="62"/>
  <c r="DG141" i="62" s="1"/>
  <c r="DJ141" i="62"/>
  <c r="DK141" i="62" s="1"/>
  <c r="DM141" i="62" s="1"/>
  <c r="DS141" i="62"/>
  <c r="DT141" i="62"/>
  <c r="DU141" i="62"/>
  <c r="DV141" i="62"/>
  <c r="DW141" i="62"/>
  <c r="DX141" i="62"/>
  <c r="DY141" i="62"/>
  <c r="DZ141" i="62"/>
  <c r="EA141" i="62"/>
  <c r="EB141" i="62"/>
  <c r="EC141" i="62"/>
  <c r="ED141" i="62"/>
  <c r="GG141" i="62" s="1"/>
  <c r="EE141" i="62"/>
  <c r="EG141" i="62"/>
  <c r="EH141" i="62"/>
  <c r="EI141" i="62"/>
  <c r="EJ141" i="62"/>
  <c r="EK141" i="62"/>
  <c r="EM141" i="62"/>
  <c r="EN141" i="62"/>
  <c r="EO141" i="62"/>
  <c r="EP141" i="62"/>
  <c r="EQ141" i="62"/>
  <c r="ER141" i="62"/>
  <c r="ES141" i="62"/>
  <c r="ET141" i="62"/>
  <c r="EU141" i="62"/>
  <c r="EV141" i="62"/>
  <c r="EW141" i="62"/>
  <c r="EX141" i="62"/>
  <c r="FA141" i="62"/>
  <c r="GI141" i="62" s="1"/>
  <c r="FB141" i="62"/>
  <c r="FC141" i="62"/>
  <c r="GR141" i="62" s="1"/>
  <c r="FD141" i="62"/>
  <c r="GU141" i="62" s="1"/>
  <c r="FE141" i="62"/>
  <c r="GX141" i="62" s="1"/>
  <c r="FG141" i="62"/>
  <c r="GJ141" i="62" s="1"/>
  <c r="FH141" i="62"/>
  <c r="FI141" i="62"/>
  <c r="GS141" i="62" s="1"/>
  <c r="FJ141" i="62"/>
  <c r="GV141" i="62" s="1"/>
  <c r="FK141" i="62"/>
  <c r="GY141" i="62" s="1"/>
  <c r="FM141" i="62"/>
  <c r="GK141" i="62" s="1"/>
  <c r="FN141" i="62"/>
  <c r="FO141" i="62"/>
  <c r="GT141" i="62" s="1"/>
  <c r="FP141" i="62"/>
  <c r="GW141" i="62" s="1"/>
  <c r="FQ141" i="62"/>
  <c r="GZ141" i="62" s="1"/>
  <c r="CM142" i="62"/>
  <c r="CN142" i="62"/>
  <c r="CO142" i="62"/>
  <c r="CP142" i="62"/>
  <c r="CQ142" i="62"/>
  <c r="CR142" i="62"/>
  <c r="CS142" i="62"/>
  <c r="CT142" i="62"/>
  <c r="CU142" i="62"/>
  <c r="CW142" i="62"/>
  <c r="CY142" i="62"/>
  <c r="DF142" i="62"/>
  <c r="DG142" i="62" s="1"/>
  <c r="DJ142" i="62"/>
  <c r="DK142" i="62" s="1"/>
  <c r="DQ142" i="62" s="1"/>
  <c r="DS142" i="62"/>
  <c r="DT142" i="62"/>
  <c r="DU142" i="62"/>
  <c r="DV142" i="62"/>
  <c r="DW142" i="62"/>
  <c r="DX142" i="62"/>
  <c r="DY142" i="62"/>
  <c r="DZ142" i="62"/>
  <c r="EA142" i="62"/>
  <c r="EB142" i="62"/>
  <c r="EC142" i="62"/>
  <c r="ED142" i="62"/>
  <c r="GG142" i="62" s="1"/>
  <c r="EE142" i="62"/>
  <c r="EG142" i="62"/>
  <c r="EH142" i="62"/>
  <c r="EI142" i="62"/>
  <c r="EJ142" i="62"/>
  <c r="EK142" i="62"/>
  <c r="EM142" i="62"/>
  <c r="EN142" i="62"/>
  <c r="EO142" i="62"/>
  <c r="EP142" i="62"/>
  <c r="EQ142" i="62"/>
  <c r="ER142" i="62"/>
  <c r="ES142" i="62"/>
  <c r="ET142" i="62"/>
  <c r="EU142" i="62"/>
  <c r="EV142" i="62"/>
  <c r="EW142" i="62"/>
  <c r="EX142" i="62"/>
  <c r="FA142" i="62"/>
  <c r="GI142" i="62" s="1"/>
  <c r="FB142" i="62"/>
  <c r="FC142" i="62"/>
  <c r="GR142" i="62" s="1"/>
  <c r="FD142" i="62"/>
  <c r="GU142" i="62" s="1"/>
  <c r="FE142" i="62"/>
  <c r="GX142" i="62" s="1"/>
  <c r="FG142" i="62"/>
  <c r="GJ142" i="62" s="1"/>
  <c r="FH142" i="62"/>
  <c r="FI142" i="62"/>
  <c r="GS142" i="62" s="1"/>
  <c r="FJ142" i="62"/>
  <c r="GV142" i="62" s="1"/>
  <c r="FK142" i="62"/>
  <c r="GY142" i="62" s="1"/>
  <c r="FM142" i="62"/>
  <c r="GK142" i="62" s="1"/>
  <c r="FN142" i="62"/>
  <c r="FO142" i="62"/>
  <c r="GT142" i="62" s="1"/>
  <c r="FP142" i="62"/>
  <c r="GW142" i="62" s="1"/>
  <c r="FQ142" i="62"/>
  <c r="GZ142" i="62" s="1"/>
  <c r="GM61" i="62" l="1"/>
  <c r="GL21" i="62"/>
  <c r="GM54" i="62"/>
  <c r="GL50" i="62"/>
  <c r="GL60" i="62"/>
  <c r="GM15" i="62"/>
  <c r="GM6" i="62"/>
  <c r="GL8" i="62"/>
  <c r="GM8" i="62"/>
  <c r="DH6" i="62"/>
  <c r="GF6" i="62" s="1"/>
  <c r="HK6" i="62" s="1"/>
  <c r="GE6" i="62"/>
  <c r="HJ6" i="62" s="1"/>
  <c r="GL133" i="62"/>
  <c r="GN141" i="62"/>
  <c r="GM34" i="62"/>
  <c r="GN101" i="62"/>
  <c r="DH139" i="62"/>
  <c r="GF139" i="62" s="1"/>
  <c r="HK139" i="62" s="1"/>
  <c r="GH97" i="62"/>
  <c r="GN28" i="62"/>
  <c r="GM23" i="62"/>
  <c r="GL141" i="62"/>
  <c r="DG138" i="62"/>
  <c r="GE138" i="62" s="1"/>
  <c r="HJ138" i="62" s="1"/>
  <c r="GN110" i="62"/>
  <c r="GL98" i="62"/>
  <c r="GM95" i="62"/>
  <c r="GL36" i="62"/>
  <c r="GH126" i="62"/>
  <c r="GM113" i="62"/>
  <c r="DG66" i="62"/>
  <c r="GE66" i="62" s="1"/>
  <c r="HJ66" i="62" s="1"/>
  <c r="GL117" i="62"/>
  <c r="DG50" i="62"/>
  <c r="GE50" i="62" s="1"/>
  <c r="HJ50" i="62" s="1"/>
  <c r="GN23" i="62"/>
  <c r="DH111" i="62"/>
  <c r="GF111" i="62" s="1"/>
  <c r="HK111" i="62" s="1"/>
  <c r="GM79" i="62"/>
  <c r="GL41" i="62"/>
  <c r="GM106" i="62"/>
  <c r="GN66" i="62"/>
  <c r="DG24" i="62"/>
  <c r="GE24" i="62" s="1"/>
  <c r="HJ24" i="62" s="1"/>
  <c r="GM14" i="62"/>
  <c r="GN138" i="62"/>
  <c r="DO138" i="62"/>
  <c r="GD138" i="62" s="1"/>
  <c r="GN109" i="62"/>
  <c r="GL97" i="62"/>
  <c r="GL85" i="62"/>
  <c r="GN58" i="62"/>
  <c r="GL55" i="62"/>
  <c r="GL33" i="62"/>
  <c r="GM132" i="62"/>
  <c r="DH119" i="62"/>
  <c r="GF119" i="62" s="1"/>
  <c r="HK119" i="62" s="1"/>
  <c r="GM117" i="62"/>
  <c r="GM89" i="62"/>
  <c r="GL45" i="62"/>
  <c r="GD39" i="62"/>
  <c r="HI39" i="62" s="1"/>
  <c r="GN34" i="62"/>
  <c r="GN11" i="62"/>
  <c r="GE139" i="62"/>
  <c r="HJ139" i="62" s="1"/>
  <c r="GE119" i="62"/>
  <c r="HJ119" i="62" s="1"/>
  <c r="GD105" i="62"/>
  <c r="HI105" i="62" s="1"/>
  <c r="GN69" i="62"/>
  <c r="GM49" i="62"/>
  <c r="GM47" i="62"/>
  <c r="GM30" i="62"/>
  <c r="DO28" i="62"/>
  <c r="GD28" i="62" s="1"/>
  <c r="HI28" i="62" s="1"/>
  <c r="GE21" i="62"/>
  <c r="HJ21" i="62" s="1"/>
  <c r="GM137" i="62"/>
  <c r="GM115" i="62"/>
  <c r="GM110" i="62"/>
  <c r="GN87" i="62"/>
  <c r="GL79" i="62"/>
  <c r="GM40" i="62"/>
  <c r="GE142" i="62"/>
  <c r="HJ142" i="62" s="1"/>
  <c r="GM138" i="62"/>
  <c r="GL134" i="62"/>
  <c r="GN115" i="62"/>
  <c r="DQ115" i="62"/>
  <c r="GM92" i="62"/>
  <c r="GH71" i="62"/>
  <c r="GN44" i="62"/>
  <c r="GE41" i="62"/>
  <c r="HJ41" i="62" s="1"/>
  <c r="DH38" i="62"/>
  <c r="GF38" i="62" s="1"/>
  <c r="HK38" i="62" s="1"/>
  <c r="GL35" i="62"/>
  <c r="GB26" i="62"/>
  <c r="HF26" i="62" s="1"/>
  <c r="GH11" i="62"/>
  <c r="GH14" i="62"/>
  <c r="DH142" i="62"/>
  <c r="GF142" i="62" s="1"/>
  <c r="HK142" i="62" s="1"/>
  <c r="DO139" i="62"/>
  <c r="GD139" i="62" s="1"/>
  <c r="HI139" i="62" s="1"/>
  <c r="GF135" i="62"/>
  <c r="HK135" i="62" s="1"/>
  <c r="DN120" i="62"/>
  <c r="GC120" i="62" s="1"/>
  <c r="HH120" i="62" s="1"/>
  <c r="GB118" i="62"/>
  <c r="HF118" i="62" s="1"/>
  <c r="GM108" i="62"/>
  <c r="GF108" i="62"/>
  <c r="HK108" i="62" s="1"/>
  <c r="DG108" i="62"/>
  <c r="GE108" i="62" s="1"/>
  <c r="HJ108" i="62" s="1"/>
  <c r="GM88" i="62"/>
  <c r="GH72" i="62"/>
  <c r="GM65" i="62"/>
  <c r="GN64" i="62"/>
  <c r="GM58" i="62"/>
  <c r="GM55" i="62"/>
  <c r="GN47" i="62"/>
  <c r="DH41" i="62"/>
  <c r="GF41" i="62" s="1"/>
  <c r="HK41" i="62" s="1"/>
  <c r="GM33" i="62"/>
  <c r="GH30" i="62"/>
  <c r="GL28" i="62"/>
  <c r="GM24" i="62"/>
  <c r="DG23" i="62"/>
  <c r="GM16" i="62"/>
  <c r="GN104" i="62"/>
  <c r="GL102" i="62"/>
  <c r="GN99" i="62"/>
  <c r="DN81" i="62"/>
  <c r="GC81" i="62" s="1"/>
  <c r="HH81" i="62" s="1"/>
  <c r="GF25" i="62"/>
  <c r="HK25" i="62" s="1"/>
  <c r="GN16" i="62"/>
  <c r="GL83" i="62"/>
  <c r="GF66" i="62"/>
  <c r="HK66" i="62" s="1"/>
  <c r="GH44" i="62"/>
  <c r="GL30" i="62"/>
  <c r="GL27" i="62"/>
  <c r="GL15" i="62"/>
  <c r="GM135" i="62"/>
  <c r="GN129" i="62"/>
  <c r="DH129" i="62"/>
  <c r="GN114" i="62"/>
  <c r="GE97" i="62"/>
  <c r="HJ97" i="62" s="1"/>
  <c r="GL89" i="62"/>
  <c r="GM83" i="62"/>
  <c r="GN82" i="62"/>
  <c r="DG81" i="62"/>
  <c r="GE81" i="62" s="1"/>
  <c r="HJ81" i="62" s="1"/>
  <c r="DH74" i="62"/>
  <c r="GF74" i="62" s="1"/>
  <c r="HK74" i="62" s="1"/>
  <c r="GN63" i="62"/>
  <c r="GN61" i="62"/>
  <c r="GM59" i="62"/>
  <c r="GM51" i="62"/>
  <c r="GL48" i="62"/>
  <c r="GN38" i="62"/>
  <c r="GN35" i="62"/>
  <c r="GE32" i="62"/>
  <c r="HJ32" i="62" s="1"/>
  <c r="GN31" i="62"/>
  <c r="GM27" i="62"/>
  <c r="GL23" i="62"/>
  <c r="DG17" i="62"/>
  <c r="GE17" i="62" s="1"/>
  <c r="HJ17" i="62" s="1"/>
  <c r="DO142" i="62"/>
  <c r="GD142" i="62" s="1"/>
  <c r="HI142" i="62" s="1"/>
  <c r="GL125" i="62"/>
  <c r="DG110" i="62"/>
  <c r="GE110" i="62" s="1"/>
  <c r="HJ110" i="62" s="1"/>
  <c r="DH82" i="62"/>
  <c r="GF82" i="62" s="1"/>
  <c r="HK82" i="62" s="1"/>
  <c r="GM71" i="62"/>
  <c r="GN27" i="62"/>
  <c r="GM22" i="62"/>
  <c r="DH21" i="62"/>
  <c r="GF21" i="62" s="1"/>
  <c r="HK21" i="62" s="1"/>
  <c r="GN13" i="62"/>
  <c r="GM12" i="62"/>
  <c r="GL9" i="62"/>
  <c r="GL6" i="62"/>
  <c r="GM129" i="62"/>
  <c r="GM124" i="62"/>
  <c r="GD111" i="62"/>
  <c r="HI111" i="62" s="1"/>
  <c r="GL108" i="62"/>
  <c r="GM105" i="62"/>
  <c r="GM104" i="62"/>
  <c r="GM140" i="62"/>
  <c r="GM139" i="62"/>
  <c r="GL135" i="62"/>
  <c r="GE134" i="62"/>
  <c r="HJ134" i="62" s="1"/>
  <c r="GF126" i="62"/>
  <c r="HK126" i="62" s="1"/>
  <c r="GL121" i="62"/>
  <c r="DH114" i="62"/>
  <c r="GH107" i="62"/>
  <c r="GL105" i="62"/>
  <c r="DH105" i="62"/>
  <c r="GF105" i="62" s="1"/>
  <c r="HK105" i="62" s="1"/>
  <c r="GL100" i="62"/>
  <c r="GM97" i="62"/>
  <c r="DH97" i="62"/>
  <c r="GF97" i="62" s="1"/>
  <c r="HK97" i="62" s="1"/>
  <c r="DH127" i="62"/>
  <c r="GF127" i="62" s="1"/>
  <c r="HK127" i="62" s="1"/>
  <c r="FW127" i="62"/>
  <c r="GM125" i="62"/>
  <c r="GN123" i="62"/>
  <c r="DN123" i="62"/>
  <c r="GC123" i="62" s="1"/>
  <c r="HH123" i="62" s="1"/>
  <c r="GN121" i="62"/>
  <c r="GM101" i="62"/>
  <c r="DG94" i="62"/>
  <c r="GE94" i="62" s="1"/>
  <c r="HJ94" i="62" s="1"/>
  <c r="DH94" i="62"/>
  <c r="GF94" i="62" s="1"/>
  <c r="HK94" i="62" s="1"/>
  <c r="GH138" i="62"/>
  <c r="DN126" i="62"/>
  <c r="GC126" i="62" s="1"/>
  <c r="HH126" i="62" s="1"/>
  <c r="DH104" i="62"/>
  <c r="GF104" i="62" s="1"/>
  <c r="HK104" i="62" s="1"/>
  <c r="GN100" i="62"/>
  <c r="GL95" i="62"/>
  <c r="GL91" i="62"/>
  <c r="DH90" i="62"/>
  <c r="GF90" i="62" s="1"/>
  <c r="HK90" i="62" s="1"/>
  <c r="DG90" i="62"/>
  <c r="GE90" i="62" s="1"/>
  <c r="HJ90" i="62" s="1"/>
  <c r="GN88" i="62"/>
  <c r="GN78" i="62"/>
  <c r="GN76" i="62"/>
  <c r="GM68" i="62"/>
  <c r="DG47" i="62"/>
  <c r="GE47" i="62" s="1"/>
  <c r="HJ47" i="62" s="1"/>
  <c r="GM45" i="62"/>
  <c r="GM37" i="62"/>
  <c r="GM35" i="62"/>
  <c r="GM26" i="62"/>
  <c r="GN14" i="62"/>
  <c r="GN12" i="62"/>
  <c r="DH12" i="62"/>
  <c r="GF12" i="62" s="1"/>
  <c r="HK12" i="62" s="1"/>
  <c r="GM9" i="62"/>
  <c r="GF76" i="62"/>
  <c r="HK76" i="62" s="1"/>
  <c r="GF63" i="62"/>
  <c r="HK63" i="62" s="1"/>
  <c r="GL86" i="62"/>
  <c r="GE79" i="62"/>
  <c r="HJ79" i="62" s="1"/>
  <c r="GN68" i="62"/>
  <c r="GC65" i="62"/>
  <c r="HH65" i="62" s="1"/>
  <c r="GL63" i="62"/>
  <c r="GL53" i="62"/>
  <c r="GL51" i="62"/>
  <c r="GN37" i="62"/>
  <c r="GD36" i="62"/>
  <c r="HI36" i="62" s="1"/>
  <c r="GL25" i="62"/>
  <c r="GL22" i="62"/>
  <c r="GB19" i="62"/>
  <c r="HF19" i="62" s="1"/>
  <c r="GM10" i="62"/>
  <c r="GN90" i="62"/>
  <c r="DG72" i="62"/>
  <c r="DG71" i="62"/>
  <c r="GE71" i="62" s="1"/>
  <c r="HJ71" i="62" s="1"/>
  <c r="GL69" i="62"/>
  <c r="GL66" i="62"/>
  <c r="GN65" i="62"/>
  <c r="DG65" i="62"/>
  <c r="GE65" i="62" s="1"/>
  <c r="HJ65" i="62" s="1"/>
  <c r="GN62" i="62"/>
  <c r="GL58" i="62"/>
  <c r="GM56" i="62"/>
  <c r="GN55" i="62"/>
  <c r="GM46" i="62"/>
  <c r="DH35" i="62"/>
  <c r="GF35" i="62" s="1"/>
  <c r="HK35" i="62" s="1"/>
  <c r="GL34" i="62"/>
  <c r="GM32" i="62"/>
  <c r="GM25" i="62"/>
  <c r="GH23" i="62"/>
  <c r="GF23" i="62"/>
  <c r="HK23" i="62" s="1"/>
  <c r="GN19" i="62"/>
  <c r="GE77" i="62"/>
  <c r="HJ77" i="62" s="1"/>
  <c r="GL76" i="62"/>
  <c r="DL63" i="62"/>
  <c r="GA63" i="62" s="1"/>
  <c r="GN25" i="62"/>
  <c r="GN20" i="62"/>
  <c r="GL14" i="62"/>
  <c r="GL7" i="62"/>
  <c r="DG133" i="62"/>
  <c r="GE133" i="62" s="1"/>
  <c r="HJ133" i="62" s="1"/>
  <c r="DH133" i="62"/>
  <c r="GF133" i="62" s="1"/>
  <c r="HK133" i="62" s="1"/>
  <c r="GH110" i="62"/>
  <c r="GH132" i="62"/>
  <c r="DL142" i="62"/>
  <c r="GA142" i="62" s="1"/>
  <c r="DL139" i="62"/>
  <c r="GA139" i="62" s="1"/>
  <c r="GQ139" i="62" s="1"/>
  <c r="GL138" i="62"/>
  <c r="GF138" i="62"/>
  <c r="HK138" i="62" s="1"/>
  <c r="GN137" i="62"/>
  <c r="DH136" i="62"/>
  <c r="GF136" i="62" s="1"/>
  <c r="HK136" i="62" s="1"/>
  <c r="GM134" i="62"/>
  <c r="GL129" i="62"/>
  <c r="DG116" i="62"/>
  <c r="GE116" i="62" s="1"/>
  <c r="HJ116" i="62" s="1"/>
  <c r="DH116" i="62"/>
  <c r="GF116" i="62" s="1"/>
  <c r="HK116" i="62" s="1"/>
  <c r="DG107" i="62"/>
  <c r="GE107" i="62" s="1"/>
  <c r="HJ107" i="62" s="1"/>
  <c r="DH107" i="62"/>
  <c r="GF107" i="62" s="1"/>
  <c r="HK107" i="62" s="1"/>
  <c r="GH129" i="62"/>
  <c r="GH116" i="62"/>
  <c r="DG102" i="62"/>
  <c r="GE102" i="62" s="1"/>
  <c r="HJ102" i="62" s="1"/>
  <c r="DH102" i="62"/>
  <c r="GF102" i="62" s="1"/>
  <c r="HK102" i="62" s="1"/>
  <c r="GH99" i="62"/>
  <c r="GL140" i="62"/>
  <c r="GL139" i="62"/>
  <c r="FY139" i="62"/>
  <c r="GH135" i="62"/>
  <c r="GL128" i="62"/>
  <c r="GM142" i="62"/>
  <c r="GE141" i="62"/>
  <c r="HJ141" i="62" s="1"/>
  <c r="GF129" i="62"/>
  <c r="HK129" i="62" s="1"/>
  <c r="DG124" i="62"/>
  <c r="GE124" i="62" s="1"/>
  <c r="HJ124" i="62" s="1"/>
  <c r="DH124" i="62"/>
  <c r="GF124" i="62" s="1"/>
  <c r="HK124" i="62" s="1"/>
  <c r="DP142" i="62"/>
  <c r="GN140" i="62"/>
  <c r="DP139" i="62"/>
  <c r="DO136" i="62"/>
  <c r="GD136" i="62" s="1"/>
  <c r="HI136" i="62" s="1"/>
  <c r="GE129" i="62"/>
  <c r="HJ129" i="62" s="1"/>
  <c r="GH121" i="62"/>
  <c r="GF114" i="62"/>
  <c r="HK114" i="62" s="1"/>
  <c r="GE101" i="62"/>
  <c r="HJ101" i="62" s="1"/>
  <c r="GF78" i="62"/>
  <c r="HK78" i="62" s="1"/>
  <c r="DQ42" i="62"/>
  <c r="DP42" i="62"/>
  <c r="GH33" i="62"/>
  <c r="GH20" i="62"/>
  <c r="GE131" i="62"/>
  <c r="HJ131" i="62" s="1"/>
  <c r="GN126" i="62"/>
  <c r="GN124" i="62"/>
  <c r="FZ121" i="62"/>
  <c r="GE114" i="62"/>
  <c r="HJ114" i="62" s="1"/>
  <c r="GN106" i="62"/>
  <c r="GN103" i="62"/>
  <c r="DH100" i="62"/>
  <c r="GF100" i="62" s="1"/>
  <c r="HK100" i="62" s="1"/>
  <c r="GM99" i="62"/>
  <c r="DG96" i="62"/>
  <c r="GE96" i="62" s="1"/>
  <c r="HJ96" i="62" s="1"/>
  <c r="DG95" i="62"/>
  <c r="GE95" i="62" s="1"/>
  <c r="HJ95" i="62" s="1"/>
  <c r="GM84" i="62"/>
  <c r="GL82" i="62"/>
  <c r="DG76" i="62"/>
  <c r="GE76" i="62" s="1"/>
  <c r="HJ76" i="62" s="1"/>
  <c r="DN73" i="62"/>
  <c r="GC73" i="62" s="1"/>
  <c r="HH73" i="62" s="1"/>
  <c r="GN72" i="62"/>
  <c r="GH50" i="62"/>
  <c r="DG14" i="62"/>
  <c r="GE14" i="62" s="1"/>
  <c r="HJ14" i="62" s="1"/>
  <c r="DH14" i="62"/>
  <c r="GF14" i="62" s="1"/>
  <c r="HK14" i="62" s="1"/>
  <c r="GE100" i="62"/>
  <c r="HJ100" i="62" s="1"/>
  <c r="GF96" i="62"/>
  <c r="HK96" i="62" s="1"/>
  <c r="GH75" i="62"/>
  <c r="GE69" i="62"/>
  <c r="HJ69" i="62" s="1"/>
  <c r="DH55" i="62"/>
  <c r="GF55" i="62" s="1"/>
  <c r="HK55" i="62" s="1"/>
  <c r="DG55" i="62"/>
  <c r="GE55" i="62" s="1"/>
  <c r="HJ55" i="62" s="1"/>
  <c r="GN118" i="62"/>
  <c r="GL113" i="62"/>
  <c r="GN112" i="62"/>
  <c r="GE105" i="62"/>
  <c r="HJ105" i="62" s="1"/>
  <c r="GL96" i="62"/>
  <c r="GL94" i="62"/>
  <c r="GL92" i="62"/>
  <c r="GN84" i="62"/>
  <c r="GE82" i="62"/>
  <c r="HJ82" i="62" s="1"/>
  <c r="GN135" i="62"/>
  <c r="GN133" i="62"/>
  <c r="GN130" i="62"/>
  <c r="GH127" i="62"/>
  <c r="GL126" i="62"/>
  <c r="GL124" i="62"/>
  <c r="GL123" i="62"/>
  <c r="DG121" i="62"/>
  <c r="GE121" i="62" s="1"/>
  <c r="HJ121" i="62" s="1"/>
  <c r="GL120" i="62"/>
  <c r="GL116" i="62"/>
  <c r="GM114" i="62"/>
  <c r="GL106" i="62"/>
  <c r="GD102" i="62"/>
  <c r="HI102" i="62" s="1"/>
  <c r="DL101" i="62"/>
  <c r="GA101" i="62" s="1"/>
  <c r="DG99" i="62"/>
  <c r="GE99" i="62" s="1"/>
  <c r="HJ99" i="62" s="1"/>
  <c r="GM96" i="62"/>
  <c r="GH93" i="62"/>
  <c r="GM85" i="62"/>
  <c r="GN79" i="62"/>
  <c r="GM78" i="62"/>
  <c r="GC75" i="62"/>
  <c r="HH75" i="62" s="1"/>
  <c r="DH68" i="62"/>
  <c r="GF68" i="62" s="1"/>
  <c r="HK68" i="62" s="1"/>
  <c r="DG68" i="62"/>
  <c r="GE68" i="62" s="1"/>
  <c r="HJ68" i="62" s="1"/>
  <c r="DH58" i="62"/>
  <c r="GF58" i="62" s="1"/>
  <c r="HK58" i="62" s="1"/>
  <c r="DG58" i="62"/>
  <c r="GE58" i="62" s="1"/>
  <c r="HJ58" i="62" s="1"/>
  <c r="GL42" i="62"/>
  <c r="GH27" i="62"/>
  <c r="GH17" i="62"/>
  <c r="GH123" i="62"/>
  <c r="GD114" i="62"/>
  <c r="HI114" i="62" s="1"/>
  <c r="GL107" i="62"/>
  <c r="GL103" i="62"/>
  <c r="GF99" i="62"/>
  <c r="HK99" i="62" s="1"/>
  <c r="GN91" i="62"/>
  <c r="GF91" i="62"/>
  <c r="HK91" i="62" s="1"/>
  <c r="DG91" i="62"/>
  <c r="GE91" i="62" s="1"/>
  <c r="HJ91" i="62" s="1"/>
  <c r="FT91" i="62"/>
  <c r="GM87" i="62"/>
  <c r="GH87" i="62"/>
  <c r="GM86" i="62"/>
  <c r="GM82" i="62"/>
  <c r="DH79" i="62"/>
  <c r="GF79" i="62" s="1"/>
  <c r="HK79" i="62" s="1"/>
  <c r="GC78" i="62"/>
  <c r="HH78" i="62" s="1"/>
  <c r="DH60" i="62"/>
  <c r="GF60" i="62" s="1"/>
  <c r="HK60" i="62" s="1"/>
  <c r="DG60" i="62"/>
  <c r="GE60" i="62" s="1"/>
  <c r="HJ60" i="62" s="1"/>
  <c r="GH32" i="62"/>
  <c r="DG20" i="62"/>
  <c r="GE20" i="62" s="1"/>
  <c r="HJ20" i="62" s="1"/>
  <c r="DH20" i="62"/>
  <c r="GF20" i="62" s="1"/>
  <c r="HK20" i="62" s="1"/>
  <c r="GN52" i="62"/>
  <c r="GN50" i="62"/>
  <c r="GL49" i="62"/>
  <c r="GN43" i="62"/>
  <c r="GN40" i="62"/>
  <c r="GL37" i="62"/>
  <c r="GN36" i="62"/>
  <c r="GE36" i="62"/>
  <c r="HJ36" i="62" s="1"/>
  <c r="GN33" i="62"/>
  <c r="DN33" i="62"/>
  <c r="GC33" i="62" s="1"/>
  <c r="HH33" i="62" s="1"/>
  <c r="GL32" i="62"/>
  <c r="DM28" i="62"/>
  <c r="GB28" i="62" s="1"/>
  <c r="HG28" i="62" s="1"/>
  <c r="FZ25" i="62"/>
  <c r="DH15" i="62"/>
  <c r="GF15" i="62" s="1"/>
  <c r="HK15" i="62" s="1"/>
  <c r="GL12" i="62"/>
  <c r="GM17" i="62"/>
  <c r="GN75" i="62"/>
  <c r="GF72" i="62"/>
  <c r="HK72" i="62" s="1"/>
  <c r="DN68" i="62"/>
  <c r="GC68" i="62" s="1"/>
  <c r="HH68" i="62" s="1"/>
  <c r="GH67" i="62"/>
  <c r="GF65" i="62"/>
  <c r="HK65" i="62" s="1"/>
  <c r="GL64" i="62"/>
  <c r="DG63" i="62"/>
  <c r="GE63" i="62" s="1"/>
  <c r="HJ63" i="62" s="1"/>
  <c r="GF61" i="62"/>
  <c r="HK61" i="62" s="1"/>
  <c r="GN51" i="62"/>
  <c r="DH51" i="62"/>
  <c r="GF51" i="62" s="1"/>
  <c r="HK51" i="62" s="1"/>
  <c r="DP49" i="62"/>
  <c r="GN48" i="62"/>
  <c r="GH38" i="62"/>
  <c r="GL38" i="62"/>
  <c r="GN32" i="62"/>
  <c r="GL31" i="62"/>
  <c r="GN21" i="62"/>
  <c r="GB16" i="62"/>
  <c r="GE12" i="62"/>
  <c r="HJ12" i="62" s="1"/>
  <c r="GM11" i="62"/>
  <c r="GN9" i="62"/>
  <c r="GH8" i="62"/>
  <c r="GL70" i="62"/>
  <c r="GM62" i="62"/>
  <c r="GE59" i="62"/>
  <c r="HJ59" i="62" s="1"/>
  <c r="GE51" i="62"/>
  <c r="HJ51" i="62" s="1"/>
  <c r="FY43" i="62"/>
  <c r="GM42" i="62"/>
  <c r="GM31" i="62"/>
  <c r="FZ31" i="62"/>
  <c r="FY31" i="62"/>
  <c r="FX31" i="62"/>
  <c r="GN30" i="62"/>
  <c r="GM19" i="62"/>
  <c r="DN18" i="62"/>
  <c r="GC18" i="62" s="1"/>
  <c r="HH18" i="62" s="1"/>
  <c r="GL13" i="62"/>
  <c r="FW13" i="62"/>
  <c r="FY13" i="62"/>
  <c r="GM72" i="62"/>
  <c r="GN71" i="62"/>
  <c r="GL65" i="62"/>
  <c r="GL61" i="62"/>
  <c r="GM60" i="62"/>
  <c r="GE56" i="62"/>
  <c r="HJ56" i="62" s="1"/>
  <c r="FY55" i="62"/>
  <c r="FX55" i="62"/>
  <c r="FW55" i="62"/>
  <c r="GN54" i="62"/>
  <c r="GL52" i="62"/>
  <c r="GM44" i="62"/>
  <c r="GL40" i="62"/>
  <c r="GH35" i="62"/>
  <c r="GN26" i="62"/>
  <c r="GL24" i="62"/>
  <c r="GL17" i="62"/>
  <c r="GM13" i="62"/>
  <c r="DN106" i="62"/>
  <c r="GC106" i="62" s="1"/>
  <c r="HH106" i="62" s="1"/>
  <c r="DM106" i="62"/>
  <c r="GB106" i="62" s="1"/>
  <c r="HF106" i="62" s="1"/>
  <c r="DQ106" i="62"/>
  <c r="DL106" i="62"/>
  <c r="GA106" i="62" s="1"/>
  <c r="GP106" i="62" s="1"/>
  <c r="DQ137" i="62"/>
  <c r="GL136" i="62"/>
  <c r="GN127" i="62"/>
  <c r="GL127" i="62"/>
  <c r="DG122" i="62"/>
  <c r="GE122" i="62" s="1"/>
  <c r="HJ122" i="62" s="1"/>
  <c r="DH122" i="62"/>
  <c r="GF122" i="62" s="1"/>
  <c r="HK122" i="62" s="1"/>
  <c r="DG113" i="62"/>
  <c r="GE113" i="62" s="1"/>
  <c r="HJ113" i="62" s="1"/>
  <c r="DH113" i="62"/>
  <c r="GF113" i="62" s="1"/>
  <c r="HK113" i="62" s="1"/>
  <c r="GH140" i="62"/>
  <c r="FZ139" i="62"/>
  <c r="GN142" i="62"/>
  <c r="GN139" i="62"/>
  <c r="GL142" i="62"/>
  <c r="DO141" i="62"/>
  <c r="GD141" i="62" s="1"/>
  <c r="HI141" i="62" s="1"/>
  <c r="FX139" i="62"/>
  <c r="DN141" i="62"/>
  <c r="GC141" i="62" s="1"/>
  <c r="HH141" i="62" s="1"/>
  <c r="DM137" i="62"/>
  <c r="GB137" i="62" s="1"/>
  <c r="HF137" i="62" s="1"/>
  <c r="GM136" i="62"/>
  <c r="DG130" i="62"/>
  <c r="GE130" i="62" s="1"/>
  <c r="HJ130" i="62" s="1"/>
  <c r="DH130" i="62"/>
  <c r="GF130" i="62" s="1"/>
  <c r="HK130" i="62" s="1"/>
  <c r="DO129" i="62"/>
  <c r="GD129" i="62" s="1"/>
  <c r="DN129" i="62"/>
  <c r="GC129" i="62" s="1"/>
  <c r="HH129" i="62" s="1"/>
  <c r="DQ129" i="62"/>
  <c r="DH117" i="62"/>
  <c r="GF117" i="62" s="1"/>
  <c r="HK117" i="62" s="1"/>
  <c r="DG117" i="62"/>
  <c r="GE117" i="62" s="1"/>
  <c r="HJ117" i="62" s="1"/>
  <c r="FT139" i="62"/>
  <c r="FY121" i="62"/>
  <c r="GN136" i="62"/>
  <c r="DM76" i="62"/>
  <c r="DL76" i="62"/>
  <c r="GA76" i="62" s="1"/>
  <c r="GP76" i="62" s="1"/>
  <c r="DN76" i="62"/>
  <c r="GC76" i="62" s="1"/>
  <c r="HH76" i="62" s="1"/>
  <c r="DQ76" i="62"/>
  <c r="DH141" i="62"/>
  <c r="GF141" i="62" s="1"/>
  <c r="HK141" i="62" s="1"/>
  <c r="GF140" i="62"/>
  <c r="HK140" i="62" s="1"/>
  <c r="DN139" i="62"/>
  <c r="GC139" i="62" s="1"/>
  <c r="GH139" i="62"/>
  <c r="FW139" i="62"/>
  <c r="GL137" i="62"/>
  <c r="GL132" i="62"/>
  <c r="GN132" i="62"/>
  <c r="DO132" i="62"/>
  <c r="GD132" i="62" s="1"/>
  <c r="DQ132" i="62"/>
  <c r="GH119" i="62"/>
  <c r="DN142" i="62"/>
  <c r="GC142" i="62" s="1"/>
  <c r="HH142" i="62" s="1"/>
  <c r="DM142" i="62"/>
  <c r="GB142" i="62" s="1"/>
  <c r="GH141" i="62"/>
  <c r="GM141" i="62"/>
  <c r="GB141" i="62"/>
  <c r="HG141" i="62" s="1"/>
  <c r="DM139" i="62"/>
  <c r="GB139" i="62" s="1"/>
  <c r="DG135" i="62"/>
  <c r="GE135" i="62" s="1"/>
  <c r="HJ135" i="62" s="1"/>
  <c r="GF132" i="62"/>
  <c r="HK132" i="62" s="1"/>
  <c r="GF123" i="62"/>
  <c r="HK123" i="62" s="1"/>
  <c r="DN118" i="62"/>
  <c r="GC118" i="62" s="1"/>
  <c r="HH118" i="62" s="1"/>
  <c r="DL118" i="62"/>
  <c r="GA118" i="62" s="1"/>
  <c r="GQ118" i="62" s="1"/>
  <c r="DQ118" i="62"/>
  <c r="DN112" i="62"/>
  <c r="GC112" i="62" s="1"/>
  <c r="HH112" i="62" s="1"/>
  <c r="DQ112" i="62"/>
  <c r="DL112" i="62"/>
  <c r="GA112" i="62" s="1"/>
  <c r="DM112" i="62"/>
  <c r="GB112" i="62" s="1"/>
  <c r="HF112" i="62" s="1"/>
  <c r="GN134" i="62"/>
  <c r="DM134" i="62"/>
  <c r="GB134" i="62" s="1"/>
  <c r="GM133" i="62"/>
  <c r="FW133" i="62"/>
  <c r="FT133" i="62"/>
  <c r="DG132" i="62"/>
  <c r="GE132" i="62" s="1"/>
  <c r="HJ132" i="62" s="1"/>
  <c r="GN128" i="62"/>
  <c r="GM127" i="62"/>
  <c r="FT127" i="62"/>
  <c r="FY127" i="62"/>
  <c r="GM126" i="62"/>
  <c r="DG126" i="62"/>
  <c r="GE126" i="62" s="1"/>
  <c r="HJ126" i="62" s="1"/>
  <c r="GM123" i="62"/>
  <c r="DG123" i="62"/>
  <c r="GE123" i="62" s="1"/>
  <c r="HJ123" i="62" s="1"/>
  <c r="GM118" i="62"/>
  <c r="GD117" i="62"/>
  <c r="HI117" i="62" s="1"/>
  <c r="GN116" i="62"/>
  <c r="DN115" i="62"/>
  <c r="GC115" i="62" s="1"/>
  <c r="HH115" i="62" s="1"/>
  <c r="DM115" i="62"/>
  <c r="GB115" i="62" s="1"/>
  <c r="HF115" i="62" s="1"/>
  <c r="GN113" i="62"/>
  <c r="DN103" i="62"/>
  <c r="GC103" i="62" s="1"/>
  <c r="HH103" i="62" s="1"/>
  <c r="DL103" i="62"/>
  <c r="GA103" i="62" s="1"/>
  <c r="DM103" i="62"/>
  <c r="GB103" i="62" s="1"/>
  <c r="HG103" i="62" s="1"/>
  <c r="FY133" i="62"/>
  <c r="FX133" i="62"/>
  <c r="GE128" i="62"/>
  <c r="HJ128" i="62" s="1"/>
  <c r="FX127" i="62"/>
  <c r="DQ126" i="62"/>
  <c r="DQ123" i="62"/>
  <c r="GM120" i="62"/>
  <c r="GL73" i="62"/>
  <c r="GN73" i="62"/>
  <c r="GN131" i="62"/>
  <c r="GE127" i="62"/>
  <c r="HJ127" i="62" s="1"/>
  <c r="GH122" i="62"/>
  <c r="GN120" i="62"/>
  <c r="DO97" i="62"/>
  <c r="GD97" i="62" s="1"/>
  <c r="DP97" i="62"/>
  <c r="GL130" i="62"/>
  <c r="GN125" i="62"/>
  <c r="GA124" i="62"/>
  <c r="GP124" i="62" s="1"/>
  <c r="GN122" i="62"/>
  <c r="GN111" i="62"/>
  <c r="GL111" i="62"/>
  <c r="DN109" i="62"/>
  <c r="GC109" i="62" s="1"/>
  <c r="HH109" i="62" s="1"/>
  <c r="DQ109" i="62"/>
  <c r="DL109" i="62"/>
  <c r="GA109" i="62" s="1"/>
  <c r="DM109" i="62"/>
  <c r="GB109" i="62" s="1"/>
  <c r="HF109" i="62" s="1"/>
  <c r="DM98" i="62"/>
  <c r="GB98" i="62" s="1"/>
  <c r="DN98" i="62"/>
  <c r="GC98" i="62" s="1"/>
  <c r="DO98" i="62"/>
  <c r="GD98" i="62" s="1"/>
  <c r="HI98" i="62" s="1"/>
  <c r="FZ91" i="62"/>
  <c r="DM69" i="62"/>
  <c r="GB69" i="62" s="1"/>
  <c r="DL69" i="62"/>
  <c r="GA69" i="62" s="1"/>
  <c r="GQ69" i="62" s="1"/>
  <c r="DN69" i="62"/>
  <c r="GC69" i="62" s="1"/>
  <c r="HH69" i="62" s="1"/>
  <c r="DO69" i="62"/>
  <c r="GD69" i="62" s="1"/>
  <c r="DQ69" i="62"/>
  <c r="GM130" i="62"/>
  <c r="GE125" i="62"/>
  <c r="HJ125" i="62" s="1"/>
  <c r="GM121" i="62"/>
  <c r="GL118" i="62"/>
  <c r="GM116" i="62"/>
  <c r="GL114" i="62"/>
  <c r="GH113" i="62"/>
  <c r="GL112" i="62"/>
  <c r="GM107" i="62"/>
  <c r="GA100" i="62"/>
  <c r="GP100" i="62" s="1"/>
  <c r="GM111" i="62"/>
  <c r="GM93" i="62"/>
  <c r="GM75" i="62"/>
  <c r="GH6" i="62"/>
  <c r="FZ115" i="62"/>
  <c r="GN108" i="62"/>
  <c r="GN107" i="62"/>
  <c r="GN105" i="62"/>
  <c r="GM103" i="62"/>
  <c r="GH103" i="62"/>
  <c r="FY103" i="62"/>
  <c r="FX103" i="62"/>
  <c r="FW103" i="62"/>
  <c r="FT103" i="62"/>
  <c r="HE103" i="62" s="1"/>
  <c r="GM102" i="62"/>
  <c r="DP101" i="62"/>
  <c r="GM100" i="62"/>
  <c r="GH100" i="62"/>
  <c r="GN98" i="62"/>
  <c r="GN97" i="62"/>
  <c r="GH94" i="62"/>
  <c r="GN93" i="62"/>
  <c r="GM90" i="62"/>
  <c r="GE111" i="62"/>
  <c r="HJ111" i="62" s="1"/>
  <c r="GL109" i="62"/>
  <c r="GL104" i="62"/>
  <c r="GN102" i="62"/>
  <c r="GE98" i="62"/>
  <c r="HJ98" i="62" s="1"/>
  <c r="FT97" i="62"/>
  <c r="FZ97" i="62"/>
  <c r="FX97" i="62"/>
  <c r="GH96" i="62"/>
  <c r="GN95" i="62"/>
  <c r="DG85" i="62"/>
  <c r="GE85" i="62" s="1"/>
  <c r="HJ85" i="62" s="1"/>
  <c r="DH85" i="62"/>
  <c r="GF85" i="62" s="1"/>
  <c r="HK85" i="62" s="1"/>
  <c r="DG83" i="62"/>
  <c r="GE83" i="62" s="1"/>
  <c r="HJ83" i="62" s="1"/>
  <c r="DH83" i="62"/>
  <c r="GF83" i="62" s="1"/>
  <c r="HK83" i="62" s="1"/>
  <c r="DM72" i="62"/>
  <c r="GB72" i="62" s="1"/>
  <c r="DP72" i="62"/>
  <c r="DQ72" i="62"/>
  <c r="DL72" i="62"/>
  <c r="GA72" i="62" s="1"/>
  <c r="GQ72" i="62" s="1"/>
  <c r="DN72" i="62"/>
  <c r="GC72" i="62" s="1"/>
  <c r="HH72" i="62" s="1"/>
  <c r="DL70" i="62"/>
  <c r="GA70" i="62" s="1"/>
  <c r="DM70" i="62"/>
  <c r="GB70" i="62" s="1"/>
  <c r="DP70" i="62"/>
  <c r="DM66" i="62"/>
  <c r="GB66" i="62" s="1"/>
  <c r="DL66" i="62"/>
  <c r="GA66" i="62" s="1"/>
  <c r="GO66" i="62" s="1"/>
  <c r="DN66" i="62"/>
  <c r="GC66" i="62" s="1"/>
  <c r="HH66" i="62" s="1"/>
  <c r="DO66" i="62"/>
  <c r="GD66" i="62" s="1"/>
  <c r="DQ66" i="62"/>
  <c r="DG48" i="62"/>
  <c r="GE48" i="62" s="1"/>
  <c r="HJ48" i="62" s="1"/>
  <c r="DH48" i="62"/>
  <c r="GF48" i="62" s="1"/>
  <c r="HK48" i="62" s="1"/>
  <c r="GN117" i="62"/>
  <c r="GL115" i="62"/>
  <c r="GM112" i="62"/>
  <c r="GM109" i="62"/>
  <c r="GH109" i="62"/>
  <c r="FY109" i="62"/>
  <c r="FX109" i="62"/>
  <c r="FW109" i="62"/>
  <c r="FT109" i="62"/>
  <c r="GH104" i="62"/>
  <c r="GE104" i="62"/>
  <c r="HJ104" i="62" s="1"/>
  <c r="DH101" i="62"/>
  <c r="GF101" i="62" s="1"/>
  <c r="HK101" i="62" s="1"/>
  <c r="GL99" i="62"/>
  <c r="GN96" i="62"/>
  <c r="DQ96" i="62"/>
  <c r="GF95" i="62"/>
  <c r="HK95" i="62" s="1"/>
  <c r="DG93" i="62"/>
  <c r="GE93" i="62" s="1"/>
  <c r="HJ93" i="62" s="1"/>
  <c r="GN92" i="62"/>
  <c r="GM91" i="62"/>
  <c r="GH91" i="62"/>
  <c r="FY91" i="62"/>
  <c r="GH90" i="62"/>
  <c r="DH87" i="62"/>
  <c r="GF87" i="62" s="1"/>
  <c r="HK87" i="62" s="1"/>
  <c r="DG87" i="62"/>
  <c r="GE87" i="62" s="1"/>
  <c r="HJ87" i="62" s="1"/>
  <c r="GH84" i="62"/>
  <c r="DM82" i="62"/>
  <c r="GB82" i="62" s="1"/>
  <c r="HG82" i="62" s="1"/>
  <c r="DL82" i="62"/>
  <c r="GA82" i="62" s="1"/>
  <c r="GP82" i="62" s="1"/>
  <c r="DN82" i="62"/>
  <c r="GC82" i="62" s="1"/>
  <c r="HH82" i="62" s="1"/>
  <c r="DQ82" i="62"/>
  <c r="FW79" i="62"/>
  <c r="DG73" i="62"/>
  <c r="GE73" i="62" s="1"/>
  <c r="HJ73" i="62" s="1"/>
  <c r="DH73" i="62"/>
  <c r="GF73" i="62" s="1"/>
  <c r="HK73" i="62" s="1"/>
  <c r="GE72" i="62"/>
  <c r="HJ72" i="62" s="1"/>
  <c r="GH115" i="62"/>
  <c r="GA115" i="62"/>
  <c r="GP115" i="62" s="1"/>
  <c r="FY115" i="62"/>
  <c r="GL110" i="62"/>
  <c r="GF110" i="62"/>
  <c r="HK110" i="62" s="1"/>
  <c r="GL101" i="62"/>
  <c r="GL93" i="62"/>
  <c r="GF93" i="62"/>
  <c r="HK93" i="62" s="1"/>
  <c r="DG88" i="62"/>
  <c r="GE88" i="62" s="1"/>
  <c r="HJ88" i="62" s="1"/>
  <c r="DH88" i="62"/>
  <c r="GF88" i="62" s="1"/>
  <c r="HK88" i="62" s="1"/>
  <c r="GH81" i="62"/>
  <c r="GH78" i="62"/>
  <c r="DG53" i="62"/>
  <c r="GE53" i="62" s="1"/>
  <c r="HJ53" i="62" s="1"/>
  <c r="DH53" i="62"/>
  <c r="GF53" i="62" s="1"/>
  <c r="HK53" i="62" s="1"/>
  <c r="GL90" i="62"/>
  <c r="GL88" i="62"/>
  <c r="GL87" i="62"/>
  <c r="DH80" i="62"/>
  <c r="GF80" i="62" s="1"/>
  <c r="HK80" i="62" s="1"/>
  <c r="DQ79" i="62"/>
  <c r="FT79" i="62"/>
  <c r="FZ79" i="62"/>
  <c r="DG75" i="62"/>
  <c r="GE75" i="62" s="1"/>
  <c r="HJ75" i="62" s="1"/>
  <c r="GE74" i="62"/>
  <c r="HJ74" i="62" s="1"/>
  <c r="DL73" i="62"/>
  <c r="GA73" i="62" s="1"/>
  <c r="GO73" i="62" s="1"/>
  <c r="FY73" i="62"/>
  <c r="FW73" i="62"/>
  <c r="GM69" i="62"/>
  <c r="GH68" i="62"/>
  <c r="GE67" i="62"/>
  <c r="HJ67" i="62" s="1"/>
  <c r="GM66" i="62"/>
  <c r="GA59" i="62"/>
  <c r="GO59" i="62" s="1"/>
  <c r="DO47" i="62"/>
  <c r="GD47" i="62" s="1"/>
  <c r="DN47" i="62"/>
  <c r="GC47" i="62" s="1"/>
  <c r="HH47" i="62" s="1"/>
  <c r="DQ47" i="62"/>
  <c r="DO44" i="62"/>
  <c r="GD44" i="62" s="1"/>
  <c r="DN44" i="62"/>
  <c r="GC44" i="62" s="1"/>
  <c r="HH44" i="62" s="1"/>
  <c r="DG42" i="62"/>
  <c r="GE42" i="62" s="1"/>
  <c r="HJ42" i="62" s="1"/>
  <c r="DH42" i="62"/>
  <c r="GF42" i="62" s="1"/>
  <c r="HK42" i="62" s="1"/>
  <c r="GH88" i="62"/>
  <c r="GH85" i="62"/>
  <c r="GE80" i="62"/>
  <c r="HJ80" i="62" s="1"/>
  <c r="DN79" i="62"/>
  <c r="GC79" i="62" s="1"/>
  <c r="HH79" i="62" s="1"/>
  <c r="GM77" i="62"/>
  <c r="GF75" i="62"/>
  <c r="HK75" i="62" s="1"/>
  <c r="DH69" i="62"/>
  <c r="GF69" i="62" s="1"/>
  <c r="HK69" i="62" s="1"/>
  <c r="GA56" i="62"/>
  <c r="GP56" i="62" s="1"/>
  <c r="DG44" i="62"/>
  <c r="GE44" i="62" s="1"/>
  <c r="HJ44" i="62" s="1"/>
  <c r="DH44" i="62"/>
  <c r="GF44" i="62" s="1"/>
  <c r="HK44" i="62" s="1"/>
  <c r="GN86" i="62"/>
  <c r="GN85" i="62"/>
  <c r="FW85" i="62"/>
  <c r="FY85" i="62"/>
  <c r="DL79" i="62"/>
  <c r="GA79" i="62" s="1"/>
  <c r="GO79" i="62" s="1"/>
  <c r="FY79" i="62"/>
  <c r="DG78" i="62"/>
  <c r="GE78" i="62" s="1"/>
  <c r="HJ78" i="62" s="1"/>
  <c r="DH77" i="62"/>
  <c r="GF77" i="62" s="1"/>
  <c r="HK77" i="62" s="1"/>
  <c r="GL75" i="62"/>
  <c r="DO58" i="62"/>
  <c r="GD58" i="62" s="1"/>
  <c r="DL58" i="62"/>
  <c r="GA58" i="62" s="1"/>
  <c r="DN58" i="62"/>
  <c r="GC58" i="62" s="1"/>
  <c r="HH58" i="62" s="1"/>
  <c r="DQ58" i="62"/>
  <c r="GM73" i="62"/>
  <c r="FX73" i="62"/>
  <c r="FW67" i="62"/>
  <c r="DO55" i="62"/>
  <c r="GD55" i="62" s="1"/>
  <c r="DL55" i="62"/>
  <c r="GA55" i="62" s="1"/>
  <c r="GQ55" i="62" s="1"/>
  <c r="DN55" i="62"/>
  <c r="GC55" i="62" s="1"/>
  <c r="HH55" i="62" s="1"/>
  <c r="DL51" i="62"/>
  <c r="GA51" i="62" s="1"/>
  <c r="GP51" i="62" s="1"/>
  <c r="DN51" i="62"/>
  <c r="GC51" i="62" s="1"/>
  <c r="HH51" i="62" s="1"/>
  <c r="DO51" i="62"/>
  <c r="GD51" i="62" s="1"/>
  <c r="DP51" i="62"/>
  <c r="GN89" i="62"/>
  <c r="GL84" i="62"/>
  <c r="GN83" i="62"/>
  <c r="GL78" i="62"/>
  <c r="GM76" i="62"/>
  <c r="DQ73" i="62"/>
  <c r="GL72" i="62"/>
  <c r="GN70" i="62"/>
  <c r="GL68" i="62"/>
  <c r="GH65" i="62"/>
  <c r="FZ55" i="62"/>
  <c r="DH54" i="62"/>
  <c r="GF54" i="62" s="1"/>
  <c r="HK54" i="62" s="1"/>
  <c r="DG54" i="62"/>
  <c r="GE54" i="62" s="1"/>
  <c r="HJ54" i="62" s="1"/>
  <c r="DQ41" i="62"/>
  <c r="DL41" i="62"/>
  <c r="GA41" i="62" s="1"/>
  <c r="GO41" i="62" s="1"/>
  <c r="DO41" i="62"/>
  <c r="GD41" i="62" s="1"/>
  <c r="GN60" i="62"/>
  <c r="GL59" i="62"/>
  <c r="GH58" i="62"/>
  <c r="GL56" i="62"/>
  <c r="GL54" i="62"/>
  <c r="GM52" i="62"/>
  <c r="GN49" i="62"/>
  <c r="GL44" i="62"/>
  <c r="DN37" i="62"/>
  <c r="GC37" i="62" s="1"/>
  <c r="HH37" i="62" s="1"/>
  <c r="DM37" i="62"/>
  <c r="GB37" i="62" s="1"/>
  <c r="HG37" i="62" s="1"/>
  <c r="DQ37" i="62"/>
  <c r="GA33" i="62"/>
  <c r="GP33" i="62" s="1"/>
  <c r="GN29" i="62"/>
  <c r="GM29" i="62"/>
  <c r="GH25" i="62"/>
  <c r="GM63" i="62"/>
  <c r="GL62" i="62"/>
  <c r="DH59" i="62"/>
  <c r="GF59" i="62" s="1"/>
  <c r="HK59" i="62" s="1"/>
  <c r="DG57" i="62"/>
  <c r="GE57" i="62" s="1"/>
  <c r="HJ57" i="62" s="1"/>
  <c r="DH56" i="62"/>
  <c r="GF56" i="62" s="1"/>
  <c r="HK56" i="62" s="1"/>
  <c r="DG52" i="62"/>
  <c r="GE52" i="62" s="1"/>
  <c r="HJ52" i="62" s="1"/>
  <c r="GH49" i="62"/>
  <c r="GM48" i="62"/>
  <c r="GL47" i="62"/>
  <c r="GF47" i="62"/>
  <c r="HK47" i="62" s="1"/>
  <c r="GN46" i="62"/>
  <c r="GE46" i="62"/>
  <c r="HJ46" i="62" s="1"/>
  <c r="GN45" i="62"/>
  <c r="DH45" i="62"/>
  <c r="GF45" i="62" s="1"/>
  <c r="HK45" i="62" s="1"/>
  <c r="GN42" i="62"/>
  <c r="DM42" i="62"/>
  <c r="GB42" i="62" s="1"/>
  <c r="DP25" i="62"/>
  <c r="DL25" i="62"/>
  <c r="GA25" i="62" s="1"/>
  <c r="DM25" i="62"/>
  <c r="GB25" i="62" s="1"/>
  <c r="DO25" i="62"/>
  <c r="GD25" i="62" s="1"/>
  <c r="HI25" i="62" s="1"/>
  <c r="DQ25" i="62"/>
  <c r="DP23" i="62"/>
  <c r="DN23" i="62"/>
  <c r="GC23" i="62" s="1"/>
  <c r="HH23" i="62" s="1"/>
  <c r="DQ23" i="62"/>
  <c r="DQ63" i="62"/>
  <c r="DG61" i="62"/>
  <c r="GE61" i="62" s="1"/>
  <c r="HJ61" i="62" s="1"/>
  <c r="FY61" i="62"/>
  <c r="FX61" i="62"/>
  <c r="FW61" i="62"/>
  <c r="GM53" i="62"/>
  <c r="GM50" i="62"/>
  <c r="GA48" i="62"/>
  <c r="GP48" i="62" s="1"/>
  <c r="GH47" i="62"/>
  <c r="GE45" i="62"/>
  <c r="HJ45" i="62" s="1"/>
  <c r="GE43" i="62"/>
  <c r="HJ43" i="62" s="1"/>
  <c r="GH43" i="62"/>
  <c r="GM41" i="62"/>
  <c r="FT31" i="62"/>
  <c r="DP17" i="62"/>
  <c r="DG9" i="62"/>
  <c r="GE9" i="62" s="1"/>
  <c r="HJ9" i="62" s="1"/>
  <c r="DH9" i="62"/>
  <c r="GF9" i="62" s="1"/>
  <c r="HK9" i="62" s="1"/>
  <c r="DH8" i="62"/>
  <c r="GF8" i="62" s="1"/>
  <c r="HK8" i="62" s="1"/>
  <c r="DG8" i="62"/>
  <c r="GE8" i="62" s="1"/>
  <c r="HJ8" i="62" s="1"/>
  <c r="DO63" i="62"/>
  <c r="GD63" i="62" s="1"/>
  <c r="DN34" i="62"/>
  <c r="GC34" i="62" s="1"/>
  <c r="HH34" i="62" s="1"/>
  <c r="DM34" i="62"/>
  <c r="GB34" i="62" s="1"/>
  <c r="HF34" i="62" s="1"/>
  <c r="DQ34" i="62"/>
  <c r="DP31" i="62"/>
  <c r="DL31" i="62"/>
  <c r="GA31" i="62" s="1"/>
  <c r="DM31" i="62"/>
  <c r="GB31" i="62" s="1"/>
  <c r="DO31" i="62"/>
  <c r="GD31" i="62" s="1"/>
  <c r="HI31" i="62" s="1"/>
  <c r="DQ31" i="62"/>
  <c r="DG27" i="62"/>
  <c r="GE27" i="62" s="1"/>
  <c r="HJ27" i="62" s="1"/>
  <c r="DH27" i="62"/>
  <c r="GF27" i="62" s="1"/>
  <c r="HK27" i="62" s="1"/>
  <c r="FX19" i="62"/>
  <c r="GH12" i="62"/>
  <c r="CZ9" i="62"/>
  <c r="DA9" i="62"/>
  <c r="DB9" i="62"/>
  <c r="DC9" i="62"/>
  <c r="DD9" i="62"/>
  <c r="GE64" i="62"/>
  <c r="HJ64" i="62" s="1"/>
  <c r="DN63" i="62"/>
  <c r="GC63" i="62" s="1"/>
  <c r="HH63" i="62" s="1"/>
  <c r="GH55" i="62"/>
  <c r="GF50" i="62"/>
  <c r="HK50" i="62" s="1"/>
  <c r="FY49" i="62"/>
  <c r="GN41" i="62"/>
  <c r="DG30" i="62"/>
  <c r="GE30" i="62" s="1"/>
  <c r="HJ30" i="62" s="1"/>
  <c r="DH30" i="62"/>
  <c r="GF30" i="62" s="1"/>
  <c r="HK30" i="62" s="1"/>
  <c r="GL20" i="62"/>
  <c r="GM20" i="62"/>
  <c r="DH11" i="62"/>
  <c r="GF11" i="62" s="1"/>
  <c r="HK11" i="62" s="1"/>
  <c r="DG11" i="62"/>
  <c r="GE11" i="62" s="1"/>
  <c r="HJ11" i="62" s="1"/>
  <c r="GN39" i="62"/>
  <c r="DH39" i="62"/>
  <c r="GF39" i="62" s="1"/>
  <c r="HK39" i="62" s="1"/>
  <c r="GH37" i="62"/>
  <c r="FY37" i="62"/>
  <c r="FX37" i="62"/>
  <c r="DH31" i="62"/>
  <c r="GF31" i="62" s="1"/>
  <c r="HK31" i="62" s="1"/>
  <c r="DL28" i="62"/>
  <c r="GA28" i="62" s="1"/>
  <c r="DG25" i="62"/>
  <c r="GE25" i="62" s="1"/>
  <c r="HJ25" i="62" s="1"/>
  <c r="FT25" i="62"/>
  <c r="FW25" i="62"/>
  <c r="GN18" i="62"/>
  <c r="DP12" i="62"/>
  <c r="GH9" i="62"/>
  <c r="GE38" i="62"/>
  <c r="HJ38" i="62" s="1"/>
  <c r="GE23" i="62"/>
  <c r="HJ23" i="62" s="1"/>
  <c r="GD17" i="62"/>
  <c r="HI17" i="62" s="1"/>
  <c r="GN10" i="62"/>
  <c r="GN6" i="62"/>
  <c r="FW31" i="62"/>
  <c r="GL29" i="62"/>
  <c r="GM28" i="62"/>
  <c r="GN24" i="62"/>
  <c r="GM21" i="62"/>
  <c r="GH19" i="62"/>
  <c r="FW19" i="62"/>
  <c r="FT19" i="62"/>
  <c r="GF17" i="62"/>
  <c r="HK17" i="62" s="1"/>
  <c r="GN15" i="62"/>
  <c r="GF13" i="62"/>
  <c r="HK13" i="62" s="1"/>
  <c r="GH13" i="62"/>
  <c r="FX13" i="62"/>
  <c r="GN8" i="62"/>
  <c r="GM39" i="62"/>
  <c r="DH36" i="62"/>
  <c r="GF36" i="62" s="1"/>
  <c r="HK36" i="62" s="1"/>
  <c r="DH32" i="62"/>
  <c r="GF32" i="62" s="1"/>
  <c r="HK32" i="62" s="1"/>
  <c r="DQ28" i="62"/>
  <c r="DH28" i="62"/>
  <c r="GF28" i="62" s="1"/>
  <c r="HK28" i="62" s="1"/>
  <c r="GL26" i="62"/>
  <c r="GF24" i="62"/>
  <c r="HK24" i="62" s="1"/>
  <c r="GN22" i="62"/>
  <c r="DO21" i="62"/>
  <c r="GD21" i="62" s="1"/>
  <c r="HI21" i="62" s="1"/>
  <c r="GE15" i="62"/>
  <c r="HJ15" i="62" s="1"/>
  <c r="GL11" i="62"/>
  <c r="GF40" i="62"/>
  <c r="HK40" i="62" s="1"/>
  <c r="GL39" i="62"/>
  <c r="GM38" i="62"/>
  <c r="GM36" i="62"/>
  <c r="GE35" i="62"/>
  <c r="HJ35" i="62" s="1"/>
  <c r="GB29" i="62"/>
  <c r="HF29" i="62" s="1"/>
  <c r="FY25" i="62"/>
  <c r="GA21" i="62"/>
  <c r="GO21" i="62" s="1"/>
  <c r="GL19" i="62"/>
  <c r="GM18" i="62"/>
  <c r="GL16" i="62"/>
  <c r="GL10" i="62"/>
  <c r="GN7" i="62"/>
  <c r="GH7" i="62"/>
  <c r="FY7" i="62"/>
  <c r="FX7" i="62"/>
  <c r="FT7" i="62"/>
  <c r="DO140" i="62"/>
  <c r="GD140" i="62" s="1"/>
  <c r="HI140" i="62" s="1"/>
  <c r="DQ140" i="62"/>
  <c r="DL140" i="62"/>
  <c r="GA140" i="62" s="1"/>
  <c r="DM140" i="62"/>
  <c r="GB140" i="62" s="1"/>
  <c r="DN140" i="62"/>
  <c r="GC140" i="62" s="1"/>
  <c r="HH140" i="62" s="1"/>
  <c r="DP140" i="62"/>
  <c r="FX115" i="62"/>
  <c r="DL113" i="62"/>
  <c r="GA113" i="62" s="1"/>
  <c r="DM113" i="62"/>
  <c r="GB113" i="62" s="1"/>
  <c r="DN113" i="62"/>
  <c r="GC113" i="62" s="1"/>
  <c r="HH113" i="62" s="1"/>
  <c r="DO113" i="62"/>
  <c r="GD113" i="62" s="1"/>
  <c r="DP113" i="62"/>
  <c r="DQ113" i="62"/>
  <c r="DM45" i="62"/>
  <c r="GB45" i="62" s="1"/>
  <c r="DN45" i="62"/>
  <c r="GC45" i="62" s="1"/>
  <c r="HH45" i="62" s="1"/>
  <c r="DO45" i="62"/>
  <c r="GD45" i="62" s="1"/>
  <c r="DP45" i="62"/>
  <c r="DQ45" i="62"/>
  <c r="DL45" i="62"/>
  <c r="GA45" i="62" s="1"/>
  <c r="DG7" i="62"/>
  <c r="GE7" i="62" s="1"/>
  <c r="HJ7" i="62" s="1"/>
  <c r="DH7" i="62"/>
  <c r="GF7" i="62" s="1"/>
  <c r="HK7" i="62" s="1"/>
  <c r="DL141" i="62"/>
  <c r="GA141" i="62" s="1"/>
  <c r="DG140" i="62"/>
  <c r="GE140" i="62" s="1"/>
  <c r="HJ140" i="62" s="1"/>
  <c r="GH137" i="62"/>
  <c r="GE136" i="62"/>
  <c r="HJ136" i="62" s="1"/>
  <c r="GC132" i="62"/>
  <c r="HH132" i="62" s="1"/>
  <c r="GA130" i="62"/>
  <c r="GL122" i="62"/>
  <c r="GM122" i="62"/>
  <c r="DM122" i="62"/>
  <c r="GB122" i="62" s="1"/>
  <c r="DQ122" i="62"/>
  <c r="DL122" i="62"/>
  <c r="GA122" i="62" s="1"/>
  <c r="DN122" i="62"/>
  <c r="GC122" i="62" s="1"/>
  <c r="HH122" i="62" s="1"/>
  <c r="DO122" i="62"/>
  <c r="GD122" i="62" s="1"/>
  <c r="FX121" i="62"/>
  <c r="FW121" i="62"/>
  <c r="GN119" i="62"/>
  <c r="DP138" i="62"/>
  <c r="DL138" i="62"/>
  <c r="GA138" i="62" s="1"/>
  <c r="DM138" i="62"/>
  <c r="GB138" i="62" s="1"/>
  <c r="DM133" i="62"/>
  <c r="GB133" i="62" s="1"/>
  <c r="DN133" i="62"/>
  <c r="GC133" i="62" s="1"/>
  <c r="HH133" i="62" s="1"/>
  <c r="DO133" i="62"/>
  <c r="GD133" i="62" s="1"/>
  <c r="DP133" i="62"/>
  <c r="DQ133" i="62"/>
  <c r="GM131" i="62"/>
  <c r="DM130" i="62"/>
  <c r="GB130" i="62" s="1"/>
  <c r="DN130" i="62"/>
  <c r="GC130" i="62" s="1"/>
  <c r="HH130" i="62" s="1"/>
  <c r="DO130" i="62"/>
  <c r="GD130" i="62" s="1"/>
  <c r="DP130" i="62"/>
  <c r="DQ130" i="62"/>
  <c r="GL119" i="62"/>
  <c r="GM119" i="62"/>
  <c r="DL119" i="62"/>
  <c r="GA119" i="62" s="1"/>
  <c r="DM119" i="62"/>
  <c r="GB119" i="62" s="1"/>
  <c r="DN119" i="62"/>
  <c r="GC119" i="62" s="1"/>
  <c r="HH119" i="62" s="1"/>
  <c r="DQ119" i="62"/>
  <c r="DO119" i="62"/>
  <c r="GD119" i="62" s="1"/>
  <c r="DO135" i="62"/>
  <c r="GD135" i="62" s="1"/>
  <c r="DP135" i="62"/>
  <c r="DL135" i="62"/>
  <c r="GA135" i="62" s="1"/>
  <c r="DM135" i="62"/>
  <c r="GB135" i="62" s="1"/>
  <c r="DM127" i="62"/>
  <c r="GB127" i="62" s="1"/>
  <c r="DN127" i="62"/>
  <c r="GC127" i="62" s="1"/>
  <c r="HH127" i="62" s="1"/>
  <c r="DO127" i="62"/>
  <c r="GD127" i="62" s="1"/>
  <c r="DP127" i="62"/>
  <c r="DQ127" i="62"/>
  <c r="DQ141" i="62"/>
  <c r="DL137" i="62"/>
  <c r="GA137" i="62" s="1"/>
  <c r="DN137" i="62"/>
  <c r="GC137" i="62" s="1"/>
  <c r="HH137" i="62" s="1"/>
  <c r="DO137" i="62"/>
  <c r="GD137" i="62" s="1"/>
  <c r="DM136" i="62"/>
  <c r="GB136" i="62" s="1"/>
  <c r="GL131" i="62"/>
  <c r="DQ128" i="62"/>
  <c r="DL128" i="62"/>
  <c r="GA128" i="62" s="1"/>
  <c r="DM128" i="62"/>
  <c r="GB128" i="62" s="1"/>
  <c r="DN128" i="62"/>
  <c r="GC128" i="62" s="1"/>
  <c r="HH128" i="62" s="1"/>
  <c r="DO128" i="62"/>
  <c r="GD128" i="62" s="1"/>
  <c r="FZ127" i="62"/>
  <c r="GD126" i="62"/>
  <c r="DQ125" i="62"/>
  <c r="DL125" i="62"/>
  <c r="GA125" i="62" s="1"/>
  <c r="DM125" i="62"/>
  <c r="GB125" i="62" s="1"/>
  <c r="DN125" i="62"/>
  <c r="GC125" i="62" s="1"/>
  <c r="HH125" i="62" s="1"/>
  <c r="DO125" i="62"/>
  <c r="GD125" i="62" s="1"/>
  <c r="DG103" i="62"/>
  <c r="GE103" i="62" s="1"/>
  <c r="HJ103" i="62" s="1"/>
  <c r="DH103" i="62"/>
  <c r="GF103" i="62" s="1"/>
  <c r="HK103" i="62" s="1"/>
  <c r="GD123" i="62"/>
  <c r="DG120" i="62"/>
  <c r="GE120" i="62" s="1"/>
  <c r="HJ120" i="62" s="1"/>
  <c r="DH120" i="62"/>
  <c r="GF120" i="62" s="1"/>
  <c r="HK120" i="62" s="1"/>
  <c r="GH142" i="62"/>
  <c r="DP141" i="62"/>
  <c r="GC138" i="62"/>
  <c r="HH138" i="62" s="1"/>
  <c r="GH136" i="62"/>
  <c r="GA136" i="62"/>
  <c r="DQ135" i="62"/>
  <c r="DQ134" i="62"/>
  <c r="DL134" i="62"/>
  <c r="GA134" i="62" s="1"/>
  <c r="DN134" i="62"/>
  <c r="GC134" i="62" s="1"/>
  <c r="HH134" i="62" s="1"/>
  <c r="DO134" i="62"/>
  <c r="GD134" i="62" s="1"/>
  <c r="GH133" i="62"/>
  <c r="GA133" i="62"/>
  <c r="DP108" i="62"/>
  <c r="DQ108" i="62"/>
  <c r="DL108" i="62"/>
  <c r="GA108" i="62" s="1"/>
  <c r="DM108" i="62"/>
  <c r="GB108" i="62" s="1"/>
  <c r="DN108" i="62"/>
  <c r="GC108" i="62" s="1"/>
  <c r="HH108" i="62" s="1"/>
  <c r="DO108" i="62"/>
  <c r="GD108" i="62" s="1"/>
  <c r="DQ131" i="62"/>
  <c r="DL131" i="62"/>
  <c r="GA131" i="62" s="1"/>
  <c r="DM131" i="62"/>
  <c r="GB131" i="62" s="1"/>
  <c r="DN131" i="62"/>
  <c r="GC131" i="62" s="1"/>
  <c r="HH131" i="62" s="1"/>
  <c r="DO131" i="62"/>
  <c r="GD131" i="62" s="1"/>
  <c r="DO121" i="62"/>
  <c r="GD121" i="62" s="1"/>
  <c r="HI121" i="62" s="1"/>
  <c r="DM121" i="62"/>
  <c r="GB121" i="62" s="1"/>
  <c r="DN121" i="62"/>
  <c r="GC121" i="62" s="1"/>
  <c r="DP121" i="62"/>
  <c r="DQ121" i="62"/>
  <c r="DQ138" i="62"/>
  <c r="DG137" i="62"/>
  <c r="GE137" i="62" s="1"/>
  <c r="HJ137" i="62" s="1"/>
  <c r="DH137" i="62"/>
  <c r="GF137" i="62" s="1"/>
  <c r="HK137" i="62" s="1"/>
  <c r="DN136" i="62"/>
  <c r="GC136" i="62" s="1"/>
  <c r="HH136" i="62" s="1"/>
  <c r="DP136" i="62"/>
  <c r="DQ136" i="62"/>
  <c r="DN135" i="62"/>
  <c r="GC135" i="62" s="1"/>
  <c r="HH135" i="62" s="1"/>
  <c r="FZ133" i="62"/>
  <c r="DP131" i="62"/>
  <c r="GM128" i="62"/>
  <c r="DL127" i="62"/>
  <c r="GA127" i="62" s="1"/>
  <c r="DM124" i="62"/>
  <c r="GB124" i="62" s="1"/>
  <c r="DN124" i="62"/>
  <c r="GC124" i="62" s="1"/>
  <c r="HH124" i="62" s="1"/>
  <c r="DO124" i="62"/>
  <c r="GD124" i="62" s="1"/>
  <c r="DP124" i="62"/>
  <c r="DQ124" i="62"/>
  <c r="DL121" i="62"/>
  <c r="GA121" i="62" s="1"/>
  <c r="DH134" i="62"/>
  <c r="GF134" i="62" s="1"/>
  <c r="HK134" i="62" s="1"/>
  <c r="DM132" i="62"/>
  <c r="GB132" i="62" s="1"/>
  <c r="DH131" i="62"/>
  <c r="GF131" i="62" s="1"/>
  <c r="HK131" i="62" s="1"/>
  <c r="GH130" i="62"/>
  <c r="DM129" i="62"/>
  <c r="GB129" i="62" s="1"/>
  <c r="DH128" i="62"/>
  <c r="GF128" i="62" s="1"/>
  <c r="HK128" i="62" s="1"/>
  <c r="DM126" i="62"/>
  <c r="GB126" i="62" s="1"/>
  <c r="DH125" i="62"/>
  <c r="GF125" i="62" s="1"/>
  <c r="HK125" i="62" s="1"/>
  <c r="GH124" i="62"/>
  <c r="DM123" i="62"/>
  <c r="GB123" i="62" s="1"/>
  <c r="DM120" i="62"/>
  <c r="GB120" i="62" s="1"/>
  <c r="DG118" i="62"/>
  <c r="GE118" i="62" s="1"/>
  <c r="HJ118" i="62" s="1"/>
  <c r="DH118" i="62"/>
  <c r="GF118" i="62" s="1"/>
  <c r="HK118" i="62" s="1"/>
  <c r="DG115" i="62"/>
  <c r="GE115" i="62" s="1"/>
  <c r="HJ115" i="62" s="1"/>
  <c r="DH115" i="62"/>
  <c r="GF115" i="62" s="1"/>
  <c r="HK115" i="62" s="1"/>
  <c r="FW115" i="62"/>
  <c r="FT115" i="62"/>
  <c r="DP111" i="62"/>
  <c r="DQ111" i="62"/>
  <c r="DL111" i="62"/>
  <c r="GA111" i="62" s="1"/>
  <c r="DM111" i="62"/>
  <c r="GB111" i="62" s="1"/>
  <c r="DN111" i="62"/>
  <c r="GC111" i="62" s="1"/>
  <c r="HH111" i="62" s="1"/>
  <c r="DG106" i="62"/>
  <c r="GE106" i="62" s="1"/>
  <c r="HJ106" i="62" s="1"/>
  <c r="DH106" i="62"/>
  <c r="GF106" i="62" s="1"/>
  <c r="HK106" i="62" s="1"/>
  <c r="DL104" i="62"/>
  <c r="GA104" i="62" s="1"/>
  <c r="DM104" i="62"/>
  <c r="GB104" i="62" s="1"/>
  <c r="DN104" i="62"/>
  <c r="GC104" i="62" s="1"/>
  <c r="HH104" i="62" s="1"/>
  <c r="DO104" i="62"/>
  <c r="GD104" i="62" s="1"/>
  <c r="DP104" i="62"/>
  <c r="DO99" i="62"/>
  <c r="GD99" i="62" s="1"/>
  <c r="HI99" i="62" s="1"/>
  <c r="DP99" i="62"/>
  <c r="DL99" i="62"/>
  <c r="GA99" i="62" s="1"/>
  <c r="DM99" i="62"/>
  <c r="GB99" i="62" s="1"/>
  <c r="DN99" i="62"/>
  <c r="GC99" i="62" s="1"/>
  <c r="HH99" i="62" s="1"/>
  <c r="DQ99" i="62"/>
  <c r="DL132" i="62"/>
  <c r="GA132" i="62" s="1"/>
  <c r="DL129" i="62"/>
  <c r="GA129" i="62" s="1"/>
  <c r="DL126" i="62"/>
  <c r="GA126" i="62" s="1"/>
  <c r="DL123" i="62"/>
  <c r="GA123" i="62" s="1"/>
  <c r="DL120" i="62"/>
  <c r="GA120" i="62" s="1"/>
  <c r="DL116" i="62"/>
  <c r="GA116" i="62" s="1"/>
  <c r="DM116" i="62"/>
  <c r="GB116" i="62" s="1"/>
  <c r="DN116" i="62"/>
  <c r="GC116" i="62" s="1"/>
  <c r="HH116" i="62" s="1"/>
  <c r="DO116" i="62"/>
  <c r="GD116" i="62" s="1"/>
  <c r="DP116" i="62"/>
  <c r="GH106" i="62"/>
  <c r="FZ103" i="62"/>
  <c r="DP102" i="62"/>
  <c r="DQ102" i="62"/>
  <c r="DL102" i="62"/>
  <c r="GA102" i="62" s="1"/>
  <c r="DM102" i="62"/>
  <c r="GB102" i="62" s="1"/>
  <c r="DN102" i="62"/>
  <c r="GC102" i="62" s="1"/>
  <c r="GH118" i="62"/>
  <c r="DP114" i="62"/>
  <c r="DQ114" i="62"/>
  <c r="DL114" i="62"/>
  <c r="GA114" i="62" s="1"/>
  <c r="DM114" i="62"/>
  <c r="GB114" i="62" s="1"/>
  <c r="DN114" i="62"/>
  <c r="GC114" i="62" s="1"/>
  <c r="DG109" i="62"/>
  <c r="GE109" i="62" s="1"/>
  <c r="HJ109" i="62" s="1"/>
  <c r="DH109" i="62"/>
  <c r="GF109" i="62" s="1"/>
  <c r="HK109" i="62" s="1"/>
  <c r="DL107" i="62"/>
  <c r="GA107" i="62" s="1"/>
  <c r="DM107" i="62"/>
  <c r="GB107" i="62" s="1"/>
  <c r="DN107" i="62"/>
  <c r="GC107" i="62" s="1"/>
  <c r="HH107" i="62" s="1"/>
  <c r="DO107" i="62"/>
  <c r="GD107" i="62" s="1"/>
  <c r="DP107" i="62"/>
  <c r="DP94" i="62"/>
  <c r="DQ94" i="62"/>
  <c r="DL94" i="62"/>
  <c r="GA94" i="62" s="1"/>
  <c r="DM94" i="62"/>
  <c r="GB94" i="62" s="1"/>
  <c r="DN94" i="62"/>
  <c r="GC94" i="62" s="1"/>
  <c r="HH94" i="62" s="1"/>
  <c r="DO94" i="62"/>
  <c r="GD94" i="62" s="1"/>
  <c r="DG92" i="62"/>
  <c r="GE92" i="62" s="1"/>
  <c r="HJ92" i="62" s="1"/>
  <c r="DH92" i="62"/>
  <c r="GF92" i="62" s="1"/>
  <c r="HK92" i="62" s="1"/>
  <c r="GB92" i="62"/>
  <c r="GH86" i="62"/>
  <c r="DP132" i="62"/>
  <c r="DP129" i="62"/>
  <c r="DP126" i="62"/>
  <c r="DP123" i="62"/>
  <c r="GF121" i="62"/>
  <c r="HK121" i="62" s="1"/>
  <c r="FT121" i="62"/>
  <c r="DP120" i="62"/>
  <c r="DG112" i="62"/>
  <c r="GE112" i="62" s="1"/>
  <c r="HJ112" i="62" s="1"/>
  <c r="DH112" i="62"/>
  <c r="GF112" i="62" s="1"/>
  <c r="HK112" i="62" s="1"/>
  <c r="DL110" i="62"/>
  <c r="GA110" i="62" s="1"/>
  <c r="DM110" i="62"/>
  <c r="GB110" i="62" s="1"/>
  <c r="DN110" i="62"/>
  <c r="GC110" i="62" s="1"/>
  <c r="HH110" i="62" s="1"/>
  <c r="DO110" i="62"/>
  <c r="GD110" i="62" s="1"/>
  <c r="DP110" i="62"/>
  <c r="DP105" i="62"/>
  <c r="DQ105" i="62"/>
  <c r="DL105" i="62"/>
  <c r="GA105" i="62" s="1"/>
  <c r="DM105" i="62"/>
  <c r="GB105" i="62" s="1"/>
  <c r="DN105" i="62"/>
  <c r="GC105" i="62" s="1"/>
  <c r="GN94" i="62"/>
  <c r="GM94" i="62"/>
  <c r="GH89" i="62"/>
  <c r="GH134" i="62"/>
  <c r="GH131" i="62"/>
  <c r="GH128" i="62"/>
  <c r="GH125" i="62"/>
  <c r="DO120" i="62"/>
  <c r="GD120" i="62" s="1"/>
  <c r="GH120" i="62"/>
  <c r="DP117" i="62"/>
  <c r="DQ117" i="62"/>
  <c r="DL117" i="62"/>
  <c r="GA117" i="62" s="1"/>
  <c r="DM117" i="62"/>
  <c r="GB117" i="62" s="1"/>
  <c r="DN117" i="62"/>
  <c r="GC117" i="62" s="1"/>
  <c r="GH112" i="62"/>
  <c r="FZ109" i="62"/>
  <c r="DM100" i="62"/>
  <c r="GB100" i="62" s="1"/>
  <c r="DN100" i="62"/>
  <c r="GC100" i="62" s="1"/>
  <c r="HH100" i="62" s="1"/>
  <c r="DO100" i="62"/>
  <c r="GD100" i="62" s="1"/>
  <c r="DP100" i="62"/>
  <c r="DQ100" i="62"/>
  <c r="DP91" i="62"/>
  <c r="DQ91" i="62"/>
  <c r="DL91" i="62"/>
  <c r="GA91" i="62" s="1"/>
  <c r="DM91" i="62"/>
  <c r="GB91" i="62" s="1"/>
  <c r="DN91" i="62"/>
  <c r="GC91" i="62" s="1"/>
  <c r="HH91" i="62" s="1"/>
  <c r="DO91" i="62"/>
  <c r="GD91" i="62" s="1"/>
  <c r="GA96" i="62"/>
  <c r="DL93" i="62"/>
  <c r="GA93" i="62" s="1"/>
  <c r="DM93" i="62"/>
  <c r="GB93" i="62" s="1"/>
  <c r="DN93" i="62"/>
  <c r="GC93" i="62" s="1"/>
  <c r="HH93" i="62" s="1"/>
  <c r="DO93" i="62"/>
  <c r="GD93" i="62" s="1"/>
  <c r="HI93" i="62" s="1"/>
  <c r="DP93" i="62"/>
  <c r="GH92" i="62"/>
  <c r="FW91" i="62"/>
  <c r="FX91" i="62"/>
  <c r="DL90" i="62"/>
  <c r="GA90" i="62" s="1"/>
  <c r="DM90" i="62"/>
  <c r="GB90" i="62" s="1"/>
  <c r="DN90" i="62"/>
  <c r="GC90" i="62" s="1"/>
  <c r="HH90" i="62" s="1"/>
  <c r="DO90" i="62"/>
  <c r="GD90" i="62" s="1"/>
  <c r="DP90" i="62"/>
  <c r="DO84" i="62"/>
  <c r="GD84" i="62" s="1"/>
  <c r="DL84" i="62"/>
  <c r="GA84" i="62" s="1"/>
  <c r="DM84" i="62"/>
  <c r="GB84" i="62" s="1"/>
  <c r="DN84" i="62"/>
  <c r="GC84" i="62" s="1"/>
  <c r="HH84" i="62" s="1"/>
  <c r="DP84" i="62"/>
  <c r="DQ84" i="62"/>
  <c r="GN81" i="62"/>
  <c r="GM81" i="62"/>
  <c r="GN57" i="62"/>
  <c r="GM57" i="62"/>
  <c r="DQ98" i="62"/>
  <c r="DL98" i="62"/>
  <c r="GA98" i="62" s="1"/>
  <c r="GH98" i="62"/>
  <c r="DM96" i="62"/>
  <c r="GB96" i="62" s="1"/>
  <c r="DN96" i="62"/>
  <c r="GC96" i="62" s="1"/>
  <c r="HH96" i="62" s="1"/>
  <c r="DO96" i="62"/>
  <c r="GD96" i="62" s="1"/>
  <c r="DP96" i="62"/>
  <c r="GB95" i="62"/>
  <c r="DP88" i="62"/>
  <c r="DQ88" i="62"/>
  <c r="DL88" i="62"/>
  <c r="GA88" i="62" s="1"/>
  <c r="DM88" i="62"/>
  <c r="GB88" i="62" s="1"/>
  <c r="DN88" i="62"/>
  <c r="GD88" i="62"/>
  <c r="DL87" i="62"/>
  <c r="GA87" i="62" s="1"/>
  <c r="DM87" i="62"/>
  <c r="GB87" i="62" s="1"/>
  <c r="DN87" i="62"/>
  <c r="GC87" i="62" s="1"/>
  <c r="HH87" i="62" s="1"/>
  <c r="DO87" i="62"/>
  <c r="GD87" i="62" s="1"/>
  <c r="DP87" i="62"/>
  <c r="DQ83" i="62"/>
  <c r="DM83" i="62"/>
  <c r="GB83" i="62" s="1"/>
  <c r="DN83" i="62"/>
  <c r="GC83" i="62" s="1"/>
  <c r="HH83" i="62" s="1"/>
  <c r="DL83" i="62"/>
  <c r="GA83" i="62" s="1"/>
  <c r="DO83" i="62"/>
  <c r="GD83" i="62" s="1"/>
  <c r="DP83" i="62"/>
  <c r="DP118" i="62"/>
  <c r="DP115" i="62"/>
  <c r="DP112" i="62"/>
  <c r="DP109" i="62"/>
  <c r="DP106" i="62"/>
  <c r="DP103" i="62"/>
  <c r="DO101" i="62"/>
  <c r="GD101" i="62" s="1"/>
  <c r="GH101" i="62"/>
  <c r="DH98" i="62"/>
  <c r="GF98" i="62" s="1"/>
  <c r="HK98" i="62" s="1"/>
  <c r="DN95" i="62"/>
  <c r="GC95" i="62" s="1"/>
  <c r="HH95" i="62" s="1"/>
  <c r="GH95" i="62"/>
  <c r="GC88" i="62"/>
  <c r="HH88" i="62" s="1"/>
  <c r="DQ74" i="62"/>
  <c r="DL74" i="62"/>
  <c r="GA74" i="62" s="1"/>
  <c r="DM74" i="62"/>
  <c r="GB74" i="62" s="1"/>
  <c r="DN74" i="62"/>
  <c r="GC74" i="62" s="1"/>
  <c r="HH74" i="62" s="1"/>
  <c r="DO74" i="62"/>
  <c r="GD74" i="62" s="1"/>
  <c r="DP74" i="62"/>
  <c r="GH73" i="62"/>
  <c r="DO118" i="62"/>
  <c r="GD118" i="62" s="1"/>
  <c r="GH117" i="62"/>
  <c r="DO115" i="62"/>
  <c r="GD115" i="62" s="1"/>
  <c r="GH114" i="62"/>
  <c r="DO112" i="62"/>
  <c r="GD112" i="62" s="1"/>
  <c r="GH111" i="62"/>
  <c r="DO109" i="62"/>
  <c r="GD109" i="62" s="1"/>
  <c r="GH108" i="62"/>
  <c r="DO106" i="62"/>
  <c r="GD106" i="62" s="1"/>
  <c r="GH105" i="62"/>
  <c r="DO103" i="62"/>
  <c r="GD103" i="62" s="1"/>
  <c r="GH102" i="62"/>
  <c r="DN101" i="62"/>
  <c r="GC101" i="62" s="1"/>
  <c r="HH101" i="62" s="1"/>
  <c r="GM98" i="62"/>
  <c r="DP98" i="62"/>
  <c r="DQ97" i="62"/>
  <c r="DL97" i="62"/>
  <c r="GA97" i="62" s="1"/>
  <c r="DM97" i="62"/>
  <c r="GB97" i="62" s="1"/>
  <c r="DN97" i="62"/>
  <c r="GC97" i="62" s="1"/>
  <c r="HH97" i="62" s="1"/>
  <c r="FW97" i="62"/>
  <c r="FY97" i="62"/>
  <c r="DN89" i="62"/>
  <c r="GC89" i="62" s="1"/>
  <c r="HH89" i="62" s="1"/>
  <c r="DO89" i="62"/>
  <c r="GD89" i="62" s="1"/>
  <c r="DP89" i="62"/>
  <c r="DQ89" i="62"/>
  <c r="DL89" i="62"/>
  <c r="GA89" i="62" s="1"/>
  <c r="DN86" i="62"/>
  <c r="GC86" i="62" s="1"/>
  <c r="HH86" i="62" s="1"/>
  <c r="DO86" i="62"/>
  <c r="GD86" i="62" s="1"/>
  <c r="DP86" i="62"/>
  <c r="DQ86" i="62"/>
  <c r="DL86" i="62"/>
  <c r="GA86" i="62" s="1"/>
  <c r="DM85" i="62"/>
  <c r="GB85" i="62" s="1"/>
  <c r="DL85" i="62"/>
  <c r="GA85" i="62" s="1"/>
  <c r="DN85" i="62"/>
  <c r="GC85" i="62" s="1"/>
  <c r="HH85" i="62" s="1"/>
  <c r="DO85" i="62"/>
  <c r="GD85" i="62" s="1"/>
  <c r="DP85" i="62"/>
  <c r="FT85" i="62"/>
  <c r="FZ85" i="62"/>
  <c r="GN74" i="62"/>
  <c r="GL74" i="62"/>
  <c r="GM74" i="62"/>
  <c r="DM101" i="62"/>
  <c r="GB101" i="62" s="1"/>
  <c r="DO95" i="62"/>
  <c r="GD95" i="62" s="1"/>
  <c r="DP95" i="62"/>
  <c r="DQ95" i="62"/>
  <c r="DL95" i="62"/>
  <c r="GA95" i="62" s="1"/>
  <c r="DN92" i="62"/>
  <c r="GC92" i="62" s="1"/>
  <c r="HH92" i="62" s="1"/>
  <c r="DO92" i="62"/>
  <c r="GD92" i="62" s="1"/>
  <c r="DP92" i="62"/>
  <c r="DQ92" i="62"/>
  <c r="DL92" i="62"/>
  <c r="GA92" i="62" s="1"/>
  <c r="DG89" i="62"/>
  <c r="GE89" i="62" s="1"/>
  <c r="HJ89" i="62" s="1"/>
  <c r="DH89" i="62"/>
  <c r="GF89" i="62" s="1"/>
  <c r="HK89" i="62" s="1"/>
  <c r="GB89" i="62"/>
  <c r="DG86" i="62"/>
  <c r="GE86" i="62" s="1"/>
  <c r="HJ86" i="62" s="1"/>
  <c r="DH86" i="62"/>
  <c r="GF86" i="62" s="1"/>
  <c r="HK86" i="62" s="1"/>
  <c r="GB86" i="62"/>
  <c r="FX85" i="62"/>
  <c r="DO81" i="62"/>
  <c r="GD81" i="62" s="1"/>
  <c r="DQ81" i="62"/>
  <c r="DL81" i="62"/>
  <c r="GA81" i="62" s="1"/>
  <c r="DM81" i="62"/>
  <c r="GB81" i="62" s="1"/>
  <c r="GB73" i="62"/>
  <c r="FT73" i="62"/>
  <c r="FZ73" i="62"/>
  <c r="DG84" i="62"/>
  <c r="GE84" i="62" s="1"/>
  <c r="HJ84" i="62" s="1"/>
  <c r="GN80" i="62"/>
  <c r="GL80" i="62"/>
  <c r="DQ80" i="62"/>
  <c r="DL80" i="62"/>
  <c r="GA80" i="62" s="1"/>
  <c r="DM80" i="62"/>
  <c r="GB80" i="62" s="1"/>
  <c r="DN80" i="62"/>
  <c r="GC80" i="62" s="1"/>
  <c r="HH80" i="62" s="1"/>
  <c r="DO80" i="62"/>
  <c r="GD80" i="62" s="1"/>
  <c r="GH79" i="62"/>
  <c r="FX79" i="62"/>
  <c r="DM53" i="62"/>
  <c r="GB53" i="62" s="1"/>
  <c r="DN53" i="62"/>
  <c r="GC53" i="62" s="1"/>
  <c r="HH53" i="62" s="1"/>
  <c r="DO53" i="62"/>
  <c r="GD53" i="62" s="1"/>
  <c r="DP53" i="62"/>
  <c r="DQ53" i="62"/>
  <c r="DL53" i="62"/>
  <c r="GA53" i="62" s="1"/>
  <c r="GF84" i="62"/>
  <c r="HK84" i="62" s="1"/>
  <c r="GL81" i="62"/>
  <c r="GF81" i="62"/>
  <c r="HK81" i="62" s="1"/>
  <c r="GB79" i="62"/>
  <c r="GH76" i="62"/>
  <c r="DQ67" i="62"/>
  <c r="DL67" i="62"/>
  <c r="GA67" i="62" s="1"/>
  <c r="DM67" i="62"/>
  <c r="GB67" i="62" s="1"/>
  <c r="DN67" i="62"/>
  <c r="GC67" i="62" s="1"/>
  <c r="HH67" i="62" s="1"/>
  <c r="DO67" i="62"/>
  <c r="GD67" i="62" s="1"/>
  <c r="DP67" i="62"/>
  <c r="GH82" i="62"/>
  <c r="GM80" i="62"/>
  <c r="DO78" i="62"/>
  <c r="GD78" i="62" s="1"/>
  <c r="DP78" i="62"/>
  <c r="DQ78" i="62"/>
  <c r="DL78" i="62"/>
  <c r="GA78" i="62" s="1"/>
  <c r="DM78" i="62"/>
  <c r="GB78" i="62" s="1"/>
  <c r="GB76" i="62"/>
  <c r="GN67" i="62"/>
  <c r="GM67" i="62"/>
  <c r="DN62" i="62"/>
  <c r="GC62" i="62" s="1"/>
  <c r="HH62" i="62" s="1"/>
  <c r="DL62" i="62"/>
  <c r="GA62" i="62" s="1"/>
  <c r="DM62" i="62"/>
  <c r="GB62" i="62" s="1"/>
  <c r="DO62" i="62"/>
  <c r="GD62" i="62" s="1"/>
  <c r="DP62" i="62"/>
  <c r="DQ62" i="62"/>
  <c r="FT55" i="62"/>
  <c r="GN77" i="62"/>
  <c r="GL77" i="62"/>
  <c r="DQ77" i="62"/>
  <c r="DL77" i="62"/>
  <c r="GA77" i="62" s="1"/>
  <c r="DM77" i="62"/>
  <c r="GB77" i="62" s="1"/>
  <c r="DN77" i="62"/>
  <c r="GC77" i="62" s="1"/>
  <c r="HH77" i="62" s="1"/>
  <c r="DO77" i="62"/>
  <c r="GD77" i="62" s="1"/>
  <c r="DO75" i="62"/>
  <c r="GD75" i="62" s="1"/>
  <c r="DP75" i="62"/>
  <c r="DQ75" i="62"/>
  <c r="DL75" i="62"/>
  <c r="GA75" i="62" s="1"/>
  <c r="DM75" i="62"/>
  <c r="GB75" i="62" s="1"/>
  <c r="DO71" i="62"/>
  <c r="GD71" i="62" s="1"/>
  <c r="DL71" i="62"/>
  <c r="GA71" i="62" s="1"/>
  <c r="DM71" i="62"/>
  <c r="GB71" i="62" s="1"/>
  <c r="DN71" i="62"/>
  <c r="GC71" i="62" s="1"/>
  <c r="HH71" i="62" s="1"/>
  <c r="DP71" i="62"/>
  <c r="DQ71" i="62"/>
  <c r="GL71" i="62"/>
  <c r="GH70" i="62"/>
  <c r="FT67" i="62"/>
  <c r="DO65" i="62"/>
  <c r="GD65" i="62" s="1"/>
  <c r="DP65" i="62"/>
  <c r="DQ65" i="62"/>
  <c r="DL65" i="62"/>
  <c r="GA65" i="62" s="1"/>
  <c r="DM65" i="62"/>
  <c r="GB65" i="62" s="1"/>
  <c r="GB63" i="62"/>
  <c r="GH61" i="62"/>
  <c r="DP82" i="62"/>
  <c r="DP79" i="62"/>
  <c r="DP76" i="62"/>
  <c r="DP73" i="62"/>
  <c r="GD72" i="62"/>
  <c r="HI72" i="62" s="1"/>
  <c r="DO68" i="62"/>
  <c r="GD68" i="62" s="1"/>
  <c r="DQ68" i="62"/>
  <c r="DL68" i="62"/>
  <c r="GA68" i="62" s="1"/>
  <c r="DM68" i="62"/>
  <c r="GB68" i="62" s="1"/>
  <c r="FX67" i="62"/>
  <c r="GH41" i="62"/>
  <c r="DO82" i="62"/>
  <c r="GD82" i="62" s="1"/>
  <c r="DO79" i="62"/>
  <c r="GD79" i="62" s="1"/>
  <c r="DO76" i="62"/>
  <c r="GD76" i="62" s="1"/>
  <c r="DO73" i="62"/>
  <c r="GD73" i="62" s="1"/>
  <c r="GF71" i="62"/>
  <c r="HK71" i="62" s="1"/>
  <c r="DQ70" i="62"/>
  <c r="DN70" i="62"/>
  <c r="GC70" i="62" s="1"/>
  <c r="HH70" i="62" s="1"/>
  <c r="DO70" i="62"/>
  <c r="GD70" i="62" s="1"/>
  <c r="GL67" i="62"/>
  <c r="DQ64" i="62"/>
  <c r="DL64" i="62"/>
  <c r="GA64" i="62" s="1"/>
  <c r="DM64" i="62"/>
  <c r="GB64" i="62" s="1"/>
  <c r="DN64" i="62"/>
  <c r="GC64" i="62" s="1"/>
  <c r="HH64" i="62" s="1"/>
  <c r="DO64" i="62"/>
  <c r="GD64" i="62" s="1"/>
  <c r="DG70" i="62"/>
  <c r="GE70" i="62" s="1"/>
  <c r="HJ70" i="62" s="1"/>
  <c r="DH70" i="62"/>
  <c r="GF70" i="62" s="1"/>
  <c r="HK70" i="62" s="1"/>
  <c r="FZ67" i="62"/>
  <c r="FY67" i="62"/>
  <c r="FT61" i="62"/>
  <c r="GH56" i="62"/>
  <c r="GH83" i="62"/>
  <c r="GH80" i="62"/>
  <c r="GH77" i="62"/>
  <c r="GH74" i="62"/>
  <c r="GM70" i="62"/>
  <c r="GH69" i="62"/>
  <c r="GH66" i="62"/>
  <c r="GM64" i="62"/>
  <c r="GH63" i="62"/>
  <c r="GH62" i="62"/>
  <c r="DQ57" i="62"/>
  <c r="DL57" i="62"/>
  <c r="GA57" i="62" s="1"/>
  <c r="DM57" i="62"/>
  <c r="GB57" i="62" s="1"/>
  <c r="DN57" i="62"/>
  <c r="GC57" i="62" s="1"/>
  <c r="HH57" i="62" s="1"/>
  <c r="DO57" i="62"/>
  <c r="GD57" i="62" s="1"/>
  <c r="DP57" i="62"/>
  <c r="DH67" i="62"/>
  <c r="GF67" i="62" s="1"/>
  <c r="HK67" i="62" s="1"/>
  <c r="DH64" i="62"/>
  <c r="GF64" i="62" s="1"/>
  <c r="HK64" i="62" s="1"/>
  <c r="DQ61" i="62"/>
  <c r="GA61" i="62"/>
  <c r="DO50" i="62"/>
  <c r="GD50" i="62" s="1"/>
  <c r="HI50" i="62" s="1"/>
  <c r="DM50" i="62"/>
  <c r="GB50" i="62" s="1"/>
  <c r="DL50" i="62"/>
  <c r="GA50" i="62" s="1"/>
  <c r="DN50" i="62"/>
  <c r="GC50" i="62" s="1"/>
  <c r="HH50" i="62" s="1"/>
  <c r="DP50" i="62"/>
  <c r="DQ50" i="62"/>
  <c r="FX43" i="62"/>
  <c r="DP69" i="62"/>
  <c r="DP66" i="62"/>
  <c r="DP63" i="62"/>
  <c r="DH62" i="62"/>
  <c r="GF62" i="62" s="1"/>
  <c r="HK62" i="62" s="1"/>
  <c r="DN61" i="62"/>
  <c r="GC61" i="62" s="1"/>
  <c r="HH61" i="62" s="1"/>
  <c r="GF57" i="62"/>
  <c r="HK57" i="62" s="1"/>
  <c r="DM56" i="62"/>
  <c r="GB56" i="62" s="1"/>
  <c r="DN56" i="62"/>
  <c r="GC56" i="62" s="1"/>
  <c r="HH56" i="62" s="1"/>
  <c r="DO56" i="62"/>
  <c r="GD56" i="62" s="1"/>
  <c r="DP56" i="62"/>
  <c r="DQ56" i="62"/>
  <c r="GA52" i="62"/>
  <c r="GE62" i="62"/>
  <c r="HJ62" i="62" s="1"/>
  <c r="FZ61" i="62"/>
  <c r="DQ60" i="62"/>
  <c r="DL60" i="62"/>
  <c r="GA60" i="62" s="1"/>
  <c r="DM60" i="62"/>
  <c r="GB60" i="62" s="1"/>
  <c r="DN60" i="62"/>
  <c r="GC60" i="62" s="1"/>
  <c r="HH60" i="62" s="1"/>
  <c r="DO60" i="62"/>
  <c r="GD60" i="62" s="1"/>
  <c r="GH59" i="62"/>
  <c r="GL57" i="62"/>
  <c r="DQ54" i="62"/>
  <c r="DL54" i="62"/>
  <c r="GA54" i="62" s="1"/>
  <c r="DM54" i="62"/>
  <c r="GB54" i="62" s="1"/>
  <c r="DN54" i="62"/>
  <c r="GC54" i="62" s="1"/>
  <c r="HH54" i="62" s="1"/>
  <c r="DO54" i="62"/>
  <c r="GD54" i="62" s="1"/>
  <c r="DO52" i="62"/>
  <c r="GD52" i="62" s="1"/>
  <c r="HI52" i="62" s="1"/>
  <c r="DM52" i="62"/>
  <c r="GB52" i="62" s="1"/>
  <c r="DN52" i="62"/>
  <c r="GC52" i="62" s="1"/>
  <c r="HH52" i="62" s="1"/>
  <c r="DP52" i="62"/>
  <c r="DQ52" i="62"/>
  <c r="DO61" i="62"/>
  <c r="GD61" i="62" s="1"/>
  <c r="HI61" i="62" s="1"/>
  <c r="DP61" i="62"/>
  <c r="DM61" i="62"/>
  <c r="GB61" i="62" s="1"/>
  <c r="GH53" i="62"/>
  <c r="FX49" i="62"/>
  <c r="GH64" i="62"/>
  <c r="DM59" i="62"/>
  <c r="GB59" i="62" s="1"/>
  <c r="DN59" i="62"/>
  <c r="GC59" i="62" s="1"/>
  <c r="HH59" i="62" s="1"/>
  <c r="DO59" i="62"/>
  <c r="GD59" i="62" s="1"/>
  <c r="DP59" i="62"/>
  <c r="DQ59" i="62"/>
  <c r="GN59" i="62"/>
  <c r="DM58" i="62"/>
  <c r="GB58" i="62" s="1"/>
  <c r="GN56" i="62"/>
  <c r="DM55" i="62"/>
  <c r="GB55" i="62" s="1"/>
  <c r="GN53" i="62"/>
  <c r="FZ49" i="62"/>
  <c r="GL46" i="62"/>
  <c r="GH40" i="62"/>
  <c r="DN32" i="62"/>
  <c r="GC32" i="62" s="1"/>
  <c r="HH32" i="62" s="1"/>
  <c r="DL32" i="62"/>
  <c r="GA32" i="62" s="1"/>
  <c r="DM32" i="62"/>
  <c r="GB32" i="62" s="1"/>
  <c r="DO32" i="62"/>
  <c r="GD32" i="62" s="1"/>
  <c r="HI32" i="62" s="1"/>
  <c r="DP32" i="62"/>
  <c r="DQ32" i="62"/>
  <c r="DQ43" i="62"/>
  <c r="DL43" i="62"/>
  <c r="GA43" i="62" s="1"/>
  <c r="DM43" i="62"/>
  <c r="GB43" i="62" s="1"/>
  <c r="DN43" i="62"/>
  <c r="GC43" i="62" s="1"/>
  <c r="HH43" i="62" s="1"/>
  <c r="DO43" i="62"/>
  <c r="GD43" i="62" s="1"/>
  <c r="GM43" i="62"/>
  <c r="FW43" i="62"/>
  <c r="FT43" i="62"/>
  <c r="DP58" i="62"/>
  <c r="DP55" i="62"/>
  <c r="GF52" i="62"/>
  <c r="HK52" i="62" s="1"/>
  <c r="DM51" i="62"/>
  <c r="GB51" i="62" s="1"/>
  <c r="DQ51" i="62"/>
  <c r="DQ49" i="62"/>
  <c r="DL49" i="62"/>
  <c r="GA49" i="62" s="1"/>
  <c r="DN49" i="62"/>
  <c r="GC49" i="62" s="1"/>
  <c r="HH49" i="62" s="1"/>
  <c r="DO49" i="62"/>
  <c r="GD49" i="62" s="1"/>
  <c r="GB49" i="62"/>
  <c r="DM48" i="62"/>
  <c r="GB48" i="62" s="1"/>
  <c r="DN48" i="62"/>
  <c r="GC48" i="62" s="1"/>
  <c r="HH48" i="62" s="1"/>
  <c r="DO48" i="62"/>
  <c r="GD48" i="62" s="1"/>
  <c r="DP48" i="62"/>
  <c r="DQ48" i="62"/>
  <c r="DQ46" i="62"/>
  <c r="DL46" i="62"/>
  <c r="GA46" i="62" s="1"/>
  <c r="DM46" i="62"/>
  <c r="GB46" i="62" s="1"/>
  <c r="DN46" i="62"/>
  <c r="GC46" i="62" s="1"/>
  <c r="HH46" i="62" s="1"/>
  <c r="DO46" i="62"/>
  <c r="GD46" i="62" s="1"/>
  <c r="DO40" i="62"/>
  <c r="GD40" i="62" s="1"/>
  <c r="HI40" i="62" s="1"/>
  <c r="DP40" i="62"/>
  <c r="DL40" i="62"/>
  <c r="GA40" i="62" s="1"/>
  <c r="DM40" i="62"/>
  <c r="GB40" i="62" s="1"/>
  <c r="DN40" i="62"/>
  <c r="GC40" i="62" s="1"/>
  <c r="HH40" i="62" s="1"/>
  <c r="DQ40" i="62"/>
  <c r="GH60" i="62"/>
  <c r="GH57" i="62"/>
  <c r="GH54" i="62"/>
  <c r="GH52" i="62"/>
  <c r="DG49" i="62"/>
  <c r="GE49" i="62" s="1"/>
  <c r="HJ49" i="62" s="1"/>
  <c r="DH49" i="62"/>
  <c r="GF49" i="62" s="1"/>
  <c r="HK49" i="62" s="1"/>
  <c r="FW49" i="62"/>
  <c r="FT49" i="62"/>
  <c r="GL43" i="62"/>
  <c r="FZ43" i="62"/>
  <c r="GH51" i="62"/>
  <c r="GH48" i="62"/>
  <c r="DM47" i="62"/>
  <c r="GB47" i="62" s="1"/>
  <c r="DH46" i="62"/>
  <c r="GF46" i="62" s="1"/>
  <c r="HK46" i="62" s="1"/>
  <c r="GH45" i="62"/>
  <c r="DM44" i="62"/>
  <c r="GB44" i="62" s="1"/>
  <c r="DH43" i="62"/>
  <c r="GF43" i="62" s="1"/>
  <c r="HK43" i="62" s="1"/>
  <c r="DL42" i="62"/>
  <c r="GA42" i="62" s="1"/>
  <c r="FZ37" i="62"/>
  <c r="DP36" i="62"/>
  <c r="DQ36" i="62"/>
  <c r="DL36" i="62"/>
  <c r="GA36" i="62" s="1"/>
  <c r="DM36" i="62"/>
  <c r="GB36" i="62" s="1"/>
  <c r="DN36" i="62"/>
  <c r="GC36" i="62" s="1"/>
  <c r="HH36" i="62" s="1"/>
  <c r="DL47" i="62"/>
  <c r="GA47" i="62" s="1"/>
  <c r="DL44" i="62"/>
  <c r="GA44" i="62" s="1"/>
  <c r="DG40" i="62"/>
  <c r="GE40" i="62" s="1"/>
  <c r="HJ40" i="62" s="1"/>
  <c r="DP39" i="62"/>
  <c r="DQ39" i="62"/>
  <c r="DL39" i="62"/>
  <c r="GA39" i="62" s="1"/>
  <c r="DM39" i="62"/>
  <c r="GB39" i="62" s="1"/>
  <c r="DN39" i="62"/>
  <c r="GC39" i="62" s="1"/>
  <c r="DG34" i="62"/>
  <c r="GE34" i="62" s="1"/>
  <c r="HJ34" i="62" s="1"/>
  <c r="DH34" i="62"/>
  <c r="GF34" i="62" s="1"/>
  <c r="HK34" i="62" s="1"/>
  <c r="DL35" i="62"/>
  <c r="GA35" i="62" s="1"/>
  <c r="DM35" i="62"/>
  <c r="GB35" i="62" s="1"/>
  <c r="DN35" i="62"/>
  <c r="GC35" i="62" s="1"/>
  <c r="HH35" i="62" s="1"/>
  <c r="DO35" i="62"/>
  <c r="GD35" i="62" s="1"/>
  <c r="DP35" i="62"/>
  <c r="GH34" i="62"/>
  <c r="DG33" i="62"/>
  <c r="GE33" i="62" s="1"/>
  <c r="HJ33" i="62" s="1"/>
  <c r="DH33" i="62"/>
  <c r="GF33" i="62" s="1"/>
  <c r="HK33" i="62" s="1"/>
  <c r="DP47" i="62"/>
  <c r="DP44" i="62"/>
  <c r="DO42" i="62"/>
  <c r="GD42" i="62" s="1"/>
  <c r="GH42" i="62"/>
  <c r="DM41" i="62"/>
  <c r="GB41" i="62" s="1"/>
  <c r="DN41" i="62"/>
  <c r="GC41" i="62" s="1"/>
  <c r="HH41" i="62" s="1"/>
  <c r="DP41" i="62"/>
  <c r="GE39" i="62"/>
  <c r="HJ39" i="62" s="1"/>
  <c r="DL38" i="62"/>
  <c r="GA38" i="62" s="1"/>
  <c r="DM38" i="62"/>
  <c r="GB38" i="62" s="1"/>
  <c r="DN38" i="62"/>
  <c r="GC38" i="62" s="1"/>
  <c r="HH38" i="62" s="1"/>
  <c r="DO38" i="62"/>
  <c r="GD38" i="62" s="1"/>
  <c r="DP38" i="62"/>
  <c r="FW37" i="62"/>
  <c r="GH46" i="62"/>
  <c r="DN42" i="62"/>
  <c r="GC42" i="62" s="1"/>
  <c r="DG37" i="62"/>
  <c r="GE37" i="62" s="1"/>
  <c r="HJ37" i="62" s="1"/>
  <c r="DH37" i="62"/>
  <c r="GF37" i="62" s="1"/>
  <c r="HK37" i="62" s="1"/>
  <c r="FT37" i="62"/>
  <c r="DG29" i="62"/>
  <c r="GE29" i="62" s="1"/>
  <c r="HJ29" i="62" s="1"/>
  <c r="DH29" i="62"/>
  <c r="GF29" i="62" s="1"/>
  <c r="HK29" i="62" s="1"/>
  <c r="DL37" i="62"/>
  <c r="GA37" i="62" s="1"/>
  <c r="DL34" i="62"/>
  <c r="GA34" i="62" s="1"/>
  <c r="DM33" i="62"/>
  <c r="GB33" i="62" s="1"/>
  <c r="GH29" i="62"/>
  <c r="FX25" i="62"/>
  <c r="DQ24" i="62"/>
  <c r="DL24" i="62"/>
  <c r="GA24" i="62" s="1"/>
  <c r="DM24" i="62"/>
  <c r="GB24" i="62" s="1"/>
  <c r="DN24" i="62"/>
  <c r="GC24" i="62" s="1"/>
  <c r="HH24" i="62" s="1"/>
  <c r="DO24" i="62"/>
  <c r="GD24" i="62" s="1"/>
  <c r="DP24" i="62"/>
  <c r="DL27" i="62"/>
  <c r="GA27" i="62" s="1"/>
  <c r="DM27" i="62"/>
  <c r="GB27" i="62" s="1"/>
  <c r="DN27" i="62"/>
  <c r="GC27" i="62" s="1"/>
  <c r="HH27" i="62" s="1"/>
  <c r="DO27" i="62"/>
  <c r="GD27" i="62" s="1"/>
  <c r="HI27" i="62" s="1"/>
  <c r="DP27" i="62"/>
  <c r="DN22" i="62"/>
  <c r="GC22" i="62" s="1"/>
  <c r="HH22" i="62" s="1"/>
  <c r="DO22" i="62"/>
  <c r="GD22" i="62" s="1"/>
  <c r="DQ22" i="62"/>
  <c r="DL22" i="62"/>
  <c r="GA22" i="62" s="1"/>
  <c r="DM22" i="62"/>
  <c r="GB22" i="62" s="1"/>
  <c r="DP22" i="62"/>
  <c r="DG18" i="62"/>
  <c r="GE18" i="62" s="1"/>
  <c r="HJ18" i="62" s="1"/>
  <c r="DH18" i="62"/>
  <c r="GF18" i="62" s="1"/>
  <c r="HK18" i="62" s="1"/>
  <c r="DP37" i="62"/>
  <c r="DP34" i="62"/>
  <c r="DQ33" i="62"/>
  <c r="DN26" i="62"/>
  <c r="GC26" i="62" s="1"/>
  <c r="HH26" i="62" s="1"/>
  <c r="DO26" i="62"/>
  <c r="GD26" i="62" s="1"/>
  <c r="DP26" i="62"/>
  <c r="DQ26" i="62"/>
  <c r="DL26" i="62"/>
  <c r="GA26" i="62" s="1"/>
  <c r="GH39" i="62"/>
  <c r="DO37" i="62"/>
  <c r="GD37" i="62" s="1"/>
  <c r="GH36" i="62"/>
  <c r="DO34" i="62"/>
  <c r="GD34" i="62" s="1"/>
  <c r="DP33" i="62"/>
  <c r="GE31" i="62"/>
  <c r="HJ31" i="62" s="1"/>
  <c r="GH31" i="62"/>
  <c r="GE28" i="62"/>
  <c r="HJ28" i="62" s="1"/>
  <c r="DG26" i="62"/>
  <c r="GE26" i="62" s="1"/>
  <c r="HJ26" i="62" s="1"/>
  <c r="DH26" i="62"/>
  <c r="GF26" i="62" s="1"/>
  <c r="HK26" i="62" s="1"/>
  <c r="DO33" i="62"/>
  <c r="GD33" i="62" s="1"/>
  <c r="DL30" i="62"/>
  <c r="GA30" i="62" s="1"/>
  <c r="DM30" i="62"/>
  <c r="GB30" i="62" s="1"/>
  <c r="DN30" i="62"/>
  <c r="GC30" i="62" s="1"/>
  <c r="HH30" i="62" s="1"/>
  <c r="DO30" i="62"/>
  <c r="GD30" i="62" s="1"/>
  <c r="DP30" i="62"/>
  <c r="DN29" i="62"/>
  <c r="GC29" i="62" s="1"/>
  <c r="HH29" i="62" s="1"/>
  <c r="DO29" i="62"/>
  <c r="GD29" i="62" s="1"/>
  <c r="DP29" i="62"/>
  <c r="DQ29" i="62"/>
  <c r="DL29" i="62"/>
  <c r="GA29" i="62" s="1"/>
  <c r="GH26" i="62"/>
  <c r="DN31" i="62"/>
  <c r="GC31" i="62" s="1"/>
  <c r="HH31" i="62" s="1"/>
  <c r="DN28" i="62"/>
  <c r="GC28" i="62" s="1"/>
  <c r="DN25" i="62"/>
  <c r="GC25" i="62" s="1"/>
  <c r="HH25" i="62" s="1"/>
  <c r="DG22" i="62"/>
  <c r="GE22" i="62" s="1"/>
  <c r="HJ22" i="62" s="1"/>
  <c r="DH22" i="62"/>
  <c r="GF22" i="62" s="1"/>
  <c r="HK22" i="62" s="1"/>
  <c r="DN19" i="62"/>
  <c r="GC19" i="62" s="1"/>
  <c r="HH19" i="62" s="1"/>
  <c r="DO19" i="62"/>
  <c r="GD19" i="62" s="1"/>
  <c r="DP19" i="62"/>
  <c r="DQ19" i="62"/>
  <c r="DL19" i="62"/>
  <c r="GA19" i="62" s="1"/>
  <c r="GH24" i="62"/>
  <c r="DG19" i="62"/>
  <c r="GE19" i="62" s="1"/>
  <c r="HJ19" i="62" s="1"/>
  <c r="DH19" i="62"/>
  <c r="GF19" i="62" s="1"/>
  <c r="HK19" i="62" s="1"/>
  <c r="HF16" i="62"/>
  <c r="HG16" i="62"/>
  <c r="DL23" i="62"/>
  <c r="GA23" i="62" s="1"/>
  <c r="DM23" i="62"/>
  <c r="GB23" i="62" s="1"/>
  <c r="DO23" i="62"/>
  <c r="GD23" i="62" s="1"/>
  <c r="HI23" i="62" s="1"/>
  <c r="GH22" i="62"/>
  <c r="GH28" i="62"/>
  <c r="DP21" i="62"/>
  <c r="DQ21" i="62"/>
  <c r="DM21" i="62"/>
  <c r="GB21" i="62" s="1"/>
  <c r="DN21" i="62"/>
  <c r="GC21" i="62" s="1"/>
  <c r="DL20" i="62"/>
  <c r="GA20" i="62" s="1"/>
  <c r="DM20" i="62"/>
  <c r="GB20" i="62" s="1"/>
  <c r="DN20" i="62"/>
  <c r="GC20" i="62" s="1"/>
  <c r="HH20" i="62" s="1"/>
  <c r="DO20" i="62"/>
  <c r="GD20" i="62" s="1"/>
  <c r="DP20" i="62"/>
  <c r="FZ19" i="62"/>
  <c r="DP15" i="62"/>
  <c r="DQ15" i="62"/>
  <c r="DL15" i="62"/>
  <c r="GA15" i="62" s="1"/>
  <c r="DM15" i="62"/>
  <c r="GB15" i="62" s="1"/>
  <c r="DN15" i="62"/>
  <c r="GC15" i="62" s="1"/>
  <c r="HH15" i="62" s="1"/>
  <c r="DO15" i="62"/>
  <c r="GD15" i="62" s="1"/>
  <c r="FY19" i="62"/>
  <c r="DM18" i="62"/>
  <c r="GB18" i="62" s="1"/>
  <c r="GN17" i="62"/>
  <c r="DQ16" i="62"/>
  <c r="GL18" i="62"/>
  <c r="DL18" i="62"/>
  <c r="GA18" i="62" s="1"/>
  <c r="DQ17" i="62"/>
  <c r="DN16" i="62"/>
  <c r="GC16" i="62" s="1"/>
  <c r="HH16" i="62" s="1"/>
  <c r="DO16" i="62"/>
  <c r="GD16" i="62" s="1"/>
  <c r="DP16" i="62"/>
  <c r="DL16" i="62"/>
  <c r="GA16" i="62" s="1"/>
  <c r="DL14" i="62"/>
  <c r="GA14" i="62" s="1"/>
  <c r="DM14" i="62"/>
  <c r="GB14" i="62" s="1"/>
  <c r="DN14" i="62"/>
  <c r="GC14" i="62" s="1"/>
  <c r="DO14" i="62"/>
  <c r="GD14" i="62" s="1"/>
  <c r="DP14" i="62"/>
  <c r="GH21" i="62"/>
  <c r="DP18" i="62"/>
  <c r="DO18" i="62"/>
  <c r="GD18" i="62" s="1"/>
  <c r="GH18" i="62"/>
  <c r="DL17" i="62"/>
  <c r="GA17" i="62" s="1"/>
  <c r="DM17" i="62"/>
  <c r="GB17" i="62" s="1"/>
  <c r="DN17" i="62"/>
  <c r="GC17" i="62" s="1"/>
  <c r="GH16" i="62"/>
  <c r="DG16" i="62"/>
  <c r="GE16" i="62" s="1"/>
  <c r="HJ16" i="62" s="1"/>
  <c r="DH16" i="62"/>
  <c r="GF16" i="62" s="1"/>
  <c r="HK16" i="62" s="1"/>
  <c r="DQ13" i="62"/>
  <c r="DO13" i="62"/>
  <c r="GD13" i="62" s="1"/>
  <c r="DL13" i="62"/>
  <c r="GA13" i="62" s="1"/>
  <c r="DM13" i="62"/>
  <c r="GB13" i="62" s="1"/>
  <c r="DN13" i="62"/>
  <c r="GC13" i="62" s="1"/>
  <c r="HH13" i="62" s="1"/>
  <c r="DP13" i="62"/>
  <c r="DO11" i="62"/>
  <c r="GD11" i="62" s="1"/>
  <c r="DP11" i="62"/>
  <c r="DL11" i="62"/>
  <c r="GA11" i="62" s="1"/>
  <c r="DM11" i="62"/>
  <c r="GB11" i="62" s="1"/>
  <c r="DN11" i="62"/>
  <c r="GC11" i="62" s="1"/>
  <c r="HH11" i="62" s="1"/>
  <c r="DQ11" i="62"/>
  <c r="DG13" i="62"/>
  <c r="GE13" i="62" s="1"/>
  <c r="HJ13" i="62" s="1"/>
  <c r="DQ10" i="62"/>
  <c r="DL10" i="62"/>
  <c r="GA10" i="62" s="1"/>
  <c r="DN10" i="62"/>
  <c r="GC10" i="62" s="1"/>
  <c r="HH10" i="62" s="1"/>
  <c r="DO10" i="62"/>
  <c r="GD10" i="62" s="1"/>
  <c r="DP10" i="62"/>
  <c r="DM9" i="62"/>
  <c r="GB9" i="62" s="1"/>
  <c r="DN9" i="62"/>
  <c r="GC9" i="62" s="1"/>
  <c r="HH9" i="62" s="1"/>
  <c r="DP9" i="62"/>
  <c r="DQ9" i="62"/>
  <c r="DL9" i="62"/>
  <c r="GA9" i="62" s="1"/>
  <c r="GD9" i="62"/>
  <c r="FT13" i="62"/>
  <c r="DG10" i="62"/>
  <c r="GE10" i="62" s="1"/>
  <c r="HJ10" i="62" s="1"/>
  <c r="DH10" i="62"/>
  <c r="GF10" i="62" s="1"/>
  <c r="HK10" i="62" s="1"/>
  <c r="GB10" i="62"/>
  <c r="DO8" i="62"/>
  <c r="GD8" i="62" s="1"/>
  <c r="DP8" i="62"/>
  <c r="DL8" i="62"/>
  <c r="GA8" i="62" s="1"/>
  <c r="DM8" i="62"/>
  <c r="GB8" i="62" s="1"/>
  <c r="DN8" i="62"/>
  <c r="GC8" i="62" s="1"/>
  <c r="HH8" i="62" s="1"/>
  <c r="DM6" i="62"/>
  <c r="GB6" i="62" s="1"/>
  <c r="DN6" i="62"/>
  <c r="GC6" i="62" s="1"/>
  <c r="HH6" i="62" s="1"/>
  <c r="DP6" i="62"/>
  <c r="DQ6" i="62"/>
  <c r="DL6" i="62"/>
  <c r="GA6" i="62" s="1"/>
  <c r="GD6" i="62"/>
  <c r="DC10" i="62"/>
  <c r="GH10" i="62"/>
  <c r="DD10" i="62"/>
  <c r="CZ10" i="62"/>
  <c r="DA10" i="62"/>
  <c r="DB10" i="62"/>
  <c r="GH15" i="62"/>
  <c r="FZ13" i="62"/>
  <c r="DM12" i="62"/>
  <c r="GB12" i="62" s="1"/>
  <c r="DN12" i="62"/>
  <c r="GC12" i="62" s="1"/>
  <c r="HH12" i="62" s="1"/>
  <c r="DQ12" i="62"/>
  <c r="DL12" i="62"/>
  <c r="GA12" i="62" s="1"/>
  <c r="GD12" i="62"/>
  <c r="DQ7" i="62"/>
  <c r="DL7" i="62"/>
  <c r="GA7" i="62" s="1"/>
  <c r="DN7" i="62"/>
  <c r="GC7" i="62" s="1"/>
  <c r="HH7" i="62" s="1"/>
  <c r="DO7" i="62"/>
  <c r="GD7" i="62" s="1"/>
  <c r="DP7" i="62"/>
  <c r="GB7" i="62"/>
  <c r="FZ7" i="62"/>
  <c r="FW7" i="62"/>
  <c r="FQ5" i="62"/>
  <c r="GZ5" i="62" s="1"/>
  <c r="FP5" i="62"/>
  <c r="GW5" i="62" s="1"/>
  <c r="FO5" i="62"/>
  <c r="GT5" i="62" s="1"/>
  <c r="FN5" i="62"/>
  <c r="FM5" i="62"/>
  <c r="GK5" i="62" s="1"/>
  <c r="FK5" i="62"/>
  <c r="GY5" i="62" s="1"/>
  <c r="FJ5" i="62"/>
  <c r="GV5" i="62" s="1"/>
  <c r="FI5" i="62"/>
  <c r="GS5" i="62" s="1"/>
  <c r="FH5" i="62"/>
  <c r="FG5" i="62"/>
  <c r="GJ5" i="62" s="1"/>
  <c r="FE5" i="62"/>
  <c r="GX5" i="62" s="1"/>
  <c r="FD5" i="62"/>
  <c r="GU5" i="62" s="1"/>
  <c r="FC5" i="62"/>
  <c r="GR5" i="62" s="1"/>
  <c r="FB5" i="62"/>
  <c r="FA5" i="62"/>
  <c r="GI5" i="62" s="1"/>
  <c r="EX5" i="62"/>
  <c r="EW5" i="62"/>
  <c r="EV5" i="62"/>
  <c r="EU5" i="62"/>
  <c r="ET5" i="62"/>
  <c r="ES5" i="62"/>
  <c r="ER5" i="62"/>
  <c r="EQ5" i="62"/>
  <c r="EP5" i="62"/>
  <c r="EO5" i="62"/>
  <c r="EN5" i="62"/>
  <c r="EM5" i="62"/>
  <c r="EK5" i="62"/>
  <c r="EJ5" i="62"/>
  <c r="EI5" i="62"/>
  <c r="EH5" i="62"/>
  <c r="EG5" i="62"/>
  <c r="EE5" i="62"/>
  <c r="ED5" i="62"/>
  <c r="GG5" i="62" s="1"/>
  <c r="EC5" i="62"/>
  <c r="EB5" i="62"/>
  <c r="EA5" i="62"/>
  <c r="DZ5" i="62"/>
  <c r="DY5" i="62"/>
  <c r="DX5" i="62"/>
  <c r="DW5" i="62"/>
  <c r="DV5" i="62"/>
  <c r="DU5" i="62"/>
  <c r="DT5" i="62"/>
  <c r="DS5" i="62"/>
  <c r="DJ5" i="62"/>
  <c r="DK5" i="62" s="1"/>
  <c r="DF5" i="62"/>
  <c r="DH5" i="62" s="1"/>
  <c r="DD5" i="62"/>
  <c r="DC5" i="62"/>
  <c r="DB5" i="62"/>
  <c r="DA5" i="62"/>
  <c r="CZ5" i="62"/>
  <c r="CY5" i="62"/>
  <c r="CW5" i="62"/>
  <c r="CU5" i="62"/>
  <c r="CT5" i="62"/>
  <c r="CS5" i="62"/>
  <c r="CR5" i="62"/>
  <c r="CQ5" i="62"/>
  <c r="CP5" i="62"/>
  <c r="CO5" i="62"/>
  <c r="CN5" i="62"/>
  <c r="CM5" i="62"/>
  <c r="CJ5" i="62"/>
  <c r="CI5" i="62"/>
  <c r="CH5" i="62"/>
  <c r="CG5" i="62"/>
  <c r="CF5" i="62"/>
  <c r="CC5" i="62"/>
  <c r="CB5" i="62"/>
  <c r="CA5" i="62"/>
  <c r="BZ5" i="62"/>
  <c r="BY5" i="62"/>
  <c r="BV5" i="62"/>
  <c r="BU5" i="62"/>
  <c r="BT5" i="62"/>
  <c r="BS5" i="62"/>
  <c r="BR5" i="62"/>
  <c r="FV5" i="62" s="1"/>
  <c r="HR5" i="62" s="1"/>
  <c r="BP5" i="62"/>
  <c r="BO5" i="62"/>
  <c r="BN5" i="62"/>
  <c r="BM5" i="62"/>
  <c r="BL5" i="62"/>
  <c r="FU5" i="62" s="1"/>
  <c r="HQ5" i="62" s="1"/>
  <c r="JI3" i="62"/>
  <c r="GO51" i="62" l="1"/>
  <c r="HG19" i="62"/>
  <c r="HN19" i="62" s="1"/>
  <c r="GP69" i="62"/>
  <c r="HD13" i="62"/>
  <c r="HG109" i="62"/>
  <c r="HN109" i="62" s="1"/>
  <c r="GF5" i="62"/>
  <c r="HK5" i="62" s="1"/>
  <c r="GQ59" i="62"/>
  <c r="HF37" i="62"/>
  <c r="HF103" i="62"/>
  <c r="GO72" i="62"/>
  <c r="GQ51" i="62"/>
  <c r="GQ66" i="62"/>
  <c r="GP66" i="62"/>
  <c r="HE31" i="62"/>
  <c r="IC31" i="62" s="1"/>
  <c r="HG137" i="62"/>
  <c r="HN137" i="62" s="1"/>
  <c r="HG118" i="62"/>
  <c r="HU118" i="62" s="1"/>
  <c r="GO69" i="62"/>
  <c r="HG34" i="62"/>
  <c r="HN34" i="62" s="1"/>
  <c r="HD31" i="62"/>
  <c r="GP55" i="62"/>
  <c r="GO55" i="62"/>
  <c r="GQ56" i="62"/>
  <c r="GQ103" i="62"/>
  <c r="HU103" i="62" s="1"/>
  <c r="GO103" i="62"/>
  <c r="HS103" i="62" s="1"/>
  <c r="HV103" i="62" s="1"/>
  <c r="GP103" i="62"/>
  <c r="HT103" i="62" s="1"/>
  <c r="HL37" i="62"/>
  <c r="HL67" i="62"/>
  <c r="HL85" i="62"/>
  <c r="HL61" i="62"/>
  <c r="HL127" i="62"/>
  <c r="HL121" i="62"/>
  <c r="HL115" i="62"/>
  <c r="HL79" i="62"/>
  <c r="HL97" i="62"/>
  <c r="HL13" i="62"/>
  <c r="HL43" i="62"/>
  <c r="HL49" i="62"/>
  <c r="GO56" i="62"/>
  <c r="GO48" i="62"/>
  <c r="GQ79" i="62"/>
  <c r="HL55" i="62"/>
  <c r="GQ115" i="62"/>
  <c r="HL73" i="62"/>
  <c r="GP72" i="62"/>
  <c r="HL31" i="62"/>
  <c r="HL103" i="62"/>
  <c r="GO124" i="62"/>
  <c r="GQ124" i="62"/>
  <c r="HE97" i="62"/>
  <c r="IC97" i="62" s="1"/>
  <c r="HG26" i="62"/>
  <c r="HN26" i="62" s="1"/>
  <c r="GO33" i="62"/>
  <c r="GO76" i="62"/>
  <c r="GQ76" i="62"/>
  <c r="HE127" i="62"/>
  <c r="IC127" i="62" s="1"/>
  <c r="HG112" i="62"/>
  <c r="HN112" i="62" s="1"/>
  <c r="GO142" i="62"/>
  <c r="GP142" i="62"/>
  <c r="GQ142" i="62"/>
  <c r="GQ41" i="62"/>
  <c r="GQ48" i="62"/>
  <c r="GO115" i="62"/>
  <c r="GQ21" i="62"/>
  <c r="GP41" i="62"/>
  <c r="HG115" i="62"/>
  <c r="HT115" i="62" s="1"/>
  <c r="GQ100" i="62"/>
  <c r="HF28" i="62"/>
  <c r="GP21" i="62"/>
  <c r="GO100" i="62"/>
  <c r="GQ33" i="62"/>
  <c r="GQ73" i="62"/>
  <c r="HN103" i="62"/>
  <c r="GP73" i="62"/>
  <c r="HE79" i="62"/>
  <c r="IC79" i="62" s="1"/>
  <c r="HN28" i="62"/>
  <c r="GO28" i="62"/>
  <c r="HS28" i="62" s="1"/>
  <c r="HV28" i="62" s="1"/>
  <c r="GP28" i="62"/>
  <c r="HT28" i="62" s="1"/>
  <c r="GQ28" i="62"/>
  <c r="HU28" i="62" s="1"/>
  <c r="HE25" i="62"/>
  <c r="IC25" i="62" s="1"/>
  <c r="HL25" i="62"/>
  <c r="HE91" i="62"/>
  <c r="IC91" i="62" s="1"/>
  <c r="HL91" i="62"/>
  <c r="HE109" i="62"/>
  <c r="IC109" i="62" s="1"/>
  <c r="HL109" i="62"/>
  <c r="HE133" i="62"/>
  <c r="IC133" i="62" s="1"/>
  <c r="HL133" i="62"/>
  <c r="HE7" i="62"/>
  <c r="IC7" i="62" s="1"/>
  <c r="HL7" i="62"/>
  <c r="HE19" i="62"/>
  <c r="IC19" i="62" s="1"/>
  <c r="HL19" i="62"/>
  <c r="HE139" i="62"/>
  <c r="IC139" i="62" s="1"/>
  <c r="HL139" i="62"/>
  <c r="HI66" i="62"/>
  <c r="HO66" i="62"/>
  <c r="GP79" i="62"/>
  <c r="HG106" i="62"/>
  <c r="HT106" i="62" s="1"/>
  <c r="HD37" i="62"/>
  <c r="HD85" i="62"/>
  <c r="HD127" i="62"/>
  <c r="JG127" i="62" s="1"/>
  <c r="JH127" i="62" s="1"/>
  <c r="GO63" i="62"/>
  <c r="GQ63" i="62"/>
  <c r="GP63" i="62"/>
  <c r="GO25" i="62"/>
  <c r="GP25" i="62"/>
  <c r="GQ25" i="62"/>
  <c r="HD61" i="62"/>
  <c r="HD73" i="62"/>
  <c r="HN82" i="62"/>
  <c r="HD49" i="62"/>
  <c r="HD109" i="62"/>
  <c r="JG109" i="62" s="1"/>
  <c r="JH109" i="62" s="1"/>
  <c r="HD55" i="62"/>
  <c r="HD133" i="62"/>
  <c r="JG133" i="62" s="1"/>
  <c r="JH133" i="62" s="1"/>
  <c r="HO140" i="62"/>
  <c r="HD97" i="62"/>
  <c r="JG97" i="62" s="1"/>
  <c r="JH97" i="62" s="1"/>
  <c r="HI63" i="62"/>
  <c r="HO63" i="62"/>
  <c r="HH139" i="62"/>
  <c r="HO139" i="62" s="1"/>
  <c r="GP59" i="62"/>
  <c r="HD25" i="62"/>
  <c r="HO142" i="62"/>
  <c r="HD103" i="62"/>
  <c r="HH39" i="62"/>
  <c r="HO39" i="62" s="1"/>
  <c r="HI137" i="62"/>
  <c r="HO137" i="62"/>
  <c r="HI96" i="62"/>
  <c r="HO96" i="62"/>
  <c r="HG25" i="62"/>
  <c r="HN25" i="62" s="1"/>
  <c r="HF25" i="62"/>
  <c r="HF72" i="62"/>
  <c r="HG72" i="62"/>
  <c r="HN72" i="62" s="1"/>
  <c r="GQ58" i="62"/>
  <c r="GP58" i="62"/>
  <c r="GO58" i="62"/>
  <c r="GP109" i="62"/>
  <c r="GQ109" i="62"/>
  <c r="GO109" i="62"/>
  <c r="GP112" i="62"/>
  <c r="GO112" i="62"/>
  <c r="GQ112" i="62"/>
  <c r="HG29" i="62"/>
  <c r="HN29" i="62" s="1"/>
  <c r="GO106" i="62"/>
  <c r="GP139" i="62"/>
  <c r="HF141" i="62"/>
  <c r="HT82" i="62"/>
  <c r="GQ106" i="62"/>
  <c r="GO139" i="62"/>
  <c r="GO82" i="62"/>
  <c r="HS82" i="62" s="1"/>
  <c r="HV82" i="62" s="1"/>
  <c r="GQ82" i="62"/>
  <c r="HU82" i="62" s="1"/>
  <c r="HF70" i="62"/>
  <c r="HG70" i="62"/>
  <c r="HN70" i="62" s="1"/>
  <c r="HO72" i="62"/>
  <c r="HF82" i="62"/>
  <c r="HO99" i="62"/>
  <c r="HD19" i="62"/>
  <c r="JG19" i="62" s="1"/>
  <c r="HD91" i="62"/>
  <c r="GP118" i="62"/>
  <c r="GO118" i="62"/>
  <c r="HF134" i="62"/>
  <c r="HG134" i="62"/>
  <c r="HN134" i="62" s="1"/>
  <c r="HD139" i="62"/>
  <c r="JG139" i="62" s="1"/>
  <c r="JH139" i="62" s="1"/>
  <c r="HF61" i="62"/>
  <c r="HG61" i="62"/>
  <c r="HN61" i="62" s="1"/>
  <c r="HF80" i="62"/>
  <c r="HG80" i="62"/>
  <c r="HN80" i="62" s="1"/>
  <c r="GO10" i="62"/>
  <c r="GQ10" i="62"/>
  <c r="GP10" i="62"/>
  <c r="HH14" i="62"/>
  <c r="HO14" i="62" s="1"/>
  <c r="HF18" i="62"/>
  <c r="HG18" i="62"/>
  <c r="HN18" i="62" s="1"/>
  <c r="GO30" i="62"/>
  <c r="GP30" i="62"/>
  <c r="GQ30" i="62"/>
  <c r="GQ37" i="62"/>
  <c r="HU37" i="62" s="1"/>
  <c r="HN37" i="62"/>
  <c r="GO37" i="62"/>
  <c r="HS37" i="62" s="1"/>
  <c r="GP37" i="62"/>
  <c r="HT37" i="62" s="1"/>
  <c r="HO43" i="62"/>
  <c r="HI43" i="62"/>
  <c r="HF52" i="62"/>
  <c r="HG52" i="62"/>
  <c r="HN52" i="62" s="1"/>
  <c r="HI71" i="62"/>
  <c r="HO71" i="62"/>
  <c r="HO78" i="62"/>
  <c r="HI78" i="62"/>
  <c r="HF81" i="62"/>
  <c r="HG81" i="62"/>
  <c r="HN81" i="62" s="1"/>
  <c r="HF84" i="62"/>
  <c r="HG84" i="62"/>
  <c r="HN84" i="62" s="1"/>
  <c r="HF57" i="62"/>
  <c r="HG57" i="62"/>
  <c r="HN57" i="62" s="1"/>
  <c r="HO82" i="62"/>
  <c r="HI82" i="62"/>
  <c r="HO22" i="62"/>
  <c r="HI22" i="62"/>
  <c r="HF58" i="62"/>
  <c r="HG58" i="62"/>
  <c r="HF50" i="62"/>
  <c r="HG50" i="62"/>
  <c r="HN50" i="62" s="1"/>
  <c r="HO70" i="62"/>
  <c r="HI70" i="62"/>
  <c r="HF65" i="62"/>
  <c r="HG65" i="62"/>
  <c r="HN65" i="62" s="1"/>
  <c r="HO75" i="62"/>
  <c r="HI75" i="62"/>
  <c r="HF74" i="62"/>
  <c r="HG74" i="62"/>
  <c r="HN74" i="62" s="1"/>
  <c r="HI100" i="62"/>
  <c r="HO100" i="62"/>
  <c r="GO40" i="62"/>
  <c r="GQ40" i="62"/>
  <c r="GP40" i="62"/>
  <c r="HH17" i="62"/>
  <c r="HO17" i="62" s="1"/>
  <c r="HH21" i="62"/>
  <c r="HO21" i="62" s="1"/>
  <c r="HF23" i="62"/>
  <c r="HG23" i="62"/>
  <c r="HN23" i="62" s="1"/>
  <c r="HF13" i="62"/>
  <c r="HG13" i="62"/>
  <c r="HN13" i="62" s="1"/>
  <c r="HG21" i="62"/>
  <c r="HF21" i="62"/>
  <c r="HG39" i="62"/>
  <c r="HN39" i="62" s="1"/>
  <c r="HF39" i="62"/>
  <c r="HG36" i="62"/>
  <c r="HN36" i="62" s="1"/>
  <c r="HF36" i="62"/>
  <c r="HF47" i="62"/>
  <c r="HG47" i="62"/>
  <c r="HN47" i="62" s="1"/>
  <c r="HO48" i="62"/>
  <c r="HI48" i="62"/>
  <c r="HO56" i="62"/>
  <c r="HI56" i="62"/>
  <c r="HO77" i="62"/>
  <c r="HI77" i="62"/>
  <c r="HO45" i="62"/>
  <c r="HI45" i="62"/>
  <c r="HG15" i="62"/>
  <c r="HN15" i="62" s="1"/>
  <c r="HF15" i="62"/>
  <c r="HH28" i="62"/>
  <c r="HO28" i="62" s="1"/>
  <c r="HO79" i="62"/>
  <c r="HI79" i="62"/>
  <c r="HF68" i="62"/>
  <c r="HG68" i="62"/>
  <c r="HN68" i="62" s="1"/>
  <c r="HF75" i="62"/>
  <c r="HG75" i="62"/>
  <c r="HN75" i="62" s="1"/>
  <c r="HI85" i="62"/>
  <c r="HO85" i="62"/>
  <c r="GO13" i="62"/>
  <c r="GP13" i="62"/>
  <c r="GQ13" i="62"/>
  <c r="HI20" i="62"/>
  <c r="HO20" i="62"/>
  <c r="GQ29" i="62"/>
  <c r="GO29" i="62"/>
  <c r="GP29" i="62"/>
  <c r="HI33" i="62"/>
  <c r="HO33" i="62"/>
  <c r="GQ26" i="62"/>
  <c r="GO26" i="62"/>
  <c r="GP26" i="62"/>
  <c r="HO59" i="62"/>
  <c r="HI59" i="62"/>
  <c r="GQ16" i="62"/>
  <c r="HU16" i="62" s="1"/>
  <c r="HN16" i="62"/>
  <c r="GO16" i="62"/>
  <c r="HS16" i="62" s="1"/>
  <c r="GP16" i="62"/>
  <c r="HT16" i="62" s="1"/>
  <c r="HF24" i="62"/>
  <c r="HG24" i="62"/>
  <c r="HN24" i="62" s="1"/>
  <c r="GQ34" i="62"/>
  <c r="GO34" i="62"/>
  <c r="GP34" i="62"/>
  <c r="HI38" i="62"/>
  <c r="HO38" i="62"/>
  <c r="HF48" i="62"/>
  <c r="HG48" i="62"/>
  <c r="HT48" i="62" s="1"/>
  <c r="HF55" i="62"/>
  <c r="HG55" i="62"/>
  <c r="HF54" i="62"/>
  <c r="HG54" i="62"/>
  <c r="HN54" i="62" s="1"/>
  <c r="HO60" i="62"/>
  <c r="HI60" i="62"/>
  <c r="HD7" i="62"/>
  <c r="GP6" i="62"/>
  <c r="GQ6" i="62"/>
  <c r="GO6" i="62"/>
  <c r="HF76" i="62"/>
  <c r="HG76" i="62"/>
  <c r="HT76" i="62" s="1"/>
  <c r="HO95" i="62"/>
  <c r="HI95" i="62"/>
  <c r="HO124" i="62"/>
  <c r="HI124" i="62"/>
  <c r="GP127" i="62"/>
  <c r="GQ127" i="62"/>
  <c r="GO127" i="62"/>
  <c r="HG136" i="62"/>
  <c r="HN136" i="62" s="1"/>
  <c r="HF136" i="62"/>
  <c r="HF135" i="62"/>
  <c r="HG135" i="62"/>
  <c r="HN135" i="62" s="1"/>
  <c r="HF133" i="62"/>
  <c r="HG133" i="62"/>
  <c r="HN133" i="62" s="1"/>
  <c r="HI11" i="62"/>
  <c r="HO11" i="62"/>
  <c r="HG9" i="62"/>
  <c r="HN9" i="62" s="1"/>
  <c r="HF9" i="62"/>
  <c r="HF11" i="62"/>
  <c r="HG11" i="62"/>
  <c r="HN11" i="62" s="1"/>
  <c r="HO18" i="62"/>
  <c r="HI18" i="62"/>
  <c r="HF14" i="62"/>
  <c r="HG14" i="62"/>
  <c r="HN14" i="62" s="1"/>
  <c r="HO15" i="62"/>
  <c r="HI15" i="62"/>
  <c r="GO23" i="62"/>
  <c r="GP23" i="62"/>
  <c r="GQ23" i="62"/>
  <c r="HG30" i="62"/>
  <c r="HN30" i="62" s="1"/>
  <c r="HF30" i="62"/>
  <c r="HO34" i="62"/>
  <c r="HI34" i="62"/>
  <c r="GO35" i="62"/>
  <c r="GP35" i="62"/>
  <c r="GQ35" i="62"/>
  <c r="HF40" i="62"/>
  <c r="HG40" i="62"/>
  <c r="HN40" i="62" s="1"/>
  <c r="HO44" i="62"/>
  <c r="HI44" i="62"/>
  <c r="GO54" i="62"/>
  <c r="GP54" i="62"/>
  <c r="GQ54" i="62"/>
  <c r="GP50" i="62"/>
  <c r="GO50" i="62"/>
  <c r="GQ50" i="62"/>
  <c r="HO64" i="62"/>
  <c r="HI64" i="62"/>
  <c r="HO69" i="62"/>
  <c r="HI69" i="62"/>
  <c r="HF83" i="62"/>
  <c r="HG83" i="62"/>
  <c r="HN83" i="62" s="1"/>
  <c r="HD79" i="62"/>
  <c r="GO80" i="62"/>
  <c r="GP80" i="62"/>
  <c r="GQ80" i="62"/>
  <c r="GO81" i="62"/>
  <c r="GP81" i="62"/>
  <c r="GQ81" i="62"/>
  <c r="HO92" i="62"/>
  <c r="HI92" i="62"/>
  <c r="HO89" i="62"/>
  <c r="HI89" i="62"/>
  <c r="GO74" i="62"/>
  <c r="GP74" i="62"/>
  <c r="GQ74" i="62"/>
  <c r="GO84" i="62"/>
  <c r="GP84" i="62"/>
  <c r="GQ84" i="62"/>
  <c r="GO91" i="62"/>
  <c r="GP91" i="62"/>
  <c r="GQ91" i="62"/>
  <c r="HO120" i="62"/>
  <c r="HI120" i="62"/>
  <c r="HF110" i="62"/>
  <c r="HG110" i="62"/>
  <c r="HN110" i="62" s="1"/>
  <c r="HH114" i="62"/>
  <c r="HO114" i="62" s="1"/>
  <c r="HI104" i="62"/>
  <c r="HO104" i="62"/>
  <c r="GO116" i="62"/>
  <c r="GP116" i="62"/>
  <c r="GQ116" i="62"/>
  <c r="HF123" i="62"/>
  <c r="HG123" i="62"/>
  <c r="HN123" i="62" s="1"/>
  <c r="HF126" i="62"/>
  <c r="HG126" i="62"/>
  <c r="HN126" i="62" s="1"/>
  <c r="GO135" i="62"/>
  <c r="GP135" i="62"/>
  <c r="GQ135" i="62"/>
  <c r="HF119" i="62"/>
  <c r="HG119" i="62"/>
  <c r="HN119" i="62" s="1"/>
  <c r="HF130" i="62"/>
  <c r="HG130" i="62"/>
  <c r="HN130" i="62" s="1"/>
  <c r="HO19" i="62"/>
  <c r="HI19" i="62"/>
  <c r="GO27" i="62"/>
  <c r="GP27" i="62"/>
  <c r="GQ27" i="62"/>
  <c r="HO26" i="62"/>
  <c r="HI26" i="62"/>
  <c r="HI42" i="62"/>
  <c r="HD67" i="62"/>
  <c r="GO77" i="62"/>
  <c r="GP77" i="62"/>
  <c r="GQ77" i="62"/>
  <c r="GO67" i="62"/>
  <c r="GP67" i="62"/>
  <c r="GQ67" i="62"/>
  <c r="HO74" i="62"/>
  <c r="HI74" i="62"/>
  <c r="GQ89" i="62"/>
  <c r="GO89" i="62"/>
  <c r="GP89" i="62"/>
  <c r="GO107" i="62"/>
  <c r="GP107" i="62"/>
  <c r="GQ107" i="62"/>
  <c r="HO25" i="62"/>
  <c r="HF38" i="62"/>
  <c r="HG38" i="62"/>
  <c r="HN38" i="62" s="1"/>
  <c r="HO27" i="62"/>
  <c r="HO23" i="62"/>
  <c r="HF44" i="62"/>
  <c r="HG44" i="62"/>
  <c r="HN44" i="62" s="1"/>
  <c r="GO46" i="62"/>
  <c r="GP46" i="62"/>
  <c r="GQ46" i="62"/>
  <c r="HF43" i="62"/>
  <c r="HG43" i="62"/>
  <c r="HN43" i="62" s="1"/>
  <c r="HF32" i="62"/>
  <c r="HG32" i="62"/>
  <c r="HN32" i="62" s="1"/>
  <c r="HO47" i="62"/>
  <c r="HI47" i="62"/>
  <c r="HF60" i="62"/>
  <c r="HG60" i="62"/>
  <c r="HN60" i="62" s="1"/>
  <c r="GO57" i="62"/>
  <c r="GP57" i="62"/>
  <c r="GQ57" i="62"/>
  <c r="HE61" i="62"/>
  <c r="HM61" i="62" s="1"/>
  <c r="HP61" i="62" s="1"/>
  <c r="HO67" i="62"/>
  <c r="HI67" i="62"/>
  <c r="GO65" i="62"/>
  <c r="GP65" i="62"/>
  <c r="GQ65" i="62"/>
  <c r="GO71" i="62"/>
  <c r="GP71" i="62"/>
  <c r="GQ71" i="62"/>
  <c r="HO73" i="62"/>
  <c r="HI73" i="62"/>
  <c r="HO81" i="62"/>
  <c r="HI81" i="62"/>
  <c r="GQ70" i="62"/>
  <c r="GO70" i="62"/>
  <c r="GP70" i="62"/>
  <c r="HO76" i="62"/>
  <c r="HI76" i="62"/>
  <c r="HO83" i="62"/>
  <c r="HI83" i="62"/>
  <c r="HF89" i="62"/>
  <c r="HG89" i="62"/>
  <c r="HN89" i="62" s="1"/>
  <c r="GP85" i="62"/>
  <c r="GO85" i="62"/>
  <c r="GQ85" i="62"/>
  <c r="HF97" i="62"/>
  <c r="HG97" i="62"/>
  <c r="HN97" i="62" s="1"/>
  <c r="HO106" i="62"/>
  <c r="HI106" i="62"/>
  <c r="HO112" i="62"/>
  <c r="HI112" i="62"/>
  <c r="HI118" i="62"/>
  <c r="HO118" i="62"/>
  <c r="GO95" i="62"/>
  <c r="GP95" i="62"/>
  <c r="GQ95" i="62"/>
  <c r="HG88" i="62"/>
  <c r="HN88" i="62" s="1"/>
  <c r="HF88" i="62"/>
  <c r="HF96" i="62"/>
  <c r="HG96" i="62"/>
  <c r="HN96" i="62" s="1"/>
  <c r="GO98" i="62"/>
  <c r="GP98" i="62"/>
  <c r="GQ98" i="62"/>
  <c r="HI84" i="62"/>
  <c r="HO84" i="62"/>
  <c r="GO90" i="62"/>
  <c r="GP90" i="62"/>
  <c r="GQ90" i="62"/>
  <c r="GP96" i="62"/>
  <c r="GQ96" i="62"/>
  <c r="GO96" i="62"/>
  <c r="GO99" i="62"/>
  <c r="GP99" i="62"/>
  <c r="GQ99" i="62"/>
  <c r="HF100" i="62"/>
  <c r="HG100" i="62"/>
  <c r="HT100" i="62" s="1"/>
  <c r="HO101" i="62"/>
  <c r="HI101" i="62"/>
  <c r="GO105" i="62"/>
  <c r="GP105" i="62"/>
  <c r="GQ105" i="62"/>
  <c r="GO110" i="62"/>
  <c r="GP110" i="62"/>
  <c r="GQ110" i="62"/>
  <c r="GO102" i="62"/>
  <c r="GP102" i="62"/>
  <c r="GQ102" i="62"/>
  <c r="HG114" i="62"/>
  <c r="HN114" i="62" s="1"/>
  <c r="HF114" i="62"/>
  <c r="HF124" i="62"/>
  <c r="HG124" i="62"/>
  <c r="HN124" i="62" s="1"/>
  <c r="GO131" i="62"/>
  <c r="GP131" i="62"/>
  <c r="GQ131" i="62"/>
  <c r="GO108" i="62"/>
  <c r="GP108" i="62"/>
  <c r="GQ108" i="62"/>
  <c r="HG138" i="62"/>
  <c r="HN138" i="62" s="1"/>
  <c r="HF138" i="62"/>
  <c r="HO132" i="62"/>
  <c r="HI132" i="62"/>
  <c r="HI8" i="62"/>
  <c r="HO8" i="62"/>
  <c r="HO24" i="62"/>
  <c r="HI24" i="62"/>
  <c r="HO51" i="62"/>
  <c r="HI51" i="62"/>
  <c r="HO53" i="62"/>
  <c r="HI53" i="62"/>
  <c r="HF69" i="62"/>
  <c r="HG69" i="62"/>
  <c r="HT69" i="62" s="1"/>
  <c r="GO14" i="62"/>
  <c r="GP14" i="62"/>
  <c r="GQ14" i="62"/>
  <c r="GO17" i="62"/>
  <c r="GP17" i="62"/>
  <c r="GQ17" i="62"/>
  <c r="HO29" i="62"/>
  <c r="HI29" i="62"/>
  <c r="HG31" i="62"/>
  <c r="HN31" i="62" s="1"/>
  <c r="HF31" i="62"/>
  <c r="HF22" i="62"/>
  <c r="HG22" i="62"/>
  <c r="HN22" i="62" s="1"/>
  <c r="GO24" i="62"/>
  <c r="GP24" i="62"/>
  <c r="GQ24" i="62"/>
  <c r="HF33" i="62"/>
  <c r="HG33" i="62"/>
  <c r="HN33" i="62" s="1"/>
  <c r="HE37" i="62"/>
  <c r="HI41" i="62"/>
  <c r="HO41" i="62"/>
  <c r="HI35" i="62"/>
  <c r="HO35" i="62"/>
  <c r="GO38" i="62"/>
  <c r="GP38" i="62"/>
  <c r="GQ38" i="62"/>
  <c r="HF41" i="62"/>
  <c r="HG41" i="62"/>
  <c r="GO44" i="62"/>
  <c r="GP44" i="62"/>
  <c r="GQ44" i="62"/>
  <c r="HM31" i="62"/>
  <c r="HP31" i="62" s="1"/>
  <c r="HF49" i="62"/>
  <c r="HG49" i="62"/>
  <c r="HN49" i="62" s="1"/>
  <c r="GP42" i="62"/>
  <c r="GQ42" i="62"/>
  <c r="GO42" i="62"/>
  <c r="GQ32" i="62"/>
  <c r="GO32" i="62"/>
  <c r="GP32" i="62"/>
  <c r="HO36" i="62"/>
  <c r="HF46" i="62"/>
  <c r="HG46" i="62"/>
  <c r="HN46" i="62" s="1"/>
  <c r="HO54" i="62"/>
  <c r="HI54" i="62"/>
  <c r="GO39" i="62"/>
  <c r="GQ39" i="62"/>
  <c r="GP39" i="62"/>
  <c r="HD43" i="62"/>
  <c r="GP61" i="62"/>
  <c r="GO61" i="62"/>
  <c r="GQ61" i="62"/>
  <c r="HO65" i="62"/>
  <c r="HI65" i="62"/>
  <c r="HF64" i="62"/>
  <c r="HG64" i="62"/>
  <c r="HN64" i="62" s="1"/>
  <c r="HO61" i="62"/>
  <c r="GO68" i="62"/>
  <c r="GP68" i="62"/>
  <c r="GQ68" i="62"/>
  <c r="HF63" i="62"/>
  <c r="HG63" i="62"/>
  <c r="HF66" i="62"/>
  <c r="HG66" i="62"/>
  <c r="HF71" i="62"/>
  <c r="HG71" i="62"/>
  <c r="HN71" i="62" s="1"/>
  <c r="HO80" i="62"/>
  <c r="HI80" i="62"/>
  <c r="HF77" i="62"/>
  <c r="HG77" i="62"/>
  <c r="HN77" i="62" s="1"/>
  <c r="HF53" i="62"/>
  <c r="HG53" i="62"/>
  <c r="HN53" i="62" s="1"/>
  <c r="HE85" i="62"/>
  <c r="HF85" i="62"/>
  <c r="HG85" i="62"/>
  <c r="HN85" i="62" s="1"/>
  <c r="HO86" i="62"/>
  <c r="HI86" i="62"/>
  <c r="GO97" i="62"/>
  <c r="GP97" i="62"/>
  <c r="GQ97" i="62"/>
  <c r="HF87" i="62"/>
  <c r="HG87" i="62"/>
  <c r="HN87" i="62" s="1"/>
  <c r="GO88" i="62"/>
  <c r="GP88" i="62"/>
  <c r="GQ88" i="62"/>
  <c r="HF95" i="62"/>
  <c r="HG95" i="62"/>
  <c r="HN95" i="62" s="1"/>
  <c r="HO91" i="62"/>
  <c r="HI91" i="62"/>
  <c r="HI110" i="62"/>
  <c r="HO110" i="62"/>
  <c r="HH105" i="62"/>
  <c r="HO105" i="62" s="1"/>
  <c r="HG105" i="62"/>
  <c r="HN105" i="62" s="1"/>
  <c r="HF105" i="62"/>
  <c r="GO114" i="62"/>
  <c r="GP114" i="62"/>
  <c r="GQ114" i="62"/>
  <c r="HI116" i="62"/>
  <c r="HO116" i="62"/>
  <c r="GO126" i="62"/>
  <c r="GP126" i="62"/>
  <c r="GQ126" i="62"/>
  <c r="GO132" i="62"/>
  <c r="GP132" i="62"/>
  <c r="GQ132" i="62"/>
  <c r="HO134" i="62"/>
  <c r="HI134" i="62"/>
  <c r="HI135" i="62"/>
  <c r="HO135" i="62"/>
  <c r="GP18" i="62"/>
  <c r="GQ18" i="62"/>
  <c r="GO18" i="62"/>
  <c r="HE49" i="62"/>
  <c r="GO49" i="62"/>
  <c r="GQ49" i="62"/>
  <c r="GP49" i="62"/>
  <c r="GO62" i="62"/>
  <c r="GP62" i="62"/>
  <c r="GQ62" i="62"/>
  <c r="HF78" i="62"/>
  <c r="HG78" i="62"/>
  <c r="HN78" i="62" s="1"/>
  <c r="HF73" i="62"/>
  <c r="HG73" i="62"/>
  <c r="HF101" i="62"/>
  <c r="HG101" i="62"/>
  <c r="HN101" i="62" s="1"/>
  <c r="HI97" i="62"/>
  <c r="HO97" i="62"/>
  <c r="HO88" i="62"/>
  <c r="HI88" i="62"/>
  <c r="HF7" i="62"/>
  <c r="HG7" i="62"/>
  <c r="HN7" i="62" s="1"/>
  <c r="HF8" i="62"/>
  <c r="HG8" i="62"/>
  <c r="HN8" i="62" s="1"/>
  <c r="HO7" i="62"/>
  <c r="HI7" i="62"/>
  <c r="HO12" i="62"/>
  <c r="HI12" i="62"/>
  <c r="HG6" i="62"/>
  <c r="HN6" i="62" s="1"/>
  <c r="HF6" i="62"/>
  <c r="GO8" i="62"/>
  <c r="GP8" i="62"/>
  <c r="GQ8" i="62"/>
  <c r="HO10" i="62"/>
  <c r="HI10" i="62"/>
  <c r="HO13" i="62"/>
  <c r="HI13" i="62"/>
  <c r="HI16" i="62"/>
  <c r="HO16" i="62"/>
  <c r="GO20" i="62"/>
  <c r="GP20" i="62"/>
  <c r="GQ20" i="62"/>
  <c r="HO31" i="62"/>
  <c r="HO37" i="62"/>
  <c r="HI37" i="62"/>
  <c r="GQ22" i="62"/>
  <c r="GO22" i="62"/>
  <c r="GP22" i="62"/>
  <c r="HH42" i="62"/>
  <c r="HO42" i="62" s="1"/>
  <c r="GO36" i="62"/>
  <c r="GP36" i="62"/>
  <c r="GQ36" i="62"/>
  <c r="HO46" i="62"/>
  <c r="HI46" i="62"/>
  <c r="HO49" i="62"/>
  <c r="HI49" i="62"/>
  <c r="HF59" i="62"/>
  <c r="HG59" i="62"/>
  <c r="GO60" i="62"/>
  <c r="GP60" i="62"/>
  <c r="GQ60" i="62"/>
  <c r="GO52" i="62"/>
  <c r="GP52" i="62"/>
  <c r="GQ52" i="62"/>
  <c r="HF56" i="62"/>
  <c r="HG56" i="62"/>
  <c r="HN56" i="62" s="1"/>
  <c r="HO50" i="62"/>
  <c r="HO68" i="62"/>
  <c r="HI68" i="62"/>
  <c r="GO64" i="62"/>
  <c r="GP64" i="62"/>
  <c r="GQ64" i="62"/>
  <c r="HE67" i="62"/>
  <c r="HE55" i="62"/>
  <c r="IC55" i="62" s="1"/>
  <c r="HO62" i="62"/>
  <c r="HI62" i="62"/>
  <c r="HF79" i="62"/>
  <c r="HG79" i="62"/>
  <c r="GP53" i="62"/>
  <c r="GQ53" i="62"/>
  <c r="GO53" i="62"/>
  <c r="GQ92" i="62"/>
  <c r="GO92" i="62"/>
  <c r="GP92" i="62"/>
  <c r="GO87" i="62"/>
  <c r="GP87" i="62"/>
  <c r="GQ87" i="62"/>
  <c r="HF93" i="62"/>
  <c r="HG93" i="62"/>
  <c r="HN93" i="62" s="1"/>
  <c r="HG108" i="62"/>
  <c r="HN108" i="62" s="1"/>
  <c r="HF108" i="62"/>
  <c r="HH102" i="62"/>
  <c r="HO102" i="62" s="1"/>
  <c r="GO137" i="62"/>
  <c r="GQ137" i="62"/>
  <c r="GP137" i="62"/>
  <c r="HF121" i="62"/>
  <c r="HG121" i="62"/>
  <c r="HN121" i="62" s="1"/>
  <c r="HF122" i="62"/>
  <c r="HG122" i="62"/>
  <c r="HN122" i="62" s="1"/>
  <c r="GO7" i="62"/>
  <c r="GQ7" i="62"/>
  <c r="GP7" i="62"/>
  <c r="HF27" i="62"/>
  <c r="HG27" i="62"/>
  <c r="HN27" i="62" s="1"/>
  <c r="HF35" i="62"/>
  <c r="HG35" i="62"/>
  <c r="HN35" i="62" s="1"/>
  <c r="GO47" i="62"/>
  <c r="GP47" i="62"/>
  <c r="GQ47" i="62"/>
  <c r="HF51" i="62"/>
  <c r="HG51" i="62"/>
  <c r="GO43" i="62"/>
  <c r="GP43" i="62"/>
  <c r="GQ43" i="62"/>
  <c r="GQ86" i="62"/>
  <c r="GO86" i="62"/>
  <c r="GP86" i="62"/>
  <c r="HG91" i="62"/>
  <c r="HN91" i="62" s="1"/>
  <c r="HF91" i="62"/>
  <c r="HF12" i="62"/>
  <c r="HG12" i="62"/>
  <c r="HN12" i="62" s="1"/>
  <c r="HO9" i="62"/>
  <c r="HI9" i="62"/>
  <c r="GO11" i="62"/>
  <c r="GP11" i="62"/>
  <c r="GQ11" i="62"/>
  <c r="HF17" i="62"/>
  <c r="HG17" i="62"/>
  <c r="HN17" i="62" s="1"/>
  <c r="GQ19" i="62"/>
  <c r="GO19" i="62"/>
  <c r="HS19" i="62" s="1"/>
  <c r="GP19" i="62"/>
  <c r="HF10" i="62"/>
  <c r="HG10" i="62"/>
  <c r="HN10" i="62" s="1"/>
  <c r="GP9" i="62"/>
  <c r="GQ9" i="62"/>
  <c r="GO9" i="62"/>
  <c r="HI14" i="62"/>
  <c r="HF20" i="62"/>
  <c r="HG20" i="62"/>
  <c r="HN20" i="62" s="1"/>
  <c r="GP12" i="62"/>
  <c r="GQ12" i="62"/>
  <c r="GO12" i="62"/>
  <c r="HO6" i="62"/>
  <c r="HI6" i="62"/>
  <c r="HE13" i="62"/>
  <c r="GO15" i="62"/>
  <c r="GP15" i="62"/>
  <c r="GQ15" i="62"/>
  <c r="HI30" i="62"/>
  <c r="HO30" i="62"/>
  <c r="GQ31" i="62"/>
  <c r="GO31" i="62"/>
  <c r="GP31" i="62"/>
  <c r="HF42" i="62"/>
  <c r="HG42" i="62"/>
  <c r="HN42" i="62" s="1"/>
  <c r="HO40" i="62"/>
  <c r="HE43" i="62"/>
  <c r="HO32" i="62"/>
  <c r="HF45" i="62"/>
  <c r="HG45" i="62"/>
  <c r="HN45" i="62" s="1"/>
  <c r="HO55" i="62"/>
  <c r="HI55" i="62"/>
  <c r="HO58" i="62"/>
  <c r="HI58" i="62"/>
  <c r="HO52" i="62"/>
  <c r="HO57" i="62"/>
  <c r="HI57" i="62"/>
  <c r="GO75" i="62"/>
  <c r="GP75" i="62"/>
  <c r="GQ75" i="62"/>
  <c r="HF62" i="62"/>
  <c r="HG62" i="62"/>
  <c r="HN62" i="62" s="1"/>
  <c r="GO78" i="62"/>
  <c r="GP78" i="62"/>
  <c r="GQ78" i="62"/>
  <c r="HF67" i="62"/>
  <c r="HG67" i="62"/>
  <c r="HN67" i="62" s="1"/>
  <c r="HE73" i="62"/>
  <c r="HF86" i="62"/>
  <c r="HG86" i="62"/>
  <c r="HN86" i="62" s="1"/>
  <c r="HO103" i="62"/>
  <c r="HI103" i="62"/>
  <c r="HM103" i="62" s="1"/>
  <c r="HP103" i="62" s="1"/>
  <c r="HO109" i="62"/>
  <c r="HI109" i="62"/>
  <c r="HO115" i="62"/>
  <c r="HI115" i="62"/>
  <c r="HI90" i="62"/>
  <c r="HO90" i="62"/>
  <c r="HF98" i="62"/>
  <c r="HG98" i="62"/>
  <c r="HN98" i="62" s="1"/>
  <c r="HG117" i="62"/>
  <c r="HN117" i="62" s="1"/>
  <c r="HF117" i="62"/>
  <c r="HO94" i="62"/>
  <c r="HI94" i="62"/>
  <c r="HH98" i="62"/>
  <c r="HO98" i="62" s="1"/>
  <c r="HF107" i="62"/>
  <c r="HG107" i="62"/>
  <c r="HN107" i="62" s="1"/>
  <c r="HH117" i="62"/>
  <c r="HO117" i="62" s="1"/>
  <c r="HG102" i="62"/>
  <c r="HN102" i="62" s="1"/>
  <c r="HF102" i="62"/>
  <c r="HO93" i="62"/>
  <c r="HH121" i="62"/>
  <c r="HO121" i="62" s="1"/>
  <c r="HO131" i="62"/>
  <c r="HI131" i="62"/>
  <c r="HO128" i="62"/>
  <c r="HI128" i="62"/>
  <c r="HI138" i="62"/>
  <c r="HO138" i="62"/>
  <c r="HF127" i="62"/>
  <c r="HG127" i="62"/>
  <c r="HN127" i="62" s="1"/>
  <c r="GP141" i="62"/>
  <c r="HT141" i="62" s="1"/>
  <c r="GO141" i="62"/>
  <c r="HS141" i="62" s="1"/>
  <c r="HN141" i="62"/>
  <c r="GQ141" i="62"/>
  <c r="HU141" i="62" s="1"/>
  <c r="HE121" i="62"/>
  <c r="HM121" i="62" s="1"/>
  <c r="HP121" i="62" s="1"/>
  <c r="GO104" i="62"/>
  <c r="GP104" i="62"/>
  <c r="GQ104" i="62"/>
  <c r="HI113" i="62"/>
  <c r="HO113" i="62"/>
  <c r="HE115" i="62"/>
  <c r="IC115" i="62" s="1"/>
  <c r="GQ136" i="62"/>
  <c r="GO136" i="62"/>
  <c r="GP136" i="62"/>
  <c r="HO123" i="62"/>
  <c r="HI123" i="62"/>
  <c r="HF125" i="62"/>
  <c r="HG125" i="62"/>
  <c r="HN125" i="62" s="1"/>
  <c r="GO128" i="62"/>
  <c r="GP128" i="62"/>
  <c r="GQ128" i="62"/>
  <c r="GP122" i="62"/>
  <c r="GO122" i="62"/>
  <c r="GQ122" i="62"/>
  <c r="HD115" i="62"/>
  <c r="JG115" i="62" s="1"/>
  <c r="JH115" i="62" s="1"/>
  <c r="HO136" i="62"/>
  <c r="HO122" i="62"/>
  <c r="HI122" i="62"/>
  <c r="HF92" i="62"/>
  <c r="HG92" i="62"/>
  <c r="HN92" i="62" s="1"/>
  <c r="GO94" i="62"/>
  <c r="GP94" i="62"/>
  <c r="GQ94" i="62"/>
  <c r="GO101" i="62"/>
  <c r="GP101" i="62"/>
  <c r="GQ101" i="62"/>
  <c r="HF116" i="62"/>
  <c r="HG116" i="62"/>
  <c r="HN116" i="62" s="1"/>
  <c r="HF129" i="62"/>
  <c r="HG129" i="62"/>
  <c r="HN129" i="62" s="1"/>
  <c r="HF131" i="62"/>
  <c r="HG131" i="62"/>
  <c r="HN131" i="62" s="1"/>
  <c r="GP133" i="62"/>
  <c r="GQ133" i="62"/>
  <c r="GO133" i="62"/>
  <c r="GO134" i="62"/>
  <c r="GQ134" i="62"/>
  <c r="GP134" i="62"/>
  <c r="IC103" i="62"/>
  <c r="GO125" i="62"/>
  <c r="GP125" i="62"/>
  <c r="GQ125" i="62"/>
  <c r="HO127" i="62"/>
  <c r="HI127" i="62"/>
  <c r="HO130" i="62"/>
  <c r="HI130" i="62"/>
  <c r="HO133" i="62"/>
  <c r="HI133" i="62"/>
  <c r="HD121" i="62"/>
  <c r="JG121" i="62" s="1"/>
  <c r="JH121" i="62" s="1"/>
  <c r="HO108" i="62"/>
  <c r="HI108" i="62"/>
  <c r="HO125" i="62"/>
  <c r="HI125" i="62"/>
  <c r="HF139" i="62"/>
  <c r="HG139" i="62"/>
  <c r="HU139" i="62" s="1"/>
  <c r="HG111" i="62"/>
  <c r="HN111" i="62" s="1"/>
  <c r="HF111" i="62"/>
  <c r="GO119" i="62"/>
  <c r="GP119" i="62"/>
  <c r="GQ119" i="62"/>
  <c r="HF132" i="62"/>
  <c r="HG132" i="62"/>
  <c r="HN132" i="62" s="1"/>
  <c r="GO138" i="62"/>
  <c r="GP138" i="62"/>
  <c r="GQ138" i="62"/>
  <c r="HF113" i="62"/>
  <c r="HG113" i="62"/>
  <c r="HN113" i="62" s="1"/>
  <c r="HF140" i="62"/>
  <c r="HG140" i="62"/>
  <c r="HN140" i="62" s="1"/>
  <c r="GO117" i="62"/>
  <c r="GP117" i="62"/>
  <c r="GQ117" i="62"/>
  <c r="HI107" i="62"/>
  <c r="HO107" i="62"/>
  <c r="HG120" i="62"/>
  <c r="HN120" i="62" s="1"/>
  <c r="HF120" i="62"/>
  <c r="GQ120" i="62"/>
  <c r="GO120" i="62"/>
  <c r="GP120" i="62"/>
  <c r="HF99" i="62"/>
  <c r="HG99" i="62"/>
  <c r="HN99" i="62" s="1"/>
  <c r="GO111" i="62"/>
  <c r="GP111" i="62"/>
  <c r="GQ111" i="62"/>
  <c r="HO129" i="62"/>
  <c r="HI129" i="62"/>
  <c r="GP130" i="62"/>
  <c r="GQ130" i="62"/>
  <c r="GO130" i="62"/>
  <c r="GO113" i="62"/>
  <c r="GP113" i="62"/>
  <c r="GQ113" i="62"/>
  <c r="GQ83" i="62"/>
  <c r="GO83" i="62"/>
  <c r="GP83" i="62"/>
  <c r="HI87" i="62"/>
  <c r="HO87" i="62"/>
  <c r="HF94" i="62"/>
  <c r="HG94" i="62"/>
  <c r="HN94" i="62" s="1"/>
  <c r="HF90" i="62"/>
  <c r="HG90" i="62"/>
  <c r="HN90" i="62" s="1"/>
  <c r="GO93" i="62"/>
  <c r="GP93" i="62"/>
  <c r="GQ93" i="62"/>
  <c r="HI119" i="62"/>
  <c r="HO119" i="62"/>
  <c r="GO123" i="62"/>
  <c r="GP123" i="62"/>
  <c r="GQ123" i="62"/>
  <c r="GO129" i="62"/>
  <c r="GP129" i="62"/>
  <c r="GQ129" i="62"/>
  <c r="HF104" i="62"/>
  <c r="HG104" i="62"/>
  <c r="HN104" i="62" s="1"/>
  <c r="GO121" i="62"/>
  <c r="GP121" i="62"/>
  <c r="GQ121" i="62"/>
  <c r="HO126" i="62"/>
  <c r="HI126" i="62"/>
  <c r="HF128" i="62"/>
  <c r="HG128" i="62"/>
  <c r="HN128" i="62" s="1"/>
  <c r="HO111" i="62"/>
  <c r="HF142" i="62"/>
  <c r="HG142" i="62"/>
  <c r="GP45" i="62"/>
  <c r="GQ45" i="62"/>
  <c r="GO45" i="62"/>
  <c r="GP140" i="62"/>
  <c r="GO140" i="62"/>
  <c r="GQ140" i="62"/>
  <c r="HO141" i="62"/>
  <c r="GL5" i="62"/>
  <c r="DP5" i="62"/>
  <c r="DO5" i="62"/>
  <c r="GD5" i="62" s="1"/>
  <c r="HI5" i="62" s="1"/>
  <c r="DN5" i="62"/>
  <c r="GC5" i="62" s="1"/>
  <c r="HH5" i="62" s="1"/>
  <c r="DL5" i="62"/>
  <c r="GA5" i="62" s="1"/>
  <c r="DG5" i="62"/>
  <c r="GE5" i="62" s="1"/>
  <c r="GN5" i="62"/>
  <c r="GH5" i="62"/>
  <c r="GM5" i="62"/>
  <c r="DQ5" i="62"/>
  <c r="DM5" i="62"/>
  <c r="GB5" i="62" s="1"/>
  <c r="HU19" i="62" l="1"/>
  <c r="HT19" i="62"/>
  <c r="HM43" i="62"/>
  <c r="HP43" i="62" s="1"/>
  <c r="HB73" i="62"/>
  <c r="HT34" i="62"/>
  <c r="HU34" i="62"/>
  <c r="HM139" i="62"/>
  <c r="HP139" i="62" s="1"/>
  <c r="HM109" i="62"/>
  <c r="HP109" i="62" s="1"/>
  <c r="HM79" i="62"/>
  <c r="HP79" i="62" s="1"/>
  <c r="HS34" i="62"/>
  <c r="HV34" i="62" s="1"/>
  <c r="HW34" i="62" s="1"/>
  <c r="HT24" i="62"/>
  <c r="HS83" i="62"/>
  <c r="HV83" i="62" s="1"/>
  <c r="HW83" i="62" s="1"/>
  <c r="HT118" i="62"/>
  <c r="HU109" i="62"/>
  <c r="HT109" i="62"/>
  <c r="HS109" i="62"/>
  <c r="HV109" i="62" s="1"/>
  <c r="HU51" i="62"/>
  <c r="HT137" i="62"/>
  <c r="HU137" i="62"/>
  <c r="HS137" i="62"/>
  <c r="HV137" i="62" s="1"/>
  <c r="HW137" i="62" s="1"/>
  <c r="HW82" i="62"/>
  <c r="HS18" i="62"/>
  <c r="HV18" i="62" s="1"/>
  <c r="HU106" i="62"/>
  <c r="HS106" i="62"/>
  <c r="HV106" i="62" s="1"/>
  <c r="HW106" i="62" s="1"/>
  <c r="HN106" i="62"/>
  <c r="HT112" i="62"/>
  <c r="HB139" i="62"/>
  <c r="HB19" i="62"/>
  <c r="HB43" i="62"/>
  <c r="HB91" i="62"/>
  <c r="HB49" i="62"/>
  <c r="HB133" i="62"/>
  <c r="HB199" i="62"/>
  <c r="HB211" i="62"/>
  <c r="HB151" i="62"/>
  <c r="HB217" i="62"/>
  <c r="HB145" i="62"/>
  <c r="HB175" i="62"/>
  <c r="HB193" i="62"/>
  <c r="HB229" i="62"/>
  <c r="HB157" i="62"/>
  <c r="HB223" i="62"/>
  <c r="HB163" i="62"/>
  <c r="HB169" i="62"/>
  <c r="HB187" i="62"/>
  <c r="HB205" i="62"/>
  <c r="HB181" i="62"/>
  <c r="HB109" i="62"/>
  <c r="HB127" i="62"/>
  <c r="HB55" i="62"/>
  <c r="HB103" i="62"/>
  <c r="HB37" i="62"/>
  <c r="HB67" i="62"/>
  <c r="HB115" i="62"/>
  <c r="HB97" i="62"/>
  <c r="HB121" i="62"/>
  <c r="HB31" i="62"/>
  <c r="HB85" i="62"/>
  <c r="HB25" i="62"/>
  <c r="HS112" i="62"/>
  <c r="HV112" i="62" s="1"/>
  <c r="HB79" i="62"/>
  <c r="HB61" i="62"/>
  <c r="HB7" i="62"/>
  <c r="HB13" i="62"/>
  <c r="HS123" i="62"/>
  <c r="HV123" i="62" s="1"/>
  <c r="HW123" i="62" s="1"/>
  <c r="HN118" i="62"/>
  <c r="HS118" i="62"/>
  <c r="HV118" i="62" s="1"/>
  <c r="HY118" i="62" s="1"/>
  <c r="HU41" i="62"/>
  <c r="HU110" i="62"/>
  <c r="HY28" i="62"/>
  <c r="IB103" i="62"/>
  <c r="HU115" i="62"/>
  <c r="HU112" i="62"/>
  <c r="HM133" i="62"/>
  <c r="HP133" i="62" s="1"/>
  <c r="HU13" i="62"/>
  <c r="HM25" i="62"/>
  <c r="HP25" i="62" s="1"/>
  <c r="HS65" i="62"/>
  <c r="HV65" i="62" s="1"/>
  <c r="HT26" i="62"/>
  <c r="HS26" i="62"/>
  <c r="HV26" i="62" s="1"/>
  <c r="HW26" i="62" s="1"/>
  <c r="HU26" i="62"/>
  <c r="HT80" i="62"/>
  <c r="HX28" i="62"/>
  <c r="HM97" i="62"/>
  <c r="HP97" i="62" s="1"/>
  <c r="HU133" i="62"/>
  <c r="HT122" i="62"/>
  <c r="HM73" i="62"/>
  <c r="HP73" i="62" s="1"/>
  <c r="HS133" i="62"/>
  <c r="HV133" i="62" s="1"/>
  <c r="HW133" i="62" s="1"/>
  <c r="HU52" i="62"/>
  <c r="HU119" i="62"/>
  <c r="HS52" i="62"/>
  <c r="HV52" i="62" s="1"/>
  <c r="HU39" i="62"/>
  <c r="HU21" i="62"/>
  <c r="HW28" i="62"/>
  <c r="HS31" i="62"/>
  <c r="HV31" i="62" s="1"/>
  <c r="HS53" i="62"/>
  <c r="HV53" i="62" s="1"/>
  <c r="HU53" i="62"/>
  <c r="HT49" i="62"/>
  <c r="HU49" i="62"/>
  <c r="HU18" i="62"/>
  <c r="HS114" i="62"/>
  <c r="HV114" i="62" s="1"/>
  <c r="HS80" i="62"/>
  <c r="HV80" i="62" s="1"/>
  <c r="HW80" i="62" s="1"/>
  <c r="HT142" i="62"/>
  <c r="HM127" i="62"/>
  <c r="HP127" i="62" s="1"/>
  <c r="HS49" i="62"/>
  <c r="HV49" i="62" s="1"/>
  <c r="HS115" i="62"/>
  <c r="HV115" i="62" s="1"/>
  <c r="HX115" i="62" s="1"/>
  <c r="HT119" i="62"/>
  <c r="HT133" i="62"/>
  <c r="HU136" i="62"/>
  <c r="HT52" i="62"/>
  <c r="HT59" i="62"/>
  <c r="HT18" i="62"/>
  <c r="HM19" i="62"/>
  <c r="HP19" i="62" s="1"/>
  <c r="HU84" i="62"/>
  <c r="HU80" i="62"/>
  <c r="HM91" i="62"/>
  <c r="HP91" i="62" s="1"/>
  <c r="HT63" i="62"/>
  <c r="HS122" i="62"/>
  <c r="HV122" i="62" s="1"/>
  <c r="HT31" i="62"/>
  <c r="HS126" i="62"/>
  <c r="HV126" i="62" s="1"/>
  <c r="HW126" i="62" s="1"/>
  <c r="HM85" i="62"/>
  <c r="HP85" i="62" s="1"/>
  <c r="HS39" i="62"/>
  <c r="HV39" i="62" s="1"/>
  <c r="HU57" i="62"/>
  <c r="HN115" i="62"/>
  <c r="HU121" i="62"/>
  <c r="HM7" i="62"/>
  <c r="HP7" i="62" s="1"/>
  <c r="HT79" i="62"/>
  <c r="HS38" i="62"/>
  <c r="HV38" i="62" s="1"/>
  <c r="HU123" i="62"/>
  <c r="HT32" i="62"/>
  <c r="HT123" i="62"/>
  <c r="HT53" i="62"/>
  <c r="HT126" i="62"/>
  <c r="HT96" i="62"/>
  <c r="IA103" i="62"/>
  <c r="HT136" i="62"/>
  <c r="HU11" i="62"/>
  <c r="HS136" i="62"/>
  <c r="HV136" i="62" s="1"/>
  <c r="HU38" i="62"/>
  <c r="HS24" i="62"/>
  <c r="HV24" i="62" s="1"/>
  <c r="HU31" i="62"/>
  <c r="HT12" i="62"/>
  <c r="HU64" i="62"/>
  <c r="HU134" i="62"/>
  <c r="HU63" i="62"/>
  <c r="HT38" i="62"/>
  <c r="HS14" i="62"/>
  <c r="HV14" i="62" s="1"/>
  <c r="HW14" i="62" s="1"/>
  <c r="HT84" i="62"/>
  <c r="HU74" i="62"/>
  <c r="HU75" i="62"/>
  <c r="HS57" i="62"/>
  <c r="HV57" i="62" s="1"/>
  <c r="HS29" i="62"/>
  <c r="HV29" i="62" s="1"/>
  <c r="HT45" i="62"/>
  <c r="HT75" i="62"/>
  <c r="HX82" i="62"/>
  <c r="HT124" i="62"/>
  <c r="HS75" i="62"/>
  <c r="HV75" i="62" s="1"/>
  <c r="HS105" i="62"/>
  <c r="HV105" i="62" s="1"/>
  <c r="HW105" i="62" s="1"/>
  <c r="HT21" i="62"/>
  <c r="HU29" i="62"/>
  <c r="HS124" i="62"/>
  <c r="HV124" i="62" s="1"/>
  <c r="HU9" i="62"/>
  <c r="HT57" i="62"/>
  <c r="HU138" i="62"/>
  <c r="HT15" i="62"/>
  <c r="HS12" i="62"/>
  <c r="HV12" i="62" s="1"/>
  <c r="HT36" i="62"/>
  <c r="HU14" i="62"/>
  <c r="HT70" i="62"/>
  <c r="HU130" i="62"/>
  <c r="HT125" i="62"/>
  <c r="HT101" i="62"/>
  <c r="HU129" i="62"/>
  <c r="HT130" i="62"/>
  <c r="HS125" i="62"/>
  <c r="HV125" i="62" s="1"/>
  <c r="HS134" i="62"/>
  <c r="HV134" i="62" s="1"/>
  <c r="HS101" i="62"/>
  <c r="HV101" i="62" s="1"/>
  <c r="HS15" i="62"/>
  <c r="HV15" i="62" s="1"/>
  <c r="HU12" i="62"/>
  <c r="HS9" i="62"/>
  <c r="HV9" i="62" s="1"/>
  <c r="HW9" i="62" s="1"/>
  <c r="HS36" i="62"/>
  <c r="HV36" i="62" s="1"/>
  <c r="HT114" i="62"/>
  <c r="HT14" i="62"/>
  <c r="HT138" i="62"/>
  <c r="HT134" i="62"/>
  <c r="HU101" i="62"/>
  <c r="HT9" i="62"/>
  <c r="HT8" i="62"/>
  <c r="HM49" i="62"/>
  <c r="HP49" i="62" s="1"/>
  <c r="HT68" i="62"/>
  <c r="HU81" i="62"/>
  <c r="HU132" i="62"/>
  <c r="HU68" i="62"/>
  <c r="HS130" i="62"/>
  <c r="HV130" i="62" s="1"/>
  <c r="HS138" i="62"/>
  <c r="HV138" i="62" s="1"/>
  <c r="HU125" i="62"/>
  <c r="HU15" i="62"/>
  <c r="HS68" i="62"/>
  <c r="HV68" i="62" s="1"/>
  <c r="HT111" i="62"/>
  <c r="HU128" i="62"/>
  <c r="IC73" i="62"/>
  <c r="HM13" i="62"/>
  <c r="HP13" i="62" s="1"/>
  <c r="HT11" i="62"/>
  <c r="HT60" i="62"/>
  <c r="HS61" i="62"/>
  <c r="HV61" i="62" s="1"/>
  <c r="HZ61" i="62" s="1"/>
  <c r="HS32" i="62"/>
  <c r="HV32" i="62" s="1"/>
  <c r="HU24" i="62"/>
  <c r="HS74" i="62"/>
  <c r="HV74" i="62" s="1"/>
  <c r="HU25" i="62"/>
  <c r="HS45" i="62"/>
  <c r="HV45" i="62" s="1"/>
  <c r="HS120" i="62"/>
  <c r="HV120" i="62" s="1"/>
  <c r="HU45" i="62"/>
  <c r="HS119" i="62"/>
  <c r="HV119" i="62" s="1"/>
  <c r="HU122" i="62"/>
  <c r="HU124" i="62"/>
  <c r="HZ103" i="62"/>
  <c r="HS11" i="62"/>
  <c r="HV11" i="62" s="1"/>
  <c r="HU36" i="62"/>
  <c r="HU8" i="62"/>
  <c r="HU126" i="62"/>
  <c r="HU114" i="62"/>
  <c r="HT61" i="62"/>
  <c r="HT39" i="62"/>
  <c r="HU32" i="62"/>
  <c r="HT29" i="62"/>
  <c r="HT25" i="62"/>
  <c r="HU56" i="62"/>
  <c r="HT98" i="62"/>
  <c r="HT13" i="62"/>
  <c r="HS13" i="62"/>
  <c r="HV13" i="62" s="1"/>
  <c r="HT120" i="62"/>
  <c r="HU60" i="62"/>
  <c r="HU61" i="62"/>
  <c r="HU135" i="62"/>
  <c r="HS84" i="62"/>
  <c r="HV84" i="62" s="1"/>
  <c r="HW84" i="62" s="1"/>
  <c r="HT74" i="62"/>
  <c r="HJ5" i="62"/>
  <c r="HS121" i="62"/>
  <c r="HV121" i="62" s="1"/>
  <c r="HT43" i="62"/>
  <c r="HU22" i="62"/>
  <c r="HS44" i="62"/>
  <c r="HV44" i="62" s="1"/>
  <c r="HT85" i="62"/>
  <c r="HU70" i="62"/>
  <c r="HU71" i="62"/>
  <c r="HU65" i="62"/>
  <c r="HS48" i="62"/>
  <c r="HV48" i="62" s="1"/>
  <c r="HS6" i="62"/>
  <c r="HV6" i="62" s="1"/>
  <c r="HU72" i="62"/>
  <c r="HT86" i="62"/>
  <c r="HS43" i="62"/>
  <c r="HV43" i="62" s="1"/>
  <c r="HW43" i="62" s="1"/>
  <c r="HM37" i="62"/>
  <c r="HP37" i="62" s="1"/>
  <c r="HT65" i="62"/>
  <c r="HS89" i="62"/>
  <c r="HV89" i="62" s="1"/>
  <c r="HW89" i="62" s="1"/>
  <c r="HS116" i="62"/>
  <c r="HV116" i="62" s="1"/>
  <c r="HW116" i="62" s="1"/>
  <c r="HS56" i="62"/>
  <c r="HV56" i="62" s="1"/>
  <c r="HT64" i="62"/>
  <c r="HU97" i="62"/>
  <c r="HT81" i="62"/>
  <c r="HU113" i="62"/>
  <c r="HT117" i="62"/>
  <c r="HT78" i="62"/>
  <c r="HT33" i="62"/>
  <c r="HT7" i="62"/>
  <c r="HS64" i="62"/>
  <c r="HV64" i="62" s="1"/>
  <c r="HS60" i="62"/>
  <c r="HV60" i="62" s="1"/>
  <c r="HT22" i="62"/>
  <c r="HS8" i="62"/>
  <c r="HV8" i="62" s="1"/>
  <c r="HT97" i="62"/>
  <c r="HU44" i="62"/>
  <c r="HS102" i="62"/>
  <c r="HV102" i="62" s="1"/>
  <c r="HW102" i="62" s="1"/>
  <c r="HT110" i="62"/>
  <c r="HT90" i="62"/>
  <c r="HU77" i="62"/>
  <c r="HS81" i="62"/>
  <c r="HV81" i="62" s="1"/>
  <c r="HS10" i="62"/>
  <c r="HV10" i="62" s="1"/>
  <c r="HT72" i="62"/>
  <c r="HS25" i="62"/>
  <c r="HV25" i="62" s="1"/>
  <c r="HU78" i="62"/>
  <c r="HU140" i="62"/>
  <c r="HT121" i="62"/>
  <c r="HS140" i="62"/>
  <c r="HV140" i="62" s="1"/>
  <c r="HU93" i="62"/>
  <c r="HW103" i="62"/>
  <c r="HS78" i="62"/>
  <c r="IC13" i="62"/>
  <c r="HU43" i="62"/>
  <c r="HS22" i="62"/>
  <c r="HV22" i="62" s="1"/>
  <c r="HW22" i="62" s="1"/>
  <c r="HT62" i="62"/>
  <c r="HS97" i="62"/>
  <c r="HV97" i="62" s="1"/>
  <c r="HT44" i="62"/>
  <c r="HS110" i="62"/>
  <c r="HV110" i="62" s="1"/>
  <c r="HS70" i="62"/>
  <c r="HV70" i="62" s="1"/>
  <c r="HY82" i="62"/>
  <c r="HS72" i="62"/>
  <c r="HV72" i="62" s="1"/>
  <c r="HT140" i="62"/>
  <c r="HT129" i="62"/>
  <c r="HT93" i="62"/>
  <c r="HU83" i="62"/>
  <c r="HT113" i="62"/>
  <c r="HS111" i="62"/>
  <c r="HS117" i="62"/>
  <c r="HT128" i="62"/>
  <c r="HU104" i="62"/>
  <c r="IC121" i="62"/>
  <c r="IC43" i="62"/>
  <c r="HS92" i="62"/>
  <c r="HT20" i="62"/>
  <c r="HN73" i="62"/>
  <c r="HU73" i="62"/>
  <c r="HS73" i="62"/>
  <c r="HS62" i="62"/>
  <c r="HT132" i="62"/>
  <c r="HS66" i="62"/>
  <c r="HU66" i="62"/>
  <c r="HN66" i="62"/>
  <c r="HS42" i="62"/>
  <c r="HT17" i="62"/>
  <c r="HU99" i="62"/>
  <c r="HU96" i="62"/>
  <c r="HS90" i="62"/>
  <c r="HS98" i="62"/>
  <c r="HT71" i="62"/>
  <c r="HT77" i="62"/>
  <c r="HS27" i="62"/>
  <c r="HT135" i="62"/>
  <c r="HU50" i="62"/>
  <c r="HU54" i="62"/>
  <c r="HU35" i="62"/>
  <c r="HU127" i="62"/>
  <c r="HU33" i="62"/>
  <c r="HT40" i="62"/>
  <c r="HU30" i="62"/>
  <c r="HS129" i="62"/>
  <c r="HS128" i="62"/>
  <c r="HT104" i="62"/>
  <c r="HV19" i="62"/>
  <c r="HU47" i="62"/>
  <c r="HU7" i="62"/>
  <c r="HU87" i="62"/>
  <c r="HS20" i="62"/>
  <c r="HS132" i="62"/>
  <c r="HU88" i="62"/>
  <c r="HU42" i="62"/>
  <c r="HS17" i="62"/>
  <c r="HU131" i="62"/>
  <c r="HT99" i="62"/>
  <c r="HU95" i="62"/>
  <c r="HS71" i="62"/>
  <c r="HU107" i="62"/>
  <c r="HU89" i="62"/>
  <c r="HU67" i="62"/>
  <c r="HS77" i="62"/>
  <c r="HS135" i="62"/>
  <c r="HU91" i="62"/>
  <c r="HS50" i="62"/>
  <c r="HT54" i="62"/>
  <c r="HT35" i="62"/>
  <c r="HU23" i="62"/>
  <c r="HT127" i="62"/>
  <c r="HU6" i="62"/>
  <c r="HN55" i="62"/>
  <c r="HS55" i="62"/>
  <c r="HU55" i="62"/>
  <c r="HT55" i="62"/>
  <c r="HV16" i="62"/>
  <c r="HX16" i="62" s="1"/>
  <c r="HU59" i="62"/>
  <c r="HS21" i="62"/>
  <c r="HN21" i="62"/>
  <c r="HU40" i="62"/>
  <c r="HS58" i="62"/>
  <c r="HU58" i="62"/>
  <c r="HN58" i="62"/>
  <c r="HV37" i="62"/>
  <c r="HX37" i="62" s="1"/>
  <c r="HS79" i="62"/>
  <c r="HU79" i="62"/>
  <c r="HN79" i="62"/>
  <c r="HT27" i="62"/>
  <c r="HS93" i="62"/>
  <c r="HS113" i="62"/>
  <c r="HU120" i="62"/>
  <c r="HU94" i="62"/>
  <c r="HS104" i="62"/>
  <c r="HV141" i="62"/>
  <c r="HY141" i="62" s="1"/>
  <c r="HS86" i="62"/>
  <c r="HT47" i="62"/>
  <c r="HS7" i="62"/>
  <c r="HT87" i="62"/>
  <c r="HU92" i="62"/>
  <c r="HM67" i="62"/>
  <c r="HP67" i="62" s="1"/>
  <c r="HT88" i="62"/>
  <c r="IC85" i="62"/>
  <c r="HS63" i="62"/>
  <c r="HN63" i="62"/>
  <c r="IC37" i="62"/>
  <c r="HT73" i="62"/>
  <c r="HU108" i="62"/>
  <c r="HT131" i="62"/>
  <c r="HS99" i="62"/>
  <c r="HT95" i="62"/>
  <c r="HU85" i="62"/>
  <c r="IC61" i="62"/>
  <c r="HU46" i="62"/>
  <c r="HT107" i="62"/>
  <c r="HT67" i="62"/>
  <c r="HT91" i="62"/>
  <c r="HT50" i="62"/>
  <c r="HS54" i="62"/>
  <c r="HS35" i="62"/>
  <c r="HT23" i="62"/>
  <c r="HS139" i="62"/>
  <c r="HT6" i="62"/>
  <c r="HS40" i="62"/>
  <c r="HT30" i="62"/>
  <c r="HT10" i="62"/>
  <c r="HS47" i="62"/>
  <c r="HS87" i="62"/>
  <c r="IC67" i="62"/>
  <c r="HS88" i="62"/>
  <c r="HT66" i="62"/>
  <c r="HT42" i="62"/>
  <c r="HT108" i="62"/>
  <c r="HS131" i="62"/>
  <c r="HU102" i="62"/>
  <c r="HU105" i="62"/>
  <c r="HS95" i="62"/>
  <c r="HT46" i="62"/>
  <c r="HS107" i="62"/>
  <c r="HS67" i="62"/>
  <c r="HU116" i="62"/>
  <c r="HS91" i="62"/>
  <c r="HS23" i="62"/>
  <c r="HS76" i="62"/>
  <c r="HN76" i="62"/>
  <c r="HU76" i="62"/>
  <c r="HT58" i="62"/>
  <c r="HS30" i="62"/>
  <c r="HT92" i="62"/>
  <c r="HN139" i="62"/>
  <c r="HT139" i="62"/>
  <c r="HT94" i="62"/>
  <c r="HU142" i="62"/>
  <c r="HN142" i="62"/>
  <c r="HT83" i="62"/>
  <c r="HU111" i="62"/>
  <c r="HU117" i="62"/>
  <c r="HS94" i="62"/>
  <c r="HX103" i="62"/>
  <c r="HY103" i="62"/>
  <c r="HM115" i="62"/>
  <c r="HP115" i="62" s="1"/>
  <c r="HU86" i="62"/>
  <c r="HN51" i="62"/>
  <c r="HT51" i="62"/>
  <c r="HM55" i="62"/>
  <c r="HP55" i="62" s="1"/>
  <c r="HN59" i="62"/>
  <c r="HS59" i="62"/>
  <c r="HU20" i="62"/>
  <c r="HU62" i="62"/>
  <c r="IC49" i="62"/>
  <c r="HS142" i="62"/>
  <c r="HS41" i="62"/>
  <c r="HN41" i="62"/>
  <c r="HT41" i="62"/>
  <c r="HU17" i="62"/>
  <c r="HN69" i="62"/>
  <c r="HS69" i="62"/>
  <c r="HU69" i="62"/>
  <c r="HS108" i="62"/>
  <c r="HT102" i="62"/>
  <c r="HT105" i="62"/>
  <c r="HN100" i="62"/>
  <c r="HU100" i="62"/>
  <c r="HS100" i="62"/>
  <c r="HS96" i="62"/>
  <c r="HU90" i="62"/>
  <c r="HU98" i="62"/>
  <c r="HS85" i="62"/>
  <c r="HT56" i="62"/>
  <c r="HS46" i="62"/>
  <c r="HT89" i="62"/>
  <c r="HU27" i="62"/>
  <c r="HT116" i="62"/>
  <c r="HS127" i="62"/>
  <c r="HS33" i="62"/>
  <c r="HU48" i="62"/>
  <c r="HN48" i="62"/>
  <c r="HS51" i="62"/>
  <c r="HU10" i="62"/>
  <c r="JG13" i="62"/>
  <c r="JH13" i="62" s="1"/>
  <c r="JG61" i="62"/>
  <c r="JH61" i="62" s="1"/>
  <c r="JG55" i="62"/>
  <c r="JH55" i="62" s="1"/>
  <c r="JG91" i="62"/>
  <c r="JH91" i="62" s="1"/>
  <c r="GO5" i="62"/>
  <c r="GP5" i="62"/>
  <c r="GQ5" i="62"/>
  <c r="HO5" i="62"/>
  <c r="JG37" i="62"/>
  <c r="JH37" i="62" s="1"/>
  <c r="JG85" i="62"/>
  <c r="JH85" i="62" s="1"/>
  <c r="JG31" i="62"/>
  <c r="JH31" i="62" s="1"/>
  <c r="JG67" i="62"/>
  <c r="JH67" i="62" s="1"/>
  <c r="JG73" i="62"/>
  <c r="JH73" i="62" s="1"/>
  <c r="JG49" i="62"/>
  <c r="JH49" i="62" s="1"/>
  <c r="JG7" i="62"/>
  <c r="JH7" i="62" s="1"/>
  <c r="JG43" i="62"/>
  <c r="JH43" i="62" s="1"/>
  <c r="HG5" i="62"/>
  <c r="HN5" i="62" s="1"/>
  <c r="HF5" i="62"/>
  <c r="JG79" i="62"/>
  <c r="JH79" i="62" s="1"/>
  <c r="JH19" i="62"/>
  <c r="JG103" i="62"/>
  <c r="JH103" i="62" s="1"/>
  <c r="JG25" i="62"/>
  <c r="JH25" i="62" s="1"/>
  <c r="HY109" i="62" l="1"/>
  <c r="IA115" i="62"/>
  <c r="HX112" i="62"/>
  <c r="IB31" i="62"/>
  <c r="HY49" i="62"/>
  <c r="HY106" i="62"/>
  <c r="HX106" i="62"/>
  <c r="HZ25" i="62"/>
  <c r="HY115" i="62"/>
  <c r="IB115" i="62"/>
  <c r="HW112" i="62"/>
  <c r="HZ19" i="62"/>
  <c r="HY112" i="62"/>
  <c r="HW25" i="62"/>
  <c r="HX119" i="62"/>
  <c r="HX36" i="62"/>
  <c r="IA25" i="62"/>
  <c r="HX122" i="62"/>
  <c r="HY57" i="62"/>
  <c r="IB11" i="62"/>
  <c r="HY25" i="62"/>
  <c r="HY74" i="62"/>
  <c r="HY136" i="62"/>
  <c r="HY13" i="62"/>
  <c r="HY65" i="62"/>
  <c r="HW115" i="62"/>
  <c r="HW24" i="62"/>
  <c r="HX24" i="62"/>
  <c r="HW68" i="62"/>
  <c r="HY68" i="62"/>
  <c r="HX130" i="62"/>
  <c r="HX15" i="62"/>
  <c r="HY45" i="62"/>
  <c r="IB37" i="62"/>
  <c r="HX75" i="62"/>
  <c r="HY26" i="62"/>
  <c r="HX137" i="62"/>
  <c r="HX14" i="62"/>
  <c r="HY114" i="62"/>
  <c r="HY14" i="62"/>
  <c r="IB19" i="62"/>
  <c r="HX8" i="62"/>
  <c r="HZ115" i="62"/>
  <c r="HY36" i="62"/>
  <c r="HY125" i="62"/>
  <c r="HX29" i="62"/>
  <c r="HY137" i="62"/>
  <c r="ID103" i="62"/>
  <c r="HW124" i="62"/>
  <c r="HX124" i="62"/>
  <c r="HY124" i="62"/>
  <c r="HY70" i="62"/>
  <c r="HX133" i="62"/>
  <c r="HY34" i="62"/>
  <c r="HY126" i="62"/>
  <c r="HX84" i="62"/>
  <c r="HX34" i="62"/>
  <c r="HX81" i="62"/>
  <c r="HW109" i="62"/>
  <c r="HW11" i="62"/>
  <c r="HW140" i="62"/>
  <c r="HW120" i="62"/>
  <c r="HX120" i="62"/>
  <c r="HW32" i="62"/>
  <c r="HX32" i="62"/>
  <c r="HY38" i="62"/>
  <c r="HV78" i="62"/>
  <c r="HW78" i="62" s="1"/>
  <c r="HY140" i="62"/>
  <c r="HX9" i="62"/>
  <c r="HX72" i="62"/>
  <c r="HX126" i="62"/>
  <c r="HY37" i="62"/>
  <c r="HW37" i="62"/>
  <c r="HY101" i="62"/>
  <c r="HY119" i="62"/>
  <c r="HW56" i="62"/>
  <c r="HY52" i="62"/>
  <c r="HW72" i="62"/>
  <c r="HX136" i="62"/>
  <c r="HZ109" i="62"/>
  <c r="HY16" i="62"/>
  <c r="IA133" i="62"/>
  <c r="HW16" i="62"/>
  <c r="HX44" i="62"/>
  <c r="HX31" i="62"/>
  <c r="HY15" i="62"/>
  <c r="HX68" i="62"/>
  <c r="HY72" i="62"/>
  <c r="HX80" i="62"/>
  <c r="HX53" i="62"/>
  <c r="HX45" i="62"/>
  <c r="IB15" i="62"/>
  <c r="HY80" i="62"/>
  <c r="IB13" i="62"/>
  <c r="HW36" i="62"/>
  <c r="HY130" i="62"/>
  <c r="HZ31" i="62"/>
  <c r="HW29" i="62"/>
  <c r="HX97" i="62"/>
  <c r="HW53" i="62"/>
  <c r="HW15" i="62"/>
  <c r="HW45" i="62"/>
  <c r="HY31" i="62"/>
  <c r="HZ133" i="62"/>
  <c r="HY84" i="62"/>
  <c r="HW130" i="62"/>
  <c r="HW8" i="62"/>
  <c r="IB8" i="62"/>
  <c r="HX110" i="62"/>
  <c r="HY110" i="62"/>
  <c r="HW110" i="62"/>
  <c r="HY60" i="62"/>
  <c r="HX123" i="62"/>
  <c r="IB18" i="62"/>
  <c r="HX114" i="62"/>
  <c r="HY29" i="62"/>
  <c r="HY123" i="62"/>
  <c r="HW136" i="62"/>
  <c r="HX13" i="62"/>
  <c r="IB14" i="62"/>
  <c r="HY53" i="62"/>
  <c r="HX38" i="62"/>
  <c r="HX12" i="62"/>
  <c r="HW44" i="62"/>
  <c r="IB133" i="62"/>
  <c r="HX70" i="62"/>
  <c r="HX18" i="62"/>
  <c r="IA121" i="62"/>
  <c r="HY121" i="62"/>
  <c r="HW75" i="62"/>
  <c r="HX141" i="62"/>
  <c r="HX118" i="62"/>
  <c r="IB16" i="62"/>
  <c r="HW38" i="62"/>
  <c r="HY19" i="62"/>
  <c r="HY81" i="62"/>
  <c r="IB97" i="62"/>
  <c r="HW114" i="62"/>
  <c r="HX52" i="62"/>
  <c r="HW19" i="62"/>
  <c r="HY133" i="62"/>
  <c r="HW18" i="62"/>
  <c r="HZ13" i="62"/>
  <c r="HY24" i="62"/>
  <c r="HX48" i="62"/>
  <c r="HZ121" i="62"/>
  <c r="IB12" i="62"/>
  <c r="HX19" i="62"/>
  <c r="IB25" i="62"/>
  <c r="HX25" i="62"/>
  <c r="HW118" i="62"/>
  <c r="HW13" i="62"/>
  <c r="HW48" i="62"/>
  <c r="IA31" i="62"/>
  <c r="HW134" i="62"/>
  <c r="HW65" i="62"/>
  <c r="HX65" i="62"/>
  <c r="HW52" i="62"/>
  <c r="HW141" i="62"/>
  <c r="HW138" i="62"/>
  <c r="HW121" i="62"/>
  <c r="HX138" i="62"/>
  <c r="HY18" i="62"/>
  <c r="HY12" i="62"/>
  <c r="IB121" i="62"/>
  <c r="HW12" i="62"/>
  <c r="HW6" i="62"/>
  <c r="HX105" i="62"/>
  <c r="HV35" i="62"/>
  <c r="HV21" i="62"/>
  <c r="HW21" i="62" s="1"/>
  <c r="HV71" i="62"/>
  <c r="HW71" i="62" s="1"/>
  <c r="HY9" i="62"/>
  <c r="HV128" i="62"/>
  <c r="HW128" i="62" s="1"/>
  <c r="HV27" i="62"/>
  <c r="HV42" i="62"/>
  <c r="HY61" i="62"/>
  <c r="HV73" i="62"/>
  <c r="IA73" i="62" s="1"/>
  <c r="HV92" i="62"/>
  <c r="HX92" i="62" s="1"/>
  <c r="HX140" i="62"/>
  <c r="HV51" i="62"/>
  <c r="HY48" i="62"/>
  <c r="HW74" i="62"/>
  <c r="HX116" i="62"/>
  <c r="HV46" i="62"/>
  <c r="HV96" i="62"/>
  <c r="HW96" i="62" s="1"/>
  <c r="HX102" i="62"/>
  <c r="IA13" i="62"/>
  <c r="HV76" i="62"/>
  <c r="HY116" i="62"/>
  <c r="HV107" i="62"/>
  <c r="HY102" i="62"/>
  <c r="HV47" i="62"/>
  <c r="HW47" i="62" s="1"/>
  <c r="HV7" i="62"/>
  <c r="HW7" i="62" s="1"/>
  <c r="HV86" i="62"/>
  <c r="HW86" i="62" s="1"/>
  <c r="HY97" i="62"/>
  <c r="HV55" i="62"/>
  <c r="IB55" i="62" s="1"/>
  <c r="HV50" i="62"/>
  <c r="HX50" i="62" s="1"/>
  <c r="HW81" i="62"/>
  <c r="HY89" i="62"/>
  <c r="HW57" i="62"/>
  <c r="HW70" i="62"/>
  <c r="HY32" i="62"/>
  <c r="HW97" i="62"/>
  <c r="HW60" i="62"/>
  <c r="HX11" i="62"/>
  <c r="IB9" i="62"/>
  <c r="HW122" i="62"/>
  <c r="HX57" i="62"/>
  <c r="IB61" i="62"/>
  <c r="HV66" i="62"/>
  <c r="HX60" i="62"/>
  <c r="HY11" i="62"/>
  <c r="HY122" i="62"/>
  <c r="HY138" i="62"/>
  <c r="HY83" i="62"/>
  <c r="HW10" i="62"/>
  <c r="HY56" i="62"/>
  <c r="HV33" i="62"/>
  <c r="HW33" i="62" s="1"/>
  <c r="HV100" i="62"/>
  <c r="HV41" i="62"/>
  <c r="HV59" i="62"/>
  <c r="HY134" i="62"/>
  <c r="HV30" i="62"/>
  <c r="HV23" i="62"/>
  <c r="HX74" i="62"/>
  <c r="HV95" i="62"/>
  <c r="HW95" i="62" s="1"/>
  <c r="HV131" i="62"/>
  <c r="HV40" i="62"/>
  <c r="HV54" i="62"/>
  <c r="HX54" i="62" s="1"/>
  <c r="HV63" i="62"/>
  <c r="HY75" i="62"/>
  <c r="HV104" i="62"/>
  <c r="HW104" i="62" s="1"/>
  <c r="HV113" i="62"/>
  <c r="HZ37" i="62"/>
  <c r="HZ97" i="62"/>
  <c r="HV132" i="62"/>
  <c r="HY8" i="62"/>
  <c r="HV98" i="62"/>
  <c r="HY22" i="62"/>
  <c r="HY43" i="62"/>
  <c r="IB49" i="62"/>
  <c r="HV139" i="62"/>
  <c r="HX139" i="62" s="1"/>
  <c r="IA61" i="62"/>
  <c r="HY64" i="62"/>
  <c r="HY120" i="62"/>
  <c r="HV93" i="62"/>
  <c r="HV58" i="62"/>
  <c r="HY58" i="62" s="1"/>
  <c r="IB6" i="62"/>
  <c r="HY6" i="62"/>
  <c r="HY39" i="62"/>
  <c r="HX43" i="62"/>
  <c r="HX134" i="62"/>
  <c r="HV90" i="62"/>
  <c r="HX49" i="62"/>
  <c r="IB43" i="62"/>
  <c r="HV117" i="62"/>
  <c r="HW117" i="62" s="1"/>
  <c r="HY44" i="62"/>
  <c r="HV79" i="62"/>
  <c r="HZ79" i="62" s="1"/>
  <c r="HV108" i="62"/>
  <c r="HX108" i="62" s="1"/>
  <c r="HV127" i="62"/>
  <c r="IB127" i="62" s="1"/>
  <c r="HV94" i="62"/>
  <c r="HW94" i="62" s="1"/>
  <c r="HY105" i="62"/>
  <c r="HZ49" i="62"/>
  <c r="HX64" i="62"/>
  <c r="HV87" i="62"/>
  <c r="HX61" i="62"/>
  <c r="HZ43" i="62"/>
  <c r="HW119" i="62"/>
  <c r="HX26" i="62"/>
  <c r="HV135" i="62"/>
  <c r="HW61" i="62"/>
  <c r="IA43" i="62"/>
  <c r="HW101" i="62"/>
  <c r="IA37" i="62"/>
  <c r="HX39" i="62"/>
  <c r="IA97" i="62"/>
  <c r="IA49" i="62"/>
  <c r="IA19" i="62"/>
  <c r="HX101" i="62"/>
  <c r="HV111" i="62"/>
  <c r="HW111" i="62" s="1"/>
  <c r="HX121" i="62"/>
  <c r="HV91" i="62"/>
  <c r="IB91" i="62" s="1"/>
  <c r="HX6" i="62"/>
  <c r="IA6" i="62"/>
  <c r="HX56" i="62"/>
  <c r="HV99" i="62"/>
  <c r="HW99" i="62" s="1"/>
  <c r="HV85" i="62"/>
  <c r="HZ85" i="62" s="1"/>
  <c r="HV142" i="62"/>
  <c r="HW142" i="62" s="1"/>
  <c r="HX22" i="62"/>
  <c r="HW64" i="62"/>
  <c r="HV67" i="62"/>
  <c r="IA67" i="62" s="1"/>
  <c r="IB10" i="62"/>
  <c r="HY10" i="62"/>
  <c r="HX89" i="62"/>
  <c r="HV69" i="62"/>
  <c r="HX83" i="62"/>
  <c r="HX109" i="62"/>
  <c r="IA109" i="62"/>
  <c r="HW31" i="62"/>
  <c r="IB109" i="62"/>
  <c r="HV88" i="62"/>
  <c r="HW49" i="62"/>
  <c r="HX10" i="62"/>
  <c r="HW39" i="62"/>
  <c r="HW125" i="62"/>
  <c r="HV77" i="62"/>
  <c r="HW77" i="62" s="1"/>
  <c r="HV17" i="62"/>
  <c r="HX17" i="62" s="1"/>
  <c r="HV20" i="62"/>
  <c r="HX125" i="62"/>
  <c r="HV129" i="62"/>
  <c r="HV62" i="62"/>
  <c r="HU5" i="62"/>
  <c r="HS5" i="62"/>
  <c r="HT5" i="62"/>
  <c r="FM44" i="61"/>
  <c r="GV44" i="61" s="1"/>
  <c r="FL44" i="61"/>
  <c r="GS44" i="61" s="1"/>
  <c r="FK44" i="61"/>
  <c r="GP44" i="61" s="1"/>
  <c r="FJ44" i="61"/>
  <c r="FI44" i="61"/>
  <c r="GG44" i="61" s="1"/>
  <c r="FG44" i="61"/>
  <c r="GU44" i="61" s="1"/>
  <c r="FF44" i="61"/>
  <c r="GR44" i="61" s="1"/>
  <c r="FE44" i="61"/>
  <c r="GO44" i="61" s="1"/>
  <c r="FD44" i="61"/>
  <c r="FC44" i="61"/>
  <c r="GF44" i="61" s="1"/>
  <c r="FA44" i="61"/>
  <c r="GT44" i="61" s="1"/>
  <c r="EZ44" i="61"/>
  <c r="GQ44" i="61" s="1"/>
  <c r="EY44" i="61"/>
  <c r="GN44" i="61" s="1"/>
  <c r="EX44" i="61"/>
  <c r="EW44" i="61"/>
  <c r="GE44" i="61" s="1"/>
  <c r="ET44" i="61"/>
  <c r="ES44" i="61"/>
  <c r="ER44" i="61"/>
  <c r="EQ44" i="61"/>
  <c r="EP44" i="61"/>
  <c r="EO44" i="61"/>
  <c r="EN44" i="61"/>
  <c r="EM44" i="61"/>
  <c r="EL44" i="61"/>
  <c r="EK44" i="61"/>
  <c r="EJ44" i="61"/>
  <c r="EI44" i="61"/>
  <c r="EG44" i="61"/>
  <c r="EF44" i="61"/>
  <c r="EE44" i="61"/>
  <c r="ED44" i="61"/>
  <c r="EC44" i="61"/>
  <c r="EA44" i="61"/>
  <c r="DZ44" i="61"/>
  <c r="GC44" i="61" s="1"/>
  <c r="DY44" i="61"/>
  <c r="DX44" i="61"/>
  <c r="DW44" i="61"/>
  <c r="DV44" i="61"/>
  <c r="DU44" i="61"/>
  <c r="DT44" i="61"/>
  <c r="DS44" i="61"/>
  <c r="DR44" i="61"/>
  <c r="DQ44" i="61"/>
  <c r="DP44" i="61"/>
  <c r="DO44" i="61"/>
  <c r="DF44" i="61"/>
  <c r="DG44" i="61" s="1"/>
  <c r="DH44" i="61" s="1"/>
  <c r="DB44" i="61"/>
  <c r="DD44" i="61" s="1"/>
  <c r="GB44" i="61" s="1"/>
  <c r="HG44" i="61" s="1"/>
  <c r="CU44" i="61"/>
  <c r="CS44" i="61"/>
  <c r="CQ44" i="61"/>
  <c r="CP44" i="61"/>
  <c r="CO44" i="61"/>
  <c r="CN44" i="61"/>
  <c r="CM44" i="61"/>
  <c r="CL44" i="61"/>
  <c r="CK44" i="61"/>
  <c r="CJ44" i="61"/>
  <c r="CI44" i="61"/>
  <c r="FM43" i="61"/>
  <c r="GV43" i="61" s="1"/>
  <c r="FL43" i="61"/>
  <c r="GS43" i="61" s="1"/>
  <c r="FK43" i="61"/>
  <c r="GP43" i="61" s="1"/>
  <c r="FJ43" i="61"/>
  <c r="FI43" i="61"/>
  <c r="GG43" i="61" s="1"/>
  <c r="FG43" i="61"/>
  <c r="GU43" i="61" s="1"/>
  <c r="FF43" i="61"/>
  <c r="GR43" i="61" s="1"/>
  <c r="FE43" i="61"/>
  <c r="GO43" i="61" s="1"/>
  <c r="FD43" i="61"/>
  <c r="FC43" i="61"/>
  <c r="GF43" i="61" s="1"/>
  <c r="FA43" i="61"/>
  <c r="GT43" i="61" s="1"/>
  <c r="EZ43" i="61"/>
  <c r="GQ43" i="61" s="1"/>
  <c r="EY43" i="61"/>
  <c r="GN43" i="61" s="1"/>
  <c r="EX43" i="61"/>
  <c r="EW43" i="61"/>
  <c r="GE43" i="61" s="1"/>
  <c r="ET43" i="61"/>
  <c r="ES43" i="61"/>
  <c r="ER43" i="61"/>
  <c r="EQ43" i="61"/>
  <c r="EP43" i="61"/>
  <c r="EO43" i="61"/>
  <c r="EN43" i="61"/>
  <c r="EM43" i="61"/>
  <c r="EL43" i="61"/>
  <c r="EK43" i="61"/>
  <c r="EJ43" i="61"/>
  <c r="EI43" i="61"/>
  <c r="EG43" i="61"/>
  <c r="EF43" i="61"/>
  <c r="EE43" i="61"/>
  <c r="ED43" i="61"/>
  <c r="EC43" i="61"/>
  <c r="EA43" i="61"/>
  <c r="DZ43" i="61"/>
  <c r="GC43" i="61" s="1"/>
  <c r="DY43" i="61"/>
  <c r="DX43" i="61"/>
  <c r="DW43" i="61"/>
  <c r="DV43" i="61"/>
  <c r="DU43" i="61"/>
  <c r="DT43" i="61"/>
  <c r="DS43" i="61"/>
  <c r="DR43" i="61"/>
  <c r="DQ43" i="61"/>
  <c r="DP43" i="61"/>
  <c r="DO43" i="61"/>
  <c r="DF43" i="61"/>
  <c r="DG43" i="61" s="1"/>
  <c r="DB43" i="61"/>
  <c r="DD43" i="61" s="1"/>
  <c r="CU43" i="61"/>
  <c r="CS43" i="61"/>
  <c r="CQ43" i="61"/>
  <c r="CP43" i="61"/>
  <c r="CO43" i="61"/>
  <c r="CN43" i="61"/>
  <c r="CM43" i="61"/>
  <c r="CL43" i="61"/>
  <c r="CK43" i="61"/>
  <c r="CJ43" i="61"/>
  <c r="CI43" i="61"/>
  <c r="FM42" i="61"/>
  <c r="GV42" i="61" s="1"/>
  <c r="FL42" i="61"/>
  <c r="GS42" i="61" s="1"/>
  <c r="FK42" i="61"/>
  <c r="GP42" i="61" s="1"/>
  <c r="FJ42" i="61"/>
  <c r="FI42" i="61"/>
  <c r="GG42" i="61" s="1"/>
  <c r="FG42" i="61"/>
  <c r="GU42" i="61" s="1"/>
  <c r="FF42" i="61"/>
  <c r="GR42" i="61" s="1"/>
  <c r="FE42" i="61"/>
  <c r="GO42" i="61" s="1"/>
  <c r="FD42" i="61"/>
  <c r="FC42" i="61"/>
  <c r="GF42" i="61" s="1"/>
  <c r="FA42" i="61"/>
  <c r="GT42" i="61" s="1"/>
  <c r="EZ42" i="61"/>
  <c r="GQ42" i="61" s="1"/>
  <c r="EY42" i="61"/>
  <c r="GN42" i="61" s="1"/>
  <c r="EX42" i="61"/>
  <c r="EW42" i="61"/>
  <c r="GE42" i="61" s="1"/>
  <c r="ET42" i="61"/>
  <c r="ES42" i="61"/>
  <c r="ER42" i="61"/>
  <c r="EQ42" i="61"/>
  <c r="EP42" i="61"/>
  <c r="EO42" i="61"/>
  <c r="EN42" i="61"/>
  <c r="EM42" i="61"/>
  <c r="EL42" i="61"/>
  <c r="EK42" i="61"/>
  <c r="EJ42" i="61"/>
  <c r="EI42" i="61"/>
  <c r="EG42" i="61"/>
  <c r="EF42" i="61"/>
  <c r="EE42" i="61"/>
  <c r="ED42" i="61"/>
  <c r="EC42" i="61"/>
  <c r="EA42" i="61"/>
  <c r="DZ42" i="61"/>
  <c r="GC42" i="61" s="1"/>
  <c r="DY42" i="61"/>
  <c r="DX42" i="61"/>
  <c r="DW42" i="61"/>
  <c r="DV42" i="61"/>
  <c r="DU42" i="61"/>
  <c r="DT42" i="61"/>
  <c r="DS42" i="61"/>
  <c r="DR42" i="61"/>
  <c r="DQ42" i="61"/>
  <c r="DP42" i="61"/>
  <c r="DO42" i="61"/>
  <c r="DF42" i="61"/>
  <c r="DG42" i="61" s="1"/>
  <c r="DI42" i="61" s="1"/>
  <c r="DB42" i="61"/>
  <c r="CU42" i="61"/>
  <c r="CS42" i="61"/>
  <c r="CQ42" i="61"/>
  <c r="CP42" i="61"/>
  <c r="CO42" i="61"/>
  <c r="CN42" i="61"/>
  <c r="CM42" i="61"/>
  <c r="CL42" i="61"/>
  <c r="CK42" i="61"/>
  <c r="CJ42" i="61"/>
  <c r="CI42" i="61"/>
  <c r="FM41" i="61"/>
  <c r="GV41" i="61" s="1"/>
  <c r="FL41" i="61"/>
  <c r="GS41" i="61" s="1"/>
  <c r="FK41" i="61"/>
  <c r="GP41" i="61" s="1"/>
  <c r="FJ41" i="61"/>
  <c r="FI41" i="61"/>
  <c r="GG41" i="61" s="1"/>
  <c r="FG41" i="61"/>
  <c r="GU41" i="61" s="1"/>
  <c r="FF41" i="61"/>
  <c r="GR41" i="61" s="1"/>
  <c r="FE41" i="61"/>
  <c r="GO41" i="61" s="1"/>
  <c r="FD41" i="61"/>
  <c r="FC41" i="61"/>
  <c r="GF41" i="61" s="1"/>
  <c r="FA41" i="61"/>
  <c r="GT41" i="61" s="1"/>
  <c r="EZ41" i="61"/>
  <c r="GQ41" i="61" s="1"/>
  <c r="EY41" i="61"/>
  <c r="GN41" i="61" s="1"/>
  <c r="EX41" i="61"/>
  <c r="EW41" i="61"/>
  <c r="GE41" i="61" s="1"/>
  <c r="ET41" i="61"/>
  <c r="ES41" i="61"/>
  <c r="ER41" i="61"/>
  <c r="EQ41" i="61"/>
  <c r="EP41" i="61"/>
  <c r="EO41" i="61"/>
  <c r="EN41" i="61"/>
  <c r="EM41" i="61"/>
  <c r="EL41" i="61"/>
  <c r="EK41" i="61"/>
  <c r="EJ41" i="61"/>
  <c r="EI41" i="61"/>
  <c r="EG41" i="61"/>
  <c r="EF41" i="61"/>
  <c r="EE41" i="61"/>
  <c r="ED41" i="61"/>
  <c r="EC41" i="61"/>
  <c r="EA41" i="61"/>
  <c r="DZ41" i="61"/>
  <c r="GC41" i="61" s="1"/>
  <c r="DY41" i="61"/>
  <c r="DX41" i="61"/>
  <c r="DW41" i="61"/>
  <c r="DV41" i="61"/>
  <c r="DU41" i="61"/>
  <c r="DT41" i="61"/>
  <c r="DS41" i="61"/>
  <c r="DR41" i="61"/>
  <c r="DQ41" i="61"/>
  <c r="DP41" i="61"/>
  <c r="DO41" i="61"/>
  <c r="DF41" i="61"/>
  <c r="DG41" i="61" s="1"/>
  <c r="DH41" i="61" s="1"/>
  <c r="DB41" i="61"/>
  <c r="DC41" i="61" s="1"/>
  <c r="CU41" i="61"/>
  <c r="CS41" i="61"/>
  <c r="CQ41" i="61"/>
  <c r="CP41" i="61"/>
  <c r="CO41" i="61"/>
  <c r="CN41" i="61"/>
  <c r="CM41" i="61"/>
  <c r="CL41" i="61"/>
  <c r="CK41" i="61"/>
  <c r="CJ41" i="61"/>
  <c r="CI41" i="61"/>
  <c r="FM40" i="61"/>
  <c r="GV40" i="61" s="1"/>
  <c r="FL40" i="61"/>
  <c r="GS40" i="61" s="1"/>
  <c r="FK40" i="61"/>
  <c r="GP40" i="61" s="1"/>
  <c r="FJ40" i="61"/>
  <c r="FI40" i="61"/>
  <c r="GG40" i="61" s="1"/>
  <c r="FG40" i="61"/>
  <c r="GU40" i="61" s="1"/>
  <c r="FF40" i="61"/>
  <c r="GR40" i="61" s="1"/>
  <c r="FE40" i="61"/>
  <c r="GO40" i="61" s="1"/>
  <c r="FD40" i="61"/>
  <c r="FC40" i="61"/>
  <c r="GF40" i="61" s="1"/>
  <c r="FA40" i="61"/>
  <c r="GT40" i="61" s="1"/>
  <c r="EZ40" i="61"/>
  <c r="GQ40" i="61" s="1"/>
  <c r="EY40" i="61"/>
  <c r="GN40" i="61" s="1"/>
  <c r="EX40" i="61"/>
  <c r="EW40" i="61"/>
  <c r="GE40" i="61" s="1"/>
  <c r="ET40" i="61"/>
  <c r="ES40" i="61"/>
  <c r="ER40" i="61"/>
  <c r="EQ40" i="61"/>
  <c r="EP40" i="61"/>
  <c r="EO40" i="61"/>
  <c r="EN40" i="61"/>
  <c r="EM40" i="61"/>
  <c r="EL40" i="61"/>
  <c r="EK40" i="61"/>
  <c r="EJ40" i="61"/>
  <c r="EI40" i="61"/>
  <c r="EG40" i="61"/>
  <c r="EF40" i="61"/>
  <c r="EE40" i="61"/>
  <c r="ED40" i="61"/>
  <c r="EC40" i="61"/>
  <c r="EA40" i="61"/>
  <c r="DZ40" i="61"/>
  <c r="GC40" i="61" s="1"/>
  <c r="DY40" i="61"/>
  <c r="DX40" i="61"/>
  <c r="DW40" i="61"/>
  <c r="DV40" i="61"/>
  <c r="DU40" i="61"/>
  <c r="DT40" i="61"/>
  <c r="DS40" i="61"/>
  <c r="DR40" i="61"/>
  <c r="DQ40" i="61"/>
  <c r="DP40" i="61"/>
  <c r="DO40" i="61"/>
  <c r="DF40" i="61"/>
  <c r="DG40" i="61" s="1"/>
  <c r="DB40" i="61"/>
  <c r="DD40" i="61" s="1"/>
  <c r="GB40" i="61" s="1"/>
  <c r="HG40" i="61" s="1"/>
  <c r="CU40" i="61"/>
  <c r="CS40" i="61"/>
  <c r="CQ40" i="61"/>
  <c r="CP40" i="61"/>
  <c r="CO40" i="61"/>
  <c r="CN40" i="61"/>
  <c r="CM40" i="61"/>
  <c r="CL40" i="61"/>
  <c r="CK40" i="61"/>
  <c r="CJ40" i="61"/>
  <c r="CI40" i="61"/>
  <c r="FM39" i="61"/>
  <c r="GV39" i="61" s="1"/>
  <c r="FL39" i="61"/>
  <c r="GS39" i="61" s="1"/>
  <c r="FK39" i="61"/>
  <c r="GP39" i="61" s="1"/>
  <c r="FJ39" i="61"/>
  <c r="FI39" i="61"/>
  <c r="GG39" i="61" s="1"/>
  <c r="FG39" i="61"/>
  <c r="GU39" i="61" s="1"/>
  <c r="FF39" i="61"/>
  <c r="GR39" i="61" s="1"/>
  <c r="FE39" i="61"/>
  <c r="GO39" i="61" s="1"/>
  <c r="FD39" i="61"/>
  <c r="FC39" i="61"/>
  <c r="GF39" i="61" s="1"/>
  <c r="FA39" i="61"/>
  <c r="GT39" i="61" s="1"/>
  <c r="EZ39" i="61"/>
  <c r="GQ39" i="61" s="1"/>
  <c r="EY39" i="61"/>
  <c r="GN39" i="61" s="1"/>
  <c r="EX39" i="61"/>
  <c r="EW39" i="61"/>
  <c r="GE39" i="61" s="1"/>
  <c r="ET39" i="61"/>
  <c r="ES39" i="61"/>
  <c r="ER39" i="61"/>
  <c r="EQ39" i="61"/>
  <c r="EP39" i="61"/>
  <c r="EO39" i="61"/>
  <c r="EN39" i="61"/>
  <c r="EM39" i="61"/>
  <c r="EL39" i="61"/>
  <c r="EK39" i="61"/>
  <c r="EJ39" i="61"/>
  <c r="EI39" i="61"/>
  <c r="EG39" i="61"/>
  <c r="EF39" i="61"/>
  <c r="EE39" i="61"/>
  <c r="ED39" i="61"/>
  <c r="EC39" i="61"/>
  <c r="EA39" i="61"/>
  <c r="DZ39" i="61"/>
  <c r="GC39" i="61" s="1"/>
  <c r="DY39" i="61"/>
  <c r="DX39" i="61"/>
  <c r="DW39" i="61"/>
  <c r="DV39" i="61"/>
  <c r="DU39" i="61"/>
  <c r="DT39" i="61"/>
  <c r="DS39" i="61"/>
  <c r="DR39" i="61"/>
  <c r="DQ39" i="61"/>
  <c r="DP39" i="61"/>
  <c r="DO39" i="61"/>
  <c r="DF39" i="61"/>
  <c r="DG39" i="61" s="1"/>
  <c r="DL39" i="61" s="1"/>
  <c r="DB39" i="61"/>
  <c r="DD39" i="61" s="1"/>
  <c r="CU39" i="61"/>
  <c r="CS39" i="61"/>
  <c r="CQ39" i="61"/>
  <c r="CP39" i="61"/>
  <c r="CO39" i="61"/>
  <c r="CN39" i="61"/>
  <c r="CM39" i="61"/>
  <c r="CL39" i="61"/>
  <c r="CK39" i="61"/>
  <c r="CJ39" i="61"/>
  <c r="CI39" i="61"/>
  <c r="FM38" i="61"/>
  <c r="GV38" i="61" s="1"/>
  <c r="FL38" i="61"/>
  <c r="GS38" i="61" s="1"/>
  <c r="FK38" i="61"/>
  <c r="GP38" i="61" s="1"/>
  <c r="FJ38" i="61"/>
  <c r="FI38" i="61"/>
  <c r="GG38" i="61" s="1"/>
  <c r="FG38" i="61"/>
  <c r="GU38" i="61" s="1"/>
  <c r="FF38" i="61"/>
  <c r="GR38" i="61" s="1"/>
  <c r="FE38" i="61"/>
  <c r="GO38" i="61" s="1"/>
  <c r="FD38" i="61"/>
  <c r="FC38" i="61"/>
  <c r="GF38" i="61" s="1"/>
  <c r="FA38" i="61"/>
  <c r="GT38" i="61" s="1"/>
  <c r="EZ38" i="61"/>
  <c r="GQ38" i="61" s="1"/>
  <c r="EY38" i="61"/>
  <c r="GN38" i="61" s="1"/>
  <c r="EX38" i="61"/>
  <c r="EW38" i="61"/>
  <c r="GE38" i="61" s="1"/>
  <c r="ET38" i="61"/>
  <c r="ES38" i="61"/>
  <c r="ER38" i="61"/>
  <c r="EQ38" i="61"/>
  <c r="EP38" i="61"/>
  <c r="EO38" i="61"/>
  <c r="EN38" i="61"/>
  <c r="EM38" i="61"/>
  <c r="EL38" i="61"/>
  <c r="EK38" i="61"/>
  <c r="EJ38" i="61"/>
  <c r="EI38" i="61"/>
  <c r="EG38" i="61"/>
  <c r="EF38" i="61"/>
  <c r="EE38" i="61"/>
  <c r="ED38" i="61"/>
  <c r="EC38" i="61"/>
  <c r="EA38" i="61"/>
  <c r="DZ38" i="61"/>
  <c r="GC38" i="61" s="1"/>
  <c r="DY38" i="61"/>
  <c r="DX38" i="61"/>
  <c r="DW38" i="61"/>
  <c r="DV38" i="61"/>
  <c r="DU38" i="61"/>
  <c r="DT38" i="61"/>
  <c r="DS38" i="61"/>
  <c r="DR38" i="61"/>
  <c r="DQ38" i="61"/>
  <c r="DP38" i="61"/>
  <c r="DO38" i="61"/>
  <c r="DF38" i="61"/>
  <c r="DG38" i="61" s="1"/>
  <c r="DM38" i="61" s="1"/>
  <c r="DB38" i="61"/>
  <c r="CU38" i="61"/>
  <c r="CS38" i="61"/>
  <c r="CQ38" i="61"/>
  <c r="CP38" i="61"/>
  <c r="CO38" i="61"/>
  <c r="CN38" i="61"/>
  <c r="CM38" i="61"/>
  <c r="CL38" i="61"/>
  <c r="CK38" i="61"/>
  <c r="CJ38" i="61"/>
  <c r="CI38" i="61"/>
  <c r="FM37" i="61"/>
  <c r="GV37" i="61" s="1"/>
  <c r="FL37" i="61"/>
  <c r="GS37" i="61" s="1"/>
  <c r="FK37" i="61"/>
  <c r="GP37" i="61" s="1"/>
  <c r="FJ37" i="61"/>
  <c r="FI37" i="61"/>
  <c r="GG37" i="61" s="1"/>
  <c r="FG37" i="61"/>
  <c r="GU37" i="61" s="1"/>
  <c r="FF37" i="61"/>
  <c r="GR37" i="61" s="1"/>
  <c r="FE37" i="61"/>
  <c r="GO37" i="61" s="1"/>
  <c r="FD37" i="61"/>
  <c r="FC37" i="61"/>
  <c r="GF37" i="61" s="1"/>
  <c r="FA37" i="61"/>
  <c r="GT37" i="61" s="1"/>
  <c r="EZ37" i="61"/>
  <c r="GQ37" i="61" s="1"/>
  <c r="EY37" i="61"/>
  <c r="GN37" i="61" s="1"/>
  <c r="EX37" i="61"/>
  <c r="EW37" i="61"/>
  <c r="GE37" i="61" s="1"/>
  <c r="ET37" i="61"/>
  <c r="ES37" i="61"/>
  <c r="ER37" i="61"/>
  <c r="EQ37" i="61"/>
  <c r="EP37" i="61"/>
  <c r="EO37" i="61"/>
  <c r="EN37" i="61"/>
  <c r="EM37" i="61"/>
  <c r="EL37" i="61"/>
  <c r="EK37" i="61"/>
  <c r="EJ37" i="61"/>
  <c r="EI37" i="61"/>
  <c r="EG37" i="61"/>
  <c r="EF37" i="61"/>
  <c r="EE37" i="61"/>
  <c r="ED37" i="61"/>
  <c r="EC37" i="61"/>
  <c r="EA37" i="61"/>
  <c r="DZ37" i="61"/>
  <c r="GC37" i="61" s="1"/>
  <c r="DY37" i="61"/>
  <c r="DX37" i="61"/>
  <c r="DW37" i="61"/>
  <c r="DV37" i="61"/>
  <c r="DU37" i="61"/>
  <c r="DT37" i="61"/>
  <c r="DS37" i="61"/>
  <c r="DR37" i="61"/>
  <c r="DQ37" i="61"/>
  <c r="DP37" i="61"/>
  <c r="DO37" i="61"/>
  <c r="DF37" i="61"/>
  <c r="DG37" i="61" s="1"/>
  <c r="DI37" i="61" s="1"/>
  <c r="DB37" i="61"/>
  <c r="DD37" i="61" s="1"/>
  <c r="CU37" i="61"/>
  <c r="CS37" i="61"/>
  <c r="CQ37" i="61"/>
  <c r="CP37" i="61"/>
  <c r="CO37" i="61"/>
  <c r="CN37" i="61"/>
  <c r="CM37" i="61"/>
  <c r="CL37" i="61"/>
  <c r="CK37" i="61"/>
  <c r="CJ37" i="61"/>
  <c r="CI37" i="61"/>
  <c r="FM36" i="61"/>
  <c r="GV36" i="61" s="1"/>
  <c r="FL36" i="61"/>
  <c r="GS36" i="61" s="1"/>
  <c r="FK36" i="61"/>
  <c r="GP36" i="61" s="1"/>
  <c r="FJ36" i="61"/>
  <c r="FI36" i="61"/>
  <c r="GG36" i="61" s="1"/>
  <c r="FG36" i="61"/>
  <c r="GU36" i="61" s="1"/>
  <c r="FF36" i="61"/>
  <c r="GR36" i="61" s="1"/>
  <c r="FE36" i="61"/>
  <c r="GO36" i="61" s="1"/>
  <c r="FD36" i="61"/>
  <c r="FC36" i="61"/>
  <c r="GF36" i="61" s="1"/>
  <c r="FA36" i="61"/>
  <c r="GT36" i="61" s="1"/>
  <c r="EZ36" i="61"/>
  <c r="GQ36" i="61" s="1"/>
  <c r="EY36" i="61"/>
  <c r="GN36" i="61" s="1"/>
  <c r="EX36" i="61"/>
  <c r="EW36" i="61"/>
  <c r="GE36" i="61" s="1"/>
  <c r="ET36" i="61"/>
  <c r="ES36" i="61"/>
  <c r="ER36" i="61"/>
  <c r="EQ36" i="61"/>
  <c r="EP36" i="61"/>
  <c r="EO36" i="61"/>
  <c r="EN36" i="61"/>
  <c r="EM36" i="61"/>
  <c r="EL36" i="61"/>
  <c r="EK36" i="61"/>
  <c r="EJ36" i="61"/>
  <c r="EI36" i="61"/>
  <c r="EG36" i="61"/>
  <c r="EF36" i="61"/>
  <c r="EE36" i="61"/>
  <c r="ED36" i="61"/>
  <c r="EC36" i="61"/>
  <c r="EA36" i="61"/>
  <c r="DZ36" i="61"/>
  <c r="GC36" i="61" s="1"/>
  <c r="DY36" i="61"/>
  <c r="DX36" i="61"/>
  <c r="DW36" i="61"/>
  <c r="DV36" i="61"/>
  <c r="DU36" i="61"/>
  <c r="DT36" i="61"/>
  <c r="DS36" i="61"/>
  <c r="DR36" i="61"/>
  <c r="DQ36" i="61"/>
  <c r="DP36" i="61"/>
  <c r="DO36" i="61"/>
  <c r="DF36" i="61"/>
  <c r="DG36" i="61" s="1"/>
  <c r="DJ36" i="61" s="1"/>
  <c r="DB36" i="61"/>
  <c r="DD36" i="61" s="1"/>
  <c r="CU36" i="61"/>
  <c r="CS36" i="61"/>
  <c r="CQ36" i="61"/>
  <c r="CP36" i="61"/>
  <c r="CO36" i="61"/>
  <c r="CN36" i="61"/>
  <c r="CM36" i="61"/>
  <c r="CL36" i="61"/>
  <c r="CK36" i="61"/>
  <c r="CJ36" i="61"/>
  <c r="CI36" i="61"/>
  <c r="FM35" i="61"/>
  <c r="GV35" i="61" s="1"/>
  <c r="FL35" i="61"/>
  <c r="GS35" i="61" s="1"/>
  <c r="FK35" i="61"/>
  <c r="GP35" i="61" s="1"/>
  <c r="FJ35" i="61"/>
  <c r="FI35" i="61"/>
  <c r="GG35" i="61" s="1"/>
  <c r="FG35" i="61"/>
  <c r="GU35" i="61" s="1"/>
  <c r="FF35" i="61"/>
  <c r="GR35" i="61" s="1"/>
  <c r="FE35" i="61"/>
  <c r="GO35" i="61" s="1"/>
  <c r="FD35" i="61"/>
  <c r="FC35" i="61"/>
  <c r="GF35" i="61" s="1"/>
  <c r="FA35" i="61"/>
  <c r="GT35" i="61" s="1"/>
  <c r="EZ35" i="61"/>
  <c r="GQ35" i="61" s="1"/>
  <c r="EY35" i="61"/>
  <c r="GN35" i="61" s="1"/>
  <c r="EX35" i="61"/>
  <c r="EW35" i="61"/>
  <c r="GE35" i="61" s="1"/>
  <c r="ET35" i="61"/>
  <c r="ES35" i="61"/>
  <c r="ER35" i="61"/>
  <c r="EQ35" i="61"/>
  <c r="EP35" i="61"/>
  <c r="EO35" i="61"/>
  <c r="EN35" i="61"/>
  <c r="EM35" i="61"/>
  <c r="EL35" i="61"/>
  <c r="EK35" i="61"/>
  <c r="EJ35" i="61"/>
  <c r="EI35" i="61"/>
  <c r="EG35" i="61"/>
  <c r="EF35" i="61"/>
  <c r="EE35" i="61"/>
  <c r="ED35" i="61"/>
  <c r="EC35" i="61"/>
  <c r="EA35" i="61"/>
  <c r="DZ35" i="61"/>
  <c r="GC35" i="61" s="1"/>
  <c r="DY35" i="61"/>
  <c r="DX35" i="61"/>
  <c r="DW35" i="61"/>
  <c r="DV35" i="61"/>
  <c r="DU35" i="61"/>
  <c r="DT35" i="61"/>
  <c r="DS35" i="61"/>
  <c r="DR35" i="61"/>
  <c r="DQ35" i="61"/>
  <c r="DP35" i="61"/>
  <c r="DO35" i="61"/>
  <c r="DF35" i="61"/>
  <c r="DG35" i="61" s="1"/>
  <c r="DB35" i="61"/>
  <c r="DC35" i="61" s="1"/>
  <c r="CU35" i="61"/>
  <c r="CS35" i="61"/>
  <c r="CQ35" i="61"/>
  <c r="CP35" i="61"/>
  <c r="CO35" i="61"/>
  <c r="CN35" i="61"/>
  <c r="CM35" i="61"/>
  <c r="CL35" i="61"/>
  <c r="CK35" i="61"/>
  <c r="CJ35" i="61"/>
  <c r="CI35" i="61"/>
  <c r="FM34" i="61"/>
  <c r="GV34" i="61" s="1"/>
  <c r="FL34" i="61"/>
  <c r="GS34" i="61" s="1"/>
  <c r="FK34" i="61"/>
  <c r="GP34" i="61" s="1"/>
  <c r="FJ34" i="61"/>
  <c r="FI34" i="61"/>
  <c r="GG34" i="61" s="1"/>
  <c r="FG34" i="61"/>
  <c r="GU34" i="61" s="1"/>
  <c r="FF34" i="61"/>
  <c r="GR34" i="61" s="1"/>
  <c r="FE34" i="61"/>
  <c r="GO34" i="61" s="1"/>
  <c r="FD34" i="61"/>
  <c r="FC34" i="61"/>
  <c r="GF34" i="61" s="1"/>
  <c r="FA34" i="61"/>
  <c r="GT34" i="61" s="1"/>
  <c r="EZ34" i="61"/>
  <c r="GQ34" i="61" s="1"/>
  <c r="EY34" i="61"/>
  <c r="GN34" i="61" s="1"/>
  <c r="EX34" i="61"/>
  <c r="EW34" i="61"/>
  <c r="GE34" i="61" s="1"/>
  <c r="ET34" i="61"/>
  <c r="ES34" i="61"/>
  <c r="ER34" i="61"/>
  <c r="EQ34" i="61"/>
  <c r="EP34" i="61"/>
  <c r="EO34" i="61"/>
  <c r="EN34" i="61"/>
  <c r="EM34" i="61"/>
  <c r="EL34" i="61"/>
  <c r="EK34" i="61"/>
  <c r="EJ34" i="61"/>
  <c r="EI34" i="61"/>
  <c r="EG34" i="61"/>
  <c r="EF34" i="61"/>
  <c r="EE34" i="61"/>
  <c r="ED34" i="61"/>
  <c r="EC34" i="61"/>
  <c r="EA34" i="61"/>
  <c r="DZ34" i="61"/>
  <c r="GC34" i="61" s="1"/>
  <c r="DY34" i="61"/>
  <c r="DX34" i="61"/>
  <c r="DW34" i="61"/>
  <c r="DV34" i="61"/>
  <c r="DU34" i="61"/>
  <c r="DT34" i="61"/>
  <c r="DS34" i="61"/>
  <c r="DR34" i="61"/>
  <c r="DQ34" i="61"/>
  <c r="DP34" i="61"/>
  <c r="DO34" i="61"/>
  <c r="DF34" i="61"/>
  <c r="DG34" i="61" s="1"/>
  <c r="DM34" i="61" s="1"/>
  <c r="DB34" i="61"/>
  <c r="DD34" i="61" s="1"/>
  <c r="CU34" i="61"/>
  <c r="CS34" i="61"/>
  <c r="CQ34" i="61"/>
  <c r="CP34" i="61"/>
  <c r="CO34" i="61"/>
  <c r="CN34" i="61"/>
  <c r="CM34" i="61"/>
  <c r="CL34" i="61"/>
  <c r="CK34" i="61"/>
  <c r="CJ34" i="61"/>
  <c r="CI34" i="61"/>
  <c r="FM33" i="61"/>
  <c r="GV33" i="61" s="1"/>
  <c r="FL33" i="61"/>
  <c r="GS33" i="61" s="1"/>
  <c r="FK33" i="61"/>
  <c r="GP33" i="61" s="1"/>
  <c r="FJ33" i="61"/>
  <c r="FI33" i="61"/>
  <c r="GG33" i="61" s="1"/>
  <c r="FG33" i="61"/>
  <c r="GU33" i="61" s="1"/>
  <c r="FF33" i="61"/>
  <c r="GR33" i="61" s="1"/>
  <c r="FE33" i="61"/>
  <c r="GO33" i="61" s="1"/>
  <c r="FD33" i="61"/>
  <c r="FC33" i="61"/>
  <c r="GF33" i="61" s="1"/>
  <c r="FA33" i="61"/>
  <c r="GT33" i="61" s="1"/>
  <c r="EZ33" i="61"/>
  <c r="GQ33" i="61" s="1"/>
  <c r="EY33" i="61"/>
  <c r="GN33" i="61" s="1"/>
  <c r="EX33" i="61"/>
  <c r="EW33" i="61"/>
  <c r="GE33" i="61" s="1"/>
  <c r="ET33" i="61"/>
  <c r="ES33" i="61"/>
  <c r="ER33" i="61"/>
  <c r="EQ33" i="61"/>
  <c r="EP33" i="61"/>
  <c r="EO33" i="61"/>
  <c r="EN33" i="61"/>
  <c r="EM33" i="61"/>
  <c r="EL33" i="61"/>
  <c r="EK33" i="61"/>
  <c r="EJ33" i="61"/>
  <c r="EI33" i="61"/>
  <c r="EG33" i="61"/>
  <c r="EF33" i="61"/>
  <c r="EE33" i="61"/>
  <c r="ED33" i="61"/>
  <c r="EC33" i="61"/>
  <c r="EA33" i="61"/>
  <c r="DZ33" i="61"/>
  <c r="GC33" i="61" s="1"/>
  <c r="DY33" i="61"/>
  <c r="DX33" i="61"/>
  <c r="DW33" i="61"/>
  <c r="DV33" i="61"/>
  <c r="DU33" i="61"/>
  <c r="DT33" i="61"/>
  <c r="DS33" i="61"/>
  <c r="DR33" i="61"/>
  <c r="DQ33" i="61"/>
  <c r="DP33" i="61"/>
  <c r="DO33" i="61"/>
  <c r="DF33" i="61"/>
  <c r="DG33" i="61" s="1"/>
  <c r="DM33" i="61" s="1"/>
  <c r="DB33" i="61"/>
  <c r="CU33" i="61"/>
  <c r="CS33" i="61"/>
  <c r="CQ33" i="61"/>
  <c r="CP33" i="61"/>
  <c r="CO33" i="61"/>
  <c r="CN33" i="61"/>
  <c r="CM33" i="61"/>
  <c r="CL33" i="61"/>
  <c r="CK33" i="61"/>
  <c r="CJ33" i="61"/>
  <c r="CI33" i="61"/>
  <c r="FM32" i="61"/>
  <c r="GV32" i="61" s="1"/>
  <c r="FL32" i="61"/>
  <c r="GS32" i="61" s="1"/>
  <c r="FK32" i="61"/>
  <c r="GP32" i="61" s="1"/>
  <c r="FJ32" i="61"/>
  <c r="FI32" i="61"/>
  <c r="GG32" i="61" s="1"/>
  <c r="FG32" i="61"/>
  <c r="GU32" i="61" s="1"/>
  <c r="FF32" i="61"/>
  <c r="GR32" i="61" s="1"/>
  <c r="FE32" i="61"/>
  <c r="GO32" i="61" s="1"/>
  <c r="FD32" i="61"/>
  <c r="FC32" i="61"/>
  <c r="GF32" i="61" s="1"/>
  <c r="FA32" i="61"/>
  <c r="GT32" i="61" s="1"/>
  <c r="EZ32" i="61"/>
  <c r="GQ32" i="61" s="1"/>
  <c r="EY32" i="61"/>
  <c r="GN32" i="61" s="1"/>
  <c r="EX32" i="61"/>
  <c r="EW32" i="61"/>
  <c r="GE32" i="61" s="1"/>
  <c r="ET32" i="61"/>
  <c r="ES32" i="61"/>
  <c r="ER32" i="61"/>
  <c r="EQ32" i="61"/>
  <c r="EP32" i="61"/>
  <c r="EO32" i="61"/>
  <c r="EN32" i="61"/>
  <c r="EM32" i="61"/>
  <c r="EL32" i="61"/>
  <c r="EK32" i="61"/>
  <c r="EJ32" i="61"/>
  <c r="EI32" i="61"/>
  <c r="EG32" i="61"/>
  <c r="EF32" i="61"/>
  <c r="EE32" i="61"/>
  <c r="ED32" i="61"/>
  <c r="EC32" i="61"/>
  <c r="EA32" i="61"/>
  <c r="DZ32" i="61"/>
  <c r="GC32" i="61" s="1"/>
  <c r="DY32" i="61"/>
  <c r="DX32" i="61"/>
  <c r="DW32" i="61"/>
  <c r="DV32" i="61"/>
  <c r="DU32" i="61"/>
  <c r="DT32" i="61"/>
  <c r="DS32" i="61"/>
  <c r="DR32" i="61"/>
  <c r="DQ32" i="61"/>
  <c r="DP32" i="61"/>
  <c r="DO32" i="61"/>
  <c r="DF32" i="61"/>
  <c r="DG32" i="61" s="1"/>
  <c r="DL32" i="61" s="1"/>
  <c r="DB32" i="61"/>
  <c r="DD32" i="61" s="1"/>
  <c r="CU32" i="61"/>
  <c r="CS32" i="61"/>
  <c r="CQ32" i="61"/>
  <c r="CP32" i="61"/>
  <c r="CO32" i="61"/>
  <c r="CN32" i="61"/>
  <c r="CM32" i="61"/>
  <c r="CL32" i="61"/>
  <c r="CK32" i="61"/>
  <c r="CJ32" i="61"/>
  <c r="CI32" i="61"/>
  <c r="FM31" i="61"/>
  <c r="GV31" i="61" s="1"/>
  <c r="FL31" i="61"/>
  <c r="GS31" i="61" s="1"/>
  <c r="FK31" i="61"/>
  <c r="GP31" i="61" s="1"/>
  <c r="FJ31" i="61"/>
  <c r="FI31" i="61"/>
  <c r="GG31" i="61" s="1"/>
  <c r="FG31" i="61"/>
  <c r="GU31" i="61" s="1"/>
  <c r="FF31" i="61"/>
  <c r="GR31" i="61" s="1"/>
  <c r="FE31" i="61"/>
  <c r="GO31" i="61" s="1"/>
  <c r="FD31" i="61"/>
  <c r="FC31" i="61"/>
  <c r="GF31" i="61" s="1"/>
  <c r="FA31" i="61"/>
  <c r="GT31" i="61" s="1"/>
  <c r="EZ31" i="61"/>
  <c r="GQ31" i="61" s="1"/>
  <c r="EY31" i="61"/>
  <c r="GN31" i="61" s="1"/>
  <c r="EX31" i="61"/>
  <c r="EW31" i="61"/>
  <c r="GE31" i="61" s="1"/>
  <c r="ET31" i="61"/>
  <c r="ES31" i="61"/>
  <c r="ER31" i="61"/>
  <c r="EQ31" i="61"/>
  <c r="EP31" i="61"/>
  <c r="EO31" i="61"/>
  <c r="EN31" i="61"/>
  <c r="EM31" i="61"/>
  <c r="EL31" i="61"/>
  <c r="EK31" i="61"/>
  <c r="EJ31" i="61"/>
  <c r="EI31" i="61"/>
  <c r="EG31" i="61"/>
  <c r="EF31" i="61"/>
  <c r="EE31" i="61"/>
  <c r="ED31" i="61"/>
  <c r="EC31" i="61"/>
  <c r="EA31" i="61"/>
  <c r="DZ31" i="61"/>
  <c r="GC31" i="61" s="1"/>
  <c r="DY31" i="61"/>
  <c r="DX31" i="61"/>
  <c r="DW31" i="61"/>
  <c r="DV31" i="61"/>
  <c r="DU31" i="61"/>
  <c r="DT31" i="61"/>
  <c r="DS31" i="61"/>
  <c r="DR31" i="61"/>
  <c r="DQ31" i="61"/>
  <c r="DP31" i="61"/>
  <c r="DO31" i="61"/>
  <c r="DF31" i="61"/>
  <c r="DG31" i="61" s="1"/>
  <c r="DB31" i="61"/>
  <c r="CU31" i="61"/>
  <c r="CS31" i="61"/>
  <c r="CQ31" i="61"/>
  <c r="CP31" i="61"/>
  <c r="CO31" i="61"/>
  <c r="CN31" i="61"/>
  <c r="CM31" i="61"/>
  <c r="CL31" i="61"/>
  <c r="CK31" i="61"/>
  <c r="CJ31" i="61"/>
  <c r="CI31" i="61"/>
  <c r="FM30" i="61"/>
  <c r="GV30" i="61" s="1"/>
  <c r="FL30" i="61"/>
  <c r="GS30" i="61" s="1"/>
  <c r="FK30" i="61"/>
  <c r="GP30" i="61" s="1"/>
  <c r="FJ30" i="61"/>
  <c r="FI30" i="61"/>
  <c r="GG30" i="61" s="1"/>
  <c r="FG30" i="61"/>
  <c r="GU30" i="61" s="1"/>
  <c r="FF30" i="61"/>
  <c r="GR30" i="61" s="1"/>
  <c r="FE30" i="61"/>
  <c r="GO30" i="61" s="1"/>
  <c r="FD30" i="61"/>
  <c r="FC30" i="61"/>
  <c r="GF30" i="61" s="1"/>
  <c r="FA30" i="61"/>
  <c r="GT30" i="61" s="1"/>
  <c r="EZ30" i="61"/>
  <c r="GQ30" i="61" s="1"/>
  <c r="EY30" i="61"/>
  <c r="GN30" i="61" s="1"/>
  <c r="EX30" i="61"/>
  <c r="EW30" i="61"/>
  <c r="GE30" i="61" s="1"/>
  <c r="ET30" i="61"/>
  <c r="ES30" i="61"/>
  <c r="ER30" i="61"/>
  <c r="EQ30" i="61"/>
  <c r="EP30" i="61"/>
  <c r="EO30" i="61"/>
  <c r="EN30" i="61"/>
  <c r="EM30" i="61"/>
  <c r="EL30" i="61"/>
  <c r="EK30" i="61"/>
  <c r="EJ30" i="61"/>
  <c r="EI30" i="61"/>
  <c r="EG30" i="61"/>
  <c r="EF30" i="61"/>
  <c r="EE30" i="61"/>
  <c r="ED30" i="61"/>
  <c r="EC30" i="61"/>
  <c r="EA30" i="61"/>
  <c r="DZ30" i="61"/>
  <c r="GC30" i="61" s="1"/>
  <c r="DY30" i="61"/>
  <c r="DX30" i="61"/>
  <c r="DW30" i="61"/>
  <c r="DV30" i="61"/>
  <c r="DU30" i="61"/>
  <c r="DT30" i="61"/>
  <c r="DS30" i="61"/>
  <c r="DR30" i="61"/>
  <c r="DQ30" i="61"/>
  <c r="DP30" i="61"/>
  <c r="DO30" i="61"/>
  <c r="DF30" i="61"/>
  <c r="DG30" i="61" s="1"/>
  <c r="DB30" i="61"/>
  <c r="DD30" i="61" s="1"/>
  <c r="CU30" i="61"/>
  <c r="CS30" i="61"/>
  <c r="CQ30" i="61"/>
  <c r="CP30" i="61"/>
  <c r="CO30" i="61"/>
  <c r="CN30" i="61"/>
  <c r="CM30" i="61"/>
  <c r="CL30" i="61"/>
  <c r="CK30" i="61"/>
  <c r="CJ30" i="61"/>
  <c r="CI30" i="61"/>
  <c r="FM29" i="61"/>
  <c r="GV29" i="61" s="1"/>
  <c r="FL29" i="61"/>
  <c r="GS29" i="61" s="1"/>
  <c r="FK29" i="61"/>
  <c r="GP29" i="61" s="1"/>
  <c r="FJ29" i="61"/>
  <c r="FI29" i="61"/>
  <c r="GG29" i="61" s="1"/>
  <c r="FG29" i="61"/>
  <c r="GU29" i="61" s="1"/>
  <c r="FF29" i="61"/>
  <c r="GR29" i="61" s="1"/>
  <c r="FE29" i="61"/>
  <c r="GO29" i="61" s="1"/>
  <c r="FD29" i="61"/>
  <c r="FC29" i="61"/>
  <c r="GF29" i="61" s="1"/>
  <c r="FA29" i="61"/>
  <c r="GT29" i="61" s="1"/>
  <c r="EZ29" i="61"/>
  <c r="GQ29" i="61" s="1"/>
  <c r="EY29" i="61"/>
  <c r="GN29" i="61" s="1"/>
  <c r="EX29" i="61"/>
  <c r="EW29" i="61"/>
  <c r="GE29" i="61" s="1"/>
  <c r="ET29" i="61"/>
  <c r="ES29" i="61"/>
  <c r="ER29" i="61"/>
  <c r="EQ29" i="61"/>
  <c r="EP29" i="61"/>
  <c r="EO29" i="61"/>
  <c r="EN29" i="61"/>
  <c r="EM29" i="61"/>
  <c r="EL29" i="61"/>
  <c r="EK29" i="61"/>
  <c r="EJ29" i="61"/>
  <c r="EI29" i="61"/>
  <c r="EG29" i="61"/>
  <c r="EF29" i="61"/>
  <c r="EE29" i="61"/>
  <c r="ED29" i="61"/>
  <c r="EC29" i="61"/>
  <c r="EA29" i="61"/>
  <c r="DZ29" i="61"/>
  <c r="GC29" i="61" s="1"/>
  <c r="DY29" i="61"/>
  <c r="DX29" i="61"/>
  <c r="DW29" i="61"/>
  <c r="DV29" i="61"/>
  <c r="DU29" i="61"/>
  <c r="DT29" i="61"/>
  <c r="DS29" i="61"/>
  <c r="DR29" i="61"/>
  <c r="DQ29" i="61"/>
  <c r="DP29" i="61"/>
  <c r="DO29" i="61"/>
  <c r="DF29" i="61"/>
  <c r="DG29" i="61" s="1"/>
  <c r="DB29" i="61"/>
  <c r="CU29" i="61"/>
  <c r="CS29" i="61"/>
  <c r="CQ29" i="61"/>
  <c r="CP29" i="61"/>
  <c r="CO29" i="61"/>
  <c r="CN29" i="61"/>
  <c r="CM29" i="61"/>
  <c r="CL29" i="61"/>
  <c r="CK29" i="61"/>
  <c r="CJ29" i="61"/>
  <c r="CI29" i="61"/>
  <c r="FM28" i="61"/>
  <c r="GV28" i="61" s="1"/>
  <c r="FL28" i="61"/>
  <c r="GS28" i="61" s="1"/>
  <c r="FK28" i="61"/>
  <c r="GP28" i="61" s="1"/>
  <c r="FJ28" i="61"/>
  <c r="FI28" i="61"/>
  <c r="GG28" i="61" s="1"/>
  <c r="FG28" i="61"/>
  <c r="GU28" i="61" s="1"/>
  <c r="FF28" i="61"/>
  <c r="GR28" i="61" s="1"/>
  <c r="FE28" i="61"/>
  <c r="GO28" i="61" s="1"/>
  <c r="FD28" i="61"/>
  <c r="FC28" i="61"/>
  <c r="GF28" i="61" s="1"/>
  <c r="FA28" i="61"/>
  <c r="GT28" i="61" s="1"/>
  <c r="EZ28" i="61"/>
  <c r="GQ28" i="61" s="1"/>
  <c r="EY28" i="61"/>
  <c r="GN28" i="61" s="1"/>
  <c r="EX28" i="61"/>
  <c r="EW28" i="61"/>
  <c r="GE28" i="61" s="1"/>
  <c r="ET28" i="61"/>
  <c r="ES28" i="61"/>
  <c r="ER28" i="61"/>
  <c r="EQ28" i="61"/>
  <c r="EP28" i="61"/>
  <c r="EO28" i="61"/>
  <c r="EN28" i="61"/>
  <c r="EM28" i="61"/>
  <c r="EL28" i="61"/>
  <c r="EK28" i="61"/>
  <c r="EJ28" i="61"/>
  <c r="EI28" i="61"/>
  <c r="EG28" i="61"/>
  <c r="EF28" i="61"/>
  <c r="EE28" i="61"/>
  <c r="ED28" i="61"/>
  <c r="EC28" i="61"/>
  <c r="EA28" i="61"/>
  <c r="DZ28" i="61"/>
  <c r="GC28" i="61" s="1"/>
  <c r="DY28" i="61"/>
  <c r="DX28" i="61"/>
  <c r="DW28" i="61"/>
  <c r="DV28" i="61"/>
  <c r="DU28" i="61"/>
  <c r="DT28" i="61"/>
  <c r="DS28" i="61"/>
  <c r="DR28" i="61"/>
  <c r="DQ28" i="61"/>
  <c r="DP28" i="61"/>
  <c r="DO28" i="61"/>
  <c r="DF28" i="61"/>
  <c r="DG28" i="61" s="1"/>
  <c r="DL28" i="61" s="1"/>
  <c r="DB28" i="61"/>
  <c r="DD28" i="61" s="1"/>
  <c r="CU28" i="61"/>
  <c r="CS28" i="61"/>
  <c r="CQ28" i="61"/>
  <c r="CP28" i="61"/>
  <c r="CO28" i="61"/>
  <c r="CN28" i="61"/>
  <c r="CM28" i="61"/>
  <c r="CL28" i="61"/>
  <c r="CK28" i="61"/>
  <c r="CJ28" i="61"/>
  <c r="CI28" i="61"/>
  <c r="FM27" i="61"/>
  <c r="GV27" i="61" s="1"/>
  <c r="FL27" i="61"/>
  <c r="GS27" i="61" s="1"/>
  <c r="FK27" i="61"/>
  <c r="GP27" i="61" s="1"/>
  <c r="FJ27" i="61"/>
  <c r="FI27" i="61"/>
  <c r="GG27" i="61" s="1"/>
  <c r="FG27" i="61"/>
  <c r="GU27" i="61" s="1"/>
  <c r="FF27" i="61"/>
  <c r="GR27" i="61" s="1"/>
  <c r="FE27" i="61"/>
  <c r="GO27" i="61" s="1"/>
  <c r="FD27" i="61"/>
  <c r="FC27" i="61"/>
  <c r="GF27" i="61" s="1"/>
  <c r="FA27" i="61"/>
  <c r="GT27" i="61" s="1"/>
  <c r="EZ27" i="61"/>
  <c r="GQ27" i="61" s="1"/>
  <c r="EY27" i="61"/>
  <c r="GN27" i="61" s="1"/>
  <c r="EX27" i="61"/>
  <c r="EW27" i="61"/>
  <c r="GE27" i="61" s="1"/>
  <c r="ET27" i="61"/>
  <c r="ES27" i="61"/>
  <c r="ER27" i="61"/>
  <c r="EQ27" i="61"/>
  <c r="EP27" i="61"/>
  <c r="EO27" i="61"/>
  <c r="EN27" i="61"/>
  <c r="EM27" i="61"/>
  <c r="EL27" i="61"/>
  <c r="EK27" i="61"/>
  <c r="EJ27" i="61"/>
  <c r="EI27" i="61"/>
  <c r="EG27" i="61"/>
  <c r="EF27" i="61"/>
  <c r="EE27" i="61"/>
  <c r="ED27" i="61"/>
  <c r="EC27" i="61"/>
  <c r="EA27" i="61"/>
  <c r="DZ27" i="61"/>
  <c r="GC27" i="61" s="1"/>
  <c r="DY27" i="61"/>
  <c r="DX27" i="61"/>
  <c r="DW27" i="61"/>
  <c r="DV27" i="61"/>
  <c r="DU27" i="61"/>
  <c r="DT27" i="61"/>
  <c r="DS27" i="61"/>
  <c r="DR27" i="61"/>
  <c r="DQ27" i="61"/>
  <c r="DP27" i="61"/>
  <c r="DO27" i="61"/>
  <c r="DF27" i="61"/>
  <c r="DG27" i="61" s="1"/>
  <c r="DB27" i="61"/>
  <c r="DD27" i="61" s="1"/>
  <c r="CU27" i="61"/>
  <c r="CS27" i="61"/>
  <c r="CQ27" i="61"/>
  <c r="CP27" i="61"/>
  <c r="CO27" i="61"/>
  <c r="CN27" i="61"/>
  <c r="CM27" i="61"/>
  <c r="CL27" i="61"/>
  <c r="CK27" i="61"/>
  <c r="CJ27" i="61"/>
  <c r="CI27" i="61"/>
  <c r="FM26" i="61"/>
  <c r="GV26" i="61" s="1"/>
  <c r="FL26" i="61"/>
  <c r="GS26" i="61" s="1"/>
  <c r="FK26" i="61"/>
  <c r="GP26" i="61" s="1"/>
  <c r="FJ26" i="61"/>
  <c r="FI26" i="61"/>
  <c r="GG26" i="61" s="1"/>
  <c r="FG26" i="61"/>
  <c r="GU26" i="61" s="1"/>
  <c r="FF26" i="61"/>
  <c r="GR26" i="61" s="1"/>
  <c r="FE26" i="61"/>
  <c r="GO26" i="61" s="1"/>
  <c r="FD26" i="61"/>
  <c r="FC26" i="61"/>
  <c r="GF26" i="61" s="1"/>
  <c r="FA26" i="61"/>
  <c r="GT26" i="61" s="1"/>
  <c r="EZ26" i="61"/>
  <c r="GQ26" i="61" s="1"/>
  <c r="EY26" i="61"/>
  <c r="GN26" i="61" s="1"/>
  <c r="EX26" i="61"/>
  <c r="EW26" i="61"/>
  <c r="GE26" i="61" s="1"/>
  <c r="ET26" i="61"/>
  <c r="ES26" i="61"/>
  <c r="ER26" i="61"/>
  <c r="EQ26" i="61"/>
  <c r="EP26" i="61"/>
  <c r="EO26" i="61"/>
  <c r="EN26" i="61"/>
  <c r="EM26" i="61"/>
  <c r="EL26" i="61"/>
  <c r="EK26" i="61"/>
  <c r="EJ26" i="61"/>
  <c r="EI26" i="61"/>
  <c r="EG26" i="61"/>
  <c r="EF26" i="61"/>
  <c r="EE26" i="61"/>
  <c r="ED26" i="61"/>
  <c r="EC26" i="61"/>
  <c r="EA26" i="61"/>
  <c r="DZ26" i="61"/>
  <c r="GC26" i="61" s="1"/>
  <c r="DY26" i="61"/>
  <c r="DX26" i="61"/>
  <c r="DW26" i="61"/>
  <c r="DV26" i="61"/>
  <c r="DU26" i="61"/>
  <c r="DT26" i="61"/>
  <c r="DS26" i="61"/>
  <c r="DR26" i="61"/>
  <c r="DQ26" i="61"/>
  <c r="DP26" i="61"/>
  <c r="DO26" i="61"/>
  <c r="DF26" i="61"/>
  <c r="DG26" i="61" s="1"/>
  <c r="DB26" i="61"/>
  <c r="DD26" i="61" s="1"/>
  <c r="CU26" i="61"/>
  <c r="CS26" i="61"/>
  <c r="CQ26" i="61"/>
  <c r="CP26" i="61"/>
  <c r="CO26" i="61"/>
  <c r="CN26" i="61"/>
  <c r="CM26" i="61"/>
  <c r="CL26" i="61"/>
  <c r="CK26" i="61"/>
  <c r="CJ26" i="61"/>
  <c r="CI26" i="61"/>
  <c r="FM25" i="61"/>
  <c r="GV25" i="61" s="1"/>
  <c r="FL25" i="61"/>
  <c r="GS25" i="61" s="1"/>
  <c r="FK25" i="61"/>
  <c r="GP25" i="61" s="1"/>
  <c r="FJ25" i="61"/>
  <c r="FI25" i="61"/>
  <c r="GG25" i="61" s="1"/>
  <c r="FG25" i="61"/>
  <c r="GU25" i="61" s="1"/>
  <c r="FF25" i="61"/>
  <c r="GR25" i="61" s="1"/>
  <c r="FE25" i="61"/>
  <c r="GO25" i="61" s="1"/>
  <c r="FD25" i="61"/>
  <c r="FC25" i="61"/>
  <c r="GF25" i="61" s="1"/>
  <c r="FA25" i="61"/>
  <c r="GT25" i="61" s="1"/>
  <c r="EZ25" i="61"/>
  <c r="GQ25" i="61" s="1"/>
  <c r="EY25" i="61"/>
  <c r="GN25" i="61" s="1"/>
  <c r="EX25" i="61"/>
  <c r="EW25" i="61"/>
  <c r="GE25" i="61" s="1"/>
  <c r="ET25" i="61"/>
  <c r="ES25" i="61"/>
  <c r="ER25" i="61"/>
  <c r="EQ25" i="61"/>
  <c r="EP25" i="61"/>
  <c r="EO25" i="61"/>
  <c r="EN25" i="61"/>
  <c r="EM25" i="61"/>
  <c r="EL25" i="61"/>
  <c r="EK25" i="61"/>
  <c r="EJ25" i="61"/>
  <c r="EI25" i="61"/>
  <c r="EG25" i="61"/>
  <c r="EF25" i="61"/>
  <c r="EE25" i="61"/>
  <c r="ED25" i="61"/>
  <c r="EC25" i="61"/>
  <c r="EA25" i="61"/>
  <c r="DZ25" i="61"/>
  <c r="GC25" i="61" s="1"/>
  <c r="DY25" i="61"/>
  <c r="DX25" i="61"/>
  <c r="DW25" i="61"/>
  <c r="DV25" i="61"/>
  <c r="DU25" i="61"/>
  <c r="DT25" i="61"/>
  <c r="DS25" i="61"/>
  <c r="DR25" i="61"/>
  <c r="DQ25" i="61"/>
  <c r="DP25" i="61"/>
  <c r="DO25" i="61"/>
  <c r="DF25" i="61"/>
  <c r="DG25" i="61" s="1"/>
  <c r="DB25" i="61"/>
  <c r="DC25" i="61" s="1"/>
  <c r="CU25" i="61"/>
  <c r="CS25" i="61"/>
  <c r="CQ25" i="61"/>
  <c r="CP25" i="61"/>
  <c r="CO25" i="61"/>
  <c r="CN25" i="61"/>
  <c r="CM25" i="61"/>
  <c r="CL25" i="61"/>
  <c r="CK25" i="61"/>
  <c r="CJ25" i="61"/>
  <c r="CI25" i="61"/>
  <c r="FM24" i="61"/>
  <c r="GV24" i="61" s="1"/>
  <c r="FL24" i="61"/>
  <c r="GS24" i="61" s="1"/>
  <c r="FK24" i="61"/>
  <c r="GP24" i="61" s="1"/>
  <c r="FJ24" i="61"/>
  <c r="FI24" i="61"/>
  <c r="GG24" i="61" s="1"/>
  <c r="FG24" i="61"/>
  <c r="GU24" i="61" s="1"/>
  <c r="FF24" i="61"/>
  <c r="GR24" i="61" s="1"/>
  <c r="FE24" i="61"/>
  <c r="GO24" i="61" s="1"/>
  <c r="FD24" i="61"/>
  <c r="FC24" i="61"/>
  <c r="GF24" i="61" s="1"/>
  <c r="FA24" i="61"/>
  <c r="GT24" i="61" s="1"/>
  <c r="EZ24" i="61"/>
  <c r="GQ24" i="61" s="1"/>
  <c r="EY24" i="61"/>
  <c r="GN24" i="61" s="1"/>
  <c r="EX24" i="61"/>
  <c r="EW24" i="61"/>
  <c r="GE24" i="61" s="1"/>
  <c r="ET24" i="61"/>
  <c r="ES24" i="61"/>
  <c r="ER24" i="61"/>
  <c r="EQ24" i="61"/>
  <c r="EP24" i="61"/>
  <c r="EO24" i="61"/>
  <c r="EN24" i="61"/>
  <c r="EM24" i="61"/>
  <c r="EL24" i="61"/>
  <c r="EK24" i="61"/>
  <c r="EJ24" i="61"/>
  <c r="EI24" i="61"/>
  <c r="EG24" i="61"/>
  <c r="EF24" i="61"/>
  <c r="EE24" i="61"/>
  <c r="ED24" i="61"/>
  <c r="EC24" i="61"/>
  <c r="EA24" i="61"/>
  <c r="DZ24" i="61"/>
  <c r="GC24" i="61" s="1"/>
  <c r="DY24" i="61"/>
  <c r="DX24" i="61"/>
  <c r="DW24" i="61"/>
  <c r="DV24" i="61"/>
  <c r="DU24" i="61"/>
  <c r="DT24" i="61"/>
  <c r="DS24" i="61"/>
  <c r="DR24" i="61"/>
  <c r="DQ24" i="61"/>
  <c r="DP24" i="61"/>
  <c r="DO24" i="61"/>
  <c r="DF24" i="61"/>
  <c r="DG24" i="61" s="1"/>
  <c r="DH24" i="61" s="1"/>
  <c r="DB24" i="61"/>
  <c r="DC24" i="61" s="1"/>
  <c r="CU24" i="61"/>
  <c r="CS24" i="61"/>
  <c r="CQ24" i="61"/>
  <c r="CP24" i="61"/>
  <c r="CO24" i="61"/>
  <c r="CN24" i="61"/>
  <c r="CM24" i="61"/>
  <c r="CL24" i="61"/>
  <c r="CK24" i="61"/>
  <c r="CJ24" i="61"/>
  <c r="CI24" i="61"/>
  <c r="FM23" i="61"/>
  <c r="GV23" i="61" s="1"/>
  <c r="FL23" i="61"/>
  <c r="GS23" i="61" s="1"/>
  <c r="FK23" i="61"/>
  <c r="GP23" i="61" s="1"/>
  <c r="FJ23" i="61"/>
  <c r="FI23" i="61"/>
  <c r="GG23" i="61" s="1"/>
  <c r="FG23" i="61"/>
  <c r="GU23" i="61" s="1"/>
  <c r="FF23" i="61"/>
  <c r="GR23" i="61" s="1"/>
  <c r="FE23" i="61"/>
  <c r="GO23" i="61" s="1"/>
  <c r="FD23" i="61"/>
  <c r="FC23" i="61"/>
  <c r="GF23" i="61" s="1"/>
  <c r="FA23" i="61"/>
  <c r="GT23" i="61" s="1"/>
  <c r="EZ23" i="61"/>
  <c r="GQ23" i="61" s="1"/>
  <c r="EY23" i="61"/>
  <c r="GN23" i="61" s="1"/>
  <c r="EX23" i="61"/>
  <c r="EW23" i="61"/>
  <c r="GE23" i="61" s="1"/>
  <c r="ET23" i="61"/>
  <c r="ES23" i="61"/>
  <c r="ER23" i="61"/>
  <c r="EQ23" i="61"/>
  <c r="EP23" i="61"/>
  <c r="EO23" i="61"/>
  <c r="EN23" i="61"/>
  <c r="EM23" i="61"/>
  <c r="EL23" i="61"/>
  <c r="EK23" i="61"/>
  <c r="EJ23" i="61"/>
  <c r="EI23" i="61"/>
  <c r="EG23" i="61"/>
  <c r="EF23" i="61"/>
  <c r="EE23" i="61"/>
  <c r="ED23" i="61"/>
  <c r="EC23" i="61"/>
  <c r="EA23" i="61"/>
  <c r="DZ23" i="61"/>
  <c r="GC23" i="61" s="1"/>
  <c r="DY23" i="61"/>
  <c r="DX23" i="61"/>
  <c r="DW23" i="61"/>
  <c r="DV23" i="61"/>
  <c r="DU23" i="61"/>
  <c r="DT23" i="61"/>
  <c r="DS23" i="61"/>
  <c r="DR23" i="61"/>
  <c r="DQ23" i="61"/>
  <c r="DP23" i="61"/>
  <c r="DO23" i="61"/>
  <c r="DF23" i="61"/>
  <c r="DG23" i="61" s="1"/>
  <c r="DI23" i="61" s="1"/>
  <c r="DB23" i="61"/>
  <c r="DC23" i="61" s="1"/>
  <c r="CU23" i="61"/>
  <c r="CS23" i="61"/>
  <c r="CQ23" i="61"/>
  <c r="CP23" i="61"/>
  <c r="CO23" i="61"/>
  <c r="CN23" i="61"/>
  <c r="CM23" i="61"/>
  <c r="CL23" i="61"/>
  <c r="CK23" i="61"/>
  <c r="CJ23" i="61"/>
  <c r="CI23" i="61"/>
  <c r="FM22" i="61"/>
  <c r="GV22" i="61" s="1"/>
  <c r="FL22" i="61"/>
  <c r="GS22" i="61" s="1"/>
  <c r="FK22" i="61"/>
  <c r="GP22" i="61" s="1"/>
  <c r="FJ22" i="61"/>
  <c r="FI22" i="61"/>
  <c r="GG22" i="61" s="1"/>
  <c r="FG22" i="61"/>
  <c r="GU22" i="61" s="1"/>
  <c r="FF22" i="61"/>
  <c r="GR22" i="61" s="1"/>
  <c r="FE22" i="61"/>
  <c r="GO22" i="61" s="1"/>
  <c r="FD22" i="61"/>
  <c r="FC22" i="61"/>
  <c r="GF22" i="61" s="1"/>
  <c r="FA22" i="61"/>
  <c r="GT22" i="61" s="1"/>
  <c r="EZ22" i="61"/>
  <c r="GQ22" i="61" s="1"/>
  <c r="EY22" i="61"/>
  <c r="GN22" i="61" s="1"/>
  <c r="EX22" i="61"/>
  <c r="EW22" i="61"/>
  <c r="GE22" i="61" s="1"/>
  <c r="ET22" i="61"/>
  <c r="ES22" i="61"/>
  <c r="ER22" i="61"/>
  <c r="EQ22" i="61"/>
  <c r="EP22" i="61"/>
  <c r="EO22" i="61"/>
  <c r="EN22" i="61"/>
  <c r="EM22" i="61"/>
  <c r="EL22" i="61"/>
  <c r="EK22" i="61"/>
  <c r="EJ22" i="61"/>
  <c r="EI22" i="61"/>
  <c r="EG22" i="61"/>
  <c r="EF22" i="61"/>
  <c r="EE22" i="61"/>
  <c r="ED22" i="61"/>
  <c r="EC22" i="61"/>
  <c r="EA22" i="61"/>
  <c r="DZ22" i="61"/>
  <c r="GC22" i="61" s="1"/>
  <c r="DY22" i="61"/>
  <c r="DX22" i="61"/>
  <c r="DW22" i="61"/>
  <c r="DV22" i="61"/>
  <c r="DU22" i="61"/>
  <c r="DT22" i="61"/>
  <c r="DS22" i="61"/>
  <c r="DR22" i="61"/>
  <c r="DQ22" i="61"/>
  <c r="DP22" i="61"/>
  <c r="DO22" i="61"/>
  <c r="DF22" i="61"/>
  <c r="DG22" i="61" s="1"/>
  <c r="DM22" i="61" s="1"/>
  <c r="DB22" i="61"/>
  <c r="DD22" i="61" s="1"/>
  <c r="CU22" i="61"/>
  <c r="CS22" i="61"/>
  <c r="CQ22" i="61"/>
  <c r="CP22" i="61"/>
  <c r="CO22" i="61"/>
  <c r="CN22" i="61"/>
  <c r="CM22" i="61"/>
  <c r="CL22" i="61"/>
  <c r="CK22" i="61"/>
  <c r="CJ22" i="61"/>
  <c r="CI22" i="61"/>
  <c r="FM21" i="61"/>
  <c r="GV21" i="61" s="1"/>
  <c r="FL21" i="61"/>
  <c r="GS21" i="61" s="1"/>
  <c r="FK21" i="61"/>
  <c r="GP21" i="61" s="1"/>
  <c r="FJ21" i="61"/>
  <c r="FI21" i="61"/>
  <c r="GG21" i="61" s="1"/>
  <c r="FG21" i="61"/>
  <c r="GU21" i="61" s="1"/>
  <c r="FF21" i="61"/>
  <c r="GR21" i="61" s="1"/>
  <c r="FE21" i="61"/>
  <c r="GO21" i="61" s="1"/>
  <c r="FD21" i="61"/>
  <c r="FC21" i="61"/>
  <c r="GF21" i="61" s="1"/>
  <c r="FA21" i="61"/>
  <c r="GT21" i="61" s="1"/>
  <c r="EZ21" i="61"/>
  <c r="GQ21" i="61" s="1"/>
  <c r="EY21" i="61"/>
  <c r="GN21" i="61" s="1"/>
  <c r="EX21" i="61"/>
  <c r="EW21" i="61"/>
  <c r="GE21" i="61" s="1"/>
  <c r="ET21" i="61"/>
  <c r="ES21" i="61"/>
  <c r="ER21" i="61"/>
  <c r="EQ21" i="61"/>
  <c r="EP21" i="61"/>
  <c r="EO21" i="61"/>
  <c r="EN21" i="61"/>
  <c r="EM21" i="61"/>
  <c r="EL21" i="61"/>
  <c r="EK21" i="61"/>
  <c r="EJ21" i="61"/>
  <c r="EI21" i="61"/>
  <c r="EG21" i="61"/>
  <c r="EF21" i="61"/>
  <c r="EE21" i="61"/>
  <c r="ED21" i="61"/>
  <c r="EC21" i="61"/>
  <c r="EA21" i="61"/>
  <c r="DZ21" i="61"/>
  <c r="GC21" i="61" s="1"/>
  <c r="DY21" i="61"/>
  <c r="DX21" i="61"/>
  <c r="DW21" i="61"/>
  <c r="DV21" i="61"/>
  <c r="DU21" i="61"/>
  <c r="DT21" i="61"/>
  <c r="DS21" i="61"/>
  <c r="DR21" i="61"/>
  <c r="DQ21" i="61"/>
  <c r="DP21" i="61"/>
  <c r="DO21" i="61"/>
  <c r="DF21" i="61"/>
  <c r="DG21" i="61" s="1"/>
  <c r="DB21" i="61"/>
  <c r="CU21" i="61"/>
  <c r="CS21" i="61"/>
  <c r="CQ21" i="61"/>
  <c r="CP21" i="61"/>
  <c r="CO21" i="61"/>
  <c r="CN21" i="61"/>
  <c r="CM21" i="61"/>
  <c r="CL21" i="61"/>
  <c r="CK21" i="61"/>
  <c r="CJ21" i="61"/>
  <c r="CI21" i="61"/>
  <c r="BR21" i="61"/>
  <c r="BQ21" i="61"/>
  <c r="BP21" i="61"/>
  <c r="BO21" i="61"/>
  <c r="BN21" i="61"/>
  <c r="FR21" i="61" s="1"/>
  <c r="HM21" i="61" s="1"/>
  <c r="FM20" i="61"/>
  <c r="GV20" i="61" s="1"/>
  <c r="FL20" i="61"/>
  <c r="GS20" i="61" s="1"/>
  <c r="FK20" i="61"/>
  <c r="GP20" i="61" s="1"/>
  <c r="FJ20" i="61"/>
  <c r="FI20" i="61"/>
  <c r="GG20" i="61" s="1"/>
  <c r="FG20" i="61"/>
  <c r="GU20" i="61" s="1"/>
  <c r="FF20" i="61"/>
  <c r="GR20" i="61" s="1"/>
  <c r="FE20" i="61"/>
  <c r="GO20" i="61" s="1"/>
  <c r="FD20" i="61"/>
  <c r="FC20" i="61"/>
  <c r="GF20" i="61" s="1"/>
  <c r="FA20" i="61"/>
  <c r="GT20" i="61" s="1"/>
  <c r="EZ20" i="61"/>
  <c r="GQ20" i="61" s="1"/>
  <c r="EY20" i="61"/>
  <c r="GN20" i="61" s="1"/>
  <c r="EX20" i="61"/>
  <c r="EW20" i="61"/>
  <c r="GE20" i="61" s="1"/>
  <c r="ET20" i="61"/>
  <c r="ES20" i="61"/>
  <c r="ER20" i="61"/>
  <c r="EQ20" i="61"/>
  <c r="EP20" i="61"/>
  <c r="EO20" i="61"/>
  <c r="EN20" i="61"/>
  <c r="EM20" i="61"/>
  <c r="EL20" i="61"/>
  <c r="EK20" i="61"/>
  <c r="EJ20" i="61"/>
  <c r="EI20" i="61"/>
  <c r="EG20" i="61"/>
  <c r="EF20" i="61"/>
  <c r="EE20" i="61"/>
  <c r="ED20" i="61"/>
  <c r="EC20" i="61"/>
  <c r="EA20" i="61"/>
  <c r="DZ20" i="61"/>
  <c r="GC20" i="61" s="1"/>
  <c r="DY20" i="61"/>
  <c r="DX20" i="61"/>
  <c r="DW20" i="61"/>
  <c r="DV20" i="61"/>
  <c r="DU20" i="61"/>
  <c r="DT20" i="61"/>
  <c r="DS20" i="61"/>
  <c r="DR20" i="61"/>
  <c r="DQ20" i="61"/>
  <c r="DP20" i="61"/>
  <c r="DO20" i="61"/>
  <c r="DF20" i="61"/>
  <c r="DG20" i="61" s="1"/>
  <c r="DB20" i="61"/>
  <c r="DD20" i="61" s="1"/>
  <c r="CU20" i="61"/>
  <c r="CS20" i="61"/>
  <c r="CQ20" i="61"/>
  <c r="CP20" i="61"/>
  <c r="CO20" i="61"/>
  <c r="CN20" i="61"/>
  <c r="CM20" i="61"/>
  <c r="CL20" i="61"/>
  <c r="CK20" i="61"/>
  <c r="CJ20" i="61"/>
  <c r="CI20" i="61"/>
  <c r="FM19" i="61"/>
  <c r="GV19" i="61" s="1"/>
  <c r="FL19" i="61"/>
  <c r="GS19" i="61" s="1"/>
  <c r="FK19" i="61"/>
  <c r="GP19" i="61" s="1"/>
  <c r="FJ19" i="61"/>
  <c r="FI19" i="61"/>
  <c r="GG19" i="61" s="1"/>
  <c r="FG19" i="61"/>
  <c r="GU19" i="61" s="1"/>
  <c r="FF19" i="61"/>
  <c r="GR19" i="61" s="1"/>
  <c r="FE19" i="61"/>
  <c r="GO19" i="61" s="1"/>
  <c r="FD19" i="61"/>
  <c r="FC19" i="61"/>
  <c r="GF19" i="61" s="1"/>
  <c r="FA19" i="61"/>
  <c r="GT19" i="61" s="1"/>
  <c r="EZ19" i="61"/>
  <c r="GQ19" i="61" s="1"/>
  <c r="EY19" i="61"/>
  <c r="GN19" i="61" s="1"/>
  <c r="EX19" i="61"/>
  <c r="EW19" i="61"/>
  <c r="GE19" i="61" s="1"/>
  <c r="ET19" i="61"/>
  <c r="ES19" i="61"/>
  <c r="ER19" i="61"/>
  <c r="EQ19" i="61"/>
  <c r="EP19" i="61"/>
  <c r="EO19" i="61"/>
  <c r="EN19" i="61"/>
  <c r="EM19" i="61"/>
  <c r="EL19" i="61"/>
  <c r="EK19" i="61"/>
  <c r="EJ19" i="61"/>
  <c r="EI19" i="61"/>
  <c r="EG19" i="61"/>
  <c r="EF19" i="61"/>
  <c r="EE19" i="61"/>
  <c r="ED19" i="61"/>
  <c r="EC19" i="61"/>
  <c r="EA19" i="61"/>
  <c r="DZ19" i="61"/>
  <c r="GC19" i="61" s="1"/>
  <c r="DY19" i="61"/>
  <c r="DX19" i="61"/>
  <c r="DW19" i="61"/>
  <c r="DV19" i="61"/>
  <c r="DU19" i="61"/>
  <c r="DT19" i="61"/>
  <c r="DS19" i="61"/>
  <c r="DR19" i="61"/>
  <c r="DQ19" i="61"/>
  <c r="DP19" i="61"/>
  <c r="DO19" i="61"/>
  <c r="DF19" i="61"/>
  <c r="DG19" i="61" s="1"/>
  <c r="DM19" i="61" s="1"/>
  <c r="DB19" i="61"/>
  <c r="DC19" i="61" s="1"/>
  <c r="CU19" i="61"/>
  <c r="CS19" i="61"/>
  <c r="CQ19" i="61"/>
  <c r="CP19" i="61"/>
  <c r="CO19" i="61"/>
  <c r="CN19" i="61"/>
  <c r="CM19" i="61"/>
  <c r="CL19" i="61"/>
  <c r="CK19" i="61"/>
  <c r="CJ19" i="61"/>
  <c r="CI19" i="61"/>
  <c r="FM18" i="61"/>
  <c r="GV18" i="61" s="1"/>
  <c r="FL18" i="61"/>
  <c r="GS18" i="61" s="1"/>
  <c r="FK18" i="61"/>
  <c r="GP18" i="61" s="1"/>
  <c r="FJ18" i="61"/>
  <c r="FI18" i="61"/>
  <c r="GG18" i="61" s="1"/>
  <c r="FG18" i="61"/>
  <c r="GU18" i="61" s="1"/>
  <c r="FF18" i="61"/>
  <c r="GR18" i="61" s="1"/>
  <c r="FE18" i="61"/>
  <c r="GO18" i="61" s="1"/>
  <c r="FD18" i="61"/>
  <c r="FC18" i="61"/>
  <c r="GF18" i="61" s="1"/>
  <c r="FA18" i="61"/>
  <c r="GT18" i="61" s="1"/>
  <c r="EZ18" i="61"/>
  <c r="GQ18" i="61" s="1"/>
  <c r="EY18" i="61"/>
  <c r="GN18" i="61" s="1"/>
  <c r="EX18" i="61"/>
  <c r="EW18" i="61"/>
  <c r="GE18" i="61" s="1"/>
  <c r="ET18" i="61"/>
  <c r="ES18" i="61"/>
  <c r="ER18" i="61"/>
  <c r="EQ18" i="61"/>
  <c r="EP18" i="61"/>
  <c r="EO18" i="61"/>
  <c r="EN18" i="61"/>
  <c r="EM18" i="61"/>
  <c r="EL18" i="61"/>
  <c r="EK18" i="61"/>
  <c r="EJ18" i="61"/>
  <c r="EI18" i="61"/>
  <c r="EG18" i="61"/>
  <c r="EF18" i="61"/>
  <c r="EE18" i="61"/>
  <c r="ED18" i="61"/>
  <c r="EC18" i="61"/>
  <c r="EA18" i="61"/>
  <c r="DZ18" i="61"/>
  <c r="GC18" i="61" s="1"/>
  <c r="DY18" i="61"/>
  <c r="DX18" i="61"/>
  <c r="DW18" i="61"/>
  <c r="DV18" i="61"/>
  <c r="DU18" i="61"/>
  <c r="DT18" i="61"/>
  <c r="DS18" i="61"/>
  <c r="DR18" i="61"/>
  <c r="DQ18" i="61"/>
  <c r="DP18" i="61"/>
  <c r="DO18" i="61"/>
  <c r="DF18" i="61"/>
  <c r="DG18" i="61" s="1"/>
  <c r="DL18" i="61" s="1"/>
  <c r="DB18" i="61"/>
  <c r="DD18" i="61" s="1"/>
  <c r="CU18" i="61"/>
  <c r="CS18" i="61"/>
  <c r="CQ18" i="61"/>
  <c r="CP18" i="61"/>
  <c r="CO18" i="61"/>
  <c r="CN18" i="61"/>
  <c r="CM18" i="61"/>
  <c r="CL18" i="61"/>
  <c r="CK18" i="61"/>
  <c r="CJ18" i="61"/>
  <c r="CI18" i="61"/>
  <c r="FM17" i="61"/>
  <c r="GV17" i="61" s="1"/>
  <c r="FL17" i="61"/>
  <c r="GS17" i="61" s="1"/>
  <c r="FK17" i="61"/>
  <c r="GP17" i="61" s="1"/>
  <c r="FJ17" i="61"/>
  <c r="FI17" i="61"/>
  <c r="GG17" i="61" s="1"/>
  <c r="FG17" i="61"/>
  <c r="GU17" i="61" s="1"/>
  <c r="FF17" i="61"/>
  <c r="GR17" i="61" s="1"/>
  <c r="FE17" i="61"/>
  <c r="GO17" i="61" s="1"/>
  <c r="FD17" i="61"/>
  <c r="FC17" i="61"/>
  <c r="GF17" i="61" s="1"/>
  <c r="FA17" i="61"/>
  <c r="GT17" i="61" s="1"/>
  <c r="EZ17" i="61"/>
  <c r="GQ17" i="61" s="1"/>
  <c r="EY17" i="61"/>
  <c r="GN17" i="61" s="1"/>
  <c r="EX17" i="61"/>
  <c r="EW17" i="61"/>
  <c r="GE17" i="61" s="1"/>
  <c r="ET17" i="61"/>
  <c r="ES17" i="61"/>
  <c r="ER17" i="61"/>
  <c r="EQ17" i="61"/>
  <c r="EP17" i="61"/>
  <c r="EO17" i="61"/>
  <c r="EN17" i="61"/>
  <c r="EM17" i="61"/>
  <c r="EL17" i="61"/>
  <c r="EK17" i="61"/>
  <c r="EJ17" i="61"/>
  <c r="EI17" i="61"/>
  <c r="EG17" i="61"/>
  <c r="EF17" i="61"/>
  <c r="EE17" i="61"/>
  <c r="ED17" i="61"/>
  <c r="EC17" i="61"/>
  <c r="EA17" i="61"/>
  <c r="DZ17" i="61"/>
  <c r="GC17" i="61" s="1"/>
  <c r="DY17" i="61"/>
  <c r="DX17" i="61"/>
  <c r="DW17" i="61"/>
  <c r="DV17" i="61"/>
  <c r="DU17" i="61"/>
  <c r="DT17" i="61"/>
  <c r="DS17" i="61"/>
  <c r="DR17" i="61"/>
  <c r="DQ17" i="61"/>
  <c r="DP17" i="61"/>
  <c r="DO17" i="61"/>
  <c r="DF17" i="61"/>
  <c r="DG17" i="61" s="1"/>
  <c r="DJ17" i="61" s="1"/>
  <c r="DB17" i="61"/>
  <c r="DD17" i="61" s="1"/>
  <c r="CU17" i="61"/>
  <c r="CS17" i="61"/>
  <c r="CQ17" i="61"/>
  <c r="CP17" i="61"/>
  <c r="CO17" i="61"/>
  <c r="CN17" i="61"/>
  <c r="CM17" i="61"/>
  <c r="CL17" i="61"/>
  <c r="CK17" i="61"/>
  <c r="CJ17" i="61"/>
  <c r="CI17" i="61"/>
  <c r="FM16" i="61"/>
  <c r="GV16" i="61" s="1"/>
  <c r="FL16" i="61"/>
  <c r="GS16" i="61" s="1"/>
  <c r="FK16" i="61"/>
  <c r="GP16" i="61" s="1"/>
  <c r="FJ16" i="61"/>
  <c r="FI16" i="61"/>
  <c r="GG16" i="61" s="1"/>
  <c r="FG16" i="61"/>
  <c r="GU16" i="61" s="1"/>
  <c r="FF16" i="61"/>
  <c r="GR16" i="61" s="1"/>
  <c r="FE16" i="61"/>
  <c r="GO16" i="61" s="1"/>
  <c r="FD16" i="61"/>
  <c r="FC16" i="61"/>
  <c r="GF16" i="61" s="1"/>
  <c r="FA16" i="61"/>
  <c r="GT16" i="61" s="1"/>
  <c r="EZ16" i="61"/>
  <c r="GQ16" i="61" s="1"/>
  <c r="EY16" i="61"/>
  <c r="GN16" i="61" s="1"/>
  <c r="EX16" i="61"/>
  <c r="EW16" i="61"/>
  <c r="GE16" i="61" s="1"/>
  <c r="ET16" i="61"/>
  <c r="ES16" i="61"/>
  <c r="ER16" i="61"/>
  <c r="EQ16" i="61"/>
  <c r="EP16" i="61"/>
  <c r="EO16" i="61"/>
  <c r="EN16" i="61"/>
  <c r="EM16" i="61"/>
  <c r="EL16" i="61"/>
  <c r="EK16" i="61"/>
  <c r="EJ16" i="61"/>
  <c r="EI16" i="61"/>
  <c r="EG16" i="61"/>
  <c r="EF16" i="61"/>
  <c r="EE16" i="61"/>
  <c r="ED16" i="61"/>
  <c r="EC16" i="61"/>
  <c r="EA16" i="61"/>
  <c r="DZ16" i="61"/>
  <c r="GC16" i="61" s="1"/>
  <c r="DY16" i="61"/>
  <c r="DX16" i="61"/>
  <c r="DW16" i="61"/>
  <c r="DV16" i="61"/>
  <c r="DU16" i="61"/>
  <c r="DT16" i="61"/>
  <c r="DS16" i="61"/>
  <c r="DR16" i="61"/>
  <c r="DQ16" i="61"/>
  <c r="DP16" i="61"/>
  <c r="DO16" i="61"/>
  <c r="DF16" i="61"/>
  <c r="DG16" i="61" s="1"/>
  <c r="DB16" i="61"/>
  <c r="DC16" i="61" s="1"/>
  <c r="CU16" i="61"/>
  <c r="CS16" i="61"/>
  <c r="CQ16" i="61"/>
  <c r="CP16" i="61"/>
  <c r="CO16" i="61"/>
  <c r="CN16" i="61"/>
  <c r="CM16" i="61"/>
  <c r="CL16" i="61"/>
  <c r="CK16" i="61"/>
  <c r="CJ16" i="61"/>
  <c r="CI16" i="61"/>
  <c r="FM15" i="61"/>
  <c r="GV15" i="61" s="1"/>
  <c r="FL15" i="61"/>
  <c r="GS15" i="61" s="1"/>
  <c r="FK15" i="61"/>
  <c r="GP15" i="61" s="1"/>
  <c r="FJ15" i="61"/>
  <c r="FI15" i="61"/>
  <c r="GG15" i="61" s="1"/>
  <c r="FG15" i="61"/>
  <c r="GU15" i="61" s="1"/>
  <c r="FF15" i="61"/>
  <c r="GR15" i="61" s="1"/>
  <c r="FE15" i="61"/>
  <c r="GO15" i="61" s="1"/>
  <c r="FD15" i="61"/>
  <c r="FC15" i="61"/>
  <c r="GF15" i="61" s="1"/>
  <c r="FA15" i="61"/>
  <c r="GT15" i="61" s="1"/>
  <c r="EZ15" i="61"/>
  <c r="GQ15" i="61" s="1"/>
  <c r="EY15" i="61"/>
  <c r="GN15" i="61" s="1"/>
  <c r="EX15" i="61"/>
  <c r="EW15" i="61"/>
  <c r="GE15" i="61" s="1"/>
  <c r="ET15" i="61"/>
  <c r="ES15" i="61"/>
  <c r="ER15" i="61"/>
  <c r="EQ15" i="61"/>
  <c r="EP15" i="61"/>
  <c r="EO15" i="61"/>
  <c r="EN15" i="61"/>
  <c r="EM15" i="61"/>
  <c r="EL15" i="61"/>
  <c r="EK15" i="61"/>
  <c r="EJ15" i="61"/>
  <c r="EI15" i="61"/>
  <c r="EG15" i="61"/>
  <c r="EF15" i="61"/>
  <c r="EE15" i="61"/>
  <c r="ED15" i="61"/>
  <c r="EC15" i="61"/>
  <c r="EA15" i="61"/>
  <c r="DZ15" i="61"/>
  <c r="GC15" i="61" s="1"/>
  <c r="DY15" i="61"/>
  <c r="DX15" i="61"/>
  <c r="DW15" i="61"/>
  <c r="DV15" i="61"/>
  <c r="DU15" i="61"/>
  <c r="DT15" i="61"/>
  <c r="DS15" i="61"/>
  <c r="DR15" i="61"/>
  <c r="DQ15" i="61"/>
  <c r="DP15" i="61"/>
  <c r="DO15" i="61"/>
  <c r="DF15" i="61"/>
  <c r="DG15" i="61" s="1"/>
  <c r="DI15" i="61" s="1"/>
  <c r="DB15" i="61"/>
  <c r="DD15" i="61" s="1"/>
  <c r="GB15" i="61" s="1"/>
  <c r="HG15" i="61" s="1"/>
  <c r="CU15" i="61"/>
  <c r="CS15" i="61"/>
  <c r="CQ15" i="61"/>
  <c r="CP15" i="61"/>
  <c r="CO15" i="61"/>
  <c r="CN15" i="61"/>
  <c r="CM15" i="61"/>
  <c r="CL15" i="61"/>
  <c r="CK15" i="61"/>
  <c r="CJ15" i="61"/>
  <c r="CI15" i="61"/>
  <c r="FM14" i="61"/>
  <c r="GV14" i="61" s="1"/>
  <c r="FL14" i="61"/>
  <c r="GS14" i="61" s="1"/>
  <c r="FK14" i="61"/>
  <c r="GP14" i="61" s="1"/>
  <c r="FJ14" i="61"/>
  <c r="FI14" i="61"/>
  <c r="GG14" i="61" s="1"/>
  <c r="FG14" i="61"/>
  <c r="GU14" i="61" s="1"/>
  <c r="FF14" i="61"/>
  <c r="GR14" i="61" s="1"/>
  <c r="FE14" i="61"/>
  <c r="GO14" i="61" s="1"/>
  <c r="FD14" i="61"/>
  <c r="FC14" i="61"/>
  <c r="GF14" i="61" s="1"/>
  <c r="FA14" i="61"/>
  <c r="GT14" i="61" s="1"/>
  <c r="EZ14" i="61"/>
  <c r="GQ14" i="61" s="1"/>
  <c r="EY14" i="61"/>
  <c r="GN14" i="61" s="1"/>
  <c r="EX14" i="61"/>
  <c r="EW14" i="61"/>
  <c r="GE14" i="61" s="1"/>
  <c r="ET14" i="61"/>
  <c r="ES14" i="61"/>
  <c r="ER14" i="61"/>
  <c r="EQ14" i="61"/>
  <c r="EP14" i="61"/>
  <c r="EO14" i="61"/>
  <c r="EN14" i="61"/>
  <c r="EM14" i="61"/>
  <c r="EL14" i="61"/>
  <c r="EK14" i="61"/>
  <c r="EJ14" i="61"/>
  <c r="EI14" i="61"/>
  <c r="EG14" i="61"/>
  <c r="EF14" i="61"/>
  <c r="EE14" i="61"/>
  <c r="ED14" i="61"/>
  <c r="EC14" i="61"/>
  <c r="EA14" i="61"/>
  <c r="DZ14" i="61"/>
  <c r="GC14" i="61" s="1"/>
  <c r="DY14" i="61"/>
  <c r="DX14" i="61"/>
  <c r="DW14" i="61"/>
  <c r="DV14" i="61"/>
  <c r="DU14" i="61"/>
  <c r="DT14" i="61"/>
  <c r="DS14" i="61"/>
  <c r="DR14" i="61"/>
  <c r="DQ14" i="61"/>
  <c r="DP14" i="61"/>
  <c r="DO14" i="61"/>
  <c r="DF14" i="61"/>
  <c r="DG14" i="61" s="1"/>
  <c r="DH14" i="61" s="1"/>
  <c r="DB14" i="61"/>
  <c r="DD14" i="61" s="1"/>
  <c r="CU14" i="61"/>
  <c r="CS14" i="61"/>
  <c r="CQ14" i="61"/>
  <c r="CP14" i="61"/>
  <c r="CO14" i="61"/>
  <c r="CN14" i="61"/>
  <c r="CM14" i="61"/>
  <c r="CL14" i="61"/>
  <c r="CK14" i="61"/>
  <c r="CJ14" i="61"/>
  <c r="CI14" i="61"/>
  <c r="FM13" i="61"/>
  <c r="GV13" i="61" s="1"/>
  <c r="FL13" i="61"/>
  <c r="GS13" i="61" s="1"/>
  <c r="FK13" i="61"/>
  <c r="GP13" i="61" s="1"/>
  <c r="FJ13" i="61"/>
  <c r="FI13" i="61"/>
  <c r="GG13" i="61" s="1"/>
  <c r="FG13" i="61"/>
  <c r="GU13" i="61" s="1"/>
  <c r="FF13" i="61"/>
  <c r="GR13" i="61" s="1"/>
  <c r="FE13" i="61"/>
  <c r="GO13" i="61" s="1"/>
  <c r="FD13" i="61"/>
  <c r="FC13" i="61"/>
  <c r="GF13" i="61" s="1"/>
  <c r="FA13" i="61"/>
  <c r="GT13" i="61" s="1"/>
  <c r="EZ13" i="61"/>
  <c r="GQ13" i="61" s="1"/>
  <c r="EY13" i="61"/>
  <c r="GN13" i="61" s="1"/>
  <c r="EX13" i="61"/>
  <c r="EW13" i="61"/>
  <c r="GE13" i="61" s="1"/>
  <c r="ET13" i="61"/>
  <c r="ES13" i="61"/>
  <c r="ER13" i="61"/>
  <c r="EQ13" i="61"/>
  <c r="EP13" i="61"/>
  <c r="EO13" i="61"/>
  <c r="EN13" i="61"/>
  <c r="EM13" i="61"/>
  <c r="EL13" i="61"/>
  <c r="EK13" i="61"/>
  <c r="EJ13" i="61"/>
  <c r="EI13" i="61"/>
  <c r="EG13" i="61"/>
  <c r="EF13" i="61"/>
  <c r="EE13" i="61"/>
  <c r="ED13" i="61"/>
  <c r="EC13" i="61"/>
  <c r="EA13" i="61"/>
  <c r="DZ13" i="61"/>
  <c r="GC13" i="61" s="1"/>
  <c r="DY13" i="61"/>
  <c r="DX13" i="61"/>
  <c r="DW13" i="61"/>
  <c r="DV13" i="61"/>
  <c r="DU13" i="61"/>
  <c r="DT13" i="61"/>
  <c r="DS13" i="61"/>
  <c r="DR13" i="61"/>
  <c r="DQ13" i="61"/>
  <c r="DP13" i="61"/>
  <c r="DO13" i="61"/>
  <c r="DF13" i="61"/>
  <c r="DG13" i="61" s="1"/>
  <c r="DB13" i="61"/>
  <c r="DD13" i="61" s="1"/>
  <c r="CU13" i="61"/>
  <c r="CS13" i="61"/>
  <c r="CQ13" i="61"/>
  <c r="CP13" i="61"/>
  <c r="CO13" i="61"/>
  <c r="CN13" i="61"/>
  <c r="CM13" i="61"/>
  <c r="CL13" i="61"/>
  <c r="CK13" i="61"/>
  <c r="CJ13" i="61"/>
  <c r="CI13" i="61"/>
  <c r="BR13" i="61"/>
  <c r="BQ13" i="61"/>
  <c r="BP13" i="61"/>
  <c r="BO13" i="61"/>
  <c r="BN13" i="61"/>
  <c r="FR13" i="61" s="1"/>
  <c r="HM13" i="61" s="1"/>
  <c r="FM12" i="61"/>
  <c r="GV12" i="61" s="1"/>
  <c r="FL12" i="61"/>
  <c r="GS12" i="61" s="1"/>
  <c r="FK12" i="61"/>
  <c r="GP12" i="61" s="1"/>
  <c r="FJ12" i="61"/>
  <c r="FI12" i="61"/>
  <c r="GG12" i="61" s="1"/>
  <c r="FG12" i="61"/>
  <c r="GU12" i="61" s="1"/>
  <c r="FF12" i="61"/>
  <c r="GR12" i="61" s="1"/>
  <c r="FE12" i="61"/>
  <c r="GO12" i="61" s="1"/>
  <c r="FD12" i="61"/>
  <c r="FC12" i="61"/>
  <c r="GF12" i="61" s="1"/>
  <c r="FA12" i="61"/>
  <c r="GT12" i="61" s="1"/>
  <c r="EZ12" i="61"/>
  <c r="GQ12" i="61" s="1"/>
  <c r="EY12" i="61"/>
  <c r="GN12" i="61" s="1"/>
  <c r="EX12" i="61"/>
  <c r="EW12" i="61"/>
  <c r="GE12" i="61" s="1"/>
  <c r="ET12" i="61"/>
  <c r="ES12" i="61"/>
  <c r="ER12" i="61"/>
  <c r="EQ12" i="61"/>
  <c r="EP12" i="61"/>
  <c r="EO12" i="61"/>
  <c r="EN12" i="61"/>
  <c r="EM12" i="61"/>
  <c r="EL12" i="61"/>
  <c r="EK12" i="61"/>
  <c r="EJ12" i="61"/>
  <c r="EI12" i="61"/>
  <c r="EG12" i="61"/>
  <c r="EF12" i="61"/>
  <c r="EE12" i="61"/>
  <c r="ED12" i="61"/>
  <c r="EC12" i="61"/>
  <c r="EA12" i="61"/>
  <c r="DZ12" i="61"/>
  <c r="GC12" i="61" s="1"/>
  <c r="DY12" i="61"/>
  <c r="DX12" i="61"/>
  <c r="DW12" i="61"/>
  <c r="DV12" i="61"/>
  <c r="DU12" i="61"/>
  <c r="DT12" i="61"/>
  <c r="DS12" i="61"/>
  <c r="DR12" i="61"/>
  <c r="DQ12" i="61"/>
  <c r="DP12" i="61"/>
  <c r="DO12" i="61"/>
  <c r="DF12" i="61"/>
  <c r="DG12" i="61" s="1"/>
  <c r="DM12" i="61" s="1"/>
  <c r="DB12" i="61"/>
  <c r="DC12" i="61" s="1"/>
  <c r="CU12" i="61"/>
  <c r="CS12" i="61"/>
  <c r="CQ12" i="61"/>
  <c r="CP12" i="61"/>
  <c r="CO12" i="61"/>
  <c r="CN12" i="61"/>
  <c r="CM12" i="61"/>
  <c r="CL12" i="61"/>
  <c r="CK12" i="61"/>
  <c r="CJ12" i="61"/>
  <c r="CI12" i="61"/>
  <c r="FM11" i="61"/>
  <c r="GV11" i="61" s="1"/>
  <c r="FL11" i="61"/>
  <c r="GS11" i="61" s="1"/>
  <c r="FK11" i="61"/>
  <c r="GP11" i="61" s="1"/>
  <c r="FJ11" i="61"/>
  <c r="FI11" i="61"/>
  <c r="GG11" i="61" s="1"/>
  <c r="FG11" i="61"/>
  <c r="GU11" i="61" s="1"/>
  <c r="FF11" i="61"/>
  <c r="GR11" i="61" s="1"/>
  <c r="FE11" i="61"/>
  <c r="GO11" i="61" s="1"/>
  <c r="FD11" i="61"/>
  <c r="FC11" i="61"/>
  <c r="GF11" i="61" s="1"/>
  <c r="FA11" i="61"/>
  <c r="GT11" i="61" s="1"/>
  <c r="EZ11" i="61"/>
  <c r="GQ11" i="61" s="1"/>
  <c r="EY11" i="61"/>
  <c r="GN11" i="61" s="1"/>
  <c r="EX11" i="61"/>
  <c r="EW11" i="61"/>
  <c r="GE11" i="61" s="1"/>
  <c r="ET11" i="61"/>
  <c r="ES11" i="61"/>
  <c r="ER11" i="61"/>
  <c r="EQ11" i="61"/>
  <c r="EP11" i="61"/>
  <c r="EO11" i="61"/>
  <c r="EN11" i="61"/>
  <c r="EM11" i="61"/>
  <c r="EL11" i="61"/>
  <c r="EK11" i="61"/>
  <c r="EJ11" i="61"/>
  <c r="EI11" i="61"/>
  <c r="EG11" i="61"/>
  <c r="EF11" i="61"/>
  <c r="EE11" i="61"/>
  <c r="ED11" i="61"/>
  <c r="EC11" i="61"/>
  <c r="EA11" i="61"/>
  <c r="DZ11" i="61"/>
  <c r="GC11" i="61" s="1"/>
  <c r="DY11" i="61"/>
  <c r="DX11" i="61"/>
  <c r="DW11" i="61"/>
  <c r="DV11" i="61"/>
  <c r="DU11" i="61"/>
  <c r="DT11" i="61"/>
  <c r="DS11" i="61"/>
  <c r="DR11" i="61"/>
  <c r="DQ11" i="61"/>
  <c r="DP11" i="61"/>
  <c r="DO11" i="61"/>
  <c r="DF11" i="61"/>
  <c r="DG11" i="61" s="1"/>
  <c r="DM11" i="61" s="1"/>
  <c r="DB11" i="61"/>
  <c r="DD11" i="61" s="1"/>
  <c r="CU11" i="61"/>
  <c r="CS11" i="61"/>
  <c r="CQ11" i="61"/>
  <c r="CP11" i="61"/>
  <c r="CO11" i="61"/>
  <c r="CN11" i="61"/>
  <c r="CM11" i="61"/>
  <c r="CL11" i="61"/>
  <c r="CK11" i="61"/>
  <c r="CJ11" i="61"/>
  <c r="CI11" i="61"/>
  <c r="FM10" i="61"/>
  <c r="GV10" i="61" s="1"/>
  <c r="FL10" i="61"/>
  <c r="GS10" i="61" s="1"/>
  <c r="FK10" i="61"/>
  <c r="GP10" i="61" s="1"/>
  <c r="FJ10" i="61"/>
  <c r="FI10" i="61"/>
  <c r="GG10" i="61" s="1"/>
  <c r="FG10" i="61"/>
  <c r="GU10" i="61" s="1"/>
  <c r="FF10" i="61"/>
  <c r="GR10" i="61" s="1"/>
  <c r="FE10" i="61"/>
  <c r="GO10" i="61" s="1"/>
  <c r="FD10" i="61"/>
  <c r="FC10" i="61"/>
  <c r="GF10" i="61" s="1"/>
  <c r="FA10" i="61"/>
  <c r="GT10" i="61" s="1"/>
  <c r="EZ10" i="61"/>
  <c r="GQ10" i="61" s="1"/>
  <c r="EY10" i="61"/>
  <c r="GN10" i="61" s="1"/>
  <c r="EX10" i="61"/>
  <c r="EW10" i="61"/>
  <c r="GE10" i="61" s="1"/>
  <c r="ET10" i="61"/>
  <c r="ES10" i="61"/>
  <c r="ER10" i="61"/>
  <c r="EQ10" i="61"/>
  <c r="EP10" i="61"/>
  <c r="EO10" i="61"/>
  <c r="EN10" i="61"/>
  <c r="EM10" i="61"/>
  <c r="EL10" i="61"/>
  <c r="EK10" i="61"/>
  <c r="EJ10" i="61"/>
  <c r="EI10" i="61"/>
  <c r="EG10" i="61"/>
  <c r="EF10" i="61"/>
  <c r="EE10" i="61"/>
  <c r="ED10" i="61"/>
  <c r="EC10" i="61"/>
  <c r="EA10" i="61"/>
  <c r="DZ10" i="61"/>
  <c r="GC10" i="61" s="1"/>
  <c r="DY10" i="61"/>
  <c r="DX10" i="61"/>
  <c r="DW10" i="61"/>
  <c r="DV10" i="61"/>
  <c r="DU10" i="61"/>
  <c r="DT10" i="61"/>
  <c r="DS10" i="61"/>
  <c r="DR10" i="61"/>
  <c r="DQ10" i="61"/>
  <c r="DP10" i="61"/>
  <c r="DO10" i="61"/>
  <c r="DF10" i="61"/>
  <c r="DG10" i="61" s="1"/>
  <c r="DB10" i="61"/>
  <c r="DD10" i="61" s="1"/>
  <c r="CU10" i="61"/>
  <c r="CS10" i="61"/>
  <c r="CQ10" i="61"/>
  <c r="CP10" i="61"/>
  <c r="CO10" i="61"/>
  <c r="CN10" i="61"/>
  <c r="CM10" i="61"/>
  <c r="CL10" i="61"/>
  <c r="CK10" i="61"/>
  <c r="CJ10" i="61"/>
  <c r="CI10" i="61"/>
  <c r="FM9" i="61"/>
  <c r="GV9" i="61" s="1"/>
  <c r="FL9" i="61"/>
  <c r="GS9" i="61" s="1"/>
  <c r="FK9" i="61"/>
  <c r="GP9" i="61" s="1"/>
  <c r="FJ9" i="61"/>
  <c r="FI9" i="61"/>
  <c r="GG9" i="61" s="1"/>
  <c r="FG9" i="61"/>
  <c r="GU9" i="61" s="1"/>
  <c r="FF9" i="61"/>
  <c r="GR9" i="61" s="1"/>
  <c r="FE9" i="61"/>
  <c r="GO9" i="61" s="1"/>
  <c r="FD9" i="61"/>
  <c r="FC9" i="61"/>
  <c r="GF9" i="61" s="1"/>
  <c r="FA9" i="61"/>
  <c r="GT9" i="61" s="1"/>
  <c r="EZ9" i="61"/>
  <c r="GQ9" i="61" s="1"/>
  <c r="EY9" i="61"/>
  <c r="GN9" i="61" s="1"/>
  <c r="EX9" i="61"/>
  <c r="EW9" i="61"/>
  <c r="GE9" i="61" s="1"/>
  <c r="ET9" i="61"/>
  <c r="ES9" i="61"/>
  <c r="ER9" i="61"/>
  <c r="EQ9" i="61"/>
  <c r="EP9" i="61"/>
  <c r="EO9" i="61"/>
  <c r="EN9" i="61"/>
  <c r="EM9" i="61"/>
  <c r="EL9" i="61"/>
  <c r="EK9" i="61"/>
  <c r="EJ9" i="61"/>
  <c r="EI9" i="61"/>
  <c r="EG9" i="61"/>
  <c r="EF9" i="61"/>
  <c r="EE9" i="61"/>
  <c r="ED9" i="61"/>
  <c r="EC9" i="61"/>
  <c r="EA9" i="61"/>
  <c r="DZ9" i="61"/>
  <c r="GC9" i="61" s="1"/>
  <c r="DY9" i="61"/>
  <c r="DX9" i="61"/>
  <c r="DW9" i="61"/>
  <c r="DV9" i="61"/>
  <c r="DU9" i="61"/>
  <c r="DT9" i="61"/>
  <c r="DS9" i="61"/>
  <c r="DR9" i="61"/>
  <c r="DQ9" i="61"/>
  <c r="DP9" i="61"/>
  <c r="DO9" i="61"/>
  <c r="DF9" i="61"/>
  <c r="DG9" i="61" s="1"/>
  <c r="DB9" i="61"/>
  <c r="DC9" i="61" s="1"/>
  <c r="CU9" i="61"/>
  <c r="CS9" i="61"/>
  <c r="CQ9" i="61"/>
  <c r="CP9" i="61"/>
  <c r="CO9" i="61"/>
  <c r="CN9" i="61"/>
  <c r="CM9" i="61"/>
  <c r="CL9" i="61"/>
  <c r="CK9" i="61"/>
  <c r="CJ9" i="61"/>
  <c r="CI9" i="61"/>
  <c r="FM8" i="61"/>
  <c r="GV8" i="61" s="1"/>
  <c r="FL8" i="61"/>
  <c r="GS8" i="61" s="1"/>
  <c r="FK8" i="61"/>
  <c r="GP8" i="61" s="1"/>
  <c r="FJ8" i="61"/>
  <c r="FI8" i="61"/>
  <c r="GG8" i="61" s="1"/>
  <c r="FG8" i="61"/>
  <c r="GU8" i="61" s="1"/>
  <c r="FF8" i="61"/>
  <c r="GR8" i="61" s="1"/>
  <c r="FE8" i="61"/>
  <c r="GO8" i="61" s="1"/>
  <c r="FD8" i="61"/>
  <c r="FC8" i="61"/>
  <c r="GF8" i="61" s="1"/>
  <c r="FA8" i="61"/>
  <c r="GT8" i="61" s="1"/>
  <c r="EZ8" i="61"/>
  <c r="GQ8" i="61" s="1"/>
  <c r="EY8" i="61"/>
  <c r="GN8" i="61" s="1"/>
  <c r="EX8" i="61"/>
  <c r="EW8" i="61"/>
  <c r="GE8" i="61" s="1"/>
  <c r="ET8" i="61"/>
  <c r="ES8" i="61"/>
  <c r="ER8" i="61"/>
  <c r="EQ8" i="61"/>
  <c r="EP8" i="61"/>
  <c r="EO8" i="61"/>
  <c r="EN8" i="61"/>
  <c r="EM8" i="61"/>
  <c r="EL8" i="61"/>
  <c r="EK8" i="61"/>
  <c r="EJ8" i="61"/>
  <c r="EI8" i="61"/>
  <c r="EG8" i="61"/>
  <c r="EF8" i="61"/>
  <c r="EE8" i="61"/>
  <c r="ED8" i="61"/>
  <c r="EC8" i="61"/>
  <c r="EA8" i="61"/>
  <c r="DZ8" i="61"/>
  <c r="GC8" i="61" s="1"/>
  <c r="DY8" i="61"/>
  <c r="DX8" i="61"/>
  <c r="DW8" i="61"/>
  <c r="DV8" i="61"/>
  <c r="DU8" i="61"/>
  <c r="DT8" i="61"/>
  <c r="DS8" i="61"/>
  <c r="DR8" i="61"/>
  <c r="DQ8" i="61"/>
  <c r="DP8" i="61"/>
  <c r="DO8" i="61"/>
  <c r="DF8" i="61"/>
  <c r="DG8" i="61" s="1"/>
  <c r="DB8" i="61"/>
  <c r="DD8" i="61" s="1"/>
  <c r="GB8" i="61" s="1"/>
  <c r="HG8" i="61" s="1"/>
  <c r="CU8" i="61"/>
  <c r="CS8" i="61"/>
  <c r="CQ8" i="61"/>
  <c r="CP8" i="61"/>
  <c r="CO8" i="61"/>
  <c r="CN8" i="61"/>
  <c r="CM8" i="61"/>
  <c r="CL8" i="61"/>
  <c r="CK8" i="61"/>
  <c r="CJ8" i="61"/>
  <c r="CI8" i="61"/>
  <c r="FM7" i="61"/>
  <c r="GV7" i="61" s="1"/>
  <c r="FL7" i="61"/>
  <c r="GS7" i="61" s="1"/>
  <c r="FK7" i="61"/>
  <c r="GP7" i="61" s="1"/>
  <c r="FJ7" i="61"/>
  <c r="FI7" i="61"/>
  <c r="GG7" i="61" s="1"/>
  <c r="FG7" i="61"/>
  <c r="GU7" i="61" s="1"/>
  <c r="FF7" i="61"/>
  <c r="GR7" i="61" s="1"/>
  <c r="FE7" i="61"/>
  <c r="GO7" i="61" s="1"/>
  <c r="FD7" i="61"/>
  <c r="FC7" i="61"/>
  <c r="GF7" i="61" s="1"/>
  <c r="FA7" i="61"/>
  <c r="GT7" i="61" s="1"/>
  <c r="EZ7" i="61"/>
  <c r="GQ7" i="61" s="1"/>
  <c r="EY7" i="61"/>
  <c r="GN7" i="61" s="1"/>
  <c r="EX7" i="61"/>
  <c r="EW7" i="61"/>
  <c r="GE7" i="61" s="1"/>
  <c r="ET7" i="61"/>
  <c r="ES7" i="61"/>
  <c r="ER7" i="61"/>
  <c r="EQ7" i="61"/>
  <c r="EP7" i="61"/>
  <c r="EO7" i="61"/>
  <c r="EN7" i="61"/>
  <c r="EM7" i="61"/>
  <c r="EL7" i="61"/>
  <c r="EK7" i="61"/>
  <c r="EJ7" i="61"/>
  <c r="EI7" i="61"/>
  <c r="EG7" i="61"/>
  <c r="EF7" i="61"/>
  <c r="EE7" i="61"/>
  <c r="ED7" i="61"/>
  <c r="EC7" i="61"/>
  <c r="EA7" i="61"/>
  <c r="DZ7" i="61"/>
  <c r="GC7" i="61" s="1"/>
  <c r="DY7" i="61"/>
  <c r="DX7" i="61"/>
  <c r="DW7" i="61"/>
  <c r="DV7" i="61"/>
  <c r="DU7" i="61"/>
  <c r="DT7" i="61"/>
  <c r="DS7" i="61"/>
  <c r="DR7" i="61"/>
  <c r="DQ7" i="61"/>
  <c r="DP7" i="61"/>
  <c r="DO7" i="61"/>
  <c r="DF7" i="61"/>
  <c r="DG7" i="61" s="1"/>
  <c r="DB7" i="61"/>
  <c r="DC7" i="61" s="1"/>
  <c r="CU7" i="61"/>
  <c r="CS7" i="61"/>
  <c r="CQ7" i="61"/>
  <c r="CP7" i="61"/>
  <c r="CO7" i="61"/>
  <c r="CN7" i="61"/>
  <c r="CM7" i="61"/>
  <c r="CL7" i="61"/>
  <c r="CK7" i="61"/>
  <c r="CJ7" i="61"/>
  <c r="CI7" i="61"/>
  <c r="FM6" i="61"/>
  <c r="GV6" i="61" s="1"/>
  <c r="FL6" i="61"/>
  <c r="GS6" i="61" s="1"/>
  <c r="FK6" i="61"/>
  <c r="GP6" i="61" s="1"/>
  <c r="FJ6" i="61"/>
  <c r="FI6" i="61"/>
  <c r="GG6" i="61" s="1"/>
  <c r="FG6" i="61"/>
  <c r="GU6" i="61" s="1"/>
  <c r="FF6" i="61"/>
  <c r="GR6" i="61" s="1"/>
  <c r="FE6" i="61"/>
  <c r="GO6" i="61" s="1"/>
  <c r="FD6" i="61"/>
  <c r="FC6" i="61"/>
  <c r="GF6" i="61" s="1"/>
  <c r="FA6" i="61"/>
  <c r="GT6" i="61" s="1"/>
  <c r="EZ6" i="61"/>
  <c r="GQ6" i="61" s="1"/>
  <c r="EY6" i="61"/>
  <c r="GN6" i="61" s="1"/>
  <c r="EX6" i="61"/>
  <c r="EW6" i="61"/>
  <c r="GE6" i="61" s="1"/>
  <c r="ET6" i="61"/>
  <c r="ES6" i="61"/>
  <c r="ER6" i="61"/>
  <c r="EQ6" i="61"/>
  <c r="EP6" i="61"/>
  <c r="EO6" i="61"/>
  <c r="EN6" i="61"/>
  <c r="EM6" i="61"/>
  <c r="EL6" i="61"/>
  <c r="EK6" i="61"/>
  <c r="EJ6" i="61"/>
  <c r="EI6" i="61"/>
  <c r="EG6" i="61"/>
  <c r="EF6" i="61"/>
  <c r="EE6" i="61"/>
  <c r="ED6" i="61"/>
  <c r="EC6" i="61"/>
  <c r="EA6" i="61"/>
  <c r="DZ6" i="61"/>
  <c r="GC6" i="61" s="1"/>
  <c r="DY6" i="61"/>
  <c r="DX6" i="61"/>
  <c r="DW6" i="61"/>
  <c r="DV6" i="61"/>
  <c r="DU6" i="61"/>
  <c r="DT6" i="61"/>
  <c r="DS6" i="61"/>
  <c r="DR6" i="61"/>
  <c r="DQ6" i="61"/>
  <c r="DP6" i="61"/>
  <c r="DO6" i="61"/>
  <c r="DF6" i="61"/>
  <c r="DG6" i="61" s="1"/>
  <c r="DB6" i="61"/>
  <c r="DD6" i="61" s="1"/>
  <c r="GB6" i="61" s="1"/>
  <c r="HG6" i="61" s="1"/>
  <c r="CU6" i="61"/>
  <c r="CS6" i="61"/>
  <c r="CQ6" i="61"/>
  <c r="CP6" i="61"/>
  <c r="CO6" i="61"/>
  <c r="CN6" i="61"/>
  <c r="CM6" i="61"/>
  <c r="CL6" i="61"/>
  <c r="CK6" i="61"/>
  <c r="CJ6" i="61"/>
  <c r="CI6" i="61"/>
  <c r="FM5" i="61"/>
  <c r="GV5" i="61" s="1"/>
  <c r="FL5" i="61"/>
  <c r="GS5" i="61" s="1"/>
  <c r="FK5" i="61"/>
  <c r="GP5" i="61" s="1"/>
  <c r="FJ5" i="61"/>
  <c r="FI5" i="61"/>
  <c r="GG5" i="61" s="1"/>
  <c r="FG5" i="61"/>
  <c r="GU5" i="61" s="1"/>
  <c r="FF5" i="61"/>
  <c r="GR5" i="61" s="1"/>
  <c r="FE5" i="61"/>
  <c r="GO5" i="61" s="1"/>
  <c r="FD5" i="61"/>
  <c r="FC5" i="61"/>
  <c r="GF5" i="61" s="1"/>
  <c r="FA5" i="61"/>
  <c r="GT5" i="61" s="1"/>
  <c r="EZ5" i="61"/>
  <c r="GQ5" i="61" s="1"/>
  <c r="EY5" i="61"/>
  <c r="GN5" i="61" s="1"/>
  <c r="EX5" i="61"/>
  <c r="EW5" i="61"/>
  <c r="GE5" i="61" s="1"/>
  <c r="ET5" i="61"/>
  <c r="ES5" i="61"/>
  <c r="ER5" i="61"/>
  <c r="EQ5" i="61"/>
  <c r="EP5" i="61"/>
  <c r="EO5" i="61"/>
  <c r="EN5" i="61"/>
  <c r="EM5" i="61"/>
  <c r="EL5" i="61"/>
  <c r="EK5" i="61"/>
  <c r="EJ5" i="61"/>
  <c r="EI5" i="61"/>
  <c r="EG5" i="61"/>
  <c r="EF5" i="61"/>
  <c r="EE5" i="61"/>
  <c r="ED5" i="61"/>
  <c r="EC5" i="61"/>
  <c r="EA5" i="61"/>
  <c r="DZ5" i="61"/>
  <c r="GC5" i="61" s="1"/>
  <c r="DY5" i="61"/>
  <c r="DX5" i="61"/>
  <c r="DW5" i="61"/>
  <c r="DV5" i="61"/>
  <c r="DU5" i="61"/>
  <c r="DT5" i="61"/>
  <c r="DS5" i="61"/>
  <c r="DR5" i="61"/>
  <c r="DQ5" i="61"/>
  <c r="DP5" i="61"/>
  <c r="DO5" i="61"/>
  <c r="DF5" i="61"/>
  <c r="DG5" i="61" s="1"/>
  <c r="DB5" i="61"/>
  <c r="DD5" i="61" s="1"/>
  <c r="CU5" i="61"/>
  <c r="CS5" i="61"/>
  <c r="CQ5" i="61"/>
  <c r="CP5" i="61"/>
  <c r="CO5" i="61"/>
  <c r="CN5" i="61"/>
  <c r="CM5" i="61"/>
  <c r="CL5" i="61"/>
  <c r="CK5" i="61"/>
  <c r="CJ5" i="61"/>
  <c r="CI5" i="61"/>
  <c r="BR5" i="61"/>
  <c r="BQ5" i="61"/>
  <c r="BP5" i="61"/>
  <c r="BO5" i="61"/>
  <c r="BN5" i="61"/>
  <c r="FR5" i="61" s="1"/>
  <c r="HM5" i="61" s="1"/>
  <c r="JS115" i="62" l="1"/>
  <c r="ID25" i="62"/>
  <c r="ID115" i="62"/>
  <c r="HY86" i="62"/>
  <c r="HZ67" i="62"/>
  <c r="ID19" i="62"/>
  <c r="JS133" i="62"/>
  <c r="JM115" i="62"/>
  <c r="HY47" i="62"/>
  <c r="HX51" i="62"/>
  <c r="HX27" i="62"/>
  <c r="HZ7" i="62"/>
  <c r="HY27" i="62"/>
  <c r="HX47" i="62"/>
  <c r="HY78" i="62"/>
  <c r="HY100" i="62"/>
  <c r="HY50" i="62"/>
  <c r="HY35" i="62"/>
  <c r="HX78" i="62"/>
  <c r="JM121" i="62"/>
  <c r="JS121" i="62"/>
  <c r="HY95" i="62"/>
  <c r="JS109" i="62"/>
  <c r="JM109" i="62"/>
  <c r="HW30" i="62"/>
  <c r="IB7" i="62"/>
  <c r="JM133" i="62"/>
  <c r="HY30" i="62"/>
  <c r="HY92" i="62"/>
  <c r="HX30" i="62"/>
  <c r="HY111" i="62"/>
  <c r="HY117" i="62"/>
  <c r="HW17" i="62"/>
  <c r="HY79" i="62"/>
  <c r="IB17" i="62"/>
  <c r="HW42" i="62"/>
  <c r="HW79" i="62"/>
  <c r="HW41" i="62"/>
  <c r="ID133" i="62"/>
  <c r="HW131" i="62"/>
  <c r="HY55" i="62"/>
  <c r="IA55" i="62"/>
  <c r="HY46" i="62"/>
  <c r="HX71" i="62"/>
  <c r="HX55" i="62"/>
  <c r="IB73" i="62"/>
  <c r="ID13" i="62"/>
  <c r="HW27" i="62"/>
  <c r="HW59" i="62"/>
  <c r="HZ55" i="62"/>
  <c r="ID31" i="62"/>
  <c r="IA139" i="62"/>
  <c r="HX73" i="62"/>
  <c r="HW73" i="62"/>
  <c r="HX131" i="62"/>
  <c r="ID109" i="62"/>
  <c r="HX95" i="62"/>
  <c r="HY73" i="62"/>
  <c r="HZ73" i="62"/>
  <c r="ID121" i="62"/>
  <c r="IB79" i="62"/>
  <c r="HZ139" i="62"/>
  <c r="HX41" i="62"/>
  <c r="HY54" i="62"/>
  <c r="HW66" i="62"/>
  <c r="HW50" i="62"/>
  <c r="HW51" i="62"/>
  <c r="HW92" i="62"/>
  <c r="HY104" i="62"/>
  <c r="HX128" i="62"/>
  <c r="HX66" i="62"/>
  <c r="HW20" i="62"/>
  <c r="HW62" i="62"/>
  <c r="HW129" i="62"/>
  <c r="HX58" i="62"/>
  <c r="HY98" i="62"/>
  <c r="HW67" i="62"/>
  <c r="HY96" i="62"/>
  <c r="HX35" i="62"/>
  <c r="HX107" i="62"/>
  <c r="ID61" i="62"/>
  <c r="HW139" i="62"/>
  <c r="HW132" i="62"/>
  <c r="HX99" i="62"/>
  <c r="HW63" i="62"/>
  <c r="HW100" i="62"/>
  <c r="HX42" i="62"/>
  <c r="HX132" i="62"/>
  <c r="HY42" i="62"/>
  <c r="ID49" i="62"/>
  <c r="HY131" i="62"/>
  <c r="HX46" i="62"/>
  <c r="HY99" i="62"/>
  <c r="HY33" i="62"/>
  <c r="HW108" i="62"/>
  <c r="HY108" i="62"/>
  <c r="HW58" i="62"/>
  <c r="HY7" i="62"/>
  <c r="HW55" i="62"/>
  <c r="HW35" i="62"/>
  <c r="HX90" i="62"/>
  <c r="HY93" i="62"/>
  <c r="HX76" i="62"/>
  <c r="HY127" i="62"/>
  <c r="HY129" i="62"/>
  <c r="IA127" i="62"/>
  <c r="HW85" i="62"/>
  <c r="HW91" i="62"/>
  <c r="HX135" i="62"/>
  <c r="HX88" i="62"/>
  <c r="HZ127" i="62"/>
  <c r="HX129" i="62"/>
  <c r="HY91" i="62"/>
  <c r="HX67" i="62"/>
  <c r="HW113" i="62"/>
  <c r="HW23" i="62"/>
  <c r="HY20" i="62"/>
  <c r="HX100" i="62"/>
  <c r="HX91" i="62"/>
  <c r="HW107" i="62"/>
  <c r="HW76" i="62"/>
  <c r="HW46" i="62"/>
  <c r="HX20" i="62"/>
  <c r="HY67" i="62"/>
  <c r="HY23" i="62"/>
  <c r="HX87" i="62"/>
  <c r="HX69" i="62"/>
  <c r="HX127" i="62"/>
  <c r="HW88" i="62"/>
  <c r="HW69" i="62"/>
  <c r="HZ91" i="62"/>
  <c r="HW135" i="62"/>
  <c r="HW87" i="62"/>
  <c r="HW127" i="62"/>
  <c r="HW90" i="62"/>
  <c r="HW93" i="62"/>
  <c r="HX93" i="62"/>
  <c r="HX98" i="62"/>
  <c r="HW40" i="62"/>
  <c r="HY94" i="62"/>
  <c r="IA91" i="62"/>
  <c r="HX94" i="62"/>
  <c r="IB67" i="62"/>
  <c r="ID67" i="62" s="1"/>
  <c r="HX142" i="62"/>
  <c r="ID43" i="62"/>
  <c r="HY17" i="62"/>
  <c r="HX117" i="62"/>
  <c r="IB139" i="62"/>
  <c r="HY139" i="62"/>
  <c r="HY90" i="62"/>
  <c r="HX104" i="62"/>
  <c r="HY132" i="62"/>
  <c r="HW54" i="62"/>
  <c r="HY41" i="62"/>
  <c r="HX33" i="62"/>
  <c r="IA7" i="62"/>
  <c r="HX7" i="62"/>
  <c r="HX85" i="62"/>
  <c r="IA85" i="62"/>
  <c r="HX111" i="62"/>
  <c r="HY135" i="62"/>
  <c r="HY142" i="62"/>
  <c r="HY128" i="62"/>
  <c r="HY76" i="62"/>
  <c r="HY69" i="62"/>
  <c r="HY40" i="62"/>
  <c r="HX23" i="62"/>
  <c r="IA79" i="62"/>
  <c r="HX79" i="62"/>
  <c r="HY107" i="62"/>
  <c r="ID37" i="62"/>
  <c r="HX59" i="62"/>
  <c r="HX40" i="62"/>
  <c r="HY59" i="62"/>
  <c r="IB85" i="62"/>
  <c r="HX96" i="62"/>
  <c r="HY51" i="62"/>
  <c r="HY66" i="62"/>
  <c r="HY87" i="62"/>
  <c r="HY71" i="62"/>
  <c r="HY113" i="62"/>
  <c r="HX62" i="62"/>
  <c r="HY77" i="62"/>
  <c r="HY88" i="62"/>
  <c r="HY62" i="62"/>
  <c r="HW98" i="62"/>
  <c r="ID97" i="62"/>
  <c r="HX63" i="62"/>
  <c r="HY63" i="62"/>
  <c r="IB20" i="62"/>
  <c r="HX77" i="62"/>
  <c r="HX86" i="62"/>
  <c r="HY85" i="62"/>
  <c r="HX113" i="62"/>
  <c r="HY21" i="62"/>
  <c r="HX21" i="62"/>
  <c r="HV5" i="62"/>
  <c r="HY5" i="62" s="1"/>
  <c r="JS103" i="62"/>
  <c r="GD23" i="61"/>
  <c r="GD18" i="61"/>
  <c r="GI18" i="61"/>
  <c r="GA16" i="61"/>
  <c r="HF16" i="61" s="1"/>
  <c r="DC27" i="61"/>
  <c r="GA27" i="61" s="1"/>
  <c r="HF27" i="61" s="1"/>
  <c r="GH44" i="61"/>
  <c r="GA7" i="61"/>
  <c r="HF7" i="61" s="1"/>
  <c r="GI39" i="61"/>
  <c r="GA35" i="61"/>
  <c r="HF35" i="61" s="1"/>
  <c r="GH18" i="61"/>
  <c r="GB39" i="61"/>
  <c r="HG39" i="61" s="1"/>
  <c r="GD19" i="61"/>
  <c r="GD15" i="61"/>
  <c r="GD22" i="61"/>
  <c r="GI26" i="61"/>
  <c r="GH33" i="61"/>
  <c r="DM30" i="61"/>
  <c r="DH30" i="61"/>
  <c r="FW30" i="61" s="1"/>
  <c r="GM30" i="61" s="1"/>
  <c r="GD31" i="61"/>
  <c r="GA23" i="61"/>
  <c r="HF23" i="61" s="1"/>
  <c r="DC32" i="61"/>
  <c r="GA32" i="61" s="1"/>
  <c r="HF32" i="61" s="1"/>
  <c r="GB32" i="61"/>
  <c r="HG32" i="61" s="1"/>
  <c r="GH22" i="61"/>
  <c r="GH24" i="61"/>
  <c r="DD35" i="61"/>
  <c r="GB35" i="61" s="1"/>
  <c r="HG35" i="61" s="1"/>
  <c r="GD37" i="61"/>
  <c r="GH38" i="61"/>
  <c r="GI35" i="61"/>
  <c r="GI9" i="61"/>
  <c r="GD21" i="61"/>
  <c r="GA24" i="61"/>
  <c r="HF24" i="61" s="1"/>
  <c r="GI17" i="61"/>
  <c r="GI28" i="61"/>
  <c r="DL35" i="61"/>
  <c r="DI35" i="61"/>
  <c r="FX35" i="61" s="1"/>
  <c r="HC35" i="61" s="1"/>
  <c r="GH10" i="61"/>
  <c r="GI29" i="61"/>
  <c r="GI41" i="61"/>
  <c r="DC13" i="61"/>
  <c r="GA13" i="61" s="1"/>
  <c r="HF13" i="61" s="1"/>
  <c r="GI20" i="61"/>
  <c r="GJ21" i="61"/>
  <c r="DC22" i="61"/>
  <c r="GA22" i="61" s="1"/>
  <c r="HF22" i="61" s="1"/>
  <c r="DC37" i="61"/>
  <c r="GA37" i="61" s="1"/>
  <c r="HF37" i="61" s="1"/>
  <c r="GJ7" i="61"/>
  <c r="GD14" i="61"/>
  <c r="GJ23" i="61"/>
  <c r="FX37" i="61"/>
  <c r="HC37" i="61" s="1"/>
  <c r="GH7" i="61"/>
  <c r="GJ9" i="61"/>
  <c r="GH11" i="61"/>
  <c r="GJ14" i="61"/>
  <c r="GH21" i="61"/>
  <c r="GI22" i="61"/>
  <c r="GH40" i="61"/>
  <c r="DD12" i="61"/>
  <c r="GB12" i="61" s="1"/>
  <c r="HG12" i="61" s="1"/>
  <c r="DD19" i="61"/>
  <c r="GB19" i="61" s="1"/>
  <c r="HG19" i="61" s="1"/>
  <c r="GI32" i="61"/>
  <c r="GH16" i="61"/>
  <c r="GH43" i="61"/>
  <c r="GD12" i="61"/>
  <c r="GD36" i="61"/>
  <c r="GJ13" i="61"/>
  <c r="GH20" i="61"/>
  <c r="GD24" i="61"/>
  <c r="GI24" i="61"/>
  <c r="GJ38" i="61"/>
  <c r="GD41" i="61"/>
  <c r="GA9" i="61"/>
  <c r="HF9" i="61" s="1"/>
  <c r="GB36" i="61"/>
  <c r="HG36" i="61" s="1"/>
  <c r="DL29" i="61"/>
  <c r="DK29" i="61"/>
  <c r="FZ29" i="61" s="1"/>
  <c r="DJ29" i="61"/>
  <c r="FY29" i="61" s="1"/>
  <c r="HD29" i="61" s="1"/>
  <c r="DK10" i="61"/>
  <c r="FZ10" i="61" s="1"/>
  <c r="HE10" i="61" s="1"/>
  <c r="DL10" i="61"/>
  <c r="DM10" i="61"/>
  <c r="DK5" i="61"/>
  <c r="FZ5" i="61" s="1"/>
  <c r="HE5" i="61" s="1"/>
  <c r="DI5" i="61"/>
  <c r="FX5" i="61" s="1"/>
  <c r="DH21" i="61"/>
  <c r="FW21" i="61" s="1"/>
  <c r="DM21" i="61"/>
  <c r="GI12" i="61"/>
  <c r="DC18" i="61"/>
  <c r="GA18" i="61" s="1"/>
  <c r="HF18" i="61" s="1"/>
  <c r="DD23" i="61"/>
  <c r="GB23" i="61" s="1"/>
  <c r="HG23" i="61" s="1"/>
  <c r="GJ37" i="61"/>
  <c r="GD38" i="61"/>
  <c r="GI38" i="61"/>
  <c r="DC17" i="61"/>
  <c r="GA17" i="61" s="1"/>
  <c r="HF17" i="61" s="1"/>
  <c r="DC44" i="61"/>
  <c r="GA44" i="61" s="1"/>
  <c r="HF44" i="61" s="1"/>
  <c r="GI10" i="61"/>
  <c r="GI14" i="61"/>
  <c r="DL22" i="61"/>
  <c r="GD27" i="61"/>
  <c r="DC30" i="61"/>
  <c r="GA30" i="61" s="1"/>
  <c r="HF30" i="61" s="1"/>
  <c r="GJ33" i="61"/>
  <c r="GJ43" i="61"/>
  <c r="GD5" i="61"/>
  <c r="GH6" i="61"/>
  <c r="GH12" i="61"/>
  <c r="GB27" i="61"/>
  <c r="HG27" i="61" s="1"/>
  <c r="GH31" i="61"/>
  <c r="GD33" i="61"/>
  <c r="FX42" i="61"/>
  <c r="HB42" i="61" s="1"/>
  <c r="GD11" i="61"/>
  <c r="DL31" i="61"/>
  <c r="DM31" i="61"/>
  <c r="DC15" i="61"/>
  <c r="GA15" i="61" s="1"/>
  <c r="HF15" i="61" s="1"/>
  <c r="GJ28" i="61"/>
  <c r="DI30" i="61"/>
  <c r="FX30" i="61" s="1"/>
  <c r="DI31" i="61"/>
  <c r="FX31" i="61" s="1"/>
  <c r="GJ10" i="61"/>
  <c r="DD25" i="61"/>
  <c r="GB25" i="61" s="1"/>
  <c r="HG25" i="61" s="1"/>
  <c r="GH26" i="61"/>
  <c r="DJ30" i="61"/>
  <c r="FY30" i="61" s="1"/>
  <c r="HD30" i="61" s="1"/>
  <c r="DJ31" i="61"/>
  <c r="FY31" i="61" s="1"/>
  <c r="HD31" i="61" s="1"/>
  <c r="GH32" i="61"/>
  <c r="DC40" i="61"/>
  <c r="GA40" i="61" s="1"/>
  <c r="HF40" i="61" s="1"/>
  <c r="GB5" i="61"/>
  <c r="HG5" i="61" s="1"/>
  <c r="GJ26" i="61"/>
  <c r="GH28" i="61"/>
  <c r="DK30" i="61"/>
  <c r="FZ30" i="61" s="1"/>
  <c r="HE30" i="61" s="1"/>
  <c r="GI31" i="61"/>
  <c r="GH35" i="61"/>
  <c r="GD8" i="61"/>
  <c r="GI8" i="61"/>
  <c r="GD9" i="61"/>
  <c r="GH23" i="61"/>
  <c r="DL30" i="61"/>
  <c r="GI33" i="61"/>
  <c r="GB18" i="61"/>
  <c r="HG18" i="61" s="1"/>
  <c r="FX23" i="61"/>
  <c r="HC23" i="61" s="1"/>
  <c r="GI27" i="61"/>
  <c r="GH37" i="61"/>
  <c r="FW44" i="61"/>
  <c r="GK44" i="61" s="1"/>
  <c r="GD13" i="61"/>
  <c r="GJ18" i="61"/>
  <c r="GI21" i="61"/>
  <c r="GD25" i="61"/>
  <c r="GH36" i="61"/>
  <c r="GB37" i="61"/>
  <c r="HG37" i="61" s="1"/>
  <c r="DK44" i="61"/>
  <c r="FZ44" i="61" s="1"/>
  <c r="HE44" i="61" s="1"/>
  <c r="GI40" i="61"/>
  <c r="GB43" i="61"/>
  <c r="HG43" i="61" s="1"/>
  <c r="GI44" i="61"/>
  <c r="FW41" i="61"/>
  <c r="GM41" i="61" s="1"/>
  <c r="FW24" i="61"/>
  <c r="DD16" i="61"/>
  <c r="GB16" i="61" s="1"/>
  <c r="HG16" i="61" s="1"/>
  <c r="GB17" i="61"/>
  <c r="HG17" i="61" s="1"/>
  <c r="GA19" i="61"/>
  <c r="HF19" i="61" s="1"/>
  <c r="GJ20" i="61"/>
  <c r="DL21" i="61"/>
  <c r="DD24" i="61"/>
  <c r="GB24" i="61" s="1"/>
  <c r="HG24" i="61" s="1"/>
  <c r="GI25" i="61"/>
  <c r="DI29" i="61"/>
  <c r="FX29" i="61" s="1"/>
  <c r="GB30" i="61"/>
  <c r="HG30" i="61" s="1"/>
  <c r="DH31" i="61"/>
  <c r="FW31" i="61" s="1"/>
  <c r="GD32" i="61"/>
  <c r="GB34" i="61"/>
  <c r="HG34" i="61" s="1"/>
  <c r="GI37" i="61"/>
  <c r="DD41" i="61"/>
  <c r="GB41" i="61" s="1"/>
  <c r="HG41" i="61" s="1"/>
  <c r="GA41" i="61"/>
  <c r="HF41" i="61" s="1"/>
  <c r="DL42" i="61"/>
  <c r="GD43" i="61"/>
  <c r="GH8" i="61"/>
  <c r="GH5" i="61"/>
  <c r="DD9" i="61"/>
  <c r="GB9" i="61" s="1"/>
  <c r="HG9" i="61" s="1"/>
  <c r="DC11" i="61"/>
  <c r="GA11" i="61" s="1"/>
  <c r="HF11" i="61" s="1"/>
  <c r="DM14" i="61"/>
  <c r="GJ15" i="61"/>
  <c r="DK17" i="61"/>
  <c r="FZ17" i="61" s="1"/>
  <c r="DH19" i="61"/>
  <c r="FW19" i="61" s="1"/>
  <c r="GM19" i="61" s="1"/>
  <c r="DM29" i="61"/>
  <c r="GJ30" i="61"/>
  <c r="DK31" i="61"/>
  <c r="FZ31" i="61" s="1"/>
  <c r="HE31" i="61" s="1"/>
  <c r="GD34" i="61"/>
  <c r="GI34" i="61"/>
  <c r="DH38" i="61"/>
  <c r="FW38" i="61" s="1"/>
  <c r="GD7" i="61"/>
  <c r="GI7" i="61"/>
  <c r="GH14" i="61"/>
  <c r="GB20" i="61"/>
  <c r="HG20" i="61" s="1"/>
  <c r="GJ22" i="61"/>
  <c r="DJ38" i="61"/>
  <c r="FY38" i="61" s="1"/>
  <c r="HD38" i="61" s="1"/>
  <c r="GH39" i="61"/>
  <c r="GJ6" i="61"/>
  <c r="GJ8" i="61"/>
  <c r="GH30" i="61"/>
  <c r="DK38" i="61"/>
  <c r="FZ38" i="61" s="1"/>
  <c r="GI42" i="61"/>
  <c r="GI43" i="61"/>
  <c r="GJ39" i="61"/>
  <c r="GH15" i="61"/>
  <c r="DJ5" i="61"/>
  <c r="FY5" i="61" s="1"/>
  <c r="DC8" i="61"/>
  <c r="GA8" i="61" s="1"/>
  <c r="HF8" i="61" s="1"/>
  <c r="DL11" i="61"/>
  <c r="GI16" i="61"/>
  <c r="GD17" i="61"/>
  <c r="GB22" i="61"/>
  <c r="HG22" i="61" s="1"/>
  <c r="GI23" i="61"/>
  <c r="DC26" i="61"/>
  <c r="GA26" i="61" s="1"/>
  <c r="HF26" i="61" s="1"/>
  <c r="DL33" i="61"/>
  <c r="DC36" i="61"/>
  <c r="GA36" i="61" s="1"/>
  <c r="HF36" i="61" s="1"/>
  <c r="DC39" i="61"/>
  <c r="GA39" i="61" s="1"/>
  <c r="HF39" i="61" s="1"/>
  <c r="GJ40" i="61"/>
  <c r="GJ11" i="61"/>
  <c r="GB10" i="61"/>
  <c r="HG10" i="61" s="1"/>
  <c r="GD16" i="61"/>
  <c r="DH10" i="61"/>
  <c r="FW10" i="61" s="1"/>
  <c r="GI11" i="61"/>
  <c r="DH15" i="61"/>
  <c r="FW15" i="61" s="1"/>
  <c r="GJ24" i="61"/>
  <c r="DC28" i="61"/>
  <c r="GA28" i="61" s="1"/>
  <c r="HF28" i="61" s="1"/>
  <c r="GJ34" i="61"/>
  <c r="GJ41" i="61"/>
  <c r="GI5" i="61"/>
  <c r="GD6" i="61"/>
  <c r="GI6" i="61"/>
  <c r="DI10" i="61"/>
  <c r="FX10" i="61" s="1"/>
  <c r="GJ17" i="61"/>
  <c r="GI19" i="61"/>
  <c r="GJ27" i="61"/>
  <c r="GJ29" i="61"/>
  <c r="FY36" i="61"/>
  <c r="HD36" i="61" s="1"/>
  <c r="DM5" i="61"/>
  <c r="DJ10" i="61"/>
  <c r="FY10" i="61" s="1"/>
  <c r="GI15" i="61"/>
  <c r="DI21" i="61"/>
  <c r="FX21" i="61" s="1"/>
  <c r="GB28" i="61"/>
  <c r="HG28" i="61" s="1"/>
  <c r="GI30" i="61"/>
  <c r="GH34" i="61"/>
  <c r="GH41" i="61"/>
  <c r="GJ5" i="61"/>
  <c r="FY17" i="61"/>
  <c r="HD17" i="61" s="1"/>
  <c r="GD10" i="61"/>
  <c r="GH13" i="61"/>
  <c r="GB14" i="61"/>
  <c r="HG14" i="61" s="1"/>
  <c r="GH17" i="61"/>
  <c r="DK21" i="61"/>
  <c r="FZ21" i="61" s="1"/>
  <c r="DH29" i="61"/>
  <c r="FW29" i="61" s="1"/>
  <c r="GL29" i="61" s="1"/>
  <c r="GH29" i="61"/>
  <c r="GJ31" i="61"/>
  <c r="GJ35" i="61"/>
  <c r="GD40" i="61"/>
  <c r="GJ44" i="61"/>
  <c r="DL6" i="61"/>
  <c r="DJ6" i="61"/>
  <c r="FY6" i="61" s="1"/>
  <c r="HD6" i="61" s="1"/>
  <c r="DI6" i="61"/>
  <c r="FX6" i="61" s="1"/>
  <c r="DH6" i="61"/>
  <c r="FW6" i="61" s="1"/>
  <c r="DM6" i="61"/>
  <c r="DK6" i="61"/>
  <c r="FZ6" i="61" s="1"/>
  <c r="HE6" i="61" s="1"/>
  <c r="DK8" i="61"/>
  <c r="FZ8" i="61" s="1"/>
  <c r="HE8" i="61" s="1"/>
  <c r="DJ8" i="61"/>
  <c r="FY8" i="61" s="1"/>
  <c r="DI8" i="61"/>
  <c r="FX8" i="61" s="1"/>
  <c r="DH8" i="61"/>
  <c r="FW8" i="61" s="1"/>
  <c r="DM8" i="61"/>
  <c r="DL8" i="61"/>
  <c r="DM16" i="61"/>
  <c r="DL16" i="61"/>
  <c r="DK16" i="61"/>
  <c r="FZ16" i="61" s="1"/>
  <c r="DH16" i="61"/>
  <c r="FW16" i="61" s="1"/>
  <c r="DJ16" i="61"/>
  <c r="FY16" i="61" s="1"/>
  <c r="HD16" i="61" s="1"/>
  <c r="DI16" i="61"/>
  <c r="FX16" i="61" s="1"/>
  <c r="DM9" i="61"/>
  <c r="DL9" i="61"/>
  <c r="DK9" i="61"/>
  <c r="FZ9" i="61" s="1"/>
  <c r="HE9" i="61" s="1"/>
  <c r="DJ9" i="61"/>
  <c r="FY9" i="61" s="1"/>
  <c r="HD9" i="61" s="1"/>
  <c r="DI9" i="61"/>
  <c r="FX9" i="61" s="1"/>
  <c r="DH9" i="61"/>
  <c r="FW9" i="61" s="1"/>
  <c r="DM7" i="61"/>
  <c r="DK7" i="61"/>
  <c r="FZ7" i="61" s="1"/>
  <c r="DJ7" i="61"/>
  <c r="FY7" i="61" s="1"/>
  <c r="HD7" i="61" s="1"/>
  <c r="DI7" i="61"/>
  <c r="FX7" i="61" s="1"/>
  <c r="DH7" i="61"/>
  <c r="FW7" i="61" s="1"/>
  <c r="DL7" i="61"/>
  <c r="DJ13" i="61"/>
  <c r="FY13" i="61" s="1"/>
  <c r="HD13" i="61" s="1"/>
  <c r="DI13" i="61"/>
  <c r="FX13" i="61" s="1"/>
  <c r="DH13" i="61"/>
  <c r="FW13" i="61" s="1"/>
  <c r="DM13" i="61"/>
  <c r="DK13" i="61"/>
  <c r="FZ13" i="61" s="1"/>
  <c r="DL13" i="61"/>
  <c r="DL5" i="61"/>
  <c r="GH9" i="61"/>
  <c r="GB13" i="61"/>
  <c r="HG13" i="61" s="1"/>
  <c r="GI13" i="61"/>
  <c r="DL27" i="61"/>
  <c r="DJ27" i="61"/>
  <c r="FY27" i="61" s="1"/>
  <c r="HD27" i="61" s="1"/>
  <c r="DM27" i="61"/>
  <c r="DK27" i="61"/>
  <c r="FZ27" i="61" s="1"/>
  <c r="DI27" i="61"/>
  <c r="FX27" i="61" s="1"/>
  <c r="DH27" i="61"/>
  <c r="FW27" i="61" s="1"/>
  <c r="DI32" i="61"/>
  <c r="FX32" i="61" s="1"/>
  <c r="DH32" i="61"/>
  <c r="FW32" i="61" s="1"/>
  <c r="DJ32" i="61"/>
  <c r="FY32" i="61" s="1"/>
  <c r="HD32" i="61" s="1"/>
  <c r="DM32" i="61"/>
  <c r="DK32" i="61"/>
  <c r="FZ32" i="61" s="1"/>
  <c r="HE32" i="61" s="1"/>
  <c r="DM20" i="61"/>
  <c r="DL20" i="61"/>
  <c r="DK20" i="61"/>
  <c r="FZ20" i="61" s="1"/>
  <c r="DJ20" i="61"/>
  <c r="FY20" i="61" s="1"/>
  <c r="HD20" i="61" s="1"/>
  <c r="DH20" i="61"/>
  <c r="FW20" i="61" s="1"/>
  <c r="DC6" i="61"/>
  <c r="GA6" i="61" s="1"/>
  <c r="HF6" i="61" s="1"/>
  <c r="DI20" i="61"/>
  <c r="FX20" i="61" s="1"/>
  <c r="DC5" i="61"/>
  <c r="GA5" i="61" s="1"/>
  <c r="FW14" i="61"/>
  <c r="GH19" i="61"/>
  <c r="DC14" i="61"/>
  <c r="GA14" i="61" s="1"/>
  <c r="HF14" i="61" s="1"/>
  <c r="DM18" i="61"/>
  <c r="DJ18" i="61"/>
  <c r="FY18" i="61" s="1"/>
  <c r="HD18" i="61" s="1"/>
  <c r="DI18" i="61"/>
  <c r="FX18" i="61" s="1"/>
  <c r="DH18" i="61"/>
  <c r="FW18" i="61" s="1"/>
  <c r="DM26" i="61"/>
  <c r="DK26" i="61"/>
  <c r="FZ26" i="61" s="1"/>
  <c r="DI26" i="61"/>
  <c r="FX26" i="61" s="1"/>
  <c r="DL26" i="61"/>
  <c r="DJ26" i="61"/>
  <c r="FY26" i="61" s="1"/>
  <c r="HD26" i="61" s="1"/>
  <c r="DC31" i="61"/>
  <c r="GA31" i="61" s="1"/>
  <c r="HF31" i="61" s="1"/>
  <c r="DD31" i="61"/>
  <c r="GB31" i="61" s="1"/>
  <c r="HG31" i="61" s="1"/>
  <c r="GB11" i="61"/>
  <c r="HG11" i="61" s="1"/>
  <c r="GJ12" i="61"/>
  <c r="DK18" i="61"/>
  <c r="FZ18" i="61" s="1"/>
  <c r="HE18" i="61" s="1"/>
  <c r="DL19" i="61"/>
  <c r="DK19" i="61"/>
  <c r="FZ19" i="61" s="1"/>
  <c r="HE19" i="61" s="1"/>
  <c r="DJ19" i="61"/>
  <c r="FY19" i="61" s="1"/>
  <c r="HD19" i="61" s="1"/>
  <c r="DI19" i="61"/>
  <c r="FX19" i="61" s="1"/>
  <c r="GD20" i="61"/>
  <c r="DH26" i="61"/>
  <c r="FW26" i="61" s="1"/>
  <c r="DD7" i="61"/>
  <c r="GB7" i="61" s="1"/>
  <c r="HG7" i="61" s="1"/>
  <c r="DH11" i="61"/>
  <c r="FW11" i="61" s="1"/>
  <c r="DK11" i="61"/>
  <c r="FZ11" i="61" s="1"/>
  <c r="HE11" i="61" s="1"/>
  <c r="DI11" i="61"/>
  <c r="FX11" i="61" s="1"/>
  <c r="DD21" i="61"/>
  <c r="GB21" i="61" s="1"/>
  <c r="HG21" i="61" s="1"/>
  <c r="DC21" i="61"/>
  <c r="GA21" i="61" s="1"/>
  <c r="HF21" i="61" s="1"/>
  <c r="GJ19" i="61"/>
  <c r="DH5" i="61"/>
  <c r="FW5" i="61" s="1"/>
  <c r="DJ11" i="61"/>
  <c r="FY11" i="61" s="1"/>
  <c r="HD11" i="61" s="1"/>
  <c r="GA12" i="61"/>
  <c r="HF12" i="61" s="1"/>
  <c r="DK14" i="61"/>
  <c r="FZ14" i="61" s="1"/>
  <c r="DJ14" i="61"/>
  <c r="FY14" i="61" s="1"/>
  <c r="HD14" i="61" s="1"/>
  <c r="DI14" i="61"/>
  <c r="FX14" i="61" s="1"/>
  <c r="DL14" i="61"/>
  <c r="FX15" i="61"/>
  <c r="DC33" i="61"/>
  <c r="GA33" i="61" s="1"/>
  <c r="HF33" i="61" s="1"/>
  <c r="DD33" i="61"/>
  <c r="GB33" i="61" s="1"/>
  <c r="HG33" i="61" s="1"/>
  <c r="GD39" i="61"/>
  <c r="DC10" i="61"/>
  <c r="GA10" i="61" s="1"/>
  <c r="HF10" i="61" s="1"/>
  <c r="DI12" i="61"/>
  <c r="FX12" i="61" s="1"/>
  <c r="DH12" i="61"/>
  <c r="FW12" i="61" s="1"/>
  <c r="DL12" i="61"/>
  <c r="DJ12" i="61"/>
  <c r="FY12" i="61" s="1"/>
  <c r="HD12" i="61" s="1"/>
  <c r="DM25" i="61"/>
  <c r="DL25" i="61"/>
  <c r="DJ25" i="61"/>
  <c r="FY25" i="61" s="1"/>
  <c r="HD25" i="61" s="1"/>
  <c r="DH25" i="61"/>
  <c r="FW25" i="61" s="1"/>
  <c r="DI25" i="61"/>
  <c r="FX25" i="61" s="1"/>
  <c r="DK12" i="61"/>
  <c r="FZ12" i="61" s="1"/>
  <c r="DL15" i="61"/>
  <c r="DK15" i="61"/>
  <c r="FZ15" i="61" s="1"/>
  <c r="DJ15" i="61"/>
  <c r="FY15" i="61" s="1"/>
  <c r="HD15" i="61" s="1"/>
  <c r="DM15" i="61"/>
  <c r="GJ16" i="61"/>
  <c r="DM17" i="61"/>
  <c r="DL17" i="61"/>
  <c r="DI17" i="61"/>
  <c r="FX17" i="61" s="1"/>
  <c r="DH17" i="61"/>
  <c r="FW17" i="61" s="1"/>
  <c r="DK25" i="61"/>
  <c r="FZ25" i="61" s="1"/>
  <c r="GJ25" i="61"/>
  <c r="GB26" i="61"/>
  <c r="HG26" i="61" s="1"/>
  <c r="GD28" i="61"/>
  <c r="GD35" i="61"/>
  <c r="DL41" i="61"/>
  <c r="DJ41" i="61"/>
  <c r="FY41" i="61" s="1"/>
  <c r="HD41" i="61" s="1"/>
  <c r="DM41" i="61"/>
  <c r="DK41" i="61"/>
  <c r="FZ41" i="61" s="1"/>
  <c r="DI41" i="61"/>
  <c r="FX41" i="61" s="1"/>
  <c r="DJ21" i="61"/>
  <c r="FY21" i="61" s="1"/>
  <c r="HD21" i="61" s="1"/>
  <c r="DM36" i="61"/>
  <c r="DL36" i="61"/>
  <c r="DK36" i="61"/>
  <c r="FZ36" i="61" s="1"/>
  <c r="DI36" i="61"/>
  <c r="FX36" i="61" s="1"/>
  <c r="DH36" i="61"/>
  <c r="FW36" i="61" s="1"/>
  <c r="GH27" i="61"/>
  <c r="GD30" i="61"/>
  <c r="GJ42" i="61"/>
  <c r="GD42" i="61"/>
  <c r="DL23" i="61"/>
  <c r="DK23" i="61"/>
  <c r="FZ23" i="61" s="1"/>
  <c r="HE23" i="61" s="1"/>
  <c r="DJ23" i="61"/>
  <c r="FY23" i="61" s="1"/>
  <c r="HD23" i="61" s="1"/>
  <c r="DH23" i="61"/>
  <c r="FW23" i="61" s="1"/>
  <c r="DM23" i="61"/>
  <c r="DD29" i="61"/>
  <c r="GB29" i="61" s="1"/>
  <c r="HG29" i="61" s="1"/>
  <c r="DC29" i="61"/>
  <c r="GA29" i="61" s="1"/>
  <c r="HF29" i="61" s="1"/>
  <c r="GD29" i="61"/>
  <c r="DJ33" i="61"/>
  <c r="FY33" i="61" s="1"/>
  <c r="HD33" i="61" s="1"/>
  <c r="DI33" i="61"/>
  <c r="FX33" i="61" s="1"/>
  <c r="DH33" i="61"/>
  <c r="FW33" i="61" s="1"/>
  <c r="DK33" i="61"/>
  <c r="FZ33" i="61" s="1"/>
  <c r="GI36" i="61"/>
  <c r="DH37" i="61"/>
  <c r="FW37" i="61" s="1"/>
  <c r="DL37" i="61"/>
  <c r="DK37" i="61"/>
  <c r="FZ37" i="61" s="1"/>
  <c r="HE37" i="61" s="1"/>
  <c r="DJ37" i="61"/>
  <c r="FY37" i="61" s="1"/>
  <c r="DC38" i="61"/>
  <c r="GA38" i="61" s="1"/>
  <c r="HF38" i="61" s="1"/>
  <c r="DD38" i="61"/>
  <c r="GB38" i="61" s="1"/>
  <c r="HG38" i="61" s="1"/>
  <c r="DM28" i="61"/>
  <c r="DK28" i="61"/>
  <c r="FZ28" i="61" s="1"/>
  <c r="DK43" i="61"/>
  <c r="FZ43" i="61" s="1"/>
  <c r="DI43" i="61"/>
  <c r="FX43" i="61" s="1"/>
  <c r="DH43" i="61"/>
  <c r="FW43" i="61" s="1"/>
  <c r="DL43" i="61"/>
  <c r="DM24" i="61"/>
  <c r="DL24" i="61"/>
  <c r="DK24" i="61"/>
  <c r="FZ24" i="61" s="1"/>
  <c r="DI24" i="61"/>
  <c r="FX24" i="61" s="1"/>
  <c r="DH28" i="61"/>
  <c r="FW28" i="61" s="1"/>
  <c r="DC34" i="61"/>
  <c r="GA34" i="61" s="1"/>
  <c r="HF34" i="61" s="1"/>
  <c r="DM37" i="61"/>
  <c r="DJ43" i="61"/>
  <c r="FY43" i="61" s="1"/>
  <c r="HD43" i="61" s="1"/>
  <c r="DC20" i="61"/>
  <c r="GA20" i="61" s="1"/>
  <c r="HF20" i="61" s="1"/>
  <c r="DK22" i="61"/>
  <c r="FZ22" i="61" s="1"/>
  <c r="HE22" i="61" s="1"/>
  <c r="DJ22" i="61"/>
  <c r="FY22" i="61" s="1"/>
  <c r="HD22" i="61" s="1"/>
  <c r="DI22" i="61"/>
  <c r="FX22" i="61" s="1"/>
  <c r="GA25" i="61"/>
  <c r="HF25" i="61" s="1"/>
  <c r="GH25" i="61"/>
  <c r="DI28" i="61"/>
  <c r="FX28" i="61" s="1"/>
  <c r="GJ32" i="61"/>
  <c r="DK34" i="61"/>
  <c r="FZ34" i="61" s="1"/>
  <c r="DJ34" i="61"/>
  <c r="FY34" i="61" s="1"/>
  <c r="HD34" i="61" s="1"/>
  <c r="DI34" i="61"/>
  <c r="FX34" i="61" s="1"/>
  <c r="DL34" i="61"/>
  <c r="DM43" i="61"/>
  <c r="DH22" i="61"/>
  <c r="FW22" i="61" s="1"/>
  <c r="DJ24" i="61"/>
  <c r="FY24" i="61" s="1"/>
  <c r="HD24" i="61" s="1"/>
  <c r="DJ28" i="61"/>
  <c r="FY28" i="61" s="1"/>
  <c r="HD28" i="61" s="1"/>
  <c r="DH34" i="61"/>
  <c r="FW34" i="61" s="1"/>
  <c r="DM35" i="61"/>
  <c r="DC43" i="61"/>
  <c r="GA43" i="61" s="1"/>
  <c r="HF43" i="61" s="1"/>
  <c r="GJ36" i="61"/>
  <c r="GH42" i="61"/>
  <c r="DK40" i="61"/>
  <c r="FZ40" i="61" s="1"/>
  <c r="HE40" i="61" s="1"/>
  <c r="DI40" i="61"/>
  <c r="FX40" i="61" s="1"/>
  <c r="DD42" i="61"/>
  <c r="GB42" i="61" s="1"/>
  <c r="HG42" i="61" s="1"/>
  <c r="DC42" i="61"/>
  <c r="GA42" i="61" s="1"/>
  <c r="HF42" i="61" s="1"/>
  <c r="DH35" i="61"/>
  <c r="FW35" i="61" s="1"/>
  <c r="DH40" i="61"/>
  <c r="FW40" i="61" s="1"/>
  <c r="DJ42" i="61"/>
  <c r="FY42" i="61" s="1"/>
  <c r="HD42" i="61" s="1"/>
  <c r="DH42" i="61"/>
  <c r="FW42" i="61" s="1"/>
  <c r="DM42" i="61"/>
  <c r="DK42" i="61"/>
  <c r="FZ42" i="61" s="1"/>
  <c r="DL44" i="61"/>
  <c r="DJ44" i="61"/>
  <c r="FY44" i="61" s="1"/>
  <c r="HD44" i="61" s="1"/>
  <c r="DI44" i="61"/>
  <c r="FX44" i="61" s="1"/>
  <c r="DM44" i="61"/>
  <c r="DM39" i="61"/>
  <c r="DJ39" i="61"/>
  <c r="FY39" i="61" s="1"/>
  <c r="HD39" i="61" s="1"/>
  <c r="DJ40" i="61"/>
  <c r="FY40" i="61" s="1"/>
  <c r="HD40" i="61" s="1"/>
  <c r="GD26" i="61"/>
  <c r="DJ35" i="61"/>
  <c r="FY35" i="61" s="1"/>
  <c r="HD35" i="61" s="1"/>
  <c r="DH39" i="61"/>
  <c r="FW39" i="61" s="1"/>
  <c r="DL40" i="61"/>
  <c r="DK35" i="61"/>
  <c r="FZ35" i="61" s="1"/>
  <c r="HE35" i="61" s="1"/>
  <c r="DI39" i="61"/>
  <c r="FX39" i="61" s="1"/>
  <c r="DM40" i="61"/>
  <c r="DL38" i="61"/>
  <c r="DI38" i="61"/>
  <c r="FX38" i="61" s="1"/>
  <c r="DK39" i="61"/>
  <c r="FZ39" i="61" s="1"/>
  <c r="HE39" i="61" s="1"/>
  <c r="GD44" i="61"/>
  <c r="HB23" i="61" l="1"/>
  <c r="ID127" i="62"/>
  <c r="ID7" i="62"/>
  <c r="JS127" i="62"/>
  <c r="JM127" i="62"/>
  <c r="JS139" i="62"/>
  <c r="JM139" i="62"/>
  <c r="ID79" i="62"/>
  <c r="ID139" i="62"/>
  <c r="ID55" i="62"/>
  <c r="IA5" i="62"/>
  <c r="ID73" i="62"/>
  <c r="HX5" i="62"/>
  <c r="ID85" i="62"/>
  <c r="ID91" i="62"/>
  <c r="JM103" i="62"/>
  <c r="HW5" i="62"/>
  <c r="IB5" i="62"/>
  <c r="GL44" i="61"/>
  <c r="GM44" i="61"/>
  <c r="GK41" i="61"/>
  <c r="GL41" i="61"/>
  <c r="HB37" i="61"/>
  <c r="HB35" i="61"/>
  <c r="HC42" i="61"/>
  <c r="HI42" i="61" s="1"/>
  <c r="HB5" i="61"/>
  <c r="HC5" i="61"/>
  <c r="HI5" i="61" s="1"/>
  <c r="HC31" i="61"/>
  <c r="HI31" i="61" s="1"/>
  <c r="HB31" i="61"/>
  <c r="GL30" i="61"/>
  <c r="GK30" i="61"/>
  <c r="HE29" i="61"/>
  <c r="HJ29" i="61"/>
  <c r="GL21" i="61"/>
  <c r="GM21" i="61"/>
  <c r="HD10" i="61"/>
  <c r="HJ10" i="61" s="1"/>
  <c r="GK21" i="61"/>
  <c r="GK19" i="61"/>
  <c r="GL19" i="61"/>
  <c r="HJ44" i="61"/>
  <c r="HD5" i="61"/>
  <c r="HJ5" i="61" s="1"/>
  <c r="HE17" i="61"/>
  <c r="HJ17" i="61"/>
  <c r="GM15" i="61"/>
  <c r="GL15" i="61"/>
  <c r="GK15" i="61"/>
  <c r="GL38" i="61"/>
  <c r="GM38" i="61"/>
  <c r="GK38" i="61"/>
  <c r="GL31" i="61"/>
  <c r="GM31" i="61"/>
  <c r="GK31" i="61"/>
  <c r="GM29" i="61"/>
  <c r="HJ30" i="61"/>
  <c r="GK29" i="61"/>
  <c r="HJ31" i="61"/>
  <c r="GL24" i="61"/>
  <c r="GM24" i="61"/>
  <c r="GK24" i="61"/>
  <c r="HJ18" i="61"/>
  <c r="HB13" i="61"/>
  <c r="HC13" i="61"/>
  <c r="HI13" i="61" s="1"/>
  <c r="GL32" i="61"/>
  <c r="GK32" i="61"/>
  <c r="GM32" i="61"/>
  <c r="GK16" i="61"/>
  <c r="GM16" i="61"/>
  <c r="GL16" i="61"/>
  <c r="HE34" i="61"/>
  <c r="HJ34" i="61"/>
  <c r="GM28" i="61"/>
  <c r="GL28" i="61"/>
  <c r="GK28" i="61"/>
  <c r="HC32" i="61"/>
  <c r="HI32" i="61" s="1"/>
  <c r="HB32" i="61"/>
  <c r="HE16" i="61"/>
  <c r="HJ16" i="61"/>
  <c r="GL40" i="61"/>
  <c r="GM40" i="61"/>
  <c r="GK40" i="61"/>
  <c r="GM22" i="61"/>
  <c r="GL22" i="61"/>
  <c r="GK22" i="61"/>
  <c r="HB26" i="61"/>
  <c r="HC26" i="61"/>
  <c r="HI26" i="61" s="1"/>
  <c r="GM13" i="61"/>
  <c r="GL13" i="61"/>
  <c r="GK13" i="61"/>
  <c r="HD8" i="61"/>
  <c r="HJ8" i="61" s="1"/>
  <c r="HC44" i="61"/>
  <c r="HB44" i="61"/>
  <c r="HJ21" i="61"/>
  <c r="HE21" i="61"/>
  <c r="HB22" i="61"/>
  <c r="HC22" i="61"/>
  <c r="HI22" i="61" s="1"/>
  <c r="HE26" i="61"/>
  <c r="HJ26" i="61"/>
  <c r="GM25" i="61"/>
  <c r="GK25" i="61"/>
  <c r="GL25" i="61"/>
  <c r="HC12" i="61"/>
  <c r="HI12" i="61" s="1"/>
  <c r="HB12" i="61"/>
  <c r="GM7" i="61"/>
  <c r="GL7" i="61"/>
  <c r="GK7" i="61"/>
  <c r="HE38" i="61"/>
  <c r="HJ38" i="61"/>
  <c r="HD37" i="61"/>
  <c r="HJ37" i="61" s="1"/>
  <c r="HE15" i="61"/>
  <c r="HJ15" i="61"/>
  <c r="HJ11" i="61"/>
  <c r="HC24" i="61"/>
  <c r="HB24" i="61"/>
  <c r="HJ22" i="61"/>
  <c r="HE14" i="61"/>
  <c r="HJ14" i="61"/>
  <c r="HJ20" i="61"/>
  <c r="HE20" i="61"/>
  <c r="HE27" i="61"/>
  <c r="HJ27" i="61"/>
  <c r="GM6" i="61"/>
  <c r="GL6" i="61"/>
  <c r="GK6" i="61"/>
  <c r="GM33" i="61"/>
  <c r="GL33" i="61"/>
  <c r="GK33" i="61"/>
  <c r="GM34" i="61"/>
  <c r="GL34" i="61"/>
  <c r="GK34" i="61"/>
  <c r="GL43" i="61"/>
  <c r="GK43" i="61"/>
  <c r="GM43" i="61"/>
  <c r="HB11" i="61"/>
  <c r="HC11" i="61"/>
  <c r="HI11" i="61" s="1"/>
  <c r="HC6" i="61"/>
  <c r="HI6" i="61" s="1"/>
  <c r="HB6" i="61"/>
  <c r="HE42" i="61"/>
  <c r="HJ42" i="61"/>
  <c r="HC29" i="61"/>
  <c r="HI29" i="61" s="1"/>
  <c r="HB29" i="61"/>
  <c r="HB43" i="61"/>
  <c r="HC43" i="61"/>
  <c r="HI43" i="61" s="1"/>
  <c r="HE12" i="61"/>
  <c r="HJ12" i="61"/>
  <c r="HC36" i="61"/>
  <c r="HI36" i="61" s="1"/>
  <c r="HB36" i="61"/>
  <c r="HE36" i="61"/>
  <c r="HJ36" i="61"/>
  <c r="HB28" i="61"/>
  <c r="HC28" i="61"/>
  <c r="HI28" i="61" s="1"/>
  <c r="HC41" i="61"/>
  <c r="HB41" i="61"/>
  <c r="GL5" i="61"/>
  <c r="GK5" i="61"/>
  <c r="GM5" i="61"/>
  <c r="GK11" i="61"/>
  <c r="GL11" i="61"/>
  <c r="GM11" i="61"/>
  <c r="HB7" i="61"/>
  <c r="HC7" i="61"/>
  <c r="HI7" i="61" s="1"/>
  <c r="GM42" i="61"/>
  <c r="GK42" i="61"/>
  <c r="GL42" i="61"/>
  <c r="HE24" i="61"/>
  <c r="HJ24" i="61"/>
  <c r="HE41" i="61"/>
  <c r="HJ41" i="61"/>
  <c r="GL17" i="61"/>
  <c r="GK17" i="61"/>
  <c r="GM17" i="61"/>
  <c r="HC17" i="61"/>
  <c r="HI17" i="61" s="1"/>
  <c r="HB17" i="61"/>
  <c r="HC15" i="61"/>
  <c r="HB15" i="61"/>
  <c r="HE7" i="61"/>
  <c r="HJ7" i="61"/>
  <c r="HJ40" i="61"/>
  <c r="HB33" i="61"/>
  <c r="HC33" i="61"/>
  <c r="HI33" i="61" s="1"/>
  <c r="HC25" i="61"/>
  <c r="HI25" i="61" s="1"/>
  <c r="HB25" i="61"/>
  <c r="HC27" i="61"/>
  <c r="HI27" i="61" s="1"/>
  <c r="HB27" i="61"/>
  <c r="GM39" i="61"/>
  <c r="GK39" i="61"/>
  <c r="GL39" i="61"/>
  <c r="HJ33" i="61"/>
  <c r="HE33" i="61"/>
  <c r="GL26" i="61"/>
  <c r="GK26" i="61"/>
  <c r="GM26" i="61"/>
  <c r="HF5" i="61"/>
  <c r="GK9" i="61"/>
  <c r="GM9" i="61"/>
  <c r="GL9" i="61"/>
  <c r="HC39" i="61"/>
  <c r="HI39" i="61" s="1"/>
  <c r="HB39" i="61"/>
  <c r="HJ28" i="61"/>
  <c r="HE28" i="61"/>
  <c r="GL12" i="61"/>
  <c r="GK12" i="61"/>
  <c r="GM12" i="61"/>
  <c r="HC20" i="61"/>
  <c r="HI20" i="61" s="1"/>
  <c r="HB20" i="61"/>
  <c r="HB8" i="61"/>
  <c r="HC8" i="61"/>
  <c r="HI8" i="61" s="1"/>
  <c r="HC9" i="61"/>
  <c r="HI9" i="61" s="1"/>
  <c r="HB9" i="61"/>
  <c r="GM35" i="61"/>
  <c r="HP35" i="61" s="1"/>
  <c r="GK35" i="61"/>
  <c r="HN35" i="61" s="1"/>
  <c r="HI35" i="61"/>
  <c r="GL35" i="61"/>
  <c r="HO35" i="61" s="1"/>
  <c r="HE25" i="61"/>
  <c r="HJ25" i="61"/>
  <c r="HC21" i="61"/>
  <c r="HB21" i="61"/>
  <c r="HB14" i="61"/>
  <c r="HC14" i="61"/>
  <c r="HI14" i="61" s="1"/>
  <c r="HJ23" i="61"/>
  <c r="HJ35" i="61"/>
  <c r="GM8" i="61"/>
  <c r="GL8" i="61"/>
  <c r="GK8" i="61"/>
  <c r="HB30" i="61"/>
  <c r="HC30" i="61"/>
  <c r="GM36" i="61"/>
  <c r="GL36" i="61"/>
  <c r="GK36" i="61"/>
  <c r="HB40" i="61"/>
  <c r="HC40" i="61"/>
  <c r="HI40" i="61" s="1"/>
  <c r="HE43" i="61"/>
  <c r="HJ43" i="61"/>
  <c r="HB34" i="61"/>
  <c r="HC34" i="61"/>
  <c r="HI34" i="61" s="1"/>
  <c r="HJ39" i="61"/>
  <c r="HC19" i="61"/>
  <c r="HB19" i="61"/>
  <c r="HE13" i="61"/>
  <c r="HJ13" i="61"/>
  <c r="GK37" i="61"/>
  <c r="HN37" i="61" s="1"/>
  <c r="HI37" i="61"/>
  <c r="GL37" i="61"/>
  <c r="HO37" i="61" s="1"/>
  <c r="GM37" i="61"/>
  <c r="HP37" i="61" s="1"/>
  <c r="GM23" i="61"/>
  <c r="HP23" i="61" s="1"/>
  <c r="GK23" i="61"/>
  <c r="HN23" i="61" s="1"/>
  <c r="HI23" i="61"/>
  <c r="GL23" i="61"/>
  <c r="HO23" i="61" s="1"/>
  <c r="GM10" i="61"/>
  <c r="GK10" i="61"/>
  <c r="GL10" i="61"/>
  <c r="GM14" i="61"/>
  <c r="GL14" i="61"/>
  <c r="GK14" i="61"/>
  <c r="HJ32" i="61"/>
  <c r="GM18" i="61"/>
  <c r="GL18" i="61"/>
  <c r="GK18" i="61"/>
  <c r="HJ9" i="61"/>
  <c r="HC38" i="61"/>
  <c r="HB38" i="61"/>
  <c r="HC10" i="61"/>
  <c r="HI10" i="61" s="1"/>
  <c r="HB10" i="61"/>
  <c r="HC18" i="61"/>
  <c r="HI18" i="61" s="1"/>
  <c r="HB18" i="61"/>
  <c r="GM20" i="61"/>
  <c r="GK20" i="61"/>
  <c r="GL20" i="61"/>
  <c r="GM27" i="61"/>
  <c r="GL27" i="61"/>
  <c r="GK27" i="61"/>
  <c r="HJ19" i="61"/>
  <c r="HJ6" i="61"/>
  <c r="HC16" i="61"/>
  <c r="HI16" i="61" s="1"/>
  <c r="HB16" i="61"/>
  <c r="HN30" i="61" l="1"/>
  <c r="HQ30" i="61" s="1"/>
  <c r="HR30" i="61" s="1"/>
  <c r="HP42" i="61"/>
  <c r="HP21" i="61"/>
  <c r="HN5" i="61"/>
  <c r="HQ5" i="61" s="1"/>
  <c r="JS97" i="62"/>
  <c r="JM97" i="62"/>
  <c r="HO12" i="61"/>
  <c r="HN41" i="61"/>
  <c r="HQ41" i="61" s="1"/>
  <c r="HR41" i="61" s="1"/>
  <c r="HN42" i="61"/>
  <c r="HQ42" i="61" s="1"/>
  <c r="HO42" i="61"/>
  <c r="HN27" i="61"/>
  <c r="HQ27" i="61" s="1"/>
  <c r="HR27" i="61" s="1"/>
  <c r="HO27" i="61"/>
  <c r="HP27" i="61"/>
  <c r="HN15" i="61"/>
  <c r="HQ15" i="61" s="1"/>
  <c r="HR15" i="61" s="1"/>
  <c r="HP12" i="61"/>
  <c r="HO5" i="61"/>
  <c r="HO31" i="61"/>
  <c r="HO20" i="61"/>
  <c r="HN20" i="61"/>
  <c r="HQ20" i="61" s="1"/>
  <c r="HN31" i="61"/>
  <c r="HQ31" i="61" s="1"/>
  <c r="HP20" i="61"/>
  <c r="HP31" i="61"/>
  <c r="HO36" i="61"/>
  <c r="HO11" i="61"/>
  <c r="HP14" i="61"/>
  <c r="HN36" i="61"/>
  <c r="HQ36" i="61" s="1"/>
  <c r="HP5" i="61"/>
  <c r="HP8" i="61"/>
  <c r="HP9" i="61"/>
  <c r="HP36" i="61"/>
  <c r="HP18" i="61"/>
  <c r="HN32" i="61"/>
  <c r="HQ32" i="61" s="1"/>
  <c r="HR32" i="61" s="1"/>
  <c r="HP43" i="61"/>
  <c r="HO43" i="61"/>
  <c r="HN34" i="61"/>
  <c r="HQ34" i="61" s="1"/>
  <c r="HP39" i="61"/>
  <c r="HP6" i="61"/>
  <c r="HN12" i="61"/>
  <c r="HQ12" i="61" s="1"/>
  <c r="HP28" i="61"/>
  <c r="HN29" i="61"/>
  <c r="HQ29" i="61" s="1"/>
  <c r="HN21" i="61"/>
  <c r="HQ21" i="61" s="1"/>
  <c r="HO39" i="61"/>
  <c r="HO29" i="61"/>
  <c r="HO25" i="61"/>
  <c r="HN18" i="61"/>
  <c r="HQ18" i="61" s="1"/>
  <c r="HP26" i="61"/>
  <c r="HN39" i="61"/>
  <c r="HQ39" i="61" s="1"/>
  <c r="HN26" i="61"/>
  <c r="HQ26" i="61" s="1"/>
  <c r="HO26" i="61"/>
  <c r="HP29" i="61"/>
  <c r="HN22" i="61"/>
  <c r="HQ22" i="61" s="1"/>
  <c r="HO22" i="61"/>
  <c r="HN8" i="61"/>
  <c r="HQ8" i="61" s="1"/>
  <c r="HN6" i="61"/>
  <c r="HQ6" i="61" s="1"/>
  <c r="HO13" i="61"/>
  <c r="HO8" i="61"/>
  <c r="HO6" i="61"/>
  <c r="HP13" i="61"/>
  <c r="HI15" i="61"/>
  <c r="HO15" i="61"/>
  <c r="HP15" i="61"/>
  <c r="HO32" i="61"/>
  <c r="HI38" i="61"/>
  <c r="HO38" i="61"/>
  <c r="HN14" i="61"/>
  <c r="HN11" i="61"/>
  <c r="HN43" i="61"/>
  <c r="HN33" i="61"/>
  <c r="HN25" i="61"/>
  <c r="HN13" i="61"/>
  <c r="HO41" i="61"/>
  <c r="HI41" i="61"/>
  <c r="HP41" i="61"/>
  <c r="HO33" i="61"/>
  <c r="HP25" i="61"/>
  <c r="HI44" i="61"/>
  <c r="HO44" i="61"/>
  <c r="HN44" i="61"/>
  <c r="HO14" i="61"/>
  <c r="HI21" i="61"/>
  <c r="HO21" i="61"/>
  <c r="HQ35" i="61"/>
  <c r="HS35" i="61" s="1"/>
  <c r="HO9" i="61"/>
  <c r="HN38" i="61"/>
  <c r="HP33" i="61"/>
  <c r="HN9" i="61"/>
  <c r="HI24" i="61"/>
  <c r="HN24" i="61"/>
  <c r="HO24" i="61"/>
  <c r="HP24" i="61"/>
  <c r="HN7" i="61"/>
  <c r="HP22" i="61"/>
  <c r="HO16" i="61"/>
  <c r="HO34" i="61"/>
  <c r="HO7" i="61"/>
  <c r="HN40" i="61"/>
  <c r="HP16" i="61"/>
  <c r="HQ37" i="61"/>
  <c r="HS37" i="61" s="1"/>
  <c r="HQ23" i="61"/>
  <c r="HP34" i="61"/>
  <c r="HP7" i="61"/>
  <c r="HP40" i="61"/>
  <c r="HN19" i="61"/>
  <c r="HP19" i="61"/>
  <c r="HO19" i="61"/>
  <c r="HI19" i="61"/>
  <c r="HO18" i="61"/>
  <c r="HO10" i="61"/>
  <c r="HP17" i="61"/>
  <c r="HP38" i="61"/>
  <c r="HO40" i="61"/>
  <c r="HN16" i="61"/>
  <c r="HN10" i="61"/>
  <c r="HN17" i="61"/>
  <c r="HN28" i="61"/>
  <c r="HP10" i="61"/>
  <c r="HO30" i="61"/>
  <c r="HP30" i="61"/>
  <c r="HI30" i="61"/>
  <c r="HO17" i="61"/>
  <c r="HP11" i="61"/>
  <c r="HP44" i="61"/>
  <c r="HO28" i="61"/>
  <c r="HP32" i="61"/>
  <c r="EA39" i="58"/>
  <c r="EA40" i="58"/>
  <c r="EA41" i="58"/>
  <c r="EA42" i="58"/>
  <c r="EA43" i="58"/>
  <c r="EA44" i="58"/>
  <c r="EA45" i="58"/>
  <c r="EA46" i="58"/>
  <c r="EA47" i="58"/>
  <c r="EA48" i="58"/>
  <c r="EA49" i="58"/>
  <c r="EA50" i="58"/>
  <c r="EA51" i="58"/>
  <c r="EA52" i="58"/>
  <c r="EA53" i="58"/>
  <c r="EA54" i="58"/>
  <c r="EA55" i="58"/>
  <c r="EA56" i="58"/>
  <c r="EA57" i="58"/>
  <c r="EA58" i="58"/>
  <c r="EA59" i="58"/>
  <c r="EA60" i="58"/>
  <c r="EA61" i="58"/>
  <c r="EA62" i="58"/>
  <c r="EA63" i="58"/>
  <c r="EA64" i="58"/>
  <c r="EA65" i="58"/>
  <c r="EA66" i="58"/>
  <c r="EA67" i="58"/>
  <c r="EA68" i="58"/>
  <c r="EA69" i="58"/>
  <c r="EA70" i="58"/>
  <c r="EA71" i="58"/>
  <c r="EA72" i="58"/>
  <c r="EA73" i="58"/>
  <c r="EA74" i="58"/>
  <c r="EA75" i="58"/>
  <c r="EA76" i="58"/>
  <c r="EA77" i="58"/>
  <c r="EA78" i="58"/>
  <c r="EA79" i="58"/>
  <c r="EA80" i="58"/>
  <c r="EA81" i="58"/>
  <c r="EA82" i="58"/>
  <c r="EA83" i="58"/>
  <c r="EA84" i="58"/>
  <c r="EA85" i="58"/>
  <c r="EA86" i="58"/>
  <c r="EA87" i="58"/>
  <c r="EA88" i="58"/>
  <c r="EA89" i="58"/>
  <c r="EA90" i="58"/>
  <c r="EA91" i="58"/>
  <c r="EA92" i="58"/>
  <c r="EA93" i="58"/>
  <c r="EA94" i="58"/>
  <c r="EA95" i="58"/>
  <c r="EA96" i="58"/>
  <c r="EA97" i="58"/>
  <c r="EA98" i="58"/>
  <c r="EA99" i="58"/>
  <c r="EA100" i="58"/>
  <c r="EA101" i="58"/>
  <c r="EA102" i="58"/>
  <c r="EA103" i="58"/>
  <c r="EA104" i="58"/>
  <c r="EA105" i="58"/>
  <c r="EA106" i="58"/>
  <c r="EA107" i="58"/>
  <c r="EA108" i="58"/>
  <c r="EA109" i="58"/>
  <c r="EA110" i="58"/>
  <c r="EA111" i="58"/>
  <c r="EA112" i="58"/>
  <c r="EA113" i="58"/>
  <c r="EA114" i="58"/>
  <c r="EA115" i="58"/>
  <c r="EA116" i="58"/>
  <c r="EA117" i="58"/>
  <c r="EA118" i="58"/>
  <c r="EA119" i="58"/>
  <c r="EA120" i="58"/>
  <c r="EA121" i="58"/>
  <c r="EA122" i="58"/>
  <c r="EA123" i="58"/>
  <c r="DO39" i="58"/>
  <c r="DP39" i="58"/>
  <c r="DQ39" i="58"/>
  <c r="DR39" i="58"/>
  <c r="DS39" i="58"/>
  <c r="DT39" i="58"/>
  <c r="DU39" i="58"/>
  <c r="DV39" i="58"/>
  <c r="DW39" i="58"/>
  <c r="DY39" i="58"/>
  <c r="DO40" i="58"/>
  <c r="DP40" i="58"/>
  <c r="DQ40" i="58"/>
  <c r="DR40" i="58"/>
  <c r="DS40" i="58"/>
  <c r="DT40" i="58"/>
  <c r="DU40" i="58"/>
  <c r="DV40" i="58"/>
  <c r="DW40" i="58"/>
  <c r="DY40" i="58"/>
  <c r="DO41" i="58"/>
  <c r="DP41" i="58"/>
  <c r="DQ41" i="58"/>
  <c r="DR41" i="58"/>
  <c r="DS41" i="58"/>
  <c r="DT41" i="58"/>
  <c r="DU41" i="58"/>
  <c r="DV41" i="58"/>
  <c r="DW41" i="58"/>
  <c r="DY41" i="58"/>
  <c r="DO42" i="58"/>
  <c r="DP42" i="58"/>
  <c r="DQ42" i="58"/>
  <c r="DR42" i="58"/>
  <c r="DS42" i="58"/>
  <c r="DT42" i="58"/>
  <c r="DU42" i="58"/>
  <c r="DV42" i="58"/>
  <c r="DW42" i="58"/>
  <c r="DY42" i="58"/>
  <c r="DO43" i="58"/>
  <c r="DP43" i="58"/>
  <c r="DQ43" i="58"/>
  <c r="DR43" i="58"/>
  <c r="DS43" i="58"/>
  <c r="DT43" i="58"/>
  <c r="DU43" i="58"/>
  <c r="DV43" i="58"/>
  <c r="DW43" i="58"/>
  <c r="DY43" i="58"/>
  <c r="DO44" i="58"/>
  <c r="DP44" i="58"/>
  <c r="DQ44" i="58"/>
  <c r="DR44" i="58"/>
  <c r="DS44" i="58"/>
  <c r="DT44" i="58"/>
  <c r="DU44" i="58"/>
  <c r="DV44" i="58"/>
  <c r="DW44" i="58"/>
  <c r="DY44" i="58"/>
  <c r="DO45" i="58"/>
  <c r="DP45" i="58"/>
  <c r="DQ45" i="58"/>
  <c r="DR45" i="58"/>
  <c r="DS45" i="58"/>
  <c r="DT45" i="58"/>
  <c r="DU45" i="58"/>
  <c r="DV45" i="58"/>
  <c r="DW45" i="58"/>
  <c r="DY45" i="58"/>
  <c r="DO46" i="58"/>
  <c r="DP46" i="58"/>
  <c r="DQ46" i="58"/>
  <c r="DR46" i="58"/>
  <c r="DS46" i="58"/>
  <c r="DT46" i="58"/>
  <c r="DU46" i="58"/>
  <c r="DV46" i="58"/>
  <c r="DW46" i="58"/>
  <c r="DY46" i="58"/>
  <c r="DO47" i="58"/>
  <c r="DP47" i="58"/>
  <c r="DQ47" i="58"/>
  <c r="DR47" i="58"/>
  <c r="DS47" i="58"/>
  <c r="DT47" i="58"/>
  <c r="DU47" i="58"/>
  <c r="DV47" i="58"/>
  <c r="DW47" i="58"/>
  <c r="DY47" i="58"/>
  <c r="DO48" i="58"/>
  <c r="DP48" i="58"/>
  <c r="DQ48" i="58"/>
  <c r="DR48" i="58"/>
  <c r="DS48" i="58"/>
  <c r="DT48" i="58"/>
  <c r="DU48" i="58"/>
  <c r="DV48" i="58"/>
  <c r="DW48" i="58"/>
  <c r="DY48" i="58"/>
  <c r="DO49" i="58"/>
  <c r="DP49" i="58"/>
  <c r="DQ49" i="58"/>
  <c r="DR49" i="58"/>
  <c r="DS49" i="58"/>
  <c r="DT49" i="58"/>
  <c r="DU49" i="58"/>
  <c r="DV49" i="58"/>
  <c r="DW49" i="58"/>
  <c r="DY49" i="58"/>
  <c r="DO50" i="58"/>
  <c r="DP50" i="58"/>
  <c r="DQ50" i="58"/>
  <c r="DR50" i="58"/>
  <c r="DS50" i="58"/>
  <c r="DT50" i="58"/>
  <c r="DU50" i="58"/>
  <c r="DV50" i="58"/>
  <c r="DW50" i="58"/>
  <c r="DY50" i="58"/>
  <c r="DO51" i="58"/>
  <c r="DP51" i="58"/>
  <c r="DQ51" i="58"/>
  <c r="DR51" i="58"/>
  <c r="DS51" i="58"/>
  <c r="DT51" i="58"/>
  <c r="DU51" i="58"/>
  <c r="DV51" i="58"/>
  <c r="DW51" i="58"/>
  <c r="DY51" i="58"/>
  <c r="DO52" i="58"/>
  <c r="DP52" i="58"/>
  <c r="DQ52" i="58"/>
  <c r="DR52" i="58"/>
  <c r="DS52" i="58"/>
  <c r="DT52" i="58"/>
  <c r="DU52" i="58"/>
  <c r="DV52" i="58"/>
  <c r="DW52" i="58"/>
  <c r="DY52" i="58"/>
  <c r="DO53" i="58"/>
  <c r="DP53" i="58"/>
  <c r="DQ53" i="58"/>
  <c r="DR53" i="58"/>
  <c r="DS53" i="58"/>
  <c r="DT53" i="58"/>
  <c r="DU53" i="58"/>
  <c r="DV53" i="58"/>
  <c r="DW53" i="58"/>
  <c r="DY53" i="58"/>
  <c r="DO54" i="58"/>
  <c r="DP54" i="58"/>
  <c r="DQ54" i="58"/>
  <c r="DR54" i="58"/>
  <c r="DS54" i="58"/>
  <c r="DT54" i="58"/>
  <c r="DU54" i="58"/>
  <c r="DV54" i="58"/>
  <c r="DW54" i="58"/>
  <c r="DY54" i="58"/>
  <c r="DO55" i="58"/>
  <c r="DP55" i="58"/>
  <c r="DQ55" i="58"/>
  <c r="DR55" i="58"/>
  <c r="DS55" i="58"/>
  <c r="DT55" i="58"/>
  <c r="DU55" i="58"/>
  <c r="DV55" i="58"/>
  <c r="DW55" i="58"/>
  <c r="DY55" i="58"/>
  <c r="DO56" i="58"/>
  <c r="DP56" i="58"/>
  <c r="DQ56" i="58"/>
  <c r="DR56" i="58"/>
  <c r="DS56" i="58"/>
  <c r="DT56" i="58"/>
  <c r="DU56" i="58"/>
  <c r="DV56" i="58"/>
  <c r="DW56" i="58"/>
  <c r="DY56" i="58"/>
  <c r="DO57" i="58"/>
  <c r="DP57" i="58"/>
  <c r="DQ57" i="58"/>
  <c r="DR57" i="58"/>
  <c r="DS57" i="58"/>
  <c r="DT57" i="58"/>
  <c r="DU57" i="58"/>
  <c r="DV57" i="58"/>
  <c r="DW57" i="58"/>
  <c r="DY57" i="58"/>
  <c r="DO58" i="58"/>
  <c r="DP58" i="58"/>
  <c r="DQ58" i="58"/>
  <c r="DR58" i="58"/>
  <c r="DS58" i="58"/>
  <c r="DT58" i="58"/>
  <c r="DU58" i="58"/>
  <c r="DV58" i="58"/>
  <c r="DW58" i="58"/>
  <c r="DY58" i="58"/>
  <c r="DO59" i="58"/>
  <c r="DP59" i="58"/>
  <c r="DQ59" i="58"/>
  <c r="DR59" i="58"/>
  <c r="DS59" i="58"/>
  <c r="DT59" i="58"/>
  <c r="DU59" i="58"/>
  <c r="DV59" i="58"/>
  <c r="DW59" i="58"/>
  <c r="DY59" i="58"/>
  <c r="DO60" i="58"/>
  <c r="DP60" i="58"/>
  <c r="DQ60" i="58"/>
  <c r="DR60" i="58"/>
  <c r="DS60" i="58"/>
  <c r="DT60" i="58"/>
  <c r="DU60" i="58"/>
  <c r="DV60" i="58"/>
  <c r="DW60" i="58"/>
  <c r="DY60" i="58"/>
  <c r="DO61" i="58"/>
  <c r="DP61" i="58"/>
  <c r="DQ61" i="58"/>
  <c r="DR61" i="58"/>
  <c r="DS61" i="58"/>
  <c r="DT61" i="58"/>
  <c r="DU61" i="58"/>
  <c r="DV61" i="58"/>
  <c r="DW61" i="58"/>
  <c r="DY61" i="58"/>
  <c r="DO62" i="58"/>
  <c r="DP62" i="58"/>
  <c r="DQ62" i="58"/>
  <c r="DR62" i="58"/>
  <c r="DS62" i="58"/>
  <c r="DT62" i="58"/>
  <c r="DU62" i="58"/>
  <c r="DV62" i="58"/>
  <c r="DW62" i="58"/>
  <c r="DY62" i="58"/>
  <c r="DO63" i="58"/>
  <c r="DP63" i="58"/>
  <c r="DQ63" i="58"/>
  <c r="DR63" i="58"/>
  <c r="DS63" i="58"/>
  <c r="DT63" i="58"/>
  <c r="DU63" i="58"/>
  <c r="DV63" i="58"/>
  <c r="DW63" i="58"/>
  <c r="DY63" i="58"/>
  <c r="DO64" i="58"/>
  <c r="DP64" i="58"/>
  <c r="DQ64" i="58"/>
  <c r="DR64" i="58"/>
  <c r="DS64" i="58"/>
  <c r="DT64" i="58"/>
  <c r="DU64" i="58"/>
  <c r="DV64" i="58"/>
  <c r="DW64" i="58"/>
  <c r="DY64" i="58"/>
  <c r="DO65" i="58"/>
  <c r="DP65" i="58"/>
  <c r="DQ65" i="58"/>
  <c r="DR65" i="58"/>
  <c r="DS65" i="58"/>
  <c r="DT65" i="58"/>
  <c r="DU65" i="58"/>
  <c r="DV65" i="58"/>
  <c r="DW65" i="58"/>
  <c r="DY65" i="58"/>
  <c r="DO66" i="58"/>
  <c r="DP66" i="58"/>
  <c r="DQ66" i="58"/>
  <c r="DR66" i="58"/>
  <c r="DS66" i="58"/>
  <c r="DT66" i="58"/>
  <c r="DU66" i="58"/>
  <c r="DV66" i="58"/>
  <c r="DW66" i="58"/>
  <c r="DY66" i="58"/>
  <c r="DO67" i="58"/>
  <c r="DP67" i="58"/>
  <c r="DQ67" i="58"/>
  <c r="DR67" i="58"/>
  <c r="DS67" i="58"/>
  <c r="DT67" i="58"/>
  <c r="DU67" i="58"/>
  <c r="DV67" i="58"/>
  <c r="DW67" i="58"/>
  <c r="DY67" i="58"/>
  <c r="DO68" i="58"/>
  <c r="DP68" i="58"/>
  <c r="DQ68" i="58"/>
  <c r="DR68" i="58"/>
  <c r="DS68" i="58"/>
  <c r="DT68" i="58"/>
  <c r="DU68" i="58"/>
  <c r="DV68" i="58"/>
  <c r="DW68" i="58"/>
  <c r="DY68" i="58"/>
  <c r="DO69" i="58"/>
  <c r="DP69" i="58"/>
  <c r="DQ69" i="58"/>
  <c r="DR69" i="58"/>
  <c r="DS69" i="58"/>
  <c r="DT69" i="58"/>
  <c r="DU69" i="58"/>
  <c r="DV69" i="58"/>
  <c r="DW69" i="58"/>
  <c r="DY69" i="58"/>
  <c r="DO70" i="58"/>
  <c r="DP70" i="58"/>
  <c r="DQ70" i="58"/>
  <c r="DR70" i="58"/>
  <c r="DS70" i="58"/>
  <c r="DT70" i="58"/>
  <c r="DU70" i="58"/>
  <c r="DV70" i="58"/>
  <c r="DW70" i="58"/>
  <c r="DY70" i="58"/>
  <c r="DO71" i="58"/>
  <c r="DP71" i="58"/>
  <c r="DQ71" i="58"/>
  <c r="DR71" i="58"/>
  <c r="DS71" i="58"/>
  <c r="DT71" i="58"/>
  <c r="DU71" i="58"/>
  <c r="DV71" i="58"/>
  <c r="DW71" i="58"/>
  <c r="DY71" i="58"/>
  <c r="DO72" i="58"/>
  <c r="DP72" i="58"/>
  <c r="DQ72" i="58"/>
  <c r="DR72" i="58"/>
  <c r="DS72" i="58"/>
  <c r="DT72" i="58"/>
  <c r="DU72" i="58"/>
  <c r="DV72" i="58"/>
  <c r="DW72" i="58"/>
  <c r="DY72" i="58"/>
  <c r="DO73" i="58"/>
  <c r="DP73" i="58"/>
  <c r="DQ73" i="58"/>
  <c r="DR73" i="58"/>
  <c r="DS73" i="58"/>
  <c r="DT73" i="58"/>
  <c r="DU73" i="58"/>
  <c r="DV73" i="58"/>
  <c r="DW73" i="58"/>
  <c r="DY73" i="58"/>
  <c r="DO74" i="58"/>
  <c r="DP74" i="58"/>
  <c r="DQ74" i="58"/>
  <c r="DR74" i="58"/>
  <c r="DS74" i="58"/>
  <c r="DT74" i="58"/>
  <c r="DU74" i="58"/>
  <c r="DV74" i="58"/>
  <c r="DW74" i="58"/>
  <c r="DY74" i="58"/>
  <c r="DO75" i="58"/>
  <c r="DP75" i="58"/>
  <c r="DQ75" i="58"/>
  <c r="DR75" i="58"/>
  <c r="DS75" i="58"/>
  <c r="DT75" i="58"/>
  <c r="DU75" i="58"/>
  <c r="DV75" i="58"/>
  <c r="DW75" i="58"/>
  <c r="DY75" i="58"/>
  <c r="DO76" i="58"/>
  <c r="DP76" i="58"/>
  <c r="DQ76" i="58"/>
  <c r="DR76" i="58"/>
  <c r="DS76" i="58"/>
  <c r="DT76" i="58"/>
  <c r="DU76" i="58"/>
  <c r="DV76" i="58"/>
  <c r="DW76" i="58"/>
  <c r="DY76" i="58"/>
  <c r="DO77" i="58"/>
  <c r="DP77" i="58"/>
  <c r="DQ77" i="58"/>
  <c r="DR77" i="58"/>
  <c r="DS77" i="58"/>
  <c r="DT77" i="58"/>
  <c r="DU77" i="58"/>
  <c r="DV77" i="58"/>
  <c r="DW77" i="58"/>
  <c r="DY77" i="58"/>
  <c r="DO78" i="58"/>
  <c r="DP78" i="58"/>
  <c r="DQ78" i="58"/>
  <c r="DR78" i="58"/>
  <c r="DS78" i="58"/>
  <c r="DT78" i="58"/>
  <c r="DU78" i="58"/>
  <c r="DV78" i="58"/>
  <c r="DW78" i="58"/>
  <c r="DY78" i="58"/>
  <c r="DO79" i="58"/>
  <c r="DP79" i="58"/>
  <c r="DQ79" i="58"/>
  <c r="DR79" i="58"/>
  <c r="DS79" i="58"/>
  <c r="DT79" i="58"/>
  <c r="DU79" i="58"/>
  <c r="DV79" i="58"/>
  <c r="DW79" i="58"/>
  <c r="DY79" i="58"/>
  <c r="DO80" i="58"/>
  <c r="DP80" i="58"/>
  <c r="DQ80" i="58"/>
  <c r="DR80" i="58"/>
  <c r="DS80" i="58"/>
  <c r="DT80" i="58"/>
  <c r="DU80" i="58"/>
  <c r="DV80" i="58"/>
  <c r="DW80" i="58"/>
  <c r="DY80" i="58"/>
  <c r="DO81" i="58"/>
  <c r="DP81" i="58"/>
  <c r="DQ81" i="58"/>
  <c r="DR81" i="58"/>
  <c r="DS81" i="58"/>
  <c r="DT81" i="58"/>
  <c r="DU81" i="58"/>
  <c r="DV81" i="58"/>
  <c r="DW81" i="58"/>
  <c r="DY81" i="58"/>
  <c r="DO82" i="58"/>
  <c r="DP82" i="58"/>
  <c r="DQ82" i="58"/>
  <c r="DR82" i="58"/>
  <c r="DS82" i="58"/>
  <c r="DT82" i="58"/>
  <c r="DU82" i="58"/>
  <c r="DV82" i="58"/>
  <c r="DW82" i="58"/>
  <c r="DY82" i="58"/>
  <c r="DO83" i="58"/>
  <c r="DP83" i="58"/>
  <c r="DQ83" i="58"/>
  <c r="DR83" i="58"/>
  <c r="DS83" i="58"/>
  <c r="DT83" i="58"/>
  <c r="DU83" i="58"/>
  <c r="DV83" i="58"/>
  <c r="DW83" i="58"/>
  <c r="DY83" i="58"/>
  <c r="DO84" i="58"/>
  <c r="DP84" i="58"/>
  <c r="DQ84" i="58"/>
  <c r="DR84" i="58"/>
  <c r="DS84" i="58"/>
  <c r="DT84" i="58"/>
  <c r="DU84" i="58"/>
  <c r="DV84" i="58"/>
  <c r="DW84" i="58"/>
  <c r="DY84" i="58"/>
  <c r="DO85" i="58"/>
  <c r="DP85" i="58"/>
  <c r="DQ85" i="58"/>
  <c r="DR85" i="58"/>
  <c r="DS85" i="58"/>
  <c r="DT85" i="58"/>
  <c r="DU85" i="58"/>
  <c r="DV85" i="58"/>
  <c r="DW85" i="58"/>
  <c r="DY85" i="58"/>
  <c r="DO86" i="58"/>
  <c r="DP86" i="58"/>
  <c r="DQ86" i="58"/>
  <c r="DR86" i="58"/>
  <c r="DS86" i="58"/>
  <c r="DT86" i="58"/>
  <c r="DU86" i="58"/>
  <c r="DV86" i="58"/>
  <c r="DW86" i="58"/>
  <c r="DY86" i="58"/>
  <c r="DO87" i="58"/>
  <c r="DP87" i="58"/>
  <c r="DQ87" i="58"/>
  <c r="DR87" i="58"/>
  <c r="DS87" i="58"/>
  <c r="DT87" i="58"/>
  <c r="DU87" i="58"/>
  <c r="DV87" i="58"/>
  <c r="DW87" i="58"/>
  <c r="DY87" i="58"/>
  <c r="DO88" i="58"/>
  <c r="DP88" i="58"/>
  <c r="DQ88" i="58"/>
  <c r="DR88" i="58"/>
  <c r="DS88" i="58"/>
  <c r="DT88" i="58"/>
  <c r="DU88" i="58"/>
  <c r="DV88" i="58"/>
  <c r="DW88" i="58"/>
  <c r="DY88" i="58"/>
  <c r="DO89" i="58"/>
  <c r="DP89" i="58"/>
  <c r="DQ89" i="58"/>
  <c r="DR89" i="58"/>
  <c r="DS89" i="58"/>
  <c r="DT89" i="58"/>
  <c r="DU89" i="58"/>
  <c r="DV89" i="58"/>
  <c r="DW89" i="58"/>
  <c r="DY89" i="58"/>
  <c r="DO90" i="58"/>
  <c r="DP90" i="58"/>
  <c r="DQ90" i="58"/>
  <c r="DR90" i="58"/>
  <c r="DS90" i="58"/>
  <c r="DT90" i="58"/>
  <c r="DU90" i="58"/>
  <c r="DV90" i="58"/>
  <c r="DW90" i="58"/>
  <c r="DY90" i="58"/>
  <c r="DO91" i="58"/>
  <c r="DP91" i="58"/>
  <c r="DQ91" i="58"/>
  <c r="DR91" i="58"/>
  <c r="DS91" i="58"/>
  <c r="DT91" i="58"/>
  <c r="DU91" i="58"/>
  <c r="DV91" i="58"/>
  <c r="DW91" i="58"/>
  <c r="DY91" i="58"/>
  <c r="DO92" i="58"/>
  <c r="DP92" i="58"/>
  <c r="DQ92" i="58"/>
  <c r="DR92" i="58"/>
  <c r="DS92" i="58"/>
  <c r="DT92" i="58"/>
  <c r="DU92" i="58"/>
  <c r="DV92" i="58"/>
  <c r="DW92" i="58"/>
  <c r="DY92" i="58"/>
  <c r="DO93" i="58"/>
  <c r="DP93" i="58"/>
  <c r="DQ93" i="58"/>
  <c r="DR93" i="58"/>
  <c r="DS93" i="58"/>
  <c r="DT93" i="58"/>
  <c r="DU93" i="58"/>
  <c r="DV93" i="58"/>
  <c r="DW93" i="58"/>
  <c r="DY93" i="58"/>
  <c r="DO94" i="58"/>
  <c r="DP94" i="58"/>
  <c r="DQ94" i="58"/>
  <c r="DR94" i="58"/>
  <c r="DS94" i="58"/>
  <c r="DT94" i="58"/>
  <c r="DU94" i="58"/>
  <c r="DV94" i="58"/>
  <c r="DW94" i="58"/>
  <c r="DY94" i="58"/>
  <c r="DO95" i="58"/>
  <c r="DP95" i="58"/>
  <c r="DQ95" i="58"/>
  <c r="DR95" i="58"/>
  <c r="DS95" i="58"/>
  <c r="DT95" i="58"/>
  <c r="DU95" i="58"/>
  <c r="DV95" i="58"/>
  <c r="DW95" i="58"/>
  <c r="DY95" i="58"/>
  <c r="DO96" i="58"/>
  <c r="DP96" i="58"/>
  <c r="DQ96" i="58"/>
  <c r="DR96" i="58"/>
  <c r="DS96" i="58"/>
  <c r="DT96" i="58"/>
  <c r="DU96" i="58"/>
  <c r="DV96" i="58"/>
  <c r="DW96" i="58"/>
  <c r="DY96" i="58"/>
  <c r="DO97" i="58"/>
  <c r="DP97" i="58"/>
  <c r="DQ97" i="58"/>
  <c r="DR97" i="58"/>
  <c r="DS97" i="58"/>
  <c r="DT97" i="58"/>
  <c r="DU97" i="58"/>
  <c r="DV97" i="58"/>
  <c r="DW97" i="58"/>
  <c r="DY97" i="58"/>
  <c r="DO98" i="58"/>
  <c r="DP98" i="58"/>
  <c r="DQ98" i="58"/>
  <c r="DR98" i="58"/>
  <c r="DS98" i="58"/>
  <c r="DT98" i="58"/>
  <c r="DU98" i="58"/>
  <c r="DV98" i="58"/>
  <c r="DW98" i="58"/>
  <c r="DY98" i="58"/>
  <c r="DO99" i="58"/>
  <c r="DP99" i="58"/>
  <c r="DQ99" i="58"/>
  <c r="DR99" i="58"/>
  <c r="DS99" i="58"/>
  <c r="DT99" i="58"/>
  <c r="DU99" i="58"/>
  <c r="DV99" i="58"/>
  <c r="DW99" i="58"/>
  <c r="DY99" i="58"/>
  <c r="DO100" i="58"/>
  <c r="DP100" i="58"/>
  <c r="DQ100" i="58"/>
  <c r="DR100" i="58"/>
  <c r="DS100" i="58"/>
  <c r="DT100" i="58"/>
  <c r="DU100" i="58"/>
  <c r="DV100" i="58"/>
  <c r="DW100" i="58"/>
  <c r="DY100" i="58"/>
  <c r="DO101" i="58"/>
  <c r="DP101" i="58"/>
  <c r="DQ101" i="58"/>
  <c r="DR101" i="58"/>
  <c r="DS101" i="58"/>
  <c r="DT101" i="58"/>
  <c r="DU101" i="58"/>
  <c r="DV101" i="58"/>
  <c r="DW101" i="58"/>
  <c r="DY101" i="58"/>
  <c r="DO102" i="58"/>
  <c r="DP102" i="58"/>
  <c r="DQ102" i="58"/>
  <c r="DR102" i="58"/>
  <c r="DS102" i="58"/>
  <c r="DT102" i="58"/>
  <c r="DU102" i="58"/>
  <c r="DV102" i="58"/>
  <c r="DW102" i="58"/>
  <c r="DY102" i="58"/>
  <c r="DO103" i="58"/>
  <c r="DP103" i="58"/>
  <c r="DQ103" i="58"/>
  <c r="DR103" i="58"/>
  <c r="DS103" i="58"/>
  <c r="DT103" i="58"/>
  <c r="DU103" i="58"/>
  <c r="DV103" i="58"/>
  <c r="DW103" i="58"/>
  <c r="DY103" i="58"/>
  <c r="DO104" i="58"/>
  <c r="DP104" i="58"/>
  <c r="DQ104" i="58"/>
  <c r="DR104" i="58"/>
  <c r="DS104" i="58"/>
  <c r="DT104" i="58"/>
  <c r="DU104" i="58"/>
  <c r="DV104" i="58"/>
  <c r="DW104" i="58"/>
  <c r="DY104" i="58"/>
  <c r="DO105" i="58"/>
  <c r="DP105" i="58"/>
  <c r="DQ105" i="58"/>
  <c r="DR105" i="58"/>
  <c r="DS105" i="58"/>
  <c r="DT105" i="58"/>
  <c r="DU105" i="58"/>
  <c r="DV105" i="58"/>
  <c r="DW105" i="58"/>
  <c r="DY105" i="58"/>
  <c r="DO106" i="58"/>
  <c r="DP106" i="58"/>
  <c r="DQ106" i="58"/>
  <c r="DR106" i="58"/>
  <c r="DS106" i="58"/>
  <c r="DT106" i="58"/>
  <c r="DU106" i="58"/>
  <c r="DV106" i="58"/>
  <c r="DW106" i="58"/>
  <c r="DY106" i="58"/>
  <c r="DO107" i="58"/>
  <c r="DP107" i="58"/>
  <c r="DQ107" i="58"/>
  <c r="DR107" i="58"/>
  <c r="DS107" i="58"/>
  <c r="DT107" i="58"/>
  <c r="DU107" i="58"/>
  <c r="DV107" i="58"/>
  <c r="DW107" i="58"/>
  <c r="DY107" i="58"/>
  <c r="DO108" i="58"/>
  <c r="DP108" i="58"/>
  <c r="DQ108" i="58"/>
  <c r="DR108" i="58"/>
  <c r="DS108" i="58"/>
  <c r="DT108" i="58"/>
  <c r="DU108" i="58"/>
  <c r="DV108" i="58"/>
  <c r="DW108" i="58"/>
  <c r="DY108" i="58"/>
  <c r="DO109" i="58"/>
  <c r="DP109" i="58"/>
  <c r="DQ109" i="58"/>
  <c r="DR109" i="58"/>
  <c r="DS109" i="58"/>
  <c r="DT109" i="58"/>
  <c r="DU109" i="58"/>
  <c r="DV109" i="58"/>
  <c r="DW109" i="58"/>
  <c r="DY109" i="58"/>
  <c r="DO110" i="58"/>
  <c r="DP110" i="58"/>
  <c r="DQ110" i="58"/>
  <c r="DR110" i="58"/>
  <c r="DS110" i="58"/>
  <c r="DT110" i="58"/>
  <c r="DU110" i="58"/>
  <c r="DV110" i="58"/>
  <c r="DW110" i="58"/>
  <c r="DY110" i="58"/>
  <c r="DO111" i="58"/>
  <c r="DP111" i="58"/>
  <c r="DQ111" i="58"/>
  <c r="DR111" i="58"/>
  <c r="DS111" i="58"/>
  <c r="DT111" i="58"/>
  <c r="DU111" i="58"/>
  <c r="DV111" i="58"/>
  <c r="DW111" i="58"/>
  <c r="DY111" i="58"/>
  <c r="DO112" i="58"/>
  <c r="DP112" i="58"/>
  <c r="DQ112" i="58"/>
  <c r="DR112" i="58"/>
  <c r="DS112" i="58"/>
  <c r="DT112" i="58"/>
  <c r="DU112" i="58"/>
  <c r="DV112" i="58"/>
  <c r="DW112" i="58"/>
  <c r="DY112" i="58"/>
  <c r="DO113" i="58"/>
  <c r="DP113" i="58"/>
  <c r="DQ113" i="58"/>
  <c r="DR113" i="58"/>
  <c r="DS113" i="58"/>
  <c r="DT113" i="58"/>
  <c r="DU113" i="58"/>
  <c r="DV113" i="58"/>
  <c r="DW113" i="58"/>
  <c r="DY113" i="58"/>
  <c r="DO114" i="58"/>
  <c r="DP114" i="58"/>
  <c r="DQ114" i="58"/>
  <c r="DR114" i="58"/>
  <c r="DS114" i="58"/>
  <c r="DT114" i="58"/>
  <c r="DU114" i="58"/>
  <c r="DV114" i="58"/>
  <c r="DW114" i="58"/>
  <c r="DY114" i="58"/>
  <c r="DO115" i="58"/>
  <c r="DP115" i="58"/>
  <c r="DQ115" i="58"/>
  <c r="DR115" i="58"/>
  <c r="DS115" i="58"/>
  <c r="DT115" i="58"/>
  <c r="DU115" i="58"/>
  <c r="DV115" i="58"/>
  <c r="DW115" i="58"/>
  <c r="DY115" i="58"/>
  <c r="DO116" i="58"/>
  <c r="DP116" i="58"/>
  <c r="DQ116" i="58"/>
  <c r="DR116" i="58"/>
  <c r="DS116" i="58"/>
  <c r="DT116" i="58"/>
  <c r="DU116" i="58"/>
  <c r="DV116" i="58"/>
  <c r="DW116" i="58"/>
  <c r="DY116" i="58"/>
  <c r="DO117" i="58"/>
  <c r="DP117" i="58"/>
  <c r="DQ117" i="58"/>
  <c r="DR117" i="58"/>
  <c r="DS117" i="58"/>
  <c r="DT117" i="58"/>
  <c r="DU117" i="58"/>
  <c r="DV117" i="58"/>
  <c r="DW117" i="58"/>
  <c r="DY117" i="58"/>
  <c r="DO118" i="58"/>
  <c r="DP118" i="58"/>
  <c r="DQ118" i="58"/>
  <c r="DR118" i="58"/>
  <c r="DS118" i="58"/>
  <c r="DT118" i="58"/>
  <c r="DU118" i="58"/>
  <c r="DV118" i="58"/>
  <c r="DW118" i="58"/>
  <c r="DY118" i="58"/>
  <c r="DO119" i="58"/>
  <c r="DP119" i="58"/>
  <c r="DQ119" i="58"/>
  <c r="DR119" i="58"/>
  <c r="DS119" i="58"/>
  <c r="DT119" i="58"/>
  <c r="DU119" i="58"/>
  <c r="DV119" i="58"/>
  <c r="DW119" i="58"/>
  <c r="DY119" i="58"/>
  <c r="DO120" i="58"/>
  <c r="DP120" i="58"/>
  <c r="DQ120" i="58"/>
  <c r="DR120" i="58"/>
  <c r="DS120" i="58"/>
  <c r="DT120" i="58"/>
  <c r="DU120" i="58"/>
  <c r="DV120" i="58"/>
  <c r="DW120" i="58"/>
  <c r="DY120" i="58"/>
  <c r="DO121" i="58"/>
  <c r="DP121" i="58"/>
  <c r="DQ121" i="58"/>
  <c r="DR121" i="58"/>
  <c r="DS121" i="58"/>
  <c r="DT121" i="58"/>
  <c r="DU121" i="58"/>
  <c r="DV121" i="58"/>
  <c r="DW121" i="58"/>
  <c r="DY121" i="58"/>
  <c r="DO122" i="58"/>
  <c r="DP122" i="58"/>
  <c r="DQ122" i="58"/>
  <c r="DR122" i="58"/>
  <c r="DS122" i="58"/>
  <c r="DT122" i="58"/>
  <c r="DU122" i="58"/>
  <c r="DV122" i="58"/>
  <c r="DW122" i="58"/>
  <c r="DY122" i="58"/>
  <c r="DO123" i="58"/>
  <c r="DP123" i="58"/>
  <c r="DQ123" i="58"/>
  <c r="DR123" i="58"/>
  <c r="DS123" i="58"/>
  <c r="DT123" i="58"/>
  <c r="DU123" i="58"/>
  <c r="DV123" i="58"/>
  <c r="DW123" i="58"/>
  <c r="DY123" i="58"/>
  <c r="HT21" i="61" l="1"/>
  <c r="HS42" i="61"/>
  <c r="HR31" i="61"/>
  <c r="HT31" i="61"/>
  <c r="HS31" i="61"/>
  <c r="HR36" i="61"/>
  <c r="HT36" i="61"/>
  <c r="HW5" i="61"/>
  <c r="HS5" i="61"/>
  <c r="HS29" i="61"/>
  <c r="HR18" i="61"/>
  <c r="HS8" i="61"/>
  <c r="HT8" i="61"/>
  <c r="HR6" i="61"/>
  <c r="HS6" i="61"/>
  <c r="HT6" i="61"/>
  <c r="HT42" i="61"/>
  <c r="HR42" i="61"/>
  <c r="HT23" i="61"/>
  <c r="HS12" i="61"/>
  <c r="HT18" i="61"/>
  <c r="HR22" i="61"/>
  <c r="HS22" i="61"/>
  <c r="HT26" i="61"/>
  <c r="HS26" i="61"/>
  <c r="HT39" i="61"/>
  <c r="HS39" i="61"/>
  <c r="HS20" i="61"/>
  <c r="HR26" i="61"/>
  <c r="HR35" i="61"/>
  <c r="HT27" i="61"/>
  <c r="HS27" i="61"/>
  <c r="HR5" i="61"/>
  <c r="HT35" i="61"/>
  <c r="HS36" i="61"/>
  <c r="HT20" i="61"/>
  <c r="HR12" i="61"/>
  <c r="HR8" i="61"/>
  <c r="HR34" i="61"/>
  <c r="HR39" i="61"/>
  <c r="HT37" i="61"/>
  <c r="HT12" i="61"/>
  <c r="HR20" i="61"/>
  <c r="HT41" i="61"/>
  <c r="HQ28" i="61"/>
  <c r="HQ40" i="61"/>
  <c r="HQ44" i="61"/>
  <c r="HR44" i="61" s="1"/>
  <c r="HW21" i="61"/>
  <c r="HS34" i="61"/>
  <c r="HR21" i="61"/>
  <c r="HS41" i="61"/>
  <c r="HQ33" i="61"/>
  <c r="HQ13" i="61"/>
  <c r="HQ43" i="61"/>
  <c r="HR43" i="61" s="1"/>
  <c r="HS32" i="61"/>
  <c r="HQ17" i="61"/>
  <c r="HR29" i="61"/>
  <c r="HR37" i="61"/>
  <c r="HT22" i="61"/>
  <c r="HT5" i="61"/>
  <c r="HQ38" i="61"/>
  <c r="HQ19" i="61"/>
  <c r="HT19" i="61" s="1"/>
  <c r="HQ7" i="61"/>
  <c r="HR7" i="61" s="1"/>
  <c r="HT29" i="61"/>
  <c r="HQ14" i="61"/>
  <c r="HR14" i="61" s="1"/>
  <c r="HQ24" i="61"/>
  <c r="HT24" i="61" s="1"/>
  <c r="HT32" i="61"/>
  <c r="HQ10" i="61"/>
  <c r="HR23" i="61"/>
  <c r="HQ9" i="61"/>
  <c r="HS23" i="61"/>
  <c r="HT15" i="61"/>
  <c r="HT30" i="61"/>
  <c r="HQ16" i="61"/>
  <c r="HS15" i="61"/>
  <c r="HS18" i="61"/>
  <c r="HS21" i="61"/>
  <c r="HQ25" i="61"/>
  <c r="HT25" i="61" s="1"/>
  <c r="HQ11" i="61"/>
  <c r="HS30" i="61"/>
  <c r="HT34" i="61"/>
  <c r="MD3" i="58"/>
  <c r="HT40" i="61" l="1"/>
  <c r="HT44" i="61"/>
  <c r="HS28" i="61"/>
  <c r="HS24" i="61"/>
  <c r="HR16" i="61"/>
  <c r="HS33" i="61"/>
  <c r="HT17" i="61"/>
  <c r="HR24" i="61"/>
  <c r="HR28" i="61"/>
  <c r="HR9" i="61"/>
  <c r="HS9" i="61"/>
  <c r="HS44" i="61"/>
  <c r="HS19" i="61"/>
  <c r="HT11" i="61"/>
  <c r="HS16" i="61"/>
  <c r="HR10" i="61"/>
  <c r="HS7" i="61"/>
  <c r="HS14" i="61"/>
  <c r="HR11" i="61"/>
  <c r="HS10" i="61"/>
  <c r="HR40" i="61"/>
  <c r="HR25" i="61"/>
  <c r="HS40" i="61"/>
  <c r="HT10" i="61"/>
  <c r="HT16" i="61"/>
  <c r="HT33" i="61"/>
  <c r="HT9" i="61"/>
  <c r="HR33" i="61"/>
  <c r="HT38" i="61"/>
  <c r="HT28" i="61"/>
  <c r="HR19" i="61"/>
  <c r="HT43" i="61"/>
  <c r="HS43" i="61"/>
  <c r="HS38" i="61"/>
  <c r="HT7" i="61"/>
  <c r="HT14" i="61"/>
  <c r="HS17" i="61"/>
  <c r="HR13" i="61"/>
  <c r="HS11" i="61"/>
  <c r="HS13" i="61"/>
  <c r="HW13" i="61"/>
  <c r="HT13" i="61"/>
  <c r="HR38" i="61"/>
  <c r="HR17" i="61"/>
  <c r="HS25" i="61"/>
  <c r="BR6" i="58"/>
  <c r="IO6" i="58" s="1"/>
  <c r="BS6" i="58"/>
  <c r="BT6" i="58"/>
  <c r="BU6" i="58"/>
  <c r="BV6" i="58"/>
  <c r="BR7" i="58"/>
  <c r="IO7" i="58" s="1"/>
  <c r="BS7" i="58"/>
  <c r="BT7" i="58"/>
  <c r="BU7" i="58"/>
  <c r="BV7" i="58"/>
  <c r="BR8" i="58"/>
  <c r="IO8" i="58" s="1"/>
  <c r="BS8" i="58"/>
  <c r="BT8" i="58"/>
  <c r="BU8" i="58"/>
  <c r="BV8" i="58"/>
  <c r="BR9" i="58"/>
  <c r="IO9" i="58" s="1"/>
  <c r="BS9" i="58"/>
  <c r="BT9" i="58"/>
  <c r="BU9" i="58"/>
  <c r="BV9" i="58"/>
  <c r="BR10" i="58"/>
  <c r="IO10" i="58" s="1"/>
  <c r="BS10" i="58"/>
  <c r="BT10" i="58"/>
  <c r="BU10" i="58"/>
  <c r="BV10" i="58"/>
  <c r="BR11" i="58"/>
  <c r="IO11" i="58" s="1"/>
  <c r="BS11" i="58"/>
  <c r="BT11" i="58"/>
  <c r="BU11" i="58"/>
  <c r="BV11" i="58"/>
  <c r="BR12" i="58"/>
  <c r="IO12" i="58" s="1"/>
  <c r="BS12" i="58"/>
  <c r="BT12" i="58"/>
  <c r="BU12" i="58"/>
  <c r="BV12" i="58"/>
  <c r="BR13" i="58"/>
  <c r="IO13" i="58" s="1"/>
  <c r="BS13" i="58"/>
  <c r="BT13" i="58"/>
  <c r="BU13" i="58"/>
  <c r="BV13" i="58"/>
  <c r="BR14" i="58"/>
  <c r="IO14" i="58" s="1"/>
  <c r="BS14" i="58"/>
  <c r="BT14" i="58"/>
  <c r="BU14" i="58"/>
  <c r="BV14" i="58"/>
  <c r="BR15" i="58"/>
  <c r="IO15" i="58" s="1"/>
  <c r="BS15" i="58"/>
  <c r="BT15" i="58"/>
  <c r="BU15" i="58"/>
  <c r="BV15" i="58"/>
  <c r="BR16" i="58"/>
  <c r="IO16" i="58" s="1"/>
  <c r="BS16" i="58"/>
  <c r="BT16" i="58"/>
  <c r="BU16" i="58"/>
  <c r="BV16" i="58"/>
  <c r="BR17" i="58"/>
  <c r="IO17" i="58" s="1"/>
  <c r="BS17" i="58"/>
  <c r="BT17" i="58"/>
  <c r="BU17" i="58"/>
  <c r="BV17" i="58"/>
  <c r="BR18" i="58"/>
  <c r="IO18" i="58" s="1"/>
  <c r="BS18" i="58"/>
  <c r="BT18" i="58"/>
  <c r="BU18" i="58"/>
  <c r="BV18" i="58"/>
  <c r="BR19" i="58"/>
  <c r="IO19" i="58" s="1"/>
  <c r="BS19" i="58"/>
  <c r="BT19" i="58"/>
  <c r="BU19" i="58"/>
  <c r="BV19" i="58"/>
  <c r="BR20" i="58"/>
  <c r="IO20" i="58" s="1"/>
  <c r="BS20" i="58"/>
  <c r="BT20" i="58"/>
  <c r="BU20" i="58"/>
  <c r="BV20" i="58"/>
  <c r="BR21" i="58"/>
  <c r="IO21" i="58" s="1"/>
  <c r="BS21" i="58"/>
  <c r="BT21" i="58"/>
  <c r="BU21" i="58"/>
  <c r="BV21" i="58"/>
  <c r="BR22" i="58"/>
  <c r="IO22" i="58" s="1"/>
  <c r="BS22" i="58"/>
  <c r="BT22" i="58"/>
  <c r="BU22" i="58"/>
  <c r="BV22" i="58"/>
  <c r="BR23" i="58"/>
  <c r="IO23" i="58" s="1"/>
  <c r="BS23" i="58"/>
  <c r="BT23" i="58"/>
  <c r="BU23" i="58"/>
  <c r="BV23" i="58"/>
  <c r="BR24" i="58"/>
  <c r="IO24" i="58" s="1"/>
  <c r="BS24" i="58"/>
  <c r="BT24" i="58"/>
  <c r="BU24" i="58"/>
  <c r="BV24" i="58"/>
  <c r="BR25" i="58"/>
  <c r="IO25" i="58" s="1"/>
  <c r="BS25" i="58"/>
  <c r="BT25" i="58"/>
  <c r="BU25" i="58"/>
  <c r="BV25" i="58"/>
  <c r="BR26" i="58"/>
  <c r="IO26" i="58" s="1"/>
  <c r="BS26" i="58"/>
  <c r="BT26" i="58"/>
  <c r="BU26" i="58"/>
  <c r="BV26" i="58"/>
  <c r="BR27" i="58"/>
  <c r="IO27" i="58" s="1"/>
  <c r="BS27" i="58"/>
  <c r="BT27" i="58"/>
  <c r="BU27" i="58"/>
  <c r="BV27" i="58"/>
  <c r="BR28" i="58"/>
  <c r="IO28" i="58" s="1"/>
  <c r="BS28" i="58"/>
  <c r="BT28" i="58"/>
  <c r="BU28" i="58"/>
  <c r="BV28" i="58"/>
  <c r="BR29" i="58"/>
  <c r="IO29" i="58" s="1"/>
  <c r="BS29" i="58"/>
  <c r="BT29" i="58"/>
  <c r="BU29" i="58"/>
  <c r="BV29" i="58"/>
  <c r="BR30" i="58"/>
  <c r="IO30" i="58" s="1"/>
  <c r="BS30" i="58"/>
  <c r="BT30" i="58"/>
  <c r="BU30" i="58"/>
  <c r="BV30" i="58"/>
  <c r="BR31" i="58"/>
  <c r="IO31" i="58" s="1"/>
  <c r="BS31" i="58"/>
  <c r="BT31" i="58"/>
  <c r="BU31" i="58"/>
  <c r="BV31" i="58"/>
  <c r="BR32" i="58"/>
  <c r="IO32" i="58" s="1"/>
  <c r="BS32" i="58"/>
  <c r="BT32" i="58"/>
  <c r="BU32" i="58"/>
  <c r="BV32" i="58"/>
  <c r="BR33" i="58"/>
  <c r="IO33" i="58" s="1"/>
  <c r="BS33" i="58"/>
  <c r="BT33" i="58"/>
  <c r="BU33" i="58"/>
  <c r="BV33" i="58"/>
  <c r="BR34" i="58"/>
  <c r="IO34" i="58" s="1"/>
  <c r="BS34" i="58"/>
  <c r="BT34" i="58"/>
  <c r="BU34" i="58"/>
  <c r="BV34" i="58"/>
  <c r="BR35" i="58"/>
  <c r="IO35" i="58" s="1"/>
  <c r="BS35" i="58"/>
  <c r="BT35" i="58"/>
  <c r="BU35" i="58"/>
  <c r="BV35" i="58"/>
  <c r="BR36" i="58"/>
  <c r="IO36" i="58" s="1"/>
  <c r="BS36" i="58"/>
  <c r="BT36" i="58"/>
  <c r="BU36" i="58"/>
  <c r="BV36" i="58"/>
  <c r="BR37" i="58"/>
  <c r="IO37" i="58" s="1"/>
  <c r="BS37" i="58"/>
  <c r="BT37" i="58"/>
  <c r="BU37" i="58"/>
  <c r="BV37" i="58"/>
  <c r="BR38" i="58"/>
  <c r="IO38" i="58" s="1"/>
  <c r="BS38" i="58"/>
  <c r="BT38" i="58"/>
  <c r="BU38" i="58"/>
  <c r="BV38" i="58"/>
  <c r="BR39" i="58"/>
  <c r="IO39" i="58" s="1"/>
  <c r="BS39" i="58"/>
  <c r="BT39" i="58"/>
  <c r="BU39" i="58"/>
  <c r="BV39" i="58"/>
  <c r="BR40" i="58"/>
  <c r="IO40" i="58" s="1"/>
  <c r="BS40" i="58"/>
  <c r="BT40" i="58"/>
  <c r="BU40" i="58"/>
  <c r="BV40" i="58"/>
  <c r="BR41" i="58"/>
  <c r="IO41" i="58" s="1"/>
  <c r="BS41" i="58"/>
  <c r="BT41" i="58"/>
  <c r="BU41" i="58"/>
  <c r="BV41" i="58"/>
  <c r="BR42" i="58"/>
  <c r="IO42" i="58" s="1"/>
  <c r="BS42" i="58"/>
  <c r="BT42" i="58"/>
  <c r="BU42" i="58"/>
  <c r="BV42" i="58"/>
  <c r="BR43" i="58"/>
  <c r="IO43" i="58" s="1"/>
  <c r="BS43" i="58"/>
  <c r="BT43" i="58"/>
  <c r="BU43" i="58"/>
  <c r="BV43" i="58"/>
  <c r="BR44" i="58"/>
  <c r="IO44" i="58" s="1"/>
  <c r="BS44" i="58"/>
  <c r="BT44" i="58"/>
  <c r="BU44" i="58"/>
  <c r="BV44" i="58"/>
  <c r="BR45" i="58"/>
  <c r="IO45" i="58" s="1"/>
  <c r="BS45" i="58"/>
  <c r="BT45" i="58"/>
  <c r="BU45" i="58"/>
  <c r="BV45" i="58"/>
  <c r="BR46" i="58"/>
  <c r="IO46" i="58" s="1"/>
  <c r="BS46" i="58"/>
  <c r="BT46" i="58"/>
  <c r="BU46" i="58"/>
  <c r="BV46" i="58"/>
  <c r="BR47" i="58"/>
  <c r="IO47" i="58" s="1"/>
  <c r="BS47" i="58"/>
  <c r="BT47" i="58"/>
  <c r="BU47" i="58"/>
  <c r="BV47" i="58"/>
  <c r="BR48" i="58"/>
  <c r="IO48" i="58" s="1"/>
  <c r="BS48" i="58"/>
  <c r="BT48" i="58"/>
  <c r="BU48" i="58"/>
  <c r="BV48" i="58"/>
  <c r="BR49" i="58"/>
  <c r="IO49" i="58" s="1"/>
  <c r="BS49" i="58"/>
  <c r="BT49" i="58"/>
  <c r="BU49" i="58"/>
  <c r="BV49" i="58"/>
  <c r="BR50" i="58"/>
  <c r="IO50" i="58" s="1"/>
  <c r="BS50" i="58"/>
  <c r="BT50" i="58"/>
  <c r="BU50" i="58"/>
  <c r="BV50" i="58"/>
  <c r="BR51" i="58"/>
  <c r="BS51" i="58"/>
  <c r="BT51" i="58"/>
  <c r="BU51" i="58"/>
  <c r="BV51" i="58"/>
  <c r="BS5" i="58"/>
  <c r="BT5" i="58"/>
  <c r="BU5" i="58"/>
  <c r="BV5" i="58"/>
  <c r="BR5" i="58"/>
  <c r="IO5" i="58" s="1"/>
  <c r="BL6" i="58"/>
  <c r="IN6" i="58" s="1"/>
  <c r="BM6" i="58"/>
  <c r="BN6" i="58"/>
  <c r="BO6" i="58"/>
  <c r="BP6" i="58"/>
  <c r="BL7" i="58"/>
  <c r="IN7" i="58" s="1"/>
  <c r="BM7" i="58"/>
  <c r="BN7" i="58"/>
  <c r="BO7" i="58"/>
  <c r="BP7" i="58"/>
  <c r="BL8" i="58"/>
  <c r="IN8" i="58" s="1"/>
  <c r="BM8" i="58"/>
  <c r="BN8" i="58"/>
  <c r="BO8" i="58"/>
  <c r="BP8" i="58"/>
  <c r="BL9" i="58"/>
  <c r="IN9" i="58" s="1"/>
  <c r="BM9" i="58"/>
  <c r="BN9" i="58"/>
  <c r="BO9" i="58"/>
  <c r="BP9" i="58"/>
  <c r="BL10" i="58"/>
  <c r="IN10" i="58" s="1"/>
  <c r="BM10" i="58"/>
  <c r="BN10" i="58"/>
  <c r="BO10" i="58"/>
  <c r="BP10" i="58"/>
  <c r="BL11" i="58"/>
  <c r="IN11" i="58" s="1"/>
  <c r="BM11" i="58"/>
  <c r="BN11" i="58"/>
  <c r="BO11" i="58"/>
  <c r="BP11" i="58"/>
  <c r="BL12" i="58"/>
  <c r="IN12" i="58" s="1"/>
  <c r="BM12" i="58"/>
  <c r="BN12" i="58"/>
  <c r="BO12" i="58"/>
  <c r="BP12" i="58"/>
  <c r="BL13" i="58"/>
  <c r="IN13" i="58" s="1"/>
  <c r="BM13" i="58"/>
  <c r="BN13" i="58"/>
  <c r="BO13" i="58"/>
  <c r="BP13" i="58"/>
  <c r="BL14" i="58"/>
  <c r="IN14" i="58" s="1"/>
  <c r="BM14" i="58"/>
  <c r="BN14" i="58"/>
  <c r="BO14" i="58"/>
  <c r="BP14" i="58"/>
  <c r="BL15" i="58"/>
  <c r="IN15" i="58" s="1"/>
  <c r="BM15" i="58"/>
  <c r="BN15" i="58"/>
  <c r="BO15" i="58"/>
  <c r="BP15" i="58"/>
  <c r="BL16" i="58"/>
  <c r="IN16" i="58" s="1"/>
  <c r="BM16" i="58"/>
  <c r="BN16" i="58"/>
  <c r="BO16" i="58"/>
  <c r="BP16" i="58"/>
  <c r="BL17" i="58"/>
  <c r="IN17" i="58" s="1"/>
  <c r="BM17" i="58"/>
  <c r="BN17" i="58"/>
  <c r="BO17" i="58"/>
  <c r="BP17" i="58"/>
  <c r="BL18" i="58"/>
  <c r="IN18" i="58" s="1"/>
  <c r="BM18" i="58"/>
  <c r="BN18" i="58"/>
  <c r="BO18" i="58"/>
  <c r="BP18" i="58"/>
  <c r="BL19" i="58"/>
  <c r="IN19" i="58" s="1"/>
  <c r="BM19" i="58"/>
  <c r="BN19" i="58"/>
  <c r="BO19" i="58"/>
  <c r="BP19" i="58"/>
  <c r="BL20" i="58"/>
  <c r="IN20" i="58" s="1"/>
  <c r="BM20" i="58"/>
  <c r="BN20" i="58"/>
  <c r="BO20" i="58"/>
  <c r="BP20" i="58"/>
  <c r="BL21" i="58"/>
  <c r="BM21" i="58"/>
  <c r="BN21" i="58"/>
  <c r="BO21" i="58"/>
  <c r="BP21" i="58"/>
  <c r="BL22" i="58"/>
  <c r="BM22" i="58"/>
  <c r="BN22" i="58"/>
  <c r="BO22" i="58"/>
  <c r="BP22" i="58"/>
  <c r="BL23" i="58"/>
  <c r="BM23" i="58"/>
  <c r="BN23" i="58"/>
  <c r="BO23" i="58"/>
  <c r="BP23" i="58"/>
  <c r="BL24" i="58"/>
  <c r="BM24" i="58"/>
  <c r="BN24" i="58"/>
  <c r="BO24" i="58"/>
  <c r="BP24" i="58"/>
  <c r="BL25" i="58"/>
  <c r="BM25" i="58"/>
  <c r="BN25" i="58"/>
  <c r="BO25" i="58"/>
  <c r="BP25" i="58"/>
  <c r="BM5" i="58"/>
  <c r="BN5" i="58"/>
  <c r="BO5" i="58"/>
  <c r="BP5" i="58"/>
  <c r="BL5" i="58"/>
  <c r="IN5" i="58" s="1"/>
  <c r="EH116" i="58"/>
  <c r="EI116" i="58" s="1"/>
  <c r="EL116" i="58"/>
  <c r="EM116" i="58" s="1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I116" i="58"/>
  <c r="FJ116" i="58"/>
  <c r="FK116" i="58"/>
  <c r="FL116" i="58"/>
  <c r="FM116" i="58"/>
  <c r="FO116" i="58"/>
  <c r="FP116" i="58"/>
  <c r="FQ116" i="58"/>
  <c r="FR116" i="58"/>
  <c r="FS116" i="58"/>
  <c r="FT116" i="58"/>
  <c r="FU116" i="58"/>
  <c r="FV116" i="58"/>
  <c r="FW116" i="58"/>
  <c r="FX116" i="58"/>
  <c r="FY116" i="58"/>
  <c r="FZ116" i="58"/>
  <c r="GC116" i="58"/>
  <c r="JD116" i="58" s="1"/>
  <c r="GD116" i="58"/>
  <c r="GE116" i="58"/>
  <c r="JM116" i="58" s="1"/>
  <c r="GF116" i="58"/>
  <c r="JP116" i="58" s="1"/>
  <c r="GG116" i="58"/>
  <c r="JS116" i="58" s="1"/>
  <c r="GI116" i="58"/>
  <c r="JE116" i="58" s="1"/>
  <c r="GJ116" i="58"/>
  <c r="GK116" i="58"/>
  <c r="JN116" i="58" s="1"/>
  <c r="GL116" i="58"/>
  <c r="JQ116" i="58" s="1"/>
  <c r="GM116" i="58"/>
  <c r="JT116" i="58" s="1"/>
  <c r="GO116" i="58"/>
  <c r="JF116" i="58" s="1"/>
  <c r="GP116" i="58"/>
  <c r="GQ116" i="58"/>
  <c r="JO116" i="58" s="1"/>
  <c r="GR116" i="58"/>
  <c r="JR116" i="58" s="1"/>
  <c r="GS116" i="58"/>
  <c r="JU116" i="58" s="1"/>
  <c r="EH117" i="58"/>
  <c r="EI117" i="58" s="1"/>
  <c r="EL117" i="58"/>
  <c r="EM117" i="58" s="1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I117" i="58"/>
  <c r="FJ117" i="58"/>
  <c r="FK117" i="58"/>
  <c r="FL117" i="58"/>
  <c r="FM117" i="58"/>
  <c r="FO117" i="58"/>
  <c r="FP117" i="58"/>
  <c r="FQ117" i="58"/>
  <c r="FR117" i="58"/>
  <c r="FS117" i="58"/>
  <c r="FT117" i="58"/>
  <c r="FU117" i="58"/>
  <c r="FV117" i="58"/>
  <c r="FW117" i="58"/>
  <c r="FX117" i="58"/>
  <c r="FY117" i="58"/>
  <c r="FZ117" i="58"/>
  <c r="GC117" i="58"/>
  <c r="JD117" i="58" s="1"/>
  <c r="GD117" i="58"/>
  <c r="GE117" i="58"/>
  <c r="JM117" i="58" s="1"/>
  <c r="GF117" i="58"/>
  <c r="JP117" i="58" s="1"/>
  <c r="GG117" i="58"/>
  <c r="JS117" i="58" s="1"/>
  <c r="GI117" i="58"/>
  <c r="JE117" i="58" s="1"/>
  <c r="GJ117" i="58"/>
  <c r="GK117" i="58"/>
  <c r="JN117" i="58" s="1"/>
  <c r="GL117" i="58"/>
  <c r="JQ117" i="58" s="1"/>
  <c r="GM117" i="58"/>
  <c r="JT117" i="58" s="1"/>
  <c r="GO117" i="58"/>
  <c r="JF117" i="58" s="1"/>
  <c r="GP117" i="58"/>
  <c r="GQ117" i="58"/>
  <c r="JO117" i="58" s="1"/>
  <c r="GR117" i="58"/>
  <c r="JR117" i="58" s="1"/>
  <c r="GS117" i="58"/>
  <c r="JU117" i="58" s="1"/>
  <c r="EH118" i="58"/>
  <c r="EJ118" i="58" s="1"/>
  <c r="EL118" i="58"/>
  <c r="EM118" i="58" s="1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I118" i="58"/>
  <c r="FJ118" i="58"/>
  <c r="FK118" i="58"/>
  <c r="FL118" i="58"/>
  <c r="FM118" i="58"/>
  <c r="FO118" i="58"/>
  <c r="FP118" i="58"/>
  <c r="FQ118" i="58"/>
  <c r="FR118" i="58"/>
  <c r="FS118" i="58"/>
  <c r="FT118" i="58"/>
  <c r="FU118" i="58"/>
  <c r="FV118" i="58"/>
  <c r="FW118" i="58"/>
  <c r="FX118" i="58"/>
  <c r="FY118" i="58"/>
  <c r="FZ118" i="58"/>
  <c r="GC118" i="58"/>
  <c r="JD118" i="58" s="1"/>
  <c r="GD118" i="58"/>
  <c r="GE118" i="58"/>
  <c r="JM118" i="58" s="1"/>
  <c r="GF118" i="58"/>
  <c r="JP118" i="58" s="1"/>
  <c r="GG118" i="58"/>
  <c r="JS118" i="58" s="1"/>
  <c r="GI118" i="58"/>
  <c r="JE118" i="58" s="1"/>
  <c r="GJ118" i="58"/>
  <c r="GK118" i="58"/>
  <c r="JN118" i="58" s="1"/>
  <c r="GL118" i="58"/>
  <c r="JQ118" i="58" s="1"/>
  <c r="GM118" i="58"/>
  <c r="JT118" i="58" s="1"/>
  <c r="GO118" i="58"/>
  <c r="JF118" i="58" s="1"/>
  <c r="GP118" i="58"/>
  <c r="GQ118" i="58"/>
  <c r="JO118" i="58" s="1"/>
  <c r="GR118" i="58"/>
  <c r="JR118" i="58" s="1"/>
  <c r="GS118" i="58"/>
  <c r="JU118" i="58" s="1"/>
  <c r="EH119" i="58"/>
  <c r="EI119" i="58" s="1"/>
  <c r="EL119" i="58"/>
  <c r="EM119" i="58" s="1"/>
  <c r="EO119" i="58" s="1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I119" i="58"/>
  <c r="FJ119" i="58"/>
  <c r="FK119" i="58"/>
  <c r="FL119" i="58"/>
  <c r="FM119" i="58"/>
  <c r="FO119" i="58"/>
  <c r="FP119" i="58"/>
  <c r="FQ119" i="58"/>
  <c r="FR119" i="58"/>
  <c r="FS119" i="58"/>
  <c r="FT119" i="58"/>
  <c r="FU119" i="58"/>
  <c r="FV119" i="58"/>
  <c r="FW119" i="58"/>
  <c r="FX119" i="58"/>
  <c r="FY119" i="58"/>
  <c r="FZ119" i="58"/>
  <c r="GC119" i="58"/>
  <c r="JD119" i="58" s="1"/>
  <c r="GD119" i="58"/>
  <c r="GE119" i="58"/>
  <c r="JM119" i="58" s="1"/>
  <c r="GF119" i="58"/>
  <c r="JP119" i="58" s="1"/>
  <c r="GG119" i="58"/>
  <c r="JS119" i="58" s="1"/>
  <c r="GI119" i="58"/>
  <c r="JE119" i="58" s="1"/>
  <c r="GJ119" i="58"/>
  <c r="GK119" i="58"/>
  <c r="JN119" i="58" s="1"/>
  <c r="GL119" i="58"/>
  <c r="JQ119" i="58" s="1"/>
  <c r="GM119" i="58"/>
  <c r="JT119" i="58" s="1"/>
  <c r="GO119" i="58"/>
  <c r="JF119" i="58" s="1"/>
  <c r="GP119" i="58"/>
  <c r="GQ119" i="58"/>
  <c r="JO119" i="58" s="1"/>
  <c r="GR119" i="58"/>
  <c r="JR119" i="58" s="1"/>
  <c r="GS119" i="58"/>
  <c r="JU119" i="58" s="1"/>
  <c r="EH120" i="58"/>
  <c r="EI120" i="58" s="1"/>
  <c r="EL120" i="58"/>
  <c r="EM120" i="58" s="1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I120" i="58"/>
  <c r="FJ120" i="58"/>
  <c r="FK120" i="58"/>
  <c r="FL120" i="58"/>
  <c r="FM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C120" i="58"/>
  <c r="JD120" i="58" s="1"/>
  <c r="GD120" i="58"/>
  <c r="GE120" i="58"/>
  <c r="JM120" i="58" s="1"/>
  <c r="GF120" i="58"/>
  <c r="JP120" i="58" s="1"/>
  <c r="GG120" i="58"/>
  <c r="JS120" i="58" s="1"/>
  <c r="GI120" i="58"/>
  <c r="JE120" i="58" s="1"/>
  <c r="GJ120" i="58"/>
  <c r="GK120" i="58"/>
  <c r="JN120" i="58" s="1"/>
  <c r="GL120" i="58"/>
  <c r="JQ120" i="58" s="1"/>
  <c r="GM120" i="58"/>
  <c r="JT120" i="58" s="1"/>
  <c r="GO120" i="58"/>
  <c r="JF120" i="58" s="1"/>
  <c r="GP120" i="58"/>
  <c r="GQ120" i="58"/>
  <c r="JO120" i="58" s="1"/>
  <c r="GR120" i="58"/>
  <c r="JR120" i="58" s="1"/>
  <c r="GS120" i="58"/>
  <c r="JU120" i="58" s="1"/>
  <c r="EH121" i="58"/>
  <c r="EJ121" i="58" s="1"/>
  <c r="EL121" i="58"/>
  <c r="EM121" i="58" s="1"/>
  <c r="EU121" i="58"/>
  <c r="EV121" i="58"/>
  <c r="EW121" i="58"/>
  <c r="EX121" i="58"/>
  <c r="EY121" i="58"/>
  <c r="EZ121" i="58"/>
  <c r="FA121" i="58"/>
  <c r="FB121" i="58"/>
  <c r="FC121" i="58"/>
  <c r="FD121" i="58"/>
  <c r="FE121" i="58"/>
  <c r="FF121" i="58"/>
  <c r="FG121" i="58"/>
  <c r="FI121" i="58"/>
  <c r="FJ121" i="58"/>
  <c r="FK121" i="58"/>
  <c r="FL121" i="58"/>
  <c r="FM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C121" i="58"/>
  <c r="JD121" i="58" s="1"/>
  <c r="GD121" i="58"/>
  <c r="GE121" i="58"/>
  <c r="JM121" i="58" s="1"/>
  <c r="GF121" i="58"/>
  <c r="JP121" i="58" s="1"/>
  <c r="GG121" i="58"/>
  <c r="JS121" i="58" s="1"/>
  <c r="GI121" i="58"/>
  <c r="JE121" i="58" s="1"/>
  <c r="GJ121" i="58"/>
  <c r="GK121" i="58"/>
  <c r="JN121" i="58" s="1"/>
  <c r="GL121" i="58"/>
  <c r="JQ121" i="58" s="1"/>
  <c r="GM121" i="58"/>
  <c r="JT121" i="58" s="1"/>
  <c r="GO121" i="58"/>
  <c r="JF121" i="58" s="1"/>
  <c r="GP121" i="58"/>
  <c r="GQ121" i="58"/>
  <c r="JO121" i="58" s="1"/>
  <c r="GR121" i="58"/>
  <c r="JR121" i="58" s="1"/>
  <c r="GS121" i="58"/>
  <c r="JU121" i="58" s="1"/>
  <c r="EH122" i="58"/>
  <c r="EI122" i="58" s="1"/>
  <c r="EL122" i="58"/>
  <c r="EM122" i="58" s="1"/>
  <c r="EU122" i="58"/>
  <c r="EV122" i="58"/>
  <c r="EW122" i="58"/>
  <c r="EX122" i="58"/>
  <c r="EY122" i="58"/>
  <c r="EZ122" i="58"/>
  <c r="FA122" i="58"/>
  <c r="FB122" i="58"/>
  <c r="FC122" i="58"/>
  <c r="FD122" i="58"/>
  <c r="FE122" i="58"/>
  <c r="FF122" i="58"/>
  <c r="FG122" i="58"/>
  <c r="FI122" i="58"/>
  <c r="FJ122" i="58"/>
  <c r="FK122" i="58"/>
  <c r="FL122" i="58"/>
  <c r="FM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C122" i="58"/>
  <c r="JD122" i="58" s="1"/>
  <c r="GD122" i="58"/>
  <c r="GE122" i="58"/>
  <c r="JM122" i="58" s="1"/>
  <c r="GF122" i="58"/>
  <c r="JP122" i="58" s="1"/>
  <c r="GG122" i="58"/>
  <c r="JS122" i="58" s="1"/>
  <c r="GI122" i="58"/>
  <c r="JE122" i="58" s="1"/>
  <c r="GJ122" i="58"/>
  <c r="GK122" i="58"/>
  <c r="JN122" i="58" s="1"/>
  <c r="GL122" i="58"/>
  <c r="JQ122" i="58" s="1"/>
  <c r="GM122" i="58"/>
  <c r="JT122" i="58" s="1"/>
  <c r="GO122" i="58"/>
  <c r="JF122" i="58" s="1"/>
  <c r="GP122" i="58"/>
  <c r="GQ122" i="58"/>
  <c r="JO122" i="58" s="1"/>
  <c r="GR122" i="58"/>
  <c r="JR122" i="58" s="1"/>
  <c r="GS122" i="58"/>
  <c r="JU122" i="58" s="1"/>
  <c r="EH123" i="58"/>
  <c r="EI123" i="58" s="1"/>
  <c r="EL123" i="58"/>
  <c r="EM123" i="58" s="1"/>
  <c r="EU123" i="58"/>
  <c r="EV123" i="58"/>
  <c r="EW123" i="58"/>
  <c r="EX123" i="58"/>
  <c r="EY123" i="58"/>
  <c r="EZ123" i="58"/>
  <c r="FA123" i="58"/>
  <c r="FB123" i="58"/>
  <c r="FC123" i="58"/>
  <c r="FD123" i="58"/>
  <c r="FE123" i="58"/>
  <c r="FF123" i="58"/>
  <c r="FG123" i="58"/>
  <c r="FI123" i="58"/>
  <c r="FJ123" i="58"/>
  <c r="FK123" i="58"/>
  <c r="FL123" i="58"/>
  <c r="FM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C123" i="58"/>
  <c r="JD123" i="58" s="1"/>
  <c r="GD123" i="58"/>
  <c r="GE123" i="58"/>
  <c r="JM123" i="58" s="1"/>
  <c r="GF123" i="58"/>
  <c r="JP123" i="58" s="1"/>
  <c r="GG123" i="58"/>
  <c r="JS123" i="58" s="1"/>
  <c r="GI123" i="58"/>
  <c r="JE123" i="58" s="1"/>
  <c r="GJ123" i="58"/>
  <c r="GK123" i="58"/>
  <c r="JN123" i="58" s="1"/>
  <c r="GL123" i="58"/>
  <c r="JQ123" i="58" s="1"/>
  <c r="GM123" i="58"/>
  <c r="JT123" i="58" s="1"/>
  <c r="GO123" i="58"/>
  <c r="JF123" i="58" s="1"/>
  <c r="GP123" i="58"/>
  <c r="GQ123" i="58"/>
  <c r="JO123" i="58" s="1"/>
  <c r="GR123" i="58"/>
  <c r="JR123" i="58" s="1"/>
  <c r="GS123" i="58"/>
  <c r="JU123" i="58" s="1"/>
  <c r="JA121" i="58" l="1"/>
  <c r="IZ119" i="58"/>
  <c r="KE119" i="58" s="1"/>
  <c r="IZ123" i="58"/>
  <c r="KE123" i="58" s="1"/>
  <c r="IZ117" i="58"/>
  <c r="KE117" i="58" s="1"/>
  <c r="IW119" i="58"/>
  <c r="JA118" i="58"/>
  <c r="KF118" i="58" s="1"/>
  <c r="IZ120" i="58"/>
  <c r="KE120" i="58" s="1"/>
  <c r="IZ122" i="58"/>
  <c r="KE122" i="58" s="1"/>
  <c r="IZ116" i="58"/>
  <c r="KE116" i="58" s="1"/>
  <c r="JI116" i="58"/>
  <c r="JH121" i="58"/>
  <c r="JG123" i="58"/>
  <c r="JH123" i="58"/>
  <c r="JI120" i="58"/>
  <c r="EJ122" i="58"/>
  <c r="JA122" i="58" s="1"/>
  <c r="JH118" i="58"/>
  <c r="JI122" i="58"/>
  <c r="JG116" i="58"/>
  <c r="EI121" i="58"/>
  <c r="IZ121" i="58" s="1"/>
  <c r="JG119" i="58"/>
  <c r="JG118" i="58"/>
  <c r="EI118" i="58"/>
  <c r="JH116" i="58"/>
  <c r="JG122" i="58"/>
  <c r="KF121" i="58"/>
  <c r="JG117" i="58"/>
  <c r="JH122" i="58"/>
  <c r="JH117" i="58"/>
  <c r="JG121" i="58"/>
  <c r="EQ121" i="58"/>
  <c r="IY121" i="58" s="1"/>
  <c r="KD121" i="58" s="1"/>
  <c r="EP121" i="58"/>
  <c r="IX121" i="58" s="1"/>
  <c r="KC121" i="58" s="1"/>
  <c r="JH120" i="58"/>
  <c r="JI118" i="58"/>
  <c r="JI121" i="58"/>
  <c r="JI119" i="58"/>
  <c r="EQ118" i="58"/>
  <c r="IY118" i="58" s="1"/>
  <c r="KD118" i="58" s="1"/>
  <c r="ES118" i="58"/>
  <c r="JC118" i="58" s="1"/>
  <c r="EP118" i="58"/>
  <c r="IX118" i="58" s="1"/>
  <c r="KC118" i="58" s="1"/>
  <c r="EP122" i="58"/>
  <c r="IX122" i="58" s="1"/>
  <c r="KC122" i="58" s="1"/>
  <c r="EN122" i="58"/>
  <c r="IV122" i="58" s="1"/>
  <c r="EQ122" i="58"/>
  <c r="IY122" i="58" s="1"/>
  <c r="KD122" i="58" s="1"/>
  <c r="ES122" i="58"/>
  <c r="JC122" i="58" s="1"/>
  <c r="EO122" i="58"/>
  <c r="IW122" i="58" s="1"/>
  <c r="EQ119" i="58"/>
  <c r="IY119" i="58" s="1"/>
  <c r="KD119" i="58" s="1"/>
  <c r="JI123" i="58"/>
  <c r="ES121" i="58"/>
  <c r="JC121" i="58" s="1"/>
  <c r="EN119" i="58"/>
  <c r="IV119" i="58" s="1"/>
  <c r="JG120" i="58"/>
  <c r="JI117" i="58"/>
  <c r="JH119" i="58"/>
  <c r="EJ119" i="58"/>
  <c r="EJ116" i="58"/>
  <c r="JA116" i="58" s="1"/>
  <c r="ES119" i="58"/>
  <c r="JC119" i="58" s="1"/>
  <c r="ES120" i="58"/>
  <c r="JC120" i="58" s="1"/>
  <c r="EN120" i="58"/>
  <c r="IV120" i="58" s="1"/>
  <c r="EO120" i="58"/>
  <c r="IW120" i="58" s="1"/>
  <c r="EP120" i="58"/>
  <c r="IX120" i="58" s="1"/>
  <c r="KC120" i="58" s="1"/>
  <c r="EQ120" i="58"/>
  <c r="IY120" i="58" s="1"/>
  <c r="KD120" i="58" s="1"/>
  <c r="ER120" i="58"/>
  <c r="ES123" i="58"/>
  <c r="JC123" i="58" s="1"/>
  <c r="ER123" i="58"/>
  <c r="EN123" i="58"/>
  <c r="IV123" i="58" s="1"/>
  <c r="EO123" i="58"/>
  <c r="IW123" i="58" s="1"/>
  <c r="EP123" i="58"/>
  <c r="IX123" i="58" s="1"/>
  <c r="KC123" i="58" s="1"/>
  <c r="EQ123" i="58"/>
  <c r="IY123" i="58" s="1"/>
  <c r="KD123" i="58" s="1"/>
  <c r="EO116" i="58"/>
  <c r="IW116" i="58" s="1"/>
  <c r="EP116" i="58"/>
  <c r="IX116" i="58" s="1"/>
  <c r="KC116" i="58" s="1"/>
  <c r="EQ116" i="58"/>
  <c r="IY116" i="58" s="1"/>
  <c r="KD116" i="58" s="1"/>
  <c r="ER116" i="58"/>
  <c r="ES116" i="58"/>
  <c r="JC116" i="58" s="1"/>
  <c r="EN116" i="58"/>
  <c r="IV116" i="58" s="1"/>
  <c r="ES117" i="58"/>
  <c r="JC117" i="58" s="1"/>
  <c r="EN117" i="58"/>
  <c r="IV117" i="58" s="1"/>
  <c r="EO117" i="58"/>
  <c r="IW117" i="58" s="1"/>
  <c r="EP117" i="58"/>
  <c r="IX117" i="58" s="1"/>
  <c r="KC117" i="58" s="1"/>
  <c r="EQ117" i="58"/>
  <c r="IY117" i="58" s="1"/>
  <c r="KD117" i="58" s="1"/>
  <c r="ER117" i="58"/>
  <c r="EJ123" i="58"/>
  <c r="EO121" i="58"/>
  <c r="IW121" i="58" s="1"/>
  <c r="EJ120" i="58"/>
  <c r="JA120" i="58" s="1"/>
  <c r="EO118" i="58"/>
  <c r="IW118" i="58" s="1"/>
  <c r="EJ117" i="58"/>
  <c r="JA117" i="58" s="1"/>
  <c r="ER122" i="58"/>
  <c r="EN121" i="58"/>
  <c r="IV121" i="58" s="1"/>
  <c r="ER119" i="58"/>
  <c r="EN118" i="58"/>
  <c r="IV118" i="58" s="1"/>
  <c r="ER121" i="58"/>
  <c r="EP119" i="58"/>
  <c r="IX119" i="58" s="1"/>
  <c r="KC119" i="58" s="1"/>
  <c r="ER118" i="58"/>
  <c r="EH51" i="58"/>
  <c r="EI51" i="58" s="1"/>
  <c r="EH52" i="58"/>
  <c r="EI52" i="58" s="1"/>
  <c r="EH53" i="58"/>
  <c r="EI53" i="58" s="1"/>
  <c r="EH54" i="58"/>
  <c r="EI54" i="58" s="1"/>
  <c r="EH55" i="58"/>
  <c r="EI55" i="58" s="1"/>
  <c r="EH56" i="58"/>
  <c r="EI56" i="58" s="1"/>
  <c r="EH57" i="58"/>
  <c r="EI57" i="58" s="1"/>
  <c r="EH58" i="58"/>
  <c r="EI58" i="58" s="1"/>
  <c r="EH59" i="58"/>
  <c r="EI59" i="58" s="1"/>
  <c r="EL51" i="58"/>
  <c r="EM51" i="58" s="1"/>
  <c r="EL52" i="58"/>
  <c r="EM52" i="58" s="1"/>
  <c r="EL53" i="58"/>
  <c r="EM53" i="58" s="1"/>
  <c r="EL54" i="58"/>
  <c r="EM54" i="58" s="1"/>
  <c r="ER54" i="58" s="1"/>
  <c r="EL55" i="58"/>
  <c r="EM55" i="58" s="1"/>
  <c r="EP55" i="58" s="1"/>
  <c r="EL56" i="58"/>
  <c r="EM56" i="58" s="1"/>
  <c r="EL57" i="58"/>
  <c r="EM57" i="58" s="1"/>
  <c r="EO57" i="58" s="1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I51" i="58"/>
  <c r="FJ51" i="58"/>
  <c r="FK51" i="58"/>
  <c r="FL51" i="58"/>
  <c r="FM51" i="58"/>
  <c r="FI52" i="58"/>
  <c r="FJ52" i="58"/>
  <c r="FK52" i="58"/>
  <c r="FL52" i="58"/>
  <c r="FM52" i="58"/>
  <c r="FI53" i="58"/>
  <c r="FJ53" i="58"/>
  <c r="FK53" i="58"/>
  <c r="FL53" i="58"/>
  <c r="FM53" i="58"/>
  <c r="FI54" i="58"/>
  <c r="FJ54" i="58"/>
  <c r="FK54" i="58"/>
  <c r="FL54" i="58"/>
  <c r="FM54" i="58"/>
  <c r="FI55" i="58"/>
  <c r="FJ55" i="58"/>
  <c r="FK55" i="58"/>
  <c r="FL55" i="58"/>
  <c r="FM55" i="58"/>
  <c r="FI56" i="58"/>
  <c r="FJ56" i="58"/>
  <c r="FK56" i="58"/>
  <c r="FL56" i="58"/>
  <c r="FM56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FO56" i="58"/>
  <c r="FP56" i="58"/>
  <c r="FQ56" i="58"/>
  <c r="FR56" i="58"/>
  <c r="FS56" i="58"/>
  <c r="FT56" i="58"/>
  <c r="FU56" i="58"/>
  <c r="FV56" i="58"/>
  <c r="FW56" i="58"/>
  <c r="FX56" i="58"/>
  <c r="FY56" i="58"/>
  <c r="FZ56" i="58"/>
  <c r="GC51" i="58"/>
  <c r="JD51" i="58" s="1"/>
  <c r="GD51" i="58"/>
  <c r="GE51" i="58"/>
  <c r="JM51" i="58" s="1"/>
  <c r="GF51" i="58"/>
  <c r="JP51" i="58" s="1"/>
  <c r="GG51" i="58"/>
  <c r="JS51" i="58" s="1"/>
  <c r="GC52" i="58"/>
  <c r="JD52" i="58" s="1"/>
  <c r="GD52" i="58"/>
  <c r="GE52" i="58"/>
  <c r="JM52" i="58" s="1"/>
  <c r="GF52" i="58"/>
  <c r="JP52" i="58" s="1"/>
  <c r="GG52" i="58"/>
  <c r="JS52" i="58" s="1"/>
  <c r="GC53" i="58"/>
  <c r="JD53" i="58" s="1"/>
  <c r="GD53" i="58"/>
  <c r="GE53" i="58"/>
  <c r="JM53" i="58" s="1"/>
  <c r="GF53" i="58"/>
  <c r="JP53" i="58" s="1"/>
  <c r="GG53" i="58"/>
  <c r="JS53" i="58" s="1"/>
  <c r="GC54" i="58"/>
  <c r="JD54" i="58" s="1"/>
  <c r="GD54" i="58"/>
  <c r="GE54" i="58"/>
  <c r="JM54" i="58" s="1"/>
  <c r="GF54" i="58"/>
  <c r="JP54" i="58" s="1"/>
  <c r="GG54" i="58"/>
  <c r="JS54" i="58" s="1"/>
  <c r="GC55" i="58"/>
  <c r="JD55" i="58" s="1"/>
  <c r="GD55" i="58"/>
  <c r="GE55" i="58"/>
  <c r="JM55" i="58" s="1"/>
  <c r="GF55" i="58"/>
  <c r="JP55" i="58" s="1"/>
  <c r="GG55" i="58"/>
  <c r="JS55" i="58" s="1"/>
  <c r="GC56" i="58"/>
  <c r="GD56" i="58"/>
  <c r="GE56" i="58"/>
  <c r="JM56" i="58" s="1"/>
  <c r="GF56" i="58"/>
  <c r="JP56" i="58" s="1"/>
  <c r="GG56" i="58"/>
  <c r="JS56" i="58" s="1"/>
  <c r="GI51" i="58"/>
  <c r="JE51" i="58" s="1"/>
  <c r="GJ51" i="58"/>
  <c r="GK51" i="58"/>
  <c r="JN51" i="58" s="1"/>
  <c r="GL51" i="58"/>
  <c r="JQ51" i="58" s="1"/>
  <c r="GM51" i="58"/>
  <c r="JT51" i="58" s="1"/>
  <c r="GI52" i="58"/>
  <c r="JE52" i="58" s="1"/>
  <c r="GJ52" i="58"/>
  <c r="GK52" i="58"/>
  <c r="JN52" i="58" s="1"/>
  <c r="GL52" i="58"/>
  <c r="JQ52" i="58" s="1"/>
  <c r="GM52" i="58"/>
  <c r="JT52" i="58" s="1"/>
  <c r="GI53" i="58"/>
  <c r="JE53" i="58" s="1"/>
  <c r="GJ53" i="58"/>
  <c r="GK53" i="58"/>
  <c r="JN53" i="58" s="1"/>
  <c r="GL53" i="58"/>
  <c r="JQ53" i="58" s="1"/>
  <c r="GM53" i="58"/>
  <c r="JT53" i="58" s="1"/>
  <c r="GI54" i="58"/>
  <c r="JE54" i="58" s="1"/>
  <c r="GJ54" i="58"/>
  <c r="JH54" i="58" s="1"/>
  <c r="GK54" i="58"/>
  <c r="JN54" i="58" s="1"/>
  <c r="GL54" i="58"/>
  <c r="JQ54" i="58" s="1"/>
  <c r="GM54" i="58"/>
  <c r="JT54" i="58" s="1"/>
  <c r="GI55" i="58"/>
  <c r="JE55" i="58" s="1"/>
  <c r="GJ55" i="58"/>
  <c r="GK55" i="58"/>
  <c r="JN55" i="58" s="1"/>
  <c r="GL55" i="58"/>
  <c r="JQ55" i="58" s="1"/>
  <c r="GM55" i="58"/>
  <c r="JT55" i="58" s="1"/>
  <c r="GI56" i="58"/>
  <c r="GJ56" i="58"/>
  <c r="GK56" i="58"/>
  <c r="JN56" i="58" s="1"/>
  <c r="GL56" i="58"/>
  <c r="JQ56" i="58" s="1"/>
  <c r="GM56" i="58"/>
  <c r="JT56" i="58" s="1"/>
  <c r="GO51" i="58"/>
  <c r="JF51" i="58" s="1"/>
  <c r="GP51" i="58"/>
  <c r="GQ51" i="58"/>
  <c r="JO51" i="58" s="1"/>
  <c r="GR51" i="58"/>
  <c r="JR51" i="58" s="1"/>
  <c r="GS51" i="58"/>
  <c r="JU51" i="58" s="1"/>
  <c r="GO52" i="58"/>
  <c r="JF52" i="58" s="1"/>
  <c r="GP52" i="58"/>
  <c r="GQ52" i="58"/>
  <c r="JO52" i="58" s="1"/>
  <c r="GR52" i="58"/>
  <c r="JR52" i="58" s="1"/>
  <c r="GS52" i="58"/>
  <c r="JU52" i="58" s="1"/>
  <c r="GO53" i="58"/>
  <c r="JF53" i="58" s="1"/>
  <c r="GP53" i="58"/>
  <c r="GQ53" i="58"/>
  <c r="JO53" i="58" s="1"/>
  <c r="GR53" i="58"/>
  <c r="JR53" i="58" s="1"/>
  <c r="GS53" i="58"/>
  <c r="JU53" i="58" s="1"/>
  <c r="GO54" i="58"/>
  <c r="JF54" i="58" s="1"/>
  <c r="GP54" i="58"/>
  <c r="GQ54" i="58"/>
  <c r="JO54" i="58" s="1"/>
  <c r="GR54" i="58"/>
  <c r="JR54" i="58" s="1"/>
  <c r="GS54" i="58"/>
  <c r="JU54" i="58" s="1"/>
  <c r="GO55" i="58"/>
  <c r="JF55" i="58" s="1"/>
  <c r="GP55" i="58"/>
  <c r="GQ55" i="58"/>
  <c r="JO55" i="58" s="1"/>
  <c r="GR55" i="58"/>
  <c r="JR55" i="58" s="1"/>
  <c r="GS55" i="58"/>
  <c r="JU55" i="58" s="1"/>
  <c r="GO56" i="58"/>
  <c r="GP56" i="58"/>
  <c r="GQ56" i="58"/>
  <c r="JO56" i="58" s="1"/>
  <c r="GR56" i="58"/>
  <c r="JR56" i="58" s="1"/>
  <c r="GS56" i="58"/>
  <c r="JU56" i="58" s="1"/>
  <c r="JI54" i="58" l="1"/>
  <c r="JG54" i="58"/>
  <c r="IZ52" i="58"/>
  <c r="IZ54" i="58"/>
  <c r="IZ56" i="58"/>
  <c r="IZ55" i="58"/>
  <c r="KE55" i="58" s="1"/>
  <c r="IZ57" i="58"/>
  <c r="IZ51" i="58"/>
  <c r="KE51" i="58" s="1"/>
  <c r="IX55" i="58"/>
  <c r="KC55" i="58" s="1"/>
  <c r="KE121" i="58"/>
  <c r="KF120" i="58"/>
  <c r="KF117" i="58"/>
  <c r="IZ118" i="58"/>
  <c r="KE118" i="58" s="1"/>
  <c r="IZ53" i="58"/>
  <c r="KE53" i="58" s="1"/>
  <c r="IW57" i="58"/>
  <c r="KF116" i="58"/>
  <c r="KF122" i="58"/>
  <c r="JA123" i="58"/>
  <c r="KF123" i="58" s="1"/>
  <c r="JA119" i="58"/>
  <c r="KF119" i="58" s="1"/>
  <c r="S19" i="60"/>
  <c r="S25" i="60"/>
  <c r="S31" i="60"/>
  <c r="S15" i="60"/>
  <c r="S21" i="60"/>
  <c r="S27" i="60"/>
  <c r="S16" i="60"/>
  <c r="S22" i="60"/>
  <c r="S28" i="60"/>
  <c r="S17" i="60"/>
  <c r="S23" i="60"/>
  <c r="S29" i="60"/>
  <c r="S20" i="60"/>
  <c r="S24" i="60"/>
  <c r="S26" i="60"/>
  <c r="S18" i="60"/>
  <c r="S30" i="60"/>
  <c r="S14" i="60"/>
  <c r="S37" i="60"/>
  <c r="S43" i="60"/>
  <c r="S49" i="60"/>
  <c r="S55" i="60"/>
  <c r="S61" i="60"/>
  <c r="S33" i="60"/>
  <c r="S39" i="60"/>
  <c r="S45" i="60"/>
  <c r="S51" i="60"/>
  <c r="S57" i="60"/>
  <c r="S63" i="60"/>
  <c r="S34" i="60"/>
  <c r="S40" i="60"/>
  <c r="S46" i="60"/>
  <c r="S52" i="60"/>
  <c r="S58" i="60"/>
  <c r="S64" i="60"/>
  <c r="S35" i="60"/>
  <c r="S41" i="60"/>
  <c r="S47" i="60"/>
  <c r="S53" i="60"/>
  <c r="S59" i="60"/>
  <c r="S65" i="60"/>
  <c r="S38" i="60"/>
  <c r="S56" i="60"/>
  <c r="S42" i="60"/>
  <c r="S60" i="60"/>
  <c r="S44" i="60"/>
  <c r="S62" i="60"/>
  <c r="S36" i="60"/>
  <c r="S54" i="60"/>
  <c r="S32" i="60"/>
  <c r="S48" i="60"/>
  <c r="S50" i="60"/>
  <c r="S66" i="60"/>
  <c r="JH53" i="58"/>
  <c r="JI52" i="58"/>
  <c r="JH52" i="58"/>
  <c r="JG52" i="58"/>
  <c r="ES54" i="58"/>
  <c r="JC54" i="58" s="1"/>
  <c r="EN54" i="58"/>
  <c r="IV54" i="58" s="1"/>
  <c r="JH55" i="58"/>
  <c r="JG55" i="58"/>
  <c r="EN53" i="58"/>
  <c r="IV53" i="58" s="1"/>
  <c r="EO53" i="58"/>
  <c r="IW53" i="58" s="1"/>
  <c r="EQ53" i="58"/>
  <c r="IY53" i="58" s="1"/>
  <c r="KD53" i="58" s="1"/>
  <c r="ER51" i="58"/>
  <c r="EO51" i="58"/>
  <c r="IW51" i="58" s="1"/>
  <c r="JI55" i="58"/>
  <c r="JI53" i="58"/>
  <c r="JG53" i="58"/>
  <c r="JI51" i="58"/>
  <c r="JH51" i="58"/>
  <c r="JG51" i="58"/>
  <c r="EN56" i="58"/>
  <c r="IV56" i="58" s="1"/>
  <c r="EQ56" i="58"/>
  <c r="IY56" i="58" s="1"/>
  <c r="KD56" i="58" s="1"/>
  <c r="ES56" i="58"/>
  <c r="JC56" i="58" s="1"/>
  <c r="EO56" i="58"/>
  <c r="IW56" i="58" s="1"/>
  <c r="EP56" i="58"/>
  <c r="IX56" i="58" s="1"/>
  <c r="KC56" i="58" s="1"/>
  <c r="EP52" i="58"/>
  <c r="IX52" i="58" s="1"/>
  <c r="KC52" i="58" s="1"/>
  <c r="ES52" i="58"/>
  <c r="JC52" i="58" s="1"/>
  <c r="ER57" i="58"/>
  <c r="ES57" i="58"/>
  <c r="JC57" i="58" s="1"/>
  <c r="EN57" i="58"/>
  <c r="IV57" i="58" s="1"/>
  <c r="EO54" i="58"/>
  <c r="IW54" i="58" s="1"/>
  <c r="EP53" i="58"/>
  <c r="IX53" i="58" s="1"/>
  <c r="KC53" i="58" s="1"/>
  <c r="EN51" i="58"/>
  <c r="IV51" i="58" s="1"/>
  <c r="ES53" i="58"/>
  <c r="JC53" i="58" s="1"/>
  <c r="EJ58" i="58"/>
  <c r="EJ56" i="58"/>
  <c r="JA56" i="58" s="1"/>
  <c r="EJ54" i="58"/>
  <c r="JA54" i="58" s="1"/>
  <c r="EJ52" i="58"/>
  <c r="JA52" i="58" s="1"/>
  <c r="EJ59" i="58"/>
  <c r="EJ57" i="58"/>
  <c r="JA57" i="58" s="1"/>
  <c r="EJ55" i="58"/>
  <c r="EJ53" i="58"/>
  <c r="JA53" i="58" s="1"/>
  <c r="EJ51" i="58"/>
  <c r="EQ55" i="58"/>
  <c r="IY55" i="58" s="1"/>
  <c r="KD55" i="58" s="1"/>
  <c r="EQ52" i="58"/>
  <c r="IY52" i="58" s="1"/>
  <c r="KD52" i="58" s="1"/>
  <c r="ES51" i="58"/>
  <c r="JC51" i="58" s="1"/>
  <c r="EQ57" i="58"/>
  <c r="IY57" i="58" s="1"/>
  <c r="KD57" i="58" s="1"/>
  <c r="EO55" i="58"/>
  <c r="IW55" i="58" s="1"/>
  <c r="EQ54" i="58"/>
  <c r="IY54" i="58" s="1"/>
  <c r="KD54" i="58" s="1"/>
  <c r="EO52" i="58"/>
  <c r="IW52" i="58" s="1"/>
  <c r="EQ51" i="58"/>
  <c r="IY51" i="58" s="1"/>
  <c r="KD51" i="58" s="1"/>
  <c r="EP57" i="58"/>
  <c r="IX57" i="58" s="1"/>
  <c r="KC57" i="58" s="1"/>
  <c r="ER56" i="58"/>
  <c r="EN55" i="58"/>
  <c r="IV55" i="58" s="1"/>
  <c r="EP54" i="58"/>
  <c r="IX54" i="58" s="1"/>
  <c r="KC54" i="58" s="1"/>
  <c r="ER53" i="58"/>
  <c r="EN52" i="58"/>
  <c r="IV52" i="58" s="1"/>
  <c r="EP51" i="58"/>
  <c r="IX51" i="58" s="1"/>
  <c r="KC51" i="58" s="1"/>
  <c r="ER55" i="58"/>
  <c r="ER52" i="58"/>
  <c r="ES55" i="58"/>
  <c r="JC55" i="58" s="1"/>
  <c r="EH6" i="58"/>
  <c r="EH7" i="58"/>
  <c r="EH8" i="58"/>
  <c r="EH9" i="58"/>
  <c r="EH10" i="58"/>
  <c r="EH11" i="58"/>
  <c r="EH12" i="58"/>
  <c r="EH13" i="58"/>
  <c r="EH14" i="58"/>
  <c r="EH15" i="58"/>
  <c r="EH16" i="58"/>
  <c r="EH17" i="58"/>
  <c r="EH18" i="58"/>
  <c r="EH19" i="58"/>
  <c r="EH20" i="58"/>
  <c r="EH21" i="58"/>
  <c r="EH22" i="58"/>
  <c r="EH23" i="58"/>
  <c r="EH24" i="58"/>
  <c r="EH25" i="58"/>
  <c r="EH26" i="58"/>
  <c r="EH27" i="58"/>
  <c r="EH28" i="58"/>
  <c r="EH29" i="58"/>
  <c r="EH30" i="58"/>
  <c r="EH31" i="58"/>
  <c r="EH32" i="58"/>
  <c r="EH33" i="58"/>
  <c r="EH34" i="58"/>
  <c r="EH35" i="58"/>
  <c r="EH36" i="58"/>
  <c r="EH37" i="58"/>
  <c r="EH38" i="58"/>
  <c r="EH39" i="58"/>
  <c r="EH40" i="58"/>
  <c r="EH41" i="58"/>
  <c r="EH42" i="58"/>
  <c r="EH43" i="58"/>
  <c r="EH44" i="58"/>
  <c r="EH45" i="58"/>
  <c r="EH46" i="58"/>
  <c r="EH47" i="58"/>
  <c r="EH48" i="58"/>
  <c r="EH49" i="58"/>
  <c r="EH50" i="58"/>
  <c r="EH5" i="58"/>
  <c r="EA6" i="58"/>
  <c r="EA7" i="58"/>
  <c r="EA8" i="58"/>
  <c r="EA9" i="58"/>
  <c r="EA10" i="58"/>
  <c r="EA11" i="58"/>
  <c r="EA12" i="58"/>
  <c r="EA13" i="58"/>
  <c r="EA14" i="58"/>
  <c r="EA15" i="58"/>
  <c r="EA16" i="58"/>
  <c r="EA17" i="58"/>
  <c r="EA18" i="58"/>
  <c r="EA19" i="58"/>
  <c r="EA20" i="58"/>
  <c r="EA21" i="58"/>
  <c r="EA22" i="58"/>
  <c r="EA23" i="58"/>
  <c r="EA24" i="58"/>
  <c r="EA25" i="58"/>
  <c r="EA26" i="58"/>
  <c r="EA27" i="58"/>
  <c r="EA28" i="58"/>
  <c r="EA29" i="58"/>
  <c r="EA30" i="58"/>
  <c r="EA31" i="58"/>
  <c r="EA32" i="58"/>
  <c r="EA33" i="58"/>
  <c r="EA34" i="58"/>
  <c r="EA35" i="58"/>
  <c r="EA36" i="58"/>
  <c r="EA37" i="58"/>
  <c r="EA38" i="58"/>
  <c r="EA5" i="58"/>
  <c r="BY122" i="58"/>
  <c r="BZ122" i="58"/>
  <c r="CA122" i="58"/>
  <c r="CB122" i="58"/>
  <c r="CC122" i="58"/>
  <c r="BY123" i="58"/>
  <c r="BZ123" i="58"/>
  <c r="CA123" i="58"/>
  <c r="CB123" i="58"/>
  <c r="CC123" i="58"/>
  <c r="DO6" i="58"/>
  <c r="DP6" i="58"/>
  <c r="DQ6" i="58"/>
  <c r="DR6" i="58"/>
  <c r="DS6" i="58"/>
  <c r="DT6" i="58"/>
  <c r="DU6" i="58"/>
  <c r="DV6" i="58"/>
  <c r="DW6" i="58"/>
  <c r="DY6" i="58"/>
  <c r="DO7" i="58"/>
  <c r="DP7" i="58"/>
  <c r="DQ7" i="58"/>
  <c r="DR7" i="58"/>
  <c r="DS7" i="58"/>
  <c r="DT7" i="58"/>
  <c r="DU7" i="58"/>
  <c r="DV7" i="58"/>
  <c r="DW7" i="58"/>
  <c r="DY7" i="58"/>
  <c r="DO8" i="58"/>
  <c r="DP8" i="58"/>
  <c r="DQ8" i="58"/>
  <c r="DR8" i="58"/>
  <c r="DS8" i="58"/>
  <c r="DT8" i="58"/>
  <c r="DU8" i="58"/>
  <c r="DV8" i="58"/>
  <c r="DW8" i="58"/>
  <c r="DY8" i="58"/>
  <c r="DO9" i="58"/>
  <c r="DP9" i="58"/>
  <c r="DQ9" i="58"/>
  <c r="DR9" i="58"/>
  <c r="DS9" i="58"/>
  <c r="DT9" i="58"/>
  <c r="DU9" i="58"/>
  <c r="DV9" i="58"/>
  <c r="DW9" i="58"/>
  <c r="DY9" i="58"/>
  <c r="DO10" i="58"/>
  <c r="DP10" i="58"/>
  <c r="DQ10" i="58"/>
  <c r="DR10" i="58"/>
  <c r="DS10" i="58"/>
  <c r="DT10" i="58"/>
  <c r="DU10" i="58"/>
  <c r="DV10" i="58"/>
  <c r="DW10" i="58"/>
  <c r="DY10" i="58"/>
  <c r="DO11" i="58"/>
  <c r="DP11" i="58"/>
  <c r="DQ11" i="58"/>
  <c r="DR11" i="58"/>
  <c r="DS11" i="58"/>
  <c r="DT11" i="58"/>
  <c r="DU11" i="58"/>
  <c r="DV11" i="58"/>
  <c r="DW11" i="58"/>
  <c r="DY11" i="58"/>
  <c r="DO12" i="58"/>
  <c r="DP12" i="58"/>
  <c r="DQ12" i="58"/>
  <c r="DR12" i="58"/>
  <c r="DS12" i="58"/>
  <c r="DT12" i="58"/>
  <c r="DU12" i="58"/>
  <c r="DV12" i="58"/>
  <c r="DW12" i="58"/>
  <c r="DY12" i="58"/>
  <c r="DO13" i="58"/>
  <c r="DP13" i="58"/>
  <c r="DQ13" i="58"/>
  <c r="DR13" i="58"/>
  <c r="DS13" i="58"/>
  <c r="DT13" i="58"/>
  <c r="DU13" i="58"/>
  <c r="DV13" i="58"/>
  <c r="DW13" i="58"/>
  <c r="DY13" i="58"/>
  <c r="DO14" i="58"/>
  <c r="DP14" i="58"/>
  <c r="DQ14" i="58"/>
  <c r="DR14" i="58"/>
  <c r="DS14" i="58"/>
  <c r="DT14" i="58"/>
  <c r="DU14" i="58"/>
  <c r="DV14" i="58"/>
  <c r="DW14" i="58"/>
  <c r="DY14" i="58"/>
  <c r="DO15" i="58"/>
  <c r="DP15" i="58"/>
  <c r="DQ15" i="58"/>
  <c r="DR15" i="58"/>
  <c r="DS15" i="58"/>
  <c r="DT15" i="58"/>
  <c r="DU15" i="58"/>
  <c r="DV15" i="58"/>
  <c r="DW15" i="58"/>
  <c r="DY15" i="58"/>
  <c r="DO16" i="58"/>
  <c r="DP16" i="58"/>
  <c r="DQ16" i="58"/>
  <c r="DR16" i="58"/>
  <c r="DS16" i="58"/>
  <c r="DT16" i="58"/>
  <c r="DU16" i="58"/>
  <c r="DV16" i="58"/>
  <c r="DW16" i="58"/>
  <c r="DY16" i="58"/>
  <c r="DO17" i="58"/>
  <c r="DP17" i="58"/>
  <c r="DQ17" i="58"/>
  <c r="DR17" i="58"/>
  <c r="DS17" i="58"/>
  <c r="DT17" i="58"/>
  <c r="DU17" i="58"/>
  <c r="DV17" i="58"/>
  <c r="DW17" i="58"/>
  <c r="DY17" i="58"/>
  <c r="DO18" i="58"/>
  <c r="DP18" i="58"/>
  <c r="DQ18" i="58"/>
  <c r="DR18" i="58"/>
  <c r="DS18" i="58"/>
  <c r="DT18" i="58"/>
  <c r="DU18" i="58"/>
  <c r="DV18" i="58"/>
  <c r="DW18" i="58"/>
  <c r="DY18" i="58"/>
  <c r="DO19" i="58"/>
  <c r="DP19" i="58"/>
  <c r="DQ19" i="58"/>
  <c r="DR19" i="58"/>
  <c r="DS19" i="58"/>
  <c r="DT19" i="58"/>
  <c r="DU19" i="58"/>
  <c r="DV19" i="58"/>
  <c r="DW19" i="58"/>
  <c r="DY19" i="58"/>
  <c r="DO20" i="58"/>
  <c r="DP20" i="58"/>
  <c r="DQ20" i="58"/>
  <c r="DR20" i="58"/>
  <c r="DS20" i="58"/>
  <c r="DT20" i="58"/>
  <c r="DU20" i="58"/>
  <c r="DV20" i="58"/>
  <c r="DW20" i="58"/>
  <c r="DY20" i="58"/>
  <c r="DO21" i="58"/>
  <c r="DP21" i="58"/>
  <c r="DQ21" i="58"/>
  <c r="DR21" i="58"/>
  <c r="DS21" i="58"/>
  <c r="DT21" i="58"/>
  <c r="DU21" i="58"/>
  <c r="DV21" i="58"/>
  <c r="DW21" i="58"/>
  <c r="DY21" i="58"/>
  <c r="DO22" i="58"/>
  <c r="DP22" i="58"/>
  <c r="DQ22" i="58"/>
  <c r="DR22" i="58"/>
  <c r="DS22" i="58"/>
  <c r="DT22" i="58"/>
  <c r="DU22" i="58"/>
  <c r="DV22" i="58"/>
  <c r="DW22" i="58"/>
  <c r="DY22" i="58"/>
  <c r="DO23" i="58"/>
  <c r="DP23" i="58"/>
  <c r="DQ23" i="58"/>
  <c r="DR23" i="58"/>
  <c r="DS23" i="58"/>
  <c r="DT23" i="58"/>
  <c r="DU23" i="58"/>
  <c r="DV23" i="58"/>
  <c r="DW23" i="58"/>
  <c r="DY23" i="58"/>
  <c r="DO24" i="58"/>
  <c r="DP24" i="58"/>
  <c r="DQ24" i="58"/>
  <c r="DR24" i="58"/>
  <c r="DS24" i="58"/>
  <c r="DT24" i="58"/>
  <c r="DU24" i="58"/>
  <c r="DV24" i="58"/>
  <c r="DW24" i="58"/>
  <c r="DY24" i="58"/>
  <c r="DO25" i="58"/>
  <c r="DP25" i="58"/>
  <c r="DQ25" i="58"/>
  <c r="DR25" i="58"/>
  <c r="DS25" i="58"/>
  <c r="DT25" i="58"/>
  <c r="DU25" i="58"/>
  <c r="DV25" i="58"/>
  <c r="DW25" i="58"/>
  <c r="DY25" i="58"/>
  <c r="DO26" i="58"/>
  <c r="DP26" i="58"/>
  <c r="DQ26" i="58"/>
  <c r="DR26" i="58"/>
  <c r="DS26" i="58"/>
  <c r="DT26" i="58"/>
  <c r="DU26" i="58"/>
  <c r="DV26" i="58"/>
  <c r="DW26" i="58"/>
  <c r="DY26" i="58"/>
  <c r="DO27" i="58"/>
  <c r="DP27" i="58"/>
  <c r="DQ27" i="58"/>
  <c r="DR27" i="58"/>
  <c r="DS27" i="58"/>
  <c r="DT27" i="58"/>
  <c r="DU27" i="58"/>
  <c r="DV27" i="58"/>
  <c r="DW27" i="58"/>
  <c r="DY27" i="58"/>
  <c r="DO28" i="58"/>
  <c r="DP28" i="58"/>
  <c r="DQ28" i="58"/>
  <c r="DR28" i="58"/>
  <c r="DS28" i="58"/>
  <c r="DT28" i="58"/>
  <c r="DU28" i="58"/>
  <c r="DV28" i="58"/>
  <c r="DW28" i="58"/>
  <c r="DY28" i="58"/>
  <c r="DO29" i="58"/>
  <c r="DP29" i="58"/>
  <c r="DQ29" i="58"/>
  <c r="DR29" i="58"/>
  <c r="DS29" i="58"/>
  <c r="DT29" i="58"/>
  <c r="DU29" i="58"/>
  <c r="DV29" i="58"/>
  <c r="DW29" i="58"/>
  <c r="DY29" i="58"/>
  <c r="DO30" i="58"/>
  <c r="DP30" i="58"/>
  <c r="DQ30" i="58"/>
  <c r="DR30" i="58"/>
  <c r="DS30" i="58"/>
  <c r="DT30" i="58"/>
  <c r="DU30" i="58"/>
  <c r="DV30" i="58"/>
  <c r="DW30" i="58"/>
  <c r="DY30" i="58"/>
  <c r="DO31" i="58"/>
  <c r="DP31" i="58"/>
  <c r="DQ31" i="58"/>
  <c r="DR31" i="58"/>
  <c r="DS31" i="58"/>
  <c r="DT31" i="58"/>
  <c r="DU31" i="58"/>
  <c r="DV31" i="58"/>
  <c r="DW31" i="58"/>
  <c r="DY31" i="58"/>
  <c r="DO32" i="58"/>
  <c r="DP32" i="58"/>
  <c r="DQ32" i="58"/>
  <c r="DR32" i="58"/>
  <c r="DS32" i="58"/>
  <c r="DT32" i="58"/>
  <c r="DU32" i="58"/>
  <c r="DV32" i="58"/>
  <c r="DW32" i="58"/>
  <c r="DY32" i="58"/>
  <c r="DO33" i="58"/>
  <c r="DP33" i="58"/>
  <c r="DQ33" i="58"/>
  <c r="DR33" i="58"/>
  <c r="DS33" i="58"/>
  <c r="DT33" i="58"/>
  <c r="DU33" i="58"/>
  <c r="DV33" i="58"/>
  <c r="DW33" i="58"/>
  <c r="DY33" i="58"/>
  <c r="DO34" i="58"/>
  <c r="DP34" i="58"/>
  <c r="DQ34" i="58"/>
  <c r="DR34" i="58"/>
  <c r="DS34" i="58"/>
  <c r="DT34" i="58"/>
  <c r="DU34" i="58"/>
  <c r="DV34" i="58"/>
  <c r="DW34" i="58"/>
  <c r="DY34" i="58"/>
  <c r="DO35" i="58"/>
  <c r="DP35" i="58"/>
  <c r="DQ35" i="58"/>
  <c r="DR35" i="58"/>
  <c r="DS35" i="58"/>
  <c r="DT35" i="58"/>
  <c r="DU35" i="58"/>
  <c r="DV35" i="58"/>
  <c r="DW35" i="58"/>
  <c r="DY35" i="58"/>
  <c r="DO36" i="58"/>
  <c r="DP36" i="58"/>
  <c r="DQ36" i="58"/>
  <c r="DR36" i="58"/>
  <c r="DS36" i="58"/>
  <c r="DT36" i="58"/>
  <c r="DU36" i="58"/>
  <c r="DV36" i="58"/>
  <c r="DW36" i="58"/>
  <c r="DY36" i="58"/>
  <c r="DO37" i="58"/>
  <c r="DP37" i="58"/>
  <c r="DQ37" i="58"/>
  <c r="DR37" i="58"/>
  <c r="DS37" i="58"/>
  <c r="DT37" i="58"/>
  <c r="DU37" i="58"/>
  <c r="DV37" i="58"/>
  <c r="DW37" i="58"/>
  <c r="DY37" i="58"/>
  <c r="DO38" i="58"/>
  <c r="DP38" i="58"/>
  <c r="DQ38" i="58"/>
  <c r="DR38" i="58"/>
  <c r="DS38" i="58"/>
  <c r="DT38" i="58"/>
  <c r="DU38" i="58"/>
  <c r="DV38" i="58"/>
  <c r="DW38" i="58"/>
  <c r="DY38" i="58"/>
  <c r="DP5" i="58"/>
  <c r="DQ5" i="58"/>
  <c r="DR5" i="58"/>
  <c r="DS5" i="58"/>
  <c r="DT5" i="58"/>
  <c r="DU5" i="58"/>
  <c r="DV5" i="58"/>
  <c r="DW5" i="58"/>
  <c r="DY5" i="58"/>
  <c r="DO5" i="58"/>
  <c r="DH6" i="58"/>
  <c r="DI6" i="58"/>
  <c r="DJ6" i="58"/>
  <c r="DK6" i="58"/>
  <c r="DL6" i="58"/>
  <c r="DH7" i="58"/>
  <c r="DI7" i="58"/>
  <c r="DJ7" i="58"/>
  <c r="DK7" i="58"/>
  <c r="DL7" i="58"/>
  <c r="DH8" i="58"/>
  <c r="DI8" i="58"/>
  <c r="DJ8" i="58"/>
  <c r="DK8" i="58"/>
  <c r="DL8" i="58"/>
  <c r="DH9" i="58"/>
  <c r="DI9" i="58"/>
  <c r="DJ9" i="58"/>
  <c r="DK9" i="58"/>
  <c r="DL9" i="58"/>
  <c r="DH10" i="58"/>
  <c r="DI10" i="58"/>
  <c r="DJ10" i="58"/>
  <c r="DK10" i="58"/>
  <c r="DL10" i="58"/>
  <c r="DH11" i="58"/>
  <c r="DI11" i="58"/>
  <c r="DJ11" i="58"/>
  <c r="DK11" i="58"/>
  <c r="DL11" i="58"/>
  <c r="DH12" i="58"/>
  <c r="DI12" i="58"/>
  <c r="DJ12" i="58"/>
  <c r="DK12" i="58"/>
  <c r="DL12" i="58"/>
  <c r="DH13" i="58"/>
  <c r="DI13" i="58"/>
  <c r="DJ13" i="58"/>
  <c r="DK13" i="58"/>
  <c r="DL13" i="58"/>
  <c r="DH14" i="58"/>
  <c r="DI14" i="58"/>
  <c r="DJ14" i="58"/>
  <c r="DK14" i="58"/>
  <c r="DL14" i="58"/>
  <c r="DI5" i="58"/>
  <c r="DJ5" i="58"/>
  <c r="DK5" i="58"/>
  <c r="DL5" i="58"/>
  <c r="DH5" i="58"/>
  <c r="CC6" i="58"/>
  <c r="CC7" i="58"/>
  <c r="CC8" i="58"/>
  <c r="CC9" i="58"/>
  <c r="CC10" i="58"/>
  <c r="CC11" i="58"/>
  <c r="CC12" i="58"/>
  <c r="CC13" i="58"/>
  <c r="CC14" i="58"/>
  <c r="CC5" i="58"/>
  <c r="CB6" i="58"/>
  <c r="CB7" i="58"/>
  <c r="CB8" i="58"/>
  <c r="CB9" i="58"/>
  <c r="CB10" i="58"/>
  <c r="CB11" i="58"/>
  <c r="CB12" i="58"/>
  <c r="CB13" i="58"/>
  <c r="CB14" i="58"/>
  <c r="CB5" i="58"/>
  <c r="CA6" i="58"/>
  <c r="CA7" i="58"/>
  <c r="CA8" i="58"/>
  <c r="CA9" i="58"/>
  <c r="CA10" i="58"/>
  <c r="CA11" i="58"/>
  <c r="CA12" i="58"/>
  <c r="CA13" i="58"/>
  <c r="CA14" i="58"/>
  <c r="CA5" i="58"/>
  <c r="BZ6" i="58"/>
  <c r="BZ7" i="58"/>
  <c r="BZ8" i="58"/>
  <c r="BZ9" i="58"/>
  <c r="BZ10" i="58"/>
  <c r="BZ11" i="58"/>
  <c r="BZ12" i="58"/>
  <c r="BZ13" i="58"/>
  <c r="BZ14" i="58"/>
  <c r="BZ5" i="58"/>
  <c r="BY6" i="58"/>
  <c r="BY7" i="58"/>
  <c r="BY8" i="58"/>
  <c r="BY9" i="58"/>
  <c r="BY10" i="58"/>
  <c r="BY11" i="58"/>
  <c r="BY12" i="58"/>
  <c r="BY13" i="58"/>
  <c r="BY14" i="58"/>
  <c r="BY5" i="58"/>
  <c r="KF53" i="58" l="1"/>
  <c r="JA51" i="58"/>
  <c r="KF51" i="58" s="1"/>
  <c r="JA55" i="58"/>
  <c r="KF55" i="58" s="1"/>
  <c r="JL122" i="58"/>
  <c r="JJ122" i="58"/>
  <c r="JK122" i="58"/>
  <c r="JK119" i="58"/>
  <c r="JL119" i="58"/>
  <c r="JJ119" i="58"/>
  <c r="JJ116" i="58"/>
  <c r="JK116" i="58"/>
  <c r="JL116" i="58"/>
  <c r="JK123" i="58"/>
  <c r="JL123" i="58"/>
  <c r="JJ123" i="58"/>
  <c r="JJ120" i="58"/>
  <c r="JK120" i="58"/>
  <c r="JL120" i="58"/>
  <c r="JK117" i="58"/>
  <c r="JL117" i="58"/>
  <c r="JJ117" i="58"/>
  <c r="KE54" i="58"/>
  <c r="KF52" i="58"/>
  <c r="K33" i="60"/>
  <c r="K39" i="60"/>
  <c r="K37" i="60"/>
  <c r="K43" i="60"/>
  <c r="K49" i="60"/>
  <c r="K55" i="60"/>
  <c r="K61" i="60"/>
  <c r="K36" i="60"/>
  <c r="K42" i="60"/>
  <c r="K48" i="60"/>
  <c r="K54" i="60"/>
  <c r="K60" i="60"/>
  <c r="K40" i="60"/>
  <c r="K44" i="60"/>
  <c r="K46" i="60"/>
  <c r="K62" i="60"/>
  <c r="K64" i="60"/>
  <c r="K38" i="60"/>
  <c r="K57" i="60"/>
  <c r="K59" i="60"/>
  <c r="K41" i="60"/>
  <c r="K50" i="60"/>
  <c r="K52" i="60"/>
  <c r="K35" i="60"/>
  <c r="K51" i="60"/>
  <c r="K53" i="60"/>
  <c r="K65" i="60"/>
  <c r="K45" i="60"/>
  <c r="K32" i="60"/>
  <c r="K56" i="60"/>
  <c r="K66" i="60"/>
  <c r="K34" i="60"/>
  <c r="K47" i="60"/>
  <c r="K63" i="60"/>
  <c r="K58" i="60"/>
  <c r="JK121" i="58"/>
  <c r="JL121" i="58"/>
  <c r="JJ121" i="58"/>
  <c r="JL118" i="58"/>
  <c r="JK118" i="58"/>
  <c r="JJ118" i="58"/>
  <c r="KF54" i="58"/>
  <c r="KE52" i="58"/>
  <c r="J32" i="60"/>
  <c r="J38" i="60"/>
  <c r="J36" i="60"/>
  <c r="J42" i="60"/>
  <c r="J48" i="60"/>
  <c r="J54" i="60"/>
  <c r="J60" i="60"/>
  <c r="J35" i="60"/>
  <c r="J41" i="60"/>
  <c r="J47" i="60"/>
  <c r="J53" i="60"/>
  <c r="J59" i="60"/>
  <c r="J33" i="60"/>
  <c r="J55" i="60"/>
  <c r="J57" i="60"/>
  <c r="J50" i="60"/>
  <c r="J52" i="60"/>
  <c r="J34" i="60"/>
  <c r="J43" i="60"/>
  <c r="J45" i="60"/>
  <c r="J61" i="60"/>
  <c r="J63" i="60"/>
  <c r="J40" i="60"/>
  <c r="J44" i="60"/>
  <c r="J46" i="60"/>
  <c r="J62" i="60"/>
  <c r="J64" i="60"/>
  <c r="J39" i="60"/>
  <c r="J56" i="60"/>
  <c r="J66" i="60"/>
  <c r="J51" i="60"/>
  <c r="J58" i="60"/>
  <c r="J37" i="60"/>
  <c r="J49" i="60"/>
  <c r="J65" i="60"/>
  <c r="KB122" i="58"/>
  <c r="KH122" i="58" s="1"/>
  <c r="KA122" i="58"/>
  <c r="KB116" i="58"/>
  <c r="KH116" i="58" s="1"/>
  <c r="KA116" i="58"/>
  <c r="KA123" i="58"/>
  <c r="KB123" i="58"/>
  <c r="KA118" i="58"/>
  <c r="KB118" i="58"/>
  <c r="KH118" i="58" s="1"/>
  <c r="KA119" i="58"/>
  <c r="KB119" i="58"/>
  <c r="KB120" i="58"/>
  <c r="KA120" i="58"/>
  <c r="KA117" i="58"/>
  <c r="KB117" i="58"/>
  <c r="KA121" i="58"/>
  <c r="KB121" i="58"/>
  <c r="KI119" i="58"/>
  <c r="KI117" i="58"/>
  <c r="KI120" i="58"/>
  <c r="KI123" i="58"/>
  <c r="KI118" i="58"/>
  <c r="KI116" i="58"/>
  <c r="KI121" i="58"/>
  <c r="KI122" i="58"/>
  <c r="KP118" i="58" l="1"/>
  <c r="KQ117" i="58"/>
  <c r="KQ118" i="58"/>
  <c r="KP117" i="58"/>
  <c r="KO118" i="58"/>
  <c r="KR118" i="58" s="1"/>
  <c r="KO117" i="58"/>
  <c r="KR117" i="58" s="1"/>
  <c r="KO123" i="58"/>
  <c r="KR123" i="58" s="1"/>
  <c r="KO119" i="58"/>
  <c r="KR119" i="58" s="1"/>
  <c r="JL52" i="58"/>
  <c r="JJ52" i="58"/>
  <c r="JK52" i="58"/>
  <c r="KQ123" i="58"/>
  <c r="KP119" i="58"/>
  <c r="KO121" i="58"/>
  <c r="KR121" i="58" s="1"/>
  <c r="KQ120" i="58"/>
  <c r="KQ116" i="58"/>
  <c r="KP122" i="58"/>
  <c r="KQ119" i="58"/>
  <c r="KP123" i="58"/>
  <c r="JK53" i="58"/>
  <c r="JL53" i="58"/>
  <c r="JJ53" i="58"/>
  <c r="JK51" i="58"/>
  <c r="JL51" i="58"/>
  <c r="JJ51" i="58"/>
  <c r="KQ121" i="58"/>
  <c r="KP120" i="58"/>
  <c r="KP116" i="58"/>
  <c r="KO122" i="58"/>
  <c r="KR122" i="58" s="1"/>
  <c r="KP121" i="58"/>
  <c r="KO120" i="58"/>
  <c r="KR120" i="58" s="1"/>
  <c r="KO116" i="58"/>
  <c r="KR116" i="58" s="1"/>
  <c r="KQ122" i="58"/>
  <c r="P33" i="60"/>
  <c r="P35" i="60"/>
  <c r="P37" i="60"/>
  <c r="P39" i="60"/>
  <c r="P41" i="60"/>
  <c r="P43" i="60"/>
  <c r="P45" i="60"/>
  <c r="P47" i="60"/>
  <c r="P49" i="60"/>
  <c r="P51" i="60"/>
  <c r="P53" i="60"/>
  <c r="P55" i="60"/>
  <c r="P57" i="60"/>
  <c r="P59" i="60"/>
  <c r="P61" i="60"/>
  <c r="P63" i="60"/>
  <c r="P65" i="60"/>
  <c r="P32" i="60"/>
  <c r="P34" i="60"/>
  <c r="P36" i="60"/>
  <c r="P38" i="60"/>
  <c r="P40" i="60"/>
  <c r="P42" i="60"/>
  <c r="P44" i="60"/>
  <c r="P46" i="60"/>
  <c r="P48" i="60"/>
  <c r="P50" i="60"/>
  <c r="P52" i="60"/>
  <c r="P54" i="60"/>
  <c r="P56" i="60"/>
  <c r="P58" i="60"/>
  <c r="P60" i="60"/>
  <c r="P62" i="60"/>
  <c r="P64" i="60"/>
  <c r="P66" i="60"/>
  <c r="JJ55" i="58"/>
  <c r="JK55" i="58"/>
  <c r="JL55" i="58"/>
  <c r="JJ54" i="58"/>
  <c r="JK54" i="58"/>
  <c r="JL54" i="58"/>
  <c r="Q32" i="60"/>
  <c r="Q34" i="60"/>
  <c r="Q36" i="60"/>
  <c r="Q38" i="60"/>
  <c r="Q40" i="60"/>
  <c r="Q42" i="60"/>
  <c r="Q44" i="60"/>
  <c r="Q46" i="60"/>
  <c r="Q48" i="60"/>
  <c r="Q50" i="60"/>
  <c r="Q52" i="60"/>
  <c r="Q54" i="60"/>
  <c r="Q56" i="60"/>
  <c r="Q58" i="60"/>
  <c r="Q60" i="60"/>
  <c r="Q62" i="60"/>
  <c r="Q64" i="60"/>
  <c r="Q66" i="60"/>
  <c r="Q33" i="60"/>
  <c r="Q35" i="60"/>
  <c r="Q37" i="60"/>
  <c r="Q39" i="60"/>
  <c r="Q41" i="60"/>
  <c r="Q43" i="60"/>
  <c r="Q45" i="60"/>
  <c r="Q47" i="60"/>
  <c r="Q49" i="60"/>
  <c r="Q51" i="60"/>
  <c r="Q53" i="60"/>
  <c r="Q55" i="60"/>
  <c r="Q57" i="60"/>
  <c r="Q59" i="60"/>
  <c r="Q61" i="60"/>
  <c r="Q63" i="60"/>
  <c r="Q65" i="60"/>
  <c r="JK56" i="58"/>
  <c r="JL56" i="58"/>
  <c r="JJ56" i="58"/>
  <c r="P16" i="60"/>
  <c r="P22" i="60"/>
  <c r="P28" i="60"/>
  <c r="P17" i="60"/>
  <c r="P23" i="60"/>
  <c r="P29" i="60"/>
  <c r="P18" i="60"/>
  <c r="P24" i="60"/>
  <c r="P30" i="60"/>
  <c r="P19" i="60"/>
  <c r="P25" i="60"/>
  <c r="P31" i="60"/>
  <c r="P14" i="60"/>
  <c r="P20" i="60"/>
  <c r="P26" i="60"/>
  <c r="P21" i="60"/>
  <c r="P27" i="60"/>
  <c r="P15" i="60"/>
  <c r="KH117" i="58"/>
  <c r="KH119" i="58"/>
  <c r="KB54" i="58"/>
  <c r="KA54" i="58"/>
  <c r="KB52" i="58"/>
  <c r="KH52" i="58" s="1"/>
  <c r="KA52" i="58"/>
  <c r="KU123" i="58"/>
  <c r="KH120" i="58"/>
  <c r="KA55" i="58"/>
  <c r="KB55" i="58"/>
  <c r="KH55" i="58" s="1"/>
  <c r="KB53" i="58"/>
  <c r="KA53" i="58"/>
  <c r="KB56" i="58"/>
  <c r="KA56" i="58"/>
  <c r="KA51" i="58"/>
  <c r="KB51" i="58"/>
  <c r="KH123" i="58"/>
  <c r="KH121" i="58"/>
  <c r="KI53" i="58"/>
  <c r="KI55" i="58"/>
  <c r="KI54" i="58"/>
  <c r="KI52" i="58"/>
  <c r="KI51" i="58"/>
  <c r="KU121" i="58" l="1"/>
  <c r="KU118" i="58"/>
  <c r="KQ53" i="58"/>
  <c r="KV120" i="58"/>
  <c r="KO53" i="58"/>
  <c r="KR53" i="58" s="1"/>
  <c r="KO52" i="58"/>
  <c r="KR52" i="58" s="1"/>
  <c r="KP53" i="58"/>
  <c r="KQ52" i="58"/>
  <c r="KO51" i="58"/>
  <c r="KR51" i="58" s="1"/>
  <c r="KQ51" i="58"/>
  <c r="KP51" i="58"/>
  <c r="KP52" i="58"/>
  <c r="KQ54" i="58"/>
  <c r="U32" i="60"/>
  <c r="U38" i="60"/>
  <c r="U44" i="60"/>
  <c r="U50" i="60"/>
  <c r="U56" i="60"/>
  <c r="U62" i="60"/>
  <c r="U33" i="60"/>
  <c r="U39" i="60"/>
  <c r="U45" i="60"/>
  <c r="U51" i="60"/>
  <c r="U57" i="60"/>
  <c r="U63" i="60"/>
  <c r="U34" i="60"/>
  <c r="U40" i="60"/>
  <c r="U46" i="60"/>
  <c r="U52" i="60"/>
  <c r="U58" i="60"/>
  <c r="U64" i="60"/>
  <c r="U35" i="60"/>
  <c r="U41" i="60"/>
  <c r="U47" i="60"/>
  <c r="U53" i="60"/>
  <c r="U59" i="60"/>
  <c r="U65" i="60"/>
  <c r="U36" i="60"/>
  <c r="U42" i="60"/>
  <c r="U48" i="60"/>
  <c r="U54" i="60"/>
  <c r="U60" i="60"/>
  <c r="U66" i="60"/>
  <c r="U37" i="60"/>
  <c r="U43" i="60"/>
  <c r="U49" i="60"/>
  <c r="U55" i="60"/>
  <c r="U61" i="60"/>
  <c r="KP54" i="58"/>
  <c r="N33" i="60"/>
  <c r="N35" i="60"/>
  <c r="N37" i="60"/>
  <c r="N39" i="60"/>
  <c r="N41" i="60"/>
  <c r="N43" i="60"/>
  <c r="N45" i="60"/>
  <c r="N47" i="60"/>
  <c r="N49" i="60"/>
  <c r="N51" i="60"/>
  <c r="N53" i="60"/>
  <c r="N55" i="60"/>
  <c r="N57" i="60"/>
  <c r="N59" i="60"/>
  <c r="N61" i="60"/>
  <c r="N63" i="60"/>
  <c r="N65" i="60"/>
  <c r="N32" i="60"/>
  <c r="N34" i="60"/>
  <c r="N36" i="60"/>
  <c r="N38" i="60"/>
  <c r="N40" i="60"/>
  <c r="N42" i="60"/>
  <c r="N44" i="60"/>
  <c r="N46" i="60"/>
  <c r="N48" i="60"/>
  <c r="N50" i="60"/>
  <c r="N52" i="60"/>
  <c r="N54" i="60"/>
  <c r="N56" i="60"/>
  <c r="N58" i="60"/>
  <c r="N60" i="60"/>
  <c r="N62" i="60"/>
  <c r="N64" i="60"/>
  <c r="N66" i="60"/>
  <c r="KO54" i="58"/>
  <c r="KR54" i="58" s="1"/>
  <c r="KQ55" i="58"/>
  <c r="KP55" i="58"/>
  <c r="KO55" i="58"/>
  <c r="KR55" i="58" s="1"/>
  <c r="KO56" i="58"/>
  <c r="KR56" i="58" s="1"/>
  <c r="KQ56" i="58"/>
  <c r="KP56" i="58"/>
  <c r="KT117" i="58"/>
  <c r="KV122" i="58"/>
  <c r="KU119" i="58"/>
  <c r="KU116" i="58"/>
  <c r="KH54" i="58"/>
  <c r="KH56" i="58"/>
  <c r="KH53" i="58"/>
  <c r="KH51" i="58"/>
  <c r="KT118" i="58"/>
  <c r="KT120" i="58"/>
  <c r="KU117" i="58"/>
  <c r="KV117" i="58"/>
  <c r="KT119" i="58"/>
  <c r="KV119" i="58"/>
  <c r="KV123" i="58"/>
  <c r="KT123" i="58"/>
  <c r="KV118" i="58"/>
  <c r="KT116" i="58"/>
  <c r="KT121" i="58"/>
  <c r="KU122" i="58"/>
  <c r="KT122" i="58"/>
  <c r="KU120" i="58"/>
  <c r="KV121" i="58"/>
  <c r="KV116" i="58"/>
  <c r="KV52" i="58" l="1"/>
  <c r="KU55" i="58"/>
  <c r="KU53" i="58"/>
  <c r="KV54" i="58"/>
  <c r="KT51" i="58"/>
  <c r="KV53" i="58"/>
  <c r="KT53" i="58"/>
  <c r="KU52" i="58"/>
  <c r="KT52" i="58"/>
  <c r="KT54" i="58"/>
  <c r="KU51" i="58"/>
  <c r="KU54" i="58"/>
  <c r="KV51" i="58"/>
  <c r="KT55" i="58"/>
  <c r="KV55" i="58"/>
  <c r="BF6" i="58"/>
  <c r="BG6" i="58"/>
  <c r="BH6" i="58"/>
  <c r="BI6" i="58"/>
  <c r="BJ6" i="58"/>
  <c r="BF7" i="58"/>
  <c r="BG7" i="58"/>
  <c r="BH7" i="58"/>
  <c r="BI7" i="58"/>
  <c r="BJ7" i="58"/>
  <c r="BF8" i="58"/>
  <c r="BG8" i="58"/>
  <c r="BH8" i="58"/>
  <c r="BI8" i="58"/>
  <c r="BJ8" i="58"/>
  <c r="BF9" i="58"/>
  <c r="BG9" i="58"/>
  <c r="BH9" i="58"/>
  <c r="BI9" i="58"/>
  <c r="BJ9" i="58"/>
  <c r="BF10" i="58"/>
  <c r="BG10" i="58"/>
  <c r="BH10" i="58"/>
  <c r="BI10" i="58"/>
  <c r="BJ10" i="58"/>
  <c r="BF11" i="58"/>
  <c r="BG11" i="58"/>
  <c r="BH11" i="58"/>
  <c r="BI11" i="58"/>
  <c r="BJ11" i="58"/>
  <c r="BF12" i="58"/>
  <c r="BG12" i="58"/>
  <c r="BH12" i="58"/>
  <c r="BI12" i="58"/>
  <c r="BJ12" i="58"/>
  <c r="BG5" i="58"/>
  <c r="BH5" i="58"/>
  <c r="BI5" i="58"/>
  <c r="BJ5" i="58"/>
  <c r="BF5" i="58"/>
  <c r="C51" i="58" l="1"/>
  <c r="C52" i="58"/>
  <c r="C53" i="58"/>
  <c r="C54" i="58"/>
  <c r="C55" i="58"/>
  <c r="C56" i="58"/>
  <c r="D8" i="59" l="1"/>
  <c r="E8" i="59"/>
  <c r="F8" i="59"/>
  <c r="G8" i="59"/>
  <c r="H8" i="59"/>
  <c r="I8" i="59"/>
  <c r="J8" i="59"/>
  <c r="K8" i="59"/>
  <c r="L8" i="59"/>
  <c r="M8" i="59"/>
  <c r="N8" i="59"/>
  <c r="O8" i="59"/>
  <c r="P8" i="59"/>
  <c r="Q8" i="59"/>
  <c r="R8" i="59"/>
  <c r="D9" i="59"/>
  <c r="E9" i="59"/>
  <c r="F9" i="59"/>
  <c r="G9" i="59"/>
  <c r="H9" i="59"/>
  <c r="I9" i="59"/>
  <c r="J9" i="59"/>
  <c r="K9" i="59"/>
  <c r="L9" i="59"/>
  <c r="M9" i="59"/>
  <c r="N9" i="59"/>
  <c r="O9" i="59"/>
  <c r="P9" i="59"/>
  <c r="Q9" i="59"/>
  <c r="R9" i="59"/>
  <c r="D10" i="59"/>
  <c r="E10" i="59"/>
  <c r="F10" i="59"/>
  <c r="G10" i="59"/>
  <c r="H10" i="59"/>
  <c r="I10" i="59"/>
  <c r="J10" i="59"/>
  <c r="K10" i="59"/>
  <c r="L10" i="59"/>
  <c r="M10" i="59"/>
  <c r="N10" i="59"/>
  <c r="O10" i="59"/>
  <c r="P10" i="59"/>
  <c r="Q10" i="59"/>
  <c r="R10" i="59"/>
  <c r="D11" i="59"/>
  <c r="E11" i="59"/>
  <c r="F11" i="59"/>
  <c r="G11" i="59"/>
  <c r="H11" i="59"/>
  <c r="I11" i="59"/>
  <c r="J11" i="59"/>
  <c r="K11" i="59"/>
  <c r="L11" i="59"/>
  <c r="M11" i="59"/>
  <c r="N11" i="59"/>
  <c r="O11" i="59"/>
  <c r="P11" i="59"/>
  <c r="Q11" i="59"/>
  <c r="R11" i="59"/>
  <c r="D12" i="59"/>
  <c r="E12" i="59"/>
  <c r="F12" i="59"/>
  <c r="G12" i="59"/>
  <c r="H12" i="59"/>
  <c r="I12" i="59"/>
  <c r="J12" i="59"/>
  <c r="K12" i="59"/>
  <c r="L12" i="59"/>
  <c r="M12" i="59"/>
  <c r="N12" i="59"/>
  <c r="O12" i="59"/>
  <c r="P12" i="59"/>
  <c r="Q12" i="59"/>
  <c r="R12" i="59"/>
  <c r="D13" i="59"/>
  <c r="E13" i="59"/>
  <c r="F13" i="59"/>
  <c r="G13" i="59"/>
  <c r="H13" i="59"/>
  <c r="I13" i="59"/>
  <c r="J13" i="59"/>
  <c r="K13" i="59"/>
  <c r="L13" i="59"/>
  <c r="M13" i="59"/>
  <c r="N13" i="59"/>
  <c r="O13" i="59"/>
  <c r="P13" i="59"/>
  <c r="Q13" i="59"/>
  <c r="R13" i="59"/>
  <c r="D14" i="59"/>
  <c r="E14" i="59"/>
  <c r="F14" i="59"/>
  <c r="G14" i="59"/>
  <c r="H14" i="59"/>
  <c r="I14" i="59"/>
  <c r="J14" i="59"/>
  <c r="K14" i="59"/>
  <c r="L14" i="59"/>
  <c r="M14" i="59"/>
  <c r="N14" i="59"/>
  <c r="O14" i="59"/>
  <c r="P14" i="59"/>
  <c r="Q14" i="59"/>
  <c r="R14" i="59"/>
  <c r="D15" i="59"/>
  <c r="E15" i="59"/>
  <c r="F15" i="59"/>
  <c r="G15" i="59"/>
  <c r="H15" i="59"/>
  <c r="I15" i="59"/>
  <c r="J15" i="59"/>
  <c r="K15" i="59"/>
  <c r="L15" i="59"/>
  <c r="M15" i="59"/>
  <c r="N15" i="59"/>
  <c r="O15" i="59"/>
  <c r="P15" i="59"/>
  <c r="Q15" i="59"/>
  <c r="R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D17" i="59"/>
  <c r="E17" i="59"/>
  <c r="F17" i="59"/>
  <c r="G17" i="59"/>
  <c r="H17" i="59"/>
  <c r="I17" i="59"/>
  <c r="J17" i="59"/>
  <c r="K17" i="59"/>
  <c r="L17" i="59"/>
  <c r="M17" i="59"/>
  <c r="N17" i="59"/>
  <c r="O17" i="59"/>
  <c r="P17" i="59"/>
  <c r="Q17" i="59"/>
  <c r="R17" i="59"/>
  <c r="D18" i="59"/>
  <c r="E18" i="59"/>
  <c r="F18" i="59"/>
  <c r="G18" i="59"/>
  <c r="H18" i="59"/>
  <c r="I18" i="59"/>
  <c r="J18" i="59"/>
  <c r="K18" i="59"/>
  <c r="L18" i="59"/>
  <c r="M18" i="59"/>
  <c r="N18" i="59"/>
  <c r="O18" i="59"/>
  <c r="P18" i="59"/>
  <c r="Q18" i="59"/>
  <c r="R18" i="59"/>
  <c r="E7" i="59"/>
  <c r="F7" i="59"/>
  <c r="G7" i="59"/>
  <c r="H7" i="59"/>
  <c r="I7" i="59"/>
  <c r="J7" i="59"/>
  <c r="K7" i="59"/>
  <c r="L7" i="59"/>
  <c r="M7" i="59"/>
  <c r="N7" i="59"/>
  <c r="BR24" i="62" s="1"/>
  <c r="O7" i="59"/>
  <c r="P7" i="59"/>
  <c r="Q7" i="59"/>
  <c r="R7" i="59"/>
  <c r="BU24" i="62"/>
  <c r="D7" i="59"/>
  <c r="BI8" i="62" l="1"/>
  <c r="BI14" i="62"/>
  <c r="BI11" i="62"/>
  <c r="BI12" i="62"/>
  <c r="BI6" i="62"/>
  <c r="BI10" i="62"/>
  <c r="BI9" i="62"/>
  <c r="BI15" i="62"/>
  <c r="BI5" i="62"/>
  <c r="FY5" i="62" s="1"/>
  <c r="BE5" i="61"/>
  <c r="BI15" i="58"/>
  <c r="BI18" i="58"/>
  <c r="BI21" i="58"/>
  <c r="BI24" i="58"/>
  <c r="BI27" i="58"/>
  <c r="BI30" i="58"/>
  <c r="BI33" i="58"/>
  <c r="BI36" i="58"/>
  <c r="BI39" i="58"/>
  <c r="BI42" i="58"/>
  <c r="BI14" i="58"/>
  <c r="BI17" i="58"/>
  <c r="BI20" i="58"/>
  <c r="BI23" i="58"/>
  <c r="BI26" i="58"/>
  <c r="BI29" i="58"/>
  <c r="BI32" i="58"/>
  <c r="BI35" i="58"/>
  <c r="BI38" i="58"/>
  <c r="BI41" i="58"/>
  <c r="BI13" i="58"/>
  <c r="BI16" i="58"/>
  <c r="BI19" i="58"/>
  <c r="BI22" i="58"/>
  <c r="BI25" i="58"/>
  <c r="BI28" i="58"/>
  <c r="BI31" i="58"/>
  <c r="BI34" i="58"/>
  <c r="BI37" i="58"/>
  <c r="BI40" i="58"/>
  <c r="BI43" i="58"/>
  <c r="BO11" i="62"/>
  <c r="BO12" i="62"/>
  <c r="BO10" i="62"/>
  <c r="BO9" i="62"/>
  <c r="BO14" i="62"/>
  <c r="BK5" i="61"/>
  <c r="BO31" i="58"/>
  <c r="BO37" i="58"/>
  <c r="BO30" i="58"/>
  <c r="BO36" i="58"/>
  <c r="BO29" i="58"/>
  <c r="BO35" i="58"/>
  <c r="BO28" i="58"/>
  <c r="BO34" i="58"/>
  <c r="BO40" i="58"/>
  <c r="BO27" i="58"/>
  <c r="BO33" i="58"/>
  <c r="BO39" i="58"/>
  <c r="BO26" i="58"/>
  <c r="BO38" i="58"/>
  <c r="BO32" i="58"/>
  <c r="BH11" i="62"/>
  <c r="BH12" i="62"/>
  <c r="BH6" i="62"/>
  <c r="BH10" i="62"/>
  <c r="BH9" i="62"/>
  <c r="BH15" i="62"/>
  <c r="BH8" i="62"/>
  <c r="BH14" i="62"/>
  <c r="BH5" i="62"/>
  <c r="FX5" i="62" s="1"/>
  <c r="BD5" i="61"/>
  <c r="BH15" i="58"/>
  <c r="BH18" i="58"/>
  <c r="BH21" i="58"/>
  <c r="BH24" i="58"/>
  <c r="BH27" i="58"/>
  <c r="BH30" i="58"/>
  <c r="BH33" i="58"/>
  <c r="BH36" i="58"/>
  <c r="BH39" i="58"/>
  <c r="BH42" i="58"/>
  <c r="BH14" i="58"/>
  <c r="BH17" i="58"/>
  <c r="BH20" i="58"/>
  <c r="BH23" i="58"/>
  <c r="BH26" i="58"/>
  <c r="BH29" i="58"/>
  <c r="BH32" i="58"/>
  <c r="BH35" i="58"/>
  <c r="BH38" i="58"/>
  <c r="BH41" i="58"/>
  <c r="BH13" i="58"/>
  <c r="BH16" i="58"/>
  <c r="BH19" i="58"/>
  <c r="BH22" i="58"/>
  <c r="BH25" i="58"/>
  <c r="BH28" i="58"/>
  <c r="BH31" i="58"/>
  <c r="BH34" i="58"/>
  <c r="BH37" i="58"/>
  <c r="BH40" i="58"/>
  <c r="BH43" i="58"/>
  <c r="BF235" i="62"/>
  <c r="BF236" i="62"/>
  <c r="BF237" i="62"/>
  <c r="BF18" i="62"/>
  <c r="BF16" i="62"/>
  <c r="BF17" i="62"/>
  <c r="BF30" i="62"/>
  <c r="BF22" i="62"/>
  <c r="BF23" i="62"/>
  <c r="BF24" i="62"/>
  <c r="BF29" i="62"/>
  <c r="BF21" i="62"/>
  <c r="BF28" i="62"/>
  <c r="BF20" i="62"/>
  <c r="BF27" i="62"/>
  <c r="BF26" i="62"/>
  <c r="BB29" i="61"/>
  <c r="BB6" i="61"/>
  <c r="BB37" i="61"/>
  <c r="BB13" i="61"/>
  <c r="BB14" i="61"/>
  <c r="BB21" i="61"/>
  <c r="BF44" i="58"/>
  <c r="BF47" i="58"/>
  <c r="BF50" i="58"/>
  <c r="BF53" i="58"/>
  <c r="BF46" i="58"/>
  <c r="BF49" i="58"/>
  <c r="BF52" i="58"/>
  <c r="BF55" i="58"/>
  <c r="BF45" i="58"/>
  <c r="BF48" i="58"/>
  <c r="BF51" i="58"/>
  <c r="BF54" i="58"/>
  <c r="BP14" i="62"/>
  <c r="BP11" i="62"/>
  <c r="BP12" i="62"/>
  <c r="BP10" i="62"/>
  <c r="BP9" i="62"/>
  <c r="BL5" i="61"/>
  <c r="BP26" i="58"/>
  <c r="BP32" i="58"/>
  <c r="BP38" i="58"/>
  <c r="BP31" i="58"/>
  <c r="BP37" i="58"/>
  <c r="BP30" i="58"/>
  <c r="BP36" i="58"/>
  <c r="BP29" i="58"/>
  <c r="BP35" i="58"/>
  <c r="BP28" i="58"/>
  <c r="BP34" i="58"/>
  <c r="BP40" i="58"/>
  <c r="BP33" i="58"/>
  <c r="BP27" i="58"/>
  <c r="BP39" i="58"/>
  <c r="BG11" i="62"/>
  <c r="BG12" i="62"/>
  <c r="BG6" i="62"/>
  <c r="BG10" i="62"/>
  <c r="BG9" i="62"/>
  <c r="BG15" i="62"/>
  <c r="BG8" i="62"/>
  <c r="BG14" i="62"/>
  <c r="BG5" i="62"/>
  <c r="FW5" i="62" s="1"/>
  <c r="BC5" i="61"/>
  <c r="BG14" i="58"/>
  <c r="BG17" i="58"/>
  <c r="BG20" i="58"/>
  <c r="BG23" i="58"/>
  <c r="BG26" i="58"/>
  <c r="BG29" i="58"/>
  <c r="BG32" i="58"/>
  <c r="BG35" i="58"/>
  <c r="BG38" i="58"/>
  <c r="BG41" i="58"/>
  <c r="BG13" i="58"/>
  <c r="BG16" i="58"/>
  <c r="BG19" i="58"/>
  <c r="BG22" i="58"/>
  <c r="BG25" i="58"/>
  <c r="BG28" i="58"/>
  <c r="BG31" i="58"/>
  <c r="BG34" i="58"/>
  <c r="BG37" i="58"/>
  <c r="BG40" i="58"/>
  <c r="BG43" i="58"/>
  <c r="BG15" i="58"/>
  <c r="BG18" i="58"/>
  <c r="BG21" i="58"/>
  <c r="BG24" i="58"/>
  <c r="BG27" i="58"/>
  <c r="BG30" i="58"/>
  <c r="BG33" i="58"/>
  <c r="BG36" i="58"/>
  <c r="BG39" i="58"/>
  <c r="BG42" i="58"/>
  <c r="BT24" i="62"/>
  <c r="BJ15" i="62"/>
  <c r="BJ8" i="62"/>
  <c r="BJ14" i="62"/>
  <c r="BJ11" i="62"/>
  <c r="BJ12" i="62"/>
  <c r="BJ6" i="62"/>
  <c r="BJ10" i="62"/>
  <c r="BJ9" i="62"/>
  <c r="BJ5" i="62"/>
  <c r="FZ5" i="62" s="1"/>
  <c r="BF5" i="61"/>
  <c r="BN11" i="62"/>
  <c r="BN12" i="62"/>
  <c r="BN10" i="62"/>
  <c r="BN9" i="62"/>
  <c r="BN14" i="62"/>
  <c r="BJ5" i="61"/>
  <c r="BN30" i="58"/>
  <c r="BN36" i="58"/>
  <c r="BN29" i="58"/>
  <c r="BN35" i="58"/>
  <c r="BN28" i="58"/>
  <c r="BN34" i="58"/>
  <c r="BN40" i="58"/>
  <c r="BN27" i="58"/>
  <c r="BN33" i="58"/>
  <c r="BN39" i="58"/>
  <c r="BN26" i="58"/>
  <c r="BN32" i="58"/>
  <c r="BN38" i="58"/>
  <c r="BN37" i="58"/>
  <c r="BN31" i="58"/>
  <c r="BF6" i="62"/>
  <c r="BF10" i="62"/>
  <c r="BF9" i="62"/>
  <c r="BF15" i="62"/>
  <c r="BF8" i="62"/>
  <c r="BF14" i="62"/>
  <c r="BF11" i="62"/>
  <c r="BF12" i="62"/>
  <c r="BF5" i="62"/>
  <c r="FT5" i="62" s="1"/>
  <c r="BB5" i="61"/>
  <c r="BF14" i="58"/>
  <c r="BF17" i="58"/>
  <c r="BF20" i="58"/>
  <c r="BF23" i="58"/>
  <c r="BF26" i="58"/>
  <c r="BF29" i="58"/>
  <c r="BF32" i="58"/>
  <c r="BF35" i="58"/>
  <c r="BF38" i="58"/>
  <c r="BF41" i="58"/>
  <c r="BF13" i="58"/>
  <c r="BF16" i="58"/>
  <c r="BF19" i="58"/>
  <c r="BF22" i="58"/>
  <c r="BF25" i="58"/>
  <c r="BF28" i="58"/>
  <c r="BF31" i="58"/>
  <c r="BF34" i="58"/>
  <c r="BF37" i="58"/>
  <c r="BF40" i="58"/>
  <c r="BF43" i="58"/>
  <c r="BF15" i="58"/>
  <c r="BF18" i="58"/>
  <c r="BF21" i="58"/>
  <c r="BF24" i="58"/>
  <c r="BF27" i="58"/>
  <c r="BF30" i="58"/>
  <c r="BF33" i="58"/>
  <c r="BF36" i="58"/>
  <c r="BF39" i="58"/>
  <c r="BF42" i="58"/>
  <c r="BM10" i="62"/>
  <c r="BM9" i="62"/>
  <c r="BM14" i="62"/>
  <c r="BM11" i="62"/>
  <c r="BM12" i="62"/>
  <c r="BI5" i="61"/>
  <c r="BM29" i="58"/>
  <c r="BM35" i="58"/>
  <c r="BM28" i="58"/>
  <c r="BM34" i="58"/>
  <c r="BM40" i="58"/>
  <c r="BM27" i="58"/>
  <c r="BM33" i="58"/>
  <c r="BM39" i="58"/>
  <c r="BM26" i="58"/>
  <c r="BM32" i="58"/>
  <c r="BM38" i="58"/>
  <c r="BM31" i="58"/>
  <c r="BM37" i="58"/>
  <c r="BM36" i="58"/>
  <c r="BM30" i="58"/>
  <c r="BS24" i="62"/>
  <c r="BV24" i="62"/>
  <c r="BL9" i="62"/>
  <c r="BL14" i="62"/>
  <c r="BL11" i="62"/>
  <c r="BL12" i="62"/>
  <c r="BL10" i="62"/>
  <c r="BH5" i="61"/>
  <c r="BL28" i="58"/>
  <c r="BL34" i="58"/>
  <c r="BL40" i="58"/>
  <c r="BL27" i="58"/>
  <c r="BL33" i="58"/>
  <c r="BL39" i="58"/>
  <c r="BL26" i="58"/>
  <c r="BL32" i="58"/>
  <c r="BL38" i="58"/>
  <c r="BL31" i="58"/>
  <c r="BL37" i="58"/>
  <c r="BL30" i="58"/>
  <c r="BL36" i="58"/>
  <c r="BL29" i="58"/>
  <c r="BL35" i="58"/>
  <c r="BJ16" i="58"/>
  <c r="BJ22" i="58"/>
  <c r="BJ28" i="58"/>
  <c r="BJ40" i="58"/>
  <c r="BJ15" i="58"/>
  <c r="BJ21" i="58"/>
  <c r="BJ27" i="58"/>
  <c r="BJ33" i="58"/>
  <c r="BJ39" i="58"/>
  <c r="BJ14" i="58"/>
  <c r="BJ20" i="58"/>
  <c r="BJ26" i="58"/>
  <c r="BJ32" i="58"/>
  <c r="BJ38" i="58"/>
  <c r="BJ24" i="58"/>
  <c r="BJ36" i="58"/>
  <c r="BJ23" i="58"/>
  <c r="BJ13" i="58"/>
  <c r="BJ19" i="58"/>
  <c r="BJ25" i="58"/>
  <c r="BJ31" i="58"/>
  <c r="BJ37" i="58"/>
  <c r="BJ43" i="58"/>
  <c r="BJ18" i="58"/>
  <c r="BJ30" i="58"/>
  <c r="BJ42" i="58"/>
  <c r="BJ17" i="58"/>
  <c r="BJ29" i="58"/>
  <c r="BJ41" i="58"/>
  <c r="BJ34" i="58"/>
  <c r="BJ35" i="58"/>
  <c r="BU238" i="62" l="1"/>
  <c r="BU237" i="62"/>
  <c r="BU239" i="62"/>
  <c r="BU26" i="62"/>
  <c r="BU32" i="62"/>
  <c r="BU30" i="62"/>
  <c r="BU36" i="62"/>
  <c r="BU29" i="62"/>
  <c r="BU35" i="62"/>
  <c r="BU28" i="62"/>
  <c r="BU34" i="62"/>
  <c r="BU27" i="62"/>
  <c r="BU33" i="62"/>
  <c r="BQ30" i="61"/>
  <c r="BQ6" i="61"/>
  <c r="BQ37" i="61"/>
  <c r="BQ7" i="61"/>
  <c r="BQ14" i="61"/>
  <c r="BQ22" i="61"/>
  <c r="BQ29" i="61"/>
  <c r="BU55" i="58"/>
  <c r="BU54" i="58"/>
  <c r="BU53" i="58"/>
  <c r="BU52" i="58"/>
  <c r="BU57" i="58"/>
  <c r="BU56" i="58"/>
  <c r="BJ235" i="62"/>
  <c r="BJ236" i="62"/>
  <c r="BJ237" i="62"/>
  <c r="BJ22" i="62"/>
  <c r="BJ23" i="62"/>
  <c r="BJ24" i="62"/>
  <c r="BJ29" i="62"/>
  <c r="BJ21" i="62"/>
  <c r="BJ28" i="62"/>
  <c r="BJ20" i="62"/>
  <c r="BJ27" i="62"/>
  <c r="BJ26" i="62"/>
  <c r="BJ18" i="62"/>
  <c r="BJ16" i="62"/>
  <c r="BJ17" i="62"/>
  <c r="BJ30" i="62"/>
  <c r="BF21" i="61"/>
  <c r="BF29" i="61"/>
  <c r="BF6" i="61"/>
  <c r="BF37" i="61"/>
  <c r="BF13" i="61"/>
  <c r="BF14" i="61"/>
  <c r="BS239" i="62"/>
  <c r="BS238" i="62"/>
  <c r="BS237" i="62"/>
  <c r="BS30" i="62"/>
  <c r="BS36" i="62"/>
  <c r="BS29" i="62"/>
  <c r="BS35" i="62"/>
  <c r="BS28" i="62"/>
  <c r="BS34" i="62"/>
  <c r="BS27" i="62"/>
  <c r="BS33" i="62"/>
  <c r="BS26" i="62"/>
  <c r="BS32" i="62"/>
  <c r="BO22" i="61"/>
  <c r="BO29" i="61"/>
  <c r="BO30" i="61"/>
  <c r="BO6" i="61"/>
  <c r="BO37" i="61"/>
  <c r="BO7" i="61"/>
  <c r="BO14" i="61"/>
  <c r="BS53" i="58"/>
  <c r="BS52" i="58"/>
  <c r="BS57" i="58"/>
  <c r="BS56" i="58"/>
  <c r="BS55" i="58"/>
  <c r="BS54" i="58"/>
  <c r="BF238" i="62"/>
  <c r="BF239" i="62"/>
  <c r="BF36" i="62"/>
  <c r="BF35" i="62"/>
  <c r="BF42" i="62"/>
  <c r="BF34" i="62"/>
  <c r="BF40" i="62"/>
  <c r="BF41" i="62"/>
  <c r="BF33" i="62"/>
  <c r="BF39" i="62"/>
  <c r="BF32" i="62"/>
  <c r="BF38" i="62"/>
  <c r="BB30" i="61"/>
  <c r="BB7" i="61"/>
  <c r="BB38" i="61"/>
  <c r="BB15" i="61"/>
  <c r="BB22" i="61"/>
  <c r="BF56" i="58"/>
  <c r="BF59" i="58"/>
  <c r="BF58" i="58"/>
  <c r="BF57" i="58"/>
  <c r="BJ239" i="62"/>
  <c r="BJ238" i="62"/>
  <c r="BJ35" i="62"/>
  <c r="BJ42" i="62"/>
  <c r="BJ34" i="62"/>
  <c r="BJ40" i="62"/>
  <c r="BJ41" i="62"/>
  <c r="BJ33" i="62"/>
  <c r="BJ39" i="62"/>
  <c r="BJ32" i="62"/>
  <c r="BJ38" i="62"/>
  <c r="BJ36" i="62"/>
  <c r="BF15" i="61"/>
  <c r="BF22" i="61"/>
  <c r="BF30" i="61"/>
  <c r="BF7" i="61"/>
  <c r="BF38" i="61"/>
  <c r="BL239" i="62"/>
  <c r="BL235" i="62"/>
  <c r="BL238" i="62"/>
  <c r="BL236" i="62"/>
  <c r="BL237" i="62"/>
  <c r="BL16" i="62"/>
  <c r="BL17" i="62"/>
  <c r="BL30" i="62"/>
  <c r="BL15" i="62"/>
  <c r="BL22" i="62"/>
  <c r="BL23" i="62"/>
  <c r="BL24" i="62"/>
  <c r="BL29" i="62"/>
  <c r="BL21" i="62"/>
  <c r="BL28" i="62"/>
  <c r="BL34" i="62"/>
  <c r="BL20" i="62"/>
  <c r="BL27" i="62"/>
  <c r="BL33" i="62"/>
  <c r="BL26" i="62"/>
  <c r="BL32" i="62"/>
  <c r="BL18" i="62"/>
  <c r="BH22" i="61"/>
  <c r="BH29" i="61"/>
  <c r="BH6" i="61"/>
  <c r="BH37" i="61"/>
  <c r="BH13" i="61"/>
  <c r="BH14" i="61"/>
  <c r="BH21" i="61"/>
  <c r="BL46" i="58"/>
  <c r="BL52" i="58"/>
  <c r="BL45" i="58"/>
  <c r="BL51" i="58"/>
  <c r="BL44" i="58"/>
  <c r="BL50" i="58"/>
  <c r="BL56" i="58"/>
  <c r="BL43" i="58"/>
  <c r="BL49" i="58"/>
  <c r="BL55" i="58"/>
  <c r="BL42" i="58"/>
  <c r="BL48" i="58"/>
  <c r="BL54" i="58"/>
  <c r="BL41" i="58"/>
  <c r="BL53" i="58"/>
  <c r="BL47" i="58"/>
  <c r="HE5" i="62"/>
  <c r="HM5" i="62" s="1"/>
  <c r="HP5" i="62" s="1"/>
  <c r="HL5" i="62"/>
  <c r="HB5" i="62"/>
  <c r="BN238" i="62"/>
  <c r="BN236" i="62"/>
  <c r="BN237" i="62"/>
  <c r="BN239" i="62"/>
  <c r="BN235" i="62"/>
  <c r="BN26" i="62"/>
  <c r="BN32" i="62"/>
  <c r="BN18" i="62"/>
  <c r="BN16" i="62"/>
  <c r="BN17" i="62"/>
  <c r="BN30" i="62"/>
  <c r="BN15" i="62"/>
  <c r="BN22" i="62"/>
  <c r="BN23" i="62"/>
  <c r="BN24" i="62"/>
  <c r="BN29" i="62"/>
  <c r="BN21" i="62"/>
  <c r="BN28" i="62"/>
  <c r="BN34" i="62"/>
  <c r="BN20" i="62"/>
  <c r="BN27" i="62"/>
  <c r="BN33" i="62"/>
  <c r="BJ6" i="61"/>
  <c r="BJ37" i="61"/>
  <c r="BJ13" i="61"/>
  <c r="BJ14" i="61"/>
  <c r="BJ21" i="61"/>
  <c r="BJ22" i="61"/>
  <c r="BJ29" i="61"/>
  <c r="BN42" i="58"/>
  <c r="BN48" i="58"/>
  <c r="BN54" i="58"/>
  <c r="BN41" i="58"/>
  <c r="BN47" i="58"/>
  <c r="BN53" i="58"/>
  <c r="BN46" i="58"/>
  <c r="BN52" i="58"/>
  <c r="BN45" i="58"/>
  <c r="BN51" i="58"/>
  <c r="BN44" i="58"/>
  <c r="BN50" i="58"/>
  <c r="BN56" i="58"/>
  <c r="BN55" i="58"/>
  <c r="BN43" i="58"/>
  <c r="BN49" i="58"/>
  <c r="BT238" i="62"/>
  <c r="BT237" i="62"/>
  <c r="BT239" i="62"/>
  <c r="BT30" i="62"/>
  <c r="BT36" i="62"/>
  <c r="BT29" i="62"/>
  <c r="BT35" i="62"/>
  <c r="BT28" i="62"/>
  <c r="BT34" i="62"/>
  <c r="BT27" i="62"/>
  <c r="BT33" i="62"/>
  <c r="BT26" i="62"/>
  <c r="BT32" i="62"/>
  <c r="BP29" i="61"/>
  <c r="BP30" i="61"/>
  <c r="BP6" i="61"/>
  <c r="BP37" i="61"/>
  <c r="BP7" i="61"/>
  <c r="BP14" i="61"/>
  <c r="BP22" i="61"/>
  <c r="BT54" i="58"/>
  <c r="BT53" i="58"/>
  <c r="BT52" i="58"/>
  <c r="BT57" i="58"/>
  <c r="BT56" i="58"/>
  <c r="BT55" i="58"/>
  <c r="BH236" i="62"/>
  <c r="BH237" i="62"/>
  <c r="BH235" i="62"/>
  <c r="BH20" i="62"/>
  <c r="BH27" i="62"/>
  <c r="BH26" i="62"/>
  <c r="BH18" i="62"/>
  <c r="BH16" i="62"/>
  <c r="BH17" i="62"/>
  <c r="BH30" i="62"/>
  <c r="BH22" i="62"/>
  <c r="BH23" i="62"/>
  <c r="BH24" i="62"/>
  <c r="BH29" i="62"/>
  <c r="BH21" i="62"/>
  <c r="BH28" i="62"/>
  <c r="BD37" i="61"/>
  <c r="BD13" i="61"/>
  <c r="BD14" i="61"/>
  <c r="BD21" i="61"/>
  <c r="BD29" i="61"/>
  <c r="BD6" i="61"/>
  <c r="BH45" i="58"/>
  <c r="BH48" i="58"/>
  <c r="BH51" i="58"/>
  <c r="BH54" i="58"/>
  <c r="BH44" i="58"/>
  <c r="BH47" i="58"/>
  <c r="BH50" i="58"/>
  <c r="BH53" i="58"/>
  <c r="BH46" i="58"/>
  <c r="BH49" i="58"/>
  <c r="BH52" i="58"/>
  <c r="BH55" i="58"/>
  <c r="BR239" i="62"/>
  <c r="BR238" i="62"/>
  <c r="BR237" i="62"/>
  <c r="BR29" i="62"/>
  <c r="BR35" i="62"/>
  <c r="BR28" i="62"/>
  <c r="BR34" i="62"/>
  <c r="BR27" i="62"/>
  <c r="BR33" i="62"/>
  <c r="BR26" i="62"/>
  <c r="BR32" i="62"/>
  <c r="BR30" i="62"/>
  <c r="BR36" i="62"/>
  <c r="BN22" i="61"/>
  <c r="BN29" i="61"/>
  <c r="BN30" i="61"/>
  <c r="BN6" i="61"/>
  <c r="BN37" i="61"/>
  <c r="BN7" i="61"/>
  <c r="BN14" i="61"/>
  <c r="BR52" i="58"/>
  <c r="BR57" i="58"/>
  <c r="BR56" i="58"/>
  <c r="BR55" i="58"/>
  <c r="BR54" i="58"/>
  <c r="BR53" i="58"/>
  <c r="BG236" i="62"/>
  <c r="BG237" i="62"/>
  <c r="BG235" i="62"/>
  <c r="BG26" i="62"/>
  <c r="BG18" i="62"/>
  <c r="BG16" i="62"/>
  <c r="BG17" i="62"/>
  <c r="BG30" i="62"/>
  <c r="BG22" i="62"/>
  <c r="BG23" i="62"/>
  <c r="BG24" i="62"/>
  <c r="BG29" i="62"/>
  <c r="BG21" i="62"/>
  <c r="BG28" i="62"/>
  <c r="BG20" i="62"/>
  <c r="BG27" i="62"/>
  <c r="BC6" i="61"/>
  <c r="BC37" i="61"/>
  <c r="BC13" i="61"/>
  <c r="BC14" i="61"/>
  <c r="BC21" i="61"/>
  <c r="BC29" i="61"/>
  <c r="BG44" i="58"/>
  <c r="BG47" i="58"/>
  <c r="BG50" i="58"/>
  <c r="BG53" i="58"/>
  <c r="BG46" i="58"/>
  <c r="BG49" i="58"/>
  <c r="BG52" i="58"/>
  <c r="BG55" i="58"/>
  <c r="BG45" i="58"/>
  <c r="BG48" i="58"/>
  <c r="BG51" i="58"/>
  <c r="BG54" i="58"/>
  <c r="BN240" i="62"/>
  <c r="BN38" i="62"/>
  <c r="BN45" i="62"/>
  <c r="BN44" i="62"/>
  <c r="BN36" i="62"/>
  <c r="BN35" i="62"/>
  <c r="BN42" i="62"/>
  <c r="BN48" i="62"/>
  <c r="BN40" i="62"/>
  <c r="BN41" i="62"/>
  <c r="BN47" i="62"/>
  <c r="BN46" i="62"/>
  <c r="BN39" i="62"/>
  <c r="BJ30" i="61"/>
  <c r="BJ7" i="61"/>
  <c r="BJ38" i="61"/>
  <c r="BJ15" i="61"/>
  <c r="BJ23" i="61"/>
  <c r="BN60" i="58"/>
  <c r="BN59" i="58"/>
  <c r="BN58" i="58"/>
  <c r="BN57" i="58"/>
  <c r="BP237" i="62"/>
  <c r="BP239" i="62"/>
  <c r="BP235" i="62"/>
  <c r="BP238" i="62"/>
  <c r="BP236" i="62"/>
  <c r="BP21" i="62"/>
  <c r="BP28" i="62"/>
  <c r="BP34" i="62"/>
  <c r="BP20" i="62"/>
  <c r="BP27" i="62"/>
  <c r="BP33" i="62"/>
  <c r="BP26" i="62"/>
  <c r="BP32" i="62"/>
  <c r="BP18" i="62"/>
  <c r="BP16" i="62"/>
  <c r="BP17" i="62"/>
  <c r="BP30" i="62"/>
  <c r="BP15" i="62"/>
  <c r="BP22" i="62"/>
  <c r="BP23" i="62"/>
  <c r="BP24" i="62"/>
  <c r="BP29" i="62"/>
  <c r="BL14" i="61"/>
  <c r="BL21" i="61"/>
  <c r="BL22" i="61"/>
  <c r="BL29" i="61"/>
  <c r="BL6" i="61"/>
  <c r="BL37" i="61"/>
  <c r="BL13" i="61"/>
  <c r="BP44" i="58"/>
  <c r="BP50" i="58"/>
  <c r="BP56" i="58"/>
  <c r="BP43" i="58"/>
  <c r="BP49" i="58"/>
  <c r="BP55" i="58"/>
  <c r="BP42" i="58"/>
  <c r="BP48" i="58"/>
  <c r="BP54" i="58"/>
  <c r="BP41" i="58"/>
  <c r="BP47" i="58"/>
  <c r="BP53" i="58"/>
  <c r="BP46" i="58"/>
  <c r="BP52" i="58"/>
  <c r="BP51" i="58"/>
  <c r="BP45" i="58"/>
  <c r="BV238" i="62"/>
  <c r="BV237" i="62"/>
  <c r="BV239" i="62"/>
  <c r="BV27" i="62"/>
  <c r="BV33" i="62"/>
  <c r="BV26" i="62"/>
  <c r="BV32" i="62"/>
  <c r="BV30" i="62"/>
  <c r="BV36" i="62"/>
  <c r="BV29" i="62"/>
  <c r="BV35" i="62"/>
  <c r="BV28" i="62"/>
  <c r="BV34" i="62"/>
  <c r="BR37" i="61"/>
  <c r="BR7" i="61"/>
  <c r="BR14" i="61"/>
  <c r="BR22" i="61"/>
  <c r="BR29" i="61"/>
  <c r="BR30" i="61"/>
  <c r="BR6" i="61"/>
  <c r="BV56" i="58"/>
  <c r="BV55" i="58"/>
  <c r="BV54" i="58"/>
  <c r="BV53" i="58"/>
  <c r="BV52" i="58"/>
  <c r="BV57" i="58"/>
  <c r="BL240" i="62"/>
  <c r="BL36" i="62"/>
  <c r="BL35" i="62"/>
  <c r="BL42" i="62"/>
  <c r="BL48" i="62"/>
  <c r="BL40" i="62"/>
  <c r="BL41" i="62"/>
  <c r="BL47" i="62"/>
  <c r="BL39" i="62"/>
  <c r="BL46" i="62"/>
  <c r="BL38" i="62"/>
  <c r="BL45" i="62"/>
  <c r="BL44" i="62"/>
  <c r="BH23" i="61"/>
  <c r="BH30" i="61"/>
  <c r="BH7" i="61"/>
  <c r="BH38" i="61"/>
  <c r="BH15" i="61"/>
  <c r="BL58" i="58"/>
  <c r="BL57" i="58"/>
  <c r="BL60" i="58"/>
  <c r="BL59" i="58"/>
  <c r="BO238" i="62"/>
  <c r="BO236" i="62"/>
  <c r="BO237" i="62"/>
  <c r="BO239" i="62"/>
  <c r="BO235" i="62"/>
  <c r="BO20" i="62"/>
  <c r="BO27" i="62"/>
  <c r="BO33" i="62"/>
  <c r="BO26" i="62"/>
  <c r="BO32" i="62"/>
  <c r="BO18" i="62"/>
  <c r="BO16" i="62"/>
  <c r="BO17" i="62"/>
  <c r="BO30" i="62"/>
  <c r="BO15" i="62"/>
  <c r="BO22" i="62"/>
  <c r="BO23" i="62"/>
  <c r="BO24" i="62"/>
  <c r="BO29" i="62"/>
  <c r="BO21" i="62"/>
  <c r="BO28" i="62"/>
  <c r="BO34" i="62"/>
  <c r="BK37" i="61"/>
  <c r="BK13" i="61"/>
  <c r="BK14" i="61"/>
  <c r="BK21" i="61"/>
  <c r="BK22" i="61"/>
  <c r="BK29" i="61"/>
  <c r="BK6" i="61"/>
  <c r="BO43" i="58"/>
  <c r="BO49" i="58"/>
  <c r="BO55" i="58"/>
  <c r="BO42" i="58"/>
  <c r="BO48" i="58"/>
  <c r="BO54" i="58"/>
  <c r="BO41" i="58"/>
  <c r="BO47" i="58"/>
  <c r="BO53" i="58"/>
  <c r="BO46" i="58"/>
  <c r="BO52" i="58"/>
  <c r="BO45" i="58"/>
  <c r="BO51" i="58"/>
  <c r="BO56" i="58"/>
  <c r="BO50" i="58"/>
  <c r="BO44" i="58"/>
  <c r="BM235" i="62"/>
  <c r="BM238" i="62"/>
  <c r="BM236" i="62"/>
  <c r="BM237" i="62"/>
  <c r="BM239" i="62"/>
  <c r="BM18" i="62"/>
  <c r="BM16" i="62"/>
  <c r="BM17" i="62"/>
  <c r="BM30" i="62"/>
  <c r="BM15" i="62"/>
  <c r="BM22" i="62"/>
  <c r="BM23" i="62"/>
  <c r="BM24" i="62"/>
  <c r="BM29" i="62"/>
  <c r="BM21" i="62"/>
  <c r="BM28" i="62"/>
  <c r="BM34" i="62"/>
  <c r="BM20" i="62"/>
  <c r="BM27" i="62"/>
  <c r="BM33" i="62"/>
  <c r="BM26" i="62"/>
  <c r="BM32" i="62"/>
  <c r="BI29" i="61"/>
  <c r="BI6" i="61"/>
  <c r="BI37" i="61"/>
  <c r="BI13" i="61"/>
  <c r="BI14" i="61"/>
  <c r="BI21" i="61"/>
  <c r="BI22" i="61"/>
  <c r="BM41" i="58"/>
  <c r="BM47" i="58"/>
  <c r="BM53" i="58"/>
  <c r="BM46" i="58"/>
  <c r="BM52" i="58"/>
  <c r="BM45" i="58"/>
  <c r="BM51" i="58"/>
  <c r="BM44" i="58"/>
  <c r="BM50" i="58"/>
  <c r="BM56" i="58"/>
  <c r="BM43" i="58"/>
  <c r="BM49" i="58"/>
  <c r="BM55" i="58"/>
  <c r="BM48" i="58"/>
  <c r="BM54" i="58"/>
  <c r="BM42" i="58"/>
  <c r="HD5" i="62"/>
  <c r="JG5" i="62" s="1"/>
  <c r="JH5" i="62" s="1"/>
  <c r="BI237" i="62"/>
  <c r="BI235" i="62"/>
  <c r="BI236" i="62"/>
  <c r="BI21" i="62"/>
  <c r="BI28" i="62"/>
  <c r="BI20" i="62"/>
  <c r="BI27" i="62"/>
  <c r="BI26" i="62"/>
  <c r="BI18" i="62"/>
  <c r="BI16" i="62"/>
  <c r="BI17" i="62"/>
  <c r="BI30" i="62"/>
  <c r="BI22" i="62"/>
  <c r="BI23" i="62"/>
  <c r="BI24" i="62"/>
  <c r="BI29" i="62"/>
  <c r="BE14" i="61"/>
  <c r="BE21" i="61"/>
  <c r="BE29" i="61"/>
  <c r="BE6" i="61"/>
  <c r="BE37" i="61"/>
  <c r="BE13" i="61"/>
  <c r="BI45" i="58"/>
  <c r="BI48" i="58"/>
  <c r="BI51" i="58"/>
  <c r="BI54" i="58"/>
  <c r="BI44" i="58"/>
  <c r="BI47" i="58"/>
  <c r="BI50" i="58"/>
  <c r="BI53" i="58"/>
  <c r="BI46" i="58"/>
  <c r="BI49" i="58"/>
  <c r="BI52" i="58"/>
  <c r="BI55" i="58"/>
  <c r="BJ57" i="58"/>
  <c r="BJ56" i="58"/>
  <c r="BJ59" i="58"/>
  <c r="BJ58" i="58"/>
  <c r="BJ45" i="58"/>
  <c r="BJ51" i="58"/>
  <c r="BJ52" i="58"/>
  <c r="BJ44" i="58"/>
  <c r="BJ50" i="58"/>
  <c r="BJ48" i="58"/>
  <c r="BJ47" i="58"/>
  <c r="BJ49" i="58"/>
  <c r="BJ55" i="58"/>
  <c r="BJ54" i="58"/>
  <c r="BJ46" i="58"/>
  <c r="BJ53" i="58"/>
  <c r="GO6" i="58"/>
  <c r="JF6" i="58" s="1"/>
  <c r="GP6" i="58"/>
  <c r="GQ6" i="58"/>
  <c r="JO6" i="58" s="1"/>
  <c r="GR6" i="58"/>
  <c r="JR6" i="58" s="1"/>
  <c r="GS6" i="58"/>
  <c r="JU6" i="58" s="1"/>
  <c r="GO7" i="58"/>
  <c r="JF7" i="58" s="1"/>
  <c r="GP7" i="58"/>
  <c r="GQ7" i="58"/>
  <c r="JO7" i="58" s="1"/>
  <c r="GR7" i="58"/>
  <c r="JR7" i="58" s="1"/>
  <c r="GS7" i="58"/>
  <c r="JU7" i="58" s="1"/>
  <c r="GO8" i="58"/>
  <c r="JF8" i="58" s="1"/>
  <c r="GP8" i="58"/>
  <c r="GQ8" i="58"/>
  <c r="JO8" i="58" s="1"/>
  <c r="GR8" i="58"/>
  <c r="JR8" i="58" s="1"/>
  <c r="GS8" i="58"/>
  <c r="JU8" i="58" s="1"/>
  <c r="GO9" i="58"/>
  <c r="JF9" i="58" s="1"/>
  <c r="GP9" i="58"/>
  <c r="GQ9" i="58"/>
  <c r="JO9" i="58" s="1"/>
  <c r="GR9" i="58"/>
  <c r="JR9" i="58" s="1"/>
  <c r="GS9" i="58"/>
  <c r="JU9" i="58" s="1"/>
  <c r="GO10" i="58"/>
  <c r="JF10" i="58" s="1"/>
  <c r="GP10" i="58"/>
  <c r="GQ10" i="58"/>
  <c r="JO10" i="58" s="1"/>
  <c r="GR10" i="58"/>
  <c r="JR10" i="58" s="1"/>
  <c r="GS10" i="58"/>
  <c r="JU10" i="58" s="1"/>
  <c r="GO11" i="58"/>
  <c r="JF11" i="58" s="1"/>
  <c r="GP11" i="58"/>
  <c r="GQ11" i="58"/>
  <c r="JO11" i="58" s="1"/>
  <c r="GR11" i="58"/>
  <c r="JR11" i="58" s="1"/>
  <c r="GS11" i="58"/>
  <c r="JU11" i="58" s="1"/>
  <c r="GO12" i="58"/>
  <c r="JF12" i="58" s="1"/>
  <c r="GP12" i="58"/>
  <c r="GQ12" i="58"/>
  <c r="JO12" i="58" s="1"/>
  <c r="GR12" i="58"/>
  <c r="JR12" i="58" s="1"/>
  <c r="GS12" i="58"/>
  <c r="JU12" i="58" s="1"/>
  <c r="GO13" i="58"/>
  <c r="JF13" i="58" s="1"/>
  <c r="GP13" i="58"/>
  <c r="GQ13" i="58"/>
  <c r="JO13" i="58" s="1"/>
  <c r="GR13" i="58"/>
  <c r="JR13" i="58" s="1"/>
  <c r="GS13" i="58"/>
  <c r="JU13" i="58" s="1"/>
  <c r="GO14" i="58"/>
  <c r="JF14" i="58" s="1"/>
  <c r="GP14" i="58"/>
  <c r="GQ14" i="58"/>
  <c r="JO14" i="58" s="1"/>
  <c r="GR14" i="58"/>
  <c r="JR14" i="58" s="1"/>
  <c r="GS14" i="58"/>
  <c r="JU14" i="58" s="1"/>
  <c r="GO15" i="58"/>
  <c r="JF15" i="58" s="1"/>
  <c r="GP15" i="58"/>
  <c r="GQ15" i="58"/>
  <c r="JO15" i="58" s="1"/>
  <c r="GR15" i="58"/>
  <c r="JR15" i="58" s="1"/>
  <c r="GS15" i="58"/>
  <c r="JU15" i="58" s="1"/>
  <c r="GO16" i="58"/>
  <c r="JF16" i="58" s="1"/>
  <c r="GP16" i="58"/>
  <c r="GQ16" i="58"/>
  <c r="JO16" i="58" s="1"/>
  <c r="GR16" i="58"/>
  <c r="JR16" i="58" s="1"/>
  <c r="GS16" i="58"/>
  <c r="JU16" i="58" s="1"/>
  <c r="GO17" i="58"/>
  <c r="JF17" i="58" s="1"/>
  <c r="GP17" i="58"/>
  <c r="GQ17" i="58"/>
  <c r="JO17" i="58" s="1"/>
  <c r="GR17" i="58"/>
  <c r="JR17" i="58" s="1"/>
  <c r="GS17" i="58"/>
  <c r="JU17" i="58" s="1"/>
  <c r="GO18" i="58"/>
  <c r="JF18" i="58" s="1"/>
  <c r="GP18" i="58"/>
  <c r="GQ18" i="58"/>
  <c r="JO18" i="58" s="1"/>
  <c r="GR18" i="58"/>
  <c r="JR18" i="58" s="1"/>
  <c r="GS18" i="58"/>
  <c r="JU18" i="58" s="1"/>
  <c r="GO19" i="58"/>
  <c r="JF19" i="58" s="1"/>
  <c r="GP19" i="58"/>
  <c r="GQ19" i="58"/>
  <c r="JO19" i="58" s="1"/>
  <c r="GR19" i="58"/>
  <c r="JR19" i="58" s="1"/>
  <c r="GS19" i="58"/>
  <c r="JU19" i="58" s="1"/>
  <c r="GO20" i="58"/>
  <c r="JF20" i="58" s="1"/>
  <c r="GP20" i="58"/>
  <c r="GQ20" i="58"/>
  <c r="JO20" i="58" s="1"/>
  <c r="GR20" i="58"/>
  <c r="JR20" i="58" s="1"/>
  <c r="GS20" i="58"/>
  <c r="JU20" i="58" s="1"/>
  <c r="GO21" i="58"/>
  <c r="JF21" i="58" s="1"/>
  <c r="GP21" i="58"/>
  <c r="GQ21" i="58"/>
  <c r="JO21" i="58" s="1"/>
  <c r="GR21" i="58"/>
  <c r="JR21" i="58" s="1"/>
  <c r="GS21" i="58"/>
  <c r="JU21" i="58" s="1"/>
  <c r="GO22" i="58"/>
  <c r="JF22" i="58" s="1"/>
  <c r="GP22" i="58"/>
  <c r="GQ22" i="58"/>
  <c r="JO22" i="58" s="1"/>
  <c r="GR22" i="58"/>
  <c r="JR22" i="58" s="1"/>
  <c r="GS22" i="58"/>
  <c r="JU22" i="58" s="1"/>
  <c r="GO23" i="58"/>
  <c r="JF23" i="58" s="1"/>
  <c r="GP23" i="58"/>
  <c r="GQ23" i="58"/>
  <c r="JO23" i="58" s="1"/>
  <c r="GR23" i="58"/>
  <c r="JR23" i="58" s="1"/>
  <c r="GS23" i="58"/>
  <c r="JU23" i="58" s="1"/>
  <c r="GO24" i="58"/>
  <c r="JF24" i="58" s="1"/>
  <c r="GP24" i="58"/>
  <c r="GQ24" i="58"/>
  <c r="JO24" i="58" s="1"/>
  <c r="GR24" i="58"/>
  <c r="JR24" i="58" s="1"/>
  <c r="GS24" i="58"/>
  <c r="JU24" i="58" s="1"/>
  <c r="GO25" i="58"/>
  <c r="JF25" i="58" s="1"/>
  <c r="GP25" i="58"/>
  <c r="GQ25" i="58"/>
  <c r="JO25" i="58" s="1"/>
  <c r="GR25" i="58"/>
  <c r="JR25" i="58" s="1"/>
  <c r="GS25" i="58"/>
  <c r="JU25" i="58" s="1"/>
  <c r="GO26" i="58"/>
  <c r="JF26" i="58" s="1"/>
  <c r="GP26" i="58"/>
  <c r="GQ26" i="58"/>
  <c r="JO26" i="58" s="1"/>
  <c r="GR26" i="58"/>
  <c r="JR26" i="58" s="1"/>
  <c r="GS26" i="58"/>
  <c r="JU26" i="58" s="1"/>
  <c r="GO27" i="58"/>
  <c r="JF27" i="58" s="1"/>
  <c r="GP27" i="58"/>
  <c r="GQ27" i="58"/>
  <c r="JO27" i="58" s="1"/>
  <c r="GR27" i="58"/>
  <c r="JR27" i="58" s="1"/>
  <c r="GS27" i="58"/>
  <c r="JU27" i="58" s="1"/>
  <c r="GO28" i="58"/>
  <c r="JF28" i="58" s="1"/>
  <c r="GP28" i="58"/>
  <c r="GQ28" i="58"/>
  <c r="JO28" i="58" s="1"/>
  <c r="GR28" i="58"/>
  <c r="JR28" i="58" s="1"/>
  <c r="GS28" i="58"/>
  <c r="JU28" i="58" s="1"/>
  <c r="GO29" i="58"/>
  <c r="JF29" i="58" s="1"/>
  <c r="GP29" i="58"/>
  <c r="GQ29" i="58"/>
  <c r="JO29" i="58" s="1"/>
  <c r="GR29" i="58"/>
  <c r="JR29" i="58" s="1"/>
  <c r="GS29" i="58"/>
  <c r="JU29" i="58" s="1"/>
  <c r="GO30" i="58"/>
  <c r="JF30" i="58" s="1"/>
  <c r="GP30" i="58"/>
  <c r="GQ30" i="58"/>
  <c r="JO30" i="58" s="1"/>
  <c r="GR30" i="58"/>
  <c r="JR30" i="58" s="1"/>
  <c r="GS30" i="58"/>
  <c r="JU30" i="58" s="1"/>
  <c r="GO31" i="58"/>
  <c r="JF31" i="58" s="1"/>
  <c r="GP31" i="58"/>
  <c r="GQ31" i="58"/>
  <c r="JO31" i="58" s="1"/>
  <c r="GR31" i="58"/>
  <c r="JR31" i="58" s="1"/>
  <c r="GS31" i="58"/>
  <c r="JU31" i="58" s="1"/>
  <c r="GO32" i="58"/>
  <c r="JF32" i="58" s="1"/>
  <c r="GP32" i="58"/>
  <c r="GQ32" i="58"/>
  <c r="JO32" i="58" s="1"/>
  <c r="GR32" i="58"/>
  <c r="JR32" i="58" s="1"/>
  <c r="GS32" i="58"/>
  <c r="JU32" i="58" s="1"/>
  <c r="GO33" i="58"/>
  <c r="JF33" i="58" s="1"/>
  <c r="GP33" i="58"/>
  <c r="GQ33" i="58"/>
  <c r="JO33" i="58" s="1"/>
  <c r="GR33" i="58"/>
  <c r="JR33" i="58" s="1"/>
  <c r="GS33" i="58"/>
  <c r="JU33" i="58" s="1"/>
  <c r="GO34" i="58"/>
  <c r="JF34" i="58" s="1"/>
  <c r="GP34" i="58"/>
  <c r="GQ34" i="58"/>
  <c r="JO34" i="58" s="1"/>
  <c r="GR34" i="58"/>
  <c r="JR34" i="58" s="1"/>
  <c r="GS34" i="58"/>
  <c r="JU34" i="58" s="1"/>
  <c r="GO35" i="58"/>
  <c r="JF35" i="58" s="1"/>
  <c r="GP35" i="58"/>
  <c r="GQ35" i="58"/>
  <c r="JO35" i="58" s="1"/>
  <c r="GR35" i="58"/>
  <c r="JR35" i="58" s="1"/>
  <c r="GS35" i="58"/>
  <c r="JU35" i="58" s="1"/>
  <c r="GO36" i="58"/>
  <c r="JF36" i="58" s="1"/>
  <c r="GP36" i="58"/>
  <c r="GQ36" i="58"/>
  <c r="JO36" i="58" s="1"/>
  <c r="GR36" i="58"/>
  <c r="JR36" i="58" s="1"/>
  <c r="GS36" i="58"/>
  <c r="JU36" i="58" s="1"/>
  <c r="GO37" i="58"/>
  <c r="JF37" i="58" s="1"/>
  <c r="GP37" i="58"/>
  <c r="GQ37" i="58"/>
  <c r="JO37" i="58" s="1"/>
  <c r="GR37" i="58"/>
  <c r="JR37" i="58" s="1"/>
  <c r="GS37" i="58"/>
  <c r="JU37" i="58" s="1"/>
  <c r="GO38" i="58"/>
  <c r="JF38" i="58" s="1"/>
  <c r="GP38" i="58"/>
  <c r="GQ38" i="58"/>
  <c r="JO38" i="58" s="1"/>
  <c r="GR38" i="58"/>
  <c r="JR38" i="58" s="1"/>
  <c r="GS38" i="58"/>
  <c r="JU38" i="58" s="1"/>
  <c r="GO39" i="58"/>
  <c r="JF39" i="58" s="1"/>
  <c r="GP39" i="58"/>
  <c r="GQ39" i="58"/>
  <c r="JO39" i="58" s="1"/>
  <c r="GR39" i="58"/>
  <c r="JR39" i="58" s="1"/>
  <c r="GS39" i="58"/>
  <c r="JU39" i="58" s="1"/>
  <c r="GO40" i="58"/>
  <c r="JF40" i="58" s="1"/>
  <c r="GP40" i="58"/>
  <c r="GQ40" i="58"/>
  <c r="JO40" i="58" s="1"/>
  <c r="GR40" i="58"/>
  <c r="JR40" i="58" s="1"/>
  <c r="GS40" i="58"/>
  <c r="JU40" i="58" s="1"/>
  <c r="GO41" i="58"/>
  <c r="JF41" i="58" s="1"/>
  <c r="GP41" i="58"/>
  <c r="GQ41" i="58"/>
  <c r="JO41" i="58" s="1"/>
  <c r="GR41" i="58"/>
  <c r="JR41" i="58" s="1"/>
  <c r="GS41" i="58"/>
  <c r="JU41" i="58" s="1"/>
  <c r="GO42" i="58"/>
  <c r="JF42" i="58" s="1"/>
  <c r="GP42" i="58"/>
  <c r="GQ42" i="58"/>
  <c r="JO42" i="58" s="1"/>
  <c r="GR42" i="58"/>
  <c r="JR42" i="58" s="1"/>
  <c r="GS42" i="58"/>
  <c r="JU42" i="58" s="1"/>
  <c r="GO43" i="58"/>
  <c r="JF43" i="58" s="1"/>
  <c r="GP43" i="58"/>
  <c r="GQ43" i="58"/>
  <c r="JO43" i="58" s="1"/>
  <c r="GR43" i="58"/>
  <c r="JR43" i="58" s="1"/>
  <c r="GS43" i="58"/>
  <c r="JU43" i="58" s="1"/>
  <c r="GO44" i="58"/>
  <c r="JF44" i="58" s="1"/>
  <c r="GP44" i="58"/>
  <c r="GQ44" i="58"/>
  <c r="JO44" i="58" s="1"/>
  <c r="GR44" i="58"/>
  <c r="JR44" i="58" s="1"/>
  <c r="GS44" i="58"/>
  <c r="JU44" i="58" s="1"/>
  <c r="GO45" i="58"/>
  <c r="JF45" i="58" s="1"/>
  <c r="GP45" i="58"/>
  <c r="GQ45" i="58"/>
  <c r="JO45" i="58" s="1"/>
  <c r="GR45" i="58"/>
  <c r="JR45" i="58" s="1"/>
  <c r="GS45" i="58"/>
  <c r="JU45" i="58" s="1"/>
  <c r="GO46" i="58"/>
  <c r="JF46" i="58" s="1"/>
  <c r="GP46" i="58"/>
  <c r="GQ46" i="58"/>
  <c r="JO46" i="58" s="1"/>
  <c r="GR46" i="58"/>
  <c r="JR46" i="58" s="1"/>
  <c r="GS46" i="58"/>
  <c r="JU46" i="58" s="1"/>
  <c r="GO47" i="58"/>
  <c r="JF47" i="58" s="1"/>
  <c r="GP47" i="58"/>
  <c r="GQ47" i="58"/>
  <c r="JO47" i="58" s="1"/>
  <c r="GR47" i="58"/>
  <c r="JR47" i="58" s="1"/>
  <c r="GS47" i="58"/>
  <c r="JU47" i="58" s="1"/>
  <c r="GO48" i="58"/>
  <c r="JF48" i="58" s="1"/>
  <c r="GP48" i="58"/>
  <c r="GQ48" i="58"/>
  <c r="JO48" i="58" s="1"/>
  <c r="GR48" i="58"/>
  <c r="JR48" i="58" s="1"/>
  <c r="GS48" i="58"/>
  <c r="JU48" i="58" s="1"/>
  <c r="GO49" i="58"/>
  <c r="JF49" i="58" s="1"/>
  <c r="GP49" i="58"/>
  <c r="GQ49" i="58"/>
  <c r="JO49" i="58" s="1"/>
  <c r="GR49" i="58"/>
  <c r="JR49" i="58" s="1"/>
  <c r="GS49" i="58"/>
  <c r="JU49" i="58" s="1"/>
  <c r="GO50" i="58"/>
  <c r="JF50" i="58" s="1"/>
  <c r="GP50" i="58"/>
  <c r="GQ50" i="58"/>
  <c r="JO50" i="58" s="1"/>
  <c r="GR50" i="58"/>
  <c r="JR50" i="58" s="1"/>
  <c r="GS50" i="58"/>
  <c r="JU50" i="58" s="1"/>
  <c r="JF56" i="58"/>
  <c r="KV56" i="58" s="1"/>
  <c r="GO57" i="58"/>
  <c r="JF57" i="58" s="1"/>
  <c r="GP57" i="58"/>
  <c r="GQ57" i="58"/>
  <c r="JO57" i="58" s="1"/>
  <c r="GR57" i="58"/>
  <c r="JR57" i="58" s="1"/>
  <c r="GS57" i="58"/>
  <c r="JU57" i="58" s="1"/>
  <c r="GO58" i="58"/>
  <c r="JF58" i="58" s="1"/>
  <c r="GP58" i="58"/>
  <c r="GQ58" i="58"/>
  <c r="JO58" i="58" s="1"/>
  <c r="GR58" i="58"/>
  <c r="JR58" i="58" s="1"/>
  <c r="GS58" i="58"/>
  <c r="JU58" i="58" s="1"/>
  <c r="GO59" i="58"/>
  <c r="JF59" i="58" s="1"/>
  <c r="GP59" i="58"/>
  <c r="GQ59" i="58"/>
  <c r="JO59" i="58" s="1"/>
  <c r="GR59" i="58"/>
  <c r="JR59" i="58" s="1"/>
  <c r="GS59" i="58"/>
  <c r="JU59" i="58" s="1"/>
  <c r="GO60" i="58"/>
  <c r="JF60" i="58" s="1"/>
  <c r="GP60" i="58"/>
  <c r="GQ60" i="58"/>
  <c r="JO60" i="58" s="1"/>
  <c r="GR60" i="58"/>
  <c r="JR60" i="58" s="1"/>
  <c r="GS60" i="58"/>
  <c r="JU60" i="58" s="1"/>
  <c r="GO61" i="58"/>
  <c r="JF61" i="58" s="1"/>
  <c r="GP61" i="58"/>
  <c r="GQ61" i="58"/>
  <c r="JO61" i="58" s="1"/>
  <c r="GR61" i="58"/>
  <c r="JR61" i="58" s="1"/>
  <c r="GS61" i="58"/>
  <c r="JU61" i="58" s="1"/>
  <c r="GO62" i="58"/>
  <c r="JF62" i="58" s="1"/>
  <c r="GP62" i="58"/>
  <c r="GQ62" i="58"/>
  <c r="JO62" i="58" s="1"/>
  <c r="GR62" i="58"/>
  <c r="JR62" i="58" s="1"/>
  <c r="GS62" i="58"/>
  <c r="JU62" i="58" s="1"/>
  <c r="GO63" i="58"/>
  <c r="JF63" i="58" s="1"/>
  <c r="GP63" i="58"/>
  <c r="GQ63" i="58"/>
  <c r="JO63" i="58" s="1"/>
  <c r="GR63" i="58"/>
  <c r="JR63" i="58" s="1"/>
  <c r="GS63" i="58"/>
  <c r="JU63" i="58" s="1"/>
  <c r="GO64" i="58"/>
  <c r="JF64" i="58" s="1"/>
  <c r="GP64" i="58"/>
  <c r="GQ64" i="58"/>
  <c r="JO64" i="58" s="1"/>
  <c r="GR64" i="58"/>
  <c r="JR64" i="58" s="1"/>
  <c r="GS64" i="58"/>
  <c r="JU64" i="58" s="1"/>
  <c r="GO65" i="58"/>
  <c r="JF65" i="58" s="1"/>
  <c r="GP65" i="58"/>
  <c r="GQ65" i="58"/>
  <c r="JO65" i="58" s="1"/>
  <c r="GR65" i="58"/>
  <c r="JR65" i="58" s="1"/>
  <c r="GS65" i="58"/>
  <c r="JU65" i="58" s="1"/>
  <c r="GO66" i="58"/>
  <c r="JF66" i="58" s="1"/>
  <c r="GP66" i="58"/>
  <c r="GQ66" i="58"/>
  <c r="JO66" i="58" s="1"/>
  <c r="GR66" i="58"/>
  <c r="JR66" i="58" s="1"/>
  <c r="GS66" i="58"/>
  <c r="JU66" i="58" s="1"/>
  <c r="GO67" i="58"/>
  <c r="JF67" i="58" s="1"/>
  <c r="GP67" i="58"/>
  <c r="GQ67" i="58"/>
  <c r="JO67" i="58" s="1"/>
  <c r="GR67" i="58"/>
  <c r="JR67" i="58" s="1"/>
  <c r="GS67" i="58"/>
  <c r="JU67" i="58" s="1"/>
  <c r="GO68" i="58"/>
  <c r="JF68" i="58" s="1"/>
  <c r="GP68" i="58"/>
  <c r="GQ68" i="58"/>
  <c r="JO68" i="58" s="1"/>
  <c r="GR68" i="58"/>
  <c r="JR68" i="58" s="1"/>
  <c r="GS68" i="58"/>
  <c r="JU68" i="58" s="1"/>
  <c r="GO69" i="58"/>
  <c r="JF69" i="58" s="1"/>
  <c r="GP69" i="58"/>
  <c r="GQ69" i="58"/>
  <c r="JO69" i="58" s="1"/>
  <c r="GR69" i="58"/>
  <c r="JR69" i="58" s="1"/>
  <c r="GS69" i="58"/>
  <c r="JU69" i="58" s="1"/>
  <c r="GO70" i="58"/>
  <c r="JF70" i="58" s="1"/>
  <c r="GP70" i="58"/>
  <c r="GQ70" i="58"/>
  <c r="JO70" i="58" s="1"/>
  <c r="GR70" i="58"/>
  <c r="JR70" i="58" s="1"/>
  <c r="GS70" i="58"/>
  <c r="JU70" i="58" s="1"/>
  <c r="GO71" i="58"/>
  <c r="JF71" i="58" s="1"/>
  <c r="GP71" i="58"/>
  <c r="GQ71" i="58"/>
  <c r="JO71" i="58" s="1"/>
  <c r="GR71" i="58"/>
  <c r="JR71" i="58" s="1"/>
  <c r="GS71" i="58"/>
  <c r="JU71" i="58" s="1"/>
  <c r="GO72" i="58"/>
  <c r="JF72" i="58" s="1"/>
  <c r="GP72" i="58"/>
  <c r="GQ72" i="58"/>
  <c r="JO72" i="58" s="1"/>
  <c r="GR72" i="58"/>
  <c r="JR72" i="58" s="1"/>
  <c r="GS72" i="58"/>
  <c r="JU72" i="58" s="1"/>
  <c r="GO73" i="58"/>
  <c r="JF73" i="58" s="1"/>
  <c r="GP73" i="58"/>
  <c r="GQ73" i="58"/>
  <c r="JO73" i="58" s="1"/>
  <c r="GR73" i="58"/>
  <c r="JR73" i="58" s="1"/>
  <c r="GS73" i="58"/>
  <c r="JU73" i="58" s="1"/>
  <c r="GO74" i="58"/>
  <c r="JF74" i="58" s="1"/>
  <c r="GP74" i="58"/>
  <c r="GQ74" i="58"/>
  <c r="JO74" i="58" s="1"/>
  <c r="GR74" i="58"/>
  <c r="JR74" i="58" s="1"/>
  <c r="GS74" i="58"/>
  <c r="JU74" i="58" s="1"/>
  <c r="GO75" i="58"/>
  <c r="JF75" i="58" s="1"/>
  <c r="GP75" i="58"/>
  <c r="GQ75" i="58"/>
  <c r="JO75" i="58" s="1"/>
  <c r="GR75" i="58"/>
  <c r="JR75" i="58" s="1"/>
  <c r="GS75" i="58"/>
  <c r="JU75" i="58" s="1"/>
  <c r="GO76" i="58"/>
  <c r="JF76" i="58" s="1"/>
  <c r="GP76" i="58"/>
  <c r="GQ76" i="58"/>
  <c r="JO76" i="58" s="1"/>
  <c r="GR76" i="58"/>
  <c r="JR76" i="58" s="1"/>
  <c r="GS76" i="58"/>
  <c r="JU76" i="58" s="1"/>
  <c r="GO77" i="58"/>
  <c r="JF77" i="58" s="1"/>
  <c r="GP77" i="58"/>
  <c r="GQ77" i="58"/>
  <c r="JO77" i="58" s="1"/>
  <c r="GR77" i="58"/>
  <c r="JR77" i="58" s="1"/>
  <c r="GS77" i="58"/>
  <c r="JU77" i="58" s="1"/>
  <c r="GO78" i="58"/>
  <c r="JF78" i="58" s="1"/>
  <c r="GP78" i="58"/>
  <c r="GQ78" i="58"/>
  <c r="JO78" i="58" s="1"/>
  <c r="GR78" i="58"/>
  <c r="JR78" i="58" s="1"/>
  <c r="GS78" i="58"/>
  <c r="JU78" i="58" s="1"/>
  <c r="GO79" i="58"/>
  <c r="JF79" i="58" s="1"/>
  <c r="GP79" i="58"/>
  <c r="GQ79" i="58"/>
  <c r="JO79" i="58" s="1"/>
  <c r="GR79" i="58"/>
  <c r="JR79" i="58" s="1"/>
  <c r="GS79" i="58"/>
  <c r="JU79" i="58" s="1"/>
  <c r="GO80" i="58"/>
  <c r="JF80" i="58" s="1"/>
  <c r="GP80" i="58"/>
  <c r="GQ80" i="58"/>
  <c r="JO80" i="58" s="1"/>
  <c r="GR80" i="58"/>
  <c r="JR80" i="58" s="1"/>
  <c r="GS80" i="58"/>
  <c r="JU80" i="58" s="1"/>
  <c r="GO81" i="58"/>
  <c r="JF81" i="58" s="1"/>
  <c r="GP81" i="58"/>
  <c r="GQ81" i="58"/>
  <c r="JO81" i="58" s="1"/>
  <c r="GR81" i="58"/>
  <c r="JR81" i="58" s="1"/>
  <c r="GS81" i="58"/>
  <c r="JU81" i="58" s="1"/>
  <c r="GO82" i="58"/>
  <c r="JF82" i="58" s="1"/>
  <c r="GP82" i="58"/>
  <c r="GQ82" i="58"/>
  <c r="JO82" i="58" s="1"/>
  <c r="GR82" i="58"/>
  <c r="JR82" i="58" s="1"/>
  <c r="GS82" i="58"/>
  <c r="JU82" i="58" s="1"/>
  <c r="GO83" i="58"/>
  <c r="JF83" i="58" s="1"/>
  <c r="GP83" i="58"/>
  <c r="GQ83" i="58"/>
  <c r="JO83" i="58" s="1"/>
  <c r="GR83" i="58"/>
  <c r="JR83" i="58" s="1"/>
  <c r="GS83" i="58"/>
  <c r="JU83" i="58" s="1"/>
  <c r="GO84" i="58"/>
  <c r="JF84" i="58" s="1"/>
  <c r="GP84" i="58"/>
  <c r="GQ84" i="58"/>
  <c r="JO84" i="58" s="1"/>
  <c r="GR84" i="58"/>
  <c r="JR84" i="58" s="1"/>
  <c r="GS84" i="58"/>
  <c r="JU84" i="58" s="1"/>
  <c r="GO85" i="58"/>
  <c r="JF85" i="58" s="1"/>
  <c r="GP85" i="58"/>
  <c r="GQ85" i="58"/>
  <c r="JO85" i="58" s="1"/>
  <c r="GR85" i="58"/>
  <c r="JR85" i="58" s="1"/>
  <c r="GS85" i="58"/>
  <c r="JU85" i="58" s="1"/>
  <c r="GO86" i="58"/>
  <c r="JF86" i="58" s="1"/>
  <c r="GP86" i="58"/>
  <c r="GQ86" i="58"/>
  <c r="JO86" i="58" s="1"/>
  <c r="GR86" i="58"/>
  <c r="JR86" i="58" s="1"/>
  <c r="GS86" i="58"/>
  <c r="JU86" i="58" s="1"/>
  <c r="GO87" i="58"/>
  <c r="JF87" i="58" s="1"/>
  <c r="GP87" i="58"/>
  <c r="GQ87" i="58"/>
  <c r="JO87" i="58" s="1"/>
  <c r="GR87" i="58"/>
  <c r="JR87" i="58" s="1"/>
  <c r="GS87" i="58"/>
  <c r="JU87" i="58" s="1"/>
  <c r="GO88" i="58"/>
  <c r="JF88" i="58" s="1"/>
  <c r="GP88" i="58"/>
  <c r="GQ88" i="58"/>
  <c r="JO88" i="58" s="1"/>
  <c r="GR88" i="58"/>
  <c r="JR88" i="58" s="1"/>
  <c r="GS88" i="58"/>
  <c r="JU88" i="58" s="1"/>
  <c r="GO89" i="58"/>
  <c r="JF89" i="58" s="1"/>
  <c r="GP89" i="58"/>
  <c r="GQ89" i="58"/>
  <c r="JO89" i="58" s="1"/>
  <c r="GR89" i="58"/>
  <c r="JR89" i="58" s="1"/>
  <c r="GS89" i="58"/>
  <c r="JU89" i="58" s="1"/>
  <c r="GO90" i="58"/>
  <c r="JF90" i="58" s="1"/>
  <c r="GP90" i="58"/>
  <c r="GQ90" i="58"/>
  <c r="JO90" i="58" s="1"/>
  <c r="GR90" i="58"/>
  <c r="JR90" i="58" s="1"/>
  <c r="GS90" i="58"/>
  <c r="JU90" i="58" s="1"/>
  <c r="GO91" i="58"/>
  <c r="JF91" i="58" s="1"/>
  <c r="GP91" i="58"/>
  <c r="GQ91" i="58"/>
  <c r="JO91" i="58" s="1"/>
  <c r="GR91" i="58"/>
  <c r="JR91" i="58" s="1"/>
  <c r="GS91" i="58"/>
  <c r="JU91" i="58" s="1"/>
  <c r="GO92" i="58"/>
  <c r="JF92" i="58" s="1"/>
  <c r="GP92" i="58"/>
  <c r="GQ92" i="58"/>
  <c r="JO92" i="58" s="1"/>
  <c r="GR92" i="58"/>
  <c r="JR92" i="58" s="1"/>
  <c r="GS92" i="58"/>
  <c r="JU92" i="58" s="1"/>
  <c r="GO93" i="58"/>
  <c r="JF93" i="58" s="1"/>
  <c r="GP93" i="58"/>
  <c r="GQ93" i="58"/>
  <c r="JO93" i="58" s="1"/>
  <c r="GR93" i="58"/>
  <c r="JR93" i="58" s="1"/>
  <c r="GS93" i="58"/>
  <c r="JU93" i="58" s="1"/>
  <c r="GO94" i="58"/>
  <c r="JF94" i="58" s="1"/>
  <c r="GP94" i="58"/>
  <c r="GQ94" i="58"/>
  <c r="JO94" i="58" s="1"/>
  <c r="GR94" i="58"/>
  <c r="JR94" i="58" s="1"/>
  <c r="GS94" i="58"/>
  <c r="JU94" i="58" s="1"/>
  <c r="GO95" i="58"/>
  <c r="JF95" i="58" s="1"/>
  <c r="GP95" i="58"/>
  <c r="GQ95" i="58"/>
  <c r="JO95" i="58" s="1"/>
  <c r="GR95" i="58"/>
  <c r="JR95" i="58" s="1"/>
  <c r="GS95" i="58"/>
  <c r="JU95" i="58" s="1"/>
  <c r="GO96" i="58"/>
  <c r="JF96" i="58" s="1"/>
  <c r="GP96" i="58"/>
  <c r="GQ96" i="58"/>
  <c r="JO96" i="58" s="1"/>
  <c r="GR96" i="58"/>
  <c r="JR96" i="58" s="1"/>
  <c r="GS96" i="58"/>
  <c r="JU96" i="58" s="1"/>
  <c r="GO97" i="58"/>
  <c r="JF97" i="58" s="1"/>
  <c r="GP97" i="58"/>
  <c r="GQ97" i="58"/>
  <c r="JO97" i="58" s="1"/>
  <c r="GR97" i="58"/>
  <c r="JR97" i="58" s="1"/>
  <c r="GS97" i="58"/>
  <c r="JU97" i="58" s="1"/>
  <c r="GO98" i="58"/>
  <c r="JF98" i="58" s="1"/>
  <c r="GP98" i="58"/>
  <c r="GQ98" i="58"/>
  <c r="JO98" i="58" s="1"/>
  <c r="GR98" i="58"/>
  <c r="JR98" i="58" s="1"/>
  <c r="GS98" i="58"/>
  <c r="JU98" i="58" s="1"/>
  <c r="GO99" i="58"/>
  <c r="JF99" i="58" s="1"/>
  <c r="GP99" i="58"/>
  <c r="GQ99" i="58"/>
  <c r="JO99" i="58" s="1"/>
  <c r="GR99" i="58"/>
  <c r="JR99" i="58" s="1"/>
  <c r="GS99" i="58"/>
  <c r="JU99" i="58" s="1"/>
  <c r="GO100" i="58"/>
  <c r="JF100" i="58" s="1"/>
  <c r="GP100" i="58"/>
  <c r="GQ100" i="58"/>
  <c r="JO100" i="58" s="1"/>
  <c r="GR100" i="58"/>
  <c r="JR100" i="58" s="1"/>
  <c r="GS100" i="58"/>
  <c r="JU100" i="58" s="1"/>
  <c r="GO101" i="58"/>
  <c r="JF101" i="58" s="1"/>
  <c r="GP101" i="58"/>
  <c r="GQ101" i="58"/>
  <c r="JO101" i="58" s="1"/>
  <c r="GR101" i="58"/>
  <c r="JR101" i="58" s="1"/>
  <c r="GS101" i="58"/>
  <c r="JU101" i="58" s="1"/>
  <c r="GO102" i="58"/>
  <c r="JF102" i="58" s="1"/>
  <c r="GP102" i="58"/>
  <c r="GQ102" i="58"/>
  <c r="JO102" i="58" s="1"/>
  <c r="GR102" i="58"/>
  <c r="JR102" i="58" s="1"/>
  <c r="GS102" i="58"/>
  <c r="JU102" i="58" s="1"/>
  <c r="GO103" i="58"/>
  <c r="JF103" i="58" s="1"/>
  <c r="GP103" i="58"/>
  <c r="GQ103" i="58"/>
  <c r="JO103" i="58" s="1"/>
  <c r="GR103" i="58"/>
  <c r="JR103" i="58" s="1"/>
  <c r="GS103" i="58"/>
  <c r="JU103" i="58" s="1"/>
  <c r="GO104" i="58"/>
  <c r="JF104" i="58" s="1"/>
  <c r="GP104" i="58"/>
  <c r="GQ104" i="58"/>
  <c r="JO104" i="58" s="1"/>
  <c r="GR104" i="58"/>
  <c r="JR104" i="58" s="1"/>
  <c r="GS104" i="58"/>
  <c r="JU104" i="58" s="1"/>
  <c r="GO105" i="58"/>
  <c r="JF105" i="58" s="1"/>
  <c r="GP105" i="58"/>
  <c r="GQ105" i="58"/>
  <c r="JO105" i="58" s="1"/>
  <c r="GR105" i="58"/>
  <c r="JR105" i="58" s="1"/>
  <c r="GS105" i="58"/>
  <c r="JU105" i="58" s="1"/>
  <c r="GO106" i="58"/>
  <c r="JF106" i="58" s="1"/>
  <c r="GP106" i="58"/>
  <c r="GQ106" i="58"/>
  <c r="JO106" i="58" s="1"/>
  <c r="GR106" i="58"/>
  <c r="JR106" i="58" s="1"/>
  <c r="GS106" i="58"/>
  <c r="JU106" i="58" s="1"/>
  <c r="GO107" i="58"/>
  <c r="JF107" i="58" s="1"/>
  <c r="GP107" i="58"/>
  <c r="GQ107" i="58"/>
  <c r="JO107" i="58" s="1"/>
  <c r="GR107" i="58"/>
  <c r="JR107" i="58" s="1"/>
  <c r="GS107" i="58"/>
  <c r="JU107" i="58" s="1"/>
  <c r="GO108" i="58"/>
  <c r="JF108" i="58" s="1"/>
  <c r="GP108" i="58"/>
  <c r="GQ108" i="58"/>
  <c r="JO108" i="58" s="1"/>
  <c r="GR108" i="58"/>
  <c r="JR108" i="58" s="1"/>
  <c r="GS108" i="58"/>
  <c r="JU108" i="58" s="1"/>
  <c r="GO109" i="58"/>
  <c r="JF109" i="58" s="1"/>
  <c r="GP109" i="58"/>
  <c r="GQ109" i="58"/>
  <c r="JO109" i="58" s="1"/>
  <c r="GR109" i="58"/>
  <c r="JR109" i="58" s="1"/>
  <c r="GS109" i="58"/>
  <c r="JU109" i="58" s="1"/>
  <c r="GO110" i="58"/>
  <c r="JF110" i="58" s="1"/>
  <c r="GP110" i="58"/>
  <c r="GQ110" i="58"/>
  <c r="JO110" i="58" s="1"/>
  <c r="GR110" i="58"/>
  <c r="JR110" i="58" s="1"/>
  <c r="GS110" i="58"/>
  <c r="JU110" i="58" s="1"/>
  <c r="GO111" i="58"/>
  <c r="JF111" i="58" s="1"/>
  <c r="GP111" i="58"/>
  <c r="GQ111" i="58"/>
  <c r="JO111" i="58" s="1"/>
  <c r="GR111" i="58"/>
  <c r="JR111" i="58" s="1"/>
  <c r="GS111" i="58"/>
  <c r="JU111" i="58" s="1"/>
  <c r="GO112" i="58"/>
  <c r="JF112" i="58" s="1"/>
  <c r="GP112" i="58"/>
  <c r="GQ112" i="58"/>
  <c r="JO112" i="58" s="1"/>
  <c r="GR112" i="58"/>
  <c r="JR112" i="58" s="1"/>
  <c r="GS112" i="58"/>
  <c r="JU112" i="58" s="1"/>
  <c r="GO113" i="58"/>
  <c r="JF113" i="58" s="1"/>
  <c r="GP113" i="58"/>
  <c r="GQ113" i="58"/>
  <c r="JO113" i="58" s="1"/>
  <c r="GR113" i="58"/>
  <c r="JR113" i="58" s="1"/>
  <c r="GS113" i="58"/>
  <c r="JU113" i="58" s="1"/>
  <c r="GO114" i="58"/>
  <c r="JF114" i="58" s="1"/>
  <c r="GP114" i="58"/>
  <c r="GQ114" i="58"/>
  <c r="JO114" i="58" s="1"/>
  <c r="GR114" i="58"/>
  <c r="JR114" i="58" s="1"/>
  <c r="GS114" i="58"/>
  <c r="JU114" i="58" s="1"/>
  <c r="GO115" i="58"/>
  <c r="JF115" i="58" s="1"/>
  <c r="GP115" i="58"/>
  <c r="GQ115" i="58"/>
  <c r="JO115" i="58" s="1"/>
  <c r="GR115" i="58"/>
  <c r="JR115" i="58" s="1"/>
  <c r="GS115" i="58"/>
  <c r="JU115" i="58" s="1"/>
  <c r="GS5" i="58"/>
  <c r="JU5" i="58" s="1"/>
  <c r="GR5" i="58"/>
  <c r="JR5" i="58" s="1"/>
  <c r="GQ5" i="58"/>
  <c r="JO5" i="58" s="1"/>
  <c r="GP5" i="58"/>
  <c r="GO5" i="58"/>
  <c r="JF5" i="58" s="1"/>
  <c r="GI6" i="58"/>
  <c r="JE6" i="58" s="1"/>
  <c r="GJ6" i="58"/>
  <c r="GK6" i="58"/>
  <c r="JN6" i="58" s="1"/>
  <c r="GL6" i="58"/>
  <c r="JQ6" i="58" s="1"/>
  <c r="GM6" i="58"/>
  <c r="JT6" i="58" s="1"/>
  <c r="GI7" i="58"/>
  <c r="JE7" i="58" s="1"/>
  <c r="GJ7" i="58"/>
  <c r="GK7" i="58"/>
  <c r="JN7" i="58" s="1"/>
  <c r="GL7" i="58"/>
  <c r="JQ7" i="58" s="1"/>
  <c r="GM7" i="58"/>
  <c r="JT7" i="58" s="1"/>
  <c r="GI8" i="58"/>
  <c r="JE8" i="58" s="1"/>
  <c r="GJ8" i="58"/>
  <c r="GK8" i="58"/>
  <c r="JN8" i="58" s="1"/>
  <c r="GL8" i="58"/>
  <c r="JQ8" i="58" s="1"/>
  <c r="GM8" i="58"/>
  <c r="JT8" i="58" s="1"/>
  <c r="GI9" i="58"/>
  <c r="JE9" i="58" s="1"/>
  <c r="GJ9" i="58"/>
  <c r="GK9" i="58"/>
  <c r="JN9" i="58" s="1"/>
  <c r="GL9" i="58"/>
  <c r="JQ9" i="58" s="1"/>
  <c r="GM9" i="58"/>
  <c r="JT9" i="58" s="1"/>
  <c r="GI10" i="58"/>
  <c r="JE10" i="58" s="1"/>
  <c r="GJ10" i="58"/>
  <c r="GK10" i="58"/>
  <c r="JN10" i="58" s="1"/>
  <c r="GL10" i="58"/>
  <c r="JQ10" i="58" s="1"/>
  <c r="GM10" i="58"/>
  <c r="JT10" i="58" s="1"/>
  <c r="GI11" i="58"/>
  <c r="JE11" i="58" s="1"/>
  <c r="GJ11" i="58"/>
  <c r="GK11" i="58"/>
  <c r="JN11" i="58" s="1"/>
  <c r="GL11" i="58"/>
  <c r="JQ11" i="58" s="1"/>
  <c r="GM11" i="58"/>
  <c r="JT11" i="58" s="1"/>
  <c r="GI12" i="58"/>
  <c r="JE12" i="58" s="1"/>
  <c r="GJ12" i="58"/>
  <c r="GK12" i="58"/>
  <c r="JN12" i="58" s="1"/>
  <c r="GL12" i="58"/>
  <c r="JQ12" i="58" s="1"/>
  <c r="GM12" i="58"/>
  <c r="JT12" i="58" s="1"/>
  <c r="GI13" i="58"/>
  <c r="JE13" i="58" s="1"/>
  <c r="GJ13" i="58"/>
  <c r="GK13" i="58"/>
  <c r="JN13" i="58" s="1"/>
  <c r="GL13" i="58"/>
  <c r="JQ13" i="58" s="1"/>
  <c r="GM13" i="58"/>
  <c r="JT13" i="58" s="1"/>
  <c r="GI14" i="58"/>
  <c r="JE14" i="58" s="1"/>
  <c r="GJ14" i="58"/>
  <c r="GK14" i="58"/>
  <c r="JN14" i="58" s="1"/>
  <c r="GL14" i="58"/>
  <c r="JQ14" i="58" s="1"/>
  <c r="GM14" i="58"/>
  <c r="JT14" i="58" s="1"/>
  <c r="GI15" i="58"/>
  <c r="JE15" i="58" s="1"/>
  <c r="GJ15" i="58"/>
  <c r="GK15" i="58"/>
  <c r="JN15" i="58" s="1"/>
  <c r="GL15" i="58"/>
  <c r="JQ15" i="58" s="1"/>
  <c r="GM15" i="58"/>
  <c r="JT15" i="58" s="1"/>
  <c r="GI16" i="58"/>
  <c r="JE16" i="58" s="1"/>
  <c r="GJ16" i="58"/>
  <c r="GK16" i="58"/>
  <c r="JN16" i="58" s="1"/>
  <c r="GL16" i="58"/>
  <c r="JQ16" i="58" s="1"/>
  <c r="GM16" i="58"/>
  <c r="JT16" i="58" s="1"/>
  <c r="GI17" i="58"/>
  <c r="JE17" i="58" s="1"/>
  <c r="GJ17" i="58"/>
  <c r="GK17" i="58"/>
  <c r="JN17" i="58" s="1"/>
  <c r="GL17" i="58"/>
  <c r="JQ17" i="58" s="1"/>
  <c r="GM17" i="58"/>
  <c r="JT17" i="58" s="1"/>
  <c r="GI18" i="58"/>
  <c r="JE18" i="58" s="1"/>
  <c r="GJ18" i="58"/>
  <c r="GK18" i="58"/>
  <c r="JN18" i="58" s="1"/>
  <c r="GL18" i="58"/>
  <c r="JQ18" i="58" s="1"/>
  <c r="GM18" i="58"/>
  <c r="JT18" i="58" s="1"/>
  <c r="GI19" i="58"/>
  <c r="JE19" i="58" s="1"/>
  <c r="GJ19" i="58"/>
  <c r="GK19" i="58"/>
  <c r="JN19" i="58" s="1"/>
  <c r="GL19" i="58"/>
  <c r="JQ19" i="58" s="1"/>
  <c r="GM19" i="58"/>
  <c r="JT19" i="58" s="1"/>
  <c r="GI20" i="58"/>
  <c r="JE20" i="58" s="1"/>
  <c r="GJ20" i="58"/>
  <c r="GK20" i="58"/>
  <c r="JN20" i="58" s="1"/>
  <c r="GL20" i="58"/>
  <c r="JQ20" i="58" s="1"/>
  <c r="GM20" i="58"/>
  <c r="JT20" i="58" s="1"/>
  <c r="GI21" i="58"/>
  <c r="JE21" i="58" s="1"/>
  <c r="GJ21" i="58"/>
  <c r="GK21" i="58"/>
  <c r="JN21" i="58" s="1"/>
  <c r="GL21" i="58"/>
  <c r="JQ21" i="58" s="1"/>
  <c r="GM21" i="58"/>
  <c r="JT21" i="58" s="1"/>
  <c r="GI22" i="58"/>
  <c r="JE22" i="58" s="1"/>
  <c r="GJ22" i="58"/>
  <c r="GK22" i="58"/>
  <c r="JN22" i="58" s="1"/>
  <c r="GL22" i="58"/>
  <c r="JQ22" i="58" s="1"/>
  <c r="GM22" i="58"/>
  <c r="JT22" i="58" s="1"/>
  <c r="GI23" i="58"/>
  <c r="JE23" i="58" s="1"/>
  <c r="GJ23" i="58"/>
  <c r="GK23" i="58"/>
  <c r="JN23" i="58" s="1"/>
  <c r="GL23" i="58"/>
  <c r="JQ23" i="58" s="1"/>
  <c r="GM23" i="58"/>
  <c r="JT23" i="58" s="1"/>
  <c r="GI24" i="58"/>
  <c r="JE24" i="58" s="1"/>
  <c r="GJ24" i="58"/>
  <c r="GK24" i="58"/>
  <c r="JN24" i="58" s="1"/>
  <c r="GL24" i="58"/>
  <c r="JQ24" i="58" s="1"/>
  <c r="GM24" i="58"/>
  <c r="JT24" i="58" s="1"/>
  <c r="GI25" i="58"/>
  <c r="JE25" i="58" s="1"/>
  <c r="GJ25" i="58"/>
  <c r="GK25" i="58"/>
  <c r="JN25" i="58" s="1"/>
  <c r="GL25" i="58"/>
  <c r="JQ25" i="58" s="1"/>
  <c r="GM25" i="58"/>
  <c r="JT25" i="58" s="1"/>
  <c r="GI26" i="58"/>
  <c r="JE26" i="58" s="1"/>
  <c r="GJ26" i="58"/>
  <c r="GK26" i="58"/>
  <c r="JN26" i="58" s="1"/>
  <c r="GL26" i="58"/>
  <c r="JQ26" i="58" s="1"/>
  <c r="GM26" i="58"/>
  <c r="JT26" i="58" s="1"/>
  <c r="GI27" i="58"/>
  <c r="JE27" i="58" s="1"/>
  <c r="GJ27" i="58"/>
  <c r="GK27" i="58"/>
  <c r="JN27" i="58" s="1"/>
  <c r="GL27" i="58"/>
  <c r="JQ27" i="58" s="1"/>
  <c r="GM27" i="58"/>
  <c r="JT27" i="58" s="1"/>
  <c r="GI28" i="58"/>
  <c r="JE28" i="58" s="1"/>
  <c r="GJ28" i="58"/>
  <c r="GK28" i="58"/>
  <c r="JN28" i="58" s="1"/>
  <c r="GL28" i="58"/>
  <c r="JQ28" i="58" s="1"/>
  <c r="GM28" i="58"/>
  <c r="JT28" i="58" s="1"/>
  <c r="GI29" i="58"/>
  <c r="JE29" i="58" s="1"/>
  <c r="GJ29" i="58"/>
  <c r="GK29" i="58"/>
  <c r="JN29" i="58" s="1"/>
  <c r="GL29" i="58"/>
  <c r="JQ29" i="58" s="1"/>
  <c r="GM29" i="58"/>
  <c r="JT29" i="58" s="1"/>
  <c r="GI30" i="58"/>
  <c r="JE30" i="58" s="1"/>
  <c r="GJ30" i="58"/>
  <c r="GK30" i="58"/>
  <c r="JN30" i="58" s="1"/>
  <c r="GL30" i="58"/>
  <c r="JQ30" i="58" s="1"/>
  <c r="GM30" i="58"/>
  <c r="JT30" i="58" s="1"/>
  <c r="GI31" i="58"/>
  <c r="JE31" i="58" s="1"/>
  <c r="GJ31" i="58"/>
  <c r="GK31" i="58"/>
  <c r="JN31" i="58" s="1"/>
  <c r="GL31" i="58"/>
  <c r="JQ31" i="58" s="1"/>
  <c r="GM31" i="58"/>
  <c r="JT31" i="58" s="1"/>
  <c r="GI32" i="58"/>
  <c r="JE32" i="58" s="1"/>
  <c r="GJ32" i="58"/>
  <c r="GK32" i="58"/>
  <c r="JN32" i="58" s="1"/>
  <c r="GL32" i="58"/>
  <c r="JQ32" i="58" s="1"/>
  <c r="GM32" i="58"/>
  <c r="JT32" i="58" s="1"/>
  <c r="GI33" i="58"/>
  <c r="JE33" i="58" s="1"/>
  <c r="GJ33" i="58"/>
  <c r="GK33" i="58"/>
  <c r="JN33" i="58" s="1"/>
  <c r="GL33" i="58"/>
  <c r="JQ33" i="58" s="1"/>
  <c r="GM33" i="58"/>
  <c r="JT33" i="58" s="1"/>
  <c r="GI34" i="58"/>
  <c r="JE34" i="58" s="1"/>
  <c r="GJ34" i="58"/>
  <c r="GK34" i="58"/>
  <c r="JN34" i="58" s="1"/>
  <c r="GL34" i="58"/>
  <c r="JQ34" i="58" s="1"/>
  <c r="GM34" i="58"/>
  <c r="JT34" i="58" s="1"/>
  <c r="GI35" i="58"/>
  <c r="JE35" i="58" s="1"/>
  <c r="GJ35" i="58"/>
  <c r="GK35" i="58"/>
  <c r="JN35" i="58" s="1"/>
  <c r="GL35" i="58"/>
  <c r="JQ35" i="58" s="1"/>
  <c r="GM35" i="58"/>
  <c r="JT35" i="58" s="1"/>
  <c r="GI36" i="58"/>
  <c r="JE36" i="58" s="1"/>
  <c r="GJ36" i="58"/>
  <c r="GK36" i="58"/>
  <c r="JN36" i="58" s="1"/>
  <c r="GL36" i="58"/>
  <c r="JQ36" i="58" s="1"/>
  <c r="GM36" i="58"/>
  <c r="JT36" i="58" s="1"/>
  <c r="GI37" i="58"/>
  <c r="JE37" i="58" s="1"/>
  <c r="GJ37" i="58"/>
  <c r="GK37" i="58"/>
  <c r="JN37" i="58" s="1"/>
  <c r="GL37" i="58"/>
  <c r="JQ37" i="58" s="1"/>
  <c r="GM37" i="58"/>
  <c r="JT37" i="58" s="1"/>
  <c r="GI38" i="58"/>
  <c r="JE38" i="58" s="1"/>
  <c r="GJ38" i="58"/>
  <c r="GK38" i="58"/>
  <c r="JN38" i="58" s="1"/>
  <c r="GL38" i="58"/>
  <c r="JQ38" i="58" s="1"/>
  <c r="GM38" i="58"/>
  <c r="JT38" i="58" s="1"/>
  <c r="GI39" i="58"/>
  <c r="JE39" i="58" s="1"/>
  <c r="GJ39" i="58"/>
  <c r="GK39" i="58"/>
  <c r="JN39" i="58" s="1"/>
  <c r="GL39" i="58"/>
  <c r="JQ39" i="58" s="1"/>
  <c r="GM39" i="58"/>
  <c r="JT39" i="58" s="1"/>
  <c r="GI40" i="58"/>
  <c r="JE40" i="58" s="1"/>
  <c r="GJ40" i="58"/>
  <c r="GK40" i="58"/>
  <c r="JN40" i="58" s="1"/>
  <c r="GL40" i="58"/>
  <c r="JQ40" i="58" s="1"/>
  <c r="GM40" i="58"/>
  <c r="JT40" i="58" s="1"/>
  <c r="GI41" i="58"/>
  <c r="JE41" i="58" s="1"/>
  <c r="GJ41" i="58"/>
  <c r="GK41" i="58"/>
  <c r="JN41" i="58" s="1"/>
  <c r="GL41" i="58"/>
  <c r="JQ41" i="58" s="1"/>
  <c r="GM41" i="58"/>
  <c r="JT41" i="58" s="1"/>
  <c r="GI42" i="58"/>
  <c r="JE42" i="58" s="1"/>
  <c r="GJ42" i="58"/>
  <c r="GK42" i="58"/>
  <c r="JN42" i="58" s="1"/>
  <c r="GL42" i="58"/>
  <c r="JQ42" i="58" s="1"/>
  <c r="GM42" i="58"/>
  <c r="JT42" i="58" s="1"/>
  <c r="GI43" i="58"/>
  <c r="JE43" i="58" s="1"/>
  <c r="GJ43" i="58"/>
  <c r="GK43" i="58"/>
  <c r="JN43" i="58" s="1"/>
  <c r="GL43" i="58"/>
  <c r="JQ43" i="58" s="1"/>
  <c r="GM43" i="58"/>
  <c r="JT43" i="58" s="1"/>
  <c r="GI44" i="58"/>
  <c r="JE44" i="58" s="1"/>
  <c r="GJ44" i="58"/>
  <c r="GK44" i="58"/>
  <c r="JN44" i="58" s="1"/>
  <c r="GL44" i="58"/>
  <c r="JQ44" i="58" s="1"/>
  <c r="GM44" i="58"/>
  <c r="JT44" i="58" s="1"/>
  <c r="GI45" i="58"/>
  <c r="JE45" i="58" s="1"/>
  <c r="GJ45" i="58"/>
  <c r="GK45" i="58"/>
  <c r="JN45" i="58" s="1"/>
  <c r="GL45" i="58"/>
  <c r="JQ45" i="58" s="1"/>
  <c r="GM45" i="58"/>
  <c r="JT45" i="58" s="1"/>
  <c r="GI46" i="58"/>
  <c r="JE46" i="58" s="1"/>
  <c r="GJ46" i="58"/>
  <c r="GK46" i="58"/>
  <c r="JN46" i="58" s="1"/>
  <c r="GL46" i="58"/>
  <c r="JQ46" i="58" s="1"/>
  <c r="GM46" i="58"/>
  <c r="JT46" i="58" s="1"/>
  <c r="GI47" i="58"/>
  <c r="JE47" i="58" s="1"/>
  <c r="GJ47" i="58"/>
  <c r="GK47" i="58"/>
  <c r="JN47" i="58" s="1"/>
  <c r="GL47" i="58"/>
  <c r="JQ47" i="58" s="1"/>
  <c r="GM47" i="58"/>
  <c r="JT47" i="58" s="1"/>
  <c r="GI48" i="58"/>
  <c r="JE48" i="58" s="1"/>
  <c r="GJ48" i="58"/>
  <c r="GK48" i="58"/>
  <c r="JN48" i="58" s="1"/>
  <c r="GL48" i="58"/>
  <c r="JQ48" i="58" s="1"/>
  <c r="GM48" i="58"/>
  <c r="JT48" i="58" s="1"/>
  <c r="GI49" i="58"/>
  <c r="JE49" i="58" s="1"/>
  <c r="GJ49" i="58"/>
  <c r="GK49" i="58"/>
  <c r="JN49" i="58" s="1"/>
  <c r="GL49" i="58"/>
  <c r="JQ49" i="58" s="1"/>
  <c r="GM49" i="58"/>
  <c r="JT49" i="58" s="1"/>
  <c r="GI50" i="58"/>
  <c r="JE50" i="58" s="1"/>
  <c r="GJ50" i="58"/>
  <c r="GK50" i="58"/>
  <c r="JN50" i="58" s="1"/>
  <c r="GL50" i="58"/>
  <c r="JQ50" i="58" s="1"/>
  <c r="GM50" i="58"/>
  <c r="JT50" i="58" s="1"/>
  <c r="JE56" i="58"/>
  <c r="KU56" i="58" s="1"/>
  <c r="GI57" i="58"/>
  <c r="JE57" i="58" s="1"/>
  <c r="GJ57" i="58"/>
  <c r="GK57" i="58"/>
  <c r="JN57" i="58" s="1"/>
  <c r="GL57" i="58"/>
  <c r="JQ57" i="58" s="1"/>
  <c r="GM57" i="58"/>
  <c r="JT57" i="58" s="1"/>
  <c r="GI58" i="58"/>
  <c r="JE58" i="58" s="1"/>
  <c r="GJ58" i="58"/>
  <c r="GK58" i="58"/>
  <c r="JN58" i="58" s="1"/>
  <c r="GL58" i="58"/>
  <c r="JQ58" i="58" s="1"/>
  <c r="GM58" i="58"/>
  <c r="JT58" i="58" s="1"/>
  <c r="GI59" i="58"/>
  <c r="JE59" i="58" s="1"/>
  <c r="GJ59" i="58"/>
  <c r="GK59" i="58"/>
  <c r="JN59" i="58" s="1"/>
  <c r="GL59" i="58"/>
  <c r="JQ59" i="58" s="1"/>
  <c r="GM59" i="58"/>
  <c r="JT59" i="58" s="1"/>
  <c r="GI60" i="58"/>
  <c r="JE60" i="58" s="1"/>
  <c r="GJ60" i="58"/>
  <c r="GK60" i="58"/>
  <c r="JN60" i="58" s="1"/>
  <c r="GL60" i="58"/>
  <c r="JQ60" i="58" s="1"/>
  <c r="GM60" i="58"/>
  <c r="JT60" i="58" s="1"/>
  <c r="GI61" i="58"/>
  <c r="JE61" i="58" s="1"/>
  <c r="GJ61" i="58"/>
  <c r="GK61" i="58"/>
  <c r="JN61" i="58" s="1"/>
  <c r="GL61" i="58"/>
  <c r="JQ61" i="58" s="1"/>
  <c r="GM61" i="58"/>
  <c r="JT61" i="58" s="1"/>
  <c r="GI62" i="58"/>
  <c r="JE62" i="58" s="1"/>
  <c r="GJ62" i="58"/>
  <c r="GK62" i="58"/>
  <c r="JN62" i="58" s="1"/>
  <c r="GL62" i="58"/>
  <c r="JQ62" i="58" s="1"/>
  <c r="GM62" i="58"/>
  <c r="JT62" i="58" s="1"/>
  <c r="GI63" i="58"/>
  <c r="JE63" i="58" s="1"/>
  <c r="GJ63" i="58"/>
  <c r="GK63" i="58"/>
  <c r="JN63" i="58" s="1"/>
  <c r="GL63" i="58"/>
  <c r="JQ63" i="58" s="1"/>
  <c r="GM63" i="58"/>
  <c r="JT63" i="58" s="1"/>
  <c r="GI64" i="58"/>
  <c r="JE64" i="58" s="1"/>
  <c r="GJ64" i="58"/>
  <c r="GK64" i="58"/>
  <c r="JN64" i="58" s="1"/>
  <c r="GL64" i="58"/>
  <c r="JQ64" i="58" s="1"/>
  <c r="GM64" i="58"/>
  <c r="JT64" i="58" s="1"/>
  <c r="GI65" i="58"/>
  <c r="JE65" i="58" s="1"/>
  <c r="GJ65" i="58"/>
  <c r="GK65" i="58"/>
  <c r="JN65" i="58" s="1"/>
  <c r="GL65" i="58"/>
  <c r="JQ65" i="58" s="1"/>
  <c r="GM65" i="58"/>
  <c r="JT65" i="58" s="1"/>
  <c r="GI66" i="58"/>
  <c r="JE66" i="58" s="1"/>
  <c r="GJ66" i="58"/>
  <c r="GK66" i="58"/>
  <c r="JN66" i="58" s="1"/>
  <c r="GL66" i="58"/>
  <c r="JQ66" i="58" s="1"/>
  <c r="GM66" i="58"/>
  <c r="JT66" i="58" s="1"/>
  <c r="GI67" i="58"/>
  <c r="JE67" i="58" s="1"/>
  <c r="GJ67" i="58"/>
  <c r="GK67" i="58"/>
  <c r="JN67" i="58" s="1"/>
  <c r="GL67" i="58"/>
  <c r="JQ67" i="58" s="1"/>
  <c r="GM67" i="58"/>
  <c r="JT67" i="58" s="1"/>
  <c r="GI68" i="58"/>
  <c r="JE68" i="58" s="1"/>
  <c r="GJ68" i="58"/>
  <c r="GK68" i="58"/>
  <c r="JN68" i="58" s="1"/>
  <c r="GL68" i="58"/>
  <c r="JQ68" i="58" s="1"/>
  <c r="GM68" i="58"/>
  <c r="JT68" i="58" s="1"/>
  <c r="GI69" i="58"/>
  <c r="JE69" i="58" s="1"/>
  <c r="GJ69" i="58"/>
  <c r="GK69" i="58"/>
  <c r="JN69" i="58" s="1"/>
  <c r="GL69" i="58"/>
  <c r="JQ69" i="58" s="1"/>
  <c r="GM69" i="58"/>
  <c r="JT69" i="58" s="1"/>
  <c r="GI70" i="58"/>
  <c r="JE70" i="58" s="1"/>
  <c r="GJ70" i="58"/>
  <c r="GK70" i="58"/>
  <c r="JN70" i="58" s="1"/>
  <c r="GL70" i="58"/>
  <c r="JQ70" i="58" s="1"/>
  <c r="GM70" i="58"/>
  <c r="JT70" i="58" s="1"/>
  <c r="GI71" i="58"/>
  <c r="JE71" i="58" s="1"/>
  <c r="GJ71" i="58"/>
  <c r="GK71" i="58"/>
  <c r="JN71" i="58" s="1"/>
  <c r="GL71" i="58"/>
  <c r="JQ71" i="58" s="1"/>
  <c r="GM71" i="58"/>
  <c r="JT71" i="58" s="1"/>
  <c r="GI72" i="58"/>
  <c r="JE72" i="58" s="1"/>
  <c r="GJ72" i="58"/>
  <c r="GK72" i="58"/>
  <c r="JN72" i="58" s="1"/>
  <c r="GL72" i="58"/>
  <c r="JQ72" i="58" s="1"/>
  <c r="GM72" i="58"/>
  <c r="JT72" i="58" s="1"/>
  <c r="GI73" i="58"/>
  <c r="JE73" i="58" s="1"/>
  <c r="GJ73" i="58"/>
  <c r="GK73" i="58"/>
  <c r="JN73" i="58" s="1"/>
  <c r="GL73" i="58"/>
  <c r="JQ73" i="58" s="1"/>
  <c r="GM73" i="58"/>
  <c r="JT73" i="58" s="1"/>
  <c r="GI74" i="58"/>
  <c r="JE74" i="58" s="1"/>
  <c r="GJ74" i="58"/>
  <c r="GK74" i="58"/>
  <c r="JN74" i="58" s="1"/>
  <c r="GL74" i="58"/>
  <c r="JQ74" i="58" s="1"/>
  <c r="GM74" i="58"/>
  <c r="JT74" i="58" s="1"/>
  <c r="GI75" i="58"/>
  <c r="JE75" i="58" s="1"/>
  <c r="GJ75" i="58"/>
  <c r="GK75" i="58"/>
  <c r="JN75" i="58" s="1"/>
  <c r="GL75" i="58"/>
  <c r="JQ75" i="58" s="1"/>
  <c r="GM75" i="58"/>
  <c r="JT75" i="58" s="1"/>
  <c r="GI76" i="58"/>
  <c r="JE76" i="58" s="1"/>
  <c r="GJ76" i="58"/>
  <c r="GK76" i="58"/>
  <c r="JN76" i="58" s="1"/>
  <c r="GL76" i="58"/>
  <c r="JQ76" i="58" s="1"/>
  <c r="GM76" i="58"/>
  <c r="JT76" i="58" s="1"/>
  <c r="GI77" i="58"/>
  <c r="JE77" i="58" s="1"/>
  <c r="GJ77" i="58"/>
  <c r="GK77" i="58"/>
  <c r="JN77" i="58" s="1"/>
  <c r="GL77" i="58"/>
  <c r="JQ77" i="58" s="1"/>
  <c r="GM77" i="58"/>
  <c r="JT77" i="58" s="1"/>
  <c r="GI78" i="58"/>
  <c r="JE78" i="58" s="1"/>
  <c r="GJ78" i="58"/>
  <c r="GK78" i="58"/>
  <c r="JN78" i="58" s="1"/>
  <c r="GL78" i="58"/>
  <c r="JQ78" i="58" s="1"/>
  <c r="GM78" i="58"/>
  <c r="JT78" i="58" s="1"/>
  <c r="GI79" i="58"/>
  <c r="JE79" i="58" s="1"/>
  <c r="GJ79" i="58"/>
  <c r="GK79" i="58"/>
  <c r="JN79" i="58" s="1"/>
  <c r="GL79" i="58"/>
  <c r="JQ79" i="58" s="1"/>
  <c r="GM79" i="58"/>
  <c r="JT79" i="58" s="1"/>
  <c r="GI80" i="58"/>
  <c r="JE80" i="58" s="1"/>
  <c r="GJ80" i="58"/>
  <c r="GK80" i="58"/>
  <c r="JN80" i="58" s="1"/>
  <c r="GL80" i="58"/>
  <c r="JQ80" i="58" s="1"/>
  <c r="GM80" i="58"/>
  <c r="JT80" i="58" s="1"/>
  <c r="GI81" i="58"/>
  <c r="JE81" i="58" s="1"/>
  <c r="GJ81" i="58"/>
  <c r="GK81" i="58"/>
  <c r="JN81" i="58" s="1"/>
  <c r="GL81" i="58"/>
  <c r="JQ81" i="58" s="1"/>
  <c r="GM81" i="58"/>
  <c r="JT81" i="58" s="1"/>
  <c r="GI82" i="58"/>
  <c r="JE82" i="58" s="1"/>
  <c r="GJ82" i="58"/>
  <c r="GK82" i="58"/>
  <c r="JN82" i="58" s="1"/>
  <c r="GL82" i="58"/>
  <c r="JQ82" i="58" s="1"/>
  <c r="GM82" i="58"/>
  <c r="JT82" i="58" s="1"/>
  <c r="GI83" i="58"/>
  <c r="JE83" i="58" s="1"/>
  <c r="GJ83" i="58"/>
  <c r="GK83" i="58"/>
  <c r="JN83" i="58" s="1"/>
  <c r="GL83" i="58"/>
  <c r="JQ83" i="58" s="1"/>
  <c r="GM83" i="58"/>
  <c r="JT83" i="58" s="1"/>
  <c r="GI84" i="58"/>
  <c r="JE84" i="58" s="1"/>
  <c r="GJ84" i="58"/>
  <c r="GK84" i="58"/>
  <c r="JN84" i="58" s="1"/>
  <c r="GL84" i="58"/>
  <c r="JQ84" i="58" s="1"/>
  <c r="GM84" i="58"/>
  <c r="JT84" i="58" s="1"/>
  <c r="GI85" i="58"/>
  <c r="JE85" i="58" s="1"/>
  <c r="GJ85" i="58"/>
  <c r="GK85" i="58"/>
  <c r="JN85" i="58" s="1"/>
  <c r="GL85" i="58"/>
  <c r="JQ85" i="58" s="1"/>
  <c r="GM85" i="58"/>
  <c r="JT85" i="58" s="1"/>
  <c r="GI86" i="58"/>
  <c r="JE86" i="58" s="1"/>
  <c r="GJ86" i="58"/>
  <c r="GK86" i="58"/>
  <c r="JN86" i="58" s="1"/>
  <c r="GL86" i="58"/>
  <c r="JQ86" i="58" s="1"/>
  <c r="GM86" i="58"/>
  <c r="JT86" i="58" s="1"/>
  <c r="GI87" i="58"/>
  <c r="JE87" i="58" s="1"/>
  <c r="GJ87" i="58"/>
  <c r="GK87" i="58"/>
  <c r="JN87" i="58" s="1"/>
  <c r="GL87" i="58"/>
  <c r="JQ87" i="58" s="1"/>
  <c r="GM87" i="58"/>
  <c r="JT87" i="58" s="1"/>
  <c r="GI88" i="58"/>
  <c r="JE88" i="58" s="1"/>
  <c r="GJ88" i="58"/>
  <c r="GK88" i="58"/>
  <c r="JN88" i="58" s="1"/>
  <c r="GL88" i="58"/>
  <c r="JQ88" i="58" s="1"/>
  <c r="GM88" i="58"/>
  <c r="JT88" i="58" s="1"/>
  <c r="GI89" i="58"/>
  <c r="JE89" i="58" s="1"/>
  <c r="GJ89" i="58"/>
  <c r="GK89" i="58"/>
  <c r="JN89" i="58" s="1"/>
  <c r="GL89" i="58"/>
  <c r="JQ89" i="58" s="1"/>
  <c r="GM89" i="58"/>
  <c r="JT89" i="58" s="1"/>
  <c r="GI90" i="58"/>
  <c r="JE90" i="58" s="1"/>
  <c r="GJ90" i="58"/>
  <c r="GK90" i="58"/>
  <c r="JN90" i="58" s="1"/>
  <c r="GL90" i="58"/>
  <c r="JQ90" i="58" s="1"/>
  <c r="GM90" i="58"/>
  <c r="JT90" i="58" s="1"/>
  <c r="GI91" i="58"/>
  <c r="JE91" i="58" s="1"/>
  <c r="GJ91" i="58"/>
  <c r="GK91" i="58"/>
  <c r="JN91" i="58" s="1"/>
  <c r="GL91" i="58"/>
  <c r="JQ91" i="58" s="1"/>
  <c r="GM91" i="58"/>
  <c r="JT91" i="58" s="1"/>
  <c r="GI92" i="58"/>
  <c r="JE92" i="58" s="1"/>
  <c r="GJ92" i="58"/>
  <c r="GK92" i="58"/>
  <c r="JN92" i="58" s="1"/>
  <c r="GL92" i="58"/>
  <c r="JQ92" i="58" s="1"/>
  <c r="GM92" i="58"/>
  <c r="JT92" i="58" s="1"/>
  <c r="GI93" i="58"/>
  <c r="JE93" i="58" s="1"/>
  <c r="GJ93" i="58"/>
  <c r="GK93" i="58"/>
  <c r="JN93" i="58" s="1"/>
  <c r="GL93" i="58"/>
  <c r="JQ93" i="58" s="1"/>
  <c r="GM93" i="58"/>
  <c r="JT93" i="58" s="1"/>
  <c r="GI94" i="58"/>
  <c r="JE94" i="58" s="1"/>
  <c r="GJ94" i="58"/>
  <c r="GK94" i="58"/>
  <c r="JN94" i="58" s="1"/>
  <c r="GL94" i="58"/>
  <c r="JQ94" i="58" s="1"/>
  <c r="GM94" i="58"/>
  <c r="JT94" i="58" s="1"/>
  <c r="GI95" i="58"/>
  <c r="JE95" i="58" s="1"/>
  <c r="GJ95" i="58"/>
  <c r="GK95" i="58"/>
  <c r="JN95" i="58" s="1"/>
  <c r="GL95" i="58"/>
  <c r="JQ95" i="58" s="1"/>
  <c r="GM95" i="58"/>
  <c r="JT95" i="58" s="1"/>
  <c r="GI96" i="58"/>
  <c r="JE96" i="58" s="1"/>
  <c r="GJ96" i="58"/>
  <c r="GK96" i="58"/>
  <c r="JN96" i="58" s="1"/>
  <c r="GL96" i="58"/>
  <c r="JQ96" i="58" s="1"/>
  <c r="GM96" i="58"/>
  <c r="JT96" i="58" s="1"/>
  <c r="GI97" i="58"/>
  <c r="JE97" i="58" s="1"/>
  <c r="GJ97" i="58"/>
  <c r="GK97" i="58"/>
  <c r="JN97" i="58" s="1"/>
  <c r="GL97" i="58"/>
  <c r="JQ97" i="58" s="1"/>
  <c r="GM97" i="58"/>
  <c r="JT97" i="58" s="1"/>
  <c r="GI98" i="58"/>
  <c r="JE98" i="58" s="1"/>
  <c r="GJ98" i="58"/>
  <c r="GK98" i="58"/>
  <c r="JN98" i="58" s="1"/>
  <c r="GL98" i="58"/>
  <c r="JQ98" i="58" s="1"/>
  <c r="GM98" i="58"/>
  <c r="JT98" i="58" s="1"/>
  <c r="GI99" i="58"/>
  <c r="JE99" i="58" s="1"/>
  <c r="GJ99" i="58"/>
  <c r="GK99" i="58"/>
  <c r="JN99" i="58" s="1"/>
  <c r="GL99" i="58"/>
  <c r="JQ99" i="58" s="1"/>
  <c r="GM99" i="58"/>
  <c r="JT99" i="58" s="1"/>
  <c r="GI100" i="58"/>
  <c r="JE100" i="58" s="1"/>
  <c r="GJ100" i="58"/>
  <c r="GK100" i="58"/>
  <c r="JN100" i="58" s="1"/>
  <c r="GL100" i="58"/>
  <c r="JQ100" i="58" s="1"/>
  <c r="GM100" i="58"/>
  <c r="JT100" i="58" s="1"/>
  <c r="GI101" i="58"/>
  <c r="JE101" i="58" s="1"/>
  <c r="GJ101" i="58"/>
  <c r="GK101" i="58"/>
  <c r="JN101" i="58" s="1"/>
  <c r="GL101" i="58"/>
  <c r="JQ101" i="58" s="1"/>
  <c r="GM101" i="58"/>
  <c r="JT101" i="58" s="1"/>
  <c r="GI102" i="58"/>
  <c r="JE102" i="58" s="1"/>
  <c r="GJ102" i="58"/>
  <c r="GK102" i="58"/>
  <c r="JN102" i="58" s="1"/>
  <c r="GL102" i="58"/>
  <c r="JQ102" i="58" s="1"/>
  <c r="GM102" i="58"/>
  <c r="JT102" i="58" s="1"/>
  <c r="GI103" i="58"/>
  <c r="JE103" i="58" s="1"/>
  <c r="GJ103" i="58"/>
  <c r="GK103" i="58"/>
  <c r="JN103" i="58" s="1"/>
  <c r="GL103" i="58"/>
  <c r="JQ103" i="58" s="1"/>
  <c r="GM103" i="58"/>
  <c r="JT103" i="58" s="1"/>
  <c r="GI104" i="58"/>
  <c r="JE104" i="58" s="1"/>
  <c r="GJ104" i="58"/>
  <c r="GK104" i="58"/>
  <c r="JN104" i="58" s="1"/>
  <c r="GL104" i="58"/>
  <c r="JQ104" i="58" s="1"/>
  <c r="GM104" i="58"/>
  <c r="JT104" i="58" s="1"/>
  <c r="GI105" i="58"/>
  <c r="JE105" i="58" s="1"/>
  <c r="GJ105" i="58"/>
  <c r="GK105" i="58"/>
  <c r="JN105" i="58" s="1"/>
  <c r="GL105" i="58"/>
  <c r="JQ105" i="58" s="1"/>
  <c r="GM105" i="58"/>
  <c r="JT105" i="58" s="1"/>
  <c r="GI106" i="58"/>
  <c r="JE106" i="58" s="1"/>
  <c r="GJ106" i="58"/>
  <c r="GK106" i="58"/>
  <c r="JN106" i="58" s="1"/>
  <c r="GL106" i="58"/>
  <c r="JQ106" i="58" s="1"/>
  <c r="GM106" i="58"/>
  <c r="JT106" i="58" s="1"/>
  <c r="GI107" i="58"/>
  <c r="JE107" i="58" s="1"/>
  <c r="GJ107" i="58"/>
  <c r="GK107" i="58"/>
  <c r="JN107" i="58" s="1"/>
  <c r="GL107" i="58"/>
  <c r="JQ107" i="58" s="1"/>
  <c r="GM107" i="58"/>
  <c r="JT107" i="58" s="1"/>
  <c r="GI108" i="58"/>
  <c r="JE108" i="58" s="1"/>
  <c r="GJ108" i="58"/>
  <c r="GK108" i="58"/>
  <c r="JN108" i="58" s="1"/>
  <c r="GL108" i="58"/>
  <c r="JQ108" i="58" s="1"/>
  <c r="GM108" i="58"/>
  <c r="JT108" i="58" s="1"/>
  <c r="GI109" i="58"/>
  <c r="JE109" i="58" s="1"/>
  <c r="GJ109" i="58"/>
  <c r="GK109" i="58"/>
  <c r="JN109" i="58" s="1"/>
  <c r="GL109" i="58"/>
  <c r="JQ109" i="58" s="1"/>
  <c r="GM109" i="58"/>
  <c r="JT109" i="58" s="1"/>
  <c r="GI110" i="58"/>
  <c r="JE110" i="58" s="1"/>
  <c r="GJ110" i="58"/>
  <c r="GK110" i="58"/>
  <c r="JN110" i="58" s="1"/>
  <c r="GL110" i="58"/>
  <c r="JQ110" i="58" s="1"/>
  <c r="GM110" i="58"/>
  <c r="JT110" i="58" s="1"/>
  <c r="GI111" i="58"/>
  <c r="JE111" i="58" s="1"/>
  <c r="GJ111" i="58"/>
  <c r="GK111" i="58"/>
  <c r="JN111" i="58" s="1"/>
  <c r="GL111" i="58"/>
  <c r="JQ111" i="58" s="1"/>
  <c r="GM111" i="58"/>
  <c r="JT111" i="58" s="1"/>
  <c r="GI112" i="58"/>
  <c r="JE112" i="58" s="1"/>
  <c r="GJ112" i="58"/>
  <c r="GK112" i="58"/>
  <c r="JN112" i="58" s="1"/>
  <c r="GL112" i="58"/>
  <c r="JQ112" i="58" s="1"/>
  <c r="GM112" i="58"/>
  <c r="JT112" i="58" s="1"/>
  <c r="GI113" i="58"/>
  <c r="JE113" i="58" s="1"/>
  <c r="GJ113" i="58"/>
  <c r="GK113" i="58"/>
  <c r="JN113" i="58" s="1"/>
  <c r="GL113" i="58"/>
  <c r="JQ113" i="58" s="1"/>
  <c r="GM113" i="58"/>
  <c r="JT113" i="58" s="1"/>
  <c r="GI114" i="58"/>
  <c r="JE114" i="58" s="1"/>
  <c r="GJ114" i="58"/>
  <c r="GK114" i="58"/>
  <c r="JN114" i="58" s="1"/>
  <c r="GL114" i="58"/>
  <c r="JQ114" i="58" s="1"/>
  <c r="GM114" i="58"/>
  <c r="JT114" i="58" s="1"/>
  <c r="GI115" i="58"/>
  <c r="JE115" i="58" s="1"/>
  <c r="GJ115" i="58"/>
  <c r="GK115" i="58"/>
  <c r="JN115" i="58" s="1"/>
  <c r="GL115" i="58"/>
  <c r="JQ115" i="58" s="1"/>
  <c r="GM115" i="58"/>
  <c r="JT115" i="58" s="1"/>
  <c r="GM5" i="58"/>
  <c r="JT5" i="58" s="1"/>
  <c r="GL5" i="58"/>
  <c r="JQ5" i="58" s="1"/>
  <c r="GK5" i="58"/>
  <c r="JN5" i="58" s="1"/>
  <c r="GJ5" i="58"/>
  <c r="GI5" i="58"/>
  <c r="JE5" i="58" s="1"/>
  <c r="GC6" i="58"/>
  <c r="JD6" i="58" s="1"/>
  <c r="GD6" i="58"/>
  <c r="GE6" i="58"/>
  <c r="JM6" i="58" s="1"/>
  <c r="GF6" i="58"/>
  <c r="JP6" i="58" s="1"/>
  <c r="GG6" i="58"/>
  <c r="JS6" i="58" s="1"/>
  <c r="GC7" i="58"/>
  <c r="JD7" i="58" s="1"/>
  <c r="GD7" i="58"/>
  <c r="GE7" i="58"/>
  <c r="JM7" i="58" s="1"/>
  <c r="GF7" i="58"/>
  <c r="JP7" i="58" s="1"/>
  <c r="GG7" i="58"/>
  <c r="JS7" i="58" s="1"/>
  <c r="GC8" i="58"/>
  <c r="JD8" i="58" s="1"/>
  <c r="GD8" i="58"/>
  <c r="GE8" i="58"/>
  <c r="JM8" i="58" s="1"/>
  <c r="GF8" i="58"/>
  <c r="JP8" i="58" s="1"/>
  <c r="GG8" i="58"/>
  <c r="JS8" i="58" s="1"/>
  <c r="GC9" i="58"/>
  <c r="JD9" i="58" s="1"/>
  <c r="GD9" i="58"/>
  <c r="GE9" i="58"/>
  <c r="JM9" i="58" s="1"/>
  <c r="GF9" i="58"/>
  <c r="JP9" i="58" s="1"/>
  <c r="GG9" i="58"/>
  <c r="JS9" i="58" s="1"/>
  <c r="GC10" i="58"/>
  <c r="JD10" i="58" s="1"/>
  <c r="GD10" i="58"/>
  <c r="GE10" i="58"/>
  <c r="JM10" i="58" s="1"/>
  <c r="GF10" i="58"/>
  <c r="JP10" i="58" s="1"/>
  <c r="GG10" i="58"/>
  <c r="JS10" i="58" s="1"/>
  <c r="GC11" i="58"/>
  <c r="JD11" i="58" s="1"/>
  <c r="GD11" i="58"/>
  <c r="GE11" i="58"/>
  <c r="JM11" i="58" s="1"/>
  <c r="GF11" i="58"/>
  <c r="JP11" i="58" s="1"/>
  <c r="GG11" i="58"/>
  <c r="JS11" i="58" s="1"/>
  <c r="GC12" i="58"/>
  <c r="JD12" i="58" s="1"/>
  <c r="GD12" i="58"/>
  <c r="GE12" i="58"/>
  <c r="JM12" i="58" s="1"/>
  <c r="GF12" i="58"/>
  <c r="JP12" i="58" s="1"/>
  <c r="GG12" i="58"/>
  <c r="JS12" i="58" s="1"/>
  <c r="GC13" i="58"/>
  <c r="JD13" i="58" s="1"/>
  <c r="GD13" i="58"/>
  <c r="GE13" i="58"/>
  <c r="JM13" i="58" s="1"/>
  <c r="GF13" i="58"/>
  <c r="JP13" i="58" s="1"/>
  <c r="GG13" i="58"/>
  <c r="JS13" i="58" s="1"/>
  <c r="GC14" i="58"/>
  <c r="JD14" i="58" s="1"/>
  <c r="GD14" i="58"/>
  <c r="GE14" i="58"/>
  <c r="JM14" i="58" s="1"/>
  <c r="GF14" i="58"/>
  <c r="JP14" i="58" s="1"/>
  <c r="GG14" i="58"/>
  <c r="JS14" i="58" s="1"/>
  <c r="GC15" i="58"/>
  <c r="JD15" i="58" s="1"/>
  <c r="GD15" i="58"/>
  <c r="GE15" i="58"/>
  <c r="JM15" i="58" s="1"/>
  <c r="GF15" i="58"/>
  <c r="JP15" i="58" s="1"/>
  <c r="GG15" i="58"/>
  <c r="JS15" i="58" s="1"/>
  <c r="GC16" i="58"/>
  <c r="JD16" i="58" s="1"/>
  <c r="GD16" i="58"/>
  <c r="GE16" i="58"/>
  <c r="JM16" i="58" s="1"/>
  <c r="GF16" i="58"/>
  <c r="JP16" i="58" s="1"/>
  <c r="GG16" i="58"/>
  <c r="JS16" i="58" s="1"/>
  <c r="GC17" i="58"/>
  <c r="JD17" i="58" s="1"/>
  <c r="GD17" i="58"/>
  <c r="GE17" i="58"/>
  <c r="JM17" i="58" s="1"/>
  <c r="GF17" i="58"/>
  <c r="JP17" i="58" s="1"/>
  <c r="GG17" i="58"/>
  <c r="JS17" i="58" s="1"/>
  <c r="GC18" i="58"/>
  <c r="JD18" i="58" s="1"/>
  <c r="GD18" i="58"/>
  <c r="GE18" i="58"/>
  <c r="JM18" i="58" s="1"/>
  <c r="GF18" i="58"/>
  <c r="JP18" i="58" s="1"/>
  <c r="GG18" i="58"/>
  <c r="JS18" i="58" s="1"/>
  <c r="GC19" i="58"/>
  <c r="JD19" i="58" s="1"/>
  <c r="GD19" i="58"/>
  <c r="GE19" i="58"/>
  <c r="JM19" i="58" s="1"/>
  <c r="GF19" i="58"/>
  <c r="JP19" i="58" s="1"/>
  <c r="GG19" i="58"/>
  <c r="JS19" i="58" s="1"/>
  <c r="GC20" i="58"/>
  <c r="JD20" i="58" s="1"/>
  <c r="GD20" i="58"/>
  <c r="GE20" i="58"/>
  <c r="JM20" i="58" s="1"/>
  <c r="GF20" i="58"/>
  <c r="JP20" i="58" s="1"/>
  <c r="GG20" i="58"/>
  <c r="JS20" i="58" s="1"/>
  <c r="GC21" i="58"/>
  <c r="JD21" i="58" s="1"/>
  <c r="GD21" i="58"/>
  <c r="GE21" i="58"/>
  <c r="JM21" i="58" s="1"/>
  <c r="GF21" i="58"/>
  <c r="JP21" i="58" s="1"/>
  <c r="GG21" i="58"/>
  <c r="JS21" i="58" s="1"/>
  <c r="GC22" i="58"/>
  <c r="JD22" i="58" s="1"/>
  <c r="GD22" i="58"/>
  <c r="GE22" i="58"/>
  <c r="JM22" i="58" s="1"/>
  <c r="GF22" i="58"/>
  <c r="JP22" i="58" s="1"/>
  <c r="GG22" i="58"/>
  <c r="JS22" i="58" s="1"/>
  <c r="GC23" i="58"/>
  <c r="JD23" i="58" s="1"/>
  <c r="GD23" i="58"/>
  <c r="GE23" i="58"/>
  <c r="JM23" i="58" s="1"/>
  <c r="GF23" i="58"/>
  <c r="JP23" i="58" s="1"/>
  <c r="GG23" i="58"/>
  <c r="JS23" i="58" s="1"/>
  <c r="GC24" i="58"/>
  <c r="JD24" i="58" s="1"/>
  <c r="GD24" i="58"/>
  <c r="GE24" i="58"/>
  <c r="JM24" i="58" s="1"/>
  <c r="GF24" i="58"/>
  <c r="JP24" i="58" s="1"/>
  <c r="GG24" i="58"/>
  <c r="JS24" i="58" s="1"/>
  <c r="GC25" i="58"/>
  <c r="JD25" i="58" s="1"/>
  <c r="GD25" i="58"/>
  <c r="GE25" i="58"/>
  <c r="JM25" i="58" s="1"/>
  <c r="GF25" i="58"/>
  <c r="JP25" i="58" s="1"/>
  <c r="GG25" i="58"/>
  <c r="JS25" i="58" s="1"/>
  <c r="GC26" i="58"/>
  <c r="JD26" i="58" s="1"/>
  <c r="GD26" i="58"/>
  <c r="GE26" i="58"/>
  <c r="JM26" i="58" s="1"/>
  <c r="GF26" i="58"/>
  <c r="JP26" i="58" s="1"/>
  <c r="GG26" i="58"/>
  <c r="JS26" i="58" s="1"/>
  <c r="GC27" i="58"/>
  <c r="JD27" i="58" s="1"/>
  <c r="GD27" i="58"/>
  <c r="GE27" i="58"/>
  <c r="JM27" i="58" s="1"/>
  <c r="GF27" i="58"/>
  <c r="JP27" i="58" s="1"/>
  <c r="GG27" i="58"/>
  <c r="JS27" i="58" s="1"/>
  <c r="GC28" i="58"/>
  <c r="JD28" i="58" s="1"/>
  <c r="GD28" i="58"/>
  <c r="GE28" i="58"/>
  <c r="JM28" i="58" s="1"/>
  <c r="GF28" i="58"/>
  <c r="JP28" i="58" s="1"/>
  <c r="GG28" i="58"/>
  <c r="JS28" i="58" s="1"/>
  <c r="GC29" i="58"/>
  <c r="JD29" i="58" s="1"/>
  <c r="GD29" i="58"/>
  <c r="GE29" i="58"/>
  <c r="JM29" i="58" s="1"/>
  <c r="GF29" i="58"/>
  <c r="JP29" i="58" s="1"/>
  <c r="GG29" i="58"/>
  <c r="JS29" i="58" s="1"/>
  <c r="GC30" i="58"/>
  <c r="JD30" i="58" s="1"/>
  <c r="GD30" i="58"/>
  <c r="GE30" i="58"/>
  <c r="JM30" i="58" s="1"/>
  <c r="GF30" i="58"/>
  <c r="JP30" i="58" s="1"/>
  <c r="GG30" i="58"/>
  <c r="JS30" i="58" s="1"/>
  <c r="GC31" i="58"/>
  <c r="JD31" i="58" s="1"/>
  <c r="GD31" i="58"/>
  <c r="GE31" i="58"/>
  <c r="JM31" i="58" s="1"/>
  <c r="GF31" i="58"/>
  <c r="JP31" i="58" s="1"/>
  <c r="GG31" i="58"/>
  <c r="JS31" i="58" s="1"/>
  <c r="GC32" i="58"/>
  <c r="JD32" i="58" s="1"/>
  <c r="GD32" i="58"/>
  <c r="GE32" i="58"/>
  <c r="JM32" i="58" s="1"/>
  <c r="GF32" i="58"/>
  <c r="JP32" i="58" s="1"/>
  <c r="GG32" i="58"/>
  <c r="JS32" i="58" s="1"/>
  <c r="GC33" i="58"/>
  <c r="JD33" i="58" s="1"/>
  <c r="GD33" i="58"/>
  <c r="GE33" i="58"/>
  <c r="JM33" i="58" s="1"/>
  <c r="GF33" i="58"/>
  <c r="JP33" i="58" s="1"/>
  <c r="GG33" i="58"/>
  <c r="JS33" i="58" s="1"/>
  <c r="GC34" i="58"/>
  <c r="JD34" i="58" s="1"/>
  <c r="GD34" i="58"/>
  <c r="GE34" i="58"/>
  <c r="JM34" i="58" s="1"/>
  <c r="GF34" i="58"/>
  <c r="JP34" i="58" s="1"/>
  <c r="GG34" i="58"/>
  <c r="JS34" i="58" s="1"/>
  <c r="GC35" i="58"/>
  <c r="JD35" i="58" s="1"/>
  <c r="GD35" i="58"/>
  <c r="GE35" i="58"/>
  <c r="JM35" i="58" s="1"/>
  <c r="GF35" i="58"/>
  <c r="JP35" i="58" s="1"/>
  <c r="GG35" i="58"/>
  <c r="JS35" i="58" s="1"/>
  <c r="GC36" i="58"/>
  <c r="JD36" i="58" s="1"/>
  <c r="GD36" i="58"/>
  <c r="GE36" i="58"/>
  <c r="JM36" i="58" s="1"/>
  <c r="GF36" i="58"/>
  <c r="JP36" i="58" s="1"/>
  <c r="GG36" i="58"/>
  <c r="JS36" i="58" s="1"/>
  <c r="GC37" i="58"/>
  <c r="JD37" i="58" s="1"/>
  <c r="GD37" i="58"/>
  <c r="GE37" i="58"/>
  <c r="JM37" i="58" s="1"/>
  <c r="GF37" i="58"/>
  <c r="JP37" i="58" s="1"/>
  <c r="GG37" i="58"/>
  <c r="JS37" i="58" s="1"/>
  <c r="GC38" i="58"/>
  <c r="JD38" i="58" s="1"/>
  <c r="GD38" i="58"/>
  <c r="GE38" i="58"/>
  <c r="JM38" i="58" s="1"/>
  <c r="GF38" i="58"/>
  <c r="JP38" i="58" s="1"/>
  <c r="GG38" i="58"/>
  <c r="JS38" i="58" s="1"/>
  <c r="GC39" i="58"/>
  <c r="JD39" i="58" s="1"/>
  <c r="GD39" i="58"/>
  <c r="GE39" i="58"/>
  <c r="JM39" i="58" s="1"/>
  <c r="GF39" i="58"/>
  <c r="JP39" i="58" s="1"/>
  <c r="GG39" i="58"/>
  <c r="JS39" i="58" s="1"/>
  <c r="GC40" i="58"/>
  <c r="JD40" i="58" s="1"/>
  <c r="GD40" i="58"/>
  <c r="GE40" i="58"/>
  <c r="JM40" i="58" s="1"/>
  <c r="GF40" i="58"/>
  <c r="JP40" i="58" s="1"/>
  <c r="GG40" i="58"/>
  <c r="JS40" i="58" s="1"/>
  <c r="GC41" i="58"/>
  <c r="JD41" i="58" s="1"/>
  <c r="GD41" i="58"/>
  <c r="GE41" i="58"/>
  <c r="JM41" i="58" s="1"/>
  <c r="GF41" i="58"/>
  <c r="JP41" i="58" s="1"/>
  <c r="GG41" i="58"/>
  <c r="JS41" i="58" s="1"/>
  <c r="GC42" i="58"/>
  <c r="JD42" i="58" s="1"/>
  <c r="GD42" i="58"/>
  <c r="GE42" i="58"/>
  <c r="JM42" i="58" s="1"/>
  <c r="GF42" i="58"/>
  <c r="JP42" i="58" s="1"/>
  <c r="GG42" i="58"/>
  <c r="JS42" i="58" s="1"/>
  <c r="GC43" i="58"/>
  <c r="JD43" i="58" s="1"/>
  <c r="GD43" i="58"/>
  <c r="GE43" i="58"/>
  <c r="JM43" i="58" s="1"/>
  <c r="GF43" i="58"/>
  <c r="JP43" i="58" s="1"/>
  <c r="GG43" i="58"/>
  <c r="JS43" i="58" s="1"/>
  <c r="GC44" i="58"/>
  <c r="JD44" i="58" s="1"/>
  <c r="GD44" i="58"/>
  <c r="GE44" i="58"/>
  <c r="JM44" i="58" s="1"/>
  <c r="GF44" i="58"/>
  <c r="JP44" i="58" s="1"/>
  <c r="GG44" i="58"/>
  <c r="JS44" i="58" s="1"/>
  <c r="GC45" i="58"/>
  <c r="JD45" i="58" s="1"/>
  <c r="GD45" i="58"/>
  <c r="GE45" i="58"/>
  <c r="JM45" i="58" s="1"/>
  <c r="GF45" i="58"/>
  <c r="JP45" i="58" s="1"/>
  <c r="GG45" i="58"/>
  <c r="JS45" i="58" s="1"/>
  <c r="GC46" i="58"/>
  <c r="JD46" i="58" s="1"/>
  <c r="GD46" i="58"/>
  <c r="GE46" i="58"/>
  <c r="JM46" i="58" s="1"/>
  <c r="GF46" i="58"/>
  <c r="JP46" i="58" s="1"/>
  <c r="GG46" i="58"/>
  <c r="JS46" i="58" s="1"/>
  <c r="GC47" i="58"/>
  <c r="JD47" i="58" s="1"/>
  <c r="GD47" i="58"/>
  <c r="GE47" i="58"/>
  <c r="JM47" i="58" s="1"/>
  <c r="GF47" i="58"/>
  <c r="JP47" i="58" s="1"/>
  <c r="GG47" i="58"/>
  <c r="JS47" i="58" s="1"/>
  <c r="GC48" i="58"/>
  <c r="JD48" i="58" s="1"/>
  <c r="GD48" i="58"/>
  <c r="GE48" i="58"/>
  <c r="JM48" i="58" s="1"/>
  <c r="GF48" i="58"/>
  <c r="JP48" i="58" s="1"/>
  <c r="GG48" i="58"/>
  <c r="JS48" i="58" s="1"/>
  <c r="GC49" i="58"/>
  <c r="JD49" i="58" s="1"/>
  <c r="GD49" i="58"/>
  <c r="GE49" i="58"/>
  <c r="JM49" i="58" s="1"/>
  <c r="GF49" i="58"/>
  <c r="JP49" i="58" s="1"/>
  <c r="GG49" i="58"/>
  <c r="JS49" i="58" s="1"/>
  <c r="GC50" i="58"/>
  <c r="JD50" i="58" s="1"/>
  <c r="GD50" i="58"/>
  <c r="GE50" i="58"/>
  <c r="JM50" i="58" s="1"/>
  <c r="GF50" i="58"/>
  <c r="JP50" i="58" s="1"/>
  <c r="GG50" i="58"/>
  <c r="JS50" i="58" s="1"/>
  <c r="JD56" i="58"/>
  <c r="GC57" i="58"/>
  <c r="JD57" i="58" s="1"/>
  <c r="GD57" i="58"/>
  <c r="GE57" i="58"/>
  <c r="JM57" i="58" s="1"/>
  <c r="GF57" i="58"/>
  <c r="JP57" i="58" s="1"/>
  <c r="GG57" i="58"/>
  <c r="JS57" i="58" s="1"/>
  <c r="GC58" i="58"/>
  <c r="JD58" i="58" s="1"/>
  <c r="GD58" i="58"/>
  <c r="GE58" i="58"/>
  <c r="JM58" i="58" s="1"/>
  <c r="GF58" i="58"/>
  <c r="JP58" i="58" s="1"/>
  <c r="GG58" i="58"/>
  <c r="JS58" i="58" s="1"/>
  <c r="GC59" i="58"/>
  <c r="JD59" i="58" s="1"/>
  <c r="GD59" i="58"/>
  <c r="GE59" i="58"/>
  <c r="JM59" i="58" s="1"/>
  <c r="GF59" i="58"/>
  <c r="JP59" i="58" s="1"/>
  <c r="GG59" i="58"/>
  <c r="JS59" i="58" s="1"/>
  <c r="GC60" i="58"/>
  <c r="JD60" i="58" s="1"/>
  <c r="GD60" i="58"/>
  <c r="GE60" i="58"/>
  <c r="JM60" i="58" s="1"/>
  <c r="GF60" i="58"/>
  <c r="JP60" i="58" s="1"/>
  <c r="GG60" i="58"/>
  <c r="JS60" i="58" s="1"/>
  <c r="GC61" i="58"/>
  <c r="JD61" i="58" s="1"/>
  <c r="GD61" i="58"/>
  <c r="GE61" i="58"/>
  <c r="JM61" i="58" s="1"/>
  <c r="GF61" i="58"/>
  <c r="JP61" i="58" s="1"/>
  <c r="GG61" i="58"/>
  <c r="JS61" i="58" s="1"/>
  <c r="GC62" i="58"/>
  <c r="JD62" i="58" s="1"/>
  <c r="GD62" i="58"/>
  <c r="GE62" i="58"/>
  <c r="JM62" i="58" s="1"/>
  <c r="GF62" i="58"/>
  <c r="JP62" i="58" s="1"/>
  <c r="GG62" i="58"/>
  <c r="JS62" i="58" s="1"/>
  <c r="GC63" i="58"/>
  <c r="JD63" i="58" s="1"/>
  <c r="GD63" i="58"/>
  <c r="GE63" i="58"/>
  <c r="JM63" i="58" s="1"/>
  <c r="GF63" i="58"/>
  <c r="JP63" i="58" s="1"/>
  <c r="GG63" i="58"/>
  <c r="JS63" i="58" s="1"/>
  <c r="GC64" i="58"/>
  <c r="JD64" i="58" s="1"/>
  <c r="GD64" i="58"/>
  <c r="GE64" i="58"/>
  <c r="JM64" i="58" s="1"/>
  <c r="GF64" i="58"/>
  <c r="JP64" i="58" s="1"/>
  <c r="GG64" i="58"/>
  <c r="JS64" i="58" s="1"/>
  <c r="GC65" i="58"/>
  <c r="JD65" i="58" s="1"/>
  <c r="GD65" i="58"/>
  <c r="GE65" i="58"/>
  <c r="JM65" i="58" s="1"/>
  <c r="GF65" i="58"/>
  <c r="JP65" i="58" s="1"/>
  <c r="GG65" i="58"/>
  <c r="JS65" i="58" s="1"/>
  <c r="GC66" i="58"/>
  <c r="JD66" i="58" s="1"/>
  <c r="GD66" i="58"/>
  <c r="GE66" i="58"/>
  <c r="JM66" i="58" s="1"/>
  <c r="GF66" i="58"/>
  <c r="JP66" i="58" s="1"/>
  <c r="GG66" i="58"/>
  <c r="JS66" i="58" s="1"/>
  <c r="GC67" i="58"/>
  <c r="JD67" i="58" s="1"/>
  <c r="GD67" i="58"/>
  <c r="GE67" i="58"/>
  <c r="JM67" i="58" s="1"/>
  <c r="GF67" i="58"/>
  <c r="JP67" i="58" s="1"/>
  <c r="GG67" i="58"/>
  <c r="JS67" i="58" s="1"/>
  <c r="GC68" i="58"/>
  <c r="JD68" i="58" s="1"/>
  <c r="GD68" i="58"/>
  <c r="GE68" i="58"/>
  <c r="JM68" i="58" s="1"/>
  <c r="GF68" i="58"/>
  <c r="JP68" i="58" s="1"/>
  <c r="GG68" i="58"/>
  <c r="JS68" i="58" s="1"/>
  <c r="GC69" i="58"/>
  <c r="JD69" i="58" s="1"/>
  <c r="GD69" i="58"/>
  <c r="GE69" i="58"/>
  <c r="JM69" i="58" s="1"/>
  <c r="GF69" i="58"/>
  <c r="JP69" i="58" s="1"/>
  <c r="GG69" i="58"/>
  <c r="JS69" i="58" s="1"/>
  <c r="GC70" i="58"/>
  <c r="JD70" i="58" s="1"/>
  <c r="GD70" i="58"/>
  <c r="GE70" i="58"/>
  <c r="JM70" i="58" s="1"/>
  <c r="GF70" i="58"/>
  <c r="JP70" i="58" s="1"/>
  <c r="GG70" i="58"/>
  <c r="JS70" i="58" s="1"/>
  <c r="GC71" i="58"/>
  <c r="JD71" i="58" s="1"/>
  <c r="GD71" i="58"/>
  <c r="GE71" i="58"/>
  <c r="JM71" i="58" s="1"/>
  <c r="GF71" i="58"/>
  <c r="JP71" i="58" s="1"/>
  <c r="GG71" i="58"/>
  <c r="JS71" i="58" s="1"/>
  <c r="GC72" i="58"/>
  <c r="JD72" i="58" s="1"/>
  <c r="GD72" i="58"/>
  <c r="GE72" i="58"/>
  <c r="JM72" i="58" s="1"/>
  <c r="GF72" i="58"/>
  <c r="JP72" i="58" s="1"/>
  <c r="GG72" i="58"/>
  <c r="JS72" i="58" s="1"/>
  <c r="GC73" i="58"/>
  <c r="JD73" i="58" s="1"/>
  <c r="GD73" i="58"/>
  <c r="GE73" i="58"/>
  <c r="JM73" i="58" s="1"/>
  <c r="GF73" i="58"/>
  <c r="JP73" i="58" s="1"/>
  <c r="GG73" i="58"/>
  <c r="JS73" i="58" s="1"/>
  <c r="GC74" i="58"/>
  <c r="JD74" i="58" s="1"/>
  <c r="GD74" i="58"/>
  <c r="GE74" i="58"/>
  <c r="JM74" i="58" s="1"/>
  <c r="GF74" i="58"/>
  <c r="JP74" i="58" s="1"/>
  <c r="GG74" i="58"/>
  <c r="JS74" i="58" s="1"/>
  <c r="GC75" i="58"/>
  <c r="JD75" i="58" s="1"/>
  <c r="GD75" i="58"/>
  <c r="GE75" i="58"/>
  <c r="JM75" i="58" s="1"/>
  <c r="GF75" i="58"/>
  <c r="JP75" i="58" s="1"/>
  <c r="GG75" i="58"/>
  <c r="JS75" i="58" s="1"/>
  <c r="GC76" i="58"/>
  <c r="JD76" i="58" s="1"/>
  <c r="GD76" i="58"/>
  <c r="GE76" i="58"/>
  <c r="JM76" i="58" s="1"/>
  <c r="GF76" i="58"/>
  <c r="JP76" i="58" s="1"/>
  <c r="GG76" i="58"/>
  <c r="JS76" i="58" s="1"/>
  <c r="GC77" i="58"/>
  <c r="JD77" i="58" s="1"/>
  <c r="GD77" i="58"/>
  <c r="GE77" i="58"/>
  <c r="JM77" i="58" s="1"/>
  <c r="GF77" i="58"/>
  <c r="JP77" i="58" s="1"/>
  <c r="GG77" i="58"/>
  <c r="JS77" i="58" s="1"/>
  <c r="GC78" i="58"/>
  <c r="JD78" i="58" s="1"/>
  <c r="GD78" i="58"/>
  <c r="GE78" i="58"/>
  <c r="JM78" i="58" s="1"/>
  <c r="GF78" i="58"/>
  <c r="JP78" i="58" s="1"/>
  <c r="GG78" i="58"/>
  <c r="JS78" i="58" s="1"/>
  <c r="GC79" i="58"/>
  <c r="JD79" i="58" s="1"/>
  <c r="GD79" i="58"/>
  <c r="GE79" i="58"/>
  <c r="JM79" i="58" s="1"/>
  <c r="GF79" i="58"/>
  <c r="JP79" i="58" s="1"/>
  <c r="GG79" i="58"/>
  <c r="JS79" i="58" s="1"/>
  <c r="GC80" i="58"/>
  <c r="JD80" i="58" s="1"/>
  <c r="GD80" i="58"/>
  <c r="GE80" i="58"/>
  <c r="JM80" i="58" s="1"/>
  <c r="GF80" i="58"/>
  <c r="JP80" i="58" s="1"/>
  <c r="GG80" i="58"/>
  <c r="JS80" i="58" s="1"/>
  <c r="GC81" i="58"/>
  <c r="JD81" i="58" s="1"/>
  <c r="GD81" i="58"/>
  <c r="GE81" i="58"/>
  <c r="JM81" i="58" s="1"/>
  <c r="GF81" i="58"/>
  <c r="JP81" i="58" s="1"/>
  <c r="GG81" i="58"/>
  <c r="JS81" i="58" s="1"/>
  <c r="GC82" i="58"/>
  <c r="JD82" i="58" s="1"/>
  <c r="GD82" i="58"/>
  <c r="GE82" i="58"/>
  <c r="JM82" i="58" s="1"/>
  <c r="GF82" i="58"/>
  <c r="JP82" i="58" s="1"/>
  <c r="GG82" i="58"/>
  <c r="JS82" i="58" s="1"/>
  <c r="GC83" i="58"/>
  <c r="JD83" i="58" s="1"/>
  <c r="GD83" i="58"/>
  <c r="GE83" i="58"/>
  <c r="JM83" i="58" s="1"/>
  <c r="GF83" i="58"/>
  <c r="JP83" i="58" s="1"/>
  <c r="GG83" i="58"/>
  <c r="JS83" i="58" s="1"/>
  <c r="GC84" i="58"/>
  <c r="JD84" i="58" s="1"/>
  <c r="GD84" i="58"/>
  <c r="GE84" i="58"/>
  <c r="JM84" i="58" s="1"/>
  <c r="GF84" i="58"/>
  <c r="JP84" i="58" s="1"/>
  <c r="GG84" i="58"/>
  <c r="JS84" i="58" s="1"/>
  <c r="GC85" i="58"/>
  <c r="JD85" i="58" s="1"/>
  <c r="GD85" i="58"/>
  <c r="GE85" i="58"/>
  <c r="JM85" i="58" s="1"/>
  <c r="GF85" i="58"/>
  <c r="JP85" i="58" s="1"/>
  <c r="GG85" i="58"/>
  <c r="JS85" i="58" s="1"/>
  <c r="GC86" i="58"/>
  <c r="JD86" i="58" s="1"/>
  <c r="GD86" i="58"/>
  <c r="GE86" i="58"/>
  <c r="JM86" i="58" s="1"/>
  <c r="GF86" i="58"/>
  <c r="JP86" i="58" s="1"/>
  <c r="GG86" i="58"/>
  <c r="JS86" i="58" s="1"/>
  <c r="GC87" i="58"/>
  <c r="JD87" i="58" s="1"/>
  <c r="GD87" i="58"/>
  <c r="GE87" i="58"/>
  <c r="JM87" i="58" s="1"/>
  <c r="GF87" i="58"/>
  <c r="JP87" i="58" s="1"/>
  <c r="GG87" i="58"/>
  <c r="JS87" i="58" s="1"/>
  <c r="GC88" i="58"/>
  <c r="JD88" i="58" s="1"/>
  <c r="GD88" i="58"/>
  <c r="GE88" i="58"/>
  <c r="JM88" i="58" s="1"/>
  <c r="GF88" i="58"/>
  <c r="JP88" i="58" s="1"/>
  <c r="GG88" i="58"/>
  <c r="JS88" i="58" s="1"/>
  <c r="GC89" i="58"/>
  <c r="JD89" i="58" s="1"/>
  <c r="GD89" i="58"/>
  <c r="GE89" i="58"/>
  <c r="JM89" i="58" s="1"/>
  <c r="GF89" i="58"/>
  <c r="JP89" i="58" s="1"/>
  <c r="GG89" i="58"/>
  <c r="JS89" i="58" s="1"/>
  <c r="GC90" i="58"/>
  <c r="JD90" i="58" s="1"/>
  <c r="GD90" i="58"/>
  <c r="GE90" i="58"/>
  <c r="JM90" i="58" s="1"/>
  <c r="GF90" i="58"/>
  <c r="JP90" i="58" s="1"/>
  <c r="GG90" i="58"/>
  <c r="JS90" i="58" s="1"/>
  <c r="GC91" i="58"/>
  <c r="JD91" i="58" s="1"/>
  <c r="GD91" i="58"/>
  <c r="GE91" i="58"/>
  <c r="JM91" i="58" s="1"/>
  <c r="GF91" i="58"/>
  <c r="JP91" i="58" s="1"/>
  <c r="GG91" i="58"/>
  <c r="JS91" i="58" s="1"/>
  <c r="GC92" i="58"/>
  <c r="JD92" i="58" s="1"/>
  <c r="GD92" i="58"/>
  <c r="GE92" i="58"/>
  <c r="JM92" i="58" s="1"/>
  <c r="GF92" i="58"/>
  <c r="JP92" i="58" s="1"/>
  <c r="GG92" i="58"/>
  <c r="JS92" i="58" s="1"/>
  <c r="GC93" i="58"/>
  <c r="JD93" i="58" s="1"/>
  <c r="GD93" i="58"/>
  <c r="GE93" i="58"/>
  <c r="JM93" i="58" s="1"/>
  <c r="GF93" i="58"/>
  <c r="JP93" i="58" s="1"/>
  <c r="GG93" i="58"/>
  <c r="JS93" i="58" s="1"/>
  <c r="GC94" i="58"/>
  <c r="JD94" i="58" s="1"/>
  <c r="GD94" i="58"/>
  <c r="GE94" i="58"/>
  <c r="JM94" i="58" s="1"/>
  <c r="GF94" i="58"/>
  <c r="JP94" i="58" s="1"/>
  <c r="GG94" i="58"/>
  <c r="JS94" i="58" s="1"/>
  <c r="GC95" i="58"/>
  <c r="JD95" i="58" s="1"/>
  <c r="GD95" i="58"/>
  <c r="GE95" i="58"/>
  <c r="JM95" i="58" s="1"/>
  <c r="GF95" i="58"/>
  <c r="JP95" i="58" s="1"/>
  <c r="GG95" i="58"/>
  <c r="JS95" i="58" s="1"/>
  <c r="GC96" i="58"/>
  <c r="JD96" i="58" s="1"/>
  <c r="GD96" i="58"/>
  <c r="GE96" i="58"/>
  <c r="JM96" i="58" s="1"/>
  <c r="GF96" i="58"/>
  <c r="JP96" i="58" s="1"/>
  <c r="GG96" i="58"/>
  <c r="JS96" i="58" s="1"/>
  <c r="GC97" i="58"/>
  <c r="JD97" i="58" s="1"/>
  <c r="GD97" i="58"/>
  <c r="GE97" i="58"/>
  <c r="JM97" i="58" s="1"/>
  <c r="GF97" i="58"/>
  <c r="JP97" i="58" s="1"/>
  <c r="GG97" i="58"/>
  <c r="JS97" i="58" s="1"/>
  <c r="GC98" i="58"/>
  <c r="JD98" i="58" s="1"/>
  <c r="GD98" i="58"/>
  <c r="GE98" i="58"/>
  <c r="JM98" i="58" s="1"/>
  <c r="GF98" i="58"/>
  <c r="JP98" i="58" s="1"/>
  <c r="GG98" i="58"/>
  <c r="JS98" i="58" s="1"/>
  <c r="GC99" i="58"/>
  <c r="JD99" i="58" s="1"/>
  <c r="GD99" i="58"/>
  <c r="GE99" i="58"/>
  <c r="JM99" i="58" s="1"/>
  <c r="GF99" i="58"/>
  <c r="JP99" i="58" s="1"/>
  <c r="GG99" i="58"/>
  <c r="JS99" i="58" s="1"/>
  <c r="GC100" i="58"/>
  <c r="JD100" i="58" s="1"/>
  <c r="GD100" i="58"/>
  <c r="GE100" i="58"/>
  <c r="JM100" i="58" s="1"/>
  <c r="GF100" i="58"/>
  <c r="JP100" i="58" s="1"/>
  <c r="GG100" i="58"/>
  <c r="JS100" i="58" s="1"/>
  <c r="GC101" i="58"/>
  <c r="JD101" i="58" s="1"/>
  <c r="GD101" i="58"/>
  <c r="GE101" i="58"/>
  <c r="JM101" i="58" s="1"/>
  <c r="GF101" i="58"/>
  <c r="JP101" i="58" s="1"/>
  <c r="GG101" i="58"/>
  <c r="JS101" i="58" s="1"/>
  <c r="GC102" i="58"/>
  <c r="JD102" i="58" s="1"/>
  <c r="GD102" i="58"/>
  <c r="GE102" i="58"/>
  <c r="JM102" i="58" s="1"/>
  <c r="GF102" i="58"/>
  <c r="JP102" i="58" s="1"/>
  <c r="GG102" i="58"/>
  <c r="JS102" i="58" s="1"/>
  <c r="GC103" i="58"/>
  <c r="JD103" i="58" s="1"/>
  <c r="GD103" i="58"/>
  <c r="GE103" i="58"/>
  <c r="JM103" i="58" s="1"/>
  <c r="GF103" i="58"/>
  <c r="JP103" i="58" s="1"/>
  <c r="GG103" i="58"/>
  <c r="JS103" i="58" s="1"/>
  <c r="GC104" i="58"/>
  <c r="JD104" i="58" s="1"/>
  <c r="GD104" i="58"/>
  <c r="GE104" i="58"/>
  <c r="JM104" i="58" s="1"/>
  <c r="GF104" i="58"/>
  <c r="JP104" i="58" s="1"/>
  <c r="GG104" i="58"/>
  <c r="JS104" i="58" s="1"/>
  <c r="GC105" i="58"/>
  <c r="JD105" i="58" s="1"/>
  <c r="GD105" i="58"/>
  <c r="GE105" i="58"/>
  <c r="JM105" i="58" s="1"/>
  <c r="GF105" i="58"/>
  <c r="JP105" i="58" s="1"/>
  <c r="GG105" i="58"/>
  <c r="JS105" i="58" s="1"/>
  <c r="GC106" i="58"/>
  <c r="JD106" i="58" s="1"/>
  <c r="GD106" i="58"/>
  <c r="GE106" i="58"/>
  <c r="JM106" i="58" s="1"/>
  <c r="GF106" i="58"/>
  <c r="JP106" i="58" s="1"/>
  <c r="GG106" i="58"/>
  <c r="JS106" i="58" s="1"/>
  <c r="GC107" i="58"/>
  <c r="JD107" i="58" s="1"/>
  <c r="GD107" i="58"/>
  <c r="GE107" i="58"/>
  <c r="JM107" i="58" s="1"/>
  <c r="GF107" i="58"/>
  <c r="JP107" i="58" s="1"/>
  <c r="GG107" i="58"/>
  <c r="JS107" i="58" s="1"/>
  <c r="GC108" i="58"/>
  <c r="JD108" i="58" s="1"/>
  <c r="GD108" i="58"/>
  <c r="GE108" i="58"/>
  <c r="JM108" i="58" s="1"/>
  <c r="GF108" i="58"/>
  <c r="JP108" i="58" s="1"/>
  <c r="GG108" i="58"/>
  <c r="JS108" i="58" s="1"/>
  <c r="GC109" i="58"/>
  <c r="JD109" i="58" s="1"/>
  <c r="GD109" i="58"/>
  <c r="GE109" i="58"/>
  <c r="JM109" i="58" s="1"/>
  <c r="GF109" i="58"/>
  <c r="JP109" i="58" s="1"/>
  <c r="GG109" i="58"/>
  <c r="JS109" i="58" s="1"/>
  <c r="GC110" i="58"/>
  <c r="JD110" i="58" s="1"/>
  <c r="GD110" i="58"/>
  <c r="GE110" i="58"/>
  <c r="JM110" i="58" s="1"/>
  <c r="GF110" i="58"/>
  <c r="JP110" i="58" s="1"/>
  <c r="GG110" i="58"/>
  <c r="JS110" i="58" s="1"/>
  <c r="GC111" i="58"/>
  <c r="JD111" i="58" s="1"/>
  <c r="GD111" i="58"/>
  <c r="GE111" i="58"/>
  <c r="JM111" i="58" s="1"/>
  <c r="GF111" i="58"/>
  <c r="JP111" i="58" s="1"/>
  <c r="GG111" i="58"/>
  <c r="JS111" i="58" s="1"/>
  <c r="GC112" i="58"/>
  <c r="JD112" i="58" s="1"/>
  <c r="GD112" i="58"/>
  <c r="GE112" i="58"/>
  <c r="JM112" i="58" s="1"/>
  <c r="GF112" i="58"/>
  <c r="JP112" i="58" s="1"/>
  <c r="GG112" i="58"/>
  <c r="JS112" i="58" s="1"/>
  <c r="GC113" i="58"/>
  <c r="JD113" i="58" s="1"/>
  <c r="GD113" i="58"/>
  <c r="GE113" i="58"/>
  <c r="JM113" i="58" s="1"/>
  <c r="GF113" i="58"/>
  <c r="JP113" i="58" s="1"/>
  <c r="GG113" i="58"/>
  <c r="JS113" i="58" s="1"/>
  <c r="GC114" i="58"/>
  <c r="JD114" i="58" s="1"/>
  <c r="GD114" i="58"/>
  <c r="GE114" i="58"/>
  <c r="JM114" i="58" s="1"/>
  <c r="GF114" i="58"/>
  <c r="JP114" i="58" s="1"/>
  <c r="GG114" i="58"/>
  <c r="JS114" i="58" s="1"/>
  <c r="GC115" i="58"/>
  <c r="JD115" i="58" s="1"/>
  <c r="GD115" i="58"/>
  <c r="GE115" i="58"/>
  <c r="JM115" i="58" s="1"/>
  <c r="GF115" i="58"/>
  <c r="JP115" i="58" s="1"/>
  <c r="GG115" i="58"/>
  <c r="JS115" i="58" s="1"/>
  <c r="GG5" i="58"/>
  <c r="JS5" i="58" s="1"/>
  <c r="GF5" i="58"/>
  <c r="JP5" i="58" s="1"/>
  <c r="GE5" i="58"/>
  <c r="JM5" i="58" s="1"/>
  <c r="GD5" i="58"/>
  <c r="GC5" i="58"/>
  <c r="JD5" i="58" s="1"/>
  <c r="FZ6" i="58"/>
  <c r="FZ7" i="58"/>
  <c r="FZ8" i="58"/>
  <c r="FZ9" i="58"/>
  <c r="FZ10" i="58"/>
  <c r="FZ11" i="58"/>
  <c r="FZ12" i="58"/>
  <c r="FZ13" i="58"/>
  <c r="FZ14" i="58"/>
  <c r="FZ15" i="58"/>
  <c r="FZ16" i="58"/>
  <c r="FZ17" i="58"/>
  <c r="FZ18" i="58"/>
  <c r="FZ19" i="58"/>
  <c r="FZ20" i="58"/>
  <c r="FZ21" i="58"/>
  <c r="FZ22" i="58"/>
  <c r="FZ23" i="58"/>
  <c r="FZ24" i="58"/>
  <c r="FZ25" i="58"/>
  <c r="FZ26" i="58"/>
  <c r="FZ27" i="58"/>
  <c r="FZ28" i="58"/>
  <c r="FZ29" i="58"/>
  <c r="FZ30" i="58"/>
  <c r="FZ31" i="58"/>
  <c r="FZ32" i="58"/>
  <c r="FZ33" i="58"/>
  <c r="FZ34" i="58"/>
  <c r="FZ35" i="58"/>
  <c r="FZ36" i="58"/>
  <c r="FZ37" i="58"/>
  <c r="FZ38" i="58"/>
  <c r="FZ39" i="58"/>
  <c r="FZ40" i="58"/>
  <c r="FZ41" i="58"/>
  <c r="FZ42" i="58"/>
  <c r="FZ43" i="58"/>
  <c r="FZ44" i="58"/>
  <c r="FZ45" i="58"/>
  <c r="FZ46" i="58"/>
  <c r="FZ47" i="58"/>
  <c r="FZ48" i="58"/>
  <c r="FZ49" i="58"/>
  <c r="FZ50" i="58"/>
  <c r="FZ57" i="58"/>
  <c r="FZ58" i="58"/>
  <c r="FZ59" i="58"/>
  <c r="FZ60" i="58"/>
  <c r="FZ61" i="58"/>
  <c r="FZ62" i="58"/>
  <c r="FZ63" i="58"/>
  <c r="FZ64" i="58"/>
  <c r="FZ65" i="58"/>
  <c r="FZ66" i="58"/>
  <c r="FZ67" i="58"/>
  <c r="FZ68" i="58"/>
  <c r="FZ69" i="58"/>
  <c r="FZ70" i="58"/>
  <c r="FZ71" i="58"/>
  <c r="FZ72" i="58"/>
  <c r="FZ73" i="58"/>
  <c r="FZ74" i="58"/>
  <c r="FZ75" i="58"/>
  <c r="FZ76" i="58"/>
  <c r="FZ77" i="58"/>
  <c r="FZ78" i="58"/>
  <c r="FZ79" i="58"/>
  <c r="FZ80" i="58"/>
  <c r="FZ81" i="58"/>
  <c r="FZ82" i="58"/>
  <c r="FZ83" i="58"/>
  <c r="FZ84" i="58"/>
  <c r="FZ85" i="58"/>
  <c r="FZ86" i="58"/>
  <c r="FZ87" i="58"/>
  <c r="FZ88" i="58"/>
  <c r="FZ89" i="58"/>
  <c r="FZ90" i="58"/>
  <c r="FZ91" i="58"/>
  <c r="FZ92" i="58"/>
  <c r="FZ93" i="58"/>
  <c r="FZ94" i="58"/>
  <c r="FZ95" i="58"/>
  <c r="FZ96" i="58"/>
  <c r="FZ97" i="58"/>
  <c r="FZ98" i="58"/>
  <c r="FZ99" i="58"/>
  <c r="FZ100" i="58"/>
  <c r="FZ101" i="58"/>
  <c r="FZ102" i="58"/>
  <c r="FZ103" i="58"/>
  <c r="FZ104" i="58"/>
  <c r="FZ105" i="58"/>
  <c r="FZ106" i="58"/>
  <c r="FZ107" i="58"/>
  <c r="FZ108" i="58"/>
  <c r="FZ109" i="58"/>
  <c r="FZ110" i="58"/>
  <c r="FZ111" i="58"/>
  <c r="FZ112" i="58"/>
  <c r="FZ113" i="58"/>
  <c r="FZ114" i="58"/>
  <c r="FZ115" i="58"/>
  <c r="FZ5" i="58"/>
  <c r="FX6" i="58"/>
  <c r="FX7" i="58"/>
  <c r="FX8" i="58"/>
  <c r="FX9" i="58"/>
  <c r="FX10" i="58"/>
  <c r="FX11" i="58"/>
  <c r="FX12" i="58"/>
  <c r="FX13" i="58"/>
  <c r="FX14" i="58"/>
  <c r="FX15" i="58"/>
  <c r="FX16" i="58"/>
  <c r="FX17" i="58"/>
  <c r="FX18" i="58"/>
  <c r="FX19" i="58"/>
  <c r="FX20" i="58"/>
  <c r="FX21" i="58"/>
  <c r="FX22" i="58"/>
  <c r="FX23" i="58"/>
  <c r="FX24" i="58"/>
  <c r="FX25" i="58"/>
  <c r="FX26" i="58"/>
  <c r="FX27" i="58"/>
  <c r="FX28" i="58"/>
  <c r="FX29" i="58"/>
  <c r="FX30" i="58"/>
  <c r="FX31" i="58"/>
  <c r="FX32" i="58"/>
  <c r="FX33" i="58"/>
  <c r="FX34" i="58"/>
  <c r="FX35" i="58"/>
  <c r="FX36" i="58"/>
  <c r="FX37" i="58"/>
  <c r="FX38" i="58"/>
  <c r="FX39" i="58"/>
  <c r="FX40" i="58"/>
  <c r="FX41" i="58"/>
  <c r="FX42" i="58"/>
  <c r="FX43" i="58"/>
  <c r="FX44" i="58"/>
  <c r="FX45" i="58"/>
  <c r="FX46" i="58"/>
  <c r="FX47" i="58"/>
  <c r="FX48" i="58"/>
  <c r="FX49" i="58"/>
  <c r="FX50" i="58"/>
  <c r="FX57" i="58"/>
  <c r="FX58" i="58"/>
  <c r="FX59" i="58"/>
  <c r="FX60" i="58"/>
  <c r="FX61" i="58"/>
  <c r="FX62" i="58"/>
  <c r="FX63" i="58"/>
  <c r="FX64" i="58"/>
  <c r="FX65" i="58"/>
  <c r="FX66" i="58"/>
  <c r="FX67" i="58"/>
  <c r="FX68" i="58"/>
  <c r="FX69" i="58"/>
  <c r="FX70" i="58"/>
  <c r="FX71" i="58"/>
  <c r="FX72" i="58"/>
  <c r="FX73" i="58"/>
  <c r="FX74" i="58"/>
  <c r="FX75" i="58"/>
  <c r="FX76" i="58"/>
  <c r="FX77" i="58"/>
  <c r="FX78" i="58"/>
  <c r="FX79" i="58"/>
  <c r="FX80" i="58"/>
  <c r="FX81" i="58"/>
  <c r="FX82" i="58"/>
  <c r="FX83" i="58"/>
  <c r="FX84" i="58"/>
  <c r="FX85" i="58"/>
  <c r="FX86" i="58"/>
  <c r="FX87" i="58"/>
  <c r="FX88" i="58"/>
  <c r="FX89" i="58"/>
  <c r="FX90" i="58"/>
  <c r="FX91" i="58"/>
  <c r="FX92" i="58"/>
  <c r="FX93" i="58"/>
  <c r="FX94" i="58"/>
  <c r="FX95" i="58"/>
  <c r="FX96" i="58"/>
  <c r="FX97" i="58"/>
  <c r="FX98" i="58"/>
  <c r="FX99" i="58"/>
  <c r="FX100" i="58"/>
  <c r="FX101" i="58"/>
  <c r="FX102" i="58"/>
  <c r="FX103" i="58"/>
  <c r="FX104" i="58"/>
  <c r="FX105" i="58"/>
  <c r="FX106" i="58"/>
  <c r="FX107" i="58"/>
  <c r="FX108" i="58"/>
  <c r="FX109" i="58"/>
  <c r="FX110" i="58"/>
  <c r="FX111" i="58"/>
  <c r="FX112" i="58"/>
  <c r="FX113" i="58"/>
  <c r="FX114" i="58"/>
  <c r="FX115" i="58"/>
  <c r="FX5" i="58"/>
  <c r="FW6" i="58"/>
  <c r="FW7" i="58"/>
  <c r="FW8" i="58"/>
  <c r="FW9" i="58"/>
  <c r="FW10" i="58"/>
  <c r="FW11" i="58"/>
  <c r="FW12" i="58"/>
  <c r="FW13" i="58"/>
  <c r="FW14" i="58"/>
  <c r="FW15" i="58"/>
  <c r="FW16" i="58"/>
  <c r="FW17" i="58"/>
  <c r="FW18" i="58"/>
  <c r="FW19" i="58"/>
  <c r="FW20" i="58"/>
  <c r="FW21" i="58"/>
  <c r="FW22" i="58"/>
  <c r="FW23" i="58"/>
  <c r="FW24" i="58"/>
  <c r="FW25" i="58"/>
  <c r="FW26" i="58"/>
  <c r="FW27" i="58"/>
  <c r="FW28" i="58"/>
  <c r="FW29" i="58"/>
  <c r="FW30" i="58"/>
  <c r="FW31" i="58"/>
  <c r="FW32" i="58"/>
  <c r="FW33" i="58"/>
  <c r="FW34" i="58"/>
  <c r="FW35" i="58"/>
  <c r="FW36" i="58"/>
  <c r="FW37" i="58"/>
  <c r="FW38" i="58"/>
  <c r="FW39" i="58"/>
  <c r="FW40" i="58"/>
  <c r="FW41" i="58"/>
  <c r="FW42" i="58"/>
  <c r="FW43" i="58"/>
  <c r="FW44" i="58"/>
  <c r="FW45" i="58"/>
  <c r="FW46" i="58"/>
  <c r="FW47" i="58"/>
  <c r="FW48" i="58"/>
  <c r="FW49" i="58"/>
  <c r="FW50" i="58"/>
  <c r="FW57" i="58"/>
  <c r="FW58" i="58"/>
  <c r="FW59" i="58"/>
  <c r="FW60" i="58"/>
  <c r="FW61" i="58"/>
  <c r="FW62" i="58"/>
  <c r="FW63" i="58"/>
  <c r="FW64" i="58"/>
  <c r="FW65" i="58"/>
  <c r="FW66" i="58"/>
  <c r="FW67" i="58"/>
  <c r="FW68" i="58"/>
  <c r="FW69" i="58"/>
  <c r="FW70" i="58"/>
  <c r="FW71" i="58"/>
  <c r="FW72" i="58"/>
  <c r="FW73" i="58"/>
  <c r="FW74" i="58"/>
  <c r="FW75" i="58"/>
  <c r="FW76" i="58"/>
  <c r="FW77" i="58"/>
  <c r="FW78" i="58"/>
  <c r="FW79" i="58"/>
  <c r="FW80" i="58"/>
  <c r="FW81" i="58"/>
  <c r="FW82" i="58"/>
  <c r="FW83" i="58"/>
  <c r="FW84" i="58"/>
  <c r="FW85" i="58"/>
  <c r="FW86" i="58"/>
  <c r="FW87" i="58"/>
  <c r="FW88" i="58"/>
  <c r="FW89" i="58"/>
  <c r="FW90" i="58"/>
  <c r="FW91" i="58"/>
  <c r="FW92" i="58"/>
  <c r="FW93" i="58"/>
  <c r="FW94" i="58"/>
  <c r="FW95" i="58"/>
  <c r="FW96" i="58"/>
  <c r="FW97" i="58"/>
  <c r="FW98" i="58"/>
  <c r="FW99" i="58"/>
  <c r="FW100" i="58"/>
  <c r="FW101" i="58"/>
  <c r="FW102" i="58"/>
  <c r="FW103" i="58"/>
  <c r="FW104" i="58"/>
  <c r="FW105" i="58"/>
  <c r="FW106" i="58"/>
  <c r="FW107" i="58"/>
  <c r="FW108" i="58"/>
  <c r="FW109" i="58"/>
  <c r="FW110" i="58"/>
  <c r="FW111" i="58"/>
  <c r="FW112" i="58"/>
  <c r="FW113" i="58"/>
  <c r="FW114" i="58"/>
  <c r="FW115" i="58"/>
  <c r="FW5" i="58"/>
  <c r="FV6" i="58"/>
  <c r="FV7" i="58"/>
  <c r="FV8" i="58"/>
  <c r="FV9" i="58"/>
  <c r="FV10" i="58"/>
  <c r="FV11" i="58"/>
  <c r="FV12" i="58"/>
  <c r="FV13" i="58"/>
  <c r="FV14" i="58"/>
  <c r="FV15" i="58"/>
  <c r="FV16" i="58"/>
  <c r="FV17" i="58"/>
  <c r="FV18" i="58"/>
  <c r="FV19" i="58"/>
  <c r="FV20" i="58"/>
  <c r="FV21" i="58"/>
  <c r="FV22" i="58"/>
  <c r="FV23" i="58"/>
  <c r="FV24" i="58"/>
  <c r="FV25" i="58"/>
  <c r="FV26" i="58"/>
  <c r="FV27" i="58"/>
  <c r="FV28" i="58"/>
  <c r="FV29" i="58"/>
  <c r="FV30" i="58"/>
  <c r="FV31" i="58"/>
  <c r="FV32" i="58"/>
  <c r="FV33" i="58"/>
  <c r="FV34" i="58"/>
  <c r="FV35" i="58"/>
  <c r="FV36" i="58"/>
  <c r="FV37" i="58"/>
  <c r="FV38" i="58"/>
  <c r="FV39" i="58"/>
  <c r="FV40" i="58"/>
  <c r="FV41" i="58"/>
  <c r="FV42" i="58"/>
  <c r="FV43" i="58"/>
  <c r="FV44" i="58"/>
  <c r="FV45" i="58"/>
  <c r="FV46" i="58"/>
  <c r="FV47" i="58"/>
  <c r="FV48" i="58"/>
  <c r="FV49" i="58"/>
  <c r="FV50" i="58"/>
  <c r="FV57" i="58"/>
  <c r="FV58" i="58"/>
  <c r="FV59" i="58"/>
  <c r="FV60" i="58"/>
  <c r="FV61" i="58"/>
  <c r="FV62" i="58"/>
  <c r="FV63" i="58"/>
  <c r="FV64" i="58"/>
  <c r="FV65" i="58"/>
  <c r="FV66" i="58"/>
  <c r="FV67" i="58"/>
  <c r="FV68" i="58"/>
  <c r="FV69" i="58"/>
  <c r="FV70" i="58"/>
  <c r="FV71" i="58"/>
  <c r="FV72" i="58"/>
  <c r="FV73" i="58"/>
  <c r="FV74" i="58"/>
  <c r="FV75" i="58"/>
  <c r="FV76" i="58"/>
  <c r="FV77" i="58"/>
  <c r="FV78" i="58"/>
  <c r="FV79" i="58"/>
  <c r="FV80" i="58"/>
  <c r="FV81" i="58"/>
  <c r="FV82" i="58"/>
  <c r="FV83" i="58"/>
  <c r="FV84" i="58"/>
  <c r="FV85" i="58"/>
  <c r="FV86" i="58"/>
  <c r="FV87" i="58"/>
  <c r="FV88" i="58"/>
  <c r="FV89" i="58"/>
  <c r="FV90" i="58"/>
  <c r="FV91" i="58"/>
  <c r="FV92" i="58"/>
  <c r="FV93" i="58"/>
  <c r="FV94" i="58"/>
  <c r="FV95" i="58"/>
  <c r="FV96" i="58"/>
  <c r="FV97" i="58"/>
  <c r="FV98" i="58"/>
  <c r="FV99" i="58"/>
  <c r="FV100" i="58"/>
  <c r="FV101" i="58"/>
  <c r="FV102" i="58"/>
  <c r="FV103" i="58"/>
  <c r="FV104" i="58"/>
  <c r="FV105" i="58"/>
  <c r="FV106" i="58"/>
  <c r="FV107" i="58"/>
  <c r="FV108" i="58"/>
  <c r="FV109" i="58"/>
  <c r="FV110" i="58"/>
  <c r="FV111" i="58"/>
  <c r="FV112" i="58"/>
  <c r="FV113" i="58"/>
  <c r="FV114" i="58"/>
  <c r="FV115" i="58"/>
  <c r="FV5" i="58"/>
  <c r="FU6" i="58"/>
  <c r="FU7" i="58"/>
  <c r="FU8" i="58"/>
  <c r="FU9" i="58"/>
  <c r="FU10" i="58"/>
  <c r="FU11" i="58"/>
  <c r="FU12" i="58"/>
  <c r="FU13" i="58"/>
  <c r="FU14" i="58"/>
  <c r="FU15" i="58"/>
  <c r="FU16" i="58"/>
  <c r="FU17" i="58"/>
  <c r="FU18" i="58"/>
  <c r="FU19" i="58"/>
  <c r="FU20" i="58"/>
  <c r="FU21" i="58"/>
  <c r="FU22" i="58"/>
  <c r="FU23" i="58"/>
  <c r="FU24" i="58"/>
  <c r="FU25" i="58"/>
  <c r="FU26" i="58"/>
  <c r="FU27" i="58"/>
  <c r="FU28" i="58"/>
  <c r="FU29" i="58"/>
  <c r="FU30" i="58"/>
  <c r="FU31" i="58"/>
  <c r="FU32" i="58"/>
  <c r="FU33" i="58"/>
  <c r="FU34" i="58"/>
  <c r="FU35" i="58"/>
  <c r="FU36" i="58"/>
  <c r="FU37" i="58"/>
  <c r="FU38" i="58"/>
  <c r="FU39" i="58"/>
  <c r="FU40" i="58"/>
  <c r="FU41" i="58"/>
  <c r="FU42" i="58"/>
  <c r="FU43" i="58"/>
  <c r="FU44" i="58"/>
  <c r="FU45" i="58"/>
  <c r="FU46" i="58"/>
  <c r="FU47" i="58"/>
  <c r="FU48" i="58"/>
  <c r="FU49" i="58"/>
  <c r="FU50" i="58"/>
  <c r="FU57" i="58"/>
  <c r="FU58" i="58"/>
  <c r="FU59" i="58"/>
  <c r="FU60" i="58"/>
  <c r="FU61" i="58"/>
  <c r="FU62" i="58"/>
  <c r="FU63" i="58"/>
  <c r="FU64" i="58"/>
  <c r="FU65" i="58"/>
  <c r="FU66" i="58"/>
  <c r="FU67" i="58"/>
  <c r="FU68" i="58"/>
  <c r="FU69" i="58"/>
  <c r="FU70" i="58"/>
  <c r="FU71" i="58"/>
  <c r="FU72" i="58"/>
  <c r="FU73" i="58"/>
  <c r="FU74" i="58"/>
  <c r="FU75" i="58"/>
  <c r="FU76" i="58"/>
  <c r="FU77" i="58"/>
  <c r="FU78" i="58"/>
  <c r="FU79" i="58"/>
  <c r="FU80" i="58"/>
  <c r="FU81" i="58"/>
  <c r="FU82" i="58"/>
  <c r="FU83" i="58"/>
  <c r="FU84" i="58"/>
  <c r="FU85" i="58"/>
  <c r="FU86" i="58"/>
  <c r="FU87" i="58"/>
  <c r="FU88" i="58"/>
  <c r="FU89" i="58"/>
  <c r="FU90" i="58"/>
  <c r="FU91" i="58"/>
  <c r="FU92" i="58"/>
  <c r="FU93" i="58"/>
  <c r="FU94" i="58"/>
  <c r="FU95" i="58"/>
  <c r="FU96" i="58"/>
  <c r="FU97" i="58"/>
  <c r="FU98" i="58"/>
  <c r="FU99" i="58"/>
  <c r="FU100" i="58"/>
  <c r="FU101" i="58"/>
  <c r="FU102" i="58"/>
  <c r="FU103" i="58"/>
  <c r="FU104" i="58"/>
  <c r="FU105" i="58"/>
  <c r="FU106" i="58"/>
  <c r="FU107" i="58"/>
  <c r="FU108" i="58"/>
  <c r="FU109" i="58"/>
  <c r="FU110" i="58"/>
  <c r="FU111" i="58"/>
  <c r="FU112" i="58"/>
  <c r="FU113" i="58"/>
  <c r="FU114" i="58"/>
  <c r="FU115" i="58"/>
  <c r="FU5" i="58"/>
  <c r="FT6" i="58"/>
  <c r="FT7" i="58"/>
  <c r="FT8" i="58"/>
  <c r="FT9" i="58"/>
  <c r="FT10" i="58"/>
  <c r="FT11" i="58"/>
  <c r="FT12" i="58"/>
  <c r="FT13" i="58"/>
  <c r="FT14" i="58"/>
  <c r="FT15" i="58"/>
  <c r="FT16" i="58"/>
  <c r="FT17" i="58"/>
  <c r="FT18" i="58"/>
  <c r="FT19" i="58"/>
  <c r="FT20" i="58"/>
  <c r="FT21" i="58"/>
  <c r="FT22" i="58"/>
  <c r="FT23" i="58"/>
  <c r="FT24" i="58"/>
  <c r="FT25" i="58"/>
  <c r="FT26" i="58"/>
  <c r="FT27" i="58"/>
  <c r="FT28" i="58"/>
  <c r="FT29" i="58"/>
  <c r="FT30" i="58"/>
  <c r="FT31" i="58"/>
  <c r="FT32" i="58"/>
  <c r="FT33" i="58"/>
  <c r="FT34" i="58"/>
  <c r="FT35" i="58"/>
  <c r="FT36" i="58"/>
  <c r="FT37" i="58"/>
  <c r="FT38" i="58"/>
  <c r="FT39" i="58"/>
  <c r="FT40" i="58"/>
  <c r="FT41" i="58"/>
  <c r="FT42" i="58"/>
  <c r="FT43" i="58"/>
  <c r="FT44" i="58"/>
  <c r="FT45" i="58"/>
  <c r="FT46" i="58"/>
  <c r="FT47" i="58"/>
  <c r="FT48" i="58"/>
  <c r="FT49" i="58"/>
  <c r="FT50" i="58"/>
  <c r="FT57" i="58"/>
  <c r="FT58" i="58"/>
  <c r="FT59" i="58"/>
  <c r="FT60" i="58"/>
  <c r="FT61" i="58"/>
  <c r="FT62" i="58"/>
  <c r="FT63" i="58"/>
  <c r="FT64" i="58"/>
  <c r="FT65" i="58"/>
  <c r="FT66" i="58"/>
  <c r="FT67" i="58"/>
  <c r="FT68" i="58"/>
  <c r="FT69" i="58"/>
  <c r="FT70" i="58"/>
  <c r="FT71" i="58"/>
  <c r="FT72" i="58"/>
  <c r="FT73" i="58"/>
  <c r="FT74" i="58"/>
  <c r="FT75" i="58"/>
  <c r="FT76" i="58"/>
  <c r="FT77" i="58"/>
  <c r="FT78" i="58"/>
  <c r="FT79" i="58"/>
  <c r="FT80" i="58"/>
  <c r="FT81" i="58"/>
  <c r="FT82" i="58"/>
  <c r="FT83" i="58"/>
  <c r="FT84" i="58"/>
  <c r="FT85" i="58"/>
  <c r="FT86" i="58"/>
  <c r="FT87" i="58"/>
  <c r="FT88" i="58"/>
  <c r="FT89" i="58"/>
  <c r="FT90" i="58"/>
  <c r="FT91" i="58"/>
  <c r="FT92" i="58"/>
  <c r="FT93" i="58"/>
  <c r="FT94" i="58"/>
  <c r="FT95" i="58"/>
  <c r="FT96" i="58"/>
  <c r="FT97" i="58"/>
  <c r="FT98" i="58"/>
  <c r="FT99" i="58"/>
  <c r="FT100" i="58"/>
  <c r="FT101" i="58"/>
  <c r="FT102" i="58"/>
  <c r="FT103" i="58"/>
  <c r="FT104" i="58"/>
  <c r="FT105" i="58"/>
  <c r="FT106" i="58"/>
  <c r="FT107" i="58"/>
  <c r="FT108" i="58"/>
  <c r="FT109" i="58"/>
  <c r="FT110" i="58"/>
  <c r="FT111" i="58"/>
  <c r="FT112" i="58"/>
  <c r="FT113" i="58"/>
  <c r="FT114" i="58"/>
  <c r="FT115" i="58"/>
  <c r="FT5" i="58"/>
  <c r="FY6" i="58"/>
  <c r="FY7" i="58"/>
  <c r="FY8" i="58"/>
  <c r="FY9" i="58"/>
  <c r="FY10" i="58"/>
  <c r="FY11" i="58"/>
  <c r="FY12" i="58"/>
  <c r="FY13" i="58"/>
  <c r="FY14" i="58"/>
  <c r="FY15" i="58"/>
  <c r="FY16" i="58"/>
  <c r="FY17" i="58"/>
  <c r="FY18" i="58"/>
  <c r="FY19" i="58"/>
  <c r="FY20" i="58"/>
  <c r="FY21" i="58"/>
  <c r="FY22" i="58"/>
  <c r="FY23" i="58"/>
  <c r="FY24" i="58"/>
  <c r="FY25" i="58"/>
  <c r="FY26" i="58"/>
  <c r="FY27" i="58"/>
  <c r="FY28" i="58"/>
  <c r="FY29" i="58"/>
  <c r="FY30" i="58"/>
  <c r="FY31" i="58"/>
  <c r="FY32" i="58"/>
  <c r="FY33" i="58"/>
  <c r="FY34" i="58"/>
  <c r="FY35" i="58"/>
  <c r="FY36" i="58"/>
  <c r="FY37" i="58"/>
  <c r="FY38" i="58"/>
  <c r="FY39" i="58"/>
  <c r="FY40" i="58"/>
  <c r="FY41" i="58"/>
  <c r="FY42" i="58"/>
  <c r="FY43" i="58"/>
  <c r="FY44" i="58"/>
  <c r="FY45" i="58"/>
  <c r="FY46" i="58"/>
  <c r="FY47" i="58"/>
  <c r="FY48" i="58"/>
  <c r="FY49" i="58"/>
  <c r="FY50" i="58"/>
  <c r="FY57" i="58"/>
  <c r="FY58" i="58"/>
  <c r="FY59" i="58"/>
  <c r="FY60" i="58"/>
  <c r="FY61" i="58"/>
  <c r="FY62" i="58"/>
  <c r="FY63" i="58"/>
  <c r="FY64" i="58"/>
  <c r="FY65" i="58"/>
  <c r="FY66" i="58"/>
  <c r="FY67" i="58"/>
  <c r="FY68" i="58"/>
  <c r="FY69" i="58"/>
  <c r="FY70" i="58"/>
  <c r="FY71" i="58"/>
  <c r="FY72" i="58"/>
  <c r="FY73" i="58"/>
  <c r="FY74" i="58"/>
  <c r="FY75" i="58"/>
  <c r="FY76" i="58"/>
  <c r="FY77" i="58"/>
  <c r="FY78" i="58"/>
  <c r="FY79" i="58"/>
  <c r="FY80" i="58"/>
  <c r="FY81" i="58"/>
  <c r="FY82" i="58"/>
  <c r="FY83" i="58"/>
  <c r="FY84" i="58"/>
  <c r="FY85" i="58"/>
  <c r="FY86" i="58"/>
  <c r="FY87" i="58"/>
  <c r="FY88" i="58"/>
  <c r="FY89" i="58"/>
  <c r="FY90" i="58"/>
  <c r="FY91" i="58"/>
  <c r="FY92" i="58"/>
  <c r="FY93" i="58"/>
  <c r="FY94" i="58"/>
  <c r="FY95" i="58"/>
  <c r="FY96" i="58"/>
  <c r="FY97" i="58"/>
  <c r="FY98" i="58"/>
  <c r="FY99" i="58"/>
  <c r="FY100" i="58"/>
  <c r="FY101" i="58"/>
  <c r="FY102" i="58"/>
  <c r="FY103" i="58"/>
  <c r="FY104" i="58"/>
  <c r="FY105" i="58"/>
  <c r="FY106" i="58"/>
  <c r="FY107" i="58"/>
  <c r="FY108" i="58"/>
  <c r="FY109" i="58"/>
  <c r="FY110" i="58"/>
  <c r="FY111" i="58"/>
  <c r="FY112" i="58"/>
  <c r="FY113" i="58"/>
  <c r="FY114" i="58"/>
  <c r="FY115" i="58"/>
  <c r="FY5" i="58"/>
  <c r="FS6" i="58"/>
  <c r="FS7" i="58"/>
  <c r="FS8" i="58"/>
  <c r="FS9" i="58"/>
  <c r="FS10" i="58"/>
  <c r="FS11" i="58"/>
  <c r="FS12" i="58"/>
  <c r="FS13" i="58"/>
  <c r="FS14" i="58"/>
  <c r="FS15" i="58"/>
  <c r="FS16" i="58"/>
  <c r="FS17" i="58"/>
  <c r="FS18" i="58"/>
  <c r="FS19" i="58"/>
  <c r="FS20" i="58"/>
  <c r="FS21" i="58"/>
  <c r="FS22" i="58"/>
  <c r="FS23" i="58"/>
  <c r="FS24" i="58"/>
  <c r="FS25" i="58"/>
  <c r="FS26" i="58"/>
  <c r="FS27" i="58"/>
  <c r="FS28" i="58"/>
  <c r="FS29" i="58"/>
  <c r="FS30" i="58"/>
  <c r="FS31" i="58"/>
  <c r="FS32" i="58"/>
  <c r="FS33" i="58"/>
  <c r="FS34" i="58"/>
  <c r="FS35" i="58"/>
  <c r="FS36" i="58"/>
  <c r="FS37" i="58"/>
  <c r="FS38" i="58"/>
  <c r="FS39" i="58"/>
  <c r="FS40" i="58"/>
  <c r="FS41" i="58"/>
  <c r="FS42" i="58"/>
  <c r="FS43" i="58"/>
  <c r="FS44" i="58"/>
  <c r="FS45" i="58"/>
  <c r="FS46" i="58"/>
  <c r="FS47" i="58"/>
  <c r="FS48" i="58"/>
  <c r="FS49" i="58"/>
  <c r="FS50" i="58"/>
  <c r="FS57" i="58"/>
  <c r="FS58" i="58"/>
  <c r="FS59" i="58"/>
  <c r="FS60" i="58"/>
  <c r="FS61" i="58"/>
  <c r="FS62" i="58"/>
  <c r="FS63" i="58"/>
  <c r="FS64" i="58"/>
  <c r="FS65" i="58"/>
  <c r="FS66" i="58"/>
  <c r="FS67" i="58"/>
  <c r="FS68" i="58"/>
  <c r="FS69" i="58"/>
  <c r="FS70" i="58"/>
  <c r="FS71" i="58"/>
  <c r="FS72" i="58"/>
  <c r="FS73" i="58"/>
  <c r="FS74" i="58"/>
  <c r="FS75" i="58"/>
  <c r="FS76" i="58"/>
  <c r="FS77" i="58"/>
  <c r="FS78" i="58"/>
  <c r="FS79" i="58"/>
  <c r="FS80" i="58"/>
  <c r="FS81" i="58"/>
  <c r="FS82" i="58"/>
  <c r="FS83" i="58"/>
  <c r="FS84" i="58"/>
  <c r="FS85" i="58"/>
  <c r="FS86" i="58"/>
  <c r="FS87" i="58"/>
  <c r="FS88" i="58"/>
  <c r="FS89" i="58"/>
  <c r="FS90" i="58"/>
  <c r="FS91" i="58"/>
  <c r="FS92" i="58"/>
  <c r="FS93" i="58"/>
  <c r="FS94" i="58"/>
  <c r="FS95" i="58"/>
  <c r="FS96" i="58"/>
  <c r="FS97" i="58"/>
  <c r="FS98" i="58"/>
  <c r="FS99" i="58"/>
  <c r="FS100" i="58"/>
  <c r="FS101" i="58"/>
  <c r="FS102" i="58"/>
  <c r="FS103" i="58"/>
  <c r="FS104" i="58"/>
  <c r="FS105" i="58"/>
  <c r="FS106" i="58"/>
  <c r="FS107" i="58"/>
  <c r="FS108" i="58"/>
  <c r="FS109" i="58"/>
  <c r="FS110" i="58"/>
  <c r="FS111" i="58"/>
  <c r="FS112" i="58"/>
  <c r="FS113" i="58"/>
  <c r="FS114" i="58"/>
  <c r="FS115" i="58"/>
  <c r="FS5" i="58"/>
  <c r="FR6" i="58"/>
  <c r="FR7" i="58"/>
  <c r="FR8" i="58"/>
  <c r="FR9" i="58"/>
  <c r="FR10" i="58"/>
  <c r="FR11" i="58"/>
  <c r="FR12" i="58"/>
  <c r="FR13" i="58"/>
  <c r="FR14" i="58"/>
  <c r="FR15" i="58"/>
  <c r="FR16" i="58"/>
  <c r="FR17" i="58"/>
  <c r="FR18" i="58"/>
  <c r="FR19" i="58"/>
  <c r="FR20" i="58"/>
  <c r="FR21" i="58"/>
  <c r="FR22" i="58"/>
  <c r="FR23" i="58"/>
  <c r="FR24" i="58"/>
  <c r="FR25" i="58"/>
  <c r="FR26" i="58"/>
  <c r="FR27" i="58"/>
  <c r="FR28" i="58"/>
  <c r="FR29" i="58"/>
  <c r="FR30" i="58"/>
  <c r="FR31" i="58"/>
  <c r="FR32" i="58"/>
  <c r="FR33" i="58"/>
  <c r="FR34" i="58"/>
  <c r="FR35" i="58"/>
  <c r="FR36" i="58"/>
  <c r="FR37" i="58"/>
  <c r="FR38" i="58"/>
  <c r="FR39" i="58"/>
  <c r="FR40" i="58"/>
  <c r="FR41" i="58"/>
  <c r="FR42" i="58"/>
  <c r="FR43" i="58"/>
  <c r="FR44" i="58"/>
  <c r="FR45" i="58"/>
  <c r="FR46" i="58"/>
  <c r="FR47" i="58"/>
  <c r="FR48" i="58"/>
  <c r="FR49" i="58"/>
  <c r="FR50" i="58"/>
  <c r="FR57" i="58"/>
  <c r="FR58" i="58"/>
  <c r="FR59" i="58"/>
  <c r="FR60" i="58"/>
  <c r="FR61" i="58"/>
  <c r="FR62" i="58"/>
  <c r="FR63" i="58"/>
  <c r="FR64" i="58"/>
  <c r="FR65" i="58"/>
  <c r="FR66" i="58"/>
  <c r="FR67" i="58"/>
  <c r="FR68" i="58"/>
  <c r="FR69" i="58"/>
  <c r="FR70" i="58"/>
  <c r="FR71" i="58"/>
  <c r="FR72" i="58"/>
  <c r="FR73" i="58"/>
  <c r="FR74" i="58"/>
  <c r="FR75" i="58"/>
  <c r="FR76" i="58"/>
  <c r="FR77" i="58"/>
  <c r="FR78" i="58"/>
  <c r="FR79" i="58"/>
  <c r="FR80" i="58"/>
  <c r="FR81" i="58"/>
  <c r="FR82" i="58"/>
  <c r="FR83" i="58"/>
  <c r="FR84" i="58"/>
  <c r="FR85" i="58"/>
  <c r="FR86" i="58"/>
  <c r="FR87" i="58"/>
  <c r="FR88" i="58"/>
  <c r="FR89" i="58"/>
  <c r="FR90" i="58"/>
  <c r="FR91" i="58"/>
  <c r="FR92" i="58"/>
  <c r="FR93" i="58"/>
  <c r="FR94" i="58"/>
  <c r="FR95" i="58"/>
  <c r="FR96" i="58"/>
  <c r="FR97" i="58"/>
  <c r="FR98" i="58"/>
  <c r="FR99" i="58"/>
  <c r="FR100" i="58"/>
  <c r="FR101" i="58"/>
  <c r="FR102" i="58"/>
  <c r="FR103" i="58"/>
  <c r="FR104" i="58"/>
  <c r="FR105" i="58"/>
  <c r="FR106" i="58"/>
  <c r="FR107" i="58"/>
  <c r="FR108" i="58"/>
  <c r="FR109" i="58"/>
  <c r="FR110" i="58"/>
  <c r="FR111" i="58"/>
  <c r="FR112" i="58"/>
  <c r="FR113" i="58"/>
  <c r="FR114" i="58"/>
  <c r="FR115" i="58"/>
  <c r="FR5" i="58"/>
  <c r="FQ6" i="58"/>
  <c r="FQ7" i="58"/>
  <c r="FQ8" i="58"/>
  <c r="FQ9" i="58"/>
  <c r="FQ10" i="58"/>
  <c r="FQ11" i="58"/>
  <c r="FQ12" i="58"/>
  <c r="FQ13" i="58"/>
  <c r="FQ14" i="58"/>
  <c r="FQ15" i="58"/>
  <c r="FQ16" i="58"/>
  <c r="FQ17" i="58"/>
  <c r="FQ18" i="58"/>
  <c r="FQ19" i="58"/>
  <c r="FQ20" i="58"/>
  <c r="FQ21" i="58"/>
  <c r="FQ22" i="58"/>
  <c r="FQ23" i="58"/>
  <c r="FQ24" i="58"/>
  <c r="FQ25" i="58"/>
  <c r="FQ26" i="58"/>
  <c r="FQ27" i="58"/>
  <c r="FQ28" i="58"/>
  <c r="FQ29" i="58"/>
  <c r="FQ30" i="58"/>
  <c r="FQ31" i="58"/>
  <c r="FQ32" i="58"/>
  <c r="FQ33" i="58"/>
  <c r="FQ34" i="58"/>
  <c r="FQ35" i="58"/>
  <c r="FQ36" i="58"/>
  <c r="FQ37" i="58"/>
  <c r="FQ38" i="58"/>
  <c r="FQ39" i="58"/>
  <c r="FQ40" i="58"/>
  <c r="FQ41" i="58"/>
  <c r="FQ42" i="58"/>
  <c r="FQ43" i="58"/>
  <c r="FQ44" i="58"/>
  <c r="FQ45" i="58"/>
  <c r="FQ46" i="58"/>
  <c r="FQ47" i="58"/>
  <c r="FQ48" i="58"/>
  <c r="FQ49" i="58"/>
  <c r="FQ50" i="58"/>
  <c r="FQ57" i="58"/>
  <c r="FQ58" i="58"/>
  <c r="FQ59" i="58"/>
  <c r="FQ60" i="58"/>
  <c r="FQ61" i="58"/>
  <c r="FQ62" i="58"/>
  <c r="FQ63" i="58"/>
  <c r="FQ64" i="58"/>
  <c r="FQ65" i="58"/>
  <c r="FQ66" i="58"/>
  <c r="FQ67" i="58"/>
  <c r="FQ68" i="58"/>
  <c r="FQ69" i="58"/>
  <c r="FQ70" i="58"/>
  <c r="FQ71" i="58"/>
  <c r="FQ72" i="58"/>
  <c r="FQ73" i="58"/>
  <c r="FQ74" i="58"/>
  <c r="FQ75" i="58"/>
  <c r="FQ76" i="58"/>
  <c r="FQ77" i="58"/>
  <c r="FQ78" i="58"/>
  <c r="FQ79" i="58"/>
  <c r="FQ80" i="58"/>
  <c r="FQ81" i="58"/>
  <c r="FQ82" i="58"/>
  <c r="FQ83" i="58"/>
  <c r="FQ84" i="58"/>
  <c r="FQ85" i="58"/>
  <c r="FQ86" i="58"/>
  <c r="FQ87" i="58"/>
  <c r="FQ88" i="58"/>
  <c r="FQ89" i="58"/>
  <c r="FQ90" i="58"/>
  <c r="FQ91" i="58"/>
  <c r="FQ92" i="58"/>
  <c r="FQ93" i="58"/>
  <c r="FQ94" i="58"/>
  <c r="FQ95" i="58"/>
  <c r="FQ96" i="58"/>
  <c r="FQ97" i="58"/>
  <c r="FQ98" i="58"/>
  <c r="FQ99" i="58"/>
  <c r="FQ100" i="58"/>
  <c r="FQ101" i="58"/>
  <c r="FQ102" i="58"/>
  <c r="FQ103" i="58"/>
  <c r="FQ104" i="58"/>
  <c r="FQ105" i="58"/>
  <c r="FQ106" i="58"/>
  <c r="FQ107" i="58"/>
  <c r="FQ108" i="58"/>
  <c r="FQ109" i="58"/>
  <c r="FQ110" i="58"/>
  <c r="FQ111" i="58"/>
  <c r="FQ112" i="58"/>
  <c r="FQ113" i="58"/>
  <c r="FQ114" i="58"/>
  <c r="FQ115" i="58"/>
  <c r="FQ5" i="58"/>
  <c r="FP6" i="58"/>
  <c r="FP7" i="58"/>
  <c r="FP8" i="58"/>
  <c r="FP9" i="58"/>
  <c r="FP10" i="58"/>
  <c r="FP11" i="58"/>
  <c r="FP12" i="58"/>
  <c r="FP13" i="58"/>
  <c r="FP14" i="58"/>
  <c r="FP15" i="58"/>
  <c r="FP16" i="58"/>
  <c r="FP17" i="58"/>
  <c r="FP18" i="58"/>
  <c r="FP19" i="58"/>
  <c r="FP20" i="58"/>
  <c r="FP21" i="58"/>
  <c r="FP22" i="58"/>
  <c r="FP23" i="58"/>
  <c r="FP24" i="58"/>
  <c r="FP25" i="58"/>
  <c r="FP26" i="58"/>
  <c r="FP27" i="58"/>
  <c r="FP28" i="58"/>
  <c r="FP29" i="58"/>
  <c r="FP30" i="58"/>
  <c r="FP31" i="58"/>
  <c r="FP32" i="58"/>
  <c r="FP33" i="58"/>
  <c r="FP34" i="58"/>
  <c r="FP35" i="58"/>
  <c r="FP36" i="58"/>
  <c r="FP37" i="58"/>
  <c r="FP38" i="58"/>
  <c r="FP39" i="58"/>
  <c r="FP40" i="58"/>
  <c r="FP41" i="58"/>
  <c r="FP42" i="58"/>
  <c r="FP43" i="58"/>
  <c r="FP44" i="58"/>
  <c r="FP45" i="58"/>
  <c r="FP46" i="58"/>
  <c r="FP47" i="58"/>
  <c r="FP48" i="58"/>
  <c r="FP49" i="58"/>
  <c r="FP50" i="58"/>
  <c r="FP57" i="58"/>
  <c r="FP58" i="58"/>
  <c r="FP59" i="58"/>
  <c r="FP60" i="58"/>
  <c r="FP61" i="58"/>
  <c r="FP62" i="58"/>
  <c r="FP63" i="58"/>
  <c r="FP64" i="58"/>
  <c r="FP65" i="58"/>
  <c r="FP66" i="58"/>
  <c r="FP67" i="58"/>
  <c r="FP68" i="58"/>
  <c r="FP69" i="58"/>
  <c r="FP70" i="58"/>
  <c r="FP71" i="58"/>
  <c r="FP72" i="58"/>
  <c r="FP73" i="58"/>
  <c r="FP74" i="58"/>
  <c r="FP75" i="58"/>
  <c r="FP76" i="58"/>
  <c r="FP77" i="58"/>
  <c r="FP78" i="58"/>
  <c r="FP79" i="58"/>
  <c r="FP80" i="58"/>
  <c r="FP81" i="58"/>
  <c r="FP82" i="58"/>
  <c r="FP83" i="58"/>
  <c r="FP84" i="58"/>
  <c r="FP85" i="58"/>
  <c r="FP86" i="58"/>
  <c r="FP87" i="58"/>
  <c r="FP88" i="58"/>
  <c r="FP89" i="58"/>
  <c r="FP90" i="58"/>
  <c r="FP91" i="58"/>
  <c r="FP92" i="58"/>
  <c r="FP93" i="58"/>
  <c r="FP94" i="58"/>
  <c r="FP95" i="58"/>
  <c r="FP96" i="58"/>
  <c r="FP97" i="58"/>
  <c r="FP98" i="58"/>
  <c r="FP99" i="58"/>
  <c r="FP100" i="58"/>
  <c r="FP101" i="58"/>
  <c r="FP102" i="58"/>
  <c r="FP103" i="58"/>
  <c r="FP104" i="58"/>
  <c r="FP105" i="58"/>
  <c r="FP106" i="58"/>
  <c r="FP107" i="58"/>
  <c r="FP108" i="58"/>
  <c r="FP109" i="58"/>
  <c r="FP110" i="58"/>
  <c r="FP111" i="58"/>
  <c r="FP112" i="58"/>
  <c r="FP113" i="58"/>
  <c r="FP114" i="58"/>
  <c r="FP115" i="58"/>
  <c r="FP5" i="58"/>
  <c r="FO6" i="58"/>
  <c r="FO7" i="58"/>
  <c r="FO8" i="58"/>
  <c r="FO9" i="58"/>
  <c r="FO10" i="58"/>
  <c r="FO11" i="58"/>
  <c r="FO12" i="58"/>
  <c r="FO13" i="58"/>
  <c r="FO14" i="58"/>
  <c r="FO15" i="58"/>
  <c r="FO16" i="58"/>
  <c r="FO17" i="58"/>
  <c r="FO18" i="58"/>
  <c r="FO19" i="58"/>
  <c r="FO20" i="58"/>
  <c r="FO21" i="58"/>
  <c r="FO22" i="58"/>
  <c r="FO23" i="58"/>
  <c r="FO24" i="58"/>
  <c r="FO25" i="58"/>
  <c r="FO26" i="58"/>
  <c r="FO27" i="58"/>
  <c r="FO28" i="58"/>
  <c r="FO29" i="58"/>
  <c r="FO30" i="58"/>
  <c r="FO31" i="58"/>
  <c r="FO32" i="58"/>
  <c r="FO33" i="58"/>
  <c r="FO34" i="58"/>
  <c r="FO35" i="58"/>
  <c r="FO36" i="58"/>
  <c r="FO37" i="58"/>
  <c r="FO38" i="58"/>
  <c r="FO39" i="58"/>
  <c r="FO40" i="58"/>
  <c r="FO41" i="58"/>
  <c r="FO42" i="58"/>
  <c r="FO43" i="58"/>
  <c r="FO44" i="58"/>
  <c r="FO45" i="58"/>
  <c r="FO46" i="58"/>
  <c r="FO47" i="58"/>
  <c r="FO48" i="58"/>
  <c r="FO49" i="58"/>
  <c r="FO50" i="58"/>
  <c r="FO57" i="58"/>
  <c r="FO58" i="58"/>
  <c r="FO59" i="58"/>
  <c r="FO60" i="58"/>
  <c r="FO61" i="58"/>
  <c r="FO62" i="58"/>
  <c r="FO63" i="58"/>
  <c r="FO64" i="58"/>
  <c r="FO65" i="58"/>
  <c r="FO66" i="58"/>
  <c r="FO67" i="58"/>
  <c r="FO68" i="58"/>
  <c r="FO69" i="58"/>
  <c r="FO70" i="58"/>
  <c r="FO71" i="58"/>
  <c r="FO72" i="58"/>
  <c r="FO73" i="58"/>
  <c r="FO74" i="58"/>
  <c r="FO75" i="58"/>
  <c r="FO76" i="58"/>
  <c r="FO77" i="58"/>
  <c r="FO78" i="58"/>
  <c r="FO79" i="58"/>
  <c r="FO80" i="58"/>
  <c r="FO81" i="58"/>
  <c r="FO82" i="58"/>
  <c r="FO83" i="58"/>
  <c r="FO84" i="58"/>
  <c r="FO85" i="58"/>
  <c r="FO86" i="58"/>
  <c r="FO87" i="58"/>
  <c r="FO88" i="58"/>
  <c r="FO89" i="58"/>
  <c r="FO90" i="58"/>
  <c r="FO91" i="58"/>
  <c r="FO92" i="58"/>
  <c r="FO93" i="58"/>
  <c r="FO94" i="58"/>
  <c r="FO95" i="58"/>
  <c r="FO96" i="58"/>
  <c r="FO97" i="58"/>
  <c r="FO98" i="58"/>
  <c r="FO99" i="58"/>
  <c r="FO100" i="58"/>
  <c r="FO101" i="58"/>
  <c r="FO102" i="58"/>
  <c r="FO103" i="58"/>
  <c r="FO104" i="58"/>
  <c r="FO105" i="58"/>
  <c r="FO106" i="58"/>
  <c r="FO107" i="58"/>
  <c r="FO108" i="58"/>
  <c r="FO109" i="58"/>
  <c r="FO110" i="58"/>
  <c r="FO111" i="58"/>
  <c r="FO112" i="58"/>
  <c r="FO113" i="58"/>
  <c r="FO114" i="58"/>
  <c r="FO115" i="58"/>
  <c r="FO5" i="58"/>
  <c r="BO240" i="62" l="1"/>
  <c r="BO39" i="62"/>
  <c r="BO46" i="62"/>
  <c r="BO38" i="62"/>
  <c r="BO45" i="62"/>
  <c r="BO44" i="62"/>
  <c r="BO36" i="62"/>
  <c r="BO35" i="62"/>
  <c r="BO42" i="62"/>
  <c r="BO48" i="62"/>
  <c r="BO47" i="62"/>
  <c r="BO40" i="62"/>
  <c r="BO41" i="62"/>
  <c r="BK7" i="61"/>
  <c r="BK38" i="61"/>
  <c r="BK15" i="61"/>
  <c r="BK23" i="61"/>
  <c r="BK30" i="61"/>
  <c r="BO60" i="58"/>
  <c r="BO59" i="58"/>
  <c r="BO58" i="58"/>
  <c r="BO57" i="58"/>
  <c r="BF240" i="62"/>
  <c r="BF242" i="62"/>
  <c r="BF241" i="62"/>
  <c r="BF44" i="62"/>
  <c r="BF48" i="62"/>
  <c r="BF47" i="62"/>
  <c r="BF52" i="62"/>
  <c r="BF46" i="62"/>
  <c r="BF51" i="62"/>
  <c r="BF54" i="62"/>
  <c r="BF60" i="62"/>
  <c r="BF50" i="62"/>
  <c r="BF53" i="62"/>
  <c r="BF59" i="62"/>
  <c r="BF45" i="62"/>
  <c r="BF58" i="62"/>
  <c r="BF56" i="62"/>
  <c r="BF57" i="62"/>
  <c r="BF62" i="62"/>
  <c r="BF63" i="62"/>
  <c r="BB23" i="61"/>
  <c r="BB24" i="61"/>
  <c r="BB31" i="61"/>
  <c r="BB8" i="61"/>
  <c r="BB39" i="61"/>
  <c r="BB16" i="61"/>
  <c r="BF62" i="58"/>
  <c r="BF65" i="58"/>
  <c r="BF61" i="58"/>
  <c r="BF64" i="58"/>
  <c r="BF60" i="58"/>
  <c r="BF63" i="58"/>
  <c r="BI239" i="62"/>
  <c r="BI238" i="62"/>
  <c r="BI34" i="62"/>
  <c r="BI40" i="62"/>
  <c r="BI41" i="62"/>
  <c r="BI33" i="62"/>
  <c r="BI39" i="62"/>
  <c r="BI32" i="62"/>
  <c r="BI38" i="62"/>
  <c r="BI36" i="62"/>
  <c r="BI35" i="62"/>
  <c r="BI42" i="62"/>
  <c r="BE38" i="61"/>
  <c r="BE15" i="61"/>
  <c r="BE22" i="61"/>
  <c r="BE30" i="61"/>
  <c r="BE7" i="61"/>
  <c r="BI57" i="58"/>
  <c r="BI56" i="58"/>
  <c r="BI59" i="58"/>
  <c r="BI58" i="58"/>
  <c r="BV241" i="62"/>
  <c r="BV240" i="62"/>
  <c r="BV39" i="62"/>
  <c r="BV46" i="62"/>
  <c r="BV51" i="62"/>
  <c r="BV38" i="62"/>
  <c r="BV45" i="62"/>
  <c r="BV50" i="62"/>
  <c r="BV44" i="62"/>
  <c r="BV42" i="62"/>
  <c r="BV48" i="62"/>
  <c r="BV47" i="62"/>
  <c r="BV40" i="62"/>
  <c r="BV41" i="62"/>
  <c r="BR31" i="61"/>
  <c r="BR38" i="61"/>
  <c r="BR15" i="61"/>
  <c r="BR23" i="61"/>
  <c r="BV61" i="58"/>
  <c r="BV60" i="58"/>
  <c r="BV59" i="58"/>
  <c r="BV58" i="58"/>
  <c r="IC5" i="62"/>
  <c r="IP5" i="62" s="1"/>
  <c r="IQ5" i="62" s="1"/>
  <c r="IR5" i="62" s="1"/>
  <c r="BJ240" i="62"/>
  <c r="BJ242" i="62"/>
  <c r="BJ241" i="62"/>
  <c r="BJ48" i="62"/>
  <c r="BJ47" i="62"/>
  <c r="BJ52" i="62"/>
  <c r="BJ53" i="62"/>
  <c r="BJ46" i="62"/>
  <c r="BJ51" i="62"/>
  <c r="BJ45" i="62"/>
  <c r="BJ50" i="62"/>
  <c r="BJ44" i="62"/>
  <c r="BJ59" i="62"/>
  <c r="BJ58" i="62"/>
  <c r="BJ56" i="62"/>
  <c r="BJ57" i="62"/>
  <c r="BJ62" i="62"/>
  <c r="BJ63" i="62"/>
  <c r="BJ54" i="62"/>
  <c r="BJ60" i="62"/>
  <c r="BF39" i="61"/>
  <c r="BF16" i="61"/>
  <c r="BF23" i="61"/>
  <c r="BF24" i="61"/>
  <c r="BF31" i="61"/>
  <c r="BF8" i="61"/>
  <c r="BM240" i="62"/>
  <c r="BM44" i="62"/>
  <c r="BM36" i="62"/>
  <c r="BM35" i="62"/>
  <c r="BM42" i="62"/>
  <c r="BM48" i="62"/>
  <c r="BM40" i="62"/>
  <c r="BM41" i="62"/>
  <c r="BM47" i="62"/>
  <c r="BM39" i="62"/>
  <c r="BM46" i="62"/>
  <c r="BM38" i="62"/>
  <c r="BM45" i="62"/>
  <c r="BI23" i="61"/>
  <c r="BI30" i="61"/>
  <c r="BI7" i="61"/>
  <c r="BI38" i="61"/>
  <c r="BI15" i="61"/>
  <c r="BM59" i="58"/>
  <c r="BM58" i="58"/>
  <c r="BM57" i="58"/>
  <c r="BM60" i="58"/>
  <c r="BS240" i="62"/>
  <c r="BS241" i="62"/>
  <c r="BS42" i="62"/>
  <c r="BS48" i="62"/>
  <c r="BS40" i="62"/>
  <c r="BS41" i="62"/>
  <c r="BS47" i="62"/>
  <c r="BS39" i="62"/>
  <c r="BS46" i="62"/>
  <c r="BS51" i="62"/>
  <c r="BS38" i="62"/>
  <c r="BS45" i="62"/>
  <c r="BS50" i="62"/>
  <c r="BS44" i="62"/>
  <c r="BO23" i="61"/>
  <c r="BO31" i="61"/>
  <c r="BO38" i="61"/>
  <c r="BO15" i="61"/>
  <c r="BS59" i="58"/>
  <c r="BS58" i="58"/>
  <c r="BS61" i="58"/>
  <c r="BS60" i="58"/>
  <c r="BG238" i="62"/>
  <c r="BG239" i="62"/>
  <c r="BG32" i="62"/>
  <c r="BG38" i="62"/>
  <c r="BG36" i="62"/>
  <c r="BG35" i="62"/>
  <c r="BG42" i="62"/>
  <c r="BG34" i="62"/>
  <c r="BG40" i="62"/>
  <c r="BG41" i="62"/>
  <c r="BG33" i="62"/>
  <c r="BG39" i="62"/>
  <c r="BC30" i="61"/>
  <c r="BC7" i="61"/>
  <c r="BC38" i="61"/>
  <c r="BC15" i="61"/>
  <c r="BC22" i="61"/>
  <c r="BG56" i="58"/>
  <c r="BG59" i="58"/>
  <c r="BG58" i="58"/>
  <c r="BG57" i="58"/>
  <c r="BN242" i="62"/>
  <c r="BN241" i="62"/>
  <c r="BN243" i="62"/>
  <c r="BN50" i="62"/>
  <c r="BN52" i="62"/>
  <c r="BN53" i="62"/>
  <c r="BN62" i="62"/>
  <c r="BN63" i="62"/>
  <c r="BN51" i="62"/>
  <c r="BN54" i="62"/>
  <c r="BN60" i="62"/>
  <c r="BN59" i="62"/>
  <c r="BN66" i="62"/>
  <c r="BN58" i="62"/>
  <c r="BN65" i="62"/>
  <c r="BN56" i="62"/>
  <c r="BN57" i="62"/>
  <c r="BN64" i="62"/>
  <c r="BJ24" i="61"/>
  <c r="BJ31" i="61"/>
  <c r="BJ32" i="61"/>
  <c r="BJ8" i="61"/>
  <c r="BJ39" i="61"/>
  <c r="BJ16" i="61"/>
  <c r="BN65" i="58"/>
  <c r="BN64" i="58"/>
  <c r="BN63" i="58"/>
  <c r="BN62" i="58"/>
  <c r="BN61" i="58"/>
  <c r="BN66" i="58"/>
  <c r="BR240" i="62"/>
  <c r="BR241" i="62"/>
  <c r="BR42" i="62"/>
  <c r="BR48" i="62"/>
  <c r="BR40" i="62"/>
  <c r="BR41" i="62"/>
  <c r="BR47" i="62"/>
  <c r="BR39" i="62"/>
  <c r="BR46" i="62"/>
  <c r="BR51" i="62"/>
  <c r="BR38" i="62"/>
  <c r="BR45" i="62"/>
  <c r="BR50" i="62"/>
  <c r="BR44" i="62"/>
  <c r="BN15" i="61"/>
  <c r="BN23" i="61"/>
  <c r="BN31" i="61"/>
  <c r="BN38" i="61"/>
  <c r="BR58" i="58"/>
  <c r="BR61" i="58"/>
  <c r="BR60" i="58"/>
  <c r="BR59" i="58"/>
  <c r="BH238" i="62"/>
  <c r="BH239" i="62"/>
  <c r="BH33" i="62"/>
  <c r="BH39" i="62"/>
  <c r="BH32" i="62"/>
  <c r="BH38" i="62"/>
  <c r="BH36" i="62"/>
  <c r="BH35" i="62"/>
  <c r="BH42" i="62"/>
  <c r="BH34" i="62"/>
  <c r="BH40" i="62"/>
  <c r="BH41" i="62"/>
  <c r="BD7" i="61"/>
  <c r="BD38" i="61"/>
  <c r="BD15" i="61"/>
  <c r="BD22" i="61"/>
  <c r="BD30" i="61"/>
  <c r="BH57" i="58"/>
  <c r="BH56" i="58"/>
  <c r="BH59" i="58"/>
  <c r="BH58" i="58"/>
  <c r="BT240" i="62"/>
  <c r="BT241" i="62"/>
  <c r="BT44" i="62"/>
  <c r="BT42" i="62"/>
  <c r="BT48" i="62"/>
  <c r="BT40" i="62"/>
  <c r="BT41" i="62"/>
  <c r="BT47" i="62"/>
  <c r="BT39" i="62"/>
  <c r="BT46" i="62"/>
  <c r="BT51" i="62"/>
  <c r="BT38" i="62"/>
  <c r="BT50" i="62"/>
  <c r="BT45" i="62"/>
  <c r="BP23" i="61"/>
  <c r="BP31" i="61"/>
  <c r="BP38" i="61"/>
  <c r="BP15" i="61"/>
  <c r="BT60" i="58"/>
  <c r="BT59" i="58"/>
  <c r="BT58" i="58"/>
  <c r="BT61" i="58"/>
  <c r="HZ5" i="62"/>
  <c r="ID5" i="62" s="1"/>
  <c r="JS5" i="62"/>
  <c r="JM5" i="62"/>
  <c r="BL243" i="62"/>
  <c r="BL242" i="62"/>
  <c r="BL241" i="62"/>
  <c r="BL52" i="62"/>
  <c r="BL53" i="62"/>
  <c r="BL51" i="62"/>
  <c r="BL50" i="62"/>
  <c r="BL54" i="62"/>
  <c r="BL60" i="62"/>
  <c r="BL59" i="62"/>
  <c r="BL66" i="62"/>
  <c r="BL58" i="62"/>
  <c r="BL65" i="62"/>
  <c r="BL56" i="62"/>
  <c r="BL57" i="62"/>
  <c r="BL64" i="62"/>
  <c r="BL62" i="62"/>
  <c r="BL63" i="62"/>
  <c r="BH16" i="61"/>
  <c r="BH24" i="61"/>
  <c r="BH31" i="61"/>
  <c r="BH32" i="61"/>
  <c r="BH8" i="61"/>
  <c r="BH39" i="61"/>
  <c r="BL64" i="58"/>
  <c r="BL63" i="58"/>
  <c r="BL62" i="58"/>
  <c r="BL61" i="58"/>
  <c r="BL66" i="58"/>
  <c r="BL65" i="58"/>
  <c r="BP240" i="62"/>
  <c r="BP40" i="62"/>
  <c r="BP41" i="62"/>
  <c r="BP47" i="62"/>
  <c r="BP39" i="62"/>
  <c r="BP46" i="62"/>
  <c r="BP38" i="62"/>
  <c r="BP45" i="62"/>
  <c r="BP44" i="62"/>
  <c r="BP36" i="62"/>
  <c r="BP35" i="62"/>
  <c r="BP48" i="62"/>
  <c r="BP42" i="62"/>
  <c r="BL38" i="61"/>
  <c r="BL15" i="61"/>
  <c r="BL23" i="61"/>
  <c r="BL30" i="61"/>
  <c r="BL7" i="61"/>
  <c r="BP60" i="58"/>
  <c r="BP59" i="58"/>
  <c r="BP58" i="58"/>
  <c r="BP57" i="58"/>
  <c r="BU241" i="62"/>
  <c r="BU240" i="62"/>
  <c r="BU38" i="62"/>
  <c r="BU45" i="62"/>
  <c r="BU50" i="62"/>
  <c r="BU44" i="62"/>
  <c r="BU42" i="62"/>
  <c r="BU48" i="62"/>
  <c r="BU40" i="62"/>
  <c r="BU41" i="62"/>
  <c r="BU47" i="62"/>
  <c r="BU39" i="62"/>
  <c r="BU51" i="62"/>
  <c r="BU46" i="62"/>
  <c r="BQ31" i="61"/>
  <c r="BQ38" i="61"/>
  <c r="BQ15" i="61"/>
  <c r="BQ23" i="61"/>
  <c r="BU61" i="58"/>
  <c r="BU60" i="58"/>
  <c r="BU59" i="58"/>
  <c r="BU58" i="58"/>
  <c r="S7" i="60"/>
  <c r="S4" i="60"/>
  <c r="S5" i="60"/>
  <c r="S6" i="60"/>
  <c r="S8" i="60"/>
  <c r="S13" i="60"/>
  <c r="S9" i="60"/>
  <c r="S12" i="60"/>
  <c r="S10" i="60"/>
  <c r="S11" i="60"/>
  <c r="S67" i="60"/>
  <c r="S73" i="60"/>
  <c r="S69" i="60"/>
  <c r="S75" i="60"/>
  <c r="S70" i="60"/>
  <c r="S76" i="60"/>
  <c r="S71" i="60"/>
  <c r="S74" i="60"/>
  <c r="S72" i="60"/>
  <c r="S68" i="60"/>
  <c r="S79" i="60"/>
  <c r="S85" i="60"/>
  <c r="S81" i="60"/>
  <c r="S82" i="60"/>
  <c r="S77" i="60"/>
  <c r="S83" i="60"/>
  <c r="S78" i="60"/>
  <c r="S80" i="60"/>
  <c r="S84" i="60"/>
  <c r="S86" i="60"/>
  <c r="S91" i="60"/>
  <c r="S87" i="60"/>
  <c r="S93" i="60"/>
  <c r="S88" i="60"/>
  <c r="S94" i="60"/>
  <c r="S89" i="60"/>
  <c r="S95" i="60"/>
  <c r="S92" i="60"/>
  <c r="S96" i="60"/>
  <c r="S90" i="60"/>
  <c r="KT56" i="58"/>
  <c r="S97" i="60"/>
  <c r="S103" i="60"/>
  <c r="S109" i="60"/>
  <c r="S115" i="60"/>
  <c r="S99" i="60"/>
  <c r="S105" i="60"/>
  <c r="S111" i="60"/>
  <c r="S100" i="60"/>
  <c r="S106" i="60"/>
  <c r="S112" i="60"/>
  <c r="S101" i="60"/>
  <c r="S107" i="60"/>
  <c r="S113" i="60"/>
  <c r="S110" i="60"/>
  <c r="S114" i="60"/>
  <c r="S98" i="60"/>
  <c r="S116" i="60"/>
  <c r="S108" i="60"/>
  <c r="S102" i="60"/>
  <c r="S104" i="60"/>
  <c r="BJ63" i="58"/>
  <c r="BJ62" i="58"/>
  <c r="BJ61" i="58"/>
  <c r="BJ65" i="58"/>
  <c r="BJ64" i="58"/>
  <c r="BJ60" i="58"/>
  <c r="JG5" i="58"/>
  <c r="JG113" i="58"/>
  <c r="JG101" i="58"/>
  <c r="JG89" i="58"/>
  <c r="JG77" i="58"/>
  <c r="JG65" i="58"/>
  <c r="JI28" i="58"/>
  <c r="JG110" i="58"/>
  <c r="JG104" i="58"/>
  <c r="JG98" i="58"/>
  <c r="JG92" i="58"/>
  <c r="JG86" i="58"/>
  <c r="JG80" i="58"/>
  <c r="JG74" i="58"/>
  <c r="JG68" i="58"/>
  <c r="JG62" i="58"/>
  <c r="JG47" i="58"/>
  <c r="JG29" i="58"/>
  <c r="JG11" i="58"/>
  <c r="JH104" i="58"/>
  <c r="JH86" i="58"/>
  <c r="JH68" i="58"/>
  <c r="JH47" i="58"/>
  <c r="JH29" i="58"/>
  <c r="JH11" i="58"/>
  <c r="JI104" i="58"/>
  <c r="JI86" i="58"/>
  <c r="JI68" i="58"/>
  <c r="JI47" i="58"/>
  <c r="JI23" i="58"/>
  <c r="JI17" i="58"/>
  <c r="JG40" i="58"/>
  <c r="JG34" i="58"/>
  <c r="JG22" i="58"/>
  <c r="JG16" i="58"/>
  <c r="JH115" i="58"/>
  <c r="JH109" i="58"/>
  <c r="JH97" i="58"/>
  <c r="JH91" i="58"/>
  <c r="JH79" i="58"/>
  <c r="JH73" i="58"/>
  <c r="JH61" i="58"/>
  <c r="JH40" i="58"/>
  <c r="JH34" i="58"/>
  <c r="JH22" i="58"/>
  <c r="JH16" i="58"/>
  <c r="JI115" i="58"/>
  <c r="JI109" i="58"/>
  <c r="JI97" i="58"/>
  <c r="JI91" i="58"/>
  <c r="JI79" i="58"/>
  <c r="JI73" i="58"/>
  <c r="JI61" i="58"/>
  <c r="JI40" i="58"/>
  <c r="JI34" i="58"/>
  <c r="JG111" i="58"/>
  <c r="JG105" i="58"/>
  <c r="JG99" i="58"/>
  <c r="JG93" i="58"/>
  <c r="JG87" i="58"/>
  <c r="JG81" i="58"/>
  <c r="JG75" i="58"/>
  <c r="JG69" i="58"/>
  <c r="JG63" i="58"/>
  <c r="JG57" i="58"/>
  <c r="JG48" i="58"/>
  <c r="JG42" i="58"/>
  <c r="JG36" i="58"/>
  <c r="JG30" i="58"/>
  <c r="JG24" i="58"/>
  <c r="JG18" i="58"/>
  <c r="JG12" i="58"/>
  <c r="JG6" i="58"/>
  <c r="JH111" i="58"/>
  <c r="JH105" i="58"/>
  <c r="JH99" i="58"/>
  <c r="JH93" i="58"/>
  <c r="JH87" i="58"/>
  <c r="JH81" i="58"/>
  <c r="JH75" i="58"/>
  <c r="JH69" i="58"/>
  <c r="JH63" i="58"/>
  <c r="JH57" i="58"/>
  <c r="JH48" i="58"/>
  <c r="JH42" i="58"/>
  <c r="JH36" i="58"/>
  <c r="JH30" i="58"/>
  <c r="JH24" i="58"/>
  <c r="JH18" i="58"/>
  <c r="JH12" i="58"/>
  <c r="JH6" i="58"/>
  <c r="JI111" i="58"/>
  <c r="JI105" i="58"/>
  <c r="JI99" i="58"/>
  <c r="JI93" i="58"/>
  <c r="JI87" i="58"/>
  <c r="JI81" i="58"/>
  <c r="JI75" i="58"/>
  <c r="JI69" i="58"/>
  <c r="JI63" i="58"/>
  <c r="JI57" i="58"/>
  <c r="JI48" i="58"/>
  <c r="JI42" i="58"/>
  <c r="JI36" i="58"/>
  <c r="JI30" i="58"/>
  <c r="JI24" i="58"/>
  <c r="JI18" i="58"/>
  <c r="JI12" i="58"/>
  <c r="JI6" i="58"/>
  <c r="JG58" i="58"/>
  <c r="JG49" i="58"/>
  <c r="JG43" i="58"/>
  <c r="JG31" i="58"/>
  <c r="JG25" i="58"/>
  <c r="JG13" i="58"/>
  <c r="JG7" i="58"/>
  <c r="JH106" i="58"/>
  <c r="JH100" i="58"/>
  <c r="JH88" i="58"/>
  <c r="JH82" i="58"/>
  <c r="JH70" i="58"/>
  <c r="JH64" i="58"/>
  <c r="JH49" i="58"/>
  <c r="JH43" i="58"/>
  <c r="JH31" i="58"/>
  <c r="JH25" i="58"/>
  <c r="JH13" i="58"/>
  <c r="JH7" i="58"/>
  <c r="JI106" i="58"/>
  <c r="JI100" i="58"/>
  <c r="JI88" i="58"/>
  <c r="JI82" i="58"/>
  <c r="JI70" i="58"/>
  <c r="JI64" i="58"/>
  <c r="JI49" i="58"/>
  <c r="JI43" i="58"/>
  <c r="JI19" i="58"/>
  <c r="JG107" i="58"/>
  <c r="JG95" i="58"/>
  <c r="JG83" i="58"/>
  <c r="JG71" i="58"/>
  <c r="JG59" i="58"/>
  <c r="JG38" i="58"/>
  <c r="JG20" i="58"/>
  <c r="JH113" i="58"/>
  <c r="JH95" i="58"/>
  <c r="JH77" i="58"/>
  <c r="JH59" i="58"/>
  <c r="JH38" i="58"/>
  <c r="JH20" i="58"/>
  <c r="JI113" i="58"/>
  <c r="JI95" i="58"/>
  <c r="JI77" i="58"/>
  <c r="JI59" i="58"/>
  <c r="JI38" i="58"/>
  <c r="JI8" i="58"/>
  <c r="JG114" i="58"/>
  <c r="JG108" i="58"/>
  <c r="JG102" i="58"/>
  <c r="JG96" i="58"/>
  <c r="JG90" i="58"/>
  <c r="JG84" i="58"/>
  <c r="JG78" i="58"/>
  <c r="JG72" i="58"/>
  <c r="JG66" i="58"/>
  <c r="JG76" i="58"/>
  <c r="JG70" i="58"/>
  <c r="JH112" i="58"/>
  <c r="JH76" i="58"/>
  <c r="JI37" i="58"/>
  <c r="JI25" i="58"/>
  <c r="JI13" i="58"/>
  <c r="JG56" i="58"/>
  <c r="JG41" i="58"/>
  <c r="JG35" i="58"/>
  <c r="JG23" i="58"/>
  <c r="JG17" i="58"/>
  <c r="JH110" i="58"/>
  <c r="JH98" i="58"/>
  <c r="JH92" i="58"/>
  <c r="JH80" i="58"/>
  <c r="JH74" i="58"/>
  <c r="JH62" i="58"/>
  <c r="JH56" i="58"/>
  <c r="JH41" i="58"/>
  <c r="JH35" i="58"/>
  <c r="JH23" i="58"/>
  <c r="JH17" i="58"/>
  <c r="JI110" i="58"/>
  <c r="JI98" i="58"/>
  <c r="JI92" i="58"/>
  <c r="JI80" i="58"/>
  <c r="JI74" i="58"/>
  <c r="JI62" i="58"/>
  <c r="JI56" i="58"/>
  <c r="JI41" i="58"/>
  <c r="JI35" i="58"/>
  <c r="JI29" i="58"/>
  <c r="JI11" i="58"/>
  <c r="JG112" i="58"/>
  <c r="JG106" i="58"/>
  <c r="JH58" i="58"/>
  <c r="JI112" i="58"/>
  <c r="JI94" i="58"/>
  <c r="JI58" i="58"/>
  <c r="JI7" i="58"/>
  <c r="JG50" i="58"/>
  <c r="JG44" i="58"/>
  <c r="JG32" i="58"/>
  <c r="JG26" i="58"/>
  <c r="JG14" i="58"/>
  <c r="JG8" i="58"/>
  <c r="JH107" i="58"/>
  <c r="JH101" i="58"/>
  <c r="JH89" i="58"/>
  <c r="JH83" i="58"/>
  <c r="JH71" i="58"/>
  <c r="JH65" i="58"/>
  <c r="JH50" i="58"/>
  <c r="JH44" i="58"/>
  <c r="JH32" i="58"/>
  <c r="JH26" i="58"/>
  <c r="JH14" i="58"/>
  <c r="JH8" i="58"/>
  <c r="JI107" i="58"/>
  <c r="JI101" i="58"/>
  <c r="JI89" i="58"/>
  <c r="JI83" i="58"/>
  <c r="JI71" i="58"/>
  <c r="JI65" i="58"/>
  <c r="JI50" i="58"/>
  <c r="JI44" i="58"/>
  <c r="JI32" i="58"/>
  <c r="JI26" i="58"/>
  <c r="JI20" i="58"/>
  <c r="JI14" i="58"/>
  <c r="JG60" i="58"/>
  <c r="JG45" i="58"/>
  <c r="JG39" i="58"/>
  <c r="JG33" i="58"/>
  <c r="JG27" i="58"/>
  <c r="JG21" i="58"/>
  <c r="JG15" i="58"/>
  <c r="JG9" i="58"/>
  <c r="JH5" i="58"/>
  <c r="JH114" i="58"/>
  <c r="JH108" i="58"/>
  <c r="JH102" i="58"/>
  <c r="JH96" i="58"/>
  <c r="JH90" i="58"/>
  <c r="JH84" i="58"/>
  <c r="JH78" i="58"/>
  <c r="JH72" i="58"/>
  <c r="JH66" i="58"/>
  <c r="JH60" i="58"/>
  <c r="JH45" i="58"/>
  <c r="JH39" i="58"/>
  <c r="JH33" i="58"/>
  <c r="JH27" i="58"/>
  <c r="JH21" i="58"/>
  <c r="JH15" i="58"/>
  <c r="JH9" i="58"/>
  <c r="JI5" i="58"/>
  <c r="JI114" i="58"/>
  <c r="JI108" i="58"/>
  <c r="JI102" i="58"/>
  <c r="JI96" i="58"/>
  <c r="JI90" i="58"/>
  <c r="JI84" i="58"/>
  <c r="JI78" i="58"/>
  <c r="JI72" i="58"/>
  <c r="JI66" i="58"/>
  <c r="JI60" i="58"/>
  <c r="JI45" i="58"/>
  <c r="JI39" i="58"/>
  <c r="JI33" i="58"/>
  <c r="JI27" i="58"/>
  <c r="JI21" i="58"/>
  <c r="JI15" i="58"/>
  <c r="JI9" i="58"/>
  <c r="JG100" i="58"/>
  <c r="JG94" i="58"/>
  <c r="JG88" i="58"/>
  <c r="JG82" i="58"/>
  <c r="JG64" i="58"/>
  <c r="JG37" i="58"/>
  <c r="JG19" i="58"/>
  <c r="JH94" i="58"/>
  <c r="JH37" i="58"/>
  <c r="JH19" i="58"/>
  <c r="JI76" i="58"/>
  <c r="JI31" i="58"/>
  <c r="JG115" i="58"/>
  <c r="JG109" i="58"/>
  <c r="JG103" i="58"/>
  <c r="JG97" i="58"/>
  <c r="JG91" i="58"/>
  <c r="JG85" i="58"/>
  <c r="JG79" i="58"/>
  <c r="JG73" i="58"/>
  <c r="JG67" i="58"/>
  <c r="JG61" i="58"/>
  <c r="JG46" i="58"/>
  <c r="JG28" i="58"/>
  <c r="JG10" i="58"/>
  <c r="JH103" i="58"/>
  <c r="JH85" i="58"/>
  <c r="JH67" i="58"/>
  <c r="JH46" i="58"/>
  <c r="JH28" i="58"/>
  <c r="JH10" i="58"/>
  <c r="JI103" i="58"/>
  <c r="JI85" i="58"/>
  <c r="JI67" i="58"/>
  <c r="JI46" i="58"/>
  <c r="JI22" i="58"/>
  <c r="JI16" i="58"/>
  <c r="JI10" i="58"/>
  <c r="KL6" i="58"/>
  <c r="KL7" i="58"/>
  <c r="KL8" i="58"/>
  <c r="KL9" i="58"/>
  <c r="KL10" i="58"/>
  <c r="KL11" i="58"/>
  <c r="KL12" i="58"/>
  <c r="KL13" i="58"/>
  <c r="KL14" i="58"/>
  <c r="KL15" i="58"/>
  <c r="KL16" i="58"/>
  <c r="KL17" i="58"/>
  <c r="KL18" i="58"/>
  <c r="KL19" i="58"/>
  <c r="KL20" i="58"/>
  <c r="KL21" i="58"/>
  <c r="KL22" i="58"/>
  <c r="KL23" i="58"/>
  <c r="KL24" i="58"/>
  <c r="KL25" i="58"/>
  <c r="KL26" i="58"/>
  <c r="KL27" i="58"/>
  <c r="KL28" i="58"/>
  <c r="KL29" i="58"/>
  <c r="KL30" i="58"/>
  <c r="KL31" i="58"/>
  <c r="KL32" i="58"/>
  <c r="KL33" i="58"/>
  <c r="KL34" i="58"/>
  <c r="KL35" i="58"/>
  <c r="KL36" i="58"/>
  <c r="KL37" i="58"/>
  <c r="KL38" i="58"/>
  <c r="KL39" i="58"/>
  <c r="KL40" i="58"/>
  <c r="KL5" i="58"/>
  <c r="KK6" i="58"/>
  <c r="KK7" i="58"/>
  <c r="KK8" i="58"/>
  <c r="KK9" i="58"/>
  <c r="KK10" i="58"/>
  <c r="KK11" i="58"/>
  <c r="KK12" i="58"/>
  <c r="KK13" i="58"/>
  <c r="KK14" i="58"/>
  <c r="KK5" i="58"/>
  <c r="U17" i="60" l="1"/>
  <c r="U19" i="60"/>
  <c r="U15" i="60"/>
  <c r="U25" i="60"/>
  <c r="U21" i="60"/>
  <c r="U23" i="60"/>
  <c r="U20" i="60"/>
  <c r="U29" i="60"/>
  <c r="U31" i="60"/>
  <c r="U27" i="60"/>
  <c r="U18" i="60"/>
  <c r="U14" i="60"/>
  <c r="U16" i="60"/>
  <c r="U30" i="60"/>
  <c r="U26" i="60"/>
  <c r="U22" i="60"/>
  <c r="U28" i="60"/>
  <c r="U24" i="60"/>
  <c r="N30" i="60"/>
  <c r="N26" i="60"/>
  <c r="N28" i="60"/>
  <c r="N18" i="60"/>
  <c r="N19" i="60"/>
  <c r="N15" i="60"/>
  <c r="N17" i="60"/>
  <c r="N25" i="60"/>
  <c r="N21" i="60"/>
  <c r="N23" i="60"/>
  <c r="N16" i="60"/>
  <c r="N31" i="60"/>
  <c r="N27" i="60"/>
  <c r="N29" i="60"/>
  <c r="N24" i="60"/>
  <c r="N20" i="60"/>
  <c r="N22" i="60"/>
  <c r="N14" i="60"/>
  <c r="IX5" i="62"/>
  <c r="IY5" i="62" s="1"/>
  <c r="IZ5" i="62" s="1"/>
  <c r="IM5" i="62"/>
  <c r="IN5" i="62" s="1"/>
  <c r="IO5" i="62" s="1"/>
  <c r="BP243" i="62"/>
  <c r="BP242" i="62"/>
  <c r="BP241" i="62"/>
  <c r="BP52" i="62"/>
  <c r="BP53" i="62"/>
  <c r="BP51" i="62"/>
  <c r="BP50" i="62"/>
  <c r="BP58" i="62"/>
  <c r="BP65" i="62"/>
  <c r="BP56" i="62"/>
  <c r="BP57" i="62"/>
  <c r="BP64" i="62"/>
  <c r="BP62" i="62"/>
  <c r="BP63" i="62"/>
  <c r="BP54" i="62"/>
  <c r="BP60" i="62"/>
  <c r="BP59" i="62"/>
  <c r="BP66" i="62"/>
  <c r="BL32" i="61"/>
  <c r="BL8" i="61"/>
  <c r="BL39" i="61"/>
  <c r="BL16" i="61"/>
  <c r="BL24" i="61"/>
  <c r="BL31" i="61"/>
  <c r="BP62" i="58"/>
  <c r="BP61" i="58"/>
  <c r="BP66" i="58"/>
  <c r="BP65" i="58"/>
  <c r="BP64" i="58"/>
  <c r="BP63" i="58"/>
  <c r="JN5" i="62"/>
  <c r="JO5" i="62" s="1"/>
  <c r="JZ5" i="62"/>
  <c r="KA5" i="62" s="1"/>
  <c r="KB5" i="62" s="1"/>
  <c r="BO241" i="62"/>
  <c r="BO243" i="62"/>
  <c r="BO242" i="62"/>
  <c r="BO51" i="62"/>
  <c r="BO50" i="62"/>
  <c r="BO56" i="62"/>
  <c r="BO57" i="62"/>
  <c r="BO64" i="62"/>
  <c r="BO52" i="62"/>
  <c r="BO53" i="62"/>
  <c r="BO62" i="62"/>
  <c r="BO63" i="62"/>
  <c r="BO54" i="62"/>
  <c r="BO60" i="62"/>
  <c r="BO59" i="62"/>
  <c r="BO66" i="62"/>
  <c r="BO58" i="62"/>
  <c r="BO65" i="62"/>
  <c r="BK31" i="61"/>
  <c r="BK32" i="61"/>
  <c r="BK8" i="61"/>
  <c r="BK39" i="61"/>
  <c r="BK16" i="61"/>
  <c r="BK24" i="61"/>
  <c r="BO61" i="58"/>
  <c r="BO66" i="58"/>
  <c r="BO65" i="58"/>
  <c r="BO64" i="58"/>
  <c r="BO63" i="58"/>
  <c r="BO62" i="58"/>
  <c r="BR243" i="62"/>
  <c r="BR242" i="62"/>
  <c r="BR52" i="62"/>
  <c r="BR53" i="62"/>
  <c r="BR59" i="62"/>
  <c r="BR66" i="62"/>
  <c r="BR58" i="62"/>
  <c r="BR65" i="62"/>
  <c r="BR56" i="62"/>
  <c r="BR57" i="62"/>
  <c r="BR64" i="62"/>
  <c r="BR62" i="62"/>
  <c r="BR63" i="62"/>
  <c r="BR69" i="62"/>
  <c r="BR68" i="62"/>
  <c r="BR54" i="62"/>
  <c r="BR60" i="62"/>
  <c r="BN39" i="61"/>
  <c r="BN40" i="61"/>
  <c r="BN16" i="61"/>
  <c r="BN24" i="61"/>
  <c r="BN32" i="61"/>
  <c r="BN8" i="61"/>
  <c r="BR64" i="58"/>
  <c r="BR63" i="58"/>
  <c r="BR62" i="58"/>
  <c r="BR67" i="58"/>
  <c r="BR66" i="58"/>
  <c r="BR65" i="58"/>
  <c r="BM243" i="62"/>
  <c r="BM242" i="62"/>
  <c r="BM241" i="62"/>
  <c r="BM52" i="62"/>
  <c r="BM51" i="62"/>
  <c r="BM54" i="62"/>
  <c r="BM60" i="62"/>
  <c r="BM59" i="62"/>
  <c r="BM66" i="62"/>
  <c r="BM50" i="62"/>
  <c r="BM58" i="62"/>
  <c r="BM65" i="62"/>
  <c r="BM56" i="62"/>
  <c r="BM57" i="62"/>
  <c r="BM64" i="62"/>
  <c r="BM53" i="62"/>
  <c r="BM62" i="62"/>
  <c r="BM63" i="62"/>
  <c r="BI24" i="61"/>
  <c r="BI31" i="61"/>
  <c r="BI32" i="61"/>
  <c r="BI8" i="61"/>
  <c r="BI39" i="61"/>
  <c r="BI16" i="61"/>
  <c r="BM64" i="58"/>
  <c r="BM63" i="58"/>
  <c r="BM62" i="58"/>
  <c r="BM61" i="58"/>
  <c r="BM65" i="58"/>
  <c r="BM66" i="58"/>
  <c r="BI240" i="62"/>
  <c r="BI242" i="62"/>
  <c r="BI241" i="62"/>
  <c r="BI47" i="62"/>
  <c r="BI52" i="62"/>
  <c r="BI53" i="62"/>
  <c r="BI46" i="62"/>
  <c r="BI51" i="62"/>
  <c r="BI45" i="62"/>
  <c r="BI50" i="62"/>
  <c r="BI44" i="62"/>
  <c r="BI48" i="62"/>
  <c r="BI58" i="62"/>
  <c r="BI56" i="62"/>
  <c r="BI57" i="62"/>
  <c r="BI62" i="62"/>
  <c r="BI63" i="62"/>
  <c r="BI54" i="62"/>
  <c r="BI60" i="62"/>
  <c r="BI59" i="62"/>
  <c r="BE8" i="61"/>
  <c r="BE39" i="61"/>
  <c r="BE16" i="61"/>
  <c r="BE23" i="61"/>
  <c r="BE24" i="61"/>
  <c r="BE31" i="61"/>
  <c r="BI60" i="58"/>
  <c r="BI63" i="58"/>
  <c r="BI62" i="58"/>
  <c r="BI65" i="58"/>
  <c r="BI61" i="58"/>
  <c r="BI64" i="58"/>
  <c r="BN247" i="62"/>
  <c r="BN245" i="62"/>
  <c r="BN244" i="62"/>
  <c r="BN246" i="62"/>
  <c r="BN69" i="62"/>
  <c r="BN76" i="62"/>
  <c r="BN77" i="62"/>
  <c r="BN68" i="62"/>
  <c r="BN75" i="62"/>
  <c r="BN74" i="62"/>
  <c r="BN81" i="62"/>
  <c r="BN72" i="62"/>
  <c r="BN80" i="62"/>
  <c r="BN71" i="62"/>
  <c r="BN70" i="62"/>
  <c r="BN78" i="62"/>
  <c r="BJ9" i="61"/>
  <c r="BJ40" i="61"/>
  <c r="BN71" i="58"/>
  <c r="BN70" i="58"/>
  <c r="BN69" i="58"/>
  <c r="BN68" i="58"/>
  <c r="BN67" i="58"/>
  <c r="BN72" i="58"/>
  <c r="BN73" i="58"/>
  <c r="BV243" i="62"/>
  <c r="BV242" i="62"/>
  <c r="BV56" i="62"/>
  <c r="BV57" i="62"/>
  <c r="BV64" i="62"/>
  <c r="BV62" i="62"/>
  <c r="BV63" i="62"/>
  <c r="BV69" i="62"/>
  <c r="BV68" i="62"/>
  <c r="BV54" i="62"/>
  <c r="BV60" i="62"/>
  <c r="BV52" i="62"/>
  <c r="BV53" i="62"/>
  <c r="BV59" i="62"/>
  <c r="BV66" i="62"/>
  <c r="BV58" i="62"/>
  <c r="BV65" i="62"/>
  <c r="BR32" i="61"/>
  <c r="BR8" i="61"/>
  <c r="BR39" i="61"/>
  <c r="BR40" i="61"/>
  <c r="BR16" i="61"/>
  <c r="BR24" i="61"/>
  <c r="BV62" i="58"/>
  <c r="BV67" i="58"/>
  <c r="BV66" i="58"/>
  <c r="BV65" i="58"/>
  <c r="BV64" i="58"/>
  <c r="BV63" i="58"/>
  <c r="JW5" i="62"/>
  <c r="JX5" i="62" s="1"/>
  <c r="JY5" i="62" s="1"/>
  <c r="JT5" i="62"/>
  <c r="JU5" i="62" s="1"/>
  <c r="BU242" i="62"/>
  <c r="BU243" i="62"/>
  <c r="BU62" i="62"/>
  <c r="BU63" i="62"/>
  <c r="BU69" i="62"/>
  <c r="BU68" i="62"/>
  <c r="BU54" i="62"/>
  <c r="BU60" i="62"/>
  <c r="BU52" i="62"/>
  <c r="BU53" i="62"/>
  <c r="BU59" i="62"/>
  <c r="BU66" i="62"/>
  <c r="BU58" i="62"/>
  <c r="BU65" i="62"/>
  <c r="BU56" i="62"/>
  <c r="BU57" i="62"/>
  <c r="BU64" i="62"/>
  <c r="BQ24" i="61"/>
  <c r="BQ32" i="61"/>
  <c r="BQ8" i="61"/>
  <c r="BQ39" i="61"/>
  <c r="BQ40" i="61"/>
  <c r="BQ16" i="61"/>
  <c r="BU67" i="58"/>
  <c r="BU66" i="58"/>
  <c r="BU65" i="58"/>
  <c r="BU64" i="58"/>
  <c r="BU63" i="58"/>
  <c r="BU62" i="58"/>
  <c r="BL244" i="62"/>
  <c r="BL246" i="62"/>
  <c r="BL247" i="62"/>
  <c r="BL245" i="62"/>
  <c r="BL74" i="62"/>
  <c r="BL81" i="62"/>
  <c r="BL72" i="62"/>
  <c r="BL80" i="62"/>
  <c r="BL71" i="62"/>
  <c r="BL70" i="62"/>
  <c r="BL78" i="62"/>
  <c r="BL69" i="62"/>
  <c r="BL76" i="62"/>
  <c r="BL77" i="62"/>
  <c r="BL68" i="62"/>
  <c r="BL75" i="62"/>
  <c r="BH40" i="61"/>
  <c r="BH9" i="61"/>
  <c r="BL69" i="58"/>
  <c r="BL68" i="58"/>
  <c r="BL67" i="58"/>
  <c r="BL73" i="58"/>
  <c r="BL72" i="58"/>
  <c r="BL71" i="58"/>
  <c r="BL70" i="58"/>
  <c r="BT243" i="62"/>
  <c r="BT242" i="62"/>
  <c r="BT68" i="62"/>
  <c r="BT54" i="62"/>
  <c r="BT60" i="62"/>
  <c r="BT52" i="62"/>
  <c r="BT53" i="62"/>
  <c r="BT59" i="62"/>
  <c r="BT66" i="62"/>
  <c r="BT58" i="62"/>
  <c r="BT65" i="62"/>
  <c r="BT56" i="62"/>
  <c r="BT57" i="62"/>
  <c r="BT64" i="62"/>
  <c r="BT62" i="62"/>
  <c r="BT63" i="62"/>
  <c r="BT69" i="62"/>
  <c r="BP24" i="61"/>
  <c r="BP32" i="61"/>
  <c r="BP8" i="61"/>
  <c r="BP39" i="61"/>
  <c r="BP40" i="61"/>
  <c r="BP16" i="61"/>
  <c r="BT66" i="58"/>
  <c r="BT65" i="58"/>
  <c r="BT64" i="58"/>
  <c r="BT63" i="58"/>
  <c r="BT62" i="58"/>
  <c r="BT67" i="58"/>
  <c r="BH241" i="62"/>
  <c r="BH240" i="62"/>
  <c r="BH242" i="62"/>
  <c r="BH46" i="62"/>
  <c r="BH51" i="62"/>
  <c r="BH45" i="62"/>
  <c r="BH50" i="62"/>
  <c r="BH44" i="62"/>
  <c r="BH48" i="62"/>
  <c r="BH52" i="62"/>
  <c r="BH56" i="62"/>
  <c r="BH57" i="62"/>
  <c r="BH47" i="62"/>
  <c r="BH62" i="62"/>
  <c r="BH63" i="62"/>
  <c r="BH54" i="62"/>
  <c r="BH60" i="62"/>
  <c r="BH53" i="62"/>
  <c r="BH59" i="62"/>
  <c r="BH58" i="62"/>
  <c r="BD31" i="61"/>
  <c r="BD8" i="61"/>
  <c r="BD39" i="61"/>
  <c r="BD16" i="61"/>
  <c r="BD23" i="61"/>
  <c r="BD24" i="61"/>
  <c r="BH60" i="58"/>
  <c r="BH63" i="58"/>
  <c r="BH62" i="58"/>
  <c r="BH65" i="58"/>
  <c r="BH61" i="58"/>
  <c r="BH64" i="58"/>
  <c r="BJ245" i="62"/>
  <c r="BJ244" i="62"/>
  <c r="BJ246" i="62"/>
  <c r="BJ243" i="62"/>
  <c r="BJ247" i="62"/>
  <c r="BJ66" i="62"/>
  <c r="BJ72" i="62"/>
  <c r="BJ65" i="62"/>
  <c r="BJ71" i="62"/>
  <c r="BJ64" i="62"/>
  <c r="BJ70" i="62"/>
  <c r="BJ78" i="62"/>
  <c r="BJ69" i="62"/>
  <c r="BJ76" i="62"/>
  <c r="BJ77" i="62"/>
  <c r="BJ68" i="62"/>
  <c r="BJ75" i="62"/>
  <c r="BJ74" i="62"/>
  <c r="BF9" i="61"/>
  <c r="BF40" i="61"/>
  <c r="BF32" i="61"/>
  <c r="BG242" i="62"/>
  <c r="BG241" i="62"/>
  <c r="BG240" i="62"/>
  <c r="BG45" i="62"/>
  <c r="BG50" i="62"/>
  <c r="BG44" i="62"/>
  <c r="BG48" i="62"/>
  <c r="BG47" i="62"/>
  <c r="BG52" i="62"/>
  <c r="BG62" i="62"/>
  <c r="BG63" i="62"/>
  <c r="BG51" i="62"/>
  <c r="BG46" i="62"/>
  <c r="BG54" i="62"/>
  <c r="BG60" i="62"/>
  <c r="BG53" i="62"/>
  <c r="BG59" i="62"/>
  <c r="BG58" i="62"/>
  <c r="BG56" i="62"/>
  <c r="BG57" i="62"/>
  <c r="BC24" i="61"/>
  <c r="BC31" i="61"/>
  <c r="BC8" i="61"/>
  <c r="BC39" i="61"/>
  <c r="BC16" i="61"/>
  <c r="BC23" i="61"/>
  <c r="BG62" i="58"/>
  <c r="BG65" i="58"/>
  <c r="BG61" i="58"/>
  <c r="BG64" i="58"/>
  <c r="BG60" i="58"/>
  <c r="BG63" i="58"/>
  <c r="BS243" i="62"/>
  <c r="BS242" i="62"/>
  <c r="BS52" i="62"/>
  <c r="BS53" i="62"/>
  <c r="BS54" i="62"/>
  <c r="BS60" i="62"/>
  <c r="BS59" i="62"/>
  <c r="BS66" i="62"/>
  <c r="BS58" i="62"/>
  <c r="BS65" i="62"/>
  <c r="BS56" i="62"/>
  <c r="BS57" i="62"/>
  <c r="BS64" i="62"/>
  <c r="BS62" i="62"/>
  <c r="BS63" i="62"/>
  <c r="BS69" i="62"/>
  <c r="BS68" i="62"/>
  <c r="BO40" i="61"/>
  <c r="BO16" i="61"/>
  <c r="BO24" i="61"/>
  <c r="BO32" i="61"/>
  <c r="BO8" i="61"/>
  <c r="BO39" i="61"/>
  <c r="BS65" i="58"/>
  <c r="BS64" i="58"/>
  <c r="BS63" i="58"/>
  <c r="BS62" i="58"/>
  <c r="BS67" i="58"/>
  <c r="BS66" i="58"/>
  <c r="BF246" i="62"/>
  <c r="BF243" i="62"/>
  <c r="BF247" i="62"/>
  <c r="BF245" i="62"/>
  <c r="BF244" i="62"/>
  <c r="BF68" i="62"/>
  <c r="BF75" i="62"/>
  <c r="BF74" i="62"/>
  <c r="BF66" i="62"/>
  <c r="BF72" i="62"/>
  <c r="BF65" i="62"/>
  <c r="BF71" i="62"/>
  <c r="BF64" i="62"/>
  <c r="BF70" i="62"/>
  <c r="BF78" i="62"/>
  <c r="BF69" i="62"/>
  <c r="BF76" i="62"/>
  <c r="BF77" i="62"/>
  <c r="BB32" i="61"/>
  <c r="BB9" i="61"/>
  <c r="BB40" i="61"/>
  <c r="BF68" i="58"/>
  <c r="BF71" i="58"/>
  <c r="BF67" i="58"/>
  <c r="BF70" i="58"/>
  <c r="BF66" i="58"/>
  <c r="BF69" i="58"/>
  <c r="BF72" i="58"/>
  <c r="BJ69" i="58"/>
  <c r="BJ68" i="58"/>
  <c r="BJ66" i="58"/>
  <c r="BJ71" i="58"/>
  <c r="BJ67" i="58"/>
  <c r="BJ72" i="58"/>
  <c r="BJ70" i="58"/>
  <c r="FM115" i="58"/>
  <c r="FL115" i="58"/>
  <c r="FK115" i="58"/>
  <c r="FJ115" i="58"/>
  <c r="FI115" i="58"/>
  <c r="FG115" i="58"/>
  <c r="FF115" i="58"/>
  <c r="FE115" i="58"/>
  <c r="FD115" i="58"/>
  <c r="FC115" i="58"/>
  <c r="FB115" i="58"/>
  <c r="FA115" i="58"/>
  <c r="EZ115" i="58"/>
  <c r="EY115" i="58"/>
  <c r="EX115" i="58"/>
  <c r="EW115" i="58"/>
  <c r="EV115" i="58"/>
  <c r="EU115" i="58"/>
  <c r="EL115" i="58"/>
  <c r="EM115" i="58" s="1"/>
  <c r="FM114" i="58"/>
  <c r="FL114" i="58"/>
  <c r="FK114" i="58"/>
  <c r="FJ114" i="58"/>
  <c r="FI114" i="58"/>
  <c r="FG114" i="58"/>
  <c r="FF114" i="58"/>
  <c r="FE114" i="58"/>
  <c r="FD114" i="58"/>
  <c r="FC114" i="58"/>
  <c r="FB114" i="58"/>
  <c r="FA114" i="58"/>
  <c r="EZ114" i="58"/>
  <c r="EY114" i="58"/>
  <c r="EX114" i="58"/>
  <c r="EW114" i="58"/>
  <c r="EV114" i="58"/>
  <c r="EU114" i="58"/>
  <c r="EL114" i="58"/>
  <c r="EM114" i="58" s="1"/>
  <c r="FM113" i="58"/>
  <c r="FL113" i="58"/>
  <c r="FK113" i="58"/>
  <c r="FJ113" i="58"/>
  <c r="FI113" i="58"/>
  <c r="FG113" i="58"/>
  <c r="FF113" i="58"/>
  <c r="FE113" i="58"/>
  <c r="FD113" i="58"/>
  <c r="FC113" i="58"/>
  <c r="FB113" i="58"/>
  <c r="FA113" i="58"/>
  <c r="EZ113" i="58"/>
  <c r="EY113" i="58"/>
  <c r="EX113" i="58"/>
  <c r="EW113" i="58"/>
  <c r="EV113" i="58"/>
  <c r="EU113" i="58"/>
  <c r="EL113" i="58"/>
  <c r="EM113" i="58" s="1"/>
  <c r="FM112" i="58"/>
  <c r="FL112" i="58"/>
  <c r="FK112" i="58"/>
  <c r="FJ112" i="58"/>
  <c r="FI112" i="58"/>
  <c r="FG112" i="58"/>
  <c r="FF112" i="58"/>
  <c r="FE112" i="58"/>
  <c r="FD112" i="58"/>
  <c r="FC112" i="58"/>
  <c r="FB112" i="58"/>
  <c r="FA112" i="58"/>
  <c r="EZ112" i="58"/>
  <c r="EY112" i="58"/>
  <c r="EX112" i="58"/>
  <c r="EW112" i="58"/>
  <c r="EV112" i="58"/>
  <c r="EU112" i="58"/>
  <c r="EL112" i="58"/>
  <c r="EM112" i="58" s="1"/>
  <c r="EN112" i="58" s="1"/>
  <c r="FM111" i="58"/>
  <c r="FL111" i="58"/>
  <c r="FK111" i="58"/>
  <c r="FJ111" i="58"/>
  <c r="FI111" i="58"/>
  <c r="FG111" i="58"/>
  <c r="FF111" i="58"/>
  <c r="FE111" i="58"/>
  <c r="FD111" i="58"/>
  <c r="FC111" i="58"/>
  <c r="FB111" i="58"/>
  <c r="FA111" i="58"/>
  <c r="EZ111" i="58"/>
  <c r="EY111" i="58"/>
  <c r="EX111" i="58"/>
  <c r="EW111" i="58"/>
  <c r="EV111" i="58"/>
  <c r="EU111" i="58"/>
  <c r="EL111" i="58"/>
  <c r="EM111" i="58" s="1"/>
  <c r="FM110" i="58"/>
  <c r="FL110" i="58"/>
  <c r="FK110" i="58"/>
  <c r="FJ110" i="58"/>
  <c r="FI110" i="58"/>
  <c r="FG110" i="58"/>
  <c r="FF110" i="58"/>
  <c r="FE110" i="58"/>
  <c r="FD110" i="58"/>
  <c r="FC110" i="58"/>
  <c r="FB110" i="58"/>
  <c r="FA110" i="58"/>
  <c r="EZ110" i="58"/>
  <c r="EY110" i="58"/>
  <c r="EX110" i="58"/>
  <c r="EW110" i="58"/>
  <c r="EV110" i="58"/>
  <c r="EU110" i="58"/>
  <c r="EL110" i="58"/>
  <c r="EM110" i="58" s="1"/>
  <c r="EN110" i="58" s="1"/>
  <c r="FM109" i="58"/>
  <c r="FL109" i="58"/>
  <c r="FK109" i="58"/>
  <c r="FJ109" i="58"/>
  <c r="FI109" i="58"/>
  <c r="FG109" i="58"/>
  <c r="FF109" i="58"/>
  <c r="FE109" i="58"/>
  <c r="FD109" i="58"/>
  <c r="FC109" i="58"/>
  <c r="FB109" i="58"/>
  <c r="FA109" i="58"/>
  <c r="EZ109" i="58"/>
  <c r="EY109" i="58"/>
  <c r="EX109" i="58"/>
  <c r="EW109" i="58"/>
  <c r="EV109" i="58"/>
  <c r="EU109" i="58"/>
  <c r="EL109" i="58"/>
  <c r="EM109" i="58" s="1"/>
  <c r="EO109" i="58" s="1"/>
  <c r="FM108" i="58"/>
  <c r="FL108" i="58"/>
  <c r="FK108" i="58"/>
  <c r="FJ108" i="58"/>
  <c r="FI108" i="58"/>
  <c r="FG108" i="58"/>
  <c r="FF108" i="58"/>
  <c r="FE108" i="58"/>
  <c r="FD108" i="58"/>
  <c r="FC108" i="58"/>
  <c r="FB108" i="58"/>
  <c r="FA108" i="58"/>
  <c r="EZ108" i="58"/>
  <c r="EY108" i="58"/>
  <c r="EX108" i="58"/>
  <c r="EW108" i="58"/>
  <c r="EV108" i="58"/>
  <c r="EU108" i="58"/>
  <c r="EL108" i="58"/>
  <c r="EM108" i="58" s="1"/>
  <c r="EQ108" i="58" s="1"/>
  <c r="FM107" i="58"/>
  <c r="FL107" i="58"/>
  <c r="FK107" i="58"/>
  <c r="FJ107" i="58"/>
  <c r="FI107" i="58"/>
  <c r="FG107" i="58"/>
  <c r="FF107" i="58"/>
  <c r="FE107" i="58"/>
  <c r="FD107" i="58"/>
  <c r="FC107" i="58"/>
  <c r="FB107" i="58"/>
  <c r="FA107" i="58"/>
  <c r="EZ107" i="58"/>
  <c r="EY107" i="58"/>
  <c r="EX107" i="58"/>
  <c r="EW107" i="58"/>
  <c r="EV107" i="58"/>
  <c r="EU107" i="58"/>
  <c r="EL107" i="58"/>
  <c r="EM107" i="58" s="1"/>
  <c r="EO107" i="58" s="1"/>
  <c r="EH107" i="58"/>
  <c r="FM106" i="58"/>
  <c r="FL106" i="58"/>
  <c r="FK106" i="58"/>
  <c r="FJ106" i="58"/>
  <c r="FI106" i="58"/>
  <c r="FG106" i="58"/>
  <c r="FF106" i="58"/>
  <c r="FE106" i="58"/>
  <c r="FD106" i="58"/>
  <c r="FC106" i="58"/>
  <c r="FB106" i="58"/>
  <c r="FA106" i="58"/>
  <c r="EZ106" i="58"/>
  <c r="EY106" i="58"/>
  <c r="EX106" i="58"/>
  <c r="EW106" i="58"/>
  <c r="EV106" i="58"/>
  <c r="EU106" i="58"/>
  <c r="EL106" i="58"/>
  <c r="EM106" i="58" s="1"/>
  <c r="ES106" i="58" s="1"/>
  <c r="FM105" i="58"/>
  <c r="FL105" i="58"/>
  <c r="FK105" i="58"/>
  <c r="FJ105" i="58"/>
  <c r="FI105" i="58"/>
  <c r="FG105" i="58"/>
  <c r="FF105" i="58"/>
  <c r="FE105" i="58"/>
  <c r="FD105" i="58"/>
  <c r="FC105" i="58"/>
  <c r="FB105" i="58"/>
  <c r="FA105" i="58"/>
  <c r="EZ105" i="58"/>
  <c r="EY105" i="58"/>
  <c r="EX105" i="58"/>
  <c r="EW105" i="58"/>
  <c r="EV105" i="58"/>
  <c r="EU105" i="58"/>
  <c r="EL105" i="58"/>
  <c r="EM105" i="58" s="1"/>
  <c r="FM104" i="58"/>
  <c r="FL104" i="58"/>
  <c r="FK104" i="58"/>
  <c r="FJ104" i="58"/>
  <c r="FI104" i="58"/>
  <c r="FG104" i="58"/>
  <c r="FF104" i="58"/>
  <c r="FE104" i="58"/>
  <c r="FD104" i="58"/>
  <c r="FC104" i="58"/>
  <c r="FB104" i="58"/>
  <c r="FA104" i="58"/>
  <c r="EZ104" i="58"/>
  <c r="EY104" i="58"/>
  <c r="EX104" i="58"/>
  <c r="EW104" i="58"/>
  <c r="EV104" i="58"/>
  <c r="EU104" i="58"/>
  <c r="EL104" i="58"/>
  <c r="EM104" i="58" s="1"/>
  <c r="EH104" i="58"/>
  <c r="EI104" i="58" s="1"/>
  <c r="FM103" i="58"/>
  <c r="FL103" i="58"/>
  <c r="FK103" i="58"/>
  <c r="FJ103" i="58"/>
  <c r="FI103" i="58"/>
  <c r="FG103" i="58"/>
  <c r="FF103" i="58"/>
  <c r="FE103" i="58"/>
  <c r="FD103" i="58"/>
  <c r="FC103" i="58"/>
  <c r="FB103" i="58"/>
  <c r="FA103" i="58"/>
  <c r="EZ103" i="58"/>
  <c r="EY103" i="58"/>
  <c r="EX103" i="58"/>
  <c r="EW103" i="58"/>
  <c r="EV103" i="58"/>
  <c r="EU103" i="58"/>
  <c r="EL103" i="58"/>
  <c r="EM103" i="58" s="1"/>
  <c r="ES103" i="58" s="1"/>
  <c r="FM102" i="58"/>
  <c r="FL102" i="58"/>
  <c r="FK102" i="58"/>
  <c r="FJ102" i="58"/>
  <c r="FI102" i="58"/>
  <c r="FG102" i="58"/>
  <c r="FF102" i="58"/>
  <c r="FE102" i="58"/>
  <c r="FD102" i="58"/>
  <c r="FC102" i="58"/>
  <c r="FB102" i="58"/>
  <c r="FA102" i="58"/>
  <c r="EZ102" i="58"/>
  <c r="EY102" i="58"/>
  <c r="EX102" i="58"/>
  <c r="EW102" i="58"/>
  <c r="EV102" i="58"/>
  <c r="EU102" i="58"/>
  <c r="EL102" i="58"/>
  <c r="EM102" i="58" s="1"/>
  <c r="FM101" i="58"/>
  <c r="FL101" i="58"/>
  <c r="FK101" i="58"/>
  <c r="FJ101" i="58"/>
  <c r="FI101" i="58"/>
  <c r="FG101" i="58"/>
  <c r="FF101" i="58"/>
  <c r="FE101" i="58"/>
  <c r="FD101" i="58"/>
  <c r="FC101" i="58"/>
  <c r="FB101" i="58"/>
  <c r="FA101" i="58"/>
  <c r="EZ101" i="58"/>
  <c r="EY101" i="58"/>
  <c r="EX101" i="58"/>
  <c r="EW101" i="58"/>
  <c r="EV101" i="58"/>
  <c r="EU101" i="58"/>
  <c r="EL101" i="58"/>
  <c r="EM101" i="58" s="1"/>
  <c r="EN101" i="58" s="1"/>
  <c r="IV101" i="58" s="1"/>
  <c r="EH101" i="58"/>
  <c r="EI101" i="58" s="1"/>
  <c r="FM100" i="58"/>
  <c r="FL100" i="58"/>
  <c r="FK100" i="58"/>
  <c r="FJ100" i="58"/>
  <c r="FI100" i="58"/>
  <c r="FG100" i="58"/>
  <c r="FF100" i="58"/>
  <c r="FE100" i="58"/>
  <c r="FD100" i="58"/>
  <c r="FC100" i="58"/>
  <c r="FB100" i="58"/>
  <c r="FA100" i="58"/>
  <c r="EZ100" i="58"/>
  <c r="EY100" i="58"/>
  <c r="EX100" i="58"/>
  <c r="EW100" i="58"/>
  <c r="EV100" i="58"/>
  <c r="EU100" i="58"/>
  <c r="EL100" i="58"/>
  <c r="EM100" i="58" s="1"/>
  <c r="ES100" i="58" s="1"/>
  <c r="FM99" i="58"/>
  <c r="FL99" i="58"/>
  <c r="FK99" i="58"/>
  <c r="FJ99" i="58"/>
  <c r="FI99" i="58"/>
  <c r="FG99" i="58"/>
  <c r="FF99" i="58"/>
  <c r="FE99" i="58"/>
  <c r="FD99" i="58"/>
  <c r="FC99" i="58"/>
  <c r="FB99" i="58"/>
  <c r="FA99" i="58"/>
  <c r="EZ99" i="58"/>
  <c r="EY99" i="58"/>
  <c r="EX99" i="58"/>
  <c r="EW99" i="58"/>
  <c r="EV99" i="58"/>
  <c r="EU99" i="58"/>
  <c r="EL99" i="58"/>
  <c r="EM99" i="58" s="1"/>
  <c r="ES99" i="58" s="1"/>
  <c r="FM98" i="58"/>
  <c r="FL98" i="58"/>
  <c r="FK98" i="58"/>
  <c r="FJ98" i="58"/>
  <c r="FI98" i="58"/>
  <c r="FG98" i="58"/>
  <c r="FF98" i="58"/>
  <c r="FE98" i="58"/>
  <c r="FD98" i="58"/>
  <c r="FC98" i="58"/>
  <c r="FB98" i="58"/>
  <c r="FA98" i="58"/>
  <c r="EZ98" i="58"/>
  <c r="EY98" i="58"/>
  <c r="EX98" i="58"/>
  <c r="EW98" i="58"/>
  <c r="EV98" i="58"/>
  <c r="EU98" i="58"/>
  <c r="EL98" i="58"/>
  <c r="EM98" i="58" s="1"/>
  <c r="EP98" i="58" s="1"/>
  <c r="EH98" i="58"/>
  <c r="EJ98" i="58" s="1"/>
  <c r="FM97" i="58"/>
  <c r="FL97" i="58"/>
  <c r="FK97" i="58"/>
  <c r="FJ97" i="58"/>
  <c r="FI97" i="58"/>
  <c r="FG97" i="58"/>
  <c r="FF97" i="58"/>
  <c r="FE97" i="58"/>
  <c r="FD97" i="58"/>
  <c r="FC97" i="58"/>
  <c r="FB97" i="58"/>
  <c r="FA97" i="58"/>
  <c r="EZ97" i="58"/>
  <c r="EY97" i="58"/>
  <c r="EX97" i="58"/>
  <c r="EW97" i="58"/>
  <c r="EV97" i="58"/>
  <c r="EU97" i="58"/>
  <c r="EL97" i="58"/>
  <c r="EM97" i="58" s="1"/>
  <c r="FM96" i="58"/>
  <c r="FL96" i="58"/>
  <c r="FK96" i="58"/>
  <c r="FJ96" i="58"/>
  <c r="FI96" i="58"/>
  <c r="FG96" i="58"/>
  <c r="FF96" i="58"/>
  <c r="FE96" i="58"/>
  <c r="FD96" i="58"/>
  <c r="FC96" i="58"/>
  <c r="FB96" i="58"/>
  <c r="FA96" i="58"/>
  <c r="EZ96" i="58"/>
  <c r="EY96" i="58"/>
  <c r="EX96" i="58"/>
  <c r="EW96" i="58"/>
  <c r="EV96" i="58"/>
  <c r="EU96" i="58"/>
  <c r="EL96" i="58"/>
  <c r="EM96" i="58" s="1"/>
  <c r="FM95" i="58"/>
  <c r="FL95" i="58"/>
  <c r="FK95" i="58"/>
  <c r="FJ95" i="58"/>
  <c r="FI95" i="58"/>
  <c r="FG95" i="58"/>
  <c r="FF95" i="58"/>
  <c r="FE95" i="58"/>
  <c r="FD95" i="58"/>
  <c r="FC95" i="58"/>
  <c r="FB95" i="58"/>
  <c r="FA95" i="58"/>
  <c r="EZ95" i="58"/>
  <c r="EY95" i="58"/>
  <c r="EX95" i="58"/>
  <c r="EW95" i="58"/>
  <c r="EV95" i="58"/>
  <c r="EU95" i="58"/>
  <c r="EL95" i="58"/>
  <c r="EM95" i="58" s="1"/>
  <c r="EH95" i="58"/>
  <c r="EI95" i="58" s="1"/>
  <c r="FM94" i="58"/>
  <c r="FL94" i="58"/>
  <c r="FK94" i="58"/>
  <c r="FJ94" i="58"/>
  <c r="FI94" i="58"/>
  <c r="FG94" i="58"/>
  <c r="FF94" i="58"/>
  <c r="FE94" i="58"/>
  <c r="FD94" i="58"/>
  <c r="FC94" i="58"/>
  <c r="FB94" i="58"/>
  <c r="FA94" i="58"/>
  <c r="EZ94" i="58"/>
  <c r="EY94" i="58"/>
  <c r="EX94" i="58"/>
  <c r="EW94" i="58"/>
  <c r="EV94" i="58"/>
  <c r="EU94" i="58"/>
  <c r="EL94" i="58"/>
  <c r="EM94" i="58" s="1"/>
  <c r="FM93" i="58"/>
  <c r="FL93" i="58"/>
  <c r="FK93" i="58"/>
  <c r="FJ93" i="58"/>
  <c r="FI93" i="58"/>
  <c r="FG93" i="58"/>
  <c r="FF93" i="58"/>
  <c r="FE93" i="58"/>
  <c r="FD93" i="58"/>
  <c r="FC93" i="58"/>
  <c r="FB93" i="58"/>
  <c r="FA93" i="58"/>
  <c r="EZ93" i="58"/>
  <c r="EY93" i="58"/>
  <c r="EX93" i="58"/>
  <c r="EW93" i="58"/>
  <c r="EV93" i="58"/>
  <c r="EU93" i="58"/>
  <c r="EL93" i="58"/>
  <c r="EM93" i="58" s="1"/>
  <c r="ES93" i="58" s="1"/>
  <c r="FM92" i="58"/>
  <c r="FL92" i="58"/>
  <c r="FK92" i="58"/>
  <c r="FJ92" i="58"/>
  <c r="FI92" i="58"/>
  <c r="FG92" i="58"/>
  <c r="FF92" i="58"/>
  <c r="FE92" i="58"/>
  <c r="FD92" i="58"/>
  <c r="FC92" i="58"/>
  <c r="FB92" i="58"/>
  <c r="FA92" i="58"/>
  <c r="EZ92" i="58"/>
  <c r="EY92" i="58"/>
  <c r="EX92" i="58"/>
  <c r="EW92" i="58"/>
  <c r="EV92" i="58"/>
  <c r="EU92" i="58"/>
  <c r="EL92" i="58"/>
  <c r="EM92" i="58" s="1"/>
  <c r="EH92" i="58"/>
  <c r="EI92" i="58" s="1"/>
  <c r="FM91" i="58"/>
  <c r="FL91" i="58"/>
  <c r="FK91" i="58"/>
  <c r="FJ91" i="58"/>
  <c r="FI91" i="58"/>
  <c r="FG91" i="58"/>
  <c r="FF91" i="58"/>
  <c r="FE91" i="58"/>
  <c r="FD91" i="58"/>
  <c r="FC91" i="58"/>
  <c r="FB91" i="58"/>
  <c r="FA91" i="58"/>
  <c r="EZ91" i="58"/>
  <c r="EY91" i="58"/>
  <c r="EX91" i="58"/>
  <c r="EW91" i="58"/>
  <c r="EV91" i="58"/>
  <c r="EU91" i="58"/>
  <c r="EL91" i="58"/>
  <c r="EM91" i="58" s="1"/>
  <c r="ER91" i="58" s="1"/>
  <c r="FM90" i="58"/>
  <c r="FL90" i="58"/>
  <c r="FK90" i="58"/>
  <c r="FJ90" i="58"/>
  <c r="FI90" i="58"/>
  <c r="FG90" i="58"/>
  <c r="FF90" i="58"/>
  <c r="FE90" i="58"/>
  <c r="FD90" i="58"/>
  <c r="FC90" i="58"/>
  <c r="FB90" i="58"/>
  <c r="FA90" i="58"/>
  <c r="EZ90" i="58"/>
  <c r="EY90" i="58"/>
  <c r="EX90" i="58"/>
  <c r="EW90" i="58"/>
  <c r="EV90" i="58"/>
  <c r="EU90" i="58"/>
  <c r="EL90" i="58"/>
  <c r="EM90" i="58" s="1"/>
  <c r="ES90" i="58" s="1"/>
  <c r="FM89" i="58"/>
  <c r="FL89" i="58"/>
  <c r="FK89" i="58"/>
  <c r="FJ89" i="58"/>
  <c r="FI89" i="58"/>
  <c r="FG89" i="58"/>
  <c r="FF89" i="58"/>
  <c r="FE89" i="58"/>
  <c r="FD89" i="58"/>
  <c r="FC89" i="58"/>
  <c r="FB89" i="58"/>
  <c r="FA89" i="58"/>
  <c r="EZ89" i="58"/>
  <c r="EY89" i="58"/>
  <c r="EX89" i="58"/>
  <c r="EW89" i="58"/>
  <c r="EV89" i="58"/>
  <c r="EU89" i="58"/>
  <c r="EL89" i="58"/>
  <c r="EM89" i="58" s="1"/>
  <c r="FM88" i="58"/>
  <c r="FL88" i="58"/>
  <c r="FK88" i="58"/>
  <c r="FJ88" i="58"/>
  <c r="FI88" i="58"/>
  <c r="FG88" i="58"/>
  <c r="FF88" i="58"/>
  <c r="FE88" i="58"/>
  <c r="FD88" i="58"/>
  <c r="FC88" i="58"/>
  <c r="FB88" i="58"/>
  <c r="FA88" i="58"/>
  <c r="EZ88" i="58"/>
  <c r="EY88" i="58"/>
  <c r="EX88" i="58"/>
  <c r="EW88" i="58"/>
  <c r="EV88" i="58"/>
  <c r="EU88" i="58"/>
  <c r="EL88" i="58"/>
  <c r="EM88" i="58" s="1"/>
  <c r="FM87" i="58"/>
  <c r="FL87" i="58"/>
  <c r="FK87" i="58"/>
  <c r="FJ87" i="58"/>
  <c r="FI87" i="58"/>
  <c r="FG87" i="58"/>
  <c r="FF87" i="58"/>
  <c r="FE87" i="58"/>
  <c r="FD87" i="58"/>
  <c r="FC87" i="58"/>
  <c r="FB87" i="58"/>
  <c r="FA87" i="58"/>
  <c r="EZ87" i="58"/>
  <c r="EY87" i="58"/>
  <c r="EX87" i="58"/>
  <c r="EW87" i="58"/>
  <c r="EV87" i="58"/>
  <c r="EU87" i="58"/>
  <c r="EL87" i="58"/>
  <c r="EM87" i="58" s="1"/>
  <c r="ES87" i="58" s="1"/>
  <c r="FM86" i="58"/>
  <c r="FL86" i="58"/>
  <c r="FK86" i="58"/>
  <c r="FJ86" i="58"/>
  <c r="FI86" i="58"/>
  <c r="FG86" i="58"/>
  <c r="FF86" i="58"/>
  <c r="FE86" i="58"/>
  <c r="FD86" i="58"/>
  <c r="FC86" i="58"/>
  <c r="FB86" i="58"/>
  <c r="FA86" i="58"/>
  <c r="EZ86" i="58"/>
  <c r="EY86" i="58"/>
  <c r="EX86" i="58"/>
  <c r="EW86" i="58"/>
  <c r="EV86" i="58"/>
  <c r="EU86" i="58"/>
  <c r="EL86" i="58"/>
  <c r="EM86" i="58" s="1"/>
  <c r="EN86" i="58" s="1"/>
  <c r="IV86" i="58" s="1"/>
  <c r="FM85" i="58"/>
  <c r="FL85" i="58"/>
  <c r="FK85" i="58"/>
  <c r="FJ85" i="58"/>
  <c r="FI85" i="58"/>
  <c r="FG85" i="58"/>
  <c r="FF85" i="58"/>
  <c r="FE85" i="58"/>
  <c r="FD85" i="58"/>
  <c r="FC85" i="58"/>
  <c r="FB85" i="58"/>
  <c r="FA85" i="58"/>
  <c r="EZ85" i="58"/>
  <c r="EY85" i="58"/>
  <c r="EX85" i="58"/>
  <c r="EW85" i="58"/>
  <c r="EV85" i="58"/>
  <c r="EU85" i="58"/>
  <c r="EL85" i="58"/>
  <c r="EM85" i="58" s="1"/>
  <c r="FM84" i="58"/>
  <c r="FL84" i="58"/>
  <c r="FK84" i="58"/>
  <c r="FJ84" i="58"/>
  <c r="FI84" i="58"/>
  <c r="FG84" i="58"/>
  <c r="FF84" i="58"/>
  <c r="FE84" i="58"/>
  <c r="FD84" i="58"/>
  <c r="FC84" i="58"/>
  <c r="FB84" i="58"/>
  <c r="FA84" i="58"/>
  <c r="EZ84" i="58"/>
  <c r="EY84" i="58"/>
  <c r="EX84" i="58"/>
  <c r="EW84" i="58"/>
  <c r="EV84" i="58"/>
  <c r="EU84" i="58"/>
  <c r="EL84" i="58"/>
  <c r="EM84" i="58" s="1"/>
  <c r="ER84" i="58" s="1"/>
  <c r="FM83" i="58"/>
  <c r="FL83" i="58"/>
  <c r="FK83" i="58"/>
  <c r="FJ83" i="58"/>
  <c r="FI83" i="58"/>
  <c r="FG83" i="58"/>
  <c r="FF83" i="58"/>
  <c r="FE83" i="58"/>
  <c r="FD83" i="58"/>
  <c r="FC83" i="58"/>
  <c r="FB83" i="58"/>
  <c r="FA83" i="58"/>
  <c r="EZ83" i="58"/>
  <c r="EY83" i="58"/>
  <c r="EX83" i="58"/>
  <c r="EW83" i="58"/>
  <c r="EV83" i="58"/>
  <c r="EU83" i="58"/>
  <c r="EL83" i="58"/>
  <c r="EM83" i="58" s="1"/>
  <c r="EO83" i="58" s="1"/>
  <c r="FM82" i="58"/>
  <c r="FL82" i="58"/>
  <c r="FK82" i="58"/>
  <c r="FJ82" i="58"/>
  <c r="FI82" i="58"/>
  <c r="FG82" i="58"/>
  <c r="FF82" i="58"/>
  <c r="FE82" i="58"/>
  <c r="FD82" i="58"/>
  <c r="FC82" i="58"/>
  <c r="FB82" i="58"/>
  <c r="FA82" i="58"/>
  <c r="EZ82" i="58"/>
  <c r="EY82" i="58"/>
  <c r="EX82" i="58"/>
  <c r="EW82" i="58"/>
  <c r="EV82" i="58"/>
  <c r="EU82" i="58"/>
  <c r="EL82" i="58"/>
  <c r="EM82" i="58" s="1"/>
  <c r="ES82" i="58" s="1"/>
  <c r="FM81" i="58"/>
  <c r="FL81" i="58"/>
  <c r="FK81" i="58"/>
  <c r="FJ81" i="58"/>
  <c r="FI81" i="58"/>
  <c r="FG81" i="58"/>
  <c r="FF81" i="58"/>
  <c r="FE81" i="58"/>
  <c r="FD81" i="58"/>
  <c r="FC81" i="58"/>
  <c r="FB81" i="58"/>
  <c r="FA81" i="58"/>
  <c r="EZ81" i="58"/>
  <c r="EY81" i="58"/>
  <c r="EX81" i="58"/>
  <c r="EW81" i="58"/>
  <c r="EV81" i="58"/>
  <c r="EU81" i="58"/>
  <c r="EL81" i="58"/>
  <c r="EM81" i="58" s="1"/>
  <c r="ER81" i="58" s="1"/>
  <c r="FM80" i="58"/>
  <c r="FL80" i="58"/>
  <c r="FK80" i="58"/>
  <c r="FJ80" i="58"/>
  <c r="FI80" i="58"/>
  <c r="FG80" i="58"/>
  <c r="FF80" i="58"/>
  <c r="FE80" i="58"/>
  <c r="FD80" i="58"/>
  <c r="FC80" i="58"/>
  <c r="FB80" i="58"/>
  <c r="FA80" i="58"/>
  <c r="EZ80" i="58"/>
  <c r="EY80" i="58"/>
  <c r="EX80" i="58"/>
  <c r="EW80" i="58"/>
  <c r="EV80" i="58"/>
  <c r="EU80" i="58"/>
  <c r="EL80" i="58"/>
  <c r="EM80" i="58" s="1"/>
  <c r="FM79" i="58"/>
  <c r="FL79" i="58"/>
  <c r="FK79" i="58"/>
  <c r="FJ79" i="58"/>
  <c r="FI79" i="58"/>
  <c r="FG79" i="58"/>
  <c r="FF79" i="58"/>
  <c r="FE79" i="58"/>
  <c r="FD79" i="58"/>
  <c r="FC79" i="58"/>
  <c r="FB79" i="58"/>
  <c r="FA79" i="58"/>
  <c r="EZ79" i="58"/>
  <c r="EY79" i="58"/>
  <c r="EX79" i="58"/>
  <c r="EW79" i="58"/>
  <c r="EV79" i="58"/>
  <c r="EU79" i="58"/>
  <c r="EL79" i="58"/>
  <c r="EM79" i="58" s="1"/>
  <c r="EP79" i="58" s="1"/>
  <c r="FM78" i="58"/>
  <c r="FL78" i="58"/>
  <c r="FK78" i="58"/>
  <c r="FJ78" i="58"/>
  <c r="FI78" i="58"/>
  <c r="FG78" i="58"/>
  <c r="FF78" i="58"/>
  <c r="FE78" i="58"/>
  <c r="FD78" i="58"/>
  <c r="FC78" i="58"/>
  <c r="FB78" i="58"/>
  <c r="FA78" i="58"/>
  <c r="EZ78" i="58"/>
  <c r="EY78" i="58"/>
  <c r="EX78" i="58"/>
  <c r="EW78" i="58"/>
  <c r="EV78" i="58"/>
  <c r="EU78" i="58"/>
  <c r="EL78" i="58"/>
  <c r="EM78" i="58" s="1"/>
  <c r="EP78" i="58" s="1"/>
  <c r="FM77" i="58"/>
  <c r="FL77" i="58"/>
  <c r="FK77" i="58"/>
  <c r="FJ77" i="58"/>
  <c r="FI77" i="58"/>
  <c r="FG77" i="58"/>
  <c r="FF77" i="58"/>
  <c r="FE77" i="58"/>
  <c r="FD77" i="58"/>
  <c r="FC77" i="58"/>
  <c r="FB77" i="58"/>
  <c r="FA77" i="58"/>
  <c r="EZ77" i="58"/>
  <c r="EY77" i="58"/>
  <c r="EX77" i="58"/>
  <c r="EW77" i="58"/>
  <c r="EV77" i="58"/>
  <c r="EU77" i="58"/>
  <c r="EL77" i="58"/>
  <c r="EM77" i="58" s="1"/>
  <c r="EN77" i="58" s="1"/>
  <c r="FM76" i="58"/>
  <c r="FL76" i="58"/>
  <c r="FK76" i="58"/>
  <c r="FJ76" i="58"/>
  <c r="FI76" i="58"/>
  <c r="FG76" i="58"/>
  <c r="FF76" i="58"/>
  <c r="FE76" i="58"/>
  <c r="FD76" i="58"/>
  <c r="FC76" i="58"/>
  <c r="FB76" i="58"/>
  <c r="FA76" i="58"/>
  <c r="EZ76" i="58"/>
  <c r="EY76" i="58"/>
  <c r="EX76" i="58"/>
  <c r="EW76" i="58"/>
  <c r="EV76" i="58"/>
  <c r="EU76" i="58"/>
  <c r="EL76" i="58"/>
  <c r="EM76" i="58" s="1"/>
  <c r="ER76" i="58" s="1"/>
  <c r="FM75" i="58"/>
  <c r="FL75" i="58"/>
  <c r="FK75" i="58"/>
  <c r="FJ75" i="58"/>
  <c r="FI75" i="58"/>
  <c r="FG75" i="58"/>
  <c r="FF75" i="58"/>
  <c r="FE75" i="58"/>
  <c r="FD75" i="58"/>
  <c r="FC75" i="58"/>
  <c r="FB75" i="58"/>
  <c r="FA75" i="58"/>
  <c r="EZ75" i="58"/>
  <c r="EY75" i="58"/>
  <c r="EX75" i="58"/>
  <c r="EW75" i="58"/>
  <c r="EV75" i="58"/>
  <c r="EU75" i="58"/>
  <c r="EL75" i="58"/>
  <c r="EM75" i="58" s="1"/>
  <c r="FM74" i="58"/>
  <c r="FL74" i="58"/>
  <c r="FK74" i="58"/>
  <c r="FJ74" i="58"/>
  <c r="FI74" i="58"/>
  <c r="FG74" i="58"/>
  <c r="FF74" i="58"/>
  <c r="FE74" i="58"/>
  <c r="FD74" i="58"/>
  <c r="FC74" i="58"/>
  <c r="FB74" i="58"/>
  <c r="FA74" i="58"/>
  <c r="EZ74" i="58"/>
  <c r="EY74" i="58"/>
  <c r="EX74" i="58"/>
  <c r="EW74" i="58"/>
  <c r="EV74" i="58"/>
  <c r="EU74" i="58"/>
  <c r="EL74" i="58"/>
  <c r="EM74" i="58" s="1"/>
  <c r="EN74" i="58" s="1"/>
  <c r="IV74" i="58" s="1"/>
  <c r="FM73" i="58"/>
  <c r="FL73" i="58"/>
  <c r="FK73" i="58"/>
  <c r="FJ73" i="58"/>
  <c r="FI73" i="58"/>
  <c r="FG73" i="58"/>
  <c r="FF73" i="58"/>
  <c r="FE73" i="58"/>
  <c r="FD73" i="58"/>
  <c r="FC73" i="58"/>
  <c r="FB73" i="58"/>
  <c r="FA73" i="58"/>
  <c r="EZ73" i="58"/>
  <c r="EY73" i="58"/>
  <c r="EX73" i="58"/>
  <c r="EW73" i="58"/>
  <c r="EV73" i="58"/>
  <c r="EU73" i="58"/>
  <c r="EL73" i="58"/>
  <c r="EM73" i="58" s="1"/>
  <c r="ER73" i="58" s="1"/>
  <c r="FM72" i="58"/>
  <c r="FL72" i="58"/>
  <c r="FK72" i="58"/>
  <c r="FJ72" i="58"/>
  <c r="FI72" i="58"/>
  <c r="FG72" i="58"/>
  <c r="FF72" i="58"/>
  <c r="FE72" i="58"/>
  <c r="FD72" i="58"/>
  <c r="FC72" i="58"/>
  <c r="FB72" i="58"/>
  <c r="FA72" i="58"/>
  <c r="EZ72" i="58"/>
  <c r="EY72" i="58"/>
  <c r="EX72" i="58"/>
  <c r="EW72" i="58"/>
  <c r="EV72" i="58"/>
  <c r="EU72" i="58"/>
  <c r="EL72" i="58"/>
  <c r="EM72" i="58" s="1"/>
  <c r="FM71" i="58"/>
  <c r="FL71" i="58"/>
  <c r="FK71" i="58"/>
  <c r="FJ71" i="58"/>
  <c r="FI71" i="58"/>
  <c r="FG71" i="58"/>
  <c r="FF71" i="58"/>
  <c r="FE71" i="58"/>
  <c r="FD71" i="58"/>
  <c r="FC71" i="58"/>
  <c r="FB71" i="58"/>
  <c r="FA71" i="58"/>
  <c r="EZ71" i="58"/>
  <c r="EY71" i="58"/>
  <c r="EX71" i="58"/>
  <c r="EW71" i="58"/>
  <c r="EV71" i="58"/>
  <c r="EU71" i="58"/>
  <c r="EL71" i="58"/>
  <c r="EM71" i="58" s="1"/>
  <c r="EN71" i="58" s="1"/>
  <c r="IV71" i="58" s="1"/>
  <c r="FM70" i="58"/>
  <c r="FL70" i="58"/>
  <c r="FK70" i="58"/>
  <c r="FJ70" i="58"/>
  <c r="FI70" i="58"/>
  <c r="FG70" i="58"/>
  <c r="FF70" i="58"/>
  <c r="FE70" i="58"/>
  <c r="FD70" i="58"/>
  <c r="FC70" i="58"/>
  <c r="FB70" i="58"/>
  <c r="FA70" i="58"/>
  <c r="EZ70" i="58"/>
  <c r="EY70" i="58"/>
  <c r="EX70" i="58"/>
  <c r="EW70" i="58"/>
  <c r="EV70" i="58"/>
  <c r="EU70" i="58"/>
  <c r="EL70" i="58"/>
  <c r="EM70" i="58" s="1"/>
  <c r="ER70" i="58" s="1"/>
  <c r="FM69" i="58"/>
  <c r="FL69" i="58"/>
  <c r="FK69" i="58"/>
  <c r="FJ69" i="58"/>
  <c r="FI69" i="58"/>
  <c r="FG69" i="58"/>
  <c r="FF69" i="58"/>
  <c r="FE69" i="58"/>
  <c r="FD69" i="58"/>
  <c r="FC69" i="58"/>
  <c r="FB69" i="58"/>
  <c r="FA69" i="58"/>
  <c r="EZ69" i="58"/>
  <c r="EY69" i="58"/>
  <c r="EX69" i="58"/>
  <c r="EW69" i="58"/>
  <c r="EV69" i="58"/>
  <c r="EU69" i="58"/>
  <c r="EL69" i="58"/>
  <c r="EM69" i="58" s="1"/>
  <c r="FM68" i="58"/>
  <c r="FL68" i="58"/>
  <c r="FK68" i="58"/>
  <c r="FJ68" i="58"/>
  <c r="FI68" i="58"/>
  <c r="FG68" i="58"/>
  <c r="FF68" i="58"/>
  <c r="FE68" i="58"/>
  <c r="FD68" i="58"/>
  <c r="FC68" i="58"/>
  <c r="FB68" i="58"/>
  <c r="FA68" i="58"/>
  <c r="EZ68" i="58"/>
  <c r="EY68" i="58"/>
  <c r="EX68" i="58"/>
  <c r="EW68" i="58"/>
  <c r="EV68" i="58"/>
  <c r="EU68" i="58"/>
  <c r="EL68" i="58"/>
  <c r="EM68" i="58" s="1"/>
  <c r="EO68" i="58" s="1"/>
  <c r="FM67" i="58"/>
  <c r="FL67" i="58"/>
  <c r="FK67" i="58"/>
  <c r="FJ67" i="58"/>
  <c r="FI67" i="58"/>
  <c r="FG67" i="58"/>
  <c r="FF67" i="58"/>
  <c r="FE67" i="58"/>
  <c r="FD67" i="58"/>
  <c r="FC67" i="58"/>
  <c r="FB67" i="58"/>
  <c r="FA67" i="58"/>
  <c r="EZ67" i="58"/>
  <c r="EY67" i="58"/>
  <c r="EX67" i="58"/>
  <c r="EW67" i="58"/>
  <c r="EV67" i="58"/>
  <c r="EU67" i="58"/>
  <c r="EL67" i="58"/>
  <c r="EM67" i="58" s="1"/>
  <c r="ES67" i="58" s="1"/>
  <c r="FM66" i="58"/>
  <c r="FL66" i="58"/>
  <c r="FK66" i="58"/>
  <c r="FJ66" i="58"/>
  <c r="FI66" i="58"/>
  <c r="FG66" i="58"/>
  <c r="FF66" i="58"/>
  <c r="FE66" i="58"/>
  <c r="FD66" i="58"/>
  <c r="FC66" i="58"/>
  <c r="FB66" i="58"/>
  <c r="FA66" i="58"/>
  <c r="EZ66" i="58"/>
  <c r="EY66" i="58"/>
  <c r="EX66" i="58"/>
  <c r="EW66" i="58"/>
  <c r="EV66" i="58"/>
  <c r="EU66" i="58"/>
  <c r="EL66" i="58"/>
  <c r="EM66" i="58" s="1"/>
  <c r="FM65" i="58"/>
  <c r="FL65" i="58"/>
  <c r="FK65" i="58"/>
  <c r="FJ65" i="58"/>
  <c r="FI65" i="58"/>
  <c r="FG65" i="58"/>
  <c r="FF65" i="58"/>
  <c r="FE65" i="58"/>
  <c r="FD65" i="58"/>
  <c r="FC65" i="58"/>
  <c r="FB65" i="58"/>
  <c r="FA65" i="58"/>
  <c r="EZ65" i="58"/>
  <c r="EY65" i="58"/>
  <c r="EX65" i="58"/>
  <c r="EW65" i="58"/>
  <c r="EV65" i="58"/>
  <c r="EU65" i="58"/>
  <c r="EL65" i="58"/>
  <c r="EM65" i="58" s="1"/>
  <c r="ER65" i="58" s="1"/>
  <c r="FM64" i="58"/>
  <c r="FL64" i="58"/>
  <c r="FK64" i="58"/>
  <c r="FJ64" i="58"/>
  <c r="FI64" i="58"/>
  <c r="FG64" i="58"/>
  <c r="FF64" i="58"/>
  <c r="FE64" i="58"/>
  <c r="FD64" i="58"/>
  <c r="FC64" i="58"/>
  <c r="FB64" i="58"/>
  <c r="FA64" i="58"/>
  <c r="EZ64" i="58"/>
  <c r="EY64" i="58"/>
  <c r="EX64" i="58"/>
  <c r="EW64" i="58"/>
  <c r="EV64" i="58"/>
  <c r="EU64" i="58"/>
  <c r="EL64" i="58"/>
  <c r="EM64" i="58" s="1"/>
  <c r="EP64" i="58" s="1"/>
  <c r="FM63" i="58"/>
  <c r="FL63" i="58"/>
  <c r="FK63" i="58"/>
  <c r="FJ63" i="58"/>
  <c r="FI63" i="58"/>
  <c r="FG63" i="58"/>
  <c r="FF63" i="58"/>
  <c r="FE63" i="58"/>
  <c r="FD63" i="58"/>
  <c r="FC63" i="58"/>
  <c r="FB63" i="58"/>
  <c r="FA63" i="58"/>
  <c r="EZ63" i="58"/>
  <c r="EY63" i="58"/>
  <c r="EX63" i="58"/>
  <c r="EW63" i="58"/>
  <c r="EV63" i="58"/>
  <c r="EU63" i="58"/>
  <c r="EL63" i="58"/>
  <c r="EM63" i="58" s="1"/>
  <c r="ER63" i="58" s="1"/>
  <c r="FM62" i="58"/>
  <c r="FL62" i="58"/>
  <c r="FK62" i="58"/>
  <c r="FJ62" i="58"/>
  <c r="FI62" i="58"/>
  <c r="FG62" i="58"/>
  <c r="FF62" i="58"/>
  <c r="FE62" i="58"/>
  <c r="FD62" i="58"/>
  <c r="FC62" i="58"/>
  <c r="FB62" i="58"/>
  <c r="FA62" i="58"/>
  <c r="EZ62" i="58"/>
  <c r="EY62" i="58"/>
  <c r="EX62" i="58"/>
  <c r="EW62" i="58"/>
  <c r="EV62" i="58"/>
  <c r="EU62" i="58"/>
  <c r="EL62" i="58"/>
  <c r="EM62" i="58" s="1"/>
  <c r="ER62" i="58" s="1"/>
  <c r="FM61" i="58"/>
  <c r="FL61" i="58"/>
  <c r="FK61" i="58"/>
  <c r="FJ61" i="58"/>
  <c r="FI61" i="58"/>
  <c r="FG61" i="58"/>
  <c r="FF61" i="58"/>
  <c r="FE61" i="58"/>
  <c r="FD61" i="58"/>
  <c r="FC61" i="58"/>
  <c r="FB61" i="58"/>
  <c r="FA61" i="58"/>
  <c r="EZ61" i="58"/>
  <c r="EY61" i="58"/>
  <c r="EX61" i="58"/>
  <c r="EW61" i="58"/>
  <c r="EV61" i="58"/>
  <c r="EU61" i="58"/>
  <c r="EL61" i="58"/>
  <c r="EM61" i="58" s="1"/>
  <c r="ES61" i="58" s="1"/>
  <c r="FM60" i="58"/>
  <c r="FL60" i="58"/>
  <c r="FK60" i="58"/>
  <c r="FJ60" i="58"/>
  <c r="FI60" i="58"/>
  <c r="FG60" i="58"/>
  <c r="FF60" i="58"/>
  <c r="FE60" i="58"/>
  <c r="FD60" i="58"/>
  <c r="FC60" i="58"/>
  <c r="FB60" i="58"/>
  <c r="FA60" i="58"/>
  <c r="EZ60" i="58"/>
  <c r="EY60" i="58"/>
  <c r="EX60" i="58"/>
  <c r="EW60" i="58"/>
  <c r="EV60" i="58"/>
  <c r="EU60" i="58"/>
  <c r="EL60" i="58"/>
  <c r="EM60" i="58" s="1"/>
  <c r="ER60" i="58" s="1"/>
  <c r="FM59" i="58"/>
  <c r="FL59" i="58"/>
  <c r="FK59" i="58"/>
  <c r="FJ59" i="58"/>
  <c r="FI59" i="58"/>
  <c r="FG59" i="58"/>
  <c r="FF59" i="58"/>
  <c r="FE59" i="58"/>
  <c r="JA59" i="58" s="1"/>
  <c r="FD59" i="58"/>
  <c r="IZ59" i="58" s="1"/>
  <c r="FC59" i="58"/>
  <c r="FB59" i="58"/>
  <c r="FA59" i="58"/>
  <c r="EZ59" i="58"/>
  <c r="EY59" i="58"/>
  <c r="EX59" i="58"/>
  <c r="EW59" i="58"/>
  <c r="EV59" i="58"/>
  <c r="EU59" i="58"/>
  <c r="EL59" i="58"/>
  <c r="EM59" i="58" s="1"/>
  <c r="ER59" i="58" s="1"/>
  <c r="FM58" i="58"/>
  <c r="FL58" i="58"/>
  <c r="FK58" i="58"/>
  <c r="FJ58" i="58"/>
  <c r="FI58" i="58"/>
  <c r="FG58" i="58"/>
  <c r="FF58" i="58"/>
  <c r="FE58" i="58"/>
  <c r="JA58" i="58" s="1"/>
  <c r="FD58" i="58"/>
  <c r="IZ58" i="58" s="1"/>
  <c r="FC58" i="58"/>
  <c r="FB58" i="58"/>
  <c r="FA58" i="58"/>
  <c r="EZ58" i="58"/>
  <c r="EY58" i="58"/>
  <c r="EX58" i="58"/>
  <c r="EW58" i="58"/>
  <c r="EV58" i="58"/>
  <c r="EU58" i="58"/>
  <c r="EL58" i="58"/>
  <c r="EM58" i="58" s="1"/>
  <c r="FM57" i="58"/>
  <c r="FL57" i="58"/>
  <c r="FK57" i="58"/>
  <c r="FJ57" i="58"/>
  <c r="FI57" i="58"/>
  <c r="FM50" i="58"/>
  <c r="FL50" i="58"/>
  <c r="FK50" i="58"/>
  <c r="FJ50" i="58"/>
  <c r="FI50" i="58"/>
  <c r="FG50" i="58"/>
  <c r="FF50" i="58"/>
  <c r="FE50" i="58"/>
  <c r="FD50" i="58"/>
  <c r="FC50" i="58"/>
  <c r="FB50" i="58"/>
  <c r="FA50" i="58"/>
  <c r="EZ50" i="58"/>
  <c r="EY50" i="58"/>
  <c r="EX50" i="58"/>
  <c r="EW50" i="58"/>
  <c r="EV50" i="58"/>
  <c r="EU50" i="58"/>
  <c r="EL50" i="58"/>
  <c r="EM50" i="58" s="1"/>
  <c r="EO50" i="58" s="1"/>
  <c r="C50" i="58"/>
  <c r="FM49" i="58"/>
  <c r="FL49" i="58"/>
  <c r="FK49" i="58"/>
  <c r="FJ49" i="58"/>
  <c r="FI49" i="58"/>
  <c r="FG49" i="58"/>
  <c r="FF49" i="58"/>
  <c r="FE49" i="58"/>
  <c r="FD49" i="58"/>
  <c r="FC49" i="58"/>
  <c r="FB49" i="58"/>
  <c r="FA49" i="58"/>
  <c r="EZ49" i="58"/>
  <c r="EY49" i="58"/>
  <c r="EX49" i="58"/>
  <c r="EW49" i="58"/>
  <c r="EV49" i="58"/>
  <c r="EU49" i="58"/>
  <c r="EL49" i="58"/>
  <c r="EM49" i="58" s="1"/>
  <c r="ES49" i="58" s="1"/>
  <c r="C49" i="58"/>
  <c r="FM48" i="58"/>
  <c r="FL48" i="58"/>
  <c r="FK48" i="58"/>
  <c r="FJ48" i="58"/>
  <c r="FI48" i="58"/>
  <c r="FG48" i="58"/>
  <c r="FF48" i="58"/>
  <c r="FE48" i="58"/>
  <c r="FD48" i="58"/>
  <c r="FC48" i="58"/>
  <c r="FB48" i="58"/>
  <c r="FA48" i="58"/>
  <c r="EZ48" i="58"/>
  <c r="EY48" i="58"/>
  <c r="EX48" i="58"/>
  <c r="EW48" i="58"/>
  <c r="EV48" i="58"/>
  <c r="EU48" i="58"/>
  <c r="EL48" i="58"/>
  <c r="EM48" i="58" s="1"/>
  <c r="ES48" i="58" s="1"/>
  <c r="EI48" i="58"/>
  <c r="C48" i="58"/>
  <c r="FM47" i="58"/>
  <c r="FL47" i="58"/>
  <c r="FK47" i="58"/>
  <c r="FJ47" i="58"/>
  <c r="FI47" i="58"/>
  <c r="FG47" i="58"/>
  <c r="FF47" i="58"/>
  <c r="FE47" i="58"/>
  <c r="FD47" i="58"/>
  <c r="FC47" i="58"/>
  <c r="FB47" i="58"/>
  <c r="FA47" i="58"/>
  <c r="EZ47" i="58"/>
  <c r="EY47" i="58"/>
  <c r="EX47" i="58"/>
  <c r="EW47" i="58"/>
  <c r="EV47" i="58"/>
  <c r="EU47" i="58"/>
  <c r="EL47" i="58"/>
  <c r="EM47" i="58" s="1"/>
  <c r="C47" i="58"/>
  <c r="FM46" i="58"/>
  <c r="FL46" i="58"/>
  <c r="FK46" i="58"/>
  <c r="FJ46" i="58"/>
  <c r="FI46" i="58"/>
  <c r="FG46" i="58"/>
  <c r="FF46" i="58"/>
  <c r="FE46" i="58"/>
  <c r="FD46" i="58"/>
  <c r="FC46" i="58"/>
  <c r="FB46" i="58"/>
  <c r="FA46" i="58"/>
  <c r="EZ46" i="58"/>
  <c r="EY46" i="58"/>
  <c r="EX46" i="58"/>
  <c r="EW46" i="58"/>
  <c r="EV46" i="58"/>
  <c r="EU46" i="58"/>
  <c r="EL46" i="58"/>
  <c r="EM46" i="58" s="1"/>
  <c r="C46" i="58"/>
  <c r="FM45" i="58"/>
  <c r="FL45" i="58"/>
  <c r="FK45" i="58"/>
  <c r="FJ45" i="58"/>
  <c r="FI45" i="58"/>
  <c r="FG45" i="58"/>
  <c r="FF45" i="58"/>
  <c r="FE45" i="58"/>
  <c r="FD45" i="58"/>
  <c r="FC45" i="58"/>
  <c r="FB45" i="58"/>
  <c r="FA45" i="58"/>
  <c r="EZ45" i="58"/>
  <c r="EY45" i="58"/>
  <c r="EX45" i="58"/>
  <c r="EW45" i="58"/>
  <c r="EV45" i="58"/>
  <c r="EU45" i="58"/>
  <c r="EL45" i="58"/>
  <c r="EM45" i="58" s="1"/>
  <c r="ES45" i="58" s="1"/>
  <c r="EI45" i="58"/>
  <c r="C45" i="58"/>
  <c r="FM44" i="58"/>
  <c r="FL44" i="58"/>
  <c r="FK44" i="58"/>
  <c r="FJ44" i="58"/>
  <c r="FI44" i="58"/>
  <c r="FG44" i="58"/>
  <c r="FF44" i="58"/>
  <c r="FE44" i="58"/>
  <c r="FD44" i="58"/>
  <c r="FC44" i="58"/>
  <c r="FB44" i="58"/>
  <c r="FA44" i="58"/>
  <c r="EZ44" i="58"/>
  <c r="EY44" i="58"/>
  <c r="EX44" i="58"/>
  <c r="EW44" i="58"/>
  <c r="EV44" i="58"/>
  <c r="EU44" i="58"/>
  <c r="EL44" i="58"/>
  <c r="EM44" i="58" s="1"/>
  <c r="ER44" i="58" s="1"/>
  <c r="EI44" i="58"/>
  <c r="C44" i="58"/>
  <c r="FM43" i="58"/>
  <c r="FL43" i="58"/>
  <c r="FK43" i="58"/>
  <c r="FJ43" i="58"/>
  <c r="FI43" i="58"/>
  <c r="FG43" i="58"/>
  <c r="FF43" i="58"/>
  <c r="FE43" i="58"/>
  <c r="FD43" i="58"/>
  <c r="FC43" i="58"/>
  <c r="FB43" i="58"/>
  <c r="FA43" i="58"/>
  <c r="EZ43" i="58"/>
  <c r="EY43" i="58"/>
  <c r="EX43" i="58"/>
  <c r="EW43" i="58"/>
  <c r="EV43" i="58"/>
  <c r="EU43" i="58"/>
  <c r="EL43" i="58"/>
  <c r="EM43" i="58" s="1"/>
  <c r="ES43" i="58" s="1"/>
  <c r="EJ43" i="58"/>
  <c r="C43" i="58"/>
  <c r="FM42" i="58"/>
  <c r="FL42" i="58"/>
  <c r="FK42" i="58"/>
  <c r="FJ42" i="58"/>
  <c r="FI42" i="58"/>
  <c r="FG42" i="58"/>
  <c r="FF42" i="58"/>
  <c r="FE42" i="58"/>
  <c r="FD42" i="58"/>
  <c r="FC42" i="58"/>
  <c r="FB42" i="58"/>
  <c r="FA42" i="58"/>
  <c r="EZ42" i="58"/>
  <c r="EY42" i="58"/>
  <c r="EX42" i="58"/>
  <c r="EW42" i="58"/>
  <c r="EV42" i="58"/>
  <c r="EU42" i="58"/>
  <c r="EL42" i="58"/>
  <c r="EM42" i="58" s="1"/>
  <c r="ER42" i="58" s="1"/>
  <c r="EJ42" i="58"/>
  <c r="C42" i="58"/>
  <c r="FM41" i="58"/>
  <c r="FL41" i="58"/>
  <c r="FK41" i="58"/>
  <c r="FJ41" i="58"/>
  <c r="FI41" i="58"/>
  <c r="FG41" i="58"/>
  <c r="FF41" i="58"/>
  <c r="FE41" i="58"/>
  <c r="FD41" i="58"/>
  <c r="FC41" i="58"/>
  <c r="FB41" i="58"/>
  <c r="FA41" i="58"/>
  <c r="EZ41" i="58"/>
  <c r="EY41" i="58"/>
  <c r="EX41" i="58"/>
  <c r="EW41" i="58"/>
  <c r="EV41" i="58"/>
  <c r="EU41" i="58"/>
  <c r="EL41" i="58"/>
  <c r="EM41" i="58" s="1"/>
  <c r="ES41" i="58" s="1"/>
  <c r="EJ41" i="58"/>
  <c r="C41" i="58"/>
  <c r="FM40" i="58"/>
  <c r="FL40" i="58"/>
  <c r="FK40" i="58"/>
  <c r="FJ40" i="58"/>
  <c r="FI40" i="58"/>
  <c r="FG40" i="58"/>
  <c r="FF40" i="58"/>
  <c r="FE40" i="58"/>
  <c r="FD40" i="58"/>
  <c r="FC40" i="58"/>
  <c r="FB40" i="58"/>
  <c r="FA40" i="58"/>
  <c r="EZ40" i="58"/>
  <c r="EY40" i="58"/>
  <c r="EX40" i="58"/>
  <c r="EW40" i="58"/>
  <c r="EV40" i="58"/>
  <c r="EU40" i="58"/>
  <c r="EL40" i="58"/>
  <c r="EM40" i="58" s="1"/>
  <c r="ER40" i="58" s="1"/>
  <c r="EJ40" i="58"/>
  <c r="C40" i="58"/>
  <c r="FM39" i="58"/>
  <c r="FL39" i="58"/>
  <c r="FK39" i="58"/>
  <c r="FJ39" i="58"/>
  <c r="FI39" i="58"/>
  <c r="FG39" i="58"/>
  <c r="FF39" i="58"/>
  <c r="FE39" i="58"/>
  <c r="FD39" i="58"/>
  <c r="FC39" i="58"/>
  <c r="FB39" i="58"/>
  <c r="FA39" i="58"/>
  <c r="EZ39" i="58"/>
  <c r="EY39" i="58"/>
  <c r="EX39" i="58"/>
  <c r="EW39" i="58"/>
  <c r="EV39" i="58"/>
  <c r="EU39" i="58"/>
  <c r="EL39" i="58"/>
  <c r="EM39" i="58" s="1"/>
  <c r="ES39" i="58" s="1"/>
  <c r="EI39" i="58"/>
  <c r="C39" i="58"/>
  <c r="FM38" i="58"/>
  <c r="FL38" i="58"/>
  <c r="FK38" i="58"/>
  <c r="FJ38" i="58"/>
  <c r="FI38" i="58"/>
  <c r="FG38" i="58"/>
  <c r="FF38" i="58"/>
  <c r="FE38" i="58"/>
  <c r="FD38" i="58"/>
  <c r="FC38" i="58"/>
  <c r="FB38" i="58"/>
  <c r="FA38" i="58"/>
  <c r="EZ38" i="58"/>
  <c r="EY38" i="58"/>
  <c r="EX38" i="58"/>
  <c r="EW38" i="58"/>
  <c r="EV38" i="58"/>
  <c r="EU38" i="58"/>
  <c r="EL38" i="58"/>
  <c r="EM38" i="58" s="1"/>
  <c r="ER38" i="58" s="1"/>
  <c r="EI38" i="58"/>
  <c r="C38" i="58"/>
  <c r="FM37" i="58"/>
  <c r="FL37" i="58"/>
  <c r="FK37" i="58"/>
  <c r="FJ37" i="58"/>
  <c r="FI37" i="58"/>
  <c r="FG37" i="58"/>
  <c r="FF37" i="58"/>
  <c r="FE37" i="58"/>
  <c r="FD37" i="58"/>
  <c r="FC37" i="58"/>
  <c r="FB37" i="58"/>
  <c r="FA37" i="58"/>
  <c r="EZ37" i="58"/>
  <c r="EY37" i="58"/>
  <c r="EX37" i="58"/>
  <c r="EW37" i="58"/>
  <c r="EV37" i="58"/>
  <c r="EU37" i="58"/>
  <c r="EL37" i="58"/>
  <c r="EM37" i="58" s="1"/>
  <c r="ES37" i="58" s="1"/>
  <c r="EI37" i="58"/>
  <c r="C37" i="58"/>
  <c r="FM36" i="58"/>
  <c r="FL36" i="58"/>
  <c r="FK36" i="58"/>
  <c r="FJ36" i="58"/>
  <c r="FI36" i="58"/>
  <c r="FG36" i="58"/>
  <c r="FF36" i="58"/>
  <c r="FE36" i="58"/>
  <c r="FD36" i="58"/>
  <c r="FC36" i="58"/>
  <c r="FB36" i="58"/>
  <c r="FA36" i="58"/>
  <c r="EZ36" i="58"/>
  <c r="EY36" i="58"/>
  <c r="EX36" i="58"/>
  <c r="EW36" i="58"/>
  <c r="EV36" i="58"/>
  <c r="EU36" i="58"/>
  <c r="EL36" i="58"/>
  <c r="EM36" i="58" s="1"/>
  <c r="EQ36" i="58" s="1"/>
  <c r="EI36" i="58"/>
  <c r="C36" i="58"/>
  <c r="FM35" i="58"/>
  <c r="FL35" i="58"/>
  <c r="FK35" i="58"/>
  <c r="FJ35" i="58"/>
  <c r="FI35" i="58"/>
  <c r="FG35" i="58"/>
  <c r="FF35" i="58"/>
  <c r="FE35" i="58"/>
  <c r="FD35" i="58"/>
  <c r="FC35" i="58"/>
  <c r="FB35" i="58"/>
  <c r="FA35" i="58"/>
  <c r="EZ35" i="58"/>
  <c r="EY35" i="58"/>
  <c r="EX35" i="58"/>
  <c r="EW35" i="58"/>
  <c r="EV35" i="58"/>
  <c r="EU35" i="58"/>
  <c r="EL35" i="58"/>
  <c r="EM35" i="58" s="1"/>
  <c r="ER35" i="58" s="1"/>
  <c r="EJ35" i="58"/>
  <c r="C35" i="58"/>
  <c r="FM34" i="58"/>
  <c r="FL34" i="58"/>
  <c r="FK34" i="58"/>
  <c r="FJ34" i="58"/>
  <c r="FI34" i="58"/>
  <c r="FG34" i="58"/>
  <c r="FF34" i="58"/>
  <c r="FE34" i="58"/>
  <c r="FD34" i="58"/>
  <c r="FC34" i="58"/>
  <c r="FB34" i="58"/>
  <c r="FA34" i="58"/>
  <c r="EZ34" i="58"/>
  <c r="EY34" i="58"/>
  <c r="EX34" i="58"/>
  <c r="EW34" i="58"/>
  <c r="EV34" i="58"/>
  <c r="EU34" i="58"/>
  <c r="EL34" i="58"/>
  <c r="EM34" i="58" s="1"/>
  <c r="EI34" i="58"/>
  <c r="C34" i="58"/>
  <c r="FM33" i="58"/>
  <c r="FL33" i="58"/>
  <c r="FK33" i="58"/>
  <c r="FJ33" i="58"/>
  <c r="FI33" i="58"/>
  <c r="FG33" i="58"/>
  <c r="FF33" i="58"/>
  <c r="FE33" i="58"/>
  <c r="FD33" i="58"/>
  <c r="FC33" i="58"/>
  <c r="FB33" i="58"/>
  <c r="FA33" i="58"/>
  <c r="EZ33" i="58"/>
  <c r="EY33" i="58"/>
  <c r="EX33" i="58"/>
  <c r="EW33" i="58"/>
  <c r="EV33" i="58"/>
  <c r="EU33" i="58"/>
  <c r="EL33" i="58"/>
  <c r="EM33" i="58" s="1"/>
  <c r="ER33" i="58" s="1"/>
  <c r="EJ33" i="58"/>
  <c r="C33" i="58"/>
  <c r="FM32" i="58"/>
  <c r="FL32" i="58"/>
  <c r="FK32" i="58"/>
  <c r="FJ32" i="58"/>
  <c r="FI32" i="58"/>
  <c r="FG32" i="58"/>
  <c r="FF32" i="58"/>
  <c r="FE32" i="58"/>
  <c r="FD32" i="58"/>
  <c r="FC32" i="58"/>
  <c r="FB32" i="58"/>
  <c r="FA32" i="58"/>
  <c r="EZ32" i="58"/>
  <c r="EY32" i="58"/>
  <c r="EX32" i="58"/>
  <c r="EW32" i="58"/>
  <c r="EV32" i="58"/>
  <c r="EU32" i="58"/>
  <c r="EL32" i="58"/>
  <c r="EM32" i="58" s="1"/>
  <c r="EI32" i="58"/>
  <c r="C32" i="58"/>
  <c r="FM31" i="58"/>
  <c r="FL31" i="58"/>
  <c r="FK31" i="58"/>
  <c r="FJ31" i="58"/>
  <c r="FI31" i="58"/>
  <c r="FG31" i="58"/>
  <c r="FF31" i="58"/>
  <c r="FE31" i="58"/>
  <c r="FD31" i="58"/>
  <c r="FC31" i="58"/>
  <c r="FB31" i="58"/>
  <c r="FA31" i="58"/>
  <c r="EZ31" i="58"/>
  <c r="EY31" i="58"/>
  <c r="EX31" i="58"/>
  <c r="EW31" i="58"/>
  <c r="EV31" i="58"/>
  <c r="EU31" i="58"/>
  <c r="EL31" i="58"/>
  <c r="EM31" i="58" s="1"/>
  <c r="ER31" i="58" s="1"/>
  <c r="EJ31" i="58"/>
  <c r="C31" i="58"/>
  <c r="FM30" i="58"/>
  <c r="FL30" i="58"/>
  <c r="FK30" i="58"/>
  <c r="FJ30" i="58"/>
  <c r="FI30" i="58"/>
  <c r="FG30" i="58"/>
  <c r="FF30" i="58"/>
  <c r="FE30" i="58"/>
  <c r="FD30" i="58"/>
  <c r="FC30" i="58"/>
  <c r="FB30" i="58"/>
  <c r="FA30" i="58"/>
  <c r="EZ30" i="58"/>
  <c r="EY30" i="58"/>
  <c r="EX30" i="58"/>
  <c r="EW30" i="58"/>
  <c r="EV30" i="58"/>
  <c r="EU30" i="58"/>
  <c r="EL30" i="58"/>
  <c r="EM30" i="58" s="1"/>
  <c r="EI30" i="58"/>
  <c r="EE30" i="58"/>
  <c r="C30" i="58"/>
  <c r="FM29" i="58"/>
  <c r="FL29" i="58"/>
  <c r="FK29" i="58"/>
  <c r="FJ29" i="58"/>
  <c r="FI29" i="58"/>
  <c r="FG29" i="58"/>
  <c r="FF29" i="58"/>
  <c r="FE29" i="58"/>
  <c r="FD29" i="58"/>
  <c r="FC29" i="58"/>
  <c r="FB29" i="58"/>
  <c r="FA29" i="58"/>
  <c r="EZ29" i="58"/>
  <c r="EY29" i="58"/>
  <c r="EX29" i="58"/>
  <c r="EW29" i="58"/>
  <c r="EV29" i="58"/>
  <c r="EU29" i="58"/>
  <c r="EL29" i="58"/>
  <c r="EM29" i="58" s="1"/>
  <c r="ER29" i="58" s="1"/>
  <c r="EJ29" i="58"/>
  <c r="ED29" i="58"/>
  <c r="C29" i="58"/>
  <c r="FM28" i="58"/>
  <c r="FL28" i="58"/>
  <c r="FK28" i="58"/>
  <c r="FJ28" i="58"/>
  <c r="FI28" i="58"/>
  <c r="FG28" i="58"/>
  <c r="FF28" i="58"/>
  <c r="FE28" i="58"/>
  <c r="FD28" i="58"/>
  <c r="FC28" i="58"/>
  <c r="FB28" i="58"/>
  <c r="FA28" i="58"/>
  <c r="EZ28" i="58"/>
  <c r="EY28" i="58"/>
  <c r="EX28" i="58"/>
  <c r="EW28" i="58"/>
  <c r="EV28" i="58"/>
  <c r="EU28" i="58"/>
  <c r="EL28" i="58"/>
  <c r="EM28" i="58" s="1"/>
  <c r="EI28" i="58"/>
  <c r="C28" i="58"/>
  <c r="FM27" i="58"/>
  <c r="FL27" i="58"/>
  <c r="FK27" i="58"/>
  <c r="FJ27" i="58"/>
  <c r="FI27" i="58"/>
  <c r="FG27" i="58"/>
  <c r="FF27" i="58"/>
  <c r="FE27" i="58"/>
  <c r="FD27" i="58"/>
  <c r="FC27" i="58"/>
  <c r="FB27" i="58"/>
  <c r="FA27" i="58"/>
  <c r="EZ27" i="58"/>
  <c r="EY27" i="58"/>
  <c r="EX27" i="58"/>
  <c r="EW27" i="58"/>
  <c r="EV27" i="58"/>
  <c r="EU27" i="58"/>
  <c r="EL27" i="58"/>
  <c r="EM27" i="58" s="1"/>
  <c r="ER27" i="58" s="1"/>
  <c r="EJ27" i="58"/>
  <c r="ED27" i="58"/>
  <c r="C27" i="58"/>
  <c r="FM26" i="58"/>
  <c r="FL26" i="58"/>
  <c r="FK26" i="58"/>
  <c r="FJ26" i="58"/>
  <c r="FI26" i="58"/>
  <c r="FG26" i="58"/>
  <c r="FF26" i="58"/>
  <c r="FE26" i="58"/>
  <c r="FD26" i="58"/>
  <c r="FC26" i="58"/>
  <c r="FB26" i="58"/>
  <c r="FA26" i="58"/>
  <c r="EZ26" i="58"/>
  <c r="EY26" i="58"/>
  <c r="EX26" i="58"/>
  <c r="EW26" i="58"/>
  <c r="EV26" i="58"/>
  <c r="EU26" i="58"/>
  <c r="EL26" i="58"/>
  <c r="EM26" i="58" s="1"/>
  <c r="EQ26" i="58" s="1"/>
  <c r="EJ26" i="58"/>
  <c r="EC26" i="58"/>
  <c r="C26" i="58"/>
  <c r="FM25" i="58"/>
  <c r="FL25" i="58"/>
  <c r="FK25" i="58"/>
  <c r="FJ25" i="58"/>
  <c r="FI25" i="58"/>
  <c r="FG25" i="58"/>
  <c r="FF25" i="58"/>
  <c r="FE25" i="58"/>
  <c r="FD25" i="58"/>
  <c r="FC25" i="58"/>
  <c r="FB25" i="58"/>
  <c r="FA25" i="58"/>
  <c r="EZ25" i="58"/>
  <c r="EY25" i="58"/>
  <c r="EX25" i="58"/>
  <c r="EW25" i="58"/>
  <c r="EV25" i="58"/>
  <c r="EU25" i="58"/>
  <c r="EL25" i="58"/>
  <c r="EM25" i="58" s="1"/>
  <c r="EI25" i="58"/>
  <c r="EF25" i="58"/>
  <c r="EE25" i="58"/>
  <c r="ED25" i="58"/>
  <c r="EC25" i="58"/>
  <c r="EB25" i="58"/>
  <c r="C25" i="58"/>
  <c r="FM24" i="58"/>
  <c r="FL24" i="58"/>
  <c r="FK24" i="58"/>
  <c r="FJ24" i="58"/>
  <c r="FI24" i="58"/>
  <c r="FG24" i="58"/>
  <c r="FF24" i="58"/>
  <c r="FE24" i="58"/>
  <c r="FD24" i="58"/>
  <c r="FC24" i="58"/>
  <c r="FB24" i="58"/>
  <c r="FA24" i="58"/>
  <c r="EZ24" i="58"/>
  <c r="EY24" i="58"/>
  <c r="EX24" i="58"/>
  <c r="EW24" i="58"/>
  <c r="EV24" i="58"/>
  <c r="EU24" i="58"/>
  <c r="EL24" i="58"/>
  <c r="EM24" i="58" s="1"/>
  <c r="ER24" i="58" s="1"/>
  <c r="EI24" i="58"/>
  <c r="EF24" i="58"/>
  <c r="EE24" i="58"/>
  <c r="ED24" i="58"/>
  <c r="EC24" i="58"/>
  <c r="EB24" i="58"/>
  <c r="C24" i="58"/>
  <c r="FM23" i="58"/>
  <c r="FL23" i="58"/>
  <c r="FK23" i="58"/>
  <c r="FJ23" i="58"/>
  <c r="FI23" i="58"/>
  <c r="FG23" i="58"/>
  <c r="FF23" i="58"/>
  <c r="FE23" i="58"/>
  <c r="FD23" i="58"/>
  <c r="FC23" i="58"/>
  <c r="FB23" i="58"/>
  <c r="FA23" i="58"/>
  <c r="EZ23" i="58"/>
  <c r="EY23" i="58"/>
  <c r="EX23" i="58"/>
  <c r="EW23" i="58"/>
  <c r="EV23" i="58"/>
  <c r="EU23" i="58"/>
  <c r="EL23" i="58"/>
  <c r="EM23" i="58" s="1"/>
  <c r="EO23" i="58" s="1"/>
  <c r="EI23" i="58"/>
  <c r="EF23" i="58"/>
  <c r="EE23" i="58"/>
  <c r="ED23" i="58"/>
  <c r="EC23" i="58"/>
  <c r="EB23" i="58"/>
  <c r="C23" i="58"/>
  <c r="FM22" i="58"/>
  <c r="FL22" i="58"/>
  <c r="FK22" i="58"/>
  <c r="FJ22" i="58"/>
  <c r="FI22" i="58"/>
  <c r="FG22" i="58"/>
  <c r="FF22" i="58"/>
  <c r="FE22" i="58"/>
  <c r="FD22" i="58"/>
  <c r="FC22" i="58"/>
  <c r="FB22" i="58"/>
  <c r="FA22" i="58"/>
  <c r="EZ22" i="58"/>
  <c r="EY22" i="58"/>
  <c r="EX22" i="58"/>
  <c r="EW22" i="58"/>
  <c r="EV22" i="58"/>
  <c r="EU22" i="58"/>
  <c r="EL22" i="58"/>
  <c r="EM22" i="58" s="1"/>
  <c r="ER22" i="58" s="1"/>
  <c r="EF22" i="58"/>
  <c r="EE22" i="58"/>
  <c r="ED22" i="58"/>
  <c r="EC22" i="58"/>
  <c r="EB22" i="58"/>
  <c r="C22" i="58"/>
  <c r="FM21" i="58"/>
  <c r="FL21" i="58"/>
  <c r="FK21" i="58"/>
  <c r="FJ21" i="58"/>
  <c r="FI21" i="58"/>
  <c r="FG21" i="58"/>
  <c r="FF21" i="58"/>
  <c r="FE21" i="58"/>
  <c r="FD21" i="58"/>
  <c r="FC21" i="58"/>
  <c r="FB21" i="58"/>
  <c r="FA21" i="58"/>
  <c r="EZ21" i="58"/>
  <c r="EY21" i="58"/>
  <c r="EX21" i="58"/>
  <c r="EW21" i="58"/>
  <c r="EV21" i="58"/>
  <c r="EU21" i="58"/>
  <c r="EL21" i="58"/>
  <c r="EM21" i="58" s="1"/>
  <c r="EN21" i="58" s="1"/>
  <c r="EJ21" i="58"/>
  <c r="EF21" i="58"/>
  <c r="EE21" i="58"/>
  <c r="ED21" i="58"/>
  <c r="EC21" i="58"/>
  <c r="EB21" i="58"/>
  <c r="C21" i="58"/>
  <c r="FM20" i="58"/>
  <c r="FL20" i="58"/>
  <c r="FK20" i="58"/>
  <c r="FJ20" i="58"/>
  <c r="FI20" i="58"/>
  <c r="FG20" i="58"/>
  <c r="FF20" i="58"/>
  <c r="FE20" i="58"/>
  <c r="FD20" i="58"/>
  <c r="FC20" i="58"/>
  <c r="FB20" i="58"/>
  <c r="FA20" i="58"/>
  <c r="EZ20" i="58"/>
  <c r="EY20" i="58"/>
  <c r="EX20" i="58"/>
  <c r="EW20" i="58"/>
  <c r="EV20" i="58"/>
  <c r="EU20" i="58"/>
  <c r="EL20" i="58"/>
  <c r="EM20" i="58" s="1"/>
  <c r="ES20" i="58" s="1"/>
  <c r="EI20" i="58"/>
  <c r="EF20" i="58"/>
  <c r="EE20" i="58"/>
  <c r="ED20" i="58"/>
  <c r="EC20" i="58"/>
  <c r="EB20" i="58"/>
  <c r="C20" i="58"/>
  <c r="FM19" i="58"/>
  <c r="FL19" i="58"/>
  <c r="FK19" i="58"/>
  <c r="FJ19" i="58"/>
  <c r="FI19" i="58"/>
  <c r="FG19" i="58"/>
  <c r="FF19" i="58"/>
  <c r="FE19" i="58"/>
  <c r="FD19" i="58"/>
  <c r="FC19" i="58"/>
  <c r="FB19" i="58"/>
  <c r="FA19" i="58"/>
  <c r="EZ19" i="58"/>
  <c r="EY19" i="58"/>
  <c r="EX19" i="58"/>
  <c r="EW19" i="58"/>
  <c r="EV19" i="58"/>
  <c r="EU19" i="58"/>
  <c r="EL19" i="58"/>
  <c r="EM19" i="58" s="1"/>
  <c r="EO19" i="58" s="1"/>
  <c r="EJ19" i="58"/>
  <c r="EF19" i="58"/>
  <c r="EE19" i="58"/>
  <c r="ED19" i="58"/>
  <c r="EC19" i="58"/>
  <c r="EB19" i="58"/>
  <c r="C19" i="58"/>
  <c r="FM18" i="58"/>
  <c r="FL18" i="58"/>
  <c r="FK18" i="58"/>
  <c r="FJ18" i="58"/>
  <c r="FI18" i="58"/>
  <c r="FG18" i="58"/>
  <c r="FF18" i="58"/>
  <c r="FE18" i="58"/>
  <c r="FD18" i="58"/>
  <c r="FC18" i="58"/>
  <c r="FB18" i="58"/>
  <c r="FA18" i="58"/>
  <c r="EZ18" i="58"/>
  <c r="EY18" i="58"/>
  <c r="EX18" i="58"/>
  <c r="EW18" i="58"/>
  <c r="EV18" i="58"/>
  <c r="EU18" i="58"/>
  <c r="EL18" i="58"/>
  <c r="EM18" i="58" s="1"/>
  <c r="EI18" i="58"/>
  <c r="EF18" i="58"/>
  <c r="EE18" i="58"/>
  <c r="ED18" i="58"/>
  <c r="EC18" i="58"/>
  <c r="EB18" i="58"/>
  <c r="C18" i="58"/>
  <c r="FM17" i="58"/>
  <c r="FL17" i="58"/>
  <c r="FK17" i="58"/>
  <c r="FJ17" i="58"/>
  <c r="FI17" i="58"/>
  <c r="FG17" i="58"/>
  <c r="FF17" i="58"/>
  <c r="FE17" i="58"/>
  <c r="FD17" i="58"/>
  <c r="FC17" i="58"/>
  <c r="FB17" i="58"/>
  <c r="FA17" i="58"/>
  <c r="EZ17" i="58"/>
  <c r="EY17" i="58"/>
  <c r="EX17" i="58"/>
  <c r="EW17" i="58"/>
  <c r="EV17" i="58"/>
  <c r="EU17" i="58"/>
  <c r="EL17" i="58"/>
  <c r="EM17" i="58" s="1"/>
  <c r="EO17" i="58" s="1"/>
  <c r="EJ17" i="58"/>
  <c r="EF17" i="58"/>
  <c r="EE17" i="58"/>
  <c r="ED17" i="58"/>
  <c r="EC17" i="58"/>
  <c r="EB17" i="58"/>
  <c r="C17" i="58"/>
  <c r="FM16" i="58"/>
  <c r="FL16" i="58"/>
  <c r="FK16" i="58"/>
  <c r="FJ16" i="58"/>
  <c r="FI16" i="58"/>
  <c r="FG16" i="58"/>
  <c r="FF16" i="58"/>
  <c r="FE16" i="58"/>
  <c r="FD16" i="58"/>
  <c r="FC16" i="58"/>
  <c r="FB16" i="58"/>
  <c r="FA16" i="58"/>
  <c r="EZ16" i="58"/>
  <c r="EY16" i="58"/>
  <c r="EX16" i="58"/>
  <c r="EW16" i="58"/>
  <c r="EV16" i="58"/>
  <c r="EU16" i="58"/>
  <c r="EL16" i="58"/>
  <c r="EM16" i="58" s="1"/>
  <c r="EI16" i="58"/>
  <c r="EF16" i="58"/>
  <c r="EE16" i="58"/>
  <c r="ED16" i="58"/>
  <c r="EC16" i="58"/>
  <c r="EB16" i="58"/>
  <c r="C16" i="58"/>
  <c r="FM15" i="58"/>
  <c r="FL15" i="58"/>
  <c r="FK15" i="58"/>
  <c r="FJ15" i="58"/>
  <c r="FI15" i="58"/>
  <c r="FG15" i="58"/>
  <c r="FF15" i="58"/>
  <c r="FE15" i="58"/>
  <c r="FD15" i="58"/>
  <c r="FC15" i="58"/>
  <c r="FB15" i="58"/>
  <c r="FA15" i="58"/>
  <c r="EZ15" i="58"/>
  <c r="EY15" i="58"/>
  <c r="EX15" i="58"/>
  <c r="EW15" i="58"/>
  <c r="EV15" i="58"/>
  <c r="EU15" i="58"/>
  <c r="EL15" i="58"/>
  <c r="EM15" i="58" s="1"/>
  <c r="EO15" i="58" s="1"/>
  <c r="EJ15" i="58"/>
  <c r="EF15" i="58"/>
  <c r="EE15" i="58"/>
  <c r="ED15" i="58"/>
  <c r="EC15" i="58"/>
  <c r="EB15" i="58"/>
  <c r="C15" i="58"/>
  <c r="FM14" i="58"/>
  <c r="FL14" i="58"/>
  <c r="FK14" i="58"/>
  <c r="FJ14" i="58"/>
  <c r="FI14" i="58"/>
  <c r="FG14" i="58"/>
  <c r="FF14" i="58"/>
  <c r="FE14" i="58"/>
  <c r="FD14" i="58"/>
  <c r="FC14" i="58"/>
  <c r="FB14" i="58"/>
  <c r="FA14" i="58"/>
  <c r="EZ14" i="58"/>
  <c r="EY14" i="58"/>
  <c r="EX14" i="58"/>
  <c r="EW14" i="58"/>
  <c r="EV14" i="58"/>
  <c r="EU14" i="58"/>
  <c r="EL14" i="58"/>
  <c r="EM14" i="58" s="1"/>
  <c r="ES14" i="58" s="1"/>
  <c r="EI14" i="58"/>
  <c r="EF14" i="58"/>
  <c r="EE14" i="58"/>
  <c r="ED14" i="58"/>
  <c r="EC14" i="58"/>
  <c r="EB14" i="58"/>
  <c r="C14" i="58"/>
  <c r="FM13" i="58"/>
  <c r="FL13" i="58"/>
  <c r="FK13" i="58"/>
  <c r="FJ13" i="58"/>
  <c r="FI13" i="58"/>
  <c r="FG13" i="58"/>
  <c r="FF13" i="58"/>
  <c r="FE13" i="58"/>
  <c r="FD13" i="58"/>
  <c r="FC13" i="58"/>
  <c r="FB13" i="58"/>
  <c r="FA13" i="58"/>
  <c r="EZ13" i="58"/>
  <c r="EY13" i="58"/>
  <c r="EX13" i="58"/>
  <c r="EW13" i="58"/>
  <c r="EV13" i="58"/>
  <c r="EU13" i="58"/>
  <c r="EL13" i="58"/>
  <c r="EM13" i="58" s="1"/>
  <c r="EO13" i="58" s="1"/>
  <c r="EJ13" i="58"/>
  <c r="EF13" i="58"/>
  <c r="EE13" i="58"/>
  <c r="ED13" i="58"/>
  <c r="EC13" i="58"/>
  <c r="EB13" i="58"/>
  <c r="C13" i="58"/>
  <c r="FM12" i="58"/>
  <c r="FL12" i="58"/>
  <c r="FK12" i="58"/>
  <c r="FJ12" i="58"/>
  <c r="FI12" i="58"/>
  <c r="FG12" i="58"/>
  <c r="FF12" i="58"/>
  <c r="FE12" i="58"/>
  <c r="FD12" i="58"/>
  <c r="FC12" i="58"/>
  <c r="FB12" i="58"/>
  <c r="FA12" i="58"/>
  <c r="EZ12" i="58"/>
  <c r="EY12" i="58"/>
  <c r="EX12" i="58"/>
  <c r="EW12" i="58"/>
  <c r="EV12" i="58"/>
  <c r="EU12" i="58"/>
  <c r="EL12" i="58"/>
  <c r="EM12" i="58" s="1"/>
  <c r="EO12" i="58" s="1"/>
  <c r="EJ12" i="58"/>
  <c r="EF12" i="58"/>
  <c r="EE12" i="58"/>
  <c r="ED12" i="58"/>
  <c r="EC12" i="58"/>
  <c r="EB12" i="58"/>
  <c r="C12" i="58"/>
  <c r="FM11" i="58"/>
  <c r="FL11" i="58"/>
  <c r="FK11" i="58"/>
  <c r="FJ11" i="58"/>
  <c r="FI11" i="58"/>
  <c r="FG11" i="58"/>
  <c r="FF11" i="58"/>
  <c r="FE11" i="58"/>
  <c r="FD11" i="58"/>
  <c r="FC11" i="58"/>
  <c r="FB11" i="58"/>
  <c r="FA11" i="58"/>
  <c r="EZ11" i="58"/>
  <c r="EY11" i="58"/>
  <c r="EX11" i="58"/>
  <c r="EW11" i="58"/>
  <c r="EV11" i="58"/>
  <c r="EU11" i="58"/>
  <c r="EL11" i="58"/>
  <c r="EM11" i="58" s="1"/>
  <c r="EI11" i="58"/>
  <c r="EF11" i="58"/>
  <c r="EE11" i="58"/>
  <c r="ED11" i="58"/>
  <c r="EC11" i="58"/>
  <c r="EB11" i="58"/>
  <c r="C11" i="58"/>
  <c r="FM10" i="58"/>
  <c r="FL10" i="58"/>
  <c r="FK10" i="58"/>
  <c r="FJ10" i="58"/>
  <c r="FI10" i="58"/>
  <c r="FG10" i="58"/>
  <c r="FF10" i="58"/>
  <c r="FE10" i="58"/>
  <c r="FD10" i="58"/>
  <c r="FC10" i="58"/>
  <c r="FB10" i="58"/>
  <c r="FA10" i="58"/>
  <c r="EZ10" i="58"/>
  <c r="EY10" i="58"/>
  <c r="EX10" i="58"/>
  <c r="EW10" i="58"/>
  <c r="EV10" i="58"/>
  <c r="EU10" i="58"/>
  <c r="EL10" i="58"/>
  <c r="EM10" i="58" s="1"/>
  <c r="EI10" i="58"/>
  <c r="EF10" i="58"/>
  <c r="EE10" i="58"/>
  <c r="ED10" i="58"/>
  <c r="EC10" i="58"/>
  <c r="EB10" i="58"/>
  <c r="C10" i="58"/>
  <c r="FM9" i="58"/>
  <c r="FL9" i="58"/>
  <c r="FK9" i="58"/>
  <c r="FJ9" i="58"/>
  <c r="FI9" i="58"/>
  <c r="FG9" i="58"/>
  <c r="FF9" i="58"/>
  <c r="FE9" i="58"/>
  <c r="FD9" i="58"/>
  <c r="FC9" i="58"/>
  <c r="FB9" i="58"/>
  <c r="FA9" i="58"/>
  <c r="EZ9" i="58"/>
  <c r="EY9" i="58"/>
  <c r="EX9" i="58"/>
  <c r="EW9" i="58"/>
  <c r="EV9" i="58"/>
  <c r="EU9" i="58"/>
  <c r="EL9" i="58"/>
  <c r="EM9" i="58" s="1"/>
  <c r="EI9" i="58"/>
  <c r="EF9" i="58"/>
  <c r="EE9" i="58"/>
  <c r="ED9" i="58"/>
  <c r="EC9" i="58"/>
  <c r="EB9" i="58"/>
  <c r="C9" i="58"/>
  <c r="FM8" i="58"/>
  <c r="FL8" i="58"/>
  <c r="FK8" i="58"/>
  <c r="FJ8" i="58"/>
  <c r="FI8" i="58"/>
  <c r="FG8" i="58"/>
  <c r="FF8" i="58"/>
  <c r="FE8" i="58"/>
  <c r="FD8" i="58"/>
  <c r="FC8" i="58"/>
  <c r="FB8" i="58"/>
  <c r="FA8" i="58"/>
  <c r="EZ8" i="58"/>
  <c r="EY8" i="58"/>
  <c r="EX8" i="58"/>
  <c r="EW8" i="58"/>
  <c r="EV8" i="58"/>
  <c r="EU8" i="58"/>
  <c r="EL8" i="58"/>
  <c r="EM8" i="58" s="1"/>
  <c r="EI8" i="58"/>
  <c r="EF8" i="58"/>
  <c r="EE8" i="58"/>
  <c r="ED8" i="58"/>
  <c r="EC8" i="58"/>
  <c r="EB8" i="58"/>
  <c r="C8" i="58"/>
  <c r="FM7" i="58"/>
  <c r="FL7" i="58"/>
  <c r="FK7" i="58"/>
  <c r="FJ7" i="58"/>
  <c r="FI7" i="58"/>
  <c r="FG7" i="58"/>
  <c r="FF7" i="58"/>
  <c r="FE7" i="58"/>
  <c r="FD7" i="58"/>
  <c r="FC7" i="58"/>
  <c r="FB7" i="58"/>
  <c r="FA7" i="58"/>
  <c r="EZ7" i="58"/>
  <c r="EY7" i="58"/>
  <c r="EX7" i="58"/>
  <c r="EW7" i="58"/>
  <c r="EV7" i="58"/>
  <c r="EU7" i="58"/>
  <c r="EL7" i="58"/>
  <c r="EM7" i="58" s="1"/>
  <c r="EI7" i="58"/>
  <c r="EF7" i="58"/>
  <c r="EE7" i="58"/>
  <c r="ED7" i="58"/>
  <c r="EC7" i="58"/>
  <c r="EB7" i="58"/>
  <c r="C7" i="58"/>
  <c r="FM6" i="58"/>
  <c r="FL6" i="58"/>
  <c r="FK6" i="58"/>
  <c r="FJ6" i="58"/>
  <c r="FI6" i="58"/>
  <c r="FG6" i="58"/>
  <c r="FF6" i="58"/>
  <c r="FE6" i="58"/>
  <c r="FD6" i="58"/>
  <c r="FC6" i="58"/>
  <c r="FB6" i="58"/>
  <c r="FA6" i="58"/>
  <c r="EZ6" i="58"/>
  <c r="EY6" i="58"/>
  <c r="EX6" i="58"/>
  <c r="EW6" i="58"/>
  <c r="EV6" i="58"/>
  <c r="EU6" i="58"/>
  <c r="EL6" i="58"/>
  <c r="EM6" i="58" s="1"/>
  <c r="EI6" i="58"/>
  <c r="EF6" i="58"/>
  <c r="EE6" i="58"/>
  <c r="ED6" i="58"/>
  <c r="EC6" i="58"/>
  <c r="EB6" i="58"/>
  <c r="C6" i="58"/>
  <c r="FM5" i="58"/>
  <c r="FL5" i="58"/>
  <c r="FK5" i="58"/>
  <c r="FJ5" i="58"/>
  <c r="FI5" i="58"/>
  <c r="FG5" i="58"/>
  <c r="FF5" i="58"/>
  <c r="FE5" i="58"/>
  <c r="FD5" i="58"/>
  <c r="FC5" i="58"/>
  <c r="FB5" i="58"/>
  <c r="FA5" i="58"/>
  <c r="EZ5" i="58"/>
  <c r="EY5" i="58"/>
  <c r="EX5" i="58"/>
  <c r="EW5" i="58"/>
  <c r="EV5" i="58"/>
  <c r="EU5" i="58"/>
  <c r="EL5" i="58"/>
  <c r="EM5" i="58" s="1"/>
  <c r="ES5" i="58" s="1"/>
  <c r="EI5" i="58"/>
  <c r="EF5" i="58"/>
  <c r="EE5" i="58"/>
  <c r="ED5" i="58"/>
  <c r="EC5" i="58"/>
  <c r="EB5" i="58"/>
  <c r="C5" i="58"/>
  <c r="IV21" i="58" l="1"/>
  <c r="IV112" i="58"/>
  <c r="IV77" i="58"/>
  <c r="IV110" i="58"/>
  <c r="IM7" i="58"/>
  <c r="IM10" i="58"/>
  <c r="IM13" i="58"/>
  <c r="IM6" i="58"/>
  <c r="IM9" i="58"/>
  <c r="IM12" i="58"/>
  <c r="IM5" i="58"/>
  <c r="IM8" i="58"/>
  <c r="IM11" i="58"/>
  <c r="IM14" i="58"/>
  <c r="IX78" i="58"/>
  <c r="KC78" i="58" s="1"/>
  <c r="IY108" i="58"/>
  <c r="KD108" i="58" s="1"/>
  <c r="IY26" i="58"/>
  <c r="KD26" i="58" s="1"/>
  <c r="IT6" i="58"/>
  <c r="IR7" i="58"/>
  <c r="IT9" i="58"/>
  <c r="IR10" i="58"/>
  <c r="IT12" i="58"/>
  <c r="IR13" i="58"/>
  <c r="IZ6" i="58"/>
  <c r="IZ9" i="58"/>
  <c r="IW17" i="58"/>
  <c r="IZ18" i="58"/>
  <c r="IZ28" i="58"/>
  <c r="IZ48" i="58"/>
  <c r="IW50" i="58"/>
  <c r="IX98" i="58"/>
  <c r="KC98" i="58" s="1"/>
  <c r="IS5" i="58"/>
  <c r="IU7" i="58"/>
  <c r="IZ7" i="58"/>
  <c r="IS8" i="58"/>
  <c r="IU10" i="58"/>
  <c r="IZ10" i="58"/>
  <c r="IS11" i="58"/>
  <c r="IW12" i="58"/>
  <c r="IU13" i="58"/>
  <c r="IS14" i="58"/>
  <c r="IW15" i="58"/>
  <c r="IZ16" i="58"/>
  <c r="IZ30" i="58"/>
  <c r="IZ32" i="58"/>
  <c r="IZ34" i="58"/>
  <c r="IZ36" i="58"/>
  <c r="IZ38" i="58"/>
  <c r="IZ44" i="58"/>
  <c r="IT5" i="58"/>
  <c r="IR6" i="58"/>
  <c r="IT8" i="58"/>
  <c r="IR9" i="58"/>
  <c r="IT11" i="58"/>
  <c r="IR12" i="58"/>
  <c r="JA13" i="58"/>
  <c r="KF13" i="58" s="1"/>
  <c r="IT14" i="58"/>
  <c r="JA19" i="58"/>
  <c r="KF19" i="58" s="1"/>
  <c r="IZ23" i="58"/>
  <c r="JA40" i="58"/>
  <c r="KF40" i="58" s="1"/>
  <c r="JA42" i="58"/>
  <c r="KF42" i="58" s="1"/>
  <c r="IX79" i="58"/>
  <c r="KC79" i="58" s="1"/>
  <c r="IZ92" i="58"/>
  <c r="IZ101" i="58"/>
  <c r="IW109" i="58"/>
  <c r="IU5" i="58"/>
  <c r="IZ5" i="58"/>
  <c r="IS6" i="58"/>
  <c r="IU8" i="58"/>
  <c r="IZ8" i="58"/>
  <c r="IS9" i="58"/>
  <c r="IU11" i="58"/>
  <c r="IZ11" i="58"/>
  <c r="IS12" i="58"/>
  <c r="IW13" i="58"/>
  <c r="IU14" i="58"/>
  <c r="IZ14" i="58"/>
  <c r="IW19" i="58"/>
  <c r="IZ20" i="58"/>
  <c r="JA27" i="58"/>
  <c r="KF27" i="58" s="1"/>
  <c r="IY36" i="58"/>
  <c r="KD36" i="58" s="1"/>
  <c r="IW68" i="58"/>
  <c r="JA17" i="58"/>
  <c r="KF17" i="58" s="1"/>
  <c r="IW23" i="58"/>
  <c r="IZ24" i="58"/>
  <c r="JA29" i="58"/>
  <c r="KF29" i="58" s="1"/>
  <c r="IZ37" i="58"/>
  <c r="IZ39" i="58"/>
  <c r="IZ45" i="58"/>
  <c r="IU9" i="58"/>
  <c r="IS10" i="58"/>
  <c r="IS13" i="58"/>
  <c r="JA26" i="58"/>
  <c r="KF26" i="58" s="1"/>
  <c r="JA31" i="58"/>
  <c r="KF31" i="58" s="1"/>
  <c r="JA33" i="58"/>
  <c r="KF33" i="58" s="1"/>
  <c r="JA35" i="58"/>
  <c r="KF35" i="58" s="1"/>
  <c r="JA41" i="58"/>
  <c r="KF41" i="58" s="1"/>
  <c r="JA43" i="58"/>
  <c r="KF43" i="58" s="1"/>
  <c r="IX64" i="58"/>
  <c r="KC64" i="58" s="1"/>
  <c r="JA98" i="58"/>
  <c r="KF98" i="58" s="1"/>
  <c r="IU6" i="58"/>
  <c r="IS7" i="58"/>
  <c r="IU12" i="58"/>
  <c r="IR5" i="58"/>
  <c r="IT7" i="58"/>
  <c r="IR8" i="58"/>
  <c r="IT10" i="58"/>
  <c r="IR11" i="58"/>
  <c r="JA12" i="58"/>
  <c r="KF12" i="58" s="1"/>
  <c r="IT13" i="58"/>
  <c r="IR14" i="58"/>
  <c r="JA15" i="58"/>
  <c r="KF15" i="58" s="1"/>
  <c r="JA21" i="58"/>
  <c r="KF21" i="58" s="1"/>
  <c r="IZ25" i="58"/>
  <c r="IW83" i="58"/>
  <c r="IZ95" i="58"/>
  <c r="IZ104" i="58"/>
  <c r="IW107" i="58"/>
  <c r="JC49" i="58"/>
  <c r="JC87" i="58"/>
  <c r="JC5" i="58"/>
  <c r="JC14" i="58"/>
  <c r="JC39" i="58"/>
  <c r="JC41" i="58"/>
  <c r="JC61" i="58"/>
  <c r="JC67" i="58"/>
  <c r="JC100" i="58"/>
  <c r="JC20" i="58"/>
  <c r="BF248" i="62"/>
  <c r="BF249" i="62"/>
  <c r="BF82" i="62"/>
  <c r="BF81" i="62"/>
  <c r="BF87" i="62"/>
  <c r="BF80" i="62"/>
  <c r="BF86" i="62"/>
  <c r="BF84" i="62"/>
  <c r="BF83" i="62"/>
  <c r="BB41" i="61"/>
  <c r="BB17" i="61"/>
  <c r="BB25" i="61"/>
  <c r="BB33" i="61"/>
  <c r="BF74" i="58"/>
  <c r="BF77" i="58"/>
  <c r="BF73" i="58"/>
  <c r="BF76" i="58"/>
  <c r="BF75" i="58"/>
  <c r="BM246" i="62"/>
  <c r="BM247" i="62"/>
  <c r="BM245" i="62"/>
  <c r="BM244" i="62"/>
  <c r="BM68" i="62"/>
  <c r="BM75" i="62"/>
  <c r="BM74" i="62"/>
  <c r="BM81" i="62"/>
  <c r="BM72" i="62"/>
  <c r="BM80" i="62"/>
  <c r="BM71" i="62"/>
  <c r="BM70" i="62"/>
  <c r="BM78" i="62"/>
  <c r="BM69" i="62"/>
  <c r="BM76" i="62"/>
  <c r="BM77" i="62"/>
  <c r="BI9" i="61"/>
  <c r="BI40" i="61"/>
  <c r="BM70" i="58"/>
  <c r="BM69" i="58"/>
  <c r="BM68" i="58"/>
  <c r="BM67" i="58"/>
  <c r="BM73" i="58"/>
  <c r="BM72" i="58"/>
  <c r="BM71" i="58"/>
  <c r="BO245" i="62"/>
  <c r="BO244" i="62"/>
  <c r="BO246" i="62"/>
  <c r="BO247" i="62"/>
  <c r="BO70" i="62"/>
  <c r="BO78" i="62"/>
  <c r="BO69" i="62"/>
  <c r="BO76" i="62"/>
  <c r="BO77" i="62"/>
  <c r="BO68" i="62"/>
  <c r="BO75" i="62"/>
  <c r="BO74" i="62"/>
  <c r="BO81" i="62"/>
  <c r="BO72" i="62"/>
  <c r="BO80" i="62"/>
  <c r="BO71" i="62"/>
  <c r="BK9" i="61"/>
  <c r="BK40" i="61"/>
  <c r="BO72" i="58"/>
  <c r="BO71" i="58"/>
  <c r="BO70" i="58"/>
  <c r="BO69" i="58"/>
  <c r="BO68" i="58"/>
  <c r="BO73" i="58"/>
  <c r="BO67" i="58"/>
  <c r="BJ248" i="62"/>
  <c r="BJ249" i="62"/>
  <c r="BJ80" i="62"/>
  <c r="BJ86" i="62"/>
  <c r="BJ84" i="62"/>
  <c r="BJ83" i="62"/>
  <c r="BJ82" i="62"/>
  <c r="BJ81" i="62"/>
  <c r="BJ87" i="62"/>
  <c r="BF33" i="61"/>
  <c r="BF41" i="61"/>
  <c r="BF17" i="61"/>
  <c r="BF25" i="61"/>
  <c r="BS244" i="62"/>
  <c r="BS246" i="62"/>
  <c r="BS248" i="62"/>
  <c r="BS247" i="62"/>
  <c r="BS245" i="62"/>
  <c r="BS74" i="62"/>
  <c r="BS81" i="62"/>
  <c r="BS72" i="62"/>
  <c r="BS80" i="62"/>
  <c r="BS71" i="62"/>
  <c r="BS70" i="62"/>
  <c r="BS78" i="62"/>
  <c r="BS76" i="62"/>
  <c r="BS77" i="62"/>
  <c r="BS83" i="62"/>
  <c r="BS75" i="62"/>
  <c r="BS82" i="62"/>
  <c r="BO17" i="61"/>
  <c r="BO9" i="61"/>
  <c r="BS71" i="58"/>
  <c r="BS70" i="58"/>
  <c r="BS69" i="58"/>
  <c r="BS68" i="58"/>
  <c r="BS74" i="58"/>
  <c r="BS73" i="58"/>
  <c r="BS72" i="58"/>
  <c r="BT246" i="62"/>
  <c r="BT248" i="62"/>
  <c r="BT247" i="62"/>
  <c r="BT245" i="62"/>
  <c r="BT244" i="62"/>
  <c r="BT75" i="62"/>
  <c r="BT82" i="62"/>
  <c r="BT74" i="62"/>
  <c r="BT81" i="62"/>
  <c r="BT72" i="62"/>
  <c r="BT80" i="62"/>
  <c r="BT71" i="62"/>
  <c r="BT70" i="62"/>
  <c r="BT78" i="62"/>
  <c r="BT76" i="62"/>
  <c r="BT77" i="62"/>
  <c r="BT83" i="62"/>
  <c r="BP17" i="61"/>
  <c r="BP9" i="61"/>
  <c r="BT72" i="58"/>
  <c r="BT71" i="58"/>
  <c r="BT70" i="58"/>
  <c r="BT69" i="58"/>
  <c r="BT68" i="58"/>
  <c r="BT74" i="58"/>
  <c r="BT73" i="58"/>
  <c r="BU248" i="62"/>
  <c r="BU247" i="62"/>
  <c r="BU245" i="62"/>
  <c r="BU244" i="62"/>
  <c r="BU246" i="62"/>
  <c r="BU76" i="62"/>
  <c r="BU77" i="62"/>
  <c r="BU83" i="62"/>
  <c r="BU75" i="62"/>
  <c r="BU82" i="62"/>
  <c r="BU74" i="62"/>
  <c r="BU81" i="62"/>
  <c r="BU72" i="62"/>
  <c r="BU80" i="62"/>
  <c r="BU71" i="62"/>
  <c r="BU70" i="62"/>
  <c r="BU78" i="62"/>
  <c r="BQ9" i="61"/>
  <c r="BQ17" i="61"/>
  <c r="BU73" i="58"/>
  <c r="BU72" i="58"/>
  <c r="BU71" i="58"/>
  <c r="BU70" i="58"/>
  <c r="BU69" i="58"/>
  <c r="BU68" i="58"/>
  <c r="BU74" i="58"/>
  <c r="BN248" i="62"/>
  <c r="BN251" i="62"/>
  <c r="BN250" i="62"/>
  <c r="BN249" i="62"/>
  <c r="BN83" i="62"/>
  <c r="BN89" i="62"/>
  <c r="BN82" i="62"/>
  <c r="BN88" i="62"/>
  <c r="BN93" i="62"/>
  <c r="BN87" i="62"/>
  <c r="BN92" i="62"/>
  <c r="BN86" i="62"/>
  <c r="BN84" i="62"/>
  <c r="BN90" i="62"/>
  <c r="BJ25" i="61"/>
  <c r="BJ33" i="61"/>
  <c r="BJ41" i="61"/>
  <c r="BJ17" i="61"/>
  <c r="BN77" i="58"/>
  <c r="BN76" i="58"/>
  <c r="BN75" i="58"/>
  <c r="BN74" i="58"/>
  <c r="BN78" i="58"/>
  <c r="BI245" i="62"/>
  <c r="BI244" i="62"/>
  <c r="BI246" i="62"/>
  <c r="BI243" i="62"/>
  <c r="BI247" i="62"/>
  <c r="BI65" i="62"/>
  <c r="BI71" i="62"/>
  <c r="BI64" i="62"/>
  <c r="BI70" i="62"/>
  <c r="BI78" i="62"/>
  <c r="BI69" i="62"/>
  <c r="BI76" i="62"/>
  <c r="BI77" i="62"/>
  <c r="BI68" i="62"/>
  <c r="BI75" i="62"/>
  <c r="BI74" i="62"/>
  <c r="BI66" i="62"/>
  <c r="BI72" i="62"/>
  <c r="BE32" i="61"/>
  <c r="BE9" i="61"/>
  <c r="BE40" i="61"/>
  <c r="BI66" i="58"/>
  <c r="BI69" i="58"/>
  <c r="BI72" i="58"/>
  <c r="BI68" i="58"/>
  <c r="BI71" i="58"/>
  <c r="BI67" i="58"/>
  <c r="BI70" i="58"/>
  <c r="BP245" i="62"/>
  <c r="BP244" i="62"/>
  <c r="BP246" i="62"/>
  <c r="BP247" i="62"/>
  <c r="BP71" i="62"/>
  <c r="BP70" i="62"/>
  <c r="BP78" i="62"/>
  <c r="BP69" i="62"/>
  <c r="BP76" i="62"/>
  <c r="BP77" i="62"/>
  <c r="BP68" i="62"/>
  <c r="BP75" i="62"/>
  <c r="BP74" i="62"/>
  <c r="BP81" i="62"/>
  <c r="BP72" i="62"/>
  <c r="BP80" i="62"/>
  <c r="BL9" i="61"/>
  <c r="BL40" i="61"/>
  <c r="BP67" i="58"/>
  <c r="BP73" i="58"/>
  <c r="BP72" i="58"/>
  <c r="BP71" i="58"/>
  <c r="BP70" i="58"/>
  <c r="BP68" i="58"/>
  <c r="BP69" i="58"/>
  <c r="BV245" i="62"/>
  <c r="BV244" i="62"/>
  <c r="BV246" i="62"/>
  <c r="BV248" i="62"/>
  <c r="BV247" i="62"/>
  <c r="BV70" i="62"/>
  <c r="BV78" i="62"/>
  <c r="BV76" i="62"/>
  <c r="BV77" i="62"/>
  <c r="BV83" i="62"/>
  <c r="BV75" i="62"/>
  <c r="BV82" i="62"/>
  <c r="BV74" i="62"/>
  <c r="BV81" i="62"/>
  <c r="BV72" i="62"/>
  <c r="BV80" i="62"/>
  <c r="BV71" i="62"/>
  <c r="BR9" i="61"/>
  <c r="BR17" i="61"/>
  <c r="BV68" i="58"/>
  <c r="BV74" i="58"/>
  <c r="BV73" i="58"/>
  <c r="BV72" i="58"/>
  <c r="BV71" i="58"/>
  <c r="BV70" i="58"/>
  <c r="BV69" i="58"/>
  <c r="BG247" i="62"/>
  <c r="BG245" i="62"/>
  <c r="BG244" i="62"/>
  <c r="BG246" i="62"/>
  <c r="BG243" i="62"/>
  <c r="BG69" i="62"/>
  <c r="BG76" i="62"/>
  <c r="BG77" i="62"/>
  <c r="BG68" i="62"/>
  <c r="BG75" i="62"/>
  <c r="BG74" i="62"/>
  <c r="BG66" i="62"/>
  <c r="BG72" i="62"/>
  <c r="BG65" i="62"/>
  <c r="BG71" i="62"/>
  <c r="BG64" i="62"/>
  <c r="BG70" i="62"/>
  <c r="BG78" i="62"/>
  <c r="BC32" i="61"/>
  <c r="BC9" i="61"/>
  <c r="BC40" i="61"/>
  <c r="BG68" i="58"/>
  <c r="BG71" i="58"/>
  <c r="BG67" i="58"/>
  <c r="BG70" i="58"/>
  <c r="BG66" i="58"/>
  <c r="BG69" i="58"/>
  <c r="BG72" i="58"/>
  <c r="BR245" i="62"/>
  <c r="BR244" i="62"/>
  <c r="BR246" i="62"/>
  <c r="BR248" i="62"/>
  <c r="BR247" i="62"/>
  <c r="BR72" i="62"/>
  <c r="BR80" i="62"/>
  <c r="BR71" i="62"/>
  <c r="BR70" i="62"/>
  <c r="BR78" i="62"/>
  <c r="BR76" i="62"/>
  <c r="BR77" i="62"/>
  <c r="BR83" i="62"/>
  <c r="BR75" i="62"/>
  <c r="BR82" i="62"/>
  <c r="BR74" i="62"/>
  <c r="BR81" i="62"/>
  <c r="BN9" i="61"/>
  <c r="BN17" i="61"/>
  <c r="BR70" i="58"/>
  <c r="BR69" i="58"/>
  <c r="BR68" i="58"/>
  <c r="BR74" i="58"/>
  <c r="BR73" i="58"/>
  <c r="BR72" i="58"/>
  <c r="BR71" i="58"/>
  <c r="BH245" i="62"/>
  <c r="BH244" i="62"/>
  <c r="BH246" i="62"/>
  <c r="BH243" i="62"/>
  <c r="BH247" i="62"/>
  <c r="BH64" i="62"/>
  <c r="BH70" i="62"/>
  <c r="BH78" i="62"/>
  <c r="BH69" i="62"/>
  <c r="BH76" i="62"/>
  <c r="BH77" i="62"/>
  <c r="BH68" i="62"/>
  <c r="BH75" i="62"/>
  <c r="BH74" i="62"/>
  <c r="BH66" i="62"/>
  <c r="BH72" i="62"/>
  <c r="BH65" i="62"/>
  <c r="BH71" i="62"/>
  <c r="BD32" i="61"/>
  <c r="BD9" i="61"/>
  <c r="BD40" i="61"/>
  <c r="BH66" i="58"/>
  <c r="BH69" i="58"/>
  <c r="BH72" i="58"/>
  <c r="BH68" i="58"/>
  <c r="BH71" i="58"/>
  <c r="BH67" i="58"/>
  <c r="BH70" i="58"/>
  <c r="BL248" i="62"/>
  <c r="BL251" i="62"/>
  <c r="BL250" i="62"/>
  <c r="BL249" i="62"/>
  <c r="BL87" i="62"/>
  <c r="BL92" i="62"/>
  <c r="BL86" i="62"/>
  <c r="BL84" i="62"/>
  <c r="BL90" i="62"/>
  <c r="BL83" i="62"/>
  <c r="BL89" i="62"/>
  <c r="BL82" i="62"/>
  <c r="BL88" i="62"/>
  <c r="BL93" i="62"/>
  <c r="BH41" i="61"/>
  <c r="BH17" i="61"/>
  <c r="BH25" i="61"/>
  <c r="BH33" i="61"/>
  <c r="BL75" i="58"/>
  <c r="BL74" i="58"/>
  <c r="BL78" i="58"/>
  <c r="BL76" i="58"/>
  <c r="BL77" i="58"/>
  <c r="JC43" i="58"/>
  <c r="JC103" i="58"/>
  <c r="JC45" i="58"/>
  <c r="JC37" i="58"/>
  <c r="JC82" i="58"/>
  <c r="JC93" i="58"/>
  <c r="JC106" i="58"/>
  <c r="JC48" i="58"/>
  <c r="JC90" i="58"/>
  <c r="JC99" i="58"/>
  <c r="BJ76" i="58"/>
  <c r="BJ75" i="58"/>
  <c r="BJ74" i="58"/>
  <c r="BJ73" i="58"/>
  <c r="BJ77" i="58"/>
  <c r="EH61" i="58"/>
  <c r="EJ61" i="58" s="1"/>
  <c r="JA61" i="58" s="1"/>
  <c r="EH68" i="58"/>
  <c r="EJ68" i="58" s="1"/>
  <c r="EH90" i="58"/>
  <c r="EJ90" i="58" s="1"/>
  <c r="JA90" i="58" s="1"/>
  <c r="KK15" i="58"/>
  <c r="KK16" i="58"/>
  <c r="KK18" i="58"/>
  <c r="KK20" i="58"/>
  <c r="KK19" i="58"/>
  <c r="KK17" i="58"/>
  <c r="EH82" i="58"/>
  <c r="EJ82" i="58" s="1"/>
  <c r="JA82" i="58" s="1"/>
  <c r="EH87" i="58"/>
  <c r="EJ87" i="58" s="1"/>
  <c r="JA87" i="58" s="1"/>
  <c r="EH103" i="58"/>
  <c r="EJ103" i="58" s="1"/>
  <c r="JA103" i="58" s="1"/>
  <c r="EH105" i="58"/>
  <c r="EJ105" i="58" s="1"/>
  <c r="EH106" i="58"/>
  <c r="EJ106" i="58" s="1"/>
  <c r="EH79" i="58"/>
  <c r="EJ79" i="58" s="1"/>
  <c r="EH100" i="58"/>
  <c r="EJ100" i="58" s="1"/>
  <c r="JA100" i="58" s="1"/>
  <c r="EI47" i="58"/>
  <c r="IZ47" i="58" s="1"/>
  <c r="KF58" i="58"/>
  <c r="EH74" i="58"/>
  <c r="EJ74" i="58" s="1"/>
  <c r="EH71" i="58"/>
  <c r="EJ71" i="58" s="1"/>
  <c r="EH83" i="58"/>
  <c r="EI83" i="58" s="1"/>
  <c r="IZ83" i="58" s="1"/>
  <c r="EI50" i="58"/>
  <c r="IZ50" i="58" s="1"/>
  <c r="EH80" i="58"/>
  <c r="EI80" i="58" s="1"/>
  <c r="IZ80" i="58" s="1"/>
  <c r="EH94" i="58"/>
  <c r="EI94" i="58" s="1"/>
  <c r="IZ94" i="58" s="1"/>
  <c r="EH97" i="58"/>
  <c r="EI97" i="58" s="1"/>
  <c r="IZ97" i="58" s="1"/>
  <c r="EC30" i="58"/>
  <c r="EP90" i="58"/>
  <c r="IX90" i="58" s="1"/>
  <c r="KC90" i="58" s="1"/>
  <c r="KL44" i="58"/>
  <c r="EI42" i="58"/>
  <c r="IZ42" i="58" s="1"/>
  <c r="EQ45" i="58"/>
  <c r="IY45" i="58" s="1"/>
  <c r="KD45" i="58" s="1"/>
  <c r="EI41" i="58"/>
  <c r="IZ41" i="58" s="1"/>
  <c r="EJ18" i="58"/>
  <c r="JA18" i="58" s="1"/>
  <c r="EP17" i="58"/>
  <c r="EN45" i="58"/>
  <c r="IV45" i="58" s="1"/>
  <c r="EO110" i="58"/>
  <c r="IW110" i="58" s="1"/>
  <c r="EJ28" i="58"/>
  <c r="EJ6" i="58"/>
  <c r="JA6" i="58" s="1"/>
  <c r="EJ32" i="58"/>
  <c r="ED26" i="58"/>
  <c r="EJ45" i="58"/>
  <c r="JA45" i="58" s="1"/>
  <c r="EO103" i="58"/>
  <c r="IW103" i="58" s="1"/>
  <c r="EJ36" i="58"/>
  <c r="JA36" i="58" s="1"/>
  <c r="EQ76" i="58"/>
  <c r="IY76" i="58" s="1"/>
  <c r="KD76" i="58" s="1"/>
  <c r="EQ107" i="58"/>
  <c r="IY107" i="58" s="1"/>
  <c r="KD107" i="58" s="1"/>
  <c r="EJ37" i="58"/>
  <c r="JA37" i="58" s="1"/>
  <c r="EJ23" i="58"/>
  <c r="EO31" i="58"/>
  <c r="IW31" i="58" s="1"/>
  <c r="EJ38" i="58"/>
  <c r="JA38" i="58" s="1"/>
  <c r="EO61" i="58"/>
  <c r="IW61" i="58" s="1"/>
  <c r="EP101" i="58"/>
  <c r="IX101" i="58" s="1"/>
  <c r="KC101" i="58" s="1"/>
  <c r="EQ101" i="58"/>
  <c r="IY101" i="58" s="1"/>
  <c r="KD101" i="58" s="1"/>
  <c r="EO35" i="58"/>
  <c r="IW35" i="58" s="1"/>
  <c r="EO39" i="58"/>
  <c r="IW39" i="58" s="1"/>
  <c r="EP41" i="58"/>
  <c r="EN48" i="58"/>
  <c r="IV48" i="58" s="1"/>
  <c r="EN73" i="58"/>
  <c r="IV73" i="58" s="1"/>
  <c r="EN87" i="58"/>
  <c r="IV87" i="58" s="1"/>
  <c r="EI13" i="58"/>
  <c r="IZ13" i="58" s="1"/>
  <c r="EJ30" i="58"/>
  <c r="EN38" i="58"/>
  <c r="IV38" i="58" s="1"/>
  <c r="EQ39" i="58"/>
  <c r="IY39" i="58" s="1"/>
  <c r="KD39" i="58" s="1"/>
  <c r="EJ44" i="58"/>
  <c r="JA44" i="58" s="1"/>
  <c r="EQ48" i="58"/>
  <c r="IY48" i="58" s="1"/>
  <c r="KD48" i="58" s="1"/>
  <c r="EP87" i="58"/>
  <c r="IX87" i="58" s="1"/>
  <c r="KC87" i="58" s="1"/>
  <c r="EQ98" i="58"/>
  <c r="IY98" i="58" s="1"/>
  <c r="KD98" i="58" s="1"/>
  <c r="EQ38" i="58"/>
  <c r="IY38" i="58" s="1"/>
  <c r="KD38" i="58" s="1"/>
  <c r="EQ78" i="58"/>
  <c r="IY78" i="58" s="1"/>
  <c r="KD78" i="58" s="1"/>
  <c r="EQ14" i="58"/>
  <c r="IY14" i="58" s="1"/>
  <c r="KD14" i="58" s="1"/>
  <c r="EN17" i="58"/>
  <c r="IV17" i="58" s="1"/>
  <c r="EO29" i="58"/>
  <c r="IW29" i="58" s="1"/>
  <c r="EB30" i="58"/>
  <c r="EP39" i="58"/>
  <c r="EN61" i="58"/>
  <c r="IV61" i="58" s="1"/>
  <c r="EN13" i="58"/>
  <c r="IV13" i="58" s="1"/>
  <c r="ED30" i="58"/>
  <c r="EJ34" i="58"/>
  <c r="JA34" i="58" s="1"/>
  <c r="EI43" i="58"/>
  <c r="IZ43" i="58" s="1"/>
  <c r="EP61" i="58"/>
  <c r="IX61" i="58" s="1"/>
  <c r="KC61" i="58" s="1"/>
  <c r="EQ67" i="58"/>
  <c r="IY67" i="58" s="1"/>
  <c r="KD67" i="58" s="1"/>
  <c r="EQ106" i="58"/>
  <c r="IY106" i="58" s="1"/>
  <c r="KD106" i="58" s="1"/>
  <c r="EJ14" i="58"/>
  <c r="JA14" i="58" s="1"/>
  <c r="EI17" i="58"/>
  <c r="IZ17" i="58" s="1"/>
  <c r="EP19" i="58"/>
  <c r="EI21" i="58"/>
  <c r="IZ21" i="58" s="1"/>
  <c r="EB26" i="58"/>
  <c r="EO33" i="58"/>
  <c r="IW33" i="58" s="1"/>
  <c r="EQ40" i="58"/>
  <c r="IY40" i="58" s="1"/>
  <c r="KD40" i="58" s="1"/>
  <c r="EN70" i="58"/>
  <c r="IV70" i="58" s="1"/>
  <c r="EO71" i="58"/>
  <c r="IW71" i="58" s="1"/>
  <c r="EP76" i="58"/>
  <c r="EO78" i="58"/>
  <c r="IW78" i="58" s="1"/>
  <c r="EJ20" i="58"/>
  <c r="EJ25" i="58"/>
  <c r="JA25" i="58" s="1"/>
  <c r="EO27" i="58"/>
  <c r="IW27" i="58" s="1"/>
  <c r="EQ70" i="58"/>
  <c r="IY70" i="58" s="1"/>
  <c r="KD70" i="58" s="1"/>
  <c r="EP71" i="58"/>
  <c r="IX71" i="58" s="1"/>
  <c r="KC71" i="58" s="1"/>
  <c r="EJ8" i="58"/>
  <c r="JA8" i="58" s="1"/>
  <c r="EP15" i="58"/>
  <c r="EJ16" i="58"/>
  <c r="EI19" i="58"/>
  <c r="IZ19" i="58" s="1"/>
  <c r="EI22" i="58"/>
  <c r="IZ22" i="58" s="1"/>
  <c r="EJ22" i="58"/>
  <c r="JA22" i="58" s="1"/>
  <c r="EI12" i="58"/>
  <c r="IZ12" i="58" s="1"/>
  <c r="EP13" i="58"/>
  <c r="EI15" i="58"/>
  <c r="IZ15" i="58" s="1"/>
  <c r="EJ10" i="58"/>
  <c r="EN19" i="58"/>
  <c r="IV19" i="58" s="1"/>
  <c r="EO21" i="58"/>
  <c r="IW21" i="58" s="1"/>
  <c r="EP21" i="58"/>
  <c r="EN15" i="58"/>
  <c r="IV15" i="58" s="1"/>
  <c r="EP23" i="58"/>
  <c r="EJ24" i="58"/>
  <c r="JA24" i="58" s="1"/>
  <c r="EN29" i="58"/>
  <c r="IV29" i="58" s="1"/>
  <c r="EJ39" i="58"/>
  <c r="EN40" i="58"/>
  <c r="IV40" i="58" s="1"/>
  <c r="EO41" i="58"/>
  <c r="IW41" i="58" s="1"/>
  <c r="EQ44" i="58"/>
  <c r="IY44" i="58" s="1"/>
  <c r="KD44" i="58" s="1"/>
  <c r="EP45" i="58"/>
  <c r="EP48" i="58"/>
  <c r="IX48" i="58" s="1"/>
  <c r="KC48" i="58" s="1"/>
  <c r="EI26" i="58"/>
  <c r="IZ26" i="58" s="1"/>
  <c r="EB28" i="58"/>
  <c r="EF29" i="58"/>
  <c r="EN37" i="58"/>
  <c r="IV37" i="58" s="1"/>
  <c r="EI40" i="58"/>
  <c r="IZ40" i="58" s="1"/>
  <c r="EQ41" i="58"/>
  <c r="IY41" i="58" s="1"/>
  <c r="KD41" i="58" s="1"/>
  <c r="EN42" i="58"/>
  <c r="IV42" i="58" s="1"/>
  <c r="EN43" i="58"/>
  <c r="IV43" i="58" s="1"/>
  <c r="KL45" i="58"/>
  <c r="EN27" i="58"/>
  <c r="IV27" i="58" s="1"/>
  <c r="EC28" i="58"/>
  <c r="EN31" i="58"/>
  <c r="IV31" i="58" s="1"/>
  <c r="EN33" i="58"/>
  <c r="IV33" i="58" s="1"/>
  <c r="EN35" i="58"/>
  <c r="IV35" i="58" s="1"/>
  <c r="EO37" i="58"/>
  <c r="IW37" i="58" s="1"/>
  <c r="EN39" i="58"/>
  <c r="IV39" i="58" s="1"/>
  <c r="EQ42" i="58"/>
  <c r="IY42" i="58" s="1"/>
  <c r="KD42" i="58" s="1"/>
  <c r="EO43" i="58"/>
  <c r="IW43" i="58" s="1"/>
  <c r="ED28" i="58"/>
  <c r="EP37" i="58"/>
  <c r="IX37" i="58" s="1"/>
  <c r="KC37" i="58" s="1"/>
  <c r="EP43" i="58"/>
  <c r="IX43" i="58" s="1"/>
  <c r="KC43" i="58" s="1"/>
  <c r="EN58" i="58"/>
  <c r="IV58" i="58" s="1"/>
  <c r="EP58" i="58"/>
  <c r="IX58" i="58" s="1"/>
  <c r="KC58" i="58" s="1"/>
  <c r="EO58" i="58"/>
  <c r="IW58" i="58" s="1"/>
  <c r="EN23" i="58"/>
  <c r="IV23" i="58" s="1"/>
  <c r="EF27" i="58"/>
  <c r="EQ37" i="58"/>
  <c r="IY37" i="58" s="1"/>
  <c r="KD37" i="58" s="1"/>
  <c r="EN41" i="58"/>
  <c r="IV41" i="58" s="1"/>
  <c r="EQ43" i="58"/>
  <c r="IY43" i="58" s="1"/>
  <c r="KD43" i="58" s="1"/>
  <c r="EN44" i="58"/>
  <c r="IV44" i="58" s="1"/>
  <c r="EO45" i="58"/>
  <c r="IW45" i="58" s="1"/>
  <c r="EO48" i="58"/>
  <c r="IW48" i="58" s="1"/>
  <c r="EN60" i="58"/>
  <c r="IV60" i="58" s="1"/>
  <c r="ER78" i="58"/>
  <c r="EQ84" i="58"/>
  <c r="IY84" i="58" s="1"/>
  <c r="KD84" i="58" s="1"/>
  <c r="EO100" i="58"/>
  <c r="IW100" i="58" s="1"/>
  <c r="EQ90" i="58"/>
  <c r="IY90" i="58" s="1"/>
  <c r="KD90" i="58" s="1"/>
  <c r="EI98" i="58"/>
  <c r="IZ98" i="58" s="1"/>
  <c r="EN63" i="58"/>
  <c r="IV63" i="58" s="1"/>
  <c r="EO74" i="58"/>
  <c r="IW74" i="58" s="1"/>
  <c r="EN76" i="58"/>
  <c r="IV76" i="58" s="1"/>
  <c r="ES79" i="58"/>
  <c r="JC79" i="58" s="1"/>
  <c r="EP110" i="58"/>
  <c r="IX110" i="58" s="1"/>
  <c r="KC110" i="58" s="1"/>
  <c r="EP74" i="58"/>
  <c r="IX74" i="58" s="1"/>
  <c r="KC74" i="58" s="1"/>
  <c r="EO76" i="58"/>
  <c r="IW76" i="58" s="1"/>
  <c r="EN78" i="58"/>
  <c r="IV78" i="58" s="1"/>
  <c r="EQ81" i="58"/>
  <c r="IY81" i="58" s="1"/>
  <c r="KD81" i="58" s="1"/>
  <c r="EN90" i="58"/>
  <c r="IV90" i="58" s="1"/>
  <c r="EO90" i="58"/>
  <c r="IW90" i="58" s="1"/>
  <c r="EN100" i="58"/>
  <c r="IV100" i="58" s="1"/>
  <c r="EO101" i="58"/>
  <c r="IW101" i="58" s="1"/>
  <c r="EN103" i="58"/>
  <c r="IV103" i="58" s="1"/>
  <c r="EO106" i="58"/>
  <c r="IW106" i="58" s="1"/>
  <c r="EP7" i="58"/>
  <c r="EO7" i="58"/>
  <c r="IW7" i="58" s="1"/>
  <c r="EN7" i="58"/>
  <c r="IV7" i="58" s="1"/>
  <c r="ES7" i="58"/>
  <c r="JC7" i="58" s="1"/>
  <c r="ER7" i="58"/>
  <c r="EQ7" i="58"/>
  <c r="IY7" i="58" s="1"/>
  <c r="KD7" i="58" s="1"/>
  <c r="EP11" i="58"/>
  <c r="EO11" i="58"/>
  <c r="IW11" i="58" s="1"/>
  <c r="ES11" i="58"/>
  <c r="JC11" i="58" s="1"/>
  <c r="EN11" i="58"/>
  <c r="IV11" i="58" s="1"/>
  <c r="ER11" i="58"/>
  <c r="EQ11" i="58"/>
  <c r="IY11" i="58" s="1"/>
  <c r="KD11" i="58" s="1"/>
  <c r="ES6" i="58"/>
  <c r="JC6" i="58" s="1"/>
  <c r="ER6" i="58"/>
  <c r="EP6" i="58"/>
  <c r="EO6" i="58"/>
  <c r="IW6" i="58" s="1"/>
  <c r="EN6" i="58"/>
  <c r="IV6" i="58" s="1"/>
  <c r="EQ6" i="58"/>
  <c r="IY6" i="58" s="1"/>
  <c r="KD6" i="58" s="1"/>
  <c r="ES8" i="58"/>
  <c r="JC8" i="58" s="1"/>
  <c r="EQ8" i="58"/>
  <c r="IY8" i="58" s="1"/>
  <c r="KD8" i="58" s="1"/>
  <c r="ER8" i="58"/>
  <c r="EP8" i="58"/>
  <c r="EO8" i="58"/>
  <c r="IW8" i="58" s="1"/>
  <c r="EN8" i="58"/>
  <c r="IV8" i="58" s="1"/>
  <c r="EP9" i="58"/>
  <c r="EO9" i="58"/>
  <c r="IW9" i="58" s="1"/>
  <c r="EN9" i="58"/>
  <c r="IV9" i="58" s="1"/>
  <c r="ES9" i="58"/>
  <c r="JC9" i="58" s="1"/>
  <c r="ER9" i="58"/>
  <c r="EQ9" i="58"/>
  <c r="IY9" i="58" s="1"/>
  <c r="KD9" i="58" s="1"/>
  <c r="ES10" i="58"/>
  <c r="JC10" i="58" s="1"/>
  <c r="EQ10" i="58"/>
  <c r="IY10" i="58" s="1"/>
  <c r="KD10" i="58" s="1"/>
  <c r="ER10" i="58"/>
  <c r="EP10" i="58"/>
  <c r="EO10" i="58"/>
  <c r="IW10" i="58" s="1"/>
  <c r="EN10" i="58"/>
  <c r="IV10" i="58" s="1"/>
  <c r="EP5" i="58"/>
  <c r="EN5" i="58"/>
  <c r="IV5" i="58" s="1"/>
  <c r="EO5" i="58"/>
  <c r="IW5" i="58" s="1"/>
  <c r="ER5" i="58"/>
  <c r="EQ5" i="58"/>
  <c r="IY5" i="58" s="1"/>
  <c r="KD5" i="58" s="1"/>
  <c r="EJ5" i="58"/>
  <c r="JA5" i="58" s="1"/>
  <c r="EJ7" i="58"/>
  <c r="EJ9" i="58"/>
  <c r="EJ11" i="58"/>
  <c r="EQ12" i="58"/>
  <c r="IY12" i="58" s="1"/>
  <c r="KD12" i="58" s="1"/>
  <c r="ER16" i="58"/>
  <c r="EQ16" i="58"/>
  <c r="IY16" i="58" s="1"/>
  <c r="KD16" i="58" s="1"/>
  <c r="EP16" i="58"/>
  <c r="EO16" i="58"/>
  <c r="IW16" i="58" s="1"/>
  <c r="EN16" i="58"/>
  <c r="IV16" i="58" s="1"/>
  <c r="ER12" i="58"/>
  <c r="ES12" i="58"/>
  <c r="JC12" i="58" s="1"/>
  <c r="ER14" i="58"/>
  <c r="EP14" i="58"/>
  <c r="EO14" i="58"/>
  <c r="IW14" i="58" s="1"/>
  <c r="EN14" i="58"/>
  <c r="IV14" i="58" s="1"/>
  <c r="ER18" i="58"/>
  <c r="EQ18" i="58"/>
  <c r="IY18" i="58" s="1"/>
  <c r="KD18" i="58" s="1"/>
  <c r="EP18" i="58"/>
  <c r="EO18" i="58"/>
  <c r="IW18" i="58" s="1"/>
  <c r="EN18" i="58"/>
  <c r="IV18" i="58" s="1"/>
  <c r="ER20" i="58"/>
  <c r="EQ20" i="58"/>
  <c r="IY20" i="58" s="1"/>
  <c r="KD20" i="58" s="1"/>
  <c r="EP20" i="58"/>
  <c r="EO20" i="58"/>
  <c r="IW20" i="58" s="1"/>
  <c r="EN20" i="58"/>
  <c r="IV20" i="58" s="1"/>
  <c r="EN12" i="58"/>
  <c r="IV12" i="58" s="1"/>
  <c r="ES16" i="58"/>
  <c r="JC16" i="58" s="1"/>
  <c r="ES18" i="58"/>
  <c r="JC18" i="58" s="1"/>
  <c r="EP25" i="58"/>
  <c r="EQ25" i="58"/>
  <c r="IY25" i="58" s="1"/>
  <c r="KD25" i="58" s="1"/>
  <c r="EO25" i="58"/>
  <c r="IW25" i="58" s="1"/>
  <c r="EN25" i="58"/>
  <c r="IV25" i="58" s="1"/>
  <c r="ES25" i="58"/>
  <c r="JC25" i="58" s="1"/>
  <c r="ER25" i="58"/>
  <c r="EP12" i="58"/>
  <c r="ES22" i="58"/>
  <c r="JC22" i="58" s="1"/>
  <c r="ES24" i="58"/>
  <c r="JC24" i="58" s="1"/>
  <c r="EO28" i="58"/>
  <c r="IW28" i="58" s="1"/>
  <c r="EN28" i="58"/>
  <c r="IV28" i="58" s="1"/>
  <c r="ES28" i="58"/>
  <c r="JC28" i="58" s="1"/>
  <c r="ER28" i="58"/>
  <c r="EP28" i="58"/>
  <c r="EQ13" i="58"/>
  <c r="IY13" i="58" s="1"/>
  <c r="KD13" i="58" s="1"/>
  <c r="EQ15" i="58"/>
  <c r="IY15" i="58" s="1"/>
  <c r="KD15" i="58" s="1"/>
  <c r="EQ17" i="58"/>
  <c r="IY17" i="58" s="1"/>
  <c r="KD17" i="58" s="1"/>
  <c r="EQ19" i="58"/>
  <c r="IY19" i="58" s="1"/>
  <c r="KD19" i="58" s="1"/>
  <c r="EQ21" i="58"/>
  <c r="IY21" i="58" s="1"/>
  <c r="KD21" i="58" s="1"/>
  <c r="EN22" i="58"/>
  <c r="IV22" i="58" s="1"/>
  <c r="EQ23" i="58"/>
  <c r="IY23" i="58" s="1"/>
  <c r="KD23" i="58" s="1"/>
  <c r="EN24" i="58"/>
  <c r="IV24" i="58" s="1"/>
  <c r="EQ28" i="58"/>
  <c r="IY28" i="58" s="1"/>
  <c r="KD28" i="58" s="1"/>
  <c r="EP75" i="58"/>
  <c r="IX75" i="58" s="1"/>
  <c r="KC75" i="58" s="1"/>
  <c r="EO75" i="58"/>
  <c r="IW75" i="58" s="1"/>
  <c r="EN75" i="58"/>
  <c r="IV75" i="58" s="1"/>
  <c r="ES75" i="58"/>
  <c r="JC75" i="58" s="1"/>
  <c r="ER75" i="58"/>
  <c r="EQ75" i="58"/>
  <c r="IY75" i="58" s="1"/>
  <c r="KD75" i="58" s="1"/>
  <c r="ER13" i="58"/>
  <c r="ER15" i="58"/>
  <c r="ER17" i="58"/>
  <c r="ER19" i="58"/>
  <c r="ER21" i="58"/>
  <c r="EO22" i="58"/>
  <c r="IW22" i="58" s="1"/>
  <c r="ER23" i="58"/>
  <c r="EO24" i="58"/>
  <c r="IW24" i="58" s="1"/>
  <c r="EO26" i="58"/>
  <c r="IW26" i="58" s="1"/>
  <c r="EN26" i="58"/>
  <c r="IV26" i="58" s="1"/>
  <c r="ES26" i="58"/>
  <c r="JC26" i="58" s="1"/>
  <c r="ER26" i="58"/>
  <c r="EP26" i="58"/>
  <c r="IX26" i="58" s="1"/>
  <c r="KC26" i="58" s="1"/>
  <c r="ES13" i="58"/>
  <c r="JC13" i="58" s="1"/>
  <c r="ES15" i="58"/>
  <c r="JC15" i="58" s="1"/>
  <c r="ES17" i="58"/>
  <c r="JC17" i="58" s="1"/>
  <c r="ES19" i="58"/>
  <c r="JC19" i="58" s="1"/>
  <c r="ES21" i="58"/>
  <c r="JC21" i="58" s="1"/>
  <c r="EP22" i="58"/>
  <c r="ES23" i="58"/>
  <c r="JC23" i="58" s="1"/>
  <c r="EP24" i="58"/>
  <c r="IX24" i="58" s="1"/>
  <c r="KC24" i="58" s="1"/>
  <c r="EQ22" i="58"/>
  <c r="IY22" i="58" s="1"/>
  <c r="KD22" i="58" s="1"/>
  <c r="EQ24" i="58"/>
  <c r="IY24" i="58" s="1"/>
  <c r="KD24" i="58" s="1"/>
  <c r="EO30" i="58"/>
  <c r="IW30" i="58" s="1"/>
  <c r="EN30" i="58"/>
  <c r="IV30" i="58" s="1"/>
  <c r="ES30" i="58"/>
  <c r="JC30" i="58" s="1"/>
  <c r="ER30" i="58"/>
  <c r="EP30" i="58"/>
  <c r="EO32" i="58"/>
  <c r="IW32" i="58" s="1"/>
  <c r="EN32" i="58"/>
  <c r="IV32" i="58" s="1"/>
  <c r="ES32" i="58"/>
  <c r="JC32" i="58" s="1"/>
  <c r="ER32" i="58"/>
  <c r="EP32" i="58"/>
  <c r="EO34" i="58"/>
  <c r="IW34" i="58" s="1"/>
  <c r="EN34" i="58"/>
  <c r="IV34" i="58" s="1"/>
  <c r="ES34" i="58"/>
  <c r="JC34" i="58" s="1"/>
  <c r="ER34" i="58"/>
  <c r="EP34" i="58"/>
  <c r="IX34" i="58" s="1"/>
  <c r="KC34" i="58" s="1"/>
  <c r="EO36" i="58"/>
  <c r="IW36" i="58" s="1"/>
  <c r="EN36" i="58"/>
  <c r="IV36" i="58" s="1"/>
  <c r="ES36" i="58"/>
  <c r="JC36" i="58" s="1"/>
  <c r="ER36" i="58"/>
  <c r="EP36" i="58"/>
  <c r="IX36" i="58" s="1"/>
  <c r="KC36" i="58" s="1"/>
  <c r="EQ30" i="58"/>
  <c r="IY30" i="58" s="1"/>
  <c r="KD30" i="58" s="1"/>
  <c r="EQ32" i="58"/>
  <c r="IY32" i="58" s="1"/>
  <c r="KD32" i="58" s="1"/>
  <c r="EQ34" i="58"/>
  <c r="IY34" i="58" s="1"/>
  <c r="KD34" i="58" s="1"/>
  <c r="EE27" i="58"/>
  <c r="ES27" i="58"/>
  <c r="JC27" i="58" s="1"/>
  <c r="EE29" i="58"/>
  <c r="ES29" i="58"/>
  <c r="JC29" i="58" s="1"/>
  <c r="ES31" i="58"/>
  <c r="JC31" i="58" s="1"/>
  <c r="ES33" i="58"/>
  <c r="JC33" i="58" s="1"/>
  <c r="ES35" i="58"/>
  <c r="JC35" i="58" s="1"/>
  <c r="EJ48" i="58"/>
  <c r="EE26" i="58"/>
  <c r="EB27" i="58"/>
  <c r="EI27" i="58"/>
  <c r="IZ27" i="58" s="1"/>
  <c r="EP27" i="58"/>
  <c r="EE28" i="58"/>
  <c r="EB29" i="58"/>
  <c r="EI29" i="58"/>
  <c r="IZ29" i="58" s="1"/>
  <c r="EP29" i="58"/>
  <c r="EI31" i="58"/>
  <c r="IZ31" i="58" s="1"/>
  <c r="EP31" i="58"/>
  <c r="EI33" i="58"/>
  <c r="IZ33" i="58" s="1"/>
  <c r="EP33" i="58"/>
  <c r="EI35" i="58"/>
  <c r="IZ35" i="58" s="1"/>
  <c r="EP35" i="58"/>
  <c r="EQ46" i="58"/>
  <c r="IY46" i="58" s="1"/>
  <c r="KD46" i="58" s="1"/>
  <c r="EP46" i="58"/>
  <c r="EO46" i="58"/>
  <c r="IW46" i="58" s="1"/>
  <c r="EN46" i="58"/>
  <c r="IV46" i="58" s="1"/>
  <c r="ER46" i="58"/>
  <c r="ES47" i="58"/>
  <c r="JC47" i="58" s="1"/>
  <c r="ER47" i="58"/>
  <c r="EQ47" i="58"/>
  <c r="IY47" i="58" s="1"/>
  <c r="KD47" i="58" s="1"/>
  <c r="EP47" i="58"/>
  <c r="IX47" i="58" s="1"/>
  <c r="KC47" i="58" s="1"/>
  <c r="EN47" i="58"/>
  <c r="IV47" i="58" s="1"/>
  <c r="EF26" i="58"/>
  <c r="EC27" i="58"/>
  <c r="EQ27" i="58"/>
  <c r="IY27" i="58" s="1"/>
  <c r="KD27" i="58" s="1"/>
  <c r="EF28" i="58"/>
  <c r="EC29" i="58"/>
  <c r="EQ29" i="58"/>
  <c r="IY29" i="58" s="1"/>
  <c r="KD29" i="58" s="1"/>
  <c r="EF30" i="58"/>
  <c r="EQ31" i="58"/>
  <c r="IY31" i="58" s="1"/>
  <c r="KD31" i="58" s="1"/>
  <c r="EQ33" i="58"/>
  <c r="IY33" i="58" s="1"/>
  <c r="KD33" i="58" s="1"/>
  <c r="EQ35" i="58"/>
  <c r="IY35" i="58" s="1"/>
  <c r="KD35" i="58" s="1"/>
  <c r="ES46" i="58"/>
  <c r="JC46" i="58" s="1"/>
  <c r="EO47" i="58"/>
  <c r="IW47" i="58" s="1"/>
  <c r="EQ49" i="58"/>
  <c r="IY49" i="58" s="1"/>
  <c r="KD49" i="58" s="1"/>
  <c r="EP49" i="58"/>
  <c r="EO49" i="58"/>
  <c r="IW49" i="58" s="1"/>
  <c r="EN49" i="58"/>
  <c r="IV49" i="58" s="1"/>
  <c r="ER49" i="58"/>
  <c r="ES50" i="58"/>
  <c r="JC50" i="58" s="1"/>
  <c r="ER50" i="58"/>
  <c r="EQ50" i="58"/>
  <c r="IY50" i="58" s="1"/>
  <c r="KD50" i="58" s="1"/>
  <c r="EP50" i="58"/>
  <c r="IX50" i="58" s="1"/>
  <c r="KC50" i="58" s="1"/>
  <c r="EN50" i="58"/>
  <c r="IV50" i="58" s="1"/>
  <c r="ES38" i="58"/>
  <c r="JC38" i="58" s="1"/>
  <c r="ES40" i="58"/>
  <c r="JC40" i="58" s="1"/>
  <c r="ES42" i="58"/>
  <c r="JC42" i="58" s="1"/>
  <c r="ES44" i="58"/>
  <c r="JC44" i="58" s="1"/>
  <c r="EP59" i="58"/>
  <c r="IX59" i="58" s="1"/>
  <c r="KC59" i="58" s="1"/>
  <c r="EO59" i="58"/>
  <c r="IW59" i="58" s="1"/>
  <c r="EN59" i="58"/>
  <c r="IV59" i="58" s="1"/>
  <c r="ES59" i="58"/>
  <c r="JC59" i="58" s="1"/>
  <c r="EQ59" i="58"/>
  <c r="IY59" i="58" s="1"/>
  <c r="KD59" i="58" s="1"/>
  <c r="EP62" i="58"/>
  <c r="IX62" i="58" s="1"/>
  <c r="KC62" i="58" s="1"/>
  <c r="EO62" i="58"/>
  <c r="IW62" i="58" s="1"/>
  <c r="EN62" i="58"/>
  <c r="IV62" i="58" s="1"/>
  <c r="ES62" i="58"/>
  <c r="JC62" i="58" s="1"/>
  <c r="EQ62" i="58"/>
  <c r="IY62" i="58" s="1"/>
  <c r="KD62" i="58" s="1"/>
  <c r="EN64" i="58"/>
  <c r="IV64" i="58" s="1"/>
  <c r="ES64" i="58"/>
  <c r="JC64" i="58" s="1"/>
  <c r="ER64" i="58"/>
  <c r="EQ64" i="58"/>
  <c r="IY64" i="58" s="1"/>
  <c r="KD64" i="58" s="1"/>
  <c r="EO64" i="58"/>
  <c r="IW64" i="58" s="1"/>
  <c r="ER37" i="58"/>
  <c r="EO38" i="58"/>
  <c r="IW38" i="58" s="1"/>
  <c r="ER39" i="58"/>
  <c r="EO40" i="58"/>
  <c r="IW40" i="58" s="1"/>
  <c r="ER41" i="58"/>
  <c r="EO42" i="58"/>
  <c r="IW42" i="58" s="1"/>
  <c r="ER43" i="58"/>
  <c r="EO44" i="58"/>
  <c r="IW44" i="58" s="1"/>
  <c r="ER45" i="58"/>
  <c r="ER48" i="58"/>
  <c r="EH62" i="58"/>
  <c r="EP38" i="58"/>
  <c r="IX38" i="58" s="1"/>
  <c r="KC38" i="58" s="1"/>
  <c r="EP40" i="58"/>
  <c r="IX40" i="58" s="1"/>
  <c r="KC40" i="58" s="1"/>
  <c r="EP42" i="58"/>
  <c r="IX42" i="58" s="1"/>
  <c r="KC42" i="58" s="1"/>
  <c r="EP44" i="58"/>
  <c r="IX44" i="58" s="1"/>
  <c r="KC44" i="58" s="1"/>
  <c r="EP65" i="58"/>
  <c r="IX65" i="58" s="1"/>
  <c r="KC65" i="58" s="1"/>
  <c r="EO65" i="58"/>
  <c r="IW65" i="58" s="1"/>
  <c r="EN65" i="58"/>
  <c r="IV65" i="58" s="1"/>
  <c r="ES65" i="58"/>
  <c r="JC65" i="58" s="1"/>
  <c r="EQ65" i="58"/>
  <c r="IY65" i="58" s="1"/>
  <c r="KD65" i="58" s="1"/>
  <c r="EN66" i="58"/>
  <c r="IV66" i="58" s="1"/>
  <c r="ES66" i="58"/>
  <c r="JC66" i="58" s="1"/>
  <c r="EO66" i="58"/>
  <c r="IW66" i="58" s="1"/>
  <c r="ER66" i="58"/>
  <c r="EP66" i="58"/>
  <c r="IX66" i="58" s="1"/>
  <c r="KC66" i="58" s="1"/>
  <c r="EQ66" i="58"/>
  <c r="IY66" i="58" s="1"/>
  <c r="KD66" i="58" s="1"/>
  <c r="EH65" i="58"/>
  <c r="ES60" i="58"/>
  <c r="JC60" i="58" s="1"/>
  <c r="ES63" i="58"/>
  <c r="JC63" i="58" s="1"/>
  <c r="EH64" i="58"/>
  <c r="EH66" i="58"/>
  <c r="EN68" i="58"/>
  <c r="IV68" i="58" s="1"/>
  <c r="ER68" i="58"/>
  <c r="EQ68" i="58"/>
  <c r="IY68" i="58" s="1"/>
  <c r="KD68" i="58" s="1"/>
  <c r="EQ58" i="58"/>
  <c r="IY58" i="58" s="1"/>
  <c r="KD58" i="58" s="1"/>
  <c r="EH60" i="58"/>
  <c r="EO60" i="58"/>
  <c r="IW60" i="58" s="1"/>
  <c r="EQ61" i="58"/>
  <c r="IY61" i="58" s="1"/>
  <c r="KD61" i="58" s="1"/>
  <c r="EH63" i="58"/>
  <c r="EO63" i="58"/>
  <c r="IW63" i="58" s="1"/>
  <c r="EP68" i="58"/>
  <c r="IX68" i="58" s="1"/>
  <c r="KC68" i="58" s="1"/>
  <c r="EP69" i="58"/>
  <c r="IX69" i="58" s="1"/>
  <c r="KC69" i="58" s="1"/>
  <c r="EO69" i="58"/>
  <c r="IW69" i="58" s="1"/>
  <c r="EN69" i="58"/>
  <c r="IV69" i="58" s="1"/>
  <c r="ES69" i="58"/>
  <c r="JC69" i="58" s="1"/>
  <c r="EQ69" i="58"/>
  <c r="IY69" i="58" s="1"/>
  <c r="KD69" i="58" s="1"/>
  <c r="ER58" i="58"/>
  <c r="EP60" i="58"/>
  <c r="IX60" i="58" s="1"/>
  <c r="KC60" i="58" s="1"/>
  <c r="ER61" i="58"/>
  <c r="EP63" i="58"/>
  <c r="IX63" i="58" s="1"/>
  <c r="KC63" i="58" s="1"/>
  <c r="ER67" i="58"/>
  <c r="EP67" i="58"/>
  <c r="IX67" i="58" s="1"/>
  <c r="KC67" i="58" s="1"/>
  <c r="EO67" i="58"/>
  <c r="IW67" i="58" s="1"/>
  <c r="ES68" i="58"/>
  <c r="JC68" i="58" s="1"/>
  <c r="ER69" i="58"/>
  <c r="EP72" i="58"/>
  <c r="IX72" i="58" s="1"/>
  <c r="KC72" i="58" s="1"/>
  <c r="EO72" i="58"/>
  <c r="IW72" i="58" s="1"/>
  <c r="EN72" i="58"/>
  <c r="IV72" i="58" s="1"/>
  <c r="ES72" i="58"/>
  <c r="JC72" i="58" s="1"/>
  <c r="ER72" i="58"/>
  <c r="EQ72" i="58"/>
  <c r="IY72" i="58" s="1"/>
  <c r="KD72" i="58" s="1"/>
  <c r="ES58" i="58"/>
  <c r="JC58" i="58" s="1"/>
  <c r="EQ60" i="58"/>
  <c r="IY60" i="58" s="1"/>
  <c r="KD60" i="58" s="1"/>
  <c r="EQ63" i="58"/>
  <c r="IY63" i="58" s="1"/>
  <c r="KD63" i="58" s="1"/>
  <c r="EN67" i="58"/>
  <c r="IV67" i="58" s="1"/>
  <c r="EH69" i="58"/>
  <c r="ES70" i="58"/>
  <c r="JC70" i="58" s="1"/>
  <c r="ES73" i="58"/>
  <c r="JC73" i="58" s="1"/>
  <c r="ES77" i="58"/>
  <c r="JC77" i="58" s="1"/>
  <c r="EH78" i="58"/>
  <c r="EH67" i="58"/>
  <c r="EH70" i="58"/>
  <c r="EO70" i="58"/>
  <c r="IW70" i="58" s="1"/>
  <c r="EQ71" i="58"/>
  <c r="IY71" i="58" s="1"/>
  <c r="KD71" i="58" s="1"/>
  <c r="EH73" i="58"/>
  <c r="EO73" i="58"/>
  <c r="IW73" i="58" s="1"/>
  <c r="EQ74" i="58"/>
  <c r="IY74" i="58" s="1"/>
  <c r="KD74" i="58" s="1"/>
  <c r="ES76" i="58"/>
  <c r="JC76" i="58" s="1"/>
  <c r="EO77" i="58"/>
  <c r="IW77" i="58" s="1"/>
  <c r="ES78" i="58"/>
  <c r="JC78" i="58" s="1"/>
  <c r="EP70" i="58"/>
  <c r="IX70" i="58" s="1"/>
  <c r="KC70" i="58" s="1"/>
  <c r="ER71" i="58"/>
  <c r="EP73" i="58"/>
  <c r="IX73" i="58" s="1"/>
  <c r="KC73" i="58" s="1"/>
  <c r="ER74" i="58"/>
  <c r="EH77" i="58"/>
  <c r="EP77" i="58"/>
  <c r="IX77" i="58" s="1"/>
  <c r="KC77" i="58" s="1"/>
  <c r="EN82" i="58"/>
  <c r="IV82" i="58" s="1"/>
  <c r="ER82" i="58"/>
  <c r="EQ82" i="58"/>
  <c r="IY82" i="58" s="1"/>
  <c r="KD82" i="58" s="1"/>
  <c r="EP82" i="58"/>
  <c r="IX82" i="58" s="1"/>
  <c r="KC82" i="58" s="1"/>
  <c r="EO82" i="58"/>
  <c r="IW82" i="58" s="1"/>
  <c r="ES71" i="58"/>
  <c r="JC71" i="58" s="1"/>
  <c r="EH72" i="58"/>
  <c r="EQ73" i="58"/>
  <c r="IY73" i="58" s="1"/>
  <c r="KD73" i="58" s="1"/>
  <c r="ES74" i="58"/>
  <c r="JC74" i="58" s="1"/>
  <c r="EH75" i="58"/>
  <c r="EQ77" i="58"/>
  <c r="IY77" i="58" s="1"/>
  <c r="KD77" i="58" s="1"/>
  <c r="EN79" i="58"/>
  <c r="IV79" i="58" s="1"/>
  <c r="ER79" i="58"/>
  <c r="EQ79" i="58"/>
  <c r="IY79" i="58" s="1"/>
  <c r="KD79" i="58" s="1"/>
  <c r="EP80" i="58"/>
  <c r="IX80" i="58" s="1"/>
  <c r="KC80" i="58" s="1"/>
  <c r="EN80" i="58"/>
  <c r="IV80" i="58" s="1"/>
  <c r="ES80" i="58"/>
  <c r="JC80" i="58" s="1"/>
  <c r="ER80" i="58"/>
  <c r="EQ80" i="58"/>
  <c r="IY80" i="58" s="1"/>
  <c r="KD80" i="58" s="1"/>
  <c r="EH76" i="58"/>
  <c r="ER77" i="58"/>
  <c r="EO79" i="58"/>
  <c r="IW79" i="58" s="1"/>
  <c r="EO80" i="58"/>
  <c r="IW80" i="58" s="1"/>
  <c r="EP83" i="58"/>
  <c r="IX83" i="58" s="1"/>
  <c r="KC83" i="58" s="1"/>
  <c r="EN83" i="58"/>
  <c r="IV83" i="58" s="1"/>
  <c r="ES83" i="58"/>
  <c r="JC83" i="58" s="1"/>
  <c r="ER83" i="58"/>
  <c r="EQ83" i="58"/>
  <c r="IY83" i="58" s="1"/>
  <c r="KD83" i="58" s="1"/>
  <c r="ES81" i="58"/>
  <c r="JC81" i="58" s="1"/>
  <c r="ES84" i="58"/>
  <c r="JC84" i="58" s="1"/>
  <c r="EH88" i="58"/>
  <c r="EN81" i="58"/>
  <c r="IV81" i="58" s="1"/>
  <c r="EN84" i="58"/>
  <c r="IV84" i="58" s="1"/>
  <c r="ER86" i="58"/>
  <c r="EQ86" i="58"/>
  <c r="IY86" i="58" s="1"/>
  <c r="KD86" i="58" s="1"/>
  <c r="EP86" i="58"/>
  <c r="IX86" i="58" s="1"/>
  <c r="KC86" i="58" s="1"/>
  <c r="EO86" i="58"/>
  <c r="IW86" i="58" s="1"/>
  <c r="ES86" i="58"/>
  <c r="JC86" i="58" s="1"/>
  <c r="EH81" i="58"/>
  <c r="EO81" i="58"/>
  <c r="IW81" i="58" s="1"/>
  <c r="EH84" i="58"/>
  <c r="EO84" i="58"/>
  <c r="IW84" i="58" s="1"/>
  <c r="EP85" i="58"/>
  <c r="IX85" i="58" s="1"/>
  <c r="KC85" i="58" s="1"/>
  <c r="EO85" i="58"/>
  <c r="IW85" i="58" s="1"/>
  <c r="EN85" i="58"/>
  <c r="IV85" i="58" s="1"/>
  <c r="ES85" i="58"/>
  <c r="JC85" i="58" s="1"/>
  <c r="EQ85" i="58"/>
  <c r="IY85" i="58" s="1"/>
  <c r="KD85" i="58" s="1"/>
  <c r="EP91" i="58"/>
  <c r="IX91" i="58" s="1"/>
  <c r="KC91" i="58" s="1"/>
  <c r="EO91" i="58"/>
  <c r="IW91" i="58" s="1"/>
  <c r="EN91" i="58"/>
  <c r="IV91" i="58" s="1"/>
  <c r="ES91" i="58"/>
  <c r="JC91" i="58" s="1"/>
  <c r="EQ91" i="58"/>
  <c r="IY91" i="58" s="1"/>
  <c r="KD91" i="58" s="1"/>
  <c r="EP81" i="58"/>
  <c r="IX81" i="58" s="1"/>
  <c r="KC81" i="58" s="1"/>
  <c r="EP84" i="58"/>
  <c r="IX84" i="58" s="1"/>
  <c r="KC84" i="58" s="1"/>
  <c r="EH85" i="58"/>
  <c r="ER85" i="58"/>
  <c r="EP88" i="58"/>
  <c r="IX88" i="58" s="1"/>
  <c r="KC88" i="58" s="1"/>
  <c r="EO88" i="58"/>
  <c r="IW88" i="58" s="1"/>
  <c r="EN88" i="58"/>
  <c r="IV88" i="58" s="1"/>
  <c r="ES88" i="58"/>
  <c r="JC88" i="58" s="1"/>
  <c r="EQ88" i="58"/>
  <c r="IY88" i="58" s="1"/>
  <c r="KD88" i="58" s="1"/>
  <c r="EH91" i="58"/>
  <c r="EO92" i="58"/>
  <c r="IW92" i="58" s="1"/>
  <c r="EN92" i="58"/>
  <c r="IV92" i="58" s="1"/>
  <c r="ES92" i="58"/>
  <c r="JC92" i="58" s="1"/>
  <c r="EP92" i="58"/>
  <c r="IX92" i="58" s="1"/>
  <c r="KC92" i="58" s="1"/>
  <c r="ER92" i="58"/>
  <c r="EQ92" i="58"/>
  <c r="IY92" i="58" s="1"/>
  <c r="KD92" i="58" s="1"/>
  <c r="ER88" i="58"/>
  <c r="ER89" i="58"/>
  <c r="EQ89" i="58"/>
  <c r="IY89" i="58" s="1"/>
  <c r="KD89" i="58" s="1"/>
  <c r="EP89" i="58"/>
  <c r="IX89" i="58" s="1"/>
  <c r="KC89" i="58" s="1"/>
  <c r="EO89" i="58"/>
  <c r="IW89" i="58" s="1"/>
  <c r="ES89" i="58"/>
  <c r="JC89" i="58" s="1"/>
  <c r="EN89" i="58"/>
  <c r="IV89" i="58" s="1"/>
  <c r="EO87" i="58"/>
  <c r="IW87" i="58" s="1"/>
  <c r="EJ92" i="58"/>
  <c r="EQ93" i="58"/>
  <c r="IY93" i="58" s="1"/>
  <c r="KD93" i="58" s="1"/>
  <c r="EP93" i="58"/>
  <c r="EO93" i="58"/>
  <c r="IW93" i="58" s="1"/>
  <c r="EN93" i="58"/>
  <c r="IV93" i="58" s="1"/>
  <c r="ER93" i="58"/>
  <c r="EJ95" i="58"/>
  <c r="EH86" i="58"/>
  <c r="EQ87" i="58"/>
  <c r="IY87" i="58" s="1"/>
  <c r="KD87" i="58" s="1"/>
  <c r="EH89" i="58"/>
  <c r="ES94" i="58"/>
  <c r="JC94" i="58" s="1"/>
  <c r="ER94" i="58"/>
  <c r="EQ94" i="58"/>
  <c r="IY94" i="58" s="1"/>
  <c r="KD94" i="58" s="1"/>
  <c r="EP94" i="58"/>
  <c r="IX94" i="58" s="1"/>
  <c r="KC94" i="58" s="1"/>
  <c r="EN94" i="58"/>
  <c r="IV94" i="58" s="1"/>
  <c r="EO95" i="58"/>
  <c r="IW95" i="58" s="1"/>
  <c r="EN95" i="58"/>
  <c r="IV95" i="58" s="1"/>
  <c r="ES95" i="58"/>
  <c r="JC95" i="58" s="1"/>
  <c r="ER95" i="58"/>
  <c r="EP95" i="58"/>
  <c r="IX95" i="58" s="1"/>
  <c r="KC95" i="58" s="1"/>
  <c r="EQ96" i="58"/>
  <c r="IY96" i="58" s="1"/>
  <c r="KD96" i="58" s="1"/>
  <c r="EP96" i="58"/>
  <c r="EO96" i="58"/>
  <c r="IW96" i="58" s="1"/>
  <c r="EN96" i="58"/>
  <c r="IV96" i="58" s="1"/>
  <c r="ER96" i="58"/>
  <c r="ES97" i="58"/>
  <c r="JC97" i="58" s="1"/>
  <c r="ER97" i="58"/>
  <c r="EQ97" i="58"/>
  <c r="IY97" i="58" s="1"/>
  <c r="KD97" i="58" s="1"/>
  <c r="EP97" i="58"/>
  <c r="IX97" i="58" s="1"/>
  <c r="KC97" i="58" s="1"/>
  <c r="EN97" i="58"/>
  <c r="IV97" i="58" s="1"/>
  <c r="EO104" i="58"/>
  <c r="IW104" i="58" s="1"/>
  <c r="EN104" i="58"/>
  <c r="IV104" i="58" s="1"/>
  <c r="ER104" i="58"/>
  <c r="EP104" i="58"/>
  <c r="IX104" i="58" s="1"/>
  <c r="KC104" i="58" s="1"/>
  <c r="ES104" i="58"/>
  <c r="JC104" i="58" s="1"/>
  <c r="EQ104" i="58"/>
  <c r="IY104" i="58" s="1"/>
  <c r="KD104" i="58" s="1"/>
  <c r="ER87" i="58"/>
  <c r="ER90" i="58"/>
  <c r="EO94" i="58"/>
  <c r="IW94" i="58" s="1"/>
  <c r="EQ95" i="58"/>
  <c r="IY95" i="58" s="1"/>
  <c r="KD95" i="58" s="1"/>
  <c r="ES96" i="58"/>
  <c r="JC96" i="58" s="1"/>
  <c r="EO97" i="58"/>
  <c r="IW97" i="58" s="1"/>
  <c r="EO98" i="58"/>
  <c r="IW98" i="58" s="1"/>
  <c r="EN98" i="58"/>
  <c r="IV98" i="58" s="1"/>
  <c r="ES98" i="58"/>
  <c r="JC98" i="58" s="1"/>
  <c r="ER98" i="58"/>
  <c r="EQ99" i="58"/>
  <c r="IY99" i="58" s="1"/>
  <c r="KD99" i="58" s="1"/>
  <c r="EP99" i="58"/>
  <c r="IX99" i="58" s="1"/>
  <c r="KC99" i="58" s="1"/>
  <c r="EO99" i="58"/>
  <c r="IW99" i="58" s="1"/>
  <c r="EN99" i="58"/>
  <c r="IV99" i="58" s="1"/>
  <c r="ER99" i="58"/>
  <c r="EJ101" i="58"/>
  <c r="JA101" i="58" s="1"/>
  <c r="EQ102" i="58"/>
  <c r="IY102" i="58" s="1"/>
  <c r="KD102" i="58" s="1"/>
  <c r="EP102" i="58"/>
  <c r="EO102" i="58"/>
  <c r="IW102" i="58" s="1"/>
  <c r="EN102" i="58"/>
  <c r="IV102" i="58" s="1"/>
  <c r="ER102" i="58"/>
  <c r="EH93" i="58"/>
  <c r="EH96" i="58"/>
  <c r="ES102" i="58"/>
  <c r="JC102" i="58" s="1"/>
  <c r="EH99" i="58"/>
  <c r="EP100" i="58"/>
  <c r="IX100" i="58" s="1"/>
  <c r="KC100" i="58" s="1"/>
  <c r="ER101" i="58"/>
  <c r="EP103" i="58"/>
  <c r="IX103" i="58" s="1"/>
  <c r="KC103" i="58" s="1"/>
  <c r="EQ100" i="58"/>
  <c r="IY100" i="58" s="1"/>
  <c r="KD100" i="58" s="1"/>
  <c r="ES101" i="58"/>
  <c r="JC101" i="58" s="1"/>
  <c r="EH102" i="58"/>
  <c r="EQ103" i="58"/>
  <c r="IY103" i="58" s="1"/>
  <c r="KD103" i="58" s="1"/>
  <c r="EJ107" i="58"/>
  <c r="JA107" i="58" s="1"/>
  <c r="EI107" i="58"/>
  <c r="IZ107" i="58" s="1"/>
  <c r="ER100" i="58"/>
  <c r="ER103" i="58"/>
  <c r="EQ105" i="58"/>
  <c r="IY105" i="58" s="1"/>
  <c r="KD105" i="58" s="1"/>
  <c r="EP105" i="58"/>
  <c r="EO105" i="58"/>
  <c r="IW105" i="58" s="1"/>
  <c r="EN105" i="58"/>
  <c r="IV105" i="58" s="1"/>
  <c r="ER105" i="58"/>
  <c r="EJ104" i="58"/>
  <c r="ES105" i="58"/>
  <c r="JC105" i="58" s="1"/>
  <c r="EN106" i="58"/>
  <c r="IV106" i="58" s="1"/>
  <c r="EP107" i="58"/>
  <c r="IX107" i="58" s="1"/>
  <c r="KC107" i="58" s="1"/>
  <c r="ER108" i="58"/>
  <c r="EQ109" i="58"/>
  <c r="IY109" i="58" s="1"/>
  <c r="KD109" i="58" s="1"/>
  <c r="ER111" i="58"/>
  <c r="EQ111" i="58"/>
  <c r="IY111" i="58" s="1"/>
  <c r="KD111" i="58" s="1"/>
  <c r="EP111" i="58"/>
  <c r="IX111" i="58" s="1"/>
  <c r="KC111" i="58" s="1"/>
  <c r="EO111" i="58"/>
  <c r="IW111" i="58" s="1"/>
  <c r="EN111" i="58"/>
  <c r="IV111" i="58" s="1"/>
  <c r="ES111" i="58"/>
  <c r="JC111" i="58" s="1"/>
  <c r="ES108" i="58"/>
  <c r="JC108" i="58" s="1"/>
  <c r="ER109" i="58"/>
  <c r="EP106" i="58"/>
  <c r="IX106" i="58" s="1"/>
  <c r="KC106" i="58" s="1"/>
  <c r="ER107" i="58"/>
  <c r="EN108" i="58"/>
  <c r="IV108" i="58" s="1"/>
  <c r="ES109" i="58"/>
  <c r="JC109" i="58" s="1"/>
  <c r="ES107" i="58"/>
  <c r="JC107" i="58" s="1"/>
  <c r="EH108" i="58"/>
  <c r="EO108" i="58"/>
  <c r="IW108" i="58" s="1"/>
  <c r="EP113" i="58"/>
  <c r="IX113" i="58" s="1"/>
  <c r="KC113" i="58" s="1"/>
  <c r="EO113" i="58"/>
  <c r="IW113" i="58" s="1"/>
  <c r="EN113" i="58"/>
  <c r="IV113" i="58" s="1"/>
  <c r="ES113" i="58"/>
  <c r="JC113" i="58" s="1"/>
  <c r="ER113" i="58"/>
  <c r="EQ113" i="58"/>
  <c r="IY113" i="58" s="1"/>
  <c r="KD113" i="58" s="1"/>
  <c r="ER106" i="58"/>
  <c r="EN107" i="58"/>
  <c r="IV107" i="58" s="1"/>
  <c r="EP108" i="58"/>
  <c r="EH109" i="58"/>
  <c r="EN109" i="58"/>
  <c r="IV109" i="58" s="1"/>
  <c r="EP109" i="58"/>
  <c r="ER114" i="58"/>
  <c r="EQ114" i="58"/>
  <c r="IY114" i="58" s="1"/>
  <c r="KD114" i="58" s="1"/>
  <c r="EP114" i="58"/>
  <c r="IX114" i="58" s="1"/>
  <c r="KC114" i="58" s="1"/>
  <c r="EO114" i="58"/>
  <c r="IW114" i="58" s="1"/>
  <c r="EN114" i="58"/>
  <c r="IV114" i="58" s="1"/>
  <c r="ES114" i="58"/>
  <c r="JC114" i="58" s="1"/>
  <c r="EN115" i="58"/>
  <c r="IV115" i="58" s="1"/>
  <c r="ES115" i="58"/>
  <c r="JC115" i="58" s="1"/>
  <c r="ER115" i="58"/>
  <c r="EQ115" i="58"/>
  <c r="IY115" i="58" s="1"/>
  <c r="KD115" i="58" s="1"/>
  <c r="EP115" i="58"/>
  <c r="IX115" i="58" s="1"/>
  <c r="KC115" i="58" s="1"/>
  <c r="EO115" i="58"/>
  <c r="IW115" i="58" s="1"/>
  <c r="EQ110" i="58"/>
  <c r="IY110" i="58" s="1"/>
  <c r="KD110" i="58" s="1"/>
  <c r="EH112" i="58"/>
  <c r="EO112" i="58"/>
  <c r="IW112" i="58" s="1"/>
  <c r="EH115" i="58"/>
  <c r="ER110" i="58"/>
  <c r="EP112" i="58"/>
  <c r="IX112" i="58" s="1"/>
  <c r="KC112" i="58" s="1"/>
  <c r="ES110" i="58"/>
  <c r="JC110" i="58" s="1"/>
  <c r="EH111" i="58"/>
  <c r="EQ112" i="58"/>
  <c r="IY112" i="58" s="1"/>
  <c r="KD112" i="58" s="1"/>
  <c r="EH114" i="58"/>
  <c r="ER112" i="58"/>
  <c r="EH110" i="58"/>
  <c r="ES112" i="58"/>
  <c r="JC112" i="58" s="1"/>
  <c r="EH113" i="58"/>
  <c r="IX12" i="58" l="1"/>
  <c r="JZ12" i="58" s="1"/>
  <c r="KG12" i="58" s="1"/>
  <c r="IX45" i="58"/>
  <c r="IX22" i="58"/>
  <c r="IX10" i="58"/>
  <c r="IX8" i="58"/>
  <c r="JZ8" i="58" s="1"/>
  <c r="KG8" i="58" s="1"/>
  <c r="IX23" i="58"/>
  <c r="IX76" i="58"/>
  <c r="KC76" i="58" s="1"/>
  <c r="KF37" i="58"/>
  <c r="KF61" i="58"/>
  <c r="IX49" i="58"/>
  <c r="KC49" i="58" s="1"/>
  <c r="IX20" i="58"/>
  <c r="IX102" i="58"/>
  <c r="KC102" i="58" s="1"/>
  <c r="IX108" i="58"/>
  <c r="IX33" i="58"/>
  <c r="IX6" i="58"/>
  <c r="IX17" i="58"/>
  <c r="KF103" i="58"/>
  <c r="JA11" i="58"/>
  <c r="KF11" i="58" s="1"/>
  <c r="JA10" i="58"/>
  <c r="KF10" i="58" s="1"/>
  <c r="IX25" i="58"/>
  <c r="IX96" i="58"/>
  <c r="KC96" i="58" s="1"/>
  <c r="IX21" i="58"/>
  <c r="IX13" i="58"/>
  <c r="KF25" i="58"/>
  <c r="IX19" i="58"/>
  <c r="IX39" i="58"/>
  <c r="IX41" i="58"/>
  <c r="KF38" i="58"/>
  <c r="KF6" i="58"/>
  <c r="KF87" i="58"/>
  <c r="JA48" i="58"/>
  <c r="KF48" i="58" s="1"/>
  <c r="JA71" i="58"/>
  <c r="KF71" i="58" s="1"/>
  <c r="JA23" i="58"/>
  <c r="KF23" i="58" s="1"/>
  <c r="JA95" i="58"/>
  <c r="KF95" i="58" s="1"/>
  <c r="JA74" i="58"/>
  <c r="KF74" i="58" s="1"/>
  <c r="JA16" i="58"/>
  <c r="KF16" i="58" s="1"/>
  <c r="JA104" i="58"/>
  <c r="KF104" i="58" s="1"/>
  <c r="IX29" i="58"/>
  <c r="KF101" i="58"/>
  <c r="KF107" i="58"/>
  <c r="IX46" i="58"/>
  <c r="KC46" i="58" s="1"/>
  <c r="IX27" i="58"/>
  <c r="IX30" i="58"/>
  <c r="KC30" i="58" s="1"/>
  <c r="IX14" i="58"/>
  <c r="KC14" i="58" s="1"/>
  <c r="IX16" i="58"/>
  <c r="IX5" i="58"/>
  <c r="JZ5" i="58" s="1"/>
  <c r="KG5" i="58" s="1"/>
  <c r="IX9" i="58"/>
  <c r="JZ9" i="58" s="1"/>
  <c r="KG9" i="58" s="1"/>
  <c r="IX11" i="58"/>
  <c r="JZ11" i="58" s="1"/>
  <c r="KG11" i="58" s="1"/>
  <c r="IX7" i="58"/>
  <c r="IX15" i="58"/>
  <c r="KF36" i="58"/>
  <c r="KF18" i="58"/>
  <c r="KF100" i="58"/>
  <c r="KF82" i="58"/>
  <c r="JA9" i="58"/>
  <c r="KF9" i="58" s="1"/>
  <c r="JA92" i="58"/>
  <c r="KF92" i="58" s="1"/>
  <c r="JA105" i="58"/>
  <c r="KF105" i="58" s="1"/>
  <c r="JA32" i="58"/>
  <c r="KF32" i="58" s="1"/>
  <c r="IX35" i="58"/>
  <c r="KF45" i="58"/>
  <c r="IX93" i="58"/>
  <c r="KC93" i="58" s="1"/>
  <c r="IX31" i="58"/>
  <c r="IX109" i="58"/>
  <c r="KC109" i="58" s="1"/>
  <c r="IX105" i="58"/>
  <c r="KC105" i="58" s="1"/>
  <c r="IX32" i="58"/>
  <c r="IX28" i="58"/>
  <c r="IX18" i="58"/>
  <c r="KF5" i="58"/>
  <c r="KF22" i="58"/>
  <c r="KF8" i="58"/>
  <c r="KF14" i="58"/>
  <c r="KF90" i="58"/>
  <c r="JA28" i="58"/>
  <c r="KF28" i="58" s="1"/>
  <c r="JA39" i="58"/>
  <c r="KF39" i="58" s="1"/>
  <c r="JA20" i="58"/>
  <c r="KF20" i="58" s="1"/>
  <c r="JA106" i="58"/>
  <c r="KF106" i="58" s="1"/>
  <c r="JA68" i="58"/>
  <c r="KF68" i="58" s="1"/>
  <c r="JA30" i="58"/>
  <c r="KF30" i="58" s="1"/>
  <c r="JA7" i="58"/>
  <c r="KF7" i="58" s="1"/>
  <c r="JA79" i="58"/>
  <c r="KF79" i="58" s="1"/>
  <c r="BR251" i="62"/>
  <c r="BR250" i="62"/>
  <c r="BR249" i="62"/>
  <c r="BR86" i="62"/>
  <c r="BR84" i="62"/>
  <c r="BR90" i="62"/>
  <c r="BR89" i="62"/>
  <c r="BR95" i="62"/>
  <c r="BR96" i="62"/>
  <c r="BR88" i="62"/>
  <c r="BR93" i="62"/>
  <c r="BR94" i="62"/>
  <c r="BR87" i="62"/>
  <c r="BR92" i="62"/>
  <c r="BN33" i="61"/>
  <c r="BN10" i="61"/>
  <c r="BN41" i="61"/>
  <c r="BN25" i="61"/>
  <c r="BR76" i="58"/>
  <c r="BR75" i="58"/>
  <c r="BR79" i="58"/>
  <c r="BR78" i="58"/>
  <c r="BR77" i="58"/>
  <c r="BN254" i="62"/>
  <c r="BN252" i="62"/>
  <c r="BN253" i="62"/>
  <c r="BN95" i="62"/>
  <c r="BN96" i="62"/>
  <c r="BN102" i="62"/>
  <c r="BN107" i="62"/>
  <c r="BN94" i="62"/>
  <c r="BN101" i="62"/>
  <c r="BN106" i="62"/>
  <c r="BN100" i="62"/>
  <c r="BN105" i="62"/>
  <c r="BN111" i="62"/>
  <c r="BN99" i="62"/>
  <c r="BN104" i="62"/>
  <c r="BN110" i="62"/>
  <c r="BN98" i="62"/>
  <c r="BN108" i="62"/>
  <c r="BJ18" i="61"/>
  <c r="BJ26" i="61"/>
  <c r="BJ34" i="61"/>
  <c r="BJ10" i="61"/>
  <c r="BN82" i="58"/>
  <c r="BN81" i="58"/>
  <c r="BN80" i="58"/>
  <c r="BN79" i="58"/>
  <c r="BJ253" i="62"/>
  <c r="BJ252" i="62"/>
  <c r="BJ251" i="62"/>
  <c r="BJ250" i="62"/>
  <c r="BJ99" i="62"/>
  <c r="BJ104" i="62"/>
  <c r="BJ98" i="62"/>
  <c r="BJ90" i="62"/>
  <c r="BJ108" i="62"/>
  <c r="BJ89" i="62"/>
  <c r="BJ95" i="62"/>
  <c r="BJ96" i="62"/>
  <c r="BJ102" i="62"/>
  <c r="BJ107" i="62"/>
  <c r="BJ88" i="62"/>
  <c r="BJ93" i="62"/>
  <c r="BJ94" i="62"/>
  <c r="BJ101" i="62"/>
  <c r="BJ106" i="62"/>
  <c r="BJ92" i="62"/>
  <c r="BJ100" i="62"/>
  <c r="BJ105" i="62"/>
  <c r="BF10" i="61"/>
  <c r="BF18" i="61"/>
  <c r="BH249" i="62"/>
  <c r="BH248" i="62"/>
  <c r="BH84" i="62"/>
  <c r="BH83" i="62"/>
  <c r="BH82" i="62"/>
  <c r="BH81" i="62"/>
  <c r="BH87" i="62"/>
  <c r="BH80" i="62"/>
  <c r="BH86" i="62"/>
  <c r="BD25" i="61"/>
  <c r="BD33" i="61"/>
  <c r="BD41" i="61"/>
  <c r="BD17" i="61"/>
  <c r="BH75" i="58"/>
  <c r="BH74" i="58"/>
  <c r="BH77" i="58"/>
  <c r="BH73" i="58"/>
  <c r="BH76" i="58"/>
  <c r="BO251" i="62"/>
  <c r="BO250" i="62"/>
  <c r="BO249" i="62"/>
  <c r="BO248" i="62"/>
  <c r="BO84" i="62"/>
  <c r="BO90" i="62"/>
  <c r="BO83" i="62"/>
  <c r="BO89" i="62"/>
  <c r="BO82" i="62"/>
  <c r="BO88" i="62"/>
  <c r="BO93" i="62"/>
  <c r="BO87" i="62"/>
  <c r="BO92" i="62"/>
  <c r="BO86" i="62"/>
  <c r="BK25" i="61"/>
  <c r="BK33" i="61"/>
  <c r="BK41" i="61"/>
  <c r="BK17" i="61"/>
  <c r="BO78" i="58"/>
  <c r="BO77" i="58"/>
  <c r="BO76" i="58"/>
  <c r="BO75" i="58"/>
  <c r="BO74" i="58"/>
  <c r="BG248" i="62"/>
  <c r="BG249" i="62"/>
  <c r="BG83" i="62"/>
  <c r="BG82" i="62"/>
  <c r="BG81" i="62"/>
  <c r="BG87" i="62"/>
  <c r="BG80" i="62"/>
  <c r="BG86" i="62"/>
  <c r="BG84" i="62"/>
  <c r="BC25" i="61"/>
  <c r="BC33" i="61"/>
  <c r="BC41" i="61"/>
  <c r="BC17" i="61"/>
  <c r="BG74" i="58"/>
  <c r="BG77" i="58"/>
  <c r="BG73" i="58"/>
  <c r="BG76" i="58"/>
  <c r="BG75" i="58"/>
  <c r="BI249" i="62"/>
  <c r="BI248" i="62"/>
  <c r="BI84" i="62"/>
  <c r="BI83" i="62"/>
  <c r="BI82" i="62"/>
  <c r="BI81" i="62"/>
  <c r="BI87" i="62"/>
  <c r="BI80" i="62"/>
  <c r="BI86" i="62"/>
  <c r="BE33" i="61"/>
  <c r="BE41" i="61"/>
  <c r="BE17" i="61"/>
  <c r="BE25" i="61"/>
  <c r="BI75" i="58"/>
  <c r="BI74" i="58"/>
  <c r="BI77" i="58"/>
  <c r="BI73" i="58"/>
  <c r="BI76" i="58"/>
  <c r="BS251" i="62"/>
  <c r="BS250" i="62"/>
  <c r="BS249" i="62"/>
  <c r="BS87" i="62"/>
  <c r="BS92" i="62"/>
  <c r="BS86" i="62"/>
  <c r="BS84" i="62"/>
  <c r="BS90" i="62"/>
  <c r="BS89" i="62"/>
  <c r="BS95" i="62"/>
  <c r="BS96" i="62"/>
  <c r="BS88" i="62"/>
  <c r="BS93" i="62"/>
  <c r="BS94" i="62"/>
  <c r="BO10" i="61"/>
  <c r="BO41" i="61"/>
  <c r="BO25" i="61"/>
  <c r="BO33" i="61"/>
  <c r="BS77" i="58"/>
  <c r="BS76" i="58"/>
  <c r="BS75" i="58"/>
  <c r="BS79" i="58"/>
  <c r="BS78" i="58"/>
  <c r="BF252" i="62"/>
  <c r="BF251" i="62"/>
  <c r="BF250" i="62"/>
  <c r="BF253" i="62"/>
  <c r="BF88" i="62"/>
  <c r="BF93" i="62"/>
  <c r="BF94" i="62"/>
  <c r="BF101" i="62"/>
  <c r="BF106" i="62"/>
  <c r="BF92" i="62"/>
  <c r="BF100" i="62"/>
  <c r="BF105" i="62"/>
  <c r="BF99" i="62"/>
  <c r="BF104" i="62"/>
  <c r="BF98" i="62"/>
  <c r="BF90" i="62"/>
  <c r="BF108" i="62"/>
  <c r="BF89" i="62"/>
  <c r="BF95" i="62"/>
  <c r="BF96" i="62"/>
  <c r="BF102" i="62"/>
  <c r="BF107" i="62"/>
  <c r="BB18" i="61"/>
  <c r="BB10" i="61"/>
  <c r="BF80" i="58"/>
  <c r="BF79" i="58"/>
  <c r="BF78" i="58"/>
  <c r="BF81" i="58"/>
  <c r="BU251" i="62"/>
  <c r="BU250" i="62"/>
  <c r="BU249" i="62"/>
  <c r="BU89" i="62"/>
  <c r="BU95" i="62"/>
  <c r="BU96" i="62"/>
  <c r="BU88" i="62"/>
  <c r="BU93" i="62"/>
  <c r="BU94" i="62"/>
  <c r="BU87" i="62"/>
  <c r="BU92" i="62"/>
  <c r="BU86" i="62"/>
  <c r="BU84" i="62"/>
  <c r="BU90" i="62"/>
  <c r="BQ25" i="61"/>
  <c r="BQ33" i="61"/>
  <c r="BQ10" i="61"/>
  <c r="BQ41" i="61"/>
  <c r="BU79" i="58"/>
  <c r="BU78" i="58"/>
  <c r="BU77" i="58"/>
  <c r="BU76" i="58"/>
  <c r="BU75" i="58"/>
  <c r="BT251" i="62"/>
  <c r="BT250" i="62"/>
  <c r="BT249" i="62"/>
  <c r="BT88" i="62"/>
  <c r="BT93" i="62"/>
  <c r="BT94" i="62"/>
  <c r="BT87" i="62"/>
  <c r="BT92" i="62"/>
  <c r="BT86" i="62"/>
  <c r="BT84" i="62"/>
  <c r="BT90" i="62"/>
  <c r="BT89" i="62"/>
  <c r="BT95" i="62"/>
  <c r="BT96" i="62"/>
  <c r="BP41" i="61"/>
  <c r="BP25" i="61"/>
  <c r="BP33" i="61"/>
  <c r="BP10" i="61"/>
  <c r="BT78" i="58"/>
  <c r="BT77" i="58"/>
  <c r="BT76" i="58"/>
  <c r="BT75" i="58"/>
  <c r="BT79" i="58"/>
  <c r="BM248" i="62"/>
  <c r="BM251" i="62"/>
  <c r="BM250" i="62"/>
  <c r="BM249" i="62"/>
  <c r="BM82" i="62"/>
  <c r="BM88" i="62"/>
  <c r="BM93" i="62"/>
  <c r="BM87" i="62"/>
  <c r="BM92" i="62"/>
  <c r="BM86" i="62"/>
  <c r="BM84" i="62"/>
  <c r="BM90" i="62"/>
  <c r="BM83" i="62"/>
  <c r="BM89" i="62"/>
  <c r="BI41" i="61"/>
  <c r="BI17" i="61"/>
  <c r="BI25" i="61"/>
  <c r="BI33" i="61"/>
  <c r="BM76" i="58"/>
  <c r="BM75" i="58"/>
  <c r="BM74" i="58"/>
  <c r="BM78" i="58"/>
  <c r="BM77" i="58"/>
  <c r="BL253" i="62"/>
  <c r="BL254" i="62"/>
  <c r="BL252" i="62"/>
  <c r="BL100" i="62"/>
  <c r="BL105" i="62"/>
  <c r="BL111" i="62"/>
  <c r="BL99" i="62"/>
  <c r="BL104" i="62"/>
  <c r="BL110" i="62"/>
  <c r="BL98" i="62"/>
  <c r="BL108" i="62"/>
  <c r="BL95" i="62"/>
  <c r="BL96" i="62"/>
  <c r="BL102" i="62"/>
  <c r="BL107" i="62"/>
  <c r="BL94" i="62"/>
  <c r="BL101" i="62"/>
  <c r="BL106" i="62"/>
  <c r="BH34" i="61"/>
  <c r="BH10" i="61"/>
  <c r="BH18" i="61"/>
  <c r="BH26" i="61"/>
  <c r="BL81" i="58"/>
  <c r="BL80" i="58"/>
  <c r="BL79" i="58"/>
  <c r="BL82" i="58"/>
  <c r="BV251" i="62"/>
  <c r="BV250" i="62"/>
  <c r="BV249" i="62"/>
  <c r="BV84" i="62"/>
  <c r="BV90" i="62"/>
  <c r="BV89" i="62"/>
  <c r="BV95" i="62"/>
  <c r="BV96" i="62"/>
  <c r="BV88" i="62"/>
  <c r="BV93" i="62"/>
  <c r="BV94" i="62"/>
  <c r="BV87" i="62"/>
  <c r="BV92" i="62"/>
  <c r="BV86" i="62"/>
  <c r="BR25" i="61"/>
  <c r="BR33" i="61"/>
  <c r="BR10" i="61"/>
  <c r="BR41" i="61"/>
  <c r="BV79" i="58"/>
  <c r="BV78" i="58"/>
  <c r="BV77" i="58"/>
  <c r="BV76" i="58"/>
  <c r="BV75" i="58"/>
  <c r="BP251" i="62"/>
  <c r="BP250" i="62"/>
  <c r="BP249" i="62"/>
  <c r="BP248" i="62"/>
  <c r="BP84" i="62"/>
  <c r="BP90" i="62"/>
  <c r="BP83" i="62"/>
  <c r="BP89" i="62"/>
  <c r="BP82" i="62"/>
  <c r="BP88" i="62"/>
  <c r="BP93" i="62"/>
  <c r="BP87" i="62"/>
  <c r="BP92" i="62"/>
  <c r="BP86" i="62"/>
  <c r="BL33" i="61"/>
  <c r="BL41" i="61"/>
  <c r="BL17" i="61"/>
  <c r="BL25" i="61"/>
  <c r="BP78" i="58"/>
  <c r="BP77" i="58"/>
  <c r="BP76" i="58"/>
  <c r="BP74" i="58"/>
  <c r="BP75" i="58"/>
  <c r="KI34" i="58"/>
  <c r="P91" i="60"/>
  <c r="P92" i="60"/>
  <c r="P87" i="60"/>
  <c r="P93" i="60"/>
  <c r="P88" i="60"/>
  <c r="P89" i="60"/>
  <c r="P94" i="60"/>
  <c r="P96" i="60"/>
  <c r="P90" i="60"/>
  <c r="P95" i="60"/>
  <c r="JJ22" i="58"/>
  <c r="JK22" i="58"/>
  <c r="JL22" i="58"/>
  <c r="J97" i="60"/>
  <c r="J103" i="60"/>
  <c r="J109" i="60"/>
  <c r="J98" i="60"/>
  <c r="J104" i="60"/>
  <c r="J110" i="60"/>
  <c r="J99" i="60"/>
  <c r="J105" i="60"/>
  <c r="J111" i="60"/>
  <c r="J106" i="60"/>
  <c r="J115" i="60"/>
  <c r="J107" i="60"/>
  <c r="J116" i="60"/>
  <c r="J108" i="60"/>
  <c r="J113" i="60"/>
  <c r="J102" i="60"/>
  <c r="J100" i="60"/>
  <c r="J101" i="60"/>
  <c r="J112" i="60"/>
  <c r="J114" i="60"/>
  <c r="JJ42" i="58"/>
  <c r="JK42" i="58"/>
  <c r="JL42" i="58"/>
  <c r="JL110" i="58"/>
  <c r="JJ110" i="58"/>
  <c r="JK110" i="58"/>
  <c r="JK101" i="58"/>
  <c r="JL101" i="58"/>
  <c r="JJ101" i="58"/>
  <c r="JJ32" i="58"/>
  <c r="JK32" i="58"/>
  <c r="JL32" i="58"/>
  <c r="JK23" i="58"/>
  <c r="JL23" i="58"/>
  <c r="JJ23" i="58"/>
  <c r="J91" i="60"/>
  <c r="J92" i="60"/>
  <c r="J87" i="60"/>
  <c r="J93" i="60"/>
  <c r="J94" i="60"/>
  <c r="J89" i="60"/>
  <c r="J95" i="60"/>
  <c r="J96" i="60"/>
  <c r="J88" i="60"/>
  <c r="J90" i="60"/>
  <c r="JK27" i="58"/>
  <c r="JL27" i="58"/>
  <c r="JJ27" i="58"/>
  <c r="JJ40" i="58"/>
  <c r="JK40" i="58"/>
  <c r="JL40" i="58"/>
  <c r="J67" i="60"/>
  <c r="J73" i="60"/>
  <c r="J68" i="60"/>
  <c r="J74" i="60"/>
  <c r="J69" i="60"/>
  <c r="J75" i="60"/>
  <c r="J72" i="60"/>
  <c r="J70" i="60"/>
  <c r="J76" i="60"/>
  <c r="J71" i="60"/>
  <c r="J79" i="60"/>
  <c r="J85" i="60"/>
  <c r="J80" i="60"/>
  <c r="J86" i="60"/>
  <c r="J81" i="60"/>
  <c r="J78" i="60"/>
  <c r="J82" i="60"/>
  <c r="J83" i="60"/>
  <c r="J84" i="60"/>
  <c r="J77" i="60"/>
  <c r="JK43" i="58"/>
  <c r="JL43" i="58"/>
  <c r="JJ43" i="58"/>
  <c r="JJ30" i="58"/>
  <c r="JK30" i="58"/>
  <c r="JL30" i="58"/>
  <c r="JJ44" i="58"/>
  <c r="JL44" i="58"/>
  <c r="JK44" i="58"/>
  <c r="KF24" i="58"/>
  <c r="K102" i="60"/>
  <c r="K108" i="60"/>
  <c r="K97" i="60"/>
  <c r="K103" i="60"/>
  <c r="K109" i="60"/>
  <c r="K98" i="60"/>
  <c r="K104" i="60"/>
  <c r="K110" i="60"/>
  <c r="K105" i="60"/>
  <c r="K111" i="60"/>
  <c r="K114" i="60"/>
  <c r="K101" i="60"/>
  <c r="K113" i="60"/>
  <c r="K106" i="60"/>
  <c r="K115" i="60"/>
  <c r="K99" i="60"/>
  <c r="K100" i="60"/>
  <c r="K112" i="60"/>
  <c r="K107" i="60"/>
  <c r="K116" i="60"/>
  <c r="JK13" i="58"/>
  <c r="JL13" i="58"/>
  <c r="JJ13" i="58"/>
  <c r="JK71" i="58"/>
  <c r="JL71" i="58"/>
  <c r="JJ71" i="58"/>
  <c r="JJ34" i="58"/>
  <c r="JK34" i="58"/>
  <c r="JL34" i="58"/>
  <c r="Q102" i="60"/>
  <c r="Q108" i="60"/>
  <c r="Q97" i="60"/>
  <c r="Q103" i="60"/>
  <c r="Q109" i="60"/>
  <c r="Q98" i="60"/>
  <c r="Q104" i="60"/>
  <c r="Q110" i="60"/>
  <c r="Q99" i="60"/>
  <c r="Q114" i="60"/>
  <c r="Q112" i="60"/>
  <c r="Q111" i="60"/>
  <c r="Q100" i="60"/>
  <c r="Q115" i="60"/>
  <c r="Q116" i="60"/>
  <c r="Q106" i="60"/>
  <c r="Q107" i="60"/>
  <c r="Q113" i="60"/>
  <c r="Q101" i="60"/>
  <c r="Q105" i="60"/>
  <c r="JJ28" i="58"/>
  <c r="JL28" i="58"/>
  <c r="JK28" i="58"/>
  <c r="JJ10" i="58"/>
  <c r="JK10" i="58"/>
  <c r="JL10" i="58"/>
  <c r="JJ8" i="58"/>
  <c r="JL8" i="58"/>
  <c r="JK8" i="58"/>
  <c r="JK39" i="58"/>
  <c r="JL39" i="58"/>
  <c r="JJ39" i="58"/>
  <c r="JK33" i="58"/>
  <c r="JL33" i="58"/>
  <c r="JJ33" i="58"/>
  <c r="KF44" i="58"/>
  <c r="JK45" i="58"/>
  <c r="JL45" i="58"/>
  <c r="JJ45" i="58"/>
  <c r="JK77" i="58"/>
  <c r="JL77" i="58"/>
  <c r="JJ77" i="58"/>
  <c r="JK7" i="58"/>
  <c r="JL7" i="58"/>
  <c r="JJ7" i="58"/>
  <c r="JK35" i="58"/>
  <c r="JL35" i="58"/>
  <c r="JJ35" i="58"/>
  <c r="JK15" i="58"/>
  <c r="JL15" i="58"/>
  <c r="JJ15" i="58"/>
  <c r="JJ112" i="58"/>
  <c r="JK112" i="58"/>
  <c r="JL112" i="58"/>
  <c r="JL86" i="58"/>
  <c r="JK86" i="58"/>
  <c r="JJ86" i="58"/>
  <c r="Q90" i="60"/>
  <c r="Q96" i="60"/>
  <c r="Q91" i="60"/>
  <c r="Q92" i="60"/>
  <c r="Q87" i="60"/>
  <c r="Q88" i="60"/>
  <c r="Q94" i="60"/>
  <c r="Q89" i="60"/>
  <c r="Q93" i="60"/>
  <c r="Q95" i="60"/>
  <c r="JJ36" i="58"/>
  <c r="JK36" i="58"/>
  <c r="JL36" i="58"/>
  <c r="JJ24" i="58"/>
  <c r="JK24" i="58"/>
  <c r="JL24" i="58"/>
  <c r="JK25" i="58"/>
  <c r="JL25" i="58"/>
  <c r="JJ25" i="58"/>
  <c r="JJ12" i="58"/>
  <c r="JK12" i="58"/>
  <c r="JL12" i="58"/>
  <c r="JJ14" i="58"/>
  <c r="JK14" i="58"/>
  <c r="JL14" i="58"/>
  <c r="JJ16" i="58"/>
  <c r="JL16" i="58"/>
  <c r="JK16" i="58"/>
  <c r="JJ6" i="58"/>
  <c r="JK6" i="58"/>
  <c r="JL6" i="58"/>
  <c r="JK41" i="58"/>
  <c r="JL41" i="58"/>
  <c r="JJ41" i="58"/>
  <c r="JK29" i="58"/>
  <c r="JL29" i="58"/>
  <c r="JJ29" i="58"/>
  <c r="JK17" i="58"/>
  <c r="JL17" i="58"/>
  <c r="JJ17" i="58"/>
  <c r="JL74" i="58"/>
  <c r="JK74" i="58"/>
  <c r="JJ74" i="58"/>
  <c r="JJ20" i="58"/>
  <c r="JK20" i="58"/>
  <c r="JL20" i="58"/>
  <c r="JK9" i="58"/>
  <c r="JL9" i="58"/>
  <c r="JJ9" i="58"/>
  <c r="JL5" i="58"/>
  <c r="JK5" i="58"/>
  <c r="JJ5" i="58"/>
  <c r="JK37" i="58"/>
  <c r="JL37" i="58"/>
  <c r="JJ37" i="58"/>
  <c r="KI24" i="58"/>
  <c r="P97" i="60"/>
  <c r="P103" i="60"/>
  <c r="P109" i="60"/>
  <c r="P98" i="60"/>
  <c r="P104" i="60"/>
  <c r="P110" i="60"/>
  <c r="P99" i="60"/>
  <c r="P105" i="60"/>
  <c r="P111" i="60"/>
  <c r="P100" i="60"/>
  <c r="P115" i="60"/>
  <c r="P114" i="60"/>
  <c r="P101" i="60"/>
  <c r="P116" i="60"/>
  <c r="P106" i="60"/>
  <c r="P102" i="60"/>
  <c r="P112" i="60"/>
  <c r="P107" i="60"/>
  <c r="P113" i="60"/>
  <c r="P108" i="60"/>
  <c r="JJ26" i="58"/>
  <c r="JK26" i="58"/>
  <c r="JL26" i="58"/>
  <c r="JJ18" i="58"/>
  <c r="JK18" i="58"/>
  <c r="JL18" i="58"/>
  <c r="JK11" i="58"/>
  <c r="JL11" i="58"/>
  <c r="JJ11" i="58"/>
  <c r="JK31" i="58"/>
  <c r="JL31" i="58"/>
  <c r="JJ31" i="58"/>
  <c r="JK19" i="58"/>
  <c r="JL19" i="58"/>
  <c r="JJ19" i="58"/>
  <c r="KF34" i="58"/>
  <c r="K90" i="60"/>
  <c r="K96" i="60"/>
  <c r="K91" i="60"/>
  <c r="K92" i="60"/>
  <c r="K93" i="60"/>
  <c r="K94" i="60"/>
  <c r="K87" i="60"/>
  <c r="K88" i="60"/>
  <c r="K95" i="60"/>
  <c r="K89" i="60"/>
  <c r="JJ38" i="58"/>
  <c r="JK38" i="58"/>
  <c r="JL38" i="58"/>
  <c r="JK21" i="58"/>
  <c r="JL21" i="58"/>
  <c r="JJ21" i="58"/>
  <c r="BJ81" i="58"/>
  <c r="BJ80" i="58"/>
  <c r="BJ79" i="58"/>
  <c r="BJ78" i="58"/>
  <c r="KB32" i="58"/>
  <c r="KH32" i="58" s="1"/>
  <c r="KA32" i="58"/>
  <c r="KA33" i="58"/>
  <c r="KB33" i="58"/>
  <c r="KH33" i="58" s="1"/>
  <c r="KB83" i="58"/>
  <c r="KA83" i="58"/>
  <c r="KA34" i="58"/>
  <c r="KB34" i="58"/>
  <c r="KH34" i="58" s="1"/>
  <c r="KB28" i="58"/>
  <c r="KH28" i="58" s="1"/>
  <c r="KA28" i="58"/>
  <c r="KB12" i="58"/>
  <c r="KH12" i="58" s="1"/>
  <c r="KA12" i="58"/>
  <c r="KB10" i="58"/>
  <c r="KH10" i="58" s="1"/>
  <c r="KA10" i="58"/>
  <c r="KB8" i="58"/>
  <c r="KH8" i="58" s="1"/>
  <c r="KA8" i="58"/>
  <c r="KA15" i="58"/>
  <c r="KB15" i="58"/>
  <c r="KA27" i="58"/>
  <c r="KB27" i="58"/>
  <c r="KB17" i="58"/>
  <c r="KH17" i="58" s="1"/>
  <c r="KA17" i="58"/>
  <c r="KA19" i="58"/>
  <c r="KB19" i="58"/>
  <c r="KB22" i="58"/>
  <c r="KH22" i="58" s="1"/>
  <c r="KA22" i="58"/>
  <c r="KA41" i="58"/>
  <c r="KB41" i="58"/>
  <c r="KH41" i="58" s="1"/>
  <c r="KB42" i="58"/>
  <c r="KA42" i="58"/>
  <c r="KB38" i="58"/>
  <c r="KH38" i="58" s="1"/>
  <c r="KA38" i="58"/>
  <c r="KB36" i="58"/>
  <c r="KH36" i="58" s="1"/>
  <c r="KA36" i="58"/>
  <c r="KA25" i="58"/>
  <c r="KB25" i="58"/>
  <c r="KA23" i="58"/>
  <c r="KB23" i="58"/>
  <c r="KH23" i="58" s="1"/>
  <c r="KB14" i="58"/>
  <c r="KH14" i="58" s="1"/>
  <c r="KA14" i="58"/>
  <c r="KA16" i="58"/>
  <c r="KB16" i="58"/>
  <c r="KB6" i="58"/>
  <c r="KH6" i="58" s="1"/>
  <c r="KA6" i="58"/>
  <c r="KA13" i="58"/>
  <c r="KB13" i="58"/>
  <c r="KH13" i="58" s="1"/>
  <c r="KB68" i="58"/>
  <c r="KA68" i="58"/>
  <c r="KA113" i="58"/>
  <c r="KB113" i="58"/>
  <c r="KB26" i="58"/>
  <c r="KH26" i="58" s="1"/>
  <c r="KA26" i="58"/>
  <c r="KB18" i="58"/>
  <c r="KH18" i="58" s="1"/>
  <c r="KA18" i="58"/>
  <c r="KA5" i="58"/>
  <c r="KB5" i="58"/>
  <c r="KH5" i="58" s="1"/>
  <c r="KA43" i="58"/>
  <c r="KB43" i="58"/>
  <c r="KH43" i="58" s="1"/>
  <c r="KB29" i="58"/>
  <c r="KH29" i="58" s="1"/>
  <c r="KA29" i="58"/>
  <c r="KB80" i="58"/>
  <c r="KA80" i="58"/>
  <c r="KB72" i="58"/>
  <c r="KA72" i="58"/>
  <c r="KB24" i="58"/>
  <c r="KH24" i="58" s="1"/>
  <c r="KA24" i="58"/>
  <c r="KA75" i="58"/>
  <c r="KB75" i="58"/>
  <c r="KB20" i="58"/>
  <c r="KH20" i="58" s="1"/>
  <c r="KA20" i="58"/>
  <c r="KA9" i="58"/>
  <c r="KB9" i="58"/>
  <c r="KH9" i="58" s="1"/>
  <c r="KB11" i="58"/>
  <c r="KH11" i="58" s="1"/>
  <c r="KA11" i="58"/>
  <c r="KA7" i="58"/>
  <c r="KB7" i="58"/>
  <c r="KH7" i="58" s="1"/>
  <c r="KA21" i="58"/>
  <c r="KB21" i="58"/>
  <c r="KH21" i="58" s="1"/>
  <c r="KA39" i="58"/>
  <c r="KB39" i="58"/>
  <c r="KH39" i="58" s="1"/>
  <c r="KA31" i="58"/>
  <c r="KB31" i="58"/>
  <c r="KH31" i="58" s="1"/>
  <c r="KB50" i="58"/>
  <c r="KA50" i="58"/>
  <c r="KA107" i="58"/>
  <c r="KB107" i="58"/>
  <c r="KB44" i="58"/>
  <c r="KH44" i="58" s="1"/>
  <c r="KA44" i="58"/>
  <c r="KB40" i="58"/>
  <c r="KA40" i="58"/>
  <c r="KB30" i="58"/>
  <c r="KH30" i="58" s="1"/>
  <c r="KA30" i="58"/>
  <c r="KA45" i="58"/>
  <c r="KB45" i="58"/>
  <c r="KH45" i="58" s="1"/>
  <c r="KA37" i="58"/>
  <c r="KB37" i="58"/>
  <c r="KH37" i="58" s="1"/>
  <c r="KA35" i="58"/>
  <c r="KB35" i="58"/>
  <c r="KH35" i="58" s="1"/>
  <c r="KB110" i="58"/>
  <c r="KH110" i="58" s="1"/>
  <c r="KA110" i="58"/>
  <c r="KA109" i="58"/>
  <c r="KB109" i="58"/>
  <c r="KE30" i="58"/>
  <c r="KE43" i="58"/>
  <c r="KE28" i="58"/>
  <c r="KE98" i="58"/>
  <c r="KE22" i="58"/>
  <c r="KE48" i="58"/>
  <c r="KE14" i="58"/>
  <c r="KE104" i="58"/>
  <c r="KE40" i="58"/>
  <c r="KE21" i="58"/>
  <c r="KE20" i="58"/>
  <c r="KE9" i="58"/>
  <c r="KE11" i="58"/>
  <c r="KE19" i="58"/>
  <c r="KE5" i="58"/>
  <c r="KE10" i="58"/>
  <c r="KE6" i="58"/>
  <c r="KE44" i="58"/>
  <c r="KE34" i="58"/>
  <c r="KE26" i="58"/>
  <c r="KE13" i="58"/>
  <c r="KE25" i="58"/>
  <c r="KE37" i="58"/>
  <c r="KE42" i="58"/>
  <c r="KE95" i="58"/>
  <c r="KE101" i="58"/>
  <c r="KE39" i="58"/>
  <c r="KE23" i="58"/>
  <c r="KE24" i="58"/>
  <c r="KE18" i="58"/>
  <c r="KE15" i="58"/>
  <c r="KE7" i="58"/>
  <c r="KE17" i="58"/>
  <c r="KE12" i="58"/>
  <c r="KE38" i="58"/>
  <c r="KE32" i="58"/>
  <c r="KE16" i="58"/>
  <c r="KE45" i="58"/>
  <c r="KE8" i="58"/>
  <c r="KE41" i="58"/>
  <c r="KI79" i="58"/>
  <c r="EI61" i="58"/>
  <c r="EI106" i="58"/>
  <c r="IZ106" i="58" s="1"/>
  <c r="KL49" i="58"/>
  <c r="EJ94" i="58"/>
  <c r="KL50" i="58"/>
  <c r="EI68" i="58"/>
  <c r="IZ68" i="58" s="1"/>
  <c r="EI100" i="58"/>
  <c r="IZ100" i="58" s="1"/>
  <c r="EI82" i="58"/>
  <c r="IZ82" i="58" s="1"/>
  <c r="EJ83" i="58"/>
  <c r="KL46" i="58"/>
  <c r="EI87" i="58"/>
  <c r="IZ87" i="58" s="1"/>
  <c r="KL43" i="58"/>
  <c r="KL41" i="58"/>
  <c r="KL48" i="58"/>
  <c r="KI98" i="58"/>
  <c r="KL47" i="58"/>
  <c r="EI90" i="58"/>
  <c r="IZ90" i="58" s="1"/>
  <c r="EJ80" i="58"/>
  <c r="KL42" i="58"/>
  <c r="EI71" i="58"/>
  <c r="IZ71" i="58" s="1"/>
  <c r="EJ97" i="58"/>
  <c r="EJ47" i="58"/>
  <c r="EI79" i="58"/>
  <c r="IZ79" i="58" s="1"/>
  <c r="EJ50" i="58"/>
  <c r="EI74" i="58"/>
  <c r="IZ74" i="58" s="1"/>
  <c r="EI105" i="58"/>
  <c r="IZ105" i="58" s="1"/>
  <c r="EI103" i="58"/>
  <c r="IZ103" i="58" s="1"/>
  <c r="KI64" i="58"/>
  <c r="Q78" i="60"/>
  <c r="KI37" i="58"/>
  <c r="KI43" i="58"/>
  <c r="P86" i="60"/>
  <c r="Q6" i="60"/>
  <c r="KI40" i="58"/>
  <c r="KI38" i="58"/>
  <c r="KI36" i="58"/>
  <c r="KI44" i="58"/>
  <c r="KI42" i="58"/>
  <c r="KI26" i="58"/>
  <c r="EI113" i="58"/>
  <c r="IZ113" i="58" s="1"/>
  <c r="EJ113" i="58"/>
  <c r="EJ114" i="58"/>
  <c r="EI114" i="58"/>
  <c r="IZ114" i="58" s="1"/>
  <c r="EJ112" i="58"/>
  <c r="EI112" i="58"/>
  <c r="IZ112" i="58" s="1"/>
  <c r="EJ102" i="58"/>
  <c r="EI102" i="58"/>
  <c r="IZ102" i="58" s="1"/>
  <c r="KE92" i="58"/>
  <c r="EI84" i="58"/>
  <c r="IZ84" i="58" s="1"/>
  <c r="EJ84" i="58"/>
  <c r="EI81" i="58"/>
  <c r="IZ81" i="58" s="1"/>
  <c r="EJ81" i="58"/>
  <c r="EJ60" i="58"/>
  <c r="EI60" i="58"/>
  <c r="IZ60" i="58" s="1"/>
  <c r="EI65" i="58"/>
  <c r="IZ65" i="58" s="1"/>
  <c r="EJ65" i="58"/>
  <c r="KF59" i="58"/>
  <c r="KE33" i="58"/>
  <c r="KE29" i="58"/>
  <c r="KE36" i="58"/>
  <c r="EJ86" i="58"/>
  <c r="EI86" i="58"/>
  <c r="IZ86" i="58" s="1"/>
  <c r="KE97" i="58"/>
  <c r="KE94" i="58"/>
  <c r="EJ76" i="58"/>
  <c r="EI76" i="58"/>
  <c r="IZ76" i="58" s="1"/>
  <c r="KE80" i="58"/>
  <c r="EJ73" i="58"/>
  <c r="EI73" i="58"/>
  <c r="IZ73" i="58" s="1"/>
  <c r="EJ111" i="58"/>
  <c r="EI111" i="58"/>
  <c r="IZ111" i="58" s="1"/>
  <c r="EJ109" i="58"/>
  <c r="EI109" i="58"/>
  <c r="IZ109" i="58" s="1"/>
  <c r="EJ85" i="58"/>
  <c r="EI85" i="58"/>
  <c r="IZ85" i="58" s="1"/>
  <c r="EI88" i="58"/>
  <c r="IZ88" i="58" s="1"/>
  <c r="EJ88" i="58"/>
  <c r="EJ77" i="58"/>
  <c r="EI77" i="58"/>
  <c r="IZ77" i="58" s="1"/>
  <c r="EI69" i="58"/>
  <c r="IZ69" i="58" s="1"/>
  <c r="EJ69" i="58"/>
  <c r="EJ115" i="58"/>
  <c r="EI115" i="58"/>
  <c r="IZ115" i="58" s="1"/>
  <c r="EJ108" i="58"/>
  <c r="EI108" i="58"/>
  <c r="IZ108" i="58" s="1"/>
  <c r="EJ89" i="58"/>
  <c r="EI89" i="58"/>
  <c r="IZ89" i="58" s="1"/>
  <c r="EI72" i="58"/>
  <c r="IZ72" i="58" s="1"/>
  <c r="EJ72" i="58"/>
  <c r="EI78" i="58"/>
  <c r="IZ78" i="58" s="1"/>
  <c r="EJ78" i="58"/>
  <c r="EJ64" i="58"/>
  <c r="EI64" i="58"/>
  <c r="IZ64" i="58" s="1"/>
  <c r="KE35" i="58"/>
  <c r="KE31" i="58"/>
  <c r="EI110" i="58"/>
  <c r="IZ110" i="58" s="1"/>
  <c r="EJ110" i="58"/>
  <c r="KE107" i="58"/>
  <c r="EJ99" i="58"/>
  <c r="EI99" i="58"/>
  <c r="IZ99" i="58" s="1"/>
  <c r="EJ96" i="58"/>
  <c r="EI96" i="58"/>
  <c r="IZ96" i="58" s="1"/>
  <c r="EJ93" i="58"/>
  <c r="EI93" i="58"/>
  <c r="IZ93" i="58" s="1"/>
  <c r="EI91" i="58"/>
  <c r="IZ91" i="58" s="1"/>
  <c r="EJ91" i="58"/>
  <c r="EI75" i="58"/>
  <c r="IZ75" i="58" s="1"/>
  <c r="EJ75" i="58"/>
  <c r="EI67" i="58"/>
  <c r="IZ67" i="58" s="1"/>
  <c r="EJ67" i="58"/>
  <c r="EJ63" i="58"/>
  <c r="EI63" i="58"/>
  <c r="IZ63" i="58" s="1"/>
  <c r="EJ49" i="58"/>
  <c r="EI49" i="58"/>
  <c r="IZ49" i="58" s="1"/>
  <c r="EJ46" i="58"/>
  <c r="EI46" i="58"/>
  <c r="IZ46" i="58" s="1"/>
  <c r="KE27" i="58"/>
  <c r="KE83" i="58"/>
  <c r="EJ70" i="58"/>
  <c r="EI70" i="58"/>
  <c r="IZ70" i="58" s="1"/>
  <c r="EJ66" i="58"/>
  <c r="EI66" i="58"/>
  <c r="IZ66" i="58" s="1"/>
  <c r="EI62" i="58"/>
  <c r="IZ62" i="58" s="1"/>
  <c r="EJ62" i="58"/>
  <c r="KE50" i="58"/>
  <c r="KE47" i="58"/>
  <c r="KC6" i="58" l="1"/>
  <c r="KI6" i="58" s="1"/>
  <c r="KC22" i="58"/>
  <c r="KI22" i="58" s="1"/>
  <c r="KC10" i="58"/>
  <c r="KI10" i="58" s="1"/>
  <c r="KC31" i="58"/>
  <c r="KI31" i="58" s="1"/>
  <c r="KC15" i="58"/>
  <c r="KI15" i="58" s="1"/>
  <c r="KC29" i="58"/>
  <c r="KI29" i="58" s="1"/>
  <c r="KC39" i="58"/>
  <c r="KI39" i="58" s="1"/>
  <c r="KC33" i="58"/>
  <c r="KI33" i="58" s="1"/>
  <c r="KC45" i="58"/>
  <c r="KI45" i="58" s="1"/>
  <c r="KC7" i="58"/>
  <c r="KI7" i="58" s="1"/>
  <c r="KC19" i="58"/>
  <c r="KI19" i="58" s="1"/>
  <c r="KC108" i="58"/>
  <c r="KI108" i="58" s="1"/>
  <c r="KC12" i="58"/>
  <c r="KI12" i="58" s="1"/>
  <c r="KC11" i="58"/>
  <c r="KI11" i="58" s="1"/>
  <c r="KC35" i="58"/>
  <c r="KI35" i="58" s="1"/>
  <c r="KC9" i="58"/>
  <c r="KI9" i="58" s="1"/>
  <c r="KC13" i="58"/>
  <c r="KI13" i="58" s="1"/>
  <c r="KC20" i="58"/>
  <c r="KI20" i="58" s="1"/>
  <c r="JZ13" i="58"/>
  <c r="KG13" i="58" s="1"/>
  <c r="KC5" i="58"/>
  <c r="KI5" i="58" s="1"/>
  <c r="KC21" i="58"/>
  <c r="KI21" i="58" s="1"/>
  <c r="KC17" i="58"/>
  <c r="KI17" i="58" s="1"/>
  <c r="KC16" i="58"/>
  <c r="KI16" i="58" s="1"/>
  <c r="KI25" i="58"/>
  <c r="KC25" i="58"/>
  <c r="JZ7" i="58"/>
  <c r="KG7" i="58" s="1"/>
  <c r="JZ14" i="58"/>
  <c r="KG14" i="58" s="1"/>
  <c r="KC18" i="58"/>
  <c r="KI18" i="58" s="1"/>
  <c r="JZ6" i="58"/>
  <c r="KG6" i="58" s="1"/>
  <c r="KC28" i="58"/>
  <c r="KI28" i="58" s="1"/>
  <c r="KC27" i="58"/>
  <c r="KI27" i="58" s="1"/>
  <c r="KC23" i="58"/>
  <c r="KI23" i="58" s="1"/>
  <c r="KC41" i="58"/>
  <c r="KI41" i="58" s="1"/>
  <c r="KC32" i="58"/>
  <c r="KI32" i="58" s="1"/>
  <c r="KC8" i="58"/>
  <c r="KI8" i="58" s="1"/>
  <c r="JZ10" i="58"/>
  <c r="KG10" i="58" s="1"/>
  <c r="KI30" i="58"/>
  <c r="JA67" i="58"/>
  <c r="KF67" i="58" s="1"/>
  <c r="JA93" i="58"/>
  <c r="KF93" i="58" s="1"/>
  <c r="JA111" i="58"/>
  <c r="KF111" i="58" s="1"/>
  <c r="JA112" i="58"/>
  <c r="KF112" i="58" s="1"/>
  <c r="KI105" i="58"/>
  <c r="JA94" i="58"/>
  <c r="KF94" i="58" s="1"/>
  <c r="IZ61" i="58"/>
  <c r="KE61" i="58" s="1"/>
  <c r="KI14" i="58"/>
  <c r="JA62" i="58"/>
  <c r="KF62" i="58" s="1"/>
  <c r="JA49" i="58"/>
  <c r="KF49" i="58" s="1"/>
  <c r="JA75" i="58"/>
  <c r="KF75" i="58" s="1"/>
  <c r="JA108" i="58"/>
  <c r="KF108" i="58" s="1"/>
  <c r="JA73" i="58"/>
  <c r="KF73" i="58" s="1"/>
  <c r="JA65" i="58"/>
  <c r="KF65" i="58" s="1"/>
  <c r="JA81" i="58"/>
  <c r="KF81" i="58" s="1"/>
  <c r="JA80" i="58"/>
  <c r="KF80" i="58" s="1"/>
  <c r="JA89" i="58"/>
  <c r="KF89" i="58" s="1"/>
  <c r="JA88" i="58"/>
  <c r="KF88" i="58" s="1"/>
  <c r="JA83" i="58"/>
  <c r="KF83" i="58" s="1"/>
  <c r="JA110" i="58"/>
  <c r="KF110" i="58" s="1"/>
  <c r="JA50" i="58"/>
  <c r="K81" i="60" s="1"/>
  <c r="JA47" i="58"/>
  <c r="KF47" i="58" s="1"/>
  <c r="JA78" i="58"/>
  <c r="KF78" i="58" s="1"/>
  <c r="JA66" i="58"/>
  <c r="KF66" i="58" s="1"/>
  <c r="JA63" i="58"/>
  <c r="KF63" i="58" s="1"/>
  <c r="JA77" i="58"/>
  <c r="KF77" i="58" s="1"/>
  <c r="JA114" i="58"/>
  <c r="KF114" i="58" s="1"/>
  <c r="JA97" i="58"/>
  <c r="KF97" i="58" s="1"/>
  <c r="JA46" i="58"/>
  <c r="KF46" i="58" s="1"/>
  <c r="JA69" i="58"/>
  <c r="KF69" i="58" s="1"/>
  <c r="JA76" i="58"/>
  <c r="KF76" i="58" s="1"/>
  <c r="JA96" i="58"/>
  <c r="KF96" i="58" s="1"/>
  <c r="JA72" i="58"/>
  <c r="KF72" i="58" s="1"/>
  <c r="JA91" i="58"/>
  <c r="KF91" i="58" s="1"/>
  <c r="JA115" i="58"/>
  <c r="KF115" i="58" s="1"/>
  <c r="JA85" i="58"/>
  <c r="KF85" i="58" s="1"/>
  <c r="JA86" i="58"/>
  <c r="KF86" i="58" s="1"/>
  <c r="JA84" i="58"/>
  <c r="KF84" i="58" s="1"/>
  <c r="JA102" i="58"/>
  <c r="KF102" i="58" s="1"/>
  <c r="JA70" i="58"/>
  <c r="KF70" i="58" s="1"/>
  <c r="JA99" i="58"/>
  <c r="KF99" i="58" s="1"/>
  <c r="JA64" i="58"/>
  <c r="KF64" i="58" s="1"/>
  <c r="JA109" i="58"/>
  <c r="KF109" i="58" s="1"/>
  <c r="JA60" i="58"/>
  <c r="KF60" i="58" s="1"/>
  <c r="JA113" i="58"/>
  <c r="KF113" i="58" s="1"/>
  <c r="BP252" i="62"/>
  <c r="BP253" i="62"/>
  <c r="BP254" i="62"/>
  <c r="BP98" i="62"/>
  <c r="BP108" i="62"/>
  <c r="BP95" i="62"/>
  <c r="BP96" i="62"/>
  <c r="BP102" i="62"/>
  <c r="BP107" i="62"/>
  <c r="BP94" i="62"/>
  <c r="BP101" i="62"/>
  <c r="BP106" i="62"/>
  <c r="BP100" i="62"/>
  <c r="BP105" i="62"/>
  <c r="BP111" i="62"/>
  <c r="BP99" i="62"/>
  <c r="BP104" i="62"/>
  <c r="BP110" i="62"/>
  <c r="BL26" i="61"/>
  <c r="BL34" i="61"/>
  <c r="BL10" i="61"/>
  <c r="BL18" i="61"/>
  <c r="BP79" i="58"/>
  <c r="BP82" i="58"/>
  <c r="BP81" i="58"/>
  <c r="BP80" i="58"/>
  <c r="BV252" i="62"/>
  <c r="BV255" i="62"/>
  <c r="BV253" i="62"/>
  <c r="BV254" i="62"/>
  <c r="BV108" i="62"/>
  <c r="BV114" i="62"/>
  <c r="BV102" i="62"/>
  <c r="BV107" i="62"/>
  <c r="BV113" i="62"/>
  <c r="BV101" i="62"/>
  <c r="BV106" i="62"/>
  <c r="BV112" i="62"/>
  <c r="BV100" i="62"/>
  <c r="BV105" i="62"/>
  <c r="BV111" i="62"/>
  <c r="BV99" i="62"/>
  <c r="BV104" i="62"/>
  <c r="BV110" i="62"/>
  <c r="BV98" i="62"/>
  <c r="BR26" i="61"/>
  <c r="BR34" i="61"/>
  <c r="BR42" i="61"/>
  <c r="BR18" i="61"/>
  <c r="BV80" i="58"/>
  <c r="BV83" i="58"/>
  <c r="BV82" i="58"/>
  <c r="BV81" i="58"/>
  <c r="BM254" i="62"/>
  <c r="BM252" i="62"/>
  <c r="BM253" i="62"/>
  <c r="BM94" i="62"/>
  <c r="BM101" i="62"/>
  <c r="BM106" i="62"/>
  <c r="BM100" i="62"/>
  <c r="BM105" i="62"/>
  <c r="BM111" i="62"/>
  <c r="BM99" i="62"/>
  <c r="BM104" i="62"/>
  <c r="BM110" i="62"/>
  <c r="BM98" i="62"/>
  <c r="BM108" i="62"/>
  <c r="BM95" i="62"/>
  <c r="BM96" i="62"/>
  <c r="BM102" i="62"/>
  <c r="BM107" i="62"/>
  <c r="BI18" i="61"/>
  <c r="BI26" i="61"/>
  <c r="BI34" i="61"/>
  <c r="BI10" i="61"/>
  <c r="BM82" i="58"/>
  <c r="BM81" i="58"/>
  <c r="BM80" i="58"/>
  <c r="BM79" i="58"/>
  <c r="BT254" i="62"/>
  <c r="BT252" i="62"/>
  <c r="BT255" i="62"/>
  <c r="BT253" i="62"/>
  <c r="BT101" i="62"/>
  <c r="BT106" i="62"/>
  <c r="BT112" i="62"/>
  <c r="BT100" i="62"/>
  <c r="BT105" i="62"/>
  <c r="BT111" i="62"/>
  <c r="BT99" i="62"/>
  <c r="BT104" i="62"/>
  <c r="BT110" i="62"/>
  <c r="BT98" i="62"/>
  <c r="BT108" i="62"/>
  <c r="BT114" i="62"/>
  <c r="BT102" i="62"/>
  <c r="BT107" i="62"/>
  <c r="BT113" i="62"/>
  <c r="BP42" i="61"/>
  <c r="BP18" i="61"/>
  <c r="BP26" i="61"/>
  <c r="BP34" i="61"/>
  <c r="BT83" i="58"/>
  <c r="BT82" i="58"/>
  <c r="BT81" i="58"/>
  <c r="BT80" i="58"/>
  <c r="BU254" i="62"/>
  <c r="BU252" i="62"/>
  <c r="BU255" i="62"/>
  <c r="BU253" i="62"/>
  <c r="BU102" i="62"/>
  <c r="BU107" i="62"/>
  <c r="BU113" i="62"/>
  <c r="BU101" i="62"/>
  <c r="BU106" i="62"/>
  <c r="BU112" i="62"/>
  <c r="BU100" i="62"/>
  <c r="BU105" i="62"/>
  <c r="BU111" i="62"/>
  <c r="BU99" i="62"/>
  <c r="BU104" i="62"/>
  <c r="BU110" i="62"/>
  <c r="BU98" i="62"/>
  <c r="BU108" i="62"/>
  <c r="BU114" i="62"/>
  <c r="BQ42" i="61"/>
  <c r="BQ18" i="61"/>
  <c r="BQ26" i="61"/>
  <c r="BQ34" i="61"/>
  <c r="BU83" i="58"/>
  <c r="BU82" i="58"/>
  <c r="BU81" i="58"/>
  <c r="BU80" i="58"/>
  <c r="BS253" i="62"/>
  <c r="BS254" i="62"/>
  <c r="BS252" i="62"/>
  <c r="BS255" i="62"/>
  <c r="BS100" i="62"/>
  <c r="BS105" i="62"/>
  <c r="BS111" i="62"/>
  <c r="BS99" i="62"/>
  <c r="BS104" i="62"/>
  <c r="BS110" i="62"/>
  <c r="BS98" i="62"/>
  <c r="BS108" i="62"/>
  <c r="BS114" i="62"/>
  <c r="BS102" i="62"/>
  <c r="BS107" i="62"/>
  <c r="BS113" i="62"/>
  <c r="BS101" i="62"/>
  <c r="BS106" i="62"/>
  <c r="BS112" i="62"/>
  <c r="BO34" i="61"/>
  <c r="BO42" i="61"/>
  <c r="BO18" i="61"/>
  <c r="BO26" i="61"/>
  <c r="BS83" i="58"/>
  <c r="BS82" i="58"/>
  <c r="BS81" i="58"/>
  <c r="BS80" i="58"/>
  <c r="BR255" i="62"/>
  <c r="BR253" i="62"/>
  <c r="BR254" i="62"/>
  <c r="BR252" i="62"/>
  <c r="BR99" i="62"/>
  <c r="BR104" i="62"/>
  <c r="BR110" i="62"/>
  <c r="BR98" i="62"/>
  <c r="BR108" i="62"/>
  <c r="BR114" i="62"/>
  <c r="BR102" i="62"/>
  <c r="BR107" i="62"/>
  <c r="BR113" i="62"/>
  <c r="BR101" i="62"/>
  <c r="BR106" i="62"/>
  <c r="BR112" i="62"/>
  <c r="BR100" i="62"/>
  <c r="BR105" i="62"/>
  <c r="BR111" i="62"/>
  <c r="BN34" i="61"/>
  <c r="BN42" i="61"/>
  <c r="BN18" i="61"/>
  <c r="BN26" i="61"/>
  <c r="BR82" i="58"/>
  <c r="BR81" i="58"/>
  <c r="BR80" i="58"/>
  <c r="BR83" i="58"/>
  <c r="BO252" i="62"/>
  <c r="BO253" i="62"/>
  <c r="BO254" i="62"/>
  <c r="BO108" i="62"/>
  <c r="BO95" i="62"/>
  <c r="BO96" i="62"/>
  <c r="BO102" i="62"/>
  <c r="BO107" i="62"/>
  <c r="BO94" i="62"/>
  <c r="BO101" i="62"/>
  <c r="BO106" i="62"/>
  <c r="BO100" i="62"/>
  <c r="BO105" i="62"/>
  <c r="BO111" i="62"/>
  <c r="BO99" i="62"/>
  <c r="BO104" i="62"/>
  <c r="BO110" i="62"/>
  <c r="BO98" i="62"/>
  <c r="BK26" i="61"/>
  <c r="BK34" i="61"/>
  <c r="BK10" i="61"/>
  <c r="BK18" i="61"/>
  <c r="BO82" i="58"/>
  <c r="BO81" i="58"/>
  <c r="BO79" i="58"/>
  <c r="BO80" i="58"/>
  <c r="BF254" i="62"/>
  <c r="BF256" i="62"/>
  <c r="BF255" i="62"/>
  <c r="BF112" i="62"/>
  <c r="BF118" i="62"/>
  <c r="BF111" i="62"/>
  <c r="BF117" i="62"/>
  <c r="BF110" i="62"/>
  <c r="BF116" i="62"/>
  <c r="BF114" i="62"/>
  <c r="BF120" i="62"/>
  <c r="BF113" i="62"/>
  <c r="BF119" i="62"/>
  <c r="BB42" i="61"/>
  <c r="BB26" i="61"/>
  <c r="BB34" i="61"/>
  <c r="BF83" i="58"/>
  <c r="BF82" i="58"/>
  <c r="BF84" i="58"/>
  <c r="BI252" i="62"/>
  <c r="BI251" i="62"/>
  <c r="BI250" i="62"/>
  <c r="BI253" i="62"/>
  <c r="BI98" i="62"/>
  <c r="BI90" i="62"/>
  <c r="BI108" i="62"/>
  <c r="BI89" i="62"/>
  <c r="BI95" i="62"/>
  <c r="BI96" i="62"/>
  <c r="BI102" i="62"/>
  <c r="BI107" i="62"/>
  <c r="BI88" i="62"/>
  <c r="BI93" i="62"/>
  <c r="BI94" i="62"/>
  <c r="BI101" i="62"/>
  <c r="BI106" i="62"/>
  <c r="BI92" i="62"/>
  <c r="BI100" i="62"/>
  <c r="BI105" i="62"/>
  <c r="BI99" i="62"/>
  <c r="BI104" i="62"/>
  <c r="BE10" i="61"/>
  <c r="BE18" i="61"/>
  <c r="BI78" i="58"/>
  <c r="BI81" i="58"/>
  <c r="BI80" i="58"/>
  <c r="BI79" i="58"/>
  <c r="BN256" i="62"/>
  <c r="BN255" i="62"/>
  <c r="BN113" i="62"/>
  <c r="BN119" i="62"/>
  <c r="BN125" i="62"/>
  <c r="BN112" i="62"/>
  <c r="BN118" i="62"/>
  <c r="BN124" i="62"/>
  <c r="BN117" i="62"/>
  <c r="BN123" i="62"/>
  <c r="BN116" i="62"/>
  <c r="BN122" i="62"/>
  <c r="BN114" i="62"/>
  <c r="BN120" i="62"/>
  <c r="BN126" i="62"/>
  <c r="BJ42" i="61"/>
  <c r="BN83" i="58"/>
  <c r="BN85" i="58"/>
  <c r="BN84" i="58"/>
  <c r="BG252" i="62"/>
  <c r="BG251" i="62"/>
  <c r="BG250" i="62"/>
  <c r="BG253" i="62"/>
  <c r="BG89" i="62"/>
  <c r="BG95" i="62"/>
  <c r="BG96" i="62"/>
  <c r="BG102" i="62"/>
  <c r="BG107" i="62"/>
  <c r="BG88" i="62"/>
  <c r="BG93" i="62"/>
  <c r="BG94" i="62"/>
  <c r="BG101" i="62"/>
  <c r="BG106" i="62"/>
  <c r="BG92" i="62"/>
  <c r="BG100" i="62"/>
  <c r="BG105" i="62"/>
  <c r="BG99" i="62"/>
  <c r="BG104" i="62"/>
  <c r="BG98" i="62"/>
  <c r="BG90" i="62"/>
  <c r="BG108" i="62"/>
  <c r="BC18" i="61"/>
  <c r="BC10" i="61"/>
  <c r="BG80" i="58"/>
  <c r="BG79" i="58"/>
  <c r="BG78" i="58"/>
  <c r="BG81" i="58"/>
  <c r="BH252" i="62"/>
  <c r="BH251" i="62"/>
  <c r="BH250" i="62"/>
  <c r="BH253" i="62"/>
  <c r="BH90" i="62"/>
  <c r="BH108" i="62"/>
  <c r="BH89" i="62"/>
  <c r="BH95" i="62"/>
  <c r="BH96" i="62"/>
  <c r="BH102" i="62"/>
  <c r="BH107" i="62"/>
  <c r="BH88" i="62"/>
  <c r="BH93" i="62"/>
  <c r="BH94" i="62"/>
  <c r="BH101" i="62"/>
  <c r="BH106" i="62"/>
  <c r="BH92" i="62"/>
  <c r="BH100" i="62"/>
  <c r="BH105" i="62"/>
  <c r="BH99" i="62"/>
  <c r="BH104" i="62"/>
  <c r="BH98" i="62"/>
  <c r="BD10" i="61"/>
  <c r="BD18" i="61"/>
  <c r="BH78" i="58"/>
  <c r="BH81" i="58"/>
  <c r="BH80" i="58"/>
  <c r="BH79" i="58"/>
  <c r="BJ255" i="62"/>
  <c r="BJ254" i="62"/>
  <c r="BJ256" i="62"/>
  <c r="BJ110" i="62"/>
  <c r="BJ116" i="62"/>
  <c r="BJ114" i="62"/>
  <c r="BJ120" i="62"/>
  <c r="BJ113" i="62"/>
  <c r="BJ119" i="62"/>
  <c r="BJ112" i="62"/>
  <c r="BJ118" i="62"/>
  <c r="BJ111" i="62"/>
  <c r="BJ117" i="62"/>
  <c r="BF34" i="61"/>
  <c r="BF42" i="61"/>
  <c r="BF26" i="61"/>
  <c r="BL256" i="62"/>
  <c r="BL255" i="62"/>
  <c r="BL117" i="62"/>
  <c r="BL123" i="62"/>
  <c r="BL116" i="62"/>
  <c r="BL122" i="62"/>
  <c r="BL114" i="62"/>
  <c r="BL120" i="62"/>
  <c r="BL126" i="62"/>
  <c r="BL113" i="62"/>
  <c r="BL119" i="62"/>
  <c r="BL125" i="62"/>
  <c r="BL112" i="62"/>
  <c r="BL118" i="62"/>
  <c r="BL124" i="62"/>
  <c r="BH42" i="61"/>
  <c r="BL85" i="58"/>
  <c r="BL84" i="58"/>
  <c r="BL83" i="58"/>
  <c r="KQ19" i="58"/>
  <c r="KP37" i="58"/>
  <c r="KP9" i="58"/>
  <c r="Q80" i="60"/>
  <c r="KO31" i="58"/>
  <c r="KR31" i="58" s="1"/>
  <c r="KO29" i="58"/>
  <c r="KR29" i="58" s="1"/>
  <c r="KQ41" i="58"/>
  <c r="KO7" i="58"/>
  <c r="KR7" i="58" s="1"/>
  <c r="KO45" i="58"/>
  <c r="KR45" i="58" s="1"/>
  <c r="KQ29" i="58"/>
  <c r="KO19" i="58"/>
  <c r="KR19" i="58" s="1"/>
  <c r="KP26" i="58"/>
  <c r="Q83" i="60"/>
  <c r="KP21" i="58"/>
  <c r="KQ18" i="58"/>
  <c r="KQ20" i="58"/>
  <c r="KO17" i="58"/>
  <c r="KR17" i="58" s="1"/>
  <c r="Q77" i="60"/>
  <c r="KO41" i="58"/>
  <c r="KR41" i="58" s="1"/>
  <c r="KQ12" i="58"/>
  <c r="KQ24" i="58"/>
  <c r="KP38" i="58"/>
  <c r="KP31" i="58"/>
  <c r="KO37" i="58"/>
  <c r="KR37" i="58" s="1"/>
  <c r="Q79" i="60"/>
  <c r="KO25" i="58"/>
  <c r="KR25" i="58" s="1"/>
  <c r="KP7" i="58"/>
  <c r="KP45" i="58"/>
  <c r="KO38" i="58"/>
  <c r="KR38" i="58" s="1"/>
  <c r="KQ11" i="58"/>
  <c r="KQ37" i="58"/>
  <c r="Q81" i="60"/>
  <c r="Q84" i="60"/>
  <c r="KP6" i="58"/>
  <c r="KP14" i="58"/>
  <c r="KQ25" i="58"/>
  <c r="Q86" i="60"/>
  <c r="KP25" i="58"/>
  <c r="JK95" i="58"/>
  <c r="JL95" i="58"/>
  <c r="JJ95" i="58"/>
  <c r="J12" i="60"/>
  <c r="J11" i="60"/>
  <c r="J10" i="60"/>
  <c r="J9" i="60"/>
  <c r="J13" i="60"/>
  <c r="J30" i="60"/>
  <c r="J31" i="60"/>
  <c r="J15" i="60"/>
  <c r="J14" i="60"/>
  <c r="J17" i="60"/>
  <c r="J22" i="60"/>
  <c r="J26" i="60"/>
  <c r="J28" i="60"/>
  <c r="J21" i="60"/>
  <c r="J20" i="60"/>
  <c r="J23" i="60"/>
  <c r="J16" i="60"/>
  <c r="J29" i="60"/>
  <c r="J18" i="60"/>
  <c r="J25" i="60"/>
  <c r="J24" i="60"/>
  <c r="J19" i="60"/>
  <c r="J27" i="60"/>
  <c r="JL82" i="58"/>
  <c r="JJ82" i="58"/>
  <c r="JK82" i="58"/>
  <c r="JL70" i="58"/>
  <c r="JJ70" i="58"/>
  <c r="JK70" i="58"/>
  <c r="JJ96" i="58"/>
  <c r="JK96" i="58"/>
  <c r="JL96" i="58"/>
  <c r="KP39" i="58"/>
  <c r="KO10" i="58"/>
  <c r="KR10" i="58" s="1"/>
  <c r="KQ34" i="58"/>
  <c r="KP13" i="58"/>
  <c r="KO44" i="58"/>
  <c r="KR44" i="58" s="1"/>
  <c r="KP43" i="58"/>
  <c r="KO27" i="58"/>
  <c r="KR27" i="58" s="1"/>
  <c r="KO32" i="58"/>
  <c r="KR32" i="58" s="1"/>
  <c r="KQ110" i="58"/>
  <c r="KQ22" i="58"/>
  <c r="JL114" i="58"/>
  <c r="JJ114" i="58"/>
  <c r="JK114" i="58"/>
  <c r="JL66" i="58"/>
  <c r="JK66" i="58"/>
  <c r="JJ66" i="58"/>
  <c r="JK73" i="58"/>
  <c r="JL73" i="58"/>
  <c r="JJ73" i="58"/>
  <c r="JK103" i="58"/>
  <c r="JL103" i="58"/>
  <c r="JJ103" i="58"/>
  <c r="JK87" i="58"/>
  <c r="JL87" i="58"/>
  <c r="JJ87" i="58"/>
  <c r="JL100" i="58"/>
  <c r="JJ100" i="58"/>
  <c r="JK100" i="58"/>
  <c r="JK99" i="58"/>
  <c r="JL99" i="58"/>
  <c r="JJ99" i="58"/>
  <c r="JK113" i="58"/>
  <c r="KP113" i="58" s="1"/>
  <c r="JL113" i="58"/>
  <c r="KQ113" i="58" s="1"/>
  <c r="JJ113" i="58"/>
  <c r="KO113" i="58" s="1"/>
  <c r="KR113" i="58" s="1"/>
  <c r="JK67" i="58"/>
  <c r="JL67" i="58"/>
  <c r="JJ67" i="58"/>
  <c r="JL76" i="58"/>
  <c r="JJ76" i="58"/>
  <c r="JK76" i="58"/>
  <c r="JK47" i="58"/>
  <c r="JL47" i="58"/>
  <c r="JJ47" i="58"/>
  <c r="KP19" i="58"/>
  <c r="KO5" i="58"/>
  <c r="P77" i="60"/>
  <c r="P79" i="60"/>
  <c r="KO20" i="58"/>
  <c r="KR20" i="58" s="1"/>
  <c r="KP17" i="58"/>
  <c r="KP16" i="58"/>
  <c r="KO15" i="58"/>
  <c r="KR15" i="58" s="1"/>
  <c r="JK49" i="58"/>
  <c r="JL49" i="58"/>
  <c r="JJ49" i="58"/>
  <c r="JK115" i="58"/>
  <c r="JL115" i="58"/>
  <c r="JJ115" i="58"/>
  <c r="JJ46" i="58"/>
  <c r="JK46" i="58"/>
  <c r="JL46" i="58"/>
  <c r="JK81" i="58"/>
  <c r="JL81" i="58"/>
  <c r="JJ81" i="58"/>
  <c r="JK64" i="58"/>
  <c r="JJ64" i="58"/>
  <c r="JL64" i="58"/>
  <c r="JL106" i="58"/>
  <c r="JK106" i="58"/>
  <c r="JJ106" i="58"/>
  <c r="KO21" i="58"/>
  <c r="KR21" i="58" s="1"/>
  <c r="KP18" i="58"/>
  <c r="KP5" i="58"/>
  <c r="P84" i="60"/>
  <c r="KO9" i="58"/>
  <c r="KR9" i="58" s="1"/>
  <c r="KP29" i="58"/>
  <c r="KQ16" i="58"/>
  <c r="KP12" i="58"/>
  <c r="U97" i="60"/>
  <c r="U103" i="60"/>
  <c r="U109" i="60"/>
  <c r="U115" i="60"/>
  <c r="U99" i="60"/>
  <c r="U105" i="60"/>
  <c r="U111" i="60"/>
  <c r="U100" i="60"/>
  <c r="U106" i="60"/>
  <c r="U112" i="60"/>
  <c r="U101" i="60"/>
  <c r="U107" i="60"/>
  <c r="U113" i="60"/>
  <c r="U110" i="60"/>
  <c r="U114" i="60"/>
  <c r="U98" i="60"/>
  <c r="U116" i="60"/>
  <c r="U108" i="60"/>
  <c r="U102" i="60"/>
  <c r="U104" i="60"/>
  <c r="KP24" i="58"/>
  <c r="KQ36" i="58"/>
  <c r="KQ15" i="58"/>
  <c r="JK107" i="58"/>
  <c r="KP107" i="58" s="1"/>
  <c r="JL107" i="58"/>
  <c r="KQ107" i="58" s="1"/>
  <c r="JJ107" i="58"/>
  <c r="KO107" i="58" s="1"/>
  <c r="KR107" i="58" s="1"/>
  <c r="JL102" i="58"/>
  <c r="JJ102" i="58"/>
  <c r="JK102" i="58"/>
  <c r="Q72" i="60"/>
  <c r="Q67" i="60"/>
  <c r="Q73" i="60"/>
  <c r="Q68" i="60"/>
  <c r="Q74" i="60"/>
  <c r="Q71" i="60"/>
  <c r="Q70" i="60"/>
  <c r="Q75" i="60"/>
  <c r="Q69" i="60"/>
  <c r="Q76" i="60"/>
  <c r="JK91" i="58"/>
  <c r="JL91" i="58"/>
  <c r="JJ91" i="58"/>
  <c r="JL62" i="58"/>
  <c r="JJ62" i="58"/>
  <c r="JK62" i="58"/>
  <c r="JJ92" i="58"/>
  <c r="JK92" i="58"/>
  <c r="JL92" i="58"/>
  <c r="JK72" i="58"/>
  <c r="KP72" i="58" s="1"/>
  <c r="JJ72" i="58"/>
  <c r="KO72" i="58" s="1"/>
  <c r="KR72" i="58" s="1"/>
  <c r="JL72" i="58"/>
  <c r="KQ72" i="58" s="1"/>
  <c r="JK75" i="58"/>
  <c r="KP75" i="58" s="1"/>
  <c r="JL75" i="58"/>
  <c r="KQ75" i="58" s="1"/>
  <c r="JJ75" i="58"/>
  <c r="KO75" i="58" s="1"/>
  <c r="KR75" i="58" s="1"/>
  <c r="JK105" i="58"/>
  <c r="JL105" i="58"/>
  <c r="JJ105" i="58"/>
  <c r="JL60" i="58"/>
  <c r="JJ60" i="58"/>
  <c r="JK60" i="58"/>
  <c r="JJ50" i="58"/>
  <c r="N78" i="60" s="1"/>
  <c r="JK50" i="58"/>
  <c r="U79" i="60" s="1"/>
  <c r="JL50" i="58"/>
  <c r="KQ50" i="58" s="1"/>
  <c r="JL90" i="58"/>
  <c r="JJ90" i="58"/>
  <c r="JK90" i="58"/>
  <c r="KQ21" i="58"/>
  <c r="KQ38" i="58"/>
  <c r="KQ31" i="58"/>
  <c r="KO18" i="58"/>
  <c r="KR18" i="58" s="1"/>
  <c r="KQ5" i="58"/>
  <c r="P81" i="60"/>
  <c r="KQ9" i="58"/>
  <c r="Q82" i="60"/>
  <c r="Q85" i="60"/>
  <c r="KP41" i="58"/>
  <c r="KO16" i="58"/>
  <c r="KR16" i="58" s="1"/>
  <c r="KO12" i="58"/>
  <c r="KR12" i="58" s="1"/>
  <c r="N99" i="60"/>
  <c r="N105" i="60"/>
  <c r="N100" i="60"/>
  <c r="N106" i="60"/>
  <c r="N101" i="60"/>
  <c r="N107" i="60"/>
  <c r="N102" i="60"/>
  <c r="N114" i="60"/>
  <c r="N115" i="60"/>
  <c r="N98" i="60"/>
  <c r="N103" i="60"/>
  <c r="N108" i="60"/>
  <c r="N97" i="60"/>
  <c r="N109" i="60"/>
  <c r="N110" i="60"/>
  <c r="N116" i="60"/>
  <c r="N104" i="60"/>
  <c r="N112" i="60"/>
  <c r="N113" i="60"/>
  <c r="N111" i="60"/>
  <c r="KO24" i="58"/>
  <c r="KR24" i="58" s="1"/>
  <c r="KP36" i="58"/>
  <c r="KP15" i="58"/>
  <c r="KQ7" i="58"/>
  <c r="KQ45" i="58"/>
  <c r="KO33" i="58"/>
  <c r="KR33" i="58" s="1"/>
  <c r="KP8" i="58"/>
  <c r="KP28" i="58"/>
  <c r="U91" i="60"/>
  <c r="U87" i="60"/>
  <c r="U93" i="60"/>
  <c r="U88" i="60"/>
  <c r="U94" i="60"/>
  <c r="U89" i="60"/>
  <c r="U95" i="60"/>
  <c r="U92" i="60"/>
  <c r="U96" i="60"/>
  <c r="U90" i="60"/>
  <c r="KP34" i="58"/>
  <c r="KQ30" i="58"/>
  <c r="KQ27" i="58"/>
  <c r="KO23" i="58"/>
  <c r="KR23" i="58" s="1"/>
  <c r="KQ42" i="58"/>
  <c r="KP22" i="58"/>
  <c r="JJ48" i="58"/>
  <c r="JK48" i="58"/>
  <c r="JL48" i="58"/>
  <c r="KO11" i="58"/>
  <c r="KR11" i="58" s="1"/>
  <c r="KQ26" i="58"/>
  <c r="P78" i="60"/>
  <c r="KQ6" i="58"/>
  <c r="KQ14" i="58"/>
  <c r="KO36" i="58"/>
  <c r="KR36" i="58" s="1"/>
  <c r="KO35" i="58"/>
  <c r="KR35" i="58" s="1"/>
  <c r="KQ33" i="58"/>
  <c r="KQ8" i="58"/>
  <c r="KQ28" i="58"/>
  <c r="N87" i="60"/>
  <c r="N93" i="60"/>
  <c r="N88" i="60"/>
  <c r="N94" i="60"/>
  <c r="N89" i="60"/>
  <c r="N95" i="60"/>
  <c r="N90" i="60"/>
  <c r="N91" i="60"/>
  <c r="N92" i="60"/>
  <c r="N96" i="60"/>
  <c r="KO34" i="58"/>
  <c r="KR34" i="58" s="1"/>
  <c r="KP30" i="58"/>
  <c r="KP27" i="58"/>
  <c r="KQ23" i="58"/>
  <c r="KP42" i="58"/>
  <c r="KO22" i="58"/>
  <c r="KR22" i="58" s="1"/>
  <c r="KE57" i="58"/>
  <c r="J8" i="60"/>
  <c r="J6" i="60"/>
  <c r="J5" i="60"/>
  <c r="J7" i="60"/>
  <c r="J4" i="60"/>
  <c r="JK111" i="58"/>
  <c r="JL111" i="58"/>
  <c r="JJ111" i="58"/>
  <c r="JL98" i="58"/>
  <c r="JK98" i="58"/>
  <c r="JJ98" i="58"/>
  <c r="KH83" i="58"/>
  <c r="JK83" i="58"/>
  <c r="KP83" i="58" s="1"/>
  <c r="JL83" i="58"/>
  <c r="KQ83" i="58" s="1"/>
  <c r="JJ83" i="58"/>
  <c r="KO83" i="58" s="1"/>
  <c r="KR83" i="58" s="1"/>
  <c r="JK69" i="58"/>
  <c r="JL69" i="58"/>
  <c r="JJ69" i="58"/>
  <c r="KP33" i="58"/>
  <c r="KO8" i="58"/>
  <c r="KR8" i="58" s="1"/>
  <c r="KO28" i="58"/>
  <c r="KR28" i="58" s="1"/>
  <c r="KO30" i="58"/>
  <c r="KR30" i="58" s="1"/>
  <c r="KQ40" i="58"/>
  <c r="KP23" i="58"/>
  <c r="KO42" i="58"/>
  <c r="KR42" i="58" s="1"/>
  <c r="KI50" i="58"/>
  <c r="P67" i="60"/>
  <c r="P73" i="60"/>
  <c r="P68" i="60"/>
  <c r="P74" i="60"/>
  <c r="P69" i="60"/>
  <c r="P75" i="60"/>
  <c r="P70" i="60"/>
  <c r="P72" i="60"/>
  <c r="P76" i="60"/>
  <c r="P71" i="60"/>
  <c r="JK63" i="58"/>
  <c r="JL63" i="58"/>
  <c r="JJ63" i="58"/>
  <c r="JL78" i="58"/>
  <c r="JJ78" i="58"/>
  <c r="JK78" i="58"/>
  <c r="KF57" i="58"/>
  <c r="K7" i="60"/>
  <c r="K6" i="60"/>
  <c r="K5" i="60"/>
  <c r="K8" i="60"/>
  <c r="K4" i="60"/>
  <c r="JK85" i="58"/>
  <c r="JL85" i="58"/>
  <c r="JJ85" i="58"/>
  <c r="JL94" i="58"/>
  <c r="JJ94" i="58"/>
  <c r="JK94" i="58"/>
  <c r="P83" i="60"/>
  <c r="JK89" i="58"/>
  <c r="JL89" i="58"/>
  <c r="JJ89" i="58"/>
  <c r="JJ88" i="58"/>
  <c r="JL88" i="58"/>
  <c r="JK88" i="58"/>
  <c r="JK93" i="58"/>
  <c r="JL93" i="58"/>
  <c r="JJ93" i="58"/>
  <c r="JL68" i="58"/>
  <c r="KQ68" i="58" s="1"/>
  <c r="JJ68" i="58"/>
  <c r="KO68" i="58" s="1"/>
  <c r="KR68" i="58" s="1"/>
  <c r="JK68" i="58"/>
  <c r="KP68" i="58" s="1"/>
  <c r="KP11" i="58"/>
  <c r="P82" i="60"/>
  <c r="P85" i="60"/>
  <c r="KP20" i="58"/>
  <c r="KQ17" i="58"/>
  <c r="KO6" i="58"/>
  <c r="KR6" i="58" s="1"/>
  <c r="KO14" i="58"/>
  <c r="KR14" i="58" s="1"/>
  <c r="KP35" i="58"/>
  <c r="KO39" i="58"/>
  <c r="KR39" i="58" s="1"/>
  <c r="KQ10" i="58"/>
  <c r="KO13" i="58"/>
  <c r="KR13" i="58" s="1"/>
  <c r="KP44" i="58"/>
  <c r="KO43" i="58"/>
  <c r="KR43" i="58" s="1"/>
  <c r="KP40" i="58"/>
  <c r="KQ32" i="58"/>
  <c r="KP110" i="58"/>
  <c r="KF56" i="58"/>
  <c r="K9" i="60"/>
  <c r="K13" i="60"/>
  <c r="K12" i="60"/>
  <c r="K11" i="60"/>
  <c r="K10" i="60"/>
  <c r="K31" i="60"/>
  <c r="K14" i="60"/>
  <c r="K22" i="60"/>
  <c r="K15" i="60"/>
  <c r="K18" i="60"/>
  <c r="K26" i="60"/>
  <c r="K30" i="60"/>
  <c r="K16" i="60"/>
  <c r="K21" i="60"/>
  <c r="K24" i="60"/>
  <c r="K17" i="60"/>
  <c r="K27" i="60"/>
  <c r="K19" i="60"/>
  <c r="K29" i="60"/>
  <c r="K23" i="60"/>
  <c r="K25" i="60"/>
  <c r="K28" i="60"/>
  <c r="K20" i="60"/>
  <c r="JK109" i="58"/>
  <c r="KP109" i="58" s="1"/>
  <c r="JL109" i="58"/>
  <c r="KQ109" i="58" s="1"/>
  <c r="JJ109" i="58"/>
  <c r="KO109" i="58" s="1"/>
  <c r="KR109" i="58" s="1"/>
  <c r="JJ104" i="58"/>
  <c r="JK104" i="58"/>
  <c r="JL104" i="58"/>
  <c r="JK61" i="58"/>
  <c r="JL61" i="58"/>
  <c r="JJ61" i="58"/>
  <c r="JJ108" i="58"/>
  <c r="JK108" i="58"/>
  <c r="JL108" i="58"/>
  <c r="JK79" i="58"/>
  <c r="JL79" i="58"/>
  <c r="JJ79" i="58"/>
  <c r="JJ80" i="58"/>
  <c r="KO80" i="58" s="1"/>
  <c r="KR80" i="58" s="1"/>
  <c r="JK80" i="58"/>
  <c r="KP80" i="58" s="1"/>
  <c r="JL80" i="58"/>
  <c r="KQ80" i="58" s="1"/>
  <c r="P80" i="60"/>
  <c r="KQ35" i="58"/>
  <c r="JK65" i="58"/>
  <c r="JL65" i="58"/>
  <c r="JJ65" i="58"/>
  <c r="JK84" i="58"/>
  <c r="JL84" i="58"/>
  <c r="JJ84" i="58"/>
  <c r="JK97" i="58"/>
  <c r="JL97" i="58"/>
  <c r="JJ97" i="58"/>
  <c r="KO26" i="58"/>
  <c r="KR26" i="58" s="1"/>
  <c r="KQ39" i="58"/>
  <c r="KP10" i="58"/>
  <c r="KQ13" i="58"/>
  <c r="KQ44" i="58"/>
  <c r="KQ43" i="58"/>
  <c r="KO40" i="58"/>
  <c r="KR40" i="58" s="1"/>
  <c r="KP32" i="58"/>
  <c r="KO110" i="58"/>
  <c r="KR110" i="58" s="1"/>
  <c r="JJ59" i="58"/>
  <c r="JK59" i="58"/>
  <c r="JL59" i="58"/>
  <c r="Q4" i="60"/>
  <c r="Q5" i="60"/>
  <c r="JL58" i="58"/>
  <c r="JJ58" i="58"/>
  <c r="JK58" i="58"/>
  <c r="Q8" i="60"/>
  <c r="Q7" i="60"/>
  <c r="JL57" i="58"/>
  <c r="JJ57" i="58"/>
  <c r="JK57" i="58"/>
  <c r="KI57" i="58"/>
  <c r="P7" i="60"/>
  <c r="P8" i="60"/>
  <c r="P6" i="60"/>
  <c r="P4" i="60"/>
  <c r="P5" i="60"/>
  <c r="P11" i="60"/>
  <c r="P10" i="60"/>
  <c r="P13" i="60"/>
  <c r="P12" i="60"/>
  <c r="P9" i="60"/>
  <c r="Q9" i="60"/>
  <c r="Q15" i="60"/>
  <c r="Q21" i="60"/>
  <c r="Q27" i="60"/>
  <c r="Q10" i="60"/>
  <c r="Q16" i="60"/>
  <c r="Q22" i="60"/>
  <c r="Q28" i="60"/>
  <c r="Q11" i="60"/>
  <c r="Q17" i="60"/>
  <c r="Q23" i="60"/>
  <c r="Q29" i="60"/>
  <c r="Q12" i="60"/>
  <c r="Q18" i="60"/>
  <c r="Q24" i="60"/>
  <c r="Q30" i="60"/>
  <c r="Q13" i="60"/>
  <c r="Q19" i="60"/>
  <c r="Q25" i="60"/>
  <c r="Q31" i="60"/>
  <c r="Q20" i="60"/>
  <c r="Q26" i="60"/>
  <c r="Q14" i="60"/>
  <c r="BJ82" i="58"/>
  <c r="BJ84" i="58"/>
  <c r="BJ83" i="58"/>
  <c r="KH25" i="58"/>
  <c r="KH16" i="58"/>
  <c r="KH15" i="58"/>
  <c r="KH27" i="58"/>
  <c r="KH19" i="58"/>
  <c r="KH42" i="58"/>
  <c r="KH40" i="58"/>
  <c r="KH68" i="58"/>
  <c r="KB96" i="58"/>
  <c r="KH96" i="58" s="1"/>
  <c r="KA96" i="58"/>
  <c r="KA82" i="58"/>
  <c r="KB82" i="58"/>
  <c r="KH82" i="58" s="1"/>
  <c r="KA85" i="58"/>
  <c r="KB85" i="58"/>
  <c r="KA71" i="58"/>
  <c r="KB71" i="58"/>
  <c r="KO71" i="58" s="1"/>
  <c r="KR71" i="58" s="1"/>
  <c r="KA100" i="58"/>
  <c r="KB100" i="58"/>
  <c r="KH100" i="58" s="1"/>
  <c r="KB114" i="58"/>
  <c r="KA114" i="58"/>
  <c r="KA57" i="58"/>
  <c r="KB57" i="58"/>
  <c r="KA105" i="58"/>
  <c r="KB105" i="58"/>
  <c r="KH105" i="58" s="1"/>
  <c r="KB102" i="58"/>
  <c r="KH102" i="58" s="1"/>
  <c r="KA102" i="58"/>
  <c r="KA91" i="58"/>
  <c r="KB91" i="58"/>
  <c r="KB98" i="58"/>
  <c r="KH98" i="58" s="1"/>
  <c r="KA98" i="58"/>
  <c r="KA103" i="58"/>
  <c r="KB103" i="58"/>
  <c r="KB60" i="58"/>
  <c r="KA60" i="58"/>
  <c r="KB101" i="58"/>
  <c r="KH101" i="58" s="1"/>
  <c r="KA101" i="58"/>
  <c r="KA59" i="58"/>
  <c r="KB59" i="58"/>
  <c r="KA46" i="58"/>
  <c r="KB46" i="58"/>
  <c r="KH46" i="58" s="1"/>
  <c r="KA49" i="58"/>
  <c r="KB49" i="58"/>
  <c r="KB104" i="58"/>
  <c r="KA104" i="58"/>
  <c r="KA76" i="58"/>
  <c r="KB76" i="58"/>
  <c r="KA70" i="58"/>
  <c r="KB70" i="58"/>
  <c r="KA87" i="58"/>
  <c r="KB87" i="58"/>
  <c r="KA79" i="58"/>
  <c r="KB79" i="58"/>
  <c r="KA77" i="58"/>
  <c r="KB77" i="58"/>
  <c r="KO77" i="58" s="1"/>
  <c r="KR77" i="58" s="1"/>
  <c r="KA115" i="58"/>
  <c r="KB115" i="58"/>
  <c r="KB65" i="58"/>
  <c r="KH65" i="58" s="1"/>
  <c r="KA65" i="58"/>
  <c r="KB62" i="58"/>
  <c r="KA62" i="58"/>
  <c r="KA97" i="58"/>
  <c r="KB97" i="58"/>
  <c r="KA81" i="58"/>
  <c r="KB81" i="58"/>
  <c r="KA95" i="58"/>
  <c r="KB95" i="58"/>
  <c r="KA69" i="58"/>
  <c r="KB69" i="58"/>
  <c r="KH69" i="58" s="1"/>
  <c r="KB86" i="58"/>
  <c r="KO86" i="58" s="1"/>
  <c r="KR86" i="58" s="1"/>
  <c r="KA86" i="58"/>
  <c r="KB47" i="58"/>
  <c r="KA47" i="58"/>
  <c r="KA73" i="58"/>
  <c r="KB73" i="58"/>
  <c r="KH73" i="58" s="1"/>
  <c r="KB108" i="58"/>
  <c r="KH108" i="58" s="1"/>
  <c r="KA108" i="58"/>
  <c r="KB48" i="58"/>
  <c r="KA48" i="58"/>
  <c r="KA58" i="58"/>
  <c r="KB58" i="58"/>
  <c r="KA67" i="58"/>
  <c r="KB67" i="58"/>
  <c r="KA61" i="58"/>
  <c r="KB61" i="58"/>
  <c r="KB94" i="58"/>
  <c r="KA94" i="58"/>
  <c r="KA88" i="58"/>
  <c r="KB88" i="58"/>
  <c r="KH88" i="58" s="1"/>
  <c r="KB92" i="58"/>
  <c r="KH92" i="58" s="1"/>
  <c r="KA92" i="58"/>
  <c r="KA63" i="58"/>
  <c r="KB63" i="58"/>
  <c r="KH63" i="58" s="1"/>
  <c r="KA93" i="58"/>
  <c r="KB93" i="58"/>
  <c r="KB84" i="58"/>
  <c r="KA84" i="58"/>
  <c r="KB106" i="58"/>
  <c r="KH106" i="58" s="1"/>
  <c r="KA106" i="58"/>
  <c r="KB89" i="58"/>
  <c r="KH89" i="58" s="1"/>
  <c r="KA89" i="58"/>
  <c r="KB78" i="58"/>
  <c r="KA78" i="58"/>
  <c r="KA111" i="58"/>
  <c r="KB111" i="58"/>
  <c r="KA99" i="58"/>
  <c r="KB99" i="58"/>
  <c r="KH99" i="58" s="1"/>
  <c r="KB66" i="58"/>
  <c r="KA66" i="58"/>
  <c r="KB74" i="58"/>
  <c r="KQ74" i="58" s="1"/>
  <c r="KA74" i="58"/>
  <c r="KA64" i="58"/>
  <c r="KB64" i="58"/>
  <c r="KB90" i="58"/>
  <c r="KA90" i="58"/>
  <c r="KA112" i="58"/>
  <c r="KB112" i="58"/>
  <c r="KH112" i="58" s="1"/>
  <c r="KI56" i="58"/>
  <c r="KE56" i="58"/>
  <c r="KI115" i="58"/>
  <c r="KI67" i="58"/>
  <c r="KI71" i="58"/>
  <c r="KI85" i="58"/>
  <c r="KI112" i="58"/>
  <c r="KI80" i="58"/>
  <c r="KI87" i="58"/>
  <c r="KE71" i="58"/>
  <c r="KE82" i="58"/>
  <c r="KE103" i="58"/>
  <c r="KE100" i="58"/>
  <c r="KI77" i="58"/>
  <c r="KE74" i="58"/>
  <c r="KE106" i="58"/>
  <c r="KE105" i="58"/>
  <c r="KI89" i="58"/>
  <c r="KE79" i="58"/>
  <c r="KE58" i="58"/>
  <c r="KE90" i="58"/>
  <c r="KE87" i="58"/>
  <c r="KE68" i="58"/>
  <c r="KI81" i="58"/>
  <c r="KI113" i="58"/>
  <c r="KI46" i="58"/>
  <c r="KI88" i="58"/>
  <c r="KI104" i="58"/>
  <c r="KI78" i="58"/>
  <c r="KI90" i="58"/>
  <c r="KI73" i="58"/>
  <c r="KI86" i="58"/>
  <c r="KI91" i="58"/>
  <c r="KI100" i="58"/>
  <c r="KI74" i="58"/>
  <c r="KI68" i="58"/>
  <c r="KI70" i="58"/>
  <c r="KI114" i="58"/>
  <c r="KI111" i="58"/>
  <c r="KI102" i="58"/>
  <c r="KI49" i="58"/>
  <c r="KI110" i="58"/>
  <c r="KI101" i="58"/>
  <c r="KI59" i="58"/>
  <c r="KI69" i="58"/>
  <c r="KI84" i="58"/>
  <c r="KI99" i="58"/>
  <c r="KI96" i="58"/>
  <c r="KI58" i="58"/>
  <c r="KI94" i="58"/>
  <c r="KI83" i="58"/>
  <c r="KI47" i="58"/>
  <c r="KI103" i="58"/>
  <c r="KI95" i="58"/>
  <c r="KI48" i="58"/>
  <c r="KI106" i="58"/>
  <c r="KI82" i="58"/>
  <c r="KI60" i="58"/>
  <c r="KI62" i="58"/>
  <c r="KI97" i="58"/>
  <c r="KI66" i="58"/>
  <c r="KI72" i="58"/>
  <c r="KI61" i="58"/>
  <c r="KI92" i="58"/>
  <c r="KI93" i="58"/>
  <c r="KI76" i="58"/>
  <c r="KI107" i="58"/>
  <c r="KI75" i="58"/>
  <c r="KI109" i="58"/>
  <c r="KI63" i="58"/>
  <c r="KI65" i="58"/>
  <c r="KH50" i="58"/>
  <c r="KH109" i="58"/>
  <c r="KH80" i="58"/>
  <c r="KH72" i="58"/>
  <c r="KH75" i="58"/>
  <c r="KH113" i="58"/>
  <c r="KE78" i="58"/>
  <c r="KE115" i="58"/>
  <c r="KE69" i="58"/>
  <c r="KE88" i="58"/>
  <c r="KE85" i="58"/>
  <c r="KE109" i="58"/>
  <c r="KE113" i="58"/>
  <c r="KE46" i="58"/>
  <c r="KE63" i="58"/>
  <c r="KE75" i="58"/>
  <c r="KH107" i="58"/>
  <c r="KE110" i="58"/>
  <c r="KE72" i="58"/>
  <c r="KE77" i="58"/>
  <c r="KE73" i="58"/>
  <c r="KE62" i="58"/>
  <c r="KE67" i="58"/>
  <c r="KE93" i="58"/>
  <c r="KE65" i="58"/>
  <c r="KE81" i="58"/>
  <c r="KE114" i="58"/>
  <c r="KE70" i="58"/>
  <c r="KE49" i="58"/>
  <c r="KE89" i="58"/>
  <c r="KE60" i="58"/>
  <c r="KE66" i="58"/>
  <c r="KE96" i="58"/>
  <c r="KE64" i="58"/>
  <c r="KE108" i="58"/>
  <c r="KE111" i="58"/>
  <c r="KE76" i="58"/>
  <c r="KE86" i="58"/>
  <c r="KE59" i="58"/>
  <c r="KE84" i="58"/>
  <c r="KE91" i="58"/>
  <c r="KE99" i="58"/>
  <c r="KE102" i="58"/>
  <c r="KE112" i="58"/>
  <c r="KR5" i="58" l="1"/>
  <c r="KT5" i="58" s="1"/>
  <c r="K74" i="60"/>
  <c r="K76" i="60"/>
  <c r="K68" i="60"/>
  <c r="K79" i="60"/>
  <c r="K78" i="60"/>
  <c r="K84" i="60"/>
  <c r="K70" i="60"/>
  <c r="K73" i="60"/>
  <c r="K86" i="60"/>
  <c r="K82" i="60"/>
  <c r="K75" i="60"/>
  <c r="K67" i="60"/>
  <c r="K80" i="60"/>
  <c r="K69" i="60"/>
  <c r="K72" i="60"/>
  <c r="K83" i="60"/>
  <c r="K77" i="60"/>
  <c r="K71" i="60"/>
  <c r="KF50" i="58"/>
  <c r="K85" i="60"/>
  <c r="KY29" i="58"/>
  <c r="KX16" i="58"/>
  <c r="KT25" i="58"/>
  <c r="U83" i="60"/>
  <c r="U77" i="60"/>
  <c r="KV44" i="58"/>
  <c r="KT39" i="58"/>
  <c r="KY30" i="58"/>
  <c r="KT45" i="58"/>
  <c r="KY42" i="58"/>
  <c r="KV110" i="58"/>
  <c r="KY12" i="58"/>
  <c r="KX7" i="58"/>
  <c r="KY38" i="58"/>
  <c r="KT22" i="58"/>
  <c r="KU40" i="58"/>
  <c r="BT257" i="62"/>
  <c r="BT256" i="62"/>
  <c r="BT118" i="62"/>
  <c r="BT124" i="62"/>
  <c r="BT129" i="62"/>
  <c r="BT117" i="62"/>
  <c r="BT123" i="62"/>
  <c r="BT128" i="62"/>
  <c r="BT116" i="62"/>
  <c r="BT122" i="62"/>
  <c r="BT120" i="62"/>
  <c r="BT126" i="62"/>
  <c r="BT119" i="62"/>
  <c r="BT125" i="62"/>
  <c r="BT132" i="62"/>
  <c r="BT131" i="62"/>
  <c r="BT130" i="62"/>
  <c r="BT84" i="58"/>
  <c r="BT86" i="58"/>
  <c r="BT85" i="58"/>
  <c r="BG254" i="62"/>
  <c r="BG256" i="62"/>
  <c r="BG255" i="62"/>
  <c r="BG113" i="62"/>
  <c r="BG119" i="62"/>
  <c r="BG112" i="62"/>
  <c r="BG118" i="62"/>
  <c r="BG111" i="62"/>
  <c r="BG117" i="62"/>
  <c r="BG110" i="62"/>
  <c r="BG116" i="62"/>
  <c r="BG114" i="62"/>
  <c r="BG120" i="62"/>
  <c r="BC42" i="61"/>
  <c r="BC26" i="61"/>
  <c r="BC34" i="61"/>
  <c r="BG83" i="58"/>
  <c r="BG82" i="58"/>
  <c r="BG84" i="58"/>
  <c r="BS257" i="62"/>
  <c r="BS256" i="62"/>
  <c r="BS117" i="62"/>
  <c r="BS123" i="62"/>
  <c r="BS128" i="62"/>
  <c r="BS116" i="62"/>
  <c r="BS122" i="62"/>
  <c r="BS120" i="62"/>
  <c r="BS126" i="62"/>
  <c r="BS119" i="62"/>
  <c r="BS125" i="62"/>
  <c r="BS118" i="62"/>
  <c r="BS124" i="62"/>
  <c r="BS129" i="62"/>
  <c r="BS131" i="62"/>
  <c r="BS130" i="62"/>
  <c r="BS132" i="62"/>
  <c r="BS86" i="58"/>
  <c r="BS85" i="58"/>
  <c r="BS84" i="58"/>
  <c r="BN260" i="62"/>
  <c r="BN257" i="62"/>
  <c r="BN259" i="62"/>
  <c r="BN258" i="62"/>
  <c r="BN144" i="62"/>
  <c r="BN146" i="62"/>
  <c r="BN143" i="62"/>
  <c r="BN147" i="62"/>
  <c r="BN148" i="62"/>
  <c r="BN149" i="62"/>
  <c r="BN150" i="62"/>
  <c r="BN129" i="62"/>
  <c r="BN128" i="62"/>
  <c r="BN138" i="62"/>
  <c r="BN132" i="62"/>
  <c r="BN137" i="62"/>
  <c r="BN131" i="62"/>
  <c r="BN136" i="62"/>
  <c r="BN142" i="62"/>
  <c r="BN130" i="62"/>
  <c r="BN135" i="62"/>
  <c r="BN140" i="62"/>
  <c r="BN141" i="62"/>
  <c r="BN134" i="62"/>
  <c r="BJ11" i="61"/>
  <c r="BN89" i="58"/>
  <c r="BN88" i="58"/>
  <c r="BN87" i="58"/>
  <c r="BN86" i="58"/>
  <c r="BI256" i="62"/>
  <c r="BI255" i="62"/>
  <c r="BI254" i="62"/>
  <c r="BI114" i="62"/>
  <c r="BI120" i="62"/>
  <c r="BI113" i="62"/>
  <c r="BI119" i="62"/>
  <c r="BI112" i="62"/>
  <c r="BI118" i="62"/>
  <c r="BI111" i="62"/>
  <c r="BI117" i="62"/>
  <c r="BI110" i="62"/>
  <c r="BI116" i="62"/>
  <c r="BE26" i="61"/>
  <c r="BE34" i="61"/>
  <c r="BE42" i="61"/>
  <c r="BI84" i="58"/>
  <c r="BI83" i="58"/>
  <c r="BI82" i="58"/>
  <c r="BU257" i="62"/>
  <c r="BU256" i="62"/>
  <c r="BU119" i="62"/>
  <c r="BU125" i="62"/>
  <c r="BU118" i="62"/>
  <c r="BU124" i="62"/>
  <c r="BU129" i="62"/>
  <c r="BU117" i="62"/>
  <c r="BU123" i="62"/>
  <c r="BU128" i="62"/>
  <c r="BU116" i="62"/>
  <c r="BU122" i="62"/>
  <c r="BU120" i="62"/>
  <c r="BU126" i="62"/>
  <c r="BU132" i="62"/>
  <c r="BU131" i="62"/>
  <c r="BU130" i="62"/>
  <c r="BU85" i="58"/>
  <c r="BU84" i="58"/>
  <c r="BU86" i="58"/>
  <c r="BP256" i="62"/>
  <c r="BP255" i="62"/>
  <c r="BP114" i="62"/>
  <c r="BP120" i="62"/>
  <c r="BP126" i="62"/>
  <c r="BP113" i="62"/>
  <c r="BP119" i="62"/>
  <c r="BP125" i="62"/>
  <c r="BP112" i="62"/>
  <c r="BP118" i="62"/>
  <c r="BP124" i="62"/>
  <c r="BP117" i="62"/>
  <c r="BP123" i="62"/>
  <c r="BP116" i="62"/>
  <c r="BP122" i="62"/>
  <c r="BL42" i="61"/>
  <c r="BP85" i="58"/>
  <c r="BP84" i="58"/>
  <c r="BP83" i="58"/>
  <c r="BH256" i="62"/>
  <c r="BH255" i="62"/>
  <c r="BH254" i="62"/>
  <c r="BH114" i="62"/>
  <c r="BH120" i="62"/>
  <c r="BH113" i="62"/>
  <c r="BH119" i="62"/>
  <c r="BH112" i="62"/>
  <c r="BH118" i="62"/>
  <c r="BH111" i="62"/>
  <c r="BH117" i="62"/>
  <c r="BH110" i="62"/>
  <c r="BH116" i="62"/>
  <c r="BD26" i="61"/>
  <c r="BD34" i="61"/>
  <c r="BD42" i="61"/>
  <c r="BH84" i="58"/>
  <c r="BH83" i="58"/>
  <c r="BH82" i="58"/>
  <c r="BR257" i="62"/>
  <c r="BR256" i="62"/>
  <c r="BR116" i="62"/>
  <c r="BR122" i="62"/>
  <c r="BR120" i="62"/>
  <c r="BR126" i="62"/>
  <c r="BR119" i="62"/>
  <c r="BR125" i="62"/>
  <c r="BR118" i="62"/>
  <c r="BR124" i="62"/>
  <c r="BR129" i="62"/>
  <c r="BR117" i="62"/>
  <c r="BR123" i="62"/>
  <c r="BR128" i="62"/>
  <c r="BR130" i="62"/>
  <c r="BR131" i="62"/>
  <c r="BR132" i="62"/>
  <c r="BR86" i="58"/>
  <c r="BR85" i="58"/>
  <c r="BR84" i="58"/>
  <c r="BM256" i="62"/>
  <c r="BM255" i="62"/>
  <c r="BM112" i="62"/>
  <c r="BM118" i="62"/>
  <c r="BM124" i="62"/>
  <c r="BM117" i="62"/>
  <c r="BM123" i="62"/>
  <c r="BM116" i="62"/>
  <c r="BM122" i="62"/>
  <c r="BM114" i="62"/>
  <c r="BM120" i="62"/>
  <c r="BM126" i="62"/>
  <c r="BM113" i="62"/>
  <c r="BM119" i="62"/>
  <c r="BM125" i="62"/>
  <c r="BI42" i="61"/>
  <c r="BM85" i="58"/>
  <c r="BM83" i="58"/>
  <c r="BM84" i="58"/>
  <c r="BJ260" i="62"/>
  <c r="BJ259" i="62"/>
  <c r="BJ258" i="62"/>
  <c r="BJ257" i="62"/>
  <c r="BJ144" i="62"/>
  <c r="BJ143" i="62"/>
  <c r="BJ122" i="62"/>
  <c r="BJ126" i="62"/>
  <c r="BJ125" i="62"/>
  <c r="BJ124" i="62"/>
  <c r="BJ129" i="62"/>
  <c r="BJ123" i="62"/>
  <c r="BJ128" i="62"/>
  <c r="BJ130" i="62"/>
  <c r="BJ135" i="62"/>
  <c r="BJ140" i="62"/>
  <c r="BJ141" i="62"/>
  <c r="BJ134" i="62"/>
  <c r="BJ142" i="62"/>
  <c r="BJ138" i="62"/>
  <c r="BJ132" i="62"/>
  <c r="BJ137" i="62"/>
  <c r="BJ136" i="62"/>
  <c r="BJ131" i="62"/>
  <c r="BL260" i="62"/>
  <c r="BL258" i="62"/>
  <c r="BL257" i="62"/>
  <c r="BL259" i="62"/>
  <c r="BL143" i="62"/>
  <c r="BL147" i="62"/>
  <c r="BL148" i="62"/>
  <c r="BL149" i="62"/>
  <c r="BL150" i="62"/>
  <c r="BL144" i="62"/>
  <c r="BL146" i="62"/>
  <c r="BL128" i="62"/>
  <c r="BL129" i="62"/>
  <c r="BL131" i="62"/>
  <c r="BL136" i="62"/>
  <c r="BL142" i="62"/>
  <c r="BL130" i="62"/>
  <c r="BL135" i="62"/>
  <c r="BL140" i="62"/>
  <c r="BL141" i="62"/>
  <c r="BL134" i="62"/>
  <c r="BL137" i="62"/>
  <c r="BL138" i="62"/>
  <c r="BL132" i="62"/>
  <c r="BH11" i="61"/>
  <c r="BL87" i="58"/>
  <c r="BL86" i="58"/>
  <c r="BL89" i="58"/>
  <c r="BL88" i="58"/>
  <c r="BF260" i="62"/>
  <c r="BF257" i="62"/>
  <c r="BF259" i="62"/>
  <c r="BF258" i="62"/>
  <c r="BF144" i="62"/>
  <c r="BF143" i="62"/>
  <c r="BF124" i="62"/>
  <c r="BF129" i="62"/>
  <c r="BF123" i="62"/>
  <c r="BF128" i="62"/>
  <c r="BF122" i="62"/>
  <c r="BF126" i="62"/>
  <c r="BF125" i="62"/>
  <c r="BF132" i="62"/>
  <c r="BF137" i="62"/>
  <c r="BF138" i="62"/>
  <c r="BF131" i="62"/>
  <c r="BF136" i="62"/>
  <c r="BF142" i="62"/>
  <c r="BF130" i="62"/>
  <c r="BF135" i="62"/>
  <c r="BF140" i="62"/>
  <c r="BF141" i="62"/>
  <c r="BF134" i="62"/>
  <c r="BF86" i="58"/>
  <c r="BF85" i="58"/>
  <c r="BF88" i="58"/>
  <c r="BF87" i="58"/>
  <c r="BO256" i="62"/>
  <c r="BO255" i="62"/>
  <c r="BO114" i="62"/>
  <c r="BO120" i="62"/>
  <c r="BO126" i="62"/>
  <c r="BO113" i="62"/>
  <c r="BO119" i="62"/>
  <c r="BO125" i="62"/>
  <c r="BO112" i="62"/>
  <c r="BO118" i="62"/>
  <c r="BO124" i="62"/>
  <c r="BO117" i="62"/>
  <c r="BO123" i="62"/>
  <c r="BO116" i="62"/>
  <c r="BO122" i="62"/>
  <c r="BK42" i="61"/>
  <c r="BO84" i="58"/>
  <c r="BO83" i="58"/>
  <c r="BO85" i="58"/>
  <c r="BV257" i="62"/>
  <c r="BV256" i="62"/>
  <c r="BV120" i="62"/>
  <c r="BV126" i="62"/>
  <c r="BV119" i="62"/>
  <c r="BV125" i="62"/>
  <c r="BV118" i="62"/>
  <c r="BV124" i="62"/>
  <c r="BV129" i="62"/>
  <c r="BV117" i="62"/>
  <c r="BV123" i="62"/>
  <c r="BV128" i="62"/>
  <c r="BV116" i="62"/>
  <c r="BV122" i="62"/>
  <c r="BV132" i="62"/>
  <c r="BV131" i="62"/>
  <c r="BV130" i="62"/>
  <c r="BV86" i="58"/>
  <c r="BV85" i="58"/>
  <c r="BV84" i="58"/>
  <c r="KY19" i="58"/>
  <c r="KY31" i="58"/>
  <c r="KY11" i="58"/>
  <c r="KV41" i="58"/>
  <c r="KY35" i="58"/>
  <c r="KV14" i="58"/>
  <c r="KV33" i="58"/>
  <c r="KY21" i="58"/>
  <c r="KY32" i="58"/>
  <c r="KY17" i="58"/>
  <c r="KT10" i="58"/>
  <c r="KY9" i="58"/>
  <c r="KV20" i="58"/>
  <c r="KY28" i="58"/>
  <c r="KX8" i="58"/>
  <c r="KY5" i="58"/>
  <c r="KT36" i="58"/>
  <c r="KY6" i="58"/>
  <c r="KO47" i="58"/>
  <c r="KR47" i="58" s="1"/>
  <c r="KO67" i="58"/>
  <c r="KR67" i="58" s="1"/>
  <c r="KO99" i="58"/>
  <c r="KR99" i="58" s="1"/>
  <c r="KV27" i="58"/>
  <c r="KU34" i="58"/>
  <c r="KH86" i="58"/>
  <c r="KO78" i="58"/>
  <c r="KR78" i="58" s="1"/>
  <c r="KT13" i="58"/>
  <c r="U86" i="60"/>
  <c r="U82" i="60"/>
  <c r="KO93" i="58"/>
  <c r="KR93" i="58" s="1"/>
  <c r="KO89" i="58"/>
  <c r="KR89" i="58" s="1"/>
  <c r="KY26" i="58"/>
  <c r="KQ48" i="58"/>
  <c r="KX18" i="58"/>
  <c r="KQ106" i="58"/>
  <c r="KO64" i="58"/>
  <c r="KR64" i="58" s="1"/>
  <c r="KP46" i="58"/>
  <c r="KQ49" i="58"/>
  <c r="U84" i="60"/>
  <c r="U81" i="60"/>
  <c r="KP86" i="58"/>
  <c r="KU86" i="58" s="1"/>
  <c r="N85" i="60"/>
  <c r="KQ96" i="58"/>
  <c r="KP82" i="58"/>
  <c r="KT109" i="58"/>
  <c r="KY43" i="58"/>
  <c r="KO65" i="58"/>
  <c r="KR65" i="58" s="1"/>
  <c r="KP108" i="58"/>
  <c r="KP104" i="58"/>
  <c r="U80" i="60"/>
  <c r="U85" i="60"/>
  <c r="KO90" i="58"/>
  <c r="KR90" i="58" s="1"/>
  <c r="KO60" i="58"/>
  <c r="KR60" i="58" s="1"/>
  <c r="KO92" i="58"/>
  <c r="KR92" i="58" s="1"/>
  <c r="KP91" i="58"/>
  <c r="KO102" i="58"/>
  <c r="KR102" i="58" s="1"/>
  <c r="N82" i="60"/>
  <c r="KP114" i="58"/>
  <c r="KO94" i="58"/>
  <c r="KR94" i="58" s="1"/>
  <c r="U78" i="60"/>
  <c r="KO97" i="58"/>
  <c r="KR97" i="58" s="1"/>
  <c r="KP84" i="58"/>
  <c r="KQ108" i="58"/>
  <c r="KQ104" i="58"/>
  <c r="KQ77" i="58"/>
  <c r="KO88" i="58"/>
  <c r="KR88" i="58" s="1"/>
  <c r="KP94" i="58"/>
  <c r="KP78" i="58"/>
  <c r="KP101" i="58"/>
  <c r="KO111" i="58"/>
  <c r="KR111" i="58" s="1"/>
  <c r="KO101" i="58"/>
  <c r="KR101" i="58" s="1"/>
  <c r="KP90" i="58"/>
  <c r="KP60" i="58"/>
  <c r="KP92" i="58"/>
  <c r="KQ91" i="58"/>
  <c r="KP102" i="58"/>
  <c r="KP106" i="58"/>
  <c r="KQ64" i="58"/>
  <c r="KQ46" i="58"/>
  <c r="KO49" i="58"/>
  <c r="KR49" i="58" s="1"/>
  <c r="KQ76" i="58"/>
  <c r="KQ100" i="58"/>
  <c r="KP103" i="58"/>
  <c r="KQ66" i="58"/>
  <c r="N80" i="60"/>
  <c r="N77" i="60"/>
  <c r="KQ70" i="58"/>
  <c r="KO112" i="58"/>
  <c r="KR112" i="58" s="1"/>
  <c r="KO87" i="58"/>
  <c r="KR87" i="58" s="1"/>
  <c r="KQ97" i="58"/>
  <c r="KQ65" i="58"/>
  <c r="KO108" i="58"/>
  <c r="KR108" i="58" s="1"/>
  <c r="KO104" i="58"/>
  <c r="KR104" i="58" s="1"/>
  <c r="KQ112" i="58"/>
  <c r="KQ93" i="58"/>
  <c r="KQ89" i="58"/>
  <c r="KQ94" i="58"/>
  <c r="KQ78" i="58"/>
  <c r="KO69" i="58"/>
  <c r="KR69" i="58" s="1"/>
  <c r="KP111" i="58"/>
  <c r="KP48" i="58"/>
  <c r="KQ90" i="58"/>
  <c r="KQ60" i="58"/>
  <c r="KP62" i="58"/>
  <c r="KQ102" i="58"/>
  <c r="KP64" i="58"/>
  <c r="KO46" i="58"/>
  <c r="KR46" i="58" s="1"/>
  <c r="KP49" i="58"/>
  <c r="KQ47" i="58"/>
  <c r="KQ67" i="58"/>
  <c r="KQ99" i="58"/>
  <c r="KQ87" i="58"/>
  <c r="KQ73" i="58"/>
  <c r="KO114" i="58"/>
  <c r="KR114" i="58" s="1"/>
  <c r="N86" i="60"/>
  <c r="N81" i="60"/>
  <c r="KP96" i="58"/>
  <c r="KO82" i="58"/>
  <c r="KR82" i="58" s="1"/>
  <c r="KO73" i="58"/>
  <c r="KR73" i="58" s="1"/>
  <c r="KT23" i="58"/>
  <c r="KO59" i="58"/>
  <c r="KR59" i="58" s="1"/>
  <c r="KP97" i="58"/>
  <c r="KP65" i="58"/>
  <c r="KO79" i="58"/>
  <c r="KR79" i="58" s="1"/>
  <c r="KO61" i="58"/>
  <c r="KR61" i="58" s="1"/>
  <c r="KP93" i="58"/>
  <c r="KP89" i="58"/>
  <c r="KO85" i="58"/>
  <c r="KR85" i="58" s="1"/>
  <c r="KO63" i="58"/>
  <c r="KR63" i="58" s="1"/>
  <c r="KQ69" i="58"/>
  <c r="KO98" i="58"/>
  <c r="KR98" i="58" s="1"/>
  <c r="KQ71" i="58"/>
  <c r="KO48" i="58"/>
  <c r="KR48" i="58" s="1"/>
  <c r="KP74" i="58"/>
  <c r="KO105" i="58"/>
  <c r="KR105" i="58" s="1"/>
  <c r="KO62" i="58"/>
  <c r="KR62" i="58" s="1"/>
  <c r="KO74" i="58"/>
  <c r="KR74" i="58" s="1"/>
  <c r="KO81" i="58"/>
  <c r="KR81" i="58" s="1"/>
  <c r="KO115" i="58"/>
  <c r="KR115" i="58" s="1"/>
  <c r="KP77" i="58"/>
  <c r="KU77" i="58" s="1"/>
  <c r="KP47" i="58"/>
  <c r="KP67" i="58"/>
  <c r="KP99" i="58"/>
  <c r="KP87" i="58"/>
  <c r="KP73" i="58"/>
  <c r="KQ114" i="58"/>
  <c r="N79" i="60"/>
  <c r="KO96" i="58"/>
  <c r="KR96" i="58" s="1"/>
  <c r="KQ82" i="58"/>
  <c r="KO95" i="58"/>
  <c r="KR95" i="58" s="1"/>
  <c r="KO84" i="58"/>
  <c r="KR84" i="58" s="1"/>
  <c r="KQ79" i="58"/>
  <c r="KQ61" i="58"/>
  <c r="KP88" i="58"/>
  <c r="KQ86" i="58"/>
  <c r="KQ85" i="58"/>
  <c r="KQ63" i="58"/>
  <c r="KP71" i="58"/>
  <c r="KU71" i="58" s="1"/>
  <c r="KP69" i="58"/>
  <c r="KP98" i="58"/>
  <c r="U67" i="60"/>
  <c r="U73" i="60"/>
  <c r="U68" i="60"/>
  <c r="U69" i="60"/>
  <c r="U75" i="60"/>
  <c r="U70" i="60"/>
  <c r="U76" i="60"/>
  <c r="U71" i="60"/>
  <c r="U72" i="60"/>
  <c r="U74" i="60"/>
  <c r="KP50" i="58"/>
  <c r="KQ105" i="58"/>
  <c r="KQ62" i="58"/>
  <c r="KQ81" i="58"/>
  <c r="KQ115" i="58"/>
  <c r="KV115" i="58" s="1"/>
  <c r="KP76" i="58"/>
  <c r="KP100" i="58"/>
  <c r="KO103" i="58"/>
  <c r="KR103" i="58" s="1"/>
  <c r="KO66" i="58"/>
  <c r="KR66" i="58" s="1"/>
  <c r="KP70" i="58"/>
  <c r="KQ95" i="58"/>
  <c r="KQ111" i="58"/>
  <c r="KQ84" i="58"/>
  <c r="KP79" i="58"/>
  <c r="KP61" i="58"/>
  <c r="KQ88" i="58"/>
  <c r="KP85" i="58"/>
  <c r="KP63" i="58"/>
  <c r="KQ98" i="58"/>
  <c r="KQ101" i="58"/>
  <c r="N69" i="60"/>
  <c r="N75" i="60"/>
  <c r="N70" i="60"/>
  <c r="N76" i="60"/>
  <c r="N71" i="60"/>
  <c r="N68" i="60"/>
  <c r="N74" i="60"/>
  <c r="N72" i="60"/>
  <c r="N67" i="60"/>
  <c r="N73" i="60"/>
  <c r="KO50" i="58"/>
  <c r="KR50" i="58" s="1"/>
  <c r="KY50" i="58" s="1"/>
  <c r="KP105" i="58"/>
  <c r="KQ92" i="58"/>
  <c r="KO91" i="58"/>
  <c r="KR91" i="58" s="1"/>
  <c r="KO106" i="58"/>
  <c r="KR106" i="58" s="1"/>
  <c r="KP81" i="58"/>
  <c r="KP115" i="58"/>
  <c r="KP112" i="58"/>
  <c r="KO76" i="58"/>
  <c r="KR76" i="58" s="1"/>
  <c r="KO100" i="58"/>
  <c r="KR100" i="58" s="1"/>
  <c r="KQ103" i="58"/>
  <c r="KP66" i="58"/>
  <c r="N84" i="60"/>
  <c r="N83" i="60"/>
  <c r="KO70" i="58"/>
  <c r="KR70" i="58" s="1"/>
  <c r="KP95" i="58"/>
  <c r="KQ59" i="58"/>
  <c r="KP59" i="58"/>
  <c r="KP58" i="58"/>
  <c r="KO58" i="58"/>
  <c r="KR58" i="58" s="1"/>
  <c r="KQ58" i="58"/>
  <c r="U5" i="60"/>
  <c r="U8" i="60"/>
  <c r="U6" i="60"/>
  <c r="U7" i="60"/>
  <c r="U4" i="60"/>
  <c r="KP57" i="58"/>
  <c r="U11" i="60"/>
  <c r="U10" i="60"/>
  <c r="U13" i="60"/>
  <c r="U9" i="60"/>
  <c r="U12" i="60"/>
  <c r="N4" i="60"/>
  <c r="N5" i="60"/>
  <c r="N8" i="60"/>
  <c r="N6" i="60"/>
  <c r="N7" i="60"/>
  <c r="KO57" i="58"/>
  <c r="KR57" i="58" s="1"/>
  <c r="N12" i="60"/>
  <c r="N10" i="60"/>
  <c r="N11" i="60"/>
  <c r="N13" i="60"/>
  <c r="N9" i="60"/>
  <c r="KQ57" i="58"/>
  <c r="BJ87" i="58"/>
  <c r="BJ86" i="58"/>
  <c r="BJ88" i="58"/>
  <c r="BJ85" i="58"/>
  <c r="KH62" i="58"/>
  <c r="KH84" i="58"/>
  <c r="KH93" i="58"/>
  <c r="KY15" i="58"/>
  <c r="KH114" i="58"/>
  <c r="KH49" i="58"/>
  <c r="KH70" i="58"/>
  <c r="KH67" i="58"/>
  <c r="KU37" i="58"/>
  <c r="KH85" i="58"/>
  <c r="KH81" i="58"/>
  <c r="KH77" i="58"/>
  <c r="KH78" i="58"/>
  <c r="KH60" i="58"/>
  <c r="KT24" i="58"/>
  <c r="KH94" i="58"/>
  <c r="KH104" i="58"/>
  <c r="KH103" i="58"/>
  <c r="KH97" i="58"/>
  <c r="KH95" i="58"/>
  <c r="KH59" i="58"/>
  <c r="KH115" i="58"/>
  <c r="KH87" i="58"/>
  <c r="KH111" i="58"/>
  <c r="KH74" i="58"/>
  <c r="KH58" i="58"/>
  <c r="KH79" i="58"/>
  <c r="KH64" i="58"/>
  <c r="KH76" i="58"/>
  <c r="KH91" i="58"/>
  <c r="KH61" i="58"/>
  <c r="KT113" i="58"/>
  <c r="KH66" i="58"/>
  <c r="KH90" i="58"/>
  <c r="KH47" i="58"/>
  <c r="KH57" i="58"/>
  <c r="KH48" i="58"/>
  <c r="KH71" i="58"/>
  <c r="KV109" i="58"/>
  <c r="KU109" i="58"/>
  <c r="KV113" i="58"/>
  <c r="KU113" i="58"/>
  <c r="KV39" i="58"/>
  <c r="KV6" i="58"/>
  <c r="KU42" i="58"/>
  <c r="KV11" i="58"/>
  <c r="KU19" i="58"/>
  <c r="KU41" i="58"/>
  <c r="KT6" i="58"/>
  <c r="KT37" i="58"/>
  <c r="KT31" i="58"/>
  <c r="KU45" i="58"/>
  <c r="KU6" i="58"/>
  <c r="KT110" i="58"/>
  <c r="KU20" i="58"/>
  <c r="KU16" i="58"/>
  <c r="KU28" i="58"/>
  <c r="KV31" i="58"/>
  <c r="KU26" i="58"/>
  <c r="KU44" i="58"/>
  <c r="KV17" i="58"/>
  <c r="KV45" i="58"/>
  <c r="KU9" i="58"/>
  <c r="KU30" i="58"/>
  <c r="KT21" i="58"/>
  <c r="KV9" i="58"/>
  <c r="KU25" i="58"/>
  <c r="KV7" i="58"/>
  <c r="KT33" i="58"/>
  <c r="KT15" i="58"/>
  <c r="KU18" i="58"/>
  <c r="KU14" i="58"/>
  <c r="KU36" i="58"/>
  <c r="KT43" i="58"/>
  <c r="KV18" i="58"/>
  <c r="KT11" i="58"/>
  <c r="KU21" i="58"/>
  <c r="KT26" i="58"/>
  <c r="KV36" i="58"/>
  <c r="KT17" i="58"/>
  <c r="KV10" i="58"/>
  <c r="KV37" i="58"/>
  <c r="KT27" i="58"/>
  <c r="KT41" i="58"/>
  <c r="KU38" i="58"/>
  <c r="KU24" i="58"/>
  <c r="KT32" i="58"/>
  <c r="KU29" i="58"/>
  <c r="KU32" i="58"/>
  <c r="KU27" i="58"/>
  <c r="KT35" i="58"/>
  <c r="KT9" i="58"/>
  <c r="KV24" i="58"/>
  <c r="KU13" i="58"/>
  <c r="KV35" i="58"/>
  <c r="KU22" i="58"/>
  <c r="KT19" i="58"/>
  <c r="KU15" i="58"/>
  <c r="KU10" i="58"/>
  <c r="KT20" i="58"/>
  <c r="KT44" i="58"/>
  <c r="KU33" i="58"/>
  <c r="KV15" i="58"/>
  <c r="KT38" i="58"/>
  <c r="KV34" i="58"/>
  <c r="KT40" i="58"/>
  <c r="KT29" i="58"/>
  <c r="KV25" i="58"/>
  <c r="KV40" i="58"/>
  <c r="KV13" i="58"/>
  <c r="KU11" i="58"/>
  <c r="KU17" i="58"/>
  <c r="KT34" i="58"/>
  <c r="KU43" i="58"/>
  <c r="KV8" i="58"/>
  <c r="KV19" i="58"/>
  <c r="KV43" i="58"/>
  <c r="KV22" i="58"/>
  <c r="KU31" i="58"/>
  <c r="KV26" i="58"/>
  <c r="KT16" i="58"/>
  <c r="KU23" i="58"/>
  <c r="KV30" i="58"/>
  <c r="KU110" i="58"/>
  <c r="KV28" i="58"/>
  <c r="KV5" i="58"/>
  <c r="KU39" i="58"/>
  <c r="KV23" i="58"/>
  <c r="KU35" i="58"/>
  <c r="KT42" i="58"/>
  <c r="KT12" i="58"/>
  <c r="KU12" i="58"/>
  <c r="KU5" i="58"/>
  <c r="KT18" i="58"/>
  <c r="KT14" i="58"/>
  <c r="KU8" i="58"/>
  <c r="KV12" i="58"/>
  <c r="KV21" i="58"/>
  <c r="KT8" i="58"/>
  <c r="KT7" i="58"/>
  <c r="KV16" i="58"/>
  <c r="KT28" i="58"/>
  <c r="KV38" i="58"/>
  <c r="KU7" i="58"/>
  <c r="KV42" i="58"/>
  <c r="KV32" i="58"/>
  <c r="KV29" i="58"/>
  <c r="KT30" i="58"/>
  <c r="KX6" i="58"/>
  <c r="KY7" i="58"/>
  <c r="KY41" i="58"/>
  <c r="KY23" i="58"/>
  <c r="KY18" i="58"/>
  <c r="KX14" i="58"/>
  <c r="KY14" i="58"/>
  <c r="KY25" i="58"/>
  <c r="KX5" i="58"/>
  <c r="KY44" i="58"/>
  <c r="KY36" i="58"/>
  <c r="KX9" i="58"/>
  <c r="KX13" i="58"/>
  <c r="KY16" i="58"/>
  <c r="KX10" i="58"/>
  <c r="KY27" i="58"/>
  <c r="KX12" i="58"/>
  <c r="KX11" i="58"/>
  <c r="KY37" i="58"/>
  <c r="KX17" i="58"/>
  <c r="KX20" i="58"/>
  <c r="KY13" i="58"/>
  <c r="KY8" i="58"/>
  <c r="KY39" i="58"/>
  <c r="KY45" i="58"/>
  <c r="KY10" i="58"/>
  <c r="KY40" i="58"/>
  <c r="KY34" i="58"/>
  <c r="KY33" i="58"/>
  <c r="KY20" i="58"/>
  <c r="KY24" i="58"/>
  <c r="KY22" i="58"/>
  <c r="KX19" i="58"/>
  <c r="KX15" i="58"/>
  <c r="KV75" i="58"/>
  <c r="KV72" i="58"/>
  <c r="KV68" i="58"/>
  <c r="KU80" i="58"/>
  <c r="KT107" i="58"/>
  <c r="KT83" i="58"/>
  <c r="KV81" i="58" l="1"/>
  <c r="KY49" i="58"/>
  <c r="KU95" i="58"/>
  <c r="BF146" i="62"/>
  <c r="BF156" i="62"/>
  <c r="BF162" i="62"/>
  <c r="BF165" i="62"/>
  <c r="BF167" i="62"/>
  <c r="BF164" i="62"/>
  <c r="BF166" i="62"/>
  <c r="BF147" i="62"/>
  <c r="BF152" i="62"/>
  <c r="BF155" i="62"/>
  <c r="BF159" i="62"/>
  <c r="BF148" i="62"/>
  <c r="BF149" i="62"/>
  <c r="BF150" i="62"/>
  <c r="BF154" i="62"/>
  <c r="BF160" i="62"/>
  <c r="BF168" i="62"/>
  <c r="BF153" i="62"/>
  <c r="BF158" i="62"/>
  <c r="BF161" i="62"/>
  <c r="BB35" i="61"/>
  <c r="BB11" i="61"/>
  <c r="BB19" i="61"/>
  <c r="BB27" i="61"/>
  <c r="BF89" i="58"/>
  <c r="BF92" i="58"/>
  <c r="BF91" i="58"/>
  <c r="BF90" i="58"/>
  <c r="BT260" i="62"/>
  <c r="BT259" i="62"/>
  <c r="BT258" i="62"/>
  <c r="BT144" i="62"/>
  <c r="BT146" i="62"/>
  <c r="BT156" i="62"/>
  <c r="BT143" i="62"/>
  <c r="BT147" i="62"/>
  <c r="BT152" i="62"/>
  <c r="BT155" i="62"/>
  <c r="BT148" i="62"/>
  <c r="BT149" i="62"/>
  <c r="BT150" i="62"/>
  <c r="BT154" i="62"/>
  <c r="BT153" i="62"/>
  <c r="BT137" i="62"/>
  <c r="BT136" i="62"/>
  <c r="BT142" i="62"/>
  <c r="BT135" i="62"/>
  <c r="BT140" i="62"/>
  <c r="BT141" i="62"/>
  <c r="BT134" i="62"/>
  <c r="BT138" i="62"/>
  <c r="BP11" i="61"/>
  <c r="BT90" i="58"/>
  <c r="BT89" i="58"/>
  <c r="BT88" i="58"/>
  <c r="BT87" i="58"/>
  <c r="BJ147" i="62"/>
  <c r="BJ152" i="62"/>
  <c r="BJ155" i="62"/>
  <c r="BJ159" i="62"/>
  <c r="BJ148" i="62"/>
  <c r="BJ149" i="62"/>
  <c r="BJ150" i="62"/>
  <c r="BJ154" i="62"/>
  <c r="BJ160" i="62"/>
  <c r="BJ168" i="62"/>
  <c r="BJ153" i="62"/>
  <c r="BJ158" i="62"/>
  <c r="BJ161" i="62"/>
  <c r="BJ146" i="62"/>
  <c r="BJ156" i="62"/>
  <c r="BJ162" i="62"/>
  <c r="BJ165" i="62"/>
  <c r="BJ167" i="62"/>
  <c r="BJ164" i="62"/>
  <c r="BJ166" i="62"/>
  <c r="BF27" i="61"/>
  <c r="BF35" i="61"/>
  <c r="BF11" i="61"/>
  <c r="BF19" i="61"/>
  <c r="BU260" i="62"/>
  <c r="BU259" i="62"/>
  <c r="BU258" i="62"/>
  <c r="BU153" i="62"/>
  <c r="BU144" i="62"/>
  <c r="BU146" i="62"/>
  <c r="BU156" i="62"/>
  <c r="BU143" i="62"/>
  <c r="BU147" i="62"/>
  <c r="BU152" i="62"/>
  <c r="BU155" i="62"/>
  <c r="BU148" i="62"/>
  <c r="BU149" i="62"/>
  <c r="BU150" i="62"/>
  <c r="BU154" i="62"/>
  <c r="BU138" i="62"/>
  <c r="BU137" i="62"/>
  <c r="BU136" i="62"/>
  <c r="BU142" i="62"/>
  <c r="BU135" i="62"/>
  <c r="BU140" i="62"/>
  <c r="BU141" i="62"/>
  <c r="BU134" i="62"/>
  <c r="BQ11" i="61"/>
  <c r="BU90" i="58"/>
  <c r="BU89" i="58"/>
  <c r="BU88" i="58"/>
  <c r="BU87" i="58"/>
  <c r="BI260" i="62"/>
  <c r="BI257" i="62"/>
  <c r="BI259" i="62"/>
  <c r="BI258" i="62"/>
  <c r="BI144" i="62"/>
  <c r="BI143" i="62"/>
  <c r="BI126" i="62"/>
  <c r="BI125" i="62"/>
  <c r="BI124" i="62"/>
  <c r="BI129" i="62"/>
  <c r="BI123" i="62"/>
  <c r="BI128" i="62"/>
  <c r="BI122" i="62"/>
  <c r="BI134" i="62"/>
  <c r="BI138" i="62"/>
  <c r="BI141" i="62"/>
  <c r="BI132" i="62"/>
  <c r="BI137" i="62"/>
  <c r="BI135" i="62"/>
  <c r="BI131" i="62"/>
  <c r="BI136" i="62"/>
  <c r="BI142" i="62"/>
  <c r="BI140" i="62"/>
  <c r="BI130" i="62"/>
  <c r="BI87" i="58"/>
  <c r="BI86" i="58"/>
  <c r="BI85" i="58"/>
  <c r="BI88" i="58"/>
  <c r="BN153" i="62"/>
  <c r="BN158" i="62"/>
  <c r="BN161" i="62"/>
  <c r="BN156" i="62"/>
  <c r="BN162" i="62"/>
  <c r="BN165" i="62"/>
  <c r="BN167" i="62"/>
  <c r="BN172" i="62"/>
  <c r="BN164" i="62"/>
  <c r="BN166" i="62"/>
  <c r="BN170" i="62"/>
  <c r="BN152" i="62"/>
  <c r="BN155" i="62"/>
  <c r="BN159" i="62"/>
  <c r="BN171" i="62"/>
  <c r="BN154" i="62"/>
  <c r="BN160" i="62"/>
  <c r="BN168" i="62"/>
  <c r="BN174" i="62"/>
  <c r="BN173" i="62"/>
  <c r="BJ43" i="61"/>
  <c r="BJ19" i="61"/>
  <c r="BJ27" i="61"/>
  <c r="BJ35" i="61"/>
  <c r="BN93" i="58"/>
  <c r="BN92" i="58"/>
  <c r="BN90" i="58"/>
  <c r="BN91" i="58"/>
  <c r="BR260" i="62"/>
  <c r="BR259" i="62"/>
  <c r="BR258" i="62"/>
  <c r="BR147" i="62"/>
  <c r="BR152" i="62"/>
  <c r="BR155" i="62"/>
  <c r="BR148" i="62"/>
  <c r="BR149" i="62"/>
  <c r="BR150" i="62"/>
  <c r="BR154" i="62"/>
  <c r="BR153" i="62"/>
  <c r="BR144" i="62"/>
  <c r="BR146" i="62"/>
  <c r="BR156" i="62"/>
  <c r="BR143" i="62"/>
  <c r="BR135" i="62"/>
  <c r="BR140" i="62"/>
  <c r="BR141" i="62"/>
  <c r="BR134" i="62"/>
  <c r="BR136" i="62"/>
  <c r="BR138" i="62"/>
  <c r="BR137" i="62"/>
  <c r="BR142" i="62"/>
  <c r="BN11" i="61"/>
  <c r="BR88" i="58"/>
  <c r="BR87" i="58"/>
  <c r="BR90" i="58"/>
  <c r="BR89" i="58"/>
  <c r="BP260" i="62"/>
  <c r="BP257" i="62"/>
  <c r="BP259" i="62"/>
  <c r="BP258" i="62"/>
  <c r="BP148" i="62"/>
  <c r="BP149" i="62"/>
  <c r="BP150" i="62"/>
  <c r="BP144" i="62"/>
  <c r="BP146" i="62"/>
  <c r="BP143" i="62"/>
  <c r="BP147" i="62"/>
  <c r="BP129" i="62"/>
  <c r="BP128" i="62"/>
  <c r="BP134" i="62"/>
  <c r="BP135" i="62"/>
  <c r="BP140" i="62"/>
  <c r="BP141" i="62"/>
  <c r="BP138" i="62"/>
  <c r="BP132" i="62"/>
  <c r="BP137" i="62"/>
  <c r="BP131" i="62"/>
  <c r="BP136" i="62"/>
  <c r="BP142" i="62"/>
  <c r="BP130" i="62"/>
  <c r="BL11" i="61"/>
  <c r="BP89" i="58"/>
  <c r="BP88" i="58"/>
  <c r="BP86" i="58"/>
  <c r="BP87" i="58"/>
  <c r="BV260" i="62"/>
  <c r="BV259" i="62"/>
  <c r="BV258" i="62"/>
  <c r="BV153" i="62"/>
  <c r="BV144" i="62"/>
  <c r="BV146" i="62"/>
  <c r="BV156" i="62"/>
  <c r="BV143" i="62"/>
  <c r="BV147" i="62"/>
  <c r="BV152" i="62"/>
  <c r="BV155" i="62"/>
  <c r="BV148" i="62"/>
  <c r="BV149" i="62"/>
  <c r="BV150" i="62"/>
  <c r="BV154" i="62"/>
  <c r="BV138" i="62"/>
  <c r="BV134" i="62"/>
  <c r="BV137" i="62"/>
  <c r="BV136" i="62"/>
  <c r="BV142" i="62"/>
  <c r="BV135" i="62"/>
  <c r="BV140" i="62"/>
  <c r="BV141" i="62"/>
  <c r="BR11" i="61"/>
  <c r="BV90" i="58"/>
  <c r="BV89" i="58"/>
  <c r="BV88" i="58"/>
  <c r="BV87" i="58"/>
  <c r="BO260" i="62"/>
  <c r="BO257" i="62"/>
  <c r="BO259" i="62"/>
  <c r="BO258" i="62"/>
  <c r="BO144" i="62"/>
  <c r="BO146" i="62"/>
  <c r="BO143" i="62"/>
  <c r="BO147" i="62"/>
  <c r="BO148" i="62"/>
  <c r="BO149" i="62"/>
  <c r="BO150" i="62"/>
  <c r="BO129" i="62"/>
  <c r="BO128" i="62"/>
  <c r="BO138" i="62"/>
  <c r="BO132" i="62"/>
  <c r="BO137" i="62"/>
  <c r="BO131" i="62"/>
  <c r="BO136" i="62"/>
  <c r="BO142" i="62"/>
  <c r="BO134" i="62"/>
  <c r="BO130" i="62"/>
  <c r="BO135" i="62"/>
  <c r="BO140" i="62"/>
  <c r="BO141" i="62"/>
  <c r="BK11" i="61"/>
  <c r="BO89" i="58"/>
  <c r="BO88" i="58"/>
  <c r="BO87" i="58"/>
  <c r="BO86" i="58"/>
  <c r="BH260" i="62"/>
  <c r="BH257" i="62"/>
  <c r="BH259" i="62"/>
  <c r="BH258" i="62"/>
  <c r="BH144" i="62"/>
  <c r="BH143" i="62"/>
  <c r="BH126" i="62"/>
  <c r="BH125" i="62"/>
  <c r="BH124" i="62"/>
  <c r="BH129" i="62"/>
  <c r="BH123" i="62"/>
  <c r="BH128" i="62"/>
  <c r="BH122" i="62"/>
  <c r="BH138" i="62"/>
  <c r="BH132" i="62"/>
  <c r="BH137" i="62"/>
  <c r="BH134" i="62"/>
  <c r="BH131" i="62"/>
  <c r="BH136" i="62"/>
  <c r="BH142" i="62"/>
  <c r="BH130" i="62"/>
  <c r="BH135" i="62"/>
  <c r="BH140" i="62"/>
  <c r="BH141" i="62"/>
  <c r="BH87" i="58"/>
  <c r="BH86" i="58"/>
  <c r="BH85" i="58"/>
  <c r="BH88" i="58"/>
  <c r="BG260" i="62"/>
  <c r="BG257" i="62"/>
  <c r="BG259" i="62"/>
  <c r="BG258" i="62"/>
  <c r="BG144" i="62"/>
  <c r="BG143" i="62"/>
  <c r="BG125" i="62"/>
  <c r="BG124" i="62"/>
  <c r="BG129" i="62"/>
  <c r="BG123" i="62"/>
  <c r="BG128" i="62"/>
  <c r="BG122" i="62"/>
  <c r="BG126" i="62"/>
  <c r="BG138" i="62"/>
  <c r="BG132" i="62"/>
  <c r="BG137" i="62"/>
  <c r="BG131" i="62"/>
  <c r="BG136" i="62"/>
  <c r="BG142" i="62"/>
  <c r="BG130" i="62"/>
  <c r="BG135" i="62"/>
  <c r="BG140" i="62"/>
  <c r="BG141" i="62"/>
  <c r="BG134" i="62"/>
  <c r="BG86" i="58"/>
  <c r="BG85" i="58"/>
  <c r="BG88" i="58"/>
  <c r="BG87" i="58"/>
  <c r="BL164" i="62"/>
  <c r="BL166" i="62"/>
  <c r="BL170" i="62"/>
  <c r="BL152" i="62"/>
  <c r="BL155" i="62"/>
  <c r="BL159" i="62"/>
  <c r="BL171" i="62"/>
  <c r="BL154" i="62"/>
  <c r="BL160" i="62"/>
  <c r="BL168" i="62"/>
  <c r="BL153" i="62"/>
  <c r="BL158" i="62"/>
  <c r="BL161" i="62"/>
  <c r="BL156" i="62"/>
  <c r="BL162" i="62"/>
  <c r="BL165" i="62"/>
  <c r="BL167" i="62"/>
  <c r="BL172" i="62"/>
  <c r="BL174" i="62"/>
  <c r="BL173" i="62"/>
  <c r="BH35" i="61"/>
  <c r="BH43" i="61"/>
  <c r="BH19" i="61"/>
  <c r="BH27" i="61"/>
  <c r="BL93" i="58"/>
  <c r="BL92" i="58"/>
  <c r="BL91" i="58"/>
  <c r="BL90" i="58"/>
  <c r="BM260" i="62"/>
  <c r="BM257" i="62"/>
  <c r="BM259" i="62"/>
  <c r="BM258" i="62"/>
  <c r="BM144" i="62"/>
  <c r="BM146" i="62"/>
  <c r="BM143" i="62"/>
  <c r="BM147" i="62"/>
  <c r="BM148" i="62"/>
  <c r="BM149" i="62"/>
  <c r="BM150" i="62"/>
  <c r="BM129" i="62"/>
  <c r="BM128" i="62"/>
  <c r="BM132" i="62"/>
  <c r="BM137" i="62"/>
  <c r="BM131" i="62"/>
  <c r="BM136" i="62"/>
  <c r="BM142" i="62"/>
  <c r="BM130" i="62"/>
  <c r="BM135" i="62"/>
  <c r="BM140" i="62"/>
  <c r="BM141" i="62"/>
  <c r="BM134" i="62"/>
  <c r="BM138" i="62"/>
  <c r="BI11" i="61"/>
  <c r="BM88" i="58"/>
  <c r="BM87" i="58"/>
  <c r="BM86" i="58"/>
  <c r="BM89" i="58"/>
  <c r="BS260" i="62"/>
  <c r="BS258" i="62"/>
  <c r="BS259" i="62"/>
  <c r="BS143" i="62"/>
  <c r="BS147" i="62"/>
  <c r="BS152" i="62"/>
  <c r="BS155" i="62"/>
  <c r="BS148" i="62"/>
  <c r="BS149" i="62"/>
  <c r="BS150" i="62"/>
  <c r="BS154" i="62"/>
  <c r="BS153" i="62"/>
  <c r="BS144" i="62"/>
  <c r="BS146" i="62"/>
  <c r="BS156" i="62"/>
  <c r="BS136" i="62"/>
  <c r="BS142" i="62"/>
  <c r="BS135" i="62"/>
  <c r="BS140" i="62"/>
  <c r="BS141" i="62"/>
  <c r="BS134" i="62"/>
  <c r="BS138" i="62"/>
  <c r="BS137" i="62"/>
  <c r="BO11" i="61"/>
  <c r="BS89" i="58"/>
  <c r="BS88" i="58"/>
  <c r="BS87" i="58"/>
  <c r="BS90" i="58"/>
  <c r="KY46" i="58"/>
  <c r="KT60" i="58"/>
  <c r="KT94" i="58"/>
  <c r="KV61" i="58"/>
  <c r="KV48" i="58"/>
  <c r="KT105" i="58"/>
  <c r="KT67" i="58"/>
  <c r="KU108" i="58"/>
  <c r="KV93" i="58"/>
  <c r="KU88" i="58"/>
  <c r="KU64" i="58"/>
  <c r="KU85" i="58"/>
  <c r="KU97" i="58"/>
  <c r="KV102" i="58"/>
  <c r="KV47" i="58"/>
  <c r="KV96" i="58"/>
  <c r="KT78" i="58"/>
  <c r="KV62" i="58"/>
  <c r="KU114" i="58"/>
  <c r="KU84" i="58"/>
  <c r="KU91" i="58"/>
  <c r="KU104" i="58"/>
  <c r="KT99" i="58"/>
  <c r="KT79" i="58"/>
  <c r="KT103" i="58"/>
  <c r="KT112" i="58"/>
  <c r="KT90" i="58"/>
  <c r="KT89" i="58"/>
  <c r="KV70" i="58"/>
  <c r="KU76" i="58"/>
  <c r="KU98" i="58"/>
  <c r="KV73" i="58"/>
  <c r="KV87" i="58"/>
  <c r="KU101" i="58"/>
  <c r="KT66" i="58"/>
  <c r="BJ92" i="58"/>
  <c r="BJ91" i="58"/>
  <c r="BJ90" i="58"/>
  <c r="BJ89" i="58"/>
  <c r="KT106" i="58"/>
  <c r="KV100" i="58"/>
  <c r="KV63" i="58"/>
  <c r="KT74" i="58"/>
  <c r="KT69" i="58"/>
  <c r="KV112" i="58"/>
  <c r="KV74" i="58"/>
  <c r="KT57" i="58"/>
  <c r="KT111" i="58"/>
  <c r="KU74" i="58"/>
  <c r="KT92" i="58"/>
  <c r="KU58" i="58"/>
  <c r="KU59" i="58"/>
  <c r="KV82" i="58"/>
  <c r="KU112" i="58"/>
  <c r="KT65" i="58"/>
  <c r="KV101" i="58"/>
  <c r="KT81" i="58"/>
  <c r="KT93" i="58"/>
  <c r="KT63" i="58"/>
  <c r="KU115" i="58"/>
  <c r="KU79" i="58"/>
  <c r="KU93" i="58"/>
  <c r="KU73" i="58"/>
  <c r="KT104" i="58"/>
  <c r="KV95" i="58"/>
  <c r="KU100" i="58"/>
  <c r="KU82" i="58"/>
  <c r="KU96" i="58"/>
  <c r="KV49" i="58"/>
  <c r="KV57" i="58"/>
  <c r="KV97" i="58"/>
  <c r="KT61" i="58"/>
  <c r="KU69" i="58"/>
  <c r="KV65" i="58"/>
  <c r="KV77" i="58"/>
  <c r="KV60" i="58"/>
  <c r="KT73" i="58"/>
  <c r="KV114" i="58"/>
  <c r="KT97" i="58"/>
  <c r="KT48" i="58"/>
  <c r="KT75" i="58"/>
  <c r="KU65" i="58"/>
  <c r="KV90" i="58"/>
  <c r="KT80" i="58"/>
  <c r="KV64" i="58"/>
  <c r="KU62" i="58"/>
  <c r="KV99" i="58"/>
  <c r="KT95" i="58"/>
  <c r="KT70" i="58"/>
  <c r="KU81" i="58"/>
  <c r="KU99" i="58"/>
  <c r="KU111" i="58"/>
  <c r="KV92" i="58"/>
  <c r="KV103" i="58"/>
  <c r="KV91" i="58"/>
  <c r="KU72" i="58"/>
  <c r="KV106" i="58"/>
  <c r="KU68" i="58"/>
  <c r="KT76" i="58"/>
  <c r="KT62" i="58"/>
  <c r="KV107" i="58"/>
  <c r="KT77" i="58"/>
  <c r="KV108" i="58"/>
  <c r="KU75" i="58"/>
  <c r="KU102" i="58"/>
  <c r="KT68" i="58"/>
  <c r="KV67" i="58"/>
  <c r="KT96" i="58"/>
  <c r="KV59" i="58"/>
  <c r="KT82" i="58"/>
  <c r="KV58" i="58"/>
  <c r="KT87" i="58"/>
  <c r="KT84" i="58"/>
  <c r="KV105" i="58"/>
  <c r="KT100" i="58"/>
  <c r="KT64" i="58"/>
  <c r="KV88" i="58"/>
  <c r="KV111" i="58"/>
  <c r="KU105" i="58"/>
  <c r="KU57" i="58"/>
  <c r="KU103" i="58"/>
  <c r="KT86" i="58"/>
  <c r="KT98" i="58"/>
  <c r="KU78" i="58"/>
  <c r="KU87" i="58"/>
  <c r="KU66" i="58"/>
  <c r="KV89" i="58"/>
  <c r="KT46" i="58"/>
  <c r="KV85" i="58"/>
  <c r="KU61" i="58"/>
  <c r="KT114" i="58"/>
  <c r="KU63" i="58"/>
  <c r="KV98" i="58"/>
  <c r="KU48" i="58"/>
  <c r="KT91" i="58"/>
  <c r="KT59" i="58"/>
  <c r="KT58" i="58"/>
  <c r="KV80" i="58"/>
  <c r="KU67" i="58"/>
  <c r="KT102" i="58"/>
  <c r="KU92" i="58"/>
  <c r="KU106" i="58"/>
  <c r="KV86" i="58"/>
  <c r="KU70" i="58"/>
  <c r="KT115" i="58"/>
  <c r="KU83" i="58"/>
  <c r="KV66" i="58"/>
  <c r="KV69" i="58"/>
  <c r="KV78" i="58"/>
  <c r="KT88" i="58"/>
  <c r="KU90" i="58"/>
  <c r="KU60" i="58"/>
  <c r="KV79" i="58"/>
  <c r="KT71" i="58"/>
  <c r="KT47" i="58"/>
  <c r="KV94" i="58"/>
  <c r="KT50" i="58"/>
  <c r="KV76" i="58"/>
  <c r="KV83" i="58"/>
  <c r="KU94" i="58"/>
  <c r="KU46" i="58"/>
  <c r="KU50" i="58"/>
  <c r="KT108" i="58"/>
  <c r="KU47" i="58"/>
  <c r="KV46" i="58"/>
  <c r="KU107" i="58"/>
  <c r="KT85" i="58"/>
  <c r="KT101" i="58"/>
  <c r="KV84" i="58"/>
  <c r="KU89" i="58"/>
  <c r="KT49" i="58"/>
  <c r="KV50" i="58"/>
  <c r="KU49" i="58"/>
  <c r="KT72" i="58"/>
  <c r="KV104" i="58"/>
  <c r="KV71" i="58"/>
  <c r="KY48" i="58"/>
  <c r="KY47" i="58"/>
  <c r="BT35" i="54"/>
  <c r="BV37" i="54"/>
  <c r="BU37" i="54"/>
  <c r="BS36" i="54"/>
  <c r="BR36" i="54"/>
  <c r="BQ35" i="54"/>
  <c r="BO160" i="62" l="1"/>
  <c r="BO168" i="62"/>
  <c r="BO153" i="62"/>
  <c r="BO158" i="62"/>
  <c r="BO161" i="62"/>
  <c r="BO156" i="62"/>
  <c r="BO162" i="62"/>
  <c r="BO165" i="62"/>
  <c r="BO167" i="62"/>
  <c r="BO164" i="62"/>
  <c r="BO166" i="62"/>
  <c r="BO170" i="62"/>
  <c r="BO152" i="62"/>
  <c r="BO155" i="62"/>
  <c r="BO159" i="62"/>
  <c r="BO171" i="62"/>
  <c r="BO154" i="62"/>
  <c r="BO173" i="62"/>
  <c r="BO172" i="62"/>
  <c r="BO174" i="62"/>
  <c r="BK43" i="61"/>
  <c r="BK19" i="61"/>
  <c r="BK27" i="61"/>
  <c r="BK35" i="61"/>
  <c r="BO90" i="58"/>
  <c r="BO93" i="58"/>
  <c r="BO92" i="58"/>
  <c r="BO91" i="58"/>
  <c r="BR159" i="62"/>
  <c r="BR171" i="62"/>
  <c r="BR160" i="62"/>
  <c r="BR168" i="62"/>
  <c r="BR158" i="62"/>
  <c r="BR161" i="62"/>
  <c r="BR162" i="62"/>
  <c r="BR165" i="62"/>
  <c r="BR167" i="62"/>
  <c r="BR164" i="62"/>
  <c r="BR166" i="62"/>
  <c r="BR170" i="62"/>
  <c r="BR174" i="62"/>
  <c r="BR173" i="62"/>
  <c r="BR179" i="62"/>
  <c r="BR176" i="62"/>
  <c r="BR178" i="62"/>
  <c r="BR172" i="62"/>
  <c r="BR177" i="62"/>
  <c r="BR180" i="62"/>
  <c r="BN27" i="61"/>
  <c r="BN35" i="61"/>
  <c r="BN43" i="61"/>
  <c r="BN19" i="61"/>
  <c r="BR94" i="58"/>
  <c r="BR93" i="58"/>
  <c r="BR92" i="58"/>
  <c r="BR91" i="58"/>
  <c r="BL177" i="62"/>
  <c r="BL180" i="62"/>
  <c r="BL185" i="62"/>
  <c r="BL186" i="62"/>
  <c r="BL188" i="62"/>
  <c r="BL183" i="62"/>
  <c r="BL191" i="62"/>
  <c r="BL204" i="62"/>
  <c r="BL179" i="62"/>
  <c r="BL195" i="62"/>
  <c r="BL196" i="62"/>
  <c r="BL189" i="62"/>
  <c r="BL192" i="62"/>
  <c r="BL209" i="62"/>
  <c r="BL176" i="62"/>
  <c r="BL178" i="62"/>
  <c r="BL182" i="62"/>
  <c r="BL184" i="62"/>
  <c r="BL190" i="62"/>
  <c r="BL194" i="62"/>
  <c r="BL197" i="62"/>
  <c r="BL198" i="62"/>
  <c r="BL203" i="62"/>
  <c r="BL206" i="62"/>
  <c r="BL207" i="62"/>
  <c r="BL215" i="62"/>
  <c r="BL216" i="62"/>
  <c r="BL208" i="62"/>
  <c r="BL218" i="62"/>
  <c r="BL221" i="62"/>
  <c r="BL213" i="62"/>
  <c r="BL219" i="62"/>
  <c r="BL200" i="62"/>
  <c r="BL202" i="62"/>
  <c r="BL210" i="62"/>
  <c r="BL222" i="62"/>
  <c r="BL201" i="62"/>
  <c r="BL212" i="62"/>
  <c r="BL214" i="62"/>
  <c r="BL220" i="62"/>
  <c r="BL99" i="58"/>
  <c r="BL98" i="58"/>
  <c r="BL97" i="58"/>
  <c r="BL96" i="58"/>
  <c r="BL101" i="58"/>
  <c r="BL94" i="58"/>
  <c r="BL100" i="58"/>
  <c r="BL95" i="58"/>
  <c r="BV160" i="62"/>
  <c r="BV168" i="62"/>
  <c r="BV158" i="62"/>
  <c r="BV161" i="62"/>
  <c r="BV162" i="62"/>
  <c r="BV165" i="62"/>
  <c r="BV167" i="62"/>
  <c r="BV164" i="62"/>
  <c r="BV166" i="62"/>
  <c r="BV170" i="62"/>
  <c r="BV159" i="62"/>
  <c r="BV171" i="62"/>
  <c r="BV173" i="62"/>
  <c r="BV179" i="62"/>
  <c r="BV176" i="62"/>
  <c r="BV178" i="62"/>
  <c r="BV172" i="62"/>
  <c r="BV177" i="62"/>
  <c r="BV180" i="62"/>
  <c r="BV174" i="62"/>
  <c r="BR43" i="61"/>
  <c r="BR19" i="61"/>
  <c r="BR27" i="61"/>
  <c r="BR35" i="61"/>
  <c r="BV92" i="58"/>
  <c r="BV91" i="58"/>
  <c r="BV94" i="58"/>
  <c r="BV93" i="58"/>
  <c r="BM156" i="62"/>
  <c r="BM162" i="62"/>
  <c r="BM165" i="62"/>
  <c r="BM167" i="62"/>
  <c r="BM172" i="62"/>
  <c r="BM164" i="62"/>
  <c r="BM166" i="62"/>
  <c r="BM170" i="62"/>
  <c r="BM152" i="62"/>
  <c r="BM155" i="62"/>
  <c r="BM159" i="62"/>
  <c r="BM171" i="62"/>
  <c r="BM154" i="62"/>
  <c r="BM160" i="62"/>
  <c r="BM168" i="62"/>
  <c r="BM153" i="62"/>
  <c r="BM158" i="62"/>
  <c r="BM161" i="62"/>
  <c r="BM174" i="62"/>
  <c r="BM173" i="62"/>
  <c r="BI35" i="61"/>
  <c r="BI43" i="61"/>
  <c r="BI19" i="61"/>
  <c r="BI27" i="61"/>
  <c r="BM93" i="58"/>
  <c r="BM92" i="58"/>
  <c r="BM91" i="58"/>
  <c r="BM90" i="58"/>
  <c r="BG153" i="62"/>
  <c r="BG158" i="62"/>
  <c r="BG161" i="62"/>
  <c r="BG146" i="62"/>
  <c r="BG156" i="62"/>
  <c r="BG162" i="62"/>
  <c r="BG165" i="62"/>
  <c r="BG167" i="62"/>
  <c r="BG164" i="62"/>
  <c r="BG166" i="62"/>
  <c r="BG147" i="62"/>
  <c r="BG152" i="62"/>
  <c r="BG155" i="62"/>
  <c r="BG159" i="62"/>
  <c r="BG148" i="62"/>
  <c r="BG149" i="62"/>
  <c r="BG150" i="62"/>
  <c r="BG154" i="62"/>
  <c r="BG160" i="62"/>
  <c r="BG168" i="62"/>
  <c r="BC19" i="61"/>
  <c r="BC27" i="61"/>
  <c r="BC35" i="61"/>
  <c r="BC11" i="61"/>
  <c r="BG89" i="58"/>
  <c r="BG92" i="58"/>
  <c r="BG91" i="58"/>
  <c r="BG90" i="58"/>
  <c r="BH160" i="62"/>
  <c r="BH168" i="62"/>
  <c r="BH153" i="62"/>
  <c r="BH158" i="62"/>
  <c r="BH161" i="62"/>
  <c r="BH146" i="62"/>
  <c r="BH156" i="62"/>
  <c r="BH162" i="62"/>
  <c r="BH165" i="62"/>
  <c r="BH167" i="62"/>
  <c r="BH164" i="62"/>
  <c r="BH166" i="62"/>
  <c r="BH147" i="62"/>
  <c r="BH152" i="62"/>
  <c r="BH155" i="62"/>
  <c r="BH159" i="62"/>
  <c r="BH148" i="62"/>
  <c r="BH149" i="62"/>
  <c r="BH150" i="62"/>
  <c r="BH154" i="62"/>
  <c r="BD19" i="61"/>
  <c r="BD27" i="61"/>
  <c r="BD35" i="61"/>
  <c r="BD11" i="61"/>
  <c r="BH90" i="58"/>
  <c r="BH89" i="58"/>
  <c r="BH92" i="58"/>
  <c r="BH91" i="58"/>
  <c r="BI148" i="62"/>
  <c r="BI149" i="62"/>
  <c r="BI150" i="62"/>
  <c r="BI154" i="62"/>
  <c r="BI160" i="62"/>
  <c r="BI168" i="62"/>
  <c r="BI153" i="62"/>
  <c r="BI158" i="62"/>
  <c r="BI161" i="62"/>
  <c r="BI146" i="62"/>
  <c r="BI156" i="62"/>
  <c r="BI162" i="62"/>
  <c r="BI165" i="62"/>
  <c r="BI167" i="62"/>
  <c r="BI164" i="62"/>
  <c r="BI166" i="62"/>
  <c r="BI147" i="62"/>
  <c r="BI152" i="62"/>
  <c r="BI155" i="62"/>
  <c r="BI159" i="62"/>
  <c r="BE27" i="61"/>
  <c r="BE35" i="61"/>
  <c r="BE11" i="61"/>
  <c r="BE19" i="61"/>
  <c r="BI90" i="58"/>
  <c r="BI89" i="58"/>
  <c r="BI92" i="58"/>
  <c r="BI91" i="58"/>
  <c r="BT162" i="62"/>
  <c r="BT165" i="62"/>
  <c r="BT167" i="62"/>
  <c r="BT164" i="62"/>
  <c r="BT166" i="62"/>
  <c r="BT170" i="62"/>
  <c r="BT159" i="62"/>
  <c r="BT171" i="62"/>
  <c r="BT160" i="62"/>
  <c r="BT168" i="62"/>
  <c r="BT158" i="62"/>
  <c r="BT161" i="62"/>
  <c r="BT176" i="62"/>
  <c r="BT178" i="62"/>
  <c r="BT172" i="62"/>
  <c r="BT177" i="62"/>
  <c r="BT180" i="62"/>
  <c r="BT174" i="62"/>
  <c r="BT173" i="62"/>
  <c r="BT179" i="62"/>
  <c r="BP35" i="61"/>
  <c r="BP43" i="61"/>
  <c r="BP19" i="61"/>
  <c r="BP27" i="61"/>
  <c r="BT94" i="58"/>
  <c r="BT93" i="58"/>
  <c r="BT92" i="58"/>
  <c r="BT91" i="58"/>
  <c r="BS164" i="62"/>
  <c r="BS166" i="62"/>
  <c r="BS170" i="62"/>
  <c r="BS159" i="62"/>
  <c r="BS171" i="62"/>
  <c r="BS160" i="62"/>
  <c r="BS168" i="62"/>
  <c r="BS158" i="62"/>
  <c r="BS161" i="62"/>
  <c r="BS162" i="62"/>
  <c r="BS165" i="62"/>
  <c r="BS167" i="62"/>
  <c r="BS172" i="62"/>
  <c r="BS177" i="62"/>
  <c r="BS180" i="62"/>
  <c r="BS174" i="62"/>
  <c r="BS173" i="62"/>
  <c r="BS179" i="62"/>
  <c r="BS176" i="62"/>
  <c r="BS178" i="62"/>
  <c r="BO35" i="61"/>
  <c r="BO43" i="61"/>
  <c r="BO19" i="61"/>
  <c r="BO27" i="61"/>
  <c r="BS94" i="58"/>
  <c r="BS93" i="58"/>
  <c r="BS92" i="58"/>
  <c r="BS91" i="58"/>
  <c r="BN189" i="62"/>
  <c r="BN192" i="62"/>
  <c r="BN209" i="62"/>
  <c r="BN176" i="62"/>
  <c r="BN178" i="62"/>
  <c r="BN182" i="62"/>
  <c r="BN184" i="62"/>
  <c r="BN190" i="62"/>
  <c r="BN194" i="62"/>
  <c r="BN197" i="62"/>
  <c r="BN198" i="62"/>
  <c r="BN203" i="62"/>
  <c r="BN206" i="62"/>
  <c r="BN207" i="62"/>
  <c r="BN177" i="62"/>
  <c r="BN180" i="62"/>
  <c r="BN185" i="62"/>
  <c r="BN186" i="62"/>
  <c r="BN188" i="62"/>
  <c r="BN183" i="62"/>
  <c r="BN191" i="62"/>
  <c r="BN204" i="62"/>
  <c r="BN179" i="62"/>
  <c r="BN195" i="62"/>
  <c r="BN196" i="62"/>
  <c r="BN200" i="62"/>
  <c r="BN201" i="62"/>
  <c r="BN202" i="62"/>
  <c r="BN208" i="62"/>
  <c r="BN212" i="62"/>
  <c r="BN214" i="62"/>
  <c r="BN220" i="62"/>
  <c r="BN210" i="62"/>
  <c r="BN222" i="62"/>
  <c r="BN215" i="62"/>
  <c r="BN216" i="62"/>
  <c r="BN218" i="62"/>
  <c r="BN221" i="62"/>
  <c r="BN213" i="62"/>
  <c r="BN219" i="62"/>
  <c r="BN95" i="58"/>
  <c r="BN101" i="58"/>
  <c r="BN94" i="58"/>
  <c r="BN100" i="58"/>
  <c r="BN99" i="58"/>
  <c r="BN98" i="58"/>
  <c r="BN97" i="58"/>
  <c r="BN96" i="58"/>
  <c r="BJ171" i="62"/>
  <c r="BJ172" i="62"/>
  <c r="BJ170" i="62"/>
  <c r="BJ188" i="62"/>
  <c r="BJ174" i="62"/>
  <c r="BJ183" i="62"/>
  <c r="BJ191" i="62"/>
  <c r="BJ204" i="62"/>
  <c r="BJ173" i="62"/>
  <c r="BJ179" i="62"/>
  <c r="BJ195" i="62"/>
  <c r="BJ196" i="62"/>
  <c r="BJ200" i="62"/>
  <c r="BJ201" i="62"/>
  <c r="BJ202" i="62"/>
  <c r="BJ208" i="62"/>
  <c r="BJ189" i="62"/>
  <c r="BJ192" i="62"/>
  <c r="BJ176" i="62"/>
  <c r="BJ178" i="62"/>
  <c r="BJ182" i="62"/>
  <c r="BJ184" i="62"/>
  <c r="BJ190" i="62"/>
  <c r="BJ194" i="62"/>
  <c r="BJ197" i="62"/>
  <c r="BJ198" i="62"/>
  <c r="BJ203" i="62"/>
  <c r="BJ206" i="62"/>
  <c r="BJ207" i="62"/>
  <c r="BJ177" i="62"/>
  <c r="BJ180" i="62"/>
  <c r="BJ185" i="62"/>
  <c r="BJ186" i="62"/>
  <c r="BJ215" i="62"/>
  <c r="BJ213" i="62"/>
  <c r="BJ210" i="62"/>
  <c r="BJ209" i="62"/>
  <c r="BJ212" i="62"/>
  <c r="BJ214" i="62"/>
  <c r="BJ216" i="62"/>
  <c r="BF43" i="61"/>
  <c r="BP154" i="62"/>
  <c r="BP160" i="62"/>
  <c r="BP168" i="62"/>
  <c r="BP153" i="62"/>
  <c r="BP158" i="62"/>
  <c r="BP161" i="62"/>
  <c r="BP156" i="62"/>
  <c r="BP162" i="62"/>
  <c r="BP165" i="62"/>
  <c r="BP167" i="62"/>
  <c r="BP172" i="62"/>
  <c r="BP164" i="62"/>
  <c r="BP166" i="62"/>
  <c r="BP170" i="62"/>
  <c r="BP152" i="62"/>
  <c r="BP155" i="62"/>
  <c r="BP159" i="62"/>
  <c r="BP171" i="62"/>
  <c r="BP174" i="62"/>
  <c r="BP173" i="62"/>
  <c r="BL27" i="61"/>
  <c r="BL35" i="61"/>
  <c r="BL43" i="61"/>
  <c r="BL19" i="61"/>
  <c r="BP91" i="58"/>
  <c r="BP90" i="58"/>
  <c r="BP93" i="58"/>
  <c r="BP92" i="58"/>
  <c r="BU158" i="62"/>
  <c r="BU161" i="62"/>
  <c r="BU162" i="62"/>
  <c r="BU165" i="62"/>
  <c r="BU167" i="62"/>
  <c r="BU164" i="62"/>
  <c r="BU166" i="62"/>
  <c r="BU170" i="62"/>
  <c r="BU159" i="62"/>
  <c r="BU171" i="62"/>
  <c r="BU160" i="62"/>
  <c r="BU168" i="62"/>
  <c r="BU176" i="62"/>
  <c r="BU178" i="62"/>
  <c r="BU172" i="62"/>
  <c r="BU177" i="62"/>
  <c r="BU180" i="62"/>
  <c r="BU174" i="62"/>
  <c r="BU173" i="62"/>
  <c r="BU179" i="62"/>
  <c r="BQ43" i="61"/>
  <c r="BQ19" i="61"/>
  <c r="BQ27" i="61"/>
  <c r="BQ35" i="61"/>
  <c r="BU91" i="58"/>
  <c r="BU94" i="58"/>
  <c r="BU93" i="58"/>
  <c r="BU92" i="58"/>
  <c r="BF172" i="62"/>
  <c r="BF170" i="62"/>
  <c r="BF171" i="62"/>
  <c r="BF176" i="62"/>
  <c r="BF178" i="62"/>
  <c r="BF182" i="62"/>
  <c r="BF184" i="62"/>
  <c r="BF190" i="62"/>
  <c r="BF194" i="62"/>
  <c r="BF197" i="62"/>
  <c r="BF198" i="62"/>
  <c r="BF203" i="62"/>
  <c r="BF206" i="62"/>
  <c r="BF207" i="62"/>
  <c r="BF177" i="62"/>
  <c r="BF180" i="62"/>
  <c r="BF185" i="62"/>
  <c r="BF186" i="62"/>
  <c r="BF188" i="62"/>
  <c r="BF174" i="62"/>
  <c r="BF183" i="62"/>
  <c r="BF191" i="62"/>
  <c r="BF173" i="62"/>
  <c r="BF179" i="62"/>
  <c r="BF195" i="62"/>
  <c r="BF196" i="62"/>
  <c r="BF200" i="62"/>
  <c r="BF201" i="62"/>
  <c r="BF202" i="62"/>
  <c r="BF208" i="62"/>
  <c r="BF189" i="62"/>
  <c r="BF192" i="62"/>
  <c r="BF209" i="62"/>
  <c r="BF204" i="62"/>
  <c r="BF212" i="62"/>
  <c r="BF215" i="62"/>
  <c r="BF216" i="62"/>
  <c r="BF213" i="62"/>
  <c r="BF214" i="62"/>
  <c r="BF210" i="62"/>
  <c r="BB43" i="61"/>
  <c r="BF95" i="58"/>
  <c r="BF98" i="58"/>
  <c r="BF94" i="58"/>
  <c r="BF97" i="58"/>
  <c r="BF100" i="58"/>
  <c r="BF93" i="58"/>
  <c r="BF96" i="58"/>
  <c r="BF99" i="58"/>
  <c r="BJ93" i="58"/>
  <c r="BJ99" i="58"/>
  <c r="BJ94" i="58"/>
  <c r="BJ98" i="58"/>
  <c r="BJ96" i="58"/>
  <c r="BJ97" i="58"/>
  <c r="BJ95" i="58"/>
  <c r="BJ100" i="58"/>
  <c r="BT182" i="62" l="1"/>
  <c r="BT184" i="62"/>
  <c r="BT190" i="62"/>
  <c r="BT194" i="62"/>
  <c r="BT197" i="62"/>
  <c r="BT198" i="62"/>
  <c r="BT203" i="62"/>
  <c r="BT206" i="62"/>
  <c r="BT207" i="62"/>
  <c r="BT185" i="62"/>
  <c r="BT186" i="62"/>
  <c r="BT188" i="62"/>
  <c r="BT183" i="62"/>
  <c r="BT191" i="62"/>
  <c r="BT195" i="62"/>
  <c r="BT196" i="62"/>
  <c r="BT200" i="62"/>
  <c r="BT201" i="62"/>
  <c r="BT202" i="62"/>
  <c r="BT208" i="62"/>
  <c r="BT189" i="62"/>
  <c r="BT192" i="62"/>
  <c r="BT209" i="62"/>
  <c r="BT222" i="62"/>
  <c r="BT228" i="62"/>
  <c r="BT226" i="62"/>
  <c r="BT215" i="62"/>
  <c r="BT216" i="62"/>
  <c r="BT224" i="62"/>
  <c r="BT204" i="62"/>
  <c r="BT218" i="62"/>
  <c r="BT221" i="62"/>
  <c r="BT214" i="62"/>
  <c r="BT213" i="62"/>
  <c r="BT219" i="62"/>
  <c r="BT225" i="62"/>
  <c r="BT212" i="62"/>
  <c r="BT220" i="62"/>
  <c r="BT210" i="62"/>
  <c r="BT227" i="62"/>
  <c r="BT96" i="58"/>
  <c r="BT102" i="58"/>
  <c r="BT95" i="58"/>
  <c r="BT101" i="58"/>
  <c r="BT100" i="58"/>
  <c r="BT99" i="58"/>
  <c r="BT98" i="58"/>
  <c r="BT97" i="58"/>
  <c r="BO179" i="62"/>
  <c r="BO195" i="62"/>
  <c r="BO196" i="62"/>
  <c r="BO200" i="62"/>
  <c r="BO201" i="62"/>
  <c r="BO202" i="62"/>
  <c r="BO208" i="62"/>
  <c r="BO189" i="62"/>
  <c r="BO192" i="62"/>
  <c r="BO209" i="62"/>
  <c r="BO176" i="62"/>
  <c r="BO178" i="62"/>
  <c r="BO182" i="62"/>
  <c r="BO184" i="62"/>
  <c r="BO190" i="62"/>
  <c r="BO194" i="62"/>
  <c r="BO197" i="62"/>
  <c r="BO198" i="62"/>
  <c r="BO203" i="62"/>
  <c r="BO206" i="62"/>
  <c r="BO207" i="62"/>
  <c r="BO177" i="62"/>
  <c r="BO180" i="62"/>
  <c r="BO185" i="62"/>
  <c r="BO186" i="62"/>
  <c r="BO188" i="62"/>
  <c r="BO183" i="62"/>
  <c r="BO191" i="62"/>
  <c r="BO204" i="62"/>
  <c r="BO210" i="62"/>
  <c r="BO212" i="62"/>
  <c r="BO214" i="62"/>
  <c r="BO220" i="62"/>
  <c r="BO222" i="62"/>
  <c r="BO215" i="62"/>
  <c r="BO216" i="62"/>
  <c r="BO213" i="62"/>
  <c r="BO219" i="62"/>
  <c r="BO218" i="62"/>
  <c r="BO221" i="62"/>
  <c r="BO96" i="58"/>
  <c r="BO95" i="58"/>
  <c r="BO101" i="58"/>
  <c r="BO94" i="58"/>
  <c r="BO100" i="58"/>
  <c r="BO99" i="58"/>
  <c r="BO97" i="58"/>
  <c r="BO98" i="58"/>
  <c r="BJ218" i="62"/>
  <c r="BJ221" i="62"/>
  <c r="BJ224" i="62"/>
  <c r="BJ219" i="62"/>
  <c r="BJ225" i="62"/>
  <c r="BJ230" i="62"/>
  <c r="BJ227" i="62"/>
  <c r="BJ220" i="62"/>
  <c r="BJ226" i="62"/>
  <c r="BJ231" i="62"/>
  <c r="BJ222" i="62"/>
  <c r="BJ228" i="62"/>
  <c r="BJ232" i="62"/>
  <c r="BF28" i="61"/>
  <c r="BF36" i="61"/>
  <c r="BF12" i="61"/>
  <c r="BF44" i="61"/>
  <c r="BF20" i="61"/>
  <c r="BF222" i="62"/>
  <c r="BF228" i="62"/>
  <c r="BF224" i="62"/>
  <c r="BF232" i="62"/>
  <c r="BF218" i="62"/>
  <c r="BF221" i="62"/>
  <c r="BF220" i="62"/>
  <c r="BF219" i="62"/>
  <c r="BF225" i="62"/>
  <c r="BF230" i="62"/>
  <c r="BF227" i="62"/>
  <c r="BF231" i="62"/>
  <c r="BF226" i="62"/>
  <c r="BB36" i="61"/>
  <c r="BB12" i="61"/>
  <c r="BB44" i="61"/>
  <c r="BB20" i="61"/>
  <c r="BB28" i="61"/>
  <c r="BF101" i="58"/>
  <c r="BF104" i="58"/>
  <c r="BF107" i="58"/>
  <c r="BF110" i="58"/>
  <c r="BF113" i="58"/>
  <c r="BF116" i="58"/>
  <c r="BF119" i="58"/>
  <c r="BF122" i="58"/>
  <c r="BF103" i="58"/>
  <c r="BF106" i="58"/>
  <c r="BF109" i="58"/>
  <c r="BF112" i="58"/>
  <c r="BF115" i="58"/>
  <c r="BF118" i="58"/>
  <c r="BF121" i="58"/>
  <c r="BF102" i="58"/>
  <c r="BF105" i="58"/>
  <c r="BF108" i="58"/>
  <c r="BF111" i="58"/>
  <c r="BF114" i="58"/>
  <c r="BF117" i="58"/>
  <c r="BF120" i="58"/>
  <c r="BF123" i="58"/>
  <c r="BP183" i="62"/>
  <c r="BP191" i="62"/>
  <c r="BP204" i="62"/>
  <c r="BP179" i="62"/>
  <c r="BP195" i="62"/>
  <c r="BP196" i="62"/>
  <c r="BP200" i="62"/>
  <c r="BP201" i="62"/>
  <c r="BP202" i="62"/>
  <c r="BP208" i="62"/>
  <c r="BP189" i="62"/>
  <c r="BP192" i="62"/>
  <c r="BP209" i="62"/>
  <c r="BP176" i="62"/>
  <c r="BP178" i="62"/>
  <c r="BP182" i="62"/>
  <c r="BP184" i="62"/>
  <c r="BP190" i="62"/>
  <c r="BP194" i="62"/>
  <c r="BP177" i="62"/>
  <c r="BP180" i="62"/>
  <c r="BP185" i="62"/>
  <c r="BP186" i="62"/>
  <c r="BP188" i="62"/>
  <c r="BP213" i="62"/>
  <c r="BP219" i="62"/>
  <c r="BP221" i="62"/>
  <c r="BP210" i="62"/>
  <c r="BP212" i="62"/>
  <c r="BP214" i="62"/>
  <c r="BP220" i="62"/>
  <c r="BP203" i="62"/>
  <c r="BP198" i="62"/>
  <c r="BP207" i="62"/>
  <c r="BP222" i="62"/>
  <c r="BP197" i="62"/>
  <c r="BP206" i="62"/>
  <c r="BP215" i="62"/>
  <c r="BP216" i="62"/>
  <c r="BP218" i="62"/>
  <c r="BP97" i="58"/>
  <c r="BP96" i="58"/>
  <c r="BP95" i="58"/>
  <c r="BP101" i="58"/>
  <c r="BP94" i="58"/>
  <c r="BP100" i="58"/>
  <c r="BP99" i="58"/>
  <c r="BP98" i="58"/>
  <c r="BS185" i="62"/>
  <c r="BS186" i="62"/>
  <c r="BS188" i="62"/>
  <c r="BS183" i="62"/>
  <c r="BS191" i="62"/>
  <c r="BS204" i="62"/>
  <c r="BS195" i="62"/>
  <c r="BS196" i="62"/>
  <c r="BS189" i="62"/>
  <c r="BS192" i="62"/>
  <c r="BS209" i="62"/>
  <c r="BS182" i="62"/>
  <c r="BS184" i="62"/>
  <c r="BS190" i="62"/>
  <c r="BS194" i="62"/>
  <c r="BS197" i="62"/>
  <c r="BS198" i="62"/>
  <c r="BS203" i="62"/>
  <c r="BS206" i="62"/>
  <c r="BS207" i="62"/>
  <c r="BS200" i="62"/>
  <c r="BS208" i="62"/>
  <c r="BS215" i="62"/>
  <c r="BS216" i="62"/>
  <c r="BS224" i="62"/>
  <c r="BS218" i="62"/>
  <c r="BS221" i="62"/>
  <c r="BS213" i="62"/>
  <c r="BS219" i="62"/>
  <c r="BS225" i="62"/>
  <c r="BS210" i="62"/>
  <c r="BS227" i="62"/>
  <c r="BS228" i="62"/>
  <c r="BS202" i="62"/>
  <c r="BS212" i="62"/>
  <c r="BS214" i="62"/>
  <c r="BS220" i="62"/>
  <c r="BS226" i="62"/>
  <c r="BS201" i="62"/>
  <c r="BS222" i="62"/>
  <c r="BS95" i="58"/>
  <c r="BS101" i="58"/>
  <c r="BS100" i="58"/>
  <c r="BS99" i="58"/>
  <c r="BS98" i="58"/>
  <c r="BS97" i="58"/>
  <c r="BS96" i="58"/>
  <c r="BS102" i="58"/>
  <c r="BM176" i="62"/>
  <c r="BM178" i="62"/>
  <c r="BM182" i="62"/>
  <c r="BM184" i="62"/>
  <c r="BM190" i="62"/>
  <c r="BM194" i="62"/>
  <c r="BM197" i="62"/>
  <c r="BM198" i="62"/>
  <c r="BM203" i="62"/>
  <c r="BM206" i="62"/>
  <c r="BM207" i="62"/>
  <c r="BM177" i="62"/>
  <c r="BM180" i="62"/>
  <c r="BM185" i="62"/>
  <c r="BM186" i="62"/>
  <c r="BM188" i="62"/>
  <c r="BM183" i="62"/>
  <c r="BM191" i="62"/>
  <c r="BM179" i="62"/>
  <c r="BM195" i="62"/>
  <c r="BM196" i="62"/>
  <c r="BM200" i="62"/>
  <c r="BM201" i="62"/>
  <c r="BM202" i="62"/>
  <c r="BM208" i="62"/>
  <c r="BM189" i="62"/>
  <c r="BM192" i="62"/>
  <c r="BM209" i="62"/>
  <c r="BM222" i="62"/>
  <c r="BM214" i="62"/>
  <c r="BM204" i="62"/>
  <c r="BM215" i="62"/>
  <c r="BM216" i="62"/>
  <c r="BM218" i="62"/>
  <c r="BM221" i="62"/>
  <c r="BM212" i="62"/>
  <c r="BM213" i="62"/>
  <c r="BM219" i="62"/>
  <c r="BM210" i="62"/>
  <c r="BM220" i="62"/>
  <c r="BM94" i="58"/>
  <c r="BM100" i="58"/>
  <c r="BM99" i="58"/>
  <c r="BM98" i="58"/>
  <c r="BM97" i="58"/>
  <c r="BM96" i="58"/>
  <c r="BM101" i="58"/>
  <c r="BM95" i="58"/>
  <c r="BR188" i="62"/>
  <c r="BR183" i="62"/>
  <c r="BR191" i="62"/>
  <c r="BR204" i="62"/>
  <c r="BR195" i="62"/>
  <c r="BR196" i="62"/>
  <c r="BR200" i="62"/>
  <c r="BR201" i="62"/>
  <c r="BR202" i="62"/>
  <c r="BR208" i="62"/>
  <c r="BR189" i="62"/>
  <c r="BR192" i="62"/>
  <c r="BR182" i="62"/>
  <c r="BR184" i="62"/>
  <c r="BR190" i="62"/>
  <c r="BR194" i="62"/>
  <c r="BR197" i="62"/>
  <c r="BR198" i="62"/>
  <c r="BR203" i="62"/>
  <c r="BR206" i="62"/>
  <c r="BR207" i="62"/>
  <c r="BR185" i="62"/>
  <c r="BR186" i="62"/>
  <c r="BR209" i="62"/>
  <c r="BR218" i="62"/>
  <c r="BR221" i="62"/>
  <c r="BR213" i="62"/>
  <c r="BR219" i="62"/>
  <c r="BR225" i="62"/>
  <c r="BR210" i="62"/>
  <c r="BR227" i="62"/>
  <c r="BR212" i="62"/>
  <c r="BR214" i="62"/>
  <c r="BR220" i="62"/>
  <c r="BR226" i="62"/>
  <c r="BR215" i="62"/>
  <c r="BR216" i="62"/>
  <c r="BR222" i="62"/>
  <c r="BR228" i="62"/>
  <c r="BR224" i="62"/>
  <c r="BR100" i="58"/>
  <c r="BR99" i="58"/>
  <c r="BR98" i="58"/>
  <c r="BR97" i="58"/>
  <c r="BR96" i="58"/>
  <c r="BR102" i="58"/>
  <c r="BR95" i="58"/>
  <c r="BR101" i="58"/>
  <c r="BG172" i="62"/>
  <c r="BG170" i="62"/>
  <c r="BG171" i="62"/>
  <c r="BG189" i="62"/>
  <c r="BG192" i="62"/>
  <c r="BG209" i="62"/>
  <c r="BG176" i="62"/>
  <c r="BG178" i="62"/>
  <c r="BG182" i="62"/>
  <c r="BG184" i="62"/>
  <c r="BG190" i="62"/>
  <c r="BG194" i="62"/>
  <c r="BG197" i="62"/>
  <c r="BG198" i="62"/>
  <c r="BG203" i="62"/>
  <c r="BG206" i="62"/>
  <c r="BG207" i="62"/>
  <c r="BG177" i="62"/>
  <c r="BG180" i="62"/>
  <c r="BG185" i="62"/>
  <c r="BG186" i="62"/>
  <c r="BG188" i="62"/>
  <c r="BG174" i="62"/>
  <c r="BG183" i="62"/>
  <c r="BG191" i="62"/>
  <c r="BG204" i="62"/>
  <c r="BG173" i="62"/>
  <c r="BG179" i="62"/>
  <c r="BG195" i="62"/>
  <c r="BG196" i="62"/>
  <c r="BG200" i="62"/>
  <c r="BG201" i="62"/>
  <c r="BG202" i="62"/>
  <c r="BG208" i="62"/>
  <c r="BG212" i="62"/>
  <c r="BG214" i="62"/>
  <c r="BG215" i="62"/>
  <c r="BG216" i="62"/>
  <c r="BG213" i="62"/>
  <c r="BG210" i="62"/>
  <c r="BC43" i="61"/>
  <c r="BG95" i="58"/>
  <c r="BG98" i="58"/>
  <c r="BG94" i="58"/>
  <c r="BG97" i="58"/>
  <c r="BG100" i="58"/>
  <c r="BG93" i="58"/>
  <c r="BG96" i="58"/>
  <c r="BG99" i="58"/>
  <c r="BV195" i="62"/>
  <c r="BV196" i="62"/>
  <c r="BV200" i="62"/>
  <c r="BV201" i="62"/>
  <c r="BV202" i="62"/>
  <c r="BV208" i="62"/>
  <c r="BV189" i="62"/>
  <c r="BV192" i="62"/>
  <c r="BV209" i="62"/>
  <c r="BV182" i="62"/>
  <c r="BV184" i="62"/>
  <c r="BV190" i="62"/>
  <c r="BV194" i="62"/>
  <c r="BV197" i="62"/>
  <c r="BV198" i="62"/>
  <c r="BV203" i="62"/>
  <c r="BV206" i="62"/>
  <c r="BV207" i="62"/>
  <c r="BV185" i="62"/>
  <c r="BV186" i="62"/>
  <c r="BV188" i="62"/>
  <c r="BV183" i="62"/>
  <c r="BV191" i="62"/>
  <c r="BV204" i="62"/>
  <c r="BV210" i="62"/>
  <c r="BV227" i="62"/>
  <c r="BV212" i="62"/>
  <c r="BV214" i="62"/>
  <c r="BV220" i="62"/>
  <c r="BV226" i="62"/>
  <c r="BV222" i="62"/>
  <c r="BV228" i="62"/>
  <c r="BV215" i="62"/>
  <c r="BV216" i="62"/>
  <c r="BV224" i="62"/>
  <c r="BV218" i="62"/>
  <c r="BV221" i="62"/>
  <c r="BV213" i="62"/>
  <c r="BV219" i="62"/>
  <c r="BV225" i="62"/>
  <c r="BV98" i="58"/>
  <c r="BV97" i="58"/>
  <c r="BV96" i="58"/>
  <c r="BV102" i="58"/>
  <c r="BV95" i="58"/>
  <c r="BV101" i="58"/>
  <c r="BV100" i="58"/>
  <c r="BV99" i="58"/>
  <c r="BN226" i="62"/>
  <c r="BN231" i="62"/>
  <c r="BN228" i="62"/>
  <c r="BN224" i="62"/>
  <c r="BN232" i="62"/>
  <c r="BN225" i="62"/>
  <c r="BN230" i="62"/>
  <c r="BN227" i="62"/>
  <c r="BJ36" i="61"/>
  <c r="BJ12" i="61"/>
  <c r="BJ44" i="61"/>
  <c r="BJ20" i="61"/>
  <c r="BJ28" i="61"/>
  <c r="BN107" i="58"/>
  <c r="BN106" i="58"/>
  <c r="BN105" i="58"/>
  <c r="BN104" i="58"/>
  <c r="BN103" i="58"/>
  <c r="BN108" i="58"/>
  <c r="BN114" i="58"/>
  <c r="BN120" i="58"/>
  <c r="BN112" i="58"/>
  <c r="BN118" i="58"/>
  <c r="BN111" i="58"/>
  <c r="BN117" i="58"/>
  <c r="BN123" i="58"/>
  <c r="BN110" i="58"/>
  <c r="BN116" i="58"/>
  <c r="BN122" i="58"/>
  <c r="BN102" i="58"/>
  <c r="BN109" i="58"/>
  <c r="BN115" i="58"/>
  <c r="BN121" i="58"/>
  <c r="BN113" i="58"/>
  <c r="BN119" i="58"/>
  <c r="BH172" i="62"/>
  <c r="BH170" i="62"/>
  <c r="BH171" i="62"/>
  <c r="BH173" i="62"/>
  <c r="BH179" i="62"/>
  <c r="BH195" i="62"/>
  <c r="BH196" i="62"/>
  <c r="BH200" i="62"/>
  <c r="BH201" i="62"/>
  <c r="BH202" i="62"/>
  <c r="BH208" i="62"/>
  <c r="BH189" i="62"/>
  <c r="BH192" i="62"/>
  <c r="BH209" i="62"/>
  <c r="BH176" i="62"/>
  <c r="BH178" i="62"/>
  <c r="BH182" i="62"/>
  <c r="BH184" i="62"/>
  <c r="BH190" i="62"/>
  <c r="BH194" i="62"/>
  <c r="BH197" i="62"/>
  <c r="BH198" i="62"/>
  <c r="BH203" i="62"/>
  <c r="BH206" i="62"/>
  <c r="BH207" i="62"/>
  <c r="BH177" i="62"/>
  <c r="BH180" i="62"/>
  <c r="BH185" i="62"/>
  <c r="BH186" i="62"/>
  <c r="BH188" i="62"/>
  <c r="BH174" i="62"/>
  <c r="BH183" i="62"/>
  <c r="BH191" i="62"/>
  <c r="BH204" i="62"/>
  <c r="BH210" i="62"/>
  <c r="BH212" i="62"/>
  <c r="BH214" i="62"/>
  <c r="BH213" i="62"/>
  <c r="BH215" i="62"/>
  <c r="BH216" i="62"/>
  <c r="BD43" i="61"/>
  <c r="BH93" i="58"/>
  <c r="BH96" i="58"/>
  <c r="BH99" i="58"/>
  <c r="BH95" i="58"/>
  <c r="BH98" i="58"/>
  <c r="BH94" i="58"/>
  <c r="BH97" i="58"/>
  <c r="BH100" i="58"/>
  <c r="BU189" i="62"/>
  <c r="BU192" i="62"/>
  <c r="BU209" i="62"/>
  <c r="BU182" i="62"/>
  <c r="BU184" i="62"/>
  <c r="BU190" i="62"/>
  <c r="BU194" i="62"/>
  <c r="BU197" i="62"/>
  <c r="BU198" i="62"/>
  <c r="BU203" i="62"/>
  <c r="BU206" i="62"/>
  <c r="BU207" i="62"/>
  <c r="BU185" i="62"/>
  <c r="BU186" i="62"/>
  <c r="BU188" i="62"/>
  <c r="BU183" i="62"/>
  <c r="BU191" i="62"/>
  <c r="BU204" i="62"/>
  <c r="BU195" i="62"/>
  <c r="BU196" i="62"/>
  <c r="BU200" i="62"/>
  <c r="BU201" i="62"/>
  <c r="BU202" i="62"/>
  <c r="BU208" i="62"/>
  <c r="BU212" i="62"/>
  <c r="BU214" i="62"/>
  <c r="BU220" i="62"/>
  <c r="BU226" i="62"/>
  <c r="BU227" i="62"/>
  <c r="BU222" i="62"/>
  <c r="BU228" i="62"/>
  <c r="BU215" i="62"/>
  <c r="BU216" i="62"/>
  <c r="BU224" i="62"/>
  <c r="BU218" i="62"/>
  <c r="BU221" i="62"/>
  <c r="BU210" i="62"/>
  <c r="BU213" i="62"/>
  <c r="BU219" i="62"/>
  <c r="BU225" i="62"/>
  <c r="BU97" i="58"/>
  <c r="BU96" i="58"/>
  <c r="BU102" i="58"/>
  <c r="BU95" i="58"/>
  <c r="BU101" i="58"/>
  <c r="BU100" i="58"/>
  <c r="BU99" i="58"/>
  <c r="BU98" i="58"/>
  <c r="BI172" i="62"/>
  <c r="BI170" i="62"/>
  <c r="BI171" i="62"/>
  <c r="BI174" i="62"/>
  <c r="BI183" i="62"/>
  <c r="BI191" i="62"/>
  <c r="BI204" i="62"/>
  <c r="BI173" i="62"/>
  <c r="BI179" i="62"/>
  <c r="BI195" i="62"/>
  <c r="BI196" i="62"/>
  <c r="BI200" i="62"/>
  <c r="BI201" i="62"/>
  <c r="BI202" i="62"/>
  <c r="BI208" i="62"/>
  <c r="BI189" i="62"/>
  <c r="BI192" i="62"/>
  <c r="BI209" i="62"/>
  <c r="BI176" i="62"/>
  <c r="BI178" i="62"/>
  <c r="BI182" i="62"/>
  <c r="BI184" i="62"/>
  <c r="BI190" i="62"/>
  <c r="BI194" i="62"/>
  <c r="BI197" i="62"/>
  <c r="BI177" i="62"/>
  <c r="BI180" i="62"/>
  <c r="BI185" i="62"/>
  <c r="BI186" i="62"/>
  <c r="BI188" i="62"/>
  <c r="BI213" i="62"/>
  <c r="BI210" i="62"/>
  <c r="BI198" i="62"/>
  <c r="BI207" i="62"/>
  <c r="BI212" i="62"/>
  <c r="BI214" i="62"/>
  <c r="BI206" i="62"/>
  <c r="BI203" i="62"/>
  <c r="BI215" i="62"/>
  <c r="BI216" i="62"/>
  <c r="BE43" i="61"/>
  <c r="BI93" i="58"/>
  <c r="BI96" i="58"/>
  <c r="BI99" i="58"/>
  <c r="BI95" i="58"/>
  <c r="BI98" i="58"/>
  <c r="BI94" i="58"/>
  <c r="BI97" i="58"/>
  <c r="BI100" i="58"/>
  <c r="BL224" i="62"/>
  <c r="BL232" i="62"/>
  <c r="BL225" i="62"/>
  <c r="BL230" i="62"/>
  <c r="BL228" i="62"/>
  <c r="BL227" i="62"/>
  <c r="BL226" i="62"/>
  <c r="BL231" i="62"/>
  <c r="BH28" i="61"/>
  <c r="BH36" i="61"/>
  <c r="BH12" i="61"/>
  <c r="BH44" i="61"/>
  <c r="BH20" i="61"/>
  <c r="BL105" i="58"/>
  <c r="BL104" i="58"/>
  <c r="BL103" i="58"/>
  <c r="BL102" i="58"/>
  <c r="BL107" i="58"/>
  <c r="BL112" i="58"/>
  <c r="BL118" i="58"/>
  <c r="BL110" i="58"/>
  <c r="BL116" i="58"/>
  <c r="BL122" i="58"/>
  <c r="BL109" i="58"/>
  <c r="BL115" i="58"/>
  <c r="BL121" i="58"/>
  <c r="BL111" i="58"/>
  <c r="BL108" i="58"/>
  <c r="BL114" i="58"/>
  <c r="BL120" i="58"/>
  <c r="BL117" i="58"/>
  <c r="BL123" i="58"/>
  <c r="BL106" i="58"/>
  <c r="BL113" i="58"/>
  <c r="BL119" i="58"/>
  <c r="BJ105" i="58"/>
  <c r="BJ111" i="58"/>
  <c r="BJ117" i="58"/>
  <c r="BJ123" i="58"/>
  <c r="BJ107" i="58"/>
  <c r="BJ104" i="58"/>
  <c r="BJ110" i="58"/>
  <c r="BJ116" i="58"/>
  <c r="BJ122" i="58"/>
  <c r="BJ114" i="58"/>
  <c r="BJ101" i="58"/>
  <c r="BJ119" i="58"/>
  <c r="BJ112" i="58"/>
  <c r="BJ103" i="58"/>
  <c r="BJ109" i="58"/>
  <c r="BJ115" i="58"/>
  <c r="BJ121" i="58"/>
  <c r="BJ102" i="58"/>
  <c r="BJ108" i="58"/>
  <c r="BJ120" i="58"/>
  <c r="BJ113" i="58"/>
  <c r="BJ106" i="58"/>
  <c r="BJ118" i="58"/>
  <c r="BV231" i="62" l="1"/>
  <c r="BV232" i="62"/>
  <c r="BV230" i="62"/>
  <c r="BR44" i="61"/>
  <c r="BR20" i="61"/>
  <c r="BR28" i="61"/>
  <c r="BR36" i="61"/>
  <c r="BR12" i="61"/>
  <c r="BV104" i="58"/>
  <c r="BV110" i="58"/>
  <c r="BV103" i="58"/>
  <c r="BV109" i="58"/>
  <c r="BV115" i="58"/>
  <c r="BV121" i="58"/>
  <c r="BV108" i="58"/>
  <c r="BV114" i="58"/>
  <c r="BV120" i="58"/>
  <c r="BV107" i="58"/>
  <c r="BV113" i="58"/>
  <c r="BV119" i="58"/>
  <c r="BV106" i="58"/>
  <c r="BV112" i="58"/>
  <c r="BV118" i="58"/>
  <c r="BV105" i="58"/>
  <c r="BV111" i="58"/>
  <c r="BV117" i="58"/>
  <c r="BV123" i="58"/>
  <c r="BV122" i="58"/>
  <c r="BV116" i="58"/>
  <c r="BO227" i="62"/>
  <c r="BO225" i="62"/>
  <c r="BO226" i="62"/>
  <c r="BO231" i="62"/>
  <c r="BO228" i="62"/>
  <c r="BO224" i="62"/>
  <c r="BO232" i="62"/>
  <c r="BO230" i="62"/>
  <c r="BK44" i="61"/>
  <c r="BK20" i="61"/>
  <c r="BK28" i="61"/>
  <c r="BK36" i="61"/>
  <c r="BK12" i="61"/>
  <c r="BO102" i="58"/>
  <c r="BO106" i="58"/>
  <c r="BO105" i="58"/>
  <c r="BO109" i="58"/>
  <c r="BO115" i="58"/>
  <c r="BO121" i="58"/>
  <c r="BO103" i="58"/>
  <c r="BO104" i="58"/>
  <c r="BO107" i="58"/>
  <c r="BO113" i="58"/>
  <c r="BO119" i="58"/>
  <c r="BO114" i="58"/>
  <c r="BO120" i="58"/>
  <c r="BO112" i="58"/>
  <c r="BO118" i="58"/>
  <c r="BO111" i="58"/>
  <c r="BO117" i="58"/>
  <c r="BO123" i="58"/>
  <c r="BO110" i="58"/>
  <c r="BO116" i="58"/>
  <c r="BO122" i="58"/>
  <c r="BO108" i="58"/>
  <c r="BI219" i="62"/>
  <c r="BI225" i="62"/>
  <c r="BI230" i="62"/>
  <c r="BI227" i="62"/>
  <c r="BI220" i="62"/>
  <c r="BI226" i="62"/>
  <c r="BI231" i="62"/>
  <c r="BI221" i="62"/>
  <c r="BI222" i="62"/>
  <c r="BI228" i="62"/>
  <c r="BI218" i="62"/>
  <c r="BI224" i="62"/>
  <c r="BI232" i="62"/>
  <c r="BE44" i="61"/>
  <c r="BE20" i="61"/>
  <c r="BE28" i="61"/>
  <c r="BE36" i="61"/>
  <c r="BE12" i="61"/>
  <c r="BI102" i="58"/>
  <c r="BI105" i="58"/>
  <c r="BI108" i="58"/>
  <c r="BI111" i="58"/>
  <c r="BI114" i="58"/>
  <c r="BI117" i="58"/>
  <c r="BI120" i="58"/>
  <c r="BI123" i="58"/>
  <c r="BI121" i="58"/>
  <c r="BI101" i="58"/>
  <c r="BI104" i="58"/>
  <c r="BI107" i="58"/>
  <c r="BI110" i="58"/>
  <c r="BI113" i="58"/>
  <c r="BI116" i="58"/>
  <c r="BI119" i="58"/>
  <c r="BI122" i="58"/>
  <c r="BI103" i="58"/>
  <c r="BI106" i="58"/>
  <c r="BI109" i="58"/>
  <c r="BI112" i="58"/>
  <c r="BI115" i="58"/>
  <c r="BI118" i="58"/>
  <c r="BU231" i="62"/>
  <c r="BU232" i="62"/>
  <c r="BU230" i="62"/>
  <c r="BQ36" i="61"/>
  <c r="BQ12" i="61"/>
  <c r="BQ44" i="61"/>
  <c r="BQ20" i="61"/>
  <c r="BQ28" i="61"/>
  <c r="BU103" i="58"/>
  <c r="BU109" i="58"/>
  <c r="BU108" i="58"/>
  <c r="BU114" i="58"/>
  <c r="BU120" i="58"/>
  <c r="BU107" i="58"/>
  <c r="BU113" i="58"/>
  <c r="BU119" i="58"/>
  <c r="BU106" i="58"/>
  <c r="BU112" i="58"/>
  <c r="BU118" i="58"/>
  <c r="BU105" i="58"/>
  <c r="BU111" i="58"/>
  <c r="BU117" i="58"/>
  <c r="BU123" i="58"/>
  <c r="BU104" i="58"/>
  <c r="BU110" i="58"/>
  <c r="BU116" i="58"/>
  <c r="BU122" i="58"/>
  <c r="BU121" i="58"/>
  <c r="BU115" i="58"/>
  <c r="BH227" i="62"/>
  <c r="BH220" i="62"/>
  <c r="BH226" i="62"/>
  <c r="BH231" i="62"/>
  <c r="BH222" i="62"/>
  <c r="BH228" i="62"/>
  <c r="BH219" i="62"/>
  <c r="BH230" i="62"/>
  <c r="BH224" i="62"/>
  <c r="BH232" i="62"/>
  <c r="BH225" i="62"/>
  <c r="BH218" i="62"/>
  <c r="BH221" i="62"/>
  <c r="BD44" i="61"/>
  <c r="BD20" i="61"/>
  <c r="BD28" i="61"/>
  <c r="BD36" i="61"/>
  <c r="BD12" i="61"/>
  <c r="BH102" i="58"/>
  <c r="BH105" i="58"/>
  <c r="BH108" i="58"/>
  <c r="BH111" i="58"/>
  <c r="BH114" i="58"/>
  <c r="BH117" i="58"/>
  <c r="BH120" i="58"/>
  <c r="BH123" i="58"/>
  <c r="BH101" i="58"/>
  <c r="BH104" i="58"/>
  <c r="BH107" i="58"/>
  <c r="BH110" i="58"/>
  <c r="BH113" i="58"/>
  <c r="BH116" i="58"/>
  <c r="BH119" i="58"/>
  <c r="BH122" i="58"/>
  <c r="BH103" i="58"/>
  <c r="BH106" i="58"/>
  <c r="BH109" i="58"/>
  <c r="BH112" i="58"/>
  <c r="BH115" i="58"/>
  <c r="BH118" i="58"/>
  <c r="BH121" i="58"/>
  <c r="BS232" i="62"/>
  <c r="BS230" i="62"/>
  <c r="BS231" i="62"/>
  <c r="BO28" i="61"/>
  <c r="BO36" i="61"/>
  <c r="BO12" i="61"/>
  <c r="BO44" i="61"/>
  <c r="BO20" i="61"/>
  <c r="BS107" i="58"/>
  <c r="BS106" i="58"/>
  <c r="BS112" i="58"/>
  <c r="BS118" i="58"/>
  <c r="BS105" i="58"/>
  <c r="BS111" i="58"/>
  <c r="BS117" i="58"/>
  <c r="BS123" i="58"/>
  <c r="BS104" i="58"/>
  <c r="BS110" i="58"/>
  <c r="BS116" i="58"/>
  <c r="BS122" i="58"/>
  <c r="BS103" i="58"/>
  <c r="BS109" i="58"/>
  <c r="BS115" i="58"/>
  <c r="BS121" i="58"/>
  <c r="BS108" i="58"/>
  <c r="BS114" i="58"/>
  <c r="BS120" i="58"/>
  <c r="BS113" i="58"/>
  <c r="BS119" i="58"/>
  <c r="BP225" i="62"/>
  <c r="BP230" i="62"/>
  <c r="BP227" i="62"/>
  <c r="BP226" i="62"/>
  <c r="BP231" i="62"/>
  <c r="BP228" i="62"/>
  <c r="BP224" i="62"/>
  <c r="BP232" i="62"/>
  <c r="BL44" i="61"/>
  <c r="BL20" i="61"/>
  <c r="BL28" i="61"/>
  <c r="BL36" i="61"/>
  <c r="BL12" i="61"/>
  <c r="BP103" i="58"/>
  <c r="BP102" i="58"/>
  <c r="BP106" i="58"/>
  <c r="BP110" i="58"/>
  <c r="BP116" i="58"/>
  <c r="BP122" i="58"/>
  <c r="BP108" i="58"/>
  <c r="BP114" i="58"/>
  <c r="BP120" i="58"/>
  <c r="BP104" i="58"/>
  <c r="BP107" i="58"/>
  <c r="BP113" i="58"/>
  <c r="BP119" i="58"/>
  <c r="BP115" i="58"/>
  <c r="BP121" i="58"/>
  <c r="BP105" i="58"/>
  <c r="BP112" i="58"/>
  <c r="BP118" i="58"/>
  <c r="BP109" i="58"/>
  <c r="BP111" i="58"/>
  <c r="BP117" i="58"/>
  <c r="BP123" i="58"/>
  <c r="BG220" i="62"/>
  <c r="BG226" i="62"/>
  <c r="BG231" i="62"/>
  <c r="BG222" i="62"/>
  <c r="BG228" i="62"/>
  <c r="BG224" i="62"/>
  <c r="BG232" i="62"/>
  <c r="BG227" i="62"/>
  <c r="BG218" i="62"/>
  <c r="BG221" i="62"/>
  <c r="BG219" i="62"/>
  <c r="BG225" i="62"/>
  <c r="BG230" i="62"/>
  <c r="BC36" i="61"/>
  <c r="BC12" i="61"/>
  <c r="BC44" i="61"/>
  <c r="BC20" i="61"/>
  <c r="BC28" i="61"/>
  <c r="BG101" i="58"/>
  <c r="BG104" i="58"/>
  <c r="BG107" i="58"/>
  <c r="BG110" i="58"/>
  <c r="BG113" i="58"/>
  <c r="BG116" i="58"/>
  <c r="BG119" i="58"/>
  <c r="BG122" i="58"/>
  <c r="BG103" i="58"/>
  <c r="BG106" i="58"/>
  <c r="BG109" i="58"/>
  <c r="BG112" i="58"/>
  <c r="BG115" i="58"/>
  <c r="BG118" i="58"/>
  <c r="BG121" i="58"/>
  <c r="BG102" i="58"/>
  <c r="BG105" i="58"/>
  <c r="BG108" i="58"/>
  <c r="BG111" i="58"/>
  <c r="BG114" i="58"/>
  <c r="BG117" i="58"/>
  <c r="BG120" i="58"/>
  <c r="BG123" i="58"/>
  <c r="BR230" i="62"/>
  <c r="BR232" i="62"/>
  <c r="BR231" i="62"/>
  <c r="BN28" i="61"/>
  <c r="BN36" i="61"/>
  <c r="BN12" i="61"/>
  <c r="BN44" i="61"/>
  <c r="BN20" i="61"/>
  <c r="BR106" i="58"/>
  <c r="BR105" i="58"/>
  <c r="BR111" i="58"/>
  <c r="BR117" i="58"/>
  <c r="BR123" i="58"/>
  <c r="BR104" i="58"/>
  <c r="BR110" i="58"/>
  <c r="BR116" i="58"/>
  <c r="BR122" i="58"/>
  <c r="BR103" i="58"/>
  <c r="BR109" i="58"/>
  <c r="BR115" i="58"/>
  <c r="BR121" i="58"/>
  <c r="BR108" i="58"/>
  <c r="BR114" i="58"/>
  <c r="BR120" i="58"/>
  <c r="BR107" i="58"/>
  <c r="BR113" i="58"/>
  <c r="BR119" i="58"/>
  <c r="BR118" i="58"/>
  <c r="BR112" i="58"/>
  <c r="BM228" i="62"/>
  <c r="BM224" i="62"/>
  <c r="BM232" i="62"/>
  <c r="BM225" i="62"/>
  <c r="BM230" i="62"/>
  <c r="BM226" i="62"/>
  <c r="BM231" i="62"/>
  <c r="BM227" i="62"/>
  <c r="BI36" i="61"/>
  <c r="BI12" i="61"/>
  <c r="BI44" i="61"/>
  <c r="BI20" i="61"/>
  <c r="BI28" i="61"/>
  <c r="BM106" i="58"/>
  <c r="BM105" i="58"/>
  <c r="BM104" i="58"/>
  <c r="BM103" i="58"/>
  <c r="BM113" i="58"/>
  <c r="BM119" i="58"/>
  <c r="BM112" i="58"/>
  <c r="BM118" i="58"/>
  <c r="BM111" i="58"/>
  <c r="BM117" i="58"/>
  <c r="BM123" i="58"/>
  <c r="BM107" i="58"/>
  <c r="BM110" i="58"/>
  <c r="BM116" i="58"/>
  <c r="BM122" i="58"/>
  <c r="BM102" i="58"/>
  <c r="BM109" i="58"/>
  <c r="BM115" i="58"/>
  <c r="BM121" i="58"/>
  <c r="BM108" i="58"/>
  <c r="BM114" i="58"/>
  <c r="BM120" i="58"/>
  <c r="BT231" i="62"/>
  <c r="BT232" i="62"/>
  <c r="BT230" i="62"/>
  <c r="BP36" i="61"/>
  <c r="BP12" i="61"/>
  <c r="BP44" i="61"/>
  <c r="BP20" i="61"/>
  <c r="BP28" i="61"/>
  <c r="BT108" i="58"/>
  <c r="BT107" i="58"/>
  <c r="BT113" i="58"/>
  <c r="BT119" i="58"/>
  <c r="BT106" i="58"/>
  <c r="BT112" i="58"/>
  <c r="BT118" i="58"/>
  <c r="BT105" i="58"/>
  <c r="BT111" i="58"/>
  <c r="BT117" i="58"/>
  <c r="BT123" i="58"/>
  <c r="BT104" i="58"/>
  <c r="BT110" i="58"/>
  <c r="BT116" i="58"/>
  <c r="BT122" i="58"/>
  <c r="BT103" i="58"/>
  <c r="BT109" i="58"/>
  <c r="BT115" i="58"/>
  <c r="BT121" i="58"/>
  <c r="BT120" i="58"/>
  <c r="BT114" i="58"/>
  <c r="AC12" i="57"/>
  <c r="AC13" i="57"/>
  <c r="AC20" i="57"/>
  <c r="AC21" i="57"/>
  <c r="AC28" i="57"/>
  <c r="AC29" i="57"/>
  <c r="AC36" i="57"/>
  <c r="AC37" i="57"/>
  <c r="AC44" i="57"/>
  <c r="AC45" i="57"/>
  <c r="AC52" i="57"/>
  <c r="AC53" i="57"/>
  <c r="AC60" i="57"/>
  <c r="AC61" i="57"/>
  <c r="AC68" i="57"/>
  <c r="AC69" i="57"/>
  <c r="AC76" i="57"/>
  <c r="AC77" i="57"/>
  <c r="AC84" i="57"/>
  <c r="AC85" i="57"/>
  <c r="AC92" i="57"/>
  <c r="AC93" i="57"/>
  <c r="AC100" i="57"/>
  <c r="AC101" i="57"/>
  <c r="H12" i="56"/>
  <c r="H10" i="56"/>
  <c r="H9" i="56"/>
  <c r="H14" i="56"/>
  <c r="H13" i="56"/>
  <c r="H15" i="56"/>
  <c r="H16" i="56"/>
  <c r="H11" i="56"/>
  <c r="H8" i="56"/>
  <c r="CV237" i="62" l="1"/>
  <c r="CV238" i="62"/>
  <c r="CV239" i="62"/>
  <c r="CV236" i="62"/>
  <c r="CV20" i="62"/>
  <c r="CV21" i="62"/>
  <c r="CV22" i="62"/>
  <c r="CV23" i="62"/>
  <c r="CV32" i="62"/>
  <c r="CV33" i="62"/>
  <c r="CV34" i="62"/>
  <c r="CV35" i="62"/>
  <c r="CV36" i="62"/>
  <c r="CV24" i="62"/>
  <c r="CV26" i="62"/>
  <c r="CV27" i="62"/>
  <c r="CV28" i="62"/>
  <c r="CV29" i="62"/>
  <c r="CV30" i="62"/>
  <c r="CR37" i="61"/>
  <c r="CR30" i="61"/>
  <c r="CR29" i="61"/>
  <c r="CR22" i="61"/>
  <c r="CR21" i="61"/>
  <c r="CR14" i="61"/>
  <c r="CR7" i="61"/>
  <c r="CR6" i="61"/>
  <c r="DX54" i="58"/>
  <c r="JB54" i="58" s="1"/>
  <c r="DX53" i="58"/>
  <c r="JB53" i="58" s="1"/>
  <c r="DX52" i="58"/>
  <c r="JB52" i="58" s="1"/>
  <c r="DX51" i="58"/>
  <c r="JB51" i="58" s="1"/>
  <c r="DX50" i="58"/>
  <c r="JB50" i="58" s="1"/>
  <c r="DX57" i="58"/>
  <c r="JB57" i="58" s="1"/>
  <c r="DX56" i="58"/>
  <c r="JB56" i="58" s="1"/>
  <c r="DX55" i="58"/>
  <c r="JB55" i="58" s="1"/>
  <c r="CV251" i="62"/>
  <c r="CV250" i="62"/>
  <c r="CV248" i="62"/>
  <c r="CV249" i="62"/>
  <c r="CV247" i="62"/>
  <c r="CV86" i="62"/>
  <c r="CV87" i="62"/>
  <c r="CV88" i="62"/>
  <c r="CV89" i="62"/>
  <c r="CV90" i="62"/>
  <c r="CV92" i="62"/>
  <c r="CV93" i="62"/>
  <c r="CV82" i="62"/>
  <c r="CV83" i="62"/>
  <c r="CV84" i="62"/>
  <c r="CV94" i="62"/>
  <c r="CV95" i="62"/>
  <c r="CV96" i="62"/>
  <c r="CR41" i="61"/>
  <c r="CR33" i="61"/>
  <c r="CR25" i="61"/>
  <c r="CR17" i="61"/>
  <c r="DX78" i="58"/>
  <c r="JB78" i="58" s="1"/>
  <c r="DX77" i="58"/>
  <c r="JB77" i="58" s="1"/>
  <c r="DX76" i="58"/>
  <c r="JB76" i="58" s="1"/>
  <c r="DX75" i="58"/>
  <c r="JB75" i="58" s="1"/>
  <c r="DX74" i="58"/>
  <c r="JB74" i="58" s="1"/>
  <c r="DX73" i="58"/>
  <c r="JB73" i="58" s="1"/>
  <c r="DX72" i="58"/>
  <c r="JB72" i="58" s="1"/>
  <c r="CR44" i="61"/>
  <c r="CR36" i="61"/>
  <c r="CR28" i="61"/>
  <c r="CR20" i="61"/>
  <c r="DX113" i="58"/>
  <c r="JB113" i="58" s="1"/>
  <c r="DX112" i="58"/>
  <c r="JB112" i="58" s="1"/>
  <c r="DX111" i="58"/>
  <c r="JB111" i="58" s="1"/>
  <c r="DX123" i="58"/>
  <c r="JB123" i="58" s="1"/>
  <c r="DX110" i="58"/>
  <c r="JB110" i="58" s="1"/>
  <c r="DX122" i="58"/>
  <c r="JB122" i="58" s="1"/>
  <c r="DX109" i="58"/>
  <c r="JB109" i="58" s="1"/>
  <c r="DX121" i="58"/>
  <c r="JB121" i="58" s="1"/>
  <c r="DX108" i="58"/>
  <c r="JB108" i="58" s="1"/>
  <c r="DX120" i="58"/>
  <c r="JB120" i="58" s="1"/>
  <c r="DX107" i="58"/>
  <c r="JB107" i="58" s="1"/>
  <c r="DX119" i="58"/>
  <c r="JB119" i="58" s="1"/>
  <c r="DX118" i="58"/>
  <c r="JB118" i="58" s="1"/>
  <c r="DX117" i="58"/>
  <c r="JB117" i="58" s="1"/>
  <c r="DX116" i="58"/>
  <c r="JB116" i="58" s="1"/>
  <c r="DX115" i="58"/>
  <c r="JB115" i="58" s="1"/>
  <c r="DX114" i="58"/>
  <c r="JB114" i="58" s="1"/>
  <c r="CV260" i="62"/>
  <c r="CV258" i="62"/>
  <c r="CV259" i="62"/>
  <c r="CV152" i="62"/>
  <c r="CV161" i="62"/>
  <c r="CV147" i="62"/>
  <c r="CV150" i="62"/>
  <c r="CV143" i="62"/>
  <c r="CV144" i="62"/>
  <c r="CV156" i="62"/>
  <c r="CV162" i="62"/>
  <c r="CV148" i="62"/>
  <c r="CV154" i="62"/>
  <c r="CV158" i="62"/>
  <c r="CV153" i="62"/>
  <c r="CV159" i="62"/>
  <c r="CV155" i="62"/>
  <c r="CV146" i="62"/>
  <c r="CV149" i="62"/>
  <c r="CV160" i="62"/>
  <c r="CV141" i="62"/>
  <c r="CV142" i="62"/>
  <c r="CV140" i="62"/>
  <c r="CR19" i="61"/>
  <c r="CR11" i="61"/>
  <c r="DX89" i="58"/>
  <c r="JB89" i="58" s="1"/>
  <c r="DX88" i="58"/>
  <c r="JB88" i="58" s="1"/>
  <c r="DX87" i="58"/>
  <c r="JB87" i="58" s="1"/>
  <c r="DX90" i="58"/>
  <c r="JB90" i="58" s="1"/>
  <c r="DX91" i="58"/>
  <c r="JB91" i="58" s="1"/>
  <c r="CV246" i="62"/>
  <c r="CV244" i="62"/>
  <c r="CV245" i="62"/>
  <c r="CV242" i="62"/>
  <c r="CV243" i="62"/>
  <c r="CV53" i="62"/>
  <c r="CV54" i="62"/>
  <c r="CV62" i="62"/>
  <c r="CV63" i="62"/>
  <c r="CV64" i="62"/>
  <c r="CV65" i="62"/>
  <c r="CV66" i="62"/>
  <c r="CV74" i="62"/>
  <c r="CV75" i="62"/>
  <c r="CV76" i="62"/>
  <c r="CV77" i="62"/>
  <c r="CV78" i="62"/>
  <c r="CV56" i="62"/>
  <c r="CV57" i="62"/>
  <c r="CV58" i="62"/>
  <c r="CV59" i="62"/>
  <c r="CV60" i="62"/>
  <c r="CV68" i="62"/>
  <c r="CV69" i="62"/>
  <c r="CV70" i="62"/>
  <c r="CV71" i="62"/>
  <c r="CV72" i="62"/>
  <c r="CV80" i="62"/>
  <c r="CV81" i="62"/>
  <c r="CV52" i="62"/>
  <c r="CR40" i="61"/>
  <c r="CR39" i="61"/>
  <c r="CR32" i="61"/>
  <c r="CR24" i="61"/>
  <c r="CR16" i="61"/>
  <c r="CR9" i="61"/>
  <c r="CR8" i="61"/>
  <c r="DX66" i="58"/>
  <c r="JB66" i="58" s="1"/>
  <c r="DX65" i="58"/>
  <c r="JB65" i="58" s="1"/>
  <c r="DX64" i="58"/>
  <c r="JB64" i="58" s="1"/>
  <c r="DX63" i="58"/>
  <c r="JB63" i="58" s="1"/>
  <c r="DX62" i="58"/>
  <c r="JB62" i="58" s="1"/>
  <c r="DX71" i="58"/>
  <c r="JB71" i="58" s="1"/>
  <c r="DX70" i="58"/>
  <c r="JB70" i="58" s="1"/>
  <c r="DX69" i="58"/>
  <c r="JB69" i="58" s="1"/>
  <c r="DX68" i="58"/>
  <c r="JB68" i="58" s="1"/>
  <c r="DX67" i="58"/>
  <c r="JB67" i="58" s="1"/>
  <c r="CV235" i="62"/>
  <c r="CV14" i="62"/>
  <c r="CV15" i="62"/>
  <c r="CV16" i="62"/>
  <c r="CV17" i="62"/>
  <c r="CV18" i="62"/>
  <c r="CR13" i="61"/>
  <c r="CR5" i="61"/>
  <c r="DX42" i="58"/>
  <c r="JB42" i="58" s="1"/>
  <c r="DX41" i="58"/>
  <c r="JB41" i="58" s="1"/>
  <c r="DX40" i="58"/>
  <c r="JB40" i="58" s="1"/>
  <c r="DX39" i="58"/>
  <c r="JB39" i="58" s="1"/>
  <c r="DX49" i="58"/>
  <c r="JB49" i="58" s="1"/>
  <c r="DX48" i="58"/>
  <c r="JB48" i="58" s="1"/>
  <c r="DX47" i="58"/>
  <c r="JB47" i="58" s="1"/>
  <c r="DX46" i="58"/>
  <c r="JB46" i="58" s="1"/>
  <c r="DX45" i="58"/>
  <c r="JB45" i="58" s="1"/>
  <c r="DX44" i="58"/>
  <c r="JB44" i="58" s="1"/>
  <c r="DX43" i="58"/>
  <c r="JB43" i="58" s="1"/>
  <c r="DX37" i="58"/>
  <c r="JB37" i="58" s="1"/>
  <c r="DX36" i="58"/>
  <c r="JB36" i="58" s="1"/>
  <c r="DX38" i="58"/>
  <c r="JB38" i="58" s="1"/>
  <c r="DX35" i="58"/>
  <c r="JB35" i="58" s="1"/>
  <c r="DX34" i="58"/>
  <c r="JB34" i="58" s="1"/>
  <c r="DX33" i="58"/>
  <c r="JB33" i="58" s="1"/>
  <c r="DX32" i="58"/>
  <c r="JB32" i="58" s="1"/>
  <c r="DX31" i="58"/>
  <c r="JB31" i="58" s="1"/>
  <c r="DX30" i="58"/>
  <c r="JB30" i="58" s="1"/>
  <c r="CV257" i="62"/>
  <c r="CV256" i="62"/>
  <c r="CV134" i="62"/>
  <c r="CV135" i="62"/>
  <c r="CV136" i="62"/>
  <c r="CV137" i="62"/>
  <c r="CV138" i="62"/>
  <c r="CV122" i="62"/>
  <c r="CV123" i="62"/>
  <c r="CV124" i="62"/>
  <c r="CV125" i="62"/>
  <c r="CV126" i="62"/>
  <c r="CV128" i="62"/>
  <c r="CV129" i="62"/>
  <c r="CV130" i="62"/>
  <c r="CV131" i="62"/>
  <c r="CV132" i="62"/>
  <c r="DX86" i="58"/>
  <c r="JB86" i="58" s="1"/>
  <c r="DX85" i="58"/>
  <c r="JB85" i="58" s="1"/>
  <c r="DX84" i="58"/>
  <c r="JB84" i="58" s="1"/>
  <c r="CV218" i="62"/>
  <c r="CV215" i="62"/>
  <c r="CV212" i="62"/>
  <c r="CV224" i="62"/>
  <c r="CV231" i="62"/>
  <c r="CV226" i="62"/>
  <c r="CV230" i="62"/>
  <c r="CV232" i="62"/>
  <c r="CV228" i="62"/>
  <c r="CV213" i="62"/>
  <c r="CV219" i="62"/>
  <c r="CV222" i="62"/>
  <c r="CV225" i="62"/>
  <c r="CV220" i="62"/>
  <c r="CV227" i="62"/>
  <c r="CV216" i="62"/>
  <c r="CV221" i="62"/>
  <c r="CV214" i="62"/>
  <c r="CR12" i="61"/>
  <c r="DX100" i="58"/>
  <c r="JB100" i="58" s="1"/>
  <c r="DX99" i="58"/>
  <c r="JB99" i="58" s="1"/>
  <c r="DX101" i="58"/>
  <c r="JB101" i="58" s="1"/>
  <c r="DX106" i="58"/>
  <c r="JB106" i="58" s="1"/>
  <c r="DX105" i="58"/>
  <c r="JB105" i="58" s="1"/>
  <c r="DX102" i="58"/>
  <c r="JB102" i="58" s="1"/>
  <c r="DX104" i="58"/>
  <c r="JB104" i="58" s="1"/>
  <c r="DX103" i="58"/>
  <c r="JB103" i="58" s="1"/>
  <c r="CV181" i="62"/>
  <c r="CV211" i="62"/>
  <c r="CV175" i="62"/>
  <c r="CV193" i="62"/>
  <c r="CV187" i="62"/>
  <c r="CV217" i="62"/>
  <c r="CV205" i="62"/>
  <c r="CV163" i="62"/>
  <c r="CV145" i="62"/>
  <c r="CV169" i="62"/>
  <c r="CV229" i="62"/>
  <c r="CV157" i="62"/>
  <c r="CV199" i="62"/>
  <c r="CV151" i="62"/>
  <c r="CV223" i="62"/>
  <c r="CV43" i="62"/>
  <c r="CV55" i="62"/>
  <c r="CV139" i="62"/>
  <c r="CV67" i="62"/>
  <c r="CV13" i="62"/>
  <c r="CV91" i="62"/>
  <c r="CV115" i="62"/>
  <c r="CV127" i="62"/>
  <c r="CV7" i="62"/>
  <c r="CV79" i="62"/>
  <c r="CV103" i="62"/>
  <c r="CV37" i="62"/>
  <c r="CV25" i="62"/>
  <c r="CV49" i="62"/>
  <c r="CV61" i="62"/>
  <c r="CV73" i="62"/>
  <c r="CV133" i="62"/>
  <c r="CV85" i="62"/>
  <c r="CV109" i="62"/>
  <c r="CV121" i="62"/>
  <c r="CV19" i="62"/>
  <c r="CV97" i="62"/>
  <c r="CV31" i="62"/>
  <c r="CV5" i="62"/>
  <c r="DX13" i="58"/>
  <c r="JB13" i="58" s="1"/>
  <c r="DX12" i="58"/>
  <c r="JB12" i="58" s="1"/>
  <c r="DX5" i="58"/>
  <c r="JB5" i="58" s="1"/>
  <c r="DX11" i="58"/>
  <c r="JB11" i="58" s="1"/>
  <c r="DX10" i="58"/>
  <c r="JB10" i="58" s="1"/>
  <c r="DX9" i="58"/>
  <c r="JB9" i="58" s="1"/>
  <c r="DX8" i="58"/>
  <c r="JB8" i="58" s="1"/>
  <c r="DX14" i="58"/>
  <c r="JB14" i="58" s="1"/>
  <c r="DX7" i="58"/>
  <c r="JB7" i="58" s="1"/>
  <c r="DX6" i="58"/>
  <c r="JB6" i="58" s="1"/>
  <c r="CV9" i="62"/>
  <c r="CV10" i="62"/>
  <c r="CV11" i="62"/>
  <c r="CV12" i="62"/>
  <c r="CV8" i="62"/>
  <c r="CV6" i="62"/>
  <c r="DX25" i="58"/>
  <c r="JB25" i="58" s="1"/>
  <c r="DX24" i="58"/>
  <c r="JB24" i="58" s="1"/>
  <c r="DX23" i="58"/>
  <c r="JB23" i="58" s="1"/>
  <c r="DX22" i="58"/>
  <c r="JB22" i="58" s="1"/>
  <c r="DX21" i="58"/>
  <c r="JB21" i="58" s="1"/>
  <c r="DX20" i="58"/>
  <c r="JB20" i="58" s="1"/>
  <c r="DX26" i="58"/>
  <c r="JB26" i="58" s="1"/>
  <c r="DX19" i="58"/>
  <c r="JB19" i="58" s="1"/>
  <c r="DX18" i="58"/>
  <c r="JB18" i="58" s="1"/>
  <c r="DX17" i="58"/>
  <c r="JB17" i="58" s="1"/>
  <c r="DX29" i="58"/>
  <c r="JB29" i="58" s="1"/>
  <c r="DX16" i="58"/>
  <c r="JB16" i="58" s="1"/>
  <c r="DX28" i="58"/>
  <c r="JB28" i="58" s="1"/>
  <c r="DX15" i="58"/>
  <c r="JB15" i="58" s="1"/>
  <c r="DX27" i="58"/>
  <c r="JB27" i="58" s="1"/>
  <c r="CV172" i="62"/>
  <c r="CV192" i="62"/>
  <c r="CV197" i="62"/>
  <c r="CV210" i="62"/>
  <c r="CV170" i="62"/>
  <c r="CV171" i="62"/>
  <c r="CV183" i="62"/>
  <c r="CV185" i="62"/>
  <c r="CV198" i="62"/>
  <c r="CV190" i="62"/>
  <c r="CV186" i="62"/>
  <c r="CV201" i="62"/>
  <c r="CV182" i="62"/>
  <c r="CV194" i="62"/>
  <c r="CV196" i="62"/>
  <c r="CV202" i="62"/>
  <c r="CV208" i="62"/>
  <c r="CV173" i="62"/>
  <c r="CV174" i="62"/>
  <c r="CV204" i="62"/>
  <c r="CV207" i="62"/>
  <c r="CV165" i="62"/>
  <c r="CV188" i="62"/>
  <c r="CV209" i="62"/>
  <c r="CV168" i="62"/>
  <c r="CV203" i="62"/>
  <c r="CV177" i="62"/>
  <c r="CV166" i="62"/>
  <c r="CV167" i="62"/>
  <c r="CV200" i="62"/>
  <c r="CV178" i="62"/>
  <c r="CV180" i="62"/>
  <c r="CV195" i="62"/>
  <c r="CV176" i="62"/>
  <c r="CV189" i="62"/>
  <c r="CV191" i="62"/>
  <c r="CV206" i="62"/>
  <c r="CV179" i="62"/>
  <c r="CV164" i="62"/>
  <c r="CV184" i="62"/>
  <c r="CR43" i="61"/>
  <c r="CR35" i="61"/>
  <c r="CR27" i="61"/>
  <c r="DX98" i="58"/>
  <c r="JB98" i="58" s="1"/>
  <c r="DX97" i="58"/>
  <c r="JB97" i="58" s="1"/>
  <c r="DX96" i="58"/>
  <c r="JB96" i="58" s="1"/>
  <c r="DX95" i="58"/>
  <c r="JB95" i="58" s="1"/>
  <c r="DX94" i="58"/>
  <c r="JB94" i="58" s="1"/>
  <c r="DX93" i="58"/>
  <c r="JB93" i="58" s="1"/>
  <c r="DX92" i="58"/>
  <c r="JB92" i="58" s="1"/>
  <c r="CV252" i="62"/>
  <c r="CV253" i="62"/>
  <c r="CV254" i="62"/>
  <c r="CV255" i="62"/>
  <c r="CV110" i="62"/>
  <c r="CV111" i="62"/>
  <c r="CV112" i="62"/>
  <c r="CV113" i="62"/>
  <c r="CV114" i="62"/>
  <c r="CV98" i="62"/>
  <c r="CV99" i="62"/>
  <c r="CV100" i="62"/>
  <c r="CV101" i="62"/>
  <c r="CV102" i="62"/>
  <c r="CV104" i="62"/>
  <c r="CV105" i="62"/>
  <c r="CV106" i="62"/>
  <c r="CV107" i="62"/>
  <c r="CV108" i="62"/>
  <c r="CV116" i="62"/>
  <c r="CV117" i="62"/>
  <c r="CV118" i="62"/>
  <c r="CV119" i="62"/>
  <c r="CV120" i="62"/>
  <c r="CR42" i="61"/>
  <c r="CR34" i="61"/>
  <c r="CR26" i="61"/>
  <c r="CR18" i="61"/>
  <c r="CR10" i="61"/>
  <c r="DX83" i="58"/>
  <c r="JB83" i="58" s="1"/>
  <c r="DX82" i="58"/>
  <c r="JB82" i="58" s="1"/>
  <c r="DX81" i="58"/>
  <c r="JB81" i="58" s="1"/>
  <c r="DX80" i="58"/>
  <c r="JB80" i="58" s="1"/>
  <c r="DX79" i="58"/>
  <c r="JB79" i="58" s="1"/>
  <c r="CV240" i="62"/>
  <c r="CV241" i="62"/>
  <c r="CV41" i="62"/>
  <c r="CV42" i="62"/>
  <c r="CV44" i="62"/>
  <c r="CV45" i="62"/>
  <c r="CV46" i="62"/>
  <c r="CV47" i="62"/>
  <c r="CV48" i="62"/>
  <c r="CV38" i="62"/>
  <c r="CV39" i="62"/>
  <c r="CV40" i="62"/>
  <c r="CV50" i="62"/>
  <c r="CV51" i="62"/>
  <c r="CR38" i="61"/>
  <c r="CR31" i="61"/>
  <c r="CR23" i="61"/>
  <c r="CR15" i="61"/>
  <c r="DX61" i="58"/>
  <c r="JB61" i="58" s="1"/>
  <c r="DX60" i="58"/>
  <c r="JB60" i="58" s="1"/>
  <c r="DX59" i="58"/>
  <c r="JB59" i="58" s="1"/>
  <c r="DX58" i="58"/>
  <c r="JB58" i="58" s="1"/>
  <c r="S7" i="57"/>
  <c r="X7" i="57"/>
  <c r="AC7" i="57"/>
  <c r="S8" i="57"/>
  <c r="X8" i="57"/>
  <c r="AC8" i="57"/>
  <c r="S9" i="57"/>
  <c r="X9" i="57"/>
  <c r="AC9" i="57"/>
  <c r="S10" i="57"/>
  <c r="AC10" i="57"/>
  <c r="X10" i="57"/>
  <c r="S11" i="57"/>
  <c r="AC11" i="57"/>
  <c r="X11" i="57"/>
  <c r="S12" i="57"/>
  <c r="X12" i="57"/>
  <c r="S13" i="57"/>
  <c r="X13" i="57"/>
  <c r="S14" i="57"/>
  <c r="X14" i="57"/>
  <c r="AC14" i="57"/>
  <c r="S15" i="57"/>
  <c r="X15" i="57"/>
  <c r="AC15" i="57"/>
  <c r="S16" i="57"/>
  <c r="X16" i="57"/>
  <c r="AC16" i="57"/>
  <c r="S17" i="57"/>
  <c r="X17" i="57"/>
  <c r="AC17" i="57"/>
  <c r="S18" i="57"/>
  <c r="AC18" i="57"/>
  <c r="X18" i="57"/>
  <c r="S19" i="57"/>
  <c r="AC19" i="57"/>
  <c r="X19" i="57"/>
  <c r="S20" i="57"/>
  <c r="X20" i="57"/>
  <c r="S21" i="57"/>
  <c r="X21" i="57"/>
  <c r="S22" i="57"/>
  <c r="X22" i="57"/>
  <c r="AC22" i="57"/>
  <c r="S23" i="57"/>
  <c r="X23" i="57"/>
  <c r="AC23" i="57"/>
  <c r="S24" i="57"/>
  <c r="X24" i="57"/>
  <c r="AC24" i="57"/>
  <c r="S25" i="57"/>
  <c r="X25" i="57"/>
  <c r="AC25" i="57"/>
  <c r="S26" i="57"/>
  <c r="AC26" i="57"/>
  <c r="X26" i="57"/>
  <c r="S27" i="57"/>
  <c r="AC27" i="57"/>
  <c r="X27" i="57"/>
  <c r="S28" i="57"/>
  <c r="X28" i="57"/>
  <c r="S29" i="57"/>
  <c r="X29" i="57"/>
  <c r="S30" i="57"/>
  <c r="X30" i="57"/>
  <c r="AC30" i="57"/>
  <c r="S31" i="57"/>
  <c r="X31" i="57"/>
  <c r="AC31" i="57"/>
  <c r="S32" i="57"/>
  <c r="X32" i="57"/>
  <c r="AC32" i="57"/>
  <c r="S33" i="57"/>
  <c r="X33" i="57"/>
  <c r="AC33" i="57"/>
  <c r="S34" i="57"/>
  <c r="AC34" i="57"/>
  <c r="X34" i="57"/>
  <c r="S35" i="57"/>
  <c r="AC35" i="57"/>
  <c r="X35" i="57"/>
  <c r="S36" i="57"/>
  <c r="X36" i="57"/>
  <c r="S37" i="57"/>
  <c r="X37" i="57"/>
  <c r="S38" i="57"/>
  <c r="X38" i="57"/>
  <c r="AC38" i="57"/>
  <c r="S39" i="57"/>
  <c r="X39" i="57"/>
  <c r="AC39" i="57"/>
  <c r="S40" i="57"/>
  <c r="X40" i="57"/>
  <c r="AC40" i="57"/>
  <c r="S41" i="57"/>
  <c r="X41" i="57"/>
  <c r="AC41" i="57"/>
  <c r="S42" i="57"/>
  <c r="AC42" i="57"/>
  <c r="X42" i="57"/>
  <c r="S43" i="57"/>
  <c r="AC43" i="57"/>
  <c r="X43" i="57"/>
  <c r="S44" i="57"/>
  <c r="X44" i="57"/>
  <c r="S45" i="57"/>
  <c r="X45" i="57"/>
  <c r="S46" i="57"/>
  <c r="X46" i="57"/>
  <c r="AC46" i="57"/>
  <c r="S47" i="57"/>
  <c r="X47" i="57"/>
  <c r="AC47" i="57"/>
  <c r="S48" i="57"/>
  <c r="X48" i="57"/>
  <c r="AC48" i="57"/>
  <c r="S49" i="57"/>
  <c r="X49" i="57"/>
  <c r="AC49" i="57"/>
  <c r="S50" i="57"/>
  <c r="AC50" i="57"/>
  <c r="X50" i="57"/>
  <c r="S51" i="57"/>
  <c r="AC51" i="57"/>
  <c r="X51" i="57"/>
  <c r="S52" i="57"/>
  <c r="X52" i="57"/>
  <c r="S53" i="57"/>
  <c r="X53" i="57"/>
  <c r="S54" i="57"/>
  <c r="X54" i="57"/>
  <c r="AC54" i="57"/>
  <c r="S55" i="57"/>
  <c r="X55" i="57"/>
  <c r="AC55" i="57"/>
  <c r="S56" i="57"/>
  <c r="X56" i="57"/>
  <c r="AC56" i="57"/>
  <c r="S57" i="57"/>
  <c r="X57" i="57"/>
  <c r="AC57" i="57"/>
  <c r="S58" i="57"/>
  <c r="AC58" i="57"/>
  <c r="X58" i="57"/>
  <c r="S59" i="57"/>
  <c r="AC59" i="57"/>
  <c r="X59" i="57"/>
  <c r="S60" i="57"/>
  <c r="X60" i="57"/>
  <c r="S61" i="57"/>
  <c r="X61" i="57"/>
  <c r="S62" i="57"/>
  <c r="X62" i="57"/>
  <c r="AC62" i="57"/>
  <c r="S63" i="57"/>
  <c r="X63" i="57"/>
  <c r="AC63" i="57"/>
  <c r="S64" i="57"/>
  <c r="X64" i="57"/>
  <c r="AC64" i="57"/>
  <c r="S65" i="57"/>
  <c r="X65" i="57"/>
  <c r="AC65" i="57"/>
  <c r="S66" i="57"/>
  <c r="AC66" i="57"/>
  <c r="X66" i="57"/>
  <c r="S67" i="57"/>
  <c r="AC67" i="57"/>
  <c r="X67" i="57"/>
  <c r="S68" i="57"/>
  <c r="X68" i="57"/>
  <c r="S69" i="57"/>
  <c r="X69" i="57"/>
  <c r="S70" i="57"/>
  <c r="X70" i="57"/>
  <c r="AC70" i="57"/>
  <c r="S71" i="57"/>
  <c r="X71" i="57"/>
  <c r="AC71" i="57"/>
  <c r="S72" i="57"/>
  <c r="X72" i="57"/>
  <c r="AC72" i="57"/>
  <c r="S73" i="57"/>
  <c r="X73" i="57"/>
  <c r="AC73" i="57"/>
  <c r="S74" i="57"/>
  <c r="AC74" i="57"/>
  <c r="X74" i="57"/>
  <c r="S75" i="57"/>
  <c r="AC75" i="57"/>
  <c r="X75" i="57"/>
  <c r="S76" i="57"/>
  <c r="X76" i="57"/>
  <c r="S77" i="57"/>
  <c r="X77" i="57"/>
  <c r="S78" i="57"/>
  <c r="X78" i="57"/>
  <c r="AC78" i="57"/>
  <c r="S79" i="57"/>
  <c r="X79" i="57"/>
  <c r="AC79" i="57"/>
  <c r="S80" i="57"/>
  <c r="X80" i="57"/>
  <c r="AC80" i="57"/>
  <c r="S81" i="57"/>
  <c r="X81" i="57"/>
  <c r="AC81" i="57"/>
  <c r="S82" i="57"/>
  <c r="AC82" i="57"/>
  <c r="X82" i="57"/>
  <c r="S83" i="57"/>
  <c r="AC83" i="57"/>
  <c r="X83" i="57"/>
  <c r="S84" i="57"/>
  <c r="X84" i="57"/>
  <c r="S85" i="57"/>
  <c r="X85" i="57"/>
  <c r="S86" i="57"/>
  <c r="X86" i="57"/>
  <c r="AC86" i="57"/>
  <c r="S87" i="57"/>
  <c r="X87" i="57"/>
  <c r="AC87" i="57"/>
  <c r="S88" i="57"/>
  <c r="X88" i="57"/>
  <c r="AC88" i="57"/>
  <c r="S89" i="57"/>
  <c r="X89" i="57"/>
  <c r="AC89" i="57"/>
  <c r="S90" i="57"/>
  <c r="AC90" i="57"/>
  <c r="X90" i="57"/>
  <c r="S91" i="57"/>
  <c r="AC91" i="57"/>
  <c r="X91" i="57"/>
  <c r="S92" i="57"/>
  <c r="X92" i="57"/>
  <c r="S93" i="57"/>
  <c r="X93" i="57"/>
  <c r="S94" i="57"/>
  <c r="X94" i="57"/>
  <c r="AC94" i="57"/>
  <c r="S95" i="57"/>
  <c r="X95" i="57"/>
  <c r="AC95" i="57"/>
  <c r="S96" i="57"/>
  <c r="X96" i="57"/>
  <c r="AC96" i="57"/>
  <c r="S97" i="57"/>
  <c r="X97" i="57"/>
  <c r="AC97" i="57"/>
  <c r="S98" i="57"/>
  <c r="AC98" i="57"/>
  <c r="X98" i="57"/>
  <c r="S99" i="57"/>
  <c r="AC99" i="57"/>
  <c r="X99" i="57"/>
  <c r="S100" i="57"/>
  <c r="X100" i="57"/>
  <c r="S101" i="57"/>
  <c r="X101" i="57"/>
  <c r="S6" i="57"/>
  <c r="X6" i="57"/>
  <c r="AC6" i="57"/>
  <c r="R34" i="60" l="1"/>
  <c r="R37" i="60"/>
  <c r="R42" i="60"/>
  <c r="R38" i="60"/>
  <c r="R66" i="60"/>
  <c r="R48" i="60"/>
  <c r="R32" i="60"/>
  <c r="R59" i="60"/>
  <c r="R39" i="60"/>
  <c r="R55" i="60"/>
  <c r="R33" i="60"/>
  <c r="R57" i="60"/>
  <c r="R35" i="60"/>
  <c r="R49" i="60"/>
  <c r="R50" i="60"/>
  <c r="R58" i="60"/>
  <c r="R36" i="60"/>
  <c r="R52" i="60"/>
  <c r="R51" i="60"/>
  <c r="R45" i="60"/>
  <c r="R62" i="60"/>
  <c r="R43" i="60"/>
  <c r="R64" i="60"/>
  <c r="R44" i="60"/>
  <c r="R46" i="60"/>
  <c r="R40" i="60"/>
  <c r="R47" i="60"/>
  <c r="R65" i="60"/>
  <c r="R61" i="60"/>
  <c r="R60" i="60"/>
  <c r="R53" i="60"/>
  <c r="R56" i="60"/>
  <c r="R54" i="60"/>
  <c r="R63" i="60"/>
  <c r="R41" i="60"/>
  <c r="R12" i="60"/>
  <c r="R11" i="60"/>
  <c r="R10" i="60"/>
  <c r="R13" i="60"/>
  <c r="R9" i="60"/>
  <c r="R14" i="60"/>
  <c r="R24" i="60"/>
  <c r="R31" i="60"/>
  <c r="R19" i="60"/>
  <c r="R29" i="60"/>
  <c r="R21" i="60"/>
  <c r="R16" i="60"/>
  <c r="R18" i="60"/>
  <c r="R20" i="60"/>
  <c r="R15" i="60"/>
  <c r="R17" i="60"/>
  <c r="R23" i="60"/>
  <c r="R30" i="60"/>
  <c r="R28" i="60"/>
  <c r="R25" i="60"/>
  <c r="R27" i="60"/>
  <c r="R22" i="60"/>
  <c r="R26" i="60"/>
  <c r="R8" i="60"/>
  <c r="R6" i="60"/>
  <c r="R7" i="60"/>
  <c r="R5" i="60"/>
  <c r="R4" i="60"/>
  <c r="R95" i="60"/>
  <c r="R88" i="60"/>
  <c r="R87" i="60"/>
  <c r="R90" i="60"/>
  <c r="R96" i="60"/>
  <c r="R93" i="60"/>
  <c r="R92" i="60"/>
  <c r="R89" i="60"/>
  <c r="R94" i="60"/>
  <c r="R91" i="60"/>
  <c r="R68" i="60"/>
  <c r="R75" i="60"/>
  <c r="R73" i="60"/>
  <c r="R72" i="60"/>
  <c r="R76" i="60"/>
  <c r="R69" i="60"/>
  <c r="R70" i="60"/>
  <c r="R67" i="60"/>
  <c r="R74" i="60"/>
  <c r="R71" i="60"/>
  <c r="R108" i="60"/>
  <c r="R107" i="60"/>
  <c r="R109" i="60"/>
  <c r="R114" i="60"/>
  <c r="R98" i="60"/>
  <c r="R113" i="60"/>
  <c r="R103" i="60"/>
  <c r="R99" i="60"/>
  <c r="R112" i="60"/>
  <c r="R115" i="60"/>
  <c r="R106" i="60"/>
  <c r="R116" i="60"/>
  <c r="R97" i="60"/>
  <c r="R100" i="60"/>
  <c r="R110" i="60"/>
  <c r="R105" i="60"/>
  <c r="R104" i="60"/>
  <c r="R101" i="60"/>
  <c r="R111" i="60"/>
  <c r="R102" i="60"/>
  <c r="R85" i="60"/>
  <c r="R83" i="60"/>
  <c r="R78" i="60"/>
  <c r="R79" i="60"/>
  <c r="R80" i="60"/>
  <c r="R81" i="60"/>
  <c r="R82" i="60"/>
  <c r="R84" i="60"/>
  <c r="R77" i="60"/>
  <c r="R86" i="60"/>
  <c r="M101" i="60"/>
  <c r="M112" i="60"/>
  <c r="M114" i="60"/>
  <c r="M102" i="60"/>
  <c r="M111" i="60"/>
  <c r="M100" i="60"/>
  <c r="M110" i="60"/>
  <c r="M107" i="60"/>
  <c r="M113" i="60"/>
  <c r="M109" i="60"/>
  <c r="M115" i="60"/>
  <c r="M97" i="60"/>
  <c r="M108" i="60"/>
  <c r="M98" i="60"/>
  <c r="M103" i="60"/>
  <c r="M106" i="60"/>
  <c r="M104" i="60"/>
  <c r="M105" i="60"/>
  <c r="M116" i="60"/>
  <c r="M99" i="60"/>
  <c r="M90" i="60"/>
  <c r="M88" i="60"/>
  <c r="M89" i="60"/>
  <c r="M96" i="60"/>
  <c r="M91" i="60"/>
  <c r="M94" i="60"/>
  <c r="M92" i="60"/>
  <c r="M93" i="60"/>
  <c r="M95" i="60"/>
  <c r="M87" i="60"/>
  <c r="M77" i="60"/>
  <c r="M80" i="60"/>
  <c r="M78" i="60"/>
  <c r="M83" i="60"/>
  <c r="M81" i="60"/>
  <c r="M84" i="60"/>
  <c r="M79" i="60"/>
  <c r="M82" i="60"/>
  <c r="M86" i="60"/>
  <c r="M85" i="60"/>
  <c r="M45" i="60"/>
  <c r="M44" i="60"/>
  <c r="M60" i="60"/>
  <c r="M46" i="60"/>
  <c r="M61" i="60"/>
  <c r="M54" i="60"/>
  <c r="M32" i="60"/>
  <c r="M51" i="60"/>
  <c r="M50" i="60"/>
  <c r="M66" i="60"/>
  <c r="M48" i="60"/>
  <c r="M59" i="60"/>
  <c r="M33" i="60"/>
  <c r="M35" i="60"/>
  <c r="M57" i="60"/>
  <c r="M56" i="60"/>
  <c r="M40" i="60"/>
  <c r="M64" i="60"/>
  <c r="M52" i="60"/>
  <c r="M42" i="60"/>
  <c r="M41" i="60"/>
  <c r="M63" i="60"/>
  <c r="M62" i="60"/>
  <c r="M53" i="60"/>
  <c r="M37" i="60"/>
  <c r="M34" i="60"/>
  <c r="M47" i="60"/>
  <c r="M39" i="60"/>
  <c r="M38" i="60"/>
  <c r="M58" i="60"/>
  <c r="M65" i="60"/>
  <c r="M49" i="60"/>
  <c r="M43" i="60"/>
  <c r="M55" i="60"/>
  <c r="M36" i="60"/>
  <c r="M11" i="60"/>
  <c r="M13" i="60"/>
  <c r="M9" i="60"/>
  <c r="M12" i="60"/>
  <c r="M10" i="60"/>
  <c r="M16" i="60"/>
  <c r="M18" i="60"/>
  <c r="M15" i="60"/>
  <c r="M26" i="60"/>
  <c r="M25" i="60"/>
  <c r="M24" i="60"/>
  <c r="M22" i="60"/>
  <c r="M30" i="60"/>
  <c r="M21" i="60"/>
  <c r="M17" i="60"/>
  <c r="M14" i="60"/>
  <c r="M20" i="60"/>
  <c r="M19" i="60"/>
  <c r="M27" i="60"/>
  <c r="M29" i="60"/>
  <c r="M31" i="60"/>
  <c r="M23" i="60"/>
  <c r="M28" i="60"/>
  <c r="M7" i="60"/>
  <c r="M6" i="60"/>
  <c r="M4" i="60"/>
  <c r="M5" i="60"/>
  <c r="M8" i="60"/>
  <c r="M72" i="60"/>
  <c r="M73" i="60"/>
  <c r="M70" i="60"/>
  <c r="M76" i="60"/>
  <c r="M69" i="60"/>
  <c r="M67" i="60"/>
  <c r="M71" i="60"/>
  <c r="M74" i="60"/>
  <c r="M75" i="60"/>
  <c r="M68" i="60"/>
  <c r="L5" i="60"/>
  <c r="L79" i="60"/>
  <c r="L80" i="60"/>
  <c r="L83" i="60"/>
  <c r="L81" i="60"/>
  <c r="L78" i="60"/>
  <c r="L85" i="60"/>
  <c r="L82" i="60"/>
  <c r="L84" i="60"/>
  <c r="L86" i="60"/>
  <c r="L77" i="60"/>
  <c r="L10" i="60"/>
  <c r="L13" i="60"/>
  <c r="L12" i="60"/>
  <c r="L11" i="60"/>
  <c r="L9" i="60"/>
  <c r="L8" i="60"/>
  <c r="L4" i="60"/>
  <c r="L7" i="60"/>
  <c r="L6" i="60"/>
  <c r="L74" i="60"/>
  <c r="L75" i="60"/>
  <c r="L71" i="60"/>
  <c r="L73" i="60"/>
  <c r="L68" i="60"/>
  <c r="L72" i="60"/>
  <c r="L70" i="60"/>
  <c r="L69" i="60"/>
  <c r="L76" i="60"/>
  <c r="L67" i="60"/>
  <c r="L99" i="60"/>
  <c r="L114" i="60"/>
  <c r="L98" i="60"/>
  <c r="L103" i="60"/>
  <c r="L112" i="60"/>
  <c r="L105" i="60"/>
  <c r="L102" i="60"/>
  <c r="L109" i="60"/>
  <c r="L106" i="60"/>
  <c r="L101" i="60"/>
  <c r="L113" i="60"/>
  <c r="L108" i="60"/>
  <c r="L116" i="60"/>
  <c r="L100" i="60"/>
  <c r="L110" i="60"/>
  <c r="L111" i="60"/>
  <c r="L97" i="60"/>
  <c r="L104" i="60"/>
  <c r="L107" i="60"/>
  <c r="L115" i="60"/>
  <c r="L89" i="60"/>
  <c r="L96" i="60"/>
  <c r="L91" i="60"/>
  <c r="L94" i="60"/>
  <c r="L95" i="60"/>
  <c r="L92" i="60"/>
  <c r="L87" i="60"/>
  <c r="L90" i="60"/>
  <c r="L93" i="60"/>
  <c r="L88" i="60"/>
  <c r="L38" i="60"/>
  <c r="L54" i="60"/>
  <c r="L49" i="60"/>
  <c r="L46" i="60"/>
  <c r="L36" i="60"/>
  <c r="L44" i="60"/>
  <c r="L61" i="60"/>
  <c r="L43" i="60"/>
  <c r="L37" i="60"/>
  <c r="L56" i="60"/>
  <c r="L47" i="60"/>
  <c r="L32" i="60"/>
  <c r="L34" i="60"/>
  <c r="L64" i="60"/>
  <c r="L52" i="60"/>
  <c r="L40" i="60"/>
  <c r="L50" i="60"/>
  <c r="L58" i="60"/>
  <c r="L66" i="60"/>
  <c r="L45" i="60"/>
  <c r="L48" i="60"/>
  <c r="L53" i="60"/>
  <c r="L33" i="60"/>
  <c r="L35" i="60"/>
  <c r="L60" i="60"/>
  <c r="L63" i="60"/>
  <c r="L62" i="60"/>
  <c r="L51" i="60"/>
  <c r="L39" i="60"/>
  <c r="L59" i="60"/>
  <c r="L57" i="60"/>
  <c r="L41" i="60"/>
  <c r="L55" i="60"/>
  <c r="L65" i="60"/>
  <c r="L42" i="60"/>
  <c r="L20" i="60"/>
  <c r="L28" i="60"/>
  <c r="L21" i="60"/>
  <c r="L31" i="60"/>
  <c r="L27" i="60"/>
  <c r="L14" i="60"/>
  <c r="L26" i="60"/>
  <c r="L23" i="60"/>
  <c r="L24" i="60"/>
  <c r="L15" i="60"/>
  <c r="L29" i="60"/>
  <c r="L17" i="60"/>
  <c r="L16" i="60"/>
  <c r="L19" i="60"/>
  <c r="L18" i="60"/>
  <c r="L22" i="60"/>
  <c r="L30" i="60"/>
  <c r="L25" i="60"/>
  <c r="R17" i="54"/>
  <c r="S17" i="54"/>
  <c r="T17" i="54"/>
  <c r="U17" i="54"/>
  <c r="Q17" i="54"/>
  <c r="KJ12" i="58" l="1"/>
  <c r="KJ7" i="58"/>
  <c r="KJ9" i="58"/>
  <c r="KJ13" i="58"/>
  <c r="KJ8" i="58"/>
  <c r="KJ6" i="58"/>
  <c r="KJ14" i="58"/>
  <c r="KJ5" i="58"/>
  <c r="KJ11" i="58"/>
  <c r="KJ10" i="58"/>
  <c r="JY11" i="58"/>
  <c r="MB11" i="58" s="1"/>
  <c r="MC11" i="58" s="1"/>
  <c r="JY10" i="58"/>
  <c r="MB10" i="58" s="1"/>
  <c r="MC10" i="58" s="1"/>
  <c r="JY12" i="58"/>
  <c r="MB12" i="58" s="1"/>
  <c r="MC12" i="58" s="1"/>
  <c r="JY9" i="58"/>
  <c r="MB9" i="58" s="1"/>
  <c r="MC9" i="58" s="1"/>
  <c r="JY13" i="58"/>
  <c r="MB13" i="58" s="1"/>
  <c r="MC13" i="58" s="1"/>
  <c r="JY8" i="58"/>
  <c r="MB8" i="58" s="1"/>
  <c r="MC8" i="58" s="1"/>
  <c r="JY5" i="58"/>
  <c r="MB5" i="58" s="1"/>
  <c r="MC5" i="58" s="1"/>
  <c r="JY14" i="58"/>
  <c r="MB14" i="58" s="1"/>
  <c r="MC14" i="58" s="1"/>
  <c r="JY7" i="58"/>
  <c r="MB7" i="58" s="1"/>
  <c r="MC7" i="58" s="1"/>
  <c r="JY6" i="58"/>
  <c r="MB6" i="58" s="1"/>
  <c r="MC6" i="58" s="1"/>
  <c r="Q6" i="54"/>
  <c r="R6" i="54"/>
  <c r="S6" i="54"/>
  <c r="T6" i="54"/>
  <c r="U6" i="54"/>
  <c r="Q7" i="54"/>
  <c r="R7" i="54"/>
  <c r="S7" i="54"/>
  <c r="T7" i="54"/>
  <c r="U7" i="54"/>
  <c r="Q8" i="54"/>
  <c r="R8" i="54"/>
  <c r="S8" i="54"/>
  <c r="T8" i="54"/>
  <c r="U8" i="54"/>
  <c r="Q9" i="54"/>
  <c r="R9" i="54"/>
  <c r="S9" i="54"/>
  <c r="T9" i="54"/>
  <c r="U9" i="54"/>
  <c r="Q10" i="54"/>
  <c r="R10" i="54"/>
  <c r="S10" i="54"/>
  <c r="T10" i="54"/>
  <c r="U10" i="54"/>
  <c r="Q11" i="54"/>
  <c r="R11" i="54"/>
  <c r="S11" i="54"/>
  <c r="T11" i="54"/>
  <c r="U11" i="54"/>
  <c r="Q12" i="54"/>
  <c r="R12" i="54"/>
  <c r="S12" i="54"/>
  <c r="T12" i="54"/>
  <c r="U12" i="54"/>
  <c r="R5" i="54"/>
  <c r="S5" i="54"/>
  <c r="T5" i="54"/>
  <c r="U5" i="54"/>
  <c r="Q5" i="54"/>
  <c r="KZ9" i="58" l="1"/>
  <c r="KZ14" i="58"/>
  <c r="KZ13" i="58"/>
  <c r="KZ7" i="58"/>
  <c r="KZ10" i="58"/>
  <c r="KZ5" i="58"/>
  <c r="KZ11" i="58"/>
  <c r="KZ6" i="58"/>
  <c r="KZ8" i="58"/>
  <c r="KZ12" i="58"/>
  <c r="JW6" i="58"/>
  <c r="JW5" i="58"/>
  <c r="JW10" i="58"/>
  <c r="JW8" i="58"/>
  <c r="JW9" i="58"/>
  <c r="JW11" i="58"/>
  <c r="JW7" i="58"/>
  <c r="JW13" i="58"/>
  <c r="JW14" i="58"/>
  <c r="JW12" i="58"/>
  <c r="M1" i="54"/>
  <c r="L1" i="54"/>
  <c r="K1" i="54"/>
  <c r="J1" i="54"/>
  <c r="I1" i="54"/>
  <c r="I122" i="54" l="1"/>
  <c r="C122" i="54" s="1"/>
  <c r="I25" i="54"/>
  <c r="C25" i="54" s="1"/>
  <c r="I123" i="54"/>
  <c r="I23" i="54"/>
  <c r="C23" i="54" s="1"/>
  <c r="I31" i="54"/>
  <c r="C31" i="54" s="1"/>
  <c r="I37" i="54"/>
  <c r="I43" i="54"/>
  <c r="C43" i="54" s="1"/>
  <c r="I49" i="54"/>
  <c r="C49" i="54" s="1"/>
  <c r="I55" i="54"/>
  <c r="C55" i="54" s="1"/>
  <c r="I61" i="54"/>
  <c r="I67" i="54"/>
  <c r="C67" i="54" s="1"/>
  <c r="I73" i="54"/>
  <c r="C73" i="54" s="1"/>
  <c r="I79" i="54"/>
  <c r="C79" i="54" s="1"/>
  <c r="I85" i="54"/>
  <c r="I91" i="54"/>
  <c r="C91" i="54" s="1"/>
  <c r="I97" i="54"/>
  <c r="C97" i="54" s="1"/>
  <c r="I103" i="54"/>
  <c r="C103" i="54" s="1"/>
  <c r="I109" i="54"/>
  <c r="I115" i="54"/>
  <c r="C115" i="54" s="1"/>
  <c r="I121" i="54"/>
  <c r="C121" i="54" s="1"/>
  <c r="I34" i="54"/>
  <c r="C34" i="54" s="1"/>
  <c r="I44" i="54"/>
  <c r="C44" i="54" s="1"/>
  <c r="I47" i="54"/>
  <c r="C47" i="54" s="1"/>
  <c r="I57" i="54"/>
  <c r="C57" i="54" s="1"/>
  <c r="I60" i="54"/>
  <c r="C60" i="54" s="1"/>
  <c r="I70" i="54"/>
  <c r="C70" i="54" s="1"/>
  <c r="I80" i="54"/>
  <c r="C80" i="54" s="1"/>
  <c r="I83" i="54"/>
  <c r="C83" i="54" s="1"/>
  <c r="I93" i="54"/>
  <c r="I96" i="54"/>
  <c r="C96" i="54" s="1"/>
  <c r="I106" i="54"/>
  <c r="C106" i="54" s="1"/>
  <c r="I116" i="54"/>
  <c r="C116" i="54" s="1"/>
  <c r="I30" i="54"/>
  <c r="C30" i="54" s="1"/>
  <c r="I118" i="54"/>
  <c r="C118" i="54" s="1"/>
  <c r="I32" i="54"/>
  <c r="C32" i="54" s="1"/>
  <c r="I50" i="54"/>
  <c r="C50" i="54" s="1"/>
  <c r="I62" i="54"/>
  <c r="C62" i="54" s="1"/>
  <c r="I69" i="54"/>
  <c r="I74" i="54"/>
  <c r="C74" i="54" s="1"/>
  <c r="I76" i="54"/>
  <c r="C76" i="54" s="1"/>
  <c r="I81" i="54"/>
  <c r="C81" i="54" s="1"/>
  <c r="I88" i="54"/>
  <c r="C88" i="54" s="1"/>
  <c r="I95" i="54"/>
  <c r="C95" i="54" s="1"/>
  <c r="I100" i="54"/>
  <c r="C100" i="54" s="1"/>
  <c r="I102" i="54"/>
  <c r="C102" i="54" s="1"/>
  <c r="I107" i="54"/>
  <c r="C107" i="54" s="1"/>
  <c r="I114" i="54"/>
  <c r="C114" i="54" s="1"/>
  <c r="I26" i="54"/>
  <c r="C26" i="54" s="1"/>
  <c r="I33" i="54"/>
  <c r="C33" i="54" s="1"/>
  <c r="I42" i="54"/>
  <c r="C42" i="54" s="1"/>
  <c r="I54" i="54"/>
  <c r="C54" i="54" s="1"/>
  <c r="I104" i="54"/>
  <c r="C104" i="54" s="1"/>
  <c r="I29" i="54"/>
  <c r="I56" i="54"/>
  <c r="C56" i="54" s="1"/>
  <c r="I28" i="54"/>
  <c r="C28" i="54" s="1"/>
  <c r="I38" i="54"/>
  <c r="C38" i="54" s="1"/>
  <c r="I40" i="54"/>
  <c r="C40" i="54" s="1"/>
  <c r="I45" i="54"/>
  <c r="I52" i="54"/>
  <c r="C52" i="54" s="1"/>
  <c r="I59" i="54"/>
  <c r="C59" i="54" s="1"/>
  <c r="I64" i="54"/>
  <c r="C64" i="54" s="1"/>
  <c r="I66" i="54"/>
  <c r="C66" i="54" s="1"/>
  <c r="I71" i="54"/>
  <c r="C71" i="54" s="1"/>
  <c r="I78" i="54"/>
  <c r="C78" i="54" s="1"/>
  <c r="I90" i="54"/>
  <c r="C90" i="54" s="1"/>
  <c r="I21" i="54"/>
  <c r="I35" i="54"/>
  <c r="C35" i="54" s="1"/>
  <c r="I92" i="54"/>
  <c r="C92" i="54" s="1"/>
  <c r="I119" i="54"/>
  <c r="C119" i="54" s="1"/>
  <c r="I24" i="54"/>
  <c r="C24" i="54" s="1"/>
  <c r="I99" i="54"/>
  <c r="C99" i="54" s="1"/>
  <c r="I111" i="54"/>
  <c r="C111" i="54" s="1"/>
  <c r="I124" i="54"/>
  <c r="I120" i="54"/>
  <c r="C120" i="54" s="1"/>
  <c r="I48" i="54"/>
  <c r="C48" i="54" s="1"/>
  <c r="I58" i="54"/>
  <c r="C58" i="54" s="1"/>
  <c r="I65" i="54"/>
  <c r="C65" i="54" s="1"/>
  <c r="I72" i="54"/>
  <c r="C72" i="54" s="1"/>
  <c r="I36" i="54"/>
  <c r="C36" i="54" s="1"/>
  <c r="I112" i="54"/>
  <c r="C112" i="54" s="1"/>
  <c r="I53" i="54"/>
  <c r="I82" i="54"/>
  <c r="C82" i="54" s="1"/>
  <c r="I27" i="54"/>
  <c r="C27" i="54" s="1"/>
  <c r="I39" i="54"/>
  <c r="C39" i="54" s="1"/>
  <c r="I86" i="54"/>
  <c r="C86" i="54" s="1"/>
  <c r="I110" i="54"/>
  <c r="C110" i="54" s="1"/>
  <c r="I68" i="54"/>
  <c r="C68" i="54" s="1"/>
  <c r="I89" i="54"/>
  <c r="C89" i="54" s="1"/>
  <c r="I113" i="54"/>
  <c r="C113" i="54" s="1"/>
  <c r="I63" i="54"/>
  <c r="C63" i="54" s="1"/>
  <c r="I87" i="54"/>
  <c r="C87" i="54" s="1"/>
  <c r="I94" i="54"/>
  <c r="C94" i="54" s="1"/>
  <c r="I101" i="54"/>
  <c r="I108" i="54"/>
  <c r="C108" i="54" s="1"/>
  <c r="I22" i="54"/>
  <c r="C22" i="54" s="1"/>
  <c r="I46" i="54"/>
  <c r="C46" i="54" s="1"/>
  <c r="I51" i="54"/>
  <c r="C51" i="54" s="1"/>
  <c r="I77" i="54"/>
  <c r="I84" i="54"/>
  <c r="C84" i="54" s="1"/>
  <c r="I117" i="54"/>
  <c r="I41" i="54"/>
  <c r="C41" i="54" s="1"/>
  <c r="I98" i="54"/>
  <c r="C98" i="54" s="1"/>
  <c r="I105" i="54"/>
  <c r="C105" i="54" s="1"/>
  <c r="I75" i="54"/>
  <c r="C75" i="54" s="1"/>
  <c r="J117" i="54"/>
  <c r="J123" i="54"/>
  <c r="D123" i="54" s="1"/>
  <c r="J26" i="54"/>
  <c r="D26" i="54" s="1"/>
  <c r="J120" i="54"/>
  <c r="J27" i="54"/>
  <c r="D27" i="54" s="1"/>
  <c r="J32" i="54"/>
  <c r="D32" i="54" s="1"/>
  <c r="J38" i="54"/>
  <c r="D38" i="54" s="1"/>
  <c r="J44" i="54"/>
  <c r="D44" i="54" s="1"/>
  <c r="J50" i="54"/>
  <c r="D50" i="54" s="1"/>
  <c r="J56" i="54"/>
  <c r="D56" i="54" s="1"/>
  <c r="J62" i="54"/>
  <c r="D62" i="54" s="1"/>
  <c r="J68" i="54"/>
  <c r="D68" i="54" s="1"/>
  <c r="J74" i="54"/>
  <c r="D74" i="54" s="1"/>
  <c r="J80" i="54"/>
  <c r="D80" i="54" s="1"/>
  <c r="J86" i="54"/>
  <c r="D86" i="54" s="1"/>
  <c r="J92" i="54"/>
  <c r="D92" i="54" s="1"/>
  <c r="J98" i="54"/>
  <c r="D98" i="54" s="1"/>
  <c r="J104" i="54"/>
  <c r="D104" i="54" s="1"/>
  <c r="J110" i="54"/>
  <c r="D110" i="54" s="1"/>
  <c r="J116" i="54"/>
  <c r="D116" i="54" s="1"/>
  <c r="J119" i="54"/>
  <c r="D119" i="54" s="1"/>
  <c r="J124" i="54"/>
  <c r="D124" i="54" s="1"/>
  <c r="J23" i="54"/>
  <c r="D23" i="54" s="1"/>
  <c r="J28" i="54"/>
  <c r="D28" i="54" s="1"/>
  <c r="J31" i="54"/>
  <c r="D31" i="54" s="1"/>
  <c r="J41" i="54"/>
  <c r="D41" i="54" s="1"/>
  <c r="J51" i="54"/>
  <c r="D51" i="54" s="1"/>
  <c r="J54" i="54"/>
  <c r="D54" i="54" s="1"/>
  <c r="J64" i="54"/>
  <c r="D64" i="54" s="1"/>
  <c r="J67" i="54"/>
  <c r="D67" i="54" s="1"/>
  <c r="J77" i="54"/>
  <c r="J87" i="54"/>
  <c r="D87" i="54" s="1"/>
  <c r="J90" i="54"/>
  <c r="D90" i="54" s="1"/>
  <c r="J100" i="54"/>
  <c r="D100" i="54" s="1"/>
  <c r="J103" i="54"/>
  <c r="D103" i="54" s="1"/>
  <c r="J113" i="54"/>
  <c r="D113" i="54" s="1"/>
  <c r="J121" i="54"/>
  <c r="J25" i="54"/>
  <c r="D25" i="54" s="1"/>
  <c r="J34" i="54"/>
  <c r="D34" i="54" s="1"/>
  <c r="J30" i="54"/>
  <c r="D30" i="54" s="1"/>
  <c r="J36" i="54"/>
  <c r="D36" i="54" s="1"/>
  <c r="J43" i="54"/>
  <c r="D43" i="54" s="1"/>
  <c r="J48" i="54"/>
  <c r="D48" i="54" s="1"/>
  <c r="J55" i="54"/>
  <c r="D55" i="54" s="1"/>
  <c r="J93" i="54"/>
  <c r="J105" i="54"/>
  <c r="D105" i="54" s="1"/>
  <c r="J112" i="54"/>
  <c r="D112" i="54" s="1"/>
  <c r="J45" i="54"/>
  <c r="J47" i="54"/>
  <c r="D47" i="54" s="1"/>
  <c r="J59" i="54"/>
  <c r="D59" i="54" s="1"/>
  <c r="J66" i="54"/>
  <c r="D66" i="54" s="1"/>
  <c r="J71" i="54"/>
  <c r="D71" i="54" s="1"/>
  <c r="J73" i="54"/>
  <c r="D73" i="54" s="1"/>
  <c r="J78" i="54"/>
  <c r="D78" i="54" s="1"/>
  <c r="J85" i="54"/>
  <c r="J37" i="54"/>
  <c r="J118" i="54"/>
  <c r="D118" i="54" s="1"/>
  <c r="J57" i="54"/>
  <c r="D57" i="54" s="1"/>
  <c r="J69" i="54"/>
  <c r="J76" i="54"/>
  <c r="D76" i="54" s="1"/>
  <c r="J81" i="54"/>
  <c r="D81" i="54" s="1"/>
  <c r="J83" i="54"/>
  <c r="D83" i="54" s="1"/>
  <c r="J88" i="54"/>
  <c r="D88" i="54" s="1"/>
  <c r="J95" i="54"/>
  <c r="D95" i="54" s="1"/>
  <c r="J102" i="54"/>
  <c r="D102" i="54" s="1"/>
  <c r="J107" i="54"/>
  <c r="D107" i="54" s="1"/>
  <c r="J109" i="54"/>
  <c r="J114" i="54"/>
  <c r="D114" i="54" s="1"/>
  <c r="J52" i="54"/>
  <c r="D52" i="54" s="1"/>
  <c r="J97" i="54"/>
  <c r="D97" i="54" s="1"/>
  <c r="J33" i="54"/>
  <c r="D33" i="54" s="1"/>
  <c r="J40" i="54"/>
  <c r="D40" i="54" s="1"/>
  <c r="J35" i="54"/>
  <c r="D35" i="54" s="1"/>
  <c r="J42" i="54"/>
  <c r="D42" i="54" s="1"/>
  <c r="J49" i="54"/>
  <c r="D49" i="54" s="1"/>
  <c r="J53" i="54"/>
  <c r="J75" i="54"/>
  <c r="D75" i="54" s="1"/>
  <c r="J82" i="54"/>
  <c r="D82" i="54" s="1"/>
  <c r="J89" i="54"/>
  <c r="D89" i="54" s="1"/>
  <c r="J96" i="54"/>
  <c r="D96" i="54" s="1"/>
  <c r="J108" i="54"/>
  <c r="D108" i="54" s="1"/>
  <c r="J61" i="54"/>
  <c r="J122" i="54"/>
  <c r="D122" i="54" s="1"/>
  <c r="J58" i="54"/>
  <c r="D58" i="54" s="1"/>
  <c r="J65" i="54"/>
  <c r="D65" i="54" s="1"/>
  <c r="J72" i="54"/>
  <c r="D72" i="54" s="1"/>
  <c r="J79" i="54"/>
  <c r="D79" i="54" s="1"/>
  <c r="J21" i="54"/>
  <c r="J24" i="54"/>
  <c r="D24" i="54" s="1"/>
  <c r="J99" i="54"/>
  <c r="D99" i="54" s="1"/>
  <c r="J106" i="54"/>
  <c r="D106" i="54" s="1"/>
  <c r="J39" i="54"/>
  <c r="D39" i="54" s="1"/>
  <c r="J111" i="54"/>
  <c r="D111" i="54" s="1"/>
  <c r="J29" i="54"/>
  <c r="J63" i="54"/>
  <c r="D63" i="54" s="1"/>
  <c r="J70" i="54"/>
  <c r="D70" i="54" s="1"/>
  <c r="J94" i="54"/>
  <c r="D94" i="54" s="1"/>
  <c r="J101" i="54"/>
  <c r="J115" i="54"/>
  <c r="D115" i="54" s="1"/>
  <c r="J22" i="54"/>
  <c r="D22" i="54" s="1"/>
  <c r="J46" i="54"/>
  <c r="D46" i="54" s="1"/>
  <c r="J60" i="54"/>
  <c r="D60" i="54" s="1"/>
  <c r="J84" i="54"/>
  <c r="D84" i="54" s="1"/>
  <c r="J91" i="54"/>
  <c r="D91" i="54" s="1"/>
  <c r="L119" i="54"/>
  <c r="L22" i="54"/>
  <c r="F22" i="54" s="1"/>
  <c r="L121" i="54"/>
  <c r="F121" i="54" s="1"/>
  <c r="L124" i="54"/>
  <c r="F124" i="54" s="1"/>
  <c r="L28" i="54"/>
  <c r="F28" i="54" s="1"/>
  <c r="L34" i="54"/>
  <c r="F34" i="54" s="1"/>
  <c r="L40" i="54"/>
  <c r="F40" i="54" s="1"/>
  <c r="L46" i="54"/>
  <c r="F46" i="54" s="1"/>
  <c r="L52" i="54"/>
  <c r="F52" i="54" s="1"/>
  <c r="L58" i="54"/>
  <c r="F58" i="54" s="1"/>
  <c r="L64" i="54"/>
  <c r="F64" i="54" s="1"/>
  <c r="L70" i="54"/>
  <c r="F70" i="54" s="1"/>
  <c r="L76" i="54"/>
  <c r="F76" i="54" s="1"/>
  <c r="L82" i="54"/>
  <c r="F82" i="54" s="1"/>
  <c r="L88" i="54"/>
  <c r="F88" i="54" s="1"/>
  <c r="L94" i="54"/>
  <c r="F94" i="54" s="1"/>
  <c r="L100" i="54"/>
  <c r="F100" i="54" s="1"/>
  <c r="L106" i="54"/>
  <c r="F106" i="54" s="1"/>
  <c r="L112" i="54"/>
  <c r="F112" i="54" s="1"/>
  <c r="L21" i="54"/>
  <c r="L117" i="54"/>
  <c r="L122" i="54"/>
  <c r="F122" i="54" s="1"/>
  <c r="L26" i="54"/>
  <c r="F26" i="54" s="1"/>
  <c r="L29" i="54"/>
  <c r="L32" i="54"/>
  <c r="F32" i="54" s="1"/>
  <c r="L42" i="54"/>
  <c r="F42" i="54" s="1"/>
  <c r="L45" i="54"/>
  <c r="L55" i="54"/>
  <c r="F55" i="54" s="1"/>
  <c r="L65" i="54"/>
  <c r="F65" i="54" s="1"/>
  <c r="L68" i="54"/>
  <c r="F68" i="54" s="1"/>
  <c r="L78" i="54"/>
  <c r="F78" i="54" s="1"/>
  <c r="L81" i="54"/>
  <c r="F81" i="54" s="1"/>
  <c r="L91" i="54"/>
  <c r="F91" i="54" s="1"/>
  <c r="L101" i="54"/>
  <c r="L104" i="54"/>
  <c r="F104" i="54" s="1"/>
  <c r="L114" i="54"/>
  <c r="F114" i="54" s="1"/>
  <c r="L39" i="54"/>
  <c r="F39" i="54" s="1"/>
  <c r="L77" i="54"/>
  <c r="L84" i="54"/>
  <c r="F84" i="54" s="1"/>
  <c r="L89" i="54"/>
  <c r="F89" i="54" s="1"/>
  <c r="L96" i="54"/>
  <c r="F96" i="54" s="1"/>
  <c r="L103" i="54"/>
  <c r="F103" i="54" s="1"/>
  <c r="L108" i="54"/>
  <c r="F108" i="54" s="1"/>
  <c r="L110" i="54"/>
  <c r="F110" i="54" s="1"/>
  <c r="L115" i="54"/>
  <c r="F115" i="54" s="1"/>
  <c r="L118" i="54"/>
  <c r="L23" i="54"/>
  <c r="F23" i="54" s="1"/>
  <c r="L30" i="54"/>
  <c r="F30" i="54" s="1"/>
  <c r="L36" i="54"/>
  <c r="F36" i="54" s="1"/>
  <c r="L38" i="54"/>
  <c r="F38" i="54" s="1"/>
  <c r="L43" i="54"/>
  <c r="F43" i="54" s="1"/>
  <c r="L50" i="54"/>
  <c r="F50" i="54" s="1"/>
  <c r="L57" i="54"/>
  <c r="F57" i="54" s="1"/>
  <c r="L107" i="54"/>
  <c r="F107" i="54" s="1"/>
  <c r="L120" i="54"/>
  <c r="L123" i="54"/>
  <c r="F123" i="54" s="1"/>
  <c r="L25" i="54"/>
  <c r="F25" i="54" s="1"/>
  <c r="L41" i="54"/>
  <c r="F41" i="54" s="1"/>
  <c r="L48" i="54"/>
  <c r="F48" i="54" s="1"/>
  <c r="L53" i="54"/>
  <c r="L60" i="54"/>
  <c r="F60" i="54" s="1"/>
  <c r="L67" i="54"/>
  <c r="F67" i="54" s="1"/>
  <c r="L72" i="54"/>
  <c r="F72" i="54" s="1"/>
  <c r="L74" i="54"/>
  <c r="F74" i="54" s="1"/>
  <c r="L79" i="54"/>
  <c r="F79" i="54" s="1"/>
  <c r="L86" i="54"/>
  <c r="F86" i="54" s="1"/>
  <c r="L93" i="54"/>
  <c r="L98" i="54"/>
  <c r="F98" i="54" s="1"/>
  <c r="L105" i="54"/>
  <c r="F105" i="54" s="1"/>
  <c r="L62" i="54"/>
  <c r="F62" i="54" s="1"/>
  <c r="L69" i="54"/>
  <c r="L24" i="54"/>
  <c r="F24" i="54" s="1"/>
  <c r="L37" i="54"/>
  <c r="L61" i="54"/>
  <c r="L85" i="54"/>
  <c r="L92" i="54"/>
  <c r="F92" i="54" s="1"/>
  <c r="L99" i="54"/>
  <c r="F99" i="54" s="1"/>
  <c r="L66" i="54"/>
  <c r="F66" i="54" s="1"/>
  <c r="L31" i="54"/>
  <c r="F31" i="54" s="1"/>
  <c r="L71" i="54"/>
  <c r="F71" i="54" s="1"/>
  <c r="L95" i="54"/>
  <c r="F95" i="54" s="1"/>
  <c r="L102" i="54"/>
  <c r="F102" i="54" s="1"/>
  <c r="L109" i="54"/>
  <c r="L33" i="54"/>
  <c r="F33" i="54" s="1"/>
  <c r="L54" i="54"/>
  <c r="F54" i="54" s="1"/>
  <c r="L75" i="54"/>
  <c r="F75" i="54" s="1"/>
  <c r="L113" i="54"/>
  <c r="F113" i="54" s="1"/>
  <c r="L51" i="54"/>
  <c r="F51" i="54" s="1"/>
  <c r="L27" i="54"/>
  <c r="F27" i="54" s="1"/>
  <c r="L44" i="54"/>
  <c r="F44" i="54" s="1"/>
  <c r="L49" i="54"/>
  <c r="F49" i="54" s="1"/>
  <c r="L83" i="54"/>
  <c r="F83" i="54" s="1"/>
  <c r="L90" i="54"/>
  <c r="F90" i="54" s="1"/>
  <c r="L97" i="54"/>
  <c r="F97" i="54" s="1"/>
  <c r="L35" i="54"/>
  <c r="F35" i="54" s="1"/>
  <c r="L59" i="54"/>
  <c r="F59" i="54" s="1"/>
  <c r="L73" i="54"/>
  <c r="F73" i="54" s="1"/>
  <c r="L80" i="54"/>
  <c r="F80" i="54" s="1"/>
  <c r="L87" i="54"/>
  <c r="F87" i="54" s="1"/>
  <c r="L111" i="54"/>
  <c r="F111" i="54" s="1"/>
  <c r="L56" i="54"/>
  <c r="F56" i="54" s="1"/>
  <c r="L63" i="54"/>
  <c r="F63" i="54" s="1"/>
  <c r="L47" i="54"/>
  <c r="F47" i="54" s="1"/>
  <c r="L116" i="54"/>
  <c r="F116" i="54" s="1"/>
  <c r="K118" i="54"/>
  <c r="K124" i="54"/>
  <c r="E124" i="54" s="1"/>
  <c r="K27" i="54"/>
  <c r="E27" i="54" s="1"/>
  <c r="K117" i="54"/>
  <c r="K24" i="54"/>
  <c r="E24" i="54" s="1"/>
  <c r="K33" i="54"/>
  <c r="E33" i="54" s="1"/>
  <c r="K39" i="54"/>
  <c r="E39" i="54" s="1"/>
  <c r="K45" i="54"/>
  <c r="K51" i="54"/>
  <c r="E51" i="54" s="1"/>
  <c r="K57" i="54"/>
  <c r="E57" i="54" s="1"/>
  <c r="K63" i="54"/>
  <c r="E63" i="54" s="1"/>
  <c r="K69" i="54"/>
  <c r="K75" i="54"/>
  <c r="E75" i="54" s="1"/>
  <c r="K81" i="54"/>
  <c r="E81" i="54" s="1"/>
  <c r="K87" i="54"/>
  <c r="E87" i="54" s="1"/>
  <c r="K93" i="54"/>
  <c r="K99" i="54"/>
  <c r="E99" i="54" s="1"/>
  <c r="K105" i="54"/>
  <c r="E105" i="54" s="1"/>
  <c r="K111" i="54"/>
  <c r="E111" i="54" s="1"/>
  <c r="K35" i="54"/>
  <c r="E35" i="54" s="1"/>
  <c r="K38" i="54"/>
  <c r="E38" i="54" s="1"/>
  <c r="K48" i="54"/>
  <c r="E48" i="54" s="1"/>
  <c r="K58" i="54"/>
  <c r="E58" i="54" s="1"/>
  <c r="K61" i="54"/>
  <c r="K71" i="54"/>
  <c r="E71" i="54" s="1"/>
  <c r="K74" i="54"/>
  <c r="E74" i="54" s="1"/>
  <c r="K84" i="54"/>
  <c r="E84" i="54" s="1"/>
  <c r="K94" i="54"/>
  <c r="E94" i="54" s="1"/>
  <c r="K97" i="54"/>
  <c r="E97" i="54" s="1"/>
  <c r="K107" i="54"/>
  <c r="E107" i="54" s="1"/>
  <c r="K110" i="54"/>
  <c r="E110" i="54" s="1"/>
  <c r="K28" i="54"/>
  <c r="E28" i="54" s="1"/>
  <c r="K31" i="54"/>
  <c r="E31" i="54" s="1"/>
  <c r="K119" i="54"/>
  <c r="E119" i="54" s="1"/>
  <c r="K23" i="54"/>
  <c r="E23" i="54" s="1"/>
  <c r="K120" i="54"/>
  <c r="E120" i="54" s="1"/>
  <c r="K123" i="54"/>
  <c r="K22" i="54"/>
  <c r="K25" i="54"/>
  <c r="E25" i="54" s="1"/>
  <c r="K34" i="54"/>
  <c r="E34" i="54" s="1"/>
  <c r="K41" i="54"/>
  <c r="E41" i="54" s="1"/>
  <c r="K46" i="54"/>
  <c r="E46" i="54" s="1"/>
  <c r="K53" i="54"/>
  <c r="K60" i="54"/>
  <c r="E60" i="54" s="1"/>
  <c r="K65" i="54"/>
  <c r="E65" i="54" s="1"/>
  <c r="K67" i="54"/>
  <c r="E67" i="54" s="1"/>
  <c r="K72" i="54"/>
  <c r="E72" i="54" s="1"/>
  <c r="K79" i="54"/>
  <c r="E79" i="54" s="1"/>
  <c r="K86" i="54"/>
  <c r="E86" i="54" s="1"/>
  <c r="K91" i="54"/>
  <c r="E91" i="54" s="1"/>
  <c r="K98" i="54"/>
  <c r="E98" i="54" s="1"/>
  <c r="K21" i="54"/>
  <c r="K121" i="54"/>
  <c r="K64" i="54"/>
  <c r="E64" i="54" s="1"/>
  <c r="K90" i="54"/>
  <c r="E90" i="54" s="1"/>
  <c r="K95" i="54"/>
  <c r="E95" i="54" s="1"/>
  <c r="K47" i="54"/>
  <c r="E47" i="54" s="1"/>
  <c r="K52" i="54"/>
  <c r="E52" i="54" s="1"/>
  <c r="K30" i="54"/>
  <c r="E30" i="54" s="1"/>
  <c r="K32" i="54"/>
  <c r="E32" i="54" s="1"/>
  <c r="K36" i="54"/>
  <c r="E36" i="54" s="1"/>
  <c r="K43" i="54"/>
  <c r="E43" i="54" s="1"/>
  <c r="K50" i="54"/>
  <c r="E50" i="54" s="1"/>
  <c r="K55" i="54"/>
  <c r="E55" i="54" s="1"/>
  <c r="K62" i="54"/>
  <c r="E62" i="54" s="1"/>
  <c r="K100" i="54"/>
  <c r="E100" i="54" s="1"/>
  <c r="K112" i="54"/>
  <c r="E112" i="54" s="1"/>
  <c r="K102" i="54"/>
  <c r="E102" i="54" s="1"/>
  <c r="K109" i="54"/>
  <c r="K114" i="54"/>
  <c r="E114" i="54" s="1"/>
  <c r="K26" i="54"/>
  <c r="E26" i="54" s="1"/>
  <c r="K40" i="54"/>
  <c r="E40" i="54" s="1"/>
  <c r="K76" i="54"/>
  <c r="E76" i="54" s="1"/>
  <c r="K83" i="54"/>
  <c r="E83" i="54" s="1"/>
  <c r="K88" i="54"/>
  <c r="E88" i="54" s="1"/>
  <c r="K116" i="54"/>
  <c r="E116" i="54" s="1"/>
  <c r="K54" i="54"/>
  <c r="E54" i="54" s="1"/>
  <c r="K68" i="54"/>
  <c r="E68" i="54" s="1"/>
  <c r="K106" i="54"/>
  <c r="E106" i="54" s="1"/>
  <c r="K113" i="54"/>
  <c r="E113" i="54" s="1"/>
  <c r="K101" i="54"/>
  <c r="K37" i="54"/>
  <c r="K85" i="54"/>
  <c r="K44" i="54"/>
  <c r="E44" i="54" s="1"/>
  <c r="K49" i="54"/>
  <c r="E49" i="54" s="1"/>
  <c r="K82" i="54"/>
  <c r="E82" i="54" s="1"/>
  <c r="K89" i="54"/>
  <c r="E89" i="54" s="1"/>
  <c r="K96" i="54"/>
  <c r="E96" i="54" s="1"/>
  <c r="K103" i="54"/>
  <c r="E103" i="54" s="1"/>
  <c r="K115" i="54"/>
  <c r="E115" i="54" s="1"/>
  <c r="K42" i="54"/>
  <c r="E42" i="54" s="1"/>
  <c r="K78" i="54"/>
  <c r="E78" i="54" s="1"/>
  <c r="K122" i="54"/>
  <c r="K59" i="54"/>
  <c r="E59" i="54" s="1"/>
  <c r="K66" i="54"/>
  <c r="E66" i="54" s="1"/>
  <c r="K73" i="54"/>
  <c r="E73" i="54" s="1"/>
  <c r="K80" i="54"/>
  <c r="E80" i="54" s="1"/>
  <c r="K104" i="54"/>
  <c r="E104" i="54" s="1"/>
  <c r="K56" i="54"/>
  <c r="E56" i="54" s="1"/>
  <c r="K29" i="54"/>
  <c r="K70" i="54"/>
  <c r="E70" i="54" s="1"/>
  <c r="K77" i="54"/>
  <c r="K108" i="54"/>
  <c r="E108" i="54" s="1"/>
  <c r="K92" i="54"/>
  <c r="E92" i="54" s="1"/>
  <c r="M120" i="54"/>
  <c r="G120" i="54" s="1"/>
  <c r="M23" i="54"/>
  <c r="G23" i="54" s="1"/>
  <c r="M118" i="54"/>
  <c r="G118" i="54" s="1"/>
  <c r="M25" i="54"/>
  <c r="G25" i="54" s="1"/>
  <c r="M29" i="54"/>
  <c r="M35" i="54"/>
  <c r="G35" i="54" s="1"/>
  <c r="M41" i="54"/>
  <c r="G41" i="54" s="1"/>
  <c r="M47" i="54"/>
  <c r="G47" i="54" s="1"/>
  <c r="M53" i="54"/>
  <c r="M59" i="54"/>
  <c r="G59" i="54" s="1"/>
  <c r="M65" i="54"/>
  <c r="G65" i="54" s="1"/>
  <c r="M71" i="54"/>
  <c r="G71" i="54" s="1"/>
  <c r="M77" i="54"/>
  <c r="M83" i="54"/>
  <c r="G83" i="54" s="1"/>
  <c r="M89" i="54"/>
  <c r="G89" i="54" s="1"/>
  <c r="M95" i="54"/>
  <c r="G95" i="54" s="1"/>
  <c r="M101" i="54"/>
  <c r="M107" i="54"/>
  <c r="G107" i="54" s="1"/>
  <c r="M113" i="54"/>
  <c r="G113" i="54" s="1"/>
  <c r="M24" i="54"/>
  <c r="G24" i="54" s="1"/>
  <c r="M36" i="54"/>
  <c r="G36" i="54" s="1"/>
  <c r="M39" i="54"/>
  <c r="G39" i="54" s="1"/>
  <c r="M49" i="54"/>
  <c r="G49" i="54" s="1"/>
  <c r="M52" i="54"/>
  <c r="G52" i="54" s="1"/>
  <c r="M62" i="54"/>
  <c r="G62" i="54" s="1"/>
  <c r="M72" i="54"/>
  <c r="G72" i="54" s="1"/>
  <c r="M75" i="54"/>
  <c r="G75" i="54" s="1"/>
  <c r="M85" i="54"/>
  <c r="M88" i="54"/>
  <c r="G88" i="54" s="1"/>
  <c r="M98" i="54"/>
  <c r="G98" i="54" s="1"/>
  <c r="M108" i="54"/>
  <c r="G108" i="54" s="1"/>
  <c r="M111" i="54"/>
  <c r="G111" i="54" s="1"/>
  <c r="M21" i="54"/>
  <c r="M117" i="54"/>
  <c r="M122" i="54"/>
  <c r="M124" i="54"/>
  <c r="M26" i="54"/>
  <c r="G26" i="54" s="1"/>
  <c r="M32" i="54"/>
  <c r="G32" i="54" s="1"/>
  <c r="M27" i="54"/>
  <c r="G27" i="54" s="1"/>
  <c r="M37" i="54"/>
  <c r="M44" i="54"/>
  <c r="G44" i="54" s="1"/>
  <c r="M51" i="54"/>
  <c r="G51" i="54" s="1"/>
  <c r="M56" i="54"/>
  <c r="G56" i="54" s="1"/>
  <c r="M58" i="54"/>
  <c r="G58" i="54" s="1"/>
  <c r="M63" i="54"/>
  <c r="G63" i="54" s="1"/>
  <c r="M70" i="54"/>
  <c r="G70" i="54" s="1"/>
  <c r="M82" i="54"/>
  <c r="G82" i="54" s="1"/>
  <c r="M28" i="54"/>
  <c r="G28" i="54" s="1"/>
  <c r="M81" i="54"/>
  <c r="G81" i="54" s="1"/>
  <c r="M100" i="54"/>
  <c r="G100" i="54" s="1"/>
  <c r="M112" i="54"/>
  <c r="G112" i="54" s="1"/>
  <c r="M121" i="54"/>
  <c r="G121" i="54" s="1"/>
  <c r="M43" i="54"/>
  <c r="G43" i="54" s="1"/>
  <c r="M22" i="54"/>
  <c r="G22" i="54" s="1"/>
  <c r="M34" i="54"/>
  <c r="G34" i="54" s="1"/>
  <c r="M46" i="54"/>
  <c r="G46" i="54" s="1"/>
  <c r="M84" i="54"/>
  <c r="G84" i="54" s="1"/>
  <c r="M91" i="54"/>
  <c r="G91" i="54" s="1"/>
  <c r="M96" i="54"/>
  <c r="G96" i="54" s="1"/>
  <c r="M103" i="54"/>
  <c r="G103" i="54" s="1"/>
  <c r="M110" i="54"/>
  <c r="G110" i="54" s="1"/>
  <c r="M115" i="54"/>
  <c r="G115" i="54" s="1"/>
  <c r="M60" i="54"/>
  <c r="G60" i="54" s="1"/>
  <c r="M67" i="54"/>
  <c r="G67" i="54" s="1"/>
  <c r="M74" i="54"/>
  <c r="G74" i="54" s="1"/>
  <c r="M79" i="54"/>
  <c r="G79" i="54" s="1"/>
  <c r="M86" i="54"/>
  <c r="G86" i="54" s="1"/>
  <c r="M30" i="54"/>
  <c r="G30" i="54" s="1"/>
  <c r="M38" i="54"/>
  <c r="G38" i="54" s="1"/>
  <c r="M45" i="54"/>
  <c r="M50" i="54"/>
  <c r="G50" i="54" s="1"/>
  <c r="M123" i="54"/>
  <c r="G123" i="54" s="1"/>
  <c r="M48" i="54"/>
  <c r="G48" i="54" s="1"/>
  <c r="M55" i="54"/>
  <c r="G55" i="54" s="1"/>
  <c r="M93" i="54"/>
  <c r="M105" i="54"/>
  <c r="G105" i="54" s="1"/>
  <c r="M31" i="54"/>
  <c r="G31" i="54" s="1"/>
  <c r="M42" i="54"/>
  <c r="G42" i="54" s="1"/>
  <c r="M78" i="54"/>
  <c r="G78" i="54" s="1"/>
  <c r="M102" i="54"/>
  <c r="G102" i="54" s="1"/>
  <c r="M109" i="54"/>
  <c r="M116" i="54"/>
  <c r="G116" i="54" s="1"/>
  <c r="M73" i="54"/>
  <c r="G73" i="54" s="1"/>
  <c r="M87" i="54"/>
  <c r="G87" i="54" s="1"/>
  <c r="M119" i="54"/>
  <c r="M64" i="54"/>
  <c r="G64" i="54" s="1"/>
  <c r="M61" i="54"/>
  <c r="M68" i="54"/>
  <c r="G68" i="54" s="1"/>
  <c r="M92" i="54"/>
  <c r="G92" i="54" s="1"/>
  <c r="M99" i="54"/>
  <c r="G99" i="54" s="1"/>
  <c r="M106" i="54"/>
  <c r="G106" i="54" s="1"/>
  <c r="M94" i="54"/>
  <c r="G94" i="54" s="1"/>
  <c r="M57" i="54"/>
  <c r="G57" i="54" s="1"/>
  <c r="M33" i="54"/>
  <c r="G33" i="54" s="1"/>
  <c r="M54" i="54"/>
  <c r="G54" i="54" s="1"/>
  <c r="M69" i="54"/>
  <c r="M76" i="54"/>
  <c r="G76" i="54" s="1"/>
  <c r="M114" i="54"/>
  <c r="G114" i="54" s="1"/>
  <c r="M40" i="54"/>
  <c r="G40" i="54" s="1"/>
  <c r="M90" i="54"/>
  <c r="G90" i="54" s="1"/>
  <c r="M97" i="54"/>
  <c r="G97" i="54" s="1"/>
  <c r="M104" i="54"/>
  <c r="G104" i="54" s="1"/>
  <c r="M66" i="54"/>
  <c r="G66" i="54" s="1"/>
  <c r="M80" i="54"/>
  <c r="G80" i="54" s="1"/>
  <c r="MH9" i="58"/>
  <c r="MN9" i="58"/>
  <c r="MH8" i="58"/>
  <c r="MN8" i="58"/>
  <c r="MH14" i="58"/>
  <c r="MN14" i="58"/>
  <c r="MH6" i="58"/>
  <c r="MN6" i="58"/>
  <c r="MH12" i="58"/>
  <c r="MN12" i="58"/>
  <c r="MN7" i="58"/>
  <c r="MH7" i="58"/>
  <c r="MH10" i="58"/>
  <c r="MN10" i="58"/>
  <c r="MN13" i="58"/>
  <c r="MH13" i="58"/>
  <c r="MN11" i="58"/>
  <c r="MH11" i="58"/>
  <c r="MH5" i="58"/>
  <c r="MN5" i="58"/>
  <c r="LW14" i="58"/>
  <c r="LX14" i="58" s="1"/>
  <c r="LW13" i="58"/>
  <c r="LX13" i="58" s="1"/>
  <c r="LW10" i="58"/>
  <c r="LX10" i="58" s="1"/>
  <c r="KW9" i="58"/>
  <c r="LA9" i="58" s="1"/>
  <c r="LW9" i="58"/>
  <c r="LX9" i="58" s="1"/>
  <c r="LW6" i="58"/>
  <c r="LX6" i="58" s="1"/>
  <c r="LM6" i="58"/>
  <c r="LN6" i="58" s="1"/>
  <c r="KW12" i="58"/>
  <c r="LA12" i="58" s="1"/>
  <c r="LW12" i="58"/>
  <c r="LX12" i="58" s="1"/>
  <c r="LM12" i="58"/>
  <c r="LN12" i="58" s="1"/>
  <c r="LW7" i="58"/>
  <c r="LX7" i="58" s="1"/>
  <c r="LW5" i="58"/>
  <c r="LX5" i="58" s="1"/>
  <c r="LM5" i="58"/>
  <c r="LN5" i="58" s="1"/>
  <c r="LM11" i="58"/>
  <c r="LN11" i="58" s="1"/>
  <c r="LW11" i="58"/>
  <c r="LX11" i="58" s="1"/>
  <c r="KW11" i="58"/>
  <c r="LA11" i="58" s="1"/>
  <c r="KW7" i="58"/>
  <c r="LA7" i="58" s="1"/>
  <c r="KW14" i="58"/>
  <c r="LA14" i="58" s="1"/>
  <c r="KW13" i="58"/>
  <c r="LA13" i="58" s="1"/>
  <c r="KW8" i="58"/>
  <c r="LA8" i="58" s="1"/>
  <c r="KW6" i="58"/>
  <c r="LA6" i="58" s="1"/>
  <c r="KW5" i="58"/>
  <c r="LA5" i="58" s="1"/>
  <c r="KW10" i="58"/>
  <c r="LA10" i="58" s="1"/>
  <c r="B34" i="49"/>
  <c r="C5" i="49"/>
  <c r="B35" i="49" s="1"/>
  <c r="AV29" i="54" l="1"/>
  <c r="AV28" i="54"/>
  <c r="AV31" i="54"/>
  <c r="AV30" i="54"/>
  <c r="AV32" i="54"/>
  <c r="G37" i="54"/>
  <c r="CJ239" i="62"/>
  <c r="CJ236" i="62"/>
  <c r="CJ238" i="62"/>
  <c r="CJ237" i="62"/>
  <c r="CJ20" i="62"/>
  <c r="CJ24" i="62"/>
  <c r="CJ26" i="62"/>
  <c r="CJ29" i="62"/>
  <c r="CJ34" i="62"/>
  <c r="CJ21" i="62"/>
  <c r="CJ23" i="62"/>
  <c r="CJ28" i="62"/>
  <c r="CJ33" i="62"/>
  <c r="CJ36" i="62"/>
  <c r="CJ30" i="62"/>
  <c r="CJ27" i="62"/>
  <c r="CJ32" i="62"/>
  <c r="CJ22" i="62"/>
  <c r="CJ35" i="62"/>
  <c r="CF6" i="61"/>
  <c r="CF37" i="61"/>
  <c r="CF22" i="61"/>
  <c r="CF30" i="61"/>
  <c r="CF21" i="61"/>
  <c r="CF14" i="61"/>
  <c r="CF29" i="61"/>
  <c r="CF7" i="61"/>
  <c r="DL52" i="58"/>
  <c r="DL51" i="58"/>
  <c r="DL57" i="58"/>
  <c r="DL50" i="58"/>
  <c r="DL54" i="58"/>
  <c r="DL55" i="58"/>
  <c r="DL53" i="58"/>
  <c r="DL56" i="58"/>
  <c r="AV170" i="54"/>
  <c r="AV169" i="54"/>
  <c r="AV175" i="54"/>
  <c r="AV181" i="54"/>
  <c r="AV172" i="54"/>
  <c r="AV178" i="54"/>
  <c r="AV173" i="54"/>
  <c r="AV180" i="54"/>
  <c r="AV189" i="54"/>
  <c r="AV195" i="54"/>
  <c r="AV201" i="54"/>
  <c r="AV207" i="54"/>
  <c r="AV213" i="54"/>
  <c r="AV167" i="54"/>
  <c r="AV177" i="54"/>
  <c r="AV183" i="54"/>
  <c r="AV188" i="54"/>
  <c r="AV194" i="54"/>
  <c r="AV200" i="54"/>
  <c r="AV206" i="54"/>
  <c r="AV212" i="54"/>
  <c r="AV179" i="54"/>
  <c r="AV187" i="54"/>
  <c r="AV193" i="54"/>
  <c r="AV199" i="54"/>
  <c r="AV205" i="54"/>
  <c r="AV211" i="54"/>
  <c r="AV217" i="54"/>
  <c r="AV168" i="54"/>
  <c r="AV174" i="54"/>
  <c r="AV182" i="54"/>
  <c r="AV186" i="54"/>
  <c r="AV192" i="54"/>
  <c r="AV198" i="54"/>
  <c r="AV204" i="54"/>
  <c r="AV210" i="54"/>
  <c r="AV216" i="54"/>
  <c r="AV176" i="54"/>
  <c r="AV185" i="54"/>
  <c r="AV191" i="54"/>
  <c r="AV197" i="54"/>
  <c r="AV203" i="54"/>
  <c r="AV209" i="54"/>
  <c r="AV215" i="54"/>
  <c r="AV171" i="54"/>
  <c r="AV184" i="54"/>
  <c r="AV190" i="54"/>
  <c r="AV196" i="54"/>
  <c r="AV202" i="54"/>
  <c r="AV208" i="54"/>
  <c r="AV214" i="54"/>
  <c r="G117" i="54"/>
  <c r="AV89" i="54"/>
  <c r="AV95" i="54"/>
  <c r="AV88" i="54"/>
  <c r="AV94" i="54"/>
  <c r="AV87" i="54"/>
  <c r="AV93" i="54"/>
  <c r="AV91" i="54"/>
  <c r="AV92" i="54"/>
  <c r="AV96" i="54"/>
  <c r="AV90" i="54"/>
  <c r="G85" i="54"/>
  <c r="CJ260" i="62"/>
  <c r="CJ259" i="62"/>
  <c r="CJ258" i="62"/>
  <c r="CJ144" i="62"/>
  <c r="CJ153" i="62"/>
  <c r="CJ156" i="62"/>
  <c r="CJ158" i="62"/>
  <c r="CJ148" i="62"/>
  <c r="CJ154" i="62"/>
  <c r="CJ159" i="62"/>
  <c r="CJ162" i="62"/>
  <c r="CJ143" i="62"/>
  <c r="CJ146" i="62"/>
  <c r="CJ147" i="62"/>
  <c r="CJ150" i="62"/>
  <c r="CJ160" i="62"/>
  <c r="CJ161" i="62"/>
  <c r="CJ155" i="62"/>
  <c r="CJ149" i="62"/>
  <c r="CJ152" i="62"/>
  <c r="CJ141" i="62"/>
  <c r="CJ142" i="62"/>
  <c r="CJ140" i="62"/>
  <c r="CF19" i="61"/>
  <c r="CF11" i="61"/>
  <c r="DL88" i="58"/>
  <c r="DL90" i="58"/>
  <c r="DL87" i="58"/>
  <c r="DL91" i="58"/>
  <c r="DL89" i="58"/>
  <c r="AT81" i="54"/>
  <c r="AT80" i="54"/>
  <c r="AT86" i="54"/>
  <c r="AT79" i="54"/>
  <c r="AT85" i="54"/>
  <c r="AT77" i="54"/>
  <c r="AT83" i="54"/>
  <c r="AT84" i="54"/>
  <c r="AT78" i="54"/>
  <c r="AT82" i="54"/>
  <c r="E77" i="54"/>
  <c r="CH256" i="62"/>
  <c r="CH257" i="62"/>
  <c r="CH122" i="62"/>
  <c r="CH125" i="62"/>
  <c r="CH138" i="62"/>
  <c r="CH135" i="62"/>
  <c r="CH124" i="62"/>
  <c r="CH129" i="62"/>
  <c r="CH132" i="62"/>
  <c r="CH134" i="62"/>
  <c r="CH137" i="62"/>
  <c r="CH130" i="62"/>
  <c r="CH131" i="62"/>
  <c r="CH136" i="62"/>
  <c r="CH126" i="62"/>
  <c r="CH128" i="62"/>
  <c r="CH123" i="62"/>
  <c r="DJ86" i="58"/>
  <c r="DJ84" i="58"/>
  <c r="DJ85" i="58"/>
  <c r="AT57" i="54"/>
  <c r="AT63" i="54"/>
  <c r="AT62" i="54"/>
  <c r="AT61" i="54"/>
  <c r="AT59" i="54"/>
  <c r="AT65" i="54"/>
  <c r="AT66" i="54"/>
  <c r="AT64" i="54"/>
  <c r="AT58" i="54"/>
  <c r="AT60" i="54"/>
  <c r="E61" i="54"/>
  <c r="CH248" i="62"/>
  <c r="CH247" i="62"/>
  <c r="CH250" i="62"/>
  <c r="CH249" i="62"/>
  <c r="CH251" i="62"/>
  <c r="CH84" i="62"/>
  <c r="CH86" i="62"/>
  <c r="CH96" i="62"/>
  <c r="CH82" i="62"/>
  <c r="CH83" i="62"/>
  <c r="CH95" i="62"/>
  <c r="CH94" i="62"/>
  <c r="CH88" i="62"/>
  <c r="CH93" i="62"/>
  <c r="CH89" i="62"/>
  <c r="CH92" i="62"/>
  <c r="CH90" i="62"/>
  <c r="CH87" i="62"/>
  <c r="CD17" i="61"/>
  <c r="CD41" i="61"/>
  <c r="CD25" i="61"/>
  <c r="CD33" i="61"/>
  <c r="DJ74" i="58"/>
  <c r="DJ77" i="58"/>
  <c r="DJ73" i="58"/>
  <c r="DJ72" i="58"/>
  <c r="DJ78" i="58"/>
  <c r="DJ76" i="58"/>
  <c r="DJ75" i="58"/>
  <c r="AT69" i="54"/>
  <c r="AT75" i="54"/>
  <c r="AT68" i="54"/>
  <c r="AT74" i="54"/>
  <c r="AT67" i="54"/>
  <c r="AT73" i="54"/>
  <c r="AT71" i="54"/>
  <c r="AT70" i="54"/>
  <c r="AT72" i="54"/>
  <c r="AT76" i="54"/>
  <c r="E69" i="54"/>
  <c r="CH253" i="62"/>
  <c r="CH252" i="62"/>
  <c r="CH254" i="62"/>
  <c r="CH255" i="62"/>
  <c r="CH100" i="62"/>
  <c r="CH105" i="62"/>
  <c r="CH108" i="62"/>
  <c r="CH117" i="62"/>
  <c r="CH120" i="62"/>
  <c r="CH110" i="62"/>
  <c r="CH113" i="62"/>
  <c r="CH101" i="62"/>
  <c r="CH99" i="62"/>
  <c r="CH102" i="62"/>
  <c r="CH104" i="62"/>
  <c r="CH107" i="62"/>
  <c r="CH116" i="62"/>
  <c r="CH119" i="62"/>
  <c r="CH98" i="62"/>
  <c r="CH112" i="62"/>
  <c r="CH114" i="62"/>
  <c r="CH106" i="62"/>
  <c r="CH111" i="62"/>
  <c r="CH118" i="62"/>
  <c r="CD26" i="61"/>
  <c r="CD10" i="61"/>
  <c r="CD34" i="61"/>
  <c r="CD18" i="61"/>
  <c r="CD42" i="61"/>
  <c r="DJ80" i="58"/>
  <c r="DJ82" i="58"/>
  <c r="DJ79" i="58"/>
  <c r="DJ81" i="58"/>
  <c r="DJ83" i="58"/>
  <c r="AU58" i="54"/>
  <c r="AU64" i="54"/>
  <c r="AU57" i="54"/>
  <c r="AU63" i="54"/>
  <c r="AU62" i="54"/>
  <c r="AU60" i="54"/>
  <c r="AU66" i="54"/>
  <c r="AU59" i="54"/>
  <c r="AU61" i="54"/>
  <c r="AU65" i="54"/>
  <c r="F61" i="54"/>
  <c r="CI250" i="62"/>
  <c r="CI249" i="62"/>
  <c r="CI248" i="62"/>
  <c r="CI251" i="62"/>
  <c r="CI247" i="62"/>
  <c r="CI88" i="62"/>
  <c r="CI93" i="62"/>
  <c r="CI89" i="62"/>
  <c r="CI96" i="62"/>
  <c r="CI87" i="62"/>
  <c r="CI90" i="62"/>
  <c r="CI92" i="62"/>
  <c r="CI84" i="62"/>
  <c r="CI86" i="62"/>
  <c r="CI83" i="62"/>
  <c r="CI95" i="62"/>
  <c r="CI82" i="62"/>
  <c r="CI94" i="62"/>
  <c r="CE41" i="61"/>
  <c r="CE25" i="61"/>
  <c r="CE33" i="61"/>
  <c r="CE17" i="61"/>
  <c r="DK75" i="58"/>
  <c r="DK74" i="58"/>
  <c r="DK73" i="58"/>
  <c r="DK77" i="58"/>
  <c r="DK72" i="58"/>
  <c r="DK78" i="58"/>
  <c r="DK76" i="58"/>
  <c r="AU82" i="54"/>
  <c r="AU81" i="54"/>
  <c r="AU80" i="54"/>
  <c r="AU86" i="54"/>
  <c r="AU78" i="54"/>
  <c r="AU84" i="54"/>
  <c r="AU77" i="54"/>
  <c r="AU79" i="54"/>
  <c r="AU85" i="54"/>
  <c r="AU83" i="54"/>
  <c r="F77" i="54"/>
  <c r="CI257" i="62"/>
  <c r="CI256" i="62"/>
  <c r="CI124" i="62"/>
  <c r="CI129" i="62"/>
  <c r="CI132" i="62"/>
  <c r="CI134" i="62"/>
  <c r="CI137" i="62"/>
  <c r="CI123" i="62"/>
  <c r="CI126" i="62"/>
  <c r="CI128" i="62"/>
  <c r="CI131" i="62"/>
  <c r="CI136" i="62"/>
  <c r="CI125" i="62"/>
  <c r="CI135" i="62"/>
  <c r="CI122" i="62"/>
  <c r="CI130" i="62"/>
  <c r="CI138" i="62"/>
  <c r="DK86" i="58"/>
  <c r="DK84" i="58"/>
  <c r="DK85" i="58"/>
  <c r="F21" i="54"/>
  <c r="AU22" i="54"/>
  <c r="AU21" i="54"/>
  <c r="AU20" i="54"/>
  <c r="AU19" i="54"/>
  <c r="AU18" i="54"/>
  <c r="CI6" i="62"/>
  <c r="CI11" i="62"/>
  <c r="CI12" i="62"/>
  <c r="CI8" i="62"/>
  <c r="CI9" i="62"/>
  <c r="CI10" i="62"/>
  <c r="DK20" i="58"/>
  <c r="DK26" i="58"/>
  <c r="DK18" i="58"/>
  <c r="DK19" i="58"/>
  <c r="DK25" i="58"/>
  <c r="DK24" i="58"/>
  <c r="DK17" i="58"/>
  <c r="DK16" i="58"/>
  <c r="DK22" i="58"/>
  <c r="DK28" i="58"/>
  <c r="DK29" i="58"/>
  <c r="DK15" i="58"/>
  <c r="DK21" i="58"/>
  <c r="DK27" i="58"/>
  <c r="DK23" i="58"/>
  <c r="AS26" i="54"/>
  <c r="AS25" i="54"/>
  <c r="AS24" i="54"/>
  <c r="AS23" i="54"/>
  <c r="AS27" i="54"/>
  <c r="D29" i="54"/>
  <c r="CG235" i="62"/>
  <c r="CG15" i="62"/>
  <c r="CG16" i="62"/>
  <c r="CG18" i="62"/>
  <c r="CG14" i="62"/>
  <c r="CG17" i="62"/>
  <c r="CC5" i="61"/>
  <c r="CC13" i="61"/>
  <c r="DI43" i="58"/>
  <c r="DI49" i="58"/>
  <c r="DI41" i="58"/>
  <c r="DI40" i="58"/>
  <c r="DI46" i="58"/>
  <c r="DI39" i="58"/>
  <c r="DI45" i="58"/>
  <c r="DI48" i="58"/>
  <c r="DI44" i="58"/>
  <c r="DI42" i="58"/>
  <c r="DI47" i="58"/>
  <c r="DI30" i="58"/>
  <c r="DI36" i="58"/>
  <c r="DI34" i="58"/>
  <c r="DI35" i="58"/>
  <c r="DI32" i="58"/>
  <c r="DI38" i="58"/>
  <c r="DI31" i="58"/>
  <c r="DI37" i="58"/>
  <c r="DI33" i="58"/>
  <c r="D21" i="54"/>
  <c r="AS20" i="54"/>
  <c r="AS19" i="54"/>
  <c r="AS22" i="54"/>
  <c r="AS21" i="54"/>
  <c r="AS18" i="54"/>
  <c r="CG12" i="62"/>
  <c r="CG8" i="62"/>
  <c r="CG9" i="62"/>
  <c r="CG6" i="62"/>
  <c r="CG11" i="62"/>
  <c r="CG10" i="62"/>
  <c r="DI18" i="58"/>
  <c r="DI24" i="58"/>
  <c r="DI17" i="58"/>
  <c r="DI23" i="58"/>
  <c r="DI29" i="58"/>
  <c r="DI15" i="58"/>
  <c r="DI27" i="58"/>
  <c r="DI16" i="58"/>
  <c r="DI22" i="58"/>
  <c r="DI28" i="58"/>
  <c r="DI21" i="58"/>
  <c r="DI20" i="58"/>
  <c r="DI26" i="58"/>
  <c r="DI19" i="58"/>
  <c r="DI25" i="58"/>
  <c r="AS62" i="54"/>
  <c r="AS61" i="54"/>
  <c r="AS60" i="54"/>
  <c r="AS66" i="54"/>
  <c r="AS58" i="54"/>
  <c r="AS64" i="54"/>
  <c r="AS59" i="54"/>
  <c r="AS63" i="54"/>
  <c r="AS65" i="54"/>
  <c r="AS57" i="54"/>
  <c r="D61" i="54"/>
  <c r="CG247" i="62"/>
  <c r="CG248" i="62"/>
  <c r="CG250" i="62"/>
  <c r="CG249" i="62"/>
  <c r="CG251" i="62"/>
  <c r="CG86" i="62"/>
  <c r="CG89" i="62"/>
  <c r="CG96" i="62"/>
  <c r="CG88" i="62"/>
  <c r="CG93" i="62"/>
  <c r="CG82" i="62"/>
  <c r="CG94" i="62"/>
  <c r="CG87" i="62"/>
  <c r="CG90" i="62"/>
  <c r="CG84" i="62"/>
  <c r="CG92" i="62"/>
  <c r="CG83" i="62"/>
  <c r="CG95" i="62"/>
  <c r="CC33" i="61"/>
  <c r="CC17" i="61"/>
  <c r="CC41" i="61"/>
  <c r="CC25" i="61"/>
  <c r="DI73" i="58"/>
  <c r="DI78" i="58"/>
  <c r="DI75" i="58"/>
  <c r="DI74" i="58"/>
  <c r="DI72" i="58"/>
  <c r="DI77" i="58"/>
  <c r="DI76" i="58"/>
  <c r="AS44" i="54"/>
  <c r="AS50" i="54"/>
  <c r="AS56" i="54"/>
  <c r="AS43" i="54"/>
  <c r="AS49" i="54"/>
  <c r="AS55" i="54"/>
  <c r="AS48" i="54"/>
  <c r="AS54" i="54"/>
  <c r="AS46" i="54"/>
  <c r="AS52" i="54"/>
  <c r="AS45" i="54"/>
  <c r="AS47" i="54"/>
  <c r="AS51" i="54"/>
  <c r="AS53" i="54"/>
  <c r="D53" i="54"/>
  <c r="CG245" i="62"/>
  <c r="CG244" i="62"/>
  <c r="CG246" i="62"/>
  <c r="CG242" i="62"/>
  <c r="CG243" i="62"/>
  <c r="CG57" i="62"/>
  <c r="CG60" i="62"/>
  <c r="CG53" i="62"/>
  <c r="CG54" i="62"/>
  <c r="CG56" i="62"/>
  <c r="CG52" i="62"/>
  <c r="CG59" i="62"/>
  <c r="CG63" i="62"/>
  <c r="CG65" i="62"/>
  <c r="CG66" i="62"/>
  <c r="CG77" i="62"/>
  <c r="CG78" i="62"/>
  <c r="CG64" i="62"/>
  <c r="CG68" i="62"/>
  <c r="CG71" i="62"/>
  <c r="CG75" i="62"/>
  <c r="CG58" i="62"/>
  <c r="CG70" i="62"/>
  <c r="CG74" i="62"/>
  <c r="CG81" i="62"/>
  <c r="CG62" i="62"/>
  <c r="CG72" i="62"/>
  <c r="CG76" i="62"/>
  <c r="CG80" i="62"/>
  <c r="CG69" i="62"/>
  <c r="CC39" i="61"/>
  <c r="CC24" i="61"/>
  <c r="CC8" i="61"/>
  <c r="CC32" i="61"/>
  <c r="CC16" i="61"/>
  <c r="CC40" i="61"/>
  <c r="CC9" i="61"/>
  <c r="DI67" i="58"/>
  <c r="DI66" i="58"/>
  <c r="DI65" i="58"/>
  <c r="DI64" i="58"/>
  <c r="DI63" i="58"/>
  <c r="DI69" i="58"/>
  <c r="DI62" i="58"/>
  <c r="DI68" i="58"/>
  <c r="DI71" i="58"/>
  <c r="DI70" i="58"/>
  <c r="D120" i="54"/>
  <c r="I105" i="57"/>
  <c r="C21" i="54"/>
  <c r="AR19" i="54"/>
  <c r="AR21" i="54"/>
  <c r="AR20" i="54"/>
  <c r="AR22" i="54"/>
  <c r="AR18" i="54"/>
  <c r="CF8" i="62"/>
  <c r="CF9" i="62"/>
  <c r="CF10" i="62"/>
  <c r="CF12" i="62"/>
  <c r="CF11" i="62"/>
  <c r="CF6" i="62"/>
  <c r="DH17" i="58"/>
  <c r="DH23" i="58"/>
  <c r="DH29" i="58"/>
  <c r="DH27" i="58"/>
  <c r="DH26" i="58"/>
  <c r="DH16" i="58"/>
  <c r="DH22" i="58"/>
  <c r="DH28" i="58"/>
  <c r="DH20" i="58"/>
  <c r="DH15" i="58"/>
  <c r="DH21" i="58"/>
  <c r="DH19" i="58"/>
  <c r="DH25" i="58"/>
  <c r="DH18" i="58"/>
  <c r="DH24" i="58"/>
  <c r="AR119" i="54"/>
  <c r="AR124" i="54"/>
  <c r="AR130" i="54"/>
  <c r="AR136" i="54"/>
  <c r="AR142" i="54"/>
  <c r="AR148" i="54"/>
  <c r="AR154" i="54"/>
  <c r="AR160" i="54"/>
  <c r="AR166" i="54"/>
  <c r="AR123" i="54"/>
  <c r="AR129" i="54"/>
  <c r="AR135" i="54"/>
  <c r="AR141" i="54"/>
  <c r="AR147" i="54"/>
  <c r="AR153" i="54"/>
  <c r="AR159" i="54"/>
  <c r="AR165" i="54"/>
  <c r="AR117" i="54"/>
  <c r="EB123" i="58" s="1"/>
  <c r="AR126" i="54"/>
  <c r="AR132" i="54"/>
  <c r="AR138" i="54"/>
  <c r="AR144" i="54"/>
  <c r="AR150" i="54"/>
  <c r="AR156" i="54"/>
  <c r="AR162" i="54"/>
  <c r="AR122" i="54"/>
  <c r="AR134" i="54"/>
  <c r="AR146" i="54"/>
  <c r="AR158" i="54"/>
  <c r="AR127" i="54"/>
  <c r="AR139" i="54"/>
  <c r="AR151" i="54"/>
  <c r="AR163" i="54"/>
  <c r="AR120" i="54"/>
  <c r="AR125" i="54"/>
  <c r="AR137" i="54"/>
  <c r="AR149" i="54"/>
  <c r="AR161" i="54"/>
  <c r="AR118" i="54"/>
  <c r="AR128" i="54"/>
  <c r="AR140" i="54"/>
  <c r="AR152" i="54"/>
  <c r="AR164" i="54"/>
  <c r="AR121" i="54"/>
  <c r="AR133" i="54"/>
  <c r="AR145" i="54"/>
  <c r="AR157" i="54"/>
  <c r="AR131" i="54"/>
  <c r="AR143" i="54"/>
  <c r="AR155" i="54"/>
  <c r="C109" i="54"/>
  <c r="CB36" i="61"/>
  <c r="CB20" i="61"/>
  <c r="CB44" i="61"/>
  <c r="CB28" i="61"/>
  <c r="DH108" i="58"/>
  <c r="DH114" i="58"/>
  <c r="DH120" i="58"/>
  <c r="DH113" i="58"/>
  <c r="DH118" i="58"/>
  <c r="DH111" i="58"/>
  <c r="DH117" i="58"/>
  <c r="DH112" i="58"/>
  <c r="DH123" i="58"/>
  <c r="DH110" i="58"/>
  <c r="DH116" i="58"/>
  <c r="DH122" i="58"/>
  <c r="DH119" i="58"/>
  <c r="DH109" i="58"/>
  <c r="DH115" i="58"/>
  <c r="DH121" i="58"/>
  <c r="DH107" i="58"/>
  <c r="AR31" i="54"/>
  <c r="AR30" i="54"/>
  <c r="AR29" i="54"/>
  <c r="AR28" i="54"/>
  <c r="AR32" i="54"/>
  <c r="C37" i="54"/>
  <c r="CF238" i="62"/>
  <c r="CF236" i="62"/>
  <c r="CF237" i="62"/>
  <c r="CF239" i="62"/>
  <c r="CF23" i="62"/>
  <c r="CF28" i="62"/>
  <c r="CF33" i="62"/>
  <c r="CF36" i="62"/>
  <c r="CF21" i="62"/>
  <c r="CF22" i="62"/>
  <c r="CF27" i="62"/>
  <c r="CF30" i="62"/>
  <c r="CF32" i="62"/>
  <c r="CF35" i="62"/>
  <c r="CF29" i="62"/>
  <c r="CF20" i="62"/>
  <c r="CF26" i="62"/>
  <c r="CF24" i="62"/>
  <c r="CF34" i="62"/>
  <c r="CB30" i="61"/>
  <c r="CB21" i="61"/>
  <c r="CB14" i="61"/>
  <c r="CB29" i="61"/>
  <c r="CB6" i="61"/>
  <c r="CB37" i="61"/>
  <c r="CB22" i="61"/>
  <c r="CB7" i="61"/>
  <c r="DH54" i="58"/>
  <c r="DH57" i="58"/>
  <c r="DH51" i="58"/>
  <c r="DH50" i="58"/>
  <c r="DH56" i="58"/>
  <c r="DH53" i="58"/>
  <c r="DH55" i="58"/>
  <c r="DH52" i="58"/>
  <c r="AT99" i="54"/>
  <c r="AT105" i="54"/>
  <c r="AT98" i="54"/>
  <c r="AT104" i="54"/>
  <c r="AT97" i="54"/>
  <c r="AT103" i="54"/>
  <c r="AT101" i="54"/>
  <c r="ED107" i="58" s="1"/>
  <c r="AT102" i="54"/>
  <c r="AT106" i="54"/>
  <c r="AT100" i="54"/>
  <c r="E93" i="54"/>
  <c r="CH170" i="62"/>
  <c r="CH179" i="62"/>
  <c r="CH180" i="62"/>
  <c r="CH184" i="62"/>
  <c r="CH198" i="62"/>
  <c r="CH200" i="62"/>
  <c r="CH203" i="62"/>
  <c r="CH206" i="62"/>
  <c r="CH164" i="62"/>
  <c r="CH173" i="62"/>
  <c r="CH174" i="62"/>
  <c r="CH178" i="62"/>
  <c r="CH183" i="62"/>
  <c r="CH185" i="62"/>
  <c r="CH186" i="62"/>
  <c r="CH195" i="62"/>
  <c r="CH208" i="62"/>
  <c r="CH167" i="62"/>
  <c r="CH177" i="62"/>
  <c r="CH188" i="62"/>
  <c r="CH190" i="62"/>
  <c r="CH191" i="62"/>
  <c r="CH197" i="62"/>
  <c r="CH209" i="62"/>
  <c r="CH176" i="62"/>
  <c r="CH189" i="62"/>
  <c r="CH192" i="62"/>
  <c r="CH201" i="62"/>
  <c r="CH207" i="62"/>
  <c r="CH165" i="62"/>
  <c r="CH166" i="62"/>
  <c r="CH168" i="62"/>
  <c r="CH182" i="62"/>
  <c r="CH196" i="62"/>
  <c r="CH202" i="62"/>
  <c r="CH194" i="62"/>
  <c r="CH172" i="62"/>
  <c r="CH204" i="62"/>
  <c r="CH171" i="62"/>
  <c r="CH210" i="62"/>
  <c r="CD35" i="61"/>
  <c r="CD43" i="61"/>
  <c r="CD27" i="61"/>
  <c r="DJ92" i="58"/>
  <c r="DJ98" i="58"/>
  <c r="DJ96" i="58"/>
  <c r="DJ95" i="58"/>
  <c r="DJ94" i="58"/>
  <c r="DJ97" i="58"/>
  <c r="DJ93" i="58"/>
  <c r="AV35" i="54"/>
  <c r="AV41" i="54"/>
  <c r="AV34" i="54"/>
  <c r="AV40" i="54"/>
  <c r="AV33" i="54"/>
  <c r="AV39" i="54"/>
  <c r="AV37" i="54"/>
  <c r="AV42" i="54"/>
  <c r="AV36" i="54"/>
  <c r="AV38" i="54"/>
  <c r="G45" i="54"/>
  <c r="CJ241" i="62"/>
  <c r="CJ240" i="62"/>
  <c r="CJ41" i="62"/>
  <c r="CJ46" i="62"/>
  <c r="CJ51" i="62"/>
  <c r="CJ39" i="62"/>
  <c r="CJ42" i="62"/>
  <c r="CJ44" i="62"/>
  <c r="CJ47" i="62"/>
  <c r="CJ45" i="62"/>
  <c r="CJ48" i="62"/>
  <c r="CJ50" i="62"/>
  <c r="CJ38" i="62"/>
  <c r="CJ40" i="62"/>
  <c r="CF31" i="61"/>
  <c r="CF15" i="61"/>
  <c r="CF38" i="61"/>
  <c r="CF23" i="61"/>
  <c r="DL58" i="58"/>
  <c r="DL61" i="58"/>
  <c r="DL60" i="58"/>
  <c r="DL59" i="58"/>
  <c r="AV59" i="54"/>
  <c r="AV65" i="54"/>
  <c r="AV58" i="54"/>
  <c r="AV64" i="54"/>
  <c r="AV57" i="54"/>
  <c r="AV63" i="54"/>
  <c r="AV61" i="54"/>
  <c r="AV62" i="54"/>
  <c r="AV66" i="54"/>
  <c r="AV60" i="54"/>
  <c r="G61" i="54"/>
  <c r="CJ250" i="62"/>
  <c r="CJ249" i="62"/>
  <c r="CJ251" i="62"/>
  <c r="CJ247" i="62"/>
  <c r="CJ248" i="62"/>
  <c r="CJ83" i="62"/>
  <c r="CJ95" i="62"/>
  <c r="CJ88" i="62"/>
  <c r="CJ84" i="62"/>
  <c r="CJ82" i="62"/>
  <c r="CJ94" i="62"/>
  <c r="CJ93" i="62"/>
  <c r="CJ87" i="62"/>
  <c r="CJ90" i="62"/>
  <c r="CJ92" i="62"/>
  <c r="CJ96" i="62"/>
  <c r="CJ89" i="62"/>
  <c r="CJ86" i="62"/>
  <c r="CF25" i="61"/>
  <c r="CF33" i="61"/>
  <c r="CF17" i="61"/>
  <c r="CF41" i="61"/>
  <c r="DL76" i="58"/>
  <c r="DL73" i="58"/>
  <c r="DL72" i="58"/>
  <c r="DL78" i="58"/>
  <c r="DL75" i="58"/>
  <c r="DL74" i="58"/>
  <c r="DL77" i="58"/>
  <c r="AV117" i="54"/>
  <c r="AV118" i="54"/>
  <c r="AV122" i="54"/>
  <c r="AV128" i="54"/>
  <c r="AV134" i="54"/>
  <c r="AV140" i="54"/>
  <c r="AV146" i="54"/>
  <c r="AV152" i="54"/>
  <c r="AV158" i="54"/>
  <c r="AV164" i="54"/>
  <c r="AV121" i="54"/>
  <c r="AV127" i="54"/>
  <c r="AV133" i="54"/>
  <c r="AV139" i="54"/>
  <c r="AV145" i="54"/>
  <c r="AV151" i="54"/>
  <c r="AV157" i="54"/>
  <c r="AV163" i="54"/>
  <c r="AV119" i="54"/>
  <c r="AV124" i="54"/>
  <c r="AV130" i="54"/>
  <c r="AV136" i="54"/>
  <c r="AV142" i="54"/>
  <c r="AV148" i="54"/>
  <c r="AV154" i="54"/>
  <c r="AV160" i="54"/>
  <c r="AV166" i="54"/>
  <c r="AV126" i="54"/>
  <c r="AV138" i="54"/>
  <c r="AV150" i="54"/>
  <c r="AV162" i="54"/>
  <c r="AV131" i="54"/>
  <c r="AV143" i="54"/>
  <c r="AV155" i="54"/>
  <c r="AV129" i="54"/>
  <c r="AV141" i="54"/>
  <c r="AV153" i="54"/>
  <c r="AV165" i="54"/>
  <c r="AV120" i="54"/>
  <c r="AV132" i="54"/>
  <c r="AV144" i="54"/>
  <c r="AV156" i="54"/>
  <c r="AV125" i="54"/>
  <c r="AV137" i="54"/>
  <c r="AV149" i="54"/>
  <c r="AV161" i="54"/>
  <c r="AV123" i="54"/>
  <c r="AV135" i="54"/>
  <c r="AV147" i="54"/>
  <c r="AV159" i="54"/>
  <c r="G109" i="54"/>
  <c r="CF28" i="61"/>
  <c r="CF36" i="61"/>
  <c r="CF20" i="61"/>
  <c r="CF44" i="61"/>
  <c r="DL112" i="58"/>
  <c r="DL118" i="58"/>
  <c r="DL123" i="58"/>
  <c r="DL117" i="58"/>
  <c r="DL115" i="58"/>
  <c r="DL122" i="58"/>
  <c r="DL121" i="58"/>
  <c r="DL109" i="58"/>
  <c r="DL108" i="58"/>
  <c r="DL114" i="58"/>
  <c r="DL120" i="58"/>
  <c r="DL110" i="58"/>
  <c r="DL116" i="58"/>
  <c r="DL107" i="58"/>
  <c r="DL113" i="58"/>
  <c r="DL119" i="58"/>
  <c r="DL111" i="58"/>
  <c r="AV101" i="54"/>
  <c r="AV100" i="54"/>
  <c r="AV106" i="54"/>
  <c r="AV99" i="54"/>
  <c r="AV105" i="54"/>
  <c r="AV97" i="54"/>
  <c r="AV103" i="54"/>
  <c r="AV98" i="54"/>
  <c r="AV102" i="54"/>
  <c r="AV104" i="54"/>
  <c r="G93" i="54"/>
  <c r="CJ165" i="62"/>
  <c r="CJ166" i="62"/>
  <c r="CJ168" i="62"/>
  <c r="CJ182" i="62"/>
  <c r="CJ196" i="62"/>
  <c r="CJ202" i="62"/>
  <c r="CJ210" i="62"/>
  <c r="CJ171" i="62"/>
  <c r="CJ172" i="62"/>
  <c r="CJ194" i="62"/>
  <c r="CJ204" i="62"/>
  <c r="CJ170" i="62"/>
  <c r="CJ179" i="62"/>
  <c r="CJ180" i="62"/>
  <c r="CJ184" i="62"/>
  <c r="CJ198" i="62"/>
  <c r="CJ200" i="62"/>
  <c r="CJ203" i="62"/>
  <c r="CJ206" i="62"/>
  <c r="CJ164" i="62"/>
  <c r="CJ173" i="62"/>
  <c r="CJ174" i="62"/>
  <c r="CJ178" i="62"/>
  <c r="CJ183" i="62"/>
  <c r="CJ185" i="62"/>
  <c r="CJ186" i="62"/>
  <c r="CJ195" i="62"/>
  <c r="CJ208" i="62"/>
  <c r="CJ167" i="62"/>
  <c r="CJ177" i="62"/>
  <c r="CJ188" i="62"/>
  <c r="CJ190" i="62"/>
  <c r="CJ191" i="62"/>
  <c r="CJ197" i="62"/>
  <c r="CJ189" i="62"/>
  <c r="CJ207" i="62"/>
  <c r="CJ176" i="62"/>
  <c r="CJ192" i="62"/>
  <c r="CJ209" i="62"/>
  <c r="CJ201" i="62"/>
  <c r="CF43" i="61"/>
  <c r="CF27" i="61"/>
  <c r="CF35" i="61"/>
  <c r="DL94" i="58"/>
  <c r="DL92" i="58"/>
  <c r="DL97" i="58"/>
  <c r="DL96" i="58"/>
  <c r="DL95" i="58"/>
  <c r="DL93" i="58"/>
  <c r="DL98" i="58"/>
  <c r="G21" i="54"/>
  <c r="AV22" i="54"/>
  <c r="AV21" i="54"/>
  <c r="AV19" i="54"/>
  <c r="AV20" i="54"/>
  <c r="AV18" i="54"/>
  <c r="CJ10" i="62"/>
  <c r="CJ6" i="62"/>
  <c r="CJ11" i="62"/>
  <c r="CJ8" i="62"/>
  <c r="CJ9" i="62"/>
  <c r="CJ12" i="62"/>
  <c r="DL15" i="58"/>
  <c r="DL21" i="58"/>
  <c r="DL27" i="58"/>
  <c r="DL20" i="58"/>
  <c r="DL26" i="58"/>
  <c r="DL19" i="58"/>
  <c r="DL18" i="58"/>
  <c r="DL25" i="58"/>
  <c r="DL24" i="58"/>
  <c r="DL17" i="58"/>
  <c r="DL23" i="58"/>
  <c r="DL29" i="58"/>
  <c r="DL16" i="58"/>
  <c r="DL22" i="58"/>
  <c r="DL28" i="58"/>
  <c r="AV47" i="54"/>
  <c r="AV53" i="54"/>
  <c r="AV46" i="54"/>
  <c r="AV52" i="54"/>
  <c r="AV45" i="54"/>
  <c r="AV51" i="54"/>
  <c r="AV43" i="54"/>
  <c r="AV49" i="54"/>
  <c r="AV55" i="54"/>
  <c r="AV44" i="54"/>
  <c r="AV48" i="54"/>
  <c r="AV50" i="54"/>
  <c r="AV56" i="54"/>
  <c r="AV54" i="54"/>
  <c r="G53" i="54"/>
  <c r="CJ246" i="62"/>
  <c r="CJ243" i="62"/>
  <c r="CJ242" i="62"/>
  <c r="CJ245" i="62"/>
  <c r="CJ244" i="62"/>
  <c r="CJ58" i="62"/>
  <c r="CJ54" i="62"/>
  <c r="CJ56" i="62"/>
  <c r="CJ52" i="62"/>
  <c r="CJ57" i="62"/>
  <c r="CJ60" i="62"/>
  <c r="CJ64" i="62"/>
  <c r="CJ53" i="62"/>
  <c r="CJ62" i="62"/>
  <c r="CJ69" i="62"/>
  <c r="CJ72" i="62"/>
  <c r="CJ76" i="62"/>
  <c r="CJ80" i="62"/>
  <c r="CJ70" i="62"/>
  <c r="CJ74" i="62"/>
  <c r="CJ65" i="62"/>
  <c r="CJ63" i="62"/>
  <c r="CJ68" i="62"/>
  <c r="CJ71" i="62"/>
  <c r="CJ75" i="62"/>
  <c r="CJ81" i="62"/>
  <c r="CJ59" i="62"/>
  <c r="CJ78" i="62"/>
  <c r="CJ77" i="62"/>
  <c r="CJ66" i="62"/>
  <c r="CF16" i="61"/>
  <c r="CF40" i="61"/>
  <c r="CF9" i="61"/>
  <c r="CF39" i="61"/>
  <c r="CF24" i="61"/>
  <c r="CF32" i="61"/>
  <c r="CF8" i="61"/>
  <c r="DL64" i="58"/>
  <c r="DL70" i="58"/>
  <c r="DL63" i="58"/>
  <c r="DL69" i="58"/>
  <c r="DL67" i="58"/>
  <c r="DL66" i="58"/>
  <c r="DL62" i="58"/>
  <c r="DL68" i="58"/>
  <c r="DL65" i="58"/>
  <c r="DL71" i="58"/>
  <c r="AT87" i="54"/>
  <c r="AT93" i="54"/>
  <c r="AT92" i="54"/>
  <c r="AT91" i="54"/>
  <c r="AT89" i="54"/>
  <c r="AT95" i="54"/>
  <c r="AT88" i="54"/>
  <c r="AT90" i="54"/>
  <c r="AT94" i="54"/>
  <c r="AT96" i="54"/>
  <c r="E85" i="54"/>
  <c r="CH260" i="62"/>
  <c r="CH259" i="62"/>
  <c r="CH258" i="62"/>
  <c r="CH148" i="62"/>
  <c r="CH154" i="62"/>
  <c r="CH159" i="62"/>
  <c r="CH162" i="62"/>
  <c r="CH143" i="62"/>
  <c r="CH146" i="62"/>
  <c r="CH147" i="62"/>
  <c r="CH150" i="62"/>
  <c r="CH160" i="62"/>
  <c r="CH161" i="62"/>
  <c r="CH155" i="62"/>
  <c r="CH149" i="62"/>
  <c r="CH152" i="62"/>
  <c r="CH144" i="62"/>
  <c r="CH153" i="62"/>
  <c r="CH156" i="62"/>
  <c r="CH158" i="62"/>
  <c r="CH142" i="62"/>
  <c r="CH141" i="62"/>
  <c r="CH140" i="62"/>
  <c r="CD19" i="61"/>
  <c r="CD11" i="61"/>
  <c r="DJ91" i="58"/>
  <c r="DJ90" i="58"/>
  <c r="DJ88" i="58"/>
  <c r="DJ87" i="58"/>
  <c r="DJ89" i="58"/>
  <c r="E121" i="54"/>
  <c r="N106" i="57"/>
  <c r="AU28" i="54"/>
  <c r="AU32" i="54"/>
  <c r="AU30" i="54"/>
  <c r="AU29" i="54"/>
  <c r="AU31" i="54"/>
  <c r="F37" i="54"/>
  <c r="CI237" i="62"/>
  <c r="CI239" i="62"/>
  <c r="CI236" i="62"/>
  <c r="CI238" i="62"/>
  <c r="CI20" i="62"/>
  <c r="CI24" i="62"/>
  <c r="CI26" i="62"/>
  <c r="CI29" i="62"/>
  <c r="CI34" i="62"/>
  <c r="CI21" i="62"/>
  <c r="CI22" i="62"/>
  <c r="CI27" i="62"/>
  <c r="CI30" i="62"/>
  <c r="CI32" i="62"/>
  <c r="CI35" i="62"/>
  <c r="CI23" i="62"/>
  <c r="CI28" i="62"/>
  <c r="CI33" i="62"/>
  <c r="CI36" i="62"/>
  <c r="CE29" i="61"/>
  <c r="CE7" i="61"/>
  <c r="CE37" i="61"/>
  <c r="CE22" i="61"/>
  <c r="CE30" i="61"/>
  <c r="CE21" i="61"/>
  <c r="CE6" i="61"/>
  <c r="CE14" i="61"/>
  <c r="DK51" i="58"/>
  <c r="DK57" i="58"/>
  <c r="DK50" i="58"/>
  <c r="DK55" i="58"/>
  <c r="DK53" i="58"/>
  <c r="DK56" i="58"/>
  <c r="DK52" i="58"/>
  <c r="DK54" i="58"/>
  <c r="AU100" i="54"/>
  <c r="AU106" i="54"/>
  <c r="AU99" i="54"/>
  <c r="AU105" i="54"/>
  <c r="AU98" i="54"/>
  <c r="AU104" i="54"/>
  <c r="AU102" i="54"/>
  <c r="AU97" i="54"/>
  <c r="AU101" i="54"/>
  <c r="AU103" i="54"/>
  <c r="F93" i="54"/>
  <c r="CI171" i="62"/>
  <c r="CI172" i="62"/>
  <c r="CI194" i="62"/>
  <c r="CI204" i="62"/>
  <c r="CI170" i="62"/>
  <c r="CI179" i="62"/>
  <c r="CI180" i="62"/>
  <c r="CI184" i="62"/>
  <c r="CI198" i="62"/>
  <c r="CI200" i="62"/>
  <c r="CI203" i="62"/>
  <c r="CI206" i="62"/>
  <c r="CI164" i="62"/>
  <c r="CI173" i="62"/>
  <c r="CI174" i="62"/>
  <c r="CI178" i="62"/>
  <c r="CI183" i="62"/>
  <c r="CI185" i="62"/>
  <c r="CI186" i="62"/>
  <c r="CI195" i="62"/>
  <c r="CI208" i="62"/>
  <c r="CI167" i="62"/>
  <c r="CI177" i="62"/>
  <c r="CI188" i="62"/>
  <c r="CI190" i="62"/>
  <c r="CI191" i="62"/>
  <c r="CI197" i="62"/>
  <c r="CI209" i="62"/>
  <c r="CI176" i="62"/>
  <c r="CI189" i="62"/>
  <c r="CI192" i="62"/>
  <c r="CI201" i="62"/>
  <c r="CI207" i="62"/>
  <c r="CI166" i="62"/>
  <c r="CI168" i="62"/>
  <c r="CI202" i="62"/>
  <c r="CI182" i="62"/>
  <c r="CI165" i="62"/>
  <c r="CI196" i="62"/>
  <c r="CI210" i="62"/>
  <c r="CE35" i="61"/>
  <c r="CE43" i="61"/>
  <c r="CE27" i="61"/>
  <c r="DK93" i="58"/>
  <c r="DK97" i="58"/>
  <c r="DK96" i="58"/>
  <c r="DK95" i="58"/>
  <c r="DK92" i="58"/>
  <c r="DK94" i="58"/>
  <c r="DK98" i="58"/>
  <c r="N105" i="57"/>
  <c r="F120" i="54"/>
  <c r="I104" i="57"/>
  <c r="F119" i="54"/>
  <c r="AS98" i="54"/>
  <c r="AS104" i="54"/>
  <c r="AS97" i="54"/>
  <c r="AS103" i="54"/>
  <c r="AS102" i="54"/>
  <c r="AS100" i="54"/>
  <c r="EC106" i="58" s="1"/>
  <c r="AS106" i="54"/>
  <c r="AS99" i="54"/>
  <c r="AS101" i="54"/>
  <c r="AS105" i="54"/>
  <c r="D93" i="54"/>
  <c r="CG164" i="62"/>
  <c r="CG173" i="62"/>
  <c r="CG174" i="62"/>
  <c r="CG178" i="62"/>
  <c r="CG183" i="62"/>
  <c r="CG185" i="62"/>
  <c r="CG186" i="62"/>
  <c r="CG195" i="62"/>
  <c r="CG208" i="62"/>
  <c r="CG167" i="62"/>
  <c r="CG177" i="62"/>
  <c r="CG188" i="62"/>
  <c r="CG190" i="62"/>
  <c r="CG191" i="62"/>
  <c r="CG197" i="62"/>
  <c r="CG209" i="62"/>
  <c r="CG176" i="62"/>
  <c r="CG189" i="62"/>
  <c r="CG192" i="62"/>
  <c r="CG201" i="62"/>
  <c r="CG207" i="62"/>
  <c r="CG165" i="62"/>
  <c r="CG166" i="62"/>
  <c r="CG168" i="62"/>
  <c r="CG182" i="62"/>
  <c r="CG196" i="62"/>
  <c r="CG202" i="62"/>
  <c r="CG210" i="62"/>
  <c r="CG171" i="62"/>
  <c r="CG172" i="62"/>
  <c r="CG194" i="62"/>
  <c r="CG204" i="62"/>
  <c r="CG198" i="62"/>
  <c r="CG206" i="62"/>
  <c r="CG170" i="62"/>
  <c r="CG180" i="62"/>
  <c r="CG203" i="62"/>
  <c r="CG179" i="62"/>
  <c r="CG200" i="62"/>
  <c r="CG184" i="62"/>
  <c r="CC27" i="61"/>
  <c r="CC35" i="61"/>
  <c r="CC43" i="61"/>
  <c r="DI97" i="58"/>
  <c r="DI96" i="58"/>
  <c r="DI93" i="58"/>
  <c r="DI95" i="58"/>
  <c r="DI92" i="58"/>
  <c r="DI98" i="58"/>
  <c r="DI94" i="58"/>
  <c r="AR25" i="54"/>
  <c r="AR24" i="54"/>
  <c r="AR23" i="54"/>
  <c r="AR27" i="54"/>
  <c r="AR26" i="54"/>
  <c r="C29" i="54"/>
  <c r="CF235" i="62"/>
  <c r="CF16" i="62"/>
  <c r="CF17" i="62"/>
  <c r="CF14" i="62"/>
  <c r="CF15" i="62"/>
  <c r="CF18" i="62"/>
  <c r="CB5" i="61"/>
  <c r="CB13" i="61"/>
  <c r="DH42" i="58"/>
  <c r="DH48" i="58"/>
  <c r="DH41" i="58"/>
  <c r="DH47" i="58"/>
  <c r="DH40" i="58"/>
  <c r="DH46" i="58"/>
  <c r="DH39" i="58"/>
  <c r="DH45" i="58"/>
  <c r="DH44" i="58"/>
  <c r="DH43" i="58"/>
  <c r="DH49" i="58"/>
  <c r="DH35" i="58"/>
  <c r="DH32" i="58"/>
  <c r="DH34" i="58"/>
  <c r="DH33" i="58"/>
  <c r="DH38" i="58"/>
  <c r="DH31" i="58"/>
  <c r="DH37" i="58"/>
  <c r="DH30" i="58"/>
  <c r="DH36" i="58"/>
  <c r="AR97" i="54"/>
  <c r="AR103" i="54"/>
  <c r="AR102" i="54"/>
  <c r="AR101" i="54"/>
  <c r="AR99" i="54"/>
  <c r="AR105" i="54"/>
  <c r="AR106" i="54"/>
  <c r="AR100" i="54"/>
  <c r="AR104" i="54"/>
  <c r="AR98" i="54"/>
  <c r="C93" i="54"/>
  <c r="CF167" i="62"/>
  <c r="CF177" i="62"/>
  <c r="CF188" i="62"/>
  <c r="CF190" i="62"/>
  <c r="CF191" i="62"/>
  <c r="CF197" i="62"/>
  <c r="CF209" i="62"/>
  <c r="CF176" i="62"/>
  <c r="CF189" i="62"/>
  <c r="CF192" i="62"/>
  <c r="CF201" i="62"/>
  <c r="CF207" i="62"/>
  <c r="CF165" i="62"/>
  <c r="CF166" i="62"/>
  <c r="CF168" i="62"/>
  <c r="CF182" i="62"/>
  <c r="CF196" i="62"/>
  <c r="CF202" i="62"/>
  <c r="CF210" i="62"/>
  <c r="CF171" i="62"/>
  <c r="CF172" i="62"/>
  <c r="CF194" i="62"/>
  <c r="CF204" i="62"/>
  <c r="CF170" i="62"/>
  <c r="CF179" i="62"/>
  <c r="CF180" i="62"/>
  <c r="CF184" i="62"/>
  <c r="CF198" i="62"/>
  <c r="CF200" i="62"/>
  <c r="CF203" i="62"/>
  <c r="CF206" i="62"/>
  <c r="CF173" i="62"/>
  <c r="CF178" i="62"/>
  <c r="CF186" i="62"/>
  <c r="CF164" i="62"/>
  <c r="CF183" i="62"/>
  <c r="CF174" i="62"/>
  <c r="CF185" i="62"/>
  <c r="CF195" i="62"/>
  <c r="CF208" i="62"/>
  <c r="CB27" i="61"/>
  <c r="CB35" i="61"/>
  <c r="CB43" i="61"/>
  <c r="DH96" i="58"/>
  <c r="DH95" i="58"/>
  <c r="DH93" i="58"/>
  <c r="DH92" i="58"/>
  <c r="DH98" i="58"/>
  <c r="DH97" i="58"/>
  <c r="DH94" i="58"/>
  <c r="AT168" i="54"/>
  <c r="AT167" i="54"/>
  <c r="AT173" i="54"/>
  <c r="AT179" i="54"/>
  <c r="AT170" i="54"/>
  <c r="AT176" i="54"/>
  <c r="AT177" i="54"/>
  <c r="AT187" i="54"/>
  <c r="AT193" i="54"/>
  <c r="AT199" i="54"/>
  <c r="AT205" i="54"/>
  <c r="AT211" i="54"/>
  <c r="AT217" i="54"/>
  <c r="AT172" i="54"/>
  <c r="AT182" i="54"/>
  <c r="AT186" i="54"/>
  <c r="AT192" i="54"/>
  <c r="AT198" i="54"/>
  <c r="AT204" i="54"/>
  <c r="AT210" i="54"/>
  <c r="AT216" i="54"/>
  <c r="AT174" i="54"/>
  <c r="AT185" i="54"/>
  <c r="AT191" i="54"/>
  <c r="AT197" i="54"/>
  <c r="AT203" i="54"/>
  <c r="AT209" i="54"/>
  <c r="AT215" i="54"/>
  <c r="AT178" i="54"/>
  <c r="AT181" i="54"/>
  <c r="AT184" i="54"/>
  <c r="AT190" i="54"/>
  <c r="AT196" i="54"/>
  <c r="AT202" i="54"/>
  <c r="AT208" i="54"/>
  <c r="AT214" i="54"/>
  <c r="AT171" i="54"/>
  <c r="AT189" i="54"/>
  <c r="AT195" i="54"/>
  <c r="AT201" i="54"/>
  <c r="AT207" i="54"/>
  <c r="AT213" i="54"/>
  <c r="AT169" i="54"/>
  <c r="AT175" i="54"/>
  <c r="AT180" i="54"/>
  <c r="AT183" i="54"/>
  <c r="AT188" i="54"/>
  <c r="AT194" i="54"/>
  <c r="AT200" i="54"/>
  <c r="AT206" i="54"/>
  <c r="AT212" i="54"/>
  <c r="E117" i="54"/>
  <c r="AU27" i="54"/>
  <c r="AU26" i="54"/>
  <c r="AU24" i="54"/>
  <c r="AU23" i="54"/>
  <c r="AU25" i="54"/>
  <c r="F29" i="54"/>
  <c r="CI235" i="62"/>
  <c r="CI18" i="62"/>
  <c r="CI14" i="62"/>
  <c r="CI15" i="62"/>
  <c r="CI17" i="62"/>
  <c r="CI16" i="62"/>
  <c r="CE13" i="61"/>
  <c r="CE5" i="61"/>
  <c r="DK39" i="58"/>
  <c r="DK45" i="58"/>
  <c r="DK49" i="58"/>
  <c r="DK44" i="58"/>
  <c r="DK42" i="58"/>
  <c r="DK48" i="58"/>
  <c r="DK41" i="58"/>
  <c r="DK47" i="58"/>
  <c r="DK43" i="58"/>
  <c r="DK40" i="58"/>
  <c r="DK46" i="58"/>
  <c r="DK32" i="58"/>
  <c r="DK38" i="58"/>
  <c r="DK30" i="58"/>
  <c r="DK31" i="58"/>
  <c r="DK37" i="58"/>
  <c r="DK36" i="58"/>
  <c r="DK34" i="58"/>
  <c r="DK35" i="58"/>
  <c r="DK33" i="58"/>
  <c r="AR171" i="54"/>
  <c r="AR177" i="54"/>
  <c r="AR183" i="54"/>
  <c r="AR168" i="54"/>
  <c r="AR174" i="54"/>
  <c r="AR170" i="54"/>
  <c r="AR172" i="54"/>
  <c r="AR185" i="54"/>
  <c r="AR191" i="54"/>
  <c r="AR197" i="54"/>
  <c r="AR203" i="54"/>
  <c r="AR209" i="54"/>
  <c r="AR215" i="54"/>
  <c r="AR176" i="54"/>
  <c r="AR181" i="54"/>
  <c r="AR190" i="54"/>
  <c r="AR196" i="54"/>
  <c r="AR202" i="54"/>
  <c r="AR208" i="54"/>
  <c r="AR214" i="54"/>
  <c r="AR178" i="54"/>
  <c r="AR184" i="54"/>
  <c r="AR189" i="54"/>
  <c r="AR195" i="54"/>
  <c r="AR201" i="54"/>
  <c r="AR207" i="54"/>
  <c r="AR213" i="54"/>
  <c r="AR173" i="54"/>
  <c r="AR180" i="54"/>
  <c r="AR188" i="54"/>
  <c r="AR194" i="54"/>
  <c r="AR200" i="54"/>
  <c r="AR206" i="54"/>
  <c r="AR212" i="54"/>
  <c r="AR169" i="54"/>
  <c r="AR175" i="54"/>
  <c r="AR187" i="54"/>
  <c r="AR193" i="54"/>
  <c r="AR199" i="54"/>
  <c r="AR205" i="54"/>
  <c r="AR211" i="54"/>
  <c r="AR217" i="54"/>
  <c r="AR167" i="54"/>
  <c r="AR179" i="54"/>
  <c r="AR182" i="54"/>
  <c r="AR186" i="54"/>
  <c r="AR192" i="54"/>
  <c r="AR198" i="54"/>
  <c r="AR204" i="54"/>
  <c r="AR210" i="54"/>
  <c r="AR216" i="54"/>
  <c r="I102" i="57"/>
  <c r="C117" i="54"/>
  <c r="AR37" i="54"/>
  <c r="AR36" i="54"/>
  <c r="AR42" i="54"/>
  <c r="AR35" i="54"/>
  <c r="AR41" i="54"/>
  <c r="AR33" i="54"/>
  <c r="AR39" i="54"/>
  <c r="AR34" i="54"/>
  <c r="AR38" i="54"/>
  <c r="AR40" i="54"/>
  <c r="C45" i="54"/>
  <c r="CF240" i="62"/>
  <c r="CF241" i="62"/>
  <c r="CF45" i="62"/>
  <c r="CF48" i="62"/>
  <c r="CF50" i="62"/>
  <c r="CF38" i="62"/>
  <c r="CF41" i="62"/>
  <c r="CF46" i="62"/>
  <c r="CF51" i="62"/>
  <c r="CF42" i="62"/>
  <c r="CF44" i="62"/>
  <c r="CF47" i="62"/>
  <c r="CF40" i="62"/>
  <c r="CF39" i="62"/>
  <c r="CB15" i="61"/>
  <c r="CB38" i="61"/>
  <c r="CB23" i="61"/>
  <c r="CB31" i="61"/>
  <c r="DH60" i="58"/>
  <c r="DH58" i="58"/>
  <c r="DH61" i="58"/>
  <c r="DH59" i="58"/>
  <c r="AR61" i="54"/>
  <c r="AR60" i="54"/>
  <c r="AR66" i="54"/>
  <c r="AR59" i="54"/>
  <c r="AR65" i="54"/>
  <c r="AR57" i="54"/>
  <c r="AR63" i="54"/>
  <c r="AW63" i="54" s="1"/>
  <c r="AR58" i="54"/>
  <c r="AW58" i="54" s="1"/>
  <c r="AR64" i="54"/>
  <c r="AR62" i="54"/>
  <c r="C61" i="54"/>
  <c r="CF251" i="62"/>
  <c r="CF247" i="62"/>
  <c r="CF248" i="62"/>
  <c r="CF250" i="62"/>
  <c r="CF249" i="62"/>
  <c r="CF82" i="62"/>
  <c r="CF94" i="62"/>
  <c r="CF87" i="62"/>
  <c r="CF83" i="62"/>
  <c r="CF84" i="62"/>
  <c r="CF92" i="62"/>
  <c r="CF95" i="62"/>
  <c r="CF86" i="62"/>
  <c r="CF89" i="62"/>
  <c r="CF96" i="62"/>
  <c r="CF90" i="62"/>
  <c r="CF93" i="62"/>
  <c r="CF88" i="62"/>
  <c r="CB33" i="61"/>
  <c r="CB17" i="61"/>
  <c r="CB41" i="61"/>
  <c r="CB25" i="61"/>
  <c r="DH72" i="58"/>
  <c r="DH78" i="58"/>
  <c r="DH76" i="58"/>
  <c r="DH75" i="58"/>
  <c r="DH74" i="58"/>
  <c r="DH73" i="58"/>
  <c r="DH77" i="58"/>
  <c r="AT27" i="54"/>
  <c r="AT26" i="54"/>
  <c r="AT25" i="54"/>
  <c r="AT23" i="54"/>
  <c r="AT24" i="54"/>
  <c r="E29" i="54"/>
  <c r="CH235" i="62"/>
  <c r="CH14" i="62"/>
  <c r="CH15" i="62"/>
  <c r="CH16" i="62"/>
  <c r="CH17" i="62"/>
  <c r="CH18" i="62"/>
  <c r="CD13" i="61"/>
  <c r="CD5" i="61"/>
  <c r="DJ44" i="58"/>
  <c r="DJ43" i="58"/>
  <c r="DJ41" i="58"/>
  <c r="DJ47" i="58"/>
  <c r="DJ40" i="58"/>
  <c r="DJ46" i="58"/>
  <c r="DJ48" i="58"/>
  <c r="DJ39" i="58"/>
  <c r="DJ45" i="58"/>
  <c r="DJ49" i="58"/>
  <c r="DJ42" i="58"/>
  <c r="DJ31" i="58"/>
  <c r="DJ37" i="58"/>
  <c r="DJ30" i="58"/>
  <c r="DJ36" i="58"/>
  <c r="DJ35" i="58"/>
  <c r="DJ34" i="58"/>
  <c r="DJ33" i="58"/>
  <c r="DJ32" i="58"/>
  <c r="DJ38" i="58"/>
  <c r="AS110" i="54"/>
  <c r="AS109" i="54"/>
  <c r="AS108" i="54"/>
  <c r="AS114" i="54"/>
  <c r="AS112" i="54"/>
  <c r="AS116" i="54"/>
  <c r="EC122" i="58" s="1"/>
  <c r="AS107" i="54"/>
  <c r="AS113" i="54"/>
  <c r="AS111" i="54"/>
  <c r="AS115" i="54"/>
  <c r="D101" i="54"/>
  <c r="CG216" i="62"/>
  <c r="CG212" i="62"/>
  <c r="CG213" i="62"/>
  <c r="CG214" i="62"/>
  <c r="CG215" i="62"/>
  <c r="CG222" i="62"/>
  <c r="CG230" i="62"/>
  <c r="CG232" i="62"/>
  <c r="CG221" i="62"/>
  <c r="CG228" i="62"/>
  <c r="CG224" i="62"/>
  <c r="CG219" i="62"/>
  <c r="CG220" i="62"/>
  <c r="CG225" i="62"/>
  <c r="CG226" i="62"/>
  <c r="CG227" i="62"/>
  <c r="CG218" i="62"/>
  <c r="CG231" i="62"/>
  <c r="CC12" i="61"/>
  <c r="DI103" i="58"/>
  <c r="DI101" i="58"/>
  <c r="DI100" i="58"/>
  <c r="DI99" i="58"/>
  <c r="DI105" i="58"/>
  <c r="DI106" i="58"/>
  <c r="DI104" i="58"/>
  <c r="DI102" i="58"/>
  <c r="AS32" i="54"/>
  <c r="AS31" i="54"/>
  <c r="AS30" i="54"/>
  <c r="AS28" i="54"/>
  <c r="AS29" i="54"/>
  <c r="D37" i="54"/>
  <c r="CG238" i="62"/>
  <c r="CG237" i="62"/>
  <c r="CG239" i="62"/>
  <c r="CG236" i="62"/>
  <c r="CG22" i="62"/>
  <c r="CG27" i="62"/>
  <c r="CG30" i="62"/>
  <c r="CG32" i="62"/>
  <c r="CG35" i="62"/>
  <c r="CG23" i="62"/>
  <c r="CG28" i="62"/>
  <c r="CG33" i="62"/>
  <c r="CG36" i="62"/>
  <c r="CG20" i="62"/>
  <c r="CG24" i="62"/>
  <c r="CG26" i="62"/>
  <c r="CG29" i="62"/>
  <c r="CG34" i="62"/>
  <c r="CG21" i="62"/>
  <c r="CC30" i="61"/>
  <c r="CC21" i="61"/>
  <c r="CC14" i="61"/>
  <c r="CC29" i="61"/>
  <c r="CC7" i="61"/>
  <c r="CC37" i="61"/>
  <c r="CC22" i="61"/>
  <c r="CC6" i="61"/>
  <c r="DI55" i="58"/>
  <c r="DI52" i="58"/>
  <c r="DI51" i="58"/>
  <c r="DI57" i="58"/>
  <c r="DI53" i="58"/>
  <c r="DI50" i="58"/>
  <c r="DI56" i="58"/>
  <c r="DI54" i="58"/>
  <c r="G119" i="54"/>
  <c r="N104" i="57"/>
  <c r="AV77" i="54"/>
  <c r="AV83" i="54"/>
  <c r="AV82" i="54"/>
  <c r="AV81" i="54"/>
  <c r="AV79" i="54"/>
  <c r="AV85" i="54"/>
  <c r="AV80" i="54"/>
  <c r="AV84" i="54"/>
  <c r="AV86" i="54"/>
  <c r="AV78" i="54"/>
  <c r="G77" i="54"/>
  <c r="CJ257" i="62"/>
  <c r="CJ256" i="62"/>
  <c r="CJ124" i="62"/>
  <c r="CJ132" i="62"/>
  <c r="CJ134" i="62"/>
  <c r="CJ123" i="62"/>
  <c r="CJ126" i="62"/>
  <c r="CJ128" i="62"/>
  <c r="CJ131" i="62"/>
  <c r="CJ136" i="62"/>
  <c r="CJ129" i="62"/>
  <c r="CJ137" i="62"/>
  <c r="CJ125" i="62"/>
  <c r="CJ135" i="62"/>
  <c r="CJ122" i="62"/>
  <c r="CJ130" i="62"/>
  <c r="CJ138" i="62"/>
  <c r="DL86" i="58"/>
  <c r="DL84" i="58"/>
  <c r="DL85" i="58"/>
  <c r="E122" i="54"/>
  <c r="I107" i="57"/>
  <c r="AT111" i="54"/>
  <c r="AT110" i="54"/>
  <c r="AT109" i="54"/>
  <c r="AT115" i="54"/>
  <c r="ED121" i="58" s="1"/>
  <c r="AT107" i="54"/>
  <c r="ED113" i="58" s="1"/>
  <c r="AT113" i="54"/>
  <c r="ED119" i="58" s="1"/>
  <c r="AT114" i="54"/>
  <c r="AT108" i="54"/>
  <c r="AT116" i="54"/>
  <c r="AT112" i="54"/>
  <c r="ED118" i="58" s="1"/>
  <c r="E101" i="54"/>
  <c r="CH212" i="62"/>
  <c r="CH213" i="62"/>
  <c r="CH214" i="62"/>
  <c r="CH218" i="62"/>
  <c r="CH224" i="62"/>
  <c r="CH215" i="62"/>
  <c r="CH222" i="62"/>
  <c r="CH230" i="62"/>
  <c r="CH221" i="62"/>
  <c r="CH216" i="62"/>
  <c r="CH219" i="62"/>
  <c r="CH220" i="62"/>
  <c r="CH225" i="62"/>
  <c r="CH226" i="62"/>
  <c r="CH227" i="62"/>
  <c r="CH228" i="62"/>
  <c r="CH232" i="62"/>
  <c r="CH231" i="62"/>
  <c r="CD12" i="61"/>
  <c r="DJ104" i="58"/>
  <c r="DJ103" i="58"/>
  <c r="DJ102" i="58"/>
  <c r="DJ100" i="58"/>
  <c r="DJ106" i="58"/>
  <c r="DJ99" i="58"/>
  <c r="DJ105" i="58"/>
  <c r="DJ101" i="58"/>
  <c r="AT117" i="54"/>
  <c r="AT120" i="54"/>
  <c r="AT126" i="54"/>
  <c r="AT132" i="54"/>
  <c r="AT138" i="54"/>
  <c r="AT144" i="54"/>
  <c r="AT150" i="54"/>
  <c r="AT156" i="54"/>
  <c r="AT162" i="54"/>
  <c r="AT125" i="54"/>
  <c r="AT131" i="54"/>
  <c r="AT137" i="54"/>
  <c r="AT143" i="54"/>
  <c r="AT149" i="54"/>
  <c r="AT155" i="54"/>
  <c r="AT161" i="54"/>
  <c r="AT118" i="54"/>
  <c r="AT122" i="54"/>
  <c r="AT128" i="54"/>
  <c r="AT134" i="54"/>
  <c r="AT140" i="54"/>
  <c r="AT146" i="54"/>
  <c r="AT152" i="54"/>
  <c r="AT158" i="54"/>
  <c r="AT164" i="54"/>
  <c r="AT119" i="54"/>
  <c r="AT124" i="54"/>
  <c r="AT136" i="54"/>
  <c r="AT148" i="54"/>
  <c r="AT160" i="54"/>
  <c r="AT129" i="54"/>
  <c r="AT141" i="54"/>
  <c r="AT153" i="54"/>
  <c r="AT165" i="54"/>
  <c r="AT127" i="54"/>
  <c r="AT139" i="54"/>
  <c r="AT151" i="54"/>
  <c r="AT163" i="54"/>
  <c r="AT130" i="54"/>
  <c r="AT142" i="54"/>
  <c r="AT154" i="54"/>
  <c r="AT166" i="54"/>
  <c r="AT123" i="54"/>
  <c r="AT135" i="54"/>
  <c r="AT147" i="54"/>
  <c r="AT159" i="54"/>
  <c r="AT121" i="54"/>
  <c r="AT133" i="54"/>
  <c r="AT145" i="54"/>
  <c r="AT157" i="54"/>
  <c r="E109" i="54"/>
  <c r="CD20" i="61"/>
  <c r="CD44" i="61"/>
  <c r="CD28" i="61"/>
  <c r="CD36" i="61"/>
  <c r="DJ110" i="58"/>
  <c r="DJ116" i="58"/>
  <c r="DJ122" i="58"/>
  <c r="DJ109" i="58"/>
  <c r="DJ120" i="58"/>
  <c r="DJ113" i="58"/>
  <c r="DJ112" i="58"/>
  <c r="DJ118" i="58"/>
  <c r="DJ111" i="58"/>
  <c r="DJ117" i="58"/>
  <c r="DJ123" i="58"/>
  <c r="DJ115" i="58"/>
  <c r="DJ121" i="58"/>
  <c r="DJ108" i="58"/>
  <c r="DJ114" i="58"/>
  <c r="DJ107" i="58"/>
  <c r="DJ119" i="58"/>
  <c r="AU121" i="54"/>
  <c r="AU127" i="54"/>
  <c r="AU133" i="54"/>
  <c r="AU139" i="54"/>
  <c r="AU145" i="54"/>
  <c r="AU151" i="54"/>
  <c r="AU157" i="54"/>
  <c r="AU163" i="54"/>
  <c r="AU117" i="54"/>
  <c r="EE123" i="58" s="1"/>
  <c r="AU120" i="54"/>
  <c r="AU126" i="54"/>
  <c r="AU132" i="54"/>
  <c r="AU138" i="54"/>
  <c r="AU144" i="54"/>
  <c r="AU150" i="54"/>
  <c r="AU156" i="54"/>
  <c r="AU162" i="54"/>
  <c r="AU123" i="54"/>
  <c r="AU129" i="54"/>
  <c r="AU135" i="54"/>
  <c r="AU141" i="54"/>
  <c r="AU147" i="54"/>
  <c r="AU153" i="54"/>
  <c r="AU159" i="54"/>
  <c r="AU165" i="54"/>
  <c r="AU131" i="54"/>
  <c r="AU143" i="54"/>
  <c r="AU155" i="54"/>
  <c r="AU119" i="54"/>
  <c r="AU124" i="54"/>
  <c r="AU136" i="54"/>
  <c r="AU148" i="54"/>
  <c r="AU160" i="54"/>
  <c r="AU122" i="54"/>
  <c r="AU134" i="54"/>
  <c r="AU146" i="54"/>
  <c r="AU158" i="54"/>
  <c r="AU125" i="54"/>
  <c r="AU137" i="54"/>
  <c r="AU149" i="54"/>
  <c r="AU161" i="54"/>
  <c r="AU130" i="54"/>
  <c r="AU142" i="54"/>
  <c r="AU154" i="54"/>
  <c r="AU166" i="54"/>
  <c r="AU118" i="54"/>
  <c r="AU128" i="54"/>
  <c r="AU140" i="54"/>
  <c r="AU152" i="54"/>
  <c r="AU164" i="54"/>
  <c r="F109" i="54"/>
  <c r="CE44" i="61"/>
  <c r="CE28" i="61"/>
  <c r="CE36" i="61"/>
  <c r="CE20" i="61"/>
  <c r="DK111" i="58"/>
  <c r="DK117" i="58"/>
  <c r="DK123" i="58"/>
  <c r="DK116" i="58"/>
  <c r="DK109" i="58"/>
  <c r="DK115" i="58"/>
  <c r="DK108" i="58"/>
  <c r="DK120" i="58"/>
  <c r="DK107" i="58"/>
  <c r="DK113" i="58"/>
  <c r="DK119" i="58"/>
  <c r="DK110" i="58"/>
  <c r="DK122" i="58"/>
  <c r="DK121" i="58"/>
  <c r="DK112" i="58"/>
  <c r="DK118" i="58"/>
  <c r="DK114" i="58"/>
  <c r="AU70" i="54"/>
  <c r="AU76" i="54"/>
  <c r="AU69" i="54"/>
  <c r="AU75" i="54"/>
  <c r="AU68" i="54"/>
  <c r="AU74" i="54"/>
  <c r="AU72" i="54"/>
  <c r="AU73" i="54"/>
  <c r="AU71" i="54"/>
  <c r="AU67" i="54"/>
  <c r="F69" i="54"/>
  <c r="CI253" i="62"/>
  <c r="CI255" i="62"/>
  <c r="CI254" i="62"/>
  <c r="CI252" i="62"/>
  <c r="CI112" i="62"/>
  <c r="CI100" i="62"/>
  <c r="CI108" i="62"/>
  <c r="CI117" i="62"/>
  <c r="CI120" i="62"/>
  <c r="CI111" i="62"/>
  <c r="CI114" i="62"/>
  <c r="CI105" i="62"/>
  <c r="CI99" i="62"/>
  <c r="CI102" i="62"/>
  <c r="CI104" i="62"/>
  <c r="CI107" i="62"/>
  <c r="CI116" i="62"/>
  <c r="CI119" i="62"/>
  <c r="CI106" i="62"/>
  <c r="CI113" i="62"/>
  <c r="CI101" i="62"/>
  <c r="CI98" i="62"/>
  <c r="CI110" i="62"/>
  <c r="CI118" i="62"/>
  <c r="CE26" i="61"/>
  <c r="CE10" i="61"/>
  <c r="CE34" i="61"/>
  <c r="CE18" i="61"/>
  <c r="CE42" i="61"/>
  <c r="DK81" i="58"/>
  <c r="DK83" i="58"/>
  <c r="DK79" i="58"/>
  <c r="DK82" i="58"/>
  <c r="DK80" i="58"/>
  <c r="AS120" i="54"/>
  <c r="AS125" i="54"/>
  <c r="AS131" i="54"/>
  <c r="AS137" i="54"/>
  <c r="AS143" i="54"/>
  <c r="AS149" i="54"/>
  <c r="AS155" i="54"/>
  <c r="AS161" i="54"/>
  <c r="AS119" i="54"/>
  <c r="AS124" i="54"/>
  <c r="AS130" i="54"/>
  <c r="AS136" i="54"/>
  <c r="AS142" i="54"/>
  <c r="AS148" i="54"/>
  <c r="AS154" i="54"/>
  <c r="AS160" i="54"/>
  <c r="AS166" i="54"/>
  <c r="AS121" i="54"/>
  <c r="AS127" i="54"/>
  <c r="AS133" i="54"/>
  <c r="AS139" i="54"/>
  <c r="AS145" i="54"/>
  <c r="AS151" i="54"/>
  <c r="AS157" i="54"/>
  <c r="AS163" i="54"/>
  <c r="AS129" i="54"/>
  <c r="AS141" i="54"/>
  <c r="AS153" i="54"/>
  <c r="AS165" i="54"/>
  <c r="AS122" i="54"/>
  <c r="AS134" i="54"/>
  <c r="AS146" i="54"/>
  <c r="AS158" i="54"/>
  <c r="AS117" i="54"/>
  <c r="AS132" i="54"/>
  <c r="AS144" i="54"/>
  <c r="AS156" i="54"/>
  <c r="AS123" i="54"/>
  <c r="AS135" i="54"/>
  <c r="AS147" i="54"/>
  <c r="AS159" i="54"/>
  <c r="AS118" i="54"/>
  <c r="AS128" i="54"/>
  <c r="AS140" i="54"/>
  <c r="AS152" i="54"/>
  <c r="AS164" i="54"/>
  <c r="AS126" i="54"/>
  <c r="AS138" i="54"/>
  <c r="AS150" i="54"/>
  <c r="AS162" i="54"/>
  <c r="D109" i="54"/>
  <c r="CC36" i="61"/>
  <c r="CC20" i="61"/>
  <c r="CC44" i="61"/>
  <c r="CC28" i="61"/>
  <c r="DI109" i="58"/>
  <c r="DI115" i="58"/>
  <c r="DI121" i="58"/>
  <c r="DI108" i="58"/>
  <c r="DI120" i="58"/>
  <c r="DI107" i="58"/>
  <c r="DI113" i="58"/>
  <c r="DI111" i="58"/>
  <c r="DI117" i="58"/>
  <c r="DI123" i="58"/>
  <c r="DI114" i="58"/>
  <c r="DI112" i="58"/>
  <c r="DI118" i="58"/>
  <c r="DI110" i="58"/>
  <c r="DI116" i="58"/>
  <c r="DI122" i="58"/>
  <c r="DI119" i="58"/>
  <c r="AS92" i="54"/>
  <c r="AS91" i="54"/>
  <c r="AS90" i="54"/>
  <c r="AS96" i="54"/>
  <c r="AS88" i="54"/>
  <c r="AS94" i="54"/>
  <c r="AS95" i="54"/>
  <c r="AS93" i="54"/>
  <c r="AS87" i="54"/>
  <c r="AS89" i="54"/>
  <c r="D85" i="54"/>
  <c r="CG260" i="62"/>
  <c r="CG259" i="62"/>
  <c r="CG258" i="62"/>
  <c r="CG143" i="62"/>
  <c r="CG146" i="62"/>
  <c r="CG147" i="62"/>
  <c r="CG150" i="62"/>
  <c r="CG160" i="62"/>
  <c r="CG161" i="62"/>
  <c r="CG155" i="62"/>
  <c r="CG149" i="62"/>
  <c r="CG152" i="62"/>
  <c r="CG144" i="62"/>
  <c r="CG153" i="62"/>
  <c r="CG156" i="62"/>
  <c r="CG158" i="62"/>
  <c r="CG148" i="62"/>
  <c r="CG159" i="62"/>
  <c r="CG154" i="62"/>
  <c r="CG162" i="62"/>
  <c r="CG140" i="62"/>
  <c r="CG142" i="62"/>
  <c r="CG141" i="62"/>
  <c r="CC11" i="61"/>
  <c r="CC19" i="61"/>
  <c r="DI91" i="58"/>
  <c r="DI88" i="58"/>
  <c r="DI90" i="58"/>
  <c r="DI87" i="58"/>
  <c r="DI89" i="58"/>
  <c r="D121" i="54"/>
  <c r="I106" i="57"/>
  <c r="AS80" i="54"/>
  <c r="AS86" i="54"/>
  <c r="AS79" i="54"/>
  <c r="AS85" i="54"/>
  <c r="AS78" i="54"/>
  <c r="AS84" i="54"/>
  <c r="AS82" i="54"/>
  <c r="AS77" i="54"/>
  <c r="AS81" i="54"/>
  <c r="AS83" i="54"/>
  <c r="D77" i="54"/>
  <c r="CG256" i="62"/>
  <c r="CG257" i="62"/>
  <c r="CG122" i="62"/>
  <c r="CG125" i="62"/>
  <c r="CG130" i="62"/>
  <c r="CG135" i="62"/>
  <c r="CG138" i="62"/>
  <c r="CG124" i="62"/>
  <c r="CG129" i="62"/>
  <c r="CG132" i="62"/>
  <c r="CG134" i="62"/>
  <c r="CG137" i="62"/>
  <c r="CG131" i="62"/>
  <c r="CG126" i="62"/>
  <c r="CG128" i="62"/>
  <c r="CG123" i="62"/>
  <c r="CG136" i="62"/>
  <c r="DI85" i="58"/>
  <c r="DI84" i="58"/>
  <c r="DI86" i="58"/>
  <c r="AS167" i="54"/>
  <c r="AS172" i="54"/>
  <c r="AS178" i="54"/>
  <c r="AS184" i="54"/>
  <c r="AS169" i="54"/>
  <c r="AS175" i="54"/>
  <c r="AS179" i="54"/>
  <c r="AS182" i="54"/>
  <c r="AS186" i="54"/>
  <c r="AS192" i="54"/>
  <c r="AS198" i="54"/>
  <c r="AS204" i="54"/>
  <c r="AS210" i="54"/>
  <c r="AS216" i="54"/>
  <c r="AS170" i="54"/>
  <c r="AS174" i="54"/>
  <c r="AS185" i="54"/>
  <c r="AS191" i="54"/>
  <c r="AS197" i="54"/>
  <c r="AS203" i="54"/>
  <c r="AS209" i="54"/>
  <c r="AS215" i="54"/>
  <c r="AS168" i="54"/>
  <c r="AS176" i="54"/>
  <c r="AS181" i="54"/>
  <c r="AS190" i="54"/>
  <c r="AS196" i="54"/>
  <c r="AS202" i="54"/>
  <c r="AS208" i="54"/>
  <c r="AS214" i="54"/>
  <c r="AS171" i="54"/>
  <c r="AS189" i="54"/>
  <c r="AS195" i="54"/>
  <c r="AS201" i="54"/>
  <c r="AS207" i="54"/>
  <c r="AS213" i="54"/>
  <c r="AS173" i="54"/>
  <c r="AS180" i="54"/>
  <c r="AS183" i="54"/>
  <c r="AS188" i="54"/>
  <c r="AS194" i="54"/>
  <c r="AS200" i="54"/>
  <c r="AS206" i="54"/>
  <c r="AS212" i="54"/>
  <c r="AS177" i="54"/>
  <c r="AS187" i="54"/>
  <c r="AS193" i="54"/>
  <c r="AS199" i="54"/>
  <c r="AS205" i="54"/>
  <c r="AS211" i="54"/>
  <c r="AS217" i="54"/>
  <c r="N102" i="57"/>
  <c r="D117" i="54"/>
  <c r="AR109" i="54"/>
  <c r="AR108" i="54"/>
  <c r="AR107" i="54"/>
  <c r="AR113" i="54"/>
  <c r="EB119" i="58" s="1"/>
  <c r="AR111" i="54"/>
  <c r="EB117" i="58" s="1"/>
  <c r="AR116" i="54"/>
  <c r="EB122" i="58" s="1"/>
  <c r="AR110" i="54"/>
  <c r="AR112" i="54"/>
  <c r="AR114" i="54"/>
  <c r="AR115" i="54"/>
  <c r="EB121" i="58" s="1"/>
  <c r="C101" i="54"/>
  <c r="CF212" i="62"/>
  <c r="CF213" i="62"/>
  <c r="CF214" i="62"/>
  <c r="CF215" i="62"/>
  <c r="CF221" i="62"/>
  <c r="CF222" i="62"/>
  <c r="CF230" i="62"/>
  <c r="CF219" i="62"/>
  <c r="CF220" i="62"/>
  <c r="CF225" i="62"/>
  <c r="CF226" i="62"/>
  <c r="CF227" i="62"/>
  <c r="CF231" i="62"/>
  <c r="CF216" i="62"/>
  <c r="CF228" i="62"/>
  <c r="CF232" i="62"/>
  <c r="CF218" i="62"/>
  <c r="CF224" i="62"/>
  <c r="CB12" i="61"/>
  <c r="DH102" i="58"/>
  <c r="DH105" i="58"/>
  <c r="DH104" i="58"/>
  <c r="DH101" i="58"/>
  <c r="DH100" i="58"/>
  <c r="DH106" i="58"/>
  <c r="DH99" i="58"/>
  <c r="DH103" i="58"/>
  <c r="AR43" i="54"/>
  <c r="AR49" i="54"/>
  <c r="AR55" i="54"/>
  <c r="AR48" i="54"/>
  <c r="AR54" i="54"/>
  <c r="AR47" i="54"/>
  <c r="AR53" i="54"/>
  <c r="AR45" i="54"/>
  <c r="AR51" i="54"/>
  <c r="AR52" i="54"/>
  <c r="AR56" i="54"/>
  <c r="AR50" i="54"/>
  <c r="AR44" i="54"/>
  <c r="AR46" i="54"/>
  <c r="C53" i="54"/>
  <c r="CF243" i="62"/>
  <c r="CF245" i="62"/>
  <c r="CF244" i="62"/>
  <c r="CF246" i="62"/>
  <c r="CF242" i="62"/>
  <c r="CF57" i="62"/>
  <c r="CF60" i="62"/>
  <c r="CF53" i="62"/>
  <c r="CF52" i="62"/>
  <c r="CF59" i="62"/>
  <c r="CF63" i="62"/>
  <c r="CF64" i="62"/>
  <c r="CF68" i="62"/>
  <c r="CF71" i="62"/>
  <c r="CF75" i="62"/>
  <c r="CF62" i="62"/>
  <c r="CF78" i="62"/>
  <c r="CF70" i="62"/>
  <c r="CF74" i="62"/>
  <c r="CF81" i="62"/>
  <c r="CF56" i="62"/>
  <c r="CF80" i="62"/>
  <c r="CF54" i="62"/>
  <c r="CF65" i="62"/>
  <c r="CF66" i="62"/>
  <c r="CF77" i="62"/>
  <c r="CF69" i="62"/>
  <c r="CF72" i="62"/>
  <c r="CF76" i="62"/>
  <c r="CF58" i="62"/>
  <c r="CB39" i="61"/>
  <c r="CB24" i="61"/>
  <c r="CB32" i="61"/>
  <c r="CB16" i="61"/>
  <c r="CB40" i="61"/>
  <c r="CB9" i="61"/>
  <c r="CB8" i="61"/>
  <c r="DH66" i="58"/>
  <c r="DH70" i="58"/>
  <c r="DH69" i="58"/>
  <c r="DH65" i="58"/>
  <c r="DH64" i="58"/>
  <c r="DH62" i="58"/>
  <c r="DH68" i="58"/>
  <c r="DH71" i="58"/>
  <c r="DH67" i="58"/>
  <c r="DH63" i="58"/>
  <c r="C123" i="54"/>
  <c r="I108" i="57"/>
  <c r="AU46" i="54"/>
  <c r="AU52" i="54"/>
  <c r="AU45" i="54"/>
  <c r="AU51" i="54"/>
  <c r="AU44" i="54"/>
  <c r="AU50" i="54"/>
  <c r="AU56" i="54"/>
  <c r="AU48" i="54"/>
  <c r="AU54" i="54"/>
  <c r="AU55" i="54"/>
  <c r="AU43" i="54"/>
  <c r="AU49" i="54"/>
  <c r="AU53" i="54"/>
  <c r="AU47" i="54"/>
  <c r="F53" i="54"/>
  <c r="CI246" i="62"/>
  <c r="CI242" i="62"/>
  <c r="CI243" i="62"/>
  <c r="CI245" i="62"/>
  <c r="CI244" i="62"/>
  <c r="CI54" i="62"/>
  <c r="CI56" i="62"/>
  <c r="CI52" i="62"/>
  <c r="CI59" i="62"/>
  <c r="CI53" i="62"/>
  <c r="CI62" i="62"/>
  <c r="CI58" i="62"/>
  <c r="CI65" i="62"/>
  <c r="CI66" i="62"/>
  <c r="CI77" i="62"/>
  <c r="CI60" i="62"/>
  <c r="CI70" i="62"/>
  <c r="CI74" i="62"/>
  <c r="CI81" i="62"/>
  <c r="CI78" i="62"/>
  <c r="CI69" i="62"/>
  <c r="CI72" i="62"/>
  <c r="CI76" i="62"/>
  <c r="CI80" i="62"/>
  <c r="CI57" i="62"/>
  <c r="CI63" i="62"/>
  <c r="CI64" i="62"/>
  <c r="CI75" i="62"/>
  <c r="CI68" i="62"/>
  <c r="CI71" i="62"/>
  <c r="CE32" i="61"/>
  <c r="CE16" i="61"/>
  <c r="CE40" i="61"/>
  <c r="CE9" i="61"/>
  <c r="CE39" i="61"/>
  <c r="CE24" i="61"/>
  <c r="CE8" i="61"/>
  <c r="DK63" i="58"/>
  <c r="DK69" i="58"/>
  <c r="DK65" i="58"/>
  <c r="DK71" i="58"/>
  <c r="DK66" i="58"/>
  <c r="DK64" i="58"/>
  <c r="DK70" i="58"/>
  <c r="DK62" i="58"/>
  <c r="DK68" i="58"/>
  <c r="DK67" i="58"/>
  <c r="AV71" i="54"/>
  <c r="AV70" i="54"/>
  <c r="AV76" i="54"/>
  <c r="AV69" i="54"/>
  <c r="AV75" i="54"/>
  <c r="AV67" i="54"/>
  <c r="AV73" i="54"/>
  <c r="AV68" i="54"/>
  <c r="AV72" i="54"/>
  <c r="AV74" i="54"/>
  <c r="G69" i="54"/>
  <c r="CJ255" i="62"/>
  <c r="CJ254" i="62"/>
  <c r="CJ252" i="62"/>
  <c r="CJ253" i="62"/>
  <c r="CJ99" i="62"/>
  <c r="CJ102" i="62"/>
  <c r="CJ104" i="62"/>
  <c r="CJ107" i="62"/>
  <c r="CJ116" i="62"/>
  <c r="CJ119" i="62"/>
  <c r="CJ112" i="62"/>
  <c r="CJ98" i="62"/>
  <c r="CJ101" i="62"/>
  <c r="CJ106" i="62"/>
  <c r="CJ118" i="62"/>
  <c r="CJ111" i="62"/>
  <c r="CJ114" i="62"/>
  <c r="CJ100" i="62"/>
  <c r="CJ105" i="62"/>
  <c r="CJ113" i="62"/>
  <c r="CJ108" i="62"/>
  <c r="CJ120" i="62"/>
  <c r="CJ117" i="62"/>
  <c r="CJ110" i="62"/>
  <c r="CF34" i="61"/>
  <c r="CF18" i="61"/>
  <c r="CF42" i="61"/>
  <c r="CF26" i="61"/>
  <c r="CF10" i="61"/>
  <c r="DL82" i="58"/>
  <c r="DL80" i="58"/>
  <c r="DL81" i="58"/>
  <c r="DL79" i="58"/>
  <c r="DL83" i="58"/>
  <c r="N109" i="57"/>
  <c r="G124" i="54"/>
  <c r="I7" i="57"/>
  <c r="E22" i="54"/>
  <c r="AT33" i="54"/>
  <c r="AT39" i="54"/>
  <c r="AT38" i="54"/>
  <c r="AT37" i="54"/>
  <c r="AT35" i="54"/>
  <c r="AT41" i="54"/>
  <c r="AT34" i="54"/>
  <c r="AT36" i="54"/>
  <c r="AT42" i="54"/>
  <c r="AT40" i="54"/>
  <c r="E45" i="54"/>
  <c r="CH240" i="62"/>
  <c r="CH241" i="62"/>
  <c r="CH42" i="62"/>
  <c r="CH44" i="62"/>
  <c r="CH47" i="62"/>
  <c r="CH40" i="62"/>
  <c r="CH45" i="62"/>
  <c r="CH48" i="62"/>
  <c r="CH50" i="62"/>
  <c r="CH41" i="62"/>
  <c r="CH46" i="62"/>
  <c r="CH51" i="62"/>
  <c r="CH39" i="62"/>
  <c r="CH38" i="62"/>
  <c r="CD38" i="61"/>
  <c r="CD23" i="61"/>
  <c r="CD31" i="61"/>
  <c r="CD15" i="61"/>
  <c r="DJ60" i="58"/>
  <c r="DJ59" i="58"/>
  <c r="DJ58" i="58"/>
  <c r="DJ61" i="58"/>
  <c r="F118" i="54"/>
  <c r="N103" i="57"/>
  <c r="AU111" i="54"/>
  <c r="AU110" i="54"/>
  <c r="EE116" i="58" s="1"/>
  <c r="AU116" i="54"/>
  <c r="AU108" i="54"/>
  <c r="EE114" i="58" s="1"/>
  <c r="AU114" i="54"/>
  <c r="AU109" i="54"/>
  <c r="AU112" i="54"/>
  <c r="AU115" i="54"/>
  <c r="EE121" i="58" s="1"/>
  <c r="AU107" i="54"/>
  <c r="EE113" i="58" s="1"/>
  <c r="AU113" i="54"/>
  <c r="EE119" i="58" s="1"/>
  <c r="F101" i="54"/>
  <c r="CI212" i="62"/>
  <c r="CI215" i="62"/>
  <c r="CI228" i="62"/>
  <c r="CI231" i="62"/>
  <c r="CI232" i="62"/>
  <c r="CI214" i="62"/>
  <c r="CI218" i="62"/>
  <c r="CI224" i="62"/>
  <c r="CI225" i="62"/>
  <c r="CI226" i="62"/>
  <c r="CI213" i="62"/>
  <c r="CI222" i="62"/>
  <c r="CI230" i="62"/>
  <c r="CI219" i="62"/>
  <c r="CI220" i="62"/>
  <c r="CI221" i="62"/>
  <c r="CI227" i="62"/>
  <c r="CI216" i="62"/>
  <c r="CE12" i="61"/>
  <c r="DK99" i="58"/>
  <c r="DK105" i="58"/>
  <c r="DK104" i="58"/>
  <c r="DK102" i="58"/>
  <c r="DK101" i="58"/>
  <c r="DK100" i="58"/>
  <c r="DK106" i="58"/>
  <c r="DK103" i="58"/>
  <c r="AS38" i="54"/>
  <c r="AS37" i="54"/>
  <c r="AS36" i="54"/>
  <c r="AS42" i="54"/>
  <c r="AS34" i="54"/>
  <c r="AS40" i="54"/>
  <c r="AS41" i="54"/>
  <c r="AS35" i="54"/>
  <c r="AS39" i="54"/>
  <c r="AS33" i="54"/>
  <c r="D45" i="54"/>
  <c r="CG240" i="62"/>
  <c r="CG241" i="62"/>
  <c r="CG40" i="62"/>
  <c r="CG45" i="62"/>
  <c r="CG48" i="62"/>
  <c r="CG50" i="62"/>
  <c r="CG38" i="62"/>
  <c r="CG39" i="62"/>
  <c r="CG42" i="62"/>
  <c r="CG44" i="62"/>
  <c r="CG47" i="62"/>
  <c r="CG51" i="62"/>
  <c r="CG41" i="62"/>
  <c r="CG46" i="62"/>
  <c r="CC38" i="61"/>
  <c r="CC23" i="61"/>
  <c r="CC31" i="61"/>
  <c r="CC15" i="61"/>
  <c r="DI61" i="58"/>
  <c r="DI60" i="58"/>
  <c r="DI59" i="58"/>
  <c r="DI58" i="58"/>
  <c r="AR79" i="54"/>
  <c r="AR85" i="54"/>
  <c r="AR78" i="54"/>
  <c r="AR84" i="54"/>
  <c r="AR77" i="54"/>
  <c r="AR83" i="54"/>
  <c r="AR81" i="54"/>
  <c r="AW81" i="54" s="1"/>
  <c r="AR86" i="54"/>
  <c r="AR80" i="54"/>
  <c r="AW80" i="54" s="1"/>
  <c r="AR82" i="54"/>
  <c r="C77" i="54"/>
  <c r="CF257" i="62"/>
  <c r="CF256" i="62"/>
  <c r="CF123" i="62"/>
  <c r="CF136" i="62"/>
  <c r="CF122" i="62"/>
  <c r="CF125" i="62"/>
  <c r="CF130" i="62"/>
  <c r="CF135" i="62"/>
  <c r="CF138" i="62"/>
  <c r="CF126" i="62"/>
  <c r="CF128" i="62"/>
  <c r="CF131" i="62"/>
  <c r="CF137" i="62"/>
  <c r="CF132" i="62"/>
  <c r="CF129" i="62"/>
  <c r="CF124" i="62"/>
  <c r="CF134" i="62"/>
  <c r="DH84" i="58"/>
  <c r="DH86" i="58"/>
  <c r="DH85" i="58"/>
  <c r="AR67" i="54"/>
  <c r="AR73" i="54"/>
  <c r="AR72" i="54"/>
  <c r="AR71" i="54"/>
  <c r="AR69" i="54"/>
  <c r="AR75" i="54"/>
  <c r="AR70" i="54"/>
  <c r="AR74" i="54"/>
  <c r="AR76" i="54"/>
  <c r="AR68" i="54"/>
  <c r="C69" i="54"/>
  <c r="CF254" i="62"/>
  <c r="CF252" i="62"/>
  <c r="CF255" i="62"/>
  <c r="CF253" i="62"/>
  <c r="CF98" i="62"/>
  <c r="CF101" i="62"/>
  <c r="CF106" i="62"/>
  <c r="CF118" i="62"/>
  <c r="CF111" i="62"/>
  <c r="CF102" i="62"/>
  <c r="CF100" i="62"/>
  <c r="CF105" i="62"/>
  <c r="CF108" i="62"/>
  <c r="CF117" i="62"/>
  <c r="CF120" i="62"/>
  <c r="CF99" i="62"/>
  <c r="CF110" i="62"/>
  <c r="CF113" i="62"/>
  <c r="CF114" i="62"/>
  <c r="CF104" i="62"/>
  <c r="CF107" i="62"/>
  <c r="CF116" i="62"/>
  <c r="CF119" i="62"/>
  <c r="CF112" i="62"/>
  <c r="CB18" i="61"/>
  <c r="CB10" i="61"/>
  <c r="CB42" i="61"/>
  <c r="CB26" i="61"/>
  <c r="CB34" i="61"/>
  <c r="DH83" i="58"/>
  <c r="DH81" i="58"/>
  <c r="DH80" i="58"/>
  <c r="DH79" i="58"/>
  <c r="DH82" i="58"/>
  <c r="AR91" i="54"/>
  <c r="AR90" i="54"/>
  <c r="AR96" i="54"/>
  <c r="AR89" i="54"/>
  <c r="AR95" i="54"/>
  <c r="AR87" i="54"/>
  <c r="AR93" i="54"/>
  <c r="AR88" i="54"/>
  <c r="AR92" i="54"/>
  <c r="AR94" i="54"/>
  <c r="C85" i="54"/>
  <c r="CF260" i="62"/>
  <c r="CF259" i="62"/>
  <c r="CF258" i="62"/>
  <c r="CF155" i="62"/>
  <c r="CF149" i="62"/>
  <c r="CF152" i="62"/>
  <c r="CF144" i="62"/>
  <c r="CF153" i="62"/>
  <c r="CF156" i="62"/>
  <c r="CF158" i="62"/>
  <c r="CF148" i="62"/>
  <c r="CF154" i="62"/>
  <c r="CF159" i="62"/>
  <c r="CF162" i="62"/>
  <c r="CF143" i="62"/>
  <c r="CF146" i="62"/>
  <c r="CF150" i="62"/>
  <c r="CF161" i="62"/>
  <c r="CF147" i="62"/>
  <c r="CF160" i="62"/>
  <c r="CF142" i="62"/>
  <c r="CF140" i="62"/>
  <c r="CF141" i="62"/>
  <c r="CB11" i="61"/>
  <c r="CB19" i="61"/>
  <c r="DH90" i="58"/>
  <c r="DH87" i="58"/>
  <c r="DH91" i="58"/>
  <c r="DH89" i="58"/>
  <c r="DH88" i="58"/>
  <c r="AT32" i="54"/>
  <c r="AT31" i="54"/>
  <c r="AT29" i="54"/>
  <c r="AT30" i="54"/>
  <c r="AT28" i="54"/>
  <c r="E37" i="54"/>
  <c r="CH237" i="62"/>
  <c r="CH238" i="62"/>
  <c r="CH239" i="62"/>
  <c r="CH236" i="62"/>
  <c r="CH21" i="62"/>
  <c r="CH22" i="62"/>
  <c r="CH27" i="62"/>
  <c r="CH30" i="62"/>
  <c r="CH32" i="62"/>
  <c r="CH35" i="62"/>
  <c r="CH20" i="62"/>
  <c r="CH24" i="62"/>
  <c r="CH26" i="62"/>
  <c r="CH29" i="62"/>
  <c r="CH34" i="62"/>
  <c r="CH28" i="62"/>
  <c r="CH33" i="62"/>
  <c r="CH23" i="62"/>
  <c r="CH36" i="62"/>
  <c r="CD14" i="61"/>
  <c r="CD29" i="61"/>
  <c r="CD37" i="61"/>
  <c r="CD22" i="61"/>
  <c r="CD30" i="61"/>
  <c r="CD21" i="61"/>
  <c r="CD7" i="61"/>
  <c r="CD6" i="61"/>
  <c r="DJ50" i="58"/>
  <c r="DJ56" i="58"/>
  <c r="DJ55" i="58"/>
  <c r="DJ53" i="58"/>
  <c r="DJ54" i="58"/>
  <c r="DJ52" i="58"/>
  <c r="DJ51" i="58"/>
  <c r="DJ57" i="58"/>
  <c r="E21" i="54"/>
  <c r="AT21" i="54"/>
  <c r="AT20" i="54"/>
  <c r="AT19" i="54"/>
  <c r="AT22" i="54"/>
  <c r="AT18" i="54"/>
  <c r="CH12" i="62"/>
  <c r="CH10" i="62"/>
  <c r="CH6" i="62"/>
  <c r="CH11" i="62"/>
  <c r="CH8" i="62"/>
  <c r="CH9" i="62"/>
  <c r="DJ19" i="58"/>
  <c r="DJ25" i="58"/>
  <c r="DJ18" i="58"/>
  <c r="DJ24" i="58"/>
  <c r="DJ29" i="58"/>
  <c r="DJ22" i="58"/>
  <c r="DJ17" i="58"/>
  <c r="DJ23" i="58"/>
  <c r="DJ28" i="58"/>
  <c r="DJ15" i="58"/>
  <c r="DJ21" i="58"/>
  <c r="DJ27" i="58"/>
  <c r="DJ16" i="58"/>
  <c r="DJ20" i="58"/>
  <c r="DJ26" i="58"/>
  <c r="G122" i="54"/>
  <c r="N107" i="57"/>
  <c r="AV107" i="54"/>
  <c r="AV111" i="54"/>
  <c r="EF117" i="58" s="1"/>
  <c r="AV109" i="54"/>
  <c r="EF115" i="58" s="1"/>
  <c r="AV112" i="54"/>
  <c r="EF118" i="58" s="1"/>
  <c r="AV114" i="54"/>
  <c r="AV113" i="54"/>
  <c r="AV116" i="54"/>
  <c r="AV108" i="54"/>
  <c r="EF114" i="58" s="1"/>
  <c r="AV110" i="54"/>
  <c r="AV115" i="54"/>
  <c r="G101" i="54"/>
  <c r="CJ215" i="62"/>
  <c r="CJ216" i="62"/>
  <c r="CJ219" i="62"/>
  <c r="CJ220" i="62"/>
  <c r="CJ226" i="62"/>
  <c r="CJ228" i="62"/>
  <c r="CJ231" i="62"/>
  <c r="CJ232" i="62"/>
  <c r="CJ225" i="62"/>
  <c r="CJ212" i="62"/>
  <c r="CJ214" i="62"/>
  <c r="CJ218" i="62"/>
  <c r="CJ224" i="62"/>
  <c r="CJ213" i="62"/>
  <c r="CJ222" i="62"/>
  <c r="CJ230" i="62"/>
  <c r="CJ227" i="62"/>
  <c r="CJ221" i="62"/>
  <c r="CF12" i="61"/>
  <c r="DL100" i="58"/>
  <c r="DL106" i="58"/>
  <c r="DL99" i="58"/>
  <c r="DL104" i="58"/>
  <c r="DL103" i="58"/>
  <c r="DL102" i="58"/>
  <c r="DL105" i="58"/>
  <c r="DL101" i="58"/>
  <c r="AV23" i="54"/>
  <c r="AV27" i="54"/>
  <c r="AV25" i="54"/>
  <c r="AV26" i="54"/>
  <c r="AV24" i="54"/>
  <c r="G29" i="54"/>
  <c r="CJ235" i="62"/>
  <c r="CJ17" i="62"/>
  <c r="CJ18" i="62"/>
  <c r="CJ14" i="62"/>
  <c r="CJ16" i="62"/>
  <c r="CJ15" i="62"/>
  <c r="CF13" i="61"/>
  <c r="CF5" i="61"/>
  <c r="DL40" i="58"/>
  <c r="DL46" i="58"/>
  <c r="DL44" i="58"/>
  <c r="DL39" i="58"/>
  <c r="DL43" i="58"/>
  <c r="DL49" i="58"/>
  <c r="DL42" i="58"/>
  <c r="DL48" i="58"/>
  <c r="DL41" i="58"/>
  <c r="DL47" i="58"/>
  <c r="DL45" i="58"/>
  <c r="DL33" i="58"/>
  <c r="DL37" i="58"/>
  <c r="DL32" i="58"/>
  <c r="DL38" i="58"/>
  <c r="DL30" i="58"/>
  <c r="DL31" i="58"/>
  <c r="DL36" i="58"/>
  <c r="DL35" i="58"/>
  <c r="DL34" i="58"/>
  <c r="AT45" i="54"/>
  <c r="AT51" i="54"/>
  <c r="AT44" i="54"/>
  <c r="AT50" i="54"/>
  <c r="AT56" i="54"/>
  <c r="DB111" i="62" s="1"/>
  <c r="AT43" i="54"/>
  <c r="AT49" i="54"/>
  <c r="AT55" i="54"/>
  <c r="AT47" i="54"/>
  <c r="AT53" i="54"/>
  <c r="AT48" i="54"/>
  <c r="AT52" i="54"/>
  <c r="AT54" i="54"/>
  <c r="AT46" i="54"/>
  <c r="E53" i="54"/>
  <c r="CH246" i="62"/>
  <c r="CH242" i="62"/>
  <c r="CH245" i="62"/>
  <c r="CH244" i="62"/>
  <c r="CH243" i="62"/>
  <c r="CH52" i="62"/>
  <c r="CH59" i="62"/>
  <c r="CH57" i="62"/>
  <c r="CH58" i="62"/>
  <c r="CH65" i="62"/>
  <c r="CH54" i="62"/>
  <c r="CH56" i="62"/>
  <c r="CH53" i="62"/>
  <c r="CH60" i="62"/>
  <c r="CH70" i="62"/>
  <c r="CH74" i="62"/>
  <c r="CH81" i="62"/>
  <c r="CH63" i="62"/>
  <c r="CH68" i="62"/>
  <c r="CH75" i="62"/>
  <c r="CH66" i="62"/>
  <c r="CH77" i="62"/>
  <c r="CH62" i="62"/>
  <c r="CH69" i="62"/>
  <c r="CH72" i="62"/>
  <c r="CH76" i="62"/>
  <c r="CH80" i="62"/>
  <c r="CH71" i="62"/>
  <c r="CH64" i="62"/>
  <c r="CH78" i="62"/>
  <c r="CD32" i="61"/>
  <c r="CD16" i="61"/>
  <c r="CD9" i="61"/>
  <c r="CD40" i="61"/>
  <c r="CD39" i="61"/>
  <c r="CD24" i="61"/>
  <c r="CD8" i="61"/>
  <c r="DJ62" i="58"/>
  <c r="DJ68" i="58"/>
  <c r="DJ66" i="58"/>
  <c r="DJ65" i="58"/>
  <c r="DJ71" i="58"/>
  <c r="DJ64" i="58"/>
  <c r="DJ70" i="58"/>
  <c r="DJ67" i="58"/>
  <c r="DJ63" i="58"/>
  <c r="DJ69" i="58"/>
  <c r="N108" i="57"/>
  <c r="E123" i="54"/>
  <c r="I103" i="57"/>
  <c r="E118" i="54"/>
  <c r="AU88" i="54"/>
  <c r="AU94" i="54"/>
  <c r="AU87" i="54"/>
  <c r="AU93" i="54"/>
  <c r="AU92" i="54"/>
  <c r="AU90" i="54"/>
  <c r="AU96" i="54"/>
  <c r="AU91" i="54"/>
  <c r="AU95" i="54"/>
  <c r="AU89" i="54"/>
  <c r="F85" i="54"/>
  <c r="CI260" i="62"/>
  <c r="CI259" i="62"/>
  <c r="CI258" i="62"/>
  <c r="CI158" i="62"/>
  <c r="CI148" i="62"/>
  <c r="CI154" i="62"/>
  <c r="CI159" i="62"/>
  <c r="CI162" i="62"/>
  <c r="CI143" i="62"/>
  <c r="CI146" i="62"/>
  <c r="CI147" i="62"/>
  <c r="CI150" i="62"/>
  <c r="CI160" i="62"/>
  <c r="CI161" i="62"/>
  <c r="CI155" i="62"/>
  <c r="CI149" i="62"/>
  <c r="CI152" i="62"/>
  <c r="CI144" i="62"/>
  <c r="CI156" i="62"/>
  <c r="CI153" i="62"/>
  <c r="CI142" i="62"/>
  <c r="CI141" i="62"/>
  <c r="CI140" i="62"/>
  <c r="CE19" i="61"/>
  <c r="CE11" i="61"/>
  <c r="DK87" i="58"/>
  <c r="DK91" i="58"/>
  <c r="DK90" i="58"/>
  <c r="DK89" i="58"/>
  <c r="DK88" i="58"/>
  <c r="AU34" i="54"/>
  <c r="AU40" i="54"/>
  <c r="AU33" i="54"/>
  <c r="AU39" i="54"/>
  <c r="AU38" i="54"/>
  <c r="AU36" i="54"/>
  <c r="AU42" i="54"/>
  <c r="AU37" i="54"/>
  <c r="AU41" i="54"/>
  <c r="AU35" i="54"/>
  <c r="F45" i="54"/>
  <c r="CI241" i="62"/>
  <c r="CI240" i="62"/>
  <c r="CI39" i="62"/>
  <c r="CI42" i="62"/>
  <c r="CI44" i="62"/>
  <c r="CI47" i="62"/>
  <c r="CI40" i="62"/>
  <c r="CI38" i="62"/>
  <c r="CI41" i="62"/>
  <c r="CI46" i="62"/>
  <c r="CI51" i="62"/>
  <c r="CI50" i="62"/>
  <c r="CI48" i="62"/>
  <c r="CI45" i="62"/>
  <c r="CE38" i="61"/>
  <c r="CE23" i="61"/>
  <c r="CE31" i="61"/>
  <c r="CE15" i="61"/>
  <c r="DK60" i="58"/>
  <c r="DK59" i="58"/>
  <c r="DK58" i="58"/>
  <c r="DK61" i="58"/>
  <c r="AU169" i="54"/>
  <c r="AU168" i="54"/>
  <c r="AU174" i="54"/>
  <c r="AU180" i="54"/>
  <c r="AU171" i="54"/>
  <c r="AU177" i="54"/>
  <c r="AU167" i="54"/>
  <c r="AU175" i="54"/>
  <c r="AU183" i="54"/>
  <c r="AU188" i="54"/>
  <c r="AU194" i="54"/>
  <c r="AU200" i="54"/>
  <c r="AU206" i="54"/>
  <c r="AU212" i="54"/>
  <c r="AU179" i="54"/>
  <c r="AU187" i="54"/>
  <c r="AU193" i="54"/>
  <c r="AU199" i="54"/>
  <c r="AU205" i="54"/>
  <c r="AU211" i="54"/>
  <c r="AU217" i="54"/>
  <c r="AU170" i="54"/>
  <c r="AU172" i="54"/>
  <c r="AU182" i="54"/>
  <c r="AU186" i="54"/>
  <c r="AU192" i="54"/>
  <c r="AU198" i="54"/>
  <c r="AU204" i="54"/>
  <c r="AU210" i="54"/>
  <c r="AU216" i="54"/>
  <c r="AU176" i="54"/>
  <c r="AU185" i="54"/>
  <c r="AU191" i="54"/>
  <c r="AU197" i="54"/>
  <c r="AU203" i="54"/>
  <c r="AU209" i="54"/>
  <c r="AU215" i="54"/>
  <c r="AU178" i="54"/>
  <c r="AU181" i="54"/>
  <c r="AU184" i="54"/>
  <c r="AU190" i="54"/>
  <c r="AU196" i="54"/>
  <c r="AU202" i="54"/>
  <c r="AU208" i="54"/>
  <c r="AU214" i="54"/>
  <c r="AU173" i="54"/>
  <c r="AU189" i="54"/>
  <c r="AU195" i="54"/>
  <c r="AU201" i="54"/>
  <c r="AU207" i="54"/>
  <c r="AU213" i="54"/>
  <c r="F117" i="54"/>
  <c r="AS68" i="54"/>
  <c r="AS74" i="54"/>
  <c r="AS67" i="54"/>
  <c r="AS73" i="54"/>
  <c r="AS72" i="54"/>
  <c r="AS70" i="54"/>
  <c r="AS76" i="54"/>
  <c r="AS71" i="54"/>
  <c r="AS75" i="54"/>
  <c r="AS69" i="54"/>
  <c r="D69" i="54"/>
  <c r="CG254" i="62"/>
  <c r="CG252" i="62"/>
  <c r="CG253" i="62"/>
  <c r="CG255" i="62"/>
  <c r="CG110" i="62"/>
  <c r="CG113" i="62"/>
  <c r="CG106" i="62"/>
  <c r="CG118" i="62"/>
  <c r="CG112" i="62"/>
  <c r="CG101" i="62"/>
  <c r="CG100" i="62"/>
  <c r="CG105" i="62"/>
  <c r="CG108" i="62"/>
  <c r="CG117" i="62"/>
  <c r="CG120" i="62"/>
  <c r="CG98" i="62"/>
  <c r="CG102" i="62"/>
  <c r="CG107" i="62"/>
  <c r="CG119" i="62"/>
  <c r="CG116" i="62"/>
  <c r="CG99" i="62"/>
  <c r="CG114" i="62"/>
  <c r="CG111" i="62"/>
  <c r="CG104" i="62"/>
  <c r="CC42" i="61"/>
  <c r="CC26" i="61"/>
  <c r="CC10" i="61"/>
  <c r="CC34" i="61"/>
  <c r="CC18" i="61"/>
  <c r="DI79" i="58"/>
  <c r="DI82" i="58"/>
  <c r="DI83" i="58"/>
  <c r="DI81" i="58"/>
  <c r="DI80" i="58"/>
  <c r="I109" i="57"/>
  <c r="C124" i="54"/>
  <c r="MR6" i="58"/>
  <c r="MS6" i="58" s="1"/>
  <c r="MT6" i="58" s="1"/>
  <c r="MO6" i="58"/>
  <c r="MP6" i="58" s="1"/>
  <c r="MU5" i="58"/>
  <c r="MV5" i="58" s="1"/>
  <c r="MW5" i="58" s="1"/>
  <c r="MI5" i="58"/>
  <c r="MJ5" i="58" s="1"/>
  <c r="MU6" i="58"/>
  <c r="MV6" i="58" s="1"/>
  <c r="MW6" i="58" s="1"/>
  <c r="MI6" i="58"/>
  <c r="MJ6" i="58" s="1"/>
  <c r="MU7" i="58"/>
  <c r="MV7" i="58" s="1"/>
  <c r="MW7" i="58" s="1"/>
  <c r="MI7" i="58"/>
  <c r="MJ7" i="58" s="1"/>
  <c r="MR14" i="58"/>
  <c r="MO14" i="58"/>
  <c r="MP14" i="58" s="1"/>
  <c r="MR12" i="58"/>
  <c r="MS12" i="58" s="1"/>
  <c r="MT12" i="58" s="1"/>
  <c r="MO12" i="58"/>
  <c r="MP12" i="58" s="1"/>
  <c r="MU10" i="58"/>
  <c r="MV10" i="58" s="1"/>
  <c r="MW10" i="58" s="1"/>
  <c r="MI10" i="58"/>
  <c r="MJ10" i="58" s="1"/>
  <c r="MR5" i="58"/>
  <c r="MS5" i="58" s="1"/>
  <c r="MT5" i="58" s="1"/>
  <c r="MO5" i="58"/>
  <c r="MP5" i="58" s="1"/>
  <c r="MR8" i="58"/>
  <c r="MO8" i="58"/>
  <c r="MP8" i="58" s="1"/>
  <c r="LM10" i="58"/>
  <c r="LN10" i="58" s="1"/>
  <c r="MR13" i="58"/>
  <c r="MS13" i="58" s="1"/>
  <c r="MT13" i="58" s="1"/>
  <c r="MO13" i="58"/>
  <c r="MP13" i="58" s="1"/>
  <c r="MU8" i="58"/>
  <c r="MV8" i="58" s="1"/>
  <c r="MW8" i="58" s="1"/>
  <c r="MI8" i="58"/>
  <c r="MJ8" i="58" s="1"/>
  <c r="MU12" i="58"/>
  <c r="MV12" i="58" s="1"/>
  <c r="MW12" i="58" s="1"/>
  <c r="MI12" i="58"/>
  <c r="MJ12" i="58" s="1"/>
  <c r="MU14" i="58"/>
  <c r="MV14" i="58" s="1"/>
  <c r="MW14" i="58" s="1"/>
  <c r="MI14" i="58"/>
  <c r="MJ14" i="58" s="1"/>
  <c r="MU13" i="58"/>
  <c r="MV13" i="58" s="1"/>
  <c r="MW13" i="58" s="1"/>
  <c r="MI13" i="58"/>
  <c r="MJ13" i="58" s="1"/>
  <c r="MR11" i="58"/>
  <c r="MO11" i="58"/>
  <c r="MP11" i="58" s="1"/>
  <c r="LM9" i="58"/>
  <c r="LN9" i="58" s="1"/>
  <c r="LW8" i="58"/>
  <c r="LX8" i="58" s="1"/>
  <c r="MR9" i="58"/>
  <c r="MS9" i="58" s="1"/>
  <c r="MT9" i="58" s="1"/>
  <c r="MO9" i="58"/>
  <c r="MP9" i="58" s="1"/>
  <c r="MU11" i="58"/>
  <c r="MV11" i="58" s="1"/>
  <c r="MW11" i="58" s="1"/>
  <c r="MI11" i="58"/>
  <c r="MJ11" i="58" s="1"/>
  <c r="MR10" i="58"/>
  <c r="MS10" i="58" s="1"/>
  <c r="MT10" i="58" s="1"/>
  <c r="MO10" i="58"/>
  <c r="MP10" i="58" s="1"/>
  <c r="MU9" i="58"/>
  <c r="MV9" i="58" s="1"/>
  <c r="MW9" i="58" s="1"/>
  <c r="MI9" i="58"/>
  <c r="MJ9" i="58" s="1"/>
  <c r="MR7" i="58"/>
  <c r="MS7" i="58" s="1"/>
  <c r="MT7" i="58" s="1"/>
  <c r="MO7" i="58"/>
  <c r="MP7" i="58" s="1"/>
  <c r="LM7" i="58"/>
  <c r="LN7" i="58" s="1"/>
  <c r="LM13" i="58"/>
  <c r="LN13" i="58" s="1"/>
  <c r="LM14" i="58"/>
  <c r="LN14" i="58" s="1"/>
  <c r="LM8" i="58"/>
  <c r="LN8" i="58" s="1"/>
  <c r="N96" i="57"/>
  <c r="N59" i="57"/>
  <c r="N90" i="57"/>
  <c r="I16" i="57"/>
  <c r="I47" i="57"/>
  <c r="I87" i="57"/>
  <c r="I15" i="57"/>
  <c r="I96" i="57"/>
  <c r="I24" i="57"/>
  <c r="I68" i="57"/>
  <c r="I84" i="57"/>
  <c r="I12" i="57"/>
  <c r="I69" i="57"/>
  <c r="I100" i="57"/>
  <c r="I28" i="57"/>
  <c r="I78" i="57"/>
  <c r="I53" i="57"/>
  <c r="I37" i="57"/>
  <c r="I6" i="57"/>
  <c r="I70" i="57"/>
  <c r="N88" i="57"/>
  <c r="N16" i="57"/>
  <c r="N45" i="57"/>
  <c r="N37" i="57"/>
  <c r="N56" i="57"/>
  <c r="N93" i="57"/>
  <c r="N67" i="57"/>
  <c r="N58" i="57"/>
  <c r="N74" i="57"/>
  <c r="N95" i="57"/>
  <c r="N23" i="57"/>
  <c r="I67" i="57"/>
  <c r="N68" i="57"/>
  <c r="N39" i="57"/>
  <c r="N60" i="57"/>
  <c r="N62" i="57"/>
  <c r="I81" i="57"/>
  <c r="I9" i="57"/>
  <c r="N54" i="57"/>
  <c r="I97" i="57"/>
  <c r="I25" i="57"/>
  <c r="I34" i="57"/>
  <c r="I65" i="57"/>
  <c r="N33" i="57"/>
  <c r="N97" i="57"/>
  <c r="N25" i="57"/>
  <c r="I55" i="57"/>
  <c r="I86" i="57"/>
  <c r="I14" i="57"/>
  <c r="N48" i="57"/>
  <c r="N69" i="57"/>
  <c r="N35" i="57"/>
  <c r="N99" i="57"/>
  <c r="N27" i="57"/>
  <c r="N101" i="57"/>
  <c r="N29" i="57"/>
  <c r="N24" i="57"/>
  <c r="N82" i="57"/>
  <c r="N52" i="57"/>
  <c r="I83" i="57"/>
  <c r="I11" i="57"/>
  <c r="N66" i="57"/>
  <c r="I99" i="57"/>
  <c r="I27" i="57"/>
  <c r="I50" i="57"/>
  <c r="I42" i="57"/>
  <c r="BM27" i="54"/>
  <c r="N94" i="57"/>
  <c r="N22" i="57"/>
  <c r="I64" i="57"/>
  <c r="BO27" i="54"/>
  <c r="BO42" i="54" s="1"/>
  <c r="I95" i="57"/>
  <c r="I23" i="57"/>
  <c r="I32" i="57"/>
  <c r="I63" i="57"/>
  <c r="I72" i="57"/>
  <c r="I60" i="57"/>
  <c r="I45" i="57"/>
  <c r="I76" i="57"/>
  <c r="I54" i="57"/>
  <c r="I85" i="57"/>
  <c r="I13" i="57"/>
  <c r="I46" i="57"/>
  <c r="N53" i="57"/>
  <c r="N79" i="57"/>
  <c r="N18" i="57"/>
  <c r="I51" i="57"/>
  <c r="I74" i="57"/>
  <c r="N46" i="57"/>
  <c r="BP22" i="54"/>
  <c r="BP38" i="54" s="1"/>
  <c r="N64" i="57"/>
  <c r="N32" i="57"/>
  <c r="N43" i="57"/>
  <c r="N87" i="57"/>
  <c r="N10" i="57"/>
  <c r="I10" i="57"/>
  <c r="N9" i="57"/>
  <c r="I62" i="57"/>
  <c r="N76" i="57"/>
  <c r="I88" i="57"/>
  <c r="I56" i="57"/>
  <c r="N85" i="57"/>
  <c r="N71" i="57"/>
  <c r="N44" i="57"/>
  <c r="N15" i="57"/>
  <c r="N36" i="57"/>
  <c r="N6" i="57"/>
  <c r="I57" i="57"/>
  <c r="I73" i="57"/>
  <c r="I82" i="57"/>
  <c r="N89" i="57"/>
  <c r="N17" i="57"/>
  <c r="I101" i="57"/>
  <c r="I29" i="57"/>
  <c r="N11" i="57"/>
  <c r="N77" i="57"/>
  <c r="N100" i="57"/>
  <c r="I59" i="57"/>
  <c r="I26" i="57"/>
  <c r="N70" i="57"/>
  <c r="I40" i="57"/>
  <c r="I71" i="57"/>
  <c r="I80" i="57"/>
  <c r="I8" i="57"/>
  <c r="I39" i="57"/>
  <c r="I48" i="57"/>
  <c r="I92" i="57"/>
  <c r="I36" i="57"/>
  <c r="I93" i="57"/>
  <c r="I21" i="57"/>
  <c r="I52" i="57"/>
  <c r="I77" i="57"/>
  <c r="I30" i="57"/>
  <c r="I61" i="57"/>
  <c r="I20" i="57"/>
  <c r="I94" i="57"/>
  <c r="I22" i="57"/>
  <c r="N51" i="57"/>
  <c r="I35" i="57"/>
  <c r="I66" i="57"/>
  <c r="N65" i="57"/>
  <c r="N13" i="57"/>
  <c r="N50" i="57"/>
  <c r="I19" i="57"/>
  <c r="I91" i="57"/>
  <c r="N38" i="57"/>
  <c r="N30" i="57"/>
  <c r="I41" i="57"/>
  <c r="N81" i="57"/>
  <c r="N73" i="57"/>
  <c r="I31" i="57"/>
  <c r="I44" i="57"/>
  <c r="N72" i="57"/>
  <c r="N83" i="57"/>
  <c r="N75" i="57"/>
  <c r="N28" i="57"/>
  <c r="N55" i="57"/>
  <c r="N42" i="57"/>
  <c r="I43" i="57"/>
  <c r="I75" i="57"/>
  <c r="I98" i="57"/>
  <c r="I90" i="57"/>
  <c r="I18" i="57"/>
  <c r="N21" i="57"/>
  <c r="N40" i="57"/>
  <c r="N61" i="57"/>
  <c r="N80" i="57"/>
  <c r="N8" i="57"/>
  <c r="N91" i="57"/>
  <c r="N19" i="57"/>
  <c r="N98" i="57"/>
  <c r="N26" i="57"/>
  <c r="N47" i="57"/>
  <c r="N31" i="57"/>
  <c r="N92" i="57"/>
  <c r="N20" i="57"/>
  <c r="BN22" i="54"/>
  <c r="BN40" i="54" s="1"/>
  <c r="N63" i="57"/>
  <c r="N34" i="57"/>
  <c r="N84" i="57"/>
  <c r="N12" i="57"/>
  <c r="N86" i="57"/>
  <c r="N14" i="57"/>
  <c r="I33" i="57"/>
  <c r="N78" i="57"/>
  <c r="I49" i="57"/>
  <c r="I58" i="57"/>
  <c r="I89" i="57"/>
  <c r="I17" i="57"/>
  <c r="N57" i="57"/>
  <c r="N49" i="57"/>
  <c r="N41" i="57"/>
  <c r="I79" i="57"/>
  <c r="N7" i="57"/>
  <c r="I38" i="57"/>
  <c r="Q25" i="54"/>
  <c r="Q42" i="54" s="1"/>
  <c r="U21" i="54"/>
  <c r="U38" i="54" s="1"/>
  <c r="S18" i="54"/>
  <c r="S35" i="54" s="1"/>
  <c r="R18" i="54"/>
  <c r="R35" i="54" s="1"/>
  <c r="R20" i="54"/>
  <c r="R37" i="54" s="1"/>
  <c r="T27" i="54"/>
  <c r="T44" i="54" s="1"/>
  <c r="T23" i="54"/>
  <c r="T40" i="54" s="1"/>
  <c r="Q28" i="54"/>
  <c r="Q45" i="54" s="1"/>
  <c r="Q27" i="54"/>
  <c r="Q44" i="54" s="1"/>
  <c r="U25" i="54"/>
  <c r="U42" i="54" s="1"/>
  <c r="S20" i="54"/>
  <c r="S37" i="54" s="1"/>
  <c r="R27" i="54"/>
  <c r="R44" i="54" s="1"/>
  <c r="T18" i="54"/>
  <c r="T35" i="54" s="1"/>
  <c r="S28" i="54"/>
  <c r="S45" i="54" s="1"/>
  <c r="S25" i="54"/>
  <c r="S42" i="54" s="1"/>
  <c r="S27" i="54"/>
  <c r="S44" i="54" s="1"/>
  <c r="R25" i="54"/>
  <c r="R42" i="54" s="1"/>
  <c r="T28" i="54"/>
  <c r="T45" i="54" s="1"/>
  <c r="T21" i="54"/>
  <c r="T38" i="54" s="1"/>
  <c r="Q22" i="54"/>
  <c r="Q39" i="54" s="1"/>
  <c r="Q21" i="54"/>
  <c r="Q38" i="54" s="1"/>
  <c r="Q29" i="54"/>
  <c r="Q46" i="54" s="1"/>
  <c r="U22" i="54"/>
  <c r="U39" i="54" s="1"/>
  <c r="R24" i="54"/>
  <c r="R41" i="54" s="1"/>
  <c r="T22" i="54"/>
  <c r="T39" i="54" s="1"/>
  <c r="U28" i="54"/>
  <c r="U45" i="54" s="1"/>
  <c r="S22" i="54"/>
  <c r="S39" i="54" s="1"/>
  <c r="S24" i="54"/>
  <c r="S41" i="54" s="1"/>
  <c r="R22" i="54"/>
  <c r="R39" i="54" s="1"/>
  <c r="R29" i="54"/>
  <c r="R46" i="54" s="1"/>
  <c r="Q19" i="54"/>
  <c r="Q36" i="54" s="1"/>
  <c r="Q18" i="54"/>
  <c r="Q35" i="54" s="1"/>
  <c r="Q26" i="54"/>
  <c r="Q43" i="54" s="1"/>
  <c r="R21" i="54"/>
  <c r="R38" i="54" s="1"/>
  <c r="S23" i="54"/>
  <c r="S40" i="54" s="1"/>
  <c r="U27" i="54"/>
  <c r="U44" i="54" s="1"/>
  <c r="S29" i="54"/>
  <c r="S46" i="54" s="1"/>
  <c r="S19" i="54"/>
  <c r="S36" i="54" s="1"/>
  <c r="S21" i="54"/>
  <c r="S38" i="54" s="1"/>
  <c r="R19" i="54"/>
  <c r="R36" i="54" s="1"/>
  <c r="R26" i="54"/>
  <c r="R43" i="54" s="1"/>
  <c r="T29" i="54"/>
  <c r="T46" i="54" s="1"/>
  <c r="Q23" i="54"/>
  <c r="Q40" i="54" s="1"/>
  <c r="T20" i="54"/>
  <c r="T37" i="54" s="1"/>
  <c r="U26" i="54"/>
  <c r="U43" i="54" s="1"/>
  <c r="T19" i="54"/>
  <c r="T36" i="54" s="1"/>
  <c r="T24" i="54"/>
  <c r="T41" i="54" s="1"/>
  <c r="Q24" i="54"/>
  <c r="Q41" i="54" s="1"/>
  <c r="U24" i="54"/>
  <c r="U41" i="54" s="1"/>
  <c r="R23" i="54"/>
  <c r="R40" i="54" s="1"/>
  <c r="T26" i="54"/>
  <c r="T43" i="54" s="1"/>
  <c r="Q20" i="54"/>
  <c r="Q37" i="54" s="1"/>
  <c r="U20" i="54"/>
  <c r="U37" i="54" s="1"/>
  <c r="R28" i="54"/>
  <c r="R45" i="54" s="1"/>
  <c r="U29" i="54"/>
  <c r="U46" i="54" s="1"/>
  <c r="U19" i="54"/>
  <c r="U36" i="54" s="1"/>
  <c r="U23" i="54"/>
  <c r="U40" i="54" s="1"/>
  <c r="U18" i="54"/>
  <c r="U35" i="54" s="1"/>
  <c r="S26" i="54"/>
  <c r="S43" i="54" s="1"/>
  <c r="T25" i="54"/>
  <c r="T42" i="54" s="1"/>
  <c r="EC123" i="58"/>
  <c r="EE106" i="58"/>
  <c r="ED115" i="58"/>
  <c r="ED106" i="58"/>
  <c r="ED116" i="58"/>
  <c r="CZ111" i="62"/>
  <c r="EF121" i="58"/>
  <c r="EF107" i="58"/>
  <c r="EE120" i="58"/>
  <c r="EE117" i="58"/>
  <c r="ED123" i="58"/>
  <c r="EF123" i="58"/>
  <c r="EE107" i="58"/>
  <c r="ED108" i="58"/>
  <c r="DD111" i="62"/>
  <c r="EF108" i="58"/>
  <c r="EF105" i="58"/>
  <c r="EB114" i="58"/>
  <c r="EB120" i="58"/>
  <c r="EB113" i="58"/>
  <c r="EB118" i="58"/>
  <c r="EB116" i="58"/>
  <c r="EB115" i="58"/>
  <c r="EB108" i="58"/>
  <c r="EB107" i="58"/>
  <c r="EB106" i="58"/>
  <c r="EB105" i="58"/>
  <c r="EE108" i="58"/>
  <c r="EE105" i="58"/>
  <c r="EF113" i="58"/>
  <c r="EF122" i="58"/>
  <c r="ED105" i="58"/>
  <c r="EE122" i="58"/>
  <c r="ED120" i="58"/>
  <c r="EF119" i="58"/>
  <c r="EF116" i="58"/>
  <c r="DC111" i="62"/>
  <c r="EF106" i="58"/>
  <c r="EE118" i="58"/>
  <c r="EE115" i="58"/>
  <c r="ED117" i="58"/>
  <c r="ED114" i="58"/>
  <c r="DA111" i="62"/>
  <c r="EC115" i="58"/>
  <c r="EC121" i="58"/>
  <c r="EC114" i="58"/>
  <c r="EC113" i="58"/>
  <c r="EC119" i="58"/>
  <c r="EC118" i="58"/>
  <c r="EC117" i="58"/>
  <c r="EC120" i="58"/>
  <c r="EC116" i="58"/>
  <c r="EC108" i="58"/>
  <c r="EC107" i="58"/>
  <c r="EC105" i="58"/>
  <c r="EF120" i="58"/>
  <c r="ED122" i="58"/>
  <c r="C6" i="49"/>
  <c r="IN123" i="58" l="1"/>
  <c r="IP123" i="58"/>
  <c r="IQ123" i="58"/>
  <c r="IM123" i="58"/>
  <c r="JZ123" i="58" s="1"/>
  <c r="KG123" i="58" s="1"/>
  <c r="IO123" i="58"/>
  <c r="IQ122" i="58"/>
  <c r="IN122" i="58"/>
  <c r="IP122" i="58"/>
  <c r="IM122" i="58"/>
  <c r="JZ122" i="58" s="1"/>
  <c r="KG122" i="58" s="1"/>
  <c r="IO122" i="58"/>
  <c r="IT123" i="58"/>
  <c r="IS122" i="58"/>
  <c r="IU123" i="58"/>
  <c r="IR122" i="58"/>
  <c r="IT122" i="58"/>
  <c r="IS123" i="58"/>
  <c r="IU122" i="58"/>
  <c r="IR123" i="58"/>
  <c r="AW77" i="54"/>
  <c r="AW60" i="54"/>
  <c r="AW61" i="54"/>
  <c r="AW85" i="54"/>
  <c r="AW84" i="54"/>
  <c r="AW78" i="54"/>
  <c r="AW57" i="54"/>
  <c r="AW82" i="54"/>
  <c r="AW86" i="54"/>
  <c r="AW65" i="54"/>
  <c r="AW79" i="54"/>
  <c r="AW62" i="54"/>
  <c r="AW59" i="54"/>
  <c r="AW104" i="54"/>
  <c r="AW83" i="54"/>
  <c r="AW64" i="54"/>
  <c r="AW66" i="54"/>
  <c r="AW105" i="54"/>
  <c r="AW98" i="54"/>
  <c r="AW101" i="54"/>
  <c r="AW100" i="54"/>
  <c r="AW94" i="54"/>
  <c r="AW89" i="54"/>
  <c r="CB241" i="62"/>
  <c r="CB240" i="62"/>
  <c r="CB41" i="62"/>
  <c r="CB46" i="62"/>
  <c r="CB51" i="62"/>
  <c r="CB39" i="62"/>
  <c r="CB42" i="62"/>
  <c r="CB44" i="62"/>
  <c r="CB47" i="62"/>
  <c r="CB45" i="62"/>
  <c r="CB48" i="62"/>
  <c r="CB50" i="62"/>
  <c r="CB38" i="62"/>
  <c r="CB40" i="62"/>
  <c r="BX31" i="61"/>
  <c r="BX15" i="61"/>
  <c r="BX38" i="61"/>
  <c r="BX23" i="61"/>
  <c r="CB56" i="58"/>
  <c r="CB59" i="58"/>
  <c r="CB58" i="58"/>
  <c r="CB57" i="58"/>
  <c r="AW93" i="54"/>
  <c r="AW91" i="54"/>
  <c r="AW68" i="54"/>
  <c r="AW71" i="54"/>
  <c r="BY256" i="62"/>
  <c r="BY257" i="62"/>
  <c r="BY122" i="62"/>
  <c r="BY125" i="62"/>
  <c r="BY130" i="62"/>
  <c r="BY135" i="62"/>
  <c r="BY138" i="62"/>
  <c r="BY124" i="62"/>
  <c r="BY129" i="62"/>
  <c r="BY132" i="62"/>
  <c r="BY134" i="62"/>
  <c r="BY137" i="62"/>
  <c r="BY123" i="62"/>
  <c r="BY131" i="62"/>
  <c r="BY136" i="62"/>
  <c r="BY126" i="62"/>
  <c r="BY128" i="62"/>
  <c r="BY83" i="58"/>
  <c r="BY82" i="58"/>
  <c r="BY84" i="58"/>
  <c r="AW52" i="54"/>
  <c r="AW48" i="54"/>
  <c r="AW116" i="54"/>
  <c r="BY240" i="62"/>
  <c r="BY241" i="62"/>
  <c r="BY40" i="62"/>
  <c r="BY45" i="62"/>
  <c r="BY48" i="62"/>
  <c r="BY50" i="62"/>
  <c r="BY38" i="62"/>
  <c r="BY39" i="62"/>
  <c r="BY42" i="62"/>
  <c r="BY44" i="62"/>
  <c r="BY47" i="62"/>
  <c r="BY41" i="62"/>
  <c r="BY46" i="62"/>
  <c r="BY51" i="62"/>
  <c r="BU38" i="61"/>
  <c r="BU23" i="61"/>
  <c r="BU31" i="61"/>
  <c r="BU15" i="61"/>
  <c r="BY59" i="58"/>
  <c r="BY58" i="58"/>
  <c r="BY57" i="58"/>
  <c r="BY56" i="58"/>
  <c r="AW41" i="54"/>
  <c r="AW186" i="54"/>
  <c r="AW205" i="54"/>
  <c r="AW212" i="54"/>
  <c r="AW173" i="54"/>
  <c r="AW184" i="54"/>
  <c r="AW190" i="54"/>
  <c r="AW197" i="54"/>
  <c r="AW168" i="54"/>
  <c r="AW106" i="54"/>
  <c r="AW97" i="54"/>
  <c r="AW26" i="54"/>
  <c r="CB165" i="62"/>
  <c r="CB166" i="62"/>
  <c r="CB168" i="62"/>
  <c r="CB182" i="62"/>
  <c r="CB196" i="62"/>
  <c r="CB202" i="62"/>
  <c r="CB210" i="62"/>
  <c r="CB171" i="62"/>
  <c r="CB172" i="62"/>
  <c r="CB194" i="62"/>
  <c r="CB204" i="62"/>
  <c r="CB170" i="62"/>
  <c r="CB179" i="62"/>
  <c r="CB180" i="62"/>
  <c r="CB184" i="62"/>
  <c r="CB198" i="62"/>
  <c r="CB200" i="62"/>
  <c r="CB203" i="62"/>
  <c r="CB206" i="62"/>
  <c r="CB164" i="62"/>
  <c r="CB173" i="62"/>
  <c r="CB174" i="62"/>
  <c r="CB178" i="62"/>
  <c r="CB183" i="62"/>
  <c r="CB185" i="62"/>
  <c r="CB186" i="62"/>
  <c r="CB195" i="62"/>
  <c r="CB208" i="62"/>
  <c r="CB167" i="62"/>
  <c r="CB177" i="62"/>
  <c r="CB188" i="62"/>
  <c r="CB190" i="62"/>
  <c r="CB191" i="62"/>
  <c r="CB197" i="62"/>
  <c r="CB209" i="62"/>
  <c r="CB189" i="62"/>
  <c r="CB176" i="62"/>
  <c r="CB192" i="62"/>
  <c r="CB201" i="62"/>
  <c r="CB207" i="62"/>
  <c r="BX43" i="61"/>
  <c r="BX27" i="61"/>
  <c r="BX35" i="61"/>
  <c r="CB92" i="58"/>
  <c r="CB91" i="58"/>
  <c r="CB90" i="58"/>
  <c r="CB96" i="58"/>
  <c r="CB95" i="58"/>
  <c r="CB94" i="58"/>
  <c r="CB93" i="58"/>
  <c r="CA260" i="62"/>
  <c r="CA258" i="62"/>
  <c r="CA259" i="62"/>
  <c r="CA158" i="62"/>
  <c r="CA148" i="62"/>
  <c r="CA154" i="62"/>
  <c r="CA159" i="62"/>
  <c r="CA162" i="62"/>
  <c r="CA143" i="62"/>
  <c r="CA146" i="62"/>
  <c r="CA147" i="62"/>
  <c r="CA150" i="62"/>
  <c r="CA160" i="62"/>
  <c r="CA161" i="62"/>
  <c r="CA155" i="62"/>
  <c r="CA149" i="62"/>
  <c r="CA152" i="62"/>
  <c r="CA144" i="62"/>
  <c r="CA156" i="62"/>
  <c r="CA153" i="62"/>
  <c r="CA141" i="62"/>
  <c r="CA142" i="62"/>
  <c r="CA140" i="62"/>
  <c r="BW19" i="61"/>
  <c r="BW11" i="61"/>
  <c r="CA85" i="58"/>
  <c r="CA89" i="58"/>
  <c r="CA88" i="58"/>
  <c r="CA87" i="58"/>
  <c r="CA86" i="58"/>
  <c r="CC176" i="62"/>
  <c r="CC189" i="62"/>
  <c r="CC192" i="62"/>
  <c r="CC201" i="62"/>
  <c r="CC207" i="62"/>
  <c r="CC165" i="62"/>
  <c r="CC166" i="62"/>
  <c r="CC168" i="62"/>
  <c r="CC182" i="62"/>
  <c r="CC196" i="62"/>
  <c r="CC202" i="62"/>
  <c r="CC210" i="62"/>
  <c r="CC171" i="62"/>
  <c r="CC172" i="62"/>
  <c r="CC194" i="62"/>
  <c r="CC204" i="62"/>
  <c r="CC170" i="62"/>
  <c r="CC179" i="62"/>
  <c r="CC180" i="62"/>
  <c r="CC184" i="62"/>
  <c r="CC198" i="62"/>
  <c r="CC200" i="62"/>
  <c r="CC203" i="62"/>
  <c r="CC206" i="62"/>
  <c r="CC164" i="62"/>
  <c r="CC173" i="62"/>
  <c r="CC174" i="62"/>
  <c r="CC178" i="62"/>
  <c r="CC183" i="62"/>
  <c r="CC185" i="62"/>
  <c r="CC186" i="62"/>
  <c r="CC195" i="62"/>
  <c r="CC208" i="62"/>
  <c r="CC167" i="62"/>
  <c r="CC190" i="62"/>
  <c r="CC209" i="62"/>
  <c r="CC197" i="62"/>
  <c r="CC188" i="62"/>
  <c r="CC177" i="62"/>
  <c r="CC191" i="62"/>
  <c r="BY43" i="61"/>
  <c r="BY27" i="61"/>
  <c r="BY35" i="61"/>
  <c r="CC93" i="58"/>
  <c r="CC92" i="58"/>
  <c r="CC91" i="58"/>
  <c r="CC90" i="58"/>
  <c r="CC96" i="58"/>
  <c r="CC95" i="58"/>
  <c r="CC94" i="58"/>
  <c r="BY238" i="62"/>
  <c r="BY237" i="62"/>
  <c r="BY239" i="62"/>
  <c r="BY236" i="62"/>
  <c r="BY22" i="62"/>
  <c r="BY27" i="62"/>
  <c r="BY30" i="62"/>
  <c r="BY32" i="62"/>
  <c r="BY35" i="62"/>
  <c r="BY23" i="62"/>
  <c r="BY28" i="62"/>
  <c r="BY33" i="62"/>
  <c r="BY36" i="62"/>
  <c r="BY20" i="62"/>
  <c r="BY24" i="62"/>
  <c r="BY26" i="62"/>
  <c r="BY29" i="62"/>
  <c r="BY34" i="62"/>
  <c r="BY21" i="62"/>
  <c r="BU30" i="61"/>
  <c r="BU21" i="61"/>
  <c r="BU14" i="61"/>
  <c r="BU29" i="61"/>
  <c r="BU7" i="61"/>
  <c r="BU37" i="61"/>
  <c r="BU22" i="61"/>
  <c r="BU6" i="61"/>
  <c r="BY53" i="58"/>
  <c r="BY50" i="58"/>
  <c r="BY52" i="58"/>
  <c r="BY51" i="58"/>
  <c r="BY55" i="58"/>
  <c r="BY54" i="58"/>
  <c r="AW131" i="54"/>
  <c r="AW152" i="54"/>
  <c r="AW137" i="54"/>
  <c r="AW127" i="54"/>
  <c r="AW156" i="54"/>
  <c r="AW117" i="54"/>
  <c r="AW135" i="54"/>
  <c r="AW148" i="54"/>
  <c r="AW21" i="54"/>
  <c r="BZ248" i="62"/>
  <c r="BZ247" i="62"/>
  <c r="BZ250" i="62"/>
  <c r="BZ249" i="62"/>
  <c r="BZ251" i="62"/>
  <c r="BZ84" i="62"/>
  <c r="BZ89" i="62"/>
  <c r="BZ96" i="62"/>
  <c r="BZ83" i="62"/>
  <c r="BZ95" i="62"/>
  <c r="BZ86" i="62"/>
  <c r="BZ94" i="62"/>
  <c r="BZ88" i="62"/>
  <c r="BZ93" i="62"/>
  <c r="BZ82" i="62"/>
  <c r="BZ92" i="62"/>
  <c r="BZ90" i="62"/>
  <c r="BZ87" i="62"/>
  <c r="BV17" i="61"/>
  <c r="BV41" i="61"/>
  <c r="BV25" i="61"/>
  <c r="BV33" i="61"/>
  <c r="BZ72" i="58"/>
  <c r="BZ71" i="58"/>
  <c r="BZ70" i="58"/>
  <c r="BZ76" i="58"/>
  <c r="BZ75" i="58"/>
  <c r="BZ74" i="58"/>
  <c r="BZ73" i="58"/>
  <c r="BZ235" i="62"/>
  <c r="BZ14" i="62"/>
  <c r="BZ15" i="62"/>
  <c r="BZ16" i="62"/>
  <c r="BZ17" i="62"/>
  <c r="BZ18" i="62"/>
  <c r="BV13" i="61"/>
  <c r="BV5" i="61"/>
  <c r="BZ35" i="58"/>
  <c r="BZ41" i="58"/>
  <c r="BZ47" i="58"/>
  <c r="BZ36" i="58"/>
  <c r="BZ48" i="58"/>
  <c r="BZ44" i="58"/>
  <c r="BZ30" i="58"/>
  <c r="IR30" i="58" s="1"/>
  <c r="BZ42" i="58"/>
  <c r="BZ31" i="58"/>
  <c r="BZ38" i="58"/>
  <c r="BZ37" i="58"/>
  <c r="BZ32" i="58"/>
  <c r="BZ33" i="58"/>
  <c r="BZ39" i="58"/>
  <c r="BZ45" i="58"/>
  <c r="BZ34" i="58"/>
  <c r="BZ40" i="58"/>
  <c r="BZ43" i="58"/>
  <c r="BZ49" i="58"/>
  <c r="BZ46" i="58"/>
  <c r="CA253" i="62"/>
  <c r="CA255" i="62"/>
  <c r="CA254" i="62"/>
  <c r="CA252" i="62"/>
  <c r="CA112" i="62"/>
  <c r="CA100" i="62"/>
  <c r="CA108" i="62"/>
  <c r="CA117" i="62"/>
  <c r="CA120" i="62"/>
  <c r="CA111" i="62"/>
  <c r="CA114" i="62"/>
  <c r="CA105" i="62"/>
  <c r="CA99" i="62"/>
  <c r="CA102" i="62"/>
  <c r="CA104" i="62"/>
  <c r="CA107" i="62"/>
  <c r="CA116" i="62"/>
  <c r="CA119" i="62"/>
  <c r="CA101" i="62"/>
  <c r="CA110" i="62"/>
  <c r="CA98" i="62"/>
  <c r="CA106" i="62"/>
  <c r="CA113" i="62"/>
  <c r="CA118" i="62"/>
  <c r="BW26" i="61"/>
  <c r="BW10" i="61"/>
  <c r="BW34" i="61"/>
  <c r="BW18" i="61"/>
  <c r="BW42" i="61"/>
  <c r="CA79" i="58"/>
  <c r="CA78" i="58"/>
  <c r="CA77" i="58"/>
  <c r="CA81" i="58"/>
  <c r="CA80" i="58"/>
  <c r="CC236" i="62"/>
  <c r="CC239" i="62"/>
  <c r="CC238" i="62"/>
  <c r="CC237" i="62"/>
  <c r="CC23" i="62"/>
  <c r="CC28" i="62"/>
  <c r="CC33" i="62"/>
  <c r="CC36" i="62"/>
  <c r="CC20" i="62"/>
  <c r="CC24" i="62"/>
  <c r="CC26" i="62"/>
  <c r="CC29" i="62"/>
  <c r="CC34" i="62"/>
  <c r="CC22" i="62"/>
  <c r="CC27" i="62"/>
  <c r="CC30" i="62"/>
  <c r="CC32" i="62"/>
  <c r="CC35" i="62"/>
  <c r="CC21" i="62"/>
  <c r="BY37" i="61"/>
  <c r="BY22" i="61"/>
  <c r="BY6" i="61"/>
  <c r="BY30" i="61"/>
  <c r="BY21" i="61"/>
  <c r="BY14" i="61"/>
  <c r="BY29" i="61"/>
  <c r="BY7" i="61"/>
  <c r="CC51" i="58"/>
  <c r="CC55" i="58"/>
  <c r="CC50" i="58"/>
  <c r="CC54" i="58"/>
  <c r="CC53" i="58"/>
  <c r="CC52" i="58"/>
  <c r="CA246" i="62"/>
  <c r="CA242" i="62"/>
  <c r="CA243" i="62"/>
  <c r="CA245" i="62"/>
  <c r="CA244" i="62"/>
  <c r="CA54" i="62"/>
  <c r="CA56" i="62"/>
  <c r="CA52" i="62"/>
  <c r="CA59" i="62"/>
  <c r="CA53" i="62"/>
  <c r="CA62" i="62"/>
  <c r="CA58" i="62"/>
  <c r="CA65" i="62"/>
  <c r="CA57" i="62"/>
  <c r="CA66" i="62"/>
  <c r="CA77" i="62"/>
  <c r="CA70" i="62"/>
  <c r="CA74" i="62"/>
  <c r="CA81" i="62"/>
  <c r="CA78" i="62"/>
  <c r="CA60" i="62"/>
  <c r="CA63" i="62"/>
  <c r="CA64" i="62"/>
  <c r="CA69" i="62"/>
  <c r="CA72" i="62"/>
  <c r="CA76" i="62"/>
  <c r="CA80" i="62"/>
  <c r="CA75" i="62"/>
  <c r="CA68" i="62"/>
  <c r="CA71" i="62"/>
  <c r="BW32" i="61"/>
  <c r="BW16" i="61"/>
  <c r="BW40" i="61"/>
  <c r="BW9" i="61"/>
  <c r="BW39" i="61"/>
  <c r="BW24" i="61"/>
  <c r="BW8" i="61"/>
  <c r="CA61" i="58"/>
  <c r="CA67" i="58"/>
  <c r="CA60" i="58"/>
  <c r="CA66" i="58"/>
  <c r="CA65" i="58"/>
  <c r="CA64" i="58"/>
  <c r="CA63" i="58"/>
  <c r="CA69" i="58"/>
  <c r="CA62" i="58"/>
  <c r="CA68" i="58"/>
  <c r="AW87" i="54"/>
  <c r="AW76" i="54"/>
  <c r="AW72" i="54"/>
  <c r="BY245" i="62"/>
  <c r="BY244" i="62"/>
  <c r="BY246" i="62"/>
  <c r="BY242" i="62"/>
  <c r="BY243" i="62"/>
  <c r="BY57" i="62"/>
  <c r="BY60" i="62"/>
  <c r="BY53" i="62"/>
  <c r="BY54" i="62"/>
  <c r="BY56" i="62"/>
  <c r="BY52" i="62"/>
  <c r="BY59" i="62"/>
  <c r="BY63" i="62"/>
  <c r="BY66" i="62"/>
  <c r="BY77" i="62"/>
  <c r="BY58" i="62"/>
  <c r="BY68" i="62"/>
  <c r="BY71" i="62"/>
  <c r="BY75" i="62"/>
  <c r="BY78" i="62"/>
  <c r="BY62" i="62"/>
  <c r="BY70" i="62"/>
  <c r="BY74" i="62"/>
  <c r="BY81" i="62"/>
  <c r="BY65" i="62"/>
  <c r="BY76" i="62"/>
  <c r="BY80" i="62"/>
  <c r="BY72" i="62"/>
  <c r="BY69" i="62"/>
  <c r="BY64" i="62"/>
  <c r="BU39" i="61"/>
  <c r="BU24" i="61"/>
  <c r="BU8" i="61"/>
  <c r="BU32" i="61"/>
  <c r="BU16" i="61"/>
  <c r="BU40" i="61"/>
  <c r="BU9" i="61"/>
  <c r="BY65" i="58"/>
  <c r="BY64" i="58"/>
  <c r="BY63" i="58"/>
  <c r="BY69" i="58"/>
  <c r="BY62" i="58"/>
  <c r="BY68" i="58"/>
  <c r="BY61" i="58"/>
  <c r="BY67" i="58"/>
  <c r="BY60" i="58"/>
  <c r="BY66" i="58"/>
  <c r="AW51" i="54"/>
  <c r="AW55" i="54"/>
  <c r="BY216" i="62"/>
  <c r="BY212" i="62"/>
  <c r="BY213" i="62"/>
  <c r="BY214" i="62"/>
  <c r="BY215" i="62"/>
  <c r="BY222" i="62"/>
  <c r="BY230" i="62"/>
  <c r="BY218" i="62"/>
  <c r="BY221" i="62"/>
  <c r="BY219" i="62"/>
  <c r="BY220" i="62"/>
  <c r="BY225" i="62"/>
  <c r="BY226" i="62"/>
  <c r="BY227" i="62"/>
  <c r="BY228" i="62"/>
  <c r="BY231" i="62"/>
  <c r="BY232" i="62"/>
  <c r="BY224" i="62"/>
  <c r="BU12" i="61"/>
  <c r="BY101" i="58"/>
  <c r="BY100" i="58"/>
  <c r="BY99" i="58"/>
  <c r="BY98" i="58"/>
  <c r="BY104" i="58"/>
  <c r="BY97" i="58"/>
  <c r="BY103" i="58"/>
  <c r="BY102" i="58"/>
  <c r="AW111" i="54"/>
  <c r="BZ256" i="62"/>
  <c r="BZ257" i="62"/>
  <c r="BZ125" i="62"/>
  <c r="BZ124" i="62"/>
  <c r="BZ129" i="62"/>
  <c r="BZ132" i="62"/>
  <c r="BZ134" i="62"/>
  <c r="BZ137" i="62"/>
  <c r="BZ122" i="62"/>
  <c r="BZ130" i="62"/>
  <c r="BZ135" i="62"/>
  <c r="BZ138" i="62"/>
  <c r="BZ126" i="62"/>
  <c r="BZ128" i="62"/>
  <c r="BZ136" i="62"/>
  <c r="BZ123" i="62"/>
  <c r="BZ131" i="62"/>
  <c r="BZ84" i="58"/>
  <c r="BZ83" i="58"/>
  <c r="BZ82" i="58"/>
  <c r="BX28" i="61"/>
  <c r="BX36" i="61"/>
  <c r="BX20" i="61"/>
  <c r="BX44" i="61"/>
  <c r="CB110" i="58"/>
  <c r="CB116" i="58"/>
  <c r="IT116" i="58" s="1"/>
  <c r="CB109" i="58"/>
  <c r="CB115" i="58"/>
  <c r="IT115" i="58" s="1"/>
  <c r="CB121" i="58"/>
  <c r="IT121" i="58" s="1"/>
  <c r="CB108" i="58"/>
  <c r="IT108" i="58" s="1"/>
  <c r="CB114" i="58"/>
  <c r="IT114" i="58" s="1"/>
  <c r="CB120" i="58"/>
  <c r="IT120" i="58" s="1"/>
  <c r="CB107" i="58"/>
  <c r="IT107" i="58" s="1"/>
  <c r="CB113" i="58"/>
  <c r="IT113" i="58" s="1"/>
  <c r="CB119" i="58"/>
  <c r="IT119" i="58" s="1"/>
  <c r="CB106" i="58"/>
  <c r="IT106" i="58" s="1"/>
  <c r="CB112" i="58"/>
  <c r="CB118" i="58"/>
  <c r="IT118" i="58" s="1"/>
  <c r="CB105" i="58"/>
  <c r="IT105" i="58" s="1"/>
  <c r="CB111" i="58"/>
  <c r="CB117" i="58"/>
  <c r="IT117" i="58" s="1"/>
  <c r="BW44" i="61"/>
  <c r="BW28" i="61"/>
  <c r="BW36" i="61"/>
  <c r="BW20" i="61"/>
  <c r="CA109" i="58"/>
  <c r="CA115" i="58"/>
  <c r="IS115" i="58" s="1"/>
  <c r="CA121" i="58"/>
  <c r="IS121" i="58" s="1"/>
  <c r="CA108" i="58"/>
  <c r="IS108" i="58" s="1"/>
  <c r="CA114" i="58"/>
  <c r="IS114" i="58" s="1"/>
  <c r="CA120" i="58"/>
  <c r="IS120" i="58" s="1"/>
  <c r="CA107" i="58"/>
  <c r="IS107" i="58" s="1"/>
  <c r="CA113" i="58"/>
  <c r="IS113" i="58" s="1"/>
  <c r="CA119" i="58"/>
  <c r="IS119" i="58" s="1"/>
  <c r="CA106" i="58"/>
  <c r="IS106" i="58" s="1"/>
  <c r="CA112" i="58"/>
  <c r="CA118" i="58"/>
  <c r="IS118" i="58" s="1"/>
  <c r="CA105" i="58"/>
  <c r="IS105" i="58" s="1"/>
  <c r="CA111" i="58"/>
  <c r="CA117" i="58"/>
  <c r="IS117" i="58" s="1"/>
  <c r="CA110" i="58"/>
  <c r="CA116" i="58"/>
  <c r="IS116" i="58" s="1"/>
  <c r="CA212" i="62"/>
  <c r="CA213" i="62"/>
  <c r="CA216" i="62"/>
  <c r="CA228" i="62"/>
  <c r="CA231" i="62"/>
  <c r="CA232" i="62"/>
  <c r="CA218" i="62"/>
  <c r="CA224" i="62"/>
  <c r="CA227" i="62"/>
  <c r="CA222" i="62"/>
  <c r="CA230" i="62"/>
  <c r="CA214" i="62"/>
  <c r="CA221" i="62"/>
  <c r="CA220" i="62"/>
  <c r="CA226" i="62"/>
  <c r="CA215" i="62"/>
  <c r="CA219" i="62"/>
  <c r="CA225" i="62"/>
  <c r="BW12" i="61"/>
  <c r="CA97" i="58"/>
  <c r="CA103" i="58"/>
  <c r="CA102" i="58"/>
  <c r="CA101" i="58"/>
  <c r="CA100" i="58"/>
  <c r="CA99" i="58"/>
  <c r="CA98" i="58"/>
  <c r="CA104" i="58"/>
  <c r="BZ216" i="62"/>
  <c r="BZ212" i="62"/>
  <c r="BZ213" i="62"/>
  <c r="BZ214" i="62"/>
  <c r="BZ218" i="62"/>
  <c r="BZ224" i="62"/>
  <c r="BZ231" i="62"/>
  <c r="BZ222" i="62"/>
  <c r="BZ230" i="62"/>
  <c r="BZ228" i="62"/>
  <c r="BZ221" i="62"/>
  <c r="BZ215" i="62"/>
  <c r="BZ219" i="62"/>
  <c r="BZ220" i="62"/>
  <c r="BZ225" i="62"/>
  <c r="BZ226" i="62"/>
  <c r="BZ227" i="62"/>
  <c r="BZ232" i="62"/>
  <c r="BV12" i="61"/>
  <c r="BZ102" i="58"/>
  <c r="BZ101" i="58"/>
  <c r="BZ100" i="58"/>
  <c r="BZ99" i="58"/>
  <c r="BZ98" i="58"/>
  <c r="BZ104" i="58"/>
  <c r="BZ97" i="58"/>
  <c r="BZ103" i="58"/>
  <c r="AW40" i="54"/>
  <c r="AW35" i="54"/>
  <c r="AW216" i="54"/>
  <c r="AW182" i="54"/>
  <c r="AW199" i="54"/>
  <c r="AW206" i="54"/>
  <c r="AW213" i="54"/>
  <c r="AW178" i="54"/>
  <c r="AW181" i="54"/>
  <c r="AW191" i="54"/>
  <c r="AW183" i="54"/>
  <c r="AW27" i="54"/>
  <c r="BZ170" i="62"/>
  <c r="BZ179" i="62"/>
  <c r="BZ180" i="62"/>
  <c r="BZ184" i="62"/>
  <c r="BZ198" i="62"/>
  <c r="BZ200" i="62"/>
  <c r="BZ203" i="62"/>
  <c r="BZ206" i="62"/>
  <c r="BZ164" i="62"/>
  <c r="BZ173" i="62"/>
  <c r="BZ174" i="62"/>
  <c r="BZ178" i="62"/>
  <c r="BZ183" i="62"/>
  <c r="BZ185" i="62"/>
  <c r="BZ186" i="62"/>
  <c r="BZ195" i="62"/>
  <c r="BZ208" i="62"/>
  <c r="BZ167" i="62"/>
  <c r="BZ177" i="62"/>
  <c r="BZ188" i="62"/>
  <c r="BZ190" i="62"/>
  <c r="BZ191" i="62"/>
  <c r="BZ197" i="62"/>
  <c r="BZ209" i="62"/>
  <c r="BZ176" i="62"/>
  <c r="BZ189" i="62"/>
  <c r="BZ192" i="62"/>
  <c r="BZ201" i="62"/>
  <c r="BZ207" i="62"/>
  <c r="BZ165" i="62"/>
  <c r="BZ166" i="62"/>
  <c r="BZ168" i="62"/>
  <c r="BZ182" i="62"/>
  <c r="BZ196" i="62"/>
  <c r="BZ202" i="62"/>
  <c r="BZ172" i="62"/>
  <c r="BZ204" i="62"/>
  <c r="BZ210" i="62"/>
  <c r="BZ194" i="62"/>
  <c r="BZ171" i="62"/>
  <c r="BV35" i="61"/>
  <c r="BV43" i="61"/>
  <c r="BV27" i="61"/>
  <c r="BZ90" i="58"/>
  <c r="BZ96" i="58"/>
  <c r="BZ95" i="58"/>
  <c r="BZ94" i="58"/>
  <c r="BZ93" i="58"/>
  <c r="BZ92" i="58"/>
  <c r="BZ91" i="58"/>
  <c r="CC241" i="62"/>
  <c r="CC240" i="62"/>
  <c r="CC38" i="62"/>
  <c r="CC41" i="62"/>
  <c r="CC46" i="62"/>
  <c r="CC51" i="62"/>
  <c r="CC39" i="62"/>
  <c r="CC40" i="62"/>
  <c r="CC45" i="62"/>
  <c r="CC48" i="62"/>
  <c r="CC50" i="62"/>
  <c r="CC42" i="62"/>
  <c r="CC47" i="62"/>
  <c r="CC44" i="62"/>
  <c r="BY31" i="61"/>
  <c r="BY15" i="61"/>
  <c r="BY38" i="61"/>
  <c r="BY23" i="61"/>
  <c r="CC57" i="58"/>
  <c r="CC56" i="58"/>
  <c r="CC59" i="58"/>
  <c r="CC58" i="58"/>
  <c r="AW32" i="54"/>
  <c r="AW157" i="54"/>
  <c r="AW140" i="54"/>
  <c r="AW125" i="54"/>
  <c r="AW158" i="54"/>
  <c r="AW150" i="54"/>
  <c r="AW165" i="54"/>
  <c r="AW129" i="54"/>
  <c r="AW142" i="54"/>
  <c r="AW19" i="54"/>
  <c r="BZ12" i="62"/>
  <c r="BZ10" i="62"/>
  <c r="FW10" i="62" s="1"/>
  <c r="BZ6" i="62"/>
  <c r="FW6" i="62" s="1"/>
  <c r="BZ11" i="62"/>
  <c r="BZ8" i="62"/>
  <c r="FW8" i="62" s="1"/>
  <c r="BZ9" i="62"/>
  <c r="FW9" i="62" s="1"/>
  <c r="BZ17" i="58"/>
  <c r="IR17" i="58" s="1"/>
  <c r="BZ23" i="58"/>
  <c r="IR23" i="58" s="1"/>
  <c r="BZ29" i="58"/>
  <c r="IR29" i="58" s="1"/>
  <c r="BZ18" i="58"/>
  <c r="IR18" i="58" s="1"/>
  <c r="BZ24" i="58"/>
  <c r="IR24" i="58" s="1"/>
  <c r="BZ20" i="58"/>
  <c r="IR20" i="58" s="1"/>
  <c r="BZ26" i="58"/>
  <c r="IR26" i="58" s="1"/>
  <c r="BZ15" i="58"/>
  <c r="IR15" i="58" s="1"/>
  <c r="BZ21" i="58"/>
  <c r="IR21" i="58" s="1"/>
  <c r="BZ27" i="58"/>
  <c r="IR27" i="58" s="1"/>
  <c r="BZ16" i="58"/>
  <c r="IR16" i="58" s="1"/>
  <c r="BZ22" i="58"/>
  <c r="IR22" i="58" s="1"/>
  <c r="BZ28" i="58"/>
  <c r="IR28" i="58" s="1"/>
  <c r="BZ19" i="58"/>
  <c r="IR19" i="58" s="1"/>
  <c r="BZ25" i="58"/>
  <c r="IR25" i="58" s="1"/>
  <c r="CC235" i="62"/>
  <c r="CC17" i="62"/>
  <c r="CC18" i="62"/>
  <c r="CC15" i="62"/>
  <c r="CC16" i="62"/>
  <c r="CC14" i="62"/>
  <c r="BY5" i="61"/>
  <c r="BY13" i="61"/>
  <c r="CC35" i="58"/>
  <c r="CC41" i="58"/>
  <c r="CC47" i="58"/>
  <c r="CC31" i="58"/>
  <c r="CC43" i="58"/>
  <c r="CC30" i="58"/>
  <c r="IU30" i="58" s="1"/>
  <c r="CC36" i="58"/>
  <c r="CC42" i="58"/>
  <c r="CC48" i="58"/>
  <c r="CC49" i="58"/>
  <c r="CC44" i="58"/>
  <c r="CC37" i="58"/>
  <c r="CC38" i="58"/>
  <c r="CC32" i="58"/>
  <c r="CC33" i="58"/>
  <c r="CC39" i="58"/>
  <c r="CC45" i="58"/>
  <c r="CC46" i="58"/>
  <c r="CC34" i="58"/>
  <c r="CC40" i="58"/>
  <c r="CA6" i="62"/>
  <c r="FX6" i="62" s="1"/>
  <c r="CA11" i="62"/>
  <c r="CA12" i="62"/>
  <c r="CA8" i="62"/>
  <c r="FX8" i="62" s="1"/>
  <c r="CA9" i="62"/>
  <c r="FX9" i="62" s="1"/>
  <c r="CA10" i="62"/>
  <c r="FX10" i="62" s="1"/>
  <c r="CA15" i="58"/>
  <c r="IS15" i="58" s="1"/>
  <c r="CA21" i="58"/>
  <c r="IS21" i="58" s="1"/>
  <c r="CA27" i="58"/>
  <c r="IS27" i="58" s="1"/>
  <c r="CA16" i="58"/>
  <c r="IS16" i="58" s="1"/>
  <c r="CA22" i="58"/>
  <c r="IS22" i="58" s="1"/>
  <c r="CA28" i="58"/>
  <c r="IS28" i="58" s="1"/>
  <c r="CA19" i="58"/>
  <c r="IS19" i="58" s="1"/>
  <c r="CA25" i="58"/>
  <c r="IS25" i="58" s="1"/>
  <c r="CA20" i="58"/>
  <c r="IS20" i="58" s="1"/>
  <c r="CA17" i="58"/>
  <c r="IS17" i="58" s="1"/>
  <c r="CA29" i="58"/>
  <c r="IS29" i="58" s="1"/>
  <c r="CA18" i="58"/>
  <c r="IS18" i="58" s="1"/>
  <c r="CA26" i="58"/>
  <c r="IS26" i="58" s="1"/>
  <c r="CA23" i="58"/>
  <c r="IS23" i="58" s="1"/>
  <c r="CA24" i="58"/>
  <c r="IS24" i="58" s="1"/>
  <c r="CA237" i="62"/>
  <c r="CA239" i="62"/>
  <c r="CA236" i="62"/>
  <c r="CA238" i="62"/>
  <c r="CA20" i="62"/>
  <c r="CA24" i="62"/>
  <c r="CA26" i="62"/>
  <c r="CA29" i="62"/>
  <c r="CA34" i="62"/>
  <c r="CA21" i="62"/>
  <c r="CA22" i="62"/>
  <c r="CA27" i="62"/>
  <c r="CA30" i="62"/>
  <c r="CA32" i="62"/>
  <c r="CA35" i="62"/>
  <c r="CA23" i="62"/>
  <c r="CA28" i="62"/>
  <c r="CA33" i="62"/>
  <c r="CA36" i="62"/>
  <c r="BW29" i="61"/>
  <c r="BW7" i="61"/>
  <c r="BW6" i="61"/>
  <c r="BW37" i="61"/>
  <c r="BW22" i="61"/>
  <c r="BW30" i="61"/>
  <c r="BW21" i="61"/>
  <c r="BW14" i="61"/>
  <c r="CA55" i="58"/>
  <c r="CA54" i="58"/>
  <c r="CA53" i="58"/>
  <c r="CA52" i="58"/>
  <c r="CA51" i="58"/>
  <c r="CA50" i="58"/>
  <c r="BY260" i="62"/>
  <c r="BY259" i="62"/>
  <c r="BY258" i="62"/>
  <c r="BY143" i="62"/>
  <c r="BY146" i="62"/>
  <c r="BY147" i="62"/>
  <c r="BY150" i="62"/>
  <c r="BY160" i="62"/>
  <c r="BY161" i="62"/>
  <c r="BY155" i="62"/>
  <c r="BY149" i="62"/>
  <c r="BY152" i="62"/>
  <c r="BY144" i="62"/>
  <c r="BY153" i="62"/>
  <c r="BY156" i="62"/>
  <c r="BY158" i="62"/>
  <c r="BY159" i="62"/>
  <c r="BY154" i="62"/>
  <c r="BY162" i="62"/>
  <c r="BY148" i="62"/>
  <c r="BY140" i="62"/>
  <c r="BY142" i="62"/>
  <c r="BY141" i="62"/>
  <c r="BU11" i="61"/>
  <c r="BU19" i="61"/>
  <c r="BY89" i="58"/>
  <c r="BY88" i="58"/>
  <c r="BY87" i="58"/>
  <c r="BY86" i="58"/>
  <c r="BY85" i="58"/>
  <c r="AW95" i="54"/>
  <c r="AW74" i="54"/>
  <c r="AW73" i="54"/>
  <c r="AW46" i="54"/>
  <c r="AW45" i="54"/>
  <c r="AW49" i="54"/>
  <c r="AW115" i="54"/>
  <c r="AW113" i="54"/>
  <c r="BZ260" i="62"/>
  <c r="BZ259" i="62"/>
  <c r="BZ258" i="62"/>
  <c r="BZ148" i="62"/>
  <c r="BZ154" i="62"/>
  <c r="BZ159" i="62"/>
  <c r="BZ162" i="62"/>
  <c r="BZ143" i="62"/>
  <c r="BZ146" i="62"/>
  <c r="BZ147" i="62"/>
  <c r="BZ150" i="62"/>
  <c r="BZ160" i="62"/>
  <c r="BZ161" i="62"/>
  <c r="BZ155" i="62"/>
  <c r="BZ149" i="62"/>
  <c r="BZ152" i="62"/>
  <c r="BZ144" i="62"/>
  <c r="BZ153" i="62"/>
  <c r="BZ156" i="62"/>
  <c r="BZ158" i="62"/>
  <c r="BZ142" i="62"/>
  <c r="BZ141" i="62"/>
  <c r="BZ140" i="62"/>
  <c r="BV19" i="61"/>
  <c r="BV11" i="61"/>
  <c r="BZ89" i="58"/>
  <c r="BZ88" i="58"/>
  <c r="BZ87" i="58"/>
  <c r="BZ86" i="58"/>
  <c r="BZ85" i="58"/>
  <c r="AW38" i="54"/>
  <c r="AW42" i="54"/>
  <c r="AW210" i="54"/>
  <c r="AW179" i="54"/>
  <c r="AW193" i="54"/>
  <c r="AW200" i="54"/>
  <c r="AW207" i="54"/>
  <c r="AW214" i="54"/>
  <c r="AW176" i="54"/>
  <c r="AW185" i="54"/>
  <c r="AW177" i="54"/>
  <c r="CB235" i="62"/>
  <c r="CB17" i="62"/>
  <c r="CB18" i="62"/>
  <c r="CB14" i="62"/>
  <c r="CB16" i="62"/>
  <c r="CB15" i="62"/>
  <c r="BX13" i="61"/>
  <c r="BX5" i="61"/>
  <c r="CB31" i="58"/>
  <c r="CB37" i="58"/>
  <c r="CB43" i="58"/>
  <c r="CB49" i="58"/>
  <c r="CB40" i="58"/>
  <c r="CB32" i="58"/>
  <c r="CB38" i="58"/>
  <c r="CB44" i="58"/>
  <c r="CB39" i="58"/>
  <c r="CB35" i="58"/>
  <c r="CB41" i="58"/>
  <c r="CB47" i="58"/>
  <c r="CB30" i="58"/>
  <c r="IT30" i="58" s="1"/>
  <c r="CB42" i="58"/>
  <c r="CB33" i="58"/>
  <c r="CB34" i="58"/>
  <c r="CB36" i="58"/>
  <c r="CB48" i="58"/>
  <c r="CB45" i="58"/>
  <c r="CB46" i="58"/>
  <c r="BY164" i="62"/>
  <c r="BY173" i="62"/>
  <c r="BY174" i="62"/>
  <c r="BY178" i="62"/>
  <c r="BY183" i="62"/>
  <c r="BY185" i="62"/>
  <c r="BY186" i="62"/>
  <c r="BY195" i="62"/>
  <c r="BY208" i="62"/>
  <c r="BY167" i="62"/>
  <c r="BY177" i="62"/>
  <c r="BY188" i="62"/>
  <c r="BY190" i="62"/>
  <c r="BY191" i="62"/>
  <c r="BY197" i="62"/>
  <c r="BY209" i="62"/>
  <c r="BY176" i="62"/>
  <c r="BY189" i="62"/>
  <c r="BY192" i="62"/>
  <c r="BY201" i="62"/>
  <c r="BY207" i="62"/>
  <c r="BY165" i="62"/>
  <c r="BY166" i="62"/>
  <c r="BY168" i="62"/>
  <c r="BY182" i="62"/>
  <c r="BY196" i="62"/>
  <c r="BY202" i="62"/>
  <c r="BY210" i="62"/>
  <c r="BY171" i="62"/>
  <c r="BY172" i="62"/>
  <c r="BY194" i="62"/>
  <c r="BY204" i="62"/>
  <c r="BY170" i="62"/>
  <c r="BY180" i="62"/>
  <c r="BY203" i="62"/>
  <c r="BY198" i="62"/>
  <c r="BY179" i="62"/>
  <c r="BY200" i="62"/>
  <c r="BY184" i="62"/>
  <c r="BY206" i="62"/>
  <c r="BU27" i="61"/>
  <c r="BU35" i="61"/>
  <c r="BU43" i="61"/>
  <c r="BY95" i="58"/>
  <c r="BY94" i="58"/>
  <c r="BY93" i="58"/>
  <c r="BY92" i="58"/>
  <c r="BY91" i="58"/>
  <c r="BY90" i="58"/>
  <c r="BY96" i="58"/>
  <c r="AW99" i="54"/>
  <c r="AW23" i="54"/>
  <c r="BY28" i="61"/>
  <c r="BY36" i="61"/>
  <c r="BY20" i="61"/>
  <c r="BY44" i="61"/>
  <c r="CC105" i="58"/>
  <c r="IU105" i="58" s="1"/>
  <c r="CC111" i="58"/>
  <c r="CC117" i="58"/>
  <c r="IU117" i="58" s="1"/>
  <c r="CC110" i="58"/>
  <c r="CC116" i="58"/>
  <c r="IU116" i="58" s="1"/>
  <c r="CC109" i="58"/>
  <c r="CC115" i="58"/>
  <c r="IU115" i="58" s="1"/>
  <c r="CC121" i="58"/>
  <c r="IU121" i="58" s="1"/>
  <c r="CC108" i="58"/>
  <c r="IU108" i="58" s="1"/>
  <c r="CC114" i="58"/>
  <c r="IU114" i="58" s="1"/>
  <c r="CC120" i="58"/>
  <c r="IU120" i="58" s="1"/>
  <c r="CC107" i="58"/>
  <c r="IU107" i="58" s="1"/>
  <c r="CC113" i="58"/>
  <c r="IU113" i="58" s="1"/>
  <c r="CC119" i="58"/>
  <c r="IU119" i="58" s="1"/>
  <c r="CC106" i="58"/>
  <c r="IU106" i="58" s="1"/>
  <c r="CC112" i="58"/>
  <c r="CC118" i="58"/>
  <c r="IU118" i="58" s="1"/>
  <c r="CA171" i="62"/>
  <c r="CA172" i="62"/>
  <c r="CA194" i="62"/>
  <c r="CA204" i="62"/>
  <c r="CA170" i="62"/>
  <c r="CA179" i="62"/>
  <c r="CA180" i="62"/>
  <c r="CA184" i="62"/>
  <c r="CA198" i="62"/>
  <c r="CA200" i="62"/>
  <c r="CA203" i="62"/>
  <c r="CA206" i="62"/>
  <c r="CA164" i="62"/>
  <c r="CA173" i="62"/>
  <c r="CA174" i="62"/>
  <c r="CA178" i="62"/>
  <c r="CA183" i="62"/>
  <c r="CA185" i="62"/>
  <c r="CA186" i="62"/>
  <c r="CA195" i="62"/>
  <c r="CA208" i="62"/>
  <c r="CA167" i="62"/>
  <c r="CA177" i="62"/>
  <c r="CA188" i="62"/>
  <c r="CA190" i="62"/>
  <c r="CA191" i="62"/>
  <c r="CA197" i="62"/>
  <c r="CA209" i="62"/>
  <c r="CA176" i="62"/>
  <c r="CA189" i="62"/>
  <c r="CA192" i="62"/>
  <c r="CA201" i="62"/>
  <c r="CA207" i="62"/>
  <c r="CA166" i="62"/>
  <c r="CA168" i="62"/>
  <c r="CA202" i="62"/>
  <c r="CA182" i="62"/>
  <c r="CA165" i="62"/>
  <c r="CA196" i="62"/>
  <c r="CA210" i="62"/>
  <c r="BW35" i="61"/>
  <c r="BW43" i="61"/>
  <c r="BW27" i="61"/>
  <c r="CA91" i="58"/>
  <c r="CA90" i="58"/>
  <c r="CA96" i="58"/>
  <c r="CA95" i="58"/>
  <c r="CA94" i="58"/>
  <c r="CA93" i="58"/>
  <c r="CA92" i="58"/>
  <c r="AW28" i="54"/>
  <c r="AW145" i="54"/>
  <c r="AW128" i="54"/>
  <c r="AW120" i="54"/>
  <c r="AW146" i="54"/>
  <c r="AW144" i="54"/>
  <c r="AW159" i="54"/>
  <c r="AW123" i="54"/>
  <c r="AW136" i="54"/>
  <c r="BY12" i="62"/>
  <c r="BY8" i="62"/>
  <c r="BY9" i="62"/>
  <c r="BY6" i="62"/>
  <c r="FT6" i="62" s="1"/>
  <c r="BY11" i="62"/>
  <c r="BY10" i="62"/>
  <c r="BY19" i="58"/>
  <c r="IM19" i="58" s="1"/>
  <c r="JZ19" i="58" s="1"/>
  <c r="KG19" i="58" s="1"/>
  <c r="BY25" i="58"/>
  <c r="BY20" i="58"/>
  <c r="IM20" i="58" s="1"/>
  <c r="JZ20" i="58" s="1"/>
  <c r="KG20" i="58" s="1"/>
  <c r="BY26" i="58"/>
  <c r="BY22" i="58"/>
  <c r="BY16" i="58"/>
  <c r="IM16" i="58" s="1"/>
  <c r="JZ16" i="58" s="1"/>
  <c r="KG16" i="58" s="1"/>
  <c r="BY15" i="58"/>
  <c r="IM15" i="58" s="1"/>
  <c r="JZ15" i="58" s="1"/>
  <c r="KG15" i="58" s="1"/>
  <c r="BY28" i="58"/>
  <c r="BY17" i="58"/>
  <c r="IM17" i="58" s="1"/>
  <c r="JZ17" i="58" s="1"/>
  <c r="KG17" i="58" s="1"/>
  <c r="BY23" i="58"/>
  <c r="BY29" i="58"/>
  <c r="BY18" i="58"/>
  <c r="IM18" i="58" s="1"/>
  <c r="JZ18" i="58" s="1"/>
  <c r="KG18" i="58" s="1"/>
  <c r="BY24" i="58"/>
  <c r="BY21" i="58"/>
  <c r="BY27" i="58"/>
  <c r="CB10" i="62"/>
  <c r="FY10" i="62" s="1"/>
  <c r="CB6" i="62"/>
  <c r="FY6" i="62" s="1"/>
  <c r="CB11" i="62"/>
  <c r="CB8" i="62"/>
  <c r="FY8" i="62" s="1"/>
  <c r="CB9" i="62"/>
  <c r="FY9" i="62" s="1"/>
  <c r="CB12" i="62"/>
  <c r="CB19" i="58"/>
  <c r="IT19" i="58" s="1"/>
  <c r="CB25" i="58"/>
  <c r="IT25" i="58" s="1"/>
  <c r="CB15" i="58"/>
  <c r="IT15" i="58" s="1"/>
  <c r="CB27" i="58"/>
  <c r="IT27" i="58" s="1"/>
  <c r="CB20" i="58"/>
  <c r="IT20" i="58" s="1"/>
  <c r="CB26" i="58"/>
  <c r="IT26" i="58" s="1"/>
  <c r="CB21" i="58"/>
  <c r="IT21" i="58" s="1"/>
  <c r="CB16" i="58"/>
  <c r="IT16" i="58" s="1"/>
  <c r="CB28" i="58"/>
  <c r="IT28" i="58" s="1"/>
  <c r="CB22" i="58"/>
  <c r="IT22" i="58" s="1"/>
  <c r="CB17" i="58"/>
  <c r="IT17" i="58" s="1"/>
  <c r="CB23" i="58"/>
  <c r="IT23" i="58" s="1"/>
  <c r="CB29" i="58"/>
  <c r="IT29" i="58" s="1"/>
  <c r="CB18" i="58"/>
  <c r="IT18" i="58" s="1"/>
  <c r="CB24" i="58"/>
  <c r="IT24" i="58" s="1"/>
  <c r="AW70" i="54"/>
  <c r="AW67" i="54"/>
  <c r="BZ240" i="62"/>
  <c r="BZ241" i="62"/>
  <c r="BZ42" i="62"/>
  <c r="BZ44" i="62"/>
  <c r="BZ47" i="62"/>
  <c r="BZ40" i="62"/>
  <c r="BZ45" i="62"/>
  <c r="BZ48" i="62"/>
  <c r="BZ50" i="62"/>
  <c r="BZ41" i="62"/>
  <c r="BZ46" i="62"/>
  <c r="BZ51" i="62"/>
  <c r="BZ39" i="62"/>
  <c r="BZ38" i="62"/>
  <c r="BV38" i="61"/>
  <c r="BV23" i="61"/>
  <c r="BV31" i="61"/>
  <c r="BV15" i="61"/>
  <c r="BZ59" i="58"/>
  <c r="BZ58" i="58"/>
  <c r="BZ57" i="58"/>
  <c r="BZ56" i="58"/>
  <c r="CB243" i="62"/>
  <c r="CB246" i="62"/>
  <c r="CB245" i="62"/>
  <c r="CB244" i="62"/>
  <c r="CB242" i="62"/>
  <c r="CB58" i="62"/>
  <c r="CB54" i="62"/>
  <c r="CB56" i="62"/>
  <c r="CB52" i="62"/>
  <c r="CB57" i="62"/>
  <c r="CB60" i="62"/>
  <c r="CB64" i="62"/>
  <c r="CB53" i="62"/>
  <c r="CB62" i="62"/>
  <c r="CB63" i="62"/>
  <c r="CB69" i="62"/>
  <c r="CB72" i="62"/>
  <c r="CB76" i="62"/>
  <c r="CB80" i="62"/>
  <c r="CB70" i="62"/>
  <c r="CB68" i="62"/>
  <c r="CB71" i="62"/>
  <c r="CB75" i="62"/>
  <c r="CB81" i="62"/>
  <c r="CB78" i="62"/>
  <c r="CB74" i="62"/>
  <c r="CB77" i="62"/>
  <c r="CB59" i="62"/>
  <c r="CB66" i="62"/>
  <c r="CB65" i="62"/>
  <c r="BX16" i="61"/>
  <c r="BX40" i="61"/>
  <c r="BX9" i="61"/>
  <c r="BX8" i="61"/>
  <c r="BX39" i="61"/>
  <c r="BX24" i="61"/>
  <c r="BX32" i="61"/>
  <c r="CB62" i="58"/>
  <c r="CB68" i="58"/>
  <c r="CB61" i="58"/>
  <c r="CB67" i="58"/>
  <c r="CB60" i="58"/>
  <c r="CB66" i="58"/>
  <c r="CB65" i="58"/>
  <c r="CB64" i="58"/>
  <c r="CB63" i="58"/>
  <c r="CB69" i="58"/>
  <c r="AW44" i="54"/>
  <c r="AW53" i="54"/>
  <c r="AW43" i="54"/>
  <c r="AW114" i="54"/>
  <c r="AW107" i="54"/>
  <c r="BY247" i="62"/>
  <c r="BY251" i="62"/>
  <c r="BY248" i="62"/>
  <c r="BY250" i="62"/>
  <c r="BY249" i="62"/>
  <c r="BY86" i="62"/>
  <c r="BY89" i="62"/>
  <c r="BY96" i="62"/>
  <c r="BY82" i="62"/>
  <c r="BY90" i="62"/>
  <c r="BY92" i="62"/>
  <c r="BY88" i="62"/>
  <c r="BY93" i="62"/>
  <c r="BY84" i="62"/>
  <c r="BY94" i="62"/>
  <c r="BY87" i="62"/>
  <c r="BY83" i="62"/>
  <c r="BY95" i="62"/>
  <c r="BU33" i="61"/>
  <c r="BU17" i="61"/>
  <c r="BU41" i="61"/>
  <c r="BU25" i="61"/>
  <c r="BY71" i="58"/>
  <c r="BY70" i="58"/>
  <c r="BY76" i="58"/>
  <c r="BY75" i="58"/>
  <c r="BY74" i="58"/>
  <c r="BY73" i="58"/>
  <c r="BY72" i="58"/>
  <c r="AW34" i="54"/>
  <c r="AW36" i="54"/>
  <c r="AW204" i="54"/>
  <c r="AW167" i="54"/>
  <c r="AW187" i="54"/>
  <c r="AW194" i="54"/>
  <c r="AW201" i="54"/>
  <c r="AW208" i="54"/>
  <c r="AW215" i="54"/>
  <c r="AW172" i="54"/>
  <c r="AW171" i="54"/>
  <c r="AW24" i="54"/>
  <c r="CC8" i="62"/>
  <c r="FZ8" i="62" s="1"/>
  <c r="CC9" i="62"/>
  <c r="FZ9" i="62" s="1"/>
  <c r="CC10" i="62"/>
  <c r="FZ10" i="62" s="1"/>
  <c r="CC6" i="62"/>
  <c r="FZ6" i="62" s="1"/>
  <c r="CC11" i="62"/>
  <c r="CC12" i="62"/>
  <c r="CC17" i="58"/>
  <c r="IU17" i="58" s="1"/>
  <c r="CC23" i="58"/>
  <c r="IU23" i="58" s="1"/>
  <c r="CC29" i="58"/>
  <c r="IU29" i="58" s="1"/>
  <c r="CC19" i="58"/>
  <c r="IU19" i="58" s="1"/>
  <c r="CC18" i="58"/>
  <c r="IU18" i="58" s="1"/>
  <c r="CC24" i="58"/>
  <c r="IU24" i="58" s="1"/>
  <c r="CC25" i="58"/>
  <c r="IU25" i="58" s="1"/>
  <c r="CC26" i="58"/>
  <c r="IU26" i="58" s="1"/>
  <c r="CC20" i="58"/>
  <c r="IU20" i="58" s="1"/>
  <c r="CC15" i="58"/>
  <c r="IU15" i="58" s="1"/>
  <c r="CC21" i="58"/>
  <c r="IU21" i="58" s="1"/>
  <c r="CC27" i="58"/>
  <c r="IU27" i="58" s="1"/>
  <c r="CC16" i="58"/>
  <c r="IU16" i="58" s="1"/>
  <c r="CC22" i="58"/>
  <c r="IU22" i="58" s="1"/>
  <c r="CC28" i="58"/>
  <c r="IU28" i="58" s="1"/>
  <c r="AW29" i="54"/>
  <c r="BU36" i="61"/>
  <c r="BU20" i="61"/>
  <c r="BU44" i="61"/>
  <c r="BU28" i="61"/>
  <c r="BY107" i="58"/>
  <c r="BY113" i="58"/>
  <c r="BY119" i="58"/>
  <c r="BY106" i="58"/>
  <c r="BY112" i="58"/>
  <c r="BY118" i="58"/>
  <c r="BY105" i="58"/>
  <c r="BY111" i="58"/>
  <c r="BY117" i="58"/>
  <c r="BY110" i="58"/>
  <c r="BY116" i="58"/>
  <c r="BY109" i="58"/>
  <c r="BY115" i="58"/>
  <c r="BY121" i="58"/>
  <c r="BY108" i="58"/>
  <c r="BY114" i="58"/>
  <c r="BY120" i="58"/>
  <c r="AW133" i="54"/>
  <c r="AW118" i="54"/>
  <c r="AW163" i="54"/>
  <c r="AW134" i="54"/>
  <c r="AW138" i="54"/>
  <c r="AW153" i="54"/>
  <c r="AW166" i="54"/>
  <c r="AW130" i="54"/>
  <c r="AW18" i="54"/>
  <c r="CB250" i="62"/>
  <c r="CB249" i="62"/>
  <c r="CB251" i="62"/>
  <c r="CB247" i="62"/>
  <c r="CB248" i="62"/>
  <c r="CB83" i="62"/>
  <c r="CB95" i="62"/>
  <c r="CB82" i="62"/>
  <c r="CB94" i="62"/>
  <c r="CB88" i="62"/>
  <c r="CB93" i="62"/>
  <c r="CB84" i="62"/>
  <c r="CB87" i="62"/>
  <c r="CB90" i="62"/>
  <c r="CB92" i="62"/>
  <c r="CB89" i="62"/>
  <c r="CB96" i="62"/>
  <c r="CB86" i="62"/>
  <c r="BX25" i="61"/>
  <c r="BX33" i="61"/>
  <c r="BX17" i="61"/>
  <c r="BX41" i="61"/>
  <c r="CB74" i="58"/>
  <c r="CB73" i="58"/>
  <c r="CB72" i="58"/>
  <c r="CB71" i="58"/>
  <c r="CB70" i="58"/>
  <c r="CB76" i="58"/>
  <c r="CB75" i="58"/>
  <c r="AW92" i="54"/>
  <c r="AW96" i="54"/>
  <c r="AW75" i="54"/>
  <c r="CA241" i="62"/>
  <c r="CA240" i="62"/>
  <c r="CA39" i="62"/>
  <c r="CA42" i="62"/>
  <c r="CA44" i="62"/>
  <c r="CA47" i="62"/>
  <c r="CA40" i="62"/>
  <c r="CA38" i="62"/>
  <c r="CA41" i="62"/>
  <c r="CA46" i="62"/>
  <c r="CA51" i="62"/>
  <c r="CA48" i="62"/>
  <c r="CA45" i="62"/>
  <c r="CA50" i="62"/>
  <c r="BW38" i="61"/>
  <c r="BW23" i="61"/>
  <c r="BW15" i="61"/>
  <c r="BW31" i="61"/>
  <c r="CA59" i="58"/>
  <c r="CA58" i="58"/>
  <c r="CA57" i="58"/>
  <c r="CA56" i="58"/>
  <c r="AW50" i="54"/>
  <c r="AW47" i="54"/>
  <c r="AW112" i="54"/>
  <c r="AW108" i="54"/>
  <c r="BV20" i="61"/>
  <c r="BV44" i="61"/>
  <c r="BV28" i="61"/>
  <c r="BV36" i="61"/>
  <c r="BZ108" i="58"/>
  <c r="IR108" i="58" s="1"/>
  <c r="BZ114" i="58"/>
  <c r="IR114" i="58" s="1"/>
  <c r="BZ120" i="58"/>
  <c r="IR120" i="58" s="1"/>
  <c r="BZ107" i="58"/>
  <c r="IR107" i="58" s="1"/>
  <c r="BZ113" i="58"/>
  <c r="IR113" i="58" s="1"/>
  <c r="BZ119" i="58"/>
  <c r="IR119" i="58" s="1"/>
  <c r="BZ106" i="58"/>
  <c r="IR106" i="58" s="1"/>
  <c r="BZ112" i="58"/>
  <c r="BZ118" i="58"/>
  <c r="IR118" i="58" s="1"/>
  <c r="BZ105" i="58"/>
  <c r="IR105" i="58" s="1"/>
  <c r="BZ111" i="58"/>
  <c r="BZ117" i="58"/>
  <c r="IR117" i="58" s="1"/>
  <c r="BZ110" i="58"/>
  <c r="BZ116" i="58"/>
  <c r="BZ109" i="58"/>
  <c r="BZ115" i="58"/>
  <c r="IR115" i="58" s="1"/>
  <c r="BZ121" i="58"/>
  <c r="IR121" i="58" s="1"/>
  <c r="CC257" i="62"/>
  <c r="CC256" i="62"/>
  <c r="CC123" i="62"/>
  <c r="CC126" i="62"/>
  <c r="CC128" i="62"/>
  <c r="CC131" i="62"/>
  <c r="CC136" i="62"/>
  <c r="CC122" i="62"/>
  <c r="CC125" i="62"/>
  <c r="CC130" i="62"/>
  <c r="CC135" i="62"/>
  <c r="CC138" i="62"/>
  <c r="CC132" i="62"/>
  <c r="CC137" i="62"/>
  <c r="CC124" i="62"/>
  <c r="CC134" i="62"/>
  <c r="CC129" i="62"/>
  <c r="CC84" i="58"/>
  <c r="CC83" i="58"/>
  <c r="CC82" i="58"/>
  <c r="BZ237" i="62"/>
  <c r="BZ239" i="62"/>
  <c r="BZ238" i="62"/>
  <c r="BZ236" i="62"/>
  <c r="BZ21" i="62"/>
  <c r="BZ22" i="62"/>
  <c r="BZ27" i="62"/>
  <c r="BZ30" i="62"/>
  <c r="BZ32" i="62"/>
  <c r="BZ35" i="62"/>
  <c r="BZ20" i="62"/>
  <c r="BZ24" i="62"/>
  <c r="BZ26" i="62"/>
  <c r="BZ29" i="62"/>
  <c r="BZ34" i="62"/>
  <c r="BZ28" i="62"/>
  <c r="BZ23" i="62"/>
  <c r="BZ36" i="62"/>
  <c r="BZ33" i="62"/>
  <c r="BV14" i="61"/>
  <c r="BV29" i="61"/>
  <c r="BV7" i="61"/>
  <c r="BV6" i="61"/>
  <c r="BV37" i="61"/>
  <c r="BV22" i="61"/>
  <c r="BV30" i="61"/>
  <c r="BV21" i="61"/>
  <c r="BZ54" i="58"/>
  <c r="BZ50" i="58"/>
  <c r="BZ53" i="58"/>
  <c r="BZ52" i="58"/>
  <c r="BZ51" i="58"/>
  <c r="BZ55" i="58"/>
  <c r="CA235" i="62"/>
  <c r="CA18" i="62"/>
  <c r="CA14" i="62"/>
  <c r="CA15" i="62"/>
  <c r="CA17" i="62"/>
  <c r="CA16" i="62"/>
  <c r="BW13" i="61"/>
  <c r="BW5" i="61"/>
  <c r="CA33" i="58"/>
  <c r="CA39" i="58"/>
  <c r="CA45" i="58"/>
  <c r="CA34" i="58"/>
  <c r="CA30" i="58"/>
  <c r="CA48" i="58"/>
  <c r="CA40" i="58"/>
  <c r="CA46" i="58"/>
  <c r="CA41" i="58"/>
  <c r="CA31" i="58"/>
  <c r="CA37" i="58"/>
  <c r="CA43" i="58"/>
  <c r="CA49" i="58"/>
  <c r="CA32" i="58"/>
  <c r="CA38" i="58"/>
  <c r="CA47" i="58"/>
  <c r="CA36" i="58"/>
  <c r="CA44" i="58"/>
  <c r="CA35" i="58"/>
  <c r="CA42" i="58"/>
  <c r="AW39" i="54"/>
  <c r="AW37" i="54"/>
  <c r="AW198" i="54"/>
  <c r="AW217" i="54"/>
  <c r="AW175" i="54"/>
  <c r="AW188" i="54"/>
  <c r="AW195" i="54"/>
  <c r="AW202" i="54"/>
  <c r="AW209" i="54"/>
  <c r="AW170" i="54"/>
  <c r="AW102" i="54"/>
  <c r="AW25" i="54"/>
  <c r="CB239" i="62"/>
  <c r="CB236" i="62"/>
  <c r="CB237" i="62"/>
  <c r="CB238" i="62"/>
  <c r="CB20" i="62"/>
  <c r="CB24" i="62"/>
  <c r="CB26" i="62"/>
  <c r="CB29" i="62"/>
  <c r="CB34" i="62"/>
  <c r="CB21" i="62"/>
  <c r="CB23" i="62"/>
  <c r="CB28" i="62"/>
  <c r="CB33" i="62"/>
  <c r="CB36" i="62"/>
  <c r="CB27" i="62"/>
  <c r="CB22" i="62"/>
  <c r="CB35" i="62"/>
  <c r="CB30" i="62"/>
  <c r="CB32" i="62"/>
  <c r="BX37" i="61"/>
  <c r="BX22" i="61"/>
  <c r="BX6" i="61"/>
  <c r="BX30" i="61"/>
  <c r="BX21" i="61"/>
  <c r="BX14" i="61"/>
  <c r="BX29" i="61"/>
  <c r="BX7" i="61"/>
  <c r="CB55" i="58"/>
  <c r="CB50" i="58"/>
  <c r="CB54" i="58"/>
  <c r="CB53" i="58"/>
  <c r="CB52" i="58"/>
  <c r="CB51" i="58"/>
  <c r="CC243" i="62"/>
  <c r="CC245" i="62"/>
  <c r="CC244" i="62"/>
  <c r="CC246" i="62"/>
  <c r="CC242" i="62"/>
  <c r="CC53" i="62"/>
  <c r="CC58" i="62"/>
  <c r="CC54" i="62"/>
  <c r="CC56" i="62"/>
  <c r="CC57" i="62"/>
  <c r="CC60" i="62"/>
  <c r="CC64" i="62"/>
  <c r="CC78" i="62"/>
  <c r="CC62" i="62"/>
  <c r="CC63" i="62"/>
  <c r="CC69" i="62"/>
  <c r="CC72" i="62"/>
  <c r="CC76" i="62"/>
  <c r="CC80" i="62"/>
  <c r="CC59" i="62"/>
  <c r="CC65" i="62"/>
  <c r="CC66" i="62"/>
  <c r="CC77" i="62"/>
  <c r="CC52" i="62"/>
  <c r="CC68" i="62"/>
  <c r="CC71" i="62"/>
  <c r="CC75" i="62"/>
  <c r="CC70" i="62"/>
  <c r="CC81" i="62"/>
  <c r="CC74" i="62"/>
  <c r="BY40" i="61"/>
  <c r="BY9" i="61"/>
  <c r="BY39" i="61"/>
  <c r="BY24" i="61"/>
  <c r="BY8" i="61"/>
  <c r="BY32" i="61"/>
  <c r="BY16" i="61"/>
  <c r="CC63" i="58"/>
  <c r="CC69" i="58"/>
  <c r="CC62" i="58"/>
  <c r="CC68" i="58"/>
  <c r="CC61" i="58"/>
  <c r="CC67" i="58"/>
  <c r="CC60" i="58"/>
  <c r="CC66" i="58"/>
  <c r="CC65" i="58"/>
  <c r="CC64" i="58"/>
  <c r="CC251" i="62"/>
  <c r="CC247" i="62"/>
  <c r="CC248" i="62"/>
  <c r="CC249" i="62"/>
  <c r="CC250" i="62"/>
  <c r="CC87" i="62"/>
  <c r="CC90" i="62"/>
  <c r="CC92" i="62"/>
  <c r="CC88" i="62"/>
  <c r="CC86" i="62"/>
  <c r="CC89" i="62"/>
  <c r="CC96" i="62"/>
  <c r="CC83" i="62"/>
  <c r="CC95" i="62"/>
  <c r="CC82" i="62"/>
  <c r="CC94" i="62"/>
  <c r="CC93" i="62"/>
  <c r="CC84" i="62"/>
  <c r="BY25" i="61"/>
  <c r="BY33" i="61"/>
  <c r="BY17" i="61"/>
  <c r="BY41" i="61"/>
  <c r="CC75" i="58"/>
  <c r="CC74" i="58"/>
  <c r="CC73" i="58"/>
  <c r="CC72" i="58"/>
  <c r="CC71" i="58"/>
  <c r="CC70" i="58"/>
  <c r="CC76" i="58"/>
  <c r="AW30" i="54"/>
  <c r="AW155" i="54"/>
  <c r="AW121" i="54"/>
  <c r="AW161" i="54"/>
  <c r="AW151" i="54"/>
  <c r="AW122" i="54"/>
  <c r="AW132" i="54"/>
  <c r="AW147" i="54"/>
  <c r="AW160" i="54"/>
  <c r="AW124" i="54"/>
  <c r="AW22" i="54"/>
  <c r="BZ244" i="62"/>
  <c r="BZ246" i="62"/>
  <c r="BZ242" i="62"/>
  <c r="BZ245" i="62"/>
  <c r="BZ243" i="62"/>
  <c r="BZ52" i="62"/>
  <c r="BZ59" i="62"/>
  <c r="BZ57" i="62"/>
  <c r="BZ58" i="62"/>
  <c r="BZ65" i="62"/>
  <c r="BZ54" i="62"/>
  <c r="BZ56" i="62"/>
  <c r="BZ62" i="62"/>
  <c r="BZ70" i="62"/>
  <c r="BZ74" i="62"/>
  <c r="BZ81" i="62"/>
  <c r="BZ71" i="62"/>
  <c r="BZ75" i="62"/>
  <c r="BZ66" i="62"/>
  <c r="BZ77" i="62"/>
  <c r="BZ60" i="62"/>
  <c r="BZ63" i="62"/>
  <c r="BZ64" i="62"/>
  <c r="BZ69" i="62"/>
  <c r="BZ72" i="62"/>
  <c r="BZ76" i="62"/>
  <c r="BZ80" i="62"/>
  <c r="BZ53" i="62"/>
  <c r="BZ68" i="62"/>
  <c r="BZ78" i="62"/>
  <c r="BV32" i="61"/>
  <c r="BV16" i="61"/>
  <c r="BV40" i="61"/>
  <c r="BV9" i="61"/>
  <c r="BV39" i="61"/>
  <c r="BV24" i="61"/>
  <c r="BV8" i="61"/>
  <c r="BZ60" i="58"/>
  <c r="BZ66" i="58"/>
  <c r="BZ65" i="58"/>
  <c r="BZ64" i="58"/>
  <c r="BZ63" i="58"/>
  <c r="BZ69" i="58"/>
  <c r="BZ62" i="58"/>
  <c r="BZ68" i="58"/>
  <c r="BZ61" i="58"/>
  <c r="BZ67" i="58"/>
  <c r="CA248" i="62"/>
  <c r="CA250" i="62"/>
  <c r="CA249" i="62"/>
  <c r="CA251" i="62"/>
  <c r="CA247" i="62"/>
  <c r="CA88" i="62"/>
  <c r="CA93" i="62"/>
  <c r="CA86" i="62"/>
  <c r="CA96" i="62"/>
  <c r="CA87" i="62"/>
  <c r="CA90" i="62"/>
  <c r="CA92" i="62"/>
  <c r="CA83" i="62"/>
  <c r="CA95" i="62"/>
  <c r="CA84" i="62"/>
  <c r="CA89" i="62"/>
  <c r="CA82" i="62"/>
  <c r="CA94" i="62"/>
  <c r="BW41" i="61"/>
  <c r="BW25" i="61"/>
  <c r="BW33" i="61"/>
  <c r="BW17" i="61"/>
  <c r="CA73" i="58"/>
  <c r="CA72" i="58"/>
  <c r="CA71" i="58"/>
  <c r="CA70" i="58"/>
  <c r="CA76" i="58"/>
  <c r="CA75" i="58"/>
  <c r="CA74" i="58"/>
  <c r="CC260" i="62"/>
  <c r="CC259" i="62"/>
  <c r="CC258" i="62"/>
  <c r="CC149" i="62"/>
  <c r="CC152" i="62"/>
  <c r="CC144" i="62"/>
  <c r="CC153" i="62"/>
  <c r="CC156" i="62"/>
  <c r="CC158" i="62"/>
  <c r="CC148" i="62"/>
  <c r="CC154" i="62"/>
  <c r="CC159" i="62"/>
  <c r="CC162" i="62"/>
  <c r="CC143" i="62"/>
  <c r="CC146" i="62"/>
  <c r="CC147" i="62"/>
  <c r="CC150" i="62"/>
  <c r="CC160" i="62"/>
  <c r="CC161" i="62"/>
  <c r="CC155" i="62"/>
  <c r="CC140" i="62"/>
  <c r="CC141" i="62"/>
  <c r="CC142" i="62"/>
  <c r="BY11" i="61"/>
  <c r="BY19" i="61"/>
  <c r="CC87" i="58"/>
  <c r="CC86" i="58"/>
  <c r="CC85" i="58"/>
  <c r="CC89" i="58"/>
  <c r="CC88" i="58"/>
  <c r="FX111" i="62"/>
  <c r="BZ253" i="62"/>
  <c r="BZ255" i="62"/>
  <c r="BZ254" i="62"/>
  <c r="BZ252" i="62"/>
  <c r="BZ100" i="62"/>
  <c r="BZ105" i="62"/>
  <c r="BZ108" i="62"/>
  <c r="BZ117" i="62"/>
  <c r="BZ120" i="62"/>
  <c r="BZ99" i="62"/>
  <c r="BZ102" i="62"/>
  <c r="BZ104" i="62"/>
  <c r="BZ107" i="62"/>
  <c r="BZ116" i="62"/>
  <c r="BZ119" i="62"/>
  <c r="BZ113" i="62"/>
  <c r="BZ112" i="62"/>
  <c r="BZ110" i="62"/>
  <c r="BZ98" i="62"/>
  <c r="BZ101" i="62"/>
  <c r="BZ114" i="62"/>
  <c r="BZ118" i="62"/>
  <c r="BZ106" i="62"/>
  <c r="BZ111" i="62"/>
  <c r="FW111" i="62" s="1"/>
  <c r="BV26" i="61"/>
  <c r="BV10" i="61"/>
  <c r="BV34" i="61"/>
  <c r="BV18" i="61"/>
  <c r="BV42" i="61"/>
  <c r="BZ78" i="58"/>
  <c r="BZ77" i="58"/>
  <c r="BZ81" i="58"/>
  <c r="BZ80" i="58"/>
  <c r="BZ79" i="58"/>
  <c r="CB260" i="62"/>
  <c r="CB259" i="62"/>
  <c r="CB258" i="62"/>
  <c r="CB144" i="62"/>
  <c r="CB153" i="62"/>
  <c r="CB156" i="62"/>
  <c r="CB158" i="62"/>
  <c r="CB148" i="62"/>
  <c r="CB154" i="62"/>
  <c r="CB159" i="62"/>
  <c r="CB162" i="62"/>
  <c r="CB143" i="62"/>
  <c r="CB146" i="62"/>
  <c r="CB147" i="62"/>
  <c r="CB150" i="62"/>
  <c r="CB160" i="62"/>
  <c r="CB161" i="62"/>
  <c r="CB155" i="62"/>
  <c r="CB149" i="62"/>
  <c r="CB152" i="62"/>
  <c r="CB141" i="62"/>
  <c r="CB140" i="62"/>
  <c r="CB142" i="62"/>
  <c r="BX19" i="61"/>
  <c r="BX11" i="61"/>
  <c r="CB86" i="58"/>
  <c r="CB85" i="58"/>
  <c r="CB89" i="58"/>
  <c r="CB88" i="58"/>
  <c r="CB87" i="58"/>
  <c r="CC213" i="62"/>
  <c r="CC214" i="62"/>
  <c r="CC215" i="62"/>
  <c r="CC219" i="62"/>
  <c r="CC220" i="62"/>
  <c r="CC225" i="62"/>
  <c r="CC226" i="62"/>
  <c r="CC227" i="62"/>
  <c r="CC221" i="62"/>
  <c r="CC212" i="62"/>
  <c r="CC216" i="62"/>
  <c r="CC228" i="62"/>
  <c r="CC231" i="62"/>
  <c r="CC232" i="62"/>
  <c r="CC218" i="62"/>
  <c r="CC224" i="62"/>
  <c r="CC230" i="62"/>
  <c r="CC222" i="62"/>
  <c r="BY12" i="61"/>
  <c r="CC99" i="58"/>
  <c r="CC98" i="58"/>
  <c r="CC104" i="58"/>
  <c r="CC97" i="58"/>
  <c r="CC103" i="58"/>
  <c r="CC102" i="58"/>
  <c r="CC101" i="58"/>
  <c r="CC100" i="58"/>
  <c r="AW88" i="54"/>
  <c r="AW90" i="54"/>
  <c r="BY254" i="62"/>
  <c r="BY252" i="62"/>
  <c r="BY253" i="62"/>
  <c r="BY255" i="62"/>
  <c r="BY110" i="62"/>
  <c r="BY113" i="62"/>
  <c r="BY98" i="62"/>
  <c r="BY101" i="62"/>
  <c r="BY112" i="62"/>
  <c r="BY100" i="62"/>
  <c r="BY105" i="62"/>
  <c r="BY108" i="62"/>
  <c r="BY117" i="62"/>
  <c r="BY120" i="62"/>
  <c r="BY106" i="62"/>
  <c r="BY118" i="62"/>
  <c r="BY102" i="62"/>
  <c r="BY114" i="62"/>
  <c r="BY99" i="62"/>
  <c r="BY116" i="62"/>
  <c r="BY111" i="62"/>
  <c r="BY104" i="62"/>
  <c r="BY107" i="62"/>
  <c r="BY119" i="62"/>
  <c r="BU42" i="61"/>
  <c r="BU26" i="61"/>
  <c r="BU10" i="61"/>
  <c r="BU34" i="61"/>
  <c r="BU18" i="61"/>
  <c r="BY77" i="58"/>
  <c r="BY81" i="58"/>
  <c r="BY80" i="58"/>
  <c r="BY79" i="58"/>
  <c r="BY78" i="58"/>
  <c r="AW69" i="54"/>
  <c r="CB215" i="62"/>
  <c r="CB216" i="62"/>
  <c r="CB212" i="62"/>
  <c r="CB214" i="62"/>
  <c r="CB213" i="62"/>
  <c r="CB228" i="62"/>
  <c r="CB231" i="62"/>
  <c r="CB232" i="62"/>
  <c r="CB230" i="62"/>
  <c r="CB226" i="62"/>
  <c r="CB227" i="62"/>
  <c r="CB218" i="62"/>
  <c r="CB224" i="62"/>
  <c r="CB221" i="62"/>
  <c r="CB222" i="62"/>
  <c r="CB220" i="62"/>
  <c r="CB225" i="62"/>
  <c r="CB219" i="62"/>
  <c r="BX12" i="61"/>
  <c r="CB98" i="58"/>
  <c r="CB104" i="58"/>
  <c r="CB97" i="58"/>
  <c r="CB103" i="58"/>
  <c r="CB102" i="58"/>
  <c r="CB101" i="58"/>
  <c r="CB100" i="58"/>
  <c r="CB99" i="58"/>
  <c r="CC255" i="62"/>
  <c r="CC254" i="62"/>
  <c r="CC252" i="62"/>
  <c r="CC253" i="62"/>
  <c r="CC111" i="62"/>
  <c r="FZ111" i="62" s="1"/>
  <c r="CC114" i="62"/>
  <c r="CC116" i="62"/>
  <c r="CC110" i="62"/>
  <c r="CC113" i="62"/>
  <c r="CC104" i="62"/>
  <c r="CC107" i="62"/>
  <c r="CC119" i="62"/>
  <c r="CC98" i="62"/>
  <c r="CC101" i="62"/>
  <c r="CC106" i="62"/>
  <c r="CC118" i="62"/>
  <c r="CC99" i="62"/>
  <c r="CC102" i="62"/>
  <c r="CC100" i="62"/>
  <c r="CC108" i="62"/>
  <c r="CC120" i="62"/>
  <c r="CC117" i="62"/>
  <c r="CC105" i="62"/>
  <c r="CC112" i="62"/>
  <c r="BY34" i="61"/>
  <c r="BY18" i="61"/>
  <c r="BY42" i="61"/>
  <c r="BY26" i="61"/>
  <c r="BY10" i="61"/>
  <c r="CC81" i="58"/>
  <c r="CC80" i="58"/>
  <c r="CC79" i="58"/>
  <c r="CC78" i="58"/>
  <c r="CC77" i="58"/>
  <c r="AW56" i="54"/>
  <c r="AW54" i="54"/>
  <c r="AW110" i="54"/>
  <c r="AW109" i="54"/>
  <c r="CB255" i="62"/>
  <c r="CB253" i="62"/>
  <c r="CB254" i="62"/>
  <c r="CB252" i="62"/>
  <c r="CB99" i="62"/>
  <c r="CB102" i="62"/>
  <c r="CB104" i="62"/>
  <c r="CB107" i="62"/>
  <c r="CB116" i="62"/>
  <c r="CB119" i="62"/>
  <c r="CB98" i="62"/>
  <c r="CB101" i="62"/>
  <c r="CB106" i="62"/>
  <c r="CB118" i="62"/>
  <c r="CB111" i="62"/>
  <c r="FY111" i="62" s="1"/>
  <c r="CB114" i="62"/>
  <c r="CB112" i="62"/>
  <c r="CB100" i="62"/>
  <c r="CB105" i="62"/>
  <c r="CB108" i="62"/>
  <c r="CB110" i="62"/>
  <c r="CB117" i="62"/>
  <c r="CB113" i="62"/>
  <c r="CB120" i="62"/>
  <c r="BX34" i="61"/>
  <c r="BX18" i="61"/>
  <c r="BX42" i="61"/>
  <c r="BX26" i="61"/>
  <c r="BX10" i="61"/>
  <c r="CB80" i="58"/>
  <c r="CB79" i="58"/>
  <c r="CB78" i="58"/>
  <c r="CB77" i="58"/>
  <c r="CB81" i="58"/>
  <c r="AW33" i="54"/>
  <c r="AW192" i="54"/>
  <c r="AW211" i="54"/>
  <c r="AW169" i="54"/>
  <c r="AW180" i="54"/>
  <c r="AW189" i="54"/>
  <c r="AW196" i="54"/>
  <c r="AW203" i="54"/>
  <c r="AW174" i="54"/>
  <c r="AW103" i="54"/>
  <c r="BY235" i="62"/>
  <c r="BY15" i="62"/>
  <c r="BY16" i="62"/>
  <c r="BY18" i="62"/>
  <c r="BY14" i="62"/>
  <c r="BY17" i="62"/>
  <c r="BU5" i="61"/>
  <c r="BU13" i="61"/>
  <c r="BY31" i="58"/>
  <c r="BY37" i="58"/>
  <c r="BY43" i="58"/>
  <c r="BY49" i="58"/>
  <c r="BY38" i="58"/>
  <c r="BY45" i="58"/>
  <c r="BY32" i="58"/>
  <c r="BY44" i="58"/>
  <c r="BY34" i="58"/>
  <c r="BY33" i="58"/>
  <c r="BY35" i="58"/>
  <c r="BY41" i="58"/>
  <c r="BY47" i="58"/>
  <c r="BY36" i="58"/>
  <c r="BY42" i="58"/>
  <c r="BY39" i="58"/>
  <c r="BY40" i="58"/>
  <c r="BY30" i="58"/>
  <c r="BY48" i="58"/>
  <c r="BY46" i="58"/>
  <c r="AW31" i="54"/>
  <c r="AW143" i="54"/>
  <c r="AW164" i="54"/>
  <c r="AW149" i="54"/>
  <c r="AW139" i="54"/>
  <c r="AW162" i="54"/>
  <c r="AW126" i="54"/>
  <c r="AW141" i="54"/>
  <c r="AW154" i="54"/>
  <c r="AW119" i="54"/>
  <c r="AW20" i="54"/>
  <c r="CB257" i="62"/>
  <c r="CB256" i="62"/>
  <c r="CB132" i="62"/>
  <c r="CB134" i="62"/>
  <c r="CB123" i="62"/>
  <c r="CB126" i="62"/>
  <c r="CB128" i="62"/>
  <c r="CB131" i="62"/>
  <c r="CB136" i="62"/>
  <c r="CB124" i="62"/>
  <c r="CB129" i="62"/>
  <c r="CB137" i="62"/>
  <c r="CB122" i="62"/>
  <c r="CB130" i="62"/>
  <c r="CB125" i="62"/>
  <c r="CB135" i="62"/>
  <c r="CB138" i="62"/>
  <c r="CB84" i="58"/>
  <c r="CB83" i="58"/>
  <c r="CB82" i="58"/>
  <c r="CA256" i="62"/>
  <c r="CA257" i="62"/>
  <c r="CA124" i="62"/>
  <c r="CA129" i="62"/>
  <c r="CA132" i="62"/>
  <c r="CA134" i="62"/>
  <c r="CA137" i="62"/>
  <c r="CA123" i="62"/>
  <c r="CA126" i="62"/>
  <c r="CA128" i="62"/>
  <c r="CA131" i="62"/>
  <c r="CA136" i="62"/>
  <c r="CA130" i="62"/>
  <c r="CA125" i="62"/>
  <c r="CA135" i="62"/>
  <c r="CA122" i="62"/>
  <c r="CA138" i="62"/>
  <c r="CA84" i="58"/>
  <c r="CA83" i="58"/>
  <c r="CA82" i="58"/>
  <c r="DC107" i="62"/>
  <c r="DC106" i="62"/>
  <c r="FY106" i="62" s="1"/>
  <c r="DC108" i="62"/>
  <c r="DA17" i="62"/>
  <c r="FW17" i="62" s="1"/>
  <c r="DA16" i="62"/>
  <c r="FW16" i="62" s="1"/>
  <c r="DA18" i="62"/>
  <c r="FW18" i="62" s="1"/>
  <c r="CW13" i="61"/>
  <c r="EC44" i="58"/>
  <c r="EC48" i="58"/>
  <c r="EC43" i="58"/>
  <c r="EC47" i="58"/>
  <c r="EC45" i="58"/>
  <c r="EC42" i="58"/>
  <c r="EC46" i="58"/>
  <c r="EC49" i="58"/>
  <c r="DA147" i="62"/>
  <c r="FW147" i="62" s="1"/>
  <c r="DA146" i="62"/>
  <c r="FW146" i="62" s="1"/>
  <c r="DA58" i="62"/>
  <c r="FW58" i="62" s="1"/>
  <c r="DA60" i="62"/>
  <c r="FW60" i="62" s="1"/>
  <c r="DA59" i="62"/>
  <c r="CW16" i="61"/>
  <c r="EC64" i="58"/>
  <c r="DA14" i="62"/>
  <c r="FW14" i="62" s="1"/>
  <c r="DA15" i="62"/>
  <c r="FW15" i="62" s="1"/>
  <c r="EC39" i="58"/>
  <c r="EC40" i="58"/>
  <c r="EC41" i="58"/>
  <c r="EC38" i="58"/>
  <c r="DA136" i="62"/>
  <c r="FW136" i="62" s="1"/>
  <c r="DA137" i="62"/>
  <c r="FW137" i="62" s="1"/>
  <c r="DA138" i="62"/>
  <c r="FW138" i="62" s="1"/>
  <c r="EC87" i="58"/>
  <c r="DA253" i="62"/>
  <c r="FW253" i="62" s="1"/>
  <c r="DA104" i="62"/>
  <c r="FW104" i="62" s="1"/>
  <c r="DA105" i="62"/>
  <c r="CW18" i="61"/>
  <c r="EC81" i="58"/>
  <c r="DC197" i="62"/>
  <c r="DC198" i="62"/>
  <c r="FY198" i="62" s="1"/>
  <c r="DC196" i="62"/>
  <c r="FY196" i="62" s="1"/>
  <c r="EE97" i="58"/>
  <c r="DC147" i="62"/>
  <c r="FY147" i="62" s="1"/>
  <c r="DC146" i="62"/>
  <c r="DC247" i="62"/>
  <c r="FY247" i="62" s="1"/>
  <c r="DC76" i="62"/>
  <c r="FY76" i="62" s="1"/>
  <c r="DC78" i="62"/>
  <c r="FY78" i="62" s="1"/>
  <c r="DC77" i="62"/>
  <c r="EE72" i="58"/>
  <c r="DD244" i="62"/>
  <c r="DD70" i="62"/>
  <c r="DD71" i="62"/>
  <c r="FZ71" i="62" s="1"/>
  <c r="EF68" i="58"/>
  <c r="DB192" i="62"/>
  <c r="FX192" i="62" s="1"/>
  <c r="DB191" i="62"/>
  <c r="FX191" i="62" s="1"/>
  <c r="DB190" i="62"/>
  <c r="FX190" i="62" s="1"/>
  <c r="ED96" i="58"/>
  <c r="DC248" i="62"/>
  <c r="FY248" i="62" s="1"/>
  <c r="DC83" i="62"/>
  <c r="FY83" i="62" s="1"/>
  <c r="DC82" i="62"/>
  <c r="CY17" i="61"/>
  <c r="EE74" i="58"/>
  <c r="DC246" i="62"/>
  <c r="FY246" i="62" s="1"/>
  <c r="CY9" i="61"/>
  <c r="EE71" i="58"/>
  <c r="DA174" i="62"/>
  <c r="DA172" i="62"/>
  <c r="FW172" i="62" s="1"/>
  <c r="DA173" i="62"/>
  <c r="FW173" i="62" s="1"/>
  <c r="CW43" i="61"/>
  <c r="FS43" i="61" s="1"/>
  <c r="EC93" i="58"/>
  <c r="DD63" i="62"/>
  <c r="DD62" i="62"/>
  <c r="FZ62" i="62" s="1"/>
  <c r="CZ24" i="61"/>
  <c r="EF65" i="58"/>
  <c r="DB178" i="62"/>
  <c r="FX178" i="62" s="1"/>
  <c r="DB180" i="62"/>
  <c r="FX180" i="62" s="1"/>
  <c r="DB179" i="62"/>
  <c r="FX179" i="62" s="1"/>
  <c r="ED94" i="58"/>
  <c r="DC249" i="62"/>
  <c r="DC86" i="62"/>
  <c r="FY86" i="62" s="1"/>
  <c r="CY33" i="61"/>
  <c r="EE76" i="58"/>
  <c r="DC244" i="62"/>
  <c r="DC70" i="62"/>
  <c r="FY70" i="62" s="1"/>
  <c r="DC71" i="62"/>
  <c r="EE68" i="58"/>
  <c r="DA225" i="62"/>
  <c r="FW225" i="62" s="1"/>
  <c r="DA224" i="62"/>
  <c r="FW224" i="62" s="1"/>
  <c r="DD246" i="62"/>
  <c r="CZ9" i="61"/>
  <c r="FV9" i="61" s="1"/>
  <c r="EF71" i="58"/>
  <c r="DB197" i="62"/>
  <c r="DB196" i="62"/>
  <c r="DB198" i="62"/>
  <c r="FX198" i="62" s="1"/>
  <c r="ED97" i="58"/>
  <c r="DC252" i="62"/>
  <c r="DC98" i="62"/>
  <c r="FY98" i="62" s="1"/>
  <c r="DC99" i="62"/>
  <c r="EE80" i="58"/>
  <c r="DC68" i="62"/>
  <c r="DC69" i="62"/>
  <c r="CY40" i="61"/>
  <c r="FU40" i="61" s="1"/>
  <c r="EE67" i="58"/>
  <c r="DB194" i="62"/>
  <c r="DB195" i="62"/>
  <c r="FX195" i="62" s="1"/>
  <c r="DD245" i="62"/>
  <c r="FZ245" i="62" s="1"/>
  <c r="DD74" i="62"/>
  <c r="FZ74" i="62" s="1"/>
  <c r="DD75" i="62"/>
  <c r="EF70" i="58"/>
  <c r="DD164" i="62"/>
  <c r="FZ164" i="62" s="1"/>
  <c r="DD165" i="62"/>
  <c r="FZ165" i="62" s="1"/>
  <c r="DB250" i="62"/>
  <c r="DB251" i="62"/>
  <c r="FX251" i="62" s="1"/>
  <c r="DB90" i="62"/>
  <c r="DB89" i="62"/>
  <c r="FX89" i="62" s="1"/>
  <c r="DB88" i="62"/>
  <c r="FX88" i="62" s="1"/>
  <c r="ED78" i="58"/>
  <c r="DD257" i="62"/>
  <c r="FZ257" i="62" s="1"/>
  <c r="DD130" i="62"/>
  <c r="DD131" i="62"/>
  <c r="FZ131" i="62" s="1"/>
  <c r="DD132" i="62"/>
  <c r="FZ132" i="62" s="1"/>
  <c r="EF86" i="58"/>
  <c r="DC129" i="62"/>
  <c r="DC128" i="62"/>
  <c r="DB253" i="62"/>
  <c r="FX253" i="62" s="1"/>
  <c r="DB104" i="62"/>
  <c r="DB105" i="62"/>
  <c r="FX105" i="62" s="1"/>
  <c r="CX18" i="61"/>
  <c r="FT18" i="61" s="1"/>
  <c r="ED81" i="58"/>
  <c r="DB225" i="62"/>
  <c r="FX225" i="62" s="1"/>
  <c r="DB224" i="62"/>
  <c r="FX224" i="62" s="1"/>
  <c r="DB245" i="62"/>
  <c r="FX245" i="62" s="1"/>
  <c r="DB74" i="62"/>
  <c r="FX74" i="62" s="1"/>
  <c r="DB75" i="62"/>
  <c r="FX75" i="62" s="1"/>
  <c r="ED70" i="58"/>
  <c r="DA256" i="62"/>
  <c r="FW256" i="62" s="1"/>
  <c r="DA120" i="62"/>
  <c r="DA119" i="62"/>
  <c r="DA118" i="62"/>
  <c r="EC84" i="58"/>
  <c r="DA250" i="62"/>
  <c r="FW250" i="62" s="1"/>
  <c r="DA251" i="62"/>
  <c r="FW251" i="62" s="1"/>
  <c r="DA90" i="62"/>
  <c r="FW90" i="62" s="1"/>
  <c r="DA89" i="62"/>
  <c r="FW89" i="62" s="1"/>
  <c r="DA88" i="62"/>
  <c r="FW88" i="62" s="1"/>
  <c r="EC78" i="58"/>
  <c r="DB183" i="62"/>
  <c r="FX183" i="62" s="1"/>
  <c r="DB182" i="62"/>
  <c r="FX182" i="62" s="1"/>
  <c r="DC171" i="62"/>
  <c r="FY171" i="62" s="1"/>
  <c r="DC170" i="62"/>
  <c r="FY170" i="62" s="1"/>
  <c r="DC29" i="62"/>
  <c r="DC32" i="62"/>
  <c r="DC30" i="62"/>
  <c r="DC33" i="62"/>
  <c r="EE55" i="58"/>
  <c r="DD185" i="62"/>
  <c r="FZ185" i="62" s="1"/>
  <c r="DD186" i="62"/>
  <c r="FZ186" i="62" s="1"/>
  <c r="DD184" i="62"/>
  <c r="EF95" i="58"/>
  <c r="DD221" i="62"/>
  <c r="FZ221" i="62" s="1"/>
  <c r="DD222" i="62"/>
  <c r="FZ222" i="62" s="1"/>
  <c r="DD220" i="62"/>
  <c r="EF101" i="58"/>
  <c r="DC253" i="62"/>
  <c r="DC104" i="62"/>
  <c r="DC105" i="62"/>
  <c r="CY18" i="61"/>
  <c r="EE81" i="58"/>
  <c r="DC237" i="62"/>
  <c r="FY237" i="62" s="1"/>
  <c r="DC27" i="62"/>
  <c r="FY27" i="62" s="1"/>
  <c r="DC28" i="62"/>
  <c r="CY37" i="61"/>
  <c r="FU37" i="61" s="1"/>
  <c r="CY14" i="61"/>
  <c r="EE54" i="58"/>
  <c r="DA194" i="62"/>
  <c r="FW194" i="62" s="1"/>
  <c r="DA195" i="62"/>
  <c r="FW195" i="62" s="1"/>
  <c r="DD69" i="62"/>
  <c r="DD68" i="62"/>
  <c r="FZ68" i="62" s="1"/>
  <c r="CZ40" i="61"/>
  <c r="FV40" i="61" s="1"/>
  <c r="EF67" i="58"/>
  <c r="DB189" i="62"/>
  <c r="DB188" i="62"/>
  <c r="DC96" i="62"/>
  <c r="FY96" i="62" s="1"/>
  <c r="DC94" i="62"/>
  <c r="FY94" i="62" s="1"/>
  <c r="DC95" i="62"/>
  <c r="FY95" i="62" s="1"/>
  <c r="CY10" i="61"/>
  <c r="EE79" i="58"/>
  <c r="DC62" i="62"/>
  <c r="FY62" i="62" s="1"/>
  <c r="DC63" i="62"/>
  <c r="CY24" i="61"/>
  <c r="FU24" i="61" s="1"/>
  <c r="EE65" i="58"/>
  <c r="DD213" i="62"/>
  <c r="DD212" i="62"/>
  <c r="FZ212" i="62" s="1"/>
  <c r="DA207" i="62"/>
  <c r="DA206" i="62"/>
  <c r="FW206" i="62" s="1"/>
  <c r="DD80" i="62"/>
  <c r="FZ80" i="62" s="1"/>
  <c r="DD81" i="62"/>
  <c r="FZ81" i="62" s="1"/>
  <c r="EF73" i="58"/>
  <c r="DB186" i="62"/>
  <c r="FX186" i="62" s="1"/>
  <c r="DB184" i="62"/>
  <c r="FX184" i="62" s="1"/>
  <c r="DB185" i="62"/>
  <c r="ED95" i="58"/>
  <c r="DC254" i="62"/>
  <c r="FY254" i="62" s="1"/>
  <c r="DC110" i="62"/>
  <c r="CY26" i="61"/>
  <c r="CY34" i="61"/>
  <c r="EE82" i="58"/>
  <c r="DC42" i="62"/>
  <c r="FY42" i="62" s="1"/>
  <c r="DC41" i="62"/>
  <c r="DC40" i="62"/>
  <c r="FY40" i="62" s="1"/>
  <c r="CY38" i="61"/>
  <c r="FU38" i="61" s="1"/>
  <c r="EE58" i="58"/>
  <c r="DD247" i="62"/>
  <c r="FZ247" i="62" s="1"/>
  <c r="DD77" i="62"/>
  <c r="FZ77" i="62" s="1"/>
  <c r="DD78" i="62"/>
  <c r="FZ78" i="62" s="1"/>
  <c r="DD76" i="62"/>
  <c r="FZ76" i="62" s="1"/>
  <c r="EF72" i="58"/>
  <c r="DD224" i="62"/>
  <c r="FZ224" i="62" s="1"/>
  <c r="DD225" i="62"/>
  <c r="CZ28" i="61"/>
  <c r="FV28" i="61" s="1"/>
  <c r="EF110" i="58"/>
  <c r="DC80" i="62"/>
  <c r="FY80" i="62" s="1"/>
  <c r="DC81" i="62"/>
  <c r="FY81" i="62" s="1"/>
  <c r="EE73" i="58"/>
  <c r="DC60" i="62"/>
  <c r="FY60" i="62" s="1"/>
  <c r="DC59" i="62"/>
  <c r="DC58" i="62"/>
  <c r="FY58" i="62" s="1"/>
  <c r="CY16" i="61"/>
  <c r="FU16" i="61" s="1"/>
  <c r="EE64" i="58"/>
  <c r="DA164" i="62"/>
  <c r="FW164" i="62" s="1"/>
  <c r="DA165" i="62"/>
  <c r="FW165" i="62" s="1"/>
  <c r="CW28" i="61"/>
  <c r="FS28" i="61" s="1"/>
  <c r="EC110" i="58"/>
  <c r="DA62" i="62"/>
  <c r="DA63" i="62"/>
  <c r="FW63" i="62" s="1"/>
  <c r="CW24" i="61"/>
  <c r="EC65" i="58"/>
  <c r="DA140" i="62"/>
  <c r="FW140" i="62" s="1"/>
  <c r="DA141" i="62"/>
  <c r="FW141" i="62" s="1"/>
  <c r="DA108" i="62"/>
  <c r="FW108" i="62" s="1"/>
  <c r="DA106" i="62"/>
  <c r="DA107" i="62"/>
  <c r="FW107" i="62" s="1"/>
  <c r="DD72" i="62"/>
  <c r="FZ72" i="62" s="1"/>
  <c r="EF69" i="58"/>
  <c r="DB173" i="62"/>
  <c r="FX173" i="62" s="1"/>
  <c r="DB174" i="62"/>
  <c r="DB172" i="62"/>
  <c r="FX172" i="62" s="1"/>
  <c r="CX43" i="61"/>
  <c r="ED93" i="58"/>
  <c r="DB243" i="62"/>
  <c r="FX243" i="62" s="1"/>
  <c r="DB65" i="62"/>
  <c r="FX65" i="62" s="1"/>
  <c r="DB64" i="62"/>
  <c r="FX64" i="62" s="1"/>
  <c r="DB66" i="62"/>
  <c r="FX66" i="62" s="1"/>
  <c r="CX32" i="61"/>
  <c r="FT32" i="61" s="1"/>
  <c r="ED66" i="58"/>
  <c r="DD194" i="62"/>
  <c r="FZ194" i="62" s="1"/>
  <c r="DD195" i="62"/>
  <c r="DD208" i="62"/>
  <c r="FZ208" i="62" s="1"/>
  <c r="DD210" i="62"/>
  <c r="FZ210" i="62" s="1"/>
  <c r="DD209" i="62"/>
  <c r="FZ209" i="62" s="1"/>
  <c r="EF99" i="58"/>
  <c r="CX20" i="61"/>
  <c r="FT20" i="61" s="1"/>
  <c r="ED109" i="58"/>
  <c r="DB239" i="62"/>
  <c r="FX239" i="62" s="1"/>
  <c r="DB238" i="62"/>
  <c r="FX238" i="62" s="1"/>
  <c r="DB34" i="62"/>
  <c r="FX34" i="62" s="1"/>
  <c r="DB36" i="62"/>
  <c r="FX36" i="62" s="1"/>
  <c r="DB35" i="62"/>
  <c r="FX35" i="62" s="1"/>
  <c r="CX22" i="61"/>
  <c r="ED56" i="58"/>
  <c r="DA176" i="62"/>
  <c r="FW176" i="62" s="1"/>
  <c r="DA177" i="62"/>
  <c r="FW177" i="62" s="1"/>
  <c r="DD182" i="62"/>
  <c r="FZ182" i="62" s="1"/>
  <c r="DD183" i="62"/>
  <c r="FZ183" i="62" s="1"/>
  <c r="DD219" i="62"/>
  <c r="DD218" i="62"/>
  <c r="FZ218" i="62" s="1"/>
  <c r="DC100" i="62"/>
  <c r="FY100" i="62" s="1"/>
  <c r="DC102" i="62"/>
  <c r="FY102" i="62" s="1"/>
  <c r="DC101" i="62"/>
  <c r="FY101" i="62" s="1"/>
  <c r="DB72" i="62"/>
  <c r="FX72" i="62" s="1"/>
  <c r="ED69" i="58"/>
  <c r="DB128" i="62"/>
  <c r="DB129" i="62"/>
  <c r="FX129" i="62" s="1"/>
  <c r="DA226" i="62"/>
  <c r="FW226" i="62" s="1"/>
  <c r="DA228" i="62"/>
  <c r="FW228" i="62" s="1"/>
  <c r="DA227" i="62"/>
  <c r="FW227" i="62" s="1"/>
  <c r="EC102" i="58"/>
  <c r="DD201" i="62"/>
  <c r="FZ201" i="62" s="1"/>
  <c r="DD200" i="62"/>
  <c r="FZ200" i="62" s="1"/>
  <c r="DD214" i="62"/>
  <c r="DD216" i="62"/>
  <c r="DD215" i="62"/>
  <c r="FZ215" i="62" s="1"/>
  <c r="EF100" i="58"/>
  <c r="DC87" i="62"/>
  <c r="FY87" i="62" s="1"/>
  <c r="CY41" i="61"/>
  <c r="FU41" i="61" s="1"/>
  <c r="EE77" i="58"/>
  <c r="DB244" i="62"/>
  <c r="FX244" i="62" s="1"/>
  <c r="DB70" i="62"/>
  <c r="FX70" i="62" s="1"/>
  <c r="DB71" i="62"/>
  <c r="FX71" i="62" s="1"/>
  <c r="ED68" i="58"/>
  <c r="DC224" i="62"/>
  <c r="DC225" i="62"/>
  <c r="FY225" i="62" s="1"/>
  <c r="DB247" i="62"/>
  <c r="FX247" i="62" s="1"/>
  <c r="DB78" i="62"/>
  <c r="DB76" i="62"/>
  <c r="DB77" i="62"/>
  <c r="FX77" i="62" s="1"/>
  <c r="ED72" i="58"/>
  <c r="DB248" i="62"/>
  <c r="DB82" i="62"/>
  <c r="FX82" i="62" s="1"/>
  <c r="DB83" i="62"/>
  <c r="CX17" i="61"/>
  <c r="FT17" i="61" s="1"/>
  <c r="ED74" i="58"/>
  <c r="DD197" i="62"/>
  <c r="FZ197" i="62" s="1"/>
  <c r="DD196" i="62"/>
  <c r="FZ196" i="62" s="1"/>
  <c r="DD198" i="62"/>
  <c r="FZ198" i="62" s="1"/>
  <c r="EF97" i="58"/>
  <c r="DC92" i="62"/>
  <c r="DC93" i="62"/>
  <c r="FY93" i="62" s="1"/>
  <c r="DD242" i="62"/>
  <c r="FZ242" i="62" s="1"/>
  <c r="DD56" i="62"/>
  <c r="DD57" i="62"/>
  <c r="EF63" i="58"/>
  <c r="DC243" i="62"/>
  <c r="FY243" i="62" s="1"/>
  <c r="DC64" i="62"/>
  <c r="FY64" i="62" s="1"/>
  <c r="DC65" i="62"/>
  <c r="FY65" i="62" s="1"/>
  <c r="DC66" i="62"/>
  <c r="FY66" i="62" s="1"/>
  <c r="CY32" i="61"/>
  <c r="FU32" i="61" s="1"/>
  <c r="EE66" i="58"/>
  <c r="DA246" i="62"/>
  <c r="FW246" i="62" s="1"/>
  <c r="CW9" i="61"/>
  <c r="FS9" i="61" s="1"/>
  <c r="EC71" i="58"/>
  <c r="DA167" i="62"/>
  <c r="FW167" i="62" s="1"/>
  <c r="DA168" i="62"/>
  <c r="FW168" i="62" s="1"/>
  <c r="DA166" i="62"/>
  <c r="FW166" i="62" s="1"/>
  <c r="CW27" i="61"/>
  <c r="FS27" i="61" s="1"/>
  <c r="CW35" i="61"/>
  <c r="EC92" i="58"/>
  <c r="CW12" i="61"/>
  <c r="FS12" i="61" s="1"/>
  <c r="EC104" i="58"/>
  <c r="DA149" i="62"/>
  <c r="FW149" i="62" s="1"/>
  <c r="DA150" i="62"/>
  <c r="FW150" i="62" s="1"/>
  <c r="DA148" i="62"/>
  <c r="CW11" i="61"/>
  <c r="EC89" i="58"/>
  <c r="DA247" i="62"/>
  <c r="FW247" i="62" s="1"/>
  <c r="DA76" i="62"/>
  <c r="FW76" i="62" s="1"/>
  <c r="DA78" i="62"/>
  <c r="DA77" i="62"/>
  <c r="FW77" i="62" s="1"/>
  <c r="EC72" i="58"/>
  <c r="DA123" i="62"/>
  <c r="FW123" i="62" s="1"/>
  <c r="DA122" i="62"/>
  <c r="FW122" i="62" s="1"/>
  <c r="DA93" i="62"/>
  <c r="FW93" i="62" s="1"/>
  <c r="DA92" i="62"/>
  <c r="FW92" i="62" s="1"/>
  <c r="DD189" i="62"/>
  <c r="DD188" i="62"/>
  <c r="DD204" i="62"/>
  <c r="FZ204" i="62" s="1"/>
  <c r="DD202" i="62"/>
  <c r="FZ202" i="62" s="1"/>
  <c r="DD203" i="62"/>
  <c r="FZ203" i="62" s="1"/>
  <c r="EF98" i="58"/>
  <c r="DC250" i="62"/>
  <c r="FY250" i="62" s="1"/>
  <c r="DC251" i="62"/>
  <c r="DC90" i="62"/>
  <c r="DC89" i="62"/>
  <c r="FY89" i="62" s="1"/>
  <c r="DC88" i="62"/>
  <c r="FY88" i="62" s="1"/>
  <c r="EE78" i="58"/>
  <c r="DD52" i="62"/>
  <c r="FZ52" i="62" s="1"/>
  <c r="DD53" i="62"/>
  <c r="FZ53" i="62" s="1"/>
  <c r="DD54" i="62"/>
  <c r="FZ54" i="62" s="1"/>
  <c r="CZ39" i="61"/>
  <c r="FV39" i="61" s="1"/>
  <c r="CZ8" i="61"/>
  <c r="FV8" i="61" s="1"/>
  <c r="EF62" i="58"/>
  <c r="DB231" i="62"/>
  <c r="DB230" i="62"/>
  <c r="DC231" i="62"/>
  <c r="DC230" i="62"/>
  <c r="DD241" i="62"/>
  <c r="FZ241" i="62" s="1"/>
  <c r="DD51" i="62"/>
  <c r="FZ51" i="62" s="1"/>
  <c r="DD50" i="62"/>
  <c r="FZ50" i="62" s="1"/>
  <c r="CZ31" i="61"/>
  <c r="EF61" i="58"/>
  <c r="DB236" i="62"/>
  <c r="FX236" i="62" s="1"/>
  <c r="DB26" i="62"/>
  <c r="FX26" i="62" s="1"/>
  <c r="DB24" i="62"/>
  <c r="CX6" i="61"/>
  <c r="FT6" i="61" s="1"/>
  <c r="CX29" i="61"/>
  <c r="FT29" i="61" s="1"/>
  <c r="ED53" i="58"/>
  <c r="ED52" i="58"/>
  <c r="DA197" i="62"/>
  <c r="DA198" i="62"/>
  <c r="DA196" i="62"/>
  <c r="FW196" i="62" s="1"/>
  <c r="EC97" i="58"/>
  <c r="DD191" i="62"/>
  <c r="FZ191" i="62" s="1"/>
  <c r="DD190" i="62"/>
  <c r="FZ190" i="62" s="1"/>
  <c r="DD192" i="62"/>
  <c r="FZ192" i="62" s="1"/>
  <c r="EF96" i="58"/>
  <c r="DC204" i="62"/>
  <c r="FY204" i="62" s="1"/>
  <c r="DC203" i="62"/>
  <c r="FY203" i="62" s="1"/>
  <c r="DC202" i="62"/>
  <c r="FY202" i="62" s="1"/>
  <c r="EE98" i="58"/>
  <c r="DB63" i="62"/>
  <c r="FX63" i="62" s="1"/>
  <c r="DB62" i="62"/>
  <c r="FX62" i="62" s="1"/>
  <c r="CX24" i="61"/>
  <c r="FT24" i="61" s="1"/>
  <c r="ED65" i="58"/>
  <c r="DC158" i="62"/>
  <c r="DC159" i="62"/>
  <c r="FY159" i="62" s="1"/>
  <c r="DA210" i="62"/>
  <c r="FW210" i="62" s="1"/>
  <c r="DA208" i="62"/>
  <c r="DA209" i="62"/>
  <c r="FW209" i="62" s="1"/>
  <c r="EC99" i="58"/>
  <c r="DD172" i="62"/>
  <c r="DD173" i="62"/>
  <c r="DD174" i="62"/>
  <c r="FZ174" i="62" s="1"/>
  <c r="CZ43" i="61"/>
  <c r="FV43" i="61" s="1"/>
  <c r="EF93" i="58"/>
  <c r="DC222" i="62"/>
  <c r="FY222" i="62" s="1"/>
  <c r="DC221" i="62"/>
  <c r="DC220" i="62"/>
  <c r="EE101" i="58"/>
  <c r="DB246" i="62"/>
  <c r="FX246" i="62" s="1"/>
  <c r="CX9" i="61"/>
  <c r="FT9" i="61" s="1"/>
  <c r="ED71" i="58"/>
  <c r="DB69" i="62"/>
  <c r="FX69" i="62" s="1"/>
  <c r="DB68" i="62"/>
  <c r="FX68" i="62" s="1"/>
  <c r="CX40" i="61"/>
  <c r="FT40" i="61" s="1"/>
  <c r="ED67" i="58"/>
  <c r="CX28" i="61"/>
  <c r="FT28" i="61" s="1"/>
  <c r="ED110" i="58"/>
  <c r="DC236" i="62"/>
  <c r="FY236" i="62" s="1"/>
  <c r="DC26" i="62"/>
  <c r="DC24" i="62"/>
  <c r="CY29" i="61"/>
  <c r="FU29" i="61" s="1"/>
  <c r="CY6" i="61"/>
  <c r="FU6" i="61" s="1"/>
  <c r="EE53" i="58"/>
  <c r="EE52" i="58"/>
  <c r="DD45" i="62"/>
  <c r="DD44" i="62"/>
  <c r="FZ44" i="62" s="1"/>
  <c r="CZ15" i="61"/>
  <c r="FV15" i="61" s="1"/>
  <c r="EF59" i="58"/>
  <c r="DC232" i="62"/>
  <c r="EE103" i="58"/>
  <c r="DC155" i="62"/>
  <c r="DC156" i="62"/>
  <c r="DC154" i="62"/>
  <c r="FY154" i="62" s="1"/>
  <c r="EE90" i="58"/>
  <c r="DC189" i="62"/>
  <c r="FY189" i="62" s="1"/>
  <c r="DC188" i="62"/>
  <c r="FY188" i="62" s="1"/>
  <c r="DD231" i="62"/>
  <c r="DD230" i="62"/>
  <c r="FZ230" i="62" s="1"/>
  <c r="DC207" i="62"/>
  <c r="DC206" i="62"/>
  <c r="FY206" i="62" s="1"/>
  <c r="DB135" i="62"/>
  <c r="DB134" i="62"/>
  <c r="FX134" i="62" s="1"/>
  <c r="CW36" i="61"/>
  <c r="FS36" i="61" s="1"/>
  <c r="EC111" i="58"/>
  <c r="DA170" i="62"/>
  <c r="FW170" i="62" s="1"/>
  <c r="DA171" i="62"/>
  <c r="FW171" i="62" s="1"/>
  <c r="DA243" i="62"/>
  <c r="FW243" i="62" s="1"/>
  <c r="DA66" i="62"/>
  <c r="DA65" i="62"/>
  <c r="FW65" i="62" s="1"/>
  <c r="DA64" i="62"/>
  <c r="FW64" i="62" s="1"/>
  <c r="CW32" i="61"/>
  <c r="EC66" i="58"/>
  <c r="DA126" i="62"/>
  <c r="DA125" i="62"/>
  <c r="FW125" i="62" s="1"/>
  <c r="DA124" i="62"/>
  <c r="FW124" i="62" s="1"/>
  <c r="EC85" i="58"/>
  <c r="DA254" i="62"/>
  <c r="DA110" i="62"/>
  <c r="FW110" i="62" s="1"/>
  <c r="CW34" i="61"/>
  <c r="CW26" i="61"/>
  <c r="FS26" i="61" s="1"/>
  <c r="EC82" i="58"/>
  <c r="DD176" i="62"/>
  <c r="FZ176" i="62" s="1"/>
  <c r="DD177" i="62"/>
  <c r="FZ177" i="62" s="1"/>
  <c r="DD227" i="62"/>
  <c r="FZ227" i="62" s="1"/>
  <c r="DD228" i="62"/>
  <c r="DD226" i="62"/>
  <c r="EF102" i="58"/>
  <c r="DB232" i="62"/>
  <c r="FX232" i="62" s="1"/>
  <c r="ED103" i="58"/>
  <c r="DB260" i="62"/>
  <c r="FX260" i="62" s="1"/>
  <c r="DB259" i="62"/>
  <c r="FX259" i="62" s="1"/>
  <c r="DB258" i="62"/>
  <c r="DB143" i="62"/>
  <c r="FX143" i="62" s="1"/>
  <c r="DB144" i="62"/>
  <c r="FX144" i="62" s="1"/>
  <c r="DB142" i="62"/>
  <c r="FX142" i="62" s="1"/>
  <c r="ED88" i="58"/>
  <c r="DB222" i="62"/>
  <c r="FX222" i="62" s="1"/>
  <c r="DB221" i="62"/>
  <c r="FX221" i="62" s="1"/>
  <c r="DB220" i="62"/>
  <c r="FX220" i="62" s="1"/>
  <c r="ED101" i="58"/>
  <c r="CZ44" i="61"/>
  <c r="FV44" i="61" s="1"/>
  <c r="EF112" i="58"/>
  <c r="DB254" i="62"/>
  <c r="DB110" i="62"/>
  <c r="FX110" i="62" s="1"/>
  <c r="CX26" i="61"/>
  <c r="FT26" i="61" s="1"/>
  <c r="CX34" i="61"/>
  <c r="ED82" i="58"/>
  <c r="DD180" i="62"/>
  <c r="FZ180" i="62" s="1"/>
  <c r="DD178" i="62"/>
  <c r="FZ178" i="62" s="1"/>
  <c r="DD179" i="62"/>
  <c r="FZ179" i="62" s="1"/>
  <c r="EF94" i="58"/>
  <c r="DA178" i="62"/>
  <c r="FW178" i="62" s="1"/>
  <c r="DA180" i="62"/>
  <c r="FW180" i="62" s="1"/>
  <c r="DA179" i="62"/>
  <c r="FW179" i="62" s="1"/>
  <c r="EC94" i="58"/>
  <c r="DB208" i="62"/>
  <c r="DB210" i="62"/>
  <c r="FX210" i="62" s="1"/>
  <c r="DB209" i="62"/>
  <c r="FX209" i="62" s="1"/>
  <c r="ED99" i="58"/>
  <c r="DC210" i="62"/>
  <c r="FY210" i="62" s="1"/>
  <c r="DC209" i="62"/>
  <c r="FY209" i="62" s="1"/>
  <c r="DC208" i="62"/>
  <c r="EE99" i="58"/>
  <c r="DB84" i="62"/>
  <c r="FX84" i="62" s="1"/>
  <c r="CX25" i="61"/>
  <c r="ED75" i="58"/>
  <c r="DB29" i="62"/>
  <c r="FX29" i="62" s="1"/>
  <c r="DB32" i="62"/>
  <c r="FX32" i="62" s="1"/>
  <c r="DB33" i="62"/>
  <c r="DB30" i="62"/>
  <c r="FX30" i="62" s="1"/>
  <c r="ED55" i="58"/>
  <c r="DA39" i="62"/>
  <c r="DA38" i="62"/>
  <c r="CW30" i="61"/>
  <c r="CW7" i="61"/>
  <c r="FS7" i="61" s="1"/>
  <c r="EC57" i="58"/>
  <c r="DA231" i="62"/>
  <c r="FW231" i="62" s="1"/>
  <c r="DA230" i="62"/>
  <c r="FW230" i="62" s="1"/>
  <c r="DB228" i="62"/>
  <c r="FX228" i="62" s="1"/>
  <c r="DB227" i="62"/>
  <c r="FX227" i="62" s="1"/>
  <c r="DB226" i="62"/>
  <c r="FX226" i="62" s="1"/>
  <c r="ED102" i="58"/>
  <c r="DC227" i="62"/>
  <c r="FY227" i="62" s="1"/>
  <c r="DC228" i="62"/>
  <c r="FY228" i="62" s="1"/>
  <c r="DC226" i="62"/>
  <c r="FY226" i="62" s="1"/>
  <c r="EE102" i="58"/>
  <c r="DB237" i="62"/>
  <c r="FX237" i="62" s="1"/>
  <c r="DB27" i="62"/>
  <c r="DB28" i="62"/>
  <c r="FX28" i="62" s="1"/>
  <c r="CX37" i="61"/>
  <c r="FT37" i="61" s="1"/>
  <c r="CX14" i="61"/>
  <c r="FT14" i="61" s="1"/>
  <c r="ED54" i="58"/>
  <c r="DB155" i="62"/>
  <c r="FX155" i="62" s="1"/>
  <c r="DB154" i="62"/>
  <c r="FX154" i="62" s="1"/>
  <c r="DB156" i="62"/>
  <c r="FX156" i="62" s="1"/>
  <c r="ED90" i="58"/>
  <c r="CY20" i="61"/>
  <c r="FU20" i="61" s="1"/>
  <c r="EE109" i="58"/>
  <c r="DB242" i="62"/>
  <c r="DB57" i="62"/>
  <c r="DB56" i="62"/>
  <c r="FX56" i="62" s="1"/>
  <c r="ED63" i="58"/>
  <c r="DB235" i="62"/>
  <c r="FX235" i="62" s="1"/>
  <c r="DB23" i="62"/>
  <c r="FX23" i="62" s="1"/>
  <c r="DB22" i="62"/>
  <c r="FX22" i="62" s="1"/>
  <c r="DB21" i="62"/>
  <c r="FX21" i="62" s="1"/>
  <c r="DB20" i="62"/>
  <c r="FX20" i="62" s="1"/>
  <c r="CX21" i="61"/>
  <c r="FT21" i="61" s="1"/>
  <c r="ED51" i="58"/>
  <c r="ED50" i="58"/>
  <c r="DD39" i="62"/>
  <c r="FZ39" i="62" s="1"/>
  <c r="DD38" i="62"/>
  <c r="CZ7" i="61"/>
  <c r="FV7" i="61" s="1"/>
  <c r="CZ30" i="61"/>
  <c r="FV30" i="61" s="1"/>
  <c r="EF57" i="58"/>
  <c r="CW20" i="61"/>
  <c r="EC109" i="58"/>
  <c r="DD254" i="62"/>
  <c r="FZ254" i="62" s="1"/>
  <c r="DD110" i="62"/>
  <c r="FZ110" i="62" s="1"/>
  <c r="CZ26" i="61"/>
  <c r="CZ34" i="61"/>
  <c r="FV34" i="61" s="1"/>
  <c r="EF82" i="58"/>
  <c r="DA153" i="62"/>
  <c r="FW153" i="62" s="1"/>
  <c r="DA152" i="62"/>
  <c r="FW152" i="62" s="1"/>
  <c r="DA80" i="62"/>
  <c r="FW80" i="62" s="1"/>
  <c r="DA81" i="62"/>
  <c r="FW81" i="62" s="1"/>
  <c r="EC73" i="58"/>
  <c r="DA84" i="62"/>
  <c r="CW25" i="61"/>
  <c r="FS25" i="61" s="1"/>
  <c r="EC75" i="58"/>
  <c r="DA94" i="62"/>
  <c r="DA96" i="62"/>
  <c r="FW96" i="62" s="1"/>
  <c r="DA95" i="62"/>
  <c r="FW95" i="62" s="1"/>
  <c r="CW10" i="61"/>
  <c r="FS10" i="61" s="1"/>
  <c r="EC79" i="58"/>
  <c r="DB213" i="62"/>
  <c r="FX213" i="62" s="1"/>
  <c r="DB212" i="62"/>
  <c r="FX212" i="62" s="1"/>
  <c r="DC213" i="62"/>
  <c r="FY213" i="62" s="1"/>
  <c r="DC212" i="62"/>
  <c r="CX36" i="61"/>
  <c r="FT36" i="61" s="1"/>
  <c r="ED111" i="58"/>
  <c r="DB149" i="62"/>
  <c r="FX149" i="62" s="1"/>
  <c r="DB148" i="62"/>
  <c r="FX148" i="62" s="1"/>
  <c r="DB150" i="62"/>
  <c r="FX150" i="62" s="1"/>
  <c r="CX11" i="61"/>
  <c r="FT11" i="61" s="1"/>
  <c r="ED89" i="58"/>
  <c r="DC235" i="62"/>
  <c r="FY235" i="62" s="1"/>
  <c r="DC21" i="62"/>
  <c r="FY21" i="62" s="1"/>
  <c r="DC23" i="62"/>
  <c r="FY23" i="62" s="1"/>
  <c r="DC22" i="62"/>
  <c r="FY22" i="62" s="1"/>
  <c r="DC20" i="62"/>
  <c r="FY20" i="62" s="1"/>
  <c r="CY21" i="61"/>
  <c r="EE51" i="58"/>
  <c r="EE50" i="58"/>
  <c r="CZ20" i="61"/>
  <c r="FV20" i="61" s="1"/>
  <c r="EF109" i="58"/>
  <c r="DB101" i="62"/>
  <c r="FX101" i="62" s="1"/>
  <c r="DB102" i="62"/>
  <c r="FX102" i="62" s="1"/>
  <c r="DB100" i="62"/>
  <c r="FX100" i="62" s="1"/>
  <c r="DB176" i="62"/>
  <c r="FX176" i="62" s="1"/>
  <c r="DB177" i="62"/>
  <c r="FX177" i="62" s="1"/>
  <c r="DB162" i="62"/>
  <c r="FX162" i="62" s="1"/>
  <c r="DB161" i="62"/>
  <c r="DB160" i="62"/>
  <c r="FX160" i="62" s="1"/>
  <c r="CX19" i="61"/>
  <c r="FT19" i="61" s="1"/>
  <c r="ED91" i="58"/>
  <c r="DD236" i="62"/>
  <c r="FZ236" i="62" s="1"/>
  <c r="DD26" i="62"/>
  <c r="FZ26" i="62" s="1"/>
  <c r="DD24" i="62"/>
  <c r="FZ24" i="62" s="1"/>
  <c r="CZ29" i="61"/>
  <c r="FV29" i="61" s="1"/>
  <c r="CZ6" i="61"/>
  <c r="FV6" i="61" s="1"/>
  <c r="EF53" i="58"/>
  <c r="EF52" i="58"/>
  <c r="DB93" i="62"/>
  <c r="FX93" i="62" s="1"/>
  <c r="DB92" i="62"/>
  <c r="FX92" i="62" s="1"/>
  <c r="DD30" i="62"/>
  <c r="FZ30" i="62" s="1"/>
  <c r="DD29" i="62"/>
  <c r="FZ29" i="62" s="1"/>
  <c r="DD33" i="62"/>
  <c r="FZ33" i="62" s="1"/>
  <c r="DD32" i="62"/>
  <c r="EF55" i="58"/>
  <c r="DA42" i="62"/>
  <c r="FW42" i="62" s="1"/>
  <c r="DA40" i="62"/>
  <c r="FW40" i="62" s="1"/>
  <c r="DA41" i="62"/>
  <c r="FW41" i="62" s="1"/>
  <c r="CW38" i="61"/>
  <c r="FS38" i="61" s="1"/>
  <c r="EC58" i="58"/>
  <c r="DA213" i="62"/>
  <c r="FW213" i="62" s="1"/>
  <c r="DA212" i="62"/>
  <c r="DB158" i="62"/>
  <c r="FX158" i="62" s="1"/>
  <c r="DB159" i="62"/>
  <c r="FX159" i="62" s="1"/>
  <c r="DD235" i="62"/>
  <c r="DD23" i="62"/>
  <c r="DD22" i="62"/>
  <c r="FZ22" i="62" s="1"/>
  <c r="DD21" i="62"/>
  <c r="FZ21" i="62" s="1"/>
  <c r="DD20" i="62"/>
  <c r="FZ20" i="62" s="1"/>
  <c r="CZ21" i="61"/>
  <c r="FV21" i="61" s="1"/>
  <c r="EF51" i="58"/>
  <c r="EF50" i="58"/>
  <c r="CZ36" i="61"/>
  <c r="FV36" i="61" s="1"/>
  <c r="EF111" i="58"/>
  <c r="DB107" i="62"/>
  <c r="FX107" i="62" s="1"/>
  <c r="DB108" i="62"/>
  <c r="FX108" i="62" s="1"/>
  <c r="DB106" i="62"/>
  <c r="FX106" i="62" s="1"/>
  <c r="DD237" i="62"/>
  <c r="FZ237" i="62" s="1"/>
  <c r="DD27" i="62"/>
  <c r="FZ27" i="62" s="1"/>
  <c r="DD28" i="62"/>
  <c r="FZ28" i="62" s="1"/>
  <c r="CZ14" i="61"/>
  <c r="FV14" i="61" s="1"/>
  <c r="CZ37" i="61"/>
  <c r="FV37" i="61" s="1"/>
  <c r="EF54" i="58"/>
  <c r="DC257" i="62"/>
  <c r="FY257" i="62" s="1"/>
  <c r="DC131" i="62"/>
  <c r="FY131" i="62" s="1"/>
  <c r="DC132" i="62"/>
  <c r="DC130" i="62"/>
  <c r="FY130" i="62" s="1"/>
  <c r="EE86" i="58"/>
  <c r="DD60" i="62"/>
  <c r="FZ60" i="62" s="1"/>
  <c r="DD59" i="62"/>
  <c r="FZ59" i="62" s="1"/>
  <c r="DD58" i="62"/>
  <c r="FZ58" i="62" s="1"/>
  <c r="CZ16" i="61"/>
  <c r="FV16" i="61" s="1"/>
  <c r="EF64" i="58"/>
  <c r="DC11" i="62"/>
  <c r="FY11" i="62" s="1"/>
  <c r="DC12" i="62"/>
  <c r="FY12" i="62" s="1"/>
  <c r="CY5" i="61"/>
  <c r="EE34" i="58"/>
  <c r="EE32" i="58"/>
  <c r="EE31" i="58"/>
  <c r="EE33" i="58"/>
  <c r="EE35" i="58"/>
  <c r="EE36" i="58"/>
  <c r="EE37" i="58"/>
  <c r="DB214" i="62"/>
  <c r="FX214" i="62" s="1"/>
  <c r="DB216" i="62"/>
  <c r="FX216" i="62" s="1"/>
  <c r="DB215" i="62"/>
  <c r="FX215" i="62" s="1"/>
  <c r="ED100" i="58"/>
  <c r="DC216" i="62"/>
  <c r="FY216" i="62" s="1"/>
  <c r="DC215" i="62"/>
  <c r="DC214" i="62"/>
  <c r="FY214" i="62" s="1"/>
  <c r="EE100" i="58"/>
  <c r="DB147" i="62"/>
  <c r="FX147" i="62" s="1"/>
  <c r="DB146" i="62"/>
  <c r="FX146" i="62" s="1"/>
  <c r="CW44" i="61"/>
  <c r="FS44" i="61" s="1"/>
  <c r="EC112" i="58"/>
  <c r="DA155" i="62"/>
  <c r="FW155" i="62" s="1"/>
  <c r="DA156" i="62"/>
  <c r="DA154" i="62"/>
  <c r="FW154" i="62" s="1"/>
  <c r="EC90" i="58"/>
  <c r="DA69" i="62"/>
  <c r="FW69" i="62" s="1"/>
  <c r="DA68" i="62"/>
  <c r="FW68" i="62" s="1"/>
  <c r="CW40" i="61"/>
  <c r="FS40" i="61" s="1"/>
  <c r="EC67" i="58"/>
  <c r="DA248" i="62"/>
  <c r="FW248" i="62" s="1"/>
  <c r="DA82" i="62"/>
  <c r="FW82" i="62" s="1"/>
  <c r="DA83" i="62"/>
  <c r="FW83" i="62" s="1"/>
  <c r="CW17" i="61"/>
  <c r="FS17" i="61" s="1"/>
  <c r="EC74" i="58"/>
  <c r="DB202" i="62"/>
  <c r="DB204" i="62"/>
  <c r="FX204" i="62" s="1"/>
  <c r="DB203" i="62"/>
  <c r="FX203" i="62" s="1"/>
  <c r="ED98" i="58"/>
  <c r="DB94" i="62"/>
  <c r="FX94" i="62" s="1"/>
  <c r="DB96" i="62"/>
  <c r="FX96" i="62" s="1"/>
  <c r="DB95" i="62"/>
  <c r="CX10" i="61"/>
  <c r="FT10" i="61" s="1"/>
  <c r="ED79" i="58"/>
  <c r="DC122" i="62"/>
  <c r="FY122" i="62" s="1"/>
  <c r="DC123" i="62"/>
  <c r="DD170" i="62"/>
  <c r="FZ170" i="62" s="1"/>
  <c r="DD171" i="62"/>
  <c r="FZ171" i="62" s="1"/>
  <c r="DB141" i="62"/>
  <c r="FX141" i="62" s="1"/>
  <c r="DB140" i="62"/>
  <c r="FX140" i="62" s="1"/>
  <c r="DC149" i="62"/>
  <c r="FY149" i="62" s="1"/>
  <c r="DC150" i="62"/>
  <c r="FY150" i="62" s="1"/>
  <c r="DC148" i="62"/>
  <c r="FY148" i="62" s="1"/>
  <c r="CY11" i="61"/>
  <c r="EE89" i="58"/>
  <c r="DB167" i="62"/>
  <c r="FX167" i="62" s="1"/>
  <c r="DB166" i="62"/>
  <c r="FX166" i="62" s="1"/>
  <c r="DB168" i="62"/>
  <c r="FX168" i="62" s="1"/>
  <c r="CX27" i="61"/>
  <c r="FT27" i="61" s="1"/>
  <c r="CX35" i="61"/>
  <c r="FT35" i="61" s="1"/>
  <c r="ED92" i="58"/>
  <c r="DC17" i="62"/>
  <c r="DC18" i="62"/>
  <c r="FY18" i="62" s="1"/>
  <c r="DC16" i="62"/>
  <c r="CY13" i="61"/>
  <c r="FU13" i="61" s="1"/>
  <c r="EE48" i="58"/>
  <c r="EE46" i="58"/>
  <c r="EE44" i="58"/>
  <c r="EE43" i="58"/>
  <c r="EE47" i="58"/>
  <c r="EE45" i="58"/>
  <c r="EE42" i="58"/>
  <c r="EE49" i="58"/>
  <c r="DB252" i="62"/>
  <c r="FX252" i="62" s="1"/>
  <c r="DB99" i="62"/>
  <c r="FX99" i="62" s="1"/>
  <c r="DB98" i="62"/>
  <c r="ED80" i="58"/>
  <c r="DD240" i="62"/>
  <c r="FZ240" i="62" s="1"/>
  <c r="DD47" i="62"/>
  <c r="FZ47" i="62" s="1"/>
  <c r="DD48" i="62"/>
  <c r="FZ48" i="62" s="1"/>
  <c r="DD46" i="62"/>
  <c r="FZ46" i="62" s="1"/>
  <c r="CZ23" i="61"/>
  <c r="FV23" i="61" s="1"/>
  <c r="EF60" i="58"/>
  <c r="DA237" i="62"/>
  <c r="DA28" i="62"/>
  <c r="FW28" i="62" s="1"/>
  <c r="DA27" i="62"/>
  <c r="CW14" i="61"/>
  <c r="CW37" i="61"/>
  <c r="FS37" i="61" s="1"/>
  <c r="EC54" i="58"/>
  <c r="DA214" i="62"/>
  <c r="FW214" i="62" s="1"/>
  <c r="DA216" i="62"/>
  <c r="FW216" i="62" s="1"/>
  <c r="DA215" i="62"/>
  <c r="FW215" i="62" s="1"/>
  <c r="EC100" i="58"/>
  <c r="DC255" i="62"/>
  <c r="FY255" i="62" s="1"/>
  <c r="DC112" i="62"/>
  <c r="FY112" i="62" s="1"/>
  <c r="DC114" i="62"/>
  <c r="DC113" i="62"/>
  <c r="FY113" i="62" s="1"/>
  <c r="CY42" i="61"/>
  <c r="EE83" i="58"/>
  <c r="DC15" i="62"/>
  <c r="FY15" i="62" s="1"/>
  <c r="DC14" i="62"/>
  <c r="FY14" i="62" s="1"/>
  <c r="EE40" i="58"/>
  <c r="EE39" i="58"/>
  <c r="EE41" i="58"/>
  <c r="EE38" i="58"/>
  <c r="DB249" i="62"/>
  <c r="FX249" i="62" s="1"/>
  <c r="DB86" i="62"/>
  <c r="CX33" i="61"/>
  <c r="FT33" i="61" s="1"/>
  <c r="ED76" i="58"/>
  <c r="DC137" i="62"/>
  <c r="FY137" i="62" s="1"/>
  <c r="DC138" i="62"/>
  <c r="FY138" i="62" s="1"/>
  <c r="DC136" i="62"/>
  <c r="EE87" i="58"/>
  <c r="DC218" i="62"/>
  <c r="FY218" i="62" s="1"/>
  <c r="DC219" i="62"/>
  <c r="FY219" i="62" s="1"/>
  <c r="DB81" i="62"/>
  <c r="FX81" i="62" s="1"/>
  <c r="DB80" i="62"/>
  <c r="FX80" i="62" s="1"/>
  <c r="ED73" i="58"/>
  <c r="DC201" i="62"/>
  <c r="FY201" i="62" s="1"/>
  <c r="DC200" i="62"/>
  <c r="FY200" i="62" s="1"/>
  <c r="DB126" i="62"/>
  <c r="DB125" i="62"/>
  <c r="DB124" i="62"/>
  <c r="ED85" i="58"/>
  <c r="DA159" i="62"/>
  <c r="FW159" i="62" s="1"/>
  <c r="DA158" i="62"/>
  <c r="FW158" i="62" s="1"/>
  <c r="DA128" i="62"/>
  <c r="FW128" i="62" s="1"/>
  <c r="DA129" i="62"/>
  <c r="FW129" i="62" s="1"/>
  <c r="DB164" i="62"/>
  <c r="FX164" i="62" s="1"/>
  <c r="DB165" i="62"/>
  <c r="FX165" i="62" s="1"/>
  <c r="DD12" i="62"/>
  <c r="DD11" i="62"/>
  <c r="FZ11" i="62" s="1"/>
  <c r="CZ5" i="61"/>
  <c r="EF36" i="58"/>
  <c r="EF37" i="58"/>
  <c r="EF31" i="58"/>
  <c r="EF33" i="58"/>
  <c r="EF34" i="58"/>
  <c r="EF35" i="58"/>
  <c r="EF32" i="58"/>
  <c r="DD232" i="62"/>
  <c r="FZ232" i="62" s="1"/>
  <c r="EF103" i="58"/>
  <c r="DB87" i="62"/>
  <c r="FX87" i="62" s="1"/>
  <c r="CX41" i="61"/>
  <c r="ED77" i="58"/>
  <c r="DB18" i="62"/>
  <c r="FX18" i="62" s="1"/>
  <c r="DB17" i="62"/>
  <c r="DB16" i="62"/>
  <c r="FX16" i="62" s="1"/>
  <c r="CX13" i="61"/>
  <c r="FT13" i="61" s="1"/>
  <c r="ED48" i="58"/>
  <c r="ED46" i="58"/>
  <c r="ED44" i="58"/>
  <c r="ED43" i="58"/>
  <c r="ED47" i="58"/>
  <c r="ED45" i="58"/>
  <c r="ED49" i="58"/>
  <c r="ED42" i="58"/>
  <c r="DD161" i="62"/>
  <c r="FZ161" i="62" s="1"/>
  <c r="DD160" i="62"/>
  <c r="FZ160" i="62" s="1"/>
  <c r="DD162" i="62"/>
  <c r="FZ162" i="62" s="1"/>
  <c r="CZ19" i="61"/>
  <c r="FV19" i="61" s="1"/>
  <c r="EF91" i="58"/>
  <c r="DB255" i="62"/>
  <c r="FX255" i="62" s="1"/>
  <c r="DB112" i="62"/>
  <c r="FX112" i="62" s="1"/>
  <c r="DB114" i="62"/>
  <c r="FX114" i="62" s="1"/>
  <c r="DB113" i="62"/>
  <c r="FX113" i="62" s="1"/>
  <c r="CX42" i="61"/>
  <c r="FT42" i="61" s="1"/>
  <c r="ED83" i="58"/>
  <c r="DA182" i="62"/>
  <c r="FW182" i="62" s="1"/>
  <c r="DA183" i="62"/>
  <c r="FW183" i="62" s="1"/>
  <c r="DC140" i="62"/>
  <c r="FY140" i="62" s="1"/>
  <c r="DC141" i="62"/>
  <c r="FY141" i="62" s="1"/>
  <c r="DD149" i="62"/>
  <c r="FZ149" i="62" s="1"/>
  <c r="DD150" i="62"/>
  <c r="FZ150" i="62" s="1"/>
  <c r="DD148" i="62"/>
  <c r="FZ148" i="62" s="1"/>
  <c r="CZ11" i="61"/>
  <c r="FV11" i="61" s="1"/>
  <c r="EF89" i="58"/>
  <c r="DB256" i="62"/>
  <c r="DB119" i="62"/>
  <c r="FX119" i="62" s="1"/>
  <c r="DB120" i="62"/>
  <c r="DB118" i="62"/>
  <c r="FX118" i="62" s="1"/>
  <c r="ED84" i="58"/>
  <c r="DA29" i="62"/>
  <c r="DA32" i="62"/>
  <c r="FW32" i="62" s="1"/>
  <c r="DA33" i="62"/>
  <c r="DA30" i="62"/>
  <c r="EC55" i="58"/>
  <c r="DA242" i="62"/>
  <c r="FW242" i="62" s="1"/>
  <c r="DA56" i="62"/>
  <c r="DA57" i="62"/>
  <c r="FW57" i="62" s="1"/>
  <c r="EC63" i="58"/>
  <c r="DC256" i="62"/>
  <c r="FY256" i="62" s="1"/>
  <c r="DC119" i="62"/>
  <c r="DC118" i="62"/>
  <c r="FY118" i="62" s="1"/>
  <c r="DC120" i="62"/>
  <c r="FY120" i="62" s="1"/>
  <c r="EE84" i="58"/>
  <c r="DD167" i="62"/>
  <c r="FZ167" i="62" s="1"/>
  <c r="DD166" i="62"/>
  <c r="FZ166" i="62" s="1"/>
  <c r="DD168" i="62"/>
  <c r="CZ27" i="61"/>
  <c r="FV27" i="61" s="1"/>
  <c r="CZ35" i="61"/>
  <c r="FV35" i="61" s="1"/>
  <c r="EF92" i="58"/>
  <c r="DB137" i="62"/>
  <c r="DB136" i="62"/>
  <c r="FX136" i="62" s="1"/>
  <c r="DB138" i="62"/>
  <c r="FX138" i="62" s="1"/>
  <c r="ED87" i="58"/>
  <c r="DD16" i="62"/>
  <c r="FZ16" i="62" s="1"/>
  <c r="DD17" i="62"/>
  <c r="FZ17" i="62" s="1"/>
  <c r="DD18" i="62"/>
  <c r="FZ18" i="62" s="1"/>
  <c r="CZ13" i="61"/>
  <c r="FV13" i="61" s="1"/>
  <c r="EF49" i="58"/>
  <c r="EF48" i="58"/>
  <c r="EF46" i="58"/>
  <c r="EF45" i="58"/>
  <c r="EF44" i="58"/>
  <c r="EF43" i="58"/>
  <c r="EF47" i="58"/>
  <c r="EF42" i="58"/>
  <c r="CY28" i="61"/>
  <c r="FU28" i="61" s="1"/>
  <c r="EE110" i="58"/>
  <c r="DA244" i="62"/>
  <c r="DA71" i="62"/>
  <c r="FW71" i="62" s="1"/>
  <c r="DA70" i="62"/>
  <c r="FW70" i="62" s="1"/>
  <c r="EC68" i="58"/>
  <c r="DC134" i="62"/>
  <c r="FY134" i="62" s="1"/>
  <c r="DC135" i="62"/>
  <c r="CX44" i="61"/>
  <c r="FT44" i="61" s="1"/>
  <c r="ED112" i="58"/>
  <c r="DA162" i="62"/>
  <c r="FW162" i="62" s="1"/>
  <c r="DA161" i="62"/>
  <c r="DA160" i="62"/>
  <c r="FW160" i="62" s="1"/>
  <c r="CW19" i="61"/>
  <c r="FS19" i="61" s="1"/>
  <c r="EC91" i="58"/>
  <c r="DA11" i="62"/>
  <c r="FW11" i="62" s="1"/>
  <c r="DA12" i="62"/>
  <c r="FW12" i="62" s="1"/>
  <c r="CW5" i="61"/>
  <c r="FS5" i="61" s="1"/>
  <c r="EC32" i="58"/>
  <c r="EC35" i="58"/>
  <c r="EC37" i="58"/>
  <c r="EC34" i="58"/>
  <c r="EC31" i="58"/>
  <c r="EC36" i="58"/>
  <c r="EC33" i="58"/>
  <c r="DA257" i="62"/>
  <c r="FW257" i="62" s="1"/>
  <c r="DA130" i="62"/>
  <c r="FW130" i="62" s="1"/>
  <c r="DA132" i="62"/>
  <c r="FW132" i="62" s="1"/>
  <c r="DA131" i="62"/>
  <c r="FW131" i="62" s="1"/>
  <c r="EC86" i="58"/>
  <c r="DA252" i="62"/>
  <c r="FW252" i="62" s="1"/>
  <c r="DA99" i="62"/>
  <c r="DA98" i="62"/>
  <c r="FW98" i="62" s="1"/>
  <c r="EC80" i="58"/>
  <c r="DB170" i="62"/>
  <c r="FX170" i="62" s="1"/>
  <c r="DB171" i="62"/>
  <c r="FX171" i="62" s="1"/>
  <c r="DD153" i="62"/>
  <c r="FZ153" i="62" s="1"/>
  <c r="DD152" i="62"/>
  <c r="FZ152" i="62" s="1"/>
  <c r="DB122" i="62"/>
  <c r="FX122" i="62" s="1"/>
  <c r="DB123" i="62"/>
  <c r="DC53" i="62"/>
  <c r="FY53" i="62" s="1"/>
  <c r="DC54" i="62"/>
  <c r="FY54" i="62" s="1"/>
  <c r="DC52" i="62"/>
  <c r="FY52" i="62" s="1"/>
  <c r="CY39" i="61"/>
  <c r="FU39" i="61" s="1"/>
  <c r="CY8" i="61"/>
  <c r="EE62" i="58"/>
  <c r="DD126" i="62"/>
  <c r="DD124" i="62"/>
  <c r="DD125" i="62"/>
  <c r="EF85" i="58"/>
  <c r="DA200" i="62"/>
  <c r="FW200" i="62" s="1"/>
  <c r="DA201" i="62"/>
  <c r="FW201" i="62" s="1"/>
  <c r="DB14" i="62"/>
  <c r="FX14" i="62" s="1"/>
  <c r="DB15" i="62"/>
  <c r="ED41" i="58"/>
  <c r="ED40" i="58"/>
  <c r="ED39" i="58"/>
  <c r="ED38" i="58"/>
  <c r="DD159" i="62"/>
  <c r="FZ159" i="62" s="1"/>
  <c r="DD158" i="62"/>
  <c r="DD87" i="62"/>
  <c r="FZ87" i="62" s="1"/>
  <c r="CZ41" i="61"/>
  <c r="EF77" i="58"/>
  <c r="DD117" i="62"/>
  <c r="DD116" i="62"/>
  <c r="FZ116" i="62" s="1"/>
  <c r="DA238" i="62"/>
  <c r="FW238" i="62" s="1"/>
  <c r="DA239" i="62"/>
  <c r="FW239" i="62" s="1"/>
  <c r="DA36" i="62"/>
  <c r="FW36" i="62" s="1"/>
  <c r="DA34" i="62"/>
  <c r="FW34" i="62" s="1"/>
  <c r="DA35" i="62"/>
  <c r="FW35" i="62" s="1"/>
  <c r="CW22" i="61"/>
  <c r="FS22" i="61" s="1"/>
  <c r="EC56" i="58"/>
  <c r="DA44" i="62"/>
  <c r="FW44" i="62" s="1"/>
  <c r="DA45" i="62"/>
  <c r="CW15" i="61"/>
  <c r="FS15" i="61" s="1"/>
  <c r="EC59" i="58"/>
  <c r="DB11" i="62"/>
  <c r="FX11" i="62" s="1"/>
  <c r="DB12" i="62"/>
  <c r="CX5" i="61"/>
  <c r="FT5" i="61" s="1"/>
  <c r="ED31" i="58"/>
  <c r="ED33" i="58"/>
  <c r="ED35" i="58"/>
  <c r="ED34" i="58"/>
  <c r="ED36" i="58"/>
  <c r="ED32" i="58"/>
  <c r="ED37" i="58"/>
  <c r="DD155" i="62"/>
  <c r="DD154" i="62"/>
  <c r="FZ154" i="62" s="1"/>
  <c r="DD156" i="62"/>
  <c r="FZ156" i="62" s="1"/>
  <c r="EF90" i="58"/>
  <c r="DD102" i="62"/>
  <c r="DD100" i="62"/>
  <c r="FZ100" i="62" s="1"/>
  <c r="DD101" i="62"/>
  <c r="FZ101" i="62" s="1"/>
  <c r="DD134" i="62"/>
  <c r="DD135" i="62"/>
  <c r="FZ135" i="62" s="1"/>
  <c r="DC39" i="62"/>
  <c r="FY39" i="62" s="1"/>
  <c r="DC38" i="62"/>
  <c r="FY38" i="62" s="1"/>
  <c r="CY30" i="61"/>
  <c r="FU30" i="61" s="1"/>
  <c r="CY7" i="61"/>
  <c r="FU7" i="61" s="1"/>
  <c r="EE57" i="58"/>
  <c r="DC84" i="62"/>
  <c r="FY84" i="62" s="1"/>
  <c r="CY25" i="61"/>
  <c r="FU25" i="61" s="1"/>
  <c r="EE75" i="58"/>
  <c r="DD147" i="62"/>
  <c r="FZ147" i="62" s="1"/>
  <c r="DD146" i="62"/>
  <c r="DD252" i="62"/>
  <c r="FZ252" i="62" s="1"/>
  <c r="DD98" i="62"/>
  <c r="FZ98" i="62" s="1"/>
  <c r="DD99" i="62"/>
  <c r="EF80" i="58"/>
  <c r="DD249" i="62"/>
  <c r="DD86" i="62"/>
  <c r="CZ33" i="61"/>
  <c r="FV33" i="61" s="1"/>
  <c r="EF76" i="58"/>
  <c r="DC238" i="62"/>
  <c r="FY238" i="62" s="1"/>
  <c r="DC239" i="62"/>
  <c r="FY239" i="62" s="1"/>
  <c r="DC34" i="62"/>
  <c r="FY34" i="62" s="1"/>
  <c r="DC35" i="62"/>
  <c r="FY35" i="62" s="1"/>
  <c r="DC36" i="62"/>
  <c r="FY36" i="62" s="1"/>
  <c r="CY22" i="61"/>
  <c r="FU22" i="61" s="1"/>
  <c r="EE56" i="58"/>
  <c r="DA255" i="62"/>
  <c r="FW255" i="62" s="1"/>
  <c r="DA114" i="62"/>
  <c r="DA112" i="62"/>
  <c r="DA113" i="62"/>
  <c r="CW42" i="61"/>
  <c r="FS42" i="61" s="1"/>
  <c r="EC83" i="58"/>
  <c r="DA249" i="62"/>
  <c r="FW249" i="62" s="1"/>
  <c r="DA86" i="62"/>
  <c r="FW86" i="62" s="1"/>
  <c r="CW33" i="61"/>
  <c r="FS33" i="61" s="1"/>
  <c r="EC76" i="58"/>
  <c r="DC126" i="62"/>
  <c r="FY126" i="62" s="1"/>
  <c r="DC125" i="62"/>
  <c r="FY125" i="62" s="1"/>
  <c r="DC124" i="62"/>
  <c r="FY124" i="62" s="1"/>
  <c r="EE85" i="58"/>
  <c r="DD260" i="62"/>
  <c r="FZ260" i="62" s="1"/>
  <c r="DD258" i="62"/>
  <c r="DD259" i="62"/>
  <c r="FZ259" i="62" s="1"/>
  <c r="DD143" i="62"/>
  <c r="DD144" i="62"/>
  <c r="FZ144" i="62" s="1"/>
  <c r="DD142" i="62"/>
  <c r="FZ142" i="62" s="1"/>
  <c r="EF88" i="58"/>
  <c r="DB257" i="62"/>
  <c r="DB130" i="62"/>
  <c r="DB132" i="62"/>
  <c r="FX132" i="62" s="1"/>
  <c r="DB131" i="62"/>
  <c r="FX131" i="62" s="1"/>
  <c r="ED86" i="58"/>
  <c r="DB241" i="62"/>
  <c r="FX241" i="62" s="1"/>
  <c r="DB50" i="62"/>
  <c r="DB51" i="62"/>
  <c r="FX51" i="62" s="1"/>
  <c r="CX31" i="61"/>
  <c r="FT31" i="61" s="1"/>
  <c r="ED61" i="58"/>
  <c r="DD106" i="62"/>
  <c r="FZ106" i="62" s="1"/>
  <c r="DD108" i="62"/>
  <c r="FZ108" i="62" s="1"/>
  <c r="DD107" i="62"/>
  <c r="DA185" i="62"/>
  <c r="FW185" i="62" s="1"/>
  <c r="DA184" i="62"/>
  <c r="FW184" i="62" s="1"/>
  <c r="DA186" i="62"/>
  <c r="FW186" i="62" s="1"/>
  <c r="EC95" i="58"/>
  <c r="DC241" i="62"/>
  <c r="FY241" i="62" s="1"/>
  <c r="DC51" i="62"/>
  <c r="FY51" i="62" s="1"/>
  <c r="DC50" i="62"/>
  <c r="FY50" i="62" s="1"/>
  <c r="CY31" i="61"/>
  <c r="EE61" i="58"/>
  <c r="DD123" i="62"/>
  <c r="DD122" i="62"/>
  <c r="FZ122" i="62" s="1"/>
  <c r="DA219" i="62"/>
  <c r="FW219" i="62" s="1"/>
  <c r="DA218" i="62"/>
  <c r="FW218" i="62" s="1"/>
  <c r="DA240" i="62"/>
  <c r="FW240" i="62" s="1"/>
  <c r="DA47" i="62"/>
  <c r="FW47" i="62" s="1"/>
  <c r="DA48" i="62"/>
  <c r="DA46" i="62"/>
  <c r="FW46" i="62" s="1"/>
  <c r="CW23" i="61"/>
  <c r="FS23" i="61" s="1"/>
  <c r="EC60" i="58"/>
  <c r="DC240" i="62"/>
  <c r="FY240" i="62" s="1"/>
  <c r="DC46" i="62"/>
  <c r="FY46" i="62" s="1"/>
  <c r="DC48" i="62"/>
  <c r="FY48" i="62" s="1"/>
  <c r="DC47" i="62"/>
  <c r="CY23" i="61"/>
  <c r="FU23" i="61" s="1"/>
  <c r="EE60" i="58"/>
  <c r="DD248" i="62"/>
  <c r="FZ248" i="62" s="1"/>
  <c r="DD82" i="62"/>
  <c r="FZ82" i="62" s="1"/>
  <c r="DD83" i="62"/>
  <c r="FZ83" i="62" s="1"/>
  <c r="CZ17" i="61"/>
  <c r="FV17" i="61" s="1"/>
  <c r="EF74" i="58"/>
  <c r="DD140" i="62"/>
  <c r="DD141" i="62"/>
  <c r="FZ141" i="62" s="1"/>
  <c r="DB117" i="62"/>
  <c r="FX117" i="62" s="1"/>
  <c r="DB116" i="62"/>
  <c r="FX116" i="62" s="1"/>
  <c r="DD255" i="62"/>
  <c r="FZ255" i="62" s="1"/>
  <c r="DD112" i="62"/>
  <c r="DD114" i="62"/>
  <c r="FZ114" i="62" s="1"/>
  <c r="DD113" i="62"/>
  <c r="FZ113" i="62" s="1"/>
  <c r="CZ42" i="61"/>
  <c r="FV42" i="61" s="1"/>
  <c r="EF83" i="58"/>
  <c r="DD136" i="62"/>
  <c r="FZ136" i="62" s="1"/>
  <c r="DD137" i="62"/>
  <c r="FZ137" i="62" s="1"/>
  <c r="DD138" i="62"/>
  <c r="FZ138" i="62" s="1"/>
  <c r="EF87" i="58"/>
  <c r="DC180" i="62"/>
  <c r="FY180" i="62" s="1"/>
  <c r="DC178" i="62"/>
  <c r="FY178" i="62" s="1"/>
  <c r="DC179" i="62"/>
  <c r="FY179" i="62" s="1"/>
  <c r="EE94" i="58"/>
  <c r="CZ12" i="61"/>
  <c r="FV12" i="61" s="1"/>
  <c r="EF104" i="58"/>
  <c r="DB153" i="62"/>
  <c r="DB152" i="62"/>
  <c r="FX152" i="62" s="1"/>
  <c r="DD243" i="62"/>
  <c r="FZ243" i="62" s="1"/>
  <c r="DD64" i="62"/>
  <c r="FZ64" i="62" s="1"/>
  <c r="DD65" i="62"/>
  <c r="FZ65" i="62" s="1"/>
  <c r="DD66" i="62"/>
  <c r="FZ66" i="62" s="1"/>
  <c r="CZ32" i="61"/>
  <c r="FV32" i="61" s="1"/>
  <c r="EF66" i="58"/>
  <c r="DA72" i="62"/>
  <c r="EC69" i="58"/>
  <c r="DA235" i="62"/>
  <c r="FW235" i="62" s="1"/>
  <c r="DA22" i="62"/>
  <c r="FW22" i="62" s="1"/>
  <c r="DA20" i="62"/>
  <c r="FW20" i="62" s="1"/>
  <c r="DA21" i="62"/>
  <c r="FW21" i="62" s="1"/>
  <c r="DA23" i="62"/>
  <c r="FW23" i="62" s="1"/>
  <c r="CW21" i="61"/>
  <c r="FS21" i="61" s="1"/>
  <c r="EC50" i="58"/>
  <c r="EC51" i="58"/>
  <c r="DA135" i="62"/>
  <c r="FW135" i="62" s="1"/>
  <c r="DA134" i="62"/>
  <c r="DA100" i="62"/>
  <c r="DA102" i="62"/>
  <c r="DA101" i="62"/>
  <c r="FW101" i="62" s="1"/>
  <c r="DC116" i="62"/>
  <c r="DC117" i="62"/>
  <c r="DD84" i="62"/>
  <c r="FZ84" i="62" s="1"/>
  <c r="CZ25" i="61"/>
  <c r="FV25" i="61" s="1"/>
  <c r="EF75" i="58"/>
  <c r="DD128" i="62"/>
  <c r="FZ128" i="62" s="1"/>
  <c r="DD129" i="62"/>
  <c r="FZ129" i="62" s="1"/>
  <c r="DC176" i="62"/>
  <c r="FY176" i="62" s="1"/>
  <c r="DC177" i="62"/>
  <c r="FY177" i="62" s="1"/>
  <c r="DC164" i="62"/>
  <c r="FY164" i="62" s="1"/>
  <c r="DC165" i="62"/>
  <c r="FY165" i="62" s="1"/>
  <c r="DA189" i="62"/>
  <c r="FW189" i="62" s="1"/>
  <c r="DA188" i="62"/>
  <c r="FW188" i="62" s="1"/>
  <c r="DB240" i="62"/>
  <c r="DB48" i="62"/>
  <c r="FX48" i="62" s="1"/>
  <c r="DB47" i="62"/>
  <c r="FX47" i="62" s="1"/>
  <c r="DB46" i="62"/>
  <c r="FX46" i="62" s="1"/>
  <c r="CX23" i="61"/>
  <c r="FT23" i="61" s="1"/>
  <c r="ED60" i="58"/>
  <c r="DC185" i="62"/>
  <c r="FY185" i="62" s="1"/>
  <c r="DC186" i="62"/>
  <c r="FY186" i="62" s="1"/>
  <c r="DC184" i="62"/>
  <c r="FY184" i="62" s="1"/>
  <c r="EE95" i="58"/>
  <c r="DD250" i="62"/>
  <c r="DD251" i="62"/>
  <c r="FZ251" i="62" s="1"/>
  <c r="DD89" i="62"/>
  <c r="DD90" i="62"/>
  <c r="FZ90" i="62" s="1"/>
  <c r="DD88" i="62"/>
  <c r="FZ88" i="62" s="1"/>
  <c r="EF78" i="58"/>
  <c r="CY36" i="61"/>
  <c r="FU36" i="61" s="1"/>
  <c r="EE111" i="58"/>
  <c r="DC45" i="62"/>
  <c r="FY45" i="62" s="1"/>
  <c r="DC44" i="62"/>
  <c r="FY44" i="62" s="1"/>
  <c r="CY15" i="61"/>
  <c r="FU15" i="61" s="1"/>
  <c r="EE59" i="58"/>
  <c r="DA220" i="62"/>
  <c r="DA222" i="62"/>
  <c r="DA221" i="62"/>
  <c r="FW221" i="62" s="1"/>
  <c r="EC101" i="58"/>
  <c r="DA241" i="62"/>
  <c r="DA50" i="62"/>
  <c r="FW50" i="62" s="1"/>
  <c r="DA51" i="62"/>
  <c r="FW51" i="62" s="1"/>
  <c r="CW31" i="61"/>
  <c r="FS31" i="61" s="1"/>
  <c r="EC61" i="58"/>
  <c r="DB45" i="62"/>
  <c r="FX45" i="62" s="1"/>
  <c r="DB44" i="62"/>
  <c r="FX44" i="62" s="1"/>
  <c r="CX15" i="61"/>
  <c r="FT15" i="61" s="1"/>
  <c r="ED59" i="58"/>
  <c r="DC182" i="62"/>
  <c r="DC183" i="62"/>
  <c r="FY183" i="62" s="1"/>
  <c r="DD253" i="62"/>
  <c r="DD104" i="62"/>
  <c r="DD105" i="62"/>
  <c r="CZ18" i="61"/>
  <c r="FV18" i="61" s="1"/>
  <c r="EF81" i="58"/>
  <c r="CY12" i="61"/>
  <c r="EE104" i="58"/>
  <c r="DD94" i="62"/>
  <c r="DD96" i="62"/>
  <c r="FZ96" i="62" s="1"/>
  <c r="DD95" i="62"/>
  <c r="FZ95" i="62" s="1"/>
  <c r="CZ10" i="61"/>
  <c r="EF79" i="58"/>
  <c r="DB207" i="62"/>
  <c r="DB206" i="62"/>
  <c r="FX206" i="62" s="1"/>
  <c r="DB59" i="62"/>
  <c r="FX59" i="62" s="1"/>
  <c r="DB60" i="62"/>
  <c r="FX60" i="62" s="1"/>
  <c r="DB58" i="62"/>
  <c r="FX58" i="62" s="1"/>
  <c r="CX16" i="61"/>
  <c r="ED64" i="58"/>
  <c r="DD42" i="62"/>
  <c r="FZ42" i="62" s="1"/>
  <c r="DD40" i="62"/>
  <c r="FZ40" i="62" s="1"/>
  <c r="DD41" i="62"/>
  <c r="FZ41" i="62" s="1"/>
  <c r="CZ38" i="61"/>
  <c r="FV38" i="61" s="1"/>
  <c r="EF58" i="58"/>
  <c r="CX12" i="61"/>
  <c r="FT12" i="61" s="1"/>
  <c r="ED104" i="58"/>
  <c r="DC242" i="62"/>
  <c r="FY242" i="62" s="1"/>
  <c r="DC57" i="62"/>
  <c r="DC56" i="62"/>
  <c r="FY56" i="62" s="1"/>
  <c r="EE63" i="58"/>
  <c r="DC191" i="62"/>
  <c r="FY191" i="62" s="1"/>
  <c r="DC190" i="62"/>
  <c r="FY190" i="62" s="1"/>
  <c r="DC192" i="62"/>
  <c r="FY192" i="62" s="1"/>
  <c r="EE96" i="58"/>
  <c r="DA260" i="62"/>
  <c r="DA259" i="62"/>
  <c r="FW259" i="62" s="1"/>
  <c r="DA258" i="62"/>
  <c r="FW258" i="62" s="1"/>
  <c r="DA143" i="62"/>
  <c r="FW143" i="62" s="1"/>
  <c r="DA144" i="62"/>
  <c r="FW144" i="62" s="1"/>
  <c r="DA142" i="62"/>
  <c r="FW142" i="62" s="1"/>
  <c r="EC88" i="58"/>
  <c r="DD256" i="62"/>
  <c r="FZ256" i="62" s="1"/>
  <c r="DD119" i="62"/>
  <c r="DD118" i="62"/>
  <c r="DD120" i="62"/>
  <c r="FZ120" i="62" s="1"/>
  <c r="EF84" i="58"/>
  <c r="DA232" i="62"/>
  <c r="FW232" i="62" s="1"/>
  <c r="EC103" i="58"/>
  <c r="DA245" i="62"/>
  <c r="FW245" i="62" s="1"/>
  <c r="DA74" i="62"/>
  <c r="FW74" i="62" s="1"/>
  <c r="DA75" i="62"/>
  <c r="FW75" i="62" s="1"/>
  <c r="EC70" i="58"/>
  <c r="DA236" i="62"/>
  <c r="FW236" i="62" s="1"/>
  <c r="DA26" i="62"/>
  <c r="DA24" i="62"/>
  <c r="FW24" i="62" s="1"/>
  <c r="CW6" i="61"/>
  <c r="FS6" i="61" s="1"/>
  <c r="CW29" i="61"/>
  <c r="FS29" i="61" s="1"/>
  <c r="EC52" i="58"/>
  <c r="EC53" i="58"/>
  <c r="DA117" i="62"/>
  <c r="FW117" i="62" s="1"/>
  <c r="DA116" i="62"/>
  <c r="FW116" i="62" s="1"/>
  <c r="DA87" i="62"/>
  <c r="CW41" i="61"/>
  <c r="FS41" i="61" s="1"/>
  <c r="EC77" i="58"/>
  <c r="DB52" i="62"/>
  <c r="DB54" i="62"/>
  <c r="FX54" i="62" s="1"/>
  <c r="DB53" i="62"/>
  <c r="FX53" i="62" s="1"/>
  <c r="CX39" i="61"/>
  <c r="FT39" i="61" s="1"/>
  <c r="CX8" i="61"/>
  <c r="FT8" i="61" s="1"/>
  <c r="ED62" i="58"/>
  <c r="DD92" i="62"/>
  <c r="FZ92" i="62" s="1"/>
  <c r="DD93" i="62"/>
  <c r="FZ93" i="62" s="1"/>
  <c r="DC245" i="62"/>
  <c r="FY245" i="62" s="1"/>
  <c r="DC74" i="62"/>
  <c r="FY74" i="62" s="1"/>
  <c r="DC75" i="62"/>
  <c r="FY75" i="62" s="1"/>
  <c r="EE70" i="58"/>
  <c r="DB201" i="62"/>
  <c r="FX201" i="62" s="1"/>
  <c r="DB200" i="62"/>
  <c r="FX200" i="62" s="1"/>
  <c r="DC153" i="62"/>
  <c r="DC152" i="62"/>
  <c r="FY152" i="62" s="1"/>
  <c r="DC72" i="62"/>
  <c r="FY72" i="62" s="1"/>
  <c r="EE69" i="58"/>
  <c r="DA192" i="62"/>
  <c r="FW192" i="62" s="1"/>
  <c r="DA191" i="62"/>
  <c r="FW191" i="62" s="1"/>
  <c r="DA190" i="62"/>
  <c r="FW190" i="62" s="1"/>
  <c r="EC96" i="58"/>
  <c r="DC194" i="62"/>
  <c r="DC195" i="62"/>
  <c r="FY195" i="62" s="1"/>
  <c r="DC260" i="62"/>
  <c r="DC259" i="62"/>
  <c r="FY259" i="62" s="1"/>
  <c r="DC258" i="62"/>
  <c r="FY258" i="62" s="1"/>
  <c r="DC143" i="62"/>
  <c r="DC144" i="62"/>
  <c r="FY144" i="62" s="1"/>
  <c r="DC142" i="62"/>
  <c r="EE88" i="58"/>
  <c r="DB219" i="62"/>
  <c r="DB218" i="62"/>
  <c r="FX218" i="62" s="1"/>
  <c r="DA204" i="62"/>
  <c r="FW204" i="62" s="1"/>
  <c r="DA202" i="62"/>
  <c r="DA203" i="62"/>
  <c r="FW203" i="62" s="1"/>
  <c r="EC98" i="58"/>
  <c r="DA53" i="62"/>
  <c r="FW53" i="62" s="1"/>
  <c r="DA54" i="62"/>
  <c r="FW54" i="62" s="1"/>
  <c r="DA52" i="62"/>
  <c r="CW39" i="61"/>
  <c r="FS39" i="61" s="1"/>
  <c r="CW8" i="61"/>
  <c r="EC62" i="58"/>
  <c r="DC173" i="62"/>
  <c r="FY173" i="62" s="1"/>
  <c r="DC172" i="62"/>
  <c r="FY172" i="62" s="1"/>
  <c r="DC174" i="62"/>
  <c r="CY43" i="61"/>
  <c r="FU43" i="61" s="1"/>
  <c r="EE93" i="58"/>
  <c r="DC161" i="62"/>
  <c r="FY161" i="62" s="1"/>
  <c r="DC160" i="62"/>
  <c r="FY160" i="62" s="1"/>
  <c r="DC162" i="62"/>
  <c r="CY19" i="61"/>
  <c r="EE91" i="58"/>
  <c r="CY44" i="61"/>
  <c r="FU44" i="61" s="1"/>
  <c r="EE112" i="58"/>
  <c r="DB38" i="62"/>
  <c r="DB39" i="62"/>
  <c r="CX30" i="61"/>
  <c r="FT30" i="61" s="1"/>
  <c r="CX7" i="61"/>
  <c r="FT7" i="61" s="1"/>
  <c r="ED57" i="58"/>
  <c r="DD15" i="62"/>
  <c r="FZ15" i="62" s="1"/>
  <c r="DD14" i="62"/>
  <c r="FZ14" i="62" s="1"/>
  <c r="EF41" i="58"/>
  <c r="EF40" i="58"/>
  <c r="EF39" i="58"/>
  <c r="EF38" i="58"/>
  <c r="DD238" i="62"/>
  <c r="FZ238" i="62" s="1"/>
  <c r="DD239" i="62"/>
  <c r="FZ239" i="62" s="1"/>
  <c r="DD36" i="62"/>
  <c r="FZ36" i="62" s="1"/>
  <c r="DD34" i="62"/>
  <c r="FZ34" i="62" s="1"/>
  <c r="DD35" i="62"/>
  <c r="FZ35" i="62" s="1"/>
  <c r="CZ22" i="61"/>
  <c r="FV22" i="61" s="1"/>
  <c r="EF56" i="58"/>
  <c r="DB41" i="62"/>
  <c r="FX41" i="62" s="1"/>
  <c r="DB40" i="62"/>
  <c r="FX40" i="62" s="1"/>
  <c r="DB42" i="62"/>
  <c r="FX42" i="62" s="1"/>
  <c r="CX38" i="61"/>
  <c r="ED58" i="58"/>
  <c r="DD206" i="62"/>
  <c r="FZ206" i="62" s="1"/>
  <c r="DD207" i="62"/>
  <c r="FZ207" i="62" s="1"/>
  <c r="DC167" i="62"/>
  <c r="FY167" i="62" s="1"/>
  <c r="DC166" i="62"/>
  <c r="FY166" i="62" s="1"/>
  <c r="DC168" i="62"/>
  <c r="FY168" i="62" s="1"/>
  <c r="CY27" i="61"/>
  <c r="FU27" i="61" s="1"/>
  <c r="CY35" i="61"/>
  <c r="FU35" i="61" s="1"/>
  <c r="EE92" i="58"/>
  <c r="CZ183" i="62"/>
  <c r="CZ182" i="62"/>
  <c r="CZ240" i="62"/>
  <c r="CZ48" i="62"/>
  <c r="CZ47" i="62"/>
  <c r="CZ46" i="62"/>
  <c r="CV23" i="61"/>
  <c r="EB60" i="58"/>
  <c r="CZ68" i="62"/>
  <c r="CZ69" i="62"/>
  <c r="CV40" i="61"/>
  <c r="EB67" i="58"/>
  <c r="CZ94" i="62"/>
  <c r="CZ96" i="62"/>
  <c r="CZ95" i="62"/>
  <c r="CV10" i="61"/>
  <c r="EB79" i="58"/>
  <c r="CZ92" i="62"/>
  <c r="CZ93" i="62"/>
  <c r="CZ235" i="62"/>
  <c r="CZ21" i="62"/>
  <c r="CZ23" i="62"/>
  <c r="CZ22" i="62"/>
  <c r="CZ20" i="62"/>
  <c r="CV21" i="61"/>
  <c r="EB50" i="58"/>
  <c r="EB51" i="58"/>
  <c r="CZ167" i="62"/>
  <c r="CZ166" i="62"/>
  <c r="CZ168" i="62"/>
  <c r="CV35" i="61"/>
  <c r="CV27" i="61"/>
  <c r="EB92" i="58"/>
  <c r="CZ232" i="62"/>
  <c r="EB103" i="58"/>
  <c r="CZ222" i="62"/>
  <c r="CZ221" i="62"/>
  <c r="CZ220" i="62"/>
  <c r="EB101" i="58"/>
  <c r="CZ32" i="62"/>
  <c r="CZ29" i="62"/>
  <c r="CZ30" i="62"/>
  <c r="CZ33" i="62"/>
  <c r="EB55" i="58"/>
  <c r="CZ241" i="62"/>
  <c r="CZ51" i="62"/>
  <c r="CZ50" i="62"/>
  <c r="CV31" i="61"/>
  <c r="EB61" i="58"/>
  <c r="CZ126" i="62"/>
  <c r="CZ125" i="62"/>
  <c r="CZ124" i="62"/>
  <c r="EB85" i="58"/>
  <c r="CZ254" i="62"/>
  <c r="CZ110" i="62"/>
  <c r="CV34" i="61"/>
  <c r="CV26" i="61"/>
  <c r="EB82" i="58"/>
  <c r="CZ236" i="62"/>
  <c r="CZ26" i="62"/>
  <c r="CZ24" i="62"/>
  <c r="CV6" i="61"/>
  <c r="CV29" i="61"/>
  <c r="EB53" i="58"/>
  <c r="EB52" i="58"/>
  <c r="CZ237" i="62"/>
  <c r="CZ28" i="62"/>
  <c r="CZ27" i="62"/>
  <c r="CV37" i="61"/>
  <c r="CV14" i="61"/>
  <c r="EB54" i="58"/>
  <c r="CZ194" i="62"/>
  <c r="CZ195" i="62"/>
  <c r="CV20" i="61"/>
  <c r="EB109" i="58"/>
  <c r="CZ203" i="62"/>
  <c r="CZ202" i="62"/>
  <c r="CZ204" i="62"/>
  <c r="EB98" i="58"/>
  <c r="CZ129" i="62"/>
  <c r="CZ128" i="62"/>
  <c r="FU111" i="62"/>
  <c r="FT111" i="62"/>
  <c r="FV111" i="62"/>
  <c r="CZ149" i="62"/>
  <c r="CZ150" i="62"/>
  <c r="CZ148" i="62"/>
  <c r="CV11" i="61"/>
  <c r="EB89" i="58"/>
  <c r="CZ152" i="62"/>
  <c r="CZ153" i="62"/>
  <c r="CZ177" i="62"/>
  <c r="CZ176" i="62"/>
  <c r="CV28" i="61"/>
  <c r="EB110" i="58"/>
  <c r="CZ225" i="62"/>
  <c r="CZ224" i="62"/>
  <c r="CZ244" i="62"/>
  <c r="CZ71" i="62"/>
  <c r="CZ70" i="62"/>
  <c r="EB68" i="58"/>
  <c r="CZ257" i="62"/>
  <c r="CZ130" i="62"/>
  <c r="CZ131" i="62"/>
  <c r="CZ132" i="62"/>
  <c r="EB86" i="58"/>
  <c r="CZ170" i="62"/>
  <c r="CZ171" i="62"/>
  <c r="CZ155" i="62"/>
  <c r="CZ156" i="62"/>
  <c r="CZ154" i="62"/>
  <c r="EB90" i="58"/>
  <c r="CV12" i="61"/>
  <c r="EB104" i="58"/>
  <c r="CZ206" i="62"/>
  <c r="CZ207" i="62"/>
  <c r="CZ72" i="62"/>
  <c r="EB69" i="58"/>
  <c r="CZ255" i="62"/>
  <c r="CZ113" i="62"/>
  <c r="CZ114" i="62"/>
  <c r="CZ112" i="62"/>
  <c r="CV42" i="61"/>
  <c r="EB83" i="58"/>
  <c r="CZ84" i="62"/>
  <c r="CV25" i="61"/>
  <c r="EB75" i="58"/>
  <c r="CZ174" i="62"/>
  <c r="CZ172" i="62"/>
  <c r="CZ173" i="62"/>
  <c r="CV43" i="61"/>
  <c r="EB93" i="58"/>
  <c r="CZ226" i="62"/>
  <c r="CZ228" i="62"/>
  <c r="CZ227" i="62"/>
  <c r="EB102" i="58"/>
  <c r="CZ245" i="62"/>
  <c r="CZ75" i="62"/>
  <c r="CZ74" i="62"/>
  <c r="EB70" i="58"/>
  <c r="CZ135" i="62"/>
  <c r="CZ134" i="62"/>
  <c r="CZ252" i="62"/>
  <c r="CZ98" i="62"/>
  <c r="CZ99" i="62"/>
  <c r="EB80" i="58"/>
  <c r="CZ191" i="62"/>
  <c r="CZ192" i="62"/>
  <c r="CZ190" i="62"/>
  <c r="EB96" i="58"/>
  <c r="CZ158" i="62"/>
  <c r="CZ159" i="62"/>
  <c r="CZ180" i="62"/>
  <c r="CZ178" i="62"/>
  <c r="CZ179" i="62"/>
  <c r="EB94" i="58"/>
  <c r="CZ208" i="62"/>
  <c r="CZ210" i="62"/>
  <c r="CZ209" i="62"/>
  <c r="EB99" i="58"/>
  <c r="CZ58" i="62"/>
  <c r="CZ59" i="62"/>
  <c r="CZ60" i="62"/>
  <c r="CV16" i="61"/>
  <c r="EB64" i="58"/>
  <c r="CZ116" i="62"/>
  <c r="CZ117" i="62"/>
  <c r="CZ249" i="62"/>
  <c r="CZ86" i="62"/>
  <c r="CV33" i="61"/>
  <c r="EB76" i="58"/>
  <c r="CZ219" i="62"/>
  <c r="CZ218" i="62"/>
  <c r="CV36" i="61"/>
  <c r="EB111" i="58"/>
  <c r="CZ197" i="62"/>
  <c r="CZ196" i="62"/>
  <c r="CZ198" i="62"/>
  <c r="EB97" i="58"/>
  <c r="CV44" i="61"/>
  <c r="EB112" i="58"/>
  <c r="CZ231" i="62"/>
  <c r="CZ230" i="62"/>
  <c r="CZ246" i="62"/>
  <c r="CV9" i="61"/>
  <c r="EB71" i="58"/>
  <c r="CZ136" i="62"/>
  <c r="CZ138" i="62"/>
  <c r="CZ137" i="62"/>
  <c r="EB87" i="58"/>
  <c r="CZ101" i="62"/>
  <c r="CZ100" i="62"/>
  <c r="CZ102" i="62"/>
  <c r="CZ260" i="62"/>
  <c r="CZ259" i="62"/>
  <c r="CZ258" i="62"/>
  <c r="CZ143" i="62"/>
  <c r="CZ144" i="62"/>
  <c r="CZ142" i="62"/>
  <c r="EB88" i="58"/>
  <c r="CZ200" i="62"/>
  <c r="CZ201" i="62"/>
  <c r="CZ213" i="62"/>
  <c r="CZ212" i="62"/>
  <c r="CZ63" i="62"/>
  <c r="CZ62" i="62"/>
  <c r="CV24" i="61"/>
  <c r="EB65" i="58"/>
  <c r="CZ256" i="62"/>
  <c r="CZ119" i="62"/>
  <c r="CZ120" i="62"/>
  <c r="CZ118" i="62"/>
  <c r="EB84" i="58"/>
  <c r="CZ87" i="62"/>
  <c r="CV41" i="61"/>
  <c r="EB77" i="58"/>
  <c r="CZ161" i="62"/>
  <c r="CZ160" i="62"/>
  <c r="CZ162" i="62"/>
  <c r="CV19" i="61"/>
  <c r="EB91" i="58"/>
  <c r="CZ238" i="62"/>
  <c r="CZ239" i="62"/>
  <c r="CZ34" i="62"/>
  <c r="CZ35" i="62"/>
  <c r="CZ36" i="62"/>
  <c r="CV22" i="61"/>
  <c r="EB56" i="58"/>
  <c r="CZ54" i="62"/>
  <c r="CZ53" i="62"/>
  <c r="CZ52" i="62"/>
  <c r="CV8" i="61"/>
  <c r="CV39" i="61"/>
  <c r="EB62" i="58"/>
  <c r="CZ247" i="62"/>
  <c r="CZ77" i="62"/>
  <c r="CZ76" i="62"/>
  <c r="CZ78" i="62"/>
  <c r="EB72" i="58"/>
  <c r="CZ141" i="62"/>
  <c r="CZ140" i="62"/>
  <c r="CZ253" i="62"/>
  <c r="CZ104" i="62"/>
  <c r="CZ105" i="62"/>
  <c r="CV18" i="61"/>
  <c r="EB81" i="58"/>
  <c r="CZ12" i="62"/>
  <c r="CZ11" i="62"/>
  <c r="CV5" i="61"/>
  <c r="EB32" i="58"/>
  <c r="EB34" i="58"/>
  <c r="EB31" i="58"/>
  <c r="EB33" i="58"/>
  <c r="EB36" i="58"/>
  <c r="EB37" i="58"/>
  <c r="EB35" i="58"/>
  <c r="CZ164" i="62"/>
  <c r="CZ165" i="62"/>
  <c r="CZ184" i="62"/>
  <c r="CZ186" i="62"/>
  <c r="CZ185" i="62"/>
  <c r="EB95" i="58"/>
  <c r="CZ38" i="62"/>
  <c r="CZ39" i="62"/>
  <c r="CV30" i="61"/>
  <c r="CV7" i="61"/>
  <c r="EB57" i="58"/>
  <c r="CZ242" i="62"/>
  <c r="CZ56" i="62"/>
  <c r="CZ57" i="62"/>
  <c r="EB63" i="58"/>
  <c r="CZ243" i="62"/>
  <c r="CZ66" i="62"/>
  <c r="CZ65" i="62"/>
  <c r="CZ64" i="62"/>
  <c r="CV32" i="61"/>
  <c r="EB66" i="58"/>
  <c r="CZ122" i="62"/>
  <c r="CZ123" i="62"/>
  <c r="CZ251" i="62"/>
  <c r="CZ250" i="62"/>
  <c r="CZ88" i="62"/>
  <c r="CZ90" i="62"/>
  <c r="CZ89" i="62"/>
  <c r="EB78" i="58"/>
  <c r="CZ14" i="62"/>
  <c r="CZ15" i="62"/>
  <c r="EB39" i="58"/>
  <c r="EB41" i="58"/>
  <c r="EB40" i="58"/>
  <c r="EB38" i="58"/>
  <c r="CZ147" i="62"/>
  <c r="CZ146" i="62"/>
  <c r="CZ188" i="62"/>
  <c r="CZ189" i="62"/>
  <c r="CZ214" i="62"/>
  <c r="CZ216" i="62"/>
  <c r="CZ215" i="62"/>
  <c r="EB100" i="58"/>
  <c r="CZ42" i="62"/>
  <c r="CZ40" i="62"/>
  <c r="CZ41" i="62"/>
  <c r="CV38" i="61"/>
  <c r="EB58" i="58"/>
  <c r="CZ45" i="62"/>
  <c r="CZ44" i="62"/>
  <c r="CV15" i="61"/>
  <c r="EB59" i="58"/>
  <c r="CZ81" i="62"/>
  <c r="CZ80" i="62"/>
  <c r="EB73" i="58"/>
  <c r="CZ248" i="62"/>
  <c r="CZ83" i="62"/>
  <c r="CZ82" i="62"/>
  <c r="CV17" i="61"/>
  <c r="EB74" i="58"/>
  <c r="CZ107" i="62"/>
  <c r="CZ106" i="62"/>
  <c r="CZ108" i="62"/>
  <c r="CZ16" i="62"/>
  <c r="CZ18" i="62"/>
  <c r="CZ17" i="62"/>
  <c r="CV13" i="61"/>
  <c r="EB46" i="58"/>
  <c r="EB43" i="58"/>
  <c r="EB48" i="58"/>
  <c r="EB47" i="58"/>
  <c r="EB42" i="58"/>
  <c r="EB44" i="58"/>
  <c r="EB49" i="58"/>
  <c r="EB45" i="58"/>
  <c r="MS14" i="58"/>
  <c r="MT14" i="58" s="1"/>
  <c r="MS11" i="58"/>
  <c r="MT11" i="58" s="1"/>
  <c r="MS8" i="58"/>
  <c r="MT8" i="58" s="1"/>
  <c r="BO17" i="54"/>
  <c r="BO34" i="54" s="1"/>
  <c r="BO22" i="54"/>
  <c r="BO38" i="54" s="1"/>
  <c r="BM44" i="54"/>
  <c r="BM42" i="54"/>
  <c r="BM43" i="54"/>
  <c r="BP17" i="54"/>
  <c r="BP34" i="54" s="1"/>
  <c r="BN17" i="54"/>
  <c r="BN36" i="54" s="1"/>
  <c r="BP27" i="54"/>
  <c r="BP42" i="54" s="1"/>
  <c r="BN41" i="54"/>
  <c r="BL27" i="54"/>
  <c r="BL17" i="54"/>
  <c r="BM17" i="54"/>
  <c r="BM22" i="54"/>
  <c r="BN27" i="54"/>
  <c r="BL22" i="54"/>
  <c r="B36" i="49"/>
  <c r="C7" i="49"/>
  <c r="KN123" i="58" l="1"/>
  <c r="KM122" i="58"/>
  <c r="KN122" i="58"/>
  <c r="KM123" i="58"/>
  <c r="IM48" i="58"/>
  <c r="JZ48" i="58" s="1"/>
  <c r="KG48" i="58" s="1"/>
  <c r="IN48" i="58"/>
  <c r="IN120" i="58"/>
  <c r="IQ120" i="58"/>
  <c r="IM120" i="58"/>
  <c r="IP120" i="58"/>
  <c r="IO120" i="58"/>
  <c r="IN23" i="58"/>
  <c r="IM23" i="58"/>
  <c r="JZ23" i="58" s="1"/>
  <c r="KG23" i="58" s="1"/>
  <c r="IP103" i="58"/>
  <c r="IN103" i="58"/>
  <c r="IQ103" i="58"/>
  <c r="IM103" i="58"/>
  <c r="JZ103" i="58" s="1"/>
  <c r="KG103" i="58" s="1"/>
  <c r="IO103" i="58"/>
  <c r="IP110" i="58"/>
  <c r="IQ110" i="58"/>
  <c r="IM110" i="58"/>
  <c r="JZ110" i="58" s="1"/>
  <c r="KG110" i="58" s="1"/>
  <c r="IN110" i="58"/>
  <c r="IO110" i="58"/>
  <c r="IN72" i="58"/>
  <c r="IM72" i="58"/>
  <c r="JZ72" i="58" s="1"/>
  <c r="KG72" i="58" s="1"/>
  <c r="IQ72" i="58"/>
  <c r="IP72" i="58"/>
  <c r="IO72" i="58"/>
  <c r="IM46" i="58"/>
  <c r="JZ46" i="58" s="1"/>
  <c r="KG46" i="58" s="1"/>
  <c r="IN46" i="58"/>
  <c r="IM36" i="58"/>
  <c r="JZ36" i="58" s="1"/>
  <c r="KG36" i="58" s="1"/>
  <c r="IN36" i="58"/>
  <c r="IM44" i="58"/>
  <c r="JZ44" i="58" s="1"/>
  <c r="KG44" i="58" s="1"/>
  <c r="IN44" i="58"/>
  <c r="IM37" i="58"/>
  <c r="JZ37" i="58" s="1"/>
  <c r="KG37" i="58" s="1"/>
  <c r="IN37" i="58"/>
  <c r="IN78" i="58"/>
  <c r="IM78" i="58"/>
  <c r="JZ78" i="58" s="1"/>
  <c r="KG78" i="58" s="1"/>
  <c r="IO78" i="58"/>
  <c r="IP78" i="58"/>
  <c r="IQ78" i="58"/>
  <c r="IN109" i="58"/>
  <c r="IQ109" i="58"/>
  <c r="IP109" i="58"/>
  <c r="IM109" i="58"/>
  <c r="JZ109" i="58" s="1"/>
  <c r="KG109" i="58" s="1"/>
  <c r="IO109" i="58"/>
  <c r="IM118" i="58"/>
  <c r="JZ118" i="58" s="1"/>
  <c r="KG118" i="58" s="1"/>
  <c r="IN118" i="58"/>
  <c r="IP118" i="58"/>
  <c r="IQ118" i="58"/>
  <c r="IO118" i="58"/>
  <c r="IM76" i="58"/>
  <c r="JZ76" i="58" s="1"/>
  <c r="KG76" i="58" s="1"/>
  <c r="IP76" i="58"/>
  <c r="KM76" i="58" s="1"/>
  <c r="IN76" i="58"/>
  <c r="IQ76" i="58"/>
  <c r="KN76" i="58" s="1"/>
  <c r="IO76" i="58"/>
  <c r="IM29" i="58"/>
  <c r="JZ29" i="58" s="1"/>
  <c r="KG29" i="58" s="1"/>
  <c r="IN29" i="58"/>
  <c r="IN22" i="58"/>
  <c r="IM22" i="58"/>
  <c r="JZ22" i="58" s="1"/>
  <c r="KG22" i="58" s="1"/>
  <c r="IP92" i="58"/>
  <c r="IQ92" i="58"/>
  <c r="IN92" i="58"/>
  <c r="IM92" i="58"/>
  <c r="JZ92" i="58" s="1"/>
  <c r="KG92" i="58" s="1"/>
  <c r="IO92" i="58"/>
  <c r="IP87" i="58"/>
  <c r="IN87" i="58"/>
  <c r="IQ87" i="58"/>
  <c r="IM87" i="58"/>
  <c r="JZ87" i="58" s="1"/>
  <c r="KG87" i="58" s="1"/>
  <c r="IO87" i="58"/>
  <c r="IQ102" i="58"/>
  <c r="IM102" i="58"/>
  <c r="JZ102" i="58" s="1"/>
  <c r="KG102" i="58" s="1"/>
  <c r="IN102" i="58"/>
  <c r="IP102" i="58"/>
  <c r="IO102" i="58"/>
  <c r="IP100" i="58"/>
  <c r="IQ100" i="58"/>
  <c r="IN100" i="58"/>
  <c r="IM100" i="58"/>
  <c r="JZ100" i="58" s="1"/>
  <c r="KG100" i="58" s="1"/>
  <c r="IO100" i="58"/>
  <c r="IN60" i="58"/>
  <c r="IQ60" i="58"/>
  <c r="IO60" i="58"/>
  <c r="IM60" i="58"/>
  <c r="JZ60" i="58" s="1"/>
  <c r="KG60" i="58" s="1"/>
  <c r="IP60" i="58"/>
  <c r="IP63" i="58"/>
  <c r="IQ63" i="58"/>
  <c r="IM63" i="58"/>
  <c r="JZ63" i="58" s="1"/>
  <c r="KG63" i="58" s="1"/>
  <c r="IN63" i="58"/>
  <c r="IO63" i="58"/>
  <c r="IM53" i="58"/>
  <c r="JZ53" i="58" s="1"/>
  <c r="KG53" i="58" s="1"/>
  <c r="IO53" i="58"/>
  <c r="IN53" i="58"/>
  <c r="IM116" i="58"/>
  <c r="JZ116" i="58" s="1"/>
  <c r="KG116" i="58" s="1"/>
  <c r="IN116" i="58"/>
  <c r="IP116" i="58"/>
  <c r="KM116" i="58" s="1"/>
  <c r="IQ116" i="58"/>
  <c r="IO116" i="58"/>
  <c r="IN93" i="58"/>
  <c r="IQ93" i="58"/>
  <c r="IM93" i="58"/>
  <c r="JZ93" i="58" s="1"/>
  <c r="KG93" i="58" s="1"/>
  <c r="IO93" i="58"/>
  <c r="IP93" i="58"/>
  <c r="KM93" i="58" s="1"/>
  <c r="IM88" i="58"/>
  <c r="JZ88" i="58" s="1"/>
  <c r="KG88" i="58" s="1"/>
  <c r="IQ88" i="58"/>
  <c r="IN88" i="58"/>
  <c r="IP88" i="58"/>
  <c r="IO88" i="58"/>
  <c r="IN101" i="58"/>
  <c r="IM101" i="58"/>
  <c r="JZ101" i="58" s="1"/>
  <c r="KG101" i="58" s="1"/>
  <c r="IO101" i="58"/>
  <c r="IQ101" i="58"/>
  <c r="IP101" i="58"/>
  <c r="IM54" i="58"/>
  <c r="JZ54" i="58" s="1"/>
  <c r="KG54" i="58" s="1"/>
  <c r="IN54" i="58"/>
  <c r="IO54" i="58"/>
  <c r="IM41" i="58"/>
  <c r="JZ41" i="58" s="1"/>
  <c r="KG41" i="58" s="1"/>
  <c r="IN41" i="58"/>
  <c r="IQ80" i="58"/>
  <c r="IM80" i="58"/>
  <c r="JZ80" i="58" s="1"/>
  <c r="KG80" i="58" s="1"/>
  <c r="IN80" i="58"/>
  <c r="IP80" i="58"/>
  <c r="IO80" i="58"/>
  <c r="IN27" i="58"/>
  <c r="IM27" i="58"/>
  <c r="JZ27" i="58" s="1"/>
  <c r="KG27" i="58" s="1"/>
  <c r="IP97" i="58"/>
  <c r="IQ97" i="58"/>
  <c r="IM97" i="58"/>
  <c r="JZ97" i="58" s="1"/>
  <c r="KG97" i="58" s="1"/>
  <c r="IN97" i="58"/>
  <c r="IO97" i="58"/>
  <c r="IM65" i="58"/>
  <c r="JZ65" i="58" s="1"/>
  <c r="KG65" i="58" s="1"/>
  <c r="IP65" i="58"/>
  <c r="IQ65" i="58"/>
  <c r="IN65" i="58"/>
  <c r="IO65" i="58"/>
  <c r="IM55" i="58"/>
  <c r="JZ55" i="58" s="1"/>
  <c r="KG55" i="58" s="1"/>
  <c r="IO55" i="58"/>
  <c r="IN55" i="58"/>
  <c r="IO56" i="58"/>
  <c r="IN56" i="58"/>
  <c r="IP56" i="58"/>
  <c r="IM56" i="58"/>
  <c r="JZ56" i="58" s="1"/>
  <c r="KG56" i="58" s="1"/>
  <c r="KN56" i="58" s="1"/>
  <c r="IM32" i="58"/>
  <c r="JZ32" i="58" s="1"/>
  <c r="KG32" i="58" s="1"/>
  <c r="IN32" i="58"/>
  <c r="IN89" i="58"/>
  <c r="IQ89" i="58"/>
  <c r="IP89" i="58"/>
  <c r="IO89" i="58"/>
  <c r="IM89" i="58"/>
  <c r="JZ89" i="58" s="1"/>
  <c r="KG89" i="58" s="1"/>
  <c r="IN40" i="58"/>
  <c r="IM40" i="58"/>
  <c r="JZ40" i="58" s="1"/>
  <c r="KG40" i="58" s="1"/>
  <c r="IN35" i="58"/>
  <c r="IM35" i="58"/>
  <c r="JZ35" i="58" s="1"/>
  <c r="KG35" i="58" s="1"/>
  <c r="IM38" i="58"/>
  <c r="JZ38" i="58" s="1"/>
  <c r="KG38" i="58" s="1"/>
  <c r="IN38" i="58"/>
  <c r="IQ81" i="58"/>
  <c r="IM81" i="58"/>
  <c r="JZ81" i="58" s="1"/>
  <c r="KG81" i="58" s="1"/>
  <c r="IN81" i="58"/>
  <c r="IP81" i="58"/>
  <c r="IO81" i="58"/>
  <c r="IP108" i="58"/>
  <c r="IN108" i="58"/>
  <c r="IM108" i="58"/>
  <c r="JZ108" i="58" s="1"/>
  <c r="KG108" i="58" s="1"/>
  <c r="IQ108" i="58"/>
  <c r="IO108" i="58"/>
  <c r="IP117" i="58"/>
  <c r="IQ117" i="58"/>
  <c r="IM117" i="58"/>
  <c r="JZ117" i="58" s="1"/>
  <c r="KG117" i="58" s="1"/>
  <c r="IN117" i="58"/>
  <c r="IO117" i="58"/>
  <c r="IM119" i="58"/>
  <c r="IN119" i="58"/>
  <c r="IP119" i="58"/>
  <c r="IQ119" i="58"/>
  <c r="IO119" i="58"/>
  <c r="IN73" i="58"/>
  <c r="IO73" i="58"/>
  <c r="IQ73" i="58"/>
  <c r="IP73" i="58"/>
  <c r="IM73" i="58"/>
  <c r="JZ73" i="58" s="1"/>
  <c r="KG73" i="58" s="1"/>
  <c r="IN21" i="58"/>
  <c r="IM21" i="58"/>
  <c r="JZ21" i="58" s="1"/>
  <c r="KG21" i="58" s="1"/>
  <c r="IN28" i="58"/>
  <c r="IM28" i="58"/>
  <c r="JZ28" i="58" s="1"/>
  <c r="KG28" i="58" s="1"/>
  <c r="IN25" i="58"/>
  <c r="IM25" i="58"/>
  <c r="JZ25" i="58" s="1"/>
  <c r="KG25" i="58" s="1"/>
  <c r="IQ96" i="58"/>
  <c r="IN96" i="58"/>
  <c r="IM96" i="58"/>
  <c r="JZ96" i="58" s="1"/>
  <c r="KG96" i="58" s="1"/>
  <c r="IP96" i="58"/>
  <c r="IO96" i="58"/>
  <c r="IQ95" i="58"/>
  <c r="KN95" i="58" s="1"/>
  <c r="IP95" i="58"/>
  <c r="IN95" i="58"/>
  <c r="IM95" i="58"/>
  <c r="JZ95" i="58" s="1"/>
  <c r="KG95" i="58" s="1"/>
  <c r="IO95" i="58"/>
  <c r="IN104" i="58"/>
  <c r="IP104" i="58"/>
  <c r="IQ104" i="58"/>
  <c r="IM104" i="58"/>
  <c r="JZ104" i="58" s="1"/>
  <c r="KG104" i="58" s="1"/>
  <c r="IO104" i="58"/>
  <c r="IP68" i="58"/>
  <c r="IN68" i="58"/>
  <c r="IQ68" i="58"/>
  <c r="IM68" i="58"/>
  <c r="JZ68" i="58" s="1"/>
  <c r="KG68" i="58" s="1"/>
  <c r="IO68" i="58"/>
  <c r="IO51" i="58"/>
  <c r="IM51" i="58"/>
  <c r="JZ51" i="58" s="1"/>
  <c r="KG51" i="58" s="1"/>
  <c r="IN51" i="58"/>
  <c r="IP57" i="58"/>
  <c r="IM57" i="58"/>
  <c r="JZ57" i="58" s="1"/>
  <c r="KG57" i="58" s="1"/>
  <c r="KN57" i="58" s="1"/>
  <c r="IN57" i="58"/>
  <c r="IO57" i="58"/>
  <c r="IM84" i="58"/>
  <c r="JZ84" i="58" s="1"/>
  <c r="KG84" i="58" s="1"/>
  <c r="IP84" i="58"/>
  <c r="IN84" i="58"/>
  <c r="IQ84" i="58"/>
  <c r="IO84" i="58"/>
  <c r="IN31" i="58"/>
  <c r="IM31" i="58"/>
  <c r="JZ31" i="58" s="1"/>
  <c r="KG31" i="58" s="1"/>
  <c r="IN26" i="58"/>
  <c r="IM26" i="58"/>
  <c r="JZ26" i="58" s="1"/>
  <c r="KG26" i="58" s="1"/>
  <c r="IN64" i="58"/>
  <c r="IP64" i="58"/>
  <c r="IQ64" i="58"/>
  <c r="IM64" i="58"/>
  <c r="JZ64" i="58" s="1"/>
  <c r="KG64" i="58" s="1"/>
  <c r="IO64" i="58"/>
  <c r="IN30" i="58"/>
  <c r="IM30" i="58"/>
  <c r="JZ30" i="58" s="1"/>
  <c r="KG30" i="58" s="1"/>
  <c r="IN106" i="58"/>
  <c r="IM106" i="58"/>
  <c r="JZ106" i="58" s="1"/>
  <c r="KG106" i="58" s="1"/>
  <c r="IQ106" i="58"/>
  <c r="IP106" i="58"/>
  <c r="IO106" i="58"/>
  <c r="IP71" i="58"/>
  <c r="IN71" i="58"/>
  <c r="IQ71" i="58"/>
  <c r="IM71" i="58"/>
  <c r="JZ71" i="58" s="1"/>
  <c r="KG71" i="58" s="1"/>
  <c r="IO71" i="58"/>
  <c r="IM94" i="58"/>
  <c r="JZ94" i="58" s="1"/>
  <c r="KG94" i="58" s="1"/>
  <c r="IN94" i="58"/>
  <c r="IP94" i="58"/>
  <c r="IQ94" i="58"/>
  <c r="IO94" i="58"/>
  <c r="IN39" i="58"/>
  <c r="IM39" i="58"/>
  <c r="JZ39" i="58" s="1"/>
  <c r="KG39" i="58" s="1"/>
  <c r="IN33" i="58"/>
  <c r="IM33" i="58"/>
  <c r="JZ33" i="58" s="1"/>
  <c r="KG33" i="58" s="1"/>
  <c r="IM49" i="58"/>
  <c r="JZ49" i="58" s="1"/>
  <c r="KG49" i="58" s="1"/>
  <c r="IN49" i="58"/>
  <c r="IM77" i="58"/>
  <c r="JZ77" i="58" s="1"/>
  <c r="KG77" i="58" s="1"/>
  <c r="IN77" i="58"/>
  <c r="IQ77" i="58"/>
  <c r="IP77" i="58"/>
  <c r="IO77" i="58"/>
  <c r="IN121" i="58"/>
  <c r="IP121" i="58"/>
  <c r="IQ121" i="58"/>
  <c r="IM121" i="58"/>
  <c r="IO121" i="58"/>
  <c r="IP111" i="58"/>
  <c r="IN111" i="58"/>
  <c r="IQ111" i="58"/>
  <c r="IM111" i="58"/>
  <c r="JZ111" i="58" s="1"/>
  <c r="KG111" i="58" s="1"/>
  <c r="IO111" i="58"/>
  <c r="IN113" i="58"/>
  <c r="IM113" i="58"/>
  <c r="JZ113" i="58" s="1"/>
  <c r="KG113" i="58" s="1"/>
  <c r="IQ113" i="58"/>
  <c r="IP113" i="58"/>
  <c r="IO113" i="58"/>
  <c r="IN74" i="58"/>
  <c r="IP74" i="58"/>
  <c r="IO74" i="58"/>
  <c r="IM74" i="58"/>
  <c r="JZ74" i="58" s="1"/>
  <c r="KG74" i="58" s="1"/>
  <c r="IQ74" i="58"/>
  <c r="IN24" i="58"/>
  <c r="IM24" i="58"/>
  <c r="JZ24" i="58" s="1"/>
  <c r="KG24" i="58" s="1"/>
  <c r="IN90" i="58"/>
  <c r="IQ90" i="58"/>
  <c r="IM90" i="58"/>
  <c r="JZ90" i="58" s="1"/>
  <c r="KG90" i="58" s="1"/>
  <c r="IP90" i="58"/>
  <c r="IO90" i="58"/>
  <c r="IN85" i="58"/>
  <c r="IM85" i="58"/>
  <c r="JZ85" i="58" s="1"/>
  <c r="KG85" i="58" s="1"/>
  <c r="IO85" i="58"/>
  <c r="IP85" i="58"/>
  <c r="IQ85" i="58"/>
  <c r="IN98" i="58"/>
  <c r="IP98" i="58"/>
  <c r="IQ98" i="58"/>
  <c r="IM98" i="58"/>
  <c r="JZ98" i="58" s="1"/>
  <c r="KG98" i="58" s="1"/>
  <c r="IO98" i="58"/>
  <c r="IN62" i="58"/>
  <c r="IP62" i="58"/>
  <c r="IQ62" i="58"/>
  <c r="IM62" i="58"/>
  <c r="JZ62" i="58" s="1"/>
  <c r="KG62" i="58" s="1"/>
  <c r="IO62" i="58"/>
  <c r="IM52" i="58"/>
  <c r="JZ52" i="58" s="1"/>
  <c r="KG52" i="58" s="1"/>
  <c r="IN52" i="58"/>
  <c r="IO52" i="58"/>
  <c r="IM58" i="58"/>
  <c r="JZ58" i="58" s="1"/>
  <c r="KG58" i="58" s="1"/>
  <c r="IN58" i="58"/>
  <c r="IP58" i="58"/>
  <c r="IQ58" i="58"/>
  <c r="IO58" i="58"/>
  <c r="IN82" i="58"/>
  <c r="IO82" i="58"/>
  <c r="IM82" i="58"/>
  <c r="JZ82" i="58" s="1"/>
  <c r="KG82" i="58" s="1"/>
  <c r="IQ82" i="58"/>
  <c r="IP82" i="58"/>
  <c r="IM47" i="58"/>
  <c r="JZ47" i="58" s="1"/>
  <c r="KG47" i="58" s="1"/>
  <c r="IN47" i="58"/>
  <c r="IN79" i="58"/>
  <c r="IP79" i="58"/>
  <c r="IQ79" i="58"/>
  <c r="KN79" i="58" s="1"/>
  <c r="IO79" i="58"/>
  <c r="IM79" i="58"/>
  <c r="JZ79" i="58" s="1"/>
  <c r="KG79" i="58" s="1"/>
  <c r="IM112" i="58"/>
  <c r="JZ112" i="58" s="1"/>
  <c r="KG112" i="58" s="1"/>
  <c r="IN112" i="58"/>
  <c r="IP112" i="58"/>
  <c r="KM112" i="58" s="1"/>
  <c r="IQ112" i="58"/>
  <c r="KN112" i="58" s="1"/>
  <c r="IO112" i="58"/>
  <c r="IM70" i="58"/>
  <c r="JZ70" i="58" s="1"/>
  <c r="KG70" i="58" s="1"/>
  <c r="IP70" i="58"/>
  <c r="IQ70" i="58"/>
  <c r="IN70" i="58"/>
  <c r="IO70" i="58"/>
  <c r="IQ67" i="58"/>
  <c r="IN67" i="58"/>
  <c r="IM67" i="58"/>
  <c r="JZ67" i="58" s="1"/>
  <c r="KG67" i="58" s="1"/>
  <c r="IO67" i="58"/>
  <c r="IP67" i="58"/>
  <c r="KM67" i="58" s="1"/>
  <c r="IM45" i="58"/>
  <c r="JZ45" i="58" s="1"/>
  <c r="KG45" i="58" s="1"/>
  <c r="IN45" i="58"/>
  <c r="IN114" i="58"/>
  <c r="IQ114" i="58"/>
  <c r="KN114" i="58" s="1"/>
  <c r="IP114" i="58"/>
  <c r="IM114" i="58"/>
  <c r="JZ114" i="58" s="1"/>
  <c r="KG114" i="58" s="1"/>
  <c r="IO114" i="58"/>
  <c r="IM61" i="58"/>
  <c r="JZ61" i="58" s="1"/>
  <c r="KG61" i="58" s="1"/>
  <c r="IP61" i="58"/>
  <c r="IO61" i="58"/>
  <c r="IN61" i="58"/>
  <c r="IQ61" i="58"/>
  <c r="IM42" i="58"/>
  <c r="JZ42" i="58" s="1"/>
  <c r="KG42" i="58" s="1"/>
  <c r="IN42" i="58"/>
  <c r="IN34" i="58"/>
  <c r="IM34" i="58"/>
  <c r="JZ34" i="58" s="1"/>
  <c r="KG34" i="58" s="1"/>
  <c r="IM43" i="58"/>
  <c r="JZ43" i="58" s="1"/>
  <c r="KG43" i="58" s="1"/>
  <c r="IN43" i="58"/>
  <c r="IP115" i="58"/>
  <c r="IQ115" i="58"/>
  <c r="IM115" i="58"/>
  <c r="JZ115" i="58" s="1"/>
  <c r="KG115" i="58" s="1"/>
  <c r="IN115" i="58"/>
  <c r="IO115" i="58"/>
  <c r="IP105" i="58"/>
  <c r="IN105" i="58"/>
  <c r="IQ105" i="58"/>
  <c r="IM105" i="58"/>
  <c r="JZ105" i="58" s="1"/>
  <c r="KG105" i="58" s="1"/>
  <c r="IO105" i="58"/>
  <c r="IN107" i="58"/>
  <c r="IM107" i="58"/>
  <c r="JZ107" i="58" s="1"/>
  <c r="KG107" i="58" s="1"/>
  <c r="IQ107" i="58"/>
  <c r="IP107" i="58"/>
  <c r="IO107" i="58"/>
  <c r="IM75" i="58"/>
  <c r="JZ75" i="58" s="1"/>
  <c r="KG75" i="58" s="1"/>
  <c r="IP75" i="58"/>
  <c r="IN75" i="58"/>
  <c r="IQ75" i="58"/>
  <c r="KN75" i="58" s="1"/>
  <c r="IO75" i="58"/>
  <c r="IQ91" i="58"/>
  <c r="IM91" i="58"/>
  <c r="JZ91" i="58" s="1"/>
  <c r="KG91" i="58" s="1"/>
  <c r="IN91" i="58"/>
  <c r="IP91" i="58"/>
  <c r="IO91" i="58"/>
  <c r="IO86" i="58"/>
  <c r="IP86" i="58"/>
  <c r="IQ86" i="58"/>
  <c r="IM86" i="58"/>
  <c r="JZ86" i="58" s="1"/>
  <c r="KG86" i="58" s="1"/>
  <c r="IN86" i="58"/>
  <c r="IQ99" i="58"/>
  <c r="IM99" i="58"/>
  <c r="JZ99" i="58" s="1"/>
  <c r="KG99" i="58" s="1"/>
  <c r="IN99" i="58"/>
  <c r="IP99" i="58"/>
  <c r="KM99" i="58" s="1"/>
  <c r="IO99" i="58"/>
  <c r="IN66" i="58"/>
  <c r="IP66" i="58"/>
  <c r="KM66" i="58" s="1"/>
  <c r="IQ66" i="58"/>
  <c r="IO66" i="58"/>
  <c r="IM66" i="58"/>
  <c r="JZ66" i="58" s="1"/>
  <c r="KG66" i="58" s="1"/>
  <c r="IQ69" i="58"/>
  <c r="IP69" i="58"/>
  <c r="IN69" i="58"/>
  <c r="IM69" i="58"/>
  <c r="JZ69" i="58" s="1"/>
  <c r="KG69" i="58" s="1"/>
  <c r="IO69" i="58"/>
  <c r="IM50" i="58"/>
  <c r="JZ50" i="58" s="1"/>
  <c r="KG50" i="58" s="1"/>
  <c r="IN50" i="58"/>
  <c r="IN59" i="58"/>
  <c r="IM59" i="58"/>
  <c r="JZ59" i="58" s="1"/>
  <c r="KG59" i="58" s="1"/>
  <c r="IQ59" i="58"/>
  <c r="IP59" i="58"/>
  <c r="IO59" i="58"/>
  <c r="IN83" i="58"/>
  <c r="IP83" i="58"/>
  <c r="IM83" i="58"/>
  <c r="JZ83" i="58" s="1"/>
  <c r="KG83" i="58" s="1"/>
  <c r="IO83" i="58"/>
  <c r="IQ83" i="58"/>
  <c r="JY123" i="58"/>
  <c r="MB123" i="58" s="1"/>
  <c r="MC123" i="58" s="1"/>
  <c r="JY122" i="58"/>
  <c r="MB122" i="58" s="1"/>
  <c r="MC122" i="58" s="1"/>
  <c r="IT101" i="58"/>
  <c r="IU97" i="58"/>
  <c r="IU85" i="58"/>
  <c r="IT52" i="58"/>
  <c r="IS47" i="58"/>
  <c r="IS56" i="58"/>
  <c r="IS94" i="58"/>
  <c r="IT81" i="58"/>
  <c r="IU81" i="58"/>
  <c r="IT99" i="58"/>
  <c r="IT104" i="58"/>
  <c r="IU102" i="58"/>
  <c r="IS74" i="58"/>
  <c r="IS73" i="58"/>
  <c r="IR61" i="58"/>
  <c r="IR65" i="58"/>
  <c r="IU67" i="58"/>
  <c r="IT55" i="58"/>
  <c r="IS44" i="58"/>
  <c r="IS43" i="58"/>
  <c r="IS48" i="58"/>
  <c r="IR50" i="58"/>
  <c r="IU83" i="58"/>
  <c r="IT71" i="58"/>
  <c r="IT68" i="58"/>
  <c r="IR59" i="58"/>
  <c r="IS92" i="58"/>
  <c r="IS91" i="58"/>
  <c r="IT36" i="58"/>
  <c r="IT41" i="58"/>
  <c r="IT40" i="58"/>
  <c r="IR85" i="58"/>
  <c r="IS54" i="58"/>
  <c r="IU49" i="58"/>
  <c r="IU31" i="58"/>
  <c r="IR100" i="58"/>
  <c r="IS99" i="58"/>
  <c r="IT109" i="58"/>
  <c r="IS62" i="58"/>
  <c r="IS60" i="58"/>
  <c r="IU54" i="58"/>
  <c r="IR49" i="58"/>
  <c r="IR35" i="58"/>
  <c r="IS88" i="58"/>
  <c r="IT97" i="58"/>
  <c r="IU39" i="58"/>
  <c r="IR92" i="58"/>
  <c r="IR33" i="58"/>
  <c r="IR76" i="58"/>
  <c r="IU91" i="58"/>
  <c r="IT95" i="58"/>
  <c r="IS82" i="58"/>
  <c r="IT77" i="58"/>
  <c r="IT100" i="58"/>
  <c r="IT98" i="58"/>
  <c r="IU103" i="58"/>
  <c r="IT87" i="58"/>
  <c r="IR79" i="58"/>
  <c r="IU89" i="58"/>
  <c r="IS75" i="58"/>
  <c r="IR68" i="58"/>
  <c r="IR66" i="58"/>
  <c r="IU73" i="58"/>
  <c r="IU61" i="58"/>
  <c r="IT51" i="58"/>
  <c r="IS36" i="58"/>
  <c r="IS37" i="58"/>
  <c r="IS30" i="58"/>
  <c r="JY30" i="58" s="1"/>
  <c r="MB30" i="58" s="1"/>
  <c r="MC30" i="58" s="1"/>
  <c r="IR54" i="58"/>
  <c r="IU84" i="58"/>
  <c r="IR111" i="58"/>
  <c r="IT72" i="58"/>
  <c r="IT65" i="58"/>
  <c r="IT62" i="58"/>
  <c r="IS93" i="58"/>
  <c r="IU109" i="58"/>
  <c r="IT34" i="58"/>
  <c r="IT35" i="58"/>
  <c r="IT49" i="58"/>
  <c r="IR86" i="58"/>
  <c r="IS55" i="58"/>
  <c r="IU33" i="58"/>
  <c r="IU48" i="58"/>
  <c r="IU47" i="58"/>
  <c r="IU58" i="58"/>
  <c r="IR93" i="58"/>
  <c r="IR103" i="58"/>
  <c r="IR101" i="58"/>
  <c r="IS100" i="58"/>
  <c r="IS112" i="58"/>
  <c r="IR82" i="58"/>
  <c r="IS69" i="58"/>
  <c r="IS67" i="58"/>
  <c r="IU50" i="58"/>
  <c r="IS80" i="58"/>
  <c r="IR43" i="58"/>
  <c r="IR32" i="58"/>
  <c r="IR44" i="58"/>
  <c r="IR70" i="58"/>
  <c r="IU92" i="58"/>
  <c r="IS89" i="58"/>
  <c r="IT96" i="58"/>
  <c r="IT57" i="58"/>
  <c r="IU88" i="58"/>
  <c r="IS83" i="58"/>
  <c r="IT78" i="58"/>
  <c r="IU77" i="58"/>
  <c r="IT88" i="58"/>
  <c r="IR80" i="58"/>
  <c r="IS76" i="58"/>
  <c r="IR62" i="58"/>
  <c r="IR60" i="58"/>
  <c r="IU74" i="58"/>
  <c r="IU64" i="58"/>
  <c r="IU68" i="58"/>
  <c r="IS31" i="58"/>
  <c r="IS34" i="58"/>
  <c r="IR55" i="58"/>
  <c r="IT73" i="58"/>
  <c r="IT66" i="58"/>
  <c r="IT33" i="58"/>
  <c r="IT39" i="58"/>
  <c r="IT43" i="58"/>
  <c r="IR87" i="58"/>
  <c r="IS50" i="58"/>
  <c r="IU40" i="58"/>
  <c r="IU32" i="58"/>
  <c r="IU42" i="58"/>
  <c r="IU41" i="58"/>
  <c r="IU59" i="58"/>
  <c r="IR94" i="58"/>
  <c r="IR97" i="58"/>
  <c r="IR102" i="58"/>
  <c r="IS101" i="58"/>
  <c r="IS110" i="58"/>
  <c r="IT112" i="58"/>
  <c r="IT110" i="58"/>
  <c r="IR83" i="58"/>
  <c r="IS63" i="58"/>
  <c r="IS61" i="58"/>
  <c r="IU55" i="58"/>
  <c r="IS81" i="58"/>
  <c r="IR40" i="58"/>
  <c r="IR37" i="58"/>
  <c r="IR48" i="58"/>
  <c r="IR71" i="58"/>
  <c r="IU94" i="58"/>
  <c r="IU93" i="58"/>
  <c r="IS85" i="58"/>
  <c r="IT90" i="58"/>
  <c r="IT58" i="58"/>
  <c r="IU72" i="58"/>
  <c r="IS84" i="58"/>
  <c r="IT82" i="58"/>
  <c r="IT79" i="58"/>
  <c r="IU78" i="58"/>
  <c r="IT102" i="58"/>
  <c r="IU104" i="58"/>
  <c r="IT89" i="58"/>
  <c r="IR81" i="58"/>
  <c r="IU86" i="58"/>
  <c r="IS70" i="58"/>
  <c r="IR69" i="58"/>
  <c r="IU76" i="58"/>
  <c r="IU75" i="58"/>
  <c r="IU65" i="58"/>
  <c r="IU62" i="58"/>
  <c r="IT53" i="58"/>
  <c r="IS38" i="58"/>
  <c r="IS41" i="58"/>
  <c r="IS45" i="58"/>
  <c r="IR51" i="58"/>
  <c r="IR109" i="58"/>
  <c r="IS57" i="58"/>
  <c r="IT75" i="58"/>
  <c r="IT74" i="58"/>
  <c r="KJ115" i="58"/>
  <c r="KJ105" i="58"/>
  <c r="IT60" i="58"/>
  <c r="IR56" i="58"/>
  <c r="IS95" i="58"/>
  <c r="IU112" i="58"/>
  <c r="IU110" i="58"/>
  <c r="IT46" i="58"/>
  <c r="IT42" i="58"/>
  <c r="IT44" i="58"/>
  <c r="IT37" i="58"/>
  <c r="IR88" i="58"/>
  <c r="IS51" i="58"/>
  <c r="IU34" i="58"/>
  <c r="O102" i="60" s="1"/>
  <c r="IU38" i="58"/>
  <c r="IU36" i="58"/>
  <c r="IU35" i="58"/>
  <c r="IU56" i="58"/>
  <c r="IR95" i="58"/>
  <c r="IR104" i="58"/>
  <c r="IS102" i="58"/>
  <c r="IR84" i="58"/>
  <c r="IS64" i="58"/>
  <c r="IU51" i="58"/>
  <c r="IS77" i="58"/>
  <c r="IR34" i="58"/>
  <c r="IR38" i="58"/>
  <c r="IR36" i="58"/>
  <c r="IR73" i="58"/>
  <c r="IR72" i="58"/>
  <c r="IU95" i="58"/>
  <c r="IT91" i="58"/>
  <c r="IT59" i="58"/>
  <c r="IT64" i="58"/>
  <c r="IT83" i="58"/>
  <c r="IT80" i="58"/>
  <c r="IU79" i="58"/>
  <c r="IT103" i="58"/>
  <c r="IU100" i="58"/>
  <c r="IU98" i="58"/>
  <c r="IT85" i="58"/>
  <c r="IR77" i="58"/>
  <c r="IU87" i="58"/>
  <c r="IS71" i="58"/>
  <c r="IR63" i="58"/>
  <c r="IU70" i="58"/>
  <c r="IU66" i="58"/>
  <c r="IU69" i="58"/>
  <c r="IT54" i="58"/>
  <c r="IS42" i="58"/>
  <c r="IS32" i="58"/>
  <c r="IS46" i="58"/>
  <c r="IS39" i="58"/>
  <c r="IR52" i="58"/>
  <c r="IR116" i="58"/>
  <c r="JY116" i="58" s="1"/>
  <c r="MB116" i="58" s="1"/>
  <c r="MC116" i="58" s="1"/>
  <c r="IR112" i="58"/>
  <c r="IS58" i="58"/>
  <c r="IT76" i="58"/>
  <c r="IT69" i="58"/>
  <c r="IT67" i="58"/>
  <c r="IR57" i="58"/>
  <c r="IS96" i="58"/>
  <c r="IT45" i="58"/>
  <c r="IT38" i="58"/>
  <c r="IT31" i="58"/>
  <c r="IR89" i="58"/>
  <c r="IS52" i="58"/>
  <c r="IU46" i="58"/>
  <c r="IU37" i="58"/>
  <c r="IU57" i="58"/>
  <c r="IR96" i="58"/>
  <c r="IR98" i="58"/>
  <c r="IS104" i="58"/>
  <c r="IS103" i="58"/>
  <c r="IS111" i="58"/>
  <c r="IS65" i="58"/>
  <c r="IU52" i="58"/>
  <c r="IS78" i="58"/>
  <c r="IR45" i="58"/>
  <c r="IR31" i="58"/>
  <c r="IR47" i="58"/>
  <c r="IR74" i="58"/>
  <c r="IU96" i="58"/>
  <c r="IS86" i="58"/>
  <c r="IT93" i="58"/>
  <c r="IT92" i="58"/>
  <c r="IT56" i="58"/>
  <c r="IT84" i="58"/>
  <c r="IU80" i="58"/>
  <c r="IU101" i="58"/>
  <c r="IU99" i="58"/>
  <c r="IT86" i="58"/>
  <c r="IR78" i="58"/>
  <c r="IS72" i="58"/>
  <c r="IR67" i="58"/>
  <c r="IR64" i="58"/>
  <c r="IU71" i="58"/>
  <c r="IU60" i="58"/>
  <c r="IU63" i="58"/>
  <c r="IT50" i="58"/>
  <c r="IS35" i="58"/>
  <c r="IS49" i="58"/>
  <c r="IS40" i="58"/>
  <c r="IS33" i="58"/>
  <c r="IR53" i="58"/>
  <c r="IU82" i="58"/>
  <c r="IR110" i="58"/>
  <c r="IS59" i="58"/>
  <c r="IT70" i="58"/>
  <c r="IT63" i="58"/>
  <c r="IT61" i="58"/>
  <c r="IR58" i="58"/>
  <c r="IS90" i="58"/>
  <c r="IU111" i="58"/>
  <c r="IT48" i="58"/>
  <c r="IT47" i="58"/>
  <c r="IT32" i="58"/>
  <c r="IS53" i="58"/>
  <c r="IU45" i="58"/>
  <c r="IU44" i="58"/>
  <c r="IU43" i="58"/>
  <c r="IR91" i="58"/>
  <c r="IR90" i="58"/>
  <c r="IR99" i="58"/>
  <c r="IS98" i="58"/>
  <c r="IS97" i="58"/>
  <c r="IS109" i="58"/>
  <c r="IT111" i="58"/>
  <c r="IS68" i="58"/>
  <c r="IS66" i="58"/>
  <c r="IU53" i="58"/>
  <c r="IS79" i="58"/>
  <c r="IR46" i="58"/>
  <c r="IR39" i="58"/>
  <c r="IR42" i="58"/>
  <c r="IR41" i="58"/>
  <c r="IR75" i="58"/>
  <c r="IU90" i="58"/>
  <c r="IS87" i="58"/>
  <c r="IT94" i="58"/>
  <c r="FZ219" i="62"/>
  <c r="FY105" i="62"/>
  <c r="FS16" i="61"/>
  <c r="FU34" i="61"/>
  <c r="FY128" i="62"/>
  <c r="FY230" i="62"/>
  <c r="FY220" i="62"/>
  <c r="FZ214" i="62"/>
  <c r="FY99" i="62"/>
  <c r="FX128" i="62"/>
  <c r="FU10" i="61"/>
  <c r="FX90" i="62"/>
  <c r="FW105" i="62"/>
  <c r="FV10" i="61"/>
  <c r="FZ158" i="62"/>
  <c r="FU19" i="61"/>
  <c r="FY143" i="62"/>
  <c r="FZ12" i="62"/>
  <c r="FX189" i="62"/>
  <c r="FY249" i="62"/>
  <c r="HD58" i="62"/>
  <c r="FY116" i="62"/>
  <c r="FW45" i="62"/>
  <c r="FW99" i="62"/>
  <c r="FY135" i="62"/>
  <c r="FY16" i="62"/>
  <c r="FW39" i="62"/>
  <c r="FW148" i="62"/>
  <c r="FY82" i="62"/>
  <c r="FY77" i="62"/>
  <c r="FX125" i="62"/>
  <c r="FU42" i="61"/>
  <c r="FY156" i="62"/>
  <c r="FY33" i="62"/>
  <c r="FX250" i="62"/>
  <c r="FY68" i="62"/>
  <c r="FU9" i="61"/>
  <c r="FZ99" i="62"/>
  <c r="FY155" i="62"/>
  <c r="HD155" i="62" s="1"/>
  <c r="JG155" i="62" s="1"/>
  <c r="JH155" i="62" s="1"/>
  <c r="FX185" i="62"/>
  <c r="FY63" i="62"/>
  <c r="FU33" i="61"/>
  <c r="FZ105" i="62"/>
  <c r="FZ107" i="62"/>
  <c r="FX257" i="62"/>
  <c r="FW113" i="62"/>
  <c r="HD113" i="62" s="1"/>
  <c r="JG113" i="62" s="1"/>
  <c r="JH113" i="62" s="1"/>
  <c r="FX123" i="62"/>
  <c r="FX202" i="62"/>
  <c r="FY221" i="62"/>
  <c r="FY90" i="62"/>
  <c r="FT43" i="61"/>
  <c r="FX188" i="62"/>
  <c r="FX39" i="62"/>
  <c r="FY162" i="62"/>
  <c r="FY153" i="62"/>
  <c r="FZ253" i="62"/>
  <c r="FW114" i="62"/>
  <c r="FX256" i="62"/>
  <c r="FY136" i="62"/>
  <c r="FY215" i="62"/>
  <c r="FV26" i="61"/>
  <c r="FW62" i="62"/>
  <c r="FY110" i="62"/>
  <c r="FZ220" i="62"/>
  <c r="FW119" i="62"/>
  <c r="JY24" i="58"/>
  <c r="MB24" i="58" s="1"/>
  <c r="MC24" i="58" s="1"/>
  <c r="JY20" i="58"/>
  <c r="MB20" i="58" s="1"/>
  <c r="MC20" i="58" s="1"/>
  <c r="JY27" i="58"/>
  <c r="MB27" i="58" s="1"/>
  <c r="MC27" i="58" s="1"/>
  <c r="FU12" i="61"/>
  <c r="FZ89" i="62"/>
  <c r="FW29" i="62"/>
  <c r="FX17" i="62"/>
  <c r="FS14" i="61"/>
  <c r="FT25" i="61"/>
  <c r="FW254" i="62"/>
  <c r="FS32" i="61"/>
  <c r="FU14" i="61"/>
  <c r="FU18" i="61"/>
  <c r="FW120" i="62"/>
  <c r="FZ130" i="62"/>
  <c r="FZ246" i="62"/>
  <c r="JY107" i="58"/>
  <c r="MB107" i="58" s="1"/>
  <c r="MC107" i="58" s="1"/>
  <c r="JY106" i="58"/>
  <c r="MB106" i="58" s="1"/>
  <c r="MC106" i="58" s="1"/>
  <c r="JY120" i="58"/>
  <c r="MB120" i="58" s="1"/>
  <c r="MC120" i="58" s="1"/>
  <c r="FS8" i="61"/>
  <c r="FY142" i="62"/>
  <c r="FZ250" i="62"/>
  <c r="FZ140" i="62"/>
  <c r="FX130" i="62"/>
  <c r="HD130" i="62" s="1"/>
  <c r="JG130" i="62" s="1"/>
  <c r="JH130" i="62" s="1"/>
  <c r="FZ126" i="62"/>
  <c r="FY26" i="62"/>
  <c r="FZ57" i="62"/>
  <c r="FZ216" i="62"/>
  <c r="FZ225" i="62"/>
  <c r="FZ69" i="62"/>
  <c r="FZ70" i="62"/>
  <c r="FW59" i="62"/>
  <c r="JY114" i="58"/>
  <c r="MB114" i="58" s="1"/>
  <c r="MC114" i="58" s="1"/>
  <c r="JY121" i="58"/>
  <c r="MB121" i="58" s="1"/>
  <c r="MC121" i="58" s="1"/>
  <c r="JY117" i="58"/>
  <c r="MB117" i="58" s="1"/>
  <c r="MC117" i="58" s="1"/>
  <c r="JY113" i="58"/>
  <c r="MB113" i="58" s="1"/>
  <c r="MC113" i="58" s="1"/>
  <c r="JY115" i="58"/>
  <c r="MB115" i="58" s="1"/>
  <c r="MC115" i="58" s="1"/>
  <c r="FT38" i="61"/>
  <c r="GZ38" i="61" s="1"/>
  <c r="FZ258" i="62"/>
  <c r="FZ134" i="62"/>
  <c r="FZ117" i="62"/>
  <c r="FW30" i="62"/>
  <c r="FX95" i="62"/>
  <c r="FS20" i="61"/>
  <c r="GZ20" i="61" s="1"/>
  <c r="FS30" i="61"/>
  <c r="GZ30" i="61" s="1"/>
  <c r="FW66" i="62"/>
  <c r="HD66" i="62" s="1"/>
  <c r="JG66" i="62" s="1"/>
  <c r="JH66" i="62" s="1"/>
  <c r="FY231" i="62"/>
  <c r="FY253" i="62"/>
  <c r="FY32" i="62"/>
  <c r="FY107" i="62"/>
  <c r="JY105" i="58"/>
  <c r="MB105" i="58" s="1"/>
  <c r="MC105" i="58" s="1"/>
  <c r="FZ118" i="62"/>
  <c r="FZ104" i="62"/>
  <c r="FW72" i="62"/>
  <c r="HD72" i="62" s="1"/>
  <c r="JG72" i="62" s="1"/>
  <c r="JH72" i="62" s="1"/>
  <c r="FZ146" i="62"/>
  <c r="FW244" i="62"/>
  <c r="FX137" i="62"/>
  <c r="FX86" i="62"/>
  <c r="HD86" i="62" s="1"/>
  <c r="JG86" i="62" s="1"/>
  <c r="JH86" i="62" s="1"/>
  <c r="FY132" i="62"/>
  <c r="HD132" i="62" s="1"/>
  <c r="JG132" i="62" s="1"/>
  <c r="JH132" i="62" s="1"/>
  <c r="FZ228" i="62"/>
  <c r="FS34" i="61"/>
  <c r="FY232" i="62"/>
  <c r="FY224" i="62"/>
  <c r="HD224" i="62" s="1"/>
  <c r="JG224" i="62" s="1"/>
  <c r="JH224" i="62" s="1"/>
  <c r="FY29" i="62"/>
  <c r="FW118" i="62"/>
  <c r="FV24" i="61"/>
  <c r="FS18" i="61"/>
  <c r="HD111" i="62"/>
  <c r="JG111" i="62" s="1"/>
  <c r="JH111" i="62" s="1"/>
  <c r="JY119" i="58"/>
  <c r="MB119" i="58" s="1"/>
  <c r="MC119" i="58" s="1"/>
  <c r="JY108" i="58"/>
  <c r="MB108" i="58" s="1"/>
  <c r="MC108" i="58" s="1"/>
  <c r="JY118" i="58"/>
  <c r="MB118" i="58" s="1"/>
  <c r="MC118" i="58" s="1"/>
  <c r="BN37" i="54"/>
  <c r="FX219" i="62"/>
  <c r="HD219" i="62" s="1"/>
  <c r="JG219" i="62" s="1"/>
  <c r="JH219" i="62" s="1"/>
  <c r="FW87" i="62"/>
  <c r="FZ94" i="62"/>
  <c r="FW241" i="62"/>
  <c r="FW102" i="62"/>
  <c r="HD102" i="62" s="1"/>
  <c r="JG102" i="62" s="1"/>
  <c r="JH102" i="62" s="1"/>
  <c r="FZ112" i="62"/>
  <c r="FX50" i="62"/>
  <c r="FZ168" i="62"/>
  <c r="FY119" i="62"/>
  <c r="FV5" i="61"/>
  <c r="FX126" i="62"/>
  <c r="FW27" i="62"/>
  <c r="FY17" i="62"/>
  <c r="FU5" i="61"/>
  <c r="GZ5" i="61" s="1"/>
  <c r="FZ23" i="62"/>
  <c r="FZ32" i="62"/>
  <c r="FW94" i="62"/>
  <c r="HD94" i="62" s="1"/>
  <c r="JG94" i="62" s="1"/>
  <c r="JH94" i="62" s="1"/>
  <c r="FY207" i="62"/>
  <c r="FV31" i="61"/>
  <c r="FZ56" i="62"/>
  <c r="FX248" i="62"/>
  <c r="FS24" i="61"/>
  <c r="FY28" i="62"/>
  <c r="FY104" i="62"/>
  <c r="FY30" i="62"/>
  <c r="FY129" i="62"/>
  <c r="FX196" i="62"/>
  <c r="FY197" i="62"/>
  <c r="FY108" i="62"/>
  <c r="HD108" i="62" s="1"/>
  <c r="JG108" i="62" s="1"/>
  <c r="JH108" i="62" s="1"/>
  <c r="KJ17" i="58"/>
  <c r="JW17" i="58"/>
  <c r="KJ20" i="58"/>
  <c r="JW20" i="58"/>
  <c r="FT9" i="62"/>
  <c r="FU9" i="62"/>
  <c r="JY23" i="58"/>
  <c r="MB23" i="58" s="1"/>
  <c r="MC23" i="58" s="1"/>
  <c r="JY25" i="58"/>
  <c r="MB25" i="58" s="1"/>
  <c r="MC25" i="58" s="1"/>
  <c r="JY21" i="58"/>
  <c r="MB21" i="58" s="1"/>
  <c r="MC21" i="58" s="1"/>
  <c r="FY260" i="62"/>
  <c r="FZ119" i="62"/>
  <c r="FX207" i="62"/>
  <c r="FW100" i="62"/>
  <c r="FY47" i="62"/>
  <c r="HD47" i="62" s="1"/>
  <c r="JG47" i="62" s="1"/>
  <c r="JH47" i="62" s="1"/>
  <c r="FW112" i="62"/>
  <c r="FZ86" i="62"/>
  <c r="FZ155" i="62"/>
  <c r="FU8" i="61"/>
  <c r="FX120" i="62"/>
  <c r="FT41" i="61"/>
  <c r="FZ235" i="62"/>
  <c r="FZ38" i="62"/>
  <c r="FX57" i="62"/>
  <c r="FX27" i="62"/>
  <c r="HD27" i="62" s="1"/>
  <c r="JG27" i="62" s="1"/>
  <c r="JH27" i="62" s="1"/>
  <c r="FT34" i="61"/>
  <c r="FY24" i="62"/>
  <c r="FW208" i="62"/>
  <c r="FX230" i="62"/>
  <c r="FY251" i="62"/>
  <c r="FZ188" i="62"/>
  <c r="FS11" i="61"/>
  <c r="FW106" i="62"/>
  <c r="HD106" i="62" s="1"/>
  <c r="JG106" i="62" s="1"/>
  <c r="JH106" i="62" s="1"/>
  <c r="FW207" i="62"/>
  <c r="FZ184" i="62"/>
  <c r="FX194" i="62"/>
  <c r="FX197" i="62"/>
  <c r="FZ244" i="62"/>
  <c r="FY146" i="62"/>
  <c r="HD146" i="62" s="1"/>
  <c r="JG146" i="62" s="1"/>
  <c r="JH146" i="62" s="1"/>
  <c r="FU8" i="62"/>
  <c r="FT8" i="62"/>
  <c r="JY26" i="58"/>
  <c r="MB26" i="58" s="1"/>
  <c r="MC26" i="58" s="1"/>
  <c r="JY19" i="58"/>
  <c r="MB19" i="58" s="1"/>
  <c r="MC19" i="58" s="1"/>
  <c r="JY15" i="58"/>
  <c r="MB15" i="58" s="1"/>
  <c r="MC15" i="58" s="1"/>
  <c r="HD6" i="62"/>
  <c r="JG6" i="62" s="1"/>
  <c r="JH6" i="62" s="1"/>
  <c r="FW26" i="62"/>
  <c r="FT16" i="61"/>
  <c r="GZ16" i="61" s="1"/>
  <c r="FX240" i="62"/>
  <c r="HD240" i="62" s="1"/>
  <c r="JG240" i="62" s="1"/>
  <c r="JH240" i="62" s="1"/>
  <c r="FW134" i="62"/>
  <c r="FW48" i="62"/>
  <c r="FZ123" i="62"/>
  <c r="FZ249" i="62"/>
  <c r="FV41" i="61"/>
  <c r="FW33" i="62"/>
  <c r="FY114" i="62"/>
  <c r="HD114" i="62" s="1"/>
  <c r="JG114" i="62" s="1"/>
  <c r="JH114" i="62" s="1"/>
  <c r="FW237" i="62"/>
  <c r="FU11" i="61"/>
  <c r="FW156" i="62"/>
  <c r="FX242" i="62"/>
  <c r="FX33" i="62"/>
  <c r="FZ231" i="62"/>
  <c r="FZ45" i="62"/>
  <c r="FW198" i="62"/>
  <c r="HD198" i="62" s="1"/>
  <c r="JG198" i="62" s="1"/>
  <c r="JH198" i="62" s="1"/>
  <c r="FX24" i="62"/>
  <c r="HD24" i="62" s="1"/>
  <c r="JG24" i="62" s="1"/>
  <c r="JH24" i="62" s="1"/>
  <c r="FX231" i="62"/>
  <c r="FZ189" i="62"/>
  <c r="FS35" i="61"/>
  <c r="FX174" i="62"/>
  <c r="FU26" i="61"/>
  <c r="GZ26" i="61" s="1"/>
  <c r="FY71" i="62"/>
  <c r="HD71" i="62" s="1"/>
  <c r="JG71" i="62" s="1"/>
  <c r="JH71" i="62" s="1"/>
  <c r="FU17" i="61"/>
  <c r="GZ17" i="61" s="1"/>
  <c r="FS13" i="61"/>
  <c r="KJ15" i="58"/>
  <c r="JW15" i="58"/>
  <c r="KJ19" i="58"/>
  <c r="JW19" i="58"/>
  <c r="JY18" i="58"/>
  <c r="MB18" i="58" s="1"/>
  <c r="MC18" i="58" s="1"/>
  <c r="JY28" i="58"/>
  <c r="MB28" i="58" s="1"/>
  <c r="MC28" i="58" s="1"/>
  <c r="HD10" i="62"/>
  <c r="JG10" i="62" s="1"/>
  <c r="JH10" i="62" s="1"/>
  <c r="FY174" i="62"/>
  <c r="FW202" i="62"/>
  <c r="FY194" i="62"/>
  <c r="FX52" i="62"/>
  <c r="FW260" i="62"/>
  <c r="FY182" i="62"/>
  <c r="FW222" i="62"/>
  <c r="HD222" i="62" s="1"/>
  <c r="JG222" i="62" s="1"/>
  <c r="JH222" i="62" s="1"/>
  <c r="FY117" i="62"/>
  <c r="HD117" i="62" s="1"/>
  <c r="JG117" i="62" s="1"/>
  <c r="JH117" i="62" s="1"/>
  <c r="FX153" i="62"/>
  <c r="FZ102" i="62"/>
  <c r="FZ125" i="62"/>
  <c r="FU21" i="61"/>
  <c r="FW84" i="62"/>
  <c r="FY208" i="62"/>
  <c r="FX208" i="62"/>
  <c r="FX258" i="62"/>
  <c r="HD258" i="62" s="1"/>
  <c r="JG258" i="62" s="1"/>
  <c r="JH258" i="62" s="1"/>
  <c r="FZ226" i="62"/>
  <c r="FZ173" i="62"/>
  <c r="FW197" i="62"/>
  <c r="FW78" i="62"/>
  <c r="FY92" i="62"/>
  <c r="HD92" i="62" s="1"/>
  <c r="JG92" i="62" s="1"/>
  <c r="JH92" i="62" s="1"/>
  <c r="FX76" i="62"/>
  <c r="HD76" i="62" s="1"/>
  <c r="JG76" i="62" s="1"/>
  <c r="JH76" i="62" s="1"/>
  <c r="FT22" i="61"/>
  <c r="FZ195" i="62"/>
  <c r="FZ213" i="62"/>
  <c r="FX104" i="62"/>
  <c r="FZ75" i="62"/>
  <c r="FY252" i="62"/>
  <c r="FW174" i="62"/>
  <c r="KJ18" i="58"/>
  <c r="JW18" i="58"/>
  <c r="KJ16" i="58"/>
  <c r="JW16" i="58"/>
  <c r="FT10" i="62"/>
  <c r="FU10" i="62"/>
  <c r="JY29" i="58"/>
  <c r="MB29" i="58" s="1"/>
  <c r="MC29" i="58" s="1"/>
  <c r="JY22" i="58"/>
  <c r="MB22" i="58" s="1"/>
  <c r="MC22" i="58" s="1"/>
  <c r="HD9" i="62"/>
  <c r="JG9" i="62" s="1"/>
  <c r="JH9" i="62" s="1"/>
  <c r="HL6" i="62"/>
  <c r="HE6" i="62"/>
  <c r="HM6" i="62" s="1"/>
  <c r="HP6" i="62" s="1"/>
  <c r="HB6" i="62"/>
  <c r="FX38" i="62"/>
  <c r="FW52" i="62"/>
  <c r="FY57" i="62"/>
  <c r="FW220" i="62"/>
  <c r="FU31" i="61"/>
  <c r="FZ143" i="62"/>
  <c r="FX12" i="62"/>
  <c r="HD12" i="62" s="1"/>
  <c r="JG12" i="62" s="1"/>
  <c r="JH12" i="62" s="1"/>
  <c r="FX15" i="62"/>
  <c r="HD15" i="62" s="1"/>
  <c r="JG15" i="62" s="1"/>
  <c r="JH15" i="62" s="1"/>
  <c r="FZ124" i="62"/>
  <c r="HD171" i="62"/>
  <c r="JG171" i="62" s="1"/>
  <c r="JH171" i="62" s="1"/>
  <c r="FW161" i="62"/>
  <c r="FW56" i="62"/>
  <c r="FX124" i="62"/>
  <c r="HD124" i="62" s="1"/>
  <c r="JG124" i="62" s="1"/>
  <c r="JH124" i="62" s="1"/>
  <c r="FX98" i="62"/>
  <c r="HD98" i="62" s="1"/>
  <c r="JG98" i="62" s="1"/>
  <c r="JH98" i="62" s="1"/>
  <c r="FY123" i="62"/>
  <c r="HD123" i="62" s="1"/>
  <c r="JG123" i="62" s="1"/>
  <c r="JH123" i="62" s="1"/>
  <c r="FW212" i="62"/>
  <c r="FX161" i="62"/>
  <c r="FY212" i="62"/>
  <c r="FW38" i="62"/>
  <c r="FX254" i="62"/>
  <c r="FW126" i="62"/>
  <c r="FX135" i="62"/>
  <c r="HD135" i="62" s="1"/>
  <c r="JG135" i="62" s="1"/>
  <c r="JH135" i="62" s="1"/>
  <c r="FZ172" i="62"/>
  <c r="FY158" i="62"/>
  <c r="HD158" i="62" s="1"/>
  <c r="JG158" i="62" s="1"/>
  <c r="JH158" i="62" s="1"/>
  <c r="FX83" i="62"/>
  <c r="HD83" i="62" s="1"/>
  <c r="JG83" i="62" s="1"/>
  <c r="JH83" i="62" s="1"/>
  <c r="FX78" i="62"/>
  <c r="HD78" i="62" s="1"/>
  <c r="JG78" i="62" s="1"/>
  <c r="JH78" i="62" s="1"/>
  <c r="FY59" i="62"/>
  <c r="FY41" i="62"/>
  <c r="HD41" i="62" s="1"/>
  <c r="JG41" i="62" s="1"/>
  <c r="JH41" i="62" s="1"/>
  <c r="FY69" i="62"/>
  <c r="FY244" i="62"/>
  <c r="FZ63" i="62"/>
  <c r="JY17" i="58"/>
  <c r="MB17" i="58" s="1"/>
  <c r="MC17" i="58" s="1"/>
  <c r="JY16" i="58"/>
  <c r="MB16" i="58" s="1"/>
  <c r="MC16" i="58" s="1"/>
  <c r="HD8" i="62"/>
  <c r="JG8" i="62" s="1"/>
  <c r="JH8" i="62" s="1"/>
  <c r="HD226" i="62"/>
  <c r="JG226" i="62" s="1"/>
  <c r="JH226" i="62" s="1"/>
  <c r="GZ24" i="61"/>
  <c r="GZ10" i="61"/>
  <c r="HD40" i="62"/>
  <c r="JG40" i="62" s="1"/>
  <c r="JH40" i="62" s="1"/>
  <c r="HD18" i="62"/>
  <c r="JG18" i="62" s="1"/>
  <c r="JH18" i="62" s="1"/>
  <c r="HD44" i="62"/>
  <c r="JG44" i="62" s="1"/>
  <c r="JH44" i="62" s="1"/>
  <c r="HD246" i="62"/>
  <c r="JG246" i="62" s="1"/>
  <c r="JH246" i="62" s="1"/>
  <c r="HD136" i="62"/>
  <c r="JG136" i="62" s="1"/>
  <c r="JH136" i="62" s="1"/>
  <c r="HD122" i="62"/>
  <c r="JG122" i="62" s="1"/>
  <c r="JH122" i="62" s="1"/>
  <c r="HD42" i="62"/>
  <c r="JG42" i="62" s="1"/>
  <c r="JH42" i="62" s="1"/>
  <c r="HD95" i="62"/>
  <c r="JG95" i="62" s="1"/>
  <c r="JH95" i="62" s="1"/>
  <c r="HD147" i="62"/>
  <c r="JG147" i="62" s="1"/>
  <c r="JH147" i="62" s="1"/>
  <c r="HD210" i="62"/>
  <c r="JG210" i="62" s="1"/>
  <c r="JH210" i="62" s="1"/>
  <c r="HD131" i="62"/>
  <c r="JG131" i="62" s="1"/>
  <c r="JH131" i="62" s="1"/>
  <c r="HD110" i="62"/>
  <c r="JG110" i="62" s="1"/>
  <c r="JH110" i="62" s="1"/>
  <c r="HD16" i="62"/>
  <c r="JG16" i="62" s="1"/>
  <c r="JH16" i="62" s="1"/>
  <c r="HD96" i="62"/>
  <c r="JG96" i="62" s="1"/>
  <c r="JH96" i="62" s="1"/>
  <c r="HD107" i="62"/>
  <c r="JG107" i="62" s="1"/>
  <c r="JH107" i="62" s="1"/>
  <c r="HD63" i="62"/>
  <c r="JG63" i="62" s="1"/>
  <c r="JH63" i="62" s="1"/>
  <c r="HD170" i="62"/>
  <c r="JG170" i="62" s="1"/>
  <c r="JH170" i="62" s="1"/>
  <c r="HD93" i="62"/>
  <c r="JG93" i="62" s="1"/>
  <c r="JH93" i="62" s="1"/>
  <c r="HD138" i="62"/>
  <c r="JG138" i="62" s="1"/>
  <c r="JH138" i="62" s="1"/>
  <c r="GZ7" i="61"/>
  <c r="HD201" i="62"/>
  <c r="JG201" i="62" s="1"/>
  <c r="JH201" i="62" s="1"/>
  <c r="HD137" i="62"/>
  <c r="JG137" i="62" s="1"/>
  <c r="JH137" i="62" s="1"/>
  <c r="HD200" i="62"/>
  <c r="JG200" i="62" s="1"/>
  <c r="JH200" i="62" s="1"/>
  <c r="GZ23" i="61"/>
  <c r="HD60" i="62"/>
  <c r="JG60" i="62" s="1"/>
  <c r="JH60" i="62" s="1"/>
  <c r="HD218" i="62"/>
  <c r="JG218" i="62" s="1"/>
  <c r="JH218" i="62" s="1"/>
  <c r="HD46" i="62"/>
  <c r="JG46" i="62" s="1"/>
  <c r="JH46" i="62" s="1"/>
  <c r="HD11" i="62"/>
  <c r="JG11" i="62" s="1"/>
  <c r="JH11" i="62" s="1"/>
  <c r="HD14" i="62"/>
  <c r="JG14" i="62" s="1"/>
  <c r="JH14" i="62" s="1"/>
  <c r="HD80" i="62"/>
  <c r="JG80" i="62" s="1"/>
  <c r="JH80" i="62" s="1"/>
  <c r="HD81" i="62"/>
  <c r="JG81" i="62" s="1"/>
  <c r="JH81" i="62" s="1"/>
  <c r="GZ12" i="61"/>
  <c r="HD48" i="62"/>
  <c r="JG48" i="62" s="1"/>
  <c r="JH48" i="62" s="1"/>
  <c r="HD209" i="62"/>
  <c r="JG209" i="62" s="1"/>
  <c r="JH209" i="62" s="1"/>
  <c r="HD62" i="62"/>
  <c r="JG62" i="62" s="1"/>
  <c r="JH62" i="62" s="1"/>
  <c r="GZ9" i="61"/>
  <c r="GZ39" i="61"/>
  <c r="HD118" i="62"/>
  <c r="JG118" i="62" s="1"/>
  <c r="JH118" i="62" s="1"/>
  <c r="HD45" i="62"/>
  <c r="JG45" i="62" s="1"/>
  <c r="JH45" i="62" s="1"/>
  <c r="HD165" i="62"/>
  <c r="JG165" i="62" s="1"/>
  <c r="JH165" i="62" s="1"/>
  <c r="GZ27" i="61"/>
  <c r="HD216" i="62"/>
  <c r="JG216" i="62" s="1"/>
  <c r="JH216" i="62" s="1"/>
  <c r="HD221" i="62"/>
  <c r="JG221" i="62" s="1"/>
  <c r="JH221" i="62" s="1"/>
  <c r="HD134" i="62"/>
  <c r="JG134" i="62" s="1"/>
  <c r="JH134" i="62" s="1"/>
  <c r="HD26" i="62"/>
  <c r="JG26" i="62" s="1"/>
  <c r="JH26" i="62" s="1"/>
  <c r="HD65" i="62"/>
  <c r="JG65" i="62" s="1"/>
  <c r="JH65" i="62" s="1"/>
  <c r="HD245" i="62"/>
  <c r="JG245" i="62" s="1"/>
  <c r="JH245" i="62" s="1"/>
  <c r="GZ31" i="61"/>
  <c r="HD164" i="62"/>
  <c r="JG164" i="62" s="1"/>
  <c r="JH164" i="62" s="1"/>
  <c r="HD249" i="62"/>
  <c r="JG249" i="62" s="1"/>
  <c r="JH249" i="62" s="1"/>
  <c r="HD255" i="62"/>
  <c r="JG255" i="62" s="1"/>
  <c r="JH255" i="62" s="1"/>
  <c r="HD168" i="62"/>
  <c r="JG168" i="62" s="1"/>
  <c r="JH168" i="62" s="1"/>
  <c r="HD214" i="62"/>
  <c r="JG214" i="62" s="1"/>
  <c r="JH214" i="62" s="1"/>
  <c r="HD236" i="62"/>
  <c r="JG236" i="62" s="1"/>
  <c r="JH236" i="62" s="1"/>
  <c r="HD70" i="62"/>
  <c r="JG70" i="62" s="1"/>
  <c r="JH70" i="62" s="1"/>
  <c r="HD243" i="62"/>
  <c r="JG243" i="62" s="1"/>
  <c r="JH243" i="62" s="1"/>
  <c r="HD51" i="62"/>
  <c r="JG51" i="62" s="1"/>
  <c r="JH51" i="62" s="1"/>
  <c r="HD112" i="62"/>
  <c r="JG112" i="62" s="1"/>
  <c r="JH112" i="62" s="1"/>
  <c r="HD166" i="62"/>
  <c r="JG166" i="62" s="1"/>
  <c r="JH166" i="62" s="1"/>
  <c r="HD150" i="62"/>
  <c r="JG150" i="62" s="1"/>
  <c r="JH150" i="62" s="1"/>
  <c r="GZ21" i="61"/>
  <c r="GZ28" i="61"/>
  <c r="HD82" i="62"/>
  <c r="JG82" i="62" s="1"/>
  <c r="JH82" i="62" s="1"/>
  <c r="HD228" i="62"/>
  <c r="JG228" i="62" s="1"/>
  <c r="JH228" i="62" s="1"/>
  <c r="HD225" i="62"/>
  <c r="JG225" i="62" s="1"/>
  <c r="JH225" i="62" s="1"/>
  <c r="HD50" i="62"/>
  <c r="JG50" i="62" s="1"/>
  <c r="JH50" i="62" s="1"/>
  <c r="HD167" i="62"/>
  <c r="JG167" i="62" s="1"/>
  <c r="JH167" i="62" s="1"/>
  <c r="HD148" i="62"/>
  <c r="JG148" i="62" s="1"/>
  <c r="JH148" i="62" s="1"/>
  <c r="HD20" i="62"/>
  <c r="JG20" i="62" s="1"/>
  <c r="JH20" i="62" s="1"/>
  <c r="HD156" i="62"/>
  <c r="JG156" i="62" s="1"/>
  <c r="JH156" i="62" s="1"/>
  <c r="HD142" i="62"/>
  <c r="JG142" i="62" s="1"/>
  <c r="JH142" i="62" s="1"/>
  <c r="HD248" i="62"/>
  <c r="JG248" i="62" s="1"/>
  <c r="JH248" i="62" s="1"/>
  <c r="GZ43" i="61"/>
  <c r="HD185" i="62"/>
  <c r="JG185" i="62" s="1"/>
  <c r="JH185" i="62" s="1"/>
  <c r="HD195" i="62"/>
  <c r="JG195" i="62" s="1"/>
  <c r="JH195" i="62" s="1"/>
  <c r="HD247" i="62"/>
  <c r="JG247" i="62" s="1"/>
  <c r="JH247" i="62" s="1"/>
  <c r="HD23" i="62"/>
  <c r="JG23" i="62" s="1"/>
  <c r="JH23" i="62" s="1"/>
  <c r="HD241" i="62"/>
  <c r="JG241" i="62" s="1"/>
  <c r="JH241" i="62" s="1"/>
  <c r="HD149" i="62"/>
  <c r="JG149" i="62" s="1"/>
  <c r="JH149" i="62" s="1"/>
  <c r="HD21" i="62"/>
  <c r="JG21" i="62" s="1"/>
  <c r="JH21" i="62" s="1"/>
  <c r="HD154" i="62"/>
  <c r="JG154" i="62" s="1"/>
  <c r="JH154" i="62" s="1"/>
  <c r="HD144" i="62"/>
  <c r="JG144" i="62" s="1"/>
  <c r="JH144" i="62" s="1"/>
  <c r="GZ40" i="61"/>
  <c r="HD129" i="62"/>
  <c r="JG129" i="62" s="1"/>
  <c r="JH129" i="62" s="1"/>
  <c r="HD172" i="62"/>
  <c r="JG172" i="62" s="1"/>
  <c r="JH172" i="62" s="1"/>
  <c r="GZ18" i="61"/>
  <c r="HD88" i="62"/>
  <c r="JG88" i="62" s="1"/>
  <c r="JH88" i="62" s="1"/>
  <c r="HD197" i="62"/>
  <c r="JG197" i="62" s="1"/>
  <c r="JH197" i="62" s="1"/>
  <c r="HD190" i="62"/>
  <c r="JG190" i="62" s="1"/>
  <c r="JH190" i="62" s="1"/>
  <c r="HD152" i="62"/>
  <c r="JG152" i="62" s="1"/>
  <c r="JH152" i="62" s="1"/>
  <c r="HD159" i="62"/>
  <c r="JG159" i="62" s="1"/>
  <c r="JH159" i="62" s="1"/>
  <c r="GZ19" i="61"/>
  <c r="HD143" i="62"/>
  <c r="JG143" i="62" s="1"/>
  <c r="JH143" i="62" s="1"/>
  <c r="HD68" i="62"/>
  <c r="JG68" i="62" s="1"/>
  <c r="JH68" i="62" s="1"/>
  <c r="HD77" i="62"/>
  <c r="HD128" i="62"/>
  <c r="JG128" i="62" s="1"/>
  <c r="JH128" i="62" s="1"/>
  <c r="HD174" i="62"/>
  <c r="JG174" i="62" s="1"/>
  <c r="JH174" i="62" s="1"/>
  <c r="HD186" i="62"/>
  <c r="JG186" i="62" s="1"/>
  <c r="JH186" i="62" s="1"/>
  <c r="HD105" i="62"/>
  <c r="JG105" i="62" s="1"/>
  <c r="JH105" i="62" s="1"/>
  <c r="HD89" i="62"/>
  <c r="JG89" i="62" s="1"/>
  <c r="JH89" i="62" s="1"/>
  <c r="HD191" i="62"/>
  <c r="JG191" i="62" s="1"/>
  <c r="JH191" i="62" s="1"/>
  <c r="GZ13" i="61"/>
  <c r="HD160" i="62"/>
  <c r="JG160" i="62" s="1"/>
  <c r="JH160" i="62" s="1"/>
  <c r="GZ36" i="61"/>
  <c r="HD227" i="62"/>
  <c r="JG227" i="62" s="1"/>
  <c r="JH227" i="62" s="1"/>
  <c r="HD32" i="62"/>
  <c r="JG32" i="62" s="1"/>
  <c r="JH32" i="62" s="1"/>
  <c r="HD69" i="62"/>
  <c r="JG69" i="62" s="1"/>
  <c r="JH69" i="62" s="1"/>
  <c r="GZ22" i="61"/>
  <c r="HD173" i="62"/>
  <c r="JG173" i="62" s="1"/>
  <c r="JH173" i="62" s="1"/>
  <c r="HD90" i="62"/>
  <c r="JG90" i="62" s="1"/>
  <c r="JH90" i="62" s="1"/>
  <c r="JG58" i="62"/>
  <c r="JH58" i="62" s="1"/>
  <c r="HD22" i="62"/>
  <c r="JG22" i="62" s="1"/>
  <c r="JH22" i="62" s="1"/>
  <c r="HD184" i="62"/>
  <c r="JG184" i="62" s="1"/>
  <c r="JH184" i="62" s="1"/>
  <c r="HD235" i="62"/>
  <c r="JG235" i="62" s="1"/>
  <c r="JH235" i="62" s="1"/>
  <c r="GZ14" i="61"/>
  <c r="HD259" i="62"/>
  <c r="JG259" i="62" s="1"/>
  <c r="JH259" i="62" s="1"/>
  <c r="HD35" i="62"/>
  <c r="JG35" i="62" s="1"/>
  <c r="JH35" i="62" s="1"/>
  <c r="HD253" i="62"/>
  <c r="JG253" i="62" s="1"/>
  <c r="JH253" i="62" s="1"/>
  <c r="HD251" i="62"/>
  <c r="JG251" i="62" s="1"/>
  <c r="JH251" i="62" s="1"/>
  <c r="HD179" i="62"/>
  <c r="JG179" i="62" s="1"/>
  <c r="JH179" i="62" s="1"/>
  <c r="HD196" i="62"/>
  <c r="JG196" i="62" s="1"/>
  <c r="JH196" i="62" s="1"/>
  <c r="GZ8" i="61"/>
  <c r="HD192" i="62"/>
  <c r="JG192" i="62" s="1"/>
  <c r="JH192" i="62" s="1"/>
  <c r="GZ15" i="61"/>
  <c r="HD125" i="62"/>
  <c r="JG125" i="62" s="1"/>
  <c r="JH125" i="62" s="1"/>
  <c r="HD162" i="62"/>
  <c r="JG162" i="62" s="1"/>
  <c r="JH162" i="62" s="1"/>
  <c r="GZ37" i="61"/>
  <c r="HD101" i="62"/>
  <c r="JG101" i="62" s="1"/>
  <c r="JH101" i="62" s="1"/>
  <c r="HD36" i="62"/>
  <c r="JG36" i="62" s="1"/>
  <c r="JH36" i="62" s="1"/>
  <c r="HD182" i="62"/>
  <c r="JG182" i="62" s="1"/>
  <c r="JH182" i="62" s="1"/>
  <c r="HD256" i="62"/>
  <c r="JG256" i="62" s="1"/>
  <c r="JH256" i="62" s="1"/>
  <c r="HD250" i="62"/>
  <c r="JG250" i="62" s="1"/>
  <c r="JH250" i="62" s="1"/>
  <c r="HD180" i="62"/>
  <c r="JG180" i="62" s="1"/>
  <c r="JH180" i="62" s="1"/>
  <c r="HD17" i="62"/>
  <c r="JG17" i="62" s="1"/>
  <c r="JH17" i="62" s="1"/>
  <c r="HD252" i="62"/>
  <c r="JG252" i="62" s="1"/>
  <c r="JH252" i="62" s="1"/>
  <c r="HD140" i="62"/>
  <c r="JG140" i="62" s="1"/>
  <c r="JH140" i="62" s="1"/>
  <c r="HD203" i="62"/>
  <c r="JG203" i="62" s="1"/>
  <c r="JH203" i="62" s="1"/>
  <c r="HD257" i="62"/>
  <c r="JG257" i="62" s="1"/>
  <c r="JH257" i="62" s="1"/>
  <c r="HD177" i="62"/>
  <c r="JG177" i="62" s="1"/>
  <c r="JH177" i="62" s="1"/>
  <c r="HD212" i="62"/>
  <c r="JG212" i="62" s="1"/>
  <c r="JH212" i="62" s="1"/>
  <c r="HD56" i="62"/>
  <c r="JG56" i="62" s="1"/>
  <c r="JH56" i="62" s="1"/>
  <c r="HD28" i="62"/>
  <c r="JG28" i="62" s="1"/>
  <c r="JH28" i="62" s="1"/>
  <c r="GZ25" i="61"/>
  <c r="GZ29" i="61"/>
  <c r="HD34" i="62"/>
  <c r="JG34" i="62" s="1"/>
  <c r="JH34" i="62" s="1"/>
  <c r="GZ32" i="61"/>
  <c r="HD206" i="62"/>
  <c r="JG206" i="62" s="1"/>
  <c r="JH206" i="62" s="1"/>
  <c r="HD183" i="62"/>
  <c r="JG183" i="62" s="1"/>
  <c r="JH183" i="62" s="1"/>
  <c r="HD178" i="62"/>
  <c r="JG178" i="62" s="1"/>
  <c r="JH178" i="62" s="1"/>
  <c r="HD53" i="62"/>
  <c r="JG53" i="62" s="1"/>
  <c r="JH53" i="62" s="1"/>
  <c r="GZ44" i="61"/>
  <c r="HD120" i="62"/>
  <c r="JG120" i="62" s="1"/>
  <c r="JH120" i="62" s="1"/>
  <c r="GZ41" i="61"/>
  <c r="HD141" i="62"/>
  <c r="JG141" i="62" s="1"/>
  <c r="JH141" i="62" s="1"/>
  <c r="HD204" i="62"/>
  <c r="JG204" i="62" s="1"/>
  <c r="JH204" i="62" s="1"/>
  <c r="HD176" i="62"/>
  <c r="JG176" i="62" s="1"/>
  <c r="JH176" i="62" s="1"/>
  <c r="HD213" i="62"/>
  <c r="JG213" i="62" s="1"/>
  <c r="JH213" i="62" s="1"/>
  <c r="HD57" i="62"/>
  <c r="JG57" i="62" s="1"/>
  <c r="JH57" i="62" s="1"/>
  <c r="HD84" i="62"/>
  <c r="JG84" i="62" s="1"/>
  <c r="JH84" i="62" s="1"/>
  <c r="HD232" i="62"/>
  <c r="JG232" i="62" s="1"/>
  <c r="JH232" i="62" s="1"/>
  <c r="GZ6" i="61"/>
  <c r="HD230" i="62"/>
  <c r="JG230" i="62" s="1"/>
  <c r="JH230" i="62" s="1"/>
  <c r="HD100" i="62"/>
  <c r="JG100" i="62" s="1"/>
  <c r="JH100" i="62" s="1"/>
  <c r="HD238" i="62"/>
  <c r="JG238" i="62" s="1"/>
  <c r="JH238" i="62" s="1"/>
  <c r="HD188" i="62"/>
  <c r="JG188" i="62" s="1"/>
  <c r="JH188" i="62" s="1"/>
  <c r="HD75" i="62"/>
  <c r="JG75" i="62" s="1"/>
  <c r="JH75" i="62" s="1"/>
  <c r="HD99" i="62"/>
  <c r="JG99" i="62" s="1"/>
  <c r="JH99" i="62" s="1"/>
  <c r="HD54" i="62"/>
  <c r="JG54" i="62" s="1"/>
  <c r="JH54" i="62" s="1"/>
  <c r="HD116" i="62"/>
  <c r="JG116" i="62" s="1"/>
  <c r="JH116" i="62" s="1"/>
  <c r="HD119" i="62"/>
  <c r="JG119" i="62" s="1"/>
  <c r="JH119" i="62" s="1"/>
  <c r="GZ42" i="61"/>
  <c r="HD87" i="62"/>
  <c r="JG87" i="62" s="1"/>
  <c r="JH87" i="62" s="1"/>
  <c r="GZ33" i="61"/>
  <c r="GZ35" i="61"/>
  <c r="HD202" i="62"/>
  <c r="JG202" i="62" s="1"/>
  <c r="JH202" i="62" s="1"/>
  <c r="HD215" i="62"/>
  <c r="JG215" i="62" s="1"/>
  <c r="JH215" i="62" s="1"/>
  <c r="HD242" i="62"/>
  <c r="JG242" i="62" s="1"/>
  <c r="JH242" i="62" s="1"/>
  <c r="HD237" i="62"/>
  <c r="JG237" i="62" s="1"/>
  <c r="JH237" i="62" s="1"/>
  <c r="HD220" i="62"/>
  <c r="JG220" i="62" s="1"/>
  <c r="JH220" i="62" s="1"/>
  <c r="HD231" i="62"/>
  <c r="JG231" i="62" s="1"/>
  <c r="JH231" i="62" s="1"/>
  <c r="JG77" i="62"/>
  <c r="JH77" i="62" s="1"/>
  <c r="HD239" i="62"/>
  <c r="JG239" i="62" s="1"/>
  <c r="JH239" i="62" s="1"/>
  <c r="HD64" i="62"/>
  <c r="JG64" i="62" s="1"/>
  <c r="JH64" i="62" s="1"/>
  <c r="HD189" i="62"/>
  <c r="JG189" i="62" s="1"/>
  <c r="JH189" i="62" s="1"/>
  <c r="HD74" i="62"/>
  <c r="JG74" i="62" s="1"/>
  <c r="JH74" i="62" s="1"/>
  <c r="FU227" i="62"/>
  <c r="FT227" i="62"/>
  <c r="FV227" i="62"/>
  <c r="FT119" i="62"/>
  <c r="FU119" i="62"/>
  <c r="FV119" i="62"/>
  <c r="FT20" i="62"/>
  <c r="FU20" i="62"/>
  <c r="FV82" i="62"/>
  <c r="FU82" i="62"/>
  <c r="FT82" i="62"/>
  <c r="FU146" i="62"/>
  <c r="FV146" i="62"/>
  <c r="FT146" i="62"/>
  <c r="FU250" i="62"/>
  <c r="FT250" i="62"/>
  <c r="FV250" i="62"/>
  <c r="FT56" i="62"/>
  <c r="FU56" i="62"/>
  <c r="FV56" i="62"/>
  <c r="FU256" i="62"/>
  <c r="FT256" i="62"/>
  <c r="FV256" i="62"/>
  <c r="FT101" i="62"/>
  <c r="FU101" i="62"/>
  <c r="FV101" i="62"/>
  <c r="FU231" i="62"/>
  <c r="FT231" i="62"/>
  <c r="FV231" i="62"/>
  <c r="FQ33" i="61"/>
  <c r="FP33" i="61"/>
  <c r="FR33" i="61"/>
  <c r="FU159" i="62"/>
  <c r="FT159" i="62"/>
  <c r="FV159" i="62"/>
  <c r="FT228" i="62"/>
  <c r="FU228" i="62"/>
  <c r="FV228" i="62"/>
  <c r="FU112" i="62"/>
  <c r="FT112" i="62"/>
  <c r="FV112" i="62"/>
  <c r="FP12" i="61"/>
  <c r="FQ12" i="61"/>
  <c r="FR12" i="61"/>
  <c r="FV177" i="62"/>
  <c r="FU177" i="62"/>
  <c r="FT177" i="62"/>
  <c r="FT129" i="62"/>
  <c r="FV129" i="62"/>
  <c r="FU129" i="62"/>
  <c r="FT236" i="62"/>
  <c r="FU236" i="62"/>
  <c r="FT50" i="62"/>
  <c r="FU50" i="62"/>
  <c r="FV50" i="62"/>
  <c r="FV22" i="62"/>
  <c r="FT22" i="62"/>
  <c r="FU22" i="62"/>
  <c r="FP40" i="61"/>
  <c r="FQ40" i="61"/>
  <c r="FR40" i="61"/>
  <c r="FU135" i="62"/>
  <c r="FT135" i="62"/>
  <c r="FV135" i="62"/>
  <c r="FT78" i="62"/>
  <c r="FU78" i="62"/>
  <c r="FV78" i="62"/>
  <c r="FP19" i="61"/>
  <c r="FQ19" i="61"/>
  <c r="FR19" i="61"/>
  <c r="FT201" i="62"/>
  <c r="FU201" i="62"/>
  <c r="FV201" i="62"/>
  <c r="FT86" i="62"/>
  <c r="FU86" i="62"/>
  <c r="FV86" i="62"/>
  <c r="FT158" i="62"/>
  <c r="FU158" i="62"/>
  <c r="FV158" i="62"/>
  <c r="FT74" i="62"/>
  <c r="FU74" i="62"/>
  <c r="FV74" i="62"/>
  <c r="FU226" i="62"/>
  <c r="FV226" i="62"/>
  <c r="FT226" i="62"/>
  <c r="FU114" i="62"/>
  <c r="FT114" i="62"/>
  <c r="FV114" i="62"/>
  <c r="FT70" i="62"/>
  <c r="FU70" i="62"/>
  <c r="FV70" i="62"/>
  <c r="FU153" i="62"/>
  <c r="FV153" i="62"/>
  <c r="FT153" i="62"/>
  <c r="FP14" i="61"/>
  <c r="FQ14" i="61"/>
  <c r="FR14" i="61"/>
  <c r="FU51" i="62"/>
  <c r="FT51" i="62"/>
  <c r="FV51" i="62"/>
  <c r="FT232" i="62"/>
  <c r="FU232" i="62"/>
  <c r="FV232" i="62"/>
  <c r="FV23" i="62"/>
  <c r="FT23" i="62"/>
  <c r="FU23" i="62"/>
  <c r="FT69" i="62"/>
  <c r="FU69" i="62"/>
  <c r="FV69" i="62"/>
  <c r="FU57" i="62"/>
  <c r="FT57" i="62"/>
  <c r="FV57" i="62"/>
  <c r="FU128" i="62"/>
  <c r="FV128" i="62"/>
  <c r="FT128" i="62"/>
  <c r="FV248" i="62"/>
  <c r="FT248" i="62"/>
  <c r="FU248" i="62"/>
  <c r="FQ38" i="61"/>
  <c r="FP38" i="61"/>
  <c r="FR38" i="61"/>
  <c r="FU123" i="62"/>
  <c r="FV123" i="62"/>
  <c r="FT123" i="62"/>
  <c r="FT185" i="62"/>
  <c r="FU185" i="62"/>
  <c r="FV185" i="62"/>
  <c r="FQ5" i="61"/>
  <c r="FP5" i="61"/>
  <c r="FT76" i="62"/>
  <c r="FU76" i="62"/>
  <c r="FV76" i="62"/>
  <c r="FU162" i="62"/>
  <c r="FT162" i="62"/>
  <c r="FV162" i="62"/>
  <c r="FQ24" i="61"/>
  <c r="FP24" i="61"/>
  <c r="FR24" i="61"/>
  <c r="FU200" i="62"/>
  <c r="FT200" i="62"/>
  <c r="FV200" i="62"/>
  <c r="FT137" i="62"/>
  <c r="FU137" i="62"/>
  <c r="FV137" i="62"/>
  <c r="FP44" i="61"/>
  <c r="FQ44" i="61"/>
  <c r="FR44" i="61"/>
  <c r="FU249" i="62"/>
  <c r="FT249" i="62"/>
  <c r="FV249" i="62"/>
  <c r="FU209" i="62"/>
  <c r="FT209" i="62"/>
  <c r="FV209" i="62"/>
  <c r="FU75" i="62"/>
  <c r="FT75" i="62"/>
  <c r="FV75" i="62"/>
  <c r="FT113" i="62"/>
  <c r="FV113" i="62"/>
  <c r="FU113" i="62"/>
  <c r="FU154" i="62"/>
  <c r="FV154" i="62"/>
  <c r="FT154" i="62"/>
  <c r="FT71" i="62"/>
  <c r="FU71" i="62"/>
  <c r="FV71" i="62"/>
  <c r="FV152" i="62"/>
  <c r="FT152" i="62"/>
  <c r="FU152" i="62"/>
  <c r="FP37" i="61"/>
  <c r="FR37" i="61"/>
  <c r="FQ37" i="61"/>
  <c r="FQ26" i="61"/>
  <c r="FP26" i="61"/>
  <c r="FR26" i="61"/>
  <c r="FU241" i="62"/>
  <c r="FV241" i="62"/>
  <c r="FT241" i="62"/>
  <c r="FV21" i="62"/>
  <c r="FT21" i="62"/>
  <c r="FU21" i="62"/>
  <c r="FT68" i="62"/>
  <c r="FU68" i="62"/>
  <c r="FV68" i="62"/>
  <c r="FU88" i="62"/>
  <c r="FT88" i="62"/>
  <c r="FV88" i="62"/>
  <c r="FT180" i="62"/>
  <c r="FV180" i="62"/>
  <c r="FU180" i="62"/>
  <c r="FP42" i="61"/>
  <c r="FQ42" i="61"/>
  <c r="FR42" i="61"/>
  <c r="FU251" i="62"/>
  <c r="FT251" i="62"/>
  <c r="FV251" i="62"/>
  <c r="FP13" i="61"/>
  <c r="FQ13" i="61"/>
  <c r="FU41" i="62"/>
  <c r="FT41" i="62"/>
  <c r="FV41" i="62"/>
  <c r="FU122" i="62"/>
  <c r="FV122" i="62"/>
  <c r="FT122" i="62"/>
  <c r="FU186" i="62"/>
  <c r="FT186" i="62"/>
  <c r="FV186" i="62"/>
  <c r="FT11" i="62"/>
  <c r="FU11" i="62"/>
  <c r="FU77" i="62"/>
  <c r="FT77" i="62"/>
  <c r="FV77" i="62"/>
  <c r="FP22" i="61"/>
  <c r="FQ22" i="61"/>
  <c r="FR22" i="61"/>
  <c r="FU160" i="62"/>
  <c r="FT160" i="62"/>
  <c r="FV160" i="62"/>
  <c r="FU62" i="62"/>
  <c r="FT62" i="62"/>
  <c r="FV62" i="62"/>
  <c r="FU138" i="62"/>
  <c r="FT138" i="62"/>
  <c r="FV138" i="62"/>
  <c r="FU117" i="62"/>
  <c r="FT117" i="62"/>
  <c r="FV117" i="62"/>
  <c r="FT210" i="62"/>
  <c r="FU210" i="62"/>
  <c r="FV210" i="62"/>
  <c r="FU190" i="62"/>
  <c r="FT190" i="62"/>
  <c r="FV190" i="62"/>
  <c r="FT245" i="62"/>
  <c r="FU245" i="62"/>
  <c r="FV245" i="62"/>
  <c r="FQ43" i="61"/>
  <c r="FP43" i="61"/>
  <c r="FR43" i="61"/>
  <c r="FU255" i="62"/>
  <c r="FT255" i="62"/>
  <c r="FV255" i="62"/>
  <c r="FT156" i="62"/>
  <c r="FV156" i="62"/>
  <c r="FU156" i="62"/>
  <c r="FT244" i="62"/>
  <c r="FU244" i="62"/>
  <c r="FV244" i="62"/>
  <c r="FT27" i="62"/>
  <c r="FU27" i="62"/>
  <c r="FV27" i="62"/>
  <c r="FQ34" i="61"/>
  <c r="FP34" i="61"/>
  <c r="FR34" i="61"/>
  <c r="FP27" i="61"/>
  <c r="FQ27" i="61"/>
  <c r="FR27" i="61"/>
  <c r="FT235" i="62"/>
  <c r="FU235" i="62"/>
  <c r="FU230" i="62"/>
  <c r="FT230" i="62"/>
  <c r="FV230" i="62"/>
  <c r="FT242" i="62"/>
  <c r="FU242" i="62"/>
  <c r="FV242" i="62"/>
  <c r="FT17" i="62"/>
  <c r="FU17" i="62"/>
  <c r="FU80" i="62"/>
  <c r="FT80" i="62"/>
  <c r="FV80" i="62"/>
  <c r="FU40" i="62"/>
  <c r="FT40" i="62"/>
  <c r="FV40" i="62"/>
  <c r="FU184" i="62"/>
  <c r="FT184" i="62"/>
  <c r="FV184" i="62"/>
  <c r="FT12" i="62"/>
  <c r="FU12" i="62"/>
  <c r="FU247" i="62"/>
  <c r="FT247" i="62"/>
  <c r="FV247" i="62"/>
  <c r="FV36" i="62"/>
  <c r="FU36" i="62"/>
  <c r="FT36" i="62"/>
  <c r="FT161" i="62"/>
  <c r="FU161" i="62"/>
  <c r="FV161" i="62"/>
  <c r="FU63" i="62"/>
  <c r="FT63" i="62"/>
  <c r="FV63" i="62"/>
  <c r="FU142" i="62"/>
  <c r="FT142" i="62"/>
  <c r="FV142" i="62"/>
  <c r="FU136" i="62"/>
  <c r="FT136" i="62"/>
  <c r="FV136" i="62"/>
  <c r="FT198" i="62"/>
  <c r="FU198" i="62"/>
  <c r="FV198" i="62"/>
  <c r="FU116" i="62"/>
  <c r="FT116" i="62"/>
  <c r="FV116" i="62"/>
  <c r="FU208" i="62"/>
  <c r="FT208" i="62"/>
  <c r="FV208" i="62"/>
  <c r="FU192" i="62"/>
  <c r="FT192" i="62"/>
  <c r="FV192" i="62"/>
  <c r="FU173" i="62"/>
  <c r="FV173" i="62"/>
  <c r="FT173" i="62"/>
  <c r="FT155" i="62"/>
  <c r="FV155" i="62"/>
  <c r="FU155" i="62"/>
  <c r="FQ11" i="61"/>
  <c r="FP11" i="61"/>
  <c r="FR11" i="61"/>
  <c r="FT28" i="62"/>
  <c r="FU28" i="62"/>
  <c r="FV28" i="62"/>
  <c r="FU110" i="62"/>
  <c r="FT110" i="62"/>
  <c r="FV110" i="62"/>
  <c r="FV33" i="62"/>
  <c r="FU33" i="62"/>
  <c r="FT33" i="62"/>
  <c r="FP35" i="61"/>
  <c r="FQ35" i="61"/>
  <c r="FR35" i="61"/>
  <c r="FU93" i="62"/>
  <c r="FV93" i="62"/>
  <c r="FT93" i="62"/>
  <c r="FQ23" i="61"/>
  <c r="FR23" i="61"/>
  <c r="FP23" i="61"/>
  <c r="FU194" i="62"/>
  <c r="FT194" i="62"/>
  <c r="FV194" i="62"/>
  <c r="FT18" i="62"/>
  <c r="FU18" i="62"/>
  <c r="FU81" i="62"/>
  <c r="FV81" i="62"/>
  <c r="FT81" i="62"/>
  <c r="FU42" i="62"/>
  <c r="FT42" i="62"/>
  <c r="FV42" i="62"/>
  <c r="FQ32" i="61"/>
  <c r="FR32" i="61"/>
  <c r="FP32" i="61"/>
  <c r="FU165" i="62"/>
  <c r="FT165" i="62"/>
  <c r="FV165" i="62"/>
  <c r="FT35" i="62"/>
  <c r="FV35" i="62"/>
  <c r="FU35" i="62"/>
  <c r="FU144" i="62"/>
  <c r="FT144" i="62"/>
  <c r="FV144" i="62"/>
  <c r="FU196" i="62"/>
  <c r="FT196" i="62"/>
  <c r="FV196" i="62"/>
  <c r="FU191" i="62"/>
  <c r="FT191" i="62"/>
  <c r="FV191" i="62"/>
  <c r="KJ123" i="58"/>
  <c r="JW123" i="58"/>
  <c r="FU172" i="62"/>
  <c r="FV172" i="62"/>
  <c r="FT172" i="62"/>
  <c r="FT72" i="62"/>
  <c r="FU72" i="62"/>
  <c r="FV72" i="62"/>
  <c r="FU171" i="62"/>
  <c r="FT171" i="62"/>
  <c r="FV171" i="62"/>
  <c r="FU148" i="62"/>
  <c r="FV148" i="62"/>
  <c r="FT148" i="62"/>
  <c r="FU204" i="62"/>
  <c r="FT204" i="62"/>
  <c r="FV204" i="62"/>
  <c r="FT237" i="62"/>
  <c r="FU237" i="62"/>
  <c r="FV237" i="62"/>
  <c r="FU254" i="62"/>
  <c r="FT254" i="62"/>
  <c r="FV254" i="62"/>
  <c r="FT30" i="62"/>
  <c r="FV30" i="62"/>
  <c r="FU30" i="62"/>
  <c r="FT168" i="62"/>
  <c r="FU168" i="62"/>
  <c r="FV168" i="62"/>
  <c r="FU92" i="62"/>
  <c r="FT92" i="62"/>
  <c r="FV92" i="62"/>
  <c r="FU46" i="62"/>
  <c r="FV46" i="62"/>
  <c r="FT46" i="62"/>
  <c r="FU222" i="62"/>
  <c r="FT222" i="62"/>
  <c r="FV222" i="62"/>
  <c r="FT16" i="62"/>
  <c r="FU16" i="62"/>
  <c r="FT15" i="62"/>
  <c r="FU15" i="62"/>
  <c r="FU64" i="62"/>
  <c r="FV64" i="62"/>
  <c r="FT64" i="62"/>
  <c r="FQ7" i="61"/>
  <c r="FR7" i="61"/>
  <c r="FP7" i="61"/>
  <c r="FU164" i="62"/>
  <c r="FT164" i="62"/>
  <c r="FV164" i="62"/>
  <c r="FQ18" i="61"/>
  <c r="FP18" i="61"/>
  <c r="FR18" i="61"/>
  <c r="FQ39" i="61"/>
  <c r="FP39" i="61"/>
  <c r="FR39" i="61"/>
  <c r="FU34" i="62"/>
  <c r="FV34" i="62"/>
  <c r="FT34" i="62"/>
  <c r="FP41" i="61"/>
  <c r="FQ41" i="61"/>
  <c r="FR41" i="61"/>
  <c r="FU143" i="62"/>
  <c r="FT143" i="62"/>
  <c r="FV143" i="62"/>
  <c r="FP9" i="61"/>
  <c r="FQ9" i="61"/>
  <c r="FR9" i="61"/>
  <c r="FU197" i="62"/>
  <c r="FT197" i="62"/>
  <c r="FV197" i="62"/>
  <c r="FP16" i="61"/>
  <c r="FQ16" i="61"/>
  <c r="FR16" i="61"/>
  <c r="FU174" i="62"/>
  <c r="FV174" i="62"/>
  <c r="FT174" i="62"/>
  <c r="FU170" i="62"/>
  <c r="FV170" i="62"/>
  <c r="FT170" i="62"/>
  <c r="FU150" i="62"/>
  <c r="FT150" i="62"/>
  <c r="FV150" i="62"/>
  <c r="FT202" i="62"/>
  <c r="FU202" i="62"/>
  <c r="FV202" i="62"/>
  <c r="FT29" i="62"/>
  <c r="FU29" i="62"/>
  <c r="FV29" i="62"/>
  <c r="FT166" i="62"/>
  <c r="FU166" i="62"/>
  <c r="FV166" i="62"/>
  <c r="FU47" i="62"/>
  <c r="FV47" i="62"/>
  <c r="FT47" i="62"/>
  <c r="FU141" i="62"/>
  <c r="FT141" i="62"/>
  <c r="FV141" i="62"/>
  <c r="FT26" i="62"/>
  <c r="FV26" i="62"/>
  <c r="FU26" i="62"/>
  <c r="FV83" i="62"/>
  <c r="FU83" i="62"/>
  <c r="FT83" i="62"/>
  <c r="FU108" i="62"/>
  <c r="FT108" i="62"/>
  <c r="FV108" i="62"/>
  <c r="FP15" i="61"/>
  <c r="FQ15" i="61"/>
  <c r="FR15" i="61"/>
  <c r="FU215" i="62"/>
  <c r="FT215" i="62"/>
  <c r="FV215" i="62"/>
  <c r="FU14" i="62"/>
  <c r="FT14" i="62"/>
  <c r="FU65" i="62"/>
  <c r="FV65" i="62"/>
  <c r="FT65" i="62"/>
  <c r="FQ30" i="61"/>
  <c r="FP30" i="61"/>
  <c r="FR30" i="61"/>
  <c r="FT105" i="62"/>
  <c r="FU105" i="62"/>
  <c r="FV105" i="62"/>
  <c r="FP8" i="61"/>
  <c r="FQ8" i="61"/>
  <c r="FR8" i="61"/>
  <c r="FV239" i="62"/>
  <c r="FU239" i="62"/>
  <c r="FT239" i="62"/>
  <c r="FU87" i="62"/>
  <c r="FT87" i="62"/>
  <c r="FV87" i="62"/>
  <c r="FT258" i="62"/>
  <c r="FU258" i="62"/>
  <c r="FV258" i="62"/>
  <c r="FU246" i="62"/>
  <c r="FT246" i="62"/>
  <c r="FV246" i="62"/>
  <c r="FU60" i="62"/>
  <c r="FT60" i="62"/>
  <c r="FV60" i="62"/>
  <c r="FU99" i="62"/>
  <c r="FT99" i="62"/>
  <c r="FV99" i="62"/>
  <c r="FU224" i="62"/>
  <c r="FT224" i="62"/>
  <c r="FV224" i="62"/>
  <c r="FU149" i="62"/>
  <c r="FV149" i="62"/>
  <c r="FT149" i="62"/>
  <c r="FU203" i="62"/>
  <c r="FT203" i="62"/>
  <c r="FV203" i="62"/>
  <c r="FU124" i="62"/>
  <c r="FV124" i="62"/>
  <c r="FT124" i="62"/>
  <c r="FU32" i="62"/>
  <c r="FT32" i="62"/>
  <c r="FV32" i="62"/>
  <c r="FT167" i="62"/>
  <c r="FU167" i="62"/>
  <c r="FV167" i="62"/>
  <c r="FR10" i="61"/>
  <c r="FP10" i="61"/>
  <c r="FQ10" i="61"/>
  <c r="FU48" i="62"/>
  <c r="FT48" i="62"/>
  <c r="FV48" i="62"/>
  <c r="FU188" i="62"/>
  <c r="FT188" i="62"/>
  <c r="FV188" i="62"/>
  <c r="FT176" i="62"/>
  <c r="FV176" i="62"/>
  <c r="FU176" i="62"/>
  <c r="FU106" i="62"/>
  <c r="FT106" i="62"/>
  <c r="FV106" i="62"/>
  <c r="FU44" i="62"/>
  <c r="FT44" i="62"/>
  <c r="FV44" i="62"/>
  <c r="FT216" i="62"/>
  <c r="FU216" i="62"/>
  <c r="FV216" i="62"/>
  <c r="FU66" i="62"/>
  <c r="FT66" i="62"/>
  <c r="FV66" i="62"/>
  <c r="FU39" i="62"/>
  <c r="FT39" i="62"/>
  <c r="FV39" i="62"/>
  <c r="FU104" i="62"/>
  <c r="FT104" i="62"/>
  <c r="FV104" i="62"/>
  <c r="FU52" i="62"/>
  <c r="FT52" i="62"/>
  <c r="FV52" i="62"/>
  <c r="FU238" i="62"/>
  <c r="FV238" i="62"/>
  <c r="FT238" i="62"/>
  <c r="FU212" i="62"/>
  <c r="FT212" i="62"/>
  <c r="FV212" i="62"/>
  <c r="FT259" i="62"/>
  <c r="FU259" i="62"/>
  <c r="FV259" i="62"/>
  <c r="FP36" i="61"/>
  <c r="FQ36" i="61"/>
  <c r="FR36" i="61"/>
  <c r="FU59" i="62"/>
  <c r="FT59" i="62"/>
  <c r="FV59" i="62"/>
  <c r="FT98" i="62"/>
  <c r="FU98" i="62"/>
  <c r="FV98" i="62"/>
  <c r="KJ122" i="58"/>
  <c r="JW122" i="58"/>
  <c r="FQ25" i="61"/>
  <c r="FP25" i="61"/>
  <c r="FR25" i="61"/>
  <c r="FU132" i="62"/>
  <c r="FV132" i="62"/>
  <c r="FT132" i="62"/>
  <c r="FT225" i="62"/>
  <c r="FV225" i="62"/>
  <c r="FU225" i="62"/>
  <c r="FP29" i="61"/>
  <c r="FR29" i="61"/>
  <c r="FQ29" i="61"/>
  <c r="FU125" i="62"/>
  <c r="FV125" i="62"/>
  <c r="FT125" i="62"/>
  <c r="FT95" i="62"/>
  <c r="FV95" i="62"/>
  <c r="FU95" i="62"/>
  <c r="FU240" i="62"/>
  <c r="FV240" i="62"/>
  <c r="FT240" i="62"/>
  <c r="FR31" i="61"/>
  <c r="FQ31" i="61"/>
  <c r="FP31" i="61"/>
  <c r="FT107" i="62"/>
  <c r="FU107" i="62"/>
  <c r="FV107" i="62"/>
  <c r="FU214" i="62"/>
  <c r="FT214" i="62"/>
  <c r="FV214" i="62"/>
  <c r="FU89" i="62"/>
  <c r="FV89" i="62"/>
  <c r="FT89" i="62"/>
  <c r="FU243" i="62"/>
  <c r="FV243" i="62"/>
  <c r="FT243" i="62"/>
  <c r="FU38" i="62"/>
  <c r="FT38" i="62"/>
  <c r="FV38" i="62"/>
  <c r="FT253" i="62"/>
  <c r="FU253" i="62"/>
  <c r="FV253" i="62"/>
  <c r="FU53" i="62"/>
  <c r="FT53" i="62"/>
  <c r="FV53" i="62"/>
  <c r="FT118" i="62"/>
  <c r="FU118" i="62"/>
  <c r="FV118" i="62"/>
  <c r="FU213" i="62"/>
  <c r="FT213" i="62"/>
  <c r="FV213" i="62"/>
  <c r="FU260" i="62"/>
  <c r="FT260" i="62"/>
  <c r="FV260" i="62"/>
  <c r="FU218" i="62"/>
  <c r="FV218" i="62"/>
  <c r="FT218" i="62"/>
  <c r="FT58" i="62"/>
  <c r="FU58" i="62"/>
  <c r="FV58" i="62"/>
  <c r="FV179" i="62"/>
  <c r="FT179" i="62"/>
  <c r="FU179" i="62"/>
  <c r="FU252" i="62"/>
  <c r="FT252" i="62"/>
  <c r="FV252" i="62"/>
  <c r="FU84" i="62"/>
  <c r="FT84" i="62"/>
  <c r="FV84" i="62"/>
  <c r="FU207" i="62"/>
  <c r="FT207" i="62"/>
  <c r="FV207" i="62"/>
  <c r="FV131" i="62"/>
  <c r="FU131" i="62"/>
  <c r="FT131" i="62"/>
  <c r="HE111" i="62"/>
  <c r="HM111" i="62" s="1"/>
  <c r="HP111" i="62" s="1"/>
  <c r="HL111" i="62"/>
  <c r="HB111" i="62"/>
  <c r="FP20" i="61"/>
  <c r="FQ20" i="61"/>
  <c r="FR20" i="61"/>
  <c r="FP6" i="61"/>
  <c r="FR6" i="61"/>
  <c r="FQ6" i="61"/>
  <c r="FU126" i="62"/>
  <c r="FV126" i="62"/>
  <c r="FT126" i="62"/>
  <c r="FU220" i="62"/>
  <c r="FT220" i="62"/>
  <c r="FV220" i="62"/>
  <c r="FT96" i="62"/>
  <c r="FV96" i="62"/>
  <c r="FU96" i="62"/>
  <c r="FU182" i="62"/>
  <c r="FT182" i="62"/>
  <c r="FV182" i="62"/>
  <c r="FR17" i="61"/>
  <c r="FQ17" i="61"/>
  <c r="FP17" i="61"/>
  <c r="FU100" i="62"/>
  <c r="FT100" i="62"/>
  <c r="FV100" i="62"/>
  <c r="FU257" i="62"/>
  <c r="FV257" i="62"/>
  <c r="FT257" i="62"/>
  <c r="FU147" i="62"/>
  <c r="FV147" i="62"/>
  <c r="FT147" i="62"/>
  <c r="FU45" i="62"/>
  <c r="FT45" i="62"/>
  <c r="FV45" i="62"/>
  <c r="FU189" i="62"/>
  <c r="FT189" i="62"/>
  <c r="FV189" i="62"/>
  <c r="FU90" i="62"/>
  <c r="FV90" i="62"/>
  <c r="FT90" i="62"/>
  <c r="FT140" i="62"/>
  <c r="FU140" i="62"/>
  <c r="FV140" i="62"/>
  <c r="FU54" i="62"/>
  <c r="FT54" i="62"/>
  <c r="FV54" i="62"/>
  <c r="FU120" i="62"/>
  <c r="FT120" i="62"/>
  <c r="FV120" i="62"/>
  <c r="FT102" i="62"/>
  <c r="FU102" i="62"/>
  <c r="FV102" i="62"/>
  <c r="FU219" i="62"/>
  <c r="FT219" i="62"/>
  <c r="FV219" i="62"/>
  <c r="FU178" i="62"/>
  <c r="FT178" i="62"/>
  <c r="FV178" i="62"/>
  <c r="FU134" i="62"/>
  <c r="FT134" i="62"/>
  <c r="FV134" i="62"/>
  <c r="FU206" i="62"/>
  <c r="FT206" i="62"/>
  <c r="FV206" i="62"/>
  <c r="FT130" i="62"/>
  <c r="FU130" i="62"/>
  <c r="FV130" i="62"/>
  <c r="FP28" i="61"/>
  <c r="FQ28" i="61"/>
  <c r="FR28" i="61"/>
  <c r="FU195" i="62"/>
  <c r="FT195" i="62"/>
  <c r="FV195" i="62"/>
  <c r="FV24" i="62"/>
  <c r="FT24" i="62"/>
  <c r="FU24" i="62"/>
  <c r="FU221" i="62"/>
  <c r="FT221" i="62"/>
  <c r="FV221" i="62"/>
  <c r="FP21" i="61"/>
  <c r="FQ21" i="61"/>
  <c r="FT94" i="62"/>
  <c r="FV94" i="62"/>
  <c r="FU94" i="62"/>
  <c r="FU183" i="62"/>
  <c r="FT183" i="62"/>
  <c r="FV183" i="62"/>
  <c r="BL43" i="54"/>
  <c r="BL45" i="54"/>
  <c r="BL42" i="54"/>
  <c r="BN45" i="54"/>
  <c r="BN44" i="54"/>
  <c r="BM38" i="54"/>
  <c r="BM40" i="54"/>
  <c r="BM39" i="54"/>
  <c r="BM35" i="54"/>
  <c r="BM34" i="54"/>
  <c r="BM36" i="54"/>
  <c r="BL34" i="54"/>
  <c r="BL35" i="54"/>
  <c r="BL37" i="54"/>
  <c r="BL38" i="54"/>
  <c r="BL41" i="54"/>
  <c r="BL39" i="54"/>
  <c r="B37" i="49"/>
  <c r="C8" i="49"/>
  <c r="KN85" i="58" l="1"/>
  <c r="KM88" i="58"/>
  <c r="I31" i="60"/>
  <c r="KN82" i="58"/>
  <c r="KN88" i="58"/>
  <c r="KN104" i="58"/>
  <c r="KN97" i="58"/>
  <c r="KN107" i="58"/>
  <c r="KM115" i="58"/>
  <c r="KN92" i="58"/>
  <c r="KN83" i="58"/>
  <c r="KN91" i="58"/>
  <c r="KN74" i="58"/>
  <c r="KN111" i="58"/>
  <c r="KM84" i="58"/>
  <c r="KM73" i="58"/>
  <c r="KN117" i="58"/>
  <c r="KN80" i="58"/>
  <c r="KN102" i="58"/>
  <c r="KN99" i="58"/>
  <c r="KN71" i="58"/>
  <c r="KN64" i="58"/>
  <c r="KM56" i="58"/>
  <c r="KM69" i="58"/>
  <c r="KM74" i="58"/>
  <c r="I29" i="60"/>
  <c r="KN69" i="58"/>
  <c r="KM75" i="58"/>
  <c r="KN62" i="58"/>
  <c r="KM71" i="58"/>
  <c r="KN96" i="58"/>
  <c r="KN109" i="58"/>
  <c r="KM110" i="58"/>
  <c r="I15" i="60"/>
  <c r="KN59" i="58"/>
  <c r="KN66" i="58"/>
  <c r="KM107" i="58"/>
  <c r="KN115" i="58"/>
  <c r="KN67" i="58"/>
  <c r="KN113" i="58"/>
  <c r="KN106" i="58"/>
  <c r="KN101" i="58"/>
  <c r="KN93" i="58"/>
  <c r="KM89" i="58"/>
  <c r="KN63" i="58"/>
  <c r="KM79" i="58"/>
  <c r="KN89" i="58"/>
  <c r="KM103" i="58"/>
  <c r="KM114" i="58"/>
  <c r="KN70" i="58"/>
  <c r="KM98" i="58"/>
  <c r="KN77" i="58"/>
  <c r="KN84" i="58"/>
  <c r="KM95" i="58"/>
  <c r="KN65" i="58"/>
  <c r="KN116" i="58"/>
  <c r="KM60" i="58"/>
  <c r="KM92" i="58"/>
  <c r="KM118" i="58"/>
  <c r="KM70" i="58"/>
  <c r="KN68" i="58"/>
  <c r="KN81" i="58"/>
  <c r="KM65" i="58"/>
  <c r="KN105" i="58"/>
  <c r="KM82" i="58"/>
  <c r="KM85" i="58"/>
  <c r="KM68" i="58"/>
  <c r="KM96" i="58"/>
  <c r="KN73" i="58"/>
  <c r="KM117" i="58"/>
  <c r="KN60" i="58"/>
  <c r="KM111" i="58"/>
  <c r="JZ120" i="58"/>
  <c r="KG120" i="58" s="1"/>
  <c r="KM120" i="58" s="1"/>
  <c r="KJ118" i="58"/>
  <c r="KM83" i="58"/>
  <c r="KM105" i="58"/>
  <c r="KN61" i="58"/>
  <c r="KM64" i="58"/>
  <c r="KN108" i="58"/>
  <c r="KN87" i="58"/>
  <c r="KM109" i="58"/>
  <c r="KN110" i="58"/>
  <c r="JZ121" i="58"/>
  <c r="KG121" i="58" s="1"/>
  <c r="KJ121" i="58" s="1"/>
  <c r="KN86" i="58"/>
  <c r="KM62" i="58"/>
  <c r="KM57" i="58"/>
  <c r="KM104" i="58"/>
  <c r="KM97" i="58"/>
  <c r="KM87" i="58"/>
  <c r="KM59" i="58"/>
  <c r="KM86" i="58"/>
  <c r="KM61" i="58"/>
  <c r="KM90" i="58"/>
  <c r="KM113" i="58"/>
  <c r="KM106" i="58"/>
  <c r="KM108" i="58"/>
  <c r="KM101" i="58"/>
  <c r="KN100" i="58"/>
  <c r="KN78" i="58"/>
  <c r="KN58" i="58"/>
  <c r="KM100" i="58"/>
  <c r="KM78" i="58"/>
  <c r="KN103" i="58"/>
  <c r="KM58" i="58"/>
  <c r="KN90" i="58"/>
  <c r="KN94" i="58"/>
  <c r="JZ119" i="58"/>
  <c r="KG119" i="58" s="1"/>
  <c r="KK119" i="58" s="1"/>
  <c r="KX119" i="58" s="1"/>
  <c r="KM81" i="58"/>
  <c r="KM72" i="58"/>
  <c r="KM91" i="58"/>
  <c r="KN98" i="58"/>
  <c r="KM77" i="58"/>
  <c r="KM94" i="58"/>
  <c r="KM80" i="58"/>
  <c r="KM63" i="58"/>
  <c r="KM102" i="58"/>
  <c r="KN118" i="58"/>
  <c r="KN72" i="58"/>
  <c r="O106" i="60"/>
  <c r="O111" i="60"/>
  <c r="O104" i="60"/>
  <c r="O108" i="60"/>
  <c r="O85" i="60"/>
  <c r="O83" i="60"/>
  <c r="O77" i="60"/>
  <c r="O80" i="60"/>
  <c r="O78" i="60"/>
  <c r="O86" i="60"/>
  <c r="O79" i="60"/>
  <c r="O82" i="60"/>
  <c r="O84" i="60"/>
  <c r="O81" i="60"/>
  <c r="O114" i="60"/>
  <c r="O99" i="60"/>
  <c r="O97" i="60"/>
  <c r="O110" i="60"/>
  <c r="O41" i="60"/>
  <c r="O53" i="60"/>
  <c r="O65" i="60"/>
  <c r="O42" i="60"/>
  <c r="O54" i="60"/>
  <c r="O66" i="60"/>
  <c r="O43" i="60"/>
  <c r="O32" i="60"/>
  <c r="O44" i="60"/>
  <c r="O55" i="60"/>
  <c r="O56" i="60"/>
  <c r="O37" i="60"/>
  <c r="O38" i="60"/>
  <c r="O33" i="60"/>
  <c r="O45" i="60"/>
  <c r="O57" i="60"/>
  <c r="O34" i="60"/>
  <c r="O46" i="60"/>
  <c r="O58" i="60"/>
  <c r="O61" i="60"/>
  <c r="O62" i="60"/>
  <c r="O35" i="60"/>
  <c r="O47" i="60"/>
  <c r="O59" i="60"/>
  <c r="O36" i="60"/>
  <c r="O48" i="60"/>
  <c r="O60" i="60"/>
  <c r="O49" i="60"/>
  <c r="O50" i="60"/>
  <c r="O39" i="60"/>
  <c r="O51" i="60"/>
  <c r="O63" i="60"/>
  <c r="O40" i="60"/>
  <c r="O52" i="60"/>
  <c r="O64" i="60"/>
  <c r="O11" i="60"/>
  <c r="O9" i="60"/>
  <c r="O13" i="60"/>
  <c r="O10" i="60"/>
  <c r="O12" i="60"/>
  <c r="O23" i="60"/>
  <c r="O25" i="60"/>
  <c r="O21" i="60"/>
  <c r="O31" i="60"/>
  <c r="O26" i="60"/>
  <c r="O18" i="60"/>
  <c r="O14" i="60"/>
  <c r="O16" i="60"/>
  <c r="O30" i="60"/>
  <c r="O28" i="60"/>
  <c r="O24" i="60"/>
  <c r="O20" i="60"/>
  <c r="O22" i="60"/>
  <c r="O17" i="60"/>
  <c r="O19" i="60"/>
  <c r="O15" i="60"/>
  <c r="O29" i="60"/>
  <c r="O27" i="60"/>
  <c r="O116" i="60"/>
  <c r="O115" i="60"/>
  <c r="I112" i="60"/>
  <c r="O88" i="60"/>
  <c r="O95" i="60"/>
  <c r="O94" i="60"/>
  <c r="O90" i="60"/>
  <c r="O89" i="60"/>
  <c r="O87" i="60"/>
  <c r="O92" i="60"/>
  <c r="O96" i="60"/>
  <c r="O93" i="60"/>
  <c r="O91" i="60"/>
  <c r="O103" i="60"/>
  <c r="O8" i="60"/>
  <c r="O4" i="60"/>
  <c r="O7" i="60"/>
  <c r="O5" i="60"/>
  <c r="O6" i="60"/>
  <c r="O107" i="60"/>
  <c r="O105" i="60"/>
  <c r="O113" i="60"/>
  <c r="O112" i="60"/>
  <c r="O75" i="60"/>
  <c r="O72" i="60"/>
  <c r="O70" i="60"/>
  <c r="O76" i="60"/>
  <c r="O68" i="60"/>
  <c r="O67" i="60"/>
  <c r="O74" i="60"/>
  <c r="O69" i="60"/>
  <c r="O71" i="60"/>
  <c r="O73" i="60"/>
  <c r="O109" i="60"/>
  <c r="O100" i="60"/>
  <c r="O101" i="60"/>
  <c r="O98" i="60"/>
  <c r="H116" i="60"/>
  <c r="G115" i="60"/>
  <c r="I16" i="60"/>
  <c r="I28" i="60"/>
  <c r="I30" i="60"/>
  <c r="I25" i="60"/>
  <c r="JY66" i="58"/>
  <c r="MB66" i="58" s="1"/>
  <c r="MC66" i="58" s="1"/>
  <c r="I19" i="60"/>
  <c r="I26" i="60"/>
  <c r="I23" i="60"/>
  <c r="I24" i="60"/>
  <c r="I27" i="60"/>
  <c r="I20" i="60"/>
  <c r="I21" i="60"/>
  <c r="I18" i="60"/>
  <c r="I22" i="60"/>
  <c r="I14" i="60"/>
  <c r="I17" i="60"/>
  <c r="G99" i="60"/>
  <c r="I100" i="60"/>
  <c r="G116" i="60"/>
  <c r="H10" i="60"/>
  <c r="I98" i="60"/>
  <c r="I101" i="60"/>
  <c r="I80" i="60"/>
  <c r="H11" i="60"/>
  <c r="I114" i="60"/>
  <c r="G57" i="60"/>
  <c r="H9" i="60"/>
  <c r="I111" i="60"/>
  <c r="I12" i="60"/>
  <c r="F88" i="60"/>
  <c r="KK107" i="58"/>
  <c r="KX107" i="58" s="1"/>
  <c r="I11" i="60"/>
  <c r="I96" i="60"/>
  <c r="I94" i="60"/>
  <c r="I10" i="60"/>
  <c r="JY63" i="58"/>
  <c r="MB63" i="58" s="1"/>
  <c r="MC63" i="58" s="1"/>
  <c r="I13" i="60"/>
  <c r="I5" i="60"/>
  <c r="I88" i="60"/>
  <c r="JY57" i="58"/>
  <c r="MB57" i="58" s="1"/>
  <c r="MC57" i="58" s="1"/>
  <c r="G84" i="60"/>
  <c r="I9" i="60"/>
  <c r="G100" i="60"/>
  <c r="G38" i="60"/>
  <c r="H13" i="60"/>
  <c r="I116" i="60"/>
  <c r="I106" i="60"/>
  <c r="I115" i="60"/>
  <c r="I104" i="60"/>
  <c r="JY42" i="58"/>
  <c r="MB42" i="58" s="1"/>
  <c r="MC42" i="58" s="1"/>
  <c r="JY40" i="58"/>
  <c r="MB40" i="58" s="1"/>
  <c r="MC40" i="58" s="1"/>
  <c r="JY86" i="58"/>
  <c r="MB86" i="58" s="1"/>
  <c r="MC86" i="58" s="1"/>
  <c r="G91" i="60"/>
  <c r="H12" i="60"/>
  <c r="I107" i="60"/>
  <c r="I109" i="60"/>
  <c r="I99" i="60"/>
  <c r="I93" i="60"/>
  <c r="JY59" i="58"/>
  <c r="MB59" i="58" s="1"/>
  <c r="MC59" i="58" s="1"/>
  <c r="I84" i="60"/>
  <c r="I102" i="60"/>
  <c r="I90" i="60"/>
  <c r="I97" i="60"/>
  <c r="I110" i="60"/>
  <c r="JY94" i="58"/>
  <c r="MB94" i="58" s="1"/>
  <c r="MC94" i="58" s="1"/>
  <c r="JY98" i="58"/>
  <c r="MB98" i="58" s="1"/>
  <c r="MC98" i="58" s="1"/>
  <c r="I73" i="60"/>
  <c r="I113" i="60"/>
  <c r="I103" i="60"/>
  <c r="I105" i="60"/>
  <c r="I108" i="60"/>
  <c r="F5" i="60"/>
  <c r="H4" i="60"/>
  <c r="JY64" i="58"/>
  <c r="MB64" i="58" s="1"/>
  <c r="MC64" i="58" s="1"/>
  <c r="F79" i="60"/>
  <c r="H73" i="60"/>
  <c r="G68" i="60"/>
  <c r="F87" i="60"/>
  <c r="F10" i="60"/>
  <c r="F77" i="60"/>
  <c r="G4" i="60"/>
  <c r="F90" i="60"/>
  <c r="H76" i="60"/>
  <c r="F105" i="60"/>
  <c r="F7" i="60"/>
  <c r="F94" i="60"/>
  <c r="JY53" i="58"/>
  <c r="MB53" i="58" s="1"/>
  <c r="MC53" i="58" s="1"/>
  <c r="KK106" i="58"/>
  <c r="KX106" i="58" s="1"/>
  <c r="F92" i="60"/>
  <c r="H80" i="60"/>
  <c r="G12" i="60"/>
  <c r="I8" i="60"/>
  <c r="F72" i="60"/>
  <c r="JY77" i="58"/>
  <c r="MB77" i="58" s="1"/>
  <c r="MC77" i="58" s="1"/>
  <c r="JY73" i="58"/>
  <c r="MB73" i="58" s="1"/>
  <c r="MC73" i="58" s="1"/>
  <c r="JY62" i="58"/>
  <c r="MB62" i="58" s="1"/>
  <c r="MC62" i="58" s="1"/>
  <c r="JY45" i="58"/>
  <c r="MB45" i="58" s="1"/>
  <c r="MC45" i="58" s="1"/>
  <c r="JY104" i="58"/>
  <c r="MB104" i="58" s="1"/>
  <c r="MC104" i="58" s="1"/>
  <c r="JY101" i="58"/>
  <c r="MB101" i="58" s="1"/>
  <c r="MC101" i="58" s="1"/>
  <c r="JY65" i="58"/>
  <c r="MB65" i="58" s="1"/>
  <c r="MC65" i="58" s="1"/>
  <c r="H71" i="60"/>
  <c r="F12" i="60"/>
  <c r="G63" i="60"/>
  <c r="F100" i="60"/>
  <c r="F81" i="60"/>
  <c r="JY82" i="58"/>
  <c r="MB82" i="58" s="1"/>
  <c r="MC82" i="58" s="1"/>
  <c r="F96" i="60"/>
  <c r="F98" i="60"/>
  <c r="F111" i="60"/>
  <c r="F115" i="60"/>
  <c r="F112" i="60"/>
  <c r="G61" i="60"/>
  <c r="I6" i="60"/>
  <c r="F9" i="60"/>
  <c r="F78" i="60"/>
  <c r="F82" i="60"/>
  <c r="H74" i="60"/>
  <c r="F71" i="60"/>
  <c r="F67" i="60"/>
  <c r="JY47" i="58"/>
  <c r="MB47" i="58" s="1"/>
  <c r="MC47" i="58" s="1"/>
  <c r="JY90" i="58"/>
  <c r="MB90" i="58" s="1"/>
  <c r="MC90" i="58" s="1"/>
  <c r="JY92" i="58"/>
  <c r="MB92" i="58" s="1"/>
  <c r="MC92" i="58" s="1"/>
  <c r="JY96" i="58"/>
  <c r="MB96" i="58" s="1"/>
  <c r="MC96" i="58" s="1"/>
  <c r="H33" i="60"/>
  <c r="JW114" i="58"/>
  <c r="JY91" i="58"/>
  <c r="MB91" i="58" s="1"/>
  <c r="MC91" i="58" s="1"/>
  <c r="JY95" i="58"/>
  <c r="MB95" i="58" s="1"/>
  <c r="MC95" i="58" s="1"/>
  <c r="JY51" i="58"/>
  <c r="MB51" i="58" s="1"/>
  <c r="MC51" i="58" s="1"/>
  <c r="JY37" i="58"/>
  <c r="MB37" i="58" s="1"/>
  <c r="MC37" i="58" s="1"/>
  <c r="JY83" i="58"/>
  <c r="MB83" i="58" s="1"/>
  <c r="MC83" i="58" s="1"/>
  <c r="JY43" i="58"/>
  <c r="MB43" i="58" s="1"/>
  <c r="MC43" i="58" s="1"/>
  <c r="JW113" i="58"/>
  <c r="JW121" i="58"/>
  <c r="JY31" i="58"/>
  <c r="MB31" i="58" s="1"/>
  <c r="MC31" i="58" s="1"/>
  <c r="JW119" i="58"/>
  <c r="JW108" i="58"/>
  <c r="F42" i="60"/>
  <c r="JY33" i="58"/>
  <c r="MB33" i="58" s="1"/>
  <c r="MC33" i="58" s="1"/>
  <c r="JY41" i="58"/>
  <c r="MB41" i="58" s="1"/>
  <c r="MC41" i="58" s="1"/>
  <c r="G13" i="60"/>
  <c r="F110" i="60"/>
  <c r="F114" i="60"/>
  <c r="I4" i="60"/>
  <c r="H70" i="60"/>
  <c r="KK108" i="58"/>
  <c r="KX108" i="58" s="1"/>
  <c r="F4" i="60"/>
  <c r="F113" i="60"/>
  <c r="F89" i="60"/>
  <c r="F97" i="60"/>
  <c r="F102" i="60"/>
  <c r="F101" i="60"/>
  <c r="G59" i="60"/>
  <c r="I7" i="60"/>
  <c r="F11" i="60"/>
  <c r="F83" i="60"/>
  <c r="F85" i="60"/>
  <c r="H67" i="60"/>
  <c r="F6" i="60"/>
  <c r="F99" i="60"/>
  <c r="JY50" i="58"/>
  <c r="MB50" i="58" s="1"/>
  <c r="MC50" i="58" s="1"/>
  <c r="F8" i="60"/>
  <c r="F91" i="60"/>
  <c r="F95" i="60"/>
  <c r="F104" i="60"/>
  <c r="F108" i="60"/>
  <c r="F107" i="60"/>
  <c r="G65" i="60"/>
  <c r="F80" i="60"/>
  <c r="H75" i="60"/>
  <c r="H68" i="60"/>
  <c r="JY46" i="58"/>
  <c r="MB46" i="58" s="1"/>
  <c r="MC46" i="58" s="1"/>
  <c r="JY109" i="58"/>
  <c r="MB109" i="58" s="1"/>
  <c r="MC109" i="58" s="1"/>
  <c r="JY112" i="58"/>
  <c r="MB112" i="58" s="1"/>
  <c r="MC112" i="58" s="1"/>
  <c r="JY72" i="58"/>
  <c r="MB72" i="58" s="1"/>
  <c r="MC72" i="58" s="1"/>
  <c r="JY88" i="58"/>
  <c r="MB88" i="58" s="1"/>
  <c r="MC88" i="58" s="1"/>
  <c r="JW107" i="58"/>
  <c r="JW115" i="58"/>
  <c r="F109" i="60"/>
  <c r="F13" i="60"/>
  <c r="H72" i="60"/>
  <c r="F116" i="60"/>
  <c r="F106" i="60"/>
  <c r="F103" i="60"/>
  <c r="F93" i="60"/>
  <c r="F84" i="60"/>
  <c r="F86" i="60"/>
  <c r="H69" i="60"/>
  <c r="G25" i="60"/>
  <c r="G27" i="60"/>
  <c r="H79" i="60"/>
  <c r="JY49" i="58"/>
  <c r="MB49" i="58" s="1"/>
  <c r="MC49" i="58" s="1"/>
  <c r="G24" i="60"/>
  <c r="JW116" i="58"/>
  <c r="JW118" i="58"/>
  <c r="H50" i="60"/>
  <c r="G31" i="60"/>
  <c r="G17" i="60"/>
  <c r="G22" i="60"/>
  <c r="F16" i="60"/>
  <c r="G11" i="60"/>
  <c r="G69" i="60"/>
  <c r="F60" i="60"/>
  <c r="H38" i="60"/>
  <c r="G14" i="60"/>
  <c r="G21" i="60"/>
  <c r="G19" i="60"/>
  <c r="F27" i="60"/>
  <c r="G10" i="60"/>
  <c r="F46" i="60"/>
  <c r="H26" i="60"/>
  <c r="G20" i="60"/>
  <c r="G23" i="60"/>
  <c r="G18" i="60"/>
  <c r="F17" i="60"/>
  <c r="JY56" i="58"/>
  <c r="MB56" i="58" s="1"/>
  <c r="MC56" i="58" s="1"/>
  <c r="JY44" i="58"/>
  <c r="MB44" i="58" s="1"/>
  <c r="MC44" i="58" s="1"/>
  <c r="H91" i="60"/>
  <c r="F51" i="60"/>
  <c r="G30" i="60"/>
  <c r="G15" i="60"/>
  <c r="G16" i="60"/>
  <c r="G9" i="60"/>
  <c r="JY100" i="58"/>
  <c r="MB100" i="58" s="1"/>
  <c r="MC100" i="58" s="1"/>
  <c r="G28" i="60"/>
  <c r="G26" i="60"/>
  <c r="G29" i="60"/>
  <c r="JY97" i="58"/>
  <c r="MB97" i="58" s="1"/>
  <c r="MC97" i="58" s="1"/>
  <c r="JY76" i="58"/>
  <c r="MB76" i="58" s="1"/>
  <c r="MC76" i="58" s="1"/>
  <c r="JY70" i="58"/>
  <c r="MB70" i="58" s="1"/>
  <c r="MC70" i="58" s="1"/>
  <c r="JY103" i="58"/>
  <c r="MB103" i="58" s="1"/>
  <c r="MC103" i="58" s="1"/>
  <c r="JY55" i="58"/>
  <c r="MB55" i="58" s="1"/>
  <c r="MC55" i="58" s="1"/>
  <c r="JY93" i="58"/>
  <c r="MB93" i="58" s="1"/>
  <c r="MC93" i="58" s="1"/>
  <c r="F31" i="60"/>
  <c r="JW120" i="58"/>
  <c r="JW117" i="58"/>
  <c r="JY79" i="58"/>
  <c r="MB79" i="58" s="1"/>
  <c r="MC79" i="58" s="1"/>
  <c r="JY99" i="58"/>
  <c r="MB99" i="58" s="1"/>
  <c r="MC99" i="58" s="1"/>
  <c r="JY68" i="58"/>
  <c r="MB68" i="58" s="1"/>
  <c r="MC68" i="58" s="1"/>
  <c r="G88" i="60"/>
  <c r="JY74" i="58"/>
  <c r="MB74" i="58" s="1"/>
  <c r="MC74" i="58" s="1"/>
  <c r="H95" i="60"/>
  <c r="F48" i="60"/>
  <c r="F53" i="60"/>
  <c r="F61" i="60"/>
  <c r="F47" i="60"/>
  <c r="H18" i="60"/>
  <c r="H53" i="60"/>
  <c r="H58" i="60"/>
  <c r="F26" i="60"/>
  <c r="F22" i="60"/>
  <c r="F15" i="60"/>
  <c r="H78" i="60"/>
  <c r="G79" i="60"/>
  <c r="G78" i="60"/>
  <c r="JW106" i="58"/>
  <c r="JW105" i="58"/>
  <c r="H94" i="60"/>
  <c r="F50" i="60"/>
  <c r="F43" i="60"/>
  <c r="F63" i="60"/>
  <c r="F32" i="60"/>
  <c r="F59" i="60"/>
  <c r="H46" i="60"/>
  <c r="H64" i="60"/>
  <c r="F14" i="60"/>
  <c r="F23" i="60"/>
  <c r="F25" i="60"/>
  <c r="H83" i="60"/>
  <c r="H86" i="60"/>
  <c r="G86" i="60"/>
  <c r="G83" i="60"/>
  <c r="KL113" i="58"/>
  <c r="KY113" i="58" s="1"/>
  <c r="H93" i="60"/>
  <c r="F57" i="60"/>
  <c r="F65" i="60"/>
  <c r="F34" i="60"/>
  <c r="F54" i="60"/>
  <c r="F64" i="60"/>
  <c r="H14" i="60"/>
  <c r="H61" i="60"/>
  <c r="H54" i="60"/>
  <c r="F30" i="60"/>
  <c r="F19" i="60"/>
  <c r="F20" i="60"/>
  <c r="H77" i="60"/>
  <c r="H85" i="60"/>
  <c r="G80" i="60"/>
  <c r="G77" i="60"/>
  <c r="I67" i="60"/>
  <c r="I39" i="60"/>
  <c r="F55" i="60"/>
  <c r="F36" i="60"/>
  <c r="F56" i="60"/>
  <c r="F37" i="60"/>
  <c r="F40" i="60"/>
  <c r="H20" i="60"/>
  <c r="H42" i="60"/>
  <c r="H47" i="60"/>
  <c r="F18" i="60"/>
  <c r="F29" i="60"/>
  <c r="F21" i="60"/>
  <c r="H82" i="60"/>
  <c r="H84" i="60"/>
  <c r="G85" i="60"/>
  <c r="H60" i="60"/>
  <c r="JY35" i="58"/>
  <c r="MB35" i="58" s="1"/>
  <c r="MC35" i="58" s="1"/>
  <c r="JY67" i="58"/>
  <c r="MB67" i="58" s="1"/>
  <c r="MC67" i="58" s="1"/>
  <c r="JY38" i="58"/>
  <c r="MB38" i="58" s="1"/>
  <c r="MC38" i="58" s="1"/>
  <c r="JY69" i="58"/>
  <c r="MB69" i="58" s="1"/>
  <c r="MC69" i="58" s="1"/>
  <c r="JY102" i="58"/>
  <c r="MB102" i="58" s="1"/>
  <c r="MC102" i="58" s="1"/>
  <c r="JY89" i="58"/>
  <c r="MB89" i="58" s="1"/>
  <c r="MC89" i="58" s="1"/>
  <c r="JY84" i="58"/>
  <c r="MB84" i="58" s="1"/>
  <c r="MC84" i="58" s="1"/>
  <c r="JY85" i="58"/>
  <c r="MB85" i="58" s="1"/>
  <c r="MC85" i="58" s="1"/>
  <c r="JY71" i="58"/>
  <c r="MB71" i="58" s="1"/>
  <c r="MC71" i="58" s="1"/>
  <c r="JY60" i="58"/>
  <c r="MB60" i="58" s="1"/>
  <c r="MC60" i="58" s="1"/>
  <c r="JY111" i="58"/>
  <c r="MB111" i="58" s="1"/>
  <c r="MC111" i="58" s="1"/>
  <c r="JY36" i="58"/>
  <c r="MB36" i="58" s="1"/>
  <c r="MC36" i="58" s="1"/>
  <c r="JY75" i="58"/>
  <c r="MB75" i="58" s="1"/>
  <c r="MC75" i="58" s="1"/>
  <c r="H92" i="60"/>
  <c r="H19" i="60"/>
  <c r="F38" i="60"/>
  <c r="F58" i="60"/>
  <c r="F44" i="60"/>
  <c r="F66" i="60"/>
  <c r="H16" i="60"/>
  <c r="H39" i="60"/>
  <c r="F28" i="60"/>
  <c r="F24" i="60"/>
  <c r="H81" i="60"/>
  <c r="G82" i="60"/>
  <c r="G81" i="60"/>
  <c r="H114" i="60"/>
  <c r="H98" i="60"/>
  <c r="H113" i="60"/>
  <c r="H109" i="60"/>
  <c r="H104" i="60"/>
  <c r="G45" i="60"/>
  <c r="G53" i="60"/>
  <c r="G51" i="60"/>
  <c r="G49" i="60"/>
  <c r="G42" i="60"/>
  <c r="G64" i="60"/>
  <c r="G75" i="60"/>
  <c r="G72" i="60"/>
  <c r="H115" i="60"/>
  <c r="H107" i="60"/>
  <c r="H106" i="60"/>
  <c r="H105" i="60"/>
  <c r="H88" i="60"/>
  <c r="G55" i="60"/>
  <c r="G48" i="60"/>
  <c r="G58" i="60"/>
  <c r="G37" i="60"/>
  <c r="G35" i="60"/>
  <c r="G50" i="60"/>
  <c r="G74" i="60"/>
  <c r="G71" i="60"/>
  <c r="H111" i="60"/>
  <c r="H90" i="60"/>
  <c r="H96" i="60"/>
  <c r="H89" i="60"/>
  <c r="H97" i="60"/>
  <c r="G62" i="60"/>
  <c r="G46" i="60"/>
  <c r="G44" i="60"/>
  <c r="G36" i="60"/>
  <c r="G40" i="60"/>
  <c r="G33" i="60"/>
  <c r="G67" i="60"/>
  <c r="G76" i="60"/>
  <c r="KK116" i="58"/>
  <c r="KX116" i="58" s="1"/>
  <c r="KK117" i="58"/>
  <c r="KX117" i="58" s="1"/>
  <c r="H103" i="60"/>
  <c r="H102" i="60"/>
  <c r="H112" i="60"/>
  <c r="H110" i="60"/>
  <c r="H87" i="60"/>
  <c r="G56" i="60"/>
  <c r="G60" i="60"/>
  <c r="G34" i="60"/>
  <c r="G32" i="60"/>
  <c r="G66" i="60"/>
  <c r="G47" i="60"/>
  <c r="G73" i="60"/>
  <c r="H108" i="60"/>
  <c r="H101" i="60"/>
  <c r="H100" i="60"/>
  <c r="H99" i="60"/>
  <c r="JY52" i="58"/>
  <c r="MB52" i="58" s="1"/>
  <c r="MC52" i="58" s="1"/>
  <c r="G43" i="60"/>
  <c r="G41" i="60"/>
  <c r="G39" i="60"/>
  <c r="G54" i="60"/>
  <c r="G52" i="60"/>
  <c r="G70" i="60"/>
  <c r="I51" i="60"/>
  <c r="G114" i="60"/>
  <c r="G98" i="60"/>
  <c r="G97" i="60"/>
  <c r="G102" i="60"/>
  <c r="G101" i="60"/>
  <c r="JY87" i="58"/>
  <c r="MB87" i="58" s="1"/>
  <c r="MC87" i="58" s="1"/>
  <c r="KK114" i="58"/>
  <c r="KX114" i="58" s="1"/>
  <c r="I49" i="60"/>
  <c r="G93" i="60"/>
  <c r="G96" i="60"/>
  <c r="G95" i="60"/>
  <c r="G94" i="60"/>
  <c r="G87" i="60"/>
  <c r="I37" i="60"/>
  <c r="G113" i="60"/>
  <c r="G112" i="60"/>
  <c r="G105" i="60"/>
  <c r="G104" i="60"/>
  <c r="G111" i="60"/>
  <c r="JY78" i="58"/>
  <c r="MB78" i="58" s="1"/>
  <c r="MC78" i="58" s="1"/>
  <c r="I32" i="60"/>
  <c r="JY34" i="58"/>
  <c r="MB34" i="58" s="1"/>
  <c r="MC34" i="58" s="1"/>
  <c r="G92" i="60"/>
  <c r="G109" i="60"/>
  <c r="G108" i="60"/>
  <c r="G107" i="60"/>
  <c r="G106" i="60"/>
  <c r="I76" i="60"/>
  <c r="G103" i="60"/>
  <c r="G110" i="60"/>
  <c r="G90" i="60"/>
  <c r="G89" i="60"/>
  <c r="JY39" i="58"/>
  <c r="MB39" i="58" s="1"/>
  <c r="MC39" i="58" s="1"/>
  <c r="I52" i="60"/>
  <c r="I41" i="60"/>
  <c r="I33" i="60"/>
  <c r="I55" i="60"/>
  <c r="I34" i="60"/>
  <c r="I44" i="60"/>
  <c r="I66" i="60"/>
  <c r="I74" i="60"/>
  <c r="G6" i="60"/>
  <c r="F75" i="60"/>
  <c r="I58" i="60"/>
  <c r="I48" i="60"/>
  <c r="I36" i="60"/>
  <c r="I56" i="60"/>
  <c r="I59" i="60"/>
  <c r="I47" i="60"/>
  <c r="I68" i="60"/>
  <c r="G5" i="60"/>
  <c r="F74" i="60"/>
  <c r="I64" i="60"/>
  <c r="I54" i="60"/>
  <c r="I61" i="60"/>
  <c r="I70" i="60"/>
  <c r="I72" i="60"/>
  <c r="G8" i="60"/>
  <c r="I57" i="60"/>
  <c r="I45" i="60"/>
  <c r="I35" i="60"/>
  <c r="I42" i="60"/>
  <c r="I62" i="60"/>
  <c r="I65" i="60"/>
  <c r="I38" i="60"/>
  <c r="I75" i="60"/>
  <c r="I71" i="60"/>
  <c r="G7" i="60"/>
  <c r="I50" i="60"/>
  <c r="I60" i="60"/>
  <c r="I40" i="60"/>
  <c r="I46" i="60"/>
  <c r="I43" i="60"/>
  <c r="I63" i="60"/>
  <c r="I53" i="60"/>
  <c r="I69" i="60"/>
  <c r="HD161" i="62"/>
  <c r="JG161" i="62" s="1"/>
  <c r="JH161" i="62" s="1"/>
  <c r="HD30" i="62"/>
  <c r="JG30" i="62" s="1"/>
  <c r="JH30" i="62" s="1"/>
  <c r="HD39" i="62"/>
  <c r="JG39" i="62" s="1"/>
  <c r="JH39" i="62" s="1"/>
  <c r="HD38" i="62"/>
  <c r="JG38" i="62" s="1"/>
  <c r="JH38" i="62" s="1"/>
  <c r="F62" i="60"/>
  <c r="F41" i="60"/>
  <c r="F39" i="60"/>
  <c r="F49" i="60"/>
  <c r="F35" i="60"/>
  <c r="F33" i="60"/>
  <c r="F68" i="60"/>
  <c r="F69" i="60"/>
  <c r="GZ34" i="61"/>
  <c r="F70" i="60"/>
  <c r="F76" i="60"/>
  <c r="F45" i="60"/>
  <c r="F73" i="60"/>
  <c r="HD126" i="62"/>
  <c r="JG126" i="62" s="1"/>
  <c r="JH126" i="62" s="1"/>
  <c r="HD59" i="62"/>
  <c r="JG59" i="62" s="1"/>
  <c r="JH59" i="62" s="1"/>
  <c r="F52" i="60"/>
  <c r="HD244" i="62"/>
  <c r="JG244" i="62" s="1"/>
  <c r="JH244" i="62" s="1"/>
  <c r="IC6" i="62"/>
  <c r="IP6" i="62" s="1"/>
  <c r="IQ6" i="62" s="1"/>
  <c r="IR6" i="62" s="1"/>
  <c r="HD254" i="62"/>
  <c r="JG254" i="62" s="1"/>
  <c r="JH254" i="62" s="1"/>
  <c r="H7" i="60"/>
  <c r="H8" i="60"/>
  <c r="HD29" i="62"/>
  <c r="JG29" i="62" s="1"/>
  <c r="JH29" i="62" s="1"/>
  <c r="HD33" i="62"/>
  <c r="JG33" i="62" s="1"/>
  <c r="JH33" i="62" s="1"/>
  <c r="HD260" i="62"/>
  <c r="JG260" i="62" s="1"/>
  <c r="JH260" i="62" s="1"/>
  <c r="JY81" i="58"/>
  <c r="MB81" i="58" s="1"/>
  <c r="MC81" i="58" s="1"/>
  <c r="JY80" i="58"/>
  <c r="MB80" i="58" s="1"/>
  <c r="MC80" i="58" s="1"/>
  <c r="HD208" i="62"/>
  <c r="JG208" i="62" s="1"/>
  <c r="JH208" i="62" s="1"/>
  <c r="I77" i="60"/>
  <c r="I81" i="60"/>
  <c r="H15" i="60"/>
  <c r="H30" i="60"/>
  <c r="H21" i="60"/>
  <c r="H48" i="60"/>
  <c r="H44" i="60"/>
  <c r="H40" i="60"/>
  <c r="H36" i="60"/>
  <c r="H62" i="60"/>
  <c r="H6" i="60"/>
  <c r="KZ15" i="58"/>
  <c r="I85" i="60"/>
  <c r="I86" i="60"/>
  <c r="H17" i="60"/>
  <c r="H22" i="60"/>
  <c r="H25" i="60"/>
  <c r="H34" i="60"/>
  <c r="H35" i="60"/>
  <c r="H55" i="60"/>
  <c r="H51" i="60"/>
  <c r="H65" i="60"/>
  <c r="H43" i="60"/>
  <c r="I87" i="60"/>
  <c r="HD153" i="62"/>
  <c r="JG153" i="62" s="1"/>
  <c r="JH153" i="62" s="1"/>
  <c r="I83" i="60"/>
  <c r="I79" i="60"/>
  <c r="H28" i="60"/>
  <c r="H31" i="60"/>
  <c r="H23" i="60"/>
  <c r="H32" i="60"/>
  <c r="H57" i="60"/>
  <c r="H59" i="60"/>
  <c r="H49" i="60"/>
  <c r="H45" i="60"/>
  <c r="H52" i="60"/>
  <c r="JY54" i="58"/>
  <c r="MB54" i="58" s="1"/>
  <c r="MC54" i="58" s="1"/>
  <c r="H5" i="60"/>
  <c r="I78" i="60"/>
  <c r="I82" i="60"/>
  <c r="H24" i="60"/>
  <c r="H29" i="60"/>
  <c r="H27" i="60"/>
  <c r="H37" i="60"/>
  <c r="H63" i="60"/>
  <c r="H41" i="60"/>
  <c r="H66" i="60"/>
  <c r="H56" i="60"/>
  <c r="I92" i="60"/>
  <c r="I91" i="60"/>
  <c r="I89" i="60"/>
  <c r="I95" i="60"/>
  <c r="JY58" i="58"/>
  <c r="MB58" i="58" s="1"/>
  <c r="MC58" i="58" s="1"/>
  <c r="KL117" i="58"/>
  <c r="KY117" i="58" s="1"/>
  <c r="JY32" i="58"/>
  <c r="MB32" i="58" s="1"/>
  <c r="MC32" i="58" s="1"/>
  <c r="JY110" i="58"/>
  <c r="MB110" i="58" s="1"/>
  <c r="MC110" i="58" s="1"/>
  <c r="KZ16" i="58"/>
  <c r="LW16" i="58" s="1"/>
  <c r="LX16" i="58" s="1"/>
  <c r="JY61" i="58"/>
  <c r="MB61" i="58" s="1"/>
  <c r="MC61" i="58" s="1"/>
  <c r="HD194" i="62"/>
  <c r="JG194" i="62" s="1"/>
  <c r="JH194" i="62" s="1"/>
  <c r="GZ11" i="61"/>
  <c r="KZ20" i="58"/>
  <c r="LW20" i="58" s="1"/>
  <c r="LX20" i="58" s="1"/>
  <c r="JY48" i="58"/>
  <c r="MB48" i="58" s="1"/>
  <c r="MC48" i="58" s="1"/>
  <c r="HD104" i="62"/>
  <c r="JG104" i="62" s="1"/>
  <c r="JH104" i="62" s="1"/>
  <c r="HD52" i="62"/>
  <c r="JG52" i="62" s="1"/>
  <c r="JH52" i="62" s="1"/>
  <c r="KK22" i="58"/>
  <c r="KX22" i="58" s="1"/>
  <c r="JW22" i="58"/>
  <c r="KK26" i="58"/>
  <c r="KX26" i="58" s="1"/>
  <c r="JW26" i="58"/>
  <c r="HE8" i="62"/>
  <c r="HM8" i="62" s="1"/>
  <c r="HQ8" i="62" s="1"/>
  <c r="IA8" i="62" s="1"/>
  <c r="HL8" i="62"/>
  <c r="HB8" i="62"/>
  <c r="KK21" i="58"/>
  <c r="KX21" i="58" s="1"/>
  <c r="JW21" i="58"/>
  <c r="KK23" i="58"/>
  <c r="KX23" i="58" s="1"/>
  <c r="JW23" i="58"/>
  <c r="KZ18" i="58"/>
  <c r="LW18" i="58" s="1"/>
  <c r="LX18" i="58" s="1"/>
  <c r="HD207" i="62"/>
  <c r="JG207" i="62" s="1"/>
  <c r="JH207" i="62" s="1"/>
  <c r="KZ17" i="58"/>
  <c r="KK29" i="58"/>
  <c r="KX29" i="58" s="1"/>
  <c r="JW29" i="58"/>
  <c r="HZ6" i="62"/>
  <c r="ID6" i="62" s="1"/>
  <c r="JM6" i="62"/>
  <c r="JS6" i="62"/>
  <c r="HE10" i="62"/>
  <c r="HM10" i="62" s="1"/>
  <c r="HQ10" i="62" s="1"/>
  <c r="IA10" i="62" s="1"/>
  <c r="HL10" i="62"/>
  <c r="HB10" i="62"/>
  <c r="MH18" i="58"/>
  <c r="MN18" i="58"/>
  <c r="KW18" i="58"/>
  <c r="LA18" i="58" s="1"/>
  <c r="MH15" i="58"/>
  <c r="KW15" i="58"/>
  <c r="LA15" i="58" s="1"/>
  <c r="MN15" i="58"/>
  <c r="KK25" i="58"/>
  <c r="KX25" i="58" s="1"/>
  <c r="JW25" i="58"/>
  <c r="HE9" i="62"/>
  <c r="HM9" i="62" s="1"/>
  <c r="HQ9" i="62" s="1"/>
  <c r="IA9" i="62" s="1"/>
  <c r="HL9" i="62"/>
  <c r="HB9" i="62"/>
  <c r="MN17" i="58"/>
  <c r="MH17" i="58"/>
  <c r="KW17" i="58"/>
  <c r="LA17" i="58" s="1"/>
  <c r="KK30" i="58"/>
  <c r="KX30" i="58" s="1"/>
  <c r="JW30" i="58"/>
  <c r="KZ19" i="58"/>
  <c r="LW19" i="58" s="1"/>
  <c r="LX19" i="58" s="1"/>
  <c r="KK24" i="58"/>
  <c r="KX24" i="58" s="1"/>
  <c r="JW24" i="58"/>
  <c r="KK27" i="58"/>
  <c r="KX27" i="58" s="1"/>
  <c r="JW27" i="58"/>
  <c r="KK28" i="58"/>
  <c r="KX28" i="58" s="1"/>
  <c r="JW28" i="58"/>
  <c r="HQ111" i="62"/>
  <c r="IA111" i="62" s="1"/>
  <c r="KW16" i="58"/>
  <c r="LA16" i="58" s="1"/>
  <c r="MH16" i="58"/>
  <c r="MN16" i="58"/>
  <c r="MN19" i="58"/>
  <c r="MH19" i="58"/>
  <c r="KW19" i="58"/>
  <c r="LA19" i="58" s="1"/>
  <c r="MH20" i="58"/>
  <c r="MN20" i="58"/>
  <c r="KW20" i="58"/>
  <c r="LA20" i="58" s="1"/>
  <c r="KK115" i="58"/>
  <c r="KX115" i="58" s="1"/>
  <c r="KK123" i="58"/>
  <c r="KX123" i="58" s="1"/>
  <c r="KL115" i="58"/>
  <c r="KY115" i="58" s="1"/>
  <c r="KL107" i="58"/>
  <c r="KY107" i="58" s="1"/>
  <c r="KK122" i="58"/>
  <c r="KX122" i="58" s="1"/>
  <c r="KK105" i="58"/>
  <c r="KX105" i="58" s="1"/>
  <c r="KL105" i="58"/>
  <c r="KY105" i="58" s="1"/>
  <c r="KZ108" i="58"/>
  <c r="KZ107" i="58"/>
  <c r="KJ107" i="58"/>
  <c r="HL252" i="62"/>
  <c r="KK120" i="58"/>
  <c r="KX120" i="58" s="1"/>
  <c r="KK118" i="58"/>
  <c r="KX118" i="58" s="1"/>
  <c r="HL184" i="62"/>
  <c r="KK113" i="58"/>
  <c r="KX113" i="58" s="1"/>
  <c r="KJ113" i="58"/>
  <c r="KJ108" i="58"/>
  <c r="KZ120" i="58"/>
  <c r="KZ113" i="58"/>
  <c r="HA21" i="61"/>
  <c r="HH21" i="61" s="1"/>
  <c r="HK21" i="61" s="1"/>
  <c r="GX21" i="61"/>
  <c r="HE94" i="62"/>
  <c r="HM94" i="62" s="1"/>
  <c r="HP94" i="62" s="1"/>
  <c r="HL94" i="62"/>
  <c r="HB94" i="62"/>
  <c r="KJ106" i="58"/>
  <c r="HE140" i="62"/>
  <c r="HM140" i="62" s="1"/>
  <c r="HP140" i="62" s="1"/>
  <c r="HL140" i="62"/>
  <c r="HB140" i="62"/>
  <c r="HA6" i="61"/>
  <c r="HH6" i="61" s="1"/>
  <c r="HK6" i="61" s="1"/>
  <c r="GX6" i="61"/>
  <c r="HE53" i="62"/>
  <c r="HM53" i="62" s="1"/>
  <c r="HQ53" i="62" s="1"/>
  <c r="IA53" i="62" s="1"/>
  <c r="HB53" i="62"/>
  <c r="HL98" i="62"/>
  <c r="KL118" i="58"/>
  <c r="KY118" i="58" s="1"/>
  <c r="HL188" i="62"/>
  <c r="HL149" i="62"/>
  <c r="HE149" i="62"/>
  <c r="HM149" i="62" s="1"/>
  <c r="HQ149" i="62" s="1"/>
  <c r="IA149" i="62" s="1"/>
  <c r="HB149" i="62"/>
  <c r="KJ111" i="58"/>
  <c r="JW111" i="58"/>
  <c r="HL26" i="62"/>
  <c r="HE26" i="62"/>
  <c r="HM26" i="62" s="1"/>
  <c r="HP26" i="62" s="1"/>
  <c r="HB26" i="62"/>
  <c r="HL166" i="62"/>
  <c r="HE166" i="62"/>
  <c r="HM166" i="62" s="1"/>
  <c r="HR166" i="62" s="1"/>
  <c r="IB166" i="62" s="1"/>
  <c r="HB166" i="62"/>
  <c r="HE202" i="62"/>
  <c r="HM202" i="62" s="1"/>
  <c r="HR202" i="62" s="1"/>
  <c r="IB202" i="62" s="1"/>
  <c r="HB202" i="62"/>
  <c r="HE237" i="62"/>
  <c r="HM237" i="62" s="1"/>
  <c r="HP237" i="62" s="1"/>
  <c r="HL237" i="62"/>
  <c r="HB237" i="62"/>
  <c r="KZ105" i="58"/>
  <c r="HE144" i="62"/>
  <c r="HM144" i="62" s="1"/>
  <c r="HP144" i="62" s="1"/>
  <c r="HL144" i="62"/>
  <c r="HB144" i="62"/>
  <c r="KJ81" i="58"/>
  <c r="JW81" i="58"/>
  <c r="KK39" i="58"/>
  <c r="KX39" i="58" s="1"/>
  <c r="JW39" i="58"/>
  <c r="HE40" i="62"/>
  <c r="HM40" i="62" s="1"/>
  <c r="HQ40" i="62" s="1"/>
  <c r="IA40" i="62" s="1"/>
  <c r="HB40" i="62"/>
  <c r="KZ121" i="58"/>
  <c r="HE255" i="62"/>
  <c r="HM255" i="62" s="1"/>
  <c r="HQ255" i="62" s="1"/>
  <c r="IA255" i="62" s="1"/>
  <c r="HL255" i="62"/>
  <c r="HB255" i="62"/>
  <c r="HE77" i="62"/>
  <c r="HM77" i="62" s="1"/>
  <c r="HP77" i="62" s="1"/>
  <c r="HL77" i="62"/>
  <c r="HB77" i="62"/>
  <c r="HL251" i="62"/>
  <c r="HE251" i="62"/>
  <c r="HM251" i="62" s="1"/>
  <c r="HP251" i="62" s="1"/>
  <c r="HB251" i="62"/>
  <c r="HA26" i="61"/>
  <c r="HH26" i="61" s="1"/>
  <c r="HL26" i="61" s="1"/>
  <c r="HV26" i="61" s="1"/>
  <c r="GX26" i="61"/>
  <c r="HE154" i="62"/>
  <c r="HM154" i="62" s="1"/>
  <c r="HP154" i="62" s="1"/>
  <c r="HL154" i="62"/>
  <c r="HB154" i="62"/>
  <c r="KJ96" i="58"/>
  <c r="JW96" i="58"/>
  <c r="JW56" i="58"/>
  <c r="E10" i="60"/>
  <c r="E11" i="60"/>
  <c r="E12" i="60"/>
  <c r="E13" i="60"/>
  <c r="E9" i="60"/>
  <c r="HE123" i="62"/>
  <c r="HM123" i="62" s="1"/>
  <c r="HP123" i="62" s="1"/>
  <c r="HL123" i="62"/>
  <c r="HB123" i="62"/>
  <c r="KJ90" i="58"/>
  <c r="JW90" i="58"/>
  <c r="KJ87" i="58"/>
  <c r="JW87" i="58"/>
  <c r="HE129" i="62"/>
  <c r="HM129" i="62" s="1"/>
  <c r="HQ129" i="62" s="1"/>
  <c r="IA129" i="62" s="1"/>
  <c r="HL129" i="62"/>
  <c r="HB129" i="62"/>
  <c r="HL20" i="62"/>
  <c r="HE204" i="62"/>
  <c r="HM204" i="62" s="1"/>
  <c r="HP204" i="62" s="1"/>
  <c r="HL204" i="62"/>
  <c r="HB204" i="62"/>
  <c r="HE33" i="62"/>
  <c r="HM33" i="62" s="1"/>
  <c r="HQ33" i="62" s="1"/>
  <c r="IA33" i="62" s="1"/>
  <c r="HL33" i="62"/>
  <c r="HB33" i="62"/>
  <c r="KJ89" i="58"/>
  <c r="JW89" i="58"/>
  <c r="HL195" i="62"/>
  <c r="HE195" i="62"/>
  <c r="HM195" i="62" s="1"/>
  <c r="HQ195" i="62" s="1"/>
  <c r="IA195" i="62" s="1"/>
  <c r="HB195" i="62"/>
  <c r="KJ83" i="58"/>
  <c r="JW83" i="58"/>
  <c r="KZ106" i="58"/>
  <c r="KJ33" i="58"/>
  <c r="JW33" i="58"/>
  <c r="HL189" i="62"/>
  <c r="HE96" i="62"/>
  <c r="HM96" i="62" s="1"/>
  <c r="HQ96" i="62" s="1"/>
  <c r="IA96" i="62" s="1"/>
  <c r="HL96" i="62"/>
  <c r="HB96" i="62"/>
  <c r="HE179" i="62"/>
  <c r="HM179" i="62" s="1"/>
  <c r="HQ179" i="62" s="1"/>
  <c r="IA179" i="62" s="1"/>
  <c r="HL179" i="62"/>
  <c r="HB179" i="62"/>
  <c r="HL213" i="62"/>
  <c r="HL89" i="62"/>
  <c r="HE89" i="62"/>
  <c r="HM89" i="62" s="1"/>
  <c r="HQ89" i="62" s="1"/>
  <c r="IA89" i="62" s="1"/>
  <c r="HB89" i="62"/>
  <c r="KL108" i="58"/>
  <c r="KY108" i="58" s="1"/>
  <c r="HL259" i="62"/>
  <c r="HL52" i="62"/>
  <c r="HE66" i="62"/>
  <c r="HM66" i="62" s="1"/>
  <c r="HP66" i="62" s="1"/>
  <c r="HL66" i="62"/>
  <c r="HB66" i="62"/>
  <c r="HE106" i="62"/>
  <c r="HM106" i="62" s="1"/>
  <c r="HP106" i="62" s="1"/>
  <c r="HL106" i="62"/>
  <c r="HB106" i="62"/>
  <c r="HE188" i="62"/>
  <c r="HM188" i="62" s="1"/>
  <c r="HP188" i="62" s="1"/>
  <c r="HB188" i="62"/>
  <c r="HE32" i="62"/>
  <c r="HM32" i="62" s="1"/>
  <c r="HR32" i="62" s="1"/>
  <c r="IB32" i="62" s="1"/>
  <c r="HL32" i="62"/>
  <c r="HB32" i="62"/>
  <c r="KJ75" i="58"/>
  <c r="JW75" i="58"/>
  <c r="HL239" i="62"/>
  <c r="HE239" i="62"/>
  <c r="HM239" i="62" s="1"/>
  <c r="HR239" i="62" s="1"/>
  <c r="IB239" i="62" s="1"/>
  <c r="HB239" i="62"/>
  <c r="HA30" i="61"/>
  <c r="HH30" i="61" s="1"/>
  <c r="HK30" i="61" s="1"/>
  <c r="GX30" i="61"/>
  <c r="HA15" i="61"/>
  <c r="HH15" i="61" s="1"/>
  <c r="HK15" i="61" s="1"/>
  <c r="GX15" i="61"/>
  <c r="KJ80" i="58"/>
  <c r="JW80" i="58"/>
  <c r="HA9" i="61"/>
  <c r="HH9" i="61" s="1"/>
  <c r="HK9" i="61" s="1"/>
  <c r="GX9" i="61"/>
  <c r="HL16" i="62"/>
  <c r="HL168" i="62"/>
  <c r="HE72" i="62"/>
  <c r="HM72" i="62" s="1"/>
  <c r="HQ72" i="62" s="1"/>
  <c r="IA72" i="62" s="1"/>
  <c r="HL72" i="62"/>
  <c r="HB72" i="62"/>
  <c r="KW105" i="58"/>
  <c r="HE194" i="62"/>
  <c r="HM194" i="62" s="1"/>
  <c r="HP194" i="62" s="1"/>
  <c r="HL194" i="62"/>
  <c r="HB194" i="62"/>
  <c r="HA35" i="61"/>
  <c r="HH35" i="61" s="1"/>
  <c r="HL35" i="61" s="1"/>
  <c r="HV35" i="61" s="1"/>
  <c r="GX35" i="61"/>
  <c r="HE116" i="62"/>
  <c r="HM116" i="62" s="1"/>
  <c r="HQ116" i="62" s="1"/>
  <c r="IA116" i="62" s="1"/>
  <c r="HL116" i="62"/>
  <c r="HB116" i="62"/>
  <c r="HE63" i="62"/>
  <c r="HM63" i="62" s="1"/>
  <c r="HP63" i="62" s="1"/>
  <c r="HL63" i="62"/>
  <c r="HB63" i="62"/>
  <c r="HE12" i="62"/>
  <c r="HM12" i="62" s="1"/>
  <c r="HQ12" i="62" s="1"/>
  <c r="IA12" i="62" s="1"/>
  <c r="HL12" i="62"/>
  <c r="HB12" i="62"/>
  <c r="HA27" i="61"/>
  <c r="HH27" i="61" s="1"/>
  <c r="HL27" i="61" s="1"/>
  <c r="HV27" i="61" s="1"/>
  <c r="GX27" i="61"/>
  <c r="HE210" i="62"/>
  <c r="HM210" i="62" s="1"/>
  <c r="HQ210" i="62" s="1"/>
  <c r="IA210" i="62" s="1"/>
  <c r="HB210" i="62"/>
  <c r="KK40" i="58"/>
  <c r="KX40" i="58" s="1"/>
  <c r="JW40" i="58"/>
  <c r="HE68" i="62"/>
  <c r="HM68" i="62" s="1"/>
  <c r="HP68" i="62" s="1"/>
  <c r="HL68" i="62"/>
  <c r="HB68" i="62"/>
  <c r="T13" i="60"/>
  <c r="T10" i="60"/>
  <c r="T12" i="60"/>
  <c r="T11" i="60"/>
  <c r="T9" i="60"/>
  <c r="HL128" i="62"/>
  <c r="HE128" i="62"/>
  <c r="HM128" i="62" s="1"/>
  <c r="HR128" i="62" s="1"/>
  <c r="IB128" i="62" s="1"/>
  <c r="HB128" i="62"/>
  <c r="HL69" i="62"/>
  <c r="HE69" i="62"/>
  <c r="HM69" i="62" s="1"/>
  <c r="HR69" i="62" s="1"/>
  <c r="IB69" i="62" s="1"/>
  <c r="HB69" i="62"/>
  <c r="HE177" i="62"/>
  <c r="HM177" i="62" s="1"/>
  <c r="HP177" i="62" s="1"/>
  <c r="HL177" i="62"/>
  <c r="HB177" i="62"/>
  <c r="HL231" i="62"/>
  <c r="HL250" i="62"/>
  <c r="HE250" i="62"/>
  <c r="HM250" i="62" s="1"/>
  <c r="HP250" i="62" s="1"/>
  <c r="HB250" i="62"/>
  <c r="HE20" i="62"/>
  <c r="HM20" i="62" s="1"/>
  <c r="HP20" i="62" s="1"/>
  <c r="HB20" i="62"/>
  <c r="HL64" i="62"/>
  <c r="HE64" i="62"/>
  <c r="HM64" i="62" s="1"/>
  <c r="HQ64" i="62" s="1"/>
  <c r="IA64" i="62" s="1"/>
  <c r="HB64" i="62"/>
  <c r="HE137" i="62"/>
  <c r="HM137" i="62" s="1"/>
  <c r="HQ137" i="62" s="1"/>
  <c r="IA137" i="62" s="1"/>
  <c r="HL137" i="62"/>
  <c r="HB137" i="62"/>
  <c r="HL119" i="62"/>
  <c r="HE189" i="62"/>
  <c r="HM189" i="62" s="1"/>
  <c r="HP189" i="62" s="1"/>
  <c r="HB189" i="62"/>
  <c r="HE225" i="62"/>
  <c r="HM225" i="62" s="1"/>
  <c r="HQ225" i="62" s="1"/>
  <c r="IA225" i="62" s="1"/>
  <c r="HL225" i="62"/>
  <c r="HB225" i="62"/>
  <c r="HE172" i="62"/>
  <c r="HM172" i="62" s="1"/>
  <c r="HR172" i="62" s="1"/>
  <c r="IB172" i="62" s="1"/>
  <c r="HL172" i="62"/>
  <c r="HB172" i="62"/>
  <c r="HE219" i="62"/>
  <c r="HM219" i="62" s="1"/>
  <c r="HQ219" i="62" s="1"/>
  <c r="IA219" i="62" s="1"/>
  <c r="HL219" i="62"/>
  <c r="HB219" i="62"/>
  <c r="HE100" i="62"/>
  <c r="HM100" i="62" s="1"/>
  <c r="HP100" i="62" s="1"/>
  <c r="HB100" i="62"/>
  <c r="T73" i="60"/>
  <c r="T68" i="60"/>
  <c r="T74" i="60"/>
  <c r="T67" i="60"/>
  <c r="T69" i="60"/>
  <c r="T75" i="60"/>
  <c r="T76" i="60"/>
  <c r="T71" i="60"/>
  <c r="T72" i="60"/>
  <c r="T70" i="60"/>
  <c r="HA20" i="61"/>
  <c r="HH20" i="61" s="1"/>
  <c r="HL20" i="61" s="1"/>
  <c r="HV20" i="61" s="1"/>
  <c r="GX20" i="61"/>
  <c r="HE207" i="62"/>
  <c r="HM207" i="62" s="1"/>
  <c r="HR207" i="62" s="1"/>
  <c r="IB207" i="62" s="1"/>
  <c r="HL207" i="62"/>
  <c r="HB207" i="62"/>
  <c r="HL132" i="62"/>
  <c r="HE132" i="62"/>
  <c r="HM132" i="62" s="1"/>
  <c r="HQ132" i="62" s="1"/>
  <c r="IA132" i="62" s="1"/>
  <c r="HB132" i="62"/>
  <c r="KJ94" i="58"/>
  <c r="JW94" i="58"/>
  <c r="HE259" i="62"/>
  <c r="HM259" i="62" s="1"/>
  <c r="HR259" i="62" s="1"/>
  <c r="IB259" i="62" s="1"/>
  <c r="HB259" i="62"/>
  <c r="KJ78" i="58"/>
  <c r="JW78" i="58"/>
  <c r="KJ58" i="58"/>
  <c r="JW58" i="58"/>
  <c r="HE124" i="62"/>
  <c r="HM124" i="62" s="1"/>
  <c r="HP124" i="62" s="1"/>
  <c r="HL124" i="62"/>
  <c r="HB124" i="62"/>
  <c r="HL246" i="62"/>
  <c r="HE65" i="62"/>
  <c r="HM65" i="62" s="1"/>
  <c r="HQ65" i="62" s="1"/>
  <c r="IA65" i="62" s="1"/>
  <c r="HL65" i="62"/>
  <c r="HB65" i="62"/>
  <c r="HE108" i="62"/>
  <c r="HM108" i="62" s="1"/>
  <c r="HP108" i="62" s="1"/>
  <c r="HL108" i="62"/>
  <c r="HB108" i="62"/>
  <c r="HE29" i="62"/>
  <c r="HM29" i="62" s="1"/>
  <c r="HP29" i="62" s="1"/>
  <c r="HL29" i="62"/>
  <c r="HB29" i="62"/>
  <c r="HE143" i="62"/>
  <c r="HM143" i="62" s="1"/>
  <c r="HR143" i="62" s="1"/>
  <c r="IB143" i="62" s="1"/>
  <c r="HL143" i="62"/>
  <c r="HB143" i="62"/>
  <c r="HA39" i="61"/>
  <c r="HH39" i="61" s="1"/>
  <c r="HK39" i="61" s="1"/>
  <c r="GX39" i="61"/>
  <c r="HE168" i="62"/>
  <c r="HM168" i="62" s="1"/>
  <c r="HR168" i="62" s="1"/>
  <c r="IB168" i="62" s="1"/>
  <c r="HB168" i="62"/>
  <c r="KJ77" i="58"/>
  <c r="JW77" i="58"/>
  <c r="HE42" i="62"/>
  <c r="HM42" i="62" s="1"/>
  <c r="HQ42" i="62" s="1"/>
  <c r="IA42" i="62" s="1"/>
  <c r="HB42" i="62"/>
  <c r="KK31" i="58"/>
  <c r="KX31" i="58" s="1"/>
  <c r="JW31" i="58"/>
  <c r="HA11" i="61"/>
  <c r="HH11" i="61" s="1"/>
  <c r="HK11" i="61" s="1"/>
  <c r="GX11" i="61"/>
  <c r="HL198" i="62"/>
  <c r="HE184" i="62"/>
  <c r="HM184" i="62" s="1"/>
  <c r="HR184" i="62" s="1"/>
  <c r="IB184" i="62" s="1"/>
  <c r="HB184" i="62"/>
  <c r="HL80" i="62"/>
  <c r="HE80" i="62"/>
  <c r="HM80" i="62" s="1"/>
  <c r="HR80" i="62" s="1"/>
  <c r="IB80" i="62" s="1"/>
  <c r="HB80" i="62"/>
  <c r="HA43" i="61"/>
  <c r="HH43" i="61" s="1"/>
  <c r="HM43" i="61" s="1"/>
  <c r="HW43" i="61" s="1"/>
  <c r="GX43" i="61"/>
  <c r="HE117" i="62"/>
  <c r="HM117" i="62" s="1"/>
  <c r="HP117" i="62" s="1"/>
  <c r="HB117" i="62"/>
  <c r="HL62" i="62"/>
  <c r="HE62" i="62"/>
  <c r="HM62" i="62" s="1"/>
  <c r="HR62" i="62" s="1"/>
  <c r="IB62" i="62" s="1"/>
  <c r="HB62" i="62"/>
  <c r="HL11" i="62"/>
  <c r="HE11" i="62"/>
  <c r="HM11" i="62" s="1"/>
  <c r="HP11" i="62" s="1"/>
  <c r="HB11" i="62"/>
  <c r="HL41" i="62"/>
  <c r="HE21" i="62"/>
  <c r="HM21" i="62" s="1"/>
  <c r="HR21" i="62" s="1"/>
  <c r="IB21" i="62" s="1"/>
  <c r="HL21" i="62"/>
  <c r="HB21" i="62"/>
  <c r="KK38" i="58"/>
  <c r="KX38" i="58" s="1"/>
  <c r="JW38" i="58"/>
  <c r="HE23" i="62"/>
  <c r="HM23" i="62" s="1"/>
  <c r="HR23" i="62" s="1"/>
  <c r="IB23" i="62" s="1"/>
  <c r="HL23" i="62"/>
  <c r="HB23" i="62"/>
  <c r="KJ99" i="58"/>
  <c r="JW99" i="58"/>
  <c r="HL201" i="62"/>
  <c r="HE78" i="62"/>
  <c r="HM78" i="62" s="1"/>
  <c r="HR78" i="62" s="1"/>
  <c r="IB78" i="62" s="1"/>
  <c r="HB78" i="62"/>
  <c r="HL78" i="62"/>
  <c r="HL228" i="62"/>
  <c r="HE228" i="62"/>
  <c r="HM228" i="62" s="1"/>
  <c r="HQ228" i="62" s="1"/>
  <c r="IA228" i="62" s="1"/>
  <c r="HB228" i="62"/>
  <c r="KJ72" i="58"/>
  <c r="JW72" i="58"/>
  <c r="HE146" i="62"/>
  <c r="HM146" i="62" s="1"/>
  <c r="HP146" i="62" s="1"/>
  <c r="HL146" i="62"/>
  <c r="HB146" i="62"/>
  <c r="HE213" i="62"/>
  <c r="HM213" i="62" s="1"/>
  <c r="HR213" i="62" s="1"/>
  <c r="IB213" i="62" s="1"/>
  <c r="HB213" i="62"/>
  <c r="HE141" i="62"/>
  <c r="HM141" i="62" s="1"/>
  <c r="HR141" i="62" s="1"/>
  <c r="IB141" i="62" s="1"/>
  <c r="HL141" i="62"/>
  <c r="HB141" i="62"/>
  <c r="HE120" i="62"/>
  <c r="HM120" i="62" s="1"/>
  <c r="HR120" i="62" s="1"/>
  <c r="IB120" i="62" s="1"/>
  <c r="HL120" i="62"/>
  <c r="HB120" i="62"/>
  <c r="E79" i="60"/>
  <c r="KK44" i="58"/>
  <c r="KX44" i="58" s="1"/>
  <c r="E81" i="60"/>
  <c r="E86" i="60"/>
  <c r="E82" i="60"/>
  <c r="E85" i="60"/>
  <c r="E80" i="60"/>
  <c r="E77" i="60"/>
  <c r="E83" i="60"/>
  <c r="E84" i="60"/>
  <c r="E78" i="60"/>
  <c r="JW44" i="58"/>
  <c r="HQ100" i="62"/>
  <c r="IA100" i="62" s="1"/>
  <c r="IC111" i="62"/>
  <c r="IP111" i="62" s="1"/>
  <c r="IQ111" i="62" s="1"/>
  <c r="IR111" i="62" s="1"/>
  <c r="HE253" i="62"/>
  <c r="HM253" i="62" s="1"/>
  <c r="HQ253" i="62" s="1"/>
  <c r="IA253" i="62" s="1"/>
  <c r="HL253" i="62"/>
  <c r="HB253" i="62"/>
  <c r="HL212" i="62"/>
  <c r="HL48" i="62"/>
  <c r="HE48" i="62"/>
  <c r="HM48" i="62" s="1"/>
  <c r="HP48" i="62" s="1"/>
  <c r="HB48" i="62"/>
  <c r="HL224" i="62"/>
  <c r="HE224" i="62"/>
  <c r="HM224" i="62" s="1"/>
  <c r="HP224" i="62" s="1"/>
  <c r="HB224" i="62"/>
  <c r="KL122" i="58"/>
  <c r="KY122" i="58" s="1"/>
  <c r="HE246" i="62"/>
  <c r="HM246" i="62" s="1"/>
  <c r="HR246" i="62" s="1"/>
  <c r="IB246" i="62" s="1"/>
  <c r="HB246" i="62"/>
  <c r="HL47" i="62"/>
  <c r="HE47" i="62"/>
  <c r="HM47" i="62" s="1"/>
  <c r="HQ47" i="62" s="1"/>
  <c r="IA47" i="62" s="1"/>
  <c r="HB47" i="62"/>
  <c r="KJ85" i="58"/>
  <c r="JW85" i="58"/>
  <c r="HE222" i="62"/>
  <c r="HM222" i="62" s="1"/>
  <c r="HR222" i="62" s="1"/>
  <c r="IB222" i="62" s="1"/>
  <c r="HL222" i="62"/>
  <c r="HB222" i="62"/>
  <c r="HL148" i="62"/>
  <c r="HE148" i="62"/>
  <c r="HM148" i="62" s="1"/>
  <c r="HP148" i="62" s="1"/>
  <c r="HB148" i="62"/>
  <c r="HE165" i="62"/>
  <c r="HM165" i="62" s="1"/>
  <c r="HR165" i="62" s="1"/>
  <c r="IB165" i="62" s="1"/>
  <c r="HL165" i="62"/>
  <c r="HB165" i="62"/>
  <c r="KK47" i="58"/>
  <c r="KX47" i="58" s="1"/>
  <c r="JW47" i="58"/>
  <c r="KK55" i="58"/>
  <c r="KX55" i="58" s="1"/>
  <c r="JW55" i="58"/>
  <c r="KK89" i="58"/>
  <c r="KX89" i="58" s="1"/>
  <c r="HE41" i="62"/>
  <c r="HM41" i="62" s="1"/>
  <c r="HP41" i="62" s="1"/>
  <c r="HB41" i="62"/>
  <c r="HA42" i="61"/>
  <c r="HH42" i="61" s="1"/>
  <c r="HK42" i="61" s="1"/>
  <c r="GX42" i="61"/>
  <c r="HA37" i="61"/>
  <c r="HH37" i="61" s="1"/>
  <c r="HL37" i="61" s="1"/>
  <c r="HV37" i="61" s="1"/>
  <c r="GX37" i="61"/>
  <c r="HE209" i="62"/>
  <c r="HM209" i="62" s="1"/>
  <c r="HQ209" i="62" s="1"/>
  <c r="IA209" i="62" s="1"/>
  <c r="HL209" i="62"/>
  <c r="HB209" i="62"/>
  <c r="HE200" i="62"/>
  <c r="HM200" i="62" s="1"/>
  <c r="HP200" i="62" s="1"/>
  <c r="HB200" i="62"/>
  <c r="HL200" i="62"/>
  <c r="HA14" i="61"/>
  <c r="HH14" i="61" s="1"/>
  <c r="HK14" i="61" s="1"/>
  <c r="GX14" i="61"/>
  <c r="HE114" i="62"/>
  <c r="HM114" i="62" s="1"/>
  <c r="HP114" i="62" s="1"/>
  <c r="HL114" i="62"/>
  <c r="HB114" i="62"/>
  <c r="KK32" i="58"/>
  <c r="KX32" i="58" s="1"/>
  <c r="JW32" i="58"/>
  <c r="HE50" i="62"/>
  <c r="HM50" i="62" s="1"/>
  <c r="HP50" i="62" s="1"/>
  <c r="HL50" i="62"/>
  <c r="HB50" i="62"/>
  <c r="KL68" i="58"/>
  <c r="KY68" i="58" s="1"/>
  <c r="JW68" i="58"/>
  <c r="KJ70" i="58"/>
  <c r="JW70" i="58"/>
  <c r="HE119" i="62"/>
  <c r="HM119" i="62" s="1"/>
  <c r="HP119" i="62" s="1"/>
  <c r="HB119" i="62"/>
  <c r="E70" i="60"/>
  <c r="KK50" i="58"/>
  <c r="KX50" i="58" s="1"/>
  <c r="E76" i="60"/>
  <c r="E67" i="60"/>
  <c r="E69" i="60"/>
  <c r="E71" i="60"/>
  <c r="E75" i="60"/>
  <c r="E74" i="60"/>
  <c r="E72" i="60"/>
  <c r="E73" i="60"/>
  <c r="E68" i="60"/>
  <c r="JW50" i="58"/>
  <c r="HE98" i="62"/>
  <c r="HM98" i="62" s="1"/>
  <c r="HQ98" i="62" s="1"/>
  <c r="IA98" i="62" s="1"/>
  <c r="HB98" i="62"/>
  <c r="HL173" i="62"/>
  <c r="HE173" i="62"/>
  <c r="HM173" i="62" s="1"/>
  <c r="HP173" i="62" s="1"/>
  <c r="HB173" i="62"/>
  <c r="T78" i="60"/>
  <c r="T82" i="60"/>
  <c r="T86" i="60"/>
  <c r="T84" i="60"/>
  <c r="T81" i="60"/>
  <c r="T77" i="60"/>
  <c r="T83" i="60"/>
  <c r="T79" i="60"/>
  <c r="T85" i="60"/>
  <c r="T80" i="60"/>
  <c r="HA17" i="61"/>
  <c r="HH17" i="61" s="1"/>
  <c r="HK17" i="61" s="1"/>
  <c r="GX17" i="61"/>
  <c r="HE220" i="62"/>
  <c r="HM220" i="62" s="1"/>
  <c r="HR220" i="62" s="1"/>
  <c r="IB220" i="62" s="1"/>
  <c r="HL220" i="62"/>
  <c r="HB220" i="62"/>
  <c r="HL84" i="62"/>
  <c r="HL58" i="62"/>
  <c r="HE58" i="62"/>
  <c r="HM58" i="62" s="1"/>
  <c r="HR58" i="62" s="1"/>
  <c r="IB58" i="62" s="1"/>
  <c r="HB58" i="62"/>
  <c r="KK36" i="58"/>
  <c r="KX36" i="58" s="1"/>
  <c r="JW36" i="58"/>
  <c r="HE214" i="62"/>
  <c r="HM214" i="62" s="1"/>
  <c r="HQ214" i="62" s="1"/>
  <c r="IA214" i="62" s="1"/>
  <c r="HL214" i="62"/>
  <c r="HB214" i="62"/>
  <c r="HE212" i="62"/>
  <c r="HM212" i="62" s="1"/>
  <c r="HP212" i="62" s="1"/>
  <c r="HB212" i="62"/>
  <c r="HE104" i="62"/>
  <c r="HM104" i="62" s="1"/>
  <c r="HP104" i="62" s="1"/>
  <c r="HL104" i="62"/>
  <c r="HB104" i="62"/>
  <c r="HL99" i="62"/>
  <c r="KK45" i="58"/>
  <c r="KX45" i="58" s="1"/>
  <c r="JW45" i="58"/>
  <c r="HE170" i="62"/>
  <c r="HM170" i="62" s="1"/>
  <c r="HP170" i="62" s="1"/>
  <c r="HL170" i="62"/>
  <c r="HB170" i="62"/>
  <c r="HL15" i="62"/>
  <c r="HE81" i="62"/>
  <c r="HM81" i="62" s="1"/>
  <c r="HR81" i="62" s="1"/>
  <c r="IB81" i="62" s="1"/>
  <c r="HL81" i="62"/>
  <c r="HB81" i="62"/>
  <c r="HA23" i="61"/>
  <c r="HH23" i="61" s="1"/>
  <c r="HK23" i="61" s="1"/>
  <c r="GX23" i="61"/>
  <c r="KL123" i="58"/>
  <c r="KY123" i="58" s="1"/>
  <c r="HE198" i="62"/>
  <c r="HM198" i="62" s="1"/>
  <c r="HP198" i="62" s="1"/>
  <c r="HB198" i="62"/>
  <c r="HL161" i="62"/>
  <c r="HE161" i="62"/>
  <c r="HM161" i="62" s="1"/>
  <c r="HQ161" i="62" s="1"/>
  <c r="IA161" i="62" s="1"/>
  <c r="HB161" i="62"/>
  <c r="HL245" i="62"/>
  <c r="KJ97" i="58"/>
  <c r="JW97" i="58"/>
  <c r="HL160" i="62"/>
  <c r="HE186" i="62"/>
  <c r="HM186" i="62" s="1"/>
  <c r="HP186" i="62" s="1"/>
  <c r="HL186" i="62"/>
  <c r="HB186" i="62"/>
  <c r="KJ92" i="58"/>
  <c r="JW92" i="58"/>
  <c r="KK121" i="58"/>
  <c r="KX121" i="58" s="1"/>
  <c r="HL113" i="62"/>
  <c r="HE113" i="62"/>
  <c r="HM113" i="62" s="1"/>
  <c r="HQ113" i="62" s="1"/>
  <c r="IA113" i="62" s="1"/>
  <c r="HB113" i="62"/>
  <c r="HE76" i="62"/>
  <c r="HM76" i="62" s="1"/>
  <c r="HQ76" i="62" s="1"/>
  <c r="IA76" i="62" s="1"/>
  <c r="HL76" i="62"/>
  <c r="HB76" i="62"/>
  <c r="KZ117" i="58"/>
  <c r="KL121" i="58"/>
  <c r="KY121" i="58" s="1"/>
  <c r="HE201" i="62"/>
  <c r="HM201" i="62" s="1"/>
  <c r="HP201" i="62" s="1"/>
  <c r="HB201" i="62"/>
  <c r="KJ67" i="58"/>
  <c r="JW67" i="58"/>
  <c r="HL117" i="62"/>
  <c r="HL221" i="62"/>
  <c r="HE221" i="62"/>
  <c r="HM221" i="62" s="1"/>
  <c r="HP221" i="62" s="1"/>
  <c r="HB221" i="62"/>
  <c r="KJ61" i="58"/>
  <c r="JW61" i="58"/>
  <c r="HA28" i="61"/>
  <c r="HH28" i="61" s="1"/>
  <c r="HL28" i="61" s="1"/>
  <c r="HV28" i="61" s="1"/>
  <c r="GX28" i="61"/>
  <c r="KZ118" i="58"/>
  <c r="KK49" i="58"/>
  <c r="KX49" i="58" s="1"/>
  <c r="JW49" i="58"/>
  <c r="HE84" i="62"/>
  <c r="HM84" i="62" s="1"/>
  <c r="HQ84" i="62" s="1"/>
  <c r="IA84" i="62" s="1"/>
  <c r="HB84" i="62"/>
  <c r="HE218" i="62"/>
  <c r="HM218" i="62" s="1"/>
  <c r="HQ218" i="62" s="1"/>
  <c r="IA218" i="62" s="1"/>
  <c r="HL218" i="62"/>
  <c r="HB218" i="62"/>
  <c r="HE118" i="62"/>
  <c r="HM118" i="62" s="1"/>
  <c r="HP118" i="62" s="1"/>
  <c r="HL118" i="62"/>
  <c r="HB118" i="62"/>
  <c r="HL59" i="62"/>
  <c r="KJ86" i="58"/>
  <c r="JW86" i="58"/>
  <c r="HE99" i="62"/>
  <c r="HM99" i="62" s="1"/>
  <c r="HR99" i="62" s="1"/>
  <c r="IB99" i="62" s="1"/>
  <c r="HB99" i="62"/>
  <c r="HL258" i="62"/>
  <c r="HA8" i="61"/>
  <c r="HH8" i="61" s="1"/>
  <c r="HK8" i="61" s="1"/>
  <c r="GX8" i="61"/>
  <c r="HL14" i="62"/>
  <c r="HE14" i="62"/>
  <c r="HM14" i="62" s="1"/>
  <c r="HP14" i="62" s="1"/>
  <c r="HB14" i="62"/>
  <c r="KZ119" i="58"/>
  <c r="HA18" i="61"/>
  <c r="HH18" i="61" s="1"/>
  <c r="HL18" i="61" s="1"/>
  <c r="HV18" i="61" s="1"/>
  <c r="GX18" i="61"/>
  <c r="HE15" i="62"/>
  <c r="HM15" i="62" s="1"/>
  <c r="HP15" i="62" s="1"/>
  <c r="HB15" i="62"/>
  <c r="KL106" i="58"/>
  <c r="KY106" i="58" s="1"/>
  <c r="HE30" i="62"/>
  <c r="HM30" i="62" s="1"/>
  <c r="HQ30" i="62" s="1"/>
  <c r="IA30" i="62" s="1"/>
  <c r="HL30" i="62"/>
  <c r="HB30" i="62"/>
  <c r="KZ123" i="58"/>
  <c r="HE196" i="62"/>
  <c r="HM196" i="62" s="1"/>
  <c r="HQ196" i="62" s="1"/>
  <c r="IA196" i="62" s="1"/>
  <c r="HL196" i="62"/>
  <c r="HB196" i="62"/>
  <c r="E8" i="60"/>
  <c r="E5" i="60"/>
  <c r="E4" i="60"/>
  <c r="E6" i="60"/>
  <c r="E7" i="60"/>
  <c r="KK57" i="58"/>
  <c r="KX57" i="58" s="1"/>
  <c r="JW57" i="58"/>
  <c r="HE110" i="62"/>
  <c r="HM110" i="62" s="1"/>
  <c r="HR110" i="62" s="1"/>
  <c r="IB110" i="62" s="1"/>
  <c r="HL110" i="62"/>
  <c r="HB110" i="62"/>
  <c r="KZ115" i="58"/>
  <c r="HL192" i="62"/>
  <c r="HL36" i="62"/>
  <c r="HE36" i="62"/>
  <c r="HM36" i="62" s="1"/>
  <c r="HP36" i="62" s="1"/>
  <c r="HB36" i="62"/>
  <c r="KJ66" i="58"/>
  <c r="JW66" i="58"/>
  <c r="HE17" i="62"/>
  <c r="HM17" i="62" s="1"/>
  <c r="HP17" i="62" s="1"/>
  <c r="HL17" i="62"/>
  <c r="HB17" i="62"/>
  <c r="KJ60" i="58"/>
  <c r="JW60" i="58"/>
  <c r="HA34" i="61"/>
  <c r="HH34" i="61" s="1"/>
  <c r="HM34" i="61" s="1"/>
  <c r="HW34" i="61" s="1"/>
  <c r="GX34" i="61"/>
  <c r="HE160" i="62"/>
  <c r="HM160" i="62" s="1"/>
  <c r="HP160" i="62" s="1"/>
  <c r="HB160" i="62"/>
  <c r="KJ73" i="58"/>
  <c r="JW73" i="58"/>
  <c r="KJ93" i="58"/>
  <c r="JW93" i="58"/>
  <c r="HA5" i="61"/>
  <c r="HH5" i="61" s="1"/>
  <c r="HK5" i="61" s="1"/>
  <c r="GX5" i="61"/>
  <c r="HA38" i="61"/>
  <c r="HH38" i="61" s="1"/>
  <c r="HK38" i="61" s="1"/>
  <c r="GX38" i="61"/>
  <c r="KJ117" i="58"/>
  <c r="HE153" i="62"/>
  <c r="HM153" i="62" s="1"/>
  <c r="HR153" i="62" s="1"/>
  <c r="IB153" i="62" s="1"/>
  <c r="HL153" i="62"/>
  <c r="HB153" i="62"/>
  <c r="HE226" i="62"/>
  <c r="HM226" i="62" s="1"/>
  <c r="HP226" i="62" s="1"/>
  <c r="HL226" i="62"/>
  <c r="HB226" i="62"/>
  <c r="HL86" i="62"/>
  <c r="KK65" i="58"/>
  <c r="KX65" i="58" s="1"/>
  <c r="JW65" i="58"/>
  <c r="KJ95" i="58"/>
  <c r="JW95" i="58"/>
  <c r="HE236" i="62"/>
  <c r="HM236" i="62" s="1"/>
  <c r="HP236" i="62" s="1"/>
  <c r="HL236" i="62"/>
  <c r="HB236" i="62"/>
  <c r="HE101" i="62"/>
  <c r="HM101" i="62" s="1"/>
  <c r="HQ101" i="62" s="1"/>
  <c r="IA101" i="62" s="1"/>
  <c r="HL101" i="62"/>
  <c r="HB101" i="62"/>
  <c r="E87" i="60"/>
  <c r="E100" i="60"/>
  <c r="E115" i="60"/>
  <c r="E89" i="60"/>
  <c r="E106" i="60"/>
  <c r="E104" i="60"/>
  <c r="E95" i="60"/>
  <c r="E112" i="60"/>
  <c r="E108" i="60"/>
  <c r="E90" i="60"/>
  <c r="E103" i="60"/>
  <c r="E97" i="60"/>
  <c r="E91" i="60"/>
  <c r="E98" i="60"/>
  <c r="E109" i="60"/>
  <c r="KK34" i="58"/>
  <c r="KX34" i="58" s="1"/>
  <c r="E114" i="60"/>
  <c r="E93" i="60"/>
  <c r="E116" i="60"/>
  <c r="E110" i="60"/>
  <c r="E96" i="60"/>
  <c r="E105" i="60"/>
  <c r="E99" i="60"/>
  <c r="E102" i="60"/>
  <c r="E92" i="60"/>
  <c r="E101" i="60"/>
  <c r="E111" i="60"/>
  <c r="E107" i="60"/>
  <c r="E88" i="60"/>
  <c r="E94" i="60"/>
  <c r="E113" i="60"/>
  <c r="JW34" i="58"/>
  <c r="HE240" i="62"/>
  <c r="HM240" i="62" s="1"/>
  <c r="HR240" i="62" s="1"/>
  <c r="IB240" i="62" s="1"/>
  <c r="HL240" i="62"/>
  <c r="HB240" i="62"/>
  <c r="HE150" i="62"/>
  <c r="HM150" i="62" s="1"/>
  <c r="HQ150" i="62" s="1"/>
  <c r="IA150" i="62" s="1"/>
  <c r="HL150" i="62"/>
  <c r="HB150" i="62"/>
  <c r="KL64" i="58"/>
  <c r="KY64" i="58" s="1"/>
  <c r="JW64" i="58"/>
  <c r="HL54" i="62"/>
  <c r="KK63" i="58"/>
  <c r="KX63" i="58" s="1"/>
  <c r="JW63" i="58"/>
  <c r="HL126" i="62"/>
  <c r="HE126" i="62"/>
  <c r="HM126" i="62" s="1"/>
  <c r="HP126" i="62" s="1"/>
  <c r="HB126" i="62"/>
  <c r="HZ111" i="62"/>
  <c r="HL107" i="62"/>
  <c r="HL95" i="62"/>
  <c r="HE95" i="62"/>
  <c r="HM95" i="62" s="1"/>
  <c r="HP95" i="62" s="1"/>
  <c r="HB95" i="62"/>
  <c r="HA29" i="61"/>
  <c r="HH29" i="61" s="1"/>
  <c r="HK29" i="61" s="1"/>
  <c r="GX29" i="61"/>
  <c r="HA25" i="61"/>
  <c r="HH25" i="61" s="1"/>
  <c r="HL25" i="61" s="1"/>
  <c r="HV25" i="61" s="1"/>
  <c r="GX25" i="61"/>
  <c r="HE59" i="62"/>
  <c r="HM59" i="62" s="1"/>
  <c r="HP59" i="62" s="1"/>
  <c r="HB59" i="62"/>
  <c r="KJ84" i="58"/>
  <c r="JW84" i="58"/>
  <c r="KK37" i="58"/>
  <c r="KX37" i="58" s="1"/>
  <c r="JW37" i="58"/>
  <c r="HA10" i="61"/>
  <c r="HH10" i="61" s="1"/>
  <c r="HK10" i="61" s="1"/>
  <c r="GX10" i="61"/>
  <c r="HE83" i="62"/>
  <c r="HM83" i="62" s="1"/>
  <c r="HP83" i="62" s="1"/>
  <c r="HL83" i="62"/>
  <c r="HB83" i="62"/>
  <c r="KJ79" i="58"/>
  <c r="JW79" i="58"/>
  <c r="T54" i="60"/>
  <c r="T49" i="60"/>
  <c r="T42" i="60"/>
  <c r="T65" i="60"/>
  <c r="T37" i="60"/>
  <c r="T32" i="60"/>
  <c r="T61" i="60"/>
  <c r="T56" i="60"/>
  <c r="T51" i="60"/>
  <c r="T44" i="60"/>
  <c r="T39" i="60"/>
  <c r="T34" i="60"/>
  <c r="T63" i="60"/>
  <c r="T58" i="60"/>
  <c r="T41" i="60"/>
  <c r="T46" i="60"/>
  <c r="T60" i="60"/>
  <c r="T36" i="60"/>
  <c r="T35" i="60"/>
  <c r="T43" i="60"/>
  <c r="T55" i="60"/>
  <c r="T48" i="60"/>
  <c r="T66" i="60"/>
  <c r="T62" i="60"/>
  <c r="T38" i="60"/>
  <c r="T50" i="60"/>
  <c r="T45" i="60"/>
  <c r="T57" i="60"/>
  <c r="T33" i="60"/>
  <c r="T64" i="60"/>
  <c r="T40" i="60"/>
  <c r="T52" i="60"/>
  <c r="T59" i="60"/>
  <c r="T47" i="60"/>
  <c r="T53" i="60"/>
  <c r="HA16" i="61"/>
  <c r="HH16" i="61" s="1"/>
  <c r="HM16" i="61" s="1"/>
  <c r="HW16" i="61" s="1"/>
  <c r="GX16" i="61"/>
  <c r="KJ100" i="58"/>
  <c r="JW100" i="58"/>
  <c r="HL46" i="62"/>
  <c r="HE46" i="62"/>
  <c r="HM46" i="62" s="1"/>
  <c r="HQ46" i="62" s="1"/>
  <c r="IA46" i="62" s="1"/>
  <c r="HB46" i="62"/>
  <c r="KW123" i="58"/>
  <c r="T5" i="60"/>
  <c r="T4" i="60"/>
  <c r="T8" i="60"/>
  <c r="T6" i="60"/>
  <c r="T7" i="60"/>
  <c r="KW115" i="58"/>
  <c r="HE192" i="62"/>
  <c r="HM192" i="62" s="1"/>
  <c r="HQ192" i="62" s="1"/>
  <c r="IA192" i="62" s="1"/>
  <c r="HB192" i="62"/>
  <c r="HE136" i="62"/>
  <c r="HM136" i="62" s="1"/>
  <c r="HQ136" i="62" s="1"/>
  <c r="IA136" i="62" s="1"/>
  <c r="HL136" i="62"/>
  <c r="HB136" i="62"/>
  <c r="HL242" i="62"/>
  <c r="HE244" i="62"/>
  <c r="HM244" i="62" s="1"/>
  <c r="HR244" i="62" s="1"/>
  <c r="IB244" i="62" s="1"/>
  <c r="HL244" i="62"/>
  <c r="HB244" i="62"/>
  <c r="HE245" i="62"/>
  <c r="HM245" i="62" s="1"/>
  <c r="HR245" i="62" s="1"/>
  <c r="IB245" i="62" s="1"/>
  <c r="HB245" i="62"/>
  <c r="HE180" i="62"/>
  <c r="HM180" i="62" s="1"/>
  <c r="HP180" i="62" s="1"/>
  <c r="HL180" i="62"/>
  <c r="HB180" i="62"/>
  <c r="HE152" i="62"/>
  <c r="HM152" i="62" s="1"/>
  <c r="HQ152" i="62" s="1"/>
  <c r="IA152" i="62" s="1"/>
  <c r="HL152" i="62"/>
  <c r="HB152" i="62"/>
  <c r="HE249" i="62"/>
  <c r="HM249" i="62" s="1"/>
  <c r="HQ249" i="62" s="1"/>
  <c r="IA249" i="62" s="1"/>
  <c r="HL249" i="62"/>
  <c r="HB249" i="62"/>
  <c r="HA24" i="61"/>
  <c r="HH24" i="61" s="1"/>
  <c r="HM24" i="61" s="1"/>
  <c r="HW24" i="61" s="1"/>
  <c r="GX24" i="61"/>
  <c r="HE232" i="62"/>
  <c r="HM232" i="62" s="1"/>
  <c r="HP232" i="62" s="1"/>
  <c r="HL232" i="62"/>
  <c r="HB232" i="62"/>
  <c r="HA40" i="61"/>
  <c r="HH40" i="61" s="1"/>
  <c r="HL40" i="61" s="1"/>
  <c r="HV40" i="61" s="1"/>
  <c r="GX40" i="61"/>
  <c r="T22" i="60"/>
  <c r="T17" i="60"/>
  <c r="T23" i="60"/>
  <c r="T31" i="60"/>
  <c r="T24" i="60"/>
  <c r="T14" i="60"/>
  <c r="T26" i="60"/>
  <c r="T16" i="60"/>
  <c r="T20" i="60"/>
  <c r="T28" i="60"/>
  <c r="T30" i="60"/>
  <c r="T15" i="60"/>
  <c r="T29" i="60"/>
  <c r="T27" i="60"/>
  <c r="T19" i="60"/>
  <c r="T21" i="60"/>
  <c r="T18" i="60"/>
  <c r="T25" i="60"/>
  <c r="HL159" i="62"/>
  <c r="T104" i="60"/>
  <c r="T110" i="60"/>
  <c r="T116" i="60"/>
  <c r="T99" i="60"/>
  <c r="T101" i="60"/>
  <c r="T105" i="60"/>
  <c r="T98" i="60"/>
  <c r="T107" i="60"/>
  <c r="T111" i="60"/>
  <c r="T113" i="60"/>
  <c r="T114" i="60"/>
  <c r="T97" i="60"/>
  <c r="T100" i="60"/>
  <c r="T103" i="60"/>
  <c r="T102" i="60"/>
  <c r="T109" i="60"/>
  <c r="T112" i="60"/>
  <c r="T115" i="60"/>
  <c r="T106" i="60"/>
  <c r="T108" i="60"/>
  <c r="T87" i="60"/>
  <c r="T94" i="60"/>
  <c r="T95" i="60"/>
  <c r="T91" i="60"/>
  <c r="T92" i="60"/>
  <c r="T96" i="60"/>
  <c r="T88" i="60"/>
  <c r="T89" i="60"/>
  <c r="T90" i="60"/>
  <c r="T93" i="60"/>
  <c r="HE82" i="62"/>
  <c r="HM82" i="62" s="1"/>
  <c r="HR82" i="62" s="1"/>
  <c r="IB82" i="62" s="1"/>
  <c r="HL82" i="62"/>
  <c r="HB82" i="62"/>
  <c r="HL125" i="62"/>
  <c r="HE125" i="62"/>
  <c r="HM125" i="62" s="1"/>
  <c r="HQ125" i="62" s="1"/>
  <c r="IA125" i="62" s="1"/>
  <c r="HB125" i="62"/>
  <c r="HE16" i="62"/>
  <c r="HM16" i="62" s="1"/>
  <c r="HQ16" i="62" s="1"/>
  <c r="IA16" i="62" s="1"/>
  <c r="HB16" i="62"/>
  <c r="HQ63" i="62"/>
  <c r="IA63" i="62" s="1"/>
  <c r="HE231" i="62"/>
  <c r="HM231" i="62" s="1"/>
  <c r="HR231" i="62" s="1"/>
  <c r="IB231" i="62" s="1"/>
  <c r="HB231" i="62"/>
  <c r="KJ102" i="58"/>
  <c r="JW102" i="58"/>
  <c r="HL183" i="62"/>
  <c r="HE183" i="62"/>
  <c r="HM183" i="62" s="1"/>
  <c r="HR183" i="62" s="1"/>
  <c r="IB183" i="62" s="1"/>
  <c r="HB183" i="62"/>
  <c r="HE134" i="62"/>
  <c r="HM134" i="62" s="1"/>
  <c r="HQ134" i="62" s="1"/>
  <c r="IA134" i="62" s="1"/>
  <c r="HL134" i="62"/>
  <c r="HB134" i="62"/>
  <c r="HE54" i="62"/>
  <c r="HM54" i="62" s="1"/>
  <c r="HP54" i="62" s="1"/>
  <c r="HB54" i="62"/>
  <c r="KJ74" i="58"/>
  <c r="JW74" i="58"/>
  <c r="HL147" i="62"/>
  <c r="HE147" i="62"/>
  <c r="HM147" i="62" s="1"/>
  <c r="HP147" i="62" s="1"/>
  <c r="HB147" i="62"/>
  <c r="KL110" i="58"/>
  <c r="KY110" i="58" s="1"/>
  <c r="JW110" i="58"/>
  <c r="HE38" i="62"/>
  <c r="HM38" i="62" s="1"/>
  <c r="HQ38" i="62" s="1"/>
  <c r="IA38" i="62" s="1"/>
  <c r="HL38" i="62"/>
  <c r="HB38" i="62"/>
  <c r="KJ109" i="58"/>
  <c r="JW109" i="58"/>
  <c r="HE216" i="62"/>
  <c r="HM216" i="62" s="1"/>
  <c r="HR216" i="62" s="1"/>
  <c r="IB216" i="62" s="1"/>
  <c r="HL216" i="62"/>
  <c r="HB216" i="62"/>
  <c r="HE176" i="62"/>
  <c r="HM176" i="62" s="1"/>
  <c r="HQ176" i="62" s="1"/>
  <c r="IA176" i="62" s="1"/>
  <c r="HL176" i="62"/>
  <c r="HB176" i="62"/>
  <c r="KJ53" i="58"/>
  <c r="JW53" i="58"/>
  <c r="HE258" i="62"/>
  <c r="HM258" i="62" s="1"/>
  <c r="HR258" i="62" s="1"/>
  <c r="IB258" i="62" s="1"/>
  <c r="HB258" i="62"/>
  <c r="KL116" i="58"/>
  <c r="KY116" i="58" s="1"/>
  <c r="HL164" i="62"/>
  <c r="HE254" i="62"/>
  <c r="HM254" i="62" s="1"/>
  <c r="HR254" i="62" s="1"/>
  <c r="IB254" i="62" s="1"/>
  <c r="HL254" i="62"/>
  <c r="HB254" i="62"/>
  <c r="KJ71" i="58"/>
  <c r="JW71" i="58"/>
  <c r="HE35" i="62"/>
  <c r="HM35" i="62" s="1"/>
  <c r="HQ35" i="62" s="1"/>
  <c r="IA35" i="62" s="1"/>
  <c r="HL35" i="62"/>
  <c r="HB35" i="62"/>
  <c r="HL93" i="62"/>
  <c r="HE93" i="62"/>
  <c r="HM93" i="62" s="1"/>
  <c r="HP93" i="62" s="1"/>
  <c r="HB93" i="62"/>
  <c r="HE241" i="62"/>
  <c r="HM241" i="62" s="1"/>
  <c r="HP241" i="62" s="1"/>
  <c r="HL241" i="62"/>
  <c r="HB241" i="62"/>
  <c r="HE86" i="62"/>
  <c r="HM86" i="62" s="1"/>
  <c r="HP86" i="62" s="1"/>
  <c r="HB86" i="62"/>
  <c r="HE159" i="62"/>
  <c r="HM159" i="62" s="1"/>
  <c r="HQ159" i="62" s="1"/>
  <c r="IA159" i="62" s="1"/>
  <c r="HB159" i="62"/>
  <c r="HL45" i="62"/>
  <c r="HE45" i="62"/>
  <c r="HM45" i="62" s="1"/>
  <c r="HQ45" i="62" s="1"/>
  <c r="IA45" i="62" s="1"/>
  <c r="HB45" i="62"/>
  <c r="HL158" i="62"/>
  <c r="HE158" i="62"/>
  <c r="HM158" i="62" s="1"/>
  <c r="HR158" i="62" s="1"/>
  <c r="IB158" i="62" s="1"/>
  <c r="HB158" i="62"/>
  <c r="HE107" i="62"/>
  <c r="HM107" i="62" s="1"/>
  <c r="HR107" i="62" s="1"/>
  <c r="IB107" i="62" s="1"/>
  <c r="HB107" i="62"/>
  <c r="KJ51" i="58"/>
  <c r="JW51" i="58"/>
  <c r="KL76" i="58"/>
  <c r="KY76" i="58" s="1"/>
  <c r="JW76" i="58"/>
  <c r="HL167" i="62"/>
  <c r="HE105" i="62"/>
  <c r="HM105" i="62" s="1"/>
  <c r="HQ105" i="62" s="1"/>
  <c r="IA105" i="62" s="1"/>
  <c r="HL105" i="62"/>
  <c r="HB105" i="62"/>
  <c r="HE215" i="62"/>
  <c r="HM215" i="62" s="1"/>
  <c r="HQ215" i="62" s="1"/>
  <c r="IA215" i="62" s="1"/>
  <c r="HB215" i="62"/>
  <c r="HL215" i="62"/>
  <c r="E41" i="60"/>
  <c r="E39" i="60"/>
  <c r="E34" i="60"/>
  <c r="E38" i="60"/>
  <c r="E35" i="60"/>
  <c r="E58" i="60"/>
  <c r="E36" i="60"/>
  <c r="E51" i="60"/>
  <c r="E43" i="60"/>
  <c r="E65" i="60"/>
  <c r="E42" i="60"/>
  <c r="E49" i="60"/>
  <c r="E62" i="60"/>
  <c r="E59" i="60"/>
  <c r="E60" i="60"/>
  <c r="E46" i="60"/>
  <c r="E56" i="60"/>
  <c r="E55" i="60"/>
  <c r="E50" i="60"/>
  <c r="E57" i="60"/>
  <c r="E33" i="60"/>
  <c r="E66" i="60"/>
  <c r="E40" i="60"/>
  <c r="E52" i="60"/>
  <c r="E44" i="60"/>
  <c r="E54" i="60"/>
  <c r="E53" i="60"/>
  <c r="E45" i="60"/>
  <c r="E37" i="60"/>
  <c r="E47" i="60"/>
  <c r="E64" i="60"/>
  <c r="E63" i="60"/>
  <c r="E32" i="60"/>
  <c r="E48" i="60"/>
  <c r="E61" i="60"/>
  <c r="KK52" i="58"/>
  <c r="KX52" i="58" s="1"/>
  <c r="JW52" i="58"/>
  <c r="HL174" i="62"/>
  <c r="HE174" i="62"/>
  <c r="HM174" i="62" s="1"/>
  <c r="HR174" i="62" s="1"/>
  <c r="IB174" i="62" s="1"/>
  <c r="HB174" i="62"/>
  <c r="HE197" i="62"/>
  <c r="HM197" i="62" s="1"/>
  <c r="HP197" i="62" s="1"/>
  <c r="HL197" i="62"/>
  <c r="HB197" i="62"/>
  <c r="HE164" i="62"/>
  <c r="HM164" i="62" s="1"/>
  <c r="HR164" i="62" s="1"/>
  <c r="IB164" i="62" s="1"/>
  <c r="HB164" i="62"/>
  <c r="HE171" i="62"/>
  <c r="HM171" i="62" s="1"/>
  <c r="HR171" i="62" s="1"/>
  <c r="IB171" i="62" s="1"/>
  <c r="HL171" i="62"/>
  <c r="HB171" i="62"/>
  <c r="HE191" i="62"/>
  <c r="HM191" i="62" s="1"/>
  <c r="HR191" i="62" s="1"/>
  <c r="IB191" i="62" s="1"/>
  <c r="HB191" i="62"/>
  <c r="HL191" i="62"/>
  <c r="KJ62" i="58"/>
  <c r="JW62" i="58"/>
  <c r="HA32" i="61"/>
  <c r="HH32" i="61" s="1"/>
  <c r="HL32" i="61" s="1"/>
  <c r="HV32" i="61" s="1"/>
  <c r="GX32" i="61"/>
  <c r="HE18" i="62"/>
  <c r="HM18" i="62" s="1"/>
  <c r="HP18" i="62" s="1"/>
  <c r="HL18" i="62"/>
  <c r="HB18" i="62"/>
  <c r="HL208" i="62"/>
  <c r="HL142" i="62"/>
  <c r="HL247" i="62"/>
  <c r="KK41" i="58"/>
  <c r="KX41" i="58" s="1"/>
  <c r="JW41" i="58"/>
  <c r="HE242" i="62"/>
  <c r="HM242" i="62" s="1"/>
  <c r="HQ242" i="62" s="1"/>
  <c r="IA242" i="62" s="1"/>
  <c r="HB242" i="62"/>
  <c r="HE190" i="62"/>
  <c r="HM190" i="62" s="1"/>
  <c r="HR190" i="62" s="1"/>
  <c r="IB190" i="62" s="1"/>
  <c r="HB190" i="62"/>
  <c r="HL190" i="62"/>
  <c r="HE138" i="62"/>
  <c r="HM138" i="62" s="1"/>
  <c r="HP138" i="62" s="1"/>
  <c r="HL138" i="62"/>
  <c r="HB138" i="62"/>
  <c r="HE88" i="62"/>
  <c r="HM88" i="62" s="1"/>
  <c r="HQ88" i="62" s="1"/>
  <c r="IA88" i="62" s="1"/>
  <c r="HL88" i="62"/>
  <c r="HB88" i="62"/>
  <c r="HE248" i="62"/>
  <c r="HM248" i="62" s="1"/>
  <c r="HP248" i="62" s="1"/>
  <c r="HL248" i="62"/>
  <c r="HB248" i="62"/>
  <c r="HE57" i="62"/>
  <c r="HM57" i="62" s="1"/>
  <c r="HQ57" i="62" s="1"/>
  <c r="IA57" i="62" s="1"/>
  <c r="HL57" i="62"/>
  <c r="HB57" i="62"/>
  <c r="HL51" i="62"/>
  <c r="HE51" i="62"/>
  <c r="HM51" i="62" s="1"/>
  <c r="HP51" i="62" s="1"/>
  <c r="HB51" i="62"/>
  <c r="KJ112" i="58"/>
  <c r="JW112" i="58"/>
  <c r="HE22" i="62"/>
  <c r="HM22" i="62" s="1"/>
  <c r="HR22" i="62" s="1"/>
  <c r="IB22" i="62" s="1"/>
  <c r="HL22" i="62"/>
  <c r="HB22" i="62"/>
  <c r="E27" i="60"/>
  <c r="E16" i="60"/>
  <c r="KL54" i="58"/>
  <c r="KY54" i="58" s="1"/>
  <c r="E15" i="60"/>
  <c r="E31" i="60"/>
  <c r="E28" i="60"/>
  <c r="E17" i="60"/>
  <c r="E19" i="60"/>
  <c r="E30" i="60"/>
  <c r="E22" i="60"/>
  <c r="E14" i="60"/>
  <c r="E26" i="60"/>
  <c r="E20" i="60"/>
  <c r="E25" i="60"/>
  <c r="E21" i="60"/>
  <c r="E23" i="60"/>
  <c r="E24" i="60"/>
  <c r="E29" i="60"/>
  <c r="E18" i="60"/>
  <c r="JW54" i="58"/>
  <c r="HA12" i="61"/>
  <c r="HH12" i="61" s="1"/>
  <c r="HK12" i="61" s="1"/>
  <c r="GX12" i="61"/>
  <c r="HE256" i="62"/>
  <c r="HM256" i="62" s="1"/>
  <c r="HP256" i="62" s="1"/>
  <c r="HB256" i="62"/>
  <c r="HL256" i="62"/>
  <c r="HL227" i="62"/>
  <c r="HE227" i="62"/>
  <c r="HM227" i="62" s="1"/>
  <c r="HP227" i="62" s="1"/>
  <c r="HB227" i="62"/>
  <c r="HL100" i="62"/>
  <c r="HR100" i="62"/>
  <c r="IB100" i="62" s="1"/>
  <c r="HE52" i="62"/>
  <c r="HM52" i="62" s="1"/>
  <c r="HP52" i="62" s="1"/>
  <c r="HB52" i="62"/>
  <c r="HE24" i="62"/>
  <c r="HM24" i="62" s="1"/>
  <c r="HR24" i="62" s="1"/>
  <c r="IB24" i="62" s="1"/>
  <c r="HL24" i="62"/>
  <c r="HB24" i="62"/>
  <c r="HL206" i="62"/>
  <c r="HE102" i="62"/>
  <c r="HM102" i="62" s="1"/>
  <c r="HQ102" i="62" s="1"/>
  <c r="IA102" i="62" s="1"/>
  <c r="HB102" i="62"/>
  <c r="HL102" i="62"/>
  <c r="HE90" i="62"/>
  <c r="HM90" i="62" s="1"/>
  <c r="HQ90" i="62" s="1"/>
  <c r="IA90" i="62" s="1"/>
  <c r="HL90" i="62"/>
  <c r="HB90" i="62"/>
  <c r="HE252" i="62"/>
  <c r="HM252" i="62" s="1"/>
  <c r="HR252" i="62" s="1"/>
  <c r="IB252" i="62" s="1"/>
  <c r="HB252" i="62"/>
  <c r="HL243" i="62"/>
  <c r="HE243" i="62"/>
  <c r="HM243" i="62" s="1"/>
  <c r="HQ243" i="62" s="1"/>
  <c r="IA243" i="62" s="1"/>
  <c r="HB243" i="62"/>
  <c r="HA31" i="61"/>
  <c r="HH31" i="61" s="1"/>
  <c r="HK31" i="61" s="1"/>
  <c r="GX31" i="61"/>
  <c r="KZ122" i="58"/>
  <c r="HE238" i="62"/>
  <c r="HM238" i="62" s="1"/>
  <c r="HQ238" i="62" s="1"/>
  <c r="IA238" i="62" s="1"/>
  <c r="HL238" i="62"/>
  <c r="HB238" i="62"/>
  <c r="HE39" i="62"/>
  <c r="HM39" i="62" s="1"/>
  <c r="HP39" i="62" s="1"/>
  <c r="HL39" i="62"/>
  <c r="HB39" i="62"/>
  <c r="HE44" i="62"/>
  <c r="HM44" i="62" s="1"/>
  <c r="HR44" i="62" s="1"/>
  <c r="IB44" i="62" s="1"/>
  <c r="HL44" i="62"/>
  <c r="HB44" i="62"/>
  <c r="HE203" i="62"/>
  <c r="HM203" i="62" s="1"/>
  <c r="HQ203" i="62" s="1"/>
  <c r="IA203" i="62" s="1"/>
  <c r="HL203" i="62"/>
  <c r="HB203" i="62"/>
  <c r="KJ116" i="58"/>
  <c r="HE60" i="62"/>
  <c r="HM60" i="62" s="1"/>
  <c r="HQ60" i="62" s="1"/>
  <c r="IA60" i="62" s="1"/>
  <c r="HL60" i="62"/>
  <c r="HB60" i="62"/>
  <c r="HL87" i="62"/>
  <c r="KK35" i="58"/>
  <c r="KX35" i="58" s="1"/>
  <c r="JW35" i="58"/>
  <c r="HL202" i="62"/>
  <c r="HA41" i="61"/>
  <c r="HH41" i="61" s="1"/>
  <c r="HL41" i="61" s="1"/>
  <c r="HV41" i="61" s="1"/>
  <c r="GX41" i="61"/>
  <c r="KJ59" i="58"/>
  <c r="JW59" i="58"/>
  <c r="KK43" i="58"/>
  <c r="KX43" i="58" s="1"/>
  <c r="JW43" i="58"/>
  <c r="HE28" i="62"/>
  <c r="HM28" i="62" s="1"/>
  <c r="HR28" i="62" s="1"/>
  <c r="IB28" i="62" s="1"/>
  <c r="HL28" i="62"/>
  <c r="HB28" i="62"/>
  <c r="HL155" i="62"/>
  <c r="HE155" i="62"/>
  <c r="HM155" i="62" s="1"/>
  <c r="HR155" i="62" s="1"/>
  <c r="IB155" i="62" s="1"/>
  <c r="HB155" i="62"/>
  <c r="HE208" i="62"/>
  <c r="HM208" i="62" s="1"/>
  <c r="HP208" i="62" s="1"/>
  <c r="HB208" i="62"/>
  <c r="HE142" i="62"/>
  <c r="HM142" i="62" s="1"/>
  <c r="HQ142" i="62" s="1"/>
  <c r="IA142" i="62" s="1"/>
  <c r="HB142" i="62"/>
  <c r="HE247" i="62"/>
  <c r="HM247" i="62" s="1"/>
  <c r="HR247" i="62" s="1"/>
  <c r="IB247" i="62" s="1"/>
  <c r="HB247" i="62"/>
  <c r="KK104" i="58"/>
  <c r="KX104" i="58" s="1"/>
  <c r="JW104" i="58"/>
  <c r="HL235" i="62"/>
  <c r="HE235" i="62"/>
  <c r="HM235" i="62" s="1"/>
  <c r="HP235" i="62" s="1"/>
  <c r="HB235" i="62"/>
  <c r="HE27" i="62"/>
  <c r="HM27" i="62" s="1"/>
  <c r="HP27" i="62" s="1"/>
  <c r="HL27" i="62"/>
  <c r="HB27" i="62"/>
  <c r="HE156" i="62"/>
  <c r="HM156" i="62" s="1"/>
  <c r="HR156" i="62" s="1"/>
  <c r="IB156" i="62" s="1"/>
  <c r="HL156" i="62"/>
  <c r="HB156" i="62"/>
  <c r="HA22" i="61"/>
  <c r="HH22" i="61" s="1"/>
  <c r="HK22" i="61" s="1"/>
  <c r="GX22" i="61"/>
  <c r="HE122" i="62"/>
  <c r="HM122" i="62" s="1"/>
  <c r="HQ122" i="62" s="1"/>
  <c r="IA122" i="62" s="1"/>
  <c r="HL122" i="62"/>
  <c r="HB122" i="62"/>
  <c r="HA13" i="61"/>
  <c r="HH13" i="61" s="1"/>
  <c r="HK13" i="61" s="1"/>
  <c r="GX13" i="61"/>
  <c r="HE75" i="62"/>
  <c r="HM75" i="62" s="1"/>
  <c r="HR75" i="62" s="1"/>
  <c r="IB75" i="62" s="1"/>
  <c r="HB75" i="62"/>
  <c r="HL75" i="62"/>
  <c r="HE162" i="62"/>
  <c r="HM162" i="62" s="1"/>
  <c r="HP162" i="62" s="1"/>
  <c r="HL162" i="62"/>
  <c r="HB162" i="62"/>
  <c r="HE185" i="62"/>
  <c r="HM185" i="62" s="1"/>
  <c r="HQ185" i="62" s="1"/>
  <c r="IA185" i="62" s="1"/>
  <c r="HL185" i="62"/>
  <c r="HB185" i="62"/>
  <c r="HE135" i="62"/>
  <c r="HM135" i="62" s="1"/>
  <c r="HQ135" i="62" s="1"/>
  <c r="IA135" i="62" s="1"/>
  <c r="HL135" i="62"/>
  <c r="HB135" i="62"/>
  <c r="KK48" i="58"/>
  <c r="KX48" i="58" s="1"/>
  <c r="JW48" i="58"/>
  <c r="HL42" i="62"/>
  <c r="HE230" i="62"/>
  <c r="HM230" i="62" s="1"/>
  <c r="HR230" i="62" s="1"/>
  <c r="IB230" i="62" s="1"/>
  <c r="HL230" i="62"/>
  <c r="HB230" i="62"/>
  <c r="HL130" i="62"/>
  <c r="HE130" i="62"/>
  <c r="HM130" i="62" s="1"/>
  <c r="HR130" i="62" s="1"/>
  <c r="IB130" i="62" s="1"/>
  <c r="HB130" i="62"/>
  <c r="HE182" i="62"/>
  <c r="HM182" i="62" s="1"/>
  <c r="HP182" i="62" s="1"/>
  <c r="HB182" i="62"/>
  <c r="HL182" i="62"/>
  <c r="HE206" i="62"/>
  <c r="HM206" i="62" s="1"/>
  <c r="HP206" i="62" s="1"/>
  <c r="HB206" i="62"/>
  <c r="HL178" i="62"/>
  <c r="HE178" i="62"/>
  <c r="HM178" i="62" s="1"/>
  <c r="HR178" i="62" s="1"/>
  <c r="IB178" i="62" s="1"/>
  <c r="HB178" i="62"/>
  <c r="KK42" i="58"/>
  <c r="KX42" i="58" s="1"/>
  <c r="JW42" i="58"/>
  <c r="HL257" i="62"/>
  <c r="HE257" i="62"/>
  <c r="HM257" i="62" s="1"/>
  <c r="HR257" i="62" s="1"/>
  <c r="IB257" i="62" s="1"/>
  <c r="HB257" i="62"/>
  <c r="HE131" i="62"/>
  <c r="HM131" i="62" s="1"/>
  <c r="HQ131" i="62" s="1"/>
  <c r="IA131" i="62" s="1"/>
  <c r="HL131" i="62"/>
  <c r="HB131" i="62"/>
  <c r="HE260" i="62"/>
  <c r="HM260" i="62" s="1"/>
  <c r="HR260" i="62" s="1"/>
  <c r="IB260" i="62" s="1"/>
  <c r="HL260" i="62"/>
  <c r="HB260" i="62"/>
  <c r="HL53" i="62"/>
  <c r="HR243" i="62"/>
  <c r="IB243" i="62" s="1"/>
  <c r="KJ101" i="58"/>
  <c r="JW101" i="58"/>
  <c r="HR111" i="62"/>
  <c r="IB111" i="62" s="1"/>
  <c r="KW122" i="58"/>
  <c r="HA36" i="61"/>
  <c r="HH36" i="61" s="1"/>
  <c r="HM36" i="61" s="1"/>
  <c r="HW36" i="61" s="1"/>
  <c r="GX36" i="61"/>
  <c r="HE167" i="62"/>
  <c r="HM167" i="62" s="1"/>
  <c r="HQ167" i="62" s="1"/>
  <c r="IA167" i="62" s="1"/>
  <c r="HB167" i="62"/>
  <c r="KZ116" i="58"/>
  <c r="HE87" i="62"/>
  <c r="HM87" i="62" s="1"/>
  <c r="HR87" i="62" s="1"/>
  <c r="IB87" i="62" s="1"/>
  <c r="HB87" i="62"/>
  <c r="HQ202" i="62"/>
  <c r="IA202" i="62" s="1"/>
  <c r="HE34" i="62"/>
  <c r="HM34" i="62" s="1"/>
  <c r="HR34" i="62" s="1"/>
  <c r="IB34" i="62" s="1"/>
  <c r="HL34" i="62"/>
  <c r="HB34" i="62"/>
  <c r="HA7" i="61"/>
  <c r="HH7" i="61" s="1"/>
  <c r="HK7" i="61" s="1"/>
  <c r="GX7" i="61"/>
  <c r="HE92" i="62"/>
  <c r="HM92" i="62" s="1"/>
  <c r="HR92" i="62" s="1"/>
  <c r="IB92" i="62" s="1"/>
  <c r="HL92" i="62"/>
  <c r="HB92" i="62"/>
  <c r="KJ98" i="58"/>
  <c r="JW98" i="58"/>
  <c r="KL69" i="58"/>
  <c r="KY69" i="58" s="1"/>
  <c r="JW69" i="58"/>
  <c r="HL40" i="62"/>
  <c r="HR255" i="62"/>
  <c r="IB255" i="62" s="1"/>
  <c r="HL210" i="62"/>
  <c r="KJ88" i="58"/>
  <c r="JW88" i="58"/>
  <c r="HE71" i="62"/>
  <c r="HM71" i="62" s="1"/>
  <c r="HR71" i="62" s="1"/>
  <c r="IB71" i="62" s="1"/>
  <c r="HB71" i="62"/>
  <c r="HL71" i="62"/>
  <c r="HA44" i="61"/>
  <c r="HH44" i="61" s="1"/>
  <c r="HK44" i="61" s="1"/>
  <c r="GX44" i="61"/>
  <c r="KL120" i="58"/>
  <c r="KY120" i="58" s="1"/>
  <c r="KK46" i="58"/>
  <c r="KX46" i="58" s="1"/>
  <c r="JW46" i="58"/>
  <c r="KJ82" i="58"/>
  <c r="JW82" i="58"/>
  <c r="HE70" i="62"/>
  <c r="HM70" i="62" s="1"/>
  <c r="HP70" i="62" s="1"/>
  <c r="HB70" i="62"/>
  <c r="HL70" i="62"/>
  <c r="HE74" i="62"/>
  <c r="HM74" i="62" s="1"/>
  <c r="HQ74" i="62" s="1"/>
  <c r="IA74" i="62" s="1"/>
  <c r="HL74" i="62"/>
  <c r="HB74" i="62"/>
  <c r="HA19" i="61"/>
  <c r="HH19" i="61" s="1"/>
  <c r="HK19" i="61" s="1"/>
  <c r="GX19" i="61"/>
  <c r="KK103" i="58"/>
  <c r="KX103" i="58" s="1"/>
  <c r="JW103" i="58"/>
  <c r="HE112" i="62"/>
  <c r="HM112" i="62" s="1"/>
  <c r="HP112" i="62" s="1"/>
  <c r="HL112" i="62"/>
  <c r="HB112" i="62"/>
  <c r="HA33" i="61"/>
  <c r="HH33" i="61" s="1"/>
  <c r="HK33" i="61" s="1"/>
  <c r="GX33" i="61"/>
  <c r="KJ91" i="58"/>
  <c r="JW91" i="58"/>
  <c r="HE56" i="62"/>
  <c r="HM56" i="62" s="1"/>
  <c r="HQ56" i="62" s="1"/>
  <c r="IA56" i="62" s="1"/>
  <c r="HL56" i="62"/>
  <c r="HB56" i="62"/>
  <c r="B38" i="49"/>
  <c r="C9" i="49"/>
  <c r="KW121" i="58" l="1"/>
  <c r="LM17" i="58"/>
  <c r="LN17" i="58" s="1"/>
  <c r="KW108" i="58"/>
  <c r="LM115" i="58"/>
  <c r="LN115" i="58" s="1"/>
  <c r="KW118" i="58"/>
  <c r="LM15" i="58"/>
  <c r="LN15" i="58" s="1"/>
  <c r="LM19" i="58"/>
  <c r="LN19" i="58" s="1"/>
  <c r="LM105" i="58"/>
  <c r="LN105" i="58" s="1"/>
  <c r="KN119" i="58"/>
  <c r="KN120" i="58"/>
  <c r="KJ119" i="58"/>
  <c r="KM119" i="58"/>
  <c r="KN121" i="58"/>
  <c r="KM121" i="58"/>
  <c r="LM121" i="58" s="1"/>
  <c r="LN121" i="58" s="1"/>
  <c r="KL119" i="58"/>
  <c r="KY119" i="58" s="1"/>
  <c r="KJ120" i="58"/>
  <c r="KJ114" i="58"/>
  <c r="KZ114" i="58"/>
  <c r="KL114" i="58"/>
  <c r="KY114" i="58" s="1"/>
  <c r="IM6" i="62"/>
  <c r="IN6" i="62" s="1"/>
  <c r="IO6" i="62" s="1"/>
  <c r="IX6" i="62"/>
  <c r="IY6" i="62" s="1"/>
  <c r="IZ6" i="62" s="1"/>
  <c r="HQ146" i="62"/>
  <c r="IA146" i="62" s="1"/>
  <c r="IC10" i="62"/>
  <c r="IP10" i="62" s="1"/>
  <c r="IQ10" i="62" s="1"/>
  <c r="IR10" i="62" s="1"/>
  <c r="IC8" i="62"/>
  <c r="HP10" i="62"/>
  <c r="JM10" i="62" s="1"/>
  <c r="LW15" i="58"/>
  <c r="LX15" i="58" s="1"/>
  <c r="KJ26" i="58"/>
  <c r="LM16" i="58"/>
  <c r="LN16" i="58" s="1"/>
  <c r="KZ26" i="58"/>
  <c r="KZ21" i="58"/>
  <c r="KJ27" i="58"/>
  <c r="HP9" i="62"/>
  <c r="HZ9" i="62" s="1"/>
  <c r="ID9" i="62" s="1"/>
  <c r="KZ25" i="58"/>
  <c r="KJ22" i="58"/>
  <c r="KJ28" i="58"/>
  <c r="IC9" i="62"/>
  <c r="IP9" i="62" s="1"/>
  <c r="IQ9" i="62" s="1"/>
  <c r="IR9" i="62" s="1"/>
  <c r="KJ29" i="58"/>
  <c r="KZ23" i="58"/>
  <c r="HQ153" i="62"/>
  <c r="IA153" i="62" s="1"/>
  <c r="LM20" i="58"/>
  <c r="LN20" i="58" s="1"/>
  <c r="KZ28" i="58"/>
  <c r="KJ23" i="58"/>
  <c r="KJ24" i="58"/>
  <c r="MU20" i="58"/>
  <c r="MV20" i="58" s="1"/>
  <c r="MW20" i="58" s="1"/>
  <c r="MI20" i="58"/>
  <c r="MJ20" i="58" s="1"/>
  <c r="MU15" i="58"/>
  <c r="MV15" i="58" s="1"/>
  <c r="MW15" i="58" s="1"/>
  <c r="MI15" i="58"/>
  <c r="MJ15" i="58" s="1"/>
  <c r="HR36" i="62"/>
  <c r="IB36" i="62" s="1"/>
  <c r="KZ24" i="58"/>
  <c r="KZ30" i="58"/>
  <c r="MR17" i="58"/>
  <c r="MS17" i="58" s="1"/>
  <c r="MT17" i="58" s="1"/>
  <c r="MO17" i="58"/>
  <c r="MP17" i="58" s="1"/>
  <c r="HP8" i="62"/>
  <c r="MU18" i="58"/>
  <c r="MV18" i="58" s="1"/>
  <c r="MW18" i="58" s="1"/>
  <c r="MI18" i="58"/>
  <c r="MJ18" i="58" s="1"/>
  <c r="MR20" i="58"/>
  <c r="MS20" i="58" s="1"/>
  <c r="MT20" i="58" s="1"/>
  <c r="MO20" i="58"/>
  <c r="MP20" i="58" s="1"/>
  <c r="KJ30" i="58"/>
  <c r="LW17" i="58"/>
  <c r="LX17" i="58" s="1"/>
  <c r="MO18" i="58"/>
  <c r="MP18" i="58" s="1"/>
  <c r="MR18" i="58"/>
  <c r="MS18" i="58" s="1"/>
  <c r="MT18" i="58" s="1"/>
  <c r="KZ29" i="58"/>
  <c r="KJ21" i="58"/>
  <c r="MR19" i="58"/>
  <c r="MS19" i="58" s="1"/>
  <c r="MT19" i="58" s="1"/>
  <c r="MO19" i="58"/>
  <c r="MP19" i="58" s="1"/>
  <c r="KZ27" i="58"/>
  <c r="KJ25" i="58"/>
  <c r="KZ22" i="58"/>
  <c r="MR16" i="58"/>
  <c r="MS16" i="58" s="1"/>
  <c r="MT16" i="58" s="1"/>
  <c r="MO16" i="58"/>
  <c r="MP16" i="58" s="1"/>
  <c r="LM18" i="58"/>
  <c r="LN18" i="58" s="1"/>
  <c r="JT6" i="62"/>
  <c r="JU6" i="62" s="1"/>
  <c r="JW6" i="62"/>
  <c r="JX6" i="62" s="1"/>
  <c r="JY6" i="62" s="1"/>
  <c r="MU19" i="58"/>
  <c r="MV19" i="58" s="1"/>
  <c r="MW19" i="58" s="1"/>
  <c r="MI19" i="58"/>
  <c r="MJ19" i="58" s="1"/>
  <c r="MU16" i="58"/>
  <c r="MV16" i="58" s="1"/>
  <c r="MW16" i="58" s="1"/>
  <c r="MI16" i="58"/>
  <c r="MJ16" i="58" s="1"/>
  <c r="MU17" i="58"/>
  <c r="MV17" i="58" s="1"/>
  <c r="MW17" i="58" s="1"/>
  <c r="MI17" i="58"/>
  <c r="MJ17" i="58" s="1"/>
  <c r="MO15" i="58"/>
  <c r="MP15" i="58" s="1"/>
  <c r="MR15" i="58"/>
  <c r="MS15" i="58" s="1"/>
  <c r="MT15" i="58" s="1"/>
  <c r="JZ6" i="62"/>
  <c r="KA6" i="62" s="1"/>
  <c r="KB6" i="62" s="1"/>
  <c r="JN6" i="62"/>
  <c r="JO6" i="62" s="1"/>
  <c r="IP8" i="62"/>
  <c r="IQ8" i="62" s="1"/>
  <c r="IR8" i="62" s="1"/>
  <c r="LA115" i="58"/>
  <c r="KL83" i="58"/>
  <c r="KY83" i="58" s="1"/>
  <c r="MN115" i="58"/>
  <c r="MR115" i="58" s="1"/>
  <c r="MS115" i="58" s="1"/>
  <c r="MT115" i="58" s="1"/>
  <c r="MH115" i="58"/>
  <c r="MU115" i="58" s="1"/>
  <c r="MV115" i="58" s="1"/>
  <c r="MW115" i="58" s="1"/>
  <c r="KK72" i="58"/>
  <c r="KX72" i="58" s="1"/>
  <c r="KL80" i="58"/>
  <c r="KY80" i="58" s="1"/>
  <c r="KK111" i="58"/>
  <c r="KX111" i="58" s="1"/>
  <c r="KK78" i="58"/>
  <c r="KX78" i="58" s="1"/>
  <c r="MN107" i="58"/>
  <c r="MR107" i="58" s="1"/>
  <c r="MS107" i="58" s="1"/>
  <c r="MT107" i="58" s="1"/>
  <c r="KL58" i="58"/>
  <c r="KY58" i="58" s="1"/>
  <c r="KK86" i="58"/>
  <c r="KX86" i="58" s="1"/>
  <c r="KL89" i="58"/>
  <c r="KY89" i="58" s="1"/>
  <c r="LM107" i="58"/>
  <c r="LN107" i="58" s="1"/>
  <c r="LW107" i="58"/>
  <c r="LX107" i="58" s="1"/>
  <c r="KW107" i="58"/>
  <c r="LA107" i="58" s="1"/>
  <c r="MH107" i="58"/>
  <c r="MU107" i="58" s="1"/>
  <c r="MV107" i="58" s="1"/>
  <c r="MW107" i="58" s="1"/>
  <c r="KK81" i="58"/>
  <c r="KX81" i="58" s="1"/>
  <c r="LW105" i="58"/>
  <c r="LX105" i="58" s="1"/>
  <c r="LA105" i="58"/>
  <c r="MN105" i="58"/>
  <c r="MR105" i="58" s="1"/>
  <c r="MS105" i="58" s="1"/>
  <c r="MT105" i="58" s="1"/>
  <c r="MH105" i="58"/>
  <c r="MU105" i="58" s="1"/>
  <c r="MV105" i="58" s="1"/>
  <c r="MW105" i="58" s="1"/>
  <c r="LA123" i="58"/>
  <c r="HR50" i="62"/>
  <c r="IB50" i="62" s="1"/>
  <c r="KL104" i="58"/>
  <c r="KY104" i="58" s="1"/>
  <c r="KL96" i="58"/>
  <c r="KY96" i="58" s="1"/>
  <c r="KK61" i="58"/>
  <c r="KX61" i="58" s="1"/>
  <c r="HQ144" i="62"/>
  <c r="IA144" i="62" s="1"/>
  <c r="HQ110" i="62"/>
  <c r="IA110" i="62" s="1"/>
  <c r="KK96" i="58"/>
  <c r="KX96" i="58" s="1"/>
  <c r="HM9" i="61"/>
  <c r="HW9" i="61" s="1"/>
  <c r="HR90" i="62"/>
  <c r="IB90" i="62" s="1"/>
  <c r="HL6" i="61"/>
  <c r="HV6" i="61" s="1"/>
  <c r="KL90" i="58"/>
  <c r="KY90" i="58" s="1"/>
  <c r="HQ259" i="62"/>
  <c r="IA259" i="62" s="1"/>
  <c r="KK60" i="58"/>
  <c r="KX60" i="58" s="1"/>
  <c r="HR144" i="62"/>
  <c r="IB144" i="62" s="1"/>
  <c r="IC90" i="62"/>
  <c r="KL75" i="58"/>
  <c r="KY75" i="58" s="1"/>
  <c r="KK99" i="58"/>
  <c r="KX99" i="58" s="1"/>
  <c r="HR215" i="62"/>
  <c r="IB215" i="62" s="1"/>
  <c r="HL11" i="61"/>
  <c r="HV11" i="61" s="1"/>
  <c r="HR132" i="62"/>
  <c r="IB132" i="62" s="1"/>
  <c r="HQ160" i="62"/>
  <c r="IA160" i="62" s="1"/>
  <c r="HM11" i="61"/>
  <c r="HW11" i="61" s="1"/>
  <c r="KK97" i="58"/>
  <c r="KX97" i="58" s="1"/>
  <c r="HQ14" i="62"/>
  <c r="IA14" i="62" s="1"/>
  <c r="KL85" i="58"/>
  <c r="KY85" i="58" s="1"/>
  <c r="HM27" i="61"/>
  <c r="HW27" i="61" s="1"/>
  <c r="HR108" i="62"/>
  <c r="IB108" i="62" s="1"/>
  <c r="HQ81" i="62"/>
  <c r="IA81" i="62" s="1"/>
  <c r="KL60" i="58"/>
  <c r="KY60" i="58" s="1"/>
  <c r="HQ126" i="62"/>
  <c r="IA126" i="62" s="1"/>
  <c r="HQ11" i="62"/>
  <c r="IA11" i="62" s="1"/>
  <c r="IC149" i="62"/>
  <c r="IP149" i="62" s="1"/>
  <c r="IQ149" i="62" s="1"/>
  <c r="IR149" i="62" s="1"/>
  <c r="HP230" i="62"/>
  <c r="HR89" i="62"/>
  <c r="IB89" i="62" s="1"/>
  <c r="HR123" i="62"/>
  <c r="IB123" i="62" s="1"/>
  <c r="HR42" i="62"/>
  <c r="IB42" i="62" s="1"/>
  <c r="HQ207" i="62"/>
  <c r="IA207" i="62" s="1"/>
  <c r="HR126" i="62"/>
  <c r="IB126" i="62" s="1"/>
  <c r="HQ123" i="62"/>
  <c r="IA123" i="62" s="1"/>
  <c r="HQ99" i="62"/>
  <c r="IA99" i="62" s="1"/>
  <c r="KK83" i="58"/>
  <c r="KX83" i="58" s="1"/>
  <c r="KL84" i="58"/>
  <c r="KY84" i="58" s="1"/>
  <c r="HL23" i="61"/>
  <c r="HV23" i="61" s="1"/>
  <c r="KK84" i="58"/>
  <c r="KX84" i="58" s="1"/>
  <c r="HM15" i="61"/>
  <c r="HW15" i="61" s="1"/>
  <c r="HQ256" i="62"/>
  <c r="IA256" i="62" s="1"/>
  <c r="HM23" i="61"/>
  <c r="HW23" i="61" s="1"/>
  <c r="HR154" i="62"/>
  <c r="IB154" i="62" s="1"/>
  <c r="HQ21" i="62"/>
  <c r="IA21" i="62" s="1"/>
  <c r="HQ241" i="62"/>
  <c r="IA241" i="62" s="1"/>
  <c r="HQ44" i="62"/>
  <c r="IA44" i="62" s="1"/>
  <c r="HQ51" i="62"/>
  <c r="IA51" i="62" s="1"/>
  <c r="IC44" i="62"/>
  <c r="KK66" i="58"/>
  <c r="KX66" i="58" s="1"/>
  <c r="MH118" i="58"/>
  <c r="MU118" i="58" s="1"/>
  <c r="MV118" i="58" s="1"/>
  <c r="MW118" i="58" s="1"/>
  <c r="KK68" i="58"/>
  <c r="KX68" i="58" s="1"/>
  <c r="HR248" i="62"/>
  <c r="IB248" i="62" s="1"/>
  <c r="MN118" i="58"/>
  <c r="MO118" i="58" s="1"/>
  <c r="MP118" i="58" s="1"/>
  <c r="HM39" i="61"/>
  <c r="HW39" i="61" s="1"/>
  <c r="KL78" i="58"/>
  <c r="KY78" i="58" s="1"/>
  <c r="KK90" i="58"/>
  <c r="KX90" i="58" s="1"/>
  <c r="HR94" i="62"/>
  <c r="IB94" i="62" s="1"/>
  <c r="LA118" i="58"/>
  <c r="LW118" i="58"/>
  <c r="LX118" i="58" s="1"/>
  <c r="HR219" i="62"/>
  <c r="IB219" i="62" s="1"/>
  <c r="LA108" i="58"/>
  <c r="IC14" i="62"/>
  <c r="HQ222" i="62"/>
  <c r="IA222" i="62" s="1"/>
  <c r="HQ166" i="62"/>
  <c r="IA166" i="62" s="1"/>
  <c r="HQ94" i="62"/>
  <c r="IA94" i="62" s="1"/>
  <c r="HP191" i="62"/>
  <c r="HQ54" i="62"/>
  <c r="IA54" i="62" s="1"/>
  <c r="HR72" i="62"/>
  <c r="IB72" i="62" s="1"/>
  <c r="HR210" i="62"/>
  <c r="IB210" i="62" s="1"/>
  <c r="MH108" i="58"/>
  <c r="MU108" i="58" s="1"/>
  <c r="MV108" i="58" s="1"/>
  <c r="MW108" i="58" s="1"/>
  <c r="HR129" i="62"/>
  <c r="IB129" i="62" s="1"/>
  <c r="KL94" i="58"/>
  <c r="KY94" i="58" s="1"/>
  <c r="HR68" i="62"/>
  <c r="IB68" i="62" s="1"/>
  <c r="HP135" i="62"/>
  <c r="IC142" i="62"/>
  <c r="IP142" i="62" s="1"/>
  <c r="IQ142" i="62" s="1"/>
  <c r="IR142" i="62" s="1"/>
  <c r="HR26" i="62"/>
  <c r="IB26" i="62" s="1"/>
  <c r="HM6" i="61"/>
  <c r="HW6" i="61" s="1"/>
  <c r="KL51" i="58"/>
  <c r="KY51" i="58" s="1"/>
  <c r="HR226" i="62"/>
  <c r="IB226" i="62" s="1"/>
  <c r="HQ36" i="62"/>
  <c r="IA36" i="62" s="1"/>
  <c r="HQ77" i="62"/>
  <c r="IA77" i="62" s="1"/>
  <c r="HQ26" i="62"/>
  <c r="IA26" i="62" s="1"/>
  <c r="KL73" i="58"/>
  <c r="KY73" i="58" s="1"/>
  <c r="HQ212" i="62"/>
  <c r="IA212" i="62" s="1"/>
  <c r="KK75" i="58"/>
  <c r="KX75" i="58" s="1"/>
  <c r="HR77" i="62"/>
  <c r="IB77" i="62" s="1"/>
  <c r="KK112" i="58"/>
  <c r="KX112" i="58" s="1"/>
  <c r="HR53" i="62"/>
  <c r="IB53" i="62" s="1"/>
  <c r="HP183" i="62"/>
  <c r="HQ165" i="62"/>
  <c r="IA165" i="62" s="1"/>
  <c r="KL99" i="58"/>
  <c r="KY99" i="58" s="1"/>
  <c r="HP130" i="62"/>
  <c r="KL111" i="58"/>
  <c r="KY111" i="58" s="1"/>
  <c r="MH123" i="58"/>
  <c r="MU123" i="58" s="1"/>
  <c r="MV123" i="58" s="1"/>
  <c r="MW123" i="58" s="1"/>
  <c r="KK76" i="58"/>
  <c r="KX76" i="58" s="1"/>
  <c r="IC93" i="62"/>
  <c r="MN123" i="58"/>
  <c r="MO123" i="58" s="1"/>
  <c r="MP123" i="58" s="1"/>
  <c r="HM17" i="61"/>
  <c r="HW17" i="61" s="1"/>
  <c r="IC71" i="62"/>
  <c r="IP71" i="62" s="1"/>
  <c r="IQ71" i="62" s="1"/>
  <c r="IR71" i="62" s="1"/>
  <c r="HP90" i="62"/>
  <c r="IM90" i="62" s="1"/>
  <c r="IN90" i="62" s="1"/>
  <c r="IO90" i="62" s="1"/>
  <c r="KJ57" i="58"/>
  <c r="HQ148" i="62"/>
  <c r="IA148" i="62" s="1"/>
  <c r="HQ224" i="62"/>
  <c r="IA224" i="62" s="1"/>
  <c r="HQ120" i="62"/>
  <c r="IA120" i="62" s="1"/>
  <c r="KK80" i="58"/>
  <c r="KX80" i="58" s="1"/>
  <c r="HQ208" i="62"/>
  <c r="IA208" i="62" s="1"/>
  <c r="LM122" i="58"/>
  <c r="LN122" i="58" s="1"/>
  <c r="KL66" i="58"/>
  <c r="KY66" i="58" s="1"/>
  <c r="LM118" i="58"/>
  <c r="LN118" i="58" s="1"/>
  <c r="HQ124" i="62"/>
  <c r="IA124" i="62" s="1"/>
  <c r="HR251" i="62"/>
  <c r="IB251" i="62" s="1"/>
  <c r="HQ226" i="62"/>
  <c r="IA226" i="62" s="1"/>
  <c r="HL5" i="61"/>
  <c r="HV5" i="61" s="1"/>
  <c r="HR253" i="62"/>
  <c r="IB253" i="62" s="1"/>
  <c r="KK70" i="58"/>
  <c r="KX70" i="58" s="1"/>
  <c r="HQ204" i="62"/>
  <c r="IA204" i="62" s="1"/>
  <c r="IC243" i="62"/>
  <c r="IP243" i="62" s="1"/>
  <c r="IQ243" i="62" s="1"/>
  <c r="IR243" i="62" s="1"/>
  <c r="HR140" i="62"/>
  <c r="IB140" i="62" s="1"/>
  <c r="HR152" i="62"/>
  <c r="IB152" i="62" s="1"/>
  <c r="KL57" i="58"/>
  <c r="KY57" i="58" s="1"/>
  <c r="HM28" i="61"/>
  <c r="HW28" i="61" s="1"/>
  <c r="HQ239" i="62"/>
  <c r="IA239" i="62" s="1"/>
  <c r="LW122" i="58"/>
  <c r="LX122" i="58" s="1"/>
  <c r="HP178" i="62"/>
  <c r="HZ178" i="62" s="1"/>
  <c r="HQ227" i="62"/>
  <c r="IA227" i="62" s="1"/>
  <c r="IC245" i="62"/>
  <c r="IP245" i="62" s="1"/>
  <c r="IQ245" i="62" s="1"/>
  <c r="IR245" i="62" s="1"/>
  <c r="KZ47" i="58"/>
  <c r="HP120" i="62"/>
  <c r="HZ120" i="62" s="1"/>
  <c r="ID120" i="62" s="1"/>
  <c r="MN122" i="58"/>
  <c r="MR122" i="58" s="1"/>
  <c r="MS122" i="58" s="1"/>
  <c r="MT122" i="58" s="1"/>
  <c r="HQ78" i="62"/>
  <c r="IA78" i="62" s="1"/>
  <c r="KL63" i="58"/>
  <c r="KY63" i="58" s="1"/>
  <c r="HQ220" i="62"/>
  <c r="IA220" i="62" s="1"/>
  <c r="HP220" i="62"/>
  <c r="HZ220" i="62" s="1"/>
  <c r="KJ32" i="58"/>
  <c r="LW108" i="58"/>
  <c r="LX108" i="58" s="1"/>
  <c r="MH122" i="58"/>
  <c r="MI122" i="58" s="1"/>
  <c r="MJ122" i="58" s="1"/>
  <c r="LA122" i="58"/>
  <c r="IC220" i="62"/>
  <c r="IP220" i="62" s="1"/>
  <c r="IQ220" i="62" s="1"/>
  <c r="IR220" i="62" s="1"/>
  <c r="HX33" i="61"/>
  <c r="HM10" i="61"/>
  <c r="HW10" i="61" s="1"/>
  <c r="KZ63" i="58"/>
  <c r="HX5" i="61"/>
  <c r="HP81" i="62"/>
  <c r="HM26" i="61"/>
  <c r="HW26" i="61" s="1"/>
  <c r="KK109" i="58"/>
  <c r="KX109" i="58" s="1"/>
  <c r="KZ100" i="58"/>
  <c r="HP253" i="62"/>
  <c r="HZ253" i="62" s="1"/>
  <c r="HP149" i="62"/>
  <c r="HZ149" i="62" s="1"/>
  <c r="MH113" i="58"/>
  <c r="MI113" i="58" s="1"/>
  <c r="MJ113" i="58" s="1"/>
  <c r="KZ101" i="58"/>
  <c r="IC247" i="62"/>
  <c r="IP247" i="62" s="1"/>
  <c r="IQ247" i="62" s="1"/>
  <c r="IR247" i="62" s="1"/>
  <c r="KL71" i="58"/>
  <c r="KY71" i="58" s="1"/>
  <c r="KJ37" i="58"/>
  <c r="LW113" i="58"/>
  <c r="LX113" i="58" s="1"/>
  <c r="KL93" i="58"/>
  <c r="KY93" i="58" s="1"/>
  <c r="IC36" i="62"/>
  <c r="HQ246" i="62"/>
  <c r="IA246" i="62" s="1"/>
  <c r="HR146" i="62"/>
  <c r="IB146" i="62" s="1"/>
  <c r="HQ251" i="62"/>
  <c r="IA251" i="62" s="1"/>
  <c r="KW113" i="58"/>
  <c r="LA113" i="58" s="1"/>
  <c r="KZ42" i="58"/>
  <c r="HR46" i="62"/>
  <c r="IB46" i="62" s="1"/>
  <c r="HP152" i="62"/>
  <c r="JS152" i="62" s="1"/>
  <c r="KL72" i="58"/>
  <c r="KY72" i="58" s="1"/>
  <c r="HL39" i="61"/>
  <c r="HV39" i="61" s="1"/>
  <c r="HR149" i="62"/>
  <c r="IB149" i="62" s="1"/>
  <c r="KK62" i="58"/>
  <c r="KX62" i="58" s="1"/>
  <c r="KL62" i="58"/>
  <c r="KY62" i="58" s="1"/>
  <c r="KL100" i="58"/>
  <c r="KY100" i="58" s="1"/>
  <c r="HQ184" i="62"/>
  <c r="IA184" i="62" s="1"/>
  <c r="KL74" i="58"/>
  <c r="KY74" i="58" s="1"/>
  <c r="KK71" i="58"/>
  <c r="KX71" i="58" s="1"/>
  <c r="HP74" i="62"/>
  <c r="IC208" i="62"/>
  <c r="IP208" i="62" s="1"/>
  <c r="IQ208" i="62" s="1"/>
  <c r="IR208" i="62" s="1"/>
  <c r="HR237" i="62"/>
  <c r="IB237" i="62" s="1"/>
  <c r="HP23" i="62"/>
  <c r="HZ23" i="62" s="1"/>
  <c r="HQ237" i="62"/>
  <c r="IA237" i="62" s="1"/>
  <c r="KK100" i="58"/>
  <c r="KX100" i="58" s="1"/>
  <c r="HR117" i="62"/>
  <c r="IB117" i="62" s="1"/>
  <c r="HR64" i="62"/>
  <c r="IB64" i="62" s="1"/>
  <c r="HR40" i="62"/>
  <c r="IB40" i="62" s="1"/>
  <c r="KK74" i="58"/>
  <c r="KX74" i="58" s="1"/>
  <c r="KZ62" i="58"/>
  <c r="IC258" i="62"/>
  <c r="IP258" i="62" s="1"/>
  <c r="IQ258" i="62" s="1"/>
  <c r="IR258" i="62" s="1"/>
  <c r="KZ74" i="58"/>
  <c r="KK85" i="58"/>
  <c r="KX85" i="58" s="1"/>
  <c r="HQ104" i="62"/>
  <c r="IA104" i="62" s="1"/>
  <c r="HQ41" i="62"/>
  <c r="IA41" i="62" s="1"/>
  <c r="HQ117" i="62"/>
  <c r="IA117" i="62" s="1"/>
  <c r="HQ108" i="62"/>
  <c r="IA108" i="62" s="1"/>
  <c r="HQ128" i="62"/>
  <c r="IA128" i="62" s="1"/>
  <c r="LM108" i="58"/>
  <c r="LN108" i="58" s="1"/>
  <c r="HQ188" i="62"/>
  <c r="IA188" i="62" s="1"/>
  <c r="HP69" i="62"/>
  <c r="HZ69" i="62" s="1"/>
  <c r="HR204" i="62"/>
  <c r="IB204" i="62" s="1"/>
  <c r="HQ39" i="62"/>
  <c r="IA39" i="62" s="1"/>
  <c r="IC147" i="62"/>
  <c r="IP147" i="62" s="1"/>
  <c r="IQ147" i="62" s="1"/>
  <c r="IR147" i="62" s="1"/>
  <c r="KL95" i="58"/>
  <c r="KY95" i="58" s="1"/>
  <c r="KZ55" i="58"/>
  <c r="LM113" i="58"/>
  <c r="LN113" i="58" s="1"/>
  <c r="IC135" i="62"/>
  <c r="IP135" i="62" s="1"/>
  <c r="IQ135" i="62" s="1"/>
  <c r="IR135" i="62" s="1"/>
  <c r="HP75" i="62"/>
  <c r="HQ138" i="62"/>
  <c r="IA138" i="62" s="1"/>
  <c r="HQ164" i="62"/>
  <c r="IA164" i="62" s="1"/>
  <c r="KK110" i="58"/>
  <c r="KX110" i="58" s="1"/>
  <c r="HR93" i="62"/>
  <c r="IB93" i="62" s="1"/>
  <c r="KK95" i="58"/>
  <c r="KX95" i="58" s="1"/>
  <c r="HQ59" i="62"/>
  <c r="IA59" i="62" s="1"/>
  <c r="IC59" i="62"/>
  <c r="IP59" i="62" s="1"/>
  <c r="IQ59" i="62" s="1"/>
  <c r="IR59" i="62" s="1"/>
  <c r="HR218" i="62"/>
  <c r="IB218" i="62" s="1"/>
  <c r="IC110" i="62"/>
  <c r="IC218" i="62"/>
  <c r="IP218" i="62" s="1"/>
  <c r="IQ218" i="62" s="1"/>
  <c r="IR218" i="62" s="1"/>
  <c r="IC58" i="62"/>
  <c r="IP58" i="62" s="1"/>
  <c r="IQ58" i="62" s="1"/>
  <c r="IR58" i="62" s="1"/>
  <c r="HK37" i="61"/>
  <c r="HU37" i="61" s="1"/>
  <c r="KK58" i="58"/>
  <c r="KX58" i="58" s="1"/>
  <c r="KL65" i="58"/>
  <c r="KY65" i="58" s="1"/>
  <c r="HX19" i="61"/>
  <c r="HQ140" i="62"/>
  <c r="IA140" i="62" s="1"/>
  <c r="HQ147" i="62"/>
  <c r="IA147" i="62" s="1"/>
  <c r="KK33" i="58"/>
  <c r="KX33" i="58" s="1"/>
  <c r="MH119" i="58"/>
  <c r="MU119" i="58" s="1"/>
  <c r="MV119" i="58" s="1"/>
  <c r="MW119" i="58" s="1"/>
  <c r="KL61" i="58"/>
  <c r="KY61" i="58" s="1"/>
  <c r="KL67" i="58"/>
  <c r="KY67" i="58" s="1"/>
  <c r="KL70" i="58"/>
  <c r="KY70" i="58" s="1"/>
  <c r="HP110" i="62"/>
  <c r="HZ110" i="62" s="1"/>
  <c r="HK18" i="61"/>
  <c r="HP218" i="62"/>
  <c r="HZ218" i="62" s="1"/>
  <c r="HQ168" i="62"/>
  <c r="IA168" i="62" s="1"/>
  <c r="KJ68" i="58"/>
  <c r="KJ47" i="58"/>
  <c r="KZ58" i="58"/>
  <c r="KK87" i="58"/>
  <c r="KX87" i="58" s="1"/>
  <c r="KK59" i="58"/>
  <c r="KX59" i="58" s="1"/>
  <c r="HQ93" i="62"/>
  <c r="IA93" i="62" s="1"/>
  <c r="KL79" i="58"/>
  <c r="KY79" i="58" s="1"/>
  <c r="KK67" i="58"/>
  <c r="KX67" i="58" s="1"/>
  <c r="HL38" i="61"/>
  <c r="HV38" i="61" s="1"/>
  <c r="IC152" i="62"/>
  <c r="MN119" i="58"/>
  <c r="MO119" i="58" s="1"/>
  <c r="MP119" i="58" s="1"/>
  <c r="KL86" i="58"/>
  <c r="KY86" i="58" s="1"/>
  <c r="HX25" i="61"/>
  <c r="KL92" i="58"/>
  <c r="KY92" i="58" s="1"/>
  <c r="KZ86" i="58"/>
  <c r="KZ61" i="58"/>
  <c r="HR47" i="62"/>
  <c r="IB47" i="62" s="1"/>
  <c r="HX42" i="61"/>
  <c r="KK94" i="58"/>
  <c r="KX94" i="58" s="1"/>
  <c r="KL81" i="58"/>
  <c r="KY81" i="58" s="1"/>
  <c r="LW119" i="58"/>
  <c r="LX119" i="58" s="1"/>
  <c r="HQ32" i="62"/>
  <c r="IA32" i="62" s="1"/>
  <c r="HQ162" i="62"/>
  <c r="IA162" i="62" s="1"/>
  <c r="HP34" i="62"/>
  <c r="HZ34" i="62" s="1"/>
  <c r="HX12" i="61"/>
  <c r="HR241" i="62"/>
  <c r="IB241" i="62" s="1"/>
  <c r="HL24" i="61"/>
  <c r="HV24" i="61" s="1"/>
  <c r="HK24" i="61"/>
  <c r="HU24" i="61" s="1"/>
  <c r="KK92" i="58"/>
  <c r="KX92" i="58" s="1"/>
  <c r="HL34" i="61"/>
  <c r="HV34" i="61" s="1"/>
  <c r="HX29" i="61"/>
  <c r="KZ50" i="58"/>
  <c r="HR33" i="62"/>
  <c r="IB33" i="62" s="1"/>
  <c r="HQ143" i="62"/>
  <c r="IA143" i="62" s="1"/>
  <c r="IC117" i="62"/>
  <c r="IP117" i="62" s="1"/>
  <c r="IQ117" i="62" s="1"/>
  <c r="IR117" i="62" s="1"/>
  <c r="HL21" i="61"/>
  <c r="HV21" i="61" s="1"/>
  <c r="HL30" i="61"/>
  <c r="HV30" i="61" s="1"/>
  <c r="MN113" i="58"/>
  <c r="MR113" i="58" s="1"/>
  <c r="MS113" i="58" s="1"/>
  <c r="MT113" i="58" s="1"/>
  <c r="HM35" i="61"/>
  <c r="HW35" i="61" s="1"/>
  <c r="HQ75" i="62"/>
  <c r="IA75" i="62" s="1"/>
  <c r="IC206" i="62"/>
  <c r="IP206" i="62" s="1"/>
  <c r="IQ206" i="62" s="1"/>
  <c r="IR206" i="62" s="1"/>
  <c r="HQ191" i="62"/>
  <c r="IA191" i="62" s="1"/>
  <c r="KK79" i="58"/>
  <c r="KX79" i="58" s="1"/>
  <c r="HQ170" i="62"/>
  <c r="IA170" i="62" s="1"/>
  <c r="KZ95" i="58"/>
  <c r="KL97" i="58"/>
  <c r="KY97" i="58" s="1"/>
  <c r="HL17" i="61"/>
  <c r="HV17" i="61" s="1"/>
  <c r="HR148" i="62"/>
  <c r="IB148" i="62" s="1"/>
  <c r="IC165" i="62"/>
  <c r="IP165" i="62" s="1"/>
  <c r="IQ165" i="62" s="1"/>
  <c r="IR165" i="62" s="1"/>
  <c r="HR124" i="62"/>
  <c r="IB124" i="62" s="1"/>
  <c r="HP143" i="62"/>
  <c r="HZ143" i="62" s="1"/>
  <c r="MN108" i="58"/>
  <c r="MO108" i="58" s="1"/>
  <c r="MP108" i="58" s="1"/>
  <c r="KL87" i="58"/>
  <c r="KY87" i="58" s="1"/>
  <c r="IC40" i="62"/>
  <c r="IP40" i="62" s="1"/>
  <c r="IQ40" i="62" s="1"/>
  <c r="IR40" i="62" s="1"/>
  <c r="IC237" i="62"/>
  <c r="IP237" i="62" s="1"/>
  <c r="IQ237" i="62" s="1"/>
  <c r="IR237" i="62" s="1"/>
  <c r="HP249" i="62"/>
  <c r="HZ249" i="62" s="1"/>
  <c r="HP47" i="62"/>
  <c r="IC32" i="62"/>
  <c r="IC162" i="62"/>
  <c r="IP162" i="62" s="1"/>
  <c r="IQ162" i="62" s="1"/>
  <c r="IR162" i="62" s="1"/>
  <c r="IC256" i="62"/>
  <c r="IC215" i="62"/>
  <c r="IP215" i="62" s="1"/>
  <c r="IQ215" i="62" s="1"/>
  <c r="IR215" i="62" s="1"/>
  <c r="HP84" i="62"/>
  <c r="IC170" i="62"/>
  <c r="IP170" i="62" s="1"/>
  <c r="IQ170" i="62" s="1"/>
  <c r="IR170" i="62" s="1"/>
  <c r="HX17" i="61"/>
  <c r="IC119" i="62"/>
  <c r="IP119" i="62" s="1"/>
  <c r="IQ119" i="62" s="1"/>
  <c r="IR119" i="62" s="1"/>
  <c r="IC246" i="62"/>
  <c r="IP246" i="62" s="1"/>
  <c r="IQ246" i="62" s="1"/>
  <c r="IR246" i="62" s="1"/>
  <c r="KZ78" i="58"/>
  <c r="HK26" i="61"/>
  <c r="HU26" i="61" s="1"/>
  <c r="IC24" i="62"/>
  <c r="IP24" i="62" s="1"/>
  <c r="IQ24" i="62" s="1"/>
  <c r="IR24" i="62" s="1"/>
  <c r="HP16" i="62"/>
  <c r="IC15" i="62"/>
  <c r="HR59" i="62"/>
  <c r="IB59" i="62" s="1"/>
  <c r="IC84" i="62"/>
  <c r="IP84" i="62" s="1"/>
  <c r="IQ84" i="62" s="1"/>
  <c r="IR84" i="62" s="1"/>
  <c r="IC76" i="62"/>
  <c r="IP76" i="62" s="1"/>
  <c r="IQ76" i="62" s="1"/>
  <c r="IR76" i="62" s="1"/>
  <c r="IC42" i="62"/>
  <c r="IP42" i="62" s="1"/>
  <c r="IQ42" i="62" s="1"/>
  <c r="IR42" i="62" s="1"/>
  <c r="HP40" i="62"/>
  <c r="KJ69" i="58"/>
  <c r="HQ190" i="62"/>
  <c r="IA190" i="62" s="1"/>
  <c r="IC39" i="62"/>
  <c r="IP39" i="62" s="1"/>
  <c r="IQ39" i="62" s="1"/>
  <c r="IR39" i="62" s="1"/>
  <c r="HP243" i="62"/>
  <c r="HZ243" i="62" s="1"/>
  <c r="ID243" i="62" s="1"/>
  <c r="IC183" i="62"/>
  <c r="IP183" i="62" s="1"/>
  <c r="IQ183" i="62" s="1"/>
  <c r="IR183" i="62" s="1"/>
  <c r="KJ63" i="58"/>
  <c r="HP196" i="62"/>
  <c r="HZ196" i="62" s="1"/>
  <c r="HX18" i="61"/>
  <c r="IC113" i="62"/>
  <c r="KJ55" i="58"/>
  <c r="IC124" i="62"/>
  <c r="IP124" i="62" s="1"/>
  <c r="IQ124" i="62" s="1"/>
  <c r="IR124" i="62" s="1"/>
  <c r="HX15" i="61"/>
  <c r="HP195" i="62"/>
  <c r="HZ195" i="62" s="1"/>
  <c r="IC248" i="62"/>
  <c r="IP248" i="62" s="1"/>
  <c r="IQ248" i="62" s="1"/>
  <c r="IR248" i="62" s="1"/>
  <c r="HQ18" i="62"/>
  <c r="IA18" i="62" s="1"/>
  <c r="HP136" i="62"/>
  <c r="HZ136" i="62" s="1"/>
  <c r="IC160" i="62"/>
  <c r="IP160" i="62" s="1"/>
  <c r="IQ160" i="62" s="1"/>
  <c r="IR160" i="62" s="1"/>
  <c r="IC212" i="62"/>
  <c r="IP212" i="62" s="1"/>
  <c r="IQ212" i="62" s="1"/>
  <c r="IR212" i="62" s="1"/>
  <c r="IC28" i="62"/>
  <c r="IP28" i="62" s="1"/>
  <c r="IQ28" i="62" s="1"/>
  <c r="IR28" i="62" s="1"/>
  <c r="IC241" i="62"/>
  <c r="IC136" i="62"/>
  <c r="KJ38" i="58"/>
  <c r="HP96" i="62"/>
  <c r="HZ96" i="62" s="1"/>
  <c r="KZ96" i="58"/>
  <c r="KZ110" i="58"/>
  <c r="IC54" i="62"/>
  <c r="IP54" i="62" s="1"/>
  <c r="IQ54" i="62" s="1"/>
  <c r="IR54" i="62" s="1"/>
  <c r="LW123" i="58"/>
  <c r="LX123" i="58" s="1"/>
  <c r="KZ68" i="58"/>
  <c r="IC148" i="62"/>
  <c r="IP148" i="62" s="1"/>
  <c r="IQ148" i="62" s="1"/>
  <c r="IR148" i="62" s="1"/>
  <c r="IC78" i="62"/>
  <c r="IP78" i="62" s="1"/>
  <c r="IQ78" i="62" s="1"/>
  <c r="IR78" i="62" s="1"/>
  <c r="HP32" i="62"/>
  <c r="HZ32" i="62" s="1"/>
  <c r="HR162" i="62"/>
  <c r="IB162" i="62" s="1"/>
  <c r="IC240" i="62"/>
  <c r="IP240" i="62" s="1"/>
  <c r="IQ240" i="62" s="1"/>
  <c r="IR240" i="62" s="1"/>
  <c r="HP239" i="62"/>
  <c r="HZ239" i="62" s="1"/>
  <c r="HP122" i="62"/>
  <c r="HZ122" i="62" s="1"/>
  <c r="KZ43" i="58"/>
  <c r="HP44" i="62"/>
  <c r="JS44" i="62" s="1"/>
  <c r="KJ54" i="58"/>
  <c r="IC51" i="62"/>
  <c r="IP51" i="62" s="1"/>
  <c r="IQ51" i="62" s="1"/>
  <c r="IR51" i="62" s="1"/>
  <c r="KL109" i="58"/>
  <c r="KY109" i="58" s="1"/>
  <c r="HP258" i="62"/>
  <c r="HZ258" i="62" s="1"/>
  <c r="HK34" i="61"/>
  <c r="HR170" i="62"/>
  <c r="IB170" i="62" s="1"/>
  <c r="HP88" i="62"/>
  <c r="HZ88" i="62" s="1"/>
  <c r="IC242" i="62"/>
  <c r="IP242" i="62" s="1"/>
  <c r="IQ242" i="62" s="1"/>
  <c r="IR242" i="62" s="1"/>
  <c r="HP215" i="62"/>
  <c r="HZ215" i="62" s="1"/>
  <c r="IC158" i="62"/>
  <c r="IP158" i="62" s="1"/>
  <c r="IQ158" i="62" s="1"/>
  <c r="IR158" i="62" s="1"/>
  <c r="HP134" i="62"/>
  <c r="HX34" i="61"/>
  <c r="KJ50" i="58"/>
  <c r="HR65" i="62"/>
  <c r="IB65" i="62" s="1"/>
  <c r="KZ44" i="58"/>
  <c r="IC21" i="62"/>
  <c r="IP21" i="62" s="1"/>
  <c r="IQ21" i="62" s="1"/>
  <c r="IR21" i="62" s="1"/>
  <c r="HX39" i="61"/>
  <c r="IC239" i="62"/>
  <c r="IP239" i="62" s="1"/>
  <c r="IQ239" i="62" s="1"/>
  <c r="IR239" i="62" s="1"/>
  <c r="HP33" i="62"/>
  <c r="HZ33" i="62" s="1"/>
  <c r="IC144" i="62"/>
  <c r="IP144" i="62" s="1"/>
  <c r="IQ144" i="62" s="1"/>
  <c r="IR144" i="62" s="1"/>
  <c r="IC94" i="62"/>
  <c r="IP94" i="62" s="1"/>
  <c r="IQ94" i="62" s="1"/>
  <c r="IR94" i="62" s="1"/>
  <c r="HQ171" i="62"/>
  <c r="IA171" i="62" s="1"/>
  <c r="IC102" i="62"/>
  <c r="IP102" i="62" s="1"/>
  <c r="IQ102" i="62" s="1"/>
  <c r="IR102" i="62" s="1"/>
  <c r="HQ254" i="62"/>
  <c r="IA254" i="62" s="1"/>
  <c r="KZ36" i="58"/>
  <c r="KJ44" i="58"/>
  <c r="HP207" i="62"/>
  <c r="HZ207" i="62" s="1"/>
  <c r="HR238" i="62"/>
  <c r="IB238" i="62" s="1"/>
  <c r="HK36" i="61"/>
  <c r="HL31" i="61"/>
  <c r="HV31" i="61" s="1"/>
  <c r="HP60" i="62"/>
  <c r="HZ60" i="62" s="1"/>
  <c r="IC138" i="62"/>
  <c r="IP138" i="62" s="1"/>
  <c r="IQ138" i="62" s="1"/>
  <c r="IR138" i="62" s="1"/>
  <c r="HK40" i="61"/>
  <c r="HU40" i="61" s="1"/>
  <c r="KZ34" i="58"/>
  <c r="IC226" i="62"/>
  <c r="IP226" i="62" s="1"/>
  <c r="IQ226" i="62" s="1"/>
  <c r="IR226" i="62" s="1"/>
  <c r="HP30" i="62"/>
  <c r="KZ67" i="58"/>
  <c r="KZ92" i="58"/>
  <c r="HP161" i="62"/>
  <c r="HZ161" i="62" s="1"/>
  <c r="IC146" i="62"/>
  <c r="IP146" i="62" s="1"/>
  <c r="IQ146" i="62" s="1"/>
  <c r="IR146" i="62" s="1"/>
  <c r="HK43" i="61"/>
  <c r="IC143" i="62"/>
  <c r="IP143" i="62" s="1"/>
  <c r="IQ143" i="62" s="1"/>
  <c r="IR143" i="62" s="1"/>
  <c r="HP259" i="62"/>
  <c r="IC137" i="62"/>
  <c r="IP137" i="62" s="1"/>
  <c r="IQ137" i="62" s="1"/>
  <c r="IR137" i="62" s="1"/>
  <c r="HP12" i="62"/>
  <c r="JS12" i="62" s="1"/>
  <c r="IC194" i="62"/>
  <c r="IP194" i="62" s="1"/>
  <c r="IQ194" i="62" s="1"/>
  <c r="IR194" i="62" s="1"/>
  <c r="HP72" i="62"/>
  <c r="HZ72" i="62" s="1"/>
  <c r="KJ103" i="58"/>
  <c r="HP87" i="62"/>
  <c r="HZ87" i="62" s="1"/>
  <c r="IC60" i="62"/>
  <c r="IP60" i="62" s="1"/>
  <c r="IQ60" i="62" s="1"/>
  <c r="IR60" i="62" s="1"/>
  <c r="HP102" i="62"/>
  <c r="HQ82" i="62"/>
  <c r="IA82" i="62" s="1"/>
  <c r="KZ84" i="58"/>
  <c r="HP150" i="62"/>
  <c r="IC99" i="62"/>
  <c r="IP99" i="62" s="1"/>
  <c r="IQ99" i="62" s="1"/>
  <c r="IR99" i="62" s="1"/>
  <c r="HM38" i="61"/>
  <c r="HW38" i="61" s="1"/>
  <c r="IC161" i="62"/>
  <c r="IP161" i="62" s="1"/>
  <c r="IQ161" i="62" s="1"/>
  <c r="IR161" i="62" s="1"/>
  <c r="IC104" i="62"/>
  <c r="IP104" i="62" s="1"/>
  <c r="IQ104" i="62" s="1"/>
  <c r="IR104" i="62" s="1"/>
  <c r="KJ36" i="58"/>
  <c r="IC50" i="62"/>
  <c r="IP50" i="62" s="1"/>
  <c r="IQ50" i="62" s="1"/>
  <c r="IR50" i="62" s="1"/>
  <c r="KL77" i="58"/>
  <c r="KY77" i="58" s="1"/>
  <c r="HP78" i="62"/>
  <c r="HZ78" i="62" s="1"/>
  <c r="ID78" i="62" s="1"/>
  <c r="HX43" i="61"/>
  <c r="HX11" i="61"/>
  <c r="HP168" i="62"/>
  <c r="IC225" i="62"/>
  <c r="IP225" i="62" s="1"/>
  <c r="IQ225" i="62" s="1"/>
  <c r="IR225" i="62" s="1"/>
  <c r="IC66" i="62"/>
  <c r="IP66" i="62" s="1"/>
  <c r="IQ66" i="62" s="1"/>
  <c r="IR66" i="62" s="1"/>
  <c r="IC255" i="62"/>
  <c r="KZ81" i="58"/>
  <c r="KZ91" i="58"/>
  <c r="KZ103" i="58"/>
  <c r="HX7" i="61"/>
  <c r="HX36" i="61"/>
  <c r="KL112" i="58"/>
  <c r="KY112" i="58" s="1"/>
  <c r="KZ112" i="58"/>
  <c r="HP190" i="62"/>
  <c r="HZ190" i="62" s="1"/>
  <c r="HR208" i="62"/>
  <c r="IB208" i="62" s="1"/>
  <c r="HP164" i="62"/>
  <c r="IC254" i="62"/>
  <c r="IP254" i="62" s="1"/>
  <c r="IQ254" i="62" s="1"/>
  <c r="IR254" i="62" s="1"/>
  <c r="HR102" i="62"/>
  <c r="IB102" i="62" s="1"/>
  <c r="HP125" i="62"/>
  <c r="HX40" i="61"/>
  <c r="IC180" i="62"/>
  <c r="IC236" i="62"/>
  <c r="IP236" i="62" s="1"/>
  <c r="IQ236" i="62" s="1"/>
  <c r="IR236" i="62" s="1"/>
  <c r="HP99" i="62"/>
  <c r="JM99" i="62" s="1"/>
  <c r="IC118" i="62"/>
  <c r="IP118" i="62" s="1"/>
  <c r="IQ118" i="62" s="1"/>
  <c r="IR118" i="62" s="1"/>
  <c r="HX14" i="61"/>
  <c r="HQ172" i="62"/>
  <c r="IA172" i="62" s="1"/>
  <c r="IC11" i="62"/>
  <c r="IP11" i="62" s="1"/>
  <c r="IQ11" i="62" s="1"/>
  <c r="IR11" i="62" s="1"/>
  <c r="IC168" i="62"/>
  <c r="IP168" i="62" s="1"/>
  <c r="IQ168" i="62" s="1"/>
  <c r="IR168" i="62" s="1"/>
  <c r="IC259" i="62"/>
  <c r="IP259" i="62" s="1"/>
  <c r="IQ259" i="62" s="1"/>
  <c r="IR259" i="62" s="1"/>
  <c r="IC207" i="62"/>
  <c r="IP207" i="62" s="1"/>
  <c r="IQ207" i="62" s="1"/>
  <c r="IR207" i="62" s="1"/>
  <c r="HX30" i="61"/>
  <c r="HX26" i="61"/>
  <c r="HL15" i="61"/>
  <c r="HV15" i="61" s="1"/>
  <c r="IC53" i="62"/>
  <c r="IP53" i="62" s="1"/>
  <c r="IQ53" i="62" s="1"/>
  <c r="IR53" i="62" s="1"/>
  <c r="HM14" i="61"/>
  <c r="HW14" i="61" s="1"/>
  <c r="IC235" i="62"/>
  <c r="IP235" i="62" s="1"/>
  <c r="IQ235" i="62" s="1"/>
  <c r="IR235" i="62" s="1"/>
  <c r="HX31" i="61"/>
  <c r="IC164" i="62"/>
  <c r="IP164" i="62" s="1"/>
  <c r="IQ164" i="62" s="1"/>
  <c r="IR164" i="62" s="1"/>
  <c r="HP159" i="62"/>
  <c r="HZ159" i="62" s="1"/>
  <c r="IC30" i="62"/>
  <c r="IP30" i="62" s="1"/>
  <c r="IQ30" i="62" s="1"/>
  <c r="IR30" i="62" s="1"/>
  <c r="KK77" i="58"/>
  <c r="KX77" i="58" s="1"/>
  <c r="HP202" i="62"/>
  <c r="KJ42" i="58"/>
  <c r="KK73" i="58"/>
  <c r="KX73" i="58" s="1"/>
  <c r="HP240" i="62"/>
  <c r="HZ240" i="62" s="1"/>
  <c r="IC198" i="62"/>
  <c r="IP198" i="62" s="1"/>
  <c r="IQ198" i="62" s="1"/>
  <c r="IR198" i="62" s="1"/>
  <c r="HR30" i="62"/>
  <c r="IB30" i="62" s="1"/>
  <c r="IC47" i="62"/>
  <c r="IP47" i="62" s="1"/>
  <c r="IQ47" i="62" s="1"/>
  <c r="IR47" i="62" s="1"/>
  <c r="KZ72" i="58"/>
  <c r="IC100" i="62"/>
  <c r="IX100" i="62" s="1"/>
  <c r="IY100" i="62" s="1"/>
  <c r="IZ100" i="62" s="1"/>
  <c r="KL55" i="58"/>
  <c r="KY55" i="58" s="1"/>
  <c r="IC189" i="62"/>
  <c r="IP189" i="62" s="1"/>
  <c r="IQ189" i="62" s="1"/>
  <c r="IR189" i="62" s="1"/>
  <c r="IC195" i="62"/>
  <c r="IP195" i="62" s="1"/>
  <c r="IQ195" i="62" s="1"/>
  <c r="IR195" i="62" s="1"/>
  <c r="KZ87" i="58"/>
  <c r="IC202" i="62"/>
  <c r="KJ46" i="58"/>
  <c r="HQ247" i="62"/>
  <c r="IA247" i="62" s="1"/>
  <c r="HP167" i="62"/>
  <c r="HZ167" i="62" s="1"/>
  <c r="IC260" i="62"/>
  <c r="IP260" i="62" s="1"/>
  <c r="IQ260" i="62" s="1"/>
  <c r="IR260" i="62" s="1"/>
  <c r="IC230" i="62"/>
  <c r="IP230" i="62" s="1"/>
  <c r="IQ230" i="62" s="1"/>
  <c r="IR230" i="62" s="1"/>
  <c r="IC75" i="62"/>
  <c r="IP75" i="62" s="1"/>
  <c r="IQ75" i="62" s="1"/>
  <c r="IR75" i="62" s="1"/>
  <c r="KJ104" i="58"/>
  <c r="IC155" i="62"/>
  <c r="IP155" i="62" s="1"/>
  <c r="IQ155" i="62" s="1"/>
  <c r="IR155" i="62" s="1"/>
  <c r="HP238" i="62"/>
  <c r="HP105" i="62"/>
  <c r="HZ105" i="62" s="1"/>
  <c r="HP35" i="62"/>
  <c r="IC134" i="62"/>
  <c r="IP134" i="62" s="1"/>
  <c r="IQ134" i="62" s="1"/>
  <c r="IR134" i="62" s="1"/>
  <c r="IC231" i="62"/>
  <c r="IP231" i="62" s="1"/>
  <c r="IQ231" i="62" s="1"/>
  <c r="IR231" i="62" s="1"/>
  <c r="HP46" i="62"/>
  <c r="HQ236" i="62"/>
  <c r="IA236" i="62" s="1"/>
  <c r="HR76" i="62"/>
  <c r="IB76" i="62" s="1"/>
  <c r="HP172" i="62"/>
  <c r="HR179" i="62"/>
  <c r="IB179" i="62" s="1"/>
  <c r="HR112" i="62"/>
  <c r="IB112" i="62" s="1"/>
  <c r="HP185" i="62"/>
  <c r="HZ185" i="62" s="1"/>
  <c r="HM32" i="61"/>
  <c r="HW32" i="61" s="1"/>
  <c r="IC35" i="62"/>
  <c r="IP35" i="62" s="1"/>
  <c r="IQ35" i="62" s="1"/>
  <c r="IR35" i="62" s="1"/>
  <c r="IC176" i="62"/>
  <c r="IP176" i="62" s="1"/>
  <c r="IQ176" i="62" s="1"/>
  <c r="IR176" i="62" s="1"/>
  <c r="KK53" i="58"/>
  <c r="KX53" i="58" s="1"/>
  <c r="HR84" i="62"/>
  <c r="IB84" i="62" s="1"/>
  <c r="HP213" i="62"/>
  <c r="HZ213" i="62" s="1"/>
  <c r="HP132" i="62"/>
  <c r="JM132" i="62" s="1"/>
  <c r="HQ189" i="62"/>
  <c r="IA189" i="62" s="1"/>
  <c r="IC116" i="62"/>
  <c r="IP116" i="62" s="1"/>
  <c r="IQ116" i="62" s="1"/>
  <c r="IR116" i="62" s="1"/>
  <c r="IC112" i="62"/>
  <c r="IP112" i="62" s="1"/>
  <c r="IQ112" i="62" s="1"/>
  <c r="IR112" i="62" s="1"/>
  <c r="KZ69" i="58"/>
  <c r="HP156" i="62"/>
  <c r="HZ156" i="62" s="1"/>
  <c r="HP155" i="62"/>
  <c r="HZ155" i="62" s="1"/>
  <c r="IC238" i="62"/>
  <c r="IP238" i="62" s="1"/>
  <c r="IQ238" i="62" s="1"/>
  <c r="IR238" i="62" s="1"/>
  <c r="HX32" i="61"/>
  <c r="HP171" i="62"/>
  <c r="HZ171" i="62" s="1"/>
  <c r="IC105" i="62"/>
  <c r="IP105" i="62" s="1"/>
  <c r="IQ105" i="62" s="1"/>
  <c r="IR105" i="62" s="1"/>
  <c r="IC86" i="62"/>
  <c r="IP86" i="62" s="1"/>
  <c r="IQ86" i="62" s="1"/>
  <c r="IR86" i="62" s="1"/>
  <c r="HQ156" i="62"/>
  <c r="IA156" i="62" s="1"/>
  <c r="HP38" i="62"/>
  <c r="HP82" i="62"/>
  <c r="HP245" i="62"/>
  <c r="HZ245" i="62" s="1"/>
  <c r="IC46" i="62"/>
  <c r="KZ37" i="58"/>
  <c r="HK28" i="61"/>
  <c r="HU28" i="61" s="1"/>
  <c r="IC201" i="62"/>
  <c r="IP201" i="62" s="1"/>
  <c r="IQ201" i="62" s="1"/>
  <c r="IR201" i="62" s="1"/>
  <c r="IC209" i="62"/>
  <c r="IP209" i="62" s="1"/>
  <c r="IQ209" i="62" s="1"/>
  <c r="IR209" i="62" s="1"/>
  <c r="HL43" i="61"/>
  <c r="HV43" i="61" s="1"/>
  <c r="HP228" i="62"/>
  <c r="HZ228" i="62" s="1"/>
  <c r="HP21" i="62"/>
  <c r="IX21" i="62" s="1"/>
  <c r="IY21" i="62" s="1"/>
  <c r="IZ21" i="62" s="1"/>
  <c r="IC132" i="62"/>
  <c r="IP132" i="62" s="1"/>
  <c r="IQ132" i="62" s="1"/>
  <c r="IR132" i="62" s="1"/>
  <c r="IC172" i="62"/>
  <c r="IP172" i="62" s="1"/>
  <c r="IQ172" i="62" s="1"/>
  <c r="IR172" i="62" s="1"/>
  <c r="IC166" i="62"/>
  <c r="IP166" i="62" s="1"/>
  <c r="IQ166" i="62" s="1"/>
  <c r="IR166" i="62" s="1"/>
  <c r="HP92" i="62"/>
  <c r="IC92" i="62"/>
  <c r="IP92" i="62" s="1"/>
  <c r="IQ92" i="62" s="1"/>
  <c r="IR92" i="62" s="1"/>
  <c r="HP131" i="62"/>
  <c r="HZ131" i="62" s="1"/>
  <c r="IC185" i="62"/>
  <c r="IP185" i="62" s="1"/>
  <c r="IQ185" i="62" s="1"/>
  <c r="IR185" i="62" s="1"/>
  <c r="KZ41" i="58"/>
  <c r="IC38" i="62"/>
  <c r="IP38" i="62" s="1"/>
  <c r="IQ38" i="62" s="1"/>
  <c r="IR38" i="62" s="1"/>
  <c r="HQ245" i="62"/>
  <c r="IA245" i="62" s="1"/>
  <c r="HX8" i="61"/>
  <c r="HP214" i="62"/>
  <c r="HZ214" i="62" s="1"/>
  <c r="IC213" i="62"/>
  <c r="IP213" i="62" s="1"/>
  <c r="IQ213" i="62" s="1"/>
  <c r="IR213" i="62" s="1"/>
  <c r="IC228" i="62"/>
  <c r="IP228" i="62" s="1"/>
  <c r="IQ228" i="62" s="1"/>
  <c r="IR228" i="62" s="1"/>
  <c r="HL14" i="61"/>
  <c r="HV14" i="61" s="1"/>
  <c r="KZ77" i="58"/>
  <c r="IC89" i="62"/>
  <c r="IP89" i="62" s="1"/>
  <c r="IQ89" i="62" s="1"/>
  <c r="IR89" i="62" s="1"/>
  <c r="IC128" i="62"/>
  <c r="IP128" i="62" s="1"/>
  <c r="IQ128" i="62" s="1"/>
  <c r="IR128" i="62" s="1"/>
  <c r="IC68" i="62"/>
  <c r="IP68" i="62" s="1"/>
  <c r="IQ68" i="62" s="1"/>
  <c r="IR68" i="62" s="1"/>
  <c r="IC12" i="62"/>
  <c r="IC106" i="62"/>
  <c r="IP106" i="62" s="1"/>
  <c r="IQ106" i="62" s="1"/>
  <c r="IR106" i="62" s="1"/>
  <c r="HP89" i="62"/>
  <c r="JM89" i="62" s="1"/>
  <c r="KJ39" i="58"/>
  <c r="HZ208" i="62"/>
  <c r="HZ148" i="62"/>
  <c r="HZ124" i="62"/>
  <c r="HZ204" i="62"/>
  <c r="HZ14" i="62"/>
  <c r="JM14" i="62"/>
  <c r="HZ200" i="62"/>
  <c r="HZ41" i="62"/>
  <c r="JM100" i="62"/>
  <c r="HZ100" i="62"/>
  <c r="ID100" i="62" s="1"/>
  <c r="JS100" i="62"/>
  <c r="HZ126" i="62"/>
  <c r="HZ48" i="62"/>
  <c r="KW70" i="58"/>
  <c r="HZ188" i="62"/>
  <c r="KW97" i="58"/>
  <c r="KW80" i="58"/>
  <c r="KW33" i="58"/>
  <c r="HZ123" i="62"/>
  <c r="JS123" i="62"/>
  <c r="JM123" i="62"/>
  <c r="HU23" i="61"/>
  <c r="HY23" i="61" s="1"/>
  <c r="IX23" i="61"/>
  <c r="IY23" i="61" s="1"/>
  <c r="IZ23" i="61" s="1"/>
  <c r="JD23" i="61"/>
  <c r="JE23" i="61" s="1"/>
  <c r="JF23" i="61" s="1"/>
  <c r="HZ138" i="62"/>
  <c r="HZ94" i="62"/>
  <c r="KW84" i="58"/>
  <c r="HZ146" i="62"/>
  <c r="KW83" i="58"/>
  <c r="HZ221" i="62"/>
  <c r="HZ224" i="62"/>
  <c r="KW60" i="58"/>
  <c r="HU17" i="61"/>
  <c r="JJ17" i="61"/>
  <c r="JK17" i="61" s="1"/>
  <c r="JL17" i="61" s="1"/>
  <c r="HZ66" i="62"/>
  <c r="HZ70" i="62"/>
  <c r="KW82" i="58"/>
  <c r="HL36" i="61"/>
  <c r="HV36" i="61" s="1"/>
  <c r="HP56" i="62"/>
  <c r="KZ46" i="58"/>
  <c r="HQ174" i="62"/>
  <c r="IA174" i="62" s="1"/>
  <c r="IC167" i="62"/>
  <c r="IP167" i="62" s="1"/>
  <c r="IQ167" i="62" s="1"/>
  <c r="IR167" i="62" s="1"/>
  <c r="HP260" i="62"/>
  <c r="IC257" i="62"/>
  <c r="IP257" i="62" s="1"/>
  <c r="IQ257" i="62" s="1"/>
  <c r="IR257" i="62" s="1"/>
  <c r="IC178" i="62"/>
  <c r="IP178" i="62" s="1"/>
  <c r="IQ178" i="62" s="1"/>
  <c r="IR178" i="62" s="1"/>
  <c r="HZ162" i="62"/>
  <c r="HX13" i="61"/>
  <c r="IC156" i="62"/>
  <c r="IP156" i="62" s="1"/>
  <c r="IQ156" i="62" s="1"/>
  <c r="IR156" i="62" s="1"/>
  <c r="HZ235" i="62"/>
  <c r="HP142" i="62"/>
  <c r="HQ197" i="62"/>
  <c r="IA197" i="62" s="1"/>
  <c r="HP252" i="62"/>
  <c r="IC227" i="62"/>
  <c r="IP227" i="62" s="1"/>
  <c r="IQ227" i="62" s="1"/>
  <c r="IR227" i="62" s="1"/>
  <c r="HZ51" i="62"/>
  <c r="HM44" i="61"/>
  <c r="HW44" i="61" s="1"/>
  <c r="HL22" i="61"/>
  <c r="HV22" i="61" s="1"/>
  <c r="HQ27" i="62"/>
  <c r="IA27" i="62" s="1"/>
  <c r="HR142" i="62"/>
  <c r="IB142" i="62" s="1"/>
  <c r="HR83" i="62"/>
  <c r="IB83" i="62" s="1"/>
  <c r="HR203" i="62"/>
  <c r="IB203" i="62" s="1"/>
  <c r="IC45" i="62"/>
  <c r="IP45" i="62" s="1"/>
  <c r="IQ45" i="62" s="1"/>
  <c r="IR45" i="62" s="1"/>
  <c r="HQ22" i="62"/>
  <c r="IA22" i="62" s="1"/>
  <c r="HR138" i="62"/>
  <c r="IB138" i="62" s="1"/>
  <c r="HZ93" i="62"/>
  <c r="HP254" i="62"/>
  <c r="IC125" i="62"/>
  <c r="IP125" i="62" s="1"/>
  <c r="IQ125" i="62" s="1"/>
  <c r="IR125" i="62" s="1"/>
  <c r="HZ180" i="62"/>
  <c r="IC244" i="62"/>
  <c r="IP244" i="62" s="1"/>
  <c r="IQ244" i="62" s="1"/>
  <c r="IR244" i="62" s="1"/>
  <c r="IC83" i="62"/>
  <c r="IP83" i="62" s="1"/>
  <c r="IQ83" i="62" s="1"/>
  <c r="IR83" i="62" s="1"/>
  <c r="HR176" i="62"/>
  <c r="IB176" i="62" s="1"/>
  <c r="HZ59" i="62"/>
  <c r="HR134" i="62"/>
  <c r="IB134" i="62" s="1"/>
  <c r="HZ160" i="62"/>
  <c r="HR192" i="62"/>
  <c r="IB192" i="62" s="1"/>
  <c r="HX28" i="61"/>
  <c r="HR232" i="62"/>
  <c r="IB232" i="62" s="1"/>
  <c r="HP113" i="62"/>
  <c r="HX23" i="61"/>
  <c r="IH23" i="61" s="1"/>
  <c r="II23" i="61" s="1"/>
  <c r="IJ23" i="61" s="1"/>
  <c r="KZ45" i="58"/>
  <c r="HX37" i="61"/>
  <c r="HQ198" i="62"/>
  <c r="IA198" i="62" s="1"/>
  <c r="KZ85" i="58"/>
  <c r="HP246" i="62"/>
  <c r="IC48" i="62"/>
  <c r="IP48" i="62" s="1"/>
  <c r="IQ48" i="62" s="1"/>
  <c r="IR48" i="62" s="1"/>
  <c r="HQ240" i="62"/>
  <c r="IA240" i="62" s="1"/>
  <c r="HP141" i="62"/>
  <c r="HR177" i="62"/>
  <c r="IB177" i="62" s="1"/>
  <c r="KW99" i="58"/>
  <c r="HR41" i="62"/>
  <c r="IB41" i="62" s="1"/>
  <c r="IC80" i="62"/>
  <c r="IP80" i="62" s="1"/>
  <c r="IQ80" i="62" s="1"/>
  <c r="IR80" i="62" s="1"/>
  <c r="HR173" i="62"/>
  <c r="IB173" i="62" s="1"/>
  <c r="HP42" i="62"/>
  <c r="IC29" i="62"/>
  <c r="IP29" i="62" s="1"/>
  <c r="IQ29" i="62" s="1"/>
  <c r="IR29" i="62" s="1"/>
  <c r="KW94" i="58"/>
  <c r="IC177" i="62"/>
  <c r="IP177" i="62" s="1"/>
  <c r="IQ177" i="62" s="1"/>
  <c r="IR177" i="62" s="1"/>
  <c r="HK27" i="61"/>
  <c r="HU15" i="61"/>
  <c r="KZ75" i="58"/>
  <c r="IC179" i="62"/>
  <c r="IP179" i="62" s="1"/>
  <c r="IQ179" i="62" s="1"/>
  <c r="IR179" i="62" s="1"/>
  <c r="HR45" i="62"/>
  <c r="IB45" i="62" s="1"/>
  <c r="KZ89" i="58"/>
  <c r="HQ29" i="62"/>
  <c r="IA29" i="62" s="1"/>
  <c r="KZ90" i="58"/>
  <c r="IC77" i="62"/>
  <c r="HL9" i="61"/>
  <c r="HV9" i="61" s="1"/>
  <c r="HZ26" i="62"/>
  <c r="IC140" i="62"/>
  <c r="IP140" i="62" s="1"/>
  <c r="IQ140" i="62" s="1"/>
  <c r="IR140" i="62" s="1"/>
  <c r="KW91" i="58"/>
  <c r="KW88" i="58"/>
  <c r="IC56" i="62"/>
  <c r="IP56" i="62" s="1"/>
  <c r="IQ56" i="62" s="1"/>
  <c r="IR56" i="62" s="1"/>
  <c r="HZ112" i="62"/>
  <c r="KZ98" i="58"/>
  <c r="HP257" i="62"/>
  <c r="HM33" i="61"/>
  <c r="HW33" i="61" s="1"/>
  <c r="HL44" i="61"/>
  <c r="HV44" i="61" s="1"/>
  <c r="HU13" i="61"/>
  <c r="KW116" i="58"/>
  <c r="LA116" i="58" s="1"/>
  <c r="LW116" i="58"/>
  <c r="LX116" i="58" s="1"/>
  <c r="LM116" i="58"/>
  <c r="LN116" i="58" s="1"/>
  <c r="MH116" i="58"/>
  <c r="MN116" i="58"/>
  <c r="IC252" i="62"/>
  <c r="IP252" i="62" s="1"/>
  <c r="IQ252" i="62" s="1"/>
  <c r="IR252" i="62" s="1"/>
  <c r="HP24" i="62"/>
  <c r="HZ227" i="62"/>
  <c r="HP22" i="62"/>
  <c r="HQ235" i="62"/>
  <c r="IA235" i="62" s="1"/>
  <c r="IC171" i="62"/>
  <c r="IP171" i="62" s="1"/>
  <c r="IQ171" i="62" s="1"/>
  <c r="IR171" i="62" s="1"/>
  <c r="IC197" i="62"/>
  <c r="IP197" i="62" s="1"/>
  <c r="IQ197" i="62" s="1"/>
  <c r="IR197" i="62" s="1"/>
  <c r="HR167" i="62"/>
  <c r="IB167" i="62" s="1"/>
  <c r="KZ51" i="58"/>
  <c r="KK93" i="58"/>
  <c r="KX93" i="58" s="1"/>
  <c r="HQ83" i="62"/>
  <c r="IA83" i="62" s="1"/>
  <c r="HP176" i="62"/>
  <c r="KW74" i="58"/>
  <c r="HQ130" i="62"/>
  <c r="IA130" i="62" s="1"/>
  <c r="HP231" i="62"/>
  <c r="KK54" i="58"/>
  <c r="KX54" i="58" s="1"/>
  <c r="IC232" i="62"/>
  <c r="IP232" i="62" s="1"/>
  <c r="IQ232" i="62" s="1"/>
  <c r="IR232" i="62" s="1"/>
  <c r="HP192" i="62"/>
  <c r="HQ216" i="62"/>
  <c r="IA216" i="62" s="1"/>
  <c r="HR38" i="62"/>
  <c r="IB38" i="62" s="1"/>
  <c r="KJ65" i="58"/>
  <c r="KZ93" i="58"/>
  <c r="IC17" i="62"/>
  <c r="IP17" i="62" s="1"/>
  <c r="IQ17" i="62" s="1"/>
  <c r="IR17" i="62" s="1"/>
  <c r="HZ15" i="62"/>
  <c r="KW86" i="58"/>
  <c r="HQ177" i="62"/>
  <c r="IA177" i="62" s="1"/>
  <c r="IC186" i="62"/>
  <c r="IP186" i="62" s="1"/>
  <c r="IQ186" i="62" s="1"/>
  <c r="IR186" i="62" s="1"/>
  <c r="HQ15" i="62"/>
  <c r="IA15" i="62" s="1"/>
  <c r="IC214" i="62"/>
  <c r="IP214" i="62" s="1"/>
  <c r="IQ214" i="62" s="1"/>
  <c r="IR214" i="62" s="1"/>
  <c r="IC173" i="62"/>
  <c r="IP173" i="62" s="1"/>
  <c r="IQ173" i="62" s="1"/>
  <c r="IR173" i="62" s="1"/>
  <c r="HQ201" i="62"/>
  <c r="IA201" i="62" s="1"/>
  <c r="HQ173" i="62"/>
  <c r="IA173" i="62" s="1"/>
  <c r="HR214" i="62"/>
  <c r="IB214" i="62" s="1"/>
  <c r="IC141" i="62"/>
  <c r="IP141" i="62" s="1"/>
  <c r="IQ141" i="62" s="1"/>
  <c r="IR141" i="62" s="1"/>
  <c r="HQ50" i="62"/>
  <c r="IA50" i="62" s="1"/>
  <c r="HR114" i="62"/>
  <c r="IB114" i="62" s="1"/>
  <c r="KW58" i="58"/>
  <c r="HR221" i="62"/>
  <c r="IB221" i="62" s="1"/>
  <c r="HP137" i="62"/>
  <c r="IC20" i="62"/>
  <c r="IP20" i="62" s="1"/>
  <c r="IQ20" i="62" s="1"/>
  <c r="IR20" i="62" s="1"/>
  <c r="HX27" i="61"/>
  <c r="HX9" i="61"/>
  <c r="HR225" i="62"/>
  <c r="IB225" i="62" s="1"/>
  <c r="HP179" i="62"/>
  <c r="HR189" i="62"/>
  <c r="IB189" i="62" s="1"/>
  <c r="KW89" i="58"/>
  <c r="HQ66" i="62"/>
  <c r="IA66" i="62" s="1"/>
  <c r="KW90" i="58"/>
  <c r="HZ154" i="62"/>
  <c r="HR188" i="62"/>
  <c r="IB188" i="62" s="1"/>
  <c r="HP53" i="62"/>
  <c r="HQ24" i="62"/>
  <c r="IA24" i="62" s="1"/>
  <c r="HZ232" i="62"/>
  <c r="HZ83" i="62"/>
  <c r="HQ232" i="62"/>
  <c r="IA232" i="62" s="1"/>
  <c r="KW93" i="58"/>
  <c r="JS81" i="62"/>
  <c r="HZ81" i="62"/>
  <c r="ID81" i="62" s="1"/>
  <c r="JM81" i="62"/>
  <c r="KW85" i="58"/>
  <c r="HZ11" i="62"/>
  <c r="ID11" i="62" s="1"/>
  <c r="JS11" i="62"/>
  <c r="JM11" i="62"/>
  <c r="JJ11" i="61"/>
  <c r="JK11" i="61" s="1"/>
  <c r="JL11" i="61" s="1"/>
  <c r="IX11" i="61"/>
  <c r="IY11" i="61" s="1"/>
  <c r="IZ11" i="61" s="1"/>
  <c r="JD11" i="61"/>
  <c r="JE11" i="61" s="1"/>
  <c r="JF11" i="61" s="1"/>
  <c r="HU11" i="61"/>
  <c r="HY11" i="61" s="1"/>
  <c r="HZ29" i="62"/>
  <c r="HZ20" i="62"/>
  <c r="HZ177" i="62"/>
  <c r="KK88" i="58"/>
  <c r="KX88" i="58" s="1"/>
  <c r="HU9" i="61"/>
  <c r="KK101" i="58"/>
  <c r="KX101" i="58" s="1"/>
  <c r="KL103" i="58"/>
  <c r="KY103" i="58" s="1"/>
  <c r="KL82" i="58"/>
  <c r="KY82" i="58" s="1"/>
  <c r="KW81" i="58"/>
  <c r="JM202" i="62"/>
  <c r="JS202" i="62"/>
  <c r="HZ202" i="62"/>
  <c r="ID202" i="62" s="1"/>
  <c r="HZ140" i="62"/>
  <c r="HZ186" i="62"/>
  <c r="IC74" i="62"/>
  <c r="IP74" i="62" s="1"/>
  <c r="IQ74" i="62" s="1"/>
  <c r="IR74" i="62" s="1"/>
  <c r="KW98" i="58"/>
  <c r="IC130" i="62"/>
  <c r="IP130" i="62" s="1"/>
  <c r="IQ130" i="62" s="1"/>
  <c r="IR130" i="62" s="1"/>
  <c r="KZ104" i="58"/>
  <c r="HP28" i="62"/>
  <c r="KJ35" i="58"/>
  <c r="HP203" i="62"/>
  <c r="HR56" i="62"/>
  <c r="IB56" i="62" s="1"/>
  <c r="KZ54" i="58"/>
  <c r="HR135" i="62"/>
  <c r="IB135" i="62" s="1"/>
  <c r="HP57" i="62"/>
  <c r="HP242" i="62"/>
  <c r="HP174" i="62"/>
  <c r="KZ76" i="58"/>
  <c r="HP107" i="62"/>
  <c r="HP158" i="62"/>
  <c r="HR227" i="62"/>
  <c r="IB227" i="62" s="1"/>
  <c r="HZ241" i="62"/>
  <c r="JM241" i="62"/>
  <c r="HR27" i="62"/>
  <c r="IB27" i="62" s="1"/>
  <c r="KZ109" i="58"/>
  <c r="KJ110" i="58"/>
  <c r="HZ183" i="62"/>
  <c r="IC192" i="62"/>
  <c r="IP192" i="62" s="1"/>
  <c r="IQ192" i="62" s="1"/>
  <c r="IR192" i="62" s="1"/>
  <c r="HK16" i="61"/>
  <c r="HK25" i="61"/>
  <c r="IX111" i="62"/>
  <c r="IY111" i="62" s="1"/>
  <c r="IZ111" i="62" s="1"/>
  <c r="HR86" i="62"/>
  <c r="IB86" i="62" s="1"/>
  <c r="KW117" i="58"/>
  <c r="LA117" i="58" s="1"/>
  <c r="LW117" i="58"/>
  <c r="LX117" i="58" s="1"/>
  <c r="MH117" i="58"/>
  <c r="LM117" i="58"/>
  <c r="LN117" i="58" s="1"/>
  <c r="MN117" i="58"/>
  <c r="HQ244" i="62"/>
  <c r="IA244" i="62" s="1"/>
  <c r="HZ17" i="62"/>
  <c r="IP110" i="62"/>
  <c r="IQ110" i="62" s="1"/>
  <c r="IR110" i="62" s="1"/>
  <c r="HL10" i="61"/>
  <c r="HV10" i="61" s="1"/>
  <c r="HZ118" i="62"/>
  <c r="KZ49" i="58"/>
  <c r="KW61" i="58"/>
  <c r="HR160" i="62"/>
  <c r="IB160" i="62" s="1"/>
  <c r="IC81" i="62"/>
  <c r="IP81" i="62" s="1"/>
  <c r="IQ81" i="62" s="1"/>
  <c r="IR81" i="62" s="1"/>
  <c r="HM18" i="61"/>
  <c r="HW18" i="61" s="1"/>
  <c r="HL8" i="61"/>
  <c r="HV8" i="61" s="1"/>
  <c r="HZ173" i="62"/>
  <c r="KW72" i="58"/>
  <c r="IX78" i="62"/>
  <c r="IY78" i="62" s="1"/>
  <c r="IZ78" i="62" s="1"/>
  <c r="JS78" i="62"/>
  <c r="JM78" i="62"/>
  <c r="HR200" i="62"/>
  <c r="IB200" i="62" s="1"/>
  <c r="HZ117" i="62"/>
  <c r="HU39" i="61"/>
  <c r="HQ141" i="62"/>
  <c r="IA141" i="62" s="1"/>
  <c r="HP210" i="62"/>
  <c r="HU30" i="61"/>
  <c r="HQ20" i="62"/>
  <c r="IA20" i="62" s="1"/>
  <c r="HQ69" i="62"/>
  <c r="IA69" i="62" s="1"/>
  <c r="HZ77" i="62"/>
  <c r="HZ237" i="62"/>
  <c r="HM30" i="61"/>
  <c r="HW30" i="61" s="1"/>
  <c r="HR106" i="62"/>
  <c r="IB106" i="62" s="1"/>
  <c r="LM106" i="58"/>
  <c r="LN106" i="58" s="1"/>
  <c r="LW106" i="58"/>
  <c r="LX106" i="58" s="1"/>
  <c r="KW106" i="58"/>
  <c r="LA106" i="58" s="1"/>
  <c r="MH106" i="58"/>
  <c r="MN106" i="58"/>
  <c r="HQ154" i="62"/>
  <c r="IA154" i="62" s="1"/>
  <c r="HZ197" i="62"/>
  <c r="HQ252" i="62"/>
  <c r="IA252" i="62" s="1"/>
  <c r="IC122" i="62"/>
  <c r="IP122" i="62" s="1"/>
  <c r="IQ122" i="62" s="1"/>
  <c r="IR122" i="62" s="1"/>
  <c r="IC203" i="62"/>
  <c r="IP203" i="62" s="1"/>
  <c r="IQ203" i="62" s="1"/>
  <c r="IR203" i="62" s="1"/>
  <c r="HM19" i="61"/>
  <c r="HW19" i="61" s="1"/>
  <c r="IC57" i="62"/>
  <c r="IP57" i="62" s="1"/>
  <c r="IQ57" i="62" s="1"/>
  <c r="IR57" i="62" s="1"/>
  <c r="IC88" i="62"/>
  <c r="IP88" i="62" s="1"/>
  <c r="IQ88" i="62" s="1"/>
  <c r="IR88" i="62" s="1"/>
  <c r="HQ28" i="62"/>
  <c r="IA28" i="62" s="1"/>
  <c r="KW62" i="58"/>
  <c r="IC174" i="62"/>
  <c r="IP174" i="62" s="1"/>
  <c r="IQ174" i="62" s="1"/>
  <c r="IR174" i="62" s="1"/>
  <c r="KJ76" i="58"/>
  <c r="HZ35" i="62"/>
  <c r="KW109" i="58"/>
  <c r="HR159" i="62"/>
  <c r="IB159" i="62" s="1"/>
  <c r="HR242" i="62"/>
  <c r="IB242" i="62" s="1"/>
  <c r="HR105" i="62"/>
  <c r="IB105" i="62" s="1"/>
  <c r="JS111" i="62"/>
  <c r="KZ66" i="58"/>
  <c r="HU18" i="61"/>
  <c r="HM40" i="61"/>
  <c r="HW40" i="61" s="1"/>
  <c r="KW92" i="58"/>
  <c r="HZ170" i="62"/>
  <c r="HZ104" i="62"/>
  <c r="HZ119" i="62"/>
  <c r="IC114" i="62"/>
  <c r="IP114" i="62" s="1"/>
  <c r="IQ114" i="62" s="1"/>
  <c r="IR114" i="62" s="1"/>
  <c r="HU42" i="61"/>
  <c r="HZ47" i="62"/>
  <c r="IC253" i="62"/>
  <c r="IP253" i="62" s="1"/>
  <c r="IQ253" i="62" s="1"/>
  <c r="IR253" i="62" s="1"/>
  <c r="HR209" i="62"/>
  <c r="IB209" i="62" s="1"/>
  <c r="KW77" i="58"/>
  <c r="HR224" i="62"/>
  <c r="IB224" i="62" s="1"/>
  <c r="KW78" i="58"/>
  <c r="HZ189" i="62"/>
  <c r="HM42" i="61"/>
  <c r="HW42" i="61" s="1"/>
  <c r="IC250" i="62"/>
  <c r="IP250" i="62" s="1"/>
  <c r="IQ250" i="62" s="1"/>
  <c r="IR250" i="62" s="1"/>
  <c r="HP128" i="62"/>
  <c r="IC210" i="62"/>
  <c r="IP210" i="62" s="1"/>
  <c r="IQ210" i="62" s="1"/>
  <c r="IR210" i="62" s="1"/>
  <c r="HP116" i="62"/>
  <c r="HZ194" i="62"/>
  <c r="IC72" i="62"/>
  <c r="IP72" i="62" s="1"/>
  <c r="IQ72" i="62" s="1"/>
  <c r="IR72" i="62" s="1"/>
  <c r="KZ80" i="58"/>
  <c r="HZ106" i="62"/>
  <c r="HR131" i="62"/>
  <c r="IB131" i="62" s="1"/>
  <c r="KZ33" i="58"/>
  <c r="IC33" i="62"/>
  <c r="IP33" i="62" s="1"/>
  <c r="IQ33" i="62" s="1"/>
  <c r="IR33" i="62" s="1"/>
  <c r="KZ56" i="58"/>
  <c r="KL88" i="58"/>
  <c r="KY88" i="58" s="1"/>
  <c r="HQ87" i="62"/>
  <c r="IA87" i="62" s="1"/>
  <c r="HR66" i="62"/>
  <c r="IB66" i="62" s="1"/>
  <c r="HQ260" i="62"/>
  <c r="IA260" i="62" s="1"/>
  <c r="HQ178" i="62"/>
  <c r="IA178" i="62" s="1"/>
  <c r="HU7" i="61"/>
  <c r="KW101" i="58"/>
  <c r="HZ206" i="62"/>
  <c r="KZ59" i="58"/>
  <c r="KZ35" i="58"/>
  <c r="HZ39" i="62"/>
  <c r="HU31" i="61"/>
  <c r="HQ182" i="62"/>
  <c r="IA182" i="62" s="1"/>
  <c r="HZ102" i="62"/>
  <c r="ID102" i="62" s="1"/>
  <c r="IM102" i="62"/>
  <c r="IN102" i="62" s="1"/>
  <c r="IO102" i="62" s="1"/>
  <c r="JS102" i="62"/>
  <c r="IC107" i="62"/>
  <c r="IP107" i="62" s="1"/>
  <c r="IQ107" i="62" s="1"/>
  <c r="IR107" i="62" s="1"/>
  <c r="HR256" i="62"/>
  <c r="IB256" i="62" s="1"/>
  <c r="HZ86" i="62"/>
  <c r="KK51" i="58"/>
  <c r="KX51" i="58" s="1"/>
  <c r="HZ54" i="62"/>
  <c r="LW115" i="58"/>
  <c r="LX115" i="58" s="1"/>
  <c r="HX16" i="61"/>
  <c r="HQ258" i="62"/>
  <c r="IA258" i="62" s="1"/>
  <c r="IM111" i="62"/>
  <c r="IN111" i="62" s="1"/>
  <c r="IO111" i="62" s="1"/>
  <c r="KJ64" i="58"/>
  <c r="HX38" i="61"/>
  <c r="IH38" i="61" s="1"/>
  <c r="II38" i="61" s="1"/>
  <c r="IJ38" i="61" s="1"/>
  <c r="HR180" i="62"/>
  <c r="IB180" i="62" s="1"/>
  <c r="IH34" i="61"/>
  <c r="II34" i="61" s="1"/>
  <c r="IJ34" i="61" s="1"/>
  <c r="HU8" i="61"/>
  <c r="KJ49" i="58"/>
  <c r="HP209" i="62"/>
  <c r="HP165" i="62"/>
  <c r="HP222" i="62"/>
  <c r="IC23" i="62"/>
  <c r="IP23" i="62" s="1"/>
  <c r="IQ23" i="62" s="1"/>
  <c r="IR23" i="62" s="1"/>
  <c r="HM37" i="61"/>
  <c r="HW37" i="61" s="1"/>
  <c r="HP184" i="62"/>
  <c r="KJ31" i="58"/>
  <c r="KK64" i="58"/>
  <c r="KX64" i="58" s="1"/>
  <c r="HQ52" i="62"/>
  <c r="IA52" i="62" s="1"/>
  <c r="HK20" i="61"/>
  <c r="HR119" i="62"/>
  <c r="IB119" i="62" s="1"/>
  <c r="IC64" i="62"/>
  <c r="IP64" i="62" s="1"/>
  <c r="IQ64" i="62" s="1"/>
  <c r="IR64" i="62" s="1"/>
  <c r="HZ250" i="62"/>
  <c r="IP32" i="62"/>
  <c r="IQ32" i="62" s="1"/>
  <c r="IR32" i="62" s="1"/>
  <c r="HM20" i="61"/>
  <c r="HW20" i="61" s="1"/>
  <c r="HR250" i="62"/>
  <c r="IB250" i="62" s="1"/>
  <c r="IC123" i="62"/>
  <c r="IP123" i="62" s="1"/>
  <c r="IQ123" i="62" s="1"/>
  <c r="IR123" i="62" s="1"/>
  <c r="HR137" i="62"/>
  <c r="IB137" i="62" s="1"/>
  <c r="HR63" i="62"/>
  <c r="IB63" i="62" s="1"/>
  <c r="KZ111" i="58"/>
  <c r="HQ206" i="62"/>
  <c r="IA206" i="62" s="1"/>
  <c r="HQ194" i="62"/>
  <c r="IA194" i="62" s="1"/>
  <c r="HZ135" i="62"/>
  <c r="KW59" i="58"/>
  <c r="HZ191" i="62"/>
  <c r="JS191" i="62"/>
  <c r="HQ107" i="62"/>
  <c r="IA107" i="62" s="1"/>
  <c r="HR182" i="62"/>
  <c r="IB182" i="62" s="1"/>
  <c r="HZ16" i="62"/>
  <c r="ID16" i="62" s="1"/>
  <c r="JS16" i="62"/>
  <c r="JM16" i="62"/>
  <c r="HZ82" i="62"/>
  <c r="HM12" i="61"/>
  <c r="HW12" i="61" s="1"/>
  <c r="JM111" i="62"/>
  <c r="HR54" i="62"/>
  <c r="IB54" i="62" s="1"/>
  <c r="HU38" i="61"/>
  <c r="HY38" i="61" s="1"/>
  <c r="IX38" i="61"/>
  <c r="IY38" i="61" s="1"/>
  <c r="IZ38" i="61" s="1"/>
  <c r="JJ38" i="61"/>
  <c r="JK38" i="61" s="1"/>
  <c r="JL38" i="61" s="1"/>
  <c r="JD38" i="61"/>
  <c r="JE38" i="61" s="1"/>
  <c r="JF38" i="61" s="1"/>
  <c r="KW66" i="58"/>
  <c r="KL102" i="58"/>
  <c r="KY102" i="58" s="1"/>
  <c r="HZ114" i="62"/>
  <c r="HR104" i="62"/>
  <c r="IB104" i="62" s="1"/>
  <c r="HQ231" i="62"/>
  <c r="IA231" i="62" s="1"/>
  <c r="HR125" i="62"/>
  <c r="IB125" i="62" s="1"/>
  <c r="HQ158" i="62"/>
  <c r="IA158" i="62" s="1"/>
  <c r="KK69" i="58"/>
  <c r="KX69" i="58" s="1"/>
  <c r="HZ89" i="62"/>
  <c r="ID89" i="62" s="1"/>
  <c r="KL91" i="58"/>
  <c r="KY91" i="58" s="1"/>
  <c r="KW96" i="58"/>
  <c r="HQ68" i="62"/>
  <c r="IA68" i="62" s="1"/>
  <c r="HR116" i="62"/>
  <c r="IB116" i="62" s="1"/>
  <c r="HR195" i="62"/>
  <c r="IB195" i="62" s="1"/>
  <c r="IC70" i="62"/>
  <c r="IP70" i="62" s="1"/>
  <c r="IQ70" i="62" s="1"/>
  <c r="IR70" i="62" s="1"/>
  <c r="HX44" i="61"/>
  <c r="HR122" i="62"/>
  <c r="IB122" i="62" s="1"/>
  <c r="IC34" i="62"/>
  <c r="IP34" i="62" s="1"/>
  <c r="IQ34" i="62" s="1"/>
  <c r="IR34" i="62" s="1"/>
  <c r="IC87" i="62"/>
  <c r="IP87" i="62" s="1"/>
  <c r="IQ87" i="62" s="1"/>
  <c r="IR87" i="62" s="1"/>
  <c r="IC131" i="62"/>
  <c r="IP131" i="62" s="1"/>
  <c r="IQ131" i="62" s="1"/>
  <c r="IR131" i="62" s="1"/>
  <c r="HX22" i="61"/>
  <c r="IC27" i="62"/>
  <c r="HP247" i="62"/>
  <c r="KJ43" i="58"/>
  <c r="IC52" i="62"/>
  <c r="IP52" i="62" s="1"/>
  <c r="IQ52" i="62" s="1"/>
  <c r="IR52" i="62" s="1"/>
  <c r="HZ256" i="62"/>
  <c r="KW112" i="58"/>
  <c r="HL13" i="61"/>
  <c r="HV13" i="61" s="1"/>
  <c r="KJ41" i="58"/>
  <c r="IC18" i="62"/>
  <c r="IP18" i="62" s="1"/>
  <c r="IQ18" i="62" s="1"/>
  <c r="IR18" i="62" s="1"/>
  <c r="IC159" i="62"/>
  <c r="IP159" i="62" s="1"/>
  <c r="IQ159" i="62" s="1"/>
  <c r="IR159" i="62" s="1"/>
  <c r="HP216" i="62"/>
  <c r="IC16" i="62"/>
  <c r="IP16" i="62" s="1"/>
  <c r="IQ16" i="62" s="1"/>
  <c r="IR16" i="62" s="1"/>
  <c r="IC82" i="62"/>
  <c r="IP82" i="62" s="1"/>
  <c r="IQ82" i="62" s="1"/>
  <c r="IR82" i="62" s="1"/>
  <c r="HX24" i="61"/>
  <c r="HR35" i="62"/>
  <c r="IB35" i="62" s="1"/>
  <c r="HU29" i="61"/>
  <c r="ID111" i="62"/>
  <c r="KZ64" i="58"/>
  <c r="HZ236" i="62"/>
  <c r="KZ73" i="58"/>
  <c r="HL16" i="61"/>
  <c r="HV16" i="61" s="1"/>
  <c r="HQ221" i="62"/>
  <c r="IA221" i="62" s="1"/>
  <c r="HP76" i="62"/>
  <c r="KZ97" i="58"/>
  <c r="HZ198" i="62"/>
  <c r="HZ212" i="62"/>
  <c r="HR101" i="62"/>
  <c r="IB101" i="62" s="1"/>
  <c r="HZ50" i="62"/>
  <c r="IC41" i="62"/>
  <c r="IP41" i="62" s="1"/>
  <c r="IQ41" i="62" s="1"/>
  <c r="IR41" i="62" s="1"/>
  <c r="IC222" i="62"/>
  <c r="IP222" i="62" s="1"/>
  <c r="IQ222" i="62" s="1"/>
  <c r="IR222" i="62" s="1"/>
  <c r="IC224" i="62"/>
  <c r="IP224" i="62" s="1"/>
  <c r="IQ224" i="62" s="1"/>
  <c r="IR224" i="62" s="1"/>
  <c r="HR212" i="62"/>
  <c r="IB212" i="62" s="1"/>
  <c r="HR118" i="62"/>
  <c r="IB118" i="62" s="1"/>
  <c r="IC120" i="62"/>
  <c r="IP120" i="62" s="1"/>
  <c r="IQ120" i="62" s="1"/>
  <c r="IR120" i="62" s="1"/>
  <c r="HZ21" i="62"/>
  <c r="ID21" i="62" s="1"/>
  <c r="JM21" i="62"/>
  <c r="JS21" i="62"/>
  <c r="IC184" i="62"/>
  <c r="IP184" i="62" s="1"/>
  <c r="IQ184" i="62" s="1"/>
  <c r="IR184" i="62" s="1"/>
  <c r="KZ31" i="58"/>
  <c r="IC108" i="62"/>
  <c r="IP108" i="62" s="1"/>
  <c r="IQ108" i="62" s="1"/>
  <c r="IR108" i="62" s="1"/>
  <c r="HX20" i="61"/>
  <c r="HQ250" i="62"/>
  <c r="IA250" i="62" s="1"/>
  <c r="HP64" i="62"/>
  <c r="KK91" i="58"/>
  <c r="KX91" i="58" s="1"/>
  <c r="HZ68" i="62"/>
  <c r="KK98" i="58"/>
  <c r="KX98" i="58" s="1"/>
  <c r="HR150" i="62"/>
  <c r="IB150" i="62" s="1"/>
  <c r="IC96" i="62"/>
  <c r="IP96" i="62" s="1"/>
  <c r="IQ96" i="62" s="1"/>
  <c r="IR96" i="62" s="1"/>
  <c r="HR147" i="62"/>
  <c r="IB147" i="62" s="1"/>
  <c r="HL33" i="61"/>
  <c r="HV33" i="61" s="1"/>
  <c r="IC251" i="62"/>
  <c r="IP251" i="62" s="1"/>
  <c r="IQ251" i="62" s="1"/>
  <c r="IR251" i="62" s="1"/>
  <c r="HP255" i="62"/>
  <c r="HP166" i="62"/>
  <c r="KW111" i="58"/>
  <c r="HR98" i="62"/>
  <c r="IB98" i="62" s="1"/>
  <c r="HX6" i="61"/>
  <c r="JV6" i="61" s="1"/>
  <c r="HQ106" i="62"/>
  <c r="IA106" i="62" s="1"/>
  <c r="HU44" i="61"/>
  <c r="KZ48" i="58"/>
  <c r="HQ71" i="62"/>
  <c r="IA71" i="62" s="1"/>
  <c r="IM44" i="62"/>
  <c r="IN44" i="62" s="1"/>
  <c r="IO44" i="62" s="1"/>
  <c r="JS90" i="62"/>
  <c r="HR206" i="62"/>
  <c r="IB206" i="62" s="1"/>
  <c r="HZ52" i="62"/>
  <c r="HR74" i="62"/>
  <c r="IB74" i="62" s="1"/>
  <c r="IC190" i="62"/>
  <c r="IP190" i="62" s="1"/>
  <c r="IQ190" i="62" s="1"/>
  <c r="IR190" i="62" s="1"/>
  <c r="HR39" i="62"/>
  <c r="IB39" i="62" s="1"/>
  <c r="HR51" i="62"/>
  <c r="IB51" i="62" s="1"/>
  <c r="HR88" i="62"/>
  <c r="IB88" i="62" s="1"/>
  <c r="HQ155" i="62"/>
  <c r="IA155" i="62" s="1"/>
  <c r="HM41" i="61"/>
  <c r="HW41" i="61" s="1"/>
  <c r="HQ86" i="62"/>
  <c r="IA86" i="62" s="1"/>
  <c r="LM123" i="58"/>
  <c r="LN123" i="58" s="1"/>
  <c r="KW79" i="58"/>
  <c r="KL53" i="58"/>
  <c r="KY53" i="58" s="1"/>
  <c r="HZ226" i="62"/>
  <c r="KW73" i="58"/>
  <c r="HM25" i="61"/>
  <c r="HW25" i="61" s="1"/>
  <c r="HZ201" i="62"/>
  <c r="HQ180" i="62"/>
  <c r="IA180" i="62" s="1"/>
  <c r="HQ118" i="62"/>
  <c r="IA118" i="62" s="1"/>
  <c r="HP98" i="62"/>
  <c r="KZ70" i="58"/>
  <c r="HQ58" i="62"/>
  <c r="IA58" i="62" s="1"/>
  <c r="HQ119" i="62"/>
  <c r="IA119" i="62" s="1"/>
  <c r="HR201" i="62"/>
  <c r="IB201" i="62" s="1"/>
  <c r="HP62" i="62"/>
  <c r="HZ108" i="62"/>
  <c r="IC219" i="62"/>
  <c r="IP219" i="62" s="1"/>
  <c r="IQ219" i="62" s="1"/>
  <c r="IR219" i="62" s="1"/>
  <c r="KK82" i="58"/>
  <c r="KX82" i="58" s="1"/>
  <c r="MN121" i="58"/>
  <c r="HR29" i="62"/>
  <c r="IB29" i="62" s="1"/>
  <c r="HQ183" i="62"/>
  <c r="IA183" i="62" s="1"/>
  <c r="HQ112" i="62"/>
  <c r="IA112" i="62" s="1"/>
  <c r="IP255" i="62"/>
  <c r="IQ255" i="62" s="1"/>
  <c r="IR255" i="62" s="1"/>
  <c r="KL98" i="58"/>
  <c r="KY98" i="58" s="1"/>
  <c r="HZ144" i="62"/>
  <c r="HQ92" i="62"/>
  <c r="IA92" i="62" s="1"/>
  <c r="HU6" i="61"/>
  <c r="HY6" i="61" s="1"/>
  <c r="JD6" i="61"/>
  <c r="JE6" i="61" s="1"/>
  <c r="JF6" i="61" s="1"/>
  <c r="JJ6" i="61"/>
  <c r="JK6" i="61" s="1"/>
  <c r="JL6" i="61" s="1"/>
  <c r="IX6" i="61"/>
  <c r="IY6" i="61" s="1"/>
  <c r="IZ6" i="61" s="1"/>
  <c r="KW51" i="58"/>
  <c r="JD36" i="61"/>
  <c r="JE36" i="61" s="1"/>
  <c r="JF36" i="61" s="1"/>
  <c r="IX36" i="61"/>
  <c r="IY36" i="61" s="1"/>
  <c r="IZ36" i="61" s="1"/>
  <c r="HU33" i="61"/>
  <c r="HU19" i="61"/>
  <c r="KZ82" i="58"/>
  <c r="HZ92" i="62"/>
  <c r="HZ230" i="62"/>
  <c r="HL19" i="61"/>
  <c r="HV19" i="61" s="1"/>
  <c r="HU22" i="61"/>
  <c r="HZ27" i="62"/>
  <c r="HK41" i="61"/>
  <c r="IP90" i="62"/>
  <c r="IQ90" i="62" s="1"/>
  <c r="IR90" i="62" s="1"/>
  <c r="HR70" i="62"/>
  <c r="IB70" i="62" s="1"/>
  <c r="HZ18" i="62"/>
  <c r="KJ52" i="58"/>
  <c r="HR57" i="62"/>
  <c r="IB57" i="62" s="1"/>
  <c r="HR197" i="62"/>
  <c r="IB197" i="62" s="1"/>
  <c r="HZ147" i="62"/>
  <c r="HZ134" i="62"/>
  <c r="HP244" i="62"/>
  <c r="KW100" i="58"/>
  <c r="KZ79" i="58"/>
  <c r="IC95" i="62"/>
  <c r="IP95" i="62" s="1"/>
  <c r="IQ95" i="62" s="1"/>
  <c r="IR95" i="62" s="1"/>
  <c r="IC126" i="62"/>
  <c r="IP126" i="62" s="1"/>
  <c r="IQ126" i="62" s="1"/>
  <c r="IR126" i="62" s="1"/>
  <c r="IC150" i="62"/>
  <c r="IP150" i="62" s="1"/>
  <c r="IQ150" i="62" s="1"/>
  <c r="IR150" i="62" s="1"/>
  <c r="KJ34" i="58"/>
  <c r="HP101" i="62"/>
  <c r="IC153" i="62"/>
  <c r="IP153" i="62" s="1"/>
  <c r="IQ153" i="62" s="1"/>
  <c r="IR153" i="62" s="1"/>
  <c r="HU5" i="61"/>
  <c r="HY5" i="61" s="1"/>
  <c r="JJ5" i="61"/>
  <c r="JK5" i="61" s="1"/>
  <c r="JL5" i="61" s="1"/>
  <c r="JV5" i="61"/>
  <c r="IX5" i="61"/>
  <c r="IY5" i="61" s="1"/>
  <c r="IZ5" i="61" s="1"/>
  <c r="IP5" i="61"/>
  <c r="IQ5" i="61" s="1"/>
  <c r="IR5" i="61" s="1"/>
  <c r="IH5" i="61"/>
  <c r="II5" i="61" s="1"/>
  <c r="IJ5" i="61" s="1"/>
  <c r="JD5" i="61"/>
  <c r="JE5" i="61" s="1"/>
  <c r="JF5" i="61" s="1"/>
  <c r="HQ186" i="62"/>
  <c r="IA186" i="62" s="1"/>
  <c r="KZ60" i="58"/>
  <c r="HZ36" i="62"/>
  <c r="HZ99" i="62"/>
  <c r="ID99" i="62" s="1"/>
  <c r="HM29" i="61"/>
  <c r="HW29" i="61" s="1"/>
  <c r="KK102" i="58"/>
  <c r="KX102" i="58" s="1"/>
  <c r="IC221" i="62"/>
  <c r="IP221" i="62" s="1"/>
  <c r="IQ221" i="62" s="1"/>
  <c r="IR221" i="62" s="1"/>
  <c r="HQ200" i="62"/>
  <c r="IA200" i="62" s="1"/>
  <c r="HR196" i="62"/>
  <c r="IB196" i="62" s="1"/>
  <c r="HQ48" i="62"/>
  <c r="IA48" i="62" s="1"/>
  <c r="HL29" i="61"/>
  <c r="HV29" i="61" s="1"/>
  <c r="IC98" i="62"/>
  <c r="IP98" i="62" s="1"/>
  <c r="IQ98" i="62" s="1"/>
  <c r="IR98" i="62" s="1"/>
  <c r="HU14" i="61"/>
  <c r="HY14" i="61" s="1"/>
  <c r="HR113" i="62"/>
  <c r="IB113" i="62" s="1"/>
  <c r="HR186" i="62"/>
  <c r="IB186" i="62" s="1"/>
  <c r="IC62" i="62"/>
  <c r="IP62" i="62" s="1"/>
  <c r="IQ62" i="62" s="1"/>
  <c r="IR62" i="62" s="1"/>
  <c r="HR161" i="62"/>
  <c r="IB161" i="62" s="1"/>
  <c r="IC65" i="62"/>
  <c r="IP65" i="62" s="1"/>
  <c r="IQ65" i="62" s="1"/>
  <c r="IR65" i="62" s="1"/>
  <c r="HQ213" i="62"/>
  <c r="IA213" i="62" s="1"/>
  <c r="HP219" i="62"/>
  <c r="HP225" i="62"/>
  <c r="KZ40" i="58"/>
  <c r="MH121" i="58"/>
  <c r="IC63" i="62"/>
  <c r="IP63" i="62" s="1"/>
  <c r="IQ63" i="62" s="1"/>
  <c r="IR63" i="62" s="1"/>
  <c r="HK35" i="61"/>
  <c r="KZ83" i="58"/>
  <c r="HQ23" i="62"/>
  <c r="IA23" i="62" s="1"/>
  <c r="HZ251" i="62"/>
  <c r="HR194" i="62"/>
  <c r="IB194" i="62" s="1"/>
  <c r="KL59" i="58"/>
  <c r="KY59" i="58" s="1"/>
  <c r="HR96" i="62"/>
  <c r="IB96" i="62" s="1"/>
  <c r="HZ74" i="62"/>
  <c r="HZ46" i="62"/>
  <c r="ID46" i="62" s="1"/>
  <c r="JS46" i="62"/>
  <c r="JM46" i="62"/>
  <c r="HP71" i="62"/>
  <c r="KZ88" i="58"/>
  <c r="IC182" i="62"/>
  <c r="IP182" i="62" s="1"/>
  <c r="IQ182" i="62" s="1"/>
  <c r="IR182" i="62" s="1"/>
  <c r="KJ48" i="58"/>
  <c r="HX41" i="61"/>
  <c r="IP44" i="62"/>
  <c r="IQ44" i="62" s="1"/>
  <c r="IR44" i="62" s="1"/>
  <c r="HU12" i="61"/>
  <c r="HZ248" i="62"/>
  <c r="HK32" i="61"/>
  <c r="IC191" i="62"/>
  <c r="IP191" i="62" s="1"/>
  <c r="IQ191" i="62" s="1"/>
  <c r="IR191" i="62" s="1"/>
  <c r="KZ52" i="58"/>
  <c r="HP45" i="62"/>
  <c r="HL12" i="61"/>
  <c r="HV12" i="61" s="1"/>
  <c r="HQ248" i="62"/>
  <c r="IA248" i="62" s="1"/>
  <c r="KZ71" i="58"/>
  <c r="KZ53" i="58"/>
  <c r="IC216" i="62"/>
  <c r="IP216" i="62" s="1"/>
  <c r="IQ216" i="62" s="1"/>
  <c r="IR216" i="62" s="1"/>
  <c r="KZ102" i="58"/>
  <c r="IC249" i="62"/>
  <c r="IP249" i="62" s="1"/>
  <c r="IQ249" i="62" s="1"/>
  <c r="IR249" i="62" s="1"/>
  <c r="IP180" i="62"/>
  <c r="IQ180" i="62" s="1"/>
  <c r="IR180" i="62" s="1"/>
  <c r="IP136" i="62"/>
  <c r="IQ136" i="62" s="1"/>
  <c r="IR136" i="62" s="1"/>
  <c r="HX10" i="61"/>
  <c r="HZ95" i="62"/>
  <c r="IC101" i="62"/>
  <c r="IP101" i="62" s="1"/>
  <c r="IQ101" i="62" s="1"/>
  <c r="IR101" i="62" s="1"/>
  <c r="KW95" i="58"/>
  <c r="HP153" i="62"/>
  <c r="KZ57" i="58"/>
  <c r="IC196" i="62"/>
  <c r="IP196" i="62" s="1"/>
  <c r="IQ196" i="62" s="1"/>
  <c r="IR196" i="62" s="1"/>
  <c r="HR95" i="62"/>
  <c r="IB95" i="62" s="1"/>
  <c r="KW67" i="58"/>
  <c r="HQ114" i="62"/>
  <c r="IA114" i="62" s="1"/>
  <c r="HQ95" i="62"/>
  <c r="IA95" i="62" s="1"/>
  <c r="HP58" i="62"/>
  <c r="KZ32" i="58"/>
  <c r="HQ62" i="62"/>
  <c r="IA62" i="62" s="1"/>
  <c r="HQ80" i="62"/>
  <c r="IA80" i="62" s="1"/>
  <c r="KZ99" i="58"/>
  <c r="KZ38" i="58"/>
  <c r="HQ230" i="62"/>
  <c r="IA230" i="62" s="1"/>
  <c r="HR198" i="62"/>
  <c r="IB198" i="62" s="1"/>
  <c r="HP65" i="62"/>
  <c r="HR48" i="62"/>
  <c r="IB48" i="62" s="1"/>
  <c r="KZ94" i="58"/>
  <c r="HR228" i="62"/>
  <c r="IB228" i="62" s="1"/>
  <c r="IC69" i="62"/>
  <c r="IP69" i="62" s="1"/>
  <c r="IQ69" i="62" s="1"/>
  <c r="IR69" i="62" s="1"/>
  <c r="KJ40" i="58"/>
  <c r="LA121" i="58"/>
  <c r="HX35" i="61"/>
  <c r="HL7" i="61"/>
  <c r="HV7" i="61" s="1"/>
  <c r="IC188" i="62"/>
  <c r="IP188" i="62" s="1"/>
  <c r="IQ188" i="62" s="1"/>
  <c r="IR188" i="62" s="1"/>
  <c r="HR52" i="62"/>
  <c r="IB52" i="62" s="1"/>
  <c r="IC204" i="62"/>
  <c r="IP204" i="62" s="1"/>
  <c r="IQ204" i="62" s="1"/>
  <c r="IR204" i="62" s="1"/>
  <c r="HP129" i="62"/>
  <c r="KW87" i="58"/>
  <c r="IC154" i="62"/>
  <c r="IP154" i="62" s="1"/>
  <c r="IQ154" i="62" s="1"/>
  <c r="IR154" i="62" s="1"/>
  <c r="HM7" i="61"/>
  <c r="HW7" i="61" s="1"/>
  <c r="KL101" i="58"/>
  <c r="KY101" i="58" s="1"/>
  <c r="HX21" i="61"/>
  <c r="HZ130" i="62"/>
  <c r="ID130" i="62" s="1"/>
  <c r="HZ182" i="62"/>
  <c r="HQ70" i="62"/>
  <c r="IA70" i="62" s="1"/>
  <c r="IC22" i="62"/>
  <c r="IP22" i="62" s="1"/>
  <c r="IQ22" i="62" s="1"/>
  <c r="IR22" i="62" s="1"/>
  <c r="HR60" i="62"/>
  <c r="IB60" i="62" s="1"/>
  <c r="HR185" i="62"/>
  <c r="IB185" i="62" s="1"/>
  <c r="HM22" i="61"/>
  <c r="HW22" i="61" s="1"/>
  <c r="KW71" i="58"/>
  <c r="KL52" i="58"/>
  <c r="KY52" i="58" s="1"/>
  <c r="KW53" i="58"/>
  <c r="KW102" i="58"/>
  <c r="HU10" i="61"/>
  <c r="KZ65" i="58"/>
  <c r="HR249" i="62"/>
  <c r="IB249" i="62" s="1"/>
  <c r="HR136" i="62"/>
  <c r="IB136" i="62" s="1"/>
  <c r="IP15" i="62"/>
  <c r="IQ15" i="62" s="1"/>
  <c r="IR15" i="62" s="1"/>
  <c r="IP14" i="62"/>
  <c r="IQ14" i="62" s="1"/>
  <c r="IR14" i="62" s="1"/>
  <c r="IP113" i="62"/>
  <c r="IQ113" i="62" s="1"/>
  <c r="IR113" i="62" s="1"/>
  <c r="HQ17" i="62"/>
  <c r="IA17" i="62" s="1"/>
  <c r="KJ45" i="58"/>
  <c r="IC200" i="62"/>
  <c r="IP200" i="62" s="1"/>
  <c r="IQ200" i="62" s="1"/>
  <c r="IR200" i="62" s="1"/>
  <c r="HM8" i="61"/>
  <c r="HW8" i="61" s="1"/>
  <c r="HL42" i="61"/>
  <c r="HV42" i="61" s="1"/>
  <c r="HP80" i="62"/>
  <c r="HZ63" i="62"/>
  <c r="HQ34" i="62"/>
  <c r="IA34" i="62" s="1"/>
  <c r="KW75" i="58"/>
  <c r="HQ257" i="62"/>
  <c r="IA257" i="62" s="1"/>
  <c r="IC129" i="62"/>
  <c r="IP129" i="62" s="1"/>
  <c r="IQ129" i="62" s="1"/>
  <c r="IR129" i="62" s="1"/>
  <c r="LW121" i="58"/>
  <c r="LX121" i="58" s="1"/>
  <c r="KZ39" i="58"/>
  <c r="IC26" i="62"/>
  <c r="IP26" i="62" s="1"/>
  <c r="IQ26" i="62" s="1"/>
  <c r="IR26" i="62" s="1"/>
  <c r="HM31" i="61"/>
  <c r="HW31" i="61" s="1"/>
  <c r="HU21" i="61"/>
  <c r="IX21" i="61"/>
  <c r="IY21" i="61" s="1"/>
  <c r="IZ21" i="61" s="1"/>
  <c r="B39" i="49"/>
  <c r="C10" i="49"/>
  <c r="MH44" i="58" l="1"/>
  <c r="KW26" i="58"/>
  <c r="LA26" i="58" s="1"/>
  <c r="LM89" i="58"/>
  <c r="LN89" i="58" s="1"/>
  <c r="MH50" i="58"/>
  <c r="KW54" i="58"/>
  <c r="LA54" i="58" s="1"/>
  <c r="MH37" i="58"/>
  <c r="KW120" i="58"/>
  <c r="LA120" i="58" s="1"/>
  <c r="LM120" i="58"/>
  <c r="LN120" i="58" s="1"/>
  <c r="MH120" i="58"/>
  <c r="KW103" i="58"/>
  <c r="KW69" i="58"/>
  <c r="LA69" i="58" s="1"/>
  <c r="MH29" i="58"/>
  <c r="LM29" i="58"/>
  <c r="LN29" i="58" s="1"/>
  <c r="MH36" i="58"/>
  <c r="LM72" i="58"/>
  <c r="LN72" i="58" s="1"/>
  <c r="KW39" i="58"/>
  <c r="LA39" i="58" s="1"/>
  <c r="LM39" i="58"/>
  <c r="LN39" i="58" s="1"/>
  <c r="MN46" i="58"/>
  <c r="MH28" i="58"/>
  <c r="LM28" i="58"/>
  <c r="LN28" i="58" s="1"/>
  <c r="KW119" i="58"/>
  <c r="LA119" i="58" s="1"/>
  <c r="LM119" i="58"/>
  <c r="LN119" i="58" s="1"/>
  <c r="LM97" i="58"/>
  <c r="LN97" i="58" s="1"/>
  <c r="MN42" i="58"/>
  <c r="KW38" i="58"/>
  <c r="LA38" i="58" s="1"/>
  <c r="KW55" i="58"/>
  <c r="KW57" i="58"/>
  <c r="KW22" i="58"/>
  <c r="LA22" i="58" s="1"/>
  <c r="KW47" i="58"/>
  <c r="LA47" i="58" s="1"/>
  <c r="LM99" i="58"/>
  <c r="LN99" i="58" s="1"/>
  <c r="MN120" i="58"/>
  <c r="KW68" i="58"/>
  <c r="LW120" i="58"/>
  <c r="LX120" i="58" s="1"/>
  <c r="MH24" i="58"/>
  <c r="LM24" i="58"/>
  <c r="LN24" i="58" s="1"/>
  <c r="KW27" i="58"/>
  <c r="LA27" i="58" s="1"/>
  <c r="LM27" i="58"/>
  <c r="LN27" i="58" s="1"/>
  <c r="MN23" i="58"/>
  <c r="LM33" i="58"/>
  <c r="LN33" i="58" s="1"/>
  <c r="LM40" i="58"/>
  <c r="LN40" i="58" s="1"/>
  <c r="LM83" i="58"/>
  <c r="LN83" i="58" s="1"/>
  <c r="MH114" i="58"/>
  <c r="KW114" i="58"/>
  <c r="LA114" i="58" s="1"/>
  <c r="MO115" i="58"/>
  <c r="MP115" i="58" s="1"/>
  <c r="MN114" i="58"/>
  <c r="MO114" i="58" s="1"/>
  <c r="MP114" i="58" s="1"/>
  <c r="LM114" i="58"/>
  <c r="LN114" i="58" s="1"/>
  <c r="LW114" i="58"/>
  <c r="LX114" i="58" s="1"/>
  <c r="MH26" i="58"/>
  <c r="MU26" i="58" s="1"/>
  <c r="MV26" i="58" s="1"/>
  <c r="MW26" i="58" s="1"/>
  <c r="LW26" i="58"/>
  <c r="LX26" i="58" s="1"/>
  <c r="MI123" i="58"/>
  <c r="MJ123" i="58" s="1"/>
  <c r="MI108" i="58"/>
  <c r="MJ108" i="58" s="1"/>
  <c r="JS10" i="62"/>
  <c r="IM10" i="62"/>
  <c r="IN10" i="62" s="1"/>
  <c r="IO10" i="62" s="1"/>
  <c r="ID215" i="62"/>
  <c r="IX10" i="62"/>
  <c r="IY10" i="62" s="1"/>
  <c r="IZ10" i="62" s="1"/>
  <c r="IX102" i="62"/>
  <c r="IY102" i="62" s="1"/>
  <c r="IZ102" i="62" s="1"/>
  <c r="IM78" i="62"/>
  <c r="IN78" i="62" s="1"/>
  <c r="IO78" i="62" s="1"/>
  <c r="JS14" i="62"/>
  <c r="HZ10" i="62"/>
  <c r="ID10" i="62" s="1"/>
  <c r="JM72" i="62"/>
  <c r="JM259" i="62"/>
  <c r="MH22" i="58"/>
  <c r="MU22" i="58" s="1"/>
  <c r="MV22" i="58" s="1"/>
  <c r="MW22" i="58" s="1"/>
  <c r="IM21" i="62"/>
  <c r="IN21" i="62" s="1"/>
  <c r="IO21" i="62" s="1"/>
  <c r="JS89" i="62"/>
  <c r="ID171" i="62"/>
  <c r="JS172" i="62"/>
  <c r="ID253" i="62"/>
  <c r="IX202" i="62"/>
  <c r="IY202" i="62" s="1"/>
  <c r="IZ202" i="62" s="1"/>
  <c r="JM102" i="62"/>
  <c r="ID110" i="62"/>
  <c r="LM26" i="58"/>
  <c r="LN26" i="58" s="1"/>
  <c r="LW28" i="58"/>
  <c r="LX28" i="58" s="1"/>
  <c r="ID134" i="62"/>
  <c r="JM191" i="62"/>
  <c r="JM207" i="62"/>
  <c r="ID240" i="62"/>
  <c r="MN26" i="58"/>
  <c r="MR26" i="58" s="1"/>
  <c r="MS26" i="58" s="1"/>
  <c r="MT26" i="58" s="1"/>
  <c r="MN22" i="58"/>
  <c r="MR22" i="58" s="1"/>
  <c r="MS22" i="58" s="1"/>
  <c r="MT22" i="58" s="1"/>
  <c r="MN27" i="58"/>
  <c r="MO27" i="58" s="1"/>
  <c r="MP27" i="58" s="1"/>
  <c r="JM134" i="62"/>
  <c r="HZ44" i="62"/>
  <c r="ID44" i="62" s="1"/>
  <c r="ID191" i="62"/>
  <c r="LM23" i="58"/>
  <c r="LN23" i="58" s="1"/>
  <c r="MH27" i="58"/>
  <c r="MU27" i="58" s="1"/>
  <c r="MV27" i="58" s="1"/>
  <c r="MW27" i="58" s="1"/>
  <c r="IM77" i="62"/>
  <c r="IN77" i="62" s="1"/>
  <c r="IO77" i="62" s="1"/>
  <c r="MH23" i="58"/>
  <c r="MU23" i="58" s="1"/>
  <c r="MV23" i="58" s="1"/>
  <c r="MW23" i="58" s="1"/>
  <c r="JS134" i="62"/>
  <c r="IX134" i="62"/>
  <c r="IY134" i="62" s="1"/>
  <c r="IZ134" i="62" s="1"/>
  <c r="IX44" i="62"/>
  <c r="IY44" i="62" s="1"/>
  <c r="IZ44" i="62" s="1"/>
  <c r="JS236" i="62"/>
  <c r="JM135" i="62"/>
  <c r="JS132" i="62"/>
  <c r="KW23" i="58"/>
  <c r="LA23" i="58" s="1"/>
  <c r="LW23" i="58"/>
  <c r="LX23" i="58" s="1"/>
  <c r="IM9" i="62"/>
  <c r="IN9" i="62" s="1"/>
  <c r="IO9" i="62" s="1"/>
  <c r="JM44" i="62"/>
  <c r="JM236" i="62"/>
  <c r="JM182" i="62"/>
  <c r="LM22" i="58"/>
  <c r="LN22" i="58" s="1"/>
  <c r="JM9" i="62"/>
  <c r="JZ9" i="62" s="1"/>
  <c r="KA9" i="62" s="1"/>
  <c r="KB9" i="62" s="1"/>
  <c r="KW24" i="58"/>
  <c r="LA24" i="58" s="1"/>
  <c r="MN29" i="58"/>
  <c r="MR29" i="58" s="1"/>
  <c r="MS29" i="58" s="1"/>
  <c r="MT29" i="58" s="1"/>
  <c r="LW24" i="58"/>
  <c r="LX24" i="58" s="1"/>
  <c r="JS72" i="62"/>
  <c r="IX17" i="61"/>
  <c r="IY17" i="61" s="1"/>
  <c r="IZ17" i="61" s="1"/>
  <c r="JJ15" i="61"/>
  <c r="JK15" i="61" s="1"/>
  <c r="JL15" i="61" s="1"/>
  <c r="HY17" i="61"/>
  <c r="ID207" i="62"/>
  <c r="ID239" i="62"/>
  <c r="MN24" i="58"/>
  <c r="MR24" i="58" s="1"/>
  <c r="MS24" i="58" s="1"/>
  <c r="MT24" i="58" s="1"/>
  <c r="KW29" i="58"/>
  <c r="LA29" i="58" s="1"/>
  <c r="IP202" i="62"/>
  <c r="IQ202" i="62" s="1"/>
  <c r="IR202" i="62" s="1"/>
  <c r="LW22" i="58"/>
  <c r="LX22" i="58" s="1"/>
  <c r="KW28" i="58"/>
  <c r="LA28" i="58" s="1"/>
  <c r="JS9" i="62"/>
  <c r="JW9" i="62" s="1"/>
  <c r="JX9" i="62" s="1"/>
  <c r="JY9" i="62" s="1"/>
  <c r="IX37" i="61"/>
  <c r="IY37" i="61" s="1"/>
  <c r="IZ37" i="61" s="1"/>
  <c r="ID50" i="62"/>
  <c r="JM171" i="62"/>
  <c r="ID190" i="62"/>
  <c r="MN28" i="58"/>
  <c r="MO28" i="58" s="1"/>
  <c r="MP28" i="58" s="1"/>
  <c r="LW29" i="58"/>
  <c r="LX29" i="58" s="1"/>
  <c r="IX9" i="62"/>
  <c r="IY9" i="62" s="1"/>
  <c r="IZ9" i="62" s="1"/>
  <c r="MU24" i="58"/>
  <c r="MV24" i="58" s="1"/>
  <c r="MW24" i="58" s="1"/>
  <c r="MI24" i="58"/>
  <c r="MJ24" i="58" s="1"/>
  <c r="LW27" i="58"/>
  <c r="LX27" i="58" s="1"/>
  <c r="JZ10" i="62"/>
  <c r="KA10" i="62" s="1"/>
  <c r="KB10" i="62" s="1"/>
  <c r="JN10" i="62"/>
  <c r="JO10" i="62" s="1"/>
  <c r="KW25" i="58"/>
  <c r="LA25" i="58" s="1"/>
  <c r="MN25" i="58"/>
  <c r="LM25" i="58"/>
  <c r="LN25" i="58" s="1"/>
  <c r="MH25" i="58"/>
  <c r="LW25" i="58"/>
  <c r="LX25" i="58" s="1"/>
  <c r="JW10" i="62"/>
  <c r="JX10" i="62" s="1"/>
  <c r="JY10" i="62" s="1"/>
  <c r="JT10" i="62"/>
  <c r="JU10" i="62" s="1"/>
  <c r="MR23" i="58"/>
  <c r="MS23" i="58" s="1"/>
  <c r="MT23" i="58" s="1"/>
  <c r="MO23" i="58"/>
  <c r="MP23" i="58" s="1"/>
  <c r="MU28" i="58"/>
  <c r="MV28" i="58" s="1"/>
  <c r="MW28" i="58" s="1"/>
  <c r="MI28" i="58"/>
  <c r="MJ28" i="58" s="1"/>
  <c r="IX40" i="62"/>
  <c r="IY40" i="62" s="1"/>
  <c r="IZ40" i="62" s="1"/>
  <c r="IH17" i="61"/>
  <c r="II17" i="61" s="1"/>
  <c r="IJ17" i="61" s="1"/>
  <c r="MI29" i="58"/>
  <c r="MJ29" i="58" s="1"/>
  <c r="MU29" i="58"/>
  <c r="MV29" i="58" s="1"/>
  <c r="MW29" i="58" s="1"/>
  <c r="MH30" i="58"/>
  <c r="MN30" i="58"/>
  <c r="LW30" i="58"/>
  <c r="LX30" i="58" s="1"/>
  <c r="KW30" i="58"/>
  <c r="LA30" i="58" s="1"/>
  <c r="LM30" i="58"/>
  <c r="LN30" i="58" s="1"/>
  <c r="HZ8" i="62"/>
  <c r="ID8" i="62" s="1"/>
  <c r="JM8" i="62"/>
  <c r="JS8" i="62"/>
  <c r="IX8" i="62"/>
  <c r="IY8" i="62" s="1"/>
  <c r="IZ8" i="62" s="1"/>
  <c r="IM8" i="62"/>
  <c r="IN8" i="62" s="1"/>
  <c r="IO8" i="62" s="1"/>
  <c r="ID143" i="62"/>
  <c r="MH21" i="58"/>
  <c r="LM21" i="58"/>
  <c r="LN21" i="58" s="1"/>
  <c r="KW21" i="58"/>
  <c r="LA21" i="58" s="1"/>
  <c r="LW21" i="58"/>
  <c r="LX21" i="58" s="1"/>
  <c r="MN21" i="58"/>
  <c r="MI118" i="58"/>
  <c r="MJ118" i="58" s="1"/>
  <c r="LA96" i="58"/>
  <c r="MH96" i="58"/>
  <c r="MI96" i="58" s="1"/>
  <c r="MJ96" i="58" s="1"/>
  <c r="MO107" i="58"/>
  <c r="MP107" i="58" s="1"/>
  <c r="MN83" i="58"/>
  <c r="MR83" i="58" s="1"/>
  <c r="MS83" i="58" s="1"/>
  <c r="MT83" i="58" s="1"/>
  <c r="MN33" i="58"/>
  <c r="MR33" i="58" s="1"/>
  <c r="MS33" i="58" s="1"/>
  <c r="MT33" i="58" s="1"/>
  <c r="MI105" i="58"/>
  <c r="MJ105" i="58" s="1"/>
  <c r="MI115" i="58"/>
  <c r="MJ115" i="58" s="1"/>
  <c r="MH46" i="58"/>
  <c r="MI46" i="58" s="1"/>
  <c r="MJ46" i="58" s="1"/>
  <c r="LA86" i="58"/>
  <c r="MN50" i="58"/>
  <c r="MR50" i="58" s="1"/>
  <c r="MS50" i="58" s="1"/>
  <c r="MT50" i="58" s="1"/>
  <c r="MU113" i="58"/>
  <c r="MV113" i="58" s="1"/>
  <c r="MW113" i="58" s="1"/>
  <c r="MH57" i="58"/>
  <c r="MU57" i="58" s="1"/>
  <c r="MV57" i="58" s="1"/>
  <c r="MW57" i="58" s="1"/>
  <c r="MR118" i="58"/>
  <c r="MS118" i="58" s="1"/>
  <c r="MT118" i="58" s="1"/>
  <c r="LA60" i="58"/>
  <c r="MN71" i="58"/>
  <c r="MO71" i="58" s="1"/>
  <c r="MP71" i="58" s="1"/>
  <c r="LA61" i="58"/>
  <c r="MH63" i="58"/>
  <c r="MI63" i="58" s="1"/>
  <c r="MJ63" i="58" s="1"/>
  <c r="MO105" i="58"/>
  <c r="MP105" i="58" s="1"/>
  <c r="MH71" i="58"/>
  <c r="MU71" i="58" s="1"/>
  <c r="MV71" i="58" s="1"/>
  <c r="MW71" i="58" s="1"/>
  <c r="MN89" i="58"/>
  <c r="MO89" i="58" s="1"/>
  <c r="MP89" i="58" s="1"/>
  <c r="LA89" i="58"/>
  <c r="MH89" i="58"/>
  <c r="MU89" i="58" s="1"/>
  <c r="MV89" i="58" s="1"/>
  <c r="MW89" i="58" s="1"/>
  <c r="MH75" i="58"/>
  <c r="MI75" i="58" s="1"/>
  <c r="MJ75" i="58" s="1"/>
  <c r="KW46" i="58"/>
  <c r="LA46" i="58" s="1"/>
  <c r="MN73" i="58"/>
  <c r="MR73" i="58" s="1"/>
  <c r="MS73" i="58" s="1"/>
  <c r="MT73" i="58" s="1"/>
  <c r="MN96" i="58"/>
  <c r="MO96" i="58" s="1"/>
  <c r="MP96" i="58" s="1"/>
  <c r="MH61" i="58"/>
  <c r="MU61" i="58" s="1"/>
  <c r="MV61" i="58" s="1"/>
  <c r="MW61" i="58" s="1"/>
  <c r="MN86" i="58"/>
  <c r="MO86" i="58" s="1"/>
  <c r="MP86" i="58" s="1"/>
  <c r="LM81" i="58"/>
  <c r="LN81" i="58" s="1"/>
  <c r="LW96" i="58"/>
  <c r="LX96" i="58" s="1"/>
  <c r="LA73" i="58"/>
  <c r="LW73" i="58"/>
  <c r="LX73" i="58" s="1"/>
  <c r="MN61" i="58"/>
  <c r="MR61" i="58" s="1"/>
  <c r="MS61" i="58" s="1"/>
  <c r="MT61" i="58" s="1"/>
  <c r="MH86" i="58"/>
  <c r="MU86" i="58" s="1"/>
  <c r="MV86" i="58" s="1"/>
  <c r="MW86" i="58" s="1"/>
  <c r="LM61" i="58"/>
  <c r="LN61" i="58" s="1"/>
  <c r="LW46" i="58"/>
  <c r="LX46" i="58" s="1"/>
  <c r="MH73" i="58"/>
  <c r="MU73" i="58" s="1"/>
  <c r="MV73" i="58" s="1"/>
  <c r="MW73" i="58" s="1"/>
  <c r="LW61" i="58"/>
  <c r="LX61" i="58" s="1"/>
  <c r="MH83" i="58"/>
  <c r="MU83" i="58" s="1"/>
  <c r="MV83" i="58" s="1"/>
  <c r="MW83" i="58" s="1"/>
  <c r="LW60" i="58"/>
  <c r="LX60" i="58" s="1"/>
  <c r="MN60" i="58"/>
  <c r="MR60" i="58" s="1"/>
  <c r="MS60" i="58" s="1"/>
  <c r="MT60" i="58" s="1"/>
  <c r="LA83" i="58"/>
  <c r="MH33" i="58"/>
  <c r="MU33" i="58" s="1"/>
  <c r="MV33" i="58" s="1"/>
  <c r="MW33" i="58" s="1"/>
  <c r="MH60" i="58"/>
  <c r="MI60" i="58" s="1"/>
  <c r="MJ60" i="58" s="1"/>
  <c r="LA33" i="58"/>
  <c r="MH104" i="58"/>
  <c r="MU104" i="58" s="1"/>
  <c r="MV104" i="58" s="1"/>
  <c r="MW104" i="58" s="1"/>
  <c r="MN103" i="58"/>
  <c r="MR103" i="58" s="1"/>
  <c r="MS103" i="58" s="1"/>
  <c r="MT103" i="58" s="1"/>
  <c r="KW36" i="58"/>
  <c r="LA36" i="58" s="1"/>
  <c r="LM46" i="58"/>
  <c r="LN46" i="58" s="1"/>
  <c r="MR123" i="58"/>
  <c r="MS123" i="58" s="1"/>
  <c r="MT123" i="58" s="1"/>
  <c r="MN104" i="58"/>
  <c r="MR104" i="58" s="1"/>
  <c r="MS104" i="58" s="1"/>
  <c r="MT104" i="58" s="1"/>
  <c r="LW103" i="58"/>
  <c r="LX103" i="58" s="1"/>
  <c r="MN36" i="58"/>
  <c r="MR36" i="58" s="1"/>
  <c r="MS36" i="58" s="1"/>
  <c r="MT36" i="58" s="1"/>
  <c r="MN74" i="58"/>
  <c r="MR74" i="58" s="1"/>
  <c r="MS74" i="58" s="1"/>
  <c r="MT74" i="58" s="1"/>
  <c r="MN39" i="58"/>
  <c r="MR39" i="58" s="1"/>
  <c r="MS39" i="58" s="1"/>
  <c r="MT39" i="58" s="1"/>
  <c r="LA75" i="58"/>
  <c r="LW97" i="58"/>
  <c r="LX97" i="58" s="1"/>
  <c r="MN63" i="58"/>
  <c r="MR63" i="58" s="1"/>
  <c r="MS63" i="58" s="1"/>
  <c r="MT63" i="58" s="1"/>
  <c r="MN97" i="58"/>
  <c r="MR97" i="58" s="1"/>
  <c r="MS97" i="58" s="1"/>
  <c r="MT97" i="58" s="1"/>
  <c r="MI119" i="58"/>
  <c r="MJ119" i="58" s="1"/>
  <c r="LW75" i="58"/>
  <c r="LX75" i="58" s="1"/>
  <c r="MN109" i="58"/>
  <c r="MO109" i="58" s="1"/>
  <c r="MP109" i="58" s="1"/>
  <c r="LA97" i="58"/>
  <c r="MN75" i="58"/>
  <c r="MR75" i="58" s="1"/>
  <c r="MS75" i="58" s="1"/>
  <c r="MT75" i="58" s="1"/>
  <c r="LW66" i="58"/>
  <c r="LX66" i="58" s="1"/>
  <c r="MI107" i="58"/>
  <c r="MJ107" i="58" s="1"/>
  <c r="KW63" i="58"/>
  <c r="LA63" i="58" s="1"/>
  <c r="LM109" i="58"/>
  <c r="LN109" i="58" s="1"/>
  <c r="LM75" i="58"/>
  <c r="LN75" i="58" s="1"/>
  <c r="MH102" i="58"/>
  <c r="MI102" i="58" s="1"/>
  <c r="MJ102" i="58" s="1"/>
  <c r="JS93" i="62"/>
  <c r="IH11" i="61"/>
  <c r="II11" i="61" s="1"/>
  <c r="IJ11" i="61" s="1"/>
  <c r="JM93" i="62"/>
  <c r="JJ23" i="61"/>
  <c r="JK23" i="61" s="1"/>
  <c r="JL23" i="61" s="1"/>
  <c r="JS253" i="62"/>
  <c r="ID93" i="62"/>
  <c r="JM148" i="62"/>
  <c r="JZ148" i="62" s="1"/>
  <c r="KA148" i="62" s="1"/>
  <c r="KB148" i="62" s="1"/>
  <c r="ID59" i="62"/>
  <c r="ID123" i="62"/>
  <c r="ID162" i="62"/>
  <c r="LM47" i="58"/>
  <c r="LN47" i="58" s="1"/>
  <c r="JM125" i="62"/>
  <c r="LW63" i="58"/>
  <c r="LX63" i="58" s="1"/>
  <c r="IP34" i="61"/>
  <c r="IQ34" i="61" s="1"/>
  <c r="IR34" i="61" s="1"/>
  <c r="LW42" i="58"/>
  <c r="LX42" i="58" s="1"/>
  <c r="KW37" i="58"/>
  <c r="LA37" i="58" s="1"/>
  <c r="ID241" i="62"/>
  <c r="JS171" i="62"/>
  <c r="IM14" i="62"/>
  <c r="IN14" i="62" s="1"/>
  <c r="IO14" i="62" s="1"/>
  <c r="IM12" i="62"/>
  <c r="IN12" i="62" s="1"/>
  <c r="IO12" i="62" s="1"/>
  <c r="IM202" i="62"/>
  <c r="IN202" i="62" s="1"/>
  <c r="IO202" i="62" s="1"/>
  <c r="JD39" i="61"/>
  <c r="JE39" i="61" s="1"/>
  <c r="JF39" i="61" s="1"/>
  <c r="HZ125" i="62"/>
  <c r="ID125" i="62" s="1"/>
  <c r="IX238" i="62"/>
  <c r="IY238" i="62" s="1"/>
  <c r="IZ238" i="62" s="1"/>
  <c r="MH42" i="58"/>
  <c r="MI42" i="58" s="1"/>
  <c r="MJ42" i="58" s="1"/>
  <c r="MN37" i="58"/>
  <c r="MR37" i="58" s="1"/>
  <c r="MS37" i="58" s="1"/>
  <c r="MT37" i="58" s="1"/>
  <c r="JM40" i="62"/>
  <c r="JJ39" i="61"/>
  <c r="JK39" i="61" s="1"/>
  <c r="JL39" i="61" s="1"/>
  <c r="MO122" i="58"/>
  <c r="MP122" i="58" s="1"/>
  <c r="IP17" i="61"/>
  <c r="IQ17" i="61" s="1"/>
  <c r="IR17" i="61" s="1"/>
  <c r="ID14" i="62"/>
  <c r="JS144" i="62"/>
  <c r="LA111" i="58"/>
  <c r="LM96" i="58"/>
  <c r="LN96" i="58" s="1"/>
  <c r="HZ12" i="62"/>
  <c r="ID12" i="62" s="1"/>
  <c r="LM42" i="58"/>
  <c r="LN42" i="58" s="1"/>
  <c r="JM47" i="62"/>
  <c r="JZ47" i="62" s="1"/>
  <c r="KA47" i="62" s="1"/>
  <c r="KB47" i="62" s="1"/>
  <c r="HZ40" i="62"/>
  <c r="IX39" i="61"/>
  <c r="IY39" i="61" s="1"/>
  <c r="IZ39" i="61" s="1"/>
  <c r="ID126" i="62"/>
  <c r="IX14" i="62"/>
  <c r="IY14" i="62" s="1"/>
  <c r="IZ14" i="62" s="1"/>
  <c r="LM37" i="58"/>
  <c r="LN37" i="58" s="1"/>
  <c r="LA87" i="58"/>
  <c r="JM144" i="62"/>
  <c r="MH111" i="58"/>
  <c r="MU111" i="58" s="1"/>
  <c r="MV111" i="58" s="1"/>
  <c r="MW111" i="58" s="1"/>
  <c r="IX12" i="62"/>
  <c r="IY12" i="62" s="1"/>
  <c r="IZ12" i="62" s="1"/>
  <c r="KW42" i="58"/>
  <c r="LA42" i="58" s="1"/>
  <c r="JS47" i="62"/>
  <c r="JW47" i="62" s="1"/>
  <c r="JX47" i="62" s="1"/>
  <c r="JY47" i="62" s="1"/>
  <c r="JM77" i="62"/>
  <c r="JZ77" i="62" s="1"/>
  <c r="KA77" i="62" s="1"/>
  <c r="KB77" i="62" s="1"/>
  <c r="HY39" i="61"/>
  <c r="JS126" i="62"/>
  <c r="IM46" i="62"/>
  <c r="IN46" i="62" s="1"/>
  <c r="IO46" i="62" s="1"/>
  <c r="JS196" i="62"/>
  <c r="LW87" i="58"/>
  <c r="LX87" i="58" s="1"/>
  <c r="ID144" i="62"/>
  <c r="MN111" i="58"/>
  <c r="MO111" i="58" s="1"/>
  <c r="MP111" i="58" s="1"/>
  <c r="ID135" i="62"/>
  <c r="JM12" i="62"/>
  <c r="IX47" i="62"/>
  <c r="IY47" i="62" s="1"/>
  <c r="IZ47" i="62" s="1"/>
  <c r="JM245" i="62"/>
  <c r="JZ245" i="62" s="1"/>
  <c r="KA245" i="62" s="1"/>
  <c r="KB245" i="62" s="1"/>
  <c r="JS77" i="62"/>
  <c r="JW77" i="62" s="1"/>
  <c r="JX77" i="62" s="1"/>
  <c r="JY77" i="62" s="1"/>
  <c r="JM152" i="62"/>
  <c r="MH99" i="58"/>
  <c r="MI99" i="58" s="1"/>
  <c r="MJ99" i="58" s="1"/>
  <c r="JS94" i="62"/>
  <c r="JM126" i="62"/>
  <c r="LM87" i="58"/>
  <c r="LN87" i="58" s="1"/>
  <c r="JS256" i="62"/>
  <c r="IM47" i="62"/>
  <c r="IN47" i="62" s="1"/>
  <c r="IO47" i="62" s="1"/>
  <c r="LM63" i="58"/>
  <c r="LN63" i="58" s="1"/>
  <c r="JS245" i="62"/>
  <c r="ID77" i="62"/>
  <c r="JM94" i="62"/>
  <c r="JN94" i="62" s="1"/>
  <c r="JO94" i="62" s="1"/>
  <c r="MH87" i="58"/>
  <c r="MI87" i="58" s="1"/>
  <c r="MJ87" i="58" s="1"/>
  <c r="ID47" i="62"/>
  <c r="IM245" i="62"/>
  <c r="IN245" i="62" s="1"/>
  <c r="IO245" i="62" s="1"/>
  <c r="ID94" i="62"/>
  <c r="MN80" i="58"/>
  <c r="MO80" i="58" s="1"/>
  <c r="MP80" i="58" s="1"/>
  <c r="JS241" i="62"/>
  <c r="MN87" i="58"/>
  <c r="MR87" i="58" s="1"/>
  <c r="MS87" i="58" s="1"/>
  <c r="MT87" i="58" s="1"/>
  <c r="LW47" i="58"/>
  <c r="LX47" i="58" s="1"/>
  <c r="LW111" i="58"/>
  <c r="LX111" i="58" s="1"/>
  <c r="ID245" i="62"/>
  <c r="MH80" i="58"/>
  <c r="MI80" i="58" s="1"/>
  <c r="MJ80" i="58" s="1"/>
  <c r="IM134" i="62"/>
  <c r="IN134" i="62" s="1"/>
  <c r="IO134" i="62" s="1"/>
  <c r="LM80" i="58"/>
  <c r="LN80" i="58" s="1"/>
  <c r="MH78" i="58"/>
  <c r="MU78" i="58" s="1"/>
  <c r="MV78" i="58" s="1"/>
  <c r="MW78" i="58" s="1"/>
  <c r="IX245" i="62"/>
  <c r="IY245" i="62" s="1"/>
  <c r="IZ245" i="62" s="1"/>
  <c r="LA80" i="58"/>
  <c r="MH39" i="58"/>
  <c r="MI39" i="58" s="1"/>
  <c r="MJ39" i="58" s="1"/>
  <c r="JS68" i="62"/>
  <c r="ID149" i="62"/>
  <c r="IM152" i="62"/>
  <c r="IN152" i="62" s="1"/>
  <c r="IO152" i="62" s="1"/>
  <c r="JS125" i="62"/>
  <c r="IX74" i="62"/>
  <c r="IY74" i="62" s="1"/>
  <c r="IZ74" i="62" s="1"/>
  <c r="IP12" i="62"/>
  <c r="IQ12" i="62" s="1"/>
  <c r="IR12" i="62" s="1"/>
  <c r="MH93" i="58"/>
  <c r="MU93" i="58" s="1"/>
  <c r="MV93" i="58" s="1"/>
  <c r="MW93" i="58" s="1"/>
  <c r="JD17" i="61"/>
  <c r="JE17" i="61" s="1"/>
  <c r="JF17" i="61" s="1"/>
  <c r="HY24" i="61"/>
  <c r="MH97" i="58"/>
  <c r="MU97" i="58" s="1"/>
  <c r="MV97" i="58" s="1"/>
  <c r="MW97" i="58" s="1"/>
  <c r="ID256" i="62"/>
  <c r="ID173" i="62"/>
  <c r="IX207" i="62"/>
  <c r="IY207" i="62" s="1"/>
  <c r="IZ207" i="62" s="1"/>
  <c r="LA103" i="58"/>
  <c r="JS30" i="62"/>
  <c r="LW36" i="58"/>
  <c r="LX36" i="58" s="1"/>
  <c r="JS168" i="62"/>
  <c r="IH39" i="61"/>
  <c r="II39" i="61" s="1"/>
  <c r="IJ39" i="61" s="1"/>
  <c r="JJ34" i="61"/>
  <c r="JK34" i="61" s="1"/>
  <c r="JL34" i="61" s="1"/>
  <c r="ID218" i="62"/>
  <c r="ID69" i="62"/>
  <c r="HY21" i="61"/>
  <c r="JS182" i="62"/>
  <c r="JD14" i="61"/>
  <c r="JE14" i="61" s="1"/>
  <c r="JF14" i="61" s="1"/>
  <c r="JS99" i="62"/>
  <c r="IX226" i="62"/>
  <c r="IY226" i="62" s="1"/>
  <c r="IZ226" i="62" s="1"/>
  <c r="IX90" i="62"/>
  <c r="IY90" i="62" s="1"/>
  <c r="IZ90" i="62" s="1"/>
  <c r="ID236" i="62"/>
  <c r="LM103" i="58"/>
  <c r="LN103" i="58" s="1"/>
  <c r="LM36" i="58"/>
  <c r="LN36" i="58" s="1"/>
  <c r="JM30" i="62"/>
  <c r="JZ30" i="62" s="1"/>
  <c r="KA30" i="62" s="1"/>
  <c r="KB30" i="62" s="1"/>
  <c r="IP152" i="62"/>
  <c r="IQ152" i="62" s="1"/>
  <c r="IR152" i="62" s="1"/>
  <c r="IM40" i="62"/>
  <c r="IN40" i="62" s="1"/>
  <c r="IO40" i="62" s="1"/>
  <c r="KW44" i="58"/>
  <c r="LA44" i="58" s="1"/>
  <c r="LA68" i="58"/>
  <c r="MN93" i="58"/>
  <c r="MR93" i="58" s="1"/>
  <c r="MS93" i="58" s="1"/>
  <c r="MT93" i="58" s="1"/>
  <c r="KW50" i="58"/>
  <c r="LA50" i="58" s="1"/>
  <c r="ID182" i="62"/>
  <c r="JJ14" i="61"/>
  <c r="JK14" i="61" s="1"/>
  <c r="JL14" i="61" s="1"/>
  <c r="JS149" i="62"/>
  <c r="IM226" i="62"/>
  <c r="IN226" i="62" s="1"/>
  <c r="IO226" i="62" s="1"/>
  <c r="JM243" i="62"/>
  <c r="JZ243" i="62" s="1"/>
  <c r="KA243" i="62" s="1"/>
  <c r="KB243" i="62" s="1"/>
  <c r="JJ44" i="61"/>
  <c r="JK44" i="61" s="1"/>
  <c r="JL44" i="61" s="1"/>
  <c r="MH103" i="58"/>
  <c r="MU103" i="58" s="1"/>
  <c r="MV103" i="58" s="1"/>
  <c r="MW103" i="58" s="1"/>
  <c r="HZ30" i="62"/>
  <c r="ID30" i="62" s="1"/>
  <c r="ID40" i="62"/>
  <c r="LW44" i="58"/>
  <c r="LX44" i="58" s="1"/>
  <c r="LW68" i="58"/>
  <c r="LX68" i="58" s="1"/>
  <c r="MH58" i="58"/>
  <c r="MU58" i="58" s="1"/>
  <c r="MV58" i="58" s="1"/>
  <c r="MW58" i="58" s="1"/>
  <c r="IH14" i="61"/>
  <c r="II14" i="61" s="1"/>
  <c r="IJ14" i="61" s="1"/>
  <c r="JM164" i="62"/>
  <c r="JD44" i="61"/>
  <c r="JE44" i="61" s="1"/>
  <c r="JF44" i="61" s="1"/>
  <c r="LM44" i="58"/>
  <c r="LN44" i="58" s="1"/>
  <c r="MN68" i="58"/>
  <c r="MR68" i="58" s="1"/>
  <c r="MS68" i="58" s="1"/>
  <c r="MT68" i="58" s="1"/>
  <c r="LA58" i="58"/>
  <c r="MU122" i="58"/>
  <c r="MV122" i="58" s="1"/>
  <c r="MW122" i="58" s="1"/>
  <c r="JM18" i="62"/>
  <c r="JZ18" i="62" s="1"/>
  <c r="KA18" i="62" s="1"/>
  <c r="KB18" i="62" s="1"/>
  <c r="JM149" i="62"/>
  <c r="IX243" i="62"/>
  <c r="IY243" i="62" s="1"/>
  <c r="IZ243" i="62" s="1"/>
  <c r="JM251" i="62"/>
  <c r="JS18" i="62"/>
  <c r="IM149" i="62"/>
  <c r="IN149" i="62" s="1"/>
  <c r="IO149" i="62" s="1"/>
  <c r="IM243" i="62"/>
  <c r="IN243" i="62" s="1"/>
  <c r="IO243" i="62" s="1"/>
  <c r="IX44" i="61"/>
  <c r="IY44" i="61" s="1"/>
  <c r="IZ44" i="61" s="1"/>
  <c r="MN112" i="58"/>
  <c r="MR112" i="58" s="1"/>
  <c r="MS112" i="58" s="1"/>
  <c r="MT112" i="58" s="1"/>
  <c r="JS135" i="62"/>
  <c r="JW135" i="62" s="1"/>
  <c r="JX135" i="62" s="1"/>
  <c r="JY135" i="62" s="1"/>
  <c r="MN44" i="58"/>
  <c r="MR44" i="58" s="1"/>
  <c r="MS44" i="58" s="1"/>
  <c r="MT44" i="58" s="1"/>
  <c r="LM68" i="58"/>
  <c r="LN68" i="58" s="1"/>
  <c r="MN58" i="58"/>
  <c r="MR58" i="58" s="1"/>
  <c r="MS58" i="58" s="1"/>
  <c r="MT58" i="58" s="1"/>
  <c r="MH74" i="58"/>
  <c r="MU74" i="58" s="1"/>
  <c r="MV74" i="58" s="1"/>
  <c r="MW74" i="58" s="1"/>
  <c r="IM18" i="62"/>
  <c r="IN18" i="62" s="1"/>
  <c r="IO18" i="62" s="1"/>
  <c r="IX149" i="62"/>
  <c r="IY149" i="62" s="1"/>
  <c r="IZ149" i="62" s="1"/>
  <c r="JS243" i="62"/>
  <c r="HY44" i="61"/>
  <c r="MH112" i="58"/>
  <c r="MU112" i="58" s="1"/>
  <c r="MV112" i="58" s="1"/>
  <c r="MW112" i="58" s="1"/>
  <c r="MH68" i="58"/>
  <c r="MI68" i="58" s="1"/>
  <c r="MJ68" i="58" s="1"/>
  <c r="LW58" i="58"/>
  <c r="LX58" i="58" s="1"/>
  <c r="LA84" i="58"/>
  <c r="IM69" i="62"/>
  <c r="IN69" i="62" s="1"/>
  <c r="IO69" i="62" s="1"/>
  <c r="JM69" i="62"/>
  <c r="JZ69" i="62" s="1"/>
  <c r="KA69" i="62" s="1"/>
  <c r="KB69" i="62" s="1"/>
  <c r="LW112" i="58"/>
  <c r="LX112" i="58" s="1"/>
  <c r="JM218" i="62"/>
  <c r="MN84" i="58"/>
  <c r="MO84" i="58" s="1"/>
  <c r="MP84" i="58" s="1"/>
  <c r="JS164" i="62"/>
  <c r="IX14" i="61"/>
  <c r="IY14" i="61" s="1"/>
  <c r="IZ14" i="61" s="1"/>
  <c r="IM251" i="62"/>
  <c r="IN251" i="62" s="1"/>
  <c r="IO251" i="62" s="1"/>
  <c r="IX125" i="62"/>
  <c r="IY125" i="62" s="1"/>
  <c r="IZ125" i="62" s="1"/>
  <c r="JS251" i="62"/>
  <c r="ID18" i="62"/>
  <c r="JS69" i="62"/>
  <c r="JT69" i="62" s="1"/>
  <c r="JU69" i="62" s="1"/>
  <c r="ID251" i="62"/>
  <c r="LM112" i="58"/>
  <c r="LN112" i="58" s="1"/>
  <c r="JS218" i="62"/>
  <c r="JT218" i="62" s="1"/>
  <c r="JU218" i="62" s="1"/>
  <c r="IM214" i="62"/>
  <c r="IN214" i="62" s="1"/>
  <c r="IO214" i="62" s="1"/>
  <c r="MR119" i="58"/>
  <c r="MS119" i="58" s="1"/>
  <c r="MT119" i="58" s="1"/>
  <c r="MH84" i="58"/>
  <c r="MU84" i="58" s="1"/>
  <c r="MV84" i="58" s="1"/>
  <c r="MW84" i="58" s="1"/>
  <c r="LM84" i="58"/>
  <c r="LN84" i="58" s="1"/>
  <c r="IX43" i="61"/>
  <c r="IY43" i="61" s="1"/>
  <c r="IZ43" i="61" s="1"/>
  <c r="ID32" i="62"/>
  <c r="IX241" i="62"/>
  <c r="IY241" i="62" s="1"/>
  <c r="IZ241" i="62" s="1"/>
  <c r="IX256" i="62"/>
  <c r="IY256" i="62" s="1"/>
  <c r="IZ256" i="62" s="1"/>
  <c r="LM86" i="58"/>
  <c r="LN86" i="58" s="1"/>
  <c r="LM58" i="58"/>
  <c r="LN58" i="58" s="1"/>
  <c r="JS130" i="62"/>
  <c r="JW130" i="62" s="1"/>
  <c r="JX130" i="62" s="1"/>
  <c r="JY130" i="62" s="1"/>
  <c r="IM132" i="62"/>
  <c r="IN132" i="62" s="1"/>
  <c r="IO132" i="62" s="1"/>
  <c r="IX69" i="62"/>
  <c r="IY69" i="62" s="1"/>
  <c r="IZ69" i="62" s="1"/>
  <c r="LA112" i="58"/>
  <c r="JS26" i="62"/>
  <c r="LW104" i="58"/>
  <c r="LX104" i="58" s="1"/>
  <c r="IH36" i="61"/>
  <c r="II36" i="61" s="1"/>
  <c r="IJ36" i="61" s="1"/>
  <c r="ID196" i="62"/>
  <c r="LM74" i="58"/>
  <c r="LN74" i="58" s="1"/>
  <c r="IM125" i="62"/>
  <c r="IN125" i="62" s="1"/>
  <c r="IO125" i="62" s="1"/>
  <c r="HZ90" i="62"/>
  <c r="ID90" i="62" s="1"/>
  <c r="IP44" i="61"/>
  <c r="IQ44" i="61" s="1"/>
  <c r="IR44" i="61" s="1"/>
  <c r="ID170" i="62"/>
  <c r="JM253" i="62"/>
  <c r="JN253" i="62" s="1"/>
  <c r="JO253" i="62" s="1"/>
  <c r="JM26" i="62"/>
  <c r="JS162" i="62"/>
  <c r="JD21" i="61"/>
  <c r="JE21" i="61" s="1"/>
  <c r="JF21" i="61" s="1"/>
  <c r="JM90" i="62"/>
  <c r="JJ21" i="61"/>
  <c r="JK21" i="61" s="1"/>
  <c r="JL21" i="61" s="1"/>
  <c r="IP21" i="61"/>
  <c r="IQ21" i="61" s="1"/>
  <c r="IR21" i="61" s="1"/>
  <c r="IP14" i="61"/>
  <c r="IQ14" i="61" s="1"/>
  <c r="IR14" i="61" s="1"/>
  <c r="IM236" i="62"/>
  <c r="IN236" i="62" s="1"/>
  <c r="IO236" i="62" s="1"/>
  <c r="JM256" i="62"/>
  <c r="JN256" i="62" s="1"/>
  <c r="JO256" i="62" s="1"/>
  <c r="JS40" i="62"/>
  <c r="HZ132" i="62"/>
  <c r="ID132" i="62" s="1"/>
  <c r="LA74" i="58"/>
  <c r="ID26" i="62"/>
  <c r="IP15" i="61"/>
  <c r="IQ15" i="61" s="1"/>
  <c r="IR15" i="61" s="1"/>
  <c r="JM162" i="62"/>
  <c r="LA95" i="58"/>
  <c r="MN51" i="58"/>
  <c r="MO51" i="58" s="1"/>
  <c r="MP51" i="58" s="1"/>
  <c r="IM168" i="62"/>
  <c r="IN168" i="62" s="1"/>
  <c r="IO168" i="62" s="1"/>
  <c r="JM226" i="62"/>
  <c r="KW104" i="58"/>
  <c r="LA104" i="58" s="1"/>
  <c r="IP24" i="61"/>
  <c r="IQ24" i="61" s="1"/>
  <c r="IR24" i="61" s="1"/>
  <c r="HU34" i="61"/>
  <c r="HY34" i="61" s="1"/>
  <c r="LM92" i="58"/>
  <c r="LN92" i="58" s="1"/>
  <c r="IP39" i="61"/>
  <c r="IQ39" i="61" s="1"/>
  <c r="IR39" i="61" s="1"/>
  <c r="LA55" i="58"/>
  <c r="HZ152" i="62"/>
  <c r="ID152" i="62" s="1"/>
  <c r="ID72" i="62"/>
  <c r="IP11" i="61"/>
  <c r="IQ11" i="61" s="1"/>
  <c r="IR11" i="61" s="1"/>
  <c r="MN85" i="58"/>
  <c r="MR85" i="58" s="1"/>
  <c r="MS85" i="58" s="1"/>
  <c r="MT85" i="58" s="1"/>
  <c r="LA99" i="58"/>
  <c r="JS148" i="62"/>
  <c r="LW72" i="58"/>
  <c r="LX72" i="58" s="1"/>
  <c r="LW92" i="58"/>
  <c r="LX92" i="58" s="1"/>
  <c r="MH85" i="58"/>
  <c r="MI85" i="58" s="1"/>
  <c r="MJ85" i="58" s="1"/>
  <c r="LA71" i="58"/>
  <c r="JM130" i="62"/>
  <c r="JZ130" i="62" s="1"/>
  <c r="KA130" i="62" s="1"/>
  <c r="KB130" i="62" s="1"/>
  <c r="IX130" i="62"/>
  <c r="IY130" i="62" s="1"/>
  <c r="IZ130" i="62" s="1"/>
  <c r="MH95" i="58"/>
  <c r="MI95" i="58" s="1"/>
  <c r="MJ95" i="58" s="1"/>
  <c r="JS226" i="62"/>
  <c r="IH44" i="61"/>
  <c r="II44" i="61" s="1"/>
  <c r="IJ44" i="61" s="1"/>
  <c r="IM256" i="62"/>
  <c r="IN256" i="62" s="1"/>
  <c r="IO256" i="62" s="1"/>
  <c r="JD24" i="61"/>
  <c r="JE24" i="61" s="1"/>
  <c r="JF24" i="61" s="1"/>
  <c r="JD43" i="61"/>
  <c r="JE43" i="61" s="1"/>
  <c r="JF43" i="61" s="1"/>
  <c r="MN92" i="58"/>
  <c r="MR92" i="58" s="1"/>
  <c r="MS92" i="58" s="1"/>
  <c r="MT92" i="58" s="1"/>
  <c r="LA72" i="58"/>
  <c r="JS173" i="62"/>
  <c r="JT173" i="62" s="1"/>
  <c r="JU173" i="62" s="1"/>
  <c r="JM240" i="62"/>
  <c r="JN240" i="62" s="1"/>
  <c r="JO240" i="62" s="1"/>
  <c r="JV11" i="61"/>
  <c r="KF11" i="61" s="1"/>
  <c r="KG11" i="61" s="1"/>
  <c r="LA85" i="58"/>
  <c r="MN90" i="58"/>
  <c r="MO90" i="58" s="1"/>
  <c r="MP90" i="58" s="1"/>
  <c r="IH9" i="61"/>
  <c r="II9" i="61" s="1"/>
  <c r="IJ9" i="61" s="1"/>
  <c r="MN99" i="58"/>
  <c r="MO99" i="58" s="1"/>
  <c r="MP99" i="58" s="1"/>
  <c r="ID148" i="62"/>
  <c r="LW99" i="58"/>
  <c r="LX99" i="58" s="1"/>
  <c r="IH21" i="61"/>
  <c r="II21" i="61" s="1"/>
  <c r="IJ21" i="61" s="1"/>
  <c r="IM130" i="62"/>
  <c r="IN130" i="62" s="1"/>
  <c r="IO130" i="62" s="1"/>
  <c r="LW95" i="58"/>
  <c r="LX95" i="58" s="1"/>
  <c r="IX18" i="62"/>
  <c r="IY18" i="62" s="1"/>
  <c r="IZ18" i="62" s="1"/>
  <c r="ID226" i="62"/>
  <c r="IX24" i="61"/>
  <c r="IY24" i="61" s="1"/>
  <c r="IZ24" i="61" s="1"/>
  <c r="JS32" i="62"/>
  <c r="JJ43" i="61"/>
  <c r="JK43" i="61" s="1"/>
  <c r="JL43" i="61" s="1"/>
  <c r="MH92" i="58"/>
  <c r="MI92" i="58" s="1"/>
  <c r="MJ92" i="58" s="1"/>
  <c r="IX237" i="62"/>
  <c r="IY237" i="62" s="1"/>
  <c r="IZ237" i="62" s="1"/>
  <c r="MN72" i="58"/>
  <c r="MO72" i="58" s="1"/>
  <c r="MP72" i="58" s="1"/>
  <c r="JM173" i="62"/>
  <c r="JS240" i="62"/>
  <c r="MH90" i="58"/>
  <c r="MU90" i="58" s="1"/>
  <c r="MV90" i="58" s="1"/>
  <c r="MW90" i="58" s="1"/>
  <c r="IM207" i="62"/>
  <c r="IN207" i="62" s="1"/>
  <c r="IO207" i="62" s="1"/>
  <c r="MH70" i="58"/>
  <c r="MU70" i="58" s="1"/>
  <c r="MV70" i="58" s="1"/>
  <c r="MW70" i="58" s="1"/>
  <c r="IX148" i="62"/>
  <c r="IY148" i="62" s="1"/>
  <c r="IZ148" i="62" s="1"/>
  <c r="JJ24" i="61"/>
  <c r="JK24" i="61" s="1"/>
  <c r="JL24" i="61" s="1"/>
  <c r="IP256" i="62"/>
  <c r="IQ256" i="62" s="1"/>
  <c r="IR256" i="62" s="1"/>
  <c r="JM32" i="62"/>
  <c r="HU43" i="61"/>
  <c r="HY43" i="61" s="1"/>
  <c r="LA92" i="58"/>
  <c r="JM237" i="62"/>
  <c r="JN237" i="62" s="1"/>
  <c r="JO237" i="62" s="1"/>
  <c r="MH72" i="58"/>
  <c r="MI72" i="58" s="1"/>
  <c r="MJ72" i="58" s="1"/>
  <c r="LM90" i="58"/>
  <c r="LN90" i="58" s="1"/>
  <c r="LW86" i="58"/>
  <c r="LX86" i="58" s="1"/>
  <c r="LW90" i="58"/>
  <c r="LX90" i="58" s="1"/>
  <c r="LA70" i="58"/>
  <c r="IP241" i="62"/>
  <c r="IQ241" i="62" s="1"/>
  <c r="IR241" i="62" s="1"/>
  <c r="LM95" i="58"/>
  <c r="LN95" i="58" s="1"/>
  <c r="JM38" i="62"/>
  <c r="IM147" i="62"/>
  <c r="IN147" i="62" s="1"/>
  <c r="IO147" i="62" s="1"/>
  <c r="IH33" i="61"/>
  <c r="II33" i="61" s="1"/>
  <c r="IJ33" i="61" s="1"/>
  <c r="IM32" i="62"/>
  <c r="IN32" i="62" s="1"/>
  <c r="IO32" i="62" s="1"/>
  <c r="IH43" i="61"/>
  <c r="II43" i="61" s="1"/>
  <c r="IJ43" i="61" s="1"/>
  <c r="JS237" i="62"/>
  <c r="MO113" i="58"/>
  <c r="MP113" i="58" s="1"/>
  <c r="JM120" i="62"/>
  <c r="IX132" i="62"/>
  <c r="IY132" i="62" s="1"/>
  <c r="IZ132" i="62" s="1"/>
  <c r="LA90" i="58"/>
  <c r="IX162" i="62"/>
  <c r="IY162" i="62" s="1"/>
  <c r="IZ162" i="62" s="1"/>
  <c r="LW84" i="58"/>
  <c r="LX84" i="58" s="1"/>
  <c r="MN95" i="58"/>
  <c r="MR95" i="58" s="1"/>
  <c r="MS95" i="58" s="1"/>
  <c r="MT95" i="58" s="1"/>
  <c r="JM147" i="62"/>
  <c r="JM190" i="62"/>
  <c r="IX32" i="62"/>
  <c r="IY32" i="62" s="1"/>
  <c r="IZ32" i="62" s="1"/>
  <c r="IP43" i="61"/>
  <c r="IQ43" i="61" s="1"/>
  <c r="IR43" i="61" s="1"/>
  <c r="IM237" i="62"/>
  <c r="IN237" i="62" s="1"/>
  <c r="IO237" i="62" s="1"/>
  <c r="JS120" i="62"/>
  <c r="JM140" i="62"/>
  <c r="IM162" i="62"/>
  <c r="IN162" i="62" s="1"/>
  <c r="IO162" i="62" s="1"/>
  <c r="JD10" i="61"/>
  <c r="JE10" i="61" s="1"/>
  <c r="JF10" i="61" s="1"/>
  <c r="HU36" i="61"/>
  <c r="HY36" i="61" s="1"/>
  <c r="JS190" i="62"/>
  <c r="JW190" i="62" s="1"/>
  <c r="JX190" i="62" s="1"/>
  <c r="JY190" i="62" s="1"/>
  <c r="ID82" i="62"/>
  <c r="LM78" i="58"/>
  <c r="LN78" i="58" s="1"/>
  <c r="ID237" i="62"/>
  <c r="IM241" i="62"/>
  <c r="IN241" i="62" s="1"/>
  <c r="IO241" i="62" s="1"/>
  <c r="JS140" i="62"/>
  <c r="JW140" i="62" s="1"/>
  <c r="JX140" i="62" s="1"/>
  <c r="JY140" i="62" s="1"/>
  <c r="JM59" i="62"/>
  <c r="LM50" i="58"/>
  <c r="LN50" i="58" s="1"/>
  <c r="IX36" i="62"/>
  <c r="IY36" i="62" s="1"/>
  <c r="IZ36" i="62" s="1"/>
  <c r="IM93" i="62"/>
  <c r="IN93" i="62" s="1"/>
  <c r="IO93" i="62" s="1"/>
  <c r="LW71" i="58"/>
  <c r="LX71" i="58" s="1"/>
  <c r="JM36" i="62"/>
  <c r="JN36" i="62" s="1"/>
  <c r="JO36" i="62" s="1"/>
  <c r="IP36" i="61"/>
  <c r="IQ36" i="61" s="1"/>
  <c r="IR36" i="61" s="1"/>
  <c r="MH47" i="58"/>
  <c r="MU47" i="58" s="1"/>
  <c r="MV47" i="58" s="1"/>
  <c r="MW47" i="58" s="1"/>
  <c r="JS82" i="62"/>
  <c r="JD34" i="61"/>
  <c r="JE34" i="61" s="1"/>
  <c r="JF34" i="61" s="1"/>
  <c r="LW78" i="58"/>
  <c r="LX78" i="58" s="1"/>
  <c r="ID140" i="62"/>
  <c r="LW74" i="58"/>
  <c r="LX74" i="58" s="1"/>
  <c r="LM85" i="58"/>
  <c r="LN85" i="58" s="1"/>
  <c r="JS59" i="62"/>
  <c r="JM204" i="62"/>
  <c r="JZ204" i="62" s="1"/>
  <c r="KA204" i="62" s="1"/>
  <c r="KB204" i="62" s="1"/>
  <c r="IP100" i="62"/>
  <c r="IQ100" i="62" s="1"/>
  <c r="IR100" i="62" s="1"/>
  <c r="JS36" i="62"/>
  <c r="JT36" i="62" s="1"/>
  <c r="JU36" i="62" s="1"/>
  <c r="JJ36" i="61"/>
  <c r="JK36" i="61" s="1"/>
  <c r="JL36" i="61" s="1"/>
  <c r="MN47" i="58"/>
  <c r="MR47" i="58" s="1"/>
  <c r="MS47" i="58" s="1"/>
  <c r="MT47" i="58" s="1"/>
  <c r="LM104" i="58"/>
  <c r="LN104" i="58" s="1"/>
  <c r="JM82" i="62"/>
  <c r="IX34" i="61"/>
  <c r="IY34" i="61" s="1"/>
  <c r="IZ34" i="61" s="1"/>
  <c r="LA78" i="58"/>
  <c r="JS170" i="62"/>
  <c r="IX152" i="62"/>
  <c r="IY152" i="62" s="1"/>
  <c r="IZ152" i="62" s="1"/>
  <c r="JJ9" i="61"/>
  <c r="JK9" i="61" s="1"/>
  <c r="JL9" i="61" s="1"/>
  <c r="IM59" i="62"/>
  <c r="IN59" i="62" s="1"/>
  <c r="IO59" i="62" s="1"/>
  <c r="ID204" i="62"/>
  <c r="IX10" i="61"/>
  <c r="IY10" i="61" s="1"/>
  <c r="IZ10" i="61" s="1"/>
  <c r="JJ10" i="61"/>
  <c r="JK10" i="61" s="1"/>
  <c r="JL10" i="61" s="1"/>
  <c r="HY10" i="61"/>
  <c r="IH10" i="61"/>
  <c r="II10" i="61" s="1"/>
  <c r="IJ10" i="61" s="1"/>
  <c r="ID36" i="62"/>
  <c r="MN78" i="58"/>
  <c r="MR78" i="58" s="1"/>
  <c r="MS78" i="58" s="1"/>
  <c r="MT78" i="58" s="1"/>
  <c r="JM170" i="62"/>
  <c r="HY9" i="61"/>
  <c r="IX59" i="62"/>
  <c r="IY59" i="62" s="1"/>
  <c r="IZ59" i="62" s="1"/>
  <c r="IM100" i="62"/>
  <c r="IN100" i="62" s="1"/>
  <c r="IO100" i="62" s="1"/>
  <c r="JS204" i="62"/>
  <c r="JW204" i="62" s="1"/>
  <c r="JX204" i="62" s="1"/>
  <c r="JY204" i="62" s="1"/>
  <c r="IM36" i="62"/>
  <c r="IN36" i="62" s="1"/>
  <c r="IO36" i="62" s="1"/>
  <c r="ID87" i="62"/>
  <c r="ID156" i="62"/>
  <c r="IM238" i="62"/>
  <c r="IN238" i="62" s="1"/>
  <c r="IO238" i="62" s="1"/>
  <c r="JM150" i="62"/>
  <c r="IX240" i="62"/>
  <c r="IY240" i="62" s="1"/>
  <c r="IZ240" i="62" s="1"/>
  <c r="MN55" i="58"/>
  <c r="MO55" i="58" s="1"/>
  <c r="MP55" i="58" s="1"/>
  <c r="JS84" i="62"/>
  <c r="LA57" i="58"/>
  <c r="LM57" i="58"/>
  <c r="LN57" i="58" s="1"/>
  <c r="IM218" i="62"/>
  <c r="IN218" i="62" s="1"/>
  <c r="IO218" i="62" s="1"/>
  <c r="IX26" i="61"/>
  <c r="IY26" i="61" s="1"/>
  <c r="IZ26" i="61" s="1"/>
  <c r="MH77" i="58"/>
  <c r="MU77" i="58" s="1"/>
  <c r="MV77" i="58" s="1"/>
  <c r="MW77" i="58" s="1"/>
  <c r="LW51" i="58"/>
  <c r="LX51" i="58" s="1"/>
  <c r="LM77" i="58"/>
  <c r="LN77" i="58" s="1"/>
  <c r="ID159" i="62"/>
  <c r="IX168" i="62"/>
  <c r="IY168" i="62" s="1"/>
  <c r="IZ168" i="62" s="1"/>
  <c r="ID33" i="62"/>
  <c r="MN57" i="58"/>
  <c r="MR57" i="58" s="1"/>
  <c r="MS57" i="58" s="1"/>
  <c r="MT57" i="58" s="1"/>
  <c r="JM27" i="62"/>
  <c r="IX259" i="62"/>
  <c r="IY259" i="62" s="1"/>
  <c r="IZ259" i="62" s="1"/>
  <c r="IX215" i="62"/>
  <c r="IY215" i="62" s="1"/>
  <c r="IZ215" i="62" s="1"/>
  <c r="IH26" i="61"/>
  <c r="II26" i="61" s="1"/>
  <c r="IJ26" i="61" s="1"/>
  <c r="MN77" i="58"/>
  <c r="MR77" i="58" s="1"/>
  <c r="MS77" i="58" s="1"/>
  <c r="MT77" i="58" s="1"/>
  <c r="IP93" i="62"/>
  <c r="IQ93" i="62" s="1"/>
  <c r="IR93" i="62" s="1"/>
  <c r="LM71" i="58"/>
  <c r="LN71" i="58" s="1"/>
  <c r="ID27" i="62"/>
  <c r="IX218" i="62"/>
  <c r="IY218" i="62" s="1"/>
  <c r="IZ218" i="62" s="1"/>
  <c r="JM215" i="62"/>
  <c r="IP26" i="61"/>
  <c r="IQ26" i="61" s="1"/>
  <c r="IR26" i="61" s="1"/>
  <c r="LA77" i="58"/>
  <c r="ID214" i="62"/>
  <c r="IM171" i="62"/>
  <c r="IN171" i="62" s="1"/>
  <c r="IO171" i="62" s="1"/>
  <c r="LW50" i="58"/>
  <c r="LX50" i="58" s="1"/>
  <c r="IX28" i="61"/>
  <c r="IY28" i="61" s="1"/>
  <c r="IZ28" i="61" s="1"/>
  <c r="JS215" i="62"/>
  <c r="JW215" i="62" s="1"/>
  <c r="JX215" i="62" s="1"/>
  <c r="JY215" i="62" s="1"/>
  <c r="JD26" i="61"/>
  <c r="JE26" i="61" s="1"/>
  <c r="JF26" i="61" s="1"/>
  <c r="JS214" i="62"/>
  <c r="JT214" i="62" s="1"/>
  <c r="JU214" i="62" s="1"/>
  <c r="IP36" i="62"/>
  <c r="IQ36" i="62" s="1"/>
  <c r="IR36" i="62" s="1"/>
  <c r="IH32" i="61"/>
  <c r="II32" i="61" s="1"/>
  <c r="IJ32" i="61" s="1"/>
  <c r="JS108" i="62"/>
  <c r="IM215" i="62"/>
  <c r="IN215" i="62" s="1"/>
  <c r="IO215" i="62" s="1"/>
  <c r="JJ26" i="61"/>
  <c r="JK26" i="61" s="1"/>
  <c r="JL26" i="61" s="1"/>
  <c r="IH28" i="61"/>
  <c r="II28" i="61" s="1"/>
  <c r="IJ28" i="61" s="1"/>
  <c r="JM108" i="62"/>
  <c r="LA66" i="58"/>
  <c r="HY26" i="61"/>
  <c r="IX93" i="62"/>
  <c r="IY93" i="62" s="1"/>
  <c r="IZ93" i="62" s="1"/>
  <c r="MH53" i="58"/>
  <c r="MI53" i="58" s="1"/>
  <c r="MJ53" i="58" s="1"/>
  <c r="ID108" i="62"/>
  <c r="MN66" i="58"/>
  <c r="MR66" i="58" s="1"/>
  <c r="MS66" i="58" s="1"/>
  <c r="MT66" i="58" s="1"/>
  <c r="IX94" i="62"/>
  <c r="IY94" i="62" s="1"/>
  <c r="IZ94" i="62" s="1"/>
  <c r="LW53" i="58"/>
  <c r="LX53" i="58" s="1"/>
  <c r="LW79" i="58"/>
  <c r="LX79" i="58" s="1"/>
  <c r="MH66" i="58"/>
  <c r="MI66" i="58" s="1"/>
  <c r="MJ66" i="58" s="1"/>
  <c r="IH18" i="61"/>
  <c r="II18" i="61" s="1"/>
  <c r="IJ18" i="61" s="1"/>
  <c r="LM93" i="58"/>
  <c r="LN93" i="58" s="1"/>
  <c r="LM94" i="58"/>
  <c r="LN94" i="58" s="1"/>
  <c r="LM53" i="58"/>
  <c r="LN53" i="58" s="1"/>
  <c r="JJ18" i="61"/>
  <c r="JK18" i="61" s="1"/>
  <c r="JL18" i="61" s="1"/>
  <c r="JM177" i="62"/>
  <c r="JN177" i="62" s="1"/>
  <c r="JO177" i="62" s="1"/>
  <c r="HY37" i="61"/>
  <c r="JS75" i="62"/>
  <c r="JW75" i="62" s="1"/>
  <c r="JX75" i="62" s="1"/>
  <c r="JY75" i="62" s="1"/>
  <c r="LW32" i="58"/>
  <c r="LX32" i="58" s="1"/>
  <c r="MN53" i="58"/>
  <c r="MO53" i="58" s="1"/>
  <c r="MP53" i="58" s="1"/>
  <c r="LA53" i="58"/>
  <c r="ID220" i="62"/>
  <c r="IX30" i="62"/>
  <c r="IY30" i="62" s="1"/>
  <c r="IZ30" i="62" s="1"/>
  <c r="KW32" i="58"/>
  <c r="LA32" i="58" s="1"/>
  <c r="HY28" i="61"/>
  <c r="IX150" i="62"/>
  <c r="IY150" i="62" s="1"/>
  <c r="IZ150" i="62" s="1"/>
  <c r="LW67" i="58"/>
  <c r="LX67" i="58" s="1"/>
  <c r="LW100" i="58"/>
  <c r="LX100" i="58" s="1"/>
  <c r="JM168" i="62"/>
  <c r="JN168" i="62" s="1"/>
  <c r="JO168" i="62" s="1"/>
  <c r="IM212" i="62"/>
  <c r="IN212" i="62" s="1"/>
  <c r="IO212" i="62" s="1"/>
  <c r="IX89" i="62"/>
  <c r="IY89" i="62" s="1"/>
  <c r="IZ89" i="62" s="1"/>
  <c r="JM238" i="62"/>
  <c r="JN238" i="62" s="1"/>
  <c r="JO238" i="62" s="1"/>
  <c r="IP46" i="62"/>
  <c r="IQ46" i="62" s="1"/>
  <c r="IR46" i="62" s="1"/>
  <c r="LW55" i="58"/>
  <c r="LX55" i="58" s="1"/>
  <c r="LA81" i="58"/>
  <c r="IP9" i="61"/>
  <c r="IQ9" i="61" s="1"/>
  <c r="IR9" i="61" s="1"/>
  <c r="MR108" i="58"/>
  <c r="MS108" i="58" s="1"/>
  <c r="MT108" i="58" s="1"/>
  <c r="IX156" i="62"/>
  <c r="IY156" i="62" s="1"/>
  <c r="IZ156" i="62" s="1"/>
  <c r="LW81" i="58"/>
  <c r="LX81" i="58" s="1"/>
  <c r="LA67" i="58"/>
  <c r="LM70" i="58"/>
  <c r="LN70" i="58" s="1"/>
  <c r="IX159" i="62"/>
  <c r="IY159" i="62" s="1"/>
  <c r="IZ159" i="62" s="1"/>
  <c r="LM111" i="58"/>
  <c r="LN111" i="58" s="1"/>
  <c r="IM89" i="62"/>
  <c r="IN89" i="62" s="1"/>
  <c r="IO89" i="62" s="1"/>
  <c r="HZ238" i="62"/>
  <c r="ID238" i="62" s="1"/>
  <c r="JS110" i="62"/>
  <c r="JS117" i="62"/>
  <c r="JT117" i="62" s="1"/>
  <c r="JU117" i="62" s="1"/>
  <c r="MH55" i="58"/>
  <c r="MU55" i="58" s="1"/>
  <c r="MV55" i="58" s="1"/>
  <c r="MW55" i="58" s="1"/>
  <c r="JM156" i="62"/>
  <c r="IM146" i="62"/>
  <c r="IN146" i="62" s="1"/>
  <c r="IO146" i="62" s="1"/>
  <c r="JS156" i="62"/>
  <c r="JT156" i="62" s="1"/>
  <c r="JU156" i="62" s="1"/>
  <c r="MN32" i="58"/>
  <c r="MR32" i="58" s="1"/>
  <c r="MS32" i="58" s="1"/>
  <c r="MT32" i="58" s="1"/>
  <c r="LM100" i="58"/>
  <c r="LN100" i="58" s="1"/>
  <c r="HZ168" i="62"/>
  <c r="ID168" i="62" s="1"/>
  <c r="JM63" i="62"/>
  <c r="MN38" i="58"/>
  <c r="MR38" i="58" s="1"/>
  <c r="MS38" i="58" s="1"/>
  <c r="MT38" i="58" s="1"/>
  <c r="MH32" i="58"/>
  <c r="MU32" i="58" s="1"/>
  <c r="MV32" i="58" s="1"/>
  <c r="MW32" i="58" s="1"/>
  <c r="MH54" i="58"/>
  <c r="MI54" i="58" s="1"/>
  <c r="MJ54" i="58" s="1"/>
  <c r="LM67" i="58"/>
  <c r="LN67" i="58" s="1"/>
  <c r="IX251" i="62"/>
  <c r="IY251" i="62" s="1"/>
  <c r="IZ251" i="62" s="1"/>
  <c r="LA100" i="58"/>
  <c r="LM51" i="58"/>
  <c r="LN51" i="58" s="1"/>
  <c r="JS159" i="62"/>
  <c r="JW159" i="62" s="1"/>
  <c r="JX159" i="62" s="1"/>
  <c r="JY159" i="62" s="1"/>
  <c r="LM66" i="58"/>
  <c r="LN66" i="58" s="1"/>
  <c r="JM110" i="62"/>
  <c r="JZ110" i="62" s="1"/>
  <c r="KA110" i="62" s="1"/>
  <c r="KB110" i="62" s="1"/>
  <c r="JM220" i="62"/>
  <c r="JZ220" i="62" s="1"/>
  <c r="KA220" i="62" s="1"/>
  <c r="KB220" i="62" s="1"/>
  <c r="JM117" i="62"/>
  <c r="LM55" i="58"/>
  <c r="LN55" i="58" s="1"/>
  <c r="IP77" i="62"/>
  <c r="IQ77" i="62" s="1"/>
  <c r="IR77" i="62" s="1"/>
  <c r="LA94" i="58"/>
  <c r="JM146" i="62"/>
  <c r="JN146" i="62" s="1"/>
  <c r="JO146" i="62" s="1"/>
  <c r="IM208" i="62"/>
  <c r="IN208" i="62" s="1"/>
  <c r="IO208" i="62" s="1"/>
  <c r="MH38" i="58"/>
  <c r="MU38" i="58" s="1"/>
  <c r="MV38" i="58" s="1"/>
  <c r="MW38" i="58" s="1"/>
  <c r="LW102" i="58"/>
  <c r="LX102" i="58" s="1"/>
  <c r="MN67" i="58"/>
  <c r="MR67" i="58" s="1"/>
  <c r="MS67" i="58" s="1"/>
  <c r="MT67" i="58" s="1"/>
  <c r="IX46" i="62"/>
  <c r="IY46" i="62" s="1"/>
  <c r="IZ46" i="62" s="1"/>
  <c r="MH100" i="58"/>
  <c r="MU100" i="58" s="1"/>
  <c r="MV100" i="58" s="1"/>
  <c r="MW100" i="58" s="1"/>
  <c r="JM159" i="62"/>
  <c r="JM105" i="62"/>
  <c r="JN105" i="62" s="1"/>
  <c r="JO105" i="62" s="1"/>
  <c r="IM110" i="62"/>
  <c r="IN110" i="62" s="1"/>
  <c r="IO110" i="62" s="1"/>
  <c r="LW77" i="58"/>
  <c r="LX77" i="58" s="1"/>
  <c r="IX220" i="62"/>
  <c r="IY220" i="62" s="1"/>
  <c r="IZ220" i="62" s="1"/>
  <c r="IM117" i="62"/>
  <c r="IN117" i="62" s="1"/>
  <c r="IO117" i="62" s="1"/>
  <c r="MH94" i="58"/>
  <c r="MU94" i="58" s="1"/>
  <c r="MV94" i="58" s="1"/>
  <c r="MW94" i="58" s="1"/>
  <c r="IX146" i="62"/>
  <c r="IY146" i="62" s="1"/>
  <c r="IZ146" i="62" s="1"/>
  <c r="IM170" i="62"/>
  <c r="IN170" i="62" s="1"/>
  <c r="IO170" i="62" s="1"/>
  <c r="HZ150" i="62"/>
  <c r="ID150" i="62" s="1"/>
  <c r="MN54" i="58"/>
  <c r="MR54" i="58" s="1"/>
  <c r="MS54" i="58" s="1"/>
  <c r="MT54" i="58" s="1"/>
  <c r="IX63" i="62"/>
  <c r="IY63" i="62" s="1"/>
  <c r="IZ63" i="62" s="1"/>
  <c r="JV10" i="61"/>
  <c r="IM63" i="62"/>
  <c r="IN63" i="62" s="1"/>
  <c r="IO63" i="62" s="1"/>
  <c r="LA102" i="58"/>
  <c r="LM38" i="58"/>
  <c r="LN38" i="58" s="1"/>
  <c r="MH67" i="58"/>
  <c r="MU67" i="58" s="1"/>
  <c r="MV67" i="58" s="1"/>
  <c r="MW67" i="58" s="1"/>
  <c r="LA79" i="58"/>
  <c r="IX105" i="62"/>
  <c r="IY105" i="62" s="1"/>
  <c r="IZ105" i="62" s="1"/>
  <c r="IX110" i="62"/>
  <c r="IY110" i="62" s="1"/>
  <c r="IZ110" i="62" s="1"/>
  <c r="IM220" i="62"/>
  <c r="IN220" i="62" s="1"/>
  <c r="IO220" i="62" s="1"/>
  <c r="MN62" i="58"/>
  <c r="MR62" i="58" s="1"/>
  <c r="MS62" i="58" s="1"/>
  <c r="MT62" i="58" s="1"/>
  <c r="IX77" i="62"/>
  <c r="IY77" i="62" s="1"/>
  <c r="IZ77" i="62" s="1"/>
  <c r="IX117" i="62"/>
  <c r="IY117" i="62" s="1"/>
  <c r="IZ117" i="62" s="1"/>
  <c r="IX173" i="62"/>
  <c r="IY173" i="62" s="1"/>
  <c r="IZ173" i="62" s="1"/>
  <c r="JM83" i="62"/>
  <c r="JZ83" i="62" s="1"/>
  <c r="KA83" i="62" s="1"/>
  <c r="KB83" i="62" s="1"/>
  <c r="MN94" i="58"/>
  <c r="MR94" i="58" s="1"/>
  <c r="MS94" i="58" s="1"/>
  <c r="MT94" i="58" s="1"/>
  <c r="JS146" i="62"/>
  <c r="JS63" i="62"/>
  <c r="JT63" i="62" s="1"/>
  <c r="JU63" i="62" s="1"/>
  <c r="ID63" i="62"/>
  <c r="JD37" i="61"/>
  <c r="JE37" i="61" s="1"/>
  <c r="JF37" i="61" s="1"/>
  <c r="MN102" i="58"/>
  <c r="MR102" i="58" s="1"/>
  <c r="MS102" i="58" s="1"/>
  <c r="MT102" i="58" s="1"/>
  <c r="IX84" i="62"/>
  <c r="IY84" i="62" s="1"/>
  <c r="IZ84" i="62" s="1"/>
  <c r="IX144" i="62"/>
  <c r="IY144" i="62" s="1"/>
  <c r="IZ144" i="62" s="1"/>
  <c r="MH79" i="58"/>
  <c r="MI79" i="58" s="1"/>
  <c r="MJ79" i="58" s="1"/>
  <c r="IX135" i="62"/>
  <c r="IY135" i="62" s="1"/>
  <c r="IZ135" i="62" s="1"/>
  <c r="JS143" i="62"/>
  <c r="JT143" i="62" s="1"/>
  <c r="JU143" i="62" s="1"/>
  <c r="JS239" i="62"/>
  <c r="JW239" i="62" s="1"/>
  <c r="JX239" i="62" s="1"/>
  <c r="JY239" i="62" s="1"/>
  <c r="JS220" i="62"/>
  <c r="MH62" i="58"/>
  <c r="MU62" i="58" s="1"/>
  <c r="MV62" i="58" s="1"/>
  <c r="MW62" i="58" s="1"/>
  <c r="ID117" i="62"/>
  <c r="IM240" i="62"/>
  <c r="IN240" i="62" s="1"/>
  <c r="IO240" i="62" s="1"/>
  <c r="JM33" i="62"/>
  <c r="ID146" i="62"/>
  <c r="MN79" i="58"/>
  <c r="MR79" i="58" s="1"/>
  <c r="MS79" i="58" s="1"/>
  <c r="MT79" i="58" s="1"/>
  <c r="HZ259" i="62"/>
  <c r="ID259" i="62" s="1"/>
  <c r="IM135" i="62"/>
  <c r="IN135" i="62" s="1"/>
  <c r="IO135" i="62" s="1"/>
  <c r="JM143" i="62"/>
  <c r="JN143" i="62" s="1"/>
  <c r="JO143" i="62" s="1"/>
  <c r="JM239" i="62"/>
  <c r="LA62" i="58"/>
  <c r="HZ75" i="62"/>
  <c r="ID75" i="62" s="1"/>
  <c r="JS33" i="62"/>
  <c r="IX124" i="62"/>
  <c r="IY124" i="62" s="1"/>
  <c r="IZ124" i="62" s="1"/>
  <c r="IP28" i="61"/>
  <c r="IQ28" i="61" s="1"/>
  <c r="IR28" i="61" s="1"/>
  <c r="IM144" i="62"/>
  <c r="IN144" i="62" s="1"/>
  <c r="IO144" i="62" s="1"/>
  <c r="JS259" i="62"/>
  <c r="IX143" i="62"/>
  <c r="IY143" i="62" s="1"/>
  <c r="IZ143" i="62" s="1"/>
  <c r="IM239" i="62"/>
  <c r="IN239" i="62" s="1"/>
  <c r="IO239" i="62" s="1"/>
  <c r="LW37" i="58"/>
  <c r="LX37" i="58" s="1"/>
  <c r="LW62" i="58"/>
  <c r="LX62" i="58" s="1"/>
  <c r="JM75" i="62"/>
  <c r="JN75" i="62" s="1"/>
  <c r="JO75" i="62" s="1"/>
  <c r="IM177" i="62"/>
  <c r="IN177" i="62" s="1"/>
  <c r="IO177" i="62" s="1"/>
  <c r="JM124" i="62"/>
  <c r="MN100" i="58"/>
  <c r="MR100" i="58" s="1"/>
  <c r="MS100" i="58" s="1"/>
  <c r="MT100" i="58" s="1"/>
  <c r="JS238" i="62"/>
  <c r="IM84" i="62"/>
  <c r="IN84" i="62" s="1"/>
  <c r="IO84" i="62" s="1"/>
  <c r="IH37" i="61"/>
  <c r="II37" i="61" s="1"/>
  <c r="IJ37" i="61" s="1"/>
  <c r="LM32" i="58"/>
  <c r="LN32" i="58" s="1"/>
  <c r="HZ84" i="62"/>
  <c r="ID84" i="62" s="1"/>
  <c r="HZ164" i="62"/>
  <c r="ID164" i="62" s="1"/>
  <c r="IX27" i="62"/>
  <c r="IY27" i="62" s="1"/>
  <c r="IZ27" i="62" s="1"/>
  <c r="IM259" i="62"/>
  <c r="IN259" i="62" s="1"/>
  <c r="IO259" i="62" s="1"/>
  <c r="IP38" i="61"/>
  <c r="IQ38" i="61" s="1"/>
  <c r="IR38" i="61" s="1"/>
  <c r="IM143" i="62"/>
  <c r="IN143" i="62" s="1"/>
  <c r="IO143" i="62" s="1"/>
  <c r="IM30" i="62"/>
  <c r="IN30" i="62" s="1"/>
  <c r="IO30" i="62" s="1"/>
  <c r="IX239" i="62"/>
  <c r="IY239" i="62" s="1"/>
  <c r="IZ239" i="62" s="1"/>
  <c r="IX170" i="62"/>
  <c r="IY170" i="62" s="1"/>
  <c r="IZ170" i="62" s="1"/>
  <c r="MH109" i="58"/>
  <c r="MU109" i="58" s="1"/>
  <c r="MV109" i="58" s="1"/>
  <c r="MW109" i="58" s="1"/>
  <c r="LM62" i="58"/>
  <c r="LN62" i="58" s="1"/>
  <c r="MN81" i="58"/>
  <c r="MR81" i="58" s="1"/>
  <c r="MS81" i="58" s="1"/>
  <c r="MT81" i="58" s="1"/>
  <c r="IX177" i="62"/>
  <c r="IY177" i="62" s="1"/>
  <c r="IZ177" i="62" s="1"/>
  <c r="ID124" i="62"/>
  <c r="JJ37" i="61"/>
  <c r="JK37" i="61" s="1"/>
  <c r="JL37" i="61" s="1"/>
  <c r="IP37" i="61"/>
  <c r="IQ37" i="61" s="1"/>
  <c r="IR37" i="61" s="1"/>
  <c r="JM84" i="62"/>
  <c r="JJ28" i="61"/>
  <c r="JK28" i="61" s="1"/>
  <c r="JL28" i="61" s="1"/>
  <c r="JD28" i="61"/>
  <c r="JE28" i="61" s="1"/>
  <c r="JF28" i="61" s="1"/>
  <c r="JS27" i="62"/>
  <c r="LA109" i="58"/>
  <c r="LW109" i="58"/>
  <c r="LX109" i="58" s="1"/>
  <c r="MH81" i="58"/>
  <c r="MI81" i="58" s="1"/>
  <c r="MJ81" i="58" s="1"/>
  <c r="JV9" i="61"/>
  <c r="JZ9" i="61" s="1"/>
  <c r="KA9" i="61" s="1"/>
  <c r="ID177" i="62"/>
  <c r="LW85" i="58"/>
  <c r="LX85" i="58" s="1"/>
  <c r="MN70" i="58"/>
  <c r="MR70" i="58" s="1"/>
  <c r="MS70" i="58" s="1"/>
  <c r="MT70" i="58" s="1"/>
  <c r="JS124" i="62"/>
  <c r="JW124" i="62" s="1"/>
  <c r="JX124" i="62" s="1"/>
  <c r="JY124" i="62" s="1"/>
  <c r="IM108" i="62"/>
  <c r="IN108" i="62" s="1"/>
  <c r="IO108" i="62" s="1"/>
  <c r="LW93" i="58"/>
  <c r="LX93" i="58" s="1"/>
  <c r="IX108" i="62"/>
  <c r="IY108" i="62" s="1"/>
  <c r="IZ108" i="62" s="1"/>
  <c r="IM150" i="62"/>
  <c r="IN150" i="62" s="1"/>
  <c r="IO150" i="62" s="1"/>
  <c r="JM74" i="62"/>
  <c r="JN74" i="62" s="1"/>
  <c r="JO74" i="62" s="1"/>
  <c r="JS105" i="62"/>
  <c r="HY18" i="61"/>
  <c r="IX214" i="62"/>
  <c r="IY214" i="62" s="1"/>
  <c r="IZ214" i="62" s="1"/>
  <c r="JM196" i="62"/>
  <c r="JN196" i="62" s="1"/>
  <c r="JO196" i="62" s="1"/>
  <c r="ID74" i="62"/>
  <c r="IM105" i="62"/>
  <c r="IN105" i="62" s="1"/>
  <c r="IO105" i="62" s="1"/>
  <c r="JS207" i="62"/>
  <c r="JW207" i="62" s="1"/>
  <c r="JX207" i="62" s="1"/>
  <c r="JY207" i="62" s="1"/>
  <c r="IM124" i="62"/>
  <c r="IN124" i="62" s="1"/>
  <c r="IO124" i="62" s="1"/>
  <c r="ID105" i="62"/>
  <c r="JM214" i="62"/>
  <c r="HY15" i="61"/>
  <c r="IM94" i="62"/>
  <c r="IN94" i="62" s="1"/>
  <c r="IO94" i="62" s="1"/>
  <c r="IM148" i="62"/>
  <c r="IN148" i="62" s="1"/>
  <c r="IO148" i="62" s="1"/>
  <c r="IH15" i="61"/>
  <c r="II15" i="61" s="1"/>
  <c r="IJ15" i="61" s="1"/>
  <c r="LW57" i="58"/>
  <c r="LX57" i="58" s="1"/>
  <c r="ID189" i="62"/>
  <c r="IX15" i="61"/>
  <c r="IY15" i="61" s="1"/>
  <c r="IZ15" i="61" s="1"/>
  <c r="JS87" i="62"/>
  <c r="JW87" i="62" s="1"/>
  <c r="JX87" i="62" s="1"/>
  <c r="JY87" i="62" s="1"/>
  <c r="JD18" i="61"/>
  <c r="JE18" i="61" s="1"/>
  <c r="JF18" i="61" s="1"/>
  <c r="LW54" i="58"/>
  <c r="LX54" i="58" s="1"/>
  <c r="JD15" i="61"/>
  <c r="JE15" i="61" s="1"/>
  <c r="JF15" i="61" s="1"/>
  <c r="JS74" i="62"/>
  <c r="MH51" i="58"/>
  <c r="MI51" i="58" s="1"/>
  <c r="MJ51" i="58" s="1"/>
  <c r="IP18" i="61"/>
  <c r="IQ18" i="61" s="1"/>
  <c r="IR18" i="61" s="1"/>
  <c r="JS150" i="62"/>
  <c r="JW150" i="62" s="1"/>
  <c r="JX150" i="62" s="1"/>
  <c r="JY150" i="62" s="1"/>
  <c r="IM74" i="62"/>
  <c r="IN74" i="62" s="1"/>
  <c r="IO74" i="62" s="1"/>
  <c r="LA51" i="58"/>
  <c r="IX18" i="61"/>
  <c r="IY18" i="61" s="1"/>
  <c r="IZ18" i="61" s="1"/>
  <c r="IM173" i="62"/>
  <c r="IN173" i="62" s="1"/>
  <c r="IO173" i="62" s="1"/>
  <c r="JJ19" i="61"/>
  <c r="JK19" i="61" s="1"/>
  <c r="JL19" i="61" s="1"/>
  <c r="HY19" i="61"/>
  <c r="IP6" i="61"/>
  <c r="IQ6" i="61" s="1"/>
  <c r="IR6" i="61" s="1"/>
  <c r="JS38" i="62"/>
  <c r="JT38" i="62" s="1"/>
  <c r="JU38" i="62" s="1"/>
  <c r="IM172" i="62"/>
  <c r="IN172" i="62" s="1"/>
  <c r="IO172" i="62" s="1"/>
  <c r="ID230" i="62"/>
  <c r="IH6" i="61"/>
  <c r="II6" i="61" s="1"/>
  <c r="IJ6" i="61" s="1"/>
  <c r="ID212" i="62"/>
  <c r="JM92" i="62"/>
  <c r="JZ92" i="62" s="1"/>
  <c r="KA92" i="62" s="1"/>
  <c r="KB92" i="62" s="1"/>
  <c r="JS201" i="62"/>
  <c r="JT201" i="62" s="1"/>
  <c r="JU201" i="62" s="1"/>
  <c r="JS92" i="62"/>
  <c r="JW92" i="62" s="1"/>
  <c r="JX92" i="62" s="1"/>
  <c r="JY92" i="62" s="1"/>
  <c r="IX92" i="62"/>
  <c r="IY92" i="62" s="1"/>
  <c r="IZ92" i="62" s="1"/>
  <c r="IM92" i="62"/>
  <c r="IN92" i="62" s="1"/>
  <c r="IO92" i="62" s="1"/>
  <c r="ID92" i="62"/>
  <c r="LM73" i="58"/>
  <c r="LN73" i="58" s="1"/>
  <c r="IP10" i="61"/>
  <c r="IQ10" i="61" s="1"/>
  <c r="IR10" i="61" s="1"/>
  <c r="IX38" i="62"/>
  <c r="IY38" i="62" s="1"/>
  <c r="IZ38" i="62" s="1"/>
  <c r="IM99" i="62"/>
  <c r="IN99" i="62" s="1"/>
  <c r="IO99" i="62" s="1"/>
  <c r="ID147" i="62"/>
  <c r="JJ33" i="61"/>
  <c r="JK33" i="61" s="1"/>
  <c r="JL33" i="61" s="1"/>
  <c r="JS155" i="62"/>
  <c r="JW155" i="62" s="1"/>
  <c r="JX155" i="62" s="1"/>
  <c r="JY155" i="62" s="1"/>
  <c r="ID68" i="62"/>
  <c r="IH30" i="61"/>
  <c r="II30" i="61" s="1"/>
  <c r="IJ30" i="61" s="1"/>
  <c r="HZ172" i="62"/>
  <c r="ID172" i="62" s="1"/>
  <c r="IM156" i="62"/>
  <c r="IN156" i="62" s="1"/>
  <c r="IO156" i="62" s="1"/>
  <c r="ID208" i="62"/>
  <c r="LM102" i="58"/>
  <c r="LN102" i="58" s="1"/>
  <c r="IM182" i="62"/>
  <c r="IN182" i="62" s="1"/>
  <c r="IO182" i="62" s="1"/>
  <c r="IM38" i="62"/>
  <c r="IN38" i="62" s="1"/>
  <c r="IO38" i="62" s="1"/>
  <c r="HY33" i="61"/>
  <c r="IM164" i="62"/>
  <c r="IN164" i="62" s="1"/>
  <c r="IO164" i="62" s="1"/>
  <c r="ID155" i="62"/>
  <c r="IX212" i="62"/>
  <c r="IY212" i="62" s="1"/>
  <c r="IZ212" i="62" s="1"/>
  <c r="IP30" i="61"/>
  <c r="IQ30" i="61" s="1"/>
  <c r="IR30" i="61" s="1"/>
  <c r="JD9" i="61"/>
  <c r="JE9" i="61" s="1"/>
  <c r="JF9" i="61" s="1"/>
  <c r="IM83" i="62"/>
  <c r="IN83" i="62" s="1"/>
  <c r="IO83" i="62" s="1"/>
  <c r="HZ38" i="62"/>
  <c r="ID38" i="62" s="1"/>
  <c r="IX164" i="62"/>
  <c r="IY164" i="62" s="1"/>
  <c r="IZ164" i="62" s="1"/>
  <c r="JJ30" i="61"/>
  <c r="JK30" i="61" s="1"/>
  <c r="JL30" i="61" s="1"/>
  <c r="JS83" i="62"/>
  <c r="IX12" i="61"/>
  <c r="IY12" i="61" s="1"/>
  <c r="IZ12" i="61" s="1"/>
  <c r="JS212" i="62"/>
  <c r="JW212" i="62" s="1"/>
  <c r="JX212" i="62" s="1"/>
  <c r="JY212" i="62" s="1"/>
  <c r="JJ40" i="61"/>
  <c r="JK40" i="61" s="1"/>
  <c r="JL40" i="61" s="1"/>
  <c r="IM75" i="62"/>
  <c r="IN75" i="62" s="1"/>
  <c r="IO75" i="62" s="1"/>
  <c r="HY30" i="61"/>
  <c r="IX83" i="62"/>
  <c r="IY83" i="62" s="1"/>
  <c r="IZ83" i="62" s="1"/>
  <c r="IX99" i="62"/>
  <c r="IY99" i="62" s="1"/>
  <c r="IZ99" i="62" s="1"/>
  <c r="IP40" i="61"/>
  <c r="IQ40" i="61" s="1"/>
  <c r="IR40" i="61" s="1"/>
  <c r="IX236" i="62"/>
  <c r="IY236" i="62" s="1"/>
  <c r="IZ236" i="62" s="1"/>
  <c r="JJ12" i="61"/>
  <c r="JK12" i="61" s="1"/>
  <c r="JL12" i="61" s="1"/>
  <c r="IX196" i="62"/>
  <c r="IY196" i="62" s="1"/>
  <c r="IZ196" i="62" s="1"/>
  <c r="IP12" i="61"/>
  <c r="IQ12" i="61" s="1"/>
  <c r="IR12" i="61" s="1"/>
  <c r="IH40" i="61"/>
  <c r="II40" i="61" s="1"/>
  <c r="IJ40" i="61" s="1"/>
  <c r="ID83" i="62"/>
  <c r="LW89" i="58"/>
  <c r="LX89" i="58" s="1"/>
  <c r="LW38" i="58"/>
  <c r="LX38" i="58" s="1"/>
  <c r="LM54" i="58"/>
  <c r="LN54" i="58" s="1"/>
  <c r="HY12" i="61"/>
  <c r="JD40" i="61"/>
  <c r="JE40" i="61" s="1"/>
  <c r="JF40" i="61" s="1"/>
  <c r="IX232" i="62"/>
  <c r="IY232" i="62" s="1"/>
  <c r="IZ232" i="62" s="1"/>
  <c r="IX50" i="62"/>
  <c r="IY50" i="62" s="1"/>
  <c r="IZ50" i="62" s="1"/>
  <c r="IX40" i="61"/>
  <c r="IY40" i="61" s="1"/>
  <c r="IZ40" i="61" s="1"/>
  <c r="IX16" i="62"/>
  <c r="IY16" i="62" s="1"/>
  <c r="IZ16" i="62" s="1"/>
  <c r="JM189" i="62"/>
  <c r="IX75" i="62"/>
  <c r="IY75" i="62" s="1"/>
  <c r="IZ75" i="62" s="1"/>
  <c r="IX11" i="62"/>
  <c r="IY11" i="62" s="1"/>
  <c r="IZ11" i="62" s="1"/>
  <c r="ID232" i="62"/>
  <c r="HY40" i="61"/>
  <c r="ID54" i="62"/>
  <c r="IM189" i="62"/>
  <c r="IN189" i="62" s="1"/>
  <c r="IO189" i="62" s="1"/>
  <c r="JM172" i="62"/>
  <c r="JN172" i="62" s="1"/>
  <c r="JO172" i="62" s="1"/>
  <c r="IM11" i="62"/>
  <c r="IN11" i="62" s="1"/>
  <c r="IO11" i="62" s="1"/>
  <c r="JS15" i="62"/>
  <c r="JW15" i="62" s="1"/>
  <c r="JX15" i="62" s="1"/>
  <c r="JY15" i="62" s="1"/>
  <c r="IX208" i="62"/>
  <c r="IY208" i="62" s="1"/>
  <c r="IZ208" i="62" s="1"/>
  <c r="IP33" i="61"/>
  <c r="IQ33" i="61" s="1"/>
  <c r="IR33" i="61" s="1"/>
  <c r="IM50" i="62"/>
  <c r="IN50" i="62" s="1"/>
  <c r="IO50" i="62" s="1"/>
  <c r="IX147" i="62"/>
  <c r="IY147" i="62" s="1"/>
  <c r="IZ147" i="62" s="1"/>
  <c r="IX33" i="61"/>
  <c r="IY33" i="61" s="1"/>
  <c r="IZ33" i="61" s="1"/>
  <c r="IX68" i="62"/>
  <c r="IY68" i="62" s="1"/>
  <c r="IZ68" i="62" s="1"/>
  <c r="JS50" i="62"/>
  <c r="JW50" i="62" s="1"/>
  <c r="JX50" i="62" s="1"/>
  <c r="JY50" i="62" s="1"/>
  <c r="IX189" i="62"/>
  <c r="IY189" i="62" s="1"/>
  <c r="IZ189" i="62" s="1"/>
  <c r="IX172" i="62"/>
  <c r="IY172" i="62" s="1"/>
  <c r="IZ172" i="62" s="1"/>
  <c r="IM140" i="62"/>
  <c r="IN140" i="62" s="1"/>
  <c r="IO140" i="62" s="1"/>
  <c r="IX9" i="61"/>
  <c r="IY9" i="61" s="1"/>
  <c r="IZ9" i="61" s="1"/>
  <c r="JS177" i="62"/>
  <c r="JT177" i="62" s="1"/>
  <c r="JU177" i="62" s="1"/>
  <c r="JM15" i="62"/>
  <c r="JZ15" i="62" s="1"/>
  <c r="KA15" i="62" s="1"/>
  <c r="KB15" i="62" s="1"/>
  <c r="JM208" i="62"/>
  <c r="JS147" i="62"/>
  <c r="JS230" i="62"/>
  <c r="JD33" i="61"/>
  <c r="JE33" i="61" s="1"/>
  <c r="JF33" i="61" s="1"/>
  <c r="JM68" i="62"/>
  <c r="JM50" i="62"/>
  <c r="JZ50" i="62" s="1"/>
  <c r="KA50" i="62" s="1"/>
  <c r="KB50" i="62" s="1"/>
  <c r="JS189" i="62"/>
  <c r="JT189" i="62" s="1"/>
  <c r="JU189" i="62" s="1"/>
  <c r="IX140" i="62"/>
  <c r="IY140" i="62" s="1"/>
  <c r="IZ140" i="62" s="1"/>
  <c r="IM15" i="62"/>
  <c r="IN15" i="62" s="1"/>
  <c r="IO15" i="62" s="1"/>
  <c r="JS208" i="62"/>
  <c r="JT208" i="62" s="1"/>
  <c r="JU208" i="62" s="1"/>
  <c r="KH6" i="61"/>
  <c r="KI6" i="61" s="1"/>
  <c r="JX6" i="61"/>
  <c r="JY6" i="61" s="1"/>
  <c r="KB6" i="61"/>
  <c r="KC6" i="61" s="1"/>
  <c r="KJ6" i="61"/>
  <c r="KK6" i="61" s="1"/>
  <c r="KD6" i="61"/>
  <c r="KE6" i="61" s="1"/>
  <c r="JZ6" i="61"/>
  <c r="KA6" i="61" s="1"/>
  <c r="KL6" i="61"/>
  <c r="KM6" i="61" s="1"/>
  <c r="KN6" i="61"/>
  <c r="KO6" i="61" s="1"/>
  <c r="KF6" i="61"/>
  <c r="KG6" i="61" s="1"/>
  <c r="JS249" i="62"/>
  <c r="IX95" i="62"/>
  <c r="IY95" i="62" s="1"/>
  <c r="IZ95" i="62" s="1"/>
  <c r="JW99" i="62"/>
  <c r="JX99" i="62" s="1"/>
  <c r="JY99" i="62" s="1"/>
  <c r="JT99" i="62"/>
  <c r="JU99" i="62" s="1"/>
  <c r="IX136" i="62"/>
  <c r="IY136" i="62" s="1"/>
  <c r="IZ136" i="62" s="1"/>
  <c r="JN147" i="62"/>
  <c r="JO147" i="62" s="1"/>
  <c r="JZ147" i="62"/>
  <c r="KA147" i="62" s="1"/>
  <c r="KB147" i="62" s="1"/>
  <c r="MR120" i="58"/>
  <c r="MS120" i="58" s="1"/>
  <c r="MT120" i="58" s="1"/>
  <c r="MO120" i="58"/>
  <c r="MP120" i="58" s="1"/>
  <c r="LM79" i="58"/>
  <c r="LN79" i="58" s="1"/>
  <c r="JZ90" i="62"/>
  <c r="KA90" i="62" s="1"/>
  <c r="KB90" i="62" s="1"/>
  <c r="JN90" i="62"/>
  <c r="JO90" i="62" s="1"/>
  <c r="JM155" i="62"/>
  <c r="MU114" i="58"/>
  <c r="MV114" i="58" s="1"/>
  <c r="MW114" i="58" s="1"/>
  <c r="MI114" i="58"/>
  <c r="MJ114" i="58" s="1"/>
  <c r="IH29" i="61"/>
  <c r="II29" i="61" s="1"/>
  <c r="IJ29" i="61" s="1"/>
  <c r="IM114" i="62"/>
  <c r="IN114" i="62" s="1"/>
  <c r="IO114" i="62" s="1"/>
  <c r="JW82" i="62"/>
  <c r="JX82" i="62" s="1"/>
  <c r="JY82" i="62" s="1"/>
  <c r="JT82" i="62"/>
  <c r="JU82" i="62" s="1"/>
  <c r="JN12" i="62"/>
  <c r="JO12" i="62" s="1"/>
  <c r="JZ12" i="62"/>
  <c r="KA12" i="62" s="1"/>
  <c r="KB12" i="62" s="1"/>
  <c r="HZ165" i="62"/>
  <c r="ID165" i="62" s="1"/>
  <c r="JM165" i="62"/>
  <c r="JS165" i="62"/>
  <c r="IM165" i="62"/>
  <c r="IN165" i="62" s="1"/>
  <c r="IO165" i="62" s="1"/>
  <c r="IX165" i="62"/>
  <c r="IY165" i="62" s="1"/>
  <c r="IZ165" i="62" s="1"/>
  <c r="JM54" i="62"/>
  <c r="HY31" i="61"/>
  <c r="ID206" i="62"/>
  <c r="JN215" i="62"/>
  <c r="JO215" i="62" s="1"/>
  <c r="JZ215" i="62"/>
  <c r="KA215" i="62" s="1"/>
  <c r="KB215" i="62" s="1"/>
  <c r="JM122" i="62"/>
  <c r="JM106" i="62"/>
  <c r="JS213" i="62"/>
  <c r="IH42" i="61"/>
  <c r="II42" i="61" s="1"/>
  <c r="IJ42" i="61" s="1"/>
  <c r="JM185" i="62"/>
  <c r="JN78" i="62"/>
  <c r="JO78" i="62" s="1"/>
  <c r="JZ78" i="62"/>
  <c r="KA78" i="62" s="1"/>
  <c r="KB78" i="62" s="1"/>
  <c r="IX120" i="62"/>
  <c r="IY120" i="62" s="1"/>
  <c r="IZ120" i="62" s="1"/>
  <c r="JS17" i="62"/>
  <c r="IX258" i="62"/>
  <c r="IY258" i="62" s="1"/>
  <c r="IZ258" i="62" s="1"/>
  <c r="HZ242" i="62"/>
  <c r="ID242" i="62" s="1"/>
  <c r="JS242" i="62"/>
  <c r="IX242" i="62"/>
  <c r="IY242" i="62" s="1"/>
  <c r="IZ242" i="62" s="1"/>
  <c r="IM242" i="62"/>
  <c r="IN242" i="62" s="1"/>
  <c r="IO242" i="62" s="1"/>
  <c r="JM242" i="62"/>
  <c r="MN98" i="58"/>
  <c r="KB9" i="61"/>
  <c r="KC9" i="61" s="1"/>
  <c r="KJ9" i="61"/>
  <c r="KK9" i="61" s="1"/>
  <c r="JX9" i="61"/>
  <c r="JY9" i="61" s="1"/>
  <c r="JW253" i="62"/>
  <c r="JX253" i="62" s="1"/>
  <c r="JY253" i="62" s="1"/>
  <c r="JT253" i="62"/>
  <c r="JU253" i="62" s="1"/>
  <c r="ID195" i="62"/>
  <c r="JM176" i="62"/>
  <c r="IM176" i="62"/>
  <c r="IN176" i="62" s="1"/>
  <c r="IO176" i="62" s="1"/>
  <c r="JS176" i="62"/>
  <c r="IX176" i="62"/>
  <c r="IY176" i="62" s="1"/>
  <c r="IZ176" i="62" s="1"/>
  <c r="HZ176" i="62"/>
  <c r="ID176" i="62" s="1"/>
  <c r="JM227" i="62"/>
  <c r="IX13" i="61"/>
  <c r="IY13" i="61" s="1"/>
  <c r="IZ13" i="61" s="1"/>
  <c r="LW91" i="58"/>
  <c r="LX91" i="58" s="1"/>
  <c r="IM180" i="62"/>
  <c r="IN180" i="62" s="1"/>
  <c r="IO180" i="62" s="1"/>
  <c r="IX51" i="62"/>
  <c r="IY51" i="62" s="1"/>
  <c r="IZ51" i="62" s="1"/>
  <c r="IP13" i="61"/>
  <c r="IQ13" i="61" s="1"/>
  <c r="IR13" i="61" s="1"/>
  <c r="MH82" i="58"/>
  <c r="JM224" i="62"/>
  <c r="JT94" i="62"/>
  <c r="JU94" i="62" s="1"/>
  <c r="JW94" i="62"/>
  <c r="JX94" i="62" s="1"/>
  <c r="JY94" i="62" s="1"/>
  <c r="ID188" i="62"/>
  <c r="IM48" i="62"/>
  <c r="IN48" i="62" s="1"/>
  <c r="IO48" i="62" s="1"/>
  <c r="HZ80" i="62"/>
  <c r="ID80" i="62" s="1"/>
  <c r="IM80" i="62"/>
  <c r="IN80" i="62" s="1"/>
  <c r="IO80" i="62" s="1"/>
  <c r="JS80" i="62"/>
  <c r="IX80" i="62"/>
  <c r="IY80" i="62" s="1"/>
  <c r="IZ80" i="62" s="1"/>
  <c r="JM80" i="62"/>
  <c r="IX249" i="62"/>
  <c r="IY249" i="62" s="1"/>
  <c r="IZ249" i="62" s="1"/>
  <c r="IX129" i="62"/>
  <c r="IY129" i="62" s="1"/>
  <c r="IZ129" i="62" s="1"/>
  <c r="IM129" i="62"/>
  <c r="IN129" i="62" s="1"/>
  <c r="IO129" i="62" s="1"/>
  <c r="JS129" i="62"/>
  <c r="HZ129" i="62"/>
  <c r="ID129" i="62" s="1"/>
  <c r="JM129" i="62"/>
  <c r="JS95" i="62"/>
  <c r="JZ38" i="62"/>
  <c r="KA38" i="62" s="1"/>
  <c r="KB38" i="62" s="1"/>
  <c r="JN38" i="62"/>
  <c r="JO38" i="62" s="1"/>
  <c r="IH12" i="61"/>
  <c r="II12" i="61" s="1"/>
  <c r="IJ12" i="61" s="1"/>
  <c r="JT46" i="62"/>
  <c r="JU46" i="62" s="1"/>
  <c r="JW46" i="62"/>
  <c r="JX46" i="62" s="1"/>
  <c r="JY46" i="62" s="1"/>
  <c r="KH5" i="61"/>
  <c r="KI5" i="61" s="1"/>
  <c r="KN5" i="61"/>
  <c r="KO5" i="61" s="1"/>
  <c r="KJ5" i="61"/>
  <c r="KK5" i="61" s="1"/>
  <c r="JX5" i="61"/>
  <c r="JY5" i="61" s="1"/>
  <c r="KF5" i="61"/>
  <c r="KG5" i="61" s="1"/>
  <c r="KL5" i="61"/>
  <c r="KM5" i="61" s="1"/>
  <c r="KB5" i="61"/>
  <c r="KC5" i="61" s="1"/>
  <c r="JZ5" i="61"/>
  <c r="KA5" i="61" s="1"/>
  <c r="KD5" i="61"/>
  <c r="KE5" i="61" s="1"/>
  <c r="JM136" i="62"/>
  <c r="JJ22" i="61"/>
  <c r="JK22" i="61" s="1"/>
  <c r="JL22" i="61" s="1"/>
  <c r="JT149" i="62"/>
  <c r="JU149" i="62" s="1"/>
  <c r="JW149" i="62"/>
  <c r="JX149" i="62" s="1"/>
  <c r="JY149" i="62" s="1"/>
  <c r="JT108" i="62"/>
  <c r="JU108" i="62" s="1"/>
  <c r="JW108" i="62"/>
  <c r="JX108" i="62" s="1"/>
  <c r="JY108" i="62" s="1"/>
  <c r="IX228" i="62"/>
  <c r="IY228" i="62" s="1"/>
  <c r="IZ228" i="62" s="1"/>
  <c r="IM155" i="62"/>
  <c r="IN155" i="62" s="1"/>
  <c r="IO155" i="62" s="1"/>
  <c r="JM34" i="62"/>
  <c r="JD29" i="61"/>
  <c r="JE29" i="61" s="1"/>
  <c r="JF29" i="61" s="1"/>
  <c r="JZ190" i="62"/>
  <c r="KA190" i="62" s="1"/>
  <c r="KB190" i="62" s="1"/>
  <c r="JN190" i="62"/>
  <c r="JO190" i="62" s="1"/>
  <c r="JZ259" i="62"/>
  <c r="KA259" i="62" s="1"/>
  <c r="KB259" i="62" s="1"/>
  <c r="JN259" i="62"/>
  <c r="JO259" i="62" s="1"/>
  <c r="IX114" i="62"/>
  <c r="IY114" i="62" s="1"/>
  <c r="IZ114" i="62" s="1"/>
  <c r="JN82" i="62"/>
  <c r="JO82" i="62" s="1"/>
  <c r="JZ82" i="62"/>
  <c r="KA82" i="62" s="1"/>
  <c r="KB82" i="62" s="1"/>
  <c r="LM59" i="58"/>
  <c r="LN59" i="58" s="1"/>
  <c r="JW12" i="62"/>
  <c r="JX12" i="62" s="1"/>
  <c r="JY12" i="62" s="1"/>
  <c r="JT12" i="62"/>
  <c r="JU12" i="62" s="1"/>
  <c r="HZ209" i="62"/>
  <c r="ID209" i="62" s="1"/>
  <c r="JM209" i="62"/>
  <c r="IM209" i="62"/>
  <c r="IN209" i="62" s="1"/>
  <c r="IO209" i="62" s="1"/>
  <c r="IX209" i="62"/>
  <c r="IY209" i="62" s="1"/>
  <c r="IZ209" i="62" s="1"/>
  <c r="JS209" i="62"/>
  <c r="JS54" i="62"/>
  <c r="JN102" i="62"/>
  <c r="JO102" i="62" s="1"/>
  <c r="JZ102" i="62"/>
  <c r="KA102" i="62" s="1"/>
  <c r="KB102" i="62" s="1"/>
  <c r="IM39" i="62"/>
  <c r="IN39" i="62" s="1"/>
  <c r="IO39" i="62" s="1"/>
  <c r="IM87" i="62"/>
  <c r="IN87" i="62" s="1"/>
  <c r="IO87" i="62" s="1"/>
  <c r="IM122" i="62"/>
  <c r="IN122" i="62" s="1"/>
  <c r="IO122" i="62" s="1"/>
  <c r="KL56" i="58"/>
  <c r="KY56" i="58" s="1"/>
  <c r="KK56" i="58"/>
  <c r="KX56" i="58" s="1"/>
  <c r="KJ56" i="58"/>
  <c r="JT32" i="62"/>
  <c r="JU32" i="62" s="1"/>
  <c r="JW32" i="62"/>
  <c r="JX32" i="62" s="1"/>
  <c r="JY32" i="62" s="1"/>
  <c r="JS194" i="62"/>
  <c r="ID213" i="62"/>
  <c r="JJ42" i="61"/>
  <c r="JK42" i="61" s="1"/>
  <c r="JL42" i="61" s="1"/>
  <c r="MU37" i="58"/>
  <c r="MV37" i="58" s="1"/>
  <c r="MW37" i="58" s="1"/>
  <c r="MI37" i="58"/>
  <c r="MJ37" i="58" s="1"/>
  <c r="IM185" i="62"/>
  <c r="IN185" i="62" s="1"/>
  <c r="IO185" i="62" s="1"/>
  <c r="JW78" i="62"/>
  <c r="JX78" i="62" s="1"/>
  <c r="JY78" i="62" s="1"/>
  <c r="JT78" i="62"/>
  <c r="JU78" i="62" s="1"/>
  <c r="JT120" i="62"/>
  <c r="JU120" i="62" s="1"/>
  <c r="JW120" i="62"/>
  <c r="JX120" i="62" s="1"/>
  <c r="JY120" i="62" s="1"/>
  <c r="JM17" i="62"/>
  <c r="JW240" i="62"/>
  <c r="JX240" i="62" s="1"/>
  <c r="JY240" i="62" s="1"/>
  <c r="JT240" i="62"/>
  <c r="JU240" i="62" s="1"/>
  <c r="IM183" i="62"/>
  <c r="IN183" i="62" s="1"/>
  <c r="IO183" i="62" s="1"/>
  <c r="HZ57" i="62"/>
  <c r="ID57" i="62" s="1"/>
  <c r="JM57" i="62"/>
  <c r="IM57" i="62"/>
  <c r="IN57" i="62" s="1"/>
  <c r="IO57" i="62" s="1"/>
  <c r="JS57" i="62"/>
  <c r="IX57" i="62"/>
  <c r="IY57" i="62" s="1"/>
  <c r="IZ57" i="62" s="1"/>
  <c r="LW98" i="58"/>
  <c r="LX98" i="58" s="1"/>
  <c r="IM253" i="62"/>
  <c r="IN253" i="62" s="1"/>
  <c r="IO253" i="62" s="1"/>
  <c r="IM232" i="62"/>
  <c r="IN232" i="62" s="1"/>
  <c r="IO232" i="62" s="1"/>
  <c r="IM227" i="62"/>
  <c r="IN227" i="62" s="1"/>
  <c r="IO227" i="62" s="1"/>
  <c r="IH13" i="61"/>
  <c r="II13" i="61" s="1"/>
  <c r="IJ13" i="61" s="1"/>
  <c r="MN88" i="58"/>
  <c r="LM91" i="58"/>
  <c r="LN91" i="58" s="1"/>
  <c r="JN59" i="62"/>
  <c r="JO59" i="62" s="1"/>
  <c r="JZ59" i="62"/>
  <c r="KA59" i="62" s="1"/>
  <c r="KB59" i="62" s="1"/>
  <c r="ID180" i="62"/>
  <c r="ID51" i="62"/>
  <c r="JT162" i="62"/>
  <c r="JU162" i="62" s="1"/>
  <c r="JW162" i="62"/>
  <c r="JX162" i="62" s="1"/>
  <c r="JY162" i="62" s="1"/>
  <c r="MN82" i="58"/>
  <c r="IX224" i="62"/>
  <c r="IY224" i="62" s="1"/>
  <c r="IZ224" i="62" s="1"/>
  <c r="IP23" i="61"/>
  <c r="IQ23" i="61" s="1"/>
  <c r="IR23" i="61" s="1"/>
  <c r="IM188" i="62"/>
  <c r="IN188" i="62" s="1"/>
  <c r="IO188" i="62" s="1"/>
  <c r="IX48" i="62"/>
  <c r="IY48" i="62" s="1"/>
  <c r="IZ48" i="62" s="1"/>
  <c r="IM41" i="62"/>
  <c r="IN41" i="62" s="1"/>
  <c r="IO41" i="62" s="1"/>
  <c r="JW14" i="62"/>
  <c r="JX14" i="62" s="1"/>
  <c r="JY14" i="62" s="1"/>
  <c r="JT14" i="62"/>
  <c r="JU14" i="62" s="1"/>
  <c r="IM95" i="62"/>
  <c r="IN95" i="62" s="1"/>
  <c r="IO95" i="62" s="1"/>
  <c r="HU32" i="61"/>
  <c r="HY32" i="61" s="1"/>
  <c r="JJ32" i="61"/>
  <c r="JK32" i="61" s="1"/>
  <c r="JL32" i="61" s="1"/>
  <c r="JD32" i="61"/>
  <c r="JE32" i="61" s="1"/>
  <c r="JF32" i="61" s="1"/>
  <c r="IX32" i="61"/>
  <c r="IY32" i="61" s="1"/>
  <c r="IZ32" i="61" s="1"/>
  <c r="IP32" i="61"/>
  <c r="IQ32" i="61" s="1"/>
  <c r="IR32" i="61" s="1"/>
  <c r="JW251" i="62"/>
  <c r="JX251" i="62" s="1"/>
  <c r="JY251" i="62" s="1"/>
  <c r="JT251" i="62"/>
  <c r="JU251" i="62" s="1"/>
  <c r="ID136" i="62"/>
  <c r="IP22" i="61"/>
  <c r="IQ22" i="61" s="1"/>
  <c r="IR22" i="61" s="1"/>
  <c r="JN149" i="62"/>
  <c r="JO149" i="62" s="1"/>
  <c r="JZ149" i="62"/>
  <c r="KA149" i="62" s="1"/>
  <c r="KB149" i="62" s="1"/>
  <c r="JS228" i="62"/>
  <c r="JZ159" i="62"/>
  <c r="KA159" i="62" s="1"/>
  <c r="KB159" i="62" s="1"/>
  <c r="JN159" i="62"/>
  <c r="JO159" i="62" s="1"/>
  <c r="IX34" i="62"/>
  <c r="IY34" i="62" s="1"/>
  <c r="IZ34" i="62" s="1"/>
  <c r="JS198" i="62"/>
  <c r="IP29" i="61"/>
  <c r="IQ29" i="61" s="1"/>
  <c r="IR29" i="61" s="1"/>
  <c r="KW41" i="58"/>
  <c r="LA41" i="58" s="1"/>
  <c r="LM41" i="58"/>
  <c r="LN41" i="58" s="1"/>
  <c r="LW41" i="58"/>
  <c r="LX41" i="58" s="1"/>
  <c r="MN41" i="58"/>
  <c r="MH41" i="58"/>
  <c r="IM190" i="62"/>
  <c r="IN190" i="62" s="1"/>
  <c r="IO190" i="62" s="1"/>
  <c r="JW89" i="62"/>
  <c r="JX89" i="62" s="1"/>
  <c r="JY89" i="62" s="1"/>
  <c r="JT89" i="62"/>
  <c r="JU89" i="62" s="1"/>
  <c r="ID114" i="62"/>
  <c r="JN111" i="62"/>
  <c r="JO111" i="62" s="1"/>
  <c r="JZ111" i="62"/>
  <c r="KA111" i="62" s="1"/>
  <c r="KB111" i="62" s="1"/>
  <c r="IX82" i="62"/>
  <c r="IY82" i="62" s="1"/>
  <c r="IZ82" i="62" s="1"/>
  <c r="LA59" i="58"/>
  <c r="MH49" i="58"/>
  <c r="LM49" i="58"/>
  <c r="LN49" i="58" s="1"/>
  <c r="KW49" i="58"/>
  <c r="LA49" i="58" s="1"/>
  <c r="MN49" i="58"/>
  <c r="LW49" i="58"/>
  <c r="LX49" i="58" s="1"/>
  <c r="JT30" i="62"/>
  <c r="JU30" i="62" s="1"/>
  <c r="JW30" i="62"/>
  <c r="JX30" i="62" s="1"/>
  <c r="JY30" i="62" s="1"/>
  <c r="JT102" i="62"/>
  <c r="JU102" i="62" s="1"/>
  <c r="JW102" i="62"/>
  <c r="JX102" i="62" s="1"/>
  <c r="JY102" i="62" s="1"/>
  <c r="JS39" i="62"/>
  <c r="MR42" i="58"/>
  <c r="MS42" i="58" s="1"/>
  <c r="MT42" i="58" s="1"/>
  <c r="MO42" i="58"/>
  <c r="MP42" i="58" s="1"/>
  <c r="IX87" i="62"/>
  <c r="IY87" i="62" s="1"/>
  <c r="IZ87" i="62" s="1"/>
  <c r="JZ32" i="62"/>
  <c r="KA32" i="62" s="1"/>
  <c r="KB32" i="62" s="1"/>
  <c r="JN32" i="62"/>
  <c r="JO32" i="62" s="1"/>
  <c r="IM194" i="62"/>
  <c r="IN194" i="62" s="1"/>
  <c r="IO194" i="62" s="1"/>
  <c r="JM213" i="62"/>
  <c r="IP42" i="61"/>
  <c r="IQ42" i="61" s="1"/>
  <c r="IR42" i="61" s="1"/>
  <c r="JS185" i="62"/>
  <c r="JW173" i="62"/>
  <c r="JX173" i="62" s="1"/>
  <c r="JY173" i="62" s="1"/>
  <c r="IX17" i="62"/>
  <c r="IY17" i="62" s="1"/>
  <c r="IZ17" i="62" s="1"/>
  <c r="IX183" i="62"/>
  <c r="IY183" i="62" s="1"/>
  <c r="IZ183" i="62" s="1"/>
  <c r="LM98" i="58"/>
  <c r="LN98" i="58" s="1"/>
  <c r="JM53" i="62"/>
  <c r="HZ53" i="62"/>
  <c r="ID53" i="62" s="1"/>
  <c r="IM53" i="62"/>
  <c r="IN53" i="62" s="1"/>
  <c r="IO53" i="62" s="1"/>
  <c r="IX53" i="62"/>
  <c r="IY53" i="62" s="1"/>
  <c r="IZ53" i="62" s="1"/>
  <c r="JS53" i="62"/>
  <c r="HZ179" i="62"/>
  <c r="ID179" i="62" s="1"/>
  <c r="JS179" i="62"/>
  <c r="IX179" i="62"/>
  <c r="IY179" i="62" s="1"/>
  <c r="IZ179" i="62" s="1"/>
  <c r="JM179" i="62"/>
  <c r="IM179" i="62"/>
  <c r="IN179" i="62" s="1"/>
  <c r="IO179" i="62" s="1"/>
  <c r="HZ192" i="62"/>
  <c r="ID192" i="62" s="1"/>
  <c r="IX192" i="62"/>
  <c r="IY192" i="62" s="1"/>
  <c r="IZ192" i="62" s="1"/>
  <c r="JS192" i="62"/>
  <c r="JM192" i="62"/>
  <c r="IM192" i="62"/>
  <c r="IN192" i="62" s="1"/>
  <c r="IO192" i="62" s="1"/>
  <c r="ID227" i="62"/>
  <c r="HY13" i="61"/>
  <c r="LM88" i="58"/>
  <c r="LN88" i="58" s="1"/>
  <c r="LA91" i="58"/>
  <c r="LW39" i="58"/>
  <c r="LX39" i="58" s="1"/>
  <c r="LW94" i="58"/>
  <c r="LX94" i="58" s="1"/>
  <c r="JW59" i="62"/>
  <c r="JX59" i="62" s="1"/>
  <c r="JY59" i="62" s="1"/>
  <c r="JT59" i="62"/>
  <c r="JU59" i="62" s="1"/>
  <c r="JM180" i="62"/>
  <c r="HZ56" i="62"/>
  <c r="ID56" i="62" s="1"/>
  <c r="IM56" i="62"/>
  <c r="IN56" i="62" s="1"/>
  <c r="IO56" i="62" s="1"/>
  <c r="JS56" i="62"/>
  <c r="JM56" i="62"/>
  <c r="IX56" i="62"/>
  <c r="IY56" i="62" s="1"/>
  <c r="IZ56" i="62" s="1"/>
  <c r="JS70" i="62"/>
  <c r="JS224" i="62"/>
  <c r="JM188" i="62"/>
  <c r="ID48" i="62"/>
  <c r="IX41" i="62"/>
  <c r="IY41" i="62" s="1"/>
  <c r="IZ41" i="62" s="1"/>
  <c r="KB10" i="61"/>
  <c r="KC10" i="61" s="1"/>
  <c r="KL10" i="61"/>
  <c r="KM10" i="61" s="1"/>
  <c r="KF10" i="61"/>
  <c r="KG10" i="61" s="1"/>
  <c r="JX10" i="61"/>
  <c r="JY10" i="61" s="1"/>
  <c r="JZ10" i="61"/>
  <c r="KA10" i="61" s="1"/>
  <c r="KD10" i="61"/>
  <c r="KE10" i="61" s="1"/>
  <c r="KN10" i="61"/>
  <c r="KO10" i="61" s="1"/>
  <c r="KJ10" i="61"/>
  <c r="KK10" i="61" s="1"/>
  <c r="KH10" i="61"/>
  <c r="KI10" i="61" s="1"/>
  <c r="IM249" i="62"/>
  <c r="IN249" i="62" s="1"/>
  <c r="IO249" i="62" s="1"/>
  <c r="HZ65" i="62"/>
  <c r="ID65" i="62" s="1"/>
  <c r="IM65" i="62"/>
  <c r="IN65" i="62" s="1"/>
  <c r="IO65" i="62" s="1"/>
  <c r="JS65" i="62"/>
  <c r="IX65" i="62"/>
  <c r="IY65" i="62" s="1"/>
  <c r="IZ65" i="62" s="1"/>
  <c r="JM65" i="62"/>
  <c r="HZ153" i="62"/>
  <c r="ID153" i="62" s="1"/>
  <c r="IX153" i="62"/>
  <c r="IY153" i="62" s="1"/>
  <c r="IZ153" i="62" s="1"/>
  <c r="IM153" i="62"/>
  <c r="IN153" i="62" s="1"/>
  <c r="IO153" i="62" s="1"/>
  <c r="JS153" i="62"/>
  <c r="JM153" i="62"/>
  <c r="JM95" i="62"/>
  <c r="MU120" i="58"/>
  <c r="MV120" i="58" s="1"/>
  <c r="MW120" i="58" s="1"/>
  <c r="MI120" i="58"/>
  <c r="MJ120" i="58" s="1"/>
  <c r="HZ244" i="62"/>
  <c r="ID244" i="62" s="1"/>
  <c r="IX244" i="62"/>
  <c r="IY244" i="62" s="1"/>
  <c r="IZ244" i="62" s="1"/>
  <c r="JS244" i="62"/>
  <c r="JM244" i="62"/>
  <c r="IM244" i="62"/>
  <c r="IN244" i="62" s="1"/>
  <c r="IO244" i="62" s="1"/>
  <c r="JS60" i="62"/>
  <c r="IX22" i="61"/>
  <c r="IY22" i="61" s="1"/>
  <c r="IZ22" i="61" s="1"/>
  <c r="IM228" i="62"/>
  <c r="IN228" i="62" s="1"/>
  <c r="IO228" i="62" s="1"/>
  <c r="JM98" i="62"/>
  <c r="IX98" i="62"/>
  <c r="IY98" i="62" s="1"/>
  <c r="IZ98" i="62" s="1"/>
  <c r="JS98" i="62"/>
  <c r="HZ98" i="62"/>
  <c r="ID98" i="62" s="1"/>
  <c r="IM98" i="62"/>
  <c r="IN98" i="62" s="1"/>
  <c r="IO98" i="62" s="1"/>
  <c r="JM52" i="62"/>
  <c r="IX155" i="62"/>
  <c r="IY155" i="62" s="1"/>
  <c r="IZ155" i="62" s="1"/>
  <c r="JS34" i="62"/>
  <c r="JM198" i="62"/>
  <c r="IX29" i="61"/>
  <c r="IY29" i="61" s="1"/>
  <c r="IZ29" i="61" s="1"/>
  <c r="LM43" i="58"/>
  <c r="LN43" i="58" s="1"/>
  <c r="LW43" i="58"/>
  <c r="LX43" i="58" s="1"/>
  <c r="MH43" i="58"/>
  <c r="KW43" i="58"/>
  <c r="LA43" i="58" s="1"/>
  <c r="MN43" i="58"/>
  <c r="JN89" i="62"/>
  <c r="JO89" i="62" s="1"/>
  <c r="JZ89" i="62"/>
  <c r="KA89" i="62" s="1"/>
  <c r="KB89" i="62" s="1"/>
  <c r="IX23" i="62"/>
  <c r="IY23" i="62" s="1"/>
  <c r="IZ23" i="62" s="1"/>
  <c r="JZ16" i="62"/>
  <c r="KA16" i="62" s="1"/>
  <c r="KB16" i="62" s="1"/>
  <c r="JN16" i="62"/>
  <c r="JO16" i="62" s="1"/>
  <c r="JT191" i="62"/>
  <c r="JU191" i="62" s="1"/>
  <c r="JW191" i="62"/>
  <c r="JX191" i="62" s="1"/>
  <c r="JY191" i="62" s="1"/>
  <c r="LW59" i="58"/>
  <c r="LX59" i="58" s="1"/>
  <c r="JS250" i="62"/>
  <c r="JV8" i="61"/>
  <c r="JT110" i="62"/>
  <c r="JU110" i="62" s="1"/>
  <c r="JW110" i="62"/>
  <c r="JX110" i="62" s="1"/>
  <c r="JY110" i="62" s="1"/>
  <c r="IX39" i="62"/>
  <c r="IY39" i="62" s="1"/>
  <c r="IZ39" i="62" s="1"/>
  <c r="IX194" i="62"/>
  <c r="IY194" i="62" s="1"/>
  <c r="IZ194" i="62" s="1"/>
  <c r="IX213" i="62"/>
  <c r="IY213" i="62" s="1"/>
  <c r="IZ213" i="62" s="1"/>
  <c r="IX42" i="61"/>
  <c r="IY42" i="61" s="1"/>
  <c r="IZ42" i="61" s="1"/>
  <c r="JT220" i="62"/>
  <c r="JU220" i="62" s="1"/>
  <c r="JW220" i="62"/>
  <c r="JX220" i="62" s="1"/>
  <c r="JY220" i="62" s="1"/>
  <c r="IX185" i="62"/>
  <c r="IY185" i="62" s="1"/>
  <c r="IZ185" i="62" s="1"/>
  <c r="JT237" i="62"/>
  <c r="JU237" i="62" s="1"/>
  <c r="JW237" i="62"/>
  <c r="JX237" i="62" s="1"/>
  <c r="JY237" i="62" s="1"/>
  <c r="HZ210" i="62"/>
  <c r="ID210" i="62" s="1"/>
  <c r="IM210" i="62"/>
  <c r="IN210" i="62" s="1"/>
  <c r="IO210" i="62" s="1"/>
  <c r="JS210" i="62"/>
  <c r="JM210" i="62"/>
  <c r="IX210" i="62"/>
  <c r="IY210" i="62" s="1"/>
  <c r="IZ210" i="62" s="1"/>
  <c r="ID17" i="62"/>
  <c r="JM183" i="62"/>
  <c r="JW132" i="62"/>
  <c r="JX132" i="62" s="1"/>
  <c r="JY132" i="62" s="1"/>
  <c r="JT132" i="62"/>
  <c r="JU132" i="62" s="1"/>
  <c r="HZ24" i="62"/>
  <c r="ID24" i="62" s="1"/>
  <c r="IX24" i="62"/>
  <c r="IY24" i="62" s="1"/>
  <c r="IZ24" i="62" s="1"/>
  <c r="JM24" i="62"/>
  <c r="IM24" i="62"/>
  <c r="IN24" i="62" s="1"/>
  <c r="IO24" i="62" s="1"/>
  <c r="JS24" i="62"/>
  <c r="JM167" i="62"/>
  <c r="MH88" i="58"/>
  <c r="MH91" i="58"/>
  <c r="HZ113" i="62"/>
  <c r="ID113" i="62" s="1"/>
  <c r="IM113" i="62"/>
  <c r="IN113" i="62" s="1"/>
  <c r="IO113" i="62" s="1"/>
  <c r="JS113" i="62"/>
  <c r="IX113" i="62"/>
  <c r="IY113" i="62" s="1"/>
  <c r="IZ113" i="62" s="1"/>
  <c r="JM113" i="62"/>
  <c r="JS180" i="62"/>
  <c r="IX252" i="62"/>
  <c r="IY252" i="62" s="1"/>
  <c r="IZ252" i="62" s="1"/>
  <c r="IM252" i="62"/>
  <c r="IN252" i="62" s="1"/>
  <c r="IO252" i="62" s="1"/>
  <c r="JM252" i="62"/>
  <c r="HZ252" i="62"/>
  <c r="ID252" i="62" s="1"/>
  <c r="JS252" i="62"/>
  <c r="IM70" i="62"/>
  <c r="IN70" i="62" s="1"/>
  <c r="IO70" i="62" s="1"/>
  <c r="ID224" i="62"/>
  <c r="JS188" i="62"/>
  <c r="IX126" i="62"/>
  <c r="IY126" i="62" s="1"/>
  <c r="IZ126" i="62" s="1"/>
  <c r="JS41" i="62"/>
  <c r="JN148" i="62"/>
  <c r="JO148" i="62" s="1"/>
  <c r="JN63" i="62"/>
  <c r="JO63" i="62" s="1"/>
  <c r="JZ63" i="62"/>
  <c r="KA63" i="62" s="1"/>
  <c r="KB63" i="62" s="1"/>
  <c r="ID95" i="62"/>
  <c r="IX248" i="62"/>
  <c r="IY248" i="62" s="1"/>
  <c r="IZ248" i="62" s="1"/>
  <c r="JT74" i="62"/>
  <c r="JU74" i="62" s="1"/>
  <c r="JW74" i="62"/>
  <c r="JX74" i="62" s="1"/>
  <c r="JY74" i="62" s="1"/>
  <c r="JM60" i="62"/>
  <c r="IH22" i="61"/>
  <c r="II22" i="61" s="1"/>
  <c r="IJ22" i="61" s="1"/>
  <c r="IM96" i="62"/>
  <c r="IN96" i="62" s="1"/>
  <c r="IO96" i="62" s="1"/>
  <c r="JN108" i="62"/>
  <c r="JO108" i="62" s="1"/>
  <c r="JZ108" i="62"/>
  <c r="KA108" i="62" s="1"/>
  <c r="KB108" i="62" s="1"/>
  <c r="JM228" i="62"/>
  <c r="IX52" i="62"/>
  <c r="IY52" i="62" s="1"/>
  <c r="IZ52" i="62" s="1"/>
  <c r="IM34" i="62"/>
  <c r="IN34" i="62" s="1"/>
  <c r="IO34" i="62" s="1"/>
  <c r="JW21" i="62"/>
  <c r="JX21" i="62" s="1"/>
  <c r="JY21" i="62" s="1"/>
  <c r="JT21" i="62"/>
  <c r="JU21" i="62" s="1"/>
  <c r="IM198" i="62"/>
  <c r="IN198" i="62" s="1"/>
  <c r="IO198" i="62" s="1"/>
  <c r="HY29" i="61"/>
  <c r="JS247" i="62"/>
  <c r="IX247" i="62"/>
  <c r="IY247" i="62" s="1"/>
  <c r="IZ247" i="62" s="1"/>
  <c r="JM247" i="62"/>
  <c r="IM247" i="62"/>
  <c r="IN247" i="62" s="1"/>
  <c r="IO247" i="62" s="1"/>
  <c r="HZ247" i="62"/>
  <c r="ID247" i="62" s="1"/>
  <c r="IX190" i="62"/>
  <c r="IY190" i="62" s="1"/>
  <c r="IZ190" i="62" s="1"/>
  <c r="JS23" i="62"/>
  <c r="IH24" i="61"/>
  <c r="II24" i="61" s="1"/>
  <c r="IJ24" i="61" s="1"/>
  <c r="IM191" i="62"/>
  <c r="IN191" i="62" s="1"/>
  <c r="IO191" i="62" s="1"/>
  <c r="MH59" i="58"/>
  <c r="IM250" i="62"/>
  <c r="IN250" i="62" s="1"/>
  <c r="IO250" i="62" s="1"/>
  <c r="JJ8" i="61"/>
  <c r="JK8" i="61" s="1"/>
  <c r="JL8" i="61" s="1"/>
  <c r="JN110" i="62"/>
  <c r="JO110" i="62" s="1"/>
  <c r="MN64" i="58"/>
  <c r="MH64" i="58"/>
  <c r="KW64" i="58"/>
  <c r="LA64" i="58" s="1"/>
  <c r="LM64" i="58"/>
  <c r="LN64" i="58" s="1"/>
  <c r="LW64" i="58"/>
  <c r="LX64" i="58" s="1"/>
  <c r="JM39" i="62"/>
  <c r="JD7" i="61"/>
  <c r="JE7" i="61" s="1"/>
  <c r="JF7" i="61" s="1"/>
  <c r="IX88" i="62"/>
  <c r="IY88" i="62" s="1"/>
  <c r="IZ88" i="62" s="1"/>
  <c r="JM194" i="62"/>
  <c r="IM213" i="62"/>
  <c r="IN213" i="62" s="1"/>
  <c r="IO213" i="62" s="1"/>
  <c r="HY42" i="61"/>
  <c r="ID185" i="62"/>
  <c r="JN173" i="62"/>
  <c r="JO173" i="62" s="1"/>
  <c r="JZ173" i="62"/>
  <c r="KA173" i="62" s="1"/>
  <c r="KB173" i="62" s="1"/>
  <c r="ID183" i="62"/>
  <c r="JN241" i="62"/>
  <c r="JO241" i="62" s="1"/>
  <c r="JZ241" i="62"/>
  <c r="KA241" i="62" s="1"/>
  <c r="KB241" i="62" s="1"/>
  <c r="IX186" i="62"/>
  <c r="IY186" i="62" s="1"/>
  <c r="IZ186" i="62" s="1"/>
  <c r="JZ132" i="62"/>
  <c r="KA132" i="62" s="1"/>
  <c r="KB132" i="62" s="1"/>
  <c r="JN132" i="62"/>
  <c r="JO132" i="62" s="1"/>
  <c r="JZ171" i="62"/>
  <c r="KA171" i="62" s="1"/>
  <c r="KB171" i="62" s="1"/>
  <c r="JN171" i="62"/>
  <c r="JO171" i="62" s="1"/>
  <c r="IX154" i="62"/>
  <c r="IY154" i="62" s="1"/>
  <c r="IZ154" i="62" s="1"/>
  <c r="JS161" i="62"/>
  <c r="JT15" i="62"/>
  <c r="JU15" i="62" s="1"/>
  <c r="ID167" i="62"/>
  <c r="LW88" i="58"/>
  <c r="LX88" i="58" s="1"/>
  <c r="JZ162" i="62"/>
  <c r="KA162" i="62" s="1"/>
  <c r="KB162" i="62" s="1"/>
  <c r="JN162" i="62"/>
  <c r="JO162" i="62" s="1"/>
  <c r="JS178" i="62"/>
  <c r="IX70" i="62"/>
  <c r="IY70" i="62" s="1"/>
  <c r="IZ70" i="62" s="1"/>
  <c r="JM221" i="62"/>
  <c r="IX123" i="62"/>
  <c r="IY123" i="62" s="1"/>
  <c r="IZ123" i="62" s="1"/>
  <c r="LW80" i="58"/>
  <c r="LX80" i="58" s="1"/>
  <c r="IX188" i="62"/>
  <c r="IY188" i="62" s="1"/>
  <c r="IZ188" i="62" s="1"/>
  <c r="JM41" i="62"/>
  <c r="IM204" i="62"/>
  <c r="IN204" i="62" s="1"/>
  <c r="IO204" i="62" s="1"/>
  <c r="JT148" i="62"/>
  <c r="JU148" i="62" s="1"/>
  <c r="JW148" i="62"/>
  <c r="JX148" i="62" s="1"/>
  <c r="JY148" i="62" s="1"/>
  <c r="JZ125" i="62"/>
  <c r="KA125" i="62" s="1"/>
  <c r="KB125" i="62" s="1"/>
  <c r="JN125" i="62"/>
  <c r="JO125" i="62" s="1"/>
  <c r="JM248" i="62"/>
  <c r="IM101" i="62"/>
  <c r="IN101" i="62" s="1"/>
  <c r="IO101" i="62" s="1"/>
  <c r="HZ101" i="62"/>
  <c r="ID101" i="62" s="1"/>
  <c r="JS101" i="62"/>
  <c r="JM101" i="62"/>
  <c r="IX101" i="62"/>
  <c r="IY101" i="62" s="1"/>
  <c r="IZ101" i="62" s="1"/>
  <c r="JN134" i="62"/>
  <c r="JO134" i="62" s="1"/>
  <c r="JZ134" i="62"/>
  <c r="KA134" i="62" s="1"/>
  <c r="KB134" i="62" s="1"/>
  <c r="IM60" i="62"/>
  <c r="IN60" i="62" s="1"/>
  <c r="IO60" i="62" s="1"/>
  <c r="JD22" i="61"/>
  <c r="JE22" i="61" s="1"/>
  <c r="JF22" i="61" s="1"/>
  <c r="ID96" i="62"/>
  <c r="ID228" i="62"/>
  <c r="JS52" i="62"/>
  <c r="JT243" i="62"/>
  <c r="JU243" i="62" s="1"/>
  <c r="JW243" i="62"/>
  <c r="JX243" i="62" s="1"/>
  <c r="JY243" i="62" s="1"/>
  <c r="ID34" i="62"/>
  <c r="JN68" i="62"/>
  <c r="JO68" i="62" s="1"/>
  <c r="JZ68" i="62"/>
  <c r="KA68" i="62" s="1"/>
  <c r="KB68" i="62" s="1"/>
  <c r="IX198" i="62"/>
  <c r="IY198" i="62" s="1"/>
  <c r="IZ198" i="62" s="1"/>
  <c r="IM27" i="62"/>
  <c r="IN27" i="62" s="1"/>
  <c r="IO27" i="62" s="1"/>
  <c r="IP27" i="62"/>
  <c r="IQ27" i="62" s="1"/>
  <c r="IR27" i="62" s="1"/>
  <c r="IM23" i="62"/>
  <c r="IN23" i="62" s="1"/>
  <c r="IO23" i="62" s="1"/>
  <c r="JT16" i="62"/>
  <c r="JU16" i="62" s="1"/>
  <c r="JW16" i="62"/>
  <c r="JX16" i="62" s="1"/>
  <c r="JY16" i="62" s="1"/>
  <c r="JN191" i="62"/>
  <c r="JO191" i="62" s="1"/>
  <c r="JZ191" i="62"/>
  <c r="KA191" i="62" s="1"/>
  <c r="KB191" i="62" s="1"/>
  <c r="MN59" i="58"/>
  <c r="JM250" i="62"/>
  <c r="JD8" i="61"/>
  <c r="JE8" i="61" s="1"/>
  <c r="JF8" i="61" s="1"/>
  <c r="JM86" i="62"/>
  <c r="ID39" i="62"/>
  <c r="IP7" i="61"/>
  <c r="IQ7" i="61" s="1"/>
  <c r="IR7" i="61" s="1"/>
  <c r="JS88" i="62"/>
  <c r="ID194" i="62"/>
  <c r="IM104" i="62"/>
  <c r="IN104" i="62" s="1"/>
  <c r="IO104" i="62" s="1"/>
  <c r="JS35" i="62"/>
  <c r="MR106" i="58"/>
  <c r="MS106" i="58" s="1"/>
  <c r="MT106" i="58" s="1"/>
  <c r="MO106" i="58"/>
  <c r="MP106" i="58" s="1"/>
  <c r="IM118" i="62"/>
  <c r="IN118" i="62" s="1"/>
  <c r="IO118" i="62" s="1"/>
  <c r="MR117" i="58"/>
  <c r="MS117" i="58" s="1"/>
  <c r="MT117" i="58" s="1"/>
  <c r="MO117" i="58"/>
  <c r="MP117" i="58" s="1"/>
  <c r="HU25" i="61"/>
  <c r="HY25" i="61" s="1"/>
  <c r="IH25" i="61"/>
  <c r="II25" i="61" s="1"/>
  <c r="IJ25" i="61" s="1"/>
  <c r="JD25" i="61"/>
  <c r="JE25" i="61" s="1"/>
  <c r="JF25" i="61" s="1"/>
  <c r="JJ25" i="61"/>
  <c r="JK25" i="61" s="1"/>
  <c r="JL25" i="61" s="1"/>
  <c r="IP25" i="61"/>
  <c r="IQ25" i="61" s="1"/>
  <c r="IR25" i="61" s="1"/>
  <c r="IX25" i="61"/>
  <c r="IY25" i="61" s="1"/>
  <c r="IZ25" i="61" s="1"/>
  <c r="JS183" i="62"/>
  <c r="IM203" i="62"/>
  <c r="IN203" i="62" s="1"/>
  <c r="IO203" i="62" s="1"/>
  <c r="HZ203" i="62"/>
  <c r="ID203" i="62" s="1"/>
  <c r="JM203" i="62"/>
  <c r="JS203" i="62"/>
  <c r="IX203" i="62"/>
  <c r="IY203" i="62" s="1"/>
  <c r="IZ203" i="62" s="1"/>
  <c r="IM186" i="62"/>
  <c r="IN186" i="62" s="1"/>
  <c r="IO186" i="62" s="1"/>
  <c r="JT202" i="62"/>
  <c r="JU202" i="62" s="1"/>
  <c r="JW202" i="62"/>
  <c r="JX202" i="62" s="1"/>
  <c r="JY202" i="62" s="1"/>
  <c r="JN33" i="62"/>
  <c r="JO33" i="62" s="1"/>
  <c r="JZ33" i="62"/>
  <c r="KA33" i="62" s="1"/>
  <c r="KB33" i="62" s="1"/>
  <c r="JS20" i="62"/>
  <c r="IM29" i="62"/>
  <c r="IN29" i="62" s="1"/>
  <c r="IO29" i="62" s="1"/>
  <c r="JN11" i="62"/>
  <c r="JO11" i="62" s="1"/>
  <c r="JZ11" i="62"/>
  <c r="KA11" i="62" s="1"/>
  <c r="KB11" i="62" s="1"/>
  <c r="JZ214" i="62"/>
  <c r="KA214" i="62" s="1"/>
  <c r="KB214" i="62" s="1"/>
  <c r="JN214" i="62"/>
  <c r="JO214" i="62" s="1"/>
  <c r="IX171" i="62"/>
  <c r="IY171" i="62" s="1"/>
  <c r="IZ171" i="62" s="1"/>
  <c r="IM154" i="62"/>
  <c r="IN154" i="62" s="1"/>
  <c r="IO154" i="62" s="1"/>
  <c r="JM161" i="62"/>
  <c r="IX15" i="62"/>
  <c r="IY15" i="62" s="1"/>
  <c r="IZ15" i="62" s="1"/>
  <c r="HZ231" i="62"/>
  <c r="ID231" i="62" s="1"/>
  <c r="JS231" i="62"/>
  <c r="IM231" i="62"/>
  <c r="IN231" i="62" s="1"/>
  <c r="IO231" i="62" s="1"/>
  <c r="IX231" i="62"/>
  <c r="IY231" i="62" s="1"/>
  <c r="IZ231" i="62" s="1"/>
  <c r="JM231" i="62"/>
  <c r="MR116" i="58"/>
  <c r="MS116" i="58" s="1"/>
  <c r="MT116" i="58" s="1"/>
  <c r="MO116" i="58"/>
  <c r="MP116" i="58" s="1"/>
  <c r="HZ257" i="62"/>
  <c r="ID257" i="62" s="1"/>
  <c r="IX257" i="62"/>
  <c r="IY257" i="62" s="1"/>
  <c r="IZ257" i="62" s="1"/>
  <c r="JM257" i="62"/>
  <c r="IM257" i="62"/>
  <c r="IN257" i="62" s="1"/>
  <c r="IO257" i="62" s="1"/>
  <c r="JS257" i="62"/>
  <c r="IX167" i="62"/>
  <c r="IY167" i="62" s="1"/>
  <c r="IZ167" i="62" s="1"/>
  <c r="LA88" i="58"/>
  <c r="IM26" i="62"/>
  <c r="IN26" i="62" s="1"/>
  <c r="IO26" i="62" s="1"/>
  <c r="HU27" i="61"/>
  <c r="HY27" i="61" s="1"/>
  <c r="JJ27" i="61"/>
  <c r="JK27" i="61" s="1"/>
  <c r="JL27" i="61" s="1"/>
  <c r="IH27" i="61"/>
  <c r="II27" i="61" s="1"/>
  <c r="IJ27" i="61" s="1"/>
  <c r="JD27" i="61"/>
  <c r="JE27" i="61" s="1"/>
  <c r="JF27" i="61" s="1"/>
  <c r="IP27" i="61"/>
  <c r="IQ27" i="61" s="1"/>
  <c r="IR27" i="61" s="1"/>
  <c r="IX27" i="61"/>
  <c r="IY27" i="61" s="1"/>
  <c r="IZ27" i="61" s="1"/>
  <c r="JS141" i="62"/>
  <c r="IM141" i="62"/>
  <c r="IN141" i="62" s="1"/>
  <c r="IO141" i="62" s="1"/>
  <c r="HZ141" i="62"/>
  <c r="ID141" i="62" s="1"/>
  <c r="IX141" i="62"/>
  <c r="IY141" i="62" s="1"/>
  <c r="IZ141" i="62" s="1"/>
  <c r="JM141" i="62"/>
  <c r="HZ254" i="62"/>
  <c r="ID254" i="62" s="1"/>
  <c r="IM254" i="62"/>
  <c r="IN254" i="62" s="1"/>
  <c r="IO254" i="62" s="1"/>
  <c r="IX254" i="62"/>
  <c r="IY254" i="62" s="1"/>
  <c r="IZ254" i="62" s="1"/>
  <c r="JM254" i="62"/>
  <c r="JS254" i="62"/>
  <c r="HZ142" i="62"/>
  <c r="ID142" i="62" s="1"/>
  <c r="IM142" i="62"/>
  <c r="IN142" i="62" s="1"/>
  <c r="IO142" i="62" s="1"/>
  <c r="JS142" i="62"/>
  <c r="JM142" i="62"/>
  <c r="IX142" i="62"/>
  <c r="IY142" i="62" s="1"/>
  <c r="IZ142" i="62" s="1"/>
  <c r="IM178" i="62"/>
  <c r="IN178" i="62" s="1"/>
  <c r="IO178" i="62" s="1"/>
  <c r="JM70" i="62"/>
  <c r="IX221" i="62"/>
  <c r="IY221" i="62" s="1"/>
  <c r="IZ221" i="62" s="1"/>
  <c r="JT146" i="62"/>
  <c r="JU146" i="62" s="1"/>
  <c r="JW146" i="62"/>
  <c r="JX146" i="62" s="1"/>
  <c r="JY146" i="62" s="1"/>
  <c r="JM138" i="62"/>
  <c r="JN123" i="62"/>
  <c r="JO123" i="62" s="1"/>
  <c r="JZ123" i="62"/>
  <c r="KA123" i="62" s="1"/>
  <c r="KB123" i="62" s="1"/>
  <c r="JT126" i="62"/>
  <c r="JU126" i="62" s="1"/>
  <c r="JW126" i="62"/>
  <c r="JX126" i="62" s="1"/>
  <c r="JY126" i="62" s="1"/>
  <c r="ID41" i="62"/>
  <c r="ID249" i="62"/>
  <c r="JW125" i="62"/>
  <c r="JX125" i="62" s="1"/>
  <c r="JY125" i="62" s="1"/>
  <c r="JT125" i="62"/>
  <c r="JU125" i="62" s="1"/>
  <c r="IM248" i="62"/>
  <c r="IN248" i="62" s="1"/>
  <c r="IO248" i="62" s="1"/>
  <c r="LW48" i="58"/>
  <c r="LX48" i="58" s="1"/>
  <c r="MH48" i="58"/>
  <c r="LM48" i="58"/>
  <c r="LN48" i="58" s="1"/>
  <c r="MN48" i="58"/>
  <c r="KW48" i="58"/>
  <c r="LA48" i="58" s="1"/>
  <c r="HU35" i="61"/>
  <c r="HY35" i="61" s="1"/>
  <c r="JD35" i="61"/>
  <c r="JE35" i="61" s="1"/>
  <c r="JF35" i="61" s="1"/>
  <c r="JJ35" i="61"/>
  <c r="JK35" i="61" s="1"/>
  <c r="JL35" i="61" s="1"/>
  <c r="IP35" i="61"/>
  <c r="IQ35" i="61" s="1"/>
  <c r="IR35" i="61" s="1"/>
  <c r="IX35" i="61"/>
  <c r="IY35" i="61" s="1"/>
  <c r="IZ35" i="61" s="1"/>
  <c r="IH35" i="61"/>
  <c r="II35" i="61" s="1"/>
  <c r="IJ35" i="61" s="1"/>
  <c r="LM34" i="58"/>
  <c r="LN34" i="58" s="1"/>
  <c r="LW34" i="58"/>
  <c r="LX34" i="58" s="1"/>
  <c r="KW34" i="58"/>
  <c r="LA34" i="58" s="1"/>
  <c r="MH34" i="58"/>
  <c r="MN34" i="58"/>
  <c r="LW52" i="58"/>
  <c r="LX52" i="58" s="1"/>
  <c r="LM52" i="58"/>
  <c r="LN52" i="58" s="1"/>
  <c r="KW52" i="58"/>
  <c r="LA52" i="58" s="1"/>
  <c r="MH52" i="58"/>
  <c r="MN52" i="58"/>
  <c r="ID60" i="62"/>
  <c r="HY22" i="61"/>
  <c r="JS96" i="62"/>
  <c r="IX201" i="62"/>
  <c r="IY201" i="62" s="1"/>
  <c r="IZ201" i="62" s="1"/>
  <c r="IM52" i="62"/>
  <c r="IN52" i="62" s="1"/>
  <c r="IO52" i="62" s="1"/>
  <c r="IM68" i="62"/>
  <c r="IN68" i="62" s="1"/>
  <c r="IO68" i="62" s="1"/>
  <c r="ID198" i="62"/>
  <c r="JZ236" i="62"/>
  <c r="KA236" i="62" s="1"/>
  <c r="KB236" i="62" s="1"/>
  <c r="JN236" i="62"/>
  <c r="JO236" i="62" s="1"/>
  <c r="JM23" i="62"/>
  <c r="IM16" i="62"/>
  <c r="IN16" i="62" s="1"/>
  <c r="IO16" i="62" s="1"/>
  <c r="IX191" i="62"/>
  <c r="IY191" i="62" s="1"/>
  <c r="IZ191" i="62" s="1"/>
  <c r="IX250" i="62"/>
  <c r="IY250" i="62" s="1"/>
  <c r="IZ250" i="62" s="1"/>
  <c r="IX8" i="61"/>
  <c r="IY8" i="61" s="1"/>
  <c r="IZ8" i="61" s="1"/>
  <c r="IX86" i="62"/>
  <c r="IY86" i="62" s="1"/>
  <c r="IZ86" i="62" s="1"/>
  <c r="LA101" i="58"/>
  <c r="IH7" i="61"/>
  <c r="II7" i="61" s="1"/>
  <c r="IJ7" i="61" s="1"/>
  <c r="IM88" i="62"/>
  <c r="IN88" i="62" s="1"/>
  <c r="IO88" i="62" s="1"/>
  <c r="HZ116" i="62"/>
  <c r="ID116" i="62" s="1"/>
  <c r="IM116" i="62"/>
  <c r="IN116" i="62" s="1"/>
  <c r="IO116" i="62" s="1"/>
  <c r="JM116" i="62"/>
  <c r="JS116" i="62"/>
  <c r="IX116" i="62"/>
  <c r="IY116" i="62" s="1"/>
  <c r="IZ116" i="62" s="1"/>
  <c r="JM104" i="62"/>
  <c r="IM35" i="62"/>
  <c r="IN35" i="62" s="1"/>
  <c r="IO35" i="62" s="1"/>
  <c r="IX118" i="62"/>
  <c r="IY118" i="62" s="1"/>
  <c r="IZ118" i="62" s="1"/>
  <c r="MI106" i="58"/>
  <c r="MJ106" i="58" s="1"/>
  <c r="MU106" i="58"/>
  <c r="MV106" i="58" s="1"/>
  <c r="MW106" i="58" s="1"/>
  <c r="JW40" i="62"/>
  <c r="JX40" i="62" s="1"/>
  <c r="JY40" i="62" s="1"/>
  <c r="JT40" i="62"/>
  <c r="JU40" i="62" s="1"/>
  <c r="IX104" i="62"/>
  <c r="IY104" i="62" s="1"/>
  <c r="IZ104" i="62" s="1"/>
  <c r="JS118" i="62"/>
  <c r="JJ16" i="61"/>
  <c r="JK16" i="61" s="1"/>
  <c r="JL16" i="61" s="1"/>
  <c r="IH16" i="61"/>
  <c r="II16" i="61" s="1"/>
  <c r="IJ16" i="61" s="1"/>
  <c r="IX16" i="61"/>
  <c r="IY16" i="61" s="1"/>
  <c r="IZ16" i="61" s="1"/>
  <c r="JD16" i="61"/>
  <c r="JE16" i="61" s="1"/>
  <c r="JF16" i="61" s="1"/>
  <c r="IP16" i="61"/>
  <c r="IQ16" i="61" s="1"/>
  <c r="IR16" i="61" s="1"/>
  <c r="HU16" i="61"/>
  <c r="HY16" i="61" s="1"/>
  <c r="LM110" i="58"/>
  <c r="LN110" i="58" s="1"/>
  <c r="LW110" i="58"/>
  <c r="LX110" i="58" s="1"/>
  <c r="KW110" i="58"/>
  <c r="LA110" i="58" s="1"/>
  <c r="MH110" i="58"/>
  <c r="MN110" i="58"/>
  <c r="JT241" i="62"/>
  <c r="JU241" i="62" s="1"/>
  <c r="JW241" i="62"/>
  <c r="JX241" i="62" s="1"/>
  <c r="JY241" i="62" s="1"/>
  <c r="KW35" i="58"/>
  <c r="LA35" i="58" s="1"/>
  <c r="MN35" i="58"/>
  <c r="MH35" i="58"/>
  <c r="LM35" i="58"/>
  <c r="LN35" i="58" s="1"/>
  <c r="LW35" i="58"/>
  <c r="LX35" i="58" s="1"/>
  <c r="JS186" i="62"/>
  <c r="JW33" i="62"/>
  <c r="JX33" i="62" s="1"/>
  <c r="JY33" i="62" s="1"/>
  <c r="JT33" i="62"/>
  <c r="JU33" i="62" s="1"/>
  <c r="JN72" i="62"/>
  <c r="JO72" i="62" s="1"/>
  <c r="JZ72" i="62"/>
  <c r="KA72" i="62" s="1"/>
  <c r="KB72" i="62" s="1"/>
  <c r="JM20" i="62"/>
  <c r="IX29" i="62"/>
  <c r="IY29" i="62" s="1"/>
  <c r="IZ29" i="62" s="1"/>
  <c r="JW11" i="62"/>
  <c r="JX11" i="62" s="1"/>
  <c r="JY11" i="62" s="1"/>
  <c r="JT11" i="62"/>
  <c r="JU11" i="62" s="1"/>
  <c r="JN81" i="62"/>
  <c r="JO81" i="62" s="1"/>
  <c r="JZ81" i="62"/>
  <c r="KA81" i="62" s="1"/>
  <c r="KB81" i="62" s="1"/>
  <c r="JW83" i="62"/>
  <c r="JX83" i="62" s="1"/>
  <c r="JY83" i="62" s="1"/>
  <c r="JT83" i="62"/>
  <c r="JU83" i="62" s="1"/>
  <c r="JT171" i="62"/>
  <c r="JU171" i="62" s="1"/>
  <c r="JW171" i="62"/>
  <c r="JX171" i="62" s="1"/>
  <c r="JY171" i="62" s="1"/>
  <c r="JS154" i="62"/>
  <c r="IX161" i="62"/>
  <c r="IY161" i="62" s="1"/>
  <c r="IZ161" i="62" s="1"/>
  <c r="IM197" i="62"/>
  <c r="IN197" i="62" s="1"/>
  <c r="IO197" i="62" s="1"/>
  <c r="MI116" i="58"/>
  <c r="MJ116" i="58" s="1"/>
  <c r="MU116" i="58"/>
  <c r="MV116" i="58" s="1"/>
  <c r="MW116" i="58" s="1"/>
  <c r="IM167" i="62"/>
  <c r="IN167" i="62" s="1"/>
  <c r="IO167" i="62" s="1"/>
  <c r="IX131" i="62"/>
  <c r="IY131" i="62" s="1"/>
  <c r="IZ131" i="62" s="1"/>
  <c r="JW26" i="62"/>
  <c r="JX26" i="62" s="1"/>
  <c r="JY26" i="62" s="1"/>
  <c r="JT26" i="62"/>
  <c r="JU26" i="62" s="1"/>
  <c r="IX235" i="62"/>
  <c r="IY235" i="62" s="1"/>
  <c r="IZ235" i="62" s="1"/>
  <c r="IX178" i="62"/>
  <c r="IY178" i="62" s="1"/>
  <c r="IZ178" i="62" s="1"/>
  <c r="ID70" i="62"/>
  <c r="JS221" i="62"/>
  <c r="JS138" i="62"/>
  <c r="IM123" i="62"/>
  <c r="IN123" i="62" s="1"/>
  <c r="IO123" i="62" s="1"/>
  <c r="JZ126" i="62"/>
  <c r="KA126" i="62" s="1"/>
  <c r="KB126" i="62" s="1"/>
  <c r="JN126" i="62"/>
  <c r="JO126" i="62" s="1"/>
  <c r="IX200" i="62"/>
  <c r="IY200" i="62" s="1"/>
  <c r="IZ200" i="62" s="1"/>
  <c r="JS248" i="62"/>
  <c r="JT134" i="62"/>
  <c r="JU134" i="62" s="1"/>
  <c r="JW134" i="62"/>
  <c r="JX134" i="62" s="1"/>
  <c r="JY134" i="62" s="1"/>
  <c r="JN18" i="62"/>
  <c r="JO18" i="62" s="1"/>
  <c r="IX60" i="62"/>
  <c r="IY60" i="62" s="1"/>
  <c r="IZ60" i="62" s="1"/>
  <c r="IX19" i="61"/>
  <c r="IY19" i="61" s="1"/>
  <c r="IZ19" i="61" s="1"/>
  <c r="JT144" i="62"/>
  <c r="JU144" i="62" s="1"/>
  <c r="JW144" i="62"/>
  <c r="JX144" i="62" s="1"/>
  <c r="JY144" i="62" s="1"/>
  <c r="IX96" i="62"/>
  <c r="IY96" i="62" s="1"/>
  <c r="IZ96" i="62" s="1"/>
  <c r="IM201" i="62"/>
  <c r="IN201" i="62" s="1"/>
  <c r="IO201" i="62" s="1"/>
  <c r="ID52" i="62"/>
  <c r="JS166" i="62"/>
  <c r="HZ166" i="62"/>
  <c r="ID166" i="62" s="1"/>
  <c r="JM166" i="62"/>
  <c r="IM166" i="62"/>
  <c r="IN166" i="62" s="1"/>
  <c r="IO166" i="62" s="1"/>
  <c r="IX166" i="62"/>
  <c r="IY166" i="62" s="1"/>
  <c r="IZ166" i="62" s="1"/>
  <c r="JT68" i="62"/>
  <c r="JU68" i="62" s="1"/>
  <c r="JW68" i="62"/>
  <c r="JX68" i="62" s="1"/>
  <c r="JY68" i="62" s="1"/>
  <c r="JN21" i="62"/>
  <c r="JO21" i="62" s="1"/>
  <c r="JZ21" i="62"/>
  <c r="KA21" i="62" s="1"/>
  <c r="KB21" i="62" s="1"/>
  <c r="JW236" i="62"/>
  <c r="JX236" i="62" s="1"/>
  <c r="JY236" i="62" s="1"/>
  <c r="JT236" i="62"/>
  <c r="JU236" i="62" s="1"/>
  <c r="ID23" i="62"/>
  <c r="MI36" i="58"/>
  <c r="MJ36" i="58" s="1"/>
  <c r="MU36" i="58"/>
  <c r="MV36" i="58" s="1"/>
  <c r="MW36" i="58" s="1"/>
  <c r="JN135" i="62"/>
  <c r="JO135" i="62" s="1"/>
  <c r="JZ135" i="62"/>
  <c r="KA135" i="62" s="1"/>
  <c r="KB135" i="62" s="1"/>
  <c r="ID250" i="62"/>
  <c r="LW31" i="58"/>
  <c r="LX31" i="58" s="1"/>
  <c r="MN31" i="58"/>
  <c r="MH31" i="58"/>
  <c r="LM31" i="58"/>
  <c r="LN31" i="58" s="1"/>
  <c r="KW31" i="58"/>
  <c r="LA31" i="58" s="1"/>
  <c r="IP8" i="61"/>
  <c r="IQ8" i="61" s="1"/>
  <c r="IR8" i="61" s="1"/>
  <c r="JS86" i="62"/>
  <c r="IP31" i="61"/>
  <c r="IQ31" i="61" s="1"/>
  <c r="IR31" i="61" s="1"/>
  <c r="MH101" i="58"/>
  <c r="JV7" i="61"/>
  <c r="JM88" i="62"/>
  <c r="JN239" i="62"/>
  <c r="JO239" i="62" s="1"/>
  <c r="JZ239" i="62"/>
  <c r="KA239" i="62" s="1"/>
  <c r="KB239" i="62" s="1"/>
  <c r="JS119" i="62"/>
  <c r="ID104" i="62"/>
  <c r="JT245" i="62"/>
  <c r="JU245" i="62" s="1"/>
  <c r="JW245" i="62"/>
  <c r="JX245" i="62" s="1"/>
  <c r="JY245" i="62" s="1"/>
  <c r="ID35" i="62"/>
  <c r="IX197" i="62"/>
  <c r="IY197" i="62" s="1"/>
  <c r="IZ197" i="62" s="1"/>
  <c r="JN117" i="62"/>
  <c r="JO117" i="62" s="1"/>
  <c r="JZ117" i="62"/>
  <c r="KA117" i="62" s="1"/>
  <c r="KB117" i="62" s="1"/>
  <c r="MI44" i="58"/>
  <c r="MJ44" i="58" s="1"/>
  <c r="MU44" i="58"/>
  <c r="MV44" i="58" s="1"/>
  <c r="MW44" i="58" s="1"/>
  <c r="JM118" i="62"/>
  <c r="MU117" i="58"/>
  <c r="MV117" i="58" s="1"/>
  <c r="MW117" i="58" s="1"/>
  <c r="MI117" i="58"/>
  <c r="MJ117" i="58" s="1"/>
  <c r="HZ28" i="62"/>
  <c r="ID28" i="62" s="1"/>
  <c r="IM28" i="62"/>
  <c r="IN28" i="62" s="1"/>
  <c r="IO28" i="62" s="1"/>
  <c r="JM28" i="62"/>
  <c r="JS28" i="62"/>
  <c r="IX28" i="62"/>
  <c r="IY28" i="62" s="1"/>
  <c r="IZ28" i="62" s="1"/>
  <c r="JM186" i="62"/>
  <c r="JZ202" i="62"/>
  <c r="KA202" i="62" s="1"/>
  <c r="KB202" i="62" s="1"/>
  <c r="JN202" i="62"/>
  <c r="JO202" i="62" s="1"/>
  <c r="IM33" i="62"/>
  <c r="IN33" i="62" s="1"/>
  <c r="IO33" i="62" s="1"/>
  <c r="JT72" i="62"/>
  <c r="JU72" i="62" s="1"/>
  <c r="JW72" i="62"/>
  <c r="JX72" i="62" s="1"/>
  <c r="JY72" i="62" s="1"/>
  <c r="ID20" i="62"/>
  <c r="JS29" i="62"/>
  <c r="JM154" i="62"/>
  <c r="HZ137" i="62"/>
  <c r="ID137" i="62" s="1"/>
  <c r="JM137" i="62"/>
  <c r="JS137" i="62"/>
  <c r="IM137" i="62"/>
  <c r="IN137" i="62" s="1"/>
  <c r="IO137" i="62" s="1"/>
  <c r="IX137" i="62"/>
  <c r="IY137" i="62" s="1"/>
  <c r="IZ137" i="62" s="1"/>
  <c r="IM161" i="62"/>
  <c r="IN161" i="62" s="1"/>
  <c r="IO161" i="62" s="1"/>
  <c r="IX112" i="62"/>
  <c r="IY112" i="62" s="1"/>
  <c r="IZ112" i="62" s="1"/>
  <c r="JS167" i="62"/>
  <c r="JS131" i="62"/>
  <c r="IX26" i="62"/>
  <c r="IY26" i="62" s="1"/>
  <c r="IZ26" i="62" s="1"/>
  <c r="HZ42" i="62"/>
  <c r="ID42" i="62" s="1"/>
  <c r="IM42" i="62"/>
  <c r="IN42" i="62" s="1"/>
  <c r="IO42" i="62" s="1"/>
  <c r="JS42" i="62"/>
  <c r="IX42" i="62"/>
  <c r="IY42" i="62" s="1"/>
  <c r="IZ42" i="62" s="1"/>
  <c r="JM42" i="62"/>
  <c r="JM160" i="62"/>
  <c r="JW93" i="62"/>
  <c r="JX93" i="62" s="1"/>
  <c r="JY93" i="62" s="1"/>
  <c r="JT93" i="62"/>
  <c r="JU93" i="62" s="1"/>
  <c r="IM235" i="62"/>
  <c r="IN235" i="62" s="1"/>
  <c r="IO235" i="62" s="1"/>
  <c r="ID178" i="62"/>
  <c r="JM66" i="62"/>
  <c r="LM60" i="58"/>
  <c r="LN60" i="58" s="1"/>
  <c r="IM221" i="62"/>
  <c r="IN221" i="62" s="1"/>
  <c r="IO221" i="62" s="1"/>
  <c r="IM138" i="62"/>
  <c r="IN138" i="62" s="1"/>
  <c r="IO138" i="62" s="1"/>
  <c r="JT123" i="62"/>
  <c r="JU123" i="62" s="1"/>
  <c r="JW123" i="62"/>
  <c r="JX123" i="62" s="1"/>
  <c r="JY123" i="62" s="1"/>
  <c r="LW70" i="58"/>
  <c r="LX70" i="58" s="1"/>
  <c r="IM126" i="62"/>
  <c r="IN126" i="62" s="1"/>
  <c r="IO126" i="62" s="1"/>
  <c r="ID200" i="62"/>
  <c r="JN182" i="62"/>
  <c r="JO182" i="62" s="1"/>
  <c r="JZ182" i="62"/>
  <c r="KA182" i="62" s="1"/>
  <c r="KB182" i="62" s="1"/>
  <c r="ID248" i="62"/>
  <c r="MU121" i="58"/>
  <c r="MV121" i="58" s="1"/>
  <c r="MW121" i="58" s="1"/>
  <c r="MI121" i="58"/>
  <c r="MJ121" i="58" s="1"/>
  <c r="JT18" i="62"/>
  <c r="JU18" i="62" s="1"/>
  <c r="JW18" i="62"/>
  <c r="JX18" i="62" s="1"/>
  <c r="JY18" i="62" s="1"/>
  <c r="HU41" i="61"/>
  <c r="HY41" i="61" s="1"/>
  <c r="IX41" i="61"/>
  <c r="IY41" i="61" s="1"/>
  <c r="IZ41" i="61" s="1"/>
  <c r="IP41" i="61"/>
  <c r="IQ41" i="61" s="1"/>
  <c r="IR41" i="61" s="1"/>
  <c r="JD41" i="61"/>
  <c r="JE41" i="61" s="1"/>
  <c r="JF41" i="61" s="1"/>
  <c r="IH41" i="61"/>
  <c r="II41" i="61" s="1"/>
  <c r="IJ41" i="61" s="1"/>
  <c r="JJ41" i="61"/>
  <c r="JK41" i="61" s="1"/>
  <c r="JL41" i="61" s="1"/>
  <c r="JM230" i="62"/>
  <c r="IH19" i="61"/>
  <c r="II19" i="61" s="1"/>
  <c r="IJ19" i="61" s="1"/>
  <c r="JM96" i="62"/>
  <c r="JT168" i="62"/>
  <c r="JU168" i="62" s="1"/>
  <c r="JW168" i="62"/>
  <c r="JX168" i="62" s="1"/>
  <c r="JY168" i="62" s="1"/>
  <c r="JM201" i="62"/>
  <c r="JZ226" i="62"/>
  <c r="KA226" i="62" s="1"/>
  <c r="KB226" i="62" s="1"/>
  <c r="JN226" i="62"/>
  <c r="JO226" i="62" s="1"/>
  <c r="JT164" i="62"/>
  <c r="JU164" i="62" s="1"/>
  <c r="JW164" i="62"/>
  <c r="JX164" i="62" s="1"/>
  <c r="JY164" i="62" s="1"/>
  <c r="JN44" i="62"/>
  <c r="JO44" i="62" s="1"/>
  <c r="JZ44" i="62"/>
  <c r="KA44" i="62" s="1"/>
  <c r="KB44" i="62" s="1"/>
  <c r="JS255" i="62"/>
  <c r="HZ255" i="62"/>
  <c r="ID255" i="62" s="1"/>
  <c r="IX255" i="62"/>
  <c r="IY255" i="62" s="1"/>
  <c r="IZ255" i="62" s="1"/>
  <c r="JM255" i="62"/>
  <c r="IM255" i="62"/>
  <c r="IN255" i="62" s="1"/>
  <c r="IO255" i="62" s="1"/>
  <c r="HZ76" i="62"/>
  <c r="ID76" i="62" s="1"/>
  <c r="IX76" i="62"/>
  <c r="IY76" i="62" s="1"/>
  <c r="IZ76" i="62" s="1"/>
  <c r="IM76" i="62"/>
  <c r="IN76" i="62" s="1"/>
  <c r="IO76" i="62" s="1"/>
  <c r="JM76" i="62"/>
  <c r="JS76" i="62"/>
  <c r="HZ184" i="62"/>
  <c r="ID184" i="62" s="1"/>
  <c r="JM184" i="62"/>
  <c r="JS184" i="62"/>
  <c r="IX184" i="62"/>
  <c r="IY184" i="62" s="1"/>
  <c r="IZ184" i="62" s="1"/>
  <c r="IM184" i="62"/>
  <c r="IN184" i="62" s="1"/>
  <c r="IO184" i="62" s="1"/>
  <c r="IH8" i="61"/>
  <c r="II8" i="61" s="1"/>
  <c r="IJ8" i="61" s="1"/>
  <c r="IM86" i="62"/>
  <c r="IN86" i="62" s="1"/>
  <c r="IO86" i="62" s="1"/>
  <c r="JJ31" i="61"/>
  <c r="JK31" i="61" s="1"/>
  <c r="JL31" i="61" s="1"/>
  <c r="JM206" i="62"/>
  <c r="LW101" i="58"/>
  <c r="LX101" i="58" s="1"/>
  <c r="JJ7" i="61"/>
  <c r="JK7" i="61" s="1"/>
  <c r="JL7" i="61" s="1"/>
  <c r="ID88" i="62"/>
  <c r="IM106" i="62"/>
  <c r="IN106" i="62" s="1"/>
  <c r="IO106" i="62" s="1"/>
  <c r="IM128" i="62"/>
  <c r="IN128" i="62" s="1"/>
  <c r="IO128" i="62" s="1"/>
  <c r="HZ128" i="62"/>
  <c r="ID128" i="62" s="1"/>
  <c r="JM128" i="62"/>
  <c r="JS128" i="62"/>
  <c r="IX128" i="62"/>
  <c r="IY128" i="62" s="1"/>
  <c r="IZ128" i="62" s="1"/>
  <c r="IX119" i="62"/>
  <c r="IY119" i="62" s="1"/>
  <c r="IZ119" i="62" s="1"/>
  <c r="JS104" i="62"/>
  <c r="IX35" i="62"/>
  <c r="IY35" i="62" s="1"/>
  <c r="IZ35" i="62" s="1"/>
  <c r="ID197" i="62"/>
  <c r="JN40" i="62"/>
  <c r="JO40" i="62" s="1"/>
  <c r="JZ40" i="62"/>
  <c r="KA40" i="62" s="1"/>
  <c r="KB40" i="62" s="1"/>
  <c r="ID118" i="62"/>
  <c r="IM258" i="62"/>
  <c r="IN258" i="62" s="1"/>
  <c r="IO258" i="62" s="1"/>
  <c r="IM158" i="62"/>
  <c r="IN158" i="62" s="1"/>
  <c r="IO158" i="62" s="1"/>
  <c r="HZ158" i="62"/>
  <c r="ID158" i="62" s="1"/>
  <c r="JS158" i="62"/>
  <c r="JM158" i="62"/>
  <c r="IX158" i="62"/>
  <c r="IY158" i="62" s="1"/>
  <c r="IZ158" i="62" s="1"/>
  <c r="ID186" i="62"/>
  <c r="IX33" i="62"/>
  <c r="IY33" i="62" s="1"/>
  <c r="IZ33" i="62" s="1"/>
  <c r="IM72" i="62"/>
  <c r="IN72" i="62" s="1"/>
  <c r="IO72" i="62" s="1"/>
  <c r="IX20" i="62"/>
  <c r="IY20" i="62" s="1"/>
  <c r="IZ20" i="62" s="1"/>
  <c r="JM29" i="62"/>
  <c r="IM81" i="62"/>
  <c r="IN81" i="62" s="1"/>
  <c r="IO81" i="62" s="1"/>
  <c r="JN83" i="62"/>
  <c r="JO83" i="62" s="1"/>
  <c r="ID154" i="62"/>
  <c r="JS195" i="62"/>
  <c r="ID161" i="62"/>
  <c r="ID15" i="62"/>
  <c r="IM112" i="62"/>
  <c r="IN112" i="62" s="1"/>
  <c r="IO112" i="62" s="1"/>
  <c r="MN69" i="58"/>
  <c r="IM131" i="62"/>
  <c r="IN131" i="62" s="1"/>
  <c r="IO131" i="62" s="1"/>
  <c r="JN26" i="62"/>
  <c r="JO26" i="62" s="1"/>
  <c r="JZ26" i="62"/>
  <c r="KA26" i="62" s="1"/>
  <c r="KB26" i="62" s="1"/>
  <c r="HZ246" i="62"/>
  <c r="ID246" i="62" s="1"/>
  <c r="JS246" i="62"/>
  <c r="IX246" i="62"/>
  <c r="IY246" i="62" s="1"/>
  <c r="IZ246" i="62" s="1"/>
  <c r="IM246" i="62"/>
  <c r="IN246" i="62" s="1"/>
  <c r="IO246" i="62" s="1"/>
  <c r="JM246" i="62"/>
  <c r="JS160" i="62"/>
  <c r="JZ93" i="62"/>
  <c r="KA93" i="62" s="1"/>
  <c r="KB93" i="62" s="1"/>
  <c r="JN93" i="62"/>
  <c r="JO93" i="62" s="1"/>
  <c r="JS235" i="62"/>
  <c r="HZ260" i="62"/>
  <c r="ID260" i="62" s="1"/>
  <c r="IX260" i="62"/>
  <c r="IY260" i="62" s="1"/>
  <c r="IZ260" i="62" s="1"/>
  <c r="IM260" i="62"/>
  <c r="IN260" i="62" s="1"/>
  <c r="IO260" i="62" s="1"/>
  <c r="JM260" i="62"/>
  <c r="JS260" i="62"/>
  <c r="JM178" i="62"/>
  <c r="IM66" i="62"/>
  <c r="IN66" i="62" s="1"/>
  <c r="IO66" i="62" s="1"/>
  <c r="ID221" i="62"/>
  <c r="IX138" i="62"/>
  <c r="IY138" i="62" s="1"/>
  <c r="IZ138" i="62" s="1"/>
  <c r="JT100" i="62"/>
  <c r="JU100" i="62" s="1"/>
  <c r="JW100" i="62"/>
  <c r="JX100" i="62" s="1"/>
  <c r="JY100" i="62" s="1"/>
  <c r="JM200" i="62"/>
  <c r="IX204" i="62"/>
  <c r="IY204" i="62" s="1"/>
  <c r="IZ204" i="62" s="1"/>
  <c r="JN208" i="62"/>
  <c r="JO208" i="62" s="1"/>
  <c r="JZ208" i="62"/>
  <c r="KA208" i="62" s="1"/>
  <c r="KB208" i="62" s="1"/>
  <c r="KW45" i="58"/>
  <c r="LA45" i="58" s="1"/>
  <c r="MH45" i="58"/>
  <c r="MN45" i="58"/>
  <c r="LW45" i="58"/>
  <c r="LX45" i="58" s="1"/>
  <c r="LM45" i="58"/>
  <c r="LN45" i="58" s="1"/>
  <c r="HZ71" i="62"/>
  <c r="ID71" i="62" s="1"/>
  <c r="IM71" i="62"/>
  <c r="IN71" i="62" s="1"/>
  <c r="IO71" i="62" s="1"/>
  <c r="JM71" i="62"/>
  <c r="IX71" i="62"/>
  <c r="IY71" i="62" s="1"/>
  <c r="IZ71" i="62" s="1"/>
  <c r="JS71" i="62"/>
  <c r="JW230" i="62"/>
  <c r="JX230" i="62" s="1"/>
  <c r="JY230" i="62" s="1"/>
  <c r="JT230" i="62"/>
  <c r="JU230" i="62" s="1"/>
  <c r="JZ144" i="62"/>
  <c r="KA144" i="62" s="1"/>
  <c r="KB144" i="62" s="1"/>
  <c r="JN144" i="62"/>
  <c r="JO144" i="62" s="1"/>
  <c r="JW226" i="62"/>
  <c r="JX226" i="62" s="1"/>
  <c r="JY226" i="62" s="1"/>
  <c r="JT226" i="62"/>
  <c r="JU226" i="62" s="1"/>
  <c r="HY8" i="61"/>
  <c r="ID86" i="62"/>
  <c r="IX31" i="61"/>
  <c r="IY31" i="61" s="1"/>
  <c r="IZ31" i="61" s="1"/>
  <c r="IX206" i="62"/>
  <c r="IY206" i="62" s="1"/>
  <c r="IZ206" i="62" s="1"/>
  <c r="MN101" i="58"/>
  <c r="IX7" i="61"/>
  <c r="IY7" i="61" s="1"/>
  <c r="IZ7" i="61" s="1"/>
  <c r="ID122" i="62"/>
  <c r="JS106" i="62"/>
  <c r="JM119" i="62"/>
  <c r="JT111" i="62"/>
  <c r="JU111" i="62" s="1"/>
  <c r="JW111" i="62"/>
  <c r="JX111" i="62" s="1"/>
  <c r="JY111" i="62" s="1"/>
  <c r="JM35" i="62"/>
  <c r="JM197" i="62"/>
  <c r="JW172" i="62"/>
  <c r="JX172" i="62" s="1"/>
  <c r="JY172" i="62" s="1"/>
  <c r="JT172" i="62"/>
  <c r="JU172" i="62" s="1"/>
  <c r="JT152" i="62"/>
  <c r="JU152" i="62" s="1"/>
  <c r="JW152" i="62"/>
  <c r="JX152" i="62" s="1"/>
  <c r="JY152" i="62" s="1"/>
  <c r="ID258" i="62"/>
  <c r="IM107" i="62"/>
  <c r="IN107" i="62" s="1"/>
  <c r="IO107" i="62" s="1"/>
  <c r="HZ107" i="62"/>
  <c r="ID107" i="62" s="1"/>
  <c r="JS107" i="62"/>
  <c r="IX107" i="62"/>
  <c r="IY107" i="62" s="1"/>
  <c r="IZ107" i="62" s="1"/>
  <c r="JM107" i="62"/>
  <c r="IX72" i="62"/>
  <c r="IY72" i="62" s="1"/>
  <c r="IZ72" i="62" s="1"/>
  <c r="IM20" i="62"/>
  <c r="IN20" i="62" s="1"/>
  <c r="IO20" i="62" s="1"/>
  <c r="ID29" i="62"/>
  <c r="JT81" i="62"/>
  <c r="JU81" i="62" s="1"/>
  <c r="JW81" i="62"/>
  <c r="JX81" i="62" s="1"/>
  <c r="JY81" i="62" s="1"/>
  <c r="JM195" i="62"/>
  <c r="HZ22" i="62"/>
  <c r="ID22" i="62" s="1"/>
  <c r="IM22" i="62"/>
  <c r="IN22" i="62" s="1"/>
  <c r="IO22" i="62" s="1"/>
  <c r="JS22" i="62"/>
  <c r="IX22" i="62"/>
  <c r="IY22" i="62" s="1"/>
  <c r="IZ22" i="62" s="1"/>
  <c r="JM22" i="62"/>
  <c r="JS112" i="62"/>
  <c r="MH69" i="58"/>
  <c r="JM131" i="62"/>
  <c r="IM160" i="62"/>
  <c r="IN160" i="62" s="1"/>
  <c r="IO160" i="62" s="1"/>
  <c r="JM51" i="62"/>
  <c r="JM235" i="62"/>
  <c r="LA82" i="58"/>
  <c r="JS66" i="62"/>
  <c r="LW83" i="58"/>
  <c r="LX83" i="58" s="1"/>
  <c r="ID138" i="62"/>
  <c r="LW33" i="58"/>
  <c r="LX33" i="58" s="1"/>
  <c r="IM200" i="62"/>
  <c r="IN200" i="62" s="1"/>
  <c r="IO200" i="62" s="1"/>
  <c r="JZ84" i="62"/>
  <c r="KA84" i="62" s="1"/>
  <c r="KB84" i="62" s="1"/>
  <c r="JN84" i="62"/>
  <c r="JO84" i="62" s="1"/>
  <c r="JW196" i="62"/>
  <c r="JX196" i="62" s="1"/>
  <c r="JY196" i="62" s="1"/>
  <c r="JT196" i="62"/>
  <c r="JU196" i="62" s="1"/>
  <c r="MH40" i="58"/>
  <c r="MN40" i="58"/>
  <c r="KW40" i="58"/>
  <c r="LA40" i="58" s="1"/>
  <c r="LW40" i="58"/>
  <c r="LX40" i="58" s="1"/>
  <c r="JV12" i="61"/>
  <c r="JZ46" i="62"/>
  <c r="KA46" i="62" s="1"/>
  <c r="KB46" i="62" s="1"/>
  <c r="JN46" i="62"/>
  <c r="JO46" i="62" s="1"/>
  <c r="JM225" i="62"/>
  <c r="HZ225" i="62"/>
  <c r="ID225" i="62" s="1"/>
  <c r="JS225" i="62"/>
  <c r="IX225" i="62"/>
  <c r="IY225" i="62" s="1"/>
  <c r="IZ225" i="62" s="1"/>
  <c r="IM225" i="62"/>
  <c r="IN225" i="62" s="1"/>
  <c r="IO225" i="62" s="1"/>
  <c r="JS136" i="62"/>
  <c r="JT27" i="62"/>
  <c r="JU27" i="62" s="1"/>
  <c r="JW27" i="62"/>
  <c r="JX27" i="62" s="1"/>
  <c r="JY27" i="62" s="1"/>
  <c r="IX230" i="62"/>
  <c r="IY230" i="62" s="1"/>
  <c r="IZ230" i="62" s="1"/>
  <c r="IP19" i="61"/>
  <c r="IQ19" i="61" s="1"/>
  <c r="IR19" i="61" s="1"/>
  <c r="MR121" i="58"/>
  <c r="MS121" i="58" s="1"/>
  <c r="MT121" i="58" s="1"/>
  <c r="MO121" i="58"/>
  <c r="MP121" i="58" s="1"/>
  <c r="ID201" i="62"/>
  <c r="JW44" i="62"/>
  <c r="JX44" i="62" s="1"/>
  <c r="JY44" i="62" s="1"/>
  <c r="JT44" i="62"/>
  <c r="JU44" i="62" s="1"/>
  <c r="HZ64" i="62"/>
  <c r="ID64" i="62" s="1"/>
  <c r="IM64" i="62"/>
  <c r="IN64" i="62" s="1"/>
  <c r="IO64" i="62" s="1"/>
  <c r="JM64" i="62"/>
  <c r="JS64" i="62"/>
  <c r="IX64" i="62"/>
  <c r="IY64" i="62" s="1"/>
  <c r="IZ64" i="62" s="1"/>
  <c r="JW256" i="62"/>
  <c r="JX256" i="62" s="1"/>
  <c r="JY256" i="62" s="1"/>
  <c r="JT256" i="62"/>
  <c r="JU256" i="62" s="1"/>
  <c r="JS114" i="62"/>
  <c r="JZ218" i="62"/>
  <c r="KA218" i="62" s="1"/>
  <c r="KB218" i="62" s="1"/>
  <c r="JN218" i="62"/>
  <c r="JO218" i="62" s="1"/>
  <c r="JW105" i="62"/>
  <c r="JX105" i="62" s="1"/>
  <c r="JY105" i="62" s="1"/>
  <c r="JT105" i="62"/>
  <c r="JU105" i="62" s="1"/>
  <c r="JW238" i="62"/>
  <c r="JX238" i="62" s="1"/>
  <c r="JY238" i="62" s="1"/>
  <c r="JT238" i="62"/>
  <c r="JU238" i="62" s="1"/>
  <c r="IX54" i="62"/>
  <c r="IY54" i="62" s="1"/>
  <c r="IZ54" i="62" s="1"/>
  <c r="JD31" i="61"/>
  <c r="JE31" i="61" s="1"/>
  <c r="JF31" i="61" s="1"/>
  <c r="IM206" i="62"/>
  <c r="IN206" i="62" s="1"/>
  <c r="IO206" i="62" s="1"/>
  <c r="LM101" i="58"/>
  <c r="LN101" i="58" s="1"/>
  <c r="HY7" i="61"/>
  <c r="JS122" i="62"/>
  <c r="IX106" i="62"/>
  <c r="IY106" i="62" s="1"/>
  <c r="IZ106" i="62" s="1"/>
  <c r="IM119" i="62"/>
  <c r="IN119" i="62" s="1"/>
  <c r="IO119" i="62" s="1"/>
  <c r="JT170" i="62"/>
  <c r="JU170" i="62" s="1"/>
  <c r="JW170" i="62"/>
  <c r="JX170" i="62" s="1"/>
  <c r="JY170" i="62" s="1"/>
  <c r="JS197" i="62"/>
  <c r="JD30" i="61"/>
  <c r="JE30" i="61" s="1"/>
  <c r="JF30" i="61" s="1"/>
  <c r="JZ120" i="62"/>
  <c r="KA120" i="62" s="1"/>
  <c r="KB120" i="62" s="1"/>
  <c r="JN120" i="62"/>
  <c r="JO120" i="62" s="1"/>
  <c r="JS258" i="62"/>
  <c r="MH98" i="58"/>
  <c r="IX81" i="62"/>
  <c r="IY81" i="62" s="1"/>
  <c r="IZ81" i="62" s="1"/>
  <c r="JS232" i="62"/>
  <c r="IX195" i="62"/>
  <c r="IY195" i="62" s="1"/>
  <c r="IZ195" i="62" s="1"/>
  <c r="JS227" i="62"/>
  <c r="JJ13" i="61"/>
  <c r="JK13" i="61" s="1"/>
  <c r="JL13" i="61" s="1"/>
  <c r="JM112" i="62"/>
  <c r="LW69" i="58"/>
  <c r="LX69" i="58" s="1"/>
  <c r="ID131" i="62"/>
  <c r="JN207" i="62"/>
  <c r="JO207" i="62" s="1"/>
  <c r="JZ207" i="62"/>
  <c r="KA207" i="62" s="1"/>
  <c r="KB207" i="62" s="1"/>
  <c r="IX160" i="62"/>
  <c r="IY160" i="62" s="1"/>
  <c r="IZ160" i="62" s="1"/>
  <c r="IM51" i="62"/>
  <c r="IN51" i="62" s="1"/>
  <c r="IO51" i="62" s="1"/>
  <c r="ID235" i="62"/>
  <c r="LW82" i="58"/>
  <c r="LX82" i="58" s="1"/>
  <c r="IX66" i="62"/>
  <c r="IY66" i="62" s="1"/>
  <c r="IZ66" i="62" s="1"/>
  <c r="JS48" i="62"/>
  <c r="JS200" i="62"/>
  <c r="JZ124" i="62"/>
  <c r="KA124" i="62" s="1"/>
  <c r="KB124" i="62" s="1"/>
  <c r="JN124" i="62"/>
  <c r="JO124" i="62" s="1"/>
  <c r="JT182" i="62"/>
  <c r="JU182" i="62" s="1"/>
  <c r="JW182" i="62"/>
  <c r="JX182" i="62" s="1"/>
  <c r="JY182" i="62" s="1"/>
  <c r="IM196" i="62"/>
  <c r="IN196" i="62" s="1"/>
  <c r="IO196" i="62" s="1"/>
  <c r="JZ150" i="62"/>
  <c r="KA150" i="62" s="1"/>
  <c r="KB150" i="62" s="1"/>
  <c r="JN150" i="62"/>
  <c r="JO150" i="62" s="1"/>
  <c r="JM249" i="62"/>
  <c r="IX182" i="62"/>
  <c r="IY182" i="62" s="1"/>
  <c r="IZ182" i="62" s="1"/>
  <c r="MR46" i="58"/>
  <c r="MS46" i="58" s="1"/>
  <c r="MT46" i="58" s="1"/>
  <c r="MO46" i="58"/>
  <c r="MP46" i="58" s="1"/>
  <c r="HZ58" i="62"/>
  <c r="ID58" i="62" s="1"/>
  <c r="JS58" i="62"/>
  <c r="IM58" i="62"/>
  <c r="IN58" i="62" s="1"/>
  <c r="IO58" i="62" s="1"/>
  <c r="JM58" i="62"/>
  <c r="IX58" i="62"/>
  <c r="IY58" i="62" s="1"/>
  <c r="IZ58" i="62" s="1"/>
  <c r="JW84" i="62"/>
  <c r="JX84" i="62" s="1"/>
  <c r="JY84" i="62" s="1"/>
  <c r="JT84" i="62"/>
  <c r="JU84" i="62" s="1"/>
  <c r="JM45" i="62"/>
  <c r="JS45" i="62"/>
  <c r="HZ45" i="62"/>
  <c r="ID45" i="62" s="1"/>
  <c r="IM45" i="62"/>
  <c r="IN45" i="62" s="1"/>
  <c r="IO45" i="62" s="1"/>
  <c r="IX45" i="62"/>
  <c r="IY45" i="62" s="1"/>
  <c r="IZ45" i="62" s="1"/>
  <c r="JD12" i="61"/>
  <c r="JE12" i="61" s="1"/>
  <c r="JF12" i="61" s="1"/>
  <c r="JN251" i="62"/>
  <c r="JO251" i="62" s="1"/>
  <c r="JZ251" i="62"/>
  <c r="KA251" i="62" s="1"/>
  <c r="KB251" i="62" s="1"/>
  <c r="JM219" i="62"/>
  <c r="IX219" i="62"/>
  <c r="IY219" i="62" s="1"/>
  <c r="IZ219" i="62" s="1"/>
  <c r="IM219" i="62"/>
  <c r="IN219" i="62" s="1"/>
  <c r="IO219" i="62" s="1"/>
  <c r="JS219" i="62"/>
  <c r="HZ219" i="62"/>
  <c r="ID219" i="62" s="1"/>
  <c r="JN99" i="62"/>
  <c r="JO99" i="62" s="1"/>
  <c r="JZ99" i="62"/>
  <c r="KA99" i="62" s="1"/>
  <c r="KB99" i="62" s="1"/>
  <c r="IM136" i="62"/>
  <c r="IN136" i="62" s="1"/>
  <c r="IO136" i="62" s="1"/>
  <c r="JT147" i="62"/>
  <c r="JU147" i="62" s="1"/>
  <c r="JW147" i="62"/>
  <c r="JX147" i="62" s="1"/>
  <c r="JY147" i="62" s="1"/>
  <c r="JZ27" i="62"/>
  <c r="KA27" i="62" s="1"/>
  <c r="KB27" i="62" s="1"/>
  <c r="JN27" i="62"/>
  <c r="JO27" i="62" s="1"/>
  <c r="IM230" i="62"/>
  <c r="IN230" i="62" s="1"/>
  <c r="IO230" i="62" s="1"/>
  <c r="JD19" i="61"/>
  <c r="JE19" i="61" s="1"/>
  <c r="JF19" i="61" s="1"/>
  <c r="HZ62" i="62"/>
  <c r="ID62" i="62" s="1"/>
  <c r="IM62" i="62"/>
  <c r="IN62" i="62" s="1"/>
  <c r="IO62" i="62" s="1"/>
  <c r="JM62" i="62"/>
  <c r="JS62" i="62"/>
  <c r="IX62" i="62"/>
  <c r="IY62" i="62" s="1"/>
  <c r="IZ62" i="62" s="1"/>
  <c r="IM159" i="62"/>
  <c r="IN159" i="62" s="1"/>
  <c r="IO159" i="62" s="1"/>
  <c r="JN164" i="62"/>
  <c r="JO164" i="62" s="1"/>
  <c r="JZ164" i="62"/>
  <c r="KA164" i="62" s="1"/>
  <c r="KB164" i="62" s="1"/>
  <c r="JT90" i="62"/>
  <c r="JU90" i="62" s="1"/>
  <c r="JW90" i="62"/>
  <c r="JX90" i="62" s="1"/>
  <c r="JY90" i="62" s="1"/>
  <c r="JM212" i="62"/>
  <c r="JJ29" i="61"/>
  <c r="JK29" i="61" s="1"/>
  <c r="JL29" i="61" s="1"/>
  <c r="HZ216" i="62"/>
  <c r="ID216" i="62" s="1"/>
  <c r="JM216" i="62"/>
  <c r="IX216" i="62"/>
  <c r="IY216" i="62" s="1"/>
  <c r="IZ216" i="62" s="1"/>
  <c r="JS216" i="62"/>
  <c r="IM216" i="62"/>
  <c r="IN216" i="62" s="1"/>
  <c r="IO216" i="62" s="1"/>
  <c r="JW259" i="62"/>
  <c r="JX259" i="62" s="1"/>
  <c r="JY259" i="62" s="1"/>
  <c r="JT259" i="62"/>
  <c r="JU259" i="62" s="1"/>
  <c r="JM114" i="62"/>
  <c r="IM82" i="62"/>
  <c r="IN82" i="62" s="1"/>
  <c r="IO82" i="62" s="1"/>
  <c r="IX20" i="61"/>
  <c r="IY20" i="61" s="1"/>
  <c r="IZ20" i="61" s="1"/>
  <c r="JD20" i="61"/>
  <c r="JE20" i="61" s="1"/>
  <c r="JF20" i="61" s="1"/>
  <c r="HU20" i="61"/>
  <c r="HY20" i="61" s="1"/>
  <c r="IH20" i="61"/>
  <c r="II20" i="61" s="1"/>
  <c r="IJ20" i="61" s="1"/>
  <c r="JJ20" i="61"/>
  <c r="JK20" i="61" s="1"/>
  <c r="JL20" i="61" s="1"/>
  <c r="IP20" i="61"/>
  <c r="IQ20" i="61" s="1"/>
  <c r="IR20" i="61" s="1"/>
  <c r="HZ222" i="62"/>
  <c r="ID222" i="62" s="1"/>
  <c r="IX222" i="62"/>
  <c r="IY222" i="62" s="1"/>
  <c r="IZ222" i="62" s="1"/>
  <c r="IM222" i="62"/>
  <c r="IN222" i="62" s="1"/>
  <c r="IO222" i="62" s="1"/>
  <c r="JM222" i="62"/>
  <c r="JS222" i="62"/>
  <c r="IM54" i="62"/>
  <c r="IN54" i="62" s="1"/>
  <c r="IO54" i="62" s="1"/>
  <c r="IH31" i="61"/>
  <c r="II31" i="61" s="1"/>
  <c r="IJ31" i="61" s="1"/>
  <c r="JS206" i="62"/>
  <c r="JM87" i="62"/>
  <c r="IX122" i="62"/>
  <c r="IY122" i="62" s="1"/>
  <c r="IZ122" i="62" s="1"/>
  <c r="ID106" i="62"/>
  <c r="JZ189" i="62"/>
  <c r="KA189" i="62" s="1"/>
  <c r="KB189" i="62" s="1"/>
  <c r="JN189" i="62"/>
  <c r="JO189" i="62" s="1"/>
  <c r="JD42" i="61"/>
  <c r="JE42" i="61" s="1"/>
  <c r="JF42" i="61" s="1"/>
  <c r="ID119" i="62"/>
  <c r="JN170" i="62"/>
  <c r="JO170" i="62" s="1"/>
  <c r="JZ170" i="62"/>
  <c r="KA170" i="62" s="1"/>
  <c r="KB170" i="62" s="1"/>
  <c r="KW76" i="58"/>
  <c r="LA76" i="58" s="1"/>
  <c r="MN76" i="58"/>
  <c r="LM76" i="58"/>
  <c r="LN76" i="58" s="1"/>
  <c r="MH76" i="58"/>
  <c r="LW76" i="58"/>
  <c r="LX76" i="58" s="1"/>
  <c r="IX30" i="61"/>
  <c r="IY30" i="61" s="1"/>
  <c r="IZ30" i="61" s="1"/>
  <c r="IM120" i="62"/>
  <c r="IN120" i="62" s="1"/>
  <c r="IO120" i="62" s="1"/>
  <c r="IM17" i="62"/>
  <c r="IN17" i="62" s="1"/>
  <c r="IO17" i="62" s="1"/>
  <c r="JZ152" i="62"/>
  <c r="KA152" i="62" s="1"/>
  <c r="KB152" i="62" s="1"/>
  <c r="JN152" i="62"/>
  <c r="JO152" i="62" s="1"/>
  <c r="JM258" i="62"/>
  <c r="HZ174" i="62"/>
  <c r="ID174" i="62" s="1"/>
  <c r="JS174" i="62"/>
  <c r="IX174" i="62"/>
  <c r="IY174" i="62" s="1"/>
  <c r="IZ174" i="62" s="1"/>
  <c r="IM174" i="62"/>
  <c r="IN174" i="62" s="1"/>
  <c r="IO174" i="62" s="1"/>
  <c r="JM174" i="62"/>
  <c r="LA98" i="58"/>
  <c r="JN140" i="62"/>
  <c r="JO140" i="62" s="1"/>
  <c r="JZ140" i="62"/>
  <c r="KA140" i="62" s="1"/>
  <c r="KB140" i="62" s="1"/>
  <c r="IX253" i="62"/>
  <c r="IY253" i="62" s="1"/>
  <c r="IZ253" i="62" s="1"/>
  <c r="LA93" i="58"/>
  <c r="JM232" i="62"/>
  <c r="JZ156" i="62"/>
  <c r="KA156" i="62" s="1"/>
  <c r="KB156" i="62" s="1"/>
  <c r="JN156" i="62"/>
  <c r="JO156" i="62" s="1"/>
  <c r="IM195" i="62"/>
  <c r="IN195" i="62" s="1"/>
  <c r="IO195" i="62" s="1"/>
  <c r="MU50" i="58"/>
  <c r="MV50" i="58" s="1"/>
  <c r="MW50" i="58" s="1"/>
  <c r="MI50" i="58"/>
  <c r="MJ50" i="58" s="1"/>
  <c r="MN65" i="58"/>
  <c r="MH65" i="58"/>
  <c r="LM65" i="58"/>
  <c r="LN65" i="58" s="1"/>
  <c r="KW65" i="58"/>
  <c r="LA65" i="58" s="1"/>
  <c r="LW65" i="58"/>
  <c r="LX65" i="58" s="1"/>
  <c r="IX227" i="62"/>
  <c r="IY227" i="62" s="1"/>
  <c r="IZ227" i="62" s="1"/>
  <c r="JD13" i="61"/>
  <c r="JE13" i="61" s="1"/>
  <c r="JF13" i="61" s="1"/>
  <c r="ID112" i="62"/>
  <c r="LM69" i="58"/>
  <c r="LN69" i="58" s="1"/>
  <c r="MN91" i="58"/>
  <c r="ID160" i="62"/>
  <c r="IX180" i="62"/>
  <c r="IY180" i="62" s="1"/>
  <c r="IZ180" i="62" s="1"/>
  <c r="JS51" i="62"/>
  <c r="LM82" i="58"/>
  <c r="LN82" i="58" s="1"/>
  <c r="ID66" i="62"/>
  <c r="IM224" i="62"/>
  <c r="IN224" i="62" s="1"/>
  <c r="IO224" i="62" s="1"/>
  <c r="JM48" i="62"/>
  <c r="JN100" i="62"/>
  <c r="JO100" i="62" s="1"/>
  <c r="JZ100" i="62"/>
  <c r="KA100" i="62" s="1"/>
  <c r="KB100" i="62" s="1"/>
  <c r="JZ14" i="62"/>
  <c r="KA14" i="62" s="1"/>
  <c r="KB14" i="62" s="1"/>
  <c r="JN14" i="62"/>
  <c r="JO14" i="62" s="1"/>
  <c r="B40" i="49"/>
  <c r="C11" i="49"/>
  <c r="MU46" i="58" l="1"/>
  <c r="MV46" i="58" s="1"/>
  <c r="MW46" i="58" s="1"/>
  <c r="MR114" i="58"/>
  <c r="MS114" i="58" s="1"/>
  <c r="MT114" i="58" s="1"/>
  <c r="MO39" i="58"/>
  <c r="MP39" i="58" s="1"/>
  <c r="MO33" i="58"/>
  <c r="MP33" i="58" s="1"/>
  <c r="MO50" i="58"/>
  <c r="MP50" i="58" s="1"/>
  <c r="MO83" i="58"/>
  <c r="MP83" i="58" s="1"/>
  <c r="MI26" i="58"/>
  <c r="MJ26" i="58" s="1"/>
  <c r="MU75" i="58"/>
  <c r="MV75" i="58" s="1"/>
  <c r="MW75" i="58" s="1"/>
  <c r="MI90" i="58"/>
  <c r="MJ90" i="58" s="1"/>
  <c r="MR96" i="58"/>
  <c r="MS96" i="58" s="1"/>
  <c r="MT96" i="58" s="1"/>
  <c r="MR109" i="58"/>
  <c r="MS109" i="58" s="1"/>
  <c r="MT109" i="58" s="1"/>
  <c r="MI22" i="58"/>
  <c r="MJ22" i="58" s="1"/>
  <c r="MR27" i="58"/>
  <c r="MS27" i="58" s="1"/>
  <c r="MT27" i="58" s="1"/>
  <c r="MU96" i="58"/>
  <c r="MV96" i="58" s="1"/>
  <c r="MW96" i="58" s="1"/>
  <c r="MU39" i="58"/>
  <c r="MV39" i="58" s="1"/>
  <c r="MW39" i="58" s="1"/>
  <c r="MO24" i="58"/>
  <c r="MP24" i="58" s="1"/>
  <c r="MO26" i="58"/>
  <c r="MP26" i="58" s="1"/>
  <c r="MO22" i="58"/>
  <c r="MP22" i="58" s="1"/>
  <c r="MR28" i="58"/>
  <c r="MS28" i="58" s="1"/>
  <c r="MT28" i="58" s="1"/>
  <c r="MO29" i="58"/>
  <c r="MP29" i="58" s="1"/>
  <c r="MI23" i="58"/>
  <c r="MJ23" i="58" s="1"/>
  <c r="JZ75" i="62"/>
  <c r="KA75" i="62" s="1"/>
  <c r="KB75" i="62" s="1"/>
  <c r="JW143" i="62"/>
  <c r="JX143" i="62" s="1"/>
  <c r="JY143" i="62" s="1"/>
  <c r="JN9" i="62"/>
  <c r="JO9" i="62" s="1"/>
  <c r="MI27" i="58"/>
  <c r="MJ27" i="58" s="1"/>
  <c r="JZ237" i="62"/>
  <c r="KA237" i="62" s="1"/>
  <c r="KB237" i="62" s="1"/>
  <c r="JT9" i="62"/>
  <c r="JU9" i="62" s="1"/>
  <c r="JW117" i="62"/>
  <c r="JX117" i="62" s="1"/>
  <c r="JY117" i="62" s="1"/>
  <c r="JZ74" i="62"/>
  <c r="KA74" i="62" s="1"/>
  <c r="KB74" i="62" s="1"/>
  <c r="JW63" i="62"/>
  <c r="JX63" i="62" s="1"/>
  <c r="JY63" i="62" s="1"/>
  <c r="JT140" i="62"/>
  <c r="JU140" i="62" s="1"/>
  <c r="JZ146" i="62"/>
  <c r="KA146" i="62" s="1"/>
  <c r="KB146" i="62" s="1"/>
  <c r="MI21" i="58"/>
  <c r="MJ21" i="58" s="1"/>
  <c r="MU21" i="58"/>
  <c r="MV21" i="58" s="1"/>
  <c r="MW21" i="58" s="1"/>
  <c r="MR21" i="58"/>
  <c r="MS21" i="58" s="1"/>
  <c r="MT21" i="58" s="1"/>
  <c r="MO21" i="58"/>
  <c r="MP21" i="58" s="1"/>
  <c r="MU25" i="58"/>
  <c r="MV25" i="58" s="1"/>
  <c r="MW25" i="58" s="1"/>
  <c r="MI25" i="58"/>
  <c r="MJ25" i="58" s="1"/>
  <c r="JT8" i="62"/>
  <c r="JU8" i="62" s="1"/>
  <c r="JW8" i="62"/>
  <c r="JX8" i="62" s="1"/>
  <c r="JY8" i="62" s="1"/>
  <c r="MR30" i="58"/>
  <c r="MS30" i="58" s="1"/>
  <c r="MT30" i="58" s="1"/>
  <c r="MO30" i="58"/>
  <c r="MP30" i="58" s="1"/>
  <c r="JN8" i="62"/>
  <c r="JO8" i="62" s="1"/>
  <c r="JZ8" i="62"/>
  <c r="KA8" i="62" s="1"/>
  <c r="KB8" i="62" s="1"/>
  <c r="MU30" i="58"/>
  <c r="MV30" i="58" s="1"/>
  <c r="MW30" i="58" s="1"/>
  <c r="MI30" i="58"/>
  <c r="MJ30" i="58" s="1"/>
  <c r="MR25" i="58"/>
  <c r="MS25" i="58" s="1"/>
  <c r="MT25" i="58" s="1"/>
  <c r="MO25" i="58"/>
  <c r="MP25" i="58" s="1"/>
  <c r="MI89" i="58"/>
  <c r="MJ89" i="58" s="1"/>
  <c r="MO103" i="58"/>
  <c r="MP103" i="58" s="1"/>
  <c r="MR71" i="58"/>
  <c r="MS71" i="58" s="1"/>
  <c r="MT71" i="58" s="1"/>
  <c r="MU63" i="58"/>
  <c r="MV63" i="58" s="1"/>
  <c r="MW63" i="58" s="1"/>
  <c r="MO95" i="58"/>
  <c r="MP95" i="58" s="1"/>
  <c r="MR89" i="58"/>
  <c r="MS89" i="58" s="1"/>
  <c r="MT89" i="58" s="1"/>
  <c r="MR90" i="58"/>
  <c r="MS90" i="58" s="1"/>
  <c r="MT90" i="58" s="1"/>
  <c r="MR84" i="58"/>
  <c r="MS84" i="58" s="1"/>
  <c r="MT84" i="58" s="1"/>
  <c r="MR53" i="58"/>
  <c r="MS53" i="58" s="1"/>
  <c r="MT53" i="58" s="1"/>
  <c r="MI57" i="58"/>
  <c r="MJ57" i="58" s="1"/>
  <c r="MO81" i="58"/>
  <c r="MP81" i="58" s="1"/>
  <c r="MO112" i="58"/>
  <c r="MP112" i="58" s="1"/>
  <c r="MU95" i="58"/>
  <c r="MV95" i="58" s="1"/>
  <c r="MW95" i="58" s="1"/>
  <c r="MI71" i="58"/>
  <c r="MJ71" i="58" s="1"/>
  <c r="MU81" i="58"/>
  <c r="MV81" i="58" s="1"/>
  <c r="MW81" i="58" s="1"/>
  <c r="MO36" i="58"/>
  <c r="MP36" i="58" s="1"/>
  <c r="MI33" i="58"/>
  <c r="MJ33" i="58" s="1"/>
  <c r="MO92" i="58"/>
  <c r="MP92" i="58" s="1"/>
  <c r="MI61" i="58"/>
  <c r="MJ61" i="58" s="1"/>
  <c r="MO61" i="58"/>
  <c r="MP61" i="58" s="1"/>
  <c r="MI83" i="58"/>
  <c r="MJ83" i="58" s="1"/>
  <c r="MO74" i="58"/>
  <c r="MP74" i="58" s="1"/>
  <c r="MR111" i="58"/>
  <c r="MS111" i="58" s="1"/>
  <c r="MT111" i="58" s="1"/>
  <c r="MO78" i="58"/>
  <c r="MP78" i="58" s="1"/>
  <c r="MI73" i="58"/>
  <c r="MJ73" i="58" s="1"/>
  <c r="MO32" i="58"/>
  <c r="MP32" i="58" s="1"/>
  <c r="MO73" i="58"/>
  <c r="MP73" i="58" s="1"/>
  <c r="MU66" i="58"/>
  <c r="MV66" i="58" s="1"/>
  <c r="MW66" i="58" s="1"/>
  <c r="MR80" i="58"/>
  <c r="MS80" i="58" s="1"/>
  <c r="MT80" i="58" s="1"/>
  <c r="MU92" i="58"/>
  <c r="MV92" i="58" s="1"/>
  <c r="MW92" i="58" s="1"/>
  <c r="MO60" i="58"/>
  <c r="MP60" i="58" s="1"/>
  <c r="MI84" i="58"/>
  <c r="MJ84" i="58" s="1"/>
  <c r="MU80" i="58"/>
  <c r="MV80" i="58" s="1"/>
  <c r="MW80" i="58" s="1"/>
  <c r="MO104" i="58"/>
  <c r="MP104" i="58" s="1"/>
  <c r="MO94" i="58"/>
  <c r="MP94" i="58" s="1"/>
  <c r="MI32" i="58"/>
  <c r="MJ32" i="58" s="1"/>
  <c r="MO93" i="58"/>
  <c r="MP93" i="58" s="1"/>
  <c r="MI74" i="58"/>
  <c r="MJ74" i="58" s="1"/>
  <c r="MO47" i="58"/>
  <c r="MP47" i="58" s="1"/>
  <c r="MI38" i="58"/>
  <c r="MJ38" i="58" s="1"/>
  <c r="MI111" i="58"/>
  <c r="MJ111" i="58" s="1"/>
  <c r="MI86" i="58"/>
  <c r="MJ86" i="58" s="1"/>
  <c r="MR86" i="58"/>
  <c r="MS86" i="58" s="1"/>
  <c r="MT86" i="58" s="1"/>
  <c r="MU99" i="58"/>
  <c r="MV99" i="58" s="1"/>
  <c r="MW99" i="58" s="1"/>
  <c r="MI47" i="58"/>
  <c r="MJ47" i="58" s="1"/>
  <c r="MU60" i="58"/>
  <c r="MV60" i="58" s="1"/>
  <c r="MW60" i="58" s="1"/>
  <c r="MI97" i="58"/>
  <c r="MJ97" i="58" s="1"/>
  <c r="MI94" i="58"/>
  <c r="MJ94" i="58" s="1"/>
  <c r="MO75" i="58"/>
  <c r="MP75" i="58" s="1"/>
  <c r="MI104" i="58"/>
  <c r="MJ104" i="58" s="1"/>
  <c r="MR55" i="58"/>
  <c r="MS55" i="58" s="1"/>
  <c r="MT55" i="58" s="1"/>
  <c r="MO57" i="58"/>
  <c r="MP57" i="58" s="1"/>
  <c r="MU85" i="58"/>
  <c r="MV85" i="58" s="1"/>
  <c r="MW85" i="58" s="1"/>
  <c r="MO62" i="58"/>
  <c r="MP62" i="58" s="1"/>
  <c r="MU102" i="58"/>
  <c r="MV102" i="58" s="1"/>
  <c r="MW102" i="58" s="1"/>
  <c r="MI58" i="58"/>
  <c r="MJ58" i="58" s="1"/>
  <c r="MO63" i="58"/>
  <c r="MP63" i="58" s="1"/>
  <c r="MR99" i="58"/>
  <c r="MS99" i="58" s="1"/>
  <c r="MT99" i="58" s="1"/>
  <c r="MI62" i="58"/>
  <c r="MJ62" i="58" s="1"/>
  <c r="MO100" i="58"/>
  <c r="MP100" i="58" s="1"/>
  <c r="MI55" i="58"/>
  <c r="MJ55" i="58" s="1"/>
  <c r="MU72" i="58"/>
  <c r="MV72" i="58" s="1"/>
  <c r="MW72" i="58" s="1"/>
  <c r="MI112" i="58"/>
  <c r="MJ112" i="58" s="1"/>
  <c r="MO37" i="58"/>
  <c r="MP37" i="58" s="1"/>
  <c r="MI109" i="58"/>
  <c r="MJ109" i="58" s="1"/>
  <c r="MI78" i="58"/>
  <c r="MJ78" i="58" s="1"/>
  <c r="MU68" i="58"/>
  <c r="MV68" i="58" s="1"/>
  <c r="MW68" i="58" s="1"/>
  <c r="MO87" i="58"/>
  <c r="MP87" i="58" s="1"/>
  <c r="MI67" i="58"/>
  <c r="MJ67" i="58" s="1"/>
  <c r="MU87" i="58"/>
  <c r="MV87" i="58" s="1"/>
  <c r="MW87" i="58" s="1"/>
  <c r="MO97" i="58"/>
  <c r="MP97" i="58" s="1"/>
  <c r="MR72" i="58"/>
  <c r="MS72" i="58" s="1"/>
  <c r="MT72" i="58" s="1"/>
  <c r="MO85" i="58"/>
  <c r="MP85" i="58" s="1"/>
  <c r="MU51" i="58"/>
  <c r="MV51" i="58" s="1"/>
  <c r="MW51" i="58" s="1"/>
  <c r="MU79" i="58"/>
  <c r="MV79" i="58" s="1"/>
  <c r="MW79" i="58" s="1"/>
  <c r="MR51" i="58"/>
  <c r="MS51" i="58" s="1"/>
  <c r="MT51" i="58" s="1"/>
  <c r="MU54" i="58"/>
  <c r="MV54" i="58" s="1"/>
  <c r="MW54" i="58" s="1"/>
  <c r="MO68" i="58"/>
  <c r="MP68" i="58" s="1"/>
  <c r="JT87" i="62"/>
  <c r="JU87" i="62" s="1"/>
  <c r="JW69" i="62"/>
  <c r="JX69" i="62" s="1"/>
  <c r="JY69" i="62" s="1"/>
  <c r="JZ256" i="62"/>
  <c r="KA256" i="62" s="1"/>
  <c r="KB256" i="62" s="1"/>
  <c r="JN204" i="62"/>
  <c r="JO204" i="62" s="1"/>
  <c r="JT135" i="62"/>
  <c r="JU135" i="62" s="1"/>
  <c r="JN243" i="62"/>
  <c r="JO243" i="62" s="1"/>
  <c r="JW156" i="62"/>
  <c r="JX156" i="62" s="1"/>
  <c r="JY156" i="62" s="1"/>
  <c r="JT204" i="62"/>
  <c r="JU204" i="62" s="1"/>
  <c r="JW36" i="62"/>
  <c r="JX36" i="62" s="1"/>
  <c r="JY36" i="62" s="1"/>
  <c r="JN69" i="62"/>
  <c r="JO69" i="62" s="1"/>
  <c r="JZ36" i="62"/>
  <c r="KA36" i="62" s="1"/>
  <c r="KB36" i="62" s="1"/>
  <c r="MI93" i="58"/>
  <c r="MJ93" i="58" s="1"/>
  <c r="JN30" i="62"/>
  <c r="JO30" i="62" s="1"/>
  <c r="JT47" i="62"/>
  <c r="JU47" i="62" s="1"/>
  <c r="MI70" i="58"/>
  <c r="MJ70" i="58" s="1"/>
  <c r="JN77" i="62"/>
  <c r="JO77" i="62" s="1"/>
  <c r="MU53" i="58"/>
  <c r="MV53" i="58" s="1"/>
  <c r="MW53" i="58" s="1"/>
  <c r="JT124" i="62"/>
  <c r="JU124" i="62" s="1"/>
  <c r="JZ168" i="62"/>
  <c r="KA168" i="62" s="1"/>
  <c r="KB168" i="62" s="1"/>
  <c r="JN245" i="62"/>
  <c r="JO245" i="62" s="1"/>
  <c r="MO67" i="58"/>
  <c r="MP67" i="58" s="1"/>
  <c r="JZ177" i="62"/>
  <c r="KA177" i="62" s="1"/>
  <c r="KB177" i="62" s="1"/>
  <c r="MO44" i="58"/>
  <c r="MP44" i="58" s="1"/>
  <c r="JT77" i="62"/>
  <c r="JU77" i="62" s="1"/>
  <c r="JZ240" i="62"/>
  <c r="KA240" i="62" s="1"/>
  <c r="KB240" i="62" s="1"/>
  <c r="JN47" i="62"/>
  <c r="JO47" i="62" s="1"/>
  <c r="JW214" i="62"/>
  <c r="JX214" i="62" s="1"/>
  <c r="JY214" i="62" s="1"/>
  <c r="MO54" i="58"/>
  <c r="MP54" i="58" s="1"/>
  <c r="JT130" i="62"/>
  <c r="JU130" i="62" s="1"/>
  <c r="MI103" i="58"/>
  <c r="MJ103" i="58" s="1"/>
  <c r="MO70" i="58"/>
  <c r="MP70" i="58" s="1"/>
  <c r="JZ94" i="62"/>
  <c r="KA94" i="62" s="1"/>
  <c r="KB94" i="62" s="1"/>
  <c r="MU42" i="58"/>
  <c r="MV42" i="58" s="1"/>
  <c r="MW42" i="58" s="1"/>
  <c r="MI77" i="58"/>
  <c r="MJ77" i="58" s="1"/>
  <c r="KL9" i="61"/>
  <c r="KM9" i="61" s="1"/>
  <c r="MO102" i="58"/>
  <c r="MP102" i="58" s="1"/>
  <c r="KD9" i="61"/>
  <c r="KE9" i="61" s="1"/>
  <c r="JW38" i="62"/>
  <c r="JX38" i="62" s="1"/>
  <c r="JY38" i="62" s="1"/>
  <c r="JW218" i="62"/>
  <c r="JX218" i="62" s="1"/>
  <c r="JY218" i="62" s="1"/>
  <c r="KL11" i="61"/>
  <c r="KM11" i="61" s="1"/>
  <c r="JT190" i="62"/>
  <c r="JU190" i="62" s="1"/>
  <c r="JX11" i="61"/>
  <c r="JY11" i="61" s="1"/>
  <c r="KD11" i="61"/>
  <c r="KE11" i="61" s="1"/>
  <c r="JN220" i="62"/>
  <c r="JO220" i="62" s="1"/>
  <c r="MO58" i="58"/>
  <c r="MP58" i="58" s="1"/>
  <c r="KB11" i="61"/>
  <c r="KC11" i="61" s="1"/>
  <c r="JZ253" i="62"/>
  <c r="KA253" i="62" s="1"/>
  <c r="KB253" i="62" s="1"/>
  <c r="KJ11" i="61"/>
  <c r="KK11" i="61" s="1"/>
  <c r="JN130" i="62"/>
  <c r="JO130" i="62" s="1"/>
  <c r="JT75" i="62"/>
  <c r="JU75" i="62" s="1"/>
  <c r="KH11" i="61"/>
  <c r="KI11" i="61" s="1"/>
  <c r="JZ172" i="62"/>
  <c r="KA172" i="62" s="1"/>
  <c r="KB172" i="62" s="1"/>
  <c r="MI100" i="58"/>
  <c r="MJ100" i="58" s="1"/>
  <c r="JZ11" i="61"/>
  <c r="KA11" i="61" s="1"/>
  <c r="KN11" i="61"/>
  <c r="KO11" i="61" s="1"/>
  <c r="MO66" i="58"/>
  <c r="MP66" i="58" s="1"/>
  <c r="JZ143" i="62"/>
  <c r="KA143" i="62" s="1"/>
  <c r="KB143" i="62" s="1"/>
  <c r="JT150" i="62"/>
  <c r="JU150" i="62" s="1"/>
  <c r="KF9" i="61"/>
  <c r="KG9" i="61" s="1"/>
  <c r="KH9" i="61"/>
  <c r="KI9" i="61" s="1"/>
  <c r="KN9" i="61"/>
  <c r="KO9" i="61" s="1"/>
  <c r="JT215" i="62"/>
  <c r="JU215" i="62" s="1"/>
  <c r="JN92" i="62"/>
  <c r="JO92" i="62" s="1"/>
  <c r="MO79" i="58"/>
  <c r="MP79" i="58" s="1"/>
  <c r="MO77" i="58"/>
  <c r="MP77" i="58" s="1"/>
  <c r="JT159" i="62"/>
  <c r="JU159" i="62" s="1"/>
  <c r="JT50" i="62"/>
  <c r="JU50" i="62" s="1"/>
  <c r="JN50" i="62"/>
  <c r="JO50" i="62" s="1"/>
  <c r="JZ238" i="62"/>
  <c r="KA238" i="62" s="1"/>
  <c r="KB238" i="62" s="1"/>
  <c r="JT239" i="62"/>
  <c r="JU239" i="62" s="1"/>
  <c r="JW208" i="62"/>
  <c r="JX208" i="62" s="1"/>
  <c r="JY208" i="62" s="1"/>
  <c r="MO38" i="58"/>
  <c r="MP38" i="58" s="1"/>
  <c r="JT207" i="62"/>
  <c r="JU207" i="62" s="1"/>
  <c r="JZ105" i="62"/>
  <c r="KA105" i="62" s="1"/>
  <c r="KB105" i="62" s="1"/>
  <c r="JT212" i="62"/>
  <c r="JU212" i="62" s="1"/>
  <c r="JZ196" i="62"/>
  <c r="KA196" i="62" s="1"/>
  <c r="KB196" i="62" s="1"/>
  <c r="JW189" i="62"/>
  <c r="JX189" i="62" s="1"/>
  <c r="JY189" i="62" s="1"/>
  <c r="JW201" i="62"/>
  <c r="JX201" i="62" s="1"/>
  <c r="JY201" i="62" s="1"/>
  <c r="JT92" i="62"/>
  <c r="JU92" i="62" s="1"/>
  <c r="JT155" i="62"/>
  <c r="JU155" i="62" s="1"/>
  <c r="JW177" i="62"/>
  <c r="JX177" i="62" s="1"/>
  <c r="JY177" i="62" s="1"/>
  <c r="JN15" i="62"/>
  <c r="JO15" i="62" s="1"/>
  <c r="JW62" i="62"/>
  <c r="JX62" i="62" s="1"/>
  <c r="JY62" i="62" s="1"/>
  <c r="JT62" i="62"/>
  <c r="JU62" i="62" s="1"/>
  <c r="JT52" i="62"/>
  <c r="JU52" i="62" s="1"/>
  <c r="JW52" i="62"/>
  <c r="JX52" i="62" s="1"/>
  <c r="JY52" i="62" s="1"/>
  <c r="JZ258" i="62"/>
  <c r="KA258" i="62" s="1"/>
  <c r="KB258" i="62" s="1"/>
  <c r="JN258" i="62"/>
  <c r="JO258" i="62" s="1"/>
  <c r="JN45" i="62"/>
  <c r="JO45" i="62" s="1"/>
  <c r="JZ45" i="62"/>
  <c r="KA45" i="62" s="1"/>
  <c r="KB45" i="62" s="1"/>
  <c r="JN35" i="62"/>
  <c r="JO35" i="62" s="1"/>
  <c r="JZ35" i="62"/>
  <c r="KA35" i="62" s="1"/>
  <c r="KB35" i="62" s="1"/>
  <c r="JN255" i="62"/>
  <c r="JO255" i="62" s="1"/>
  <c r="JZ255" i="62"/>
  <c r="KA255" i="62" s="1"/>
  <c r="KB255" i="62" s="1"/>
  <c r="JZ201" i="62"/>
  <c r="KA201" i="62" s="1"/>
  <c r="KB201" i="62" s="1"/>
  <c r="JN201" i="62"/>
  <c r="JO201" i="62" s="1"/>
  <c r="JW167" i="62"/>
  <c r="JX167" i="62" s="1"/>
  <c r="JY167" i="62" s="1"/>
  <c r="JT167" i="62"/>
  <c r="JU167" i="62" s="1"/>
  <c r="JZ118" i="62"/>
  <c r="KA118" i="62" s="1"/>
  <c r="KB118" i="62" s="1"/>
  <c r="JN118" i="62"/>
  <c r="JO118" i="62" s="1"/>
  <c r="JW119" i="62"/>
  <c r="JX119" i="62" s="1"/>
  <c r="JY119" i="62" s="1"/>
  <c r="JT119" i="62"/>
  <c r="JU119" i="62" s="1"/>
  <c r="JN104" i="62"/>
  <c r="JO104" i="62" s="1"/>
  <c r="JZ104" i="62"/>
  <c r="KA104" i="62" s="1"/>
  <c r="KB104" i="62" s="1"/>
  <c r="JZ23" i="62"/>
  <c r="KA23" i="62" s="1"/>
  <c r="KB23" i="62" s="1"/>
  <c r="JN23" i="62"/>
  <c r="JO23" i="62" s="1"/>
  <c r="JT203" i="62"/>
  <c r="JU203" i="62" s="1"/>
  <c r="JW203" i="62"/>
  <c r="JX203" i="62" s="1"/>
  <c r="JY203" i="62" s="1"/>
  <c r="JZ86" i="62"/>
  <c r="KA86" i="62" s="1"/>
  <c r="KB86" i="62" s="1"/>
  <c r="JN86" i="62"/>
  <c r="JO86" i="62" s="1"/>
  <c r="JT101" i="62"/>
  <c r="JU101" i="62" s="1"/>
  <c r="JW101" i="62"/>
  <c r="JX101" i="62" s="1"/>
  <c r="JY101" i="62" s="1"/>
  <c r="JT161" i="62"/>
  <c r="JU161" i="62" s="1"/>
  <c r="JW161" i="62"/>
  <c r="JX161" i="62" s="1"/>
  <c r="JY161" i="62" s="1"/>
  <c r="JT41" i="62"/>
  <c r="JU41" i="62" s="1"/>
  <c r="JW41" i="62"/>
  <c r="JX41" i="62" s="1"/>
  <c r="JY41" i="62" s="1"/>
  <c r="KJ8" i="61"/>
  <c r="KK8" i="61" s="1"/>
  <c r="KN8" i="61"/>
  <c r="KO8" i="61" s="1"/>
  <c r="KL8" i="61"/>
  <c r="KM8" i="61" s="1"/>
  <c r="KB8" i="61"/>
  <c r="KC8" i="61" s="1"/>
  <c r="KD8" i="61"/>
  <c r="KE8" i="61" s="1"/>
  <c r="KH8" i="61"/>
  <c r="KI8" i="61" s="1"/>
  <c r="JZ8" i="61"/>
  <c r="KA8" i="61" s="1"/>
  <c r="KF8" i="61"/>
  <c r="KG8" i="61" s="1"/>
  <c r="JX8" i="61"/>
  <c r="JY8" i="61" s="1"/>
  <c r="MR43" i="58"/>
  <c r="MS43" i="58" s="1"/>
  <c r="MT43" i="58" s="1"/>
  <c r="MO43" i="58"/>
  <c r="MP43" i="58" s="1"/>
  <c r="JN56" i="62"/>
  <c r="JO56" i="62" s="1"/>
  <c r="JZ56" i="62"/>
  <c r="KA56" i="62" s="1"/>
  <c r="KB56" i="62" s="1"/>
  <c r="JT53" i="62"/>
  <c r="JU53" i="62" s="1"/>
  <c r="JW53" i="62"/>
  <c r="JX53" i="62" s="1"/>
  <c r="JY53" i="62" s="1"/>
  <c r="JN17" i="62"/>
  <c r="JO17" i="62" s="1"/>
  <c r="JZ17" i="62"/>
  <c r="KA17" i="62" s="1"/>
  <c r="KB17" i="62" s="1"/>
  <c r="JN34" i="62"/>
  <c r="JO34" i="62" s="1"/>
  <c r="JZ34" i="62"/>
  <c r="KA34" i="62" s="1"/>
  <c r="KB34" i="62" s="1"/>
  <c r="JT213" i="62"/>
  <c r="JU213" i="62" s="1"/>
  <c r="JW213" i="62"/>
  <c r="JX213" i="62" s="1"/>
  <c r="JY213" i="62" s="1"/>
  <c r="JW165" i="62"/>
  <c r="JX165" i="62" s="1"/>
  <c r="JY165" i="62" s="1"/>
  <c r="JT165" i="62"/>
  <c r="JU165" i="62" s="1"/>
  <c r="JT128" i="62"/>
  <c r="JU128" i="62" s="1"/>
  <c r="JW128" i="62"/>
  <c r="JX128" i="62" s="1"/>
  <c r="JY128" i="62" s="1"/>
  <c r="JZ62" i="62"/>
  <c r="KA62" i="62" s="1"/>
  <c r="KB62" i="62" s="1"/>
  <c r="JN62" i="62"/>
  <c r="JO62" i="62" s="1"/>
  <c r="JW227" i="62"/>
  <c r="JX227" i="62" s="1"/>
  <c r="JY227" i="62" s="1"/>
  <c r="JT227" i="62"/>
  <c r="JU227" i="62" s="1"/>
  <c r="JT225" i="62"/>
  <c r="JU225" i="62" s="1"/>
  <c r="JW225" i="62"/>
  <c r="JX225" i="62" s="1"/>
  <c r="JY225" i="62" s="1"/>
  <c r="JZ128" i="62"/>
  <c r="KA128" i="62" s="1"/>
  <c r="KB128" i="62" s="1"/>
  <c r="JN128" i="62"/>
  <c r="JO128" i="62" s="1"/>
  <c r="JW51" i="62"/>
  <c r="JX51" i="62" s="1"/>
  <c r="JY51" i="62" s="1"/>
  <c r="JT51" i="62"/>
  <c r="JU51" i="62" s="1"/>
  <c r="JN232" i="62"/>
  <c r="JO232" i="62" s="1"/>
  <c r="JZ232" i="62"/>
  <c r="KA232" i="62" s="1"/>
  <c r="KB232" i="62" s="1"/>
  <c r="JT222" i="62"/>
  <c r="JU222" i="62" s="1"/>
  <c r="JW222" i="62"/>
  <c r="JX222" i="62" s="1"/>
  <c r="JY222" i="62" s="1"/>
  <c r="JT219" i="62"/>
  <c r="JU219" i="62" s="1"/>
  <c r="JW219" i="62"/>
  <c r="JX219" i="62" s="1"/>
  <c r="JY219" i="62" s="1"/>
  <c r="JN249" i="62"/>
  <c r="JO249" i="62" s="1"/>
  <c r="JZ249" i="62"/>
  <c r="KA249" i="62" s="1"/>
  <c r="KB249" i="62" s="1"/>
  <c r="JZ131" i="62"/>
  <c r="KA131" i="62" s="1"/>
  <c r="KB131" i="62" s="1"/>
  <c r="JN131" i="62"/>
  <c r="JO131" i="62" s="1"/>
  <c r="JW107" i="62"/>
  <c r="JX107" i="62" s="1"/>
  <c r="JY107" i="62" s="1"/>
  <c r="JT107" i="62"/>
  <c r="JU107" i="62" s="1"/>
  <c r="JT235" i="62"/>
  <c r="JU235" i="62" s="1"/>
  <c r="JW235" i="62"/>
  <c r="JX235" i="62" s="1"/>
  <c r="JY235" i="62" s="1"/>
  <c r="MR69" i="58"/>
  <c r="MS69" i="58" s="1"/>
  <c r="MT69" i="58" s="1"/>
  <c r="MO69" i="58"/>
  <c r="MP69" i="58" s="1"/>
  <c r="JT184" i="62"/>
  <c r="JU184" i="62" s="1"/>
  <c r="JW184" i="62"/>
  <c r="JX184" i="62" s="1"/>
  <c r="JY184" i="62" s="1"/>
  <c r="MU31" i="58"/>
  <c r="MV31" i="58" s="1"/>
  <c r="MW31" i="58" s="1"/>
  <c r="MI31" i="58"/>
  <c r="MJ31" i="58" s="1"/>
  <c r="JT186" i="62"/>
  <c r="JU186" i="62" s="1"/>
  <c r="JW186" i="62"/>
  <c r="JX186" i="62" s="1"/>
  <c r="JY186" i="62" s="1"/>
  <c r="JW96" i="62"/>
  <c r="JX96" i="62" s="1"/>
  <c r="JY96" i="62" s="1"/>
  <c r="JT96" i="62"/>
  <c r="JU96" i="62" s="1"/>
  <c r="MU48" i="58"/>
  <c r="MV48" i="58" s="1"/>
  <c r="MW48" i="58" s="1"/>
  <c r="MI48" i="58"/>
  <c r="MJ48" i="58" s="1"/>
  <c r="JZ231" i="62"/>
  <c r="KA231" i="62" s="1"/>
  <c r="KB231" i="62" s="1"/>
  <c r="JN231" i="62"/>
  <c r="JO231" i="62" s="1"/>
  <c r="JN203" i="62"/>
  <c r="JO203" i="62" s="1"/>
  <c r="JZ203" i="62"/>
  <c r="KA203" i="62" s="1"/>
  <c r="KB203" i="62" s="1"/>
  <c r="JN60" i="62"/>
  <c r="JO60" i="62" s="1"/>
  <c r="JZ60" i="62"/>
  <c r="KA60" i="62" s="1"/>
  <c r="KB60" i="62" s="1"/>
  <c r="JN252" i="62"/>
  <c r="JO252" i="62" s="1"/>
  <c r="JZ252" i="62"/>
  <c r="KA252" i="62" s="1"/>
  <c r="KB252" i="62" s="1"/>
  <c r="JT250" i="62"/>
  <c r="JU250" i="62" s="1"/>
  <c r="JW250" i="62"/>
  <c r="JX250" i="62" s="1"/>
  <c r="JY250" i="62" s="1"/>
  <c r="JT65" i="62"/>
  <c r="JU65" i="62" s="1"/>
  <c r="JW65" i="62"/>
  <c r="JX65" i="62" s="1"/>
  <c r="JY65" i="62" s="1"/>
  <c r="JW56" i="62"/>
  <c r="JX56" i="62" s="1"/>
  <c r="JY56" i="62" s="1"/>
  <c r="JT56" i="62"/>
  <c r="JU56" i="62" s="1"/>
  <c r="JZ224" i="62"/>
  <c r="KA224" i="62" s="1"/>
  <c r="KB224" i="62" s="1"/>
  <c r="JN224" i="62"/>
  <c r="JO224" i="62" s="1"/>
  <c r="JZ227" i="62"/>
  <c r="KA227" i="62" s="1"/>
  <c r="KB227" i="62" s="1"/>
  <c r="JN227" i="62"/>
  <c r="JO227" i="62" s="1"/>
  <c r="MR98" i="58"/>
  <c r="MS98" i="58" s="1"/>
  <c r="MT98" i="58" s="1"/>
  <c r="MO98" i="58"/>
  <c r="MP98" i="58" s="1"/>
  <c r="JZ106" i="62"/>
  <c r="KA106" i="62" s="1"/>
  <c r="KB106" i="62" s="1"/>
  <c r="JN106" i="62"/>
  <c r="JO106" i="62" s="1"/>
  <c r="JZ165" i="62"/>
  <c r="KA165" i="62" s="1"/>
  <c r="KB165" i="62" s="1"/>
  <c r="JN165" i="62"/>
  <c r="JO165" i="62" s="1"/>
  <c r="JW249" i="62"/>
  <c r="JX249" i="62" s="1"/>
  <c r="JY249" i="62" s="1"/>
  <c r="JT249" i="62"/>
  <c r="JU249" i="62" s="1"/>
  <c r="JZ195" i="62"/>
  <c r="KA195" i="62" s="1"/>
  <c r="KB195" i="62" s="1"/>
  <c r="JN195" i="62"/>
  <c r="JO195" i="62" s="1"/>
  <c r="JZ222" i="62"/>
  <c r="KA222" i="62" s="1"/>
  <c r="KB222" i="62" s="1"/>
  <c r="JN222" i="62"/>
  <c r="JO222" i="62" s="1"/>
  <c r="MU98" i="58"/>
  <c r="MV98" i="58" s="1"/>
  <c r="MW98" i="58" s="1"/>
  <c r="MI98" i="58"/>
  <c r="MJ98" i="58" s="1"/>
  <c r="JZ225" i="62"/>
  <c r="KA225" i="62" s="1"/>
  <c r="KB225" i="62" s="1"/>
  <c r="JN225" i="62"/>
  <c r="JO225" i="62" s="1"/>
  <c r="MU69" i="58"/>
  <c r="MV69" i="58" s="1"/>
  <c r="MW69" i="58" s="1"/>
  <c r="MI69" i="58"/>
  <c r="MJ69" i="58" s="1"/>
  <c r="JZ184" i="62"/>
  <c r="KA184" i="62" s="1"/>
  <c r="KB184" i="62" s="1"/>
  <c r="JN184" i="62"/>
  <c r="JO184" i="62" s="1"/>
  <c r="MR31" i="58"/>
  <c r="MS31" i="58" s="1"/>
  <c r="MT31" i="58" s="1"/>
  <c r="MO31" i="58"/>
  <c r="MP31" i="58" s="1"/>
  <c r="JZ70" i="62"/>
  <c r="KA70" i="62" s="1"/>
  <c r="KB70" i="62" s="1"/>
  <c r="JN70" i="62"/>
  <c r="JO70" i="62" s="1"/>
  <c r="JZ141" i="62"/>
  <c r="KA141" i="62" s="1"/>
  <c r="KB141" i="62" s="1"/>
  <c r="JN141" i="62"/>
  <c r="JO141" i="62" s="1"/>
  <c r="JN250" i="62"/>
  <c r="JO250" i="62" s="1"/>
  <c r="JZ250" i="62"/>
  <c r="KA250" i="62" s="1"/>
  <c r="KB250" i="62" s="1"/>
  <c r="MU64" i="58"/>
  <c r="MV64" i="58" s="1"/>
  <c r="MW64" i="58" s="1"/>
  <c r="MI64" i="58"/>
  <c r="MJ64" i="58" s="1"/>
  <c r="JT188" i="62"/>
  <c r="JU188" i="62" s="1"/>
  <c r="JW188" i="62"/>
  <c r="JX188" i="62" s="1"/>
  <c r="JY188" i="62" s="1"/>
  <c r="MU91" i="58"/>
  <c r="MV91" i="58" s="1"/>
  <c r="MW91" i="58" s="1"/>
  <c r="MI91" i="58"/>
  <c r="MJ91" i="58" s="1"/>
  <c r="MU43" i="58"/>
  <c r="MV43" i="58" s="1"/>
  <c r="MW43" i="58" s="1"/>
  <c r="MI43" i="58"/>
  <c r="MJ43" i="58" s="1"/>
  <c r="JT98" i="62"/>
  <c r="JU98" i="62" s="1"/>
  <c r="JW98" i="62"/>
  <c r="JX98" i="62" s="1"/>
  <c r="JY98" i="62" s="1"/>
  <c r="JZ136" i="62"/>
  <c r="KA136" i="62" s="1"/>
  <c r="KB136" i="62" s="1"/>
  <c r="JN136" i="62"/>
  <c r="JO136" i="62" s="1"/>
  <c r="MU82" i="58"/>
  <c r="MV82" i="58" s="1"/>
  <c r="MW82" i="58" s="1"/>
  <c r="MI82" i="58"/>
  <c r="MJ82" i="58" s="1"/>
  <c r="JN242" i="62"/>
  <c r="JO242" i="62" s="1"/>
  <c r="JZ242" i="62"/>
  <c r="KA242" i="62" s="1"/>
  <c r="KB242" i="62" s="1"/>
  <c r="JZ122" i="62"/>
  <c r="KA122" i="62" s="1"/>
  <c r="KB122" i="62" s="1"/>
  <c r="JN122" i="62"/>
  <c r="JO122" i="62" s="1"/>
  <c r="JW45" i="62"/>
  <c r="JX45" i="62" s="1"/>
  <c r="JY45" i="62" s="1"/>
  <c r="JT45" i="62"/>
  <c r="JU45" i="62" s="1"/>
  <c r="JT131" i="62"/>
  <c r="JU131" i="62" s="1"/>
  <c r="JW131" i="62"/>
  <c r="JX131" i="62" s="1"/>
  <c r="JY131" i="62" s="1"/>
  <c r="JN101" i="62"/>
  <c r="JO101" i="62" s="1"/>
  <c r="JZ101" i="62"/>
  <c r="KA101" i="62" s="1"/>
  <c r="KB101" i="62" s="1"/>
  <c r="JT252" i="62"/>
  <c r="JU252" i="62" s="1"/>
  <c r="JW252" i="62"/>
  <c r="JX252" i="62" s="1"/>
  <c r="JY252" i="62" s="1"/>
  <c r="JN114" i="62"/>
  <c r="JO114" i="62" s="1"/>
  <c r="JZ114" i="62"/>
  <c r="KA114" i="62" s="1"/>
  <c r="KB114" i="62" s="1"/>
  <c r="JT200" i="62"/>
  <c r="JU200" i="62" s="1"/>
  <c r="JW200" i="62"/>
  <c r="JX200" i="62" s="1"/>
  <c r="JY200" i="62" s="1"/>
  <c r="JW258" i="62"/>
  <c r="JX258" i="62" s="1"/>
  <c r="JY258" i="62" s="1"/>
  <c r="JT258" i="62"/>
  <c r="JU258" i="62" s="1"/>
  <c r="JW112" i="62"/>
  <c r="JX112" i="62" s="1"/>
  <c r="JY112" i="62" s="1"/>
  <c r="JT112" i="62"/>
  <c r="JU112" i="62" s="1"/>
  <c r="JN119" i="62"/>
  <c r="JO119" i="62" s="1"/>
  <c r="JZ119" i="62"/>
  <c r="KA119" i="62" s="1"/>
  <c r="KB119" i="62" s="1"/>
  <c r="MR45" i="58"/>
  <c r="MS45" i="58" s="1"/>
  <c r="MT45" i="58" s="1"/>
  <c r="MO45" i="58"/>
  <c r="MP45" i="58" s="1"/>
  <c r="JW255" i="62"/>
  <c r="JX255" i="62" s="1"/>
  <c r="JY255" i="62" s="1"/>
  <c r="JT255" i="62"/>
  <c r="JU255" i="62" s="1"/>
  <c r="MR59" i="58"/>
  <c r="MS59" i="58" s="1"/>
  <c r="MT59" i="58" s="1"/>
  <c r="MO59" i="58"/>
  <c r="MP59" i="58" s="1"/>
  <c r="JZ221" i="62"/>
  <c r="KA221" i="62" s="1"/>
  <c r="KB221" i="62" s="1"/>
  <c r="JN221" i="62"/>
  <c r="JO221" i="62" s="1"/>
  <c r="MR64" i="58"/>
  <c r="MS64" i="58" s="1"/>
  <c r="MT64" i="58" s="1"/>
  <c r="MO64" i="58"/>
  <c r="MP64" i="58" s="1"/>
  <c r="JN247" i="62"/>
  <c r="JO247" i="62" s="1"/>
  <c r="JZ247" i="62"/>
  <c r="KA247" i="62" s="1"/>
  <c r="KB247" i="62" s="1"/>
  <c r="MU88" i="58"/>
  <c r="MV88" i="58" s="1"/>
  <c r="MW88" i="58" s="1"/>
  <c r="MI88" i="58"/>
  <c r="MJ88" i="58" s="1"/>
  <c r="JN210" i="62"/>
  <c r="JO210" i="62" s="1"/>
  <c r="JZ210" i="62"/>
  <c r="KA210" i="62" s="1"/>
  <c r="KB210" i="62" s="1"/>
  <c r="JZ192" i="62"/>
  <c r="KA192" i="62" s="1"/>
  <c r="KB192" i="62" s="1"/>
  <c r="JN192" i="62"/>
  <c r="JO192" i="62" s="1"/>
  <c r="MR49" i="58"/>
  <c r="MS49" i="58" s="1"/>
  <c r="MT49" i="58" s="1"/>
  <c r="MO49" i="58"/>
  <c r="MP49" i="58" s="1"/>
  <c r="JN66" i="62"/>
  <c r="JO66" i="62" s="1"/>
  <c r="JZ66" i="62"/>
  <c r="KA66" i="62" s="1"/>
  <c r="KB66" i="62" s="1"/>
  <c r="JN65" i="62"/>
  <c r="JO65" i="62" s="1"/>
  <c r="JZ65" i="62"/>
  <c r="KA65" i="62" s="1"/>
  <c r="KB65" i="62" s="1"/>
  <c r="JN219" i="62"/>
  <c r="JO219" i="62" s="1"/>
  <c r="JZ219" i="62"/>
  <c r="KA219" i="62" s="1"/>
  <c r="KB219" i="62" s="1"/>
  <c r="JZ58" i="62"/>
  <c r="KA58" i="62" s="1"/>
  <c r="KB58" i="62" s="1"/>
  <c r="JN58" i="62"/>
  <c r="JO58" i="62" s="1"/>
  <c r="JT48" i="62"/>
  <c r="JU48" i="62" s="1"/>
  <c r="JW48" i="62"/>
  <c r="JX48" i="62" s="1"/>
  <c r="JY48" i="62" s="1"/>
  <c r="JT122" i="62"/>
  <c r="JU122" i="62" s="1"/>
  <c r="JW122" i="62"/>
  <c r="JX122" i="62" s="1"/>
  <c r="JY122" i="62" s="1"/>
  <c r="JT114" i="62"/>
  <c r="JU114" i="62" s="1"/>
  <c r="JW114" i="62"/>
  <c r="JX114" i="62" s="1"/>
  <c r="JY114" i="62" s="1"/>
  <c r="JN22" i="62"/>
  <c r="JO22" i="62" s="1"/>
  <c r="JZ22" i="62"/>
  <c r="KA22" i="62" s="1"/>
  <c r="KB22" i="62" s="1"/>
  <c r="MU45" i="58"/>
  <c r="MV45" i="58" s="1"/>
  <c r="MW45" i="58" s="1"/>
  <c r="MI45" i="58"/>
  <c r="MJ45" i="58" s="1"/>
  <c r="JW160" i="62"/>
  <c r="JX160" i="62" s="1"/>
  <c r="JY160" i="62" s="1"/>
  <c r="JT160" i="62"/>
  <c r="JU160" i="62" s="1"/>
  <c r="JZ160" i="62"/>
  <c r="KA160" i="62" s="1"/>
  <c r="KB160" i="62" s="1"/>
  <c r="JN160" i="62"/>
  <c r="JO160" i="62" s="1"/>
  <c r="JZ186" i="62"/>
  <c r="KA186" i="62" s="1"/>
  <c r="KB186" i="62" s="1"/>
  <c r="JN186" i="62"/>
  <c r="JO186" i="62" s="1"/>
  <c r="MU35" i="58"/>
  <c r="MV35" i="58" s="1"/>
  <c r="MW35" i="58" s="1"/>
  <c r="MI35" i="58"/>
  <c r="MJ35" i="58" s="1"/>
  <c r="JW116" i="62"/>
  <c r="JX116" i="62" s="1"/>
  <c r="JY116" i="62" s="1"/>
  <c r="JT116" i="62"/>
  <c r="JU116" i="62" s="1"/>
  <c r="MR52" i="58"/>
  <c r="MS52" i="58" s="1"/>
  <c r="MT52" i="58" s="1"/>
  <c r="MO52" i="58"/>
  <c r="MP52" i="58" s="1"/>
  <c r="JT231" i="62"/>
  <c r="JU231" i="62" s="1"/>
  <c r="JW231" i="62"/>
  <c r="JX231" i="62" s="1"/>
  <c r="JY231" i="62" s="1"/>
  <c r="JW183" i="62"/>
  <c r="JX183" i="62" s="1"/>
  <c r="JY183" i="62" s="1"/>
  <c r="JT183" i="62"/>
  <c r="JU183" i="62" s="1"/>
  <c r="JW35" i="62"/>
  <c r="JX35" i="62" s="1"/>
  <c r="JY35" i="62" s="1"/>
  <c r="JT35" i="62"/>
  <c r="JU35" i="62" s="1"/>
  <c r="JW180" i="62"/>
  <c r="JX180" i="62" s="1"/>
  <c r="JY180" i="62" s="1"/>
  <c r="JT180" i="62"/>
  <c r="JU180" i="62" s="1"/>
  <c r="JN167" i="62"/>
  <c r="JO167" i="62" s="1"/>
  <c r="JZ167" i="62"/>
  <c r="KA167" i="62" s="1"/>
  <c r="KB167" i="62" s="1"/>
  <c r="JT210" i="62"/>
  <c r="JU210" i="62" s="1"/>
  <c r="JW210" i="62"/>
  <c r="JX210" i="62" s="1"/>
  <c r="JY210" i="62" s="1"/>
  <c r="JN98" i="62"/>
  <c r="JO98" i="62" s="1"/>
  <c r="JZ98" i="62"/>
  <c r="KA98" i="62" s="1"/>
  <c r="KB98" i="62" s="1"/>
  <c r="JN180" i="62"/>
  <c r="JO180" i="62" s="1"/>
  <c r="JZ180" i="62"/>
  <c r="KA180" i="62" s="1"/>
  <c r="KB180" i="62" s="1"/>
  <c r="JT192" i="62"/>
  <c r="JU192" i="62" s="1"/>
  <c r="JW192" i="62"/>
  <c r="JX192" i="62" s="1"/>
  <c r="JY192" i="62" s="1"/>
  <c r="JZ53" i="62"/>
  <c r="KA53" i="62" s="1"/>
  <c r="KB53" i="62" s="1"/>
  <c r="JN53" i="62"/>
  <c r="JO53" i="62" s="1"/>
  <c r="JT185" i="62"/>
  <c r="JU185" i="62" s="1"/>
  <c r="JW185" i="62"/>
  <c r="JX185" i="62" s="1"/>
  <c r="JY185" i="62" s="1"/>
  <c r="JW194" i="62"/>
  <c r="JX194" i="62" s="1"/>
  <c r="JY194" i="62" s="1"/>
  <c r="JT194" i="62"/>
  <c r="JU194" i="62" s="1"/>
  <c r="JW176" i="62"/>
  <c r="JX176" i="62" s="1"/>
  <c r="JY176" i="62" s="1"/>
  <c r="JT176" i="62"/>
  <c r="JU176" i="62" s="1"/>
  <c r="JZ41" i="62"/>
  <c r="KA41" i="62" s="1"/>
  <c r="KB41" i="62" s="1"/>
  <c r="JN41" i="62"/>
  <c r="JO41" i="62" s="1"/>
  <c r="JN96" i="62"/>
  <c r="JO96" i="62" s="1"/>
  <c r="JZ96" i="62"/>
  <c r="KA96" i="62" s="1"/>
  <c r="KB96" i="62" s="1"/>
  <c r="JW137" i="62"/>
  <c r="JX137" i="62" s="1"/>
  <c r="JY137" i="62" s="1"/>
  <c r="JT137" i="62"/>
  <c r="JU137" i="62" s="1"/>
  <c r="JN88" i="62"/>
  <c r="JO88" i="62" s="1"/>
  <c r="JZ88" i="62"/>
  <c r="KA88" i="62" s="1"/>
  <c r="KB88" i="62" s="1"/>
  <c r="JN116" i="62"/>
  <c r="JO116" i="62" s="1"/>
  <c r="JZ116" i="62"/>
  <c r="KA116" i="62" s="1"/>
  <c r="KB116" i="62" s="1"/>
  <c r="JZ142" i="62"/>
  <c r="KA142" i="62" s="1"/>
  <c r="KB142" i="62" s="1"/>
  <c r="JN142" i="62"/>
  <c r="JO142" i="62" s="1"/>
  <c r="JT20" i="62"/>
  <c r="JU20" i="62" s="1"/>
  <c r="JW20" i="62"/>
  <c r="JX20" i="62" s="1"/>
  <c r="JY20" i="62" s="1"/>
  <c r="JN248" i="62"/>
  <c r="JO248" i="62" s="1"/>
  <c r="JZ248" i="62"/>
  <c r="KA248" i="62" s="1"/>
  <c r="KB248" i="62" s="1"/>
  <c r="JW178" i="62"/>
  <c r="JX178" i="62" s="1"/>
  <c r="JY178" i="62" s="1"/>
  <c r="JT178" i="62"/>
  <c r="JU178" i="62" s="1"/>
  <c r="JW247" i="62"/>
  <c r="JX247" i="62" s="1"/>
  <c r="JY247" i="62" s="1"/>
  <c r="JT247" i="62"/>
  <c r="JU247" i="62" s="1"/>
  <c r="JN113" i="62"/>
  <c r="JO113" i="62" s="1"/>
  <c r="JZ113" i="62"/>
  <c r="KA113" i="62" s="1"/>
  <c r="KB113" i="62" s="1"/>
  <c r="JT24" i="62"/>
  <c r="JU24" i="62" s="1"/>
  <c r="JW24" i="62"/>
  <c r="JX24" i="62" s="1"/>
  <c r="JY24" i="62" s="1"/>
  <c r="JZ95" i="62"/>
  <c r="KA95" i="62" s="1"/>
  <c r="KB95" i="62" s="1"/>
  <c r="JN95" i="62"/>
  <c r="JO95" i="62" s="1"/>
  <c r="MU41" i="58"/>
  <c r="MV41" i="58" s="1"/>
  <c r="MW41" i="58" s="1"/>
  <c r="MI41" i="58"/>
  <c r="MJ41" i="58" s="1"/>
  <c r="JW57" i="62"/>
  <c r="JX57" i="62" s="1"/>
  <c r="JY57" i="62" s="1"/>
  <c r="JT57" i="62"/>
  <c r="JU57" i="62" s="1"/>
  <c r="JT54" i="62"/>
  <c r="JU54" i="62" s="1"/>
  <c r="JW54" i="62"/>
  <c r="JX54" i="62" s="1"/>
  <c r="JY54" i="62" s="1"/>
  <c r="JW242" i="62"/>
  <c r="JX242" i="62" s="1"/>
  <c r="JY242" i="62" s="1"/>
  <c r="JT242" i="62"/>
  <c r="JU242" i="62" s="1"/>
  <c r="JN155" i="62"/>
  <c r="JO155" i="62" s="1"/>
  <c r="JZ155" i="62"/>
  <c r="KA155" i="62" s="1"/>
  <c r="KB155" i="62" s="1"/>
  <c r="JZ107" i="62"/>
  <c r="KA107" i="62" s="1"/>
  <c r="KB107" i="62" s="1"/>
  <c r="JN107" i="62"/>
  <c r="JO107" i="62" s="1"/>
  <c r="MR82" i="58"/>
  <c r="MS82" i="58" s="1"/>
  <c r="MT82" i="58" s="1"/>
  <c r="MO82" i="58"/>
  <c r="MP82" i="58" s="1"/>
  <c r="MU52" i="58"/>
  <c r="MV52" i="58" s="1"/>
  <c r="MW52" i="58" s="1"/>
  <c r="MI52" i="58"/>
  <c r="MJ52" i="58" s="1"/>
  <c r="MR91" i="58"/>
  <c r="MS91" i="58" s="1"/>
  <c r="MT91" i="58" s="1"/>
  <c r="MO91" i="58"/>
  <c r="MP91" i="58" s="1"/>
  <c r="JW58" i="62"/>
  <c r="JX58" i="62" s="1"/>
  <c r="JY58" i="62" s="1"/>
  <c r="JT58" i="62"/>
  <c r="JU58" i="62" s="1"/>
  <c r="JT66" i="62"/>
  <c r="JU66" i="62" s="1"/>
  <c r="JW66" i="62"/>
  <c r="JX66" i="62" s="1"/>
  <c r="JY66" i="62" s="1"/>
  <c r="JW22" i="62"/>
  <c r="JX22" i="62" s="1"/>
  <c r="JY22" i="62" s="1"/>
  <c r="JT22" i="62"/>
  <c r="JU22" i="62" s="1"/>
  <c r="JT106" i="62"/>
  <c r="JU106" i="62" s="1"/>
  <c r="JW106" i="62"/>
  <c r="JX106" i="62" s="1"/>
  <c r="JY106" i="62" s="1"/>
  <c r="JZ158" i="62"/>
  <c r="KA158" i="62" s="1"/>
  <c r="KB158" i="62" s="1"/>
  <c r="JN158" i="62"/>
  <c r="JO158" i="62" s="1"/>
  <c r="JW76" i="62"/>
  <c r="JX76" i="62" s="1"/>
  <c r="JY76" i="62" s="1"/>
  <c r="JT76" i="62"/>
  <c r="JU76" i="62" s="1"/>
  <c r="JZ137" i="62"/>
  <c r="KA137" i="62" s="1"/>
  <c r="KB137" i="62" s="1"/>
  <c r="JN137" i="62"/>
  <c r="JO137" i="62" s="1"/>
  <c r="JT28" i="62"/>
  <c r="JU28" i="62" s="1"/>
  <c r="JW28" i="62"/>
  <c r="JX28" i="62" s="1"/>
  <c r="JY28" i="62" s="1"/>
  <c r="KJ7" i="61"/>
  <c r="KK7" i="61" s="1"/>
  <c r="KB7" i="61"/>
  <c r="KC7" i="61" s="1"/>
  <c r="KH7" i="61"/>
  <c r="KI7" i="61" s="1"/>
  <c r="KL7" i="61"/>
  <c r="KM7" i="61" s="1"/>
  <c r="JX7" i="61"/>
  <c r="JY7" i="61" s="1"/>
  <c r="KF7" i="61"/>
  <c r="KG7" i="61" s="1"/>
  <c r="KD7" i="61"/>
  <c r="KE7" i="61" s="1"/>
  <c r="JZ7" i="61"/>
  <c r="KA7" i="61" s="1"/>
  <c r="KN7" i="61"/>
  <c r="KO7" i="61" s="1"/>
  <c r="JN166" i="62"/>
  <c r="JO166" i="62" s="1"/>
  <c r="JZ166" i="62"/>
  <c r="KA166" i="62" s="1"/>
  <c r="KB166" i="62" s="1"/>
  <c r="JW142" i="62"/>
  <c r="JX142" i="62" s="1"/>
  <c r="JY142" i="62" s="1"/>
  <c r="JT142" i="62"/>
  <c r="JU142" i="62" s="1"/>
  <c r="JT141" i="62"/>
  <c r="JU141" i="62" s="1"/>
  <c r="JW141" i="62"/>
  <c r="JX141" i="62" s="1"/>
  <c r="JY141" i="62" s="1"/>
  <c r="JW257" i="62"/>
  <c r="JX257" i="62" s="1"/>
  <c r="JY257" i="62" s="1"/>
  <c r="JT257" i="62"/>
  <c r="JU257" i="62" s="1"/>
  <c r="JZ228" i="62"/>
  <c r="KA228" i="62" s="1"/>
  <c r="KB228" i="62" s="1"/>
  <c r="JN228" i="62"/>
  <c r="JO228" i="62" s="1"/>
  <c r="JN198" i="62"/>
  <c r="JO198" i="62" s="1"/>
  <c r="JZ198" i="62"/>
  <c r="KA198" i="62" s="1"/>
  <c r="KB198" i="62" s="1"/>
  <c r="JZ153" i="62"/>
  <c r="KA153" i="62" s="1"/>
  <c r="KB153" i="62" s="1"/>
  <c r="JN153" i="62"/>
  <c r="JO153" i="62" s="1"/>
  <c r="JZ188" i="62"/>
  <c r="KA188" i="62" s="1"/>
  <c r="KB188" i="62" s="1"/>
  <c r="JN188" i="62"/>
  <c r="JO188" i="62" s="1"/>
  <c r="MI49" i="58"/>
  <c r="MJ49" i="58" s="1"/>
  <c r="MU49" i="58"/>
  <c r="MV49" i="58" s="1"/>
  <c r="MW49" i="58" s="1"/>
  <c r="MR41" i="58"/>
  <c r="MS41" i="58" s="1"/>
  <c r="MT41" i="58" s="1"/>
  <c r="MO41" i="58"/>
  <c r="MP41" i="58" s="1"/>
  <c r="JT209" i="62"/>
  <c r="JU209" i="62" s="1"/>
  <c r="JW209" i="62"/>
  <c r="JX209" i="62" s="1"/>
  <c r="JY209" i="62" s="1"/>
  <c r="JN176" i="62"/>
  <c r="JO176" i="62" s="1"/>
  <c r="JZ176" i="62"/>
  <c r="KA176" i="62" s="1"/>
  <c r="KB176" i="62" s="1"/>
  <c r="JN185" i="62"/>
  <c r="JO185" i="62" s="1"/>
  <c r="JZ185" i="62"/>
  <c r="KA185" i="62" s="1"/>
  <c r="KB185" i="62" s="1"/>
  <c r="MR48" i="58"/>
  <c r="MS48" i="58" s="1"/>
  <c r="MT48" i="58" s="1"/>
  <c r="MO48" i="58"/>
  <c r="MP48" i="58" s="1"/>
  <c r="JN212" i="62"/>
  <c r="JO212" i="62" s="1"/>
  <c r="JZ212" i="62"/>
  <c r="KA212" i="62" s="1"/>
  <c r="KB212" i="62" s="1"/>
  <c r="MR65" i="58"/>
  <c r="MS65" i="58" s="1"/>
  <c r="MT65" i="58" s="1"/>
  <c r="MO65" i="58"/>
  <c r="MP65" i="58" s="1"/>
  <c r="JZ174" i="62"/>
  <c r="KA174" i="62" s="1"/>
  <c r="KB174" i="62" s="1"/>
  <c r="JN174" i="62"/>
  <c r="JO174" i="62" s="1"/>
  <c r="MU76" i="58"/>
  <c r="MV76" i="58" s="1"/>
  <c r="MW76" i="58" s="1"/>
  <c r="MI76" i="58"/>
  <c r="MJ76" i="58" s="1"/>
  <c r="JN87" i="62"/>
  <c r="JO87" i="62" s="1"/>
  <c r="JZ87" i="62"/>
  <c r="KA87" i="62" s="1"/>
  <c r="KB87" i="62" s="1"/>
  <c r="JN178" i="62"/>
  <c r="JO178" i="62" s="1"/>
  <c r="JZ178" i="62"/>
  <c r="KA178" i="62" s="1"/>
  <c r="KB178" i="62" s="1"/>
  <c r="JT158" i="62"/>
  <c r="JU158" i="62" s="1"/>
  <c r="JW158" i="62"/>
  <c r="JX158" i="62" s="1"/>
  <c r="JY158" i="62" s="1"/>
  <c r="JZ206" i="62"/>
  <c r="KA206" i="62" s="1"/>
  <c r="KB206" i="62" s="1"/>
  <c r="JN206" i="62"/>
  <c r="JO206" i="62" s="1"/>
  <c r="JN76" i="62"/>
  <c r="JO76" i="62" s="1"/>
  <c r="JZ76" i="62"/>
  <c r="KA76" i="62" s="1"/>
  <c r="KB76" i="62" s="1"/>
  <c r="JZ230" i="62"/>
  <c r="KA230" i="62" s="1"/>
  <c r="KB230" i="62" s="1"/>
  <c r="JN230" i="62"/>
  <c r="JO230" i="62" s="1"/>
  <c r="JT42" i="62"/>
  <c r="JU42" i="62" s="1"/>
  <c r="JW42" i="62"/>
  <c r="JX42" i="62" s="1"/>
  <c r="JY42" i="62" s="1"/>
  <c r="JZ28" i="62"/>
  <c r="KA28" i="62" s="1"/>
  <c r="KB28" i="62" s="1"/>
  <c r="JN28" i="62"/>
  <c r="JO28" i="62" s="1"/>
  <c r="MU101" i="58"/>
  <c r="MV101" i="58" s="1"/>
  <c r="MW101" i="58" s="1"/>
  <c r="MI101" i="58"/>
  <c r="MJ101" i="58" s="1"/>
  <c r="JW138" i="62"/>
  <c r="JX138" i="62" s="1"/>
  <c r="JY138" i="62" s="1"/>
  <c r="JT138" i="62"/>
  <c r="JU138" i="62" s="1"/>
  <c r="JN161" i="62"/>
  <c r="JO161" i="62" s="1"/>
  <c r="JZ161" i="62"/>
  <c r="KA161" i="62" s="1"/>
  <c r="KB161" i="62" s="1"/>
  <c r="JN194" i="62"/>
  <c r="JO194" i="62" s="1"/>
  <c r="JZ194" i="62"/>
  <c r="KA194" i="62" s="1"/>
  <c r="KB194" i="62" s="1"/>
  <c r="JW113" i="62"/>
  <c r="JX113" i="62" s="1"/>
  <c r="JY113" i="62" s="1"/>
  <c r="JT113" i="62"/>
  <c r="JU113" i="62" s="1"/>
  <c r="JZ24" i="62"/>
  <c r="KA24" i="62" s="1"/>
  <c r="KB24" i="62" s="1"/>
  <c r="JN24" i="62"/>
  <c r="JO24" i="62" s="1"/>
  <c r="JW34" i="62"/>
  <c r="JX34" i="62" s="1"/>
  <c r="JY34" i="62" s="1"/>
  <c r="JT34" i="62"/>
  <c r="JU34" i="62" s="1"/>
  <c r="JW60" i="62"/>
  <c r="JX60" i="62" s="1"/>
  <c r="JY60" i="62" s="1"/>
  <c r="JT60" i="62"/>
  <c r="JU60" i="62" s="1"/>
  <c r="JT153" i="62"/>
  <c r="JU153" i="62" s="1"/>
  <c r="JW153" i="62"/>
  <c r="JX153" i="62" s="1"/>
  <c r="JY153" i="62" s="1"/>
  <c r="JT228" i="62"/>
  <c r="JU228" i="62" s="1"/>
  <c r="JW228" i="62"/>
  <c r="JX228" i="62" s="1"/>
  <c r="JY228" i="62" s="1"/>
  <c r="MR88" i="58"/>
  <c r="MS88" i="58" s="1"/>
  <c r="MT88" i="58" s="1"/>
  <c r="MO88" i="58"/>
  <c r="MP88" i="58" s="1"/>
  <c r="JZ57" i="62"/>
  <c r="KA57" i="62" s="1"/>
  <c r="KB57" i="62" s="1"/>
  <c r="JN57" i="62"/>
  <c r="JO57" i="62" s="1"/>
  <c r="MH56" i="58"/>
  <c r="MN56" i="58"/>
  <c r="LM56" i="58"/>
  <c r="LN56" i="58" s="1"/>
  <c r="LW56" i="58"/>
  <c r="LX56" i="58" s="1"/>
  <c r="KW56" i="58"/>
  <c r="LA56" i="58" s="1"/>
  <c r="JT95" i="62"/>
  <c r="JU95" i="62" s="1"/>
  <c r="JW95" i="62"/>
  <c r="JX95" i="62" s="1"/>
  <c r="JY95" i="62" s="1"/>
  <c r="JT198" i="62"/>
  <c r="JU198" i="62" s="1"/>
  <c r="JW198" i="62"/>
  <c r="JX198" i="62" s="1"/>
  <c r="JY198" i="62" s="1"/>
  <c r="MU65" i="58"/>
  <c r="MV65" i="58" s="1"/>
  <c r="MW65" i="58" s="1"/>
  <c r="MI65" i="58"/>
  <c r="MJ65" i="58" s="1"/>
  <c r="KL12" i="61"/>
  <c r="KM12" i="61" s="1"/>
  <c r="KH12" i="61"/>
  <c r="KI12" i="61" s="1"/>
  <c r="KB12" i="61"/>
  <c r="KC12" i="61" s="1"/>
  <c r="KJ12" i="61"/>
  <c r="KK12" i="61" s="1"/>
  <c r="JX12" i="61"/>
  <c r="JY12" i="61" s="1"/>
  <c r="KD12" i="61"/>
  <c r="KE12" i="61" s="1"/>
  <c r="KN12" i="61"/>
  <c r="KO12" i="61" s="1"/>
  <c r="JZ12" i="61"/>
  <c r="KA12" i="61" s="1"/>
  <c r="KF12" i="61"/>
  <c r="KG12" i="61" s="1"/>
  <c r="JW195" i="62"/>
  <c r="JX195" i="62" s="1"/>
  <c r="JY195" i="62" s="1"/>
  <c r="JT195" i="62"/>
  <c r="JU195" i="62" s="1"/>
  <c r="JT206" i="62"/>
  <c r="JU206" i="62" s="1"/>
  <c r="JW206" i="62"/>
  <c r="JX206" i="62" s="1"/>
  <c r="JY206" i="62" s="1"/>
  <c r="JW232" i="62"/>
  <c r="JX232" i="62" s="1"/>
  <c r="JY232" i="62" s="1"/>
  <c r="JT232" i="62"/>
  <c r="JU232" i="62" s="1"/>
  <c r="JT64" i="62"/>
  <c r="JU64" i="62" s="1"/>
  <c r="JW64" i="62"/>
  <c r="JX64" i="62" s="1"/>
  <c r="JY64" i="62" s="1"/>
  <c r="JZ235" i="62"/>
  <c r="KA235" i="62" s="1"/>
  <c r="KB235" i="62" s="1"/>
  <c r="JN235" i="62"/>
  <c r="JO235" i="62" s="1"/>
  <c r="JT71" i="62"/>
  <c r="JU71" i="62" s="1"/>
  <c r="JW71" i="62"/>
  <c r="JX71" i="62" s="1"/>
  <c r="JY71" i="62" s="1"/>
  <c r="JT260" i="62"/>
  <c r="JU260" i="62" s="1"/>
  <c r="JW260" i="62"/>
  <c r="JX260" i="62" s="1"/>
  <c r="JY260" i="62" s="1"/>
  <c r="JW246" i="62"/>
  <c r="JX246" i="62" s="1"/>
  <c r="JY246" i="62" s="1"/>
  <c r="JT246" i="62"/>
  <c r="JU246" i="62" s="1"/>
  <c r="JW104" i="62"/>
  <c r="JX104" i="62" s="1"/>
  <c r="JY104" i="62" s="1"/>
  <c r="JT104" i="62"/>
  <c r="JU104" i="62" s="1"/>
  <c r="JZ154" i="62"/>
  <c r="KA154" i="62" s="1"/>
  <c r="KB154" i="62" s="1"/>
  <c r="JN154" i="62"/>
  <c r="JO154" i="62" s="1"/>
  <c r="JW166" i="62"/>
  <c r="JX166" i="62" s="1"/>
  <c r="JY166" i="62" s="1"/>
  <c r="JT166" i="62"/>
  <c r="JU166" i="62" s="1"/>
  <c r="JT248" i="62"/>
  <c r="JU248" i="62" s="1"/>
  <c r="JW248" i="62"/>
  <c r="JX248" i="62" s="1"/>
  <c r="JY248" i="62" s="1"/>
  <c r="JW221" i="62"/>
  <c r="JX221" i="62" s="1"/>
  <c r="JY221" i="62" s="1"/>
  <c r="JT221" i="62"/>
  <c r="JU221" i="62" s="1"/>
  <c r="JN20" i="62"/>
  <c r="JO20" i="62" s="1"/>
  <c r="JZ20" i="62"/>
  <c r="KA20" i="62" s="1"/>
  <c r="KB20" i="62" s="1"/>
  <c r="JW118" i="62"/>
  <c r="JX118" i="62" s="1"/>
  <c r="JY118" i="62" s="1"/>
  <c r="JT118" i="62"/>
  <c r="JU118" i="62" s="1"/>
  <c r="JN257" i="62"/>
  <c r="JO257" i="62" s="1"/>
  <c r="JZ257" i="62"/>
  <c r="KA257" i="62" s="1"/>
  <c r="KB257" i="62" s="1"/>
  <c r="MU59" i="58"/>
  <c r="MV59" i="58" s="1"/>
  <c r="MW59" i="58" s="1"/>
  <c r="MI59" i="58"/>
  <c r="MJ59" i="58" s="1"/>
  <c r="JZ179" i="62"/>
  <c r="KA179" i="62" s="1"/>
  <c r="KB179" i="62" s="1"/>
  <c r="JN179" i="62"/>
  <c r="JO179" i="62" s="1"/>
  <c r="JZ129" i="62"/>
  <c r="KA129" i="62" s="1"/>
  <c r="KB129" i="62" s="1"/>
  <c r="JN129" i="62"/>
  <c r="JO129" i="62" s="1"/>
  <c r="JZ80" i="62"/>
  <c r="KA80" i="62" s="1"/>
  <c r="KB80" i="62" s="1"/>
  <c r="JN80" i="62"/>
  <c r="JO80" i="62" s="1"/>
  <c r="JZ216" i="62"/>
  <c r="KA216" i="62" s="1"/>
  <c r="KB216" i="62" s="1"/>
  <c r="JN216" i="62"/>
  <c r="JO216" i="62" s="1"/>
  <c r="JZ197" i="62"/>
  <c r="KA197" i="62" s="1"/>
  <c r="KB197" i="62" s="1"/>
  <c r="JN197" i="62"/>
  <c r="JO197" i="62" s="1"/>
  <c r="JW23" i="62"/>
  <c r="JX23" i="62" s="1"/>
  <c r="JY23" i="62" s="1"/>
  <c r="JT23" i="62"/>
  <c r="JU23" i="62" s="1"/>
  <c r="JZ246" i="62"/>
  <c r="KA246" i="62" s="1"/>
  <c r="KB246" i="62" s="1"/>
  <c r="JN246" i="62"/>
  <c r="JO246" i="62" s="1"/>
  <c r="JN42" i="62"/>
  <c r="JO42" i="62" s="1"/>
  <c r="JZ42" i="62"/>
  <c r="KA42" i="62" s="1"/>
  <c r="KB42" i="62" s="1"/>
  <c r="JN48" i="62"/>
  <c r="JO48" i="62" s="1"/>
  <c r="JZ48" i="62"/>
  <c r="KA48" i="62" s="1"/>
  <c r="KB48" i="62" s="1"/>
  <c r="MR76" i="58"/>
  <c r="MS76" i="58" s="1"/>
  <c r="MT76" i="58" s="1"/>
  <c r="MO76" i="58"/>
  <c r="MP76" i="58" s="1"/>
  <c r="JW216" i="62"/>
  <c r="JX216" i="62" s="1"/>
  <c r="JY216" i="62" s="1"/>
  <c r="JT216" i="62"/>
  <c r="JU216" i="62" s="1"/>
  <c r="JT197" i="62"/>
  <c r="JU197" i="62" s="1"/>
  <c r="JW197" i="62"/>
  <c r="JX197" i="62" s="1"/>
  <c r="JY197" i="62" s="1"/>
  <c r="JZ64" i="62"/>
  <c r="KA64" i="62" s="1"/>
  <c r="KB64" i="62" s="1"/>
  <c r="JN64" i="62"/>
  <c r="JO64" i="62" s="1"/>
  <c r="JT136" i="62"/>
  <c r="JU136" i="62" s="1"/>
  <c r="JW136" i="62"/>
  <c r="JX136" i="62" s="1"/>
  <c r="JY136" i="62" s="1"/>
  <c r="MR40" i="58"/>
  <c r="MS40" i="58" s="1"/>
  <c r="MT40" i="58" s="1"/>
  <c r="MO40" i="58"/>
  <c r="MP40" i="58" s="1"/>
  <c r="JN51" i="62"/>
  <c r="JO51" i="62" s="1"/>
  <c r="JZ51" i="62"/>
  <c r="KA51" i="62" s="1"/>
  <c r="KB51" i="62" s="1"/>
  <c r="MR101" i="58"/>
  <c r="MS101" i="58" s="1"/>
  <c r="MT101" i="58" s="1"/>
  <c r="MO101" i="58"/>
  <c r="MP101" i="58" s="1"/>
  <c r="JN200" i="62"/>
  <c r="JO200" i="62" s="1"/>
  <c r="JZ200" i="62"/>
  <c r="KA200" i="62" s="1"/>
  <c r="KB200" i="62" s="1"/>
  <c r="JZ260" i="62"/>
  <c r="KA260" i="62" s="1"/>
  <c r="KB260" i="62" s="1"/>
  <c r="JN260" i="62"/>
  <c r="JO260" i="62" s="1"/>
  <c r="JT29" i="62"/>
  <c r="JU29" i="62" s="1"/>
  <c r="JW29" i="62"/>
  <c r="JX29" i="62" s="1"/>
  <c r="JY29" i="62" s="1"/>
  <c r="JT86" i="62"/>
  <c r="JU86" i="62" s="1"/>
  <c r="JW86" i="62"/>
  <c r="JX86" i="62" s="1"/>
  <c r="JY86" i="62" s="1"/>
  <c r="MR110" i="58"/>
  <c r="MS110" i="58" s="1"/>
  <c r="MT110" i="58" s="1"/>
  <c r="MO110" i="58"/>
  <c r="MP110" i="58" s="1"/>
  <c r="MR34" i="58"/>
  <c r="MS34" i="58" s="1"/>
  <c r="MT34" i="58" s="1"/>
  <c r="MO34" i="58"/>
  <c r="MP34" i="58" s="1"/>
  <c r="JW254" i="62"/>
  <c r="JX254" i="62" s="1"/>
  <c r="JY254" i="62" s="1"/>
  <c r="JT254" i="62"/>
  <c r="JU254" i="62" s="1"/>
  <c r="JW88" i="62"/>
  <c r="JX88" i="62" s="1"/>
  <c r="JY88" i="62" s="1"/>
  <c r="JT88" i="62"/>
  <c r="JU88" i="62" s="1"/>
  <c r="JZ52" i="62"/>
  <c r="KA52" i="62" s="1"/>
  <c r="KB52" i="62" s="1"/>
  <c r="JN52" i="62"/>
  <c r="JO52" i="62" s="1"/>
  <c r="JN244" i="62"/>
  <c r="JO244" i="62" s="1"/>
  <c r="JZ244" i="62"/>
  <c r="KA244" i="62" s="1"/>
  <c r="KB244" i="62" s="1"/>
  <c r="JW224" i="62"/>
  <c r="JX224" i="62" s="1"/>
  <c r="JY224" i="62" s="1"/>
  <c r="JT224" i="62"/>
  <c r="JU224" i="62" s="1"/>
  <c r="JT39" i="62"/>
  <c r="JU39" i="62" s="1"/>
  <c r="JW39" i="62"/>
  <c r="JX39" i="62" s="1"/>
  <c r="JY39" i="62" s="1"/>
  <c r="JN209" i="62"/>
  <c r="JO209" i="62" s="1"/>
  <c r="JZ209" i="62"/>
  <c r="KA209" i="62" s="1"/>
  <c r="KB209" i="62" s="1"/>
  <c r="JZ54" i="62"/>
  <c r="KA54" i="62" s="1"/>
  <c r="KB54" i="62" s="1"/>
  <c r="JN54" i="62"/>
  <c r="JO54" i="62" s="1"/>
  <c r="MR35" i="58"/>
  <c r="MS35" i="58" s="1"/>
  <c r="MT35" i="58" s="1"/>
  <c r="MO35" i="58"/>
  <c r="MP35" i="58" s="1"/>
  <c r="JW174" i="62"/>
  <c r="JX174" i="62" s="1"/>
  <c r="JY174" i="62" s="1"/>
  <c r="JT174" i="62"/>
  <c r="JU174" i="62" s="1"/>
  <c r="JN112" i="62"/>
  <c r="JO112" i="62" s="1"/>
  <c r="JZ112" i="62"/>
  <c r="KA112" i="62" s="1"/>
  <c r="KB112" i="62" s="1"/>
  <c r="MU40" i="58"/>
  <c r="MV40" i="58" s="1"/>
  <c r="MW40" i="58" s="1"/>
  <c r="MI40" i="58"/>
  <c r="MJ40" i="58" s="1"/>
  <c r="JZ71" i="62"/>
  <c r="KA71" i="62" s="1"/>
  <c r="KB71" i="62" s="1"/>
  <c r="JN71" i="62"/>
  <c r="JO71" i="62" s="1"/>
  <c r="JN29" i="62"/>
  <c r="JO29" i="62" s="1"/>
  <c r="JZ29" i="62"/>
  <c r="KA29" i="62" s="1"/>
  <c r="KB29" i="62" s="1"/>
  <c r="JW154" i="62"/>
  <c r="JX154" i="62" s="1"/>
  <c r="JY154" i="62" s="1"/>
  <c r="JT154" i="62"/>
  <c r="JU154" i="62" s="1"/>
  <c r="MU110" i="58"/>
  <c r="MV110" i="58" s="1"/>
  <c r="MW110" i="58" s="1"/>
  <c r="MI110" i="58"/>
  <c r="MJ110" i="58" s="1"/>
  <c r="MI34" i="58"/>
  <c r="MJ34" i="58" s="1"/>
  <c r="MU34" i="58"/>
  <c r="MV34" i="58" s="1"/>
  <c r="MW34" i="58" s="1"/>
  <c r="JZ138" i="62"/>
  <c r="KA138" i="62" s="1"/>
  <c r="KB138" i="62" s="1"/>
  <c r="JN138" i="62"/>
  <c r="JO138" i="62" s="1"/>
  <c r="JZ254" i="62"/>
  <c r="KA254" i="62" s="1"/>
  <c r="KB254" i="62" s="1"/>
  <c r="JN254" i="62"/>
  <c r="JO254" i="62" s="1"/>
  <c r="JN39" i="62"/>
  <c r="JO39" i="62" s="1"/>
  <c r="JZ39" i="62"/>
  <c r="KA39" i="62" s="1"/>
  <c r="KB39" i="62" s="1"/>
  <c r="JZ183" i="62"/>
  <c r="KA183" i="62" s="1"/>
  <c r="KB183" i="62" s="1"/>
  <c r="JN183" i="62"/>
  <c r="JO183" i="62" s="1"/>
  <c r="JT244" i="62"/>
  <c r="JU244" i="62" s="1"/>
  <c r="JW244" i="62"/>
  <c r="JX244" i="62" s="1"/>
  <c r="JY244" i="62" s="1"/>
  <c r="JT70" i="62"/>
  <c r="JU70" i="62" s="1"/>
  <c r="JW70" i="62"/>
  <c r="JX70" i="62" s="1"/>
  <c r="JY70" i="62" s="1"/>
  <c r="JW179" i="62"/>
  <c r="JX179" i="62" s="1"/>
  <c r="JY179" i="62" s="1"/>
  <c r="JT179" i="62"/>
  <c r="JU179" i="62" s="1"/>
  <c r="JZ213" i="62"/>
  <c r="KA213" i="62" s="1"/>
  <c r="KB213" i="62" s="1"/>
  <c r="JN213" i="62"/>
  <c r="JO213" i="62" s="1"/>
  <c r="JW129" i="62"/>
  <c r="JX129" i="62" s="1"/>
  <c r="JY129" i="62" s="1"/>
  <c r="JT129" i="62"/>
  <c r="JU129" i="62" s="1"/>
  <c r="JW80" i="62"/>
  <c r="JX80" i="62" s="1"/>
  <c r="JY80" i="62" s="1"/>
  <c r="JT80" i="62"/>
  <c r="JU80" i="62" s="1"/>
  <c r="JW17" i="62"/>
  <c r="JX17" i="62" s="1"/>
  <c r="JY17" i="62" s="1"/>
  <c r="JT17" i="62"/>
  <c r="JU17" i="62" s="1"/>
  <c r="B41" i="49"/>
  <c r="C12" i="49"/>
  <c r="MO56" i="58" l="1"/>
  <c r="MP56" i="58" s="1"/>
  <c r="MR56" i="58"/>
  <c r="MS56" i="58" s="1"/>
  <c r="MT56" i="58" s="1"/>
  <c r="MI56" i="58"/>
  <c r="MJ56" i="58" s="1"/>
  <c r="MU56" i="58"/>
  <c r="MV56" i="58" s="1"/>
  <c r="MW56" i="58" s="1"/>
  <c r="B42" i="49"/>
  <c r="C13" i="49"/>
  <c r="B43" i="49" l="1"/>
  <c r="C14" i="49"/>
  <c r="B44" i="49" l="1"/>
  <c r="C15" i="49"/>
  <c r="B45" i="49" l="1"/>
  <c r="C17" i="49"/>
  <c r="B46" i="49" l="1"/>
  <c r="C18" i="49"/>
  <c r="B47" i="49" l="1"/>
  <c r="C19" i="49"/>
  <c r="B48" i="49" l="1"/>
  <c r="C20" i="49"/>
  <c r="B49" i="49" l="1"/>
  <c r="C21" i="49"/>
  <c r="C22" i="49" l="1"/>
  <c r="B50" i="49"/>
  <c r="B51" i="49" l="1"/>
  <c r="C23" i="49"/>
  <c r="B52" i="49" l="1"/>
  <c r="C24" i="49"/>
  <c r="B53" i="49" l="1"/>
  <c r="C25" i="49"/>
  <c r="B54" i="49" l="1"/>
  <c r="C26" i="49"/>
  <c r="B55" i="49" l="1"/>
  <c r="C27" i="49"/>
  <c r="B56" i="49" l="1"/>
  <c r="C28" i="49"/>
  <c r="B57" i="49" l="1"/>
  <c r="C29" i="49"/>
  <c r="B58" i="49" s="1"/>
</calcChain>
</file>

<file path=xl/sharedStrings.xml><?xml version="1.0" encoding="utf-8"?>
<sst xmlns="http://schemas.openxmlformats.org/spreadsheetml/2006/main" count="3381" uniqueCount="1147">
  <si>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</si>
  <si>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</si>
  <si>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</si>
  <si>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</si>
  <si>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</si>
  <si>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</si>
  <si>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</si>
  <si>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</si>
  <si>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</si>
  <si>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</si>
  <si>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</si>
  <si>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</si>
  <si>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</si>
  <si>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《银河护卫队》主界面设计</t>
    <phoneticPr fontId="4" type="noConversion"/>
  </si>
  <si>
    <t>ID</t>
    <phoneticPr fontId="2" type="noConversion"/>
  </si>
  <si>
    <t>飞机个数</t>
    <phoneticPr fontId="2" type="noConversion"/>
  </si>
  <si>
    <t>描述</t>
    <phoneticPr fontId="2" type="noConversion"/>
  </si>
  <si>
    <t>path名</t>
    <phoneticPr fontId="2" type="noConversion"/>
  </si>
  <si>
    <t>类型</t>
    <phoneticPr fontId="2" type="noConversion"/>
  </si>
  <si>
    <t>波次小怪</t>
    <phoneticPr fontId="2" type="noConversion"/>
  </si>
  <si>
    <t>3个飞机，一起出现，从上而下，再向上，停留一段时间。</t>
    <phoneticPr fontId="2" type="noConversion"/>
  </si>
  <si>
    <t>3个飞机，从左到右，依次出现。</t>
    <phoneticPr fontId="2" type="noConversion"/>
  </si>
  <si>
    <t>3个飞机，左右中，依次出现。</t>
    <phoneticPr fontId="2" type="noConversion"/>
  </si>
  <si>
    <t>2个飞机，从上方一起出现</t>
    <phoneticPr fontId="2" type="noConversion"/>
  </si>
  <si>
    <t>2个飞机，从两侧一起出现</t>
    <phoneticPr fontId="2" type="noConversion"/>
  </si>
  <si>
    <t>左3右3交叉进入，而后2个飞机从上方进入</t>
    <phoneticPr fontId="2" type="noConversion"/>
  </si>
  <si>
    <t>5个飞机，</t>
    <phoneticPr fontId="2" type="noConversion"/>
  </si>
  <si>
    <t>数值总表</t>
    <phoneticPr fontId="4" type="noConversion"/>
  </si>
  <si>
    <t>atk</t>
    <phoneticPr fontId="2" type="noConversion"/>
  </si>
  <si>
    <t>hp</t>
    <phoneticPr fontId="2" type="noConversion"/>
  </si>
  <si>
    <t>def</t>
    <phoneticPr fontId="2" type="noConversion"/>
  </si>
  <si>
    <t>shield</t>
    <phoneticPr fontId="2" type="noConversion"/>
  </si>
  <si>
    <t>shieldRg</t>
    <phoneticPr fontId="2" type="noConversion"/>
  </si>
  <si>
    <t>gready</t>
    <phoneticPr fontId="2" type="noConversion"/>
  </si>
  <si>
    <t>crit</t>
    <phoneticPr fontId="2" type="noConversion"/>
  </si>
  <si>
    <t>deCrit</t>
    <phoneticPr fontId="2" type="noConversion"/>
  </si>
  <si>
    <t>block</t>
    <phoneticPr fontId="2" type="noConversion"/>
  </si>
  <si>
    <t>dash</t>
    <phoneticPr fontId="2" type="noConversion"/>
  </si>
  <si>
    <t>暴击率</t>
    <phoneticPr fontId="2" type="noConversion"/>
  </si>
  <si>
    <t>突破等级</t>
    <phoneticPr fontId="2" type="noConversion"/>
  </si>
  <si>
    <t>暴击率提升10%</t>
  </si>
  <si>
    <t>初始怒气提升50</t>
  </si>
  <si>
    <t>格挡率提升20%</t>
  </si>
  <si>
    <t>释放大招后，僚炮攻速提升100%，持续7秒。</t>
  </si>
  <si>
    <t>耐久百分比提升40%</t>
  </si>
  <si>
    <t>暴击伤害提升50%</t>
  </si>
  <si>
    <t>怒气恢复速度25%</t>
  </si>
  <si>
    <t>减伤10%</t>
  </si>
  <si>
    <t>等级限制</t>
    <phoneticPr fontId="2" type="noConversion"/>
  </si>
  <si>
    <t>系数</t>
    <phoneticPr fontId="2" type="noConversion"/>
  </si>
  <si>
    <t>突破效果-主舰</t>
    <phoneticPr fontId="2" type="noConversion"/>
  </si>
  <si>
    <t>发射速度提升35%</t>
  </si>
  <si>
    <t>耐久百分比提升30%</t>
  </si>
  <si>
    <t>格挡后，回复怒气2，5秒CD</t>
  </si>
  <si>
    <t>暴击后，导弹伤害提升50%，持续5秒，10秒CD。</t>
  </si>
  <si>
    <t>释放大招后主舰暴击率提升25%，持续7秒</t>
  </si>
  <si>
    <t>怒气技能伤害(效果)提升50%</t>
  </si>
  <si>
    <t>突破效果-僚炮1</t>
    <phoneticPr fontId="2" type="noConversion"/>
  </si>
  <si>
    <t>突破效果-僚炮2</t>
    <phoneticPr fontId="2" type="noConversion"/>
  </si>
  <si>
    <t>暴击率10%</t>
  </si>
  <si>
    <t>初始怒气50</t>
  </si>
  <si>
    <t>发射速度35%</t>
  </si>
  <si>
    <t>护盾百分比30%</t>
  </si>
  <si>
    <t>暴击伤害50%</t>
  </si>
  <si>
    <t>释放大招后主舰格挡率提升提升25%，持续7秒</t>
  </si>
  <si>
    <t>怒气技能伤害（效果）提升提升50%</t>
  </si>
  <si>
    <t>防御提升5M</t>
    <phoneticPr fontId="2" type="noConversion"/>
  </si>
  <si>
    <t>暴击伤害提升50%</t>
    <phoneticPr fontId="2" type="noConversion"/>
  </si>
  <si>
    <t>怒气技能伤害提升50%</t>
    <phoneticPr fontId="2" type="noConversion"/>
  </si>
  <si>
    <t>主炮攻击力提升10M</t>
    <phoneticPr fontId="2" type="noConversion"/>
  </si>
  <si>
    <t>导弹炮攻击力提升10M</t>
    <phoneticPr fontId="2" type="noConversion"/>
  </si>
  <si>
    <t>耐久提升300M</t>
    <phoneticPr fontId="2" type="noConversion"/>
  </si>
  <si>
    <t>暴击伤害</t>
    <phoneticPr fontId="2" type="noConversion"/>
  </si>
  <si>
    <t>抗暴等级提升2000</t>
    <phoneticPr fontId="2" type="noConversion"/>
  </si>
  <si>
    <t>格挡等级提升2000</t>
    <phoneticPr fontId="2" type="noConversion"/>
  </si>
  <si>
    <t>暴击等级提升3000</t>
    <phoneticPr fontId="2" type="noConversion"/>
  </si>
  <si>
    <t>护盾提升250M</t>
    <phoneticPr fontId="2" type="noConversion"/>
  </si>
  <si>
    <t>暴击后攻击力提升20M，持续5秒</t>
    <phoneticPr fontId="2" type="noConversion"/>
  </si>
  <si>
    <t>暴击后回复耐久10M</t>
    <phoneticPr fontId="2" type="noConversion"/>
  </si>
  <si>
    <t>暴击后护盾回复10M</t>
    <phoneticPr fontId="2" type="noConversion"/>
  </si>
  <si>
    <t>暴伤减免提升50%</t>
    <phoneticPr fontId="2" type="noConversion"/>
  </si>
  <si>
    <t>护盾百分比提升30%</t>
    <phoneticPr fontId="2" type="noConversion"/>
  </si>
  <si>
    <t>暴击后，目标所受伤害提升30%</t>
    <phoneticPr fontId="2" type="noConversion"/>
  </si>
  <si>
    <t>暴击后，目标造成伤害降低20%</t>
    <phoneticPr fontId="2" type="noConversion"/>
  </si>
  <si>
    <t>暴击后，激光伤害提升50%，持续5秒，10秒CD</t>
    <phoneticPr fontId="2" type="noConversion"/>
  </si>
  <si>
    <t>暴击后，导弹炮和激光炮发射速度提升20%，持续3秒，10秒CD</t>
    <phoneticPr fontId="2" type="noConversion"/>
  </si>
  <si>
    <t>格挡后，暴击等级提升30%，持续2秒，10秒CD。</t>
    <phoneticPr fontId="2" type="noConversion"/>
  </si>
  <si>
    <t>格挡后，暴击等级提升30%，持续3秒，10秒CD。</t>
    <phoneticPr fontId="2" type="noConversion"/>
  </si>
  <si>
    <t>格挡后，暴击等级提升30%，持续3秒，10秒CD</t>
    <phoneticPr fontId="2" type="noConversion"/>
  </si>
  <si>
    <t>伤害提升20%</t>
    <phoneticPr fontId="2" type="noConversion"/>
  </si>
  <si>
    <t>耐久提升20%</t>
    <phoneticPr fontId="2" type="noConversion"/>
  </si>
  <si>
    <t>冲击等级提升3000</t>
    <phoneticPr fontId="2" type="noConversion"/>
  </si>
  <si>
    <t>被格挡后，冲击率提升20%，持续5秒，10秒CD。</t>
    <phoneticPr fontId="2" type="noConversion"/>
  </si>
  <si>
    <t>被格挡后，伤害提升50%，持续5秒，10秒CD</t>
    <phoneticPr fontId="2" type="noConversion"/>
  </si>
  <si>
    <t>需要攒满150怒气才能放怒气技能，怒气技能效果翻倍</t>
    <phoneticPr fontId="2" type="noConversion"/>
  </si>
  <si>
    <t>释放怒气技能后，暴击伤害提升100%，持续5秒。</t>
    <phoneticPr fontId="2" type="noConversion"/>
  </si>
  <si>
    <t>释放怒气技能后，暴击率提升30%，持续5秒。</t>
    <phoneticPr fontId="2" type="noConversion"/>
  </si>
  <si>
    <t>释放怒气技能后，导弹炮和激光炮伤害提升50%，持续5秒。</t>
    <phoneticPr fontId="2" type="noConversion"/>
  </si>
  <si>
    <t>被暴击后，回复3点怒气，5秒CD</t>
    <phoneticPr fontId="2" type="noConversion"/>
  </si>
  <si>
    <t>被暴击后，免伤提升30%，持续3秒，10秒CD。</t>
    <phoneticPr fontId="2" type="noConversion"/>
  </si>
  <si>
    <t>被暴击后，格挡提升30%，持续3秒，10秒CD</t>
    <phoneticPr fontId="2" type="noConversion"/>
  </si>
  <si>
    <t>暴击率提升10%</t>
    <phoneticPr fontId="2" type="noConversion"/>
  </si>
  <si>
    <t>突破</t>
    <phoneticPr fontId="2" type="noConversion"/>
  </si>
  <si>
    <t>军阶等级</t>
    <phoneticPr fontId="2" type="noConversion"/>
  </si>
  <si>
    <t>新兵</t>
  </si>
  <si>
    <t>2等兵</t>
  </si>
  <si>
    <t>1等兵</t>
  </si>
  <si>
    <t>下士</t>
  </si>
  <si>
    <t>中士</t>
  </si>
  <si>
    <t>参谋军士</t>
  </si>
  <si>
    <t>上士</t>
  </si>
  <si>
    <t>1级士官</t>
  </si>
  <si>
    <t>2级士官</t>
  </si>
  <si>
    <t>3级士官</t>
  </si>
  <si>
    <t>1级准尉</t>
  </si>
  <si>
    <t>2级准尉</t>
  </si>
  <si>
    <t>3级准尉</t>
  </si>
  <si>
    <t>4级准尉</t>
  </si>
  <si>
    <t>5级准尉</t>
  </si>
  <si>
    <t>少尉</t>
  </si>
  <si>
    <t>中尉</t>
  </si>
  <si>
    <t>上尉</t>
  </si>
  <si>
    <t>少校</t>
  </si>
  <si>
    <t>中校</t>
  </si>
  <si>
    <t>上校</t>
  </si>
  <si>
    <t>准将</t>
  </si>
  <si>
    <t>少将</t>
  </si>
  <si>
    <t>中将</t>
  </si>
  <si>
    <t>上将</t>
  </si>
  <si>
    <t>军阶名</t>
    <phoneticPr fontId="2" type="noConversion"/>
  </si>
  <si>
    <t>条件1</t>
    <phoneticPr fontId="2" type="noConversion"/>
  </si>
  <si>
    <t>条件2</t>
    <phoneticPr fontId="2" type="noConversion"/>
  </si>
  <si>
    <t>条件3</t>
    <phoneticPr fontId="2" type="noConversion"/>
  </si>
  <si>
    <t>条件4</t>
    <phoneticPr fontId="2" type="noConversion"/>
  </si>
  <si>
    <t>1星元帅</t>
    <phoneticPr fontId="2" type="noConversion"/>
  </si>
  <si>
    <t>2星元帅</t>
  </si>
  <si>
    <t>3星元帅</t>
  </si>
  <si>
    <t>4星元帅</t>
  </si>
  <si>
    <t>5星元帅</t>
  </si>
  <si>
    <t>军神</t>
    <phoneticPr fontId="2" type="noConversion"/>
  </si>
  <si>
    <t>加成</t>
    <phoneticPr fontId="2" type="noConversion"/>
  </si>
  <si>
    <t>全体5突</t>
    <phoneticPr fontId="2" type="noConversion"/>
  </si>
  <si>
    <t>全体6突</t>
    <phoneticPr fontId="2" type="noConversion"/>
  </si>
  <si>
    <t>全体7突</t>
    <phoneticPr fontId="2" type="noConversion"/>
  </si>
  <si>
    <t>全体8突</t>
    <phoneticPr fontId="2" type="noConversion"/>
  </si>
  <si>
    <t>全体9突</t>
    <phoneticPr fontId="2" type="noConversion"/>
  </si>
  <si>
    <t>全体10突</t>
    <phoneticPr fontId="2" type="noConversion"/>
  </si>
  <si>
    <t>全体11突</t>
    <phoneticPr fontId="2" type="noConversion"/>
  </si>
  <si>
    <t>全体12突</t>
    <phoneticPr fontId="2" type="noConversion"/>
  </si>
  <si>
    <t>主炮和僚机攻击力提升200</t>
    <phoneticPr fontId="2" type="noConversion"/>
  </si>
  <si>
    <t>提升护盾回复40</t>
    <phoneticPr fontId="2" type="noConversion"/>
  </si>
  <si>
    <t>技能周期</t>
    <phoneticPr fontId="2" type="noConversion"/>
  </si>
  <si>
    <t>初始技能</t>
    <phoneticPr fontId="2" type="noConversion"/>
  </si>
  <si>
    <t>主舰伤害</t>
    <phoneticPr fontId="2" type="noConversion"/>
  </si>
  <si>
    <t>导弹伤害</t>
    <phoneticPr fontId="2" type="noConversion"/>
  </si>
  <si>
    <t>激光炮伤害</t>
    <phoneticPr fontId="2" type="noConversion"/>
  </si>
  <si>
    <t>伤害提升25%</t>
    <phoneticPr fontId="2" type="noConversion"/>
  </si>
  <si>
    <t>生存</t>
    <phoneticPr fontId="2" type="noConversion"/>
  </si>
  <si>
    <t>暴击额外</t>
    <phoneticPr fontId="2" type="noConversion"/>
  </si>
  <si>
    <t>技能伤害</t>
    <phoneticPr fontId="2" type="noConversion"/>
  </si>
  <si>
    <t>防御力提升100</t>
    <phoneticPr fontId="2" type="noConversion"/>
  </si>
  <si>
    <t>伤害提升25%</t>
    <phoneticPr fontId="2" type="noConversion"/>
  </si>
  <si>
    <t>全团伤害提升20%</t>
    <phoneticPr fontId="2" type="noConversion"/>
  </si>
  <si>
    <t>整体输出</t>
    <phoneticPr fontId="2" type="noConversion"/>
  </si>
  <si>
    <t>等级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</si>
  <si>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</si>
  <si>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</si>
  <si>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</si>
  <si>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裤子</t>
    <phoneticPr fontId="2" type="noConversion"/>
  </si>
  <si>
    <t>鞋子</t>
    <phoneticPr fontId="2" type="noConversion"/>
  </si>
  <si>
    <t>项链</t>
    <phoneticPr fontId="2" type="noConversion"/>
  </si>
  <si>
    <t>戒指</t>
    <phoneticPr fontId="2" type="noConversion"/>
  </si>
  <si>
    <t>装备进阶</t>
    <phoneticPr fontId="2" type="noConversion"/>
  </si>
  <si>
    <t>宝箱</t>
    <phoneticPr fontId="2" type="noConversion"/>
  </si>
  <si>
    <t>完整版突破</t>
    <phoneticPr fontId="2" type="noConversion"/>
  </si>
  <si>
    <t>装备全体2阶以上</t>
    <phoneticPr fontId="2" type="noConversion"/>
  </si>
  <si>
    <t>装备强化到80</t>
    <phoneticPr fontId="2" type="noConversion"/>
  </si>
  <si>
    <t>战机强化到80</t>
    <phoneticPr fontId="2" type="noConversion"/>
  </si>
  <si>
    <t>装备全体精炼+1</t>
    <phoneticPr fontId="2" type="noConversion"/>
  </si>
  <si>
    <t>核能全体1级</t>
    <phoneticPr fontId="2" type="noConversion"/>
  </si>
  <si>
    <t>进行3次装备5连抽</t>
    <phoneticPr fontId="2" type="noConversion"/>
  </si>
  <si>
    <t>进行3次符文5连抽</t>
    <phoneticPr fontId="2" type="noConversion"/>
  </si>
  <si>
    <t>通关第8章</t>
    <phoneticPr fontId="2" type="noConversion"/>
  </si>
  <si>
    <t>通关第10章</t>
    <phoneticPr fontId="2" type="noConversion"/>
  </si>
  <si>
    <t>通关第12章</t>
    <phoneticPr fontId="2" type="noConversion"/>
  </si>
  <si>
    <t>通关第15章</t>
    <phoneticPr fontId="2" type="noConversion"/>
  </si>
  <si>
    <t>通关第20章</t>
    <phoneticPr fontId="2" type="noConversion"/>
  </si>
  <si>
    <t>通关第18章</t>
    <phoneticPr fontId="2" type="noConversion"/>
  </si>
  <si>
    <t>通关第25章</t>
    <phoneticPr fontId="2" type="noConversion"/>
  </si>
  <si>
    <t>通关第30章</t>
    <phoneticPr fontId="2" type="noConversion"/>
  </si>
  <si>
    <t>通关第35章</t>
    <phoneticPr fontId="2" type="noConversion"/>
  </si>
  <si>
    <t>通关第40章</t>
  </si>
  <si>
    <t>通关第45章</t>
  </si>
  <si>
    <t>通关第50章</t>
  </si>
  <si>
    <t>通关第55章</t>
  </si>
  <si>
    <t>通关第60章</t>
  </si>
  <si>
    <t>通关第65章</t>
  </si>
  <si>
    <t>通关第70章</t>
  </si>
  <si>
    <t>通关第75章</t>
  </si>
  <si>
    <t>通关第80章</t>
  </si>
  <si>
    <t>通关第85章</t>
  </si>
  <si>
    <t>通关第90章</t>
  </si>
  <si>
    <t>通关第95章</t>
  </si>
  <si>
    <t>通关第100章</t>
  </si>
  <si>
    <t>通关第22章</t>
    <phoneticPr fontId="2" type="noConversion"/>
  </si>
  <si>
    <t>通关第28章</t>
    <phoneticPr fontId="2" type="noConversion"/>
  </si>
  <si>
    <t>2阶项链，核能材料，龙晶</t>
    <phoneticPr fontId="2" type="noConversion"/>
  </si>
  <si>
    <t>2阶戒指，核能材料，龙晶</t>
    <phoneticPr fontId="2" type="noConversion"/>
  </si>
  <si>
    <t>激光炮皮肤，核能材料，龙晶</t>
    <phoneticPr fontId="2" type="noConversion"/>
  </si>
  <si>
    <t>2阶财富符文，核能材料，龙晶</t>
    <phoneticPr fontId="2" type="noConversion"/>
  </si>
  <si>
    <t>2阶幸运符文，核能材料，龙晶</t>
    <phoneticPr fontId="2" type="noConversion"/>
  </si>
  <si>
    <t>主舰皮肤，核能材料，龙晶</t>
    <phoneticPr fontId="2" type="noConversion"/>
  </si>
  <si>
    <t>3阶项链，核能材料，龙晶</t>
    <phoneticPr fontId="2" type="noConversion"/>
  </si>
  <si>
    <t>3阶戒指，核能材料，龙晶</t>
    <phoneticPr fontId="2" type="noConversion"/>
  </si>
  <si>
    <t>核能材料，龙晶</t>
    <phoneticPr fontId="2" type="noConversion"/>
  </si>
  <si>
    <t>装备强化到100</t>
    <phoneticPr fontId="2" type="noConversion"/>
  </si>
  <si>
    <t>装备强化到120</t>
    <phoneticPr fontId="2" type="noConversion"/>
  </si>
  <si>
    <t>战机强化到120</t>
    <phoneticPr fontId="2" type="noConversion"/>
  </si>
  <si>
    <t>装备强化到150</t>
    <phoneticPr fontId="2" type="noConversion"/>
  </si>
  <si>
    <t>装备强化到180</t>
    <phoneticPr fontId="2" type="noConversion"/>
  </si>
  <si>
    <t>战机强化到180</t>
    <phoneticPr fontId="2" type="noConversion"/>
  </si>
  <si>
    <t>装备强化到200</t>
    <phoneticPr fontId="2" type="noConversion"/>
  </si>
  <si>
    <t>装备强化到220</t>
    <phoneticPr fontId="2" type="noConversion"/>
  </si>
  <si>
    <t>战机强化到220</t>
    <phoneticPr fontId="2" type="noConversion"/>
  </si>
  <si>
    <t>装备强化到250</t>
    <phoneticPr fontId="2" type="noConversion"/>
  </si>
  <si>
    <t>战机强化到250</t>
    <phoneticPr fontId="2" type="noConversion"/>
  </si>
  <si>
    <t>装备强化到280</t>
    <phoneticPr fontId="2" type="noConversion"/>
  </si>
  <si>
    <t>装备强化到300</t>
    <phoneticPr fontId="2" type="noConversion"/>
  </si>
  <si>
    <t>战机强化到300</t>
    <phoneticPr fontId="2" type="noConversion"/>
  </si>
  <si>
    <t>装备强化到350</t>
    <phoneticPr fontId="2" type="noConversion"/>
  </si>
  <si>
    <t>装备强化到400</t>
    <phoneticPr fontId="2" type="noConversion"/>
  </si>
  <si>
    <t>战机强化到400</t>
    <phoneticPr fontId="2" type="noConversion"/>
  </si>
  <si>
    <t>装备强化到450</t>
    <phoneticPr fontId="2" type="noConversion"/>
  </si>
  <si>
    <t>装备强化到500</t>
    <phoneticPr fontId="2" type="noConversion"/>
  </si>
  <si>
    <t>战机强化到500</t>
    <phoneticPr fontId="2" type="noConversion"/>
  </si>
  <si>
    <t>装备强化到550</t>
    <phoneticPr fontId="2" type="noConversion"/>
  </si>
  <si>
    <t>装备强化到600</t>
    <phoneticPr fontId="2" type="noConversion"/>
  </si>
  <si>
    <t>战机强化到600</t>
    <phoneticPr fontId="2" type="noConversion"/>
  </si>
  <si>
    <t>装备强化到650</t>
    <phoneticPr fontId="2" type="noConversion"/>
  </si>
  <si>
    <t>装备强化到700</t>
    <phoneticPr fontId="2" type="noConversion"/>
  </si>
  <si>
    <t>战机强化到700</t>
    <phoneticPr fontId="2" type="noConversion"/>
  </si>
  <si>
    <t>装备强化到750</t>
    <phoneticPr fontId="2" type="noConversion"/>
  </si>
  <si>
    <t>装备强化到800</t>
    <phoneticPr fontId="2" type="noConversion"/>
  </si>
  <si>
    <t>战机强化到800</t>
    <phoneticPr fontId="2" type="noConversion"/>
  </si>
  <si>
    <t>装备强化到850</t>
    <phoneticPr fontId="2" type="noConversion"/>
  </si>
  <si>
    <t>战机强化到850</t>
    <phoneticPr fontId="2" type="noConversion"/>
  </si>
  <si>
    <t>装备强化到900</t>
    <phoneticPr fontId="2" type="noConversion"/>
  </si>
  <si>
    <t>战机强化到900</t>
    <phoneticPr fontId="2" type="noConversion"/>
  </si>
  <si>
    <t>装备强化到950</t>
    <phoneticPr fontId="2" type="noConversion"/>
  </si>
  <si>
    <t>战机强化到950</t>
    <phoneticPr fontId="2" type="noConversion"/>
  </si>
  <si>
    <t>装备强化到1000</t>
    <phoneticPr fontId="2" type="noConversion"/>
  </si>
  <si>
    <t>战机强化到1000</t>
    <phoneticPr fontId="2" type="noConversion"/>
  </si>
  <si>
    <t>全体4突</t>
    <phoneticPr fontId="2" type="noConversion"/>
  </si>
  <si>
    <t>核子精华</t>
    <phoneticPr fontId="2" type="noConversion"/>
  </si>
  <si>
    <t>装备</t>
    <phoneticPr fontId="2" type="noConversion"/>
  </si>
  <si>
    <t>关卡</t>
  </si>
  <si>
    <t>军阶</t>
  </si>
  <si>
    <t>升级</t>
    <phoneticPr fontId="2" type="noConversion"/>
  </si>
  <si>
    <t>1阶</t>
    <phoneticPr fontId="2" type="noConversion"/>
  </si>
  <si>
    <t>2阶</t>
  </si>
  <si>
    <t>3阶</t>
  </si>
  <si>
    <t>4阶</t>
  </si>
  <si>
    <t>5阶</t>
  </si>
  <si>
    <t>6阶</t>
  </si>
  <si>
    <t>7阶</t>
  </si>
  <si>
    <t>8阶</t>
  </si>
  <si>
    <t>9阶</t>
  </si>
  <si>
    <t>10阶</t>
  </si>
  <si>
    <t>11阶</t>
  </si>
  <si>
    <t>12阶</t>
  </si>
  <si>
    <t>rank</t>
    <phoneticPr fontId="2" type="noConversion"/>
  </si>
  <si>
    <t>pos</t>
    <phoneticPr fontId="2" type="noConversion"/>
  </si>
  <si>
    <t>强化标模</t>
    <phoneticPr fontId="2" type="noConversion"/>
  </si>
  <si>
    <t>属性1</t>
    <phoneticPr fontId="2" type="noConversion"/>
  </si>
  <si>
    <t>属性2</t>
  </si>
  <si>
    <t>精炼属性1</t>
    <phoneticPr fontId="2" type="noConversion"/>
  </si>
  <si>
    <t>精炼属性2</t>
    <phoneticPr fontId="2" type="noConversion"/>
  </si>
  <si>
    <t>精炼属性3</t>
  </si>
  <si>
    <t>衣服</t>
    <phoneticPr fontId="2" type="noConversion"/>
  </si>
  <si>
    <t>atk</t>
  </si>
  <si>
    <t>hp</t>
  </si>
  <si>
    <t>def</t>
  </si>
  <si>
    <t>shield</t>
  </si>
  <si>
    <t>shieldRg</t>
  </si>
  <si>
    <t>等阶</t>
    <phoneticPr fontId="2" type="noConversion"/>
  </si>
  <si>
    <t>属性</t>
    <phoneticPr fontId="2" type="noConversion"/>
  </si>
  <si>
    <t>空槽信息</t>
    <phoneticPr fontId="2" type="noConversion"/>
  </si>
  <si>
    <t>装备强化</t>
    <phoneticPr fontId="2" type="noConversion"/>
  </si>
  <si>
    <t>crit</t>
    <phoneticPr fontId="2" type="noConversion"/>
  </si>
  <si>
    <t>dash</t>
    <phoneticPr fontId="2" type="noConversion"/>
  </si>
  <si>
    <t>deCrit</t>
    <phoneticPr fontId="2" type="noConversion"/>
  </si>
  <si>
    <t>block</t>
    <phoneticPr fontId="2" type="noConversion"/>
  </si>
  <si>
    <t>lucky</t>
    <phoneticPr fontId="2" type="noConversion"/>
  </si>
  <si>
    <t>gready</t>
    <phoneticPr fontId="2" type="noConversion"/>
  </si>
  <si>
    <t>精炼属性</t>
    <phoneticPr fontId="2" type="noConversion"/>
  </si>
  <si>
    <t>装备强化大师</t>
    <phoneticPr fontId="2" type="noConversion"/>
  </si>
  <si>
    <t>等级</t>
    <phoneticPr fontId="2" type="noConversion"/>
  </si>
  <si>
    <t>强化需求</t>
    <phoneticPr fontId="2" type="noConversion"/>
  </si>
  <si>
    <t>rank</t>
    <phoneticPr fontId="2" type="noConversion"/>
  </si>
  <si>
    <t>pct</t>
    <phoneticPr fontId="2" type="noConversion"/>
  </si>
  <si>
    <t>装备精炼大师</t>
    <phoneticPr fontId="2" type="noConversion"/>
  </si>
  <si>
    <t>精炼需求</t>
    <phoneticPr fontId="2" type="noConversion"/>
  </si>
  <si>
    <t>增伤</t>
    <phoneticPr fontId="2" type="noConversion"/>
  </si>
  <si>
    <t>减伤</t>
    <phoneticPr fontId="2" type="noConversion"/>
  </si>
  <si>
    <t>规划日期</t>
    <phoneticPr fontId="2" type="noConversion"/>
  </si>
  <si>
    <t>装备强化数值</t>
    <phoneticPr fontId="2" type="noConversion"/>
  </si>
  <si>
    <t>等阶</t>
    <phoneticPr fontId="2" type="noConversion"/>
  </si>
  <si>
    <t>装备强化值</t>
    <phoneticPr fontId="2" type="noConversion"/>
  </si>
  <si>
    <t>装备基础数值</t>
    <phoneticPr fontId="2" type="noConversion"/>
  </si>
  <si>
    <t>装备基础</t>
    <phoneticPr fontId="2" type="noConversion"/>
  </si>
  <si>
    <t>装备初始</t>
    <phoneticPr fontId="2" type="noConversion"/>
  </si>
  <si>
    <t>装备精炼数值</t>
    <phoneticPr fontId="2" type="noConversion"/>
  </si>
  <si>
    <t>0阶</t>
    <phoneticPr fontId="2" type="noConversion"/>
  </si>
  <si>
    <t>精炼大师</t>
    <phoneticPr fontId="2" type="noConversion"/>
  </si>
  <si>
    <t>dmgInc</t>
  </si>
  <si>
    <t>dmgInc</t>
    <phoneticPr fontId="2" type="noConversion"/>
  </si>
  <si>
    <t>dmgDesc</t>
    <phoneticPr fontId="2" type="noConversion"/>
  </si>
  <si>
    <t>军阶</t>
    <phoneticPr fontId="2" type="noConversion"/>
  </si>
  <si>
    <t>名称</t>
    <phoneticPr fontId="2" type="noConversion"/>
  </si>
  <si>
    <t>1星元帅</t>
  </si>
  <si>
    <t>军神</t>
  </si>
  <si>
    <t>晶片</t>
    <phoneticPr fontId="2" type="noConversion"/>
  </si>
  <si>
    <t>dmgInc</t>
    <phoneticPr fontId="2" type="noConversion"/>
  </si>
  <si>
    <t>dmgDec</t>
    <phoneticPr fontId="2" type="noConversion"/>
  </si>
  <si>
    <t>gready</t>
  </si>
  <si>
    <t>行ID</t>
  </si>
  <si>
    <t>字段名</t>
  </si>
  <si>
    <t>中文名</t>
  </si>
  <si>
    <t>分母</t>
  </si>
  <si>
    <t>战斗力系数</t>
  </si>
  <si>
    <t>攻击力</t>
  </si>
  <si>
    <t>耐久</t>
  </si>
  <si>
    <t>防御力</t>
  </si>
  <si>
    <t>护盾</t>
  </si>
  <si>
    <t>护盾回复</t>
  </si>
  <si>
    <t>iniEnergy</t>
  </si>
  <si>
    <t>初始能量</t>
  </si>
  <si>
    <t>energyRg</t>
  </si>
  <si>
    <t>能量恢复</t>
  </si>
  <si>
    <t>伤害提升</t>
  </si>
  <si>
    <t>dmgDec</t>
  </si>
  <si>
    <t>伤害降低</t>
  </si>
  <si>
    <t>贪婪</t>
  </si>
  <si>
    <t>lucky</t>
  </si>
  <si>
    <t>幸运</t>
  </si>
  <si>
    <t>crit</t>
  </si>
  <si>
    <t>暴击</t>
  </si>
  <si>
    <t>deCrit</t>
  </si>
  <si>
    <t>抗暴</t>
  </si>
  <si>
    <t>block</t>
  </si>
  <si>
    <t>格挡</t>
  </si>
  <si>
    <t>dash</t>
  </si>
  <si>
    <t>冲击</t>
  </si>
  <si>
    <t>atkSpeed</t>
  </si>
  <si>
    <t>攻速</t>
  </si>
  <si>
    <t>critHit</t>
  </si>
  <si>
    <t>暴伤</t>
  </si>
  <si>
    <t>critRat</t>
  </si>
  <si>
    <t>暴击率</t>
  </si>
  <si>
    <t>deCritRat</t>
  </si>
  <si>
    <t>抗暴率</t>
  </si>
  <si>
    <t>blockRat</t>
  </si>
  <si>
    <t>格挡率</t>
  </si>
  <si>
    <t>dashRat</t>
  </si>
  <si>
    <t>冲击率</t>
  </si>
  <si>
    <t>vulnerable</t>
  </si>
  <si>
    <t>易伤</t>
  </si>
  <si>
    <t>skillEffect</t>
  </si>
  <si>
    <t>技能伤害(效果)</t>
  </si>
  <si>
    <t>属性价值</t>
    <phoneticPr fontId="2" type="noConversion"/>
  </si>
  <si>
    <t>合成需求</t>
    <phoneticPr fontId="2" type="noConversion"/>
  </si>
  <si>
    <t>参考倍率</t>
    <phoneticPr fontId="2" type="noConversion"/>
  </si>
  <si>
    <t>晶片大师</t>
    <phoneticPr fontId="2" type="noConversion"/>
  </si>
  <si>
    <t>晶片数值</t>
    <phoneticPr fontId="2" type="noConversion"/>
  </si>
  <si>
    <t>军阶数值</t>
    <phoneticPr fontId="2" type="noConversion"/>
  </si>
  <si>
    <t>怪物属性</t>
    <phoneticPr fontId="2" type="noConversion"/>
  </si>
  <si>
    <t>玩家属性</t>
    <phoneticPr fontId="2" type="noConversion"/>
  </si>
  <si>
    <t>总等级</t>
    <phoneticPr fontId="2" type="noConversion"/>
  </si>
  <si>
    <t>大师等级</t>
    <phoneticPr fontId="2" type="noConversion"/>
  </si>
  <si>
    <t>格挡率</t>
    <phoneticPr fontId="2" type="noConversion"/>
  </si>
  <si>
    <t>BOSS</t>
    <phoneticPr fontId="2" type="noConversion"/>
  </si>
  <si>
    <t>双BOSS</t>
    <phoneticPr fontId="2" type="noConversion"/>
  </si>
  <si>
    <t>精英怪1</t>
    <phoneticPr fontId="2" type="noConversion"/>
  </si>
  <si>
    <t>小怪1</t>
    <phoneticPr fontId="2" type="noConversion"/>
  </si>
  <si>
    <t>精英怪2</t>
    <phoneticPr fontId="2" type="noConversion"/>
  </si>
  <si>
    <t>小怪2</t>
    <phoneticPr fontId="2" type="noConversion"/>
  </si>
  <si>
    <t>gready</t>
    <phoneticPr fontId="2" type="noConversion"/>
  </si>
  <si>
    <t>道具ID</t>
  </si>
  <si>
    <t>等阶</t>
  </si>
  <si>
    <t>装备位置</t>
  </si>
  <si>
    <t>属性1ID</t>
  </si>
  <si>
    <t>属性1目标</t>
  </si>
  <si>
    <t>属性1槽位</t>
  </si>
  <si>
    <t>属性1权重</t>
  </si>
  <si>
    <t>属性1值</t>
  </si>
  <si>
    <t>属性2ID</t>
  </si>
  <si>
    <t>属性2目标</t>
  </si>
  <si>
    <t>属性2权重</t>
  </si>
  <si>
    <t>属性2值</t>
  </si>
  <si>
    <t>属性2槽位</t>
    <phoneticPr fontId="2" type="noConversion"/>
  </si>
  <si>
    <t>基础属性系数</t>
  </si>
  <si>
    <t>精炼属性ID1</t>
  </si>
  <si>
    <t>精炼属性1目标</t>
  </si>
  <si>
    <t>精炼属性权重1</t>
  </si>
  <si>
    <t>精炼属性值1</t>
  </si>
  <si>
    <t>精炼属性ID2</t>
  </si>
  <si>
    <t>精炼属性2目标</t>
  </si>
  <si>
    <t>精炼属性权重2</t>
  </si>
  <si>
    <t>精炼属性值2</t>
  </si>
  <si>
    <t>精炼属性ID3</t>
  </si>
  <si>
    <t>精炼属性3目标</t>
  </si>
  <si>
    <t>精炼属性权重3</t>
  </si>
  <si>
    <t>精炼属性值3</t>
  </si>
  <si>
    <t>精炼属性2槽</t>
    <phoneticPr fontId="2" type="noConversion"/>
  </si>
  <si>
    <t>精炼属性1槽</t>
    <phoneticPr fontId="2" type="noConversion"/>
  </si>
  <si>
    <t>精炼属性3槽</t>
    <phoneticPr fontId="2" type="noConversion"/>
  </si>
  <si>
    <t>装备套装</t>
    <phoneticPr fontId="2" type="noConversion"/>
  </si>
  <si>
    <t>等级</t>
    <phoneticPr fontId="2" type="noConversion"/>
  </si>
  <si>
    <t>dmgInc</t>
    <phoneticPr fontId="2" type="noConversion"/>
  </si>
  <si>
    <t>dmgDec</t>
    <phoneticPr fontId="2" type="noConversion"/>
  </si>
  <si>
    <t>1~4</t>
    <phoneticPr fontId="2" type="noConversion"/>
  </si>
  <si>
    <t>4~8</t>
    <phoneticPr fontId="2" type="noConversion"/>
  </si>
  <si>
    <t>9~12</t>
    <phoneticPr fontId="2" type="noConversion"/>
  </si>
  <si>
    <t>突破攻速</t>
    <phoneticPr fontId="2" type="noConversion"/>
  </si>
  <si>
    <t>核能</t>
    <phoneticPr fontId="2" type="noConversion"/>
  </si>
  <si>
    <t>突破属性</t>
    <phoneticPr fontId="2" type="noConversion"/>
  </si>
  <si>
    <t>防御</t>
    <phoneticPr fontId="2" type="noConversion"/>
  </si>
  <si>
    <t>攻速1</t>
    <phoneticPr fontId="2" type="noConversion"/>
  </si>
  <si>
    <t>攻速2</t>
  </si>
  <si>
    <t>攻速3</t>
  </si>
  <si>
    <t>伤害1</t>
    <phoneticPr fontId="2" type="noConversion"/>
  </si>
  <si>
    <t>伤害2</t>
  </si>
  <si>
    <t>伤害3</t>
  </si>
  <si>
    <t>生命</t>
    <phoneticPr fontId="2" type="noConversion"/>
  </si>
  <si>
    <t>暴击率1</t>
    <phoneticPr fontId="2" type="noConversion"/>
  </si>
  <si>
    <t>暴击率2</t>
  </si>
  <si>
    <t>暴击率3</t>
  </si>
  <si>
    <t>攻击力</t>
    <phoneticPr fontId="2" type="noConversion"/>
  </si>
  <si>
    <t>攻击力百分比</t>
    <phoneticPr fontId="2" type="noConversion"/>
  </si>
  <si>
    <t>生命百分比</t>
    <phoneticPr fontId="2" type="noConversion"/>
  </si>
  <si>
    <t>防御百分比</t>
    <phoneticPr fontId="2" type="noConversion"/>
  </si>
  <si>
    <t>爆伤1</t>
    <phoneticPr fontId="2" type="noConversion"/>
  </si>
  <si>
    <t>爆伤2</t>
  </si>
  <si>
    <t>爆伤3</t>
  </si>
  <si>
    <t>防御力</t>
    <phoneticPr fontId="2" type="noConversion"/>
  </si>
  <si>
    <t>生命值</t>
    <phoneticPr fontId="2" type="noConversion"/>
  </si>
  <si>
    <t>攻击力</t>
    <phoneticPr fontId="2" type="noConversion"/>
  </si>
  <si>
    <t>受击1暴率</t>
    <phoneticPr fontId="2" type="noConversion"/>
  </si>
  <si>
    <t>受击2暴率</t>
  </si>
  <si>
    <t>受击3暴率</t>
  </si>
  <si>
    <t>伤害提升25%</t>
  </si>
  <si>
    <t>全团伤害提升20%</t>
  </si>
  <si>
    <t>暴击后，激光伤害提升50%，持续5秒，10秒CD</t>
  </si>
  <si>
    <t>新版突破</t>
  </si>
  <si>
    <t>突破等级</t>
  </si>
  <si>
    <t>等级限制</t>
  </si>
  <si>
    <t>系数</t>
  </si>
  <si>
    <t>突破效果-主舰</t>
  </si>
  <si>
    <t>突破效果-僚炮1</t>
  </si>
  <si>
    <t>突破效果-僚炮2</t>
  </si>
  <si>
    <t>突破丹消耗</t>
  </si>
  <si>
    <t>攻击力提升200</t>
  </si>
  <si>
    <t>暴击提升10%</t>
  </si>
  <si>
    <t>攻速提升25%</t>
  </si>
  <si>
    <t>暴击伤害提升100%</t>
  </si>
  <si>
    <t>攻速提升35%</t>
  </si>
  <si>
    <t>全体攻击力提升25%</t>
  </si>
  <si>
    <t>防御力提升25%</t>
  </si>
  <si>
    <t>护盾回复提升25%</t>
  </si>
  <si>
    <t>攻速提升40%</t>
  </si>
  <si>
    <t>伤害提升35%</t>
  </si>
  <si>
    <t>攻击力提升200</t>
    <phoneticPr fontId="2" type="noConversion"/>
  </si>
  <si>
    <t>伤害提升30%</t>
    <phoneticPr fontId="2" type="noConversion"/>
  </si>
  <si>
    <t>思路</t>
    <phoneticPr fontId="2" type="noConversion"/>
  </si>
  <si>
    <t>小怪2下死，精英6下死</t>
    <phoneticPr fontId="2" type="noConversion"/>
  </si>
  <si>
    <t>基础伤害</t>
    <phoneticPr fontId="2" type="noConversion"/>
  </si>
  <si>
    <t>突破1</t>
    <phoneticPr fontId="2" type="noConversion"/>
  </si>
  <si>
    <t>突破2</t>
    <phoneticPr fontId="2" type="noConversion"/>
  </si>
  <si>
    <t>突破3</t>
  </si>
  <si>
    <t>导弹炮</t>
    <phoneticPr fontId="2" type="noConversion"/>
  </si>
  <si>
    <t>激光炮</t>
    <phoneticPr fontId="2" type="noConversion"/>
  </si>
  <si>
    <t>主舰</t>
    <phoneticPr fontId="2" type="noConversion"/>
  </si>
  <si>
    <t>天命1</t>
    <phoneticPr fontId="2" type="noConversion"/>
  </si>
  <si>
    <t>天命2</t>
  </si>
  <si>
    <t>天命3</t>
  </si>
  <si>
    <t>atk1</t>
    <phoneticPr fontId="2" type="noConversion"/>
  </si>
  <si>
    <t>atk2</t>
  </si>
  <si>
    <t>atk3</t>
  </si>
  <si>
    <t>受击1伤害</t>
    <phoneticPr fontId="2" type="noConversion"/>
  </si>
  <si>
    <t>受击2伤害</t>
  </si>
  <si>
    <t>受击3伤害</t>
  </si>
  <si>
    <t>主舰突破</t>
    <phoneticPr fontId="2" type="noConversion"/>
  </si>
  <si>
    <t>导弹炮突破</t>
    <phoneticPr fontId="2" type="noConversion"/>
  </si>
  <si>
    <t>攻速</t>
    <phoneticPr fontId="2" type="noConversion"/>
  </si>
  <si>
    <t>伤害</t>
    <phoneticPr fontId="2" type="noConversion"/>
  </si>
  <si>
    <t>暴伤</t>
    <phoneticPr fontId="2" type="noConversion"/>
  </si>
  <si>
    <t>护盾</t>
    <phoneticPr fontId="2" type="noConversion"/>
  </si>
  <si>
    <t>护盾回复</t>
    <phoneticPr fontId="2" type="noConversion"/>
  </si>
  <si>
    <t>防御力提升200</t>
    <phoneticPr fontId="2" type="noConversion"/>
  </si>
  <si>
    <t>护盾回复提升200</t>
  </si>
  <si>
    <t>护盾回复提升200</t>
    <phoneticPr fontId="2" type="noConversion"/>
  </si>
  <si>
    <t>攻击</t>
    <phoneticPr fontId="2" type="noConversion"/>
  </si>
  <si>
    <t>格挡率</t>
    <phoneticPr fontId="2" type="noConversion"/>
  </si>
  <si>
    <t>伤害提升30%</t>
  </si>
  <si>
    <t>整体突破效果值</t>
    <phoneticPr fontId="2" type="noConversion"/>
  </si>
  <si>
    <t>全团伤害</t>
    <phoneticPr fontId="2" type="noConversion"/>
  </si>
  <si>
    <t>百分比伤害</t>
    <phoneticPr fontId="2" type="noConversion"/>
  </si>
  <si>
    <t>激光炮突破</t>
    <phoneticPr fontId="2" type="noConversion"/>
  </si>
  <si>
    <t>护盾</t>
    <phoneticPr fontId="2" type="noConversion"/>
  </si>
  <si>
    <t>护盾回复</t>
    <phoneticPr fontId="2" type="noConversion"/>
  </si>
  <si>
    <t>技能伤害1</t>
    <phoneticPr fontId="2" type="noConversion"/>
  </si>
  <si>
    <t>技能伤害2</t>
  </si>
  <si>
    <t>技能伤害3</t>
  </si>
  <si>
    <t>耐久秒伤</t>
    <phoneticPr fontId="2" type="noConversion"/>
  </si>
  <si>
    <t>CD</t>
    <phoneticPr fontId="2" type="noConversion"/>
  </si>
  <si>
    <t>抗暴率</t>
    <phoneticPr fontId="2" type="noConversion"/>
  </si>
  <si>
    <t>主舰秒伤</t>
    <phoneticPr fontId="2" type="noConversion"/>
  </si>
  <si>
    <t>僚1秒伤</t>
    <phoneticPr fontId="2" type="noConversion"/>
  </si>
  <si>
    <t>僚2秒伤</t>
    <phoneticPr fontId="2" type="noConversion"/>
  </si>
  <si>
    <t>成长</t>
    <phoneticPr fontId="2" type="noConversion"/>
  </si>
  <si>
    <t>初始</t>
    <phoneticPr fontId="2" type="noConversion"/>
  </si>
  <si>
    <t>倍率</t>
    <phoneticPr fontId="2" type="noConversion"/>
  </si>
  <si>
    <t>小怪1下打死，精英2下打死</t>
  </si>
  <si>
    <t>小怪2下打死，精英4下打死</t>
  </si>
  <si>
    <t>主舰升级到5级。小怪1下打死，精英2下打死</t>
    <phoneticPr fontId="2" type="noConversion"/>
  </si>
  <si>
    <t>双BOSS，每个BOSS点10下，外加一个大激光</t>
    <phoneticPr fontId="2" type="noConversion"/>
  </si>
  <si>
    <t>小怪2下打死，精英6下打死</t>
  </si>
  <si>
    <t>小怪3下打死，精英9下打死</t>
  </si>
  <si>
    <t>小怪2下死，精英6下死</t>
  </si>
  <si>
    <t>新手任务</t>
    <phoneticPr fontId="2" type="noConversion"/>
  </si>
  <si>
    <t>新手任务1：通过第1关</t>
  </si>
  <si>
    <t>新手任务2：通过第2关</t>
  </si>
  <si>
    <t>新手任务3：主舰升级到5级；新手任务4：通过第3关</t>
    <phoneticPr fontId="2" type="noConversion"/>
  </si>
  <si>
    <t>新手任务5：通过第4关</t>
    <phoneticPr fontId="2" type="noConversion"/>
  </si>
  <si>
    <t>新手任务6：释放1次技能；新手任务7：通过第5关</t>
    <phoneticPr fontId="2" type="noConversion"/>
  </si>
  <si>
    <t>新手任务8：通过第6关</t>
    <phoneticPr fontId="2" type="noConversion"/>
  </si>
  <si>
    <t>新手任务9：主舰升级到10级；新手任务10：通过第7关</t>
    <phoneticPr fontId="2" type="noConversion"/>
  </si>
  <si>
    <t>新手任务11：通过第8关</t>
    <phoneticPr fontId="2" type="noConversion"/>
  </si>
  <si>
    <t>新手任务12：主舰进阶到1代；新手任务13：通过第9关</t>
    <phoneticPr fontId="2" type="noConversion"/>
  </si>
  <si>
    <t>新手任务14：通过第10关</t>
    <phoneticPr fontId="2" type="noConversion"/>
  </si>
  <si>
    <t>新手任务15：火控系统装置达到1阶；新手任务16：军阶升级到二等兵；新手任务17：通过11关</t>
    <phoneticPr fontId="2" type="noConversion"/>
  </si>
  <si>
    <t>新手任务18：装甲附甲装置达到1阶；新手任务19：通过12关</t>
    <phoneticPr fontId="2" type="noConversion"/>
  </si>
  <si>
    <t>新手任务20：能量线圈装置达到1阶；新手任务21：通过13关</t>
    <phoneticPr fontId="2" type="noConversion"/>
  </si>
  <si>
    <t>新手任务22：电压附甲装置达到1阶；新手任务23：通过14关</t>
    <phoneticPr fontId="2" type="noConversion"/>
  </si>
  <si>
    <t>新手任务24：磁力稳定器装置达到1阶；新手任务25：通过15关</t>
    <phoneticPr fontId="2" type="noConversion"/>
  </si>
  <si>
    <t>新手任务26：护盾阵列装置达到1阶；新手任务27：通过16关</t>
    <phoneticPr fontId="2" type="noConversion"/>
  </si>
  <si>
    <t>新手任务28：解锁导弹炮；新手任务29：通过17关</t>
    <phoneticPr fontId="2" type="noConversion"/>
  </si>
  <si>
    <t>新手任务30：导弹炮升级到5级；新手任务31：通过18关</t>
    <phoneticPr fontId="2" type="noConversion"/>
  </si>
  <si>
    <t>新手任务32：导弹炮升级到10级；新手任务33：通过19关</t>
    <phoneticPr fontId="2" type="noConversion"/>
  </si>
  <si>
    <t>新手任务34：通过20关</t>
    <phoneticPr fontId="2" type="noConversion"/>
  </si>
  <si>
    <t>小怪1下导弹死，精英2下导弹死</t>
  </si>
  <si>
    <t>小怪1下导弹+4下普攻死，精英3下导弹死</t>
  </si>
  <si>
    <t>新手任务35：电磁增强装置达到1阶；新手任务36：通过21关</t>
    <phoneticPr fontId="2" type="noConversion"/>
  </si>
  <si>
    <t>新手任务37：军阶晋升为一等兵；新手任务38：索敌增强器装置达到1阶；新手任务39：通过22关</t>
    <phoneticPr fontId="2" type="noConversion"/>
  </si>
  <si>
    <t>新手任务43：通过25关</t>
    <phoneticPr fontId="2" type="noConversion"/>
  </si>
  <si>
    <t>新手任务44：进行一次装备合成；新手任务45：火控系统装置达到2阶；新手任务46：通过26关</t>
    <phoneticPr fontId="2" type="noConversion"/>
  </si>
  <si>
    <t>新手任务47：所有装置强化到+10；新手任务48：通过27关</t>
    <phoneticPr fontId="2" type="noConversion"/>
  </si>
  <si>
    <t>新手任务49：导弹炮升级到20级；新手任务50：通过28关</t>
    <phoneticPr fontId="2" type="noConversion"/>
  </si>
  <si>
    <t>新手任务51：通过29关</t>
    <phoneticPr fontId="2" type="noConversion"/>
  </si>
  <si>
    <t>新手任务52：通过30关</t>
    <phoneticPr fontId="2" type="noConversion"/>
  </si>
  <si>
    <t>新手任务53：能量线圈装置达到2阶；新手任务54：通过31关</t>
    <phoneticPr fontId="2" type="noConversion"/>
  </si>
  <si>
    <t>新手任务55：进行一次装备抽奖；新手任务56：通过32关</t>
    <phoneticPr fontId="2" type="noConversion"/>
  </si>
  <si>
    <t>新手任务57：军阶晋升为下士；新手任务58：通过33关</t>
    <phoneticPr fontId="2" type="noConversion"/>
  </si>
  <si>
    <t>新手任务59：所有装置强化到+20；新手任务60：通过34关</t>
    <phoneticPr fontId="2" type="noConversion"/>
  </si>
  <si>
    <t>新手任务61：通过35关</t>
    <phoneticPr fontId="2" type="noConversion"/>
  </si>
  <si>
    <t>新手任务62：主舰核能+1；新手任务63：通过36关</t>
    <phoneticPr fontId="2" type="noConversion"/>
  </si>
  <si>
    <t>新手任务64：导弹炮进阶到2代；新手任务65：通过37关</t>
    <phoneticPr fontId="2" type="noConversion"/>
  </si>
  <si>
    <t>新手任务66：进行一次关卡扫荡；新手任务67：主舰升级到30级；新手任务68：通过38关</t>
    <phoneticPr fontId="2" type="noConversion"/>
  </si>
  <si>
    <t>新手任务69：装备全部强化到40级；新手任务70：通过39关</t>
    <phoneticPr fontId="2" type="noConversion"/>
  </si>
  <si>
    <t>新手任务71：通过40关</t>
    <phoneticPr fontId="2" type="noConversion"/>
  </si>
  <si>
    <t>新手任务72：进行一次晶片单抽；新手任务73：军阶升级到中士</t>
    <phoneticPr fontId="2" type="noConversion"/>
  </si>
  <si>
    <t>新手任务74：通过45关</t>
    <phoneticPr fontId="2" type="noConversion"/>
  </si>
  <si>
    <t>新手任务75：导弹炮进阶到2代；新手任务76：主舰升级到40级；新手任务77：通过50关</t>
    <phoneticPr fontId="2" type="noConversion"/>
  </si>
  <si>
    <t>新手任务78：军阶提升到参谋军士；新手任务79：把火控系统精炼到5级；新手任务80：通过55关</t>
    <phoneticPr fontId="2" type="noConversion"/>
  </si>
  <si>
    <t>新手任务81：激光炮升级到50级；新手任务81：通过60关</t>
    <phoneticPr fontId="2" type="noConversion"/>
  </si>
  <si>
    <t>主舰等级</t>
    <phoneticPr fontId="2" type="noConversion"/>
  </si>
  <si>
    <t>导弹炮等级</t>
    <phoneticPr fontId="2" type="noConversion"/>
  </si>
  <si>
    <t>激光炮等级</t>
    <phoneticPr fontId="2" type="noConversion"/>
  </si>
  <si>
    <t>武器强化</t>
    <phoneticPr fontId="2" type="noConversion"/>
  </si>
  <si>
    <t>头盔强化</t>
    <phoneticPr fontId="2" type="noConversion"/>
  </si>
  <si>
    <t>衣服强化</t>
    <phoneticPr fontId="2" type="noConversion"/>
  </si>
  <si>
    <t>肩甲强化</t>
    <phoneticPr fontId="2" type="noConversion"/>
  </si>
  <si>
    <t>裤子强化</t>
    <phoneticPr fontId="2" type="noConversion"/>
  </si>
  <si>
    <t>鞋子强化</t>
    <phoneticPr fontId="2" type="noConversion"/>
  </si>
  <si>
    <t>项链强化</t>
    <phoneticPr fontId="2" type="noConversion"/>
  </si>
  <si>
    <t>戒指强化</t>
    <phoneticPr fontId="2" type="noConversion"/>
  </si>
  <si>
    <t>武器精炼</t>
    <phoneticPr fontId="2" type="noConversion"/>
  </si>
  <si>
    <t>头盔精炼</t>
    <phoneticPr fontId="2" type="noConversion"/>
  </si>
  <si>
    <t>衣服精炼</t>
    <phoneticPr fontId="2" type="noConversion"/>
  </si>
  <si>
    <t>肩甲精炼</t>
    <phoneticPr fontId="2" type="noConversion"/>
  </si>
  <si>
    <t>裤子精炼</t>
    <phoneticPr fontId="2" type="noConversion"/>
  </si>
  <si>
    <t>鞋子精炼</t>
    <phoneticPr fontId="2" type="noConversion"/>
  </si>
  <si>
    <t>项链精炼</t>
    <phoneticPr fontId="2" type="noConversion"/>
  </si>
  <si>
    <t>戒指精炼</t>
    <phoneticPr fontId="2" type="noConversion"/>
  </si>
  <si>
    <t>技能系数</t>
    <phoneticPr fontId="2" type="noConversion"/>
  </si>
  <si>
    <t>主舰</t>
    <phoneticPr fontId="2" type="noConversion"/>
  </si>
  <si>
    <t>导弹炮</t>
    <phoneticPr fontId="2" type="noConversion"/>
  </si>
  <si>
    <t>激光炮</t>
    <phoneticPr fontId="2" type="noConversion"/>
  </si>
  <si>
    <t>小怪1下死，精英4下死</t>
    <phoneticPr fontId="2" type="noConversion"/>
  </si>
  <si>
    <t>小怪4下普攻死，精英6下普攻+2下导弹死</t>
    <phoneticPr fontId="2" type="noConversion"/>
  </si>
  <si>
    <t>小怪5下普攻死，精英6下普攻+1下导弹死</t>
    <phoneticPr fontId="2" type="noConversion"/>
  </si>
  <si>
    <t>小怪1下导弹+4下普攻死，精英3下导弹死</t>
    <phoneticPr fontId="2" type="noConversion"/>
  </si>
  <si>
    <t>新手任务42：通过24关</t>
    <phoneticPr fontId="2" type="noConversion"/>
  </si>
  <si>
    <t>新手任务40：火力装置升级到10级；新手任务41：通过23关</t>
    <phoneticPr fontId="2" type="noConversion"/>
  </si>
  <si>
    <t>小怪5下普攻+1下导弹，精英15下普攻+2下导弹</t>
    <phoneticPr fontId="2" type="noConversion"/>
  </si>
  <si>
    <t>小怪6下普攻+2下导弹，精英18下普攻+6下导弹</t>
    <phoneticPr fontId="2" type="noConversion"/>
  </si>
  <si>
    <t>小怪7下普攻+2下导弹，精英21下普攻+6下导弹</t>
    <phoneticPr fontId="2" type="noConversion"/>
  </si>
  <si>
    <t>小怪8下普攻+2下导弹，精英25下普攻+6下导弹</t>
    <phoneticPr fontId="2" type="noConversion"/>
  </si>
  <si>
    <t>小怪10下普攻+2下导弹，精英30下普攻+6下导弹</t>
    <phoneticPr fontId="2" type="noConversion"/>
  </si>
  <si>
    <t>小怪6下普攻+2下导弹，精英21下普攻+6下导弹</t>
    <phoneticPr fontId="2" type="noConversion"/>
  </si>
  <si>
    <t>技能1伤害</t>
    <phoneticPr fontId="2" type="noConversion"/>
  </si>
  <si>
    <t>秒伤系数1</t>
    <phoneticPr fontId="2" type="noConversion"/>
  </si>
  <si>
    <t>秒伤系数2</t>
  </si>
  <si>
    <t>秒伤系数3</t>
  </si>
  <si>
    <t>技能1</t>
    <phoneticPr fontId="2" type="noConversion"/>
  </si>
  <si>
    <t>技能2</t>
  </si>
  <si>
    <t>每个怪60下普攻</t>
    <phoneticPr fontId="2" type="noConversion"/>
  </si>
  <si>
    <t>普攻40*3=120下，外加一个技能伤害</t>
    <phoneticPr fontId="2" type="noConversion"/>
  </si>
  <si>
    <t>导弹30下+普攻60下</t>
    <phoneticPr fontId="2" type="noConversion"/>
  </si>
  <si>
    <t>220下普攻，导弹80秒，一次大技能，一次导弹急速</t>
    <phoneticPr fontId="2" type="noConversion"/>
  </si>
  <si>
    <t>100下普攻，20下导弹</t>
    <phoneticPr fontId="2" type="noConversion"/>
  </si>
  <si>
    <t>300下普攻，80下导弹</t>
    <phoneticPr fontId="2" type="noConversion"/>
  </si>
  <si>
    <t>普攻40*2=80下</t>
    <phoneticPr fontId="2" type="noConversion"/>
  </si>
  <si>
    <t>W</t>
    <phoneticPr fontId="2" type="noConversion"/>
  </si>
  <si>
    <t>V</t>
    <phoneticPr fontId="2" type="noConversion"/>
  </si>
  <si>
    <t>小怪伤害系数</t>
    <phoneticPr fontId="2" type="noConversion"/>
  </si>
  <si>
    <t>暴击等级1</t>
    <phoneticPr fontId="2" type="noConversion"/>
  </si>
  <si>
    <t>暴击等级2</t>
  </si>
  <si>
    <t>暴击等级3</t>
  </si>
  <si>
    <t>推荐战力</t>
    <phoneticPr fontId="2" type="noConversion"/>
  </si>
  <si>
    <t>排名</t>
    <phoneticPr fontId="2" type="noConversion"/>
  </si>
  <si>
    <t>lv1</t>
    <phoneticPr fontId="2" type="noConversion"/>
  </si>
  <si>
    <t>lv2</t>
    <phoneticPr fontId="2" type="noConversion"/>
  </si>
  <si>
    <t>fac</t>
    <phoneticPr fontId="2" type="noConversion"/>
  </si>
  <si>
    <t>attr[1].atk</t>
    <phoneticPr fontId="2" type="noConversion"/>
  </si>
  <si>
    <t>attr[1].hp</t>
    <phoneticPr fontId="2" type="noConversion"/>
  </si>
  <si>
    <t>attr[1].def</t>
    <phoneticPr fontId="2" type="noConversion"/>
  </si>
  <si>
    <t>attr[1].shield</t>
    <phoneticPr fontId="2" type="noConversion"/>
  </si>
  <si>
    <t>attr[1].shieldRg</t>
    <phoneticPr fontId="2" type="noConversion"/>
  </si>
  <si>
    <t>attr[1].dmgInc</t>
    <phoneticPr fontId="2" type="noConversion"/>
  </si>
  <si>
    <t>attr[1].dmgDec</t>
    <phoneticPr fontId="2" type="noConversion"/>
  </si>
  <si>
    <t>attr[1].gready</t>
    <phoneticPr fontId="2" type="noConversion"/>
  </si>
  <si>
    <t>attr[1].lucky</t>
    <phoneticPr fontId="2" type="noConversion"/>
  </si>
  <si>
    <t>attr[1].crit</t>
    <phoneticPr fontId="2" type="noConversion"/>
  </si>
  <si>
    <t>attr[1].deCrit</t>
    <phoneticPr fontId="2" type="noConversion"/>
  </si>
  <si>
    <t>attr[1].block</t>
    <phoneticPr fontId="2" type="noConversion"/>
  </si>
  <si>
    <t>attr[1].dash</t>
    <phoneticPr fontId="2" type="noConversion"/>
  </si>
  <si>
    <t>attr[1].atkSpeed</t>
    <phoneticPr fontId="2" type="noConversion"/>
  </si>
  <si>
    <t>attr[1].critHit</t>
    <phoneticPr fontId="2" type="noConversion"/>
  </si>
  <si>
    <t>attr[2].atk</t>
    <phoneticPr fontId="2" type="noConversion"/>
  </si>
  <si>
    <t>attr[2].crit</t>
    <phoneticPr fontId="2" type="noConversion"/>
  </si>
  <si>
    <t>realDef</t>
    <phoneticPr fontId="2" type="noConversion"/>
  </si>
  <si>
    <t>初级精炼石</t>
  </si>
  <si>
    <t>中级精炼石</t>
  </si>
  <si>
    <t>高级精炼石</t>
  </si>
  <si>
    <t>顶级精炼石</t>
  </si>
  <si>
    <t>僚机零件</t>
  </si>
  <si>
    <t>金币1关</t>
    <phoneticPr fontId="2" type="noConversion"/>
  </si>
  <si>
    <t>金币2关</t>
  </si>
  <si>
    <t>金币3关</t>
  </si>
  <si>
    <t>金币4关</t>
  </si>
  <si>
    <t>金币5关</t>
  </si>
  <si>
    <t>金币6关</t>
  </si>
  <si>
    <t>金币7关</t>
  </si>
  <si>
    <t>金币8关</t>
  </si>
  <si>
    <t>突破丹1关</t>
    <phoneticPr fontId="2" type="noConversion"/>
  </si>
  <si>
    <t>突破丹2关</t>
  </si>
  <si>
    <t>突破丹3关</t>
  </si>
  <si>
    <t>突破丹4关</t>
  </si>
  <si>
    <t>突破丹5关</t>
  </si>
  <si>
    <t>突破丹6关</t>
  </si>
  <si>
    <t>突破丹7关</t>
  </si>
  <si>
    <t>突破丹8关</t>
  </si>
  <si>
    <t>天命丹1关</t>
    <phoneticPr fontId="2" type="noConversion"/>
  </si>
  <si>
    <t>天命丹2关</t>
  </si>
  <si>
    <t>天命丹3关</t>
  </si>
  <si>
    <t>天命丹4关</t>
  </si>
  <si>
    <t>天命丹5关</t>
  </si>
  <si>
    <t>天命丹6关</t>
  </si>
  <si>
    <t>天命丹7关</t>
  </si>
  <si>
    <t>天命丹8关</t>
  </si>
  <si>
    <t>守卫</t>
    <phoneticPr fontId="2" type="noConversion"/>
  </si>
  <si>
    <t>精英</t>
    <phoneticPr fontId="2" type="noConversion"/>
  </si>
  <si>
    <t>游戏数值表</t>
    <phoneticPr fontId="2" type="noConversion"/>
  </si>
  <si>
    <t>宝箱关</t>
    <phoneticPr fontId="2" type="noConversion"/>
  </si>
  <si>
    <t>普通关，10级属性</t>
    <phoneticPr fontId="2" type="noConversion"/>
  </si>
  <si>
    <t>普通关，15级属性</t>
    <phoneticPr fontId="2" type="noConversion"/>
  </si>
  <si>
    <t>普通关，20级属性</t>
    <phoneticPr fontId="2" type="noConversion"/>
  </si>
  <si>
    <t>普通关，22级属性</t>
    <phoneticPr fontId="2" type="noConversion"/>
  </si>
  <si>
    <t>BOSS关，25级属性</t>
    <phoneticPr fontId="2" type="noConversion"/>
  </si>
  <si>
    <t>普通关，27级属性</t>
    <phoneticPr fontId="2" type="noConversion"/>
  </si>
  <si>
    <t>BOSS关，40级属性</t>
    <phoneticPr fontId="2" type="noConversion"/>
  </si>
  <si>
    <t>普通关，29级属性</t>
    <phoneticPr fontId="2" type="noConversion"/>
  </si>
  <si>
    <t>普通关，35级</t>
    <phoneticPr fontId="2" type="noConversion"/>
  </si>
  <si>
    <t>普通关，37级</t>
    <phoneticPr fontId="2" type="noConversion"/>
  </si>
  <si>
    <t>BOSS关，70级属性</t>
    <phoneticPr fontId="2" type="noConversion"/>
  </si>
  <si>
    <t>BOSS关，80级属性</t>
    <phoneticPr fontId="2" type="noConversion"/>
  </si>
  <si>
    <t>BOSS关，100级属性</t>
    <phoneticPr fontId="2" type="noConversion"/>
  </si>
  <si>
    <t>BOSS关，120级属性</t>
    <phoneticPr fontId="2" type="noConversion"/>
  </si>
  <si>
    <t>BOSS关，140级属性</t>
    <phoneticPr fontId="2" type="noConversion"/>
  </si>
  <si>
    <t>BOSS关，160级属性</t>
    <phoneticPr fontId="2" type="noConversion"/>
  </si>
  <si>
    <t>BOSS关，180级属性</t>
    <phoneticPr fontId="2" type="noConversion"/>
  </si>
  <si>
    <t>BOSS关，200级属性</t>
    <phoneticPr fontId="2" type="noConversion"/>
  </si>
  <si>
    <t>BOSS关，240级属性</t>
    <phoneticPr fontId="2" type="noConversion"/>
  </si>
  <si>
    <t>BOSS关，260级属性</t>
    <phoneticPr fontId="2" type="noConversion"/>
  </si>
  <si>
    <t>BOSS关，300级属性</t>
    <phoneticPr fontId="2" type="noConversion"/>
  </si>
  <si>
    <t>BOSS关，320级属性</t>
    <phoneticPr fontId="2" type="noConversion"/>
  </si>
  <si>
    <t>BOSS关，350级属性</t>
    <phoneticPr fontId="2" type="noConversion"/>
  </si>
  <si>
    <t>BOSS关，370级属性</t>
    <phoneticPr fontId="2" type="noConversion"/>
  </si>
  <si>
    <t>BOSS关，400级属性</t>
    <phoneticPr fontId="2" type="noConversion"/>
  </si>
  <si>
    <t>BOSS关，420级属性</t>
    <phoneticPr fontId="2" type="noConversion"/>
  </si>
  <si>
    <t>BOSS关，460级属性</t>
    <phoneticPr fontId="2" type="noConversion"/>
  </si>
  <si>
    <t>BOSS关，440级属性</t>
    <phoneticPr fontId="2" type="noConversion"/>
  </si>
  <si>
    <t>BOSS关，480级属性</t>
    <phoneticPr fontId="2" type="noConversion"/>
  </si>
  <si>
    <t>BOSS关，500级属性</t>
    <phoneticPr fontId="2" type="noConversion"/>
  </si>
  <si>
    <t>普通关，45</t>
    <phoneticPr fontId="2" type="noConversion"/>
  </si>
  <si>
    <t>普通关，50</t>
    <phoneticPr fontId="2" type="noConversion"/>
  </si>
  <si>
    <t>普通关，53</t>
    <phoneticPr fontId="2" type="noConversion"/>
  </si>
  <si>
    <t>普通关，43</t>
    <phoneticPr fontId="2" type="noConversion"/>
  </si>
  <si>
    <t>BOSS关，55级属性</t>
    <phoneticPr fontId="2" type="noConversion"/>
  </si>
  <si>
    <t>普通关，57级属性</t>
    <phoneticPr fontId="2" type="noConversion"/>
  </si>
  <si>
    <t>普通关，60级属性</t>
    <phoneticPr fontId="2" type="noConversion"/>
  </si>
  <si>
    <t>普通关，65级属性</t>
    <phoneticPr fontId="2" type="noConversion"/>
  </si>
  <si>
    <t>普通关，67级属性</t>
    <phoneticPr fontId="2" type="noConversion"/>
  </si>
  <si>
    <t>普通关，72级属性</t>
    <phoneticPr fontId="2" type="noConversion"/>
  </si>
  <si>
    <t>普通关，74级属性</t>
    <phoneticPr fontId="2" type="noConversion"/>
  </si>
  <si>
    <t>普通关，76级属性</t>
    <phoneticPr fontId="2" type="noConversion"/>
  </si>
  <si>
    <t>普通关，78级属性</t>
    <phoneticPr fontId="2" type="noConversion"/>
  </si>
  <si>
    <t>普通关，83级属性</t>
    <phoneticPr fontId="2" type="noConversion"/>
  </si>
  <si>
    <t>普通关，85级属性</t>
    <phoneticPr fontId="2" type="noConversion"/>
  </si>
  <si>
    <t>普通关，90级属性</t>
    <phoneticPr fontId="2" type="noConversion"/>
  </si>
  <si>
    <t>普通关，95级属性</t>
    <phoneticPr fontId="2" type="noConversion"/>
  </si>
  <si>
    <t>普通关，102级属性</t>
    <phoneticPr fontId="2" type="noConversion"/>
  </si>
  <si>
    <t>普通关，105级属性</t>
    <phoneticPr fontId="2" type="noConversion"/>
  </si>
  <si>
    <t>普通关，110级属性</t>
    <phoneticPr fontId="2" type="noConversion"/>
  </si>
  <si>
    <t>普通关，113级属性</t>
    <phoneticPr fontId="2" type="noConversion"/>
  </si>
  <si>
    <t>普通关，122级属性</t>
    <phoneticPr fontId="2" type="noConversion"/>
  </si>
  <si>
    <t>普通关，125级属性</t>
    <phoneticPr fontId="2" type="noConversion"/>
  </si>
  <si>
    <t>普通关，130级属性</t>
    <phoneticPr fontId="2" type="noConversion"/>
  </si>
  <si>
    <t>普通关，132级属性</t>
    <phoneticPr fontId="2" type="noConversion"/>
  </si>
  <si>
    <t>普通关，142级属性</t>
    <phoneticPr fontId="2" type="noConversion"/>
  </si>
  <si>
    <t>普通关，145级属性</t>
    <phoneticPr fontId="2" type="noConversion"/>
  </si>
  <si>
    <t>普通关，150级属性</t>
    <phoneticPr fontId="2" type="noConversion"/>
  </si>
  <si>
    <t>普通关，152级属性</t>
    <phoneticPr fontId="2" type="noConversion"/>
  </si>
  <si>
    <t>普通关，163级属性</t>
    <phoneticPr fontId="2" type="noConversion"/>
  </si>
  <si>
    <t>普通关，165级属性</t>
    <phoneticPr fontId="2" type="noConversion"/>
  </si>
  <si>
    <t>普通关，170级属性</t>
    <phoneticPr fontId="2" type="noConversion"/>
  </si>
  <si>
    <t>普通关，173级属性</t>
    <phoneticPr fontId="2" type="noConversion"/>
  </si>
  <si>
    <t>普通关，182级属性</t>
    <phoneticPr fontId="2" type="noConversion"/>
  </si>
  <si>
    <t>普通关，185级属性</t>
    <phoneticPr fontId="2" type="noConversion"/>
  </si>
  <si>
    <t>普通关，190级属性</t>
    <phoneticPr fontId="2" type="noConversion"/>
  </si>
  <si>
    <t>普通关，195级属性</t>
    <phoneticPr fontId="2" type="noConversion"/>
  </si>
  <si>
    <t>普通关，205级属性</t>
    <phoneticPr fontId="2" type="noConversion"/>
  </si>
  <si>
    <t>普通关，220级属性</t>
    <phoneticPr fontId="2" type="noConversion"/>
  </si>
  <si>
    <t>普通关，210级属性</t>
    <phoneticPr fontId="2" type="noConversion"/>
  </si>
  <si>
    <t>普通关，225级属性</t>
    <phoneticPr fontId="2" type="noConversion"/>
  </si>
  <si>
    <t>普通关，243级属性</t>
    <phoneticPr fontId="2" type="noConversion"/>
  </si>
  <si>
    <t>普通关，245级属性</t>
    <phoneticPr fontId="2" type="noConversion"/>
  </si>
  <si>
    <t>普通关，250级属性</t>
    <phoneticPr fontId="2" type="noConversion"/>
  </si>
  <si>
    <t>普通关，265级属性</t>
    <phoneticPr fontId="2" type="noConversion"/>
  </si>
  <si>
    <t>普通关，270级属性</t>
    <phoneticPr fontId="2" type="noConversion"/>
  </si>
  <si>
    <t>普通关，285级属性</t>
    <phoneticPr fontId="2" type="noConversion"/>
  </si>
  <si>
    <t>普通关，290级属性</t>
    <phoneticPr fontId="2" type="noConversion"/>
  </si>
  <si>
    <t>普通关，305级属性</t>
    <phoneticPr fontId="2" type="noConversion"/>
  </si>
  <si>
    <t>普通关，310级属性</t>
    <phoneticPr fontId="2" type="noConversion"/>
  </si>
  <si>
    <t>普通关，302级属性</t>
    <phoneticPr fontId="2" type="noConversion"/>
  </si>
  <si>
    <t>普通关，315级属性</t>
    <phoneticPr fontId="2" type="noConversion"/>
  </si>
  <si>
    <t>普通关，325级属性</t>
    <phoneticPr fontId="2" type="noConversion"/>
  </si>
  <si>
    <t>普通关，340级属性</t>
    <phoneticPr fontId="2" type="noConversion"/>
  </si>
  <si>
    <t>普通关，352级属性</t>
    <phoneticPr fontId="2" type="noConversion"/>
  </si>
  <si>
    <t>普通关，355级属性</t>
    <phoneticPr fontId="2" type="noConversion"/>
  </si>
  <si>
    <t>普通关，360级属性</t>
    <phoneticPr fontId="2" type="noConversion"/>
  </si>
  <si>
    <t>普通关，365级属性</t>
    <phoneticPr fontId="2" type="noConversion"/>
  </si>
  <si>
    <t>普通关，372级属性</t>
    <phoneticPr fontId="2" type="noConversion"/>
  </si>
  <si>
    <t>普通关，375级属性</t>
    <phoneticPr fontId="2" type="noConversion"/>
  </si>
  <si>
    <t>普通关，385级属性</t>
    <phoneticPr fontId="2" type="noConversion"/>
  </si>
  <si>
    <t>普通关，390级属性</t>
    <phoneticPr fontId="2" type="noConversion"/>
  </si>
  <si>
    <t>普通关，402级属性</t>
    <phoneticPr fontId="2" type="noConversion"/>
  </si>
  <si>
    <t>普通关，405级属性</t>
    <phoneticPr fontId="2" type="noConversion"/>
  </si>
  <si>
    <t>普通关，410级属性</t>
    <phoneticPr fontId="2" type="noConversion"/>
  </si>
  <si>
    <t>普通关，413级属性</t>
    <phoneticPr fontId="2" type="noConversion"/>
  </si>
  <si>
    <t>普通关，425级属性</t>
    <phoneticPr fontId="2" type="noConversion"/>
  </si>
  <si>
    <t>普通关，423级属性</t>
    <phoneticPr fontId="2" type="noConversion"/>
  </si>
  <si>
    <t>普通关，430级属性</t>
    <phoneticPr fontId="2" type="noConversion"/>
  </si>
  <si>
    <t>普通关，433级属性</t>
    <phoneticPr fontId="2" type="noConversion"/>
  </si>
  <si>
    <t>普通关，442级属性</t>
    <phoneticPr fontId="2" type="noConversion"/>
  </si>
  <si>
    <t>普通关，445级属性</t>
    <phoneticPr fontId="2" type="noConversion"/>
  </si>
  <si>
    <t>普通关，450级属性</t>
    <phoneticPr fontId="2" type="noConversion"/>
  </si>
  <si>
    <t>普通关，455级属性</t>
    <phoneticPr fontId="2" type="noConversion"/>
  </si>
  <si>
    <t>普通关，462级属性</t>
    <phoneticPr fontId="2" type="noConversion"/>
  </si>
  <si>
    <t>普通关，465级属性</t>
    <phoneticPr fontId="2" type="noConversion"/>
  </si>
  <si>
    <t>普通关，470级属性</t>
    <phoneticPr fontId="2" type="noConversion"/>
  </si>
  <si>
    <t>普通关，473级属性</t>
    <phoneticPr fontId="2" type="noConversion"/>
  </si>
  <si>
    <t>普通关，483级属性</t>
    <phoneticPr fontId="2" type="noConversion"/>
  </si>
  <si>
    <t>普通关，485级属性</t>
    <phoneticPr fontId="2" type="noConversion"/>
  </si>
  <si>
    <t>普通关，490级属性</t>
    <phoneticPr fontId="2" type="noConversion"/>
  </si>
  <si>
    <t>普通关，493级属性</t>
    <phoneticPr fontId="2" type="noConversion"/>
  </si>
  <si>
    <t>普通关，343级属性</t>
    <phoneticPr fontId="2" type="noConversion"/>
  </si>
  <si>
    <t>普通关，323级属性</t>
    <phoneticPr fontId="2" type="noConversion"/>
  </si>
  <si>
    <t>普通关，253级属性</t>
    <phoneticPr fontId="2" type="noConversion"/>
  </si>
  <si>
    <t>BOSS.hp</t>
    <phoneticPr fontId="2" type="noConversion"/>
  </si>
  <si>
    <t>BOSS.shield</t>
    <phoneticPr fontId="2" type="noConversion"/>
  </si>
  <si>
    <t>shieldRg</t>
    <phoneticPr fontId="2" type="noConversion"/>
  </si>
  <si>
    <t>预计等级</t>
    <phoneticPr fontId="2" type="noConversion"/>
  </si>
  <si>
    <t>BOSS关，520级属性</t>
    <phoneticPr fontId="2" type="noConversion"/>
  </si>
  <si>
    <t>BOSS关，540级属性</t>
    <phoneticPr fontId="2" type="noConversion"/>
  </si>
  <si>
    <t>BOSS关，560级属性</t>
    <phoneticPr fontId="2" type="noConversion"/>
  </si>
  <si>
    <t>BOSS关，580级属性</t>
    <phoneticPr fontId="2" type="noConversion"/>
  </si>
  <si>
    <t>BOSS关，600级属性</t>
    <phoneticPr fontId="2" type="noConversion"/>
  </si>
  <si>
    <t>BOSS关，620级属性</t>
    <phoneticPr fontId="2" type="noConversion"/>
  </si>
  <si>
    <t>BOSS关，640级属性</t>
    <phoneticPr fontId="2" type="noConversion"/>
  </si>
  <si>
    <t>BOSS关，680级属性</t>
    <phoneticPr fontId="2" type="noConversion"/>
  </si>
  <si>
    <t>BOSS关，700级属性</t>
    <phoneticPr fontId="2" type="noConversion"/>
  </si>
  <si>
    <t>BOSS关，720级属性</t>
    <phoneticPr fontId="2" type="noConversion"/>
  </si>
  <si>
    <t>BOSS关，740级属性</t>
    <phoneticPr fontId="2" type="noConversion"/>
  </si>
  <si>
    <t>BOSS关，760级属性</t>
    <phoneticPr fontId="2" type="noConversion"/>
  </si>
  <si>
    <t>BOSS关，780级属性</t>
    <phoneticPr fontId="2" type="noConversion"/>
  </si>
  <si>
    <t>BOSS关，800级属性</t>
    <phoneticPr fontId="2" type="noConversion"/>
  </si>
  <si>
    <t>普通关，502级属性</t>
    <phoneticPr fontId="2" type="noConversion"/>
  </si>
  <si>
    <t>普通关，505级属性</t>
    <phoneticPr fontId="2" type="noConversion"/>
  </si>
  <si>
    <t>普通关，510级属性</t>
    <phoneticPr fontId="2" type="noConversion"/>
  </si>
  <si>
    <t>普通关，513级属性</t>
    <phoneticPr fontId="2" type="noConversion"/>
  </si>
  <si>
    <t>普通关，522级属性</t>
    <phoneticPr fontId="2" type="noConversion"/>
  </si>
  <si>
    <t>普通关，525级属性</t>
    <phoneticPr fontId="2" type="noConversion"/>
  </si>
  <si>
    <t>普通关，530级属性</t>
    <phoneticPr fontId="2" type="noConversion"/>
  </si>
  <si>
    <t>普通关，533级属性</t>
    <phoneticPr fontId="2" type="noConversion"/>
  </si>
  <si>
    <t>普通关，542级属性</t>
    <phoneticPr fontId="2" type="noConversion"/>
  </si>
  <si>
    <t>普通关，545级属性</t>
    <phoneticPr fontId="2" type="noConversion"/>
  </si>
  <si>
    <t>普通关，550级属性</t>
    <phoneticPr fontId="2" type="noConversion"/>
  </si>
  <si>
    <t>普通关，553级属性</t>
    <phoneticPr fontId="2" type="noConversion"/>
  </si>
  <si>
    <t>普通关，562级属性</t>
    <phoneticPr fontId="2" type="noConversion"/>
  </si>
  <si>
    <t>普通关，565级属性</t>
    <phoneticPr fontId="2" type="noConversion"/>
  </si>
  <si>
    <t>普通关，570级属性</t>
    <phoneticPr fontId="2" type="noConversion"/>
  </si>
  <si>
    <t>普通关，573级属性</t>
    <phoneticPr fontId="2" type="noConversion"/>
  </si>
  <si>
    <t>普通关，582级属性</t>
    <phoneticPr fontId="2" type="noConversion"/>
  </si>
  <si>
    <t>普通关，585级属性</t>
    <phoneticPr fontId="2" type="noConversion"/>
  </si>
  <si>
    <t>普通关，590级属性</t>
    <phoneticPr fontId="2" type="noConversion"/>
  </si>
  <si>
    <t>普通关，593级属性</t>
    <phoneticPr fontId="2" type="noConversion"/>
  </si>
  <si>
    <t>普通关，602级属性</t>
    <phoneticPr fontId="2" type="noConversion"/>
  </si>
  <si>
    <t>普通关，605级属性</t>
    <phoneticPr fontId="2" type="noConversion"/>
  </si>
  <si>
    <t>普通关，610级属性</t>
    <phoneticPr fontId="2" type="noConversion"/>
  </si>
  <si>
    <t>普通关，613级属性</t>
    <phoneticPr fontId="2" type="noConversion"/>
  </si>
  <si>
    <t>普通关，622级属性</t>
    <phoneticPr fontId="2" type="noConversion"/>
  </si>
  <si>
    <t>普通关，625级属性</t>
    <phoneticPr fontId="2" type="noConversion"/>
  </si>
  <si>
    <t>普通关，630级属性</t>
    <phoneticPr fontId="2" type="noConversion"/>
  </si>
  <si>
    <t>普通关，633级属性</t>
    <phoneticPr fontId="2" type="noConversion"/>
  </si>
  <si>
    <t>普通关，642级属性</t>
    <phoneticPr fontId="2" type="noConversion"/>
  </si>
  <si>
    <t>普通关，650级属性</t>
    <phoneticPr fontId="2" type="noConversion"/>
  </si>
  <si>
    <t>普通关，645级属性</t>
    <phoneticPr fontId="2" type="noConversion"/>
  </si>
  <si>
    <t>普通关，653级属性</t>
    <phoneticPr fontId="2" type="noConversion"/>
  </si>
  <si>
    <t>BOSS关，660级属性</t>
    <phoneticPr fontId="2" type="noConversion"/>
  </si>
  <si>
    <t>普通关，662级属性</t>
    <phoneticPr fontId="2" type="noConversion"/>
  </si>
  <si>
    <t>普通关，665级属性</t>
    <phoneticPr fontId="2" type="noConversion"/>
  </si>
  <si>
    <t>普通关，670级属性</t>
    <phoneticPr fontId="2" type="noConversion"/>
  </si>
  <si>
    <t>普通关，673级属性</t>
    <phoneticPr fontId="2" type="noConversion"/>
  </si>
  <si>
    <t>普通关，682级属性</t>
    <phoneticPr fontId="2" type="noConversion"/>
  </si>
  <si>
    <t>普通关，685级属性</t>
    <phoneticPr fontId="2" type="noConversion"/>
  </si>
  <si>
    <t>普通关，690级属性</t>
    <phoneticPr fontId="2" type="noConversion"/>
  </si>
  <si>
    <t>普通关，693级属性</t>
    <phoneticPr fontId="2" type="noConversion"/>
  </si>
  <si>
    <t>普通关，702级属性</t>
    <phoneticPr fontId="2" type="noConversion"/>
  </si>
  <si>
    <t>普通关，705级属性</t>
    <phoneticPr fontId="2" type="noConversion"/>
  </si>
  <si>
    <t>普通关，710级属性</t>
    <phoneticPr fontId="2" type="noConversion"/>
  </si>
  <si>
    <t>普通关，713级属性</t>
    <phoneticPr fontId="2" type="noConversion"/>
  </si>
  <si>
    <t>普通关，722级属性</t>
    <phoneticPr fontId="2" type="noConversion"/>
  </si>
  <si>
    <t>普通关，725级属性</t>
    <phoneticPr fontId="2" type="noConversion"/>
  </si>
  <si>
    <t>普通关，730级属性</t>
    <phoneticPr fontId="2" type="noConversion"/>
  </si>
  <si>
    <t>普通关，733级属性</t>
    <phoneticPr fontId="2" type="noConversion"/>
  </si>
  <si>
    <t>普通关，742级属性</t>
    <phoneticPr fontId="2" type="noConversion"/>
  </si>
  <si>
    <t>普通关，745级属性</t>
    <phoneticPr fontId="2" type="noConversion"/>
  </si>
  <si>
    <t>普通关，750级属性</t>
    <phoneticPr fontId="2" type="noConversion"/>
  </si>
  <si>
    <t>普通关，753级属性</t>
    <phoneticPr fontId="2" type="noConversion"/>
  </si>
  <si>
    <t>普通关，762级属性</t>
    <phoneticPr fontId="2" type="noConversion"/>
  </si>
  <si>
    <t>普通关，765级属性</t>
    <phoneticPr fontId="2" type="noConversion"/>
  </si>
  <si>
    <t>普通关，770级属性</t>
    <phoneticPr fontId="2" type="noConversion"/>
  </si>
  <si>
    <t>普通关，773级属性</t>
    <phoneticPr fontId="2" type="noConversion"/>
  </si>
  <si>
    <t>普通关，782级属性</t>
    <phoneticPr fontId="2" type="noConversion"/>
  </si>
  <si>
    <t>普通关，785级属性</t>
    <phoneticPr fontId="2" type="noConversion"/>
  </si>
  <si>
    <t>普通关，790级属性</t>
    <phoneticPr fontId="2" type="noConversion"/>
  </si>
  <si>
    <t>普通关，793级属性</t>
    <phoneticPr fontId="2" type="noConversion"/>
  </si>
  <si>
    <t>BOSS1</t>
    <phoneticPr fontId="2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</si>
  <si>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</si>
  <si>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</si>
  <si>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</si>
  <si>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</si>
  <si>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</si>
  <si>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</si>
  <si>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</si>
  <si>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</si>
  <si>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</si>
  <si>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</si>
  <si>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BOSS12</t>
  </si>
  <si>
    <t>BOSS13</t>
  </si>
  <si>
    <t>BOSS14</t>
  </si>
  <si>
    <t>BOSS15</t>
  </si>
  <si>
    <t>BOSS16</t>
  </si>
  <si>
    <t>BOSS17</t>
  </si>
  <si>
    <t>BOSS18</t>
  </si>
  <si>
    <t>BOSS19</t>
  </si>
  <si>
    <t>BOSS20</t>
  </si>
  <si>
    <t>BOSS21</t>
  </si>
  <si>
    <t>BOSS22</t>
  </si>
  <si>
    <t>BOSS23</t>
  </si>
  <si>
    <t>BOSS24</t>
  </si>
  <si>
    <t>BOSS25</t>
  </si>
  <si>
    <t>greedy</t>
    <phoneticPr fontId="2" type="noConversion"/>
  </si>
  <si>
    <t>BOSS26</t>
  </si>
  <si>
    <t>金币1小</t>
    <phoneticPr fontId="2" type="noConversion"/>
  </si>
  <si>
    <t>金币2小</t>
    <phoneticPr fontId="2" type="noConversion"/>
  </si>
  <si>
    <t>金币3小</t>
    <phoneticPr fontId="2" type="noConversion"/>
  </si>
  <si>
    <t>金币3精英</t>
    <phoneticPr fontId="2" type="noConversion"/>
  </si>
  <si>
    <t>金币4精英</t>
    <phoneticPr fontId="2" type="noConversion"/>
  </si>
  <si>
    <t>金币5小</t>
    <phoneticPr fontId="2" type="noConversion"/>
  </si>
  <si>
    <t>金币5精英</t>
    <phoneticPr fontId="2" type="noConversion"/>
  </si>
  <si>
    <t>金币6守卫</t>
    <phoneticPr fontId="2" type="noConversion"/>
  </si>
  <si>
    <t>金币7BOSS</t>
    <phoneticPr fontId="2" type="noConversion"/>
  </si>
  <si>
    <t>W</t>
    <phoneticPr fontId="2" type="noConversion"/>
  </si>
  <si>
    <t>V</t>
    <phoneticPr fontId="2" type="noConversion"/>
  </si>
  <si>
    <t>总血量</t>
    <phoneticPr fontId="2" type="noConversion"/>
  </si>
  <si>
    <r>
      <t>d</t>
    </r>
    <r>
      <rPr>
        <sz val="11"/>
        <color theme="1"/>
        <rFont val="微软雅黑"/>
        <family val="2"/>
        <charset val="134"/>
      </rPr>
      <t>ef</t>
    </r>
    <phoneticPr fontId="2" type="noConversion"/>
  </si>
  <si>
    <t>红4-5星</t>
  </si>
  <si>
    <t>红4-4星</t>
  </si>
  <si>
    <t>红4-3星</t>
  </si>
  <si>
    <t>红4-2星</t>
  </si>
  <si>
    <t>红4-1星</t>
  </si>
  <si>
    <t>红3-5星</t>
  </si>
  <si>
    <t>红3-4星</t>
  </si>
  <si>
    <t>红3-3星</t>
  </si>
  <si>
    <t>红3-2星</t>
  </si>
  <si>
    <t>红3-1星</t>
  </si>
  <si>
    <t>红2-5星</t>
  </si>
  <si>
    <t>红2-4星</t>
  </si>
  <si>
    <t>红2-3星</t>
  </si>
  <si>
    <t>红2-2星</t>
  </si>
  <si>
    <t>红2-1星</t>
  </si>
  <si>
    <t>红1-5星</t>
  </si>
  <si>
    <t>红1-4星</t>
  </si>
  <si>
    <t>红1-3星</t>
  </si>
  <si>
    <t>红1-2星</t>
  </si>
  <si>
    <t>红1-1星</t>
  </si>
  <si>
    <t>橙3-5星</t>
  </si>
  <si>
    <t>橙3-4星</t>
  </si>
  <si>
    <t>橙3-3星</t>
  </si>
  <si>
    <t>橙3-2星</t>
  </si>
  <si>
    <t>橙3-1星</t>
  </si>
  <si>
    <t>橙2-5星</t>
  </si>
  <si>
    <t>橙2-4星</t>
  </si>
  <si>
    <t>橙2-3星</t>
  </si>
  <si>
    <t>橙2-2星</t>
  </si>
  <si>
    <t>橙2-1星</t>
  </si>
  <si>
    <t>橙1-5星</t>
  </si>
  <si>
    <t>橙1-4星</t>
  </si>
  <si>
    <t>橙1-3星</t>
  </si>
  <si>
    <t>橙1-2星</t>
  </si>
  <si>
    <t>橙1-1星</t>
  </si>
  <si>
    <t>紫3-5星</t>
  </si>
  <si>
    <t>紫3-4星</t>
  </si>
  <si>
    <t>紫3-3星</t>
  </si>
  <si>
    <t>紫3-2星</t>
  </si>
  <si>
    <t>紫3-1星</t>
  </si>
  <si>
    <t>紫2-5星</t>
  </si>
  <si>
    <t>紫2-4星</t>
  </si>
  <si>
    <t>紫2-3星</t>
  </si>
  <si>
    <t>紫2-2星</t>
  </si>
  <si>
    <t>紫2-1星</t>
  </si>
  <si>
    <t>紫1-5星</t>
  </si>
  <si>
    <t>紫1-4星</t>
  </si>
  <si>
    <t>紫1-3星</t>
  </si>
  <si>
    <t>紫1-2星</t>
  </si>
  <si>
    <t>紫1-1星</t>
  </si>
  <si>
    <t>蓝3-5星</t>
  </si>
  <si>
    <t>蓝3-4星</t>
  </si>
  <si>
    <t>蓝3-3星</t>
  </si>
  <si>
    <t>蓝3-2星</t>
  </si>
  <si>
    <t>蓝3-1星</t>
  </si>
  <si>
    <t>蓝2-5星</t>
  </si>
  <si>
    <t>蓝2-4星</t>
  </si>
  <si>
    <t>蓝2-3星</t>
  </si>
  <si>
    <t>蓝2-2星</t>
  </si>
  <si>
    <t>蓝2-1星</t>
  </si>
  <si>
    <t>蓝1-5星</t>
  </si>
  <si>
    <t>蓝1-4星</t>
  </si>
  <si>
    <t>蓝1-3星</t>
  </si>
  <si>
    <t>蓝1-2星</t>
  </si>
  <si>
    <t>蓝1-1星</t>
  </si>
  <si>
    <t>attr[7].valv</t>
  </si>
  <si>
    <t>attr[7].valw</t>
  </si>
  <si>
    <t>attr[7].slot</t>
  </si>
  <si>
    <t>attr[7].tar</t>
  </si>
  <si>
    <t>attr[7].id</t>
  </si>
  <si>
    <t>attr[6].valv</t>
  </si>
  <si>
    <t>attr[6].valw</t>
  </si>
  <si>
    <t>attr[6].slot</t>
  </si>
  <si>
    <t>attr[6].tar</t>
  </si>
  <si>
    <t>attr[6].id</t>
  </si>
  <si>
    <t>attr[5].valv</t>
  </si>
  <si>
    <t>attr[5].valw</t>
  </si>
  <si>
    <t>attr[5].slot</t>
  </si>
  <si>
    <t>attr[5].tar</t>
  </si>
  <si>
    <t>attr[5].id</t>
  </si>
  <si>
    <t>attr[4].valv</t>
  </si>
  <si>
    <t>attr[4].valw</t>
  </si>
  <si>
    <t>attr[4].slot</t>
  </si>
  <si>
    <t>attr[4].tar</t>
  </si>
  <si>
    <t>attr[4].id</t>
  </si>
  <si>
    <t>attr[3].valv</t>
  </si>
  <si>
    <t>attr[3].valw</t>
  </si>
  <si>
    <t>attr[3].slot</t>
  </si>
  <si>
    <t>attr[3].tar</t>
  </si>
  <si>
    <t>attr[3].id</t>
  </si>
  <si>
    <t>attr[2].valv</t>
  </si>
  <si>
    <t>attr[2].valw</t>
  </si>
  <si>
    <t>attr[2].slot</t>
  </si>
  <si>
    <t>attr[2].tar</t>
  </si>
  <si>
    <t>attr[2].id</t>
  </si>
  <si>
    <t>attr[1].valv</t>
  </si>
  <si>
    <t>attr[1].valw</t>
  </si>
  <si>
    <t>attr[1].slot</t>
  </si>
  <si>
    <t>attr[1].tar</t>
  </si>
  <si>
    <t>attr[1].id</t>
  </si>
  <si>
    <t>quality</t>
    <phoneticPr fontId="2" type="noConversion"/>
  </si>
  <si>
    <t>star</t>
    <phoneticPr fontId="2" type="noConversion"/>
  </si>
  <si>
    <t>loc</t>
    <phoneticPr fontId="2" type="noConversion"/>
  </si>
  <si>
    <t>大富翁类活动</t>
    <phoneticPr fontId="2" type="noConversion"/>
  </si>
  <si>
    <t>红4</t>
  </si>
  <si>
    <t>红</t>
    <phoneticPr fontId="2" type="noConversion"/>
  </si>
  <si>
    <t>拍卖</t>
    <phoneticPr fontId="2" type="noConversion"/>
  </si>
  <si>
    <t>顶级世界BOSS</t>
    <phoneticPr fontId="2" type="noConversion"/>
  </si>
  <si>
    <t>红3</t>
  </si>
  <si>
    <t>公会摇奖</t>
    <phoneticPr fontId="2" type="noConversion"/>
  </si>
  <si>
    <t>红2</t>
  </si>
  <si>
    <t>7日竞榜</t>
    <phoneticPr fontId="2" type="noConversion"/>
  </si>
  <si>
    <t>7日折扣</t>
    <phoneticPr fontId="2" type="noConversion"/>
  </si>
  <si>
    <t>红1</t>
    <phoneticPr fontId="2" type="noConversion"/>
  </si>
  <si>
    <t>幸运商店</t>
    <phoneticPr fontId="2" type="noConversion"/>
  </si>
  <si>
    <t>世界BOSS</t>
    <phoneticPr fontId="2" type="noConversion"/>
  </si>
  <si>
    <t>橙3</t>
    <phoneticPr fontId="2" type="noConversion"/>
  </si>
  <si>
    <t>橙</t>
    <phoneticPr fontId="2" type="noConversion"/>
  </si>
  <si>
    <t>连冲</t>
    <phoneticPr fontId="2" type="noConversion"/>
  </si>
  <si>
    <t>7日赠送</t>
    <phoneticPr fontId="2" type="noConversion"/>
  </si>
  <si>
    <t>橙2</t>
  </si>
  <si>
    <t>累充</t>
    <phoneticPr fontId="2" type="noConversion"/>
  </si>
  <si>
    <t>第5日宝箱</t>
    <phoneticPr fontId="2" type="noConversion"/>
  </si>
  <si>
    <t>橙1</t>
    <phoneticPr fontId="2" type="noConversion"/>
  </si>
  <si>
    <t>公会商店</t>
  </si>
  <si>
    <t>紫3</t>
    <phoneticPr fontId="2" type="noConversion"/>
  </si>
  <si>
    <t>紫</t>
    <phoneticPr fontId="2" type="noConversion"/>
  </si>
  <si>
    <t>竞技场商店</t>
  </si>
  <si>
    <t>紫2</t>
    <phoneticPr fontId="2" type="noConversion"/>
  </si>
  <si>
    <t>财富宝箱(黄金产出)</t>
    <phoneticPr fontId="2" type="noConversion"/>
  </si>
  <si>
    <t>第3日宝箱</t>
    <phoneticPr fontId="2" type="noConversion"/>
  </si>
  <si>
    <t>紫1</t>
    <phoneticPr fontId="2" type="noConversion"/>
  </si>
  <si>
    <t>军阶宝箱</t>
    <phoneticPr fontId="2" type="noConversion"/>
  </si>
  <si>
    <t>财富宝箱</t>
    <phoneticPr fontId="2" type="noConversion"/>
  </si>
  <si>
    <t>蓝3</t>
  </si>
  <si>
    <t>蓝</t>
    <phoneticPr fontId="2" type="noConversion"/>
  </si>
  <si>
    <t>公会商店</t>
    <phoneticPr fontId="2" type="noConversion"/>
  </si>
  <si>
    <t>第一日宝箱</t>
    <phoneticPr fontId="2" type="noConversion"/>
  </si>
  <si>
    <t>蓝2</t>
    <phoneticPr fontId="2" type="noConversion"/>
  </si>
  <si>
    <t>竞技场商店</t>
    <phoneticPr fontId="2" type="noConversion"/>
  </si>
  <si>
    <t>章节宝箱</t>
    <phoneticPr fontId="2" type="noConversion"/>
  </si>
  <si>
    <t>蓝1</t>
    <phoneticPr fontId="2" type="noConversion"/>
  </si>
  <si>
    <t>品质</t>
    <phoneticPr fontId="2" type="noConversion"/>
  </si>
  <si>
    <t>产出3</t>
  </si>
  <si>
    <t>产出2</t>
  </si>
  <si>
    <t>产出1</t>
    <phoneticPr fontId="2" type="noConversion"/>
  </si>
  <si>
    <t>属性分配值</t>
    <phoneticPr fontId="2" type="noConversion"/>
  </si>
  <si>
    <t>属性分配设计</t>
    <phoneticPr fontId="2" type="noConversion"/>
  </si>
  <si>
    <t>战宠碎片产销</t>
    <phoneticPr fontId="2" type="noConversion"/>
  </si>
  <si>
    <t>5星</t>
  </si>
  <si>
    <t>4星</t>
  </si>
  <si>
    <t>3星</t>
  </si>
  <si>
    <t>2星</t>
  </si>
  <si>
    <t>1星</t>
    <phoneticPr fontId="2" type="noConversion"/>
  </si>
  <si>
    <t>碎片</t>
    <phoneticPr fontId="2" type="noConversion"/>
  </si>
  <si>
    <t>基础属性</t>
    <phoneticPr fontId="2" type="noConversion"/>
  </si>
  <si>
    <t>对应套装</t>
    <phoneticPr fontId="2" type="noConversion"/>
  </si>
  <si>
    <t>品阶</t>
    <phoneticPr fontId="2" type="noConversion"/>
  </si>
  <si>
    <t>升星碎片</t>
    <phoneticPr fontId="2" type="noConversion"/>
  </si>
  <si>
    <t>升星成长</t>
    <phoneticPr fontId="2" type="noConversion"/>
  </si>
  <si>
    <t>战宠基础</t>
    <phoneticPr fontId="2" type="noConversion"/>
  </si>
  <si>
    <t>战宠成长</t>
    <phoneticPr fontId="2" type="noConversion"/>
  </si>
  <si>
    <t>装备成长</t>
    <phoneticPr fontId="2" type="noConversion"/>
  </si>
  <si>
    <t>设计规划</t>
    <phoneticPr fontId="2" type="noConversion"/>
  </si>
  <si>
    <t>战宠升级数值</t>
    <phoneticPr fontId="2" type="noConversion"/>
  </si>
  <si>
    <t>属性系数</t>
    <phoneticPr fontId="2" type="noConversion"/>
  </si>
  <si>
    <t>战宠情缘</t>
    <phoneticPr fontId="2" type="noConversion"/>
  </si>
  <si>
    <t>蓝2</t>
  </si>
  <si>
    <t>紫2</t>
  </si>
  <si>
    <t>情缘1</t>
    <phoneticPr fontId="2" type="noConversion"/>
  </si>
  <si>
    <t>情缘数值</t>
    <phoneticPr fontId="2" type="noConversion"/>
  </si>
  <si>
    <t>情缘2</t>
    <phoneticPr fontId="2" type="noConversion"/>
  </si>
  <si>
    <t>情缘3</t>
    <phoneticPr fontId="2" type="noConversion"/>
  </si>
  <si>
    <t>情缘4</t>
    <phoneticPr fontId="2" type="noConversion"/>
  </si>
  <si>
    <t>情缘5</t>
    <phoneticPr fontId="2" type="noConversion"/>
  </si>
  <si>
    <t>情缘6</t>
    <phoneticPr fontId="2" type="noConversion"/>
  </si>
  <si>
    <t>橙2</t>
    <phoneticPr fontId="2" type="noConversion"/>
  </si>
  <si>
    <t>红2</t>
    <phoneticPr fontId="2" type="noConversion"/>
  </si>
  <si>
    <t>红3</t>
    <phoneticPr fontId="2" type="noConversion"/>
  </si>
  <si>
    <t>红4</t>
    <phoneticPr fontId="2" type="noConversion"/>
  </si>
  <si>
    <t>40%伤害</t>
    <phoneticPr fontId="2" type="noConversion"/>
  </si>
  <si>
    <t>50%暴击伤害</t>
    <phoneticPr fontId="2" type="noConversion"/>
  </si>
  <si>
    <t>85%暴击伤害</t>
    <phoneticPr fontId="2" type="noConversion"/>
  </si>
  <si>
    <t>30%伤害</t>
    <phoneticPr fontId="2" type="noConversion"/>
  </si>
  <si>
    <t>35%伤害</t>
    <phoneticPr fontId="2" type="noConversion"/>
  </si>
  <si>
    <t>70%暴击伤害</t>
    <phoneticPr fontId="2" type="noConversion"/>
  </si>
  <si>
    <t>100%暴击伤害</t>
    <phoneticPr fontId="2" type="noConversion"/>
  </si>
  <si>
    <t>50%伤害</t>
    <phoneticPr fontId="2" type="noConversion"/>
  </si>
  <si>
    <t>rare</t>
    <phoneticPr fontId="2" type="noConversion"/>
  </si>
  <si>
    <t>技能</t>
    <phoneticPr fontId="2" type="noConversion"/>
  </si>
  <si>
    <t>13阶</t>
  </si>
  <si>
    <t>BS</t>
    <phoneticPr fontId="2" type="noConversion"/>
  </si>
  <si>
    <t>装备套装属性</t>
    <phoneticPr fontId="2" type="noConversion"/>
  </si>
  <si>
    <t>套装1</t>
    <phoneticPr fontId="2" type="noConversion"/>
  </si>
  <si>
    <t>套装2</t>
  </si>
  <si>
    <t>套装3</t>
  </si>
  <si>
    <t>套装4</t>
  </si>
  <si>
    <t>套装5</t>
  </si>
  <si>
    <t>套装6</t>
  </si>
  <si>
    <t>套装7</t>
  </si>
  <si>
    <t>套装8</t>
  </si>
  <si>
    <t>套装9</t>
  </si>
  <si>
    <t>套装10</t>
  </si>
  <si>
    <t>套装11</t>
  </si>
  <si>
    <t>套装12</t>
  </si>
  <si>
    <t>套装13</t>
  </si>
  <si>
    <t>等阶</t>
    <phoneticPr fontId="2" type="noConversion"/>
  </si>
  <si>
    <t>位置</t>
    <phoneticPr fontId="2" type="noConversion"/>
  </si>
  <si>
    <t>属性位置</t>
    <phoneticPr fontId="2" type="noConversion"/>
  </si>
  <si>
    <t>属性名</t>
    <phoneticPr fontId="2" type="noConversion"/>
  </si>
  <si>
    <t>属性值</t>
    <phoneticPr fontId="2" type="noConversion"/>
  </si>
  <si>
    <t>hpPct</t>
  </si>
  <si>
    <t>hpPct</t>
    <phoneticPr fontId="2" type="noConversion"/>
  </si>
  <si>
    <t>shieldPct</t>
  </si>
  <si>
    <t>shieldPct</t>
    <phoneticPr fontId="2" type="noConversion"/>
  </si>
  <si>
    <t>等级</t>
    <phoneticPr fontId="2" type="noConversion"/>
  </si>
  <si>
    <t>公会商店</t>
    <phoneticPr fontId="2" type="noConversion"/>
  </si>
  <si>
    <t>bsScore</t>
    <phoneticPr fontId="2" type="noConversion"/>
  </si>
  <si>
    <t>阵位1</t>
    <phoneticPr fontId="2" type="noConversion"/>
  </si>
  <si>
    <t>阵位2</t>
  </si>
  <si>
    <t>普攻系数1</t>
    <phoneticPr fontId="2" type="noConversion"/>
  </si>
  <si>
    <t>普攻系数2</t>
  </si>
  <si>
    <t>patAtk1</t>
    <phoneticPr fontId="2" type="noConversion"/>
  </si>
  <si>
    <t>patAtk2</t>
  </si>
  <si>
    <t>战宠1伤害</t>
    <phoneticPr fontId="2" type="noConversion"/>
  </si>
  <si>
    <t>战宠2伤害</t>
    <phoneticPr fontId="2" type="noConversion"/>
  </si>
  <si>
    <t>战宠1输出时间</t>
    <phoneticPr fontId="2" type="noConversion"/>
  </si>
  <si>
    <t>战宠2输出时间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</si>
</sst>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0.00_);[Red]\(0.00\)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3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4">
    <xf numFmtId="0" fontId="0" fillId="0" borderId="0" xfId="0"/>
    <xf numFmtId="0" fontId="5" fillId="2" borderId="0" xfId="10" applyFont="1" applyFill="1" applyAlignment="1">
      <alignment vertical="center"/>
    </xf>
    <xf numFmtId="0" fontId="6" fillId="10" borderId="8" xfId="10" applyFont="1" applyFill="1" applyBorder="1" applyAlignment="1">
      <alignment horizontal="center" vertical="center"/>
    </xf>
    <xf numFmtId="0" fontId="5" fillId="2" borderId="9" xfId="10" applyFont="1" applyFill="1" applyBorder="1" applyAlignment="1">
      <alignment horizontal="center" vertical="center"/>
    </xf>
    <xf numFmtId="0" fontId="6" fillId="10" borderId="13" xfId="10" applyFont="1" applyFill="1" applyBorder="1" applyAlignment="1">
      <alignment horizontal="center" vertical="center"/>
    </xf>
    <xf numFmtId="0" fontId="14" fillId="10" borderId="8" xfId="10" applyFont="1" applyFill="1" applyBorder="1" applyAlignment="1">
      <alignment horizontal="center" vertical="center"/>
    </xf>
    <xf numFmtId="0" fontId="14" fillId="10" borderId="1" xfId="10" applyFont="1" applyFill="1" applyBorder="1" applyAlignment="1">
      <alignment horizontal="center" vertical="center"/>
    </xf>
    <xf numFmtId="14" fontId="5" fillId="2" borderId="8" xfId="10" applyNumberFormat="1" applyFont="1" applyFill="1" applyBorder="1" applyAlignment="1">
      <alignment horizontal="center" vertical="center"/>
    </xf>
    <xf numFmtId="0" fontId="5" fillId="2" borderId="1" xfId="10" applyFont="1" applyFill="1" applyBorder="1" applyAlignment="1">
      <alignment horizontal="center" vertical="center"/>
    </xf>
    <xf numFmtId="0" fontId="5" fillId="2" borderId="8" xfId="10" applyFont="1" applyFill="1" applyBorder="1" applyAlignment="1">
      <alignment horizontal="center" vertical="center"/>
    </xf>
    <xf numFmtId="0" fontId="5" fillId="2" borderId="18" xfId="10" applyFont="1" applyFill="1" applyBorder="1" applyAlignment="1">
      <alignment horizontal="center" vertical="center"/>
    </xf>
    <xf numFmtId="0" fontId="5" fillId="2" borderId="19" xfId="10" applyFont="1" applyFill="1" applyBorder="1" applyAlignment="1">
      <alignment horizontal="center" vertical="center"/>
    </xf>
    <xf numFmtId="0" fontId="7" fillId="2" borderId="0" xfId="9"/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3" fillId="3" borderId="0" xfId="2">
      <alignment horizontal="center" vertical="top"/>
    </xf>
    <xf numFmtId="0" fontId="1" fillId="0" borderId="0" xfId="1">
      <alignment vertical="center"/>
    </xf>
    <xf numFmtId="9" fontId="0" fillId="0" borderId="0" xfId="0" applyNumberFormat="1"/>
    <xf numFmtId="9" fontId="7" fillId="0" borderId="4" xfId="4" applyNumberFormat="1">
      <alignment vertical="top" wrapText="1"/>
    </xf>
    <xf numFmtId="0" fontId="1" fillId="0" borderId="0" xfId="1">
      <alignment vertical="center"/>
    </xf>
    <xf numFmtId="0" fontId="0" fillId="0" borderId="0" xfId="1" applyFont="1">
      <alignment vertical="center"/>
    </xf>
    <xf numFmtId="0" fontId="1" fillId="0" borderId="0" xfId="1" applyAlignment="1">
      <alignment vertical="center"/>
    </xf>
    <xf numFmtId="176" fontId="7" fillId="0" borderId="4" xfId="4" applyNumberFormat="1">
      <alignment vertical="top" wrapText="1"/>
    </xf>
    <xf numFmtId="0" fontId="7" fillId="7" borderId="4" xfId="7">
      <alignment horizontal="center" vertical="center" wrapText="1"/>
    </xf>
    <xf numFmtId="0" fontId="8" fillId="0" borderId="3" xfId="3">
      <alignment horizontal="center" vertical="center"/>
    </xf>
    <xf numFmtId="0" fontId="5" fillId="5" borderId="22" xfId="5" applyBorder="1">
      <alignment horizontal="center" vertical="center" shrinkToFit="1"/>
    </xf>
    <xf numFmtId="10" fontId="7" fillId="0" borderId="4" xfId="4" applyNumberFormat="1">
      <alignment vertical="top" wrapText="1"/>
    </xf>
    <xf numFmtId="0" fontId="0" fillId="0" borderId="23" xfId="0" applyBorder="1" applyAlignment="1"/>
    <xf numFmtId="177" fontId="7" fillId="0" borderId="4" xfId="4" applyNumberFormat="1">
      <alignment vertical="top" wrapText="1"/>
    </xf>
    <xf numFmtId="0" fontId="7" fillId="0" borderId="4" xfId="4" applyNumberFormat="1">
      <alignment vertical="top" wrapText="1"/>
    </xf>
    <xf numFmtId="0" fontId="8" fillId="0" borderId="3" xfId="3">
      <alignment horizontal="center" vertical="center"/>
    </xf>
    <xf numFmtId="0" fontId="5" fillId="5" borderId="24" xfId="5" applyBorder="1">
      <alignment horizontal="center" vertical="center" shrinkToFit="1"/>
    </xf>
    <xf numFmtId="0" fontId="7" fillId="0" borderId="4" xfId="4" quotePrefix="1">
      <alignment vertical="top" wrapText="1"/>
    </xf>
    <xf numFmtId="0" fontId="7" fillId="0" borderId="0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>
      <alignment horizontal="center" vertical="center"/>
    </xf>
    <xf numFmtId="0" fontId="7" fillId="0" borderId="4" xfId="4" applyFont="1">
      <alignment vertical="top" wrapText="1"/>
    </xf>
    <xf numFmtId="0" fontId="5" fillId="5" borderId="25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25" xfId="4" applyFill="1" applyBorder="1">
      <alignment vertical="top" wrapText="1"/>
    </xf>
    <xf numFmtId="0" fontId="7" fillId="0" borderId="25" xfId="4" applyNumberFormat="1" applyFill="1" applyBorder="1">
      <alignment vertical="top" wrapText="1"/>
    </xf>
    <xf numFmtId="0" fontId="5" fillId="5" borderId="0" xfId="5" applyBorder="1">
      <alignment horizontal="center" vertical="center" shrinkToFit="1"/>
    </xf>
    <xf numFmtId="0" fontId="14" fillId="10" borderId="1" xfId="10" applyFont="1" applyFill="1" applyBorder="1" applyAlignment="1">
      <alignment horizontal="center" vertical="center"/>
    </xf>
    <xf numFmtId="0" fontId="14" fillId="10" borderId="16" xfId="10" applyFont="1" applyFill="1" applyBorder="1" applyAlignment="1">
      <alignment horizontal="center" vertical="center"/>
    </xf>
    <xf numFmtId="0" fontId="12" fillId="9" borderId="5" xfId="10" applyFont="1" applyFill="1" applyBorder="1" applyAlignment="1">
      <alignment horizontal="center" vertical="center"/>
    </xf>
    <xf numFmtId="0" fontId="12" fillId="9" borderId="6" xfId="10" applyFont="1" applyFill="1" applyBorder="1" applyAlignment="1">
      <alignment horizontal="center" vertical="center"/>
    </xf>
    <xf numFmtId="0" fontId="12" fillId="9" borderId="7" xfId="10" applyFont="1" applyFill="1" applyBorder="1" applyAlignment="1">
      <alignment horizontal="center" vertical="center"/>
    </xf>
    <xf numFmtId="0" fontId="6" fillId="10" borderId="2" xfId="10" applyFont="1" applyFill="1" applyBorder="1" applyAlignment="1">
      <alignment horizontal="center" vertical="center"/>
    </xf>
    <xf numFmtId="0" fontId="6" fillId="10" borderId="11" xfId="10" applyFont="1" applyFill="1" applyBorder="1" applyAlignment="1">
      <alignment horizontal="center" vertical="center"/>
    </xf>
    <xf numFmtId="0" fontId="13" fillId="4" borderId="10" xfId="10" applyFont="1" applyFill="1" applyBorder="1" applyAlignment="1">
      <alignment horizontal="center" vertical="center"/>
    </xf>
    <xf numFmtId="0" fontId="13" fillId="4" borderId="12" xfId="10" applyFont="1" applyFill="1" applyBorder="1" applyAlignment="1">
      <alignment horizontal="center" vertical="center"/>
    </xf>
    <xf numFmtId="0" fontId="5" fillId="2" borderId="14" xfId="10" applyFont="1" applyFill="1" applyBorder="1" applyAlignment="1">
      <alignment horizontal="left" vertical="center"/>
    </xf>
    <xf numFmtId="0" fontId="5" fillId="2" borderId="15" xfId="10" applyFont="1" applyFill="1" applyBorder="1" applyAlignment="1">
      <alignment horizontal="left" vertical="center"/>
    </xf>
    <xf numFmtId="0" fontId="5" fillId="2" borderId="10" xfId="10" applyFont="1" applyFill="1" applyBorder="1" applyAlignment="1">
      <alignment horizontal="left" vertical="center"/>
    </xf>
    <xf numFmtId="0" fontId="14" fillId="9" borderId="8" xfId="10" applyFont="1" applyFill="1" applyBorder="1" applyAlignment="1">
      <alignment horizontal="center" vertical="center"/>
    </xf>
    <xf numFmtId="0" fontId="14" fillId="9" borderId="1" xfId="10" applyFont="1" applyFill="1" applyBorder="1" applyAlignment="1">
      <alignment horizontal="center" vertical="center"/>
    </xf>
    <xf numFmtId="0" fontId="14" fillId="9" borderId="16" xfId="10" applyFont="1" applyFill="1" applyBorder="1" applyAlignment="1">
      <alignment horizontal="center" vertical="center"/>
    </xf>
    <xf numFmtId="0" fontId="5" fillId="2" borderId="9" xfId="10" applyFont="1" applyFill="1" applyBorder="1" applyAlignment="1">
      <alignment horizontal="center" vertical="center"/>
    </xf>
    <xf numFmtId="0" fontId="5" fillId="2" borderId="17" xfId="10" applyFont="1" applyFill="1" applyBorder="1" applyAlignment="1">
      <alignment horizontal="center" vertical="center"/>
    </xf>
    <xf numFmtId="0" fontId="5" fillId="2" borderId="20" xfId="10" applyFont="1" applyFill="1" applyBorder="1" applyAlignment="1">
      <alignment horizontal="center" vertical="center"/>
    </xf>
    <xf numFmtId="0" fontId="5" fillId="2" borderId="21" xfId="10" applyFont="1" applyFill="1" applyBorder="1" applyAlignment="1">
      <alignment horizontal="center" vertical="center"/>
    </xf>
    <xf numFmtId="0" fontId="15" fillId="2" borderId="0" xfId="1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6000000}"/>
    <cellStyle name="大标题" xfId="3" xr:uid="{00000000-0005-0000-0000-000007000000}"/>
    <cellStyle name="横向标题" xfId="5" xr:uid="{00000000-0005-0000-0000-000008000000}"/>
    <cellStyle name="文本" xfId="9" xr:uid="{00000000-0005-0000-0000-000009000000}"/>
    <cellStyle name="无效" xfId="6" xr:uid="{00000000-0005-0000-0000-00000A000000}"/>
    <cellStyle name="因变Grid" xfId="7" xr:uid="{00000000-0005-0000-0000-00000B000000}"/>
    <cellStyle name="英文标题" xfId="12" xr:uid="{01351498-2C74-45EA-BE11-EEF38477F2EC}"/>
    <cellStyle name="中文标题" xfId="2" xr:uid="{00000000-0005-0000-0000-00000C000000}"/>
    <cellStyle name="纵向标题" xfId="8" xr:uid="{00000000-0005-0000-0000-00000D000000}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44" t="s">
        <v>13</v>
      </c>
      <c r="C2" s="45"/>
      <c r="D2" s="45"/>
      <c r="E2" s="46"/>
    </row>
    <row r="3" spans="2:5" ht="35.1" customHeight="1" x14ac:dyDescent="0.2">
      <c r="B3" s="2" t="s">
        <v>0</v>
      </c>
      <c r="C3" s="3" t="s">
        <v>11</v>
      </c>
      <c r="D3" s="47" t="s">
        <v>1</v>
      </c>
      <c r="E3" s="49" t="s">
        <v>27</v>
      </c>
    </row>
    <row r="4" spans="2:5" ht="35.1" customHeight="1" x14ac:dyDescent="0.2">
      <c r="B4" s="2" t="s">
        <v>2</v>
      </c>
      <c r="C4" s="3" t="s">
        <v>12</v>
      </c>
      <c r="D4" s="48"/>
      <c r="E4" s="50"/>
    </row>
    <row r="5" spans="2:5" ht="35.1" customHeight="1" x14ac:dyDescent="0.2">
      <c r="B5" s="4" t="s">
        <v>3</v>
      </c>
      <c r="C5" s="51" t="s">
        <v>683</v>
      </c>
      <c r="D5" s="52"/>
      <c r="E5" s="53"/>
    </row>
    <row r="6" spans="2:5" ht="18" x14ac:dyDescent="0.2">
      <c r="B6" s="54" t="s">
        <v>4</v>
      </c>
      <c r="C6" s="55"/>
      <c r="D6" s="55"/>
      <c r="E6" s="56"/>
    </row>
    <row r="7" spans="2:5" ht="18" x14ac:dyDescent="0.2">
      <c r="B7" s="5" t="s">
        <v>5</v>
      </c>
      <c r="C7" s="6" t="s">
        <v>6</v>
      </c>
      <c r="D7" s="42" t="s">
        <v>7</v>
      </c>
      <c r="E7" s="43"/>
    </row>
    <row r="8" spans="2:5" x14ac:dyDescent="0.2">
      <c r="B8" s="7">
        <v>43409</v>
      </c>
      <c r="C8" s="8" t="s">
        <v>10</v>
      </c>
      <c r="D8" s="57" t="s">
        <v>8</v>
      </c>
      <c r="E8" s="58"/>
    </row>
    <row r="9" spans="2:5" x14ac:dyDescent="0.2">
      <c r="B9" s="7"/>
      <c r="C9" s="8"/>
      <c r="D9" s="57"/>
      <c r="E9" s="58"/>
    </row>
    <row r="10" spans="2:5" x14ac:dyDescent="0.2">
      <c r="B10" s="9"/>
      <c r="C10" s="8"/>
      <c r="D10" s="57"/>
      <c r="E10" s="58"/>
    </row>
    <row r="11" spans="2:5" x14ac:dyDescent="0.2">
      <c r="B11" s="9"/>
      <c r="C11" s="8"/>
      <c r="D11" s="57"/>
      <c r="E11" s="58"/>
    </row>
    <row r="12" spans="2:5" x14ac:dyDescent="0.2">
      <c r="B12" s="9"/>
      <c r="C12" s="8"/>
      <c r="D12" s="57"/>
      <c r="E12" s="58"/>
    </row>
    <row r="13" spans="2:5" x14ac:dyDescent="0.2">
      <c r="B13" s="9"/>
      <c r="C13" s="8"/>
      <c r="D13" s="57"/>
      <c r="E13" s="58"/>
    </row>
    <row r="14" spans="2:5" x14ac:dyDescent="0.2">
      <c r="B14" s="9"/>
      <c r="C14" s="8"/>
      <c r="D14" s="57"/>
      <c r="E14" s="58"/>
    </row>
    <row r="15" spans="2:5" x14ac:dyDescent="0.2">
      <c r="B15" s="9"/>
      <c r="C15" s="8"/>
      <c r="D15" s="57"/>
      <c r="E15" s="58"/>
    </row>
    <row r="16" spans="2:5" x14ac:dyDescent="0.2">
      <c r="B16" s="9"/>
      <c r="C16" s="8"/>
      <c r="D16" s="57"/>
      <c r="E16" s="58"/>
    </row>
    <row r="17" spans="2:5" x14ac:dyDescent="0.2">
      <c r="B17" s="9"/>
      <c r="C17" s="8"/>
      <c r="D17" s="57"/>
      <c r="E17" s="58"/>
    </row>
    <row r="18" spans="2:5" x14ac:dyDescent="0.2">
      <c r="B18" s="9"/>
      <c r="C18" s="8"/>
      <c r="D18" s="57"/>
      <c r="E18" s="58"/>
    </row>
    <row r="19" spans="2:5" x14ac:dyDescent="0.2">
      <c r="B19" s="9"/>
      <c r="C19" s="8"/>
      <c r="D19" s="57"/>
      <c r="E19" s="58"/>
    </row>
    <row r="20" spans="2:5" x14ac:dyDescent="0.2">
      <c r="B20" s="9"/>
      <c r="C20" s="8"/>
      <c r="D20" s="57"/>
      <c r="E20" s="58"/>
    </row>
    <row r="21" spans="2:5" x14ac:dyDescent="0.2">
      <c r="B21" s="9"/>
      <c r="C21" s="8"/>
      <c r="D21" s="57"/>
      <c r="E21" s="58"/>
    </row>
    <row r="22" spans="2:5" x14ac:dyDescent="0.2">
      <c r="B22" s="9"/>
      <c r="C22" s="8"/>
      <c r="D22" s="57"/>
      <c r="E22" s="58"/>
    </row>
    <row r="23" spans="2:5" x14ac:dyDescent="0.2">
      <c r="B23" s="9"/>
      <c r="C23" s="8"/>
      <c r="D23" s="57"/>
      <c r="E23" s="58"/>
    </row>
    <row r="24" spans="2:5" x14ac:dyDescent="0.2">
      <c r="B24" s="9"/>
      <c r="C24" s="8"/>
      <c r="D24" s="57"/>
      <c r="E24" s="58"/>
    </row>
    <row r="25" spans="2:5" x14ac:dyDescent="0.2">
      <c r="B25" s="9"/>
      <c r="C25" s="8"/>
      <c r="D25" s="57"/>
      <c r="E25" s="58"/>
    </row>
    <row r="26" spans="2:5" x14ac:dyDescent="0.2">
      <c r="B26" s="9"/>
      <c r="C26" s="8"/>
      <c r="D26" s="57"/>
      <c r="E26" s="58"/>
    </row>
    <row r="27" spans="2:5" x14ac:dyDescent="0.2">
      <c r="B27" s="9"/>
      <c r="C27" s="8"/>
      <c r="D27" s="57"/>
      <c r="E27" s="58"/>
    </row>
    <row r="28" spans="2:5" ht="18" thickBot="1" x14ac:dyDescent="0.25">
      <c r="B28" s="10"/>
      <c r="C28" s="11"/>
      <c r="D28" s="59"/>
      <c r="E28" s="60"/>
    </row>
    <row r="30" spans="2:5" x14ac:dyDescent="0.2">
      <c r="B30" s="61" t="s">
        <v>9</v>
      </c>
      <c r="C30" s="61"/>
      <c r="D30" s="61"/>
      <c r="E30" s="61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 xr:uid="{00000000-0002-0000-0000-000000000000}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7D97-EC3F-4618-B8AC-57C82D1096EE}">
  <dimension ref="A2:AE26"/>
  <sheetViews>
    <sheetView workbookViewId="0">
      <selection activeCell="U22" sqref="U22"/>
    </sheetView>
  </sheetViews>
  <sheetFormatPr defaultRowHeight="14.25" x14ac:dyDescent="0.2"/>
  <cols>
    <col min="1" max="2" width="12.375" customWidth="1"/>
    <col min="3" max="3" width="16.375" customWidth="1"/>
    <col min="5" max="5" width="11.125" customWidth="1"/>
    <col min="8" max="9" width="9.25" customWidth="1"/>
    <col min="19" max="19" width="8.25" customWidth="1"/>
    <col min="20" max="20" width="9.625" customWidth="1"/>
    <col min="28" max="28" width="18.75" customWidth="1"/>
    <col min="29" max="29" width="41" customWidth="1"/>
    <col min="30" max="30" width="41.625" customWidth="1"/>
  </cols>
  <sheetData>
    <row r="2" spans="1:31" ht="20.25" x14ac:dyDescent="0.2">
      <c r="A2" s="62" t="s">
        <v>369</v>
      </c>
      <c r="B2" s="62"/>
      <c r="C2" s="62"/>
      <c r="D2" s="62"/>
      <c r="E2" s="62"/>
      <c r="M2" s="27"/>
      <c r="N2" s="27"/>
      <c r="O2" s="27"/>
      <c r="P2" s="27"/>
      <c r="S2" s="62" t="s">
        <v>172</v>
      </c>
      <c r="T2" s="62"/>
      <c r="U2" s="62"/>
      <c r="V2" s="62"/>
      <c r="Y2" t="s">
        <v>453</v>
      </c>
    </row>
    <row r="3" spans="1:31" ht="17.25" x14ac:dyDescent="0.2">
      <c r="A3" s="13" t="s">
        <v>325</v>
      </c>
      <c r="B3" s="13" t="s">
        <v>326</v>
      </c>
      <c r="C3" s="13" t="s">
        <v>327</v>
      </c>
      <c r="D3" s="13" t="s">
        <v>328</v>
      </c>
      <c r="E3" s="13" t="s">
        <v>329</v>
      </c>
      <c r="M3" s="13" t="s">
        <v>164</v>
      </c>
      <c r="N3" s="13" t="s">
        <v>102</v>
      </c>
      <c r="O3" s="13" t="s">
        <v>423</v>
      </c>
      <c r="P3" s="13" t="s">
        <v>253</v>
      </c>
      <c r="S3" s="13" t="s">
        <v>284</v>
      </c>
      <c r="T3" s="13" t="s">
        <v>285</v>
      </c>
      <c r="U3" s="13" t="s">
        <v>294</v>
      </c>
      <c r="V3" s="13" t="s">
        <v>309</v>
      </c>
      <c r="Y3" t="s">
        <v>454</v>
      </c>
      <c r="Z3" t="s">
        <v>455</v>
      </c>
      <c r="AA3" t="s">
        <v>456</v>
      </c>
      <c r="AB3" t="s">
        <v>457</v>
      </c>
      <c r="AC3" t="s">
        <v>458</v>
      </c>
      <c r="AD3" t="s">
        <v>459</v>
      </c>
      <c r="AE3" t="s">
        <v>460</v>
      </c>
    </row>
    <row r="4" spans="1:31" ht="16.5" x14ac:dyDescent="0.2">
      <c r="A4" s="14">
        <v>1</v>
      </c>
      <c r="B4" s="14" t="s">
        <v>279</v>
      </c>
      <c r="C4" s="14" t="s">
        <v>330</v>
      </c>
      <c r="D4" s="14">
        <v>1</v>
      </c>
      <c r="E4" s="14">
        <v>10</v>
      </c>
      <c r="H4" s="14" t="s">
        <v>257</v>
      </c>
      <c r="I4" s="14" t="s">
        <v>254</v>
      </c>
      <c r="M4" s="14">
        <v>0</v>
      </c>
      <c r="N4" s="14">
        <v>1</v>
      </c>
      <c r="O4" s="14">
        <v>0</v>
      </c>
      <c r="P4" s="14">
        <v>0</v>
      </c>
      <c r="S4" s="14" t="s">
        <v>312</v>
      </c>
      <c r="T4" s="14">
        <v>0</v>
      </c>
      <c r="U4" s="14">
        <v>0</v>
      </c>
      <c r="V4" s="14">
        <v>0</v>
      </c>
      <c r="Y4">
        <v>1</v>
      </c>
      <c r="Z4">
        <v>5</v>
      </c>
      <c r="AA4">
        <v>1.2</v>
      </c>
      <c r="AB4" t="s">
        <v>461</v>
      </c>
      <c r="AC4" t="s">
        <v>471</v>
      </c>
      <c r="AD4" t="s">
        <v>471</v>
      </c>
    </row>
    <row r="5" spans="1:31" ht="16.5" x14ac:dyDescent="0.2">
      <c r="A5" s="14">
        <v>2</v>
      </c>
      <c r="B5" s="14" t="s">
        <v>280</v>
      </c>
      <c r="C5" s="14" t="s">
        <v>331</v>
      </c>
      <c r="D5" s="14">
        <v>1</v>
      </c>
      <c r="E5" s="14">
        <v>1</v>
      </c>
      <c r="F5" s="16"/>
      <c r="G5" s="14" t="s">
        <v>28</v>
      </c>
      <c r="H5" s="14">
        <v>20</v>
      </c>
      <c r="I5" s="14"/>
      <c r="M5" s="14">
        <v>1</v>
      </c>
      <c r="N5" s="14">
        <v>1.2</v>
      </c>
      <c r="O5" s="14">
        <v>0</v>
      </c>
      <c r="P5" s="14">
        <v>0.1</v>
      </c>
      <c r="S5" s="14" t="s">
        <v>258</v>
      </c>
      <c r="T5" s="14">
        <v>2</v>
      </c>
      <c r="U5" s="14">
        <v>1</v>
      </c>
      <c r="V5" s="14">
        <v>5</v>
      </c>
      <c r="Y5">
        <v>2</v>
      </c>
      <c r="Z5">
        <v>30</v>
      </c>
      <c r="AA5">
        <v>1.44</v>
      </c>
      <c r="AB5" t="s">
        <v>462</v>
      </c>
      <c r="AC5" t="s">
        <v>462</v>
      </c>
      <c r="AD5" t="s">
        <v>462</v>
      </c>
    </row>
    <row r="6" spans="1:31" ht="16.5" x14ac:dyDescent="0.2">
      <c r="A6" s="14">
        <v>3</v>
      </c>
      <c r="B6" s="14" t="s">
        <v>281</v>
      </c>
      <c r="C6" s="14" t="s">
        <v>332</v>
      </c>
      <c r="D6" s="14">
        <v>1</v>
      </c>
      <c r="E6" s="14">
        <v>20</v>
      </c>
      <c r="G6" s="14" t="s">
        <v>29</v>
      </c>
      <c r="H6" s="14">
        <v>150</v>
      </c>
      <c r="I6" s="14"/>
      <c r="M6" s="14">
        <v>2</v>
      </c>
      <c r="N6" s="14">
        <v>1.44</v>
      </c>
      <c r="O6" s="14">
        <v>0</v>
      </c>
      <c r="P6" s="14">
        <v>0.2</v>
      </c>
      <c r="S6" s="14" t="s">
        <v>259</v>
      </c>
      <c r="T6" s="14">
        <v>3</v>
      </c>
      <c r="U6" s="14">
        <v>1.25</v>
      </c>
      <c r="V6" s="14">
        <v>10</v>
      </c>
      <c r="Y6">
        <v>3</v>
      </c>
      <c r="Z6">
        <v>60</v>
      </c>
      <c r="AA6">
        <v>1.73</v>
      </c>
      <c r="AB6" t="s">
        <v>463</v>
      </c>
      <c r="AC6" t="s">
        <v>463</v>
      </c>
      <c r="AD6" t="s">
        <v>463</v>
      </c>
    </row>
    <row r="7" spans="1:31" ht="18" customHeight="1" x14ac:dyDescent="0.2">
      <c r="A7" s="14">
        <v>4</v>
      </c>
      <c r="B7" s="14" t="s">
        <v>282</v>
      </c>
      <c r="C7" s="14" t="s">
        <v>333</v>
      </c>
      <c r="D7" s="14">
        <v>1</v>
      </c>
      <c r="E7" s="14">
        <v>1</v>
      </c>
      <c r="G7" s="14" t="s">
        <v>30</v>
      </c>
      <c r="H7" s="14">
        <v>10</v>
      </c>
      <c r="I7" s="14"/>
      <c r="M7" s="14">
        <v>3</v>
      </c>
      <c r="N7" s="14">
        <v>1.73</v>
      </c>
      <c r="O7" s="14">
        <v>0</v>
      </c>
      <c r="P7" s="14">
        <v>0.3</v>
      </c>
      <c r="S7" s="14" t="s">
        <v>260</v>
      </c>
      <c r="T7" s="14">
        <v>4</v>
      </c>
      <c r="U7" s="14">
        <v>1.5</v>
      </c>
      <c r="V7" s="14">
        <v>25</v>
      </c>
      <c r="Y7">
        <v>4</v>
      </c>
      <c r="Z7">
        <v>80</v>
      </c>
      <c r="AA7">
        <v>2.02</v>
      </c>
      <c r="AB7" t="s">
        <v>42</v>
      </c>
      <c r="AC7" t="s">
        <v>450</v>
      </c>
      <c r="AD7" t="s">
        <v>450</v>
      </c>
    </row>
    <row r="8" spans="1:31" ht="16.5" x14ac:dyDescent="0.2">
      <c r="A8" s="14">
        <v>5</v>
      </c>
      <c r="B8" s="14" t="s">
        <v>283</v>
      </c>
      <c r="C8" s="14" t="s">
        <v>334</v>
      </c>
      <c r="D8" s="14">
        <v>1</v>
      </c>
      <c r="E8" s="14">
        <v>50</v>
      </c>
      <c r="G8" s="14" t="s">
        <v>31</v>
      </c>
      <c r="H8" s="14">
        <v>200</v>
      </c>
      <c r="I8" s="14"/>
      <c r="M8" s="14">
        <v>4</v>
      </c>
      <c r="N8" s="14">
        <v>2.02</v>
      </c>
      <c r="O8" s="14">
        <v>0</v>
      </c>
      <c r="P8" s="14">
        <v>0.45</v>
      </c>
      <c r="S8" s="14" t="s">
        <v>261</v>
      </c>
      <c r="T8" s="14">
        <v>6</v>
      </c>
      <c r="U8" s="14">
        <v>2</v>
      </c>
      <c r="V8" s="14">
        <v>40</v>
      </c>
      <c r="Y8">
        <v>5</v>
      </c>
      <c r="Z8">
        <v>120</v>
      </c>
      <c r="AA8">
        <v>2.34</v>
      </c>
      <c r="AB8" t="s">
        <v>450</v>
      </c>
      <c r="AC8" t="s">
        <v>51</v>
      </c>
      <c r="AD8" t="s">
        <v>61</v>
      </c>
    </row>
    <row r="9" spans="1:31" ht="16.5" x14ac:dyDescent="0.2">
      <c r="A9" s="14">
        <v>6</v>
      </c>
      <c r="B9" s="14" t="s">
        <v>335</v>
      </c>
      <c r="C9" s="14" t="s">
        <v>336</v>
      </c>
      <c r="D9" s="14">
        <v>1</v>
      </c>
      <c r="E9" s="14">
        <v>0</v>
      </c>
      <c r="G9" s="14" t="s">
        <v>32</v>
      </c>
      <c r="H9" s="14">
        <v>4</v>
      </c>
      <c r="I9" s="14"/>
      <c r="M9" s="14">
        <v>5</v>
      </c>
      <c r="N9" s="14">
        <v>2.34</v>
      </c>
      <c r="O9" s="14">
        <v>0</v>
      </c>
      <c r="P9" s="14">
        <v>0.6</v>
      </c>
      <c r="S9" s="14" t="s">
        <v>262</v>
      </c>
      <c r="T9" s="14">
        <v>7.5</v>
      </c>
      <c r="U9" s="14">
        <v>2.25</v>
      </c>
      <c r="V9" s="14">
        <v>75</v>
      </c>
      <c r="Y9">
        <v>6</v>
      </c>
      <c r="Z9">
        <v>180</v>
      </c>
      <c r="AA9">
        <v>2.69</v>
      </c>
      <c r="AB9" t="s">
        <v>451</v>
      </c>
      <c r="AC9" t="s">
        <v>52</v>
      </c>
      <c r="AD9" t="s">
        <v>62</v>
      </c>
    </row>
    <row r="10" spans="1:31" ht="16.5" x14ac:dyDescent="0.2">
      <c r="A10" s="14">
        <v>7</v>
      </c>
      <c r="B10" s="14" t="s">
        <v>337</v>
      </c>
      <c r="C10" s="14" t="s">
        <v>338</v>
      </c>
      <c r="D10" s="14">
        <v>1</v>
      </c>
      <c r="E10" s="14">
        <v>0</v>
      </c>
      <c r="M10" s="14">
        <v>6</v>
      </c>
      <c r="N10" s="14">
        <v>2.69</v>
      </c>
      <c r="O10" s="14">
        <v>0</v>
      </c>
      <c r="P10" s="14">
        <v>0.75</v>
      </c>
      <c r="S10" s="14" t="s">
        <v>263</v>
      </c>
      <c r="T10" s="14">
        <v>9</v>
      </c>
      <c r="U10" s="14">
        <v>2.5</v>
      </c>
      <c r="V10" s="14">
        <v>100</v>
      </c>
      <c r="Y10">
        <v>7</v>
      </c>
      <c r="Z10">
        <v>250</v>
      </c>
      <c r="AA10">
        <v>3.11</v>
      </c>
      <c r="AB10" t="s">
        <v>464</v>
      </c>
      <c r="AC10" t="s">
        <v>464</v>
      </c>
      <c r="AD10" t="s">
        <v>464</v>
      </c>
    </row>
    <row r="11" spans="1:31" ht="16.5" x14ac:dyDescent="0.2">
      <c r="A11" s="14">
        <v>8</v>
      </c>
      <c r="B11" s="14" t="s">
        <v>314</v>
      </c>
      <c r="C11" s="14" t="s">
        <v>339</v>
      </c>
      <c r="D11" s="14">
        <v>100</v>
      </c>
      <c r="E11" s="14">
        <v>10000000</v>
      </c>
      <c r="M11" s="14">
        <v>7</v>
      </c>
      <c r="N11" s="14">
        <v>3.11</v>
      </c>
      <c r="O11" s="14">
        <v>0</v>
      </c>
      <c r="P11" s="14">
        <v>0.9</v>
      </c>
      <c r="S11" s="14" t="s">
        <v>264</v>
      </c>
      <c r="T11" s="14">
        <v>11</v>
      </c>
      <c r="U11" s="14">
        <v>3</v>
      </c>
      <c r="V11" s="14">
        <v>150</v>
      </c>
      <c r="Y11">
        <v>8</v>
      </c>
      <c r="Z11">
        <v>300</v>
      </c>
      <c r="AA11">
        <v>3.42</v>
      </c>
      <c r="AB11" t="s">
        <v>44</v>
      </c>
      <c r="AC11" t="s">
        <v>54</v>
      </c>
      <c r="AD11" t="s">
        <v>452</v>
      </c>
    </row>
    <row r="12" spans="1:31" ht="16.5" x14ac:dyDescent="0.2">
      <c r="A12" s="14">
        <v>9</v>
      </c>
      <c r="B12" s="14" t="s">
        <v>340</v>
      </c>
      <c r="C12" s="14" t="s">
        <v>341</v>
      </c>
      <c r="D12" s="14">
        <v>100</v>
      </c>
      <c r="E12" s="14">
        <v>10000000</v>
      </c>
      <c r="M12" s="14">
        <v>8</v>
      </c>
      <c r="N12" s="14">
        <v>3.42</v>
      </c>
      <c r="O12" s="14">
        <v>0</v>
      </c>
      <c r="P12" s="14">
        <v>1.1000000000000001</v>
      </c>
      <c r="S12" s="14" t="s">
        <v>265</v>
      </c>
      <c r="T12" s="14">
        <v>12.5</v>
      </c>
      <c r="U12" s="14">
        <v>3.25</v>
      </c>
      <c r="V12" s="14">
        <v>175</v>
      </c>
      <c r="Y12">
        <v>9</v>
      </c>
      <c r="Z12">
        <v>350</v>
      </c>
      <c r="AA12">
        <v>3.76</v>
      </c>
      <c r="AB12" t="s">
        <v>465</v>
      </c>
      <c r="AC12" t="s">
        <v>464</v>
      </c>
      <c r="AD12" t="s">
        <v>40</v>
      </c>
    </row>
    <row r="13" spans="1:31" ht="16.5" x14ac:dyDescent="0.2">
      <c r="A13" s="14">
        <v>10</v>
      </c>
      <c r="B13" s="14" t="s">
        <v>324</v>
      </c>
      <c r="C13" s="14" t="s">
        <v>342</v>
      </c>
      <c r="D13" s="14">
        <v>100</v>
      </c>
      <c r="E13" s="14">
        <v>0</v>
      </c>
      <c r="M13" s="14">
        <v>9</v>
      </c>
      <c r="N13" s="14">
        <v>3.76</v>
      </c>
      <c r="O13" s="14">
        <v>0</v>
      </c>
      <c r="P13" s="14">
        <v>1.3</v>
      </c>
      <c r="S13" s="14" t="s">
        <v>266</v>
      </c>
      <c r="T13" s="14">
        <v>14</v>
      </c>
      <c r="U13" s="14">
        <v>3.5</v>
      </c>
      <c r="V13" s="14">
        <v>200</v>
      </c>
      <c r="Y13">
        <v>10</v>
      </c>
      <c r="Z13">
        <v>400</v>
      </c>
      <c r="AA13">
        <v>4.1399999999999997</v>
      </c>
      <c r="AB13" t="s">
        <v>466</v>
      </c>
      <c r="AC13" t="s">
        <v>467</v>
      </c>
      <c r="AD13" t="s">
        <v>468</v>
      </c>
    </row>
    <row r="14" spans="1:31" ht="16.5" x14ac:dyDescent="0.2">
      <c r="A14" s="14">
        <v>11</v>
      </c>
      <c r="B14" s="14" t="s">
        <v>343</v>
      </c>
      <c r="C14" s="14" t="s">
        <v>344</v>
      </c>
      <c r="D14" s="14">
        <v>100</v>
      </c>
      <c r="E14" s="14">
        <v>0</v>
      </c>
      <c r="M14" s="14">
        <v>10</v>
      </c>
      <c r="N14" s="14">
        <v>4.1399999999999997</v>
      </c>
      <c r="O14" s="14">
        <v>0</v>
      </c>
      <c r="P14" s="14">
        <v>1.5</v>
      </c>
      <c r="S14" s="14" t="s">
        <v>267</v>
      </c>
      <c r="T14" s="14">
        <v>16</v>
      </c>
      <c r="U14" s="14">
        <v>4</v>
      </c>
      <c r="V14" s="14">
        <v>250</v>
      </c>
      <c r="Y14">
        <v>11</v>
      </c>
      <c r="Z14">
        <v>450</v>
      </c>
      <c r="AA14">
        <v>4.55</v>
      </c>
      <c r="AB14" t="s">
        <v>464</v>
      </c>
      <c r="AC14" t="s">
        <v>469</v>
      </c>
      <c r="AD14" t="s">
        <v>469</v>
      </c>
    </row>
    <row r="15" spans="1:31" ht="16.5" x14ac:dyDescent="0.2">
      <c r="A15" s="14">
        <v>12</v>
      </c>
      <c r="B15" s="14" t="s">
        <v>345</v>
      </c>
      <c r="C15" s="14" t="s">
        <v>346</v>
      </c>
      <c r="D15" s="14">
        <v>1</v>
      </c>
      <c r="E15" s="14">
        <v>50</v>
      </c>
      <c r="M15" s="14">
        <v>11</v>
      </c>
      <c r="N15" s="14">
        <v>4.55</v>
      </c>
      <c r="O15" s="14">
        <v>0</v>
      </c>
      <c r="P15" s="14">
        <v>1.75</v>
      </c>
      <c r="S15" s="14" t="s">
        <v>268</v>
      </c>
      <c r="T15" s="14">
        <v>18.5</v>
      </c>
      <c r="U15" s="14">
        <v>4.5</v>
      </c>
      <c r="V15" s="14">
        <v>300</v>
      </c>
      <c r="Y15">
        <v>12</v>
      </c>
      <c r="Z15">
        <v>500</v>
      </c>
      <c r="AA15">
        <v>5.01</v>
      </c>
      <c r="AB15" t="s">
        <v>470</v>
      </c>
      <c r="AC15" t="s">
        <v>470</v>
      </c>
      <c r="AD15" t="s">
        <v>470</v>
      </c>
    </row>
    <row r="16" spans="1:31" ht="16.5" x14ac:dyDescent="0.2">
      <c r="A16" s="14">
        <v>13</v>
      </c>
      <c r="B16" s="14" t="s">
        <v>347</v>
      </c>
      <c r="C16" s="14" t="s">
        <v>348</v>
      </c>
      <c r="D16" s="14">
        <v>1</v>
      </c>
      <c r="E16" s="14">
        <v>50</v>
      </c>
      <c r="M16" s="14">
        <v>12</v>
      </c>
      <c r="N16" s="14">
        <v>5.01</v>
      </c>
      <c r="O16" s="14">
        <v>0</v>
      </c>
      <c r="P16" s="14">
        <v>2</v>
      </c>
      <c r="S16" s="14" t="s">
        <v>269</v>
      </c>
      <c r="T16" s="14">
        <v>21</v>
      </c>
      <c r="U16" s="14">
        <v>5</v>
      </c>
      <c r="V16" s="14">
        <v>350</v>
      </c>
    </row>
    <row r="17" spans="1:22" ht="16.5" x14ac:dyDescent="0.2">
      <c r="A17" s="14">
        <v>14</v>
      </c>
      <c r="B17" s="14" t="s">
        <v>349</v>
      </c>
      <c r="C17" s="14" t="s">
        <v>350</v>
      </c>
      <c r="D17" s="14">
        <v>1</v>
      </c>
      <c r="E17" s="14">
        <v>50</v>
      </c>
      <c r="S17" s="14" t="s">
        <v>1109</v>
      </c>
      <c r="T17" s="14">
        <v>25</v>
      </c>
      <c r="U17" s="14">
        <v>6</v>
      </c>
      <c r="V17" s="14">
        <v>400</v>
      </c>
    </row>
    <row r="18" spans="1:22" ht="16.5" x14ac:dyDescent="0.2">
      <c r="A18" s="14">
        <v>15</v>
      </c>
      <c r="B18" s="14" t="s">
        <v>351</v>
      </c>
      <c r="C18" s="14" t="s">
        <v>352</v>
      </c>
      <c r="D18" s="14">
        <v>1</v>
      </c>
      <c r="E18" s="14">
        <v>50</v>
      </c>
    </row>
    <row r="19" spans="1:22" ht="16.5" x14ac:dyDescent="0.2">
      <c r="A19" s="14">
        <v>16</v>
      </c>
      <c r="B19" s="14" t="s">
        <v>353</v>
      </c>
      <c r="C19" s="14" t="s">
        <v>354</v>
      </c>
      <c r="D19" s="14">
        <v>100</v>
      </c>
      <c r="E19" s="14">
        <v>10000000</v>
      </c>
    </row>
    <row r="20" spans="1:22" ht="16.5" x14ac:dyDescent="0.2">
      <c r="A20" s="14">
        <v>17</v>
      </c>
      <c r="B20" s="14" t="s">
        <v>355</v>
      </c>
      <c r="C20" s="14" t="s">
        <v>356</v>
      </c>
      <c r="D20" s="14">
        <v>100</v>
      </c>
      <c r="E20" s="14">
        <v>0</v>
      </c>
    </row>
    <row r="21" spans="1:22" ht="16.5" x14ac:dyDescent="0.2">
      <c r="A21" s="14">
        <v>18</v>
      </c>
      <c r="B21" s="14" t="s">
        <v>357</v>
      </c>
      <c r="C21" s="14" t="s">
        <v>358</v>
      </c>
      <c r="D21" s="14">
        <v>100</v>
      </c>
      <c r="E21" s="14">
        <v>0</v>
      </c>
    </row>
    <row r="22" spans="1:22" ht="16.5" x14ac:dyDescent="0.2">
      <c r="A22" s="14">
        <v>19</v>
      </c>
      <c r="B22" s="14" t="s">
        <v>359</v>
      </c>
      <c r="C22" s="14" t="s">
        <v>360</v>
      </c>
      <c r="D22" s="14">
        <v>100</v>
      </c>
      <c r="E22" s="14">
        <v>0</v>
      </c>
    </row>
    <row r="23" spans="1:22" ht="16.5" x14ac:dyDescent="0.2">
      <c r="A23" s="14">
        <v>20</v>
      </c>
      <c r="B23" s="14" t="s">
        <v>361</v>
      </c>
      <c r="C23" s="14" t="s">
        <v>362</v>
      </c>
      <c r="D23" s="14">
        <v>100</v>
      </c>
      <c r="E23" s="14">
        <v>0</v>
      </c>
    </row>
    <row r="24" spans="1:22" ht="16.5" x14ac:dyDescent="0.2">
      <c r="A24" s="14">
        <v>21</v>
      </c>
      <c r="B24" s="14" t="s">
        <v>363</v>
      </c>
      <c r="C24" s="14" t="s">
        <v>364</v>
      </c>
      <c r="D24" s="14">
        <v>100</v>
      </c>
      <c r="E24" s="14">
        <v>0</v>
      </c>
    </row>
    <row r="25" spans="1:22" ht="16.5" x14ac:dyDescent="0.2">
      <c r="A25" s="14">
        <v>22</v>
      </c>
      <c r="B25" s="14" t="s">
        <v>365</v>
      </c>
      <c r="C25" s="14" t="s">
        <v>366</v>
      </c>
      <c r="D25" s="14">
        <v>100</v>
      </c>
      <c r="E25" s="14">
        <v>0</v>
      </c>
    </row>
    <row r="26" spans="1:22" ht="16.5" x14ac:dyDescent="0.2">
      <c r="A26" s="14">
        <v>23</v>
      </c>
      <c r="B26" s="14" t="s">
        <v>367</v>
      </c>
      <c r="C26" s="14" t="s">
        <v>368</v>
      </c>
      <c r="D26" s="14">
        <v>100</v>
      </c>
      <c r="E26" s="14">
        <v>0</v>
      </c>
    </row>
  </sheetData>
  <mergeCells count="2">
    <mergeCell ref="S2:V2"/>
    <mergeCell ref="A2:E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B728-65CC-4DD8-A691-05809FEA2950}">
  <dimension ref="B4:AE52"/>
  <sheetViews>
    <sheetView workbookViewId="0">
      <selection activeCell="W20" sqref="W20"/>
    </sheetView>
  </sheetViews>
  <sheetFormatPr defaultRowHeight="14.25" x14ac:dyDescent="0.2"/>
  <cols>
    <col min="19" max="20" width="7.75" customWidth="1"/>
    <col min="29" max="29" width="18.375" customWidth="1"/>
    <col min="30" max="30" width="21.25" customWidth="1"/>
    <col min="31" max="31" width="19.875" customWidth="1"/>
  </cols>
  <sheetData>
    <row r="4" spans="2:31" ht="15.75" customHeight="1" x14ac:dyDescent="0.2">
      <c r="B4" s="62" t="s">
        <v>424</v>
      </c>
      <c r="C4" s="62"/>
      <c r="D4" s="62"/>
      <c r="F4" s="62" t="s">
        <v>491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</row>
    <row r="5" spans="2:31" ht="17.25" x14ac:dyDescent="0.2">
      <c r="B5" s="13" t="s">
        <v>164</v>
      </c>
      <c r="C5" s="13" t="s">
        <v>102</v>
      </c>
      <c r="D5" s="13" t="s">
        <v>253</v>
      </c>
      <c r="F5" s="13" t="s">
        <v>164</v>
      </c>
      <c r="G5" s="13" t="s">
        <v>425</v>
      </c>
      <c r="H5" s="13" t="s">
        <v>446</v>
      </c>
      <c r="I5" s="13" t="s">
        <v>444</v>
      </c>
      <c r="J5" s="13" t="s">
        <v>445</v>
      </c>
      <c r="K5" s="13" t="s">
        <v>496</v>
      </c>
      <c r="L5" s="13" t="s">
        <v>497</v>
      </c>
      <c r="M5" s="13" t="s">
        <v>505</v>
      </c>
      <c r="N5" s="13" t="s">
        <v>501</v>
      </c>
      <c r="O5" s="13" t="s">
        <v>433</v>
      </c>
      <c r="P5" s="13" t="s">
        <v>426</v>
      </c>
      <c r="Q5" s="13" t="s">
        <v>496</v>
      </c>
      <c r="R5" s="13" t="s">
        <v>497</v>
      </c>
      <c r="S5" s="13" t="s">
        <v>493</v>
      </c>
      <c r="T5" s="13" t="s">
        <v>494</v>
      </c>
      <c r="U5" s="13" t="s">
        <v>38</v>
      </c>
      <c r="V5" s="13" t="s">
        <v>495</v>
      </c>
      <c r="W5" s="13" t="s">
        <v>502</v>
      </c>
      <c r="X5" s="13" t="s">
        <v>475</v>
      </c>
      <c r="Z5" t="s">
        <v>454</v>
      </c>
      <c r="AA5" t="s">
        <v>455</v>
      </c>
      <c r="AB5" t="s">
        <v>456</v>
      </c>
      <c r="AC5" t="s">
        <v>457</v>
      </c>
      <c r="AD5" t="s">
        <v>458</v>
      </c>
      <c r="AE5" t="s">
        <v>459</v>
      </c>
    </row>
    <row r="6" spans="2:31" ht="16.5" x14ac:dyDescent="0.2">
      <c r="B6" s="14">
        <v>0</v>
      </c>
      <c r="C6" s="14">
        <v>1</v>
      </c>
      <c r="D6" s="14">
        <v>1</v>
      </c>
      <c r="F6" s="14">
        <v>0</v>
      </c>
      <c r="G6" s="14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0.3</v>
      </c>
      <c r="X6" s="14">
        <v>1</v>
      </c>
      <c r="Z6">
        <v>1</v>
      </c>
      <c r="AA6">
        <v>5</v>
      </c>
      <c r="AB6">
        <v>1.2</v>
      </c>
      <c r="AC6" t="s">
        <v>461</v>
      </c>
      <c r="AD6" t="s">
        <v>498</v>
      </c>
      <c r="AE6" t="s">
        <v>500</v>
      </c>
    </row>
    <row r="7" spans="2:31" ht="16.5" x14ac:dyDescent="0.2">
      <c r="B7" s="14">
        <v>1</v>
      </c>
      <c r="C7" s="14">
        <v>1.2</v>
      </c>
      <c r="D7" s="14">
        <v>1.1000000000000001</v>
      </c>
      <c r="F7" s="14">
        <v>1</v>
      </c>
      <c r="G7" s="14">
        <v>1.2</v>
      </c>
      <c r="H7" s="14">
        <v>200</v>
      </c>
      <c r="I7" s="29">
        <v>0</v>
      </c>
      <c r="J7" s="29">
        <v>0</v>
      </c>
      <c r="K7" s="29">
        <v>0</v>
      </c>
      <c r="L7" s="29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0.3</v>
      </c>
      <c r="X7" s="14">
        <v>2</v>
      </c>
      <c r="Z7">
        <v>2</v>
      </c>
      <c r="AA7">
        <v>30</v>
      </c>
      <c r="AB7">
        <v>1.44</v>
      </c>
      <c r="AC7" t="s">
        <v>462</v>
      </c>
      <c r="AD7" t="s">
        <v>462</v>
      </c>
      <c r="AE7" t="s">
        <v>462</v>
      </c>
    </row>
    <row r="8" spans="2:31" ht="16.5" x14ac:dyDescent="0.2">
      <c r="B8" s="14">
        <v>2</v>
      </c>
      <c r="C8" s="14">
        <v>1.44</v>
      </c>
      <c r="D8" s="14">
        <v>1.2</v>
      </c>
      <c r="F8" s="14">
        <v>2</v>
      </c>
      <c r="G8" s="14">
        <v>1.44</v>
      </c>
      <c r="H8" s="14">
        <v>200</v>
      </c>
      <c r="I8" s="29">
        <v>0</v>
      </c>
      <c r="J8" s="29">
        <v>0</v>
      </c>
      <c r="K8" s="29">
        <v>0</v>
      </c>
      <c r="L8" s="29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0.1</v>
      </c>
      <c r="V8" s="18">
        <v>0</v>
      </c>
      <c r="W8" s="18">
        <v>0.3</v>
      </c>
      <c r="X8" s="14">
        <v>3</v>
      </c>
      <c r="Z8">
        <v>3</v>
      </c>
      <c r="AA8">
        <v>60</v>
      </c>
      <c r="AB8">
        <v>1.73</v>
      </c>
      <c r="AC8" t="s">
        <v>463</v>
      </c>
      <c r="AD8" t="s">
        <v>463</v>
      </c>
      <c r="AE8" t="s">
        <v>463</v>
      </c>
    </row>
    <row r="9" spans="2:31" ht="16.5" x14ac:dyDescent="0.2">
      <c r="B9" s="14">
        <v>3</v>
      </c>
      <c r="C9" s="14">
        <v>1.73</v>
      </c>
      <c r="D9" s="14">
        <v>1.3</v>
      </c>
      <c r="F9" s="14">
        <v>3</v>
      </c>
      <c r="G9" s="14">
        <v>1.73</v>
      </c>
      <c r="H9" s="14">
        <v>200</v>
      </c>
      <c r="I9" s="29">
        <v>0</v>
      </c>
      <c r="J9" s="29">
        <v>0</v>
      </c>
      <c r="K9" s="29">
        <v>0</v>
      </c>
      <c r="L9" s="29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0.25</v>
      </c>
      <c r="U9" s="18">
        <v>0.1</v>
      </c>
      <c r="V9" s="18">
        <v>0</v>
      </c>
      <c r="W9" s="18">
        <v>0.3</v>
      </c>
      <c r="X9" s="14">
        <v>4</v>
      </c>
      <c r="Z9">
        <v>4</v>
      </c>
      <c r="AA9">
        <v>80</v>
      </c>
      <c r="AB9">
        <v>2.02</v>
      </c>
      <c r="AC9" t="s">
        <v>42</v>
      </c>
      <c r="AD9" t="s">
        <v>450</v>
      </c>
      <c r="AE9" t="s">
        <v>450</v>
      </c>
    </row>
    <row r="10" spans="2:31" ht="16.5" x14ac:dyDescent="0.2">
      <c r="B10" s="14">
        <v>4</v>
      </c>
      <c r="C10" s="14">
        <v>2.02</v>
      </c>
      <c r="D10" s="14">
        <v>1.45</v>
      </c>
      <c r="F10" s="14">
        <v>4</v>
      </c>
      <c r="G10" s="14">
        <v>2.02</v>
      </c>
      <c r="H10" s="14">
        <v>200</v>
      </c>
      <c r="I10" s="29">
        <v>0</v>
      </c>
      <c r="J10" s="29">
        <v>0</v>
      </c>
      <c r="K10" s="29">
        <v>0</v>
      </c>
      <c r="L10" s="29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0.25</v>
      </c>
      <c r="U10" s="18">
        <v>0.1</v>
      </c>
      <c r="V10" s="18">
        <v>0</v>
      </c>
      <c r="W10" s="18">
        <v>0.5</v>
      </c>
      <c r="X10" s="14">
        <v>5</v>
      </c>
      <c r="Z10">
        <v>5</v>
      </c>
      <c r="AA10">
        <v>120</v>
      </c>
      <c r="AB10">
        <v>2.34</v>
      </c>
      <c r="AC10" t="s">
        <v>450</v>
      </c>
      <c r="AD10" t="s">
        <v>51</v>
      </c>
      <c r="AE10" t="s">
        <v>61</v>
      </c>
    </row>
    <row r="11" spans="2:31" ht="16.5" x14ac:dyDescent="0.2">
      <c r="B11" s="14">
        <v>5</v>
      </c>
      <c r="C11" s="14">
        <v>2.34</v>
      </c>
      <c r="D11" s="14">
        <v>1.6</v>
      </c>
      <c r="F11" s="14">
        <v>5</v>
      </c>
      <c r="G11" s="14">
        <v>2.34</v>
      </c>
      <c r="H11" s="14">
        <v>200</v>
      </c>
      <c r="I11" s="29">
        <v>0</v>
      </c>
      <c r="J11" s="29">
        <v>0</v>
      </c>
      <c r="K11" s="29">
        <v>0</v>
      </c>
      <c r="L11" s="29">
        <v>0</v>
      </c>
      <c r="M11" s="18">
        <v>0.2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0.5</v>
      </c>
      <c r="U11" s="18">
        <v>0.1</v>
      </c>
      <c r="V11" s="18">
        <v>0</v>
      </c>
      <c r="W11" s="18">
        <v>0.5</v>
      </c>
      <c r="X11" s="14">
        <v>6</v>
      </c>
      <c r="Z11">
        <v>6</v>
      </c>
      <c r="AA11">
        <v>180</v>
      </c>
      <c r="AB11">
        <v>2.69</v>
      </c>
      <c r="AC11" t="s">
        <v>451</v>
      </c>
      <c r="AD11" t="s">
        <v>52</v>
      </c>
      <c r="AE11" t="s">
        <v>62</v>
      </c>
    </row>
    <row r="12" spans="2:31" ht="16.5" x14ac:dyDescent="0.2">
      <c r="B12" s="14">
        <v>6</v>
      </c>
      <c r="C12" s="14">
        <v>2.69</v>
      </c>
      <c r="D12" s="14">
        <v>1.75</v>
      </c>
      <c r="F12" s="14">
        <v>6</v>
      </c>
      <c r="G12" s="14">
        <v>2.69</v>
      </c>
      <c r="H12" s="14">
        <v>200</v>
      </c>
      <c r="I12" s="29">
        <v>0</v>
      </c>
      <c r="J12" s="29">
        <v>0</v>
      </c>
      <c r="K12" s="29">
        <v>0</v>
      </c>
      <c r="L12" s="29">
        <v>0</v>
      </c>
      <c r="M12" s="18">
        <v>0.2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0.5</v>
      </c>
      <c r="U12" s="18">
        <v>0.1</v>
      </c>
      <c r="V12" s="18">
        <v>0</v>
      </c>
      <c r="W12" s="18">
        <v>0.5</v>
      </c>
      <c r="X12" s="14">
        <v>7</v>
      </c>
      <c r="Z12">
        <v>7</v>
      </c>
      <c r="AA12">
        <v>250</v>
      </c>
      <c r="AB12">
        <v>3.11</v>
      </c>
      <c r="AC12" t="s">
        <v>464</v>
      </c>
      <c r="AD12" t="s">
        <v>464</v>
      </c>
      <c r="AE12" t="s">
        <v>464</v>
      </c>
    </row>
    <row r="13" spans="2:31" ht="16.5" x14ac:dyDescent="0.2">
      <c r="B13" s="14">
        <v>7</v>
      </c>
      <c r="C13" s="14">
        <v>3.11</v>
      </c>
      <c r="D13" s="14">
        <v>1.9</v>
      </c>
      <c r="F13" s="14">
        <v>7</v>
      </c>
      <c r="G13" s="14">
        <v>3.11</v>
      </c>
      <c r="H13" s="14">
        <v>200</v>
      </c>
      <c r="I13" s="29">
        <v>0</v>
      </c>
      <c r="J13" s="29">
        <v>0</v>
      </c>
      <c r="K13" s="29">
        <v>0</v>
      </c>
      <c r="L13" s="29">
        <v>0</v>
      </c>
      <c r="M13" s="18">
        <v>0.2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0.5</v>
      </c>
      <c r="U13" s="18">
        <v>0.1</v>
      </c>
      <c r="V13" s="18">
        <v>1</v>
      </c>
      <c r="W13" s="18">
        <v>0.5</v>
      </c>
      <c r="X13" s="14">
        <v>8</v>
      </c>
      <c r="Z13">
        <v>8</v>
      </c>
      <c r="AA13">
        <v>300</v>
      </c>
      <c r="AB13">
        <v>3.42</v>
      </c>
      <c r="AC13" t="s">
        <v>44</v>
      </c>
      <c r="AD13" t="s">
        <v>472</v>
      </c>
      <c r="AE13" t="s">
        <v>472</v>
      </c>
    </row>
    <row r="14" spans="2:31" ht="16.5" x14ac:dyDescent="0.2">
      <c r="B14" s="14">
        <v>8</v>
      </c>
      <c r="C14" s="14">
        <v>3.42</v>
      </c>
      <c r="D14" s="14">
        <v>2.1</v>
      </c>
      <c r="F14" s="14">
        <v>8</v>
      </c>
      <c r="G14" s="14">
        <v>3.42</v>
      </c>
      <c r="H14" s="14">
        <v>200</v>
      </c>
      <c r="I14" s="29">
        <v>0</v>
      </c>
      <c r="J14" s="29">
        <v>0</v>
      </c>
      <c r="K14" s="29">
        <v>0</v>
      </c>
      <c r="L14" s="29">
        <v>0</v>
      </c>
      <c r="M14" s="18">
        <v>0.2</v>
      </c>
      <c r="N14" s="18">
        <v>0</v>
      </c>
      <c r="O14" s="18">
        <v>0.4</v>
      </c>
      <c r="P14" s="18">
        <v>0</v>
      </c>
      <c r="Q14" s="18">
        <v>0</v>
      </c>
      <c r="R14" s="18">
        <v>0</v>
      </c>
      <c r="S14" s="18">
        <v>0</v>
      </c>
      <c r="T14" s="18">
        <v>0.5</v>
      </c>
      <c r="U14" s="18">
        <v>0.1</v>
      </c>
      <c r="V14" s="18">
        <v>1</v>
      </c>
      <c r="W14" s="18">
        <v>0.5</v>
      </c>
      <c r="X14" s="14">
        <v>9</v>
      </c>
      <c r="Z14">
        <v>9</v>
      </c>
      <c r="AA14">
        <v>350</v>
      </c>
      <c r="AB14">
        <v>3.76</v>
      </c>
      <c r="AC14" t="s">
        <v>465</v>
      </c>
      <c r="AD14" t="s">
        <v>464</v>
      </c>
      <c r="AE14" t="s">
        <v>40</v>
      </c>
    </row>
    <row r="15" spans="2:31" ht="16.5" x14ac:dyDescent="0.2">
      <c r="B15" s="14">
        <v>9</v>
      </c>
      <c r="C15" s="14">
        <v>3.76</v>
      </c>
      <c r="D15" s="14">
        <v>2.2999999999999998</v>
      </c>
      <c r="F15" s="14">
        <v>9</v>
      </c>
      <c r="G15" s="14">
        <v>3.76</v>
      </c>
      <c r="H15" s="14">
        <v>200</v>
      </c>
      <c r="I15" s="29">
        <v>0</v>
      </c>
      <c r="J15" s="29">
        <v>0</v>
      </c>
      <c r="K15" s="29">
        <v>0</v>
      </c>
      <c r="L15" s="29">
        <v>0</v>
      </c>
      <c r="M15" s="18">
        <v>0.2</v>
      </c>
      <c r="N15" s="18">
        <v>0</v>
      </c>
      <c r="O15" s="18">
        <v>0.4</v>
      </c>
      <c r="P15" s="18">
        <v>0</v>
      </c>
      <c r="Q15" s="18">
        <v>0</v>
      </c>
      <c r="R15" s="18">
        <v>0</v>
      </c>
      <c r="S15" s="18">
        <v>0</v>
      </c>
      <c r="T15" s="18">
        <v>1.1000000000000001</v>
      </c>
      <c r="U15" s="18">
        <v>0.1</v>
      </c>
      <c r="V15" s="18">
        <v>1</v>
      </c>
      <c r="W15" s="18">
        <v>0.5</v>
      </c>
      <c r="X15" s="14">
        <v>10</v>
      </c>
      <c r="Z15">
        <v>10</v>
      </c>
      <c r="AA15">
        <v>400</v>
      </c>
      <c r="AB15">
        <v>4.1399999999999997</v>
      </c>
      <c r="AC15" t="s">
        <v>466</v>
      </c>
      <c r="AD15" t="s">
        <v>467</v>
      </c>
      <c r="AE15" t="s">
        <v>468</v>
      </c>
    </row>
    <row r="16" spans="2:31" ht="16.5" x14ac:dyDescent="0.2">
      <c r="B16" s="14">
        <v>10</v>
      </c>
      <c r="C16" s="14">
        <v>4.1399999999999997</v>
      </c>
      <c r="D16" s="14">
        <v>2.5</v>
      </c>
      <c r="F16" s="14">
        <v>10</v>
      </c>
      <c r="G16" s="14">
        <v>4.1399999999999997</v>
      </c>
      <c r="H16" s="14">
        <v>200</v>
      </c>
      <c r="I16" s="29">
        <v>0</v>
      </c>
      <c r="J16" s="29">
        <v>0</v>
      </c>
      <c r="K16" s="29">
        <v>0</v>
      </c>
      <c r="L16" s="29">
        <v>0</v>
      </c>
      <c r="M16" s="18">
        <v>0.2</v>
      </c>
      <c r="N16" s="18">
        <v>0.25</v>
      </c>
      <c r="O16" s="18">
        <v>0.4</v>
      </c>
      <c r="P16" s="18">
        <v>0</v>
      </c>
      <c r="Q16" s="18">
        <v>0</v>
      </c>
      <c r="R16" s="18">
        <v>0</v>
      </c>
      <c r="S16" s="18">
        <v>0</v>
      </c>
      <c r="T16" s="18">
        <v>1.1000000000000001</v>
      </c>
      <c r="U16" s="18">
        <v>0.1</v>
      </c>
      <c r="V16" s="18">
        <v>1</v>
      </c>
      <c r="W16" s="18">
        <v>0.5</v>
      </c>
      <c r="X16" s="14">
        <v>11</v>
      </c>
      <c r="Z16">
        <v>11</v>
      </c>
      <c r="AA16">
        <v>450</v>
      </c>
      <c r="AB16">
        <v>4.55</v>
      </c>
      <c r="AC16" t="s">
        <v>464</v>
      </c>
      <c r="AD16" t="s">
        <v>469</v>
      </c>
      <c r="AE16" t="s">
        <v>469</v>
      </c>
    </row>
    <row r="17" spans="2:31" ht="16.5" x14ac:dyDescent="0.2">
      <c r="B17" s="14">
        <v>11</v>
      </c>
      <c r="C17" s="14">
        <v>4.55</v>
      </c>
      <c r="D17" s="14">
        <v>2.75</v>
      </c>
      <c r="F17" s="14">
        <v>11</v>
      </c>
      <c r="G17" s="14">
        <v>4.55</v>
      </c>
      <c r="H17" s="14">
        <v>200</v>
      </c>
      <c r="I17" s="29">
        <v>0</v>
      </c>
      <c r="J17" s="29">
        <v>0</v>
      </c>
      <c r="K17" s="29">
        <v>0</v>
      </c>
      <c r="L17" s="29">
        <v>0</v>
      </c>
      <c r="M17" s="18">
        <v>0.2</v>
      </c>
      <c r="N17" s="18">
        <v>0.25</v>
      </c>
      <c r="O17" s="18">
        <v>0.4</v>
      </c>
      <c r="P17" s="18">
        <v>0</v>
      </c>
      <c r="Q17" s="18">
        <v>0</v>
      </c>
      <c r="R17" s="18">
        <v>0</v>
      </c>
      <c r="S17" s="18">
        <v>0</v>
      </c>
      <c r="T17" s="18">
        <v>1.1000000000000001</v>
      </c>
      <c r="U17" s="18">
        <v>0.1</v>
      </c>
      <c r="V17" s="18">
        <v>2</v>
      </c>
      <c r="W17" s="18">
        <v>0.5</v>
      </c>
      <c r="X17" s="14">
        <v>12</v>
      </c>
      <c r="Z17">
        <v>12</v>
      </c>
      <c r="AA17">
        <v>500</v>
      </c>
      <c r="AB17">
        <v>5.01</v>
      </c>
      <c r="AC17" t="s">
        <v>470</v>
      </c>
      <c r="AD17" t="s">
        <v>470</v>
      </c>
      <c r="AE17" t="s">
        <v>470</v>
      </c>
    </row>
    <row r="18" spans="2:31" ht="16.5" x14ac:dyDescent="0.2">
      <c r="B18" s="14">
        <v>12</v>
      </c>
      <c r="C18" s="14">
        <v>5.01</v>
      </c>
      <c r="D18" s="14">
        <v>3</v>
      </c>
      <c r="F18" s="14">
        <v>12</v>
      </c>
      <c r="G18" s="14">
        <v>5.01</v>
      </c>
      <c r="H18" s="14">
        <v>200</v>
      </c>
      <c r="I18" s="29">
        <v>0</v>
      </c>
      <c r="J18" s="29">
        <v>0</v>
      </c>
      <c r="K18" s="29">
        <v>0</v>
      </c>
      <c r="L18" s="29">
        <v>0</v>
      </c>
      <c r="M18" s="18">
        <v>0.2</v>
      </c>
      <c r="N18" s="18">
        <v>0.25</v>
      </c>
      <c r="O18" s="18">
        <v>0.4</v>
      </c>
      <c r="P18" s="18">
        <v>0</v>
      </c>
      <c r="Q18" s="18">
        <v>0</v>
      </c>
      <c r="R18" s="18">
        <v>0</v>
      </c>
      <c r="S18" s="18">
        <v>0</v>
      </c>
      <c r="T18" s="18">
        <v>1.45</v>
      </c>
      <c r="U18" s="18">
        <v>0.1</v>
      </c>
      <c r="V18" s="18">
        <v>2</v>
      </c>
      <c r="W18" s="18">
        <v>0.5</v>
      </c>
      <c r="X18" s="14">
        <v>15</v>
      </c>
    </row>
    <row r="21" spans="2:31" ht="20.25" x14ac:dyDescent="0.2">
      <c r="F21" s="62" t="s">
        <v>492</v>
      </c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</row>
    <row r="22" spans="2:31" ht="17.25" x14ac:dyDescent="0.2">
      <c r="F22" s="13" t="s">
        <v>164</v>
      </c>
      <c r="G22" s="13" t="s">
        <v>425</v>
      </c>
      <c r="H22" s="13" t="s">
        <v>437</v>
      </c>
      <c r="I22" s="13" t="s">
        <v>444</v>
      </c>
      <c r="J22" s="13" t="s">
        <v>445</v>
      </c>
      <c r="K22" s="13" t="s">
        <v>496</v>
      </c>
      <c r="L22" s="13" t="s">
        <v>497</v>
      </c>
      <c r="M22" s="13" t="s">
        <v>505</v>
      </c>
      <c r="N22" s="13" t="s">
        <v>501</v>
      </c>
      <c r="O22" s="13" t="s">
        <v>433</v>
      </c>
      <c r="P22" s="13" t="s">
        <v>426</v>
      </c>
      <c r="Q22" s="13" t="s">
        <v>496</v>
      </c>
      <c r="R22" s="13" t="s">
        <v>497</v>
      </c>
      <c r="S22" s="13" t="s">
        <v>493</v>
      </c>
      <c r="T22" s="13" t="s">
        <v>494</v>
      </c>
      <c r="U22" s="13" t="s">
        <v>38</v>
      </c>
      <c r="V22" s="13" t="s">
        <v>495</v>
      </c>
      <c r="W22" s="13" t="s">
        <v>502</v>
      </c>
      <c r="X22" s="13" t="s">
        <v>475</v>
      </c>
    </row>
    <row r="23" spans="2:31" ht="16.5" x14ac:dyDescent="0.2">
      <c r="F23" s="14">
        <v>0</v>
      </c>
      <c r="G23" s="14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4">
        <v>15</v>
      </c>
    </row>
    <row r="24" spans="2:31" ht="16.5" x14ac:dyDescent="0.2">
      <c r="F24" s="14">
        <v>1</v>
      </c>
      <c r="G24" s="14">
        <v>1.2</v>
      </c>
      <c r="H24" s="29">
        <v>0</v>
      </c>
      <c r="I24" s="29">
        <v>200</v>
      </c>
      <c r="J24" s="29">
        <v>0</v>
      </c>
      <c r="K24" s="29">
        <v>0</v>
      </c>
      <c r="L24" s="29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4">
        <v>30</v>
      </c>
    </row>
    <row r="25" spans="2:31" ht="16.5" x14ac:dyDescent="0.2">
      <c r="F25" s="14">
        <v>2</v>
      </c>
      <c r="G25" s="14">
        <v>1.44</v>
      </c>
      <c r="H25" s="29">
        <v>0</v>
      </c>
      <c r="I25" s="29">
        <v>200</v>
      </c>
      <c r="J25" s="29">
        <v>0</v>
      </c>
      <c r="K25" s="29">
        <v>0</v>
      </c>
      <c r="L25" s="29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0.1</v>
      </c>
      <c r="V25" s="18">
        <v>0</v>
      </c>
      <c r="W25" s="18">
        <v>0</v>
      </c>
      <c r="X25" s="14">
        <v>45</v>
      </c>
    </row>
    <row r="26" spans="2:31" ht="16.5" x14ac:dyDescent="0.2">
      <c r="F26" s="14">
        <v>3</v>
      </c>
      <c r="G26" s="14">
        <v>1.73</v>
      </c>
      <c r="H26" s="29">
        <v>0</v>
      </c>
      <c r="I26" s="29">
        <v>200</v>
      </c>
      <c r="J26" s="29">
        <v>0</v>
      </c>
      <c r="K26" s="29">
        <v>0</v>
      </c>
      <c r="L26" s="29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0.25</v>
      </c>
      <c r="T26" s="18">
        <v>0</v>
      </c>
      <c r="U26" s="18">
        <v>0.1</v>
      </c>
      <c r="V26" s="18">
        <v>0</v>
      </c>
      <c r="W26" s="18">
        <v>0</v>
      </c>
      <c r="X26" s="14">
        <v>60</v>
      </c>
    </row>
    <row r="27" spans="2:31" ht="16.5" x14ac:dyDescent="0.2">
      <c r="F27" s="14">
        <v>4</v>
      </c>
      <c r="G27" s="14">
        <v>2.02</v>
      </c>
      <c r="H27" s="29">
        <v>0</v>
      </c>
      <c r="I27" s="29">
        <v>200</v>
      </c>
      <c r="J27" s="29">
        <v>0</v>
      </c>
      <c r="K27" s="29">
        <v>0</v>
      </c>
      <c r="L27" s="29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0.25</v>
      </c>
      <c r="T27" s="18">
        <v>0.25</v>
      </c>
      <c r="U27" s="18">
        <v>0.1</v>
      </c>
      <c r="V27" s="18">
        <v>0</v>
      </c>
      <c r="W27" s="18">
        <v>0</v>
      </c>
      <c r="X27" s="14">
        <v>75</v>
      </c>
    </row>
    <row r="28" spans="2:31" ht="16.5" x14ac:dyDescent="0.2">
      <c r="F28" s="14">
        <v>5</v>
      </c>
      <c r="G28" s="14">
        <v>2.34</v>
      </c>
      <c r="H28" s="29">
        <v>0</v>
      </c>
      <c r="I28" s="29">
        <v>200</v>
      </c>
      <c r="J28" s="29">
        <v>0</v>
      </c>
      <c r="K28" s="29">
        <v>0</v>
      </c>
      <c r="L28" s="29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0.6</v>
      </c>
      <c r="T28" s="18">
        <v>0.25</v>
      </c>
      <c r="U28" s="18">
        <v>0.1</v>
      </c>
      <c r="V28" s="18">
        <v>0</v>
      </c>
      <c r="W28" s="18">
        <v>0</v>
      </c>
      <c r="X28" s="14">
        <v>90</v>
      </c>
    </row>
    <row r="29" spans="2:31" ht="16.5" x14ac:dyDescent="0.2">
      <c r="F29" s="14">
        <v>6</v>
      </c>
      <c r="G29" s="14">
        <v>2.69</v>
      </c>
      <c r="H29" s="29">
        <v>0</v>
      </c>
      <c r="I29" s="29">
        <v>200</v>
      </c>
      <c r="J29" s="29">
        <v>0</v>
      </c>
      <c r="K29" s="29">
        <v>0</v>
      </c>
      <c r="L29" s="29">
        <v>0</v>
      </c>
      <c r="M29" s="18">
        <v>0</v>
      </c>
      <c r="N29" s="18">
        <v>0</v>
      </c>
      <c r="O29" s="18">
        <v>0.3</v>
      </c>
      <c r="P29" s="18">
        <v>0</v>
      </c>
      <c r="Q29" s="18">
        <v>0</v>
      </c>
      <c r="R29" s="18">
        <v>0</v>
      </c>
      <c r="S29" s="18">
        <v>0.6</v>
      </c>
      <c r="T29" s="18">
        <v>0.25</v>
      </c>
      <c r="U29" s="18">
        <v>0.1</v>
      </c>
      <c r="V29" s="18">
        <v>0</v>
      </c>
      <c r="W29" s="18">
        <v>0</v>
      </c>
      <c r="X29" s="14">
        <v>105</v>
      </c>
    </row>
    <row r="30" spans="2:31" ht="16.5" x14ac:dyDescent="0.2">
      <c r="F30" s="14">
        <v>7</v>
      </c>
      <c r="G30" s="14">
        <v>3.11</v>
      </c>
      <c r="H30" s="29">
        <v>0</v>
      </c>
      <c r="I30" s="29">
        <v>200</v>
      </c>
      <c r="J30" s="29">
        <v>0</v>
      </c>
      <c r="K30" s="29">
        <v>0</v>
      </c>
      <c r="L30" s="29">
        <v>0</v>
      </c>
      <c r="M30" s="18">
        <v>0</v>
      </c>
      <c r="N30" s="18">
        <v>0</v>
      </c>
      <c r="O30" s="18">
        <v>0.3</v>
      </c>
      <c r="P30" s="18">
        <v>0</v>
      </c>
      <c r="Q30" s="18">
        <v>0</v>
      </c>
      <c r="R30" s="18">
        <v>0</v>
      </c>
      <c r="S30" s="18">
        <v>0.6</v>
      </c>
      <c r="T30" s="18">
        <v>0.25</v>
      </c>
      <c r="U30" s="18">
        <v>0.1</v>
      </c>
      <c r="V30" s="18">
        <v>1</v>
      </c>
      <c r="W30" s="18">
        <v>0</v>
      </c>
      <c r="X30" s="14">
        <v>120</v>
      </c>
    </row>
    <row r="31" spans="2:31" ht="16.5" x14ac:dyDescent="0.2">
      <c r="F31" s="14">
        <v>8</v>
      </c>
      <c r="G31" s="14">
        <v>3.42</v>
      </c>
      <c r="H31" s="29">
        <v>0</v>
      </c>
      <c r="I31" s="29">
        <v>200</v>
      </c>
      <c r="J31" s="29">
        <v>0</v>
      </c>
      <c r="K31" s="29">
        <v>0</v>
      </c>
      <c r="L31" s="29">
        <v>0</v>
      </c>
      <c r="M31" s="18">
        <v>0</v>
      </c>
      <c r="N31" s="18">
        <v>0</v>
      </c>
      <c r="O31" s="18">
        <v>0.3</v>
      </c>
      <c r="P31" s="18">
        <v>0</v>
      </c>
      <c r="Q31" s="18">
        <v>0</v>
      </c>
      <c r="R31" s="18">
        <v>0</v>
      </c>
      <c r="S31" s="18">
        <v>0.6</v>
      </c>
      <c r="T31" s="18">
        <v>0.55000000000000004</v>
      </c>
      <c r="U31" s="18">
        <v>0.1</v>
      </c>
      <c r="V31" s="18">
        <v>1</v>
      </c>
      <c r="W31" s="18">
        <v>0</v>
      </c>
      <c r="X31" s="14">
        <v>135</v>
      </c>
    </row>
    <row r="32" spans="2:31" ht="16.5" x14ac:dyDescent="0.2">
      <c r="F32" s="14">
        <v>9</v>
      </c>
      <c r="G32" s="14">
        <v>3.76</v>
      </c>
      <c r="H32" s="29">
        <v>0</v>
      </c>
      <c r="I32" s="29">
        <v>200</v>
      </c>
      <c r="J32" s="29">
        <v>0</v>
      </c>
      <c r="K32" s="29">
        <v>0</v>
      </c>
      <c r="L32" s="29">
        <v>0</v>
      </c>
      <c r="M32" s="18">
        <v>0</v>
      </c>
      <c r="N32" s="18">
        <v>0</v>
      </c>
      <c r="O32" s="18">
        <v>0.3</v>
      </c>
      <c r="P32" s="18">
        <v>0</v>
      </c>
      <c r="Q32" s="18">
        <v>0</v>
      </c>
      <c r="R32" s="18">
        <v>0</v>
      </c>
      <c r="S32" s="18">
        <v>0.6</v>
      </c>
      <c r="T32" s="18">
        <v>0.55000000000000004</v>
      </c>
      <c r="U32" s="18">
        <v>0.1</v>
      </c>
      <c r="V32" s="18">
        <v>2</v>
      </c>
      <c r="W32" s="18">
        <v>0</v>
      </c>
      <c r="X32" s="14">
        <v>150</v>
      </c>
    </row>
    <row r="33" spans="6:28" ht="16.5" x14ac:dyDescent="0.2">
      <c r="F33" s="14">
        <v>10</v>
      </c>
      <c r="G33" s="14">
        <v>4.1399999999999997</v>
      </c>
      <c r="H33" s="29">
        <v>0</v>
      </c>
      <c r="I33" s="29">
        <v>200</v>
      </c>
      <c r="J33" s="29">
        <v>0</v>
      </c>
      <c r="K33" s="29">
        <v>0</v>
      </c>
      <c r="L33" s="29">
        <v>0</v>
      </c>
      <c r="M33" s="18">
        <v>0</v>
      </c>
      <c r="N33" s="18">
        <v>0.25</v>
      </c>
      <c r="O33" s="18">
        <v>0.3</v>
      </c>
      <c r="P33" s="18">
        <v>0.25</v>
      </c>
      <c r="Q33" s="18">
        <v>0</v>
      </c>
      <c r="R33" s="18">
        <v>0</v>
      </c>
      <c r="S33" s="18">
        <v>0.6</v>
      </c>
      <c r="T33" s="18">
        <v>0.55000000000000004</v>
      </c>
      <c r="U33" s="18">
        <v>0.1</v>
      </c>
      <c r="V33" s="18">
        <v>2</v>
      </c>
      <c r="W33" s="18">
        <v>0</v>
      </c>
      <c r="X33" s="14">
        <v>165</v>
      </c>
    </row>
    <row r="34" spans="6:28" ht="16.5" x14ac:dyDescent="0.2">
      <c r="F34" s="14">
        <v>11</v>
      </c>
      <c r="G34" s="14">
        <v>4.55</v>
      </c>
      <c r="H34" s="29">
        <v>0</v>
      </c>
      <c r="I34" s="29">
        <v>200</v>
      </c>
      <c r="J34" s="29">
        <v>0</v>
      </c>
      <c r="K34" s="29">
        <v>0</v>
      </c>
      <c r="L34" s="29">
        <v>0</v>
      </c>
      <c r="M34" s="18">
        <v>0</v>
      </c>
      <c r="N34" s="18">
        <v>0.25</v>
      </c>
      <c r="O34" s="18">
        <v>0.3</v>
      </c>
      <c r="P34" s="18">
        <v>0.25</v>
      </c>
      <c r="Q34" s="18">
        <v>0</v>
      </c>
      <c r="R34" s="18">
        <v>0</v>
      </c>
      <c r="S34" s="18">
        <v>1</v>
      </c>
      <c r="T34" s="18">
        <v>0.55000000000000004</v>
      </c>
      <c r="U34" s="18">
        <v>0.1</v>
      </c>
      <c r="V34" s="18">
        <v>2</v>
      </c>
      <c r="W34" s="18">
        <v>0</v>
      </c>
      <c r="X34" s="14">
        <v>180</v>
      </c>
    </row>
    <row r="35" spans="6:28" ht="16.5" x14ac:dyDescent="0.2">
      <c r="F35" s="14">
        <v>12</v>
      </c>
      <c r="G35" s="14">
        <v>5.01</v>
      </c>
      <c r="H35" s="29">
        <v>0</v>
      </c>
      <c r="I35" s="29">
        <v>200</v>
      </c>
      <c r="J35" s="29">
        <v>0</v>
      </c>
      <c r="K35" s="29">
        <v>0</v>
      </c>
      <c r="L35" s="29">
        <v>0</v>
      </c>
      <c r="M35" s="18">
        <v>0</v>
      </c>
      <c r="N35" s="18">
        <v>0.25</v>
      </c>
      <c r="O35" s="18">
        <v>0.3</v>
      </c>
      <c r="P35" s="18">
        <v>0.25</v>
      </c>
      <c r="Q35" s="18">
        <v>0</v>
      </c>
      <c r="R35" s="18">
        <v>0</v>
      </c>
      <c r="S35" s="18">
        <v>1</v>
      </c>
      <c r="T35" s="18">
        <v>0.9</v>
      </c>
      <c r="U35" s="18">
        <v>0.1</v>
      </c>
      <c r="V35" s="18">
        <v>2</v>
      </c>
      <c r="W35" s="18">
        <v>0</v>
      </c>
      <c r="X35" s="14">
        <v>200</v>
      </c>
    </row>
    <row r="38" spans="6:28" ht="20.25" x14ac:dyDescent="0.2">
      <c r="F38" s="62" t="s">
        <v>507</v>
      </c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</row>
    <row r="39" spans="6:28" ht="17.25" x14ac:dyDescent="0.2">
      <c r="F39" s="13" t="s">
        <v>164</v>
      </c>
      <c r="G39" s="13" t="s">
        <v>425</v>
      </c>
      <c r="H39" s="13" t="s">
        <v>437</v>
      </c>
      <c r="I39" s="13" t="s">
        <v>444</v>
      </c>
      <c r="J39" s="13" t="s">
        <v>445</v>
      </c>
      <c r="K39" s="13" t="s">
        <v>496</v>
      </c>
      <c r="L39" s="13" t="s">
        <v>497</v>
      </c>
      <c r="M39" s="13" t="s">
        <v>505</v>
      </c>
      <c r="N39" s="13" t="s">
        <v>501</v>
      </c>
      <c r="O39" s="13" t="s">
        <v>433</v>
      </c>
      <c r="P39" s="13" t="s">
        <v>426</v>
      </c>
      <c r="Q39" s="13" t="s">
        <v>496</v>
      </c>
      <c r="R39" s="13" t="s">
        <v>497</v>
      </c>
      <c r="S39" s="13" t="s">
        <v>493</v>
      </c>
      <c r="T39" s="13" t="s">
        <v>494</v>
      </c>
      <c r="U39" s="13" t="s">
        <v>38</v>
      </c>
      <c r="V39" s="13" t="s">
        <v>495</v>
      </c>
      <c r="W39" s="13" t="s">
        <v>502</v>
      </c>
      <c r="X39" s="13" t="s">
        <v>475</v>
      </c>
    </row>
    <row r="40" spans="6:28" ht="16.5" x14ac:dyDescent="0.2">
      <c r="F40" s="14">
        <v>0</v>
      </c>
      <c r="G40" s="14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4">
        <v>25</v>
      </c>
    </row>
    <row r="41" spans="6:28" ht="16.5" x14ac:dyDescent="0.2">
      <c r="F41" s="14">
        <v>1</v>
      </c>
      <c r="G41" s="14">
        <v>1.2</v>
      </c>
      <c r="H41" s="29">
        <v>0</v>
      </c>
      <c r="I41" s="29">
        <v>0</v>
      </c>
      <c r="J41" s="29">
        <v>0</v>
      </c>
      <c r="K41" s="29">
        <v>0</v>
      </c>
      <c r="L41" s="29">
        <v>200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4">
        <v>50</v>
      </c>
      <c r="Z41" t="s">
        <v>499</v>
      </c>
    </row>
    <row r="42" spans="6:28" ht="16.5" x14ac:dyDescent="0.2">
      <c r="F42" s="14">
        <v>2</v>
      </c>
      <c r="G42" s="14">
        <v>1.44</v>
      </c>
      <c r="H42" s="29">
        <v>0</v>
      </c>
      <c r="I42" s="29">
        <v>0</v>
      </c>
      <c r="J42" s="29">
        <v>0</v>
      </c>
      <c r="K42" s="29">
        <v>0</v>
      </c>
      <c r="L42" s="29">
        <v>200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0.1</v>
      </c>
      <c r="V42" s="18">
        <v>0</v>
      </c>
      <c r="W42" s="18">
        <v>0</v>
      </c>
      <c r="X42" s="14">
        <v>75</v>
      </c>
      <c r="Z42" t="s">
        <v>462</v>
      </c>
    </row>
    <row r="43" spans="6:28" ht="16.5" x14ac:dyDescent="0.2">
      <c r="F43" s="14">
        <v>3</v>
      </c>
      <c r="G43" s="14">
        <v>1.73</v>
      </c>
      <c r="H43" s="29">
        <v>0</v>
      </c>
      <c r="I43" s="29">
        <v>0</v>
      </c>
      <c r="J43" s="29">
        <v>0</v>
      </c>
      <c r="K43" s="29">
        <v>0</v>
      </c>
      <c r="L43" s="29">
        <v>200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0.25</v>
      </c>
      <c r="T43" s="18">
        <v>0</v>
      </c>
      <c r="U43" s="18">
        <v>0.1</v>
      </c>
      <c r="V43" s="18">
        <v>0</v>
      </c>
      <c r="W43" s="18">
        <v>0</v>
      </c>
      <c r="X43" s="14">
        <v>100</v>
      </c>
      <c r="Z43" t="s">
        <v>463</v>
      </c>
    </row>
    <row r="44" spans="6:28" ht="16.5" x14ac:dyDescent="0.2">
      <c r="F44" s="14">
        <v>4</v>
      </c>
      <c r="G44" s="14">
        <v>2.02</v>
      </c>
      <c r="H44" s="29">
        <v>0</v>
      </c>
      <c r="I44" s="29">
        <v>0</v>
      </c>
      <c r="J44" s="29">
        <v>0</v>
      </c>
      <c r="K44" s="29">
        <v>0</v>
      </c>
      <c r="L44" s="29">
        <v>200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0.25</v>
      </c>
      <c r="T44" s="18">
        <v>0.25</v>
      </c>
      <c r="U44" s="18">
        <v>0.1</v>
      </c>
      <c r="V44" s="18">
        <v>0</v>
      </c>
      <c r="W44" s="18">
        <v>0</v>
      </c>
      <c r="X44" s="14">
        <v>125</v>
      </c>
      <c r="Z44" t="s">
        <v>450</v>
      </c>
    </row>
    <row r="45" spans="6:28" ht="16.5" x14ac:dyDescent="0.2">
      <c r="F45" s="14">
        <v>5</v>
      </c>
      <c r="G45" s="14">
        <v>2.34</v>
      </c>
      <c r="H45" s="29">
        <v>0</v>
      </c>
      <c r="I45" s="29">
        <v>0</v>
      </c>
      <c r="J45" s="29">
        <v>0</v>
      </c>
      <c r="K45" s="29">
        <v>0</v>
      </c>
      <c r="L45" s="29">
        <v>200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0.6</v>
      </c>
      <c r="T45" s="18">
        <v>0.25</v>
      </c>
      <c r="U45" s="18">
        <v>0.1</v>
      </c>
      <c r="V45" s="18">
        <v>0</v>
      </c>
      <c r="W45" s="18">
        <v>0</v>
      </c>
      <c r="X45" s="14">
        <v>150</v>
      </c>
      <c r="Z45" t="s">
        <v>61</v>
      </c>
    </row>
    <row r="46" spans="6:28" ht="16.5" x14ac:dyDescent="0.2">
      <c r="F46" s="14">
        <v>6</v>
      </c>
      <c r="G46" s="14">
        <v>2.69</v>
      </c>
      <c r="H46" s="29">
        <v>0</v>
      </c>
      <c r="I46" s="29">
        <v>0</v>
      </c>
      <c r="J46" s="29">
        <v>0</v>
      </c>
      <c r="K46" s="29">
        <v>0</v>
      </c>
      <c r="L46" s="29">
        <v>200</v>
      </c>
      <c r="M46" s="18">
        <v>0</v>
      </c>
      <c r="N46" s="18">
        <v>0</v>
      </c>
      <c r="O46" s="18">
        <v>0.3</v>
      </c>
      <c r="P46" s="18">
        <v>0</v>
      </c>
      <c r="Q46" s="18">
        <v>0.3</v>
      </c>
      <c r="R46" s="18">
        <v>0</v>
      </c>
      <c r="S46" s="18">
        <v>0.6</v>
      </c>
      <c r="T46" s="18">
        <v>0.25</v>
      </c>
      <c r="U46" s="18">
        <v>0.1</v>
      </c>
      <c r="V46" s="18">
        <v>0</v>
      </c>
      <c r="W46" s="18">
        <v>0</v>
      </c>
      <c r="X46" s="14">
        <v>175</v>
      </c>
      <c r="Z46" t="s">
        <v>62</v>
      </c>
      <c r="AB46" t="s">
        <v>451</v>
      </c>
    </row>
    <row r="47" spans="6:28" ht="16.5" x14ac:dyDescent="0.2">
      <c r="F47" s="14">
        <v>7</v>
      </c>
      <c r="G47" s="14">
        <v>3.11</v>
      </c>
      <c r="H47" s="29">
        <v>0</v>
      </c>
      <c r="I47" s="29">
        <v>0</v>
      </c>
      <c r="J47" s="29">
        <v>0</v>
      </c>
      <c r="K47" s="29">
        <v>0</v>
      </c>
      <c r="L47" s="29">
        <v>200</v>
      </c>
      <c r="M47" s="18">
        <v>0</v>
      </c>
      <c r="N47" s="18">
        <v>0</v>
      </c>
      <c r="O47" s="18">
        <v>0.3</v>
      </c>
      <c r="P47" s="18">
        <v>0</v>
      </c>
      <c r="Q47" s="18">
        <v>0.3</v>
      </c>
      <c r="R47" s="18">
        <v>0</v>
      </c>
      <c r="S47" s="18">
        <v>0.6</v>
      </c>
      <c r="T47" s="18">
        <v>0.25</v>
      </c>
      <c r="U47" s="18">
        <v>0.1</v>
      </c>
      <c r="V47" s="18">
        <v>1</v>
      </c>
      <c r="W47" s="18">
        <v>0</v>
      </c>
      <c r="X47" s="14">
        <v>200</v>
      </c>
      <c r="Z47" t="s">
        <v>464</v>
      </c>
    </row>
    <row r="48" spans="6:28" ht="16.5" x14ac:dyDescent="0.2">
      <c r="F48" s="14">
        <v>8</v>
      </c>
      <c r="G48" s="14">
        <v>3.42</v>
      </c>
      <c r="H48" s="29">
        <v>0</v>
      </c>
      <c r="I48" s="29">
        <v>0</v>
      </c>
      <c r="J48" s="29">
        <v>0</v>
      </c>
      <c r="K48" s="29">
        <v>0</v>
      </c>
      <c r="L48" s="29">
        <v>200</v>
      </c>
      <c r="M48" s="18">
        <v>0</v>
      </c>
      <c r="N48" s="18">
        <v>0</v>
      </c>
      <c r="O48" s="18">
        <v>0.7</v>
      </c>
      <c r="P48" s="18">
        <v>0</v>
      </c>
      <c r="Q48" s="18">
        <v>0.3</v>
      </c>
      <c r="R48" s="18">
        <v>0</v>
      </c>
      <c r="S48" s="18">
        <v>0.6</v>
      </c>
      <c r="T48" s="18">
        <v>0.25</v>
      </c>
      <c r="U48" s="18">
        <v>0.1</v>
      </c>
      <c r="V48" s="18">
        <v>1</v>
      </c>
      <c r="W48" s="18">
        <v>0</v>
      </c>
      <c r="X48" s="14">
        <v>225</v>
      </c>
      <c r="Z48" t="s">
        <v>503</v>
      </c>
    </row>
    <row r="49" spans="6:26" ht="16.5" x14ac:dyDescent="0.2">
      <c r="F49" s="14">
        <v>9</v>
      </c>
      <c r="G49" s="14">
        <v>3.76</v>
      </c>
      <c r="H49" s="29">
        <v>0</v>
      </c>
      <c r="I49" s="29">
        <v>0</v>
      </c>
      <c r="J49" s="29">
        <v>0</v>
      </c>
      <c r="K49" s="29">
        <v>0</v>
      </c>
      <c r="L49" s="29">
        <v>200</v>
      </c>
      <c r="M49" s="18">
        <v>0</v>
      </c>
      <c r="N49" s="18">
        <v>0</v>
      </c>
      <c r="O49" s="18">
        <v>0.7</v>
      </c>
      <c r="P49" s="18">
        <v>0</v>
      </c>
      <c r="Q49" s="18">
        <v>0.3</v>
      </c>
      <c r="R49" s="18">
        <v>0</v>
      </c>
      <c r="S49" s="18">
        <v>0.6</v>
      </c>
      <c r="T49" s="18">
        <v>0.25</v>
      </c>
      <c r="U49" s="18">
        <v>0.2</v>
      </c>
      <c r="V49" s="18">
        <v>1</v>
      </c>
      <c r="W49" s="18">
        <v>0</v>
      </c>
      <c r="X49" s="14">
        <v>250</v>
      </c>
      <c r="Z49" t="s">
        <v>40</v>
      </c>
    </row>
    <row r="50" spans="6:26" ht="16.5" x14ac:dyDescent="0.2">
      <c r="F50" s="14">
        <v>10</v>
      </c>
      <c r="G50" s="14">
        <v>4.1399999999999997</v>
      </c>
      <c r="H50" s="29">
        <v>0</v>
      </c>
      <c r="I50" s="29">
        <v>0</v>
      </c>
      <c r="J50" s="29">
        <v>0</v>
      </c>
      <c r="K50" s="29">
        <v>0</v>
      </c>
      <c r="L50" s="29">
        <v>200</v>
      </c>
      <c r="M50" s="18">
        <v>0</v>
      </c>
      <c r="N50" s="18">
        <v>0.25</v>
      </c>
      <c r="O50" s="18">
        <v>0.7</v>
      </c>
      <c r="P50" s="18">
        <v>0.25</v>
      </c>
      <c r="Q50" s="18">
        <v>0.3</v>
      </c>
      <c r="R50" s="18">
        <v>0.25</v>
      </c>
      <c r="S50" s="18">
        <v>0.6</v>
      </c>
      <c r="T50" s="18">
        <v>0.25</v>
      </c>
      <c r="U50" s="18">
        <v>0.2</v>
      </c>
      <c r="V50" s="18">
        <v>1</v>
      </c>
      <c r="W50" s="18">
        <v>0</v>
      </c>
      <c r="X50" s="14">
        <v>275</v>
      </c>
      <c r="Z50" t="s">
        <v>468</v>
      </c>
    </row>
    <row r="51" spans="6:26" ht="16.5" x14ac:dyDescent="0.2">
      <c r="F51" s="14">
        <v>11</v>
      </c>
      <c r="G51" s="14">
        <v>4.55</v>
      </c>
      <c r="H51" s="29">
        <v>0</v>
      </c>
      <c r="I51" s="29">
        <v>0</v>
      </c>
      <c r="J51" s="29">
        <v>0</v>
      </c>
      <c r="K51" s="29">
        <v>0</v>
      </c>
      <c r="L51" s="29">
        <v>200</v>
      </c>
      <c r="M51" s="18">
        <v>0</v>
      </c>
      <c r="N51" s="18">
        <v>0.25</v>
      </c>
      <c r="O51" s="18">
        <v>0.7</v>
      </c>
      <c r="P51" s="18">
        <v>0.25</v>
      </c>
      <c r="Q51" s="18">
        <v>0.3</v>
      </c>
      <c r="R51" s="18">
        <v>0.25</v>
      </c>
      <c r="S51" s="18">
        <v>1</v>
      </c>
      <c r="T51" s="18">
        <v>0.25</v>
      </c>
      <c r="U51" s="18">
        <v>0.2</v>
      </c>
      <c r="V51" s="18">
        <v>2</v>
      </c>
      <c r="W51" s="18">
        <v>0</v>
      </c>
      <c r="X51" s="14">
        <v>300</v>
      </c>
      <c r="Z51" t="s">
        <v>469</v>
      </c>
    </row>
    <row r="52" spans="6:26" ht="16.5" x14ac:dyDescent="0.2">
      <c r="F52" s="14">
        <v>12</v>
      </c>
      <c r="G52" s="14">
        <v>5.01</v>
      </c>
      <c r="H52" s="29">
        <v>0</v>
      </c>
      <c r="I52" s="29">
        <v>0</v>
      </c>
      <c r="J52" s="29">
        <v>0</v>
      </c>
      <c r="K52" s="29">
        <v>0</v>
      </c>
      <c r="L52" s="29">
        <v>200</v>
      </c>
      <c r="M52" s="18">
        <v>0</v>
      </c>
      <c r="N52" s="18">
        <v>0.25</v>
      </c>
      <c r="O52" s="18">
        <v>0.7</v>
      </c>
      <c r="P52" s="18">
        <v>0.25</v>
      </c>
      <c r="Q52" s="18">
        <v>0.3</v>
      </c>
      <c r="R52" s="18">
        <v>0.25</v>
      </c>
      <c r="S52" s="18">
        <v>1</v>
      </c>
      <c r="T52" s="18">
        <v>0.6</v>
      </c>
      <c r="U52" s="18">
        <v>0.2</v>
      </c>
      <c r="V52" s="18">
        <v>2</v>
      </c>
      <c r="W52" s="18">
        <v>0</v>
      </c>
      <c r="X52" s="14">
        <v>350</v>
      </c>
      <c r="Z52" t="s">
        <v>470</v>
      </c>
    </row>
  </sheetData>
  <mergeCells count="4">
    <mergeCell ref="F21:X21"/>
    <mergeCell ref="F38:X38"/>
    <mergeCell ref="B4:D4"/>
    <mergeCell ref="F4:X4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B2DF5-98AA-4BC5-A41A-9910ACBB4ADF}">
  <dimension ref="A2:AG31"/>
  <sheetViews>
    <sheetView workbookViewId="0">
      <selection activeCell="BZ18" sqref="BZ18"/>
    </sheetView>
  </sheetViews>
  <sheetFormatPr defaultRowHeight="14.25" x14ac:dyDescent="0.2"/>
  <cols>
    <col min="20" max="20" width="12" customWidth="1"/>
    <col min="21" max="21" width="11.125" customWidth="1"/>
    <col min="24" max="24" width="9.875" customWidth="1"/>
    <col min="27" max="27" width="12.75" customWidth="1"/>
    <col min="30" max="30" width="8.25" customWidth="1"/>
    <col min="31" max="31" width="7.875" customWidth="1"/>
    <col min="32" max="32" width="11.625" customWidth="1"/>
  </cols>
  <sheetData>
    <row r="2" spans="1:33" x14ac:dyDescent="0.2">
      <c r="S2">
        <v>20</v>
      </c>
      <c r="T2">
        <v>100</v>
      </c>
      <c r="U2">
        <v>10</v>
      </c>
      <c r="V2">
        <v>300</v>
      </c>
      <c r="W2">
        <v>3</v>
      </c>
      <c r="X2">
        <v>300</v>
      </c>
      <c r="Y2">
        <v>0</v>
      </c>
      <c r="Z2">
        <v>0</v>
      </c>
      <c r="AA2">
        <v>200</v>
      </c>
      <c r="AB2">
        <v>2</v>
      </c>
      <c r="AC2">
        <v>600</v>
      </c>
      <c r="AD2">
        <v>0</v>
      </c>
      <c r="AE2">
        <v>0</v>
      </c>
      <c r="AF2">
        <v>200</v>
      </c>
      <c r="AG2">
        <v>2</v>
      </c>
    </row>
    <row r="3" spans="1:33" ht="20.25" x14ac:dyDescent="0.2">
      <c r="D3" s="62" t="s">
        <v>519</v>
      </c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 t="s">
        <v>520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</row>
    <row r="4" spans="1:33" ht="20.25" x14ac:dyDescent="0.2">
      <c r="D4" s="62" t="s">
        <v>481</v>
      </c>
      <c r="E4" s="62"/>
      <c r="F4" s="62"/>
      <c r="G4" s="62"/>
      <c r="H4" s="62"/>
      <c r="I4" s="62" t="s">
        <v>479</v>
      </c>
      <c r="J4" s="62"/>
      <c r="K4" s="62"/>
      <c r="L4" s="62"/>
      <c r="M4" s="62"/>
      <c r="N4" s="62" t="s">
        <v>480</v>
      </c>
      <c r="O4" s="62"/>
      <c r="P4" s="62"/>
      <c r="Q4" s="62"/>
      <c r="R4" s="62"/>
      <c r="S4" s="62" t="s">
        <v>481</v>
      </c>
      <c r="T4" s="62"/>
      <c r="U4" s="62"/>
      <c r="V4" s="62"/>
      <c r="W4" s="62"/>
      <c r="X4" s="62" t="s">
        <v>479</v>
      </c>
      <c r="Y4" s="62"/>
      <c r="Z4" s="62"/>
      <c r="AA4" s="62"/>
      <c r="AB4" s="62"/>
      <c r="AC4" s="62" t="s">
        <v>480</v>
      </c>
      <c r="AD4" s="62"/>
      <c r="AE4" s="62"/>
      <c r="AF4" s="62"/>
      <c r="AG4" s="62"/>
    </row>
    <row r="5" spans="1:33" ht="17.25" x14ac:dyDescent="0.2">
      <c r="A5" s="13" t="s">
        <v>102</v>
      </c>
      <c r="B5" s="13" t="s">
        <v>48</v>
      </c>
      <c r="C5" s="13" t="s">
        <v>521</v>
      </c>
      <c r="D5" s="13" t="s">
        <v>28</v>
      </c>
      <c r="E5" s="13" t="s">
        <v>29</v>
      </c>
      <c r="F5" s="13" t="s">
        <v>30</v>
      </c>
      <c r="G5" s="13" t="s">
        <v>31</v>
      </c>
      <c r="H5" s="13" t="s">
        <v>32</v>
      </c>
      <c r="I5" s="13" t="s">
        <v>28</v>
      </c>
      <c r="J5" s="13" t="s">
        <v>29</v>
      </c>
      <c r="K5" s="13" t="s">
        <v>30</v>
      </c>
      <c r="L5" s="13" t="s">
        <v>31</v>
      </c>
      <c r="M5" s="13" t="s">
        <v>32</v>
      </c>
      <c r="N5" s="13" t="s">
        <v>28</v>
      </c>
      <c r="O5" s="13" t="s">
        <v>29</v>
      </c>
      <c r="P5" s="13" t="s">
        <v>30</v>
      </c>
      <c r="Q5" s="13" t="s">
        <v>31</v>
      </c>
      <c r="R5" s="13" t="s">
        <v>32</v>
      </c>
      <c r="S5" s="13" t="s">
        <v>28</v>
      </c>
      <c r="T5" s="13" t="s">
        <v>29</v>
      </c>
      <c r="U5" s="13" t="s">
        <v>30</v>
      </c>
      <c r="V5" s="13" t="s">
        <v>31</v>
      </c>
      <c r="W5" s="13" t="s">
        <v>32</v>
      </c>
      <c r="X5" s="13" t="s">
        <v>28</v>
      </c>
      <c r="Y5" s="13" t="s">
        <v>29</v>
      </c>
      <c r="Z5" s="13" t="s">
        <v>30</v>
      </c>
      <c r="AA5" s="13" t="s">
        <v>31</v>
      </c>
      <c r="AB5" s="13" t="s">
        <v>32</v>
      </c>
      <c r="AC5" s="13" t="s">
        <v>28</v>
      </c>
      <c r="AD5" s="13" t="s">
        <v>29</v>
      </c>
      <c r="AE5" s="13" t="s">
        <v>30</v>
      </c>
      <c r="AF5" s="13" t="s">
        <v>31</v>
      </c>
      <c r="AG5" s="13" t="s">
        <v>32</v>
      </c>
    </row>
    <row r="6" spans="1:33" ht="16.5" x14ac:dyDescent="0.2">
      <c r="A6" s="14">
        <v>0</v>
      </c>
      <c r="B6" s="14">
        <v>0</v>
      </c>
      <c r="C6" s="14">
        <v>1</v>
      </c>
      <c r="D6" s="14">
        <v>10</v>
      </c>
      <c r="E6" s="14">
        <v>80</v>
      </c>
      <c r="F6" s="14">
        <v>5</v>
      </c>
      <c r="G6" s="14">
        <v>0</v>
      </c>
      <c r="H6" s="14">
        <v>0</v>
      </c>
      <c r="I6" s="14">
        <v>10</v>
      </c>
      <c r="J6" s="14">
        <v>0</v>
      </c>
      <c r="K6" s="14">
        <v>0</v>
      </c>
      <c r="L6" s="14">
        <v>100</v>
      </c>
      <c r="M6" s="14">
        <v>2</v>
      </c>
      <c r="N6" s="14">
        <v>10</v>
      </c>
      <c r="O6" s="14">
        <v>0</v>
      </c>
      <c r="P6" s="14">
        <v>0</v>
      </c>
      <c r="Q6" s="14">
        <v>50</v>
      </c>
      <c r="R6" s="14">
        <v>3</v>
      </c>
      <c r="S6" s="14">
        <v>20</v>
      </c>
      <c r="T6" s="14">
        <v>100</v>
      </c>
      <c r="U6" s="14">
        <v>10</v>
      </c>
      <c r="V6" s="14">
        <v>300</v>
      </c>
      <c r="W6" s="14">
        <v>4</v>
      </c>
      <c r="X6" s="14">
        <v>300</v>
      </c>
      <c r="Y6" s="14">
        <v>0</v>
      </c>
      <c r="Z6" s="14">
        <v>0</v>
      </c>
      <c r="AA6" s="14">
        <v>200</v>
      </c>
      <c r="AB6" s="14">
        <v>2</v>
      </c>
      <c r="AC6" s="14">
        <v>600</v>
      </c>
      <c r="AD6" s="14">
        <v>0</v>
      </c>
      <c r="AE6" s="14">
        <v>0</v>
      </c>
      <c r="AF6" s="14">
        <v>200</v>
      </c>
      <c r="AG6" s="14">
        <v>2</v>
      </c>
    </row>
    <row r="7" spans="1:33" ht="16.5" x14ac:dyDescent="0.2">
      <c r="A7" s="14">
        <v>1</v>
      </c>
      <c r="B7" s="14">
        <v>10</v>
      </c>
      <c r="C7" s="14">
        <v>1.5</v>
      </c>
      <c r="D7" s="14">
        <f>ROUND(D$6*$C7,0)</f>
        <v>15</v>
      </c>
      <c r="E7" s="14">
        <f t="shared" ref="E7:R22" si="0">ROUND(E$6*$C7,0)</f>
        <v>120</v>
      </c>
      <c r="F7" s="14">
        <f t="shared" si="0"/>
        <v>8</v>
      </c>
      <c r="G7" s="14">
        <f t="shared" si="0"/>
        <v>0</v>
      </c>
      <c r="H7" s="14">
        <f t="shared" si="0"/>
        <v>0</v>
      </c>
      <c r="I7" s="14">
        <f t="shared" si="0"/>
        <v>15</v>
      </c>
      <c r="J7" s="14">
        <f t="shared" si="0"/>
        <v>0</v>
      </c>
      <c r="K7" s="14">
        <f t="shared" si="0"/>
        <v>0</v>
      </c>
      <c r="L7" s="14">
        <f t="shared" si="0"/>
        <v>150</v>
      </c>
      <c r="M7" s="14">
        <f t="shared" si="0"/>
        <v>3</v>
      </c>
      <c r="N7" s="14">
        <f t="shared" si="0"/>
        <v>15</v>
      </c>
      <c r="O7" s="14">
        <f t="shared" si="0"/>
        <v>0</v>
      </c>
      <c r="P7" s="14">
        <f t="shared" si="0"/>
        <v>0</v>
      </c>
      <c r="Q7" s="14">
        <f t="shared" si="0"/>
        <v>75</v>
      </c>
      <c r="R7" s="14">
        <f t="shared" si="0"/>
        <v>5</v>
      </c>
      <c r="S7" s="14">
        <f>S6+D6*($B7-1)</f>
        <v>110</v>
      </c>
      <c r="T7" s="14">
        <f t="shared" ref="T7:W7" si="1">T6+E6*($B7-1)</f>
        <v>820</v>
      </c>
      <c r="U7" s="14">
        <f t="shared" si="1"/>
        <v>55</v>
      </c>
      <c r="V7" s="14">
        <f t="shared" si="1"/>
        <v>300</v>
      </c>
      <c r="W7" s="14">
        <f t="shared" si="1"/>
        <v>4</v>
      </c>
      <c r="X7" s="14">
        <f>X6+I6*($B7-1)</f>
        <v>390</v>
      </c>
      <c r="Y7" s="14">
        <f t="shared" ref="Y7:AB7" si="2">Y6+J6*($B7-1)</f>
        <v>0</v>
      </c>
      <c r="Z7" s="14">
        <f t="shared" si="2"/>
        <v>0</v>
      </c>
      <c r="AA7" s="14">
        <f t="shared" si="2"/>
        <v>1100</v>
      </c>
      <c r="AB7" s="14">
        <f t="shared" si="2"/>
        <v>20</v>
      </c>
      <c r="AC7" s="14">
        <f>AC6+N6*($B7-1)</f>
        <v>690</v>
      </c>
      <c r="AD7" s="14">
        <f t="shared" ref="AD7:AG7" si="3">AD6+O6*($B7-1)</f>
        <v>0</v>
      </c>
      <c r="AE7" s="14">
        <f t="shared" si="3"/>
        <v>0</v>
      </c>
      <c r="AF7" s="14">
        <f t="shared" si="3"/>
        <v>650</v>
      </c>
      <c r="AG7" s="14">
        <f t="shared" si="3"/>
        <v>29</v>
      </c>
    </row>
    <row r="8" spans="1:33" ht="16.5" x14ac:dyDescent="0.2">
      <c r="A8" s="14">
        <v>2</v>
      </c>
      <c r="B8" s="14">
        <v>40</v>
      </c>
      <c r="C8" s="14">
        <v>2</v>
      </c>
      <c r="D8" s="14">
        <f t="shared" ref="D8:R23" si="4">ROUND(D$6*$C8,0)</f>
        <v>20</v>
      </c>
      <c r="E8" s="14">
        <f t="shared" si="0"/>
        <v>160</v>
      </c>
      <c r="F8" s="14">
        <f t="shared" si="0"/>
        <v>10</v>
      </c>
      <c r="G8" s="14">
        <f t="shared" si="0"/>
        <v>0</v>
      </c>
      <c r="H8" s="14">
        <f t="shared" si="0"/>
        <v>0</v>
      </c>
      <c r="I8" s="14">
        <f t="shared" si="0"/>
        <v>20</v>
      </c>
      <c r="J8" s="14">
        <f t="shared" si="0"/>
        <v>0</v>
      </c>
      <c r="K8" s="14">
        <f t="shared" si="0"/>
        <v>0</v>
      </c>
      <c r="L8" s="14">
        <f t="shared" si="0"/>
        <v>200</v>
      </c>
      <c r="M8" s="14">
        <f t="shared" si="0"/>
        <v>4</v>
      </c>
      <c r="N8" s="14">
        <f t="shared" si="0"/>
        <v>20</v>
      </c>
      <c r="O8" s="14">
        <f t="shared" si="0"/>
        <v>0</v>
      </c>
      <c r="P8" s="14">
        <f t="shared" si="0"/>
        <v>0</v>
      </c>
      <c r="Q8" s="14">
        <f t="shared" si="0"/>
        <v>100</v>
      </c>
      <c r="R8" s="14">
        <f t="shared" si="0"/>
        <v>6</v>
      </c>
      <c r="S8" s="14">
        <f t="shared" ref="S8:S31" si="5">S7+D7*($B8-1)</f>
        <v>695</v>
      </c>
      <c r="T8" s="14">
        <f t="shared" ref="T8:T31" si="6">T7+E7*($B8-1)</f>
        <v>5500</v>
      </c>
      <c r="U8" s="14">
        <f t="shared" ref="U8:U31" si="7">U7+F7*($B8-1)</f>
        <v>367</v>
      </c>
      <c r="V8" s="14">
        <f t="shared" ref="V8:V31" si="8">V7+G7*($B8-1)</f>
        <v>300</v>
      </c>
      <c r="W8" s="14">
        <f t="shared" ref="W8:W31" si="9">W7+H7*($B8-1)</f>
        <v>4</v>
      </c>
      <c r="X8" s="14">
        <f t="shared" ref="X8:X31" si="10">X7+I7*($B8-1)</f>
        <v>975</v>
      </c>
      <c r="Y8" s="14">
        <f t="shared" ref="Y8:Y31" si="11">Y7+J7*($B8-1)</f>
        <v>0</v>
      </c>
      <c r="Z8" s="14">
        <f t="shared" ref="Z8:Z31" si="12">Z7+K7*($B8-1)</f>
        <v>0</v>
      </c>
      <c r="AA8" s="14">
        <f t="shared" ref="AA8:AA31" si="13">AA7+L7*($B8-1)</f>
        <v>6950</v>
      </c>
      <c r="AB8" s="14">
        <f t="shared" ref="AB8:AB31" si="14">AB7+M7*($B8-1)</f>
        <v>137</v>
      </c>
      <c r="AC8" s="14">
        <f t="shared" ref="AC8:AC31" si="15">AC7+N7*($B8-1)</f>
        <v>1275</v>
      </c>
      <c r="AD8" s="14">
        <f t="shared" ref="AD8:AD31" si="16">AD7+O7*($B8-1)</f>
        <v>0</v>
      </c>
      <c r="AE8" s="14">
        <f t="shared" ref="AE8:AE31" si="17">AE7+P7*($B8-1)</f>
        <v>0</v>
      </c>
      <c r="AF8" s="14">
        <f t="shared" ref="AF8:AF31" si="18">AF7+Q7*($B8-1)</f>
        <v>3575</v>
      </c>
      <c r="AG8" s="14">
        <f t="shared" ref="AG8:AG31" si="19">AG7+R7*($B8-1)</f>
        <v>224</v>
      </c>
    </row>
    <row r="9" spans="1:33" ht="16.5" x14ac:dyDescent="0.2">
      <c r="A9" s="14">
        <v>3</v>
      </c>
      <c r="B9" s="14">
        <v>80</v>
      </c>
      <c r="C9" s="14">
        <v>2.5</v>
      </c>
      <c r="D9" s="14">
        <f t="shared" si="4"/>
        <v>25</v>
      </c>
      <c r="E9" s="14">
        <f t="shared" si="0"/>
        <v>200</v>
      </c>
      <c r="F9" s="14">
        <f t="shared" si="0"/>
        <v>13</v>
      </c>
      <c r="G9" s="14">
        <f t="shared" si="0"/>
        <v>0</v>
      </c>
      <c r="H9" s="14">
        <f t="shared" si="0"/>
        <v>0</v>
      </c>
      <c r="I9" s="14">
        <f t="shared" si="0"/>
        <v>25</v>
      </c>
      <c r="J9" s="14">
        <f t="shared" si="0"/>
        <v>0</v>
      </c>
      <c r="K9" s="14">
        <f t="shared" si="0"/>
        <v>0</v>
      </c>
      <c r="L9" s="14">
        <f t="shared" si="0"/>
        <v>250</v>
      </c>
      <c r="M9" s="14">
        <f t="shared" si="0"/>
        <v>5</v>
      </c>
      <c r="N9" s="14">
        <f t="shared" si="0"/>
        <v>25</v>
      </c>
      <c r="O9" s="14">
        <f t="shared" si="0"/>
        <v>0</v>
      </c>
      <c r="P9" s="14">
        <f t="shared" si="0"/>
        <v>0</v>
      </c>
      <c r="Q9" s="14">
        <f t="shared" si="0"/>
        <v>125</v>
      </c>
      <c r="R9" s="14">
        <f t="shared" si="0"/>
        <v>8</v>
      </c>
      <c r="S9" s="14">
        <f t="shared" si="5"/>
        <v>2275</v>
      </c>
      <c r="T9" s="14">
        <f t="shared" si="6"/>
        <v>18140</v>
      </c>
      <c r="U9" s="14">
        <f t="shared" si="7"/>
        <v>1157</v>
      </c>
      <c r="V9" s="14">
        <f t="shared" si="8"/>
        <v>300</v>
      </c>
      <c r="W9" s="14">
        <f t="shared" si="9"/>
        <v>4</v>
      </c>
      <c r="X9" s="14">
        <f t="shared" si="10"/>
        <v>2555</v>
      </c>
      <c r="Y9" s="14">
        <f t="shared" si="11"/>
        <v>0</v>
      </c>
      <c r="Z9" s="14">
        <f t="shared" si="12"/>
        <v>0</v>
      </c>
      <c r="AA9" s="14">
        <f t="shared" si="13"/>
        <v>22750</v>
      </c>
      <c r="AB9" s="14">
        <f t="shared" si="14"/>
        <v>453</v>
      </c>
      <c r="AC9" s="14">
        <f t="shared" si="15"/>
        <v>2855</v>
      </c>
      <c r="AD9" s="14">
        <f t="shared" si="16"/>
        <v>0</v>
      </c>
      <c r="AE9" s="14">
        <f t="shared" si="17"/>
        <v>0</v>
      </c>
      <c r="AF9" s="14">
        <f t="shared" si="18"/>
        <v>11475</v>
      </c>
      <c r="AG9" s="14">
        <f t="shared" si="19"/>
        <v>698</v>
      </c>
    </row>
    <row r="10" spans="1:33" ht="16.5" x14ac:dyDescent="0.2">
      <c r="A10" s="14">
        <v>4</v>
      </c>
      <c r="B10" s="14">
        <v>120</v>
      </c>
      <c r="C10" s="14">
        <v>3.2</v>
      </c>
      <c r="D10" s="14">
        <f t="shared" si="4"/>
        <v>32</v>
      </c>
      <c r="E10" s="14">
        <f t="shared" si="0"/>
        <v>256</v>
      </c>
      <c r="F10" s="14">
        <f t="shared" si="0"/>
        <v>16</v>
      </c>
      <c r="G10" s="14">
        <f t="shared" si="0"/>
        <v>0</v>
      </c>
      <c r="H10" s="14">
        <f t="shared" si="0"/>
        <v>0</v>
      </c>
      <c r="I10" s="14">
        <f t="shared" si="0"/>
        <v>32</v>
      </c>
      <c r="J10" s="14">
        <f t="shared" si="0"/>
        <v>0</v>
      </c>
      <c r="K10" s="14">
        <f t="shared" si="0"/>
        <v>0</v>
      </c>
      <c r="L10" s="14">
        <f t="shared" si="0"/>
        <v>320</v>
      </c>
      <c r="M10" s="14">
        <f t="shared" si="0"/>
        <v>6</v>
      </c>
      <c r="N10" s="14">
        <f t="shared" si="0"/>
        <v>32</v>
      </c>
      <c r="O10" s="14">
        <f t="shared" si="0"/>
        <v>0</v>
      </c>
      <c r="P10" s="14">
        <f t="shared" si="0"/>
        <v>0</v>
      </c>
      <c r="Q10" s="14">
        <f t="shared" si="0"/>
        <v>160</v>
      </c>
      <c r="R10" s="14">
        <f t="shared" si="0"/>
        <v>10</v>
      </c>
      <c r="S10" s="14">
        <f t="shared" si="5"/>
        <v>5250</v>
      </c>
      <c r="T10" s="14">
        <f t="shared" si="6"/>
        <v>41940</v>
      </c>
      <c r="U10" s="14">
        <f t="shared" si="7"/>
        <v>2704</v>
      </c>
      <c r="V10" s="14">
        <f t="shared" si="8"/>
        <v>300</v>
      </c>
      <c r="W10" s="14">
        <f t="shared" si="9"/>
        <v>4</v>
      </c>
      <c r="X10" s="14">
        <f t="shared" si="10"/>
        <v>5530</v>
      </c>
      <c r="Y10" s="14">
        <f t="shared" si="11"/>
        <v>0</v>
      </c>
      <c r="Z10" s="14">
        <f t="shared" si="12"/>
        <v>0</v>
      </c>
      <c r="AA10" s="14">
        <f t="shared" si="13"/>
        <v>52500</v>
      </c>
      <c r="AB10" s="14">
        <f t="shared" si="14"/>
        <v>1048</v>
      </c>
      <c r="AC10" s="14">
        <f t="shared" si="15"/>
        <v>5830</v>
      </c>
      <c r="AD10" s="14">
        <f t="shared" si="16"/>
        <v>0</v>
      </c>
      <c r="AE10" s="14">
        <f t="shared" si="17"/>
        <v>0</v>
      </c>
      <c r="AF10" s="14">
        <f t="shared" si="18"/>
        <v>26350</v>
      </c>
      <c r="AG10" s="14">
        <f t="shared" si="19"/>
        <v>1650</v>
      </c>
    </row>
    <row r="11" spans="1:33" ht="16.5" x14ac:dyDescent="0.2">
      <c r="A11" s="14">
        <v>5</v>
      </c>
      <c r="B11" s="14">
        <v>180</v>
      </c>
      <c r="C11" s="14">
        <v>4</v>
      </c>
      <c r="D11" s="14">
        <f t="shared" si="4"/>
        <v>40</v>
      </c>
      <c r="E11" s="14">
        <f t="shared" si="0"/>
        <v>320</v>
      </c>
      <c r="F11" s="14">
        <f t="shared" si="0"/>
        <v>20</v>
      </c>
      <c r="G11" s="14">
        <f t="shared" si="0"/>
        <v>0</v>
      </c>
      <c r="H11" s="14">
        <f t="shared" si="0"/>
        <v>0</v>
      </c>
      <c r="I11" s="14">
        <f t="shared" si="0"/>
        <v>40</v>
      </c>
      <c r="J11" s="14">
        <f t="shared" si="0"/>
        <v>0</v>
      </c>
      <c r="K11" s="14">
        <f t="shared" si="0"/>
        <v>0</v>
      </c>
      <c r="L11" s="14">
        <f t="shared" si="0"/>
        <v>400</v>
      </c>
      <c r="M11" s="14">
        <f t="shared" si="0"/>
        <v>8</v>
      </c>
      <c r="N11" s="14">
        <f t="shared" si="0"/>
        <v>40</v>
      </c>
      <c r="O11" s="14">
        <f t="shared" si="0"/>
        <v>0</v>
      </c>
      <c r="P11" s="14">
        <f t="shared" si="0"/>
        <v>0</v>
      </c>
      <c r="Q11" s="14">
        <f t="shared" si="0"/>
        <v>200</v>
      </c>
      <c r="R11" s="14">
        <f t="shared" si="0"/>
        <v>12</v>
      </c>
      <c r="S11" s="14">
        <f t="shared" si="5"/>
        <v>10978</v>
      </c>
      <c r="T11" s="14">
        <f t="shared" si="6"/>
        <v>87764</v>
      </c>
      <c r="U11" s="14">
        <f t="shared" si="7"/>
        <v>5568</v>
      </c>
      <c r="V11" s="14">
        <f t="shared" si="8"/>
        <v>300</v>
      </c>
      <c r="W11" s="14">
        <f t="shared" si="9"/>
        <v>4</v>
      </c>
      <c r="X11" s="14">
        <f t="shared" si="10"/>
        <v>11258</v>
      </c>
      <c r="Y11" s="14">
        <f t="shared" si="11"/>
        <v>0</v>
      </c>
      <c r="Z11" s="14">
        <f t="shared" si="12"/>
        <v>0</v>
      </c>
      <c r="AA11" s="14">
        <f t="shared" si="13"/>
        <v>109780</v>
      </c>
      <c r="AB11" s="14">
        <f t="shared" si="14"/>
        <v>2122</v>
      </c>
      <c r="AC11" s="14">
        <f t="shared" si="15"/>
        <v>11558</v>
      </c>
      <c r="AD11" s="14">
        <f t="shared" si="16"/>
        <v>0</v>
      </c>
      <c r="AE11" s="14">
        <f t="shared" si="17"/>
        <v>0</v>
      </c>
      <c r="AF11" s="14">
        <f t="shared" si="18"/>
        <v>54990</v>
      </c>
      <c r="AG11" s="14">
        <f t="shared" si="19"/>
        <v>3440</v>
      </c>
    </row>
    <row r="12" spans="1:33" ht="16.5" x14ac:dyDescent="0.2">
      <c r="A12" s="14">
        <v>6</v>
      </c>
      <c r="B12" s="14">
        <v>250</v>
      </c>
      <c r="C12" s="14">
        <v>5</v>
      </c>
      <c r="D12" s="14">
        <f t="shared" si="4"/>
        <v>50</v>
      </c>
      <c r="E12" s="14">
        <f t="shared" si="0"/>
        <v>400</v>
      </c>
      <c r="F12" s="14">
        <f t="shared" si="0"/>
        <v>25</v>
      </c>
      <c r="G12" s="14">
        <f t="shared" si="0"/>
        <v>0</v>
      </c>
      <c r="H12" s="14">
        <f t="shared" si="0"/>
        <v>0</v>
      </c>
      <c r="I12" s="14">
        <f t="shared" si="0"/>
        <v>50</v>
      </c>
      <c r="J12" s="14">
        <f t="shared" si="0"/>
        <v>0</v>
      </c>
      <c r="K12" s="14">
        <f t="shared" si="0"/>
        <v>0</v>
      </c>
      <c r="L12" s="14">
        <f t="shared" si="0"/>
        <v>500</v>
      </c>
      <c r="M12" s="14">
        <f t="shared" si="0"/>
        <v>10</v>
      </c>
      <c r="N12" s="14">
        <f t="shared" si="0"/>
        <v>50</v>
      </c>
      <c r="O12" s="14">
        <f t="shared" si="0"/>
        <v>0</v>
      </c>
      <c r="P12" s="14">
        <f t="shared" si="0"/>
        <v>0</v>
      </c>
      <c r="Q12" s="14">
        <f t="shared" si="0"/>
        <v>250</v>
      </c>
      <c r="R12" s="14">
        <f t="shared" si="0"/>
        <v>15</v>
      </c>
      <c r="S12" s="14">
        <f t="shared" si="5"/>
        <v>20938</v>
      </c>
      <c r="T12" s="14">
        <f t="shared" si="6"/>
        <v>167444</v>
      </c>
      <c r="U12" s="14">
        <f t="shared" si="7"/>
        <v>10548</v>
      </c>
      <c r="V12" s="14">
        <f t="shared" si="8"/>
        <v>300</v>
      </c>
      <c r="W12" s="14">
        <f t="shared" si="9"/>
        <v>4</v>
      </c>
      <c r="X12" s="14">
        <f t="shared" si="10"/>
        <v>21218</v>
      </c>
      <c r="Y12" s="14">
        <f t="shared" si="11"/>
        <v>0</v>
      </c>
      <c r="Z12" s="14">
        <f t="shared" si="12"/>
        <v>0</v>
      </c>
      <c r="AA12" s="14">
        <f t="shared" si="13"/>
        <v>209380</v>
      </c>
      <c r="AB12" s="14">
        <f t="shared" si="14"/>
        <v>4114</v>
      </c>
      <c r="AC12" s="14">
        <f t="shared" si="15"/>
        <v>21518</v>
      </c>
      <c r="AD12" s="14">
        <f t="shared" si="16"/>
        <v>0</v>
      </c>
      <c r="AE12" s="14">
        <f t="shared" si="17"/>
        <v>0</v>
      </c>
      <c r="AF12" s="14">
        <f t="shared" si="18"/>
        <v>104790</v>
      </c>
      <c r="AG12" s="14">
        <f t="shared" si="19"/>
        <v>6428</v>
      </c>
    </row>
    <row r="13" spans="1:33" ht="16.5" x14ac:dyDescent="0.2">
      <c r="A13" s="14">
        <v>7</v>
      </c>
      <c r="B13" s="14">
        <v>300</v>
      </c>
      <c r="C13" s="14">
        <v>6</v>
      </c>
      <c r="D13" s="14">
        <f t="shared" si="4"/>
        <v>60</v>
      </c>
      <c r="E13" s="14">
        <f t="shared" si="0"/>
        <v>480</v>
      </c>
      <c r="F13" s="14">
        <f t="shared" si="0"/>
        <v>30</v>
      </c>
      <c r="G13" s="14">
        <f t="shared" si="0"/>
        <v>0</v>
      </c>
      <c r="H13" s="14">
        <f t="shared" si="0"/>
        <v>0</v>
      </c>
      <c r="I13" s="14">
        <f t="shared" si="0"/>
        <v>60</v>
      </c>
      <c r="J13" s="14">
        <f t="shared" si="0"/>
        <v>0</v>
      </c>
      <c r="K13" s="14">
        <f t="shared" si="0"/>
        <v>0</v>
      </c>
      <c r="L13" s="14">
        <f t="shared" si="0"/>
        <v>600</v>
      </c>
      <c r="M13" s="14">
        <f t="shared" si="0"/>
        <v>12</v>
      </c>
      <c r="N13" s="14">
        <f t="shared" si="0"/>
        <v>60</v>
      </c>
      <c r="O13" s="14">
        <f t="shared" si="0"/>
        <v>0</v>
      </c>
      <c r="P13" s="14">
        <f t="shared" si="0"/>
        <v>0</v>
      </c>
      <c r="Q13" s="14">
        <f t="shared" si="0"/>
        <v>300</v>
      </c>
      <c r="R13" s="14">
        <f t="shared" si="0"/>
        <v>18</v>
      </c>
      <c r="S13" s="14">
        <f t="shared" si="5"/>
        <v>35888</v>
      </c>
      <c r="T13" s="14">
        <f t="shared" si="6"/>
        <v>287044</v>
      </c>
      <c r="U13" s="14">
        <f t="shared" si="7"/>
        <v>18023</v>
      </c>
      <c r="V13" s="14">
        <f t="shared" si="8"/>
        <v>300</v>
      </c>
      <c r="W13" s="14">
        <f t="shared" si="9"/>
        <v>4</v>
      </c>
      <c r="X13" s="14">
        <f t="shared" si="10"/>
        <v>36168</v>
      </c>
      <c r="Y13" s="14">
        <f t="shared" si="11"/>
        <v>0</v>
      </c>
      <c r="Z13" s="14">
        <f t="shared" si="12"/>
        <v>0</v>
      </c>
      <c r="AA13" s="14">
        <f t="shared" si="13"/>
        <v>358880</v>
      </c>
      <c r="AB13" s="14">
        <f t="shared" si="14"/>
        <v>7104</v>
      </c>
      <c r="AC13" s="14">
        <f t="shared" si="15"/>
        <v>36468</v>
      </c>
      <c r="AD13" s="14">
        <f t="shared" si="16"/>
        <v>0</v>
      </c>
      <c r="AE13" s="14">
        <f t="shared" si="17"/>
        <v>0</v>
      </c>
      <c r="AF13" s="14">
        <f t="shared" si="18"/>
        <v>179540</v>
      </c>
      <c r="AG13" s="14">
        <f t="shared" si="19"/>
        <v>10913</v>
      </c>
    </row>
    <row r="14" spans="1:33" ht="16.5" x14ac:dyDescent="0.2">
      <c r="A14" s="14">
        <v>8</v>
      </c>
      <c r="B14" s="14">
        <v>350</v>
      </c>
      <c r="C14" s="14">
        <v>7</v>
      </c>
      <c r="D14" s="14">
        <f t="shared" si="4"/>
        <v>70</v>
      </c>
      <c r="E14" s="14">
        <f t="shared" si="0"/>
        <v>560</v>
      </c>
      <c r="F14" s="14">
        <f t="shared" si="0"/>
        <v>35</v>
      </c>
      <c r="G14" s="14">
        <f t="shared" si="0"/>
        <v>0</v>
      </c>
      <c r="H14" s="14">
        <f t="shared" si="0"/>
        <v>0</v>
      </c>
      <c r="I14" s="14">
        <f t="shared" si="0"/>
        <v>70</v>
      </c>
      <c r="J14" s="14">
        <f t="shared" si="0"/>
        <v>0</v>
      </c>
      <c r="K14" s="14">
        <f t="shared" si="0"/>
        <v>0</v>
      </c>
      <c r="L14" s="14">
        <f t="shared" si="0"/>
        <v>700</v>
      </c>
      <c r="M14" s="14">
        <f t="shared" si="0"/>
        <v>14</v>
      </c>
      <c r="N14" s="14">
        <f t="shared" si="0"/>
        <v>70</v>
      </c>
      <c r="O14" s="14">
        <f t="shared" si="0"/>
        <v>0</v>
      </c>
      <c r="P14" s="14">
        <f t="shared" si="0"/>
        <v>0</v>
      </c>
      <c r="Q14" s="14">
        <f t="shared" si="0"/>
        <v>350</v>
      </c>
      <c r="R14" s="14">
        <f t="shared" si="0"/>
        <v>21</v>
      </c>
      <c r="S14" s="14">
        <f t="shared" si="5"/>
        <v>56828</v>
      </c>
      <c r="T14" s="14">
        <f t="shared" si="6"/>
        <v>454564</v>
      </c>
      <c r="U14" s="14">
        <f t="shared" si="7"/>
        <v>28493</v>
      </c>
      <c r="V14" s="14">
        <f t="shared" si="8"/>
        <v>300</v>
      </c>
      <c r="W14" s="14">
        <f t="shared" si="9"/>
        <v>4</v>
      </c>
      <c r="X14" s="14">
        <f t="shared" si="10"/>
        <v>57108</v>
      </c>
      <c r="Y14" s="14">
        <f t="shared" si="11"/>
        <v>0</v>
      </c>
      <c r="Z14" s="14">
        <f t="shared" si="12"/>
        <v>0</v>
      </c>
      <c r="AA14" s="14">
        <f t="shared" si="13"/>
        <v>568280</v>
      </c>
      <c r="AB14" s="14">
        <f t="shared" si="14"/>
        <v>11292</v>
      </c>
      <c r="AC14" s="14">
        <f t="shared" si="15"/>
        <v>57408</v>
      </c>
      <c r="AD14" s="14">
        <f t="shared" si="16"/>
        <v>0</v>
      </c>
      <c r="AE14" s="14">
        <f t="shared" si="17"/>
        <v>0</v>
      </c>
      <c r="AF14" s="14">
        <f t="shared" si="18"/>
        <v>284240</v>
      </c>
      <c r="AG14" s="14">
        <f t="shared" si="19"/>
        <v>17195</v>
      </c>
    </row>
    <row r="15" spans="1:33" ht="16.5" x14ac:dyDescent="0.2">
      <c r="A15" s="14">
        <v>9</v>
      </c>
      <c r="B15" s="14">
        <v>400</v>
      </c>
      <c r="C15" s="14">
        <v>8</v>
      </c>
      <c r="D15" s="14">
        <f t="shared" si="4"/>
        <v>80</v>
      </c>
      <c r="E15" s="14">
        <f t="shared" si="0"/>
        <v>640</v>
      </c>
      <c r="F15" s="14">
        <f t="shared" si="0"/>
        <v>40</v>
      </c>
      <c r="G15" s="14">
        <f t="shared" si="0"/>
        <v>0</v>
      </c>
      <c r="H15" s="14">
        <f t="shared" si="0"/>
        <v>0</v>
      </c>
      <c r="I15" s="14">
        <f t="shared" si="0"/>
        <v>80</v>
      </c>
      <c r="J15" s="14">
        <f t="shared" si="0"/>
        <v>0</v>
      </c>
      <c r="K15" s="14">
        <f t="shared" si="0"/>
        <v>0</v>
      </c>
      <c r="L15" s="14">
        <f t="shared" si="0"/>
        <v>800</v>
      </c>
      <c r="M15" s="14">
        <f t="shared" si="0"/>
        <v>16</v>
      </c>
      <c r="N15" s="14">
        <f t="shared" si="0"/>
        <v>80</v>
      </c>
      <c r="O15" s="14">
        <f t="shared" si="0"/>
        <v>0</v>
      </c>
      <c r="P15" s="14">
        <f t="shared" si="0"/>
        <v>0</v>
      </c>
      <c r="Q15" s="14">
        <f t="shared" si="0"/>
        <v>400</v>
      </c>
      <c r="R15" s="14">
        <f t="shared" si="0"/>
        <v>24</v>
      </c>
      <c r="S15" s="14">
        <f t="shared" si="5"/>
        <v>84758</v>
      </c>
      <c r="T15" s="14">
        <f t="shared" si="6"/>
        <v>678004</v>
      </c>
      <c r="U15" s="14">
        <f t="shared" si="7"/>
        <v>42458</v>
      </c>
      <c r="V15" s="14">
        <f t="shared" si="8"/>
        <v>300</v>
      </c>
      <c r="W15" s="14">
        <f t="shared" si="9"/>
        <v>4</v>
      </c>
      <c r="X15" s="14">
        <f t="shared" si="10"/>
        <v>85038</v>
      </c>
      <c r="Y15" s="14">
        <f t="shared" si="11"/>
        <v>0</v>
      </c>
      <c r="Z15" s="14">
        <f t="shared" si="12"/>
        <v>0</v>
      </c>
      <c r="AA15" s="14">
        <f t="shared" si="13"/>
        <v>847580</v>
      </c>
      <c r="AB15" s="14">
        <f t="shared" si="14"/>
        <v>16878</v>
      </c>
      <c r="AC15" s="14">
        <f t="shared" si="15"/>
        <v>85338</v>
      </c>
      <c r="AD15" s="14">
        <f t="shared" si="16"/>
        <v>0</v>
      </c>
      <c r="AE15" s="14">
        <f t="shared" si="17"/>
        <v>0</v>
      </c>
      <c r="AF15" s="14">
        <f t="shared" si="18"/>
        <v>423890</v>
      </c>
      <c r="AG15" s="14">
        <f t="shared" si="19"/>
        <v>25574</v>
      </c>
    </row>
    <row r="16" spans="1:33" ht="16.5" x14ac:dyDescent="0.2">
      <c r="A16" s="14">
        <v>10</v>
      </c>
      <c r="B16" s="14">
        <v>500</v>
      </c>
      <c r="C16" s="14">
        <v>9</v>
      </c>
      <c r="D16" s="14">
        <f t="shared" si="4"/>
        <v>90</v>
      </c>
      <c r="E16" s="14">
        <f t="shared" si="0"/>
        <v>720</v>
      </c>
      <c r="F16" s="14">
        <f t="shared" si="0"/>
        <v>45</v>
      </c>
      <c r="G16" s="14">
        <f t="shared" si="0"/>
        <v>0</v>
      </c>
      <c r="H16" s="14">
        <f t="shared" si="0"/>
        <v>0</v>
      </c>
      <c r="I16" s="14">
        <f t="shared" si="0"/>
        <v>90</v>
      </c>
      <c r="J16" s="14">
        <f t="shared" si="0"/>
        <v>0</v>
      </c>
      <c r="K16" s="14">
        <f t="shared" si="0"/>
        <v>0</v>
      </c>
      <c r="L16" s="14">
        <f t="shared" si="0"/>
        <v>900</v>
      </c>
      <c r="M16" s="14">
        <f t="shared" si="0"/>
        <v>18</v>
      </c>
      <c r="N16" s="14">
        <f t="shared" si="0"/>
        <v>90</v>
      </c>
      <c r="O16" s="14">
        <f t="shared" si="0"/>
        <v>0</v>
      </c>
      <c r="P16" s="14">
        <f t="shared" si="0"/>
        <v>0</v>
      </c>
      <c r="Q16" s="14">
        <f t="shared" si="0"/>
        <v>450</v>
      </c>
      <c r="R16" s="14">
        <f t="shared" si="0"/>
        <v>27</v>
      </c>
      <c r="S16" s="14">
        <f t="shared" si="5"/>
        <v>124678</v>
      </c>
      <c r="T16" s="14">
        <f t="shared" si="6"/>
        <v>997364</v>
      </c>
      <c r="U16" s="14">
        <f t="shared" si="7"/>
        <v>62418</v>
      </c>
      <c r="V16" s="14">
        <f t="shared" si="8"/>
        <v>300</v>
      </c>
      <c r="W16" s="14">
        <f t="shared" si="9"/>
        <v>4</v>
      </c>
      <c r="X16" s="14">
        <f t="shared" si="10"/>
        <v>124958</v>
      </c>
      <c r="Y16" s="14">
        <f t="shared" si="11"/>
        <v>0</v>
      </c>
      <c r="Z16" s="14">
        <f t="shared" si="12"/>
        <v>0</v>
      </c>
      <c r="AA16" s="14">
        <f t="shared" si="13"/>
        <v>1246780</v>
      </c>
      <c r="AB16" s="14">
        <f t="shared" si="14"/>
        <v>24862</v>
      </c>
      <c r="AC16" s="14">
        <f t="shared" si="15"/>
        <v>125258</v>
      </c>
      <c r="AD16" s="14">
        <f t="shared" si="16"/>
        <v>0</v>
      </c>
      <c r="AE16" s="14">
        <f t="shared" si="17"/>
        <v>0</v>
      </c>
      <c r="AF16" s="14">
        <f t="shared" si="18"/>
        <v>623490</v>
      </c>
      <c r="AG16" s="14">
        <f t="shared" si="19"/>
        <v>37550</v>
      </c>
    </row>
    <row r="17" spans="1:33" ht="16.5" x14ac:dyDescent="0.2">
      <c r="A17" s="14">
        <v>11</v>
      </c>
      <c r="B17" s="14">
        <v>600</v>
      </c>
      <c r="C17" s="14">
        <v>10</v>
      </c>
      <c r="D17" s="14">
        <f t="shared" si="4"/>
        <v>100</v>
      </c>
      <c r="E17" s="14">
        <f t="shared" si="0"/>
        <v>800</v>
      </c>
      <c r="F17" s="14">
        <f t="shared" si="0"/>
        <v>50</v>
      </c>
      <c r="G17" s="14">
        <f t="shared" si="0"/>
        <v>0</v>
      </c>
      <c r="H17" s="14">
        <f t="shared" si="0"/>
        <v>0</v>
      </c>
      <c r="I17" s="14">
        <f t="shared" si="0"/>
        <v>100</v>
      </c>
      <c r="J17" s="14">
        <f t="shared" si="0"/>
        <v>0</v>
      </c>
      <c r="K17" s="14">
        <f t="shared" si="0"/>
        <v>0</v>
      </c>
      <c r="L17" s="14">
        <f t="shared" si="0"/>
        <v>1000</v>
      </c>
      <c r="M17" s="14">
        <f t="shared" si="0"/>
        <v>20</v>
      </c>
      <c r="N17" s="14">
        <f t="shared" si="0"/>
        <v>100</v>
      </c>
      <c r="O17" s="14">
        <f t="shared" si="0"/>
        <v>0</v>
      </c>
      <c r="P17" s="14">
        <f t="shared" si="0"/>
        <v>0</v>
      </c>
      <c r="Q17" s="14">
        <f t="shared" si="0"/>
        <v>500</v>
      </c>
      <c r="R17" s="14">
        <f t="shared" si="0"/>
        <v>30</v>
      </c>
      <c r="S17" s="14">
        <f t="shared" si="5"/>
        <v>178588</v>
      </c>
      <c r="T17" s="14">
        <f t="shared" si="6"/>
        <v>1428644</v>
      </c>
      <c r="U17" s="14">
        <f t="shared" si="7"/>
        <v>89373</v>
      </c>
      <c r="V17" s="14">
        <f t="shared" si="8"/>
        <v>300</v>
      </c>
      <c r="W17" s="14">
        <f t="shared" si="9"/>
        <v>4</v>
      </c>
      <c r="X17" s="14">
        <f t="shared" si="10"/>
        <v>178868</v>
      </c>
      <c r="Y17" s="14">
        <f t="shared" si="11"/>
        <v>0</v>
      </c>
      <c r="Z17" s="14">
        <f t="shared" si="12"/>
        <v>0</v>
      </c>
      <c r="AA17" s="14">
        <f t="shared" si="13"/>
        <v>1785880</v>
      </c>
      <c r="AB17" s="14">
        <f t="shared" si="14"/>
        <v>35644</v>
      </c>
      <c r="AC17" s="14">
        <f t="shared" si="15"/>
        <v>179168</v>
      </c>
      <c r="AD17" s="14">
        <f t="shared" si="16"/>
        <v>0</v>
      </c>
      <c r="AE17" s="14">
        <f t="shared" si="17"/>
        <v>0</v>
      </c>
      <c r="AF17" s="14">
        <f t="shared" si="18"/>
        <v>893040</v>
      </c>
      <c r="AG17" s="14">
        <f t="shared" si="19"/>
        <v>53723</v>
      </c>
    </row>
    <row r="18" spans="1:33" ht="16.5" x14ac:dyDescent="0.2">
      <c r="A18" s="14">
        <v>12</v>
      </c>
      <c r="B18" s="14">
        <v>700</v>
      </c>
      <c r="C18" s="14">
        <v>12</v>
      </c>
      <c r="D18" s="14">
        <f t="shared" si="4"/>
        <v>120</v>
      </c>
      <c r="E18" s="14">
        <f t="shared" si="0"/>
        <v>960</v>
      </c>
      <c r="F18" s="14">
        <f t="shared" si="0"/>
        <v>60</v>
      </c>
      <c r="G18" s="14">
        <f t="shared" si="0"/>
        <v>0</v>
      </c>
      <c r="H18" s="14">
        <f t="shared" si="0"/>
        <v>0</v>
      </c>
      <c r="I18" s="14">
        <f t="shared" si="0"/>
        <v>120</v>
      </c>
      <c r="J18" s="14">
        <f t="shared" si="0"/>
        <v>0</v>
      </c>
      <c r="K18" s="14">
        <f t="shared" si="0"/>
        <v>0</v>
      </c>
      <c r="L18" s="14">
        <f t="shared" si="0"/>
        <v>1200</v>
      </c>
      <c r="M18" s="14">
        <f t="shared" si="0"/>
        <v>24</v>
      </c>
      <c r="N18" s="14">
        <f t="shared" si="0"/>
        <v>120</v>
      </c>
      <c r="O18" s="14">
        <f t="shared" si="0"/>
        <v>0</v>
      </c>
      <c r="P18" s="14">
        <f t="shared" si="0"/>
        <v>0</v>
      </c>
      <c r="Q18" s="14">
        <f t="shared" si="0"/>
        <v>600</v>
      </c>
      <c r="R18" s="14">
        <f t="shared" si="0"/>
        <v>36</v>
      </c>
      <c r="S18" s="14">
        <f t="shared" si="5"/>
        <v>248488</v>
      </c>
      <c r="T18" s="14">
        <f t="shared" si="6"/>
        <v>1987844</v>
      </c>
      <c r="U18" s="14">
        <f t="shared" si="7"/>
        <v>124323</v>
      </c>
      <c r="V18" s="14">
        <f t="shared" si="8"/>
        <v>300</v>
      </c>
      <c r="W18" s="14">
        <f t="shared" si="9"/>
        <v>4</v>
      </c>
      <c r="X18" s="14">
        <f t="shared" si="10"/>
        <v>248768</v>
      </c>
      <c r="Y18" s="14">
        <f t="shared" si="11"/>
        <v>0</v>
      </c>
      <c r="Z18" s="14">
        <f t="shared" si="12"/>
        <v>0</v>
      </c>
      <c r="AA18" s="14">
        <f t="shared" si="13"/>
        <v>2484880</v>
      </c>
      <c r="AB18" s="14">
        <f t="shared" si="14"/>
        <v>49624</v>
      </c>
      <c r="AC18" s="14">
        <f t="shared" si="15"/>
        <v>249068</v>
      </c>
      <c r="AD18" s="14">
        <f t="shared" si="16"/>
        <v>0</v>
      </c>
      <c r="AE18" s="14">
        <f t="shared" si="17"/>
        <v>0</v>
      </c>
      <c r="AF18" s="14">
        <f t="shared" si="18"/>
        <v>1242540</v>
      </c>
      <c r="AG18" s="14">
        <f t="shared" si="19"/>
        <v>74693</v>
      </c>
    </row>
    <row r="19" spans="1:33" ht="16.5" x14ac:dyDescent="0.2">
      <c r="A19" s="14">
        <v>13</v>
      </c>
      <c r="B19" s="14">
        <v>800</v>
      </c>
      <c r="C19" s="14">
        <v>13</v>
      </c>
      <c r="D19" s="14">
        <f t="shared" si="4"/>
        <v>130</v>
      </c>
      <c r="E19" s="14">
        <f t="shared" si="0"/>
        <v>1040</v>
      </c>
      <c r="F19" s="14">
        <f t="shared" si="0"/>
        <v>65</v>
      </c>
      <c r="G19" s="14">
        <f t="shared" si="0"/>
        <v>0</v>
      </c>
      <c r="H19" s="14">
        <f t="shared" si="0"/>
        <v>0</v>
      </c>
      <c r="I19" s="14">
        <f t="shared" si="0"/>
        <v>130</v>
      </c>
      <c r="J19" s="14">
        <f t="shared" si="0"/>
        <v>0</v>
      </c>
      <c r="K19" s="14">
        <f t="shared" si="0"/>
        <v>0</v>
      </c>
      <c r="L19" s="14">
        <f t="shared" si="0"/>
        <v>1300</v>
      </c>
      <c r="M19" s="14">
        <f t="shared" si="0"/>
        <v>26</v>
      </c>
      <c r="N19" s="14">
        <f t="shared" si="0"/>
        <v>130</v>
      </c>
      <c r="O19" s="14">
        <f t="shared" si="0"/>
        <v>0</v>
      </c>
      <c r="P19" s="14">
        <f t="shared" si="0"/>
        <v>0</v>
      </c>
      <c r="Q19" s="14">
        <f t="shared" si="0"/>
        <v>650</v>
      </c>
      <c r="R19" s="14">
        <f t="shared" si="0"/>
        <v>39</v>
      </c>
      <c r="S19" s="14">
        <f t="shared" si="5"/>
        <v>344368</v>
      </c>
      <c r="T19" s="14">
        <f t="shared" si="6"/>
        <v>2754884</v>
      </c>
      <c r="U19" s="14">
        <f t="shared" si="7"/>
        <v>172263</v>
      </c>
      <c r="V19" s="14">
        <f t="shared" si="8"/>
        <v>300</v>
      </c>
      <c r="W19" s="14">
        <f t="shared" si="9"/>
        <v>4</v>
      </c>
      <c r="X19" s="14">
        <f t="shared" si="10"/>
        <v>344648</v>
      </c>
      <c r="Y19" s="14">
        <f t="shared" si="11"/>
        <v>0</v>
      </c>
      <c r="Z19" s="14">
        <f t="shared" si="12"/>
        <v>0</v>
      </c>
      <c r="AA19" s="14">
        <f t="shared" si="13"/>
        <v>3443680</v>
      </c>
      <c r="AB19" s="14">
        <f t="shared" si="14"/>
        <v>68800</v>
      </c>
      <c r="AC19" s="14">
        <f t="shared" si="15"/>
        <v>344948</v>
      </c>
      <c r="AD19" s="14">
        <f t="shared" si="16"/>
        <v>0</v>
      </c>
      <c r="AE19" s="14">
        <f t="shared" si="17"/>
        <v>0</v>
      </c>
      <c r="AF19" s="14">
        <f t="shared" si="18"/>
        <v>1721940</v>
      </c>
      <c r="AG19" s="14">
        <f t="shared" si="19"/>
        <v>103457</v>
      </c>
    </row>
    <row r="20" spans="1:33" ht="16.5" x14ac:dyDescent="0.2">
      <c r="A20" s="14">
        <v>14</v>
      </c>
      <c r="B20" s="14">
        <v>900</v>
      </c>
      <c r="C20" s="14">
        <v>14</v>
      </c>
      <c r="D20" s="14">
        <f t="shared" si="4"/>
        <v>140</v>
      </c>
      <c r="E20" s="14">
        <f t="shared" si="0"/>
        <v>1120</v>
      </c>
      <c r="F20" s="14">
        <f t="shared" si="0"/>
        <v>70</v>
      </c>
      <c r="G20" s="14">
        <f t="shared" si="0"/>
        <v>0</v>
      </c>
      <c r="H20" s="14">
        <f t="shared" si="0"/>
        <v>0</v>
      </c>
      <c r="I20" s="14">
        <f t="shared" si="0"/>
        <v>140</v>
      </c>
      <c r="J20" s="14">
        <f t="shared" si="0"/>
        <v>0</v>
      </c>
      <c r="K20" s="14">
        <f t="shared" si="0"/>
        <v>0</v>
      </c>
      <c r="L20" s="14">
        <f t="shared" si="0"/>
        <v>1400</v>
      </c>
      <c r="M20" s="14">
        <f t="shared" si="0"/>
        <v>28</v>
      </c>
      <c r="N20" s="14">
        <f t="shared" si="0"/>
        <v>140</v>
      </c>
      <c r="O20" s="14">
        <f t="shared" si="0"/>
        <v>0</v>
      </c>
      <c r="P20" s="14">
        <f t="shared" si="0"/>
        <v>0</v>
      </c>
      <c r="Q20" s="14">
        <f t="shared" si="0"/>
        <v>700</v>
      </c>
      <c r="R20" s="14">
        <f t="shared" si="0"/>
        <v>42</v>
      </c>
      <c r="S20" s="14">
        <f t="shared" si="5"/>
        <v>461238</v>
      </c>
      <c r="T20" s="14">
        <f t="shared" si="6"/>
        <v>3689844</v>
      </c>
      <c r="U20" s="14">
        <f t="shared" si="7"/>
        <v>230698</v>
      </c>
      <c r="V20" s="14">
        <f t="shared" si="8"/>
        <v>300</v>
      </c>
      <c r="W20" s="14">
        <f t="shared" si="9"/>
        <v>4</v>
      </c>
      <c r="X20" s="14">
        <f t="shared" si="10"/>
        <v>461518</v>
      </c>
      <c r="Y20" s="14">
        <f t="shared" si="11"/>
        <v>0</v>
      </c>
      <c r="Z20" s="14">
        <f t="shared" si="12"/>
        <v>0</v>
      </c>
      <c r="AA20" s="14">
        <f t="shared" si="13"/>
        <v>4612380</v>
      </c>
      <c r="AB20" s="14">
        <f t="shared" si="14"/>
        <v>92174</v>
      </c>
      <c r="AC20" s="14">
        <f t="shared" si="15"/>
        <v>461818</v>
      </c>
      <c r="AD20" s="14">
        <f t="shared" si="16"/>
        <v>0</v>
      </c>
      <c r="AE20" s="14">
        <f t="shared" si="17"/>
        <v>0</v>
      </c>
      <c r="AF20" s="14">
        <f t="shared" si="18"/>
        <v>2306290</v>
      </c>
      <c r="AG20" s="14">
        <f t="shared" si="19"/>
        <v>138518</v>
      </c>
    </row>
    <row r="21" spans="1:33" ht="16.5" x14ac:dyDescent="0.2">
      <c r="A21" s="14">
        <v>15</v>
      </c>
      <c r="B21" s="14">
        <v>1000</v>
      </c>
      <c r="C21" s="14">
        <v>15</v>
      </c>
      <c r="D21" s="14">
        <f t="shared" si="4"/>
        <v>150</v>
      </c>
      <c r="E21" s="14">
        <f t="shared" si="0"/>
        <v>1200</v>
      </c>
      <c r="F21" s="14">
        <f t="shared" si="0"/>
        <v>75</v>
      </c>
      <c r="G21" s="14">
        <f t="shared" si="0"/>
        <v>0</v>
      </c>
      <c r="H21" s="14">
        <f t="shared" si="0"/>
        <v>0</v>
      </c>
      <c r="I21" s="14">
        <f t="shared" si="0"/>
        <v>150</v>
      </c>
      <c r="J21" s="14">
        <f t="shared" si="0"/>
        <v>0</v>
      </c>
      <c r="K21" s="14">
        <f t="shared" si="0"/>
        <v>0</v>
      </c>
      <c r="L21" s="14">
        <f t="shared" si="0"/>
        <v>1500</v>
      </c>
      <c r="M21" s="14">
        <f t="shared" si="0"/>
        <v>30</v>
      </c>
      <c r="N21" s="14">
        <f t="shared" si="0"/>
        <v>150</v>
      </c>
      <c r="O21" s="14">
        <f t="shared" si="0"/>
        <v>0</v>
      </c>
      <c r="P21" s="14">
        <f t="shared" si="0"/>
        <v>0</v>
      </c>
      <c r="Q21" s="14">
        <f t="shared" si="0"/>
        <v>750</v>
      </c>
      <c r="R21" s="14">
        <f t="shared" si="0"/>
        <v>45</v>
      </c>
      <c r="S21" s="14">
        <f t="shared" si="5"/>
        <v>601098</v>
      </c>
      <c r="T21" s="14">
        <f t="shared" si="6"/>
        <v>4808724</v>
      </c>
      <c r="U21" s="14">
        <f t="shared" si="7"/>
        <v>300628</v>
      </c>
      <c r="V21" s="14">
        <f t="shared" si="8"/>
        <v>300</v>
      </c>
      <c r="W21" s="14">
        <f t="shared" si="9"/>
        <v>4</v>
      </c>
      <c r="X21" s="14">
        <f t="shared" si="10"/>
        <v>601378</v>
      </c>
      <c r="Y21" s="14">
        <f t="shared" si="11"/>
        <v>0</v>
      </c>
      <c r="Z21" s="14">
        <f t="shared" si="12"/>
        <v>0</v>
      </c>
      <c r="AA21" s="14">
        <f t="shared" si="13"/>
        <v>6010980</v>
      </c>
      <c r="AB21" s="14">
        <f t="shared" si="14"/>
        <v>120146</v>
      </c>
      <c r="AC21" s="14">
        <f t="shared" si="15"/>
        <v>601678</v>
      </c>
      <c r="AD21" s="14">
        <f t="shared" si="16"/>
        <v>0</v>
      </c>
      <c r="AE21" s="14">
        <f t="shared" si="17"/>
        <v>0</v>
      </c>
      <c r="AF21" s="14">
        <f t="shared" si="18"/>
        <v>3005590</v>
      </c>
      <c r="AG21" s="14">
        <f t="shared" si="19"/>
        <v>180476</v>
      </c>
    </row>
    <row r="22" spans="1:33" ht="16.5" x14ac:dyDescent="0.2">
      <c r="A22" s="14">
        <v>16</v>
      </c>
      <c r="B22" s="14">
        <v>1100</v>
      </c>
      <c r="C22" s="14">
        <v>16</v>
      </c>
      <c r="D22" s="14">
        <f t="shared" si="4"/>
        <v>160</v>
      </c>
      <c r="E22" s="14">
        <f t="shared" si="0"/>
        <v>1280</v>
      </c>
      <c r="F22" s="14">
        <f t="shared" si="0"/>
        <v>80</v>
      </c>
      <c r="G22" s="14">
        <f t="shared" si="0"/>
        <v>0</v>
      </c>
      <c r="H22" s="14">
        <f t="shared" si="0"/>
        <v>0</v>
      </c>
      <c r="I22" s="14">
        <f t="shared" si="0"/>
        <v>160</v>
      </c>
      <c r="J22" s="14">
        <f t="shared" si="0"/>
        <v>0</v>
      </c>
      <c r="K22" s="14">
        <f t="shared" si="0"/>
        <v>0</v>
      </c>
      <c r="L22" s="14">
        <f t="shared" si="0"/>
        <v>1600</v>
      </c>
      <c r="M22" s="14">
        <f t="shared" si="0"/>
        <v>32</v>
      </c>
      <c r="N22" s="14">
        <f t="shared" si="0"/>
        <v>160</v>
      </c>
      <c r="O22" s="14">
        <f t="shared" si="0"/>
        <v>0</v>
      </c>
      <c r="P22" s="14">
        <f t="shared" si="0"/>
        <v>0</v>
      </c>
      <c r="Q22" s="14">
        <f t="shared" si="0"/>
        <v>800</v>
      </c>
      <c r="R22" s="14">
        <f t="shared" si="0"/>
        <v>48</v>
      </c>
      <c r="S22" s="14">
        <f t="shared" si="5"/>
        <v>765948</v>
      </c>
      <c r="T22" s="14">
        <f t="shared" si="6"/>
        <v>6127524</v>
      </c>
      <c r="U22" s="14">
        <f t="shared" si="7"/>
        <v>383053</v>
      </c>
      <c r="V22" s="14">
        <f t="shared" si="8"/>
        <v>300</v>
      </c>
      <c r="W22" s="14">
        <f t="shared" si="9"/>
        <v>4</v>
      </c>
      <c r="X22" s="14">
        <f t="shared" si="10"/>
        <v>766228</v>
      </c>
      <c r="Y22" s="14">
        <f t="shared" si="11"/>
        <v>0</v>
      </c>
      <c r="Z22" s="14">
        <f t="shared" si="12"/>
        <v>0</v>
      </c>
      <c r="AA22" s="14">
        <f t="shared" si="13"/>
        <v>7659480</v>
      </c>
      <c r="AB22" s="14">
        <f t="shared" si="14"/>
        <v>153116</v>
      </c>
      <c r="AC22" s="14">
        <f t="shared" si="15"/>
        <v>766528</v>
      </c>
      <c r="AD22" s="14">
        <f t="shared" si="16"/>
        <v>0</v>
      </c>
      <c r="AE22" s="14">
        <f t="shared" si="17"/>
        <v>0</v>
      </c>
      <c r="AF22" s="14">
        <f t="shared" si="18"/>
        <v>3829840</v>
      </c>
      <c r="AG22" s="14">
        <f t="shared" si="19"/>
        <v>229931</v>
      </c>
    </row>
    <row r="23" spans="1:33" ht="16.5" x14ac:dyDescent="0.2">
      <c r="A23" s="14">
        <v>17</v>
      </c>
      <c r="B23" s="14">
        <v>1200</v>
      </c>
      <c r="C23" s="14">
        <v>17</v>
      </c>
      <c r="D23" s="14">
        <f t="shared" si="4"/>
        <v>170</v>
      </c>
      <c r="E23" s="14">
        <f t="shared" si="4"/>
        <v>1360</v>
      </c>
      <c r="F23" s="14">
        <f t="shared" si="4"/>
        <v>85</v>
      </c>
      <c r="G23" s="14">
        <f t="shared" si="4"/>
        <v>0</v>
      </c>
      <c r="H23" s="14">
        <f t="shared" si="4"/>
        <v>0</v>
      </c>
      <c r="I23" s="14">
        <f t="shared" si="4"/>
        <v>170</v>
      </c>
      <c r="J23" s="14">
        <f t="shared" si="4"/>
        <v>0</v>
      </c>
      <c r="K23" s="14">
        <f t="shared" si="4"/>
        <v>0</v>
      </c>
      <c r="L23" s="14">
        <f t="shared" si="4"/>
        <v>1700</v>
      </c>
      <c r="M23" s="14">
        <f t="shared" si="4"/>
        <v>34</v>
      </c>
      <c r="N23" s="14">
        <f t="shared" si="4"/>
        <v>170</v>
      </c>
      <c r="O23" s="14">
        <f t="shared" si="4"/>
        <v>0</v>
      </c>
      <c r="P23" s="14">
        <f t="shared" si="4"/>
        <v>0</v>
      </c>
      <c r="Q23" s="14">
        <f t="shared" si="4"/>
        <v>850</v>
      </c>
      <c r="R23" s="14">
        <f t="shared" si="4"/>
        <v>51</v>
      </c>
      <c r="S23" s="14">
        <f t="shared" si="5"/>
        <v>957788</v>
      </c>
      <c r="T23" s="14">
        <f t="shared" si="6"/>
        <v>7662244</v>
      </c>
      <c r="U23" s="14">
        <f t="shared" si="7"/>
        <v>478973</v>
      </c>
      <c r="V23" s="14">
        <f t="shared" si="8"/>
        <v>300</v>
      </c>
      <c r="W23" s="14">
        <f t="shared" si="9"/>
        <v>4</v>
      </c>
      <c r="X23" s="14">
        <f t="shared" si="10"/>
        <v>958068</v>
      </c>
      <c r="Y23" s="14">
        <f t="shared" si="11"/>
        <v>0</v>
      </c>
      <c r="Z23" s="14">
        <f t="shared" si="12"/>
        <v>0</v>
      </c>
      <c r="AA23" s="14">
        <f t="shared" si="13"/>
        <v>9577880</v>
      </c>
      <c r="AB23" s="14">
        <f t="shared" si="14"/>
        <v>191484</v>
      </c>
      <c r="AC23" s="14">
        <f t="shared" si="15"/>
        <v>958368</v>
      </c>
      <c r="AD23" s="14">
        <f t="shared" si="16"/>
        <v>0</v>
      </c>
      <c r="AE23" s="14">
        <f t="shared" si="17"/>
        <v>0</v>
      </c>
      <c r="AF23" s="14">
        <f t="shared" si="18"/>
        <v>4789040</v>
      </c>
      <c r="AG23" s="14">
        <f t="shared" si="19"/>
        <v>287483</v>
      </c>
    </row>
    <row r="24" spans="1:33" ht="16.5" x14ac:dyDescent="0.2">
      <c r="A24" s="14">
        <v>18</v>
      </c>
      <c r="B24" s="14">
        <v>1300</v>
      </c>
      <c r="C24" s="14">
        <v>18</v>
      </c>
      <c r="D24" s="14">
        <f t="shared" ref="D24:R31" si="20">ROUND(D$6*$C24,0)</f>
        <v>180</v>
      </c>
      <c r="E24" s="14">
        <f t="shared" si="20"/>
        <v>1440</v>
      </c>
      <c r="F24" s="14">
        <f t="shared" si="20"/>
        <v>90</v>
      </c>
      <c r="G24" s="14">
        <f t="shared" si="20"/>
        <v>0</v>
      </c>
      <c r="H24" s="14">
        <f t="shared" si="20"/>
        <v>0</v>
      </c>
      <c r="I24" s="14">
        <f t="shared" si="20"/>
        <v>180</v>
      </c>
      <c r="J24" s="14">
        <f t="shared" si="20"/>
        <v>0</v>
      </c>
      <c r="K24" s="14">
        <f t="shared" si="20"/>
        <v>0</v>
      </c>
      <c r="L24" s="14">
        <f t="shared" si="20"/>
        <v>1800</v>
      </c>
      <c r="M24" s="14">
        <f t="shared" si="20"/>
        <v>36</v>
      </c>
      <c r="N24" s="14">
        <f t="shared" si="20"/>
        <v>180</v>
      </c>
      <c r="O24" s="14">
        <f t="shared" si="20"/>
        <v>0</v>
      </c>
      <c r="P24" s="14">
        <f t="shared" si="20"/>
        <v>0</v>
      </c>
      <c r="Q24" s="14">
        <f t="shared" si="20"/>
        <v>900</v>
      </c>
      <c r="R24" s="14">
        <f t="shared" si="20"/>
        <v>54</v>
      </c>
      <c r="S24" s="14">
        <f t="shared" si="5"/>
        <v>1178618</v>
      </c>
      <c r="T24" s="14">
        <f t="shared" si="6"/>
        <v>9428884</v>
      </c>
      <c r="U24" s="14">
        <f t="shared" si="7"/>
        <v>589388</v>
      </c>
      <c r="V24" s="14">
        <f t="shared" si="8"/>
        <v>300</v>
      </c>
      <c r="W24" s="14">
        <f t="shared" si="9"/>
        <v>4</v>
      </c>
      <c r="X24" s="14">
        <f t="shared" si="10"/>
        <v>1178898</v>
      </c>
      <c r="Y24" s="14">
        <f t="shared" si="11"/>
        <v>0</v>
      </c>
      <c r="Z24" s="14">
        <f t="shared" si="12"/>
        <v>0</v>
      </c>
      <c r="AA24" s="14">
        <f t="shared" si="13"/>
        <v>11786180</v>
      </c>
      <c r="AB24" s="14">
        <f t="shared" si="14"/>
        <v>235650</v>
      </c>
      <c r="AC24" s="14">
        <f t="shared" si="15"/>
        <v>1179198</v>
      </c>
      <c r="AD24" s="14">
        <f t="shared" si="16"/>
        <v>0</v>
      </c>
      <c r="AE24" s="14">
        <f t="shared" si="17"/>
        <v>0</v>
      </c>
      <c r="AF24" s="14">
        <f t="shared" si="18"/>
        <v>5893190</v>
      </c>
      <c r="AG24" s="14">
        <f t="shared" si="19"/>
        <v>353732</v>
      </c>
    </row>
    <row r="25" spans="1:33" ht="16.5" x14ac:dyDescent="0.2">
      <c r="A25" s="14">
        <v>19</v>
      </c>
      <c r="B25" s="14">
        <v>1400</v>
      </c>
      <c r="C25" s="14">
        <v>19</v>
      </c>
      <c r="D25" s="14">
        <f t="shared" si="20"/>
        <v>190</v>
      </c>
      <c r="E25" s="14">
        <f t="shared" si="20"/>
        <v>1520</v>
      </c>
      <c r="F25" s="14">
        <f t="shared" si="20"/>
        <v>95</v>
      </c>
      <c r="G25" s="14">
        <f t="shared" si="20"/>
        <v>0</v>
      </c>
      <c r="H25" s="14">
        <f t="shared" si="20"/>
        <v>0</v>
      </c>
      <c r="I25" s="14">
        <f t="shared" si="20"/>
        <v>190</v>
      </c>
      <c r="J25" s="14">
        <f t="shared" si="20"/>
        <v>0</v>
      </c>
      <c r="K25" s="14">
        <f t="shared" si="20"/>
        <v>0</v>
      </c>
      <c r="L25" s="14">
        <f t="shared" si="20"/>
        <v>1900</v>
      </c>
      <c r="M25" s="14">
        <f t="shared" si="20"/>
        <v>38</v>
      </c>
      <c r="N25" s="14">
        <f t="shared" si="20"/>
        <v>190</v>
      </c>
      <c r="O25" s="14">
        <f t="shared" si="20"/>
        <v>0</v>
      </c>
      <c r="P25" s="14">
        <f t="shared" si="20"/>
        <v>0</v>
      </c>
      <c r="Q25" s="14">
        <f t="shared" si="20"/>
        <v>950</v>
      </c>
      <c r="R25" s="14">
        <f t="shared" si="20"/>
        <v>57</v>
      </c>
      <c r="S25" s="14">
        <f t="shared" si="5"/>
        <v>1430438</v>
      </c>
      <c r="T25" s="14">
        <f t="shared" si="6"/>
        <v>11443444</v>
      </c>
      <c r="U25" s="14">
        <f t="shared" si="7"/>
        <v>715298</v>
      </c>
      <c r="V25" s="14">
        <f t="shared" si="8"/>
        <v>300</v>
      </c>
      <c r="W25" s="14">
        <f t="shared" si="9"/>
        <v>4</v>
      </c>
      <c r="X25" s="14">
        <f t="shared" si="10"/>
        <v>1430718</v>
      </c>
      <c r="Y25" s="14">
        <f t="shared" si="11"/>
        <v>0</v>
      </c>
      <c r="Z25" s="14">
        <f t="shared" si="12"/>
        <v>0</v>
      </c>
      <c r="AA25" s="14">
        <f t="shared" si="13"/>
        <v>14304380</v>
      </c>
      <c r="AB25" s="14">
        <f t="shared" si="14"/>
        <v>286014</v>
      </c>
      <c r="AC25" s="14">
        <f t="shared" si="15"/>
        <v>1431018</v>
      </c>
      <c r="AD25" s="14">
        <f t="shared" si="16"/>
        <v>0</v>
      </c>
      <c r="AE25" s="14">
        <f t="shared" si="17"/>
        <v>0</v>
      </c>
      <c r="AF25" s="14">
        <f t="shared" si="18"/>
        <v>7152290</v>
      </c>
      <c r="AG25" s="14">
        <f t="shared" si="19"/>
        <v>429278</v>
      </c>
    </row>
    <row r="26" spans="1:33" ht="16.5" x14ac:dyDescent="0.2">
      <c r="A26" s="14">
        <v>20</v>
      </c>
      <c r="B26" s="14">
        <v>1500</v>
      </c>
      <c r="C26" s="14">
        <v>20</v>
      </c>
      <c r="D26" s="14">
        <f t="shared" si="20"/>
        <v>200</v>
      </c>
      <c r="E26" s="14">
        <f t="shared" si="20"/>
        <v>1600</v>
      </c>
      <c r="F26" s="14">
        <f t="shared" si="20"/>
        <v>100</v>
      </c>
      <c r="G26" s="14">
        <f t="shared" si="20"/>
        <v>0</v>
      </c>
      <c r="H26" s="14">
        <f t="shared" si="20"/>
        <v>0</v>
      </c>
      <c r="I26" s="14">
        <f t="shared" si="20"/>
        <v>200</v>
      </c>
      <c r="J26" s="14">
        <f t="shared" si="20"/>
        <v>0</v>
      </c>
      <c r="K26" s="14">
        <f t="shared" si="20"/>
        <v>0</v>
      </c>
      <c r="L26" s="14">
        <f t="shared" si="20"/>
        <v>2000</v>
      </c>
      <c r="M26" s="14">
        <f t="shared" si="20"/>
        <v>40</v>
      </c>
      <c r="N26" s="14">
        <f t="shared" si="20"/>
        <v>200</v>
      </c>
      <c r="O26" s="14">
        <f t="shared" si="20"/>
        <v>0</v>
      </c>
      <c r="P26" s="14">
        <f t="shared" si="20"/>
        <v>0</v>
      </c>
      <c r="Q26" s="14">
        <f t="shared" si="20"/>
        <v>1000</v>
      </c>
      <c r="R26" s="14">
        <f t="shared" si="20"/>
        <v>60</v>
      </c>
      <c r="S26" s="14">
        <f t="shared" si="5"/>
        <v>1715248</v>
      </c>
      <c r="T26" s="14">
        <f t="shared" si="6"/>
        <v>13721924</v>
      </c>
      <c r="U26" s="14">
        <f t="shared" si="7"/>
        <v>857703</v>
      </c>
      <c r="V26" s="14">
        <f t="shared" si="8"/>
        <v>300</v>
      </c>
      <c r="W26" s="14">
        <f t="shared" si="9"/>
        <v>4</v>
      </c>
      <c r="X26" s="14">
        <f t="shared" si="10"/>
        <v>1715528</v>
      </c>
      <c r="Y26" s="14">
        <f t="shared" si="11"/>
        <v>0</v>
      </c>
      <c r="Z26" s="14">
        <f t="shared" si="12"/>
        <v>0</v>
      </c>
      <c r="AA26" s="14">
        <f t="shared" si="13"/>
        <v>17152480</v>
      </c>
      <c r="AB26" s="14">
        <f t="shared" si="14"/>
        <v>342976</v>
      </c>
      <c r="AC26" s="14">
        <f t="shared" si="15"/>
        <v>1715828</v>
      </c>
      <c r="AD26" s="14">
        <f t="shared" si="16"/>
        <v>0</v>
      </c>
      <c r="AE26" s="14">
        <f t="shared" si="17"/>
        <v>0</v>
      </c>
      <c r="AF26" s="14">
        <f t="shared" si="18"/>
        <v>8576340</v>
      </c>
      <c r="AG26" s="14">
        <f t="shared" si="19"/>
        <v>514721</v>
      </c>
    </row>
    <row r="27" spans="1:33" ht="16.5" x14ac:dyDescent="0.2">
      <c r="A27" s="14">
        <v>21</v>
      </c>
      <c r="B27" s="14">
        <v>1600</v>
      </c>
      <c r="C27" s="14">
        <v>21</v>
      </c>
      <c r="D27" s="14">
        <f t="shared" si="20"/>
        <v>210</v>
      </c>
      <c r="E27" s="14">
        <f t="shared" si="20"/>
        <v>1680</v>
      </c>
      <c r="F27" s="14">
        <f t="shared" si="20"/>
        <v>105</v>
      </c>
      <c r="G27" s="14">
        <f t="shared" si="20"/>
        <v>0</v>
      </c>
      <c r="H27" s="14">
        <f t="shared" si="20"/>
        <v>0</v>
      </c>
      <c r="I27" s="14">
        <f t="shared" si="20"/>
        <v>210</v>
      </c>
      <c r="J27" s="14">
        <f t="shared" si="20"/>
        <v>0</v>
      </c>
      <c r="K27" s="14">
        <f t="shared" si="20"/>
        <v>0</v>
      </c>
      <c r="L27" s="14">
        <f t="shared" si="20"/>
        <v>2100</v>
      </c>
      <c r="M27" s="14">
        <f t="shared" si="20"/>
        <v>42</v>
      </c>
      <c r="N27" s="14">
        <f t="shared" si="20"/>
        <v>210</v>
      </c>
      <c r="O27" s="14">
        <f t="shared" si="20"/>
        <v>0</v>
      </c>
      <c r="P27" s="14">
        <f t="shared" si="20"/>
        <v>0</v>
      </c>
      <c r="Q27" s="14">
        <f t="shared" si="20"/>
        <v>1050</v>
      </c>
      <c r="R27" s="14">
        <f t="shared" si="20"/>
        <v>63</v>
      </c>
      <c r="S27" s="14">
        <f t="shared" si="5"/>
        <v>2035048</v>
      </c>
      <c r="T27" s="14">
        <f t="shared" si="6"/>
        <v>16280324</v>
      </c>
      <c r="U27" s="14">
        <f t="shared" si="7"/>
        <v>1017603</v>
      </c>
      <c r="V27" s="14">
        <f t="shared" si="8"/>
        <v>300</v>
      </c>
      <c r="W27" s="14">
        <f t="shared" si="9"/>
        <v>4</v>
      </c>
      <c r="X27" s="14">
        <f t="shared" si="10"/>
        <v>2035328</v>
      </c>
      <c r="Y27" s="14">
        <f t="shared" si="11"/>
        <v>0</v>
      </c>
      <c r="Z27" s="14">
        <f t="shared" si="12"/>
        <v>0</v>
      </c>
      <c r="AA27" s="14">
        <f t="shared" si="13"/>
        <v>20350480</v>
      </c>
      <c r="AB27" s="14">
        <f t="shared" si="14"/>
        <v>406936</v>
      </c>
      <c r="AC27" s="14">
        <f t="shared" si="15"/>
        <v>2035628</v>
      </c>
      <c r="AD27" s="14">
        <f t="shared" si="16"/>
        <v>0</v>
      </c>
      <c r="AE27" s="14">
        <f t="shared" si="17"/>
        <v>0</v>
      </c>
      <c r="AF27" s="14">
        <f t="shared" si="18"/>
        <v>10175340</v>
      </c>
      <c r="AG27" s="14">
        <f t="shared" si="19"/>
        <v>610661</v>
      </c>
    </row>
    <row r="28" spans="1:33" ht="16.5" x14ac:dyDescent="0.2">
      <c r="A28" s="14">
        <v>22</v>
      </c>
      <c r="B28" s="14">
        <v>1700</v>
      </c>
      <c r="C28" s="14">
        <v>22</v>
      </c>
      <c r="D28" s="14">
        <f t="shared" si="20"/>
        <v>220</v>
      </c>
      <c r="E28" s="14">
        <f t="shared" si="20"/>
        <v>1760</v>
      </c>
      <c r="F28" s="14">
        <f t="shared" si="20"/>
        <v>110</v>
      </c>
      <c r="G28" s="14">
        <f t="shared" si="20"/>
        <v>0</v>
      </c>
      <c r="H28" s="14">
        <f t="shared" si="20"/>
        <v>0</v>
      </c>
      <c r="I28" s="14">
        <f t="shared" si="20"/>
        <v>220</v>
      </c>
      <c r="J28" s="14">
        <f t="shared" si="20"/>
        <v>0</v>
      </c>
      <c r="K28" s="14">
        <f t="shared" si="20"/>
        <v>0</v>
      </c>
      <c r="L28" s="14">
        <f t="shared" si="20"/>
        <v>2200</v>
      </c>
      <c r="M28" s="14">
        <f t="shared" si="20"/>
        <v>44</v>
      </c>
      <c r="N28" s="14">
        <f t="shared" si="20"/>
        <v>220</v>
      </c>
      <c r="O28" s="14">
        <f t="shared" si="20"/>
        <v>0</v>
      </c>
      <c r="P28" s="14">
        <f t="shared" si="20"/>
        <v>0</v>
      </c>
      <c r="Q28" s="14">
        <f t="shared" si="20"/>
        <v>1100</v>
      </c>
      <c r="R28" s="14">
        <f t="shared" si="20"/>
        <v>66</v>
      </c>
      <c r="S28" s="14">
        <f t="shared" si="5"/>
        <v>2391838</v>
      </c>
      <c r="T28" s="14">
        <f t="shared" si="6"/>
        <v>19134644</v>
      </c>
      <c r="U28" s="14">
        <f t="shared" si="7"/>
        <v>1195998</v>
      </c>
      <c r="V28" s="14">
        <f t="shared" si="8"/>
        <v>300</v>
      </c>
      <c r="W28" s="14">
        <f t="shared" si="9"/>
        <v>4</v>
      </c>
      <c r="X28" s="14">
        <f t="shared" si="10"/>
        <v>2392118</v>
      </c>
      <c r="Y28" s="14">
        <f t="shared" si="11"/>
        <v>0</v>
      </c>
      <c r="Z28" s="14">
        <f t="shared" si="12"/>
        <v>0</v>
      </c>
      <c r="AA28" s="14">
        <f t="shared" si="13"/>
        <v>23918380</v>
      </c>
      <c r="AB28" s="14">
        <f t="shared" si="14"/>
        <v>478294</v>
      </c>
      <c r="AC28" s="14">
        <f t="shared" si="15"/>
        <v>2392418</v>
      </c>
      <c r="AD28" s="14">
        <f t="shared" si="16"/>
        <v>0</v>
      </c>
      <c r="AE28" s="14">
        <f t="shared" si="17"/>
        <v>0</v>
      </c>
      <c r="AF28" s="14">
        <f t="shared" si="18"/>
        <v>11959290</v>
      </c>
      <c r="AG28" s="14">
        <f t="shared" si="19"/>
        <v>717698</v>
      </c>
    </row>
    <row r="29" spans="1:33" ht="16.5" x14ac:dyDescent="0.2">
      <c r="A29" s="14">
        <v>23</v>
      </c>
      <c r="B29" s="14">
        <v>1800</v>
      </c>
      <c r="C29" s="14">
        <v>23</v>
      </c>
      <c r="D29" s="14">
        <f t="shared" si="20"/>
        <v>230</v>
      </c>
      <c r="E29" s="14">
        <f t="shared" si="20"/>
        <v>1840</v>
      </c>
      <c r="F29" s="14">
        <f t="shared" si="20"/>
        <v>115</v>
      </c>
      <c r="G29" s="14">
        <f t="shared" si="20"/>
        <v>0</v>
      </c>
      <c r="H29" s="14">
        <f t="shared" si="20"/>
        <v>0</v>
      </c>
      <c r="I29" s="14">
        <f t="shared" si="20"/>
        <v>230</v>
      </c>
      <c r="J29" s="14">
        <f t="shared" si="20"/>
        <v>0</v>
      </c>
      <c r="K29" s="14">
        <f t="shared" si="20"/>
        <v>0</v>
      </c>
      <c r="L29" s="14">
        <f t="shared" si="20"/>
        <v>2300</v>
      </c>
      <c r="M29" s="14">
        <f t="shared" si="20"/>
        <v>46</v>
      </c>
      <c r="N29" s="14">
        <f t="shared" si="20"/>
        <v>230</v>
      </c>
      <c r="O29" s="14">
        <f t="shared" si="20"/>
        <v>0</v>
      </c>
      <c r="P29" s="14">
        <f t="shared" si="20"/>
        <v>0</v>
      </c>
      <c r="Q29" s="14">
        <f t="shared" si="20"/>
        <v>1150</v>
      </c>
      <c r="R29" s="14">
        <f t="shared" si="20"/>
        <v>69</v>
      </c>
      <c r="S29" s="14">
        <f t="shared" si="5"/>
        <v>2787618</v>
      </c>
      <c r="T29" s="14">
        <f t="shared" si="6"/>
        <v>22300884</v>
      </c>
      <c r="U29" s="14">
        <f t="shared" si="7"/>
        <v>1393888</v>
      </c>
      <c r="V29" s="14">
        <f t="shared" si="8"/>
        <v>300</v>
      </c>
      <c r="W29" s="14">
        <f t="shared" si="9"/>
        <v>4</v>
      </c>
      <c r="X29" s="14">
        <f t="shared" si="10"/>
        <v>2787898</v>
      </c>
      <c r="Y29" s="14">
        <f t="shared" si="11"/>
        <v>0</v>
      </c>
      <c r="Z29" s="14">
        <f t="shared" si="12"/>
        <v>0</v>
      </c>
      <c r="AA29" s="14">
        <f t="shared" si="13"/>
        <v>27876180</v>
      </c>
      <c r="AB29" s="14">
        <f t="shared" si="14"/>
        <v>557450</v>
      </c>
      <c r="AC29" s="14">
        <f t="shared" si="15"/>
        <v>2788198</v>
      </c>
      <c r="AD29" s="14">
        <f t="shared" si="16"/>
        <v>0</v>
      </c>
      <c r="AE29" s="14">
        <f t="shared" si="17"/>
        <v>0</v>
      </c>
      <c r="AF29" s="14">
        <f t="shared" si="18"/>
        <v>13938190</v>
      </c>
      <c r="AG29" s="14">
        <f t="shared" si="19"/>
        <v>836432</v>
      </c>
    </row>
    <row r="30" spans="1:33" ht="16.5" x14ac:dyDescent="0.2">
      <c r="A30" s="14">
        <v>24</v>
      </c>
      <c r="B30" s="14">
        <v>1900</v>
      </c>
      <c r="C30" s="14">
        <v>24</v>
      </c>
      <c r="D30" s="14">
        <f t="shared" si="20"/>
        <v>240</v>
      </c>
      <c r="E30" s="14">
        <f t="shared" si="20"/>
        <v>1920</v>
      </c>
      <c r="F30" s="14">
        <f t="shared" si="20"/>
        <v>120</v>
      </c>
      <c r="G30" s="14">
        <f t="shared" si="20"/>
        <v>0</v>
      </c>
      <c r="H30" s="14">
        <f t="shared" si="20"/>
        <v>0</v>
      </c>
      <c r="I30" s="14">
        <f t="shared" si="20"/>
        <v>240</v>
      </c>
      <c r="J30" s="14">
        <f t="shared" si="20"/>
        <v>0</v>
      </c>
      <c r="K30" s="14">
        <f t="shared" si="20"/>
        <v>0</v>
      </c>
      <c r="L30" s="14">
        <f t="shared" si="20"/>
        <v>2400</v>
      </c>
      <c r="M30" s="14">
        <f t="shared" si="20"/>
        <v>48</v>
      </c>
      <c r="N30" s="14">
        <f t="shared" si="20"/>
        <v>240</v>
      </c>
      <c r="O30" s="14">
        <f t="shared" si="20"/>
        <v>0</v>
      </c>
      <c r="P30" s="14">
        <f t="shared" si="20"/>
        <v>0</v>
      </c>
      <c r="Q30" s="14">
        <f t="shared" si="20"/>
        <v>1200</v>
      </c>
      <c r="R30" s="14">
        <f t="shared" si="20"/>
        <v>72</v>
      </c>
      <c r="S30" s="14">
        <f t="shared" si="5"/>
        <v>3224388</v>
      </c>
      <c r="T30" s="14">
        <f t="shared" si="6"/>
        <v>25795044</v>
      </c>
      <c r="U30" s="14">
        <f t="shared" si="7"/>
        <v>1612273</v>
      </c>
      <c r="V30" s="14">
        <f t="shared" si="8"/>
        <v>300</v>
      </c>
      <c r="W30" s="14">
        <f t="shared" si="9"/>
        <v>4</v>
      </c>
      <c r="X30" s="14">
        <f t="shared" si="10"/>
        <v>3224668</v>
      </c>
      <c r="Y30" s="14">
        <f t="shared" si="11"/>
        <v>0</v>
      </c>
      <c r="Z30" s="14">
        <f t="shared" si="12"/>
        <v>0</v>
      </c>
      <c r="AA30" s="14">
        <f t="shared" si="13"/>
        <v>32243880</v>
      </c>
      <c r="AB30" s="14">
        <f t="shared" si="14"/>
        <v>644804</v>
      </c>
      <c r="AC30" s="14">
        <f t="shared" si="15"/>
        <v>3224968</v>
      </c>
      <c r="AD30" s="14">
        <f t="shared" si="16"/>
        <v>0</v>
      </c>
      <c r="AE30" s="14">
        <f t="shared" si="17"/>
        <v>0</v>
      </c>
      <c r="AF30" s="14">
        <f t="shared" si="18"/>
        <v>16122040</v>
      </c>
      <c r="AG30" s="14">
        <f t="shared" si="19"/>
        <v>967463</v>
      </c>
    </row>
    <row r="31" spans="1:33" ht="16.5" x14ac:dyDescent="0.2">
      <c r="A31" s="14">
        <v>25</v>
      </c>
      <c r="B31" s="14">
        <v>2000</v>
      </c>
      <c r="C31" s="14">
        <v>25</v>
      </c>
      <c r="D31" s="14">
        <f t="shared" si="20"/>
        <v>250</v>
      </c>
      <c r="E31" s="14">
        <f t="shared" si="20"/>
        <v>2000</v>
      </c>
      <c r="F31" s="14">
        <f t="shared" si="20"/>
        <v>125</v>
      </c>
      <c r="G31" s="14">
        <f t="shared" si="20"/>
        <v>0</v>
      </c>
      <c r="H31" s="14">
        <f t="shared" si="20"/>
        <v>0</v>
      </c>
      <c r="I31" s="14">
        <f t="shared" si="20"/>
        <v>250</v>
      </c>
      <c r="J31" s="14">
        <f t="shared" si="20"/>
        <v>0</v>
      </c>
      <c r="K31" s="14">
        <f t="shared" si="20"/>
        <v>0</v>
      </c>
      <c r="L31" s="14">
        <f t="shared" si="20"/>
        <v>2500</v>
      </c>
      <c r="M31" s="14">
        <f t="shared" si="20"/>
        <v>50</v>
      </c>
      <c r="N31" s="14">
        <f t="shared" si="20"/>
        <v>250</v>
      </c>
      <c r="O31" s="14">
        <f t="shared" si="20"/>
        <v>0</v>
      </c>
      <c r="P31" s="14">
        <f t="shared" si="20"/>
        <v>0</v>
      </c>
      <c r="Q31" s="14">
        <f t="shared" si="20"/>
        <v>1250</v>
      </c>
      <c r="R31" s="14">
        <f t="shared" si="20"/>
        <v>75</v>
      </c>
      <c r="S31" s="14">
        <f t="shared" si="5"/>
        <v>3704148</v>
      </c>
      <c r="T31" s="14">
        <f t="shared" si="6"/>
        <v>29633124</v>
      </c>
      <c r="U31" s="14">
        <f t="shared" si="7"/>
        <v>1852153</v>
      </c>
      <c r="V31" s="14">
        <f t="shared" si="8"/>
        <v>300</v>
      </c>
      <c r="W31" s="14">
        <f t="shared" si="9"/>
        <v>4</v>
      </c>
      <c r="X31" s="14">
        <f t="shared" si="10"/>
        <v>3704428</v>
      </c>
      <c r="Y31" s="14">
        <f t="shared" si="11"/>
        <v>0</v>
      </c>
      <c r="Z31" s="14">
        <f t="shared" si="12"/>
        <v>0</v>
      </c>
      <c r="AA31" s="14">
        <f t="shared" si="13"/>
        <v>37041480</v>
      </c>
      <c r="AB31" s="14">
        <f t="shared" si="14"/>
        <v>740756</v>
      </c>
      <c r="AC31" s="14">
        <f t="shared" si="15"/>
        <v>3704728</v>
      </c>
      <c r="AD31" s="14">
        <f t="shared" si="16"/>
        <v>0</v>
      </c>
      <c r="AE31" s="14">
        <f t="shared" si="17"/>
        <v>0</v>
      </c>
      <c r="AF31" s="14">
        <f t="shared" si="18"/>
        <v>18520840</v>
      </c>
      <c r="AG31" s="14">
        <f t="shared" si="19"/>
        <v>1111391</v>
      </c>
    </row>
  </sheetData>
  <mergeCells count="8">
    <mergeCell ref="S3:AG3"/>
    <mergeCell ref="S4:W4"/>
    <mergeCell ref="X4:AB4"/>
    <mergeCell ref="AC4:AG4"/>
    <mergeCell ref="D4:H4"/>
    <mergeCell ref="I4:M4"/>
    <mergeCell ref="N4:R4"/>
    <mergeCell ref="D3:R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42DB2-2064-49AA-9030-BDE946298C57}">
  <dimension ref="A1:BX217"/>
  <sheetViews>
    <sheetView topLeftCell="E7" workbookViewId="0">
      <selection activeCell="Q20" sqref="Q20:U20"/>
    </sheetView>
  </sheetViews>
  <sheetFormatPr defaultRowHeight="14.25" x14ac:dyDescent="0.2"/>
  <cols>
    <col min="17" max="34" width="9" customWidth="1"/>
    <col min="52" max="52" width="9.625" customWidth="1"/>
    <col min="53" max="54" width="9.5" bestFit="1" customWidth="1"/>
    <col min="59" max="61" width="9.125" bestFit="1" customWidth="1"/>
    <col min="62" max="62" width="11.5" customWidth="1"/>
    <col min="63" max="63" width="9.625" bestFit="1" customWidth="1"/>
    <col min="64" max="64" width="9.25" bestFit="1" customWidth="1"/>
    <col min="65" max="66" width="9.125" bestFit="1" customWidth="1"/>
    <col min="67" max="67" width="9.625" bestFit="1" customWidth="1"/>
    <col min="68" max="74" width="9.125" bestFit="1" customWidth="1"/>
  </cols>
  <sheetData>
    <row r="1" spans="1:74" x14ac:dyDescent="0.2">
      <c r="I1">
        <f>属性规划!H5</f>
        <v>20</v>
      </c>
      <c r="J1">
        <f>属性规划!H6</f>
        <v>150</v>
      </c>
      <c r="K1">
        <f>属性规划!H7</f>
        <v>10</v>
      </c>
      <c r="L1">
        <f>属性规划!H8</f>
        <v>200</v>
      </c>
      <c r="M1">
        <f>属性规划!H9</f>
        <v>4</v>
      </c>
      <c r="X1">
        <v>20</v>
      </c>
      <c r="Y1">
        <v>150</v>
      </c>
      <c r="Z1">
        <v>10</v>
      </c>
      <c r="AA1">
        <v>200</v>
      </c>
      <c r="AB1">
        <v>4</v>
      </c>
      <c r="AC1">
        <v>50</v>
      </c>
      <c r="AD1">
        <v>50</v>
      </c>
      <c r="AE1">
        <v>50</v>
      </c>
      <c r="AF1">
        <v>50</v>
      </c>
      <c r="AG1">
        <v>0.5</v>
      </c>
      <c r="AH1">
        <v>0.5</v>
      </c>
    </row>
    <row r="2" spans="1:74" x14ac:dyDescent="0.2">
      <c r="A2" s="21"/>
      <c r="B2" s="21"/>
      <c r="I2" s="21"/>
      <c r="J2" s="21"/>
      <c r="K2" s="21"/>
      <c r="L2" s="21"/>
      <c r="M2" s="21"/>
    </row>
    <row r="3" spans="1:74" ht="16.5" customHeight="1" x14ac:dyDescent="0.2">
      <c r="A3" s="62" t="s">
        <v>310</v>
      </c>
      <c r="B3" s="62"/>
      <c r="C3" s="62"/>
      <c r="D3" s="62"/>
      <c r="E3" s="62"/>
      <c r="F3" s="62"/>
      <c r="G3" s="62"/>
      <c r="I3" s="62" t="s">
        <v>287</v>
      </c>
      <c r="J3" s="62"/>
      <c r="K3" s="62"/>
      <c r="L3" s="62"/>
      <c r="M3" s="62"/>
      <c r="Q3" s="63" t="s">
        <v>286</v>
      </c>
      <c r="R3" s="63"/>
      <c r="S3" s="63"/>
      <c r="T3" s="63"/>
      <c r="U3" s="63"/>
    </row>
    <row r="4" spans="1:74" ht="16.5" x14ac:dyDescent="0.2">
      <c r="A4" s="14" t="s">
        <v>270</v>
      </c>
      <c r="B4" s="14" t="s">
        <v>271</v>
      </c>
      <c r="C4" s="14" t="s">
        <v>28</v>
      </c>
      <c r="D4" s="14" t="s">
        <v>29</v>
      </c>
      <c r="E4" s="14" t="s">
        <v>30</v>
      </c>
      <c r="F4" s="14" t="s">
        <v>31</v>
      </c>
      <c r="G4" s="14" t="s">
        <v>32</v>
      </c>
      <c r="I4" s="14" t="s">
        <v>28</v>
      </c>
      <c r="J4" s="14" t="s">
        <v>29</v>
      </c>
      <c r="K4" s="14" t="s">
        <v>30</v>
      </c>
      <c r="L4" s="14" t="s">
        <v>31</v>
      </c>
      <c r="M4" s="14" t="s">
        <v>32</v>
      </c>
      <c r="X4" s="14" t="s">
        <v>28</v>
      </c>
      <c r="Y4" s="14" t="s">
        <v>29</v>
      </c>
      <c r="Z4" s="14" t="s">
        <v>30</v>
      </c>
      <c r="AA4" s="14" t="s">
        <v>31</v>
      </c>
      <c r="AB4" s="14" t="s">
        <v>32</v>
      </c>
      <c r="AC4" s="14" t="s">
        <v>288</v>
      </c>
      <c r="AD4" s="14" t="s">
        <v>290</v>
      </c>
      <c r="AE4" s="14" t="s">
        <v>291</v>
      </c>
      <c r="AF4" s="14" t="s">
        <v>289</v>
      </c>
      <c r="AG4" s="14" t="s">
        <v>292</v>
      </c>
      <c r="AH4" s="14" t="s">
        <v>293</v>
      </c>
      <c r="AM4" s="15" t="s">
        <v>273</v>
      </c>
      <c r="AN4" s="15" t="s">
        <v>274</v>
      </c>
      <c r="AO4" s="15" t="s">
        <v>275</v>
      </c>
      <c r="AP4" s="15" t="s">
        <v>276</v>
      </c>
      <c r="AQ4" s="15" t="s">
        <v>277</v>
      </c>
      <c r="AS4" s="15" t="s">
        <v>273</v>
      </c>
      <c r="AT4" s="15" t="s">
        <v>274</v>
      </c>
      <c r="AU4" s="15" t="s">
        <v>275</v>
      </c>
      <c r="AV4" s="15" t="s">
        <v>276</v>
      </c>
      <c r="AW4" s="15" t="s">
        <v>277</v>
      </c>
    </row>
    <row r="5" spans="1:74" ht="16.5" x14ac:dyDescent="0.2">
      <c r="A5" s="14" t="s">
        <v>272</v>
      </c>
      <c r="B5" s="14">
        <v>1</v>
      </c>
      <c r="C5" s="14"/>
      <c r="D5" s="18"/>
      <c r="E5" s="18"/>
      <c r="F5" s="14"/>
      <c r="G5" s="14"/>
      <c r="I5" s="18">
        <v>0.5</v>
      </c>
      <c r="J5" s="18">
        <v>0.2</v>
      </c>
      <c r="K5" s="14"/>
      <c r="L5" s="14"/>
      <c r="M5" s="14"/>
      <c r="Q5" s="14" t="b">
        <f t="shared" ref="Q5:U12" si="0">NOT(ISBLANK(I5))</f>
        <v>1</v>
      </c>
      <c r="R5" s="14" t="b">
        <f t="shared" si="0"/>
        <v>1</v>
      </c>
      <c r="S5" s="14" t="b">
        <f t="shared" si="0"/>
        <v>0</v>
      </c>
      <c r="T5" s="14" t="b">
        <f t="shared" si="0"/>
        <v>0</v>
      </c>
      <c r="U5" s="14" t="b">
        <f t="shared" si="0"/>
        <v>0</v>
      </c>
      <c r="X5" s="14"/>
      <c r="Y5" s="14"/>
      <c r="Z5" s="14"/>
      <c r="AA5" s="14">
        <v>5</v>
      </c>
      <c r="AB5" s="14"/>
      <c r="AC5" s="14">
        <v>1</v>
      </c>
      <c r="AD5" s="14"/>
      <c r="AE5" s="14">
        <v>1</v>
      </c>
      <c r="AF5" s="14"/>
      <c r="AG5" s="14"/>
      <c r="AH5" s="14"/>
      <c r="AL5" t="s">
        <v>165</v>
      </c>
      <c r="AM5" s="14" t="s">
        <v>28</v>
      </c>
      <c r="AN5" s="14"/>
      <c r="AO5" s="14" t="s">
        <v>31</v>
      </c>
      <c r="AP5" s="14" t="s">
        <v>34</v>
      </c>
      <c r="AQ5" s="14" t="s">
        <v>36</v>
      </c>
      <c r="AS5" s="14">
        <v>10</v>
      </c>
      <c r="AT5" s="14">
        <v>0</v>
      </c>
      <c r="AU5" s="14">
        <v>200</v>
      </c>
      <c r="AV5" s="14">
        <v>50</v>
      </c>
      <c r="AW5" s="14">
        <v>50</v>
      </c>
    </row>
    <row r="6" spans="1:74" ht="16.5" x14ac:dyDescent="0.2">
      <c r="A6" s="14" t="s">
        <v>272</v>
      </c>
      <c r="B6" s="14">
        <v>2</v>
      </c>
      <c r="C6" s="14"/>
      <c r="D6" s="14"/>
      <c r="E6" s="14"/>
      <c r="F6" s="18"/>
      <c r="G6" s="18"/>
      <c r="I6" s="14"/>
      <c r="J6" s="14"/>
      <c r="K6" s="18">
        <v>0.1</v>
      </c>
      <c r="L6" s="18">
        <v>0.5</v>
      </c>
      <c r="M6" s="14"/>
      <c r="Q6" s="14" t="b">
        <f t="shared" si="0"/>
        <v>0</v>
      </c>
      <c r="R6" s="14" t="b">
        <f t="shared" si="0"/>
        <v>0</v>
      </c>
      <c r="S6" s="14" t="b">
        <f t="shared" si="0"/>
        <v>1</v>
      </c>
      <c r="T6" s="14" t="b">
        <f t="shared" si="0"/>
        <v>1</v>
      </c>
      <c r="U6" s="14" t="b">
        <f t="shared" si="0"/>
        <v>0</v>
      </c>
      <c r="X6" s="14"/>
      <c r="Y6" s="14">
        <v>5</v>
      </c>
      <c r="Z6" s="14"/>
      <c r="AA6" s="14"/>
      <c r="AB6" s="14"/>
      <c r="AC6" s="14">
        <v>1</v>
      </c>
      <c r="AD6" s="14"/>
      <c r="AE6" s="14"/>
      <c r="AF6" s="14">
        <v>1</v>
      </c>
      <c r="AG6" s="14"/>
      <c r="AH6" s="14"/>
      <c r="AL6" t="s">
        <v>166</v>
      </c>
      <c r="AM6" s="14" t="s">
        <v>31</v>
      </c>
      <c r="AN6" s="14" t="s">
        <v>30</v>
      </c>
      <c r="AO6" s="14" t="s">
        <v>29</v>
      </c>
      <c r="AP6" s="14" t="s">
        <v>34</v>
      </c>
      <c r="AQ6" s="14" t="s">
        <v>37</v>
      </c>
      <c r="AS6" s="14">
        <v>50</v>
      </c>
      <c r="AT6" s="14">
        <v>2.5</v>
      </c>
      <c r="AU6" s="14">
        <v>150</v>
      </c>
      <c r="AV6" s="14">
        <v>50</v>
      </c>
      <c r="AW6" s="14">
        <v>50</v>
      </c>
    </row>
    <row r="7" spans="1:74" ht="16.5" x14ac:dyDescent="0.2">
      <c r="A7" s="14" t="s">
        <v>272</v>
      </c>
      <c r="B7" s="14">
        <v>3</v>
      </c>
      <c r="C7" s="14"/>
      <c r="D7" s="14"/>
      <c r="E7" s="14"/>
      <c r="F7" s="18"/>
      <c r="G7" s="18"/>
      <c r="I7" s="14"/>
      <c r="J7" s="14"/>
      <c r="K7" s="18"/>
      <c r="L7" s="18">
        <v>0.3</v>
      </c>
      <c r="M7" s="18">
        <v>0.3</v>
      </c>
      <c r="Q7" s="14" t="b">
        <f t="shared" si="0"/>
        <v>0</v>
      </c>
      <c r="R7" s="14" t="b">
        <f t="shared" si="0"/>
        <v>0</v>
      </c>
      <c r="S7" s="14" t="b">
        <f t="shared" si="0"/>
        <v>0</v>
      </c>
      <c r="T7" s="14" t="b">
        <f t="shared" si="0"/>
        <v>1</v>
      </c>
      <c r="U7" s="14" t="b">
        <f t="shared" si="0"/>
        <v>1</v>
      </c>
      <c r="X7" s="14"/>
      <c r="Y7" s="14"/>
      <c r="Z7" s="14">
        <v>5</v>
      </c>
      <c r="AA7" s="14"/>
      <c r="AB7" s="14"/>
      <c r="AC7" s="14">
        <v>1</v>
      </c>
      <c r="AD7" s="14">
        <v>1</v>
      </c>
      <c r="AE7" s="14"/>
      <c r="AF7" s="14"/>
      <c r="AG7" s="14"/>
      <c r="AH7" s="14"/>
      <c r="AL7" t="s">
        <v>167</v>
      </c>
      <c r="AM7" s="14" t="s">
        <v>31</v>
      </c>
      <c r="AN7" s="14" t="s">
        <v>32</v>
      </c>
      <c r="AO7" s="14" t="s">
        <v>30</v>
      </c>
      <c r="AP7" s="14" t="s">
        <v>34</v>
      </c>
      <c r="AQ7" s="14" t="s">
        <v>35</v>
      </c>
      <c r="AS7" s="14">
        <v>50</v>
      </c>
      <c r="AT7" s="14">
        <v>1</v>
      </c>
      <c r="AU7" s="14">
        <v>10</v>
      </c>
      <c r="AV7" s="14">
        <v>50</v>
      </c>
      <c r="AW7" s="14">
        <v>50</v>
      </c>
    </row>
    <row r="8" spans="1:74" ht="16.5" x14ac:dyDescent="0.2">
      <c r="A8" s="14" t="s">
        <v>272</v>
      </c>
      <c r="B8" s="14">
        <v>4</v>
      </c>
      <c r="C8" s="14"/>
      <c r="D8" s="14"/>
      <c r="E8" s="18"/>
      <c r="F8" s="14"/>
      <c r="G8" s="18"/>
      <c r="I8" s="14"/>
      <c r="J8" s="18">
        <v>0.4</v>
      </c>
      <c r="K8" s="14"/>
      <c r="L8" s="18">
        <v>0.2</v>
      </c>
      <c r="M8" s="14"/>
      <c r="Q8" s="14" t="b">
        <f t="shared" si="0"/>
        <v>0</v>
      </c>
      <c r="R8" s="14" t="b">
        <f t="shared" si="0"/>
        <v>1</v>
      </c>
      <c r="S8" s="14" t="b">
        <f t="shared" si="0"/>
        <v>0</v>
      </c>
      <c r="T8" s="14" t="b">
        <f t="shared" si="0"/>
        <v>1</v>
      </c>
      <c r="U8" s="14" t="b">
        <f t="shared" si="0"/>
        <v>0</v>
      </c>
      <c r="X8" s="14"/>
      <c r="Y8" s="14"/>
      <c r="Z8" s="14"/>
      <c r="AA8" s="14"/>
      <c r="AB8" s="14">
        <v>5</v>
      </c>
      <c r="AC8" s="14"/>
      <c r="AD8" s="14"/>
      <c r="AE8" s="14">
        <v>1</v>
      </c>
      <c r="AF8" s="14">
        <v>1</v>
      </c>
      <c r="AG8" s="14"/>
      <c r="AH8" s="14"/>
      <c r="AL8" t="s">
        <v>278</v>
      </c>
      <c r="AM8" s="14" t="s">
        <v>29</v>
      </c>
      <c r="AN8" s="14" t="s">
        <v>31</v>
      </c>
      <c r="AO8" s="14" t="s">
        <v>32</v>
      </c>
      <c r="AP8" s="14" t="s">
        <v>36</v>
      </c>
      <c r="AQ8" s="14" t="s">
        <v>37</v>
      </c>
      <c r="AS8" s="14">
        <v>75</v>
      </c>
      <c r="AT8" s="14">
        <v>50</v>
      </c>
      <c r="AU8" s="14">
        <v>4</v>
      </c>
      <c r="AV8" s="14">
        <v>50</v>
      </c>
      <c r="AW8" s="14">
        <v>50</v>
      </c>
    </row>
    <row r="9" spans="1:74" ht="16.5" x14ac:dyDescent="0.2">
      <c r="A9" s="14" t="s">
        <v>272</v>
      </c>
      <c r="B9" s="14">
        <v>5</v>
      </c>
      <c r="C9" s="14"/>
      <c r="D9" s="14"/>
      <c r="E9" s="18"/>
      <c r="F9" s="18"/>
      <c r="G9" s="14"/>
      <c r="I9" s="14"/>
      <c r="J9" s="18">
        <v>0.4</v>
      </c>
      <c r="K9" s="18">
        <v>0.2</v>
      </c>
      <c r="L9" s="14"/>
      <c r="M9" s="14"/>
      <c r="Q9" s="14" t="b">
        <f t="shared" si="0"/>
        <v>0</v>
      </c>
      <c r="R9" s="14" t="b">
        <f t="shared" si="0"/>
        <v>1</v>
      </c>
      <c r="S9" s="14" t="b">
        <f t="shared" si="0"/>
        <v>1</v>
      </c>
      <c r="T9" s="14" t="b">
        <f t="shared" si="0"/>
        <v>0</v>
      </c>
      <c r="U9" s="14" t="b">
        <f t="shared" si="0"/>
        <v>0</v>
      </c>
      <c r="X9" s="14"/>
      <c r="Y9" s="14"/>
      <c r="Z9" s="14">
        <v>5</v>
      </c>
      <c r="AA9" s="14"/>
      <c r="AB9" s="14"/>
      <c r="AC9" s="14"/>
      <c r="AD9" s="14">
        <v>1</v>
      </c>
      <c r="AE9" s="14">
        <v>1</v>
      </c>
      <c r="AF9" s="14"/>
      <c r="AG9" s="14"/>
      <c r="AH9" s="14"/>
      <c r="AL9" t="s">
        <v>168</v>
      </c>
      <c r="AM9" s="14" t="s">
        <v>29</v>
      </c>
      <c r="AN9" s="14" t="s">
        <v>30</v>
      </c>
      <c r="AO9" s="14" t="s">
        <v>30</v>
      </c>
      <c r="AP9" s="14" t="s">
        <v>36</v>
      </c>
      <c r="AQ9" s="14" t="s">
        <v>35</v>
      </c>
      <c r="AS9" s="14">
        <v>37.5</v>
      </c>
      <c r="AT9" s="14">
        <v>2.5</v>
      </c>
      <c r="AU9" s="14">
        <v>10</v>
      </c>
      <c r="AV9" s="14">
        <v>50</v>
      </c>
      <c r="AW9" s="14">
        <v>50</v>
      </c>
    </row>
    <row r="10" spans="1:74" ht="16.5" x14ac:dyDescent="0.2">
      <c r="A10" s="14" t="s">
        <v>272</v>
      </c>
      <c r="B10" s="14">
        <v>6</v>
      </c>
      <c r="C10" s="14"/>
      <c r="D10" s="14"/>
      <c r="E10" s="14"/>
      <c r="F10" s="18"/>
      <c r="G10" s="14"/>
      <c r="I10" s="14"/>
      <c r="J10" s="14"/>
      <c r="K10" s="18">
        <v>0.3</v>
      </c>
      <c r="L10" s="14"/>
      <c r="M10" s="18">
        <v>0.3</v>
      </c>
      <c r="Q10" s="14" t="b">
        <f t="shared" si="0"/>
        <v>0</v>
      </c>
      <c r="R10" s="14" t="b">
        <f t="shared" si="0"/>
        <v>0</v>
      </c>
      <c r="S10" s="14" t="b">
        <f t="shared" si="0"/>
        <v>1</v>
      </c>
      <c r="T10" s="14" t="b">
        <f t="shared" si="0"/>
        <v>0</v>
      </c>
      <c r="U10" s="14" t="b">
        <f t="shared" si="0"/>
        <v>1</v>
      </c>
      <c r="X10" s="14"/>
      <c r="Y10" s="14"/>
      <c r="Z10" s="14"/>
      <c r="AA10" s="14"/>
      <c r="AB10" s="14">
        <v>5</v>
      </c>
      <c r="AC10" s="14"/>
      <c r="AD10" s="14">
        <v>1</v>
      </c>
      <c r="AE10" s="14"/>
      <c r="AF10" s="14">
        <v>1</v>
      </c>
      <c r="AG10" s="14"/>
      <c r="AH10" s="14"/>
      <c r="AL10" t="s">
        <v>169</v>
      </c>
      <c r="AM10" s="14" t="s">
        <v>30</v>
      </c>
      <c r="AN10" s="14" t="s">
        <v>32</v>
      </c>
      <c r="AO10" s="14" t="s">
        <v>32</v>
      </c>
      <c r="AP10" s="14" t="s">
        <v>37</v>
      </c>
      <c r="AQ10" s="14" t="s">
        <v>35</v>
      </c>
      <c r="AS10" s="14">
        <v>2.5</v>
      </c>
      <c r="AT10" s="14">
        <v>1</v>
      </c>
      <c r="AU10" s="14">
        <v>4</v>
      </c>
      <c r="AV10" s="14">
        <v>50</v>
      </c>
      <c r="AW10" s="14">
        <v>50</v>
      </c>
    </row>
    <row r="11" spans="1:74" ht="16.5" x14ac:dyDescent="0.2">
      <c r="A11" s="14" t="s">
        <v>272</v>
      </c>
      <c r="B11" s="14">
        <v>7</v>
      </c>
      <c r="C11" s="14"/>
      <c r="D11" s="18"/>
      <c r="E11" s="14"/>
      <c r="F11" s="18"/>
      <c r="G11" s="14"/>
      <c r="I11" s="18">
        <v>0.25</v>
      </c>
      <c r="J11" s="14"/>
      <c r="K11" s="18">
        <v>0.4</v>
      </c>
      <c r="L11" s="14"/>
      <c r="M11" s="14"/>
      <c r="Q11" s="14" t="b">
        <f t="shared" si="0"/>
        <v>1</v>
      </c>
      <c r="R11" s="14" t="b">
        <f t="shared" si="0"/>
        <v>0</v>
      </c>
      <c r="S11" s="14" t="b">
        <f t="shared" si="0"/>
        <v>1</v>
      </c>
      <c r="T11" s="14" t="b">
        <f t="shared" si="0"/>
        <v>0</v>
      </c>
      <c r="U11" s="14" t="b">
        <f t="shared" si="0"/>
        <v>0</v>
      </c>
      <c r="X11" s="14">
        <v>5</v>
      </c>
      <c r="Y11" s="14">
        <v>5</v>
      </c>
      <c r="Z11" s="14"/>
      <c r="AA11" s="14"/>
      <c r="AB11" s="14"/>
      <c r="AC11" s="14"/>
      <c r="AD11" s="14"/>
      <c r="AE11" s="14"/>
      <c r="AF11" s="14"/>
      <c r="AG11" s="14">
        <v>1</v>
      </c>
      <c r="AH11" s="14"/>
      <c r="AL11" t="s">
        <v>170</v>
      </c>
      <c r="AM11" s="14" t="s">
        <v>28</v>
      </c>
      <c r="AN11" s="14" t="s">
        <v>30</v>
      </c>
      <c r="AO11" s="14" t="s">
        <v>28</v>
      </c>
      <c r="AP11" s="14" t="s">
        <v>29</v>
      </c>
      <c r="AQ11" s="14" t="s">
        <v>292</v>
      </c>
      <c r="AS11" s="14">
        <v>5</v>
      </c>
      <c r="AT11" s="14">
        <v>2.5</v>
      </c>
      <c r="AU11" s="14">
        <v>20</v>
      </c>
      <c r="AV11" s="14">
        <v>150</v>
      </c>
      <c r="AW11" s="14">
        <v>50</v>
      </c>
    </row>
    <row r="12" spans="1:74" ht="16.5" x14ac:dyDescent="0.2">
      <c r="A12" s="14" t="s">
        <v>272</v>
      </c>
      <c r="B12" s="14">
        <v>8</v>
      </c>
      <c r="C12" s="14"/>
      <c r="D12" s="18"/>
      <c r="E12" s="14"/>
      <c r="F12" s="18"/>
      <c r="G12" s="18"/>
      <c r="I12" s="18">
        <v>0.25</v>
      </c>
      <c r="J12" s="14"/>
      <c r="K12" s="18"/>
      <c r="L12" s="18"/>
      <c r="M12" s="18">
        <v>0.4</v>
      </c>
      <c r="Q12" s="14" t="b">
        <f t="shared" si="0"/>
        <v>1</v>
      </c>
      <c r="R12" s="14" t="b">
        <f t="shared" si="0"/>
        <v>0</v>
      </c>
      <c r="S12" s="14" t="b">
        <f t="shared" si="0"/>
        <v>0</v>
      </c>
      <c r="T12" s="14" t="b">
        <f t="shared" si="0"/>
        <v>0</v>
      </c>
      <c r="U12" s="14" t="b">
        <f t="shared" si="0"/>
        <v>1</v>
      </c>
      <c r="X12" s="14">
        <v>5</v>
      </c>
      <c r="Y12" s="14"/>
      <c r="Z12" s="14"/>
      <c r="AA12" s="14">
        <v>5</v>
      </c>
      <c r="AB12" s="14"/>
      <c r="AC12" s="14"/>
      <c r="AD12" s="14"/>
      <c r="AE12" s="14"/>
      <c r="AF12" s="14"/>
      <c r="AG12" s="14"/>
      <c r="AH12" s="14">
        <v>1</v>
      </c>
      <c r="AL12" t="s">
        <v>171</v>
      </c>
      <c r="AM12" s="14" t="s">
        <v>28</v>
      </c>
      <c r="AN12" s="14" t="s">
        <v>32</v>
      </c>
      <c r="AO12" s="14" t="s">
        <v>28</v>
      </c>
      <c r="AP12" s="14" t="s">
        <v>31</v>
      </c>
      <c r="AQ12" s="14" t="s">
        <v>33</v>
      </c>
      <c r="AS12" s="14">
        <v>5</v>
      </c>
      <c r="AT12" s="14">
        <v>1</v>
      </c>
      <c r="AU12" s="14">
        <v>20</v>
      </c>
      <c r="AV12" s="14">
        <v>200</v>
      </c>
      <c r="AW12" s="14">
        <v>50</v>
      </c>
    </row>
    <row r="13" spans="1:74" ht="16.5" x14ac:dyDescent="0.2">
      <c r="A13" s="14">
        <v>0</v>
      </c>
      <c r="B13" s="14">
        <v>1</v>
      </c>
      <c r="C13" s="14">
        <f>I13*INDEX(属性规划!$V$5:$V$17,装备数值!$A13+1)</f>
        <v>0</v>
      </c>
      <c r="D13" s="14">
        <f>J13*INDEX(属性规划!$V$5:$V$17,装备数值!$A13+1)</f>
        <v>0</v>
      </c>
      <c r="E13" s="14">
        <f>K13*INDEX(属性规划!$V$5:$V$17,装备数值!$A13+1)</f>
        <v>0</v>
      </c>
      <c r="F13" s="14">
        <f>L13*INDEX(属性规划!$V$5:$V$17,装备数值!$A13+1)</f>
        <v>0</v>
      </c>
      <c r="G13" s="14">
        <f>M13*INDEX(属性规划!$V$5:$V$17,装备数值!$A13+1)</f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Q13" s="19"/>
      <c r="R13" s="19"/>
      <c r="S13" s="19"/>
      <c r="T13" s="19"/>
      <c r="U13" s="19"/>
      <c r="X13" s="14">
        <f>INT(INDEX(属性规划!$U$4:$U$17,装备数值!$A13+1)*INDEX(X$5:X$12,$B13)*X$1)</f>
        <v>0</v>
      </c>
      <c r="Y13" s="14">
        <f>INT(INDEX(属性规划!$U$4:$U$17,装备数值!$A13+1)*INDEX(Y$5:Y$12,$B13)*Y$1)</f>
        <v>0</v>
      </c>
      <c r="Z13" s="14">
        <f>INT(INDEX(属性规划!$U$4:$U$17,装备数值!$A13+1)*INDEX(Z$5:Z$12,$B13)*Z$1)</f>
        <v>0</v>
      </c>
      <c r="AA13" s="14">
        <f>INT(INDEX(属性规划!$U$4:$U$17,装备数值!$A13+1)*INDEX(AA$5:AA$12,$B13)*AA$1)</f>
        <v>0</v>
      </c>
      <c r="AB13" s="14">
        <f>INT(INDEX(属性规划!$U$4:$U$17,装备数值!$A13+1)*INDEX(AB$5:AB$12,$B13)*AB$1)</f>
        <v>0</v>
      </c>
      <c r="AC13" s="14">
        <f>INT(INDEX(属性规划!$U$4:$U$17,装备数值!$A13+1)*INDEX(AC$5:AC$12,$B13)*AC$1)</f>
        <v>0</v>
      </c>
      <c r="AD13" s="14">
        <f>INT(INDEX(属性规划!$U$4:$U$17,装备数值!$A13+1)*INDEX(AD$5:AD$12,$B13)*AD$1)</f>
        <v>0</v>
      </c>
      <c r="AE13" s="14">
        <f>INT(INDEX(属性规划!$U$4:$U$17,装备数值!$A13+1)*INDEX(AE$5:AE$12,$B13)*AE$1)</f>
        <v>0</v>
      </c>
      <c r="AF13" s="14">
        <f>INT(INDEX(属性规划!$U$4:$U$17,装备数值!$A13+1)*INDEX(AF$5:AF$12,$B13)*AF$1)</f>
        <v>0</v>
      </c>
      <c r="AG13" s="14">
        <f>INT(INDEX(属性规划!$U$4:$U$17,装备数值!$A13+1)*INDEX(AG$5:AG$12,$B13)*AG$1)</f>
        <v>0</v>
      </c>
      <c r="AH13" s="14">
        <f>INT(INDEX(属性规划!$U$4:$U$17,装备数值!$A13+1)*INDEX(AH$5:AH$12,$B13)*AH$1)</f>
        <v>0</v>
      </c>
    </row>
    <row r="14" spans="1:74" ht="16.5" x14ac:dyDescent="0.2">
      <c r="A14" s="14">
        <v>0</v>
      </c>
      <c r="B14" s="14">
        <v>2</v>
      </c>
      <c r="C14" s="14">
        <f>I14*INDEX(属性规划!$V$5:$V$17,装备数值!$A14+1)</f>
        <v>0</v>
      </c>
      <c r="D14" s="14">
        <f>J14*INDEX(属性规划!$V$5:$V$17,装备数值!$A14+1)</f>
        <v>0</v>
      </c>
      <c r="E14" s="14">
        <f>K14*INDEX(属性规划!$V$5:$V$17,装备数值!$A14+1)</f>
        <v>0</v>
      </c>
      <c r="F14" s="14">
        <f>L14*INDEX(属性规划!$V$5:$V$17,装备数值!$A14+1)</f>
        <v>0</v>
      </c>
      <c r="G14" s="14">
        <f>M14*INDEX(属性规划!$V$5:$V$17,装备数值!$A14+1)</f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Q14" s="19"/>
      <c r="R14" s="19"/>
      <c r="S14" s="20"/>
      <c r="T14" s="19"/>
      <c r="U14" s="19"/>
      <c r="X14" s="14">
        <f>INT(INDEX(属性规划!$U$4:$U$17,装备数值!$A14+1)*INDEX(X$5:X$12,$B14)*X$1)</f>
        <v>0</v>
      </c>
      <c r="Y14" s="14">
        <f>INT(INDEX(属性规划!$U$4:$U$17,装备数值!$A14+1)*INDEX(Y$5:Y$12,$B14)*Y$1)</f>
        <v>0</v>
      </c>
      <c r="Z14" s="14">
        <f>INT(INDEX(属性规划!$U$4:$U$17,装备数值!$A14+1)*INDEX(Z$5:Z$12,$B14)*Z$1)</f>
        <v>0</v>
      </c>
      <c r="AA14" s="14">
        <f>INT(INDEX(属性规划!$U$4:$U$17,装备数值!$A14+1)*INDEX(AA$5:AA$12,$B14)*AA$1)</f>
        <v>0</v>
      </c>
      <c r="AB14" s="14">
        <f>INT(INDEX(属性规划!$U$4:$U$17,装备数值!$A14+1)*INDEX(AB$5:AB$12,$B14)*AB$1)</f>
        <v>0</v>
      </c>
      <c r="AC14" s="14">
        <f>INT(INDEX(属性规划!$U$4:$U$17,装备数值!$A14+1)*INDEX(AC$5:AC$12,$B14)*AC$1)</f>
        <v>0</v>
      </c>
      <c r="AD14" s="14">
        <f>INT(INDEX(属性规划!$U$4:$U$17,装备数值!$A14+1)*INDEX(AD$5:AD$12,$B14)*AD$1)</f>
        <v>0</v>
      </c>
      <c r="AE14" s="14">
        <f>INT(INDEX(属性规划!$U$4:$U$17,装备数值!$A14+1)*INDEX(AE$5:AE$12,$B14)*AE$1)</f>
        <v>0</v>
      </c>
      <c r="AF14" s="14">
        <f>INT(INDEX(属性规划!$U$4:$U$17,装备数值!$A14+1)*INDEX(AF$5:AF$12,$B14)*AF$1)</f>
        <v>0</v>
      </c>
      <c r="AG14" s="14">
        <f>INT(INDEX(属性规划!$U$4:$U$17,装备数值!$A14+1)*INDEX(AG$5:AG$12,$B14)*AG$1)</f>
        <v>0</v>
      </c>
      <c r="AH14" s="14">
        <f>INT(INDEX(属性规划!$U$4:$U$17,装备数值!$A14+1)*INDEX(AH$5:AH$12,$B14)*AH$1)</f>
        <v>0</v>
      </c>
      <c r="AR14">
        <v>10</v>
      </c>
      <c r="AS14" s="33">
        <v>1</v>
      </c>
      <c r="AT14" s="33">
        <v>20</v>
      </c>
      <c r="AU14" s="33">
        <v>1</v>
      </c>
      <c r="AV14" s="33">
        <v>50</v>
      </c>
    </row>
    <row r="15" spans="1:74" ht="20.25" x14ac:dyDescent="0.2">
      <c r="A15" s="14">
        <v>0</v>
      </c>
      <c r="B15" s="14">
        <v>3</v>
      </c>
      <c r="C15" s="14">
        <f>I15*INDEX(属性规划!$V$5:$V$17,装备数值!$A15+1)</f>
        <v>0</v>
      </c>
      <c r="D15" s="14">
        <f>J15*INDEX(属性规划!$V$5:$V$17,装备数值!$A15+1)</f>
        <v>0</v>
      </c>
      <c r="E15" s="14">
        <f>K15*INDEX(属性规划!$V$5:$V$17,装备数值!$A15+1)</f>
        <v>0</v>
      </c>
      <c r="F15" s="14">
        <f>L15*INDEX(属性规划!$V$5:$V$17,装备数值!$A15+1)</f>
        <v>0</v>
      </c>
      <c r="G15" s="14">
        <f>M15*INDEX(属性规划!$V$5:$V$17,装备数值!$A15+1)</f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P15" s="62" t="s">
        <v>307</v>
      </c>
      <c r="Q15" s="62"/>
      <c r="R15" s="62"/>
      <c r="S15" s="62"/>
      <c r="T15" s="62"/>
      <c r="U15" s="62"/>
      <c r="X15" s="14">
        <f>INT(INDEX(属性规划!$U$4:$U$17,装备数值!$A15+1)*INDEX(X$5:X$12,$B15)*X$1)</f>
        <v>0</v>
      </c>
      <c r="Y15" s="14">
        <f>INT(INDEX(属性规划!$U$4:$U$17,装备数值!$A15+1)*INDEX(Y$5:Y$12,$B15)*Y$1)</f>
        <v>0</v>
      </c>
      <c r="Z15" s="14">
        <f>INT(INDEX(属性规划!$U$4:$U$17,装备数值!$A15+1)*INDEX(Z$5:Z$12,$B15)*Z$1)</f>
        <v>0</v>
      </c>
      <c r="AA15" s="14">
        <f>INT(INDEX(属性规划!$U$4:$U$17,装备数值!$A15+1)*INDEX(AA$5:AA$12,$B15)*AA$1)</f>
        <v>0</v>
      </c>
      <c r="AB15" s="14">
        <f>INT(INDEX(属性规划!$U$4:$U$17,装备数值!$A15+1)*INDEX(AB$5:AB$12,$B15)*AB$1)</f>
        <v>0</v>
      </c>
      <c r="AC15" s="14">
        <f>INT(INDEX(属性规划!$U$4:$U$17,装备数值!$A15+1)*INDEX(AC$5:AC$12,$B15)*AC$1)</f>
        <v>0</v>
      </c>
      <c r="AD15" s="14">
        <f>INT(INDEX(属性规划!$U$4:$U$17,装备数值!$A15+1)*INDEX(AD$5:AD$12,$B15)*AD$1)</f>
        <v>0</v>
      </c>
      <c r="AE15" s="14">
        <f>INT(INDEX(属性规划!$U$4:$U$17,装备数值!$A15+1)*INDEX(AE$5:AE$12,$B15)*AE$1)</f>
        <v>0</v>
      </c>
      <c r="AF15" s="14">
        <f>INT(INDEX(属性规划!$U$4:$U$17,装备数值!$A15+1)*INDEX(AF$5:AF$12,$B15)*AF$1)</f>
        <v>0</v>
      </c>
      <c r="AG15" s="14">
        <f>INT(INDEX(属性规划!$U$4:$U$17,装备数值!$A15+1)*INDEX(AG$5:AG$12,$B15)*AG$1)</f>
        <v>0</v>
      </c>
      <c r="AH15" s="14">
        <f>INT(INDEX(属性规划!$U$4:$U$17,装备数值!$A15+1)*INDEX(AH$5:AH$12,$B15)*AH$1)</f>
        <v>0</v>
      </c>
      <c r="AN15" s="63" t="s">
        <v>295</v>
      </c>
      <c r="AO15" s="63"/>
      <c r="AP15" s="63"/>
      <c r="AQ15" s="63"/>
      <c r="AR15" s="63"/>
      <c r="AS15" s="63"/>
      <c r="AT15" s="63"/>
      <c r="AU15" s="63"/>
      <c r="AV15" s="63"/>
      <c r="AY15" s="62" t="s">
        <v>300</v>
      </c>
      <c r="AZ15" s="62"/>
      <c r="BA15" s="62"/>
      <c r="BB15" s="62"/>
      <c r="BK15" s="62" t="s">
        <v>416</v>
      </c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</row>
    <row r="16" spans="1:74" ht="17.25" x14ac:dyDescent="0.2">
      <c r="A16" s="14">
        <v>0</v>
      </c>
      <c r="B16" s="14">
        <v>4</v>
      </c>
      <c r="C16" s="14">
        <f>I16*INDEX(属性规划!$V$5:$V$17,装备数值!$A16+1)</f>
        <v>0</v>
      </c>
      <c r="D16" s="14">
        <f>J16*INDEX(属性规划!$V$5:$V$17,装备数值!$A16+1)</f>
        <v>0</v>
      </c>
      <c r="E16" s="14">
        <f>K16*INDEX(属性规划!$V$5:$V$17,装备数值!$A16+1)</f>
        <v>0</v>
      </c>
      <c r="F16" s="14">
        <f>L16*INDEX(属性规划!$V$5:$V$17,装备数值!$A16+1)</f>
        <v>0</v>
      </c>
      <c r="G16" s="14">
        <f>M16*INDEX(属性规划!$V$5:$V$17,装备数值!$A16+1)</f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P16" s="13" t="s">
        <v>306</v>
      </c>
      <c r="Q16" s="13" t="s">
        <v>28</v>
      </c>
      <c r="R16" s="13" t="s">
        <v>29</v>
      </c>
      <c r="S16" s="13" t="s">
        <v>30</v>
      </c>
      <c r="T16" s="13" t="s">
        <v>31</v>
      </c>
      <c r="U16" s="13" t="s">
        <v>32</v>
      </c>
      <c r="X16" s="14">
        <f>INT(INDEX(属性规划!$U$4:$U$17,装备数值!$A16+1)*INDEX(X$5:X$12,$B16)*X$1)</f>
        <v>0</v>
      </c>
      <c r="Y16" s="14">
        <f>INT(INDEX(属性规划!$U$4:$U$17,装备数值!$A16+1)*INDEX(Y$5:Y$12,$B16)*Y$1)</f>
        <v>0</v>
      </c>
      <c r="Z16" s="14">
        <f>INT(INDEX(属性规划!$U$4:$U$17,装备数值!$A16+1)*INDEX(Z$5:Z$12,$B16)*Z$1)</f>
        <v>0</v>
      </c>
      <c r="AA16" s="14">
        <f>INT(INDEX(属性规划!$U$4:$U$17,装备数值!$A16+1)*INDEX(AA$5:AA$12,$B16)*AA$1)</f>
        <v>0</v>
      </c>
      <c r="AB16" s="14">
        <f>INT(INDEX(属性规划!$U$4:$U$17,装备数值!$A16+1)*INDEX(AB$5:AB$12,$B16)*AB$1)</f>
        <v>0</v>
      </c>
      <c r="AC16" s="14">
        <f>INT(INDEX(属性规划!$U$4:$U$17,装备数值!$A16+1)*INDEX(AC$5:AC$12,$B16)*AC$1)</f>
        <v>0</v>
      </c>
      <c r="AD16" s="14">
        <f>INT(INDEX(属性规划!$U$4:$U$17,装备数值!$A16+1)*INDEX(AD$5:AD$12,$B16)*AD$1)</f>
        <v>0</v>
      </c>
      <c r="AE16" s="14">
        <f>INT(INDEX(属性规划!$U$4:$U$17,装备数值!$A16+1)*INDEX(AE$5:AE$12,$B16)*AE$1)</f>
        <v>0</v>
      </c>
      <c r="AF16" s="14">
        <f>INT(INDEX(属性规划!$U$4:$U$17,装备数值!$A16+1)*INDEX(AF$5:AF$12,$B16)*AF$1)</f>
        <v>0</v>
      </c>
      <c r="AG16" s="14">
        <f>INT(INDEX(属性规划!$U$4:$U$17,装备数值!$A16+1)*INDEX(AG$5:AG$12,$B16)*AG$1)</f>
        <v>0</v>
      </c>
      <c r="AH16" s="14">
        <f>INT(INDEX(属性规划!$U$4:$U$17,装备数值!$A16+1)*INDEX(AH$5:AH$12,$B16)*AH$1)</f>
        <v>0</v>
      </c>
      <c r="AJ16" s="14" t="s">
        <v>279</v>
      </c>
      <c r="AK16" s="14">
        <v>20</v>
      </c>
      <c r="AN16" s="13" t="s">
        <v>296</v>
      </c>
      <c r="AO16" s="13" t="s">
        <v>297</v>
      </c>
      <c r="AP16" s="13" t="s">
        <v>298</v>
      </c>
      <c r="AQ16" s="13" t="s">
        <v>299</v>
      </c>
      <c r="AR16" s="13" t="s">
        <v>28</v>
      </c>
      <c r="AS16" s="13" t="s">
        <v>29</v>
      </c>
      <c r="AT16" s="13" t="s">
        <v>30</v>
      </c>
      <c r="AU16" s="13" t="s">
        <v>31</v>
      </c>
      <c r="AV16" s="13" t="s">
        <v>32</v>
      </c>
      <c r="AW16" s="13" t="s">
        <v>1110</v>
      </c>
      <c r="AY16" s="13" t="s">
        <v>296</v>
      </c>
      <c r="AZ16" s="13" t="s">
        <v>301</v>
      </c>
      <c r="BA16" s="13" t="s">
        <v>302</v>
      </c>
      <c r="BB16" s="13" t="s">
        <v>303</v>
      </c>
      <c r="BK16" s="13" t="s">
        <v>417</v>
      </c>
      <c r="BL16" s="13" t="s">
        <v>28</v>
      </c>
      <c r="BM16" s="13" t="s">
        <v>29</v>
      </c>
      <c r="BN16" s="13" t="s">
        <v>30</v>
      </c>
      <c r="BO16" s="13" t="s">
        <v>31</v>
      </c>
      <c r="BP16" s="13" t="s">
        <v>32</v>
      </c>
      <c r="BQ16" s="13" t="s">
        <v>34</v>
      </c>
      <c r="BR16" s="13" t="s">
        <v>35</v>
      </c>
      <c r="BS16" s="13" t="s">
        <v>36</v>
      </c>
      <c r="BT16" s="13" t="s">
        <v>37</v>
      </c>
      <c r="BU16" s="13" t="s">
        <v>418</v>
      </c>
      <c r="BV16" s="13" t="s">
        <v>419</v>
      </c>
    </row>
    <row r="17" spans="1:74" ht="17.25" customHeight="1" x14ac:dyDescent="0.2">
      <c r="A17" s="14">
        <v>0</v>
      </c>
      <c r="B17" s="14">
        <v>5</v>
      </c>
      <c r="C17" s="14">
        <f>I17*INDEX(属性规划!$V$5:$V$17,装备数值!$A17+1)</f>
        <v>0</v>
      </c>
      <c r="D17" s="14">
        <f>J17*INDEX(属性规划!$V$5:$V$17,装备数值!$A17+1)</f>
        <v>0</v>
      </c>
      <c r="E17" s="14">
        <f>K17*INDEX(属性规划!$V$5:$V$17,装备数值!$A17+1)</f>
        <v>0</v>
      </c>
      <c r="F17" s="14">
        <f>L17*INDEX(属性规划!$V$5:$V$17,装备数值!$A17+1)</f>
        <v>0</v>
      </c>
      <c r="G17" s="14">
        <f>M17*INDEX(属性规划!$V$5:$V$17,装备数值!$A17+1)</f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P17" s="14">
        <v>0</v>
      </c>
      <c r="Q17" s="14">
        <f t="shared" ref="Q17:Q29" si="1">SUMIF($A$13:$A$116,"="&amp;$P17,I$13:I$116)</f>
        <v>0</v>
      </c>
      <c r="R17" s="14">
        <f t="shared" ref="R17:R29" si="2">SUMIF($A$13:$A$116,"="&amp;$P17,J$13:J$116)</f>
        <v>0</v>
      </c>
      <c r="S17" s="14">
        <f t="shared" ref="S17:S29" si="3">SUMIF($A$13:$A$116,"="&amp;$P17,K$13:K$116)</f>
        <v>0</v>
      </c>
      <c r="T17" s="14">
        <f t="shared" ref="T17:T29" si="4">SUMIF($A$13:$A$116,"="&amp;$P17,L$13:L$116)</f>
        <v>0</v>
      </c>
      <c r="U17" s="14">
        <f t="shared" ref="U17:U29" si="5">SUMIF($A$13:$A$116,"="&amp;$P17,M$13:M$116)</f>
        <v>0</v>
      </c>
      <c r="X17" s="14">
        <f>INT(INDEX(属性规划!$U$4:$U$17,装备数值!$A17+1)*INDEX(X$5:X$12,$B17)*X$1)</f>
        <v>0</v>
      </c>
      <c r="Y17" s="14">
        <f>INT(INDEX(属性规划!$U$4:$U$17,装备数值!$A17+1)*INDEX(Y$5:Y$12,$B17)*Y$1)</f>
        <v>0</v>
      </c>
      <c r="Z17" s="14">
        <f>INT(INDEX(属性规划!$U$4:$U$17,装备数值!$A17+1)*INDEX(Z$5:Z$12,$B17)*Z$1)</f>
        <v>0</v>
      </c>
      <c r="AA17" s="14">
        <f>INT(INDEX(属性规划!$U$4:$U$17,装备数值!$A17+1)*INDEX(AA$5:AA$12,$B17)*AA$1)</f>
        <v>0</v>
      </c>
      <c r="AB17" s="14">
        <f>INT(INDEX(属性规划!$U$4:$U$17,装备数值!$A17+1)*INDEX(AB$5:AB$12,$B17)*AB$1)</f>
        <v>0</v>
      </c>
      <c r="AC17" s="14">
        <f>INT(INDEX(属性规划!$U$4:$U$17,装备数值!$A17+1)*INDEX(AC$5:AC$12,$B17)*AC$1)</f>
        <v>0</v>
      </c>
      <c r="AD17" s="14">
        <f>INT(INDEX(属性规划!$U$4:$U$17,装备数值!$A17+1)*INDEX(AD$5:AD$12,$B17)*AD$1)</f>
        <v>0</v>
      </c>
      <c r="AE17" s="14">
        <f>INT(INDEX(属性规划!$U$4:$U$17,装备数值!$A17+1)*INDEX(AE$5:AE$12,$B17)*AE$1)</f>
        <v>0</v>
      </c>
      <c r="AF17" s="14">
        <f>INT(INDEX(属性规划!$U$4:$U$17,装备数值!$A17+1)*INDEX(AF$5:AF$12,$B17)*AF$1)</f>
        <v>0</v>
      </c>
      <c r="AG17" s="14">
        <f>INT(INDEX(属性规划!$U$4:$U$17,装备数值!$A17+1)*INDEX(AG$5:AG$12,$B17)*AG$1)</f>
        <v>0</v>
      </c>
      <c r="AH17" s="14">
        <f>INT(INDEX(属性规划!$U$4:$U$17,装备数值!$A17+1)*INDEX(AH$5:AH$12,$B17)*AH$1)</f>
        <v>0</v>
      </c>
      <c r="AJ17" s="14" t="s">
        <v>280</v>
      </c>
      <c r="AK17" s="14">
        <v>150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/>
      <c r="AY17" s="14">
        <v>0</v>
      </c>
      <c r="AZ17" s="14">
        <v>0</v>
      </c>
      <c r="BA17" s="26">
        <v>0</v>
      </c>
      <c r="BB17" s="26">
        <v>0</v>
      </c>
      <c r="BK17" s="14" t="s">
        <v>420</v>
      </c>
      <c r="BL17" s="14">
        <f>SUM(C45:C52)</f>
        <v>4800</v>
      </c>
      <c r="BM17" s="14">
        <f t="shared" ref="BM17:BP17" si="6">SUM(D45:D52)</f>
        <v>36000</v>
      </c>
      <c r="BN17" s="14">
        <f t="shared" si="6"/>
        <v>2400</v>
      </c>
      <c r="BO17" s="14">
        <f t="shared" si="6"/>
        <v>48000</v>
      </c>
      <c r="BP17" s="14">
        <f t="shared" si="6"/>
        <v>920</v>
      </c>
      <c r="BQ17" s="14">
        <v>250</v>
      </c>
      <c r="BR17" s="14">
        <v>250</v>
      </c>
      <c r="BS17" s="14">
        <v>250</v>
      </c>
      <c r="BT17" s="14">
        <v>250</v>
      </c>
      <c r="BU17" s="18">
        <v>0.05</v>
      </c>
      <c r="BV17" s="18">
        <v>0.05</v>
      </c>
    </row>
    <row r="18" spans="1:74" ht="16.5" x14ac:dyDescent="0.2">
      <c r="A18" s="14">
        <v>0</v>
      </c>
      <c r="B18" s="14">
        <v>6</v>
      </c>
      <c r="C18" s="14">
        <f>I18*INDEX(属性规划!$V$5:$V$17,装备数值!$A18+1)</f>
        <v>0</v>
      </c>
      <c r="D18" s="14">
        <f>J18*INDEX(属性规划!$V$5:$V$17,装备数值!$A18+1)</f>
        <v>0</v>
      </c>
      <c r="E18" s="14">
        <f>K18*INDEX(属性规划!$V$5:$V$17,装备数值!$A18+1)</f>
        <v>0</v>
      </c>
      <c r="F18" s="14">
        <f>L18*INDEX(属性规划!$V$5:$V$17,装备数值!$A18+1)</f>
        <v>0</v>
      </c>
      <c r="G18" s="14">
        <f>M18*INDEX(属性规划!$V$5:$V$17,装备数值!$A18+1)</f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P18" s="14">
        <v>1</v>
      </c>
      <c r="Q18" s="14">
        <f t="shared" si="1"/>
        <v>40</v>
      </c>
      <c r="R18" s="14">
        <f t="shared" si="2"/>
        <v>300</v>
      </c>
      <c r="S18" s="14">
        <f t="shared" si="3"/>
        <v>20</v>
      </c>
      <c r="T18" s="14">
        <f t="shared" si="4"/>
        <v>400</v>
      </c>
      <c r="U18" s="14">
        <f t="shared" si="5"/>
        <v>7</v>
      </c>
      <c r="X18" s="14">
        <f>INT(INDEX(属性规划!$U$4:$U$17,装备数值!$A18+1)*INDEX(X$5:X$12,$B18)*X$1)</f>
        <v>0</v>
      </c>
      <c r="Y18" s="14">
        <f>INT(INDEX(属性规划!$U$4:$U$17,装备数值!$A18+1)*INDEX(Y$5:Y$12,$B18)*Y$1)</f>
        <v>0</v>
      </c>
      <c r="Z18" s="14">
        <f>INT(INDEX(属性规划!$U$4:$U$17,装备数值!$A18+1)*INDEX(Z$5:Z$12,$B18)*Z$1)</f>
        <v>0</v>
      </c>
      <c r="AA18" s="14">
        <f>INT(INDEX(属性规划!$U$4:$U$17,装备数值!$A18+1)*INDEX(AA$5:AA$12,$B18)*AA$1)</f>
        <v>0</v>
      </c>
      <c r="AB18" s="14">
        <f>INT(INDEX(属性规划!$U$4:$U$17,装备数值!$A18+1)*INDEX(AB$5:AB$12,$B18)*AB$1)</f>
        <v>0</v>
      </c>
      <c r="AC18" s="14">
        <f>INT(INDEX(属性规划!$U$4:$U$17,装备数值!$A18+1)*INDEX(AC$5:AC$12,$B18)*AC$1)</f>
        <v>0</v>
      </c>
      <c r="AD18" s="14">
        <f>INT(INDEX(属性规划!$U$4:$U$17,装备数值!$A18+1)*INDEX(AD$5:AD$12,$B18)*AD$1)</f>
        <v>0</v>
      </c>
      <c r="AE18" s="14">
        <f>INT(INDEX(属性规划!$U$4:$U$17,装备数值!$A18+1)*INDEX(AE$5:AE$12,$B18)*AE$1)</f>
        <v>0</v>
      </c>
      <c r="AF18" s="14">
        <f>INT(INDEX(属性规划!$U$4:$U$17,装备数值!$A18+1)*INDEX(AF$5:AF$12,$B18)*AF$1)</f>
        <v>0</v>
      </c>
      <c r="AG18" s="14">
        <f>INT(INDEX(属性规划!$U$4:$U$17,装备数值!$A18+1)*INDEX(AG$5:AG$12,$B18)*AG$1)</f>
        <v>0</v>
      </c>
      <c r="AH18" s="14">
        <f>INT(INDEX(属性规划!$U$4:$U$17,装备数值!$A18+1)*INDEX(AH$5:AH$12,$B18)*AH$1)</f>
        <v>0</v>
      </c>
      <c r="AJ18" s="14" t="s">
        <v>281</v>
      </c>
      <c r="AK18" s="14">
        <v>10</v>
      </c>
      <c r="AN18" s="14">
        <v>1</v>
      </c>
      <c r="AO18" s="14">
        <v>10</v>
      </c>
      <c r="AP18" s="14">
        <v>1</v>
      </c>
      <c r="AQ18" s="18">
        <v>0.2</v>
      </c>
      <c r="AR18" s="14">
        <f>SUMIF($A$21:$A$124,"="&amp;$AP18,I$21:I$124)*$AO18*$AQ18</f>
        <v>80</v>
      </c>
      <c r="AS18" s="14">
        <f t="shared" ref="AS18:AV18" si="7">SUMIF($A$21:$A$124,"="&amp;$AP18,J$21:J$124)*$AO18*$AQ18</f>
        <v>600</v>
      </c>
      <c r="AT18" s="14">
        <f t="shared" si="7"/>
        <v>40</v>
      </c>
      <c r="AU18" s="14">
        <f t="shared" si="7"/>
        <v>800</v>
      </c>
      <c r="AV18" s="14">
        <f t="shared" si="7"/>
        <v>14</v>
      </c>
      <c r="AW18" s="14">
        <f>SUMPRODUCT(AR$14:AV$14,AR18:AV18)</f>
        <v>3700</v>
      </c>
      <c r="AY18" s="14">
        <v>1</v>
      </c>
      <c r="AZ18" s="14">
        <v>2</v>
      </c>
      <c r="BA18" s="22">
        <v>0.01</v>
      </c>
      <c r="BB18" s="22">
        <v>0.01</v>
      </c>
      <c r="BK18" s="14">
        <v>1</v>
      </c>
      <c r="BL18" s="14">
        <v>2</v>
      </c>
      <c r="BM18" s="14">
        <v>1</v>
      </c>
      <c r="BN18" s="14"/>
      <c r="BO18" s="14">
        <v>3</v>
      </c>
      <c r="BP18" s="14">
        <v>4</v>
      </c>
      <c r="BQ18" s="14"/>
      <c r="BR18" s="14"/>
      <c r="BS18" s="14"/>
      <c r="BT18" s="14"/>
      <c r="BU18" s="14"/>
      <c r="BV18" s="14"/>
    </row>
    <row r="19" spans="1:74" ht="16.5" x14ac:dyDescent="0.2">
      <c r="A19" s="14">
        <v>0</v>
      </c>
      <c r="B19" s="14">
        <v>7</v>
      </c>
      <c r="C19" s="14">
        <f>I19*INDEX(属性规划!$V$5:$V$17,装备数值!$A19+1)</f>
        <v>0</v>
      </c>
      <c r="D19" s="14">
        <f>J19*INDEX(属性规划!$V$5:$V$17,装备数值!$A19+1)</f>
        <v>0</v>
      </c>
      <c r="E19" s="14">
        <f>K19*INDEX(属性规划!$V$5:$V$17,装备数值!$A19+1)</f>
        <v>0</v>
      </c>
      <c r="F19" s="14">
        <f>L19*INDEX(属性规划!$V$5:$V$17,装备数值!$A19+1)</f>
        <v>0</v>
      </c>
      <c r="G19" s="14">
        <f>M19*INDEX(属性规划!$V$5:$V$17,装备数值!$A19+1)</f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P19" s="14">
        <v>2</v>
      </c>
      <c r="Q19" s="14">
        <f t="shared" si="1"/>
        <v>60</v>
      </c>
      <c r="R19" s="14">
        <f t="shared" si="2"/>
        <v>450</v>
      </c>
      <c r="S19" s="14">
        <f t="shared" si="3"/>
        <v>30</v>
      </c>
      <c r="T19" s="14">
        <f t="shared" si="4"/>
        <v>600</v>
      </c>
      <c r="U19" s="14">
        <f t="shared" si="5"/>
        <v>10</v>
      </c>
      <c r="X19" s="14">
        <f>INT(INDEX(属性规划!$U$4:$U$17,装备数值!$A19+1)*INDEX(X$5:X$12,$B19)*X$1)</f>
        <v>0</v>
      </c>
      <c r="Y19" s="14">
        <f>INT(INDEX(属性规划!$U$4:$U$17,装备数值!$A19+1)*INDEX(Y$5:Y$12,$B19)*Y$1)</f>
        <v>0</v>
      </c>
      <c r="Z19" s="14">
        <f>INT(INDEX(属性规划!$U$4:$U$17,装备数值!$A19+1)*INDEX(Z$5:Z$12,$B19)*Z$1)</f>
        <v>0</v>
      </c>
      <c r="AA19" s="14">
        <f>INT(INDEX(属性规划!$U$4:$U$17,装备数值!$A19+1)*INDEX(AA$5:AA$12,$B19)*AA$1)</f>
        <v>0</v>
      </c>
      <c r="AB19" s="14">
        <f>INT(INDEX(属性规划!$U$4:$U$17,装备数值!$A19+1)*INDEX(AB$5:AB$12,$B19)*AB$1)</f>
        <v>0</v>
      </c>
      <c r="AC19" s="14">
        <f>INT(INDEX(属性规划!$U$4:$U$17,装备数值!$A19+1)*INDEX(AC$5:AC$12,$B19)*AC$1)</f>
        <v>0</v>
      </c>
      <c r="AD19" s="14">
        <f>INT(INDEX(属性规划!$U$4:$U$17,装备数值!$A19+1)*INDEX(AD$5:AD$12,$B19)*AD$1)</f>
        <v>0</v>
      </c>
      <c r="AE19" s="14">
        <f>INT(INDEX(属性规划!$U$4:$U$17,装备数值!$A19+1)*INDEX(AE$5:AE$12,$B19)*AE$1)</f>
        <v>0</v>
      </c>
      <c r="AF19" s="14">
        <f>INT(INDEX(属性规划!$U$4:$U$17,装备数值!$A19+1)*INDEX(AF$5:AF$12,$B19)*AF$1)</f>
        <v>0</v>
      </c>
      <c r="AG19" s="14">
        <f>INT(INDEX(属性规划!$U$4:$U$17,装备数值!$A19+1)*INDEX(AG$5:AG$12,$B19)*AG$1)</f>
        <v>0</v>
      </c>
      <c r="AH19" s="14">
        <f>INT(INDEX(属性规划!$U$4:$U$17,装备数值!$A19+1)*INDEX(AH$5:AH$12,$B19)*AH$1)</f>
        <v>0</v>
      </c>
      <c r="AJ19" s="14" t="s">
        <v>282</v>
      </c>
      <c r="AK19" s="14">
        <v>200</v>
      </c>
      <c r="AN19" s="14">
        <v>2</v>
      </c>
      <c r="AO19" s="14">
        <v>20</v>
      </c>
      <c r="AP19" s="14">
        <v>1</v>
      </c>
      <c r="AQ19" s="18">
        <v>0.2</v>
      </c>
      <c r="AR19" s="14">
        <f t="shared" ref="AR19:AR82" si="8">SUMIF($A$21:$A$124,"="&amp;$AP19,I$21:I$124)*$AO19*$AQ19</f>
        <v>160</v>
      </c>
      <c r="AS19" s="14">
        <f t="shared" ref="AS19:AS82" si="9">SUMIF($A$21:$A$124,"="&amp;$AP19,J$21:J$124)*$AO19*$AQ19</f>
        <v>1200</v>
      </c>
      <c r="AT19" s="14">
        <f t="shared" ref="AT19:AT82" si="10">SUMIF($A$21:$A$124,"="&amp;$AP19,K$21:K$124)*$AO19*$AQ19</f>
        <v>80</v>
      </c>
      <c r="AU19" s="14">
        <f t="shared" ref="AU19:AU82" si="11">SUMIF($A$21:$A$124,"="&amp;$AP19,L$21:L$124)*$AO19*$AQ19</f>
        <v>1600</v>
      </c>
      <c r="AV19" s="14">
        <f t="shared" ref="AV19:AV82" si="12">SUMIF($A$21:$A$124,"="&amp;$AP19,M$21:M$124)*$AO19*$AQ19</f>
        <v>28</v>
      </c>
      <c r="AW19" s="14">
        <f t="shared" ref="AW19:AW82" si="13">SUMPRODUCT(AR$14:AV$14,AR19:AV19)</f>
        <v>7400</v>
      </c>
      <c r="AY19" s="14">
        <v>2</v>
      </c>
      <c r="AZ19" s="14">
        <v>4</v>
      </c>
      <c r="BA19" s="22">
        <v>0.02</v>
      </c>
      <c r="BB19" s="22">
        <v>0.02</v>
      </c>
      <c r="BK19" s="14">
        <v>2</v>
      </c>
      <c r="BL19" s="14">
        <v>2</v>
      </c>
      <c r="BM19" s="14">
        <v>1</v>
      </c>
      <c r="BN19" s="14"/>
      <c r="BO19" s="14"/>
      <c r="BP19" s="14"/>
      <c r="BQ19" s="14">
        <v>4</v>
      </c>
      <c r="BR19" s="14"/>
      <c r="BS19" s="14"/>
      <c r="BT19" s="14">
        <v>3</v>
      </c>
      <c r="BU19" s="14"/>
      <c r="BV19" s="14"/>
    </row>
    <row r="20" spans="1:74" ht="16.5" x14ac:dyDescent="0.2">
      <c r="A20" s="14">
        <v>0</v>
      </c>
      <c r="B20" s="14">
        <v>8</v>
      </c>
      <c r="C20" s="14">
        <f>I20*INDEX(属性规划!$V$5:$V$17,装备数值!$A20+1)</f>
        <v>0</v>
      </c>
      <c r="D20" s="14">
        <f>J20*INDEX(属性规划!$V$5:$V$17,装备数值!$A20+1)</f>
        <v>0</v>
      </c>
      <c r="E20" s="14">
        <f>K20*INDEX(属性规划!$V$5:$V$17,装备数值!$A20+1)</f>
        <v>0</v>
      </c>
      <c r="F20" s="14">
        <f>L20*INDEX(属性规划!$V$5:$V$17,装备数值!$A20+1)</f>
        <v>0</v>
      </c>
      <c r="G20" s="14">
        <f>M20*INDEX(属性规划!$V$5:$V$17,装备数值!$A20+1)</f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P20" s="14">
        <v>3</v>
      </c>
      <c r="Q20" s="14">
        <f t="shared" si="1"/>
        <v>80</v>
      </c>
      <c r="R20" s="14">
        <f t="shared" si="2"/>
        <v>600</v>
      </c>
      <c r="S20" s="14">
        <f t="shared" si="3"/>
        <v>40</v>
      </c>
      <c r="T20" s="14">
        <f t="shared" si="4"/>
        <v>800</v>
      </c>
      <c r="U20" s="14">
        <f t="shared" si="5"/>
        <v>14</v>
      </c>
      <c r="X20" s="14">
        <f>INT(INDEX(属性规划!$U$4:$U$17,装备数值!$A20+1)*INDEX(X$5:X$12,$B20)*X$1)</f>
        <v>0</v>
      </c>
      <c r="Y20" s="14">
        <f>INT(INDEX(属性规划!$U$4:$U$17,装备数值!$A20+1)*INDEX(Y$5:Y$12,$B20)*Y$1)</f>
        <v>0</v>
      </c>
      <c r="Z20" s="14">
        <f>INT(INDEX(属性规划!$U$4:$U$17,装备数值!$A20+1)*INDEX(Z$5:Z$12,$B20)*Z$1)</f>
        <v>0</v>
      </c>
      <c r="AA20" s="14">
        <f>INT(INDEX(属性规划!$U$4:$U$17,装备数值!$A20+1)*INDEX(AA$5:AA$12,$B20)*AA$1)</f>
        <v>0</v>
      </c>
      <c r="AB20" s="14">
        <f>INT(INDEX(属性规划!$U$4:$U$17,装备数值!$A20+1)*INDEX(AB$5:AB$12,$B20)*AB$1)</f>
        <v>0</v>
      </c>
      <c r="AC20" s="14">
        <f>INT(INDEX(属性规划!$U$4:$U$17,装备数值!$A20+1)*INDEX(AC$5:AC$12,$B20)*AC$1)</f>
        <v>0</v>
      </c>
      <c r="AD20" s="14">
        <f>INT(INDEX(属性规划!$U$4:$U$17,装备数值!$A20+1)*INDEX(AD$5:AD$12,$B20)*AD$1)</f>
        <v>0</v>
      </c>
      <c r="AE20" s="14">
        <f>INT(INDEX(属性规划!$U$4:$U$17,装备数值!$A20+1)*INDEX(AE$5:AE$12,$B20)*AE$1)</f>
        <v>0</v>
      </c>
      <c r="AF20" s="14">
        <f>INT(INDEX(属性规划!$U$4:$U$17,装备数值!$A20+1)*INDEX(AF$5:AF$12,$B20)*AF$1)</f>
        <v>0</v>
      </c>
      <c r="AG20" s="14">
        <f>INT(INDEX(属性规划!$U$4:$U$17,装备数值!$A20+1)*INDEX(AG$5:AG$12,$B20)*AG$1)</f>
        <v>0</v>
      </c>
      <c r="AH20" s="14">
        <f>INT(INDEX(属性规划!$U$4:$U$17,装备数值!$A20+1)*INDEX(AH$5:AH$12,$B20)*AH$1)</f>
        <v>0</v>
      </c>
      <c r="AJ20" s="14" t="s">
        <v>283</v>
      </c>
      <c r="AK20" s="14">
        <v>4</v>
      </c>
      <c r="AN20" s="14">
        <v>3</v>
      </c>
      <c r="AO20" s="14">
        <v>30</v>
      </c>
      <c r="AP20" s="14">
        <v>1</v>
      </c>
      <c r="AQ20" s="18">
        <v>0.2</v>
      </c>
      <c r="AR20" s="14">
        <f t="shared" si="8"/>
        <v>240</v>
      </c>
      <c r="AS20" s="14">
        <f t="shared" si="9"/>
        <v>1800</v>
      </c>
      <c r="AT20" s="14">
        <f t="shared" si="10"/>
        <v>120</v>
      </c>
      <c r="AU20" s="14">
        <f t="shared" si="11"/>
        <v>2400</v>
      </c>
      <c r="AV20" s="14">
        <f t="shared" si="12"/>
        <v>42</v>
      </c>
      <c r="AW20" s="14">
        <f t="shared" si="13"/>
        <v>11100</v>
      </c>
      <c r="AY20" s="14">
        <v>3</v>
      </c>
      <c r="AZ20" s="14">
        <v>6</v>
      </c>
      <c r="BA20" s="22">
        <v>0.03</v>
      </c>
      <c r="BB20" s="22">
        <v>0.03</v>
      </c>
      <c r="BK20" s="14">
        <v>3</v>
      </c>
      <c r="BL20" s="14"/>
      <c r="BM20" s="14">
        <v>2</v>
      </c>
      <c r="BN20" s="14">
        <v>1</v>
      </c>
      <c r="BO20" s="14"/>
      <c r="BP20" s="14"/>
      <c r="BQ20" s="14"/>
      <c r="BR20" s="14">
        <v>3</v>
      </c>
      <c r="BS20" s="14">
        <v>4</v>
      </c>
      <c r="BT20" s="14"/>
      <c r="BU20" s="14"/>
      <c r="BV20" s="14"/>
    </row>
    <row r="21" spans="1:74" ht="16.5" x14ac:dyDescent="0.2">
      <c r="A21" s="14">
        <v>1</v>
      </c>
      <c r="B21" s="14">
        <v>1</v>
      </c>
      <c r="C21" s="14">
        <f>I21*INDEX(属性规划!$V$5:$V$17,装备数值!$A21)</f>
        <v>100</v>
      </c>
      <c r="D21" s="14">
        <f>J21*INDEX(属性规划!$V$5:$V$17,装备数值!$A21)</f>
        <v>300</v>
      </c>
      <c r="E21" s="14">
        <f>K21*INDEX(属性规划!$V$5:$V$17,装备数值!$A21)</f>
        <v>0</v>
      </c>
      <c r="F21" s="14">
        <f>L21*INDEX(属性规划!$V$5:$V$17,装备数值!$A21)</f>
        <v>0</v>
      </c>
      <c r="G21" s="14">
        <f>M21*INDEX(属性规划!$V$5:$V$17,装备数值!$A21)</f>
        <v>0</v>
      </c>
      <c r="I21" s="14">
        <f>INT(INDEX(属性规划!$T$5:$T$17,装备数值!$A21)*INDEX(I$5:I$12,$B21)*I$1)</f>
        <v>20</v>
      </c>
      <c r="J21" s="14">
        <f>INT(INDEX(属性规划!$T$5:$T$17,装备数值!$A21)*INDEX(J$5:J$12,$B21)*J$1)</f>
        <v>60</v>
      </c>
      <c r="K21" s="14">
        <f>INT(INDEX(属性规划!$T$5:$T$17,装备数值!$A21)*INDEX(K$5:K$12,$B21)*K$1)</f>
        <v>0</v>
      </c>
      <c r="L21" s="14">
        <f>INT(INDEX(属性规划!$T$5:$T$17,装备数值!$A21)*INDEX(L$5:L$12,$B21)*L$1)</f>
        <v>0</v>
      </c>
      <c r="M21" s="14">
        <f>INT(INDEX(属性规划!$T$5:$T$17,装备数值!$A21)*INDEX(M$5:M$12,$B21)*M$1)</f>
        <v>0</v>
      </c>
      <c r="P21" s="14">
        <v>4</v>
      </c>
      <c r="Q21" s="14">
        <f t="shared" si="1"/>
        <v>120</v>
      </c>
      <c r="R21" s="14">
        <f t="shared" si="2"/>
        <v>900</v>
      </c>
      <c r="S21" s="14">
        <f t="shared" si="3"/>
        <v>60</v>
      </c>
      <c r="T21" s="14">
        <f t="shared" si="4"/>
        <v>1200</v>
      </c>
      <c r="U21" s="14">
        <f t="shared" si="5"/>
        <v>23</v>
      </c>
      <c r="X21" s="14">
        <f>INT(INDEX(属性规划!$U$4:$U$17,装备数值!$A21+1)*INDEX(X$5:X$12,$B21)*X$1)</f>
        <v>0</v>
      </c>
      <c r="Y21" s="14">
        <f>INT(INDEX(属性规划!$U$4:$U$17,装备数值!$A21+1)*INDEX(Y$5:Y$12,$B21)*Y$1)</f>
        <v>0</v>
      </c>
      <c r="Z21" s="14">
        <f>INT(INDEX(属性规划!$U$4:$U$17,装备数值!$A21+1)*INDEX(Z$5:Z$12,$B21)*Z$1)</f>
        <v>0</v>
      </c>
      <c r="AA21" s="14">
        <f>INT(INDEX(属性规划!$U$4:$U$17,装备数值!$A21+1)*INDEX(AA$5:AA$12,$B21)*AA$1)</f>
        <v>1000</v>
      </c>
      <c r="AB21" s="14">
        <f>INT(INDEX(属性规划!$U$4:$U$17,装备数值!$A21+1)*INDEX(AB$5:AB$12,$B21)*AB$1)</f>
        <v>0</v>
      </c>
      <c r="AC21" s="14">
        <f>INT(INDEX(属性规划!$U$4:$U$17,装备数值!$A21+1)*INDEX(AC$5:AC$12,$B21)*AC$1)</f>
        <v>50</v>
      </c>
      <c r="AD21" s="14">
        <f>INT(INDEX(属性规划!$U$4:$U$17,装备数值!$A21+1)*INDEX(AD$5:AD$12,$B21)*AD$1)</f>
        <v>0</v>
      </c>
      <c r="AE21" s="14">
        <f>INT(INDEX(属性规划!$U$4:$U$17,装备数值!$A21+1)*INDEX(AE$5:AE$12,$B21)*AE$1)</f>
        <v>50</v>
      </c>
      <c r="AF21" s="14">
        <f>INT(INDEX(属性规划!$U$4:$U$17,装备数值!$A21+1)*INDEX(AF$5:AF$12,$B21)*AF$1)</f>
        <v>0</v>
      </c>
      <c r="AG21" s="14">
        <f>INT(INDEX(属性规划!$U$4:$U$17,装备数值!$A21+1)*INDEX(AG$5:AG$12,$B21)*AG$1)</f>
        <v>0</v>
      </c>
      <c r="AH21" s="14">
        <f>INT(INDEX(属性规划!$U$4:$U$17,装备数值!$A21+1)*INDEX(AH$5:AH$12,$B21)*AH$1)</f>
        <v>0</v>
      </c>
      <c r="AJ21" s="14" t="s">
        <v>288</v>
      </c>
      <c r="AK21" s="14">
        <v>50</v>
      </c>
      <c r="AN21" s="14">
        <v>4</v>
      </c>
      <c r="AO21" s="14">
        <v>40</v>
      </c>
      <c r="AP21" s="14">
        <v>1</v>
      </c>
      <c r="AQ21" s="18">
        <v>0.2</v>
      </c>
      <c r="AR21" s="14">
        <f t="shared" si="8"/>
        <v>320</v>
      </c>
      <c r="AS21" s="14">
        <f t="shared" si="9"/>
        <v>2400</v>
      </c>
      <c r="AT21" s="14">
        <f t="shared" si="10"/>
        <v>160</v>
      </c>
      <c r="AU21" s="14">
        <f t="shared" si="11"/>
        <v>3200</v>
      </c>
      <c r="AV21" s="14">
        <f t="shared" si="12"/>
        <v>56</v>
      </c>
      <c r="AW21" s="14">
        <f t="shared" si="13"/>
        <v>14800</v>
      </c>
      <c r="AY21" s="14">
        <v>4</v>
      </c>
      <c r="AZ21" s="14">
        <v>8</v>
      </c>
      <c r="BA21" s="22">
        <v>0.04</v>
      </c>
      <c r="BB21" s="22">
        <v>0.04</v>
      </c>
      <c r="BK21" s="14">
        <v>4</v>
      </c>
      <c r="BL21" s="14">
        <v>2</v>
      </c>
      <c r="BM21" s="14"/>
      <c r="BN21" s="14">
        <v>1</v>
      </c>
      <c r="BO21" s="14"/>
      <c r="BP21" s="14"/>
      <c r="BQ21" s="14"/>
      <c r="BR21" s="14"/>
      <c r="BS21" s="14"/>
      <c r="BT21" s="14"/>
      <c r="BU21" s="18">
        <v>0.04</v>
      </c>
      <c r="BV21" s="18">
        <v>0.03</v>
      </c>
    </row>
    <row r="22" spans="1:74" ht="16.5" x14ac:dyDescent="0.2">
      <c r="A22" s="14">
        <v>1</v>
      </c>
      <c r="B22" s="14">
        <v>2</v>
      </c>
      <c r="C22" s="14">
        <f>I22*INDEX(属性规划!$V$5:$V$17,装备数值!$A22)</f>
        <v>0</v>
      </c>
      <c r="D22" s="14">
        <f>J22*INDEX(属性规划!$V$5:$V$17,装备数值!$A22)</f>
        <v>0</v>
      </c>
      <c r="E22" s="14">
        <f>K22*INDEX(属性规划!$V$5:$V$17,装备数值!$A22)</f>
        <v>10</v>
      </c>
      <c r="F22" s="14">
        <f>L22*INDEX(属性规划!$V$5:$V$17,装备数值!$A22)</f>
        <v>1000</v>
      </c>
      <c r="G22" s="14">
        <f>M22*INDEX(属性规划!$V$5:$V$17,装备数值!$A22)</f>
        <v>0</v>
      </c>
      <c r="I22" s="14">
        <f>INT(INDEX(属性规划!$T$5:$T$17,装备数值!$A22)*INDEX(I$5:I$12,$B22)*I$1)</f>
        <v>0</v>
      </c>
      <c r="J22" s="14">
        <f>INT(INDEX(属性规划!$T$5:$T$17,装备数值!$A22)*INDEX(J$5:J$12,$B22)*J$1)</f>
        <v>0</v>
      </c>
      <c r="K22" s="14">
        <f>INT(INDEX(属性规划!$T$5:$T$17,装备数值!$A22)*INDEX(K$5:K$12,$B22)*K$1)</f>
        <v>2</v>
      </c>
      <c r="L22" s="14">
        <f>INT(INDEX(属性规划!$T$5:$T$17,装备数值!$A22)*INDEX(L$5:L$12,$B22)*L$1)</f>
        <v>200</v>
      </c>
      <c r="M22" s="14">
        <f>INT(INDEX(属性规划!$T$5:$T$17,装备数值!$A22)*INDEX(M$5:M$12,$B22)*M$1)</f>
        <v>0</v>
      </c>
      <c r="P22" s="14">
        <v>5</v>
      </c>
      <c r="Q22" s="14">
        <f t="shared" si="1"/>
        <v>149</v>
      </c>
      <c r="R22" s="14">
        <f t="shared" si="2"/>
        <v>1125</v>
      </c>
      <c r="S22" s="14">
        <f t="shared" si="3"/>
        <v>74</v>
      </c>
      <c r="T22" s="14">
        <f t="shared" si="4"/>
        <v>1500</v>
      </c>
      <c r="U22" s="14">
        <f t="shared" si="5"/>
        <v>30</v>
      </c>
      <c r="X22" s="14">
        <f>INT(INDEX(属性规划!$U$4:$U$17,装备数值!$A22+1)*INDEX(X$5:X$12,$B22)*X$1)</f>
        <v>0</v>
      </c>
      <c r="Y22" s="14">
        <f>INT(INDEX(属性规划!$U$4:$U$17,装备数值!$A22+1)*INDEX(Y$5:Y$12,$B22)*Y$1)</f>
        <v>750</v>
      </c>
      <c r="Z22" s="14">
        <f>INT(INDEX(属性规划!$U$4:$U$17,装备数值!$A22+1)*INDEX(Z$5:Z$12,$B22)*Z$1)</f>
        <v>0</v>
      </c>
      <c r="AA22" s="14">
        <f>INT(INDEX(属性规划!$U$4:$U$17,装备数值!$A22+1)*INDEX(AA$5:AA$12,$B22)*AA$1)</f>
        <v>0</v>
      </c>
      <c r="AB22" s="14">
        <f>INT(INDEX(属性规划!$U$4:$U$17,装备数值!$A22+1)*INDEX(AB$5:AB$12,$B22)*AB$1)</f>
        <v>0</v>
      </c>
      <c r="AC22" s="14">
        <f>INT(INDEX(属性规划!$U$4:$U$17,装备数值!$A22+1)*INDEX(AC$5:AC$12,$B22)*AC$1)</f>
        <v>50</v>
      </c>
      <c r="AD22" s="14">
        <f>INT(INDEX(属性规划!$U$4:$U$17,装备数值!$A22+1)*INDEX(AD$5:AD$12,$B22)*AD$1)</f>
        <v>0</v>
      </c>
      <c r="AE22" s="14">
        <f>INT(INDEX(属性规划!$U$4:$U$17,装备数值!$A22+1)*INDEX(AE$5:AE$12,$B22)*AE$1)</f>
        <v>0</v>
      </c>
      <c r="AF22" s="14">
        <f>INT(INDEX(属性规划!$U$4:$U$17,装备数值!$A22+1)*INDEX(AF$5:AF$12,$B22)*AF$1)</f>
        <v>50</v>
      </c>
      <c r="AG22" s="14">
        <f>INT(INDEX(属性规划!$U$4:$U$17,装备数值!$A22+1)*INDEX(AG$5:AG$12,$B22)*AG$1)</f>
        <v>0</v>
      </c>
      <c r="AH22" s="14">
        <f>INT(INDEX(属性规划!$U$4:$U$17,装备数值!$A22+1)*INDEX(AH$5:AH$12,$B22)*AH$1)</f>
        <v>0</v>
      </c>
      <c r="AJ22" s="14" t="s">
        <v>290</v>
      </c>
      <c r="AK22" s="14">
        <v>50</v>
      </c>
      <c r="AN22" s="14">
        <v>5</v>
      </c>
      <c r="AO22" s="14">
        <v>50</v>
      </c>
      <c r="AP22" s="14">
        <v>1</v>
      </c>
      <c r="AQ22" s="18">
        <v>0.2</v>
      </c>
      <c r="AR22" s="14">
        <f t="shared" si="8"/>
        <v>400</v>
      </c>
      <c r="AS22" s="14">
        <f t="shared" si="9"/>
        <v>3000</v>
      </c>
      <c r="AT22" s="14">
        <f t="shared" si="10"/>
        <v>200</v>
      </c>
      <c r="AU22" s="14">
        <f t="shared" si="11"/>
        <v>4000</v>
      </c>
      <c r="AV22" s="14">
        <f t="shared" si="12"/>
        <v>70</v>
      </c>
      <c r="AW22" s="14">
        <f t="shared" si="13"/>
        <v>18500</v>
      </c>
      <c r="AY22" s="14">
        <v>5</v>
      </c>
      <c r="AZ22" s="14">
        <v>10</v>
      </c>
      <c r="BA22" s="22">
        <v>0.05</v>
      </c>
      <c r="BB22" s="22">
        <v>0.05</v>
      </c>
      <c r="BK22" s="14" t="s">
        <v>421</v>
      </c>
      <c r="BL22" s="14">
        <f>SUM(C77:C84)</f>
        <v>43575</v>
      </c>
      <c r="BM22" s="14">
        <f t="shared" ref="BM22:BP22" si="14">SUM(D77:D84)</f>
        <v>328125</v>
      </c>
      <c r="BN22" s="14">
        <f t="shared" si="14"/>
        <v>21700</v>
      </c>
      <c r="BO22" s="14">
        <f t="shared" si="14"/>
        <v>437500</v>
      </c>
      <c r="BP22" s="14">
        <f t="shared" si="14"/>
        <v>8750</v>
      </c>
      <c r="BQ22" s="14"/>
      <c r="BR22" s="14"/>
      <c r="BS22" s="14"/>
      <c r="BT22" s="14"/>
      <c r="BU22" s="14"/>
      <c r="BV22" s="14"/>
    </row>
    <row r="23" spans="1:74" ht="16.5" x14ac:dyDescent="0.2">
      <c r="A23" s="14">
        <v>1</v>
      </c>
      <c r="B23" s="14">
        <v>3</v>
      </c>
      <c r="C23" s="14">
        <f>I23*INDEX(属性规划!$V$5:$V$17,装备数值!$A23)</f>
        <v>0</v>
      </c>
      <c r="D23" s="14">
        <f>J23*INDEX(属性规划!$V$5:$V$17,装备数值!$A23)</f>
        <v>0</v>
      </c>
      <c r="E23" s="14">
        <f>K23*INDEX(属性规划!$V$5:$V$17,装备数值!$A23)</f>
        <v>0</v>
      </c>
      <c r="F23" s="14">
        <f>L23*INDEX(属性规划!$V$5:$V$17,装备数值!$A23)</f>
        <v>600</v>
      </c>
      <c r="G23" s="14">
        <f>M23*INDEX(属性规划!$V$5:$V$17,装备数值!$A23)</f>
        <v>10</v>
      </c>
      <c r="I23" s="14">
        <f>INT(INDEX(属性规划!$T$5:$T$17,装备数值!$A23)*INDEX(I$5:I$12,$B23)*I$1)</f>
        <v>0</v>
      </c>
      <c r="J23" s="14">
        <f>INT(INDEX(属性规划!$T$5:$T$17,装备数值!$A23)*INDEX(J$5:J$12,$B23)*J$1)</f>
        <v>0</v>
      </c>
      <c r="K23" s="14">
        <f>INT(INDEX(属性规划!$T$5:$T$17,装备数值!$A23)*INDEX(K$5:K$12,$B23)*K$1)</f>
        <v>0</v>
      </c>
      <c r="L23" s="14">
        <f>INT(INDEX(属性规划!$T$5:$T$17,装备数值!$A23)*INDEX(L$5:L$12,$B23)*L$1)</f>
        <v>120</v>
      </c>
      <c r="M23" s="14">
        <f>INT(INDEX(属性规划!$T$5:$T$17,装备数值!$A23)*INDEX(M$5:M$12,$B23)*M$1)</f>
        <v>2</v>
      </c>
      <c r="P23" s="14">
        <v>6</v>
      </c>
      <c r="Q23" s="14">
        <f t="shared" si="1"/>
        <v>180</v>
      </c>
      <c r="R23" s="14">
        <f t="shared" si="2"/>
        <v>1350</v>
      </c>
      <c r="S23" s="14">
        <f t="shared" si="3"/>
        <v>90</v>
      </c>
      <c r="T23" s="14">
        <f t="shared" si="4"/>
        <v>1800</v>
      </c>
      <c r="U23" s="14">
        <f t="shared" si="5"/>
        <v>34</v>
      </c>
      <c r="X23" s="14">
        <f>INT(INDEX(属性规划!$U$4:$U$17,装备数值!$A23+1)*INDEX(X$5:X$12,$B23)*X$1)</f>
        <v>0</v>
      </c>
      <c r="Y23" s="14">
        <f>INT(INDEX(属性规划!$U$4:$U$17,装备数值!$A23+1)*INDEX(Y$5:Y$12,$B23)*Y$1)</f>
        <v>0</v>
      </c>
      <c r="Z23" s="14">
        <f>INT(INDEX(属性规划!$U$4:$U$17,装备数值!$A23+1)*INDEX(Z$5:Z$12,$B23)*Z$1)</f>
        <v>50</v>
      </c>
      <c r="AA23" s="14">
        <f>INT(INDEX(属性规划!$U$4:$U$17,装备数值!$A23+1)*INDEX(AA$5:AA$12,$B23)*AA$1)</f>
        <v>0</v>
      </c>
      <c r="AB23" s="14">
        <f>INT(INDEX(属性规划!$U$4:$U$17,装备数值!$A23+1)*INDEX(AB$5:AB$12,$B23)*AB$1)</f>
        <v>0</v>
      </c>
      <c r="AC23" s="14">
        <f>INT(INDEX(属性规划!$U$4:$U$17,装备数值!$A23+1)*INDEX(AC$5:AC$12,$B23)*AC$1)</f>
        <v>50</v>
      </c>
      <c r="AD23" s="14">
        <f>INT(INDEX(属性规划!$U$4:$U$17,装备数值!$A23+1)*INDEX(AD$5:AD$12,$B23)*AD$1)</f>
        <v>50</v>
      </c>
      <c r="AE23" s="14">
        <f>INT(INDEX(属性规划!$U$4:$U$17,装备数值!$A23+1)*INDEX(AE$5:AE$12,$B23)*AE$1)</f>
        <v>0</v>
      </c>
      <c r="AF23" s="14">
        <f>INT(INDEX(属性规划!$U$4:$U$17,装备数值!$A23+1)*INDEX(AF$5:AF$12,$B23)*AF$1)</f>
        <v>0</v>
      </c>
      <c r="AG23" s="14">
        <f>INT(INDEX(属性规划!$U$4:$U$17,装备数值!$A23+1)*INDEX(AG$5:AG$12,$B23)*AG$1)</f>
        <v>0</v>
      </c>
      <c r="AH23" s="14">
        <f>INT(INDEX(属性规划!$U$4:$U$17,装备数值!$A23+1)*INDEX(AH$5:AH$12,$B23)*AH$1)</f>
        <v>0</v>
      </c>
      <c r="AJ23" s="14" t="s">
        <v>291</v>
      </c>
      <c r="AK23" s="14">
        <v>50</v>
      </c>
      <c r="AN23" s="14">
        <v>6</v>
      </c>
      <c r="AO23" s="14">
        <v>60</v>
      </c>
      <c r="AP23" s="14">
        <v>2</v>
      </c>
      <c r="AQ23" s="18">
        <v>0.2</v>
      </c>
      <c r="AR23" s="14">
        <f t="shared" si="8"/>
        <v>720</v>
      </c>
      <c r="AS23" s="14">
        <f t="shared" si="9"/>
        <v>5400</v>
      </c>
      <c r="AT23" s="14">
        <f t="shared" si="10"/>
        <v>360</v>
      </c>
      <c r="AU23" s="14">
        <f t="shared" si="11"/>
        <v>7200</v>
      </c>
      <c r="AV23" s="14">
        <f t="shared" si="12"/>
        <v>120</v>
      </c>
      <c r="AW23" s="14">
        <f t="shared" si="13"/>
        <v>33000</v>
      </c>
      <c r="AY23" s="14">
        <v>6</v>
      </c>
      <c r="AZ23" s="14">
        <v>12</v>
      </c>
      <c r="BA23" s="22">
        <v>0.06</v>
      </c>
      <c r="BB23" s="22">
        <v>0.06</v>
      </c>
      <c r="BK23" s="14">
        <v>5</v>
      </c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</row>
    <row r="24" spans="1:74" ht="16.5" x14ac:dyDescent="0.2">
      <c r="A24" s="14">
        <v>1</v>
      </c>
      <c r="B24" s="14">
        <v>4</v>
      </c>
      <c r="C24" s="14">
        <f>I24*INDEX(属性规划!$V$5:$V$17,装备数值!$A24)</f>
        <v>0</v>
      </c>
      <c r="D24" s="14">
        <f>J24*INDEX(属性规划!$V$5:$V$17,装备数值!$A24)</f>
        <v>600</v>
      </c>
      <c r="E24" s="14">
        <f>K24*INDEX(属性规划!$V$5:$V$17,装备数值!$A24)</f>
        <v>0</v>
      </c>
      <c r="F24" s="14">
        <f>L24*INDEX(属性规划!$V$5:$V$17,装备数值!$A24)</f>
        <v>400</v>
      </c>
      <c r="G24" s="14">
        <f>M24*INDEX(属性规划!$V$5:$V$17,装备数值!$A24)</f>
        <v>0</v>
      </c>
      <c r="I24" s="14">
        <f>INT(INDEX(属性规划!$T$5:$T$17,装备数值!$A24)*INDEX(I$5:I$12,$B24)*I$1)</f>
        <v>0</v>
      </c>
      <c r="J24" s="14">
        <f>INT(INDEX(属性规划!$T$5:$T$17,装备数值!$A24)*INDEX(J$5:J$12,$B24)*J$1)</f>
        <v>120</v>
      </c>
      <c r="K24" s="14">
        <f>INT(INDEX(属性规划!$T$5:$T$17,装备数值!$A24)*INDEX(K$5:K$12,$B24)*K$1)</f>
        <v>0</v>
      </c>
      <c r="L24" s="14">
        <f>INT(INDEX(属性规划!$T$5:$T$17,装备数值!$A24)*INDEX(L$5:L$12,$B24)*L$1)</f>
        <v>80</v>
      </c>
      <c r="M24" s="14">
        <f>INT(INDEX(属性规划!$T$5:$T$17,装备数值!$A24)*INDEX(M$5:M$12,$B24)*M$1)</f>
        <v>0</v>
      </c>
      <c r="P24" s="14">
        <v>7</v>
      </c>
      <c r="Q24" s="14">
        <f t="shared" si="1"/>
        <v>220</v>
      </c>
      <c r="R24" s="14">
        <f t="shared" si="2"/>
        <v>1650</v>
      </c>
      <c r="S24" s="14">
        <f t="shared" si="3"/>
        <v>110</v>
      </c>
      <c r="T24" s="14">
        <f t="shared" si="4"/>
        <v>2200</v>
      </c>
      <c r="U24" s="14">
        <f t="shared" si="5"/>
        <v>43</v>
      </c>
      <c r="X24" s="14">
        <f>INT(INDEX(属性规划!$U$4:$U$17,装备数值!$A24+1)*INDEX(X$5:X$12,$B24)*X$1)</f>
        <v>0</v>
      </c>
      <c r="Y24" s="14">
        <f>INT(INDEX(属性规划!$U$4:$U$17,装备数值!$A24+1)*INDEX(Y$5:Y$12,$B24)*Y$1)</f>
        <v>0</v>
      </c>
      <c r="Z24" s="14">
        <f>INT(INDEX(属性规划!$U$4:$U$17,装备数值!$A24+1)*INDEX(Z$5:Z$12,$B24)*Z$1)</f>
        <v>0</v>
      </c>
      <c r="AA24" s="14">
        <f>INT(INDEX(属性规划!$U$4:$U$17,装备数值!$A24+1)*INDEX(AA$5:AA$12,$B24)*AA$1)</f>
        <v>0</v>
      </c>
      <c r="AB24" s="14">
        <f>INT(INDEX(属性规划!$U$4:$U$17,装备数值!$A24+1)*INDEX(AB$5:AB$12,$B24)*AB$1)</f>
        <v>20</v>
      </c>
      <c r="AC24" s="14">
        <f>INT(INDEX(属性规划!$U$4:$U$17,装备数值!$A24+1)*INDEX(AC$5:AC$12,$B24)*AC$1)</f>
        <v>0</v>
      </c>
      <c r="AD24" s="14">
        <f>INT(INDEX(属性规划!$U$4:$U$17,装备数值!$A24+1)*INDEX(AD$5:AD$12,$B24)*AD$1)</f>
        <v>0</v>
      </c>
      <c r="AE24" s="14">
        <f>INT(INDEX(属性规划!$U$4:$U$17,装备数值!$A24+1)*INDEX(AE$5:AE$12,$B24)*AE$1)</f>
        <v>50</v>
      </c>
      <c r="AF24" s="14">
        <f>INT(INDEX(属性规划!$U$4:$U$17,装备数值!$A24+1)*INDEX(AF$5:AF$12,$B24)*AF$1)</f>
        <v>50</v>
      </c>
      <c r="AG24" s="14">
        <f>INT(INDEX(属性规划!$U$4:$U$17,装备数值!$A24+1)*INDEX(AG$5:AG$12,$B24)*AG$1)</f>
        <v>0</v>
      </c>
      <c r="AH24" s="14">
        <f>INT(INDEX(属性规划!$U$4:$U$17,装备数值!$A24+1)*INDEX(AH$5:AH$12,$B24)*AH$1)</f>
        <v>0</v>
      </c>
      <c r="AJ24" s="14" t="s">
        <v>289</v>
      </c>
      <c r="AK24" s="14">
        <v>50</v>
      </c>
      <c r="AN24" s="14">
        <v>7</v>
      </c>
      <c r="AO24" s="14">
        <v>70</v>
      </c>
      <c r="AP24" s="14">
        <v>2</v>
      </c>
      <c r="AQ24" s="18">
        <v>0.2</v>
      </c>
      <c r="AR24" s="14">
        <f t="shared" si="8"/>
        <v>840</v>
      </c>
      <c r="AS24" s="14">
        <f t="shared" si="9"/>
        <v>6300</v>
      </c>
      <c r="AT24" s="14">
        <f t="shared" si="10"/>
        <v>420</v>
      </c>
      <c r="AU24" s="14">
        <f t="shared" si="11"/>
        <v>8400</v>
      </c>
      <c r="AV24" s="14">
        <f t="shared" si="12"/>
        <v>140</v>
      </c>
      <c r="AW24" s="14">
        <f t="shared" si="13"/>
        <v>38500</v>
      </c>
      <c r="AY24" s="14">
        <v>7</v>
      </c>
      <c r="AZ24" s="14">
        <v>14</v>
      </c>
      <c r="BA24" s="22">
        <v>7.0000000000000007E-2</v>
      </c>
      <c r="BB24" s="22">
        <v>7.0000000000000007E-2</v>
      </c>
      <c r="BK24" s="14">
        <v>6</v>
      </c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</row>
    <row r="25" spans="1:74" ht="16.5" x14ac:dyDescent="0.2">
      <c r="A25" s="14">
        <v>1</v>
      </c>
      <c r="B25" s="14">
        <v>5</v>
      </c>
      <c r="C25" s="14">
        <f>I25*INDEX(属性规划!$V$5:$V$17,装备数值!$A25)</f>
        <v>0</v>
      </c>
      <c r="D25" s="14">
        <f>J25*INDEX(属性规划!$V$5:$V$17,装备数值!$A25)</f>
        <v>600</v>
      </c>
      <c r="E25" s="14">
        <f>K25*INDEX(属性规划!$V$5:$V$17,装备数值!$A25)</f>
        <v>20</v>
      </c>
      <c r="F25" s="14">
        <f>L25*INDEX(属性规划!$V$5:$V$17,装备数值!$A25)</f>
        <v>0</v>
      </c>
      <c r="G25" s="14">
        <f>M25*INDEX(属性规划!$V$5:$V$17,装备数值!$A25)</f>
        <v>0</v>
      </c>
      <c r="I25" s="14">
        <f>INT(INDEX(属性规划!$T$5:$T$17,装备数值!$A25)*INDEX(I$5:I$12,$B25)*I$1)</f>
        <v>0</v>
      </c>
      <c r="J25" s="14">
        <f>INT(INDEX(属性规划!$T$5:$T$17,装备数值!$A25)*INDEX(J$5:J$12,$B25)*J$1)</f>
        <v>120</v>
      </c>
      <c r="K25" s="14">
        <f>INT(INDEX(属性规划!$T$5:$T$17,装备数值!$A25)*INDEX(K$5:K$12,$B25)*K$1)</f>
        <v>4</v>
      </c>
      <c r="L25" s="14">
        <f>INT(INDEX(属性规划!$T$5:$T$17,装备数值!$A25)*INDEX(L$5:L$12,$B25)*L$1)</f>
        <v>0</v>
      </c>
      <c r="M25" s="14">
        <f>INT(INDEX(属性规划!$T$5:$T$17,装备数值!$A25)*INDEX(M$5:M$12,$B25)*M$1)</f>
        <v>0</v>
      </c>
      <c r="P25" s="14">
        <v>8</v>
      </c>
      <c r="Q25" s="14">
        <f t="shared" si="1"/>
        <v>249</v>
      </c>
      <c r="R25" s="14">
        <f t="shared" si="2"/>
        <v>1875</v>
      </c>
      <c r="S25" s="14">
        <f t="shared" si="3"/>
        <v>124</v>
      </c>
      <c r="T25" s="14">
        <f t="shared" si="4"/>
        <v>2500</v>
      </c>
      <c r="U25" s="14">
        <f t="shared" si="5"/>
        <v>50</v>
      </c>
      <c r="X25" s="14">
        <f>INT(INDEX(属性规划!$U$4:$U$17,装备数值!$A25+1)*INDEX(X$5:X$12,$B25)*X$1)</f>
        <v>0</v>
      </c>
      <c r="Y25" s="14">
        <f>INT(INDEX(属性规划!$U$4:$U$17,装备数值!$A25+1)*INDEX(Y$5:Y$12,$B25)*Y$1)</f>
        <v>0</v>
      </c>
      <c r="Z25" s="14">
        <f>INT(INDEX(属性规划!$U$4:$U$17,装备数值!$A25+1)*INDEX(Z$5:Z$12,$B25)*Z$1)</f>
        <v>50</v>
      </c>
      <c r="AA25" s="14">
        <f>INT(INDEX(属性规划!$U$4:$U$17,装备数值!$A25+1)*INDEX(AA$5:AA$12,$B25)*AA$1)</f>
        <v>0</v>
      </c>
      <c r="AB25" s="14">
        <f>INT(INDEX(属性规划!$U$4:$U$17,装备数值!$A25+1)*INDEX(AB$5:AB$12,$B25)*AB$1)</f>
        <v>0</v>
      </c>
      <c r="AC25" s="14">
        <f>INT(INDEX(属性规划!$U$4:$U$17,装备数值!$A25+1)*INDEX(AC$5:AC$12,$B25)*AC$1)</f>
        <v>0</v>
      </c>
      <c r="AD25" s="14">
        <f>INT(INDEX(属性规划!$U$4:$U$17,装备数值!$A25+1)*INDEX(AD$5:AD$12,$B25)*AD$1)</f>
        <v>50</v>
      </c>
      <c r="AE25" s="14">
        <f>INT(INDEX(属性规划!$U$4:$U$17,装备数值!$A25+1)*INDEX(AE$5:AE$12,$B25)*AE$1)</f>
        <v>50</v>
      </c>
      <c r="AF25" s="14">
        <f>INT(INDEX(属性规划!$U$4:$U$17,装备数值!$A25+1)*INDEX(AF$5:AF$12,$B25)*AF$1)</f>
        <v>0</v>
      </c>
      <c r="AG25" s="14">
        <f>INT(INDEX(属性规划!$U$4:$U$17,装备数值!$A25+1)*INDEX(AG$5:AG$12,$B25)*AG$1)</f>
        <v>0</v>
      </c>
      <c r="AH25" s="14">
        <f>INT(INDEX(属性规划!$U$4:$U$17,装备数值!$A25+1)*INDEX(AH$5:AH$12,$B25)*AH$1)</f>
        <v>0</v>
      </c>
      <c r="AJ25" s="14" t="s">
        <v>292</v>
      </c>
      <c r="AK25" s="14">
        <v>50</v>
      </c>
      <c r="AN25" s="14">
        <v>8</v>
      </c>
      <c r="AO25" s="14">
        <v>80</v>
      </c>
      <c r="AP25" s="14">
        <v>2</v>
      </c>
      <c r="AQ25" s="18">
        <v>0.2</v>
      </c>
      <c r="AR25" s="14">
        <f t="shared" si="8"/>
        <v>960</v>
      </c>
      <c r="AS25" s="14">
        <f t="shared" si="9"/>
        <v>7200</v>
      </c>
      <c r="AT25" s="14">
        <f t="shared" si="10"/>
        <v>480</v>
      </c>
      <c r="AU25" s="14">
        <f t="shared" si="11"/>
        <v>9600</v>
      </c>
      <c r="AV25" s="14">
        <f t="shared" si="12"/>
        <v>160</v>
      </c>
      <c r="AW25" s="14">
        <f t="shared" si="13"/>
        <v>44000</v>
      </c>
      <c r="AY25" s="14">
        <v>8</v>
      </c>
      <c r="AZ25" s="14">
        <v>16</v>
      </c>
      <c r="BA25" s="22">
        <v>0.08</v>
      </c>
      <c r="BB25" s="22">
        <v>0.08</v>
      </c>
      <c r="BK25" s="14">
        <v>7</v>
      </c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</row>
    <row r="26" spans="1:74" ht="16.5" x14ac:dyDescent="0.2">
      <c r="A26" s="14">
        <v>1</v>
      </c>
      <c r="B26" s="14">
        <v>6</v>
      </c>
      <c r="C26" s="14">
        <f>I26*INDEX(属性规划!$V$5:$V$17,装备数值!$A26)</f>
        <v>0</v>
      </c>
      <c r="D26" s="14">
        <f>J26*INDEX(属性规划!$V$5:$V$17,装备数值!$A26)</f>
        <v>0</v>
      </c>
      <c r="E26" s="14">
        <f>K26*INDEX(属性规划!$V$5:$V$17,装备数值!$A26)</f>
        <v>30</v>
      </c>
      <c r="F26" s="14">
        <f>L26*INDEX(属性规划!$V$5:$V$17,装备数值!$A26)</f>
        <v>0</v>
      </c>
      <c r="G26" s="14">
        <f>M26*INDEX(属性规划!$V$5:$V$17,装备数值!$A26)</f>
        <v>10</v>
      </c>
      <c r="I26" s="14">
        <f>INT(INDEX(属性规划!$T$5:$T$17,装备数值!$A26)*INDEX(I$5:I$12,$B26)*I$1)</f>
        <v>0</v>
      </c>
      <c r="J26" s="14">
        <f>INT(INDEX(属性规划!$T$5:$T$17,装备数值!$A26)*INDEX(J$5:J$12,$B26)*J$1)</f>
        <v>0</v>
      </c>
      <c r="K26" s="14">
        <f>INT(INDEX(属性规划!$T$5:$T$17,装备数值!$A26)*INDEX(K$5:K$12,$B26)*K$1)</f>
        <v>6</v>
      </c>
      <c r="L26" s="14">
        <f>INT(INDEX(属性规划!$T$5:$T$17,装备数值!$A26)*INDEX(L$5:L$12,$B26)*L$1)</f>
        <v>0</v>
      </c>
      <c r="M26" s="14">
        <f>INT(INDEX(属性规划!$T$5:$T$17,装备数值!$A26)*INDEX(M$5:M$12,$B26)*M$1)</f>
        <v>2</v>
      </c>
      <c r="P26" s="14">
        <v>9</v>
      </c>
      <c r="Q26" s="14">
        <f t="shared" si="1"/>
        <v>280</v>
      </c>
      <c r="R26" s="14">
        <f t="shared" si="2"/>
        <v>2100</v>
      </c>
      <c r="S26" s="14">
        <f t="shared" si="3"/>
        <v>140</v>
      </c>
      <c r="T26" s="14">
        <f t="shared" si="4"/>
        <v>2800</v>
      </c>
      <c r="U26" s="14">
        <f t="shared" si="5"/>
        <v>54</v>
      </c>
      <c r="X26" s="14">
        <f>INT(INDEX(属性规划!$U$4:$U$17,装备数值!$A26+1)*INDEX(X$5:X$12,$B26)*X$1)</f>
        <v>0</v>
      </c>
      <c r="Y26" s="14">
        <f>INT(INDEX(属性规划!$U$4:$U$17,装备数值!$A26+1)*INDEX(Y$5:Y$12,$B26)*Y$1)</f>
        <v>0</v>
      </c>
      <c r="Z26" s="14">
        <f>INT(INDEX(属性规划!$U$4:$U$17,装备数值!$A26+1)*INDEX(Z$5:Z$12,$B26)*Z$1)</f>
        <v>0</v>
      </c>
      <c r="AA26" s="14">
        <f>INT(INDEX(属性规划!$U$4:$U$17,装备数值!$A26+1)*INDEX(AA$5:AA$12,$B26)*AA$1)</f>
        <v>0</v>
      </c>
      <c r="AB26" s="14">
        <f>INT(INDEX(属性规划!$U$4:$U$17,装备数值!$A26+1)*INDEX(AB$5:AB$12,$B26)*AB$1)</f>
        <v>20</v>
      </c>
      <c r="AC26" s="14">
        <f>INT(INDEX(属性规划!$U$4:$U$17,装备数值!$A26+1)*INDEX(AC$5:AC$12,$B26)*AC$1)</f>
        <v>0</v>
      </c>
      <c r="AD26" s="14">
        <f>INT(INDEX(属性规划!$U$4:$U$17,装备数值!$A26+1)*INDEX(AD$5:AD$12,$B26)*AD$1)</f>
        <v>50</v>
      </c>
      <c r="AE26" s="14">
        <f>INT(INDEX(属性规划!$U$4:$U$17,装备数值!$A26+1)*INDEX(AE$5:AE$12,$B26)*AE$1)</f>
        <v>0</v>
      </c>
      <c r="AF26" s="14">
        <f>INT(INDEX(属性规划!$U$4:$U$17,装备数值!$A26+1)*INDEX(AF$5:AF$12,$B26)*AF$1)</f>
        <v>50</v>
      </c>
      <c r="AG26" s="14">
        <f>INT(INDEX(属性规划!$U$4:$U$17,装备数值!$A26+1)*INDEX(AG$5:AG$12,$B26)*AG$1)</f>
        <v>0</v>
      </c>
      <c r="AH26" s="14">
        <f>INT(INDEX(属性规划!$U$4:$U$17,装备数值!$A26+1)*INDEX(AH$5:AH$12,$B26)*AH$1)</f>
        <v>0</v>
      </c>
      <c r="AJ26" s="14" t="s">
        <v>293</v>
      </c>
      <c r="AK26" s="14">
        <v>50</v>
      </c>
      <c r="AN26" s="14">
        <v>9</v>
      </c>
      <c r="AO26" s="14">
        <v>90</v>
      </c>
      <c r="AP26" s="14">
        <v>2</v>
      </c>
      <c r="AQ26" s="18">
        <v>0.2</v>
      </c>
      <c r="AR26" s="14">
        <f t="shared" si="8"/>
        <v>1080</v>
      </c>
      <c r="AS26" s="14">
        <f t="shared" si="9"/>
        <v>8100</v>
      </c>
      <c r="AT26" s="14">
        <f t="shared" si="10"/>
        <v>540</v>
      </c>
      <c r="AU26" s="14">
        <f t="shared" si="11"/>
        <v>10800</v>
      </c>
      <c r="AV26" s="14">
        <f t="shared" si="12"/>
        <v>180</v>
      </c>
      <c r="AW26" s="14">
        <f t="shared" si="13"/>
        <v>49500</v>
      </c>
      <c r="AY26" s="14">
        <v>9</v>
      </c>
      <c r="AZ26" s="14">
        <v>18</v>
      </c>
      <c r="BA26" s="22">
        <v>0.09</v>
      </c>
      <c r="BB26" s="22">
        <v>0.09</v>
      </c>
      <c r="BK26" s="14">
        <v>8</v>
      </c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</row>
    <row r="27" spans="1:74" ht="16.5" x14ac:dyDescent="0.2">
      <c r="A27" s="14">
        <v>1</v>
      </c>
      <c r="B27" s="14">
        <v>7</v>
      </c>
      <c r="C27" s="14">
        <f>I27*INDEX(属性规划!$V$5:$V$17,装备数值!$A27)</f>
        <v>50</v>
      </c>
      <c r="D27" s="14">
        <f>J27*INDEX(属性规划!$V$5:$V$17,装备数值!$A27)</f>
        <v>0</v>
      </c>
      <c r="E27" s="14">
        <f>K27*INDEX(属性规划!$V$5:$V$17,装备数值!$A27)</f>
        <v>40</v>
      </c>
      <c r="F27" s="14">
        <f>L27*INDEX(属性规划!$V$5:$V$17,装备数值!$A27)</f>
        <v>0</v>
      </c>
      <c r="G27" s="14">
        <f>M27*INDEX(属性规划!$V$5:$V$17,装备数值!$A27)</f>
        <v>0</v>
      </c>
      <c r="I27" s="14">
        <f>INT(INDEX(属性规划!$T$5:$T$17,装备数值!$A27)*INDEX(I$5:I$12,$B27)*I$1)</f>
        <v>10</v>
      </c>
      <c r="J27" s="14">
        <f>INT(INDEX(属性规划!$T$5:$T$17,装备数值!$A27)*INDEX(J$5:J$12,$B27)*J$1)</f>
        <v>0</v>
      </c>
      <c r="K27" s="14">
        <f>INT(INDEX(属性规划!$T$5:$T$17,装备数值!$A27)*INDEX(K$5:K$12,$B27)*K$1)</f>
        <v>8</v>
      </c>
      <c r="L27" s="14">
        <f>INT(INDEX(属性规划!$T$5:$T$17,装备数值!$A27)*INDEX(L$5:L$12,$B27)*L$1)</f>
        <v>0</v>
      </c>
      <c r="M27" s="14">
        <f>INT(INDEX(属性规划!$T$5:$T$17,装备数值!$A27)*INDEX(M$5:M$12,$B27)*M$1)</f>
        <v>0</v>
      </c>
      <c r="P27" s="14">
        <v>10</v>
      </c>
      <c r="Q27" s="14">
        <f t="shared" si="1"/>
        <v>320</v>
      </c>
      <c r="R27" s="14">
        <f t="shared" si="2"/>
        <v>2400</v>
      </c>
      <c r="S27" s="14">
        <f t="shared" si="3"/>
        <v>160</v>
      </c>
      <c r="T27" s="14">
        <f t="shared" si="4"/>
        <v>3200</v>
      </c>
      <c r="U27" s="14">
        <f t="shared" si="5"/>
        <v>63</v>
      </c>
      <c r="X27" s="14">
        <f>INT(INDEX(属性规划!$U$4:$U$17,装备数值!$A27+1)*INDEX(X$5:X$12,$B27)*X$1)</f>
        <v>100</v>
      </c>
      <c r="Y27" s="14">
        <f>INT(INDEX(属性规划!$U$4:$U$17,装备数值!$A27+1)*INDEX(Y$5:Y$12,$B27)*Y$1)</f>
        <v>750</v>
      </c>
      <c r="Z27" s="14">
        <f>INT(INDEX(属性规划!$U$4:$U$17,装备数值!$A27+1)*INDEX(Z$5:Z$12,$B27)*Z$1)</f>
        <v>0</v>
      </c>
      <c r="AA27" s="14">
        <f>INT(INDEX(属性规划!$U$4:$U$17,装备数值!$A27+1)*INDEX(AA$5:AA$12,$B27)*AA$1)</f>
        <v>0</v>
      </c>
      <c r="AB27" s="14">
        <f>INT(INDEX(属性规划!$U$4:$U$17,装备数值!$A27+1)*INDEX(AB$5:AB$12,$B27)*AB$1)</f>
        <v>0</v>
      </c>
      <c r="AC27" s="14">
        <f>INT(INDEX(属性规划!$U$4:$U$17,装备数值!$A27+1)*INDEX(AC$5:AC$12,$B27)*AC$1)</f>
        <v>0</v>
      </c>
      <c r="AD27" s="14">
        <f>INT(INDEX(属性规划!$U$4:$U$17,装备数值!$A27+1)*INDEX(AD$5:AD$12,$B27)*AD$1)</f>
        <v>0</v>
      </c>
      <c r="AE27" s="14">
        <f>INT(INDEX(属性规划!$U$4:$U$17,装备数值!$A27+1)*INDEX(AE$5:AE$12,$B27)*AE$1)</f>
        <v>0</v>
      </c>
      <c r="AF27" s="14">
        <f>INT(INDEX(属性规划!$U$4:$U$17,装备数值!$A27+1)*INDEX(AF$5:AF$12,$B27)*AF$1)</f>
        <v>0</v>
      </c>
      <c r="AG27" s="14">
        <f>INT(INDEX(属性规划!$U$4:$U$17,装备数值!$A27+1)*INDEX(AG$5:AG$12,$B27)*AG$1)</f>
        <v>0</v>
      </c>
      <c r="AH27" s="14">
        <f>INT(INDEX(属性规划!$U$4:$U$17,装备数值!$A27+1)*INDEX(AH$5:AH$12,$B27)*AH$1)</f>
        <v>0</v>
      </c>
      <c r="AN27" s="14">
        <v>10</v>
      </c>
      <c r="AO27" s="14">
        <v>100</v>
      </c>
      <c r="AP27" s="14">
        <v>2</v>
      </c>
      <c r="AQ27" s="18">
        <v>0.2</v>
      </c>
      <c r="AR27" s="14">
        <f t="shared" si="8"/>
        <v>1200</v>
      </c>
      <c r="AS27" s="14">
        <f t="shared" si="9"/>
        <v>9000</v>
      </c>
      <c r="AT27" s="14">
        <f t="shared" si="10"/>
        <v>600</v>
      </c>
      <c r="AU27" s="14">
        <f t="shared" si="11"/>
        <v>12000</v>
      </c>
      <c r="AV27" s="14">
        <f t="shared" si="12"/>
        <v>200</v>
      </c>
      <c r="AW27" s="14">
        <f t="shared" si="13"/>
        <v>55000</v>
      </c>
      <c r="AY27" s="14">
        <v>10</v>
      </c>
      <c r="AZ27" s="14">
        <v>20</v>
      </c>
      <c r="BA27" s="22">
        <v>0.1</v>
      </c>
      <c r="BB27" s="22">
        <v>0.1</v>
      </c>
      <c r="BK27" s="14" t="s">
        <v>422</v>
      </c>
      <c r="BL27" s="14">
        <f>SUM(C109:C116)</f>
        <v>147000</v>
      </c>
      <c r="BM27" s="14">
        <f t="shared" ref="BM27:BP27" si="15">SUM(D109:D116)</f>
        <v>1102500</v>
      </c>
      <c r="BN27" s="14">
        <f t="shared" si="15"/>
        <v>73500</v>
      </c>
      <c r="BO27" s="14">
        <f t="shared" si="15"/>
        <v>1470000</v>
      </c>
      <c r="BP27" s="14">
        <f t="shared" si="15"/>
        <v>29050</v>
      </c>
      <c r="BQ27" s="14"/>
      <c r="BR27" s="14"/>
      <c r="BS27" s="14"/>
      <c r="BT27" s="14"/>
      <c r="BU27" s="14"/>
      <c r="BV27" s="14"/>
    </row>
    <row r="28" spans="1:74" ht="16.5" x14ac:dyDescent="0.2">
      <c r="A28" s="14">
        <v>1</v>
      </c>
      <c r="B28" s="14">
        <v>8</v>
      </c>
      <c r="C28" s="14">
        <f>I28*INDEX(属性规划!$V$5:$V$17,装备数值!$A28)</f>
        <v>50</v>
      </c>
      <c r="D28" s="14">
        <f>J28*INDEX(属性规划!$V$5:$V$17,装备数值!$A28)</f>
        <v>0</v>
      </c>
      <c r="E28" s="14">
        <f>K28*INDEX(属性规划!$V$5:$V$17,装备数值!$A28)</f>
        <v>0</v>
      </c>
      <c r="F28" s="14">
        <f>L28*INDEX(属性规划!$V$5:$V$17,装备数值!$A28)</f>
        <v>0</v>
      </c>
      <c r="G28" s="14">
        <f>M28*INDEX(属性规划!$V$5:$V$17,装备数值!$A28)</f>
        <v>15</v>
      </c>
      <c r="I28" s="14">
        <f>INT(INDEX(属性规划!$T$5:$T$17,装备数值!$A28)*INDEX(I$5:I$12,$B28)*I$1)</f>
        <v>10</v>
      </c>
      <c r="J28" s="14">
        <f>INT(INDEX(属性规划!$T$5:$T$17,装备数值!$A28)*INDEX(J$5:J$12,$B28)*J$1)</f>
        <v>0</v>
      </c>
      <c r="K28" s="14">
        <f>INT(INDEX(属性规划!$T$5:$T$17,装备数值!$A28)*INDEX(K$5:K$12,$B28)*K$1)</f>
        <v>0</v>
      </c>
      <c r="L28" s="14">
        <f>INT(INDEX(属性规划!$T$5:$T$17,装备数值!$A28)*INDEX(L$5:L$12,$B28)*L$1)</f>
        <v>0</v>
      </c>
      <c r="M28" s="14">
        <f>INT(INDEX(属性规划!$T$5:$T$17,装备数值!$A28)*INDEX(M$5:M$12,$B28)*M$1)</f>
        <v>3</v>
      </c>
      <c r="P28" s="14">
        <v>11</v>
      </c>
      <c r="Q28" s="14">
        <f t="shared" si="1"/>
        <v>369</v>
      </c>
      <c r="R28" s="14">
        <f t="shared" si="2"/>
        <v>2775</v>
      </c>
      <c r="S28" s="14">
        <f t="shared" si="3"/>
        <v>184</v>
      </c>
      <c r="T28" s="14">
        <f t="shared" si="4"/>
        <v>3700</v>
      </c>
      <c r="U28" s="14">
        <f t="shared" si="5"/>
        <v>73</v>
      </c>
      <c r="X28" s="14">
        <f>INT(INDEX(属性规划!$U$4:$U$17,装备数值!$A28+1)*INDEX(X$5:X$12,$B28)*X$1)</f>
        <v>100</v>
      </c>
      <c r="Y28" s="14">
        <f>INT(INDEX(属性规划!$U$4:$U$17,装备数值!$A28+1)*INDEX(Y$5:Y$12,$B28)*Y$1)</f>
        <v>0</v>
      </c>
      <c r="Z28" s="14">
        <f>INT(INDEX(属性规划!$U$4:$U$17,装备数值!$A28+1)*INDEX(Z$5:Z$12,$B28)*Z$1)</f>
        <v>0</v>
      </c>
      <c r="AA28" s="14">
        <f>INT(INDEX(属性规划!$U$4:$U$17,装备数值!$A28+1)*INDEX(AA$5:AA$12,$B28)*AA$1)</f>
        <v>1000</v>
      </c>
      <c r="AB28" s="14">
        <f>INT(INDEX(属性规划!$U$4:$U$17,装备数值!$A28+1)*INDEX(AB$5:AB$12,$B28)*AB$1)</f>
        <v>0</v>
      </c>
      <c r="AC28" s="14">
        <f>INT(INDEX(属性规划!$U$4:$U$17,装备数值!$A28+1)*INDEX(AC$5:AC$12,$B28)*AC$1)</f>
        <v>0</v>
      </c>
      <c r="AD28" s="14">
        <f>INT(INDEX(属性规划!$U$4:$U$17,装备数值!$A28+1)*INDEX(AD$5:AD$12,$B28)*AD$1)</f>
        <v>0</v>
      </c>
      <c r="AE28" s="14">
        <f>INT(INDEX(属性规划!$U$4:$U$17,装备数值!$A28+1)*INDEX(AE$5:AE$12,$B28)*AE$1)</f>
        <v>0</v>
      </c>
      <c r="AF28" s="14">
        <f>INT(INDEX(属性规划!$U$4:$U$17,装备数值!$A28+1)*INDEX(AF$5:AF$12,$B28)*AF$1)</f>
        <v>0</v>
      </c>
      <c r="AG28" s="14">
        <f>INT(INDEX(属性规划!$U$4:$U$17,装备数值!$A28+1)*INDEX(AG$5:AG$12,$B28)*AG$1)</f>
        <v>0</v>
      </c>
      <c r="AH28" s="14">
        <f>INT(INDEX(属性规划!$U$4:$U$17,装备数值!$A28+1)*INDEX(AH$5:AH$12,$B28)*AH$1)</f>
        <v>0</v>
      </c>
      <c r="AN28" s="14">
        <v>11</v>
      </c>
      <c r="AO28" s="14">
        <v>110</v>
      </c>
      <c r="AP28" s="14">
        <v>3</v>
      </c>
      <c r="AQ28" s="18">
        <v>0.2</v>
      </c>
      <c r="AR28" s="14">
        <f t="shared" si="8"/>
        <v>1760</v>
      </c>
      <c r="AS28" s="14">
        <f t="shared" si="9"/>
        <v>13200</v>
      </c>
      <c r="AT28" s="14">
        <f t="shared" si="10"/>
        <v>880</v>
      </c>
      <c r="AU28" s="14">
        <f t="shared" si="11"/>
        <v>17600</v>
      </c>
      <c r="AV28" s="14">
        <f t="shared" si="12"/>
        <v>308</v>
      </c>
      <c r="AW28" s="14">
        <f t="shared" si="13"/>
        <v>81400</v>
      </c>
      <c r="AY28" s="14">
        <v>11</v>
      </c>
      <c r="AZ28" s="14">
        <v>22</v>
      </c>
      <c r="BA28" s="22">
        <v>0.11</v>
      </c>
      <c r="BB28" s="22">
        <v>0.11</v>
      </c>
      <c r="BK28" s="14">
        <v>9</v>
      </c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</row>
    <row r="29" spans="1:74" ht="16.5" x14ac:dyDescent="0.2">
      <c r="A29" s="14">
        <v>2</v>
      </c>
      <c r="B29" s="14">
        <v>1</v>
      </c>
      <c r="C29" s="14">
        <f>I29*INDEX(属性规划!$V$5:$V$17,装备数值!$A29)</f>
        <v>300</v>
      </c>
      <c r="D29" s="14">
        <f>J29*INDEX(属性规划!$V$5:$V$17,装备数值!$A29)</f>
        <v>900</v>
      </c>
      <c r="E29" s="14">
        <f>K29*INDEX(属性规划!$V$5:$V$17,装备数值!$A29)</f>
        <v>0</v>
      </c>
      <c r="F29" s="14">
        <f>L29*INDEX(属性规划!$V$5:$V$17,装备数值!$A29)</f>
        <v>0</v>
      </c>
      <c r="G29" s="14">
        <f>M29*INDEX(属性规划!$V$5:$V$17,装备数值!$A29)</f>
        <v>0</v>
      </c>
      <c r="I29" s="14">
        <f>INT(INDEX(属性规划!$T$5:$T$17,装备数值!$A29)*INDEX(I$5:I$12,$B29)*I$1)</f>
        <v>30</v>
      </c>
      <c r="J29" s="14">
        <f>INT(INDEX(属性规划!$T$5:$T$17,装备数值!$A29)*INDEX(J$5:J$12,$B29)*J$1)</f>
        <v>90</v>
      </c>
      <c r="K29" s="14">
        <f>INT(INDEX(属性规划!$T$5:$T$17,装备数值!$A29)*INDEX(K$5:K$12,$B29)*K$1)</f>
        <v>0</v>
      </c>
      <c r="L29" s="14">
        <f>INT(INDEX(属性规划!$T$5:$T$17,装备数值!$A29)*INDEX(L$5:L$12,$B29)*L$1)</f>
        <v>0</v>
      </c>
      <c r="M29" s="14">
        <f>INT(INDEX(属性规划!$T$5:$T$17,装备数值!$A29)*INDEX(M$5:M$12,$B29)*M$1)</f>
        <v>0</v>
      </c>
      <c r="P29" s="14">
        <v>12</v>
      </c>
      <c r="Q29" s="14">
        <f t="shared" si="1"/>
        <v>420</v>
      </c>
      <c r="R29" s="14">
        <f t="shared" si="2"/>
        <v>3150</v>
      </c>
      <c r="S29" s="14">
        <f t="shared" si="3"/>
        <v>210</v>
      </c>
      <c r="T29" s="14">
        <f t="shared" si="4"/>
        <v>4200</v>
      </c>
      <c r="U29" s="14">
        <f t="shared" si="5"/>
        <v>83</v>
      </c>
      <c r="X29" s="14">
        <f>INT(INDEX(属性规划!$U$4:$U$17,装备数值!$A29+1)*INDEX(X$5:X$12,$B29)*X$1)</f>
        <v>0</v>
      </c>
      <c r="Y29" s="14">
        <f>INT(INDEX(属性规划!$U$4:$U$17,装备数值!$A29+1)*INDEX(Y$5:Y$12,$B29)*Y$1)</f>
        <v>0</v>
      </c>
      <c r="Z29" s="14">
        <f>INT(INDEX(属性规划!$U$4:$U$17,装备数值!$A29+1)*INDEX(Z$5:Z$12,$B29)*Z$1)</f>
        <v>0</v>
      </c>
      <c r="AA29" s="14">
        <f>INT(INDEX(属性规划!$U$4:$U$17,装备数值!$A29+1)*INDEX(AA$5:AA$12,$B29)*AA$1)</f>
        <v>1250</v>
      </c>
      <c r="AB29" s="14">
        <f>INT(INDEX(属性规划!$U$4:$U$17,装备数值!$A29+1)*INDEX(AB$5:AB$12,$B29)*AB$1)</f>
        <v>0</v>
      </c>
      <c r="AC29" s="14">
        <f>INT(INDEX(属性规划!$U$4:$U$17,装备数值!$A29+1)*INDEX(AC$5:AC$12,$B29)*AC$1)</f>
        <v>62</v>
      </c>
      <c r="AD29" s="14">
        <f>INT(INDEX(属性规划!$U$4:$U$17,装备数值!$A29+1)*INDEX(AD$5:AD$12,$B29)*AD$1)</f>
        <v>0</v>
      </c>
      <c r="AE29" s="14">
        <f>INT(INDEX(属性规划!$U$4:$U$17,装备数值!$A29+1)*INDEX(AE$5:AE$12,$B29)*AE$1)</f>
        <v>62</v>
      </c>
      <c r="AF29" s="14">
        <f>INT(INDEX(属性规划!$U$4:$U$17,装备数值!$A29+1)*INDEX(AF$5:AF$12,$B29)*AF$1)</f>
        <v>0</v>
      </c>
      <c r="AG29" s="14">
        <f>INT(INDEX(属性规划!$U$4:$U$17,装备数值!$A29+1)*INDEX(AG$5:AG$12,$B29)*AG$1)</f>
        <v>0</v>
      </c>
      <c r="AH29" s="14">
        <f>INT(INDEX(属性规划!$U$4:$U$17,装备数值!$A29+1)*INDEX(AH$5:AH$12,$B29)*AH$1)</f>
        <v>0</v>
      </c>
      <c r="AN29" s="14">
        <v>12</v>
      </c>
      <c r="AO29" s="14">
        <v>120</v>
      </c>
      <c r="AP29" s="14">
        <v>3</v>
      </c>
      <c r="AQ29" s="18">
        <v>0.2</v>
      </c>
      <c r="AR29" s="14">
        <f t="shared" si="8"/>
        <v>1920</v>
      </c>
      <c r="AS29" s="14">
        <f t="shared" si="9"/>
        <v>14400</v>
      </c>
      <c r="AT29" s="14">
        <f t="shared" si="10"/>
        <v>960</v>
      </c>
      <c r="AU29" s="14">
        <f t="shared" si="11"/>
        <v>19200</v>
      </c>
      <c r="AV29" s="14">
        <f t="shared" si="12"/>
        <v>336</v>
      </c>
      <c r="AW29" s="14">
        <f t="shared" si="13"/>
        <v>88800</v>
      </c>
      <c r="AY29" s="14">
        <v>12</v>
      </c>
      <c r="AZ29" s="14">
        <v>24</v>
      </c>
      <c r="BA29" s="22">
        <v>0.12</v>
      </c>
      <c r="BB29" s="22">
        <v>0.12</v>
      </c>
      <c r="BK29" s="14">
        <v>10</v>
      </c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</row>
    <row r="30" spans="1:74" ht="16.5" x14ac:dyDescent="0.2">
      <c r="A30" s="14">
        <v>2</v>
      </c>
      <c r="B30" s="14">
        <v>2</v>
      </c>
      <c r="C30" s="14">
        <f>I30*INDEX(属性规划!$V$5:$V$17,装备数值!$A30)</f>
        <v>0</v>
      </c>
      <c r="D30" s="14">
        <f>J30*INDEX(属性规划!$V$5:$V$17,装备数值!$A30)</f>
        <v>0</v>
      </c>
      <c r="E30" s="14">
        <f>K30*INDEX(属性规划!$V$5:$V$17,装备数值!$A30)</f>
        <v>30</v>
      </c>
      <c r="F30" s="14">
        <f>L30*INDEX(属性规划!$V$5:$V$17,装备数值!$A30)</f>
        <v>3000</v>
      </c>
      <c r="G30" s="14">
        <f>M30*INDEX(属性规划!$V$5:$V$17,装备数值!$A30)</f>
        <v>0</v>
      </c>
      <c r="I30" s="14">
        <f>INT(INDEX(属性规划!$T$5:$T$17,装备数值!$A30)*INDEX(I$5:I$12,$B30)*I$1)</f>
        <v>0</v>
      </c>
      <c r="J30" s="14">
        <f>INT(INDEX(属性规划!$T$5:$T$17,装备数值!$A30)*INDEX(J$5:J$12,$B30)*J$1)</f>
        <v>0</v>
      </c>
      <c r="K30" s="14">
        <f>INT(INDEX(属性规划!$T$5:$T$17,装备数值!$A30)*INDEX(K$5:K$12,$B30)*K$1)</f>
        <v>3</v>
      </c>
      <c r="L30" s="14">
        <f>INT(INDEX(属性规划!$T$5:$T$17,装备数值!$A30)*INDEX(L$5:L$12,$B30)*L$1)</f>
        <v>300</v>
      </c>
      <c r="M30" s="14">
        <f>INT(INDEX(属性规划!$T$5:$T$17,装备数值!$A30)*INDEX(M$5:M$12,$B30)*M$1)</f>
        <v>0</v>
      </c>
      <c r="X30" s="14">
        <f>INT(INDEX(属性规划!$U$4:$U$17,装备数值!$A30+1)*INDEX(X$5:X$12,$B30)*X$1)</f>
        <v>0</v>
      </c>
      <c r="Y30" s="14">
        <f>INT(INDEX(属性规划!$U$4:$U$17,装备数值!$A30+1)*INDEX(Y$5:Y$12,$B30)*Y$1)</f>
        <v>937</v>
      </c>
      <c r="Z30" s="14">
        <f>INT(INDEX(属性规划!$U$4:$U$17,装备数值!$A30+1)*INDEX(Z$5:Z$12,$B30)*Z$1)</f>
        <v>0</v>
      </c>
      <c r="AA30" s="14">
        <f>INT(INDEX(属性规划!$U$4:$U$17,装备数值!$A30+1)*INDEX(AA$5:AA$12,$B30)*AA$1)</f>
        <v>0</v>
      </c>
      <c r="AB30" s="14">
        <f>INT(INDEX(属性规划!$U$4:$U$17,装备数值!$A30+1)*INDEX(AB$5:AB$12,$B30)*AB$1)</f>
        <v>0</v>
      </c>
      <c r="AC30" s="14">
        <f>INT(INDEX(属性规划!$U$4:$U$17,装备数值!$A30+1)*INDEX(AC$5:AC$12,$B30)*AC$1)</f>
        <v>62</v>
      </c>
      <c r="AD30" s="14">
        <f>INT(INDEX(属性规划!$U$4:$U$17,装备数值!$A30+1)*INDEX(AD$5:AD$12,$B30)*AD$1)</f>
        <v>0</v>
      </c>
      <c r="AE30" s="14">
        <f>INT(INDEX(属性规划!$U$4:$U$17,装备数值!$A30+1)*INDEX(AE$5:AE$12,$B30)*AE$1)</f>
        <v>0</v>
      </c>
      <c r="AF30" s="14">
        <f>INT(INDEX(属性规划!$U$4:$U$17,装备数值!$A30+1)*INDEX(AF$5:AF$12,$B30)*AF$1)</f>
        <v>62</v>
      </c>
      <c r="AG30" s="14">
        <f>INT(INDEX(属性规划!$U$4:$U$17,装备数值!$A30+1)*INDEX(AG$5:AG$12,$B30)*AG$1)</f>
        <v>0</v>
      </c>
      <c r="AH30" s="14">
        <f>INT(INDEX(属性规划!$U$4:$U$17,装备数值!$A30+1)*INDEX(AH$5:AH$12,$B30)*AH$1)</f>
        <v>0</v>
      </c>
      <c r="AN30" s="14">
        <v>13</v>
      </c>
      <c r="AO30" s="14">
        <v>130</v>
      </c>
      <c r="AP30" s="14">
        <v>3</v>
      </c>
      <c r="AQ30" s="18">
        <v>0.2</v>
      </c>
      <c r="AR30" s="14">
        <f t="shared" si="8"/>
        <v>2080</v>
      </c>
      <c r="AS30" s="14">
        <f t="shared" si="9"/>
        <v>15600</v>
      </c>
      <c r="AT30" s="14">
        <f t="shared" si="10"/>
        <v>1040</v>
      </c>
      <c r="AU30" s="14">
        <f t="shared" si="11"/>
        <v>20800</v>
      </c>
      <c r="AV30" s="14">
        <f t="shared" si="12"/>
        <v>364</v>
      </c>
      <c r="AW30" s="14">
        <f t="shared" si="13"/>
        <v>96200</v>
      </c>
      <c r="AY30" s="14">
        <v>13</v>
      </c>
      <c r="AZ30" s="14">
        <v>26</v>
      </c>
      <c r="BA30" s="22">
        <v>0.13</v>
      </c>
      <c r="BB30" s="22">
        <v>0.13</v>
      </c>
      <c r="BK30" s="14">
        <v>11</v>
      </c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</row>
    <row r="31" spans="1:74" ht="16.5" x14ac:dyDescent="0.2">
      <c r="A31" s="14">
        <v>2</v>
      </c>
      <c r="B31" s="14">
        <v>3</v>
      </c>
      <c r="C31" s="14">
        <f>I31*INDEX(属性规划!$V$5:$V$17,装备数值!$A31)</f>
        <v>0</v>
      </c>
      <c r="D31" s="14">
        <f>J31*INDEX(属性规划!$V$5:$V$17,装备数值!$A31)</f>
        <v>0</v>
      </c>
      <c r="E31" s="14">
        <f>K31*INDEX(属性规划!$V$5:$V$17,装备数值!$A31)</f>
        <v>0</v>
      </c>
      <c r="F31" s="14">
        <f>L31*INDEX(属性规划!$V$5:$V$17,装备数值!$A31)</f>
        <v>1800</v>
      </c>
      <c r="G31" s="14">
        <f>M31*INDEX(属性规划!$V$5:$V$17,装备数值!$A31)</f>
        <v>30</v>
      </c>
      <c r="I31" s="14">
        <f>INT(INDEX(属性规划!$T$5:$T$17,装备数值!$A31)*INDEX(I$5:I$12,$B31)*I$1)</f>
        <v>0</v>
      </c>
      <c r="J31" s="14">
        <f>INT(INDEX(属性规划!$T$5:$T$17,装备数值!$A31)*INDEX(J$5:J$12,$B31)*J$1)</f>
        <v>0</v>
      </c>
      <c r="K31" s="14">
        <f>INT(INDEX(属性规划!$T$5:$T$17,装备数值!$A31)*INDEX(K$5:K$12,$B31)*K$1)</f>
        <v>0</v>
      </c>
      <c r="L31" s="14">
        <f>INT(INDEX(属性规划!$T$5:$T$17,装备数值!$A31)*INDEX(L$5:L$12,$B31)*L$1)</f>
        <v>180</v>
      </c>
      <c r="M31" s="14">
        <f>INT(INDEX(属性规划!$T$5:$T$17,装备数值!$A31)*INDEX(M$5:M$12,$B31)*M$1)</f>
        <v>3</v>
      </c>
      <c r="X31" s="14">
        <f>INT(INDEX(属性规划!$U$4:$U$17,装备数值!$A31+1)*INDEX(X$5:X$12,$B31)*X$1)</f>
        <v>0</v>
      </c>
      <c r="Y31" s="14">
        <f>INT(INDEX(属性规划!$U$4:$U$17,装备数值!$A31+1)*INDEX(Y$5:Y$12,$B31)*Y$1)</f>
        <v>0</v>
      </c>
      <c r="Z31" s="14">
        <f>INT(INDEX(属性规划!$U$4:$U$17,装备数值!$A31+1)*INDEX(Z$5:Z$12,$B31)*Z$1)</f>
        <v>62</v>
      </c>
      <c r="AA31" s="14">
        <f>INT(INDEX(属性规划!$U$4:$U$17,装备数值!$A31+1)*INDEX(AA$5:AA$12,$B31)*AA$1)</f>
        <v>0</v>
      </c>
      <c r="AB31" s="14">
        <f>INT(INDEX(属性规划!$U$4:$U$17,装备数值!$A31+1)*INDEX(AB$5:AB$12,$B31)*AB$1)</f>
        <v>0</v>
      </c>
      <c r="AC31" s="14">
        <f>INT(INDEX(属性规划!$U$4:$U$17,装备数值!$A31+1)*INDEX(AC$5:AC$12,$B31)*AC$1)</f>
        <v>62</v>
      </c>
      <c r="AD31" s="14">
        <f>INT(INDEX(属性规划!$U$4:$U$17,装备数值!$A31+1)*INDEX(AD$5:AD$12,$B31)*AD$1)</f>
        <v>62</v>
      </c>
      <c r="AE31" s="14">
        <f>INT(INDEX(属性规划!$U$4:$U$17,装备数值!$A31+1)*INDEX(AE$5:AE$12,$B31)*AE$1)</f>
        <v>0</v>
      </c>
      <c r="AF31" s="14">
        <f>INT(INDEX(属性规划!$U$4:$U$17,装备数值!$A31+1)*INDEX(AF$5:AF$12,$B31)*AF$1)</f>
        <v>0</v>
      </c>
      <c r="AG31" s="14">
        <f>INT(INDEX(属性规划!$U$4:$U$17,装备数值!$A31+1)*INDEX(AG$5:AG$12,$B31)*AG$1)</f>
        <v>0</v>
      </c>
      <c r="AH31" s="14">
        <f>INT(INDEX(属性规划!$U$4:$U$17,装备数值!$A31+1)*INDEX(AH$5:AH$12,$B31)*AH$1)</f>
        <v>0</v>
      </c>
      <c r="AN31" s="14">
        <v>14</v>
      </c>
      <c r="AO31" s="14">
        <v>140</v>
      </c>
      <c r="AP31" s="14">
        <v>3</v>
      </c>
      <c r="AQ31" s="18">
        <v>0.2</v>
      </c>
      <c r="AR31" s="14">
        <f t="shared" si="8"/>
        <v>2240</v>
      </c>
      <c r="AS31" s="14">
        <f t="shared" si="9"/>
        <v>16800</v>
      </c>
      <c r="AT31" s="14">
        <f t="shared" si="10"/>
        <v>1120</v>
      </c>
      <c r="AU31" s="14">
        <f t="shared" si="11"/>
        <v>22400</v>
      </c>
      <c r="AV31" s="14">
        <f t="shared" si="12"/>
        <v>392</v>
      </c>
      <c r="AW31" s="14">
        <f t="shared" si="13"/>
        <v>103600</v>
      </c>
      <c r="AY31" s="14">
        <v>14</v>
      </c>
      <c r="AZ31" s="14">
        <v>28</v>
      </c>
      <c r="BA31" s="22">
        <v>0.14000000000000001</v>
      </c>
      <c r="BB31" s="22">
        <v>0.14000000000000001</v>
      </c>
      <c r="BK31" s="14">
        <v>12</v>
      </c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</row>
    <row r="32" spans="1:74" ht="16.5" customHeight="1" x14ac:dyDescent="0.2">
      <c r="A32" s="14">
        <v>2</v>
      </c>
      <c r="B32" s="14">
        <v>4</v>
      </c>
      <c r="C32" s="14">
        <f>I32*INDEX(属性规划!$V$5:$V$17,装备数值!$A32)</f>
        <v>0</v>
      </c>
      <c r="D32" s="14">
        <f>J32*INDEX(属性规划!$V$5:$V$17,装备数值!$A32)</f>
        <v>1800</v>
      </c>
      <c r="E32" s="14">
        <f>K32*INDEX(属性规划!$V$5:$V$17,装备数值!$A32)</f>
        <v>0</v>
      </c>
      <c r="F32" s="14">
        <f>L32*INDEX(属性规划!$V$5:$V$17,装备数值!$A32)</f>
        <v>1200</v>
      </c>
      <c r="G32" s="14">
        <f>M32*INDEX(属性规划!$V$5:$V$17,装备数值!$A32)</f>
        <v>0</v>
      </c>
      <c r="I32" s="14">
        <f>INT(INDEX(属性规划!$T$5:$T$17,装备数值!$A32)*INDEX(I$5:I$12,$B32)*I$1)</f>
        <v>0</v>
      </c>
      <c r="J32" s="14">
        <f>INT(INDEX(属性规划!$T$5:$T$17,装备数值!$A32)*INDEX(J$5:J$12,$B32)*J$1)</f>
        <v>180</v>
      </c>
      <c r="K32" s="14">
        <f>INT(INDEX(属性规划!$T$5:$T$17,装备数值!$A32)*INDEX(K$5:K$12,$B32)*K$1)</f>
        <v>0</v>
      </c>
      <c r="L32" s="14">
        <f>INT(INDEX(属性规划!$T$5:$T$17,装备数值!$A32)*INDEX(L$5:L$12,$B32)*L$1)</f>
        <v>120</v>
      </c>
      <c r="M32" s="14">
        <f>INT(INDEX(属性规划!$T$5:$T$17,装备数值!$A32)*INDEX(M$5:M$12,$B32)*M$1)</f>
        <v>0</v>
      </c>
      <c r="P32" s="62" t="s">
        <v>308</v>
      </c>
      <c r="Q32" s="62"/>
      <c r="R32" s="62"/>
      <c r="S32" s="62"/>
      <c r="T32" s="62"/>
      <c r="U32" s="62"/>
      <c r="X32" s="14">
        <f>INT(INDEX(属性规划!$U$4:$U$17,装备数值!$A32+1)*INDEX(X$5:X$12,$B32)*X$1)</f>
        <v>0</v>
      </c>
      <c r="Y32" s="14">
        <f>INT(INDEX(属性规划!$U$4:$U$17,装备数值!$A32+1)*INDEX(Y$5:Y$12,$B32)*Y$1)</f>
        <v>0</v>
      </c>
      <c r="Z32" s="14">
        <f>INT(INDEX(属性规划!$U$4:$U$17,装备数值!$A32+1)*INDEX(Z$5:Z$12,$B32)*Z$1)</f>
        <v>0</v>
      </c>
      <c r="AA32" s="14">
        <f>INT(INDEX(属性规划!$U$4:$U$17,装备数值!$A32+1)*INDEX(AA$5:AA$12,$B32)*AA$1)</f>
        <v>0</v>
      </c>
      <c r="AB32" s="14">
        <f>INT(INDEX(属性规划!$U$4:$U$17,装备数值!$A32+1)*INDEX(AB$5:AB$12,$B32)*AB$1)</f>
        <v>25</v>
      </c>
      <c r="AC32" s="14">
        <f>INT(INDEX(属性规划!$U$4:$U$17,装备数值!$A32+1)*INDEX(AC$5:AC$12,$B32)*AC$1)</f>
        <v>0</v>
      </c>
      <c r="AD32" s="14">
        <f>INT(INDEX(属性规划!$U$4:$U$17,装备数值!$A32+1)*INDEX(AD$5:AD$12,$B32)*AD$1)</f>
        <v>0</v>
      </c>
      <c r="AE32" s="14">
        <f>INT(INDEX(属性规划!$U$4:$U$17,装备数值!$A32+1)*INDEX(AE$5:AE$12,$B32)*AE$1)</f>
        <v>62</v>
      </c>
      <c r="AF32" s="14">
        <f>INT(INDEX(属性规划!$U$4:$U$17,装备数值!$A32+1)*INDEX(AF$5:AF$12,$B32)*AF$1)</f>
        <v>62</v>
      </c>
      <c r="AG32" s="14">
        <f>INT(INDEX(属性规划!$U$4:$U$17,装备数值!$A32+1)*INDEX(AG$5:AG$12,$B32)*AG$1)</f>
        <v>0</v>
      </c>
      <c r="AH32" s="14">
        <f>INT(INDEX(属性规划!$U$4:$U$17,装备数值!$A32+1)*INDEX(AH$5:AH$12,$B32)*AH$1)</f>
        <v>0</v>
      </c>
      <c r="AN32" s="14">
        <v>15</v>
      </c>
      <c r="AO32" s="14">
        <v>150</v>
      </c>
      <c r="AP32" s="14">
        <v>3</v>
      </c>
      <c r="AQ32" s="18">
        <v>0.2</v>
      </c>
      <c r="AR32" s="14">
        <f t="shared" si="8"/>
        <v>2400</v>
      </c>
      <c r="AS32" s="14">
        <f t="shared" si="9"/>
        <v>18000</v>
      </c>
      <c r="AT32" s="14">
        <f t="shared" si="10"/>
        <v>1200</v>
      </c>
      <c r="AU32" s="14">
        <f t="shared" si="11"/>
        <v>24000</v>
      </c>
      <c r="AV32" s="14">
        <f t="shared" si="12"/>
        <v>420</v>
      </c>
      <c r="AW32" s="14">
        <f t="shared" si="13"/>
        <v>111000</v>
      </c>
      <c r="AY32" s="14">
        <v>15</v>
      </c>
      <c r="AZ32" s="14">
        <v>30</v>
      </c>
      <c r="BA32" s="22">
        <v>0.15</v>
      </c>
      <c r="BB32" s="22">
        <v>0.15</v>
      </c>
    </row>
    <row r="33" spans="1:76" ht="17.25" x14ac:dyDescent="0.2">
      <c r="A33" s="14">
        <v>2</v>
      </c>
      <c r="B33" s="14">
        <v>5</v>
      </c>
      <c r="C33" s="14">
        <f>I33*INDEX(属性规划!$V$5:$V$17,装备数值!$A33)</f>
        <v>0</v>
      </c>
      <c r="D33" s="14">
        <f>J33*INDEX(属性规划!$V$5:$V$17,装备数值!$A33)</f>
        <v>1800</v>
      </c>
      <c r="E33" s="14">
        <f>K33*INDEX(属性规划!$V$5:$V$17,装备数值!$A33)</f>
        <v>60</v>
      </c>
      <c r="F33" s="14">
        <f>L33*INDEX(属性规划!$V$5:$V$17,装备数值!$A33)</f>
        <v>0</v>
      </c>
      <c r="G33" s="14">
        <f>M33*INDEX(属性规划!$V$5:$V$17,装备数值!$A33)</f>
        <v>0</v>
      </c>
      <c r="I33" s="14">
        <f>INT(INDEX(属性规划!$T$5:$T$17,装备数值!$A33)*INDEX(I$5:I$12,$B33)*I$1)</f>
        <v>0</v>
      </c>
      <c r="J33" s="14">
        <f>INT(INDEX(属性规划!$T$5:$T$17,装备数值!$A33)*INDEX(J$5:J$12,$B33)*J$1)</f>
        <v>180</v>
      </c>
      <c r="K33" s="14">
        <f>INT(INDEX(属性规划!$T$5:$T$17,装备数值!$A33)*INDEX(K$5:K$12,$B33)*K$1)</f>
        <v>6</v>
      </c>
      <c r="L33" s="14">
        <f>INT(INDEX(属性规划!$T$5:$T$17,装备数值!$A33)*INDEX(L$5:L$12,$B33)*L$1)</f>
        <v>0</v>
      </c>
      <c r="M33" s="14">
        <f>INT(INDEX(属性规划!$T$5:$T$17,装备数值!$A33)*INDEX(M$5:M$12,$B33)*M$1)</f>
        <v>0</v>
      </c>
      <c r="P33" s="13" t="s">
        <v>306</v>
      </c>
      <c r="Q33" s="13" t="s">
        <v>28</v>
      </c>
      <c r="R33" s="13" t="s">
        <v>29</v>
      </c>
      <c r="S33" s="13" t="s">
        <v>30</v>
      </c>
      <c r="T33" s="13" t="s">
        <v>31</v>
      </c>
      <c r="U33" s="13" t="s">
        <v>32</v>
      </c>
      <c r="X33" s="14">
        <f>INT(INDEX(属性规划!$U$4:$U$17,装备数值!$A33+1)*INDEX(X$5:X$12,$B33)*X$1)</f>
        <v>0</v>
      </c>
      <c r="Y33" s="14">
        <f>INT(INDEX(属性规划!$U$4:$U$17,装备数值!$A33+1)*INDEX(Y$5:Y$12,$B33)*Y$1)</f>
        <v>0</v>
      </c>
      <c r="Z33" s="14">
        <f>INT(INDEX(属性规划!$U$4:$U$17,装备数值!$A33+1)*INDEX(Z$5:Z$12,$B33)*Z$1)</f>
        <v>62</v>
      </c>
      <c r="AA33" s="14">
        <f>INT(INDEX(属性规划!$U$4:$U$17,装备数值!$A33+1)*INDEX(AA$5:AA$12,$B33)*AA$1)</f>
        <v>0</v>
      </c>
      <c r="AB33" s="14">
        <f>INT(INDEX(属性规划!$U$4:$U$17,装备数值!$A33+1)*INDEX(AB$5:AB$12,$B33)*AB$1)</f>
        <v>0</v>
      </c>
      <c r="AC33" s="14">
        <f>INT(INDEX(属性规划!$U$4:$U$17,装备数值!$A33+1)*INDEX(AC$5:AC$12,$B33)*AC$1)</f>
        <v>0</v>
      </c>
      <c r="AD33" s="14">
        <f>INT(INDEX(属性规划!$U$4:$U$17,装备数值!$A33+1)*INDEX(AD$5:AD$12,$B33)*AD$1)</f>
        <v>62</v>
      </c>
      <c r="AE33" s="14">
        <f>INT(INDEX(属性规划!$U$4:$U$17,装备数值!$A33+1)*INDEX(AE$5:AE$12,$B33)*AE$1)</f>
        <v>62</v>
      </c>
      <c r="AF33" s="14">
        <f>INT(INDEX(属性规划!$U$4:$U$17,装备数值!$A33+1)*INDEX(AF$5:AF$12,$B33)*AF$1)</f>
        <v>0</v>
      </c>
      <c r="AG33" s="14">
        <f>INT(INDEX(属性规划!$U$4:$U$17,装备数值!$A33+1)*INDEX(AG$5:AG$12,$B33)*AG$1)</f>
        <v>0</v>
      </c>
      <c r="AH33" s="14">
        <f>INT(INDEX(属性规划!$U$4:$U$17,装备数值!$A33+1)*INDEX(AH$5:AH$12,$B33)*AH$1)</f>
        <v>0</v>
      </c>
      <c r="AN33" s="14">
        <v>16</v>
      </c>
      <c r="AO33" s="14">
        <v>160</v>
      </c>
      <c r="AP33" s="14">
        <v>4</v>
      </c>
      <c r="AQ33" s="18">
        <v>0.2</v>
      </c>
      <c r="AR33" s="14">
        <f t="shared" si="8"/>
        <v>3840</v>
      </c>
      <c r="AS33" s="14">
        <f t="shared" si="9"/>
        <v>28800</v>
      </c>
      <c r="AT33" s="14">
        <f t="shared" si="10"/>
        <v>1920</v>
      </c>
      <c r="AU33" s="14">
        <f t="shared" si="11"/>
        <v>38400</v>
      </c>
      <c r="AV33" s="14">
        <f t="shared" si="12"/>
        <v>736</v>
      </c>
      <c r="AW33" s="14">
        <f t="shared" si="13"/>
        <v>180800</v>
      </c>
      <c r="AY33" s="14">
        <v>16</v>
      </c>
      <c r="AZ33" s="14">
        <v>32</v>
      </c>
      <c r="BA33" s="22">
        <v>0.17</v>
      </c>
      <c r="BB33" s="22">
        <v>0.17</v>
      </c>
    </row>
    <row r="34" spans="1:76" ht="16.5" x14ac:dyDescent="0.2">
      <c r="A34" s="14">
        <v>2</v>
      </c>
      <c r="B34" s="14">
        <v>6</v>
      </c>
      <c r="C34" s="14">
        <f>I34*INDEX(属性规划!$V$5:$V$17,装备数值!$A34)</f>
        <v>0</v>
      </c>
      <c r="D34" s="14">
        <f>J34*INDEX(属性规划!$V$5:$V$17,装备数值!$A34)</f>
        <v>0</v>
      </c>
      <c r="E34" s="14">
        <f>K34*INDEX(属性规划!$V$5:$V$17,装备数值!$A34)</f>
        <v>90</v>
      </c>
      <c r="F34" s="14">
        <f>L34*INDEX(属性规划!$V$5:$V$17,装备数值!$A34)</f>
        <v>0</v>
      </c>
      <c r="G34" s="14">
        <f>M34*INDEX(属性规划!$V$5:$V$17,装备数值!$A34)</f>
        <v>30</v>
      </c>
      <c r="I34" s="14">
        <f>INT(INDEX(属性规划!$T$5:$T$17,装备数值!$A34)*INDEX(I$5:I$12,$B34)*I$1)</f>
        <v>0</v>
      </c>
      <c r="J34" s="14">
        <f>INT(INDEX(属性规划!$T$5:$T$17,装备数值!$A34)*INDEX(J$5:J$12,$B34)*J$1)</f>
        <v>0</v>
      </c>
      <c r="K34" s="14">
        <f>INT(INDEX(属性规划!$T$5:$T$17,装备数值!$A34)*INDEX(K$5:K$12,$B34)*K$1)</f>
        <v>9</v>
      </c>
      <c r="L34" s="14">
        <f>INT(INDEX(属性规划!$T$5:$T$17,装备数值!$A34)*INDEX(L$5:L$12,$B34)*L$1)</f>
        <v>0</v>
      </c>
      <c r="M34" s="14">
        <f>INT(INDEX(属性规划!$T$5:$T$17,装备数值!$A34)*INDEX(M$5:M$12,$B34)*M$1)</f>
        <v>3</v>
      </c>
      <c r="P34" s="14">
        <v>0</v>
      </c>
      <c r="Q34" s="14"/>
      <c r="R34" s="14"/>
      <c r="S34" s="14"/>
      <c r="T34" s="14"/>
      <c r="U34" s="14"/>
      <c r="X34" s="14">
        <f>INT(INDEX(属性规划!$U$4:$U$17,装备数值!$A34+1)*INDEX(X$5:X$12,$B34)*X$1)</f>
        <v>0</v>
      </c>
      <c r="Y34" s="14">
        <f>INT(INDEX(属性规划!$U$4:$U$17,装备数值!$A34+1)*INDEX(Y$5:Y$12,$B34)*Y$1)</f>
        <v>0</v>
      </c>
      <c r="Z34" s="14">
        <f>INT(INDEX(属性规划!$U$4:$U$17,装备数值!$A34+1)*INDEX(Z$5:Z$12,$B34)*Z$1)</f>
        <v>0</v>
      </c>
      <c r="AA34" s="14">
        <f>INT(INDEX(属性规划!$U$4:$U$17,装备数值!$A34+1)*INDEX(AA$5:AA$12,$B34)*AA$1)</f>
        <v>0</v>
      </c>
      <c r="AB34" s="14">
        <f>INT(INDEX(属性规划!$U$4:$U$17,装备数值!$A34+1)*INDEX(AB$5:AB$12,$B34)*AB$1)</f>
        <v>25</v>
      </c>
      <c r="AC34" s="14">
        <f>INT(INDEX(属性规划!$U$4:$U$17,装备数值!$A34+1)*INDEX(AC$5:AC$12,$B34)*AC$1)</f>
        <v>0</v>
      </c>
      <c r="AD34" s="14">
        <f>INT(INDEX(属性规划!$U$4:$U$17,装备数值!$A34+1)*INDEX(AD$5:AD$12,$B34)*AD$1)</f>
        <v>62</v>
      </c>
      <c r="AE34" s="14">
        <f>INT(INDEX(属性规划!$U$4:$U$17,装备数值!$A34+1)*INDEX(AE$5:AE$12,$B34)*AE$1)</f>
        <v>0</v>
      </c>
      <c r="AF34" s="14">
        <f>INT(INDEX(属性规划!$U$4:$U$17,装备数值!$A34+1)*INDEX(AF$5:AF$12,$B34)*AF$1)</f>
        <v>62</v>
      </c>
      <c r="AG34" s="14">
        <f>INT(INDEX(属性规划!$U$4:$U$17,装备数值!$A34+1)*INDEX(AG$5:AG$12,$B34)*AG$1)</f>
        <v>0</v>
      </c>
      <c r="AH34" s="14">
        <f>INT(INDEX(属性规划!$U$4:$U$17,装备数值!$A34+1)*INDEX(AH$5:AH$12,$B34)*AH$1)</f>
        <v>0</v>
      </c>
      <c r="AN34" s="14">
        <v>17</v>
      </c>
      <c r="AO34" s="14">
        <v>170</v>
      </c>
      <c r="AP34" s="14">
        <v>4</v>
      </c>
      <c r="AQ34" s="18">
        <v>0.2</v>
      </c>
      <c r="AR34" s="14">
        <f t="shared" si="8"/>
        <v>4080</v>
      </c>
      <c r="AS34" s="14">
        <f t="shared" si="9"/>
        <v>30600</v>
      </c>
      <c r="AT34" s="14">
        <f t="shared" si="10"/>
        <v>2040</v>
      </c>
      <c r="AU34" s="14">
        <f t="shared" si="11"/>
        <v>40800</v>
      </c>
      <c r="AV34" s="14">
        <f t="shared" si="12"/>
        <v>782</v>
      </c>
      <c r="AW34" s="14">
        <f t="shared" si="13"/>
        <v>192100</v>
      </c>
      <c r="AY34" s="14">
        <v>17</v>
      </c>
      <c r="AZ34" s="14">
        <v>34</v>
      </c>
      <c r="BA34" s="22">
        <v>0.19</v>
      </c>
      <c r="BB34" s="22">
        <v>0.19</v>
      </c>
      <c r="BK34" s="14">
        <v>1</v>
      </c>
      <c r="BL34" s="14">
        <f>BL17*0.3</f>
        <v>1440</v>
      </c>
      <c r="BM34" s="14">
        <f>BM17*0.3</f>
        <v>10800</v>
      </c>
      <c r="BN34" s="14"/>
      <c r="BO34" s="14">
        <f>BO17</f>
        <v>48000</v>
      </c>
      <c r="BP34" s="14">
        <f>BP17</f>
        <v>920</v>
      </c>
      <c r="BQ34" s="14"/>
      <c r="BR34" s="14"/>
      <c r="BS34" s="14"/>
      <c r="BT34" s="14"/>
      <c r="BU34" s="14"/>
      <c r="BV34" s="14"/>
      <c r="BW34" s="14"/>
      <c r="BX34" s="14"/>
    </row>
    <row r="35" spans="1:76" ht="16.5" x14ac:dyDescent="0.2">
      <c r="A35" s="14">
        <v>2</v>
      </c>
      <c r="B35" s="14">
        <v>7</v>
      </c>
      <c r="C35" s="14">
        <f>I35*INDEX(属性规划!$V$5:$V$17,装备数值!$A35)</f>
        <v>150</v>
      </c>
      <c r="D35" s="14">
        <f>J35*INDEX(属性规划!$V$5:$V$17,装备数值!$A35)</f>
        <v>0</v>
      </c>
      <c r="E35" s="14">
        <f>K35*INDEX(属性规划!$V$5:$V$17,装备数值!$A35)</f>
        <v>120</v>
      </c>
      <c r="F35" s="14">
        <f>L35*INDEX(属性规划!$V$5:$V$17,装备数值!$A35)</f>
        <v>0</v>
      </c>
      <c r="G35" s="14">
        <f>M35*INDEX(属性规划!$V$5:$V$17,装备数值!$A35)</f>
        <v>0</v>
      </c>
      <c r="I35" s="14">
        <f>INT(INDEX(属性规划!$T$5:$T$17,装备数值!$A35)*INDEX(I$5:I$12,$B35)*I$1)</f>
        <v>15</v>
      </c>
      <c r="J35" s="14">
        <f>INT(INDEX(属性规划!$T$5:$T$17,装备数值!$A35)*INDEX(J$5:J$12,$B35)*J$1)</f>
        <v>0</v>
      </c>
      <c r="K35" s="14">
        <f>INT(INDEX(属性规划!$T$5:$T$17,装备数值!$A35)*INDEX(K$5:K$12,$B35)*K$1)</f>
        <v>12</v>
      </c>
      <c r="L35" s="14">
        <f>INT(INDEX(属性规划!$T$5:$T$17,装备数值!$A35)*INDEX(L$5:L$12,$B35)*L$1)</f>
        <v>0</v>
      </c>
      <c r="M35" s="14">
        <f>INT(INDEX(属性规划!$T$5:$T$17,装备数值!$A35)*INDEX(M$5:M$12,$B35)*M$1)</f>
        <v>0</v>
      </c>
      <c r="P35" s="14">
        <v>1</v>
      </c>
      <c r="Q35" s="14">
        <f>Q18*INDEX(属性规划!$V$5:$V$16,装备数值!$P35)</f>
        <v>200</v>
      </c>
      <c r="R35" s="14">
        <f>R18*INDEX(属性规划!$V$5:$V$16,装备数值!$P35)</f>
        <v>1500</v>
      </c>
      <c r="S35" s="14">
        <f>S18*INDEX(属性规划!$V$5:$V$16,装备数值!$P35)</f>
        <v>100</v>
      </c>
      <c r="T35" s="14">
        <f>T18*INDEX(属性规划!$V$5:$V$16,装备数值!$P35)</f>
        <v>2000</v>
      </c>
      <c r="U35" s="14">
        <f>U18*INDEX(属性规划!$V$5:$V$16,装备数值!$P35)</f>
        <v>35</v>
      </c>
      <c r="X35" s="14">
        <f>INT(INDEX(属性规划!$U$4:$U$17,装备数值!$A35+1)*INDEX(X$5:X$12,$B35)*X$1)</f>
        <v>125</v>
      </c>
      <c r="Y35" s="14">
        <f>INT(INDEX(属性规划!$U$4:$U$17,装备数值!$A35+1)*INDEX(Y$5:Y$12,$B35)*Y$1)</f>
        <v>937</v>
      </c>
      <c r="Z35" s="14">
        <f>INT(INDEX(属性规划!$U$4:$U$17,装备数值!$A35+1)*INDEX(Z$5:Z$12,$B35)*Z$1)</f>
        <v>0</v>
      </c>
      <c r="AA35" s="14">
        <f>INT(INDEX(属性规划!$U$4:$U$17,装备数值!$A35+1)*INDEX(AA$5:AA$12,$B35)*AA$1)</f>
        <v>0</v>
      </c>
      <c r="AB35" s="14">
        <f>INT(INDEX(属性规划!$U$4:$U$17,装备数值!$A35+1)*INDEX(AB$5:AB$12,$B35)*AB$1)</f>
        <v>0</v>
      </c>
      <c r="AC35" s="14">
        <f>INT(INDEX(属性规划!$U$4:$U$17,装备数值!$A35+1)*INDEX(AC$5:AC$12,$B35)*AC$1)</f>
        <v>0</v>
      </c>
      <c r="AD35" s="14">
        <f>INT(INDEX(属性规划!$U$4:$U$17,装备数值!$A35+1)*INDEX(AD$5:AD$12,$B35)*AD$1)</f>
        <v>0</v>
      </c>
      <c r="AE35" s="14">
        <f>INT(INDEX(属性规划!$U$4:$U$17,装备数值!$A35+1)*INDEX(AE$5:AE$12,$B35)*AE$1)</f>
        <v>0</v>
      </c>
      <c r="AF35" s="14">
        <f>INT(INDEX(属性规划!$U$4:$U$17,装备数值!$A35+1)*INDEX(AF$5:AF$12,$B35)*AF$1)</f>
        <v>0</v>
      </c>
      <c r="AG35" s="14">
        <f>INT(INDEX(属性规划!$U$4:$U$17,装备数值!$A35+1)*INDEX(AG$5:AG$12,$B35)*AG$1)</f>
        <v>0</v>
      </c>
      <c r="AH35" s="14">
        <f>INT(INDEX(属性规划!$U$4:$U$17,装备数值!$A35+1)*INDEX(AH$5:AH$12,$B35)*AH$1)</f>
        <v>0</v>
      </c>
      <c r="AN35" s="14">
        <v>18</v>
      </c>
      <c r="AO35" s="14">
        <v>180</v>
      </c>
      <c r="AP35" s="14">
        <v>4</v>
      </c>
      <c r="AQ35" s="18">
        <v>0.2</v>
      </c>
      <c r="AR35" s="14">
        <f t="shared" si="8"/>
        <v>4320</v>
      </c>
      <c r="AS35" s="14">
        <f t="shared" si="9"/>
        <v>32400</v>
      </c>
      <c r="AT35" s="14">
        <f t="shared" si="10"/>
        <v>2160</v>
      </c>
      <c r="AU35" s="14">
        <f t="shared" si="11"/>
        <v>43200</v>
      </c>
      <c r="AV35" s="14">
        <f t="shared" si="12"/>
        <v>828</v>
      </c>
      <c r="AW35" s="14">
        <f t="shared" si="13"/>
        <v>203400</v>
      </c>
      <c r="AY35" s="14">
        <v>18</v>
      </c>
      <c r="AZ35" s="14">
        <v>36</v>
      </c>
      <c r="BA35" s="22">
        <v>0.21</v>
      </c>
      <c r="BB35" s="22">
        <v>0.21</v>
      </c>
      <c r="BK35" s="14">
        <v>2</v>
      </c>
      <c r="BL35" s="14">
        <f>BL17*0.4</f>
        <v>1920</v>
      </c>
      <c r="BM35" s="14">
        <f>BM17*0.4</f>
        <v>14400</v>
      </c>
      <c r="BN35" s="14"/>
      <c r="BO35" s="14"/>
      <c r="BP35" s="14"/>
      <c r="BQ35" s="14">
        <f>BQ17</f>
        <v>250</v>
      </c>
      <c r="BR35" s="14"/>
      <c r="BS35" s="14"/>
      <c r="BT35" s="14">
        <f>BT17</f>
        <v>250</v>
      </c>
      <c r="BU35" s="14"/>
      <c r="BV35" s="14"/>
      <c r="BW35" s="14"/>
      <c r="BX35" s="14"/>
    </row>
    <row r="36" spans="1:76" ht="16.5" x14ac:dyDescent="0.2">
      <c r="A36" s="14">
        <v>2</v>
      </c>
      <c r="B36" s="14">
        <v>8</v>
      </c>
      <c r="C36" s="14">
        <f>I36*INDEX(属性规划!$V$5:$V$17,装备数值!$A36)</f>
        <v>150</v>
      </c>
      <c r="D36" s="14">
        <f>J36*INDEX(属性规划!$V$5:$V$17,装备数值!$A36)</f>
        <v>0</v>
      </c>
      <c r="E36" s="14">
        <f>K36*INDEX(属性规划!$V$5:$V$17,装备数值!$A36)</f>
        <v>0</v>
      </c>
      <c r="F36" s="14">
        <f>L36*INDEX(属性规划!$V$5:$V$17,装备数值!$A36)</f>
        <v>0</v>
      </c>
      <c r="G36" s="14">
        <f>M36*INDEX(属性规划!$V$5:$V$17,装备数值!$A36)</f>
        <v>40</v>
      </c>
      <c r="I36" s="14">
        <f>INT(INDEX(属性规划!$T$5:$T$17,装备数值!$A36)*INDEX(I$5:I$12,$B36)*I$1)</f>
        <v>15</v>
      </c>
      <c r="J36" s="14">
        <f>INT(INDEX(属性规划!$T$5:$T$17,装备数值!$A36)*INDEX(J$5:J$12,$B36)*J$1)</f>
        <v>0</v>
      </c>
      <c r="K36" s="14">
        <f>INT(INDEX(属性规划!$T$5:$T$17,装备数值!$A36)*INDEX(K$5:K$12,$B36)*K$1)</f>
        <v>0</v>
      </c>
      <c r="L36" s="14">
        <f>INT(INDEX(属性规划!$T$5:$T$17,装备数值!$A36)*INDEX(L$5:L$12,$B36)*L$1)</f>
        <v>0</v>
      </c>
      <c r="M36" s="14">
        <f>INT(INDEX(属性规划!$T$5:$T$17,装备数值!$A36)*INDEX(M$5:M$12,$B36)*M$1)</f>
        <v>4</v>
      </c>
      <c r="P36" s="14">
        <v>2</v>
      </c>
      <c r="Q36" s="14">
        <f>Q19*INDEX(属性规划!$V$5:$V$16,装备数值!$P36)</f>
        <v>600</v>
      </c>
      <c r="R36" s="14">
        <f>R19*INDEX(属性规划!$V$5:$V$16,装备数值!$P36)</f>
        <v>4500</v>
      </c>
      <c r="S36" s="14">
        <f>S19*INDEX(属性规划!$V$5:$V$16,装备数值!$P36)</f>
        <v>300</v>
      </c>
      <c r="T36" s="14">
        <f>T19*INDEX(属性规划!$V$5:$V$16,装备数值!$P36)</f>
        <v>6000</v>
      </c>
      <c r="U36" s="14">
        <f>U19*INDEX(属性规划!$V$5:$V$16,装备数值!$P36)</f>
        <v>100</v>
      </c>
      <c r="X36" s="14">
        <f>INT(INDEX(属性规划!$U$4:$U$17,装备数值!$A36+1)*INDEX(X$5:X$12,$B36)*X$1)</f>
        <v>125</v>
      </c>
      <c r="Y36" s="14">
        <f>INT(INDEX(属性规划!$U$4:$U$17,装备数值!$A36+1)*INDEX(Y$5:Y$12,$B36)*Y$1)</f>
        <v>0</v>
      </c>
      <c r="Z36" s="14">
        <f>INT(INDEX(属性规划!$U$4:$U$17,装备数值!$A36+1)*INDEX(Z$5:Z$12,$B36)*Z$1)</f>
        <v>0</v>
      </c>
      <c r="AA36" s="14">
        <f>INT(INDEX(属性规划!$U$4:$U$17,装备数值!$A36+1)*INDEX(AA$5:AA$12,$B36)*AA$1)</f>
        <v>1250</v>
      </c>
      <c r="AB36" s="14">
        <f>INT(INDEX(属性规划!$U$4:$U$17,装备数值!$A36+1)*INDEX(AB$5:AB$12,$B36)*AB$1)</f>
        <v>0</v>
      </c>
      <c r="AC36" s="14">
        <f>INT(INDEX(属性规划!$U$4:$U$17,装备数值!$A36+1)*INDEX(AC$5:AC$12,$B36)*AC$1)</f>
        <v>0</v>
      </c>
      <c r="AD36" s="14">
        <f>INT(INDEX(属性规划!$U$4:$U$17,装备数值!$A36+1)*INDEX(AD$5:AD$12,$B36)*AD$1)</f>
        <v>0</v>
      </c>
      <c r="AE36" s="14">
        <f>INT(INDEX(属性规划!$U$4:$U$17,装备数值!$A36+1)*INDEX(AE$5:AE$12,$B36)*AE$1)</f>
        <v>0</v>
      </c>
      <c r="AF36" s="14">
        <f>INT(INDEX(属性规划!$U$4:$U$17,装备数值!$A36+1)*INDEX(AF$5:AF$12,$B36)*AF$1)</f>
        <v>0</v>
      </c>
      <c r="AG36" s="14">
        <f>INT(INDEX(属性规划!$U$4:$U$17,装备数值!$A36+1)*INDEX(AG$5:AG$12,$B36)*AG$1)</f>
        <v>0</v>
      </c>
      <c r="AH36" s="14">
        <f>INT(INDEX(属性规划!$U$4:$U$17,装备数值!$A36+1)*INDEX(AH$5:AH$12,$B36)*AH$1)</f>
        <v>0</v>
      </c>
      <c r="AN36" s="14">
        <v>19</v>
      </c>
      <c r="AO36" s="14">
        <v>190</v>
      </c>
      <c r="AP36" s="14">
        <v>4</v>
      </c>
      <c r="AQ36" s="18">
        <v>0.2</v>
      </c>
      <c r="AR36" s="14">
        <f t="shared" si="8"/>
        <v>4560</v>
      </c>
      <c r="AS36" s="14">
        <f t="shared" si="9"/>
        <v>34200</v>
      </c>
      <c r="AT36" s="14">
        <f t="shared" si="10"/>
        <v>2280</v>
      </c>
      <c r="AU36" s="14">
        <f t="shared" si="11"/>
        <v>45600</v>
      </c>
      <c r="AV36" s="14">
        <f t="shared" si="12"/>
        <v>874</v>
      </c>
      <c r="AW36" s="14">
        <f t="shared" si="13"/>
        <v>214700</v>
      </c>
      <c r="AY36" s="14">
        <v>19</v>
      </c>
      <c r="AZ36" s="14">
        <v>38</v>
      </c>
      <c r="BA36" s="22">
        <v>0.23</v>
      </c>
      <c r="BB36" s="22">
        <v>0.23</v>
      </c>
      <c r="BK36" s="14">
        <v>3</v>
      </c>
      <c r="BL36" s="14"/>
      <c r="BM36" s="14">
        <f>BM17*0.5</f>
        <v>18000</v>
      </c>
      <c r="BN36" s="14">
        <f>BN17*0.5</f>
        <v>1200</v>
      </c>
      <c r="BO36" s="14"/>
      <c r="BP36" s="14"/>
      <c r="BQ36" s="14"/>
      <c r="BR36" s="14">
        <f>BR17</f>
        <v>250</v>
      </c>
      <c r="BS36" s="14">
        <f>BS17</f>
        <v>250</v>
      </c>
      <c r="BT36" s="14"/>
      <c r="BU36" s="14"/>
      <c r="BV36" s="14"/>
      <c r="BW36" s="14"/>
      <c r="BX36" s="14"/>
    </row>
    <row r="37" spans="1:76" ht="16.5" x14ac:dyDescent="0.2">
      <c r="A37" s="14">
        <v>3</v>
      </c>
      <c r="B37" s="14">
        <v>1</v>
      </c>
      <c r="C37" s="14">
        <f>I37*INDEX(属性规划!$V$5:$V$17,装备数值!$A37)</f>
        <v>1000</v>
      </c>
      <c r="D37" s="14">
        <f>J37*INDEX(属性规划!$V$5:$V$17,装备数值!$A37)</f>
        <v>3000</v>
      </c>
      <c r="E37" s="14">
        <f>K37*INDEX(属性规划!$V$5:$V$17,装备数值!$A37)</f>
        <v>0</v>
      </c>
      <c r="F37" s="14">
        <f>L37*INDEX(属性规划!$V$5:$V$17,装备数值!$A37)</f>
        <v>0</v>
      </c>
      <c r="G37" s="14">
        <f>M37*INDEX(属性规划!$V$5:$V$17,装备数值!$A37)</f>
        <v>0</v>
      </c>
      <c r="I37" s="14">
        <f>INT(INDEX(属性规划!$T$5:$T$17,装备数值!$A37)*INDEX(I$5:I$12,$B37)*I$1)</f>
        <v>40</v>
      </c>
      <c r="J37" s="14">
        <f>INT(INDEX(属性规划!$T$5:$T$17,装备数值!$A37)*INDEX(J$5:J$12,$B37)*J$1)</f>
        <v>120</v>
      </c>
      <c r="K37" s="14">
        <f>INT(INDEX(属性规划!$T$5:$T$17,装备数值!$A37)*INDEX(K$5:K$12,$B37)*K$1)</f>
        <v>0</v>
      </c>
      <c r="L37" s="14">
        <f>INT(INDEX(属性规划!$T$5:$T$17,装备数值!$A37)*INDEX(L$5:L$12,$B37)*L$1)</f>
        <v>0</v>
      </c>
      <c r="M37" s="14">
        <f>INT(INDEX(属性规划!$T$5:$T$17,装备数值!$A37)*INDEX(M$5:M$12,$B37)*M$1)</f>
        <v>0</v>
      </c>
      <c r="P37" s="14">
        <v>3</v>
      </c>
      <c r="Q37" s="14">
        <f>Q20*INDEX(属性规划!$V$5:$V$16,装备数值!$P37)</f>
        <v>2000</v>
      </c>
      <c r="R37" s="14">
        <f>R20*INDEX(属性规划!$V$5:$V$16,装备数值!$P37)</f>
        <v>15000</v>
      </c>
      <c r="S37" s="14">
        <f>S20*INDEX(属性规划!$V$5:$V$16,装备数值!$P37)</f>
        <v>1000</v>
      </c>
      <c r="T37" s="14">
        <f>T20*INDEX(属性规划!$V$5:$V$16,装备数值!$P37)</f>
        <v>20000</v>
      </c>
      <c r="U37" s="14">
        <f>U20*INDEX(属性规划!$V$5:$V$16,装备数值!$P37)</f>
        <v>350</v>
      </c>
      <c r="X37" s="14">
        <f>INT(INDEX(属性规划!$U$4:$U$17,装备数值!$A37+1)*INDEX(X$5:X$12,$B37)*X$1)</f>
        <v>0</v>
      </c>
      <c r="Y37" s="14">
        <f>INT(INDEX(属性规划!$U$4:$U$17,装备数值!$A37+1)*INDEX(Y$5:Y$12,$B37)*Y$1)</f>
        <v>0</v>
      </c>
      <c r="Z37" s="14">
        <f>INT(INDEX(属性规划!$U$4:$U$17,装备数值!$A37+1)*INDEX(Z$5:Z$12,$B37)*Z$1)</f>
        <v>0</v>
      </c>
      <c r="AA37" s="14">
        <f>INT(INDEX(属性规划!$U$4:$U$17,装备数值!$A37+1)*INDEX(AA$5:AA$12,$B37)*AA$1)</f>
        <v>1500</v>
      </c>
      <c r="AB37" s="14">
        <f>INT(INDEX(属性规划!$U$4:$U$17,装备数值!$A37+1)*INDEX(AB$5:AB$12,$B37)*AB$1)</f>
        <v>0</v>
      </c>
      <c r="AC37" s="14">
        <f>INT(INDEX(属性规划!$U$4:$U$17,装备数值!$A37+1)*INDEX(AC$5:AC$12,$B37)*AC$1)</f>
        <v>75</v>
      </c>
      <c r="AD37" s="14">
        <f>INT(INDEX(属性规划!$U$4:$U$17,装备数值!$A37+1)*INDEX(AD$5:AD$12,$B37)*AD$1)</f>
        <v>0</v>
      </c>
      <c r="AE37" s="14">
        <f>INT(INDEX(属性规划!$U$4:$U$17,装备数值!$A37+1)*INDEX(AE$5:AE$12,$B37)*AE$1)</f>
        <v>75</v>
      </c>
      <c r="AF37" s="14">
        <f>INT(INDEX(属性规划!$U$4:$U$17,装备数值!$A37+1)*INDEX(AF$5:AF$12,$B37)*AF$1)</f>
        <v>0</v>
      </c>
      <c r="AG37" s="14">
        <f>INT(INDEX(属性规划!$U$4:$U$17,装备数值!$A37+1)*INDEX(AG$5:AG$12,$B37)*AG$1)</f>
        <v>0</v>
      </c>
      <c r="AH37" s="14">
        <f>INT(INDEX(属性规划!$U$4:$U$17,装备数值!$A37+1)*INDEX(AH$5:AH$12,$B37)*AH$1)</f>
        <v>0</v>
      </c>
      <c r="AN37" s="14">
        <v>20</v>
      </c>
      <c r="AO37" s="14">
        <v>200</v>
      </c>
      <c r="AP37" s="14">
        <v>4</v>
      </c>
      <c r="AQ37" s="18">
        <v>0.2</v>
      </c>
      <c r="AR37" s="14">
        <f t="shared" si="8"/>
        <v>4800</v>
      </c>
      <c r="AS37" s="14">
        <f t="shared" si="9"/>
        <v>36000</v>
      </c>
      <c r="AT37" s="14">
        <f t="shared" si="10"/>
        <v>2400</v>
      </c>
      <c r="AU37" s="14">
        <f t="shared" si="11"/>
        <v>48000</v>
      </c>
      <c r="AV37" s="14">
        <f t="shared" si="12"/>
        <v>920</v>
      </c>
      <c r="AW37" s="14">
        <f t="shared" si="13"/>
        <v>226000</v>
      </c>
      <c r="AY37" s="14">
        <v>20</v>
      </c>
      <c r="AZ37" s="14">
        <v>40</v>
      </c>
      <c r="BA37" s="22">
        <v>0.25</v>
      </c>
      <c r="BB37" s="22">
        <v>0.25</v>
      </c>
      <c r="BK37" s="14">
        <v>4</v>
      </c>
      <c r="BL37" s="14">
        <f>BL17*0.5</f>
        <v>2400</v>
      </c>
      <c r="BM37" s="14"/>
      <c r="BN37" s="14">
        <f>BN17*0.5</f>
        <v>1200</v>
      </c>
      <c r="BO37" s="14"/>
      <c r="BP37" s="14"/>
      <c r="BQ37" s="14"/>
      <c r="BR37" s="14"/>
      <c r="BS37" s="14"/>
      <c r="BT37" s="14"/>
      <c r="BU37" s="14">
        <f>BU17</f>
        <v>0.05</v>
      </c>
      <c r="BV37" s="14">
        <f>BV17</f>
        <v>0.05</v>
      </c>
      <c r="BW37" s="14"/>
      <c r="BX37" s="14"/>
    </row>
    <row r="38" spans="1:76" ht="16.5" x14ac:dyDescent="0.2">
      <c r="A38" s="14">
        <v>3</v>
      </c>
      <c r="B38" s="14">
        <v>2</v>
      </c>
      <c r="C38" s="14">
        <f>I38*INDEX(属性规划!$V$5:$V$17,装备数值!$A38)</f>
        <v>0</v>
      </c>
      <c r="D38" s="14">
        <f>J38*INDEX(属性规划!$V$5:$V$17,装备数值!$A38)</f>
        <v>0</v>
      </c>
      <c r="E38" s="14">
        <f>K38*INDEX(属性规划!$V$5:$V$17,装备数值!$A38)</f>
        <v>100</v>
      </c>
      <c r="F38" s="14">
        <f>L38*INDEX(属性规划!$V$5:$V$17,装备数值!$A38)</f>
        <v>10000</v>
      </c>
      <c r="G38" s="14">
        <f>M38*INDEX(属性规划!$V$5:$V$17,装备数值!$A38)</f>
        <v>0</v>
      </c>
      <c r="I38" s="14">
        <f>INT(INDEX(属性规划!$T$5:$T$17,装备数值!$A38)*INDEX(I$5:I$12,$B38)*I$1)</f>
        <v>0</v>
      </c>
      <c r="J38" s="14">
        <f>INT(INDEX(属性规划!$T$5:$T$17,装备数值!$A38)*INDEX(J$5:J$12,$B38)*J$1)</f>
        <v>0</v>
      </c>
      <c r="K38" s="14">
        <f>INT(INDEX(属性规划!$T$5:$T$17,装备数值!$A38)*INDEX(K$5:K$12,$B38)*K$1)</f>
        <v>4</v>
      </c>
      <c r="L38" s="14">
        <f>INT(INDEX(属性规划!$T$5:$T$17,装备数值!$A38)*INDEX(L$5:L$12,$B38)*L$1)</f>
        <v>400</v>
      </c>
      <c r="M38" s="14">
        <f>INT(INDEX(属性规划!$T$5:$T$17,装备数值!$A38)*INDEX(M$5:M$12,$B38)*M$1)</f>
        <v>0</v>
      </c>
      <c r="P38" s="14">
        <v>4</v>
      </c>
      <c r="Q38" s="14">
        <f>Q21*INDEX(属性规划!$V$5:$V$16,装备数值!$P38)</f>
        <v>4800</v>
      </c>
      <c r="R38" s="14">
        <f>R21*INDEX(属性规划!$V$5:$V$16,装备数值!$P38)</f>
        <v>36000</v>
      </c>
      <c r="S38" s="14">
        <f>S21*INDEX(属性规划!$V$5:$V$16,装备数值!$P38)</f>
        <v>2400</v>
      </c>
      <c r="T38" s="14">
        <f>T21*INDEX(属性规划!$V$5:$V$16,装备数值!$P38)</f>
        <v>48000</v>
      </c>
      <c r="U38" s="14">
        <f>U21*INDEX(属性规划!$V$5:$V$16,装备数值!$P38)</f>
        <v>920</v>
      </c>
      <c r="X38" s="14">
        <f>INT(INDEX(属性规划!$U$4:$U$17,装备数值!$A38+1)*INDEX(X$5:X$12,$B38)*X$1)</f>
        <v>0</v>
      </c>
      <c r="Y38" s="14">
        <f>INT(INDEX(属性规划!$U$4:$U$17,装备数值!$A38+1)*INDEX(Y$5:Y$12,$B38)*Y$1)</f>
        <v>1125</v>
      </c>
      <c r="Z38" s="14">
        <f>INT(INDEX(属性规划!$U$4:$U$17,装备数值!$A38+1)*INDEX(Z$5:Z$12,$B38)*Z$1)</f>
        <v>0</v>
      </c>
      <c r="AA38" s="14">
        <f>INT(INDEX(属性规划!$U$4:$U$17,装备数值!$A38+1)*INDEX(AA$5:AA$12,$B38)*AA$1)</f>
        <v>0</v>
      </c>
      <c r="AB38" s="14">
        <f>INT(INDEX(属性规划!$U$4:$U$17,装备数值!$A38+1)*INDEX(AB$5:AB$12,$B38)*AB$1)</f>
        <v>0</v>
      </c>
      <c r="AC38" s="14">
        <f>INT(INDEX(属性规划!$U$4:$U$17,装备数值!$A38+1)*INDEX(AC$5:AC$12,$B38)*AC$1)</f>
        <v>75</v>
      </c>
      <c r="AD38" s="14">
        <f>INT(INDEX(属性规划!$U$4:$U$17,装备数值!$A38+1)*INDEX(AD$5:AD$12,$B38)*AD$1)</f>
        <v>0</v>
      </c>
      <c r="AE38" s="14">
        <f>INT(INDEX(属性规划!$U$4:$U$17,装备数值!$A38+1)*INDEX(AE$5:AE$12,$B38)*AE$1)</f>
        <v>0</v>
      </c>
      <c r="AF38" s="14">
        <f>INT(INDEX(属性规划!$U$4:$U$17,装备数值!$A38+1)*INDEX(AF$5:AF$12,$B38)*AF$1)</f>
        <v>75</v>
      </c>
      <c r="AG38" s="14">
        <f>INT(INDEX(属性规划!$U$4:$U$17,装备数值!$A38+1)*INDEX(AG$5:AG$12,$B38)*AG$1)</f>
        <v>0</v>
      </c>
      <c r="AH38" s="14">
        <f>INT(INDEX(属性规划!$U$4:$U$17,装备数值!$A38+1)*INDEX(AH$5:AH$12,$B38)*AH$1)</f>
        <v>0</v>
      </c>
      <c r="AN38" s="14">
        <v>21</v>
      </c>
      <c r="AO38" s="14">
        <v>210</v>
      </c>
      <c r="AP38" s="14">
        <v>4</v>
      </c>
      <c r="AQ38" s="18">
        <v>0.2</v>
      </c>
      <c r="AR38" s="14">
        <f t="shared" si="8"/>
        <v>5040</v>
      </c>
      <c r="AS38" s="14">
        <f t="shared" si="9"/>
        <v>37800</v>
      </c>
      <c r="AT38" s="14">
        <f t="shared" si="10"/>
        <v>2520</v>
      </c>
      <c r="AU38" s="14">
        <f t="shared" si="11"/>
        <v>50400</v>
      </c>
      <c r="AV38" s="14">
        <f t="shared" si="12"/>
        <v>966</v>
      </c>
      <c r="AW38" s="14">
        <f t="shared" si="13"/>
        <v>237300</v>
      </c>
      <c r="AY38" s="14">
        <v>21</v>
      </c>
      <c r="AZ38" s="14">
        <v>42</v>
      </c>
      <c r="BA38" s="22">
        <v>0.27</v>
      </c>
      <c r="BB38" s="22">
        <v>0.27</v>
      </c>
      <c r="BK38" s="14">
        <v>5</v>
      </c>
      <c r="BL38" s="14">
        <f>INT(BL22*0.3)</f>
        <v>13072</v>
      </c>
      <c r="BM38" s="14">
        <f>INT(BM22*0.3)</f>
        <v>98437</v>
      </c>
      <c r="BN38" s="14"/>
      <c r="BO38" s="14">
        <f>BO22</f>
        <v>437500</v>
      </c>
      <c r="BP38" s="14">
        <f>BP22</f>
        <v>8750</v>
      </c>
      <c r="BQ38" s="14"/>
      <c r="BR38" s="14"/>
      <c r="BS38" s="14"/>
      <c r="BT38" s="14"/>
      <c r="BU38" s="14"/>
      <c r="BV38" s="14"/>
      <c r="BW38" s="14"/>
      <c r="BX38" s="14"/>
    </row>
    <row r="39" spans="1:76" ht="16.5" x14ac:dyDescent="0.2">
      <c r="A39" s="14">
        <v>3</v>
      </c>
      <c r="B39" s="14">
        <v>3</v>
      </c>
      <c r="C39" s="14">
        <f>I39*INDEX(属性规划!$V$5:$V$17,装备数值!$A39)</f>
        <v>0</v>
      </c>
      <c r="D39" s="14">
        <f>J39*INDEX(属性规划!$V$5:$V$17,装备数值!$A39)</f>
        <v>0</v>
      </c>
      <c r="E39" s="14">
        <f>K39*INDEX(属性规划!$V$5:$V$17,装备数值!$A39)</f>
        <v>0</v>
      </c>
      <c r="F39" s="14">
        <f>L39*INDEX(属性规划!$V$5:$V$17,装备数值!$A39)</f>
        <v>6000</v>
      </c>
      <c r="G39" s="14">
        <f>M39*INDEX(属性规划!$V$5:$V$17,装备数值!$A39)</f>
        <v>100</v>
      </c>
      <c r="I39" s="14">
        <f>INT(INDEX(属性规划!$T$5:$T$17,装备数值!$A39)*INDEX(I$5:I$12,$B39)*I$1)</f>
        <v>0</v>
      </c>
      <c r="J39" s="14">
        <f>INT(INDEX(属性规划!$T$5:$T$17,装备数值!$A39)*INDEX(J$5:J$12,$B39)*J$1)</f>
        <v>0</v>
      </c>
      <c r="K39" s="14">
        <f>INT(INDEX(属性规划!$T$5:$T$17,装备数值!$A39)*INDEX(K$5:K$12,$B39)*K$1)</f>
        <v>0</v>
      </c>
      <c r="L39" s="14">
        <f>INT(INDEX(属性规划!$T$5:$T$17,装备数值!$A39)*INDEX(L$5:L$12,$B39)*L$1)</f>
        <v>240</v>
      </c>
      <c r="M39" s="14">
        <f>INT(INDEX(属性规划!$T$5:$T$17,装备数值!$A39)*INDEX(M$5:M$12,$B39)*M$1)</f>
        <v>4</v>
      </c>
      <c r="P39" s="14">
        <v>5</v>
      </c>
      <c r="Q39" s="14">
        <f>Q22*INDEX(属性规划!$V$5:$V$16,装备数值!$P39)</f>
        <v>11175</v>
      </c>
      <c r="R39" s="14">
        <f>R22*INDEX(属性规划!$V$5:$V$16,装备数值!$P39)</f>
        <v>84375</v>
      </c>
      <c r="S39" s="14">
        <f>S22*INDEX(属性规划!$V$5:$V$16,装备数值!$P39)</f>
        <v>5550</v>
      </c>
      <c r="T39" s="14">
        <f>T22*INDEX(属性规划!$V$5:$V$16,装备数值!$P39)</f>
        <v>112500</v>
      </c>
      <c r="U39" s="14">
        <f>U22*INDEX(属性规划!$V$5:$V$16,装备数值!$P39)</f>
        <v>2250</v>
      </c>
      <c r="X39" s="14">
        <f>INT(INDEX(属性规划!$U$4:$U$17,装备数值!$A39+1)*INDEX(X$5:X$12,$B39)*X$1)</f>
        <v>0</v>
      </c>
      <c r="Y39" s="14">
        <f>INT(INDEX(属性规划!$U$4:$U$17,装备数值!$A39+1)*INDEX(Y$5:Y$12,$B39)*Y$1)</f>
        <v>0</v>
      </c>
      <c r="Z39" s="14">
        <f>INT(INDEX(属性规划!$U$4:$U$17,装备数值!$A39+1)*INDEX(Z$5:Z$12,$B39)*Z$1)</f>
        <v>75</v>
      </c>
      <c r="AA39" s="14">
        <f>INT(INDEX(属性规划!$U$4:$U$17,装备数值!$A39+1)*INDEX(AA$5:AA$12,$B39)*AA$1)</f>
        <v>0</v>
      </c>
      <c r="AB39" s="14">
        <f>INT(INDEX(属性规划!$U$4:$U$17,装备数值!$A39+1)*INDEX(AB$5:AB$12,$B39)*AB$1)</f>
        <v>0</v>
      </c>
      <c r="AC39" s="14">
        <f>INT(INDEX(属性规划!$U$4:$U$17,装备数值!$A39+1)*INDEX(AC$5:AC$12,$B39)*AC$1)</f>
        <v>75</v>
      </c>
      <c r="AD39" s="14">
        <f>INT(INDEX(属性规划!$U$4:$U$17,装备数值!$A39+1)*INDEX(AD$5:AD$12,$B39)*AD$1)</f>
        <v>75</v>
      </c>
      <c r="AE39" s="14">
        <f>INT(INDEX(属性规划!$U$4:$U$17,装备数值!$A39+1)*INDEX(AE$5:AE$12,$B39)*AE$1)</f>
        <v>0</v>
      </c>
      <c r="AF39" s="14">
        <f>INT(INDEX(属性规划!$U$4:$U$17,装备数值!$A39+1)*INDEX(AF$5:AF$12,$B39)*AF$1)</f>
        <v>0</v>
      </c>
      <c r="AG39" s="14">
        <f>INT(INDEX(属性规划!$U$4:$U$17,装备数值!$A39+1)*INDEX(AG$5:AG$12,$B39)*AG$1)</f>
        <v>0</v>
      </c>
      <c r="AH39" s="14">
        <f>INT(INDEX(属性规划!$U$4:$U$17,装备数值!$A39+1)*INDEX(AH$5:AH$12,$B39)*AH$1)</f>
        <v>0</v>
      </c>
      <c r="AN39" s="14">
        <v>22</v>
      </c>
      <c r="AO39" s="14">
        <v>220</v>
      </c>
      <c r="AP39" s="14">
        <v>4</v>
      </c>
      <c r="AQ39" s="18">
        <v>0.2</v>
      </c>
      <c r="AR39" s="14">
        <f t="shared" si="8"/>
        <v>5280</v>
      </c>
      <c r="AS39" s="14">
        <f t="shared" si="9"/>
        <v>39600</v>
      </c>
      <c r="AT39" s="14">
        <f t="shared" si="10"/>
        <v>2640</v>
      </c>
      <c r="AU39" s="14">
        <f t="shared" si="11"/>
        <v>52800</v>
      </c>
      <c r="AV39" s="14">
        <f t="shared" si="12"/>
        <v>1012</v>
      </c>
      <c r="AW39" s="14">
        <f t="shared" si="13"/>
        <v>248600</v>
      </c>
      <c r="AY39" s="14">
        <v>22</v>
      </c>
      <c r="AZ39" s="14">
        <v>44</v>
      </c>
      <c r="BA39" s="22">
        <v>0.28999999999999998</v>
      </c>
      <c r="BB39" s="22">
        <v>0.28999999999999998</v>
      </c>
      <c r="BK39" s="14">
        <v>6</v>
      </c>
      <c r="BL39" s="14">
        <f>INT(BL22*0.4)</f>
        <v>17430</v>
      </c>
      <c r="BM39" s="14">
        <f>INT(BM22*0.4)</f>
        <v>131250</v>
      </c>
      <c r="BN39" s="14"/>
      <c r="BO39" s="14"/>
      <c r="BP39" s="14"/>
      <c r="BQ39" s="14"/>
      <c r="BR39" s="14">
        <v>1000</v>
      </c>
      <c r="BS39" s="14">
        <v>1000</v>
      </c>
      <c r="BT39" s="14"/>
      <c r="BU39" s="14"/>
      <c r="BV39" s="14"/>
      <c r="BW39" s="14"/>
      <c r="BX39" s="14"/>
    </row>
    <row r="40" spans="1:76" ht="16.5" x14ac:dyDescent="0.2">
      <c r="A40" s="14">
        <v>3</v>
      </c>
      <c r="B40" s="14">
        <v>4</v>
      </c>
      <c r="C40" s="14">
        <f>I40*INDEX(属性规划!$V$5:$V$17,装备数值!$A40)</f>
        <v>0</v>
      </c>
      <c r="D40" s="14">
        <f>J40*INDEX(属性规划!$V$5:$V$17,装备数值!$A40)</f>
        <v>6000</v>
      </c>
      <c r="E40" s="14">
        <f>K40*INDEX(属性规划!$V$5:$V$17,装备数值!$A40)</f>
        <v>0</v>
      </c>
      <c r="F40" s="14">
        <f>L40*INDEX(属性规划!$V$5:$V$17,装备数值!$A40)</f>
        <v>4000</v>
      </c>
      <c r="G40" s="14">
        <f>M40*INDEX(属性规划!$V$5:$V$17,装备数值!$A40)</f>
        <v>0</v>
      </c>
      <c r="I40" s="14">
        <f>INT(INDEX(属性规划!$T$5:$T$17,装备数值!$A40)*INDEX(I$5:I$12,$B40)*I$1)</f>
        <v>0</v>
      </c>
      <c r="J40" s="14">
        <f>INT(INDEX(属性规划!$T$5:$T$17,装备数值!$A40)*INDEX(J$5:J$12,$B40)*J$1)</f>
        <v>240</v>
      </c>
      <c r="K40" s="14">
        <f>INT(INDEX(属性规划!$T$5:$T$17,装备数值!$A40)*INDEX(K$5:K$12,$B40)*K$1)</f>
        <v>0</v>
      </c>
      <c r="L40" s="14">
        <f>INT(INDEX(属性规划!$T$5:$T$17,装备数值!$A40)*INDEX(L$5:L$12,$B40)*L$1)</f>
        <v>160</v>
      </c>
      <c r="M40" s="14">
        <f>INT(INDEX(属性规划!$T$5:$T$17,装备数值!$A40)*INDEX(M$5:M$12,$B40)*M$1)</f>
        <v>0</v>
      </c>
      <c r="P40" s="14">
        <v>6</v>
      </c>
      <c r="Q40" s="14">
        <f>Q23*INDEX(属性规划!$V$5:$V$16,装备数值!$P40)</f>
        <v>18000</v>
      </c>
      <c r="R40" s="14">
        <f>R23*INDEX(属性规划!$V$5:$V$16,装备数值!$P40)</f>
        <v>135000</v>
      </c>
      <c r="S40" s="14">
        <f>S23*INDEX(属性规划!$V$5:$V$16,装备数值!$P40)</f>
        <v>9000</v>
      </c>
      <c r="T40" s="14">
        <f>T23*INDEX(属性规划!$V$5:$V$16,装备数值!$P40)</f>
        <v>180000</v>
      </c>
      <c r="U40" s="14">
        <f>U23*INDEX(属性规划!$V$5:$V$16,装备数值!$P40)</f>
        <v>3400</v>
      </c>
      <c r="X40" s="14">
        <f>INT(INDEX(属性规划!$U$4:$U$17,装备数值!$A40+1)*INDEX(X$5:X$12,$B40)*X$1)</f>
        <v>0</v>
      </c>
      <c r="Y40" s="14">
        <f>INT(INDEX(属性规划!$U$4:$U$17,装备数值!$A40+1)*INDEX(Y$5:Y$12,$B40)*Y$1)</f>
        <v>0</v>
      </c>
      <c r="Z40" s="14">
        <f>INT(INDEX(属性规划!$U$4:$U$17,装备数值!$A40+1)*INDEX(Z$5:Z$12,$B40)*Z$1)</f>
        <v>0</v>
      </c>
      <c r="AA40" s="14">
        <f>INT(INDEX(属性规划!$U$4:$U$17,装备数值!$A40+1)*INDEX(AA$5:AA$12,$B40)*AA$1)</f>
        <v>0</v>
      </c>
      <c r="AB40" s="14">
        <f>INT(INDEX(属性规划!$U$4:$U$17,装备数值!$A40+1)*INDEX(AB$5:AB$12,$B40)*AB$1)</f>
        <v>30</v>
      </c>
      <c r="AC40" s="14">
        <f>INT(INDEX(属性规划!$U$4:$U$17,装备数值!$A40+1)*INDEX(AC$5:AC$12,$B40)*AC$1)</f>
        <v>0</v>
      </c>
      <c r="AD40" s="14">
        <f>INT(INDEX(属性规划!$U$4:$U$17,装备数值!$A40+1)*INDEX(AD$5:AD$12,$B40)*AD$1)</f>
        <v>0</v>
      </c>
      <c r="AE40" s="14">
        <f>INT(INDEX(属性规划!$U$4:$U$17,装备数值!$A40+1)*INDEX(AE$5:AE$12,$B40)*AE$1)</f>
        <v>75</v>
      </c>
      <c r="AF40" s="14">
        <f>INT(INDEX(属性规划!$U$4:$U$17,装备数值!$A40+1)*INDEX(AF$5:AF$12,$B40)*AF$1)</f>
        <v>75</v>
      </c>
      <c r="AG40" s="14">
        <f>INT(INDEX(属性规划!$U$4:$U$17,装备数值!$A40+1)*INDEX(AG$5:AG$12,$B40)*AG$1)</f>
        <v>0</v>
      </c>
      <c r="AH40" s="14">
        <f>INT(INDEX(属性规划!$U$4:$U$17,装备数值!$A40+1)*INDEX(AH$5:AH$12,$B40)*AH$1)</f>
        <v>0</v>
      </c>
      <c r="AN40" s="14">
        <v>23</v>
      </c>
      <c r="AO40" s="14">
        <v>230</v>
      </c>
      <c r="AP40" s="14">
        <v>4</v>
      </c>
      <c r="AQ40" s="18">
        <v>0.2</v>
      </c>
      <c r="AR40" s="14">
        <f t="shared" si="8"/>
        <v>5520</v>
      </c>
      <c r="AS40" s="14">
        <f t="shared" si="9"/>
        <v>41400</v>
      </c>
      <c r="AT40" s="14">
        <f t="shared" si="10"/>
        <v>2760</v>
      </c>
      <c r="AU40" s="14">
        <f t="shared" si="11"/>
        <v>55200</v>
      </c>
      <c r="AV40" s="14">
        <f t="shared" si="12"/>
        <v>1058</v>
      </c>
      <c r="AW40" s="14">
        <f t="shared" si="13"/>
        <v>259900</v>
      </c>
      <c r="AY40" s="14">
        <v>23</v>
      </c>
      <c r="AZ40" s="14">
        <v>46</v>
      </c>
      <c r="BA40" s="22">
        <v>0.31</v>
      </c>
      <c r="BB40" s="22">
        <v>0.31</v>
      </c>
      <c r="BK40" s="14">
        <v>7</v>
      </c>
      <c r="BL40" s="14"/>
      <c r="BM40" s="14">
        <f>INT(BM22*0.5)</f>
        <v>164062</v>
      </c>
      <c r="BN40" s="14">
        <f>INT(BN22*0.5)</f>
        <v>10850</v>
      </c>
      <c r="BO40" s="14"/>
      <c r="BP40" s="14"/>
      <c r="BQ40" s="14">
        <v>1000</v>
      </c>
      <c r="BR40" s="14"/>
      <c r="BS40" s="14"/>
      <c r="BT40" s="14">
        <v>1000</v>
      </c>
      <c r="BU40" s="14"/>
      <c r="BV40" s="14"/>
      <c r="BW40" s="14"/>
      <c r="BX40" s="14"/>
    </row>
    <row r="41" spans="1:76" ht="16.5" x14ac:dyDescent="0.2">
      <c r="A41" s="14">
        <v>3</v>
      </c>
      <c r="B41" s="14">
        <v>5</v>
      </c>
      <c r="C41" s="14">
        <f>I41*INDEX(属性规划!$V$5:$V$17,装备数值!$A41)</f>
        <v>0</v>
      </c>
      <c r="D41" s="14">
        <f>J41*INDEX(属性规划!$V$5:$V$17,装备数值!$A41)</f>
        <v>6000</v>
      </c>
      <c r="E41" s="14">
        <f>K41*INDEX(属性规划!$V$5:$V$17,装备数值!$A41)</f>
        <v>200</v>
      </c>
      <c r="F41" s="14">
        <f>L41*INDEX(属性规划!$V$5:$V$17,装备数值!$A41)</f>
        <v>0</v>
      </c>
      <c r="G41" s="14">
        <f>M41*INDEX(属性规划!$V$5:$V$17,装备数值!$A41)</f>
        <v>0</v>
      </c>
      <c r="I41" s="14">
        <f>INT(INDEX(属性规划!$T$5:$T$17,装备数值!$A41)*INDEX(I$5:I$12,$B41)*I$1)</f>
        <v>0</v>
      </c>
      <c r="J41" s="14">
        <f>INT(INDEX(属性规划!$T$5:$T$17,装备数值!$A41)*INDEX(J$5:J$12,$B41)*J$1)</f>
        <v>240</v>
      </c>
      <c r="K41" s="14">
        <f>INT(INDEX(属性规划!$T$5:$T$17,装备数值!$A41)*INDEX(K$5:K$12,$B41)*K$1)</f>
        <v>8</v>
      </c>
      <c r="L41" s="14">
        <f>INT(INDEX(属性规划!$T$5:$T$17,装备数值!$A41)*INDEX(L$5:L$12,$B41)*L$1)</f>
        <v>0</v>
      </c>
      <c r="M41" s="14">
        <f>INT(INDEX(属性规划!$T$5:$T$17,装备数值!$A41)*INDEX(M$5:M$12,$B41)*M$1)</f>
        <v>0</v>
      </c>
      <c r="P41" s="14">
        <v>7</v>
      </c>
      <c r="Q41" s="14">
        <f>Q24*INDEX(属性规划!$V$5:$V$16,装备数值!$P41)</f>
        <v>33000</v>
      </c>
      <c r="R41" s="14">
        <f>R24*INDEX(属性规划!$V$5:$V$16,装备数值!$P41)</f>
        <v>247500</v>
      </c>
      <c r="S41" s="14">
        <f>S24*INDEX(属性规划!$V$5:$V$16,装备数值!$P41)</f>
        <v>16500</v>
      </c>
      <c r="T41" s="14">
        <f>T24*INDEX(属性规划!$V$5:$V$16,装备数值!$P41)</f>
        <v>330000</v>
      </c>
      <c r="U41" s="14">
        <f>U24*INDEX(属性规划!$V$5:$V$16,装备数值!$P41)</f>
        <v>6450</v>
      </c>
      <c r="X41" s="14">
        <f>INT(INDEX(属性规划!$U$4:$U$17,装备数值!$A41+1)*INDEX(X$5:X$12,$B41)*X$1)</f>
        <v>0</v>
      </c>
      <c r="Y41" s="14">
        <f>INT(INDEX(属性规划!$U$4:$U$17,装备数值!$A41+1)*INDEX(Y$5:Y$12,$B41)*Y$1)</f>
        <v>0</v>
      </c>
      <c r="Z41" s="14">
        <f>INT(INDEX(属性规划!$U$4:$U$17,装备数值!$A41+1)*INDEX(Z$5:Z$12,$B41)*Z$1)</f>
        <v>75</v>
      </c>
      <c r="AA41" s="14">
        <f>INT(INDEX(属性规划!$U$4:$U$17,装备数值!$A41+1)*INDEX(AA$5:AA$12,$B41)*AA$1)</f>
        <v>0</v>
      </c>
      <c r="AB41" s="14">
        <f>INT(INDEX(属性规划!$U$4:$U$17,装备数值!$A41+1)*INDEX(AB$5:AB$12,$B41)*AB$1)</f>
        <v>0</v>
      </c>
      <c r="AC41" s="14">
        <f>INT(INDEX(属性规划!$U$4:$U$17,装备数值!$A41+1)*INDEX(AC$5:AC$12,$B41)*AC$1)</f>
        <v>0</v>
      </c>
      <c r="AD41" s="14">
        <f>INT(INDEX(属性规划!$U$4:$U$17,装备数值!$A41+1)*INDEX(AD$5:AD$12,$B41)*AD$1)</f>
        <v>75</v>
      </c>
      <c r="AE41" s="14">
        <f>INT(INDEX(属性规划!$U$4:$U$17,装备数值!$A41+1)*INDEX(AE$5:AE$12,$B41)*AE$1)</f>
        <v>75</v>
      </c>
      <c r="AF41" s="14">
        <f>INT(INDEX(属性规划!$U$4:$U$17,装备数值!$A41+1)*INDEX(AF$5:AF$12,$B41)*AF$1)</f>
        <v>0</v>
      </c>
      <c r="AG41" s="14">
        <f>INT(INDEX(属性规划!$U$4:$U$17,装备数值!$A41+1)*INDEX(AG$5:AG$12,$B41)*AG$1)</f>
        <v>0</v>
      </c>
      <c r="AH41" s="14">
        <f>INT(INDEX(属性规划!$U$4:$U$17,装备数值!$A41+1)*INDEX(AH$5:AH$12,$B41)*AH$1)</f>
        <v>0</v>
      </c>
      <c r="AN41" s="14">
        <v>24</v>
      </c>
      <c r="AO41" s="14">
        <v>240</v>
      </c>
      <c r="AP41" s="14">
        <v>4</v>
      </c>
      <c r="AQ41" s="18">
        <v>0.2</v>
      </c>
      <c r="AR41" s="14">
        <f t="shared" si="8"/>
        <v>5760</v>
      </c>
      <c r="AS41" s="14">
        <f t="shared" si="9"/>
        <v>43200</v>
      </c>
      <c r="AT41" s="14">
        <f t="shared" si="10"/>
        <v>2880</v>
      </c>
      <c r="AU41" s="14">
        <f t="shared" si="11"/>
        <v>57600</v>
      </c>
      <c r="AV41" s="14">
        <f t="shared" si="12"/>
        <v>1104</v>
      </c>
      <c r="AW41" s="14">
        <f t="shared" si="13"/>
        <v>271200</v>
      </c>
      <c r="AY41" s="14">
        <v>24</v>
      </c>
      <c r="AZ41" s="14">
        <v>48</v>
      </c>
      <c r="BA41" s="22">
        <v>0.33</v>
      </c>
      <c r="BB41" s="22">
        <v>0.33</v>
      </c>
      <c r="BK41" s="14">
        <v>8</v>
      </c>
      <c r="BL41" s="14">
        <f>INT(BL22*0.5)</f>
        <v>21787</v>
      </c>
      <c r="BM41" s="14"/>
      <c r="BN41" s="14">
        <f>INT(BN22*0.5)</f>
        <v>10850</v>
      </c>
      <c r="BO41" s="14"/>
      <c r="BP41" s="14"/>
      <c r="BQ41" s="14"/>
      <c r="BR41" s="14"/>
      <c r="BS41" s="14"/>
      <c r="BT41" s="14"/>
      <c r="BU41" s="18">
        <v>0.1</v>
      </c>
      <c r="BV41" s="18">
        <v>0.1</v>
      </c>
      <c r="BW41" s="14"/>
      <c r="BX41" s="14"/>
    </row>
    <row r="42" spans="1:76" ht="16.5" x14ac:dyDescent="0.2">
      <c r="A42" s="14">
        <v>3</v>
      </c>
      <c r="B42" s="14">
        <v>6</v>
      </c>
      <c r="C42" s="14">
        <f>I42*INDEX(属性规划!$V$5:$V$17,装备数值!$A42)</f>
        <v>0</v>
      </c>
      <c r="D42" s="14">
        <f>J42*INDEX(属性规划!$V$5:$V$17,装备数值!$A42)</f>
        <v>0</v>
      </c>
      <c r="E42" s="14">
        <f>K42*INDEX(属性规划!$V$5:$V$17,装备数值!$A42)</f>
        <v>300</v>
      </c>
      <c r="F42" s="14">
        <f>L42*INDEX(属性规划!$V$5:$V$17,装备数值!$A42)</f>
        <v>0</v>
      </c>
      <c r="G42" s="14">
        <f>M42*INDEX(属性规划!$V$5:$V$17,装备数值!$A42)</f>
        <v>100</v>
      </c>
      <c r="I42" s="14">
        <f>INT(INDEX(属性规划!$T$5:$T$17,装备数值!$A42)*INDEX(I$5:I$12,$B42)*I$1)</f>
        <v>0</v>
      </c>
      <c r="J42" s="14">
        <f>INT(INDEX(属性规划!$T$5:$T$17,装备数值!$A42)*INDEX(J$5:J$12,$B42)*J$1)</f>
        <v>0</v>
      </c>
      <c r="K42" s="14">
        <f>INT(INDEX(属性规划!$T$5:$T$17,装备数值!$A42)*INDEX(K$5:K$12,$B42)*K$1)</f>
        <v>12</v>
      </c>
      <c r="L42" s="14">
        <f>INT(INDEX(属性规划!$T$5:$T$17,装备数值!$A42)*INDEX(L$5:L$12,$B42)*L$1)</f>
        <v>0</v>
      </c>
      <c r="M42" s="14">
        <f>INT(INDEX(属性规划!$T$5:$T$17,装备数值!$A42)*INDEX(M$5:M$12,$B42)*M$1)</f>
        <v>4</v>
      </c>
      <c r="P42" s="14">
        <v>8</v>
      </c>
      <c r="Q42" s="14">
        <f>Q25*INDEX(属性规划!$V$5:$V$16,装备数值!$P42)</f>
        <v>43575</v>
      </c>
      <c r="R42" s="14">
        <f>R25*INDEX(属性规划!$V$5:$V$16,装备数值!$P42)</f>
        <v>328125</v>
      </c>
      <c r="S42" s="14">
        <f>S25*INDEX(属性规划!$V$5:$V$16,装备数值!$P42)</f>
        <v>21700</v>
      </c>
      <c r="T42" s="14">
        <f>T25*INDEX(属性规划!$V$5:$V$16,装备数值!$P42)</f>
        <v>437500</v>
      </c>
      <c r="U42" s="14">
        <f>U25*INDEX(属性规划!$V$5:$V$16,装备数值!$P42)</f>
        <v>8750</v>
      </c>
      <c r="X42" s="14">
        <f>INT(INDEX(属性规划!$U$4:$U$17,装备数值!$A42+1)*INDEX(X$5:X$12,$B42)*X$1)</f>
        <v>0</v>
      </c>
      <c r="Y42" s="14">
        <f>INT(INDEX(属性规划!$U$4:$U$17,装备数值!$A42+1)*INDEX(Y$5:Y$12,$B42)*Y$1)</f>
        <v>0</v>
      </c>
      <c r="Z42" s="14">
        <f>INT(INDEX(属性规划!$U$4:$U$17,装备数值!$A42+1)*INDEX(Z$5:Z$12,$B42)*Z$1)</f>
        <v>0</v>
      </c>
      <c r="AA42" s="14">
        <f>INT(INDEX(属性规划!$U$4:$U$17,装备数值!$A42+1)*INDEX(AA$5:AA$12,$B42)*AA$1)</f>
        <v>0</v>
      </c>
      <c r="AB42" s="14">
        <f>INT(INDEX(属性规划!$U$4:$U$17,装备数值!$A42+1)*INDEX(AB$5:AB$12,$B42)*AB$1)</f>
        <v>30</v>
      </c>
      <c r="AC42" s="14">
        <f>INT(INDEX(属性规划!$U$4:$U$17,装备数值!$A42+1)*INDEX(AC$5:AC$12,$B42)*AC$1)</f>
        <v>0</v>
      </c>
      <c r="AD42" s="14">
        <f>INT(INDEX(属性规划!$U$4:$U$17,装备数值!$A42+1)*INDEX(AD$5:AD$12,$B42)*AD$1)</f>
        <v>75</v>
      </c>
      <c r="AE42" s="14">
        <f>INT(INDEX(属性规划!$U$4:$U$17,装备数值!$A42+1)*INDEX(AE$5:AE$12,$B42)*AE$1)</f>
        <v>0</v>
      </c>
      <c r="AF42" s="14">
        <f>INT(INDEX(属性规划!$U$4:$U$17,装备数值!$A42+1)*INDEX(AF$5:AF$12,$B42)*AF$1)</f>
        <v>75</v>
      </c>
      <c r="AG42" s="14">
        <f>INT(INDEX(属性规划!$U$4:$U$17,装备数值!$A42+1)*INDEX(AG$5:AG$12,$B42)*AG$1)</f>
        <v>0</v>
      </c>
      <c r="AH42" s="14">
        <f>INT(INDEX(属性规划!$U$4:$U$17,装备数值!$A42+1)*INDEX(AH$5:AH$12,$B42)*AH$1)</f>
        <v>0</v>
      </c>
      <c r="AN42" s="14">
        <v>25</v>
      </c>
      <c r="AO42" s="14">
        <v>250</v>
      </c>
      <c r="AP42" s="14">
        <v>4</v>
      </c>
      <c r="AQ42" s="18">
        <v>0.2</v>
      </c>
      <c r="AR42" s="14">
        <f t="shared" si="8"/>
        <v>6000</v>
      </c>
      <c r="AS42" s="14">
        <f t="shared" si="9"/>
        <v>45000</v>
      </c>
      <c r="AT42" s="14">
        <f t="shared" si="10"/>
        <v>3000</v>
      </c>
      <c r="AU42" s="14">
        <f t="shared" si="11"/>
        <v>60000</v>
      </c>
      <c r="AV42" s="14">
        <f t="shared" si="12"/>
        <v>1150</v>
      </c>
      <c r="AW42" s="14">
        <f t="shared" si="13"/>
        <v>282500</v>
      </c>
      <c r="AY42" s="14">
        <v>25</v>
      </c>
      <c r="AZ42" s="14">
        <v>50</v>
      </c>
      <c r="BA42" s="22">
        <v>0.35</v>
      </c>
      <c r="BB42" s="22">
        <v>0.35</v>
      </c>
      <c r="BK42" s="14">
        <v>9</v>
      </c>
      <c r="BL42" s="14">
        <f>INT(BL27*0.3)</f>
        <v>44100</v>
      </c>
      <c r="BM42" s="14">
        <f>INT(BM27*0.3)</f>
        <v>330750</v>
      </c>
      <c r="BN42" s="14"/>
      <c r="BO42" s="14">
        <f>BO27</f>
        <v>1470000</v>
      </c>
      <c r="BP42" s="14">
        <f>BP27</f>
        <v>29050</v>
      </c>
      <c r="BQ42" s="14"/>
      <c r="BR42" s="14"/>
      <c r="BS42" s="14"/>
      <c r="BT42" s="14"/>
      <c r="BU42" s="14"/>
      <c r="BV42" s="14"/>
      <c r="BW42" s="14"/>
      <c r="BX42" s="14"/>
    </row>
    <row r="43" spans="1:76" ht="16.5" x14ac:dyDescent="0.2">
      <c r="A43" s="14">
        <v>3</v>
      </c>
      <c r="B43" s="14">
        <v>7</v>
      </c>
      <c r="C43" s="14">
        <f>I43*INDEX(属性规划!$V$5:$V$17,装备数值!$A43)</f>
        <v>500</v>
      </c>
      <c r="D43" s="14">
        <f>J43*INDEX(属性规划!$V$5:$V$17,装备数值!$A43)</f>
        <v>0</v>
      </c>
      <c r="E43" s="14">
        <f>K43*INDEX(属性规划!$V$5:$V$17,装备数值!$A43)</f>
        <v>400</v>
      </c>
      <c r="F43" s="14">
        <f>L43*INDEX(属性规划!$V$5:$V$17,装备数值!$A43)</f>
        <v>0</v>
      </c>
      <c r="G43" s="14">
        <f>M43*INDEX(属性规划!$V$5:$V$17,装备数值!$A43)</f>
        <v>0</v>
      </c>
      <c r="I43" s="14">
        <f>INT(INDEX(属性规划!$T$5:$T$17,装备数值!$A43)*INDEX(I$5:I$12,$B43)*I$1)</f>
        <v>20</v>
      </c>
      <c r="J43" s="14">
        <f>INT(INDEX(属性规划!$T$5:$T$17,装备数值!$A43)*INDEX(J$5:J$12,$B43)*J$1)</f>
        <v>0</v>
      </c>
      <c r="K43" s="14">
        <f>INT(INDEX(属性规划!$T$5:$T$17,装备数值!$A43)*INDEX(K$5:K$12,$B43)*K$1)</f>
        <v>16</v>
      </c>
      <c r="L43" s="14">
        <f>INT(INDEX(属性规划!$T$5:$T$17,装备数值!$A43)*INDEX(L$5:L$12,$B43)*L$1)</f>
        <v>0</v>
      </c>
      <c r="M43" s="14">
        <f>INT(INDEX(属性规划!$T$5:$T$17,装备数值!$A43)*INDEX(M$5:M$12,$B43)*M$1)</f>
        <v>0</v>
      </c>
      <c r="P43" s="14">
        <v>9</v>
      </c>
      <c r="Q43" s="14">
        <f>Q26*INDEX(属性规划!$V$5:$V$16,装备数值!$P43)</f>
        <v>56000</v>
      </c>
      <c r="R43" s="14">
        <f>R26*INDEX(属性规划!$V$5:$V$16,装备数值!$P43)</f>
        <v>420000</v>
      </c>
      <c r="S43" s="14">
        <f>S26*INDEX(属性规划!$V$5:$V$16,装备数值!$P43)</f>
        <v>28000</v>
      </c>
      <c r="T43" s="14">
        <f>T26*INDEX(属性规划!$V$5:$V$16,装备数值!$P43)</f>
        <v>560000</v>
      </c>
      <c r="U43" s="14">
        <f>U26*INDEX(属性规划!$V$5:$V$16,装备数值!$P43)</f>
        <v>10800</v>
      </c>
      <c r="X43" s="14">
        <f>INT(INDEX(属性规划!$U$4:$U$17,装备数值!$A43+1)*INDEX(X$5:X$12,$B43)*X$1)</f>
        <v>150</v>
      </c>
      <c r="Y43" s="14">
        <f>INT(INDEX(属性规划!$U$4:$U$17,装备数值!$A43+1)*INDEX(Y$5:Y$12,$B43)*Y$1)</f>
        <v>1125</v>
      </c>
      <c r="Z43" s="14">
        <f>INT(INDEX(属性规划!$U$4:$U$17,装备数值!$A43+1)*INDEX(Z$5:Z$12,$B43)*Z$1)</f>
        <v>0</v>
      </c>
      <c r="AA43" s="14">
        <f>INT(INDEX(属性规划!$U$4:$U$17,装备数值!$A43+1)*INDEX(AA$5:AA$12,$B43)*AA$1)</f>
        <v>0</v>
      </c>
      <c r="AB43" s="14">
        <f>INT(INDEX(属性规划!$U$4:$U$17,装备数值!$A43+1)*INDEX(AB$5:AB$12,$B43)*AB$1)</f>
        <v>0</v>
      </c>
      <c r="AC43" s="14">
        <f>INT(INDEX(属性规划!$U$4:$U$17,装备数值!$A43+1)*INDEX(AC$5:AC$12,$B43)*AC$1)</f>
        <v>0</v>
      </c>
      <c r="AD43" s="14">
        <f>INT(INDEX(属性规划!$U$4:$U$17,装备数值!$A43+1)*INDEX(AD$5:AD$12,$B43)*AD$1)</f>
        <v>0</v>
      </c>
      <c r="AE43" s="14">
        <f>INT(INDEX(属性规划!$U$4:$U$17,装备数值!$A43+1)*INDEX(AE$5:AE$12,$B43)*AE$1)</f>
        <v>0</v>
      </c>
      <c r="AF43" s="14">
        <f>INT(INDEX(属性规划!$U$4:$U$17,装备数值!$A43+1)*INDEX(AF$5:AF$12,$B43)*AF$1)</f>
        <v>0</v>
      </c>
      <c r="AG43" s="14">
        <f>INT(INDEX(属性规划!$U$4:$U$17,装备数值!$A43+1)*INDEX(AG$5:AG$12,$B43)*AG$1)</f>
        <v>0</v>
      </c>
      <c r="AH43" s="14">
        <f>INT(INDEX(属性规划!$U$4:$U$17,装备数值!$A43+1)*INDEX(AH$5:AH$12,$B43)*AH$1)</f>
        <v>0</v>
      </c>
      <c r="AN43" s="14">
        <v>26</v>
      </c>
      <c r="AO43" s="14">
        <v>260</v>
      </c>
      <c r="AP43" s="14">
        <v>5</v>
      </c>
      <c r="AQ43" s="18">
        <v>0.2</v>
      </c>
      <c r="AR43" s="14">
        <f t="shared" si="8"/>
        <v>7748</v>
      </c>
      <c r="AS43" s="14">
        <f t="shared" si="9"/>
        <v>58500</v>
      </c>
      <c r="AT43" s="14">
        <f t="shared" si="10"/>
        <v>3848</v>
      </c>
      <c r="AU43" s="14">
        <f t="shared" si="11"/>
        <v>78000</v>
      </c>
      <c r="AV43" s="14">
        <f t="shared" si="12"/>
        <v>1560</v>
      </c>
      <c r="AW43" s="14">
        <f t="shared" si="13"/>
        <v>368940</v>
      </c>
      <c r="AY43" s="14">
        <v>26</v>
      </c>
      <c r="AZ43" s="14">
        <v>52</v>
      </c>
      <c r="BA43" s="22">
        <v>0.37</v>
      </c>
      <c r="BB43" s="22">
        <v>0.37</v>
      </c>
      <c r="BK43" s="14">
        <v>10</v>
      </c>
      <c r="BL43" s="14">
        <f>INT(BL27*0.4)</f>
        <v>58800</v>
      </c>
      <c r="BM43" s="14">
        <f>INT(BM27*0.4)</f>
        <v>441000</v>
      </c>
      <c r="BN43" s="14"/>
      <c r="BO43" s="14"/>
      <c r="BP43" s="14"/>
      <c r="BQ43" s="14">
        <v>2500</v>
      </c>
      <c r="BR43" s="14"/>
      <c r="BS43" s="14"/>
      <c r="BT43" s="14">
        <v>2500</v>
      </c>
      <c r="BU43" s="14"/>
      <c r="BV43" s="14"/>
      <c r="BW43" s="14"/>
      <c r="BX43" s="14"/>
    </row>
    <row r="44" spans="1:76" ht="16.5" x14ac:dyDescent="0.2">
      <c r="A44" s="14">
        <v>3</v>
      </c>
      <c r="B44" s="14">
        <v>8</v>
      </c>
      <c r="C44" s="14">
        <f>I44*INDEX(属性规划!$V$5:$V$17,装备数值!$A44)</f>
        <v>500</v>
      </c>
      <c r="D44" s="14">
        <f>J44*INDEX(属性规划!$V$5:$V$17,装备数值!$A44)</f>
        <v>0</v>
      </c>
      <c r="E44" s="14">
        <f>K44*INDEX(属性规划!$V$5:$V$17,装备数值!$A44)</f>
        <v>0</v>
      </c>
      <c r="F44" s="14">
        <f>L44*INDEX(属性规划!$V$5:$V$17,装备数值!$A44)</f>
        <v>0</v>
      </c>
      <c r="G44" s="14">
        <f>M44*INDEX(属性规划!$V$5:$V$17,装备数值!$A44)</f>
        <v>150</v>
      </c>
      <c r="I44" s="14">
        <f>INT(INDEX(属性规划!$T$5:$T$17,装备数值!$A44)*INDEX(I$5:I$12,$B44)*I$1)</f>
        <v>20</v>
      </c>
      <c r="J44" s="14">
        <f>INT(INDEX(属性规划!$T$5:$T$17,装备数值!$A44)*INDEX(J$5:J$12,$B44)*J$1)</f>
        <v>0</v>
      </c>
      <c r="K44" s="14">
        <f>INT(INDEX(属性规划!$T$5:$T$17,装备数值!$A44)*INDEX(K$5:K$12,$B44)*K$1)</f>
        <v>0</v>
      </c>
      <c r="L44" s="14">
        <f>INT(INDEX(属性规划!$T$5:$T$17,装备数值!$A44)*INDEX(L$5:L$12,$B44)*L$1)</f>
        <v>0</v>
      </c>
      <c r="M44" s="14">
        <f>INT(INDEX(属性规划!$T$5:$T$17,装备数值!$A44)*INDEX(M$5:M$12,$B44)*M$1)</f>
        <v>6</v>
      </c>
      <c r="P44" s="14">
        <v>10</v>
      </c>
      <c r="Q44" s="14">
        <f>Q27*INDEX(属性规划!$V$5:$V$16,装备数值!$P44)</f>
        <v>80000</v>
      </c>
      <c r="R44" s="14">
        <f>R27*INDEX(属性规划!$V$5:$V$16,装备数值!$P44)</f>
        <v>600000</v>
      </c>
      <c r="S44" s="14">
        <f>S27*INDEX(属性规划!$V$5:$V$16,装备数值!$P44)</f>
        <v>40000</v>
      </c>
      <c r="T44" s="14">
        <f>T27*INDEX(属性规划!$V$5:$V$16,装备数值!$P44)</f>
        <v>800000</v>
      </c>
      <c r="U44" s="14">
        <f>U27*INDEX(属性规划!$V$5:$V$16,装备数值!$P44)</f>
        <v>15750</v>
      </c>
      <c r="X44" s="14">
        <f>INT(INDEX(属性规划!$U$4:$U$17,装备数值!$A44+1)*INDEX(X$5:X$12,$B44)*X$1)</f>
        <v>150</v>
      </c>
      <c r="Y44" s="14">
        <f>INT(INDEX(属性规划!$U$4:$U$17,装备数值!$A44+1)*INDEX(Y$5:Y$12,$B44)*Y$1)</f>
        <v>0</v>
      </c>
      <c r="Z44" s="14">
        <f>INT(INDEX(属性规划!$U$4:$U$17,装备数值!$A44+1)*INDEX(Z$5:Z$12,$B44)*Z$1)</f>
        <v>0</v>
      </c>
      <c r="AA44" s="14">
        <f>INT(INDEX(属性规划!$U$4:$U$17,装备数值!$A44+1)*INDEX(AA$5:AA$12,$B44)*AA$1)</f>
        <v>1500</v>
      </c>
      <c r="AB44" s="14">
        <f>INT(INDEX(属性规划!$U$4:$U$17,装备数值!$A44+1)*INDEX(AB$5:AB$12,$B44)*AB$1)</f>
        <v>0</v>
      </c>
      <c r="AC44" s="14">
        <f>INT(INDEX(属性规划!$U$4:$U$17,装备数值!$A44+1)*INDEX(AC$5:AC$12,$B44)*AC$1)</f>
        <v>0</v>
      </c>
      <c r="AD44" s="14">
        <f>INT(INDEX(属性规划!$U$4:$U$17,装备数值!$A44+1)*INDEX(AD$5:AD$12,$B44)*AD$1)</f>
        <v>0</v>
      </c>
      <c r="AE44" s="14">
        <f>INT(INDEX(属性规划!$U$4:$U$17,装备数值!$A44+1)*INDEX(AE$5:AE$12,$B44)*AE$1)</f>
        <v>0</v>
      </c>
      <c r="AF44" s="14">
        <f>INT(INDEX(属性规划!$U$4:$U$17,装备数值!$A44+1)*INDEX(AF$5:AF$12,$B44)*AF$1)</f>
        <v>0</v>
      </c>
      <c r="AG44" s="14">
        <f>INT(INDEX(属性规划!$U$4:$U$17,装备数值!$A44+1)*INDEX(AG$5:AG$12,$B44)*AG$1)</f>
        <v>0</v>
      </c>
      <c r="AH44" s="14">
        <f>INT(INDEX(属性规划!$U$4:$U$17,装备数值!$A44+1)*INDEX(AH$5:AH$12,$B44)*AH$1)</f>
        <v>0</v>
      </c>
      <c r="AN44" s="14">
        <v>27</v>
      </c>
      <c r="AO44" s="14">
        <v>270</v>
      </c>
      <c r="AP44" s="14">
        <v>5</v>
      </c>
      <c r="AQ44" s="18">
        <v>0.2</v>
      </c>
      <c r="AR44" s="14">
        <f t="shared" si="8"/>
        <v>8046</v>
      </c>
      <c r="AS44" s="14">
        <f t="shared" si="9"/>
        <v>60750</v>
      </c>
      <c r="AT44" s="14">
        <f t="shared" si="10"/>
        <v>3996</v>
      </c>
      <c r="AU44" s="14">
        <f t="shared" si="11"/>
        <v>81000</v>
      </c>
      <c r="AV44" s="14">
        <f t="shared" si="12"/>
        <v>1620</v>
      </c>
      <c r="AW44" s="14">
        <f t="shared" si="13"/>
        <v>383130</v>
      </c>
      <c r="AY44" s="14">
        <v>27</v>
      </c>
      <c r="AZ44" s="14">
        <v>54</v>
      </c>
      <c r="BA44" s="22">
        <v>0.39</v>
      </c>
      <c r="BB44" s="22">
        <v>0.39</v>
      </c>
      <c r="BK44" s="14">
        <v>11</v>
      </c>
      <c r="BL44" s="14"/>
      <c r="BM44" s="14">
        <f>INT(BM27*0.5)</f>
        <v>551250</v>
      </c>
      <c r="BN44" s="14">
        <f>INT(BN27*0.5)</f>
        <v>36750</v>
      </c>
      <c r="BO44" s="14"/>
      <c r="BP44" s="14"/>
      <c r="BQ44" s="14"/>
      <c r="BR44" s="14">
        <v>2500</v>
      </c>
      <c r="BS44" s="14">
        <v>2500</v>
      </c>
      <c r="BT44" s="14"/>
      <c r="BU44" s="14"/>
      <c r="BV44" s="14"/>
      <c r="BW44" s="14"/>
      <c r="BX44" s="14"/>
    </row>
    <row r="45" spans="1:76" ht="16.5" x14ac:dyDescent="0.2">
      <c r="A45" s="14">
        <v>4</v>
      </c>
      <c r="B45" s="14">
        <v>1</v>
      </c>
      <c r="C45" s="14">
        <f>I45*INDEX(属性规划!$V$5:$V$17,装备数值!$A45)</f>
        <v>2400</v>
      </c>
      <c r="D45" s="14">
        <f>J45*INDEX(属性规划!$V$5:$V$17,装备数值!$A45)</f>
        <v>7200</v>
      </c>
      <c r="E45" s="14">
        <f>K45*INDEX(属性规划!$V$5:$V$17,装备数值!$A45)</f>
        <v>0</v>
      </c>
      <c r="F45" s="14">
        <f>L45*INDEX(属性规划!$V$5:$V$17,装备数值!$A45)</f>
        <v>0</v>
      </c>
      <c r="G45" s="14">
        <f>M45*INDEX(属性规划!$V$5:$V$17,装备数值!$A45)</f>
        <v>0</v>
      </c>
      <c r="I45" s="14">
        <f>INT(INDEX(属性规划!$T$5:$T$17,装备数值!$A45)*INDEX(I$5:I$12,$B45)*I$1)</f>
        <v>60</v>
      </c>
      <c r="J45" s="14">
        <f>INT(INDEX(属性规划!$T$5:$T$17,装备数值!$A45)*INDEX(J$5:J$12,$B45)*J$1)</f>
        <v>180</v>
      </c>
      <c r="K45" s="14">
        <f>INT(INDEX(属性规划!$T$5:$T$17,装备数值!$A45)*INDEX(K$5:K$12,$B45)*K$1)</f>
        <v>0</v>
      </c>
      <c r="L45" s="14">
        <f>INT(INDEX(属性规划!$T$5:$T$17,装备数值!$A45)*INDEX(L$5:L$12,$B45)*L$1)</f>
        <v>0</v>
      </c>
      <c r="M45" s="14">
        <f>INT(INDEX(属性规划!$T$5:$T$17,装备数值!$A45)*INDEX(M$5:M$12,$B45)*M$1)</f>
        <v>0</v>
      </c>
      <c r="P45" s="14">
        <v>11</v>
      </c>
      <c r="Q45" s="14">
        <f>Q28*INDEX(属性规划!$V$5:$V$16,装备数值!$P45)</f>
        <v>110700</v>
      </c>
      <c r="R45" s="14">
        <f>R28*INDEX(属性规划!$V$5:$V$16,装备数值!$P45)</f>
        <v>832500</v>
      </c>
      <c r="S45" s="14">
        <f>S28*INDEX(属性规划!$V$5:$V$16,装备数值!$P45)</f>
        <v>55200</v>
      </c>
      <c r="T45" s="14">
        <f>T28*INDEX(属性规划!$V$5:$V$16,装备数值!$P45)</f>
        <v>1110000</v>
      </c>
      <c r="U45" s="14">
        <f>U28*INDEX(属性规划!$V$5:$V$16,装备数值!$P45)</f>
        <v>21900</v>
      </c>
      <c r="X45" s="14">
        <f>INT(INDEX(属性规划!$U$4:$U$17,装备数值!$A45+1)*INDEX(X$5:X$12,$B45)*X$1)</f>
        <v>0</v>
      </c>
      <c r="Y45" s="14">
        <f>INT(INDEX(属性规划!$U$4:$U$17,装备数值!$A45+1)*INDEX(Y$5:Y$12,$B45)*Y$1)</f>
        <v>0</v>
      </c>
      <c r="Z45" s="14">
        <f>INT(INDEX(属性规划!$U$4:$U$17,装备数值!$A45+1)*INDEX(Z$5:Z$12,$B45)*Z$1)</f>
        <v>0</v>
      </c>
      <c r="AA45" s="14">
        <f>INT(INDEX(属性规划!$U$4:$U$17,装备数值!$A45+1)*INDEX(AA$5:AA$12,$B45)*AA$1)</f>
        <v>2000</v>
      </c>
      <c r="AB45" s="14">
        <f>INT(INDEX(属性规划!$U$4:$U$17,装备数值!$A45+1)*INDEX(AB$5:AB$12,$B45)*AB$1)</f>
        <v>0</v>
      </c>
      <c r="AC45" s="14">
        <f>INT(INDEX(属性规划!$U$4:$U$17,装备数值!$A45+1)*INDEX(AC$5:AC$12,$B45)*AC$1)</f>
        <v>100</v>
      </c>
      <c r="AD45" s="14">
        <f>INT(INDEX(属性规划!$U$4:$U$17,装备数值!$A45+1)*INDEX(AD$5:AD$12,$B45)*AD$1)</f>
        <v>0</v>
      </c>
      <c r="AE45" s="14">
        <f>INT(INDEX(属性规划!$U$4:$U$17,装备数值!$A45+1)*INDEX(AE$5:AE$12,$B45)*AE$1)</f>
        <v>100</v>
      </c>
      <c r="AF45" s="14">
        <f>INT(INDEX(属性规划!$U$4:$U$17,装备数值!$A45+1)*INDEX(AF$5:AF$12,$B45)*AF$1)</f>
        <v>0</v>
      </c>
      <c r="AG45" s="14">
        <f>INT(INDEX(属性规划!$U$4:$U$17,装备数值!$A45+1)*INDEX(AG$5:AG$12,$B45)*AG$1)</f>
        <v>0</v>
      </c>
      <c r="AH45" s="14">
        <f>INT(INDEX(属性规划!$U$4:$U$17,装备数值!$A45+1)*INDEX(AH$5:AH$12,$B45)*AH$1)</f>
        <v>0</v>
      </c>
      <c r="AN45" s="14">
        <v>28</v>
      </c>
      <c r="AO45" s="14">
        <v>280</v>
      </c>
      <c r="AP45" s="14">
        <v>5</v>
      </c>
      <c r="AQ45" s="18">
        <v>0.2</v>
      </c>
      <c r="AR45" s="14">
        <f t="shared" si="8"/>
        <v>8344</v>
      </c>
      <c r="AS45" s="14">
        <f t="shared" si="9"/>
        <v>63000</v>
      </c>
      <c r="AT45" s="14">
        <f t="shared" si="10"/>
        <v>4144</v>
      </c>
      <c r="AU45" s="14">
        <f t="shared" si="11"/>
        <v>84000</v>
      </c>
      <c r="AV45" s="14">
        <f t="shared" si="12"/>
        <v>1680</v>
      </c>
      <c r="AW45" s="14">
        <f t="shared" si="13"/>
        <v>397320</v>
      </c>
      <c r="AY45" s="14">
        <v>28</v>
      </c>
      <c r="AZ45" s="14">
        <v>56</v>
      </c>
      <c r="BA45" s="22">
        <v>0.41</v>
      </c>
      <c r="BB45" s="22">
        <v>0.41</v>
      </c>
      <c r="BK45" s="14">
        <v>12</v>
      </c>
      <c r="BL45" s="14">
        <f>INT(BL27*0.5)</f>
        <v>73500</v>
      </c>
      <c r="BM45" s="14"/>
      <c r="BN45" s="14">
        <f>INT(BN27*0.5)</f>
        <v>36750</v>
      </c>
      <c r="BO45" s="14"/>
      <c r="BP45" s="14"/>
      <c r="BQ45" s="14"/>
      <c r="BR45" s="14"/>
      <c r="BS45" s="14"/>
      <c r="BT45" s="14"/>
      <c r="BU45" s="18">
        <v>0.2</v>
      </c>
      <c r="BV45" s="18">
        <v>0.2</v>
      </c>
      <c r="BW45" s="14"/>
      <c r="BX45" s="14"/>
    </row>
    <row r="46" spans="1:76" ht="16.5" x14ac:dyDescent="0.2">
      <c r="A46" s="14">
        <v>4</v>
      </c>
      <c r="B46" s="14">
        <v>2</v>
      </c>
      <c r="C46" s="14">
        <f>I46*INDEX(属性规划!$V$5:$V$17,装备数值!$A46)</f>
        <v>0</v>
      </c>
      <c r="D46" s="14">
        <f>J46*INDEX(属性规划!$V$5:$V$17,装备数值!$A46)</f>
        <v>0</v>
      </c>
      <c r="E46" s="14">
        <f>K46*INDEX(属性规划!$V$5:$V$17,装备数值!$A46)</f>
        <v>240</v>
      </c>
      <c r="F46" s="14">
        <f>L46*INDEX(属性规划!$V$5:$V$17,装备数值!$A46)</f>
        <v>24000</v>
      </c>
      <c r="G46" s="14">
        <f>M46*INDEX(属性规划!$V$5:$V$17,装备数值!$A46)</f>
        <v>0</v>
      </c>
      <c r="I46" s="14">
        <f>INT(INDEX(属性规划!$T$5:$T$17,装备数值!$A46)*INDEX(I$5:I$12,$B46)*I$1)</f>
        <v>0</v>
      </c>
      <c r="J46" s="14">
        <f>INT(INDEX(属性规划!$T$5:$T$17,装备数值!$A46)*INDEX(J$5:J$12,$B46)*J$1)</f>
        <v>0</v>
      </c>
      <c r="K46" s="14">
        <f>INT(INDEX(属性规划!$T$5:$T$17,装备数值!$A46)*INDEX(K$5:K$12,$B46)*K$1)</f>
        <v>6</v>
      </c>
      <c r="L46" s="14">
        <f>INT(INDEX(属性规划!$T$5:$T$17,装备数值!$A46)*INDEX(L$5:L$12,$B46)*L$1)</f>
        <v>600</v>
      </c>
      <c r="M46" s="14">
        <f>INT(INDEX(属性规划!$T$5:$T$17,装备数值!$A46)*INDEX(M$5:M$12,$B46)*M$1)</f>
        <v>0</v>
      </c>
      <c r="P46" s="14">
        <v>12</v>
      </c>
      <c r="Q46" s="14">
        <f>Q29*INDEX(属性规划!$V$5:$V$16,装备数值!$P46)</f>
        <v>147000</v>
      </c>
      <c r="R46" s="14">
        <f>R29*INDEX(属性规划!$V$5:$V$16,装备数值!$P46)</f>
        <v>1102500</v>
      </c>
      <c r="S46" s="14">
        <f>S29*INDEX(属性规划!$V$5:$V$16,装备数值!$P46)</f>
        <v>73500</v>
      </c>
      <c r="T46" s="14">
        <f>T29*INDEX(属性规划!$V$5:$V$16,装备数值!$P46)</f>
        <v>1470000</v>
      </c>
      <c r="U46" s="14">
        <f>U29*INDEX(属性规划!$V$5:$V$16,装备数值!$P46)</f>
        <v>29050</v>
      </c>
      <c r="X46" s="14">
        <f>INT(INDEX(属性规划!$U$4:$U$17,装备数值!$A46+1)*INDEX(X$5:X$12,$B46)*X$1)</f>
        <v>0</v>
      </c>
      <c r="Y46" s="14">
        <f>INT(INDEX(属性规划!$U$4:$U$17,装备数值!$A46+1)*INDEX(Y$5:Y$12,$B46)*Y$1)</f>
        <v>1500</v>
      </c>
      <c r="Z46" s="14">
        <f>INT(INDEX(属性规划!$U$4:$U$17,装备数值!$A46+1)*INDEX(Z$5:Z$12,$B46)*Z$1)</f>
        <v>0</v>
      </c>
      <c r="AA46" s="14">
        <f>INT(INDEX(属性规划!$U$4:$U$17,装备数值!$A46+1)*INDEX(AA$5:AA$12,$B46)*AA$1)</f>
        <v>0</v>
      </c>
      <c r="AB46" s="14">
        <f>INT(INDEX(属性规划!$U$4:$U$17,装备数值!$A46+1)*INDEX(AB$5:AB$12,$B46)*AB$1)</f>
        <v>0</v>
      </c>
      <c r="AC46" s="14">
        <f>INT(INDEX(属性规划!$U$4:$U$17,装备数值!$A46+1)*INDEX(AC$5:AC$12,$B46)*AC$1)</f>
        <v>100</v>
      </c>
      <c r="AD46" s="14">
        <f>INT(INDEX(属性规划!$U$4:$U$17,装备数值!$A46+1)*INDEX(AD$5:AD$12,$B46)*AD$1)</f>
        <v>0</v>
      </c>
      <c r="AE46" s="14">
        <f>INT(INDEX(属性规划!$U$4:$U$17,装备数值!$A46+1)*INDEX(AE$5:AE$12,$B46)*AE$1)</f>
        <v>0</v>
      </c>
      <c r="AF46" s="14">
        <f>INT(INDEX(属性规划!$U$4:$U$17,装备数值!$A46+1)*INDEX(AF$5:AF$12,$B46)*AF$1)</f>
        <v>100</v>
      </c>
      <c r="AG46" s="14">
        <f>INT(INDEX(属性规划!$U$4:$U$17,装备数值!$A46+1)*INDEX(AG$5:AG$12,$B46)*AG$1)</f>
        <v>0</v>
      </c>
      <c r="AH46" s="14">
        <f>INT(INDEX(属性规划!$U$4:$U$17,装备数值!$A46+1)*INDEX(AH$5:AH$12,$B46)*AH$1)</f>
        <v>0</v>
      </c>
      <c r="AN46" s="14">
        <v>29</v>
      </c>
      <c r="AO46" s="14">
        <v>290</v>
      </c>
      <c r="AP46" s="14">
        <v>5</v>
      </c>
      <c r="AQ46" s="18">
        <v>0.2</v>
      </c>
      <c r="AR46" s="14">
        <f t="shared" si="8"/>
        <v>8642</v>
      </c>
      <c r="AS46" s="14">
        <f t="shared" si="9"/>
        <v>65250</v>
      </c>
      <c r="AT46" s="14">
        <f t="shared" si="10"/>
        <v>4292</v>
      </c>
      <c r="AU46" s="14">
        <f t="shared" si="11"/>
        <v>87000</v>
      </c>
      <c r="AV46" s="14">
        <f t="shared" si="12"/>
        <v>1740</v>
      </c>
      <c r="AW46" s="14">
        <f t="shared" si="13"/>
        <v>411510</v>
      </c>
      <c r="AY46" s="14">
        <v>29</v>
      </c>
      <c r="AZ46" s="14">
        <v>58</v>
      </c>
      <c r="BA46" s="22">
        <v>0.43</v>
      </c>
      <c r="BB46" s="22">
        <v>0.43</v>
      </c>
      <c r="BK46" s="14">
        <v>13</v>
      </c>
      <c r="BL46" s="14"/>
      <c r="BM46" s="14"/>
      <c r="BN46" s="14"/>
      <c r="BO46" s="14"/>
      <c r="BP46" s="14"/>
      <c r="BQ46" s="14"/>
      <c r="BR46" s="14"/>
      <c r="BS46" s="14"/>
      <c r="BT46" s="14"/>
      <c r="BU46" s="18">
        <v>0.2</v>
      </c>
      <c r="BV46" s="18">
        <v>0.2</v>
      </c>
      <c r="BW46" s="18">
        <v>0.2</v>
      </c>
      <c r="BX46" s="18">
        <v>0.2</v>
      </c>
    </row>
    <row r="47" spans="1:76" ht="16.5" x14ac:dyDescent="0.2">
      <c r="A47" s="14">
        <v>4</v>
      </c>
      <c r="B47" s="14">
        <v>3</v>
      </c>
      <c r="C47" s="14">
        <f>I47*INDEX(属性规划!$V$5:$V$17,装备数值!$A47)</f>
        <v>0</v>
      </c>
      <c r="D47" s="14">
        <f>J47*INDEX(属性规划!$V$5:$V$17,装备数值!$A47)</f>
        <v>0</v>
      </c>
      <c r="E47" s="14">
        <f>K47*INDEX(属性规划!$V$5:$V$17,装备数值!$A47)</f>
        <v>0</v>
      </c>
      <c r="F47" s="14">
        <f>L47*INDEX(属性规划!$V$5:$V$17,装备数值!$A47)</f>
        <v>14400</v>
      </c>
      <c r="G47" s="14">
        <f>M47*INDEX(属性规划!$V$5:$V$17,装备数值!$A47)</f>
        <v>280</v>
      </c>
      <c r="I47" s="14">
        <f>INT(INDEX(属性规划!$T$5:$T$17,装备数值!$A47)*INDEX(I$5:I$12,$B47)*I$1)</f>
        <v>0</v>
      </c>
      <c r="J47" s="14">
        <f>INT(INDEX(属性规划!$T$5:$T$17,装备数值!$A47)*INDEX(J$5:J$12,$B47)*J$1)</f>
        <v>0</v>
      </c>
      <c r="K47" s="14">
        <f>INT(INDEX(属性规划!$T$5:$T$17,装备数值!$A47)*INDEX(K$5:K$12,$B47)*K$1)</f>
        <v>0</v>
      </c>
      <c r="L47" s="14">
        <f>INT(INDEX(属性规划!$T$5:$T$17,装备数值!$A47)*INDEX(L$5:L$12,$B47)*L$1)</f>
        <v>360</v>
      </c>
      <c r="M47" s="14">
        <f>INT(INDEX(属性规划!$T$5:$T$17,装备数值!$A47)*INDEX(M$5:M$12,$B47)*M$1)</f>
        <v>7</v>
      </c>
      <c r="X47" s="14">
        <f>INT(INDEX(属性规划!$U$4:$U$17,装备数值!$A47+1)*INDEX(X$5:X$12,$B47)*X$1)</f>
        <v>0</v>
      </c>
      <c r="Y47" s="14">
        <f>INT(INDEX(属性规划!$U$4:$U$17,装备数值!$A47+1)*INDEX(Y$5:Y$12,$B47)*Y$1)</f>
        <v>0</v>
      </c>
      <c r="Z47" s="14">
        <f>INT(INDEX(属性规划!$U$4:$U$17,装备数值!$A47+1)*INDEX(Z$5:Z$12,$B47)*Z$1)</f>
        <v>100</v>
      </c>
      <c r="AA47" s="14">
        <f>INT(INDEX(属性规划!$U$4:$U$17,装备数值!$A47+1)*INDEX(AA$5:AA$12,$B47)*AA$1)</f>
        <v>0</v>
      </c>
      <c r="AB47" s="14">
        <f>INT(INDEX(属性规划!$U$4:$U$17,装备数值!$A47+1)*INDEX(AB$5:AB$12,$B47)*AB$1)</f>
        <v>0</v>
      </c>
      <c r="AC47" s="14">
        <f>INT(INDEX(属性规划!$U$4:$U$17,装备数值!$A47+1)*INDEX(AC$5:AC$12,$B47)*AC$1)</f>
        <v>100</v>
      </c>
      <c r="AD47" s="14">
        <f>INT(INDEX(属性规划!$U$4:$U$17,装备数值!$A47+1)*INDEX(AD$5:AD$12,$B47)*AD$1)</f>
        <v>100</v>
      </c>
      <c r="AE47" s="14">
        <f>INT(INDEX(属性规划!$U$4:$U$17,装备数值!$A47+1)*INDEX(AE$5:AE$12,$B47)*AE$1)</f>
        <v>0</v>
      </c>
      <c r="AF47" s="14">
        <f>INT(INDEX(属性规划!$U$4:$U$17,装备数值!$A47+1)*INDEX(AF$5:AF$12,$B47)*AF$1)</f>
        <v>0</v>
      </c>
      <c r="AG47" s="14">
        <f>INT(INDEX(属性规划!$U$4:$U$17,装备数值!$A47+1)*INDEX(AG$5:AG$12,$B47)*AG$1)</f>
        <v>0</v>
      </c>
      <c r="AH47" s="14">
        <f>INT(INDEX(属性规划!$U$4:$U$17,装备数值!$A47+1)*INDEX(AH$5:AH$12,$B47)*AH$1)</f>
        <v>0</v>
      </c>
      <c r="AN47" s="14">
        <v>30</v>
      </c>
      <c r="AO47" s="14">
        <v>300</v>
      </c>
      <c r="AP47" s="14">
        <v>5</v>
      </c>
      <c r="AQ47" s="18">
        <v>0.2</v>
      </c>
      <c r="AR47" s="14">
        <f t="shared" si="8"/>
        <v>8940</v>
      </c>
      <c r="AS47" s="14">
        <f t="shared" si="9"/>
        <v>67500</v>
      </c>
      <c r="AT47" s="14">
        <f t="shared" si="10"/>
        <v>4440</v>
      </c>
      <c r="AU47" s="14">
        <f t="shared" si="11"/>
        <v>90000</v>
      </c>
      <c r="AV47" s="14">
        <f t="shared" si="12"/>
        <v>1800</v>
      </c>
      <c r="AW47" s="14">
        <f t="shared" si="13"/>
        <v>425700</v>
      </c>
      <c r="AY47" s="14">
        <v>30</v>
      </c>
      <c r="AZ47" s="14">
        <v>60</v>
      </c>
      <c r="BA47" s="22">
        <v>0.45</v>
      </c>
      <c r="BB47" s="22">
        <v>0.45</v>
      </c>
    </row>
    <row r="48" spans="1:76" ht="16.5" x14ac:dyDescent="0.2">
      <c r="A48" s="14">
        <v>4</v>
      </c>
      <c r="B48" s="14">
        <v>4</v>
      </c>
      <c r="C48" s="14">
        <f>I48*INDEX(属性规划!$V$5:$V$17,装备数值!$A48)</f>
        <v>0</v>
      </c>
      <c r="D48" s="14">
        <f>J48*INDEX(属性规划!$V$5:$V$17,装备数值!$A48)</f>
        <v>14400</v>
      </c>
      <c r="E48" s="14">
        <f>K48*INDEX(属性规划!$V$5:$V$17,装备数值!$A48)</f>
        <v>0</v>
      </c>
      <c r="F48" s="14">
        <f>L48*INDEX(属性规划!$V$5:$V$17,装备数值!$A48)</f>
        <v>9600</v>
      </c>
      <c r="G48" s="14">
        <f>M48*INDEX(属性规划!$V$5:$V$17,装备数值!$A48)</f>
        <v>0</v>
      </c>
      <c r="I48" s="14">
        <f>INT(INDEX(属性规划!$T$5:$T$17,装备数值!$A48)*INDEX(I$5:I$12,$B48)*I$1)</f>
        <v>0</v>
      </c>
      <c r="J48" s="14">
        <f>INT(INDEX(属性规划!$T$5:$T$17,装备数值!$A48)*INDEX(J$5:J$12,$B48)*J$1)</f>
        <v>360</v>
      </c>
      <c r="K48" s="14">
        <f>INT(INDEX(属性规划!$T$5:$T$17,装备数值!$A48)*INDEX(K$5:K$12,$B48)*K$1)</f>
        <v>0</v>
      </c>
      <c r="L48" s="14">
        <f>INT(INDEX(属性规划!$T$5:$T$17,装备数值!$A48)*INDEX(L$5:L$12,$B48)*L$1)</f>
        <v>240</v>
      </c>
      <c r="M48" s="14">
        <f>INT(INDEX(属性规划!$T$5:$T$17,装备数值!$A48)*INDEX(M$5:M$12,$B48)*M$1)</f>
        <v>0</v>
      </c>
      <c r="X48" s="14">
        <f>INT(INDEX(属性规划!$U$4:$U$17,装备数值!$A48+1)*INDEX(X$5:X$12,$B48)*X$1)</f>
        <v>0</v>
      </c>
      <c r="Y48" s="14">
        <f>INT(INDEX(属性规划!$U$4:$U$17,装备数值!$A48+1)*INDEX(Y$5:Y$12,$B48)*Y$1)</f>
        <v>0</v>
      </c>
      <c r="Z48" s="14">
        <f>INT(INDEX(属性规划!$U$4:$U$17,装备数值!$A48+1)*INDEX(Z$5:Z$12,$B48)*Z$1)</f>
        <v>0</v>
      </c>
      <c r="AA48" s="14">
        <f>INT(INDEX(属性规划!$U$4:$U$17,装备数值!$A48+1)*INDEX(AA$5:AA$12,$B48)*AA$1)</f>
        <v>0</v>
      </c>
      <c r="AB48" s="14">
        <f>INT(INDEX(属性规划!$U$4:$U$17,装备数值!$A48+1)*INDEX(AB$5:AB$12,$B48)*AB$1)</f>
        <v>40</v>
      </c>
      <c r="AC48" s="14">
        <f>INT(INDEX(属性规划!$U$4:$U$17,装备数值!$A48+1)*INDEX(AC$5:AC$12,$B48)*AC$1)</f>
        <v>0</v>
      </c>
      <c r="AD48" s="14">
        <f>INT(INDEX(属性规划!$U$4:$U$17,装备数值!$A48+1)*INDEX(AD$5:AD$12,$B48)*AD$1)</f>
        <v>0</v>
      </c>
      <c r="AE48" s="14">
        <f>INT(INDEX(属性规划!$U$4:$U$17,装备数值!$A48+1)*INDEX(AE$5:AE$12,$B48)*AE$1)</f>
        <v>100</v>
      </c>
      <c r="AF48" s="14">
        <f>INT(INDEX(属性规划!$U$4:$U$17,装备数值!$A48+1)*INDEX(AF$5:AF$12,$B48)*AF$1)</f>
        <v>100</v>
      </c>
      <c r="AG48" s="14">
        <f>INT(INDEX(属性规划!$U$4:$U$17,装备数值!$A48+1)*INDEX(AG$5:AG$12,$B48)*AG$1)</f>
        <v>0</v>
      </c>
      <c r="AH48" s="14">
        <f>INT(INDEX(属性规划!$U$4:$U$17,装备数值!$A48+1)*INDEX(AH$5:AH$12,$B48)*AH$1)</f>
        <v>0</v>
      </c>
      <c r="AN48" s="14">
        <v>31</v>
      </c>
      <c r="AO48" s="14">
        <v>310</v>
      </c>
      <c r="AP48" s="14">
        <v>5</v>
      </c>
      <c r="AQ48" s="18">
        <v>0.2</v>
      </c>
      <c r="AR48" s="14">
        <f t="shared" si="8"/>
        <v>9238</v>
      </c>
      <c r="AS48" s="14">
        <f t="shared" si="9"/>
        <v>69750</v>
      </c>
      <c r="AT48" s="14">
        <f t="shared" si="10"/>
        <v>4588</v>
      </c>
      <c r="AU48" s="14">
        <f t="shared" si="11"/>
        <v>93000</v>
      </c>
      <c r="AV48" s="14">
        <f t="shared" si="12"/>
        <v>1860</v>
      </c>
      <c r="AW48" s="14">
        <f t="shared" si="13"/>
        <v>439890</v>
      </c>
      <c r="AY48" s="14">
        <v>31</v>
      </c>
      <c r="AZ48" s="14">
        <v>62</v>
      </c>
      <c r="BA48" s="22">
        <v>0.48499999999999999</v>
      </c>
      <c r="BB48" s="22">
        <v>0.48499999999999999</v>
      </c>
      <c r="BL48">
        <v>1</v>
      </c>
      <c r="BM48">
        <v>2</v>
      </c>
      <c r="BN48">
        <v>3</v>
      </c>
      <c r="BO48">
        <v>4</v>
      </c>
      <c r="BP48">
        <v>5</v>
      </c>
      <c r="BQ48">
        <v>6</v>
      </c>
      <c r="BR48">
        <v>7</v>
      </c>
      <c r="BS48">
        <v>8</v>
      </c>
      <c r="BT48">
        <v>9</v>
      </c>
      <c r="BU48">
        <v>10</v>
      </c>
      <c r="BV48">
        <v>11</v>
      </c>
      <c r="BW48">
        <v>12</v>
      </c>
      <c r="BX48">
        <v>13</v>
      </c>
    </row>
    <row r="49" spans="1:76" ht="17.25" x14ac:dyDescent="0.2">
      <c r="A49" s="14">
        <v>4</v>
      </c>
      <c r="B49" s="14">
        <v>5</v>
      </c>
      <c r="C49" s="14">
        <f>I49*INDEX(属性规划!$V$5:$V$17,装备数值!$A49)</f>
        <v>0</v>
      </c>
      <c r="D49" s="14">
        <f>J49*INDEX(属性规划!$V$5:$V$17,装备数值!$A49)</f>
        <v>14400</v>
      </c>
      <c r="E49" s="14">
        <f>K49*INDEX(属性规划!$V$5:$V$17,装备数值!$A49)</f>
        <v>480</v>
      </c>
      <c r="F49" s="14">
        <f>L49*INDEX(属性规划!$V$5:$V$17,装备数值!$A49)</f>
        <v>0</v>
      </c>
      <c r="G49" s="14">
        <f>M49*INDEX(属性规划!$V$5:$V$17,装备数值!$A49)</f>
        <v>0</v>
      </c>
      <c r="I49" s="14">
        <f>INT(INDEX(属性规划!$T$5:$T$17,装备数值!$A49)*INDEX(I$5:I$12,$B49)*I$1)</f>
        <v>0</v>
      </c>
      <c r="J49" s="14">
        <f>INT(INDEX(属性规划!$T$5:$T$17,装备数值!$A49)*INDEX(J$5:J$12,$B49)*J$1)</f>
        <v>360</v>
      </c>
      <c r="K49" s="14">
        <f>INT(INDEX(属性规划!$T$5:$T$17,装备数值!$A49)*INDEX(K$5:K$12,$B49)*K$1)</f>
        <v>12</v>
      </c>
      <c r="L49" s="14">
        <f>INT(INDEX(属性规划!$T$5:$T$17,装备数值!$A49)*INDEX(L$5:L$12,$B49)*L$1)</f>
        <v>0</v>
      </c>
      <c r="M49" s="14">
        <f>INT(INDEX(属性规划!$T$5:$T$17,装备数值!$A49)*INDEX(M$5:M$12,$B49)*M$1)</f>
        <v>0</v>
      </c>
      <c r="X49" s="14">
        <f>INT(INDEX(属性规划!$U$4:$U$17,装备数值!$A49+1)*INDEX(X$5:X$12,$B49)*X$1)</f>
        <v>0</v>
      </c>
      <c r="Y49" s="14">
        <f>INT(INDEX(属性规划!$U$4:$U$17,装备数值!$A49+1)*INDEX(Y$5:Y$12,$B49)*Y$1)</f>
        <v>0</v>
      </c>
      <c r="Z49" s="14">
        <f>INT(INDEX(属性规划!$U$4:$U$17,装备数值!$A49+1)*INDEX(Z$5:Z$12,$B49)*Z$1)</f>
        <v>100</v>
      </c>
      <c r="AA49" s="14">
        <f>INT(INDEX(属性规划!$U$4:$U$17,装备数值!$A49+1)*INDEX(AA$5:AA$12,$B49)*AA$1)</f>
        <v>0</v>
      </c>
      <c r="AB49" s="14">
        <f>INT(INDEX(属性规划!$U$4:$U$17,装备数值!$A49+1)*INDEX(AB$5:AB$12,$B49)*AB$1)</f>
        <v>0</v>
      </c>
      <c r="AC49" s="14">
        <f>INT(INDEX(属性规划!$U$4:$U$17,装备数值!$A49+1)*INDEX(AC$5:AC$12,$B49)*AC$1)</f>
        <v>0</v>
      </c>
      <c r="AD49" s="14">
        <f>INT(INDEX(属性规划!$U$4:$U$17,装备数值!$A49+1)*INDEX(AD$5:AD$12,$B49)*AD$1)</f>
        <v>100</v>
      </c>
      <c r="AE49" s="14">
        <f>INT(INDEX(属性规划!$U$4:$U$17,装备数值!$A49+1)*INDEX(AE$5:AE$12,$B49)*AE$1)</f>
        <v>100</v>
      </c>
      <c r="AF49" s="14">
        <f>INT(INDEX(属性规划!$U$4:$U$17,装备数值!$A49+1)*INDEX(AF$5:AF$12,$B49)*AF$1)</f>
        <v>0</v>
      </c>
      <c r="AG49" s="14">
        <f>INT(INDEX(属性规划!$U$4:$U$17,装备数值!$A49+1)*INDEX(AG$5:AG$12,$B49)*AG$1)</f>
        <v>0</v>
      </c>
      <c r="AH49" s="14">
        <f>INT(INDEX(属性规划!$U$4:$U$17,装备数值!$A49+1)*INDEX(AH$5:AH$12,$B49)*AH$1)</f>
        <v>0</v>
      </c>
      <c r="AN49" s="14">
        <v>32</v>
      </c>
      <c r="AO49" s="14">
        <v>320</v>
      </c>
      <c r="AP49" s="14">
        <v>5</v>
      </c>
      <c r="AQ49" s="18">
        <v>0.2</v>
      </c>
      <c r="AR49" s="14">
        <f t="shared" si="8"/>
        <v>9536</v>
      </c>
      <c r="AS49" s="14">
        <f t="shared" si="9"/>
        <v>72000</v>
      </c>
      <c r="AT49" s="14">
        <f t="shared" si="10"/>
        <v>4736</v>
      </c>
      <c r="AU49" s="14">
        <f t="shared" si="11"/>
        <v>96000</v>
      </c>
      <c r="AV49" s="14">
        <f t="shared" si="12"/>
        <v>1920</v>
      </c>
      <c r="AW49" s="14">
        <f t="shared" si="13"/>
        <v>454080</v>
      </c>
      <c r="AY49" s="14">
        <v>32</v>
      </c>
      <c r="AZ49" s="14">
        <v>64</v>
      </c>
      <c r="BA49" s="22">
        <v>0.52</v>
      </c>
      <c r="BB49" s="22">
        <v>0.52</v>
      </c>
      <c r="BG49" s="13" t="s">
        <v>1125</v>
      </c>
      <c r="BH49" s="13" t="s">
        <v>1126</v>
      </c>
      <c r="BI49" s="13" t="s">
        <v>1127</v>
      </c>
      <c r="BJ49" s="13" t="s">
        <v>1128</v>
      </c>
      <c r="BK49" s="13" t="s">
        <v>1129</v>
      </c>
      <c r="BL49" s="13" t="s">
        <v>28</v>
      </c>
      <c r="BM49" s="13" t="s">
        <v>29</v>
      </c>
      <c r="BN49" s="13" t="s">
        <v>30</v>
      </c>
      <c r="BO49" s="13" t="s">
        <v>31</v>
      </c>
      <c r="BP49" s="13" t="s">
        <v>32</v>
      </c>
      <c r="BQ49" s="13" t="s">
        <v>34</v>
      </c>
      <c r="BR49" s="13" t="s">
        <v>35</v>
      </c>
      <c r="BS49" s="13" t="s">
        <v>36</v>
      </c>
      <c r="BT49" s="13" t="s">
        <v>37</v>
      </c>
      <c r="BU49" s="13" t="s">
        <v>315</v>
      </c>
      <c r="BV49" s="13" t="s">
        <v>323</v>
      </c>
      <c r="BW49" s="13" t="s">
        <v>1131</v>
      </c>
      <c r="BX49" s="13" t="s">
        <v>1133</v>
      </c>
    </row>
    <row r="50" spans="1:76" ht="16.5" x14ac:dyDescent="0.2">
      <c r="A50" s="14">
        <v>4</v>
      </c>
      <c r="B50" s="14">
        <v>6</v>
      </c>
      <c r="C50" s="14">
        <f>I50*INDEX(属性规划!$V$5:$V$17,装备数值!$A50)</f>
        <v>0</v>
      </c>
      <c r="D50" s="14">
        <f>J50*INDEX(属性规划!$V$5:$V$17,装备数值!$A50)</f>
        <v>0</v>
      </c>
      <c r="E50" s="14">
        <f>K50*INDEX(属性规划!$V$5:$V$17,装备数值!$A50)</f>
        <v>720</v>
      </c>
      <c r="F50" s="14">
        <f>L50*INDEX(属性规划!$V$5:$V$17,装备数值!$A50)</f>
        <v>0</v>
      </c>
      <c r="G50" s="14">
        <f>M50*INDEX(属性规划!$V$5:$V$17,装备数值!$A50)</f>
        <v>280</v>
      </c>
      <c r="I50" s="14">
        <f>INT(INDEX(属性规划!$T$5:$T$17,装备数值!$A50)*INDEX(I$5:I$12,$B50)*I$1)</f>
        <v>0</v>
      </c>
      <c r="J50" s="14">
        <f>INT(INDEX(属性规划!$T$5:$T$17,装备数值!$A50)*INDEX(J$5:J$12,$B50)*J$1)</f>
        <v>0</v>
      </c>
      <c r="K50" s="14">
        <f>INT(INDEX(属性规划!$T$5:$T$17,装备数值!$A50)*INDEX(K$5:K$12,$B50)*K$1)</f>
        <v>18</v>
      </c>
      <c r="L50" s="14">
        <f>INT(INDEX(属性规划!$T$5:$T$17,装备数值!$A50)*INDEX(L$5:L$12,$B50)*L$1)</f>
        <v>0</v>
      </c>
      <c r="M50" s="14">
        <f>INT(INDEX(属性规划!$T$5:$T$17,装备数值!$A50)*INDEX(M$5:M$12,$B50)*M$1)</f>
        <v>7</v>
      </c>
      <c r="X50" s="14">
        <f>INT(INDEX(属性规划!$U$4:$U$17,装备数值!$A50+1)*INDEX(X$5:X$12,$B50)*X$1)</f>
        <v>0</v>
      </c>
      <c r="Y50" s="14">
        <f>INT(INDEX(属性规划!$U$4:$U$17,装备数值!$A50+1)*INDEX(Y$5:Y$12,$B50)*Y$1)</f>
        <v>0</v>
      </c>
      <c r="Z50" s="14">
        <f>INT(INDEX(属性规划!$U$4:$U$17,装备数值!$A50+1)*INDEX(Z$5:Z$12,$B50)*Z$1)</f>
        <v>0</v>
      </c>
      <c r="AA50" s="14">
        <f>INT(INDEX(属性规划!$U$4:$U$17,装备数值!$A50+1)*INDEX(AA$5:AA$12,$B50)*AA$1)</f>
        <v>0</v>
      </c>
      <c r="AB50" s="14">
        <f>INT(INDEX(属性规划!$U$4:$U$17,装备数值!$A50+1)*INDEX(AB$5:AB$12,$B50)*AB$1)</f>
        <v>40</v>
      </c>
      <c r="AC50" s="14">
        <f>INT(INDEX(属性规划!$U$4:$U$17,装备数值!$A50+1)*INDEX(AC$5:AC$12,$B50)*AC$1)</f>
        <v>0</v>
      </c>
      <c r="AD50" s="14">
        <f>INT(INDEX(属性规划!$U$4:$U$17,装备数值!$A50+1)*INDEX(AD$5:AD$12,$B50)*AD$1)</f>
        <v>100</v>
      </c>
      <c r="AE50" s="14">
        <f>INT(INDEX(属性规划!$U$4:$U$17,装备数值!$A50+1)*INDEX(AE$5:AE$12,$B50)*AE$1)</f>
        <v>0</v>
      </c>
      <c r="AF50" s="14">
        <f>INT(INDEX(属性规划!$U$4:$U$17,装备数值!$A50+1)*INDEX(AF$5:AF$12,$B50)*AF$1)</f>
        <v>100</v>
      </c>
      <c r="AG50" s="14">
        <f>INT(INDEX(属性规划!$U$4:$U$17,装备数值!$A50+1)*INDEX(AG$5:AG$12,$B50)*AG$1)</f>
        <v>0</v>
      </c>
      <c r="AH50" s="14">
        <f>INT(INDEX(属性规划!$U$4:$U$17,装备数值!$A50+1)*INDEX(AH$5:AH$12,$B50)*AH$1)</f>
        <v>0</v>
      </c>
      <c r="AN50" s="14">
        <v>33</v>
      </c>
      <c r="AO50" s="14">
        <v>330</v>
      </c>
      <c r="AP50" s="14">
        <v>5</v>
      </c>
      <c r="AQ50" s="18">
        <v>0.2</v>
      </c>
      <c r="AR50" s="14">
        <f t="shared" si="8"/>
        <v>9834</v>
      </c>
      <c r="AS50" s="14">
        <f t="shared" si="9"/>
        <v>74250</v>
      </c>
      <c r="AT50" s="14">
        <f t="shared" si="10"/>
        <v>4884</v>
      </c>
      <c r="AU50" s="14">
        <f t="shared" si="11"/>
        <v>99000</v>
      </c>
      <c r="AV50" s="14">
        <f t="shared" si="12"/>
        <v>1980</v>
      </c>
      <c r="AW50" s="14">
        <f t="shared" si="13"/>
        <v>468270</v>
      </c>
      <c r="AY50" s="14">
        <v>33</v>
      </c>
      <c r="AZ50" s="14">
        <v>66</v>
      </c>
      <c r="BA50" s="22">
        <v>0.55500000000000005</v>
      </c>
      <c r="BB50" s="22">
        <v>0.55500000000000005</v>
      </c>
      <c r="BG50" s="14">
        <v>1</v>
      </c>
      <c r="BH50" s="14">
        <v>1</v>
      </c>
      <c r="BI50" s="14">
        <v>1</v>
      </c>
      <c r="BJ50" s="14" t="str">
        <f>INDEX($BL$49:$BX$49,BI50)</f>
        <v>atk</v>
      </c>
      <c r="BK50" s="14">
        <f>INDEX($BL$34:$BX$46,BG50,BI50)</f>
        <v>1440</v>
      </c>
      <c r="BL50" s="14">
        <f>IF($BI50=BL$48,$BK50,"")</f>
        <v>1440</v>
      </c>
      <c r="BM50" s="14" t="str">
        <f t="shared" ref="BM50:BX65" si="16">IF($BI50=BM$48,$BK50,"")</f>
        <v/>
      </c>
      <c r="BN50" s="14" t="str">
        <f t="shared" si="16"/>
        <v/>
      </c>
      <c r="BO50" s="14" t="str">
        <f t="shared" si="16"/>
        <v/>
      </c>
      <c r="BP50" s="14" t="str">
        <f t="shared" si="16"/>
        <v/>
      </c>
      <c r="BQ50" s="14" t="str">
        <f t="shared" si="16"/>
        <v/>
      </c>
      <c r="BR50" s="14" t="str">
        <f t="shared" si="16"/>
        <v/>
      </c>
      <c r="BS50" s="14" t="str">
        <f t="shared" si="16"/>
        <v/>
      </c>
      <c r="BT50" s="14" t="str">
        <f t="shared" si="16"/>
        <v/>
      </c>
      <c r="BU50" s="14" t="str">
        <f t="shared" si="16"/>
        <v/>
      </c>
      <c r="BV50" s="14" t="str">
        <f t="shared" si="16"/>
        <v/>
      </c>
      <c r="BW50" s="14" t="str">
        <f t="shared" si="16"/>
        <v/>
      </c>
      <c r="BX50" s="14" t="str">
        <f t="shared" si="16"/>
        <v/>
      </c>
    </row>
    <row r="51" spans="1:76" ht="16.5" x14ac:dyDescent="0.2">
      <c r="A51" s="14">
        <v>4</v>
      </c>
      <c r="B51" s="14">
        <v>7</v>
      </c>
      <c r="C51" s="14">
        <f>I51*INDEX(属性规划!$V$5:$V$17,装备数值!$A51)</f>
        <v>1200</v>
      </c>
      <c r="D51" s="14">
        <f>J51*INDEX(属性规划!$V$5:$V$17,装备数值!$A51)</f>
        <v>0</v>
      </c>
      <c r="E51" s="14">
        <f>K51*INDEX(属性规划!$V$5:$V$17,装备数值!$A51)</f>
        <v>960</v>
      </c>
      <c r="F51" s="14">
        <f>L51*INDEX(属性规划!$V$5:$V$17,装备数值!$A51)</f>
        <v>0</v>
      </c>
      <c r="G51" s="14">
        <f>M51*INDEX(属性规划!$V$5:$V$17,装备数值!$A51)</f>
        <v>0</v>
      </c>
      <c r="I51" s="14">
        <f>INT(INDEX(属性规划!$T$5:$T$17,装备数值!$A51)*INDEX(I$5:I$12,$B51)*I$1)</f>
        <v>30</v>
      </c>
      <c r="J51" s="14">
        <f>INT(INDEX(属性规划!$T$5:$T$17,装备数值!$A51)*INDEX(J$5:J$12,$B51)*J$1)</f>
        <v>0</v>
      </c>
      <c r="K51" s="14">
        <f>INT(INDEX(属性规划!$T$5:$T$17,装备数值!$A51)*INDEX(K$5:K$12,$B51)*K$1)</f>
        <v>24</v>
      </c>
      <c r="L51" s="14">
        <f>INT(INDEX(属性规划!$T$5:$T$17,装备数值!$A51)*INDEX(L$5:L$12,$B51)*L$1)</f>
        <v>0</v>
      </c>
      <c r="M51" s="14">
        <f>INT(INDEX(属性规划!$T$5:$T$17,装备数值!$A51)*INDEX(M$5:M$12,$B51)*M$1)</f>
        <v>0</v>
      </c>
      <c r="X51" s="14">
        <f>INT(INDEX(属性规划!$U$4:$U$17,装备数值!$A51+1)*INDEX(X$5:X$12,$B51)*X$1)</f>
        <v>200</v>
      </c>
      <c r="Y51" s="14">
        <f>INT(INDEX(属性规划!$U$4:$U$17,装备数值!$A51+1)*INDEX(Y$5:Y$12,$B51)*Y$1)</f>
        <v>1500</v>
      </c>
      <c r="Z51" s="14">
        <f>INT(INDEX(属性规划!$U$4:$U$17,装备数值!$A51+1)*INDEX(Z$5:Z$12,$B51)*Z$1)</f>
        <v>0</v>
      </c>
      <c r="AA51" s="14">
        <f>INT(INDEX(属性规划!$U$4:$U$17,装备数值!$A51+1)*INDEX(AA$5:AA$12,$B51)*AA$1)</f>
        <v>0</v>
      </c>
      <c r="AB51" s="14">
        <f>INT(INDEX(属性规划!$U$4:$U$17,装备数值!$A51+1)*INDEX(AB$5:AB$12,$B51)*AB$1)</f>
        <v>0</v>
      </c>
      <c r="AC51" s="14">
        <f>INT(INDEX(属性规划!$U$4:$U$17,装备数值!$A51+1)*INDEX(AC$5:AC$12,$B51)*AC$1)</f>
        <v>0</v>
      </c>
      <c r="AD51" s="14">
        <f>INT(INDEX(属性规划!$U$4:$U$17,装备数值!$A51+1)*INDEX(AD$5:AD$12,$B51)*AD$1)</f>
        <v>0</v>
      </c>
      <c r="AE51" s="14">
        <f>INT(INDEX(属性规划!$U$4:$U$17,装备数值!$A51+1)*INDEX(AE$5:AE$12,$B51)*AE$1)</f>
        <v>0</v>
      </c>
      <c r="AF51" s="14">
        <f>INT(INDEX(属性规划!$U$4:$U$17,装备数值!$A51+1)*INDEX(AF$5:AF$12,$B51)*AF$1)</f>
        <v>0</v>
      </c>
      <c r="AG51" s="14">
        <f>INT(INDEX(属性规划!$U$4:$U$17,装备数值!$A51+1)*INDEX(AG$5:AG$12,$B51)*AG$1)</f>
        <v>1</v>
      </c>
      <c r="AH51" s="14">
        <f>INT(INDEX(属性规划!$U$4:$U$17,装备数值!$A51+1)*INDEX(AH$5:AH$12,$B51)*AH$1)</f>
        <v>0</v>
      </c>
      <c r="AN51" s="14">
        <v>34</v>
      </c>
      <c r="AO51" s="14">
        <v>340</v>
      </c>
      <c r="AP51" s="14">
        <v>5</v>
      </c>
      <c r="AQ51" s="18">
        <v>0.2</v>
      </c>
      <c r="AR51" s="14">
        <f t="shared" si="8"/>
        <v>10132</v>
      </c>
      <c r="AS51" s="14">
        <f t="shared" si="9"/>
        <v>76500</v>
      </c>
      <c r="AT51" s="14">
        <f t="shared" si="10"/>
        <v>5032</v>
      </c>
      <c r="AU51" s="14">
        <f t="shared" si="11"/>
        <v>102000</v>
      </c>
      <c r="AV51" s="14">
        <f t="shared" si="12"/>
        <v>2040</v>
      </c>
      <c r="AW51" s="14">
        <f t="shared" si="13"/>
        <v>482460</v>
      </c>
      <c r="AY51" s="14">
        <v>34</v>
      </c>
      <c r="AZ51" s="14">
        <v>68</v>
      </c>
      <c r="BA51" s="22">
        <v>0.59</v>
      </c>
      <c r="BB51" s="22">
        <v>0.59</v>
      </c>
      <c r="BG51" s="14">
        <v>1</v>
      </c>
      <c r="BH51" s="14">
        <v>2</v>
      </c>
      <c r="BI51" s="14">
        <v>2</v>
      </c>
      <c r="BJ51" s="14" t="str">
        <f t="shared" ref="BJ51:BJ101" si="17">INDEX($BL$49:$BX$49,BI51)</f>
        <v>hp</v>
      </c>
      <c r="BK51" s="14">
        <f t="shared" ref="BK51:BK101" si="18">INDEX($BL$34:$BX$46,BG51,BI51)</f>
        <v>10800</v>
      </c>
      <c r="BL51" s="14" t="str">
        <f t="shared" ref="BL51:BX82" si="19">IF($BI51=BL$48,$BK51,"")</f>
        <v/>
      </c>
      <c r="BM51" s="14">
        <f t="shared" si="16"/>
        <v>10800</v>
      </c>
      <c r="BN51" s="14" t="str">
        <f t="shared" si="16"/>
        <v/>
      </c>
      <c r="BO51" s="14" t="str">
        <f t="shared" si="16"/>
        <v/>
      </c>
      <c r="BP51" s="14" t="str">
        <f t="shared" si="16"/>
        <v/>
      </c>
      <c r="BQ51" s="14" t="str">
        <f t="shared" si="16"/>
        <v/>
      </c>
      <c r="BR51" s="14" t="str">
        <f t="shared" si="16"/>
        <v/>
      </c>
      <c r="BS51" s="14" t="str">
        <f t="shared" si="16"/>
        <v/>
      </c>
      <c r="BT51" s="14" t="str">
        <f t="shared" si="16"/>
        <v/>
      </c>
      <c r="BU51" s="14" t="str">
        <f t="shared" si="16"/>
        <v/>
      </c>
      <c r="BV51" s="14" t="str">
        <f t="shared" si="16"/>
        <v/>
      </c>
      <c r="BW51" s="14" t="str">
        <f t="shared" si="16"/>
        <v/>
      </c>
      <c r="BX51" s="14" t="str">
        <f t="shared" si="16"/>
        <v/>
      </c>
    </row>
    <row r="52" spans="1:76" ht="16.5" x14ac:dyDescent="0.2">
      <c r="A52" s="14">
        <v>4</v>
      </c>
      <c r="B52" s="14">
        <v>8</v>
      </c>
      <c r="C52" s="14">
        <f>I52*INDEX(属性规划!$V$5:$V$17,装备数值!$A52)</f>
        <v>1200</v>
      </c>
      <c r="D52" s="14">
        <f>J52*INDEX(属性规划!$V$5:$V$17,装备数值!$A52)</f>
        <v>0</v>
      </c>
      <c r="E52" s="14">
        <f>K52*INDEX(属性规划!$V$5:$V$17,装备数值!$A52)</f>
        <v>0</v>
      </c>
      <c r="F52" s="14">
        <f>L52*INDEX(属性规划!$V$5:$V$17,装备数值!$A52)</f>
        <v>0</v>
      </c>
      <c r="G52" s="14">
        <f>M52*INDEX(属性规划!$V$5:$V$17,装备数值!$A52)</f>
        <v>360</v>
      </c>
      <c r="I52" s="14">
        <f>INT(INDEX(属性规划!$T$5:$T$17,装备数值!$A52)*INDEX(I$5:I$12,$B52)*I$1)</f>
        <v>30</v>
      </c>
      <c r="J52" s="14">
        <f>INT(INDEX(属性规划!$T$5:$T$17,装备数值!$A52)*INDEX(J$5:J$12,$B52)*J$1)</f>
        <v>0</v>
      </c>
      <c r="K52" s="14">
        <f>INT(INDEX(属性规划!$T$5:$T$17,装备数值!$A52)*INDEX(K$5:K$12,$B52)*K$1)</f>
        <v>0</v>
      </c>
      <c r="L52" s="14">
        <f>INT(INDEX(属性规划!$T$5:$T$17,装备数值!$A52)*INDEX(L$5:L$12,$B52)*L$1)</f>
        <v>0</v>
      </c>
      <c r="M52" s="14">
        <f>INT(INDEX(属性规划!$T$5:$T$17,装备数值!$A52)*INDEX(M$5:M$12,$B52)*M$1)</f>
        <v>9</v>
      </c>
      <c r="X52" s="14">
        <f>INT(INDEX(属性规划!$U$4:$U$17,装备数值!$A52+1)*INDEX(X$5:X$12,$B52)*X$1)</f>
        <v>200</v>
      </c>
      <c r="Y52" s="14">
        <f>INT(INDEX(属性规划!$U$4:$U$17,装备数值!$A52+1)*INDEX(Y$5:Y$12,$B52)*Y$1)</f>
        <v>0</v>
      </c>
      <c r="Z52" s="14">
        <f>INT(INDEX(属性规划!$U$4:$U$17,装备数值!$A52+1)*INDEX(Z$5:Z$12,$B52)*Z$1)</f>
        <v>0</v>
      </c>
      <c r="AA52" s="14">
        <f>INT(INDEX(属性规划!$U$4:$U$17,装备数值!$A52+1)*INDEX(AA$5:AA$12,$B52)*AA$1)</f>
        <v>2000</v>
      </c>
      <c r="AB52" s="14">
        <f>INT(INDEX(属性规划!$U$4:$U$17,装备数值!$A52+1)*INDEX(AB$5:AB$12,$B52)*AB$1)</f>
        <v>0</v>
      </c>
      <c r="AC52" s="14">
        <f>INT(INDEX(属性规划!$U$4:$U$17,装备数值!$A52+1)*INDEX(AC$5:AC$12,$B52)*AC$1)</f>
        <v>0</v>
      </c>
      <c r="AD52" s="14">
        <f>INT(INDEX(属性规划!$U$4:$U$17,装备数值!$A52+1)*INDEX(AD$5:AD$12,$B52)*AD$1)</f>
        <v>0</v>
      </c>
      <c r="AE52" s="14">
        <f>INT(INDEX(属性规划!$U$4:$U$17,装备数值!$A52+1)*INDEX(AE$5:AE$12,$B52)*AE$1)</f>
        <v>0</v>
      </c>
      <c r="AF52" s="14">
        <f>INT(INDEX(属性规划!$U$4:$U$17,装备数值!$A52+1)*INDEX(AF$5:AF$12,$B52)*AF$1)</f>
        <v>0</v>
      </c>
      <c r="AG52" s="14">
        <f>INT(INDEX(属性规划!$U$4:$U$17,装备数值!$A52+1)*INDEX(AG$5:AG$12,$B52)*AG$1)</f>
        <v>0</v>
      </c>
      <c r="AH52" s="14">
        <f>INT(INDEX(属性规划!$U$4:$U$17,装备数值!$A52+1)*INDEX(AH$5:AH$12,$B52)*AH$1)</f>
        <v>1</v>
      </c>
      <c r="AN52" s="14">
        <v>35</v>
      </c>
      <c r="AO52" s="14">
        <v>350</v>
      </c>
      <c r="AP52" s="14">
        <v>5</v>
      </c>
      <c r="AQ52" s="18">
        <v>0.2</v>
      </c>
      <c r="AR52" s="14">
        <f t="shared" si="8"/>
        <v>10430</v>
      </c>
      <c r="AS52" s="14">
        <f t="shared" si="9"/>
        <v>78750</v>
      </c>
      <c r="AT52" s="14">
        <f t="shared" si="10"/>
        <v>5180</v>
      </c>
      <c r="AU52" s="14">
        <f t="shared" si="11"/>
        <v>105000</v>
      </c>
      <c r="AV52" s="14">
        <f t="shared" si="12"/>
        <v>2100</v>
      </c>
      <c r="AW52" s="14">
        <f t="shared" si="13"/>
        <v>496650</v>
      </c>
      <c r="AY52" s="14">
        <v>35</v>
      </c>
      <c r="AZ52" s="14">
        <v>70</v>
      </c>
      <c r="BA52" s="22">
        <v>0.625</v>
      </c>
      <c r="BB52" s="22">
        <v>0.625</v>
      </c>
      <c r="BG52" s="14">
        <v>1</v>
      </c>
      <c r="BH52" s="14">
        <v>3</v>
      </c>
      <c r="BI52" s="14">
        <v>4</v>
      </c>
      <c r="BJ52" s="14" t="str">
        <f t="shared" si="17"/>
        <v>shield</v>
      </c>
      <c r="BK52" s="14">
        <f t="shared" si="18"/>
        <v>48000</v>
      </c>
      <c r="BL52" s="14" t="str">
        <f t="shared" si="19"/>
        <v/>
      </c>
      <c r="BM52" s="14" t="str">
        <f t="shared" si="16"/>
        <v/>
      </c>
      <c r="BN52" s="14" t="str">
        <f t="shared" si="16"/>
        <v/>
      </c>
      <c r="BO52" s="14">
        <f t="shared" si="16"/>
        <v>48000</v>
      </c>
      <c r="BP52" s="14" t="str">
        <f t="shared" si="16"/>
        <v/>
      </c>
      <c r="BQ52" s="14" t="str">
        <f t="shared" si="16"/>
        <v/>
      </c>
      <c r="BR52" s="14" t="str">
        <f t="shared" si="16"/>
        <v/>
      </c>
      <c r="BS52" s="14" t="str">
        <f t="shared" si="16"/>
        <v/>
      </c>
      <c r="BT52" s="14" t="str">
        <f t="shared" si="16"/>
        <v/>
      </c>
      <c r="BU52" s="14" t="str">
        <f t="shared" si="16"/>
        <v/>
      </c>
      <c r="BV52" s="14" t="str">
        <f t="shared" si="16"/>
        <v/>
      </c>
      <c r="BW52" s="14" t="str">
        <f t="shared" si="16"/>
        <v/>
      </c>
      <c r="BX52" s="14" t="str">
        <f t="shared" si="16"/>
        <v/>
      </c>
    </row>
    <row r="53" spans="1:76" ht="16.5" x14ac:dyDescent="0.2">
      <c r="A53" s="14">
        <v>5</v>
      </c>
      <c r="B53" s="14">
        <v>1</v>
      </c>
      <c r="C53" s="14">
        <f>I53*INDEX(属性规划!$V$5:$V$17,装备数值!$A53)</f>
        <v>5625</v>
      </c>
      <c r="D53" s="14">
        <f>J53*INDEX(属性规划!$V$5:$V$17,装备数值!$A53)</f>
        <v>16875</v>
      </c>
      <c r="E53" s="14">
        <f>K53*INDEX(属性规划!$V$5:$V$17,装备数值!$A53)</f>
        <v>0</v>
      </c>
      <c r="F53" s="14">
        <f>L53*INDEX(属性规划!$V$5:$V$17,装备数值!$A53)</f>
        <v>0</v>
      </c>
      <c r="G53" s="14">
        <f>M53*INDEX(属性规划!$V$5:$V$17,装备数值!$A53)</f>
        <v>0</v>
      </c>
      <c r="I53" s="14">
        <f>INT(INDEX(属性规划!$T$5:$T$17,装备数值!$A53)*INDEX(I$5:I$12,$B53)*I$1)</f>
        <v>75</v>
      </c>
      <c r="J53" s="14">
        <f>INT(INDEX(属性规划!$T$5:$T$17,装备数值!$A53)*INDEX(J$5:J$12,$B53)*J$1)</f>
        <v>225</v>
      </c>
      <c r="K53" s="14">
        <f>INT(INDEX(属性规划!$T$5:$T$17,装备数值!$A53)*INDEX(K$5:K$12,$B53)*K$1)</f>
        <v>0</v>
      </c>
      <c r="L53" s="14">
        <f>INT(INDEX(属性规划!$T$5:$T$17,装备数值!$A53)*INDEX(L$5:L$12,$B53)*L$1)</f>
        <v>0</v>
      </c>
      <c r="M53" s="14">
        <f>INT(INDEX(属性规划!$T$5:$T$17,装备数值!$A53)*INDEX(M$5:M$12,$B53)*M$1)</f>
        <v>0</v>
      </c>
      <c r="X53" s="14">
        <f>INT(INDEX(属性规划!$U$4:$U$17,装备数值!$A53+1)*INDEX(X$5:X$12,$B53)*X$1)</f>
        <v>0</v>
      </c>
      <c r="Y53" s="14">
        <f>INT(INDEX(属性规划!$U$4:$U$17,装备数值!$A53+1)*INDEX(Y$5:Y$12,$B53)*Y$1)</f>
        <v>0</v>
      </c>
      <c r="Z53" s="14">
        <f>INT(INDEX(属性规划!$U$4:$U$17,装备数值!$A53+1)*INDEX(Z$5:Z$12,$B53)*Z$1)</f>
        <v>0</v>
      </c>
      <c r="AA53" s="14">
        <f>INT(INDEX(属性规划!$U$4:$U$17,装备数值!$A53+1)*INDEX(AA$5:AA$12,$B53)*AA$1)</f>
        <v>2250</v>
      </c>
      <c r="AB53" s="14">
        <f>INT(INDEX(属性规划!$U$4:$U$17,装备数值!$A53+1)*INDEX(AB$5:AB$12,$B53)*AB$1)</f>
        <v>0</v>
      </c>
      <c r="AC53" s="14">
        <f>INT(INDEX(属性规划!$U$4:$U$17,装备数值!$A53+1)*INDEX(AC$5:AC$12,$B53)*AC$1)</f>
        <v>112</v>
      </c>
      <c r="AD53" s="14">
        <f>INT(INDEX(属性规划!$U$4:$U$17,装备数值!$A53+1)*INDEX(AD$5:AD$12,$B53)*AD$1)</f>
        <v>0</v>
      </c>
      <c r="AE53" s="14">
        <f>INT(INDEX(属性规划!$U$4:$U$17,装备数值!$A53+1)*INDEX(AE$5:AE$12,$B53)*AE$1)</f>
        <v>112</v>
      </c>
      <c r="AF53" s="14">
        <f>INT(INDEX(属性规划!$U$4:$U$17,装备数值!$A53+1)*INDEX(AF$5:AF$12,$B53)*AF$1)</f>
        <v>0</v>
      </c>
      <c r="AG53" s="14">
        <f>INT(INDEX(属性规划!$U$4:$U$17,装备数值!$A53+1)*INDEX(AG$5:AG$12,$B53)*AG$1)</f>
        <v>0</v>
      </c>
      <c r="AH53" s="14">
        <f>INT(INDEX(属性规划!$U$4:$U$17,装备数值!$A53+1)*INDEX(AH$5:AH$12,$B53)*AH$1)</f>
        <v>0</v>
      </c>
      <c r="AN53" s="14">
        <v>36</v>
      </c>
      <c r="AO53" s="14">
        <v>360</v>
      </c>
      <c r="AP53" s="14">
        <v>5</v>
      </c>
      <c r="AQ53" s="18">
        <v>0.2</v>
      </c>
      <c r="AR53" s="14">
        <f t="shared" si="8"/>
        <v>10728</v>
      </c>
      <c r="AS53" s="14">
        <f t="shared" si="9"/>
        <v>81000</v>
      </c>
      <c r="AT53" s="14">
        <f t="shared" si="10"/>
        <v>5328</v>
      </c>
      <c r="AU53" s="14">
        <f t="shared" si="11"/>
        <v>108000</v>
      </c>
      <c r="AV53" s="14">
        <f t="shared" si="12"/>
        <v>2160</v>
      </c>
      <c r="AW53" s="14">
        <f t="shared" si="13"/>
        <v>510840</v>
      </c>
      <c r="AY53" s="14">
        <v>36</v>
      </c>
      <c r="AZ53" s="14">
        <v>72</v>
      </c>
      <c r="BA53" s="22">
        <v>0.66</v>
      </c>
      <c r="BB53" s="22">
        <v>0.66</v>
      </c>
      <c r="BG53" s="14">
        <v>1</v>
      </c>
      <c r="BH53" s="14">
        <v>4</v>
      </c>
      <c r="BI53" s="14">
        <v>5</v>
      </c>
      <c r="BJ53" s="14" t="str">
        <f t="shared" si="17"/>
        <v>shieldRg</v>
      </c>
      <c r="BK53" s="14">
        <f t="shared" si="18"/>
        <v>920</v>
      </c>
      <c r="BL53" s="14" t="str">
        <f t="shared" si="19"/>
        <v/>
      </c>
      <c r="BM53" s="14" t="str">
        <f t="shared" si="16"/>
        <v/>
      </c>
      <c r="BN53" s="14" t="str">
        <f t="shared" si="16"/>
        <v/>
      </c>
      <c r="BO53" s="14" t="str">
        <f t="shared" si="16"/>
        <v/>
      </c>
      <c r="BP53" s="14">
        <f t="shared" si="16"/>
        <v>920</v>
      </c>
      <c r="BQ53" s="14" t="str">
        <f t="shared" si="16"/>
        <v/>
      </c>
      <c r="BR53" s="14" t="str">
        <f t="shared" si="16"/>
        <v/>
      </c>
      <c r="BS53" s="14" t="str">
        <f t="shared" si="16"/>
        <v/>
      </c>
      <c r="BT53" s="14" t="str">
        <f t="shared" si="16"/>
        <v/>
      </c>
      <c r="BU53" s="14" t="str">
        <f t="shared" si="16"/>
        <v/>
      </c>
      <c r="BV53" s="14" t="str">
        <f t="shared" si="16"/>
        <v/>
      </c>
      <c r="BW53" s="14" t="str">
        <f t="shared" si="16"/>
        <v/>
      </c>
      <c r="BX53" s="14" t="str">
        <f t="shared" si="16"/>
        <v/>
      </c>
    </row>
    <row r="54" spans="1:76" ht="16.5" x14ac:dyDescent="0.2">
      <c r="A54" s="14">
        <v>5</v>
      </c>
      <c r="B54" s="14">
        <v>2</v>
      </c>
      <c r="C54" s="14">
        <f>I54*INDEX(属性规划!$V$5:$V$17,装备数值!$A54)</f>
        <v>0</v>
      </c>
      <c r="D54" s="14">
        <f>J54*INDEX(属性规划!$V$5:$V$17,装备数值!$A54)</f>
        <v>0</v>
      </c>
      <c r="E54" s="14">
        <f>K54*INDEX(属性规划!$V$5:$V$17,装备数值!$A54)</f>
        <v>525</v>
      </c>
      <c r="F54" s="14">
        <f>L54*INDEX(属性规划!$V$5:$V$17,装备数值!$A54)</f>
        <v>56250</v>
      </c>
      <c r="G54" s="14">
        <f>M54*INDEX(属性规划!$V$5:$V$17,装备数值!$A54)</f>
        <v>0</v>
      </c>
      <c r="I54" s="14">
        <f>INT(INDEX(属性规划!$T$5:$T$17,装备数值!$A54)*INDEX(I$5:I$12,$B54)*I$1)</f>
        <v>0</v>
      </c>
      <c r="J54" s="14">
        <f>INT(INDEX(属性规划!$T$5:$T$17,装备数值!$A54)*INDEX(J$5:J$12,$B54)*J$1)</f>
        <v>0</v>
      </c>
      <c r="K54" s="14">
        <f>INT(INDEX(属性规划!$T$5:$T$17,装备数值!$A54)*INDEX(K$5:K$12,$B54)*K$1)</f>
        <v>7</v>
      </c>
      <c r="L54" s="14">
        <f>INT(INDEX(属性规划!$T$5:$T$17,装备数值!$A54)*INDEX(L$5:L$12,$B54)*L$1)</f>
        <v>750</v>
      </c>
      <c r="M54" s="14">
        <f>INT(INDEX(属性规划!$T$5:$T$17,装备数值!$A54)*INDEX(M$5:M$12,$B54)*M$1)</f>
        <v>0</v>
      </c>
      <c r="X54" s="14">
        <f>INT(INDEX(属性规划!$U$4:$U$17,装备数值!$A54+1)*INDEX(X$5:X$12,$B54)*X$1)</f>
        <v>0</v>
      </c>
      <c r="Y54" s="14">
        <f>INT(INDEX(属性规划!$U$4:$U$17,装备数值!$A54+1)*INDEX(Y$5:Y$12,$B54)*Y$1)</f>
        <v>1687</v>
      </c>
      <c r="Z54" s="14">
        <f>INT(INDEX(属性规划!$U$4:$U$17,装备数值!$A54+1)*INDEX(Z$5:Z$12,$B54)*Z$1)</f>
        <v>0</v>
      </c>
      <c r="AA54" s="14">
        <f>INT(INDEX(属性规划!$U$4:$U$17,装备数值!$A54+1)*INDEX(AA$5:AA$12,$B54)*AA$1)</f>
        <v>0</v>
      </c>
      <c r="AB54" s="14">
        <f>INT(INDEX(属性规划!$U$4:$U$17,装备数值!$A54+1)*INDEX(AB$5:AB$12,$B54)*AB$1)</f>
        <v>0</v>
      </c>
      <c r="AC54" s="14">
        <f>INT(INDEX(属性规划!$U$4:$U$17,装备数值!$A54+1)*INDEX(AC$5:AC$12,$B54)*AC$1)</f>
        <v>112</v>
      </c>
      <c r="AD54" s="14">
        <f>INT(INDEX(属性规划!$U$4:$U$17,装备数值!$A54+1)*INDEX(AD$5:AD$12,$B54)*AD$1)</f>
        <v>0</v>
      </c>
      <c r="AE54" s="14">
        <f>INT(INDEX(属性规划!$U$4:$U$17,装备数值!$A54+1)*INDEX(AE$5:AE$12,$B54)*AE$1)</f>
        <v>0</v>
      </c>
      <c r="AF54" s="14">
        <f>INT(INDEX(属性规划!$U$4:$U$17,装备数值!$A54+1)*INDEX(AF$5:AF$12,$B54)*AF$1)</f>
        <v>112</v>
      </c>
      <c r="AG54" s="14">
        <f>INT(INDEX(属性规划!$U$4:$U$17,装备数值!$A54+1)*INDEX(AG$5:AG$12,$B54)*AG$1)</f>
        <v>0</v>
      </c>
      <c r="AH54" s="14">
        <f>INT(INDEX(属性规划!$U$4:$U$17,装备数值!$A54+1)*INDEX(AH$5:AH$12,$B54)*AH$1)</f>
        <v>0</v>
      </c>
      <c r="AN54" s="14">
        <v>37</v>
      </c>
      <c r="AO54" s="14">
        <v>370</v>
      </c>
      <c r="AP54" s="14">
        <v>5</v>
      </c>
      <c r="AQ54" s="18">
        <v>0.2</v>
      </c>
      <c r="AR54" s="14">
        <f t="shared" si="8"/>
        <v>11026</v>
      </c>
      <c r="AS54" s="14">
        <f t="shared" si="9"/>
        <v>83250</v>
      </c>
      <c r="AT54" s="14">
        <f t="shared" si="10"/>
        <v>5476</v>
      </c>
      <c r="AU54" s="14">
        <f t="shared" si="11"/>
        <v>111000</v>
      </c>
      <c r="AV54" s="14">
        <f t="shared" si="12"/>
        <v>2220</v>
      </c>
      <c r="AW54" s="14">
        <f t="shared" si="13"/>
        <v>525030</v>
      </c>
      <c r="AY54" s="14">
        <v>37</v>
      </c>
      <c r="AZ54" s="14">
        <v>74</v>
      </c>
      <c r="BA54" s="22">
        <v>0.69499999999999995</v>
      </c>
      <c r="BB54" s="22">
        <v>0.69499999999999995</v>
      </c>
      <c r="BG54" s="14">
        <v>2</v>
      </c>
      <c r="BH54" s="14">
        <v>1</v>
      </c>
      <c r="BI54" s="14">
        <v>1</v>
      </c>
      <c r="BJ54" s="14" t="str">
        <f t="shared" si="17"/>
        <v>atk</v>
      </c>
      <c r="BK54" s="14">
        <f t="shared" si="18"/>
        <v>1920</v>
      </c>
      <c r="BL54" s="14">
        <f t="shared" si="19"/>
        <v>1920</v>
      </c>
      <c r="BM54" s="14" t="str">
        <f t="shared" si="16"/>
        <v/>
      </c>
      <c r="BN54" s="14" t="str">
        <f t="shared" si="16"/>
        <v/>
      </c>
      <c r="BO54" s="14" t="str">
        <f t="shared" si="16"/>
        <v/>
      </c>
      <c r="BP54" s="14" t="str">
        <f t="shared" si="16"/>
        <v/>
      </c>
      <c r="BQ54" s="14" t="str">
        <f t="shared" si="16"/>
        <v/>
      </c>
      <c r="BR54" s="14" t="str">
        <f t="shared" si="16"/>
        <v/>
      </c>
      <c r="BS54" s="14" t="str">
        <f t="shared" si="16"/>
        <v/>
      </c>
      <c r="BT54" s="14" t="str">
        <f t="shared" si="16"/>
        <v/>
      </c>
      <c r="BU54" s="14" t="str">
        <f t="shared" si="16"/>
        <v/>
      </c>
      <c r="BV54" s="14" t="str">
        <f t="shared" si="16"/>
        <v/>
      </c>
      <c r="BW54" s="14" t="str">
        <f t="shared" si="16"/>
        <v/>
      </c>
      <c r="BX54" s="14" t="str">
        <f t="shared" si="16"/>
        <v/>
      </c>
    </row>
    <row r="55" spans="1:76" ht="16.5" x14ac:dyDescent="0.2">
      <c r="A55" s="14">
        <v>5</v>
      </c>
      <c r="B55" s="14">
        <v>3</v>
      </c>
      <c r="C55" s="14">
        <f>I55*INDEX(属性规划!$V$5:$V$17,装备数值!$A55)</f>
        <v>0</v>
      </c>
      <c r="D55" s="14">
        <f>J55*INDEX(属性规划!$V$5:$V$17,装备数值!$A55)</f>
        <v>0</v>
      </c>
      <c r="E55" s="14">
        <f>K55*INDEX(属性规划!$V$5:$V$17,装备数值!$A55)</f>
        <v>0</v>
      </c>
      <c r="F55" s="14">
        <f>L55*INDEX(属性规划!$V$5:$V$17,装备数值!$A55)</f>
        <v>33750</v>
      </c>
      <c r="G55" s="14">
        <f>M55*INDEX(属性规划!$V$5:$V$17,装备数值!$A55)</f>
        <v>675</v>
      </c>
      <c r="I55" s="14">
        <f>INT(INDEX(属性规划!$T$5:$T$17,装备数值!$A55)*INDEX(I$5:I$12,$B55)*I$1)</f>
        <v>0</v>
      </c>
      <c r="J55" s="14">
        <f>INT(INDEX(属性规划!$T$5:$T$17,装备数值!$A55)*INDEX(J$5:J$12,$B55)*J$1)</f>
        <v>0</v>
      </c>
      <c r="K55" s="14">
        <f>INT(INDEX(属性规划!$T$5:$T$17,装备数值!$A55)*INDEX(K$5:K$12,$B55)*K$1)</f>
        <v>0</v>
      </c>
      <c r="L55" s="14">
        <f>INT(INDEX(属性规划!$T$5:$T$17,装备数值!$A55)*INDEX(L$5:L$12,$B55)*L$1)</f>
        <v>450</v>
      </c>
      <c r="M55" s="14">
        <f>INT(INDEX(属性规划!$T$5:$T$17,装备数值!$A55)*INDEX(M$5:M$12,$B55)*M$1)</f>
        <v>9</v>
      </c>
      <c r="X55" s="14">
        <f>INT(INDEX(属性规划!$U$4:$U$17,装备数值!$A55+1)*INDEX(X$5:X$12,$B55)*X$1)</f>
        <v>0</v>
      </c>
      <c r="Y55" s="14">
        <f>INT(INDEX(属性规划!$U$4:$U$17,装备数值!$A55+1)*INDEX(Y$5:Y$12,$B55)*Y$1)</f>
        <v>0</v>
      </c>
      <c r="Z55" s="14">
        <f>INT(INDEX(属性规划!$U$4:$U$17,装备数值!$A55+1)*INDEX(Z$5:Z$12,$B55)*Z$1)</f>
        <v>112</v>
      </c>
      <c r="AA55" s="14">
        <f>INT(INDEX(属性规划!$U$4:$U$17,装备数值!$A55+1)*INDEX(AA$5:AA$12,$B55)*AA$1)</f>
        <v>0</v>
      </c>
      <c r="AB55" s="14">
        <f>INT(INDEX(属性规划!$U$4:$U$17,装备数值!$A55+1)*INDEX(AB$5:AB$12,$B55)*AB$1)</f>
        <v>0</v>
      </c>
      <c r="AC55" s="14">
        <f>INT(INDEX(属性规划!$U$4:$U$17,装备数值!$A55+1)*INDEX(AC$5:AC$12,$B55)*AC$1)</f>
        <v>112</v>
      </c>
      <c r="AD55" s="14">
        <f>INT(INDEX(属性规划!$U$4:$U$17,装备数值!$A55+1)*INDEX(AD$5:AD$12,$B55)*AD$1)</f>
        <v>112</v>
      </c>
      <c r="AE55" s="14">
        <f>INT(INDEX(属性规划!$U$4:$U$17,装备数值!$A55+1)*INDEX(AE$5:AE$12,$B55)*AE$1)</f>
        <v>0</v>
      </c>
      <c r="AF55" s="14">
        <f>INT(INDEX(属性规划!$U$4:$U$17,装备数值!$A55+1)*INDEX(AF$5:AF$12,$B55)*AF$1)</f>
        <v>0</v>
      </c>
      <c r="AG55" s="14">
        <f>INT(INDEX(属性规划!$U$4:$U$17,装备数值!$A55+1)*INDEX(AG$5:AG$12,$B55)*AG$1)</f>
        <v>0</v>
      </c>
      <c r="AH55" s="14">
        <f>INT(INDEX(属性规划!$U$4:$U$17,装备数值!$A55+1)*INDEX(AH$5:AH$12,$B55)*AH$1)</f>
        <v>0</v>
      </c>
      <c r="AN55" s="14">
        <v>38</v>
      </c>
      <c r="AO55" s="14">
        <v>380</v>
      </c>
      <c r="AP55" s="14">
        <v>5</v>
      </c>
      <c r="AQ55" s="18">
        <v>0.2</v>
      </c>
      <c r="AR55" s="14">
        <f t="shared" si="8"/>
        <v>11324</v>
      </c>
      <c r="AS55" s="14">
        <f t="shared" si="9"/>
        <v>85500</v>
      </c>
      <c r="AT55" s="14">
        <f t="shared" si="10"/>
        <v>5624</v>
      </c>
      <c r="AU55" s="14">
        <f t="shared" si="11"/>
        <v>114000</v>
      </c>
      <c r="AV55" s="14">
        <f t="shared" si="12"/>
        <v>2280</v>
      </c>
      <c r="AW55" s="14">
        <f t="shared" si="13"/>
        <v>539220</v>
      </c>
      <c r="AY55" s="14">
        <v>38</v>
      </c>
      <c r="AZ55" s="14">
        <v>76</v>
      </c>
      <c r="BA55" s="22">
        <v>0.73</v>
      </c>
      <c r="BB55" s="22">
        <v>0.73</v>
      </c>
      <c r="BG55" s="14">
        <v>2</v>
      </c>
      <c r="BH55" s="14">
        <v>2</v>
      </c>
      <c r="BI55" s="14">
        <v>2</v>
      </c>
      <c r="BJ55" s="14" t="str">
        <f t="shared" si="17"/>
        <v>hp</v>
      </c>
      <c r="BK55" s="14">
        <f t="shared" si="18"/>
        <v>14400</v>
      </c>
      <c r="BL55" s="14" t="str">
        <f t="shared" si="19"/>
        <v/>
      </c>
      <c r="BM55" s="14">
        <f t="shared" si="16"/>
        <v>14400</v>
      </c>
      <c r="BN55" s="14" t="str">
        <f t="shared" si="16"/>
        <v/>
      </c>
      <c r="BO55" s="14" t="str">
        <f t="shared" si="16"/>
        <v/>
      </c>
      <c r="BP55" s="14" t="str">
        <f t="shared" si="16"/>
        <v/>
      </c>
      <c r="BQ55" s="14" t="str">
        <f t="shared" si="16"/>
        <v/>
      </c>
      <c r="BR55" s="14" t="str">
        <f t="shared" si="16"/>
        <v/>
      </c>
      <c r="BS55" s="14" t="str">
        <f t="shared" si="16"/>
        <v/>
      </c>
      <c r="BT55" s="14" t="str">
        <f t="shared" si="16"/>
        <v/>
      </c>
      <c r="BU55" s="14" t="str">
        <f t="shared" si="16"/>
        <v/>
      </c>
      <c r="BV55" s="14" t="str">
        <f t="shared" si="16"/>
        <v/>
      </c>
      <c r="BW55" s="14" t="str">
        <f t="shared" si="16"/>
        <v/>
      </c>
      <c r="BX55" s="14" t="str">
        <f t="shared" si="16"/>
        <v/>
      </c>
    </row>
    <row r="56" spans="1:76" ht="16.5" x14ac:dyDescent="0.2">
      <c r="A56" s="14">
        <v>5</v>
      </c>
      <c r="B56" s="14">
        <v>4</v>
      </c>
      <c r="C56" s="14">
        <f>I56*INDEX(属性规划!$V$5:$V$17,装备数值!$A56)</f>
        <v>0</v>
      </c>
      <c r="D56" s="14">
        <f>J56*INDEX(属性规划!$V$5:$V$17,装备数值!$A56)</f>
        <v>33750</v>
      </c>
      <c r="E56" s="14">
        <f>K56*INDEX(属性规划!$V$5:$V$17,装备数值!$A56)</f>
        <v>0</v>
      </c>
      <c r="F56" s="14">
        <f>L56*INDEX(属性规划!$V$5:$V$17,装备数值!$A56)</f>
        <v>22500</v>
      </c>
      <c r="G56" s="14">
        <f>M56*INDEX(属性规划!$V$5:$V$17,装备数值!$A56)</f>
        <v>0</v>
      </c>
      <c r="I56" s="14">
        <f>INT(INDEX(属性规划!$T$5:$T$17,装备数值!$A56)*INDEX(I$5:I$12,$B56)*I$1)</f>
        <v>0</v>
      </c>
      <c r="J56" s="14">
        <f>INT(INDEX(属性规划!$T$5:$T$17,装备数值!$A56)*INDEX(J$5:J$12,$B56)*J$1)</f>
        <v>450</v>
      </c>
      <c r="K56" s="14">
        <f>INT(INDEX(属性规划!$T$5:$T$17,装备数值!$A56)*INDEX(K$5:K$12,$B56)*K$1)</f>
        <v>0</v>
      </c>
      <c r="L56" s="14">
        <f>INT(INDEX(属性规划!$T$5:$T$17,装备数值!$A56)*INDEX(L$5:L$12,$B56)*L$1)</f>
        <v>300</v>
      </c>
      <c r="M56" s="14">
        <f>INT(INDEX(属性规划!$T$5:$T$17,装备数值!$A56)*INDEX(M$5:M$12,$B56)*M$1)</f>
        <v>0</v>
      </c>
      <c r="X56" s="14">
        <f>INT(INDEX(属性规划!$U$4:$U$17,装备数值!$A56+1)*INDEX(X$5:X$12,$B56)*X$1)</f>
        <v>0</v>
      </c>
      <c r="Y56" s="14">
        <f>INT(INDEX(属性规划!$U$4:$U$17,装备数值!$A56+1)*INDEX(Y$5:Y$12,$B56)*Y$1)</f>
        <v>0</v>
      </c>
      <c r="Z56" s="14">
        <f>INT(INDEX(属性规划!$U$4:$U$17,装备数值!$A56+1)*INDEX(Z$5:Z$12,$B56)*Z$1)</f>
        <v>0</v>
      </c>
      <c r="AA56" s="14">
        <f>INT(INDEX(属性规划!$U$4:$U$17,装备数值!$A56+1)*INDEX(AA$5:AA$12,$B56)*AA$1)</f>
        <v>0</v>
      </c>
      <c r="AB56" s="14">
        <f>INT(INDEX(属性规划!$U$4:$U$17,装备数值!$A56+1)*INDEX(AB$5:AB$12,$B56)*AB$1)</f>
        <v>45</v>
      </c>
      <c r="AC56" s="14">
        <f>INT(INDEX(属性规划!$U$4:$U$17,装备数值!$A56+1)*INDEX(AC$5:AC$12,$B56)*AC$1)</f>
        <v>0</v>
      </c>
      <c r="AD56" s="14">
        <f>INT(INDEX(属性规划!$U$4:$U$17,装备数值!$A56+1)*INDEX(AD$5:AD$12,$B56)*AD$1)</f>
        <v>0</v>
      </c>
      <c r="AE56" s="14">
        <f>INT(INDEX(属性规划!$U$4:$U$17,装备数值!$A56+1)*INDEX(AE$5:AE$12,$B56)*AE$1)</f>
        <v>112</v>
      </c>
      <c r="AF56" s="14">
        <f>INT(INDEX(属性规划!$U$4:$U$17,装备数值!$A56+1)*INDEX(AF$5:AF$12,$B56)*AF$1)</f>
        <v>112</v>
      </c>
      <c r="AG56" s="14">
        <f>INT(INDEX(属性规划!$U$4:$U$17,装备数值!$A56+1)*INDEX(AG$5:AG$12,$B56)*AG$1)</f>
        <v>0</v>
      </c>
      <c r="AH56" s="14">
        <f>INT(INDEX(属性规划!$U$4:$U$17,装备数值!$A56+1)*INDEX(AH$5:AH$12,$B56)*AH$1)</f>
        <v>0</v>
      </c>
      <c r="AN56" s="14">
        <v>39</v>
      </c>
      <c r="AO56" s="14">
        <v>390</v>
      </c>
      <c r="AP56" s="14">
        <v>5</v>
      </c>
      <c r="AQ56" s="18">
        <v>0.2</v>
      </c>
      <c r="AR56" s="14">
        <f t="shared" si="8"/>
        <v>11622</v>
      </c>
      <c r="AS56" s="14">
        <f t="shared" si="9"/>
        <v>87750</v>
      </c>
      <c r="AT56" s="14">
        <f t="shared" si="10"/>
        <v>5772</v>
      </c>
      <c r="AU56" s="14">
        <f t="shared" si="11"/>
        <v>117000</v>
      </c>
      <c r="AV56" s="14">
        <f t="shared" si="12"/>
        <v>2340</v>
      </c>
      <c r="AW56" s="14">
        <f t="shared" si="13"/>
        <v>553410</v>
      </c>
      <c r="AY56" s="14">
        <v>39</v>
      </c>
      <c r="AZ56" s="14">
        <v>78</v>
      </c>
      <c r="BA56" s="22">
        <v>0.76500000000000001</v>
      </c>
      <c r="BB56" s="22">
        <v>0.76500000000000001</v>
      </c>
      <c r="BG56" s="14">
        <v>2</v>
      </c>
      <c r="BH56" s="14">
        <v>3</v>
      </c>
      <c r="BI56" s="14">
        <v>6</v>
      </c>
      <c r="BJ56" s="14" t="str">
        <f t="shared" si="17"/>
        <v>crit</v>
      </c>
      <c r="BK56" s="14">
        <f t="shared" si="18"/>
        <v>250</v>
      </c>
      <c r="BL56" s="14" t="str">
        <f t="shared" si="19"/>
        <v/>
      </c>
      <c r="BM56" s="14" t="str">
        <f t="shared" si="16"/>
        <v/>
      </c>
      <c r="BN56" s="14" t="str">
        <f t="shared" si="16"/>
        <v/>
      </c>
      <c r="BO56" s="14" t="str">
        <f t="shared" si="16"/>
        <v/>
      </c>
      <c r="BP56" s="14" t="str">
        <f t="shared" si="16"/>
        <v/>
      </c>
      <c r="BQ56" s="14">
        <f t="shared" si="16"/>
        <v>250</v>
      </c>
      <c r="BR56" s="14" t="str">
        <f t="shared" si="16"/>
        <v/>
      </c>
      <c r="BS56" s="14" t="str">
        <f t="shared" si="16"/>
        <v/>
      </c>
      <c r="BT56" s="14" t="str">
        <f t="shared" si="16"/>
        <v/>
      </c>
      <c r="BU56" s="14" t="str">
        <f t="shared" si="16"/>
        <v/>
      </c>
      <c r="BV56" s="14" t="str">
        <f t="shared" si="16"/>
        <v/>
      </c>
      <c r="BW56" s="14" t="str">
        <f t="shared" si="16"/>
        <v/>
      </c>
      <c r="BX56" s="14" t="str">
        <f t="shared" si="16"/>
        <v/>
      </c>
    </row>
    <row r="57" spans="1:76" ht="16.5" x14ac:dyDescent="0.2">
      <c r="A57" s="14">
        <v>5</v>
      </c>
      <c r="B57" s="14">
        <v>5</v>
      </c>
      <c r="C57" s="14">
        <f>I57*INDEX(属性规划!$V$5:$V$17,装备数值!$A57)</f>
        <v>0</v>
      </c>
      <c r="D57" s="14">
        <f>J57*INDEX(属性规划!$V$5:$V$17,装备数值!$A57)</f>
        <v>33750</v>
      </c>
      <c r="E57" s="14">
        <f>K57*INDEX(属性规划!$V$5:$V$17,装备数值!$A57)</f>
        <v>1125</v>
      </c>
      <c r="F57" s="14">
        <f>L57*INDEX(属性规划!$V$5:$V$17,装备数值!$A57)</f>
        <v>0</v>
      </c>
      <c r="G57" s="14">
        <f>M57*INDEX(属性规划!$V$5:$V$17,装备数值!$A57)</f>
        <v>0</v>
      </c>
      <c r="I57" s="14">
        <f>INT(INDEX(属性规划!$T$5:$T$17,装备数值!$A57)*INDEX(I$5:I$12,$B57)*I$1)</f>
        <v>0</v>
      </c>
      <c r="J57" s="14">
        <f>INT(INDEX(属性规划!$T$5:$T$17,装备数值!$A57)*INDEX(J$5:J$12,$B57)*J$1)</f>
        <v>450</v>
      </c>
      <c r="K57" s="14">
        <f>INT(INDEX(属性规划!$T$5:$T$17,装备数值!$A57)*INDEX(K$5:K$12,$B57)*K$1)</f>
        <v>15</v>
      </c>
      <c r="L57" s="14">
        <f>INT(INDEX(属性规划!$T$5:$T$17,装备数值!$A57)*INDEX(L$5:L$12,$B57)*L$1)</f>
        <v>0</v>
      </c>
      <c r="M57" s="14">
        <f>INT(INDEX(属性规划!$T$5:$T$17,装备数值!$A57)*INDEX(M$5:M$12,$B57)*M$1)</f>
        <v>0</v>
      </c>
      <c r="X57" s="14">
        <f>INT(INDEX(属性规划!$U$4:$U$17,装备数值!$A57+1)*INDEX(X$5:X$12,$B57)*X$1)</f>
        <v>0</v>
      </c>
      <c r="Y57" s="14">
        <f>INT(INDEX(属性规划!$U$4:$U$17,装备数值!$A57+1)*INDEX(Y$5:Y$12,$B57)*Y$1)</f>
        <v>0</v>
      </c>
      <c r="Z57" s="14">
        <f>INT(INDEX(属性规划!$U$4:$U$17,装备数值!$A57+1)*INDEX(Z$5:Z$12,$B57)*Z$1)</f>
        <v>112</v>
      </c>
      <c r="AA57" s="14">
        <f>INT(INDEX(属性规划!$U$4:$U$17,装备数值!$A57+1)*INDEX(AA$5:AA$12,$B57)*AA$1)</f>
        <v>0</v>
      </c>
      <c r="AB57" s="14">
        <f>INT(INDEX(属性规划!$U$4:$U$17,装备数值!$A57+1)*INDEX(AB$5:AB$12,$B57)*AB$1)</f>
        <v>0</v>
      </c>
      <c r="AC57" s="14">
        <f>INT(INDEX(属性规划!$U$4:$U$17,装备数值!$A57+1)*INDEX(AC$5:AC$12,$B57)*AC$1)</f>
        <v>0</v>
      </c>
      <c r="AD57" s="14">
        <f>INT(INDEX(属性规划!$U$4:$U$17,装备数值!$A57+1)*INDEX(AD$5:AD$12,$B57)*AD$1)</f>
        <v>112</v>
      </c>
      <c r="AE57" s="14">
        <f>INT(INDEX(属性规划!$U$4:$U$17,装备数值!$A57+1)*INDEX(AE$5:AE$12,$B57)*AE$1)</f>
        <v>112</v>
      </c>
      <c r="AF57" s="14">
        <f>INT(INDEX(属性规划!$U$4:$U$17,装备数值!$A57+1)*INDEX(AF$5:AF$12,$B57)*AF$1)</f>
        <v>0</v>
      </c>
      <c r="AG57" s="14">
        <f>INT(INDEX(属性规划!$U$4:$U$17,装备数值!$A57+1)*INDEX(AG$5:AG$12,$B57)*AG$1)</f>
        <v>0</v>
      </c>
      <c r="AH57" s="14">
        <f>INT(INDEX(属性规划!$U$4:$U$17,装备数值!$A57+1)*INDEX(AH$5:AH$12,$B57)*AH$1)</f>
        <v>0</v>
      </c>
      <c r="AN57" s="14">
        <v>40</v>
      </c>
      <c r="AO57" s="14">
        <v>400</v>
      </c>
      <c r="AP57" s="14">
        <v>6</v>
      </c>
      <c r="AQ57" s="18">
        <v>0.2</v>
      </c>
      <c r="AR57" s="14">
        <f t="shared" si="8"/>
        <v>14400</v>
      </c>
      <c r="AS57" s="14">
        <f t="shared" si="9"/>
        <v>108000</v>
      </c>
      <c r="AT57" s="14">
        <f t="shared" si="10"/>
        <v>7200</v>
      </c>
      <c r="AU57" s="14">
        <f t="shared" si="11"/>
        <v>144000</v>
      </c>
      <c r="AV57" s="14">
        <f t="shared" si="12"/>
        <v>2720</v>
      </c>
      <c r="AW57" s="14">
        <f t="shared" si="13"/>
        <v>676000</v>
      </c>
      <c r="AY57" s="14">
        <v>40</v>
      </c>
      <c r="AZ57" s="14">
        <v>80</v>
      </c>
      <c r="BA57" s="22">
        <v>0.8</v>
      </c>
      <c r="BB57" s="22">
        <v>0.8</v>
      </c>
      <c r="BG57" s="14">
        <v>2</v>
      </c>
      <c r="BH57" s="14">
        <v>4</v>
      </c>
      <c r="BI57" s="14">
        <v>9</v>
      </c>
      <c r="BJ57" s="14" t="str">
        <f t="shared" si="17"/>
        <v>dash</v>
      </c>
      <c r="BK57" s="14">
        <f t="shared" si="18"/>
        <v>250</v>
      </c>
      <c r="BL57" s="14" t="str">
        <f t="shared" si="19"/>
        <v/>
      </c>
      <c r="BM57" s="14" t="str">
        <f t="shared" si="16"/>
        <v/>
      </c>
      <c r="BN57" s="14" t="str">
        <f t="shared" si="16"/>
        <v/>
      </c>
      <c r="BO57" s="14" t="str">
        <f t="shared" si="16"/>
        <v/>
      </c>
      <c r="BP57" s="14" t="str">
        <f t="shared" si="16"/>
        <v/>
      </c>
      <c r="BQ57" s="14" t="str">
        <f t="shared" si="16"/>
        <v/>
      </c>
      <c r="BR57" s="14" t="str">
        <f t="shared" si="16"/>
        <v/>
      </c>
      <c r="BS57" s="14" t="str">
        <f t="shared" si="16"/>
        <v/>
      </c>
      <c r="BT57" s="14">
        <f t="shared" si="16"/>
        <v>250</v>
      </c>
      <c r="BU57" s="14" t="str">
        <f t="shared" si="16"/>
        <v/>
      </c>
      <c r="BV57" s="14" t="str">
        <f t="shared" si="16"/>
        <v/>
      </c>
      <c r="BW57" s="14" t="str">
        <f t="shared" si="16"/>
        <v/>
      </c>
      <c r="BX57" s="14" t="str">
        <f t="shared" si="16"/>
        <v/>
      </c>
    </row>
    <row r="58" spans="1:76" ht="16.5" x14ac:dyDescent="0.2">
      <c r="A58" s="14">
        <v>5</v>
      </c>
      <c r="B58" s="14">
        <v>6</v>
      </c>
      <c r="C58" s="14">
        <f>I58*INDEX(属性规划!$V$5:$V$17,装备数值!$A58)</f>
        <v>0</v>
      </c>
      <c r="D58" s="14">
        <f>J58*INDEX(属性规划!$V$5:$V$17,装备数值!$A58)</f>
        <v>0</v>
      </c>
      <c r="E58" s="14">
        <f>K58*INDEX(属性规划!$V$5:$V$17,装备数值!$A58)</f>
        <v>1650</v>
      </c>
      <c r="F58" s="14">
        <f>L58*INDEX(属性规划!$V$5:$V$17,装备数值!$A58)</f>
        <v>0</v>
      </c>
      <c r="G58" s="14">
        <f>M58*INDEX(属性规划!$V$5:$V$17,装备数值!$A58)</f>
        <v>675</v>
      </c>
      <c r="I58" s="14">
        <f>INT(INDEX(属性规划!$T$5:$T$17,装备数值!$A58)*INDEX(I$5:I$12,$B58)*I$1)</f>
        <v>0</v>
      </c>
      <c r="J58" s="14">
        <f>INT(INDEX(属性规划!$T$5:$T$17,装备数值!$A58)*INDEX(J$5:J$12,$B58)*J$1)</f>
        <v>0</v>
      </c>
      <c r="K58" s="14">
        <f>INT(INDEX(属性规划!$T$5:$T$17,装备数值!$A58)*INDEX(K$5:K$12,$B58)*K$1)</f>
        <v>22</v>
      </c>
      <c r="L58" s="14">
        <f>INT(INDEX(属性规划!$T$5:$T$17,装备数值!$A58)*INDEX(L$5:L$12,$B58)*L$1)</f>
        <v>0</v>
      </c>
      <c r="M58" s="14">
        <f>INT(INDEX(属性规划!$T$5:$T$17,装备数值!$A58)*INDEX(M$5:M$12,$B58)*M$1)</f>
        <v>9</v>
      </c>
      <c r="X58" s="14">
        <f>INT(INDEX(属性规划!$U$4:$U$17,装备数值!$A58+1)*INDEX(X$5:X$12,$B58)*X$1)</f>
        <v>0</v>
      </c>
      <c r="Y58" s="14">
        <f>INT(INDEX(属性规划!$U$4:$U$17,装备数值!$A58+1)*INDEX(Y$5:Y$12,$B58)*Y$1)</f>
        <v>0</v>
      </c>
      <c r="Z58" s="14">
        <f>INT(INDEX(属性规划!$U$4:$U$17,装备数值!$A58+1)*INDEX(Z$5:Z$12,$B58)*Z$1)</f>
        <v>0</v>
      </c>
      <c r="AA58" s="14">
        <f>INT(INDEX(属性规划!$U$4:$U$17,装备数值!$A58+1)*INDEX(AA$5:AA$12,$B58)*AA$1)</f>
        <v>0</v>
      </c>
      <c r="AB58" s="14">
        <f>INT(INDEX(属性规划!$U$4:$U$17,装备数值!$A58+1)*INDEX(AB$5:AB$12,$B58)*AB$1)</f>
        <v>45</v>
      </c>
      <c r="AC58" s="14">
        <f>INT(INDEX(属性规划!$U$4:$U$17,装备数值!$A58+1)*INDEX(AC$5:AC$12,$B58)*AC$1)</f>
        <v>0</v>
      </c>
      <c r="AD58" s="14">
        <f>INT(INDEX(属性规划!$U$4:$U$17,装备数值!$A58+1)*INDEX(AD$5:AD$12,$B58)*AD$1)</f>
        <v>112</v>
      </c>
      <c r="AE58" s="14">
        <f>INT(INDEX(属性规划!$U$4:$U$17,装备数值!$A58+1)*INDEX(AE$5:AE$12,$B58)*AE$1)</f>
        <v>0</v>
      </c>
      <c r="AF58" s="14">
        <f>INT(INDEX(属性规划!$U$4:$U$17,装备数值!$A58+1)*INDEX(AF$5:AF$12,$B58)*AF$1)</f>
        <v>112</v>
      </c>
      <c r="AG58" s="14">
        <f>INT(INDEX(属性规划!$U$4:$U$17,装备数值!$A58+1)*INDEX(AG$5:AG$12,$B58)*AG$1)</f>
        <v>0</v>
      </c>
      <c r="AH58" s="14">
        <f>INT(INDEX(属性规划!$U$4:$U$17,装备数值!$A58+1)*INDEX(AH$5:AH$12,$B58)*AH$1)</f>
        <v>0</v>
      </c>
      <c r="AN58" s="14">
        <v>41</v>
      </c>
      <c r="AO58" s="14">
        <v>410</v>
      </c>
      <c r="AP58" s="14">
        <v>6</v>
      </c>
      <c r="AQ58" s="18">
        <v>0.2</v>
      </c>
      <c r="AR58" s="14">
        <f t="shared" si="8"/>
        <v>14760</v>
      </c>
      <c r="AS58" s="14">
        <f t="shared" si="9"/>
        <v>110700</v>
      </c>
      <c r="AT58" s="14">
        <f t="shared" si="10"/>
        <v>7380</v>
      </c>
      <c r="AU58" s="14">
        <f t="shared" si="11"/>
        <v>147600</v>
      </c>
      <c r="AV58" s="14">
        <f t="shared" si="12"/>
        <v>2788</v>
      </c>
      <c r="AW58" s="14">
        <f t="shared" si="13"/>
        <v>692900</v>
      </c>
      <c r="AY58" s="14">
        <v>41</v>
      </c>
      <c r="AZ58" s="14">
        <v>82</v>
      </c>
      <c r="BA58" s="22">
        <v>0.83499999999999996</v>
      </c>
      <c r="BB58" s="22">
        <v>0.83499999999999996</v>
      </c>
      <c r="BG58" s="14">
        <v>3</v>
      </c>
      <c r="BH58" s="14">
        <v>1</v>
      </c>
      <c r="BI58" s="14">
        <v>2</v>
      </c>
      <c r="BJ58" s="14" t="str">
        <f t="shared" si="17"/>
        <v>hp</v>
      </c>
      <c r="BK58" s="14">
        <f t="shared" si="18"/>
        <v>18000</v>
      </c>
      <c r="BL58" s="14" t="str">
        <f t="shared" si="19"/>
        <v/>
      </c>
      <c r="BM58" s="14">
        <f t="shared" si="16"/>
        <v>18000</v>
      </c>
      <c r="BN58" s="14" t="str">
        <f t="shared" si="16"/>
        <v/>
      </c>
      <c r="BO58" s="14" t="str">
        <f t="shared" si="16"/>
        <v/>
      </c>
      <c r="BP58" s="14" t="str">
        <f t="shared" si="16"/>
        <v/>
      </c>
      <c r="BQ58" s="14" t="str">
        <f t="shared" si="16"/>
        <v/>
      </c>
      <c r="BR58" s="14" t="str">
        <f t="shared" si="16"/>
        <v/>
      </c>
      <c r="BS58" s="14" t="str">
        <f t="shared" si="16"/>
        <v/>
      </c>
      <c r="BT58" s="14" t="str">
        <f t="shared" si="16"/>
        <v/>
      </c>
      <c r="BU58" s="14" t="str">
        <f t="shared" si="16"/>
        <v/>
      </c>
      <c r="BV58" s="14" t="str">
        <f t="shared" si="16"/>
        <v/>
      </c>
      <c r="BW58" s="14" t="str">
        <f t="shared" si="16"/>
        <v/>
      </c>
      <c r="BX58" s="14" t="str">
        <f t="shared" si="16"/>
        <v/>
      </c>
    </row>
    <row r="59" spans="1:76" ht="16.5" x14ac:dyDescent="0.2">
      <c r="A59" s="14">
        <v>5</v>
      </c>
      <c r="B59" s="14">
        <v>7</v>
      </c>
      <c r="C59" s="14">
        <f>I59*INDEX(属性规划!$V$5:$V$17,装备数值!$A59)</f>
        <v>2775</v>
      </c>
      <c r="D59" s="14">
        <f>J59*INDEX(属性规划!$V$5:$V$17,装备数值!$A59)</f>
        <v>0</v>
      </c>
      <c r="E59" s="14">
        <f>K59*INDEX(属性规划!$V$5:$V$17,装备数值!$A59)</f>
        <v>2250</v>
      </c>
      <c r="F59" s="14">
        <f>L59*INDEX(属性规划!$V$5:$V$17,装备数值!$A59)</f>
        <v>0</v>
      </c>
      <c r="G59" s="14">
        <f>M59*INDEX(属性规划!$V$5:$V$17,装备数值!$A59)</f>
        <v>0</v>
      </c>
      <c r="I59" s="14">
        <f>INT(INDEX(属性规划!$T$5:$T$17,装备数值!$A59)*INDEX(I$5:I$12,$B59)*I$1)</f>
        <v>37</v>
      </c>
      <c r="J59" s="14">
        <f>INT(INDEX(属性规划!$T$5:$T$17,装备数值!$A59)*INDEX(J$5:J$12,$B59)*J$1)</f>
        <v>0</v>
      </c>
      <c r="K59" s="14">
        <f>INT(INDEX(属性规划!$T$5:$T$17,装备数值!$A59)*INDEX(K$5:K$12,$B59)*K$1)</f>
        <v>30</v>
      </c>
      <c r="L59" s="14">
        <f>INT(INDEX(属性规划!$T$5:$T$17,装备数值!$A59)*INDEX(L$5:L$12,$B59)*L$1)</f>
        <v>0</v>
      </c>
      <c r="M59" s="14">
        <f>INT(INDEX(属性规划!$T$5:$T$17,装备数值!$A59)*INDEX(M$5:M$12,$B59)*M$1)</f>
        <v>0</v>
      </c>
      <c r="X59" s="14">
        <f>INT(INDEX(属性规划!$U$4:$U$17,装备数值!$A59+1)*INDEX(X$5:X$12,$B59)*X$1)</f>
        <v>225</v>
      </c>
      <c r="Y59" s="14">
        <f>INT(INDEX(属性规划!$U$4:$U$17,装备数值!$A59+1)*INDEX(Y$5:Y$12,$B59)*Y$1)</f>
        <v>1687</v>
      </c>
      <c r="Z59" s="14">
        <f>INT(INDEX(属性规划!$U$4:$U$17,装备数值!$A59+1)*INDEX(Z$5:Z$12,$B59)*Z$1)</f>
        <v>0</v>
      </c>
      <c r="AA59" s="14">
        <f>INT(INDEX(属性规划!$U$4:$U$17,装备数值!$A59+1)*INDEX(AA$5:AA$12,$B59)*AA$1)</f>
        <v>0</v>
      </c>
      <c r="AB59" s="14">
        <f>INT(INDEX(属性规划!$U$4:$U$17,装备数值!$A59+1)*INDEX(AB$5:AB$12,$B59)*AB$1)</f>
        <v>0</v>
      </c>
      <c r="AC59" s="14">
        <f>INT(INDEX(属性规划!$U$4:$U$17,装备数值!$A59+1)*INDEX(AC$5:AC$12,$B59)*AC$1)</f>
        <v>0</v>
      </c>
      <c r="AD59" s="14">
        <f>INT(INDEX(属性规划!$U$4:$U$17,装备数值!$A59+1)*INDEX(AD$5:AD$12,$B59)*AD$1)</f>
        <v>0</v>
      </c>
      <c r="AE59" s="14">
        <f>INT(INDEX(属性规划!$U$4:$U$17,装备数值!$A59+1)*INDEX(AE$5:AE$12,$B59)*AE$1)</f>
        <v>0</v>
      </c>
      <c r="AF59" s="14">
        <f>INT(INDEX(属性规划!$U$4:$U$17,装备数值!$A59+1)*INDEX(AF$5:AF$12,$B59)*AF$1)</f>
        <v>0</v>
      </c>
      <c r="AG59" s="14">
        <f>INT(INDEX(属性规划!$U$4:$U$17,装备数值!$A59+1)*INDEX(AG$5:AG$12,$B59)*AG$1)</f>
        <v>1</v>
      </c>
      <c r="AH59" s="14">
        <f>INT(INDEX(属性规划!$U$4:$U$17,装备数值!$A59+1)*INDEX(AH$5:AH$12,$B59)*AH$1)</f>
        <v>0</v>
      </c>
      <c r="AN59" s="14">
        <v>42</v>
      </c>
      <c r="AO59" s="14">
        <v>420</v>
      </c>
      <c r="AP59" s="14">
        <v>6</v>
      </c>
      <c r="AQ59" s="18">
        <v>0.2</v>
      </c>
      <c r="AR59" s="14">
        <f t="shared" si="8"/>
        <v>15120</v>
      </c>
      <c r="AS59" s="14">
        <f t="shared" si="9"/>
        <v>113400</v>
      </c>
      <c r="AT59" s="14">
        <f t="shared" si="10"/>
        <v>7560</v>
      </c>
      <c r="AU59" s="14">
        <f t="shared" si="11"/>
        <v>151200</v>
      </c>
      <c r="AV59" s="14">
        <f t="shared" si="12"/>
        <v>2856</v>
      </c>
      <c r="AW59" s="14">
        <f t="shared" si="13"/>
        <v>709800</v>
      </c>
      <c r="AY59" s="14">
        <v>42</v>
      </c>
      <c r="AZ59" s="14">
        <v>84</v>
      </c>
      <c r="BA59" s="22">
        <v>0.87</v>
      </c>
      <c r="BB59" s="22">
        <v>0.87</v>
      </c>
      <c r="BG59" s="14">
        <v>3</v>
      </c>
      <c r="BH59" s="14">
        <v>2</v>
      </c>
      <c r="BI59" s="14">
        <v>3</v>
      </c>
      <c r="BJ59" s="14" t="str">
        <f t="shared" si="17"/>
        <v>def</v>
      </c>
      <c r="BK59" s="14">
        <f t="shared" si="18"/>
        <v>1200</v>
      </c>
      <c r="BL59" s="14" t="str">
        <f t="shared" si="19"/>
        <v/>
      </c>
      <c r="BM59" s="14" t="str">
        <f t="shared" si="16"/>
        <v/>
      </c>
      <c r="BN59" s="14">
        <f t="shared" si="16"/>
        <v>1200</v>
      </c>
      <c r="BO59" s="14" t="str">
        <f t="shared" si="16"/>
        <v/>
      </c>
      <c r="BP59" s="14" t="str">
        <f t="shared" si="16"/>
        <v/>
      </c>
      <c r="BQ59" s="14" t="str">
        <f t="shared" si="16"/>
        <v/>
      </c>
      <c r="BR59" s="14" t="str">
        <f t="shared" si="16"/>
        <v/>
      </c>
      <c r="BS59" s="14" t="str">
        <f t="shared" si="16"/>
        <v/>
      </c>
      <c r="BT59" s="14" t="str">
        <f t="shared" si="16"/>
        <v/>
      </c>
      <c r="BU59" s="14" t="str">
        <f t="shared" si="16"/>
        <v/>
      </c>
      <c r="BV59" s="14" t="str">
        <f t="shared" si="16"/>
        <v/>
      </c>
      <c r="BW59" s="14" t="str">
        <f t="shared" si="16"/>
        <v/>
      </c>
      <c r="BX59" s="14" t="str">
        <f t="shared" si="16"/>
        <v/>
      </c>
    </row>
    <row r="60" spans="1:76" ht="16.5" x14ac:dyDescent="0.2">
      <c r="A60" s="14">
        <v>5</v>
      </c>
      <c r="B60" s="14">
        <v>8</v>
      </c>
      <c r="C60" s="14">
        <f>I60*INDEX(属性规划!$V$5:$V$17,装备数值!$A60)</f>
        <v>2775</v>
      </c>
      <c r="D60" s="14">
        <f>J60*INDEX(属性规划!$V$5:$V$17,装备数值!$A60)</f>
        <v>0</v>
      </c>
      <c r="E60" s="14">
        <f>K60*INDEX(属性规划!$V$5:$V$17,装备数值!$A60)</f>
        <v>0</v>
      </c>
      <c r="F60" s="14">
        <f>L60*INDEX(属性规划!$V$5:$V$17,装备数值!$A60)</f>
        <v>0</v>
      </c>
      <c r="G60" s="14">
        <f>M60*INDEX(属性规划!$V$5:$V$17,装备数值!$A60)</f>
        <v>900</v>
      </c>
      <c r="I60" s="14">
        <f>INT(INDEX(属性规划!$T$5:$T$17,装备数值!$A60)*INDEX(I$5:I$12,$B60)*I$1)</f>
        <v>37</v>
      </c>
      <c r="J60" s="14">
        <f>INT(INDEX(属性规划!$T$5:$T$17,装备数值!$A60)*INDEX(J$5:J$12,$B60)*J$1)</f>
        <v>0</v>
      </c>
      <c r="K60" s="14">
        <f>INT(INDEX(属性规划!$T$5:$T$17,装备数值!$A60)*INDEX(K$5:K$12,$B60)*K$1)</f>
        <v>0</v>
      </c>
      <c r="L60" s="14">
        <f>INT(INDEX(属性规划!$T$5:$T$17,装备数值!$A60)*INDEX(L$5:L$12,$B60)*L$1)</f>
        <v>0</v>
      </c>
      <c r="M60" s="14">
        <f>INT(INDEX(属性规划!$T$5:$T$17,装备数值!$A60)*INDEX(M$5:M$12,$B60)*M$1)</f>
        <v>12</v>
      </c>
      <c r="X60" s="14">
        <f>INT(INDEX(属性规划!$U$4:$U$17,装备数值!$A60+1)*INDEX(X$5:X$12,$B60)*X$1)</f>
        <v>225</v>
      </c>
      <c r="Y60" s="14">
        <f>INT(INDEX(属性规划!$U$4:$U$17,装备数值!$A60+1)*INDEX(Y$5:Y$12,$B60)*Y$1)</f>
        <v>0</v>
      </c>
      <c r="Z60" s="14">
        <f>INT(INDEX(属性规划!$U$4:$U$17,装备数值!$A60+1)*INDEX(Z$5:Z$12,$B60)*Z$1)</f>
        <v>0</v>
      </c>
      <c r="AA60" s="14">
        <f>INT(INDEX(属性规划!$U$4:$U$17,装备数值!$A60+1)*INDEX(AA$5:AA$12,$B60)*AA$1)</f>
        <v>2250</v>
      </c>
      <c r="AB60" s="14">
        <f>INT(INDEX(属性规划!$U$4:$U$17,装备数值!$A60+1)*INDEX(AB$5:AB$12,$B60)*AB$1)</f>
        <v>0</v>
      </c>
      <c r="AC60" s="14">
        <f>INT(INDEX(属性规划!$U$4:$U$17,装备数值!$A60+1)*INDEX(AC$5:AC$12,$B60)*AC$1)</f>
        <v>0</v>
      </c>
      <c r="AD60" s="14">
        <f>INT(INDEX(属性规划!$U$4:$U$17,装备数值!$A60+1)*INDEX(AD$5:AD$12,$B60)*AD$1)</f>
        <v>0</v>
      </c>
      <c r="AE60" s="14">
        <f>INT(INDEX(属性规划!$U$4:$U$17,装备数值!$A60+1)*INDEX(AE$5:AE$12,$B60)*AE$1)</f>
        <v>0</v>
      </c>
      <c r="AF60" s="14">
        <f>INT(INDEX(属性规划!$U$4:$U$17,装备数值!$A60+1)*INDEX(AF$5:AF$12,$B60)*AF$1)</f>
        <v>0</v>
      </c>
      <c r="AG60" s="14">
        <f>INT(INDEX(属性规划!$U$4:$U$17,装备数值!$A60+1)*INDEX(AG$5:AG$12,$B60)*AG$1)</f>
        <v>0</v>
      </c>
      <c r="AH60" s="14">
        <f>INT(INDEX(属性规划!$U$4:$U$17,装备数值!$A60+1)*INDEX(AH$5:AH$12,$B60)*AH$1)</f>
        <v>1</v>
      </c>
      <c r="AN60" s="14">
        <v>43</v>
      </c>
      <c r="AO60" s="14">
        <v>430</v>
      </c>
      <c r="AP60" s="14">
        <v>6</v>
      </c>
      <c r="AQ60" s="18">
        <v>0.2</v>
      </c>
      <c r="AR60" s="14">
        <f t="shared" si="8"/>
        <v>15480</v>
      </c>
      <c r="AS60" s="14">
        <f t="shared" si="9"/>
        <v>116100</v>
      </c>
      <c r="AT60" s="14">
        <f t="shared" si="10"/>
        <v>7740</v>
      </c>
      <c r="AU60" s="14">
        <f t="shared" si="11"/>
        <v>154800</v>
      </c>
      <c r="AV60" s="14">
        <f t="shared" si="12"/>
        <v>2924</v>
      </c>
      <c r="AW60" s="14">
        <f t="shared" si="13"/>
        <v>726700</v>
      </c>
      <c r="AY60" s="14">
        <v>43</v>
      </c>
      <c r="AZ60" s="14">
        <v>86</v>
      </c>
      <c r="BA60" s="22">
        <v>0.90500000000000003</v>
      </c>
      <c r="BB60" s="22">
        <v>0.90500000000000003</v>
      </c>
      <c r="BG60" s="14">
        <v>3</v>
      </c>
      <c r="BH60" s="14">
        <v>3</v>
      </c>
      <c r="BI60" s="14">
        <v>7</v>
      </c>
      <c r="BJ60" s="14" t="str">
        <f t="shared" si="17"/>
        <v>deCrit</v>
      </c>
      <c r="BK60" s="14">
        <f t="shared" si="18"/>
        <v>250</v>
      </c>
      <c r="BL60" s="14" t="str">
        <f t="shared" si="19"/>
        <v/>
      </c>
      <c r="BM60" s="14" t="str">
        <f t="shared" si="16"/>
        <v/>
      </c>
      <c r="BN60" s="14" t="str">
        <f t="shared" si="16"/>
        <v/>
      </c>
      <c r="BO60" s="14" t="str">
        <f t="shared" si="16"/>
        <v/>
      </c>
      <c r="BP60" s="14" t="str">
        <f t="shared" si="16"/>
        <v/>
      </c>
      <c r="BQ60" s="14" t="str">
        <f t="shared" si="16"/>
        <v/>
      </c>
      <c r="BR60" s="14">
        <f t="shared" si="16"/>
        <v>250</v>
      </c>
      <c r="BS60" s="14" t="str">
        <f t="shared" si="16"/>
        <v/>
      </c>
      <c r="BT60" s="14" t="str">
        <f t="shared" si="16"/>
        <v/>
      </c>
      <c r="BU60" s="14" t="str">
        <f t="shared" si="16"/>
        <v/>
      </c>
      <c r="BV60" s="14" t="str">
        <f t="shared" si="16"/>
        <v/>
      </c>
      <c r="BW60" s="14" t="str">
        <f t="shared" si="16"/>
        <v/>
      </c>
      <c r="BX60" s="14" t="str">
        <f t="shared" si="16"/>
        <v/>
      </c>
    </row>
    <row r="61" spans="1:76" ht="16.5" x14ac:dyDescent="0.2">
      <c r="A61" s="14">
        <v>6</v>
      </c>
      <c r="B61" s="14">
        <v>1</v>
      </c>
      <c r="C61" s="14">
        <f>I61*INDEX(属性规划!$V$5:$V$17,装备数值!$A61)</f>
        <v>9000</v>
      </c>
      <c r="D61" s="14">
        <f>J61*INDEX(属性规划!$V$5:$V$17,装备数值!$A61)</f>
        <v>27000</v>
      </c>
      <c r="E61" s="14">
        <f>K61*INDEX(属性规划!$V$5:$V$17,装备数值!$A61)</f>
        <v>0</v>
      </c>
      <c r="F61" s="14">
        <f>L61*INDEX(属性规划!$V$5:$V$17,装备数值!$A61)</f>
        <v>0</v>
      </c>
      <c r="G61" s="14">
        <f>M61*INDEX(属性规划!$V$5:$V$17,装备数值!$A61)</f>
        <v>0</v>
      </c>
      <c r="I61" s="14">
        <f>INT(INDEX(属性规划!$T$5:$T$17,装备数值!$A61)*INDEX(I$5:I$12,$B61)*I$1)</f>
        <v>90</v>
      </c>
      <c r="J61" s="14">
        <f>INT(INDEX(属性规划!$T$5:$T$17,装备数值!$A61)*INDEX(J$5:J$12,$B61)*J$1)</f>
        <v>270</v>
      </c>
      <c r="K61" s="14">
        <f>INT(INDEX(属性规划!$T$5:$T$17,装备数值!$A61)*INDEX(K$5:K$12,$B61)*K$1)</f>
        <v>0</v>
      </c>
      <c r="L61" s="14">
        <f>INT(INDEX(属性规划!$T$5:$T$17,装备数值!$A61)*INDEX(L$5:L$12,$B61)*L$1)</f>
        <v>0</v>
      </c>
      <c r="M61" s="14">
        <f>INT(INDEX(属性规划!$T$5:$T$17,装备数值!$A61)*INDEX(M$5:M$12,$B61)*M$1)</f>
        <v>0</v>
      </c>
      <c r="X61" s="14">
        <f>INT(INDEX(属性规划!$U$4:$U$17,装备数值!$A61+1)*INDEX(X$5:X$12,$B61)*X$1)</f>
        <v>0</v>
      </c>
      <c r="Y61" s="14">
        <f>INT(INDEX(属性规划!$U$4:$U$17,装备数值!$A61+1)*INDEX(Y$5:Y$12,$B61)*Y$1)</f>
        <v>0</v>
      </c>
      <c r="Z61" s="14">
        <f>INT(INDEX(属性规划!$U$4:$U$17,装备数值!$A61+1)*INDEX(Z$5:Z$12,$B61)*Z$1)</f>
        <v>0</v>
      </c>
      <c r="AA61" s="14">
        <f>INT(INDEX(属性规划!$U$4:$U$17,装备数值!$A61+1)*INDEX(AA$5:AA$12,$B61)*AA$1)</f>
        <v>2500</v>
      </c>
      <c r="AB61" s="14">
        <f>INT(INDEX(属性规划!$U$4:$U$17,装备数值!$A61+1)*INDEX(AB$5:AB$12,$B61)*AB$1)</f>
        <v>0</v>
      </c>
      <c r="AC61" s="14">
        <f>INT(INDEX(属性规划!$U$4:$U$17,装备数值!$A61+1)*INDEX(AC$5:AC$12,$B61)*AC$1)</f>
        <v>125</v>
      </c>
      <c r="AD61" s="14">
        <f>INT(INDEX(属性规划!$U$4:$U$17,装备数值!$A61+1)*INDEX(AD$5:AD$12,$B61)*AD$1)</f>
        <v>0</v>
      </c>
      <c r="AE61" s="14">
        <f>INT(INDEX(属性规划!$U$4:$U$17,装备数值!$A61+1)*INDEX(AE$5:AE$12,$B61)*AE$1)</f>
        <v>125</v>
      </c>
      <c r="AF61" s="14">
        <f>INT(INDEX(属性规划!$U$4:$U$17,装备数值!$A61+1)*INDEX(AF$5:AF$12,$B61)*AF$1)</f>
        <v>0</v>
      </c>
      <c r="AG61" s="14">
        <f>INT(INDEX(属性规划!$U$4:$U$17,装备数值!$A61+1)*INDEX(AG$5:AG$12,$B61)*AG$1)</f>
        <v>0</v>
      </c>
      <c r="AH61" s="14">
        <f>INT(INDEX(属性规划!$U$4:$U$17,装备数值!$A61+1)*INDEX(AH$5:AH$12,$B61)*AH$1)</f>
        <v>0</v>
      </c>
      <c r="AN61" s="14">
        <v>44</v>
      </c>
      <c r="AO61" s="14">
        <v>440</v>
      </c>
      <c r="AP61" s="14">
        <v>6</v>
      </c>
      <c r="AQ61" s="18">
        <v>0.2</v>
      </c>
      <c r="AR61" s="14">
        <f t="shared" si="8"/>
        <v>15840</v>
      </c>
      <c r="AS61" s="14">
        <f t="shared" si="9"/>
        <v>118800</v>
      </c>
      <c r="AT61" s="14">
        <f t="shared" si="10"/>
        <v>7920</v>
      </c>
      <c r="AU61" s="14">
        <f t="shared" si="11"/>
        <v>158400</v>
      </c>
      <c r="AV61" s="14">
        <f t="shared" si="12"/>
        <v>2992</v>
      </c>
      <c r="AW61" s="14">
        <f t="shared" si="13"/>
        <v>743600</v>
      </c>
      <c r="AY61" s="14">
        <v>44</v>
      </c>
      <c r="AZ61" s="14">
        <v>88</v>
      </c>
      <c r="BA61" s="22">
        <v>0.94</v>
      </c>
      <c r="BB61" s="22">
        <v>0.94</v>
      </c>
      <c r="BG61" s="14">
        <v>3</v>
      </c>
      <c r="BH61" s="14">
        <v>4</v>
      </c>
      <c r="BI61" s="14">
        <v>8</v>
      </c>
      <c r="BJ61" s="14" t="str">
        <f t="shared" si="17"/>
        <v>block</v>
      </c>
      <c r="BK61" s="14">
        <f t="shared" si="18"/>
        <v>250</v>
      </c>
      <c r="BL61" s="14" t="str">
        <f t="shared" si="19"/>
        <v/>
      </c>
      <c r="BM61" s="14" t="str">
        <f t="shared" si="16"/>
        <v/>
      </c>
      <c r="BN61" s="14" t="str">
        <f t="shared" si="16"/>
        <v/>
      </c>
      <c r="BO61" s="14" t="str">
        <f t="shared" si="16"/>
        <v/>
      </c>
      <c r="BP61" s="14" t="str">
        <f t="shared" si="16"/>
        <v/>
      </c>
      <c r="BQ61" s="14" t="str">
        <f t="shared" si="16"/>
        <v/>
      </c>
      <c r="BR61" s="14" t="str">
        <f t="shared" si="16"/>
        <v/>
      </c>
      <c r="BS61" s="14">
        <f t="shared" si="16"/>
        <v>250</v>
      </c>
      <c r="BT61" s="14" t="str">
        <f t="shared" si="16"/>
        <v/>
      </c>
      <c r="BU61" s="14" t="str">
        <f t="shared" si="16"/>
        <v/>
      </c>
      <c r="BV61" s="14" t="str">
        <f t="shared" si="16"/>
        <v/>
      </c>
      <c r="BW61" s="14" t="str">
        <f t="shared" si="16"/>
        <v/>
      </c>
      <c r="BX61" s="14" t="str">
        <f t="shared" si="16"/>
        <v/>
      </c>
    </row>
    <row r="62" spans="1:76" ht="16.5" x14ac:dyDescent="0.2">
      <c r="A62" s="14">
        <v>6</v>
      </c>
      <c r="B62" s="14">
        <v>2</v>
      </c>
      <c r="C62" s="14">
        <f>I62*INDEX(属性规划!$V$5:$V$17,装备数值!$A62)</f>
        <v>0</v>
      </c>
      <c r="D62" s="14">
        <f>J62*INDEX(属性规划!$V$5:$V$17,装备数值!$A62)</f>
        <v>0</v>
      </c>
      <c r="E62" s="14">
        <f>K62*INDEX(属性规划!$V$5:$V$17,装备数值!$A62)</f>
        <v>900</v>
      </c>
      <c r="F62" s="14">
        <f>L62*INDEX(属性规划!$V$5:$V$17,装备数值!$A62)</f>
        <v>90000</v>
      </c>
      <c r="G62" s="14">
        <f>M62*INDEX(属性规划!$V$5:$V$17,装备数值!$A62)</f>
        <v>0</v>
      </c>
      <c r="I62" s="14">
        <f>INT(INDEX(属性规划!$T$5:$T$17,装备数值!$A62)*INDEX(I$5:I$12,$B62)*I$1)</f>
        <v>0</v>
      </c>
      <c r="J62" s="14">
        <f>INT(INDEX(属性规划!$T$5:$T$17,装备数值!$A62)*INDEX(J$5:J$12,$B62)*J$1)</f>
        <v>0</v>
      </c>
      <c r="K62" s="14">
        <f>INT(INDEX(属性规划!$T$5:$T$17,装备数值!$A62)*INDEX(K$5:K$12,$B62)*K$1)</f>
        <v>9</v>
      </c>
      <c r="L62" s="14">
        <f>INT(INDEX(属性规划!$T$5:$T$17,装备数值!$A62)*INDEX(L$5:L$12,$B62)*L$1)</f>
        <v>900</v>
      </c>
      <c r="M62" s="14">
        <f>INT(INDEX(属性规划!$T$5:$T$17,装备数值!$A62)*INDEX(M$5:M$12,$B62)*M$1)</f>
        <v>0</v>
      </c>
      <c r="X62" s="14">
        <f>INT(INDEX(属性规划!$U$4:$U$17,装备数值!$A62+1)*INDEX(X$5:X$12,$B62)*X$1)</f>
        <v>0</v>
      </c>
      <c r="Y62" s="14">
        <f>INT(INDEX(属性规划!$U$4:$U$17,装备数值!$A62+1)*INDEX(Y$5:Y$12,$B62)*Y$1)</f>
        <v>1875</v>
      </c>
      <c r="Z62" s="14">
        <f>INT(INDEX(属性规划!$U$4:$U$17,装备数值!$A62+1)*INDEX(Z$5:Z$12,$B62)*Z$1)</f>
        <v>0</v>
      </c>
      <c r="AA62" s="14">
        <f>INT(INDEX(属性规划!$U$4:$U$17,装备数值!$A62+1)*INDEX(AA$5:AA$12,$B62)*AA$1)</f>
        <v>0</v>
      </c>
      <c r="AB62" s="14">
        <f>INT(INDEX(属性规划!$U$4:$U$17,装备数值!$A62+1)*INDEX(AB$5:AB$12,$B62)*AB$1)</f>
        <v>0</v>
      </c>
      <c r="AC62" s="14">
        <f>INT(INDEX(属性规划!$U$4:$U$17,装备数值!$A62+1)*INDEX(AC$5:AC$12,$B62)*AC$1)</f>
        <v>125</v>
      </c>
      <c r="AD62" s="14">
        <f>INT(INDEX(属性规划!$U$4:$U$17,装备数值!$A62+1)*INDEX(AD$5:AD$12,$B62)*AD$1)</f>
        <v>0</v>
      </c>
      <c r="AE62" s="14">
        <f>INT(INDEX(属性规划!$U$4:$U$17,装备数值!$A62+1)*INDEX(AE$5:AE$12,$B62)*AE$1)</f>
        <v>0</v>
      </c>
      <c r="AF62" s="14">
        <f>INT(INDEX(属性规划!$U$4:$U$17,装备数值!$A62+1)*INDEX(AF$5:AF$12,$B62)*AF$1)</f>
        <v>125</v>
      </c>
      <c r="AG62" s="14">
        <f>INT(INDEX(属性规划!$U$4:$U$17,装备数值!$A62+1)*INDEX(AG$5:AG$12,$B62)*AG$1)</f>
        <v>0</v>
      </c>
      <c r="AH62" s="14">
        <f>INT(INDEX(属性规划!$U$4:$U$17,装备数值!$A62+1)*INDEX(AH$5:AH$12,$B62)*AH$1)</f>
        <v>0</v>
      </c>
      <c r="AN62" s="14">
        <v>45</v>
      </c>
      <c r="AO62" s="14">
        <v>450</v>
      </c>
      <c r="AP62" s="14">
        <v>6</v>
      </c>
      <c r="AQ62" s="18">
        <v>0.2</v>
      </c>
      <c r="AR62" s="14">
        <f t="shared" si="8"/>
        <v>16200</v>
      </c>
      <c r="AS62" s="14">
        <f t="shared" si="9"/>
        <v>121500</v>
      </c>
      <c r="AT62" s="14">
        <f t="shared" si="10"/>
        <v>8100</v>
      </c>
      <c r="AU62" s="14">
        <f t="shared" si="11"/>
        <v>162000</v>
      </c>
      <c r="AV62" s="14">
        <f t="shared" si="12"/>
        <v>3060</v>
      </c>
      <c r="AW62" s="14">
        <f t="shared" si="13"/>
        <v>760500</v>
      </c>
      <c r="AY62" s="14">
        <v>45</v>
      </c>
      <c r="AZ62" s="14">
        <v>90</v>
      </c>
      <c r="BA62" s="22">
        <v>1</v>
      </c>
      <c r="BB62" s="22">
        <v>1</v>
      </c>
      <c r="BG62" s="14">
        <v>4</v>
      </c>
      <c r="BH62" s="14">
        <v>1</v>
      </c>
      <c r="BI62" s="14">
        <v>1</v>
      </c>
      <c r="BJ62" s="14" t="str">
        <f t="shared" si="17"/>
        <v>atk</v>
      </c>
      <c r="BK62" s="14">
        <f t="shared" si="18"/>
        <v>2400</v>
      </c>
      <c r="BL62" s="14">
        <f t="shared" si="19"/>
        <v>2400</v>
      </c>
      <c r="BM62" s="14" t="str">
        <f t="shared" si="16"/>
        <v/>
      </c>
      <c r="BN62" s="14" t="str">
        <f t="shared" si="16"/>
        <v/>
      </c>
      <c r="BO62" s="14" t="str">
        <f t="shared" si="16"/>
        <v/>
      </c>
      <c r="BP62" s="14" t="str">
        <f t="shared" si="16"/>
        <v/>
      </c>
      <c r="BQ62" s="14" t="str">
        <f t="shared" si="16"/>
        <v/>
      </c>
      <c r="BR62" s="14" t="str">
        <f t="shared" si="16"/>
        <v/>
      </c>
      <c r="BS62" s="14" t="str">
        <f t="shared" si="16"/>
        <v/>
      </c>
      <c r="BT62" s="14" t="str">
        <f t="shared" si="16"/>
        <v/>
      </c>
      <c r="BU62" s="14" t="str">
        <f t="shared" si="16"/>
        <v/>
      </c>
      <c r="BV62" s="14" t="str">
        <f t="shared" si="16"/>
        <v/>
      </c>
      <c r="BW62" s="14" t="str">
        <f t="shared" si="16"/>
        <v/>
      </c>
      <c r="BX62" s="14" t="str">
        <f t="shared" si="16"/>
        <v/>
      </c>
    </row>
    <row r="63" spans="1:76" ht="16.5" x14ac:dyDescent="0.2">
      <c r="A63" s="14">
        <v>6</v>
      </c>
      <c r="B63" s="14">
        <v>3</v>
      </c>
      <c r="C63" s="14">
        <f>I63*INDEX(属性规划!$V$5:$V$17,装备数值!$A63)</f>
        <v>0</v>
      </c>
      <c r="D63" s="14">
        <f>J63*INDEX(属性规划!$V$5:$V$17,装备数值!$A63)</f>
        <v>0</v>
      </c>
      <c r="E63" s="14">
        <f>K63*INDEX(属性规划!$V$5:$V$17,装备数值!$A63)</f>
        <v>0</v>
      </c>
      <c r="F63" s="14">
        <f>L63*INDEX(属性规划!$V$5:$V$17,装备数值!$A63)</f>
        <v>54000</v>
      </c>
      <c r="G63" s="14">
        <f>M63*INDEX(属性规划!$V$5:$V$17,装备数值!$A63)</f>
        <v>1000</v>
      </c>
      <c r="I63" s="14">
        <f>INT(INDEX(属性规划!$T$5:$T$17,装备数值!$A63)*INDEX(I$5:I$12,$B63)*I$1)</f>
        <v>0</v>
      </c>
      <c r="J63" s="14">
        <f>INT(INDEX(属性规划!$T$5:$T$17,装备数值!$A63)*INDEX(J$5:J$12,$B63)*J$1)</f>
        <v>0</v>
      </c>
      <c r="K63" s="14">
        <f>INT(INDEX(属性规划!$T$5:$T$17,装备数值!$A63)*INDEX(K$5:K$12,$B63)*K$1)</f>
        <v>0</v>
      </c>
      <c r="L63" s="14">
        <f>INT(INDEX(属性规划!$T$5:$T$17,装备数值!$A63)*INDEX(L$5:L$12,$B63)*L$1)</f>
        <v>540</v>
      </c>
      <c r="M63" s="14">
        <f>INT(INDEX(属性规划!$T$5:$T$17,装备数值!$A63)*INDEX(M$5:M$12,$B63)*M$1)</f>
        <v>10</v>
      </c>
      <c r="X63" s="14">
        <f>INT(INDEX(属性规划!$U$4:$U$17,装备数值!$A63+1)*INDEX(X$5:X$12,$B63)*X$1)</f>
        <v>0</v>
      </c>
      <c r="Y63" s="14">
        <f>INT(INDEX(属性规划!$U$4:$U$17,装备数值!$A63+1)*INDEX(Y$5:Y$12,$B63)*Y$1)</f>
        <v>0</v>
      </c>
      <c r="Z63" s="14">
        <f>INT(INDEX(属性规划!$U$4:$U$17,装备数值!$A63+1)*INDEX(Z$5:Z$12,$B63)*Z$1)</f>
        <v>125</v>
      </c>
      <c r="AA63" s="14">
        <f>INT(INDEX(属性规划!$U$4:$U$17,装备数值!$A63+1)*INDEX(AA$5:AA$12,$B63)*AA$1)</f>
        <v>0</v>
      </c>
      <c r="AB63" s="14">
        <f>INT(INDEX(属性规划!$U$4:$U$17,装备数值!$A63+1)*INDEX(AB$5:AB$12,$B63)*AB$1)</f>
        <v>0</v>
      </c>
      <c r="AC63" s="14">
        <f>INT(INDEX(属性规划!$U$4:$U$17,装备数值!$A63+1)*INDEX(AC$5:AC$12,$B63)*AC$1)</f>
        <v>125</v>
      </c>
      <c r="AD63" s="14">
        <f>INT(INDEX(属性规划!$U$4:$U$17,装备数值!$A63+1)*INDEX(AD$5:AD$12,$B63)*AD$1)</f>
        <v>125</v>
      </c>
      <c r="AE63" s="14">
        <f>INT(INDEX(属性规划!$U$4:$U$17,装备数值!$A63+1)*INDEX(AE$5:AE$12,$B63)*AE$1)</f>
        <v>0</v>
      </c>
      <c r="AF63" s="14">
        <f>INT(INDEX(属性规划!$U$4:$U$17,装备数值!$A63+1)*INDEX(AF$5:AF$12,$B63)*AF$1)</f>
        <v>0</v>
      </c>
      <c r="AG63" s="14">
        <f>INT(INDEX(属性规划!$U$4:$U$17,装备数值!$A63+1)*INDEX(AG$5:AG$12,$B63)*AG$1)</f>
        <v>0</v>
      </c>
      <c r="AH63" s="14">
        <f>INT(INDEX(属性规划!$U$4:$U$17,装备数值!$A63+1)*INDEX(AH$5:AH$12,$B63)*AH$1)</f>
        <v>0</v>
      </c>
      <c r="AN63" s="14">
        <v>46</v>
      </c>
      <c r="AO63" s="14">
        <v>460</v>
      </c>
      <c r="AP63" s="14">
        <v>6</v>
      </c>
      <c r="AQ63" s="18">
        <v>0.2</v>
      </c>
      <c r="AR63" s="14">
        <f t="shared" si="8"/>
        <v>16560</v>
      </c>
      <c r="AS63" s="14">
        <f t="shared" si="9"/>
        <v>124200</v>
      </c>
      <c r="AT63" s="14">
        <f t="shared" si="10"/>
        <v>8280</v>
      </c>
      <c r="AU63" s="14">
        <f t="shared" si="11"/>
        <v>165600</v>
      </c>
      <c r="AV63" s="14">
        <f t="shared" si="12"/>
        <v>3128</v>
      </c>
      <c r="AW63" s="14">
        <f t="shared" si="13"/>
        <v>777400</v>
      </c>
      <c r="AY63" s="14">
        <v>46</v>
      </c>
      <c r="AZ63" s="14">
        <v>92</v>
      </c>
      <c r="BA63" s="22">
        <v>1.05</v>
      </c>
      <c r="BB63" s="22">
        <v>1.05</v>
      </c>
      <c r="BG63" s="14">
        <v>4</v>
      </c>
      <c r="BH63" s="14">
        <v>2</v>
      </c>
      <c r="BI63" s="14">
        <v>3</v>
      </c>
      <c r="BJ63" s="14" t="str">
        <f t="shared" si="17"/>
        <v>def</v>
      </c>
      <c r="BK63" s="14">
        <f t="shared" si="18"/>
        <v>1200</v>
      </c>
      <c r="BL63" s="14" t="str">
        <f t="shared" si="19"/>
        <v/>
      </c>
      <c r="BM63" s="14" t="str">
        <f t="shared" si="16"/>
        <v/>
      </c>
      <c r="BN63" s="14">
        <f t="shared" si="16"/>
        <v>1200</v>
      </c>
      <c r="BO63" s="14" t="str">
        <f t="shared" si="16"/>
        <v/>
      </c>
      <c r="BP63" s="14" t="str">
        <f t="shared" si="16"/>
        <v/>
      </c>
      <c r="BQ63" s="14" t="str">
        <f t="shared" si="16"/>
        <v/>
      </c>
      <c r="BR63" s="14" t="str">
        <f t="shared" si="16"/>
        <v/>
      </c>
      <c r="BS63" s="14" t="str">
        <f t="shared" si="16"/>
        <v/>
      </c>
      <c r="BT63" s="14" t="str">
        <f t="shared" si="16"/>
        <v/>
      </c>
      <c r="BU63" s="14" t="str">
        <f t="shared" si="16"/>
        <v/>
      </c>
      <c r="BV63" s="14" t="str">
        <f t="shared" si="16"/>
        <v/>
      </c>
      <c r="BW63" s="14" t="str">
        <f t="shared" si="16"/>
        <v/>
      </c>
      <c r="BX63" s="14" t="str">
        <f t="shared" si="16"/>
        <v/>
      </c>
    </row>
    <row r="64" spans="1:76" ht="16.5" x14ac:dyDescent="0.2">
      <c r="A64" s="14">
        <v>6</v>
      </c>
      <c r="B64" s="14">
        <v>4</v>
      </c>
      <c r="C64" s="14">
        <f>I64*INDEX(属性规划!$V$5:$V$17,装备数值!$A64)</f>
        <v>0</v>
      </c>
      <c r="D64" s="14">
        <f>J64*INDEX(属性规划!$V$5:$V$17,装备数值!$A64)</f>
        <v>54000</v>
      </c>
      <c r="E64" s="14">
        <f>K64*INDEX(属性规划!$V$5:$V$17,装备数值!$A64)</f>
        <v>0</v>
      </c>
      <c r="F64" s="14">
        <f>L64*INDEX(属性规划!$V$5:$V$17,装备数值!$A64)</f>
        <v>36000</v>
      </c>
      <c r="G64" s="14">
        <f>M64*INDEX(属性规划!$V$5:$V$17,装备数值!$A64)</f>
        <v>0</v>
      </c>
      <c r="I64" s="14">
        <f>INT(INDEX(属性规划!$T$5:$T$17,装备数值!$A64)*INDEX(I$5:I$12,$B64)*I$1)</f>
        <v>0</v>
      </c>
      <c r="J64" s="14">
        <f>INT(INDEX(属性规划!$T$5:$T$17,装备数值!$A64)*INDEX(J$5:J$12,$B64)*J$1)</f>
        <v>540</v>
      </c>
      <c r="K64" s="14">
        <f>INT(INDEX(属性规划!$T$5:$T$17,装备数值!$A64)*INDEX(K$5:K$12,$B64)*K$1)</f>
        <v>0</v>
      </c>
      <c r="L64" s="14">
        <f>INT(INDEX(属性规划!$T$5:$T$17,装备数值!$A64)*INDEX(L$5:L$12,$B64)*L$1)</f>
        <v>360</v>
      </c>
      <c r="M64" s="14">
        <f>INT(INDEX(属性规划!$T$5:$T$17,装备数值!$A64)*INDEX(M$5:M$12,$B64)*M$1)</f>
        <v>0</v>
      </c>
      <c r="X64" s="14">
        <f>INT(INDEX(属性规划!$U$4:$U$17,装备数值!$A64+1)*INDEX(X$5:X$12,$B64)*X$1)</f>
        <v>0</v>
      </c>
      <c r="Y64" s="14">
        <f>INT(INDEX(属性规划!$U$4:$U$17,装备数值!$A64+1)*INDEX(Y$5:Y$12,$B64)*Y$1)</f>
        <v>0</v>
      </c>
      <c r="Z64" s="14">
        <f>INT(INDEX(属性规划!$U$4:$U$17,装备数值!$A64+1)*INDEX(Z$5:Z$12,$B64)*Z$1)</f>
        <v>0</v>
      </c>
      <c r="AA64" s="14">
        <f>INT(INDEX(属性规划!$U$4:$U$17,装备数值!$A64+1)*INDEX(AA$5:AA$12,$B64)*AA$1)</f>
        <v>0</v>
      </c>
      <c r="AB64" s="14">
        <f>INT(INDEX(属性规划!$U$4:$U$17,装备数值!$A64+1)*INDEX(AB$5:AB$12,$B64)*AB$1)</f>
        <v>50</v>
      </c>
      <c r="AC64" s="14">
        <f>INT(INDEX(属性规划!$U$4:$U$17,装备数值!$A64+1)*INDEX(AC$5:AC$12,$B64)*AC$1)</f>
        <v>0</v>
      </c>
      <c r="AD64" s="14">
        <f>INT(INDEX(属性规划!$U$4:$U$17,装备数值!$A64+1)*INDEX(AD$5:AD$12,$B64)*AD$1)</f>
        <v>0</v>
      </c>
      <c r="AE64" s="14">
        <f>INT(INDEX(属性规划!$U$4:$U$17,装备数值!$A64+1)*INDEX(AE$5:AE$12,$B64)*AE$1)</f>
        <v>125</v>
      </c>
      <c r="AF64" s="14">
        <f>INT(INDEX(属性规划!$U$4:$U$17,装备数值!$A64+1)*INDEX(AF$5:AF$12,$B64)*AF$1)</f>
        <v>125</v>
      </c>
      <c r="AG64" s="14">
        <f>INT(INDEX(属性规划!$U$4:$U$17,装备数值!$A64+1)*INDEX(AG$5:AG$12,$B64)*AG$1)</f>
        <v>0</v>
      </c>
      <c r="AH64" s="14">
        <f>INT(INDEX(属性规划!$U$4:$U$17,装备数值!$A64+1)*INDEX(AH$5:AH$12,$B64)*AH$1)</f>
        <v>0</v>
      </c>
      <c r="AN64" s="14">
        <v>47</v>
      </c>
      <c r="AO64" s="14">
        <v>470</v>
      </c>
      <c r="AP64" s="14">
        <v>6</v>
      </c>
      <c r="AQ64" s="18">
        <v>0.2</v>
      </c>
      <c r="AR64" s="14">
        <f t="shared" si="8"/>
        <v>16920</v>
      </c>
      <c r="AS64" s="14">
        <f t="shared" si="9"/>
        <v>126900</v>
      </c>
      <c r="AT64" s="14">
        <f t="shared" si="10"/>
        <v>8460</v>
      </c>
      <c r="AU64" s="14">
        <f t="shared" si="11"/>
        <v>169200</v>
      </c>
      <c r="AV64" s="14">
        <f t="shared" si="12"/>
        <v>3196</v>
      </c>
      <c r="AW64" s="14">
        <f t="shared" si="13"/>
        <v>794300</v>
      </c>
      <c r="AY64" s="14">
        <v>47</v>
      </c>
      <c r="AZ64" s="14">
        <v>94</v>
      </c>
      <c r="BA64" s="22">
        <v>1.1000000000000001</v>
      </c>
      <c r="BB64" s="22">
        <v>1.1000000000000001</v>
      </c>
      <c r="BG64" s="14">
        <v>4</v>
      </c>
      <c r="BH64" s="14">
        <v>3</v>
      </c>
      <c r="BI64" s="14">
        <v>10</v>
      </c>
      <c r="BJ64" s="14" t="str">
        <f t="shared" si="17"/>
        <v>dmgInc</v>
      </c>
      <c r="BK64" s="14">
        <f t="shared" si="18"/>
        <v>0.05</v>
      </c>
      <c r="BL64" s="14" t="str">
        <f t="shared" si="19"/>
        <v/>
      </c>
      <c r="BM64" s="14" t="str">
        <f t="shared" si="16"/>
        <v/>
      </c>
      <c r="BN64" s="14" t="str">
        <f t="shared" si="16"/>
        <v/>
      </c>
      <c r="BO64" s="14" t="str">
        <f t="shared" si="16"/>
        <v/>
      </c>
      <c r="BP64" s="14" t="str">
        <f t="shared" si="16"/>
        <v/>
      </c>
      <c r="BQ64" s="14" t="str">
        <f t="shared" si="16"/>
        <v/>
      </c>
      <c r="BR64" s="14" t="str">
        <f t="shared" si="16"/>
        <v/>
      </c>
      <c r="BS64" s="14" t="str">
        <f t="shared" si="16"/>
        <v/>
      </c>
      <c r="BT64" s="14" t="str">
        <f t="shared" si="16"/>
        <v/>
      </c>
      <c r="BU64" s="14">
        <f t="shared" si="16"/>
        <v>0.05</v>
      </c>
      <c r="BV64" s="14" t="str">
        <f t="shared" si="16"/>
        <v/>
      </c>
      <c r="BW64" s="14" t="str">
        <f t="shared" si="16"/>
        <v/>
      </c>
      <c r="BX64" s="14" t="str">
        <f t="shared" si="16"/>
        <v/>
      </c>
    </row>
    <row r="65" spans="1:76" ht="16.5" x14ac:dyDescent="0.2">
      <c r="A65" s="14">
        <v>6</v>
      </c>
      <c r="B65" s="14">
        <v>5</v>
      </c>
      <c r="C65" s="14">
        <f>I65*INDEX(属性规划!$V$5:$V$17,装备数值!$A65)</f>
        <v>0</v>
      </c>
      <c r="D65" s="14">
        <f>J65*INDEX(属性规划!$V$5:$V$17,装备数值!$A65)</f>
        <v>54000</v>
      </c>
      <c r="E65" s="14">
        <f>K65*INDEX(属性规划!$V$5:$V$17,装备数值!$A65)</f>
        <v>1800</v>
      </c>
      <c r="F65" s="14">
        <f>L65*INDEX(属性规划!$V$5:$V$17,装备数值!$A65)</f>
        <v>0</v>
      </c>
      <c r="G65" s="14">
        <f>M65*INDEX(属性规划!$V$5:$V$17,装备数值!$A65)</f>
        <v>0</v>
      </c>
      <c r="I65" s="14">
        <f>INT(INDEX(属性规划!$T$5:$T$17,装备数值!$A65)*INDEX(I$5:I$12,$B65)*I$1)</f>
        <v>0</v>
      </c>
      <c r="J65" s="14">
        <f>INT(INDEX(属性规划!$T$5:$T$17,装备数值!$A65)*INDEX(J$5:J$12,$B65)*J$1)</f>
        <v>540</v>
      </c>
      <c r="K65" s="14">
        <f>INT(INDEX(属性规划!$T$5:$T$17,装备数值!$A65)*INDEX(K$5:K$12,$B65)*K$1)</f>
        <v>18</v>
      </c>
      <c r="L65" s="14">
        <f>INT(INDEX(属性规划!$T$5:$T$17,装备数值!$A65)*INDEX(L$5:L$12,$B65)*L$1)</f>
        <v>0</v>
      </c>
      <c r="M65" s="14">
        <f>INT(INDEX(属性规划!$T$5:$T$17,装备数值!$A65)*INDEX(M$5:M$12,$B65)*M$1)</f>
        <v>0</v>
      </c>
      <c r="X65" s="14">
        <f>INT(INDEX(属性规划!$U$4:$U$17,装备数值!$A65+1)*INDEX(X$5:X$12,$B65)*X$1)</f>
        <v>0</v>
      </c>
      <c r="Y65" s="14">
        <f>INT(INDEX(属性规划!$U$4:$U$17,装备数值!$A65+1)*INDEX(Y$5:Y$12,$B65)*Y$1)</f>
        <v>0</v>
      </c>
      <c r="Z65" s="14">
        <f>INT(INDEX(属性规划!$U$4:$U$17,装备数值!$A65+1)*INDEX(Z$5:Z$12,$B65)*Z$1)</f>
        <v>125</v>
      </c>
      <c r="AA65" s="14">
        <f>INT(INDEX(属性规划!$U$4:$U$17,装备数值!$A65+1)*INDEX(AA$5:AA$12,$B65)*AA$1)</f>
        <v>0</v>
      </c>
      <c r="AB65" s="14">
        <f>INT(INDEX(属性规划!$U$4:$U$17,装备数值!$A65+1)*INDEX(AB$5:AB$12,$B65)*AB$1)</f>
        <v>0</v>
      </c>
      <c r="AC65" s="14">
        <f>INT(INDEX(属性规划!$U$4:$U$17,装备数值!$A65+1)*INDEX(AC$5:AC$12,$B65)*AC$1)</f>
        <v>0</v>
      </c>
      <c r="AD65" s="14">
        <f>INT(INDEX(属性规划!$U$4:$U$17,装备数值!$A65+1)*INDEX(AD$5:AD$12,$B65)*AD$1)</f>
        <v>125</v>
      </c>
      <c r="AE65" s="14">
        <f>INT(INDEX(属性规划!$U$4:$U$17,装备数值!$A65+1)*INDEX(AE$5:AE$12,$B65)*AE$1)</f>
        <v>125</v>
      </c>
      <c r="AF65" s="14">
        <f>INT(INDEX(属性规划!$U$4:$U$17,装备数值!$A65+1)*INDEX(AF$5:AF$12,$B65)*AF$1)</f>
        <v>0</v>
      </c>
      <c r="AG65" s="14">
        <f>INT(INDEX(属性规划!$U$4:$U$17,装备数值!$A65+1)*INDEX(AG$5:AG$12,$B65)*AG$1)</f>
        <v>0</v>
      </c>
      <c r="AH65" s="14">
        <f>INT(INDEX(属性规划!$U$4:$U$17,装备数值!$A65+1)*INDEX(AH$5:AH$12,$B65)*AH$1)</f>
        <v>0</v>
      </c>
      <c r="AN65" s="14">
        <v>48</v>
      </c>
      <c r="AO65" s="14">
        <v>480</v>
      </c>
      <c r="AP65" s="14">
        <v>6</v>
      </c>
      <c r="AQ65" s="18">
        <v>0.2</v>
      </c>
      <c r="AR65" s="14">
        <f t="shared" si="8"/>
        <v>17280</v>
      </c>
      <c r="AS65" s="14">
        <f t="shared" si="9"/>
        <v>129600</v>
      </c>
      <c r="AT65" s="14">
        <f t="shared" si="10"/>
        <v>8640</v>
      </c>
      <c r="AU65" s="14">
        <f t="shared" si="11"/>
        <v>172800</v>
      </c>
      <c r="AV65" s="14">
        <f t="shared" si="12"/>
        <v>3264</v>
      </c>
      <c r="AW65" s="14">
        <f t="shared" si="13"/>
        <v>811200</v>
      </c>
      <c r="AY65" s="14">
        <v>48</v>
      </c>
      <c r="AZ65" s="14">
        <v>96</v>
      </c>
      <c r="BA65" s="22">
        <v>1.1499999999999999</v>
      </c>
      <c r="BB65" s="22">
        <v>1.1499999999999999</v>
      </c>
      <c r="BG65" s="14">
        <v>4</v>
      </c>
      <c r="BH65" s="14">
        <v>4</v>
      </c>
      <c r="BI65" s="14">
        <v>11</v>
      </c>
      <c r="BJ65" s="14" t="str">
        <f t="shared" si="17"/>
        <v>dmgDec</v>
      </c>
      <c r="BK65" s="14">
        <f t="shared" si="18"/>
        <v>0.05</v>
      </c>
      <c r="BL65" s="14" t="str">
        <f t="shared" si="19"/>
        <v/>
      </c>
      <c r="BM65" s="14" t="str">
        <f t="shared" si="16"/>
        <v/>
      </c>
      <c r="BN65" s="14" t="str">
        <f t="shared" si="16"/>
        <v/>
      </c>
      <c r="BO65" s="14" t="str">
        <f t="shared" si="16"/>
        <v/>
      </c>
      <c r="BP65" s="14" t="str">
        <f t="shared" si="16"/>
        <v/>
      </c>
      <c r="BQ65" s="14" t="str">
        <f t="shared" si="16"/>
        <v/>
      </c>
      <c r="BR65" s="14" t="str">
        <f t="shared" si="16"/>
        <v/>
      </c>
      <c r="BS65" s="14" t="str">
        <f t="shared" si="16"/>
        <v/>
      </c>
      <c r="BT65" s="14" t="str">
        <f t="shared" si="16"/>
        <v/>
      </c>
      <c r="BU65" s="14" t="str">
        <f t="shared" si="16"/>
        <v/>
      </c>
      <c r="BV65" s="14">
        <f t="shared" si="16"/>
        <v>0.05</v>
      </c>
      <c r="BW65" s="14" t="str">
        <f t="shared" si="16"/>
        <v/>
      </c>
      <c r="BX65" s="14" t="str">
        <f t="shared" si="16"/>
        <v/>
      </c>
    </row>
    <row r="66" spans="1:76" ht="16.5" x14ac:dyDescent="0.2">
      <c r="A66" s="14">
        <v>6</v>
      </c>
      <c r="B66" s="14">
        <v>6</v>
      </c>
      <c r="C66" s="14">
        <f>I66*INDEX(属性规划!$V$5:$V$17,装备数值!$A66)</f>
        <v>0</v>
      </c>
      <c r="D66" s="14">
        <f>J66*INDEX(属性规划!$V$5:$V$17,装备数值!$A66)</f>
        <v>0</v>
      </c>
      <c r="E66" s="14">
        <f>K66*INDEX(属性规划!$V$5:$V$17,装备数值!$A66)</f>
        <v>2700</v>
      </c>
      <c r="F66" s="14">
        <f>L66*INDEX(属性规划!$V$5:$V$17,装备数值!$A66)</f>
        <v>0</v>
      </c>
      <c r="G66" s="14">
        <f>M66*INDEX(属性规划!$V$5:$V$17,装备数值!$A66)</f>
        <v>1000</v>
      </c>
      <c r="I66" s="14">
        <f>INT(INDEX(属性规划!$T$5:$T$17,装备数值!$A66)*INDEX(I$5:I$12,$B66)*I$1)</f>
        <v>0</v>
      </c>
      <c r="J66" s="14">
        <f>INT(INDEX(属性规划!$T$5:$T$17,装备数值!$A66)*INDEX(J$5:J$12,$B66)*J$1)</f>
        <v>0</v>
      </c>
      <c r="K66" s="14">
        <f>INT(INDEX(属性规划!$T$5:$T$17,装备数值!$A66)*INDEX(K$5:K$12,$B66)*K$1)</f>
        <v>27</v>
      </c>
      <c r="L66" s="14">
        <f>INT(INDEX(属性规划!$T$5:$T$17,装备数值!$A66)*INDEX(L$5:L$12,$B66)*L$1)</f>
        <v>0</v>
      </c>
      <c r="M66" s="14">
        <f>INT(INDEX(属性规划!$T$5:$T$17,装备数值!$A66)*INDEX(M$5:M$12,$B66)*M$1)</f>
        <v>10</v>
      </c>
      <c r="X66" s="14">
        <f>INT(INDEX(属性规划!$U$4:$U$17,装备数值!$A66+1)*INDEX(X$5:X$12,$B66)*X$1)</f>
        <v>0</v>
      </c>
      <c r="Y66" s="14">
        <f>INT(INDEX(属性规划!$U$4:$U$17,装备数值!$A66+1)*INDEX(Y$5:Y$12,$B66)*Y$1)</f>
        <v>0</v>
      </c>
      <c r="Z66" s="14">
        <f>INT(INDEX(属性规划!$U$4:$U$17,装备数值!$A66+1)*INDEX(Z$5:Z$12,$B66)*Z$1)</f>
        <v>0</v>
      </c>
      <c r="AA66" s="14">
        <f>INT(INDEX(属性规划!$U$4:$U$17,装备数值!$A66+1)*INDEX(AA$5:AA$12,$B66)*AA$1)</f>
        <v>0</v>
      </c>
      <c r="AB66" s="14">
        <f>INT(INDEX(属性规划!$U$4:$U$17,装备数值!$A66+1)*INDEX(AB$5:AB$12,$B66)*AB$1)</f>
        <v>50</v>
      </c>
      <c r="AC66" s="14">
        <f>INT(INDEX(属性规划!$U$4:$U$17,装备数值!$A66+1)*INDEX(AC$5:AC$12,$B66)*AC$1)</f>
        <v>0</v>
      </c>
      <c r="AD66" s="14">
        <f>INT(INDEX(属性规划!$U$4:$U$17,装备数值!$A66+1)*INDEX(AD$5:AD$12,$B66)*AD$1)</f>
        <v>125</v>
      </c>
      <c r="AE66" s="14">
        <f>INT(INDEX(属性规划!$U$4:$U$17,装备数值!$A66+1)*INDEX(AE$5:AE$12,$B66)*AE$1)</f>
        <v>0</v>
      </c>
      <c r="AF66" s="14">
        <f>INT(INDEX(属性规划!$U$4:$U$17,装备数值!$A66+1)*INDEX(AF$5:AF$12,$B66)*AF$1)</f>
        <v>125</v>
      </c>
      <c r="AG66" s="14">
        <f>INT(INDEX(属性规划!$U$4:$U$17,装备数值!$A66+1)*INDEX(AG$5:AG$12,$B66)*AG$1)</f>
        <v>0</v>
      </c>
      <c r="AH66" s="14">
        <f>INT(INDEX(属性规划!$U$4:$U$17,装备数值!$A66+1)*INDEX(AH$5:AH$12,$B66)*AH$1)</f>
        <v>0</v>
      </c>
      <c r="AN66" s="14">
        <v>49</v>
      </c>
      <c r="AO66" s="14">
        <v>490</v>
      </c>
      <c r="AP66" s="14">
        <v>6</v>
      </c>
      <c r="AQ66" s="18">
        <v>0.2</v>
      </c>
      <c r="AR66" s="14">
        <f t="shared" si="8"/>
        <v>17640</v>
      </c>
      <c r="AS66" s="14">
        <f t="shared" si="9"/>
        <v>132300</v>
      </c>
      <c r="AT66" s="14">
        <f t="shared" si="10"/>
        <v>8820</v>
      </c>
      <c r="AU66" s="14">
        <f t="shared" si="11"/>
        <v>176400</v>
      </c>
      <c r="AV66" s="14">
        <f t="shared" si="12"/>
        <v>3332</v>
      </c>
      <c r="AW66" s="14">
        <f t="shared" si="13"/>
        <v>828100</v>
      </c>
      <c r="AY66" s="14">
        <v>49</v>
      </c>
      <c r="AZ66" s="14">
        <v>98</v>
      </c>
      <c r="BA66" s="22">
        <v>1.2</v>
      </c>
      <c r="BB66" s="22">
        <v>1.2</v>
      </c>
      <c r="BG66" s="14">
        <v>5</v>
      </c>
      <c r="BH66" s="14">
        <v>1</v>
      </c>
      <c r="BI66" s="14">
        <v>1</v>
      </c>
      <c r="BJ66" s="14" t="str">
        <f t="shared" si="17"/>
        <v>atk</v>
      </c>
      <c r="BK66" s="14">
        <f t="shared" si="18"/>
        <v>13072</v>
      </c>
      <c r="BL66" s="14">
        <f t="shared" si="19"/>
        <v>13072</v>
      </c>
      <c r="BM66" s="14" t="str">
        <f t="shared" si="19"/>
        <v/>
      </c>
      <c r="BN66" s="14" t="str">
        <f t="shared" si="19"/>
        <v/>
      </c>
      <c r="BO66" s="14" t="str">
        <f t="shared" si="19"/>
        <v/>
      </c>
      <c r="BP66" s="14" t="str">
        <f t="shared" si="19"/>
        <v/>
      </c>
      <c r="BQ66" s="14" t="str">
        <f t="shared" si="19"/>
        <v/>
      </c>
      <c r="BR66" s="14" t="str">
        <f t="shared" si="19"/>
        <v/>
      </c>
      <c r="BS66" s="14" t="str">
        <f t="shared" si="19"/>
        <v/>
      </c>
      <c r="BT66" s="14" t="str">
        <f t="shared" si="19"/>
        <v/>
      </c>
      <c r="BU66" s="14" t="str">
        <f t="shared" si="19"/>
        <v/>
      </c>
      <c r="BV66" s="14" t="str">
        <f t="shared" si="19"/>
        <v/>
      </c>
      <c r="BW66" s="14" t="str">
        <f t="shared" si="19"/>
        <v/>
      </c>
      <c r="BX66" s="14" t="str">
        <f t="shared" si="19"/>
        <v/>
      </c>
    </row>
    <row r="67" spans="1:76" ht="16.5" x14ac:dyDescent="0.2">
      <c r="A67" s="14">
        <v>6</v>
      </c>
      <c r="B67" s="14">
        <v>7</v>
      </c>
      <c r="C67" s="14">
        <f>I67*INDEX(属性规划!$V$5:$V$17,装备数值!$A67)</f>
        <v>4500</v>
      </c>
      <c r="D67" s="14">
        <f>J67*INDEX(属性规划!$V$5:$V$17,装备数值!$A67)</f>
        <v>0</v>
      </c>
      <c r="E67" s="14">
        <f>K67*INDEX(属性规划!$V$5:$V$17,装备数值!$A67)</f>
        <v>3600</v>
      </c>
      <c r="F67" s="14">
        <f>L67*INDEX(属性规划!$V$5:$V$17,装备数值!$A67)</f>
        <v>0</v>
      </c>
      <c r="G67" s="14">
        <f>M67*INDEX(属性规划!$V$5:$V$17,装备数值!$A67)</f>
        <v>0</v>
      </c>
      <c r="I67" s="14">
        <f>INT(INDEX(属性规划!$T$5:$T$17,装备数值!$A67)*INDEX(I$5:I$12,$B67)*I$1)</f>
        <v>45</v>
      </c>
      <c r="J67" s="14">
        <f>INT(INDEX(属性规划!$T$5:$T$17,装备数值!$A67)*INDEX(J$5:J$12,$B67)*J$1)</f>
        <v>0</v>
      </c>
      <c r="K67" s="14">
        <f>INT(INDEX(属性规划!$T$5:$T$17,装备数值!$A67)*INDEX(K$5:K$12,$B67)*K$1)</f>
        <v>36</v>
      </c>
      <c r="L67" s="14">
        <f>INT(INDEX(属性规划!$T$5:$T$17,装备数值!$A67)*INDEX(L$5:L$12,$B67)*L$1)</f>
        <v>0</v>
      </c>
      <c r="M67" s="14">
        <f>INT(INDEX(属性规划!$T$5:$T$17,装备数值!$A67)*INDEX(M$5:M$12,$B67)*M$1)</f>
        <v>0</v>
      </c>
      <c r="X67" s="14">
        <f>INT(INDEX(属性规划!$U$4:$U$17,装备数值!$A67+1)*INDEX(X$5:X$12,$B67)*X$1)</f>
        <v>250</v>
      </c>
      <c r="Y67" s="14">
        <f>INT(INDEX(属性规划!$U$4:$U$17,装备数值!$A67+1)*INDEX(Y$5:Y$12,$B67)*Y$1)</f>
        <v>1875</v>
      </c>
      <c r="Z67" s="14">
        <f>INT(INDEX(属性规划!$U$4:$U$17,装备数值!$A67+1)*INDEX(Z$5:Z$12,$B67)*Z$1)</f>
        <v>0</v>
      </c>
      <c r="AA67" s="14">
        <f>INT(INDEX(属性规划!$U$4:$U$17,装备数值!$A67+1)*INDEX(AA$5:AA$12,$B67)*AA$1)</f>
        <v>0</v>
      </c>
      <c r="AB67" s="14">
        <f>INT(INDEX(属性规划!$U$4:$U$17,装备数值!$A67+1)*INDEX(AB$5:AB$12,$B67)*AB$1)</f>
        <v>0</v>
      </c>
      <c r="AC67" s="14">
        <f>INT(INDEX(属性规划!$U$4:$U$17,装备数值!$A67+1)*INDEX(AC$5:AC$12,$B67)*AC$1)</f>
        <v>0</v>
      </c>
      <c r="AD67" s="14">
        <f>INT(INDEX(属性规划!$U$4:$U$17,装备数值!$A67+1)*INDEX(AD$5:AD$12,$B67)*AD$1)</f>
        <v>0</v>
      </c>
      <c r="AE67" s="14">
        <f>INT(INDEX(属性规划!$U$4:$U$17,装备数值!$A67+1)*INDEX(AE$5:AE$12,$B67)*AE$1)</f>
        <v>0</v>
      </c>
      <c r="AF67" s="14">
        <f>INT(INDEX(属性规划!$U$4:$U$17,装备数值!$A67+1)*INDEX(AF$5:AF$12,$B67)*AF$1)</f>
        <v>0</v>
      </c>
      <c r="AG67" s="14">
        <f>INT(INDEX(属性规划!$U$4:$U$17,装备数值!$A67+1)*INDEX(AG$5:AG$12,$B67)*AG$1)</f>
        <v>1</v>
      </c>
      <c r="AH67" s="14">
        <f>INT(INDEX(属性规划!$U$4:$U$17,装备数值!$A67+1)*INDEX(AH$5:AH$12,$B67)*AH$1)</f>
        <v>0</v>
      </c>
      <c r="AN67" s="14">
        <v>50</v>
      </c>
      <c r="AO67" s="14">
        <v>500</v>
      </c>
      <c r="AP67" s="14">
        <v>7</v>
      </c>
      <c r="AQ67" s="18">
        <v>0.2</v>
      </c>
      <c r="AR67" s="14">
        <f t="shared" si="8"/>
        <v>22000</v>
      </c>
      <c r="AS67" s="14">
        <f t="shared" si="9"/>
        <v>165000</v>
      </c>
      <c r="AT67" s="14">
        <f t="shared" si="10"/>
        <v>11000</v>
      </c>
      <c r="AU67" s="14">
        <f t="shared" si="11"/>
        <v>220000</v>
      </c>
      <c r="AV67" s="14">
        <f t="shared" si="12"/>
        <v>4300</v>
      </c>
      <c r="AW67" s="14">
        <f t="shared" si="13"/>
        <v>1040000</v>
      </c>
      <c r="AY67" s="14">
        <v>50</v>
      </c>
      <c r="AZ67" s="14">
        <v>100</v>
      </c>
      <c r="BA67" s="22">
        <v>1.25</v>
      </c>
      <c r="BB67" s="22">
        <v>1.25</v>
      </c>
      <c r="BG67" s="14">
        <v>5</v>
      </c>
      <c r="BH67" s="14">
        <v>2</v>
      </c>
      <c r="BI67" s="14">
        <v>2</v>
      </c>
      <c r="BJ67" s="14" t="str">
        <f t="shared" si="17"/>
        <v>hp</v>
      </c>
      <c r="BK67" s="14">
        <f t="shared" si="18"/>
        <v>98437</v>
      </c>
      <c r="BL67" s="14" t="str">
        <f t="shared" si="19"/>
        <v/>
      </c>
      <c r="BM67" s="14">
        <f t="shared" si="19"/>
        <v>98437</v>
      </c>
      <c r="BN67" s="14" t="str">
        <f t="shared" si="19"/>
        <v/>
      </c>
      <c r="BO67" s="14" t="str">
        <f t="shared" si="19"/>
        <v/>
      </c>
      <c r="BP67" s="14" t="str">
        <f t="shared" si="19"/>
        <v/>
      </c>
      <c r="BQ67" s="14" t="str">
        <f t="shared" si="19"/>
        <v/>
      </c>
      <c r="BR67" s="14" t="str">
        <f t="shared" si="19"/>
        <v/>
      </c>
      <c r="BS67" s="14" t="str">
        <f t="shared" si="19"/>
        <v/>
      </c>
      <c r="BT67" s="14" t="str">
        <f t="shared" si="19"/>
        <v/>
      </c>
      <c r="BU67" s="14" t="str">
        <f t="shared" si="19"/>
        <v/>
      </c>
      <c r="BV67" s="14" t="str">
        <f t="shared" si="19"/>
        <v/>
      </c>
      <c r="BW67" s="14" t="str">
        <f t="shared" si="19"/>
        <v/>
      </c>
      <c r="BX67" s="14" t="str">
        <f t="shared" si="19"/>
        <v/>
      </c>
    </row>
    <row r="68" spans="1:76" ht="16.5" x14ac:dyDescent="0.2">
      <c r="A68" s="14">
        <v>6</v>
      </c>
      <c r="B68" s="14">
        <v>8</v>
      </c>
      <c r="C68" s="14">
        <f>I68*INDEX(属性规划!$V$5:$V$17,装备数值!$A68)</f>
        <v>4500</v>
      </c>
      <c r="D68" s="14">
        <f>J68*INDEX(属性规划!$V$5:$V$17,装备数值!$A68)</f>
        <v>0</v>
      </c>
      <c r="E68" s="14">
        <f>K68*INDEX(属性规划!$V$5:$V$17,装备数值!$A68)</f>
        <v>0</v>
      </c>
      <c r="F68" s="14">
        <f>L68*INDEX(属性规划!$V$5:$V$17,装备数值!$A68)</f>
        <v>0</v>
      </c>
      <c r="G68" s="14">
        <f>M68*INDEX(属性规划!$V$5:$V$17,装备数值!$A68)</f>
        <v>1400</v>
      </c>
      <c r="I68" s="14">
        <f>INT(INDEX(属性规划!$T$5:$T$17,装备数值!$A68)*INDEX(I$5:I$12,$B68)*I$1)</f>
        <v>45</v>
      </c>
      <c r="J68" s="14">
        <f>INT(INDEX(属性规划!$T$5:$T$17,装备数值!$A68)*INDEX(J$5:J$12,$B68)*J$1)</f>
        <v>0</v>
      </c>
      <c r="K68" s="14">
        <f>INT(INDEX(属性规划!$T$5:$T$17,装备数值!$A68)*INDEX(K$5:K$12,$B68)*K$1)</f>
        <v>0</v>
      </c>
      <c r="L68" s="14">
        <f>INT(INDEX(属性规划!$T$5:$T$17,装备数值!$A68)*INDEX(L$5:L$12,$B68)*L$1)</f>
        <v>0</v>
      </c>
      <c r="M68" s="14">
        <f>INT(INDEX(属性规划!$T$5:$T$17,装备数值!$A68)*INDEX(M$5:M$12,$B68)*M$1)</f>
        <v>14</v>
      </c>
      <c r="X68" s="14">
        <f>INT(INDEX(属性规划!$U$4:$U$17,装备数值!$A68+1)*INDEX(X$5:X$12,$B68)*X$1)</f>
        <v>250</v>
      </c>
      <c r="Y68" s="14">
        <f>INT(INDEX(属性规划!$U$4:$U$17,装备数值!$A68+1)*INDEX(Y$5:Y$12,$B68)*Y$1)</f>
        <v>0</v>
      </c>
      <c r="Z68" s="14">
        <f>INT(INDEX(属性规划!$U$4:$U$17,装备数值!$A68+1)*INDEX(Z$5:Z$12,$B68)*Z$1)</f>
        <v>0</v>
      </c>
      <c r="AA68" s="14">
        <f>INT(INDEX(属性规划!$U$4:$U$17,装备数值!$A68+1)*INDEX(AA$5:AA$12,$B68)*AA$1)</f>
        <v>2500</v>
      </c>
      <c r="AB68" s="14">
        <f>INT(INDEX(属性规划!$U$4:$U$17,装备数值!$A68+1)*INDEX(AB$5:AB$12,$B68)*AB$1)</f>
        <v>0</v>
      </c>
      <c r="AC68" s="14">
        <f>INT(INDEX(属性规划!$U$4:$U$17,装备数值!$A68+1)*INDEX(AC$5:AC$12,$B68)*AC$1)</f>
        <v>0</v>
      </c>
      <c r="AD68" s="14">
        <f>INT(INDEX(属性规划!$U$4:$U$17,装备数值!$A68+1)*INDEX(AD$5:AD$12,$B68)*AD$1)</f>
        <v>0</v>
      </c>
      <c r="AE68" s="14">
        <f>INT(INDEX(属性规划!$U$4:$U$17,装备数值!$A68+1)*INDEX(AE$5:AE$12,$B68)*AE$1)</f>
        <v>0</v>
      </c>
      <c r="AF68" s="14">
        <f>INT(INDEX(属性规划!$U$4:$U$17,装备数值!$A68+1)*INDEX(AF$5:AF$12,$B68)*AF$1)</f>
        <v>0</v>
      </c>
      <c r="AG68" s="14">
        <f>INT(INDEX(属性规划!$U$4:$U$17,装备数值!$A68+1)*INDEX(AG$5:AG$12,$B68)*AG$1)</f>
        <v>0</v>
      </c>
      <c r="AH68" s="14">
        <f>INT(INDEX(属性规划!$U$4:$U$17,装备数值!$A68+1)*INDEX(AH$5:AH$12,$B68)*AH$1)</f>
        <v>1</v>
      </c>
      <c r="AN68" s="14">
        <v>51</v>
      </c>
      <c r="AO68" s="14">
        <v>510</v>
      </c>
      <c r="AP68" s="14">
        <v>7</v>
      </c>
      <c r="AQ68" s="18">
        <v>0.2</v>
      </c>
      <c r="AR68" s="14">
        <f t="shared" si="8"/>
        <v>22440</v>
      </c>
      <c r="AS68" s="14">
        <f t="shared" si="9"/>
        <v>168300</v>
      </c>
      <c r="AT68" s="14">
        <f t="shared" si="10"/>
        <v>11220</v>
      </c>
      <c r="AU68" s="14">
        <f t="shared" si="11"/>
        <v>224400</v>
      </c>
      <c r="AV68" s="14">
        <f t="shared" si="12"/>
        <v>4386</v>
      </c>
      <c r="AW68" s="14">
        <f t="shared" si="13"/>
        <v>1060800</v>
      </c>
      <c r="AY68" s="14">
        <v>51</v>
      </c>
      <c r="AZ68" s="14">
        <v>102</v>
      </c>
      <c r="BA68" s="22">
        <v>1.3</v>
      </c>
      <c r="BB68" s="22">
        <v>1.3</v>
      </c>
      <c r="BG68" s="14">
        <v>5</v>
      </c>
      <c r="BH68" s="14">
        <v>3</v>
      </c>
      <c r="BI68" s="14">
        <v>4</v>
      </c>
      <c r="BJ68" s="14" t="str">
        <f t="shared" si="17"/>
        <v>shield</v>
      </c>
      <c r="BK68" s="14">
        <f t="shared" si="18"/>
        <v>437500</v>
      </c>
      <c r="BL68" s="14" t="str">
        <f t="shared" si="19"/>
        <v/>
      </c>
      <c r="BM68" s="14" t="str">
        <f t="shared" si="19"/>
        <v/>
      </c>
      <c r="BN68" s="14" t="str">
        <f t="shared" si="19"/>
        <v/>
      </c>
      <c r="BO68" s="14">
        <f t="shared" si="19"/>
        <v>437500</v>
      </c>
      <c r="BP68" s="14" t="str">
        <f t="shared" si="19"/>
        <v/>
      </c>
      <c r="BQ68" s="14" t="str">
        <f t="shared" si="19"/>
        <v/>
      </c>
      <c r="BR68" s="14" t="str">
        <f t="shared" si="19"/>
        <v/>
      </c>
      <c r="BS68" s="14" t="str">
        <f t="shared" si="19"/>
        <v/>
      </c>
      <c r="BT68" s="14" t="str">
        <f t="shared" si="19"/>
        <v/>
      </c>
      <c r="BU68" s="14" t="str">
        <f t="shared" si="19"/>
        <v/>
      </c>
      <c r="BV68" s="14" t="str">
        <f t="shared" si="19"/>
        <v/>
      </c>
      <c r="BW68" s="14" t="str">
        <f t="shared" si="19"/>
        <v/>
      </c>
      <c r="BX68" s="14" t="str">
        <f t="shared" si="19"/>
        <v/>
      </c>
    </row>
    <row r="69" spans="1:76" ht="16.5" x14ac:dyDescent="0.2">
      <c r="A69" s="14">
        <v>7</v>
      </c>
      <c r="B69" s="14">
        <v>1</v>
      </c>
      <c r="C69" s="14">
        <f>I69*INDEX(属性规划!$V$5:$V$17,装备数值!$A69)</f>
        <v>16500</v>
      </c>
      <c r="D69" s="14">
        <f>J69*INDEX(属性规划!$V$5:$V$17,装备数值!$A69)</f>
        <v>49500</v>
      </c>
      <c r="E69" s="14">
        <f>K69*INDEX(属性规划!$V$5:$V$17,装备数值!$A69)</f>
        <v>0</v>
      </c>
      <c r="F69" s="14">
        <f>L69*INDEX(属性规划!$V$5:$V$17,装备数值!$A69)</f>
        <v>0</v>
      </c>
      <c r="G69" s="14">
        <f>M69*INDEX(属性规划!$V$5:$V$17,装备数值!$A69)</f>
        <v>0</v>
      </c>
      <c r="I69" s="14">
        <f>INT(INDEX(属性规划!$T$5:$T$17,装备数值!$A69)*INDEX(I$5:I$12,$B69)*I$1)</f>
        <v>110</v>
      </c>
      <c r="J69" s="14">
        <f>INT(INDEX(属性规划!$T$5:$T$17,装备数值!$A69)*INDEX(J$5:J$12,$B69)*J$1)</f>
        <v>330</v>
      </c>
      <c r="K69" s="14">
        <f>INT(INDEX(属性规划!$T$5:$T$17,装备数值!$A69)*INDEX(K$5:K$12,$B69)*K$1)</f>
        <v>0</v>
      </c>
      <c r="L69" s="14">
        <f>INT(INDEX(属性规划!$T$5:$T$17,装备数值!$A69)*INDEX(L$5:L$12,$B69)*L$1)</f>
        <v>0</v>
      </c>
      <c r="M69" s="14">
        <f>INT(INDEX(属性规划!$T$5:$T$17,装备数值!$A69)*INDEX(M$5:M$12,$B69)*M$1)</f>
        <v>0</v>
      </c>
      <c r="X69" s="14">
        <f>INT(INDEX(属性规划!$U$4:$U$17,装备数值!$A69+1)*INDEX(X$5:X$12,$B69)*X$1)</f>
        <v>0</v>
      </c>
      <c r="Y69" s="14">
        <f>INT(INDEX(属性规划!$U$4:$U$17,装备数值!$A69+1)*INDEX(Y$5:Y$12,$B69)*Y$1)</f>
        <v>0</v>
      </c>
      <c r="Z69" s="14">
        <f>INT(INDEX(属性规划!$U$4:$U$17,装备数值!$A69+1)*INDEX(Z$5:Z$12,$B69)*Z$1)</f>
        <v>0</v>
      </c>
      <c r="AA69" s="14">
        <f>INT(INDEX(属性规划!$U$4:$U$17,装备数值!$A69+1)*INDEX(AA$5:AA$12,$B69)*AA$1)</f>
        <v>3000</v>
      </c>
      <c r="AB69" s="14">
        <f>INT(INDEX(属性规划!$U$4:$U$17,装备数值!$A69+1)*INDEX(AB$5:AB$12,$B69)*AB$1)</f>
        <v>0</v>
      </c>
      <c r="AC69" s="14">
        <f>INT(INDEX(属性规划!$U$4:$U$17,装备数值!$A69+1)*INDEX(AC$5:AC$12,$B69)*AC$1)</f>
        <v>150</v>
      </c>
      <c r="AD69" s="14">
        <f>INT(INDEX(属性规划!$U$4:$U$17,装备数值!$A69+1)*INDEX(AD$5:AD$12,$B69)*AD$1)</f>
        <v>0</v>
      </c>
      <c r="AE69" s="14">
        <f>INT(INDEX(属性规划!$U$4:$U$17,装备数值!$A69+1)*INDEX(AE$5:AE$12,$B69)*AE$1)</f>
        <v>150</v>
      </c>
      <c r="AF69" s="14">
        <f>INT(INDEX(属性规划!$U$4:$U$17,装备数值!$A69+1)*INDEX(AF$5:AF$12,$B69)*AF$1)</f>
        <v>0</v>
      </c>
      <c r="AG69" s="14">
        <f>INT(INDEX(属性规划!$U$4:$U$17,装备数值!$A69+1)*INDEX(AG$5:AG$12,$B69)*AG$1)</f>
        <v>0</v>
      </c>
      <c r="AH69" s="14">
        <f>INT(INDEX(属性规划!$U$4:$U$17,装备数值!$A69+1)*INDEX(AH$5:AH$12,$B69)*AH$1)</f>
        <v>0</v>
      </c>
      <c r="AN69" s="14">
        <v>52</v>
      </c>
      <c r="AO69" s="14">
        <v>520</v>
      </c>
      <c r="AP69" s="14">
        <v>7</v>
      </c>
      <c r="AQ69" s="18">
        <v>0.2</v>
      </c>
      <c r="AR69" s="14">
        <f t="shared" si="8"/>
        <v>22880</v>
      </c>
      <c r="AS69" s="14">
        <f t="shared" si="9"/>
        <v>171600</v>
      </c>
      <c r="AT69" s="14">
        <f t="shared" si="10"/>
        <v>11440</v>
      </c>
      <c r="AU69" s="14">
        <f t="shared" si="11"/>
        <v>228800</v>
      </c>
      <c r="AV69" s="14">
        <f t="shared" si="12"/>
        <v>4472</v>
      </c>
      <c r="AW69" s="14">
        <f t="shared" si="13"/>
        <v>1081600</v>
      </c>
      <c r="AY69" s="14">
        <v>52</v>
      </c>
      <c r="AZ69" s="14">
        <v>104</v>
      </c>
      <c r="BA69" s="22">
        <v>1.35</v>
      </c>
      <c r="BB69" s="22">
        <v>1.35</v>
      </c>
      <c r="BG69" s="14">
        <v>5</v>
      </c>
      <c r="BH69" s="14">
        <v>4</v>
      </c>
      <c r="BI69" s="14">
        <v>5</v>
      </c>
      <c r="BJ69" s="14" t="str">
        <f t="shared" si="17"/>
        <v>shieldRg</v>
      </c>
      <c r="BK69" s="14">
        <f t="shared" si="18"/>
        <v>8750</v>
      </c>
      <c r="BL69" s="14" t="str">
        <f t="shared" si="19"/>
        <v/>
      </c>
      <c r="BM69" s="14" t="str">
        <f t="shared" si="19"/>
        <v/>
      </c>
      <c r="BN69" s="14" t="str">
        <f t="shared" si="19"/>
        <v/>
      </c>
      <c r="BO69" s="14" t="str">
        <f t="shared" si="19"/>
        <v/>
      </c>
      <c r="BP69" s="14">
        <f t="shared" si="19"/>
        <v>8750</v>
      </c>
      <c r="BQ69" s="14" t="str">
        <f t="shared" si="19"/>
        <v/>
      </c>
      <c r="BR69" s="14" t="str">
        <f t="shared" si="19"/>
        <v/>
      </c>
      <c r="BS69" s="14" t="str">
        <f t="shared" si="19"/>
        <v/>
      </c>
      <c r="BT69" s="14" t="str">
        <f t="shared" si="19"/>
        <v/>
      </c>
      <c r="BU69" s="14" t="str">
        <f t="shared" si="19"/>
        <v/>
      </c>
      <c r="BV69" s="14" t="str">
        <f t="shared" si="19"/>
        <v/>
      </c>
      <c r="BW69" s="14" t="str">
        <f t="shared" si="19"/>
        <v/>
      </c>
      <c r="BX69" s="14" t="str">
        <f t="shared" si="19"/>
        <v/>
      </c>
    </row>
    <row r="70" spans="1:76" ht="16.5" x14ac:dyDescent="0.2">
      <c r="A70" s="14">
        <v>7</v>
      </c>
      <c r="B70" s="14">
        <v>2</v>
      </c>
      <c r="C70" s="14">
        <f>I70*INDEX(属性规划!$V$5:$V$17,装备数值!$A70)</f>
        <v>0</v>
      </c>
      <c r="D70" s="14">
        <f>J70*INDEX(属性规划!$V$5:$V$17,装备数值!$A70)</f>
        <v>0</v>
      </c>
      <c r="E70" s="14">
        <f>K70*INDEX(属性规划!$V$5:$V$17,装备数值!$A70)</f>
        <v>1650</v>
      </c>
      <c r="F70" s="14">
        <f>L70*INDEX(属性规划!$V$5:$V$17,装备数值!$A70)</f>
        <v>165000</v>
      </c>
      <c r="G70" s="14">
        <f>M70*INDEX(属性规划!$V$5:$V$17,装备数值!$A70)</f>
        <v>0</v>
      </c>
      <c r="I70" s="14">
        <f>INT(INDEX(属性规划!$T$5:$T$17,装备数值!$A70)*INDEX(I$5:I$12,$B70)*I$1)</f>
        <v>0</v>
      </c>
      <c r="J70" s="14">
        <f>INT(INDEX(属性规划!$T$5:$T$17,装备数值!$A70)*INDEX(J$5:J$12,$B70)*J$1)</f>
        <v>0</v>
      </c>
      <c r="K70" s="14">
        <f>INT(INDEX(属性规划!$T$5:$T$17,装备数值!$A70)*INDEX(K$5:K$12,$B70)*K$1)</f>
        <v>11</v>
      </c>
      <c r="L70" s="14">
        <f>INT(INDEX(属性规划!$T$5:$T$17,装备数值!$A70)*INDEX(L$5:L$12,$B70)*L$1)</f>
        <v>1100</v>
      </c>
      <c r="M70" s="14">
        <f>INT(INDEX(属性规划!$T$5:$T$17,装备数值!$A70)*INDEX(M$5:M$12,$B70)*M$1)</f>
        <v>0</v>
      </c>
      <c r="X70" s="14">
        <f>INT(INDEX(属性规划!$U$4:$U$17,装备数值!$A70+1)*INDEX(X$5:X$12,$B70)*X$1)</f>
        <v>0</v>
      </c>
      <c r="Y70" s="14">
        <f>INT(INDEX(属性规划!$U$4:$U$17,装备数值!$A70+1)*INDEX(Y$5:Y$12,$B70)*Y$1)</f>
        <v>2250</v>
      </c>
      <c r="Z70" s="14">
        <f>INT(INDEX(属性规划!$U$4:$U$17,装备数值!$A70+1)*INDEX(Z$5:Z$12,$B70)*Z$1)</f>
        <v>0</v>
      </c>
      <c r="AA70" s="14">
        <f>INT(INDEX(属性规划!$U$4:$U$17,装备数值!$A70+1)*INDEX(AA$5:AA$12,$B70)*AA$1)</f>
        <v>0</v>
      </c>
      <c r="AB70" s="14">
        <f>INT(INDEX(属性规划!$U$4:$U$17,装备数值!$A70+1)*INDEX(AB$5:AB$12,$B70)*AB$1)</f>
        <v>0</v>
      </c>
      <c r="AC70" s="14">
        <f>INT(INDEX(属性规划!$U$4:$U$17,装备数值!$A70+1)*INDEX(AC$5:AC$12,$B70)*AC$1)</f>
        <v>150</v>
      </c>
      <c r="AD70" s="14">
        <f>INT(INDEX(属性规划!$U$4:$U$17,装备数值!$A70+1)*INDEX(AD$5:AD$12,$B70)*AD$1)</f>
        <v>0</v>
      </c>
      <c r="AE70" s="14">
        <f>INT(INDEX(属性规划!$U$4:$U$17,装备数值!$A70+1)*INDEX(AE$5:AE$12,$B70)*AE$1)</f>
        <v>0</v>
      </c>
      <c r="AF70" s="14">
        <f>INT(INDEX(属性规划!$U$4:$U$17,装备数值!$A70+1)*INDEX(AF$5:AF$12,$B70)*AF$1)</f>
        <v>150</v>
      </c>
      <c r="AG70" s="14">
        <f>INT(INDEX(属性规划!$U$4:$U$17,装备数值!$A70+1)*INDEX(AG$5:AG$12,$B70)*AG$1)</f>
        <v>0</v>
      </c>
      <c r="AH70" s="14">
        <f>INT(INDEX(属性规划!$U$4:$U$17,装备数值!$A70+1)*INDEX(AH$5:AH$12,$B70)*AH$1)</f>
        <v>0</v>
      </c>
      <c r="AN70" s="14">
        <v>53</v>
      </c>
      <c r="AO70" s="14">
        <v>530</v>
      </c>
      <c r="AP70" s="14">
        <v>7</v>
      </c>
      <c r="AQ70" s="18">
        <v>0.2</v>
      </c>
      <c r="AR70" s="14">
        <f t="shared" si="8"/>
        <v>23320</v>
      </c>
      <c r="AS70" s="14">
        <f t="shared" si="9"/>
        <v>174900</v>
      </c>
      <c r="AT70" s="14">
        <f t="shared" si="10"/>
        <v>11660</v>
      </c>
      <c r="AU70" s="14">
        <f t="shared" si="11"/>
        <v>233200</v>
      </c>
      <c r="AV70" s="14">
        <f t="shared" si="12"/>
        <v>4558</v>
      </c>
      <c r="AW70" s="14">
        <f t="shared" si="13"/>
        <v>1102400</v>
      </c>
      <c r="AY70" s="14">
        <v>53</v>
      </c>
      <c r="AZ70" s="14">
        <v>106</v>
      </c>
      <c r="BA70" s="22">
        <v>1.4</v>
      </c>
      <c r="BB70" s="22">
        <v>1.4</v>
      </c>
      <c r="BG70" s="14">
        <v>6</v>
      </c>
      <c r="BH70" s="14">
        <v>1</v>
      </c>
      <c r="BI70" s="14">
        <v>1</v>
      </c>
      <c r="BJ70" s="14" t="str">
        <f t="shared" si="17"/>
        <v>atk</v>
      </c>
      <c r="BK70" s="14">
        <f t="shared" si="18"/>
        <v>17430</v>
      </c>
      <c r="BL70" s="14">
        <f t="shared" si="19"/>
        <v>17430</v>
      </c>
      <c r="BM70" s="14" t="str">
        <f t="shared" si="19"/>
        <v/>
      </c>
      <c r="BN70" s="14" t="str">
        <f t="shared" si="19"/>
        <v/>
      </c>
      <c r="BO70" s="14" t="str">
        <f t="shared" si="19"/>
        <v/>
      </c>
      <c r="BP70" s="14" t="str">
        <f t="shared" si="19"/>
        <v/>
      </c>
      <c r="BQ70" s="14" t="str">
        <f t="shared" si="19"/>
        <v/>
      </c>
      <c r="BR70" s="14" t="str">
        <f t="shared" si="19"/>
        <v/>
      </c>
      <c r="BS70" s="14" t="str">
        <f t="shared" si="19"/>
        <v/>
      </c>
      <c r="BT70" s="14" t="str">
        <f t="shared" si="19"/>
        <v/>
      </c>
      <c r="BU70" s="14" t="str">
        <f t="shared" si="19"/>
        <v/>
      </c>
      <c r="BV70" s="14" t="str">
        <f t="shared" si="19"/>
        <v/>
      </c>
      <c r="BW70" s="14" t="str">
        <f t="shared" si="19"/>
        <v/>
      </c>
      <c r="BX70" s="14" t="str">
        <f t="shared" si="19"/>
        <v/>
      </c>
    </row>
    <row r="71" spans="1:76" ht="16.5" x14ac:dyDescent="0.2">
      <c r="A71" s="14">
        <v>7</v>
      </c>
      <c r="B71" s="14">
        <v>3</v>
      </c>
      <c r="C71" s="14">
        <f>I71*INDEX(属性规划!$V$5:$V$17,装备数值!$A71)</f>
        <v>0</v>
      </c>
      <c r="D71" s="14">
        <f>J71*INDEX(属性规划!$V$5:$V$17,装备数值!$A71)</f>
        <v>0</v>
      </c>
      <c r="E71" s="14">
        <f>K71*INDEX(属性规划!$V$5:$V$17,装备数值!$A71)</f>
        <v>0</v>
      </c>
      <c r="F71" s="14">
        <f>L71*INDEX(属性规划!$V$5:$V$17,装备数值!$A71)</f>
        <v>99000</v>
      </c>
      <c r="G71" s="14">
        <f>M71*INDEX(属性规划!$V$5:$V$17,装备数值!$A71)</f>
        <v>1950</v>
      </c>
      <c r="I71" s="14">
        <f>INT(INDEX(属性规划!$T$5:$T$17,装备数值!$A71)*INDEX(I$5:I$12,$B71)*I$1)</f>
        <v>0</v>
      </c>
      <c r="J71" s="14">
        <f>INT(INDEX(属性规划!$T$5:$T$17,装备数值!$A71)*INDEX(J$5:J$12,$B71)*J$1)</f>
        <v>0</v>
      </c>
      <c r="K71" s="14">
        <f>INT(INDEX(属性规划!$T$5:$T$17,装备数值!$A71)*INDEX(K$5:K$12,$B71)*K$1)</f>
        <v>0</v>
      </c>
      <c r="L71" s="14">
        <f>INT(INDEX(属性规划!$T$5:$T$17,装备数值!$A71)*INDEX(L$5:L$12,$B71)*L$1)</f>
        <v>660</v>
      </c>
      <c r="M71" s="14">
        <f>INT(INDEX(属性规划!$T$5:$T$17,装备数值!$A71)*INDEX(M$5:M$12,$B71)*M$1)</f>
        <v>13</v>
      </c>
      <c r="X71" s="14">
        <f>INT(INDEX(属性规划!$U$4:$U$17,装备数值!$A71+1)*INDEX(X$5:X$12,$B71)*X$1)</f>
        <v>0</v>
      </c>
      <c r="Y71" s="14">
        <f>INT(INDEX(属性规划!$U$4:$U$17,装备数值!$A71+1)*INDEX(Y$5:Y$12,$B71)*Y$1)</f>
        <v>0</v>
      </c>
      <c r="Z71" s="14">
        <f>INT(INDEX(属性规划!$U$4:$U$17,装备数值!$A71+1)*INDEX(Z$5:Z$12,$B71)*Z$1)</f>
        <v>150</v>
      </c>
      <c r="AA71" s="14">
        <f>INT(INDEX(属性规划!$U$4:$U$17,装备数值!$A71+1)*INDEX(AA$5:AA$12,$B71)*AA$1)</f>
        <v>0</v>
      </c>
      <c r="AB71" s="14">
        <f>INT(INDEX(属性规划!$U$4:$U$17,装备数值!$A71+1)*INDEX(AB$5:AB$12,$B71)*AB$1)</f>
        <v>0</v>
      </c>
      <c r="AC71" s="14">
        <f>INT(INDEX(属性规划!$U$4:$U$17,装备数值!$A71+1)*INDEX(AC$5:AC$12,$B71)*AC$1)</f>
        <v>150</v>
      </c>
      <c r="AD71" s="14">
        <f>INT(INDEX(属性规划!$U$4:$U$17,装备数值!$A71+1)*INDEX(AD$5:AD$12,$B71)*AD$1)</f>
        <v>150</v>
      </c>
      <c r="AE71" s="14">
        <f>INT(INDEX(属性规划!$U$4:$U$17,装备数值!$A71+1)*INDEX(AE$5:AE$12,$B71)*AE$1)</f>
        <v>0</v>
      </c>
      <c r="AF71" s="14">
        <f>INT(INDEX(属性规划!$U$4:$U$17,装备数值!$A71+1)*INDEX(AF$5:AF$12,$B71)*AF$1)</f>
        <v>0</v>
      </c>
      <c r="AG71" s="14">
        <f>INT(INDEX(属性规划!$U$4:$U$17,装备数值!$A71+1)*INDEX(AG$5:AG$12,$B71)*AG$1)</f>
        <v>0</v>
      </c>
      <c r="AH71" s="14">
        <f>INT(INDEX(属性规划!$U$4:$U$17,装备数值!$A71+1)*INDEX(AH$5:AH$12,$B71)*AH$1)</f>
        <v>0</v>
      </c>
      <c r="AN71" s="14">
        <v>54</v>
      </c>
      <c r="AO71" s="14">
        <v>540</v>
      </c>
      <c r="AP71" s="14">
        <v>7</v>
      </c>
      <c r="AQ71" s="18">
        <v>0.2</v>
      </c>
      <c r="AR71" s="14">
        <f t="shared" si="8"/>
        <v>23760</v>
      </c>
      <c r="AS71" s="14">
        <f t="shared" si="9"/>
        <v>178200</v>
      </c>
      <c r="AT71" s="14">
        <f t="shared" si="10"/>
        <v>11880</v>
      </c>
      <c r="AU71" s="14">
        <f t="shared" si="11"/>
        <v>237600</v>
      </c>
      <c r="AV71" s="14">
        <f t="shared" si="12"/>
        <v>4644</v>
      </c>
      <c r="AW71" s="14">
        <f t="shared" si="13"/>
        <v>1123200</v>
      </c>
      <c r="AY71" s="14">
        <v>54</v>
      </c>
      <c r="AZ71" s="14">
        <v>108</v>
      </c>
      <c r="BA71" s="22">
        <v>1.45</v>
      </c>
      <c r="BB71" s="22">
        <v>1.45</v>
      </c>
      <c r="BG71" s="14">
        <v>6</v>
      </c>
      <c r="BH71" s="14">
        <v>2</v>
      </c>
      <c r="BI71" s="14">
        <v>2</v>
      </c>
      <c r="BJ71" s="14" t="str">
        <f t="shared" si="17"/>
        <v>hp</v>
      </c>
      <c r="BK71" s="14">
        <f t="shared" si="18"/>
        <v>131250</v>
      </c>
      <c r="BL71" s="14" t="str">
        <f t="shared" si="19"/>
        <v/>
      </c>
      <c r="BM71" s="14">
        <f t="shared" si="19"/>
        <v>131250</v>
      </c>
      <c r="BN71" s="14" t="str">
        <f t="shared" si="19"/>
        <v/>
      </c>
      <c r="BO71" s="14" t="str">
        <f t="shared" si="19"/>
        <v/>
      </c>
      <c r="BP71" s="14" t="str">
        <f t="shared" si="19"/>
        <v/>
      </c>
      <c r="BQ71" s="14" t="str">
        <f t="shared" si="19"/>
        <v/>
      </c>
      <c r="BR71" s="14" t="str">
        <f t="shared" si="19"/>
        <v/>
      </c>
      <c r="BS71" s="14" t="str">
        <f t="shared" si="19"/>
        <v/>
      </c>
      <c r="BT71" s="14" t="str">
        <f t="shared" si="19"/>
        <v/>
      </c>
      <c r="BU71" s="14" t="str">
        <f t="shared" si="19"/>
        <v/>
      </c>
      <c r="BV71" s="14" t="str">
        <f t="shared" si="19"/>
        <v/>
      </c>
      <c r="BW71" s="14" t="str">
        <f t="shared" si="19"/>
        <v/>
      </c>
      <c r="BX71" s="14" t="str">
        <f t="shared" si="19"/>
        <v/>
      </c>
    </row>
    <row r="72" spans="1:76" ht="16.5" x14ac:dyDescent="0.2">
      <c r="A72" s="14">
        <v>7</v>
      </c>
      <c r="B72" s="14">
        <v>4</v>
      </c>
      <c r="C72" s="14">
        <f>I72*INDEX(属性规划!$V$5:$V$17,装备数值!$A72)</f>
        <v>0</v>
      </c>
      <c r="D72" s="14">
        <f>J72*INDEX(属性规划!$V$5:$V$17,装备数值!$A72)</f>
        <v>99000</v>
      </c>
      <c r="E72" s="14">
        <f>K72*INDEX(属性规划!$V$5:$V$17,装备数值!$A72)</f>
        <v>0</v>
      </c>
      <c r="F72" s="14">
        <f>L72*INDEX(属性规划!$V$5:$V$17,装备数值!$A72)</f>
        <v>66000</v>
      </c>
      <c r="G72" s="14">
        <f>M72*INDEX(属性规划!$V$5:$V$17,装备数值!$A72)</f>
        <v>0</v>
      </c>
      <c r="I72" s="14">
        <f>INT(INDEX(属性规划!$T$5:$T$17,装备数值!$A72)*INDEX(I$5:I$12,$B72)*I$1)</f>
        <v>0</v>
      </c>
      <c r="J72" s="14">
        <f>INT(INDEX(属性规划!$T$5:$T$17,装备数值!$A72)*INDEX(J$5:J$12,$B72)*J$1)</f>
        <v>660</v>
      </c>
      <c r="K72" s="14">
        <f>INT(INDEX(属性规划!$T$5:$T$17,装备数值!$A72)*INDEX(K$5:K$12,$B72)*K$1)</f>
        <v>0</v>
      </c>
      <c r="L72" s="14">
        <f>INT(INDEX(属性规划!$T$5:$T$17,装备数值!$A72)*INDEX(L$5:L$12,$B72)*L$1)</f>
        <v>440</v>
      </c>
      <c r="M72" s="14">
        <f>INT(INDEX(属性规划!$T$5:$T$17,装备数值!$A72)*INDEX(M$5:M$12,$B72)*M$1)</f>
        <v>0</v>
      </c>
      <c r="X72" s="14">
        <f>INT(INDEX(属性规划!$U$4:$U$17,装备数值!$A72+1)*INDEX(X$5:X$12,$B72)*X$1)</f>
        <v>0</v>
      </c>
      <c r="Y72" s="14">
        <f>INT(INDEX(属性规划!$U$4:$U$17,装备数值!$A72+1)*INDEX(Y$5:Y$12,$B72)*Y$1)</f>
        <v>0</v>
      </c>
      <c r="Z72" s="14">
        <f>INT(INDEX(属性规划!$U$4:$U$17,装备数值!$A72+1)*INDEX(Z$5:Z$12,$B72)*Z$1)</f>
        <v>0</v>
      </c>
      <c r="AA72" s="14">
        <f>INT(INDEX(属性规划!$U$4:$U$17,装备数值!$A72+1)*INDEX(AA$5:AA$12,$B72)*AA$1)</f>
        <v>0</v>
      </c>
      <c r="AB72" s="14">
        <f>INT(INDEX(属性规划!$U$4:$U$17,装备数值!$A72+1)*INDEX(AB$5:AB$12,$B72)*AB$1)</f>
        <v>60</v>
      </c>
      <c r="AC72" s="14">
        <f>INT(INDEX(属性规划!$U$4:$U$17,装备数值!$A72+1)*INDEX(AC$5:AC$12,$B72)*AC$1)</f>
        <v>0</v>
      </c>
      <c r="AD72" s="14">
        <f>INT(INDEX(属性规划!$U$4:$U$17,装备数值!$A72+1)*INDEX(AD$5:AD$12,$B72)*AD$1)</f>
        <v>0</v>
      </c>
      <c r="AE72" s="14">
        <f>INT(INDEX(属性规划!$U$4:$U$17,装备数值!$A72+1)*INDEX(AE$5:AE$12,$B72)*AE$1)</f>
        <v>150</v>
      </c>
      <c r="AF72" s="14">
        <f>INT(INDEX(属性规划!$U$4:$U$17,装备数值!$A72+1)*INDEX(AF$5:AF$12,$B72)*AF$1)</f>
        <v>150</v>
      </c>
      <c r="AG72" s="14">
        <f>INT(INDEX(属性规划!$U$4:$U$17,装备数值!$A72+1)*INDEX(AG$5:AG$12,$B72)*AG$1)</f>
        <v>0</v>
      </c>
      <c r="AH72" s="14">
        <f>INT(INDEX(属性规划!$U$4:$U$17,装备数值!$A72+1)*INDEX(AH$5:AH$12,$B72)*AH$1)</f>
        <v>0</v>
      </c>
      <c r="AN72" s="14">
        <v>55</v>
      </c>
      <c r="AO72" s="14">
        <v>550</v>
      </c>
      <c r="AP72" s="14">
        <v>7</v>
      </c>
      <c r="AQ72" s="18">
        <v>0.2</v>
      </c>
      <c r="AR72" s="14">
        <f t="shared" si="8"/>
        <v>24200</v>
      </c>
      <c r="AS72" s="14">
        <f t="shared" si="9"/>
        <v>181500</v>
      </c>
      <c r="AT72" s="14">
        <f t="shared" si="10"/>
        <v>12100</v>
      </c>
      <c r="AU72" s="14">
        <f t="shared" si="11"/>
        <v>242000</v>
      </c>
      <c r="AV72" s="14">
        <f t="shared" si="12"/>
        <v>4730</v>
      </c>
      <c r="AW72" s="14">
        <f t="shared" si="13"/>
        <v>1144000</v>
      </c>
      <c r="AY72" s="14">
        <v>55</v>
      </c>
      <c r="AZ72" s="14">
        <v>110</v>
      </c>
      <c r="BA72" s="22">
        <v>1.5</v>
      </c>
      <c r="BB72" s="22">
        <v>1.5</v>
      </c>
      <c r="BG72" s="14">
        <v>6</v>
      </c>
      <c r="BH72" s="14">
        <v>3</v>
      </c>
      <c r="BI72" s="14">
        <v>7</v>
      </c>
      <c r="BJ72" s="14" t="str">
        <f t="shared" si="17"/>
        <v>deCrit</v>
      </c>
      <c r="BK72" s="14">
        <f t="shared" si="18"/>
        <v>1000</v>
      </c>
      <c r="BL72" s="14" t="str">
        <f t="shared" si="19"/>
        <v/>
      </c>
      <c r="BM72" s="14" t="str">
        <f t="shared" si="19"/>
        <v/>
      </c>
      <c r="BN72" s="14" t="str">
        <f t="shared" si="19"/>
        <v/>
      </c>
      <c r="BO72" s="14" t="str">
        <f t="shared" si="19"/>
        <v/>
      </c>
      <c r="BP72" s="14" t="str">
        <f t="shared" si="19"/>
        <v/>
      </c>
      <c r="BQ72" s="14" t="str">
        <f t="shared" si="19"/>
        <v/>
      </c>
      <c r="BR72" s="14">
        <f t="shared" si="19"/>
        <v>1000</v>
      </c>
      <c r="BS72" s="14" t="str">
        <f t="shared" si="19"/>
        <v/>
      </c>
      <c r="BT72" s="14" t="str">
        <f t="shared" si="19"/>
        <v/>
      </c>
      <c r="BU72" s="14" t="str">
        <f t="shared" si="19"/>
        <v/>
      </c>
      <c r="BV72" s="14" t="str">
        <f t="shared" si="19"/>
        <v/>
      </c>
      <c r="BW72" s="14" t="str">
        <f t="shared" si="19"/>
        <v/>
      </c>
      <c r="BX72" s="14" t="str">
        <f t="shared" si="19"/>
        <v/>
      </c>
    </row>
    <row r="73" spans="1:76" ht="16.5" x14ac:dyDescent="0.2">
      <c r="A73" s="14">
        <v>7</v>
      </c>
      <c r="B73" s="14">
        <v>5</v>
      </c>
      <c r="C73" s="14">
        <f>I73*INDEX(属性规划!$V$5:$V$17,装备数值!$A73)</f>
        <v>0</v>
      </c>
      <c r="D73" s="14">
        <f>J73*INDEX(属性规划!$V$5:$V$17,装备数值!$A73)</f>
        <v>99000</v>
      </c>
      <c r="E73" s="14">
        <f>K73*INDEX(属性规划!$V$5:$V$17,装备数值!$A73)</f>
        <v>3300</v>
      </c>
      <c r="F73" s="14">
        <f>L73*INDEX(属性规划!$V$5:$V$17,装备数值!$A73)</f>
        <v>0</v>
      </c>
      <c r="G73" s="14">
        <f>M73*INDEX(属性规划!$V$5:$V$17,装备数值!$A73)</f>
        <v>0</v>
      </c>
      <c r="I73" s="14">
        <f>INT(INDEX(属性规划!$T$5:$T$17,装备数值!$A73)*INDEX(I$5:I$12,$B73)*I$1)</f>
        <v>0</v>
      </c>
      <c r="J73" s="14">
        <f>INT(INDEX(属性规划!$T$5:$T$17,装备数值!$A73)*INDEX(J$5:J$12,$B73)*J$1)</f>
        <v>660</v>
      </c>
      <c r="K73" s="14">
        <f>INT(INDEX(属性规划!$T$5:$T$17,装备数值!$A73)*INDEX(K$5:K$12,$B73)*K$1)</f>
        <v>22</v>
      </c>
      <c r="L73" s="14">
        <f>INT(INDEX(属性规划!$T$5:$T$17,装备数值!$A73)*INDEX(L$5:L$12,$B73)*L$1)</f>
        <v>0</v>
      </c>
      <c r="M73" s="14">
        <f>INT(INDEX(属性规划!$T$5:$T$17,装备数值!$A73)*INDEX(M$5:M$12,$B73)*M$1)</f>
        <v>0</v>
      </c>
      <c r="X73" s="14">
        <f>INT(INDEX(属性规划!$U$4:$U$17,装备数值!$A73+1)*INDEX(X$5:X$12,$B73)*X$1)</f>
        <v>0</v>
      </c>
      <c r="Y73" s="14">
        <f>INT(INDEX(属性规划!$U$4:$U$17,装备数值!$A73+1)*INDEX(Y$5:Y$12,$B73)*Y$1)</f>
        <v>0</v>
      </c>
      <c r="Z73" s="14">
        <f>INT(INDEX(属性规划!$U$4:$U$17,装备数值!$A73+1)*INDEX(Z$5:Z$12,$B73)*Z$1)</f>
        <v>150</v>
      </c>
      <c r="AA73" s="14">
        <f>INT(INDEX(属性规划!$U$4:$U$17,装备数值!$A73+1)*INDEX(AA$5:AA$12,$B73)*AA$1)</f>
        <v>0</v>
      </c>
      <c r="AB73" s="14">
        <f>INT(INDEX(属性规划!$U$4:$U$17,装备数值!$A73+1)*INDEX(AB$5:AB$12,$B73)*AB$1)</f>
        <v>0</v>
      </c>
      <c r="AC73" s="14">
        <f>INT(INDEX(属性规划!$U$4:$U$17,装备数值!$A73+1)*INDEX(AC$5:AC$12,$B73)*AC$1)</f>
        <v>0</v>
      </c>
      <c r="AD73" s="14">
        <f>INT(INDEX(属性规划!$U$4:$U$17,装备数值!$A73+1)*INDEX(AD$5:AD$12,$B73)*AD$1)</f>
        <v>150</v>
      </c>
      <c r="AE73" s="14">
        <f>INT(INDEX(属性规划!$U$4:$U$17,装备数值!$A73+1)*INDEX(AE$5:AE$12,$B73)*AE$1)</f>
        <v>150</v>
      </c>
      <c r="AF73" s="14">
        <f>INT(INDEX(属性规划!$U$4:$U$17,装备数值!$A73+1)*INDEX(AF$5:AF$12,$B73)*AF$1)</f>
        <v>0</v>
      </c>
      <c r="AG73" s="14">
        <f>INT(INDEX(属性规划!$U$4:$U$17,装备数值!$A73+1)*INDEX(AG$5:AG$12,$B73)*AG$1)</f>
        <v>0</v>
      </c>
      <c r="AH73" s="14">
        <f>INT(INDEX(属性规划!$U$4:$U$17,装备数值!$A73+1)*INDEX(AH$5:AH$12,$B73)*AH$1)</f>
        <v>0</v>
      </c>
      <c r="AN73" s="14">
        <v>56</v>
      </c>
      <c r="AO73" s="14">
        <v>560</v>
      </c>
      <c r="AP73" s="14">
        <v>7</v>
      </c>
      <c r="AQ73" s="18">
        <v>0.2</v>
      </c>
      <c r="AR73" s="14">
        <f t="shared" si="8"/>
        <v>24640</v>
      </c>
      <c r="AS73" s="14">
        <f t="shared" si="9"/>
        <v>184800</v>
      </c>
      <c r="AT73" s="14">
        <f t="shared" si="10"/>
        <v>12320</v>
      </c>
      <c r="AU73" s="14">
        <f t="shared" si="11"/>
        <v>246400</v>
      </c>
      <c r="AV73" s="14">
        <f t="shared" si="12"/>
        <v>4816</v>
      </c>
      <c r="AW73" s="14">
        <f t="shared" si="13"/>
        <v>1164800</v>
      </c>
      <c r="AY73" s="14">
        <v>56</v>
      </c>
      <c r="AZ73" s="14">
        <v>112</v>
      </c>
      <c r="BA73" s="22">
        <v>1.55</v>
      </c>
      <c r="BB73" s="22">
        <v>1.55</v>
      </c>
      <c r="BG73" s="14">
        <v>6</v>
      </c>
      <c r="BH73" s="14">
        <v>4</v>
      </c>
      <c r="BI73" s="14">
        <v>8</v>
      </c>
      <c r="BJ73" s="14" t="str">
        <f t="shared" si="17"/>
        <v>block</v>
      </c>
      <c r="BK73" s="14">
        <f t="shared" si="18"/>
        <v>1000</v>
      </c>
      <c r="BL73" s="14" t="str">
        <f t="shared" si="19"/>
        <v/>
      </c>
      <c r="BM73" s="14" t="str">
        <f t="shared" si="19"/>
        <v/>
      </c>
      <c r="BN73" s="14" t="str">
        <f t="shared" si="19"/>
        <v/>
      </c>
      <c r="BO73" s="14" t="str">
        <f t="shared" si="19"/>
        <v/>
      </c>
      <c r="BP73" s="14" t="str">
        <f t="shared" si="19"/>
        <v/>
      </c>
      <c r="BQ73" s="14" t="str">
        <f t="shared" si="19"/>
        <v/>
      </c>
      <c r="BR73" s="14" t="str">
        <f t="shared" si="19"/>
        <v/>
      </c>
      <c r="BS73" s="14">
        <f t="shared" si="19"/>
        <v>1000</v>
      </c>
      <c r="BT73" s="14" t="str">
        <f t="shared" si="19"/>
        <v/>
      </c>
      <c r="BU73" s="14" t="str">
        <f t="shared" si="19"/>
        <v/>
      </c>
      <c r="BV73" s="14" t="str">
        <f t="shared" si="19"/>
        <v/>
      </c>
      <c r="BW73" s="14" t="str">
        <f t="shared" si="19"/>
        <v/>
      </c>
      <c r="BX73" s="14" t="str">
        <f t="shared" si="19"/>
        <v/>
      </c>
    </row>
    <row r="74" spans="1:76" ht="16.5" x14ac:dyDescent="0.2">
      <c r="A74" s="14">
        <v>7</v>
      </c>
      <c r="B74" s="14">
        <v>6</v>
      </c>
      <c r="C74" s="14">
        <f>I74*INDEX(属性规划!$V$5:$V$17,装备数值!$A74)</f>
        <v>0</v>
      </c>
      <c r="D74" s="14">
        <f>J74*INDEX(属性规划!$V$5:$V$17,装备数值!$A74)</f>
        <v>0</v>
      </c>
      <c r="E74" s="14">
        <f>K74*INDEX(属性规划!$V$5:$V$17,装备数值!$A74)</f>
        <v>4950</v>
      </c>
      <c r="F74" s="14">
        <f>L74*INDEX(属性规划!$V$5:$V$17,装备数值!$A74)</f>
        <v>0</v>
      </c>
      <c r="G74" s="14">
        <f>M74*INDEX(属性规划!$V$5:$V$17,装备数值!$A74)</f>
        <v>1950</v>
      </c>
      <c r="I74" s="14">
        <f>INT(INDEX(属性规划!$T$5:$T$17,装备数值!$A74)*INDEX(I$5:I$12,$B74)*I$1)</f>
        <v>0</v>
      </c>
      <c r="J74" s="14">
        <f>INT(INDEX(属性规划!$T$5:$T$17,装备数值!$A74)*INDEX(J$5:J$12,$B74)*J$1)</f>
        <v>0</v>
      </c>
      <c r="K74" s="14">
        <f>INT(INDEX(属性规划!$T$5:$T$17,装备数值!$A74)*INDEX(K$5:K$12,$B74)*K$1)</f>
        <v>33</v>
      </c>
      <c r="L74" s="14">
        <f>INT(INDEX(属性规划!$T$5:$T$17,装备数值!$A74)*INDEX(L$5:L$12,$B74)*L$1)</f>
        <v>0</v>
      </c>
      <c r="M74" s="14">
        <f>INT(INDEX(属性规划!$T$5:$T$17,装备数值!$A74)*INDEX(M$5:M$12,$B74)*M$1)</f>
        <v>13</v>
      </c>
      <c r="X74" s="14">
        <f>INT(INDEX(属性规划!$U$4:$U$17,装备数值!$A74+1)*INDEX(X$5:X$12,$B74)*X$1)</f>
        <v>0</v>
      </c>
      <c r="Y74" s="14">
        <f>INT(INDEX(属性规划!$U$4:$U$17,装备数值!$A74+1)*INDEX(Y$5:Y$12,$B74)*Y$1)</f>
        <v>0</v>
      </c>
      <c r="Z74" s="14">
        <f>INT(INDEX(属性规划!$U$4:$U$17,装备数值!$A74+1)*INDEX(Z$5:Z$12,$B74)*Z$1)</f>
        <v>0</v>
      </c>
      <c r="AA74" s="14">
        <f>INT(INDEX(属性规划!$U$4:$U$17,装备数值!$A74+1)*INDEX(AA$5:AA$12,$B74)*AA$1)</f>
        <v>0</v>
      </c>
      <c r="AB74" s="14">
        <f>INT(INDEX(属性规划!$U$4:$U$17,装备数值!$A74+1)*INDEX(AB$5:AB$12,$B74)*AB$1)</f>
        <v>60</v>
      </c>
      <c r="AC74" s="14">
        <f>INT(INDEX(属性规划!$U$4:$U$17,装备数值!$A74+1)*INDEX(AC$5:AC$12,$B74)*AC$1)</f>
        <v>0</v>
      </c>
      <c r="AD74" s="14">
        <f>INT(INDEX(属性规划!$U$4:$U$17,装备数值!$A74+1)*INDEX(AD$5:AD$12,$B74)*AD$1)</f>
        <v>150</v>
      </c>
      <c r="AE74" s="14">
        <f>INT(INDEX(属性规划!$U$4:$U$17,装备数值!$A74+1)*INDEX(AE$5:AE$12,$B74)*AE$1)</f>
        <v>0</v>
      </c>
      <c r="AF74" s="14">
        <f>INT(INDEX(属性规划!$U$4:$U$17,装备数值!$A74+1)*INDEX(AF$5:AF$12,$B74)*AF$1)</f>
        <v>150</v>
      </c>
      <c r="AG74" s="14">
        <f>INT(INDEX(属性规划!$U$4:$U$17,装备数值!$A74+1)*INDEX(AG$5:AG$12,$B74)*AG$1)</f>
        <v>0</v>
      </c>
      <c r="AH74" s="14">
        <f>INT(INDEX(属性规划!$U$4:$U$17,装备数值!$A74+1)*INDEX(AH$5:AH$12,$B74)*AH$1)</f>
        <v>0</v>
      </c>
      <c r="AN74" s="14">
        <v>57</v>
      </c>
      <c r="AO74" s="14">
        <v>570</v>
      </c>
      <c r="AP74" s="14">
        <v>7</v>
      </c>
      <c r="AQ74" s="18">
        <v>0.2</v>
      </c>
      <c r="AR74" s="14">
        <f t="shared" si="8"/>
        <v>25080</v>
      </c>
      <c r="AS74" s="14">
        <f t="shared" si="9"/>
        <v>188100</v>
      </c>
      <c r="AT74" s="14">
        <f t="shared" si="10"/>
        <v>12540</v>
      </c>
      <c r="AU74" s="14">
        <f t="shared" si="11"/>
        <v>250800</v>
      </c>
      <c r="AV74" s="14">
        <f t="shared" si="12"/>
        <v>4902</v>
      </c>
      <c r="AW74" s="14">
        <f t="shared" si="13"/>
        <v>1185600</v>
      </c>
      <c r="AY74" s="14">
        <v>57</v>
      </c>
      <c r="AZ74" s="14">
        <v>114</v>
      </c>
      <c r="BA74" s="22">
        <v>1.6</v>
      </c>
      <c r="BB74" s="22">
        <v>1.6</v>
      </c>
      <c r="BG74" s="14">
        <v>7</v>
      </c>
      <c r="BH74" s="14">
        <v>1</v>
      </c>
      <c r="BI74" s="14">
        <v>2</v>
      </c>
      <c r="BJ74" s="14" t="str">
        <f t="shared" si="17"/>
        <v>hp</v>
      </c>
      <c r="BK74" s="14">
        <f t="shared" si="18"/>
        <v>164062</v>
      </c>
      <c r="BL74" s="14" t="str">
        <f t="shared" si="19"/>
        <v/>
      </c>
      <c r="BM74" s="14">
        <f t="shared" si="19"/>
        <v>164062</v>
      </c>
      <c r="BN74" s="14" t="str">
        <f t="shared" si="19"/>
        <v/>
      </c>
      <c r="BO74" s="14" t="str">
        <f t="shared" si="19"/>
        <v/>
      </c>
      <c r="BP74" s="14" t="str">
        <f t="shared" si="19"/>
        <v/>
      </c>
      <c r="BQ74" s="14" t="str">
        <f t="shared" si="19"/>
        <v/>
      </c>
      <c r="BR74" s="14" t="str">
        <f t="shared" si="19"/>
        <v/>
      </c>
      <c r="BS74" s="14" t="str">
        <f t="shared" si="19"/>
        <v/>
      </c>
      <c r="BT74" s="14" t="str">
        <f t="shared" si="19"/>
        <v/>
      </c>
      <c r="BU74" s="14" t="str">
        <f t="shared" si="19"/>
        <v/>
      </c>
      <c r="BV74" s="14" t="str">
        <f t="shared" si="19"/>
        <v/>
      </c>
      <c r="BW74" s="14" t="str">
        <f t="shared" si="19"/>
        <v/>
      </c>
      <c r="BX74" s="14" t="str">
        <f t="shared" si="19"/>
        <v/>
      </c>
    </row>
    <row r="75" spans="1:76" ht="16.5" x14ac:dyDescent="0.2">
      <c r="A75" s="14">
        <v>7</v>
      </c>
      <c r="B75" s="14">
        <v>7</v>
      </c>
      <c r="C75" s="14">
        <f>I75*INDEX(属性规划!$V$5:$V$17,装备数值!$A75)</f>
        <v>8250</v>
      </c>
      <c r="D75" s="14">
        <f>J75*INDEX(属性规划!$V$5:$V$17,装备数值!$A75)</f>
        <v>0</v>
      </c>
      <c r="E75" s="14">
        <f>K75*INDEX(属性规划!$V$5:$V$17,装备数值!$A75)</f>
        <v>6600</v>
      </c>
      <c r="F75" s="14">
        <f>L75*INDEX(属性规划!$V$5:$V$17,装备数值!$A75)</f>
        <v>0</v>
      </c>
      <c r="G75" s="14">
        <f>M75*INDEX(属性规划!$V$5:$V$17,装备数值!$A75)</f>
        <v>0</v>
      </c>
      <c r="I75" s="14">
        <f>INT(INDEX(属性规划!$T$5:$T$17,装备数值!$A75)*INDEX(I$5:I$12,$B75)*I$1)</f>
        <v>55</v>
      </c>
      <c r="J75" s="14">
        <f>INT(INDEX(属性规划!$T$5:$T$17,装备数值!$A75)*INDEX(J$5:J$12,$B75)*J$1)</f>
        <v>0</v>
      </c>
      <c r="K75" s="14">
        <f>INT(INDEX(属性规划!$T$5:$T$17,装备数值!$A75)*INDEX(K$5:K$12,$B75)*K$1)</f>
        <v>44</v>
      </c>
      <c r="L75" s="14">
        <f>INT(INDEX(属性规划!$T$5:$T$17,装备数值!$A75)*INDEX(L$5:L$12,$B75)*L$1)</f>
        <v>0</v>
      </c>
      <c r="M75" s="14">
        <f>INT(INDEX(属性规划!$T$5:$T$17,装备数值!$A75)*INDEX(M$5:M$12,$B75)*M$1)</f>
        <v>0</v>
      </c>
      <c r="X75" s="14">
        <f>INT(INDEX(属性规划!$U$4:$U$17,装备数值!$A75+1)*INDEX(X$5:X$12,$B75)*X$1)</f>
        <v>300</v>
      </c>
      <c r="Y75" s="14">
        <f>INT(INDEX(属性规划!$U$4:$U$17,装备数值!$A75+1)*INDEX(Y$5:Y$12,$B75)*Y$1)</f>
        <v>2250</v>
      </c>
      <c r="Z75" s="14">
        <f>INT(INDEX(属性规划!$U$4:$U$17,装备数值!$A75+1)*INDEX(Z$5:Z$12,$B75)*Z$1)</f>
        <v>0</v>
      </c>
      <c r="AA75" s="14">
        <f>INT(INDEX(属性规划!$U$4:$U$17,装备数值!$A75+1)*INDEX(AA$5:AA$12,$B75)*AA$1)</f>
        <v>0</v>
      </c>
      <c r="AB75" s="14">
        <f>INT(INDEX(属性规划!$U$4:$U$17,装备数值!$A75+1)*INDEX(AB$5:AB$12,$B75)*AB$1)</f>
        <v>0</v>
      </c>
      <c r="AC75" s="14">
        <f>INT(INDEX(属性规划!$U$4:$U$17,装备数值!$A75+1)*INDEX(AC$5:AC$12,$B75)*AC$1)</f>
        <v>0</v>
      </c>
      <c r="AD75" s="14">
        <f>INT(INDEX(属性规划!$U$4:$U$17,装备数值!$A75+1)*INDEX(AD$5:AD$12,$B75)*AD$1)</f>
        <v>0</v>
      </c>
      <c r="AE75" s="14">
        <f>INT(INDEX(属性规划!$U$4:$U$17,装备数值!$A75+1)*INDEX(AE$5:AE$12,$B75)*AE$1)</f>
        <v>0</v>
      </c>
      <c r="AF75" s="14">
        <f>INT(INDEX(属性规划!$U$4:$U$17,装备数值!$A75+1)*INDEX(AF$5:AF$12,$B75)*AF$1)</f>
        <v>0</v>
      </c>
      <c r="AG75" s="14">
        <f>INT(INDEX(属性规划!$U$4:$U$17,装备数值!$A75+1)*INDEX(AG$5:AG$12,$B75)*AG$1)</f>
        <v>1</v>
      </c>
      <c r="AH75" s="14">
        <f>INT(INDEX(属性规划!$U$4:$U$17,装备数值!$A75+1)*INDEX(AH$5:AH$12,$B75)*AH$1)</f>
        <v>0</v>
      </c>
      <c r="AN75" s="14">
        <v>58</v>
      </c>
      <c r="AO75" s="14">
        <v>580</v>
      </c>
      <c r="AP75" s="14">
        <v>7</v>
      </c>
      <c r="AQ75" s="18">
        <v>0.2</v>
      </c>
      <c r="AR75" s="14">
        <f t="shared" si="8"/>
        <v>25520</v>
      </c>
      <c r="AS75" s="14">
        <f t="shared" si="9"/>
        <v>191400</v>
      </c>
      <c r="AT75" s="14">
        <f t="shared" si="10"/>
        <v>12760</v>
      </c>
      <c r="AU75" s="14">
        <f t="shared" si="11"/>
        <v>255200</v>
      </c>
      <c r="AV75" s="14">
        <f t="shared" si="12"/>
        <v>4988</v>
      </c>
      <c r="AW75" s="14">
        <f t="shared" si="13"/>
        <v>1206400</v>
      </c>
      <c r="AY75" s="14">
        <v>58</v>
      </c>
      <c r="AZ75" s="14">
        <v>116</v>
      </c>
      <c r="BA75" s="22">
        <v>1.65</v>
      </c>
      <c r="BB75" s="22">
        <v>1.65</v>
      </c>
      <c r="BG75" s="14">
        <v>7</v>
      </c>
      <c r="BH75" s="14">
        <v>2</v>
      </c>
      <c r="BI75" s="14">
        <v>3</v>
      </c>
      <c r="BJ75" s="14" t="str">
        <f t="shared" si="17"/>
        <v>def</v>
      </c>
      <c r="BK75" s="14">
        <f t="shared" si="18"/>
        <v>10850</v>
      </c>
      <c r="BL75" s="14" t="str">
        <f t="shared" si="19"/>
        <v/>
      </c>
      <c r="BM75" s="14" t="str">
        <f t="shared" si="19"/>
        <v/>
      </c>
      <c r="BN75" s="14">
        <f t="shared" si="19"/>
        <v>10850</v>
      </c>
      <c r="BO75" s="14" t="str">
        <f t="shared" si="19"/>
        <v/>
      </c>
      <c r="BP75" s="14" t="str">
        <f t="shared" si="19"/>
        <v/>
      </c>
      <c r="BQ75" s="14" t="str">
        <f t="shared" si="19"/>
        <v/>
      </c>
      <c r="BR75" s="14" t="str">
        <f t="shared" si="19"/>
        <v/>
      </c>
      <c r="BS75" s="14" t="str">
        <f t="shared" si="19"/>
        <v/>
      </c>
      <c r="BT75" s="14" t="str">
        <f t="shared" si="19"/>
        <v/>
      </c>
      <c r="BU75" s="14" t="str">
        <f t="shared" si="19"/>
        <v/>
      </c>
      <c r="BV75" s="14" t="str">
        <f t="shared" si="19"/>
        <v/>
      </c>
      <c r="BW75" s="14" t="str">
        <f t="shared" si="19"/>
        <v/>
      </c>
      <c r="BX75" s="14" t="str">
        <f t="shared" si="19"/>
        <v/>
      </c>
    </row>
    <row r="76" spans="1:76" ht="16.5" x14ac:dyDescent="0.2">
      <c r="A76" s="14">
        <v>7</v>
      </c>
      <c r="B76" s="14">
        <v>8</v>
      </c>
      <c r="C76" s="14">
        <f>I76*INDEX(属性规划!$V$5:$V$17,装备数值!$A76)</f>
        <v>8250</v>
      </c>
      <c r="D76" s="14">
        <f>J76*INDEX(属性规划!$V$5:$V$17,装备数值!$A76)</f>
        <v>0</v>
      </c>
      <c r="E76" s="14">
        <f>K76*INDEX(属性规划!$V$5:$V$17,装备数值!$A76)</f>
        <v>0</v>
      </c>
      <c r="F76" s="14">
        <f>L76*INDEX(属性规划!$V$5:$V$17,装备数值!$A76)</f>
        <v>0</v>
      </c>
      <c r="G76" s="14">
        <f>M76*INDEX(属性规划!$V$5:$V$17,装备数值!$A76)</f>
        <v>2550</v>
      </c>
      <c r="I76" s="14">
        <f>INT(INDEX(属性规划!$T$5:$T$17,装备数值!$A76)*INDEX(I$5:I$12,$B76)*I$1)</f>
        <v>55</v>
      </c>
      <c r="J76" s="14">
        <f>INT(INDEX(属性规划!$T$5:$T$17,装备数值!$A76)*INDEX(J$5:J$12,$B76)*J$1)</f>
        <v>0</v>
      </c>
      <c r="K76" s="14">
        <f>INT(INDEX(属性规划!$T$5:$T$17,装备数值!$A76)*INDEX(K$5:K$12,$B76)*K$1)</f>
        <v>0</v>
      </c>
      <c r="L76" s="14">
        <f>INT(INDEX(属性规划!$T$5:$T$17,装备数值!$A76)*INDEX(L$5:L$12,$B76)*L$1)</f>
        <v>0</v>
      </c>
      <c r="M76" s="14">
        <f>INT(INDEX(属性规划!$T$5:$T$17,装备数值!$A76)*INDEX(M$5:M$12,$B76)*M$1)</f>
        <v>17</v>
      </c>
      <c r="X76" s="14">
        <f>INT(INDEX(属性规划!$U$4:$U$17,装备数值!$A76+1)*INDEX(X$5:X$12,$B76)*X$1)</f>
        <v>300</v>
      </c>
      <c r="Y76" s="14">
        <f>INT(INDEX(属性规划!$U$4:$U$17,装备数值!$A76+1)*INDEX(Y$5:Y$12,$B76)*Y$1)</f>
        <v>0</v>
      </c>
      <c r="Z76" s="14">
        <f>INT(INDEX(属性规划!$U$4:$U$17,装备数值!$A76+1)*INDEX(Z$5:Z$12,$B76)*Z$1)</f>
        <v>0</v>
      </c>
      <c r="AA76" s="14">
        <f>INT(INDEX(属性规划!$U$4:$U$17,装备数值!$A76+1)*INDEX(AA$5:AA$12,$B76)*AA$1)</f>
        <v>3000</v>
      </c>
      <c r="AB76" s="14">
        <f>INT(INDEX(属性规划!$U$4:$U$17,装备数值!$A76+1)*INDEX(AB$5:AB$12,$B76)*AB$1)</f>
        <v>0</v>
      </c>
      <c r="AC76" s="14">
        <f>INT(INDEX(属性规划!$U$4:$U$17,装备数值!$A76+1)*INDEX(AC$5:AC$12,$B76)*AC$1)</f>
        <v>0</v>
      </c>
      <c r="AD76" s="14">
        <f>INT(INDEX(属性规划!$U$4:$U$17,装备数值!$A76+1)*INDEX(AD$5:AD$12,$B76)*AD$1)</f>
        <v>0</v>
      </c>
      <c r="AE76" s="14">
        <f>INT(INDEX(属性规划!$U$4:$U$17,装备数值!$A76+1)*INDEX(AE$5:AE$12,$B76)*AE$1)</f>
        <v>0</v>
      </c>
      <c r="AF76" s="14">
        <f>INT(INDEX(属性规划!$U$4:$U$17,装备数值!$A76+1)*INDEX(AF$5:AF$12,$B76)*AF$1)</f>
        <v>0</v>
      </c>
      <c r="AG76" s="14">
        <f>INT(INDEX(属性规划!$U$4:$U$17,装备数值!$A76+1)*INDEX(AG$5:AG$12,$B76)*AG$1)</f>
        <v>0</v>
      </c>
      <c r="AH76" s="14">
        <f>INT(INDEX(属性规划!$U$4:$U$17,装备数值!$A76+1)*INDEX(AH$5:AH$12,$B76)*AH$1)</f>
        <v>1</v>
      </c>
      <c r="AN76" s="14">
        <v>59</v>
      </c>
      <c r="AO76" s="14">
        <v>590</v>
      </c>
      <c r="AP76" s="14">
        <v>7</v>
      </c>
      <c r="AQ76" s="18">
        <v>0.2</v>
      </c>
      <c r="AR76" s="14">
        <f t="shared" si="8"/>
        <v>25960</v>
      </c>
      <c r="AS76" s="14">
        <f t="shared" si="9"/>
        <v>194700</v>
      </c>
      <c r="AT76" s="14">
        <f t="shared" si="10"/>
        <v>12980</v>
      </c>
      <c r="AU76" s="14">
        <f t="shared" si="11"/>
        <v>259600</v>
      </c>
      <c r="AV76" s="14">
        <f t="shared" si="12"/>
        <v>5074</v>
      </c>
      <c r="AW76" s="14">
        <f t="shared" si="13"/>
        <v>1227200</v>
      </c>
      <c r="AY76" s="14">
        <v>59</v>
      </c>
      <c r="AZ76" s="14">
        <v>118</v>
      </c>
      <c r="BA76" s="22">
        <v>1.7</v>
      </c>
      <c r="BB76" s="22">
        <v>1.7</v>
      </c>
      <c r="BG76" s="14">
        <v>7</v>
      </c>
      <c r="BH76" s="14">
        <v>3</v>
      </c>
      <c r="BI76" s="14">
        <v>6</v>
      </c>
      <c r="BJ76" s="14" t="str">
        <f t="shared" si="17"/>
        <v>crit</v>
      </c>
      <c r="BK76" s="14">
        <f t="shared" si="18"/>
        <v>1000</v>
      </c>
      <c r="BL76" s="14" t="str">
        <f t="shared" si="19"/>
        <v/>
      </c>
      <c r="BM76" s="14" t="str">
        <f t="shared" si="19"/>
        <v/>
      </c>
      <c r="BN76" s="14" t="str">
        <f t="shared" si="19"/>
        <v/>
      </c>
      <c r="BO76" s="14" t="str">
        <f t="shared" si="19"/>
        <v/>
      </c>
      <c r="BP76" s="14" t="str">
        <f t="shared" si="19"/>
        <v/>
      </c>
      <c r="BQ76" s="14">
        <f t="shared" si="19"/>
        <v>1000</v>
      </c>
      <c r="BR76" s="14" t="str">
        <f t="shared" si="19"/>
        <v/>
      </c>
      <c r="BS76" s="14" t="str">
        <f t="shared" si="19"/>
        <v/>
      </c>
      <c r="BT76" s="14" t="str">
        <f t="shared" si="19"/>
        <v/>
      </c>
      <c r="BU76" s="14" t="str">
        <f t="shared" si="19"/>
        <v/>
      </c>
      <c r="BV76" s="14" t="str">
        <f t="shared" si="19"/>
        <v/>
      </c>
      <c r="BW76" s="14" t="str">
        <f t="shared" si="19"/>
        <v/>
      </c>
      <c r="BX76" s="14" t="str">
        <f t="shared" si="19"/>
        <v/>
      </c>
    </row>
    <row r="77" spans="1:76" ht="16.5" x14ac:dyDescent="0.2">
      <c r="A77" s="14">
        <v>8</v>
      </c>
      <c r="B77" s="14">
        <v>1</v>
      </c>
      <c r="C77" s="14">
        <f>I77*INDEX(属性规划!$V$5:$V$17,装备数值!$A77)</f>
        <v>21875</v>
      </c>
      <c r="D77" s="14">
        <f>J77*INDEX(属性规划!$V$5:$V$17,装备数值!$A77)</f>
        <v>65625</v>
      </c>
      <c r="E77" s="14">
        <f>K77*INDEX(属性规划!$V$5:$V$17,装备数值!$A77)</f>
        <v>0</v>
      </c>
      <c r="F77" s="14">
        <f>L77*INDEX(属性规划!$V$5:$V$17,装备数值!$A77)</f>
        <v>0</v>
      </c>
      <c r="G77" s="14">
        <f>M77*INDEX(属性规划!$V$5:$V$17,装备数值!$A77)</f>
        <v>0</v>
      </c>
      <c r="I77" s="14">
        <f>INT(INDEX(属性规划!$T$5:$T$17,装备数值!$A77)*INDEX(I$5:I$12,$B77)*I$1)</f>
        <v>125</v>
      </c>
      <c r="J77" s="14">
        <f>INT(INDEX(属性规划!$T$5:$T$17,装备数值!$A77)*INDEX(J$5:J$12,$B77)*J$1)</f>
        <v>375</v>
      </c>
      <c r="K77" s="14">
        <f>INT(INDEX(属性规划!$T$5:$T$17,装备数值!$A77)*INDEX(K$5:K$12,$B77)*K$1)</f>
        <v>0</v>
      </c>
      <c r="L77" s="14">
        <f>INT(INDEX(属性规划!$T$5:$T$17,装备数值!$A77)*INDEX(L$5:L$12,$B77)*L$1)</f>
        <v>0</v>
      </c>
      <c r="M77" s="14">
        <f>INT(INDEX(属性规划!$T$5:$T$17,装备数值!$A77)*INDEX(M$5:M$12,$B77)*M$1)</f>
        <v>0</v>
      </c>
      <c r="X77" s="14">
        <f>INT(INDEX(属性规划!$U$4:$U$17,装备数值!$A77+1)*INDEX(X$5:X$12,$B77)*X$1)</f>
        <v>0</v>
      </c>
      <c r="Y77" s="14">
        <f>INT(INDEX(属性规划!$U$4:$U$17,装备数值!$A77+1)*INDEX(Y$5:Y$12,$B77)*Y$1)</f>
        <v>0</v>
      </c>
      <c r="Z77" s="14">
        <f>INT(INDEX(属性规划!$U$4:$U$17,装备数值!$A77+1)*INDEX(Z$5:Z$12,$B77)*Z$1)</f>
        <v>0</v>
      </c>
      <c r="AA77" s="14">
        <f>INT(INDEX(属性规划!$U$4:$U$17,装备数值!$A77+1)*INDEX(AA$5:AA$12,$B77)*AA$1)</f>
        <v>3250</v>
      </c>
      <c r="AB77" s="14">
        <f>INT(INDEX(属性规划!$U$4:$U$17,装备数值!$A77+1)*INDEX(AB$5:AB$12,$B77)*AB$1)</f>
        <v>0</v>
      </c>
      <c r="AC77" s="14">
        <f>INT(INDEX(属性规划!$U$4:$U$17,装备数值!$A77+1)*INDEX(AC$5:AC$12,$B77)*AC$1)</f>
        <v>162</v>
      </c>
      <c r="AD77" s="14">
        <f>INT(INDEX(属性规划!$U$4:$U$17,装备数值!$A77+1)*INDEX(AD$5:AD$12,$B77)*AD$1)</f>
        <v>0</v>
      </c>
      <c r="AE77" s="14">
        <f>INT(INDEX(属性规划!$U$4:$U$17,装备数值!$A77+1)*INDEX(AE$5:AE$12,$B77)*AE$1)</f>
        <v>162</v>
      </c>
      <c r="AF77" s="14">
        <f>INT(INDEX(属性规划!$U$4:$U$17,装备数值!$A77+1)*INDEX(AF$5:AF$12,$B77)*AF$1)</f>
        <v>0</v>
      </c>
      <c r="AG77" s="14">
        <f>INT(INDEX(属性规划!$U$4:$U$17,装备数值!$A77+1)*INDEX(AG$5:AG$12,$B77)*AG$1)</f>
        <v>0</v>
      </c>
      <c r="AH77" s="14">
        <f>INT(INDEX(属性规划!$U$4:$U$17,装备数值!$A77+1)*INDEX(AH$5:AH$12,$B77)*AH$1)</f>
        <v>0</v>
      </c>
      <c r="AN77" s="14">
        <v>60</v>
      </c>
      <c r="AO77" s="14">
        <v>600</v>
      </c>
      <c r="AP77" s="14">
        <v>8</v>
      </c>
      <c r="AQ77" s="18">
        <v>0.2</v>
      </c>
      <c r="AR77" s="14">
        <f t="shared" si="8"/>
        <v>29880</v>
      </c>
      <c r="AS77" s="14">
        <f t="shared" si="9"/>
        <v>225000</v>
      </c>
      <c r="AT77" s="14">
        <f t="shared" si="10"/>
        <v>14880</v>
      </c>
      <c r="AU77" s="14">
        <f t="shared" si="11"/>
        <v>300000</v>
      </c>
      <c r="AV77" s="14">
        <f t="shared" si="12"/>
        <v>6000</v>
      </c>
      <c r="AW77" s="14">
        <f t="shared" si="13"/>
        <v>1421400</v>
      </c>
      <c r="AY77" s="14">
        <v>60</v>
      </c>
      <c r="AZ77" s="14">
        <v>120</v>
      </c>
      <c r="BA77" s="22">
        <v>1.75</v>
      </c>
      <c r="BB77" s="22">
        <v>1.75</v>
      </c>
      <c r="BG77" s="14">
        <v>7</v>
      </c>
      <c r="BH77" s="14">
        <v>4</v>
      </c>
      <c r="BI77" s="14">
        <v>9</v>
      </c>
      <c r="BJ77" s="14" t="str">
        <f t="shared" si="17"/>
        <v>dash</v>
      </c>
      <c r="BK77" s="14">
        <f t="shared" si="18"/>
        <v>1000</v>
      </c>
      <c r="BL77" s="14" t="str">
        <f t="shared" si="19"/>
        <v/>
      </c>
      <c r="BM77" s="14" t="str">
        <f t="shared" si="19"/>
        <v/>
      </c>
      <c r="BN77" s="14" t="str">
        <f t="shared" si="19"/>
        <v/>
      </c>
      <c r="BO77" s="14" t="str">
        <f t="shared" si="19"/>
        <v/>
      </c>
      <c r="BP77" s="14" t="str">
        <f t="shared" si="19"/>
        <v/>
      </c>
      <c r="BQ77" s="14" t="str">
        <f t="shared" si="19"/>
        <v/>
      </c>
      <c r="BR77" s="14" t="str">
        <f t="shared" si="19"/>
        <v/>
      </c>
      <c r="BS77" s="14" t="str">
        <f t="shared" si="19"/>
        <v/>
      </c>
      <c r="BT77" s="14">
        <f t="shared" si="19"/>
        <v>1000</v>
      </c>
      <c r="BU77" s="14" t="str">
        <f t="shared" si="19"/>
        <v/>
      </c>
      <c r="BV77" s="14" t="str">
        <f t="shared" si="19"/>
        <v/>
      </c>
      <c r="BW77" s="14" t="str">
        <f t="shared" si="19"/>
        <v/>
      </c>
      <c r="BX77" s="14" t="str">
        <f t="shared" si="19"/>
        <v/>
      </c>
    </row>
    <row r="78" spans="1:76" ht="16.5" x14ac:dyDescent="0.2">
      <c r="A78" s="14">
        <v>8</v>
      </c>
      <c r="B78" s="14">
        <v>2</v>
      </c>
      <c r="C78" s="14">
        <f>I78*INDEX(属性规划!$V$5:$V$17,装备数值!$A78)</f>
        <v>0</v>
      </c>
      <c r="D78" s="14">
        <f>J78*INDEX(属性规划!$V$5:$V$17,装备数值!$A78)</f>
        <v>0</v>
      </c>
      <c r="E78" s="14">
        <f>K78*INDEX(属性规划!$V$5:$V$17,装备数值!$A78)</f>
        <v>2100</v>
      </c>
      <c r="F78" s="14">
        <f>L78*INDEX(属性规划!$V$5:$V$17,装备数值!$A78)</f>
        <v>218750</v>
      </c>
      <c r="G78" s="14">
        <f>M78*INDEX(属性规划!$V$5:$V$17,装备数值!$A78)</f>
        <v>0</v>
      </c>
      <c r="I78" s="14">
        <f>INT(INDEX(属性规划!$T$5:$T$17,装备数值!$A78)*INDEX(I$5:I$12,$B78)*I$1)</f>
        <v>0</v>
      </c>
      <c r="J78" s="14">
        <f>INT(INDEX(属性规划!$T$5:$T$17,装备数值!$A78)*INDEX(J$5:J$12,$B78)*J$1)</f>
        <v>0</v>
      </c>
      <c r="K78" s="14">
        <f>INT(INDEX(属性规划!$T$5:$T$17,装备数值!$A78)*INDEX(K$5:K$12,$B78)*K$1)</f>
        <v>12</v>
      </c>
      <c r="L78" s="14">
        <f>INT(INDEX(属性规划!$T$5:$T$17,装备数值!$A78)*INDEX(L$5:L$12,$B78)*L$1)</f>
        <v>1250</v>
      </c>
      <c r="M78" s="14">
        <f>INT(INDEX(属性规划!$T$5:$T$17,装备数值!$A78)*INDEX(M$5:M$12,$B78)*M$1)</f>
        <v>0</v>
      </c>
      <c r="X78" s="14">
        <f>INT(INDEX(属性规划!$U$4:$U$17,装备数值!$A78+1)*INDEX(X$5:X$12,$B78)*X$1)</f>
        <v>0</v>
      </c>
      <c r="Y78" s="14">
        <f>INT(INDEX(属性规划!$U$4:$U$17,装备数值!$A78+1)*INDEX(Y$5:Y$12,$B78)*Y$1)</f>
        <v>2437</v>
      </c>
      <c r="Z78" s="14">
        <f>INT(INDEX(属性规划!$U$4:$U$17,装备数值!$A78+1)*INDEX(Z$5:Z$12,$B78)*Z$1)</f>
        <v>0</v>
      </c>
      <c r="AA78" s="14">
        <f>INT(INDEX(属性规划!$U$4:$U$17,装备数值!$A78+1)*INDEX(AA$5:AA$12,$B78)*AA$1)</f>
        <v>0</v>
      </c>
      <c r="AB78" s="14">
        <f>INT(INDEX(属性规划!$U$4:$U$17,装备数值!$A78+1)*INDEX(AB$5:AB$12,$B78)*AB$1)</f>
        <v>0</v>
      </c>
      <c r="AC78" s="14">
        <f>INT(INDEX(属性规划!$U$4:$U$17,装备数值!$A78+1)*INDEX(AC$5:AC$12,$B78)*AC$1)</f>
        <v>162</v>
      </c>
      <c r="AD78" s="14">
        <f>INT(INDEX(属性规划!$U$4:$U$17,装备数值!$A78+1)*INDEX(AD$5:AD$12,$B78)*AD$1)</f>
        <v>0</v>
      </c>
      <c r="AE78" s="14">
        <f>INT(INDEX(属性规划!$U$4:$U$17,装备数值!$A78+1)*INDEX(AE$5:AE$12,$B78)*AE$1)</f>
        <v>0</v>
      </c>
      <c r="AF78" s="14">
        <f>INT(INDEX(属性规划!$U$4:$U$17,装备数值!$A78+1)*INDEX(AF$5:AF$12,$B78)*AF$1)</f>
        <v>162</v>
      </c>
      <c r="AG78" s="14">
        <f>INT(INDEX(属性规划!$U$4:$U$17,装备数值!$A78+1)*INDEX(AG$5:AG$12,$B78)*AG$1)</f>
        <v>0</v>
      </c>
      <c r="AH78" s="14">
        <f>INT(INDEX(属性规划!$U$4:$U$17,装备数值!$A78+1)*INDEX(AH$5:AH$12,$B78)*AH$1)</f>
        <v>0</v>
      </c>
      <c r="AN78" s="14">
        <v>61</v>
      </c>
      <c r="AO78" s="14">
        <v>610</v>
      </c>
      <c r="AP78" s="14">
        <v>8</v>
      </c>
      <c r="AQ78" s="18">
        <v>0.2</v>
      </c>
      <c r="AR78" s="14">
        <f t="shared" si="8"/>
        <v>30378</v>
      </c>
      <c r="AS78" s="14">
        <f t="shared" si="9"/>
        <v>228750</v>
      </c>
      <c r="AT78" s="14">
        <f t="shared" si="10"/>
        <v>15128</v>
      </c>
      <c r="AU78" s="14">
        <f t="shared" si="11"/>
        <v>305000</v>
      </c>
      <c r="AV78" s="14">
        <f t="shared" si="12"/>
        <v>6100</v>
      </c>
      <c r="AW78" s="14">
        <f t="shared" si="13"/>
        <v>1445090</v>
      </c>
      <c r="AY78" s="19"/>
      <c r="AZ78" s="19"/>
      <c r="BA78" s="19"/>
      <c r="BB78" s="19"/>
      <c r="BG78" s="14">
        <v>8</v>
      </c>
      <c r="BH78" s="14">
        <v>1</v>
      </c>
      <c r="BI78" s="14">
        <v>1</v>
      </c>
      <c r="BJ78" s="14" t="str">
        <f t="shared" si="17"/>
        <v>atk</v>
      </c>
      <c r="BK78" s="14">
        <f t="shared" si="18"/>
        <v>21787</v>
      </c>
      <c r="BL78" s="14">
        <f t="shared" si="19"/>
        <v>21787</v>
      </c>
      <c r="BM78" s="14" t="str">
        <f t="shared" si="19"/>
        <v/>
      </c>
      <c r="BN78" s="14" t="str">
        <f t="shared" si="19"/>
        <v/>
      </c>
      <c r="BO78" s="14" t="str">
        <f t="shared" si="19"/>
        <v/>
      </c>
      <c r="BP78" s="14" t="str">
        <f t="shared" si="19"/>
        <v/>
      </c>
      <c r="BQ78" s="14" t="str">
        <f t="shared" si="19"/>
        <v/>
      </c>
      <c r="BR78" s="14" t="str">
        <f t="shared" si="19"/>
        <v/>
      </c>
      <c r="BS78" s="14" t="str">
        <f t="shared" si="19"/>
        <v/>
      </c>
      <c r="BT78" s="14" t="str">
        <f t="shared" si="19"/>
        <v/>
      </c>
      <c r="BU78" s="14" t="str">
        <f t="shared" si="19"/>
        <v/>
      </c>
      <c r="BV78" s="14" t="str">
        <f t="shared" si="19"/>
        <v/>
      </c>
      <c r="BW78" s="14" t="str">
        <f t="shared" si="19"/>
        <v/>
      </c>
      <c r="BX78" s="14" t="str">
        <f t="shared" si="19"/>
        <v/>
      </c>
    </row>
    <row r="79" spans="1:76" ht="16.5" x14ac:dyDescent="0.2">
      <c r="A79" s="14">
        <v>8</v>
      </c>
      <c r="B79" s="14">
        <v>3</v>
      </c>
      <c r="C79" s="14">
        <f>I79*INDEX(属性规划!$V$5:$V$17,装备数值!$A79)</f>
        <v>0</v>
      </c>
      <c r="D79" s="14">
        <f>J79*INDEX(属性规划!$V$5:$V$17,装备数值!$A79)</f>
        <v>0</v>
      </c>
      <c r="E79" s="14">
        <f>K79*INDEX(属性规划!$V$5:$V$17,装备数值!$A79)</f>
        <v>0</v>
      </c>
      <c r="F79" s="14">
        <f>L79*INDEX(属性规划!$V$5:$V$17,装备数值!$A79)</f>
        <v>131250</v>
      </c>
      <c r="G79" s="14">
        <f>M79*INDEX(属性规划!$V$5:$V$17,装备数值!$A79)</f>
        <v>2625</v>
      </c>
      <c r="I79" s="14">
        <f>INT(INDEX(属性规划!$T$5:$T$17,装备数值!$A79)*INDEX(I$5:I$12,$B79)*I$1)</f>
        <v>0</v>
      </c>
      <c r="J79" s="14">
        <f>INT(INDEX(属性规划!$T$5:$T$17,装备数值!$A79)*INDEX(J$5:J$12,$B79)*J$1)</f>
        <v>0</v>
      </c>
      <c r="K79" s="14">
        <f>INT(INDEX(属性规划!$T$5:$T$17,装备数值!$A79)*INDEX(K$5:K$12,$B79)*K$1)</f>
        <v>0</v>
      </c>
      <c r="L79" s="14">
        <f>INT(INDEX(属性规划!$T$5:$T$17,装备数值!$A79)*INDEX(L$5:L$12,$B79)*L$1)</f>
        <v>750</v>
      </c>
      <c r="M79" s="14">
        <f>INT(INDEX(属性规划!$T$5:$T$17,装备数值!$A79)*INDEX(M$5:M$12,$B79)*M$1)</f>
        <v>15</v>
      </c>
      <c r="X79" s="14">
        <f>INT(INDEX(属性规划!$U$4:$U$17,装备数值!$A79+1)*INDEX(X$5:X$12,$B79)*X$1)</f>
        <v>0</v>
      </c>
      <c r="Y79" s="14">
        <f>INT(INDEX(属性规划!$U$4:$U$17,装备数值!$A79+1)*INDEX(Y$5:Y$12,$B79)*Y$1)</f>
        <v>0</v>
      </c>
      <c r="Z79" s="14">
        <f>INT(INDEX(属性规划!$U$4:$U$17,装备数值!$A79+1)*INDEX(Z$5:Z$12,$B79)*Z$1)</f>
        <v>162</v>
      </c>
      <c r="AA79" s="14">
        <f>INT(INDEX(属性规划!$U$4:$U$17,装备数值!$A79+1)*INDEX(AA$5:AA$12,$B79)*AA$1)</f>
        <v>0</v>
      </c>
      <c r="AB79" s="14">
        <f>INT(INDEX(属性规划!$U$4:$U$17,装备数值!$A79+1)*INDEX(AB$5:AB$12,$B79)*AB$1)</f>
        <v>0</v>
      </c>
      <c r="AC79" s="14">
        <f>INT(INDEX(属性规划!$U$4:$U$17,装备数值!$A79+1)*INDEX(AC$5:AC$12,$B79)*AC$1)</f>
        <v>162</v>
      </c>
      <c r="AD79" s="14">
        <f>INT(INDEX(属性规划!$U$4:$U$17,装备数值!$A79+1)*INDEX(AD$5:AD$12,$B79)*AD$1)</f>
        <v>162</v>
      </c>
      <c r="AE79" s="14">
        <f>INT(INDEX(属性规划!$U$4:$U$17,装备数值!$A79+1)*INDEX(AE$5:AE$12,$B79)*AE$1)</f>
        <v>0</v>
      </c>
      <c r="AF79" s="14">
        <f>INT(INDEX(属性规划!$U$4:$U$17,装备数值!$A79+1)*INDEX(AF$5:AF$12,$B79)*AF$1)</f>
        <v>0</v>
      </c>
      <c r="AG79" s="14">
        <f>INT(INDEX(属性规划!$U$4:$U$17,装备数值!$A79+1)*INDEX(AG$5:AG$12,$B79)*AG$1)</f>
        <v>0</v>
      </c>
      <c r="AH79" s="14">
        <f>INT(INDEX(属性规划!$U$4:$U$17,装备数值!$A79+1)*INDEX(AH$5:AH$12,$B79)*AH$1)</f>
        <v>0</v>
      </c>
      <c r="AN79" s="14">
        <v>62</v>
      </c>
      <c r="AO79" s="14">
        <v>620</v>
      </c>
      <c r="AP79" s="14">
        <v>8</v>
      </c>
      <c r="AQ79" s="18">
        <v>0.2</v>
      </c>
      <c r="AR79" s="14">
        <f t="shared" si="8"/>
        <v>30876</v>
      </c>
      <c r="AS79" s="14">
        <f t="shared" si="9"/>
        <v>232500</v>
      </c>
      <c r="AT79" s="14">
        <f t="shared" si="10"/>
        <v>15376</v>
      </c>
      <c r="AU79" s="14">
        <f t="shared" si="11"/>
        <v>310000</v>
      </c>
      <c r="AV79" s="14">
        <f t="shared" si="12"/>
        <v>6200</v>
      </c>
      <c r="AW79" s="14">
        <f t="shared" si="13"/>
        <v>1468780</v>
      </c>
      <c r="AY79" s="19"/>
      <c r="AZ79" s="19"/>
      <c r="BA79" s="19"/>
      <c r="BB79" s="19"/>
      <c r="BG79" s="14">
        <v>8</v>
      </c>
      <c r="BH79" s="14">
        <v>2</v>
      </c>
      <c r="BI79" s="14">
        <v>3</v>
      </c>
      <c r="BJ79" s="14" t="str">
        <f t="shared" si="17"/>
        <v>def</v>
      </c>
      <c r="BK79" s="14">
        <f t="shared" si="18"/>
        <v>10850</v>
      </c>
      <c r="BL79" s="14" t="str">
        <f t="shared" si="19"/>
        <v/>
      </c>
      <c r="BM79" s="14" t="str">
        <f t="shared" si="19"/>
        <v/>
      </c>
      <c r="BN79" s="14">
        <f t="shared" si="19"/>
        <v>10850</v>
      </c>
      <c r="BO79" s="14" t="str">
        <f t="shared" si="19"/>
        <v/>
      </c>
      <c r="BP79" s="14" t="str">
        <f t="shared" si="19"/>
        <v/>
      </c>
      <c r="BQ79" s="14" t="str">
        <f t="shared" si="19"/>
        <v/>
      </c>
      <c r="BR79" s="14" t="str">
        <f t="shared" si="19"/>
        <v/>
      </c>
      <c r="BS79" s="14" t="str">
        <f t="shared" si="19"/>
        <v/>
      </c>
      <c r="BT79" s="14" t="str">
        <f t="shared" si="19"/>
        <v/>
      </c>
      <c r="BU79" s="14" t="str">
        <f t="shared" si="19"/>
        <v/>
      </c>
      <c r="BV79" s="14" t="str">
        <f t="shared" si="19"/>
        <v/>
      </c>
      <c r="BW79" s="14" t="str">
        <f t="shared" si="19"/>
        <v/>
      </c>
      <c r="BX79" s="14" t="str">
        <f t="shared" si="19"/>
        <v/>
      </c>
    </row>
    <row r="80" spans="1:76" ht="16.5" x14ac:dyDescent="0.2">
      <c r="A80" s="14">
        <v>8</v>
      </c>
      <c r="B80" s="14">
        <v>4</v>
      </c>
      <c r="C80" s="14">
        <f>I80*INDEX(属性规划!$V$5:$V$17,装备数值!$A80)</f>
        <v>0</v>
      </c>
      <c r="D80" s="14">
        <f>J80*INDEX(属性规划!$V$5:$V$17,装备数值!$A80)</f>
        <v>131250</v>
      </c>
      <c r="E80" s="14">
        <f>K80*INDEX(属性规划!$V$5:$V$17,装备数值!$A80)</f>
        <v>0</v>
      </c>
      <c r="F80" s="14">
        <f>L80*INDEX(属性规划!$V$5:$V$17,装备数值!$A80)</f>
        <v>87500</v>
      </c>
      <c r="G80" s="14">
        <f>M80*INDEX(属性规划!$V$5:$V$17,装备数值!$A80)</f>
        <v>0</v>
      </c>
      <c r="I80" s="14">
        <f>INT(INDEX(属性规划!$T$5:$T$17,装备数值!$A80)*INDEX(I$5:I$12,$B80)*I$1)</f>
        <v>0</v>
      </c>
      <c r="J80" s="14">
        <f>INT(INDEX(属性规划!$T$5:$T$17,装备数值!$A80)*INDEX(J$5:J$12,$B80)*J$1)</f>
        <v>750</v>
      </c>
      <c r="K80" s="14">
        <f>INT(INDEX(属性规划!$T$5:$T$17,装备数值!$A80)*INDEX(K$5:K$12,$B80)*K$1)</f>
        <v>0</v>
      </c>
      <c r="L80" s="14">
        <f>INT(INDEX(属性规划!$T$5:$T$17,装备数值!$A80)*INDEX(L$5:L$12,$B80)*L$1)</f>
        <v>500</v>
      </c>
      <c r="M80" s="14">
        <f>INT(INDEX(属性规划!$T$5:$T$17,装备数值!$A80)*INDEX(M$5:M$12,$B80)*M$1)</f>
        <v>0</v>
      </c>
      <c r="X80" s="14">
        <f>INT(INDEX(属性规划!$U$4:$U$17,装备数值!$A80+1)*INDEX(X$5:X$12,$B80)*X$1)</f>
        <v>0</v>
      </c>
      <c r="Y80" s="14">
        <f>INT(INDEX(属性规划!$U$4:$U$17,装备数值!$A80+1)*INDEX(Y$5:Y$12,$B80)*Y$1)</f>
        <v>0</v>
      </c>
      <c r="Z80" s="14">
        <f>INT(INDEX(属性规划!$U$4:$U$17,装备数值!$A80+1)*INDEX(Z$5:Z$12,$B80)*Z$1)</f>
        <v>0</v>
      </c>
      <c r="AA80" s="14">
        <f>INT(INDEX(属性规划!$U$4:$U$17,装备数值!$A80+1)*INDEX(AA$5:AA$12,$B80)*AA$1)</f>
        <v>0</v>
      </c>
      <c r="AB80" s="14">
        <f>INT(INDEX(属性规划!$U$4:$U$17,装备数值!$A80+1)*INDEX(AB$5:AB$12,$B80)*AB$1)</f>
        <v>65</v>
      </c>
      <c r="AC80" s="14">
        <f>INT(INDEX(属性规划!$U$4:$U$17,装备数值!$A80+1)*INDEX(AC$5:AC$12,$B80)*AC$1)</f>
        <v>0</v>
      </c>
      <c r="AD80" s="14">
        <f>INT(INDEX(属性规划!$U$4:$U$17,装备数值!$A80+1)*INDEX(AD$5:AD$12,$B80)*AD$1)</f>
        <v>0</v>
      </c>
      <c r="AE80" s="14">
        <f>INT(INDEX(属性规划!$U$4:$U$17,装备数值!$A80+1)*INDEX(AE$5:AE$12,$B80)*AE$1)</f>
        <v>162</v>
      </c>
      <c r="AF80" s="14">
        <f>INT(INDEX(属性规划!$U$4:$U$17,装备数值!$A80+1)*INDEX(AF$5:AF$12,$B80)*AF$1)</f>
        <v>162</v>
      </c>
      <c r="AG80" s="14">
        <f>INT(INDEX(属性规划!$U$4:$U$17,装备数值!$A80+1)*INDEX(AG$5:AG$12,$B80)*AG$1)</f>
        <v>0</v>
      </c>
      <c r="AH80" s="14">
        <f>INT(INDEX(属性规划!$U$4:$U$17,装备数值!$A80+1)*INDEX(AH$5:AH$12,$B80)*AH$1)</f>
        <v>0</v>
      </c>
      <c r="AN80" s="14">
        <v>63</v>
      </c>
      <c r="AO80" s="14">
        <v>630</v>
      </c>
      <c r="AP80" s="14">
        <v>8</v>
      </c>
      <c r="AQ80" s="18">
        <v>0.2</v>
      </c>
      <c r="AR80" s="14">
        <f t="shared" si="8"/>
        <v>31374</v>
      </c>
      <c r="AS80" s="14">
        <f t="shared" si="9"/>
        <v>236250</v>
      </c>
      <c r="AT80" s="14">
        <f t="shared" si="10"/>
        <v>15624</v>
      </c>
      <c r="AU80" s="14">
        <f t="shared" si="11"/>
        <v>315000</v>
      </c>
      <c r="AV80" s="14">
        <f t="shared" si="12"/>
        <v>6300</v>
      </c>
      <c r="AW80" s="14">
        <f t="shared" si="13"/>
        <v>1492470</v>
      </c>
      <c r="AY80" s="19"/>
      <c r="AZ80" s="19"/>
      <c r="BA80" s="19"/>
      <c r="BB80" s="19"/>
      <c r="BG80" s="14">
        <v>8</v>
      </c>
      <c r="BH80" s="14">
        <v>3</v>
      </c>
      <c r="BI80" s="14">
        <v>10</v>
      </c>
      <c r="BJ80" s="14" t="str">
        <f t="shared" si="17"/>
        <v>dmgInc</v>
      </c>
      <c r="BK80" s="14">
        <f t="shared" si="18"/>
        <v>0.1</v>
      </c>
      <c r="BL80" s="14" t="str">
        <f t="shared" si="19"/>
        <v/>
      </c>
      <c r="BM80" s="14" t="str">
        <f t="shared" si="19"/>
        <v/>
      </c>
      <c r="BN80" s="14" t="str">
        <f t="shared" si="19"/>
        <v/>
      </c>
      <c r="BO80" s="14" t="str">
        <f t="shared" si="19"/>
        <v/>
      </c>
      <c r="BP80" s="14" t="str">
        <f t="shared" si="19"/>
        <v/>
      </c>
      <c r="BQ80" s="14" t="str">
        <f t="shared" si="19"/>
        <v/>
      </c>
      <c r="BR80" s="14" t="str">
        <f t="shared" si="19"/>
        <v/>
      </c>
      <c r="BS80" s="14" t="str">
        <f t="shared" si="19"/>
        <v/>
      </c>
      <c r="BT80" s="14" t="str">
        <f t="shared" si="19"/>
        <v/>
      </c>
      <c r="BU80" s="14">
        <f t="shared" si="19"/>
        <v>0.1</v>
      </c>
      <c r="BV80" s="14" t="str">
        <f t="shared" si="19"/>
        <v/>
      </c>
      <c r="BW80" s="14" t="str">
        <f t="shared" si="19"/>
        <v/>
      </c>
      <c r="BX80" s="14" t="str">
        <f t="shared" si="19"/>
        <v/>
      </c>
    </row>
    <row r="81" spans="1:76" ht="16.5" x14ac:dyDescent="0.2">
      <c r="A81" s="14">
        <v>8</v>
      </c>
      <c r="B81" s="14">
        <v>5</v>
      </c>
      <c r="C81" s="14">
        <f>I81*INDEX(属性规划!$V$5:$V$17,装备数值!$A81)</f>
        <v>0</v>
      </c>
      <c r="D81" s="14">
        <f>J81*INDEX(属性规划!$V$5:$V$17,装备数值!$A81)</f>
        <v>131250</v>
      </c>
      <c r="E81" s="14">
        <f>K81*INDEX(属性规划!$V$5:$V$17,装备数值!$A81)</f>
        <v>4375</v>
      </c>
      <c r="F81" s="14">
        <f>L81*INDEX(属性规划!$V$5:$V$17,装备数值!$A81)</f>
        <v>0</v>
      </c>
      <c r="G81" s="14">
        <f>M81*INDEX(属性规划!$V$5:$V$17,装备数值!$A81)</f>
        <v>0</v>
      </c>
      <c r="I81" s="14">
        <f>INT(INDEX(属性规划!$T$5:$T$17,装备数值!$A81)*INDEX(I$5:I$12,$B81)*I$1)</f>
        <v>0</v>
      </c>
      <c r="J81" s="14">
        <f>INT(INDEX(属性规划!$T$5:$T$17,装备数值!$A81)*INDEX(J$5:J$12,$B81)*J$1)</f>
        <v>750</v>
      </c>
      <c r="K81" s="14">
        <f>INT(INDEX(属性规划!$T$5:$T$17,装备数值!$A81)*INDEX(K$5:K$12,$B81)*K$1)</f>
        <v>25</v>
      </c>
      <c r="L81" s="14">
        <f>INT(INDEX(属性规划!$T$5:$T$17,装备数值!$A81)*INDEX(L$5:L$12,$B81)*L$1)</f>
        <v>0</v>
      </c>
      <c r="M81" s="14">
        <f>INT(INDEX(属性规划!$T$5:$T$17,装备数值!$A81)*INDEX(M$5:M$12,$B81)*M$1)</f>
        <v>0</v>
      </c>
      <c r="X81" s="14">
        <f>INT(INDEX(属性规划!$U$4:$U$17,装备数值!$A81+1)*INDEX(X$5:X$12,$B81)*X$1)</f>
        <v>0</v>
      </c>
      <c r="Y81" s="14">
        <f>INT(INDEX(属性规划!$U$4:$U$17,装备数值!$A81+1)*INDEX(Y$5:Y$12,$B81)*Y$1)</f>
        <v>0</v>
      </c>
      <c r="Z81" s="14">
        <f>INT(INDEX(属性规划!$U$4:$U$17,装备数值!$A81+1)*INDEX(Z$5:Z$12,$B81)*Z$1)</f>
        <v>162</v>
      </c>
      <c r="AA81" s="14">
        <f>INT(INDEX(属性规划!$U$4:$U$17,装备数值!$A81+1)*INDEX(AA$5:AA$12,$B81)*AA$1)</f>
        <v>0</v>
      </c>
      <c r="AB81" s="14">
        <f>INT(INDEX(属性规划!$U$4:$U$17,装备数值!$A81+1)*INDEX(AB$5:AB$12,$B81)*AB$1)</f>
        <v>0</v>
      </c>
      <c r="AC81" s="14">
        <f>INT(INDEX(属性规划!$U$4:$U$17,装备数值!$A81+1)*INDEX(AC$5:AC$12,$B81)*AC$1)</f>
        <v>0</v>
      </c>
      <c r="AD81" s="14">
        <f>INT(INDEX(属性规划!$U$4:$U$17,装备数值!$A81+1)*INDEX(AD$5:AD$12,$B81)*AD$1)</f>
        <v>162</v>
      </c>
      <c r="AE81" s="14">
        <f>INT(INDEX(属性规划!$U$4:$U$17,装备数值!$A81+1)*INDEX(AE$5:AE$12,$B81)*AE$1)</f>
        <v>162</v>
      </c>
      <c r="AF81" s="14">
        <f>INT(INDEX(属性规划!$U$4:$U$17,装备数值!$A81+1)*INDEX(AF$5:AF$12,$B81)*AF$1)</f>
        <v>0</v>
      </c>
      <c r="AG81" s="14">
        <f>INT(INDEX(属性规划!$U$4:$U$17,装备数值!$A81+1)*INDEX(AG$5:AG$12,$B81)*AG$1)</f>
        <v>0</v>
      </c>
      <c r="AH81" s="14">
        <f>INT(INDEX(属性规划!$U$4:$U$17,装备数值!$A81+1)*INDEX(AH$5:AH$12,$B81)*AH$1)</f>
        <v>0</v>
      </c>
      <c r="AN81" s="14">
        <v>64</v>
      </c>
      <c r="AO81" s="14">
        <v>640</v>
      </c>
      <c r="AP81" s="14">
        <v>8</v>
      </c>
      <c r="AQ81" s="18">
        <v>0.2</v>
      </c>
      <c r="AR81" s="14">
        <f t="shared" si="8"/>
        <v>31872</v>
      </c>
      <c r="AS81" s="14">
        <f t="shared" si="9"/>
        <v>240000</v>
      </c>
      <c r="AT81" s="14">
        <f t="shared" si="10"/>
        <v>15872</v>
      </c>
      <c r="AU81" s="14">
        <f t="shared" si="11"/>
        <v>320000</v>
      </c>
      <c r="AV81" s="14">
        <f t="shared" si="12"/>
        <v>6400</v>
      </c>
      <c r="AW81" s="14">
        <f t="shared" si="13"/>
        <v>1516160</v>
      </c>
      <c r="AY81" s="19"/>
      <c r="AZ81" s="19"/>
      <c r="BA81" s="19"/>
      <c r="BB81" s="19"/>
      <c r="BG81" s="14">
        <v>8</v>
      </c>
      <c r="BH81" s="14">
        <v>4</v>
      </c>
      <c r="BI81" s="14">
        <v>11</v>
      </c>
      <c r="BJ81" s="14" t="str">
        <f t="shared" si="17"/>
        <v>dmgDec</v>
      </c>
      <c r="BK81" s="14">
        <f t="shared" si="18"/>
        <v>0.1</v>
      </c>
      <c r="BL81" s="14" t="str">
        <f t="shared" si="19"/>
        <v/>
      </c>
      <c r="BM81" s="14" t="str">
        <f t="shared" si="19"/>
        <v/>
      </c>
      <c r="BN81" s="14" t="str">
        <f t="shared" si="19"/>
        <v/>
      </c>
      <c r="BO81" s="14" t="str">
        <f t="shared" si="19"/>
        <v/>
      </c>
      <c r="BP81" s="14" t="str">
        <f t="shared" si="19"/>
        <v/>
      </c>
      <c r="BQ81" s="14" t="str">
        <f t="shared" si="19"/>
        <v/>
      </c>
      <c r="BR81" s="14" t="str">
        <f t="shared" si="19"/>
        <v/>
      </c>
      <c r="BS81" s="14" t="str">
        <f t="shared" si="19"/>
        <v/>
      </c>
      <c r="BT81" s="14" t="str">
        <f t="shared" si="19"/>
        <v/>
      </c>
      <c r="BU81" s="14" t="str">
        <f t="shared" si="19"/>
        <v/>
      </c>
      <c r="BV81" s="14">
        <f t="shared" si="19"/>
        <v>0.1</v>
      </c>
      <c r="BW81" s="14" t="str">
        <f t="shared" si="19"/>
        <v/>
      </c>
      <c r="BX81" s="14" t="str">
        <f t="shared" si="19"/>
        <v/>
      </c>
    </row>
    <row r="82" spans="1:76" ht="16.5" x14ac:dyDescent="0.2">
      <c r="A82" s="14">
        <v>8</v>
      </c>
      <c r="B82" s="14">
        <v>6</v>
      </c>
      <c r="C82" s="14">
        <f>I82*INDEX(属性规划!$V$5:$V$17,装备数值!$A82)</f>
        <v>0</v>
      </c>
      <c r="D82" s="14">
        <f>J82*INDEX(属性规划!$V$5:$V$17,装备数值!$A82)</f>
        <v>0</v>
      </c>
      <c r="E82" s="14">
        <f>K82*INDEX(属性规划!$V$5:$V$17,装备数值!$A82)</f>
        <v>6475</v>
      </c>
      <c r="F82" s="14">
        <f>L82*INDEX(属性规划!$V$5:$V$17,装备数值!$A82)</f>
        <v>0</v>
      </c>
      <c r="G82" s="14">
        <f>M82*INDEX(属性规划!$V$5:$V$17,装备数值!$A82)</f>
        <v>2625</v>
      </c>
      <c r="I82" s="14">
        <f>INT(INDEX(属性规划!$T$5:$T$17,装备数值!$A82)*INDEX(I$5:I$12,$B82)*I$1)</f>
        <v>0</v>
      </c>
      <c r="J82" s="14">
        <f>INT(INDEX(属性规划!$T$5:$T$17,装备数值!$A82)*INDEX(J$5:J$12,$B82)*J$1)</f>
        <v>0</v>
      </c>
      <c r="K82" s="14">
        <f>INT(INDEX(属性规划!$T$5:$T$17,装备数值!$A82)*INDEX(K$5:K$12,$B82)*K$1)</f>
        <v>37</v>
      </c>
      <c r="L82" s="14">
        <f>INT(INDEX(属性规划!$T$5:$T$17,装备数值!$A82)*INDEX(L$5:L$12,$B82)*L$1)</f>
        <v>0</v>
      </c>
      <c r="M82" s="14">
        <f>INT(INDEX(属性规划!$T$5:$T$17,装备数值!$A82)*INDEX(M$5:M$12,$B82)*M$1)</f>
        <v>15</v>
      </c>
      <c r="X82" s="14">
        <f>INT(INDEX(属性规划!$U$4:$U$17,装备数值!$A82+1)*INDEX(X$5:X$12,$B82)*X$1)</f>
        <v>0</v>
      </c>
      <c r="Y82" s="14">
        <f>INT(INDEX(属性规划!$U$4:$U$17,装备数值!$A82+1)*INDEX(Y$5:Y$12,$B82)*Y$1)</f>
        <v>0</v>
      </c>
      <c r="Z82" s="14">
        <f>INT(INDEX(属性规划!$U$4:$U$17,装备数值!$A82+1)*INDEX(Z$5:Z$12,$B82)*Z$1)</f>
        <v>0</v>
      </c>
      <c r="AA82" s="14">
        <f>INT(INDEX(属性规划!$U$4:$U$17,装备数值!$A82+1)*INDEX(AA$5:AA$12,$B82)*AA$1)</f>
        <v>0</v>
      </c>
      <c r="AB82" s="14">
        <f>INT(INDEX(属性规划!$U$4:$U$17,装备数值!$A82+1)*INDEX(AB$5:AB$12,$B82)*AB$1)</f>
        <v>65</v>
      </c>
      <c r="AC82" s="14">
        <f>INT(INDEX(属性规划!$U$4:$U$17,装备数值!$A82+1)*INDEX(AC$5:AC$12,$B82)*AC$1)</f>
        <v>0</v>
      </c>
      <c r="AD82" s="14">
        <f>INT(INDEX(属性规划!$U$4:$U$17,装备数值!$A82+1)*INDEX(AD$5:AD$12,$B82)*AD$1)</f>
        <v>162</v>
      </c>
      <c r="AE82" s="14">
        <f>INT(INDEX(属性规划!$U$4:$U$17,装备数值!$A82+1)*INDEX(AE$5:AE$12,$B82)*AE$1)</f>
        <v>0</v>
      </c>
      <c r="AF82" s="14">
        <f>INT(INDEX(属性规划!$U$4:$U$17,装备数值!$A82+1)*INDEX(AF$5:AF$12,$B82)*AF$1)</f>
        <v>162</v>
      </c>
      <c r="AG82" s="14">
        <f>INT(INDEX(属性规划!$U$4:$U$17,装备数值!$A82+1)*INDEX(AG$5:AG$12,$B82)*AG$1)</f>
        <v>0</v>
      </c>
      <c r="AH82" s="14">
        <f>INT(INDEX(属性规划!$U$4:$U$17,装备数值!$A82+1)*INDEX(AH$5:AH$12,$B82)*AH$1)</f>
        <v>0</v>
      </c>
      <c r="AN82" s="14">
        <v>65</v>
      </c>
      <c r="AO82" s="14">
        <v>650</v>
      </c>
      <c r="AP82" s="14">
        <v>8</v>
      </c>
      <c r="AQ82" s="18">
        <v>0.2</v>
      </c>
      <c r="AR82" s="14">
        <f t="shared" si="8"/>
        <v>32370</v>
      </c>
      <c r="AS82" s="14">
        <f t="shared" si="9"/>
        <v>243750</v>
      </c>
      <c r="AT82" s="14">
        <f t="shared" si="10"/>
        <v>16120</v>
      </c>
      <c r="AU82" s="14">
        <f t="shared" si="11"/>
        <v>325000</v>
      </c>
      <c r="AV82" s="14">
        <f t="shared" si="12"/>
        <v>6500</v>
      </c>
      <c r="AW82" s="14">
        <f t="shared" si="13"/>
        <v>1539850</v>
      </c>
      <c r="AY82" s="19"/>
      <c r="AZ82" s="19"/>
      <c r="BA82" s="19"/>
      <c r="BB82" s="19"/>
      <c r="BG82" s="14">
        <v>9</v>
      </c>
      <c r="BH82" s="14">
        <v>1</v>
      </c>
      <c r="BI82" s="14">
        <v>1</v>
      </c>
      <c r="BJ82" s="14" t="str">
        <f t="shared" si="17"/>
        <v>atk</v>
      </c>
      <c r="BK82" s="14">
        <f t="shared" si="18"/>
        <v>44100</v>
      </c>
      <c r="BL82" s="14">
        <f t="shared" si="19"/>
        <v>44100</v>
      </c>
      <c r="BM82" s="14" t="str">
        <f t="shared" si="19"/>
        <v/>
      </c>
      <c r="BN82" s="14" t="str">
        <f t="shared" si="19"/>
        <v/>
      </c>
      <c r="BO82" s="14" t="str">
        <f t="shared" si="19"/>
        <v/>
      </c>
      <c r="BP82" s="14" t="str">
        <f t="shared" si="19"/>
        <v/>
      </c>
      <c r="BQ82" s="14" t="str">
        <f t="shared" si="19"/>
        <v/>
      </c>
      <c r="BR82" s="14" t="str">
        <f t="shared" si="19"/>
        <v/>
      </c>
      <c r="BS82" s="14" t="str">
        <f t="shared" si="19"/>
        <v/>
      </c>
      <c r="BT82" s="14" t="str">
        <f t="shared" si="19"/>
        <v/>
      </c>
      <c r="BU82" s="14" t="str">
        <f t="shared" si="19"/>
        <v/>
      </c>
      <c r="BV82" s="14" t="str">
        <f t="shared" si="19"/>
        <v/>
      </c>
      <c r="BW82" s="14" t="str">
        <f t="shared" si="19"/>
        <v/>
      </c>
      <c r="BX82" s="14" t="str">
        <f t="shared" si="19"/>
        <v/>
      </c>
    </row>
    <row r="83" spans="1:76" ht="16.5" x14ac:dyDescent="0.2">
      <c r="A83" s="14">
        <v>8</v>
      </c>
      <c r="B83" s="14">
        <v>7</v>
      </c>
      <c r="C83" s="14">
        <f>I83*INDEX(属性规划!$V$5:$V$17,装备数值!$A83)</f>
        <v>10850</v>
      </c>
      <c r="D83" s="14">
        <f>J83*INDEX(属性规划!$V$5:$V$17,装备数值!$A83)</f>
        <v>0</v>
      </c>
      <c r="E83" s="14">
        <f>K83*INDEX(属性规划!$V$5:$V$17,装备数值!$A83)</f>
        <v>8750</v>
      </c>
      <c r="F83" s="14">
        <f>L83*INDEX(属性规划!$V$5:$V$17,装备数值!$A83)</f>
        <v>0</v>
      </c>
      <c r="G83" s="14">
        <f>M83*INDEX(属性规划!$V$5:$V$17,装备数值!$A83)</f>
        <v>0</v>
      </c>
      <c r="I83" s="14">
        <f>INT(INDEX(属性规划!$T$5:$T$17,装备数值!$A83)*INDEX(I$5:I$12,$B83)*I$1)</f>
        <v>62</v>
      </c>
      <c r="J83" s="14">
        <f>INT(INDEX(属性规划!$T$5:$T$17,装备数值!$A83)*INDEX(J$5:J$12,$B83)*J$1)</f>
        <v>0</v>
      </c>
      <c r="K83" s="14">
        <f>INT(INDEX(属性规划!$T$5:$T$17,装备数值!$A83)*INDEX(K$5:K$12,$B83)*K$1)</f>
        <v>50</v>
      </c>
      <c r="L83" s="14">
        <f>INT(INDEX(属性规划!$T$5:$T$17,装备数值!$A83)*INDEX(L$5:L$12,$B83)*L$1)</f>
        <v>0</v>
      </c>
      <c r="M83" s="14">
        <f>INT(INDEX(属性规划!$T$5:$T$17,装备数值!$A83)*INDEX(M$5:M$12,$B83)*M$1)</f>
        <v>0</v>
      </c>
      <c r="X83" s="14">
        <f>INT(INDEX(属性规划!$U$4:$U$17,装备数值!$A83+1)*INDEX(X$5:X$12,$B83)*X$1)</f>
        <v>325</v>
      </c>
      <c r="Y83" s="14">
        <f>INT(INDEX(属性规划!$U$4:$U$17,装备数值!$A83+1)*INDEX(Y$5:Y$12,$B83)*Y$1)</f>
        <v>2437</v>
      </c>
      <c r="Z83" s="14">
        <f>INT(INDEX(属性规划!$U$4:$U$17,装备数值!$A83+1)*INDEX(Z$5:Z$12,$B83)*Z$1)</f>
        <v>0</v>
      </c>
      <c r="AA83" s="14">
        <f>INT(INDEX(属性规划!$U$4:$U$17,装备数值!$A83+1)*INDEX(AA$5:AA$12,$B83)*AA$1)</f>
        <v>0</v>
      </c>
      <c r="AB83" s="14">
        <f>INT(INDEX(属性规划!$U$4:$U$17,装备数值!$A83+1)*INDEX(AB$5:AB$12,$B83)*AB$1)</f>
        <v>0</v>
      </c>
      <c r="AC83" s="14">
        <f>INT(INDEX(属性规划!$U$4:$U$17,装备数值!$A83+1)*INDEX(AC$5:AC$12,$B83)*AC$1)</f>
        <v>0</v>
      </c>
      <c r="AD83" s="14">
        <f>INT(INDEX(属性规划!$U$4:$U$17,装备数值!$A83+1)*INDEX(AD$5:AD$12,$B83)*AD$1)</f>
        <v>0</v>
      </c>
      <c r="AE83" s="14">
        <f>INT(INDEX(属性规划!$U$4:$U$17,装备数值!$A83+1)*INDEX(AE$5:AE$12,$B83)*AE$1)</f>
        <v>0</v>
      </c>
      <c r="AF83" s="14">
        <f>INT(INDEX(属性规划!$U$4:$U$17,装备数值!$A83+1)*INDEX(AF$5:AF$12,$B83)*AF$1)</f>
        <v>0</v>
      </c>
      <c r="AG83" s="14">
        <f>INT(INDEX(属性规划!$U$4:$U$17,装备数值!$A83+1)*INDEX(AG$5:AG$12,$B83)*AG$1)</f>
        <v>1</v>
      </c>
      <c r="AH83" s="14">
        <f>INT(INDEX(属性规划!$U$4:$U$17,装备数值!$A83+1)*INDEX(AH$5:AH$12,$B83)*AH$1)</f>
        <v>0</v>
      </c>
      <c r="AN83" s="14">
        <v>66</v>
      </c>
      <c r="AO83" s="14">
        <v>660</v>
      </c>
      <c r="AP83" s="14">
        <v>8</v>
      </c>
      <c r="AQ83" s="18">
        <v>0.2</v>
      </c>
      <c r="AR83" s="14">
        <f t="shared" ref="AR83:AR146" si="20">SUMIF($A$21:$A$124,"="&amp;$AP83,I$21:I$124)*$AO83*$AQ83</f>
        <v>32868</v>
      </c>
      <c r="AS83" s="14">
        <f t="shared" ref="AS83:AS146" si="21">SUMIF($A$21:$A$124,"="&amp;$AP83,J$21:J$124)*$AO83*$AQ83</f>
        <v>247500</v>
      </c>
      <c r="AT83" s="14">
        <f t="shared" ref="AT83:AT146" si="22">SUMIF($A$21:$A$124,"="&amp;$AP83,K$21:K$124)*$AO83*$AQ83</f>
        <v>16368</v>
      </c>
      <c r="AU83" s="14">
        <f t="shared" ref="AU83:AU146" si="23">SUMIF($A$21:$A$124,"="&amp;$AP83,L$21:L$124)*$AO83*$AQ83</f>
        <v>330000</v>
      </c>
      <c r="AV83" s="14">
        <f t="shared" ref="AV83:AV146" si="24">SUMIF($A$21:$A$124,"="&amp;$AP83,M$21:M$124)*$AO83*$AQ83</f>
        <v>6600</v>
      </c>
      <c r="AW83" s="14">
        <f t="shared" ref="AW83:AW146" si="25">SUMPRODUCT(AR$14:AV$14,AR83:AV83)</f>
        <v>1563540</v>
      </c>
      <c r="AY83" s="19"/>
      <c r="AZ83" s="19"/>
      <c r="BA83" s="19"/>
      <c r="BB83" s="19"/>
      <c r="BG83" s="14">
        <v>9</v>
      </c>
      <c r="BH83" s="14">
        <v>2</v>
      </c>
      <c r="BI83" s="14">
        <v>2</v>
      </c>
      <c r="BJ83" s="14" t="str">
        <f t="shared" si="17"/>
        <v>hp</v>
      </c>
      <c r="BK83" s="14">
        <f t="shared" si="18"/>
        <v>330750</v>
      </c>
      <c r="BL83" s="14" t="str">
        <f t="shared" ref="BL83:BX101" si="26">IF($BI83=BL$48,$BK83,"")</f>
        <v/>
      </c>
      <c r="BM83" s="14">
        <f t="shared" si="26"/>
        <v>330750</v>
      </c>
      <c r="BN83" s="14" t="str">
        <f t="shared" si="26"/>
        <v/>
      </c>
      <c r="BO83" s="14" t="str">
        <f t="shared" si="26"/>
        <v/>
      </c>
      <c r="BP83" s="14" t="str">
        <f t="shared" si="26"/>
        <v/>
      </c>
      <c r="BQ83" s="14" t="str">
        <f t="shared" si="26"/>
        <v/>
      </c>
      <c r="BR83" s="14" t="str">
        <f t="shared" si="26"/>
        <v/>
      </c>
      <c r="BS83" s="14" t="str">
        <f t="shared" si="26"/>
        <v/>
      </c>
      <c r="BT83" s="14" t="str">
        <f t="shared" si="26"/>
        <v/>
      </c>
      <c r="BU83" s="14" t="str">
        <f t="shared" si="26"/>
        <v/>
      </c>
      <c r="BV83" s="14" t="str">
        <f t="shared" si="26"/>
        <v/>
      </c>
      <c r="BW83" s="14" t="str">
        <f t="shared" si="26"/>
        <v/>
      </c>
      <c r="BX83" s="14" t="str">
        <f t="shared" si="26"/>
        <v/>
      </c>
    </row>
    <row r="84" spans="1:76" ht="16.5" x14ac:dyDescent="0.2">
      <c r="A84" s="14">
        <v>8</v>
      </c>
      <c r="B84" s="14">
        <v>8</v>
      </c>
      <c r="C84" s="14">
        <f>I84*INDEX(属性规划!$V$5:$V$17,装备数值!$A84)</f>
        <v>10850</v>
      </c>
      <c r="D84" s="14">
        <f>J84*INDEX(属性规划!$V$5:$V$17,装备数值!$A84)</f>
        <v>0</v>
      </c>
      <c r="E84" s="14">
        <f>K84*INDEX(属性规划!$V$5:$V$17,装备数值!$A84)</f>
        <v>0</v>
      </c>
      <c r="F84" s="14">
        <f>L84*INDEX(属性规划!$V$5:$V$17,装备数值!$A84)</f>
        <v>0</v>
      </c>
      <c r="G84" s="14">
        <f>M84*INDEX(属性规划!$V$5:$V$17,装备数值!$A84)</f>
        <v>3500</v>
      </c>
      <c r="I84" s="14">
        <f>INT(INDEX(属性规划!$T$5:$T$17,装备数值!$A84)*INDEX(I$5:I$12,$B84)*I$1)</f>
        <v>62</v>
      </c>
      <c r="J84" s="14">
        <f>INT(INDEX(属性规划!$T$5:$T$17,装备数值!$A84)*INDEX(J$5:J$12,$B84)*J$1)</f>
        <v>0</v>
      </c>
      <c r="K84" s="14">
        <f>INT(INDEX(属性规划!$T$5:$T$17,装备数值!$A84)*INDEX(K$5:K$12,$B84)*K$1)</f>
        <v>0</v>
      </c>
      <c r="L84" s="14">
        <f>INT(INDEX(属性规划!$T$5:$T$17,装备数值!$A84)*INDEX(L$5:L$12,$B84)*L$1)</f>
        <v>0</v>
      </c>
      <c r="M84" s="14">
        <f>INT(INDEX(属性规划!$T$5:$T$17,装备数值!$A84)*INDEX(M$5:M$12,$B84)*M$1)</f>
        <v>20</v>
      </c>
      <c r="X84" s="14">
        <f>INT(INDEX(属性规划!$U$4:$U$17,装备数值!$A84+1)*INDEX(X$5:X$12,$B84)*X$1)</f>
        <v>325</v>
      </c>
      <c r="Y84" s="14">
        <f>INT(INDEX(属性规划!$U$4:$U$17,装备数值!$A84+1)*INDEX(Y$5:Y$12,$B84)*Y$1)</f>
        <v>0</v>
      </c>
      <c r="Z84" s="14">
        <f>INT(INDEX(属性规划!$U$4:$U$17,装备数值!$A84+1)*INDEX(Z$5:Z$12,$B84)*Z$1)</f>
        <v>0</v>
      </c>
      <c r="AA84" s="14">
        <f>INT(INDEX(属性规划!$U$4:$U$17,装备数值!$A84+1)*INDEX(AA$5:AA$12,$B84)*AA$1)</f>
        <v>3250</v>
      </c>
      <c r="AB84" s="14">
        <f>INT(INDEX(属性规划!$U$4:$U$17,装备数值!$A84+1)*INDEX(AB$5:AB$12,$B84)*AB$1)</f>
        <v>0</v>
      </c>
      <c r="AC84" s="14">
        <f>INT(INDEX(属性规划!$U$4:$U$17,装备数值!$A84+1)*INDEX(AC$5:AC$12,$B84)*AC$1)</f>
        <v>0</v>
      </c>
      <c r="AD84" s="14">
        <f>INT(INDEX(属性规划!$U$4:$U$17,装备数值!$A84+1)*INDEX(AD$5:AD$12,$B84)*AD$1)</f>
        <v>0</v>
      </c>
      <c r="AE84" s="14">
        <f>INT(INDEX(属性规划!$U$4:$U$17,装备数值!$A84+1)*INDEX(AE$5:AE$12,$B84)*AE$1)</f>
        <v>0</v>
      </c>
      <c r="AF84" s="14">
        <f>INT(INDEX(属性规划!$U$4:$U$17,装备数值!$A84+1)*INDEX(AF$5:AF$12,$B84)*AF$1)</f>
        <v>0</v>
      </c>
      <c r="AG84" s="14">
        <f>INT(INDEX(属性规划!$U$4:$U$17,装备数值!$A84+1)*INDEX(AG$5:AG$12,$B84)*AG$1)</f>
        <v>0</v>
      </c>
      <c r="AH84" s="14">
        <f>INT(INDEX(属性规划!$U$4:$U$17,装备数值!$A84+1)*INDEX(AH$5:AH$12,$B84)*AH$1)</f>
        <v>1</v>
      </c>
      <c r="AN84" s="14">
        <v>67</v>
      </c>
      <c r="AO84" s="14">
        <v>670</v>
      </c>
      <c r="AP84" s="14">
        <v>8</v>
      </c>
      <c r="AQ84" s="18">
        <v>0.2</v>
      </c>
      <c r="AR84" s="14">
        <f t="shared" si="20"/>
        <v>33366</v>
      </c>
      <c r="AS84" s="14">
        <f t="shared" si="21"/>
        <v>251250</v>
      </c>
      <c r="AT84" s="14">
        <f t="shared" si="22"/>
        <v>16616</v>
      </c>
      <c r="AU84" s="14">
        <f t="shared" si="23"/>
        <v>335000</v>
      </c>
      <c r="AV84" s="14">
        <f t="shared" si="24"/>
        <v>6700</v>
      </c>
      <c r="AW84" s="14">
        <f t="shared" si="25"/>
        <v>1587230</v>
      </c>
      <c r="AY84" s="19"/>
      <c r="AZ84" s="19"/>
      <c r="BA84" s="19"/>
      <c r="BB84" s="19"/>
      <c r="BG84" s="14">
        <v>9</v>
      </c>
      <c r="BH84" s="14">
        <v>3</v>
      </c>
      <c r="BI84" s="14">
        <v>4</v>
      </c>
      <c r="BJ84" s="14" t="str">
        <f t="shared" si="17"/>
        <v>shield</v>
      </c>
      <c r="BK84" s="14">
        <f t="shared" si="18"/>
        <v>1470000</v>
      </c>
      <c r="BL84" s="14" t="str">
        <f t="shared" si="26"/>
        <v/>
      </c>
      <c r="BM84" s="14" t="str">
        <f t="shared" si="26"/>
        <v/>
      </c>
      <c r="BN84" s="14" t="str">
        <f t="shared" si="26"/>
        <v/>
      </c>
      <c r="BO84" s="14">
        <f t="shared" si="26"/>
        <v>1470000</v>
      </c>
      <c r="BP84" s="14" t="str">
        <f t="shared" si="26"/>
        <v/>
      </c>
      <c r="BQ84" s="14" t="str">
        <f t="shared" si="26"/>
        <v/>
      </c>
      <c r="BR84" s="14" t="str">
        <f t="shared" si="26"/>
        <v/>
      </c>
      <c r="BS84" s="14" t="str">
        <f t="shared" si="26"/>
        <v/>
      </c>
      <c r="BT84" s="14" t="str">
        <f t="shared" si="26"/>
        <v/>
      </c>
      <c r="BU84" s="14" t="str">
        <f t="shared" si="26"/>
        <v/>
      </c>
      <c r="BV84" s="14" t="str">
        <f t="shared" si="26"/>
        <v/>
      </c>
      <c r="BW84" s="14" t="str">
        <f t="shared" si="26"/>
        <v/>
      </c>
      <c r="BX84" s="14" t="str">
        <f t="shared" si="26"/>
        <v/>
      </c>
    </row>
    <row r="85" spans="1:76" ht="16.5" x14ac:dyDescent="0.2">
      <c r="A85" s="14">
        <v>9</v>
      </c>
      <c r="B85" s="14">
        <v>1</v>
      </c>
      <c r="C85" s="14">
        <f>I85*INDEX(属性规划!$V$5:$V$17,装备数值!$A85)</f>
        <v>28000</v>
      </c>
      <c r="D85" s="14">
        <f>J85*INDEX(属性规划!$V$5:$V$17,装备数值!$A85)</f>
        <v>84000</v>
      </c>
      <c r="E85" s="14">
        <f>K85*INDEX(属性规划!$V$5:$V$17,装备数值!$A85)</f>
        <v>0</v>
      </c>
      <c r="F85" s="14">
        <f>L85*INDEX(属性规划!$V$5:$V$17,装备数值!$A85)</f>
        <v>0</v>
      </c>
      <c r="G85" s="14">
        <f>M85*INDEX(属性规划!$V$5:$V$17,装备数值!$A85)</f>
        <v>0</v>
      </c>
      <c r="I85" s="14">
        <f>INT(INDEX(属性规划!$T$5:$T$17,装备数值!$A85)*INDEX(I$5:I$12,$B85)*I$1)</f>
        <v>140</v>
      </c>
      <c r="J85" s="14">
        <f>INT(INDEX(属性规划!$T$5:$T$17,装备数值!$A85)*INDEX(J$5:J$12,$B85)*J$1)</f>
        <v>420</v>
      </c>
      <c r="K85" s="14">
        <f>INT(INDEX(属性规划!$T$5:$T$17,装备数值!$A85)*INDEX(K$5:K$12,$B85)*K$1)</f>
        <v>0</v>
      </c>
      <c r="L85" s="14">
        <f>INT(INDEX(属性规划!$T$5:$T$17,装备数值!$A85)*INDEX(L$5:L$12,$B85)*L$1)</f>
        <v>0</v>
      </c>
      <c r="M85" s="14">
        <f>INT(INDEX(属性规划!$T$5:$T$17,装备数值!$A85)*INDEX(M$5:M$12,$B85)*M$1)</f>
        <v>0</v>
      </c>
      <c r="X85" s="14">
        <f>INT(INDEX(属性规划!$U$4:$U$17,装备数值!$A85+1)*INDEX(X$5:X$12,$B85)*X$1)</f>
        <v>0</v>
      </c>
      <c r="Y85" s="14">
        <f>INT(INDEX(属性规划!$U$4:$U$17,装备数值!$A85+1)*INDEX(Y$5:Y$12,$B85)*Y$1)</f>
        <v>0</v>
      </c>
      <c r="Z85" s="14">
        <f>INT(INDEX(属性规划!$U$4:$U$17,装备数值!$A85+1)*INDEX(Z$5:Z$12,$B85)*Z$1)</f>
        <v>0</v>
      </c>
      <c r="AA85" s="14">
        <f>INT(INDEX(属性规划!$U$4:$U$17,装备数值!$A85+1)*INDEX(AA$5:AA$12,$B85)*AA$1)</f>
        <v>3500</v>
      </c>
      <c r="AB85" s="14">
        <f>INT(INDEX(属性规划!$U$4:$U$17,装备数值!$A85+1)*INDEX(AB$5:AB$12,$B85)*AB$1)</f>
        <v>0</v>
      </c>
      <c r="AC85" s="14">
        <f>INT(INDEX(属性规划!$U$4:$U$17,装备数值!$A85+1)*INDEX(AC$5:AC$12,$B85)*AC$1)</f>
        <v>175</v>
      </c>
      <c r="AD85" s="14">
        <f>INT(INDEX(属性规划!$U$4:$U$17,装备数值!$A85+1)*INDEX(AD$5:AD$12,$B85)*AD$1)</f>
        <v>0</v>
      </c>
      <c r="AE85" s="14">
        <f>INT(INDEX(属性规划!$U$4:$U$17,装备数值!$A85+1)*INDEX(AE$5:AE$12,$B85)*AE$1)</f>
        <v>175</v>
      </c>
      <c r="AF85" s="14">
        <f>INT(INDEX(属性规划!$U$4:$U$17,装备数值!$A85+1)*INDEX(AF$5:AF$12,$B85)*AF$1)</f>
        <v>0</v>
      </c>
      <c r="AG85" s="14">
        <f>INT(INDEX(属性规划!$U$4:$U$17,装备数值!$A85+1)*INDEX(AG$5:AG$12,$B85)*AG$1)</f>
        <v>0</v>
      </c>
      <c r="AH85" s="14">
        <f>INT(INDEX(属性规划!$U$4:$U$17,装备数值!$A85+1)*INDEX(AH$5:AH$12,$B85)*AH$1)</f>
        <v>0</v>
      </c>
      <c r="AN85" s="14">
        <v>68</v>
      </c>
      <c r="AO85" s="14">
        <v>680</v>
      </c>
      <c r="AP85" s="14">
        <v>8</v>
      </c>
      <c r="AQ85" s="18">
        <v>0.2</v>
      </c>
      <c r="AR85" s="14">
        <f t="shared" si="20"/>
        <v>33864</v>
      </c>
      <c r="AS85" s="14">
        <f t="shared" si="21"/>
        <v>255000</v>
      </c>
      <c r="AT85" s="14">
        <f t="shared" si="22"/>
        <v>16864</v>
      </c>
      <c r="AU85" s="14">
        <f t="shared" si="23"/>
        <v>340000</v>
      </c>
      <c r="AV85" s="14">
        <f t="shared" si="24"/>
        <v>6800</v>
      </c>
      <c r="AW85" s="14">
        <f t="shared" si="25"/>
        <v>1610920</v>
      </c>
      <c r="AY85" s="19"/>
      <c r="AZ85" s="19"/>
      <c r="BA85" s="19"/>
      <c r="BB85" s="19"/>
      <c r="BG85" s="14">
        <v>9</v>
      </c>
      <c r="BH85" s="14">
        <v>4</v>
      </c>
      <c r="BI85" s="14">
        <v>5</v>
      </c>
      <c r="BJ85" s="14" t="str">
        <f t="shared" si="17"/>
        <v>shieldRg</v>
      </c>
      <c r="BK85" s="14">
        <f t="shared" si="18"/>
        <v>29050</v>
      </c>
      <c r="BL85" s="14" t="str">
        <f t="shared" si="26"/>
        <v/>
      </c>
      <c r="BM85" s="14" t="str">
        <f t="shared" si="26"/>
        <v/>
      </c>
      <c r="BN85" s="14" t="str">
        <f t="shared" si="26"/>
        <v/>
      </c>
      <c r="BO85" s="14" t="str">
        <f t="shared" si="26"/>
        <v/>
      </c>
      <c r="BP85" s="14">
        <f t="shared" si="26"/>
        <v>29050</v>
      </c>
      <c r="BQ85" s="14" t="str">
        <f t="shared" si="26"/>
        <v/>
      </c>
      <c r="BR85" s="14" t="str">
        <f t="shared" si="26"/>
        <v/>
      </c>
      <c r="BS85" s="14" t="str">
        <f t="shared" si="26"/>
        <v/>
      </c>
      <c r="BT85" s="14" t="str">
        <f t="shared" si="26"/>
        <v/>
      </c>
      <c r="BU85" s="14" t="str">
        <f t="shared" si="26"/>
        <v/>
      </c>
      <c r="BV85" s="14" t="str">
        <f t="shared" si="26"/>
        <v/>
      </c>
      <c r="BW85" s="14" t="str">
        <f t="shared" si="26"/>
        <v/>
      </c>
      <c r="BX85" s="14" t="str">
        <f t="shared" si="26"/>
        <v/>
      </c>
    </row>
    <row r="86" spans="1:76" ht="16.5" x14ac:dyDescent="0.2">
      <c r="A86" s="14">
        <v>9</v>
      </c>
      <c r="B86" s="14">
        <v>2</v>
      </c>
      <c r="C86" s="14">
        <f>I86*INDEX(属性规划!$V$5:$V$17,装备数值!$A86)</f>
        <v>0</v>
      </c>
      <c r="D86" s="14">
        <f>J86*INDEX(属性规划!$V$5:$V$17,装备数值!$A86)</f>
        <v>0</v>
      </c>
      <c r="E86" s="14">
        <f>K86*INDEX(属性规划!$V$5:$V$17,装备数值!$A86)</f>
        <v>2800</v>
      </c>
      <c r="F86" s="14">
        <f>L86*INDEX(属性规划!$V$5:$V$17,装备数值!$A86)</f>
        <v>280000</v>
      </c>
      <c r="G86" s="14">
        <f>M86*INDEX(属性规划!$V$5:$V$17,装备数值!$A86)</f>
        <v>0</v>
      </c>
      <c r="I86" s="14">
        <f>INT(INDEX(属性规划!$T$5:$T$17,装备数值!$A86)*INDEX(I$5:I$12,$B86)*I$1)</f>
        <v>0</v>
      </c>
      <c r="J86" s="14">
        <f>INT(INDEX(属性规划!$T$5:$T$17,装备数值!$A86)*INDEX(J$5:J$12,$B86)*J$1)</f>
        <v>0</v>
      </c>
      <c r="K86" s="14">
        <f>INT(INDEX(属性规划!$T$5:$T$17,装备数值!$A86)*INDEX(K$5:K$12,$B86)*K$1)</f>
        <v>14</v>
      </c>
      <c r="L86" s="14">
        <f>INT(INDEX(属性规划!$T$5:$T$17,装备数值!$A86)*INDEX(L$5:L$12,$B86)*L$1)</f>
        <v>1400</v>
      </c>
      <c r="M86" s="14">
        <f>INT(INDEX(属性规划!$T$5:$T$17,装备数值!$A86)*INDEX(M$5:M$12,$B86)*M$1)</f>
        <v>0</v>
      </c>
      <c r="X86" s="14">
        <f>INT(INDEX(属性规划!$U$4:$U$17,装备数值!$A86+1)*INDEX(X$5:X$12,$B86)*X$1)</f>
        <v>0</v>
      </c>
      <c r="Y86" s="14">
        <f>INT(INDEX(属性规划!$U$4:$U$17,装备数值!$A86+1)*INDEX(Y$5:Y$12,$B86)*Y$1)</f>
        <v>2625</v>
      </c>
      <c r="Z86" s="14">
        <f>INT(INDEX(属性规划!$U$4:$U$17,装备数值!$A86+1)*INDEX(Z$5:Z$12,$B86)*Z$1)</f>
        <v>0</v>
      </c>
      <c r="AA86" s="14">
        <f>INT(INDEX(属性规划!$U$4:$U$17,装备数值!$A86+1)*INDEX(AA$5:AA$12,$B86)*AA$1)</f>
        <v>0</v>
      </c>
      <c r="AB86" s="14">
        <f>INT(INDEX(属性规划!$U$4:$U$17,装备数值!$A86+1)*INDEX(AB$5:AB$12,$B86)*AB$1)</f>
        <v>0</v>
      </c>
      <c r="AC86" s="14">
        <f>INT(INDEX(属性规划!$U$4:$U$17,装备数值!$A86+1)*INDEX(AC$5:AC$12,$B86)*AC$1)</f>
        <v>175</v>
      </c>
      <c r="AD86" s="14">
        <f>INT(INDEX(属性规划!$U$4:$U$17,装备数值!$A86+1)*INDEX(AD$5:AD$12,$B86)*AD$1)</f>
        <v>0</v>
      </c>
      <c r="AE86" s="14">
        <f>INT(INDEX(属性规划!$U$4:$U$17,装备数值!$A86+1)*INDEX(AE$5:AE$12,$B86)*AE$1)</f>
        <v>0</v>
      </c>
      <c r="AF86" s="14">
        <f>INT(INDEX(属性规划!$U$4:$U$17,装备数值!$A86+1)*INDEX(AF$5:AF$12,$B86)*AF$1)</f>
        <v>175</v>
      </c>
      <c r="AG86" s="14">
        <f>INT(INDEX(属性规划!$U$4:$U$17,装备数值!$A86+1)*INDEX(AG$5:AG$12,$B86)*AG$1)</f>
        <v>0</v>
      </c>
      <c r="AH86" s="14">
        <f>INT(INDEX(属性规划!$U$4:$U$17,装备数值!$A86+1)*INDEX(AH$5:AH$12,$B86)*AH$1)</f>
        <v>0</v>
      </c>
      <c r="AN86" s="14">
        <v>69</v>
      </c>
      <c r="AO86" s="14">
        <v>690</v>
      </c>
      <c r="AP86" s="14">
        <v>8</v>
      </c>
      <c r="AQ86" s="18">
        <v>0.2</v>
      </c>
      <c r="AR86" s="14">
        <f t="shared" si="20"/>
        <v>34362</v>
      </c>
      <c r="AS86" s="14">
        <f t="shared" si="21"/>
        <v>258750</v>
      </c>
      <c r="AT86" s="14">
        <f t="shared" si="22"/>
        <v>17112</v>
      </c>
      <c r="AU86" s="14">
        <f t="shared" si="23"/>
        <v>345000</v>
      </c>
      <c r="AV86" s="14">
        <f t="shared" si="24"/>
        <v>6900</v>
      </c>
      <c r="AW86" s="14">
        <f t="shared" si="25"/>
        <v>1634610</v>
      </c>
      <c r="AY86" s="19"/>
      <c r="AZ86" s="19"/>
      <c r="BA86" s="19"/>
      <c r="BB86" s="19"/>
      <c r="BG86" s="14">
        <v>10</v>
      </c>
      <c r="BH86" s="14">
        <v>1</v>
      </c>
      <c r="BI86" s="14">
        <v>1</v>
      </c>
      <c r="BJ86" s="14" t="str">
        <f t="shared" si="17"/>
        <v>atk</v>
      </c>
      <c r="BK86" s="14">
        <f t="shared" si="18"/>
        <v>58800</v>
      </c>
      <c r="BL86" s="14">
        <f t="shared" si="26"/>
        <v>58800</v>
      </c>
      <c r="BM86" s="14" t="str">
        <f t="shared" si="26"/>
        <v/>
      </c>
      <c r="BN86" s="14" t="str">
        <f t="shared" si="26"/>
        <v/>
      </c>
      <c r="BO86" s="14" t="str">
        <f t="shared" si="26"/>
        <v/>
      </c>
      <c r="BP86" s="14" t="str">
        <f t="shared" si="26"/>
        <v/>
      </c>
      <c r="BQ86" s="14" t="str">
        <f t="shared" si="26"/>
        <v/>
      </c>
      <c r="BR86" s="14" t="str">
        <f t="shared" si="26"/>
        <v/>
      </c>
      <c r="BS86" s="14" t="str">
        <f t="shared" si="26"/>
        <v/>
      </c>
      <c r="BT86" s="14" t="str">
        <f t="shared" si="26"/>
        <v/>
      </c>
      <c r="BU86" s="14" t="str">
        <f t="shared" si="26"/>
        <v/>
      </c>
      <c r="BV86" s="14" t="str">
        <f t="shared" si="26"/>
        <v/>
      </c>
      <c r="BW86" s="14" t="str">
        <f t="shared" si="26"/>
        <v/>
      </c>
      <c r="BX86" s="14" t="str">
        <f t="shared" si="26"/>
        <v/>
      </c>
    </row>
    <row r="87" spans="1:76" ht="16.5" x14ac:dyDescent="0.2">
      <c r="A87" s="14">
        <v>9</v>
      </c>
      <c r="B87" s="14">
        <v>3</v>
      </c>
      <c r="C87" s="14">
        <f>I87*INDEX(属性规划!$V$5:$V$17,装备数值!$A87)</f>
        <v>0</v>
      </c>
      <c r="D87" s="14">
        <f>J87*INDEX(属性规划!$V$5:$V$17,装备数值!$A87)</f>
        <v>0</v>
      </c>
      <c r="E87" s="14">
        <f>K87*INDEX(属性规划!$V$5:$V$17,装备数值!$A87)</f>
        <v>0</v>
      </c>
      <c r="F87" s="14">
        <f>L87*INDEX(属性规划!$V$5:$V$17,装备数值!$A87)</f>
        <v>168000</v>
      </c>
      <c r="G87" s="14">
        <f>M87*INDEX(属性规划!$V$5:$V$17,装备数值!$A87)</f>
        <v>3200</v>
      </c>
      <c r="I87" s="14">
        <f>INT(INDEX(属性规划!$T$5:$T$17,装备数值!$A87)*INDEX(I$5:I$12,$B87)*I$1)</f>
        <v>0</v>
      </c>
      <c r="J87" s="14">
        <f>INT(INDEX(属性规划!$T$5:$T$17,装备数值!$A87)*INDEX(J$5:J$12,$B87)*J$1)</f>
        <v>0</v>
      </c>
      <c r="K87" s="14">
        <f>INT(INDEX(属性规划!$T$5:$T$17,装备数值!$A87)*INDEX(K$5:K$12,$B87)*K$1)</f>
        <v>0</v>
      </c>
      <c r="L87" s="14">
        <f>INT(INDEX(属性规划!$T$5:$T$17,装备数值!$A87)*INDEX(L$5:L$12,$B87)*L$1)</f>
        <v>840</v>
      </c>
      <c r="M87" s="14">
        <f>INT(INDEX(属性规划!$T$5:$T$17,装备数值!$A87)*INDEX(M$5:M$12,$B87)*M$1)</f>
        <v>16</v>
      </c>
      <c r="X87" s="14">
        <f>INT(INDEX(属性规划!$U$4:$U$17,装备数值!$A87+1)*INDEX(X$5:X$12,$B87)*X$1)</f>
        <v>0</v>
      </c>
      <c r="Y87" s="14">
        <f>INT(INDEX(属性规划!$U$4:$U$17,装备数值!$A87+1)*INDEX(Y$5:Y$12,$B87)*Y$1)</f>
        <v>0</v>
      </c>
      <c r="Z87" s="14">
        <f>INT(INDEX(属性规划!$U$4:$U$17,装备数值!$A87+1)*INDEX(Z$5:Z$12,$B87)*Z$1)</f>
        <v>175</v>
      </c>
      <c r="AA87" s="14">
        <f>INT(INDEX(属性规划!$U$4:$U$17,装备数值!$A87+1)*INDEX(AA$5:AA$12,$B87)*AA$1)</f>
        <v>0</v>
      </c>
      <c r="AB87" s="14">
        <f>INT(INDEX(属性规划!$U$4:$U$17,装备数值!$A87+1)*INDEX(AB$5:AB$12,$B87)*AB$1)</f>
        <v>0</v>
      </c>
      <c r="AC87" s="14">
        <f>INT(INDEX(属性规划!$U$4:$U$17,装备数值!$A87+1)*INDEX(AC$5:AC$12,$B87)*AC$1)</f>
        <v>175</v>
      </c>
      <c r="AD87" s="14">
        <f>INT(INDEX(属性规划!$U$4:$U$17,装备数值!$A87+1)*INDEX(AD$5:AD$12,$B87)*AD$1)</f>
        <v>175</v>
      </c>
      <c r="AE87" s="14">
        <f>INT(INDEX(属性规划!$U$4:$U$17,装备数值!$A87+1)*INDEX(AE$5:AE$12,$B87)*AE$1)</f>
        <v>0</v>
      </c>
      <c r="AF87" s="14">
        <f>INT(INDEX(属性规划!$U$4:$U$17,装备数值!$A87+1)*INDEX(AF$5:AF$12,$B87)*AF$1)</f>
        <v>0</v>
      </c>
      <c r="AG87" s="14">
        <f>INT(INDEX(属性规划!$U$4:$U$17,装备数值!$A87+1)*INDEX(AG$5:AG$12,$B87)*AG$1)</f>
        <v>0</v>
      </c>
      <c r="AH87" s="14">
        <f>INT(INDEX(属性规划!$U$4:$U$17,装备数值!$A87+1)*INDEX(AH$5:AH$12,$B87)*AH$1)</f>
        <v>0</v>
      </c>
      <c r="AN87" s="14">
        <v>70</v>
      </c>
      <c r="AO87" s="14">
        <v>700</v>
      </c>
      <c r="AP87" s="14">
        <v>9</v>
      </c>
      <c r="AQ87" s="18">
        <v>0.2</v>
      </c>
      <c r="AR87" s="14">
        <f t="shared" si="20"/>
        <v>39200</v>
      </c>
      <c r="AS87" s="14">
        <f t="shared" si="21"/>
        <v>294000</v>
      </c>
      <c r="AT87" s="14">
        <f t="shared" si="22"/>
        <v>19600</v>
      </c>
      <c r="AU87" s="14">
        <f t="shared" si="23"/>
        <v>392000</v>
      </c>
      <c r="AV87" s="14">
        <f t="shared" si="24"/>
        <v>7560</v>
      </c>
      <c r="AW87" s="14">
        <f t="shared" si="25"/>
        <v>1848000</v>
      </c>
      <c r="AY87" s="19"/>
      <c r="AZ87" s="19"/>
      <c r="BA87" s="19"/>
      <c r="BB87" s="19"/>
      <c r="BG87" s="14">
        <v>10</v>
      </c>
      <c r="BH87" s="14">
        <v>2</v>
      </c>
      <c r="BI87" s="14">
        <v>2</v>
      </c>
      <c r="BJ87" s="14" t="str">
        <f t="shared" si="17"/>
        <v>hp</v>
      </c>
      <c r="BK87" s="14">
        <f t="shared" si="18"/>
        <v>441000</v>
      </c>
      <c r="BL87" s="14" t="str">
        <f t="shared" si="26"/>
        <v/>
      </c>
      <c r="BM87" s="14">
        <f t="shared" si="26"/>
        <v>441000</v>
      </c>
      <c r="BN87" s="14" t="str">
        <f t="shared" si="26"/>
        <v/>
      </c>
      <c r="BO87" s="14" t="str">
        <f t="shared" si="26"/>
        <v/>
      </c>
      <c r="BP87" s="14" t="str">
        <f t="shared" si="26"/>
        <v/>
      </c>
      <c r="BQ87" s="14" t="str">
        <f t="shared" si="26"/>
        <v/>
      </c>
      <c r="BR87" s="14" t="str">
        <f t="shared" si="26"/>
        <v/>
      </c>
      <c r="BS87" s="14" t="str">
        <f t="shared" si="26"/>
        <v/>
      </c>
      <c r="BT87" s="14" t="str">
        <f t="shared" si="26"/>
        <v/>
      </c>
      <c r="BU87" s="14" t="str">
        <f t="shared" si="26"/>
        <v/>
      </c>
      <c r="BV87" s="14" t="str">
        <f t="shared" si="26"/>
        <v/>
      </c>
      <c r="BW87" s="14" t="str">
        <f t="shared" si="26"/>
        <v/>
      </c>
      <c r="BX87" s="14" t="str">
        <f t="shared" si="26"/>
        <v/>
      </c>
    </row>
    <row r="88" spans="1:76" ht="16.5" x14ac:dyDescent="0.2">
      <c r="A88" s="14">
        <v>9</v>
      </c>
      <c r="B88" s="14">
        <v>4</v>
      </c>
      <c r="C88" s="14">
        <f>I88*INDEX(属性规划!$V$5:$V$17,装备数值!$A88)</f>
        <v>0</v>
      </c>
      <c r="D88" s="14">
        <f>J88*INDEX(属性规划!$V$5:$V$17,装备数值!$A88)</f>
        <v>168000</v>
      </c>
      <c r="E88" s="14">
        <f>K88*INDEX(属性规划!$V$5:$V$17,装备数值!$A88)</f>
        <v>0</v>
      </c>
      <c r="F88" s="14">
        <f>L88*INDEX(属性规划!$V$5:$V$17,装备数值!$A88)</f>
        <v>112000</v>
      </c>
      <c r="G88" s="14">
        <f>M88*INDEX(属性规划!$V$5:$V$17,装备数值!$A88)</f>
        <v>0</v>
      </c>
      <c r="I88" s="14">
        <f>INT(INDEX(属性规划!$T$5:$T$17,装备数值!$A88)*INDEX(I$5:I$12,$B88)*I$1)</f>
        <v>0</v>
      </c>
      <c r="J88" s="14">
        <f>INT(INDEX(属性规划!$T$5:$T$17,装备数值!$A88)*INDEX(J$5:J$12,$B88)*J$1)</f>
        <v>840</v>
      </c>
      <c r="K88" s="14">
        <f>INT(INDEX(属性规划!$T$5:$T$17,装备数值!$A88)*INDEX(K$5:K$12,$B88)*K$1)</f>
        <v>0</v>
      </c>
      <c r="L88" s="14">
        <f>INT(INDEX(属性规划!$T$5:$T$17,装备数值!$A88)*INDEX(L$5:L$12,$B88)*L$1)</f>
        <v>560</v>
      </c>
      <c r="M88" s="14">
        <f>INT(INDEX(属性规划!$T$5:$T$17,装备数值!$A88)*INDEX(M$5:M$12,$B88)*M$1)</f>
        <v>0</v>
      </c>
      <c r="X88" s="14">
        <f>INT(INDEX(属性规划!$U$4:$U$17,装备数值!$A88+1)*INDEX(X$5:X$12,$B88)*X$1)</f>
        <v>0</v>
      </c>
      <c r="Y88" s="14">
        <f>INT(INDEX(属性规划!$U$4:$U$17,装备数值!$A88+1)*INDEX(Y$5:Y$12,$B88)*Y$1)</f>
        <v>0</v>
      </c>
      <c r="Z88" s="14">
        <f>INT(INDEX(属性规划!$U$4:$U$17,装备数值!$A88+1)*INDEX(Z$5:Z$12,$B88)*Z$1)</f>
        <v>0</v>
      </c>
      <c r="AA88" s="14">
        <f>INT(INDEX(属性规划!$U$4:$U$17,装备数值!$A88+1)*INDEX(AA$5:AA$12,$B88)*AA$1)</f>
        <v>0</v>
      </c>
      <c r="AB88" s="14">
        <f>INT(INDEX(属性规划!$U$4:$U$17,装备数值!$A88+1)*INDEX(AB$5:AB$12,$B88)*AB$1)</f>
        <v>70</v>
      </c>
      <c r="AC88" s="14">
        <f>INT(INDEX(属性规划!$U$4:$U$17,装备数值!$A88+1)*INDEX(AC$5:AC$12,$B88)*AC$1)</f>
        <v>0</v>
      </c>
      <c r="AD88" s="14">
        <f>INT(INDEX(属性规划!$U$4:$U$17,装备数值!$A88+1)*INDEX(AD$5:AD$12,$B88)*AD$1)</f>
        <v>0</v>
      </c>
      <c r="AE88" s="14">
        <f>INT(INDEX(属性规划!$U$4:$U$17,装备数值!$A88+1)*INDEX(AE$5:AE$12,$B88)*AE$1)</f>
        <v>175</v>
      </c>
      <c r="AF88" s="14">
        <f>INT(INDEX(属性规划!$U$4:$U$17,装备数值!$A88+1)*INDEX(AF$5:AF$12,$B88)*AF$1)</f>
        <v>175</v>
      </c>
      <c r="AG88" s="14">
        <f>INT(INDEX(属性规划!$U$4:$U$17,装备数值!$A88+1)*INDEX(AG$5:AG$12,$B88)*AG$1)</f>
        <v>0</v>
      </c>
      <c r="AH88" s="14">
        <f>INT(INDEX(属性规划!$U$4:$U$17,装备数值!$A88+1)*INDEX(AH$5:AH$12,$B88)*AH$1)</f>
        <v>0</v>
      </c>
      <c r="AN88" s="14">
        <v>71</v>
      </c>
      <c r="AO88" s="14">
        <v>710</v>
      </c>
      <c r="AP88" s="14">
        <v>9</v>
      </c>
      <c r="AQ88" s="18">
        <v>0.2</v>
      </c>
      <c r="AR88" s="14">
        <f t="shared" si="20"/>
        <v>39760</v>
      </c>
      <c r="AS88" s="14">
        <f t="shared" si="21"/>
        <v>298200</v>
      </c>
      <c r="AT88" s="14">
        <f t="shared" si="22"/>
        <v>19880</v>
      </c>
      <c r="AU88" s="14">
        <f t="shared" si="23"/>
        <v>397600</v>
      </c>
      <c r="AV88" s="14">
        <f t="shared" si="24"/>
        <v>7668</v>
      </c>
      <c r="AW88" s="14">
        <f t="shared" si="25"/>
        <v>1874400</v>
      </c>
      <c r="AY88" s="19"/>
      <c r="AZ88" s="19"/>
      <c r="BA88" s="19"/>
      <c r="BB88" s="19"/>
      <c r="BG88" s="14">
        <v>10</v>
      </c>
      <c r="BH88" s="14">
        <v>3</v>
      </c>
      <c r="BI88" s="14">
        <v>7</v>
      </c>
      <c r="BJ88" s="14" t="str">
        <f t="shared" si="17"/>
        <v>deCrit</v>
      </c>
      <c r="BK88" s="14">
        <f t="shared" si="18"/>
        <v>0</v>
      </c>
      <c r="BL88" s="14" t="str">
        <f t="shared" si="26"/>
        <v/>
      </c>
      <c r="BM88" s="14" t="str">
        <f t="shared" si="26"/>
        <v/>
      </c>
      <c r="BN88" s="14" t="str">
        <f t="shared" si="26"/>
        <v/>
      </c>
      <c r="BO88" s="14" t="str">
        <f t="shared" si="26"/>
        <v/>
      </c>
      <c r="BP88" s="14" t="str">
        <f t="shared" si="26"/>
        <v/>
      </c>
      <c r="BQ88" s="14" t="str">
        <f t="shared" si="26"/>
        <v/>
      </c>
      <c r="BR88" s="14">
        <f t="shared" si="26"/>
        <v>0</v>
      </c>
      <c r="BS88" s="14" t="str">
        <f t="shared" si="26"/>
        <v/>
      </c>
      <c r="BT88" s="14" t="str">
        <f t="shared" si="26"/>
        <v/>
      </c>
      <c r="BU88" s="14" t="str">
        <f t="shared" si="26"/>
        <v/>
      </c>
      <c r="BV88" s="14" t="str">
        <f t="shared" si="26"/>
        <v/>
      </c>
      <c r="BW88" s="14" t="str">
        <f t="shared" si="26"/>
        <v/>
      </c>
      <c r="BX88" s="14" t="str">
        <f t="shared" si="26"/>
        <v/>
      </c>
    </row>
    <row r="89" spans="1:76" ht="16.5" x14ac:dyDescent="0.2">
      <c r="A89" s="14">
        <v>9</v>
      </c>
      <c r="B89" s="14">
        <v>5</v>
      </c>
      <c r="C89" s="14">
        <f>I89*INDEX(属性规划!$V$5:$V$17,装备数值!$A89)</f>
        <v>0</v>
      </c>
      <c r="D89" s="14">
        <f>J89*INDEX(属性规划!$V$5:$V$17,装备数值!$A89)</f>
        <v>168000</v>
      </c>
      <c r="E89" s="14">
        <f>K89*INDEX(属性规划!$V$5:$V$17,装备数值!$A89)</f>
        <v>5600</v>
      </c>
      <c r="F89" s="14">
        <f>L89*INDEX(属性规划!$V$5:$V$17,装备数值!$A89)</f>
        <v>0</v>
      </c>
      <c r="G89" s="14">
        <f>M89*INDEX(属性规划!$V$5:$V$17,装备数值!$A89)</f>
        <v>0</v>
      </c>
      <c r="I89" s="14">
        <f>INT(INDEX(属性规划!$T$5:$T$17,装备数值!$A89)*INDEX(I$5:I$12,$B89)*I$1)</f>
        <v>0</v>
      </c>
      <c r="J89" s="14">
        <f>INT(INDEX(属性规划!$T$5:$T$17,装备数值!$A89)*INDEX(J$5:J$12,$B89)*J$1)</f>
        <v>840</v>
      </c>
      <c r="K89" s="14">
        <f>INT(INDEX(属性规划!$T$5:$T$17,装备数值!$A89)*INDEX(K$5:K$12,$B89)*K$1)</f>
        <v>28</v>
      </c>
      <c r="L89" s="14">
        <f>INT(INDEX(属性规划!$T$5:$T$17,装备数值!$A89)*INDEX(L$5:L$12,$B89)*L$1)</f>
        <v>0</v>
      </c>
      <c r="M89" s="14">
        <f>INT(INDEX(属性规划!$T$5:$T$17,装备数值!$A89)*INDEX(M$5:M$12,$B89)*M$1)</f>
        <v>0</v>
      </c>
      <c r="X89" s="14">
        <f>INT(INDEX(属性规划!$U$4:$U$17,装备数值!$A89+1)*INDEX(X$5:X$12,$B89)*X$1)</f>
        <v>0</v>
      </c>
      <c r="Y89" s="14">
        <f>INT(INDEX(属性规划!$U$4:$U$17,装备数值!$A89+1)*INDEX(Y$5:Y$12,$B89)*Y$1)</f>
        <v>0</v>
      </c>
      <c r="Z89" s="14">
        <f>INT(INDEX(属性规划!$U$4:$U$17,装备数值!$A89+1)*INDEX(Z$5:Z$12,$B89)*Z$1)</f>
        <v>175</v>
      </c>
      <c r="AA89" s="14">
        <f>INT(INDEX(属性规划!$U$4:$U$17,装备数值!$A89+1)*INDEX(AA$5:AA$12,$B89)*AA$1)</f>
        <v>0</v>
      </c>
      <c r="AB89" s="14">
        <f>INT(INDEX(属性规划!$U$4:$U$17,装备数值!$A89+1)*INDEX(AB$5:AB$12,$B89)*AB$1)</f>
        <v>0</v>
      </c>
      <c r="AC89" s="14">
        <f>INT(INDEX(属性规划!$U$4:$U$17,装备数值!$A89+1)*INDEX(AC$5:AC$12,$B89)*AC$1)</f>
        <v>0</v>
      </c>
      <c r="AD89" s="14">
        <f>INT(INDEX(属性规划!$U$4:$U$17,装备数值!$A89+1)*INDEX(AD$5:AD$12,$B89)*AD$1)</f>
        <v>175</v>
      </c>
      <c r="AE89" s="14">
        <f>INT(INDEX(属性规划!$U$4:$U$17,装备数值!$A89+1)*INDEX(AE$5:AE$12,$B89)*AE$1)</f>
        <v>175</v>
      </c>
      <c r="AF89" s="14">
        <f>INT(INDEX(属性规划!$U$4:$U$17,装备数值!$A89+1)*INDEX(AF$5:AF$12,$B89)*AF$1)</f>
        <v>0</v>
      </c>
      <c r="AG89" s="14">
        <f>INT(INDEX(属性规划!$U$4:$U$17,装备数值!$A89+1)*INDEX(AG$5:AG$12,$B89)*AG$1)</f>
        <v>0</v>
      </c>
      <c r="AH89" s="14">
        <f>INT(INDEX(属性规划!$U$4:$U$17,装备数值!$A89+1)*INDEX(AH$5:AH$12,$B89)*AH$1)</f>
        <v>0</v>
      </c>
      <c r="AN89" s="14">
        <v>72</v>
      </c>
      <c r="AO89" s="14">
        <v>720</v>
      </c>
      <c r="AP89" s="14">
        <v>9</v>
      </c>
      <c r="AQ89" s="18">
        <v>0.2</v>
      </c>
      <c r="AR89" s="14">
        <f t="shared" si="20"/>
        <v>40320</v>
      </c>
      <c r="AS89" s="14">
        <f t="shared" si="21"/>
        <v>302400</v>
      </c>
      <c r="AT89" s="14">
        <f t="shared" si="22"/>
        <v>20160</v>
      </c>
      <c r="AU89" s="14">
        <f t="shared" si="23"/>
        <v>403200</v>
      </c>
      <c r="AV89" s="14">
        <f t="shared" si="24"/>
        <v>7776</v>
      </c>
      <c r="AW89" s="14">
        <f t="shared" si="25"/>
        <v>1900800</v>
      </c>
      <c r="AY89" s="19"/>
      <c r="AZ89" s="19"/>
      <c r="BA89" s="19"/>
      <c r="BB89" s="19"/>
      <c r="BG89" s="14">
        <v>10</v>
      </c>
      <c r="BH89" s="14">
        <v>4</v>
      </c>
      <c r="BI89" s="14">
        <v>8</v>
      </c>
      <c r="BJ89" s="14" t="str">
        <f t="shared" si="17"/>
        <v>block</v>
      </c>
      <c r="BK89" s="14">
        <f t="shared" si="18"/>
        <v>0</v>
      </c>
      <c r="BL89" s="14" t="str">
        <f t="shared" si="26"/>
        <v/>
      </c>
      <c r="BM89" s="14" t="str">
        <f t="shared" si="26"/>
        <v/>
      </c>
      <c r="BN89" s="14" t="str">
        <f t="shared" si="26"/>
        <v/>
      </c>
      <c r="BO89" s="14" t="str">
        <f t="shared" si="26"/>
        <v/>
      </c>
      <c r="BP89" s="14" t="str">
        <f t="shared" si="26"/>
        <v/>
      </c>
      <c r="BQ89" s="14" t="str">
        <f t="shared" si="26"/>
        <v/>
      </c>
      <c r="BR89" s="14" t="str">
        <f t="shared" si="26"/>
        <v/>
      </c>
      <c r="BS89" s="14">
        <f t="shared" si="26"/>
        <v>0</v>
      </c>
      <c r="BT89" s="14" t="str">
        <f t="shared" si="26"/>
        <v/>
      </c>
      <c r="BU89" s="14" t="str">
        <f t="shared" si="26"/>
        <v/>
      </c>
      <c r="BV89" s="14" t="str">
        <f t="shared" si="26"/>
        <v/>
      </c>
      <c r="BW89" s="14" t="str">
        <f t="shared" si="26"/>
        <v/>
      </c>
      <c r="BX89" s="14" t="str">
        <f t="shared" si="26"/>
        <v/>
      </c>
    </row>
    <row r="90" spans="1:76" ht="16.5" x14ac:dyDescent="0.2">
      <c r="A90" s="14">
        <v>9</v>
      </c>
      <c r="B90" s="14">
        <v>6</v>
      </c>
      <c r="C90" s="14">
        <f>I90*INDEX(属性规划!$V$5:$V$17,装备数值!$A90)</f>
        <v>0</v>
      </c>
      <c r="D90" s="14">
        <f>J90*INDEX(属性规划!$V$5:$V$17,装备数值!$A90)</f>
        <v>0</v>
      </c>
      <c r="E90" s="14">
        <f>K90*INDEX(属性规划!$V$5:$V$17,装备数值!$A90)</f>
        <v>8400</v>
      </c>
      <c r="F90" s="14">
        <f>L90*INDEX(属性规划!$V$5:$V$17,装备数值!$A90)</f>
        <v>0</v>
      </c>
      <c r="G90" s="14">
        <f>M90*INDEX(属性规划!$V$5:$V$17,装备数值!$A90)</f>
        <v>3200</v>
      </c>
      <c r="I90" s="14">
        <f>INT(INDEX(属性规划!$T$5:$T$17,装备数值!$A90)*INDEX(I$5:I$12,$B90)*I$1)</f>
        <v>0</v>
      </c>
      <c r="J90" s="14">
        <f>INT(INDEX(属性规划!$T$5:$T$17,装备数值!$A90)*INDEX(J$5:J$12,$B90)*J$1)</f>
        <v>0</v>
      </c>
      <c r="K90" s="14">
        <f>INT(INDEX(属性规划!$T$5:$T$17,装备数值!$A90)*INDEX(K$5:K$12,$B90)*K$1)</f>
        <v>42</v>
      </c>
      <c r="L90" s="14">
        <f>INT(INDEX(属性规划!$T$5:$T$17,装备数值!$A90)*INDEX(L$5:L$12,$B90)*L$1)</f>
        <v>0</v>
      </c>
      <c r="M90" s="14">
        <f>INT(INDEX(属性规划!$T$5:$T$17,装备数值!$A90)*INDEX(M$5:M$12,$B90)*M$1)</f>
        <v>16</v>
      </c>
      <c r="X90" s="14">
        <f>INT(INDEX(属性规划!$U$4:$U$17,装备数值!$A90+1)*INDEX(X$5:X$12,$B90)*X$1)</f>
        <v>0</v>
      </c>
      <c r="Y90" s="14">
        <f>INT(INDEX(属性规划!$U$4:$U$17,装备数值!$A90+1)*INDEX(Y$5:Y$12,$B90)*Y$1)</f>
        <v>0</v>
      </c>
      <c r="Z90" s="14">
        <f>INT(INDEX(属性规划!$U$4:$U$17,装备数值!$A90+1)*INDEX(Z$5:Z$12,$B90)*Z$1)</f>
        <v>0</v>
      </c>
      <c r="AA90" s="14">
        <f>INT(INDEX(属性规划!$U$4:$U$17,装备数值!$A90+1)*INDEX(AA$5:AA$12,$B90)*AA$1)</f>
        <v>0</v>
      </c>
      <c r="AB90" s="14">
        <f>INT(INDEX(属性规划!$U$4:$U$17,装备数值!$A90+1)*INDEX(AB$5:AB$12,$B90)*AB$1)</f>
        <v>70</v>
      </c>
      <c r="AC90" s="14">
        <f>INT(INDEX(属性规划!$U$4:$U$17,装备数值!$A90+1)*INDEX(AC$5:AC$12,$B90)*AC$1)</f>
        <v>0</v>
      </c>
      <c r="AD90" s="14">
        <f>INT(INDEX(属性规划!$U$4:$U$17,装备数值!$A90+1)*INDEX(AD$5:AD$12,$B90)*AD$1)</f>
        <v>175</v>
      </c>
      <c r="AE90" s="14">
        <f>INT(INDEX(属性规划!$U$4:$U$17,装备数值!$A90+1)*INDEX(AE$5:AE$12,$B90)*AE$1)</f>
        <v>0</v>
      </c>
      <c r="AF90" s="14">
        <f>INT(INDEX(属性规划!$U$4:$U$17,装备数值!$A90+1)*INDEX(AF$5:AF$12,$B90)*AF$1)</f>
        <v>175</v>
      </c>
      <c r="AG90" s="14">
        <f>INT(INDEX(属性规划!$U$4:$U$17,装备数值!$A90+1)*INDEX(AG$5:AG$12,$B90)*AG$1)</f>
        <v>0</v>
      </c>
      <c r="AH90" s="14">
        <f>INT(INDEX(属性规划!$U$4:$U$17,装备数值!$A90+1)*INDEX(AH$5:AH$12,$B90)*AH$1)</f>
        <v>0</v>
      </c>
      <c r="AN90" s="14">
        <v>73</v>
      </c>
      <c r="AO90" s="14">
        <v>730</v>
      </c>
      <c r="AP90" s="14">
        <v>9</v>
      </c>
      <c r="AQ90" s="18">
        <v>0.2</v>
      </c>
      <c r="AR90" s="14">
        <f t="shared" si="20"/>
        <v>40880</v>
      </c>
      <c r="AS90" s="14">
        <f t="shared" si="21"/>
        <v>306600</v>
      </c>
      <c r="AT90" s="14">
        <f t="shared" si="22"/>
        <v>20440</v>
      </c>
      <c r="AU90" s="14">
        <f t="shared" si="23"/>
        <v>408800</v>
      </c>
      <c r="AV90" s="14">
        <f t="shared" si="24"/>
        <v>7884</v>
      </c>
      <c r="AW90" s="14">
        <f t="shared" si="25"/>
        <v>1927200</v>
      </c>
      <c r="AY90" s="19"/>
      <c r="AZ90" s="19"/>
      <c r="BA90" s="19"/>
      <c r="BB90" s="19"/>
      <c r="BG90" s="14">
        <v>11</v>
      </c>
      <c r="BH90" s="14">
        <v>1</v>
      </c>
      <c r="BI90" s="14">
        <v>2</v>
      </c>
      <c r="BJ90" s="14" t="str">
        <f t="shared" si="17"/>
        <v>hp</v>
      </c>
      <c r="BK90" s="14">
        <f t="shared" si="18"/>
        <v>551250</v>
      </c>
      <c r="BL90" s="14" t="str">
        <f t="shared" si="26"/>
        <v/>
      </c>
      <c r="BM90" s="14">
        <f t="shared" si="26"/>
        <v>551250</v>
      </c>
      <c r="BN90" s="14" t="str">
        <f t="shared" si="26"/>
        <v/>
      </c>
      <c r="BO90" s="14" t="str">
        <f t="shared" si="26"/>
        <v/>
      </c>
      <c r="BP90" s="14" t="str">
        <f t="shared" si="26"/>
        <v/>
      </c>
      <c r="BQ90" s="14" t="str">
        <f t="shared" si="26"/>
        <v/>
      </c>
      <c r="BR90" s="14" t="str">
        <f t="shared" si="26"/>
        <v/>
      </c>
      <c r="BS90" s="14" t="str">
        <f t="shared" si="26"/>
        <v/>
      </c>
      <c r="BT90" s="14" t="str">
        <f t="shared" si="26"/>
        <v/>
      </c>
      <c r="BU90" s="14" t="str">
        <f t="shared" si="26"/>
        <v/>
      </c>
      <c r="BV90" s="14" t="str">
        <f t="shared" si="26"/>
        <v/>
      </c>
      <c r="BW90" s="14" t="str">
        <f t="shared" si="26"/>
        <v/>
      </c>
      <c r="BX90" s="14" t="str">
        <f t="shared" si="26"/>
        <v/>
      </c>
    </row>
    <row r="91" spans="1:76" ht="16.5" x14ac:dyDescent="0.2">
      <c r="A91" s="14">
        <v>9</v>
      </c>
      <c r="B91" s="14">
        <v>7</v>
      </c>
      <c r="C91" s="14">
        <f>I91*INDEX(属性规划!$V$5:$V$17,装备数值!$A91)</f>
        <v>14000</v>
      </c>
      <c r="D91" s="14">
        <f>J91*INDEX(属性规划!$V$5:$V$17,装备数值!$A91)</f>
        <v>0</v>
      </c>
      <c r="E91" s="14">
        <f>K91*INDEX(属性规划!$V$5:$V$17,装备数值!$A91)</f>
        <v>11200</v>
      </c>
      <c r="F91" s="14">
        <f>L91*INDEX(属性规划!$V$5:$V$17,装备数值!$A91)</f>
        <v>0</v>
      </c>
      <c r="G91" s="14">
        <f>M91*INDEX(属性规划!$V$5:$V$17,装备数值!$A91)</f>
        <v>0</v>
      </c>
      <c r="I91" s="14">
        <f>INT(INDEX(属性规划!$T$5:$T$17,装备数值!$A91)*INDEX(I$5:I$12,$B91)*I$1)</f>
        <v>70</v>
      </c>
      <c r="J91" s="14">
        <f>INT(INDEX(属性规划!$T$5:$T$17,装备数值!$A91)*INDEX(J$5:J$12,$B91)*J$1)</f>
        <v>0</v>
      </c>
      <c r="K91" s="14">
        <f>INT(INDEX(属性规划!$T$5:$T$17,装备数值!$A91)*INDEX(K$5:K$12,$B91)*K$1)</f>
        <v>56</v>
      </c>
      <c r="L91" s="14">
        <f>INT(INDEX(属性规划!$T$5:$T$17,装备数值!$A91)*INDEX(L$5:L$12,$B91)*L$1)</f>
        <v>0</v>
      </c>
      <c r="M91" s="14">
        <f>INT(INDEX(属性规划!$T$5:$T$17,装备数值!$A91)*INDEX(M$5:M$12,$B91)*M$1)</f>
        <v>0</v>
      </c>
      <c r="X91" s="14">
        <f>INT(INDEX(属性规划!$U$4:$U$17,装备数值!$A91+1)*INDEX(X$5:X$12,$B91)*X$1)</f>
        <v>350</v>
      </c>
      <c r="Y91" s="14">
        <f>INT(INDEX(属性规划!$U$4:$U$17,装备数值!$A91+1)*INDEX(Y$5:Y$12,$B91)*Y$1)</f>
        <v>2625</v>
      </c>
      <c r="Z91" s="14">
        <f>INT(INDEX(属性规划!$U$4:$U$17,装备数值!$A91+1)*INDEX(Z$5:Z$12,$B91)*Z$1)</f>
        <v>0</v>
      </c>
      <c r="AA91" s="14">
        <f>INT(INDEX(属性规划!$U$4:$U$17,装备数值!$A91+1)*INDEX(AA$5:AA$12,$B91)*AA$1)</f>
        <v>0</v>
      </c>
      <c r="AB91" s="14">
        <f>INT(INDEX(属性规划!$U$4:$U$17,装备数值!$A91+1)*INDEX(AB$5:AB$12,$B91)*AB$1)</f>
        <v>0</v>
      </c>
      <c r="AC91" s="14">
        <f>INT(INDEX(属性规划!$U$4:$U$17,装备数值!$A91+1)*INDEX(AC$5:AC$12,$B91)*AC$1)</f>
        <v>0</v>
      </c>
      <c r="AD91" s="14">
        <f>INT(INDEX(属性规划!$U$4:$U$17,装备数值!$A91+1)*INDEX(AD$5:AD$12,$B91)*AD$1)</f>
        <v>0</v>
      </c>
      <c r="AE91" s="14">
        <f>INT(INDEX(属性规划!$U$4:$U$17,装备数值!$A91+1)*INDEX(AE$5:AE$12,$B91)*AE$1)</f>
        <v>0</v>
      </c>
      <c r="AF91" s="14">
        <f>INT(INDEX(属性规划!$U$4:$U$17,装备数值!$A91+1)*INDEX(AF$5:AF$12,$B91)*AF$1)</f>
        <v>0</v>
      </c>
      <c r="AG91" s="14">
        <f>INT(INDEX(属性规划!$U$4:$U$17,装备数值!$A91+1)*INDEX(AG$5:AG$12,$B91)*AG$1)</f>
        <v>1</v>
      </c>
      <c r="AH91" s="14">
        <f>INT(INDEX(属性规划!$U$4:$U$17,装备数值!$A91+1)*INDEX(AH$5:AH$12,$B91)*AH$1)</f>
        <v>0</v>
      </c>
      <c r="AN91" s="14">
        <v>74</v>
      </c>
      <c r="AO91" s="14">
        <v>740</v>
      </c>
      <c r="AP91" s="14">
        <v>9</v>
      </c>
      <c r="AQ91" s="18">
        <v>0.2</v>
      </c>
      <c r="AR91" s="14">
        <f t="shared" si="20"/>
        <v>41440</v>
      </c>
      <c r="AS91" s="14">
        <f t="shared" si="21"/>
        <v>310800</v>
      </c>
      <c r="AT91" s="14">
        <f t="shared" si="22"/>
        <v>20720</v>
      </c>
      <c r="AU91" s="14">
        <f t="shared" si="23"/>
        <v>414400</v>
      </c>
      <c r="AV91" s="14">
        <f t="shared" si="24"/>
        <v>7992</v>
      </c>
      <c r="AW91" s="14">
        <f t="shared" si="25"/>
        <v>1953600</v>
      </c>
      <c r="AY91" s="19"/>
      <c r="AZ91" s="19"/>
      <c r="BA91" s="19"/>
      <c r="BB91" s="19"/>
      <c r="BG91" s="14">
        <v>11</v>
      </c>
      <c r="BH91" s="14">
        <v>2</v>
      </c>
      <c r="BI91" s="14">
        <v>3</v>
      </c>
      <c r="BJ91" s="14" t="str">
        <f t="shared" si="17"/>
        <v>def</v>
      </c>
      <c r="BK91" s="14">
        <f t="shared" si="18"/>
        <v>36750</v>
      </c>
      <c r="BL91" s="14" t="str">
        <f t="shared" si="26"/>
        <v/>
      </c>
      <c r="BM91" s="14" t="str">
        <f t="shared" si="26"/>
        <v/>
      </c>
      <c r="BN91" s="14">
        <f t="shared" si="26"/>
        <v>36750</v>
      </c>
      <c r="BO91" s="14" t="str">
        <f t="shared" si="26"/>
        <v/>
      </c>
      <c r="BP91" s="14" t="str">
        <f t="shared" si="26"/>
        <v/>
      </c>
      <c r="BQ91" s="14" t="str">
        <f t="shared" si="26"/>
        <v/>
      </c>
      <c r="BR91" s="14" t="str">
        <f t="shared" si="26"/>
        <v/>
      </c>
      <c r="BS91" s="14" t="str">
        <f t="shared" si="26"/>
        <v/>
      </c>
      <c r="BT91" s="14" t="str">
        <f t="shared" si="26"/>
        <v/>
      </c>
      <c r="BU91" s="14" t="str">
        <f t="shared" si="26"/>
        <v/>
      </c>
      <c r="BV91" s="14" t="str">
        <f t="shared" si="26"/>
        <v/>
      </c>
      <c r="BW91" s="14" t="str">
        <f t="shared" si="26"/>
        <v/>
      </c>
      <c r="BX91" s="14" t="str">
        <f t="shared" si="26"/>
        <v/>
      </c>
    </row>
    <row r="92" spans="1:76" ht="16.5" x14ac:dyDescent="0.2">
      <c r="A92" s="14">
        <v>9</v>
      </c>
      <c r="B92" s="14">
        <v>8</v>
      </c>
      <c r="C92" s="14">
        <f>I92*INDEX(属性规划!$V$5:$V$17,装备数值!$A92)</f>
        <v>14000</v>
      </c>
      <c r="D92" s="14">
        <f>J92*INDEX(属性规划!$V$5:$V$17,装备数值!$A92)</f>
        <v>0</v>
      </c>
      <c r="E92" s="14">
        <f>K92*INDEX(属性规划!$V$5:$V$17,装备数值!$A92)</f>
        <v>0</v>
      </c>
      <c r="F92" s="14">
        <f>L92*INDEX(属性规划!$V$5:$V$17,装备数值!$A92)</f>
        <v>0</v>
      </c>
      <c r="G92" s="14">
        <f>M92*INDEX(属性规划!$V$5:$V$17,装备数值!$A92)</f>
        <v>4400</v>
      </c>
      <c r="I92" s="14">
        <f>INT(INDEX(属性规划!$T$5:$T$17,装备数值!$A92)*INDEX(I$5:I$12,$B92)*I$1)</f>
        <v>70</v>
      </c>
      <c r="J92" s="14">
        <f>INT(INDEX(属性规划!$T$5:$T$17,装备数值!$A92)*INDEX(J$5:J$12,$B92)*J$1)</f>
        <v>0</v>
      </c>
      <c r="K92" s="14">
        <f>INT(INDEX(属性规划!$T$5:$T$17,装备数值!$A92)*INDEX(K$5:K$12,$B92)*K$1)</f>
        <v>0</v>
      </c>
      <c r="L92" s="14">
        <f>INT(INDEX(属性规划!$T$5:$T$17,装备数值!$A92)*INDEX(L$5:L$12,$B92)*L$1)</f>
        <v>0</v>
      </c>
      <c r="M92" s="14">
        <f>INT(INDEX(属性规划!$T$5:$T$17,装备数值!$A92)*INDEX(M$5:M$12,$B92)*M$1)</f>
        <v>22</v>
      </c>
      <c r="X92" s="14">
        <f>INT(INDEX(属性规划!$U$4:$U$17,装备数值!$A92+1)*INDEX(X$5:X$12,$B92)*X$1)</f>
        <v>350</v>
      </c>
      <c r="Y92" s="14">
        <f>INT(INDEX(属性规划!$U$4:$U$17,装备数值!$A92+1)*INDEX(Y$5:Y$12,$B92)*Y$1)</f>
        <v>0</v>
      </c>
      <c r="Z92" s="14">
        <f>INT(INDEX(属性规划!$U$4:$U$17,装备数值!$A92+1)*INDEX(Z$5:Z$12,$B92)*Z$1)</f>
        <v>0</v>
      </c>
      <c r="AA92" s="14">
        <f>INT(INDEX(属性规划!$U$4:$U$17,装备数值!$A92+1)*INDEX(AA$5:AA$12,$B92)*AA$1)</f>
        <v>3500</v>
      </c>
      <c r="AB92" s="14">
        <f>INT(INDEX(属性规划!$U$4:$U$17,装备数值!$A92+1)*INDEX(AB$5:AB$12,$B92)*AB$1)</f>
        <v>0</v>
      </c>
      <c r="AC92" s="14">
        <f>INT(INDEX(属性规划!$U$4:$U$17,装备数值!$A92+1)*INDEX(AC$5:AC$12,$B92)*AC$1)</f>
        <v>0</v>
      </c>
      <c r="AD92" s="14">
        <f>INT(INDEX(属性规划!$U$4:$U$17,装备数值!$A92+1)*INDEX(AD$5:AD$12,$B92)*AD$1)</f>
        <v>0</v>
      </c>
      <c r="AE92" s="14">
        <f>INT(INDEX(属性规划!$U$4:$U$17,装备数值!$A92+1)*INDEX(AE$5:AE$12,$B92)*AE$1)</f>
        <v>0</v>
      </c>
      <c r="AF92" s="14">
        <f>INT(INDEX(属性规划!$U$4:$U$17,装备数值!$A92+1)*INDEX(AF$5:AF$12,$B92)*AF$1)</f>
        <v>0</v>
      </c>
      <c r="AG92" s="14">
        <f>INT(INDEX(属性规划!$U$4:$U$17,装备数值!$A92+1)*INDEX(AG$5:AG$12,$B92)*AG$1)</f>
        <v>0</v>
      </c>
      <c r="AH92" s="14">
        <f>INT(INDEX(属性规划!$U$4:$U$17,装备数值!$A92+1)*INDEX(AH$5:AH$12,$B92)*AH$1)</f>
        <v>1</v>
      </c>
      <c r="AN92" s="14">
        <v>75</v>
      </c>
      <c r="AO92" s="14">
        <v>750</v>
      </c>
      <c r="AP92" s="14">
        <v>9</v>
      </c>
      <c r="AQ92" s="18">
        <v>0.2</v>
      </c>
      <c r="AR92" s="14">
        <f t="shared" si="20"/>
        <v>42000</v>
      </c>
      <c r="AS92" s="14">
        <f t="shared" si="21"/>
        <v>315000</v>
      </c>
      <c r="AT92" s="14">
        <f t="shared" si="22"/>
        <v>21000</v>
      </c>
      <c r="AU92" s="14">
        <f t="shared" si="23"/>
        <v>420000</v>
      </c>
      <c r="AV92" s="14">
        <f t="shared" si="24"/>
        <v>8100</v>
      </c>
      <c r="AW92" s="14">
        <f t="shared" si="25"/>
        <v>1980000</v>
      </c>
      <c r="AY92" s="19"/>
      <c r="AZ92" s="19"/>
      <c r="BA92" s="19"/>
      <c r="BB92" s="19"/>
      <c r="BG92" s="14">
        <v>11</v>
      </c>
      <c r="BH92" s="14">
        <v>3</v>
      </c>
      <c r="BI92" s="14">
        <v>6</v>
      </c>
      <c r="BJ92" s="14" t="str">
        <f t="shared" si="17"/>
        <v>crit</v>
      </c>
      <c r="BK92" s="14">
        <f t="shared" si="18"/>
        <v>0</v>
      </c>
      <c r="BL92" s="14" t="str">
        <f t="shared" si="26"/>
        <v/>
      </c>
      <c r="BM92" s="14" t="str">
        <f t="shared" si="26"/>
        <v/>
      </c>
      <c r="BN92" s="14" t="str">
        <f t="shared" si="26"/>
        <v/>
      </c>
      <c r="BO92" s="14" t="str">
        <f t="shared" si="26"/>
        <v/>
      </c>
      <c r="BP92" s="14" t="str">
        <f t="shared" si="26"/>
        <v/>
      </c>
      <c r="BQ92" s="14">
        <f t="shared" si="26"/>
        <v>0</v>
      </c>
      <c r="BR92" s="14" t="str">
        <f t="shared" si="26"/>
        <v/>
      </c>
      <c r="BS92" s="14" t="str">
        <f t="shared" si="26"/>
        <v/>
      </c>
      <c r="BT92" s="14" t="str">
        <f t="shared" si="26"/>
        <v/>
      </c>
      <c r="BU92" s="14" t="str">
        <f t="shared" si="26"/>
        <v/>
      </c>
      <c r="BV92" s="14" t="str">
        <f t="shared" si="26"/>
        <v/>
      </c>
      <c r="BW92" s="14" t="str">
        <f t="shared" si="26"/>
        <v/>
      </c>
      <c r="BX92" s="14" t="str">
        <f t="shared" si="26"/>
        <v/>
      </c>
    </row>
    <row r="93" spans="1:76" ht="16.5" x14ac:dyDescent="0.2">
      <c r="A93" s="14">
        <v>10</v>
      </c>
      <c r="B93" s="14">
        <v>1</v>
      </c>
      <c r="C93" s="14">
        <f>I93*INDEX(属性规划!$V$5:$V$17,装备数值!$A93)</f>
        <v>40000</v>
      </c>
      <c r="D93" s="14">
        <f>J93*INDEX(属性规划!$V$5:$V$17,装备数值!$A93)</f>
        <v>120000</v>
      </c>
      <c r="E93" s="14">
        <f>K93*INDEX(属性规划!$V$5:$V$17,装备数值!$A93)</f>
        <v>0</v>
      </c>
      <c r="F93" s="14">
        <f>L93*INDEX(属性规划!$V$5:$V$17,装备数值!$A93)</f>
        <v>0</v>
      </c>
      <c r="G93" s="14">
        <f>M93*INDEX(属性规划!$V$5:$V$17,装备数值!$A93)</f>
        <v>0</v>
      </c>
      <c r="I93" s="14">
        <f>INT(INDEX(属性规划!$T$5:$T$17,装备数值!$A93)*INDEX(I$5:I$12,$B93)*I$1)</f>
        <v>160</v>
      </c>
      <c r="J93" s="14">
        <f>INT(INDEX(属性规划!$T$5:$T$17,装备数值!$A93)*INDEX(J$5:J$12,$B93)*J$1)</f>
        <v>480</v>
      </c>
      <c r="K93" s="14">
        <f>INT(INDEX(属性规划!$T$5:$T$17,装备数值!$A93)*INDEX(K$5:K$12,$B93)*K$1)</f>
        <v>0</v>
      </c>
      <c r="L93" s="14">
        <f>INT(INDEX(属性规划!$T$5:$T$17,装备数值!$A93)*INDEX(L$5:L$12,$B93)*L$1)</f>
        <v>0</v>
      </c>
      <c r="M93" s="14">
        <f>INT(INDEX(属性规划!$T$5:$T$17,装备数值!$A93)*INDEX(M$5:M$12,$B93)*M$1)</f>
        <v>0</v>
      </c>
      <c r="X93" s="14">
        <f>INT(INDEX(属性规划!$U$4:$U$17,装备数值!$A93+1)*INDEX(X$5:X$12,$B93)*X$1)</f>
        <v>0</v>
      </c>
      <c r="Y93" s="14">
        <f>INT(INDEX(属性规划!$U$4:$U$17,装备数值!$A93+1)*INDEX(Y$5:Y$12,$B93)*Y$1)</f>
        <v>0</v>
      </c>
      <c r="Z93" s="14">
        <f>INT(INDEX(属性规划!$U$4:$U$17,装备数值!$A93+1)*INDEX(Z$5:Z$12,$B93)*Z$1)</f>
        <v>0</v>
      </c>
      <c r="AA93" s="14">
        <f>INT(INDEX(属性规划!$U$4:$U$17,装备数值!$A93+1)*INDEX(AA$5:AA$12,$B93)*AA$1)</f>
        <v>4000</v>
      </c>
      <c r="AB93" s="14">
        <f>INT(INDEX(属性规划!$U$4:$U$17,装备数值!$A93+1)*INDEX(AB$5:AB$12,$B93)*AB$1)</f>
        <v>0</v>
      </c>
      <c r="AC93" s="14">
        <f>INT(INDEX(属性规划!$U$4:$U$17,装备数值!$A93+1)*INDEX(AC$5:AC$12,$B93)*AC$1)</f>
        <v>200</v>
      </c>
      <c r="AD93" s="14">
        <f>INT(INDEX(属性规划!$U$4:$U$17,装备数值!$A93+1)*INDEX(AD$5:AD$12,$B93)*AD$1)</f>
        <v>0</v>
      </c>
      <c r="AE93" s="14">
        <f>INT(INDEX(属性规划!$U$4:$U$17,装备数值!$A93+1)*INDEX(AE$5:AE$12,$B93)*AE$1)</f>
        <v>200</v>
      </c>
      <c r="AF93" s="14">
        <f>INT(INDEX(属性规划!$U$4:$U$17,装备数值!$A93+1)*INDEX(AF$5:AF$12,$B93)*AF$1)</f>
        <v>0</v>
      </c>
      <c r="AG93" s="14">
        <f>INT(INDEX(属性规划!$U$4:$U$17,装备数值!$A93+1)*INDEX(AG$5:AG$12,$B93)*AG$1)</f>
        <v>0</v>
      </c>
      <c r="AH93" s="14">
        <f>INT(INDEX(属性规划!$U$4:$U$17,装备数值!$A93+1)*INDEX(AH$5:AH$12,$B93)*AH$1)</f>
        <v>0</v>
      </c>
      <c r="AN93" s="14">
        <v>76</v>
      </c>
      <c r="AO93" s="14">
        <v>760</v>
      </c>
      <c r="AP93" s="14">
        <v>9</v>
      </c>
      <c r="AQ93" s="18">
        <v>0.2</v>
      </c>
      <c r="AR93" s="14">
        <f t="shared" si="20"/>
        <v>42560</v>
      </c>
      <c r="AS93" s="14">
        <f t="shared" si="21"/>
        <v>319200</v>
      </c>
      <c r="AT93" s="14">
        <f t="shared" si="22"/>
        <v>21280</v>
      </c>
      <c r="AU93" s="14">
        <f t="shared" si="23"/>
        <v>425600</v>
      </c>
      <c r="AV93" s="14">
        <f t="shared" si="24"/>
        <v>8208</v>
      </c>
      <c r="AW93" s="14">
        <f t="shared" si="25"/>
        <v>2006400</v>
      </c>
      <c r="AY93" s="19"/>
      <c r="AZ93" s="19"/>
      <c r="BA93" s="19"/>
      <c r="BB93" s="19"/>
      <c r="BG93" s="14">
        <v>11</v>
      </c>
      <c r="BH93" s="14">
        <v>4</v>
      </c>
      <c r="BI93" s="14">
        <v>9</v>
      </c>
      <c r="BJ93" s="14" t="str">
        <f t="shared" si="17"/>
        <v>dash</v>
      </c>
      <c r="BK93" s="14">
        <f t="shared" si="18"/>
        <v>0</v>
      </c>
      <c r="BL93" s="14" t="str">
        <f t="shared" si="26"/>
        <v/>
      </c>
      <c r="BM93" s="14" t="str">
        <f t="shared" si="26"/>
        <v/>
      </c>
      <c r="BN93" s="14" t="str">
        <f t="shared" si="26"/>
        <v/>
      </c>
      <c r="BO93" s="14" t="str">
        <f t="shared" si="26"/>
        <v/>
      </c>
      <c r="BP93" s="14" t="str">
        <f t="shared" si="26"/>
        <v/>
      </c>
      <c r="BQ93" s="14" t="str">
        <f t="shared" si="26"/>
        <v/>
      </c>
      <c r="BR93" s="14" t="str">
        <f t="shared" si="26"/>
        <v/>
      </c>
      <c r="BS93" s="14" t="str">
        <f t="shared" si="26"/>
        <v/>
      </c>
      <c r="BT93" s="14">
        <f t="shared" si="26"/>
        <v>0</v>
      </c>
      <c r="BU93" s="14" t="str">
        <f t="shared" si="26"/>
        <v/>
      </c>
      <c r="BV93" s="14" t="str">
        <f t="shared" si="26"/>
        <v/>
      </c>
      <c r="BW93" s="14" t="str">
        <f t="shared" si="26"/>
        <v/>
      </c>
      <c r="BX93" s="14" t="str">
        <f t="shared" si="26"/>
        <v/>
      </c>
    </row>
    <row r="94" spans="1:76" ht="16.5" x14ac:dyDescent="0.2">
      <c r="A94" s="14">
        <v>10</v>
      </c>
      <c r="B94" s="14">
        <v>2</v>
      </c>
      <c r="C94" s="14">
        <f>I94*INDEX(属性规划!$V$5:$V$17,装备数值!$A94)</f>
        <v>0</v>
      </c>
      <c r="D94" s="14">
        <f>J94*INDEX(属性规划!$V$5:$V$17,装备数值!$A94)</f>
        <v>0</v>
      </c>
      <c r="E94" s="14">
        <f>K94*INDEX(属性规划!$V$5:$V$17,装备数值!$A94)</f>
        <v>4000</v>
      </c>
      <c r="F94" s="14">
        <f>L94*INDEX(属性规划!$V$5:$V$17,装备数值!$A94)</f>
        <v>400000</v>
      </c>
      <c r="G94" s="14">
        <f>M94*INDEX(属性规划!$V$5:$V$17,装备数值!$A94)</f>
        <v>0</v>
      </c>
      <c r="I94" s="14">
        <f>INT(INDEX(属性规划!$T$5:$T$17,装备数值!$A94)*INDEX(I$5:I$12,$B94)*I$1)</f>
        <v>0</v>
      </c>
      <c r="J94" s="14">
        <f>INT(INDEX(属性规划!$T$5:$T$17,装备数值!$A94)*INDEX(J$5:J$12,$B94)*J$1)</f>
        <v>0</v>
      </c>
      <c r="K94" s="14">
        <f>INT(INDEX(属性规划!$T$5:$T$17,装备数值!$A94)*INDEX(K$5:K$12,$B94)*K$1)</f>
        <v>16</v>
      </c>
      <c r="L94" s="14">
        <f>INT(INDEX(属性规划!$T$5:$T$17,装备数值!$A94)*INDEX(L$5:L$12,$B94)*L$1)</f>
        <v>1600</v>
      </c>
      <c r="M94" s="14">
        <f>INT(INDEX(属性规划!$T$5:$T$17,装备数值!$A94)*INDEX(M$5:M$12,$B94)*M$1)</f>
        <v>0</v>
      </c>
      <c r="X94" s="14">
        <f>INT(INDEX(属性规划!$U$4:$U$17,装备数值!$A94+1)*INDEX(X$5:X$12,$B94)*X$1)</f>
        <v>0</v>
      </c>
      <c r="Y94" s="14">
        <f>INT(INDEX(属性规划!$U$4:$U$17,装备数值!$A94+1)*INDEX(Y$5:Y$12,$B94)*Y$1)</f>
        <v>3000</v>
      </c>
      <c r="Z94" s="14">
        <f>INT(INDEX(属性规划!$U$4:$U$17,装备数值!$A94+1)*INDEX(Z$5:Z$12,$B94)*Z$1)</f>
        <v>0</v>
      </c>
      <c r="AA94" s="14">
        <f>INT(INDEX(属性规划!$U$4:$U$17,装备数值!$A94+1)*INDEX(AA$5:AA$12,$B94)*AA$1)</f>
        <v>0</v>
      </c>
      <c r="AB94" s="14">
        <f>INT(INDEX(属性规划!$U$4:$U$17,装备数值!$A94+1)*INDEX(AB$5:AB$12,$B94)*AB$1)</f>
        <v>0</v>
      </c>
      <c r="AC94" s="14">
        <f>INT(INDEX(属性规划!$U$4:$U$17,装备数值!$A94+1)*INDEX(AC$5:AC$12,$B94)*AC$1)</f>
        <v>200</v>
      </c>
      <c r="AD94" s="14">
        <f>INT(INDEX(属性规划!$U$4:$U$17,装备数值!$A94+1)*INDEX(AD$5:AD$12,$B94)*AD$1)</f>
        <v>0</v>
      </c>
      <c r="AE94" s="14">
        <f>INT(INDEX(属性规划!$U$4:$U$17,装备数值!$A94+1)*INDEX(AE$5:AE$12,$B94)*AE$1)</f>
        <v>0</v>
      </c>
      <c r="AF94" s="14">
        <f>INT(INDEX(属性规划!$U$4:$U$17,装备数值!$A94+1)*INDEX(AF$5:AF$12,$B94)*AF$1)</f>
        <v>200</v>
      </c>
      <c r="AG94" s="14">
        <f>INT(INDEX(属性规划!$U$4:$U$17,装备数值!$A94+1)*INDEX(AG$5:AG$12,$B94)*AG$1)</f>
        <v>0</v>
      </c>
      <c r="AH94" s="14">
        <f>INT(INDEX(属性规划!$U$4:$U$17,装备数值!$A94+1)*INDEX(AH$5:AH$12,$B94)*AH$1)</f>
        <v>0</v>
      </c>
      <c r="AN94" s="14">
        <v>77</v>
      </c>
      <c r="AO94" s="14">
        <v>770</v>
      </c>
      <c r="AP94" s="14">
        <v>9</v>
      </c>
      <c r="AQ94" s="18">
        <v>0.2</v>
      </c>
      <c r="AR94" s="14">
        <f t="shared" si="20"/>
        <v>43120</v>
      </c>
      <c r="AS94" s="14">
        <f t="shared" si="21"/>
        <v>323400</v>
      </c>
      <c r="AT94" s="14">
        <f t="shared" si="22"/>
        <v>21560</v>
      </c>
      <c r="AU94" s="14">
        <f t="shared" si="23"/>
        <v>431200</v>
      </c>
      <c r="AV94" s="14">
        <f t="shared" si="24"/>
        <v>8316</v>
      </c>
      <c r="AW94" s="14">
        <f t="shared" si="25"/>
        <v>2032800</v>
      </c>
      <c r="AY94" s="19"/>
      <c r="AZ94" s="19"/>
      <c r="BA94" s="19"/>
      <c r="BB94" s="19"/>
      <c r="BG94" s="14">
        <v>12</v>
      </c>
      <c r="BH94" s="14">
        <v>1</v>
      </c>
      <c r="BI94" s="14">
        <v>1</v>
      </c>
      <c r="BJ94" s="14" t="str">
        <f t="shared" si="17"/>
        <v>atk</v>
      </c>
      <c r="BK94" s="14">
        <f t="shared" si="18"/>
        <v>73500</v>
      </c>
      <c r="BL94" s="14">
        <f t="shared" si="26"/>
        <v>73500</v>
      </c>
      <c r="BM94" s="14" t="str">
        <f t="shared" si="26"/>
        <v/>
      </c>
      <c r="BN94" s="14" t="str">
        <f t="shared" si="26"/>
        <v/>
      </c>
      <c r="BO94" s="14" t="str">
        <f t="shared" si="26"/>
        <v/>
      </c>
      <c r="BP94" s="14" t="str">
        <f t="shared" si="26"/>
        <v/>
      </c>
      <c r="BQ94" s="14" t="str">
        <f t="shared" si="26"/>
        <v/>
      </c>
      <c r="BR94" s="14" t="str">
        <f t="shared" si="26"/>
        <v/>
      </c>
      <c r="BS94" s="14" t="str">
        <f t="shared" si="26"/>
        <v/>
      </c>
      <c r="BT94" s="14" t="str">
        <f t="shared" si="26"/>
        <v/>
      </c>
      <c r="BU94" s="14" t="str">
        <f t="shared" si="26"/>
        <v/>
      </c>
      <c r="BV94" s="14" t="str">
        <f t="shared" si="26"/>
        <v/>
      </c>
      <c r="BW94" s="14" t="str">
        <f t="shared" si="26"/>
        <v/>
      </c>
      <c r="BX94" s="14" t="str">
        <f t="shared" si="26"/>
        <v/>
      </c>
    </row>
    <row r="95" spans="1:76" ht="16.5" x14ac:dyDescent="0.2">
      <c r="A95" s="14">
        <v>10</v>
      </c>
      <c r="B95" s="14">
        <v>3</v>
      </c>
      <c r="C95" s="14">
        <f>I95*INDEX(属性规划!$V$5:$V$17,装备数值!$A95)</f>
        <v>0</v>
      </c>
      <c r="D95" s="14">
        <f>J95*INDEX(属性规划!$V$5:$V$17,装备数值!$A95)</f>
        <v>0</v>
      </c>
      <c r="E95" s="14">
        <f>K95*INDEX(属性规划!$V$5:$V$17,装备数值!$A95)</f>
        <v>0</v>
      </c>
      <c r="F95" s="14">
        <f>L95*INDEX(属性规划!$V$5:$V$17,装备数值!$A95)</f>
        <v>240000</v>
      </c>
      <c r="G95" s="14">
        <f>M95*INDEX(属性规划!$V$5:$V$17,装备数值!$A95)</f>
        <v>4750</v>
      </c>
      <c r="I95" s="14">
        <f>INT(INDEX(属性规划!$T$5:$T$17,装备数值!$A95)*INDEX(I$5:I$12,$B95)*I$1)</f>
        <v>0</v>
      </c>
      <c r="J95" s="14">
        <f>INT(INDEX(属性规划!$T$5:$T$17,装备数值!$A95)*INDEX(J$5:J$12,$B95)*J$1)</f>
        <v>0</v>
      </c>
      <c r="K95" s="14">
        <f>INT(INDEX(属性规划!$T$5:$T$17,装备数值!$A95)*INDEX(K$5:K$12,$B95)*K$1)</f>
        <v>0</v>
      </c>
      <c r="L95" s="14">
        <f>INT(INDEX(属性规划!$T$5:$T$17,装备数值!$A95)*INDEX(L$5:L$12,$B95)*L$1)</f>
        <v>960</v>
      </c>
      <c r="M95" s="14">
        <f>INT(INDEX(属性规划!$T$5:$T$17,装备数值!$A95)*INDEX(M$5:M$12,$B95)*M$1)</f>
        <v>19</v>
      </c>
      <c r="X95" s="14">
        <f>INT(INDEX(属性规划!$U$4:$U$17,装备数值!$A95+1)*INDEX(X$5:X$12,$B95)*X$1)</f>
        <v>0</v>
      </c>
      <c r="Y95" s="14">
        <f>INT(INDEX(属性规划!$U$4:$U$17,装备数值!$A95+1)*INDEX(Y$5:Y$12,$B95)*Y$1)</f>
        <v>0</v>
      </c>
      <c r="Z95" s="14">
        <f>INT(INDEX(属性规划!$U$4:$U$17,装备数值!$A95+1)*INDEX(Z$5:Z$12,$B95)*Z$1)</f>
        <v>200</v>
      </c>
      <c r="AA95" s="14">
        <f>INT(INDEX(属性规划!$U$4:$U$17,装备数值!$A95+1)*INDEX(AA$5:AA$12,$B95)*AA$1)</f>
        <v>0</v>
      </c>
      <c r="AB95" s="14">
        <f>INT(INDEX(属性规划!$U$4:$U$17,装备数值!$A95+1)*INDEX(AB$5:AB$12,$B95)*AB$1)</f>
        <v>0</v>
      </c>
      <c r="AC95" s="14">
        <f>INT(INDEX(属性规划!$U$4:$U$17,装备数值!$A95+1)*INDEX(AC$5:AC$12,$B95)*AC$1)</f>
        <v>200</v>
      </c>
      <c r="AD95" s="14">
        <f>INT(INDEX(属性规划!$U$4:$U$17,装备数值!$A95+1)*INDEX(AD$5:AD$12,$B95)*AD$1)</f>
        <v>200</v>
      </c>
      <c r="AE95" s="14">
        <f>INT(INDEX(属性规划!$U$4:$U$17,装备数值!$A95+1)*INDEX(AE$5:AE$12,$B95)*AE$1)</f>
        <v>0</v>
      </c>
      <c r="AF95" s="14">
        <f>INT(INDEX(属性规划!$U$4:$U$17,装备数值!$A95+1)*INDEX(AF$5:AF$12,$B95)*AF$1)</f>
        <v>0</v>
      </c>
      <c r="AG95" s="14">
        <f>INT(INDEX(属性规划!$U$4:$U$17,装备数值!$A95+1)*INDEX(AG$5:AG$12,$B95)*AG$1)</f>
        <v>0</v>
      </c>
      <c r="AH95" s="14">
        <f>INT(INDEX(属性规划!$U$4:$U$17,装备数值!$A95+1)*INDEX(AH$5:AH$12,$B95)*AH$1)</f>
        <v>0</v>
      </c>
      <c r="AN95" s="14">
        <v>78</v>
      </c>
      <c r="AO95" s="14">
        <v>780</v>
      </c>
      <c r="AP95" s="14">
        <v>9</v>
      </c>
      <c r="AQ95" s="18">
        <v>0.2</v>
      </c>
      <c r="AR95" s="14">
        <f t="shared" si="20"/>
        <v>43680</v>
      </c>
      <c r="AS95" s="14">
        <f t="shared" si="21"/>
        <v>327600</v>
      </c>
      <c r="AT95" s="14">
        <f t="shared" si="22"/>
        <v>21840</v>
      </c>
      <c r="AU95" s="14">
        <f t="shared" si="23"/>
        <v>436800</v>
      </c>
      <c r="AV95" s="14">
        <f t="shared" si="24"/>
        <v>8424</v>
      </c>
      <c r="AW95" s="14">
        <f t="shared" si="25"/>
        <v>2059200</v>
      </c>
      <c r="AY95" s="19"/>
      <c r="AZ95" s="19"/>
      <c r="BA95" s="19"/>
      <c r="BB95" s="19"/>
      <c r="BG95" s="14">
        <v>12</v>
      </c>
      <c r="BH95" s="14">
        <v>2</v>
      </c>
      <c r="BI95" s="14">
        <v>3</v>
      </c>
      <c r="BJ95" s="14" t="str">
        <f t="shared" si="17"/>
        <v>def</v>
      </c>
      <c r="BK95" s="14">
        <f t="shared" si="18"/>
        <v>36750</v>
      </c>
      <c r="BL95" s="14" t="str">
        <f t="shared" si="26"/>
        <v/>
      </c>
      <c r="BM95" s="14" t="str">
        <f t="shared" si="26"/>
        <v/>
      </c>
      <c r="BN95" s="14">
        <f t="shared" si="26"/>
        <v>36750</v>
      </c>
      <c r="BO95" s="14" t="str">
        <f t="shared" si="26"/>
        <v/>
      </c>
      <c r="BP95" s="14" t="str">
        <f t="shared" si="26"/>
        <v/>
      </c>
      <c r="BQ95" s="14" t="str">
        <f t="shared" si="26"/>
        <v/>
      </c>
      <c r="BR95" s="14" t="str">
        <f t="shared" si="26"/>
        <v/>
      </c>
      <c r="BS95" s="14" t="str">
        <f t="shared" si="26"/>
        <v/>
      </c>
      <c r="BT95" s="14" t="str">
        <f t="shared" si="26"/>
        <v/>
      </c>
      <c r="BU95" s="14" t="str">
        <f t="shared" si="26"/>
        <v/>
      </c>
      <c r="BV95" s="14" t="str">
        <f t="shared" si="26"/>
        <v/>
      </c>
      <c r="BW95" s="14" t="str">
        <f t="shared" si="26"/>
        <v/>
      </c>
      <c r="BX95" s="14" t="str">
        <f t="shared" si="26"/>
        <v/>
      </c>
    </row>
    <row r="96" spans="1:76" ht="16.5" x14ac:dyDescent="0.2">
      <c r="A96" s="14">
        <v>10</v>
      </c>
      <c r="B96" s="14">
        <v>4</v>
      </c>
      <c r="C96" s="14">
        <f>I96*INDEX(属性规划!$V$5:$V$17,装备数值!$A96)</f>
        <v>0</v>
      </c>
      <c r="D96" s="14">
        <f>J96*INDEX(属性规划!$V$5:$V$17,装备数值!$A96)</f>
        <v>240000</v>
      </c>
      <c r="E96" s="14">
        <f>K96*INDEX(属性规划!$V$5:$V$17,装备数值!$A96)</f>
        <v>0</v>
      </c>
      <c r="F96" s="14">
        <f>L96*INDEX(属性规划!$V$5:$V$17,装备数值!$A96)</f>
        <v>160000</v>
      </c>
      <c r="G96" s="14">
        <f>M96*INDEX(属性规划!$V$5:$V$17,装备数值!$A96)</f>
        <v>0</v>
      </c>
      <c r="I96" s="14">
        <f>INT(INDEX(属性规划!$T$5:$T$17,装备数值!$A96)*INDEX(I$5:I$12,$B96)*I$1)</f>
        <v>0</v>
      </c>
      <c r="J96" s="14">
        <f>INT(INDEX(属性规划!$T$5:$T$17,装备数值!$A96)*INDEX(J$5:J$12,$B96)*J$1)</f>
        <v>960</v>
      </c>
      <c r="K96" s="14">
        <f>INT(INDEX(属性规划!$T$5:$T$17,装备数值!$A96)*INDEX(K$5:K$12,$B96)*K$1)</f>
        <v>0</v>
      </c>
      <c r="L96" s="14">
        <f>INT(INDEX(属性规划!$T$5:$T$17,装备数值!$A96)*INDEX(L$5:L$12,$B96)*L$1)</f>
        <v>640</v>
      </c>
      <c r="M96" s="14">
        <f>INT(INDEX(属性规划!$T$5:$T$17,装备数值!$A96)*INDEX(M$5:M$12,$B96)*M$1)</f>
        <v>0</v>
      </c>
      <c r="X96" s="14">
        <f>INT(INDEX(属性规划!$U$4:$U$17,装备数值!$A96+1)*INDEX(X$5:X$12,$B96)*X$1)</f>
        <v>0</v>
      </c>
      <c r="Y96" s="14">
        <f>INT(INDEX(属性规划!$U$4:$U$17,装备数值!$A96+1)*INDEX(Y$5:Y$12,$B96)*Y$1)</f>
        <v>0</v>
      </c>
      <c r="Z96" s="14">
        <f>INT(INDEX(属性规划!$U$4:$U$17,装备数值!$A96+1)*INDEX(Z$5:Z$12,$B96)*Z$1)</f>
        <v>0</v>
      </c>
      <c r="AA96" s="14">
        <f>INT(INDEX(属性规划!$U$4:$U$17,装备数值!$A96+1)*INDEX(AA$5:AA$12,$B96)*AA$1)</f>
        <v>0</v>
      </c>
      <c r="AB96" s="14">
        <f>INT(INDEX(属性规划!$U$4:$U$17,装备数值!$A96+1)*INDEX(AB$5:AB$12,$B96)*AB$1)</f>
        <v>80</v>
      </c>
      <c r="AC96" s="14">
        <f>INT(INDEX(属性规划!$U$4:$U$17,装备数值!$A96+1)*INDEX(AC$5:AC$12,$B96)*AC$1)</f>
        <v>0</v>
      </c>
      <c r="AD96" s="14">
        <f>INT(INDEX(属性规划!$U$4:$U$17,装备数值!$A96+1)*INDEX(AD$5:AD$12,$B96)*AD$1)</f>
        <v>0</v>
      </c>
      <c r="AE96" s="14">
        <f>INT(INDEX(属性规划!$U$4:$U$17,装备数值!$A96+1)*INDEX(AE$5:AE$12,$B96)*AE$1)</f>
        <v>200</v>
      </c>
      <c r="AF96" s="14">
        <f>INT(INDEX(属性规划!$U$4:$U$17,装备数值!$A96+1)*INDEX(AF$5:AF$12,$B96)*AF$1)</f>
        <v>200</v>
      </c>
      <c r="AG96" s="14">
        <f>INT(INDEX(属性规划!$U$4:$U$17,装备数值!$A96+1)*INDEX(AG$5:AG$12,$B96)*AG$1)</f>
        <v>0</v>
      </c>
      <c r="AH96" s="14">
        <f>INT(INDEX(属性规划!$U$4:$U$17,装备数值!$A96+1)*INDEX(AH$5:AH$12,$B96)*AH$1)</f>
        <v>0</v>
      </c>
      <c r="AN96" s="14">
        <v>79</v>
      </c>
      <c r="AO96" s="14">
        <v>790</v>
      </c>
      <c r="AP96" s="14">
        <v>9</v>
      </c>
      <c r="AQ96" s="18">
        <v>0.2</v>
      </c>
      <c r="AR96" s="14">
        <f t="shared" si="20"/>
        <v>44240</v>
      </c>
      <c r="AS96" s="14">
        <f t="shared" si="21"/>
        <v>331800</v>
      </c>
      <c r="AT96" s="14">
        <f t="shared" si="22"/>
        <v>22120</v>
      </c>
      <c r="AU96" s="14">
        <f t="shared" si="23"/>
        <v>442400</v>
      </c>
      <c r="AV96" s="14">
        <f t="shared" si="24"/>
        <v>8532</v>
      </c>
      <c r="AW96" s="14">
        <f t="shared" si="25"/>
        <v>2085600</v>
      </c>
      <c r="AY96" s="19"/>
      <c r="AZ96" s="19"/>
      <c r="BA96" s="19"/>
      <c r="BB96" s="19"/>
      <c r="BG96" s="14">
        <v>12</v>
      </c>
      <c r="BH96" s="14">
        <v>3</v>
      </c>
      <c r="BI96" s="14">
        <v>10</v>
      </c>
      <c r="BJ96" s="14" t="str">
        <f t="shared" si="17"/>
        <v>dmgInc</v>
      </c>
      <c r="BK96" s="14">
        <f t="shared" si="18"/>
        <v>0.2</v>
      </c>
      <c r="BL96" s="14" t="str">
        <f t="shared" si="26"/>
        <v/>
      </c>
      <c r="BM96" s="14" t="str">
        <f t="shared" si="26"/>
        <v/>
      </c>
      <c r="BN96" s="14" t="str">
        <f t="shared" si="26"/>
        <v/>
      </c>
      <c r="BO96" s="14" t="str">
        <f t="shared" si="26"/>
        <v/>
      </c>
      <c r="BP96" s="14" t="str">
        <f t="shared" si="26"/>
        <v/>
      </c>
      <c r="BQ96" s="14" t="str">
        <f t="shared" si="26"/>
        <v/>
      </c>
      <c r="BR96" s="14" t="str">
        <f t="shared" si="26"/>
        <v/>
      </c>
      <c r="BS96" s="14" t="str">
        <f t="shared" si="26"/>
        <v/>
      </c>
      <c r="BT96" s="14" t="str">
        <f t="shared" si="26"/>
        <v/>
      </c>
      <c r="BU96" s="14">
        <f t="shared" si="26"/>
        <v>0.2</v>
      </c>
      <c r="BV96" s="14" t="str">
        <f t="shared" si="26"/>
        <v/>
      </c>
      <c r="BW96" s="14" t="str">
        <f t="shared" si="26"/>
        <v/>
      </c>
      <c r="BX96" s="14" t="str">
        <f t="shared" si="26"/>
        <v/>
      </c>
    </row>
    <row r="97" spans="1:76" ht="16.5" x14ac:dyDescent="0.2">
      <c r="A97" s="14">
        <v>10</v>
      </c>
      <c r="B97" s="14">
        <v>5</v>
      </c>
      <c r="C97" s="14">
        <f>I97*INDEX(属性规划!$V$5:$V$17,装备数值!$A97)</f>
        <v>0</v>
      </c>
      <c r="D97" s="14">
        <f>J97*INDEX(属性规划!$V$5:$V$17,装备数值!$A97)</f>
        <v>240000</v>
      </c>
      <c r="E97" s="14">
        <f>K97*INDEX(属性规划!$V$5:$V$17,装备数值!$A97)</f>
        <v>8000</v>
      </c>
      <c r="F97" s="14">
        <f>L97*INDEX(属性规划!$V$5:$V$17,装备数值!$A97)</f>
        <v>0</v>
      </c>
      <c r="G97" s="14">
        <f>M97*INDEX(属性规划!$V$5:$V$17,装备数值!$A97)</f>
        <v>0</v>
      </c>
      <c r="I97" s="14">
        <f>INT(INDEX(属性规划!$T$5:$T$17,装备数值!$A97)*INDEX(I$5:I$12,$B97)*I$1)</f>
        <v>0</v>
      </c>
      <c r="J97" s="14">
        <f>INT(INDEX(属性规划!$T$5:$T$17,装备数值!$A97)*INDEX(J$5:J$12,$B97)*J$1)</f>
        <v>960</v>
      </c>
      <c r="K97" s="14">
        <f>INT(INDEX(属性规划!$T$5:$T$17,装备数值!$A97)*INDEX(K$5:K$12,$B97)*K$1)</f>
        <v>32</v>
      </c>
      <c r="L97" s="14">
        <f>INT(INDEX(属性规划!$T$5:$T$17,装备数值!$A97)*INDEX(L$5:L$12,$B97)*L$1)</f>
        <v>0</v>
      </c>
      <c r="M97" s="14">
        <f>INT(INDEX(属性规划!$T$5:$T$17,装备数值!$A97)*INDEX(M$5:M$12,$B97)*M$1)</f>
        <v>0</v>
      </c>
      <c r="X97" s="14">
        <f>INT(INDEX(属性规划!$U$4:$U$17,装备数值!$A97+1)*INDEX(X$5:X$12,$B97)*X$1)</f>
        <v>0</v>
      </c>
      <c r="Y97" s="14">
        <f>INT(INDEX(属性规划!$U$4:$U$17,装备数值!$A97+1)*INDEX(Y$5:Y$12,$B97)*Y$1)</f>
        <v>0</v>
      </c>
      <c r="Z97" s="14">
        <f>INT(INDEX(属性规划!$U$4:$U$17,装备数值!$A97+1)*INDEX(Z$5:Z$12,$B97)*Z$1)</f>
        <v>200</v>
      </c>
      <c r="AA97" s="14">
        <f>INT(INDEX(属性规划!$U$4:$U$17,装备数值!$A97+1)*INDEX(AA$5:AA$12,$B97)*AA$1)</f>
        <v>0</v>
      </c>
      <c r="AB97" s="14">
        <f>INT(INDEX(属性规划!$U$4:$U$17,装备数值!$A97+1)*INDEX(AB$5:AB$12,$B97)*AB$1)</f>
        <v>0</v>
      </c>
      <c r="AC97" s="14">
        <f>INT(INDEX(属性规划!$U$4:$U$17,装备数值!$A97+1)*INDEX(AC$5:AC$12,$B97)*AC$1)</f>
        <v>0</v>
      </c>
      <c r="AD97" s="14">
        <f>INT(INDEX(属性规划!$U$4:$U$17,装备数值!$A97+1)*INDEX(AD$5:AD$12,$B97)*AD$1)</f>
        <v>200</v>
      </c>
      <c r="AE97" s="14">
        <f>INT(INDEX(属性规划!$U$4:$U$17,装备数值!$A97+1)*INDEX(AE$5:AE$12,$B97)*AE$1)</f>
        <v>200</v>
      </c>
      <c r="AF97" s="14">
        <f>INT(INDEX(属性规划!$U$4:$U$17,装备数值!$A97+1)*INDEX(AF$5:AF$12,$B97)*AF$1)</f>
        <v>0</v>
      </c>
      <c r="AG97" s="14">
        <f>INT(INDEX(属性规划!$U$4:$U$17,装备数值!$A97+1)*INDEX(AG$5:AG$12,$B97)*AG$1)</f>
        <v>0</v>
      </c>
      <c r="AH97" s="14">
        <f>INT(INDEX(属性规划!$U$4:$U$17,装备数值!$A97+1)*INDEX(AH$5:AH$12,$B97)*AH$1)</f>
        <v>0</v>
      </c>
      <c r="AN97" s="14">
        <v>80</v>
      </c>
      <c r="AO97" s="14">
        <v>800</v>
      </c>
      <c r="AP97" s="14">
        <v>10</v>
      </c>
      <c r="AQ97" s="18">
        <v>0.2</v>
      </c>
      <c r="AR97" s="14">
        <f t="shared" si="20"/>
        <v>51200</v>
      </c>
      <c r="AS97" s="14">
        <f t="shared" si="21"/>
        <v>384000</v>
      </c>
      <c r="AT97" s="14">
        <f t="shared" si="22"/>
        <v>25600</v>
      </c>
      <c r="AU97" s="14">
        <f t="shared" si="23"/>
        <v>512000</v>
      </c>
      <c r="AV97" s="14">
        <f t="shared" si="24"/>
        <v>10080</v>
      </c>
      <c r="AW97" s="14">
        <f t="shared" si="25"/>
        <v>2424000</v>
      </c>
      <c r="AY97" s="19"/>
      <c r="AZ97" s="19"/>
      <c r="BA97" s="19"/>
      <c r="BB97" s="19"/>
      <c r="BG97" s="14">
        <v>12</v>
      </c>
      <c r="BH97" s="14">
        <v>4</v>
      </c>
      <c r="BI97" s="14">
        <v>11</v>
      </c>
      <c r="BJ97" s="14" t="str">
        <f t="shared" si="17"/>
        <v>dmgDec</v>
      </c>
      <c r="BK97" s="14">
        <f t="shared" si="18"/>
        <v>0.2</v>
      </c>
      <c r="BL97" s="14" t="str">
        <f t="shared" si="26"/>
        <v/>
      </c>
      <c r="BM97" s="14" t="str">
        <f t="shared" si="26"/>
        <v/>
      </c>
      <c r="BN97" s="14" t="str">
        <f t="shared" si="26"/>
        <v/>
      </c>
      <c r="BO97" s="14" t="str">
        <f t="shared" si="26"/>
        <v/>
      </c>
      <c r="BP97" s="14" t="str">
        <f t="shared" si="26"/>
        <v/>
      </c>
      <c r="BQ97" s="14" t="str">
        <f t="shared" si="26"/>
        <v/>
      </c>
      <c r="BR97" s="14" t="str">
        <f t="shared" si="26"/>
        <v/>
      </c>
      <c r="BS97" s="14" t="str">
        <f t="shared" si="26"/>
        <v/>
      </c>
      <c r="BT97" s="14" t="str">
        <f t="shared" si="26"/>
        <v/>
      </c>
      <c r="BU97" s="14" t="str">
        <f t="shared" si="26"/>
        <v/>
      </c>
      <c r="BV97" s="14">
        <f t="shared" si="26"/>
        <v>0.2</v>
      </c>
      <c r="BW97" s="14" t="str">
        <f t="shared" si="26"/>
        <v/>
      </c>
      <c r="BX97" s="14" t="str">
        <f t="shared" si="26"/>
        <v/>
      </c>
    </row>
    <row r="98" spans="1:76" ht="16.5" x14ac:dyDescent="0.2">
      <c r="A98" s="14">
        <v>10</v>
      </c>
      <c r="B98" s="14">
        <v>6</v>
      </c>
      <c r="C98" s="14">
        <f>I98*INDEX(属性规划!$V$5:$V$17,装备数值!$A98)</f>
        <v>0</v>
      </c>
      <c r="D98" s="14">
        <f>J98*INDEX(属性规划!$V$5:$V$17,装备数值!$A98)</f>
        <v>0</v>
      </c>
      <c r="E98" s="14">
        <f>K98*INDEX(属性规划!$V$5:$V$17,装备数值!$A98)</f>
        <v>12000</v>
      </c>
      <c r="F98" s="14">
        <f>L98*INDEX(属性规划!$V$5:$V$17,装备数值!$A98)</f>
        <v>0</v>
      </c>
      <c r="G98" s="14">
        <f>M98*INDEX(属性规划!$V$5:$V$17,装备数值!$A98)</f>
        <v>4750</v>
      </c>
      <c r="I98" s="14">
        <f>INT(INDEX(属性规划!$T$5:$T$17,装备数值!$A98)*INDEX(I$5:I$12,$B98)*I$1)</f>
        <v>0</v>
      </c>
      <c r="J98" s="14">
        <f>INT(INDEX(属性规划!$T$5:$T$17,装备数值!$A98)*INDEX(J$5:J$12,$B98)*J$1)</f>
        <v>0</v>
      </c>
      <c r="K98" s="14">
        <f>INT(INDEX(属性规划!$T$5:$T$17,装备数值!$A98)*INDEX(K$5:K$12,$B98)*K$1)</f>
        <v>48</v>
      </c>
      <c r="L98" s="14">
        <f>INT(INDEX(属性规划!$T$5:$T$17,装备数值!$A98)*INDEX(L$5:L$12,$B98)*L$1)</f>
        <v>0</v>
      </c>
      <c r="M98" s="14">
        <f>INT(INDEX(属性规划!$T$5:$T$17,装备数值!$A98)*INDEX(M$5:M$12,$B98)*M$1)</f>
        <v>19</v>
      </c>
      <c r="X98" s="14">
        <f>INT(INDEX(属性规划!$U$4:$U$17,装备数值!$A98+1)*INDEX(X$5:X$12,$B98)*X$1)</f>
        <v>0</v>
      </c>
      <c r="Y98" s="14">
        <f>INT(INDEX(属性规划!$U$4:$U$17,装备数值!$A98+1)*INDEX(Y$5:Y$12,$B98)*Y$1)</f>
        <v>0</v>
      </c>
      <c r="Z98" s="14">
        <f>INT(INDEX(属性规划!$U$4:$U$17,装备数值!$A98+1)*INDEX(Z$5:Z$12,$B98)*Z$1)</f>
        <v>0</v>
      </c>
      <c r="AA98" s="14">
        <f>INT(INDEX(属性规划!$U$4:$U$17,装备数值!$A98+1)*INDEX(AA$5:AA$12,$B98)*AA$1)</f>
        <v>0</v>
      </c>
      <c r="AB98" s="14">
        <f>INT(INDEX(属性规划!$U$4:$U$17,装备数值!$A98+1)*INDEX(AB$5:AB$12,$B98)*AB$1)</f>
        <v>80</v>
      </c>
      <c r="AC98" s="14">
        <f>INT(INDEX(属性规划!$U$4:$U$17,装备数值!$A98+1)*INDEX(AC$5:AC$12,$B98)*AC$1)</f>
        <v>0</v>
      </c>
      <c r="AD98" s="14">
        <f>INT(INDEX(属性规划!$U$4:$U$17,装备数值!$A98+1)*INDEX(AD$5:AD$12,$B98)*AD$1)</f>
        <v>200</v>
      </c>
      <c r="AE98" s="14">
        <f>INT(INDEX(属性规划!$U$4:$U$17,装备数值!$A98+1)*INDEX(AE$5:AE$12,$B98)*AE$1)</f>
        <v>0</v>
      </c>
      <c r="AF98" s="14">
        <f>INT(INDEX(属性规划!$U$4:$U$17,装备数值!$A98+1)*INDEX(AF$5:AF$12,$B98)*AF$1)</f>
        <v>200</v>
      </c>
      <c r="AG98" s="14">
        <f>INT(INDEX(属性规划!$U$4:$U$17,装备数值!$A98+1)*INDEX(AG$5:AG$12,$B98)*AG$1)</f>
        <v>0</v>
      </c>
      <c r="AH98" s="14">
        <f>INT(INDEX(属性规划!$U$4:$U$17,装备数值!$A98+1)*INDEX(AH$5:AH$12,$B98)*AH$1)</f>
        <v>0</v>
      </c>
      <c r="AN98" s="14">
        <v>81</v>
      </c>
      <c r="AO98" s="14">
        <v>810</v>
      </c>
      <c r="AP98" s="14">
        <v>10</v>
      </c>
      <c r="AQ98" s="18">
        <v>0.2</v>
      </c>
      <c r="AR98" s="14">
        <f t="shared" si="20"/>
        <v>51840</v>
      </c>
      <c r="AS98" s="14">
        <f t="shared" si="21"/>
        <v>388800</v>
      </c>
      <c r="AT98" s="14">
        <f t="shared" si="22"/>
        <v>25920</v>
      </c>
      <c r="AU98" s="14">
        <f t="shared" si="23"/>
        <v>518400</v>
      </c>
      <c r="AV98" s="14">
        <f t="shared" si="24"/>
        <v>10206</v>
      </c>
      <c r="AW98" s="14">
        <f t="shared" si="25"/>
        <v>2454300</v>
      </c>
      <c r="AY98" s="19"/>
      <c r="AZ98" s="19"/>
      <c r="BA98" s="19"/>
      <c r="BB98" s="19"/>
      <c r="BG98" s="14">
        <v>13</v>
      </c>
      <c r="BH98" s="14">
        <v>1</v>
      </c>
      <c r="BI98" s="14">
        <v>12</v>
      </c>
      <c r="BJ98" s="14" t="str">
        <f t="shared" si="17"/>
        <v>hpPct</v>
      </c>
      <c r="BK98" s="14">
        <f t="shared" si="18"/>
        <v>0.2</v>
      </c>
      <c r="BL98" s="14" t="str">
        <f t="shared" si="26"/>
        <v/>
      </c>
      <c r="BM98" s="14" t="str">
        <f t="shared" si="26"/>
        <v/>
      </c>
      <c r="BN98" s="14" t="str">
        <f t="shared" si="26"/>
        <v/>
      </c>
      <c r="BO98" s="14" t="str">
        <f t="shared" si="26"/>
        <v/>
      </c>
      <c r="BP98" s="14" t="str">
        <f t="shared" si="26"/>
        <v/>
      </c>
      <c r="BQ98" s="14" t="str">
        <f t="shared" si="26"/>
        <v/>
      </c>
      <c r="BR98" s="14" t="str">
        <f t="shared" si="26"/>
        <v/>
      </c>
      <c r="BS98" s="14" t="str">
        <f t="shared" si="26"/>
        <v/>
      </c>
      <c r="BT98" s="14" t="str">
        <f t="shared" si="26"/>
        <v/>
      </c>
      <c r="BU98" s="14" t="str">
        <f t="shared" si="26"/>
        <v/>
      </c>
      <c r="BV98" s="14" t="str">
        <f t="shared" si="26"/>
        <v/>
      </c>
      <c r="BW98" s="14">
        <f t="shared" si="26"/>
        <v>0.2</v>
      </c>
      <c r="BX98" s="14" t="str">
        <f t="shared" si="26"/>
        <v/>
      </c>
    </row>
    <row r="99" spans="1:76" ht="17.25" customHeight="1" x14ac:dyDescent="0.2">
      <c r="A99" s="14">
        <v>10</v>
      </c>
      <c r="B99" s="14">
        <v>7</v>
      </c>
      <c r="C99" s="14">
        <f>I99*INDEX(属性规划!$V$5:$V$17,装备数值!$A99)</f>
        <v>20000</v>
      </c>
      <c r="D99" s="14">
        <f>J99*INDEX(属性规划!$V$5:$V$17,装备数值!$A99)</f>
        <v>0</v>
      </c>
      <c r="E99" s="14">
        <f>K99*INDEX(属性规划!$V$5:$V$17,装备数值!$A99)</f>
        <v>16000</v>
      </c>
      <c r="F99" s="14">
        <f>L99*INDEX(属性规划!$V$5:$V$17,装备数值!$A99)</f>
        <v>0</v>
      </c>
      <c r="G99" s="14">
        <f>M99*INDEX(属性规划!$V$5:$V$17,装备数值!$A99)</f>
        <v>0</v>
      </c>
      <c r="I99" s="14">
        <f>INT(INDEX(属性规划!$T$5:$T$17,装备数值!$A99)*INDEX(I$5:I$12,$B99)*I$1)</f>
        <v>80</v>
      </c>
      <c r="J99" s="14">
        <f>INT(INDEX(属性规划!$T$5:$T$17,装备数值!$A99)*INDEX(J$5:J$12,$B99)*J$1)</f>
        <v>0</v>
      </c>
      <c r="K99" s="14">
        <f>INT(INDEX(属性规划!$T$5:$T$17,装备数值!$A99)*INDEX(K$5:K$12,$B99)*K$1)</f>
        <v>64</v>
      </c>
      <c r="L99" s="14">
        <f>INT(INDEX(属性规划!$T$5:$T$17,装备数值!$A99)*INDEX(L$5:L$12,$B99)*L$1)</f>
        <v>0</v>
      </c>
      <c r="M99" s="14">
        <f>INT(INDEX(属性规划!$T$5:$T$17,装备数值!$A99)*INDEX(M$5:M$12,$B99)*M$1)</f>
        <v>0</v>
      </c>
      <c r="X99" s="14">
        <f>INT(INDEX(属性规划!$U$4:$U$17,装备数值!$A99+1)*INDEX(X$5:X$12,$B99)*X$1)</f>
        <v>400</v>
      </c>
      <c r="Y99" s="14">
        <f>INT(INDEX(属性规划!$U$4:$U$17,装备数值!$A99+1)*INDEX(Y$5:Y$12,$B99)*Y$1)</f>
        <v>3000</v>
      </c>
      <c r="Z99" s="14">
        <f>INT(INDEX(属性规划!$U$4:$U$17,装备数值!$A99+1)*INDEX(Z$5:Z$12,$B99)*Z$1)</f>
        <v>0</v>
      </c>
      <c r="AA99" s="14">
        <f>INT(INDEX(属性规划!$U$4:$U$17,装备数值!$A99+1)*INDEX(AA$5:AA$12,$B99)*AA$1)</f>
        <v>0</v>
      </c>
      <c r="AB99" s="14">
        <f>INT(INDEX(属性规划!$U$4:$U$17,装备数值!$A99+1)*INDEX(AB$5:AB$12,$B99)*AB$1)</f>
        <v>0</v>
      </c>
      <c r="AC99" s="14">
        <f>INT(INDEX(属性规划!$U$4:$U$17,装备数值!$A99+1)*INDEX(AC$5:AC$12,$B99)*AC$1)</f>
        <v>0</v>
      </c>
      <c r="AD99" s="14">
        <f>INT(INDEX(属性规划!$U$4:$U$17,装备数值!$A99+1)*INDEX(AD$5:AD$12,$B99)*AD$1)</f>
        <v>0</v>
      </c>
      <c r="AE99" s="14">
        <f>INT(INDEX(属性规划!$U$4:$U$17,装备数值!$A99+1)*INDEX(AE$5:AE$12,$B99)*AE$1)</f>
        <v>0</v>
      </c>
      <c r="AF99" s="14">
        <f>INT(INDEX(属性规划!$U$4:$U$17,装备数值!$A99+1)*INDEX(AF$5:AF$12,$B99)*AF$1)</f>
        <v>0</v>
      </c>
      <c r="AG99" s="14">
        <f>INT(INDEX(属性规划!$U$4:$U$17,装备数值!$A99+1)*INDEX(AG$5:AG$12,$B99)*AG$1)</f>
        <v>2</v>
      </c>
      <c r="AH99" s="14">
        <f>INT(INDEX(属性规划!$U$4:$U$17,装备数值!$A99+1)*INDEX(AH$5:AH$12,$B99)*AH$1)</f>
        <v>0</v>
      </c>
      <c r="AN99" s="14">
        <v>82</v>
      </c>
      <c r="AO99" s="14">
        <v>820</v>
      </c>
      <c r="AP99" s="14">
        <v>10</v>
      </c>
      <c r="AQ99" s="18">
        <v>0.2</v>
      </c>
      <c r="AR99" s="14">
        <f t="shared" si="20"/>
        <v>52480</v>
      </c>
      <c r="AS99" s="14">
        <f t="shared" si="21"/>
        <v>393600</v>
      </c>
      <c r="AT99" s="14">
        <f t="shared" si="22"/>
        <v>26240</v>
      </c>
      <c r="AU99" s="14">
        <f t="shared" si="23"/>
        <v>524800</v>
      </c>
      <c r="AV99" s="14">
        <f t="shared" si="24"/>
        <v>10332</v>
      </c>
      <c r="AW99" s="14">
        <f t="shared" si="25"/>
        <v>2484600</v>
      </c>
      <c r="AY99" s="19"/>
      <c r="AZ99" s="19"/>
      <c r="BA99" s="19"/>
      <c r="BB99" s="19"/>
      <c r="BG99" s="14">
        <v>13</v>
      </c>
      <c r="BH99" s="14">
        <v>2</v>
      </c>
      <c r="BI99" s="14">
        <v>13</v>
      </c>
      <c r="BJ99" s="14" t="str">
        <f t="shared" si="17"/>
        <v>shieldPct</v>
      </c>
      <c r="BK99" s="14">
        <f t="shared" si="18"/>
        <v>0.2</v>
      </c>
      <c r="BL99" s="14" t="str">
        <f t="shared" si="26"/>
        <v/>
      </c>
      <c r="BM99" s="14" t="str">
        <f t="shared" si="26"/>
        <v/>
      </c>
      <c r="BN99" s="14" t="str">
        <f t="shared" si="26"/>
        <v/>
      </c>
      <c r="BO99" s="14" t="str">
        <f t="shared" si="26"/>
        <v/>
      </c>
      <c r="BP99" s="14" t="str">
        <f t="shared" si="26"/>
        <v/>
      </c>
      <c r="BQ99" s="14" t="str">
        <f t="shared" si="26"/>
        <v/>
      </c>
      <c r="BR99" s="14" t="str">
        <f t="shared" si="26"/>
        <v/>
      </c>
      <c r="BS99" s="14" t="str">
        <f t="shared" si="26"/>
        <v/>
      </c>
      <c r="BT99" s="14" t="str">
        <f t="shared" si="26"/>
        <v/>
      </c>
      <c r="BU99" s="14" t="str">
        <f t="shared" si="26"/>
        <v/>
      </c>
      <c r="BV99" s="14" t="str">
        <f t="shared" si="26"/>
        <v/>
      </c>
      <c r="BW99" s="14" t="str">
        <f t="shared" si="26"/>
        <v/>
      </c>
      <c r="BX99" s="14">
        <f t="shared" si="26"/>
        <v>0.2</v>
      </c>
    </row>
    <row r="100" spans="1:76" ht="16.5" x14ac:dyDescent="0.2">
      <c r="A100" s="14">
        <v>10</v>
      </c>
      <c r="B100" s="14">
        <v>8</v>
      </c>
      <c r="C100" s="14">
        <f>I100*INDEX(属性规划!$V$5:$V$17,装备数值!$A100)</f>
        <v>20000</v>
      </c>
      <c r="D100" s="14">
        <f>J100*INDEX(属性规划!$V$5:$V$17,装备数值!$A100)</f>
        <v>0</v>
      </c>
      <c r="E100" s="14">
        <f>K100*INDEX(属性规划!$V$5:$V$17,装备数值!$A100)</f>
        <v>0</v>
      </c>
      <c r="F100" s="14">
        <f>L100*INDEX(属性规划!$V$5:$V$17,装备数值!$A100)</f>
        <v>0</v>
      </c>
      <c r="G100" s="14">
        <f>M100*INDEX(属性规划!$V$5:$V$17,装备数值!$A100)</f>
        <v>6250</v>
      </c>
      <c r="I100" s="14">
        <f>INT(INDEX(属性规划!$T$5:$T$17,装备数值!$A100)*INDEX(I$5:I$12,$B100)*I$1)</f>
        <v>80</v>
      </c>
      <c r="J100" s="14">
        <f>INT(INDEX(属性规划!$T$5:$T$17,装备数值!$A100)*INDEX(J$5:J$12,$B100)*J$1)</f>
        <v>0</v>
      </c>
      <c r="K100" s="14">
        <f>INT(INDEX(属性规划!$T$5:$T$17,装备数值!$A100)*INDEX(K$5:K$12,$B100)*K$1)</f>
        <v>0</v>
      </c>
      <c r="L100" s="14">
        <f>INT(INDEX(属性规划!$T$5:$T$17,装备数值!$A100)*INDEX(L$5:L$12,$B100)*L$1)</f>
        <v>0</v>
      </c>
      <c r="M100" s="14">
        <f>INT(INDEX(属性规划!$T$5:$T$17,装备数值!$A100)*INDEX(M$5:M$12,$B100)*M$1)</f>
        <v>25</v>
      </c>
      <c r="X100" s="14">
        <f>INT(INDEX(属性规划!$U$4:$U$17,装备数值!$A100+1)*INDEX(X$5:X$12,$B100)*X$1)</f>
        <v>400</v>
      </c>
      <c r="Y100" s="14">
        <f>INT(INDEX(属性规划!$U$4:$U$17,装备数值!$A100+1)*INDEX(Y$5:Y$12,$B100)*Y$1)</f>
        <v>0</v>
      </c>
      <c r="Z100" s="14">
        <f>INT(INDEX(属性规划!$U$4:$U$17,装备数值!$A100+1)*INDEX(Z$5:Z$12,$B100)*Z$1)</f>
        <v>0</v>
      </c>
      <c r="AA100" s="14">
        <f>INT(INDEX(属性规划!$U$4:$U$17,装备数值!$A100+1)*INDEX(AA$5:AA$12,$B100)*AA$1)</f>
        <v>4000</v>
      </c>
      <c r="AB100" s="14">
        <f>INT(INDEX(属性规划!$U$4:$U$17,装备数值!$A100+1)*INDEX(AB$5:AB$12,$B100)*AB$1)</f>
        <v>0</v>
      </c>
      <c r="AC100" s="14">
        <f>INT(INDEX(属性规划!$U$4:$U$17,装备数值!$A100+1)*INDEX(AC$5:AC$12,$B100)*AC$1)</f>
        <v>0</v>
      </c>
      <c r="AD100" s="14">
        <f>INT(INDEX(属性规划!$U$4:$U$17,装备数值!$A100+1)*INDEX(AD$5:AD$12,$B100)*AD$1)</f>
        <v>0</v>
      </c>
      <c r="AE100" s="14">
        <f>INT(INDEX(属性规划!$U$4:$U$17,装备数值!$A100+1)*INDEX(AE$5:AE$12,$B100)*AE$1)</f>
        <v>0</v>
      </c>
      <c r="AF100" s="14">
        <f>INT(INDEX(属性规划!$U$4:$U$17,装备数值!$A100+1)*INDEX(AF$5:AF$12,$B100)*AF$1)</f>
        <v>0</v>
      </c>
      <c r="AG100" s="14">
        <f>INT(INDEX(属性规划!$U$4:$U$17,装备数值!$A100+1)*INDEX(AG$5:AG$12,$B100)*AG$1)</f>
        <v>0</v>
      </c>
      <c r="AH100" s="14">
        <f>INT(INDEX(属性规划!$U$4:$U$17,装备数值!$A100+1)*INDEX(AH$5:AH$12,$B100)*AH$1)</f>
        <v>2</v>
      </c>
      <c r="AN100" s="14">
        <v>83</v>
      </c>
      <c r="AO100" s="14">
        <v>830</v>
      </c>
      <c r="AP100" s="14">
        <v>10</v>
      </c>
      <c r="AQ100" s="18">
        <v>0.2</v>
      </c>
      <c r="AR100" s="14">
        <f t="shared" si="20"/>
        <v>53120</v>
      </c>
      <c r="AS100" s="14">
        <f t="shared" si="21"/>
        <v>398400</v>
      </c>
      <c r="AT100" s="14">
        <f t="shared" si="22"/>
        <v>26560</v>
      </c>
      <c r="AU100" s="14">
        <f t="shared" si="23"/>
        <v>531200</v>
      </c>
      <c r="AV100" s="14">
        <f t="shared" si="24"/>
        <v>10458</v>
      </c>
      <c r="AW100" s="14">
        <f t="shared" si="25"/>
        <v>2514900</v>
      </c>
      <c r="AY100" s="19"/>
      <c r="AZ100" s="19"/>
      <c r="BA100" s="19"/>
      <c r="BB100" s="19"/>
      <c r="BG100" s="14">
        <v>13</v>
      </c>
      <c r="BH100" s="14">
        <v>3</v>
      </c>
      <c r="BI100" s="14">
        <v>10</v>
      </c>
      <c r="BJ100" s="14" t="str">
        <f t="shared" si="17"/>
        <v>dmgInc</v>
      </c>
      <c r="BK100" s="14">
        <f t="shared" si="18"/>
        <v>0.2</v>
      </c>
      <c r="BL100" s="14" t="str">
        <f t="shared" si="26"/>
        <v/>
      </c>
      <c r="BM100" s="14" t="str">
        <f t="shared" si="26"/>
        <v/>
      </c>
      <c r="BN100" s="14" t="str">
        <f t="shared" si="26"/>
        <v/>
      </c>
      <c r="BO100" s="14" t="str">
        <f t="shared" si="26"/>
        <v/>
      </c>
      <c r="BP100" s="14" t="str">
        <f t="shared" si="26"/>
        <v/>
      </c>
      <c r="BQ100" s="14" t="str">
        <f t="shared" si="26"/>
        <v/>
      </c>
      <c r="BR100" s="14" t="str">
        <f t="shared" si="26"/>
        <v/>
      </c>
      <c r="BS100" s="14" t="str">
        <f t="shared" si="26"/>
        <v/>
      </c>
      <c r="BT100" s="14" t="str">
        <f t="shared" si="26"/>
        <v/>
      </c>
      <c r="BU100" s="14">
        <f t="shared" si="26"/>
        <v>0.2</v>
      </c>
      <c r="BV100" s="14" t="str">
        <f t="shared" si="26"/>
        <v/>
      </c>
      <c r="BW100" s="14" t="str">
        <f t="shared" si="26"/>
        <v/>
      </c>
      <c r="BX100" s="14" t="str">
        <f t="shared" si="26"/>
        <v/>
      </c>
    </row>
    <row r="101" spans="1:76" ht="16.5" x14ac:dyDescent="0.2">
      <c r="A101" s="14">
        <v>11</v>
      </c>
      <c r="B101" s="14">
        <v>1</v>
      </c>
      <c r="C101" s="14">
        <f>I101*INDEX(属性规划!$V$5:$V$17,装备数值!$A101)</f>
        <v>55500</v>
      </c>
      <c r="D101" s="14">
        <f>J101*INDEX(属性规划!$V$5:$V$17,装备数值!$A101)</f>
        <v>166500</v>
      </c>
      <c r="E101" s="14">
        <f>K101*INDEX(属性规划!$V$5:$V$17,装备数值!$A101)</f>
        <v>0</v>
      </c>
      <c r="F101" s="14">
        <f>L101*INDEX(属性规划!$V$5:$V$17,装备数值!$A101)</f>
        <v>0</v>
      </c>
      <c r="G101" s="14">
        <f>M101*INDEX(属性规划!$V$5:$V$17,装备数值!$A101)</f>
        <v>0</v>
      </c>
      <c r="I101" s="14">
        <f>INT(INDEX(属性规划!$T$5:$T$17,装备数值!$A101)*INDEX(I$5:I$12,$B101)*I$1)</f>
        <v>185</v>
      </c>
      <c r="J101" s="14">
        <f>INT(INDEX(属性规划!$T$5:$T$17,装备数值!$A101)*INDEX(J$5:J$12,$B101)*J$1)</f>
        <v>555</v>
      </c>
      <c r="K101" s="14">
        <f>INT(INDEX(属性规划!$T$5:$T$17,装备数值!$A101)*INDEX(K$5:K$12,$B101)*K$1)</f>
        <v>0</v>
      </c>
      <c r="L101" s="14">
        <f>INT(INDEX(属性规划!$T$5:$T$17,装备数值!$A101)*INDEX(L$5:L$12,$B101)*L$1)</f>
        <v>0</v>
      </c>
      <c r="M101" s="14">
        <f>INT(INDEX(属性规划!$T$5:$T$17,装备数值!$A101)*INDEX(M$5:M$12,$B101)*M$1)</f>
        <v>0</v>
      </c>
      <c r="X101" s="14">
        <f>INT(INDEX(属性规划!$U$4:$U$17,装备数值!$A101+1)*INDEX(X$5:X$12,$B101)*X$1)</f>
        <v>0</v>
      </c>
      <c r="Y101" s="14">
        <f>INT(INDEX(属性规划!$U$4:$U$17,装备数值!$A101+1)*INDEX(Y$5:Y$12,$B101)*Y$1)</f>
        <v>0</v>
      </c>
      <c r="Z101" s="14">
        <f>INT(INDEX(属性规划!$U$4:$U$17,装备数值!$A101+1)*INDEX(Z$5:Z$12,$B101)*Z$1)</f>
        <v>0</v>
      </c>
      <c r="AA101" s="14">
        <f>INT(INDEX(属性规划!$U$4:$U$17,装备数值!$A101+1)*INDEX(AA$5:AA$12,$B101)*AA$1)</f>
        <v>4500</v>
      </c>
      <c r="AB101" s="14">
        <f>INT(INDEX(属性规划!$U$4:$U$17,装备数值!$A101+1)*INDEX(AB$5:AB$12,$B101)*AB$1)</f>
        <v>0</v>
      </c>
      <c r="AC101" s="14">
        <f>INT(INDEX(属性规划!$U$4:$U$17,装备数值!$A101+1)*INDEX(AC$5:AC$12,$B101)*AC$1)</f>
        <v>225</v>
      </c>
      <c r="AD101" s="14">
        <f>INT(INDEX(属性规划!$U$4:$U$17,装备数值!$A101+1)*INDEX(AD$5:AD$12,$B101)*AD$1)</f>
        <v>0</v>
      </c>
      <c r="AE101" s="14">
        <f>INT(INDEX(属性规划!$U$4:$U$17,装备数值!$A101+1)*INDEX(AE$5:AE$12,$B101)*AE$1)</f>
        <v>225</v>
      </c>
      <c r="AF101" s="14">
        <f>INT(INDEX(属性规划!$U$4:$U$17,装备数值!$A101+1)*INDEX(AF$5:AF$12,$B101)*AF$1)</f>
        <v>0</v>
      </c>
      <c r="AG101" s="14">
        <f>INT(INDEX(属性规划!$U$4:$U$17,装备数值!$A101+1)*INDEX(AG$5:AG$12,$B101)*AG$1)</f>
        <v>0</v>
      </c>
      <c r="AH101" s="14">
        <f>INT(INDEX(属性规划!$U$4:$U$17,装备数值!$A101+1)*INDEX(AH$5:AH$12,$B101)*AH$1)</f>
        <v>0</v>
      </c>
      <c r="AN101" s="14">
        <v>84</v>
      </c>
      <c r="AO101" s="14">
        <v>840</v>
      </c>
      <c r="AP101" s="14">
        <v>10</v>
      </c>
      <c r="AQ101" s="18">
        <v>0.2</v>
      </c>
      <c r="AR101" s="14">
        <f t="shared" si="20"/>
        <v>53760</v>
      </c>
      <c r="AS101" s="14">
        <f t="shared" si="21"/>
        <v>403200</v>
      </c>
      <c r="AT101" s="14">
        <f t="shared" si="22"/>
        <v>26880</v>
      </c>
      <c r="AU101" s="14">
        <f t="shared" si="23"/>
        <v>537600</v>
      </c>
      <c r="AV101" s="14">
        <f t="shared" si="24"/>
        <v>10584</v>
      </c>
      <c r="AW101" s="14">
        <f t="shared" si="25"/>
        <v>2545200</v>
      </c>
      <c r="AY101" s="19"/>
      <c r="AZ101" s="19"/>
      <c r="BA101" s="19"/>
      <c r="BB101" s="19"/>
      <c r="BG101" s="14">
        <v>13</v>
      </c>
      <c r="BH101" s="14">
        <v>4</v>
      </c>
      <c r="BI101" s="14">
        <v>11</v>
      </c>
      <c r="BJ101" s="14" t="str">
        <f t="shared" si="17"/>
        <v>dmgDec</v>
      </c>
      <c r="BK101" s="14">
        <f t="shared" si="18"/>
        <v>0.2</v>
      </c>
      <c r="BL101" s="14" t="str">
        <f t="shared" si="26"/>
        <v/>
      </c>
      <c r="BM101" s="14" t="str">
        <f t="shared" si="26"/>
        <v/>
      </c>
      <c r="BN101" s="14" t="str">
        <f t="shared" si="26"/>
        <v/>
      </c>
      <c r="BO101" s="14" t="str">
        <f t="shared" si="26"/>
        <v/>
      </c>
      <c r="BP101" s="14" t="str">
        <f t="shared" si="26"/>
        <v/>
      </c>
      <c r="BQ101" s="14" t="str">
        <f t="shared" si="26"/>
        <v/>
      </c>
      <c r="BR101" s="14" t="str">
        <f t="shared" si="26"/>
        <v/>
      </c>
      <c r="BS101" s="14" t="str">
        <f t="shared" si="26"/>
        <v/>
      </c>
      <c r="BT101" s="14" t="str">
        <f t="shared" si="26"/>
        <v/>
      </c>
      <c r="BU101" s="14" t="str">
        <f t="shared" si="26"/>
        <v/>
      </c>
      <c r="BV101" s="14">
        <f t="shared" si="26"/>
        <v>0.2</v>
      </c>
      <c r="BW101" s="14" t="str">
        <f t="shared" si="26"/>
        <v/>
      </c>
      <c r="BX101" s="14" t="str">
        <f t="shared" si="26"/>
        <v/>
      </c>
    </row>
    <row r="102" spans="1:76" ht="16.5" x14ac:dyDescent="0.2">
      <c r="A102" s="14">
        <v>11</v>
      </c>
      <c r="B102" s="14">
        <v>2</v>
      </c>
      <c r="C102" s="14">
        <f>I102*INDEX(属性规划!$V$5:$V$17,装备数值!$A102)</f>
        <v>0</v>
      </c>
      <c r="D102" s="14">
        <f>J102*INDEX(属性规划!$V$5:$V$17,装备数值!$A102)</f>
        <v>0</v>
      </c>
      <c r="E102" s="14">
        <f>K102*INDEX(属性规划!$V$5:$V$17,装备数值!$A102)</f>
        <v>5400</v>
      </c>
      <c r="F102" s="14">
        <f>L102*INDEX(属性规划!$V$5:$V$17,装备数值!$A102)</f>
        <v>555000</v>
      </c>
      <c r="G102" s="14">
        <f>M102*INDEX(属性规划!$V$5:$V$17,装备数值!$A102)</f>
        <v>0</v>
      </c>
      <c r="I102" s="14">
        <f>INT(INDEX(属性规划!$T$5:$T$17,装备数值!$A102)*INDEX(I$5:I$12,$B102)*I$1)</f>
        <v>0</v>
      </c>
      <c r="J102" s="14">
        <f>INT(INDEX(属性规划!$T$5:$T$17,装备数值!$A102)*INDEX(J$5:J$12,$B102)*J$1)</f>
        <v>0</v>
      </c>
      <c r="K102" s="14">
        <f>INT(INDEX(属性规划!$T$5:$T$17,装备数值!$A102)*INDEX(K$5:K$12,$B102)*K$1)</f>
        <v>18</v>
      </c>
      <c r="L102" s="14">
        <f>INT(INDEX(属性规划!$T$5:$T$17,装备数值!$A102)*INDEX(L$5:L$12,$B102)*L$1)</f>
        <v>1850</v>
      </c>
      <c r="M102" s="14">
        <f>INT(INDEX(属性规划!$T$5:$T$17,装备数值!$A102)*INDEX(M$5:M$12,$B102)*M$1)</f>
        <v>0</v>
      </c>
      <c r="X102" s="14">
        <f>INT(INDEX(属性规划!$U$4:$U$17,装备数值!$A102+1)*INDEX(X$5:X$12,$B102)*X$1)</f>
        <v>0</v>
      </c>
      <c r="Y102" s="14">
        <f>INT(INDEX(属性规划!$U$4:$U$17,装备数值!$A102+1)*INDEX(Y$5:Y$12,$B102)*Y$1)</f>
        <v>3375</v>
      </c>
      <c r="Z102" s="14">
        <f>INT(INDEX(属性规划!$U$4:$U$17,装备数值!$A102+1)*INDEX(Z$5:Z$12,$B102)*Z$1)</f>
        <v>0</v>
      </c>
      <c r="AA102" s="14">
        <f>INT(INDEX(属性规划!$U$4:$U$17,装备数值!$A102+1)*INDEX(AA$5:AA$12,$B102)*AA$1)</f>
        <v>0</v>
      </c>
      <c r="AB102" s="14">
        <f>INT(INDEX(属性规划!$U$4:$U$17,装备数值!$A102+1)*INDEX(AB$5:AB$12,$B102)*AB$1)</f>
        <v>0</v>
      </c>
      <c r="AC102" s="14">
        <f>INT(INDEX(属性规划!$U$4:$U$17,装备数值!$A102+1)*INDEX(AC$5:AC$12,$B102)*AC$1)</f>
        <v>225</v>
      </c>
      <c r="AD102" s="14">
        <f>INT(INDEX(属性规划!$U$4:$U$17,装备数值!$A102+1)*INDEX(AD$5:AD$12,$B102)*AD$1)</f>
        <v>0</v>
      </c>
      <c r="AE102" s="14">
        <f>INT(INDEX(属性规划!$U$4:$U$17,装备数值!$A102+1)*INDEX(AE$5:AE$12,$B102)*AE$1)</f>
        <v>0</v>
      </c>
      <c r="AF102" s="14">
        <f>INT(INDEX(属性规划!$U$4:$U$17,装备数值!$A102+1)*INDEX(AF$5:AF$12,$B102)*AF$1)</f>
        <v>225</v>
      </c>
      <c r="AG102" s="14">
        <f>INT(INDEX(属性规划!$U$4:$U$17,装备数值!$A102+1)*INDEX(AG$5:AG$12,$B102)*AG$1)</f>
        <v>0</v>
      </c>
      <c r="AH102" s="14">
        <f>INT(INDEX(属性规划!$U$4:$U$17,装备数值!$A102+1)*INDEX(AH$5:AH$12,$B102)*AH$1)</f>
        <v>0</v>
      </c>
      <c r="AN102" s="14">
        <v>85</v>
      </c>
      <c r="AO102" s="14">
        <v>850</v>
      </c>
      <c r="AP102" s="14">
        <v>10</v>
      </c>
      <c r="AQ102" s="18">
        <v>0.2</v>
      </c>
      <c r="AR102" s="14">
        <f t="shared" si="20"/>
        <v>54400</v>
      </c>
      <c r="AS102" s="14">
        <f t="shared" si="21"/>
        <v>408000</v>
      </c>
      <c r="AT102" s="14">
        <f t="shared" si="22"/>
        <v>27200</v>
      </c>
      <c r="AU102" s="14">
        <f t="shared" si="23"/>
        <v>544000</v>
      </c>
      <c r="AV102" s="14">
        <f t="shared" si="24"/>
        <v>10710</v>
      </c>
      <c r="AW102" s="14">
        <f t="shared" si="25"/>
        <v>2575500</v>
      </c>
      <c r="AY102" s="19"/>
      <c r="AZ102" s="19"/>
      <c r="BA102" s="19"/>
      <c r="BB102" s="19"/>
      <c r="BK102" s="33"/>
    </row>
    <row r="103" spans="1:76" ht="16.5" x14ac:dyDescent="0.2">
      <c r="A103" s="14">
        <v>11</v>
      </c>
      <c r="B103" s="14">
        <v>3</v>
      </c>
      <c r="C103" s="14">
        <f>I103*INDEX(属性规划!$V$5:$V$17,装备数值!$A103)</f>
        <v>0</v>
      </c>
      <c r="D103" s="14">
        <f>J103*INDEX(属性规划!$V$5:$V$17,装备数值!$A103)</f>
        <v>0</v>
      </c>
      <c r="E103" s="14">
        <f>K103*INDEX(属性规划!$V$5:$V$17,装备数值!$A103)</f>
        <v>0</v>
      </c>
      <c r="F103" s="14">
        <f>L103*INDEX(属性规划!$V$5:$V$17,装备数值!$A103)</f>
        <v>333000</v>
      </c>
      <c r="G103" s="14">
        <f>M103*INDEX(属性规划!$V$5:$V$17,装备数值!$A103)</f>
        <v>6600</v>
      </c>
      <c r="I103" s="14">
        <f>INT(INDEX(属性规划!$T$5:$T$17,装备数值!$A103)*INDEX(I$5:I$12,$B103)*I$1)</f>
        <v>0</v>
      </c>
      <c r="J103" s="14">
        <f>INT(INDEX(属性规划!$T$5:$T$17,装备数值!$A103)*INDEX(J$5:J$12,$B103)*J$1)</f>
        <v>0</v>
      </c>
      <c r="K103" s="14">
        <f>INT(INDEX(属性规划!$T$5:$T$17,装备数值!$A103)*INDEX(K$5:K$12,$B103)*K$1)</f>
        <v>0</v>
      </c>
      <c r="L103" s="14">
        <f>INT(INDEX(属性规划!$T$5:$T$17,装备数值!$A103)*INDEX(L$5:L$12,$B103)*L$1)</f>
        <v>1110</v>
      </c>
      <c r="M103" s="14">
        <f>INT(INDEX(属性规划!$T$5:$T$17,装备数值!$A103)*INDEX(M$5:M$12,$B103)*M$1)</f>
        <v>22</v>
      </c>
      <c r="X103" s="14">
        <f>INT(INDEX(属性规划!$U$4:$U$17,装备数值!$A103+1)*INDEX(X$5:X$12,$B103)*X$1)</f>
        <v>0</v>
      </c>
      <c r="Y103" s="14">
        <f>INT(INDEX(属性规划!$U$4:$U$17,装备数值!$A103+1)*INDEX(Y$5:Y$12,$B103)*Y$1)</f>
        <v>0</v>
      </c>
      <c r="Z103" s="14">
        <f>INT(INDEX(属性规划!$U$4:$U$17,装备数值!$A103+1)*INDEX(Z$5:Z$12,$B103)*Z$1)</f>
        <v>225</v>
      </c>
      <c r="AA103" s="14">
        <f>INT(INDEX(属性规划!$U$4:$U$17,装备数值!$A103+1)*INDEX(AA$5:AA$12,$B103)*AA$1)</f>
        <v>0</v>
      </c>
      <c r="AB103" s="14">
        <f>INT(INDEX(属性规划!$U$4:$U$17,装备数值!$A103+1)*INDEX(AB$5:AB$12,$B103)*AB$1)</f>
        <v>0</v>
      </c>
      <c r="AC103" s="14">
        <f>INT(INDEX(属性规划!$U$4:$U$17,装备数值!$A103+1)*INDEX(AC$5:AC$12,$B103)*AC$1)</f>
        <v>225</v>
      </c>
      <c r="AD103" s="14">
        <f>INT(INDEX(属性规划!$U$4:$U$17,装备数值!$A103+1)*INDEX(AD$5:AD$12,$B103)*AD$1)</f>
        <v>225</v>
      </c>
      <c r="AE103" s="14">
        <f>INT(INDEX(属性规划!$U$4:$U$17,装备数值!$A103+1)*INDEX(AE$5:AE$12,$B103)*AE$1)</f>
        <v>0</v>
      </c>
      <c r="AF103" s="14">
        <f>INT(INDEX(属性规划!$U$4:$U$17,装备数值!$A103+1)*INDEX(AF$5:AF$12,$B103)*AF$1)</f>
        <v>0</v>
      </c>
      <c r="AG103" s="14">
        <f>INT(INDEX(属性规划!$U$4:$U$17,装备数值!$A103+1)*INDEX(AG$5:AG$12,$B103)*AG$1)</f>
        <v>0</v>
      </c>
      <c r="AH103" s="14">
        <f>INT(INDEX(属性规划!$U$4:$U$17,装备数值!$A103+1)*INDEX(AH$5:AH$12,$B103)*AH$1)</f>
        <v>0</v>
      </c>
      <c r="AN103" s="14">
        <v>86</v>
      </c>
      <c r="AO103" s="14">
        <v>860</v>
      </c>
      <c r="AP103" s="14">
        <v>10</v>
      </c>
      <c r="AQ103" s="18">
        <v>0.2</v>
      </c>
      <c r="AR103" s="14">
        <f t="shared" si="20"/>
        <v>55040</v>
      </c>
      <c r="AS103" s="14">
        <f t="shared" si="21"/>
        <v>412800</v>
      </c>
      <c r="AT103" s="14">
        <f t="shared" si="22"/>
        <v>27520</v>
      </c>
      <c r="AU103" s="14">
        <f t="shared" si="23"/>
        <v>550400</v>
      </c>
      <c r="AV103" s="14">
        <f t="shared" si="24"/>
        <v>10836</v>
      </c>
      <c r="AW103" s="14">
        <f t="shared" si="25"/>
        <v>2605800</v>
      </c>
      <c r="AY103" s="19"/>
      <c r="AZ103" s="19"/>
      <c r="BA103" s="19"/>
      <c r="BB103" s="19"/>
      <c r="BK103" s="33"/>
    </row>
    <row r="104" spans="1:76" ht="16.5" x14ac:dyDescent="0.2">
      <c r="A104" s="14">
        <v>11</v>
      </c>
      <c r="B104" s="14">
        <v>4</v>
      </c>
      <c r="C104" s="14">
        <f>I104*INDEX(属性规划!$V$5:$V$17,装备数值!$A104)</f>
        <v>0</v>
      </c>
      <c r="D104" s="14">
        <f>J104*INDEX(属性规划!$V$5:$V$17,装备数值!$A104)</f>
        <v>333000</v>
      </c>
      <c r="E104" s="14">
        <f>K104*INDEX(属性规划!$V$5:$V$17,装备数值!$A104)</f>
        <v>0</v>
      </c>
      <c r="F104" s="14">
        <f>L104*INDEX(属性规划!$V$5:$V$17,装备数值!$A104)</f>
        <v>222000</v>
      </c>
      <c r="G104" s="14">
        <f>M104*INDEX(属性规划!$V$5:$V$17,装备数值!$A104)</f>
        <v>0</v>
      </c>
      <c r="I104" s="14">
        <f>INT(INDEX(属性规划!$T$5:$T$17,装备数值!$A104)*INDEX(I$5:I$12,$B104)*I$1)</f>
        <v>0</v>
      </c>
      <c r="J104" s="14">
        <f>INT(INDEX(属性规划!$T$5:$T$17,装备数值!$A104)*INDEX(J$5:J$12,$B104)*J$1)</f>
        <v>1110</v>
      </c>
      <c r="K104" s="14">
        <f>INT(INDEX(属性规划!$T$5:$T$17,装备数值!$A104)*INDEX(K$5:K$12,$B104)*K$1)</f>
        <v>0</v>
      </c>
      <c r="L104" s="14">
        <f>INT(INDEX(属性规划!$T$5:$T$17,装备数值!$A104)*INDEX(L$5:L$12,$B104)*L$1)</f>
        <v>740</v>
      </c>
      <c r="M104" s="14">
        <f>INT(INDEX(属性规划!$T$5:$T$17,装备数值!$A104)*INDEX(M$5:M$12,$B104)*M$1)</f>
        <v>0</v>
      </c>
      <c r="X104" s="14">
        <f>INT(INDEX(属性规划!$U$4:$U$17,装备数值!$A104+1)*INDEX(X$5:X$12,$B104)*X$1)</f>
        <v>0</v>
      </c>
      <c r="Y104" s="14">
        <f>INT(INDEX(属性规划!$U$4:$U$17,装备数值!$A104+1)*INDEX(Y$5:Y$12,$B104)*Y$1)</f>
        <v>0</v>
      </c>
      <c r="Z104" s="14">
        <f>INT(INDEX(属性规划!$U$4:$U$17,装备数值!$A104+1)*INDEX(Z$5:Z$12,$B104)*Z$1)</f>
        <v>0</v>
      </c>
      <c r="AA104" s="14">
        <f>INT(INDEX(属性规划!$U$4:$U$17,装备数值!$A104+1)*INDEX(AA$5:AA$12,$B104)*AA$1)</f>
        <v>0</v>
      </c>
      <c r="AB104" s="14">
        <f>INT(INDEX(属性规划!$U$4:$U$17,装备数值!$A104+1)*INDEX(AB$5:AB$12,$B104)*AB$1)</f>
        <v>90</v>
      </c>
      <c r="AC104" s="14">
        <f>INT(INDEX(属性规划!$U$4:$U$17,装备数值!$A104+1)*INDEX(AC$5:AC$12,$B104)*AC$1)</f>
        <v>0</v>
      </c>
      <c r="AD104" s="14">
        <f>INT(INDEX(属性规划!$U$4:$U$17,装备数值!$A104+1)*INDEX(AD$5:AD$12,$B104)*AD$1)</f>
        <v>0</v>
      </c>
      <c r="AE104" s="14">
        <f>INT(INDEX(属性规划!$U$4:$U$17,装备数值!$A104+1)*INDEX(AE$5:AE$12,$B104)*AE$1)</f>
        <v>225</v>
      </c>
      <c r="AF104" s="14">
        <f>INT(INDEX(属性规划!$U$4:$U$17,装备数值!$A104+1)*INDEX(AF$5:AF$12,$B104)*AF$1)</f>
        <v>225</v>
      </c>
      <c r="AG104" s="14">
        <f>INT(INDEX(属性规划!$U$4:$U$17,装备数值!$A104+1)*INDEX(AG$5:AG$12,$B104)*AG$1)</f>
        <v>0</v>
      </c>
      <c r="AH104" s="14">
        <f>INT(INDEX(属性规划!$U$4:$U$17,装备数值!$A104+1)*INDEX(AH$5:AH$12,$B104)*AH$1)</f>
        <v>0</v>
      </c>
      <c r="AN104" s="14">
        <v>87</v>
      </c>
      <c r="AO104" s="14">
        <v>870</v>
      </c>
      <c r="AP104" s="14">
        <v>10</v>
      </c>
      <c r="AQ104" s="18">
        <v>0.2</v>
      </c>
      <c r="AR104" s="14">
        <f t="shared" si="20"/>
        <v>55680</v>
      </c>
      <c r="AS104" s="14">
        <f t="shared" si="21"/>
        <v>417600</v>
      </c>
      <c r="AT104" s="14">
        <f t="shared" si="22"/>
        <v>27840</v>
      </c>
      <c r="AU104" s="14">
        <f t="shared" si="23"/>
        <v>556800</v>
      </c>
      <c r="AV104" s="14">
        <f t="shared" si="24"/>
        <v>10962</v>
      </c>
      <c r="AW104" s="14">
        <f t="shared" si="25"/>
        <v>2636100</v>
      </c>
      <c r="AY104" s="19"/>
      <c r="AZ104" s="19"/>
      <c r="BA104" s="19"/>
      <c r="BB104" s="19"/>
      <c r="BK104" s="33"/>
    </row>
    <row r="105" spans="1:76" ht="16.5" x14ac:dyDescent="0.2">
      <c r="A105" s="14">
        <v>11</v>
      </c>
      <c r="B105" s="14">
        <v>5</v>
      </c>
      <c r="C105" s="14">
        <f>I105*INDEX(属性规划!$V$5:$V$17,装备数值!$A105)</f>
        <v>0</v>
      </c>
      <c r="D105" s="14">
        <f>J105*INDEX(属性规划!$V$5:$V$17,装备数值!$A105)</f>
        <v>333000</v>
      </c>
      <c r="E105" s="14">
        <f>K105*INDEX(属性规划!$V$5:$V$17,装备数值!$A105)</f>
        <v>11100</v>
      </c>
      <c r="F105" s="14">
        <f>L105*INDEX(属性规划!$V$5:$V$17,装备数值!$A105)</f>
        <v>0</v>
      </c>
      <c r="G105" s="14">
        <f>M105*INDEX(属性规划!$V$5:$V$17,装备数值!$A105)</f>
        <v>0</v>
      </c>
      <c r="I105" s="14">
        <f>INT(INDEX(属性规划!$T$5:$T$17,装备数值!$A105)*INDEX(I$5:I$12,$B105)*I$1)</f>
        <v>0</v>
      </c>
      <c r="J105" s="14">
        <f>INT(INDEX(属性规划!$T$5:$T$17,装备数值!$A105)*INDEX(J$5:J$12,$B105)*J$1)</f>
        <v>1110</v>
      </c>
      <c r="K105" s="14">
        <f>INT(INDEX(属性规划!$T$5:$T$17,装备数值!$A105)*INDEX(K$5:K$12,$B105)*K$1)</f>
        <v>37</v>
      </c>
      <c r="L105" s="14">
        <f>INT(INDEX(属性规划!$T$5:$T$17,装备数值!$A105)*INDEX(L$5:L$12,$B105)*L$1)</f>
        <v>0</v>
      </c>
      <c r="M105" s="14">
        <f>INT(INDEX(属性规划!$T$5:$T$17,装备数值!$A105)*INDEX(M$5:M$12,$B105)*M$1)</f>
        <v>0</v>
      </c>
      <c r="X105" s="14">
        <f>INT(INDEX(属性规划!$U$4:$U$17,装备数值!$A105+1)*INDEX(X$5:X$12,$B105)*X$1)</f>
        <v>0</v>
      </c>
      <c r="Y105" s="14">
        <f>INT(INDEX(属性规划!$U$4:$U$17,装备数值!$A105+1)*INDEX(Y$5:Y$12,$B105)*Y$1)</f>
        <v>0</v>
      </c>
      <c r="Z105" s="14">
        <f>INT(INDEX(属性规划!$U$4:$U$17,装备数值!$A105+1)*INDEX(Z$5:Z$12,$B105)*Z$1)</f>
        <v>225</v>
      </c>
      <c r="AA105" s="14">
        <f>INT(INDEX(属性规划!$U$4:$U$17,装备数值!$A105+1)*INDEX(AA$5:AA$12,$B105)*AA$1)</f>
        <v>0</v>
      </c>
      <c r="AB105" s="14">
        <f>INT(INDEX(属性规划!$U$4:$U$17,装备数值!$A105+1)*INDEX(AB$5:AB$12,$B105)*AB$1)</f>
        <v>0</v>
      </c>
      <c r="AC105" s="14">
        <f>INT(INDEX(属性规划!$U$4:$U$17,装备数值!$A105+1)*INDEX(AC$5:AC$12,$B105)*AC$1)</f>
        <v>0</v>
      </c>
      <c r="AD105" s="14">
        <f>INT(INDEX(属性规划!$U$4:$U$17,装备数值!$A105+1)*INDEX(AD$5:AD$12,$B105)*AD$1)</f>
        <v>225</v>
      </c>
      <c r="AE105" s="14">
        <f>INT(INDEX(属性规划!$U$4:$U$17,装备数值!$A105+1)*INDEX(AE$5:AE$12,$B105)*AE$1)</f>
        <v>225</v>
      </c>
      <c r="AF105" s="14">
        <f>INT(INDEX(属性规划!$U$4:$U$17,装备数值!$A105+1)*INDEX(AF$5:AF$12,$B105)*AF$1)</f>
        <v>0</v>
      </c>
      <c r="AG105" s="14">
        <f>INT(INDEX(属性规划!$U$4:$U$17,装备数值!$A105+1)*INDEX(AG$5:AG$12,$B105)*AG$1)</f>
        <v>0</v>
      </c>
      <c r="AH105" s="14">
        <f>INT(INDEX(属性规划!$U$4:$U$17,装备数值!$A105+1)*INDEX(AH$5:AH$12,$B105)*AH$1)</f>
        <v>0</v>
      </c>
      <c r="AN105" s="14">
        <v>88</v>
      </c>
      <c r="AO105" s="14">
        <v>880</v>
      </c>
      <c r="AP105" s="14">
        <v>10</v>
      </c>
      <c r="AQ105" s="18">
        <v>0.2</v>
      </c>
      <c r="AR105" s="14">
        <f t="shared" si="20"/>
        <v>56320</v>
      </c>
      <c r="AS105" s="14">
        <f t="shared" si="21"/>
        <v>422400</v>
      </c>
      <c r="AT105" s="14">
        <f t="shared" si="22"/>
        <v>28160</v>
      </c>
      <c r="AU105" s="14">
        <f t="shared" si="23"/>
        <v>563200</v>
      </c>
      <c r="AV105" s="14">
        <f t="shared" si="24"/>
        <v>11088</v>
      </c>
      <c r="AW105" s="14">
        <f t="shared" si="25"/>
        <v>2666400</v>
      </c>
      <c r="AY105" s="19"/>
      <c r="AZ105" s="19"/>
      <c r="BA105" s="19"/>
      <c r="BB105" s="19"/>
      <c r="BK105" s="33"/>
    </row>
    <row r="106" spans="1:76" ht="16.5" x14ac:dyDescent="0.2">
      <c r="A106" s="14">
        <v>11</v>
      </c>
      <c r="B106" s="14">
        <v>6</v>
      </c>
      <c r="C106" s="14">
        <f>I106*INDEX(属性规划!$V$5:$V$17,装备数值!$A106)</f>
        <v>0</v>
      </c>
      <c r="D106" s="14">
        <f>J106*INDEX(属性规划!$V$5:$V$17,装备数值!$A106)</f>
        <v>0</v>
      </c>
      <c r="E106" s="14">
        <f>K106*INDEX(属性规划!$V$5:$V$17,装备数值!$A106)</f>
        <v>16500</v>
      </c>
      <c r="F106" s="14">
        <f>L106*INDEX(属性规划!$V$5:$V$17,装备数值!$A106)</f>
        <v>0</v>
      </c>
      <c r="G106" s="14">
        <f>M106*INDEX(属性规划!$V$5:$V$17,装备数值!$A106)</f>
        <v>6600</v>
      </c>
      <c r="I106" s="14">
        <f>INT(INDEX(属性规划!$T$5:$T$17,装备数值!$A106)*INDEX(I$5:I$12,$B106)*I$1)</f>
        <v>0</v>
      </c>
      <c r="J106" s="14">
        <f>INT(INDEX(属性规划!$T$5:$T$17,装备数值!$A106)*INDEX(J$5:J$12,$B106)*J$1)</f>
        <v>0</v>
      </c>
      <c r="K106" s="14">
        <f>INT(INDEX(属性规划!$T$5:$T$17,装备数值!$A106)*INDEX(K$5:K$12,$B106)*K$1)</f>
        <v>55</v>
      </c>
      <c r="L106" s="14">
        <f>INT(INDEX(属性规划!$T$5:$T$17,装备数值!$A106)*INDEX(L$5:L$12,$B106)*L$1)</f>
        <v>0</v>
      </c>
      <c r="M106" s="14">
        <f>INT(INDEX(属性规划!$T$5:$T$17,装备数值!$A106)*INDEX(M$5:M$12,$B106)*M$1)</f>
        <v>22</v>
      </c>
      <c r="X106" s="14">
        <f>INT(INDEX(属性规划!$U$4:$U$17,装备数值!$A106+1)*INDEX(X$5:X$12,$B106)*X$1)</f>
        <v>0</v>
      </c>
      <c r="Y106" s="14">
        <f>INT(INDEX(属性规划!$U$4:$U$17,装备数值!$A106+1)*INDEX(Y$5:Y$12,$B106)*Y$1)</f>
        <v>0</v>
      </c>
      <c r="Z106" s="14">
        <f>INT(INDEX(属性规划!$U$4:$U$17,装备数值!$A106+1)*INDEX(Z$5:Z$12,$B106)*Z$1)</f>
        <v>0</v>
      </c>
      <c r="AA106" s="14">
        <f>INT(INDEX(属性规划!$U$4:$U$17,装备数值!$A106+1)*INDEX(AA$5:AA$12,$B106)*AA$1)</f>
        <v>0</v>
      </c>
      <c r="AB106" s="14">
        <f>INT(INDEX(属性规划!$U$4:$U$17,装备数值!$A106+1)*INDEX(AB$5:AB$12,$B106)*AB$1)</f>
        <v>90</v>
      </c>
      <c r="AC106" s="14">
        <f>INT(INDEX(属性规划!$U$4:$U$17,装备数值!$A106+1)*INDEX(AC$5:AC$12,$B106)*AC$1)</f>
        <v>0</v>
      </c>
      <c r="AD106" s="14">
        <f>INT(INDEX(属性规划!$U$4:$U$17,装备数值!$A106+1)*INDEX(AD$5:AD$12,$B106)*AD$1)</f>
        <v>225</v>
      </c>
      <c r="AE106" s="14">
        <f>INT(INDEX(属性规划!$U$4:$U$17,装备数值!$A106+1)*INDEX(AE$5:AE$12,$B106)*AE$1)</f>
        <v>0</v>
      </c>
      <c r="AF106" s="14">
        <f>INT(INDEX(属性规划!$U$4:$U$17,装备数值!$A106+1)*INDEX(AF$5:AF$12,$B106)*AF$1)</f>
        <v>225</v>
      </c>
      <c r="AG106" s="14">
        <f>INT(INDEX(属性规划!$U$4:$U$17,装备数值!$A106+1)*INDEX(AG$5:AG$12,$B106)*AG$1)</f>
        <v>0</v>
      </c>
      <c r="AH106" s="14">
        <f>INT(INDEX(属性规划!$U$4:$U$17,装备数值!$A106+1)*INDEX(AH$5:AH$12,$B106)*AH$1)</f>
        <v>0</v>
      </c>
      <c r="AN106" s="14">
        <v>89</v>
      </c>
      <c r="AO106" s="14">
        <v>890</v>
      </c>
      <c r="AP106" s="14">
        <v>10</v>
      </c>
      <c r="AQ106" s="18">
        <v>0.2</v>
      </c>
      <c r="AR106" s="14">
        <f t="shared" si="20"/>
        <v>56960</v>
      </c>
      <c r="AS106" s="14">
        <f t="shared" si="21"/>
        <v>427200</v>
      </c>
      <c r="AT106" s="14">
        <f t="shared" si="22"/>
        <v>28480</v>
      </c>
      <c r="AU106" s="14">
        <f t="shared" si="23"/>
        <v>569600</v>
      </c>
      <c r="AV106" s="14">
        <f t="shared" si="24"/>
        <v>11214</v>
      </c>
      <c r="AW106" s="14">
        <f t="shared" si="25"/>
        <v>2696700</v>
      </c>
      <c r="AY106" s="19"/>
      <c r="AZ106" s="19"/>
      <c r="BA106" s="19"/>
      <c r="BB106" s="19"/>
    </row>
    <row r="107" spans="1:76" ht="16.5" x14ac:dyDescent="0.2">
      <c r="A107" s="14">
        <v>11</v>
      </c>
      <c r="B107" s="14">
        <v>7</v>
      </c>
      <c r="C107" s="14">
        <f>I107*INDEX(属性规划!$V$5:$V$17,装备数值!$A107)</f>
        <v>27600</v>
      </c>
      <c r="D107" s="14">
        <f>J107*INDEX(属性规划!$V$5:$V$17,装备数值!$A107)</f>
        <v>0</v>
      </c>
      <c r="E107" s="14">
        <f>K107*INDEX(属性规划!$V$5:$V$17,装备数值!$A107)</f>
        <v>22200</v>
      </c>
      <c r="F107" s="14">
        <f>L107*INDEX(属性规划!$V$5:$V$17,装备数值!$A107)</f>
        <v>0</v>
      </c>
      <c r="G107" s="14">
        <f>M107*INDEX(属性规划!$V$5:$V$17,装备数值!$A107)</f>
        <v>0</v>
      </c>
      <c r="I107" s="14">
        <f>INT(INDEX(属性规划!$T$5:$T$17,装备数值!$A107)*INDEX(I$5:I$12,$B107)*I$1)</f>
        <v>92</v>
      </c>
      <c r="J107" s="14">
        <f>INT(INDEX(属性规划!$T$5:$T$17,装备数值!$A107)*INDEX(J$5:J$12,$B107)*J$1)</f>
        <v>0</v>
      </c>
      <c r="K107" s="14">
        <f>INT(INDEX(属性规划!$T$5:$T$17,装备数值!$A107)*INDEX(K$5:K$12,$B107)*K$1)</f>
        <v>74</v>
      </c>
      <c r="L107" s="14">
        <f>INT(INDEX(属性规划!$T$5:$T$17,装备数值!$A107)*INDEX(L$5:L$12,$B107)*L$1)</f>
        <v>0</v>
      </c>
      <c r="M107" s="14">
        <f>INT(INDEX(属性规划!$T$5:$T$17,装备数值!$A107)*INDEX(M$5:M$12,$B107)*M$1)</f>
        <v>0</v>
      </c>
      <c r="X107" s="14">
        <f>INT(INDEX(属性规划!$U$4:$U$17,装备数值!$A107+1)*INDEX(X$5:X$12,$B107)*X$1)</f>
        <v>450</v>
      </c>
      <c r="Y107" s="14">
        <f>INT(INDEX(属性规划!$U$4:$U$17,装备数值!$A107+1)*INDEX(Y$5:Y$12,$B107)*Y$1)</f>
        <v>3375</v>
      </c>
      <c r="Z107" s="14">
        <f>INT(INDEX(属性规划!$U$4:$U$17,装备数值!$A107+1)*INDEX(Z$5:Z$12,$B107)*Z$1)</f>
        <v>0</v>
      </c>
      <c r="AA107" s="14">
        <f>INT(INDEX(属性规划!$U$4:$U$17,装备数值!$A107+1)*INDEX(AA$5:AA$12,$B107)*AA$1)</f>
        <v>0</v>
      </c>
      <c r="AB107" s="14">
        <f>INT(INDEX(属性规划!$U$4:$U$17,装备数值!$A107+1)*INDEX(AB$5:AB$12,$B107)*AB$1)</f>
        <v>0</v>
      </c>
      <c r="AC107" s="14">
        <f>INT(INDEX(属性规划!$U$4:$U$17,装备数值!$A107+1)*INDEX(AC$5:AC$12,$B107)*AC$1)</f>
        <v>0</v>
      </c>
      <c r="AD107" s="14">
        <f>INT(INDEX(属性规划!$U$4:$U$17,装备数值!$A107+1)*INDEX(AD$5:AD$12,$B107)*AD$1)</f>
        <v>0</v>
      </c>
      <c r="AE107" s="14">
        <f>INT(INDEX(属性规划!$U$4:$U$17,装备数值!$A107+1)*INDEX(AE$5:AE$12,$B107)*AE$1)</f>
        <v>0</v>
      </c>
      <c r="AF107" s="14">
        <f>INT(INDEX(属性规划!$U$4:$U$17,装备数值!$A107+1)*INDEX(AF$5:AF$12,$B107)*AF$1)</f>
        <v>0</v>
      </c>
      <c r="AG107" s="14">
        <f>INT(INDEX(属性规划!$U$4:$U$17,装备数值!$A107+1)*INDEX(AG$5:AG$12,$B107)*AG$1)</f>
        <v>2</v>
      </c>
      <c r="AH107" s="14">
        <f>INT(INDEX(属性规划!$U$4:$U$17,装备数值!$A107+1)*INDEX(AH$5:AH$12,$B107)*AH$1)</f>
        <v>0</v>
      </c>
      <c r="AN107" s="14">
        <v>90</v>
      </c>
      <c r="AO107" s="14">
        <v>900</v>
      </c>
      <c r="AP107" s="14">
        <v>11</v>
      </c>
      <c r="AQ107" s="18">
        <v>0.2</v>
      </c>
      <c r="AR107" s="14">
        <f t="shared" si="20"/>
        <v>66420</v>
      </c>
      <c r="AS107" s="14">
        <f t="shared" si="21"/>
        <v>499500</v>
      </c>
      <c r="AT107" s="14">
        <f t="shared" si="22"/>
        <v>33120</v>
      </c>
      <c r="AU107" s="14">
        <f t="shared" si="23"/>
        <v>666000</v>
      </c>
      <c r="AV107" s="14">
        <f t="shared" si="24"/>
        <v>13140</v>
      </c>
      <c r="AW107" s="14">
        <f t="shared" si="25"/>
        <v>3149100</v>
      </c>
      <c r="AY107" s="19"/>
      <c r="AZ107" s="19"/>
      <c r="BA107" s="19"/>
      <c r="BB107" s="19"/>
    </row>
    <row r="108" spans="1:76" ht="16.5" x14ac:dyDescent="0.2">
      <c r="A108" s="14">
        <v>11</v>
      </c>
      <c r="B108" s="14">
        <v>8</v>
      </c>
      <c r="C108" s="14">
        <f>I108*INDEX(属性规划!$V$5:$V$17,装备数值!$A108)</f>
        <v>27600</v>
      </c>
      <c r="D108" s="14">
        <f>J108*INDEX(属性规划!$V$5:$V$17,装备数值!$A108)</f>
        <v>0</v>
      </c>
      <c r="E108" s="14">
        <f>K108*INDEX(属性规划!$V$5:$V$17,装备数值!$A108)</f>
        <v>0</v>
      </c>
      <c r="F108" s="14">
        <f>L108*INDEX(属性规划!$V$5:$V$17,装备数值!$A108)</f>
        <v>0</v>
      </c>
      <c r="G108" s="14">
        <f>M108*INDEX(属性规划!$V$5:$V$17,装备数值!$A108)</f>
        <v>8700</v>
      </c>
      <c r="I108" s="14">
        <f>INT(INDEX(属性规划!$T$5:$T$17,装备数值!$A108)*INDEX(I$5:I$12,$B108)*I$1)</f>
        <v>92</v>
      </c>
      <c r="J108" s="14">
        <f>INT(INDEX(属性规划!$T$5:$T$17,装备数值!$A108)*INDEX(J$5:J$12,$B108)*J$1)</f>
        <v>0</v>
      </c>
      <c r="K108" s="14">
        <f>INT(INDEX(属性规划!$T$5:$T$17,装备数值!$A108)*INDEX(K$5:K$12,$B108)*K$1)</f>
        <v>0</v>
      </c>
      <c r="L108" s="14">
        <f>INT(INDEX(属性规划!$T$5:$T$17,装备数值!$A108)*INDEX(L$5:L$12,$B108)*L$1)</f>
        <v>0</v>
      </c>
      <c r="M108" s="14">
        <f>INT(INDEX(属性规划!$T$5:$T$17,装备数值!$A108)*INDEX(M$5:M$12,$B108)*M$1)</f>
        <v>29</v>
      </c>
      <c r="X108" s="14">
        <f>INT(INDEX(属性规划!$U$4:$U$17,装备数值!$A108+1)*INDEX(X$5:X$12,$B108)*X$1)</f>
        <v>450</v>
      </c>
      <c r="Y108" s="14">
        <f>INT(INDEX(属性规划!$U$4:$U$17,装备数值!$A108+1)*INDEX(Y$5:Y$12,$B108)*Y$1)</f>
        <v>0</v>
      </c>
      <c r="Z108" s="14">
        <f>INT(INDEX(属性规划!$U$4:$U$17,装备数值!$A108+1)*INDEX(Z$5:Z$12,$B108)*Z$1)</f>
        <v>0</v>
      </c>
      <c r="AA108" s="14">
        <f>INT(INDEX(属性规划!$U$4:$U$17,装备数值!$A108+1)*INDEX(AA$5:AA$12,$B108)*AA$1)</f>
        <v>4500</v>
      </c>
      <c r="AB108" s="14">
        <f>INT(INDEX(属性规划!$U$4:$U$17,装备数值!$A108+1)*INDEX(AB$5:AB$12,$B108)*AB$1)</f>
        <v>0</v>
      </c>
      <c r="AC108" s="14">
        <f>INT(INDEX(属性规划!$U$4:$U$17,装备数值!$A108+1)*INDEX(AC$5:AC$12,$B108)*AC$1)</f>
        <v>0</v>
      </c>
      <c r="AD108" s="14">
        <f>INT(INDEX(属性规划!$U$4:$U$17,装备数值!$A108+1)*INDEX(AD$5:AD$12,$B108)*AD$1)</f>
        <v>0</v>
      </c>
      <c r="AE108" s="14">
        <f>INT(INDEX(属性规划!$U$4:$U$17,装备数值!$A108+1)*INDEX(AE$5:AE$12,$B108)*AE$1)</f>
        <v>0</v>
      </c>
      <c r="AF108" s="14">
        <f>INT(INDEX(属性规划!$U$4:$U$17,装备数值!$A108+1)*INDEX(AF$5:AF$12,$B108)*AF$1)</f>
        <v>0</v>
      </c>
      <c r="AG108" s="14">
        <f>INT(INDEX(属性规划!$U$4:$U$17,装备数值!$A108+1)*INDEX(AG$5:AG$12,$B108)*AG$1)</f>
        <v>0</v>
      </c>
      <c r="AH108" s="14">
        <f>INT(INDEX(属性规划!$U$4:$U$17,装备数值!$A108+1)*INDEX(AH$5:AH$12,$B108)*AH$1)</f>
        <v>2</v>
      </c>
      <c r="AN108" s="14">
        <v>91</v>
      </c>
      <c r="AO108" s="14">
        <v>910</v>
      </c>
      <c r="AP108" s="14">
        <v>11</v>
      </c>
      <c r="AQ108" s="18">
        <v>0.2</v>
      </c>
      <c r="AR108" s="14">
        <f t="shared" si="20"/>
        <v>67158</v>
      </c>
      <c r="AS108" s="14">
        <f t="shared" si="21"/>
        <v>505050</v>
      </c>
      <c r="AT108" s="14">
        <f t="shared" si="22"/>
        <v>33488</v>
      </c>
      <c r="AU108" s="14">
        <f t="shared" si="23"/>
        <v>673400</v>
      </c>
      <c r="AV108" s="14">
        <f t="shared" si="24"/>
        <v>13286</v>
      </c>
      <c r="AW108" s="14">
        <f t="shared" si="25"/>
        <v>3184090</v>
      </c>
      <c r="AY108" s="19"/>
      <c r="AZ108" s="19"/>
      <c r="BA108" s="19"/>
      <c r="BB108" s="19"/>
    </row>
    <row r="109" spans="1:76" ht="16.5" x14ac:dyDescent="0.2">
      <c r="A109" s="14">
        <v>12</v>
      </c>
      <c r="B109" s="14">
        <v>1</v>
      </c>
      <c r="C109" s="14">
        <f>I109*INDEX(属性规划!$V$5:$V$17,装备数值!$A109)</f>
        <v>73500</v>
      </c>
      <c r="D109" s="14">
        <f>J109*INDEX(属性规划!$V$5:$V$17,装备数值!$A109)</f>
        <v>220500</v>
      </c>
      <c r="E109" s="14">
        <f>K109*INDEX(属性规划!$V$5:$V$17,装备数值!$A109)</f>
        <v>0</v>
      </c>
      <c r="F109" s="14">
        <f>L109*INDEX(属性规划!$V$5:$V$17,装备数值!$A109)</f>
        <v>0</v>
      </c>
      <c r="G109" s="14">
        <f>M109*INDEX(属性规划!$V$5:$V$17,装备数值!$A109)</f>
        <v>0</v>
      </c>
      <c r="I109" s="14">
        <f>INT(INDEX(属性规划!$T$5:$T$17,装备数值!$A109)*INDEX(I$5:I$12,$B109)*I$1)</f>
        <v>210</v>
      </c>
      <c r="J109" s="14">
        <f>INT(INDEX(属性规划!$T$5:$T$17,装备数值!$A109)*INDEX(J$5:J$12,$B109)*J$1)</f>
        <v>630</v>
      </c>
      <c r="K109" s="14">
        <f>INT(INDEX(属性规划!$T$5:$T$17,装备数值!$A109)*INDEX(K$5:K$12,$B109)*K$1)</f>
        <v>0</v>
      </c>
      <c r="L109" s="14">
        <f>INT(INDEX(属性规划!$T$5:$T$17,装备数值!$A109)*INDEX(L$5:L$12,$B109)*L$1)</f>
        <v>0</v>
      </c>
      <c r="M109" s="14">
        <f>INT(INDEX(属性规划!$T$5:$T$17,装备数值!$A109)*INDEX(M$5:M$12,$B109)*M$1)</f>
        <v>0</v>
      </c>
      <c r="X109" s="14">
        <f>INT(INDEX(属性规划!$U$4:$U$17,装备数值!$A109+1)*INDEX(X$5:X$12,$B109)*X$1)</f>
        <v>0</v>
      </c>
      <c r="Y109" s="14">
        <f>INT(INDEX(属性规划!$U$4:$U$17,装备数值!$A109+1)*INDEX(Y$5:Y$12,$B109)*Y$1)</f>
        <v>0</v>
      </c>
      <c r="Z109" s="14">
        <f>INT(INDEX(属性规划!$U$4:$U$17,装备数值!$A109+1)*INDEX(Z$5:Z$12,$B109)*Z$1)</f>
        <v>0</v>
      </c>
      <c r="AA109" s="14">
        <f>INT(INDEX(属性规划!$U$4:$U$17,装备数值!$A109+1)*INDEX(AA$5:AA$12,$B109)*AA$1)</f>
        <v>5000</v>
      </c>
      <c r="AB109" s="14">
        <f>INT(INDEX(属性规划!$U$4:$U$17,装备数值!$A109+1)*INDEX(AB$5:AB$12,$B109)*AB$1)</f>
        <v>0</v>
      </c>
      <c r="AC109" s="14">
        <f>INT(INDEX(属性规划!$U$4:$U$17,装备数值!$A109+1)*INDEX(AC$5:AC$12,$B109)*AC$1)</f>
        <v>250</v>
      </c>
      <c r="AD109" s="14">
        <f>INT(INDEX(属性规划!$U$4:$U$17,装备数值!$A109+1)*INDEX(AD$5:AD$12,$B109)*AD$1)</f>
        <v>0</v>
      </c>
      <c r="AE109" s="14">
        <f>INT(INDEX(属性规划!$U$4:$U$17,装备数值!$A109+1)*INDEX(AE$5:AE$12,$B109)*AE$1)</f>
        <v>250</v>
      </c>
      <c r="AF109" s="14">
        <f>INT(INDEX(属性规划!$U$4:$U$17,装备数值!$A109+1)*INDEX(AF$5:AF$12,$B109)*AF$1)</f>
        <v>0</v>
      </c>
      <c r="AG109" s="14">
        <f>INT(INDEX(属性规划!$U$4:$U$17,装备数值!$A109+1)*INDEX(AG$5:AG$12,$B109)*AG$1)</f>
        <v>0</v>
      </c>
      <c r="AH109" s="14">
        <f>INT(INDEX(属性规划!$U$4:$U$17,装备数值!$A109+1)*INDEX(AH$5:AH$12,$B109)*AH$1)</f>
        <v>0</v>
      </c>
      <c r="AN109" s="14">
        <v>92</v>
      </c>
      <c r="AO109" s="14">
        <v>920</v>
      </c>
      <c r="AP109" s="14">
        <v>11</v>
      </c>
      <c r="AQ109" s="18">
        <v>0.2</v>
      </c>
      <c r="AR109" s="14">
        <f t="shared" si="20"/>
        <v>67896</v>
      </c>
      <c r="AS109" s="14">
        <f t="shared" si="21"/>
        <v>510600</v>
      </c>
      <c r="AT109" s="14">
        <f t="shared" si="22"/>
        <v>33856</v>
      </c>
      <c r="AU109" s="14">
        <f t="shared" si="23"/>
        <v>680800</v>
      </c>
      <c r="AV109" s="14">
        <f t="shared" si="24"/>
        <v>13432</v>
      </c>
      <c r="AW109" s="14">
        <f t="shared" si="25"/>
        <v>3219080</v>
      </c>
      <c r="AY109" s="19"/>
      <c r="AZ109" s="19"/>
      <c r="BA109" s="19"/>
      <c r="BB109" s="19"/>
    </row>
    <row r="110" spans="1:76" ht="16.5" x14ac:dyDescent="0.2">
      <c r="A110" s="14">
        <v>12</v>
      </c>
      <c r="B110" s="14">
        <v>2</v>
      </c>
      <c r="C110" s="14">
        <f>I110*INDEX(属性规划!$V$5:$V$17,装备数值!$A110)</f>
        <v>0</v>
      </c>
      <c r="D110" s="14">
        <f>J110*INDEX(属性规划!$V$5:$V$17,装备数值!$A110)</f>
        <v>0</v>
      </c>
      <c r="E110" s="14">
        <f>K110*INDEX(属性规划!$V$5:$V$17,装备数值!$A110)</f>
        <v>7350</v>
      </c>
      <c r="F110" s="14">
        <f>L110*INDEX(属性规划!$V$5:$V$17,装备数值!$A110)</f>
        <v>735000</v>
      </c>
      <c r="G110" s="14">
        <f>M110*INDEX(属性规划!$V$5:$V$17,装备数值!$A110)</f>
        <v>0</v>
      </c>
      <c r="I110" s="14">
        <f>INT(INDEX(属性规划!$T$5:$T$17,装备数值!$A110)*INDEX(I$5:I$12,$B110)*I$1)</f>
        <v>0</v>
      </c>
      <c r="J110" s="14">
        <f>INT(INDEX(属性规划!$T$5:$T$17,装备数值!$A110)*INDEX(J$5:J$12,$B110)*J$1)</f>
        <v>0</v>
      </c>
      <c r="K110" s="14">
        <f>INT(INDEX(属性规划!$T$5:$T$17,装备数值!$A110)*INDEX(K$5:K$12,$B110)*K$1)</f>
        <v>21</v>
      </c>
      <c r="L110" s="14">
        <f>INT(INDEX(属性规划!$T$5:$T$17,装备数值!$A110)*INDEX(L$5:L$12,$B110)*L$1)</f>
        <v>2100</v>
      </c>
      <c r="M110" s="14">
        <f>INT(INDEX(属性规划!$T$5:$T$17,装备数值!$A110)*INDEX(M$5:M$12,$B110)*M$1)</f>
        <v>0</v>
      </c>
      <c r="X110" s="14">
        <f>INT(INDEX(属性规划!$U$4:$U$17,装备数值!$A110+1)*INDEX(X$5:X$12,$B110)*X$1)</f>
        <v>0</v>
      </c>
      <c r="Y110" s="14">
        <f>INT(INDEX(属性规划!$U$4:$U$17,装备数值!$A110+1)*INDEX(Y$5:Y$12,$B110)*Y$1)</f>
        <v>3750</v>
      </c>
      <c r="Z110" s="14">
        <f>INT(INDEX(属性规划!$U$4:$U$17,装备数值!$A110+1)*INDEX(Z$5:Z$12,$B110)*Z$1)</f>
        <v>0</v>
      </c>
      <c r="AA110" s="14">
        <f>INT(INDEX(属性规划!$U$4:$U$17,装备数值!$A110+1)*INDEX(AA$5:AA$12,$B110)*AA$1)</f>
        <v>0</v>
      </c>
      <c r="AB110" s="14">
        <f>INT(INDEX(属性规划!$U$4:$U$17,装备数值!$A110+1)*INDEX(AB$5:AB$12,$B110)*AB$1)</f>
        <v>0</v>
      </c>
      <c r="AC110" s="14">
        <f>INT(INDEX(属性规划!$U$4:$U$17,装备数值!$A110+1)*INDEX(AC$5:AC$12,$B110)*AC$1)</f>
        <v>250</v>
      </c>
      <c r="AD110" s="14">
        <f>INT(INDEX(属性规划!$U$4:$U$17,装备数值!$A110+1)*INDEX(AD$5:AD$12,$B110)*AD$1)</f>
        <v>0</v>
      </c>
      <c r="AE110" s="14">
        <f>INT(INDEX(属性规划!$U$4:$U$17,装备数值!$A110+1)*INDEX(AE$5:AE$12,$B110)*AE$1)</f>
        <v>0</v>
      </c>
      <c r="AF110" s="14">
        <f>INT(INDEX(属性规划!$U$4:$U$17,装备数值!$A110+1)*INDEX(AF$5:AF$12,$B110)*AF$1)</f>
        <v>250</v>
      </c>
      <c r="AG110" s="14">
        <f>INT(INDEX(属性规划!$U$4:$U$17,装备数值!$A110+1)*INDEX(AG$5:AG$12,$B110)*AG$1)</f>
        <v>0</v>
      </c>
      <c r="AH110" s="14">
        <f>INT(INDEX(属性规划!$U$4:$U$17,装备数值!$A110+1)*INDEX(AH$5:AH$12,$B110)*AH$1)</f>
        <v>0</v>
      </c>
      <c r="AN110" s="14">
        <v>93</v>
      </c>
      <c r="AO110" s="14">
        <v>930</v>
      </c>
      <c r="AP110" s="14">
        <v>11</v>
      </c>
      <c r="AQ110" s="18">
        <v>0.2</v>
      </c>
      <c r="AR110" s="14">
        <f t="shared" si="20"/>
        <v>68634</v>
      </c>
      <c r="AS110" s="14">
        <f t="shared" si="21"/>
        <v>516150</v>
      </c>
      <c r="AT110" s="14">
        <f t="shared" si="22"/>
        <v>34224</v>
      </c>
      <c r="AU110" s="14">
        <f t="shared" si="23"/>
        <v>688200</v>
      </c>
      <c r="AV110" s="14">
        <f t="shared" si="24"/>
        <v>13578</v>
      </c>
      <c r="AW110" s="14">
        <f t="shared" si="25"/>
        <v>3254070</v>
      </c>
      <c r="AY110" s="19"/>
      <c r="AZ110" s="19"/>
      <c r="BA110" s="19"/>
      <c r="BB110" s="19"/>
    </row>
    <row r="111" spans="1:76" ht="16.5" x14ac:dyDescent="0.2">
      <c r="A111" s="14">
        <v>12</v>
      </c>
      <c r="B111" s="14">
        <v>3</v>
      </c>
      <c r="C111" s="14">
        <f>I111*INDEX(属性规划!$V$5:$V$17,装备数值!$A111)</f>
        <v>0</v>
      </c>
      <c r="D111" s="14">
        <f>J111*INDEX(属性规划!$V$5:$V$17,装备数值!$A111)</f>
        <v>0</v>
      </c>
      <c r="E111" s="14">
        <f>K111*INDEX(属性规划!$V$5:$V$17,装备数值!$A111)</f>
        <v>0</v>
      </c>
      <c r="F111" s="14">
        <f>L111*INDEX(属性规划!$V$5:$V$17,装备数值!$A111)</f>
        <v>441000</v>
      </c>
      <c r="G111" s="14">
        <f>M111*INDEX(属性规划!$V$5:$V$17,装备数值!$A111)</f>
        <v>8750</v>
      </c>
      <c r="I111" s="14">
        <f>INT(INDEX(属性规划!$T$5:$T$17,装备数值!$A111)*INDEX(I$5:I$12,$B111)*I$1)</f>
        <v>0</v>
      </c>
      <c r="J111" s="14">
        <f>INT(INDEX(属性规划!$T$5:$T$17,装备数值!$A111)*INDEX(J$5:J$12,$B111)*J$1)</f>
        <v>0</v>
      </c>
      <c r="K111" s="14">
        <f>INT(INDEX(属性规划!$T$5:$T$17,装备数值!$A111)*INDEX(K$5:K$12,$B111)*K$1)</f>
        <v>0</v>
      </c>
      <c r="L111" s="14">
        <f>INT(INDEX(属性规划!$T$5:$T$17,装备数值!$A111)*INDEX(L$5:L$12,$B111)*L$1)</f>
        <v>1260</v>
      </c>
      <c r="M111" s="14">
        <f>INT(INDEX(属性规划!$T$5:$T$17,装备数值!$A111)*INDEX(M$5:M$12,$B111)*M$1)</f>
        <v>25</v>
      </c>
      <c r="X111" s="14">
        <f>INT(INDEX(属性规划!$U$4:$U$17,装备数值!$A111+1)*INDEX(X$5:X$12,$B111)*X$1)</f>
        <v>0</v>
      </c>
      <c r="Y111" s="14">
        <f>INT(INDEX(属性规划!$U$4:$U$17,装备数值!$A111+1)*INDEX(Y$5:Y$12,$B111)*Y$1)</f>
        <v>0</v>
      </c>
      <c r="Z111" s="14">
        <f>INT(INDEX(属性规划!$U$4:$U$17,装备数值!$A111+1)*INDEX(Z$5:Z$12,$B111)*Z$1)</f>
        <v>250</v>
      </c>
      <c r="AA111" s="14">
        <f>INT(INDEX(属性规划!$U$4:$U$17,装备数值!$A111+1)*INDEX(AA$5:AA$12,$B111)*AA$1)</f>
        <v>0</v>
      </c>
      <c r="AB111" s="14">
        <f>INT(INDEX(属性规划!$U$4:$U$17,装备数值!$A111+1)*INDEX(AB$5:AB$12,$B111)*AB$1)</f>
        <v>0</v>
      </c>
      <c r="AC111" s="14">
        <f>INT(INDEX(属性规划!$U$4:$U$17,装备数值!$A111+1)*INDEX(AC$5:AC$12,$B111)*AC$1)</f>
        <v>250</v>
      </c>
      <c r="AD111" s="14">
        <f>INT(INDEX(属性规划!$U$4:$U$17,装备数值!$A111+1)*INDEX(AD$5:AD$12,$B111)*AD$1)</f>
        <v>250</v>
      </c>
      <c r="AE111" s="14">
        <f>INT(INDEX(属性规划!$U$4:$U$17,装备数值!$A111+1)*INDEX(AE$5:AE$12,$B111)*AE$1)</f>
        <v>0</v>
      </c>
      <c r="AF111" s="14">
        <f>INT(INDEX(属性规划!$U$4:$U$17,装备数值!$A111+1)*INDEX(AF$5:AF$12,$B111)*AF$1)</f>
        <v>0</v>
      </c>
      <c r="AG111" s="14">
        <f>INT(INDEX(属性规划!$U$4:$U$17,装备数值!$A111+1)*INDEX(AG$5:AG$12,$B111)*AG$1)</f>
        <v>0</v>
      </c>
      <c r="AH111" s="14">
        <f>INT(INDEX(属性规划!$U$4:$U$17,装备数值!$A111+1)*INDEX(AH$5:AH$12,$B111)*AH$1)</f>
        <v>0</v>
      </c>
      <c r="AN111" s="14">
        <v>94</v>
      </c>
      <c r="AO111" s="14">
        <v>940</v>
      </c>
      <c r="AP111" s="14">
        <v>11</v>
      </c>
      <c r="AQ111" s="18">
        <v>0.2</v>
      </c>
      <c r="AR111" s="14">
        <f t="shared" si="20"/>
        <v>69372</v>
      </c>
      <c r="AS111" s="14">
        <f t="shared" si="21"/>
        <v>521700</v>
      </c>
      <c r="AT111" s="14">
        <f t="shared" si="22"/>
        <v>34592</v>
      </c>
      <c r="AU111" s="14">
        <f t="shared" si="23"/>
        <v>695600</v>
      </c>
      <c r="AV111" s="14">
        <f t="shared" si="24"/>
        <v>13724</v>
      </c>
      <c r="AW111" s="14">
        <f t="shared" si="25"/>
        <v>3289060</v>
      </c>
      <c r="AY111" s="19"/>
      <c r="AZ111" s="19"/>
      <c r="BA111" s="19"/>
      <c r="BB111" s="19"/>
    </row>
    <row r="112" spans="1:76" ht="16.5" x14ac:dyDescent="0.2">
      <c r="A112" s="14">
        <v>12</v>
      </c>
      <c r="B112" s="14">
        <v>4</v>
      </c>
      <c r="C112" s="14">
        <f>I112*INDEX(属性规划!$V$5:$V$17,装备数值!$A112)</f>
        <v>0</v>
      </c>
      <c r="D112" s="14">
        <f>J112*INDEX(属性规划!$V$5:$V$17,装备数值!$A112)</f>
        <v>441000</v>
      </c>
      <c r="E112" s="14">
        <f>K112*INDEX(属性规划!$V$5:$V$17,装备数值!$A112)</f>
        <v>0</v>
      </c>
      <c r="F112" s="14">
        <f>L112*INDEX(属性规划!$V$5:$V$17,装备数值!$A112)</f>
        <v>294000</v>
      </c>
      <c r="G112" s="14">
        <f>M112*INDEX(属性规划!$V$5:$V$17,装备数值!$A112)</f>
        <v>0</v>
      </c>
      <c r="I112" s="14">
        <f>INT(INDEX(属性规划!$T$5:$T$17,装备数值!$A112)*INDEX(I$5:I$12,$B112)*I$1)</f>
        <v>0</v>
      </c>
      <c r="J112" s="14">
        <f>INT(INDEX(属性规划!$T$5:$T$17,装备数值!$A112)*INDEX(J$5:J$12,$B112)*J$1)</f>
        <v>1260</v>
      </c>
      <c r="K112" s="14">
        <f>INT(INDEX(属性规划!$T$5:$T$17,装备数值!$A112)*INDEX(K$5:K$12,$B112)*K$1)</f>
        <v>0</v>
      </c>
      <c r="L112" s="14">
        <f>INT(INDEX(属性规划!$T$5:$T$17,装备数值!$A112)*INDEX(L$5:L$12,$B112)*L$1)</f>
        <v>840</v>
      </c>
      <c r="M112" s="14">
        <f>INT(INDEX(属性规划!$T$5:$T$17,装备数值!$A112)*INDEX(M$5:M$12,$B112)*M$1)</f>
        <v>0</v>
      </c>
      <c r="X112" s="14">
        <f>INT(INDEX(属性规划!$U$4:$U$17,装备数值!$A112+1)*INDEX(X$5:X$12,$B112)*X$1)</f>
        <v>0</v>
      </c>
      <c r="Y112" s="14">
        <f>INT(INDEX(属性规划!$U$4:$U$17,装备数值!$A112+1)*INDEX(Y$5:Y$12,$B112)*Y$1)</f>
        <v>0</v>
      </c>
      <c r="Z112" s="14">
        <f>INT(INDEX(属性规划!$U$4:$U$17,装备数值!$A112+1)*INDEX(Z$5:Z$12,$B112)*Z$1)</f>
        <v>0</v>
      </c>
      <c r="AA112" s="14">
        <f>INT(INDEX(属性规划!$U$4:$U$17,装备数值!$A112+1)*INDEX(AA$5:AA$12,$B112)*AA$1)</f>
        <v>0</v>
      </c>
      <c r="AB112" s="14">
        <f>INT(INDEX(属性规划!$U$4:$U$17,装备数值!$A112+1)*INDEX(AB$5:AB$12,$B112)*AB$1)</f>
        <v>100</v>
      </c>
      <c r="AC112" s="14">
        <f>INT(INDEX(属性规划!$U$4:$U$17,装备数值!$A112+1)*INDEX(AC$5:AC$12,$B112)*AC$1)</f>
        <v>0</v>
      </c>
      <c r="AD112" s="14">
        <f>INT(INDEX(属性规划!$U$4:$U$17,装备数值!$A112+1)*INDEX(AD$5:AD$12,$B112)*AD$1)</f>
        <v>0</v>
      </c>
      <c r="AE112" s="14">
        <f>INT(INDEX(属性规划!$U$4:$U$17,装备数值!$A112+1)*INDEX(AE$5:AE$12,$B112)*AE$1)</f>
        <v>250</v>
      </c>
      <c r="AF112" s="14">
        <f>INT(INDEX(属性规划!$U$4:$U$17,装备数值!$A112+1)*INDEX(AF$5:AF$12,$B112)*AF$1)</f>
        <v>250</v>
      </c>
      <c r="AG112" s="14">
        <f>INT(INDEX(属性规划!$U$4:$U$17,装备数值!$A112+1)*INDEX(AG$5:AG$12,$B112)*AG$1)</f>
        <v>0</v>
      </c>
      <c r="AH112" s="14">
        <f>INT(INDEX(属性规划!$U$4:$U$17,装备数值!$A112+1)*INDEX(AH$5:AH$12,$B112)*AH$1)</f>
        <v>0</v>
      </c>
      <c r="AN112" s="14">
        <v>95</v>
      </c>
      <c r="AO112" s="14">
        <v>950</v>
      </c>
      <c r="AP112" s="14">
        <v>11</v>
      </c>
      <c r="AQ112" s="18">
        <v>0.2</v>
      </c>
      <c r="AR112" s="14">
        <f t="shared" si="20"/>
        <v>70110</v>
      </c>
      <c r="AS112" s="14">
        <f t="shared" si="21"/>
        <v>527250</v>
      </c>
      <c r="AT112" s="14">
        <f t="shared" si="22"/>
        <v>34960</v>
      </c>
      <c r="AU112" s="14">
        <f t="shared" si="23"/>
        <v>703000</v>
      </c>
      <c r="AV112" s="14">
        <f t="shared" si="24"/>
        <v>13870</v>
      </c>
      <c r="AW112" s="14">
        <f t="shared" si="25"/>
        <v>3324050</v>
      </c>
      <c r="AY112" s="19"/>
      <c r="AZ112" s="19"/>
      <c r="BA112" s="19"/>
      <c r="BB112" s="19"/>
    </row>
    <row r="113" spans="1:54" ht="16.5" x14ac:dyDescent="0.2">
      <c r="A113" s="14">
        <v>12</v>
      </c>
      <c r="B113" s="14">
        <v>5</v>
      </c>
      <c r="C113" s="14">
        <f>I113*INDEX(属性规划!$V$5:$V$17,装备数值!$A113)</f>
        <v>0</v>
      </c>
      <c r="D113" s="14">
        <f>J113*INDEX(属性规划!$V$5:$V$17,装备数值!$A113)</f>
        <v>441000</v>
      </c>
      <c r="E113" s="14">
        <f>K113*INDEX(属性规划!$V$5:$V$17,装备数值!$A113)</f>
        <v>14700</v>
      </c>
      <c r="F113" s="14">
        <f>L113*INDEX(属性规划!$V$5:$V$17,装备数值!$A113)</f>
        <v>0</v>
      </c>
      <c r="G113" s="14">
        <f>M113*INDEX(属性规划!$V$5:$V$17,装备数值!$A113)</f>
        <v>0</v>
      </c>
      <c r="I113" s="14">
        <f>INT(INDEX(属性规划!$T$5:$T$17,装备数值!$A113)*INDEX(I$5:I$12,$B113)*I$1)</f>
        <v>0</v>
      </c>
      <c r="J113" s="14">
        <f>INT(INDEX(属性规划!$T$5:$T$17,装备数值!$A113)*INDEX(J$5:J$12,$B113)*J$1)</f>
        <v>1260</v>
      </c>
      <c r="K113" s="14">
        <f>INT(INDEX(属性规划!$T$5:$T$17,装备数值!$A113)*INDEX(K$5:K$12,$B113)*K$1)</f>
        <v>42</v>
      </c>
      <c r="L113" s="14">
        <f>INT(INDEX(属性规划!$T$5:$T$17,装备数值!$A113)*INDEX(L$5:L$12,$B113)*L$1)</f>
        <v>0</v>
      </c>
      <c r="M113" s="14">
        <f>INT(INDEX(属性规划!$T$5:$T$17,装备数值!$A113)*INDEX(M$5:M$12,$B113)*M$1)</f>
        <v>0</v>
      </c>
      <c r="X113" s="14">
        <f>INT(INDEX(属性规划!$U$4:$U$17,装备数值!$A113+1)*INDEX(X$5:X$12,$B113)*X$1)</f>
        <v>0</v>
      </c>
      <c r="Y113" s="14">
        <f>INT(INDEX(属性规划!$U$4:$U$17,装备数值!$A113+1)*INDEX(Y$5:Y$12,$B113)*Y$1)</f>
        <v>0</v>
      </c>
      <c r="Z113" s="14">
        <f>INT(INDEX(属性规划!$U$4:$U$17,装备数值!$A113+1)*INDEX(Z$5:Z$12,$B113)*Z$1)</f>
        <v>250</v>
      </c>
      <c r="AA113" s="14">
        <f>INT(INDEX(属性规划!$U$4:$U$17,装备数值!$A113+1)*INDEX(AA$5:AA$12,$B113)*AA$1)</f>
        <v>0</v>
      </c>
      <c r="AB113" s="14">
        <f>INT(INDEX(属性规划!$U$4:$U$17,装备数值!$A113+1)*INDEX(AB$5:AB$12,$B113)*AB$1)</f>
        <v>0</v>
      </c>
      <c r="AC113" s="14">
        <f>INT(INDEX(属性规划!$U$4:$U$17,装备数值!$A113+1)*INDEX(AC$5:AC$12,$B113)*AC$1)</f>
        <v>0</v>
      </c>
      <c r="AD113" s="14">
        <f>INT(INDEX(属性规划!$U$4:$U$17,装备数值!$A113+1)*INDEX(AD$5:AD$12,$B113)*AD$1)</f>
        <v>250</v>
      </c>
      <c r="AE113" s="14">
        <f>INT(INDEX(属性规划!$U$4:$U$17,装备数值!$A113+1)*INDEX(AE$5:AE$12,$B113)*AE$1)</f>
        <v>250</v>
      </c>
      <c r="AF113" s="14">
        <f>INT(INDEX(属性规划!$U$4:$U$17,装备数值!$A113+1)*INDEX(AF$5:AF$12,$B113)*AF$1)</f>
        <v>0</v>
      </c>
      <c r="AG113" s="14">
        <f>INT(INDEX(属性规划!$U$4:$U$17,装备数值!$A113+1)*INDEX(AG$5:AG$12,$B113)*AG$1)</f>
        <v>0</v>
      </c>
      <c r="AH113" s="14">
        <f>INT(INDEX(属性规划!$U$4:$U$17,装备数值!$A113+1)*INDEX(AH$5:AH$12,$B113)*AH$1)</f>
        <v>0</v>
      </c>
      <c r="AN113" s="14">
        <v>96</v>
      </c>
      <c r="AO113" s="14">
        <v>960</v>
      </c>
      <c r="AP113" s="14">
        <v>11</v>
      </c>
      <c r="AQ113" s="18">
        <v>0.2</v>
      </c>
      <c r="AR113" s="14">
        <f t="shared" si="20"/>
        <v>70848</v>
      </c>
      <c r="AS113" s="14">
        <f t="shared" si="21"/>
        <v>532800</v>
      </c>
      <c r="AT113" s="14">
        <f t="shared" si="22"/>
        <v>35328</v>
      </c>
      <c r="AU113" s="14">
        <f t="shared" si="23"/>
        <v>710400</v>
      </c>
      <c r="AV113" s="14">
        <f t="shared" si="24"/>
        <v>14016</v>
      </c>
      <c r="AW113" s="14">
        <f t="shared" si="25"/>
        <v>3359040</v>
      </c>
      <c r="AY113" s="19"/>
      <c r="AZ113" s="19"/>
      <c r="BA113" s="19"/>
      <c r="BB113" s="19"/>
    </row>
    <row r="114" spans="1:54" ht="16.5" x14ac:dyDescent="0.2">
      <c r="A114" s="14">
        <v>12</v>
      </c>
      <c r="B114" s="14">
        <v>6</v>
      </c>
      <c r="C114" s="14">
        <f>I114*INDEX(属性规划!$V$5:$V$17,装备数值!$A114)</f>
        <v>0</v>
      </c>
      <c r="D114" s="14">
        <f>J114*INDEX(属性规划!$V$5:$V$17,装备数值!$A114)</f>
        <v>0</v>
      </c>
      <c r="E114" s="14">
        <f>K114*INDEX(属性规划!$V$5:$V$17,装备数值!$A114)</f>
        <v>22050</v>
      </c>
      <c r="F114" s="14">
        <f>L114*INDEX(属性规划!$V$5:$V$17,装备数值!$A114)</f>
        <v>0</v>
      </c>
      <c r="G114" s="14">
        <f>M114*INDEX(属性规划!$V$5:$V$17,装备数值!$A114)</f>
        <v>8750</v>
      </c>
      <c r="I114" s="14">
        <f>INT(INDEX(属性规划!$T$5:$T$17,装备数值!$A114)*INDEX(I$5:I$12,$B114)*I$1)</f>
        <v>0</v>
      </c>
      <c r="J114" s="14">
        <f>INT(INDEX(属性规划!$T$5:$T$17,装备数值!$A114)*INDEX(J$5:J$12,$B114)*J$1)</f>
        <v>0</v>
      </c>
      <c r="K114" s="14">
        <f>INT(INDEX(属性规划!$T$5:$T$17,装备数值!$A114)*INDEX(K$5:K$12,$B114)*K$1)</f>
        <v>63</v>
      </c>
      <c r="L114" s="14">
        <f>INT(INDEX(属性规划!$T$5:$T$17,装备数值!$A114)*INDEX(L$5:L$12,$B114)*L$1)</f>
        <v>0</v>
      </c>
      <c r="M114" s="14">
        <f>INT(INDEX(属性规划!$T$5:$T$17,装备数值!$A114)*INDEX(M$5:M$12,$B114)*M$1)</f>
        <v>25</v>
      </c>
      <c r="X114" s="14">
        <f>INT(INDEX(属性规划!$U$4:$U$17,装备数值!$A114+1)*INDEX(X$5:X$12,$B114)*X$1)</f>
        <v>0</v>
      </c>
      <c r="Y114" s="14">
        <f>INT(INDEX(属性规划!$U$4:$U$17,装备数值!$A114+1)*INDEX(Y$5:Y$12,$B114)*Y$1)</f>
        <v>0</v>
      </c>
      <c r="Z114" s="14">
        <f>INT(INDEX(属性规划!$U$4:$U$17,装备数值!$A114+1)*INDEX(Z$5:Z$12,$B114)*Z$1)</f>
        <v>0</v>
      </c>
      <c r="AA114" s="14">
        <f>INT(INDEX(属性规划!$U$4:$U$17,装备数值!$A114+1)*INDEX(AA$5:AA$12,$B114)*AA$1)</f>
        <v>0</v>
      </c>
      <c r="AB114" s="14">
        <f>INT(INDEX(属性规划!$U$4:$U$17,装备数值!$A114+1)*INDEX(AB$5:AB$12,$B114)*AB$1)</f>
        <v>100</v>
      </c>
      <c r="AC114" s="14">
        <f>INT(INDEX(属性规划!$U$4:$U$17,装备数值!$A114+1)*INDEX(AC$5:AC$12,$B114)*AC$1)</f>
        <v>0</v>
      </c>
      <c r="AD114" s="14">
        <f>INT(INDEX(属性规划!$U$4:$U$17,装备数值!$A114+1)*INDEX(AD$5:AD$12,$B114)*AD$1)</f>
        <v>250</v>
      </c>
      <c r="AE114" s="14">
        <f>INT(INDEX(属性规划!$U$4:$U$17,装备数值!$A114+1)*INDEX(AE$5:AE$12,$B114)*AE$1)</f>
        <v>0</v>
      </c>
      <c r="AF114" s="14">
        <f>INT(INDEX(属性规划!$U$4:$U$17,装备数值!$A114+1)*INDEX(AF$5:AF$12,$B114)*AF$1)</f>
        <v>250</v>
      </c>
      <c r="AG114" s="14">
        <f>INT(INDEX(属性规划!$U$4:$U$17,装备数值!$A114+1)*INDEX(AG$5:AG$12,$B114)*AG$1)</f>
        <v>0</v>
      </c>
      <c r="AH114" s="14">
        <f>INT(INDEX(属性规划!$U$4:$U$17,装备数值!$A114+1)*INDEX(AH$5:AH$12,$B114)*AH$1)</f>
        <v>0</v>
      </c>
      <c r="AN114" s="14">
        <v>97</v>
      </c>
      <c r="AO114" s="14">
        <v>970</v>
      </c>
      <c r="AP114" s="14">
        <v>11</v>
      </c>
      <c r="AQ114" s="18">
        <v>0.2</v>
      </c>
      <c r="AR114" s="14">
        <f t="shared" si="20"/>
        <v>71586</v>
      </c>
      <c r="AS114" s="14">
        <f t="shared" si="21"/>
        <v>538350</v>
      </c>
      <c r="AT114" s="14">
        <f t="shared" si="22"/>
        <v>35696</v>
      </c>
      <c r="AU114" s="14">
        <f t="shared" si="23"/>
        <v>717800</v>
      </c>
      <c r="AV114" s="14">
        <f t="shared" si="24"/>
        <v>14162</v>
      </c>
      <c r="AW114" s="14">
        <f t="shared" si="25"/>
        <v>3394030</v>
      </c>
      <c r="AY114" s="19"/>
      <c r="AZ114" s="19"/>
      <c r="BA114" s="19"/>
      <c r="BB114" s="19"/>
    </row>
    <row r="115" spans="1:54" ht="16.5" x14ac:dyDescent="0.2">
      <c r="A115" s="14">
        <v>12</v>
      </c>
      <c r="B115" s="14">
        <v>7</v>
      </c>
      <c r="C115" s="14">
        <f>I115*INDEX(属性规划!$V$5:$V$17,装备数值!$A115)</f>
        <v>36750</v>
      </c>
      <c r="D115" s="14">
        <f>J115*INDEX(属性规划!$V$5:$V$17,装备数值!$A115)</f>
        <v>0</v>
      </c>
      <c r="E115" s="14">
        <f>K115*INDEX(属性规划!$V$5:$V$17,装备数值!$A115)</f>
        <v>29400</v>
      </c>
      <c r="F115" s="14">
        <f>L115*INDEX(属性规划!$V$5:$V$17,装备数值!$A115)</f>
        <v>0</v>
      </c>
      <c r="G115" s="14">
        <f>M115*INDEX(属性规划!$V$5:$V$17,装备数值!$A115)</f>
        <v>0</v>
      </c>
      <c r="I115" s="14">
        <f>INT(INDEX(属性规划!$T$5:$T$17,装备数值!$A115)*INDEX(I$5:I$12,$B115)*I$1)</f>
        <v>105</v>
      </c>
      <c r="J115" s="14">
        <f>INT(INDEX(属性规划!$T$5:$T$17,装备数值!$A115)*INDEX(J$5:J$12,$B115)*J$1)</f>
        <v>0</v>
      </c>
      <c r="K115" s="14">
        <f>INT(INDEX(属性规划!$T$5:$T$17,装备数值!$A115)*INDEX(K$5:K$12,$B115)*K$1)</f>
        <v>84</v>
      </c>
      <c r="L115" s="14">
        <f>INT(INDEX(属性规划!$T$5:$T$17,装备数值!$A115)*INDEX(L$5:L$12,$B115)*L$1)</f>
        <v>0</v>
      </c>
      <c r="M115" s="14">
        <f>INT(INDEX(属性规划!$T$5:$T$17,装备数值!$A115)*INDEX(M$5:M$12,$B115)*M$1)</f>
        <v>0</v>
      </c>
      <c r="X115" s="14">
        <f>INT(INDEX(属性规划!$U$4:$U$17,装备数值!$A115+1)*INDEX(X$5:X$12,$B115)*X$1)</f>
        <v>500</v>
      </c>
      <c r="Y115" s="14">
        <f>INT(INDEX(属性规划!$U$4:$U$17,装备数值!$A115+1)*INDEX(Y$5:Y$12,$B115)*Y$1)</f>
        <v>3750</v>
      </c>
      <c r="Z115" s="14">
        <f>INT(INDEX(属性规划!$U$4:$U$17,装备数值!$A115+1)*INDEX(Z$5:Z$12,$B115)*Z$1)</f>
        <v>0</v>
      </c>
      <c r="AA115" s="14">
        <f>INT(INDEX(属性规划!$U$4:$U$17,装备数值!$A115+1)*INDEX(AA$5:AA$12,$B115)*AA$1)</f>
        <v>0</v>
      </c>
      <c r="AB115" s="14">
        <f>INT(INDEX(属性规划!$U$4:$U$17,装备数值!$A115+1)*INDEX(AB$5:AB$12,$B115)*AB$1)</f>
        <v>0</v>
      </c>
      <c r="AC115" s="14">
        <f>INT(INDEX(属性规划!$U$4:$U$17,装备数值!$A115+1)*INDEX(AC$5:AC$12,$B115)*AC$1)</f>
        <v>0</v>
      </c>
      <c r="AD115" s="14">
        <f>INT(INDEX(属性规划!$U$4:$U$17,装备数值!$A115+1)*INDEX(AD$5:AD$12,$B115)*AD$1)</f>
        <v>0</v>
      </c>
      <c r="AE115" s="14">
        <f>INT(INDEX(属性规划!$U$4:$U$17,装备数值!$A115+1)*INDEX(AE$5:AE$12,$B115)*AE$1)</f>
        <v>0</v>
      </c>
      <c r="AF115" s="14">
        <f>INT(INDEX(属性规划!$U$4:$U$17,装备数值!$A115+1)*INDEX(AF$5:AF$12,$B115)*AF$1)</f>
        <v>0</v>
      </c>
      <c r="AG115" s="14">
        <f>INT(INDEX(属性规划!$U$4:$U$17,装备数值!$A115+1)*INDEX(AG$5:AG$12,$B115)*AG$1)</f>
        <v>2</v>
      </c>
      <c r="AH115" s="14">
        <f>INT(INDEX(属性规划!$U$4:$U$17,装备数值!$A115+1)*INDEX(AH$5:AH$12,$B115)*AH$1)</f>
        <v>0</v>
      </c>
      <c r="AN115" s="14">
        <v>98</v>
      </c>
      <c r="AO115" s="14">
        <v>980</v>
      </c>
      <c r="AP115" s="14">
        <v>11</v>
      </c>
      <c r="AQ115" s="18">
        <v>0.2</v>
      </c>
      <c r="AR115" s="14">
        <f t="shared" si="20"/>
        <v>72324</v>
      </c>
      <c r="AS115" s="14">
        <f t="shared" si="21"/>
        <v>543900</v>
      </c>
      <c r="AT115" s="14">
        <f t="shared" si="22"/>
        <v>36064</v>
      </c>
      <c r="AU115" s="14">
        <f t="shared" si="23"/>
        <v>725200</v>
      </c>
      <c r="AV115" s="14">
        <f t="shared" si="24"/>
        <v>14308</v>
      </c>
      <c r="AW115" s="14">
        <f t="shared" si="25"/>
        <v>3429020</v>
      </c>
      <c r="AY115" s="19"/>
      <c r="AZ115" s="19"/>
      <c r="BA115" s="19"/>
      <c r="BB115" s="19"/>
    </row>
    <row r="116" spans="1:54" ht="16.5" x14ac:dyDescent="0.2">
      <c r="A116" s="14">
        <v>12</v>
      </c>
      <c r="B116" s="14">
        <v>8</v>
      </c>
      <c r="C116" s="14">
        <f>I116*INDEX(属性规划!$V$5:$V$17,装备数值!$A116)</f>
        <v>36750</v>
      </c>
      <c r="D116" s="14">
        <f>J116*INDEX(属性规划!$V$5:$V$17,装备数值!$A116)</f>
        <v>0</v>
      </c>
      <c r="E116" s="14">
        <f>K116*INDEX(属性规划!$V$5:$V$17,装备数值!$A116)</f>
        <v>0</v>
      </c>
      <c r="F116" s="14">
        <f>L116*INDEX(属性规划!$V$5:$V$17,装备数值!$A116)</f>
        <v>0</v>
      </c>
      <c r="G116" s="14">
        <f>M116*INDEX(属性规划!$V$5:$V$17,装备数值!$A116)</f>
        <v>11550</v>
      </c>
      <c r="I116" s="14">
        <f>INT(INDEX(属性规划!$T$5:$T$17,装备数值!$A116)*INDEX(I$5:I$12,$B116)*I$1)</f>
        <v>105</v>
      </c>
      <c r="J116" s="14">
        <f>INT(INDEX(属性规划!$T$5:$T$17,装备数值!$A116)*INDEX(J$5:J$12,$B116)*J$1)</f>
        <v>0</v>
      </c>
      <c r="K116" s="14">
        <f>INT(INDEX(属性规划!$T$5:$T$17,装备数值!$A116)*INDEX(K$5:K$12,$B116)*K$1)</f>
        <v>0</v>
      </c>
      <c r="L116" s="14">
        <f>INT(INDEX(属性规划!$T$5:$T$17,装备数值!$A116)*INDEX(L$5:L$12,$B116)*L$1)</f>
        <v>0</v>
      </c>
      <c r="M116" s="14">
        <f>INT(INDEX(属性规划!$T$5:$T$17,装备数值!$A116)*INDEX(M$5:M$12,$B116)*M$1)</f>
        <v>33</v>
      </c>
      <c r="X116" s="14">
        <f>INT(INDEX(属性规划!$U$4:$U$17,装备数值!$A116+1)*INDEX(X$5:X$12,$B116)*X$1)</f>
        <v>500</v>
      </c>
      <c r="Y116" s="14">
        <f>INT(INDEX(属性规划!$U$4:$U$17,装备数值!$A116+1)*INDEX(Y$5:Y$12,$B116)*Y$1)</f>
        <v>0</v>
      </c>
      <c r="Z116" s="14">
        <f>INT(INDEX(属性规划!$U$4:$U$17,装备数值!$A116+1)*INDEX(Z$5:Z$12,$B116)*Z$1)</f>
        <v>0</v>
      </c>
      <c r="AA116" s="14">
        <f>INT(INDEX(属性规划!$U$4:$U$17,装备数值!$A116+1)*INDEX(AA$5:AA$12,$B116)*AA$1)</f>
        <v>5000</v>
      </c>
      <c r="AB116" s="14">
        <f>INT(INDEX(属性规划!$U$4:$U$17,装备数值!$A116+1)*INDEX(AB$5:AB$12,$B116)*AB$1)</f>
        <v>0</v>
      </c>
      <c r="AC116" s="14">
        <f>INT(INDEX(属性规划!$U$4:$U$17,装备数值!$A116+1)*INDEX(AC$5:AC$12,$B116)*AC$1)</f>
        <v>0</v>
      </c>
      <c r="AD116" s="14">
        <f>INT(INDEX(属性规划!$U$4:$U$17,装备数值!$A116+1)*INDEX(AD$5:AD$12,$B116)*AD$1)</f>
        <v>0</v>
      </c>
      <c r="AE116" s="14">
        <f>INT(INDEX(属性规划!$U$4:$U$17,装备数值!$A116+1)*INDEX(AE$5:AE$12,$B116)*AE$1)</f>
        <v>0</v>
      </c>
      <c r="AF116" s="14">
        <f>INT(INDEX(属性规划!$U$4:$U$17,装备数值!$A116+1)*INDEX(AF$5:AF$12,$B116)*AF$1)</f>
        <v>0</v>
      </c>
      <c r="AG116" s="14">
        <f>INT(INDEX(属性规划!$U$4:$U$17,装备数值!$A116+1)*INDEX(AG$5:AG$12,$B116)*AG$1)</f>
        <v>0</v>
      </c>
      <c r="AH116" s="14">
        <f>INT(INDEX(属性规划!$U$4:$U$17,装备数值!$A116+1)*INDEX(AH$5:AH$12,$B116)*AH$1)</f>
        <v>2</v>
      </c>
      <c r="AN116" s="14">
        <v>99</v>
      </c>
      <c r="AO116" s="14">
        <v>990</v>
      </c>
      <c r="AP116" s="14">
        <v>11</v>
      </c>
      <c r="AQ116" s="18">
        <v>0.2</v>
      </c>
      <c r="AR116" s="14">
        <f t="shared" si="20"/>
        <v>73062</v>
      </c>
      <c r="AS116" s="14">
        <f t="shared" si="21"/>
        <v>549450</v>
      </c>
      <c r="AT116" s="14">
        <f t="shared" si="22"/>
        <v>36432</v>
      </c>
      <c r="AU116" s="14">
        <f t="shared" si="23"/>
        <v>732600</v>
      </c>
      <c r="AV116" s="14">
        <f t="shared" si="24"/>
        <v>14454</v>
      </c>
      <c r="AW116" s="14">
        <f t="shared" si="25"/>
        <v>3464010</v>
      </c>
      <c r="AY116" s="19"/>
      <c r="AZ116" s="19"/>
      <c r="BA116" s="19"/>
      <c r="BB116" s="19"/>
    </row>
    <row r="117" spans="1:54" ht="16.5" x14ac:dyDescent="0.2">
      <c r="A117" s="14">
        <v>13</v>
      </c>
      <c r="B117" s="14">
        <v>1</v>
      </c>
      <c r="C117" s="14">
        <f>I117*INDEX(属性规划!$V$5:$V$17,装备数值!$A117)</f>
        <v>100000</v>
      </c>
      <c r="D117" s="14">
        <f>J117*INDEX(属性规划!$V$5:$V$17,装备数值!$A117)</f>
        <v>300000</v>
      </c>
      <c r="E117" s="14">
        <f>K117*INDEX(属性规划!$V$5:$V$17,装备数值!$A117)</f>
        <v>0</v>
      </c>
      <c r="F117" s="14">
        <f>L117*INDEX(属性规划!$V$5:$V$17,装备数值!$A117)</f>
        <v>0</v>
      </c>
      <c r="G117" s="14">
        <f>M117*INDEX(属性规划!$V$5:$V$17,装备数值!$A117)</f>
        <v>0</v>
      </c>
      <c r="I117" s="14">
        <f>INT(INDEX(属性规划!$T$5:$T$17,装备数值!$A117)*INDEX(I$5:I$12,$B117)*I$1)</f>
        <v>250</v>
      </c>
      <c r="J117" s="14">
        <f>INT(INDEX(属性规划!$T$5:$T$17,装备数值!$A117)*INDEX(J$5:J$12,$B117)*J$1)</f>
        <v>750</v>
      </c>
      <c r="K117" s="14">
        <f>INT(INDEX(属性规划!$T$5:$T$17,装备数值!$A117)*INDEX(K$5:K$12,$B117)*K$1)</f>
        <v>0</v>
      </c>
      <c r="L117" s="14">
        <f>INT(INDEX(属性规划!$T$5:$T$17,装备数值!$A117)*INDEX(L$5:L$12,$B117)*L$1)</f>
        <v>0</v>
      </c>
      <c r="M117" s="14">
        <f>INT(INDEX(属性规划!$T$5:$T$17,装备数值!$A117)*INDEX(M$5:M$12,$B117)*M$1)</f>
        <v>0</v>
      </c>
      <c r="X117" s="14">
        <f>INT(INDEX(属性规划!$U$4:$U$17,装备数值!$A117+1)*INDEX(X$5:X$12,$B117)*X$1)</f>
        <v>0</v>
      </c>
      <c r="Y117" s="14">
        <f>INT(INDEX(属性规划!$U$4:$U$17,装备数值!$A117+1)*INDEX(Y$5:Y$12,$B117)*Y$1)</f>
        <v>0</v>
      </c>
      <c r="Z117" s="14">
        <f>INT(INDEX(属性规划!$U$4:$U$17,装备数值!$A117+1)*INDEX(Z$5:Z$12,$B117)*Z$1)</f>
        <v>0</v>
      </c>
      <c r="AA117" s="14">
        <f>INT(INDEX(属性规划!$U$4:$U$17,装备数值!$A117+1)*INDEX(AA$5:AA$12,$B117)*AA$1)</f>
        <v>6000</v>
      </c>
      <c r="AB117" s="14">
        <f>INT(INDEX(属性规划!$U$4:$U$17,装备数值!$A117+1)*INDEX(AB$5:AB$12,$B117)*AB$1)</f>
        <v>0</v>
      </c>
      <c r="AC117" s="14">
        <f>INT(INDEX(属性规划!$U$4:$U$17,装备数值!$A117+1)*INDEX(AC$5:AC$12,$B117)*AC$1)</f>
        <v>300</v>
      </c>
      <c r="AD117" s="14">
        <f>INT(INDEX(属性规划!$U$4:$U$17,装备数值!$A117+1)*INDEX(AD$5:AD$12,$B117)*AD$1)</f>
        <v>0</v>
      </c>
      <c r="AE117" s="14">
        <f>INT(INDEX(属性规划!$U$4:$U$17,装备数值!$A117+1)*INDEX(AE$5:AE$12,$B117)*AE$1)</f>
        <v>300</v>
      </c>
      <c r="AF117" s="14">
        <f>INT(INDEX(属性规划!$U$4:$U$17,装备数值!$A117+1)*INDEX(AF$5:AF$12,$B117)*AF$1)</f>
        <v>0</v>
      </c>
      <c r="AG117" s="14">
        <f>INT(INDEX(属性规划!$U$4:$U$17,装备数值!$A117+1)*INDEX(AG$5:AG$12,$B117)*AG$1)</f>
        <v>0</v>
      </c>
      <c r="AH117" s="14">
        <f>INT(INDEX(属性规划!$U$4:$U$17,装备数值!$A117+1)*INDEX(AH$5:AH$12,$B117)*AH$1)</f>
        <v>0</v>
      </c>
      <c r="AN117" s="14">
        <v>100</v>
      </c>
      <c r="AO117" s="14">
        <v>1000</v>
      </c>
      <c r="AP117" s="14">
        <v>12</v>
      </c>
      <c r="AQ117" s="18">
        <v>0.2</v>
      </c>
      <c r="AR117" s="14">
        <f t="shared" si="20"/>
        <v>84000</v>
      </c>
      <c r="AS117" s="14">
        <f t="shared" si="21"/>
        <v>630000</v>
      </c>
      <c r="AT117" s="14">
        <f t="shared" si="22"/>
        <v>42000</v>
      </c>
      <c r="AU117" s="14">
        <f t="shared" si="23"/>
        <v>840000</v>
      </c>
      <c r="AV117" s="14">
        <f t="shared" si="24"/>
        <v>16600</v>
      </c>
      <c r="AW117" s="14">
        <f t="shared" si="25"/>
        <v>3980000</v>
      </c>
      <c r="AY117" s="19"/>
      <c r="AZ117" s="19"/>
      <c r="BA117" s="19"/>
      <c r="BB117" s="19"/>
    </row>
    <row r="118" spans="1:54" ht="16.5" x14ac:dyDescent="0.2">
      <c r="A118" s="14">
        <v>13</v>
      </c>
      <c r="B118" s="14">
        <v>2</v>
      </c>
      <c r="C118" s="14">
        <f>I118*INDEX(属性规划!$V$5:$V$17,装备数值!$A118)</f>
        <v>0</v>
      </c>
      <c r="D118" s="14">
        <f>J118*INDEX(属性规划!$V$5:$V$17,装备数值!$A118)</f>
        <v>0</v>
      </c>
      <c r="E118" s="14">
        <f>K118*INDEX(属性规划!$V$5:$V$17,装备数值!$A118)</f>
        <v>10000</v>
      </c>
      <c r="F118" s="14">
        <f>L118*INDEX(属性规划!$V$5:$V$17,装备数值!$A118)</f>
        <v>1000000</v>
      </c>
      <c r="G118" s="14">
        <f>M118*INDEX(属性规划!$V$5:$V$17,装备数值!$A118)</f>
        <v>0</v>
      </c>
      <c r="I118" s="14">
        <f>INT(INDEX(属性规划!$T$5:$T$17,装备数值!$A118)*INDEX(I$5:I$12,$B118)*I$1)</f>
        <v>0</v>
      </c>
      <c r="J118" s="14">
        <f>INT(INDEX(属性规划!$T$5:$T$17,装备数值!$A118)*INDEX(J$5:J$12,$B118)*J$1)</f>
        <v>0</v>
      </c>
      <c r="K118" s="14">
        <f>INT(INDEX(属性规划!$T$5:$T$17,装备数值!$A118)*INDEX(K$5:K$12,$B118)*K$1)</f>
        <v>25</v>
      </c>
      <c r="L118" s="14">
        <f>INT(INDEX(属性规划!$T$5:$T$17,装备数值!$A118)*INDEX(L$5:L$12,$B118)*L$1)</f>
        <v>2500</v>
      </c>
      <c r="M118" s="14">
        <f>INT(INDEX(属性规划!$T$5:$T$17,装备数值!$A118)*INDEX(M$5:M$12,$B118)*M$1)</f>
        <v>0</v>
      </c>
      <c r="X118" s="14">
        <f>INT(INDEX(属性规划!$U$4:$U$17,装备数值!$A118+1)*INDEX(X$5:X$12,$B118)*X$1)</f>
        <v>0</v>
      </c>
      <c r="Y118" s="14">
        <f>INT(INDEX(属性规划!$U$4:$U$17,装备数值!$A118+1)*INDEX(Y$5:Y$12,$B118)*Y$1)</f>
        <v>4500</v>
      </c>
      <c r="Z118" s="14">
        <f>INT(INDEX(属性规划!$U$4:$U$17,装备数值!$A118+1)*INDEX(Z$5:Z$12,$B118)*Z$1)</f>
        <v>0</v>
      </c>
      <c r="AA118" s="14">
        <f>INT(INDEX(属性规划!$U$4:$U$17,装备数值!$A118+1)*INDEX(AA$5:AA$12,$B118)*AA$1)</f>
        <v>0</v>
      </c>
      <c r="AB118" s="14">
        <f>INT(INDEX(属性规划!$U$4:$U$17,装备数值!$A118+1)*INDEX(AB$5:AB$12,$B118)*AB$1)</f>
        <v>0</v>
      </c>
      <c r="AC118" s="14">
        <f>INT(INDEX(属性规划!$U$4:$U$17,装备数值!$A118+1)*INDEX(AC$5:AC$12,$B118)*AC$1)</f>
        <v>300</v>
      </c>
      <c r="AD118" s="14">
        <f>INT(INDEX(属性规划!$U$4:$U$17,装备数值!$A118+1)*INDEX(AD$5:AD$12,$B118)*AD$1)</f>
        <v>0</v>
      </c>
      <c r="AE118" s="14">
        <f>INT(INDEX(属性规划!$U$4:$U$17,装备数值!$A118+1)*INDEX(AE$5:AE$12,$B118)*AE$1)</f>
        <v>0</v>
      </c>
      <c r="AF118" s="14">
        <f>INT(INDEX(属性规划!$U$4:$U$17,装备数值!$A118+1)*INDEX(AF$5:AF$12,$B118)*AF$1)</f>
        <v>300</v>
      </c>
      <c r="AG118" s="14">
        <f>INT(INDEX(属性规划!$U$4:$U$17,装备数值!$A118+1)*INDEX(AG$5:AG$12,$B118)*AG$1)</f>
        <v>0</v>
      </c>
      <c r="AH118" s="14">
        <f>INT(INDEX(属性规划!$U$4:$U$17,装备数值!$A118+1)*INDEX(AH$5:AH$12,$B118)*AH$1)</f>
        <v>0</v>
      </c>
      <c r="AN118" s="14">
        <v>101</v>
      </c>
      <c r="AO118" s="14">
        <v>1010</v>
      </c>
      <c r="AP118" s="14">
        <v>12</v>
      </c>
      <c r="AQ118" s="18">
        <v>0.2</v>
      </c>
      <c r="AR118" s="14">
        <f t="shared" si="20"/>
        <v>84840</v>
      </c>
      <c r="AS118" s="14">
        <f t="shared" si="21"/>
        <v>636300</v>
      </c>
      <c r="AT118" s="14">
        <f t="shared" si="22"/>
        <v>42420</v>
      </c>
      <c r="AU118" s="14">
        <f t="shared" si="23"/>
        <v>848400</v>
      </c>
      <c r="AV118" s="14">
        <f t="shared" si="24"/>
        <v>16766</v>
      </c>
      <c r="AW118" s="14">
        <f t="shared" si="25"/>
        <v>4019800</v>
      </c>
      <c r="AY118" s="19"/>
      <c r="AZ118" s="19"/>
      <c r="BA118" s="19"/>
      <c r="BB118" s="19"/>
    </row>
    <row r="119" spans="1:54" ht="16.5" x14ac:dyDescent="0.2">
      <c r="A119" s="14">
        <v>13</v>
      </c>
      <c r="B119" s="14">
        <v>3</v>
      </c>
      <c r="C119" s="14">
        <f>I119*INDEX(属性规划!$V$5:$V$17,装备数值!$A119)</f>
        <v>0</v>
      </c>
      <c r="D119" s="14">
        <f>J119*INDEX(属性规划!$V$5:$V$17,装备数值!$A119)</f>
        <v>0</v>
      </c>
      <c r="E119" s="14">
        <f>K119*INDEX(属性规划!$V$5:$V$17,装备数值!$A119)</f>
        <v>0</v>
      </c>
      <c r="F119" s="14">
        <f>L119*INDEX(属性规划!$V$5:$V$17,装备数值!$A119)</f>
        <v>600000</v>
      </c>
      <c r="G119" s="14">
        <f>M119*INDEX(属性规划!$V$5:$V$17,装备数值!$A119)</f>
        <v>12000</v>
      </c>
      <c r="I119" s="14">
        <f>INT(INDEX(属性规划!$T$5:$T$17,装备数值!$A119)*INDEX(I$5:I$12,$B119)*I$1)</f>
        <v>0</v>
      </c>
      <c r="J119" s="14">
        <f>INT(INDEX(属性规划!$T$5:$T$17,装备数值!$A119)*INDEX(J$5:J$12,$B119)*J$1)</f>
        <v>0</v>
      </c>
      <c r="K119" s="14">
        <f>INT(INDEX(属性规划!$T$5:$T$17,装备数值!$A119)*INDEX(K$5:K$12,$B119)*K$1)</f>
        <v>0</v>
      </c>
      <c r="L119" s="14">
        <f>INT(INDEX(属性规划!$T$5:$T$17,装备数值!$A119)*INDEX(L$5:L$12,$B119)*L$1)</f>
        <v>1500</v>
      </c>
      <c r="M119" s="14">
        <f>INT(INDEX(属性规划!$T$5:$T$17,装备数值!$A119)*INDEX(M$5:M$12,$B119)*M$1)</f>
        <v>30</v>
      </c>
      <c r="X119" s="14">
        <f>INT(INDEX(属性规划!$U$4:$U$17,装备数值!$A119+1)*INDEX(X$5:X$12,$B119)*X$1)</f>
        <v>0</v>
      </c>
      <c r="Y119" s="14">
        <f>INT(INDEX(属性规划!$U$4:$U$17,装备数值!$A119+1)*INDEX(Y$5:Y$12,$B119)*Y$1)</f>
        <v>0</v>
      </c>
      <c r="Z119" s="14">
        <f>INT(INDEX(属性规划!$U$4:$U$17,装备数值!$A119+1)*INDEX(Z$5:Z$12,$B119)*Z$1)</f>
        <v>300</v>
      </c>
      <c r="AA119" s="14">
        <f>INT(INDEX(属性规划!$U$4:$U$17,装备数值!$A119+1)*INDEX(AA$5:AA$12,$B119)*AA$1)</f>
        <v>0</v>
      </c>
      <c r="AB119" s="14">
        <f>INT(INDEX(属性规划!$U$4:$U$17,装备数值!$A119+1)*INDEX(AB$5:AB$12,$B119)*AB$1)</f>
        <v>0</v>
      </c>
      <c r="AC119" s="14">
        <f>INT(INDEX(属性规划!$U$4:$U$17,装备数值!$A119+1)*INDEX(AC$5:AC$12,$B119)*AC$1)</f>
        <v>300</v>
      </c>
      <c r="AD119" s="14">
        <f>INT(INDEX(属性规划!$U$4:$U$17,装备数值!$A119+1)*INDEX(AD$5:AD$12,$B119)*AD$1)</f>
        <v>300</v>
      </c>
      <c r="AE119" s="14">
        <f>INT(INDEX(属性规划!$U$4:$U$17,装备数值!$A119+1)*INDEX(AE$5:AE$12,$B119)*AE$1)</f>
        <v>0</v>
      </c>
      <c r="AF119" s="14">
        <f>INT(INDEX(属性规划!$U$4:$U$17,装备数值!$A119+1)*INDEX(AF$5:AF$12,$B119)*AF$1)</f>
        <v>0</v>
      </c>
      <c r="AG119" s="14">
        <f>INT(INDEX(属性规划!$U$4:$U$17,装备数值!$A119+1)*INDEX(AG$5:AG$12,$B119)*AG$1)</f>
        <v>0</v>
      </c>
      <c r="AH119" s="14">
        <f>INT(INDEX(属性规划!$U$4:$U$17,装备数值!$A119+1)*INDEX(AH$5:AH$12,$B119)*AH$1)</f>
        <v>0</v>
      </c>
      <c r="AN119" s="14">
        <v>102</v>
      </c>
      <c r="AO119" s="14">
        <v>1020</v>
      </c>
      <c r="AP119" s="14">
        <v>12</v>
      </c>
      <c r="AQ119" s="18">
        <v>0.2</v>
      </c>
      <c r="AR119" s="14">
        <f t="shared" si="20"/>
        <v>85680</v>
      </c>
      <c r="AS119" s="14">
        <f t="shared" si="21"/>
        <v>642600</v>
      </c>
      <c r="AT119" s="14">
        <f t="shared" si="22"/>
        <v>42840</v>
      </c>
      <c r="AU119" s="14">
        <f t="shared" si="23"/>
        <v>856800</v>
      </c>
      <c r="AV119" s="14">
        <f t="shared" si="24"/>
        <v>16932</v>
      </c>
      <c r="AW119" s="14">
        <f t="shared" si="25"/>
        <v>4059600</v>
      </c>
      <c r="AY119" s="19"/>
      <c r="AZ119" s="19"/>
      <c r="BA119" s="19"/>
      <c r="BB119" s="19"/>
    </row>
    <row r="120" spans="1:54" ht="16.5" x14ac:dyDescent="0.2">
      <c r="A120" s="14">
        <v>13</v>
      </c>
      <c r="B120" s="14">
        <v>4</v>
      </c>
      <c r="C120" s="14">
        <f>I120*INDEX(属性规划!$V$5:$V$17,装备数值!$A120)</f>
        <v>0</v>
      </c>
      <c r="D120" s="14">
        <f>J120*INDEX(属性规划!$V$5:$V$17,装备数值!$A120)</f>
        <v>600000</v>
      </c>
      <c r="E120" s="14">
        <f>K120*INDEX(属性规划!$V$5:$V$17,装备数值!$A120)</f>
        <v>0</v>
      </c>
      <c r="F120" s="14">
        <f>L120*INDEX(属性规划!$V$5:$V$17,装备数值!$A120)</f>
        <v>400000</v>
      </c>
      <c r="G120" s="14">
        <f>M120*INDEX(属性规划!$V$5:$V$17,装备数值!$A120)</f>
        <v>0</v>
      </c>
      <c r="I120" s="14">
        <f>INT(INDEX(属性规划!$T$5:$T$17,装备数值!$A120)*INDEX(I$5:I$12,$B120)*I$1)</f>
        <v>0</v>
      </c>
      <c r="J120" s="14">
        <f>INT(INDEX(属性规划!$T$5:$T$17,装备数值!$A120)*INDEX(J$5:J$12,$B120)*J$1)</f>
        <v>1500</v>
      </c>
      <c r="K120" s="14">
        <f>INT(INDEX(属性规划!$T$5:$T$17,装备数值!$A120)*INDEX(K$5:K$12,$B120)*K$1)</f>
        <v>0</v>
      </c>
      <c r="L120" s="14">
        <f>INT(INDEX(属性规划!$T$5:$T$17,装备数值!$A120)*INDEX(L$5:L$12,$B120)*L$1)</f>
        <v>1000</v>
      </c>
      <c r="M120" s="14">
        <f>INT(INDEX(属性规划!$T$5:$T$17,装备数值!$A120)*INDEX(M$5:M$12,$B120)*M$1)</f>
        <v>0</v>
      </c>
      <c r="X120" s="14">
        <f>INT(INDEX(属性规划!$U$4:$U$17,装备数值!$A120+1)*INDEX(X$5:X$12,$B120)*X$1)</f>
        <v>0</v>
      </c>
      <c r="Y120" s="14">
        <f>INT(INDEX(属性规划!$U$4:$U$17,装备数值!$A120+1)*INDEX(Y$5:Y$12,$B120)*Y$1)</f>
        <v>0</v>
      </c>
      <c r="Z120" s="14">
        <f>INT(INDEX(属性规划!$U$4:$U$17,装备数值!$A120+1)*INDEX(Z$5:Z$12,$B120)*Z$1)</f>
        <v>0</v>
      </c>
      <c r="AA120" s="14">
        <f>INT(INDEX(属性规划!$U$4:$U$17,装备数值!$A120+1)*INDEX(AA$5:AA$12,$B120)*AA$1)</f>
        <v>0</v>
      </c>
      <c r="AB120" s="14">
        <f>INT(INDEX(属性规划!$U$4:$U$17,装备数值!$A120+1)*INDEX(AB$5:AB$12,$B120)*AB$1)</f>
        <v>120</v>
      </c>
      <c r="AC120" s="14">
        <f>INT(INDEX(属性规划!$U$4:$U$17,装备数值!$A120+1)*INDEX(AC$5:AC$12,$B120)*AC$1)</f>
        <v>0</v>
      </c>
      <c r="AD120" s="14">
        <f>INT(INDEX(属性规划!$U$4:$U$17,装备数值!$A120+1)*INDEX(AD$5:AD$12,$B120)*AD$1)</f>
        <v>0</v>
      </c>
      <c r="AE120" s="14">
        <f>INT(INDEX(属性规划!$U$4:$U$17,装备数值!$A120+1)*INDEX(AE$5:AE$12,$B120)*AE$1)</f>
        <v>300</v>
      </c>
      <c r="AF120" s="14">
        <f>INT(INDEX(属性规划!$U$4:$U$17,装备数值!$A120+1)*INDEX(AF$5:AF$12,$B120)*AF$1)</f>
        <v>300</v>
      </c>
      <c r="AG120" s="14">
        <f>INT(INDEX(属性规划!$U$4:$U$17,装备数值!$A120+1)*INDEX(AG$5:AG$12,$B120)*AG$1)</f>
        <v>0</v>
      </c>
      <c r="AH120" s="14">
        <f>INT(INDEX(属性规划!$U$4:$U$17,装备数值!$A120+1)*INDEX(AH$5:AH$12,$B120)*AH$1)</f>
        <v>0</v>
      </c>
      <c r="AN120" s="14">
        <v>103</v>
      </c>
      <c r="AO120" s="14">
        <v>1030</v>
      </c>
      <c r="AP120" s="14">
        <v>12</v>
      </c>
      <c r="AQ120" s="18">
        <v>0.2</v>
      </c>
      <c r="AR120" s="14">
        <f t="shared" si="20"/>
        <v>86520</v>
      </c>
      <c r="AS120" s="14">
        <f t="shared" si="21"/>
        <v>648900</v>
      </c>
      <c r="AT120" s="14">
        <f t="shared" si="22"/>
        <v>43260</v>
      </c>
      <c r="AU120" s="14">
        <f t="shared" si="23"/>
        <v>865200</v>
      </c>
      <c r="AV120" s="14">
        <f t="shared" si="24"/>
        <v>17098</v>
      </c>
      <c r="AW120" s="14">
        <f t="shared" si="25"/>
        <v>4099400</v>
      </c>
      <c r="AY120" s="19"/>
      <c r="AZ120" s="19"/>
      <c r="BA120" s="19"/>
      <c r="BB120" s="19"/>
    </row>
    <row r="121" spans="1:54" ht="16.5" x14ac:dyDescent="0.2">
      <c r="A121" s="14">
        <v>13</v>
      </c>
      <c r="B121" s="14">
        <v>5</v>
      </c>
      <c r="C121" s="14">
        <f>I121*INDEX(属性规划!$V$5:$V$17,装备数值!$A121)</f>
        <v>0</v>
      </c>
      <c r="D121" s="14">
        <f>J121*INDEX(属性规划!$V$5:$V$17,装备数值!$A121)</f>
        <v>600000</v>
      </c>
      <c r="E121" s="14">
        <f>K121*INDEX(属性规划!$V$5:$V$17,装备数值!$A121)</f>
        <v>20000</v>
      </c>
      <c r="F121" s="14">
        <f>L121*INDEX(属性规划!$V$5:$V$17,装备数值!$A121)</f>
        <v>0</v>
      </c>
      <c r="G121" s="14">
        <f>M121*INDEX(属性规划!$V$5:$V$17,装备数值!$A121)</f>
        <v>0</v>
      </c>
      <c r="I121" s="14">
        <f>INT(INDEX(属性规划!$T$5:$T$17,装备数值!$A121)*INDEX(I$5:I$12,$B121)*I$1)</f>
        <v>0</v>
      </c>
      <c r="J121" s="14">
        <f>INT(INDEX(属性规划!$T$5:$T$17,装备数值!$A121)*INDEX(J$5:J$12,$B121)*J$1)</f>
        <v>1500</v>
      </c>
      <c r="K121" s="14">
        <f>INT(INDEX(属性规划!$T$5:$T$17,装备数值!$A121)*INDEX(K$5:K$12,$B121)*K$1)</f>
        <v>50</v>
      </c>
      <c r="L121" s="14">
        <f>INT(INDEX(属性规划!$T$5:$T$17,装备数值!$A121)*INDEX(L$5:L$12,$B121)*L$1)</f>
        <v>0</v>
      </c>
      <c r="M121" s="14">
        <f>INT(INDEX(属性规划!$T$5:$T$17,装备数值!$A121)*INDEX(M$5:M$12,$B121)*M$1)</f>
        <v>0</v>
      </c>
      <c r="X121" s="14">
        <f>INT(INDEX(属性规划!$U$4:$U$17,装备数值!$A121+1)*INDEX(X$5:X$12,$B121)*X$1)</f>
        <v>0</v>
      </c>
      <c r="Y121" s="14">
        <f>INT(INDEX(属性规划!$U$4:$U$17,装备数值!$A121+1)*INDEX(Y$5:Y$12,$B121)*Y$1)</f>
        <v>0</v>
      </c>
      <c r="Z121" s="14">
        <f>INT(INDEX(属性规划!$U$4:$U$17,装备数值!$A121+1)*INDEX(Z$5:Z$12,$B121)*Z$1)</f>
        <v>300</v>
      </c>
      <c r="AA121" s="14">
        <f>INT(INDEX(属性规划!$U$4:$U$17,装备数值!$A121+1)*INDEX(AA$5:AA$12,$B121)*AA$1)</f>
        <v>0</v>
      </c>
      <c r="AB121" s="14">
        <f>INT(INDEX(属性规划!$U$4:$U$17,装备数值!$A121+1)*INDEX(AB$5:AB$12,$B121)*AB$1)</f>
        <v>0</v>
      </c>
      <c r="AC121" s="14">
        <f>INT(INDEX(属性规划!$U$4:$U$17,装备数值!$A121+1)*INDEX(AC$5:AC$12,$B121)*AC$1)</f>
        <v>0</v>
      </c>
      <c r="AD121" s="14">
        <f>INT(INDEX(属性规划!$U$4:$U$17,装备数值!$A121+1)*INDEX(AD$5:AD$12,$B121)*AD$1)</f>
        <v>300</v>
      </c>
      <c r="AE121" s="14">
        <f>INT(INDEX(属性规划!$U$4:$U$17,装备数值!$A121+1)*INDEX(AE$5:AE$12,$B121)*AE$1)</f>
        <v>300</v>
      </c>
      <c r="AF121" s="14">
        <f>INT(INDEX(属性规划!$U$4:$U$17,装备数值!$A121+1)*INDEX(AF$5:AF$12,$B121)*AF$1)</f>
        <v>0</v>
      </c>
      <c r="AG121" s="14">
        <f>INT(INDEX(属性规划!$U$4:$U$17,装备数值!$A121+1)*INDEX(AG$5:AG$12,$B121)*AG$1)</f>
        <v>0</v>
      </c>
      <c r="AH121" s="14">
        <f>INT(INDEX(属性规划!$U$4:$U$17,装备数值!$A121+1)*INDEX(AH$5:AH$12,$B121)*AH$1)</f>
        <v>0</v>
      </c>
      <c r="AN121" s="14">
        <v>104</v>
      </c>
      <c r="AO121" s="14">
        <v>1040</v>
      </c>
      <c r="AP121" s="14">
        <v>12</v>
      </c>
      <c r="AQ121" s="18">
        <v>0.2</v>
      </c>
      <c r="AR121" s="14">
        <f t="shared" si="20"/>
        <v>87360</v>
      </c>
      <c r="AS121" s="14">
        <f t="shared" si="21"/>
        <v>655200</v>
      </c>
      <c r="AT121" s="14">
        <f t="shared" si="22"/>
        <v>43680</v>
      </c>
      <c r="AU121" s="14">
        <f t="shared" si="23"/>
        <v>873600</v>
      </c>
      <c r="AV121" s="14">
        <f t="shared" si="24"/>
        <v>17264</v>
      </c>
      <c r="AW121" s="14">
        <f t="shared" si="25"/>
        <v>4139200</v>
      </c>
      <c r="AY121" s="19"/>
      <c r="AZ121" s="19"/>
      <c r="BA121" s="19"/>
      <c r="BB121" s="19"/>
    </row>
    <row r="122" spans="1:54" ht="16.5" x14ac:dyDescent="0.2">
      <c r="A122" s="14">
        <v>13</v>
      </c>
      <c r="B122" s="14">
        <v>6</v>
      </c>
      <c r="C122" s="14">
        <f>I122*INDEX(属性规划!$V$5:$V$17,装备数值!$A122)</f>
        <v>0</v>
      </c>
      <c r="D122" s="14">
        <f>J122*INDEX(属性规划!$V$5:$V$17,装备数值!$A122)</f>
        <v>0</v>
      </c>
      <c r="E122" s="14">
        <f>K122*INDEX(属性规划!$V$5:$V$17,装备数值!$A122)</f>
        <v>30000</v>
      </c>
      <c r="F122" s="14">
        <f>L122*INDEX(属性规划!$V$5:$V$17,装备数值!$A122)</f>
        <v>0</v>
      </c>
      <c r="G122" s="14">
        <f>M122*INDEX(属性规划!$V$5:$V$17,装备数值!$A122)</f>
        <v>12000</v>
      </c>
      <c r="I122" s="14">
        <f>INT(INDEX(属性规划!$T$5:$T$17,装备数值!$A122)*INDEX(I$5:I$12,$B122)*I$1)</f>
        <v>0</v>
      </c>
      <c r="J122" s="14">
        <f>INT(INDEX(属性规划!$T$5:$T$17,装备数值!$A122)*INDEX(J$5:J$12,$B122)*J$1)</f>
        <v>0</v>
      </c>
      <c r="K122" s="14">
        <f>INT(INDEX(属性规划!$T$5:$T$17,装备数值!$A122)*INDEX(K$5:K$12,$B122)*K$1)</f>
        <v>75</v>
      </c>
      <c r="L122" s="14">
        <f>INT(INDEX(属性规划!$T$5:$T$17,装备数值!$A122)*INDEX(L$5:L$12,$B122)*L$1)</f>
        <v>0</v>
      </c>
      <c r="M122" s="14">
        <f>INT(INDEX(属性规划!$T$5:$T$17,装备数值!$A122)*INDEX(M$5:M$12,$B122)*M$1)</f>
        <v>30</v>
      </c>
      <c r="X122" s="14">
        <f>INT(INDEX(属性规划!$U$4:$U$17,装备数值!$A122+1)*INDEX(X$5:X$12,$B122)*X$1)</f>
        <v>0</v>
      </c>
      <c r="Y122" s="14">
        <f>INT(INDEX(属性规划!$U$4:$U$17,装备数值!$A122+1)*INDEX(Y$5:Y$12,$B122)*Y$1)</f>
        <v>0</v>
      </c>
      <c r="Z122" s="14">
        <f>INT(INDEX(属性规划!$U$4:$U$17,装备数值!$A122+1)*INDEX(Z$5:Z$12,$B122)*Z$1)</f>
        <v>0</v>
      </c>
      <c r="AA122" s="14">
        <f>INT(INDEX(属性规划!$U$4:$U$17,装备数值!$A122+1)*INDEX(AA$5:AA$12,$B122)*AA$1)</f>
        <v>0</v>
      </c>
      <c r="AB122" s="14">
        <f>INT(INDEX(属性规划!$U$4:$U$17,装备数值!$A122+1)*INDEX(AB$5:AB$12,$B122)*AB$1)</f>
        <v>120</v>
      </c>
      <c r="AC122" s="14">
        <f>INT(INDEX(属性规划!$U$4:$U$17,装备数值!$A122+1)*INDEX(AC$5:AC$12,$B122)*AC$1)</f>
        <v>0</v>
      </c>
      <c r="AD122" s="14">
        <f>INT(INDEX(属性规划!$U$4:$U$17,装备数值!$A122+1)*INDEX(AD$5:AD$12,$B122)*AD$1)</f>
        <v>300</v>
      </c>
      <c r="AE122" s="14">
        <f>INT(INDEX(属性规划!$U$4:$U$17,装备数值!$A122+1)*INDEX(AE$5:AE$12,$B122)*AE$1)</f>
        <v>0</v>
      </c>
      <c r="AF122" s="14">
        <f>INT(INDEX(属性规划!$U$4:$U$17,装备数值!$A122+1)*INDEX(AF$5:AF$12,$B122)*AF$1)</f>
        <v>300</v>
      </c>
      <c r="AG122" s="14">
        <f>INT(INDEX(属性规划!$U$4:$U$17,装备数值!$A122+1)*INDEX(AG$5:AG$12,$B122)*AG$1)</f>
        <v>0</v>
      </c>
      <c r="AH122" s="14">
        <f>INT(INDEX(属性规划!$U$4:$U$17,装备数值!$A122+1)*INDEX(AH$5:AH$12,$B122)*AH$1)</f>
        <v>0</v>
      </c>
      <c r="AN122" s="14">
        <v>105</v>
      </c>
      <c r="AO122" s="14">
        <v>1050</v>
      </c>
      <c r="AP122" s="14">
        <v>12</v>
      </c>
      <c r="AQ122" s="18">
        <v>0.2</v>
      </c>
      <c r="AR122" s="14">
        <f t="shared" si="20"/>
        <v>88200</v>
      </c>
      <c r="AS122" s="14">
        <f t="shared" si="21"/>
        <v>661500</v>
      </c>
      <c r="AT122" s="14">
        <f t="shared" si="22"/>
        <v>44100</v>
      </c>
      <c r="AU122" s="14">
        <f t="shared" si="23"/>
        <v>882000</v>
      </c>
      <c r="AV122" s="14">
        <f t="shared" si="24"/>
        <v>17430</v>
      </c>
      <c r="AW122" s="14">
        <f t="shared" si="25"/>
        <v>4179000</v>
      </c>
      <c r="AY122" s="19"/>
      <c r="AZ122" s="19"/>
      <c r="BA122" s="19"/>
      <c r="BB122" s="19"/>
    </row>
    <row r="123" spans="1:54" ht="16.5" x14ac:dyDescent="0.2">
      <c r="A123" s="14">
        <v>13</v>
      </c>
      <c r="B123" s="14">
        <v>7</v>
      </c>
      <c r="C123" s="14">
        <f>I123*INDEX(属性规划!$V$5:$V$17,装备数值!$A123)</f>
        <v>50000</v>
      </c>
      <c r="D123" s="14">
        <f>J123*INDEX(属性规划!$V$5:$V$17,装备数值!$A123)</f>
        <v>0</v>
      </c>
      <c r="E123" s="14">
        <f>K123*INDEX(属性规划!$V$5:$V$17,装备数值!$A123)</f>
        <v>40000</v>
      </c>
      <c r="F123" s="14">
        <f>L123*INDEX(属性规划!$V$5:$V$17,装备数值!$A123)</f>
        <v>0</v>
      </c>
      <c r="G123" s="14">
        <f>M123*INDEX(属性规划!$V$5:$V$17,装备数值!$A123)</f>
        <v>0</v>
      </c>
      <c r="I123" s="14">
        <f>INT(INDEX(属性规划!$T$5:$T$17,装备数值!$A123)*INDEX(I$5:I$12,$B123)*I$1)</f>
        <v>125</v>
      </c>
      <c r="J123" s="14">
        <f>INT(INDEX(属性规划!$T$5:$T$17,装备数值!$A123)*INDEX(J$5:J$12,$B123)*J$1)</f>
        <v>0</v>
      </c>
      <c r="K123" s="14">
        <f>INT(INDEX(属性规划!$T$5:$T$17,装备数值!$A123)*INDEX(K$5:K$12,$B123)*K$1)</f>
        <v>100</v>
      </c>
      <c r="L123" s="14">
        <f>INT(INDEX(属性规划!$T$5:$T$17,装备数值!$A123)*INDEX(L$5:L$12,$B123)*L$1)</f>
        <v>0</v>
      </c>
      <c r="M123" s="14">
        <f>INT(INDEX(属性规划!$T$5:$T$17,装备数值!$A123)*INDEX(M$5:M$12,$B123)*M$1)</f>
        <v>0</v>
      </c>
      <c r="X123" s="14">
        <f>INT(INDEX(属性规划!$U$4:$U$17,装备数值!$A123+1)*INDEX(X$5:X$12,$B123)*X$1)</f>
        <v>600</v>
      </c>
      <c r="Y123" s="14">
        <f>INT(INDEX(属性规划!$U$4:$U$17,装备数值!$A123+1)*INDEX(Y$5:Y$12,$B123)*Y$1)</f>
        <v>4500</v>
      </c>
      <c r="Z123" s="14">
        <f>INT(INDEX(属性规划!$U$4:$U$17,装备数值!$A123+1)*INDEX(Z$5:Z$12,$B123)*Z$1)</f>
        <v>0</v>
      </c>
      <c r="AA123" s="14">
        <f>INT(INDEX(属性规划!$U$4:$U$17,装备数值!$A123+1)*INDEX(AA$5:AA$12,$B123)*AA$1)</f>
        <v>0</v>
      </c>
      <c r="AB123" s="14">
        <f>INT(INDEX(属性规划!$U$4:$U$17,装备数值!$A123+1)*INDEX(AB$5:AB$12,$B123)*AB$1)</f>
        <v>0</v>
      </c>
      <c r="AC123" s="14">
        <f>INT(INDEX(属性规划!$U$4:$U$17,装备数值!$A123+1)*INDEX(AC$5:AC$12,$B123)*AC$1)</f>
        <v>0</v>
      </c>
      <c r="AD123" s="14">
        <f>INT(INDEX(属性规划!$U$4:$U$17,装备数值!$A123+1)*INDEX(AD$5:AD$12,$B123)*AD$1)</f>
        <v>0</v>
      </c>
      <c r="AE123" s="14">
        <f>INT(INDEX(属性规划!$U$4:$U$17,装备数值!$A123+1)*INDEX(AE$5:AE$12,$B123)*AE$1)</f>
        <v>0</v>
      </c>
      <c r="AF123" s="14">
        <f>INT(INDEX(属性规划!$U$4:$U$17,装备数值!$A123+1)*INDEX(AF$5:AF$12,$B123)*AF$1)</f>
        <v>0</v>
      </c>
      <c r="AG123" s="14">
        <f>INT(INDEX(属性规划!$U$4:$U$17,装备数值!$A123+1)*INDEX(AG$5:AG$12,$B123)*AG$1)</f>
        <v>3</v>
      </c>
      <c r="AH123" s="14">
        <f>INT(INDEX(属性规划!$U$4:$U$17,装备数值!$A123+1)*INDEX(AH$5:AH$12,$B123)*AH$1)</f>
        <v>0</v>
      </c>
      <c r="AN123" s="14">
        <v>106</v>
      </c>
      <c r="AO123" s="14">
        <v>1060</v>
      </c>
      <c r="AP123" s="14">
        <v>12</v>
      </c>
      <c r="AQ123" s="18">
        <v>0.2</v>
      </c>
      <c r="AR123" s="14">
        <f t="shared" si="20"/>
        <v>89040</v>
      </c>
      <c r="AS123" s="14">
        <f t="shared" si="21"/>
        <v>667800</v>
      </c>
      <c r="AT123" s="14">
        <f t="shared" si="22"/>
        <v>44520</v>
      </c>
      <c r="AU123" s="14">
        <f t="shared" si="23"/>
        <v>890400</v>
      </c>
      <c r="AV123" s="14">
        <f t="shared" si="24"/>
        <v>17596</v>
      </c>
      <c r="AW123" s="14">
        <f t="shared" si="25"/>
        <v>4218800</v>
      </c>
      <c r="AY123" s="19"/>
      <c r="AZ123" s="19"/>
      <c r="BA123" s="19"/>
      <c r="BB123" s="19"/>
    </row>
    <row r="124" spans="1:54" ht="16.5" x14ac:dyDescent="0.2">
      <c r="A124" s="14">
        <v>13</v>
      </c>
      <c r="B124" s="14">
        <v>8</v>
      </c>
      <c r="C124" s="14">
        <f>I124*INDEX(属性规划!$V$5:$V$17,装备数值!$A124)</f>
        <v>50000</v>
      </c>
      <c r="D124" s="14">
        <f>J124*INDEX(属性规划!$V$5:$V$17,装备数值!$A124)</f>
        <v>0</v>
      </c>
      <c r="E124" s="14">
        <f>K124*INDEX(属性规划!$V$5:$V$17,装备数值!$A124)</f>
        <v>0</v>
      </c>
      <c r="F124" s="14">
        <f>L124*INDEX(属性规划!$V$5:$V$17,装备数值!$A124)</f>
        <v>0</v>
      </c>
      <c r="G124" s="14">
        <f>M124*INDEX(属性规划!$V$5:$V$17,装备数值!$A124)</f>
        <v>16000</v>
      </c>
      <c r="I124" s="14">
        <f>INT(INDEX(属性规划!$T$5:$T$17,装备数值!$A124)*INDEX(I$5:I$12,$B124)*I$1)</f>
        <v>125</v>
      </c>
      <c r="J124" s="14">
        <f>INT(INDEX(属性规划!$T$5:$T$17,装备数值!$A124)*INDEX(J$5:J$12,$B124)*J$1)</f>
        <v>0</v>
      </c>
      <c r="K124" s="14">
        <f>INT(INDEX(属性规划!$T$5:$T$17,装备数值!$A124)*INDEX(K$5:K$12,$B124)*K$1)</f>
        <v>0</v>
      </c>
      <c r="L124" s="14">
        <f>INT(INDEX(属性规划!$T$5:$T$17,装备数值!$A124)*INDEX(L$5:L$12,$B124)*L$1)</f>
        <v>0</v>
      </c>
      <c r="M124" s="14">
        <f>INT(INDEX(属性规划!$T$5:$T$17,装备数值!$A124)*INDEX(M$5:M$12,$B124)*M$1)</f>
        <v>40</v>
      </c>
      <c r="X124" s="14">
        <f>INT(INDEX(属性规划!$U$4:$U$17,装备数值!$A124+1)*INDEX(X$5:X$12,$B124)*X$1)</f>
        <v>600</v>
      </c>
      <c r="Y124" s="14">
        <f>INT(INDEX(属性规划!$U$4:$U$17,装备数值!$A124+1)*INDEX(Y$5:Y$12,$B124)*Y$1)</f>
        <v>0</v>
      </c>
      <c r="Z124" s="14">
        <f>INT(INDEX(属性规划!$U$4:$U$17,装备数值!$A124+1)*INDEX(Z$5:Z$12,$B124)*Z$1)</f>
        <v>0</v>
      </c>
      <c r="AA124" s="14">
        <f>INT(INDEX(属性规划!$U$4:$U$17,装备数值!$A124+1)*INDEX(AA$5:AA$12,$B124)*AA$1)</f>
        <v>6000</v>
      </c>
      <c r="AB124" s="14">
        <f>INT(INDEX(属性规划!$U$4:$U$17,装备数值!$A124+1)*INDEX(AB$5:AB$12,$B124)*AB$1)</f>
        <v>0</v>
      </c>
      <c r="AC124" s="14">
        <f>INT(INDEX(属性规划!$U$4:$U$17,装备数值!$A124+1)*INDEX(AC$5:AC$12,$B124)*AC$1)</f>
        <v>0</v>
      </c>
      <c r="AD124" s="14">
        <f>INT(INDEX(属性规划!$U$4:$U$17,装备数值!$A124+1)*INDEX(AD$5:AD$12,$B124)*AD$1)</f>
        <v>0</v>
      </c>
      <c r="AE124" s="14">
        <f>INT(INDEX(属性规划!$U$4:$U$17,装备数值!$A124+1)*INDEX(AE$5:AE$12,$B124)*AE$1)</f>
        <v>0</v>
      </c>
      <c r="AF124" s="14">
        <f>INT(INDEX(属性规划!$U$4:$U$17,装备数值!$A124+1)*INDEX(AF$5:AF$12,$B124)*AF$1)</f>
        <v>0</v>
      </c>
      <c r="AG124" s="14">
        <f>INT(INDEX(属性规划!$U$4:$U$17,装备数值!$A124+1)*INDEX(AG$5:AG$12,$B124)*AG$1)</f>
        <v>0</v>
      </c>
      <c r="AH124" s="14">
        <f>INT(INDEX(属性规划!$U$4:$U$17,装备数值!$A124+1)*INDEX(AH$5:AH$12,$B124)*AH$1)</f>
        <v>3</v>
      </c>
      <c r="AN124" s="14">
        <v>107</v>
      </c>
      <c r="AO124" s="14">
        <v>1070</v>
      </c>
      <c r="AP124" s="14">
        <v>12</v>
      </c>
      <c r="AQ124" s="18">
        <v>0.2</v>
      </c>
      <c r="AR124" s="14">
        <f t="shared" si="20"/>
        <v>89880</v>
      </c>
      <c r="AS124" s="14">
        <f t="shared" si="21"/>
        <v>674100</v>
      </c>
      <c r="AT124" s="14">
        <f t="shared" si="22"/>
        <v>44940</v>
      </c>
      <c r="AU124" s="14">
        <f t="shared" si="23"/>
        <v>898800</v>
      </c>
      <c r="AV124" s="14">
        <f t="shared" si="24"/>
        <v>17762</v>
      </c>
      <c r="AW124" s="14">
        <f t="shared" si="25"/>
        <v>4258600</v>
      </c>
      <c r="AY124" s="19"/>
      <c r="AZ124" s="19"/>
      <c r="BA124" s="19"/>
      <c r="BB124" s="19"/>
    </row>
    <row r="125" spans="1:54" ht="16.5" x14ac:dyDescent="0.2">
      <c r="AN125" s="14">
        <v>108</v>
      </c>
      <c r="AO125" s="14">
        <v>1080</v>
      </c>
      <c r="AP125" s="14">
        <v>12</v>
      </c>
      <c r="AQ125" s="18">
        <v>0.2</v>
      </c>
      <c r="AR125" s="14">
        <f t="shared" si="20"/>
        <v>90720</v>
      </c>
      <c r="AS125" s="14">
        <f t="shared" si="21"/>
        <v>680400</v>
      </c>
      <c r="AT125" s="14">
        <f t="shared" si="22"/>
        <v>45360</v>
      </c>
      <c r="AU125" s="14">
        <f t="shared" si="23"/>
        <v>907200</v>
      </c>
      <c r="AV125" s="14">
        <f t="shared" si="24"/>
        <v>17928</v>
      </c>
      <c r="AW125" s="14">
        <f t="shared" si="25"/>
        <v>4298400</v>
      </c>
      <c r="AY125" s="19"/>
      <c r="AZ125" s="19"/>
      <c r="BA125" s="19"/>
      <c r="BB125" s="19"/>
    </row>
    <row r="126" spans="1:54" ht="16.5" x14ac:dyDescent="0.2">
      <c r="AN126" s="14">
        <v>109</v>
      </c>
      <c r="AO126" s="14">
        <v>1090</v>
      </c>
      <c r="AP126" s="14">
        <v>12</v>
      </c>
      <c r="AQ126" s="18">
        <v>0.2</v>
      </c>
      <c r="AR126" s="14">
        <f t="shared" si="20"/>
        <v>91560</v>
      </c>
      <c r="AS126" s="14">
        <f t="shared" si="21"/>
        <v>686700</v>
      </c>
      <c r="AT126" s="14">
        <f t="shared" si="22"/>
        <v>45780</v>
      </c>
      <c r="AU126" s="14">
        <f t="shared" si="23"/>
        <v>915600</v>
      </c>
      <c r="AV126" s="14">
        <f t="shared" si="24"/>
        <v>18094</v>
      </c>
      <c r="AW126" s="14">
        <f t="shared" si="25"/>
        <v>4338200</v>
      </c>
      <c r="AY126" s="19"/>
      <c r="AZ126" s="19"/>
      <c r="BA126" s="19"/>
      <c r="BB126" s="19"/>
    </row>
    <row r="127" spans="1:54" ht="16.5" x14ac:dyDescent="0.2">
      <c r="AN127" s="14">
        <v>110</v>
      </c>
      <c r="AO127" s="14">
        <v>1100</v>
      </c>
      <c r="AP127" s="14">
        <v>12</v>
      </c>
      <c r="AQ127" s="18">
        <v>0.2</v>
      </c>
      <c r="AR127" s="14">
        <f t="shared" si="20"/>
        <v>92400</v>
      </c>
      <c r="AS127" s="14">
        <f t="shared" si="21"/>
        <v>693000</v>
      </c>
      <c r="AT127" s="14">
        <f t="shared" si="22"/>
        <v>46200</v>
      </c>
      <c r="AU127" s="14">
        <f t="shared" si="23"/>
        <v>924000</v>
      </c>
      <c r="AV127" s="14">
        <f t="shared" si="24"/>
        <v>18260</v>
      </c>
      <c r="AW127" s="14">
        <f t="shared" si="25"/>
        <v>4378000</v>
      </c>
      <c r="AY127" s="19"/>
      <c r="AZ127" s="19"/>
      <c r="BA127" s="19"/>
      <c r="BB127" s="19"/>
    </row>
    <row r="128" spans="1:54" ht="16.5" x14ac:dyDescent="0.2">
      <c r="AN128" s="14">
        <v>111</v>
      </c>
      <c r="AO128" s="14">
        <v>1110</v>
      </c>
      <c r="AP128" s="14">
        <v>12</v>
      </c>
      <c r="AQ128" s="18">
        <v>0.2</v>
      </c>
      <c r="AR128" s="14">
        <f t="shared" si="20"/>
        <v>93240</v>
      </c>
      <c r="AS128" s="14">
        <f t="shared" si="21"/>
        <v>699300</v>
      </c>
      <c r="AT128" s="14">
        <f t="shared" si="22"/>
        <v>46620</v>
      </c>
      <c r="AU128" s="14">
        <f t="shared" si="23"/>
        <v>932400</v>
      </c>
      <c r="AV128" s="14">
        <f t="shared" si="24"/>
        <v>18426</v>
      </c>
      <c r="AW128" s="14">
        <f t="shared" si="25"/>
        <v>4417800</v>
      </c>
      <c r="AY128" s="19"/>
      <c r="AZ128" s="19"/>
      <c r="BA128" s="19"/>
      <c r="BB128" s="19"/>
    </row>
    <row r="129" spans="40:54" ht="16.5" x14ac:dyDescent="0.2">
      <c r="AN129" s="14">
        <v>112</v>
      </c>
      <c r="AO129" s="14">
        <v>1120</v>
      </c>
      <c r="AP129" s="14">
        <v>12</v>
      </c>
      <c r="AQ129" s="18">
        <v>0.2</v>
      </c>
      <c r="AR129" s="14">
        <f t="shared" si="20"/>
        <v>94080</v>
      </c>
      <c r="AS129" s="14">
        <f t="shared" si="21"/>
        <v>705600</v>
      </c>
      <c r="AT129" s="14">
        <f t="shared" si="22"/>
        <v>47040</v>
      </c>
      <c r="AU129" s="14">
        <f t="shared" si="23"/>
        <v>940800</v>
      </c>
      <c r="AV129" s="14">
        <f t="shared" si="24"/>
        <v>18592</v>
      </c>
      <c r="AW129" s="14">
        <f t="shared" si="25"/>
        <v>4457600</v>
      </c>
      <c r="AY129" s="19"/>
      <c r="AZ129" s="19"/>
      <c r="BA129" s="19"/>
      <c r="BB129" s="19"/>
    </row>
    <row r="130" spans="40:54" ht="16.5" x14ac:dyDescent="0.2">
      <c r="AN130" s="14">
        <v>113</v>
      </c>
      <c r="AO130" s="14">
        <v>1130</v>
      </c>
      <c r="AP130" s="14">
        <v>12</v>
      </c>
      <c r="AQ130" s="18">
        <v>0.2</v>
      </c>
      <c r="AR130" s="14">
        <f t="shared" si="20"/>
        <v>94920</v>
      </c>
      <c r="AS130" s="14">
        <f t="shared" si="21"/>
        <v>711900</v>
      </c>
      <c r="AT130" s="14">
        <f t="shared" si="22"/>
        <v>47460</v>
      </c>
      <c r="AU130" s="14">
        <f t="shared" si="23"/>
        <v>949200</v>
      </c>
      <c r="AV130" s="14">
        <f t="shared" si="24"/>
        <v>18758</v>
      </c>
      <c r="AW130" s="14">
        <f t="shared" si="25"/>
        <v>4497400</v>
      </c>
      <c r="AY130" s="19"/>
      <c r="AZ130" s="19"/>
      <c r="BA130" s="19"/>
      <c r="BB130" s="19"/>
    </row>
    <row r="131" spans="40:54" ht="16.5" x14ac:dyDescent="0.2">
      <c r="AN131" s="14">
        <v>114</v>
      </c>
      <c r="AO131" s="14">
        <v>1140</v>
      </c>
      <c r="AP131" s="14">
        <v>12</v>
      </c>
      <c r="AQ131" s="18">
        <v>0.2</v>
      </c>
      <c r="AR131" s="14">
        <f t="shared" si="20"/>
        <v>95760</v>
      </c>
      <c r="AS131" s="14">
        <f t="shared" si="21"/>
        <v>718200</v>
      </c>
      <c r="AT131" s="14">
        <f t="shared" si="22"/>
        <v>47880</v>
      </c>
      <c r="AU131" s="14">
        <f t="shared" si="23"/>
        <v>957600</v>
      </c>
      <c r="AV131" s="14">
        <f t="shared" si="24"/>
        <v>18924</v>
      </c>
      <c r="AW131" s="14">
        <f t="shared" si="25"/>
        <v>4537200</v>
      </c>
      <c r="AY131" s="19"/>
      <c r="AZ131" s="19"/>
      <c r="BA131" s="19"/>
      <c r="BB131" s="19"/>
    </row>
    <row r="132" spans="40:54" ht="16.5" x14ac:dyDescent="0.2">
      <c r="AN132" s="14">
        <v>115</v>
      </c>
      <c r="AO132" s="14">
        <v>1150</v>
      </c>
      <c r="AP132" s="14">
        <v>12</v>
      </c>
      <c r="AQ132" s="18">
        <v>0.2</v>
      </c>
      <c r="AR132" s="14">
        <f t="shared" si="20"/>
        <v>96600</v>
      </c>
      <c r="AS132" s="14">
        <f t="shared" si="21"/>
        <v>724500</v>
      </c>
      <c r="AT132" s="14">
        <f t="shared" si="22"/>
        <v>48300</v>
      </c>
      <c r="AU132" s="14">
        <f t="shared" si="23"/>
        <v>966000</v>
      </c>
      <c r="AV132" s="14">
        <f t="shared" si="24"/>
        <v>19090</v>
      </c>
      <c r="AW132" s="14">
        <f t="shared" si="25"/>
        <v>4577000</v>
      </c>
      <c r="AY132" s="19"/>
      <c r="AZ132" s="19"/>
      <c r="BA132" s="19"/>
      <c r="BB132" s="19"/>
    </row>
    <row r="133" spans="40:54" ht="16.5" x14ac:dyDescent="0.2">
      <c r="AN133" s="14">
        <v>116</v>
      </c>
      <c r="AO133" s="14">
        <v>1160</v>
      </c>
      <c r="AP133" s="14">
        <v>12</v>
      </c>
      <c r="AQ133" s="18">
        <v>0.2</v>
      </c>
      <c r="AR133" s="14">
        <f t="shared" si="20"/>
        <v>97440</v>
      </c>
      <c r="AS133" s="14">
        <f t="shared" si="21"/>
        <v>730800</v>
      </c>
      <c r="AT133" s="14">
        <f t="shared" si="22"/>
        <v>48720</v>
      </c>
      <c r="AU133" s="14">
        <f t="shared" si="23"/>
        <v>974400</v>
      </c>
      <c r="AV133" s="14">
        <f t="shared" si="24"/>
        <v>19256</v>
      </c>
      <c r="AW133" s="14">
        <f t="shared" si="25"/>
        <v>4616800</v>
      </c>
      <c r="AY133" s="19"/>
      <c r="AZ133" s="19"/>
      <c r="BA133" s="19"/>
      <c r="BB133" s="19"/>
    </row>
    <row r="134" spans="40:54" ht="16.5" x14ac:dyDescent="0.2">
      <c r="AN134" s="14">
        <v>117</v>
      </c>
      <c r="AO134" s="14">
        <v>1170</v>
      </c>
      <c r="AP134" s="14">
        <v>12</v>
      </c>
      <c r="AQ134" s="18">
        <v>0.2</v>
      </c>
      <c r="AR134" s="14">
        <f t="shared" si="20"/>
        <v>98280</v>
      </c>
      <c r="AS134" s="14">
        <f t="shared" si="21"/>
        <v>737100</v>
      </c>
      <c r="AT134" s="14">
        <f t="shared" si="22"/>
        <v>49140</v>
      </c>
      <c r="AU134" s="14">
        <f t="shared" si="23"/>
        <v>982800</v>
      </c>
      <c r="AV134" s="14">
        <f t="shared" si="24"/>
        <v>19422</v>
      </c>
      <c r="AW134" s="14">
        <f t="shared" si="25"/>
        <v>4656600</v>
      </c>
      <c r="AY134" s="19"/>
      <c r="AZ134" s="19"/>
      <c r="BA134" s="19"/>
      <c r="BB134" s="19"/>
    </row>
    <row r="135" spans="40:54" ht="16.5" x14ac:dyDescent="0.2">
      <c r="AN135" s="14">
        <v>118</v>
      </c>
      <c r="AO135" s="14">
        <v>1180</v>
      </c>
      <c r="AP135" s="14">
        <v>12</v>
      </c>
      <c r="AQ135" s="18">
        <v>0.2</v>
      </c>
      <c r="AR135" s="14">
        <f t="shared" si="20"/>
        <v>99120</v>
      </c>
      <c r="AS135" s="14">
        <f t="shared" si="21"/>
        <v>743400</v>
      </c>
      <c r="AT135" s="14">
        <f t="shared" si="22"/>
        <v>49560</v>
      </c>
      <c r="AU135" s="14">
        <f t="shared" si="23"/>
        <v>991200</v>
      </c>
      <c r="AV135" s="14">
        <f t="shared" si="24"/>
        <v>19588</v>
      </c>
      <c r="AW135" s="14">
        <f t="shared" si="25"/>
        <v>4696400</v>
      </c>
      <c r="AY135" s="19"/>
      <c r="AZ135" s="19"/>
      <c r="BA135" s="19"/>
      <c r="BB135" s="19"/>
    </row>
    <row r="136" spans="40:54" ht="16.5" x14ac:dyDescent="0.2">
      <c r="AN136" s="14">
        <v>119</v>
      </c>
      <c r="AO136" s="14">
        <v>1190</v>
      </c>
      <c r="AP136" s="14">
        <v>12</v>
      </c>
      <c r="AQ136" s="18">
        <v>0.2</v>
      </c>
      <c r="AR136" s="14">
        <f t="shared" si="20"/>
        <v>99960</v>
      </c>
      <c r="AS136" s="14">
        <f t="shared" si="21"/>
        <v>749700</v>
      </c>
      <c r="AT136" s="14">
        <f t="shared" si="22"/>
        <v>49980</v>
      </c>
      <c r="AU136" s="14">
        <f t="shared" si="23"/>
        <v>999600</v>
      </c>
      <c r="AV136" s="14">
        <f t="shared" si="24"/>
        <v>19754</v>
      </c>
      <c r="AW136" s="14">
        <f t="shared" si="25"/>
        <v>4736200</v>
      </c>
    </row>
    <row r="137" spans="40:54" ht="16.5" x14ac:dyDescent="0.2">
      <c r="AN137" s="14">
        <v>120</v>
      </c>
      <c r="AO137" s="14">
        <v>1200</v>
      </c>
      <c r="AP137" s="14">
        <v>12</v>
      </c>
      <c r="AQ137" s="18">
        <v>0.2</v>
      </c>
      <c r="AR137" s="14">
        <f t="shared" si="20"/>
        <v>100800</v>
      </c>
      <c r="AS137" s="14">
        <f t="shared" si="21"/>
        <v>756000</v>
      </c>
      <c r="AT137" s="14">
        <f t="shared" si="22"/>
        <v>50400</v>
      </c>
      <c r="AU137" s="14">
        <f t="shared" si="23"/>
        <v>1008000</v>
      </c>
      <c r="AV137" s="14">
        <f t="shared" si="24"/>
        <v>19920</v>
      </c>
      <c r="AW137" s="14">
        <f t="shared" si="25"/>
        <v>4776000</v>
      </c>
    </row>
    <row r="138" spans="40:54" ht="16.5" x14ac:dyDescent="0.2">
      <c r="AN138" s="14">
        <v>121</v>
      </c>
      <c r="AO138" s="14">
        <v>1210</v>
      </c>
      <c r="AP138" s="14">
        <v>12</v>
      </c>
      <c r="AQ138" s="18">
        <v>0.2</v>
      </c>
      <c r="AR138" s="14">
        <f t="shared" si="20"/>
        <v>101640</v>
      </c>
      <c r="AS138" s="14">
        <f t="shared" si="21"/>
        <v>762300</v>
      </c>
      <c r="AT138" s="14">
        <f t="shared" si="22"/>
        <v>50820</v>
      </c>
      <c r="AU138" s="14">
        <f t="shared" si="23"/>
        <v>1016400</v>
      </c>
      <c r="AV138" s="14">
        <f t="shared" si="24"/>
        <v>20086</v>
      </c>
      <c r="AW138" s="14">
        <f t="shared" si="25"/>
        <v>4815800</v>
      </c>
    </row>
    <row r="139" spans="40:54" ht="16.5" x14ac:dyDescent="0.2">
      <c r="AN139" s="14">
        <v>122</v>
      </c>
      <c r="AO139" s="14">
        <v>1220</v>
      </c>
      <c r="AP139" s="14">
        <v>12</v>
      </c>
      <c r="AQ139" s="18">
        <v>0.2</v>
      </c>
      <c r="AR139" s="14">
        <f t="shared" si="20"/>
        <v>102480</v>
      </c>
      <c r="AS139" s="14">
        <f t="shared" si="21"/>
        <v>768600</v>
      </c>
      <c r="AT139" s="14">
        <f t="shared" si="22"/>
        <v>51240</v>
      </c>
      <c r="AU139" s="14">
        <f t="shared" si="23"/>
        <v>1024800</v>
      </c>
      <c r="AV139" s="14">
        <f t="shared" si="24"/>
        <v>20252</v>
      </c>
      <c r="AW139" s="14">
        <f t="shared" si="25"/>
        <v>4855600</v>
      </c>
    </row>
    <row r="140" spans="40:54" ht="16.5" x14ac:dyDescent="0.2">
      <c r="AN140" s="14">
        <v>123</v>
      </c>
      <c r="AO140" s="14">
        <v>1230</v>
      </c>
      <c r="AP140" s="14">
        <v>12</v>
      </c>
      <c r="AQ140" s="18">
        <v>0.2</v>
      </c>
      <c r="AR140" s="14">
        <f t="shared" si="20"/>
        <v>103320</v>
      </c>
      <c r="AS140" s="14">
        <f t="shared" si="21"/>
        <v>774900</v>
      </c>
      <c r="AT140" s="14">
        <f t="shared" si="22"/>
        <v>51660</v>
      </c>
      <c r="AU140" s="14">
        <f t="shared" si="23"/>
        <v>1033200</v>
      </c>
      <c r="AV140" s="14">
        <f t="shared" si="24"/>
        <v>20418</v>
      </c>
      <c r="AW140" s="14">
        <f t="shared" si="25"/>
        <v>4895400</v>
      </c>
    </row>
    <row r="141" spans="40:54" ht="16.5" x14ac:dyDescent="0.2">
      <c r="AN141" s="14">
        <v>124</v>
      </c>
      <c r="AO141" s="14">
        <v>1240</v>
      </c>
      <c r="AP141" s="14">
        <v>12</v>
      </c>
      <c r="AQ141" s="18">
        <v>0.2</v>
      </c>
      <c r="AR141" s="14">
        <f t="shared" si="20"/>
        <v>104160</v>
      </c>
      <c r="AS141" s="14">
        <f t="shared" si="21"/>
        <v>781200</v>
      </c>
      <c r="AT141" s="14">
        <f t="shared" si="22"/>
        <v>52080</v>
      </c>
      <c r="AU141" s="14">
        <f t="shared" si="23"/>
        <v>1041600</v>
      </c>
      <c r="AV141" s="14">
        <f t="shared" si="24"/>
        <v>20584</v>
      </c>
      <c r="AW141" s="14">
        <f t="shared" si="25"/>
        <v>4935200</v>
      </c>
    </row>
    <row r="142" spans="40:54" ht="16.5" x14ac:dyDescent="0.2">
      <c r="AN142" s="14">
        <v>125</v>
      </c>
      <c r="AO142" s="14">
        <v>1250</v>
      </c>
      <c r="AP142" s="14">
        <v>12</v>
      </c>
      <c r="AQ142" s="18">
        <v>0.2</v>
      </c>
      <c r="AR142" s="14">
        <f t="shared" si="20"/>
        <v>105000</v>
      </c>
      <c r="AS142" s="14">
        <f t="shared" si="21"/>
        <v>787500</v>
      </c>
      <c r="AT142" s="14">
        <f t="shared" si="22"/>
        <v>52500</v>
      </c>
      <c r="AU142" s="14">
        <f t="shared" si="23"/>
        <v>1050000</v>
      </c>
      <c r="AV142" s="14">
        <f t="shared" si="24"/>
        <v>20750</v>
      </c>
      <c r="AW142" s="14">
        <f t="shared" si="25"/>
        <v>4975000</v>
      </c>
    </row>
    <row r="143" spans="40:54" ht="16.5" x14ac:dyDescent="0.2">
      <c r="AN143" s="14">
        <v>126</v>
      </c>
      <c r="AO143" s="14">
        <v>1260</v>
      </c>
      <c r="AP143" s="14">
        <v>12</v>
      </c>
      <c r="AQ143" s="18">
        <v>0.2</v>
      </c>
      <c r="AR143" s="14">
        <f t="shared" si="20"/>
        <v>105840</v>
      </c>
      <c r="AS143" s="14">
        <f t="shared" si="21"/>
        <v>793800</v>
      </c>
      <c r="AT143" s="14">
        <f t="shared" si="22"/>
        <v>52920</v>
      </c>
      <c r="AU143" s="14">
        <f t="shared" si="23"/>
        <v>1058400</v>
      </c>
      <c r="AV143" s="14">
        <f t="shared" si="24"/>
        <v>20916</v>
      </c>
      <c r="AW143" s="14">
        <f t="shared" si="25"/>
        <v>5014800</v>
      </c>
    </row>
    <row r="144" spans="40:54" ht="16.5" x14ac:dyDescent="0.2">
      <c r="AN144" s="14">
        <v>127</v>
      </c>
      <c r="AO144" s="14">
        <v>1270</v>
      </c>
      <c r="AP144" s="14">
        <v>12</v>
      </c>
      <c r="AQ144" s="18">
        <v>0.2</v>
      </c>
      <c r="AR144" s="14">
        <f t="shared" si="20"/>
        <v>106680</v>
      </c>
      <c r="AS144" s="14">
        <f t="shared" si="21"/>
        <v>800100</v>
      </c>
      <c r="AT144" s="14">
        <f t="shared" si="22"/>
        <v>53340</v>
      </c>
      <c r="AU144" s="14">
        <f t="shared" si="23"/>
        <v>1066800</v>
      </c>
      <c r="AV144" s="14">
        <f t="shared" si="24"/>
        <v>21082</v>
      </c>
      <c r="AW144" s="14">
        <f t="shared" si="25"/>
        <v>5054600</v>
      </c>
    </row>
    <row r="145" spans="40:49" ht="16.5" x14ac:dyDescent="0.2">
      <c r="AN145" s="14">
        <v>128</v>
      </c>
      <c r="AO145" s="14">
        <v>1280</v>
      </c>
      <c r="AP145" s="14">
        <v>12</v>
      </c>
      <c r="AQ145" s="18">
        <v>0.2</v>
      </c>
      <c r="AR145" s="14">
        <f t="shared" si="20"/>
        <v>107520</v>
      </c>
      <c r="AS145" s="14">
        <f t="shared" si="21"/>
        <v>806400</v>
      </c>
      <c r="AT145" s="14">
        <f t="shared" si="22"/>
        <v>53760</v>
      </c>
      <c r="AU145" s="14">
        <f t="shared" si="23"/>
        <v>1075200</v>
      </c>
      <c r="AV145" s="14">
        <f t="shared" si="24"/>
        <v>21248</v>
      </c>
      <c r="AW145" s="14">
        <f t="shared" si="25"/>
        <v>5094400</v>
      </c>
    </row>
    <row r="146" spans="40:49" ht="16.5" x14ac:dyDescent="0.2">
      <c r="AN146" s="14">
        <v>129</v>
      </c>
      <c r="AO146" s="14">
        <v>1290</v>
      </c>
      <c r="AP146" s="14">
        <v>12</v>
      </c>
      <c r="AQ146" s="18">
        <v>0.2</v>
      </c>
      <c r="AR146" s="14">
        <f t="shared" si="20"/>
        <v>108360</v>
      </c>
      <c r="AS146" s="14">
        <f t="shared" si="21"/>
        <v>812700</v>
      </c>
      <c r="AT146" s="14">
        <f t="shared" si="22"/>
        <v>54180</v>
      </c>
      <c r="AU146" s="14">
        <f t="shared" si="23"/>
        <v>1083600</v>
      </c>
      <c r="AV146" s="14">
        <f t="shared" si="24"/>
        <v>21414</v>
      </c>
      <c r="AW146" s="14">
        <f t="shared" si="25"/>
        <v>5134200</v>
      </c>
    </row>
    <row r="147" spans="40:49" ht="16.5" x14ac:dyDescent="0.2">
      <c r="AN147" s="14">
        <v>130</v>
      </c>
      <c r="AO147" s="14">
        <v>1300</v>
      </c>
      <c r="AP147" s="14">
        <v>12</v>
      </c>
      <c r="AQ147" s="18">
        <v>0.2</v>
      </c>
      <c r="AR147" s="14">
        <f t="shared" ref="AR147:AR210" si="27">SUMIF($A$21:$A$124,"="&amp;$AP147,I$21:I$124)*$AO147*$AQ147</f>
        <v>109200</v>
      </c>
      <c r="AS147" s="14">
        <f t="shared" ref="AS147:AS210" si="28">SUMIF($A$21:$A$124,"="&amp;$AP147,J$21:J$124)*$AO147*$AQ147</f>
        <v>819000</v>
      </c>
      <c r="AT147" s="14">
        <f t="shared" ref="AT147:AT210" si="29">SUMIF($A$21:$A$124,"="&amp;$AP147,K$21:K$124)*$AO147*$AQ147</f>
        <v>54600</v>
      </c>
      <c r="AU147" s="14">
        <f t="shared" ref="AU147:AU210" si="30">SUMIF($A$21:$A$124,"="&amp;$AP147,L$21:L$124)*$AO147*$AQ147</f>
        <v>1092000</v>
      </c>
      <c r="AV147" s="14">
        <f t="shared" ref="AV147:AV210" si="31">SUMIF($A$21:$A$124,"="&amp;$AP147,M$21:M$124)*$AO147*$AQ147</f>
        <v>21580</v>
      </c>
      <c r="AW147" s="14">
        <f t="shared" ref="AW147:AW210" si="32">SUMPRODUCT(AR$14:AV$14,AR147:AV147)</f>
        <v>5174000</v>
      </c>
    </row>
    <row r="148" spans="40:49" ht="16.5" x14ac:dyDescent="0.2">
      <c r="AN148" s="14">
        <v>131</v>
      </c>
      <c r="AO148" s="14">
        <v>1310</v>
      </c>
      <c r="AP148" s="14">
        <v>12</v>
      </c>
      <c r="AQ148" s="18">
        <v>0.2</v>
      </c>
      <c r="AR148" s="14">
        <f t="shared" si="27"/>
        <v>110040</v>
      </c>
      <c r="AS148" s="14">
        <f t="shared" si="28"/>
        <v>825300</v>
      </c>
      <c r="AT148" s="14">
        <f t="shared" si="29"/>
        <v>55020</v>
      </c>
      <c r="AU148" s="14">
        <f t="shared" si="30"/>
        <v>1100400</v>
      </c>
      <c r="AV148" s="14">
        <f t="shared" si="31"/>
        <v>21746</v>
      </c>
      <c r="AW148" s="14">
        <f t="shared" si="32"/>
        <v>5213800</v>
      </c>
    </row>
    <row r="149" spans="40:49" ht="16.5" x14ac:dyDescent="0.2">
      <c r="AN149" s="14">
        <v>132</v>
      </c>
      <c r="AO149" s="14">
        <v>1320</v>
      </c>
      <c r="AP149" s="14">
        <v>12</v>
      </c>
      <c r="AQ149" s="18">
        <v>0.2</v>
      </c>
      <c r="AR149" s="14">
        <f t="shared" si="27"/>
        <v>110880</v>
      </c>
      <c r="AS149" s="14">
        <f t="shared" si="28"/>
        <v>831600</v>
      </c>
      <c r="AT149" s="14">
        <f t="shared" si="29"/>
        <v>55440</v>
      </c>
      <c r="AU149" s="14">
        <f t="shared" si="30"/>
        <v>1108800</v>
      </c>
      <c r="AV149" s="14">
        <f t="shared" si="31"/>
        <v>21912</v>
      </c>
      <c r="AW149" s="14">
        <f t="shared" si="32"/>
        <v>5253600</v>
      </c>
    </row>
    <row r="150" spans="40:49" ht="16.5" x14ac:dyDescent="0.2">
      <c r="AN150" s="14">
        <v>133</v>
      </c>
      <c r="AO150" s="14">
        <v>1330</v>
      </c>
      <c r="AP150" s="14">
        <v>12</v>
      </c>
      <c r="AQ150" s="18">
        <v>0.2</v>
      </c>
      <c r="AR150" s="14">
        <f t="shared" si="27"/>
        <v>111720</v>
      </c>
      <c r="AS150" s="14">
        <f t="shared" si="28"/>
        <v>837900</v>
      </c>
      <c r="AT150" s="14">
        <f t="shared" si="29"/>
        <v>55860</v>
      </c>
      <c r="AU150" s="14">
        <f t="shared" si="30"/>
        <v>1117200</v>
      </c>
      <c r="AV150" s="14">
        <f t="shared" si="31"/>
        <v>22078</v>
      </c>
      <c r="AW150" s="14">
        <f t="shared" si="32"/>
        <v>5293400</v>
      </c>
    </row>
    <row r="151" spans="40:49" ht="16.5" x14ac:dyDescent="0.2">
      <c r="AN151" s="14">
        <v>134</v>
      </c>
      <c r="AO151" s="14">
        <v>1340</v>
      </c>
      <c r="AP151" s="14">
        <v>12</v>
      </c>
      <c r="AQ151" s="18">
        <v>0.2</v>
      </c>
      <c r="AR151" s="14">
        <f t="shared" si="27"/>
        <v>112560</v>
      </c>
      <c r="AS151" s="14">
        <f t="shared" si="28"/>
        <v>844200</v>
      </c>
      <c r="AT151" s="14">
        <f t="shared" si="29"/>
        <v>56280</v>
      </c>
      <c r="AU151" s="14">
        <f t="shared" si="30"/>
        <v>1125600</v>
      </c>
      <c r="AV151" s="14">
        <f t="shared" si="31"/>
        <v>22244</v>
      </c>
      <c r="AW151" s="14">
        <f t="shared" si="32"/>
        <v>5333200</v>
      </c>
    </row>
    <row r="152" spans="40:49" ht="16.5" x14ac:dyDescent="0.2">
      <c r="AN152" s="14">
        <v>135</v>
      </c>
      <c r="AO152" s="14">
        <v>1350</v>
      </c>
      <c r="AP152" s="14">
        <v>12</v>
      </c>
      <c r="AQ152" s="18">
        <v>0.2</v>
      </c>
      <c r="AR152" s="14">
        <f t="shared" si="27"/>
        <v>113400</v>
      </c>
      <c r="AS152" s="14">
        <f t="shared" si="28"/>
        <v>850500</v>
      </c>
      <c r="AT152" s="14">
        <f t="shared" si="29"/>
        <v>56700</v>
      </c>
      <c r="AU152" s="14">
        <f t="shared" si="30"/>
        <v>1134000</v>
      </c>
      <c r="AV152" s="14">
        <f t="shared" si="31"/>
        <v>22410</v>
      </c>
      <c r="AW152" s="14">
        <f t="shared" si="32"/>
        <v>5373000</v>
      </c>
    </row>
    <row r="153" spans="40:49" ht="16.5" x14ac:dyDescent="0.2">
      <c r="AN153" s="14">
        <v>136</v>
      </c>
      <c r="AO153" s="14">
        <v>1360</v>
      </c>
      <c r="AP153" s="14">
        <v>12</v>
      </c>
      <c r="AQ153" s="18">
        <v>0.2</v>
      </c>
      <c r="AR153" s="14">
        <f t="shared" si="27"/>
        <v>114240</v>
      </c>
      <c r="AS153" s="14">
        <f t="shared" si="28"/>
        <v>856800</v>
      </c>
      <c r="AT153" s="14">
        <f t="shared" si="29"/>
        <v>57120</v>
      </c>
      <c r="AU153" s="14">
        <f t="shared" si="30"/>
        <v>1142400</v>
      </c>
      <c r="AV153" s="14">
        <f t="shared" si="31"/>
        <v>22576</v>
      </c>
      <c r="AW153" s="14">
        <f t="shared" si="32"/>
        <v>5412800</v>
      </c>
    </row>
    <row r="154" spans="40:49" ht="16.5" x14ac:dyDescent="0.2">
      <c r="AN154" s="14">
        <v>137</v>
      </c>
      <c r="AO154" s="14">
        <v>1370</v>
      </c>
      <c r="AP154" s="14">
        <v>12</v>
      </c>
      <c r="AQ154" s="18">
        <v>0.2</v>
      </c>
      <c r="AR154" s="14">
        <f t="shared" si="27"/>
        <v>115080</v>
      </c>
      <c r="AS154" s="14">
        <f t="shared" si="28"/>
        <v>863100</v>
      </c>
      <c r="AT154" s="14">
        <f t="shared" si="29"/>
        <v>57540</v>
      </c>
      <c r="AU154" s="14">
        <f t="shared" si="30"/>
        <v>1150800</v>
      </c>
      <c r="AV154" s="14">
        <f t="shared" si="31"/>
        <v>22742</v>
      </c>
      <c r="AW154" s="14">
        <f t="shared" si="32"/>
        <v>5452600</v>
      </c>
    </row>
    <row r="155" spans="40:49" ht="16.5" x14ac:dyDescent="0.2">
      <c r="AN155" s="14">
        <v>138</v>
      </c>
      <c r="AO155" s="14">
        <v>1380</v>
      </c>
      <c r="AP155" s="14">
        <v>12</v>
      </c>
      <c r="AQ155" s="18">
        <v>0.2</v>
      </c>
      <c r="AR155" s="14">
        <f t="shared" si="27"/>
        <v>115920</v>
      </c>
      <c r="AS155" s="14">
        <f t="shared" si="28"/>
        <v>869400</v>
      </c>
      <c r="AT155" s="14">
        <f t="shared" si="29"/>
        <v>57960</v>
      </c>
      <c r="AU155" s="14">
        <f t="shared" si="30"/>
        <v>1159200</v>
      </c>
      <c r="AV155" s="14">
        <f t="shared" si="31"/>
        <v>22908</v>
      </c>
      <c r="AW155" s="14">
        <f t="shared" si="32"/>
        <v>5492400</v>
      </c>
    </row>
    <row r="156" spans="40:49" ht="16.5" x14ac:dyDescent="0.2">
      <c r="AN156" s="14">
        <v>139</v>
      </c>
      <c r="AO156" s="14">
        <v>1390</v>
      </c>
      <c r="AP156" s="14">
        <v>12</v>
      </c>
      <c r="AQ156" s="18">
        <v>0.2</v>
      </c>
      <c r="AR156" s="14">
        <f t="shared" si="27"/>
        <v>116760</v>
      </c>
      <c r="AS156" s="14">
        <f t="shared" si="28"/>
        <v>875700</v>
      </c>
      <c r="AT156" s="14">
        <f t="shared" si="29"/>
        <v>58380</v>
      </c>
      <c r="AU156" s="14">
        <f t="shared" si="30"/>
        <v>1167600</v>
      </c>
      <c r="AV156" s="14">
        <f t="shared" si="31"/>
        <v>23074</v>
      </c>
      <c r="AW156" s="14">
        <f t="shared" si="32"/>
        <v>5532200</v>
      </c>
    </row>
    <row r="157" spans="40:49" ht="16.5" x14ac:dyDescent="0.2">
      <c r="AN157" s="14">
        <v>140</v>
      </c>
      <c r="AO157" s="14">
        <v>1400</v>
      </c>
      <c r="AP157" s="14">
        <v>12</v>
      </c>
      <c r="AQ157" s="18">
        <v>0.2</v>
      </c>
      <c r="AR157" s="14">
        <f t="shared" si="27"/>
        <v>117600</v>
      </c>
      <c r="AS157" s="14">
        <f t="shared" si="28"/>
        <v>882000</v>
      </c>
      <c r="AT157" s="14">
        <f t="shared" si="29"/>
        <v>58800</v>
      </c>
      <c r="AU157" s="14">
        <f t="shared" si="30"/>
        <v>1176000</v>
      </c>
      <c r="AV157" s="14">
        <f t="shared" si="31"/>
        <v>23240</v>
      </c>
      <c r="AW157" s="14">
        <f t="shared" si="32"/>
        <v>5572000</v>
      </c>
    </row>
    <row r="158" spans="40:49" ht="16.5" x14ac:dyDescent="0.2">
      <c r="AN158" s="14">
        <v>141</v>
      </c>
      <c r="AO158" s="14">
        <v>1410</v>
      </c>
      <c r="AP158" s="14">
        <v>12</v>
      </c>
      <c r="AQ158" s="18">
        <v>0.2</v>
      </c>
      <c r="AR158" s="14">
        <f t="shared" si="27"/>
        <v>118440</v>
      </c>
      <c r="AS158" s="14">
        <f t="shared" si="28"/>
        <v>888300</v>
      </c>
      <c r="AT158" s="14">
        <f t="shared" si="29"/>
        <v>59220</v>
      </c>
      <c r="AU158" s="14">
        <f t="shared" si="30"/>
        <v>1184400</v>
      </c>
      <c r="AV158" s="14">
        <f t="shared" si="31"/>
        <v>23406</v>
      </c>
      <c r="AW158" s="14">
        <f t="shared" si="32"/>
        <v>5611800</v>
      </c>
    </row>
    <row r="159" spans="40:49" ht="16.5" x14ac:dyDescent="0.2">
      <c r="AN159" s="14">
        <v>142</v>
      </c>
      <c r="AO159" s="14">
        <v>1420</v>
      </c>
      <c r="AP159" s="14">
        <v>12</v>
      </c>
      <c r="AQ159" s="18">
        <v>0.2</v>
      </c>
      <c r="AR159" s="14">
        <f t="shared" si="27"/>
        <v>119280</v>
      </c>
      <c r="AS159" s="14">
        <f t="shared" si="28"/>
        <v>894600</v>
      </c>
      <c r="AT159" s="14">
        <f t="shared" si="29"/>
        <v>59640</v>
      </c>
      <c r="AU159" s="14">
        <f t="shared" si="30"/>
        <v>1192800</v>
      </c>
      <c r="AV159" s="14">
        <f t="shared" si="31"/>
        <v>23572</v>
      </c>
      <c r="AW159" s="14">
        <f t="shared" si="32"/>
        <v>5651600</v>
      </c>
    </row>
    <row r="160" spans="40:49" ht="16.5" x14ac:dyDescent="0.2">
      <c r="AN160" s="14">
        <v>143</v>
      </c>
      <c r="AO160" s="14">
        <v>1430</v>
      </c>
      <c r="AP160" s="14">
        <v>12</v>
      </c>
      <c r="AQ160" s="18">
        <v>0.2</v>
      </c>
      <c r="AR160" s="14">
        <f t="shared" si="27"/>
        <v>120120</v>
      </c>
      <c r="AS160" s="14">
        <f t="shared" si="28"/>
        <v>900900</v>
      </c>
      <c r="AT160" s="14">
        <f t="shared" si="29"/>
        <v>60060</v>
      </c>
      <c r="AU160" s="14">
        <f t="shared" si="30"/>
        <v>1201200</v>
      </c>
      <c r="AV160" s="14">
        <f t="shared" si="31"/>
        <v>23738</v>
      </c>
      <c r="AW160" s="14">
        <f t="shared" si="32"/>
        <v>5691400</v>
      </c>
    </row>
    <row r="161" spans="40:49" ht="16.5" x14ac:dyDescent="0.2">
      <c r="AN161" s="14">
        <v>144</v>
      </c>
      <c r="AO161" s="14">
        <v>1440</v>
      </c>
      <c r="AP161" s="14">
        <v>12</v>
      </c>
      <c r="AQ161" s="18">
        <v>0.2</v>
      </c>
      <c r="AR161" s="14">
        <f t="shared" si="27"/>
        <v>120960</v>
      </c>
      <c r="AS161" s="14">
        <f t="shared" si="28"/>
        <v>907200</v>
      </c>
      <c r="AT161" s="14">
        <f t="shared" si="29"/>
        <v>60480</v>
      </c>
      <c r="AU161" s="14">
        <f t="shared" si="30"/>
        <v>1209600</v>
      </c>
      <c r="AV161" s="14">
        <f t="shared" si="31"/>
        <v>23904</v>
      </c>
      <c r="AW161" s="14">
        <f t="shared" si="32"/>
        <v>5731200</v>
      </c>
    </row>
    <row r="162" spans="40:49" ht="16.5" x14ac:dyDescent="0.2">
      <c r="AN162" s="14">
        <v>145</v>
      </c>
      <c r="AO162" s="14">
        <v>1450</v>
      </c>
      <c r="AP162" s="14">
        <v>12</v>
      </c>
      <c r="AQ162" s="18">
        <v>0.2</v>
      </c>
      <c r="AR162" s="14">
        <f t="shared" si="27"/>
        <v>121800</v>
      </c>
      <c r="AS162" s="14">
        <f t="shared" si="28"/>
        <v>913500</v>
      </c>
      <c r="AT162" s="14">
        <f t="shared" si="29"/>
        <v>60900</v>
      </c>
      <c r="AU162" s="14">
        <f t="shared" si="30"/>
        <v>1218000</v>
      </c>
      <c r="AV162" s="14">
        <f t="shared" si="31"/>
        <v>24070</v>
      </c>
      <c r="AW162" s="14">
        <f t="shared" si="32"/>
        <v>5771000</v>
      </c>
    </row>
    <row r="163" spans="40:49" ht="16.5" x14ac:dyDescent="0.2">
      <c r="AN163" s="14">
        <v>146</v>
      </c>
      <c r="AO163" s="14">
        <v>1460</v>
      </c>
      <c r="AP163" s="14">
        <v>12</v>
      </c>
      <c r="AQ163" s="18">
        <v>0.2</v>
      </c>
      <c r="AR163" s="14">
        <f t="shared" si="27"/>
        <v>122640</v>
      </c>
      <c r="AS163" s="14">
        <f t="shared" si="28"/>
        <v>919800</v>
      </c>
      <c r="AT163" s="14">
        <f t="shared" si="29"/>
        <v>61320</v>
      </c>
      <c r="AU163" s="14">
        <f t="shared" si="30"/>
        <v>1226400</v>
      </c>
      <c r="AV163" s="14">
        <f t="shared" si="31"/>
        <v>24236</v>
      </c>
      <c r="AW163" s="14">
        <f t="shared" si="32"/>
        <v>5810800</v>
      </c>
    </row>
    <row r="164" spans="40:49" ht="16.5" x14ac:dyDescent="0.2">
      <c r="AN164" s="14">
        <v>147</v>
      </c>
      <c r="AO164" s="14">
        <v>1470</v>
      </c>
      <c r="AP164" s="14">
        <v>12</v>
      </c>
      <c r="AQ164" s="18">
        <v>0.2</v>
      </c>
      <c r="AR164" s="14">
        <f t="shared" si="27"/>
        <v>123480</v>
      </c>
      <c r="AS164" s="14">
        <f t="shared" si="28"/>
        <v>926100</v>
      </c>
      <c r="AT164" s="14">
        <f t="shared" si="29"/>
        <v>61740</v>
      </c>
      <c r="AU164" s="14">
        <f t="shared" si="30"/>
        <v>1234800</v>
      </c>
      <c r="AV164" s="14">
        <f t="shared" si="31"/>
        <v>24402</v>
      </c>
      <c r="AW164" s="14">
        <f t="shared" si="32"/>
        <v>5850600</v>
      </c>
    </row>
    <row r="165" spans="40:49" ht="16.5" x14ac:dyDescent="0.2">
      <c r="AN165" s="14">
        <v>148</v>
      </c>
      <c r="AO165" s="14">
        <v>1480</v>
      </c>
      <c r="AP165" s="14">
        <v>12</v>
      </c>
      <c r="AQ165" s="18">
        <v>0.2</v>
      </c>
      <c r="AR165" s="14">
        <f t="shared" si="27"/>
        <v>124320</v>
      </c>
      <c r="AS165" s="14">
        <f t="shared" si="28"/>
        <v>932400</v>
      </c>
      <c r="AT165" s="14">
        <f t="shared" si="29"/>
        <v>62160</v>
      </c>
      <c r="AU165" s="14">
        <f t="shared" si="30"/>
        <v>1243200</v>
      </c>
      <c r="AV165" s="14">
        <f t="shared" si="31"/>
        <v>24568</v>
      </c>
      <c r="AW165" s="14">
        <f t="shared" si="32"/>
        <v>5890400</v>
      </c>
    </row>
    <row r="166" spans="40:49" ht="16.5" x14ac:dyDescent="0.2">
      <c r="AN166" s="14">
        <v>149</v>
      </c>
      <c r="AO166" s="14">
        <v>1490</v>
      </c>
      <c r="AP166" s="14">
        <v>12</v>
      </c>
      <c r="AQ166" s="18">
        <v>0.2</v>
      </c>
      <c r="AR166" s="14">
        <f t="shared" si="27"/>
        <v>125160</v>
      </c>
      <c r="AS166" s="14">
        <f t="shared" si="28"/>
        <v>938700</v>
      </c>
      <c r="AT166" s="14">
        <f t="shared" si="29"/>
        <v>62580</v>
      </c>
      <c r="AU166" s="14">
        <f t="shared" si="30"/>
        <v>1251600</v>
      </c>
      <c r="AV166" s="14">
        <f t="shared" si="31"/>
        <v>24734</v>
      </c>
      <c r="AW166" s="14">
        <f t="shared" si="32"/>
        <v>5930200</v>
      </c>
    </row>
    <row r="167" spans="40:49" ht="16.5" x14ac:dyDescent="0.2">
      <c r="AN167" s="14">
        <v>150</v>
      </c>
      <c r="AO167" s="14">
        <v>1500</v>
      </c>
      <c r="AP167" s="14">
        <v>13</v>
      </c>
      <c r="AQ167" s="18">
        <v>0.2</v>
      </c>
      <c r="AR167" s="14">
        <f t="shared" si="27"/>
        <v>150000</v>
      </c>
      <c r="AS167" s="14">
        <f t="shared" si="28"/>
        <v>1125000</v>
      </c>
      <c r="AT167" s="14">
        <f t="shared" si="29"/>
        <v>75000</v>
      </c>
      <c r="AU167" s="14">
        <f t="shared" si="30"/>
        <v>1500000</v>
      </c>
      <c r="AV167" s="14">
        <f t="shared" si="31"/>
        <v>30000</v>
      </c>
      <c r="AW167" s="14">
        <f t="shared" si="32"/>
        <v>7125000</v>
      </c>
    </row>
    <row r="168" spans="40:49" ht="16.5" x14ac:dyDescent="0.2">
      <c r="AN168" s="14">
        <v>151</v>
      </c>
      <c r="AO168" s="14">
        <v>1510</v>
      </c>
      <c r="AP168" s="14">
        <v>13</v>
      </c>
      <c r="AQ168" s="18">
        <v>0.2</v>
      </c>
      <c r="AR168" s="14">
        <f t="shared" si="27"/>
        <v>151000</v>
      </c>
      <c r="AS168" s="14">
        <f t="shared" si="28"/>
        <v>1132500</v>
      </c>
      <c r="AT168" s="14">
        <f t="shared" si="29"/>
        <v>75500</v>
      </c>
      <c r="AU168" s="14">
        <f t="shared" si="30"/>
        <v>1510000</v>
      </c>
      <c r="AV168" s="14">
        <f t="shared" si="31"/>
        <v>30200</v>
      </c>
      <c r="AW168" s="14">
        <f t="shared" si="32"/>
        <v>7172500</v>
      </c>
    </row>
    <row r="169" spans="40:49" ht="16.5" x14ac:dyDescent="0.2">
      <c r="AN169" s="14">
        <v>152</v>
      </c>
      <c r="AO169" s="14">
        <v>1520</v>
      </c>
      <c r="AP169" s="14">
        <v>13</v>
      </c>
      <c r="AQ169" s="18">
        <v>0.2</v>
      </c>
      <c r="AR169" s="14">
        <f t="shared" si="27"/>
        <v>152000</v>
      </c>
      <c r="AS169" s="14">
        <f t="shared" si="28"/>
        <v>1140000</v>
      </c>
      <c r="AT169" s="14">
        <f t="shared" si="29"/>
        <v>76000</v>
      </c>
      <c r="AU169" s="14">
        <f t="shared" si="30"/>
        <v>1520000</v>
      </c>
      <c r="AV169" s="14">
        <f t="shared" si="31"/>
        <v>30400</v>
      </c>
      <c r="AW169" s="14">
        <f t="shared" si="32"/>
        <v>7220000</v>
      </c>
    </row>
    <row r="170" spans="40:49" ht="16.5" x14ac:dyDescent="0.2">
      <c r="AN170" s="14">
        <v>153</v>
      </c>
      <c r="AO170" s="14">
        <v>1530</v>
      </c>
      <c r="AP170" s="14">
        <v>13</v>
      </c>
      <c r="AQ170" s="18">
        <v>0.2</v>
      </c>
      <c r="AR170" s="14">
        <f t="shared" si="27"/>
        <v>153000</v>
      </c>
      <c r="AS170" s="14">
        <f t="shared" si="28"/>
        <v>1147500</v>
      </c>
      <c r="AT170" s="14">
        <f t="shared" si="29"/>
        <v>76500</v>
      </c>
      <c r="AU170" s="14">
        <f t="shared" si="30"/>
        <v>1530000</v>
      </c>
      <c r="AV170" s="14">
        <f t="shared" si="31"/>
        <v>30600</v>
      </c>
      <c r="AW170" s="14">
        <f t="shared" si="32"/>
        <v>7267500</v>
      </c>
    </row>
    <row r="171" spans="40:49" ht="16.5" x14ac:dyDescent="0.2">
      <c r="AN171" s="14">
        <v>154</v>
      </c>
      <c r="AO171" s="14">
        <v>1540</v>
      </c>
      <c r="AP171" s="14">
        <v>13</v>
      </c>
      <c r="AQ171" s="18">
        <v>0.2</v>
      </c>
      <c r="AR171" s="14">
        <f t="shared" si="27"/>
        <v>154000</v>
      </c>
      <c r="AS171" s="14">
        <f t="shared" si="28"/>
        <v>1155000</v>
      </c>
      <c r="AT171" s="14">
        <f t="shared" si="29"/>
        <v>77000</v>
      </c>
      <c r="AU171" s="14">
        <f t="shared" si="30"/>
        <v>1540000</v>
      </c>
      <c r="AV171" s="14">
        <f t="shared" si="31"/>
        <v>30800</v>
      </c>
      <c r="AW171" s="14">
        <f t="shared" si="32"/>
        <v>7315000</v>
      </c>
    </row>
    <row r="172" spans="40:49" ht="16.5" x14ac:dyDescent="0.2">
      <c r="AN172" s="14">
        <v>155</v>
      </c>
      <c r="AO172" s="14">
        <v>1550</v>
      </c>
      <c r="AP172" s="14">
        <v>13</v>
      </c>
      <c r="AQ172" s="18">
        <v>0.2</v>
      </c>
      <c r="AR172" s="14">
        <f t="shared" si="27"/>
        <v>155000</v>
      </c>
      <c r="AS172" s="14">
        <f t="shared" si="28"/>
        <v>1162500</v>
      </c>
      <c r="AT172" s="14">
        <f t="shared" si="29"/>
        <v>77500</v>
      </c>
      <c r="AU172" s="14">
        <f t="shared" si="30"/>
        <v>1550000</v>
      </c>
      <c r="AV172" s="14">
        <f t="shared" si="31"/>
        <v>31000</v>
      </c>
      <c r="AW172" s="14">
        <f t="shared" si="32"/>
        <v>7362500</v>
      </c>
    </row>
    <row r="173" spans="40:49" ht="16.5" x14ac:dyDescent="0.2">
      <c r="AN173" s="14">
        <v>156</v>
      </c>
      <c r="AO173" s="14">
        <v>1560</v>
      </c>
      <c r="AP173" s="14">
        <v>13</v>
      </c>
      <c r="AQ173" s="18">
        <v>0.2</v>
      </c>
      <c r="AR173" s="14">
        <f t="shared" si="27"/>
        <v>156000</v>
      </c>
      <c r="AS173" s="14">
        <f t="shared" si="28"/>
        <v>1170000</v>
      </c>
      <c r="AT173" s="14">
        <f t="shared" si="29"/>
        <v>78000</v>
      </c>
      <c r="AU173" s="14">
        <f t="shared" si="30"/>
        <v>1560000</v>
      </c>
      <c r="AV173" s="14">
        <f t="shared" si="31"/>
        <v>31200</v>
      </c>
      <c r="AW173" s="14">
        <f t="shared" si="32"/>
        <v>7410000</v>
      </c>
    </row>
    <row r="174" spans="40:49" ht="16.5" x14ac:dyDescent="0.2">
      <c r="AN174" s="14">
        <v>157</v>
      </c>
      <c r="AO174" s="14">
        <v>1570</v>
      </c>
      <c r="AP174" s="14">
        <v>13</v>
      </c>
      <c r="AQ174" s="18">
        <v>0.2</v>
      </c>
      <c r="AR174" s="14">
        <f t="shared" si="27"/>
        <v>157000</v>
      </c>
      <c r="AS174" s="14">
        <f t="shared" si="28"/>
        <v>1177500</v>
      </c>
      <c r="AT174" s="14">
        <f t="shared" si="29"/>
        <v>78500</v>
      </c>
      <c r="AU174" s="14">
        <f t="shared" si="30"/>
        <v>1570000</v>
      </c>
      <c r="AV174" s="14">
        <f t="shared" si="31"/>
        <v>31400</v>
      </c>
      <c r="AW174" s="14">
        <f t="shared" si="32"/>
        <v>7457500</v>
      </c>
    </row>
    <row r="175" spans="40:49" ht="16.5" x14ac:dyDescent="0.2">
      <c r="AN175" s="14">
        <v>158</v>
      </c>
      <c r="AO175" s="14">
        <v>1580</v>
      </c>
      <c r="AP175" s="14">
        <v>13</v>
      </c>
      <c r="AQ175" s="18">
        <v>0.2</v>
      </c>
      <c r="AR175" s="14">
        <f t="shared" si="27"/>
        <v>158000</v>
      </c>
      <c r="AS175" s="14">
        <f t="shared" si="28"/>
        <v>1185000</v>
      </c>
      <c r="AT175" s="14">
        <f t="shared" si="29"/>
        <v>79000</v>
      </c>
      <c r="AU175" s="14">
        <f t="shared" si="30"/>
        <v>1580000</v>
      </c>
      <c r="AV175" s="14">
        <f t="shared" si="31"/>
        <v>31600</v>
      </c>
      <c r="AW175" s="14">
        <f t="shared" si="32"/>
        <v>7505000</v>
      </c>
    </row>
    <row r="176" spans="40:49" ht="16.5" x14ac:dyDescent="0.2">
      <c r="AN176" s="14">
        <v>159</v>
      </c>
      <c r="AO176" s="14">
        <v>1590</v>
      </c>
      <c r="AP176" s="14">
        <v>13</v>
      </c>
      <c r="AQ176" s="18">
        <v>0.2</v>
      </c>
      <c r="AR176" s="14">
        <f t="shared" si="27"/>
        <v>159000</v>
      </c>
      <c r="AS176" s="14">
        <f t="shared" si="28"/>
        <v>1192500</v>
      </c>
      <c r="AT176" s="14">
        <f t="shared" si="29"/>
        <v>79500</v>
      </c>
      <c r="AU176" s="14">
        <f t="shared" si="30"/>
        <v>1590000</v>
      </c>
      <c r="AV176" s="14">
        <f t="shared" si="31"/>
        <v>31800</v>
      </c>
      <c r="AW176" s="14">
        <f t="shared" si="32"/>
        <v>7552500</v>
      </c>
    </row>
    <row r="177" spans="40:49" ht="16.5" x14ac:dyDescent="0.2">
      <c r="AN177" s="14">
        <v>160</v>
      </c>
      <c r="AO177" s="14">
        <v>1600</v>
      </c>
      <c r="AP177" s="14">
        <v>13</v>
      </c>
      <c r="AQ177" s="18">
        <v>0.2</v>
      </c>
      <c r="AR177" s="14">
        <f t="shared" si="27"/>
        <v>160000</v>
      </c>
      <c r="AS177" s="14">
        <f t="shared" si="28"/>
        <v>1200000</v>
      </c>
      <c r="AT177" s="14">
        <f t="shared" si="29"/>
        <v>80000</v>
      </c>
      <c r="AU177" s="14">
        <f t="shared" si="30"/>
        <v>1600000</v>
      </c>
      <c r="AV177" s="14">
        <f t="shared" si="31"/>
        <v>32000</v>
      </c>
      <c r="AW177" s="14">
        <f t="shared" si="32"/>
        <v>7600000</v>
      </c>
    </row>
    <row r="178" spans="40:49" ht="16.5" x14ac:dyDescent="0.2">
      <c r="AN178" s="14">
        <v>161</v>
      </c>
      <c r="AO178" s="14">
        <v>1610</v>
      </c>
      <c r="AP178" s="14">
        <v>13</v>
      </c>
      <c r="AQ178" s="18">
        <v>0.2</v>
      </c>
      <c r="AR178" s="14">
        <f t="shared" si="27"/>
        <v>161000</v>
      </c>
      <c r="AS178" s="14">
        <f t="shared" si="28"/>
        <v>1207500</v>
      </c>
      <c r="AT178" s="14">
        <f t="shared" si="29"/>
        <v>80500</v>
      </c>
      <c r="AU178" s="14">
        <f t="shared" si="30"/>
        <v>1610000</v>
      </c>
      <c r="AV178" s="14">
        <f t="shared" si="31"/>
        <v>32200</v>
      </c>
      <c r="AW178" s="14">
        <f t="shared" si="32"/>
        <v>7647500</v>
      </c>
    </row>
    <row r="179" spans="40:49" ht="16.5" x14ac:dyDescent="0.2">
      <c r="AN179" s="14">
        <v>162</v>
      </c>
      <c r="AO179" s="14">
        <v>1620</v>
      </c>
      <c r="AP179" s="14">
        <v>13</v>
      </c>
      <c r="AQ179" s="18">
        <v>0.2</v>
      </c>
      <c r="AR179" s="14">
        <f t="shared" si="27"/>
        <v>162000</v>
      </c>
      <c r="AS179" s="14">
        <f t="shared" si="28"/>
        <v>1215000</v>
      </c>
      <c r="AT179" s="14">
        <f t="shared" si="29"/>
        <v>81000</v>
      </c>
      <c r="AU179" s="14">
        <f t="shared" si="30"/>
        <v>1620000</v>
      </c>
      <c r="AV179" s="14">
        <f t="shared" si="31"/>
        <v>32400</v>
      </c>
      <c r="AW179" s="14">
        <f t="shared" si="32"/>
        <v>7695000</v>
      </c>
    </row>
    <row r="180" spans="40:49" ht="16.5" x14ac:dyDescent="0.2">
      <c r="AN180" s="14">
        <v>163</v>
      </c>
      <c r="AO180" s="14">
        <v>1630</v>
      </c>
      <c r="AP180" s="14">
        <v>13</v>
      </c>
      <c r="AQ180" s="18">
        <v>0.2</v>
      </c>
      <c r="AR180" s="14">
        <f t="shared" si="27"/>
        <v>163000</v>
      </c>
      <c r="AS180" s="14">
        <f t="shared" si="28"/>
        <v>1222500</v>
      </c>
      <c r="AT180" s="14">
        <f t="shared" si="29"/>
        <v>81500</v>
      </c>
      <c r="AU180" s="14">
        <f t="shared" si="30"/>
        <v>1630000</v>
      </c>
      <c r="AV180" s="14">
        <f t="shared" si="31"/>
        <v>32600</v>
      </c>
      <c r="AW180" s="14">
        <f t="shared" si="32"/>
        <v>7742500</v>
      </c>
    </row>
    <row r="181" spans="40:49" ht="16.5" x14ac:dyDescent="0.2">
      <c r="AN181" s="14">
        <v>164</v>
      </c>
      <c r="AO181" s="14">
        <v>1640</v>
      </c>
      <c r="AP181" s="14">
        <v>13</v>
      </c>
      <c r="AQ181" s="18">
        <v>0.2</v>
      </c>
      <c r="AR181" s="14">
        <f t="shared" si="27"/>
        <v>164000</v>
      </c>
      <c r="AS181" s="14">
        <f t="shared" si="28"/>
        <v>1230000</v>
      </c>
      <c r="AT181" s="14">
        <f t="shared" si="29"/>
        <v>82000</v>
      </c>
      <c r="AU181" s="14">
        <f t="shared" si="30"/>
        <v>1640000</v>
      </c>
      <c r="AV181" s="14">
        <f t="shared" si="31"/>
        <v>32800</v>
      </c>
      <c r="AW181" s="14">
        <f t="shared" si="32"/>
        <v>7790000</v>
      </c>
    </row>
    <row r="182" spans="40:49" ht="16.5" x14ac:dyDescent="0.2">
      <c r="AN182" s="14">
        <v>165</v>
      </c>
      <c r="AO182" s="14">
        <v>1650</v>
      </c>
      <c r="AP182" s="14">
        <v>13</v>
      </c>
      <c r="AQ182" s="18">
        <v>0.2</v>
      </c>
      <c r="AR182" s="14">
        <f t="shared" si="27"/>
        <v>165000</v>
      </c>
      <c r="AS182" s="14">
        <f t="shared" si="28"/>
        <v>1237500</v>
      </c>
      <c r="AT182" s="14">
        <f t="shared" si="29"/>
        <v>82500</v>
      </c>
      <c r="AU182" s="14">
        <f t="shared" si="30"/>
        <v>1650000</v>
      </c>
      <c r="AV182" s="14">
        <f t="shared" si="31"/>
        <v>33000</v>
      </c>
      <c r="AW182" s="14">
        <f t="shared" si="32"/>
        <v>7837500</v>
      </c>
    </row>
    <row r="183" spans="40:49" ht="16.5" x14ac:dyDescent="0.2">
      <c r="AN183" s="14">
        <v>166</v>
      </c>
      <c r="AO183" s="14">
        <v>1660</v>
      </c>
      <c r="AP183" s="14">
        <v>13</v>
      </c>
      <c r="AQ183" s="18">
        <v>0.2</v>
      </c>
      <c r="AR183" s="14">
        <f t="shared" si="27"/>
        <v>166000</v>
      </c>
      <c r="AS183" s="14">
        <f t="shared" si="28"/>
        <v>1245000</v>
      </c>
      <c r="AT183" s="14">
        <f t="shared" si="29"/>
        <v>83000</v>
      </c>
      <c r="AU183" s="14">
        <f t="shared" si="30"/>
        <v>1660000</v>
      </c>
      <c r="AV183" s="14">
        <f t="shared" si="31"/>
        <v>33200</v>
      </c>
      <c r="AW183" s="14">
        <f t="shared" si="32"/>
        <v>7885000</v>
      </c>
    </row>
    <row r="184" spans="40:49" ht="16.5" x14ac:dyDescent="0.2">
      <c r="AN184" s="14">
        <v>167</v>
      </c>
      <c r="AO184" s="14">
        <v>1670</v>
      </c>
      <c r="AP184" s="14">
        <v>13</v>
      </c>
      <c r="AQ184" s="18">
        <v>0.2</v>
      </c>
      <c r="AR184" s="14">
        <f t="shared" si="27"/>
        <v>167000</v>
      </c>
      <c r="AS184" s="14">
        <f t="shared" si="28"/>
        <v>1252500</v>
      </c>
      <c r="AT184" s="14">
        <f t="shared" si="29"/>
        <v>83500</v>
      </c>
      <c r="AU184" s="14">
        <f t="shared" si="30"/>
        <v>1670000</v>
      </c>
      <c r="AV184" s="14">
        <f t="shared" si="31"/>
        <v>33400</v>
      </c>
      <c r="AW184" s="14">
        <f t="shared" si="32"/>
        <v>7932500</v>
      </c>
    </row>
    <row r="185" spans="40:49" ht="16.5" x14ac:dyDescent="0.2">
      <c r="AN185" s="14">
        <v>168</v>
      </c>
      <c r="AO185" s="14">
        <v>1680</v>
      </c>
      <c r="AP185" s="14">
        <v>13</v>
      </c>
      <c r="AQ185" s="18">
        <v>0.2</v>
      </c>
      <c r="AR185" s="14">
        <f t="shared" si="27"/>
        <v>168000</v>
      </c>
      <c r="AS185" s="14">
        <f t="shared" si="28"/>
        <v>1260000</v>
      </c>
      <c r="AT185" s="14">
        <f t="shared" si="29"/>
        <v>84000</v>
      </c>
      <c r="AU185" s="14">
        <f t="shared" si="30"/>
        <v>1680000</v>
      </c>
      <c r="AV185" s="14">
        <f t="shared" si="31"/>
        <v>33600</v>
      </c>
      <c r="AW185" s="14">
        <f t="shared" si="32"/>
        <v>7980000</v>
      </c>
    </row>
    <row r="186" spans="40:49" ht="16.5" x14ac:dyDescent="0.2">
      <c r="AN186" s="14">
        <v>169</v>
      </c>
      <c r="AO186" s="14">
        <v>1690</v>
      </c>
      <c r="AP186" s="14">
        <v>13</v>
      </c>
      <c r="AQ186" s="18">
        <v>0.2</v>
      </c>
      <c r="AR186" s="14">
        <f t="shared" si="27"/>
        <v>169000</v>
      </c>
      <c r="AS186" s="14">
        <f t="shared" si="28"/>
        <v>1267500</v>
      </c>
      <c r="AT186" s="14">
        <f t="shared" si="29"/>
        <v>84500</v>
      </c>
      <c r="AU186" s="14">
        <f t="shared" si="30"/>
        <v>1690000</v>
      </c>
      <c r="AV186" s="14">
        <f t="shared" si="31"/>
        <v>33800</v>
      </c>
      <c r="AW186" s="14">
        <f t="shared" si="32"/>
        <v>8027500</v>
      </c>
    </row>
    <row r="187" spans="40:49" ht="16.5" x14ac:dyDescent="0.2">
      <c r="AN187" s="14">
        <v>170</v>
      </c>
      <c r="AO187" s="14">
        <v>1700</v>
      </c>
      <c r="AP187" s="14">
        <v>13</v>
      </c>
      <c r="AQ187" s="18">
        <v>0.2</v>
      </c>
      <c r="AR187" s="14">
        <f t="shared" si="27"/>
        <v>170000</v>
      </c>
      <c r="AS187" s="14">
        <f t="shared" si="28"/>
        <v>1275000</v>
      </c>
      <c r="AT187" s="14">
        <f t="shared" si="29"/>
        <v>85000</v>
      </c>
      <c r="AU187" s="14">
        <f t="shared" si="30"/>
        <v>1700000</v>
      </c>
      <c r="AV187" s="14">
        <f t="shared" si="31"/>
        <v>34000</v>
      </c>
      <c r="AW187" s="14">
        <f t="shared" si="32"/>
        <v>8075000</v>
      </c>
    </row>
    <row r="188" spans="40:49" ht="16.5" x14ac:dyDescent="0.2">
      <c r="AN188" s="14">
        <v>171</v>
      </c>
      <c r="AO188" s="14">
        <v>1710</v>
      </c>
      <c r="AP188" s="14">
        <v>13</v>
      </c>
      <c r="AQ188" s="18">
        <v>0.2</v>
      </c>
      <c r="AR188" s="14">
        <f t="shared" si="27"/>
        <v>171000</v>
      </c>
      <c r="AS188" s="14">
        <f t="shared" si="28"/>
        <v>1282500</v>
      </c>
      <c r="AT188" s="14">
        <f t="shared" si="29"/>
        <v>85500</v>
      </c>
      <c r="AU188" s="14">
        <f t="shared" si="30"/>
        <v>1710000</v>
      </c>
      <c r="AV188" s="14">
        <f t="shared" si="31"/>
        <v>34200</v>
      </c>
      <c r="AW188" s="14">
        <f t="shared" si="32"/>
        <v>8122500</v>
      </c>
    </row>
    <row r="189" spans="40:49" ht="16.5" x14ac:dyDescent="0.2">
      <c r="AN189" s="14">
        <v>172</v>
      </c>
      <c r="AO189" s="14">
        <v>1720</v>
      </c>
      <c r="AP189" s="14">
        <v>13</v>
      </c>
      <c r="AQ189" s="18">
        <v>0.2</v>
      </c>
      <c r="AR189" s="14">
        <f t="shared" si="27"/>
        <v>172000</v>
      </c>
      <c r="AS189" s="14">
        <f t="shared" si="28"/>
        <v>1290000</v>
      </c>
      <c r="AT189" s="14">
        <f t="shared" si="29"/>
        <v>86000</v>
      </c>
      <c r="AU189" s="14">
        <f t="shared" si="30"/>
        <v>1720000</v>
      </c>
      <c r="AV189" s="14">
        <f t="shared" si="31"/>
        <v>34400</v>
      </c>
      <c r="AW189" s="14">
        <f t="shared" si="32"/>
        <v>8170000</v>
      </c>
    </row>
    <row r="190" spans="40:49" ht="16.5" x14ac:dyDescent="0.2">
      <c r="AN190" s="14">
        <v>173</v>
      </c>
      <c r="AO190" s="14">
        <v>1730</v>
      </c>
      <c r="AP190" s="14">
        <v>13</v>
      </c>
      <c r="AQ190" s="18">
        <v>0.2</v>
      </c>
      <c r="AR190" s="14">
        <f t="shared" si="27"/>
        <v>173000</v>
      </c>
      <c r="AS190" s="14">
        <f t="shared" si="28"/>
        <v>1297500</v>
      </c>
      <c r="AT190" s="14">
        <f t="shared" si="29"/>
        <v>86500</v>
      </c>
      <c r="AU190" s="14">
        <f t="shared" si="30"/>
        <v>1730000</v>
      </c>
      <c r="AV190" s="14">
        <f t="shared" si="31"/>
        <v>34600</v>
      </c>
      <c r="AW190" s="14">
        <f t="shared" si="32"/>
        <v>8217500</v>
      </c>
    </row>
    <row r="191" spans="40:49" ht="16.5" x14ac:dyDescent="0.2">
      <c r="AN191" s="14">
        <v>174</v>
      </c>
      <c r="AO191" s="14">
        <v>1740</v>
      </c>
      <c r="AP191" s="14">
        <v>13</v>
      </c>
      <c r="AQ191" s="18">
        <v>0.2</v>
      </c>
      <c r="AR191" s="14">
        <f t="shared" si="27"/>
        <v>174000</v>
      </c>
      <c r="AS191" s="14">
        <f t="shared" si="28"/>
        <v>1305000</v>
      </c>
      <c r="AT191" s="14">
        <f t="shared" si="29"/>
        <v>87000</v>
      </c>
      <c r="AU191" s="14">
        <f t="shared" si="30"/>
        <v>1740000</v>
      </c>
      <c r="AV191" s="14">
        <f t="shared" si="31"/>
        <v>34800</v>
      </c>
      <c r="AW191" s="14">
        <f t="shared" si="32"/>
        <v>8265000</v>
      </c>
    </row>
    <row r="192" spans="40:49" ht="16.5" x14ac:dyDescent="0.2">
      <c r="AN192" s="14">
        <v>175</v>
      </c>
      <c r="AO192" s="14">
        <v>1750</v>
      </c>
      <c r="AP192" s="14">
        <v>13</v>
      </c>
      <c r="AQ192" s="18">
        <v>0.2</v>
      </c>
      <c r="AR192" s="14">
        <f t="shared" si="27"/>
        <v>175000</v>
      </c>
      <c r="AS192" s="14">
        <f t="shared" si="28"/>
        <v>1312500</v>
      </c>
      <c r="AT192" s="14">
        <f t="shared" si="29"/>
        <v>87500</v>
      </c>
      <c r="AU192" s="14">
        <f t="shared" si="30"/>
        <v>1750000</v>
      </c>
      <c r="AV192" s="14">
        <f t="shared" si="31"/>
        <v>35000</v>
      </c>
      <c r="AW192" s="14">
        <f t="shared" si="32"/>
        <v>8312500</v>
      </c>
    </row>
    <row r="193" spans="40:49" ht="16.5" x14ac:dyDescent="0.2">
      <c r="AN193" s="14">
        <v>176</v>
      </c>
      <c r="AO193" s="14">
        <v>1760</v>
      </c>
      <c r="AP193" s="14">
        <v>13</v>
      </c>
      <c r="AQ193" s="18">
        <v>0.2</v>
      </c>
      <c r="AR193" s="14">
        <f t="shared" si="27"/>
        <v>176000</v>
      </c>
      <c r="AS193" s="14">
        <f t="shared" si="28"/>
        <v>1320000</v>
      </c>
      <c r="AT193" s="14">
        <f t="shared" si="29"/>
        <v>88000</v>
      </c>
      <c r="AU193" s="14">
        <f t="shared" si="30"/>
        <v>1760000</v>
      </c>
      <c r="AV193" s="14">
        <f t="shared" si="31"/>
        <v>35200</v>
      </c>
      <c r="AW193" s="14">
        <f t="shared" si="32"/>
        <v>8360000</v>
      </c>
    </row>
    <row r="194" spans="40:49" ht="16.5" x14ac:dyDescent="0.2">
      <c r="AN194" s="14">
        <v>177</v>
      </c>
      <c r="AO194" s="14">
        <v>1770</v>
      </c>
      <c r="AP194" s="14">
        <v>13</v>
      </c>
      <c r="AQ194" s="18">
        <v>0.2</v>
      </c>
      <c r="AR194" s="14">
        <f t="shared" si="27"/>
        <v>177000</v>
      </c>
      <c r="AS194" s="14">
        <f t="shared" si="28"/>
        <v>1327500</v>
      </c>
      <c r="AT194" s="14">
        <f t="shared" si="29"/>
        <v>88500</v>
      </c>
      <c r="AU194" s="14">
        <f t="shared" si="30"/>
        <v>1770000</v>
      </c>
      <c r="AV194" s="14">
        <f t="shared" si="31"/>
        <v>35400</v>
      </c>
      <c r="AW194" s="14">
        <f t="shared" si="32"/>
        <v>8407500</v>
      </c>
    </row>
    <row r="195" spans="40:49" ht="16.5" x14ac:dyDescent="0.2">
      <c r="AN195" s="14">
        <v>178</v>
      </c>
      <c r="AO195" s="14">
        <v>1780</v>
      </c>
      <c r="AP195" s="14">
        <v>13</v>
      </c>
      <c r="AQ195" s="18">
        <v>0.2</v>
      </c>
      <c r="AR195" s="14">
        <f t="shared" si="27"/>
        <v>178000</v>
      </c>
      <c r="AS195" s="14">
        <f t="shared" si="28"/>
        <v>1335000</v>
      </c>
      <c r="AT195" s="14">
        <f t="shared" si="29"/>
        <v>89000</v>
      </c>
      <c r="AU195" s="14">
        <f t="shared" si="30"/>
        <v>1780000</v>
      </c>
      <c r="AV195" s="14">
        <f t="shared" si="31"/>
        <v>35600</v>
      </c>
      <c r="AW195" s="14">
        <f t="shared" si="32"/>
        <v>8455000</v>
      </c>
    </row>
    <row r="196" spans="40:49" ht="16.5" x14ac:dyDescent="0.2">
      <c r="AN196" s="14">
        <v>179</v>
      </c>
      <c r="AO196" s="14">
        <v>1790</v>
      </c>
      <c r="AP196" s="14">
        <v>13</v>
      </c>
      <c r="AQ196" s="18">
        <v>0.2</v>
      </c>
      <c r="AR196" s="14">
        <f t="shared" si="27"/>
        <v>179000</v>
      </c>
      <c r="AS196" s="14">
        <f t="shared" si="28"/>
        <v>1342500</v>
      </c>
      <c r="AT196" s="14">
        <f t="shared" si="29"/>
        <v>89500</v>
      </c>
      <c r="AU196" s="14">
        <f t="shared" si="30"/>
        <v>1790000</v>
      </c>
      <c r="AV196" s="14">
        <f t="shared" si="31"/>
        <v>35800</v>
      </c>
      <c r="AW196" s="14">
        <f t="shared" si="32"/>
        <v>8502500</v>
      </c>
    </row>
    <row r="197" spans="40:49" ht="16.5" x14ac:dyDescent="0.2">
      <c r="AN197" s="14">
        <v>180</v>
      </c>
      <c r="AO197" s="14">
        <v>1800</v>
      </c>
      <c r="AP197" s="14">
        <v>13</v>
      </c>
      <c r="AQ197" s="18">
        <v>0.2</v>
      </c>
      <c r="AR197" s="14">
        <f t="shared" si="27"/>
        <v>180000</v>
      </c>
      <c r="AS197" s="14">
        <f t="shared" si="28"/>
        <v>1350000</v>
      </c>
      <c r="AT197" s="14">
        <f t="shared" si="29"/>
        <v>90000</v>
      </c>
      <c r="AU197" s="14">
        <f t="shared" si="30"/>
        <v>1800000</v>
      </c>
      <c r="AV197" s="14">
        <f t="shared" si="31"/>
        <v>36000</v>
      </c>
      <c r="AW197" s="14">
        <f t="shared" si="32"/>
        <v>8550000</v>
      </c>
    </row>
    <row r="198" spans="40:49" ht="16.5" x14ac:dyDescent="0.2">
      <c r="AN198" s="14">
        <v>181</v>
      </c>
      <c r="AO198" s="14">
        <v>1810</v>
      </c>
      <c r="AP198" s="14">
        <v>13</v>
      </c>
      <c r="AQ198" s="18">
        <v>0.2</v>
      </c>
      <c r="AR198" s="14">
        <f t="shared" si="27"/>
        <v>181000</v>
      </c>
      <c r="AS198" s="14">
        <f t="shared" si="28"/>
        <v>1357500</v>
      </c>
      <c r="AT198" s="14">
        <f t="shared" si="29"/>
        <v>90500</v>
      </c>
      <c r="AU198" s="14">
        <f t="shared" si="30"/>
        <v>1810000</v>
      </c>
      <c r="AV198" s="14">
        <f t="shared" si="31"/>
        <v>36200</v>
      </c>
      <c r="AW198" s="14">
        <f t="shared" si="32"/>
        <v>8597500</v>
      </c>
    </row>
    <row r="199" spans="40:49" ht="16.5" x14ac:dyDescent="0.2">
      <c r="AN199" s="14">
        <v>182</v>
      </c>
      <c r="AO199" s="14">
        <v>1820</v>
      </c>
      <c r="AP199" s="14">
        <v>13</v>
      </c>
      <c r="AQ199" s="18">
        <v>0.2</v>
      </c>
      <c r="AR199" s="14">
        <f t="shared" si="27"/>
        <v>182000</v>
      </c>
      <c r="AS199" s="14">
        <f t="shared" si="28"/>
        <v>1365000</v>
      </c>
      <c r="AT199" s="14">
        <f t="shared" si="29"/>
        <v>91000</v>
      </c>
      <c r="AU199" s="14">
        <f t="shared" si="30"/>
        <v>1820000</v>
      </c>
      <c r="AV199" s="14">
        <f t="shared" si="31"/>
        <v>36400</v>
      </c>
      <c r="AW199" s="14">
        <f t="shared" si="32"/>
        <v>8645000</v>
      </c>
    </row>
    <row r="200" spans="40:49" ht="16.5" x14ac:dyDescent="0.2">
      <c r="AN200" s="14">
        <v>183</v>
      </c>
      <c r="AO200" s="14">
        <v>1830</v>
      </c>
      <c r="AP200" s="14">
        <v>13</v>
      </c>
      <c r="AQ200" s="18">
        <v>0.2</v>
      </c>
      <c r="AR200" s="14">
        <f t="shared" si="27"/>
        <v>183000</v>
      </c>
      <c r="AS200" s="14">
        <f t="shared" si="28"/>
        <v>1372500</v>
      </c>
      <c r="AT200" s="14">
        <f t="shared" si="29"/>
        <v>91500</v>
      </c>
      <c r="AU200" s="14">
        <f t="shared" si="30"/>
        <v>1830000</v>
      </c>
      <c r="AV200" s="14">
        <f t="shared" si="31"/>
        <v>36600</v>
      </c>
      <c r="AW200" s="14">
        <f t="shared" si="32"/>
        <v>8692500</v>
      </c>
    </row>
    <row r="201" spans="40:49" ht="16.5" x14ac:dyDescent="0.2">
      <c r="AN201" s="14">
        <v>184</v>
      </c>
      <c r="AO201" s="14">
        <v>1840</v>
      </c>
      <c r="AP201" s="14">
        <v>13</v>
      </c>
      <c r="AQ201" s="18">
        <v>0.2</v>
      </c>
      <c r="AR201" s="14">
        <f t="shared" si="27"/>
        <v>184000</v>
      </c>
      <c r="AS201" s="14">
        <f t="shared" si="28"/>
        <v>1380000</v>
      </c>
      <c r="AT201" s="14">
        <f t="shared" si="29"/>
        <v>92000</v>
      </c>
      <c r="AU201" s="14">
        <f t="shared" si="30"/>
        <v>1840000</v>
      </c>
      <c r="AV201" s="14">
        <f t="shared" si="31"/>
        <v>36800</v>
      </c>
      <c r="AW201" s="14">
        <f t="shared" si="32"/>
        <v>8740000</v>
      </c>
    </row>
    <row r="202" spans="40:49" ht="16.5" x14ac:dyDescent="0.2">
      <c r="AN202" s="14">
        <v>185</v>
      </c>
      <c r="AO202" s="14">
        <v>1850</v>
      </c>
      <c r="AP202" s="14">
        <v>13</v>
      </c>
      <c r="AQ202" s="18">
        <v>0.2</v>
      </c>
      <c r="AR202" s="14">
        <f t="shared" si="27"/>
        <v>185000</v>
      </c>
      <c r="AS202" s="14">
        <f t="shared" si="28"/>
        <v>1387500</v>
      </c>
      <c r="AT202" s="14">
        <f t="shared" si="29"/>
        <v>92500</v>
      </c>
      <c r="AU202" s="14">
        <f t="shared" si="30"/>
        <v>1850000</v>
      </c>
      <c r="AV202" s="14">
        <f t="shared" si="31"/>
        <v>37000</v>
      </c>
      <c r="AW202" s="14">
        <f t="shared" si="32"/>
        <v>8787500</v>
      </c>
    </row>
    <row r="203" spans="40:49" ht="16.5" x14ac:dyDescent="0.2">
      <c r="AN203" s="14">
        <v>186</v>
      </c>
      <c r="AO203" s="14">
        <v>1860</v>
      </c>
      <c r="AP203" s="14">
        <v>13</v>
      </c>
      <c r="AQ203" s="18">
        <v>0.2</v>
      </c>
      <c r="AR203" s="14">
        <f t="shared" si="27"/>
        <v>186000</v>
      </c>
      <c r="AS203" s="14">
        <f t="shared" si="28"/>
        <v>1395000</v>
      </c>
      <c r="AT203" s="14">
        <f t="shared" si="29"/>
        <v>93000</v>
      </c>
      <c r="AU203" s="14">
        <f t="shared" si="30"/>
        <v>1860000</v>
      </c>
      <c r="AV203" s="14">
        <f t="shared" si="31"/>
        <v>37200</v>
      </c>
      <c r="AW203" s="14">
        <f t="shared" si="32"/>
        <v>8835000</v>
      </c>
    </row>
    <row r="204" spans="40:49" ht="16.5" x14ac:dyDescent="0.2">
      <c r="AN204" s="14">
        <v>187</v>
      </c>
      <c r="AO204" s="14">
        <v>1870</v>
      </c>
      <c r="AP204" s="14">
        <v>13</v>
      </c>
      <c r="AQ204" s="18">
        <v>0.2</v>
      </c>
      <c r="AR204" s="14">
        <f t="shared" si="27"/>
        <v>187000</v>
      </c>
      <c r="AS204" s="14">
        <f t="shared" si="28"/>
        <v>1402500</v>
      </c>
      <c r="AT204" s="14">
        <f t="shared" si="29"/>
        <v>93500</v>
      </c>
      <c r="AU204" s="14">
        <f t="shared" si="30"/>
        <v>1870000</v>
      </c>
      <c r="AV204" s="14">
        <f t="shared" si="31"/>
        <v>37400</v>
      </c>
      <c r="AW204" s="14">
        <f t="shared" si="32"/>
        <v>8882500</v>
      </c>
    </row>
    <row r="205" spans="40:49" ht="16.5" x14ac:dyDescent="0.2">
      <c r="AN205" s="14">
        <v>188</v>
      </c>
      <c r="AO205" s="14">
        <v>1880</v>
      </c>
      <c r="AP205" s="14">
        <v>13</v>
      </c>
      <c r="AQ205" s="18">
        <v>0.2</v>
      </c>
      <c r="AR205" s="14">
        <f t="shared" si="27"/>
        <v>188000</v>
      </c>
      <c r="AS205" s="14">
        <f t="shared" si="28"/>
        <v>1410000</v>
      </c>
      <c r="AT205" s="14">
        <f t="shared" si="29"/>
        <v>94000</v>
      </c>
      <c r="AU205" s="14">
        <f t="shared" si="30"/>
        <v>1880000</v>
      </c>
      <c r="AV205" s="14">
        <f t="shared" si="31"/>
        <v>37600</v>
      </c>
      <c r="AW205" s="14">
        <f t="shared" si="32"/>
        <v>8930000</v>
      </c>
    </row>
    <row r="206" spans="40:49" ht="16.5" x14ac:dyDescent="0.2">
      <c r="AN206" s="14">
        <v>189</v>
      </c>
      <c r="AO206" s="14">
        <v>1890</v>
      </c>
      <c r="AP206" s="14">
        <v>13</v>
      </c>
      <c r="AQ206" s="18">
        <v>0.2</v>
      </c>
      <c r="AR206" s="14">
        <f t="shared" si="27"/>
        <v>189000</v>
      </c>
      <c r="AS206" s="14">
        <f t="shared" si="28"/>
        <v>1417500</v>
      </c>
      <c r="AT206" s="14">
        <f t="shared" si="29"/>
        <v>94500</v>
      </c>
      <c r="AU206" s="14">
        <f t="shared" si="30"/>
        <v>1890000</v>
      </c>
      <c r="AV206" s="14">
        <f t="shared" si="31"/>
        <v>37800</v>
      </c>
      <c r="AW206" s="14">
        <f t="shared" si="32"/>
        <v>8977500</v>
      </c>
    </row>
    <row r="207" spans="40:49" ht="16.5" x14ac:dyDescent="0.2">
      <c r="AN207" s="14">
        <v>190</v>
      </c>
      <c r="AO207" s="14">
        <v>1900</v>
      </c>
      <c r="AP207" s="14">
        <v>13</v>
      </c>
      <c r="AQ207" s="18">
        <v>0.2</v>
      </c>
      <c r="AR207" s="14">
        <f t="shared" si="27"/>
        <v>190000</v>
      </c>
      <c r="AS207" s="14">
        <f t="shared" si="28"/>
        <v>1425000</v>
      </c>
      <c r="AT207" s="14">
        <f t="shared" si="29"/>
        <v>95000</v>
      </c>
      <c r="AU207" s="14">
        <f t="shared" si="30"/>
        <v>1900000</v>
      </c>
      <c r="AV207" s="14">
        <f t="shared" si="31"/>
        <v>38000</v>
      </c>
      <c r="AW207" s="14">
        <f t="shared" si="32"/>
        <v>9025000</v>
      </c>
    </row>
    <row r="208" spans="40:49" ht="16.5" x14ac:dyDescent="0.2">
      <c r="AN208" s="14">
        <v>191</v>
      </c>
      <c r="AO208" s="14">
        <v>1910</v>
      </c>
      <c r="AP208" s="14">
        <v>13</v>
      </c>
      <c r="AQ208" s="18">
        <v>0.2</v>
      </c>
      <c r="AR208" s="14">
        <f t="shared" si="27"/>
        <v>191000</v>
      </c>
      <c r="AS208" s="14">
        <f t="shared" si="28"/>
        <v>1432500</v>
      </c>
      <c r="AT208" s="14">
        <f t="shared" si="29"/>
        <v>95500</v>
      </c>
      <c r="AU208" s="14">
        <f t="shared" si="30"/>
        <v>1910000</v>
      </c>
      <c r="AV208" s="14">
        <f t="shared" si="31"/>
        <v>38200</v>
      </c>
      <c r="AW208" s="14">
        <f t="shared" si="32"/>
        <v>9072500</v>
      </c>
    </row>
    <row r="209" spans="40:49" ht="16.5" x14ac:dyDescent="0.2">
      <c r="AN209" s="14">
        <v>192</v>
      </c>
      <c r="AO209" s="14">
        <v>1920</v>
      </c>
      <c r="AP209" s="14">
        <v>13</v>
      </c>
      <c r="AQ209" s="18">
        <v>0.2</v>
      </c>
      <c r="AR209" s="14">
        <f t="shared" si="27"/>
        <v>192000</v>
      </c>
      <c r="AS209" s="14">
        <f t="shared" si="28"/>
        <v>1440000</v>
      </c>
      <c r="AT209" s="14">
        <f t="shared" si="29"/>
        <v>96000</v>
      </c>
      <c r="AU209" s="14">
        <f t="shared" si="30"/>
        <v>1920000</v>
      </c>
      <c r="AV209" s="14">
        <f t="shared" si="31"/>
        <v>38400</v>
      </c>
      <c r="AW209" s="14">
        <f t="shared" si="32"/>
        <v>9120000</v>
      </c>
    </row>
    <row r="210" spans="40:49" ht="16.5" x14ac:dyDescent="0.2">
      <c r="AN210" s="14">
        <v>193</v>
      </c>
      <c r="AO210" s="14">
        <v>1930</v>
      </c>
      <c r="AP210" s="14">
        <v>13</v>
      </c>
      <c r="AQ210" s="18">
        <v>0.2</v>
      </c>
      <c r="AR210" s="14">
        <f t="shared" si="27"/>
        <v>193000</v>
      </c>
      <c r="AS210" s="14">
        <f t="shared" si="28"/>
        <v>1447500</v>
      </c>
      <c r="AT210" s="14">
        <f t="shared" si="29"/>
        <v>96500</v>
      </c>
      <c r="AU210" s="14">
        <f t="shared" si="30"/>
        <v>1930000</v>
      </c>
      <c r="AV210" s="14">
        <f t="shared" si="31"/>
        <v>38600</v>
      </c>
      <c r="AW210" s="14">
        <f t="shared" si="32"/>
        <v>9167500</v>
      </c>
    </row>
    <row r="211" spans="40:49" ht="16.5" x14ac:dyDescent="0.2">
      <c r="AN211" s="14">
        <v>194</v>
      </c>
      <c r="AO211" s="14">
        <v>1940</v>
      </c>
      <c r="AP211" s="14">
        <v>13</v>
      </c>
      <c r="AQ211" s="18">
        <v>0.2</v>
      </c>
      <c r="AR211" s="14">
        <f t="shared" ref="AR211:AR217" si="33">SUMIF($A$21:$A$124,"="&amp;$AP211,I$21:I$124)*$AO211*$AQ211</f>
        <v>194000</v>
      </c>
      <c r="AS211" s="14">
        <f t="shared" ref="AS211:AS217" si="34">SUMIF($A$21:$A$124,"="&amp;$AP211,J$21:J$124)*$AO211*$AQ211</f>
        <v>1455000</v>
      </c>
      <c r="AT211" s="14">
        <f t="shared" ref="AT211:AT217" si="35">SUMIF($A$21:$A$124,"="&amp;$AP211,K$21:K$124)*$AO211*$AQ211</f>
        <v>97000</v>
      </c>
      <c r="AU211" s="14">
        <f t="shared" ref="AU211:AU217" si="36">SUMIF($A$21:$A$124,"="&amp;$AP211,L$21:L$124)*$AO211*$AQ211</f>
        <v>1940000</v>
      </c>
      <c r="AV211" s="14">
        <f t="shared" ref="AV211:AV217" si="37">SUMIF($A$21:$A$124,"="&amp;$AP211,M$21:M$124)*$AO211*$AQ211</f>
        <v>38800</v>
      </c>
      <c r="AW211" s="14">
        <f t="shared" ref="AW211:AW217" si="38">SUMPRODUCT(AR$14:AV$14,AR211:AV211)</f>
        <v>9215000</v>
      </c>
    </row>
    <row r="212" spans="40:49" ht="16.5" x14ac:dyDescent="0.2">
      <c r="AN212" s="14">
        <v>195</v>
      </c>
      <c r="AO212" s="14">
        <v>1950</v>
      </c>
      <c r="AP212" s="14">
        <v>13</v>
      </c>
      <c r="AQ212" s="18">
        <v>0.2</v>
      </c>
      <c r="AR212" s="14">
        <f t="shared" si="33"/>
        <v>195000</v>
      </c>
      <c r="AS212" s="14">
        <f t="shared" si="34"/>
        <v>1462500</v>
      </c>
      <c r="AT212" s="14">
        <f t="shared" si="35"/>
        <v>97500</v>
      </c>
      <c r="AU212" s="14">
        <f t="shared" si="36"/>
        <v>1950000</v>
      </c>
      <c r="AV212" s="14">
        <f t="shared" si="37"/>
        <v>39000</v>
      </c>
      <c r="AW212" s="14">
        <f t="shared" si="38"/>
        <v>9262500</v>
      </c>
    </row>
    <row r="213" spans="40:49" ht="16.5" x14ac:dyDescent="0.2">
      <c r="AN213" s="14">
        <v>196</v>
      </c>
      <c r="AO213" s="14">
        <v>1960</v>
      </c>
      <c r="AP213" s="14">
        <v>13</v>
      </c>
      <c r="AQ213" s="18">
        <v>0.2</v>
      </c>
      <c r="AR213" s="14">
        <f t="shared" si="33"/>
        <v>196000</v>
      </c>
      <c r="AS213" s="14">
        <f t="shared" si="34"/>
        <v>1470000</v>
      </c>
      <c r="AT213" s="14">
        <f t="shared" si="35"/>
        <v>98000</v>
      </c>
      <c r="AU213" s="14">
        <f t="shared" si="36"/>
        <v>1960000</v>
      </c>
      <c r="AV213" s="14">
        <f t="shared" si="37"/>
        <v>39200</v>
      </c>
      <c r="AW213" s="14">
        <f t="shared" si="38"/>
        <v>9310000</v>
      </c>
    </row>
    <row r="214" spans="40:49" ht="16.5" x14ac:dyDescent="0.2">
      <c r="AN214" s="14">
        <v>197</v>
      </c>
      <c r="AO214" s="14">
        <v>1970</v>
      </c>
      <c r="AP214" s="14">
        <v>13</v>
      </c>
      <c r="AQ214" s="18">
        <v>0.2</v>
      </c>
      <c r="AR214" s="14">
        <f t="shared" si="33"/>
        <v>197000</v>
      </c>
      <c r="AS214" s="14">
        <f t="shared" si="34"/>
        <v>1477500</v>
      </c>
      <c r="AT214" s="14">
        <f t="shared" si="35"/>
        <v>98500</v>
      </c>
      <c r="AU214" s="14">
        <f t="shared" si="36"/>
        <v>1970000</v>
      </c>
      <c r="AV214" s="14">
        <f t="shared" si="37"/>
        <v>39400</v>
      </c>
      <c r="AW214" s="14">
        <f t="shared" si="38"/>
        <v>9357500</v>
      </c>
    </row>
    <row r="215" spans="40:49" ht="16.5" x14ac:dyDescent="0.2">
      <c r="AN215" s="14">
        <v>198</v>
      </c>
      <c r="AO215" s="14">
        <v>1980</v>
      </c>
      <c r="AP215" s="14">
        <v>13</v>
      </c>
      <c r="AQ215" s="18">
        <v>0.2</v>
      </c>
      <c r="AR215" s="14">
        <f t="shared" si="33"/>
        <v>198000</v>
      </c>
      <c r="AS215" s="14">
        <f t="shared" si="34"/>
        <v>1485000</v>
      </c>
      <c r="AT215" s="14">
        <f t="shared" si="35"/>
        <v>99000</v>
      </c>
      <c r="AU215" s="14">
        <f t="shared" si="36"/>
        <v>1980000</v>
      </c>
      <c r="AV215" s="14">
        <f t="shared" si="37"/>
        <v>39600</v>
      </c>
      <c r="AW215" s="14">
        <f t="shared" si="38"/>
        <v>9405000</v>
      </c>
    </row>
    <row r="216" spans="40:49" ht="16.5" x14ac:dyDescent="0.2">
      <c r="AN216" s="14">
        <v>199</v>
      </c>
      <c r="AO216" s="14">
        <v>1990</v>
      </c>
      <c r="AP216" s="14">
        <v>13</v>
      </c>
      <c r="AQ216" s="18">
        <v>0.2</v>
      </c>
      <c r="AR216" s="14">
        <f t="shared" si="33"/>
        <v>199000</v>
      </c>
      <c r="AS216" s="14">
        <f t="shared" si="34"/>
        <v>1492500</v>
      </c>
      <c r="AT216" s="14">
        <f t="shared" si="35"/>
        <v>99500</v>
      </c>
      <c r="AU216" s="14">
        <f t="shared" si="36"/>
        <v>1990000</v>
      </c>
      <c r="AV216" s="14">
        <f t="shared" si="37"/>
        <v>39800</v>
      </c>
      <c r="AW216" s="14">
        <f t="shared" si="38"/>
        <v>9452500</v>
      </c>
    </row>
    <row r="217" spans="40:49" ht="16.5" x14ac:dyDescent="0.2">
      <c r="AN217" s="14">
        <v>200</v>
      </c>
      <c r="AO217" s="14">
        <v>2000</v>
      </c>
      <c r="AP217" s="14">
        <v>13</v>
      </c>
      <c r="AQ217" s="18">
        <v>0.2</v>
      </c>
      <c r="AR217" s="14">
        <f t="shared" si="33"/>
        <v>200000</v>
      </c>
      <c r="AS217" s="14">
        <f t="shared" si="34"/>
        <v>1500000</v>
      </c>
      <c r="AT217" s="14">
        <f t="shared" si="35"/>
        <v>100000</v>
      </c>
      <c r="AU217" s="14">
        <f t="shared" si="36"/>
        <v>2000000</v>
      </c>
      <c r="AV217" s="14">
        <f t="shared" si="37"/>
        <v>40000</v>
      </c>
      <c r="AW217" s="14">
        <f t="shared" si="38"/>
        <v>9500000</v>
      </c>
    </row>
  </sheetData>
  <mergeCells count="8">
    <mergeCell ref="P32:U32"/>
    <mergeCell ref="Q3:U3"/>
    <mergeCell ref="AN15:AV15"/>
    <mergeCell ref="BK15:BV15"/>
    <mergeCell ref="AY15:BB15"/>
    <mergeCell ref="P15:U15"/>
    <mergeCell ref="A3:G3"/>
    <mergeCell ref="I3:M3"/>
  </mergeCells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0519-9B94-4CEE-9EE0-AF32A8D4C53D}">
  <dimension ref="A5:AK109"/>
  <sheetViews>
    <sheetView topLeftCell="A4" workbookViewId="0">
      <selection activeCell="M31" sqref="M31"/>
    </sheetView>
  </sheetViews>
  <sheetFormatPr defaultRowHeight="14.25" x14ac:dyDescent="0.2"/>
  <cols>
    <col min="4" max="4" width="12.5" customWidth="1"/>
    <col min="5" max="5" width="9.875" customWidth="1"/>
    <col min="6" max="6" width="11.25" customWidth="1"/>
    <col min="7" max="7" width="11" customWidth="1"/>
    <col min="8" max="8" width="10.5" customWidth="1"/>
    <col min="10" max="10" width="10.5" customWidth="1"/>
    <col min="11" max="11" width="11.5" customWidth="1"/>
    <col min="12" max="12" width="11.375" customWidth="1"/>
    <col min="13" max="13" width="10.5" customWidth="1"/>
    <col min="14" max="14" width="11.25" customWidth="1"/>
    <col min="15" max="29" width="15.625" customWidth="1"/>
  </cols>
  <sheetData>
    <row r="5" spans="1:37" ht="15" x14ac:dyDescent="0.2">
      <c r="A5" s="15" t="s">
        <v>387</v>
      </c>
      <c r="B5" s="15" t="s">
        <v>388</v>
      </c>
      <c r="C5" s="15" t="s">
        <v>389</v>
      </c>
      <c r="D5" s="15" t="s">
        <v>400</v>
      </c>
      <c r="E5" s="15" t="s">
        <v>390</v>
      </c>
      <c r="F5" s="15" t="s">
        <v>391</v>
      </c>
      <c r="G5" s="15" t="s">
        <v>392</v>
      </c>
      <c r="H5" s="15" t="s">
        <v>393</v>
      </c>
      <c r="I5" s="15" t="s">
        <v>394</v>
      </c>
      <c r="J5" s="15" t="s">
        <v>395</v>
      </c>
      <c r="K5" s="15" t="s">
        <v>396</v>
      </c>
      <c r="L5" s="15" t="s">
        <v>399</v>
      </c>
      <c r="M5" s="15" t="s">
        <v>397</v>
      </c>
      <c r="N5" s="15" t="s">
        <v>398</v>
      </c>
      <c r="O5" s="15" t="s">
        <v>401</v>
      </c>
      <c r="P5" s="15" t="s">
        <v>402</v>
      </c>
      <c r="Q5" s="15" t="s">
        <v>414</v>
      </c>
      <c r="R5" s="15" t="s">
        <v>403</v>
      </c>
      <c r="S5" s="15" t="s">
        <v>404</v>
      </c>
      <c r="T5" s="15" t="s">
        <v>405</v>
      </c>
      <c r="U5" s="15" t="s">
        <v>406</v>
      </c>
      <c r="V5" s="15" t="s">
        <v>413</v>
      </c>
      <c r="W5" s="15" t="s">
        <v>407</v>
      </c>
      <c r="X5" s="15" t="s">
        <v>408</v>
      </c>
      <c r="Y5" s="15" t="s">
        <v>409</v>
      </c>
      <c r="Z5" s="15" t="s">
        <v>410</v>
      </c>
      <c r="AA5" s="15" t="s">
        <v>415</v>
      </c>
      <c r="AB5" s="15" t="s">
        <v>411</v>
      </c>
      <c r="AC5" s="15" t="s">
        <v>412</v>
      </c>
    </row>
    <row r="6" spans="1:37" ht="16.5" x14ac:dyDescent="0.2">
      <c r="A6" s="14">
        <v>1001</v>
      </c>
      <c r="B6" s="14">
        <v>1</v>
      </c>
      <c r="C6" s="14">
        <v>1</v>
      </c>
      <c r="D6" s="14">
        <f>INDEX(属性规划!$V$5:$V$17,装备数值填表!B6)</f>
        <v>5</v>
      </c>
      <c r="E6" s="14" t="s">
        <v>279</v>
      </c>
      <c r="F6" s="14">
        <f>IF(OR(E6="atk",E6="crit",E6="dash",E6="dmgInc"),31,1)</f>
        <v>31</v>
      </c>
      <c r="G6" s="14">
        <v>0</v>
      </c>
      <c r="H6" s="14">
        <v>0</v>
      </c>
      <c r="I6" s="14">
        <f>INDEX(装备数值!$I21:$M21,VLOOKUP(装备数值填表!E6,$AJ$6:$AK$10,2,FALSE))</f>
        <v>20</v>
      </c>
      <c r="J6" s="14" t="s">
        <v>29</v>
      </c>
      <c r="K6" s="14">
        <f>IF(OR(J6="atk",J6="crit",J6="dash",J6="dmgInc"),31,1)</f>
        <v>1</v>
      </c>
      <c r="L6" s="14">
        <v>0</v>
      </c>
      <c r="M6" s="14">
        <v>0</v>
      </c>
      <c r="N6" s="14">
        <f>IF(ISBLANK(J6),"",INDEX(装备数值!$I21:$M21,VLOOKUP(装备数值填表!J6,$AJ$6:$AK$10,2,FALSE)))</f>
        <v>60</v>
      </c>
      <c r="O6" s="14" t="s">
        <v>31</v>
      </c>
      <c r="P6" s="14">
        <f>IF(OR(O6="atk",O6="crit",O6="dash",O6="dmgInc"),31,1)</f>
        <v>1</v>
      </c>
      <c r="Q6" s="14">
        <v>0</v>
      </c>
      <c r="R6" s="14">
        <v>0</v>
      </c>
      <c r="S6" s="14">
        <f>INDEX(装备数值!$X21:$AH21,VLOOKUP(装备数值填表!O6,装备数值填表!$AJ$6:$AK$16,2,FALSE))</f>
        <v>1000</v>
      </c>
      <c r="T6" s="14" t="s">
        <v>34</v>
      </c>
      <c r="U6" s="14">
        <f>IF(OR(T6="atk",T6="crit",T6="dash",T6="dmgInc"),31,1)</f>
        <v>31</v>
      </c>
      <c r="V6" s="14">
        <v>0</v>
      </c>
      <c r="W6" s="14">
        <v>0</v>
      </c>
      <c r="X6" s="14">
        <f>INDEX(装备数值!$X21:$AH21,VLOOKUP(装备数值填表!T6,装备数值填表!$AJ$6:$AK$16,2,FALSE))</f>
        <v>50</v>
      </c>
      <c r="Y6" s="14" t="s">
        <v>36</v>
      </c>
      <c r="Z6" s="14">
        <f>IF(OR(Y6="atk",Y6="crit",Y6="dash",Y6="dmgInc"),31,1)</f>
        <v>1</v>
      </c>
      <c r="AA6" s="14">
        <v>0</v>
      </c>
      <c r="AB6" s="14">
        <v>0</v>
      </c>
      <c r="AC6" s="14">
        <f>INDEX(装备数值!$X21:$AH21,VLOOKUP(装备数值填表!Y6,装备数值填表!$AJ$6:$AK$16,2,FALSE))</f>
        <v>50</v>
      </c>
      <c r="AJ6" s="14" t="s">
        <v>279</v>
      </c>
      <c r="AK6">
        <v>1</v>
      </c>
    </row>
    <row r="7" spans="1:37" ht="16.5" x14ac:dyDescent="0.2">
      <c r="A7" s="14">
        <v>1002</v>
      </c>
      <c r="B7" s="14">
        <v>1</v>
      </c>
      <c r="C7" s="14">
        <v>2</v>
      </c>
      <c r="D7" s="14">
        <f>INDEX(属性规划!$V$5:$V$17,装备数值填表!B7)</f>
        <v>5</v>
      </c>
      <c r="E7" s="14" t="s">
        <v>30</v>
      </c>
      <c r="F7" s="14">
        <f t="shared" ref="F7:F70" si="0">IF(OR(E7="atk",E7="crit",E7="dash",E7="dmgInc"),31,1)</f>
        <v>1</v>
      </c>
      <c r="G7" s="14">
        <v>0</v>
      </c>
      <c r="H7" s="14">
        <v>0</v>
      </c>
      <c r="I7" s="14">
        <f>INDEX(装备数值!$I22:$M22,VLOOKUP(装备数值填表!E7,$AJ$6:$AK$10,2,FALSE))</f>
        <v>2</v>
      </c>
      <c r="J7" s="14" t="s">
        <v>31</v>
      </c>
      <c r="K7" s="14">
        <f t="shared" ref="K7:K70" si="1">IF(OR(J7="atk",J7="crit",J7="dash",J7="dmgInc"),31,1)</f>
        <v>1</v>
      </c>
      <c r="L7" s="14">
        <v>0</v>
      </c>
      <c r="M7" s="14">
        <v>0</v>
      </c>
      <c r="N7" s="14">
        <f>IF(ISBLANK(J7),"",INDEX(装备数值!$I22:$M22,VLOOKUP(装备数值填表!J7,$AJ$6:$AK$10,2,FALSE)))</f>
        <v>200</v>
      </c>
      <c r="O7" s="14" t="s">
        <v>29</v>
      </c>
      <c r="P7" s="14">
        <f t="shared" ref="P7:P70" si="2">IF(OR(O7="atk",O7="crit",O7="dash",O7="dmgInc"),31,1)</f>
        <v>1</v>
      </c>
      <c r="Q7" s="14">
        <v>0</v>
      </c>
      <c r="R7" s="14">
        <v>0</v>
      </c>
      <c r="S7" s="14">
        <f>INDEX(装备数值!$X22:$AH22,VLOOKUP(装备数值填表!O7,装备数值填表!$AJ$6:$AK$16,2,FALSE))</f>
        <v>750</v>
      </c>
      <c r="T7" s="14" t="s">
        <v>34</v>
      </c>
      <c r="U7" s="14">
        <f t="shared" ref="U7:U70" si="3">IF(OR(T7="atk",T7="crit",T7="dash",T7="dmgInc"),31,1)</f>
        <v>31</v>
      </c>
      <c r="V7" s="14">
        <v>0</v>
      </c>
      <c r="W7" s="14">
        <v>0</v>
      </c>
      <c r="X7" s="14">
        <f>INDEX(装备数值!$X22:$AH22,VLOOKUP(装备数值填表!T7,装备数值填表!$AJ$6:$AK$16,2,FALSE))</f>
        <v>50</v>
      </c>
      <c r="Y7" s="14" t="s">
        <v>37</v>
      </c>
      <c r="Z7" s="14">
        <f t="shared" ref="Z7:Z70" si="4">IF(OR(Y7="atk",Y7="crit",Y7="dash",Y7="dmgInc"),31,1)</f>
        <v>31</v>
      </c>
      <c r="AA7" s="14">
        <v>0</v>
      </c>
      <c r="AB7" s="14">
        <v>0</v>
      </c>
      <c r="AC7" s="14">
        <f>INDEX(装备数值!$X22:$AH22,VLOOKUP(装备数值填表!Y7,装备数值填表!$AJ$6:$AK$16,2,FALSE))</f>
        <v>50</v>
      </c>
      <c r="AJ7" s="14" t="s">
        <v>280</v>
      </c>
      <c r="AK7">
        <v>2</v>
      </c>
    </row>
    <row r="8" spans="1:37" ht="16.5" x14ac:dyDescent="0.2">
      <c r="A8" s="14">
        <v>1003</v>
      </c>
      <c r="B8" s="14">
        <v>1</v>
      </c>
      <c r="C8" s="14">
        <v>3</v>
      </c>
      <c r="D8" s="14">
        <f>INDEX(属性规划!$V$5:$V$17,装备数值填表!B8)</f>
        <v>5</v>
      </c>
      <c r="E8" s="14" t="s">
        <v>282</v>
      </c>
      <c r="F8" s="14">
        <f t="shared" si="0"/>
        <v>1</v>
      </c>
      <c r="G8" s="14">
        <v>0</v>
      </c>
      <c r="H8" s="14">
        <v>0</v>
      </c>
      <c r="I8" s="14">
        <f>INDEX(装备数值!$I23:$M23,VLOOKUP(装备数值填表!E8,$AJ$6:$AK$10,2,FALSE))</f>
        <v>120</v>
      </c>
      <c r="J8" s="14" t="s">
        <v>283</v>
      </c>
      <c r="K8" s="14">
        <f t="shared" si="1"/>
        <v>1</v>
      </c>
      <c r="L8" s="14">
        <v>0</v>
      </c>
      <c r="M8" s="14">
        <v>0</v>
      </c>
      <c r="N8" s="14">
        <f>IF(ISBLANK(J8),"",INDEX(装备数值!$I23:$M23,VLOOKUP(装备数值填表!J8,$AJ$6:$AK$10,2,FALSE)))</f>
        <v>2</v>
      </c>
      <c r="O8" s="14" t="s">
        <v>30</v>
      </c>
      <c r="P8" s="14">
        <f t="shared" si="2"/>
        <v>1</v>
      </c>
      <c r="Q8" s="14">
        <v>0</v>
      </c>
      <c r="R8" s="14">
        <v>0</v>
      </c>
      <c r="S8" s="14">
        <f>INDEX(装备数值!$X23:$AH23,VLOOKUP(装备数值填表!O8,装备数值填表!$AJ$6:$AK$16,2,FALSE))</f>
        <v>50</v>
      </c>
      <c r="T8" s="14" t="s">
        <v>34</v>
      </c>
      <c r="U8" s="14">
        <f t="shared" si="3"/>
        <v>31</v>
      </c>
      <c r="V8" s="14">
        <v>0</v>
      </c>
      <c r="W8" s="14">
        <v>0</v>
      </c>
      <c r="X8" s="14">
        <f>INDEX(装备数值!$X23:$AH23,VLOOKUP(装备数值填表!T8,装备数值填表!$AJ$6:$AK$16,2,FALSE))</f>
        <v>50</v>
      </c>
      <c r="Y8" s="14" t="s">
        <v>35</v>
      </c>
      <c r="Z8" s="14">
        <f t="shared" si="4"/>
        <v>1</v>
      </c>
      <c r="AA8" s="14">
        <v>0</v>
      </c>
      <c r="AB8" s="14">
        <v>0</v>
      </c>
      <c r="AC8" s="14">
        <f>INDEX(装备数值!$X23:$AH23,VLOOKUP(装备数值填表!Y8,装备数值填表!$AJ$6:$AK$16,2,FALSE))</f>
        <v>50</v>
      </c>
      <c r="AJ8" s="14" t="s">
        <v>281</v>
      </c>
      <c r="AK8">
        <v>3</v>
      </c>
    </row>
    <row r="9" spans="1:37" ht="16.5" x14ac:dyDescent="0.2">
      <c r="A9" s="14">
        <v>1004</v>
      </c>
      <c r="B9" s="14">
        <v>1</v>
      </c>
      <c r="C9" s="14">
        <v>4</v>
      </c>
      <c r="D9" s="14">
        <f>INDEX(属性规划!$V$5:$V$17,装备数值填表!B9)</f>
        <v>5</v>
      </c>
      <c r="E9" s="14" t="s">
        <v>280</v>
      </c>
      <c r="F9" s="14">
        <f t="shared" si="0"/>
        <v>1</v>
      </c>
      <c r="G9" s="14">
        <v>0</v>
      </c>
      <c r="H9" s="14">
        <v>0</v>
      </c>
      <c r="I9" s="14">
        <f>INDEX(装备数值!$I24:$M24,VLOOKUP(装备数值填表!E9,$AJ$6:$AK$10,2,FALSE))</f>
        <v>120</v>
      </c>
      <c r="J9" s="14" t="s">
        <v>282</v>
      </c>
      <c r="K9" s="14">
        <f t="shared" si="1"/>
        <v>1</v>
      </c>
      <c r="L9" s="14">
        <v>0</v>
      </c>
      <c r="M9" s="14">
        <v>0</v>
      </c>
      <c r="N9" s="14">
        <f>IF(ISBLANK(J9),"",INDEX(装备数值!$I24:$M24,VLOOKUP(装备数值填表!J9,$AJ$6:$AK$10,2,FALSE)))</f>
        <v>80</v>
      </c>
      <c r="O9" s="14" t="s">
        <v>32</v>
      </c>
      <c r="P9" s="14">
        <f t="shared" si="2"/>
        <v>1</v>
      </c>
      <c r="Q9" s="14">
        <v>0</v>
      </c>
      <c r="R9" s="14">
        <v>0</v>
      </c>
      <c r="S9" s="14">
        <f>INDEX(装备数值!$X24:$AH24,VLOOKUP(装备数值填表!O9,装备数值填表!$AJ$6:$AK$16,2,FALSE))</f>
        <v>20</v>
      </c>
      <c r="T9" s="14" t="s">
        <v>36</v>
      </c>
      <c r="U9" s="14">
        <f t="shared" si="3"/>
        <v>1</v>
      </c>
      <c r="V9" s="14">
        <v>0</v>
      </c>
      <c r="W9" s="14">
        <v>0</v>
      </c>
      <c r="X9" s="14">
        <f>INDEX(装备数值!$X24:$AH24,VLOOKUP(装备数值填表!T9,装备数值填表!$AJ$6:$AK$16,2,FALSE))</f>
        <v>50</v>
      </c>
      <c r="Y9" s="14" t="s">
        <v>37</v>
      </c>
      <c r="Z9" s="14">
        <f t="shared" si="4"/>
        <v>31</v>
      </c>
      <c r="AA9" s="14">
        <v>0</v>
      </c>
      <c r="AB9" s="14">
        <v>0</v>
      </c>
      <c r="AC9" s="14">
        <f>INDEX(装备数值!$X24:$AH24,VLOOKUP(装备数值填表!Y9,装备数值填表!$AJ$6:$AK$16,2,FALSE))</f>
        <v>50</v>
      </c>
      <c r="AJ9" s="14" t="s">
        <v>282</v>
      </c>
      <c r="AK9">
        <v>4</v>
      </c>
    </row>
    <row r="10" spans="1:37" ht="16.5" x14ac:dyDescent="0.2">
      <c r="A10" s="14">
        <v>1005</v>
      </c>
      <c r="B10" s="14">
        <v>1</v>
      </c>
      <c r="C10" s="14">
        <v>5</v>
      </c>
      <c r="D10" s="14">
        <f>INDEX(属性规划!$V$5:$V$17,装备数值填表!B10)</f>
        <v>5</v>
      </c>
      <c r="E10" s="14" t="s">
        <v>280</v>
      </c>
      <c r="F10" s="14">
        <f t="shared" si="0"/>
        <v>1</v>
      </c>
      <c r="G10" s="14">
        <v>0</v>
      </c>
      <c r="H10" s="14">
        <v>0</v>
      </c>
      <c r="I10" s="14">
        <f>INDEX(装备数值!$I25:$M25,VLOOKUP(装备数值填表!E10,$AJ$6:$AK$10,2,FALSE))</f>
        <v>120</v>
      </c>
      <c r="J10" s="14" t="s">
        <v>281</v>
      </c>
      <c r="K10" s="14">
        <f t="shared" si="1"/>
        <v>1</v>
      </c>
      <c r="L10" s="14">
        <v>0</v>
      </c>
      <c r="M10" s="14">
        <v>0</v>
      </c>
      <c r="N10" s="14">
        <f>IF(ISBLANK(J10),"",INDEX(装备数值!$I25:$M25,VLOOKUP(装备数值填表!J10,$AJ$6:$AK$10,2,FALSE)))</f>
        <v>4</v>
      </c>
      <c r="O10" s="14" t="s">
        <v>30</v>
      </c>
      <c r="P10" s="14">
        <f t="shared" si="2"/>
        <v>1</v>
      </c>
      <c r="Q10" s="14">
        <v>0</v>
      </c>
      <c r="R10" s="14">
        <v>0</v>
      </c>
      <c r="S10" s="14">
        <f>INDEX(装备数值!$X25:$AH25,VLOOKUP(装备数值填表!O10,装备数值填表!$AJ$6:$AK$16,2,FALSE))</f>
        <v>50</v>
      </c>
      <c r="T10" s="14" t="s">
        <v>36</v>
      </c>
      <c r="U10" s="14">
        <f t="shared" si="3"/>
        <v>1</v>
      </c>
      <c r="V10" s="14">
        <v>0</v>
      </c>
      <c r="W10" s="14">
        <v>0</v>
      </c>
      <c r="X10" s="14">
        <f>INDEX(装备数值!$X25:$AH25,VLOOKUP(装备数值填表!T10,装备数值填表!$AJ$6:$AK$16,2,FALSE))</f>
        <v>50</v>
      </c>
      <c r="Y10" s="14" t="s">
        <v>35</v>
      </c>
      <c r="Z10" s="14">
        <f t="shared" si="4"/>
        <v>1</v>
      </c>
      <c r="AA10" s="14">
        <v>0</v>
      </c>
      <c r="AB10" s="14">
        <v>0</v>
      </c>
      <c r="AC10" s="14">
        <f>INDEX(装备数值!$X25:$AH25,VLOOKUP(装备数值填表!Y10,装备数值填表!$AJ$6:$AK$16,2,FALSE))</f>
        <v>50</v>
      </c>
      <c r="AJ10" s="14" t="s">
        <v>283</v>
      </c>
      <c r="AK10">
        <v>5</v>
      </c>
    </row>
    <row r="11" spans="1:37" ht="16.5" x14ac:dyDescent="0.2">
      <c r="A11" s="14">
        <v>1006</v>
      </c>
      <c r="B11" s="14">
        <v>1</v>
      </c>
      <c r="C11" s="14">
        <v>6</v>
      </c>
      <c r="D11" s="14">
        <f>INDEX(属性规划!$V$5:$V$17,装备数值填表!B11)</f>
        <v>5</v>
      </c>
      <c r="E11" s="14" t="s">
        <v>281</v>
      </c>
      <c r="F11" s="14">
        <f t="shared" si="0"/>
        <v>1</v>
      </c>
      <c r="G11" s="14">
        <v>0</v>
      </c>
      <c r="H11" s="14">
        <v>0</v>
      </c>
      <c r="I11" s="14">
        <f>INDEX(装备数值!$I26:$M26,VLOOKUP(装备数值填表!E11,$AJ$6:$AK$10,2,FALSE))</f>
        <v>6</v>
      </c>
      <c r="J11" s="14" t="s">
        <v>283</v>
      </c>
      <c r="K11" s="14">
        <f t="shared" si="1"/>
        <v>1</v>
      </c>
      <c r="L11" s="14">
        <v>0</v>
      </c>
      <c r="M11" s="14">
        <v>0</v>
      </c>
      <c r="N11" s="14">
        <f>IF(ISBLANK(J11),"",INDEX(装备数值!$I26:$M26,VLOOKUP(装备数值填表!J11,$AJ$6:$AK$10,2,FALSE)))</f>
        <v>2</v>
      </c>
      <c r="O11" s="14" t="s">
        <v>32</v>
      </c>
      <c r="P11" s="14">
        <f t="shared" si="2"/>
        <v>1</v>
      </c>
      <c r="Q11" s="14">
        <v>0</v>
      </c>
      <c r="R11" s="14">
        <v>0</v>
      </c>
      <c r="S11" s="14">
        <f>INDEX(装备数值!$X26:$AH26,VLOOKUP(装备数值填表!O11,装备数值填表!$AJ$6:$AK$16,2,FALSE))</f>
        <v>20</v>
      </c>
      <c r="T11" s="14" t="s">
        <v>37</v>
      </c>
      <c r="U11" s="14">
        <f t="shared" si="3"/>
        <v>31</v>
      </c>
      <c r="V11" s="14">
        <v>0</v>
      </c>
      <c r="W11" s="14">
        <v>0</v>
      </c>
      <c r="X11" s="14">
        <f>INDEX(装备数值!$X26:$AH26,VLOOKUP(装备数值填表!T11,装备数值填表!$AJ$6:$AK$16,2,FALSE))</f>
        <v>50</v>
      </c>
      <c r="Y11" s="14" t="s">
        <v>35</v>
      </c>
      <c r="Z11" s="14">
        <f t="shared" si="4"/>
        <v>1</v>
      </c>
      <c r="AA11" s="14">
        <v>0</v>
      </c>
      <c r="AB11" s="14">
        <v>0</v>
      </c>
      <c r="AC11" s="14">
        <f>INDEX(装备数值!$X26:$AH26,VLOOKUP(装备数值填表!Y11,装备数值填表!$AJ$6:$AK$16,2,FALSE))</f>
        <v>50</v>
      </c>
      <c r="AJ11" s="14" t="s">
        <v>34</v>
      </c>
      <c r="AK11">
        <v>6</v>
      </c>
    </row>
    <row r="12" spans="1:37" ht="16.5" x14ac:dyDescent="0.2">
      <c r="A12" s="14">
        <v>1007</v>
      </c>
      <c r="B12" s="14">
        <v>1</v>
      </c>
      <c r="C12" s="14">
        <v>7</v>
      </c>
      <c r="D12" s="14">
        <f>INDEX(属性规划!$V$5:$V$17,装备数值填表!B12)</f>
        <v>5</v>
      </c>
      <c r="E12" s="14" t="s">
        <v>279</v>
      </c>
      <c r="F12" s="14">
        <f t="shared" si="0"/>
        <v>31</v>
      </c>
      <c r="G12" s="14">
        <v>0</v>
      </c>
      <c r="H12" s="14">
        <v>0</v>
      </c>
      <c r="I12" s="14">
        <f>INDEX(装备数值!$I27:$M27,VLOOKUP(装备数值填表!E12,$AJ$6:$AK$10,2,FALSE))</f>
        <v>10</v>
      </c>
      <c r="J12" s="14" t="s">
        <v>281</v>
      </c>
      <c r="K12" s="14">
        <f t="shared" si="1"/>
        <v>1</v>
      </c>
      <c r="L12" s="14">
        <v>0</v>
      </c>
      <c r="M12" s="14">
        <v>0</v>
      </c>
      <c r="N12" s="14">
        <f>IF(ISBLANK(J12),"",INDEX(装备数值!$I27:$M27,VLOOKUP(装备数值填表!J12,$AJ$6:$AK$10,2,FALSE)))</f>
        <v>8</v>
      </c>
      <c r="O12" s="14" t="s">
        <v>28</v>
      </c>
      <c r="P12" s="14">
        <f t="shared" si="2"/>
        <v>31</v>
      </c>
      <c r="Q12" s="14">
        <v>0</v>
      </c>
      <c r="R12" s="14">
        <v>0</v>
      </c>
      <c r="S12" s="14">
        <f>INDEX(装备数值!$X27:$AH27,VLOOKUP(装备数值填表!O12,装备数值填表!$AJ$6:$AK$16,2,FALSE))</f>
        <v>100</v>
      </c>
      <c r="T12" s="14" t="s">
        <v>29</v>
      </c>
      <c r="U12" s="14">
        <f t="shared" si="3"/>
        <v>1</v>
      </c>
      <c r="V12" s="14">
        <v>0</v>
      </c>
      <c r="W12" s="14">
        <v>0</v>
      </c>
      <c r="X12" s="14">
        <f>INDEX(装备数值!$X27:$AH27,VLOOKUP(装备数值填表!T12,装备数值填表!$AJ$6:$AK$16,2,FALSE))</f>
        <v>750</v>
      </c>
      <c r="Y12" s="14" t="s">
        <v>292</v>
      </c>
      <c r="Z12" s="14">
        <f t="shared" si="4"/>
        <v>1</v>
      </c>
      <c r="AA12" s="14">
        <v>0</v>
      </c>
      <c r="AB12" s="14">
        <v>0</v>
      </c>
      <c r="AC12" s="14">
        <f>INDEX(装备数值!$X27:$AH27,VLOOKUP(装备数值填表!Y12,装备数值填表!$AJ$6:$AK$16,2,FALSE))</f>
        <v>0</v>
      </c>
      <c r="AJ12" s="14" t="s">
        <v>35</v>
      </c>
      <c r="AK12">
        <v>7</v>
      </c>
    </row>
    <row r="13" spans="1:37" ht="16.5" x14ac:dyDescent="0.2">
      <c r="A13" s="14">
        <v>1008</v>
      </c>
      <c r="B13" s="14">
        <v>1</v>
      </c>
      <c r="C13" s="14">
        <v>8</v>
      </c>
      <c r="D13" s="14">
        <f>INDEX(属性规划!$V$5:$V$17,装备数值填表!B13)</f>
        <v>5</v>
      </c>
      <c r="E13" s="14" t="s">
        <v>279</v>
      </c>
      <c r="F13" s="14">
        <f t="shared" si="0"/>
        <v>31</v>
      </c>
      <c r="G13" s="14">
        <v>0</v>
      </c>
      <c r="H13" s="14">
        <v>0</v>
      </c>
      <c r="I13" s="14">
        <f>INDEX(装备数值!$I28:$M28,VLOOKUP(装备数值填表!E13,$AJ$6:$AK$10,2,FALSE))</f>
        <v>10</v>
      </c>
      <c r="J13" s="14" t="s">
        <v>283</v>
      </c>
      <c r="K13" s="14">
        <f t="shared" si="1"/>
        <v>1</v>
      </c>
      <c r="L13" s="14">
        <v>0</v>
      </c>
      <c r="M13" s="14">
        <v>0</v>
      </c>
      <c r="N13" s="14">
        <f>IF(ISBLANK(J13),"",INDEX(装备数值!$I28:$M28,VLOOKUP(装备数值填表!J13,$AJ$6:$AK$10,2,FALSE)))</f>
        <v>3</v>
      </c>
      <c r="O13" s="14" t="s">
        <v>28</v>
      </c>
      <c r="P13" s="14">
        <f t="shared" si="2"/>
        <v>31</v>
      </c>
      <c r="Q13" s="14">
        <v>0</v>
      </c>
      <c r="R13" s="14">
        <v>0</v>
      </c>
      <c r="S13" s="14">
        <f>INDEX(装备数值!$X28:$AH28,VLOOKUP(装备数值填表!O13,装备数值填表!$AJ$6:$AK$16,2,FALSE))</f>
        <v>100</v>
      </c>
      <c r="T13" s="14" t="s">
        <v>31</v>
      </c>
      <c r="U13" s="14">
        <f t="shared" si="3"/>
        <v>1</v>
      </c>
      <c r="V13" s="14">
        <v>0</v>
      </c>
      <c r="W13" s="14">
        <v>0</v>
      </c>
      <c r="X13" s="14">
        <f>INDEX(装备数值!$X28:$AH28,VLOOKUP(装备数值填表!T13,装备数值填表!$AJ$6:$AK$16,2,FALSE))</f>
        <v>1000</v>
      </c>
      <c r="Y13" s="14" t="s">
        <v>33</v>
      </c>
      <c r="Z13" s="14">
        <f t="shared" si="4"/>
        <v>1</v>
      </c>
      <c r="AA13" s="14">
        <v>0</v>
      </c>
      <c r="AB13" s="14">
        <v>0</v>
      </c>
      <c r="AC13" s="14">
        <f>INDEX(装备数值!$X28:$AH28,VLOOKUP(装备数值填表!Y13,装备数值填表!$AJ$6:$AK$16,2,FALSE))</f>
        <v>0</v>
      </c>
      <c r="AJ13" s="14" t="s">
        <v>36</v>
      </c>
      <c r="AK13">
        <v>8</v>
      </c>
    </row>
    <row r="14" spans="1:37" ht="16.5" x14ac:dyDescent="0.2">
      <c r="A14" s="14">
        <v>1011</v>
      </c>
      <c r="B14" s="14">
        <v>2</v>
      </c>
      <c r="C14" s="14">
        <v>1</v>
      </c>
      <c r="D14" s="14">
        <f>INDEX(属性规划!$V$5:$V$17,装备数值填表!B14)</f>
        <v>10</v>
      </c>
      <c r="E14" s="14" t="s">
        <v>279</v>
      </c>
      <c r="F14" s="14">
        <f t="shared" si="0"/>
        <v>31</v>
      </c>
      <c r="G14" s="14">
        <v>0</v>
      </c>
      <c r="H14" s="14">
        <v>0</v>
      </c>
      <c r="I14" s="14">
        <f>INDEX(装备数值!$I29:$M29,VLOOKUP(装备数值填表!E14,$AJ$6:$AK$10,2,FALSE))</f>
        <v>30</v>
      </c>
      <c r="J14" s="14" t="s">
        <v>29</v>
      </c>
      <c r="K14" s="14">
        <f t="shared" si="1"/>
        <v>1</v>
      </c>
      <c r="L14" s="14">
        <v>0</v>
      </c>
      <c r="M14" s="14">
        <v>0</v>
      </c>
      <c r="N14" s="14">
        <f>IF(ISBLANK(J14),"",INDEX(装备数值!$I29:$M29,VLOOKUP(装备数值填表!J14,$AJ$6:$AK$10,2,FALSE)))</f>
        <v>90</v>
      </c>
      <c r="O14" s="14" t="s">
        <v>31</v>
      </c>
      <c r="P14" s="14">
        <f t="shared" si="2"/>
        <v>1</v>
      </c>
      <c r="Q14" s="14">
        <v>0</v>
      </c>
      <c r="R14" s="14">
        <v>0</v>
      </c>
      <c r="S14" s="14">
        <f>INDEX(装备数值!$X29:$AH29,VLOOKUP(装备数值填表!O14,装备数值填表!$AJ$6:$AK$16,2,FALSE))</f>
        <v>1250</v>
      </c>
      <c r="T14" s="14" t="s">
        <v>34</v>
      </c>
      <c r="U14" s="14">
        <f t="shared" si="3"/>
        <v>31</v>
      </c>
      <c r="V14" s="14">
        <v>0</v>
      </c>
      <c r="W14" s="14">
        <v>0</v>
      </c>
      <c r="X14" s="14">
        <f>INDEX(装备数值!$X29:$AH29,VLOOKUP(装备数值填表!T14,装备数值填表!$AJ$6:$AK$16,2,FALSE))</f>
        <v>62</v>
      </c>
      <c r="Y14" s="14" t="s">
        <v>36</v>
      </c>
      <c r="Z14" s="14">
        <f t="shared" si="4"/>
        <v>1</v>
      </c>
      <c r="AA14" s="14">
        <v>0</v>
      </c>
      <c r="AB14" s="14">
        <v>0</v>
      </c>
      <c r="AC14" s="14">
        <f>INDEX(装备数值!$X29:$AH29,VLOOKUP(装备数值填表!Y14,装备数值填表!$AJ$6:$AK$16,2,FALSE))</f>
        <v>62</v>
      </c>
      <c r="AJ14" s="14" t="s">
        <v>37</v>
      </c>
      <c r="AK14">
        <v>9</v>
      </c>
    </row>
    <row r="15" spans="1:37" ht="16.5" x14ac:dyDescent="0.2">
      <c r="A15" s="14">
        <v>1012</v>
      </c>
      <c r="B15" s="14">
        <v>2</v>
      </c>
      <c r="C15" s="14">
        <v>2</v>
      </c>
      <c r="D15" s="14">
        <f>INDEX(属性规划!$V$5:$V$17,装备数值填表!B15)</f>
        <v>10</v>
      </c>
      <c r="E15" s="14" t="s">
        <v>30</v>
      </c>
      <c r="F15" s="14">
        <f t="shared" si="0"/>
        <v>1</v>
      </c>
      <c r="G15" s="14">
        <v>0</v>
      </c>
      <c r="H15" s="14">
        <v>0</v>
      </c>
      <c r="I15" s="14">
        <f>INDEX(装备数值!$I30:$M30,VLOOKUP(装备数值填表!E15,$AJ$6:$AK$10,2,FALSE))</f>
        <v>3</v>
      </c>
      <c r="J15" s="14" t="s">
        <v>31</v>
      </c>
      <c r="K15" s="14">
        <f t="shared" si="1"/>
        <v>1</v>
      </c>
      <c r="L15" s="14">
        <v>0</v>
      </c>
      <c r="M15" s="14">
        <v>0</v>
      </c>
      <c r="N15" s="14">
        <f>IF(ISBLANK(J15),"",INDEX(装备数值!$I30:$M30,VLOOKUP(装备数值填表!J15,$AJ$6:$AK$10,2,FALSE)))</f>
        <v>300</v>
      </c>
      <c r="O15" s="14" t="s">
        <v>29</v>
      </c>
      <c r="P15" s="14">
        <f t="shared" si="2"/>
        <v>1</v>
      </c>
      <c r="Q15" s="14">
        <v>0</v>
      </c>
      <c r="R15" s="14">
        <v>0</v>
      </c>
      <c r="S15" s="14">
        <f>INDEX(装备数值!$X30:$AH30,VLOOKUP(装备数值填表!O15,装备数值填表!$AJ$6:$AK$16,2,FALSE))</f>
        <v>937</v>
      </c>
      <c r="T15" s="14" t="s">
        <v>34</v>
      </c>
      <c r="U15" s="14">
        <f t="shared" si="3"/>
        <v>31</v>
      </c>
      <c r="V15" s="14">
        <v>0</v>
      </c>
      <c r="W15" s="14">
        <v>0</v>
      </c>
      <c r="X15" s="14">
        <f>INDEX(装备数值!$X30:$AH30,VLOOKUP(装备数值填表!T15,装备数值填表!$AJ$6:$AK$16,2,FALSE))</f>
        <v>62</v>
      </c>
      <c r="Y15" s="14" t="s">
        <v>37</v>
      </c>
      <c r="Z15" s="14">
        <f t="shared" si="4"/>
        <v>31</v>
      </c>
      <c r="AA15" s="14">
        <v>0</v>
      </c>
      <c r="AB15" s="14">
        <v>0</v>
      </c>
      <c r="AC15" s="14">
        <f>INDEX(装备数值!$X30:$AH30,VLOOKUP(装备数值填表!Y15,装备数值填表!$AJ$6:$AK$16,2,FALSE))</f>
        <v>62</v>
      </c>
      <c r="AJ15" s="14" t="s">
        <v>292</v>
      </c>
      <c r="AK15">
        <v>10</v>
      </c>
    </row>
    <row r="16" spans="1:37" ht="16.5" x14ac:dyDescent="0.2">
      <c r="A16" s="14">
        <v>1013</v>
      </c>
      <c r="B16" s="14">
        <v>2</v>
      </c>
      <c r="C16" s="14">
        <v>3</v>
      </c>
      <c r="D16" s="14">
        <f>INDEX(属性规划!$V$5:$V$17,装备数值填表!B16)</f>
        <v>10</v>
      </c>
      <c r="E16" s="14" t="s">
        <v>282</v>
      </c>
      <c r="F16" s="14">
        <f t="shared" si="0"/>
        <v>1</v>
      </c>
      <c r="G16" s="14">
        <v>0</v>
      </c>
      <c r="H16" s="14">
        <v>0</v>
      </c>
      <c r="I16" s="14">
        <f>INDEX(装备数值!$I31:$M31,VLOOKUP(装备数值填表!E16,$AJ$6:$AK$10,2,FALSE))</f>
        <v>180</v>
      </c>
      <c r="J16" s="14" t="s">
        <v>283</v>
      </c>
      <c r="K16" s="14">
        <f t="shared" si="1"/>
        <v>1</v>
      </c>
      <c r="L16" s="14">
        <v>0</v>
      </c>
      <c r="M16" s="14">
        <v>0</v>
      </c>
      <c r="N16" s="14">
        <f>IF(ISBLANK(J16),"",INDEX(装备数值!$I31:$M31,VLOOKUP(装备数值填表!J16,$AJ$6:$AK$10,2,FALSE)))</f>
        <v>3</v>
      </c>
      <c r="O16" s="14" t="s">
        <v>30</v>
      </c>
      <c r="P16" s="14">
        <f t="shared" si="2"/>
        <v>1</v>
      </c>
      <c r="Q16" s="14">
        <v>0</v>
      </c>
      <c r="R16" s="14">
        <v>0</v>
      </c>
      <c r="S16" s="14">
        <f>INDEX(装备数值!$X31:$AH31,VLOOKUP(装备数值填表!O16,装备数值填表!$AJ$6:$AK$16,2,FALSE))</f>
        <v>62</v>
      </c>
      <c r="T16" s="14" t="s">
        <v>34</v>
      </c>
      <c r="U16" s="14">
        <f t="shared" si="3"/>
        <v>31</v>
      </c>
      <c r="V16" s="14">
        <v>0</v>
      </c>
      <c r="W16" s="14">
        <v>0</v>
      </c>
      <c r="X16" s="14">
        <f>INDEX(装备数值!$X31:$AH31,VLOOKUP(装备数值填表!T16,装备数值填表!$AJ$6:$AK$16,2,FALSE))</f>
        <v>62</v>
      </c>
      <c r="Y16" s="14" t="s">
        <v>35</v>
      </c>
      <c r="Z16" s="14">
        <f t="shared" si="4"/>
        <v>1</v>
      </c>
      <c r="AA16" s="14">
        <v>0</v>
      </c>
      <c r="AB16" s="14">
        <v>0</v>
      </c>
      <c r="AC16" s="14">
        <f>INDEX(装备数值!$X31:$AH31,VLOOKUP(装备数值填表!Y16,装备数值填表!$AJ$6:$AK$16,2,FALSE))</f>
        <v>62</v>
      </c>
      <c r="AJ16" s="14" t="s">
        <v>33</v>
      </c>
      <c r="AK16">
        <v>11</v>
      </c>
    </row>
    <row r="17" spans="1:29" ht="16.5" x14ac:dyDescent="0.2">
      <c r="A17" s="14">
        <v>1014</v>
      </c>
      <c r="B17" s="14">
        <v>2</v>
      </c>
      <c r="C17" s="14">
        <v>4</v>
      </c>
      <c r="D17" s="14">
        <f>INDEX(属性规划!$V$5:$V$17,装备数值填表!B17)</f>
        <v>10</v>
      </c>
      <c r="E17" s="14" t="s">
        <v>280</v>
      </c>
      <c r="F17" s="14">
        <f t="shared" si="0"/>
        <v>1</v>
      </c>
      <c r="G17" s="14">
        <v>0</v>
      </c>
      <c r="H17" s="14">
        <v>0</v>
      </c>
      <c r="I17" s="14">
        <f>INDEX(装备数值!$I32:$M32,VLOOKUP(装备数值填表!E17,$AJ$6:$AK$10,2,FALSE))</f>
        <v>180</v>
      </c>
      <c r="J17" s="14" t="s">
        <v>282</v>
      </c>
      <c r="K17" s="14">
        <f t="shared" si="1"/>
        <v>1</v>
      </c>
      <c r="L17" s="14">
        <v>0</v>
      </c>
      <c r="M17" s="14">
        <v>0</v>
      </c>
      <c r="N17" s="14">
        <f>IF(ISBLANK(J17),"",INDEX(装备数值!$I32:$M32,VLOOKUP(装备数值填表!J17,$AJ$6:$AK$10,2,FALSE)))</f>
        <v>120</v>
      </c>
      <c r="O17" s="14" t="s">
        <v>32</v>
      </c>
      <c r="P17" s="14">
        <f t="shared" si="2"/>
        <v>1</v>
      </c>
      <c r="Q17" s="14">
        <v>0</v>
      </c>
      <c r="R17" s="14">
        <v>0</v>
      </c>
      <c r="S17" s="14">
        <f>INDEX(装备数值!$X32:$AH32,VLOOKUP(装备数值填表!O17,装备数值填表!$AJ$6:$AK$16,2,FALSE))</f>
        <v>25</v>
      </c>
      <c r="T17" s="14" t="s">
        <v>36</v>
      </c>
      <c r="U17" s="14">
        <f t="shared" si="3"/>
        <v>1</v>
      </c>
      <c r="V17" s="14">
        <v>0</v>
      </c>
      <c r="W17" s="14">
        <v>0</v>
      </c>
      <c r="X17" s="14">
        <f>INDEX(装备数值!$X32:$AH32,VLOOKUP(装备数值填表!T17,装备数值填表!$AJ$6:$AK$16,2,FALSE))</f>
        <v>62</v>
      </c>
      <c r="Y17" s="14" t="s">
        <v>37</v>
      </c>
      <c r="Z17" s="14">
        <f t="shared" si="4"/>
        <v>31</v>
      </c>
      <c r="AA17" s="14">
        <v>0</v>
      </c>
      <c r="AB17" s="14">
        <v>0</v>
      </c>
      <c r="AC17" s="14">
        <f>INDEX(装备数值!$X32:$AH32,VLOOKUP(装备数值填表!Y17,装备数值填表!$AJ$6:$AK$16,2,FALSE))</f>
        <v>62</v>
      </c>
    </row>
    <row r="18" spans="1:29" ht="16.5" x14ac:dyDescent="0.2">
      <c r="A18" s="14">
        <v>1015</v>
      </c>
      <c r="B18" s="14">
        <v>2</v>
      </c>
      <c r="C18" s="14">
        <v>5</v>
      </c>
      <c r="D18" s="14">
        <f>INDEX(属性规划!$V$5:$V$17,装备数值填表!B18)</f>
        <v>10</v>
      </c>
      <c r="E18" s="14" t="s">
        <v>280</v>
      </c>
      <c r="F18" s="14">
        <f t="shared" si="0"/>
        <v>1</v>
      </c>
      <c r="G18" s="14">
        <v>0</v>
      </c>
      <c r="H18" s="14">
        <v>0</v>
      </c>
      <c r="I18" s="14">
        <f>INDEX(装备数值!$I33:$M33,VLOOKUP(装备数值填表!E18,$AJ$6:$AK$10,2,FALSE))</f>
        <v>180</v>
      </c>
      <c r="J18" s="14" t="s">
        <v>281</v>
      </c>
      <c r="K18" s="14">
        <f t="shared" si="1"/>
        <v>1</v>
      </c>
      <c r="L18" s="14">
        <v>0</v>
      </c>
      <c r="M18" s="14">
        <v>0</v>
      </c>
      <c r="N18" s="14">
        <f>IF(ISBLANK(J18),"",INDEX(装备数值!$I33:$M33,VLOOKUP(装备数值填表!J18,$AJ$6:$AK$10,2,FALSE)))</f>
        <v>6</v>
      </c>
      <c r="O18" s="14" t="s">
        <v>30</v>
      </c>
      <c r="P18" s="14">
        <f t="shared" si="2"/>
        <v>1</v>
      </c>
      <c r="Q18" s="14">
        <v>0</v>
      </c>
      <c r="R18" s="14">
        <v>0</v>
      </c>
      <c r="S18" s="14">
        <f>INDEX(装备数值!$X33:$AH33,VLOOKUP(装备数值填表!O18,装备数值填表!$AJ$6:$AK$16,2,FALSE))</f>
        <v>62</v>
      </c>
      <c r="T18" s="14" t="s">
        <v>36</v>
      </c>
      <c r="U18" s="14">
        <f t="shared" si="3"/>
        <v>1</v>
      </c>
      <c r="V18" s="14">
        <v>0</v>
      </c>
      <c r="W18" s="14">
        <v>0</v>
      </c>
      <c r="X18" s="14">
        <f>INDEX(装备数值!$X33:$AH33,VLOOKUP(装备数值填表!T18,装备数值填表!$AJ$6:$AK$16,2,FALSE))</f>
        <v>62</v>
      </c>
      <c r="Y18" s="14" t="s">
        <v>35</v>
      </c>
      <c r="Z18" s="14">
        <f t="shared" si="4"/>
        <v>1</v>
      </c>
      <c r="AA18" s="14">
        <v>0</v>
      </c>
      <c r="AB18" s="14">
        <v>0</v>
      </c>
      <c r="AC18" s="14">
        <f>INDEX(装备数值!$X33:$AH33,VLOOKUP(装备数值填表!Y18,装备数值填表!$AJ$6:$AK$16,2,FALSE))</f>
        <v>62</v>
      </c>
    </row>
    <row r="19" spans="1:29" ht="16.5" x14ac:dyDescent="0.2">
      <c r="A19" s="14">
        <v>1016</v>
      </c>
      <c r="B19" s="14">
        <v>2</v>
      </c>
      <c r="C19" s="14">
        <v>6</v>
      </c>
      <c r="D19" s="14">
        <f>INDEX(属性规划!$V$5:$V$17,装备数值填表!B19)</f>
        <v>10</v>
      </c>
      <c r="E19" s="14" t="s">
        <v>281</v>
      </c>
      <c r="F19" s="14">
        <f t="shared" si="0"/>
        <v>1</v>
      </c>
      <c r="G19" s="14">
        <v>0</v>
      </c>
      <c r="H19" s="14">
        <v>0</v>
      </c>
      <c r="I19" s="14">
        <f>INDEX(装备数值!$I34:$M34,VLOOKUP(装备数值填表!E19,$AJ$6:$AK$10,2,FALSE))</f>
        <v>9</v>
      </c>
      <c r="J19" s="14" t="s">
        <v>283</v>
      </c>
      <c r="K19" s="14">
        <f t="shared" si="1"/>
        <v>1</v>
      </c>
      <c r="L19" s="14">
        <v>0</v>
      </c>
      <c r="M19" s="14">
        <v>0</v>
      </c>
      <c r="N19" s="14">
        <f>IF(ISBLANK(J19),"",INDEX(装备数值!$I34:$M34,VLOOKUP(装备数值填表!J19,$AJ$6:$AK$10,2,FALSE)))</f>
        <v>3</v>
      </c>
      <c r="O19" s="14" t="s">
        <v>32</v>
      </c>
      <c r="P19" s="14">
        <f t="shared" si="2"/>
        <v>1</v>
      </c>
      <c r="Q19" s="14">
        <v>0</v>
      </c>
      <c r="R19" s="14">
        <v>0</v>
      </c>
      <c r="S19" s="14">
        <f>INDEX(装备数值!$X34:$AH34,VLOOKUP(装备数值填表!O19,装备数值填表!$AJ$6:$AK$16,2,FALSE))</f>
        <v>25</v>
      </c>
      <c r="T19" s="14" t="s">
        <v>37</v>
      </c>
      <c r="U19" s="14">
        <f t="shared" si="3"/>
        <v>31</v>
      </c>
      <c r="V19" s="14">
        <v>0</v>
      </c>
      <c r="W19" s="14">
        <v>0</v>
      </c>
      <c r="X19" s="14">
        <f>INDEX(装备数值!$X34:$AH34,VLOOKUP(装备数值填表!T19,装备数值填表!$AJ$6:$AK$16,2,FALSE))</f>
        <v>62</v>
      </c>
      <c r="Y19" s="14" t="s">
        <v>35</v>
      </c>
      <c r="Z19" s="14">
        <f t="shared" si="4"/>
        <v>1</v>
      </c>
      <c r="AA19" s="14">
        <v>0</v>
      </c>
      <c r="AB19" s="14">
        <v>0</v>
      </c>
      <c r="AC19" s="14">
        <f>INDEX(装备数值!$X34:$AH34,VLOOKUP(装备数值填表!Y19,装备数值填表!$AJ$6:$AK$16,2,FALSE))</f>
        <v>62</v>
      </c>
    </row>
    <row r="20" spans="1:29" ht="16.5" x14ac:dyDescent="0.2">
      <c r="A20" s="14">
        <v>1017</v>
      </c>
      <c r="B20" s="14">
        <v>2</v>
      </c>
      <c r="C20" s="14">
        <v>7</v>
      </c>
      <c r="D20" s="14">
        <f>INDEX(属性规划!$V$5:$V$17,装备数值填表!B20)</f>
        <v>10</v>
      </c>
      <c r="E20" s="14" t="s">
        <v>279</v>
      </c>
      <c r="F20" s="14">
        <f t="shared" si="0"/>
        <v>31</v>
      </c>
      <c r="G20" s="14">
        <v>0</v>
      </c>
      <c r="H20" s="14">
        <v>0</v>
      </c>
      <c r="I20" s="14">
        <f>INDEX(装备数值!$I35:$M35,VLOOKUP(装备数值填表!E20,$AJ$6:$AK$10,2,FALSE))</f>
        <v>15</v>
      </c>
      <c r="J20" s="14" t="s">
        <v>281</v>
      </c>
      <c r="K20" s="14">
        <f t="shared" si="1"/>
        <v>1</v>
      </c>
      <c r="L20" s="14">
        <v>0</v>
      </c>
      <c r="M20" s="14">
        <v>0</v>
      </c>
      <c r="N20" s="14">
        <f>IF(ISBLANK(J20),"",INDEX(装备数值!$I35:$M35,VLOOKUP(装备数值填表!J20,$AJ$6:$AK$10,2,FALSE)))</f>
        <v>12</v>
      </c>
      <c r="O20" s="14" t="s">
        <v>28</v>
      </c>
      <c r="P20" s="14">
        <f t="shared" si="2"/>
        <v>31</v>
      </c>
      <c r="Q20" s="14">
        <v>0</v>
      </c>
      <c r="R20" s="14">
        <v>0</v>
      </c>
      <c r="S20" s="14">
        <f>INDEX(装备数值!$X35:$AH35,VLOOKUP(装备数值填表!O20,装备数值填表!$AJ$6:$AK$16,2,FALSE))</f>
        <v>125</v>
      </c>
      <c r="T20" s="14" t="s">
        <v>29</v>
      </c>
      <c r="U20" s="14">
        <f t="shared" si="3"/>
        <v>1</v>
      </c>
      <c r="V20" s="14">
        <v>0</v>
      </c>
      <c r="W20" s="14">
        <v>0</v>
      </c>
      <c r="X20" s="14">
        <f>INDEX(装备数值!$X35:$AH35,VLOOKUP(装备数值填表!T20,装备数值填表!$AJ$6:$AK$16,2,FALSE))</f>
        <v>937</v>
      </c>
      <c r="Y20" s="14" t="s">
        <v>292</v>
      </c>
      <c r="Z20" s="14">
        <f t="shared" si="4"/>
        <v>1</v>
      </c>
      <c r="AA20" s="14">
        <v>0</v>
      </c>
      <c r="AB20" s="14">
        <v>0</v>
      </c>
      <c r="AC20" s="14">
        <f>INDEX(装备数值!$X35:$AH35,VLOOKUP(装备数值填表!Y20,装备数值填表!$AJ$6:$AK$16,2,FALSE))</f>
        <v>0</v>
      </c>
    </row>
    <row r="21" spans="1:29" ht="16.5" x14ac:dyDescent="0.2">
      <c r="A21" s="14">
        <v>1018</v>
      </c>
      <c r="B21" s="14">
        <v>2</v>
      </c>
      <c r="C21" s="14">
        <v>8</v>
      </c>
      <c r="D21" s="14">
        <f>INDEX(属性规划!$V$5:$V$17,装备数值填表!B21)</f>
        <v>10</v>
      </c>
      <c r="E21" s="14" t="s">
        <v>279</v>
      </c>
      <c r="F21" s="14">
        <f t="shared" si="0"/>
        <v>31</v>
      </c>
      <c r="G21" s="14">
        <v>0</v>
      </c>
      <c r="H21" s="14">
        <v>0</v>
      </c>
      <c r="I21" s="14">
        <f>INDEX(装备数值!$I36:$M36,VLOOKUP(装备数值填表!E21,$AJ$6:$AK$10,2,FALSE))</f>
        <v>15</v>
      </c>
      <c r="J21" s="14" t="s">
        <v>283</v>
      </c>
      <c r="K21" s="14">
        <f t="shared" si="1"/>
        <v>1</v>
      </c>
      <c r="L21" s="14">
        <v>0</v>
      </c>
      <c r="M21" s="14">
        <v>0</v>
      </c>
      <c r="N21" s="14">
        <f>IF(ISBLANK(J21),"",INDEX(装备数值!$I36:$M36,VLOOKUP(装备数值填表!J21,$AJ$6:$AK$10,2,FALSE)))</f>
        <v>4</v>
      </c>
      <c r="O21" s="14" t="s">
        <v>28</v>
      </c>
      <c r="P21" s="14">
        <f t="shared" si="2"/>
        <v>31</v>
      </c>
      <c r="Q21" s="14">
        <v>0</v>
      </c>
      <c r="R21" s="14">
        <v>0</v>
      </c>
      <c r="S21" s="14">
        <f>INDEX(装备数值!$X36:$AH36,VLOOKUP(装备数值填表!O21,装备数值填表!$AJ$6:$AK$16,2,FALSE))</f>
        <v>125</v>
      </c>
      <c r="T21" s="14" t="s">
        <v>31</v>
      </c>
      <c r="U21" s="14">
        <f t="shared" si="3"/>
        <v>1</v>
      </c>
      <c r="V21" s="14">
        <v>0</v>
      </c>
      <c r="W21" s="14">
        <v>0</v>
      </c>
      <c r="X21" s="14">
        <f>INDEX(装备数值!$X36:$AH36,VLOOKUP(装备数值填表!T21,装备数值填表!$AJ$6:$AK$16,2,FALSE))</f>
        <v>1250</v>
      </c>
      <c r="Y21" s="14" t="s">
        <v>33</v>
      </c>
      <c r="Z21" s="14">
        <f t="shared" si="4"/>
        <v>1</v>
      </c>
      <c r="AA21" s="14">
        <v>0</v>
      </c>
      <c r="AB21" s="14">
        <v>0</v>
      </c>
      <c r="AC21" s="14">
        <f>INDEX(装备数值!$X36:$AH36,VLOOKUP(装备数值填表!Y21,装备数值填表!$AJ$6:$AK$16,2,FALSE))</f>
        <v>0</v>
      </c>
    </row>
    <row r="22" spans="1:29" ht="16.5" x14ac:dyDescent="0.2">
      <c r="A22" s="14">
        <v>1021</v>
      </c>
      <c r="B22" s="14">
        <v>3</v>
      </c>
      <c r="C22" s="14">
        <v>1</v>
      </c>
      <c r="D22" s="14">
        <f>INDEX(属性规划!$V$5:$V$17,装备数值填表!B22)</f>
        <v>25</v>
      </c>
      <c r="E22" s="14" t="s">
        <v>279</v>
      </c>
      <c r="F22" s="14">
        <f t="shared" si="0"/>
        <v>31</v>
      </c>
      <c r="G22" s="14">
        <v>0</v>
      </c>
      <c r="H22" s="14">
        <v>0</v>
      </c>
      <c r="I22" s="14">
        <f>INDEX(装备数值!$I37:$M37,VLOOKUP(装备数值填表!E22,$AJ$6:$AK$10,2,FALSE))</f>
        <v>40</v>
      </c>
      <c r="J22" s="14" t="s">
        <v>29</v>
      </c>
      <c r="K22" s="14">
        <f t="shared" si="1"/>
        <v>1</v>
      </c>
      <c r="L22" s="14">
        <v>0</v>
      </c>
      <c r="M22" s="14">
        <v>0</v>
      </c>
      <c r="N22" s="14">
        <f>IF(ISBLANK(J22),"",INDEX(装备数值!$I37:$M37,VLOOKUP(装备数值填表!J22,$AJ$6:$AK$10,2,FALSE)))</f>
        <v>120</v>
      </c>
      <c r="O22" s="14" t="s">
        <v>31</v>
      </c>
      <c r="P22" s="14">
        <f t="shared" si="2"/>
        <v>1</v>
      </c>
      <c r="Q22" s="14">
        <v>0</v>
      </c>
      <c r="R22" s="14">
        <v>0</v>
      </c>
      <c r="S22" s="14">
        <f>INDEX(装备数值!$X37:$AH37,VLOOKUP(装备数值填表!O22,装备数值填表!$AJ$6:$AK$16,2,FALSE))</f>
        <v>1500</v>
      </c>
      <c r="T22" s="14" t="s">
        <v>34</v>
      </c>
      <c r="U22" s="14">
        <f t="shared" si="3"/>
        <v>31</v>
      </c>
      <c r="V22" s="14">
        <v>0</v>
      </c>
      <c r="W22" s="14">
        <v>0</v>
      </c>
      <c r="X22" s="14">
        <f>INDEX(装备数值!$X37:$AH37,VLOOKUP(装备数值填表!T22,装备数值填表!$AJ$6:$AK$16,2,FALSE))</f>
        <v>75</v>
      </c>
      <c r="Y22" s="14" t="s">
        <v>36</v>
      </c>
      <c r="Z22" s="14">
        <f t="shared" si="4"/>
        <v>1</v>
      </c>
      <c r="AA22" s="14">
        <v>0</v>
      </c>
      <c r="AB22" s="14">
        <v>0</v>
      </c>
      <c r="AC22" s="14">
        <f>INDEX(装备数值!$X37:$AH37,VLOOKUP(装备数值填表!Y22,装备数值填表!$AJ$6:$AK$16,2,FALSE))</f>
        <v>75</v>
      </c>
    </row>
    <row r="23" spans="1:29" ht="16.5" x14ac:dyDescent="0.2">
      <c r="A23" s="14">
        <v>1022</v>
      </c>
      <c r="B23" s="14">
        <v>3</v>
      </c>
      <c r="C23" s="14">
        <v>2</v>
      </c>
      <c r="D23" s="14">
        <f>INDEX(属性规划!$V$5:$V$17,装备数值填表!B23)</f>
        <v>25</v>
      </c>
      <c r="E23" s="14" t="s">
        <v>30</v>
      </c>
      <c r="F23" s="14">
        <f t="shared" si="0"/>
        <v>1</v>
      </c>
      <c r="G23" s="14">
        <v>0</v>
      </c>
      <c r="H23" s="14">
        <v>0</v>
      </c>
      <c r="I23" s="14">
        <f>INDEX(装备数值!$I38:$M38,VLOOKUP(装备数值填表!E23,$AJ$6:$AK$10,2,FALSE))</f>
        <v>4</v>
      </c>
      <c r="J23" s="14" t="s">
        <v>31</v>
      </c>
      <c r="K23" s="14">
        <f t="shared" si="1"/>
        <v>1</v>
      </c>
      <c r="L23" s="14">
        <v>0</v>
      </c>
      <c r="M23" s="14">
        <v>0</v>
      </c>
      <c r="N23" s="14">
        <f>IF(ISBLANK(J23),"",INDEX(装备数值!$I38:$M38,VLOOKUP(装备数值填表!J23,$AJ$6:$AK$10,2,FALSE)))</f>
        <v>400</v>
      </c>
      <c r="O23" s="14" t="s">
        <v>29</v>
      </c>
      <c r="P23" s="14">
        <f t="shared" si="2"/>
        <v>1</v>
      </c>
      <c r="Q23" s="14">
        <v>0</v>
      </c>
      <c r="R23" s="14">
        <v>0</v>
      </c>
      <c r="S23" s="14">
        <f>INDEX(装备数值!$X38:$AH38,VLOOKUP(装备数值填表!O23,装备数值填表!$AJ$6:$AK$16,2,FALSE))</f>
        <v>1125</v>
      </c>
      <c r="T23" s="14" t="s">
        <v>34</v>
      </c>
      <c r="U23" s="14">
        <f t="shared" si="3"/>
        <v>31</v>
      </c>
      <c r="V23" s="14">
        <v>0</v>
      </c>
      <c r="W23" s="14">
        <v>0</v>
      </c>
      <c r="X23" s="14">
        <f>INDEX(装备数值!$X38:$AH38,VLOOKUP(装备数值填表!T23,装备数值填表!$AJ$6:$AK$16,2,FALSE))</f>
        <v>75</v>
      </c>
      <c r="Y23" s="14" t="s">
        <v>37</v>
      </c>
      <c r="Z23" s="14">
        <f t="shared" si="4"/>
        <v>31</v>
      </c>
      <c r="AA23" s="14">
        <v>0</v>
      </c>
      <c r="AB23" s="14">
        <v>0</v>
      </c>
      <c r="AC23" s="14">
        <f>INDEX(装备数值!$X38:$AH38,VLOOKUP(装备数值填表!Y23,装备数值填表!$AJ$6:$AK$16,2,FALSE))</f>
        <v>75</v>
      </c>
    </row>
    <row r="24" spans="1:29" ht="16.5" x14ac:dyDescent="0.2">
      <c r="A24" s="14">
        <v>1023</v>
      </c>
      <c r="B24" s="14">
        <v>3</v>
      </c>
      <c r="C24" s="14">
        <v>3</v>
      </c>
      <c r="D24" s="14">
        <f>INDEX(属性规划!$V$5:$V$17,装备数值填表!B24)</f>
        <v>25</v>
      </c>
      <c r="E24" s="14" t="s">
        <v>282</v>
      </c>
      <c r="F24" s="14">
        <f t="shared" si="0"/>
        <v>1</v>
      </c>
      <c r="G24" s="14">
        <v>0</v>
      </c>
      <c r="H24" s="14">
        <v>0</v>
      </c>
      <c r="I24" s="14">
        <f>INDEX(装备数值!$I39:$M39,VLOOKUP(装备数值填表!E24,$AJ$6:$AK$10,2,FALSE))</f>
        <v>240</v>
      </c>
      <c r="J24" s="14" t="s">
        <v>283</v>
      </c>
      <c r="K24" s="14">
        <f t="shared" si="1"/>
        <v>1</v>
      </c>
      <c r="L24" s="14">
        <v>0</v>
      </c>
      <c r="M24" s="14">
        <v>0</v>
      </c>
      <c r="N24" s="14">
        <f>IF(ISBLANK(J24),"",INDEX(装备数值!$I39:$M39,VLOOKUP(装备数值填表!J24,$AJ$6:$AK$10,2,FALSE)))</f>
        <v>4</v>
      </c>
      <c r="O24" s="14" t="s">
        <v>30</v>
      </c>
      <c r="P24" s="14">
        <f t="shared" si="2"/>
        <v>1</v>
      </c>
      <c r="Q24" s="14">
        <v>0</v>
      </c>
      <c r="R24" s="14">
        <v>0</v>
      </c>
      <c r="S24" s="14">
        <f>INDEX(装备数值!$X39:$AH39,VLOOKUP(装备数值填表!O24,装备数值填表!$AJ$6:$AK$16,2,FALSE))</f>
        <v>75</v>
      </c>
      <c r="T24" s="14" t="s">
        <v>34</v>
      </c>
      <c r="U24" s="14">
        <f t="shared" si="3"/>
        <v>31</v>
      </c>
      <c r="V24" s="14">
        <v>0</v>
      </c>
      <c r="W24" s="14">
        <v>0</v>
      </c>
      <c r="X24" s="14">
        <f>INDEX(装备数值!$X39:$AH39,VLOOKUP(装备数值填表!T24,装备数值填表!$AJ$6:$AK$16,2,FALSE))</f>
        <v>75</v>
      </c>
      <c r="Y24" s="14" t="s">
        <v>35</v>
      </c>
      <c r="Z24" s="14">
        <f t="shared" si="4"/>
        <v>1</v>
      </c>
      <c r="AA24" s="14">
        <v>0</v>
      </c>
      <c r="AB24" s="14">
        <v>0</v>
      </c>
      <c r="AC24" s="14">
        <f>INDEX(装备数值!$X39:$AH39,VLOOKUP(装备数值填表!Y24,装备数值填表!$AJ$6:$AK$16,2,FALSE))</f>
        <v>75</v>
      </c>
    </row>
    <row r="25" spans="1:29" ht="16.5" x14ac:dyDescent="0.2">
      <c r="A25" s="14">
        <v>1024</v>
      </c>
      <c r="B25" s="14">
        <v>3</v>
      </c>
      <c r="C25" s="14">
        <v>4</v>
      </c>
      <c r="D25" s="14">
        <f>INDEX(属性规划!$V$5:$V$17,装备数值填表!B25)</f>
        <v>25</v>
      </c>
      <c r="E25" s="14" t="s">
        <v>280</v>
      </c>
      <c r="F25" s="14">
        <f t="shared" si="0"/>
        <v>1</v>
      </c>
      <c r="G25" s="14">
        <v>0</v>
      </c>
      <c r="H25" s="14">
        <v>0</v>
      </c>
      <c r="I25" s="14">
        <f>INDEX(装备数值!$I40:$M40,VLOOKUP(装备数值填表!E25,$AJ$6:$AK$10,2,FALSE))</f>
        <v>240</v>
      </c>
      <c r="J25" s="14" t="s">
        <v>282</v>
      </c>
      <c r="K25" s="14">
        <f t="shared" si="1"/>
        <v>1</v>
      </c>
      <c r="L25" s="14">
        <v>0</v>
      </c>
      <c r="M25" s="14">
        <v>0</v>
      </c>
      <c r="N25" s="14">
        <f>IF(ISBLANK(J25),"",INDEX(装备数值!$I40:$M40,VLOOKUP(装备数值填表!J25,$AJ$6:$AK$10,2,FALSE)))</f>
        <v>160</v>
      </c>
      <c r="O25" s="14" t="s">
        <v>32</v>
      </c>
      <c r="P25" s="14">
        <f t="shared" si="2"/>
        <v>1</v>
      </c>
      <c r="Q25" s="14">
        <v>0</v>
      </c>
      <c r="R25" s="14">
        <v>0</v>
      </c>
      <c r="S25" s="14">
        <f>INDEX(装备数值!$X40:$AH40,VLOOKUP(装备数值填表!O25,装备数值填表!$AJ$6:$AK$16,2,FALSE))</f>
        <v>30</v>
      </c>
      <c r="T25" s="14" t="s">
        <v>36</v>
      </c>
      <c r="U25" s="14">
        <f t="shared" si="3"/>
        <v>1</v>
      </c>
      <c r="V25" s="14">
        <v>0</v>
      </c>
      <c r="W25" s="14">
        <v>0</v>
      </c>
      <c r="X25" s="14">
        <f>INDEX(装备数值!$X40:$AH40,VLOOKUP(装备数值填表!T25,装备数值填表!$AJ$6:$AK$16,2,FALSE))</f>
        <v>75</v>
      </c>
      <c r="Y25" s="14" t="s">
        <v>37</v>
      </c>
      <c r="Z25" s="14">
        <f t="shared" si="4"/>
        <v>31</v>
      </c>
      <c r="AA25" s="14">
        <v>0</v>
      </c>
      <c r="AB25" s="14">
        <v>0</v>
      </c>
      <c r="AC25" s="14">
        <f>INDEX(装备数值!$X40:$AH40,VLOOKUP(装备数值填表!Y25,装备数值填表!$AJ$6:$AK$16,2,FALSE))</f>
        <v>75</v>
      </c>
    </row>
    <row r="26" spans="1:29" ht="16.5" x14ac:dyDescent="0.2">
      <c r="A26" s="14">
        <v>1025</v>
      </c>
      <c r="B26" s="14">
        <v>3</v>
      </c>
      <c r="C26" s="14">
        <v>5</v>
      </c>
      <c r="D26" s="14">
        <f>INDEX(属性规划!$V$5:$V$17,装备数值填表!B26)</f>
        <v>25</v>
      </c>
      <c r="E26" s="14" t="s">
        <v>280</v>
      </c>
      <c r="F26" s="14">
        <f t="shared" si="0"/>
        <v>1</v>
      </c>
      <c r="G26" s="14">
        <v>0</v>
      </c>
      <c r="H26" s="14">
        <v>0</v>
      </c>
      <c r="I26" s="14">
        <f>INDEX(装备数值!$I41:$M41,VLOOKUP(装备数值填表!E26,$AJ$6:$AK$10,2,FALSE))</f>
        <v>240</v>
      </c>
      <c r="J26" s="14" t="s">
        <v>281</v>
      </c>
      <c r="K26" s="14">
        <f t="shared" si="1"/>
        <v>1</v>
      </c>
      <c r="L26" s="14">
        <v>0</v>
      </c>
      <c r="M26" s="14">
        <v>0</v>
      </c>
      <c r="N26" s="14">
        <f>IF(ISBLANK(J26),"",INDEX(装备数值!$I41:$M41,VLOOKUP(装备数值填表!J26,$AJ$6:$AK$10,2,FALSE)))</f>
        <v>8</v>
      </c>
      <c r="O26" s="14" t="s">
        <v>30</v>
      </c>
      <c r="P26" s="14">
        <f t="shared" si="2"/>
        <v>1</v>
      </c>
      <c r="Q26" s="14">
        <v>0</v>
      </c>
      <c r="R26" s="14">
        <v>0</v>
      </c>
      <c r="S26" s="14">
        <f>INDEX(装备数值!$X41:$AH41,VLOOKUP(装备数值填表!O26,装备数值填表!$AJ$6:$AK$16,2,FALSE))</f>
        <v>75</v>
      </c>
      <c r="T26" s="14" t="s">
        <v>36</v>
      </c>
      <c r="U26" s="14">
        <f t="shared" si="3"/>
        <v>1</v>
      </c>
      <c r="V26" s="14">
        <v>0</v>
      </c>
      <c r="W26" s="14">
        <v>0</v>
      </c>
      <c r="X26" s="14">
        <f>INDEX(装备数值!$X41:$AH41,VLOOKUP(装备数值填表!T26,装备数值填表!$AJ$6:$AK$16,2,FALSE))</f>
        <v>75</v>
      </c>
      <c r="Y26" s="14" t="s">
        <v>35</v>
      </c>
      <c r="Z26" s="14">
        <f t="shared" si="4"/>
        <v>1</v>
      </c>
      <c r="AA26" s="14">
        <v>0</v>
      </c>
      <c r="AB26" s="14">
        <v>0</v>
      </c>
      <c r="AC26" s="14">
        <f>INDEX(装备数值!$X41:$AH41,VLOOKUP(装备数值填表!Y26,装备数值填表!$AJ$6:$AK$16,2,FALSE))</f>
        <v>75</v>
      </c>
    </row>
    <row r="27" spans="1:29" ht="16.5" x14ac:dyDescent="0.2">
      <c r="A27" s="14">
        <v>1026</v>
      </c>
      <c r="B27" s="14">
        <v>3</v>
      </c>
      <c r="C27" s="14">
        <v>6</v>
      </c>
      <c r="D27" s="14">
        <f>INDEX(属性规划!$V$5:$V$17,装备数值填表!B27)</f>
        <v>25</v>
      </c>
      <c r="E27" s="14" t="s">
        <v>281</v>
      </c>
      <c r="F27" s="14">
        <f t="shared" si="0"/>
        <v>1</v>
      </c>
      <c r="G27" s="14">
        <v>0</v>
      </c>
      <c r="H27" s="14">
        <v>0</v>
      </c>
      <c r="I27" s="14">
        <f>INDEX(装备数值!$I42:$M42,VLOOKUP(装备数值填表!E27,$AJ$6:$AK$10,2,FALSE))</f>
        <v>12</v>
      </c>
      <c r="J27" s="14" t="s">
        <v>283</v>
      </c>
      <c r="K27" s="14">
        <f t="shared" si="1"/>
        <v>1</v>
      </c>
      <c r="L27" s="14">
        <v>0</v>
      </c>
      <c r="M27" s="14">
        <v>0</v>
      </c>
      <c r="N27" s="14">
        <f>IF(ISBLANK(J27),"",INDEX(装备数值!$I42:$M42,VLOOKUP(装备数值填表!J27,$AJ$6:$AK$10,2,FALSE)))</f>
        <v>4</v>
      </c>
      <c r="O27" s="14" t="s">
        <v>32</v>
      </c>
      <c r="P27" s="14">
        <f t="shared" si="2"/>
        <v>1</v>
      </c>
      <c r="Q27" s="14">
        <v>0</v>
      </c>
      <c r="R27" s="14">
        <v>0</v>
      </c>
      <c r="S27" s="14">
        <f>INDEX(装备数值!$X42:$AH42,VLOOKUP(装备数值填表!O27,装备数值填表!$AJ$6:$AK$16,2,FALSE))</f>
        <v>30</v>
      </c>
      <c r="T27" s="14" t="s">
        <v>37</v>
      </c>
      <c r="U27" s="14">
        <f t="shared" si="3"/>
        <v>31</v>
      </c>
      <c r="V27" s="14">
        <v>0</v>
      </c>
      <c r="W27" s="14">
        <v>0</v>
      </c>
      <c r="X27" s="14">
        <f>INDEX(装备数值!$X42:$AH42,VLOOKUP(装备数值填表!T27,装备数值填表!$AJ$6:$AK$16,2,FALSE))</f>
        <v>75</v>
      </c>
      <c r="Y27" s="14" t="s">
        <v>35</v>
      </c>
      <c r="Z27" s="14">
        <f t="shared" si="4"/>
        <v>1</v>
      </c>
      <c r="AA27" s="14">
        <v>0</v>
      </c>
      <c r="AB27" s="14">
        <v>0</v>
      </c>
      <c r="AC27" s="14">
        <f>INDEX(装备数值!$X42:$AH42,VLOOKUP(装备数值填表!Y27,装备数值填表!$AJ$6:$AK$16,2,FALSE))</f>
        <v>75</v>
      </c>
    </row>
    <row r="28" spans="1:29" ht="16.5" x14ac:dyDescent="0.2">
      <c r="A28" s="14">
        <v>1027</v>
      </c>
      <c r="B28" s="14">
        <v>3</v>
      </c>
      <c r="C28" s="14">
        <v>7</v>
      </c>
      <c r="D28" s="14">
        <f>INDEX(属性规划!$V$5:$V$17,装备数值填表!B28)</f>
        <v>25</v>
      </c>
      <c r="E28" s="14" t="s">
        <v>279</v>
      </c>
      <c r="F28" s="14">
        <f t="shared" si="0"/>
        <v>31</v>
      </c>
      <c r="G28" s="14">
        <v>0</v>
      </c>
      <c r="H28" s="14">
        <v>0</v>
      </c>
      <c r="I28" s="14">
        <f>INDEX(装备数值!$I43:$M43,VLOOKUP(装备数值填表!E28,$AJ$6:$AK$10,2,FALSE))</f>
        <v>20</v>
      </c>
      <c r="J28" s="14" t="s">
        <v>281</v>
      </c>
      <c r="K28" s="14">
        <f t="shared" si="1"/>
        <v>1</v>
      </c>
      <c r="L28" s="14">
        <v>0</v>
      </c>
      <c r="M28" s="14">
        <v>0</v>
      </c>
      <c r="N28" s="14">
        <f>IF(ISBLANK(J28),"",INDEX(装备数值!$I43:$M43,VLOOKUP(装备数值填表!J28,$AJ$6:$AK$10,2,FALSE)))</f>
        <v>16</v>
      </c>
      <c r="O28" s="14" t="s">
        <v>28</v>
      </c>
      <c r="P28" s="14">
        <f t="shared" si="2"/>
        <v>31</v>
      </c>
      <c r="Q28" s="14">
        <v>0</v>
      </c>
      <c r="R28" s="14">
        <v>0</v>
      </c>
      <c r="S28" s="14">
        <f>INDEX(装备数值!$X43:$AH43,VLOOKUP(装备数值填表!O28,装备数值填表!$AJ$6:$AK$16,2,FALSE))</f>
        <v>150</v>
      </c>
      <c r="T28" s="14" t="s">
        <v>29</v>
      </c>
      <c r="U28" s="14">
        <f t="shared" si="3"/>
        <v>1</v>
      </c>
      <c r="V28" s="14">
        <v>0</v>
      </c>
      <c r="W28" s="14">
        <v>0</v>
      </c>
      <c r="X28" s="14">
        <f>INDEX(装备数值!$X43:$AH43,VLOOKUP(装备数值填表!T28,装备数值填表!$AJ$6:$AK$16,2,FALSE))</f>
        <v>1125</v>
      </c>
      <c r="Y28" s="14" t="s">
        <v>292</v>
      </c>
      <c r="Z28" s="14">
        <f t="shared" si="4"/>
        <v>1</v>
      </c>
      <c r="AA28" s="14">
        <v>0</v>
      </c>
      <c r="AB28" s="14">
        <v>0</v>
      </c>
      <c r="AC28" s="14">
        <f>INDEX(装备数值!$X43:$AH43,VLOOKUP(装备数值填表!Y28,装备数值填表!$AJ$6:$AK$16,2,FALSE))</f>
        <v>0</v>
      </c>
    </row>
    <row r="29" spans="1:29" ht="16.5" x14ac:dyDescent="0.2">
      <c r="A29" s="14">
        <v>1028</v>
      </c>
      <c r="B29" s="14">
        <v>3</v>
      </c>
      <c r="C29" s="14">
        <v>8</v>
      </c>
      <c r="D29" s="14">
        <f>INDEX(属性规划!$V$5:$V$17,装备数值填表!B29)</f>
        <v>25</v>
      </c>
      <c r="E29" s="14" t="s">
        <v>279</v>
      </c>
      <c r="F29" s="14">
        <f t="shared" si="0"/>
        <v>31</v>
      </c>
      <c r="G29" s="14">
        <v>0</v>
      </c>
      <c r="H29" s="14">
        <v>0</v>
      </c>
      <c r="I29" s="14">
        <f>INDEX(装备数值!$I44:$M44,VLOOKUP(装备数值填表!E29,$AJ$6:$AK$10,2,FALSE))</f>
        <v>20</v>
      </c>
      <c r="J29" s="14" t="s">
        <v>283</v>
      </c>
      <c r="K29" s="14">
        <f t="shared" si="1"/>
        <v>1</v>
      </c>
      <c r="L29" s="14">
        <v>0</v>
      </c>
      <c r="M29" s="14">
        <v>0</v>
      </c>
      <c r="N29" s="14">
        <f>IF(ISBLANK(J29),"",INDEX(装备数值!$I44:$M44,VLOOKUP(装备数值填表!J29,$AJ$6:$AK$10,2,FALSE)))</f>
        <v>6</v>
      </c>
      <c r="O29" s="14" t="s">
        <v>28</v>
      </c>
      <c r="P29" s="14">
        <f t="shared" si="2"/>
        <v>31</v>
      </c>
      <c r="Q29" s="14">
        <v>0</v>
      </c>
      <c r="R29" s="14">
        <v>0</v>
      </c>
      <c r="S29" s="14">
        <f>INDEX(装备数值!$X44:$AH44,VLOOKUP(装备数值填表!O29,装备数值填表!$AJ$6:$AK$16,2,FALSE))</f>
        <v>150</v>
      </c>
      <c r="T29" s="14" t="s">
        <v>31</v>
      </c>
      <c r="U29" s="14">
        <f t="shared" si="3"/>
        <v>1</v>
      </c>
      <c r="V29" s="14">
        <v>0</v>
      </c>
      <c r="W29" s="14">
        <v>0</v>
      </c>
      <c r="X29" s="14">
        <f>INDEX(装备数值!$X44:$AH44,VLOOKUP(装备数值填表!T29,装备数值填表!$AJ$6:$AK$16,2,FALSE))</f>
        <v>1500</v>
      </c>
      <c r="Y29" s="14" t="s">
        <v>33</v>
      </c>
      <c r="Z29" s="14">
        <f t="shared" si="4"/>
        <v>1</v>
      </c>
      <c r="AA29" s="14">
        <v>0</v>
      </c>
      <c r="AB29" s="14">
        <v>0</v>
      </c>
      <c r="AC29" s="14">
        <f>INDEX(装备数值!$X44:$AH44,VLOOKUP(装备数值填表!Y29,装备数值填表!$AJ$6:$AK$16,2,FALSE))</f>
        <v>0</v>
      </c>
    </row>
    <row r="30" spans="1:29" ht="16.5" x14ac:dyDescent="0.2">
      <c r="A30" s="14">
        <v>1031</v>
      </c>
      <c r="B30" s="14">
        <v>4</v>
      </c>
      <c r="C30" s="14">
        <v>1</v>
      </c>
      <c r="D30" s="14">
        <f>INDEX(属性规划!$V$5:$V$17,装备数值填表!B30)</f>
        <v>40</v>
      </c>
      <c r="E30" s="14" t="s">
        <v>279</v>
      </c>
      <c r="F30" s="14">
        <f t="shared" si="0"/>
        <v>31</v>
      </c>
      <c r="G30" s="14">
        <v>0</v>
      </c>
      <c r="H30" s="14">
        <v>0</v>
      </c>
      <c r="I30" s="14">
        <f>INDEX(装备数值!$I45:$M45,VLOOKUP(装备数值填表!E30,$AJ$6:$AK$10,2,FALSE))</f>
        <v>60</v>
      </c>
      <c r="J30" s="14" t="s">
        <v>29</v>
      </c>
      <c r="K30" s="14">
        <f t="shared" si="1"/>
        <v>1</v>
      </c>
      <c r="L30" s="14">
        <v>0</v>
      </c>
      <c r="M30" s="14">
        <v>0</v>
      </c>
      <c r="N30" s="14">
        <f>IF(ISBLANK(J30),"",INDEX(装备数值!$I45:$M45,VLOOKUP(装备数值填表!J30,$AJ$6:$AK$10,2,FALSE)))</f>
        <v>180</v>
      </c>
      <c r="O30" s="14" t="s">
        <v>31</v>
      </c>
      <c r="P30" s="14">
        <f t="shared" si="2"/>
        <v>1</v>
      </c>
      <c r="Q30" s="14">
        <v>0</v>
      </c>
      <c r="R30" s="14">
        <v>0</v>
      </c>
      <c r="S30" s="14">
        <f>INDEX(装备数值!$X45:$AH45,VLOOKUP(装备数值填表!O30,装备数值填表!$AJ$6:$AK$16,2,FALSE))</f>
        <v>2000</v>
      </c>
      <c r="T30" s="14" t="s">
        <v>34</v>
      </c>
      <c r="U30" s="14">
        <f t="shared" si="3"/>
        <v>31</v>
      </c>
      <c r="V30" s="14">
        <v>0</v>
      </c>
      <c r="W30" s="14">
        <v>0</v>
      </c>
      <c r="X30" s="14">
        <f>INDEX(装备数值!$X45:$AH45,VLOOKUP(装备数值填表!T30,装备数值填表!$AJ$6:$AK$16,2,FALSE))</f>
        <v>100</v>
      </c>
      <c r="Y30" s="14" t="s">
        <v>36</v>
      </c>
      <c r="Z30" s="14">
        <f t="shared" si="4"/>
        <v>1</v>
      </c>
      <c r="AA30" s="14">
        <v>0</v>
      </c>
      <c r="AB30" s="14">
        <v>0</v>
      </c>
      <c r="AC30" s="14">
        <f>INDEX(装备数值!$X45:$AH45,VLOOKUP(装备数值填表!Y30,装备数值填表!$AJ$6:$AK$16,2,FALSE))</f>
        <v>100</v>
      </c>
    </row>
    <row r="31" spans="1:29" ht="16.5" x14ac:dyDescent="0.2">
      <c r="A31" s="14">
        <v>1032</v>
      </c>
      <c r="B31" s="14">
        <v>4</v>
      </c>
      <c r="C31" s="14">
        <v>2</v>
      </c>
      <c r="D31" s="14">
        <f>INDEX(属性规划!$V$5:$V$17,装备数值填表!B31)</f>
        <v>40</v>
      </c>
      <c r="E31" s="14" t="s">
        <v>30</v>
      </c>
      <c r="F31" s="14">
        <f t="shared" si="0"/>
        <v>1</v>
      </c>
      <c r="G31" s="14">
        <v>0</v>
      </c>
      <c r="H31" s="14">
        <v>0</v>
      </c>
      <c r="I31" s="14">
        <f>INDEX(装备数值!$I46:$M46,VLOOKUP(装备数值填表!E31,$AJ$6:$AK$10,2,FALSE))</f>
        <v>6</v>
      </c>
      <c r="J31" s="14" t="s">
        <v>31</v>
      </c>
      <c r="K31" s="14">
        <f t="shared" si="1"/>
        <v>1</v>
      </c>
      <c r="L31" s="14">
        <v>0</v>
      </c>
      <c r="M31" s="14">
        <v>0</v>
      </c>
      <c r="N31" s="14">
        <f>IF(ISBLANK(J31),"",INDEX(装备数值!$I46:$M46,VLOOKUP(装备数值填表!J31,$AJ$6:$AK$10,2,FALSE)))</f>
        <v>600</v>
      </c>
      <c r="O31" s="14" t="s">
        <v>29</v>
      </c>
      <c r="P31" s="14">
        <f t="shared" si="2"/>
        <v>1</v>
      </c>
      <c r="Q31" s="14">
        <v>0</v>
      </c>
      <c r="R31" s="14">
        <v>0</v>
      </c>
      <c r="S31" s="14">
        <f>INDEX(装备数值!$X46:$AH46,VLOOKUP(装备数值填表!O31,装备数值填表!$AJ$6:$AK$16,2,FALSE))</f>
        <v>1500</v>
      </c>
      <c r="T31" s="14" t="s">
        <v>34</v>
      </c>
      <c r="U31" s="14">
        <f t="shared" si="3"/>
        <v>31</v>
      </c>
      <c r="V31" s="14">
        <v>0</v>
      </c>
      <c r="W31" s="14">
        <v>0</v>
      </c>
      <c r="X31" s="14">
        <f>INDEX(装备数值!$X46:$AH46,VLOOKUP(装备数值填表!T31,装备数值填表!$AJ$6:$AK$16,2,FALSE))</f>
        <v>100</v>
      </c>
      <c r="Y31" s="14" t="s">
        <v>37</v>
      </c>
      <c r="Z31" s="14">
        <f t="shared" si="4"/>
        <v>31</v>
      </c>
      <c r="AA31" s="14">
        <v>0</v>
      </c>
      <c r="AB31" s="14">
        <v>0</v>
      </c>
      <c r="AC31" s="14">
        <f>INDEX(装备数值!$X46:$AH46,VLOOKUP(装备数值填表!Y31,装备数值填表!$AJ$6:$AK$16,2,FALSE))</f>
        <v>100</v>
      </c>
    </row>
    <row r="32" spans="1:29" ht="16.5" x14ac:dyDescent="0.2">
      <c r="A32" s="14">
        <v>1033</v>
      </c>
      <c r="B32" s="14">
        <v>4</v>
      </c>
      <c r="C32" s="14">
        <v>3</v>
      </c>
      <c r="D32" s="14">
        <f>INDEX(属性规划!$V$5:$V$17,装备数值填表!B32)</f>
        <v>40</v>
      </c>
      <c r="E32" s="14" t="s">
        <v>282</v>
      </c>
      <c r="F32" s="14">
        <f t="shared" si="0"/>
        <v>1</v>
      </c>
      <c r="G32" s="14">
        <v>0</v>
      </c>
      <c r="H32" s="14">
        <v>0</v>
      </c>
      <c r="I32" s="14">
        <f>INDEX(装备数值!$I47:$M47,VLOOKUP(装备数值填表!E32,$AJ$6:$AK$10,2,FALSE))</f>
        <v>360</v>
      </c>
      <c r="J32" s="14" t="s">
        <v>283</v>
      </c>
      <c r="K32" s="14">
        <f t="shared" si="1"/>
        <v>1</v>
      </c>
      <c r="L32" s="14">
        <v>0</v>
      </c>
      <c r="M32" s="14">
        <v>0</v>
      </c>
      <c r="N32" s="14">
        <f>IF(ISBLANK(J32),"",INDEX(装备数值!$I47:$M47,VLOOKUP(装备数值填表!J32,$AJ$6:$AK$10,2,FALSE)))</f>
        <v>7</v>
      </c>
      <c r="O32" s="14" t="s">
        <v>30</v>
      </c>
      <c r="P32" s="14">
        <f t="shared" si="2"/>
        <v>1</v>
      </c>
      <c r="Q32" s="14">
        <v>0</v>
      </c>
      <c r="R32" s="14">
        <v>0</v>
      </c>
      <c r="S32" s="14">
        <f>INDEX(装备数值!$X47:$AH47,VLOOKUP(装备数值填表!O32,装备数值填表!$AJ$6:$AK$16,2,FALSE))</f>
        <v>100</v>
      </c>
      <c r="T32" s="14" t="s">
        <v>34</v>
      </c>
      <c r="U32" s="14">
        <f t="shared" si="3"/>
        <v>31</v>
      </c>
      <c r="V32" s="14">
        <v>0</v>
      </c>
      <c r="W32" s="14">
        <v>0</v>
      </c>
      <c r="X32" s="14">
        <f>INDEX(装备数值!$X47:$AH47,VLOOKUP(装备数值填表!T32,装备数值填表!$AJ$6:$AK$16,2,FALSE))</f>
        <v>100</v>
      </c>
      <c r="Y32" s="14" t="s">
        <v>35</v>
      </c>
      <c r="Z32" s="14">
        <f t="shared" si="4"/>
        <v>1</v>
      </c>
      <c r="AA32" s="14">
        <v>0</v>
      </c>
      <c r="AB32" s="14">
        <v>0</v>
      </c>
      <c r="AC32" s="14">
        <f>INDEX(装备数值!$X47:$AH47,VLOOKUP(装备数值填表!Y32,装备数值填表!$AJ$6:$AK$16,2,FALSE))</f>
        <v>100</v>
      </c>
    </row>
    <row r="33" spans="1:29" ht="16.5" x14ac:dyDescent="0.2">
      <c r="A33" s="14">
        <v>1034</v>
      </c>
      <c r="B33" s="14">
        <v>4</v>
      </c>
      <c r="C33" s="14">
        <v>4</v>
      </c>
      <c r="D33" s="14">
        <f>INDEX(属性规划!$V$5:$V$17,装备数值填表!B33)</f>
        <v>40</v>
      </c>
      <c r="E33" s="14" t="s">
        <v>280</v>
      </c>
      <c r="F33" s="14">
        <f t="shared" si="0"/>
        <v>1</v>
      </c>
      <c r="G33" s="14">
        <v>0</v>
      </c>
      <c r="H33" s="14">
        <v>0</v>
      </c>
      <c r="I33" s="14">
        <f>INDEX(装备数值!$I48:$M48,VLOOKUP(装备数值填表!E33,$AJ$6:$AK$10,2,FALSE))</f>
        <v>360</v>
      </c>
      <c r="J33" s="14" t="s">
        <v>282</v>
      </c>
      <c r="K33" s="14">
        <f t="shared" si="1"/>
        <v>1</v>
      </c>
      <c r="L33" s="14">
        <v>0</v>
      </c>
      <c r="M33" s="14">
        <v>0</v>
      </c>
      <c r="N33" s="14">
        <f>IF(ISBLANK(J33),"",INDEX(装备数值!$I48:$M48,VLOOKUP(装备数值填表!J33,$AJ$6:$AK$10,2,FALSE)))</f>
        <v>240</v>
      </c>
      <c r="O33" s="14" t="s">
        <v>32</v>
      </c>
      <c r="P33" s="14">
        <f t="shared" si="2"/>
        <v>1</v>
      </c>
      <c r="Q33" s="14">
        <v>0</v>
      </c>
      <c r="R33" s="14">
        <v>0</v>
      </c>
      <c r="S33" s="14">
        <f>INDEX(装备数值!$X48:$AH48,VLOOKUP(装备数值填表!O33,装备数值填表!$AJ$6:$AK$16,2,FALSE))</f>
        <v>40</v>
      </c>
      <c r="T33" s="14" t="s">
        <v>36</v>
      </c>
      <c r="U33" s="14">
        <f t="shared" si="3"/>
        <v>1</v>
      </c>
      <c r="V33" s="14">
        <v>0</v>
      </c>
      <c r="W33" s="14">
        <v>0</v>
      </c>
      <c r="X33" s="14">
        <f>INDEX(装备数值!$X48:$AH48,VLOOKUP(装备数值填表!T33,装备数值填表!$AJ$6:$AK$16,2,FALSE))</f>
        <v>100</v>
      </c>
      <c r="Y33" s="14" t="s">
        <v>37</v>
      </c>
      <c r="Z33" s="14">
        <f t="shared" si="4"/>
        <v>31</v>
      </c>
      <c r="AA33" s="14">
        <v>0</v>
      </c>
      <c r="AB33" s="14">
        <v>0</v>
      </c>
      <c r="AC33" s="14">
        <f>INDEX(装备数值!$X48:$AH48,VLOOKUP(装备数值填表!Y33,装备数值填表!$AJ$6:$AK$16,2,FALSE))</f>
        <v>100</v>
      </c>
    </row>
    <row r="34" spans="1:29" ht="16.5" x14ac:dyDescent="0.2">
      <c r="A34" s="14">
        <v>1035</v>
      </c>
      <c r="B34" s="14">
        <v>4</v>
      </c>
      <c r="C34" s="14">
        <v>5</v>
      </c>
      <c r="D34" s="14">
        <f>INDEX(属性规划!$V$5:$V$17,装备数值填表!B34)</f>
        <v>40</v>
      </c>
      <c r="E34" s="14" t="s">
        <v>280</v>
      </c>
      <c r="F34" s="14">
        <f t="shared" si="0"/>
        <v>1</v>
      </c>
      <c r="G34" s="14">
        <v>0</v>
      </c>
      <c r="H34" s="14">
        <v>0</v>
      </c>
      <c r="I34" s="14">
        <f>INDEX(装备数值!$I49:$M49,VLOOKUP(装备数值填表!E34,$AJ$6:$AK$10,2,FALSE))</f>
        <v>360</v>
      </c>
      <c r="J34" s="14" t="s">
        <v>281</v>
      </c>
      <c r="K34" s="14">
        <f t="shared" si="1"/>
        <v>1</v>
      </c>
      <c r="L34" s="14">
        <v>0</v>
      </c>
      <c r="M34" s="14">
        <v>0</v>
      </c>
      <c r="N34" s="14">
        <f>IF(ISBLANK(J34),"",INDEX(装备数值!$I49:$M49,VLOOKUP(装备数值填表!J34,$AJ$6:$AK$10,2,FALSE)))</f>
        <v>12</v>
      </c>
      <c r="O34" s="14" t="s">
        <v>30</v>
      </c>
      <c r="P34" s="14">
        <f t="shared" si="2"/>
        <v>1</v>
      </c>
      <c r="Q34" s="14">
        <v>0</v>
      </c>
      <c r="R34" s="14">
        <v>0</v>
      </c>
      <c r="S34" s="14">
        <f>INDEX(装备数值!$X49:$AH49,VLOOKUP(装备数值填表!O34,装备数值填表!$AJ$6:$AK$16,2,FALSE))</f>
        <v>100</v>
      </c>
      <c r="T34" s="14" t="s">
        <v>36</v>
      </c>
      <c r="U34" s="14">
        <f t="shared" si="3"/>
        <v>1</v>
      </c>
      <c r="V34" s="14">
        <v>0</v>
      </c>
      <c r="W34" s="14">
        <v>0</v>
      </c>
      <c r="X34" s="14">
        <f>INDEX(装备数值!$X49:$AH49,VLOOKUP(装备数值填表!T34,装备数值填表!$AJ$6:$AK$16,2,FALSE))</f>
        <v>100</v>
      </c>
      <c r="Y34" s="14" t="s">
        <v>35</v>
      </c>
      <c r="Z34" s="14">
        <f t="shared" si="4"/>
        <v>1</v>
      </c>
      <c r="AA34" s="14">
        <v>0</v>
      </c>
      <c r="AB34" s="14">
        <v>0</v>
      </c>
      <c r="AC34" s="14">
        <f>INDEX(装备数值!$X49:$AH49,VLOOKUP(装备数值填表!Y34,装备数值填表!$AJ$6:$AK$16,2,FALSE))</f>
        <v>100</v>
      </c>
    </row>
    <row r="35" spans="1:29" ht="16.5" x14ac:dyDescent="0.2">
      <c r="A35" s="14">
        <v>1036</v>
      </c>
      <c r="B35" s="14">
        <v>4</v>
      </c>
      <c r="C35" s="14">
        <v>6</v>
      </c>
      <c r="D35" s="14">
        <f>INDEX(属性规划!$V$5:$V$17,装备数值填表!B35)</f>
        <v>40</v>
      </c>
      <c r="E35" s="14" t="s">
        <v>281</v>
      </c>
      <c r="F35" s="14">
        <f t="shared" si="0"/>
        <v>1</v>
      </c>
      <c r="G35" s="14">
        <v>0</v>
      </c>
      <c r="H35" s="14">
        <v>0</v>
      </c>
      <c r="I35" s="14">
        <f>INDEX(装备数值!$I50:$M50,VLOOKUP(装备数值填表!E35,$AJ$6:$AK$10,2,FALSE))</f>
        <v>18</v>
      </c>
      <c r="J35" s="14" t="s">
        <v>283</v>
      </c>
      <c r="K35" s="14">
        <f t="shared" si="1"/>
        <v>1</v>
      </c>
      <c r="L35" s="14">
        <v>0</v>
      </c>
      <c r="M35" s="14">
        <v>0</v>
      </c>
      <c r="N35" s="14">
        <f>IF(ISBLANK(J35),"",INDEX(装备数值!$I50:$M50,VLOOKUP(装备数值填表!J35,$AJ$6:$AK$10,2,FALSE)))</f>
        <v>7</v>
      </c>
      <c r="O35" s="14" t="s">
        <v>32</v>
      </c>
      <c r="P35" s="14">
        <f t="shared" si="2"/>
        <v>1</v>
      </c>
      <c r="Q35" s="14">
        <v>0</v>
      </c>
      <c r="R35" s="14">
        <v>0</v>
      </c>
      <c r="S35" s="14">
        <f>INDEX(装备数值!$X50:$AH50,VLOOKUP(装备数值填表!O35,装备数值填表!$AJ$6:$AK$16,2,FALSE))</f>
        <v>40</v>
      </c>
      <c r="T35" s="14" t="s">
        <v>37</v>
      </c>
      <c r="U35" s="14">
        <f t="shared" si="3"/>
        <v>31</v>
      </c>
      <c r="V35" s="14">
        <v>0</v>
      </c>
      <c r="W35" s="14">
        <v>0</v>
      </c>
      <c r="X35" s="14">
        <f>INDEX(装备数值!$X50:$AH50,VLOOKUP(装备数值填表!T35,装备数值填表!$AJ$6:$AK$16,2,FALSE))</f>
        <v>100</v>
      </c>
      <c r="Y35" s="14" t="s">
        <v>35</v>
      </c>
      <c r="Z35" s="14">
        <f t="shared" si="4"/>
        <v>1</v>
      </c>
      <c r="AA35" s="14">
        <v>0</v>
      </c>
      <c r="AB35" s="14">
        <v>0</v>
      </c>
      <c r="AC35" s="14">
        <f>INDEX(装备数值!$X50:$AH50,VLOOKUP(装备数值填表!Y35,装备数值填表!$AJ$6:$AK$16,2,FALSE))</f>
        <v>100</v>
      </c>
    </row>
    <row r="36" spans="1:29" ht="16.5" x14ac:dyDescent="0.2">
      <c r="A36" s="14">
        <v>1037</v>
      </c>
      <c r="B36" s="14">
        <v>4</v>
      </c>
      <c r="C36" s="14">
        <v>7</v>
      </c>
      <c r="D36" s="14">
        <f>INDEX(属性规划!$V$5:$V$17,装备数值填表!B36)</f>
        <v>40</v>
      </c>
      <c r="E36" s="14" t="s">
        <v>279</v>
      </c>
      <c r="F36" s="14">
        <f t="shared" si="0"/>
        <v>31</v>
      </c>
      <c r="G36" s="14">
        <v>0</v>
      </c>
      <c r="H36" s="14">
        <v>0</v>
      </c>
      <c r="I36" s="14">
        <f>INDEX(装备数值!$I51:$M51,VLOOKUP(装备数值填表!E36,$AJ$6:$AK$10,2,FALSE))</f>
        <v>30</v>
      </c>
      <c r="J36" s="14" t="s">
        <v>281</v>
      </c>
      <c r="K36" s="14">
        <f t="shared" si="1"/>
        <v>1</v>
      </c>
      <c r="L36" s="14">
        <v>0</v>
      </c>
      <c r="M36" s="14">
        <v>0</v>
      </c>
      <c r="N36" s="14">
        <f>IF(ISBLANK(J36),"",INDEX(装备数值!$I51:$M51,VLOOKUP(装备数值填表!J36,$AJ$6:$AK$10,2,FALSE)))</f>
        <v>24</v>
      </c>
      <c r="O36" s="14" t="s">
        <v>28</v>
      </c>
      <c r="P36" s="14">
        <f t="shared" si="2"/>
        <v>31</v>
      </c>
      <c r="Q36" s="14">
        <v>0</v>
      </c>
      <c r="R36" s="14">
        <v>0</v>
      </c>
      <c r="S36" s="14">
        <f>INDEX(装备数值!$X51:$AH51,VLOOKUP(装备数值填表!O36,装备数值填表!$AJ$6:$AK$16,2,FALSE))</f>
        <v>200</v>
      </c>
      <c r="T36" s="14" t="s">
        <v>29</v>
      </c>
      <c r="U36" s="14">
        <f t="shared" si="3"/>
        <v>1</v>
      </c>
      <c r="V36" s="14">
        <v>0</v>
      </c>
      <c r="W36" s="14">
        <v>0</v>
      </c>
      <c r="X36" s="14">
        <f>INDEX(装备数值!$X51:$AH51,VLOOKUP(装备数值填表!T36,装备数值填表!$AJ$6:$AK$16,2,FALSE))</f>
        <v>1500</v>
      </c>
      <c r="Y36" s="14" t="s">
        <v>292</v>
      </c>
      <c r="Z36" s="14">
        <f t="shared" si="4"/>
        <v>1</v>
      </c>
      <c r="AA36" s="14">
        <v>0</v>
      </c>
      <c r="AB36" s="14">
        <v>0</v>
      </c>
      <c r="AC36" s="14">
        <f>INDEX(装备数值!$X51:$AH51,VLOOKUP(装备数值填表!Y36,装备数值填表!$AJ$6:$AK$16,2,FALSE))</f>
        <v>1</v>
      </c>
    </row>
    <row r="37" spans="1:29" ht="16.5" x14ac:dyDescent="0.2">
      <c r="A37" s="14">
        <v>1038</v>
      </c>
      <c r="B37" s="14">
        <v>4</v>
      </c>
      <c r="C37" s="14">
        <v>8</v>
      </c>
      <c r="D37" s="14">
        <f>INDEX(属性规划!$V$5:$V$17,装备数值填表!B37)</f>
        <v>40</v>
      </c>
      <c r="E37" s="14" t="s">
        <v>279</v>
      </c>
      <c r="F37" s="14">
        <f t="shared" si="0"/>
        <v>31</v>
      </c>
      <c r="G37" s="14">
        <v>0</v>
      </c>
      <c r="H37" s="14">
        <v>0</v>
      </c>
      <c r="I37" s="14">
        <f>INDEX(装备数值!$I52:$M52,VLOOKUP(装备数值填表!E37,$AJ$6:$AK$10,2,FALSE))</f>
        <v>30</v>
      </c>
      <c r="J37" s="14" t="s">
        <v>283</v>
      </c>
      <c r="K37" s="14">
        <f t="shared" si="1"/>
        <v>1</v>
      </c>
      <c r="L37" s="14">
        <v>0</v>
      </c>
      <c r="M37" s="14">
        <v>0</v>
      </c>
      <c r="N37" s="14">
        <f>IF(ISBLANK(J37),"",INDEX(装备数值!$I52:$M52,VLOOKUP(装备数值填表!J37,$AJ$6:$AK$10,2,FALSE)))</f>
        <v>9</v>
      </c>
      <c r="O37" s="14" t="s">
        <v>28</v>
      </c>
      <c r="P37" s="14">
        <f t="shared" si="2"/>
        <v>31</v>
      </c>
      <c r="Q37" s="14">
        <v>0</v>
      </c>
      <c r="R37" s="14">
        <v>0</v>
      </c>
      <c r="S37" s="14">
        <f>INDEX(装备数值!$X52:$AH52,VLOOKUP(装备数值填表!O37,装备数值填表!$AJ$6:$AK$16,2,FALSE))</f>
        <v>200</v>
      </c>
      <c r="T37" s="14" t="s">
        <v>31</v>
      </c>
      <c r="U37" s="14">
        <f t="shared" si="3"/>
        <v>1</v>
      </c>
      <c r="V37" s="14">
        <v>0</v>
      </c>
      <c r="W37" s="14">
        <v>0</v>
      </c>
      <c r="X37" s="14">
        <f>INDEX(装备数值!$X52:$AH52,VLOOKUP(装备数值填表!T37,装备数值填表!$AJ$6:$AK$16,2,FALSE))</f>
        <v>2000</v>
      </c>
      <c r="Y37" s="14" t="s">
        <v>33</v>
      </c>
      <c r="Z37" s="14">
        <f t="shared" si="4"/>
        <v>1</v>
      </c>
      <c r="AA37" s="14">
        <v>0</v>
      </c>
      <c r="AB37" s="14">
        <v>0</v>
      </c>
      <c r="AC37" s="14">
        <f>INDEX(装备数值!$X52:$AH52,VLOOKUP(装备数值填表!Y37,装备数值填表!$AJ$6:$AK$16,2,FALSE))</f>
        <v>1</v>
      </c>
    </row>
    <row r="38" spans="1:29" ht="16.5" x14ac:dyDescent="0.2">
      <c r="A38" s="14">
        <v>1041</v>
      </c>
      <c r="B38" s="14">
        <v>5</v>
      </c>
      <c r="C38" s="14">
        <v>1</v>
      </c>
      <c r="D38" s="14">
        <f>INDEX(属性规划!$V$5:$V$17,装备数值填表!B38)</f>
        <v>75</v>
      </c>
      <c r="E38" s="14" t="s">
        <v>279</v>
      </c>
      <c r="F38" s="14">
        <f t="shared" si="0"/>
        <v>31</v>
      </c>
      <c r="G38" s="14">
        <v>0</v>
      </c>
      <c r="H38" s="14">
        <v>0</v>
      </c>
      <c r="I38" s="14">
        <f>INDEX(装备数值!$I53:$M53,VLOOKUP(装备数值填表!E38,$AJ$6:$AK$10,2,FALSE))</f>
        <v>75</v>
      </c>
      <c r="J38" s="14" t="s">
        <v>29</v>
      </c>
      <c r="K38" s="14">
        <f t="shared" si="1"/>
        <v>1</v>
      </c>
      <c r="L38" s="14">
        <v>0</v>
      </c>
      <c r="M38" s="14">
        <v>0</v>
      </c>
      <c r="N38" s="14">
        <f>IF(ISBLANK(J38),"",INDEX(装备数值!$I53:$M53,VLOOKUP(装备数值填表!J38,$AJ$6:$AK$10,2,FALSE)))</f>
        <v>225</v>
      </c>
      <c r="O38" s="14" t="s">
        <v>31</v>
      </c>
      <c r="P38" s="14">
        <f t="shared" si="2"/>
        <v>1</v>
      </c>
      <c r="Q38" s="14">
        <v>0</v>
      </c>
      <c r="R38" s="14">
        <v>0</v>
      </c>
      <c r="S38" s="14">
        <f>INDEX(装备数值!$X53:$AH53,VLOOKUP(装备数值填表!O38,装备数值填表!$AJ$6:$AK$16,2,FALSE))</f>
        <v>2250</v>
      </c>
      <c r="T38" s="14" t="s">
        <v>34</v>
      </c>
      <c r="U38" s="14">
        <f t="shared" si="3"/>
        <v>31</v>
      </c>
      <c r="V38" s="14">
        <v>0</v>
      </c>
      <c r="W38" s="14">
        <v>0</v>
      </c>
      <c r="X38" s="14">
        <f>INDEX(装备数值!$X53:$AH53,VLOOKUP(装备数值填表!T38,装备数值填表!$AJ$6:$AK$16,2,FALSE))</f>
        <v>112</v>
      </c>
      <c r="Y38" s="14" t="s">
        <v>36</v>
      </c>
      <c r="Z38" s="14">
        <f t="shared" si="4"/>
        <v>1</v>
      </c>
      <c r="AA38" s="14">
        <v>0</v>
      </c>
      <c r="AB38" s="14">
        <v>0</v>
      </c>
      <c r="AC38" s="14">
        <f>INDEX(装备数值!$X53:$AH53,VLOOKUP(装备数值填表!Y38,装备数值填表!$AJ$6:$AK$16,2,FALSE))</f>
        <v>112</v>
      </c>
    </row>
    <row r="39" spans="1:29" ht="16.5" x14ac:dyDescent="0.2">
      <c r="A39" s="14">
        <v>1042</v>
      </c>
      <c r="B39" s="14">
        <v>5</v>
      </c>
      <c r="C39" s="14">
        <v>2</v>
      </c>
      <c r="D39" s="14">
        <f>INDEX(属性规划!$V$5:$V$17,装备数值填表!B39)</f>
        <v>75</v>
      </c>
      <c r="E39" s="14" t="s">
        <v>30</v>
      </c>
      <c r="F39" s="14">
        <f t="shared" si="0"/>
        <v>1</v>
      </c>
      <c r="G39" s="14">
        <v>0</v>
      </c>
      <c r="H39" s="14">
        <v>0</v>
      </c>
      <c r="I39" s="14">
        <f>INDEX(装备数值!$I54:$M54,VLOOKUP(装备数值填表!E39,$AJ$6:$AK$10,2,FALSE))</f>
        <v>7</v>
      </c>
      <c r="J39" s="14" t="s">
        <v>31</v>
      </c>
      <c r="K39" s="14">
        <f t="shared" si="1"/>
        <v>1</v>
      </c>
      <c r="L39" s="14">
        <v>0</v>
      </c>
      <c r="M39" s="14">
        <v>0</v>
      </c>
      <c r="N39" s="14">
        <f>IF(ISBLANK(J39),"",INDEX(装备数值!$I54:$M54,VLOOKUP(装备数值填表!J39,$AJ$6:$AK$10,2,FALSE)))</f>
        <v>750</v>
      </c>
      <c r="O39" s="14" t="s">
        <v>29</v>
      </c>
      <c r="P39" s="14">
        <f t="shared" si="2"/>
        <v>1</v>
      </c>
      <c r="Q39" s="14">
        <v>0</v>
      </c>
      <c r="R39" s="14">
        <v>0</v>
      </c>
      <c r="S39" s="14">
        <f>INDEX(装备数值!$X54:$AH54,VLOOKUP(装备数值填表!O39,装备数值填表!$AJ$6:$AK$16,2,FALSE))</f>
        <v>1687</v>
      </c>
      <c r="T39" s="14" t="s">
        <v>34</v>
      </c>
      <c r="U39" s="14">
        <f t="shared" si="3"/>
        <v>31</v>
      </c>
      <c r="V39" s="14">
        <v>0</v>
      </c>
      <c r="W39" s="14">
        <v>0</v>
      </c>
      <c r="X39" s="14">
        <f>INDEX(装备数值!$X54:$AH54,VLOOKUP(装备数值填表!T39,装备数值填表!$AJ$6:$AK$16,2,FALSE))</f>
        <v>112</v>
      </c>
      <c r="Y39" s="14" t="s">
        <v>37</v>
      </c>
      <c r="Z39" s="14">
        <f t="shared" si="4"/>
        <v>31</v>
      </c>
      <c r="AA39" s="14">
        <v>0</v>
      </c>
      <c r="AB39" s="14">
        <v>0</v>
      </c>
      <c r="AC39" s="14">
        <f>INDEX(装备数值!$X54:$AH54,VLOOKUP(装备数值填表!Y39,装备数值填表!$AJ$6:$AK$16,2,FALSE))</f>
        <v>112</v>
      </c>
    </row>
    <row r="40" spans="1:29" ht="16.5" x14ac:dyDescent="0.2">
      <c r="A40" s="14">
        <v>1043</v>
      </c>
      <c r="B40" s="14">
        <v>5</v>
      </c>
      <c r="C40" s="14">
        <v>3</v>
      </c>
      <c r="D40" s="14">
        <f>INDEX(属性规划!$V$5:$V$17,装备数值填表!B40)</f>
        <v>75</v>
      </c>
      <c r="E40" s="14" t="s">
        <v>282</v>
      </c>
      <c r="F40" s="14">
        <f t="shared" si="0"/>
        <v>1</v>
      </c>
      <c r="G40" s="14">
        <v>0</v>
      </c>
      <c r="H40" s="14">
        <v>0</v>
      </c>
      <c r="I40" s="14">
        <f>INDEX(装备数值!$I55:$M55,VLOOKUP(装备数值填表!E40,$AJ$6:$AK$10,2,FALSE))</f>
        <v>450</v>
      </c>
      <c r="J40" s="14" t="s">
        <v>283</v>
      </c>
      <c r="K40" s="14">
        <f t="shared" si="1"/>
        <v>1</v>
      </c>
      <c r="L40" s="14">
        <v>0</v>
      </c>
      <c r="M40" s="14">
        <v>0</v>
      </c>
      <c r="N40" s="14">
        <f>IF(ISBLANK(J40),"",INDEX(装备数值!$I55:$M55,VLOOKUP(装备数值填表!J40,$AJ$6:$AK$10,2,FALSE)))</f>
        <v>9</v>
      </c>
      <c r="O40" s="14" t="s">
        <v>30</v>
      </c>
      <c r="P40" s="14">
        <f t="shared" si="2"/>
        <v>1</v>
      </c>
      <c r="Q40" s="14">
        <v>0</v>
      </c>
      <c r="R40" s="14">
        <v>0</v>
      </c>
      <c r="S40" s="14">
        <f>INDEX(装备数值!$X55:$AH55,VLOOKUP(装备数值填表!O40,装备数值填表!$AJ$6:$AK$16,2,FALSE))</f>
        <v>112</v>
      </c>
      <c r="T40" s="14" t="s">
        <v>34</v>
      </c>
      <c r="U40" s="14">
        <f t="shared" si="3"/>
        <v>31</v>
      </c>
      <c r="V40" s="14">
        <v>0</v>
      </c>
      <c r="W40" s="14">
        <v>0</v>
      </c>
      <c r="X40" s="14">
        <f>INDEX(装备数值!$X55:$AH55,VLOOKUP(装备数值填表!T40,装备数值填表!$AJ$6:$AK$16,2,FALSE))</f>
        <v>112</v>
      </c>
      <c r="Y40" s="14" t="s">
        <v>35</v>
      </c>
      <c r="Z40" s="14">
        <f t="shared" si="4"/>
        <v>1</v>
      </c>
      <c r="AA40" s="14">
        <v>0</v>
      </c>
      <c r="AB40" s="14">
        <v>0</v>
      </c>
      <c r="AC40" s="14">
        <f>INDEX(装备数值!$X55:$AH55,VLOOKUP(装备数值填表!Y40,装备数值填表!$AJ$6:$AK$16,2,FALSE))</f>
        <v>112</v>
      </c>
    </row>
    <row r="41" spans="1:29" ht="16.5" x14ac:dyDescent="0.2">
      <c r="A41" s="14">
        <v>1044</v>
      </c>
      <c r="B41" s="14">
        <v>5</v>
      </c>
      <c r="C41" s="14">
        <v>4</v>
      </c>
      <c r="D41" s="14">
        <f>INDEX(属性规划!$V$5:$V$17,装备数值填表!B41)</f>
        <v>75</v>
      </c>
      <c r="E41" s="14" t="s">
        <v>280</v>
      </c>
      <c r="F41" s="14">
        <f t="shared" si="0"/>
        <v>1</v>
      </c>
      <c r="G41" s="14">
        <v>0</v>
      </c>
      <c r="H41" s="14">
        <v>0</v>
      </c>
      <c r="I41" s="14">
        <f>INDEX(装备数值!$I56:$M56,VLOOKUP(装备数值填表!E41,$AJ$6:$AK$10,2,FALSE))</f>
        <v>450</v>
      </c>
      <c r="J41" s="14" t="s">
        <v>282</v>
      </c>
      <c r="K41" s="14">
        <f t="shared" si="1"/>
        <v>1</v>
      </c>
      <c r="L41" s="14">
        <v>0</v>
      </c>
      <c r="M41" s="14">
        <v>0</v>
      </c>
      <c r="N41" s="14">
        <f>IF(ISBLANK(J41),"",INDEX(装备数值!$I56:$M56,VLOOKUP(装备数值填表!J41,$AJ$6:$AK$10,2,FALSE)))</f>
        <v>300</v>
      </c>
      <c r="O41" s="14" t="s">
        <v>32</v>
      </c>
      <c r="P41" s="14">
        <f t="shared" si="2"/>
        <v>1</v>
      </c>
      <c r="Q41" s="14">
        <v>0</v>
      </c>
      <c r="R41" s="14">
        <v>0</v>
      </c>
      <c r="S41" s="14">
        <f>INDEX(装备数值!$X56:$AH56,VLOOKUP(装备数值填表!O41,装备数值填表!$AJ$6:$AK$16,2,FALSE))</f>
        <v>45</v>
      </c>
      <c r="T41" s="14" t="s">
        <v>36</v>
      </c>
      <c r="U41" s="14">
        <f t="shared" si="3"/>
        <v>1</v>
      </c>
      <c r="V41" s="14">
        <v>0</v>
      </c>
      <c r="W41" s="14">
        <v>0</v>
      </c>
      <c r="X41" s="14">
        <f>INDEX(装备数值!$X56:$AH56,VLOOKUP(装备数值填表!T41,装备数值填表!$AJ$6:$AK$16,2,FALSE))</f>
        <v>112</v>
      </c>
      <c r="Y41" s="14" t="s">
        <v>37</v>
      </c>
      <c r="Z41" s="14">
        <f t="shared" si="4"/>
        <v>31</v>
      </c>
      <c r="AA41" s="14">
        <v>0</v>
      </c>
      <c r="AB41" s="14">
        <v>0</v>
      </c>
      <c r="AC41" s="14">
        <f>INDEX(装备数值!$X56:$AH56,VLOOKUP(装备数值填表!Y41,装备数值填表!$AJ$6:$AK$16,2,FALSE))</f>
        <v>112</v>
      </c>
    </row>
    <row r="42" spans="1:29" ht="16.5" x14ac:dyDescent="0.2">
      <c r="A42" s="14">
        <v>1045</v>
      </c>
      <c r="B42" s="14">
        <v>5</v>
      </c>
      <c r="C42" s="14">
        <v>5</v>
      </c>
      <c r="D42" s="14">
        <f>INDEX(属性规划!$V$5:$V$17,装备数值填表!B42)</f>
        <v>75</v>
      </c>
      <c r="E42" s="14" t="s">
        <v>280</v>
      </c>
      <c r="F42" s="14">
        <f t="shared" si="0"/>
        <v>1</v>
      </c>
      <c r="G42" s="14">
        <v>0</v>
      </c>
      <c r="H42" s="14">
        <v>0</v>
      </c>
      <c r="I42" s="14">
        <f>INDEX(装备数值!$I57:$M57,VLOOKUP(装备数值填表!E42,$AJ$6:$AK$10,2,FALSE))</f>
        <v>450</v>
      </c>
      <c r="J42" s="14" t="s">
        <v>281</v>
      </c>
      <c r="K42" s="14">
        <f t="shared" si="1"/>
        <v>1</v>
      </c>
      <c r="L42" s="14">
        <v>0</v>
      </c>
      <c r="M42" s="14">
        <v>0</v>
      </c>
      <c r="N42" s="14">
        <f>IF(ISBLANK(J42),"",INDEX(装备数值!$I57:$M57,VLOOKUP(装备数值填表!J42,$AJ$6:$AK$10,2,FALSE)))</f>
        <v>15</v>
      </c>
      <c r="O42" s="14" t="s">
        <v>30</v>
      </c>
      <c r="P42" s="14">
        <f t="shared" si="2"/>
        <v>1</v>
      </c>
      <c r="Q42" s="14">
        <v>0</v>
      </c>
      <c r="R42" s="14">
        <v>0</v>
      </c>
      <c r="S42" s="14">
        <f>INDEX(装备数值!$X57:$AH57,VLOOKUP(装备数值填表!O42,装备数值填表!$AJ$6:$AK$16,2,FALSE))</f>
        <v>112</v>
      </c>
      <c r="T42" s="14" t="s">
        <v>36</v>
      </c>
      <c r="U42" s="14">
        <f t="shared" si="3"/>
        <v>1</v>
      </c>
      <c r="V42" s="14">
        <v>0</v>
      </c>
      <c r="W42" s="14">
        <v>0</v>
      </c>
      <c r="X42" s="14">
        <f>INDEX(装备数值!$X57:$AH57,VLOOKUP(装备数值填表!T42,装备数值填表!$AJ$6:$AK$16,2,FALSE))</f>
        <v>112</v>
      </c>
      <c r="Y42" s="14" t="s">
        <v>35</v>
      </c>
      <c r="Z42" s="14">
        <f t="shared" si="4"/>
        <v>1</v>
      </c>
      <c r="AA42" s="14">
        <v>0</v>
      </c>
      <c r="AB42" s="14">
        <v>0</v>
      </c>
      <c r="AC42" s="14">
        <f>INDEX(装备数值!$X57:$AH57,VLOOKUP(装备数值填表!Y42,装备数值填表!$AJ$6:$AK$16,2,FALSE))</f>
        <v>112</v>
      </c>
    </row>
    <row r="43" spans="1:29" ht="16.5" x14ac:dyDescent="0.2">
      <c r="A43" s="14">
        <v>1046</v>
      </c>
      <c r="B43" s="14">
        <v>5</v>
      </c>
      <c r="C43" s="14">
        <v>6</v>
      </c>
      <c r="D43" s="14">
        <f>INDEX(属性规划!$V$5:$V$17,装备数值填表!B43)</f>
        <v>75</v>
      </c>
      <c r="E43" s="14" t="s">
        <v>281</v>
      </c>
      <c r="F43" s="14">
        <f t="shared" si="0"/>
        <v>1</v>
      </c>
      <c r="G43" s="14">
        <v>0</v>
      </c>
      <c r="H43" s="14">
        <v>0</v>
      </c>
      <c r="I43" s="14">
        <f>INDEX(装备数值!$I58:$M58,VLOOKUP(装备数值填表!E43,$AJ$6:$AK$10,2,FALSE))</f>
        <v>22</v>
      </c>
      <c r="J43" s="14" t="s">
        <v>283</v>
      </c>
      <c r="K43" s="14">
        <f t="shared" si="1"/>
        <v>1</v>
      </c>
      <c r="L43" s="14">
        <v>0</v>
      </c>
      <c r="M43" s="14">
        <v>0</v>
      </c>
      <c r="N43" s="14">
        <f>IF(ISBLANK(J43),"",INDEX(装备数值!$I58:$M58,VLOOKUP(装备数值填表!J43,$AJ$6:$AK$10,2,FALSE)))</f>
        <v>9</v>
      </c>
      <c r="O43" s="14" t="s">
        <v>32</v>
      </c>
      <c r="P43" s="14">
        <f t="shared" si="2"/>
        <v>1</v>
      </c>
      <c r="Q43" s="14">
        <v>0</v>
      </c>
      <c r="R43" s="14">
        <v>0</v>
      </c>
      <c r="S43" s="14">
        <f>INDEX(装备数值!$X58:$AH58,VLOOKUP(装备数值填表!O43,装备数值填表!$AJ$6:$AK$16,2,FALSE))</f>
        <v>45</v>
      </c>
      <c r="T43" s="14" t="s">
        <v>37</v>
      </c>
      <c r="U43" s="14">
        <f t="shared" si="3"/>
        <v>31</v>
      </c>
      <c r="V43" s="14">
        <v>0</v>
      </c>
      <c r="W43" s="14">
        <v>0</v>
      </c>
      <c r="X43" s="14">
        <f>INDEX(装备数值!$X58:$AH58,VLOOKUP(装备数值填表!T43,装备数值填表!$AJ$6:$AK$16,2,FALSE))</f>
        <v>112</v>
      </c>
      <c r="Y43" s="14" t="s">
        <v>35</v>
      </c>
      <c r="Z43" s="14">
        <f t="shared" si="4"/>
        <v>1</v>
      </c>
      <c r="AA43" s="14">
        <v>0</v>
      </c>
      <c r="AB43" s="14">
        <v>0</v>
      </c>
      <c r="AC43" s="14">
        <f>INDEX(装备数值!$X58:$AH58,VLOOKUP(装备数值填表!Y43,装备数值填表!$AJ$6:$AK$16,2,FALSE))</f>
        <v>112</v>
      </c>
    </row>
    <row r="44" spans="1:29" ht="16.5" x14ac:dyDescent="0.2">
      <c r="A44" s="14">
        <v>1047</v>
      </c>
      <c r="B44" s="14">
        <v>5</v>
      </c>
      <c r="C44" s="14">
        <v>7</v>
      </c>
      <c r="D44" s="14">
        <f>INDEX(属性规划!$V$5:$V$17,装备数值填表!B44)</f>
        <v>75</v>
      </c>
      <c r="E44" s="14" t="s">
        <v>279</v>
      </c>
      <c r="F44" s="14">
        <f t="shared" si="0"/>
        <v>31</v>
      </c>
      <c r="G44" s="14">
        <v>0</v>
      </c>
      <c r="H44" s="14">
        <v>0</v>
      </c>
      <c r="I44" s="14">
        <f>INDEX(装备数值!$I59:$M59,VLOOKUP(装备数值填表!E44,$AJ$6:$AK$10,2,FALSE))</f>
        <v>37</v>
      </c>
      <c r="J44" s="14" t="s">
        <v>281</v>
      </c>
      <c r="K44" s="14">
        <f t="shared" si="1"/>
        <v>1</v>
      </c>
      <c r="L44" s="14">
        <v>0</v>
      </c>
      <c r="M44" s="14">
        <v>0</v>
      </c>
      <c r="N44" s="14">
        <f>IF(ISBLANK(J44),"",INDEX(装备数值!$I59:$M59,VLOOKUP(装备数值填表!J44,$AJ$6:$AK$10,2,FALSE)))</f>
        <v>30</v>
      </c>
      <c r="O44" s="14" t="s">
        <v>28</v>
      </c>
      <c r="P44" s="14">
        <f t="shared" si="2"/>
        <v>31</v>
      </c>
      <c r="Q44" s="14">
        <v>0</v>
      </c>
      <c r="R44" s="14">
        <v>0</v>
      </c>
      <c r="S44" s="14">
        <f>INDEX(装备数值!$X59:$AH59,VLOOKUP(装备数值填表!O44,装备数值填表!$AJ$6:$AK$16,2,FALSE))</f>
        <v>225</v>
      </c>
      <c r="T44" s="14" t="s">
        <v>29</v>
      </c>
      <c r="U44" s="14">
        <f t="shared" si="3"/>
        <v>1</v>
      </c>
      <c r="V44" s="14">
        <v>0</v>
      </c>
      <c r="W44" s="14">
        <v>0</v>
      </c>
      <c r="X44" s="14">
        <f>INDEX(装备数值!$X59:$AH59,VLOOKUP(装备数值填表!T44,装备数值填表!$AJ$6:$AK$16,2,FALSE))</f>
        <v>1687</v>
      </c>
      <c r="Y44" s="14" t="s">
        <v>292</v>
      </c>
      <c r="Z44" s="14">
        <f t="shared" si="4"/>
        <v>1</v>
      </c>
      <c r="AA44" s="14">
        <v>0</v>
      </c>
      <c r="AB44" s="14">
        <v>0</v>
      </c>
      <c r="AC44" s="14">
        <f>INDEX(装备数值!$X59:$AH59,VLOOKUP(装备数值填表!Y44,装备数值填表!$AJ$6:$AK$16,2,FALSE))</f>
        <v>1</v>
      </c>
    </row>
    <row r="45" spans="1:29" ht="16.5" x14ac:dyDescent="0.2">
      <c r="A45" s="14">
        <v>1048</v>
      </c>
      <c r="B45" s="14">
        <v>5</v>
      </c>
      <c r="C45" s="14">
        <v>8</v>
      </c>
      <c r="D45" s="14">
        <f>INDEX(属性规划!$V$5:$V$17,装备数值填表!B45)</f>
        <v>75</v>
      </c>
      <c r="E45" s="14" t="s">
        <v>279</v>
      </c>
      <c r="F45" s="14">
        <f t="shared" si="0"/>
        <v>31</v>
      </c>
      <c r="G45" s="14">
        <v>0</v>
      </c>
      <c r="H45" s="14">
        <v>0</v>
      </c>
      <c r="I45" s="14">
        <f>INDEX(装备数值!$I60:$M60,VLOOKUP(装备数值填表!E45,$AJ$6:$AK$10,2,FALSE))</f>
        <v>37</v>
      </c>
      <c r="J45" s="14" t="s">
        <v>283</v>
      </c>
      <c r="K45" s="14">
        <f t="shared" si="1"/>
        <v>1</v>
      </c>
      <c r="L45" s="14">
        <v>0</v>
      </c>
      <c r="M45" s="14">
        <v>0</v>
      </c>
      <c r="N45" s="14">
        <f>IF(ISBLANK(J45),"",INDEX(装备数值!$I60:$M60,VLOOKUP(装备数值填表!J45,$AJ$6:$AK$10,2,FALSE)))</f>
        <v>12</v>
      </c>
      <c r="O45" s="14" t="s">
        <v>28</v>
      </c>
      <c r="P45" s="14">
        <f t="shared" si="2"/>
        <v>31</v>
      </c>
      <c r="Q45" s="14">
        <v>0</v>
      </c>
      <c r="R45" s="14">
        <v>0</v>
      </c>
      <c r="S45" s="14">
        <f>INDEX(装备数值!$X60:$AH60,VLOOKUP(装备数值填表!O45,装备数值填表!$AJ$6:$AK$16,2,FALSE))</f>
        <v>225</v>
      </c>
      <c r="T45" s="14" t="s">
        <v>31</v>
      </c>
      <c r="U45" s="14">
        <f t="shared" si="3"/>
        <v>1</v>
      </c>
      <c r="V45" s="14">
        <v>0</v>
      </c>
      <c r="W45" s="14">
        <v>0</v>
      </c>
      <c r="X45" s="14">
        <f>INDEX(装备数值!$X60:$AH60,VLOOKUP(装备数值填表!T45,装备数值填表!$AJ$6:$AK$16,2,FALSE))</f>
        <v>2250</v>
      </c>
      <c r="Y45" s="14" t="s">
        <v>33</v>
      </c>
      <c r="Z45" s="14">
        <f t="shared" si="4"/>
        <v>1</v>
      </c>
      <c r="AA45" s="14">
        <v>0</v>
      </c>
      <c r="AB45" s="14">
        <v>0</v>
      </c>
      <c r="AC45" s="14">
        <f>INDEX(装备数值!$X60:$AH60,VLOOKUP(装备数值填表!Y45,装备数值填表!$AJ$6:$AK$16,2,FALSE))</f>
        <v>1</v>
      </c>
    </row>
    <row r="46" spans="1:29" ht="16.5" x14ac:dyDescent="0.2">
      <c r="A46" s="14">
        <v>1051</v>
      </c>
      <c r="B46" s="14">
        <v>6</v>
      </c>
      <c r="C46" s="14">
        <v>1</v>
      </c>
      <c r="D46" s="14">
        <f>INDEX(属性规划!$V$5:$V$17,装备数值填表!B46)</f>
        <v>100</v>
      </c>
      <c r="E46" s="14" t="s">
        <v>279</v>
      </c>
      <c r="F46" s="14">
        <f t="shared" si="0"/>
        <v>31</v>
      </c>
      <c r="G46" s="14">
        <v>0</v>
      </c>
      <c r="H46" s="14">
        <v>0</v>
      </c>
      <c r="I46" s="14">
        <f>INDEX(装备数值!$I61:$M61,VLOOKUP(装备数值填表!E46,$AJ$6:$AK$10,2,FALSE))</f>
        <v>90</v>
      </c>
      <c r="J46" s="14" t="s">
        <v>29</v>
      </c>
      <c r="K46" s="14">
        <f t="shared" si="1"/>
        <v>1</v>
      </c>
      <c r="L46" s="14">
        <v>0</v>
      </c>
      <c r="M46" s="14">
        <v>0</v>
      </c>
      <c r="N46" s="14">
        <f>IF(ISBLANK(J46),"",INDEX(装备数值!$I61:$M61,VLOOKUP(装备数值填表!J46,$AJ$6:$AK$10,2,FALSE)))</f>
        <v>270</v>
      </c>
      <c r="O46" s="14" t="s">
        <v>31</v>
      </c>
      <c r="P46" s="14">
        <f t="shared" si="2"/>
        <v>1</v>
      </c>
      <c r="Q46" s="14">
        <v>0</v>
      </c>
      <c r="R46" s="14">
        <v>0</v>
      </c>
      <c r="S46" s="14">
        <f>INDEX(装备数值!$X61:$AH61,VLOOKUP(装备数值填表!O46,装备数值填表!$AJ$6:$AK$16,2,FALSE))</f>
        <v>2500</v>
      </c>
      <c r="T46" s="14" t="s">
        <v>34</v>
      </c>
      <c r="U46" s="14">
        <f t="shared" si="3"/>
        <v>31</v>
      </c>
      <c r="V46" s="14">
        <v>0</v>
      </c>
      <c r="W46" s="14">
        <v>0</v>
      </c>
      <c r="X46" s="14">
        <f>INDEX(装备数值!$X61:$AH61,VLOOKUP(装备数值填表!T46,装备数值填表!$AJ$6:$AK$16,2,FALSE))</f>
        <v>125</v>
      </c>
      <c r="Y46" s="14" t="s">
        <v>36</v>
      </c>
      <c r="Z46" s="14">
        <f t="shared" si="4"/>
        <v>1</v>
      </c>
      <c r="AA46" s="14">
        <v>0</v>
      </c>
      <c r="AB46" s="14">
        <v>0</v>
      </c>
      <c r="AC46" s="14">
        <f>INDEX(装备数值!$X61:$AH61,VLOOKUP(装备数值填表!Y46,装备数值填表!$AJ$6:$AK$16,2,FALSE))</f>
        <v>125</v>
      </c>
    </row>
    <row r="47" spans="1:29" ht="16.5" x14ac:dyDescent="0.2">
      <c r="A47" s="14">
        <v>1052</v>
      </c>
      <c r="B47" s="14">
        <v>6</v>
      </c>
      <c r="C47" s="14">
        <v>2</v>
      </c>
      <c r="D47" s="14">
        <f>INDEX(属性规划!$V$5:$V$17,装备数值填表!B47)</f>
        <v>100</v>
      </c>
      <c r="E47" s="14" t="s">
        <v>30</v>
      </c>
      <c r="F47" s="14">
        <f t="shared" si="0"/>
        <v>1</v>
      </c>
      <c r="G47" s="14">
        <v>0</v>
      </c>
      <c r="H47" s="14">
        <v>0</v>
      </c>
      <c r="I47" s="14">
        <f>INDEX(装备数值!$I62:$M62,VLOOKUP(装备数值填表!E47,$AJ$6:$AK$10,2,FALSE))</f>
        <v>9</v>
      </c>
      <c r="J47" s="14" t="s">
        <v>31</v>
      </c>
      <c r="K47" s="14">
        <f t="shared" si="1"/>
        <v>1</v>
      </c>
      <c r="L47" s="14">
        <v>0</v>
      </c>
      <c r="M47" s="14">
        <v>0</v>
      </c>
      <c r="N47" s="14">
        <f>IF(ISBLANK(J47),"",INDEX(装备数值!$I62:$M62,VLOOKUP(装备数值填表!J47,$AJ$6:$AK$10,2,FALSE)))</f>
        <v>900</v>
      </c>
      <c r="O47" s="14" t="s">
        <v>29</v>
      </c>
      <c r="P47" s="14">
        <f t="shared" si="2"/>
        <v>1</v>
      </c>
      <c r="Q47" s="14">
        <v>0</v>
      </c>
      <c r="R47" s="14">
        <v>0</v>
      </c>
      <c r="S47" s="14">
        <f>INDEX(装备数值!$X62:$AH62,VLOOKUP(装备数值填表!O47,装备数值填表!$AJ$6:$AK$16,2,FALSE))</f>
        <v>1875</v>
      </c>
      <c r="T47" s="14" t="s">
        <v>34</v>
      </c>
      <c r="U47" s="14">
        <f t="shared" si="3"/>
        <v>31</v>
      </c>
      <c r="V47" s="14">
        <v>0</v>
      </c>
      <c r="W47" s="14">
        <v>0</v>
      </c>
      <c r="X47" s="14">
        <f>INDEX(装备数值!$X62:$AH62,VLOOKUP(装备数值填表!T47,装备数值填表!$AJ$6:$AK$16,2,FALSE))</f>
        <v>125</v>
      </c>
      <c r="Y47" s="14" t="s">
        <v>37</v>
      </c>
      <c r="Z47" s="14">
        <f t="shared" si="4"/>
        <v>31</v>
      </c>
      <c r="AA47" s="14">
        <v>0</v>
      </c>
      <c r="AB47" s="14">
        <v>0</v>
      </c>
      <c r="AC47" s="14">
        <f>INDEX(装备数值!$X62:$AH62,VLOOKUP(装备数值填表!Y47,装备数值填表!$AJ$6:$AK$16,2,FALSE))</f>
        <v>125</v>
      </c>
    </row>
    <row r="48" spans="1:29" ht="16.5" x14ac:dyDescent="0.2">
      <c r="A48" s="14">
        <v>1053</v>
      </c>
      <c r="B48" s="14">
        <v>6</v>
      </c>
      <c r="C48" s="14">
        <v>3</v>
      </c>
      <c r="D48" s="14">
        <f>INDEX(属性规划!$V$5:$V$17,装备数值填表!B48)</f>
        <v>100</v>
      </c>
      <c r="E48" s="14" t="s">
        <v>282</v>
      </c>
      <c r="F48" s="14">
        <f t="shared" si="0"/>
        <v>1</v>
      </c>
      <c r="G48" s="14">
        <v>0</v>
      </c>
      <c r="H48" s="14">
        <v>0</v>
      </c>
      <c r="I48" s="14">
        <f>INDEX(装备数值!$I63:$M63,VLOOKUP(装备数值填表!E48,$AJ$6:$AK$10,2,FALSE))</f>
        <v>540</v>
      </c>
      <c r="J48" s="14" t="s">
        <v>283</v>
      </c>
      <c r="K48" s="14">
        <f t="shared" si="1"/>
        <v>1</v>
      </c>
      <c r="L48" s="14">
        <v>0</v>
      </c>
      <c r="M48" s="14">
        <v>0</v>
      </c>
      <c r="N48" s="14">
        <f>IF(ISBLANK(J48),"",INDEX(装备数值!$I63:$M63,VLOOKUP(装备数值填表!J48,$AJ$6:$AK$10,2,FALSE)))</f>
        <v>10</v>
      </c>
      <c r="O48" s="14" t="s">
        <v>30</v>
      </c>
      <c r="P48" s="14">
        <f t="shared" si="2"/>
        <v>1</v>
      </c>
      <c r="Q48" s="14">
        <v>0</v>
      </c>
      <c r="R48" s="14">
        <v>0</v>
      </c>
      <c r="S48" s="14">
        <f>INDEX(装备数值!$X63:$AH63,VLOOKUP(装备数值填表!O48,装备数值填表!$AJ$6:$AK$16,2,FALSE))</f>
        <v>125</v>
      </c>
      <c r="T48" s="14" t="s">
        <v>34</v>
      </c>
      <c r="U48" s="14">
        <f t="shared" si="3"/>
        <v>31</v>
      </c>
      <c r="V48" s="14">
        <v>0</v>
      </c>
      <c r="W48" s="14">
        <v>0</v>
      </c>
      <c r="X48" s="14">
        <f>INDEX(装备数值!$X63:$AH63,VLOOKUP(装备数值填表!T48,装备数值填表!$AJ$6:$AK$16,2,FALSE))</f>
        <v>125</v>
      </c>
      <c r="Y48" s="14" t="s">
        <v>35</v>
      </c>
      <c r="Z48" s="14">
        <f t="shared" si="4"/>
        <v>1</v>
      </c>
      <c r="AA48" s="14">
        <v>0</v>
      </c>
      <c r="AB48" s="14">
        <v>0</v>
      </c>
      <c r="AC48" s="14">
        <f>INDEX(装备数值!$X63:$AH63,VLOOKUP(装备数值填表!Y48,装备数值填表!$AJ$6:$AK$16,2,FALSE))</f>
        <v>125</v>
      </c>
    </row>
    <row r="49" spans="1:29" ht="16.5" x14ac:dyDescent="0.2">
      <c r="A49" s="14">
        <v>1054</v>
      </c>
      <c r="B49" s="14">
        <v>6</v>
      </c>
      <c r="C49" s="14">
        <v>4</v>
      </c>
      <c r="D49" s="14">
        <f>INDEX(属性规划!$V$5:$V$17,装备数值填表!B49)</f>
        <v>100</v>
      </c>
      <c r="E49" s="14" t="s">
        <v>280</v>
      </c>
      <c r="F49" s="14">
        <f t="shared" si="0"/>
        <v>1</v>
      </c>
      <c r="G49" s="14">
        <v>0</v>
      </c>
      <c r="H49" s="14">
        <v>0</v>
      </c>
      <c r="I49" s="14">
        <f>INDEX(装备数值!$I64:$M64,VLOOKUP(装备数值填表!E49,$AJ$6:$AK$10,2,FALSE))</f>
        <v>540</v>
      </c>
      <c r="J49" s="14" t="s">
        <v>282</v>
      </c>
      <c r="K49" s="14">
        <f t="shared" si="1"/>
        <v>1</v>
      </c>
      <c r="L49" s="14">
        <v>0</v>
      </c>
      <c r="M49" s="14">
        <v>0</v>
      </c>
      <c r="N49" s="14">
        <f>IF(ISBLANK(J49),"",INDEX(装备数值!$I64:$M64,VLOOKUP(装备数值填表!J49,$AJ$6:$AK$10,2,FALSE)))</f>
        <v>360</v>
      </c>
      <c r="O49" s="14" t="s">
        <v>32</v>
      </c>
      <c r="P49" s="14">
        <f t="shared" si="2"/>
        <v>1</v>
      </c>
      <c r="Q49" s="14">
        <v>0</v>
      </c>
      <c r="R49" s="14">
        <v>0</v>
      </c>
      <c r="S49" s="14">
        <f>INDEX(装备数值!$X64:$AH64,VLOOKUP(装备数值填表!O49,装备数值填表!$AJ$6:$AK$16,2,FALSE))</f>
        <v>50</v>
      </c>
      <c r="T49" s="14" t="s">
        <v>36</v>
      </c>
      <c r="U49" s="14">
        <f t="shared" si="3"/>
        <v>1</v>
      </c>
      <c r="V49" s="14">
        <v>0</v>
      </c>
      <c r="W49" s="14">
        <v>0</v>
      </c>
      <c r="X49" s="14">
        <f>INDEX(装备数值!$X64:$AH64,VLOOKUP(装备数值填表!T49,装备数值填表!$AJ$6:$AK$16,2,FALSE))</f>
        <v>125</v>
      </c>
      <c r="Y49" s="14" t="s">
        <v>37</v>
      </c>
      <c r="Z49" s="14">
        <f t="shared" si="4"/>
        <v>31</v>
      </c>
      <c r="AA49" s="14">
        <v>0</v>
      </c>
      <c r="AB49" s="14">
        <v>0</v>
      </c>
      <c r="AC49" s="14">
        <f>INDEX(装备数值!$X64:$AH64,VLOOKUP(装备数值填表!Y49,装备数值填表!$AJ$6:$AK$16,2,FALSE))</f>
        <v>125</v>
      </c>
    </row>
    <row r="50" spans="1:29" ht="16.5" x14ac:dyDescent="0.2">
      <c r="A50" s="14">
        <v>1055</v>
      </c>
      <c r="B50" s="14">
        <v>6</v>
      </c>
      <c r="C50" s="14">
        <v>5</v>
      </c>
      <c r="D50" s="14">
        <f>INDEX(属性规划!$V$5:$V$17,装备数值填表!B50)</f>
        <v>100</v>
      </c>
      <c r="E50" s="14" t="s">
        <v>280</v>
      </c>
      <c r="F50" s="14">
        <f t="shared" si="0"/>
        <v>1</v>
      </c>
      <c r="G50" s="14">
        <v>0</v>
      </c>
      <c r="H50" s="14">
        <v>0</v>
      </c>
      <c r="I50" s="14">
        <f>INDEX(装备数值!$I65:$M65,VLOOKUP(装备数值填表!E50,$AJ$6:$AK$10,2,FALSE))</f>
        <v>540</v>
      </c>
      <c r="J50" s="14" t="s">
        <v>281</v>
      </c>
      <c r="K50" s="14">
        <f t="shared" si="1"/>
        <v>1</v>
      </c>
      <c r="L50" s="14">
        <v>0</v>
      </c>
      <c r="M50" s="14">
        <v>0</v>
      </c>
      <c r="N50" s="14">
        <f>IF(ISBLANK(J50),"",INDEX(装备数值!$I65:$M65,VLOOKUP(装备数值填表!J50,$AJ$6:$AK$10,2,FALSE)))</f>
        <v>18</v>
      </c>
      <c r="O50" s="14" t="s">
        <v>30</v>
      </c>
      <c r="P50" s="14">
        <f t="shared" si="2"/>
        <v>1</v>
      </c>
      <c r="Q50" s="14">
        <v>0</v>
      </c>
      <c r="R50" s="14">
        <v>0</v>
      </c>
      <c r="S50" s="14">
        <f>INDEX(装备数值!$X65:$AH65,VLOOKUP(装备数值填表!O50,装备数值填表!$AJ$6:$AK$16,2,FALSE))</f>
        <v>125</v>
      </c>
      <c r="T50" s="14" t="s">
        <v>36</v>
      </c>
      <c r="U50" s="14">
        <f t="shared" si="3"/>
        <v>1</v>
      </c>
      <c r="V50" s="14">
        <v>0</v>
      </c>
      <c r="W50" s="14">
        <v>0</v>
      </c>
      <c r="X50" s="14">
        <f>INDEX(装备数值!$X65:$AH65,VLOOKUP(装备数值填表!T50,装备数值填表!$AJ$6:$AK$16,2,FALSE))</f>
        <v>125</v>
      </c>
      <c r="Y50" s="14" t="s">
        <v>35</v>
      </c>
      <c r="Z50" s="14">
        <f t="shared" si="4"/>
        <v>1</v>
      </c>
      <c r="AA50" s="14">
        <v>0</v>
      </c>
      <c r="AB50" s="14">
        <v>0</v>
      </c>
      <c r="AC50" s="14">
        <f>INDEX(装备数值!$X65:$AH65,VLOOKUP(装备数值填表!Y50,装备数值填表!$AJ$6:$AK$16,2,FALSE))</f>
        <v>125</v>
      </c>
    </row>
    <row r="51" spans="1:29" ht="16.5" x14ac:dyDescent="0.2">
      <c r="A51" s="14">
        <v>1056</v>
      </c>
      <c r="B51" s="14">
        <v>6</v>
      </c>
      <c r="C51" s="14">
        <v>6</v>
      </c>
      <c r="D51" s="14">
        <f>INDEX(属性规划!$V$5:$V$17,装备数值填表!B51)</f>
        <v>100</v>
      </c>
      <c r="E51" s="14" t="s">
        <v>281</v>
      </c>
      <c r="F51" s="14">
        <f t="shared" si="0"/>
        <v>1</v>
      </c>
      <c r="G51" s="14">
        <v>0</v>
      </c>
      <c r="H51" s="14">
        <v>0</v>
      </c>
      <c r="I51" s="14">
        <f>INDEX(装备数值!$I66:$M66,VLOOKUP(装备数值填表!E51,$AJ$6:$AK$10,2,FALSE))</f>
        <v>27</v>
      </c>
      <c r="J51" s="14" t="s">
        <v>283</v>
      </c>
      <c r="K51" s="14">
        <f t="shared" si="1"/>
        <v>1</v>
      </c>
      <c r="L51" s="14">
        <v>0</v>
      </c>
      <c r="M51" s="14">
        <v>0</v>
      </c>
      <c r="N51" s="14">
        <f>IF(ISBLANK(J51),"",INDEX(装备数值!$I66:$M66,VLOOKUP(装备数值填表!J51,$AJ$6:$AK$10,2,FALSE)))</f>
        <v>10</v>
      </c>
      <c r="O51" s="14" t="s">
        <v>32</v>
      </c>
      <c r="P51" s="14">
        <f t="shared" si="2"/>
        <v>1</v>
      </c>
      <c r="Q51" s="14">
        <v>0</v>
      </c>
      <c r="R51" s="14">
        <v>0</v>
      </c>
      <c r="S51" s="14">
        <f>INDEX(装备数值!$X66:$AH66,VLOOKUP(装备数值填表!O51,装备数值填表!$AJ$6:$AK$16,2,FALSE))</f>
        <v>50</v>
      </c>
      <c r="T51" s="14" t="s">
        <v>37</v>
      </c>
      <c r="U51" s="14">
        <f t="shared" si="3"/>
        <v>31</v>
      </c>
      <c r="V51" s="14">
        <v>0</v>
      </c>
      <c r="W51" s="14">
        <v>0</v>
      </c>
      <c r="X51" s="14">
        <f>INDEX(装备数值!$X66:$AH66,VLOOKUP(装备数值填表!T51,装备数值填表!$AJ$6:$AK$16,2,FALSE))</f>
        <v>125</v>
      </c>
      <c r="Y51" s="14" t="s">
        <v>35</v>
      </c>
      <c r="Z51" s="14">
        <f t="shared" si="4"/>
        <v>1</v>
      </c>
      <c r="AA51" s="14">
        <v>0</v>
      </c>
      <c r="AB51" s="14">
        <v>0</v>
      </c>
      <c r="AC51" s="14">
        <f>INDEX(装备数值!$X66:$AH66,VLOOKUP(装备数值填表!Y51,装备数值填表!$AJ$6:$AK$16,2,FALSE))</f>
        <v>125</v>
      </c>
    </row>
    <row r="52" spans="1:29" ht="16.5" x14ac:dyDescent="0.2">
      <c r="A52" s="14">
        <v>1057</v>
      </c>
      <c r="B52" s="14">
        <v>6</v>
      </c>
      <c r="C52" s="14">
        <v>7</v>
      </c>
      <c r="D52" s="14">
        <f>INDEX(属性规划!$V$5:$V$17,装备数值填表!B52)</f>
        <v>100</v>
      </c>
      <c r="E52" s="14" t="s">
        <v>279</v>
      </c>
      <c r="F52" s="14">
        <f t="shared" si="0"/>
        <v>31</v>
      </c>
      <c r="G52" s="14">
        <v>0</v>
      </c>
      <c r="H52" s="14">
        <v>0</v>
      </c>
      <c r="I52" s="14">
        <f>INDEX(装备数值!$I67:$M67,VLOOKUP(装备数值填表!E52,$AJ$6:$AK$10,2,FALSE))</f>
        <v>45</v>
      </c>
      <c r="J52" s="14" t="s">
        <v>281</v>
      </c>
      <c r="K52" s="14">
        <f t="shared" si="1"/>
        <v>1</v>
      </c>
      <c r="L52" s="14">
        <v>0</v>
      </c>
      <c r="M52" s="14">
        <v>0</v>
      </c>
      <c r="N52" s="14">
        <f>IF(ISBLANK(J52),"",INDEX(装备数值!$I67:$M67,VLOOKUP(装备数值填表!J52,$AJ$6:$AK$10,2,FALSE)))</f>
        <v>36</v>
      </c>
      <c r="O52" s="14" t="s">
        <v>28</v>
      </c>
      <c r="P52" s="14">
        <f t="shared" si="2"/>
        <v>31</v>
      </c>
      <c r="Q52" s="14">
        <v>0</v>
      </c>
      <c r="R52" s="14">
        <v>0</v>
      </c>
      <c r="S52" s="14">
        <f>INDEX(装备数值!$X67:$AH67,VLOOKUP(装备数值填表!O52,装备数值填表!$AJ$6:$AK$16,2,FALSE))</f>
        <v>250</v>
      </c>
      <c r="T52" s="14" t="s">
        <v>29</v>
      </c>
      <c r="U52" s="14">
        <f t="shared" si="3"/>
        <v>1</v>
      </c>
      <c r="V52" s="14">
        <v>0</v>
      </c>
      <c r="W52" s="14">
        <v>0</v>
      </c>
      <c r="X52" s="14">
        <f>INDEX(装备数值!$X67:$AH67,VLOOKUP(装备数值填表!T52,装备数值填表!$AJ$6:$AK$16,2,FALSE))</f>
        <v>1875</v>
      </c>
      <c r="Y52" s="14" t="s">
        <v>292</v>
      </c>
      <c r="Z52" s="14">
        <f t="shared" si="4"/>
        <v>1</v>
      </c>
      <c r="AA52" s="14">
        <v>0</v>
      </c>
      <c r="AB52" s="14">
        <v>0</v>
      </c>
      <c r="AC52" s="14">
        <f>INDEX(装备数值!$X67:$AH67,VLOOKUP(装备数值填表!Y52,装备数值填表!$AJ$6:$AK$16,2,FALSE))</f>
        <v>1</v>
      </c>
    </row>
    <row r="53" spans="1:29" ht="16.5" x14ac:dyDescent="0.2">
      <c r="A53" s="14">
        <v>1058</v>
      </c>
      <c r="B53" s="14">
        <v>6</v>
      </c>
      <c r="C53" s="14">
        <v>8</v>
      </c>
      <c r="D53" s="14">
        <f>INDEX(属性规划!$V$5:$V$17,装备数值填表!B53)</f>
        <v>100</v>
      </c>
      <c r="E53" s="14" t="s">
        <v>279</v>
      </c>
      <c r="F53" s="14">
        <f t="shared" si="0"/>
        <v>31</v>
      </c>
      <c r="G53" s="14">
        <v>0</v>
      </c>
      <c r="H53" s="14">
        <v>0</v>
      </c>
      <c r="I53" s="14">
        <f>INDEX(装备数值!$I68:$M68,VLOOKUP(装备数值填表!E53,$AJ$6:$AK$10,2,FALSE))</f>
        <v>45</v>
      </c>
      <c r="J53" s="14" t="s">
        <v>283</v>
      </c>
      <c r="K53" s="14">
        <f t="shared" si="1"/>
        <v>1</v>
      </c>
      <c r="L53" s="14">
        <v>0</v>
      </c>
      <c r="M53" s="14">
        <v>0</v>
      </c>
      <c r="N53" s="14">
        <f>IF(ISBLANK(J53),"",INDEX(装备数值!$I68:$M68,VLOOKUP(装备数值填表!J53,$AJ$6:$AK$10,2,FALSE)))</f>
        <v>14</v>
      </c>
      <c r="O53" s="14" t="s">
        <v>28</v>
      </c>
      <c r="P53" s="14">
        <f t="shared" si="2"/>
        <v>31</v>
      </c>
      <c r="Q53" s="14">
        <v>0</v>
      </c>
      <c r="R53" s="14">
        <v>0</v>
      </c>
      <c r="S53" s="14">
        <f>INDEX(装备数值!$X68:$AH68,VLOOKUP(装备数值填表!O53,装备数值填表!$AJ$6:$AK$16,2,FALSE))</f>
        <v>250</v>
      </c>
      <c r="T53" s="14" t="s">
        <v>31</v>
      </c>
      <c r="U53" s="14">
        <f t="shared" si="3"/>
        <v>1</v>
      </c>
      <c r="V53" s="14">
        <v>0</v>
      </c>
      <c r="W53" s="14">
        <v>0</v>
      </c>
      <c r="X53" s="14">
        <f>INDEX(装备数值!$X68:$AH68,VLOOKUP(装备数值填表!T53,装备数值填表!$AJ$6:$AK$16,2,FALSE))</f>
        <v>2500</v>
      </c>
      <c r="Y53" s="14" t="s">
        <v>33</v>
      </c>
      <c r="Z53" s="14">
        <f t="shared" si="4"/>
        <v>1</v>
      </c>
      <c r="AA53" s="14">
        <v>0</v>
      </c>
      <c r="AB53" s="14">
        <v>0</v>
      </c>
      <c r="AC53" s="14">
        <f>INDEX(装备数值!$X68:$AH68,VLOOKUP(装备数值填表!Y53,装备数值填表!$AJ$6:$AK$16,2,FALSE))</f>
        <v>1</v>
      </c>
    </row>
    <row r="54" spans="1:29" ht="16.5" x14ac:dyDescent="0.2">
      <c r="A54" s="14">
        <v>1061</v>
      </c>
      <c r="B54" s="14">
        <v>7</v>
      </c>
      <c r="C54" s="14">
        <v>1</v>
      </c>
      <c r="D54" s="14">
        <f>INDEX(属性规划!$V$5:$V$17,装备数值填表!B54)</f>
        <v>150</v>
      </c>
      <c r="E54" s="14" t="s">
        <v>279</v>
      </c>
      <c r="F54" s="14">
        <f t="shared" si="0"/>
        <v>31</v>
      </c>
      <c r="G54" s="14">
        <v>0</v>
      </c>
      <c r="H54" s="14">
        <v>0</v>
      </c>
      <c r="I54" s="14">
        <f>INDEX(装备数值!$I69:$M69,VLOOKUP(装备数值填表!E54,$AJ$6:$AK$10,2,FALSE))</f>
        <v>110</v>
      </c>
      <c r="J54" s="14" t="s">
        <v>29</v>
      </c>
      <c r="K54" s="14">
        <f t="shared" si="1"/>
        <v>1</v>
      </c>
      <c r="L54" s="14">
        <v>0</v>
      </c>
      <c r="M54" s="14">
        <v>0</v>
      </c>
      <c r="N54" s="14">
        <f>IF(ISBLANK(J54),"",INDEX(装备数值!$I69:$M69,VLOOKUP(装备数值填表!J54,$AJ$6:$AK$10,2,FALSE)))</f>
        <v>330</v>
      </c>
      <c r="O54" s="14" t="s">
        <v>31</v>
      </c>
      <c r="P54" s="14">
        <f t="shared" si="2"/>
        <v>1</v>
      </c>
      <c r="Q54" s="14">
        <v>0</v>
      </c>
      <c r="R54" s="14">
        <v>0</v>
      </c>
      <c r="S54" s="14">
        <f>INDEX(装备数值!$X69:$AH69,VLOOKUP(装备数值填表!O54,装备数值填表!$AJ$6:$AK$16,2,FALSE))</f>
        <v>3000</v>
      </c>
      <c r="T54" s="14" t="s">
        <v>34</v>
      </c>
      <c r="U54" s="14">
        <f t="shared" si="3"/>
        <v>31</v>
      </c>
      <c r="V54" s="14">
        <v>0</v>
      </c>
      <c r="W54" s="14">
        <v>0</v>
      </c>
      <c r="X54" s="14">
        <f>INDEX(装备数值!$X69:$AH69,VLOOKUP(装备数值填表!T54,装备数值填表!$AJ$6:$AK$16,2,FALSE))</f>
        <v>150</v>
      </c>
      <c r="Y54" s="14" t="s">
        <v>36</v>
      </c>
      <c r="Z54" s="14">
        <f t="shared" si="4"/>
        <v>1</v>
      </c>
      <c r="AA54" s="14">
        <v>0</v>
      </c>
      <c r="AB54" s="14">
        <v>0</v>
      </c>
      <c r="AC54" s="14">
        <f>INDEX(装备数值!$X69:$AH69,VLOOKUP(装备数值填表!Y54,装备数值填表!$AJ$6:$AK$16,2,FALSE))</f>
        <v>150</v>
      </c>
    </row>
    <row r="55" spans="1:29" ht="16.5" x14ac:dyDescent="0.2">
      <c r="A55" s="14">
        <v>1062</v>
      </c>
      <c r="B55" s="14">
        <v>7</v>
      </c>
      <c r="C55" s="14">
        <v>2</v>
      </c>
      <c r="D55" s="14">
        <f>INDEX(属性规划!$V$5:$V$17,装备数值填表!B55)</f>
        <v>150</v>
      </c>
      <c r="E55" s="14" t="s">
        <v>30</v>
      </c>
      <c r="F55" s="14">
        <f t="shared" si="0"/>
        <v>1</v>
      </c>
      <c r="G55" s="14">
        <v>0</v>
      </c>
      <c r="H55" s="14">
        <v>0</v>
      </c>
      <c r="I55" s="14">
        <f>INDEX(装备数值!$I70:$M70,VLOOKUP(装备数值填表!E55,$AJ$6:$AK$10,2,FALSE))</f>
        <v>11</v>
      </c>
      <c r="J55" s="14" t="s">
        <v>31</v>
      </c>
      <c r="K55" s="14">
        <f t="shared" si="1"/>
        <v>1</v>
      </c>
      <c r="L55" s="14">
        <v>0</v>
      </c>
      <c r="M55" s="14">
        <v>0</v>
      </c>
      <c r="N55" s="14">
        <f>IF(ISBLANK(J55),"",INDEX(装备数值!$I70:$M70,VLOOKUP(装备数值填表!J55,$AJ$6:$AK$10,2,FALSE)))</f>
        <v>1100</v>
      </c>
      <c r="O55" s="14" t="s">
        <v>29</v>
      </c>
      <c r="P55" s="14">
        <f t="shared" si="2"/>
        <v>1</v>
      </c>
      <c r="Q55" s="14">
        <v>0</v>
      </c>
      <c r="R55" s="14">
        <v>0</v>
      </c>
      <c r="S55" s="14">
        <f>INDEX(装备数值!$X70:$AH70,VLOOKUP(装备数值填表!O55,装备数值填表!$AJ$6:$AK$16,2,FALSE))</f>
        <v>2250</v>
      </c>
      <c r="T55" s="14" t="s">
        <v>34</v>
      </c>
      <c r="U55" s="14">
        <f t="shared" si="3"/>
        <v>31</v>
      </c>
      <c r="V55" s="14">
        <v>0</v>
      </c>
      <c r="W55" s="14">
        <v>0</v>
      </c>
      <c r="X55" s="14">
        <f>INDEX(装备数值!$X70:$AH70,VLOOKUP(装备数值填表!T55,装备数值填表!$AJ$6:$AK$16,2,FALSE))</f>
        <v>150</v>
      </c>
      <c r="Y55" s="14" t="s">
        <v>37</v>
      </c>
      <c r="Z55" s="14">
        <f t="shared" si="4"/>
        <v>31</v>
      </c>
      <c r="AA55" s="14">
        <v>0</v>
      </c>
      <c r="AB55" s="14">
        <v>0</v>
      </c>
      <c r="AC55" s="14">
        <f>INDEX(装备数值!$X70:$AH70,VLOOKUP(装备数值填表!Y55,装备数值填表!$AJ$6:$AK$16,2,FALSE))</f>
        <v>150</v>
      </c>
    </row>
    <row r="56" spans="1:29" ht="16.5" x14ac:dyDescent="0.2">
      <c r="A56" s="14">
        <v>1063</v>
      </c>
      <c r="B56" s="14">
        <v>7</v>
      </c>
      <c r="C56" s="14">
        <v>3</v>
      </c>
      <c r="D56" s="14">
        <f>INDEX(属性规划!$V$5:$V$17,装备数值填表!B56)</f>
        <v>150</v>
      </c>
      <c r="E56" s="14" t="s">
        <v>282</v>
      </c>
      <c r="F56" s="14">
        <f t="shared" si="0"/>
        <v>1</v>
      </c>
      <c r="G56" s="14">
        <v>0</v>
      </c>
      <c r="H56" s="14">
        <v>0</v>
      </c>
      <c r="I56" s="14">
        <f>INDEX(装备数值!$I71:$M71,VLOOKUP(装备数值填表!E56,$AJ$6:$AK$10,2,FALSE))</f>
        <v>660</v>
      </c>
      <c r="J56" s="14" t="s">
        <v>283</v>
      </c>
      <c r="K56" s="14">
        <f t="shared" si="1"/>
        <v>1</v>
      </c>
      <c r="L56" s="14">
        <v>0</v>
      </c>
      <c r="M56" s="14">
        <v>0</v>
      </c>
      <c r="N56" s="14">
        <f>IF(ISBLANK(J56),"",INDEX(装备数值!$I71:$M71,VLOOKUP(装备数值填表!J56,$AJ$6:$AK$10,2,FALSE)))</f>
        <v>13</v>
      </c>
      <c r="O56" s="14" t="s">
        <v>30</v>
      </c>
      <c r="P56" s="14">
        <f t="shared" si="2"/>
        <v>1</v>
      </c>
      <c r="Q56" s="14">
        <v>0</v>
      </c>
      <c r="R56" s="14">
        <v>0</v>
      </c>
      <c r="S56" s="14">
        <f>INDEX(装备数值!$X71:$AH71,VLOOKUP(装备数值填表!O56,装备数值填表!$AJ$6:$AK$16,2,FALSE))</f>
        <v>150</v>
      </c>
      <c r="T56" s="14" t="s">
        <v>34</v>
      </c>
      <c r="U56" s="14">
        <f t="shared" si="3"/>
        <v>31</v>
      </c>
      <c r="V56" s="14">
        <v>0</v>
      </c>
      <c r="W56" s="14">
        <v>0</v>
      </c>
      <c r="X56" s="14">
        <f>INDEX(装备数值!$X71:$AH71,VLOOKUP(装备数值填表!T56,装备数值填表!$AJ$6:$AK$16,2,FALSE))</f>
        <v>150</v>
      </c>
      <c r="Y56" s="14" t="s">
        <v>35</v>
      </c>
      <c r="Z56" s="14">
        <f t="shared" si="4"/>
        <v>1</v>
      </c>
      <c r="AA56" s="14">
        <v>0</v>
      </c>
      <c r="AB56" s="14">
        <v>0</v>
      </c>
      <c r="AC56" s="14">
        <f>INDEX(装备数值!$X71:$AH71,VLOOKUP(装备数值填表!Y56,装备数值填表!$AJ$6:$AK$16,2,FALSE))</f>
        <v>150</v>
      </c>
    </row>
    <row r="57" spans="1:29" ht="16.5" x14ac:dyDescent="0.2">
      <c r="A57" s="14">
        <v>1064</v>
      </c>
      <c r="B57" s="14">
        <v>7</v>
      </c>
      <c r="C57" s="14">
        <v>4</v>
      </c>
      <c r="D57" s="14">
        <f>INDEX(属性规划!$V$5:$V$17,装备数值填表!B57)</f>
        <v>150</v>
      </c>
      <c r="E57" s="14" t="s">
        <v>280</v>
      </c>
      <c r="F57" s="14">
        <f t="shared" si="0"/>
        <v>1</v>
      </c>
      <c r="G57" s="14">
        <v>0</v>
      </c>
      <c r="H57" s="14">
        <v>0</v>
      </c>
      <c r="I57" s="14">
        <f>INDEX(装备数值!$I72:$M72,VLOOKUP(装备数值填表!E57,$AJ$6:$AK$10,2,FALSE))</f>
        <v>660</v>
      </c>
      <c r="J57" s="14" t="s">
        <v>282</v>
      </c>
      <c r="K57" s="14">
        <f t="shared" si="1"/>
        <v>1</v>
      </c>
      <c r="L57" s="14">
        <v>0</v>
      </c>
      <c r="M57" s="14">
        <v>0</v>
      </c>
      <c r="N57" s="14">
        <f>IF(ISBLANK(J57),"",INDEX(装备数值!$I72:$M72,VLOOKUP(装备数值填表!J57,$AJ$6:$AK$10,2,FALSE)))</f>
        <v>440</v>
      </c>
      <c r="O57" s="14" t="s">
        <v>32</v>
      </c>
      <c r="P57" s="14">
        <f t="shared" si="2"/>
        <v>1</v>
      </c>
      <c r="Q57" s="14">
        <v>0</v>
      </c>
      <c r="R57" s="14">
        <v>0</v>
      </c>
      <c r="S57" s="14">
        <f>INDEX(装备数值!$X72:$AH72,VLOOKUP(装备数值填表!O57,装备数值填表!$AJ$6:$AK$16,2,FALSE))</f>
        <v>60</v>
      </c>
      <c r="T57" s="14" t="s">
        <v>36</v>
      </c>
      <c r="U57" s="14">
        <f t="shared" si="3"/>
        <v>1</v>
      </c>
      <c r="V57" s="14">
        <v>0</v>
      </c>
      <c r="W57" s="14">
        <v>0</v>
      </c>
      <c r="X57" s="14">
        <f>INDEX(装备数值!$X72:$AH72,VLOOKUP(装备数值填表!T57,装备数值填表!$AJ$6:$AK$16,2,FALSE))</f>
        <v>150</v>
      </c>
      <c r="Y57" s="14" t="s">
        <v>37</v>
      </c>
      <c r="Z57" s="14">
        <f t="shared" si="4"/>
        <v>31</v>
      </c>
      <c r="AA57" s="14">
        <v>0</v>
      </c>
      <c r="AB57" s="14">
        <v>0</v>
      </c>
      <c r="AC57" s="14">
        <f>INDEX(装备数值!$X72:$AH72,VLOOKUP(装备数值填表!Y57,装备数值填表!$AJ$6:$AK$16,2,FALSE))</f>
        <v>150</v>
      </c>
    </row>
    <row r="58" spans="1:29" ht="16.5" x14ac:dyDescent="0.2">
      <c r="A58" s="14">
        <v>1065</v>
      </c>
      <c r="B58" s="14">
        <v>7</v>
      </c>
      <c r="C58" s="14">
        <v>5</v>
      </c>
      <c r="D58" s="14">
        <f>INDEX(属性规划!$V$5:$V$17,装备数值填表!B58)</f>
        <v>150</v>
      </c>
      <c r="E58" s="14" t="s">
        <v>280</v>
      </c>
      <c r="F58" s="14">
        <f t="shared" si="0"/>
        <v>1</v>
      </c>
      <c r="G58" s="14">
        <v>0</v>
      </c>
      <c r="H58" s="14">
        <v>0</v>
      </c>
      <c r="I58" s="14">
        <f>INDEX(装备数值!$I73:$M73,VLOOKUP(装备数值填表!E58,$AJ$6:$AK$10,2,FALSE))</f>
        <v>660</v>
      </c>
      <c r="J58" s="14" t="s">
        <v>281</v>
      </c>
      <c r="K58" s="14">
        <f t="shared" si="1"/>
        <v>1</v>
      </c>
      <c r="L58" s="14">
        <v>0</v>
      </c>
      <c r="M58" s="14">
        <v>0</v>
      </c>
      <c r="N58" s="14">
        <f>IF(ISBLANK(J58),"",INDEX(装备数值!$I73:$M73,VLOOKUP(装备数值填表!J58,$AJ$6:$AK$10,2,FALSE)))</f>
        <v>22</v>
      </c>
      <c r="O58" s="14" t="s">
        <v>30</v>
      </c>
      <c r="P58" s="14">
        <f t="shared" si="2"/>
        <v>1</v>
      </c>
      <c r="Q58" s="14">
        <v>0</v>
      </c>
      <c r="R58" s="14">
        <v>0</v>
      </c>
      <c r="S58" s="14">
        <f>INDEX(装备数值!$X73:$AH73,VLOOKUP(装备数值填表!O58,装备数值填表!$AJ$6:$AK$16,2,FALSE))</f>
        <v>150</v>
      </c>
      <c r="T58" s="14" t="s">
        <v>36</v>
      </c>
      <c r="U58" s="14">
        <f t="shared" si="3"/>
        <v>1</v>
      </c>
      <c r="V58" s="14">
        <v>0</v>
      </c>
      <c r="W58" s="14">
        <v>0</v>
      </c>
      <c r="X58" s="14">
        <f>INDEX(装备数值!$X73:$AH73,VLOOKUP(装备数值填表!T58,装备数值填表!$AJ$6:$AK$16,2,FALSE))</f>
        <v>150</v>
      </c>
      <c r="Y58" s="14" t="s">
        <v>35</v>
      </c>
      <c r="Z58" s="14">
        <f t="shared" si="4"/>
        <v>1</v>
      </c>
      <c r="AA58" s="14">
        <v>0</v>
      </c>
      <c r="AB58" s="14">
        <v>0</v>
      </c>
      <c r="AC58" s="14">
        <f>INDEX(装备数值!$X73:$AH73,VLOOKUP(装备数值填表!Y58,装备数值填表!$AJ$6:$AK$16,2,FALSE))</f>
        <v>150</v>
      </c>
    </row>
    <row r="59" spans="1:29" ht="16.5" x14ac:dyDescent="0.2">
      <c r="A59" s="14">
        <v>1066</v>
      </c>
      <c r="B59" s="14">
        <v>7</v>
      </c>
      <c r="C59" s="14">
        <v>6</v>
      </c>
      <c r="D59" s="14">
        <f>INDEX(属性规划!$V$5:$V$17,装备数值填表!B59)</f>
        <v>150</v>
      </c>
      <c r="E59" s="14" t="s">
        <v>281</v>
      </c>
      <c r="F59" s="14">
        <f t="shared" si="0"/>
        <v>1</v>
      </c>
      <c r="G59" s="14">
        <v>0</v>
      </c>
      <c r="H59" s="14">
        <v>0</v>
      </c>
      <c r="I59" s="14">
        <f>INDEX(装备数值!$I74:$M74,VLOOKUP(装备数值填表!E59,$AJ$6:$AK$10,2,FALSE))</f>
        <v>33</v>
      </c>
      <c r="J59" s="14" t="s">
        <v>283</v>
      </c>
      <c r="K59" s="14">
        <f t="shared" si="1"/>
        <v>1</v>
      </c>
      <c r="L59" s="14">
        <v>0</v>
      </c>
      <c r="M59" s="14">
        <v>0</v>
      </c>
      <c r="N59" s="14">
        <f>IF(ISBLANK(J59),"",INDEX(装备数值!$I74:$M74,VLOOKUP(装备数值填表!J59,$AJ$6:$AK$10,2,FALSE)))</f>
        <v>13</v>
      </c>
      <c r="O59" s="14" t="s">
        <v>32</v>
      </c>
      <c r="P59" s="14">
        <f t="shared" si="2"/>
        <v>1</v>
      </c>
      <c r="Q59" s="14">
        <v>0</v>
      </c>
      <c r="R59" s="14">
        <v>0</v>
      </c>
      <c r="S59" s="14">
        <f>INDEX(装备数值!$X74:$AH74,VLOOKUP(装备数值填表!O59,装备数值填表!$AJ$6:$AK$16,2,FALSE))</f>
        <v>60</v>
      </c>
      <c r="T59" s="14" t="s">
        <v>37</v>
      </c>
      <c r="U59" s="14">
        <f t="shared" si="3"/>
        <v>31</v>
      </c>
      <c r="V59" s="14">
        <v>0</v>
      </c>
      <c r="W59" s="14">
        <v>0</v>
      </c>
      <c r="X59" s="14">
        <f>INDEX(装备数值!$X74:$AH74,VLOOKUP(装备数值填表!T59,装备数值填表!$AJ$6:$AK$16,2,FALSE))</f>
        <v>150</v>
      </c>
      <c r="Y59" s="14" t="s">
        <v>35</v>
      </c>
      <c r="Z59" s="14">
        <f t="shared" si="4"/>
        <v>1</v>
      </c>
      <c r="AA59" s="14">
        <v>0</v>
      </c>
      <c r="AB59" s="14">
        <v>0</v>
      </c>
      <c r="AC59" s="14">
        <f>INDEX(装备数值!$X74:$AH74,VLOOKUP(装备数值填表!Y59,装备数值填表!$AJ$6:$AK$16,2,FALSE))</f>
        <v>150</v>
      </c>
    </row>
    <row r="60" spans="1:29" ht="16.5" x14ac:dyDescent="0.2">
      <c r="A60" s="14">
        <v>1067</v>
      </c>
      <c r="B60" s="14">
        <v>7</v>
      </c>
      <c r="C60" s="14">
        <v>7</v>
      </c>
      <c r="D60" s="14">
        <f>INDEX(属性规划!$V$5:$V$17,装备数值填表!B60)</f>
        <v>150</v>
      </c>
      <c r="E60" s="14" t="s">
        <v>279</v>
      </c>
      <c r="F60" s="14">
        <f t="shared" si="0"/>
        <v>31</v>
      </c>
      <c r="G60" s="14">
        <v>0</v>
      </c>
      <c r="H60" s="14">
        <v>0</v>
      </c>
      <c r="I60" s="14">
        <f>INDEX(装备数值!$I75:$M75,VLOOKUP(装备数值填表!E60,$AJ$6:$AK$10,2,FALSE))</f>
        <v>55</v>
      </c>
      <c r="J60" s="14" t="s">
        <v>281</v>
      </c>
      <c r="K60" s="14">
        <f t="shared" si="1"/>
        <v>1</v>
      </c>
      <c r="L60" s="14">
        <v>0</v>
      </c>
      <c r="M60" s="14">
        <v>0</v>
      </c>
      <c r="N60" s="14">
        <f>IF(ISBLANK(J60),"",INDEX(装备数值!$I75:$M75,VLOOKUP(装备数值填表!J60,$AJ$6:$AK$10,2,FALSE)))</f>
        <v>44</v>
      </c>
      <c r="O60" s="14" t="s">
        <v>28</v>
      </c>
      <c r="P60" s="14">
        <f t="shared" si="2"/>
        <v>31</v>
      </c>
      <c r="Q60" s="14">
        <v>0</v>
      </c>
      <c r="R60" s="14">
        <v>0</v>
      </c>
      <c r="S60" s="14">
        <f>INDEX(装备数值!$X75:$AH75,VLOOKUP(装备数值填表!O60,装备数值填表!$AJ$6:$AK$16,2,FALSE))</f>
        <v>300</v>
      </c>
      <c r="T60" s="14" t="s">
        <v>29</v>
      </c>
      <c r="U60" s="14">
        <f t="shared" si="3"/>
        <v>1</v>
      </c>
      <c r="V60" s="14">
        <v>0</v>
      </c>
      <c r="W60" s="14">
        <v>0</v>
      </c>
      <c r="X60" s="14">
        <f>INDEX(装备数值!$X75:$AH75,VLOOKUP(装备数值填表!T60,装备数值填表!$AJ$6:$AK$16,2,FALSE))</f>
        <v>2250</v>
      </c>
      <c r="Y60" s="14" t="s">
        <v>292</v>
      </c>
      <c r="Z60" s="14">
        <f t="shared" si="4"/>
        <v>1</v>
      </c>
      <c r="AA60" s="14">
        <v>0</v>
      </c>
      <c r="AB60" s="14">
        <v>0</v>
      </c>
      <c r="AC60" s="14">
        <f>INDEX(装备数值!$X75:$AH75,VLOOKUP(装备数值填表!Y60,装备数值填表!$AJ$6:$AK$16,2,FALSE))</f>
        <v>1</v>
      </c>
    </row>
    <row r="61" spans="1:29" ht="16.5" x14ac:dyDescent="0.2">
      <c r="A61" s="14">
        <v>1068</v>
      </c>
      <c r="B61" s="14">
        <v>7</v>
      </c>
      <c r="C61" s="14">
        <v>8</v>
      </c>
      <c r="D61" s="14">
        <f>INDEX(属性规划!$V$5:$V$17,装备数值填表!B61)</f>
        <v>150</v>
      </c>
      <c r="E61" s="14" t="s">
        <v>279</v>
      </c>
      <c r="F61" s="14">
        <f t="shared" si="0"/>
        <v>31</v>
      </c>
      <c r="G61" s="14">
        <v>0</v>
      </c>
      <c r="H61" s="14">
        <v>0</v>
      </c>
      <c r="I61" s="14">
        <f>INDEX(装备数值!$I76:$M76,VLOOKUP(装备数值填表!E61,$AJ$6:$AK$10,2,FALSE))</f>
        <v>55</v>
      </c>
      <c r="J61" s="14" t="s">
        <v>283</v>
      </c>
      <c r="K61" s="14">
        <f t="shared" si="1"/>
        <v>1</v>
      </c>
      <c r="L61" s="14">
        <v>0</v>
      </c>
      <c r="M61" s="14">
        <v>0</v>
      </c>
      <c r="N61" s="14">
        <f>IF(ISBLANK(J61),"",INDEX(装备数值!$I76:$M76,VLOOKUP(装备数值填表!J61,$AJ$6:$AK$10,2,FALSE)))</f>
        <v>17</v>
      </c>
      <c r="O61" s="14" t="s">
        <v>28</v>
      </c>
      <c r="P61" s="14">
        <f t="shared" si="2"/>
        <v>31</v>
      </c>
      <c r="Q61" s="14">
        <v>0</v>
      </c>
      <c r="R61" s="14">
        <v>0</v>
      </c>
      <c r="S61" s="14">
        <f>INDEX(装备数值!$X76:$AH76,VLOOKUP(装备数值填表!O61,装备数值填表!$AJ$6:$AK$16,2,FALSE))</f>
        <v>300</v>
      </c>
      <c r="T61" s="14" t="s">
        <v>31</v>
      </c>
      <c r="U61" s="14">
        <f t="shared" si="3"/>
        <v>1</v>
      </c>
      <c r="V61" s="14">
        <v>0</v>
      </c>
      <c r="W61" s="14">
        <v>0</v>
      </c>
      <c r="X61" s="14">
        <f>INDEX(装备数值!$X76:$AH76,VLOOKUP(装备数值填表!T61,装备数值填表!$AJ$6:$AK$16,2,FALSE))</f>
        <v>3000</v>
      </c>
      <c r="Y61" s="14" t="s">
        <v>33</v>
      </c>
      <c r="Z61" s="14">
        <f t="shared" si="4"/>
        <v>1</v>
      </c>
      <c r="AA61" s="14">
        <v>0</v>
      </c>
      <c r="AB61" s="14">
        <v>0</v>
      </c>
      <c r="AC61" s="14">
        <f>INDEX(装备数值!$X76:$AH76,VLOOKUP(装备数值填表!Y61,装备数值填表!$AJ$6:$AK$16,2,FALSE))</f>
        <v>1</v>
      </c>
    </row>
    <row r="62" spans="1:29" ht="16.5" x14ac:dyDescent="0.2">
      <c r="A62" s="14">
        <v>1071</v>
      </c>
      <c r="B62" s="14">
        <v>8</v>
      </c>
      <c r="C62" s="14">
        <v>1</v>
      </c>
      <c r="D62" s="14">
        <f>INDEX(属性规划!$V$5:$V$17,装备数值填表!B62)</f>
        <v>175</v>
      </c>
      <c r="E62" s="14" t="s">
        <v>279</v>
      </c>
      <c r="F62" s="14">
        <f t="shared" si="0"/>
        <v>31</v>
      </c>
      <c r="G62" s="14">
        <v>0</v>
      </c>
      <c r="H62" s="14">
        <v>0</v>
      </c>
      <c r="I62" s="14">
        <f>INDEX(装备数值!$I77:$M77,VLOOKUP(装备数值填表!E62,$AJ$6:$AK$10,2,FALSE))</f>
        <v>125</v>
      </c>
      <c r="J62" s="14" t="s">
        <v>29</v>
      </c>
      <c r="K62" s="14">
        <f t="shared" si="1"/>
        <v>1</v>
      </c>
      <c r="L62" s="14">
        <v>0</v>
      </c>
      <c r="M62" s="14">
        <v>0</v>
      </c>
      <c r="N62" s="14">
        <f>IF(ISBLANK(J62),"",INDEX(装备数值!$I77:$M77,VLOOKUP(装备数值填表!J62,$AJ$6:$AK$10,2,FALSE)))</f>
        <v>375</v>
      </c>
      <c r="O62" s="14" t="s">
        <v>31</v>
      </c>
      <c r="P62" s="14">
        <f t="shared" si="2"/>
        <v>1</v>
      </c>
      <c r="Q62" s="14">
        <v>0</v>
      </c>
      <c r="R62" s="14">
        <v>0</v>
      </c>
      <c r="S62" s="14">
        <f>INDEX(装备数值!$X77:$AH77,VLOOKUP(装备数值填表!O62,装备数值填表!$AJ$6:$AK$16,2,FALSE))</f>
        <v>3250</v>
      </c>
      <c r="T62" s="14" t="s">
        <v>34</v>
      </c>
      <c r="U62" s="14">
        <f t="shared" si="3"/>
        <v>31</v>
      </c>
      <c r="V62" s="14">
        <v>0</v>
      </c>
      <c r="W62" s="14">
        <v>0</v>
      </c>
      <c r="X62" s="14">
        <f>INDEX(装备数值!$X77:$AH77,VLOOKUP(装备数值填表!T62,装备数值填表!$AJ$6:$AK$16,2,FALSE))</f>
        <v>162</v>
      </c>
      <c r="Y62" s="14" t="s">
        <v>36</v>
      </c>
      <c r="Z62" s="14">
        <f t="shared" si="4"/>
        <v>1</v>
      </c>
      <c r="AA62" s="14">
        <v>0</v>
      </c>
      <c r="AB62" s="14">
        <v>0</v>
      </c>
      <c r="AC62" s="14">
        <f>INDEX(装备数值!$X77:$AH77,VLOOKUP(装备数值填表!Y62,装备数值填表!$AJ$6:$AK$16,2,FALSE))</f>
        <v>162</v>
      </c>
    </row>
    <row r="63" spans="1:29" ht="16.5" x14ac:dyDescent="0.2">
      <c r="A63" s="14">
        <v>1072</v>
      </c>
      <c r="B63" s="14">
        <v>8</v>
      </c>
      <c r="C63" s="14">
        <v>2</v>
      </c>
      <c r="D63" s="14">
        <f>INDEX(属性规划!$V$5:$V$17,装备数值填表!B63)</f>
        <v>175</v>
      </c>
      <c r="E63" s="14" t="s">
        <v>30</v>
      </c>
      <c r="F63" s="14">
        <f t="shared" si="0"/>
        <v>1</v>
      </c>
      <c r="G63" s="14">
        <v>0</v>
      </c>
      <c r="H63" s="14">
        <v>0</v>
      </c>
      <c r="I63" s="14">
        <f>INDEX(装备数值!$I78:$M78,VLOOKUP(装备数值填表!E63,$AJ$6:$AK$10,2,FALSE))</f>
        <v>12</v>
      </c>
      <c r="J63" s="14" t="s">
        <v>31</v>
      </c>
      <c r="K63" s="14">
        <f t="shared" si="1"/>
        <v>1</v>
      </c>
      <c r="L63" s="14">
        <v>0</v>
      </c>
      <c r="M63" s="14">
        <v>0</v>
      </c>
      <c r="N63" s="14">
        <f>IF(ISBLANK(J63),"",INDEX(装备数值!$I78:$M78,VLOOKUP(装备数值填表!J63,$AJ$6:$AK$10,2,FALSE)))</f>
        <v>1250</v>
      </c>
      <c r="O63" s="14" t="s">
        <v>29</v>
      </c>
      <c r="P63" s="14">
        <f t="shared" si="2"/>
        <v>1</v>
      </c>
      <c r="Q63" s="14">
        <v>0</v>
      </c>
      <c r="R63" s="14">
        <v>0</v>
      </c>
      <c r="S63" s="14">
        <f>INDEX(装备数值!$X78:$AH78,VLOOKUP(装备数值填表!O63,装备数值填表!$AJ$6:$AK$16,2,FALSE))</f>
        <v>2437</v>
      </c>
      <c r="T63" s="14" t="s">
        <v>34</v>
      </c>
      <c r="U63" s="14">
        <f t="shared" si="3"/>
        <v>31</v>
      </c>
      <c r="V63" s="14">
        <v>0</v>
      </c>
      <c r="W63" s="14">
        <v>0</v>
      </c>
      <c r="X63" s="14">
        <f>INDEX(装备数值!$X78:$AH78,VLOOKUP(装备数值填表!T63,装备数值填表!$AJ$6:$AK$16,2,FALSE))</f>
        <v>162</v>
      </c>
      <c r="Y63" s="14" t="s">
        <v>37</v>
      </c>
      <c r="Z63" s="14">
        <f t="shared" si="4"/>
        <v>31</v>
      </c>
      <c r="AA63" s="14">
        <v>0</v>
      </c>
      <c r="AB63" s="14">
        <v>0</v>
      </c>
      <c r="AC63" s="14">
        <f>INDEX(装备数值!$X78:$AH78,VLOOKUP(装备数值填表!Y63,装备数值填表!$AJ$6:$AK$16,2,FALSE))</f>
        <v>162</v>
      </c>
    </row>
    <row r="64" spans="1:29" ht="16.5" x14ac:dyDescent="0.2">
      <c r="A64" s="14">
        <v>1073</v>
      </c>
      <c r="B64" s="14">
        <v>8</v>
      </c>
      <c r="C64" s="14">
        <v>3</v>
      </c>
      <c r="D64" s="14">
        <f>INDEX(属性规划!$V$5:$V$17,装备数值填表!B64)</f>
        <v>175</v>
      </c>
      <c r="E64" s="14" t="s">
        <v>282</v>
      </c>
      <c r="F64" s="14">
        <f t="shared" si="0"/>
        <v>1</v>
      </c>
      <c r="G64" s="14">
        <v>0</v>
      </c>
      <c r="H64" s="14">
        <v>0</v>
      </c>
      <c r="I64" s="14">
        <f>INDEX(装备数值!$I79:$M79,VLOOKUP(装备数值填表!E64,$AJ$6:$AK$10,2,FALSE))</f>
        <v>750</v>
      </c>
      <c r="J64" s="14" t="s">
        <v>283</v>
      </c>
      <c r="K64" s="14">
        <f t="shared" si="1"/>
        <v>1</v>
      </c>
      <c r="L64" s="14">
        <v>0</v>
      </c>
      <c r="M64" s="14">
        <v>0</v>
      </c>
      <c r="N64" s="14">
        <f>IF(ISBLANK(J64),"",INDEX(装备数值!$I79:$M79,VLOOKUP(装备数值填表!J64,$AJ$6:$AK$10,2,FALSE)))</f>
        <v>15</v>
      </c>
      <c r="O64" s="14" t="s">
        <v>30</v>
      </c>
      <c r="P64" s="14">
        <f t="shared" si="2"/>
        <v>1</v>
      </c>
      <c r="Q64" s="14">
        <v>0</v>
      </c>
      <c r="R64" s="14">
        <v>0</v>
      </c>
      <c r="S64" s="14">
        <f>INDEX(装备数值!$X79:$AH79,VLOOKUP(装备数值填表!O64,装备数值填表!$AJ$6:$AK$16,2,FALSE))</f>
        <v>162</v>
      </c>
      <c r="T64" s="14" t="s">
        <v>34</v>
      </c>
      <c r="U64" s="14">
        <f t="shared" si="3"/>
        <v>31</v>
      </c>
      <c r="V64" s="14">
        <v>0</v>
      </c>
      <c r="W64" s="14">
        <v>0</v>
      </c>
      <c r="X64" s="14">
        <f>INDEX(装备数值!$X79:$AH79,VLOOKUP(装备数值填表!T64,装备数值填表!$AJ$6:$AK$16,2,FALSE))</f>
        <v>162</v>
      </c>
      <c r="Y64" s="14" t="s">
        <v>35</v>
      </c>
      <c r="Z64" s="14">
        <f t="shared" si="4"/>
        <v>1</v>
      </c>
      <c r="AA64" s="14">
        <v>0</v>
      </c>
      <c r="AB64" s="14">
        <v>0</v>
      </c>
      <c r="AC64" s="14">
        <f>INDEX(装备数值!$X79:$AH79,VLOOKUP(装备数值填表!Y64,装备数值填表!$AJ$6:$AK$16,2,FALSE))</f>
        <v>162</v>
      </c>
    </row>
    <row r="65" spans="1:29" ht="16.5" x14ac:dyDescent="0.2">
      <c r="A65" s="14">
        <v>1074</v>
      </c>
      <c r="B65" s="14">
        <v>8</v>
      </c>
      <c r="C65" s="14">
        <v>4</v>
      </c>
      <c r="D65" s="14">
        <f>INDEX(属性规划!$V$5:$V$17,装备数值填表!B65)</f>
        <v>175</v>
      </c>
      <c r="E65" s="14" t="s">
        <v>280</v>
      </c>
      <c r="F65" s="14">
        <f t="shared" si="0"/>
        <v>1</v>
      </c>
      <c r="G65" s="14">
        <v>0</v>
      </c>
      <c r="H65" s="14">
        <v>0</v>
      </c>
      <c r="I65" s="14">
        <f>INDEX(装备数值!$I80:$M80,VLOOKUP(装备数值填表!E65,$AJ$6:$AK$10,2,FALSE))</f>
        <v>750</v>
      </c>
      <c r="J65" s="14" t="s">
        <v>282</v>
      </c>
      <c r="K65" s="14">
        <f t="shared" si="1"/>
        <v>1</v>
      </c>
      <c r="L65" s="14">
        <v>0</v>
      </c>
      <c r="M65" s="14">
        <v>0</v>
      </c>
      <c r="N65" s="14">
        <f>IF(ISBLANK(J65),"",INDEX(装备数值!$I80:$M80,VLOOKUP(装备数值填表!J65,$AJ$6:$AK$10,2,FALSE)))</f>
        <v>500</v>
      </c>
      <c r="O65" s="14" t="s">
        <v>32</v>
      </c>
      <c r="P65" s="14">
        <f t="shared" si="2"/>
        <v>1</v>
      </c>
      <c r="Q65" s="14">
        <v>0</v>
      </c>
      <c r="R65" s="14">
        <v>0</v>
      </c>
      <c r="S65" s="14">
        <f>INDEX(装备数值!$X80:$AH80,VLOOKUP(装备数值填表!O65,装备数值填表!$AJ$6:$AK$16,2,FALSE))</f>
        <v>65</v>
      </c>
      <c r="T65" s="14" t="s">
        <v>36</v>
      </c>
      <c r="U65" s="14">
        <f t="shared" si="3"/>
        <v>1</v>
      </c>
      <c r="V65" s="14">
        <v>0</v>
      </c>
      <c r="W65" s="14">
        <v>0</v>
      </c>
      <c r="X65" s="14">
        <f>INDEX(装备数值!$X80:$AH80,VLOOKUP(装备数值填表!T65,装备数值填表!$AJ$6:$AK$16,2,FALSE))</f>
        <v>162</v>
      </c>
      <c r="Y65" s="14" t="s">
        <v>37</v>
      </c>
      <c r="Z65" s="14">
        <f t="shared" si="4"/>
        <v>31</v>
      </c>
      <c r="AA65" s="14">
        <v>0</v>
      </c>
      <c r="AB65" s="14">
        <v>0</v>
      </c>
      <c r="AC65" s="14">
        <f>INDEX(装备数值!$X80:$AH80,VLOOKUP(装备数值填表!Y65,装备数值填表!$AJ$6:$AK$16,2,FALSE))</f>
        <v>162</v>
      </c>
    </row>
    <row r="66" spans="1:29" ht="16.5" x14ac:dyDescent="0.2">
      <c r="A66" s="14">
        <v>1075</v>
      </c>
      <c r="B66" s="14">
        <v>8</v>
      </c>
      <c r="C66" s="14">
        <v>5</v>
      </c>
      <c r="D66" s="14">
        <f>INDEX(属性规划!$V$5:$V$17,装备数值填表!B66)</f>
        <v>175</v>
      </c>
      <c r="E66" s="14" t="s">
        <v>280</v>
      </c>
      <c r="F66" s="14">
        <f t="shared" si="0"/>
        <v>1</v>
      </c>
      <c r="G66" s="14">
        <v>0</v>
      </c>
      <c r="H66" s="14">
        <v>0</v>
      </c>
      <c r="I66" s="14">
        <f>INDEX(装备数值!$I81:$M81,VLOOKUP(装备数值填表!E66,$AJ$6:$AK$10,2,FALSE))</f>
        <v>750</v>
      </c>
      <c r="J66" s="14" t="s">
        <v>281</v>
      </c>
      <c r="K66" s="14">
        <f t="shared" si="1"/>
        <v>1</v>
      </c>
      <c r="L66" s="14">
        <v>0</v>
      </c>
      <c r="M66" s="14">
        <v>0</v>
      </c>
      <c r="N66" s="14">
        <f>IF(ISBLANK(J66),"",INDEX(装备数值!$I81:$M81,VLOOKUP(装备数值填表!J66,$AJ$6:$AK$10,2,FALSE)))</f>
        <v>25</v>
      </c>
      <c r="O66" s="14" t="s">
        <v>30</v>
      </c>
      <c r="P66" s="14">
        <f t="shared" si="2"/>
        <v>1</v>
      </c>
      <c r="Q66" s="14">
        <v>0</v>
      </c>
      <c r="R66" s="14">
        <v>0</v>
      </c>
      <c r="S66" s="14">
        <f>INDEX(装备数值!$X81:$AH81,VLOOKUP(装备数值填表!O66,装备数值填表!$AJ$6:$AK$16,2,FALSE))</f>
        <v>162</v>
      </c>
      <c r="T66" s="14" t="s">
        <v>36</v>
      </c>
      <c r="U66" s="14">
        <f t="shared" si="3"/>
        <v>1</v>
      </c>
      <c r="V66" s="14">
        <v>0</v>
      </c>
      <c r="W66" s="14">
        <v>0</v>
      </c>
      <c r="X66" s="14">
        <f>INDEX(装备数值!$X81:$AH81,VLOOKUP(装备数值填表!T66,装备数值填表!$AJ$6:$AK$16,2,FALSE))</f>
        <v>162</v>
      </c>
      <c r="Y66" s="14" t="s">
        <v>35</v>
      </c>
      <c r="Z66" s="14">
        <f t="shared" si="4"/>
        <v>1</v>
      </c>
      <c r="AA66" s="14">
        <v>0</v>
      </c>
      <c r="AB66" s="14">
        <v>0</v>
      </c>
      <c r="AC66" s="14">
        <f>INDEX(装备数值!$X81:$AH81,VLOOKUP(装备数值填表!Y66,装备数值填表!$AJ$6:$AK$16,2,FALSE))</f>
        <v>162</v>
      </c>
    </row>
    <row r="67" spans="1:29" ht="16.5" x14ac:dyDescent="0.2">
      <c r="A67" s="14">
        <v>1076</v>
      </c>
      <c r="B67" s="14">
        <v>8</v>
      </c>
      <c r="C67" s="14">
        <v>6</v>
      </c>
      <c r="D67" s="14">
        <f>INDEX(属性规划!$V$5:$V$17,装备数值填表!B67)</f>
        <v>175</v>
      </c>
      <c r="E67" s="14" t="s">
        <v>281</v>
      </c>
      <c r="F67" s="14">
        <f t="shared" si="0"/>
        <v>1</v>
      </c>
      <c r="G67" s="14">
        <v>0</v>
      </c>
      <c r="H67" s="14">
        <v>0</v>
      </c>
      <c r="I67" s="14">
        <f>INDEX(装备数值!$I82:$M82,VLOOKUP(装备数值填表!E67,$AJ$6:$AK$10,2,FALSE))</f>
        <v>37</v>
      </c>
      <c r="J67" s="14" t="s">
        <v>283</v>
      </c>
      <c r="K67" s="14">
        <f t="shared" si="1"/>
        <v>1</v>
      </c>
      <c r="L67" s="14">
        <v>0</v>
      </c>
      <c r="M67" s="14">
        <v>0</v>
      </c>
      <c r="N67" s="14">
        <f>IF(ISBLANK(J67),"",INDEX(装备数值!$I82:$M82,VLOOKUP(装备数值填表!J67,$AJ$6:$AK$10,2,FALSE)))</f>
        <v>15</v>
      </c>
      <c r="O67" s="14" t="s">
        <v>32</v>
      </c>
      <c r="P67" s="14">
        <f t="shared" si="2"/>
        <v>1</v>
      </c>
      <c r="Q67" s="14">
        <v>0</v>
      </c>
      <c r="R67" s="14">
        <v>0</v>
      </c>
      <c r="S67" s="14">
        <f>INDEX(装备数值!$X82:$AH82,VLOOKUP(装备数值填表!O67,装备数值填表!$AJ$6:$AK$16,2,FALSE))</f>
        <v>65</v>
      </c>
      <c r="T67" s="14" t="s">
        <v>37</v>
      </c>
      <c r="U67" s="14">
        <f t="shared" si="3"/>
        <v>31</v>
      </c>
      <c r="V67" s="14">
        <v>0</v>
      </c>
      <c r="W67" s="14">
        <v>0</v>
      </c>
      <c r="X67" s="14">
        <f>INDEX(装备数值!$X82:$AH82,VLOOKUP(装备数值填表!T67,装备数值填表!$AJ$6:$AK$16,2,FALSE))</f>
        <v>162</v>
      </c>
      <c r="Y67" s="14" t="s">
        <v>35</v>
      </c>
      <c r="Z67" s="14">
        <f t="shared" si="4"/>
        <v>1</v>
      </c>
      <c r="AA67" s="14">
        <v>0</v>
      </c>
      <c r="AB67" s="14">
        <v>0</v>
      </c>
      <c r="AC67" s="14">
        <f>INDEX(装备数值!$X82:$AH82,VLOOKUP(装备数值填表!Y67,装备数值填表!$AJ$6:$AK$16,2,FALSE))</f>
        <v>162</v>
      </c>
    </row>
    <row r="68" spans="1:29" ht="16.5" x14ac:dyDescent="0.2">
      <c r="A68" s="14">
        <v>1077</v>
      </c>
      <c r="B68" s="14">
        <v>8</v>
      </c>
      <c r="C68" s="14">
        <v>7</v>
      </c>
      <c r="D68" s="14">
        <f>INDEX(属性规划!$V$5:$V$17,装备数值填表!B68)</f>
        <v>175</v>
      </c>
      <c r="E68" s="14" t="s">
        <v>279</v>
      </c>
      <c r="F68" s="14">
        <f t="shared" si="0"/>
        <v>31</v>
      </c>
      <c r="G68" s="14">
        <v>0</v>
      </c>
      <c r="H68" s="14">
        <v>0</v>
      </c>
      <c r="I68" s="14">
        <f>INDEX(装备数值!$I83:$M83,VLOOKUP(装备数值填表!E68,$AJ$6:$AK$10,2,FALSE))</f>
        <v>62</v>
      </c>
      <c r="J68" s="14" t="s">
        <v>281</v>
      </c>
      <c r="K68" s="14">
        <f t="shared" si="1"/>
        <v>1</v>
      </c>
      <c r="L68" s="14">
        <v>0</v>
      </c>
      <c r="M68" s="14">
        <v>0</v>
      </c>
      <c r="N68" s="14">
        <f>IF(ISBLANK(J68),"",INDEX(装备数值!$I83:$M83,VLOOKUP(装备数值填表!J68,$AJ$6:$AK$10,2,FALSE)))</f>
        <v>50</v>
      </c>
      <c r="O68" s="14" t="s">
        <v>28</v>
      </c>
      <c r="P68" s="14">
        <f t="shared" si="2"/>
        <v>31</v>
      </c>
      <c r="Q68" s="14">
        <v>0</v>
      </c>
      <c r="R68" s="14">
        <v>0</v>
      </c>
      <c r="S68" s="14">
        <f>INDEX(装备数值!$X83:$AH83,VLOOKUP(装备数值填表!O68,装备数值填表!$AJ$6:$AK$16,2,FALSE))</f>
        <v>325</v>
      </c>
      <c r="T68" s="14" t="s">
        <v>29</v>
      </c>
      <c r="U68" s="14">
        <f t="shared" si="3"/>
        <v>1</v>
      </c>
      <c r="V68" s="14">
        <v>0</v>
      </c>
      <c r="W68" s="14">
        <v>0</v>
      </c>
      <c r="X68" s="14">
        <f>INDEX(装备数值!$X83:$AH83,VLOOKUP(装备数值填表!T68,装备数值填表!$AJ$6:$AK$16,2,FALSE))</f>
        <v>2437</v>
      </c>
      <c r="Y68" s="14" t="s">
        <v>292</v>
      </c>
      <c r="Z68" s="14">
        <f t="shared" si="4"/>
        <v>1</v>
      </c>
      <c r="AA68" s="14">
        <v>0</v>
      </c>
      <c r="AB68" s="14">
        <v>0</v>
      </c>
      <c r="AC68" s="14">
        <f>INDEX(装备数值!$X83:$AH83,VLOOKUP(装备数值填表!Y68,装备数值填表!$AJ$6:$AK$16,2,FALSE))</f>
        <v>1</v>
      </c>
    </row>
    <row r="69" spans="1:29" ht="16.5" x14ac:dyDescent="0.2">
      <c r="A69" s="14">
        <v>1078</v>
      </c>
      <c r="B69" s="14">
        <v>8</v>
      </c>
      <c r="C69" s="14">
        <v>8</v>
      </c>
      <c r="D69" s="14">
        <f>INDEX(属性规划!$V$5:$V$17,装备数值填表!B69)</f>
        <v>175</v>
      </c>
      <c r="E69" s="14" t="s">
        <v>279</v>
      </c>
      <c r="F69" s="14">
        <f t="shared" si="0"/>
        <v>31</v>
      </c>
      <c r="G69" s="14">
        <v>0</v>
      </c>
      <c r="H69" s="14">
        <v>0</v>
      </c>
      <c r="I69" s="14">
        <f>INDEX(装备数值!$I84:$M84,VLOOKUP(装备数值填表!E69,$AJ$6:$AK$10,2,FALSE))</f>
        <v>62</v>
      </c>
      <c r="J69" s="14" t="s">
        <v>283</v>
      </c>
      <c r="K69" s="14">
        <f t="shared" si="1"/>
        <v>1</v>
      </c>
      <c r="L69" s="14">
        <v>0</v>
      </c>
      <c r="M69" s="14">
        <v>0</v>
      </c>
      <c r="N69" s="14">
        <f>IF(ISBLANK(J69),"",INDEX(装备数值!$I84:$M84,VLOOKUP(装备数值填表!J69,$AJ$6:$AK$10,2,FALSE)))</f>
        <v>20</v>
      </c>
      <c r="O69" s="14" t="s">
        <v>28</v>
      </c>
      <c r="P69" s="14">
        <f t="shared" si="2"/>
        <v>31</v>
      </c>
      <c r="Q69" s="14">
        <v>0</v>
      </c>
      <c r="R69" s="14">
        <v>0</v>
      </c>
      <c r="S69" s="14">
        <f>INDEX(装备数值!$X84:$AH84,VLOOKUP(装备数值填表!O69,装备数值填表!$AJ$6:$AK$16,2,FALSE))</f>
        <v>325</v>
      </c>
      <c r="T69" s="14" t="s">
        <v>31</v>
      </c>
      <c r="U69" s="14">
        <f t="shared" si="3"/>
        <v>1</v>
      </c>
      <c r="V69" s="14">
        <v>0</v>
      </c>
      <c r="W69" s="14">
        <v>0</v>
      </c>
      <c r="X69" s="14">
        <f>INDEX(装备数值!$X84:$AH84,VLOOKUP(装备数值填表!T69,装备数值填表!$AJ$6:$AK$16,2,FALSE))</f>
        <v>3250</v>
      </c>
      <c r="Y69" s="14" t="s">
        <v>33</v>
      </c>
      <c r="Z69" s="14">
        <f t="shared" si="4"/>
        <v>1</v>
      </c>
      <c r="AA69" s="14">
        <v>0</v>
      </c>
      <c r="AB69" s="14">
        <v>0</v>
      </c>
      <c r="AC69" s="14">
        <f>INDEX(装备数值!$X84:$AH84,VLOOKUP(装备数值填表!Y69,装备数值填表!$AJ$6:$AK$16,2,FALSE))</f>
        <v>1</v>
      </c>
    </row>
    <row r="70" spans="1:29" ht="16.5" x14ac:dyDescent="0.2">
      <c r="A70" s="14">
        <v>1081</v>
      </c>
      <c r="B70" s="14">
        <v>9</v>
      </c>
      <c r="C70" s="14">
        <v>1</v>
      </c>
      <c r="D70" s="14">
        <f>INDEX(属性规划!$V$5:$V$17,装备数值填表!B70)</f>
        <v>200</v>
      </c>
      <c r="E70" s="14" t="s">
        <v>279</v>
      </c>
      <c r="F70" s="14">
        <f t="shared" si="0"/>
        <v>31</v>
      </c>
      <c r="G70" s="14">
        <v>0</v>
      </c>
      <c r="H70" s="14">
        <v>0</v>
      </c>
      <c r="I70" s="14">
        <f>INDEX(装备数值!$I85:$M85,VLOOKUP(装备数值填表!E70,$AJ$6:$AK$10,2,FALSE))</f>
        <v>140</v>
      </c>
      <c r="J70" s="14" t="s">
        <v>29</v>
      </c>
      <c r="K70" s="14">
        <f t="shared" si="1"/>
        <v>1</v>
      </c>
      <c r="L70" s="14">
        <v>0</v>
      </c>
      <c r="M70" s="14">
        <v>0</v>
      </c>
      <c r="N70" s="14">
        <f>IF(ISBLANK(J70),"",INDEX(装备数值!$I85:$M85,VLOOKUP(装备数值填表!J70,$AJ$6:$AK$10,2,FALSE)))</f>
        <v>420</v>
      </c>
      <c r="O70" s="14" t="s">
        <v>31</v>
      </c>
      <c r="P70" s="14">
        <f t="shared" si="2"/>
        <v>1</v>
      </c>
      <c r="Q70" s="14">
        <v>0</v>
      </c>
      <c r="R70" s="14">
        <v>0</v>
      </c>
      <c r="S70" s="14">
        <f>INDEX(装备数值!$X85:$AH85,VLOOKUP(装备数值填表!O70,装备数值填表!$AJ$6:$AK$16,2,FALSE))</f>
        <v>3500</v>
      </c>
      <c r="T70" s="14" t="s">
        <v>34</v>
      </c>
      <c r="U70" s="14">
        <f t="shared" si="3"/>
        <v>31</v>
      </c>
      <c r="V70" s="14">
        <v>0</v>
      </c>
      <c r="W70" s="14">
        <v>0</v>
      </c>
      <c r="X70" s="14">
        <f>INDEX(装备数值!$X85:$AH85,VLOOKUP(装备数值填表!T70,装备数值填表!$AJ$6:$AK$16,2,FALSE))</f>
        <v>175</v>
      </c>
      <c r="Y70" s="14" t="s">
        <v>36</v>
      </c>
      <c r="Z70" s="14">
        <f t="shared" si="4"/>
        <v>1</v>
      </c>
      <c r="AA70" s="14">
        <v>0</v>
      </c>
      <c r="AB70" s="14">
        <v>0</v>
      </c>
      <c r="AC70" s="14">
        <f>INDEX(装备数值!$X85:$AH85,VLOOKUP(装备数值填表!Y70,装备数值填表!$AJ$6:$AK$16,2,FALSE))</f>
        <v>175</v>
      </c>
    </row>
    <row r="71" spans="1:29" ht="16.5" x14ac:dyDescent="0.2">
      <c r="A71" s="14">
        <v>1082</v>
      </c>
      <c r="B71" s="14">
        <v>9</v>
      </c>
      <c r="C71" s="14">
        <v>2</v>
      </c>
      <c r="D71" s="14">
        <f>INDEX(属性规划!$V$5:$V$17,装备数值填表!B71)</f>
        <v>200</v>
      </c>
      <c r="E71" s="14" t="s">
        <v>30</v>
      </c>
      <c r="F71" s="14">
        <f t="shared" ref="F71:F101" si="5">IF(OR(E71="atk",E71="crit",E71="dash",E71="dmgInc"),31,1)</f>
        <v>1</v>
      </c>
      <c r="G71" s="14">
        <v>0</v>
      </c>
      <c r="H71" s="14">
        <v>0</v>
      </c>
      <c r="I71" s="14">
        <f>INDEX(装备数值!$I86:$M86,VLOOKUP(装备数值填表!E71,$AJ$6:$AK$10,2,FALSE))</f>
        <v>14</v>
      </c>
      <c r="J71" s="14" t="s">
        <v>31</v>
      </c>
      <c r="K71" s="14">
        <f t="shared" ref="K71:K101" si="6">IF(OR(J71="atk",J71="crit",J71="dash",J71="dmgInc"),31,1)</f>
        <v>1</v>
      </c>
      <c r="L71" s="14">
        <v>0</v>
      </c>
      <c r="M71" s="14">
        <v>0</v>
      </c>
      <c r="N71" s="14">
        <f>IF(ISBLANK(J71),"",INDEX(装备数值!$I86:$M86,VLOOKUP(装备数值填表!J71,$AJ$6:$AK$10,2,FALSE)))</f>
        <v>1400</v>
      </c>
      <c r="O71" s="14" t="s">
        <v>29</v>
      </c>
      <c r="P71" s="14">
        <f t="shared" ref="P71:P101" si="7">IF(OR(O71="atk",O71="crit",O71="dash",O71="dmgInc"),31,1)</f>
        <v>1</v>
      </c>
      <c r="Q71" s="14">
        <v>0</v>
      </c>
      <c r="R71" s="14">
        <v>0</v>
      </c>
      <c r="S71" s="14">
        <f>INDEX(装备数值!$X86:$AH86,VLOOKUP(装备数值填表!O71,装备数值填表!$AJ$6:$AK$16,2,FALSE))</f>
        <v>2625</v>
      </c>
      <c r="T71" s="14" t="s">
        <v>34</v>
      </c>
      <c r="U71" s="14">
        <f t="shared" ref="U71:U101" si="8">IF(OR(T71="atk",T71="crit",T71="dash",T71="dmgInc"),31,1)</f>
        <v>31</v>
      </c>
      <c r="V71" s="14">
        <v>0</v>
      </c>
      <c r="W71" s="14">
        <v>0</v>
      </c>
      <c r="X71" s="14">
        <f>INDEX(装备数值!$X86:$AH86,VLOOKUP(装备数值填表!T71,装备数值填表!$AJ$6:$AK$16,2,FALSE))</f>
        <v>175</v>
      </c>
      <c r="Y71" s="14" t="s">
        <v>37</v>
      </c>
      <c r="Z71" s="14">
        <f t="shared" ref="Z71:Z101" si="9">IF(OR(Y71="atk",Y71="crit",Y71="dash",Y71="dmgInc"),31,1)</f>
        <v>31</v>
      </c>
      <c r="AA71" s="14">
        <v>0</v>
      </c>
      <c r="AB71" s="14">
        <v>0</v>
      </c>
      <c r="AC71" s="14">
        <f>INDEX(装备数值!$X86:$AH86,VLOOKUP(装备数值填表!Y71,装备数值填表!$AJ$6:$AK$16,2,FALSE))</f>
        <v>175</v>
      </c>
    </row>
    <row r="72" spans="1:29" ht="16.5" x14ac:dyDescent="0.2">
      <c r="A72" s="14">
        <v>1083</v>
      </c>
      <c r="B72" s="14">
        <v>9</v>
      </c>
      <c r="C72" s="14">
        <v>3</v>
      </c>
      <c r="D72" s="14">
        <f>INDEX(属性规划!$V$5:$V$17,装备数值填表!B72)</f>
        <v>200</v>
      </c>
      <c r="E72" s="14" t="s">
        <v>282</v>
      </c>
      <c r="F72" s="14">
        <f t="shared" si="5"/>
        <v>1</v>
      </c>
      <c r="G72" s="14">
        <v>0</v>
      </c>
      <c r="H72" s="14">
        <v>0</v>
      </c>
      <c r="I72" s="14">
        <f>INDEX(装备数值!$I87:$M87,VLOOKUP(装备数值填表!E72,$AJ$6:$AK$10,2,FALSE))</f>
        <v>840</v>
      </c>
      <c r="J72" s="14" t="s">
        <v>283</v>
      </c>
      <c r="K72" s="14">
        <f t="shared" si="6"/>
        <v>1</v>
      </c>
      <c r="L72" s="14">
        <v>0</v>
      </c>
      <c r="M72" s="14">
        <v>0</v>
      </c>
      <c r="N72" s="14">
        <f>IF(ISBLANK(J72),"",INDEX(装备数值!$I87:$M87,VLOOKUP(装备数值填表!J72,$AJ$6:$AK$10,2,FALSE)))</f>
        <v>16</v>
      </c>
      <c r="O72" s="14" t="s">
        <v>30</v>
      </c>
      <c r="P72" s="14">
        <f t="shared" si="7"/>
        <v>1</v>
      </c>
      <c r="Q72" s="14">
        <v>0</v>
      </c>
      <c r="R72" s="14">
        <v>0</v>
      </c>
      <c r="S72" s="14">
        <f>INDEX(装备数值!$X87:$AH87,VLOOKUP(装备数值填表!O72,装备数值填表!$AJ$6:$AK$16,2,FALSE))</f>
        <v>175</v>
      </c>
      <c r="T72" s="14" t="s">
        <v>34</v>
      </c>
      <c r="U72" s="14">
        <f t="shared" si="8"/>
        <v>31</v>
      </c>
      <c r="V72" s="14">
        <v>0</v>
      </c>
      <c r="W72" s="14">
        <v>0</v>
      </c>
      <c r="X72" s="14">
        <f>INDEX(装备数值!$X87:$AH87,VLOOKUP(装备数值填表!T72,装备数值填表!$AJ$6:$AK$16,2,FALSE))</f>
        <v>175</v>
      </c>
      <c r="Y72" s="14" t="s">
        <v>35</v>
      </c>
      <c r="Z72" s="14">
        <f t="shared" si="9"/>
        <v>1</v>
      </c>
      <c r="AA72" s="14">
        <v>0</v>
      </c>
      <c r="AB72" s="14">
        <v>0</v>
      </c>
      <c r="AC72" s="14">
        <f>INDEX(装备数值!$X87:$AH87,VLOOKUP(装备数值填表!Y72,装备数值填表!$AJ$6:$AK$16,2,FALSE))</f>
        <v>175</v>
      </c>
    </row>
    <row r="73" spans="1:29" ht="16.5" x14ac:dyDescent="0.2">
      <c r="A73" s="14">
        <v>1084</v>
      </c>
      <c r="B73" s="14">
        <v>9</v>
      </c>
      <c r="C73" s="14">
        <v>4</v>
      </c>
      <c r="D73" s="14">
        <f>INDEX(属性规划!$V$5:$V$17,装备数值填表!B73)</f>
        <v>200</v>
      </c>
      <c r="E73" s="14" t="s">
        <v>280</v>
      </c>
      <c r="F73" s="14">
        <f t="shared" si="5"/>
        <v>1</v>
      </c>
      <c r="G73" s="14">
        <v>0</v>
      </c>
      <c r="H73" s="14">
        <v>0</v>
      </c>
      <c r="I73" s="14">
        <f>INDEX(装备数值!$I88:$M88,VLOOKUP(装备数值填表!E73,$AJ$6:$AK$10,2,FALSE))</f>
        <v>840</v>
      </c>
      <c r="J73" s="14" t="s">
        <v>282</v>
      </c>
      <c r="K73" s="14">
        <f t="shared" si="6"/>
        <v>1</v>
      </c>
      <c r="L73" s="14">
        <v>0</v>
      </c>
      <c r="M73" s="14">
        <v>0</v>
      </c>
      <c r="N73" s="14">
        <f>IF(ISBLANK(J73),"",INDEX(装备数值!$I88:$M88,VLOOKUP(装备数值填表!J73,$AJ$6:$AK$10,2,FALSE)))</f>
        <v>560</v>
      </c>
      <c r="O73" s="14" t="s">
        <v>32</v>
      </c>
      <c r="P73" s="14">
        <f t="shared" si="7"/>
        <v>1</v>
      </c>
      <c r="Q73" s="14">
        <v>0</v>
      </c>
      <c r="R73" s="14">
        <v>0</v>
      </c>
      <c r="S73" s="14">
        <f>INDEX(装备数值!$X88:$AH88,VLOOKUP(装备数值填表!O73,装备数值填表!$AJ$6:$AK$16,2,FALSE))</f>
        <v>70</v>
      </c>
      <c r="T73" s="14" t="s">
        <v>36</v>
      </c>
      <c r="U73" s="14">
        <f t="shared" si="8"/>
        <v>1</v>
      </c>
      <c r="V73" s="14">
        <v>0</v>
      </c>
      <c r="W73" s="14">
        <v>0</v>
      </c>
      <c r="X73" s="14">
        <f>INDEX(装备数值!$X88:$AH88,VLOOKUP(装备数值填表!T73,装备数值填表!$AJ$6:$AK$16,2,FALSE))</f>
        <v>175</v>
      </c>
      <c r="Y73" s="14" t="s">
        <v>37</v>
      </c>
      <c r="Z73" s="14">
        <f t="shared" si="9"/>
        <v>31</v>
      </c>
      <c r="AA73" s="14">
        <v>0</v>
      </c>
      <c r="AB73" s="14">
        <v>0</v>
      </c>
      <c r="AC73" s="14">
        <f>INDEX(装备数值!$X88:$AH88,VLOOKUP(装备数值填表!Y73,装备数值填表!$AJ$6:$AK$16,2,FALSE))</f>
        <v>175</v>
      </c>
    </row>
    <row r="74" spans="1:29" ht="16.5" x14ac:dyDescent="0.2">
      <c r="A74" s="14">
        <v>1085</v>
      </c>
      <c r="B74" s="14">
        <v>9</v>
      </c>
      <c r="C74" s="14">
        <v>5</v>
      </c>
      <c r="D74" s="14">
        <f>INDEX(属性规划!$V$5:$V$17,装备数值填表!B74)</f>
        <v>200</v>
      </c>
      <c r="E74" s="14" t="s">
        <v>280</v>
      </c>
      <c r="F74" s="14">
        <f t="shared" si="5"/>
        <v>1</v>
      </c>
      <c r="G74" s="14">
        <v>0</v>
      </c>
      <c r="H74" s="14">
        <v>0</v>
      </c>
      <c r="I74" s="14">
        <f>INDEX(装备数值!$I89:$M89,VLOOKUP(装备数值填表!E74,$AJ$6:$AK$10,2,FALSE))</f>
        <v>840</v>
      </c>
      <c r="J74" s="14" t="s">
        <v>281</v>
      </c>
      <c r="K74" s="14">
        <f t="shared" si="6"/>
        <v>1</v>
      </c>
      <c r="L74" s="14">
        <v>0</v>
      </c>
      <c r="M74" s="14">
        <v>0</v>
      </c>
      <c r="N74" s="14">
        <f>IF(ISBLANK(J74),"",INDEX(装备数值!$I89:$M89,VLOOKUP(装备数值填表!J74,$AJ$6:$AK$10,2,FALSE)))</f>
        <v>28</v>
      </c>
      <c r="O74" s="14" t="s">
        <v>30</v>
      </c>
      <c r="P74" s="14">
        <f t="shared" si="7"/>
        <v>1</v>
      </c>
      <c r="Q74" s="14">
        <v>0</v>
      </c>
      <c r="R74" s="14">
        <v>0</v>
      </c>
      <c r="S74" s="14">
        <f>INDEX(装备数值!$X89:$AH89,VLOOKUP(装备数值填表!O74,装备数值填表!$AJ$6:$AK$16,2,FALSE))</f>
        <v>175</v>
      </c>
      <c r="T74" s="14" t="s">
        <v>36</v>
      </c>
      <c r="U74" s="14">
        <f t="shared" si="8"/>
        <v>1</v>
      </c>
      <c r="V74" s="14">
        <v>0</v>
      </c>
      <c r="W74" s="14">
        <v>0</v>
      </c>
      <c r="X74" s="14">
        <f>INDEX(装备数值!$X89:$AH89,VLOOKUP(装备数值填表!T74,装备数值填表!$AJ$6:$AK$16,2,FALSE))</f>
        <v>175</v>
      </c>
      <c r="Y74" s="14" t="s">
        <v>35</v>
      </c>
      <c r="Z74" s="14">
        <f t="shared" si="9"/>
        <v>1</v>
      </c>
      <c r="AA74" s="14">
        <v>0</v>
      </c>
      <c r="AB74" s="14">
        <v>0</v>
      </c>
      <c r="AC74" s="14">
        <f>INDEX(装备数值!$X89:$AH89,VLOOKUP(装备数值填表!Y74,装备数值填表!$AJ$6:$AK$16,2,FALSE))</f>
        <v>175</v>
      </c>
    </row>
    <row r="75" spans="1:29" ht="16.5" x14ac:dyDescent="0.2">
      <c r="A75" s="14">
        <v>1086</v>
      </c>
      <c r="B75" s="14">
        <v>9</v>
      </c>
      <c r="C75" s="14">
        <v>6</v>
      </c>
      <c r="D75" s="14">
        <f>INDEX(属性规划!$V$5:$V$17,装备数值填表!B75)</f>
        <v>200</v>
      </c>
      <c r="E75" s="14" t="s">
        <v>281</v>
      </c>
      <c r="F75" s="14">
        <f t="shared" si="5"/>
        <v>1</v>
      </c>
      <c r="G75" s="14">
        <v>0</v>
      </c>
      <c r="H75" s="14">
        <v>0</v>
      </c>
      <c r="I75" s="14">
        <f>INDEX(装备数值!$I90:$M90,VLOOKUP(装备数值填表!E75,$AJ$6:$AK$10,2,FALSE))</f>
        <v>42</v>
      </c>
      <c r="J75" s="14" t="s">
        <v>283</v>
      </c>
      <c r="K75" s="14">
        <f t="shared" si="6"/>
        <v>1</v>
      </c>
      <c r="L75" s="14">
        <v>0</v>
      </c>
      <c r="M75" s="14">
        <v>0</v>
      </c>
      <c r="N75" s="14">
        <f>IF(ISBLANK(J75),"",INDEX(装备数值!$I90:$M90,VLOOKUP(装备数值填表!J75,$AJ$6:$AK$10,2,FALSE)))</f>
        <v>16</v>
      </c>
      <c r="O75" s="14" t="s">
        <v>32</v>
      </c>
      <c r="P75" s="14">
        <f t="shared" si="7"/>
        <v>1</v>
      </c>
      <c r="Q75" s="14">
        <v>0</v>
      </c>
      <c r="R75" s="14">
        <v>0</v>
      </c>
      <c r="S75" s="14">
        <f>INDEX(装备数值!$X90:$AH90,VLOOKUP(装备数值填表!O75,装备数值填表!$AJ$6:$AK$16,2,FALSE))</f>
        <v>70</v>
      </c>
      <c r="T75" s="14" t="s">
        <v>37</v>
      </c>
      <c r="U75" s="14">
        <f t="shared" si="8"/>
        <v>31</v>
      </c>
      <c r="V75" s="14">
        <v>0</v>
      </c>
      <c r="W75" s="14">
        <v>0</v>
      </c>
      <c r="X75" s="14">
        <f>INDEX(装备数值!$X90:$AH90,VLOOKUP(装备数值填表!T75,装备数值填表!$AJ$6:$AK$16,2,FALSE))</f>
        <v>175</v>
      </c>
      <c r="Y75" s="14" t="s">
        <v>35</v>
      </c>
      <c r="Z75" s="14">
        <f t="shared" si="9"/>
        <v>1</v>
      </c>
      <c r="AA75" s="14">
        <v>0</v>
      </c>
      <c r="AB75" s="14">
        <v>0</v>
      </c>
      <c r="AC75" s="14">
        <f>INDEX(装备数值!$X90:$AH90,VLOOKUP(装备数值填表!Y75,装备数值填表!$AJ$6:$AK$16,2,FALSE))</f>
        <v>175</v>
      </c>
    </row>
    <row r="76" spans="1:29" ht="16.5" x14ac:dyDescent="0.2">
      <c r="A76" s="14">
        <v>1087</v>
      </c>
      <c r="B76" s="14">
        <v>9</v>
      </c>
      <c r="C76" s="14">
        <v>7</v>
      </c>
      <c r="D76" s="14">
        <f>INDEX(属性规划!$V$5:$V$17,装备数值填表!B76)</f>
        <v>200</v>
      </c>
      <c r="E76" s="14" t="s">
        <v>279</v>
      </c>
      <c r="F76" s="14">
        <f t="shared" si="5"/>
        <v>31</v>
      </c>
      <c r="G76" s="14">
        <v>0</v>
      </c>
      <c r="H76" s="14">
        <v>0</v>
      </c>
      <c r="I76" s="14">
        <f>INDEX(装备数值!$I91:$M91,VLOOKUP(装备数值填表!E76,$AJ$6:$AK$10,2,FALSE))</f>
        <v>70</v>
      </c>
      <c r="J76" s="14" t="s">
        <v>281</v>
      </c>
      <c r="K76" s="14">
        <f t="shared" si="6"/>
        <v>1</v>
      </c>
      <c r="L76" s="14">
        <v>0</v>
      </c>
      <c r="M76" s="14">
        <v>0</v>
      </c>
      <c r="N76" s="14">
        <f>IF(ISBLANK(J76),"",INDEX(装备数值!$I91:$M91,VLOOKUP(装备数值填表!J76,$AJ$6:$AK$10,2,FALSE)))</f>
        <v>56</v>
      </c>
      <c r="O76" s="14" t="s">
        <v>28</v>
      </c>
      <c r="P76" s="14">
        <f t="shared" si="7"/>
        <v>31</v>
      </c>
      <c r="Q76" s="14">
        <v>0</v>
      </c>
      <c r="R76" s="14">
        <v>0</v>
      </c>
      <c r="S76" s="14">
        <f>INDEX(装备数值!$X91:$AH91,VLOOKUP(装备数值填表!O76,装备数值填表!$AJ$6:$AK$16,2,FALSE))</f>
        <v>350</v>
      </c>
      <c r="T76" s="14" t="s">
        <v>29</v>
      </c>
      <c r="U76" s="14">
        <f t="shared" si="8"/>
        <v>1</v>
      </c>
      <c r="V76" s="14">
        <v>0</v>
      </c>
      <c r="W76" s="14">
        <v>0</v>
      </c>
      <c r="X76" s="14">
        <f>INDEX(装备数值!$X91:$AH91,VLOOKUP(装备数值填表!T76,装备数值填表!$AJ$6:$AK$16,2,FALSE))</f>
        <v>2625</v>
      </c>
      <c r="Y76" s="14" t="s">
        <v>292</v>
      </c>
      <c r="Z76" s="14">
        <f t="shared" si="9"/>
        <v>1</v>
      </c>
      <c r="AA76" s="14">
        <v>0</v>
      </c>
      <c r="AB76" s="14">
        <v>0</v>
      </c>
      <c r="AC76" s="14">
        <f>INDEX(装备数值!$X91:$AH91,VLOOKUP(装备数值填表!Y76,装备数值填表!$AJ$6:$AK$16,2,FALSE))</f>
        <v>1</v>
      </c>
    </row>
    <row r="77" spans="1:29" ht="16.5" x14ac:dyDescent="0.2">
      <c r="A77" s="14">
        <v>1088</v>
      </c>
      <c r="B77" s="14">
        <v>9</v>
      </c>
      <c r="C77" s="14">
        <v>8</v>
      </c>
      <c r="D77" s="14">
        <f>INDEX(属性规划!$V$5:$V$17,装备数值填表!B77)</f>
        <v>200</v>
      </c>
      <c r="E77" s="14" t="s">
        <v>279</v>
      </c>
      <c r="F77" s="14">
        <f t="shared" si="5"/>
        <v>31</v>
      </c>
      <c r="G77" s="14">
        <v>0</v>
      </c>
      <c r="H77" s="14">
        <v>0</v>
      </c>
      <c r="I77" s="14">
        <f>INDEX(装备数值!$I92:$M92,VLOOKUP(装备数值填表!E77,$AJ$6:$AK$10,2,FALSE))</f>
        <v>70</v>
      </c>
      <c r="J77" s="14" t="s">
        <v>283</v>
      </c>
      <c r="K77" s="14">
        <f t="shared" si="6"/>
        <v>1</v>
      </c>
      <c r="L77" s="14">
        <v>0</v>
      </c>
      <c r="M77" s="14">
        <v>0</v>
      </c>
      <c r="N77" s="14">
        <f>IF(ISBLANK(J77),"",INDEX(装备数值!$I92:$M92,VLOOKUP(装备数值填表!J77,$AJ$6:$AK$10,2,FALSE)))</f>
        <v>22</v>
      </c>
      <c r="O77" s="14" t="s">
        <v>28</v>
      </c>
      <c r="P77" s="14">
        <f t="shared" si="7"/>
        <v>31</v>
      </c>
      <c r="Q77" s="14">
        <v>0</v>
      </c>
      <c r="R77" s="14">
        <v>0</v>
      </c>
      <c r="S77" s="14">
        <f>INDEX(装备数值!$X92:$AH92,VLOOKUP(装备数值填表!O77,装备数值填表!$AJ$6:$AK$16,2,FALSE))</f>
        <v>350</v>
      </c>
      <c r="T77" s="14" t="s">
        <v>31</v>
      </c>
      <c r="U77" s="14">
        <f t="shared" si="8"/>
        <v>1</v>
      </c>
      <c r="V77" s="14">
        <v>0</v>
      </c>
      <c r="W77" s="14">
        <v>0</v>
      </c>
      <c r="X77" s="14">
        <f>INDEX(装备数值!$X92:$AH92,VLOOKUP(装备数值填表!T77,装备数值填表!$AJ$6:$AK$16,2,FALSE))</f>
        <v>3500</v>
      </c>
      <c r="Y77" s="14" t="s">
        <v>33</v>
      </c>
      <c r="Z77" s="14">
        <f t="shared" si="9"/>
        <v>1</v>
      </c>
      <c r="AA77" s="14">
        <v>0</v>
      </c>
      <c r="AB77" s="14">
        <v>0</v>
      </c>
      <c r="AC77" s="14">
        <f>INDEX(装备数值!$X92:$AH92,VLOOKUP(装备数值填表!Y77,装备数值填表!$AJ$6:$AK$16,2,FALSE))</f>
        <v>1</v>
      </c>
    </row>
    <row r="78" spans="1:29" ht="16.5" x14ac:dyDescent="0.2">
      <c r="A78" s="14">
        <v>1091</v>
      </c>
      <c r="B78" s="14">
        <v>10</v>
      </c>
      <c r="C78" s="14">
        <v>1</v>
      </c>
      <c r="D78" s="14">
        <f>INDEX(属性规划!$V$5:$V$17,装备数值填表!B78)</f>
        <v>250</v>
      </c>
      <c r="E78" s="14" t="s">
        <v>279</v>
      </c>
      <c r="F78" s="14">
        <f t="shared" si="5"/>
        <v>31</v>
      </c>
      <c r="G78" s="14">
        <v>0</v>
      </c>
      <c r="H78" s="14">
        <v>0</v>
      </c>
      <c r="I78" s="14">
        <f>INDEX(装备数值!$I93:$M93,VLOOKUP(装备数值填表!E78,$AJ$6:$AK$10,2,FALSE))</f>
        <v>160</v>
      </c>
      <c r="J78" s="14" t="s">
        <v>29</v>
      </c>
      <c r="K78" s="14">
        <f t="shared" si="6"/>
        <v>1</v>
      </c>
      <c r="L78" s="14">
        <v>0</v>
      </c>
      <c r="M78" s="14">
        <v>0</v>
      </c>
      <c r="N78" s="14">
        <f>IF(ISBLANK(J78),"",INDEX(装备数值!$I93:$M93,VLOOKUP(装备数值填表!J78,$AJ$6:$AK$10,2,FALSE)))</f>
        <v>480</v>
      </c>
      <c r="O78" s="14" t="s">
        <v>31</v>
      </c>
      <c r="P78" s="14">
        <f t="shared" si="7"/>
        <v>1</v>
      </c>
      <c r="Q78" s="14">
        <v>0</v>
      </c>
      <c r="R78" s="14">
        <v>0</v>
      </c>
      <c r="S78" s="14">
        <f>INDEX(装备数值!$X93:$AH93,VLOOKUP(装备数值填表!O78,装备数值填表!$AJ$6:$AK$16,2,FALSE))</f>
        <v>4000</v>
      </c>
      <c r="T78" s="14" t="s">
        <v>34</v>
      </c>
      <c r="U78" s="14">
        <f t="shared" si="8"/>
        <v>31</v>
      </c>
      <c r="V78" s="14">
        <v>0</v>
      </c>
      <c r="W78" s="14">
        <v>0</v>
      </c>
      <c r="X78" s="14">
        <f>INDEX(装备数值!$X93:$AH93,VLOOKUP(装备数值填表!T78,装备数值填表!$AJ$6:$AK$16,2,FALSE))</f>
        <v>200</v>
      </c>
      <c r="Y78" s="14" t="s">
        <v>36</v>
      </c>
      <c r="Z78" s="14">
        <f t="shared" si="9"/>
        <v>1</v>
      </c>
      <c r="AA78" s="14">
        <v>0</v>
      </c>
      <c r="AB78" s="14">
        <v>0</v>
      </c>
      <c r="AC78" s="14">
        <f>INDEX(装备数值!$X93:$AH93,VLOOKUP(装备数值填表!Y78,装备数值填表!$AJ$6:$AK$16,2,FALSE))</f>
        <v>200</v>
      </c>
    </row>
    <row r="79" spans="1:29" ht="16.5" x14ac:dyDescent="0.2">
      <c r="A79" s="14">
        <v>1092</v>
      </c>
      <c r="B79" s="14">
        <v>10</v>
      </c>
      <c r="C79" s="14">
        <v>2</v>
      </c>
      <c r="D79" s="14">
        <f>INDEX(属性规划!$V$5:$V$17,装备数值填表!B79)</f>
        <v>250</v>
      </c>
      <c r="E79" s="14" t="s">
        <v>30</v>
      </c>
      <c r="F79" s="14">
        <f t="shared" si="5"/>
        <v>1</v>
      </c>
      <c r="G79" s="14">
        <v>0</v>
      </c>
      <c r="H79" s="14">
        <v>0</v>
      </c>
      <c r="I79" s="14">
        <f>INDEX(装备数值!$I94:$M94,VLOOKUP(装备数值填表!E79,$AJ$6:$AK$10,2,FALSE))</f>
        <v>16</v>
      </c>
      <c r="J79" s="14" t="s">
        <v>31</v>
      </c>
      <c r="K79" s="14">
        <f t="shared" si="6"/>
        <v>1</v>
      </c>
      <c r="L79" s="14">
        <v>0</v>
      </c>
      <c r="M79" s="14">
        <v>0</v>
      </c>
      <c r="N79" s="14">
        <f>IF(ISBLANK(J79),"",INDEX(装备数值!$I94:$M94,VLOOKUP(装备数值填表!J79,$AJ$6:$AK$10,2,FALSE)))</f>
        <v>1600</v>
      </c>
      <c r="O79" s="14" t="s">
        <v>29</v>
      </c>
      <c r="P79" s="14">
        <f t="shared" si="7"/>
        <v>1</v>
      </c>
      <c r="Q79" s="14">
        <v>0</v>
      </c>
      <c r="R79" s="14">
        <v>0</v>
      </c>
      <c r="S79" s="14">
        <f>INDEX(装备数值!$X94:$AH94,VLOOKUP(装备数值填表!O79,装备数值填表!$AJ$6:$AK$16,2,FALSE))</f>
        <v>3000</v>
      </c>
      <c r="T79" s="14" t="s">
        <v>34</v>
      </c>
      <c r="U79" s="14">
        <f t="shared" si="8"/>
        <v>31</v>
      </c>
      <c r="V79" s="14">
        <v>0</v>
      </c>
      <c r="W79" s="14">
        <v>0</v>
      </c>
      <c r="X79" s="14">
        <f>INDEX(装备数值!$X94:$AH94,VLOOKUP(装备数值填表!T79,装备数值填表!$AJ$6:$AK$16,2,FALSE))</f>
        <v>200</v>
      </c>
      <c r="Y79" s="14" t="s">
        <v>37</v>
      </c>
      <c r="Z79" s="14">
        <f t="shared" si="9"/>
        <v>31</v>
      </c>
      <c r="AA79" s="14">
        <v>0</v>
      </c>
      <c r="AB79" s="14">
        <v>0</v>
      </c>
      <c r="AC79" s="14">
        <f>INDEX(装备数值!$X94:$AH94,VLOOKUP(装备数值填表!Y79,装备数值填表!$AJ$6:$AK$16,2,FALSE))</f>
        <v>200</v>
      </c>
    </row>
    <row r="80" spans="1:29" ht="16.5" x14ac:dyDescent="0.2">
      <c r="A80" s="14">
        <v>1093</v>
      </c>
      <c r="B80" s="14">
        <v>10</v>
      </c>
      <c r="C80" s="14">
        <v>3</v>
      </c>
      <c r="D80" s="14">
        <f>INDEX(属性规划!$V$5:$V$17,装备数值填表!B80)</f>
        <v>250</v>
      </c>
      <c r="E80" s="14" t="s">
        <v>282</v>
      </c>
      <c r="F80" s="14">
        <f t="shared" si="5"/>
        <v>1</v>
      </c>
      <c r="G80" s="14">
        <v>0</v>
      </c>
      <c r="H80" s="14">
        <v>0</v>
      </c>
      <c r="I80" s="14">
        <f>INDEX(装备数值!$I95:$M95,VLOOKUP(装备数值填表!E80,$AJ$6:$AK$10,2,FALSE))</f>
        <v>960</v>
      </c>
      <c r="J80" s="14" t="s">
        <v>283</v>
      </c>
      <c r="K80" s="14">
        <f t="shared" si="6"/>
        <v>1</v>
      </c>
      <c r="L80" s="14">
        <v>0</v>
      </c>
      <c r="M80" s="14">
        <v>0</v>
      </c>
      <c r="N80" s="14">
        <f>IF(ISBLANK(J80),"",INDEX(装备数值!$I95:$M95,VLOOKUP(装备数值填表!J80,$AJ$6:$AK$10,2,FALSE)))</f>
        <v>19</v>
      </c>
      <c r="O80" s="14" t="s">
        <v>30</v>
      </c>
      <c r="P80" s="14">
        <f t="shared" si="7"/>
        <v>1</v>
      </c>
      <c r="Q80" s="14">
        <v>0</v>
      </c>
      <c r="R80" s="14">
        <v>0</v>
      </c>
      <c r="S80" s="14">
        <f>INDEX(装备数值!$X95:$AH95,VLOOKUP(装备数值填表!O80,装备数值填表!$AJ$6:$AK$16,2,FALSE))</f>
        <v>200</v>
      </c>
      <c r="T80" s="14" t="s">
        <v>34</v>
      </c>
      <c r="U80" s="14">
        <f t="shared" si="8"/>
        <v>31</v>
      </c>
      <c r="V80" s="14">
        <v>0</v>
      </c>
      <c r="W80" s="14">
        <v>0</v>
      </c>
      <c r="X80" s="14">
        <f>INDEX(装备数值!$X95:$AH95,VLOOKUP(装备数值填表!T80,装备数值填表!$AJ$6:$AK$16,2,FALSE))</f>
        <v>200</v>
      </c>
      <c r="Y80" s="14" t="s">
        <v>35</v>
      </c>
      <c r="Z80" s="14">
        <f t="shared" si="9"/>
        <v>1</v>
      </c>
      <c r="AA80" s="14">
        <v>0</v>
      </c>
      <c r="AB80" s="14">
        <v>0</v>
      </c>
      <c r="AC80" s="14">
        <f>INDEX(装备数值!$X95:$AH95,VLOOKUP(装备数值填表!Y80,装备数值填表!$AJ$6:$AK$16,2,FALSE))</f>
        <v>200</v>
      </c>
    </row>
    <row r="81" spans="1:29" ht="16.5" x14ac:dyDescent="0.2">
      <c r="A81" s="14">
        <v>1094</v>
      </c>
      <c r="B81" s="14">
        <v>10</v>
      </c>
      <c r="C81" s="14">
        <v>4</v>
      </c>
      <c r="D81" s="14">
        <f>INDEX(属性规划!$V$5:$V$17,装备数值填表!B81)</f>
        <v>250</v>
      </c>
      <c r="E81" s="14" t="s">
        <v>280</v>
      </c>
      <c r="F81" s="14">
        <f t="shared" si="5"/>
        <v>1</v>
      </c>
      <c r="G81" s="14">
        <v>0</v>
      </c>
      <c r="H81" s="14">
        <v>0</v>
      </c>
      <c r="I81" s="14">
        <f>INDEX(装备数值!$I96:$M96,VLOOKUP(装备数值填表!E81,$AJ$6:$AK$10,2,FALSE))</f>
        <v>960</v>
      </c>
      <c r="J81" s="14" t="s">
        <v>282</v>
      </c>
      <c r="K81" s="14">
        <f t="shared" si="6"/>
        <v>1</v>
      </c>
      <c r="L81" s="14">
        <v>0</v>
      </c>
      <c r="M81" s="14">
        <v>0</v>
      </c>
      <c r="N81" s="14">
        <f>IF(ISBLANK(J81),"",INDEX(装备数值!$I96:$M96,VLOOKUP(装备数值填表!J81,$AJ$6:$AK$10,2,FALSE)))</f>
        <v>640</v>
      </c>
      <c r="O81" s="14" t="s">
        <v>32</v>
      </c>
      <c r="P81" s="14">
        <f t="shared" si="7"/>
        <v>1</v>
      </c>
      <c r="Q81" s="14">
        <v>0</v>
      </c>
      <c r="R81" s="14">
        <v>0</v>
      </c>
      <c r="S81" s="14">
        <f>INDEX(装备数值!$X96:$AH96,VLOOKUP(装备数值填表!O81,装备数值填表!$AJ$6:$AK$16,2,FALSE))</f>
        <v>80</v>
      </c>
      <c r="T81" s="14" t="s">
        <v>36</v>
      </c>
      <c r="U81" s="14">
        <f t="shared" si="8"/>
        <v>1</v>
      </c>
      <c r="V81" s="14">
        <v>0</v>
      </c>
      <c r="W81" s="14">
        <v>0</v>
      </c>
      <c r="X81" s="14">
        <f>INDEX(装备数值!$X96:$AH96,VLOOKUP(装备数值填表!T81,装备数值填表!$AJ$6:$AK$16,2,FALSE))</f>
        <v>200</v>
      </c>
      <c r="Y81" s="14" t="s">
        <v>37</v>
      </c>
      <c r="Z81" s="14">
        <f t="shared" si="9"/>
        <v>31</v>
      </c>
      <c r="AA81" s="14">
        <v>0</v>
      </c>
      <c r="AB81" s="14">
        <v>0</v>
      </c>
      <c r="AC81" s="14">
        <f>INDEX(装备数值!$X96:$AH96,VLOOKUP(装备数值填表!Y81,装备数值填表!$AJ$6:$AK$16,2,FALSE))</f>
        <v>200</v>
      </c>
    </row>
    <row r="82" spans="1:29" ht="16.5" x14ac:dyDescent="0.2">
      <c r="A82" s="14">
        <v>1095</v>
      </c>
      <c r="B82" s="14">
        <v>10</v>
      </c>
      <c r="C82" s="14">
        <v>5</v>
      </c>
      <c r="D82" s="14">
        <f>INDEX(属性规划!$V$5:$V$17,装备数值填表!B82)</f>
        <v>250</v>
      </c>
      <c r="E82" s="14" t="s">
        <v>280</v>
      </c>
      <c r="F82" s="14">
        <f t="shared" si="5"/>
        <v>1</v>
      </c>
      <c r="G82" s="14">
        <v>0</v>
      </c>
      <c r="H82" s="14">
        <v>0</v>
      </c>
      <c r="I82" s="14">
        <f>INDEX(装备数值!$I97:$M97,VLOOKUP(装备数值填表!E82,$AJ$6:$AK$10,2,FALSE))</f>
        <v>960</v>
      </c>
      <c r="J82" s="14" t="s">
        <v>281</v>
      </c>
      <c r="K82" s="14">
        <f t="shared" si="6"/>
        <v>1</v>
      </c>
      <c r="L82" s="14">
        <v>0</v>
      </c>
      <c r="M82" s="14">
        <v>0</v>
      </c>
      <c r="N82" s="14">
        <f>IF(ISBLANK(J82),"",INDEX(装备数值!$I97:$M97,VLOOKUP(装备数值填表!J82,$AJ$6:$AK$10,2,FALSE)))</f>
        <v>32</v>
      </c>
      <c r="O82" s="14" t="s">
        <v>30</v>
      </c>
      <c r="P82" s="14">
        <f t="shared" si="7"/>
        <v>1</v>
      </c>
      <c r="Q82" s="14">
        <v>0</v>
      </c>
      <c r="R82" s="14">
        <v>0</v>
      </c>
      <c r="S82" s="14">
        <f>INDEX(装备数值!$X97:$AH97,VLOOKUP(装备数值填表!O82,装备数值填表!$AJ$6:$AK$16,2,FALSE))</f>
        <v>200</v>
      </c>
      <c r="T82" s="14" t="s">
        <v>36</v>
      </c>
      <c r="U82" s="14">
        <f t="shared" si="8"/>
        <v>1</v>
      </c>
      <c r="V82" s="14">
        <v>0</v>
      </c>
      <c r="W82" s="14">
        <v>0</v>
      </c>
      <c r="X82" s="14">
        <f>INDEX(装备数值!$X97:$AH97,VLOOKUP(装备数值填表!T82,装备数值填表!$AJ$6:$AK$16,2,FALSE))</f>
        <v>200</v>
      </c>
      <c r="Y82" s="14" t="s">
        <v>35</v>
      </c>
      <c r="Z82" s="14">
        <f t="shared" si="9"/>
        <v>1</v>
      </c>
      <c r="AA82" s="14">
        <v>0</v>
      </c>
      <c r="AB82" s="14">
        <v>0</v>
      </c>
      <c r="AC82" s="14">
        <f>INDEX(装备数值!$X97:$AH97,VLOOKUP(装备数值填表!Y82,装备数值填表!$AJ$6:$AK$16,2,FALSE))</f>
        <v>200</v>
      </c>
    </row>
    <row r="83" spans="1:29" ht="16.5" x14ac:dyDescent="0.2">
      <c r="A83" s="14">
        <v>1096</v>
      </c>
      <c r="B83" s="14">
        <v>10</v>
      </c>
      <c r="C83" s="14">
        <v>6</v>
      </c>
      <c r="D83" s="14">
        <f>INDEX(属性规划!$V$5:$V$17,装备数值填表!B83)</f>
        <v>250</v>
      </c>
      <c r="E83" s="14" t="s">
        <v>281</v>
      </c>
      <c r="F83" s="14">
        <f t="shared" si="5"/>
        <v>1</v>
      </c>
      <c r="G83" s="14">
        <v>0</v>
      </c>
      <c r="H83" s="14">
        <v>0</v>
      </c>
      <c r="I83" s="14">
        <f>INDEX(装备数值!$I98:$M98,VLOOKUP(装备数值填表!E83,$AJ$6:$AK$10,2,FALSE))</f>
        <v>48</v>
      </c>
      <c r="J83" s="14" t="s">
        <v>283</v>
      </c>
      <c r="K83" s="14">
        <f t="shared" si="6"/>
        <v>1</v>
      </c>
      <c r="L83" s="14">
        <v>0</v>
      </c>
      <c r="M83" s="14">
        <v>0</v>
      </c>
      <c r="N83" s="14">
        <f>IF(ISBLANK(J83),"",INDEX(装备数值!$I98:$M98,VLOOKUP(装备数值填表!J83,$AJ$6:$AK$10,2,FALSE)))</f>
        <v>19</v>
      </c>
      <c r="O83" s="14" t="s">
        <v>32</v>
      </c>
      <c r="P83" s="14">
        <f t="shared" si="7"/>
        <v>1</v>
      </c>
      <c r="Q83" s="14">
        <v>0</v>
      </c>
      <c r="R83" s="14">
        <v>0</v>
      </c>
      <c r="S83" s="14">
        <f>INDEX(装备数值!$X98:$AH98,VLOOKUP(装备数值填表!O83,装备数值填表!$AJ$6:$AK$16,2,FALSE))</f>
        <v>80</v>
      </c>
      <c r="T83" s="14" t="s">
        <v>37</v>
      </c>
      <c r="U83" s="14">
        <f t="shared" si="8"/>
        <v>31</v>
      </c>
      <c r="V83" s="14">
        <v>0</v>
      </c>
      <c r="W83" s="14">
        <v>0</v>
      </c>
      <c r="X83" s="14">
        <f>INDEX(装备数值!$X98:$AH98,VLOOKUP(装备数值填表!T83,装备数值填表!$AJ$6:$AK$16,2,FALSE))</f>
        <v>200</v>
      </c>
      <c r="Y83" s="14" t="s">
        <v>35</v>
      </c>
      <c r="Z83" s="14">
        <f t="shared" si="9"/>
        <v>1</v>
      </c>
      <c r="AA83" s="14">
        <v>0</v>
      </c>
      <c r="AB83" s="14">
        <v>0</v>
      </c>
      <c r="AC83" s="14">
        <f>INDEX(装备数值!$X98:$AH98,VLOOKUP(装备数值填表!Y83,装备数值填表!$AJ$6:$AK$16,2,FALSE))</f>
        <v>200</v>
      </c>
    </row>
    <row r="84" spans="1:29" ht="16.5" x14ac:dyDescent="0.2">
      <c r="A84" s="14">
        <v>1097</v>
      </c>
      <c r="B84" s="14">
        <v>10</v>
      </c>
      <c r="C84" s="14">
        <v>7</v>
      </c>
      <c r="D84" s="14">
        <f>INDEX(属性规划!$V$5:$V$17,装备数值填表!B84)</f>
        <v>250</v>
      </c>
      <c r="E84" s="14" t="s">
        <v>279</v>
      </c>
      <c r="F84" s="14">
        <f t="shared" si="5"/>
        <v>31</v>
      </c>
      <c r="G84" s="14">
        <v>0</v>
      </c>
      <c r="H84" s="14">
        <v>0</v>
      </c>
      <c r="I84" s="14">
        <f>INDEX(装备数值!$I99:$M99,VLOOKUP(装备数值填表!E84,$AJ$6:$AK$10,2,FALSE))</f>
        <v>80</v>
      </c>
      <c r="J84" s="14" t="s">
        <v>281</v>
      </c>
      <c r="K84" s="14">
        <f t="shared" si="6"/>
        <v>1</v>
      </c>
      <c r="L84" s="14">
        <v>0</v>
      </c>
      <c r="M84" s="14">
        <v>0</v>
      </c>
      <c r="N84" s="14">
        <f>IF(ISBLANK(J84),"",INDEX(装备数值!$I99:$M99,VLOOKUP(装备数值填表!J84,$AJ$6:$AK$10,2,FALSE)))</f>
        <v>64</v>
      </c>
      <c r="O84" s="14" t="s">
        <v>28</v>
      </c>
      <c r="P84" s="14">
        <f t="shared" si="7"/>
        <v>31</v>
      </c>
      <c r="Q84" s="14">
        <v>0</v>
      </c>
      <c r="R84" s="14">
        <v>0</v>
      </c>
      <c r="S84" s="14">
        <f>INDEX(装备数值!$X99:$AH99,VLOOKUP(装备数值填表!O84,装备数值填表!$AJ$6:$AK$16,2,FALSE))</f>
        <v>400</v>
      </c>
      <c r="T84" s="14" t="s">
        <v>29</v>
      </c>
      <c r="U84" s="14">
        <f t="shared" si="8"/>
        <v>1</v>
      </c>
      <c r="V84" s="14">
        <v>0</v>
      </c>
      <c r="W84" s="14">
        <v>0</v>
      </c>
      <c r="X84" s="14">
        <f>INDEX(装备数值!$X99:$AH99,VLOOKUP(装备数值填表!T84,装备数值填表!$AJ$6:$AK$16,2,FALSE))</f>
        <v>3000</v>
      </c>
      <c r="Y84" s="14" t="s">
        <v>292</v>
      </c>
      <c r="Z84" s="14">
        <f t="shared" si="9"/>
        <v>1</v>
      </c>
      <c r="AA84" s="14">
        <v>0</v>
      </c>
      <c r="AB84" s="14">
        <v>0</v>
      </c>
      <c r="AC84" s="14">
        <f>INDEX(装备数值!$X99:$AH99,VLOOKUP(装备数值填表!Y84,装备数值填表!$AJ$6:$AK$16,2,FALSE))</f>
        <v>2</v>
      </c>
    </row>
    <row r="85" spans="1:29" ht="16.5" x14ac:dyDescent="0.2">
      <c r="A85" s="14">
        <v>1098</v>
      </c>
      <c r="B85" s="14">
        <v>10</v>
      </c>
      <c r="C85" s="14">
        <v>8</v>
      </c>
      <c r="D85" s="14">
        <f>INDEX(属性规划!$V$5:$V$17,装备数值填表!B85)</f>
        <v>250</v>
      </c>
      <c r="E85" s="14" t="s">
        <v>279</v>
      </c>
      <c r="F85" s="14">
        <f t="shared" si="5"/>
        <v>31</v>
      </c>
      <c r="G85" s="14">
        <v>0</v>
      </c>
      <c r="H85" s="14">
        <v>0</v>
      </c>
      <c r="I85" s="14">
        <f>INDEX(装备数值!$I100:$M100,VLOOKUP(装备数值填表!E85,$AJ$6:$AK$10,2,FALSE))</f>
        <v>80</v>
      </c>
      <c r="J85" s="14" t="s">
        <v>283</v>
      </c>
      <c r="K85" s="14">
        <f t="shared" si="6"/>
        <v>1</v>
      </c>
      <c r="L85" s="14">
        <v>0</v>
      </c>
      <c r="M85" s="14">
        <v>0</v>
      </c>
      <c r="N85" s="14">
        <f>IF(ISBLANK(J85),"",INDEX(装备数值!$I100:$M100,VLOOKUP(装备数值填表!J85,$AJ$6:$AK$10,2,FALSE)))</f>
        <v>25</v>
      </c>
      <c r="O85" s="14" t="s">
        <v>28</v>
      </c>
      <c r="P85" s="14">
        <f t="shared" si="7"/>
        <v>31</v>
      </c>
      <c r="Q85" s="14">
        <v>0</v>
      </c>
      <c r="R85" s="14">
        <v>0</v>
      </c>
      <c r="S85" s="14">
        <f>INDEX(装备数值!$X100:$AH100,VLOOKUP(装备数值填表!O85,装备数值填表!$AJ$6:$AK$16,2,FALSE))</f>
        <v>400</v>
      </c>
      <c r="T85" s="14" t="s">
        <v>31</v>
      </c>
      <c r="U85" s="14">
        <f t="shared" si="8"/>
        <v>1</v>
      </c>
      <c r="V85" s="14">
        <v>0</v>
      </c>
      <c r="W85" s="14">
        <v>0</v>
      </c>
      <c r="X85" s="14">
        <f>INDEX(装备数值!$X100:$AH100,VLOOKUP(装备数值填表!T85,装备数值填表!$AJ$6:$AK$16,2,FALSE))</f>
        <v>4000</v>
      </c>
      <c r="Y85" s="14" t="s">
        <v>33</v>
      </c>
      <c r="Z85" s="14">
        <f t="shared" si="9"/>
        <v>1</v>
      </c>
      <c r="AA85" s="14">
        <v>0</v>
      </c>
      <c r="AB85" s="14">
        <v>0</v>
      </c>
      <c r="AC85" s="14">
        <f>INDEX(装备数值!$X100:$AH100,VLOOKUP(装备数值填表!Y85,装备数值填表!$AJ$6:$AK$16,2,FALSE))</f>
        <v>2</v>
      </c>
    </row>
    <row r="86" spans="1:29" ht="16.5" x14ac:dyDescent="0.2">
      <c r="A86" s="14">
        <v>1101</v>
      </c>
      <c r="B86" s="14">
        <v>11</v>
      </c>
      <c r="C86" s="14">
        <v>1</v>
      </c>
      <c r="D86" s="14">
        <f>INDEX(属性规划!$V$5:$V$17,装备数值填表!B86)</f>
        <v>300</v>
      </c>
      <c r="E86" s="14" t="s">
        <v>279</v>
      </c>
      <c r="F86" s="14">
        <f t="shared" si="5"/>
        <v>31</v>
      </c>
      <c r="G86" s="14">
        <v>0</v>
      </c>
      <c r="H86" s="14">
        <v>0</v>
      </c>
      <c r="I86" s="14">
        <f>INDEX(装备数值!$I101:$M101,VLOOKUP(装备数值填表!E86,$AJ$6:$AK$10,2,FALSE))</f>
        <v>185</v>
      </c>
      <c r="J86" s="14" t="s">
        <v>29</v>
      </c>
      <c r="K86" s="14">
        <f t="shared" si="6"/>
        <v>1</v>
      </c>
      <c r="L86" s="14">
        <v>0</v>
      </c>
      <c r="M86" s="14">
        <v>0</v>
      </c>
      <c r="N86" s="14">
        <f>IF(ISBLANK(J86),"",INDEX(装备数值!$I101:$M101,VLOOKUP(装备数值填表!J86,$AJ$6:$AK$10,2,FALSE)))</f>
        <v>555</v>
      </c>
      <c r="O86" s="14" t="s">
        <v>31</v>
      </c>
      <c r="P86" s="14">
        <f t="shared" si="7"/>
        <v>1</v>
      </c>
      <c r="Q86" s="14">
        <v>0</v>
      </c>
      <c r="R86" s="14">
        <v>0</v>
      </c>
      <c r="S86" s="14">
        <f>INDEX(装备数值!$X101:$AH101,VLOOKUP(装备数值填表!O86,装备数值填表!$AJ$6:$AK$16,2,FALSE))</f>
        <v>4500</v>
      </c>
      <c r="T86" s="14" t="s">
        <v>34</v>
      </c>
      <c r="U86" s="14">
        <f t="shared" si="8"/>
        <v>31</v>
      </c>
      <c r="V86" s="14">
        <v>0</v>
      </c>
      <c r="W86" s="14">
        <v>0</v>
      </c>
      <c r="X86" s="14">
        <f>INDEX(装备数值!$X101:$AH101,VLOOKUP(装备数值填表!T86,装备数值填表!$AJ$6:$AK$16,2,FALSE))</f>
        <v>225</v>
      </c>
      <c r="Y86" s="14" t="s">
        <v>36</v>
      </c>
      <c r="Z86" s="14">
        <f t="shared" si="9"/>
        <v>1</v>
      </c>
      <c r="AA86" s="14">
        <v>0</v>
      </c>
      <c r="AB86" s="14">
        <v>0</v>
      </c>
      <c r="AC86" s="14">
        <f>INDEX(装备数值!$X101:$AH101,VLOOKUP(装备数值填表!Y86,装备数值填表!$AJ$6:$AK$16,2,FALSE))</f>
        <v>225</v>
      </c>
    </row>
    <row r="87" spans="1:29" ht="16.5" x14ac:dyDescent="0.2">
      <c r="A87" s="14">
        <v>1102</v>
      </c>
      <c r="B87" s="14">
        <v>11</v>
      </c>
      <c r="C87" s="14">
        <v>2</v>
      </c>
      <c r="D87" s="14">
        <f>INDEX(属性规划!$V$5:$V$17,装备数值填表!B87)</f>
        <v>300</v>
      </c>
      <c r="E87" s="14" t="s">
        <v>30</v>
      </c>
      <c r="F87" s="14">
        <f t="shared" si="5"/>
        <v>1</v>
      </c>
      <c r="G87" s="14">
        <v>0</v>
      </c>
      <c r="H87" s="14">
        <v>0</v>
      </c>
      <c r="I87" s="14">
        <f>INDEX(装备数值!$I102:$M102,VLOOKUP(装备数值填表!E87,$AJ$6:$AK$10,2,FALSE))</f>
        <v>18</v>
      </c>
      <c r="J87" s="14" t="s">
        <v>31</v>
      </c>
      <c r="K87" s="14">
        <f t="shared" si="6"/>
        <v>1</v>
      </c>
      <c r="L87" s="14">
        <v>0</v>
      </c>
      <c r="M87" s="14">
        <v>0</v>
      </c>
      <c r="N87" s="14">
        <f>IF(ISBLANK(J87),"",INDEX(装备数值!$I102:$M102,VLOOKUP(装备数值填表!J87,$AJ$6:$AK$10,2,FALSE)))</f>
        <v>1850</v>
      </c>
      <c r="O87" s="14" t="s">
        <v>29</v>
      </c>
      <c r="P87" s="14">
        <f t="shared" si="7"/>
        <v>1</v>
      </c>
      <c r="Q87" s="14">
        <v>0</v>
      </c>
      <c r="R87" s="14">
        <v>0</v>
      </c>
      <c r="S87" s="14">
        <f>INDEX(装备数值!$X102:$AH102,VLOOKUP(装备数值填表!O87,装备数值填表!$AJ$6:$AK$16,2,FALSE))</f>
        <v>3375</v>
      </c>
      <c r="T87" s="14" t="s">
        <v>34</v>
      </c>
      <c r="U87" s="14">
        <f t="shared" si="8"/>
        <v>31</v>
      </c>
      <c r="V87" s="14">
        <v>0</v>
      </c>
      <c r="W87" s="14">
        <v>0</v>
      </c>
      <c r="X87" s="14">
        <f>INDEX(装备数值!$X102:$AH102,VLOOKUP(装备数值填表!T87,装备数值填表!$AJ$6:$AK$16,2,FALSE))</f>
        <v>225</v>
      </c>
      <c r="Y87" s="14" t="s">
        <v>37</v>
      </c>
      <c r="Z87" s="14">
        <f t="shared" si="9"/>
        <v>31</v>
      </c>
      <c r="AA87" s="14">
        <v>0</v>
      </c>
      <c r="AB87" s="14">
        <v>0</v>
      </c>
      <c r="AC87" s="14">
        <f>INDEX(装备数值!$X102:$AH102,VLOOKUP(装备数值填表!Y87,装备数值填表!$AJ$6:$AK$16,2,FALSE))</f>
        <v>225</v>
      </c>
    </row>
    <row r="88" spans="1:29" ht="16.5" x14ac:dyDescent="0.2">
      <c r="A88" s="14">
        <v>1103</v>
      </c>
      <c r="B88" s="14">
        <v>11</v>
      </c>
      <c r="C88" s="14">
        <v>3</v>
      </c>
      <c r="D88" s="14">
        <f>INDEX(属性规划!$V$5:$V$17,装备数值填表!B88)</f>
        <v>300</v>
      </c>
      <c r="E88" s="14" t="s">
        <v>282</v>
      </c>
      <c r="F88" s="14">
        <f t="shared" si="5"/>
        <v>1</v>
      </c>
      <c r="G88" s="14">
        <v>0</v>
      </c>
      <c r="H88" s="14">
        <v>0</v>
      </c>
      <c r="I88" s="14">
        <f>INDEX(装备数值!$I103:$M103,VLOOKUP(装备数值填表!E88,$AJ$6:$AK$10,2,FALSE))</f>
        <v>1110</v>
      </c>
      <c r="J88" s="14" t="s">
        <v>283</v>
      </c>
      <c r="K88" s="14">
        <f t="shared" si="6"/>
        <v>1</v>
      </c>
      <c r="L88" s="14">
        <v>0</v>
      </c>
      <c r="M88" s="14">
        <v>0</v>
      </c>
      <c r="N88" s="14">
        <f>IF(ISBLANK(J88),"",INDEX(装备数值!$I103:$M103,VLOOKUP(装备数值填表!J88,$AJ$6:$AK$10,2,FALSE)))</f>
        <v>22</v>
      </c>
      <c r="O88" s="14" t="s">
        <v>30</v>
      </c>
      <c r="P88" s="14">
        <f t="shared" si="7"/>
        <v>1</v>
      </c>
      <c r="Q88" s="14">
        <v>0</v>
      </c>
      <c r="R88" s="14">
        <v>0</v>
      </c>
      <c r="S88" s="14">
        <f>INDEX(装备数值!$X103:$AH103,VLOOKUP(装备数值填表!O88,装备数值填表!$AJ$6:$AK$16,2,FALSE))</f>
        <v>225</v>
      </c>
      <c r="T88" s="14" t="s">
        <v>34</v>
      </c>
      <c r="U88" s="14">
        <f t="shared" si="8"/>
        <v>31</v>
      </c>
      <c r="V88" s="14">
        <v>0</v>
      </c>
      <c r="W88" s="14">
        <v>0</v>
      </c>
      <c r="X88" s="14">
        <f>INDEX(装备数值!$X103:$AH103,VLOOKUP(装备数值填表!T88,装备数值填表!$AJ$6:$AK$16,2,FALSE))</f>
        <v>225</v>
      </c>
      <c r="Y88" s="14" t="s">
        <v>35</v>
      </c>
      <c r="Z88" s="14">
        <f t="shared" si="9"/>
        <v>1</v>
      </c>
      <c r="AA88" s="14">
        <v>0</v>
      </c>
      <c r="AB88" s="14">
        <v>0</v>
      </c>
      <c r="AC88" s="14">
        <f>INDEX(装备数值!$X103:$AH103,VLOOKUP(装备数值填表!Y88,装备数值填表!$AJ$6:$AK$16,2,FALSE))</f>
        <v>225</v>
      </c>
    </row>
    <row r="89" spans="1:29" ht="16.5" x14ac:dyDescent="0.2">
      <c r="A89" s="14">
        <v>1104</v>
      </c>
      <c r="B89" s="14">
        <v>11</v>
      </c>
      <c r="C89" s="14">
        <v>4</v>
      </c>
      <c r="D89" s="14">
        <f>INDEX(属性规划!$V$5:$V$17,装备数值填表!B89)</f>
        <v>300</v>
      </c>
      <c r="E89" s="14" t="s">
        <v>280</v>
      </c>
      <c r="F89" s="14">
        <f t="shared" si="5"/>
        <v>1</v>
      </c>
      <c r="G89" s="14">
        <v>0</v>
      </c>
      <c r="H89" s="14">
        <v>0</v>
      </c>
      <c r="I89" s="14">
        <f>INDEX(装备数值!$I104:$M104,VLOOKUP(装备数值填表!E89,$AJ$6:$AK$10,2,FALSE))</f>
        <v>1110</v>
      </c>
      <c r="J89" s="14" t="s">
        <v>282</v>
      </c>
      <c r="K89" s="14">
        <f t="shared" si="6"/>
        <v>1</v>
      </c>
      <c r="L89" s="14">
        <v>0</v>
      </c>
      <c r="M89" s="14">
        <v>0</v>
      </c>
      <c r="N89" s="14">
        <f>IF(ISBLANK(J89),"",INDEX(装备数值!$I104:$M104,VLOOKUP(装备数值填表!J89,$AJ$6:$AK$10,2,FALSE)))</f>
        <v>740</v>
      </c>
      <c r="O89" s="14" t="s">
        <v>32</v>
      </c>
      <c r="P89" s="14">
        <f t="shared" si="7"/>
        <v>1</v>
      </c>
      <c r="Q89" s="14">
        <v>0</v>
      </c>
      <c r="R89" s="14">
        <v>0</v>
      </c>
      <c r="S89" s="14">
        <f>INDEX(装备数值!$X104:$AH104,VLOOKUP(装备数值填表!O89,装备数值填表!$AJ$6:$AK$16,2,FALSE))</f>
        <v>90</v>
      </c>
      <c r="T89" s="14" t="s">
        <v>36</v>
      </c>
      <c r="U89" s="14">
        <f t="shared" si="8"/>
        <v>1</v>
      </c>
      <c r="V89" s="14">
        <v>0</v>
      </c>
      <c r="W89" s="14">
        <v>0</v>
      </c>
      <c r="X89" s="14">
        <f>INDEX(装备数值!$X104:$AH104,VLOOKUP(装备数值填表!T89,装备数值填表!$AJ$6:$AK$16,2,FALSE))</f>
        <v>225</v>
      </c>
      <c r="Y89" s="14" t="s">
        <v>37</v>
      </c>
      <c r="Z89" s="14">
        <f t="shared" si="9"/>
        <v>31</v>
      </c>
      <c r="AA89" s="14">
        <v>0</v>
      </c>
      <c r="AB89" s="14">
        <v>0</v>
      </c>
      <c r="AC89" s="14">
        <f>INDEX(装备数值!$X104:$AH104,VLOOKUP(装备数值填表!Y89,装备数值填表!$AJ$6:$AK$16,2,FALSE))</f>
        <v>225</v>
      </c>
    </row>
    <row r="90" spans="1:29" ht="16.5" x14ac:dyDescent="0.2">
      <c r="A90" s="14">
        <v>1105</v>
      </c>
      <c r="B90" s="14">
        <v>11</v>
      </c>
      <c r="C90" s="14">
        <v>5</v>
      </c>
      <c r="D90" s="14">
        <f>INDEX(属性规划!$V$5:$V$17,装备数值填表!B90)</f>
        <v>300</v>
      </c>
      <c r="E90" s="14" t="s">
        <v>280</v>
      </c>
      <c r="F90" s="14">
        <f t="shared" si="5"/>
        <v>1</v>
      </c>
      <c r="G90" s="14">
        <v>0</v>
      </c>
      <c r="H90" s="14">
        <v>0</v>
      </c>
      <c r="I90" s="14">
        <f>INDEX(装备数值!$I105:$M105,VLOOKUP(装备数值填表!E90,$AJ$6:$AK$10,2,FALSE))</f>
        <v>1110</v>
      </c>
      <c r="J90" s="14" t="s">
        <v>281</v>
      </c>
      <c r="K90" s="14">
        <f t="shared" si="6"/>
        <v>1</v>
      </c>
      <c r="L90" s="14">
        <v>0</v>
      </c>
      <c r="M90" s="14">
        <v>0</v>
      </c>
      <c r="N90" s="14">
        <f>IF(ISBLANK(J90),"",INDEX(装备数值!$I105:$M105,VLOOKUP(装备数值填表!J90,$AJ$6:$AK$10,2,FALSE)))</f>
        <v>37</v>
      </c>
      <c r="O90" s="14" t="s">
        <v>30</v>
      </c>
      <c r="P90" s="14">
        <f t="shared" si="7"/>
        <v>1</v>
      </c>
      <c r="Q90" s="14">
        <v>0</v>
      </c>
      <c r="R90" s="14">
        <v>0</v>
      </c>
      <c r="S90" s="14">
        <f>INDEX(装备数值!$X105:$AH105,VLOOKUP(装备数值填表!O90,装备数值填表!$AJ$6:$AK$16,2,FALSE))</f>
        <v>225</v>
      </c>
      <c r="T90" s="14" t="s">
        <v>36</v>
      </c>
      <c r="U90" s="14">
        <f t="shared" si="8"/>
        <v>1</v>
      </c>
      <c r="V90" s="14">
        <v>0</v>
      </c>
      <c r="W90" s="14">
        <v>0</v>
      </c>
      <c r="X90" s="14">
        <f>INDEX(装备数值!$X105:$AH105,VLOOKUP(装备数值填表!T90,装备数值填表!$AJ$6:$AK$16,2,FALSE))</f>
        <v>225</v>
      </c>
      <c r="Y90" s="14" t="s">
        <v>35</v>
      </c>
      <c r="Z90" s="14">
        <f t="shared" si="9"/>
        <v>1</v>
      </c>
      <c r="AA90" s="14">
        <v>0</v>
      </c>
      <c r="AB90" s="14">
        <v>0</v>
      </c>
      <c r="AC90" s="14">
        <f>INDEX(装备数值!$X105:$AH105,VLOOKUP(装备数值填表!Y90,装备数值填表!$AJ$6:$AK$16,2,FALSE))</f>
        <v>225</v>
      </c>
    </row>
    <row r="91" spans="1:29" ht="16.5" x14ac:dyDescent="0.2">
      <c r="A91" s="14">
        <v>1106</v>
      </c>
      <c r="B91" s="14">
        <v>11</v>
      </c>
      <c r="C91" s="14">
        <v>6</v>
      </c>
      <c r="D91" s="14">
        <f>INDEX(属性规划!$V$5:$V$17,装备数值填表!B91)</f>
        <v>300</v>
      </c>
      <c r="E91" s="14" t="s">
        <v>281</v>
      </c>
      <c r="F91" s="14">
        <f t="shared" si="5"/>
        <v>1</v>
      </c>
      <c r="G91" s="14">
        <v>0</v>
      </c>
      <c r="H91" s="14">
        <v>0</v>
      </c>
      <c r="I91" s="14">
        <f>INDEX(装备数值!$I106:$M106,VLOOKUP(装备数值填表!E91,$AJ$6:$AK$10,2,FALSE))</f>
        <v>55</v>
      </c>
      <c r="J91" s="14" t="s">
        <v>283</v>
      </c>
      <c r="K91" s="14">
        <f t="shared" si="6"/>
        <v>1</v>
      </c>
      <c r="L91" s="14">
        <v>0</v>
      </c>
      <c r="M91" s="14">
        <v>0</v>
      </c>
      <c r="N91" s="14">
        <f>IF(ISBLANK(J91),"",INDEX(装备数值!$I106:$M106,VLOOKUP(装备数值填表!J91,$AJ$6:$AK$10,2,FALSE)))</f>
        <v>22</v>
      </c>
      <c r="O91" s="14" t="s">
        <v>32</v>
      </c>
      <c r="P91" s="14">
        <f t="shared" si="7"/>
        <v>1</v>
      </c>
      <c r="Q91" s="14">
        <v>0</v>
      </c>
      <c r="R91" s="14">
        <v>0</v>
      </c>
      <c r="S91" s="14">
        <f>INDEX(装备数值!$X106:$AH106,VLOOKUP(装备数值填表!O91,装备数值填表!$AJ$6:$AK$16,2,FALSE))</f>
        <v>90</v>
      </c>
      <c r="T91" s="14" t="s">
        <v>37</v>
      </c>
      <c r="U91" s="14">
        <f t="shared" si="8"/>
        <v>31</v>
      </c>
      <c r="V91" s="14">
        <v>0</v>
      </c>
      <c r="W91" s="14">
        <v>0</v>
      </c>
      <c r="X91" s="14">
        <f>INDEX(装备数值!$X106:$AH106,VLOOKUP(装备数值填表!T91,装备数值填表!$AJ$6:$AK$16,2,FALSE))</f>
        <v>225</v>
      </c>
      <c r="Y91" s="14" t="s">
        <v>35</v>
      </c>
      <c r="Z91" s="14">
        <f t="shared" si="9"/>
        <v>1</v>
      </c>
      <c r="AA91" s="14">
        <v>0</v>
      </c>
      <c r="AB91" s="14">
        <v>0</v>
      </c>
      <c r="AC91" s="14">
        <f>INDEX(装备数值!$X106:$AH106,VLOOKUP(装备数值填表!Y91,装备数值填表!$AJ$6:$AK$16,2,FALSE))</f>
        <v>225</v>
      </c>
    </row>
    <row r="92" spans="1:29" ht="16.5" x14ac:dyDescent="0.2">
      <c r="A92" s="14">
        <v>1107</v>
      </c>
      <c r="B92" s="14">
        <v>11</v>
      </c>
      <c r="C92" s="14">
        <v>7</v>
      </c>
      <c r="D92" s="14">
        <f>INDEX(属性规划!$V$5:$V$17,装备数值填表!B92)</f>
        <v>300</v>
      </c>
      <c r="E92" s="14" t="s">
        <v>279</v>
      </c>
      <c r="F92" s="14">
        <f t="shared" si="5"/>
        <v>31</v>
      </c>
      <c r="G92" s="14">
        <v>0</v>
      </c>
      <c r="H92" s="14">
        <v>0</v>
      </c>
      <c r="I92" s="14">
        <f>INDEX(装备数值!$I107:$M107,VLOOKUP(装备数值填表!E92,$AJ$6:$AK$10,2,FALSE))</f>
        <v>92</v>
      </c>
      <c r="J92" s="14" t="s">
        <v>281</v>
      </c>
      <c r="K92" s="14">
        <f t="shared" si="6"/>
        <v>1</v>
      </c>
      <c r="L92" s="14">
        <v>0</v>
      </c>
      <c r="M92" s="14">
        <v>0</v>
      </c>
      <c r="N92" s="14">
        <f>IF(ISBLANK(J92),"",INDEX(装备数值!$I107:$M107,VLOOKUP(装备数值填表!J92,$AJ$6:$AK$10,2,FALSE)))</f>
        <v>74</v>
      </c>
      <c r="O92" s="14" t="s">
        <v>28</v>
      </c>
      <c r="P92" s="14">
        <f t="shared" si="7"/>
        <v>31</v>
      </c>
      <c r="Q92" s="14">
        <v>0</v>
      </c>
      <c r="R92" s="14">
        <v>0</v>
      </c>
      <c r="S92" s="14">
        <f>INDEX(装备数值!$X107:$AH107,VLOOKUP(装备数值填表!O92,装备数值填表!$AJ$6:$AK$16,2,FALSE))</f>
        <v>450</v>
      </c>
      <c r="T92" s="14" t="s">
        <v>29</v>
      </c>
      <c r="U92" s="14">
        <f t="shared" si="8"/>
        <v>1</v>
      </c>
      <c r="V92" s="14">
        <v>0</v>
      </c>
      <c r="W92" s="14">
        <v>0</v>
      </c>
      <c r="X92" s="14">
        <f>INDEX(装备数值!$X107:$AH107,VLOOKUP(装备数值填表!T92,装备数值填表!$AJ$6:$AK$16,2,FALSE))</f>
        <v>3375</v>
      </c>
      <c r="Y92" s="14" t="s">
        <v>292</v>
      </c>
      <c r="Z92" s="14">
        <f t="shared" si="9"/>
        <v>1</v>
      </c>
      <c r="AA92" s="14">
        <v>0</v>
      </c>
      <c r="AB92" s="14">
        <v>0</v>
      </c>
      <c r="AC92" s="14">
        <f>INDEX(装备数值!$X107:$AH107,VLOOKUP(装备数值填表!Y92,装备数值填表!$AJ$6:$AK$16,2,FALSE))</f>
        <v>2</v>
      </c>
    </row>
    <row r="93" spans="1:29" ht="16.5" x14ac:dyDescent="0.2">
      <c r="A93" s="14">
        <v>1108</v>
      </c>
      <c r="B93" s="14">
        <v>11</v>
      </c>
      <c r="C93" s="14">
        <v>8</v>
      </c>
      <c r="D93" s="14">
        <f>INDEX(属性规划!$V$5:$V$17,装备数值填表!B93)</f>
        <v>300</v>
      </c>
      <c r="E93" s="14" t="s">
        <v>279</v>
      </c>
      <c r="F93" s="14">
        <f t="shared" si="5"/>
        <v>31</v>
      </c>
      <c r="G93" s="14">
        <v>0</v>
      </c>
      <c r="H93" s="14">
        <v>0</v>
      </c>
      <c r="I93" s="14">
        <f>INDEX(装备数值!$I108:$M108,VLOOKUP(装备数值填表!E93,$AJ$6:$AK$10,2,FALSE))</f>
        <v>92</v>
      </c>
      <c r="J93" s="14" t="s">
        <v>283</v>
      </c>
      <c r="K93" s="14">
        <f t="shared" si="6"/>
        <v>1</v>
      </c>
      <c r="L93" s="14">
        <v>0</v>
      </c>
      <c r="M93" s="14">
        <v>0</v>
      </c>
      <c r="N93" s="14">
        <f>IF(ISBLANK(J93),"",INDEX(装备数值!$I108:$M108,VLOOKUP(装备数值填表!J93,$AJ$6:$AK$10,2,FALSE)))</f>
        <v>29</v>
      </c>
      <c r="O93" s="14" t="s">
        <v>28</v>
      </c>
      <c r="P93" s="14">
        <f t="shared" si="7"/>
        <v>31</v>
      </c>
      <c r="Q93" s="14">
        <v>0</v>
      </c>
      <c r="R93" s="14">
        <v>0</v>
      </c>
      <c r="S93" s="14">
        <f>INDEX(装备数值!$X108:$AH108,VLOOKUP(装备数值填表!O93,装备数值填表!$AJ$6:$AK$16,2,FALSE))</f>
        <v>450</v>
      </c>
      <c r="T93" s="14" t="s">
        <v>31</v>
      </c>
      <c r="U93" s="14">
        <f t="shared" si="8"/>
        <v>1</v>
      </c>
      <c r="V93" s="14">
        <v>0</v>
      </c>
      <c r="W93" s="14">
        <v>0</v>
      </c>
      <c r="X93" s="14">
        <f>INDEX(装备数值!$X108:$AH108,VLOOKUP(装备数值填表!T93,装备数值填表!$AJ$6:$AK$16,2,FALSE))</f>
        <v>4500</v>
      </c>
      <c r="Y93" s="14" t="s">
        <v>33</v>
      </c>
      <c r="Z93" s="14">
        <f t="shared" si="9"/>
        <v>1</v>
      </c>
      <c r="AA93" s="14">
        <v>0</v>
      </c>
      <c r="AB93" s="14">
        <v>0</v>
      </c>
      <c r="AC93" s="14">
        <f>INDEX(装备数值!$X108:$AH108,VLOOKUP(装备数值填表!Y93,装备数值填表!$AJ$6:$AK$16,2,FALSE))</f>
        <v>2</v>
      </c>
    </row>
    <row r="94" spans="1:29" ht="16.5" x14ac:dyDescent="0.2">
      <c r="A94" s="14">
        <v>1111</v>
      </c>
      <c r="B94" s="14">
        <v>12</v>
      </c>
      <c r="C94" s="14">
        <v>1</v>
      </c>
      <c r="D94" s="14">
        <f>INDEX(属性规划!$V$5:$V$17,装备数值填表!B94)</f>
        <v>350</v>
      </c>
      <c r="E94" s="14" t="s">
        <v>279</v>
      </c>
      <c r="F94" s="14">
        <f t="shared" si="5"/>
        <v>31</v>
      </c>
      <c r="G94" s="14">
        <v>0</v>
      </c>
      <c r="H94" s="14">
        <v>0</v>
      </c>
      <c r="I94" s="14">
        <f>INDEX(装备数值!$I109:$M109,VLOOKUP(装备数值填表!E94,$AJ$6:$AK$10,2,FALSE))</f>
        <v>210</v>
      </c>
      <c r="J94" s="14" t="s">
        <v>29</v>
      </c>
      <c r="K94" s="14">
        <f t="shared" si="6"/>
        <v>1</v>
      </c>
      <c r="L94" s="14">
        <v>0</v>
      </c>
      <c r="M94" s="14">
        <v>0</v>
      </c>
      <c r="N94" s="14">
        <f>IF(ISBLANK(J94),"",INDEX(装备数值!$I109:$M109,VLOOKUP(装备数值填表!J94,$AJ$6:$AK$10,2,FALSE)))</f>
        <v>630</v>
      </c>
      <c r="O94" s="14" t="s">
        <v>31</v>
      </c>
      <c r="P94" s="14">
        <f t="shared" si="7"/>
        <v>1</v>
      </c>
      <c r="Q94" s="14">
        <v>0</v>
      </c>
      <c r="R94" s="14">
        <v>0</v>
      </c>
      <c r="S94" s="14">
        <f>INDEX(装备数值!$X109:$AH109,VLOOKUP(装备数值填表!O94,装备数值填表!$AJ$6:$AK$16,2,FALSE))</f>
        <v>5000</v>
      </c>
      <c r="T94" s="14" t="s">
        <v>34</v>
      </c>
      <c r="U94" s="14">
        <f t="shared" si="8"/>
        <v>31</v>
      </c>
      <c r="V94" s="14">
        <v>0</v>
      </c>
      <c r="W94" s="14">
        <v>0</v>
      </c>
      <c r="X94" s="14">
        <f>INDEX(装备数值!$X109:$AH109,VLOOKUP(装备数值填表!T94,装备数值填表!$AJ$6:$AK$16,2,FALSE))</f>
        <v>250</v>
      </c>
      <c r="Y94" s="14" t="s">
        <v>36</v>
      </c>
      <c r="Z94" s="14">
        <f t="shared" si="9"/>
        <v>1</v>
      </c>
      <c r="AA94" s="14">
        <v>0</v>
      </c>
      <c r="AB94" s="14">
        <v>0</v>
      </c>
      <c r="AC94" s="14">
        <f>INDEX(装备数值!$X109:$AH109,VLOOKUP(装备数值填表!Y94,装备数值填表!$AJ$6:$AK$16,2,FALSE))</f>
        <v>250</v>
      </c>
    </row>
    <row r="95" spans="1:29" ht="16.5" x14ac:dyDescent="0.2">
      <c r="A95" s="14">
        <v>1112</v>
      </c>
      <c r="B95" s="14">
        <v>12</v>
      </c>
      <c r="C95" s="14">
        <v>2</v>
      </c>
      <c r="D95" s="14">
        <f>INDEX(属性规划!$V$5:$V$17,装备数值填表!B95)</f>
        <v>350</v>
      </c>
      <c r="E95" s="14" t="s">
        <v>30</v>
      </c>
      <c r="F95" s="14">
        <f t="shared" si="5"/>
        <v>1</v>
      </c>
      <c r="G95" s="14">
        <v>0</v>
      </c>
      <c r="H95" s="14">
        <v>0</v>
      </c>
      <c r="I95" s="14">
        <f>INDEX(装备数值!$I110:$M110,VLOOKUP(装备数值填表!E95,$AJ$6:$AK$10,2,FALSE))</f>
        <v>21</v>
      </c>
      <c r="J95" s="14" t="s">
        <v>31</v>
      </c>
      <c r="K95" s="14">
        <f t="shared" si="6"/>
        <v>1</v>
      </c>
      <c r="L95" s="14">
        <v>0</v>
      </c>
      <c r="M95" s="14">
        <v>0</v>
      </c>
      <c r="N95" s="14">
        <f>IF(ISBLANK(J95),"",INDEX(装备数值!$I110:$M110,VLOOKUP(装备数值填表!J95,$AJ$6:$AK$10,2,FALSE)))</f>
        <v>2100</v>
      </c>
      <c r="O95" s="14" t="s">
        <v>29</v>
      </c>
      <c r="P95" s="14">
        <f t="shared" si="7"/>
        <v>1</v>
      </c>
      <c r="Q95" s="14">
        <v>0</v>
      </c>
      <c r="R95" s="14">
        <v>0</v>
      </c>
      <c r="S95" s="14">
        <f>INDEX(装备数值!$X110:$AH110,VLOOKUP(装备数值填表!O95,装备数值填表!$AJ$6:$AK$16,2,FALSE))</f>
        <v>3750</v>
      </c>
      <c r="T95" s="14" t="s">
        <v>34</v>
      </c>
      <c r="U95" s="14">
        <f t="shared" si="8"/>
        <v>31</v>
      </c>
      <c r="V95" s="14">
        <v>0</v>
      </c>
      <c r="W95" s="14">
        <v>0</v>
      </c>
      <c r="X95" s="14">
        <f>INDEX(装备数值!$X110:$AH110,VLOOKUP(装备数值填表!T95,装备数值填表!$AJ$6:$AK$16,2,FALSE))</f>
        <v>250</v>
      </c>
      <c r="Y95" s="14" t="s">
        <v>37</v>
      </c>
      <c r="Z95" s="14">
        <f t="shared" si="9"/>
        <v>31</v>
      </c>
      <c r="AA95" s="14">
        <v>0</v>
      </c>
      <c r="AB95" s="14">
        <v>0</v>
      </c>
      <c r="AC95" s="14">
        <f>INDEX(装备数值!$X110:$AH110,VLOOKUP(装备数值填表!Y95,装备数值填表!$AJ$6:$AK$16,2,FALSE))</f>
        <v>250</v>
      </c>
    </row>
    <row r="96" spans="1:29" ht="16.5" x14ac:dyDescent="0.2">
      <c r="A96" s="14">
        <v>1113</v>
      </c>
      <c r="B96" s="14">
        <v>12</v>
      </c>
      <c r="C96" s="14">
        <v>3</v>
      </c>
      <c r="D96" s="14">
        <f>INDEX(属性规划!$V$5:$V$17,装备数值填表!B96)</f>
        <v>350</v>
      </c>
      <c r="E96" s="14" t="s">
        <v>282</v>
      </c>
      <c r="F96" s="14">
        <f t="shared" si="5"/>
        <v>1</v>
      </c>
      <c r="G96" s="14">
        <v>0</v>
      </c>
      <c r="H96" s="14">
        <v>0</v>
      </c>
      <c r="I96" s="14">
        <f>INDEX(装备数值!$I111:$M111,VLOOKUP(装备数值填表!E96,$AJ$6:$AK$10,2,FALSE))</f>
        <v>1260</v>
      </c>
      <c r="J96" s="14" t="s">
        <v>283</v>
      </c>
      <c r="K96" s="14">
        <f t="shared" si="6"/>
        <v>1</v>
      </c>
      <c r="L96" s="14">
        <v>0</v>
      </c>
      <c r="M96" s="14">
        <v>0</v>
      </c>
      <c r="N96" s="14">
        <f>IF(ISBLANK(J96),"",INDEX(装备数值!$I111:$M111,VLOOKUP(装备数值填表!J96,$AJ$6:$AK$10,2,FALSE)))</f>
        <v>25</v>
      </c>
      <c r="O96" s="14" t="s">
        <v>30</v>
      </c>
      <c r="P96" s="14">
        <f t="shared" si="7"/>
        <v>1</v>
      </c>
      <c r="Q96" s="14">
        <v>0</v>
      </c>
      <c r="R96" s="14">
        <v>0</v>
      </c>
      <c r="S96" s="14">
        <f>INDEX(装备数值!$X111:$AH111,VLOOKUP(装备数值填表!O96,装备数值填表!$AJ$6:$AK$16,2,FALSE))</f>
        <v>250</v>
      </c>
      <c r="T96" s="14" t="s">
        <v>34</v>
      </c>
      <c r="U96" s="14">
        <f t="shared" si="8"/>
        <v>31</v>
      </c>
      <c r="V96" s="14">
        <v>0</v>
      </c>
      <c r="W96" s="14">
        <v>0</v>
      </c>
      <c r="X96" s="14">
        <f>INDEX(装备数值!$X111:$AH111,VLOOKUP(装备数值填表!T96,装备数值填表!$AJ$6:$AK$16,2,FALSE))</f>
        <v>250</v>
      </c>
      <c r="Y96" s="14" t="s">
        <v>35</v>
      </c>
      <c r="Z96" s="14">
        <f t="shared" si="9"/>
        <v>1</v>
      </c>
      <c r="AA96" s="14">
        <v>0</v>
      </c>
      <c r="AB96" s="14">
        <v>0</v>
      </c>
      <c r="AC96" s="14">
        <f>INDEX(装备数值!$X111:$AH111,VLOOKUP(装备数值填表!Y96,装备数值填表!$AJ$6:$AK$16,2,FALSE))</f>
        <v>250</v>
      </c>
    </row>
    <row r="97" spans="1:29" ht="16.5" x14ac:dyDescent="0.2">
      <c r="A97" s="14">
        <v>1114</v>
      </c>
      <c r="B97" s="14">
        <v>12</v>
      </c>
      <c r="C97" s="14">
        <v>4</v>
      </c>
      <c r="D97" s="14">
        <f>INDEX(属性规划!$V$5:$V$17,装备数值填表!B97)</f>
        <v>350</v>
      </c>
      <c r="E97" s="14" t="s">
        <v>280</v>
      </c>
      <c r="F97" s="14">
        <f t="shared" si="5"/>
        <v>1</v>
      </c>
      <c r="G97" s="14">
        <v>0</v>
      </c>
      <c r="H97" s="14">
        <v>0</v>
      </c>
      <c r="I97" s="14">
        <f>INDEX(装备数值!$I112:$M112,VLOOKUP(装备数值填表!E97,$AJ$6:$AK$10,2,FALSE))</f>
        <v>1260</v>
      </c>
      <c r="J97" s="14" t="s">
        <v>282</v>
      </c>
      <c r="K97" s="14">
        <f t="shared" si="6"/>
        <v>1</v>
      </c>
      <c r="L97" s="14">
        <v>0</v>
      </c>
      <c r="M97" s="14">
        <v>0</v>
      </c>
      <c r="N97" s="14">
        <f>IF(ISBLANK(J97),"",INDEX(装备数值!$I112:$M112,VLOOKUP(装备数值填表!J97,$AJ$6:$AK$10,2,FALSE)))</f>
        <v>840</v>
      </c>
      <c r="O97" s="14" t="s">
        <v>32</v>
      </c>
      <c r="P97" s="14">
        <f t="shared" si="7"/>
        <v>1</v>
      </c>
      <c r="Q97" s="14">
        <v>0</v>
      </c>
      <c r="R97" s="14">
        <v>0</v>
      </c>
      <c r="S97" s="14">
        <f>INDEX(装备数值!$X112:$AH112,VLOOKUP(装备数值填表!O97,装备数值填表!$AJ$6:$AK$16,2,FALSE))</f>
        <v>100</v>
      </c>
      <c r="T97" s="14" t="s">
        <v>36</v>
      </c>
      <c r="U97" s="14">
        <f t="shared" si="8"/>
        <v>1</v>
      </c>
      <c r="V97" s="14">
        <v>0</v>
      </c>
      <c r="W97" s="14">
        <v>0</v>
      </c>
      <c r="X97" s="14">
        <f>INDEX(装备数值!$X112:$AH112,VLOOKUP(装备数值填表!T97,装备数值填表!$AJ$6:$AK$16,2,FALSE))</f>
        <v>250</v>
      </c>
      <c r="Y97" s="14" t="s">
        <v>37</v>
      </c>
      <c r="Z97" s="14">
        <f t="shared" si="9"/>
        <v>31</v>
      </c>
      <c r="AA97" s="14">
        <v>0</v>
      </c>
      <c r="AB97" s="14">
        <v>0</v>
      </c>
      <c r="AC97" s="14">
        <f>INDEX(装备数值!$X112:$AH112,VLOOKUP(装备数值填表!Y97,装备数值填表!$AJ$6:$AK$16,2,FALSE))</f>
        <v>250</v>
      </c>
    </row>
    <row r="98" spans="1:29" ht="16.5" x14ac:dyDescent="0.2">
      <c r="A98" s="14">
        <v>1115</v>
      </c>
      <c r="B98" s="14">
        <v>12</v>
      </c>
      <c r="C98" s="14">
        <v>5</v>
      </c>
      <c r="D98" s="14">
        <f>INDEX(属性规划!$V$5:$V$17,装备数值填表!B98)</f>
        <v>350</v>
      </c>
      <c r="E98" s="14" t="s">
        <v>280</v>
      </c>
      <c r="F98" s="14">
        <f t="shared" si="5"/>
        <v>1</v>
      </c>
      <c r="G98" s="14">
        <v>0</v>
      </c>
      <c r="H98" s="14">
        <v>0</v>
      </c>
      <c r="I98" s="14">
        <f>INDEX(装备数值!$I113:$M113,VLOOKUP(装备数值填表!E98,$AJ$6:$AK$10,2,FALSE))</f>
        <v>1260</v>
      </c>
      <c r="J98" s="14" t="s">
        <v>281</v>
      </c>
      <c r="K98" s="14">
        <f t="shared" si="6"/>
        <v>1</v>
      </c>
      <c r="L98" s="14">
        <v>0</v>
      </c>
      <c r="M98" s="14">
        <v>0</v>
      </c>
      <c r="N98" s="14">
        <f>IF(ISBLANK(J98),"",INDEX(装备数值!$I113:$M113,VLOOKUP(装备数值填表!J98,$AJ$6:$AK$10,2,FALSE)))</f>
        <v>42</v>
      </c>
      <c r="O98" s="14" t="s">
        <v>30</v>
      </c>
      <c r="P98" s="14">
        <f t="shared" si="7"/>
        <v>1</v>
      </c>
      <c r="Q98" s="14">
        <v>0</v>
      </c>
      <c r="R98" s="14">
        <v>0</v>
      </c>
      <c r="S98" s="14">
        <f>INDEX(装备数值!$X113:$AH113,VLOOKUP(装备数值填表!O98,装备数值填表!$AJ$6:$AK$16,2,FALSE))</f>
        <v>250</v>
      </c>
      <c r="T98" s="14" t="s">
        <v>36</v>
      </c>
      <c r="U98" s="14">
        <f t="shared" si="8"/>
        <v>1</v>
      </c>
      <c r="V98" s="14">
        <v>0</v>
      </c>
      <c r="W98" s="14">
        <v>0</v>
      </c>
      <c r="X98" s="14">
        <f>INDEX(装备数值!$X113:$AH113,VLOOKUP(装备数值填表!T98,装备数值填表!$AJ$6:$AK$16,2,FALSE))</f>
        <v>250</v>
      </c>
      <c r="Y98" s="14" t="s">
        <v>35</v>
      </c>
      <c r="Z98" s="14">
        <f t="shared" si="9"/>
        <v>1</v>
      </c>
      <c r="AA98" s="14">
        <v>0</v>
      </c>
      <c r="AB98" s="14">
        <v>0</v>
      </c>
      <c r="AC98" s="14">
        <f>INDEX(装备数值!$X113:$AH113,VLOOKUP(装备数值填表!Y98,装备数值填表!$AJ$6:$AK$16,2,FALSE))</f>
        <v>250</v>
      </c>
    </row>
    <row r="99" spans="1:29" ht="16.5" x14ac:dyDescent="0.2">
      <c r="A99" s="14">
        <v>1116</v>
      </c>
      <c r="B99" s="14">
        <v>12</v>
      </c>
      <c r="C99" s="14">
        <v>6</v>
      </c>
      <c r="D99" s="14">
        <f>INDEX(属性规划!$V$5:$V$17,装备数值填表!B99)</f>
        <v>350</v>
      </c>
      <c r="E99" s="14" t="s">
        <v>281</v>
      </c>
      <c r="F99" s="14">
        <f t="shared" si="5"/>
        <v>1</v>
      </c>
      <c r="G99" s="14">
        <v>0</v>
      </c>
      <c r="H99" s="14">
        <v>0</v>
      </c>
      <c r="I99" s="14">
        <f>INDEX(装备数值!$I114:$M114,VLOOKUP(装备数值填表!E99,$AJ$6:$AK$10,2,FALSE))</f>
        <v>63</v>
      </c>
      <c r="J99" s="14" t="s">
        <v>283</v>
      </c>
      <c r="K99" s="14">
        <f t="shared" si="6"/>
        <v>1</v>
      </c>
      <c r="L99" s="14">
        <v>0</v>
      </c>
      <c r="M99" s="14">
        <v>0</v>
      </c>
      <c r="N99" s="14">
        <f>IF(ISBLANK(J99),"",INDEX(装备数值!$I114:$M114,VLOOKUP(装备数值填表!J99,$AJ$6:$AK$10,2,FALSE)))</f>
        <v>25</v>
      </c>
      <c r="O99" s="14" t="s">
        <v>32</v>
      </c>
      <c r="P99" s="14">
        <f t="shared" si="7"/>
        <v>1</v>
      </c>
      <c r="Q99" s="14">
        <v>0</v>
      </c>
      <c r="R99" s="14">
        <v>0</v>
      </c>
      <c r="S99" s="14">
        <f>INDEX(装备数值!$X114:$AH114,VLOOKUP(装备数值填表!O99,装备数值填表!$AJ$6:$AK$16,2,FALSE))</f>
        <v>100</v>
      </c>
      <c r="T99" s="14" t="s">
        <v>37</v>
      </c>
      <c r="U99" s="14">
        <f t="shared" si="8"/>
        <v>31</v>
      </c>
      <c r="V99" s="14">
        <v>0</v>
      </c>
      <c r="W99" s="14">
        <v>0</v>
      </c>
      <c r="X99" s="14">
        <f>INDEX(装备数值!$X114:$AH114,VLOOKUP(装备数值填表!T99,装备数值填表!$AJ$6:$AK$16,2,FALSE))</f>
        <v>250</v>
      </c>
      <c r="Y99" s="14" t="s">
        <v>35</v>
      </c>
      <c r="Z99" s="14">
        <f t="shared" si="9"/>
        <v>1</v>
      </c>
      <c r="AA99" s="14">
        <v>0</v>
      </c>
      <c r="AB99" s="14">
        <v>0</v>
      </c>
      <c r="AC99" s="14">
        <f>INDEX(装备数值!$X114:$AH114,VLOOKUP(装备数值填表!Y99,装备数值填表!$AJ$6:$AK$16,2,FALSE))</f>
        <v>250</v>
      </c>
    </row>
    <row r="100" spans="1:29" ht="16.5" x14ac:dyDescent="0.2">
      <c r="A100" s="14">
        <v>1117</v>
      </c>
      <c r="B100" s="14">
        <v>12</v>
      </c>
      <c r="C100" s="14">
        <v>7</v>
      </c>
      <c r="D100" s="14">
        <f>INDEX(属性规划!$V$5:$V$17,装备数值填表!B100)</f>
        <v>350</v>
      </c>
      <c r="E100" s="14" t="s">
        <v>279</v>
      </c>
      <c r="F100" s="14">
        <f t="shared" si="5"/>
        <v>31</v>
      </c>
      <c r="G100" s="14">
        <v>0</v>
      </c>
      <c r="H100" s="14">
        <v>0</v>
      </c>
      <c r="I100" s="14">
        <f>INDEX(装备数值!$I115:$M115,VLOOKUP(装备数值填表!E100,$AJ$6:$AK$10,2,FALSE))</f>
        <v>105</v>
      </c>
      <c r="J100" s="14" t="s">
        <v>281</v>
      </c>
      <c r="K100" s="14">
        <f t="shared" si="6"/>
        <v>1</v>
      </c>
      <c r="L100" s="14">
        <v>0</v>
      </c>
      <c r="M100" s="14">
        <v>0</v>
      </c>
      <c r="N100" s="14">
        <f>IF(ISBLANK(J100),"",INDEX(装备数值!$I115:$M115,VLOOKUP(装备数值填表!J100,$AJ$6:$AK$10,2,FALSE)))</f>
        <v>84</v>
      </c>
      <c r="O100" s="14" t="s">
        <v>28</v>
      </c>
      <c r="P100" s="14">
        <f t="shared" si="7"/>
        <v>31</v>
      </c>
      <c r="Q100" s="14">
        <v>0</v>
      </c>
      <c r="R100" s="14">
        <v>0</v>
      </c>
      <c r="S100" s="14">
        <f>INDEX(装备数值!$X115:$AH115,VLOOKUP(装备数值填表!O100,装备数值填表!$AJ$6:$AK$16,2,FALSE))</f>
        <v>500</v>
      </c>
      <c r="T100" s="14" t="s">
        <v>29</v>
      </c>
      <c r="U100" s="14">
        <f t="shared" si="8"/>
        <v>1</v>
      </c>
      <c r="V100" s="14">
        <v>0</v>
      </c>
      <c r="W100" s="14">
        <v>0</v>
      </c>
      <c r="X100" s="14">
        <f>INDEX(装备数值!$X115:$AH115,VLOOKUP(装备数值填表!T100,装备数值填表!$AJ$6:$AK$16,2,FALSE))</f>
        <v>3750</v>
      </c>
      <c r="Y100" s="14" t="s">
        <v>292</v>
      </c>
      <c r="Z100" s="14">
        <f t="shared" si="9"/>
        <v>1</v>
      </c>
      <c r="AA100" s="14">
        <v>0</v>
      </c>
      <c r="AB100" s="14">
        <v>0</v>
      </c>
      <c r="AC100" s="14">
        <f>INDEX(装备数值!$X115:$AH115,VLOOKUP(装备数值填表!Y100,装备数值填表!$AJ$6:$AK$16,2,FALSE))</f>
        <v>2</v>
      </c>
    </row>
    <row r="101" spans="1:29" ht="16.5" x14ac:dyDescent="0.2">
      <c r="A101" s="14">
        <v>1118</v>
      </c>
      <c r="B101" s="14">
        <v>12</v>
      </c>
      <c r="C101" s="14">
        <v>8</v>
      </c>
      <c r="D101" s="14">
        <f>INDEX(属性规划!$V$5:$V$17,装备数值填表!B101)</f>
        <v>350</v>
      </c>
      <c r="E101" s="14" t="s">
        <v>279</v>
      </c>
      <c r="F101" s="14">
        <f t="shared" si="5"/>
        <v>31</v>
      </c>
      <c r="G101" s="14">
        <v>0</v>
      </c>
      <c r="H101" s="14">
        <v>0</v>
      </c>
      <c r="I101" s="14">
        <f>INDEX(装备数值!$I116:$M116,VLOOKUP(装备数值填表!E101,$AJ$6:$AK$10,2,FALSE))</f>
        <v>105</v>
      </c>
      <c r="J101" s="14" t="s">
        <v>283</v>
      </c>
      <c r="K101" s="14">
        <f t="shared" si="6"/>
        <v>1</v>
      </c>
      <c r="L101" s="14">
        <v>0</v>
      </c>
      <c r="M101" s="14">
        <v>0</v>
      </c>
      <c r="N101" s="14">
        <f>IF(ISBLANK(J101),"",INDEX(装备数值!$I116:$M116,VLOOKUP(装备数值填表!J101,$AJ$6:$AK$10,2,FALSE)))</f>
        <v>33</v>
      </c>
      <c r="O101" s="14" t="s">
        <v>28</v>
      </c>
      <c r="P101" s="14">
        <f t="shared" si="7"/>
        <v>31</v>
      </c>
      <c r="Q101" s="14">
        <v>0</v>
      </c>
      <c r="R101" s="14">
        <v>0</v>
      </c>
      <c r="S101" s="14">
        <f>INDEX(装备数值!$X116:$AH116,VLOOKUP(装备数值填表!O101,装备数值填表!$AJ$6:$AK$16,2,FALSE))</f>
        <v>500</v>
      </c>
      <c r="T101" s="14" t="s">
        <v>31</v>
      </c>
      <c r="U101" s="14">
        <f t="shared" si="8"/>
        <v>1</v>
      </c>
      <c r="V101" s="14">
        <v>0</v>
      </c>
      <c r="W101" s="14">
        <v>0</v>
      </c>
      <c r="X101" s="14">
        <f>INDEX(装备数值!$X116:$AH116,VLOOKUP(装备数值填表!T101,装备数值填表!$AJ$6:$AK$16,2,FALSE))</f>
        <v>5000</v>
      </c>
      <c r="Y101" s="14" t="s">
        <v>33</v>
      </c>
      <c r="Z101" s="14">
        <f t="shared" si="9"/>
        <v>1</v>
      </c>
      <c r="AA101" s="14">
        <v>0</v>
      </c>
      <c r="AB101" s="14">
        <v>0</v>
      </c>
      <c r="AC101" s="14">
        <f>INDEX(装备数值!$X116:$AH116,VLOOKUP(装备数值填表!Y101,装备数值填表!$AJ$6:$AK$16,2,FALSE))</f>
        <v>2</v>
      </c>
    </row>
    <row r="102" spans="1:29" ht="16.5" x14ac:dyDescent="0.2">
      <c r="A102" s="14">
        <v>1121</v>
      </c>
      <c r="B102" s="14">
        <v>13</v>
      </c>
      <c r="C102" s="14">
        <v>1</v>
      </c>
      <c r="D102" s="14">
        <f>INDEX(属性规划!$V$5:$V$17,装备数值填表!B102)</f>
        <v>400</v>
      </c>
      <c r="E102" s="14" t="s">
        <v>279</v>
      </c>
      <c r="F102" s="14">
        <f t="shared" ref="F102:F109" si="10">IF(OR(E102="atk",E102="crit",E102="dash",E102="dmgInc"),31,1)</f>
        <v>31</v>
      </c>
      <c r="G102" s="14">
        <v>0</v>
      </c>
      <c r="H102" s="14">
        <v>0</v>
      </c>
      <c r="I102" s="14">
        <f>INDEX(装备数值!$I117:$M117,VLOOKUP(装备数值填表!E102,$AJ$6:$AK$10,2,FALSE))</f>
        <v>250</v>
      </c>
      <c r="J102" s="14" t="s">
        <v>29</v>
      </c>
      <c r="K102" s="14">
        <f t="shared" ref="K102:K109" si="11">IF(OR(J102="atk",J102="crit",J102="dash",J102="dmgInc"),31,1)</f>
        <v>1</v>
      </c>
      <c r="L102" s="14">
        <v>0</v>
      </c>
      <c r="M102" s="14">
        <v>0</v>
      </c>
      <c r="N102" s="14">
        <f>IF(ISBLANK(J102),"",INDEX(装备数值!$I117:$M117,VLOOKUP(装备数值填表!J102,$AJ$6:$AK$10,2,FALSE)))</f>
        <v>750</v>
      </c>
      <c r="O102" s="14" t="s">
        <v>31</v>
      </c>
      <c r="P102" s="14">
        <f t="shared" ref="P102:P109" si="12">IF(OR(O102="atk",O102="crit",O102="dash",O102="dmgInc"),31,1)</f>
        <v>1</v>
      </c>
      <c r="Q102" s="14">
        <v>0</v>
      </c>
      <c r="R102" s="14">
        <v>0</v>
      </c>
      <c r="S102" s="14">
        <f>INDEX(装备数值!$X117:$AH117,VLOOKUP(装备数值填表!O102,装备数值填表!$AJ$6:$AK$16,2,FALSE))</f>
        <v>6000</v>
      </c>
      <c r="T102" s="14" t="s">
        <v>34</v>
      </c>
      <c r="U102" s="14">
        <f t="shared" ref="U102:U109" si="13">IF(OR(T102="atk",T102="crit",T102="dash",T102="dmgInc"),31,1)</f>
        <v>31</v>
      </c>
      <c r="V102" s="14">
        <v>0</v>
      </c>
      <c r="W102" s="14">
        <v>0</v>
      </c>
      <c r="X102" s="14">
        <f>INDEX(装备数值!$X117:$AH117,VLOOKUP(装备数值填表!T102,装备数值填表!$AJ$6:$AK$16,2,FALSE))</f>
        <v>300</v>
      </c>
      <c r="Y102" s="14" t="s">
        <v>36</v>
      </c>
      <c r="Z102" s="14">
        <f t="shared" ref="Z102:Z109" si="14">IF(OR(Y102="atk",Y102="crit",Y102="dash",Y102="dmgInc"),31,1)</f>
        <v>1</v>
      </c>
      <c r="AA102" s="14">
        <v>0</v>
      </c>
      <c r="AB102" s="14">
        <v>0</v>
      </c>
      <c r="AC102" s="14">
        <f>INDEX(装备数值!$X117:$AH117,VLOOKUP(装备数值填表!Y102,装备数值填表!$AJ$6:$AK$16,2,FALSE))</f>
        <v>300</v>
      </c>
    </row>
    <row r="103" spans="1:29" ht="16.5" x14ac:dyDescent="0.2">
      <c r="A103" s="14">
        <v>1122</v>
      </c>
      <c r="B103" s="14">
        <v>13</v>
      </c>
      <c r="C103" s="14">
        <v>2</v>
      </c>
      <c r="D103" s="14">
        <f>INDEX(属性规划!$V$5:$V$17,装备数值填表!B103)</f>
        <v>400</v>
      </c>
      <c r="E103" s="14" t="s">
        <v>30</v>
      </c>
      <c r="F103" s="14">
        <f t="shared" si="10"/>
        <v>1</v>
      </c>
      <c r="G103" s="14">
        <v>0</v>
      </c>
      <c r="H103" s="14">
        <v>0</v>
      </c>
      <c r="I103" s="14">
        <f>INDEX(装备数值!$I118:$M118,VLOOKUP(装备数值填表!E103,$AJ$6:$AK$10,2,FALSE))</f>
        <v>25</v>
      </c>
      <c r="J103" s="14" t="s">
        <v>31</v>
      </c>
      <c r="K103" s="14">
        <f t="shared" si="11"/>
        <v>1</v>
      </c>
      <c r="L103" s="14">
        <v>0</v>
      </c>
      <c r="M103" s="14">
        <v>0</v>
      </c>
      <c r="N103" s="14">
        <f>IF(ISBLANK(J103),"",INDEX(装备数值!$I118:$M118,VLOOKUP(装备数值填表!J103,$AJ$6:$AK$10,2,FALSE)))</f>
        <v>2500</v>
      </c>
      <c r="O103" s="14" t="s">
        <v>29</v>
      </c>
      <c r="P103" s="14">
        <f t="shared" si="12"/>
        <v>1</v>
      </c>
      <c r="Q103" s="14">
        <v>0</v>
      </c>
      <c r="R103" s="14">
        <v>0</v>
      </c>
      <c r="S103" s="14">
        <f>INDEX(装备数值!$X118:$AH118,VLOOKUP(装备数值填表!O103,装备数值填表!$AJ$6:$AK$16,2,FALSE))</f>
        <v>4500</v>
      </c>
      <c r="T103" s="14" t="s">
        <v>34</v>
      </c>
      <c r="U103" s="14">
        <f t="shared" si="13"/>
        <v>31</v>
      </c>
      <c r="V103" s="14">
        <v>0</v>
      </c>
      <c r="W103" s="14">
        <v>0</v>
      </c>
      <c r="X103" s="14">
        <f>INDEX(装备数值!$X118:$AH118,VLOOKUP(装备数值填表!T103,装备数值填表!$AJ$6:$AK$16,2,FALSE))</f>
        <v>300</v>
      </c>
      <c r="Y103" s="14" t="s">
        <v>37</v>
      </c>
      <c r="Z103" s="14">
        <f t="shared" si="14"/>
        <v>31</v>
      </c>
      <c r="AA103" s="14">
        <v>0</v>
      </c>
      <c r="AB103" s="14">
        <v>0</v>
      </c>
      <c r="AC103" s="14">
        <f>INDEX(装备数值!$X118:$AH118,VLOOKUP(装备数值填表!Y103,装备数值填表!$AJ$6:$AK$16,2,FALSE))</f>
        <v>300</v>
      </c>
    </row>
    <row r="104" spans="1:29" ht="16.5" x14ac:dyDescent="0.2">
      <c r="A104" s="14">
        <v>1123</v>
      </c>
      <c r="B104" s="14">
        <v>13</v>
      </c>
      <c r="C104" s="14">
        <v>3</v>
      </c>
      <c r="D104" s="14">
        <f>INDEX(属性规划!$V$5:$V$17,装备数值填表!B104)</f>
        <v>400</v>
      </c>
      <c r="E104" s="14" t="s">
        <v>282</v>
      </c>
      <c r="F104" s="14">
        <f t="shared" si="10"/>
        <v>1</v>
      </c>
      <c r="G104" s="14">
        <v>0</v>
      </c>
      <c r="H104" s="14">
        <v>0</v>
      </c>
      <c r="I104" s="14">
        <f>INDEX(装备数值!$I119:$M119,VLOOKUP(装备数值填表!E104,$AJ$6:$AK$10,2,FALSE))</f>
        <v>1500</v>
      </c>
      <c r="J104" s="14" t="s">
        <v>283</v>
      </c>
      <c r="K104" s="14">
        <f t="shared" si="11"/>
        <v>1</v>
      </c>
      <c r="L104" s="14">
        <v>0</v>
      </c>
      <c r="M104" s="14">
        <v>0</v>
      </c>
      <c r="N104" s="14">
        <f>IF(ISBLANK(J104),"",INDEX(装备数值!$I119:$M119,VLOOKUP(装备数值填表!J104,$AJ$6:$AK$10,2,FALSE)))</f>
        <v>30</v>
      </c>
      <c r="O104" s="14" t="s">
        <v>30</v>
      </c>
      <c r="P104" s="14">
        <f t="shared" si="12"/>
        <v>1</v>
      </c>
      <c r="Q104" s="14">
        <v>0</v>
      </c>
      <c r="R104" s="14">
        <v>0</v>
      </c>
      <c r="S104" s="14">
        <f>INDEX(装备数值!$X119:$AH119,VLOOKUP(装备数值填表!O104,装备数值填表!$AJ$6:$AK$16,2,FALSE))</f>
        <v>300</v>
      </c>
      <c r="T104" s="14" t="s">
        <v>34</v>
      </c>
      <c r="U104" s="14">
        <f t="shared" si="13"/>
        <v>31</v>
      </c>
      <c r="V104" s="14">
        <v>0</v>
      </c>
      <c r="W104" s="14">
        <v>0</v>
      </c>
      <c r="X104" s="14">
        <f>INDEX(装备数值!$X119:$AH119,VLOOKUP(装备数值填表!T104,装备数值填表!$AJ$6:$AK$16,2,FALSE))</f>
        <v>300</v>
      </c>
      <c r="Y104" s="14" t="s">
        <v>35</v>
      </c>
      <c r="Z104" s="14">
        <f t="shared" si="14"/>
        <v>1</v>
      </c>
      <c r="AA104" s="14">
        <v>0</v>
      </c>
      <c r="AB104" s="14">
        <v>0</v>
      </c>
      <c r="AC104" s="14">
        <f>INDEX(装备数值!$X119:$AH119,VLOOKUP(装备数值填表!Y104,装备数值填表!$AJ$6:$AK$16,2,FALSE))</f>
        <v>300</v>
      </c>
    </row>
    <row r="105" spans="1:29" ht="16.5" x14ac:dyDescent="0.2">
      <c r="A105" s="14">
        <v>1124</v>
      </c>
      <c r="B105" s="14">
        <v>13</v>
      </c>
      <c r="C105" s="14">
        <v>4</v>
      </c>
      <c r="D105" s="14">
        <f>INDEX(属性规划!$V$5:$V$17,装备数值填表!B105)</f>
        <v>400</v>
      </c>
      <c r="E105" s="14" t="s">
        <v>280</v>
      </c>
      <c r="F105" s="14">
        <f t="shared" si="10"/>
        <v>1</v>
      </c>
      <c r="G105" s="14">
        <v>0</v>
      </c>
      <c r="H105" s="14">
        <v>0</v>
      </c>
      <c r="I105" s="14">
        <f>INDEX(装备数值!$I120:$M120,VLOOKUP(装备数值填表!E105,$AJ$6:$AK$10,2,FALSE))</f>
        <v>1500</v>
      </c>
      <c r="J105" s="14" t="s">
        <v>282</v>
      </c>
      <c r="K105" s="14">
        <f t="shared" si="11"/>
        <v>1</v>
      </c>
      <c r="L105" s="14">
        <v>0</v>
      </c>
      <c r="M105" s="14">
        <v>0</v>
      </c>
      <c r="N105" s="14">
        <f>IF(ISBLANK(J105),"",INDEX(装备数值!$I120:$M120,VLOOKUP(装备数值填表!J105,$AJ$6:$AK$10,2,FALSE)))</f>
        <v>1000</v>
      </c>
      <c r="O105" s="14" t="s">
        <v>32</v>
      </c>
      <c r="P105" s="14">
        <f t="shared" si="12"/>
        <v>1</v>
      </c>
      <c r="Q105" s="14">
        <v>0</v>
      </c>
      <c r="R105" s="14">
        <v>0</v>
      </c>
      <c r="S105" s="14">
        <f>INDEX(装备数值!$X120:$AH120,VLOOKUP(装备数值填表!O105,装备数值填表!$AJ$6:$AK$16,2,FALSE))</f>
        <v>120</v>
      </c>
      <c r="T105" s="14" t="s">
        <v>36</v>
      </c>
      <c r="U105" s="14">
        <f t="shared" si="13"/>
        <v>1</v>
      </c>
      <c r="V105" s="14">
        <v>0</v>
      </c>
      <c r="W105" s="14">
        <v>0</v>
      </c>
      <c r="X105" s="14">
        <f>INDEX(装备数值!$X120:$AH120,VLOOKUP(装备数值填表!T105,装备数值填表!$AJ$6:$AK$16,2,FALSE))</f>
        <v>300</v>
      </c>
      <c r="Y105" s="14" t="s">
        <v>37</v>
      </c>
      <c r="Z105" s="14">
        <f t="shared" si="14"/>
        <v>31</v>
      </c>
      <c r="AA105" s="14">
        <v>0</v>
      </c>
      <c r="AB105" s="14">
        <v>0</v>
      </c>
      <c r="AC105" s="14">
        <f>INDEX(装备数值!$X120:$AH120,VLOOKUP(装备数值填表!Y105,装备数值填表!$AJ$6:$AK$16,2,FALSE))</f>
        <v>300</v>
      </c>
    </row>
    <row r="106" spans="1:29" ht="16.5" x14ac:dyDescent="0.2">
      <c r="A106" s="14">
        <v>1125</v>
      </c>
      <c r="B106" s="14">
        <v>13</v>
      </c>
      <c r="C106" s="14">
        <v>5</v>
      </c>
      <c r="D106" s="14">
        <f>INDEX(属性规划!$V$5:$V$17,装备数值填表!B106)</f>
        <v>400</v>
      </c>
      <c r="E106" s="14" t="s">
        <v>280</v>
      </c>
      <c r="F106" s="14">
        <f t="shared" si="10"/>
        <v>1</v>
      </c>
      <c r="G106" s="14">
        <v>0</v>
      </c>
      <c r="H106" s="14">
        <v>0</v>
      </c>
      <c r="I106" s="14">
        <f>INDEX(装备数值!$I121:$M121,VLOOKUP(装备数值填表!E106,$AJ$6:$AK$10,2,FALSE))</f>
        <v>1500</v>
      </c>
      <c r="J106" s="14" t="s">
        <v>281</v>
      </c>
      <c r="K106" s="14">
        <f t="shared" si="11"/>
        <v>1</v>
      </c>
      <c r="L106" s="14">
        <v>0</v>
      </c>
      <c r="M106" s="14">
        <v>0</v>
      </c>
      <c r="N106" s="14">
        <f>IF(ISBLANK(J106),"",INDEX(装备数值!$I121:$M121,VLOOKUP(装备数值填表!J106,$AJ$6:$AK$10,2,FALSE)))</f>
        <v>50</v>
      </c>
      <c r="O106" s="14" t="s">
        <v>30</v>
      </c>
      <c r="P106" s="14">
        <f t="shared" si="12"/>
        <v>1</v>
      </c>
      <c r="Q106" s="14">
        <v>0</v>
      </c>
      <c r="R106" s="14">
        <v>0</v>
      </c>
      <c r="S106" s="14">
        <f>INDEX(装备数值!$X121:$AH121,VLOOKUP(装备数值填表!O106,装备数值填表!$AJ$6:$AK$16,2,FALSE))</f>
        <v>300</v>
      </c>
      <c r="T106" s="14" t="s">
        <v>36</v>
      </c>
      <c r="U106" s="14">
        <f t="shared" si="13"/>
        <v>1</v>
      </c>
      <c r="V106" s="14">
        <v>0</v>
      </c>
      <c r="W106" s="14">
        <v>0</v>
      </c>
      <c r="X106" s="14">
        <f>INDEX(装备数值!$X121:$AH121,VLOOKUP(装备数值填表!T106,装备数值填表!$AJ$6:$AK$16,2,FALSE))</f>
        <v>300</v>
      </c>
      <c r="Y106" s="14" t="s">
        <v>35</v>
      </c>
      <c r="Z106" s="14">
        <f t="shared" si="14"/>
        <v>1</v>
      </c>
      <c r="AA106" s="14">
        <v>0</v>
      </c>
      <c r="AB106" s="14">
        <v>0</v>
      </c>
      <c r="AC106" s="14">
        <f>INDEX(装备数值!$X121:$AH121,VLOOKUP(装备数值填表!Y106,装备数值填表!$AJ$6:$AK$16,2,FALSE))</f>
        <v>300</v>
      </c>
    </row>
    <row r="107" spans="1:29" ht="16.5" x14ac:dyDescent="0.2">
      <c r="A107" s="14">
        <v>1126</v>
      </c>
      <c r="B107" s="14">
        <v>13</v>
      </c>
      <c r="C107" s="14">
        <v>6</v>
      </c>
      <c r="D107" s="14">
        <f>INDEX(属性规划!$V$5:$V$17,装备数值填表!B107)</f>
        <v>400</v>
      </c>
      <c r="E107" s="14" t="s">
        <v>281</v>
      </c>
      <c r="F107" s="14">
        <f t="shared" si="10"/>
        <v>1</v>
      </c>
      <c r="G107" s="14">
        <v>0</v>
      </c>
      <c r="H107" s="14">
        <v>0</v>
      </c>
      <c r="I107" s="14">
        <f>INDEX(装备数值!$I122:$M122,VLOOKUP(装备数值填表!E107,$AJ$6:$AK$10,2,FALSE))</f>
        <v>75</v>
      </c>
      <c r="J107" s="14" t="s">
        <v>283</v>
      </c>
      <c r="K107" s="14">
        <f t="shared" si="11"/>
        <v>1</v>
      </c>
      <c r="L107" s="14">
        <v>0</v>
      </c>
      <c r="M107" s="14">
        <v>0</v>
      </c>
      <c r="N107" s="14">
        <f>IF(ISBLANK(J107),"",INDEX(装备数值!$I122:$M122,VLOOKUP(装备数值填表!J107,$AJ$6:$AK$10,2,FALSE)))</f>
        <v>30</v>
      </c>
      <c r="O107" s="14" t="s">
        <v>32</v>
      </c>
      <c r="P107" s="14">
        <f t="shared" si="12"/>
        <v>1</v>
      </c>
      <c r="Q107" s="14">
        <v>0</v>
      </c>
      <c r="R107" s="14">
        <v>0</v>
      </c>
      <c r="S107" s="14">
        <f>INDEX(装备数值!$X122:$AH122,VLOOKUP(装备数值填表!O107,装备数值填表!$AJ$6:$AK$16,2,FALSE))</f>
        <v>120</v>
      </c>
      <c r="T107" s="14" t="s">
        <v>37</v>
      </c>
      <c r="U107" s="14">
        <f t="shared" si="13"/>
        <v>31</v>
      </c>
      <c r="V107" s="14">
        <v>0</v>
      </c>
      <c r="W107" s="14">
        <v>0</v>
      </c>
      <c r="X107" s="14">
        <f>INDEX(装备数值!$X122:$AH122,VLOOKUP(装备数值填表!T107,装备数值填表!$AJ$6:$AK$16,2,FALSE))</f>
        <v>300</v>
      </c>
      <c r="Y107" s="14" t="s">
        <v>35</v>
      </c>
      <c r="Z107" s="14">
        <f t="shared" si="14"/>
        <v>1</v>
      </c>
      <c r="AA107" s="14">
        <v>0</v>
      </c>
      <c r="AB107" s="14">
        <v>0</v>
      </c>
      <c r="AC107" s="14">
        <f>INDEX(装备数值!$X122:$AH122,VLOOKUP(装备数值填表!Y107,装备数值填表!$AJ$6:$AK$16,2,FALSE))</f>
        <v>300</v>
      </c>
    </row>
    <row r="108" spans="1:29" ht="16.5" x14ac:dyDescent="0.2">
      <c r="A108" s="14">
        <v>1127</v>
      </c>
      <c r="B108" s="14">
        <v>13</v>
      </c>
      <c r="C108" s="14">
        <v>7</v>
      </c>
      <c r="D108" s="14">
        <f>INDEX(属性规划!$V$5:$V$17,装备数值填表!B108)</f>
        <v>400</v>
      </c>
      <c r="E108" s="14" t="s">
        <v>279</v>
      </c>
      <c r="F108" s="14">
        <f t="shared" si="10"/>
        <v>31</v>
      </c>
      <c r="G108" s="14">
        <v>0</v>
      </c>
      <c r="H108" s="14">
        <v>0</v>
      </c>
      <c r="I108" s="14">
        <f>INDEX(装备数值!$I123:$M123,VLOOKUP(装备数值填表!E108,$AJ$6:$AK$10,2,FALSE))</f>
        <v>125</v>
      </c>
      <c r="J108" s="14" t="s">
        <v>281</v>
      </c>
      <c r="K108" s="14">
        <f t="shared" si="11"/>
        <v>1</v>
      </c>
      <c r="L108" s="14">
        <v>0</v>
      </c>
      <c r="M108" s="14">
        <v>0</v>
      </c>
      <c r="N108" s="14">
        <f>IF(ISBLANK(J108),"",INDEX(装备数值!$I123:$M123,VLOOKUP(装备数值填表!J108,$AJ$6:$AK$10,2,FALSE)))</f>
        <v>100</v>
      </c>
      <c r="O108" s="14" t="s">
        <v>28</v>
      </c>
      <c r="P108" s="14">
        <f t="shared" si="12"/>
        <v>31</v>
      </c>
      <c r="Q108" s="14">
        <v>0</v>
      </c>
      <c r="R108" s="14">
        <v>0</v>
      </c>
      <c r="S108" s="14">
        <f>INDEX(装备数值!$X123:$AH123,VLOOKUP(装备数值填表!O108,装备数值填表!$AJ$6:$AK$16,2,FALSE))</f>
        <v>600</v>
      </c>
      <c r="T108" s="14" t="s">
        <v>29</v>
      </c>
      <c r="U108" s="14">
        <f t="shared" si="13"/>
        <v>1</v>
      </c>
      <c r="V108" s="14">
        <v>0</v>
      </c>
      <c r="W108" s="14">
        <v>0</v>
      </c>
      <c r="X108" s="14">
        <f>INDEX(装备数值!$X123:$AH123,VLOOKUP(装备数值填表!T108,装备数值填表!$AJ$6:$AK$16,2,FALSE))</f>
        <v>4500</v>
      </c>
      <c r="Y108" s="14" t="s">
        <v>292</v>
      </c>
      <c r="Z108" s="14">
        <f t="shared" si="14"/>
        <v>1</v>
      </c>
      <c r="AA108" s="14">
        <v>0</v>
      </c>
      <c r="AB108" s="14">
        <v>0</v>
      </c>
      <c r="AC108" s="14">
        <f>INDEX(装备数值!$X123:$AH123,VLOOKUP(装备数值填表!Y108,装备数值填表!$AJ$6:$AK$16,2,FALSE))</f>
        <v>3</v>
      </c>
    </row>
    <row r="109" spans="1:29" ht="16.5" x14ac:dyDescent="0.2">
      <c r="A109" s="14">
        <v>1128</v>
      </c>
      <c r="B109" s="14">
        <v>13</v>
      </c>
      <c r="C109" s="14">
        <v>8</v>
      </c>
      <c r="D109" s="14">
        <f>INDEX(属性规划!$V$5:$V$17,装备数值填表!B109)</f>
        <v>400</v>
      </c>
      <c r="E109" s="14" t="s">
        <v>279</v>
      </c>
      <c r="F109" s="14">
        <f t="shared" si="10"/>
        <v>31</v>
      </c>
      <c r="G109" s="14">
        <v>0</v>
      </c>
      <c r="H109" s="14">
        <v>0</v>
      </c>
      <c r="I109" s="14">
        <f>INDEX(装备数值!$I124:$M124,VLOOKUP(装备数值填表!E109,$AJ$6:$AK$10,2,FALSE))</f>
        <v>125</v>
      </c>
      <c r="J109" s="14" t="s">
        <v>283</v>
      </c>
      <c r="K109" s="14">
        <f t="shared" si="11"/>
        <v>1</v>
      </c>
      <c r="L109" s="14">
        <v>0</v>
      </c>
      <c r="M109" s="14">
        <v>0</v>
      </c>
      <c r="N109" s="14">
        <f>IF(ISBLANK(J109),"",INDEX(装备数值!$I124:$M124,VLOOKUP(装备数值填表!J109,$AJ$6:$AK$10,2,FALSE)))</f>
        <v>40</v>
      </c>
      <c r="O109" s="14" t="s">
        <v>28</v>
      </c>
      <c r="P109" s="14">
        <f t="shared" si="12"/>
        <v>31</v>
      </c>
      <c r="Q109" s="14">
        <v>0</v>
      </c>
      <c r="R109" s="14">
        <v>0</v>
      </c>
      <c r="S109" s="14">
        <f>INDEX(装备数值!$X124:$AH124,VLOOKUP(装备数值填表!O109,装备数值填表!$AJ$6:$AK$16,2,FALSE))</f>
        <v>600</v>
      </c>
      <c r="T109" s="14" t="s">
        <v>31</v>
      </c>
      <c r="U109" s="14">
        <f t="shared" si="13"/>
        <v>1</v>
      </c>
      <c r="V109" s="14">
        <v>0</v>
      </c>
      <c r="W109" s="14">
        <v>0</v>
      </c>
      <c r="X109" s="14">
        <f>INDEX(装备数值!$X124:$AH124,VLOOKUP(装备数值填表!T109,装备数值填表!$AJ$6:$AK$16,2,FALSE))</f>
        <v>6000</v>
      </c>
      <c r="Y109" s="14" t="s">
        <v>33</v>
      </c>
      <c r="Z109" s="14">
        <f t="shared" si="14"/>
        <v>1</v>
      </c>
      <c r="AA109" s="14">
        <v>0</v>
      </c>
      <c r="AB109" s="14">
        <v>0</v>
      </c>
      <c r="AC109" s="14">
        <f>INDEX(装备数值!$X124:$AH124,VLOOKUP(装备数值填表!Y109,装备数值填表!$AJ$6:$AK$16,2,FALSE))</f>
        <v>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600B-C02B-4372-A5BD-2E3A46E12065}">
  <dimension ref="A2:AN98"/>
  <sheetViews>
    <sheetView topLeftCell="A4" workbookViewId="0">
      <selection activeCell="O13" sqref="O13"/>
    </sheetView>
  </sheetViews>
  <sheetFormatPr defaultRowHeight="14.25" x14ac:dyDescent="0.2"/>
  <cols>
    <col min="1" max="21" width="12.625" customWidth="1"/>
    <col min="22" max="32" width="15.625" customWidth="1"/>
    <col min="33" max="37" width="12.625" customWidth="1"/>
  </cols>
  <sheetData>
    <row r="2" spans="1:33" ht="16.5" x14ac:dyDescent="0.2">
      <c r="A2" s="38" t="s">
        <v>1084</v>
      </c>
      <c r="B2" s="14">
        <v>10</v>
      </c>
    </row>
    <row r="4" spans="1:33" ht="20.25" x14ac:dyDescent="0.2">
      <c r="A4" s="62" t="s">
        <v>1083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</row>
    <row r="5" spans="1:33" ht="20.25" x14ac:dyDescent="0.2">
      <c r="A5" s="62" t="s">
        <v>1082</v>
      </c>
      <c r="B5" s="62"/>
      <c r="C5" s="62"/>
      <c r="D5" s="62"/>
      <c r="E5" s="62"/>
      <c r="F5" s="62" t="s">
        <v>1081</v>
      </c>
      <c r="G5" s="62"/>
      <c r="H5" s="62"/>
      <c r="I5" s="62"/>
      <c r="J5" s="62"/>
      <c r="K5" s="62" t="s">
        <v>1080</v>
      </c>
      <c r="L5" s="62"/>
      <c r="M5" s="62"/>
      <c r="N5" s="62"/>
      <c r="O5" s="62"/>
      <c r="P5" s="62" t="s">
        <v>1079</v>
      </c>
      <c r="Q5" s="62"/>
      <c r="R5" s="62"/>
      <c r="S5" s="62"/>
      <c r="T5" s="62"/>
      <c r="U5" s="62" t="s">
        <v>1078</v>
      </c>
      <c r="V5" s="62"/>
      <c r="W5" s="62"/>
      <c r="X5" s="62"/>
      <c r="Y5" s="62"/>
      <c r="Z5" s="62" t="s">
        <v>1077</v>
      </c>
      <c r="AA5" s="62"/>
      <c r="AB5" s="62"/>
      <c r="AC5" s="62"/>
      <c r="AD5" s="62"/>
      <c r="AE5" s="19"/>
    </row>
    <row r="6" spans="1:33" ht="17.25" x14ac:dyDescent="0.2">
      <c r="A6" s="13" t="s">
        <v>1076</v>
      </c>
      <c r="B6" s="13" t="s">
        <v>1075</v>
      </c>
      <c r="C6" s="13" t="s">
        <v>1074</v>
      </c>
      <c r="D6" s="13" t="s">
        <v>594</v>
      </c>
      <c r="E6" s="13" t="s">
        <v>1073</v>
      </c>
      <c r="F6" s="13" t="s">
        <v>279</v>
      </c>
      <c r="G6" s="13" t="s">
        <v>280</v>
      </c>
      <c r="H6" s="13" t="s">
        <v>281</v>
      </c>
      <c r="I6" s="13" t="s">
        <v>282</v>
      </c>
      <c r="J6" s="13" t="s">
        <v>283</v>
      </c>
      <c r="K6" s="13" t="s">
        <v>279</v>
      </c>
      <c r="L6" s="13" t="s">
        <v>280</v>
      </c>
      <c r="M6" s="13" t="s">
        <v>281</v>
      </c>
      <c r="N6" s="13" t="s">
        <v>282</v>
      </c>
      <c r="O6" s="13" t="s">
        <v>283</v>
      </c>
      <c r="P6" s="13" t="s">
        <v>279</v>
      </c>
      <c r="Q6" s="13" t="s">
        <v>280</v>
      </c>
      <c r="R6" s="13" t="s">
        <v>281</v>
      </c>
      <c r="S6" s="13" t="s">
        <v>282</v>
      </c>
      <c r="T6" s="13" t="s">
        <v>283</v>
      </c>
      <c r="U6" s="37" t="s">
        <v>1072</v>
      </c>
      <c r="V6" s="37" t="s">
        <v>1071</v>
      </c>
      <c r="W6" s="37" t="s">
        <v>1070</v>
      </c>
      <c r="X6" s="37" t="s">
        <v>1069</v>
      </c>
      <c r="Y6" s="37" t="s">
        <v>1068</v>
      </c>
      <c r="Z6" s="13" t="s">
        <v>1072</v>
      </c>
      <c r="AA6" s="13" t="s">
        <v>1071</v>
      </c>
      <c r="AB6" s="13" t="s">
        <v>1070</v>
      </c>
      <c r="AC6" s="13" t="s">
        <v>1069</v>
      </c>
      <c r="AD6" s="13" t="s">
        <v>1068</v>
      </c>
    </row>
    <row r="7" spans="1:33" ht="16.5" x14ac:dyDescent="0.2">
      <c r="A7" s="14" t="s">
        <v>1054</v>
      </c>
      <c r="B7" s="14">
        <v>3</v>
      </c>
      <c r="C7" s="14">
        <v>5</v>
      </c>
      <c r="D7" s="14">
        <v>0.17</v>
      </c>
      <c r="E7" s="14">
        <v>30</v>
      </c>
      <c r="F7" s="14">
        <v>80</v>
      </c>
      <c r="G7" s="14">
        <v>600</v>
      </c>
      <c r="H7" s="14">
        <v>40</v>
      </c>
      <c r="I7" s="14">
        <v>1000</v>
      </c>
      <c r="J7" s="14">
        <v>25</v>
      </c>
      <c r="K7" s="14">
        <f t="shared" ref="K7:O10" si="0">ROUND(F7*$B$2,0)</f>
        <v>800</v>
      </c>
      <c r="L7" s="14">
        <f t="shared" si="0"/>
        <v>6000</v>
      </c>
      <c r="M7" s="14">
        <f t="shared" si="0"/>
        <v>400</v>
      </c>
      <c r="N7" s="14">
        <f t="shared" si="0"/>
        <v>10000</v>
      </c>
      <c r="O7" s="14">
        <f t="shared" si="0"/>
        <v>250</v>
      </c>
      <c r="P7" s="14">
        <f t="shared" ref="P7:T10" si="1">K7*$C7</f>
        <v>4000</v>
      </c>
      <c r="Q7" s="14">
        <f t="shared" si="1"/>
        <v>30000</v>
      </c>
      <c r="R7" s="14">
        <f t="shared" si="1"/>
        <v>2000</v>
      </c>
      <c r="S7" s="14">
        <f t="shared" si="1"/>
        <v>50000</v>
      </c>
      <c r="T7" s="14">
        <f t="shared" si="1"/>
        <v>1250</v>
      </c>
      <c r="U7" s="18">
        <v>1</v>
      </c>
      <c r="V7" s="18">
        <v>1.25</v>
      </c>
      <c r="W7" s="18">
        <v>1.5</v>
      </c>
      <c r="X7" s="18">
        <v>1.75</v>
      </c>
      <c r="Y7" s="18">
        <v>2</v>
      </c>
      <c r="Z7" s="14">
        <v>30</v>
      </c>
      <c r="AA7" s="14">
        <v>45</v>
      </c>
      <c r="AB7" s="14">
        <v>60</v>
      </c>
      <c r="AC7" s="14">
        <v>80</v>
      </c>
      <c r="AD7" s="14">
        <v>100</v>
      </c>
    </row>
    <row r="8" spans="1:33" ht="16.5" x14ac:dyDescent="0.2">
      <c r="A8" s="14" t="s">
        <v>1045</v>
      </c>
      <c r="B8" s="14">
        <v>4</v>
      </c>
      <c r="C8" s="14">
        <v>5</v>
      </c>
      <c r="D8" s="14">
        <v>0.2</v>
      </c>
      <c r="E8" s="14">
        <v>50</v>
      </c>
      <c r="F8" s="14">
        <v>120</v>
      </c>
      <c r="G8" s="14">
        <v>900</v>
      </c>
      <c r="H8" s="14">
        <v>60</v>
      </c>
      <c r="I8" s="14">
        <v>1500</v>
      </c>
      <c r="J8" s="14">
        <v>37</v>
      </c>
      <c r="K8" s="14">
        <f t="shared" si="0"/>
        <v>1200</v>
      </c>
      <c r="L8" s="14">
        <f t="shared" si="0"/>
        <v>9000</v>
      </c>
      <c r="M8" s="14">
        <f t="shared" si="0"/>
        <v>600</v>
      </c>
      <c r="N8" s="14">
        <f t="shared" si="0"/>
        <v>15000</v>
      </c>
      <c r="O8" s="14">
        <f t="shared" si="0"/>
        <v>370</v>
      </c>
      <c r="P8" s="14">
        <f t="shared" si="1"/>
        <v>6000</v>
      </c>
      <c r="Q8" s="14">
        <f t="shared" si="1"/>
        <v>45000</v>
      </c>
      <c r="R8" s="14">
        <f t="shared" si="1"/>
        <v>3000</v>
      </c>
      <c r="S8" s="14">
        <f t="shared" si="1"/>
        <v>75000</v>
      </c>
      <c r="T8" s="14">
        <f t="shared" si="1"/>
        <v>1850</v>
      </c>
      <c r="U8" s="18">
        <v>1</v>
      </c>
      <c r="V8" s="18">
        <v>1.25</v>
      </c>
      <c r="W8" s="18">
        <v>1.5</v>
      </c>
      <c r="X8" s="18">
        <v>1.75</v>
      </c>
      <c r="Y8" s="18">
        <v>2</v>
      </c>
      <c r="Z8" s="14">
        <v>50</v>
      </c>
      <c r="AA8" s="14">
        <v>75</v>
      </c>
      <c r="AB8" s="14">
        <v>100</v>
      </c>
      <c r="AC8" s="14">
        <v>135</v>
      </c>
      <c r="AD8" s="14">
        <v>150</v>
      </c>
    </row>
    <row r="9" spans="1:33" ht="16.5" x14ac:dyDescent="0.2">
      <c r="A9" s="14" t="s">
        <v>1036</v>
      </c>
      <c r="B9" s="14">
        <v>7</v>
      </c>
      <c r="C9" s="14">
        <v>5</v>
      </c>
      <c r="D9" s="14">
        <v>0.25</v>
      </c>
      <c r="E9" s="14">
        <v>80</v>
      </c>
      <c r="F9" s="14">
        <v>220</v>
      </c>
      <c r="G9" s="14">
        <v>1650</v>
      </c>
      <c r="H9" s="14">
        <v>110</v>
      </c>
      <c r="I9" s="14">
        <v>2800</v>
      </c>
      <c r="J9" s="14">
        <v>70</v>
      </c>
      <c r="K9" s="14">
        <f t="shared" si="0"/>
        <v>2200</v>
      </c>
      <c r="L9" s="14">
        <f t="shared" si="0"/>
        <v>16500</v>
      </c>
      <c r="M9" s="14">
        <f t="shared" si="0"/>
        <v>1100</v>
      </c>
      <c r="N9" s="14">
        <f t="shared" si="0"/>
        <v>28000</v>
      </c>
      <c r="O9" s="14">
        <f t="shared" si="0"/>
        <v>700</v>
      </c>
      <c r="P9" s="14">
        <f t="shared" si="1"/>
        <v>11000</v>
      </c>
      <c r="Q9" s="14">
        <f t="shared" si="1"/>
        <v>82500</v>
      </c>
      <c r="R9" s="14">
        <f t="shared" si="1"/>
        <v>5500</v>
      </c>
      <c r="S9" s="14">
        <f t="shared" si="1"/>
        <v>140000</v>
      </c>
      <c r="T9" s="14">
        <f t="shared" si="1"/>
        <v>3500</v>
      </c>
      <c r="U9" s="18">
        <v>1</v>
      </c>
      <c r="V9" s="18">
        <v>1.35</v>
      </c>
      <c r="W9" s="18">
        <v>1.7</v>
      </c>
      <c r="X9" s="18">
        <v>2.0499999999999998</v>
      </c>
      <c r="Y9" s="18">
        <v>2.5</v>
      </c>
      <c r="Z9" s="14">
        <v>80</v>
      </c>
      <c r="AA9" s="14">
        <v>120</v>
      </c>
      <c r="AB9" s="14">
        <v>160</v>
      </c>
      <c r="AC9" s="14">
        <v>200</v>
      </c>
      <c r="AD9" s="14">
        <v>250</v>
      </c>
    </row>
    <row r="10" spans="1:33" ht="16.5" x14ac:dyDescent="0.2">
      <c r="A10" s="14" t="s">
        <v>1024</v>
      </c>
      <c r="B10" s="14">
        <v>10</v>
      </c>
      <c r="C10" s="14">
        <v>5</v>
      </c>
      <c r="D10" s="14">
        <v>0.3</v>
      </c>
      <c r="E10" s="14">
        <v>120</v>
      </c>
      <c r="F10" s="14">
        <v>320</v>
      </c>
      <c r="G10" s="14">
        <v>2400</v>
      </c>
      <c r="H10" s="14">
        <v>160</v>
      </c>
      <c r="I10" s="14">
        <v>4000</v>
      </c>
      <c r="J10" s="14">
        <v>100</v>
      </c>
      <c r="K10" s="14">
        <f t="shared" si="0"/>
        <v>3200</v>
      </c>
      <c r="L10" s="14">
        <f t="shared" si="0"/>
        <v>24000</v>
      </c>
      <c r="M10" s="14">
        <f t="shared" si="0"/>
        <v>1600</v>
      </c>
      <c r="N10" s="14">
        <f t="shared" si="0"/>
        <v>40000</v>
      </c>
      <c r="O10" s="14">
        <f t="shared" si="0"/>
        <v>1000</v>
      </c>
      <c r="P10" s="14">
        <f t="shared" si="1"/>
        <v>16000</v>
      </c>
      <c r="Q10" s="14">
        <f t="shared" si="1"/>
        <v>120000</v>
      </c>
      <c r="R10" s="14">
        <f t="shared" si="1"/>
        <v>8000</v>
      </c>
      <c r="S10" s="14">
        <f t="shared" si="1"/>
        <v>200000</v>
      </c>
      <c r="T10" s="14">
        <f t="shared" si="1"/>
        <v>5000</v>
      </c>
      <c r="U10" s="18">
        <v>1</v>
      </c>
      <c r="V10" s="18">
        <v>1.35</v>
      </c>
      <c r="W10" s="18">
        <v>1.7</v>
      </c>
      <c r="X10" s="18">
        <v>2.0499999999999998</v>
      </c>
      <c r="Y10" s="18">
        <v>2.5</v>
      </c>
      <c r="Z10" s="14">
        <v>120</v>
      </c>
      <c r="AA10" s="14">
        <v>160</v>
      </c>
      <c r="AB10" s="14">
        <v>200</v>
      </c>
      <c r="AC10" s="14">
        <v>250</v>
      </c>
      <c r="AD10" s="14">
        <v>300</v>
      </c>
    </row>
    <row r="13" spans="1:33" ht="20.25" x14ac:dyDescent="0.2">
      <c r="A13" s="62" t="s">
        <v>1067</v>
      </c>
      <c r="B13" s="62"/>
      <c r="C13" s="62"/>
      <c r="D13" s="62"/>
      <c r="E13" s="62"/>
      <c r="F13" s="62"/>
      <c r="G13" s="62"/>
      <c r="I13" s="63" t="s">
        <v>1066</v>
      </c>
      <c r="J13" s="63"/>
      <c r="K13" s="63"/>
      <c r="L13" s="63"/>
      <c r="M13" s="63"/>
      <c r="N13" s="63"/>
      <c r="P13" s="63" t="s">
        <v>1065</v>
      </c>
      <c r="Q13" s="63"/>
      <c r="R13" s="63"/>
      <c r="S13" s="63"/>
      <c r="T13" s="63"/>
      <c r="V13" s="63" t="s">
        <v>1085</v>
      </c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</row>
    <row r="14" spans="1:33" ht="17.25" x14ac:dyDescent="0.2">
      <c r="A14" s="13" t="s">
        <v>1061</v>
      </c>
      <c r="B14" s="13" t="s">
        <v>318</v>
      </c>
      <c r="D14" s="13" t="s">
        <v>1108</v>
      </c>
      <c r="E14" s="13" t="s">
        <v>1064</v>
      </c>
      <c r="F14" s="13" t="s">
        <v>1063</v>
      </c>
      <c r="G14" s="13" t="s">
        <v>1062</v>
      </c>
      <c r="I14" s="25" t="s">
        <v>1061</v>
      </c>
      <c r="J14" s="13" t="s">
        <v>279</v>
      </c>
      <c r="K14" s="13" t="s">
        <v>280</v>
      </c>
      <c r="L14" s="13" t="s">
        <v>281</v>
      </c>
      <c r="M14" s="13" t="s">
        <v>282</v>
      </c>
      <c r="N14" s="13" t="s">
        <v>283</v>
      </c>
      <c r="P14" s="13" t="s">
        <v>279</v>
      </c>
      <c r="Q14" s="13" t="s">
        <v>280</v>
      </c>
      <c r="R14" s="13" t="s">
        <v>281</v>
      </c>
      <c r="S14" s="13" t="s">
        <v>282</v>
      </c>
      <c r="T14" s="13" t="s">
        <v>32</v>
      </c>
      <c r="V14" s="25" t="s">
        <v>1088</v>
      </c>
      <c r="W14" s="25" t="s">
        <v>1089</v>
      </c>
      <c r="X14" s="25" t="s">
        <v>1090</v>
      </c>
      <c r="Y14" s="25" t="s">
        <v>1089</v>
      </c>
      <c r="Z14" s="25" t="s">
        <v>1091</v>
      </c>
      <c r="AA14" s="25" t="s">
        <v>1089</v>
      </c>
      <c r="AB14" s="25" t="s">
        <v>1092</v>
      </c>
      <c r="AC14" s="25" t="s">
        <v>1089</v>
      </c>
      <c r="AD14" s="25" t="s">
        <v>1093</v>
      </c>
      <c r="AE14" s="25" t="s">
        <v>1089</v>
      </c>
      <c r="AF14" s="25" t="s">
        <v>1094</v>
      </c>
      <c r="AG14" s="25" t="s">
        <v>1089</v>
      </c>
    </row>
    <row r="15" spans="1:33" ht="16.5" x14ac:dyDescent="0.2">
      <c r="A15" s="14" t="s">
        <v>1054</v>
      </c>
      <c r="B15" s="14" t="s">
        <v>1060</v>
      </c>
      <c r="C15" s="14"/>
      <c r="D15" s="14">
        <v>0.17</v>
      </c>
      <c r="E15" s="14" t="s">
        <v>1059</v>
      </c>
      <c r="F15" s="14" t="s">
        <v>1058</v>
      </c>
      <c r="G15" s="14" t="s">
        <v>1135</v>
      </c>
      <c r="I15" s="14">
        <v>1</v>
      </c>
      <c r="J15" s="14">
        <v>1</v>
      </c>
      <c r="K15" s="14">
        <v>2</v>
      </c>
      <c r="L15" s="14"/>
      <c r="M15" s="14"/>
      <c r="N15" s="14">
        <v>2</v>
      </c>
      <c r="P15" s="23">
        <f t="shared" ref="P15:P27" si="2">INDEX(K$7:K$10,$I15)*J15</f>
        <v>800</v>
      </c>
      <c r="Q15" s="23">
        <f t="shared" ref="Q15:Q27" si="3">INDEX(L$7:L$10,$I15)*K15</f>
        <v>12000</v>
      </c>
      <c r="R15" s="23">
        <f t="shared" ref="R15:R27" si="4">INDEX(M$7:M$10,$I15)*L15</f>
        <v>0</v>
      </c>
      <c r="S15" s="23">
        <f t="shared" ref="S15:S27" si="5">INDEX(N$7:N$10,$I15)*M15</f>
        <v>0</v>
      </c>
      <c r="T15" s="23">
        <f t="shared" ref="T15:T27" si="6">INDEX(O$7:O$10,$I15)*N15</f>
        <v>500</v>
      </c>
      <c r="V15" s="14" t="s">
        <v>1086</v>
      </c>
      <c r="W15" s="14" t="s">
        <v>1102</v>
      </c>
      <c r="X15" s="14" t="s">
        <v>1053</v>
      </c>
      <c r="Y15" s="14" t="s">
        <v>1100</v>
      </c>
      <c r="Z15" s="14" t="s">
        <v>1087</v>
      </c>
      <c r="AA15" s="14" t="s">
        <v>1103</v>
      </c>
      <c r="AB15" s="14" t="s">
        <v>1042</v>
      </c>
      <c r="AC15" s="14" t="s">
        <v>1101</v>
      </c>
      <c r="AD15" s="14"/>
      <c r="AE15" s="14"/>
      <c r="AF15" s="14"/>
      <c r="AG15" s="14"/>
    </row>
    <row r="16" spans="1:33" ht="16.5" x14ac:dyDescent="0.2">
      <c r="A16" s="14" t="s">
        <v>1054</v>
      </c>
      <c r="B16" s="14" t="s">
        <v>1057</v>
      </c>
      <c r="C16" s="14"/>
      <c r="D16" s="14">
        <v>0.17</v>
      </c>
      <c r="E16" s="14" t="s">
        <v>1056</v>
      </c>
      <c r="F16" s="14" t="s">
        <v>1055</v>
      </c>
      <c r="G16" s="14" t="s">
        <v>1058</v>
      </c>
      <c r="I16" s="14">
        <v>1</v>
      </c>
      <c r="J16" s="14">
        <v>1</v>
      </c>
      <c r="K16" s="14"/>
      <c r="L16" s="14">
        <v>2</v>
      </c>
      <c r="M16" s="14">
        <v>2</v>
      </c>
      <c r="N16" s="14"/>
      <c r="P16" s="23">
        <f t="shared" si="2"/>
        <v>800</v>
      </c>
      <c r="Q16" s="23">
        <f t="shared" si="3"/>
        <v>0</v>
      </c>
      <c r="R16" s="23">
        <f t="shared" si="4"/>
        <v>800</v>
      </c>
      <c r="S16" s="23">
        <f t="shared" si="5"/>
        <v>20000</v>
      </c>
      <c r="T16" s="23">
        <f t="shared" si="6"/>
        <v>0</v>
      </c>
      <c r="V16" s="14" t="s">
        <v>1060</v>
      </c>
      <c r="W16" s="14" t="s">
        <v>1102</v>
      </c>
      <c r="X16" s="14" t="s">
        <v>1053</v>
      </c>
      <c r="Y16" s="14" t="s">
        <v>1100</v>
      </c>
      <c r="Z16" s="14" t="s">
        <v>1044</v>
      </c>
      <c r="AA16" s="14" t="s">
        <v>1103</v>
      </c>
      <c r="AB16" s="14" t="s">
        <v>1039</v>
      </c>
      <c r="AC16" s="14" t="s">
        <v>1101</v>
      </c>
      <c r="AD16" s="14"/>
      <c r="AE16" s="14"/>
      <c r="AF16" s="14"/>
      <c r="AG16" s="14"/>
    </row>
    <row r="17" spans="1:40" ht="16.5" x14ac:dyDescent="0.2">
      <c r="A17" s="14" t="s">
        <v>1054</v>
      </c>
      <c r="B17" s="14" t="s">
        <v>1053</v>
      </c>
      <c r="C17" s="14" t="s">
        <v>1107</v>
      </c>
      <c r="D17" s="14">
        <v>0.2</v>
      </c>
      <c r="E17" s="14" t="s">
        <v>1052</v>
      </c>
      <c r="F17" s="14" t="s">
        <v>1051</v>
      </c>
      <c r="G17" s="14"/>
      <c r="I17" s="14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P17" s="23">
        <f t="shared" si="2"/>
        <v>800</v>
      </c>
      <c r="Q17" s="23">
        <f t="shared" si="3"/>
        <v>6000</v>
      </c>
      <c r="R17" s="23">
        <f t="shared" si="4"/>
        <v>400</v>
      </c>
      <c r="S17" s="23">
        <f t="shared" si="5"/>
        <v>10000</v>
      </c>
      <c r="T17" s="23">
        <f t="shared" si="6"/>
        <v>250</v>
      </c>
      <c r="V17" s="14" t="s">
        <v>1050</v>
      </c>
      <c r="W17" s="14" t="s">
        <v>1103</v>
      </c>
      <c r="X17" s="14" t="s">
        <v>1047</v>
      </c>
      <c r="Y17" s="14" t="s">
        <v>1104</v>
      </c>
      <c r="Z17" s="14" t="s">
        <v>1044</v>
      </c>
      <c r="AA17" s="14" t="s">
        <v>1103</v>
      </c>
      <c r="AB17" s="14" t="s">
        <v>1035</v>
      </c>
      <c r="AC17" s="14" t="s">
        <v>1101</v>
      </c>
      <c r="AD17" s="14"/>
      <c r="AE17" s="14"/>
      <c r="AF17" s="14"/>
      <c r="AG17" s="14"/>
    </row>
    <row r="18" spans="1:40" ht="19.5" customHeight="1" x14ac:dyDescent="0.2">
      <c r="A18" s="14" t="s">
        <v>1045</v>
      </c>
      <c r="B18" s="14" t="s">
        <v>1050</v>
      </c>
      <c r="C18" s="14" t="s">
        <v>1107</v>
      </c>
      <c r="D18" s="14">
        <v>0.25</v>
      </c>
      <c r="E18" s="14" t="s">
        <v>1049</v>
      </c>
      <c r="F18" s="14" t="s">
        <v>1048</v>
      </c>
      <c r="G18" s="14" t="s">
        <v>1033</v>
      </c>
      <c r="I18" s="14">
        <v>2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P18" s="23">
        <f t="shared" si="2"/>
        <v>1200</v>
      </c>
      <c r="Q18" s="23">
        <f t="shared" si="3"/>
        <v>9000</v>
      </c>
      <c r="R18" s="23">
        <f t="shared" si="4"/>
        <v>600</v>
      </c>
      <c r="S18" s="23">
        <f t="shared" si="5"/>
        <v>15000</v>
      </c>
      <c r="T18" s="23">
        <f t="shared" si="6"/>
        <v>370</v>
      </c>
      <c r="V18" s="14" t="s">
        <v>1047</v>
      </c>
      <c r="W18" s="14" t="s">
        <v>1103</v>
      </c>
      <c r="X18" s="14" t="s">
        <v>1044</v>
      </c>
      <c r="Y18" s="14" t="s">
        <v>1104</v>
      </c>
      <c r="Z18" s="14" t="s">
        <v>1035</v>
      </c>
      <c r="AA18" s="14" t="s">
        <v>1099</v>
      </c>
      <c r="AB18" s="14" t="s">
        <v>1096</v>
      </c>
      <c r="AC18" s="14" t="s">
        <v>1105</v>
      </c>
      <c r="AD18" s="14"/>
      <c r="AE18" s="14"/>
      <c r="AF18" s="14"/>
      <c r="AG18" s="14"/>
    </row>
    <row r="19" spans="1:40" ht="16.5" x14ac:dyDescent="0.2">
      <c r="A19" s="14" t="s">
        <v>1045</v>
      </c>
      <c r="B19" s="14" t="s">
        <v>1047</v>
      </c>
      <c r="C19" s="14"/>
      <c r="D19" s="14">
        <v>0.2</v>
      </c>
      <c r="E19" s="14" t="s">
        <v>1046</v>
      </c>
      <c r="F19" s="14"/>
      <c r="G19" s="14"/>
      <c r="I19" s="14">
        <v>2</v>
      </c>
      <c r="J19" s="14">
        <v>1</v>
      </c>
      <c r="K19" s="14">
        <v>2</v>
      </c>
      <c r="L19" s="14"/>
      <c r="M19" s="14"/>
      <c r="N19" s="14">
        <v>2</v>
      </c>
      <c r="P19" s="23">
        <f t="shared" si="2"/>
        <v>1200</v>
      </c>
      <c r="Q19" s="23">
        <f t="shared" si="3"/>
        <v>18000</v>
      </c>
      <c r="R19" s="23">
        <f t="shared" si="4"/>
        <v>0</v>
      </c>
      <c r="S19" s="23">
        <f t="shared" si="5"/>
        <v>0</v>
      </c>
      <c r="T19" s="23">
        <f t="shared" si="6"/>
        <v>740</v>
      </c>
      <c r="V19" s="14" t="s">
        <v>1050</v>
      </c>
      <c r="W19" s="14" t="s">
        <v>1103</v>
      </c>
      <c r="X19" s="14" t="s">
        <v>1044</v>
      </c>
      <c r="Y19" s="14" t="s">
        <v>1104</v>
      </c>
      <c r="Z19" s="14" t="s">
        <v>1042</v>
      </c>
      <c r="AA19" s="14" t="s">
        <v>1099</v>
      </c>
      <c r="AB19" s="14" t="s">
        <v>1095</v>
      </c>
      <c r="AC19" s="14" t="s">
        <v>1101</v>
      </c>
      <c r="AD19" s="14"/>
      <c r="AE19" s="14"/>
      <c r="AF19" s="14"/>
      <c r="AG19" s="14"/>
    </row>
    <row r="20" spans="1:40" ht="16.5" x14ac:dyDescent="0.2">
      <c r="A20" s="14" t="s">
        <v>1045</v>
      </c>
      <c r="B20" s="14" t="s">
        <v>1044</v>
      </c>
      <c r="C20" s="14"/>
      <c r="D20" s="14">
        <v>0.2</v>
      </c>
      <c r="E20" s="14" t="s">
        <v>1043</v>
      </c>
      <c r="F20" s="14"/>
      <c r="G20" s="14"/>
      <c r="I20" s="14">
        <v>2</v>
      </c>
      <c r="J20" s="14">
        <v>1</v>
      </c>
      <c r="K20" s="14"/>
      <c r="L20" s="14">
        <v>2</v>
      </c>
      <c r="M20" s="14">
        <v>2</v>
      </c>
      <c r="N20" s="14"/>
      <c r="P20" s="23">
        <f t="shared" si="2"/>
        <v>1200</v>
      </c>
      <c r="Q20" s="23">
        <f t="shared" si="3"/>
        <v>0</v>
      </c>
      <c r="R20" s="23">
        <f t="shared" si="4"/>
        <v>1200</v>
      </c>
      <c r="S20" s="23">
        <f t="shared" si="5"/>
        <v>30000</v>
      </c>
      <c r="T20" s="23">
        <f t="shared" si="6"/>
        <v>0</v>
      </c>
      <c r="V20" s="14" t="s">
        <v>1050</v>
      </c>
      <c r="W20" s="14" t="s">
        <v>1103</v>
      </c>
      <c r="X20" s="14" t="s">
        <v>1047</v>
      </c>
      <c r="Y20" s="14" t="s">
        <v>1104</v>
      </c>
      <c r="Z20" s="14" t="s">
        <v>1042</v>
      </c>
      <c r="AA20" s="14" t="s">
        <v>1099</v>
      </c>
      <c r="AB20" s="14" t="s">
        <v>1095</v>
      </c>
      <c r="AC20" s="14" t="s">
        <v>1101</v>
      </c>
      <c r="AD20" s="14"/>
      <c r="AE20" s="14"/>
      <c r="AF20" s="14"/>
      <c r="AG20" s="14"/>
    </row>
    <row r="21" spans="1:40" ht="16.5" x14ac:dyDescent="0.2">
      <c r="A21" s="14" t="s">
        <v>1036</v>
      </c>
      <c r="B21" s="14" t="s">
        <v>1042</v>
      </c>
      <c r="C21" s="14" t="s">
        <v>1107</v>
      </c>
      <c r="D21" s="14">
        <v>0.3</v>
      </c>
      <c r="E21" s="14" t="s">
        <v>1041</v>
      </c>
      <c r="F21" s="14" t="s">
        <v>1040</v>
      </c>
      <c r="G21" s="14" t="s">
        <v>1033</v>
      </c>
      <c r="I21" s="14">
        <v>3</v>
      </c>
      <c r="J21" s="14">
        <v>1</v>
      </c>
      <c r="K21" s="14">
        <v>2</v>
      </c>
      <c r="L21" s="14"/>
      <c r="M21" s="14"/>
      <c r="N21" s="14">
        <v>2</v>
      </c>
      <c r="P21" s="23">
        <f t="shared" si="2"/>
        <v>2200</v>
      </c>
      <c r="Q21" s="23">
        <f t="shared" si="3"/>
        <v>33000</v>
      </c>
      <c r="R21" s="23">
        <f t="shared" si="4"/>
        <v>0</v>
      </c>
      <c r="S21" s="23">
        <f t="shared" si="5"/>
        <v>0</v>
      </c>
      <c r="T21" s="23">
        <f t="shared" si="6"/>
        <v>1400</v>
      </c>
      <c r="V21" s="14" t="s">
        <v>1095</v>
      </c>
      <c r="W21" s="18" t="s">
        <v>1099</v>
      </c>
      <c r="X21" s="14" t="s">
        <v>1035</v>
      </c>
      <c r="Y21" s="14" t="s">
        <v>1101</v>
      </c>
      <c r="Z21" s="14" t="s">
        <v>1032</v>
      </c>
      <c r="AA21" s="14" t="s">
        <v>1106</v>
      </c>
      <c r="AB21" s="14" t="s">
        <v>1097</v>
      </c>
      <c r="AC21" s="14" t="s">
        <v>1105</v>
      </c>
      <c r="AD21" s="14"/>
      <c r="AE21" s="14"/>
      <c r="AF21" s="14"/>
      <c r="AG21" s="14"/>
    </row>
    <row r="22" spans="1:40" ht="16.5" x14ac:dyDescent="0.2">
      <c r="A22" s="14" t="s">
        <v>1036</v>
      </c>
      <c r="B22" s="14" t="s">
        <v>1039</v>
      </c>
      <c r="C22" s="14"/>
      <c r="D22" s="14">
        <v>0.25</v>
      </c>
      <c r="E22" s="14" t="s">
        <v>1038</v>
      </c>
      <c r="F22" s="14" t="s">
        <v>1037</v>
      </c>
      <c r="G22" s="14" t="s">
        <v>1033</v>
      </c>
      <c r="I22" s="14">
        <v>3</v>
      </c>
      <c r="J22" s="14">
        <v>1</v>
      </c>
      <c r="K22" s="14"/>
      <c r="L22" s="14">
        <v>2</v>
      </c>
      <c r="M22" s="14">
        <v>2</v>
      </c>
      <c r="N22" s="14"/>
      <c r="P22" s="23">
        <f t="shared" si="2"/>
        <v>2200</v>
      </c>
      <c r="Q22" s="23">
        <f t="shared" si="3"/>
        <v>0</v>
      </c>
      <c r="R22" s="23">
        <f t="shared" si="4"/>
        <v>2200</v>
      </c>
      <c r="S22" s="23">
        <f t="shared" si="5"/>
        <v>56000</v>
      </c>
      <c r="T22" s="23">
        <f t="shared" si="6"/>
        <v>0</v>
      </c>
      <c r="V22" s="14" t="s">
        <v>1042</v>
      </c>
      <c r="W22" s="18" t="s">
        <v>1099</v>
      </c>
      <c r="X22" s="14" t="s">
        <v>1035</v>
      </c>
      <c r="Y22" s="14" t="s">
        <v>1101</v>
      </c>
      <c r="Z22" s="14" t="s">
        <v>1050</v>
      </c>
      <c r="AA22" s="14" t="s">
        <v>1103</v>
      </c>
      <c r="AB22" s="14" t="s">
        <v>1096</v>
      </c>
      <c r="AC22" s="14" t="s">
        <v>1105</v>
      </c>
      <c r="AD22" s="14"/>
      <c r="AE22" s="14"/>
      <c r="AF22" s="14"/>
      <c r="AG22" s="14"/>
    </row>
    <row r="23" spans="1:40" ht="16.5" x14ac:dyDescent="0.2">
      <c r="A23" s="14" t="s">
        <v>1036</v>
      </c>
      <c r="B23" s="14" t="s">
        <v>1035</v>
      </c>
      <c r="C23" s="14"/>
      <c r="D23" s="14">
        <v>0.25</v>
      </c>
      <c r="E23" s="14" t="s">
        <v>1034</v>
      </c>
      <c r="F23" s="14" t="s">
        <v>1033</v>
      </c>
      <c r="G23" s="14"/>
      <c r="I23" s="14">
        <v>3</v>
      </c>
      <c r="J23" s="14">
        <v>1</v>
      </c>
      <c r="K23" s="14">
        <v>1</v>
      </c>
      <c r="L23" s="14">
        <v>1</v>
      </c>
      <c r="M23" s="14">
        <v>1</v>
      </c>
      <c r="N23" s="14">
        <v>1</v>
      </c>
      <c r="P23" s="23">
        <f t="shared" si="2"/>
        <v>2200</v>
      </c>
      <c r="Q23" s="23">
        <f t="shared" si="3"/>
        <v>16500</v>
      </c>
      <c r="R23" s="23">
        <f t="shared" si="4"/>
        <v>1100</v>
      </c>
      <c r="S23" s="23">
        <f t="shared" si="5"/>
        <v>28000</v>
      </c>
      <c r="T23" s="23">
        <f t="shared" si="6"/>
        <v>700</v>
      </c>
      <c r="V23" s="14" t="s">
        <v>1042</v>
      </c>
      <c r="W23" s="18" t="s">
        <v>1099</v>
      </c>
      <c r="X23" s="14" t="s">
        <v>1095</v>
      </c>
      <c r="Y23" s="14" t="s">
        <v>1101</v>
      </c>
      <c r="Z23" s="14" t="s">
        <v>1032</v>
      </c>
      <c r="AA23" s="14" t="s">
        <v>1106</v>
      </c>
      <c r="AB23" s="14" t="s">
        <v>1098</v>
      </c>
      <c r="AC23" s="14" t="s">
        <v>1105</v>
      </c>
      <c r="AD23" s="14"/>
      <c r="AE23" s="14"/>
      <c r="AF23" s="14"/>
      <c r="AG23" s="14"/>
    </row>
    <row r="24" spans="1:40" ht="16.5" x14ac:dyDescent="0.2">
      <c r="A24" s="14" t="s">
        <v>1024</v>
      </c>
      <c r="B24" s="14" t="s">
        <v>1032</v>
      </c>
      <c r="C24" s="14" t="s">
        <v>1107</v>
      </c>
      <c r="D24" s="14">
        <v>0.32</v>
      </c>
      <c r="E24" s="14" t="s">
        <v>1031</v>
      </c>
      <c r="F24" s="14" t="s">
        <v>1030</v>
      </c>
      <c r="G24" s="14"/>
      <c r="I24" s="14">
        <v>4</v>
      </c>
      <c r="J24" s="14">
        <v>1</v>
      </c>
      <c r="K24" s="14">
        <v>1</v>
      </c>
      <c r="L24" s="14">
        <v>1</v>
      </c>
      <c r="M24" s="14">
        <v>1</v>
      </c>
      <c r="N24" s="14">
        <v>1</v>
      </c>
      <c r="P24" s="23">
        <f t="shared" si="2"/>
        <v>3200</v>
      </c>
      <c r="Q24" s="23">
        <f t="shared" si="3"/>
        <v>24000</v>
      </c>
      <c r="R24" s="23">
        <f t="shared" si="4"/>
        <v>1600</v>
      </c>
      <c r="S24" s="23">
        <f t="shared" si="5"/>
        <v>40000</v>
      </c>
      <c r="T24" s="23">
        <f t="shared" si="6"/>
        <v>1000</v>
      </c>
      <c r="V24" s="14" t="s">
        <v>1035</v>
      </c>
      <c r="W24" s="18" t="s">
        <v>1099</v>
      </c>
      <c r="X24" s="14" t="s">
        <v>1096</v>
      </c>
      <c r="Y24" s="14" t="s">
        <v>1105</v>
      </c>
      <c r="Z24" s="14" t="s">
        <v>1097</v>
      </c>
      <c r="AA24" s="14" t="s">
        <v>1106</v>
      </c>
      <c r="AB24" s="14" t="s">
        <v>1098</v>
      </c>
      <c r="AC24" s="14" t="s">
        <v>1105</v>
      </c>
      <c r="AD24" s="14"/>
      <c r="AE24" s="14"/>
      <c r="AF24" s="14"/>
      <c r="AG24" s="14"/>
    </row>
    <row r="25" spans="1:40" ht="16.5" x14ac:dyDescent="0.2">
      <c r="A25" s="14" t="s">
        <v>1024</v>
      </c>
      <c r="B25" s="14" t="s">
        <v>1029</v>
      </c>
      <c r="C25" s="14"/>
      <c r="D25" s="14">
        <v>0.3</v>
      </c>
      <c r="E25" s="14" t="s">
        <v>1028</v>
      </c>
      <c r="F25" s="14"/>
      <c r="G25" s="14"/>
      <c r="I25" s="14">
        <v>4</v>
      </c>
      <c r="J25" s="14">
        <v>1</v>
      </c>
      <c r="K25" s="14">
        <v>1</v>
      </c>
      <c r="L25" s="14">
        <v>1</v>
      </c>
      <c r="M25" s="14">
        <v>1</v>
      </c>
      <c r="N25" s="14">
        <v>1</v>
      </c>
      <c r="P25" s="23">
        <f t="shared" si="2"/>
        <v>3200</v>
      </c>
      <c r="Q25" s="23">
        <f t="shared" si="3"/>
        <v>24000</v>
      </c>
      <c r="R25" s="23">
        <f t="shared" si="4"/>
        <v>1600</v>
      </c>
      <c r="S25" s="23">
        <f t="shared" si="5"/>
        <v>40000</v>
      </c>
      <c r="T25" s="23">
        <f t="shared" si="6"/>
        <v>1000</v>
      </c>
      <c r="V25" s="14" t="s">
        <v>1035</v>
      </c>
      <c r="W25" s="18" t="s">
        <v>1099</v>
      </c>
      <c r="X25" s="14" t="s">
        <v>1042</v>
      </c>
      <c r="Y25" s="14" t="s">
        <v>1101</v>
      </c>
      <c r="Z25" s="14" t="s">
        <v>1032</v>
      </c>
      <c r="AA25" s="14" t="s">
        <v>1106</v>
      </c>
      <c r="AB25" s="14" t="s">
        <v>1097</v>
      </c>
      <c r="AC25" s="14" t="s">
        <v>1105</v>
      </c>
      <c r="AD25" s="14"/>
      <c r="AE25" s="14"/>
      <c r="AF25" s="14"/>
      <c r="AG25" s="14"/>
    </row>
    <row r="26" spans="1:40" ht="18.75" customHeight="1" x14ac:dyDescent="0.2">
      <c r="A26" s="14" t="s">
        <v>1024</v>
      </c>
      <c r="B26" s="14" t="s">
        <v>1027</v>
      </c>
      <c r="C26" s="14"/>
      <c r="D26" s="14">
        <v>0.3</v>
      </c>
      <c r="E26" s="14" t="s">
        <v>1026</v>
      </c>
      <c r="F26" s="14" t="s">
        <v>1025</v>
      </c>
      <c r="G26" s="14"/>
      <c r="I26" s="14">
        <v>4</v>
      </c>
      <c r="J26" s="14">
        <v>1</v>
      </c>
      <c r="K26" s="14">
        <v>1</v>
      </c>
      <c r="L26" s="14">
        <v>1</v>
      </c>
      <c r="M26" s="14">
        <v>1</v>
      </c>
      <c r="N26" s="14">
        <v>1</v>
      </c>
      <c r="P26" s="23">
        <f t="shared" si="2"/>
        <v>3200</v>
      </c>
      <c r="Q26" s="23">
        <f t="shared" si="3"/>
        <v>24000</v>
      </c>
      <c r="R26" s="23">
        <f t="shared" si="4"/>
        <v>1600</v>
      </c>
      <c r="S26" s="23">
        <f t="shared" si="5"/>
        <v>40000</v>
      </c>
      <c r="T26" s="23">
        <f t="shared" si="6"/>
        <v>1000</v>
      </c>
      <c r="V26" s="14" t="s">
        <v>1035</v>
      </c>
      <c r="W26" s="18" t="s">
        <v>1099</v>
      </c>
      <c r="X26" s="14" t="s">
        <v>1095</v>
      </c>
      <c r="Y26" s="14" t="s">
        <v>1101</v>
      </c>
      <c r="Z26" s="14" t="s">
        <v>1032</v>
      </c>
      <c r="AA26" s="14" t="s">
        <v>1106</v>
      </c>
      <c r="AB26" s="14" t="s">
        <v>1096</v>
      </c>
      <c r="AC26" s="14" t="s">
        <v>1105</v>
      </c>
      <c r="AD26" s="14"/>
      <c r="AE26" s="14"/>
      <c r="AF26" s="14"/>
      <c r="AG26" s="14"/>
    </row>
    <row r="27" spans="1:40" ht="16.5" x14ac:dyDescent="0.2">
      <c r="A27" s="14" t="s">
        <v>1024</v>
      </c>
      <c r="B27" s="14" t="s">
        <v>1023</v>
      </c>
      <c r="C27" s="14" t="s">
        <v>1107</v>
      </c>
      <c r="D27" s="14">
        <v>0.35</v>
      </c>
      <c r="E27" s="14" t="s">
        <v>1022</v>
      </c>
      <c r="F27" s="14"/>
      <c r="G27" s="14"/>
      <c r="I27" s="14">
        <v>4</v>
      </c>
      <c r="J27" s="14">
        <v>1</v>
      </c>
      <c r="K27" s="14">
        <v>1</v>
      </c>
      <c r="L27" s="14">
        <v>1</v>
      </c>
      <c r="M27" s="14">
        <v>1</v>
      </c>
      <c r="N27" s="14">
        <v>1</v>
      </c>
      <c r="P27" s="23">
        <f t="shared" si="2"/>
        <v>3200</v>
      </c>
      <c r="Q27" s="23">
        <f t="shared" si="3"/>
        <v>24000</v>
      </c>
      <c r="R27" s="23">
        <f t="shared" si="4"/>
        <v>1600</v>
      </c>
      <c r="S27" s="23">
        <f t="shared" si="5"/>
        <v>40000</v>
      </c>
      <c r="T27" s="23">
        <f t="shared" si="6"/>
        <v>1000</v>
      </c>
      <c r="V27" s="14" t="s">
        <v>1035</v>
      </c>
      <c r="W27" s="18" t="s">
        <v>1099</v>
      </c>
      <c r="X27" s="14" t="s">
        <v>1032</v>
      </c>
      <c r="Y27" s="14" t="s">
        <v>1105</v>
      </c>
      <c r="Z27" s="14" t="s">
        <v>1096</v>
      </c>
      <c r="AA27" s="14" t="s">
        <v>1106</v>
      </c>
      <c r="AB27" s="14" t="s">
        <v>1097</v>
      </c>
      <c r="AC27" s="14" t="s">
        <v>1105</v>
      </c>
      <c r="AD27" s="14"/>
      <c r="AE27" s="14"/>
      <c r="AF27" s="14"/>
      <c r="AG27" s="14"/>
    </row>
    <row r="30" spans="1:40" ht="17.25" x14ac:dyDescent="0.2">
      <c r="B30" s="13" t="s">
        <v>1021</v>
      </c>
      <c r="C30" s="13" t="s">
        <v>1020</v>
      </c>
      <c r="D30" s="13" t="s">
        <v>1019</v>
      </c>
      <c r="E30" s="13" t="s">
        <v>1136</v>
      </c>
      <c r="F30" s="13" t="s">
        <v>1018</v>
      </c>
      <c r="G30" s="13" t="s">
        <v>1017</v>
      </c>
      <c r="H30" s="13" t="s">
        <v>1016</v>
      </c>
      <c r="I30" s="13" t="s">
        <v>1015</v>
      </c>
      <c r="J30" s="13" t="s">
        <v>1014</v>
      </c>
      <c r="K30" s="13" t="s">
        <v>1013</v>
      </c>
      <c r="L30" s="13" t="s">
        <v>1012</v>
      </c>
      <c r="M30" s="13" t="s">
        <v>1011</v>
      </c>
      <c r="N30" s="13" t="s">
        <v>1010</v>
      </c>
      <c r="O30" s="13" t="s">
        <v>1009</v>
      </c>
      <c r="P30" s="13" t="s">
        <v>1008</v>
      </c>
      <c r="Q30" s="13" t="s">
        <v>1007</v>
      </c>
      <c r="R30" s="13" t="s">
        <v>1006</v>
      </c>
      <c r="S30" s="13" t="s">
        <v>1005</v>
      </c>
      <c r="T30" s="13" t="s">
        <v>1004</v>
      </c>
      <c r="U30" s="13" t="s">
        <v>1003</v>
      </c>
      <c r="V30" s="13" t="s">
        <v>1002</v>
      </c>
      <c r="W30" s="13" t="s">
        <v>1001</v>
      </c>
      <c r="X30" s="13" t="s">
        <v>1000</v>
      </c>
      <c r="Y30" s="13" t="s">
        <v>999</v>
      </c>
      <c r="Z30" s="13" t="s">
        <v>998</v>
      </c>
      <c r="AA30" s="13" t="s">
        <v>997</v>
      </c>
      <c r="AB30" s="13" t="s">
        <v>996</v>
      </c>
      <c r="AC30" s="13" t="s">
        <v>995</v>
      </c>
      <c r="AD30" s="13" t="s">
        <v>994</v>
      </c>
      <c r="AE30" s="13" t="s">
        <v>993</v>
      </c>
      <c r="AF30" s="13" t="s">
        <v>992</v>
      </c>
      <c r="AG30" s="13" t="s">
        <v>991</v>
      </c>
      <c r="AH30" s="13" t="s">
        <v>990</v>
      </c>
      <c r="AI30" s="13" t="s">
        <v>989</v>
      </c>
      <c r="AJ30" s="13" t="s">
        <v>988</v>
      </c>
      <c r="AK30" s="13" t="s">
        <v>987</v>
      </c>
      <c r="AL30" s="13" t="s">
        <v>986</v>
      </c>
      <c r="AM30" s="13" t="s">
        <v>985</v>
      </c>
      <c r="AN30" s="13" t="s">
        <v>984</v>
      </c>
    </row>
    <row r="31" spans="1:40" ht="16.5" x14ac:dyDescent="0.2">
      <c r="A31" s="14" t="s">
        <v>983</v>
      </c>
      <c r="B31" s="14">
        <v>1</v>
      </c>
      <c r="C31" s="14">
        <v>1</v>
      </c>
      <c r="D31" s="14">
        <v>1</v>
      </c>
      <c r="E31" s="23">
        <f>VLOOKUP(F31,属性规划!$B$4:$E$26,4)*战宠!J31+VLOOKUP(K31,属性规划!$B$4:$E$26,4)*战宠!O31+VLOOKUP(P31,属性规划!$B$4:$E$26,4)*战宠!T31+IF(ISBLANK(战宠!U31),0,VLOOKUP(U31,属性规划!$B$4:$E$26,4)*战宠!Y31)+IF(ISBLANK(战宠!U31),0,VLOOKUP(Z31,属性规划!$B$4:$E$26,4)*战宠!AD31)</f>
        <v>8000</v>
      </c>
      <c r="F31" s="14" t="s">
        <v>279</v>
      </c>
      <c r="G31" s="14">
        <v>31</v>
      </c>
      <c r="H31" s="14">
        <v>0</v>
      </c>
      <c r="I31" s="14">
        <v>0</v>
      </c>
      <c r="J31" s="23">
        <f t="shared" ref="J31:J62" si="7">INDEX($P$15:$T$27,$B31,MATCH(F31,$P$14:$T$14,0))*INDEX($U$7:$Y$10,$D31,$C31)</f>
        <v>800</v>
      </c>
      <c r="K31" s="14" t="s">
        <v>280</v>
      </c>
      <c r="L31" s="14">
        <v>1</v>
      </c>
      <c r="M31" s="14">
        <v>0</v>
      </c>
      <c r="N31" s="14">
        <v>0</v>
      </c>
      <c r="O31" s="23">
        <f t="shared" ref="O31:O62" si="8">INDEX($P$15:$T$27,$B31,MATCH(K31,$P$14:$T$14,0))*INDEX($U$7:$Y$10,$D31,$C31)</f>
        <v>12000</v>
      </c>
      <c r="P31" s="36" t="s">
        <v>32</v>
      </c>
      <c r="Q31" s="14">
        <v>1</v>
      </c>
      <c r="R31" s="14">
        <v>0</v>
      </c>
      <c r="S31" s="14">
        <v>0</v>
      </c>
      <c r="T31" s="23">
        <f t="shared" ref="T31:T62" si="9">INDEX($P$15:$T$27,$B31,MATCH(P31,$P$14:$T$14,0))*INDEX($U$7:$Y$10,$D31,$C31)</f>
        <v>500</v>
      </c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</row>
    <row r="32" spans="1:40" ht="16.5" x14ac:dyDescent="0.2">
      <c r="A32" s="14" t="s">
        <v>982</v>
      </c>
      <c r="B32" s="14">
        <v>1</v>
      </c>
      <c r="C32" s="14">
        <v>2</v>
      </c>
      <c r="D32" s="14">
        <v>1</v>
      </c>
      <c r="E32" s="23">
        <f>VLOOKUP(F32,属性规划!$B$4:$E$26,4)*战宠!J32+VLOOKUP(K32,属性规划!$B$4:$E$26,4)*战宠!O32+VLOOKUP(P32,属性规划!$B$4:$E$26,4)*战宠!T32+IF(ISBLANK(战宠!U32),0,VLOOKUP(U32,属性规划!$B$4:$E$26,4)*战宠!Y32)+IF(ISBLANK(战宠!U32),0,VLOOKUP(Z32,属性规划!$B$4:$E$26,4)*战宠!AD32)</f>
        <v>10000</v>
      </c>
      <c r="F32" s="14" t="s">
        <v>279</v>
      </c>
      <c r="G32" s="14">
        <v>31</v>
      </c>
      <c r="H32" s="14">
        <v>0</v>
      </c>
      <c r="I32" s="14">
        <v>0</v>
      </c>
      <c r="J32" s="23">
        <f t="shared" si="7"/>
        <v>1000</v>
      </c>
      <c r="K32" s="14" t="s">
        <v>280</v>
      </c>
      <c r="L32" s="14">
        <v>1</v>
      </c>
      <c r="M32" s="14">
        <v>0</v>
      </c>
      <c r="N32" s="14">
        <v>0</v>
      </c>
      <c r="O32" s="23">
        <f t="shared" si="8"/>
        <v>15000</v>
      </c>
      <c r="P32" s="36" t="s">
        <v>32</v>
      </c>
      <c r="Q32" s="14">
        <v>1</v>
      </c>
      <c r="R32" s="14">
        <v>0</v>
      </c>
      <c r="S32" s="14">
        <v>0</v>
      </c>
      <c r="T32" s="23">
        <f t="shared" si="9"/>
        <v>625</v>
      </c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</row>
    <row r="33" spans="1:40" ht="16.5" x14ac:dyDescent="0.2">
      <c r="A33" s="14" t="s">
        <v>981</v>
      </c>
      <c r="B33" s="14">
        <v>1</v>
      </c>
      <c r="C33" s="14">
        <v>3</v>
      </c>
      <c r="D33" s="14">
        <v>1</v>
      </c>
      <c r="E33" s="23">
        <f>VLOOKUP(F33,属性规划!$B$4:$E$26,4)*战宠!J33+VLOOKUP(K33,属性规划!$B$4:$E$26,4)*战宠!O33+VLOOKUP(P33,属性规划!$B$4:$E$26,4)*战宠!T33+IF(ISBLANK(战宠!U33),0,VLOOKUP(U33,属性规划!$B$4:$E$26,4)*战宠!Y33)+IF(ISBLANK(战宠!U33),0,VLOOKUP(Z33,属性规划!$B$4:$E$26,4)*战宠!AD33)</f>
        <v>12000</v>
      </c>
      <c r="F33" s="14" t="s">
        <v>279</v>
      </c>
      <c r="G33" s="14">
        <v>31</v>
      </c>
      <c r="H33" s="14">
        <v>0</v>
      </c>
      <c r="I33" s="14">
        <v>0</v>
      </c>
      <c r="J33" s="23">
        <f t="shared" si="7"/>
        <v>1200</v>
      </c>
      <c r="K33" s="14" t="s">
        <v>280</v>
      </c>
      <c r="L33" s="14">
        <v>1</v>
      </c>
      <c r="M33" s="14">
        <v>0</v>
      </c>
      <c r="N33" s="14">
        <v>0</v>
      </c>
      <c r="O33" s="23">
        <f t="shared" si="8"/>
        <v>18000</v>
      </c>
      <c r="P33" s="36" t="s">
        <v>32</v>
      </c>
      <c r="Q33" s="14">
        <v>1</v>
      </c>
      <c r="R33" s="14">
        <v>0</v>
      </c>
      <c r="S33" s="14">
        <v>0</v>
      </c>
      <c r="T33" s="23">
        <f t="shared" si="9"/>
        <v>750</v>
      </c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</row>
    <row r="34" spans="1:40" ht="16.5" x14ac:dyDescent="0.2">
      <c r="A34" s="14" t="s">
        <v>980</v>
      </c>
      <c r="B34" s="14">
        <v>1</v>
      </c>
      <c r="C34" s="14">
        <v>4</v>
      </c>
      <c r="D34" s="14">
        <v>1</v>
      </c>
      <c r="E34" s="23">
        <f>VLOOKUP(F34,属性规划!$B$4:$E$26,4)*战宠!J34+VLOOKUP(K34,属性规划!$B$4:$E$26,4)*战宠!O34+VLOOKUP(P34,属性规划!$B$4:$E$26,4)*战宠!T34+IF(ISBLANK(战宠!U34),0,VLOOKUP(U34,属性规划!$B$4:$E$26,4)*战宠!Y34)+IF(ISBLANK(战宠!U34),0,VLOOKUP(Z34,属性规划!$B$4:$E$26,4)*战宠!AD34)</f>
        <v>14000</v>
      </c>
      <c r="F34" s="14" t="s">
        <v>279</v>
      </c>
      <c r="G34" s="14">
        <v>31</v>
      </c>
      <c r="H34" s="14">
        <v>0</v>
      </c>
      <c r="I34" s="14">
        <v>0</v>
      </c>
      <c r="J34" s="23">
        <f t="shared" si="7"/>
        <v>1400</v>
      </c>
      <c r="K34" s="14" t="s">
        <v>280</v>
      </c>
      <c r="L34" s="14">
        <v>1</v>
      </c>
      <c r="M34" s="14">
        <v>0</v>
      </c>
      <c r="N34" s="14">
        <v>0</v>
      </c>
      <c r="O34" s="23">
        <f t="shared" si="8"/>
        <v>21000</v>
      </c>
      <c r="P34" s="36" t="s">
        <v>32</v>
      </c>
      <c r="Q34" s="14">
        <v>1</v>
      </c>
      <c r="R34" s="14">
        <v>0</v>
      </c>
      <c r="S34" s="14">
        <v>0</v>
      </c>
      <c r="T34" s="23">
        <f t="shared" si="9"/>
        <v>875</v>
      </c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</row>
    <row r="35" spans="1:40" ht="16.5" x14ac:dyDescent="0.2">
      <c r="A35" s="14" t="s">
        <v>979</v>
      </c>
      <c r="B35" s="14">
        <v>1</v>
      </c>
      <c r="C35" s="14">
        <v>5</v>
      </c>
      <c r="D35" s="14">
        <v>1</v>
      </c>
      <c r="E35" s="23">
        <f>VLOOKUP(F35,属性规划!$B$4:$E$26,4)*战宠!J35+VLOOKUP(K35,属性规划!$B$4:$E$26,4)*战宠!O35+VLOOKUP(P35,属性规划!$B$4:$E$26,4)*战宠!T35+IF(ISBLANK(战宠!U35),0,VLOOKUP(U35,属性规划!$B$4:$E$26,4)*战宠!Y35)+IF(ISBLANK(战宠!U35),0,VLOOKUP(Z35,属性规划!$B$4:$E$26,4)*战宠!AD35)</f>
        <v>16000</v>
      </c>
      <c r="F35" s="14" t="s">
        <v>279</v>
      </c>
      <c r="G35" s="14">
        <v>31</v>
      </c>
      <c r="H35" s="14">
        <v>0</v>
      </c>
      <c r="I35" s="14">
        <v>0</v>
      </c>
      <c r="J35" s="23">
        <f t="shared" si="7"/>
        <v>1600</v>
      </c>
      <c r="K35" s="14" t="s">
        <v>280</v>
      </c>
      <c r="L35" s="14">
        <v>1</v>
      </c>
      <c r="M35" s="14">
        <v>0</v>
      </c>
      <c r="N35" s="14">
        <v>0</v>
      </c>
      <c r="O35" s="23">
        <f t="shared" si="8"/>
        <v>24000</v>
      </c>
      <c r="P35" s="36" t="s">
        <v>32</v>
      </c>
      <c r="Q35" s="14">
        <v>1</v>
      </c>
      <c r="R35" s="14">
        <v>0</v>
      </c>
      <c r="S35" s="14">
        <v>0</v>
      </c>
      <c r="T35" s="23">
        <f t="shared" si="9"/>
        <v>1000</v>
      </c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</row>
    <row r="36" spans="1:40" ht="16.5" x14ac:dyDescent="0.2">
      <c r="A36" s="14" t="s">
        <v>978</v>
      </c>
      <c r="B36" s="14">
        <v>2</v>
      </c>
      <c r="C36" s="14">
        <v>1</v>
      </c>
      <c r="D36" s="14">
        <v>1</v>
      </c>
      <c r="E36" s="23">
        <f>VLOOKUP(F36,属性规划!$B$4:$E$26,4)*战宠!J36+VLOOKUP(K36,属性规划!$B$4:$E$26,4)*战宠!O36+VLOOKUP(P36,属性规划!$B$4:$E$26,4)*战宠!T36+IF(ISBLANK(战宠!U36),0,VLOOKUP(U36,属性规划!$B$4:$E$26,4)*战宠!Y36)+IF(ISBLANK(战宠!U36),0,VLOOKUP(Z36,属性规划!$B$4:$E$26,4)*战宠!AD36)</f>
        <v>8000</v>
      </c>
      <c r="F36" s="14" t="s">
        <v>279</v>
      </c>
      <c r="G36" s="14">
        <v>31</v>
      </c>
      <c r="H36" s="14">
        <v>0</v>
      </c>
      <c r="I36" s="14">
        <v>0</v>
      </c>
      <c r="J36" s="23">
        <f t="shared" si="7"/>
        <v>800</v>
      </c>
      <c r="K36" s="36" t="s">
        <v>30</v>
      </c>
      <c r="L36" s="14">
        <v>1</v>
      </c>
      <c r="M36" s="14">
        <v>0</v>
      </c>
      <c r="N36" s="14">
        <v>0</v>
      </c>
      <c r="O36" s="23">
        <f t="shared" si="8"/>
        <v>800</v>
      </c>
      <c r="P36" s="36" t="s">
        <v>282</v>
      </c>
      <c r="Q36" s="14">
        <v>1</v>
      </c>
      <c r="R36" s="14">
        <v>0</v>
      </c>
      <c r="S36" s="14">
        <v>0</v>
      </c>
      <c r="T36" s="23">
        <f t="shared" si="9"/>
        <v>20000</v>
      </c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</row>
    <row r="37" spans="1:40" ht="16.5" x14ac:dyDescent="0.2">
      <c r="A37" s="14" t="s">
        <v>977</v>
      </c>
      <c r="B37" s="14">
        <v>2</v>
      </c>
      <c r="C37" s="14">
        <v>2</v>
      </c>
      <c r="D37" s="14">
        <v>1</v>
      </c>
      <c r="E37" s="23">
        <f>VLOOKUP(F37,属性规划!$B$4:$E$26,4)*战宠!J37+VLOOKUP(K37,属性规划!$B$4:$E$26,4)*战宠!O37+VLOOKUP(P37,属性规划!$B$4:$E$26,4)*战宠!T37+IF(ISBLANK(战宠!U37),0,VLOOKUP(U37,属性规划!$B$4:$E$26,4)*战宠!Y37)+IF(ISBLANK(战宠!U37),0,VLOOKUP(Z37,属性规划!$B$4:$E$26,4)*战宠!AD37)</f>
        <v>10000</v>
      </c>
      <c r="F37" s="14" t="s">
        <v>279</v>
      </c>
      <c r="G37" s="14">
        <v>31</v>
      </c>
      <c r="H37" s="14">
        <v>0</v>
      </c>
      <c r="I37" s="14">
        <v>0</v>
      </c>
      <c r="J37" s="23">
        <f t="shared" si="7"/>
        <v>1000</v>
      </c>
      <c r="K37" s="36" t="s">
        <v>30</v>
      </c>
      <c r="L37" s="14">
        <v>1</v>
      </c>
      <c r="M37" s="14">
        <v>0</v>
      </c>
      <c r="N37" s="14">
        <v>0</v>
      </c>
      <c r="O37" s="23">
        <f t="shared" si="8"/>
        <v>1000</v>
      </c>
      <c r="P37" s="36" t="s">
        <v>282</v>
      </c>
      <c r="Q37" s="14">
        <v>1</v>
      </c>
      <c r="R37" s="14">
        <v>0</v>
      </c>
      <c r="S37" s="14">
        <v>0</v>
      </c>
      <c r="T37" s="23">
        <f t="shared" si="9"/>
        <v>25000</v>
      </c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</row>
    <row r="38" spans="1:40" ht="16.5" x14ac:dyDescent="0.2">
      <c r="A38" s="14" t="s">
        <v>976</v>
      </c>
      <c r="B38" s="14">
        <v>2</v>
      </c>
      <c r="C38" s="14">
        <v>3</v>
      </c>
      <c r="D38" s="14">
        <v>1</v>
      </c>
      <c r="E38" s="23">
        <f>VLOOKUP(F38,属性规划!$B$4:$E$26,4)*战宠!J38+VLOOKUP(K38,属性规划!$B$4:$E$26,4)*战宠!O38+VLOOKUP(P38,属性规划!$B$4:$E$26,4)*战宠!T38+IF(ISBLANK(战宠!U38),0,VLOOKUP(U38,属性规划!$B$4:$E$26,4)*战宠!Y38)+IF(ISBLANK(战宠!U38),0,VLOOKUP(Z38,属性规划!$B$4:$E$26,4)*战宠!AD38)</f>
        <v>12000</v>
      </c>
      <c r="F38" s="14" t="s">
        <v>279</v>
      </c>
      <c r="G38" s="14">
        <v>31</v>
      </c>
      <c r="H38" s="14">
        <v>0</v>
      </c>
      <c r="I38" s="14">
        <v>0</v>
      </c>
      <c r="J38" s="23">
        <f t="shared" si="7"/>
        <v>1200</v>
      </c>
      <c r="K38" s="36" t="s">
        <v>30</v>
      </c>
      <c r="L38" s="14">
        <v>1</v>
      </c>
      <c r="M38" s="14">
        <v>0</v>
      </c>
      <c r="N38" s="14">
        <v>0</v>
      </c>
      <c r="O38" s="23">
        <f t="shared" si="8"/>
        <v>1200</v>
      </c>
      <c r="P38" s="36" t="s">
        <v>282</v>
      </c>
      <c r="Q38" s="14">
        <v>1</v>
      </c>
      <c r="R38" s="14">
        <v>0</v>
      </c>
      <c r="S38" s="14">
        <v>0</v>
      </c>
      <c r="T38" s="23">
        <f t="shared" si="9"/>
        <v>30000</v>
      </c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</row>
    <row r="39" spans="1:40" ht="16.5" x14ac:dyDescent="0.2">
      <c r="A39" s="14" t="s">
        <v>975</v>
      </c>
      <c r="B39" s="14">
        <v>2</v>
      </c>
      <c r="C39" s="14">
        <v>4</v>
      </c>
      <c r="D39" s="14">
        <v>1</v>
      </c>
      <c r="E39" s="23">
        <f>VLOOKUP(F39,属性规划!$B$4:$E$26,4)*战宠!J39+VLOOKUP(K39,属性规划!$B$4:$E$26,4)*战宠!O39+VLOOKUP(P39,属性规划!$B$4:$E$26,4)*战宠!T39+IF(ISBLANK(战宠!U39),0,VLOOKUP(U39,属性规划!$B$4:$E$26,4)*战宠!Y39)+IF(ISBLANK(战宠!U39),0,VLOOKUP(Z39,属性规划!$B$4:$E$26,4)*战宠!AD39)</f>
        <v>14000</v>
      </c>
      <c r="F39" s="14" t="s">
        <v>279</v>
      </c>
      <c r="G39" s="14">
        <v>31</v>
      </c>
      <c r="H39" s="14">
        <v>0</v>
      </c>
      <c r="I39" s="14">
        <v>0</v>
      </c>
      <c r="J39" s="23">
        <f t="shared" si="7"/>
        <v>1400</v>
      </c>
      <c r="K39" s="36" t="s">
        <v>30</v>
      </c>
      <c r="L39" s="14">
        <v>1</v>
      </c>
      <c r="M39" s="14">
        <v>0</v>
      </c>
      <c r="N39" s="14">
        <v>0</v>
      </c>
      <c r="O39" s="23">
        <f t="shared" si="8"/>
        <v>1400</v>
      </c>
      <c r="P39" s="36" t="s">
        <v>282</v>
      </c>
      <c r="Q39" s="14">
        <v>1</v>
      </c>
      <c r="R39" s="14">
        <v>0</v>
      </c>
      <c r="S39" s="14">
        <v>0</v>
      </c>
      <c r="T39" s="23">
        <f t="shared" si="9"/>
        <v>35000</v>
      </c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</row>
    <row r="40" spans="1:40" ht="16.5" x14ac:dyDescent="0.2">
      <c r="A40" s="14" t="s">
        <v>974</v>
      </c>
      <c r="B40" s="14">
        <v>2</v>
      </c>
      <c r="C40" s="14">
        <v>5</v>
      </c>
      <c r="D40" s="14">
        <v>1</v>
      </c>
      <c r="E40" s="23">
        <f>VLOOKUP(F40,属性规划!$B$4:$E$26,4)*战宠!J40+VLOOKUP(K40,属性规划!$B$4:$E$26,4)*战宠!O40+VLOOKUP(P40,属性规划!$B$4:$E$26,4)*战宠!T40+IF(ISBLANK(战宠!U40),0,VLOOKUP(U40,属性规划!$B$4:$E$26,4)*战宠!Y40)+IF(ISBLANK(战宠!U40),0,VLOOKUP(Z40,属性规划!$B$4:$E$26,4)*战宠!AD40)</f>
        <v>16000</v>
      </c>
      <c r="F40" s="14" t="s">
        <v>279</v>
      </c>
      <c r="G40" s="14">
        <v>31</v>
      </c>
      <c r="H40" s="14">
        <v>0</v>
      </c>
      <c r="I40" s="14">
        <v>0</v>
      </c>
      <c r="J40" s="23">
        <f t="shared" si="7"/>
        <v>1600</v>
      </c>
      <c r="K40" s="36" t="s">
        <v>30</v>
      </c>
      <c r="L40" s="14">
        <v>1</v>
      </c>
      <c r="M40" s="14">
        <v>0</v>
      </c>
      <c r="N40" s="14">
        <v>0</v>
      </c>
      <c r="O40" s="23">
        <f t="shared" si="8"/>
        <v>1600</v>
      </c>
      <c r="P40" s="36" t="s">
        <v>282</v>
      </c>
      <c r="Q40" s="14">
        <v>1</v>
      </c>
      <c r="R40" s="14">
        <v>0</v>
      </c>
      <c r="S40" s="14">
        <v>0</v>
      </c>
      <c r="T40" s="23">
        <f t="shared" si="9"/>
        <v>40000</v>
      </c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</row>
    <row r="41" spans="1:40" ht="16.5" x14ac:dyDescent="0.2">
      <c r="A41" s="14" t="s">
        <v>973</v>
      </c>
      <c r="B41" s="14">
        <v>3</v>
      </c>
      <c r="C41" s="14">
        <v>1</v>
      </c>
      <c r="D41" s="14">
        <v>1</v>
      </c>
      <c r="E41" s="23">
        <f>VLOOKUP(F41,属性规划!$B$4:$E$26,4)*战宠!J41+VLOOKUP(K41,属性规划!$B$4:$E$26,4)*战宠!O41+VLOOKUP(P41,属性规划!$B$4:$E$26,4)*战宠!T41+IF(ISBLANK(战宠!U41),0,VLOOKUP(U41,属性规划!$B$4:$E$26,4)*战宠!Y41)+IF(ISBLANK(战宠!U41),0,VLOOKUP(Z41,属性规划!$B$4:$E$26,4)*战宠!AD41)</f>
        <v>8000</v>
      </c>
      <c r="F41" s="14" t="s">
        <v>279</v>
      </c>
      <c r="G41" s="14">
        <v>31</v>
      </c>
      <c r="H41" s="14">
        <v>0</v>
      </c>
      <c r="I41" s="14">
        <v>0</v>
      </c>
      <c r="J41" s="23">
        <f t="shared" si="7"/>
        <v>800</v>
      </c>
      <c r="K41" s="14" t="s">
        <v>280</v>
      </c>
      <c r="L41" s="14">
        <v>1</v>
      </c>
      <c r="M41" s="14">
        <v>0</v>
      </c>
      <c r="N41" s="14">
        <v>0</v>
      </c>
      <c r="O41" s="23">
        <f t="shared" si="8"/>
        <v>6000</v>
      </c>
      <c r="P41" s="14" t="s">
        <v>281</v>
      </c>
      <c r="Q41" s="14">
        <v>1</v>
      </c>
      <c r="R41" s="14">
        <v>0</v>
      </c>
      <c r="S41" s="14">
        <v>0</v>
      </c>
      <c r="T41" s="23">
        <f t="shared" si="9"/>
        <v>400</v>
      </c>
      <c r="U41" s="14" t="s">
        <v>282</v>
      </c>
      <c r="V41" s="14">
        <v>1</v>
      </c>
      <c r="W41" s="14">
        <v>0</v>
      </c>
      <c r="X41" s="14">
        <v>0</v>
      </c>
      <c r="Y41" s="23">
        <f t="shared" ref="Y41:Y50" si="10">INDEX($P$15:$T$27,$B41,MATCH(U41,$P$14:$T$14,0))*INDEX($U$7:$Y$10,$D41,$C41)</f>
        <v>10000</v>
      </c>
      <c r="Z41" s="14" t="s">
        <v>283</v>
      </c>
      <c r="AA41" s="14">
        <v>1</v>
      </c>
      <c r="AB41" s="14">
        <v>0</v>
      </c>
      <c r="AC41" s="14">
        <v>0</v>
      </c>
      <c r="AD41" s="23">
        <f t="shared" ref="AD41:AD50" si="11">INDEX($P$15:$T$27,$B41,MATCH(Z41,$P$14:$T$14,0))*INDEX($U$7:$Y$10,$D41,$C41)</f>
        <v>250</v>
      </c>
      <c r="AE41" s="14"/>
      <c r="AF41" s="14"/>
      <c r="AG41" s="14"/>
      <c r="AH41" s="14"/>
      <c r="AI41" s="14"/>
      <c r="AJ41" s="14"/>
      <c r="AK41" s="14"/>
      <c r="AL41" s="14"/>
      <c r="AM41" s="14"/>
      <c r="AN41" s="14"/>
    </row>
    <row r="42" spans="1:40" ht="16.5" x14ac:dyDescent="0.2">
      <c r="A42" s="14" t="s">
        <v>972</v>
      </c>
      <c r="B42" s="14">
        <v>3</v>
      </c>
      <c r="C42" s="14">
        <v>2</v>
      </c>
      <c r="D42" s="14">
        <v>1</v>
      </c>
      <c r="E42" s="23">
        <f>VLOOKUP(F42,属性规划!$B$4:$E$26,4)*战宠!J42+VLOOKUP(K42,属性规划!$B$4:$E$26,4)*战宠!O42+VLOOKUP(P42,属性规划!$B$4:$E$26,4)*战宠!T42+IF(ISBLANK(战宠!U42),0,VLOOKUP(U42,属性规划!$B$4:$E$26,4)*战宠!Y42)+IF(ISBLANK(战宠!U42),0,VLOOKUP(Z42,属性规划!$B$4:$E$26,4)*战宠!AD42)</f>
        <v>10000</v>
      </c>
      <c r="F42" s="14" t="s">
        <v>279</v>
      </c>
      <c r="G42" s="14">
        <v>31</v>
      </c>
      <c r="H42" s="14">
        <v>0</v>
      </c>
      <c r="I42" s="14">
        <v>0</v>
      </c>
      <c r="J42" s="23">
        <f t="shared" si="7"/>
        <v>1000</v>
      </c>
      <c r="K42" s="14" t="s">
        <v>280</v>
      </c>
      <c r="L42" s="14">
        <v>1</v>
      </c>
      <c r="M42" s="14">
        <v>0</v>
      </c>
      <c r="N42" s="14">
        <v>0</v>
      </c>
      <c r="O42" s="23">
        <f t="shared" si="8"/>
        <v>7500</v>
      </c>
      <c r="P42" s="14" t="s">
        <v>281</v>
      </c>
      <c r="Q42" s="14">
        <v>1</v>
      </c>
      <c r="R42" s="14">
        <v>0</v>
      </c>
      <c r="S42" s="14">
        <v>0</v>
      </c>
      <c r="T42" s="23">
        <f t="shared" si="9"/>
        <v>500</v>
      </c>
      <c r="U42" s="14" t="s">
        <v>282</v>
      </c>
      <c r="V42" s="14">
        <v>1</v>
      </c>
      <c r="W42" s="14">
        <v>0</v>
      </c>
      <c r="X42" s="14">
        <v>0</v>
      </c>
      <c r="Y42" s="23">
        <f t="shared" si="10"/>
        <v>12500</v>
      </c>
      <c r="Z42" s="14" t="s">
        <v>283</v>
      </c>
      <c r="AA42" s="14">
        <v>1</v>
      </c>
      <c r="AB42" s="14">
        <v>0</v>
      </c>
      <c r="AC42" s="14">
        <v>0</v>
      </c>
      <c r="AD42" s="23">
        <f t="shared" si="11"/>
        <v>312.5</v>
      </c>
      <c r="AE42" s="14"/>
      <c r="AF42" s="14"/>
      <c r="AG42" s="14"/>
      <c r="AH42" s="14"/>
      <c r="AI42" s="14"/>
      <c r="AJ42" s="14"/>
      <c r="AK42" s="14"/>
      <c r="AL42" s="14"/>
      <c r="AM42" s="14"/>
      <c r="AN42" s="14"/>
    </row>
    <row r="43" spans="1:40" ht="16.5" x14ac:dyDescent="0.2">
      <c r="A43" s="14" t="s">
        <v>971</v>
      </c>
      <c r="B43" s="14">
        <v>3</v>
      </c>
      <c r="C43" s="14">
        <v>3</v>
      </c>
      <c r="D43" s="14">
        <v>1</v>
      </c>
      <c r="E43" s="23">
        <f>VLOOKUP(F43,属性规划!$B$4:$E$26,4)*战宠!J43+VLOOKUP(K43,属性规划!$B$4:$E$26,4)*战宠!O43+VLOOKUP(P43,属性规划!$B$4:$E$26,4)*战宠!T43+IF(ISBLANK(战宠!U43),0,VLOOKUP(U43,属性规划!$B$4:$E$26,4)*战宠!Y43)+IF(ISBLANK(战宠!U43),0,VLOOKUP(Z43,属性规划!$B$4:$E$26,4)*战宠!AD43)</f>
        <v>12000</v>
      </c>
      <c r="F43" s="14" t="s">
        <v>279</v>
      </c>
      <c r="G43" s="14">
        <v>31</v>
      </c>
      <c r="H43" s="14">
        <v>0</v>
      </c>
      <c r="I43" s="14">
        <v>0</v>
      </c>
      <c r="J43" s="23">
        <f t="shared" si="7"/>
        <v>1200</v>
      </c>
      <c r="K43" s="14" t="s">
        <v>280</v>
      </c>
      <c r="L43" s="14">
        <v>1</v>
      </c>
      <c r="M43" s="14">
        <v>0</v>
      </c>
      <c r="N43" s="14">
        <v>0</v>
      </c>
      <c r="O43" s="23">
        <f t="shared" si="8"/>
        <v>9000</v>
      </c>
      <c r="P43" s="14" t="s">
        <v>281</v>
      </c>
      <c r="Q43" s="14">
        <v>1</v>
      </c>
      <c r="R43" s="14">
        <v>0</v>
      </c>
      <c r="S43" s="14">
        <v>0</v>
      </c>
      <c r="T43" s="23">
        <f t="shared" si="9"/>
        <v>600</v>
      </c>
      <c r="U43" s="14" t="s">
        <v>282</v>
      </c>
      <c r="V43" s="14">
        <v>1</v>
      </c>
      <c r="W43" s="14">
        <v>0</v>
      </c>
      <c r="X43" s="14">
        <v>0</v>
      </c>
      <c r="Y43" s="23">
        <f t="shared" si="10"/>
        <v>15000</v>
      </c>
      <c r="Z43" s="14" t="s">
        <v>283</v>
      </c>
      <c r="AA43" s="14">
        <v>1</v>
      </c>
      <c r="AB43" s="14">
        <v>0</v>
      </c>
      <c r="AC43" s="14">
        <v>0</v>
      </c>
      <c r="AD43" s="23">
        <f t="shared" si="11"/>
        <v>375</v>
      </c>
      <c r="AE43" s="14"/>
      <c r="AF43" s="14"/>
      <c r="AG43" s="14"/>
      <c r="AH43" s="14"/>
      <c r="AI43" s="14"/>
      <c r="AJ43" s="14"/>
      <c r="AK43" s="14"/>
      <c r="AL43" s="14"/>
      <c r="AM43" s="14"/>
      <c r="AN43" s="14"/>
    </row>
    <row r="44" spans="1:40" ht="16.5" x14ac:dyDescent="0.2">
      <c r="A44" s="14" t="s">
        <v>970</v>
      </c>
      <c r="B44" s="14">
        <v>3</v>
      </c>
      <c r="C44" s="14">
        <v>4</v>
      </c>
      <c r="D44" s="14">
        <v>1</v>
      </c>
      <c r="E44" s="23">
        <f>VLOOKUP(F44,属性规划!$B$4:$E$26,4)*战宠!J44+VLOOKUP(K44,属性规划!$B$4:$E$26,4)*战宠!O44+VLOOKUP(P44,属性规划!$B$4:$E$26,4)*战宠!T44+IF(ISBLANK(战宠!U44),0,VLOOKUP(U44,属性规划!$B$4:$E$26,4)*战宠!Y44)+IF(ISBLANK(战宠!U44),0,VLOOKUP(Z44,属性规划!$B$4:$E$26,4)*战宠!AD44)</f>
        <v>14000</v>
      </c>
      <c r="F44" s="14" t="s">
        <v>279</v>
      </c>
      <c r="G44" s="14">
        <v>31</v>
      </c>
      <c r="H44" s="14">
        <v>0</v>
      </c>
      <c r="I44" s="14">
        <v>0</v>
      </c>
      <c r="J44" s="23">
        <f t="shared" si="7"/>
        <v>1400</v>
      </c>
      <c r="K44" s="14" t="s">
        <v>280</v>
      </c>
      <c r="L44" s="14">
        <v>1</v>
      </c>
      <c r="M44" s="14">
        <v>0</v>
      </c>
      <c r="N44" s="14">
        <v>0</v>
      </c>
      <c r="O44" s="23">
        <f t="shared" si="8"/>
        <v>10500</v>
      </c>
      <c r="P44" s="14" t="s">
        <v>281</v>
      </c>
      <c r="Q44" s="14">
        <v>1</v>
      </c>
      <c r="R44" s="14">
        <v>0</v>
      </c>
      <c r="S44" s="14">
        <v>0</v>
      </c>
      <c r="T44" s="23">
        <f t="shared" si="9"/>
        <v>700</v>
      </c>
      <c r="U44" s="14" t="s">
        <v>282</v>
      </c>
      <c r="V44" s="14">
        <v>1</v>
      </c>
      <c r="W44" s="14">
        <v>0</v>
      </c>
      <c r="X44" s="14">
        <v>0</v>
      </c>
      <c r="Y44" s="23">
        <f t="shared" si="10"/>
        <v>17500</v>
      </c>
      <c r="Z44" s="14" t="s">
        <v>283</v>
      </c>
      <c r="AA44" s="14">
        <v>1</v>
      </c>
      <c r="AB44" s="14">
        <v>0</v>
      </c>
      <c r="AC44" s="14">
        <v>0</v>
      </c>
      <c r="AD44" s="23">
        <f t="shared" si="11"/>
        <v>437.5</v>
      </c>
      <c r="AE44" s="14"/>
      <c r="AF44" s="14"/>
      <c r="AG44" s="14"/>
      <c r="AH44" s="14"/>
      <c r="AI44" s="14"/>
      <c r="AJ44" s="14"/>
      <c r="AK44" s="14"/>
      <c r="AL44" s="14"/>
      <c r="AM44" s="14"/>
      <c r="AN44" s="14"/>
    </row>
    <row r="45" spans="1:40" ht="16.5" x14ac:dyDescent="0.2">
      <c r="A45" s="14" t="s">
        <v>969</v>
      </c>
      <c r="B45" s="14">
        <v>3</v>
      </c>
      <c r="C45" s="14">
        <v>5</v>
      </c>
      <c r="D45" s="14">
        <v>1</v>
      </c>
      <c r="E45" s="23">
        <f>VLOOKUP(F45,属性规划!$B$4:$E$26,4)*战宠!J45+VLOOKUP(K45,属性规划!$B$4:$E$26,4)*战宠!O45+VLOOKUP(P45,属性规划!$B$4:$E$26,4)*战宠!T45+IF(ISBLANK(战宠!U45),0,VLOOKUP(U45,属性规划!$B$4:$E$26,4)*战宠!Y45)+IF(ISBLANK(战宠!U45),0,VLOOKUP(Z45,属性规划!$B$4:$E$26,4)*战宠!AD45)</f>
        <v>16000</v>
      </c>
      <c r="F45" s="14" t="s">
        <v>279</v>
      </c>
      <c r="G45" s="14">
        <v>31</v>
      </c>
      <c r="H45" s="14">
        <v>0</v>
      </c>
      <c r="I45" s="14">
        <v>0</v>
      </c>
      <c r="J45" s="23">
        <f t="shared" si="7"/>
        <v>1600</v>
      </c>
      <c r="K45" s="14" t="s">
        <v>280</v>
      </c>
      <c r="L45" s="14">
        <v>1</v>
      </c>
      <c r="M45" s="14">
        <v>0</v>
      </c>
      <c r="N45" s="14">
        <v>0</v>
      </c>
      <c r="O45" s="23">
        <f t="shared" si="8"/>
        <v>12000</v>
      </c>
      <c r="P45" s="14" t="s">
        <v>281</v>
      </c>
      <c r="Q45" s="14">
        <v>1</v>
      </c>
      <c r="R45" s="14">
        <v>0</v>
      </c>
      <c r="S45" s="14">
        <v>0</v>
      </c>
      <c r="T45" s="23">
        <f t="shared" si="9"/>
        <v>800</v>
      </c>
      <c r="U45" s="14" t="s">
        <v>282</v>
      </c>
      <c r="V45" s="14">
        <v>1</v>
      </c>
      <c r="W45" s="14">
        <v>0</v>
      </c>
      <c r="X45" s="14">
        <v>0</v>
      </c>
      <c r="Y45" s="23">
        <f t="shared" si="10"/>
        <v>20000</v>
      </c>
      <c r="Z45" s="14" t="s">
        <v>283</v>
      </c>
      <c r="AA45" s="14">
        <v>1</v>
      </c>
      <c r="AB45" s="14">
        <v>0</v>
      </c>
      <c r="AC45" s="14">
        <v>0</v>
      </c>
      <c r="AD45" s="23">
        <f t="shared" si="11"/>
        <v>500</v>
      </c>
      <c r="AE45" s="14"/>
      <c r="AF45" s="14"/>
      <c r="AG45" s="14"/>
      <c r="AH45" s="14"/>
      <c r="AI45" s="14"/>
      <c r="AJ45" s="14"/>
      <c r="AK45" s="14"/>
      <c r="AL45" s="14"/>
      <c r="AM45" s="14"/>
      <c r="AN45" s="14"/>
    </row>
    <row r="46" spans="1:40" ht="16.5" x14ac:dyDescent="0.2">
      <c r="A46" s="14" t="s">
        <v>968</v>
      </c>
      <c r="B46" s="14">
        <v>4</v>
      </c>
      <c r="C46" s="14">
        <v>1</v>
      </c>
      <c r="D46" s="14">
        <v>2</v>
      </c>
      <c r="E46" s="23">
        <f>VLOOKUP(F46,属性规划!$B$4:$E$26,4)*战宠!J46+VLOOKUP(K46,属性规划!$B$4:$E$26,4)*战宠!O46+VLOOKUP(P46,属性规划!$B$4:$E$26,4)*战宠!T46+IF(ISBLANK(战宠!U46),0,VLOOKUP(U46,属性规划!$B$4:$E$26,4)*战宠!Y46)+IF(ISBLANK(战宠!U46),0,VLOOKUP(Z46,属性规划!$B$4:$E$26,4)*战宠!AD46)</f>
        <v>12000</v>
      </c>
      <c r="F46" s="14" t="s">
        <v>279</v>
      </c>
      <c r="G46" s="14">
        <v>31</v>
      </c>
      <c r="H46" s="14">
        <v>0</v>
      </c>
      <c r="I46" s="14">
        <v>0</v>
      </c>
      <c r="J46" s="23">
        <f t="shared" si="7"/>
        <v>1200</v>
      </c>
      <c r="K46" s="14" t="s">
        <v>280</v>
      </c>
      <c r="L46" s="14">
        <v>1</v>
      </c>
      <c r="M46" s="14">
        <v>0</v>
      </c>
      <c r="N46" s="14">
        <v>0</v>
      </c>
      <c r="O46" s="23">
        <f t="shared" si="8"/>
        <v>9000</v>
      </c>
      <c r="P46" s="14" t="s">
        <v>281</v>
      </c>
      <c r="Q46" s="14">
        <v>1</v>
      </c>
      <c r="R46" s="14">
        <v>0</v>
      </c>
      <c r="S46" s="14">
        <v>0</v>
      </c>
      <c r="T46" s="23">
        <f t="shared" si="9"/>
        <v>600</v>
      </c>
      <c r="U46" s="14" t="s">
        <v>282</v>
      </c>
      <c r="V46" s="14">
        <v>1</v>
      </c>
      <c r="W46" s="14">
        <v>0</v>
      </c>
      <c r="X46" s="14">
        <v>0</v>
      </c>
      <c r="Y46" s="23">
        <f t="shared" si="10"/>
        <v>15000</v>
      </c>
      <c r="Z46" s="14" t="s">
        <v>283</v>
      </c>
      <c r="AA46" s="14">
        <v>1</v>
      </c>
      <c r="AB46" s="14">
        <v>0</v>
      </c>
      <c r="AC46" s="14">
        <v>0</v>
      </c>
      <c r="AD46" s="23">
        <f t="shared" si="11"/>
        <v>370</v>
      </c>
      <c r="AE46" s="14"/>
      <c r="AF46" s="14"/>
      <c r="AG46" s="14"/>
      <c r="AH46" s="14"/>
      <c r="AI46" s="14"/>
      <c r="AJ46" s="14"/>
      <c r="AK46" s="14"/>
      <c r="AL46" s="14"/>
      <c r="AM46" s="14"/>
      <c r="AN46" s="14"/>
    </row>
    <row r="47" spans="1:40" ht="16.5" x14ac:dyDescent="0.2">
      <c r="A47" s="14" t="s">
        <v>967</v>
      </c>
      <c r="B47" s="14">
        <v>4</v>
      </c>
      <c r="C47" s="14">
        <v>2</v>
      </c>
      <c r="D47" s="14">
        <v>2</v>
      </c>
      <c r="E47" s="23">
        <f>VLOOKUP(F47,属性规划!$B$4:$E$26,4)*战宠!J47+VLOOKUP(K47,属性规划!$B$4:$E$26,4)*战宠!O47+VLOOKUP(P47,属性规划!$B$4:$E$26,4)*战宠!T47+IF(ISBLANK(战宠!U47),0,VLOOKUP(U47,属性规划!$B$4:$E$26,4)*战宠!Y47)+IF(ISBLANK(战宠!U47),0,VLOOKUP(Z47,属性规划!$B$4:$E$26,4)*战宠!AD47)</f>
        <v>15000</v>
      </c>
      <c r="F47" s="14" t="s">
        <v>279</v>
      </c>
      <c r="G47" s="14">
        <v>31</v>
      </c>
      <c r="H47" s="14">
        <v>0</v>
      </c>
      <c r="I47" s="14">
        <v>0</v>
      </c>
      <c r="J47" s="23">
        <f t="shared" si="7"/>
        <v>1500</v>
      </c>
      <c r="K47" s="14" t="s">
        <v>280</v>
      </c>
      <c r="L47" s="14">
        <v>1</v>
      </c>
      <c r="M47" s="14">
        <v>0</v>
      </c>
      <c r="N47" s="14">
        <v>0</v>
      </c>
      <c r="O47" s="23">
        <f t="shared" si="8"/>
        <v>11250</v>
      </c>
      <c r="P47" s="14" t="s">
        <v>281</v>
      </c>
      <c r="Q47" s="14">
        <v>1</v>
      </c>
      <c r="R47" s="14">
        <v>0</v>
      </c>
      <c r="S47" s="14">
        <v>0</v>
      </c>
      <c r="T47" s="23">
        <f t="shared" si="9"/>
        <v>750</v>
      </c>
      <c r="U47" s="14" t="s">
        <v>282</v>
      </c>
      <c r="V47" s="14">
        <v>1</v>
      </c>
      <c r="W47" s="14">
        <v>0</v>
      </c>
      <c r="X47" s="14">
        <v>0</v>
      </c>
      <c r="Y47" s="23">
        <f t="shared" si="10"/>
        <v>18750</v>
      </c>
      <c r="Z47" s="14" t="s">
        <v>283</v>
      </c>
      <c r="AA47" s="14">
        <v>1</v>
      </c>
      <c r="AB47" s="14">
        <v>0</v>
      </c>
      <c r="AC47" s="14">
        <v>0</v>
      </c>
      <c r="AD47" s="23">
        <f t="shared" si="11"/>
        <v>462.5</v>
      </c>
      <c r="AE47" s="14"/>
      <c r="AF47" s="14"/>
      <c r="AG47" s="14"/>
      <c r="AH47" s="14"/>
      <c r="AI47" s="14"/>
      <c r="AJ47" s="14"/>
      <c r="AK47" s="14"/>
      <c r="AL47" s="14"/>
      <c r="AM47" s="14"/>
      <c r="AN47" s="14"/>
    </row>
    <row r="48" spans="1:40" ht="16.5" x14ac:dyDescent="0.2">
      <c r="A48" s="14" t="s">
        <v>966</v>
      </c>
      <c r="B48" s="14">
        <v>4</v>
      </c>
      <c r="C48" s="14">
        <v>3</v>
      </c>
      <c r="D48" s="14">
        <v>2</v>
      </c>
      <c r="E48" s="23">
        <f>VLOOKUP(F48,属性规划!$B$4:$E$26,4)*战宠!J48+VLOOKUP(K48,属性规划!$B$4:$E$26,4)*战宠!O48+VLOOKUP(P48,属性规划!$B$4:$E$26,4)*战宠!T48+IF(ISBLANK(战宠!U48),0,VLOOKUP(U48,属性规划!$B$4:$E$26,4)*战宠!Y48)+IF(ISBLANK(战宠!U48),0,VLOOKUP(Z48,属性规划!$B$4:$E$26,4)*战宠!AD48)</f>
        <v>18000</v>
      </c>
      <c r="F48" s="14" t="s">
        <v>279</v>
      </c>
      <c r="G48" s="14">
        <v>31</v>
      </c>
      <c r="H48" s="14">
        <v>0</v>
      </c>
      <c r="I48" s="14">
        <v>0</v>
      </c>
      <c r="J48" s="23">
        <f t="shared" si="7"/>
        <v>1800</v>
      </c>
      <c r="K48" s="14" t="s">
        <v>280</v>
      </c>
      <c r="L48" s="14">
        <v>1</v>
      </c>
      <c r="M48" s="14">
        <v>0</v>
      </c>
      <c r="N48" s="14">
        <v>0</v>
      </c>
      <c r="O48" s="23">
        <f t="shared" si="8"/>
        <v>13500</v>
      </c>
      <c r="P48" s="14" t="s">
        <v>281</v>
      </c>
      <c r="Q48" s="14">
        <v>1</v>
      </c>
      <c r="R48" s="14">
        <v>0</v>
      </c>
      <c r="S48" s="14">
        <v>0</v>
      </c>
      <c r="T48" s="23">
        <f t="shared" si="9"/>
        <v>900</v>
      </c>
      <c r="U48" s="14" t="s">
        <v>282</v>
      </c>
      <c r="V48" s="14">
        <v>1</v>
      </c>
      <c r="W48" s="14">
        <v>0</v>
      </c>
      <c r="X48" s="14">
        <v>0</v>
      </c>
      <c r="Y48" s="23">
        <f t="shared" si="10"/>
        <v>22500</v>
      </c>
      <c r="Z48" s="14" t="s">
        <v>283</v>
      </c>
      <c r="AA48" s="14">
        <v>1</v>
      </c>
      <c r="AB48" s="14">
        <v>0</v>
      </c>
      <c r="AC48" s="14">
        <v>0</v>
      </c>
      <c r="AD48" s="23">
        <f t="shared" si="11"/>
        <v>555</v>
      </c>
      <c r="AE48" s="14"/>
      <c r="AF48" s="14"/>
      <c r="AG48" s="14"/>
      <c r="AH48" s="14"/>
      <c r="AI48" s="14"/>
      <c r="AJ48" s="14"/>
      <c r="AK48" s="14"/>
      <c r="AL48" s="14"/>
      <c r="AM48" s="14"/>
      <c r="AN48" s="14"/>
    </row>
    <row r="49" spans="1:40" ht="16.5" x14ac:dyDescent="0.2">
      <c r="A49" s="14" t="s">
        <v>965</v>
      </c>
      <c r="B49" s="14">
        <v>4</v>
      </c>
      <c r="C49" s="14">
        <v>4</v>
      </c>
      <c r="D49" s="14">
        <v>2</v>
      </c>
      <c r="E49" s="23">
        <f>VLOOKUP(F49,属性规划!$B$4:$E$26,4)*战宠!J49+VLOOKUP(K49,属性规划!$B$4:$E$26,4)*战宠!O49+VLOOKUP(P49,属性规划!$B$4:$E$26,4)*战宠!T49+IF(ISBLANK(战宠!U49),0,VLOOKUP(U49,属性规划!$B$4:$E$26,4)*战宠!Y49)+IF(ISBLANK(战宠!U49),0,VLOOKUP(Z49,属性规划!$B$4:$E$26,4)*战宠!AD49)</f>
        <v>21000</v>
      </c>
      <c r="F49" s="14" t="s">
        <v>279</v>
      </c>
      <c r="G49" s="14">
        <v>31</v>
      </c>
      <c r="H49" s="14">
        <v>0</v>
      </c>
      <c r="I49" s="14">
        <v>0</v>
      </c>
      <c r="J49" s="23">
        <f t="shared" si="7"/>
        <v>2100</v>
      </c>
      <c r="K49" s="14" t="s">
        <v>280</v>
      </c>
      <c r="L49" s="14">
        <v>1</v>
      </c>
      <c r="M49" s="14">
        <v>0</v>
      </c>
      <c r="N49" s="14">
        <v>0</v>
      </c>
      <c r="O49" s="23">
        <f t="shared" si="8"/>
        <v>15750</v>
      </c>
      <c r="P49" s="14" t="s">
        <v>281</v>
      </c>
      <c r="Q49" s="14">
        <v>1</v>
      </c>
      <c r="R49" s="14">
        <v>0</v>
      </c>
      <c r="S49" s="14">
        <v>0</v>
      </c>
      <c r="T49" s="23">
        <f t="shared" si="9"/>
        <v>1050</v>
      </c>
      <c r="U49" s="14" t="s">
        <v>282</v>
      </c>
      <c r="V49" s="14">
        <v>1</v>
      </c>
      <c r="W49" s="14">
        <v>0</v>
      </c>
      <c r="X49" s="14">
        <v>0</v>
      </c>
      <c r="Y49" s="23">
        <f t="shared" si="10"/>
        <v>26250</v>
      </c>
      <c r="Z49" s="14" t="s">
        <v>283</v>
      </c>
      <c r="AA49" s="14">
        <v>1</v>
      </c>
      <c r="AB49" s="14">
        <v>0</v>
      </c>
      <c r="AC49" s="14">
        <v>0</v>
      </c>
      <c r="AD49" s="23">
        <f t="shared" si="11"/>
        <v>647.5</v>
      </c>
      <c r="AE49" s="14"/>
      <c r="AF49" s="14"/>
      <c r="AG49" s="14"/>
      <c r="AH49" s="14"/>
      <c r="AI49" s="14"/>
      <c r="AJ49" s="14"/>
      <c r="AK49" s="14"/>
      <c r="AL49" s="14"/>
      <c r="AM49" s="14"/>
      <c r="AN49" s="14"/>
    </row>
    <row r="50" spans="1:40" ht="16.5" x14ac:dyDescent="0.2">
      <c r="A50" s="14" t="s">
        <v>964</v>
      </c>
      <c r="B50" s="14">
        <v>4</v>
      </c>
      <c r="C50" s="14">
        <v>5</v>
      </c>
      <c r="D50" s="14">
        <v>2</v>
      </c>
      <c r="E50" s="23">
        <f>VLOOKUP(F50,属性规划!$B$4:$E$26,4)*战宠!J50+VLOOKUP(K50,属性规划!$B$4:$E$26,4)*战宠!O50+VLOOKUP(P50,属性规划!$B$4:$E$26,4)*战宠!T50+IF(ISBLANK(战宠!U50),0,VLOOKUP(U50,属性规划!$B$4:$E$26,4)*战宠!Y50)+IF(ISBLANK(战宠!U50),0,VLOOKUP(Z50,属性规划!$B$4:$E$26,4)*战宠!AD50)</f>
        <v>24000</v>
      </c>
      <c r="F50" s="14" t="s">
        <v>279</v>
      </c>
      <c r="G50" s="14">
        <v>31</v>
      </c>
      <c r="H50" s="14">
        <v>0</v>
      </c>
      <c r="I50" s="14">
        <v>0</v>
      </c>
      <c r="J50" s="23">
        <f t="shared" si="7"/>
        <v>2400</v>
      </c>
      <c r="K50" s="14" t="s">
        <v>280</v>
      </c>
      <c r="L50" s="14">
        <v>1</v>
      </c>
      <c r="M50" s="14">
        <v>0</v>
      </c>
      <c r="N50" s="14">
        <v>0</v>
      </c>
      <c r="O50" s="23">
        <f t="shared" si="8"/>
        <v>18000</v>
      </c>
      <c r="P50" s="14" t="s">
        <v>281</v>
      </c>
      <c r="Q50" s="14">
        <v>1</v>
      </c>
      <c r="R50" s="14">
        <v>0</v>
      </c>
      <c r="S50" s="14">
        <v>0</v>
      </c>
      <c r="T50" s="23">
        <f t="shared" si="9"/>
        <v>1200</v>
      </c>
      <c r="U50" s="14" t="s">
        <v>282</v>
      </c>
      <c r="V50" s="14">
        <v>1</v>
      </c>
      <c r="W50" s="14">
        <v>0</v>
      </c>
      <c r="X50" s="14">
        <v>0</v>
      </c>
      <c r="Y50" s="23">
        <f t="shared" si="10"/>
        <v>30000</v>
      </c>
      <c r="Z50" s="14" t="s">
        <v>283</v>
      </c>
      <c r="AA50" s="14">
        <v>1</v>
      </c>
      <c r="AB50" s="14">
        <v>0</v>
      </c>
      <c r="AC50" s="14">
        <v>0</v>
      </c>
      <c r="AD50" s="23">
        <f t="shared" si="11"/>
        <v>740</v>
      </c>
      <c r="AE50" s="14"/>
      <c r="AF50" s="14"/>
      <c r="AG50" s="14"/>
      <c r="AH50" s="14"/>
      <c r="AI50" s="14"/>
      <c r="AJ50" s="14"/>
      <c r="AK50" s="14"/>
      <c r="AL50" s="14"/>
      <c r="AM50" s="14"/>
      <c r="AN50" s="14"/>
    </row>
    <row r="51" spans="1:40" ht="16.5" x14ac:dyDescent="0.2">
      <c r="A51" s="14" t="s">
        <v>963</v>
      </c>
      <c r="B51" s="14">
        <v>5</v>
      </c>
      <c r="C51" s="14">
        <v>1</v>
      </c>
      <c r="D51" s="14">
        <v>2</v>
      </c>
      <c r="E51" s="23">
        <f>VLOOKUP(F51,属性规划!$B$4:$E$26,4)*战宠!J51+VLOOKUP(K51,属性规划!$B$4:$E$26,4)*战宠!O51+VLOOKUP(P51,属性规划!$B$4:$E$26,4)*战宠!T51+IF(ISBLANK(战宠!U51),0,VLOOKUP(U51,属性规划!$B$4:$E$26,4)*战宠!Y51)+IF(ISBLANK(战宠!U51),0,VLOOKUP(Z51,属性规划!$B$4:$E$26,4)*战宠!AD51)</f>
        <v>12000</v>
      </c>
      <c r="F51" s="14" t="s">
        <v>279</v>
      </c>
      <c r="G51" s="14">
        <v>31</v>
      </c>
      <c r="H51" s="14">
        <v>0</v>
      </c>
      <c r="I51" s="14">
        <v>0</v>
      </c>
      <c r="J51" s="23">
        <f t="shared" si="7"/>
        <v>1200</v>
      </c>
      <c r="K51" s="14" t="s">
        <v>280</v>
      </c>
      <c r="L51" s="14">
        <v>1</v>
      </c>
      <c r="M51" s="14">
        <v>0</v>
      </c>
      <c r="N51" s="14">
        <v>0</v>
      </c>
      <c r="O51" s="23">
        <f t="shared" si="8"/>
        <v>18000</v>
      </c>
      <c r="P51" s="36" t="s">
        <v>283</v>
      </c>
      <c r="Q51" s="14">
        <v>1</v>
      </c>
      <c r="R51" s="14">
        <v>0</v>
      </c>
      <c r="S51" s="14">
        <v>0</v>
      </c>
      <c r="T51" s="23">
        <f t="shared" si="9"/>
        <v>740</v>
      </c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</row>
    <row r="52" spans="1:40" ht="16.5" x14ac:dyDescent="0.2">
      <c r="A52" s="14" t="s">
        <v>962</v>
      </c>
      <c r="B52" s="14">
        <v>5</v>
      </c>
      <c r="C52" s="14">
        <v>2</v>
      </c>
      <c r="D52" s="14">
        <v>2</v>
      </c>
      <c r="E52" s="23">
        <f>VLOOKUP(F52,属性规划!$B$4:$E$26,4)*战宠!J52+VLOOKUP(K52,属性规划!$B$4:$E$26,4)*战宠!O52+VLOOKUP(P52,属性规划!$B$4:$E$26,4)*战宠!T52+IF(ISBLANK(战宠!U52),0,VLOOKUP(U52,属性规划!$B$4:$E$26,4)*战宠!Y52)+IF(ISBLANK(战宠!U52),0,VLOOKUP(Z52,属性规划!$B$4:$E$26,4)*战宠!AD52)</f>
        <v>15000</v>
      </c>
      <c r="F52" s="14" t="s">
        <v>279</v>
      </c>
      <c r="G52" s="14">
        <v>31</v>
      </c>
      <c r="H52" s="14">
        <v>0</v>
      </c>
      <c r="I52" s="14">
        <v>0</v>
      </c>
      <c r="J52" s="23">
        <f t="shared" si="7"/>
        <v>1500</v>
      </c>
      <c r="K52" s="14" t="s">
        <v>280</v>
      </c>
      <c r="L52" s="14">
        <v>1</v>
      </c>
      <c r="M52" s="14">
        <v>0</v>
      </c>
      <c r="N52" s="14">
        <v>0</v>
      </c>
      <c r="O52" s="23">
        <f t="shared" si="8"/>
        <v>22500</v>
      </c>
      <c r="P52" s="36" t="s">
        <v>283</v>
      </c>
      <c r="Q52" s="14">
        <v>1</v>
      </c>
      <c r="R52" s="14">
        <v>0</v>
      </c>
      <c r="S52" s="14">
        <v>0</v>
      </c>
      <c r="T52" s="23">
        <f t="shared" si="9"/>
        <v>925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</row>
    <row r="53" spans="1:40" ht="16.5" x14ac:dyDescent="0.2">
      <c r="A53" s="14" t="s">
        <v>961</v>
      </c>
      <c r="B53" s="14">
        <v>5</v>
      </c>
      <c r="C53" s="14">
        <v>3</v>
      </c>
      <c r="D53" s="14">
        <v>2</v>
      </c>
      <c r="E53" s="23">
        <f>VLOOKUP(F53,属性规划!$B$4:$E$26,4)*战宠!J53+VLOOKUP(K53,属性规划!$B$4:$E$26,4)*战宠!O53+VLOOKUP(P53,属性规划!$B$4:$E$26,4)*战宠!T53+IF(ISBLANK(战宠!U53),0,VLOOKUP(U53,属性规划!$B$4:$E$26,4)*战宠!Y53)+IF(ISBLANK(战宠!U53),0,VLOOKUP(Z53,属性规划!$B$4:$E$26,4)*战宠!AD53)</f>
        <v>18000</v>
      </c>
      <c r="F53" s="14" t="s">
        <v>279</v>
      </c>
      <c r="G53" s="14">
        <v>31</v>
      </c>
      <c r="H53" s="14">
        <v>0</v>
      </c>
      <c r="I53" s="14">
        <v>0</v>
      </c>
      <c r="J53" s="23">
        <f t="shared" si="7"/>
        <v>1800</v>
      </c>
      <c r="K53" s="14" t="s">
        <v>280</v>
      </c>
      <c r="L53" s="14">
        <v>1</v>
      </c>
      <c r="M53" s="14">
        <v>0</v>
      </c>
      <c r="N53" s="14">
        <v>0</v>
      </c>
      <c r="O53" s="23">
        <f t="shared" si="8"/>
        <v>27000</v>
      </c>
      <c r="P53" s="36" t="s">
        <v>283</v>
      </c>
      <c r="Q53" s="14">
        <v>1</v>
      </c>
      <c r="R53" s="14">
        <v>0</v>
      </c>
      <c r="S53" s="14">
        <v>0</v>
      </c>
      <c r="T53" s="23">
        <f t="shared" si="9"/>
        <v>1110</v>
      </c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</row>
    <row r="54" spans="1:40" ht="16.5" x14ac:dyDescent="0.2">
      <c r="A54" s="14" t="s">
        <v>960</v>
      </c>
      <c r="B54" s="14">
        <v>5</v>
      </c>
      <c r="C54" s="14">
        <v>4</v>
      </c>
      <c r="D54" s="14">
        <v>2</v>
      </c>
      <c r="E54" s="23">
        <f>VLOOKUP(F54,属性规划!$B$4:$E$26,4)*战宠!J54+VLOOKUP(K54,属性规划!$B$4:$E$26,4)*战宠!O54+VLOOKUP(P54,属性规划!$B$4:$E$26,4)*战宠!T54+IF(ISBLANK(战宠!U54),0,VLOOKUP(U54,属性规划!$B$4:$E$26,4)*战宠!Y54)+IF(ISBLANK(战宠!U54),0,VLOOKUP(Z54,属性规划!$B$4:$E$26,4)*战宠!AD54)</f>
        <v>21000</v>
      </c>
      <c r="F54" s="14" t="s">
        <v>279</v>
      </c>
      <c r="G54" s="14">
        <v>31</v>
      </c>
      <c r="H54" s="14">
        <v>0</v>
      </c>
      <c r="I54" s="14">
        <v>0</v>
      </c>
      <c r="J54" s="23">
        <f t="shared" si="7"/>
        <v>2100</v>
      </c>
      <c r="K54" s="14" t="s">
        <v>280</v>
      </c>
      <c r="L54" s="14">
        <v>1</v>
      </c>
      <c r="M54" s="14">
        <v>0</v>
      </c>
      <c r="N54" s="14">
        <v>0</v>
      </c>
      <c r="O54" s="23">
        <f t="shared" si="8"/>
        <v>31500</v>
      </c>
      <c r="P54" s="36" t="s">
        <v>283</v>
      </c>
      <c r="Q54" s="14">
        <v>1</v>
      </c>
      <c r="R54" s="14">
        <v>0</v>
      </c>
      <c r="S54" s="14">
        <v>0</v>
      </c>
      <c r="T54" s="23">
        <f t="shared" si="9"/>
        <v>1295</v>
      </c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</row>
    <row r="55" spans="1:40" ht="16.5" x14ac:dyDescent="0.2">
      <c r="A55" s="14" t="s">
        <v>959</v>
      </c>
      <c r="B55" s="14">
        <v>5</v>
      </c>
      <c r="C55" s="14">
        <v>5</v>
      </c>
      <c r="D55" s="14">
        <v>2</v>
      </c>
      <c r="E55" s="23">
        <f>VLOOKUP(F55,属性规划!$B$4:$E$26,4)*战宠!J55+VLOOKUP(K55,属性规划!$B$4:$E$26,4)*战宠!O55+VLOOKUP(P55,属性规划!$B$4:$E$26,4)*战宠!T55+IF(ISBLANK(战宠!U55),0,VLOOKUP(U55,属性规划!$B$4:$E$26,4)*战宠!Y55)+IF(ISBLANK(战宠!U55),0,VLOOKUP(Z55,属性规划!$B$4:$E$26,4)*战宠!AD55)</f>
        <v>24000</v>
      </c>
      <c r="F55" s="14" t="s">
        <v>279</v>
      </c>
      <c r="G55" s="14">
        <v>31</v>
      </c>
      <c r="H55" s="14">
        <v>0</v>
      </c>
      <c r="I55" s="14">
        <v>0</v>
      </c>
      <c r="J55" s="23">
        <f t="shared" si="7"/>
        <v>2400</v>
      </c>
      <c r="K55" s="14" t="s">
        <v>280</v>
      </c>
      <c r="L55" s="14">
        <v>1</v>
      </c>
      <c r="M55" s="14">
        <v>0</v>
      </c>
      <c r="N55" s="14">
        <v>0</v>
      </c>
      <c r="O55" s="23">
        <f t="shared" si="8"/>
        <v>36000</v>
      </c>
      <c r="P55" s="36" t="s">
        <v>283</v>
      </c>
      <c r="Q55" s="14">
        <v>1</v>
      </c>
      <c r="R55" s="14">
        <v>0</v>
      </c>
      <c r="S55" s="14">
        <v>0</v>
      </c>
      <c r="T55" s="23">
        <f t="shared" si="9"/>
        <v>1480</v>
      </c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</row>
    <row r="56" spans="1:40" ht="16.5" x14ac:dyDescent="0.2">
      <c r="A56" s="14" t="s">
        <v>958</v>
      </c>
      <c r="B56" s="14">
        <v>6</v>
      </c>
      <c r="C56" s="14">
        <v>1</v>
      </c>
      <c r="D56" s="14">
        <v>2</v>
      </c>
      <c r="E56" s="23">
        <f>VLOOKUP(F56,属性规划!$B$4:$E$26,4)*战宠!J56+VLOOKUP(K56,属性规划!$B$4:$E$26,4)*战宠!O56+VLOOKUP(P56,属性规划!$B$4:$E$26,4)*战宠!T56+IF(ISBLANK(战宠!U56),0,VLOOKUP(U56,属性规划!$B$4:$E$26,4)*战宠!Y56)+IF(ISBLANK(战宠!U56),0,VLOOKUP(Z56,属性规划!$B$4:$E$26,4)*战宠!AD56)</f>
        <v>12000</v>
      </c>
      <c r="F56" s="14" t="s">
        <v>279</v>
      </c>
      <c r="G56" s="14">
        <v>31</v>
      </c>
      <c r="H56" s="14">
        <v>0</v>
      </c>
      <c r="I56" s="14">
        <v>0</v>
      </c>
      <c r="J56" s="23">
        <f t="shared" si="7"/>
        <v>1200</v>
      </c>
      <c r="K56" s="36" t="s">
        <v>918</v>
      </c>
      <c r="L56" s="14">
        <v>1</v>
      </c>
      <c r="M56" s="14">
        <v>0</v>
      </c>
      <c r="N56" s="14">
        <v>0</v>
      </c>
      <c r="O56" s="23">
        <f t="shared" si="8"/>
        <v>1200</v>
      </c>
      <c r="P56" s="14" t="s">
        <v>282</v>
      </c>
      <c r="Q56" s="14">
        <v>1</v>
      </c>
      <c r="R56" s="14">
        <v>0</v>
      </c>
      <c r="S56" s="14">
        <v>0</v>
      </c>
      <c r="T56" s="23">
        <f t="shared" si="9"/>
        <v>30000</v>
      </c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</row>
    <row r="57" spans="1:40" ht="16.5" x14ac:dyDescent="0.2">
      <c r="A57" s="14" t="s">
        <v>957</v>
      </c>
      <c r="B57" s="14">
        <v>6</v>
      </c>
      <c r="C57" s="14">
        <v>2</v>
      </c>
      <c r="D57" s="14">
        <v>2</v>
      </c>
      <c r="E57" s="23">
        <f>VLOOKUP(F57,属性规划!$B$4:$E$26,4)*战宠!J57+VLOOKUP(K57,属性规划!$B$4:$E$26,4)*战宠!O57+VLOOKUP(P57,属性规划!$B$4:$E$26,4)*战宠!T57+IF(ISBLANK(战宠!U57),0,VLOOKUP(U57,属性规划!$B$4:$E$26,4)*战宠!Y57)+IF(ISBLANK(战宠!U57),0,VLOOKUP(Z57,属性规划!$B$4:$E$26,4)*战宠!AD57)</f>
        <v>15000</v>
      </c>
      <c r="F57" s="14" t="s">
        <v>279</v>
      </c>
      <c r="G57" s="14">
        <v>31</v>
      </c>
      <c r="H57" s="14">
        <v>0</v>
      </c>
      <c r="I57" s="14">
        <v>0</v>
      </c>
      <c r="J57" s="23">
        <f t="shared" si="7"/>
        <v>1500</v>
      </c>
      <c r="K57" s="36" t="s">
        <v>918</v>
      </c>
      <c r="L57" s="14">
        <v>1</v>
      </c>
      <c r="M57" s="14">
        <v>0</v>
      </c>
      <c r="N57" s="14">
        <v>0</v>
      </c>
      <c r="O57" s="23">
        <f t="shared" si="8"/>
        <v>1500</v>
      </c>
      <c r="P57" s="14" t="s">
        <v>282</v>
      </c>
      <c r="Q57" s="14">
        <v>1</v>
      </c>
      <c r="R57" s="14">
        <v>0</v>
      </c>
      <c r="S57" s="14">
        <v>0</v>
      </c>
      <c r="T57" s="23">
        <f t="shared" si="9"/>
        <v>37500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</row>
    <row r="58" spans="1:40" ht="16.5" x14ac:dyDescent="0.2">
      <c r="A58" s="14" t="s">
        <v>956</v>
      </c>
      <c r="B58" s="14">
        <v>6</v>
      </c>
      <c r="C58" s="14">
        <v>3</v>
      </c>
      <c r="D58" s="14">
        <v>2</v>
      </c>
      <c r="E58" s="23">
        <f>VLOOKUP(F58,属性规划!$B$4:$E$26,4)*战宠!J58+VLOOKUP(K58,属性规划!$B$4:$E$26,4)*战宠!O58+VLOOKUP(P58,属性规划!$B$4:$E$26,4)*战宠!T58+IF(ISBLANK(战宠!U58),0,VLOOKUP(U58,属性规划!$B$4:$E$26,4)*战宠!Y58)+IF(ISBLANK(战宠!U58),0,VLOOKUP(Z58,属性规划!$B$4:$E$26,4)*战宠!AD58)</f>
        <v>18000</v>
      </c>
      <c r="F58" s="14" t="s">
        <v>279</v>
      </c>
      <c r="G58" s="14">
        <v>31</v>
      </c>
      <c r="H58" s="14">
        <v>0</v>
      </c>
      <c r="I58" s="14">
        <v>0</v>
      </c>
      <c r="J58" s="23">
        <f t="shared" si="7"/>
        <v>1800</v>
      </c>
      <c r="K58" s="36" t="s">
        <v>918</v>
      </c>
      <c r="L58" s="14">
        <v>1</v>
      </c>
      <c r="M58" s="14">
        <v>0</v>
      </c>
      <c r="N58" s="14">
        <v>0</v>
      </c>
      <c r="O58" s="23">
        <f t="shared" si="8"/>
        <v>1800</v>
      </c>
      <c r="P58" s="14" t="s">
        <v>282</v>
      </c>
      <c r="Q58" s="14">
        <v>1</v>
      </c>
      <c r="R58" s="14">
        <v>0</v>
      </c>
      <c r="S58" s="14">
        <v>0</v>
      </c>
      <c r="T58" s="23">
        <f t="shared" si="9"/>
        <v>45000</v>
      </c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</row>
    <row r="59" spans="1:40" ht="16.5" x14ac:dyDescent="0.2">
      <c r="A59" s="14" t="s">
        <v>955</v>
      </c>
      <c r="B59" s="14">
        <v>6</v>
      </c>
      <c r="C59" s="14">
        <v>4</v>
      </c>
      <c r="D59" s="14">
        <v>2</v>
      </c>
      <c r="E59" s="23">
        <f>VLOOKUP(F59,属性规划!$B$4:$E$26,4)*战宠!J59+VLOOKUP(K59,属性规划!$B$4:$E$26,4)*战宠!O59+VLOOKUP(P59,属性规划!$B$4:$E$26,4)*战宠!T59+IF(ISBLANK(战宠!U59),0,VLOOKUP(U59,属性规划!$B$4:$E$26,4)*战宠!Y59)+IF(ISBLANK(战宠!U59),0,VLOOKUP(Z59,属性规划!$B$4:$E$26,4)*战宠!AD59)</f>
        <v>21000</v>
      </c>
      <c r="F59" s="14" t="s">
        <v>279</v>
      </c>
      <c r="G59" s="14">
        <v>31</v>
      </c>
      <c r="H59" s="14">
        <v>0</v>
      </c>
      <c r="I59" s="14">
        <v>0</v>
      </c>
      <c r="J59" s="23">
        <f t="shared" si="7"/>
        <v>2100</v>
      </c>
      <c r="K59" s="36" t="s">
        <v>918</v>
      </c>
      <c r="L59" s="14">
        <v>1</v>
      </c>
      <c r="M59" s="14">
        <v>0</v>
      </c>
      <c r="N59" s="14">
        <v>0</v>
      </c>
      <c r="O59" s="23">
        <f t="shared" si="8"/>
        <v>2100</v>
      </c>
      <c r="P59" s="14" t="s">
        <v>282</v>
      </c>
      <c r="Q59" s="14">
        <v>1</v>
      </c>
      <c r="R59" s="14">
        <v>0</v>
      </c>
      <c r="S59" s="14">
        <v>0</v>
      </c>
      <c r="T59" s="23">
        <f t="shared" si="9"/>
        <v>52500</v>
      </c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</row>
    <row r="60" spans="1:40" ht="16.5" x14ac:dyDescent="0.2">
      <c r="A60" s="14" t="s">
        <v>954</v>
      </c>
      <c r="B60" s="14">
        <v>6</v>
      </c>
      <c r="C60" s="14">
        <v>5</v>
      </c>
      <c r="D60" s="14">
        <v>2</v>
      </c>
      <c r="E60" s="23">
        <f>VLOOKUP(F60,属性规划!$B$4:$E$26,4)*战宠!J60+VLOOKUP(K60,属性规划!$B$4:$E$26,4)*战宠!O60+VLOOKUP(P60,属性规划!$B$4:$E$26,4)*战宠!T60+IF(ISBLANK(战宠!U60),0,VLOOKUP(U60,属性规划!$B$4:$E$26,4)*战宠!Y60)+IF(ISBLANK(战宠!U60),0,VLOOKUP(Z60,属性规划!$B$4:$E$26,4)*战宠!AD60)</f>
        <v>24000</v>
      </c>
      <c r="F60" s="14" t="s">
        <v>279</v>
      </c>
      <c r="G60" s="14">
        <v>31</v>
      </c>
      <c r="H60" s="14">
        <v>0</v>
      </c>
      <c r="I60" s="14">
        <v>0</v>
      </c>
      <c r="J60" s="23">
        <f t="shared" si="7"/>
        <v>2400</v>
      </c>
      <c r="K60" s="36" t="s">
        <v>918</v>
      </c>
      <c r="L60" s="14">
        <v>1</v>
      </c>
      <c r="M60" s="14">
        <v>0</v>
      </c>
      <c r="N60" s="14">
        <v>0</v>
      </c>
      <c r="O60" s="23">
        <f t="shared" si="8"/>
        <v>2400</v>
      </c>
      <c r="P60" s="14" t="s">
        <v>282</v>
      </c>
      <c r="Q60" s="14">
        <v>1</v>
      </c>
      <c r="R60" s="14">
        <v>0</v>
      </c>
      <c r="S60" s="14">
        <v>0</v>
      </c>
      <c r="T60" s="23">
        <f t="shared" si="9"/>
        <v>60000</v>
      </c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</row>
    <row r="61" spans="1:40" ht="16.5" x14ac:dyDescent="0.2">
      <c r="A61" s="14" t="s">
        <v>953</v>
      </c>
      <c r="B61" s="14">
        <v>7</v>
      </c>
      <c r="C61" s="14">
        <v>1</v>
      </c>
      <c r="D61" s="14">
        <v>3</v>
      </c>
      <c r="E61" s="23">
        <f>VLOOKUP(F61,属性规划!$B$4:$E$26,4)*战宠!J61+VLOOKUP(K61,属性规划!$B$4:$E$26,4)*战宠!O61+VLOOKUP(P61,属性规划!$B$4:$E$26,4)*战宠!T61+IF(ISBLANK(战宠!U61),0,VLOOKUP(U61,属性规划!$B$4:$E$26,4)*战宠!Y61)+IF(ISBLANK(战宠!U61),0,VLOOKUP(Z61,属性规划!$B$4:$E$26,4)*战宠!AD61)</f>
        <v>22000</v>
      </c>
      <c r="F61" s="14" t="s">
        <v>279</v>
      </c>
      <c r="G61" s="14">
        <v>31</v>
      </c>
      <c r="H61" s="14">
        <v>0</v>
      </c>
      <c r="I61" s="14">
        <v>0</v>
      </c>
      <c r="J61" s="23">
        <f t="shared" si="7"/>
        <v>2200</v>
      </c>
      <c r="K61" s="14" t="s">
        <v>280</v>
      </c>
      <c r="L61" s="14">
        <v>1</v>
      </c>
      <c r="M61" s="14">
        <v>0</v>
      </c>
      <c r="N61" s="14">
        <v>0</v>
      </c>
      <c r="O61" s="23">
        <f t="shared" si="8"/>
        <v>33000</v>
      </c>
      <c r="P61" s="36" t="s">
        <v>283</v>
      </c>
      <c r="Q61" s="14">
        <v>1</v>
      </c>
      <c r="R61" s="14">
        <v>0</v>
      </c>
      <c r="S61" s="14">
        <v>0</v>
      </c>
      <c r="T61" s="23">
        <f t="shared" si="9"/>
        <v>1400</v>
      </c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</row>
    <row r="62" spans="1:40" ht="16.5" x14ac:dyDescent="0.2">
      <c r="A62" s="14" t="s">
        <v>952</v>
      </c>
      <c r="B62" s="14">
        <v>7</v>
      </c>
      <c r="C62" s="14">
        <v>2</v>
      </c>
      <c r="D62" s="14">
        <v>3</v>
      </c>
      <c r="E62" s="23">
        <f>VLOOKUP(F62,属性规划!$B$4:$E$26,4)*战宠!J62+VLOOKUP(K62,属性规划!$B$4:$E$26,4)*战宠!O62+VLOOKUP(P62,属性规划!$B$4:$E$26,4)*战宠!T62+IF(ISBLANK(战宠!U62),0,VLOOKUP(U62,属性规划!$B$4:$E$26,4)*战宠!Y62)+IF(ISBLANK(战宠!U62),0,VLOOKUP(Z62,属性规划!$B$4:$E$26,4)*战宠!AD62)</f>
        <v>29700</v>
      </c>
      <c r="F62" s="14" t="s">
        <v>279</v>
      </c>
      <c r="G62" s="14">
        <v>31</v>
      </c>
      <c r="H62" s="14">
        <v>0</v>
      </c>
      <c r="I62" s="14">
        <v>0</v>
      </c>
      <c r="J62" s="23">
        <f t="shared" si="7"/>
        <v>2970</v>
      </c>
      <c r="K62" s="14" t="s">
        <v>280</v>
      </c>
      <c r="L62" s="14">
        <v>1</v>
      </c>
      <c r="M62" s="14">
        <v>0</v>
      </c>
      <c r="N62" s="14">
        <v>0</v>
      </c>
      <c r="O62" s="23">
        <f t="shared" si="8"/>
        <v>44550</v>
      </c>
      <c r="P62" s="36" t="s">
        <v>283</v>
      </c>
      <c r="Q62" s="14">
        <v>1</v>
      </c>
      <c r="R62" s="14">
        <v>0</v>
      </c>
      <c r="S62" s="14">
        <v>0</v>
      </c>
      <c r="T62" s="23">
        <f t="shared" si="9"/>
        <v>1890.0000000000002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</row>
    <row r="63" spans="1:40" ht="16.5" x14ac:dyDescent="0.2">
      <c r="A63" s="14" t="s">
        <v>951</v>
      </c>
      <c r="B63" s="14">
        <v>7</v>
      </c>
      <c r="C63" s="14">
        <v>3</v>
      </c>
      <c r="D63" s="14">
        <v>3</v>
      </c>
      <c r="E63" s="23">
        <f>VLOOKUP(F63,属性规划!$B$4:$E$26,4)*战宠!J63+VLOOKUP(K63,属性规划!$B$4:$E$26,4)*战宠!O63+VLOOKUP(P63,属性规划!$B$4:$E$26,4)*战宠!T63+IF(ISBLANK(战宠!U63),0,VLOOKUP(U63,属性规划!$B$4:$E$26,4)*战宠!Y63)+IF(ISBLANK(战宠!U63),0,VLOOKUP(Z63,属性规划!$B$4:$E$26,4)*战宠!AD63)</f>
        <v>37400</v>
      </c>
      <c r="F63" s="14" t="s">
        <v>279</v>
      </c>
      <c r="G63" s="14">
        <v>31</v>
      </c>
      <c r="H63" s="14">
        <v>0</v>
      </c>
      <c r="I63" s="14">
        <v>0</v>
      </c>
      <c r="J63" s="23">
        <f t="shared" ref="J63:J95" si="12">INDEX($P$15:$T$27,$B63,MATCH(F63,$P$14:$T$14,0))*INDEX($U$7:$Y$10,$D63,$C63)</f>
        <v>3740</v>
      </c>
      <c r="K63" s="14" t="s">
        <v>280</v>
      </c>
      <c r="L63" s="14">
        <v>1</v>
      </c>
      <c r="M63" s="14">
        <v>0</v>
      </c>
      <c r="N63" s="14">
        <v>0</v>
      </c>
      <c r="O63" s="23">
        <f t="shared" ref="O63:O95" si="13">INDEX($P$15:$T$27,$B63,MATCH(K63,$P$14:$T$14,0))*INDEX($U$7:$Y$10,$D63,$C63)</f>
        <v>56100</v>
      </c>
      <c r="P63" s="36" t="s">
        <v>283</v>
      </c>
      <c r="Q63" s="14">
        <v>1</v>
      </c>
      <c r="R63" s="14">
        <v>0</v>
      </c>
      <c r="S63" s="14">
        <v>0</v>
      </c>
      <c r="T63" s="23">
        <f t="shared" ref="T63:T95" si="14">INDEX($P$15:$T$27,$B63,MATCH(P63,$P$14:$T$14,0))*INDEX($U$7:$Y$10,$D63,$C63)</f>
        <v>2380</v>
      </c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</row>
    <row r="64" spans="1:40" ht="16.5" x14ac:dyDescent="0.2">
      <c r="A64" s="14" t="s">
        <v>950</v>
      </c>
      <c r="B64" s="14">
        <v>7</v>
      </c>
      <c r="C64" s="14">
        <v>4</v>
      </c>
      <c r="D64" s="14">
        <v>3</v>
      </c>
      <c r="E64" s="23">
        <f>VLOOKUP(F64,属性规划!$B$4:$E$26,4)*战宠!J64+VLOOKUP(K64,属性规划!$B$4:$E$26,4)*战宠!O64+VLOOKUP(P64,属性规划!$B$4:$E$26,4)*战宠!T64+IF(ISBLANK(战宠!U64),0,VLOOKUP(U64,属性规划!$B$4:$E$26,4)*战宠!Y64)+IF(ISBLANK(战宠!U64),0,VLOOKUP(Z64,属性规划!$B$4:$E$26,4)*战宠!AD64)</f>
        <v>45100</v>
      </c>
      <c r="F64" s="14" t="s">
        <v>279</v>
      </c>
      <c r="G64" s="14">
        <v>31</v>
      </c>
      <c r="H64" s="14">
        <v>0</v>
      </c>
      <c r="I64" s="14">
        <v>0</v>
      </c>
      <c r="J64" s="23">
        <f t="shared" si="12"/>
        <v>4510</v>
      </c>
      <c r="K64" s="14" t="s">
        <v>280</v>
      </c>
      <c r="L64" s="14">
        <v>1</v>
      </c>
      <c r="M64" s="14">
        <v>0</v>
      </c>
      <c r="N64" s="14">
        <v>0</v>
      </c>
      <c r="O64" s="23">
        <f t="shared" si="13"/>
        <v>67650</v>
      </c>
      <c r="P64" s="36" t="s">
        <v>283</v>
      </c>
      <c r="Q64" s="14">
        <v>1</v>
      </c>
      <c r="R64" s="14">
        <v>0</v>
      </c>
      <c r="S64" s="14">
        <v>0</v>
      </c>
      <c r="T64" s="23">
        <f t="shared" si="14"/>
        <v>2869.9999999999995</v>
      </c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</row>
    <row r="65" spans="1:40" ht="16.5" x14ac:dyDescent="0.2">
      <c r="A65" s="14" t="s">
        <v>949</v>
      </c>
      <c r="B65" s="14">
        <v>7</v>
      </c>
      <c r="C65" s="14">
        <v>5</v>
      </c>
      <c r="D65" s="14">
        <v>3</v>
      </c>
      <c r="E65" s="23">
        <f>VLOOKUP(F65,属性规划!$B$4:$E$26,4)*战宠!J65+VLOOKUP(K65,属性规划!$B$4:$E$26,4)*战宠!O65+VLOOKUP(P65,属性规划!$B$4:$E$26,4)*战宠!T65+IF(ISBLANK(战宠!U65),0,VLOOKUP(U65,属性规划!$B$4:$E$26,4)*战宠!Y65)+IF(ISBLANK(战宠!U65),0,VLOOKUP(Z65,属性规划!$B$4:$E$26,4)*战宠!AD65)</f>
        <v>55000</v>
      </c>
      <c r="F65" s="14" t="s">
        <v>279</v>
      </c>
      <c r="G65" s="14">
        <v>31</v>
      </c>
      <c r="H65" s="14">
        <v>0</v>
      </c>
      <c r="I65" s="14">
        <v>0</v>
      </c>
      <c r="J65" s="23">
        <f t="shared" si="12"/>
        <v>5500</v>
      </c>
      <c r="K65" s="14" t="s">
        <v>280</v>
      </c>
      <c r="L65" s="14">
        <v>1</v>
      </c>
      <c r="M65" s="14">
        <v>0</v>
      </c>
      <c r="N65" s="14">
        <v>0</v>
      </c>
      <c r="O65" s="23">
        <f t="shared" si="13"/>
        <v>82500</v>
      </c>
      <c r="P65" s="36" t="s">
        <v>283</v>
      </c>
      <c r="Q65" s="14">
        <v>1</v>
      </c>
      <c r="R65" s="14">
        <v>0</v>
      </c>
      <c r="S65" s="14">
        <v>0</v>
      </c>
      <c r="T65" s="23">
        <f t="shared" si="14"/>
        <v>3500</v>
      </c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</row>
    <row r="66" spans="1:40" ht="16.5" x14ac:dyDescent="0.2">
      <c r="A66" s="14" t="s">
        <v>948</v>
      </c>
      <c r="B66" s="14">
        <v>8</v>
      </c>
      <c r="C66" s="14">
        <v>1</v>
      </c>
      <c r="D66" s="14">
        <v>3</v>
      </c>
      <c r="E66" s="23">
        <f>VLOOKUP(F66,属性规划!$B$4:$E$26,4)*战宠!J66+VLOOKUP(K66,属性规划!$B$4:$E$26,4)*战宠!O66+VLOOKUP(P66,属性规划!$B$4:$E$26,4)*战宠!T66+IF(ISBLANK(战宠!U66),0,VLOOKUP(U66,属性规划!$B$4:$E$26,4)*战宠!Y66)+IF(ISBLANK(战宠!U66),0,VLOOKUP(Z66,属性规划!$B$4:$E$26,4)*战宠!AD66)</f>
        <v>22000</v>
      </c>
      <c r="F66" s="14" t="s">
        <v>279</v>
      </c>
      <c r="G66" s="14">
        <v>31</v>
      </c>
      <c r="H66" s="14">
        <v>0</v>
      </c>
      <c r="I66" s="14">
        <v>0</v>
      </c>
      <c r="J66" s="23">
        <f t="shared" si="12"/>
        <v>2200</v>
      </c>
      <c r="K66" s="36" t="s">
        <v>918</v>
      </c>
      <c r="L66" s="14">
        <v>1</v>
      </c>
      <c r="M66" s="14">
        <v>0</v>
      </c>
      <c r="N66" s="14">
        <v>0</v>
      </c>
      <c r="O66" s="23">
        <f t="shared" si="13"/>
        <v>2200</v>
      </c>
      <c r="P66" s="14" t="s">
        <v>282</v>
      </c>
      <c r="Q66" s="14">
        <v>1</v>
      </c>
      <c r="R66" s="14">
        <v>0</v>
      </c>
      <c r="S66" s="14">
        <v>0</v>
      </c>
      <c r="T66" s="23">
        <f t="shared" si="14"/>
        <v>56000</v>
      </c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</row>
    <row r="67" spans="1:40" ht="16.5" x14ac:dyDescent="0.2">
      <c r="A67" s="14" t="s">
        <v>947</v>
      </c>
      <c r="B67" s="14">
        <v>8</v>
      </c>
      <c r="C67" s="14">
        <v>2</v>
      </c>
      <c r="D67" s="14">
        <v>3</v>
      </c>
      <c r="E67" s="23">
        <f>VLOOKUP(F67,属性规划!$B$4:$E$26,4)*战宠!J67+VLOOKUP(K67,属性规划!$B$4:$E$26,4)*战宠!O67+VLOOKUP(P67,属性规划!$B$4:$E$26,4)*战宠!T67+IF(ISBLANK(战宠!U67),0,VLOOKUP(U67,属性规划!$B$4:$E$26,4)*战宠!Y67)+IF(ISBLANK(战宠!U67),0,VLOOKUP(Z67,属性规划!$B$4:$E$26,4)*战宠!AD67)</f>
        <v>29700</v>
      </c>
      <c r="F67" s="14" t="s">
        <v>279</v>
      </c>
      <c r="G67" s="14">
        <v>31</v>
      </c>
      <c r="H67" s="14">
        <v>0</v>
      </c>
      <c r="I67" s="14">
        <v>0</v>
      </c>
      <c r="J67" s="23">
        <f t="shared" si="12"/>
        <v>2970</v>
      </c>
      <c r="K67" s="36" t="s">
        <v>918</v>
      </c>
      <c r="L67" s="14">
        <v>1</v>
      </c>
      <c r="M67" s="14">
        <v>0</v>
      </c>
      <c r="N67" s="14">
        <v>0</v>
      </c>
      <c r="O67" s="23">
        <f t="shared" si="13"/>
        <v>2970</v>
      </c>
      <c r="P67" s="14" t="s">
        <v>282</v>
      </c>
      <c r="Q67" s="14">
        <v>1</v>
      </c>
      <c r="R67" s="14">
        <v>0</v>
      </c>
      <c r="S67" s="14">
        <v>0</v>
      </c>
      <c r="T67" s="23">
        <f t="shared" si="14"/>
        <v>75600</v>
      </c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</row>
    <row r="68" spans="1:40" ht="16.5" x14ac:dyDescent="0.2">
      <c r="A68" s="14" t="s">
        <v>946</v>
      </c>
      <c r="B68" s="14">
        <v>8</v>
      </c>
      <c r="C68" s="14">
        <v>3</v>
      </c>
      <c r="D68" s="14">
        <v>3</v>
      </c>
      <c r="E68" s="23">
        <f>VLOOKUP(F68,属性规划!$B$4:$E$26,4)*战宠!J68+VLOOKUP(K68,属性规划!$B$4:$E$26,4)*战宠!O68+VLOOKUP(P68,属性规划!$B$4:$E$26,4)*战宠!T68+IF(ISBLANK(战宠!U68),0,VLOOKUP(U68,属性规划!$B$4:$E$26,4)*战宠!Y68)+IF(ISBLANK(战宠!U68),0,VLOOKUP(Z68,属性规划!$B$4:$E$26,4)*战宠!AD68)</f>
        <v>37400</v>
      </c>
      <c r="F68" s="14" t="s">
        <v>279</v>
      </c>
      <c r="G68" s="14">
        <v>31</v>
      </c>
      <c r="H68" s="14">
        <v>0</v>
      </c>
      <c r="I68" s="14">
        <v>0</v>
      </c>
      <c r="J68" s="23">
        <f t="shared" si="12"/>
        <v>3740</v>
      </c>
      <c r="K68" s="36" t="s">
        <v>918</v>
      </c>
      <c r="L68" s="14">
        <v>1</v>
      </c>
      <c r="M68" s="14">
        <v>0</v>
      </c>
      <c r="N68" s="14">
        <v>0</v>
      </c>
      <c r="O68" s="23">
        <f t="shared" si="13"/>
        <v>3740</v>
      </c>
      <c r="P68" s="14" t="s">
        <v>282</v>
      </c>
      <c r="Q68" s="14">
        <v>1</v>
      </c>
      <c r="R68" s="14">
        <v>0</v>
      </c>
      <c r="S68" s="14">
        <v>0</v>
      </c>
      <c r="T68" s="23">
        <f t="shared" si="14"/>
        <v>95200</v>
      </c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</row>
    <row r="69" spans="1:40" ht="16.5" x14ac:dyDescent="0.2">
      <c r="A69" s="14" t="s">
        <v>945</v>
      </c>
      <c r="B69" s="14">
        <v>8</v>
      </c>
      <c r="C69" s="14">
        <v>4</v>
      </c>
      <c r="D69" s="14">
        <v>3</v>
      </c>
      <c r="E69" s="23">
        <f>VLOOKUP(F69,属性规划!$B$4:$E$26,4)*战宠!J69+VLOOKUP(K69,属性规划!$B$4:$E$26,4)*战宠!O69+VLOOKUP(P69,属性规划!$B$4:$E$26,4)*战宠!T69+IF(ISBLANK(战宠!U69),0,VLOOKUP(U69,属性规划!$B$4:$E$26,4)*战宠!Y69)+IF(ISBLANK(战宠!U69),0,VLOOKUP(Z69,属性规划!$B$4:$E$26,4)*战宠!AD69)</f>
        <v>45100</v>
      </c>
      <c r="F69" s="14" t="s">
        <v>279</v>
      </c>
      <c r="G69" s="14">
        <v>31</v>
      </c>
      <c r="H69" s="14">
        <v>0</v>
      </c>
      <c r="I69" s="14">
        <v>0</v>
      </c>
      <c r="J69" s="23">
        <f t="shared" si="12"/>
        <v>4510</v>
      </c>
      <c r="K69" s="36" t="s">
        <v>918</v>
      </c>
      <c r="L69" s="14">
        <v>1</v>
      </c>
      <c r="M69" s="14">
        <v>0</v>
      </c>
      <c r="N69" s="14">
        <v>0</v>
      </c>
      <c r="O69" s="23">
        <f t="shared" si="13"/>
        <v>4510</v>
      </c>
      <c r="P69" s="14" t="s">
        <v>282</v>
      </c>
      <c r="Q69" s="14">
        <v>1</v>
      </c>
      <c r="R69" s="14">
        <v>0</v>
      </c>
      <c r="S69" s="14">
        <v>0</v>
      </c>
      <c r="T69" s="23">
        <f t="shared" si="14"/>
        <v>114799.99999999999</v>
      </c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</row>
    <row r="70" spans="1:40" ht="16.5" x14ac:dyDescent="0.2">
      <c r="A70" s="14" t="s">
        <v>944</v>
      </c>
      <c r="B70" s="14">
        <v>8</v>
      </c>
      <c r="C70" s="14">
        <v>5</v>
      </c>
      <c r="D70" s="14">
        <v>3</v>
      </c>
      <c r="E70" s="23">
        <f>VLOOKUP(F70,属性规划!$B$4:$E$26,4)*战宠!J70+VLOOKUP(K70,属性规划!$B$4:$E$26,4)*战宠!O70+VLOOKUP(P70,属性规划!$B$4:$E$26,4)*战宠!T70+IF(ISBLANK(战宠!U70),0,VLOOKUP(U70,属性规划!$B$4:$E$26,4)*战宠!Y70)+IF(ISBLANK(战宠!U70),0,VLOOKUP(Z70,属性规划!$B$4:$E$26,4)*战宠!AD70)</f>
        <v>55000</v>
      </c>
      <c r="F70" s="14" t="s">
        <v>279</v>
      </c>
      <c r="G70" s="14">
        <v>31</v>
      </c>
      <c r="H70" s="14">
        <v>0</v>
      </c>
      <c r="I70" s="14">
        <v>0</v>
      </c>
      <c r="J70" s="23">
        <f t="shared" si="12"/>
        <v>5500</v>
      </c>
      <c r="K70" s="36" t="s">
        <v>918</v>
      </c>
      <c r="L70" s="14">
        <v>1</v>
      </c>
      <c r="M70" s="14">
        <v>0</v>
      </c>
      <c r="N70" s="14">
        <v>0</v>
      </c>
      <c r="O70" s="23">
        <f t="shared" si="13"/>
        <v>5500</v>
      </c>
      <c r="P70" s="14" t="s">
        <v>282</v>
      </c>
      <c r="Q70" s="14">
        <v>1</v>
      </c>
      <c r="R70" s="14">
        <v>0</v>
      </c>
      <c r="S70" s="14">
        <v>0</v>
      </c>
      <c r="T70" s="23">
        <f t="shared" si="14"/>
        <v>140000</v>
      </c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</row>
    <row r="71" spans="1:40" ht="16.5" x14ac:dyDescent="0.2">
      <c r="A71" s="14" t="s">
        <v>943</v>
      </c>
      <c r="B71" s="14">
        <v>9</v>
      </c>
      <c r="C71" s="14">
        <v>1</v>
      </c>
      <c r="D71" s="14">
        <v>3</v>
      </c>
      <c r="E71" s="23">
        <f>VLOOKUP(F71,属性规划!$B$4:$E$26,4)*战宠!J71+VLOOKUP(K71,属性规划!$B$4:$E$26,4)*战宠!O71+VLOOKUP(P71,属性规划!$B$4:$E$26,4)*战宠!T71+IF(ISBLANK(战宠!U71),0,VLOOKUP(U71,属性规划!$B$4:$E$26,4)*战宠!Y71)+IF(ISBLANK(战宠!U71),0,VLOOKUP(Z71,属性规划!$B$4:$E$26,4)*战宠!AD71)</f>
        <v>22000</v>
      </c>
      <c r="F71" s="14" t="s">
        <v>279</v>
      </c>
      <c r="G71" s="14">
        <v>31</v>
      </c>
      <c r="H71" s="14">
        <v>0</v>
      </c>
      <c r="I71" s="14">
        <v>0</v>
      </c>
      <c r="J71" s="23">
        <f t="shared" si="12"/>
        <v>2200</v>
      </c>
      <c r="K71" s="14" t="s">
        <v>280</v>
      </c>
      <c r="L71" s="14">
        <v>1</v>
      </c>
      <c r="M71" s="14">
        <v>0</v>
      </c>
      <c r="N71" s="14">
        <v>0</v>
      </c>
      <c r="O71" s="23">
        <f t="shared" si="13"/>
        <v>16500</v>
      </c>
      <c r="P71" s="36" t="s">
        <v>918</v>
      </c>
      <c r="Q71" s="14">
        <v>1</v>
      </c>
      <c r="R71" s="14">
        <v>0</v>
      </c>
      <c r="S71" s="14">
        <v>0</v>
      </c>
      <c r="T71" s="23">
        <f t="shared" si="14"/>
        <v>1100</v>
      </c>
      <c r="U71" s="14" t="s">
        <v>282</v>
      </c>
      <c r="V71" s="14">
        <v>15</v>
      </c>
      <c r="W71" s="14">
        <v>0</v>
      </c>
      <c r="X71" s="14">
        <v>0</v>
      </c>
      <c r="Y71" s="23">
        <f t="shared" ref="Y71:Y95" si="15">INDEX($P$15:$T$27,$B71,MATCH(U71,$P$14:$T$14,0))*INDEX($U$7:$Y$10,$D71,$C71)</f>
        <v>28000</v>
      </c>
      <c r="Z71" s="14" t="s">
        <v>283</v>
      </c>
      <c r="AA71" s="14">
        <v>15</v>
      </c>
      <c r="AB71" s="14">
        <v>0</v>
      </c>
      <c r="AC71" s="14">
        <v>0</v>
      </c>
      <c r="AD71" s="23">
        <f t="shared" ref="AD71:AD95" si="16">ROUND(INDEX($P$15:$T$27,$B71,MATCH(Z71,$P$14:$T$14,0))*INDEX($U$7:$Y$10,$D71,$C71),0)</f>
        <v>700</v>
      </c>
      <c r="AE71" s="14"/>
      <c r="AF71" s="14"/>
      <c r="AG71" s="14"/>
      <c r="AH71" s="14"/>
      <c r="AI71" s="14"/>
      <c r="AJ71" s="14"/>
      <c r="AK71" s="14"/>
      <c r="AL71" s="14"/>
      <c r="AM71" s="14"/>
      <c r="AN71" s="14"/>
    </row>
    <row r="72" spans="1:40" ht="16.5" x14ac:dyDescent="0.2">
      <c r="A72" s="14" t="s">
        <v>942</v>
      </c>
      <c r="B72" s="14">
        <v>9</v>
      </c>
      <c r="C72" s="14">
        <v>2</v>
      </c>
      <c r="D72" s="14">
        <v>3</v>
      </c>
      <c r="E72" s="23">
        <f>VLOOKUP(F72,属性规划!$B$4:$E$26,4)*战宠!J72+VLOOKUP(K72,属性规划!$B$4:$E$26,4)*战宠!O72+VLOOKUP(P72,属性规划!$B$4:$E$26,4)*战宠!T72+IF(ISBLANK(战宠!U72),0,VLOOKUP(U72,属性规划!$B$4:$E$26,4)*战宠!Y72)+IF(ISBLANK(战宠!U72),0,VLOOKUP(Z72,属性规划!$B$4:$E$26,4)*战宠!AD72)</f>
        <v>29700</v>
      </c>
      <c r="F72" s="14" t="s">
        <v>279</v>
      </c>
      <c r="G72" s="14">
        <v>31</v>
      </c>
      <c r="H72" s="14">
        <v>0</v>
      </c>
      <c r="I72" s="14">
        <v>0</v>
      </c>
      <c r="J72" s="23">
        <f t="shared" si="12"/>
        <v>2970</v>
      </c>
      <c r="K72" s="14" t="s">
        <v>280</v>
      </c>
      <c r="L72" s="14">
        <v>1</v>
      </c>
      <c r="M72" s="14">
        <v>0</v>
      </c>
      <c r="N72" s="14">
        <v>0</v>
      </c>
      <c r="O72" s="23">
        <f t="shared" si="13"/>
        <v>22275</v>
      </c>
      <c r="P72" s="36" t="s">
        <v>918</v>
      </c>
      <c r="Q72" s="14">
        <v>1</v>
      </c>
      <c r="R72" s="14">
        <v>0</v>
      </c>
      <c r="S72" s="14">
        <v>0</v>
      </c>
      <c r="T72" s="23">
        <f t="shared" si="14"/>
        <v>1485</v>
      </c>
      <c r="U72" s="14" t="s">
        <v>282</v>
      </c>
      <c r="V72" s="14">
        <v>15</v>
      </c>
      <c r="W72" s="14">
        <v>0</v>
      </c>
      <c r="X72" s="14">
        <v>0</v>
      </c>
      <c r="Y72" s="23">
        <f t="shared" si="15"/>
        <v>37800</v>
      </c>
      <c r="Z72" s="14" t="s">
        <v>283</v>
      </c>
      <c r="AA72" s="14">
        <v>15</v>
      </c>
      <c r="AB72" s="14">
        <v>0</v>
      </c>
      <c r="AC72" s="14">
        <v>0</v>
      </c>
      <c r="AD72" s="23">
        <f t="shared" si="16"/>
        <v>945</v>
      </c>
      <c r="AE72" s="14"/>
      <c r="AF72" s="14"/>
      <c r="AG72" s="14"/>
      <c r="AH72" s="14"/>
      <c r="AI72" s="14"/>
      <c r="AJ72" s="14"/>
      <c r="AK72" s="14"/>
      <c r="AL72" s="14"/>
      <c r="AM72" s="14"/>
      <c r="AN72" s="14"/>
    </row>
    <row r="73" spans="1:40" ht="16.5" x14ac:dyDescent="0.2">
      <c r="A73" s="14" t="s">
        <v>941</v>
      </c>
      <c r="B73" s="14">
        <v>9</v>
      </c>
      <c r="C73" s="14">
        <v>3</v>
      </c>
      <c r="D73" s="14">
        <v>3</v>
      </c>
      <c r="E73" s="23">
        <f>VLOOKUP(F73,属性规划!$B$4:$E$26,4)*战宠!J73+VLOOKUP(K73,属性规划!$B$4:$E$26,4)*战宠!O73+VLOOKUP(P73,属性规划!$B$4:$E$26,4)*战宠!T73+IF(ISBLANK(战宠!U73),0,VLOOKUP(U73,属性规划!$B$4:$E$26,4)*战宠!Y73)+IF(ISBLANK(战宠!U73),0,VLOOKUP(Z73,属性规划!$B$4:$E$26,4)*战宠!AD73)</f>
        <v>37400</v>
      </c>
      <c r="F73" s="14" t="s">
        <v>279</v>
      </c>
      <c r="G73" s="14">
        <v>31</v>
      </c>
      <c r="H73" s="14">
        <v>0</v>
      </c>
      <c r="I73" s="14">
        <v>0</v>
      </c>
      <c r="J73" s="23">
        <f t="shared" si="12"/>
        <v>3740</v>
      </c>
      <c r="K73" s="14" t="s">
        <v>280</v>
      </c>
      <c r="L73" s="14">
        <v>1</v>
      </c>
      <c r="M73" s="14">
        <v>0</v>
      </c>
      <c r="N73" s="14">
        <v>0</v>
      </c>
      <c r="O73" s="23">
        <f t="shared" si="13"/>
        <v>28050</v>
      </c>
      <c r="P73" s="36" t="s">
        <v>918</v>
      </c>
      <c r="Q73" s="14">
        <v>1</v>
      </c>
      <c r="R73" s="14">
        <v>0</v>
      </c>
      <c r="S73" s="14">
        <v>0</v>
      </c>
      <c r="T73" s="23">
        <f t="shared" si="14"/>
        <v>1870</v>
      </c>
      <c r="U73" s="14" t="s">
        <v>282</v>
      </c>
      <c r="V73" s="14">
        <v>15</v>
      </c>
      <c r="W73" s="14">
        <v>0</v>
      </c>
      <c r="X73" s="14">
        <v>0</v>
      </c>
      <c r="Y73" s="23">
        <f t="shared" si="15"/>
        <v>47600</v>
      </c>
      <c r="Z73" s="14" t="s">
        <v>283</v>
      </c>
      <c r="AA73" s="14">
        <v>15</v>
      </c>
      <c r="AB73" s="14">
        <v>0</v>
      </c>
      <c r="AC73" s="14">
        <v>0</v>
      </c>
      <c r="AD73" s="23">
        <f t="shared" si="16"/>
        <v>1190</v>
      </c>
      <c r="AE73" s="14"/>
      <c r="AF73" s="14"/>
      <c r="AG73" s="14"/>
      <c r="AH73" s="14"/>
      <c r="AI73" s="14"/>
      <c r="AJ73" s="14"/>
      <c r="AK73" s="14"/>
      <c r="AL73" s="14"/>
      <c r="AM73" s="14"/>
      <c r="AN73" s="14"/>
    </row>
    <row r="74" spans="1:40" ht="16.5" x14ac:dyDescent="0.2">
      <c r="A74" s="14" t="s">
        <v>940</v>
      </c>
      <c r="B74" s="14">
        <v>9</v>
      </c>
      <c r="C74" s="14">
        <v>4</v>
      </c>
      <c r="D74" s="14">
        <v>3</v>
      </c>
      <c r="E74" s="23">
        <f>VLOOKUP(F74,属性规划!$B$4:$E$26,4)*战宠!J74+VLOOKUP(K74,属性规划!$B$4:$E$26,4)*战宠!O74+VLOOKUP(P74,属性规划!$B$4:$E$26,4)*战宠!T74+IF(ISBLANK(战宠!U74),0,VLOOKUP(U74,属性规划!$B$4:$E$26,4)*战宠!Y74)+IF(ISBLANK(战宠!U74),0,VLOOKUP(Z74,属性规划!$B$4:$E$26,4)*战宠!AD74)</f>
        <v>45100</v>
      </c>
      <c r="F74" s="14" t="s">
        <v>279</v>
      </c>
      <c r="G74" s="14">
        <v>31</v>
      </c>
      <c r="H74" s="14">
        <v>0</v>
      </c>
      <c r="I74" s="14">
        <v>0</v>
      </c>
      <c r="J74" s="23">
        <f t="shared" si="12"/>
        <v>4510</v>
      </c>
      <c r="K74" s="14" t="s">
        <v>280</v>
      </c>
      <c r="L74" s="14">
        <v>1</v>
      </c>
      <c r="M74" s="14">
        <v>0</v>
      </c>
      <c r="N74" s="14">
        <v>0</v>
      </c>
      <c r="O74" s="23">
        <f t="shared" si="13"/>
        <v>33825</v>
      </c>
      <c r="P74" s="36" t="s">
        <v>918</v>
      </c>
      <c r="Q74" s="14">
        <v>1</v>
      </c>
      <c r="R74" s="14">
        <v>0</v>
      </c>
      <c r="S74" s="14">
        <v>0</v>
      </c>
      <c r="T74" s="23">
        <f t="shared" si="14"/>
        <v>2255</v>
      </c>
      <c r="U74" s="14" t="s">
        <v>282</v>
      </c>
      <c r="V74" s="14">
        <v>15</v>
      </c>
      <c r="W74" s="14">
        <v>0</v>
      </c>
      <c r="X74" s="14">
        <v>0</v>
      </c>
      <c r="Y74" s="23">
        <f t="shared" si="15"/>
        <v>57399.999999999993</v>
      </c>
      <c r="Z74" s="14" t="s">
        <v>283</v>
      </c>
      <c r="AA74" s="14">
        <v>15</v>
      </c>
      <c r="AB74" s="14">
        <v>0</v>
      </c>
      <c r="AC74" s="14">
        <v>0</v>
      </c>
      <c r="AD74" s="23">
        <f t="shared" si="16"/>
        <v>1435</v>
      </c>
      <c r="AE74" s="14"/>
      <c r="AF74" s="14"/>
      <c r="AG74" s="14"/>
      <c r="AH74" s="14"/>
      <c r="AI74" s="14"/>
      <c r="AJ74" s="14"/>
      <c r="AK74" s="14"/>
      <c r="AL74" s="14"/>
      <c r="AM74" s="14"/>
      <c r="AN74" s="14"/>
    </row>
    <row r="75" spans="1:40" ht="16.5" x14ac:dyDescent="0.2">
      <c r="A75" s="14" t="s">
        <v>939</v>
      </c>
      <c r="B75" s="14">
        <v>9</v>
      </c>
      <c r="C75" s="14">
        <v>5</v>
      </c>
      <c r="D75" s="14">
        <v>3</v>
      </c>
      <c r="E75" s="23">
        <f>VLOOKUP(F75,属性规划!$B$4:$E$26,4)*战宠!J75+VLOOKUP(K75,属性规划!$B$4:$E$26,4)*战宠!O75+VLOOKUP(P75,属性规划!$B$4:$E$26,4)*战宠!T75+IF(ISBLANK(战宠!U75),0,VLOOKUP(U75,属性规划!$B$4:$E$26,4)*战宠!Y75)+IF(ISBLANK(战宠!U75),0,VLOOKUP(Z75,属性规划!$B$4:$E$26,4)*战宠!AD75)</f>
        <v>55000</v>
      </c>
      <c r="F75" s="14" t="s">
        <v>279</v>
      </c>
      <c r="G75" s="14">
        <v>31</v>
      </c>
      <c r="H75" s="14">
        <v>0</v>
      </c>
      <c r="I75" s="14">
        <v>0</v>
      </c>
      <c r="J75" s="23">
        <f t="shared" si="12"/>
        <v>5500</v>
      </c>
      <c r="K75" s="14" t="s">
        <v>280</v>
      </c>
      <c r="L75" s="14">
        <v>1</v>
      </c>
      <c r="M75" s="14">
        <v>0</v>
      </c>
      <c r="N75" s="14">
        <v>0</v>
      </c>
      <c r="O75" s="23">
        <f t="shared" si="13"/>
        <v>41250</v>
      </c>
      <c r="P75" s="36" t="s">
        <v>918</v>
      </c>
      <c r="Q75" s="14">
        <v>1</v>
      </c>
      <c r="R75" s="14">
        <v>0</v>
      </c>
      <c r="S75" s="14">
        <v>0</v>
      </c>
      <c r="T75" s="23">
        <f t="shared" si="14"/>
        <v>2750</v>
      </c>
      <c r="U75" s="14" t="s">
        <v>282</v>
      </c>
      <c r="V75" s="14">
        <v>15</v>
      </c>
      <c r="W75" s="14">
        <v>0</v>
      </c>
      <c r="X75" s="14">
        <v>0</v>
      </c>
      <c r="Y75" s="23">
        <f t="shared" si="15"/>
        <v>70000</v>
      </c>
      <c r="Z75" s="14" t="s">
        <v>283</v>
      </c>
      <c r="AA75" s="14">
        <v>15</v>
      </c>
      <c r="AB75" s="14">
        <v>0</v>
      </c>
      <c r="AC75" s="14">
        <v>0</v>
      </c>
      <c r="AD75" s="23">
        <f t="shared" si="16"/>
        <v>1750</v>
      </c>
      <c r="AE75" s="14"/>
      <c r="AF75" s="14"/>
      <c r="AG75" s="14"/>
      <c r="AH75" s="14"/>
      <c r="AI75" s="14"/>
      <c r="AJ75" s="14"/>
      <c r="AK75" s="14"/>
      <c r="AL75" s="14"/>
      <c r="AM75" s="14"/>
      <c r="AN75" s="14"/>
    </row>
    <row r="76" spans="1:40" ht="16.5" x14ac:dyDescent="0.2">
      <c r="A76" s="14" t="s">
        <v>938</v>
      </c>
      <c r="B76" s="14">
        <v>10</v>
      </c>
      <c r="C76" s="14">
        <v>1</v>
      </c>
      <c r="D76" s="14">
        <v>4</v>
      </c>
      <c r="E76" s="23">
        <f>VLOOKUP(F76,属性规划!$B$4:$E$26,4)*战宠!J76+VLOOKUP(K76,属性规划!$B$4:$E$26,4)*战宠!O76+VLOOKUP(P76,属性规划!$B$4:$E$26,4)*战宠!T76+IF(ISBLANK(战宠!U76),0,VLOOKUP(U76,属性规划!$B$4:$E$26,4)*战宠!Y76)+IF(ISBLANK(战宠!U76),0,VLOOKUP(Z76,属性规划!$B$4:$E$26,4)*战宠!AD76)</f>
        <v>32000</v>
      </c>
      <c r="F76" s="14" t="s">
        <v>279</v>
      </c>
      <c r="G76" s="14">
        <v>31</v>
      </c>
      <c r="H76" s="14">
        <v>0</v>
      </c>
      <c r="I76" s="14">
        <v>0</v>
      </c>
      <c r="J76" s="23">
        <f t="shared" si="12"/>
        <v>3200</v>
      </c>
      <c r="K76" s="14" t="s">
        <v>280</v>
      </c>
      <c r="L76" s="14">
        <v>1</v>
      </c>
      <c r="M76" s="14">
        <v>0</v>
      </c>
      <c r="N76" s="14">
        <v>0</v>
      </c>
      <c r="O76" s="23">
        <f t="shared" si="13"/>
        <v>24000</v>
      </c>
      <c r="P76" s="36" t="s">
        <v>918</v>
      </c>
      <c r="Q76" s="14">
        <v>1</v>
      </c>
      <c r="R76" s="14">
        <v>0</v>
      </c>
      <c r="S76" s="14">
        <v>0</v>
      </c>
      <c r="T76" s="23">
        <f t="shared" si="14"/>
        <v>1600</v>
      </c>
      <c r="U76" s="14" t="s">
        <v>282</v>
      </c>
      <c r="V76" s="14">
        <v>15</v>
      </c>
      <c r="W76" s="14">
        <v>0</v>
      </c>
      <c r="X76" s="14">
        <v>0</v>
      </c>
      <c r="Y76" s="23">
        <f t="shared" si="15"/>
        <v>40000</v>
      </c>
      <c r="Z76" s="14" t="s">
        <v>283</v>
      </c>
      <c r="AA76" s="14">
        <v>15</v>
      </c>
      <c r="AB76" s="14">
        <v>0</v>
      </c>
      <c r="AC76" s="14">
        <v>0</v>
      </c>
      <c r="AD76" s="23">
        <f t="shared" si="16"/>
        <v>1000</v>
      </c>
      <c r="AE76" s="14"/>
      <c r="AF76" s="14"/>
      <c r="AG76" s="14"/>
      <c r="AH76" s="14"/>
      <c r="AI76" s="14"/>
      <c r="AJ76" s="14"/>
      <c r="AK76" s="14"/>
      <c r="AL76" s="14"/>
      <c r="AM76" s="14"/>
      <c r="AN76" s="14"/>
    </row>
    <row r="77" spans="1:40" ht="16.5" x14ac:dyDescent="0.2">
      <c r="A77" s="14" t="s">
        <v>937</v>
      </c>
      <c r="B77" s="14">
        <v>10</v>
      </c>
      <c r="C77" s="14">
        <v>2</v>
      </c>
      <c r="D77" s="14">
        <v>4</v>
      </c>
      <c r="E77" s="23">
        <f>VLOOKUP(F77,属性规划!$B$4:$E$26,4)*战宠!J77+VLOOKUP(K77,属性规划!$B$4:$E$26,4)*战宠!O77+VLOOKUP(P77,属性规划!$B$4:$E$26,4)*战宠!T77+IF(ISBLANK(战宠!U77),0,VLOOKUP(U77,属性规划!$B$4:$E$26,4)*战宠!Y77)+IF(ISBLANK(战宠!U77),0,VLOOKUP(Z77,属性规划!$B$4:$E$26,4)*战宠!AD77)</f>
        <v>43200</v>
      </c>
      <c r="F77" s="14" t="s">
        <v>279</v>
      </c>
      <c r="G77" s="14">
        <v>31</v>
      </c>
      <c r="H77" s="14">
        <v>0</v>
      </c>
      <c r="I77" s="14">
        <v>0</v>
      </c>
      <c r="J77" s="23">
        <f t="shared" si="12"/>
        <v>4320</v>
      </c>
      <c r="K77" s="14" t="s">
        <v>280</v>
      </c>
      <c r="L77" s="14">
        <v>1</v>
      </c>
      <c r="M77" s="14">
        <v>0</v>
      </c>
      <c r="N77" s="14">
        <v>0</v>
      </c>
      <c r="O77" s="23">
        <f t="shared" si="13"/>
        <v>32400.000000000004</v>
      </c>
      <c r="P77" s="36" t="s">
        <v>918</v>
      </c>
      <c r="Q77" s="14">
        <v>1</v>
      </c>
      <c r="R77" s="14">
        <v>0</v>
      </c>
      <c r="S77" s="14">
        <v>0</v>
      </c>
      <c r="T77" s="23">
        <f t="shared" si="14"/>
        <v>2160</v>
      </c>
      <c r="U77" s="14" t="s">
        <v>282</v>
      </c>
      <c r="V77" s="14">
        <v>15</v>
      </c>
      <c r="W77" s="14">
        <v>0</v>
      </c>
      <c r="X77" s="14">
        <v>0</v>
      </c>
      <c r="Y77" s="23">
        <f t="shared" si="15"/>
        <v>54000</v>
      </c>
      <c r="Z77" s="14" t="s">
        <v>283</v>
      </c>
      <c r="AA77" s="14">
        <v>15</v>
      </c>
      <c r="AB77" s="14">
        <v>0</v>
      </c>
      <c r="AC77" s="14">
        <v>0</v>
      </c>
      <c r="AD77" s="23">
        <f t="shared" si="16"/>
        <v>1350</v>
      </c>
      <c r="AE77" s="14"/>
      <c r="AF77" s="14"/>
      <c r="AG77" s="14"/>
      <c r="AH77" s="14"/>
      <c r="AI77" s="14"/>
      <c r="AJ77" s="14"/>
      <c r="AK77" s="14"/>
      <c r="AL77" s="14"/>
      <c r="AM77" s="14"/>
      <c r="AN77" s="14"/>
    </row>
    <row r="78" spans="1:40" ht="16.5" x14ac:dyDescent="0.2">
      <c r="A78" s="14" t="s">
        <v>936</v>
      </c>
      <c r="B78" s="14">
        <v>10</v>
      </c>
      <c r="C78" s="14">
        <v>3</v>
      </c>
      <c r="D78" s="14">
        <v>4</v>
      </c>
      <c r="E78" s="23">
        <f>VLOOKUP(F78,属性规划!$B$4:$E$26,4)*战宠!J78+VLOOKUP(K78,属性规划!$B$4:$E$26,4)*战宠!O78+VLOOKUP(P78,属性规划!$B$4:$E$26,4)*战宠!T78+IF(ISBLANK(战宠!U78),0,VLOOKUP(U78,属性规划!$B$4:$E$26,4)*战宠!Y78)+IF(ISBLANK(战宠!U78),0,VLOOKUP(Z78,属性规划!$B$4:$E$26,4)*战宠!AD78)</f>
        <v>54400</v>
      </c>
      <c r="F78" s="14" t="s">
        <v>279</v>
      </c>
      <c r="G78" s="14">
        <v>31</v>
      </c>
      <c r="H78" s="14">
        <v>0</v>
      </c>
      <c r="I78" s="14">
        <v>0</v>
      </c>
      <c r="J78" s="23">
        <f t="shared" si="12"/>
        <v>5440</v>
      </c>
      <c r="K78" s="14" t="s">
        <v>280</v>
      </c>
      <c r="L78" s="14">
        <v>1</v>
      </c>
      <c r="M78" s="14">
        <v>0</v>
      </c>
      <c r="N78" s="14">
        <v>0</v>
      </c>
      <c r="O78" s="23">
        <f t="shared" si="13"/>
        <v>40800</v>
      </c>
      <c r="P78" s="36" t="s">
        <v>918</v>
      </c>
      <c r="Q78" s="14">
        <v>1</v>
      </c>
      <c r="R78" s="14">
        <v>0</v>
      </c>
      <c r="S78" s="14">
        <v>0</v>
      </c>
      <c r="T78" s="23">
        <f t="shared" si="14"/>
        <v>2720</v>
      </c>
      <c r="U78" s="14" t="s">
        <v>282</v>
      </c>
      <c r="V78" s="14">
        <v>15</v>
      </c>
      <c r="W78" s="14">
        <v>0</v>
      </c>
      <c r="X78" s="14">
        <v>0</v>
      </c>
      <c r="Y78" s="23">
        <f t="shared" si="15"/>
        <v>68000</v>
      </c>
      <c r="Z78" s="14" t="s">
        <v>283</v>
      </c>
      <c r="AA78" s="14">
        <v>15</v>
      </c>
      <c r="AB78" s="14">
        <v>0</v>
      </c>
      <c r="AC78" s="14">
        <v>0</v>
      </c>
      <c r="AD78" s="23">
        <f t="shared" si="16"/>
        <v>1700</v>
      </c>
      <c r="AE78" s="14"/>
      <c r="AF78" s="14"/>
      <c r="AG78" s="14"/>
      <c r="AH78" s="14"/>
      <c r="AI78" s="14"/>
      <c r="AJ78" s="14"/>
      <c r="AK78" s="14"/>
      <c r="AL78" s="14"/>
      <c r="AM78" s="14"/>
      <c r="AN78" s="14"/>
    </row>
    <row r="79" spans="1:40" ht="16.5" x14ac:dyDescent="0.2">
      <c r="A79" s="14" t="s">
        <v>935</v>
      </c>
      <c r="B79" s="14">
        <v>10</v>
      </c>
      <c r="C79" s="14">
        <v>4</v>
      </c>
      <c r="D79" s="14">
        <v>4</v>
      </c>
      <c r="E79" s="23">
        <f>VLOOKUP(F79,属性规划!$B$4:$E$26,4)*战宠!J79+VLOOKUP(K79,属性规划!$B$4:$E$26,4)*战宠!O79+VLOOKUP(P79,属性规划!$B$4:$E$26,4)*战宠!T79+IF(ISBLANK(战宠!U79),0,VLOOKUP(U79,属性规划!$B$4:$E$26,4)*战宠!Y79)+IF(ISBLANK(战宠!U79),0,VLOOKUP(Z79,属性规划!$B$4:$E$26,4)*战宠!AD79)</f>
        <v>65599.999999999985</v>
      </c>
      <c r="F79" s="14" t="s">
        <v>279</v>
      </c>
      <c r="G79" s="14">
        <v>31</v>
      </c>
      <c r="H79" s="14">
        <v>0</v>
      </c>
      <c r="I79" s="14">
        <v>0</v>
      </c>
      <c r="J79" s="23">
        <f t="shared" si="12"/>
        <v>6559.9999999999991</v>
      </c>
      <c r="K79" s="14" t="s">
        <v>280</v>
      </c>
      <c r="L79" s="14">
        <v>1</v>
      </c>
      <c r="M79" s="14">
        <v>0</v>
      </c>
      <c r="N79" s="14">
        <v>0</v>
      </c>
      <c r="O79" s="23">
        <f t="shared" si="13"/>
        <v>49199.999999999993</v>
      </c>
      <c r="P79" s="36" t="s">
        <v>918</v>
      </c>
      <c r="Q79" s="14">
        <v>1</v>
      </c>
      <c r="R79" s="14">
        <v>0</v>
      </c>
      <c r="S79" s="14">
        <v>0</v>
      </c>
      <c r="T79" s="23">
        <f t="shared" si="14"/>
        <v>3279.9999999999995</v>
      </c>
      <c r="U79" s="14" t="s">
        <v>282</v>
      </c>
      <c r="V79" s="14">
        <v>15</v>
      </c>
      <c r="W79" s="14">
        <v>0</v>
      </c>
      <c r="X79" s="14">
        <v>0</v>
      </c>
      <c r="Y79" s="23">
        <f t="shared" si="15"/>
        <v>82000</v>
      </c>
      <c r="Z79" s="14" t="s">
        <v>283</v>
      </c>
      <c r="AA79" s="14">
        <v>15</v>
      </c>
      <c r="AB79" s="14">
        <v>0</v>
      </c>
      <c r="AC79" s="14">
        <v>0</v>
      </c>
      <c r="AD79" s="23">
        <f t="shared" si="16"/>
        <v>2050</v>
      </c>
      <c r="AE79" s="14"/>
      <c r="AF79" s="14"/>
      <c r="AG79" s="14"/>
      <c r="AH79" s="14"/>
      <c r="AI79" s="14"/>
      <c r="AJ79" s="14"/>
      <c r="AK79" s="14"/>
      <c r="AL79" s="14"/>
      <c r="AM79" s="14"/>
      <c r="AN79" s="14"/>
    </row>
    <row r="80" spans="1:40" ht="16.5" x14ac:dyDescent="0.2">
      <c r="A80" s="14" t="s">
        <v>934</v>
      </c>
      <c r="B80" s="14">
        <v>10</v>
      </c>
      <c r="C80" s="14">
        <v>5</v>
      </c>
      <c r="D80" s="14">
        <v>4</v>
      </c>
      <c r="E80" s="23">
        <f>VLOOKUP(F80,属性规划!$B$4:$E$26,4)*战宠!J80+VLOOKUP(K80,属性规划!$B$4:$E$26,4)*战宠!O80+VLOOKUP(P80,属性规划!$B$4:$E$26,4)*战宠!T80+IF(ISBLANK(战宠!U80),0,VLOOKUP(U80,属性规划!$B$4:$E$26,4)*战宠!Y80)+IF(ISBLANK(战宠!U80),0,VLOOKUP(Z80,属性规划!$B$4:$E$26,4)*战宠!AD80)</f>
        <v>80000</v>
      </c>
      <c r="F80" s="14" t="s">
        <v>279</v>
      </c>
      <c r="G80" s="14">
        <v>31</v>
      </c>
      <c r="H80" s="14">
        <v>0</v>
      </c>
      <c r="I80" s="14">
        <v>0</v>
      </c>
      <c r="J80" s="23">
        <f t="shared" si="12"/>
        <v>8000</v>
      </c>
      <c r="K80" s="14" t="s">
        <v>280</v>
      </c>
      <c r="L80" s="14">
        <v>1</v>
      </c>
      <c r="M80" s="14">
        <v>0</v>
      </c>
      <c r="N80" s="14">
        <v>0</v>
      </c>
      <c r="O80" s="23">
        <f t="shared" si="13"/>
        <v>60000</v>
      </c>
      <c r="P80" s="36" t="s">
        <v>918</v>
      </c>
      <c r="Q80" s="14">
        <v>1</v>
      </c>
      <c r="R80" s="14">
        <v>0</v>
      </c>
      <c r="S80" s="14">
        <v>0</v>
      </c>
      <c r="T80" s="23">
        <f t="shared" si="14"/>
        <v>4000</v>
      </c>
      <c r="U80" s="14" t="s">
        <v>282</v>
      </c>
      <c r="V80" s="14">
        <v>15</v>
      </c>
      <c r="W80" s="14">
        <v>0</v>
      </c>
      <c r="X80" s="14">
        <v>0</v>
      </c>
      <c r="Y80" s="23">
        <f t="shared" si="15"/>
        <v>100000</v>
      </c>
      <c r="Z80" s="14" t="s">
        <v>283</v>
      </c>
      <c r="AA80" s="14">
        <v>15</v>
      </c>
      <c r="AB80" s="14">
        <v>0</v>
      </c>
      <c r="AC80" s="14">
        <v>0</v>
      </c>
      <c r="AD80" s="23">
        <f t="shared" si="16"/>
        <v>2500</v>
      </c>
      <c r="AE80" s="14"/>
      <c r="AF80" s="14"/>
      <c r="AG80" s="14"/>
      <c r="AH80" s="14"/>
      <c r="AI80" s="14"/>
      <c r="AJ80" s="14"/>
      <c r="AK80" s="14"/>
      <c r="AL80" s="14"/>
      <c r="AM80" s="14"/>
      <c r="AN80" s="14"/>
    </row>
    <row r="81" spans="1:40" ht="16.5" x14ac:dyDescent="0.2">
      <c r="A81" s="14" t="s">
        <v>933</v>
      </c>
      <c r="B81" s="14">
        <v>11</v>
      </c>
      <c r="C81" s="14">
        <v>1</v>
      </c>
      <c r="D81" s="14">
        <v>4</v>
      </c>
      <c r="E81" s="23">
        <f>VLOOKUP(F81,属性规划!$B$4:$E$26,4)*战宠!J81+VLOOKUP(K81,属性规划!$B$4:$E$26,4)*战宠!O81+VLOOKUP(P81,属性规划!$B$4:$E$26,4)*战宠!T81+IF(ISBLANK(战宠!U81),0,VLOOKUP(U81,属性规划!$B$4:$E$26,4)*战宠!Y81)+IF(ISBLANK(战宠!U81),0,VLOOKUP(Z81,属性规划!$B$4:$E$26,4)*战宠!AD81)</f>
        <v>32000</v>
      </c>
      <c r="F81" s="14" t="s">
        <v>279</v>
      </c>
      <c r="G81" s="14">
        <v>31</v>
      </c>
      <c r="H81" s="14">
        <v>0</v>
      </c>
      <c r="I81" s="14">
        <v>0</v>
      </c>
      <c r="J81" s="23">
        <f t="shared" si="12"/>
        <v>3200</v>
      </c>
      <c r="K81" s="14" t="s">
        <v>280</v>
      </c>
      <c r="L81" s="14">
        <v>1</v>
      </c>
      <c r="M81" s="14">
        <v>0</v>
      </c>
      <c r="N81" s="14">
        <v>0</v>
      </c>
      <c r="O81" s="23">
        <f t="shared" si="13"/>
        <v>24000</v>
      </c>
      <c r="P81" s="36" t="s">
        <v>918</v>
      </c>
      <c r="Q81" s="14">
        <v>1</v>
      </c>
      <c r="R81" s="14">
        <v>0</v>
      </c>
      <c r="S81" s="14">
        <v>0</v>
      </c>
      <c r="T81" s="23">
        <f t="shared" si="14"/>
        <v>1600</v>
      </c>
      <c r="U81" s="14" t="s">
        <v>282</v>
      </c>
      <c r="V81" s="14">
        <v>15</v>
      </c>
      <c r="W81" s="14">
        <v>0</v>
      </c>
      <c r="X81" s="14">
        <v>0</v>
      </c>
      <c r="Y81" s="23">
        <f t="shared" si="15"/>
        <v>40000</v>
      </c>
      <c r="Z81" s="14" t="s">
        <v>283</v>
      </c>
      <c r="AA81" s="14">
        <v>15</v>
      </c>
      <c r="AB81" s="14">
        <v>0</v>
      </c>
      <c r="AC81" s="14">
        <v>0</v>
      </c>
      <c r="AD81" s="23">
        <f t="shared" si="16"/>
        <v>1000</v>
      </c>
      <c r="AE81" s="14"/>
      <c r="AF81" s="14"/>
      <c r="AG81" s="14"/>
      <c r="AH81" s="14"/>
      <c r="AI81" s="14"/>
      <c r="AJ81" s="14"/>
      <c r="AK81" s="14"/>
      <c r="AL81" s="14"/>
      <c r="AM81" s="14"/>
      <c r="AN81" s="14"/>
    </row>
    <row r="82" spans="1:40" ht="16.5" x14ac:dyDescent="0.2">
      <c r="A82" s="14" t="s">
        <v>932</v>
      </c>
      <c r="B82" s="14">
        <v>11</v>
      </c>
      <c r="C82" s="14">
        <v>2</v>
      </c>
      <c r="D82" s="14">
        <v>4</v>
      </c>
      <c r="E82" s="23">
        <f>VLOOKUP(F82,属性规划!$B$4:$E$26,4)*战宠!J82+VLOOKUP(K82,属性规划!$B$4:$E$26,4)*战宠!O82+VLOOKUP(P82,属性规划!$B$4:$E$26,4)*战宠!T82+IF(ISBLANK(战宠!U82),0,VLOOKUP(U82,属性规划!$B$4:$E$26,4)*战宠!Y82)+IF(ISBLANK(战宠!U82),0,VLOOKUP(Z82,属性规划!$B$4:$E$26,4)*战宠!AD82)</f>
        <v>43200</v>
      </c>
      <c r="F82" s="14" t="s">
        <v>279</v>
      </c>
      <c r="G82" s="14">
        <v>31</v>
      </c>
      <c r="H82" s="14">
        <v>0</v>
      </c>
      <c r="I82" s="14">
        <v>0</v>
      </c>
      <c r="J82" s="23">
        <f t="shared" si="12"/>
        <v>4320</v>
      </c>
      <c r="K82" s="14" t="s">
        <v>280</v>
      </c>
      <c r="L82" s="14">
        <v>1</v>
      </c>
      <c r="M82" s="14">
        <v>0</v>
      </c>
      <c r="N82" s="14">
        <v>0</v>
      </c>
      <c r="O82" s="23">
        <f t="shared" si="13"/>
        <v>32400.000000000004</v>
      </c>
      <c r="P82" s="36" t="s">
        <v>918</v>
      </c>
      <c r="Q82" s="14">
        <v>1</v>
      </c>
      <c r="R82" s="14">
        <v>0</v>
      </c>
      <c r="S82" s="14">
        <v>0</v>
      </c>
      <c r="T82" s="23">
        <f t="shared" si="14"/>
        <v>2160</v>
      </c>
      <c r="U82" s="14" t="s">
        <v>282</v>
      </c>
      <c r="V82" s="14">
        <v>15</v>
      </c>
      <c r="W82" s="14">
        <v>0</v>
      </c>
      <c r="X82" s="14">
        <v>0</v>
      </c>
      <c r="Y82" s="23">
        <f t="shared" si="15"/>
        <v>54000</v>
      </c>
      <c r="Z82" s="14" t="s">
        <v>283</v>
      </c>
      <c r="AA82" s="14">
        <v>15</v>
      </c>
      <c r="AB82" s="14">
        <v>0</v>
      </c>
      <c r="AC82" s="14">
        <v>0</v>
      </c>
      <c r="AD82" s="23">
        <f t="shared" si="16"/>
        <v>1350</v>
      </c>
      <c r="AE82" s="14"/>
      <c r="AF82" s="14"/>
      <c r="AG82" s="14"/>
      <c r="AH82" s="14"/>
      <c r="AI82" s="14"/>
      <c r="AJ82" s="14"/>
      <c r="AK82" s="14"/>
      <c r="AL82" s="14"/>
      <c r="AM82" s="14"/>
      <c r="AN82" s="14"/>
    </row>
    <row r="83" spans="1:40" ht="16.5" x14ac:dyDescent="0.2">
      <c r="A83" s="14" t="s">
        <v>931</v>
      </c>
      <c r="B83" s="14">
        <v>11</v>
      </c>
      <c r="C83" s="14">
        <v>3</v>
      </c>
      <c r="D83" s="14">
        <v>4</v>
      </c>
      <c r="E83" s="23">
        <f>VLOOKUP(F83,属性规划!$B$4:$E$26,4)*战宠!J83+VLOOKUP(K83,属性规划!$B$4:$E$26,4)*战宠!O83+VLOOKUP(P83,属性规划!$B$4:$E$26,4)*战宠!T83+IF(ISBLANK(战宠!U83),0,VLOOKUP(U83,属性规划!$B$4:$E$26,4)*战宠!Y83)+IF(ISBLANK(战宠!U83),0,VLOOKUP(Z83,属性规划!$B$4:$E$26,4)*战宠!AD83)</f>
        <v>54400</v>
      </c>
      <c r="F83" s="14" t="s">
        <v>279</v>
      </c>
      <c r="G83" s="14">
        <v>31</v>
      </c>
      <c r="H83" s="14">
        <v>0</v>
      </c>
      <c r="I83" s="14">
        <v>0</v>
      </c>
      <c r="J83" s="23">
        <f t="shared" si="12"/>
        <v>5440</v>
      </c>
      <c r="K83" s="14" t="s">
        <v>280</v>
      </c>
      <c r="L83" s="14">
        <v>1</v>
      </c>
      <c r="M83" s="14">
        <v>0</v>
      </c>
      <c r="N83" s="14">
        <v>0</v>
      </c>
      <c r="O83" s="23">
        <f t="shared" si="13"/>
        <v>40800</v>
      </c>
      <c r="P83" s="36" t="s">
        <v>918</v>
      </c>
      <c r="Q83" s="14">
        <v>1</v>
      </c>
      <c r="R83" s="14">
        <v>0</v>
      </c>
      <c r="S83" s="14">
        <v>0</v>
      </c>
      <c r="T83" s="23">
        <f t="shared" si="14"/>
        <v>2720</v>
      </c>
      <c r="U83" s="14" t="s">
        <v>282</v>
      </c>
      <c r="V83" s="14">
        <v>15</v>
      </c>
      <c r="W83" s="14">
        <v>0</v>
      </c>
      <c r="X83" s="14">
        <v>0</v>
      </c>
      <c r="Y83" s="23">
        <f t="shared" si="15"/>
        <v>68000</v>
      </c>
      <c r="Z83" s="14" t="s">
        <v>283</v>
      </c>
      <c r="AA83" s="14">
        <v>15</v>
      </c>
      <c r="AB83" s="14">
        <v>0</v>
      </c>
      <c r="AC83" s="14">
        <v>0</v>
      </c>
      <c r="AD83" s="23">
        <f t="shared" si="16"/>
        <v>1700</v>
      </c>
      <c r="AE83" s="14"/>
      <c r="AF83" s="14"/>
      <c r="AG83" s="14"/>
      <c r="AH83" s="14"/>
      <c r="AI83" s="14"/>
      <c r="AJ83" s="14"/>
      <c r="AK83" s="14"/>
      <c r="AL83" s="14"/>
      <c r="AM83" s="14"/>
      <c r="AN83" s="14"/>
    </row>
    <row r="84" spans="1:40" ht="16.5" x14ac:dyDescent="0.2">
      <c r="A84" s="14" t="s">
        <v>930</v>
      </c>
      <c r="B84" s="14">
        <v>11</v>
      </c>
      <c r="C84" s="14">
        <v>4</v>
      </c>
      <c r="D84" s="14">
        <v>4</v>
      </c>
      <c r="E84" s="23">
        <f>VLOOKUP(F84,属性规划!$B$4:$E$26,4)*战宠!J84+VLOOKUP(K84,属性规划!$B$4:$E$26,4)*战宠!O84+VLOOKUP(P84,属性规划!$B$4:$E$26,4)*战宠!T84+IF(ISBLANK(战宠!U84),0,VLOOKUP(U84,属性规划!$B$4:$E$26,4)*战宠!Y84)+IF(ISBLANK(战宠!U84),0,VLOOKUP(Z84,属性规划!$B$4:$E$26,4)*战宠!AD84)</f>
        <v>65599.999999999985</v>
      </c>
      <c r="F84" s="14" t="s">
        <v>279</v>
      </c>
      <c r="G84" s="14">
        <v>31</v>
      </c>
      <c r="H84" s="14">
        <v>0</v>
      </c>
      <c r="I84" s="14">
        <v>0</v>
      </c>
      <c r="J84" s="23">
        <f t="shared" si="12"/>
        <v>6559.9999999999991</v>
      </c>
      <c r="K84" s="14" t="s">
        <v>280</v>
      </c>
      <c r="L84" s="14">
        <v>1</v>
      </c>
      <c r="M84" s="14">
        <v>0</v>
      </c>
      <c r="N84" s="14">
        <v>0</v>
      </c>
      <c r="O84" s="23">
        <f t="shared" si="13"/>
        <v>49199.999999999993</v>
      </c>
      <c r="P84" s="36" t="s">
        <v>918</v>
      </c>
      <c r="Q84" s="14">
        <v>1</v>
      </c>
      <c r="R84" s="14">
        <v>0</v>
      </c>
      <c r="S84" s="14">
        <v>0</v>
      </c>
      <c r="T84" s="23">
        <f t="shared" si="14"/>
        <v>3279.9999999999995</v>
      </c>
      <c r="U84" s="14" t="s">
        <v>282</v>
      </c>
      <c r="V84" s="14">
        <v>15</v>
      </c>
      <c r="W84" s="14">
        <v>0</v>
      </c>
      <c r="X84" s="14">
        <v>0</v>
      </c>
      <c r="Y84" s="23">
        <f t="shared" si="15"/>
        <v>82000</v>
      </c>
      <c r="Z84" s="14" t="s">
        <v>283</v>
      </c>
      <c r="AA84" s="14">
        <v>15</v>
      </c>
      <c r="AB84" s="14">
        <v>0</v>
      </c>
      <c r="AC84" s="14">
        <v>0</v>
      </c>
      <c r="AD84" s="23">
        <f t="shared" si="16"/>
        <v>2050</v>
      </c>
      <c r="AE84" s="14"/>
      <c r="AF84" s="14"/>
      <c r="AG84" s="14"/>
      <c r="AH84" s="14"/>
      <c r="AI84" s="14"/>
      <c r="AJ84" s="14"/>
      <c r="AK84" s="14"/>
      <c r="AL84" s="14"/>
      <c r="AM84" s="14"/>
      <c r="AN84" s="14"/>
    </row>
    <row r="85" spans="1:40" ht="16.5" x14ac:dyDescent="0.2">
      <c r="A85" s="14" t="s">
        <v>929</v>
      </c>
      <c r="B85" s="14">
        <v>11</v>
      </c>
      <c r="C85" s="14">
        <v>5</v>
      </c>
      <c r="D85" s="14">
        <v>4</v>
      </c>
      <c r="E85" s="23">
        <f>VLOOKUP(F85,属性规划!$B$4:$E$26,4)*战宠!J85+VLOOKUP(K85,属性规划!$B$4:$E$26,4)*战宠!O85+VLOOKUP(P85,属性规划!$B$4:$E$26,4)*战宠!T85+IF(ISBLANK(战宠!U85),0,VLOOKUP(U85,属性规划!$B$4:$E$26,4)*战宠!Y85)+IF(ISBLANK(战宠!U85),0,VLOOKUP(Z85,属性规划!$B$4:$E$26,4)*战宠!AD85)</f>
        <v>80000</v>
      </c>
      <c r="F85" s="14" t="s">
        <v>279</v>
      </c>
      <c r="G85" s="14">
        <v>31</v>
      </c>
      <c r="H85" s="14">
        <v>0</v>
      </c>
      <c r="I85" s="14">
        <v>0</v>
      </c>
      <c r="J85" s="23">
        <f t="shared" si="12"/>
        <v>8000</v>
      </c>
      <c r="K85" s="14" t="s">
        <v>280</v>
      </c>
      <c r="L85" s="14">
        <v>1</v>
      </c>
      <c r="M85" s="14">
        <v>0</v>
      </c>
      <c r="N85" s="14">
        <v>0</v>
      </c>
      <c r="O85" s="23">
        <f t="shared" si="13"/>
        <v>60000</v>
      </c>
      <c r="P85" s="36" t="s">
        <v>918</v>
      </c>
      <c r="Q85" s="14">
        <v>1</v>
      </c>
      <c r="R85" s="14">
        <v>0</v>
      </c>
      <c r="S85" s="14">
        <v>0</v>
      </c>
      <c r="T85" s="23">
        <f t="shared" si="14"/>
        <v>4000</v>
      </c>
      <c r="U85" s="14" t="s">
        <v>282</v>
      </c>
      <c r="V85" s="14">
        <v>15</v>
      </c>
      <c r="W85" s="14">
        <v>0</v>
      </c>
      <c r="X85" s="14">
        <v>0</v>
      </c>
      <c r="Y85" s="23">
        <f t="shared" si="15"/>
        <v>100000</v>
      </c>
      <c r="Z85" s="14" t="s">
        <v>283</v>
      </c>
      <c r="AA85" s="14">
        <v>15</v>
      </c>
      <c r="AB85" s="14">
        <v>0</v>
      </c>
      <c r="AC85" s="14">
        <v>0</v>
      </c>
      <c r="AD85" s="23">
        <f t="shared" si="16"/>
        <v>2500</v>
      </c>
      <c r="AE85" s="14"/>
      <c r="AF85" s="14"/>
      <c r="AG85" s="14"/>
      <c r="AH85" s="14"/>
      <c r="AI85" s="14"/>
      <c r="AJ85" s="14"/>
      <c r="AK85" s="14"/>
      <c r="AL85" s="14"/>
      <c r="AM85" s="14"/>
      <c r="AN85" s="14"/>
    </row>
    <row r="86" spans="1:40" ht="16.5" x14ac:dyDescent="0.2">
      <c r="A86" s="14" t="s">
        <v>928</v>
      </c>
      <c r="B86" s="14">
        <v>12</v>
      </c>
      <c r="C86" s="14">
        <v>1</v>
      </c>
      <c r="D86" s="14">
        <v>4</v>
      </c>
      <c r="E86" s="23">
        <f>VLOOKUP(F86,属性规划!$B$4:$E$26,4)*战宠!J86+VLOOKUP(K86,属性规划!$B$4:$E$26,4)*战宠!O86+VLOOKUP(P86,属性规划!$B$4:$E$26,4)*战宠!T86+IF(ISBLANK(战宠!U86),0,VLOOKUP(U86,属性规划!$B$4:$E$26,4)*战宠!Y86)+IF(ISBLANK(战宠!U86),0,VLOOKUP(Z86,属性规划!$B$4:$E$26,4)*战宠!AD86)</f>
        <v>32000</v>
      </c>
      <c r="F86" s="14" t="s">
        <v>279</v>
      </c>
      <c r="G86" s="14">
        <v>31</v>
      </c>
      <c r="H86" s="14">
        <v>0</v>
      </c>
      <c r="I86" s="14">
        <v>0</v>
      </c>
      <c r="J86" s="23">
        <f t="shared" si="12"/>
        <v>3200</v>
      </c>
      <c r="K86" s="14" t="s">
        <v>280</v>
      </c>
      <c r="L86" s="14">
        <v>1</v>
      </c>
      <c r="M86" s="14">
        <v>0</v>
      </c>
      <c r="N86" s="14">
        <v>0</v>
      </c>
      <c r="O86" s="23">
        <f t="shared" si="13"/>
        <v>24000</v>
      </c>
      <c r="P86" s="36" t="s">
        <v>918</v>
      </c>
      <c r="Q86" s="14">
        <v>1</v>
      </c>
      <c r="R86" s="14">
        <v>0</v>
      </c>
      <c r="S86" s="14">
        <v>0</v>
      </c>
      <c r="T86" s="23">
        <f t="shared" si="14"/>
        <v>1600</v>
      </c>
      <c r="U86" s="14" t="s">
        <v>282</v>
      </c>
      <c r="V86" s="14">
        <v>15</v>
      </c>
      <c r="W86" s="14">
        <v>0</v>
      </c>
      <c r="X86" s="14">
        <v>0</v>
      </c>
      <c r="Y86" s="23">
        <f t="shared" si="15"/>
        <v>40000</v>
      </c>
      <c r="Z86" s="14" t="s">
        <v>283</v>
      </c>
      <c r="AA86" s="14">
        <v>15</v>
      </c>
      <c r="AB86" s="14">
        <v>0</v>
      </c>
      <c r="AC86" s="14">
        <v>0</v>
      </c>
      <c r="AD86" s="23">
        <f t="shared" si="16"/>
        <v>1000</v>
      </c>
      <c r="AE86" s="14"/>
      <c r="AF86" s="14"/>
      <c r="AG86" s="14"/>
      <c r="AH86" s="14"/>
      <c r="AI86" s="14"/>
      <c r="AJ86" s="14"/>
      <c r="AK86" s="14"/>
      <c r="AL86" s="14"/>
      <c r="AM86" s="14"/>
      <c r="AN86" s="14"/>
    </row>
    <row r="87" spans="1:40" ht="16.5" x14ac:dyDescent="0.2">
      <c r="A87" s="14" t="s">
        <v>927</v>
      </c>
      <c r="B87" s="14">
        <v>12</v>
      </c>
      <c r="C87" s="14">
        <v>2</v>
      </c>
      <c r="D87" s="14">
        <v>4</v>
      </c>
      <c r="E87" s="23">
        <f>VLOOKUP(F87,属性规划!$B$4:$E$26,4)*战宠!J87+VLOOKUP(K87,属性规划!$B$4:$E$26,4)*战宠!O87+VLOOKUP(P87,属性规划!$B$4:$E$26,4)*战宠!T87+IF(ISBLANK(战宠!U87),0,VLOOKUP(U87,属性规划!$B$4:$E$26,4)*战宠!Y87)+IF(ISBLANK(战宠!U87),0,VLOOKUP(Z87,属性规划!$B$4:$E$26,4)*战宠!AD87)</f>
        <v>43200</v>
      </c>
      <c r="F87" s="14" t="s">
        <v>279</v>
      </c>
      <c r="G87" s="14">
        <v>31</v>
      </c>
      <c r="H87" s="14">
        <v>0</v>
      </c>
      <c r="I87" s="14">
        <v>0</v>
      </c>
      <c r="J87" s="23">
        <f t="shared" si="12"/>
        <v>4320</v>
      </c>
      <c r="K87" s="14" t="s">
        <v>280</v>
      </c>
      <c r="L87" s="14">
        <v>1</v>
      </c>
      <c r="M87" s="14">
        <v>0</v>
      </c>
      <c r="N87" s="14">
        <v>0</v>
      </c>
      <c r="O87" s="23">
        <f t="shared" si="13"/>
        <v>32400.000000000004</v>
      </c>
      <c r="P87" s="36" t="s">
        <v>918</v>
      </c>
      <c r="Q87" s="14">
        <v>1</v>
      </c>
      <c r="R87" s="14">
        <v>0</v>
      </c>
      <c r="S87" s="14">
        <v>0</v>
      </c>
      <c r="T87" s="23">
        <f t="shared" si="14"/>
        <v>2160</v>
      </c>
      <c r="U87" s="14" t="s">
        <v>282</v>
      </c>
      <c r="V87" s="14">
        <v>15</v>
      </c>
      <c r="W87" s="14">
        <v>0</v>
      </c>
      <c r="X87" s="14">
        <v>0</v>
      </c>
      <c r="Y87" s="23">
        <f t="shared" si="15"/>
        <v>54000</v>
      </c>
      <c r="Z87" s="14" t="s">
        <v>283</v>
      </c>
      <c r="AA87" s="14">
        <v>15</v>
      </c>
      <c r="AB87" s="14">
        <v>0</v>
      </c>
      <c r="AC87" s="14">
        <v>0</v>
      </c>
      <c r="AD87" s="23">
        <f t="shared" si="16"/>
        <v>1350</v>
      </c>
      <c r="AE87" s="14"/>
      <c r="AF87" s="14"/>
      <c r="AG87" s="14"/>
      <c r="AH87" s="14"/>
      <c r="AI87" s="14"/>
      <c r="AJ87" s="14"/>
      <c r="AK87" s="14"/>
      <c r="AL87" s="14"/>
      <c r="AM87" s="14"/>
      <c r="AN87" s="14"/>
    </row>
    <row r="88" spans="1:40" ht="16.5" x14ac:dyDescent="0.2">
      <c r="A88" s="14" t="s">
        <v>926</v>
      </c>
      <c r="B88" s="14">
        <v>12</v>
      </c>
      <c r="C88" s="14">
        <v>3</v>
      </c>
      <c r="D88" s="14">
        <v>4</v>
      </c>
      <c r="E88" s="23">
        <f>VLOOKUP(F88,属性规划!$B$4:$E$26,4)*战宠!J88+VLOOKUP(K88,属性规划!$B$4:$E$26,4)*战宠!O88+VLOOKUP(P88,属性规划!$B$4:$E$26,4)*战宠!T88+IF(ISBLANK(战宠!U88),0,VLOOKUP(U88,属性规划!$B$4:$E$26,4)*战宠!Y88)+IF(ISBLANK(战宠!U88),0,VLOOKUP(Z88,属性规划!$B$4:$E$26,4)*战宠!AD88)</f>
        <v>54400</v>
      </c>
      <c r="F88" s="14" t="s">
        <v>279</v>
      </c>
      <c r="G88" s="14">
        <v>31</v>
      </c>
      <c r="H88" s="14">
        <v>0</v>
      </c>
      <c r="I88" s="14">
        <v>0</v>
      </c>
      <c r="J88" s="23">
        <f t="shared" si="12"/>
        <v>5440</v>
      </c>
      <c r="K88" s="14" t="s">
        <v>280</v>
      </c>
      <c r="L88" s="14">
        <v>1</v>
      </c>
      <c r="M88" s="14">
        <v>0</v>
      </c>
      <c r="N88" s="14">
        <v>0</v>
      </c>
      <c r="O88" s="23">
        <f t="shared" si="13"/>
        <v>40800</v>
      </c>
      <c r="P88" s="36" t="s">
        <v>918</v>
      </c>
      <c r="Q88" s="14">
        <v>1</v>
      </c>
      <c r="R88" s="14">
        <v>0</v>
      </c>
      <c r="S88" s="14">
        <v>0</v>
      </c>
      <c r="T88" s="23">
        <f t="shared" si="14"/>
        <v>2720</v>
      </c>
      <c r="U88" s="14" t="s">
        <v>282</v>
      </c>
      <c r="V88" s="14">
        <v>15</v>
      </c>
      <c r="W88" s="14">
        <v>0</v>
      </c>
      <c r="X88" s="14">
        <v>0</v>
      </c>
      <c r="Y88" s="23">
        <f t="shared" si="15"/>
        <v>68000</v>
      </c>
      <c r="Z88" s="14" t="s">
        <v>283</v>
      </c>
      <c r="AA88" s="14">
        <v>15</v>
      </c>
      <c r="AB88" s="14">
        <v>0</v>
      </c>
      <c r="AC88" s="14">
        <v>0</v>
      </c>
      <c r="AD88" s="23">
        <f t="shared" si="16"/>
        <v>1700</v>
      </c>
      <c r="AE88" s="14"/>
      <c r="AF88" s="14"/>
      <c r="AG88" s="14"/>
      <c r="AH88" s="14"/>
      <c r="AI88" s="14"/>
      <c r="AJ88" s="14"/>
      <c r="AK88" s="14"/>
      <c r="AL88" s="14"/>
      <c r="AM88" s="14"/>
      <c r="AN88" s="14"/>
    </row>
    <row r="89" spans="1:40" ht="16.5" x14ac:dyDescent="0.2">
      <c r="A89" s="14" t="s">
        <v>925</v>
      </c>
      <c r="B89" s="14">
        <v>12</v>
      </c>
      <c r="C89" s="14">
        <v>4</v>
      </c>
      <c r="D89" s="14">
        <v>4</v>
      </c>
      <c r="E89" s="23">
        <f>VLOOKUP(F89,属性规划!$B$4:$E$26,4)*战宠!J89+VLOOKUP(K89,属性规划!$B$4:$E$26,4)*战宠!O89+VLOOKUP(P89,属性规划!$B$4:$E$26,4)*战宠!T89+IF(ISBLANK(战宠!U89),0,VLOOKUP(U89,属性规划!$B$4:$E$26,4)*战宠!Y89)+IF(ISBLANK(战宠!U89),0,VLOOKUP(Z89,属性规划!$B$4:$E$26,4)*战宠!AD89)</f>
        <v>65599.999999999985</v>
      </c>
      <c r="F89" s="14" t="s">
        <v>279</v>
      </c>
      <c r="G89" s="14">
        <v>31</v>
      </c>
      <c r="H89" s="14">
        <v>0</v>
      </c>
      <c r="I89" s="14">
        <v>0</v>
      </c>
      <c r="J89" s="23">
        <f t="shared" si="12"/>
        <v>6559.9999999999991</v>
      </c>
      <c r="K89" s="14" t="s">
        <v>280</v>
      </c>
      <c r="L89" s="14">
        <v>1</v>
      </c>
      <c r="M89" s="14">
        <v>0</v>
      </c>
      <c r="N89" s="14">
        <v>0</v>
      </c>
      <c r="O89" s="23">
        <f t="shared" si="13"/>
        <v>49199.999999999993</v>
      </c>
      <c r="P89" s="36" t="s">
        <v>918</v>
      </c>
      <c r="Q89" s="14">
        <v>1</v>
      </c>
      <c r="R89" s="14">
        <v>0</v>
      </c>
      <c r="S89" s="14">
        <v>0</v>
      </c>
      <c r="T89" s="23">
        <f t="shared" si="14"/>
        <v>3279.9999999999995</v>
      </c>
      <c r="U89" s="14" t="s">
        <v>282</v>
      </c>
      <c r="V89" s="14">
        <v>15</v>
      </c>
      <c r="W89" s="14">
        <v>0</v>
      </c>
      <c r="X89" s="14">
        <v>0</v>
      </c>
      <c r="Y89" s="23">
        <f t="shared" si="15"/>
        <v>82000</v>
      </c>
      <c r="Z89" s="14" t="s">
        <v>283</v>
      </c>
      <c r="AA89" s="14">
        <v>15</v>
      </c>
      <c r="AB89" s="14">
        <v>0</v>
      </c>
      <c r="AC89" s="14">
        <v>0</v>
      </c>
      <c r="AD89" s="23">
        <f t="shared" si="16"/>
        <v>2050</v>
      </c>
      <c r="AE89" s="14"/>
      <c r="AF89" s="14"/>
      <c r="AG89" s="14"/>
      <c r="AH89" s="14"/>
      <c r="AI89" s="14"/>
      <c r="AJ89" s="14"/>
      <c r="AK89" s="14"/>
      <c r="AL89" s="14"/>
      <c r="AM89" s="14"/>
      <c r="AN89" s="14"/>
    </row>
    <row r="90" spans="1:40" ht="16.5" x14ac:dyDescent="0.2">
      <c r="A90" s="14" t="s">
        <v>924</v>
      </c>
      <c r="B90" s="14">
        <v>12</v>
      </c>
      <c r="C90" s="14">
        <v>5</v>
      </c>
      <c r="D90" s="14">
        <v>4</v>
      </c>
      <c r="E90" s="23">
        <f>VLOOKUP(F90,属性规划!$B$4:$E$26,4)*战宠!J90+VLOOKUP(K90,属性规划!$B$4:$E$26,4)*战宠!O90+VLOOKUP(P90,属性规划!$B$4:$E$26,4)*战宠!T90+IF(ISBLANK(战宠!U90),0,VLOOKUP(U90,属性规划!$B$4:$E$26,4)*战宠!Y90)+IF(ISBLANK(战宠!U90),0,VLOOKUP(Z90,属性规划!$B$4:$E$26,4)*战宠!AD90)</f>
        <v>80000</v>
      </c>
      <c r="F90" s="14" t="s">
        <v>279</v>
      </c>
      <c r="G90" s="14">
        <v>31</v>
      </c>
      <c r="H90" s="14">
        <v>0</v>
      </c>
      <c r="I90" s="14">
        <v>0</v>
      </c>
      <c r="J90" s="23">
        <f t="shared" si="12"/>
        <v>8000</v>
      </c>
      <c r="K90" s="14" t="s">
        <v>280</v>
      </c>
      <c r="L90" s="14">
        <v>1</v>
      </c>
      <c r="M90" s="14">
        <v>0</v>
      </c>
      <c r="N90" s="14">
        <v>0</v>
      </c>
      <c r="O90" s="23">
        <f t="shared" si="13"/>
        <v>60000</v>
      </c>
      <c r="P90" s="36" t="s">
        <v>918</v>
      </c>
      <c r="Q90" s="14">
        <v>1</v>
      </c>
      <c r="R90" s="14">
        <v>0</v>
      </c>
      <c r="S90" s="14">
        <v>0</v>
      </c>
      <c r="T90" s="23">
        <f t="shared" si="14"/>
        <v>4000</v>
      </c>
      <c r="U90" s="14" t="s">
        <v>282</v>
      </c>
      <c r="V90" s="14">
        <v>15</v>
      </c>
      <c r="W90" s="14">
        <v>0</v>
      </c>
      <c r="X90" s="14">
        <v>0</v>
      </c>
      <c r="Y90" s="23">
        <f t="shared" si="15"/>
        <v>100000</v>
      </c>
      <c r="Z90" s="14" t="s">
        <v>283</v>
      </c>
      <c r="AA90" s="14">
        <v>15</v>
      </c>
      <c r="AB90" s="14">
        <v>0</v>
      </c>
      <c r="AC90" s="14">
        <v>0</v>
      </c>
      <c r="AD90" s="23">
        <f t="shared" si="16"/>
        <v>2500</v>
      </c>
      <c r="AE90" s="14"/>
      <c r="AF90" s="14"/>
      <c r="AG90" s="14"/>
      <c r="AH90" s="14"/>
      <c r="AI90" s="14"/>
      <c r="AJ90" s="14"/>
      <c r="AK90" s="14"/>
      <c r="AL90" s="14"/>
      <c r="AM90" s="14"/>
      <c r="AN90" s="14"/>
    </row>
    <row r="91" spans="1:40" ht="16.5" x14ac:dyDescent="0.2">
      <c r="A91" s="14" t="s">
        <v>923</v>
      </c>
      <c r="B91" s="14">
        <v>13</v>
      </c>
      <c r="C91" s="14">
        <v>1</v>
      </c>
      <c r="D91" s="14">
        <v>4</v>
      </c>
      <c r="E91" s="23">
        <f>VLOOKUP(F91,属性规划!$B$4:$E$26,4)*战宠!J91+VLOOKUP(K91,属性规划!$B$4:$E$26,4)*战宠!O91+VLOOKUP(P91,属性规划!$B$4:$E$26,4)*战宠!T91+IF(ISBLANK(战宠!U91),0,VLOOKUP(U91,属性规划!$B$4:$E$26,4)*战宠!Y91)+IF(ISBLANK(战宠!U91),0,VLOOKUP(Z91,属性规划!$B$4:$E$26,4)*战宠!AD91)</f>
        <v>32000</v>
      </c>
      <c r="F91" s="14" t="s">
        <v>279</v>
      </c>
      <c r="G91" s="14">
        <v>31</v>
      </c>
      <c r="H91" s="14">
        <v>0</v>
      </c>
      <c r="I91" s="14">
        <v>0</v>
      </c>
      <c r="J91" s="23">
        <f t="shared" si="12"/>
        <v>3200</v>
      </c>
      <c r="K91" s="14" t="s">
        <v>280</v>
      </c>
      <c r="L91" s="14">
        <v>1</v>
      </c>
      <c r="M91" s="14">
        <v>0</v>
      </c>
      <c r="N91" s="14">
        <v>0</v>
      </c>
      <c r="O91" s="23">
        <f t="shared" si="13"/>
        <v>24000</v>
      </c>
      <c r="P91" s="36" t="s">
        <v>918</v>
      </c>
      <c r="Q91" s="14">
        <v>1</v>
      </c>
      <c r="R91" s="14">
        <v>0</v>
      </c>
      <c r="S91" s="14">
        <v>0</v>
      </c>
      <c r="T91" s="23">
        <f t="shared" si="14"/>
        <v>1600</v>
      </c>
      <c r="U91" s="14" t="s">
        <v>282</v>
      </c>
      <c r="V91" s="14">
        <v>15</v>
      </c>
      <c r="W91" s="14">
        <v>0</v>
      </c>
      <c r="X91" s="14">
        <v>0</v>
      </c>
      <c r="Y91" s="23">
        <f t="shared" si="15"/>
        <v>40000</v>
      </c>
      <c r="Z91" s="14" t="s">
        <v>283</v>
      </c>
      <c r="AA91" s="14">
        <v>15</v>
      </c>
      <c r="AB91" s="14">
        <v>0</v>
      </c>
      <c r="AC91" s="14">
        <v>0</v>
      </c>
      <c r="AD91" s="23">
        <f t="shared" si="16"/>
        <v>1000</v>
      </c>
      <c r="AE91" s="14"/>
      <c r="AF91" s="14"/>
      <c r="AG91" s="14"/>
      <c r="AH91" s="14"/>
      <c r="AI91" s="14"/>
      <c r="AJ91" s="14"/>
      <c r="AK91" s="14"/>
      <c r="AL91" s="14"/>
      <c r="AM91" s="14"/>
      <c r="AN91" s="14"/>
    </row>
    <row r="92" spans="1:40" ht="16.5" x14ac:dyDescent="0.2">
      <c r="A92" s="14" t="s">
        <v>922</v>
      </c>
      <c r="B92" s="14">
        <v>13</v>
      </c>
      <c r="C92" s="14">
        <v>2</v>
      </c>
      <c r="D92" s="14">
        <v>4</v>
      </c>
      <c r="E92" s="23">
        <f>VLOOKUP(F92,属性规划!$B$4:$E$26,4)*战宠!J92+VLOOKUP(K92,属性规划!$B$4:$E$26,4)*战宠!O92+VLOOKUP(P92,属性规划!$B$4:$E$26,4)*战宠!T92+IF(ISBLANK(战宠!U92),0,VLOOKUP(U92,属性规划!$B$4:$E$26,4)*战宠!Y92)+IF(ISBLANK(战宠!U92),0,VLOOKUP(Z92,属性规划!$B$4:$E$26,4)*战宠!AD92)</f>
        <v>43200</v>
      </c>
      <c r="F92" s="14" t="s">
        <v>279</v>
      </c>
      <c r="G92" s="14">
        <v>31</v>
      </c>
      <c r="H92" s="14">
        <v>0</v>
      </c>
      <c r="I92" s="14">
        <v>0</v>
      </c>
      <c r="J92" s="23">
        <f t="shared" si="12"/>
        <v>4320</v>
      </c>
      <c r="K92" s="14" t="s">
        <v>280</v>
      </c>
      <c r="L92" s="14">
        <v>1</v>
      </c>
      <c r="M92" s="14">
        <v>0</v>
      </c>
      <c r="N92" s="14">
        <v>0</v>
      </c>
      <c r="O92" s="23">
        <f t="shared" si="13"/>
        <v>32400.000000000004</v>
      </c>
      <c r="P92" s="36" t="s">
        <v>918</v>
      </c>
      <c r="Q92" s="14">
        <v>1</v>
      </c>
      <c r="R92" s="14">
        <v>0</v>
      </c>
      <c r="S92" s="14">
        <v>0</v>
      </c>
      <c r="T92" s="23">
        <f t="shared" si="14"/>
        <v>2160</v>
      </c>
      <c r="U92" s="14" t="s">
        <v>282</v>
      </c>
      <c r="V92" s="14">
        <v>15</v>
      </c>
      <c r="W92" s="14">
        <v>0</v>
      </c>
      <c r="X92" s="14">
        <v>0</v>
      </c>
      <c r="Y92" s="23">
        <f t="shared" si="15"/>
        <v>54000</v>
      </c>
      <c r="Z92" s="14" t="s">
        <v>283</v>
      </c>
      <c r="AA92" s="14">
        <v>15</v>
      </c>
      <c r="AB92" s="14">
        <v>0</v>
      </c>
      <c r="AC92" s="14">
        <v>0</v>
      </c>
      <c r="AD92" s="23">
        <f t="shared" si="16"/>
        <v>1350</v>
      </c>
      <c r="AE92" s="14"/>
      <c r="AF92" s="14"/>
      <c r="AG92" s="14"/>
      <c r="AH92" s="14"/>
      <c r="AI92" s="14"/>
      <c r="AJ92" s="14"/>
      <c r="AK92" s="14"/>
      <c r="AL92" s="14"/>
      <c r="AM92" s="14"/>
      <c r="AN92" s="14"/>
    </row>
    <row r="93" spans="1:40" ht="16.5" x14ac:dyDescent="0.2">
      <c r="A93" s="14" t="s">
        <v>921</v>
      </c>
      <c r="B93" s="14">
        <v>13</v>
      </c>
      <c r="C93" s="14">
        <v>3</v>
      </c>
      <c r="D93" s="14">
        <v>4</v>
      </c>
      <c r="E93" s="23">
        <f>VLOOKUP(F93,属性规划!$B$4:$E$26,4)*战宠!J93+VLOOKUP(K93,属性规划!$B$4:$E$26,4)*战宠!O93+VLOOKUP(P93,属性规划!$B$4:$E$26,4)*战宠!T93+IF(ISBLANK(战宠!U93),0,VLOOKUP(U93,属性规划!$B$4:$E$26,4)*战宠!Y93)+IF(ISBLANK(战宠!U93),0,VLOOKUP(Z93,属性规划!$B$4:$E$26,4)*战宠!AD93)</f>
        <v>54400</v>
      </c>
      <c r="F93" s="14" t="s">
        <v>279</v>
      </c>
      <c r="G93" s="14">
        <v>31</v>
      </c>
      <c r="H93" s="14">
        <v>0</v>
      </c>
      <c r="I93" s="14">
        <v>0</v>
      </c>
      <c r="J93" s="23">
        <f t="shared" si="12"/>
        <v>5440</v>
      </c>
      <c r="K93" s="14" t="s">
        <v>280</v>
      </c>
      <c r="L93" s="14">
        <v>1</v>
      </c>
      <c r="M93" s="14">
        <v>0</v>
      </c>
      <c r="N93" s="14">
        <v>0</v>
      </c>
      <c r="O93" s="23">
        <f t="shared" si="13"/>
        <v>40800</v>
      </c>
      <c r="P93" s="36" t="s">
        <v>918</v>
      </c>
      <c r="Q93" s="14">
        <v>1</v>
      </c>
      <c r="R93" s="14">
        <v>0</v>
      </c>
      <c r="S93" s="14">
        <v>0</v>
      </c>
      <c r="T93" s="23">
        <f t="shared" si="14"/>
        <v>2720</v>
      </c>
      <c r="U93" s="14" t="s">
        <v>282</v>
      </c>
      <c r="V93" s="14">
        <v>15</v>
      </c>
      <c r="W93" s="14">
        <v>0</v>
      </c>
      <c r="X93" s="14">
        <v>0</v>
      </c>
      <c r="Y93" s="23">
        <f t="shared" si="15"/>
        <v>68000</v>
      </c>
      <c r="Z93" s="14" t="s">
        <v>283</v>
      </c>
      <c r="AA93" s="14">
        <v>15</v>
      </c>
      <c r="AB93" s="14">
        <v>0</v>
      </c>
      <c r="AC93" s="14">
        <v>0</v>
      </c>
      <c r="AD93" s="23">
        <f t="shared" si="16"/>
        <v>1700</v>
      </c>
      <c r="AE93" s="14"/>
      <c r="AF93" s="14"/>
      <c r="AG93" s="14"/>
      <c r="AH93" s="14"/>
      <c r="AI93" s="14"/>
      <c r="AJ93" s="14"/>
      <c r="AK93" s="14"/>
      <c r="AL93" s="14"/>
      <c r="AM93" s="14"/>
      <c r="AN93" s="14"/>
    </row>
    <row r="94" spans="1:40" ht="16.5" x14ac:dyDescent="0.2">
      <c r="A94" s="14" t="s">
        <v>920</v>
      </c>
      <c r="B94" s="14">
        <v>13</v>
      </c>
      <c r="C94" s="14">
        <v>4</v>
      </c>
      <c r="D94" s="14">
        <v>4</v>
      </c>
      <c r="E94" s="23">
        <f>VLOOKUP(F94,属性规划!$B$4:$E$26,4)*战宠!J94+VLOOKUP(K94,属性规划!$B$4:$E$26,4)*战宠!O94+VLOOKUP(P94,属性规划!$B$4:$E$26,4)*战宠!T94+IF(ISBLANK(战宠!U94),0,VLOOKUP(U94,属性规划!$B$4:$E$26,4)*战宠!Y94)+IF(ISBLANK(战宠!U94),0,VLOOKUP(Z94,属性规划!$B$4:$E$26,4)*战宠!AD94)</f>
        <v>65599.999999999985</v>
      </c>
      <c r="F94" s="14" t="s">
        <v>279</v>
      </c>
      <c r="G94" s="14">
        <v>31</v>
      </c>
      <c r="H94" s="14">
        <v>0</v>
      </c>
      <c r="I94" s="14">
        <v>0</v>
      </c>
      <c r="J94" s="23">
        <f t="shared" si="12"/>
        <v>6559.9999999999991</v>
      </c>
      <c r="K94" s="14" t="s">
        <v>280</v>
      </c>
      <c r="L94" s="14">
        <v>1</v>
      </c>
      <c r="M94" s="14">
        <v>0</v>
      </c>
      <c r="N94" s="14">
        <v>0</v>
      </c>
      <c r="O94" s="23">
        <f t="shared" si="13"/>
        <v>49199.999999999993</v>
      </c>
      <c r="P94" s="36" t="s">
        <v>918</v>
      </c>
      <c r="Q94" s="14">
        <v>1</v>
      </c>
      <c r="R94" s="14">
        <v>0</v>
      </c>
      <c r="S94" s="14">
        <v>0</v>
      </c>
      <c r="T94" s="23">
        <f t="shared" si="14"/>
        <v>3279.9999999999995</v>
      </c>
      <c r="U94" s="14" t="s">
        <v>282</v>
      </c>
      <c r="V94" s="14">
        <v>15</v>
      </c>
      <c r="W94" s="14">
        <v>0</v>
      </c>
      <c r="X94" s="14">
        <v>0</v>
      </c>
      <c r="Y94" s="23">
        <f t="shared" si="15"/>
        <v>82000</v>
      </c>
      <c r="Z94" s="14" t="s">
        <v>283</v>
      </c>
      <c r="AA94" s="14">
        <v>15</v>
      </c>
      <c r="AB94" s="14">
        <v>0</v>
      </c>
      <c r="AC94" s="14">
        <v>0</v>
      </c>
      <c r="AD94" s="23">
        <f t="shared" si="16"/>
        <v>2050</v>
      </c>
      <c r="AE94" s="14"/>
      <c r="AF94" s="14"/>
      <c r="AG94" s="14"/>
      <c r="AH94" s="14"/>
      <c r="AI94" s="14"/>
      <c r="AJ94" s="14"/>
      <c r="AK94" s="14"/>
      <c r="AL94" s="14"/>
      <c r="AM94" s="14"/>
      <c r="AN94" s="14"/>
    </row>
    <row r="95" spans="1:40" ht="16.5" x14ac:dyDescent="0.2">
      <c r="A95" s="14" t="s">
        <v>919</v>
      </c>
      <c r="B95" s="14">
        <v>13</v>
      </c>
      <c r="C95" s="14">
        <v>5</v>
      </c>
      <c r="D95" s="14">
        <v>4</v>
      </c>
      <c r="E95" s="23">
        <f>VLOOKUP(F95,属性规划!$B$4:$E$26,4)*战宠!J95+VLOOKUP(K95,属性规划!$B$4:$E$26,4)*战宠!O95+VLOOKUP(P95,属性规划!$B$4:$E$26,4)*战宠!T95+IF(ISBLANK(战宠!U95),0,VLOOKUP(U95,属性规划!$B$4:$E$26,4)*战宠!Y95)+IF(ISBLANK(战宠!U95),0,VLOOKUP(Z95,属性规划!$B$4:$E$26,4)*战宠!AD95)</f>
        <v>80000</v>
      </c>
      <c r="F95" s="14" t="s">
        <v>279</v>
      </c>
      <c r="G95" s="14">
        <v>31</v>
      </c>
      <c r="H95" s="14">
        <v>0</v>
      </c>
      <c r="I95" s="14">
        <v>0</v>
      </c>
      <c r="J95" s="23">
        <f t="shared" si="12"/>
        <v>8000</v>
      </c>
      <c r="K95" s="14" t="s">
        <v>280</v>
      </c>
      <c r="L95" s="14">
        <v>1</v>
      </c>
      <c r="M95" s="14">
        <v>0</v>
      </c>
      <c r="N95" s="14">
        <v>0</v>
      </c>
      <c r="O95" s="23">
        <f t="shared" si="13"/>
        <v>60000</v>
      </c>
      <c r="P95" s="36" t="s">
        <v>918</v>
      </c>
      <c r="Q95" s="14">
        <v>1</v>
      </c>
      <c r="R95" s="14">
        <v>0</v>
      </c>
      <c r="S95" s="14">
        <v>0</v>
      </c>
      <c r="T95" s="23">
        <f t="shared" si="14"/>
        <v>4000</v>
      </c>
      <c r="U95" s="14" t="s">
        <v>282</v>
      </c>
      <c r="V95" s="14">
        <v>15</v>
      </c>
      <c r="W95" s="14">
        <v>0</v>
      </c>
      <c r="X95" s="14">
        <v>0</v>
      </c>
      <c r="Y95" s="23">
        <f t="shared" si="15"/>
        <v>100000</v>
      </c>
      <c r="Z95" s="14" t="s">
        <v>283</v>
      </c>
      <c r="AA95" s="14">
        <v>15</v>
      </c>
      <c r="AB95" s="14">
        <v>0</v>
      </c>
      <c r="AC95" s="14">
        <v>0</v>
      </c>
      <c r="AD95" s="23">
        <f t="shared" si="16"/>
        <v>2500</v>
      </c>
      <c r="AE95" s="14"/>
      <c r="AF95" s="14"/>
      <c r="AG95" s="14"/>
      <c r="AH95" s="14"/>
      <c r="AI95" s="14"/>
      <c r="AJ95" s="14"/>
      <c r="AK95" s="14"/>
      <c r="AL95" s="14"/>
      <c r="AM95" s="14"/>
      <c r="AN95" s="14"/>
    </row>
    <row r="96" spans="1:40" ht="16.5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</row>
    <row r="97" spans="1:40" ht="16.5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</row>
    <row r="98" spans="1:40" ht="16.5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</row>
  </sheetData>
  <mergeCells count="11">
    <mergeCell ref="V13:AG13"/>
    <mergeCell ref="P13:T13"/>
    <mergeCell ref="I13:N13"/>
    <mergeCell ref="A13:G13"/>
    <mergeCell ref="A4:AD4"/>
    <mergeCell ref="P5:T5"/>
    <mergeCell ref="A5:E5"/>
    <mergeCell ref="U5:Y5"/>
    <mergeCell ref="Z5:AD5"/>
    <mergeCell ref="F5:J5"/>
    <mergeCell ref="K5:O5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55977-D78C-404F-A7B3-9FBDB47317AB}">
  <dimension ref="A3:AD36"/>
  <sheetViews>
    <sheetView workbookViewId="0">
      <selection activeCell="L16" sqref="L16"/>
    </sheetView>
  </sheetViews>
  <sheetFormatPr defaultRowHeight="14.25" x14ac:dyDescent="0.2"/>
  <cols>
    <col min="1" max="1" width="9.625" customWidth="1"/>
    <col min="2" max="2" width="9.5" customWidth="1"/>
    <col min="3" max="3" width="10.125" customWidth="1"/>
    <col min="8" max="8" width="12.75" customWidth="1"/>
    <col min="12" max="12" width="12.625" customWidth="1"/>
    <col min="13" max="13" width="10.625" customWidth="1"/>
    <col min="14" max="14" width="10.375" customWidth="1"/>
    <col min="19" max="19" width="9.75" customWidth="1"/>
  </cols>
  <sheetData>
    <row r="3" spans="1:30" ht="20.25" x14ac:dyDescent="0.2">
      <c r="A3" s="62" t="s">
        <v>317</v>
      </c>
      <c r="B3" s="62"/>
      <c r="C3" s="62"/>
      <c r="F3" s="62" t="s">
        <v>321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W3" s="62" t="s">
        <v>372</v>
      </c>
      <c r="X3" s="62"/>
      <c r="Y3" s="62"/>
      <c r="Z3" s="62"/>
      <c r="AA3" s="62"/>
      <c r="AB3" s="62"/>
      <c r="AC3" s="62"/>
      <c r="AD3" s="62"/>
    </row>
    <row r="4" spans="1:30" ht="15.75" customHeight="1" x14ac:dyDescent="0.2">
      <c r="A4" s="24"/>
      <c r="B4" s="24"/>
      <c r="C4" s="24"/>
      <c r="F4" s="24"/>
      <c r="G4" s="24"/>
      <c r="H4" s="24"/>
    </row>
    <row r="5" spans="1:30" ht="17.25" x14ac:dyDescent="0.2">
      <c r="A5" s="13" t="s">
        <v>164</v>
      </c>
      <c r="B5" s="13" t="s">
        <v>318</v>
      </c>
      <c r="C5" s="13" t="s">
        <v>285</v>
      </c>
      <c r="F5" s="13" t="s">
        <v>164</v>
      </c>
      <c r="G5" s="13" t="s">
        <v>370</v>
      </c>
      <c r="H5" s="13" t="s">
        <v>371</v>
      </c>
      <c r="I5" s="13" t="s">
        <v>28</v>
      </c>
      <c r="J5" s="13" t="s">
        <v>30</v>
      </c>
      <c r="K5" s="13" t="s">
        <v>29</v>
      </c>
      <c r="L5" s="13" t="s">
        <v>31</v>
      </c>
      <c r="M5" s="13" t="s">
        <v>32</v>
      </c>
      <c r="N5" s="13" t="s">
        <v>34</v>
      </c>
      <c r="O5" s="13" t="s">
        <v>35</v>
      </c>
      <c r="P5" s="13" t="s">
        <v>37</v>
      </c>
      <c r="Q5" s="13" t="s">
        <v>36</v>
      </c>
      <c r="R5" s="13" t="s">
        <v>322</v>
      </c>
      <c r="S5" s="13" t="s">
        <v>323</v>
      </c>
      <c r="T5" s="13" t="s">
        <v>324</v>
      </c>
      <c r="U5" s="13" t="s">
        <v>292</v>
      </c>
      <c r="W5" s="13" t="s">
        <v>377</v>
      </c>
      <c r="X5" s="13" t="s">
        <v>378</v>
      </c>
      <c r="Y5" s="13" t="s">
        <v>34</v>
      </c>
      <c r="Z5" s="13" t="s">
        <v>35</v>
      </c>
      <c r="AA5" s="13" t="s">
        <v>37</v>
      </c>
      <c r="AB5" s="13" t="s">
        <v>36</v>
      </c>
      <c r="AC5" s="13" t="s">
        <v>386</v>
      </c>
      <c r="AD5" s="13" t="s">
        <v>292</v>
      </c>
    </row>
    <row r="6" spans="1:30" ht="16.5" x14ac:dyDescent="0.2">
      <c r="A6" s="14">
        <v>0</v>
      </c>
      <c r="B6" s="14" t="s">
        <v>104</v>
      </c>
      <c r="C6" s="26">
        <v>0</v>
      </c>
      <c r="E6">
        <v>120</v>
      </c>
      <c r="F6" s="14">
        <v>0</v>
      </c>
      <c r="G6" s="14"/>
      <c r="H6" s="14"/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29">
        <v>0</v>
      </c>
      <c r="O6" s="29">
        <v>0</v>
      </c>
      <c r="P6" s="29">
        <v>0</v>
      </c>
      <c r="Q6" s="29">
        <v>0</v>
      </c>
      <c r="R6" s="18">
        <v>0</v>
      </c>
      <c r="S6" s="18">
        <v>0</v>
      </c>
      <c r="T6" s="18">
        <v>0</v>
      </c>
      <c r="U6" s="18">
        <v>0</v>
      </c>
      <c r="V6" s="17"/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29">
        <v>0</v>
      </c>
      <c r="AD6" s="29">
        <v>0</v>
      </c>
    </row>
    <row r="7" spans="1:30" ht="16.5" x14ac:dyDescent="0.2">
      <c r="A7" s="14">
        <v>1</v>
      </c>
      <c r="B7" s="14" t="s">
        <v>105</v>
      </c>
      <c r="C7" s="26">
        <v>0.02</v>
      </c>
      <c r="F7" s="14">
        <v>1</v>
      </c>
      <c r="G7" s="14"/>
      <c r="H7" s="14"/>
      <c r="I7" s="22">
        <v>0.01</v>
      </c>
      <c r="J7" s="22">
        <v>0.01</v>
      </c>
      <c r="K7" s="18">
        <v>0.02</v>
      </c>
      <c r="L7" s="18">
        <v>0.02</v>
      </c>
      <c r="M7" s="22">
        <v>0.01</v>
      </c>
      <c r="N7" s="14">
        <v>135</v>
      </c>
      <c r="O7" s="14">
        <v>135</v>
      </c>
      <c r="P7" s="14">
        <v>135</v>
      </c>
      <c r="Q7" s="14">
        <v>135</v>
      </c>
      <c r="R7" s="18">
        <v>0.02</v>
      </c>
      <c r="S7" s="18">
        <v>0.02</v>
      </c>
      <c r="T7" s="18">
        <v>0.05</v>
      </c>
      <c r="U7" s="18">
        <v>0.03</v>
      </c>
      <c r="V7" s="17"/>
      <c r="W7" s="14">
        <v>2</v>
      </c>
      <c r="X7" s="14">
        <v>1</v>
      </c>
      <c r="Y7" s="14">
        <v>100</v>
      </c>
      <c r="Z7" s="14">
        <v>100</v>
      </c>
      <c r="AA7" s="14">
        <v>100</v>
      </c>
      <c r="AB7" s="14">
        <v>100</v>
      </c>
      <c r="AC7" s="29">
        <v>5</v>
      </c>
      <c r="AD7" s="29">
        <v>2.5</v>
      </c>
    </row>
    <row r="8" spans="1:30" ht="16.5" x14ac:dyDescent="0.2">
      <c r="A8" s="14">
        <v>2</v>
      </c>
      <c r="B8" s="14" t="s">
        <v>106</v>
      </c>
      <c r="C8" s="26">
        <v>0.05</v>
      </c>
      <c r="F8" s="14">
        <v>2</v>
      </c>
      <c r="G8" s="14">
        <v>5</v>
      </c>
      <c r="H8" s="14">
        <f>G8^0.682</f>
        <v>2.9970745301594568</v>
      </c>
      <c r="I8" s="22">
        <v>0.03</v>
      </c>
      <c r="J8" s="22">
        <v>0.03</v>
      </c>
      <c r="K8" s="18">
        <v>0.06</v>
      </c>
      <c r="L8" s="18">
        <v>0.06</v>
      </c>
      <c r="M8" s="22">
        <v>0.03</v>
      </c>
      <c r="N8" s="14">
        <v>375</v>
      </c>
      <c r="O8" s="14">
        <v>375</v>
      </c>
      <c r="P8" s="14">
        <v>375</v>
      </c>
      <c r="Q8" s="14">
        <v>375</v>
      </c>
      <c r="R8" s="18">
        <v>0.06</v>
      </c>
      <c r="S8" s="18">
        <v>0.06</v>
      </c>
      <c r="T8" s="18">
        <v>0.15</v>
      </c>
      <c r="U8" s="18">
        <v>0.09</v>
      </c>
      <c r="V8" s="17"/>
      <c r="W8" s="14">
        <v>5</v>
      </c>
      <c r="X8" s="14">
        <v>2</v>
      </c>
      <c r="Y8" s="14">
        <v>200</v>
      </c>
      <c r="Z8" s="14">
        <v>200</v>
      </c>
      <c r="AA8" s="14">
        <v>200</v>
      </c>
      <c r="AB8" s="14">
        <v>200</v>
      </c>
      <c r="AC8" s="29">
        <v>10</v>
      </c>
      <c r="AD8" s="29">
        <v>5</v>
      </c>
    </row>
    <row r="9" spans="1:30" ht="16.5" x14ac:dyDescent="0.2">
      <c r="A9" s="14">
        <v>3</v>
      </c>
      <c r="B9" s="14" t="s">
        <v>107</v>
      </c>
      <c r="C9" s="26">
        <v>7.0000000000000007E-2</v>
      </c>
      <c r="F9" s="14">
        <v>3</v>
      </c>
      <c r="G9" s="14">
        <v>3</v>
      </c>
      <c r="H9" s="14">
        <f>G9^0.68</f>
        <v>2.1107774857888884</v>
      </c>
      <c r="I9" s="22">
        <v>6.5000000000000002E-2</v>
      </c>
      <c r="J9" s="22">
        <v>6.5000000000000002E-2</v>
      </c>
      <c r="K9" s="18">
        <v>0.13</v>
      </c>
      <c r="L9" s="18">
        <v>0.13</v>
      </c>
      <c r="M9" s="22">
        <v>6.5000000000000002E-2</v>
      </c>
      <c r="N9" s="14">
        <v>825</v>
      </c>
      <c r="O9" s="14">
        <v>825</v>
      </c>
      <c r="P9" s="14">
        <v>825</v>
      </c>
      <c r="Q9" s="14">
        <v>825</v>
      </c>
      <c r="R9" s="18">
        <v>0.13</v>
      </c>
      <c r="S9" s="18">
        <v>0.13</v>
      </c>
      <c r="T9" s="18">
        <v>0.32</v>
      </c>
      <c r="U9" s="18">
        <v>0.2</v>
      </c>
      <c r="V9" s="17"/>
      <c r="W9" s="14">
        <v>10</v>
      </c>
      <c r="X9" s="14">
        <v>3</v>
      </c>
      <c r="Y9" s="14">
        <v>300</v>
      </c>
      <c r="Z9" s="14">
        <v>300</v>
      </c>
      <c r="AA9" s="14">
        <v>300</v>
      </c>
      <c r="AB9" s="14">
        <v>300</v>
      </c>
      <c r="AC9" s="29">
        <v>15</v>
      </c>
      <c r="AD9" s="29">
        <v>7.5</v>
      </c>
    </row>
    <row r="10" spans="1:30" ht="16.5" x14ac:dyDescent="0.2">
      <c r="A10" s="14">
        <v>4</v>
      </c>
      <c r="B10" s="14" t="s">
        <v>108</v>
      </c>
      <c r="C10" s="26">
        <v>0.1</v>
      </c>
      <c r="F10" s="14">
        <v>4</v>
      </c>
      <c r="G10" s="14">
        <v>2</v>
      </c>
      <c r="H10" s="14">
        <f>G10^0.65</f>
        <v>1.5691681957935015</v>
      </c>
      <c r="I10" s="22">
        <v>0.15</v>
      </c>
      <c r="J10" s="22">
        <v>0.15</v>
      </c>
      <c r="K10" s="18">
        <v>0.3</v>
      </c>
      <c r="L10" s="18">
        <v>0.3</v>
      </c>
      <c r="M10" s="22">
        <v>0.15</v>
      </c>
      <c r="N10" s="14">
        <v>1200</v>
      </c>
      <c r="O10" s="14">
        <v>1200</v>
      </c>
      <c r="P10" s="14">
        <v>1200</v>
      </c>
      <c r="Q10" s="14">
        <v>1200</v>
      </c>
      <c r="R10" s="18">
        <v>0.3</v>
      </c>
      <c r="S10" s="18">
        <v>0.3</v>
      </c>
      <c r="T10" s="18">
        <v>0.5</v>
      </c>
      <c r="U10" s="18">
        <v>0.3</v>
      </c>
      <c r="V10" s="17"/>
      <c r="W10" s="14">
        <v>15</v>
      </c>
      <c r="X10" s="14">
        <v>4</v>
      </c>
      <c r="Y10" s="39">
        <v>400</v>
      </c>
      <c r="Z10" s="39">
        <v>400</v>
      </c>
      <c r="AA10" s="39">
        <v>400</v>
      </c>
      <c r="AB10" s="39">
        <v>400</v>
      </c>
      <c r="AC10" s="29">
        <v>20</v>
      </c>
      <c r="AD10" s="29">
        <v>10</v>
      </c>
    </row>
    <row r="11" spans="1:30" ht="16.5" x14ac:dyDescent="0.2">
      <c r="A11" s="14">
        <v>5</v>
      </c>
      <c r="B11" s="14" t="s">
        <v>109</v>
      </c>
      <c r="C11" s="26">
        <v>0.15</v>
      </c>
      <c r="F11" s="14">
        <v>5</v>
      </c>
      <c r="G11" s="14">
        <v>2</v>
      </c>
      <c r="H11" s="14">
        <f t="shared" ref="H11" si="0">G11^0.57</f>
        <v>1.4845235706290492</v>
      </c>
      <c r="I11" s="22">
        <v>0.2</v>
      </c>
      <c r="J11" s="22">
        <v>0.2</v>
      </c>
      <c r="K11" s="18">
        <v>0.4</v>
      </c>
      <c r="L11" s="18">
        <v>0.4</v>
      </c>
      <c r="M11" s="22">
        <v>0.2</v>
      </c>
      <c r="N11" s="14">
        <v>1950</v>
      </c>
      <c r="O11" s="14">
        <v>1950</v>
      </c>
      <c r="P11" s="14">
        <v>1950</v>
      </c>
      <c r="Q11" s="14">
        <v>1950</v>
      </c>
      <c r="R11" s="18">
        <v>0.4</v>
      </c>
      <c r="S11" s="18">
        <v>0.4</v>
      </c>
      <c r="T11" s="18">
        <v>0.75</v>
      </c>
      <c r="U11" s="18">
        <v>0.45</v>
      </c>
      <c r="V11" s="17"/>
      <c r="W11" s="14">
        <v>20</v>
      </c>
      <c r="X11" s="14">
        <v>5</v>
      </c>
      <c r="Y11" s="14">
        <v>500</v>
      </c>
      <c r="Z11" s="14">
        <v>500</v>
      </c>
      <c r="AA11" s="14">
        <v>500</v>
      </c>
      <c r="AB11" s="14">
        <v>500</v>
      </c>
      <c r="AC11" s="29">
        <v>30</v>
      </c>
      <c r="AD11" s="29">
        <v>15</v>
      </c>
    </row>
    <row r="12" spans="1:30" ht="16.5" x14ac:dyDescent="0.2">
      <c r="A12" s="14">
        <v>6</v>
      </c>
      <c r="B12" s="14" t="s">
        <v>110</v>
      </c>
      <c r="C12" s="26">
        <v>0.2</v>
      </c>
      <c r="F12" s="14">
        <v>6</v>
      </c>
      <c r="G12" s="14">
        <v>3</v>
      </c>
      <c r="H12" s="14">
        <f>G12^0.55</f>
        <v>1.8298550549433454</v>
      </c>
      <c r="I12" s="22">
        <v>0.3</v>
      </c>
      <c r="J12" s="22">
        <v>0.3</v>
      </c>
      <c r="K12" s="18">
        <v>0.6</v>
      </c>
      <c r="L12" s="18">
        <v>0.6</v>
      </c>
      <c r="M12" s="22">
        <v>0.3</v>
      </c>
      <c r="N12" s="14">
        <v>3750</v>
      </c>
      <c r="O12" s="14">
        <v>3750</v>
      </c>
      <c r="P12" s="14">
        <v>3750</v>
      </c>
      <c r="Q12" s="14">
        <v>3750</v>
      </c>
      <c r="R12" s="18">
        <v>0.6</v>
      </c>
      <c r="S12" s="18">
        <v>0.6</v>
      </c>
      <c r="T12" s="18">
        <v>1.35</v>
      </c>
      <c r="U12" s="18">
        <v>0.8</v>
      </c>
      <c r="V12" s="17"/>
      <c r="W12" s="14">
        <v>25</v>
      </c>
      <c r="X12" s="14">
        <v>6</v>
      </c>
      <c r="Y12" s="14">
        <v>550</v>
      </c>
      <c r="Z12" s="14">
        <v>550</v>
      </c>
      <c r="AA12" s="14">
        <v>550</v>
      </c>
      <c r="AB12" s="14">
        <v>550</v>
      </c>
      <c r="AC12" s="40">
        <v>35</v>
      </c>
      <c r="AD12" s="40">
        <v>17.5</v>
      </c>
    </row>
    <row r="13" spans="1:30" ht="16.5" x14ac:dyDescent="0.2">
      <c r="A13" s="14">
        <v>7</v>
      </c>
      <c r="B13" s="14" t="s">
        <v>111</v>
      </c>
      <c r="C13" s="26">
        <v>0.25</v>
      </c>
      <c r="F13" s="14">
        <v>7</v>
      </c>
      <c r="G13" s="14">
        <v>2</v>
      </c>
      <c r="H13" s="14">
        <f>G13^0.5</f>
        <v>1.4142135623730951</v>
      </c>
      <c r="I13" s="22">
        <v>0.45</v>
      </c>
      <c r="J13" s="22">
        <v>0.45</v>
      </c>
      <c r="K13" s="18">
        <v>0.9</v>
      </c>
      <c r="L13" s="18">
        <v>0.9</v>
      </c>
      <c r="M13" s="22">
        <v>0.45</v>
      </c>
      <c r="N13" s="14">
        <v>5250</v>
      </c>
      <c r="O13" s="14">
        <v>5250</v>
      </c>
      <c r="P13" s="14">
        <v>5250</v>
      </c>
      <c r="Q13" s="14">
        <v>5250</v>
      </c>
      <c r="R13" s="18">
        <v>0.9</v>
      </c>
      <c r="S13" s="18">
        <v>0.9</v>
      </c>
      <c r="T13" s="18">
        <v>1.9</v>
      </c>
      <c r="U13" s="18">
        <v>1.1499999999999999</v>
      </c>
      <c r="V13" s="17"/>
      <c r="W13" s="14">
        <v>30</v>
      </c>
      <c r="X13" s="14">
        <v>7</v>
      </c>
      <c r="Y13" s="14">
        <v>600</v>
      </c>
      <c r="Z13" s="14">
        <v>600</v>
      </c>
      <c r="AA13" s="14">
        <v>600</v>
      </c>
      <c r="AB13" s="14">
        <v>600</v>
      </c>
      <c r="AC13" s="29">
        <v>40</v>
      </c>
      <c r="AD13" s="29">
        <v>20</v>
      </c>
    </row>
    <row r="14" spans="1:30" ht="16.5" x14ac:dyDescent="0.2">
      <c r="A14" s="14">
        <v>8</v>
      </c>
      <c r="B14" s="14" t="s">
        <v>112</v>
      </c>
      <c r="C14" s="26">
        <v>0.35</v>
      </c>
      <c r="F14" s="14">
        <v>8</v>
      </c>
      <c r="G14" s="14">
        <v>2</v>
      </c>
      <c r="H14" s="14">
        <f>G14^0.45</f>
        <v>1.3660402567543954</v>
      </c>
      <c r="I14" s="22">
        <v>0.6</v>
      </c>
      <c r="J14" s="22">
        <v>0.6</v>
      </c>
      <c r="K14" s="18">
        <v>1.2</v>
      </c>
      <c r="L14" s="18">
        <v>1.2</v>
      </c>
      <c r="M14" s="22">
        <v>0.6</v>
      </c>
      <c r="N14" s="14">
        <v>6750</v>
      </c>
      <c r="O14" s="14">
        <v>6750</v>
      </c>
      <c r="P14" s="14">
        <v>6750</v>
      </c>
      <c r="Q14" s="14">
        <v>6750</v>
      </c>
      <c r="R14" s="18">
        <v>1.2</v>
      </c>
      <c r="S14" s="18">
        <v>1.2</v>
      </c>
      <c r="T14" s="18">
        <v>2.6</v>
      </c>
      <c r="U14" s="18">
        <v>1.5</v>
      </c>
      <c r="V14" s="17"/>
      <c r="W14" s="14">
        <v>35</v>
      </c>
      <c r="X14" s="14">
        <v>8</v>
      </c>
      <c r="Y14" s="14">
        <v>650</v>
      </c>
      <c r="Z14" s="14">
        <v>650</v>
      </c>
      <c r="AA14" s="14">
        <v>650</v>
      </c>
      <c r="AB14" s="14">
        <v>650</v>
      </c>
      <c r="AC14" s="40">
        <v>45</v>
      </c>
      <c r="AD14" s="40">
        <v>25</v>
      </c>
    </row>
    <row r="15" spans="1:30" ht="16.5" x14ac:dyDescent="0.2">
      <c r="A15" s="14">
        <v>9</v>
      </c>
      <c r="B15" s="14" t="s">
        <v>113</v>
      </c>
      <c r="C15" s="26">
        <v>0.45</v>
      </c>
      <c r="F15" s="14">
        <v>9</v>
      </c>
      <c r="G15" s="14">
        <v>3</v>
      </c>
      <c r="H15" s="14">
        <f t="shared" ref="H15:H16" si="1">G15^0.43</f>
        <v>1.6038440581723445</v>
      </c>
      <c r="I15" s="22">
        <v>0.85</v>
      </c>
      <c r="J15" s="22">
        <v>0.85</v>
      </c>
      <c r="K15" s="18">
        <v>1.7</v>
      </c>
      <c r="L15" s="18">
        <v>1.7</v>
      </c>
      <c r="M15" s="22">
        <v>0.85</v>
      </c>
      <c r="N15" s="14">
        <v>11250</v>
      </c>
      <c r="O15" s="14">
        <v>11250</v>
      </c>
      <c r="P15" s="14">
        <v>11250</v>
      </c>
      <c r="Q15" s="14">
        <v>11250</v>
      </c>
      <c r="R15" s="18">
        <v>1.7</v>
      </c>
      <c r="S15" s="18">
        <v>1.7</v>
      </c>
      <c r="T15" s="18">
        <v>4.2</v>
      </c>
      <c r="U15" s="18">
        <v>2.5</v>
      </c>
      <c r="V15" s="17"/>
      <c r="W15" s="14">
        <v>40</v>
      </c>
      <c r="X15" s="14">
        <v>9</v>
      </c>
      <c r="Y15" s="14">
        <v>750</v>
      </c>
      <c r="Z15" s="14">
        <v>750</v>
      </c>
      <c r="AA15" s="14">
        <v>750</v>
      </c>
      <c r="AB15" s="14">
        <v>750</v>
      </c>
      <c r="AC15" s="29">
        <v>50</v>
      </c>
      <c r="AD15" s="29">
        <v>30</v>
      </c>
    </row>
    <row r="16" spans="1:30" ht="16.5" x14ac:dyDescent="0.2">
      <c r="A16" s="14">
        <v>10</v>
      </c>
      <c r="B16" s="14" t="s">
        <v>114</v>
      </c>
      <c r="C16" s="26">
        <v>0.5</v>
      </c>
      <c r="F16" s="14">
        <v>10</v>
      </c>
      <c r="G16" s="14">
        <v>2</v>
      </c>
      <c r="H16" s="14">
        <f t="shared" si="1"/>
        <v>1.3472335768656902</v>
      </c>
      <c r="I16" s="22">
        <v>1</v>
      </c>
      <c r="J16" s="22">
        <v>1</v>
      </c>
      <c r="K16" s="18">
        <v>2</v>
      </c>
      <c r="L16" s="18">
        <v>2</v>
      </c>
      <c r="M16" s="22">
        <v>1</v>
      </c>
      <c r="N16" s="14">
        <v>15000</v>
      </c>
      <c r="O16" s="14">
        <v>15000</v>
      </c>
      <c r="P16" s="14">
        <v>15000</v>
      </c>
      <c r="Q16" s="14">
        <v>15000</v>
      </c>
      <c r="R16" s="18">
        <v>2</v>
      </c>
      <c r="S16" s="18">
        <v>2</v>
      </c>
      <c r="T16" s="18">
        <v>5.6</v>
      </c>
      <c r="U16" s="18">
        <v>3.5</v>
      </c>
      <c r="W16" s="14">
        <v>45</v>
      </c>
      <c r="X16" s="14">
        <v>10</v>
      </c>
      <c r="Y16" s="39">
        <v>850</v>
      </c>
      <c r="Z16" s="39">
        <v>850</v>
      </c>
      <c r="AA16" s="39">
        <v>850</v>
      </c>
      <c r="AB16" s="39">
        <v>850</v>
      </c>
      <c r="AC16" s="40">
        <v>55</v>
      </c>
      <c r="AD16" s="40">
        <v>35</v>
      </c>
    </row>
    <row r="17" spans="1:30" ht="16.5" x14ac:dyDescent="0.2">
      <c r="A17" s="14">
        <v>11</v>
      </c>
      <c r="B17" s="14" t="s">
        <v>115</v>
      </c>
      <c r="C17" s="26">
        <v>0.55000000000000004</v>
      </c>
      <c r="W17" s="14">
        <v>50</v>
      </c>
      <c r="X17" s="14">
        <v>11</v>
      </c>
      <c r="Y17" s="14">
        <v>1000</v>
      </c>
      <c r="Z17" s="14">
        <v>1000</v>
      </c>
      <c r="AA17" s="14">
        <v>1000</v>
      </c>
      <c r="AB17" s="14">
        <v>1000</v>
      </c>
      <c r="AC17" s="29">
        <v>60</v>
      </c>
      <c r="AD17" s="29">
        <v>40</v>
      </c>
    </row>
    <row r="18" spans="1:30" ht="16.5" x14ac:dyDescent="0.2">
      <c r="A18" s="14">
        <v>12</v>
      </c>
      <c r="B18" s="14" t="s">
        <v>116</v>
      </c>
      <c r="C18" s="26">
        <v>0.6</v>
      </c>
      <c r="W18" s="14">
        <v>55</v>
      </c>
      <c r="X18" s="14">
        <v>12</v>
      </c>
      <c r="Y18" s="39">
        <v>1100</v>
      </c>
      <c r="Z18" s="39">
        <v>1100</v>
      </c>
      <c r="AA18" s="39">
        <v>1100</v>
      </c>
      <c r="AB18" s="39">
        <v>1100</v>
      </c>
      <c r="AC18" s="40">
        <v>65</v>
      </c>
      <c r="AD18" s="40">
        <v>45</v>
      </c>
    </row>
    <row r="19" spans="1:30" ht="16.5" x14ac:dyDescent="0.2">
      <c r="A19" s="14">
        <v>13</v>
      </c>
      <c r="B19" s="14" t="s">
        <v>117</v>
      </c>
      <c r="C19" s="26">
        <v>0.65</v>
      </c>
      <c r="W19" s="14">
        <v>60</v>
      </c>
      <c r="X19" s="14">
        <v>13</v>
      </c>
      <c r="Y19" s="14">
        <v>1250</v>
      </c>
      <c r="Z19" s="14">
        <v>1250</v>
      </c>
      <c r="AA19" s="14">
        <v>1250</v>
      </c>
      <c r="AB19" s="14">
        <v>1250</v>
      </c>
      <c r="AC19" s="29">
        <v>75</v>
      </c>
      <c r="AD19" s="29">
        <v>50</v>
      </c>
    </row>
    <row r="20" spans="1:30" ht="16.5" x14ac:dyDescent="0.2">
      <c r="A20" s="14">
        <v>14</v>
      </c>
      <c r="B20" s="14" t="s">
        <v>118</v>
      </c>
      <c r="C20" s="26">
        <v>0.7</v>
      </c>
      <c r="W20" s="14">
        <v>65</v>
      </c>
      <c r="X20" s="14">
        <v>14</v>
      </c>
      <c r="Y20" s="39">
        <v>1350</v>
      </c>
      <c r="Z20" s="39">
        <v>1350</v>
      </c>
      <c r="AA20" s="39">
        <v>1350</v>
      </c>
      <c r="AB20" s="39">
        <v>1350</v>
      </c>
      <c r="AC20" s="40">
        <v>85</v>
      </c>
      <c r="AD20" s="40">
        <v>55</v>
      </c>
    </row>
    <row r="21" spans="1:30" ht="16.5" x14ac:dyDescent="0.2">
      <c r="A21" s="14">
        <v>15</v>
      </c>
      <c r="B21" s="14" t="s">
        <v>119</v>
      </c>
      <c r="C21" s="26">
        <v>0.75</v>
      </c>
      <c r="W21" s="14">
        <v>70</v>
      </c>
      <c r="X21" s="14">
        <v>15</v>
      </c>
      <c r="Y21" s="14">
        <v>1500</v>
      </c>
      <c r="Z21" s="14">
        <v>1500</v>
      </c>
      <c r="AA21" s="14">
        <v>1500</v>
      </c>
      <c r="AB21" s="14">
        <v>1500</v>
      </c>
      <c r="AC21" s="29">
        <v>100</v>
      </c>
      <c r="AD21" s="29">
        <v>60</v>
      </c>
    </row>
    <row r="22" spans="1:30" ht="16.5" x14ac:dyDescent="0.2">
      <c r="A22" s="14">
        <v>16</v>
      </c>
      <c r="B22" s="14" t="s">
        <v>120</v>
      </c>
      <c r="C22" s="26">
        <v>0.8</v>
      </c>
      <c r="W22" s="14">
        <v>75</v>
      </c>
      <c r="X22" s="14">
        <v>16</v>
      </c>
      <c r="Y22" s="39">
        <v>1600</v>
      </c>
      <c r="Z22" s="39">
        <v>1600</v>
      </c>
      <c r="AA22" s="39">
        <v>1600</v>
      </c>
      <c r="AB22" s="39">
        <v>1600</v>
      </c>
      <c r="AC22" s="40">
        <v>110</v>
      </c>
      <c r="AD22" s="40">
        <v>65</v>
      </c>
    </row>
    <row r="23" spans="1:30" ht="16.5" x14ac:dyDescent="0.2">
      <c r="A23" s="14">
        <v>17</v>
      </c>
      <c r="B23" s="14" t="s">
        <v>121</v>
      </c>
      <c r="C23" s="26">
        <v>0.85</v>
      </c>
      <c r="W23" s="14">
        <v>80</v>
      </c>
      <c r="X23" s="14">
        <v>17</v>
      </c>
      <c r="Y23" s="14">
        <v>1750</v>
      </c>
      <c r="Z23" s="14">
        <v>1750</v>
      </c>
      <c r="AA23" s="14">
        <v>1750</v>
      </c>
      <c r="AB23" s="14">
        <v>1750</v>
      </c>
      <c r="AC23" s="29">
        <v>125</v>
      </c>
      <c r="AD23" s="29">
        <v>70</v>
      </c>
    </row>
    <row r="24" spans="1:30" ht="16.5" x14ac:dyDescent="0.2">
      <c r="A24" s="14">
        <v>18</v>
      </c>
      <c r="B24" s="14" t="s">
        <v>122</v>
      </c>
      <c r="C24" s="26">
        <v>0.9</v>
      </c>
      <c r="W24" s="14">
        <v>85</v>
      </c>
      <c r="X24" s="14">
        <v>18</v>
      </c>
      <c r="Y24" s="39">
        <v>1850</v>
      </c>
      <c r="Z24" s="39">
        <v>1850</v>
      </c>
      <c r="AA24" s="39">
        <v>1850</v>
      </c>
      <c r="AB24" s="39">
        <v>1850</v>
      </c>
      <c r="AC24" s="40">
        <v>135</v>
      </c>
      <c r="AD24" s="40">
        <v>75</v>
      </c>
    </row>
    <row r="25" spans="1:30" ht="16.5" x14ac:dyDescent="0.2">
      <c r="A25" s="14">
        <v>19</v>
      </c>
      <c r="B25" s="14" t="s">
        <v>123</v>
      </c>
      <c r="C25" s="26">
        <v>0.95</v>
      </c>
      <c r="W25" s="14">
        <v>90</v>
      </c>
      <c r="X25" s="14">
        <v>19</v>
      </c>
      <c r="Y25" s="14">
        <v>2000</v>
      </c>
      <c r="Z25" s="14">
        <v>2000</v>
      </c>
      <c r="AA25" s="14">
        <v>2000</v>
      </c>
      <c r="AB25" s="14">
        <v>2000</v>
      </c>
      <c r="AC25" s="29">
        <v>150</v>
      </c>
      <c r="AD25" s="29">
        <v>85</v>
      </c>
    </row>
    <row r="26" spans="1:30" ht="16.5" x14ac:dyDescent="0.2">
      <c r="A26" s="14">
        <v>20</v>
      </c>
      <c r="B26" s="14" t="s">
        <v>124</v>
      </c>
      <c r="C26" s="26">
        <v>1</v>
      </c>
      <c r="W26" s="14">
        <v>95</v>
      </c>
      <c r="X26" s="14">
        <v>20</v>
      </c>
      <c r="Y26" s="39">
        <v>2200</v>
      </c>
      <c r="Z26" s="39">
        <v>2200</v>
      </c>
      <c r="AA26" s="39">
        <v>2200</v>
      </c>
      <c r="AB26" s="39">
        <v>2200</v>
      </c>
      <c r="AC26" s="40">
        <v>170</v>
      </c>
      <c r="AD26" s="40">
        <v>90</v>
      </c>
    </row>
    <row r="27" spans="1:30" ht="16.5" x14ac:dyDescent="0.2">
      <c r="A27" s="14">
        <v>21</v>
      </c>
      <c r="B27" s="14" t="s">
        <v>125</v>
      </c>
      <c r="C27" s="26">
        <v>1.05</v>
      </c>
      <c r="W27" s="14">
        <v>100</v>
      </c>
      <c r="X27" s="14">
        <v>21</v>
      </c>
      <c r="Y27" s="14">
        <v>2500</v>
      </c>
      <c r="Z27" s="14">
        <v>2500</v>
      </c>
      <c r="AA27" s="14">
        <v>2500</v>
      </c>
      <c r="AB27" s="14">
        <v>2500</v>
      </c>
      <c r="AC27" s="29">
        <v>200</v>
      </c>
      <c r="AD27" s="29">
        <v>100</v>
      </c>
    </row>
    <row r="28" spans="1:30" ht="16.5" x14ac:dyDescent="0.2">
      <c r="A28" s="14">
        <v>22</v>
      </c>
      <c r="B28" s="14" t="s">
        <v>126</v>
      </c>
      <c r="C28" s="26">
        <v>1.1000000000000001</v>
      </c>
    </row>
    <row r="29" spans="1:30" ht="16.5" x14ac:dyDescent="0.2">
      <c r="A29" s="14">
        <v>23</v>
      </c>
      <c r="B29" s="14" t="s">
        <v>127</v>
      </c>
      <c r="C29" s="26">
        <v>1.1499999999999999</v>
      </c>
    </row>
    <row r="30" spans="1:30" ht="16.5" x14ac:dyDescent="0.2">
      <c r="A30" s="14">
        <v>24</v>
      </c>
      <c r="B30" s="14" t="s">
        <v>128</v>
      </c>
      <c r="C30" s="26">
        <v>1.2</v>
      </c>
    </row>
    <row r="31" spans="1:30" ht="16.5" x14ac:dyDescent="0.2">
      <c r="A31" s="14">
        <v>25</v>
      </c>
      <c r="B31" s="14" t="s">
        <v>319</v>
      </c>
      <c r="C31" s="26">
        <v>1.25</v>
      </c>
    </row>
    <row r="32" spans="1:30" ht="16.5" x14ac:dyDescent="0.2">
      <c r="A32" s="14">
        <v>26</v>
      </c>
      <c r="B32" s="14" t="s">
        <v>135</v>
      </c>
      <c r="C32" s="26">
        <v>1.3</v>
      </c>
    </row>
    <row r="33" spans="1:3" ht="16.5" x14ac:dyDescent="0.2">
      <c r="A33" s="14">
        <v>27</v>
      </c>
      <c r="B33" s="14" t="s">
        <v>136</v>
      </c>
      <c r="C33" s="26">
        <v>1.35</v>
      </c>
    </row>
    <row r="34" spans="1:3" ht="16.5" x14ac:dyDescent="0.2">
      <c r="A34" s="14">
        <v>28</v>
      </c>
      <c r="B34" s="14" t="s">
        <v>137</v>
      </c>
      <c r="C34" s="26">
        <v>1.4</v>
      </c>
    </row>
    <row r="35" spans="1:3" ht="16.5" x14ac:dyDescent="0.2">
      <c r="A35" s="14">
        <v>29</v>
      </c>
      <c r="B35" s="14" t="s">
        <v>138</v>
      </c>
      <c r="C35" s="26">
        <v>1.45</v>
      </c>
    </row>
    <row r="36" spans="1:3" ht="16.5" x14ac:dyDescent="0.2">
      <c r="A36" s="14">
        <v>30</v>
      </c>
      <c r="B36" s="14" t="s">
        <v>320</v>
      </c>
      <c r="C36" s="26">
        <v>1.5</v>
      </c>
    </row>
  </sheetData>
  <mergeCells count="3">
    <mergeCell ref="A3:C3"/>
    <mergeCell ref="F3:U3"/>
    <mergeCell ref="W3:AD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72FCE-C7F3-45ED-923F-7914304897ED}">
  <dimension ref="A1:NK125"/>
  <sheetViews>
    <sheetView tabSelected="1" topLeftCell="C1" workbookViewId="0">
      <pane xSplit="2" ySplit="4" topLeftCell="E5" activePane="bottomRight" state="frozen"/>
      <selection activeCell="C1" sqref="C1"/>
      <selection pane="topRight" activeCell="E1" sqref="E1"/>
      <selection pane="bottomLeft" activeCell="C5" sqref="C5"/>
      <selection pane="bottomRight" activeCell="D2" sqref="D2"/>
    </sheetView>
  </sheetViews>
  <sheetFormatPr defaultRowHeight="14.25" x14ac:dyDescent="0.2"/>
  <cols>
    <col min="1" max="2" width="0" hidden="1" customWidth="1"/>
    <col min="4" max="4" width="9" customWidth="1"/>
    <col min="5" max="5" width="45.5" customWidth="1"/>
    <col min="6" max="6" width="82.5" customWidth="1"/>
    <col min="7" max="7" width="10" customWidth="1"/>
    <col min="8" max="8" width="11" customWidth="1"/>
    <col min="9" max="9" width="11.125" customWidth="1"/>
    <col min="10" max="40" width="9" customWidth="1"/>
    <col min="41" max="41" width="10.75" customWidth="1"/>
    <col min="42" max="42" width="9" customWidth="1"/>
    <col min="43" max="44" width="9.625" customWidth="1"/>
    <col min="45" max="45" width="8.125" customWidth="1"/>
    <col min="46" max="48" width="9" customWidth="1"/>
    <col min="49" max="50" width="9.5" customWidth="1"/>
    <col min="51" max="57" width="9" customWidth="1"/>
    <col min="58" max="58" width="9.625" customWidth="1"/>
    <col min="59" max="59" width="12.25" customWidth="1"/>
    <col min="60" max="66" width="9" customWidth="1"/>
    <col min="67" max="67" width="12.125" customWidth="1"/>
    <col min="68" max="68" width="10.375" customWidth="1"/>
    <col min="69" max="76" width="9" customWidth="1"/>
    <col min="77" max="81" width="10.625" customWidth="1"/>
    <col min="82" max="83" width="9" customWidth="1"/>
    <col min="84" max="84" width="9.375" customWidth="1"/>
    <col min="85" max="108" width="9" customWidth="1"/>
    <col min="109" max="109" width="11" customWidth="1"/>
    <col min="110" max="111" width="9" customWidth="1"/>
    <col min="112" max="112" width="9.625" customWidth="1"/>
    <col min="113" max="138" width="9" customWidth="1"/>
    <col min="139" max="139" width="9.625" customWidth="1"/>
    <col min="140" max="140" width="9.875" customWidth="1"/>
    <col min="141" max="147" width="9" customWidth="1"/>
    <col min="148" max="148" width="14" customWidth="1"/>
    <col min="149" max="150" width="9" customWidth="1"/>
    <col min="151" max="151" width="9.625" customWidth="1"/>
    <col min="152" max="175" width="9" customWidth="1"/>
    <col min="176" max="176" width="11.5" customWidth="1"/>
    <col min="177" max="177" width="11.125" customWidth="1"/>
    <col min="178" max="180" width="11.875" customWidth="1"/>
    <col min="181" max="181" width="10.875" customWidth="1"/>
    <col min="182" max="182" width="10" customWidth="1"/>
    <col min="183" max="236" width="9" customWidth="1"/>
    <col min="237" max="237" width="10.5" customWidth="1"/>
    <col min="238" max="238" width="10.375" customWidth="1"/>
    <col min="239" max="239" width="11.375" customWidth="1"/>
    <col min="240" max="242" width="9" customWidth="1"/>
    <col min="243" max="243" width="9.875" customWidth="1"/>
    <col min="244" max="244" width="10.25" customWidth="1"/>
    <col min="245" max="246" width="9" customWidth="1"/>
    <col min="247" max="247" width="11.375" customWidth="1"/>
    <col min="248" max="248" width="10.875" customWidth="1"/>
    <col min="249" max="251" width="11.375" customWidth="1"/>
    <col min="252" max="252" width="12.25" customWidth="1"/>
    <col min="253" max="253" width="10.125" customWidth="1"/>
    <col min="254" max="254" width="12.25" customWidth="1"/>
    <col min="255" max="255" width="10.625" customWidth="1"/>
    <col min="256" max="256" width="12.5" customWidth="1"/>
    <col min="257" max="257" width="11.75" customWidth="1"/>
    <col min="258" max="258" width="13.25" customWidth="1"/>
    <col min="259" max="259" width="12.625" customWidth="1"/>
    <col min="260" max="260" width="11.25" customWidth="1"/>
    <col min="261" max="261" width="10.875" customWidth="1"/>
    <col min="262" max="262" width="10.75" customWidth="1"/>
    <col min="263" max="263" width="11.5" customWidth="1"/>
    <col min="264" max="282" width="9" customWidth="1"/>
    <col min="283" max="283" width="17.875" customWidth="1"/>
    <col min="284" max="284" width="14.125" customWidth="1"/>
    <col min="285" max="285" width="11.875" customWidth="1"/>
    <col min="286" max="286" width="11" customWidth="1"/>
    <col min="287" max="295" width="9" customWidth="1"/>
    <col min="296" max="298" width="9.375" customWidth="1"/>
    <col min="299" max="299" width="11" customWidth="1"/>
    <col min="300" max="300" width="10" customWidth="1"/>
    <col min="301" max="305" width="9.375" customWidth="1"/>
    <col min="306" max="306" width="10" customWidth="1"/>
    <col min="307" max="309" width="9.375" customWidth="1"/>
    <col min="310" max="310" width="10.5" customWidth="1"/>
    <col min="311" max="311" width="9.375" customWidth="1"/>
    <col min="312" max="312" width="10.5" customWidth="1"/>
    <col min="313" max="313" width="15" customWidth="1"/>
    <col min="314" max="318" width="9" customWidth="1"/>
    <col min="319" max="321" width="10.625" customWidth="1"/>
    <col min="322" max="322" width="11.625" customWidth="1"/>
    <col min="323" max="323" width="11.75" customWidth="1"/>
    <col min="324" max="326" width="14.25" customWidth="1"/>
    <col min="327" max="328" width="9" customWidth="1"/>
    <col min="329" max="329" width="10.75" customWidth="1"/>
    <col min="330" max="331" width="10.625" customWidth="1"/>
    <col min="332" max="332" width="11.625" customWidth="1"/>
    <col min="333" max="333" width="11.75" customWidth="1"/>
    <col min="334" max="334" width="13.125" customWidth="1"/>
    <col min="335" max="335" width="12.375" customWidth="1"/>
    <col min="336" max="336" width="12.125" customWidth="1"/>
    <col min="337" max="339" width="9" customWidth="1"/>
    <col min="340" max="340" width="11.75" customWidth="1"/>
    <col min="341" max="341" width="13.75" customWidth="1"/>
    <col min="342" max="342" width="9" customWidth="1"/>
    <col min="343" max="345" width="10.625" customWidth="1"/>
    <col min="346" max="346" width="15.375" customWidth="1"/>
    <col min="347" max="347" width="14" customWidth="1"/>
    <col min="348" max="348" width="13" customWidth="1"/>
    <col min="349" max="351" width="10.625" customWidth="1"/>
    <col min="352" max="354" width="12.5" customWidth="1"/>
    <col min="355" max="355" width="9.875" customWidth="1"/>
    <col min="356" max="358" width="13.25" customWidth="1"/>
    <col min="359" max="361" width="15.125" customWidth="1"/>
    <col min="362" max="362" width="8.875" customWidth="1"/>
    <col min="368" max="368" width="16.25" customWidth="1"/>
    <col min="369" max="369" width="18.25" customWidth="1"/>
    <col min="370" max="370" width="17.125" customWidth="1"/>
    <col min="371" max="371" width="18.25" customWidth="1"/>
    <col min="372" max="372" width="28.125" customWidth="1"/>
  </cols>
  <sheetData>
    <row r="1" spans="1:375" x14ac:dyDescent="0.2">
      <c r="KI1" t="s">
        <v>514</v>
      </c>
      <c r="KJ1">
        <v>0.2</v>
      </c>
      <c r="KK1">
        <v>1.5</v>
      </c>
      <c r="KL1">
        <v>2</v>
      </c>
    </row>
    <row r="2" spans="1:375" x14ac:dyDescent="0.2">
      <c r="BY2">
        <v>1</v>
      </c>
      <c r="BZ2">
        <v>2</v>
      </c>
      <c r="CA2">
        <v>3</v>
      </c>
      <c r="CB2">
        <v>4</v>
      </c>
      <c r="CC2">
        <v>5</v>
      </c>
      <c r="CF2">
        <v>1</v>
      </c>
      <c r="CG2">
        <v>2</v>
      </c>
      <c r="CH2">
        <v>3</v>
      </c>
      <c r="CI2">
        <v>4</v>
      </c>
      <c r="CJ2">
        <v>5</v>
      </c>
      <c r="CK2">
        <v>6</v>
      </c>
      <c r="CL2">
        <v>7</v>
      </c>
      <c r="CM2">
        <v>8</v>
      </c>
      <c r="CN2">
        <v>9</v>
      </c>
      <c r="CO2">
        <v>10</v>
      </c>
      <c r="CP2">
        <v>11</v>
      </c>
      <c r="CQ2">
        <v>12</v>
      </c>
      <c r="CR2">
        <v>13</v>
      </c>
      <c r="DH2">
        <v>1</v>
      </c>
      <c r="DI2">
        <v>2</v>
      </c>
      <c r="DJ2">
        <v>3</v>
      </c>
      <c r="DK2">
        <v>4</v>
      </c>
      <c r="DL2">
        <v>5</v>
      </c>
      <c r="DO2">
        <v>1</v>
      </c>
      <c r="DP2">
        <v>2</v>
      </c>
      <c r="DQ2">
        <v>3</v>
      </c>
      <c r="DR2">
        <v>4</v>
      </c>
      <c r="DS2">
        <v>5</v>
      </c>
      <c r="DT2">
        <v>6</v>
      </c>
      <c r="DU2">
        <v>7</v>
      </c>
      <c r="DV2">
        <v>8</v>
      </c>
      <c r="DW2">
        <v>9</v>
      </c>
      <c r="DX2">
        <v>10</v>
      </c>
      <c r="DY2">
        <v>11</v>
      </c>
      <c r="II2">
        <v>0.5</v>
      </c>
      <c r="IJ2">
        <v>0.5</v>
      </c>
      <c r="IM2">
        <v>10</v>
      </c>
      <c r="IN2">
        <v>10</v>
      </c>
      <c r="IO2">
        <v>10</v>
      </c>
      <c r="IR2">
        <v>1</v>
      </c>
      <c r="IS2">
        <v>20</v>
      </c>
      <c r="IT2">
        <v>1</v>
      </c>
      <c r="IU2">
        <v>50</v>
      </c>
      <c r="IV2">
        <v>30</v>
      </c>
      <c r="IW2">
        <v>30</v>
      </c>
      <c r="IX2">
        <v>30</v>
      </c>
      <c r="IY2">
        <v>30</v>
      </c>
      <c r="IZ2">
        <v>100000</v>
      </c>
      <c r="JA2">
        <v>100000</v>
      </c>
      <c r="JD2">
        <v>100000</v>
      </c>
      <c r="JE2">
        <v>100000</v>
      </c>
      <c r="JF2">
        <v>100000</v>
      </c>
      <c r="JJ2">
        <v>150</v>
      </c>
      <c r="JK2">
        <v>450</v>
      </c>
      <c r="JL2">
        <v>450</v>
      </c>
      <c r="JP2">
        <v>2</v>
      </c>
      <c r="JQ2">
        <v>2</v>
      </c>
      <c r="JR2">
        <v>2</v>
      </c>
      <c r="KI2" t="s">
        <v>594</v>
      </c>
      <c r="KJ2">
        <v>0.125</v>
      </c>
      <c r="KK2">
        <v>0.6</v>
      </c>
      <c r="KL2">
        <v>0.8</v>
      </c>
    </row>
    <row r="3" spans="1:375" ht="20.25" x14ac:dyDescent="0.2">
      <c r="BF3" s="62" t="s">
        <v>481</v>
      </c>
      <c r="BG3" s="62"/>
      <c r="BH3" s="62"/>
      <c r="BI3" s="62"/>
      <c r="BJ3" s="62"/>
      <c r="BL3" s="62" t="s">
        <v>479</v>
      </c>
      <c r="BM3" s="62"/>
      <c r="BN3" s="62"/>
      <c r="BO3" s="62"/>
      <c r="BP3" s="62"/>
      <c r="BR3" s="62" t="s">
        <v>480</v>
      </c>
      <c r="BS3" s="62"/>
      <c r="BT3" s="62"/>
      <c r="BU3" s="62"/>
      <c r="BV3" s="62"/>
      <c r="BY3" s="62" t="s">
        <v>308</v>
      </c>
      <c r="BZ3" s="62"/>
      <c r="CA3" s="62"/>
      <c r="CB3" s="62"/>
      <c r="CC3" s="62"/>
      <c r="CF3" s="63" t="s">
        <v>1111</v>
      </c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H3" s="62" t="s">
        <v>305</v>
      </c>
      <c r="DI3" s="62"/>
      <c r="DJ3" s="62"/>
      <c r="DK3" s="62"/>
      <c r="DL3" s="62"/>
      <c r="DO3" s="62" t="s">
        <v>311</v>
      </c>
      <c r="DP3" s="62"/>
      <c r="DQ3" s="62"/>
      <c r="DR3" s="62"/>
      <c r="DS3" s="62"/>
      <c r="DT3" s="62"/>
      <c r="DU3" s="62"/>
      <c r="DV3" s="62"/>
      <c r="DW3" s="62"/>
      <c r="DX3" s="62"/>
      <c r="DY3" s="62"/>
      <c r="EA3" s="62" t="s">
        <v>295</v>
      </c>
      <c r="EB3" s="62"/>
      <c r="EC3" s="62"/>
      <c r="ED3" s="62"/>
      <c r="EE3" s="62"/>
      <c r="EF3" s="62"/>
      <c r="EH3" s="62" t="s">
        <v>313</v>
      </c>
      <c r="EI3" s="62"/>
      <c r="EJ3" s="62"/>
      <c r="EL3" s="62" t="s">
        <v>372</v>
      </c>
      <c r="EM3" s="62"/>
      <c r="EN3" s="62"/>
      <c r="EO3" s="62"/>
      <c r="EP3" s="62"/>
      <c r="EQ3" s="62"/>
      <c r="ER3" s="62"/>
      <c r="ES3" s="62"/>
      <c r="EU3" s="62" t="s">
        <v>373</v>
      </c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I3" s="63" t="s">
        <v>374</v>
      </c>
      <c r="FJ3" s="63"/>
      <c r="FK3" s="63"/>
      <c r="FL3" s="63"/>
      <c r="FM3" s="63"/>
      <c r="FO3" s="62" t="s">
        <v>504</v>
      </c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C3" s="62" t="s">
        <v>491</v>
      </c>
      <c r="GD3" s="62"/>
      <c r="GE3" s="62"/>
      <c r="GF3" s="62"/>
      <c r="GG3" s="62"/>
      <c r="GI3" s="62" t="s">
        <v>492</v>
      </c>
      <c r="GJ3" s="62"/>
      <c r="GK3" s="62"/>
      <c r="GL3" s="62"/>
      <c r="GM3" s="62"/>
      <c r="GO3" s="62" t="s">
        <v>507</v>
      </c>
      <c r="GP3" s="62"/>
      <c r="GQ3" s="62"/>
      <c r="GR3" s="62"/>
      <c r="GS3" s="62"/>
      <c r="GV3">
        <v>1</v>
      </c>
      <c r="GX3">
        <v>2</v>
      </c>
      <c r="GZ3">
        <v>3</v>
      </c>
      <c r="HB3">
        <v>4</v>
      </c>
      <c r="HD3">
        <v>5</v>
      </c>
      <c r="HF3">
        <v>6</v>
      </c>
      <c r="HH3">
        <v>7</v>
      </c>
      <c r="HJ3">
        <v>8</v>
      </c>
      <c r="HL3">
        <v>9</v>
      </c>
      <c r="HN3">
        <v>10</v>
      </c>
      <c r="HP3">
        <v>11</v>
      </c>
      <c r="HR3">
        <v>12</v>
      </c>
      <c r="HT3">
        <v>13</v>
      </c>
      <c r="IM3" s="62" t="s">
        <v>376</v>
      </c>
      <c r="IN3" s="62"/>
      <c r="IO3" s="62"/>
      <c r="IP3" s="62"/>
      <c r="IQ3" s="62"/>
      <c r="IR3" s="62"/>
      <c r="IS3" s="62"/>
      <c r="IT3" s="62"/>
      <c r="IU3" s="62"/>
      <c r="IV3" s="62"/>
      <c r="IW3" s="62"/>
      <c r="IX3" s="62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30"/>
      <c r="JT3" s="30"/>
      <c r="JU3" s="30"/>
      <c r="JY3" s="62" t="s">
        <v>375</v>
      </c>
      <c r="JZ3" s="62"/>
      <c r="KA3" s="62"/>
      <c r="KB3" s="62"/>
      <c r="KC3" s="62"/>
      <c r="KD3" s="62"/>
      <c r="KE3" s="62"/>
      <c r="KF3" s="62"/>
      <c r="KG3" s="62"/>
      <c r="KH3" s="62"/>
      <c r="KI3" s="62"/>
      <c r="KJ3" s="62"/>
      <c r="KK3" s="62"/>
      <c r="KL3" s="62"/>
      <c r="KM3" s="62"/>
      <c r="KN3" s="62"/>
      <c r="KO3" s="62"/>
      <c r="KP3" s="62"/>
      <c r="KQ3" s="62"/>
      <c r="KR3" s="62"/>
      <c r="KS3" s="62"/>
      <c r="KT3" s="62"/>
      <c r="KU3" s="62"/>
      <c r="KV3" s="62"/>
      <c r="KW3" s="62"/>
      <c r="KX3" s="62"/>
      <c r="KY3" s="62"/>
      <c r="KZ3" s="62"/>
      <c r="LA3" s="62"/>
      <c r="MB3">
        <v>142</v>
      </c>
      <c r="MC3">
        <v>0.15</v>
      </c>
      <c r="MD3">
        <f>MB3*MC3</f>
        <v>21.3</v>
      </c>
    </row>
    <row r="4" spans="1:375" ht="17.25" x14ac:dyDescent="0.2">
      <c r="C4" s="13" t="s">
        <v>304</v>
      </c>
      <c r="D4" s="13" t="s">
        <v>255</v>
      </c>
      <c r="E4" s="13" t="s">
        <v>473</v>
      </c>
      <c r="F4" s="13" t="s">
        <v>529</v>
      </c>
      <c r="G4" s="13" t="s">
        <v>575</v>
      </c>
      <c r="H4" s="13" t="s">
        <v>576</v>
      </c>
      <c r="I4" s="13" t="s">
        <v>577</v>
      </c>
      <c r="J4" s="13" t="s">
        <v>476</v>
      </c>
      <c r="K4" s="13" t="s">
        <v>477</v>
      </c>
      <c r="L4" s="13" t="s">
        <v>478</v>
      </c>
      <c r="M4" s="13" t="s">
        <v>482</v>
      </c>
      <c r="N4" s="13" t="s">
        <v>483</v>
      </c>
      <c r="O4" s="13" t="s">
        <v>484</v>
      </c>
      <c r="P4" s="13" t="s">
        <v>165</v>
      </c>
      <c r="Q4" s="13" t="s">
        <v>166</v>
      </c>
      <c r="R4" s="13" t="s">
        <v>167</v>
      </c>
      <c r="S4" s="13" t="s">
        <v>278</v>
      </c>
      <c r="T4" s="13" t="s">
        <v>168</v>
      </c>
      <c r="U4" s="13" t="s">
        <v>169</v>
      </c>
      <c r="V4" s="13" t="s">
        <v>170</v>
      </c>
      <c r="W4" s="13" t="s">
        <v>171</v>
      </c>
      <c r="X4" s="13" t="s">
        <v>578</v>
      </c>
      <c r="Y4" s="13" t="s">
        <v>579</v>
      </c>
      <c r="Z4" s="13" t="s">
        <v>581</v>
      </c>
      <c r="AA4" s="13" t="s">
        <v>580</v>
      </c>
      <c r="AB4" s="13" t="s">
        <v>582</v>
      </c>
      <c r="AC4" s="13" t="s">
        <v>583</v>
      </c>
      <c r="AD4" s="13" t="s">
        <v>584</v>
      </c>
      <c r="AE4" s="13" t="s">
        <v>585</v>
      </c>
      <c r="AF4" s="13" t="s">
        <v>586</v>
      </c>
      <c r="AG4" s="13" t="s">
        <v>587</v>
      </c>
      <c r="AH4" s="13" t="s">
        <v>589</v>
      </c>
      <c r="AI4" s="13" t="s">
        <v>588</v>
      </c>
      <c r="AJ4" s="13" t="s">
        <v>590</v>
      </c>
      <c r="AK4" s="13" t="s">
        <v>591</v>
      </c>
      <c r="AL4" s="13" t="s">
        <v>592</v>
      </c>
      <c r="AM4" s="13" t="s">
        <v>593</v>
      </c>
      <c r="AN4" s="13" t="s">
        <v>28</v>
      </c>
      <c r="AO4" s="13" t="s">
        <v>29</v>
      </c>
      <c r="AP4" s="13" t="s">
        <v>30</v>
      </c>
      <c r="AQ4" s="13" t="s">
        <v>31</v>
      </c>
      <c r="AR4" s="13" t="s">
        <v>32</v>
      </c>
      <c r="AS4" s="13" t="s">
        <v>34</v>
      </c>
      <c r="AT4" s="13" t="s">
        <v>347</v>
      </c>
      <c r="AU4" s="13" t="s">
        <v>351</v>
      </c>
      <c r="AV4" s="13" t="s">
        <v>349</v>
      </c>
      <c r="AW4" s="13" t="s">
        <v>314</v>
      </c>
      <c r="AX4" s="13" t="s">
        <v>340</v>
      </c>
      <c r="AY4" s="13" t="s">
        <v>324</v>
      </c>
      <c r="AZ4" s="13" t="s">
        <v>343</v>
      </c>
      <c r="BA4" s="13" t="s">
        <v>256</v>
      </c>
      <c r="BF4" s="13" t="s">
        <v>28</v>
      </c>
      <c r="BG4" s="13" t="s">
        <v>29</v>
      </c>
      <c r="BH4" s="13" t="s">
        <v>30</v>
      </c>
      <c r="BI4" s="13" t="s">
        <v>31</v>
      </c>
      <c r="BJ4" s="13" t="s">
        <v>32</v>
      </c>
      <c r="BL4" s="13" t="s">
        <v>28</v>
      </c>
      <c r="BM4" s="13" t="s">
        <v>29</v>
      </c>
      <c r="BN4" s="13" t="s">
        <v>30</v>
      </c>
      <c r="BO4" s="13" t="s">
        <v>31</v>
      </c>
      <c r="BP4" s="13" t="s">
        <v>32</v>
      </c>
      <c r="BR4" s="13" t="s">
        <v>28</v>
      </c>
      <c r="BS4" s="13" t="s">
        <v>29</v>
      </c>
      <c r="BT4" s="13" t="s">
        <v>30</v>
      </c>
      <c r="BU4" s="13" t="s">
        <v>31</v>
      </c>
      <c r="BV4" s="13" t="s">
        <v>32</v>
      </c>
      <c r="BY4" s="13" t="s">
        <v>28</v>
      </c>
      <c r="BZ4" s="13" t="s">
        <v>29</v>
      </c>
      <c r="CA4" s="13" t="s">
        <v>30</v>
      </c>
      <c r="CB4" s="13" t="s">
        <v>31</v>
      </c>
      <c r="CC4" s="13" t="s">
        <v>32</v>
      </c>
      <c r="CF4" s="41" t="s">
        <v>1112</v>
      </c>
      <c r="CG4" s="41" t="s">
        <v>1113</v>
      </c>
      <c r="CH4" s="41" t="s">
        <v>1114</v>
      </c>
      <c r="CI4" s="41" t="s">
        <v>1115</v>
      </c>
      <c r="CJ4" s="41" t="s">
        <v>1116</v>
      </c>
      <c r="CK4" s="41" t="s">
        <v>1117</v>
      </c>
      <c r="CL4" s="41" t="s">
        <v>1118</v>
      </c>
      <c r="CM4" s="41" t="s">
        <v>1119</v>
      </c>
      <c r="CN4" s="41" t="s">
        <v>1120</v>
      </c>
      <c r="CO4" s="41" t="s">
        <v>1121</v>
      </c>
      <c r="CP4" s="41" t="s">
        <v>1122</v>
      </c>
      <c r="CQ4" s="41" t="s">
        <v>1123</v>
      </c>
      <c r="CR4" s="41" t="s">
        <v>1124</v>
      </c>
      <c r="CS4" s="13" t="s">
        <v>28</v>
      </c>
      <c r="CT4" s="13" t="s">
        <v>29</v>
      </c>
      <c r="CU4" s="13" t="s">
        <v>30</v>
      </c>
      <c r="CV4" s="13" t="s">
        <v>31</v>
      </c>
      <c r="CW4" s="13" t="s">
        <v>32</v>
      </c>
      <c r="CX4" s="13" t="s">
        <v>34</v>
      </c>
      <c r="CY4" s="13" t="s">
        <v>35</v>
      </c>
      <c r="CZ4" s="13" t="s">
        <v>36</v>
      </c>
      <c r="DA4" s="13" t="s">
        <v>37</v>
      </c>
      <c r="DB4" s="13" t="s">
        <v>315</v>
      </c>
      <c r="DC4" s="13" t="s">
        <v>323</v>
      </c>
      <c r="DD4" s="13" t="s">
        <v>1130</v>
      </c>
      <c r="DE4" s="13" t="s">
        <v>1132</v>
      </c>
      <c r="DH4" s="13" t="s">
        <v>28</v>
      </c>
      <c r="DI4" s="13" t="s">
        <v>29</v>
      </c>
      <c r="DJ4" s="13" t="s">
        <v>30</v>
      </c>
      <c r="DK4" s="13" t="s">
        <v>31</v>
      </c>
      <c r="DL4" s="13" t="s">
        <v>32</v>
      </c>
      <c r="DO4" s="13" t="s">
        <v>28</v>
      </c>
      <c r="DP4" s="13" t="s">
        <v>29</v>
      </c>
      <c r="DQ4" s="13" t="s">
        <v>30</v>
      </c>
      <c r="DR4" s="13" t="s">
        <v>31</v>
      </c>
      <c r="DS4" s="13" t="s">
        <v>32</v>
      </c>
      <c r="DT4" s="13" t="s">
        <v>34</v>
      </c>
      <c r="DU4" s="13" t="s">
        <v>35</v>
      </c>
      <c r="DV4" s="13" t="s">
        <v>36</v>
      </c>
      <c r="DW4" s="13" t="s">
        <v>37</v>
      </c>
      <c r="DX4" s="13" t="s">
        <v>904</v>
      </c>
      <c r="DY4" s="13" t="s">
        <v>292</v>
      </c>
      <c r="EA4" s="25" t="s">
        <v>164</v>
      </c>
      <c r="EB4" s="13" t="s">
        <v>28</v>
      </c>
      <c r="EC4" s="13" t="s">
        <v>29</v>
      </c>
      <c r="ED4" s="13" t="s">
        <v>30</v>
      </c>
      <c r="EE4" s="13" t="s">
        <v>31</v>
      </c>
      <c r="EF4" s="13" t="s">
        <v>32</v>
      </c>
      <c r="EH4" s="13" t="s">
        <v>164</v>
      </c>
      <c r="EI4" s="13" t="s">
        <v>315</v>
      </c>
      <c r="EJ4" s="13" t="s">
        <v>316</v>
      </c>
      <c r="EL4" s="13" t="s">
        <v>377</v>
      </c>
      <c r="EM4" s="13" t="s">
        <v>378</v>
      </c>
      <c r="EN4" s="13" t="s">
        <v>34</v>
      </c>
      <c r="EO4" s="13" t="s">
        <v>35</v>
      </c>
      <c r="EP4" s="13" t="s">
        <v>36</v>
      </c>
      <c r="EQ4" s="13" t="s">
        <v>37</v>
      </c>
      <c r="ER4" s="13" t="s">
        <v>33</v>
      </c>
      <c r="ES4" s="13" t="s">
        <v>292</v>
      </c>
      <c r="EU4" s="13" t="s">
        <v>279</v>
      </c>
      <c r="EV4" s="13" t="s">
        <v>280</v>
      </c>
      <c r="EW4" s="13" t="s">
        <v>281</v>
      </c>
      <c r="EX4" s="13" t="s">
        <v>282</v>
      </c>
      <c r="EY4" s="13" t="s">
        <v>283</v>
      </c>
      <c r="EZ4" s="13" t="s">
        <v>345</v>
      </c>
      <c r="FA4" s="13" t="s">
        <v>347</v>
      </c>
      <c r="FB4" s="13" t="s">
        <v>351</v>
      </c>
      <c r="FC4" s="13" t="s">
        <v>349</v>
      </c>
      <c r="FD4" s="13" t="s">
        <v>314</v>
      </c>
      <c r="FE4" s="13" t="s">
        <v>340</v>
      </c>
      <c r="FF4" s="13" t="s">
        <v>324</v>
      </c>
      <c r="FG4" s="13" t="s">
        <v>343</v>
      </c>
      <c r="FI4" s="13" t="s">
        <v>279</v>
      </c>
      <c r="FJ4" s="13" t="s">
        <v>280</v>
      </c>
      <c r="FK4" s="13" t="s">
        <v>281</v>
      </c>
      <c r="FL4" s="13" t="s">
        <v>282</v>
      </c>
      <c r="FM4" s="13" t="s">
        <v>283</v>
      </c>
      <c r="FO4" s="13" t="s">
        <v>437</v>
      </c>
      <c r="FP4" s="13" t="s">
        <v>444</v>
      </c>
      <c r="FQ4" s="13" t="s">
        <v>445</v>
      </c>
      <c r="FR4" s="13" t="s">
        <v>508</v>
      </c>
      <c r="FS4" s="13" t="s">
        <v>509</v>
      </c>
      <c r="FT4" s="13" t="s">
        <v>438</v>
      </c>
      <c r="FU4" s="13" t="s">
        <v>439</v>
      </c>
      <c r="FV4" s="13" t="s">
        <v>440</v>
      </c>
      <c r="FW4" s="13" t="s">
        <v>508</v>
      </c>
      <c r="FX4" s="13" t="s">
        <v>509</v>
      </c>
      <c r="FY4" s="13" t="s">
        <v>506</v>
      </c>
      <c r="FZ4" s="13" t="s">
        <v>379</v>
      </c>
      <c r="GC4" s="13" t="s">
        <v>493</v>
      </c>
      <c r="GD4" s="13" t="s">
        <v>494</v>
      </c>
      <c r="GE4" s="13" t="s">
        <v>38</v>
      </c>
      <c r="GF4" s="13" t="s">
        <v>495</v>
      </c>
      <c r="GG4" s="31" t="s">
        <v>159</v>
      </c>
      <c r="GI4" s="13" t="s">
        <v>493</v>
      </c>
      <c r="GJ4" s="13" t="s">
        <v>494</v>
      </c>
      <c r="GK4" s="13" t="s">
        <v>38</v>
      </c>
      <c r="GL4" s="13" t="s">
        <v>495</v>
      </c>
      <c r="GM4" s="31" t="s">
        <v>159</v>
      </c>
      <c r="GO4" s="13" t="s">
        <v>493</v>
      </c>
      <c r="GP4" s="13" t="s">
        <v>494</v>
      </c>
      <c r="GQ4" s="13" t="s">
        <v>38</v>
      </c>
      <c r="GR4" s="13" t="s">
        <v>495</v>
      </c>
      <c r="GS4" s="31" t="s">
        <v>159</v>
      </c>
      <c r="GV4" s="13" t="s">
        <v>1060</v>
      </c>
      <c r="GW4" s="13" t="s">
        <v>1134</v>
      </c>
      <c r="GX4" s="13" t="s">
        <v>1057</v>
      </c>
      <c r="GY4" s="13" t="s">
        <v>1134</v>
      </c>
      <c r="GZ4" s="13" t="s">
        <v>1053</v>
      </c>
      <c r="HA4" s="13" t="s">
        <v>1134</v>
      </c>
      <c r="HB4" s="13" t="s">
        <v>1050</v>
      </c>
      <c r="HC4" s="13" t="s">
        <v>1134</v>
      </c>
      <c r="HD4" s="13" t="s">
        <v>1047</v>
      </c>
      <c r="HE4" s="13" t="s">
        <v>1134</v>
      </c>
      <c r="HF4" s="13" t="s">
        <v>1044</v>
      </c>
      <c r="HG4" s="13" t="s">
        <v>1134</v>
      </c>
      <c r="HH4" s="13" t="s">
        <v>1042</v>
      </c>
      <c r="HI4" s="13" t="s">
        <v>1134</v>
      </c>
      <c r="HJ4" s="13" t="s">
        <v>1039</v>
      </c>
      <c r="HK4" s="13" t="s">
        <v>1134</v>
      </c>
      <c r="HL4" s="13" t="s">
        <v>1035</v>
      </c>
      <c r="HM4" s="13" t="s">
        <v>1134</v>
      </c>
      <c r="HN4" s="13" t="s">
        <v>1032</v>
      </c>
      <c r="HO4" s="13" t="s">
        <v>1134</v>
      </c>
      <c r="HP4" s="13" t="s">
        <v>1029</v>
      </c>
      <c r="HQ4" s="13" t="s">
        <v>1134</v>
      </c>
      <c r="HR4" s="13" t="s">
        <v>1027</v>
      </c>
      <c r="HS4" s="13" t="s">
        <v>1134</v>
      </c>
      <c r="HT4" s="13" t="s">
        <v>1023</v>
      </c>
      <c r="HU4" s="13" t="s">
        <v>1134</v>
      </c>
      <c r="HX4" s="25" t="s">
        <v>1137</v>
      </c>
      <c r="HY4" s="25" t="s">
        <v>1138</v>
      </c>
      <c r="IB4" s="13" t="s">
        <v>279</v>
      </c>
      <c r="IC4" s="13" t="s">
        <v>280</v>
      </c>
      <c r="ID4" s="13" t="s">
        <v>30</v>
      </c>
      <c r="IE4" s="13" t="s">
        <v>282</v>
      </c>
      <c r="IF4" s="13" t="s">
        <v>32</v>
      </c>
      <c r="II4" s="25" t="s">
        <v>1139</v>
      </c>
      <c r="IJ4" s="25" t="s">
        <v>1140</v>
      </c>
      <c r="IM4" s="13" t="s">
        <v>485</v>
      </c>
      <c r="IN4" s="13" t="s">
        <v>486</v>
      </c>
      <c r="IO4" s="13" t="s">
        <v>487</v>
      </c>
      <c r="IP4" s="13" t="s">
        <v>1141</v>
      </c>
      <c r="IQ4" s="13" t="s">
        <v>1142</v>
      </c>
      <c r="IR4" s="13" t="s">
        <v>280</v>
      </c>
      <c r="IS4" s="13" t="s">
        <v>281</v>
      </c>
      <c r="IT4" s="13" t="s">
        <v>282</v>
      </c>
      <c r="IU4" s="13" t="s">
        <v>283</v>
      </c>
      <c r="IV4" s="13" t="s">
        <v>345</v>
      </c>
      <c r="IW4" s="13" t="s">
        <v>347</v>
      </c>
      <c r="IX4" s="13" t="s">
        <v>351</v>
      </c>
      <c r="IY4" s="13" t="s">
        <v>349</v>
      </c>
      <c r="IZ4" s="13" t="s">
        <v>314</v>
      </c>
      <c r="JA4" s="13" t="s">
        <v>340</v>
      </c>
      <c r="JB4" s="13" t="s">
        <v>324</v>
      </c>
      <c r="JC4" s="13" t="s">
        <v>343</v>
      </c>
      <c r="JD4" s="13" t="s">
        <v>427</v>
      </c>
      <c r="JE4" s="13" t="s">
        <v>428</v>
      </c>
      <c r="JF4" s="13" t="s">
        <v>429</v>
      </c>
      <c r="JG4" s="13" t="s">
        <v>430</v>
      </c>
      <c r="JH4" s="13" t="s">
        <v>431</v>
      </c>
      <c r="JI4" s="13" t="s">
        <v>432</v>
      </c>
      <c r="JJ4" s="13" t="s">
        <v>626</v>
      </c>
      <c r="JK4" s="13" t="s">
        <v>627</v>
      </c>
      <c r="JL4" s="13" t="s">
        <v>628</v>
      </c>
      <c r="JM4" s="13" t="s">
        <v>434</v>
      </c>
      <c r="JN4" s="13" t="s">
        <v>435</v>
      </c>
      <c r="JO4" s="13" t="s">
        <v>436</v>
      </c>
      <c r="JP4" s="13" t="s">
        <v>441</v>
      </c>
      <c r="JQ4" s="13" t="s">
        <v>442</v>
      </c>
      <c r="JR4" s="13" t="s">
        <v>443</v>
      </c>
      <c r="JS4" s="13" t="s">
        <v>510</v>
      </c>
      <c r="JT4" s="13" t="s">
        <v>511</v>
      </c>
      <c r="JU4" s="13" t="s">
        <v>512</v>
      </c>
      <c r="JW4" s="25" t="s">
        <v>629</v>
      </c>
      <c r="JY4" s="13" t="s">
        <v>279</v>
      </c>
      <c r="JZ4" s="13" t="s">
        <v>281</v>
      </c>
      <c r="KA4" s="13" t="s">
        <v>345</v>
      </c>
      <c r="KB4" s="13" t="s">
        <v>347</v>
      </c>
      <c r="KC4" s="13" t="s">
        <v>351</v>
      </c>
      <c r="KD4" s="13" t="s">
        <v>349</v>
      </c>
      <c r="KE4" s="13" t="s">
        <v>314</v>
      </c>
      <c r="KF4" s="13" t="s">
        <v>340</v>
      </c>
      <c r="KG4" s="13" t="s">
        <v>651</v>
      </c>
      <c r="KH4" s="13" t="s">
        <v>38</v>
      </c>
      <c r="KI4" s="13" t="s">
        <v>379</v>
      </c>
      <c r="KJ4" s="13" t="s">
        <v>488</v>
      </c>
      <c r="KK4" s="13" t="s">
        <v>489</v>
      </c>
      <c r="KL4" s="13" t="s">
        <v>490</v>
      </c>
      <c r="KM4" s="13" t="s">
        <v>1143</v>
      </c>
      <c r="KN4" s="13" t="s">
        <v>1144</v>
      </c>
      <c r="KO4" s="13" t="s">
        <v>447</v>
      </c>
      <c r="KP4" s="13" t="s">
        <v>448</v>
      </c>
      <c r="KQ4" s="13" t="s">
        <v>449</v>
      </c>
      <c r="KR4" s="13" t="s">
        <v>515</v>
      </c>
      <c r="KS4" s="13"/>
      <c r="KT4" s="13" t="s">
        <v>611</v>
      </c>
      <c r="KU4" s="13" t="s">
        <v>612</v>
      </c>
      <c r="KV4" s="13" t="s">
        <v>613</v>
      </c>
      <c r="KW4" s="13" t="s">
        <v>516</v>
      </c>
      <c r="KX4" s="13" t="s">
        <v>517</v>
      </c>
      <c r="KY4" s="13" t="s">
        <v>518</v>
      </c>
      <c r="KZ4" s="13" t="s">
        <v>610</v>
      </c>
      <c r="LA4" s="13" t="s">
        <v>513</v>
      </c>
      <c r="LE4" s="13" t="s">
        <v>614</v>
      </c>
      <c r="LF4" s="13" t="s">
        <v>615</v>
      </c>
      <c r="LG4" s="13" t="s">
        <v>595</v>
      </c>
      <c r="LH4" s="13" t="s">
        <v>596</v>
      </c>
      <c r="LI4" s="13" t="s">
        <v>597</v>
      </c>
      <c r="LJ4" s="13" t="s">
        <v>1145</v>
      </c>
      <c r="LK4" s="13" t="s">
        <v>1146</v>
      </c>
      <c r="LL4" s="13" t="s">
        <v>380</v>
      </c>
      <c r="LM4" s="13" t="s">
        <v>623</v>
      </c>
      <c r="LN4" s="13" t="s">
        <v>624</v>
      </c>
      <c r="LO4" s="13" t="s">
        <v>614</v>
      </c>
      <c r="LP4" s="13" t="s">
        <v>615</v>
      </c>
      <c r="LQ4" s="13" t="s">
        <v>595</v>
      </c>
      <c r="LR4" s="13" t="s">
        <v>596</v>
      </c>
      <c r="LS4" s="13" t="s">
        <v>597</v>
      </c>
      <c r="LT4" s="13" t="s">
        <v>1145</v>
      </c>
      <c r="LU4" s="13" t="s">
        <v>1146</v>
      </c>
      <c r="LV4" s="13" t="s">
        <v>381</v>
      </c>
      <c r="LW4" s="13" t="s">
        <v>623</v>
      </c>
      <c r="LX4" s="13" t="s">
        <v>624</v>
      </c>
      <c r="MB4" s="13" t="s">
        <v>625</v>
      </c>
      <c r="ME4" s="13" t="s">
        <v>595</v>
      </c>
      <c r="MF4" s="13" t="s">
        <v>596</v>
      </c>
      <c r="MG4" s="13" t="s">
        <v>597</v>
      </c>
      <c r="MH4" s="13" t="s">
        <v>383</v>
      </c>
      <c r="MI4" s="13" t="s">
        <v>623</v>
      </c>
      <c r="MJ4" s="13" t="s">
        <v>624</v>
      </c>
      <c r="MK4" s="13" t="s">
        <v>595</v>
      </c>
      <c r="ML4" s="13" t="s">
        <v>596</v>
      </c>
      <c r="MM4" s="13" t="s">
        <v>597</v>
      </c>
      <c r="MN4" s="13" t="s">
        <v>382</v>
      </c>
      <c r="MO4" s="13" t="s">
        <v>623</v>
      </c>
      <c r="MP4" s="13" t="s">
        <v>624</v>
      </c>
      <c r="MR4" s="13" t="s">
        <v>384</v>
      </c>
      <c r="MS4" s="13" t="s">
        <v>623</v>
      </c>
      <c r="MT4" s="13" t="s">
        <v>624</v>
      </c>
      <c r="MU4" s="13" t="s">
        <v>385</v>
      </c>
      <c r="MV4" s="13" t="s">
        <v>623</v>
      </c>
      <c r="MW4" s="13" t="s">
        <v>624</v>
      </c>
      <c r="NA4" s="15" t="s">
        <v>103</v>
      </c>
      <c r="NB4" s="15" t="s">
        <v>129</v>
      </c>
      <c r="NC4" s="15" t="s">
        <v>140</v>
      </c>
      <c r="ND4" s="15" t="s">
        <v>130</v>
      </c>
      <c r="NE4" s="15" t="s">
        <v>131</v>
      </c>
      <c r="NF4" s="15" t="s">
        <v>132</v>
      </c>
      <c r="NG4" s="15" t="s">
        <v>133</v>
      </c>
      <c r="NH4" s="15" t="s">
        <v>173</v>
      </c>
    </row>
    <row r="5" spans="1:375" ht="16.5" x14ac:dyDescent="0.2">
      <c r="A5">
        <v>0</v>
      </c>
      <c r="B5">
        <v>0</v>
      </c>
      <c r="C5" s="14">
        <f t="shared" ref="C5:C40" si="0">MATCH(D5,$B$5:$B$85,1)</f>
        <v>1</v>
      </c>
      <c r="D5" s="14">
        <v>1</v>
      </c>
      <c r="E5" s="14" t="s">
        <v>522</v>
      </c>
      <c r="F5" s="14" t="s">
        <v>530</v>
      </c>
      <c r="G5" s="14">
        <v>1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F5" s="14">
        <f>ROUND((INDEX(新战舰养成!S$6:S$18,新怪物属性!$J5+1)+INDEX(新战舰养成!D$6:D$18,新怪物属性!$J5+1)*(新怪物属性!$G5-1))*INDEX(战舰突破!$D$6:$D$18,新怪物属性!$M5+1),0)</f>
        <v>20</v>
      </c>
      <c r="BG5" s="14">
        <f>ROUND((INDEX(新战舰养成!T$6:T$18,新怪物属性!$J5+1)+INDEX(新战舰养成!E$6:E$18,新怪物属性!$J5+1)*(新怪物属性!$G5-1))*INDEX(战舰突破!$D$6:$D$18,新怪物属性!$M5+1),0)</f>
        <v>100</v>
      </c>
      <c r="BH5" s="14">
        <f>ROUND((INDEX(新战舰养成!U$6:U$18,新怪物属性!$J5+1)+INDEX(新战舰养成!F$6:F$18,新怪物属性!$J5+1)*(新怪物属性!$G5-1))*INDEX(战舰突破!$D$6:$D$18,新怪物属性!$M5+1),0)</f>
        <v>10</v>
      </c>
      <c r="BI5" s="14">
        <f>ROUND((INDEX(新战舰养成!V$6:V$18,新怪物属性!$J5+1)+INDEX(新战舰养成!G$6:G$18,新怪物属性!$J5+1)*(新怪物属性!$G5-1))*INDEX(战舰突破!$D$6:$D$18,新怪物属性!$M5+1),0)</f>
        <v>300</v>
      </c>
      <c r="BJ5" s="14">
        <f>ROUND((INDEX(新战舰养成!W$6:W$18,新怪物属性!$J5+1)+INDEX(新战舰养成!H$6:H$18,新怪物属性!$J5+1)*(新怪物属性!$G5-1))*INDEX(战舰突破!$D$6:$D$18,新怪物属性!$M5+1),0)</f>
        <v>4</v>
      </c>
      <c r="BL5" s="14">
        <f>IF($H5&gt;0,ROUND((INDEX(新战舰养成!X$6:X$18,新怪物属性!$K5+1)+INDEX(新战舰养成!I$6:I$18,新怪物属性!$K5+1)*(新怪物属性!$H5-1))*INDEX(战舰突破!$D$6:$D$18,新怪物属性!$N5+1),0),0)</f>
        <v>0</v>
      </c>
      <c r="BM5" s="14">
        <f>IF($H5&gt;0,ROUND((INDEX(新战舰养成!Y$6:Y$18,新怪物属性!$K5+1)+INDEX(新战舰养成!J$6:J$18,新怪物属性!$K5+1)*(新怪物属性!$H5-1))*INDEX(战舰突破!$D$6:$D$18,新怪物属性!$N5+1),0),0)</f>
        <v>0</v>
      </c>
      <c r="BN5" s="14">
        <f>IF($H5&gt;0,ROUND((INDEX(新战舰养成!Z$6:Z$18,新怪物属性!$K5+1)+INDEX(新战舰养成!K$6:K$18,新怪物属性!$K5+1)*(新怪物属性!$H5-1))*INDEX(战舰突破!$D$6:$D$18,新怪物属性!$N5+1),0),0)</f>
        <v>0</v>
      </c>
      <c r="BO5" s="14">
        <f>IF($H5&gt;0,ROUND((INDEX(新战舰养成!AA$6:AA$18,新怪物属性!$K5+1)+INDEX(新战舰养成!L$6:L$18,新怪物属性!$K5+1)*(新怪物属性!$H5-1))*INDEX(战舰突破!$D$6:$D$18,新怪物属性!$N5+1),0),0)</f>
        <v>0</v>
      </c>
      <c r="BP5" s="14">
        <f>IF($H5&gt;0,ROUND((INDEX(新战舰养成!AB$6:AB$18,新怪物属性!$K5+1)+INDEX(新战舰养成!M$6:M$18,新怪物属性!$K5+1)*(新怪物属性!$H5-1))*INDEX(战舰突破!$D$6:$D$18,新怪物属性!$N5+1),0),0)</f>
        <v>0</v>
      </c>
      <c r="BR5" s="14">
        <f>IF($I5&gt;0,ROUND((INDEX(新战舰养成!AC$6:AC$18,新怪物属性!$L5+1)+INDEX(新战舰养成!I$6:I$18,新怪物属性!$L5+1)*(新怪物属性!$I5-1))*INDEX(战舰突破!$D$6:$D$18,新怪物属性!$O5+1),0),0)</f>
        <v>0</v>
      </c>
      <c r="BS5" s="14">
        <f>IF($I5&gt;0,ROUND((INDEX(新战舰养成!AD$6:AD$18,新怪物属性!$L5+1)+INDEX(新战舰养成!J$6:J$18,新怪物属性!$L5+1)*(新怪物属性!$I5-1))*INDEX(战舰突破!$D$6:$D$18,新怪物属性!$O5+1),0),0)</f>
        <v>0</v>
      </c>
      <c r="BT5" s="14">
        <f>IF($I5&gt;0,ROUND((INDEX(新战舰养成!AE$6:AE$18,新怪物属性!$L5+1)+INDEX(新战舰养成!K$6:K$18,新怪物属性!$L5+1)*(新怪物属性!$I5-1))*INDEX(战舰突破!$D$6:$D$18,新怪物属性!$O5+1),0),0)</f>
        <v>0</v>
      </c>
      <c r="BU5" s="14">
        <f>IF($I5&gt;0,ROUND((INDEX(新战舰养成!AF$6:AF$18,新怪物属性!$L5+1)+INDEX(新战舰养成!L$6:L$18,新怪物属性!$L5+1)*(新怪物属性!$I5-1))*INDEX(战舰突破!$D$6:$D$18,新怪物属性!$O5+1),0),0)</f>
        <v>0</v>
      </c>
      <c r="BV5" s="14">
        <f>IF($I5&gt;0,ROUND((INDEX(新战舰养成!AG$6:AG$18,新怪物属性!$L5+1)+INDEX(新战舰养成!M$6:M$18,新怪物属性!$L5+1)*(新怪物属性!$I5-1))*INDEX(战舰突破!$D$6:$D$18,新怪物属性!$O5+1),0),0)</f>
        <v>0</v>
      </c>
      <c r="BY5" s="14">
        <f>(INDEX(装备数值!$C$13:$G$116,新怪物属性!$P5*8+1,BY$2)+INDEX(装备数值!$C$13:$G$116,新怪物属性!$Q5*8+2,BY$2)+INDEX(装备数值!$C$13:$G$116,新怪物属性!$S5*8+3,BY$2)+INDEX(装备数值!$C$13:$G$116,新怪物属性!$R5*8+4,BY$2)+INDEX(装备数值!$C$13:$G$116,新怪物属性!$T5*8+5,BY$2)+INDEX(装备数值!$C$13:$G$116,新怪物属性!$U5*8+6,BY$2)+INDEX(装备数值!$C$13:$G$116,新怪物属性!$V5*8+7,BY$2)+INDEX(装备数值!$C$13:$G$116,新怪物属性!$W5*8+8,BY$2))</f>
        <v>0</v>
      </c>
      <c r="BZ5" s="14">
        <f>(INDEX(装备数值!$C$13:$G$116,新怪物属性!$P5*8+1,BZ$2)+INDEX(装备数值!$C$13:$G$116,新怪物属性!$Q5*8+2,BZ$2)+INDEX(装备数值!$C$13:$G$116,新怪物属性!$S5*8+3,BZ$2)+INDEX(装备数值!$C$13:$G$116,新怪物属性!$R5*8+4,BZ$2)+INDEX(装备数值!$C$13:$G$116,新怪物属性!$T5*8+5,BZ$2)+INDEX(装备数值!$C$13:$G$116,新怪物属性!$U5*8+6,BZ$2)+INDEX(装备数值!$C$13:$G$116,新怪物属性!$V5*8+7,BZ$2)+INDEX(装备数值!$C$13:$G$116,新怪物属性!$W5*8+8,BZ$2))</f>
        <v>0</v>
      </c>
      <c r="CA5" s="14">
        <f>(INDEX(装备数值!$C$13:$G$116,新怪物属性!$P5*8+1,CA$2)+INDEX(装备数值!$C$13:$G$116,新怪物属性!$Q5*8+2,CA$2)+INDEX(装备数值!$C$13:$G$116,新怪物属性!$S5*8+3,CA$2)+INDEX(装备数值!$C$13:$G$116,新怪物属性!$R5*8+4,CA$2)+INDEX(装备数值!$C$13:$G$116,新怪物属性!$T5*8+5,CA$2)+INDEX(装备数值!$C$13:$G$116,新怪物属性!$U5*8+6,CA$2)+INDEX(装备数值!$C$13:$G$116,新怪物属性!$V5*8+7,CA$2)+INDEX(装备数值!$C$13:$G$116,新怪物属性!$W5*8+8,CA$2))</f>
        <v>0</v>
      </c>
      <c r="CB5" s="14">
        <f>(INDEX(装备数值!$C$13:$G$116,新怪物属性!$P5*8+1,CB$2)+INDEX(装备数值!$C$13:$G$116,新怪物属性!$Q5*8+2,CB$2)+INDEX(装备数值!$C$13:$G$116,新怪物属性!$S5*8+3,CB$2)+INDEX(装备数值!$C$13:$G$116,新怪物属性!$R5*8+4,CB$2)+INDEX(装备数值!$C$13:$G$116,新怪物属性!$T5*8+5,CB$2)+INDEX(装备数值!$C$13:$G$116,新怪物属性!$U5*8+6,CB$2)+INDEX(装备数值!$C$13:$G$116,新怪物属性!$V5*8+7,CB$2)+INDEX(装备数值!$C$13:$G$116,新怪物属性!$W5*8+8,CB$2))</f>
        <v>0</v>
      </c>
      <c r="CC5" s="14">
        <f>(INDEX(装备数值!$C$13:$G$116,新怪物属性!$P5*8+1,CC$2)+INDEX(装备数值!$C$13:$G$116,新怪物属性!$Q5*8+2,CC$2)+INDEX(装备数值!$C$13:$G$116,新怪物属性!$S5*8+3,CC$2)+INDEX(装备数值!$C$13:$G$116,新怪物属性!$R5*8+4,CC$2)+INDEX(装备数值!$C$13:$G$116,新怪物属性!$T5*8+5,CC$2)+INDEX(装备数值!$C$13:$G$116,新怪物属性!$U5*8+6,CC$2)+INDEX(装备数值!$C$13:$G$116,新怪物属性!$V5*8+7,CC$2)+INDEX(装备数值!$C$13:$G$116,新怪物属性!$W5*8+8,CC$2))</f>
        <v>0</v>
      </c>
      <c r="CF5" s="14">
        <f>INT(COUNTIF($P5:$W5,"&gt;="&amp;CF$2)/2)</f>
        <v>0</v>
      </c>
      <c r="CG5" s="14">
        <f t="shared" ref="CG5:CR20" si="1">INT(COUNTIF($P5:$W5,"&gt;="&amp;CG$2)/2)</f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>SUMIFS(装备数值!BL$50:BL$101,装备数值!$BG$50:$BG$101,"="&amp;新怪物属性!$CF$2,装备数值!$BH$50:$BH$101,"&lt;="&amp;新怪物属性!$CF5)+SUMIFS(装备数值!BL$50:BL$101,装备数值!$BG$50:$BG$101,"="&amp;新怪物属性!$CG$2,装备数值!$BH$50:$BH$101,"&lt;="&amp;新怪物属性!$CG5)+SUMIFS(装备数值!BL$50:BL$101,装备数值!$BG$50:$BG$101,"="&amp;新怪物属性!$CH$2,装备数值!$BH$50:$BH$101,"&lt;="&amp;新怪物属性!$CH5)+SUMIFS(装备数值!BL$50:BL$101,装备数值!$BG$50:$BG$101,"="&amp;新怪物属性!$CI$2,装备数值!$BH$50:$BH$101,"&lt;="&amp;新怪物属性!$CI5)+SUMIFS(装备数值!BL$50:BL$101,装备数值!$BG$50:$BG$101,"="&amp;新怪物属性!$CJ$2,装备数值!$BH$50:$BH$101,"&lt;="&amp;新怪物属性!$CJ5)+SUMIFS(装备数值!BL$50:BL$101,装备数值!$BG$50:$BG$101,"="&amp;新怪物属性!$CK$2,装备数值!$BH$50:$BH$101,"&lt;="&amp;新怪物属性!$CK5)+SUMIFS(装备数值!BL$50:BL$101,装备数值!$BG$50:$BG$101,"="&amp;新怪物属性!$CL$2,装备数值!$BH$50:$BH$101,"&lt;="&amp;新怪物属性!$CL5)+SUMIFS(装备数值!BL$50:BL$101,装备数值!$BG$50:$BG$101,"="&amp;新怪物属性!$CM$2,装备数值!$BH$50:$BH$101,"&lt;="&amp;新怪物属性!$CM5)+SUMIFS(装备数值!BL$50:BL$101,装备数值!$BG$50:$BG$101,"="&amp;新怪物属性!$CN$2,装备数值!$BH$50:$BH$101,"&lt;="&amp;新怪物属性!$CN5)+SUMIFS(装备数值!BL$50:BL$101,装备数值!$BG$50:$BG$101,"="&amp;新怪物属性!$CO$2,装备数值!$BH$50:$BH$101,"&lt;="&amp;新怪物属性!$CO5)+SUMIFS(装备数值!BL$50:BL$101,装备数值!$BG$50:$BG$101,"="&amp;新怪物属性!$CP$2,装备数值!$BH$50:$BH$101,"&lt;="&amp;新怪物属性!$CP5)+SUMIFS(装备数值!BL$50:BL$101,装备数值!$BG$50:$BG$101,"="&amp;新怪物属性!$CQ$2,装备数值!$BH$50:$BH$101,"&lt;="&amp;新怪物属性!$CQ5)+SUMIFS(装备数值!BL$50:BL$101,装备数值!$BG$50:$BG$101,"="&amp;新怪物属性!$CR$2,装备数值!$BH$50:$BH$101,"&lt;="&amp;新怪物属性!$CR5)</f>
        <v>0</v>
      </c>
      <c r="CT5" s="14">
        <f>SUMIFS(装备数值!BM$50:BM$101,装备数值!$BG$50:$BG$101,"="&amp;新怪物属性!$CF$2,装备数值!$BH$50:$BH$101,"&lt;="&amp;新怪物属性!$CF5)+SUMIFS(装备数值!BM$50:BM$101,装备数值!$BG$50:$BG$101,"="&amp;新怪物属性!$CG$2,装备数值!$BH$50:$BH$101,"&lt;="&amp;新怪物属性!$CG5)+SUMIFS(装备数值!BM$50:BM$101,装备数值!$BG$50:$BG$101,"="&amp;新怪物属性!$CH$2,装备数值!$BH$50:$BH$101,"&lt;="&amp;新怪物属性!$CH5)+SUMIFS(装备数值!BM$50:BM$101,装备数值!$BG$50:$BG$101,"="&amp;新怪物属性!$CI$2,装备数值!$BH$50:$BH$101,"&lt;="&amp;新怪物属性!$CI5)+SUMIFS(装备数值!BM$50:BM$101,装备数值!$BG$50:$BG$101,"="&amp;新怪物属性!$CJ$2,装备数值!$BH$50:$BH$101,"&lt;="&amp;新怪物属性!$CJ5)+SUMIFS(装备数值!BM$50:BM$101,装备数值!$BG$50:$BG$101,"="&amp;新怪物属性!$CK$2,装备数值!$BH$50:$BH$101,"&lt;="&amp;新怪物属性!$CK5)+SUMIFS(装备数值!BM$50:BM$101,装备数值!$BG$50:$BG$101,"="&amp;新怪物属性!$CL$2,装备数值!$BH$50:$BH$101,"&lt;="&amp;新怪物属性!$CL5)+SUMIFS(装备数值!BM$50:BM$101,装备数值!$BG$50:$BG$101,"="&amp;新怪物属性!$CM$2,装备数值!$BH$50:$BH$101,"&lt;="&amp;新怪物属性!$CM5)+SUMIFS(装备数值!BM$50:BM$101,装备数值!$BG$50:$BG$101,"="&amp;新怪物属性!$CN$2,装备数值!$BH$50:$BH$101,"&lt;="&amp;新怪物属性!$CN5)+SUMIFS(装备数值!BM$50:BM$101,装备数值!$BG$50:$BG$101,"="&amp;新怪物属性!$CO$2,装备数值!$BH$50:$BH$101,"&lt;="&amp;新怪物属性!$CO5)+SUMIFS(装备数值!BM$50:BM$101,装备数值!$BG$50:$BG$101,"="&amp;新怪物属性!$CP$2,装备数值!$BH$50:$BH$101,"&lt;="&amp;新怪物属性!$CP5)+SUMIFS(装备数值!BM$50:BM$101,装备数值!$BG$50:$BG$101,"="&amp;新怪物属性!$CQ$2,装备数值!$BH$50:$BH$101,"&lt;="&amp;新怪物属性!$CQ5)+SUMIFS(装备数值!BM$50:BM$101,装备数值!$BG$50:$BG$101,"="&amp;新怪物属性!$CR$2,装备数值!$BH$50:$BH$101,"&lt;="&amp;新怪物属性!$CR5)</f>
        <v>0</v>
      </c>
      <c r="CU5" s="14">
        <f>SUMIFS(装备数值!BN$50:BN$101,装备数值!$BG$50:$BG$101,"="&amp;新怪物属性!$CF$2,装备数值!$BH$50:$BH$101,"&lt;="&amp;新怪物属性!$CF5)+SUMIFS(装备数值!BN$50:BN$101,装备数值!$BG$50:$BG$101,"="&amp;新怪物属性!$CG$2,装备数值!$BH$50:$BH$101,"&lt;="&amp;新怪物属性!$CG5)+SUMIFS(装备数值!BN$50:BN$101,装备数值!$BG$50:$BG$101,"="&amp;新怪物属性!$CH$2,装备数值!$BH$50:$BH$101,"&lt;="&amp;新怪物属性!$CH5)+SUMIFS(装备数值!BN$50:BN$101,装备数值!$BG$50:$BG$101,"="&amp;新怪物属性!$CI$2,装备数值!$BH$50:$BH$101,"&lt;="&amp;新怪物属性!$CI5)+SUMIFS(装备数值!BN$50:BN$101,装备数值!$BG$50:$BG$101,"="&amp;新怪物属性!$CJ$2,装备数值!$BH$50:$BH$101,"&lt;="&amp;新怪物属性!$CJ5)+SUMIFS(装备数值!BN$50:BN$101,装备数值!$BG$50:$BG$101,"="&amp;新怪物属性!$CK$2,装备数值!$BH$50:$BH$101,"&lt;="&amp;新怪物属性!$CK5)+SUMIFS(装备数值!BN$50:BN$101,装备数值!$BG$50:$BG$101,"="&amp;新怪物属性!$CL$2,装备数值!$BH$50:$BH$101,"&lt;="&amp;新怪物属性!$CL5)+SUMIFS(装备数值!BN$50:BN$101,装备数值!$BG$50:$BG$101,"="&amp;新怪物属性!$CM$2,装备数值!$BH$50:$BH$101,"&lt;="&amp;新怪物属性!$CM5)+SUMIFS(装备数值!BN$50:BN$101,装备数值!$BG$50:$BG$101,"="&amp;新怪物属性!$CN$2,装备数值!$BH$50:$BH$101,"&lt;="&amp;新怪物属性!$CN5)+SUMIFS(装备数值!BN$50:BN$101,装备数值!$BG$50:$BG$101,"="&amp;新怪物属性!$CO$2,装备数值!$BH$50:$BH$101,"&lt;="&amp;新怪物属性!$CO5)+SUMIFS(装备数值!BN$50:BN$101,装备数值!$BG$50:$BG$101,"="&amp;新怪物属性!$CP$2,装备数值!$BH$50:$BH$101,"&lt;="&amp;新怪物属性!$CP5)+SUMIFS(装备数值!BN$50:BN$101,装备数值!$BG$50:$BG$101,"="&amp;新怪物属性!$CQ$2,装备数值!$BH$50:$BH$101,"&lt;="&amp;新怪物属性!$CQ5)+SUMIFS(装备数值!BN$50:BN$101,装备数值!$BG$50:$BG$101,"="&amp;新怪物属性!$CR$2,装备数值!$BH$50:$BH$101,"&lt;="&amp;新怪物属性!$CR5)</f>
        <v>0</v>
      </c>
      <c r="CV5" s="14">
        <f>SUMIFS(装备数值!BO$50:BO$101,装备数值!$BG$50:$BG$101,"="&amp;新怪物属性!$CF$2,装备数值!$BH$50:$BH$101,"&lt;="&amp;新怪物属性!$CF5)+SUMIFS(装备数值!BO$50:BO$101,装备数值!$BG$50:$BG$101,"="&amp;新怪物属性!$CG$2,装备数值!$BH$50:$BH$101,"&lt;="&amp;新怪物属性!$CG5)+SUMIFS(装备数值!BO$50:BO$101,装备数值!$BG$50:$BG$101,"="&amp;新怪物属性!$CH$2,装备数值!$BH$50:$BH$101,"&lt;="&amp;新怪物属性!$CH5)+SUMIFS(装备数值!BO$50:BO$101,装备数值!$BG$50:$BG$101,"="&amp;新怪物属性!$CI$2,装备数值!$BH$50:$BH$101,"&lt;="&amp;新怪物属性!$CI5)+SUMIFS(装备数值!BO$50:BO$101,装备数值!$BG$50:$BG$101,"="&amp;新怪物属性!$CJ$2,装备数值!$BH$50:$BH$101,"&lt;="&amp;新怪物属性!$CJ5)+SUMIFS(装备数值!BO$50:BO$101,装备数值!$BG$50:$BG$101,"="&amp;新怪物属性!$CK$2,装备数值!$BH$50:$BH$101,"&lt;="&amp;新怪物属性!$CK5)+SUMIFS(装备数值!BO$50:BO$101,装备数值!$BG$50:$BG$101,"="&amp;新怪物属性!$CL$2,装备数值!$BH$50:$BH$101,"&lt;="&amp;新怪物属性!$CL5)+SUMIFS(装备数值!BO$50:BO$101,装备数值!$BG$50:$BG$101,"="&amp;新怪物属性!$CM$2,装备数值!$BH$50:$BH$101,"&lt;="&amp;新怪物属性!$CM5)+SUMIFS(装备数值!BO$50:BO$101,装备数值!$BG$50:$BG$101,"="&amp;新怪物属性!$CN$2,装备数值!$BH$50:$BH$101,"&lt;="&amp;新怪物属性!$CN5)+SUMIFS(装备数值!BO$50:BO$101,装备数值!$BG$50:$BG$101,"="&amp;新怪物属性!$CO$2,装备数值!$BH$50:$BH$101,"&lt;="&amp;新怪物属性!$CO5)+SUMIFS(装备数值!BO$50:BO$101,装备数值!$BG$50:$BG$101,"="&amp;新怪物属性!$CP$2,装备数值!$BH$50:$BH$101,"&lt;="&amp;新怪物属性!$CP5)+SUMIFS(装备数值!BO$50:BO$101,装备数值!$BG$50:$BG$101,"="&amp;新怪物属性!$CQ$2,装备数值!$BH$50:$BH$101,"&lt;="&amp;新怪物属性!$CQ5)+SUMIFS(装备数值!BO$50:BO$101,装备数值!$BG$50:$BG$101,"="&amp;新怪物属性!$CR$2,装备数值!$BH$50:$BH$101,"&lt;="&amp;新怪物属性!$CR5)</f>
        <v>0</v>
      </c>
      <c r="CW5" s="14">
        <f>SUMIFS(装备数值!BP$50:BP$101,装备数值!$BG$50:$BG$101,"="&amp;新怪物属性!$CF$2,装备数值!$BH$50:$BH$101,"&lt;="&amp;新怪物属性!$CF5)+SUMIFS(装备数值!BP$50:BP$101,装备数值!$BG$50:$BG$101,"="&amp;新怪物属性!$CG$2,装备数值!$BH$50:$BH$101,"&lt;="&amp;新怪物属性!$CG5)+SUMIFS(装备数值!BP$50:BP$101,装备数值!$BG$50:$BG$101,"="&amp;新怪物属性!$CH$2,装备数值!$BH$50:$BH$101,"&lt;="&amp;新怪物属性!$CH5)+SUMIFS(装备数值!BP$50:BP$101,装备数值!$BG$50:$BG$101,"="&amp;新怪物属性!$CI$2,装备数值!$BH$50:$BH$101,"&lt;="&amp;新怪物属性!$CI5)+SUMIFS(装备数值!BP$50:BP$101,装备数值!$BG$50:$BG$101,"="&amp;新怪物属性!$CJ$2,装备数值!$BH$50:$BH$101,"&lt;="&amp;新怪物属性!$CJ5)+SUMIFS(装备数值!BP$50:BP$101,装备数值!$BG$50:$BG$101,"="&amp;新怪物属性!$CK$2,装备数值!$BH$50:$BH$101,"&lt;="&amp;新怪物属性!$CK5)+SUMIFS(装备数值!BP$50:BP$101,装备数值!$BG$50:$BG$101,"="&amp;新怪物属性!$CL$2,装备数值!$BH$50:$BH$101,"&lt;="&amp;新怪物属性!$CL5)+SUMIFS(装备数值!BP$50:BP$101,装备数值!$BG$50:$BG$101,"="&amp;新怪物属性!$CM$2,装备数值!$BH$50:$BH$101,"&lt;="&amp;新怪物属性!$CM5)+SUMIFS(装备数值!BP$50:BP$101,装备数值!$BG$50:$BG$101,"="&amp;新怪物属性!$CN$2,装备数值!$BH$50:$BH$101,"&lt;="&amp;新怪物属性!$CN5)+SUMIFS(装备数值!BP$50:BP$101,装备数值!$BG$50:$BG$101,"="&amp;新怪物属性!$CO$2,装备数值!$BH$50:$BH$101,"&lt;="&amp;新怪物属性!$CO5)+SUMIFS(装备数值!BP$50:BP$101,装备数值!$BG$50:$BG$101,"="&amp;新怪物属性!$CP$2,装备数值!$BH$50:$BH$101,"&lt;="&amp;新怪物属性!$CP5)+SUMIFS(装备数值!BP$50:BP$101,装备数值!$BG$50:$BG$101,"="&amp;新怪物属性!$CQ$2,装备数值!$BH$50:$BH$101,"&lt;="&amp;新怪物属性!$CQ5)+SUMIFS(装备数值!BP$50:BP$101,装备数值!$BG$50:$BG$101,"="&amp;新怪物属性!$CR$2,装备数值!$BH$50:$BH$101,"&lt;="&amp;新怪物属性!$CR5)</f>
        <v>0</v>
      </c>
      <c r="CX5" s="14">
        <f>SUMIFS(装备数值!BQ$50:BQ$101,装备数值!$BG$50:$BG$101,"="&amp;新怪物属性!$CF$2,装备数值!$BH$50:$BH$101,"&lt;="&amp;新怪物属性!$CF5)+SUMIFS(装备数值!BQ$50:BQ$101,装备数值!$BG$50:$BG$101,"="&amp;新怪物属性!$CG$2,装备数值!$BH$50:$BH$101,"&lt;="&amp;新怪物属性!$CG5)+SUMIFS(装备数值!BQ$50:BQ$101,装备数值!$BG$50:$BG$101,"="&amp;新怪物属性!$CH$2,装备数值!$BH$50:$BH$101,"&lt;="&amp;新怪物属性!$CH5)+SUMIFS(装备数值!BQ$50:BQ$101,装备数值!$BG$50:$BG$101,"="&amp;新怪物属性!$CI$2,装备数值!$BH$50:$BH$101,"&lt;="&amp;新怪物属性!$CI5)+SUMIFS(装备数值!BQ$50:BQ$101,装备数值!$BG$50:$BG$101,"="&amp;新怪物属性!$CJ$2,装备数值!$BH$50:$BH$101,"&lt;="&amp;新怪物属性!$CJ5)+SUMIFS(装备数值!BQ$50:BQ$101,装备数值!$BG$50:$BG$101,"="&amp;新怪物属性!$CK$2,装备数值!$BH$50:$BH$101,"&lt;="&amp;新怪物属性!$CK5)+SUMIFS(装备数值!BQ$50:BQ$101,装备数值!$BG$50:$BG$101,"="&amp;新怪物属性!$CL$2,装备数值!$BH$50:$BH$101,"&lt;="&amp;新怪物属性!$CL5)+SUMIFS(装备数值!BQ$50:BQ$101,装备数值!$BG$50:$BG$101,"="&amp;新怪物属性!$CM$2,装备数值!$BH$50:$BH$101,"&lt;="&amp;新怪物属性!$CM5)+SUMIFS(装备数值!BQ$50:BQ$101,装备数值!$BG$50:$BG$101,"="&amp;新怪物属性!$CN$2,装备数值!$BH$50:$BH$101,"&lt;="&amp;新怪物属性!$CN5)+SUMIFS(装备数值!BQ$50:BQ$101,装备数值!$BG$50:$BG$101,"="&amp;新怪物属性!$CO$2,装备数值!$BH$50:$BH$101,"&lt;="&amp;新怪物属性!$CO5)+SUMIFS(装备数值!BQ$50:BQ$101,装备数值!$BG$50:$BG$101,"="&amp;新怪物属性!$CP$2,装备数值!$BH$50:$BH$101,"&lt;="&amp;新怪物属性!$CP5)+SUMIFS(装备数值!BQ$50:BQ$101,装备数值!$BG$50:$BG$101,"="&amp;新怪物属性!$CQ$2,装备数值!$BH$50:$BH$101,"&lt;="&amp;新怪物属性!$CQ5)+SUMIFS(装备数值!BQ$50:BQ$101,装备数值!$BG$50:$BG$101,"="&amp;新怪物属性!$CR$2,装备数值!$BH$50:$BH$101,"&lt;="&amp;新怪物属性!$CR5)</f>
        <v>0</v>
      </c>
      <c r="CY5" s="14">
        <f>SUMIFS(装备数值!BR$50:BR$101,装备数值!$BG$50:$BG$101,"="&amp;新怪物属性!$CF$2,装备数值!$BH$50:$BH$101,"&lt;="&amp;新怪物属性!$CF5)+SUMIFS(装备数值!BR$50:BR$101,装备数值!$BG$50:$BG$101,"="&amp;新怪物属性!$CG$2,装备数值!$BH$50:$BH$101,"&lt;="&amp;新怪物属性!$CG5)+SUMIFS(装备数值!BR$50:BR$101,装备数值!$BG$50:$BG$101,"="&amp;新怪物属性!$CH$2,装备数值!$BH$50:$BH$101,"&lt;="&amp;新怪物属性!$CH5)+SUMIFS(装备数值!BR$50:BR$101,装备数值!$BG$50:$BG$101,"="&amp;新怪物属性!$CI$2,装备数值!$BH$50:$BH$101,"&lt;="&amp;新怪物属性!$CI5)+SUMIFS(装备数值!BR$50:BR$101,装备数值!$BG$50:$BG$101,"="&amp;新怪物属性!$CJ$2,装备数值!$BH$50:$BH$101,"&lt;="&amp;新怪物属性!$CJ5)+SUMIFS(装备数值!BR$50:BR$101,装备数值!$BG$50:$BG$101,"="&amp;新怪物属性!$CK$2,装备数值!$BH$50:$BH$101,"&lt;="&amp;新怪物属性!$CK5)+SUMIFS(装备数值!BR$50:BR$101,装备数值!$BG$50:$BG$101,"="&amp;新怪物属性!$CL$2,装备数值!$BH$50:$BH$101,"&lt;="&amp;新怪物属性!$CL5)+SUMIFS(装备数值!BR$50:BR$101,装备数值!$BG$50:$BG$101,"="&amp;新怪物属性!$CM$2,装备数值!$BH$50:$BH$101,"&lt;="&amp;新怪物属性!$CM5)+SUMIFS(装备数值!BR$50:BR$101,装备数值!$BG$50:$BG$101,"="&amp;新怪物属性!$CN$2,装备数值!$BH$50:$BH$101,"&lt;="&amp;新怪物属性!$CN5)+SUMIFS(装备数值!BR$50:BR$101,装备数值!$BG$50:$BG$101,"="&amp;新怪物属性!$CO$2,装备数值!$BH$50:$BH$101,"&lt;="&amp;新怪物属性!$CO5)+SUMIFS(装备数值!BR$50:BR$101,装备数值!$BG$50:$BG$101,"="&amp;新怪物属性!$CP$2,装备数值!$BH$50:$BH$101,"&lt;="&amp;新怪物属性!$CP5)+SUMIFS(装备数值!BR$50:BR$101,装备数值!$BG$50:$BG$101,"="&amp;新怪物属性!$CQ$2,装备数值!$BH$50:$BH$101,"&lt;="&amp;新怪物属性!$CQ5)+SUMIFS(装备数值!BR$50:BR$101,装备数值!$BG$50:$BG$101,"="&amp;新怪物属性!$CR$2,装备数值!$BH$50:$BH$101,"&lt;="&amp;新怪物属性!$CR5)</f>
        <v>0</v>
      </c>
      <c r="CZ5" s="14">
        <f>SUMIFS(装备数值!BS$50:BS$101,装备数值!$BG$50:$BG$101,"="&amp;新怪物属性!$CF$2,装备数值!$BH$50:$BH$101,"&lt;="&amp;新怪物属性!$CF5)+SUMIFS(装备数值!BS$50:BS$101,装备数值!$BG$50:$BG$101,"="&amp;新怪物属性!$CG$2,装备数值!$BH$50:$BH$101,"&lt;="&amp;新怪物属性!$CG5)+SUMIFS(装备数值!BS$50:BS$101,装备数值!$BG$50:$BG$101,"="&amp;新怪物属性!$CH$2,装备数值!$BH$50:$BH$101,"&lt;="&amp;新怪物属性!$CH5)+SUMIFS(装备数值!BS$50:BS$101,装备数值!$BG$50:$BG$101,"="&amp;新怪物属性!$CI$2,装备数值!$BH$50:$BH$101,"&lt;="&amp;新怪物属性!$CI5)+SUMIFS(装备数值!BS$50:BS$101,装备数值!$BG$50:$BG$101,"="&amp;新怪物属性!$CJ$2,装备数值!$BH$50:$BH$101,"&lt;="&amp;新怪物属性!$CJ5)+SUMIFS(装备数值!BS$50:BS$101,装备数值!$BG$50:$BG$101,"="&amp;新怪物属性!$CK$2,装备数值!$BH$50:$BH$101,"&lt;="&amp;新怪物属性!$CK5)+SUMIFS(装备数值!BS$50:BS$101,装备数值!$BG$50:$BG$101,"="&amp;新怪物属性!$CL$2,装备数值!$BH$50:$BH$101,"&lt;="&amp;新怪物属性!$CL5)+SUMIFS(装备数值!BS$50:BS$101,装备数值!$BG$50:$BG$101,"="&amp;新怪物属性!$CM$2,装备数值!$BH$50:$BH$101,"&lt;="&amp;新怪物属性!$CM5)+SUMIFS(装备数值!BS$50:BS$101,装备数值!$BG$50:$BG$101,"="&amp;新怪物属性!$CN$2,装备数值!$BH$50:$BH$101,"&lt;="&amp;新怪物属性!$CN5)+SUMIFS(装备数值!BS$50:BS$101,装备数值!$BG$50:$BG$101,"="&amp;新怪物属性!$CO$2,装备数值!$BH$50:$BH$101,"&lt;="&amp;新怪物属性!$CO5)+SUMIFS(装备数值!BS$50:BS$101,装备数值!$BG$50:$BG$101,"="&amp;新怪物属性!$CP$2,装备数值!$BH$50:$BH$101,"&lt;="&amp;新怪物属性!$CP5)+SUMIFS(装备数值!BS$50:BS$101,装备数值!$BG$50:$BG$101,"="&amp;新怪物属性!$CQ$2,装备数值!$BH$50:$BH$101,"&lt;="&amp;新怪物属性!$CQ5)+SUMIFS(装备数值!BS$50:BS$101,装备数值!$BG$50:$BG$101,"="&amp;新怪物属性!$CR$2,装备数值!$BH$50:$BH$101,"&lt;="&amp;新怪物属性!$CR5)</f>
        <v>0</v>
      </c>
      <c r="DA5" s="14">
        <f>SUMIFS(装备数值!BT$50:BT$101,装备数值!$BG$50:$BG$101,"="&amp;新怪物属性!$CF$2,装备数值!$BH$50:$BH$101,"&lt;="&amp;新怪物属性!$CF5)+SUMIFS(装备数值!BT$50:BT$101,装备数值!$BG$50:$BG$101,"="&amp;新怪物属性!$CG$2,装备数值!$BH$50:$BH$101,"&lt;="&amp;新怪物属性!$CG5)+SUMIFS(装备数值!BT$50:BT$101,装备数值!$BG$50:$BG$101,"="&amp;新怪物属性!$CH$2,装备数值!$BH$50:$BH$101,"&lt;="&amp;新怪物属性!$CH5)+SUMIFS(装备数值!BT$50:BT$101,装备数值!$BG$50:$BG$101,"="&amp;新怪物属性!$CI$2,装备数值!$BH$50:$BH$101,"&lt;="&amp;新怪物属性!$CI5)+SUMIFS(装备数值!BT$50:BT$101,装备数值!$BG$50:$BG$101,"="&amp;新怪物属性!$CJ$2,装备数值!$BH$50:$BH$101,"&lt;="&amp;新怪物属性!$CJ5)+SUMIFS(装备数值!BT$50:BT$101,装备数值!$BG$50:$BG$101,"="&amp;新怪物属性!$CK$2,装备数值!$BH$50:$BH$101,"&lt;="&amp;新怪物属性!$CK5)+SUMIFS(装备数值!BT$50:BT$101,装备数值!$BG$50:$BG$101,"="&amp;新怪物属性!$CL$2,装备数值!$BH$50:$BH$101,"&lt;="&amp;新怪物属性!$CL5)+SUMIFS(装备数值!BT$50:BT$101,装备数值!$BG$50:$BG$101,"="&amp;新怪物属性!$CM$2,装备数值!$BH$50:$BH$101,"&lt;="&amp;新怪物属性!$CM5)+SUMIFS(装备数值!BT$50:BT$101,装备数值!$BG$50:$BG$101,"="&amp;新怪物属性!$CN$2,装备数值!$BH$50:$BH$101,"&lt;="&amp;新怪物属性!$CN5)+SUMIFS(装备数值!BT$50:BT$101,装备数值!$BG$50:$BG$101,"="&amp;新怪物属性!$CO$2,装备数值!$BH$50:$BH$101,"&lt;="&amp;新怪物属性!$CO5)+SUMIFS(装备数值!BT$50:BT$101,装备数值!$BG$50:$BG$101,"="&amp;新怪物属性!$CP$2,装备数值!$BH$50:$BH$101,"&lt;="&amp;新怪物属性!$CP5)+SUMIFS(装备数值!BT$50:BT$101,装备数值!$BG$50:$BG$101,"="&amp;新怪物属性!$CQ$2,装备数值!$BH$50:$BH$101,"&lt;="&amp;新怪物属性!$CQ5)+SUMIFS(装备数值!BT$50:BT$101,装备数值!$BG$50:$BG$101,"="&amp;新怪物属性!$CR$2,装备数值!$BH$50:$BH$101,"&lt;="&amp;新怪物属性!$CR5)</f>
        <v>0</v>
      </c>
      <c r="DB5" s="14">
        <f>SUMIFS(装备数值!BU$50:BU$101,装备数值!$BG$50:$BG$101,"="&amp;新怪物属性!$CF$2,装备数值!$BH$50:$BH$101,"&lt;="&amp;新怪物属性!$CF5)+SUMIFS(装备数值!BU$50:BU$101,装备数值!$BG$50:$BG$101,"="&amp;新怪物属性!$CG$2,装备数值!$BH$50:$BH$101,"&lt;="&amp;新怪物属性!$CG5)+SUMIFS(装备数值!BU$50:BU$101,装备数值!$BG$50:$BG$101,"="&amp;新怪物属性!$CH$2,装备数值!$BH$50:$BH$101,"&lt;="&amp;新怪物属性!$CH5)+SUMIFS(装备数值!BU$50:BU$101,装备数值!$BG$50:$BG$101,"="&amp;新怪物属性!$CI$2,装备数值!$BH$50:$BH$101,"&lt;="&amp;新怪物属性!$CI5)+SUMIFS(装备数值!BU$50:BU$101,装备数值!$BG$50:$BG$101,"="&amp;新怪物属性!$CJ$2,装备数值!$BH$50:$BH$101,"&lt;="&amp;新怪物属性!$CJ5)+SUMIFS(装备数值!BU$50:BU$101,装备数值!$BG$50:$BG$101,"="&amp;新怪物属性!$CK$2,装备数值!$BH$50:$BH$101,"&lt;="&amp;新怪物属性!$CK5)+SUMIFS(装备数值!BU$50:BU$101,装备数值!$BG$50:$BG$101,"="&amp;新怪物属性!$CL$2,装备数值!$BH$50:$BH$101,"&lt;="&amp;新怪物属性!$CL5)+SUMIFS(装备数值!BU$50:BU$101,装备数值!$BG$50:$BG$101,"="&amp;新怪物属性!$CM$2,装备数值!$BH$50:$BH$101,"&lt;="&amp;新怪物属性!$CM5)+SUMIFS(装备数值!BU$50:BU$101,装备数值!$BG$50:$BG$101,"="&amp;新怪物属性!$CN$2,装备数值!$BH$50:$BH$101,"&lt;="&amp;新怪物属性!$CN5)+SUMIFS(装备数值!BU$50:BU$101,装备数值!$BG$50:$BG$101,"="&amp;新怪物属性!$CO$2,装备数值!$BH$50:$BH$101,"&lt;="&amp;新怪物属性!$CO5)+SUMIFS(装备数值!BU$50:BU$101,装备数值!$BG$50:$BG$101,"="&amp;新怪物属性!$CP$2,装备数值!$BH$50:$BH$101,"&lt;="&amp;新怪物属性!$CP5)+SUMIFS(装备数值!BU$50:BU$101,装备数值!$BG$50:$BG$101,"="&amp;新怪物属性!$CQ$2,装备数值!$BH$50:$BH$101,"&lt;="&amp;新怪物属性!$CQ5)+SUMIFS(装备数值!BU$50:BU$101,装备数值!$BG$50:$BG$101,"="&amp;新怪物属性!$CR$2,装备数值!$BH$50:$BH$101,"&lt;="&amp;新怪物属性!$CR5)</f>
        <v>0</v>
      </c>
      <c r="DC5" s="14">
        <f>SUMIFS(装备数值!BV$50:BV$101,装备数值!$BG$50:$BG$101,"="&amp;新怪物属性!$CF$2,装备数值!$BH$50:$BH$101,"&lt;="&amp;新怪物属性!$CF5)+SUMIFS(装备数值!BV$50:BV$101,装备数值!$BG$50:$BG$101,"="&amp;新怪物属性!$CG$2,装备数值!$BH$50:$BH$101,"&lt;="&amp;新怪物属性!$CG5)+SUMIFS(装备数值!BV$50:BV$101,装备数值!$BG$50:$BG$101,"="&amp;新怪物属性!$CH$2,装备数值!$BH$50:$BH$101,"&lt;="&amp;新怪物属性!$CH5)+SUMIFS(装备数值!BV$50:BV$101,装备数值!$BG$50:$BG$101,"="&amp;新怪物属性!$CI$2,装备数值!$BH$50:$BH$101,"&lt;="&amp;新怪物属性!$CI5)+SUMIFS(装备数值!BV$50:BV$101,装备数值!$BG$50:$BG$101,"="&amp;新怪物属性!$CJ$2,装备数值!$BH$50:$BH$101,"&lt;="&amp;新怪物属性!$CJ5)+SUMIFS(装备数值!BV$50:BV$101,装备数值!$BG$50:$BG$101,"="&amp;新怪物属性!$CK$2,装备数值!$BH$50:$BH$101,"&lt;="&amp;新怪物属性!$CK5)+SUMIFS(装备数值!BV$50:BV$101,装备数值!$BG$50:$BG$101,"="&amp;新怪物属性!$CL$2,装备数值!$BH$50:$BH$101,"&lt;="&amp;新怪物属性!$CL5)+SUMIFS(装备数值!BV$50:BV$101,装备数值!$BG$50:$BG$101,"="&amp;新怪物属性!$CM$2,装备数值!$BH$50:$BH$101,"&lt;="&amp;新怪物属性!$CM5)+SUMIFS(装备数值!BV$50:BV$101,装备数值!$BG$50:$BG$101,"="&amp;新怪物属性!$CN$2,装备数值!$BH$50:$BH$101,"&lt;="&amp;新怪物属性!$CN5)+SUMIFS(装备数值!BV$50:BV$101,装备数值!$BG$50:$BG$101,"="&amp;新怪物属性!$CO$2,装备数值!$BH$50:$BH$101,"&lt;="&amp;新怪物属性!$CO5)+SUMIFS(装备数值!BV$50:BV$101,装备数值!$BG$50:$BG$101,"="&amp;新怪物属性!$CP$2,装备数值!$BH$50:$BH$101,"&lt;="&amp;新怪物属性!$CP5)+SUMIFS(装备数值!BV$50:BV$101,装备数值!$BG$50:$BG$101,"="&amp;新怪物属性!$CQ$2,装备数值!$BH$50:$BH$101,"&lt;="&amp;新怪物属性!$CQ5)+SUMIFS(装备数值!BV$50:BV$101,装备数值!$BG$50:$BG$101,"="&amp;新怪物属性!$CR$2,装备数值!$BH$50:$BH$101,"&lt;="&amp;新怪物属性!$CR5)</f>
        <v>0</v>
      </c>
      <c r="DD5" s="14">
        <f>SUMIFS(装备数值!BW$50:BW$101,装备数值!$BG$50:$BG$101,"="&amp;新怪物属性!$CF$2,装备数值!$BH$50:$BH$101,"&lt;="&amp;新怪物属性!$CF5)+SUMIFS(装备数值!BW$50:BW$101,装备数值!$BG$50:$BG$101,"="&amp;新怪物属性!$CG$2,装备数值!$BH$50:$BH$101,"&lt;="&amp;新怪物属性!$CG5)+SUMIFS(装备数值!BW$50:BW$101,装备数值!$BG$50:$BG$101,"="&amp;新怪物属性!$CH$2,装备数值!$BH$50:$BH$101,"&lt;="&amp;新怪物属性!$CH5)+SUMIFS(装备数值!BW$50:BW$101,装备数值!$BG$50:$BG$101,"="&amp;新怪物属性!$CI$2,装备数值!$BH$50:$BH$101,"&lt;="&amp;新怪物属性!$CI5)+SUMIFS(装备数值!BW$50:BW$101,装备数值!$BG$50:$BG$101,"="&amp;新怪物属性!$CJ$2,装备数值!$BH$50:$BH$101,"&lt;="&amp;新怪物属性!$CJ5)+SUMIFS(装备数值!BW$50:BW$101,装备数值!$BG$50:$BG$101,"="&amp;新怪物属性!$CK$2,装备数值!$BH$50:$BH$101,"&lt;="&amp;新怪物属性!$CK5)+SUMIFS(装备数值!BW$50:BW$101,装备数值!$BG$50:$BG$101,"="&amp;新怪物属性!$CL$2,装备数值!$BH$50:$BH$101,"&lt;="&amp;新怪物属性!$CL5)+SUMIFS(装备数值!BW$50:BW$101,装备数值!$BG$50:$BG$101,"="&amp;新怪物属性!$CM$2,装备数值!$BH$50:$BH$101,"&lt;="&amp;新怪物属性!$CM5)+SUMIFS(装备数值!BW$50:BW$101,装备数值!$BG$50:$BG$101,"="&amp;新怪物属性!$CN$2,装备数值!$BH$50:$BH$101,"&lt;="&amp;新怪物属性!$CN5)+SUMIFS(装备数值!BW$50:BW$101,装备数值!$BG$50:$BG$101,"="&amp;新怪物属性!$CO$2,装备数值!$BH$50:$BH$101,"&lt;="&amp;新怪物属性!$CO5)+SUMIFS(装备数值!BW$50:BW$101,装备数值!$BG$50:$BG$101,"="&amp;新怪物属性!$CP$2,装备数值!$BH$50:$BH$101,"&lt;="&amp;新怪物属性!$CP5)+SUMIFS(装备数值!BW$50:BW$101,装备数值!$BG$50:$BG$101,"="&amp;新怪物属性!$CQ$2,装备数值!$BH$50:$BH$101,"&lt;="&amp;新怪物属性!$CQ5)+SUMIFS(装备数值!BW$50:BW$101,装备数值!$BG$50:$BG$101,"="&amp;新怪物属性!$CR$2,装备数值!$BH$50:$BH$101,"&lt;="&amp;新怪物属性!$CR5)</f>
        <v>0</v>
      </c>
      <c r="DE5" s="14">
        <f>SUMIFS(装备数值!BX$50:BX$101,装备数值!$BG$50:$BG$101,"="&amp;新怪物属性!$CF$2,装备数值!$BH$50:$BH$101,"&lt;="&amp;新怪物属性!$CF5)+SUMIFS(装备数值!BX$50:BX$101,装备数值!$BG$50:$BG$101,"="&amp;新怪物属性!$CG$2,装备数值!$BH$50:$BH$101,"&lt;="&amp;新怪物属性!$CG5)+SUMIFS(装备数值!BX$50:BX$101,装备数值!$BG$50:$BG$101,"="&amp;新怪物属性!$CH$2,装备数值!$BH$50:$BH$101,"&lt;="&amp;新怪物属性!$CH5)+SUMIFS(装备数值!BX$50:BX$101,装备数值!$BG$50:$BG$101,"="&amp;新怪物属性!$CI$2,装备数值!$BH$50:$BH$101,"&lt;="&amp;新怪物属性!$CI5)+SUMIFS(装备数值!BX$50:BX$101,装备数值!$BG$50:$BG$101,"="&amp;新怪物属性!$CJ$2,装备数值!$BH$50:$BH$101,"&lt;="&amp;新怪物属性!$CJ5)+SUMIFS(装备数值!BX$50:BX$101,装备数值!$BG$50:$BG$101,"="&amp;新怪物属性!$CK$2,装备数值!$BH$50:$BH$101,"&lt;="&amp;新怪物属性!$CK5)+SUMIFS(装备数值!BX$50:BX$101,装备数值!$BG$50:$BG$101,"="&amp;新怪物属性!$CL$2,装备数值!$BH$50:$BH$101,"&lt;="&amp;新怪物属性!$CL5)+SUMIFS(装备数值!BX$50:BX$101,装备数值!$BG$50:$BG$101,"="&amp;新怪物属性!$CM$2,装备数值!$BH$50:$BH$101,"&lt;="&amp;新怪物属性!$CM5)+SUMIFS(装备数值!BX$50:BX$101,装备数值!$BG$50:$BG$101,"="&amp;新怪物属性!$CN$2,装备数值!$BH$50:$BH$101,"&lt;="&amp;新怪物属性!$CN5)+SUMIFS(装备数值!BX$50:BX$101,装备数值!$BG$50:$BG$101,"="&amp;新怪物属性!$CO$2,装备数值!$BH$50:$BH$101,"&lt;="&amp;新怪物属性!$CO5)+SUMIFS(装备数值!BX$50:BX$101,装备数值!$BG$50:$BG$101,"="&amp;新怪物属性!$CP$2,装备数值!$BH$50:$BH$101,"&lt;="&amp;新怪物属性!$CP5)+SUMIFS(装备数值!BX$50:BX$101,装备数值!$BG$50:$BG$101,"="&amp;新怪物属性!$CQ$2,装备数值!$BH$50:$BH$101,"&lt;="&amp;新怪物属性!$CQ5)+SUMIFS(装备数值!BX$50:BX$101,装备数值!$BG$50:$BG$101,"="&amp;新怪物属性!$CR$2,装备数值!$BH$50:$BH$101,"&lt;="&amp;新怪物属性!$CR5)</f>
        <v>0</v>
      </c>
      <c r="DH5" s="14">
        <f>INDEX(装备数值!$I$13:$M$116,新怪物属性!$P5*8+1,DH$2)*$X5+INDEX(装备数值!$I$13:$M$116,新怪物属性!$Q5*8+2,DH$2)*$Y5+INDEX(装备数值!$I$13:$M$116,新怪物属性!$S5*8+3,DH$2)*$Z5+INDEX(装备数值!$I$13:$M$116,新怪物属性!$R5*8+4,DH$2)*$AA5+INDEX(装备数值!$I$13:$M$116,新怪物属性!$T5*8+5,DH$2)*$AB5+INDEX(装备数值!$I$13:$M$116,新怪物属性!$U5*8+6,DH$2)*$AC5+INDEX(装备数值!$I$13:$M$116,新怪物属性!$V5*8+7,DH$2)*$AD5+INDEX(装备数值!$I$13:$M$116,新怪物属性!$W5*8+8,DH$2)*$AE5</f>
        <v>0</v>
      </c>
      <c r="DI5" s="14">
        <f>INDEX(装备数值!$I$13:$M$116,新怪物属性!$P5*8+1,DI$2)*$X5+INDEX(装备数值!$I$13:$M$116,新怪物属性!$Q5*8+2,DI$2)*$Y5+INDEX(装备数值!$I$13:$M$116,新怪物属性!$S5*8+3,DI$2)*$Z5+INDEX(装备数值!$I$13:$M$116,新怪物属性!$R5*8+4,DI$2)*$AA5+INDEX(装备数值!$I$13:$M$116,新怪物属性!$T5*8+5,DI$2)*$AB5+INDEX(装备数值!$I$13:$M$116,新怪物属性!$U5*8+6,DI$2)*$AC5+INDEX(装备数值!$I$13:$M$116,新怪物属性!$V5*8+7,DI$2)*$AD5+INDEX(装备数值!$I$13:$M$116,新怪物属性!$W5*8+8,DI$2)*$AE5</f>
        <v>0</v>
      </c>
      <c r="DJ5" s="14">
        <f>INDEX(装备数值!$I$13:$M$116,新怪物属性!$P5*8+1,DJ$2)*$X5+INDEX(装备数值!$I$13:$M$116,新怪物属性!$Q5*8+2,DJ$2)*$Y5+INDEX(装备数值!$I$13:$M$116,新怪物属性!$S5*8+3,DJ$2)*$Z5+INDEX(装备数值!$I$13:$M$116,新怪物属性!$R5*8+4,DJ$2)*$AA5+INDEX(装备数值!$I$13:$M$116,新怪物属性!$T5*8+5,DJ$2)*$AB5+INDEX(装备数值!$I$13:$M$116,新怪物属性!$U5*8+6,DJ$2)*$AC5+INDEX(装备数值!$I$13:$M$116,新怪物属性!$V5*8+7,DJ$2)*$AD5+INDEX(装备数值!$I$13:$M$116,新怪物属性!$W5*8+8,DJ$2)*$AE5</f>
        <v>0</v>
      </c>
      <c r="DK5" s="14">
        <f>INDEX(装备数值!$I$13:$M$116,新怪物属性!$P5*8+1,DK$2)*$X5+INDEX(装备数值!$I$13:$M$116,新怪物属性!$Q5*8+2,DK$2)*$Y5+INDEX(装备数值!$I$13:$M$116,新怪物属性!$S5*8+3,DK$2)*$Z5+INDEX(装备数值!$I$13:$M$116,新怪物属性!$R5*8+4,DK$2)*$AA5+INDEX(装备数值!$I$13:$M$116,新怪物属性!$T5*8+5,DK$2)*$AB5+INDEX(装备数值!$I$13:$M$116,新怪物属性!$U5*8+6,DK$2)*$AC5+INDEX(装备数值!$I$13:$M$116,新怪物属性!$V5*8+7,DK$2)*$AD5+INDEX(装备数值!$I$13:$M$116,新怪物属性!$W5*8+8,DK$2)*$AE5</f>
        <v>0</v>
      </c>
      <c r="DL5" s="14">
        <f>INDEX(装备数值!$I$13:$M$116,新怪物属性!$P5*8+1,DL$2)*$X5+INDEX(装备数值!$I$13:$M$116,新怪物属性!$Q5*8+2,DL$2)*$Y5+INDEX(装备数值!$I$13:$M$116,新怪物属性!$S5*8+3,DL$2)*$Z5+INDEX(装备数值!$I$13:$M$116,新怪物属性!$R5*8+4,DL$2)*$AA5+INDEX(装备数值!$I$13:$M$116,新怪物属性!$T5*8+5,DL$2)*$AB5+INDEX(装备数值!$I$13:$M$116,新怪物属性!$U5*8+6,DL$2)*$AC5+INDEX(装备数值!$I$13:$M$116,新怪物属性!$V5*8+7,DL$2)*$AD5+INDEX(装备数值!$I$13:$M$116,新怪物属性!$W5*8+8,DL$2)*$AE5</f>
        <v>0</v>
      </c>
      <c r="DO5" s="14">
        <f>INDEX(装备数值!$X$13:$AH$116,$P5*8+1,DO$2)*$AF5+INDEX(装备数值!$X$13:$AH$116,$Q5*8+2,DO$2)*$AG5+INDEX(装备数值!$X$13:$AH$116,$S5*8+3,DO$2)*$AH5+INDEX(装备数值!$X$13:$AH$116,$R5*8+4,DO$2)*$AI5+INDEX(装备数值!$X$13:$AH$116,$T5*8+5,DO$2)*$AJ5+INDEX(装备数值!$X$13:$AH$116,$U5*8+6,DO$2)*$AK5+INDEX(装备数值!$X$13:$AH$116,$V5*8+7,DO$2)*$AL5+INDEX(装备数值!$X$13:$AH$116,$W5*8+8,DO$2)*$AM5</f>
        <v>0</v>
      </c>
      <c r="DP5" s="14">
        <f>INDEX(装备数值!$X$13:$AH$116,$P5*8+1,DP$2)*$AF5+INDEX(装备数值!$X$13:$AH$116,$Q5*8+2,DP$2)*$AG5+INDEX(装备数值!$X$13:$AH$116,$S5*8+3,DP$2)*$AH5+INDEX(装备数值!$X$13:$AH$116,$R5*8+4,DP$2)*$AI5+INDEX(装备数值!$X$13:$AH$116,$T5*8+5,DP$2)*$AJ5+INDEX(装备数值!$X$13:$AH$116,$U5*8+6,DP$2)*$AK5+INDEX(装备数值!$X$13:$AH$116,$V5*8+7,DP$2)*$AL5+INDEX(装备数值!$X$13:$AH$116,$W5*8+8,DP$2)*$AM5</f>
        <v>0</v>
      </c>
      <c r="DQ5" s="14">
        <f>INDEX(装备数值!$X$13:$AH$116,$P5*8+1,DQ$2)*$AF5+INDEX(装备数值!$X$13:$AH$116,$Q5*8+2,DQ$2)*$AG5+INDEX(装备数值!$X$13:$AH$116,$S5*8+3,DQ$2)*$AH5+INDEX(装备数值!$X$13:$AH$116,$R5*8+4,DQ$2)*$AI5+INDEX(装备数值!$X$13:$AH$116,$T5*8+5,DQ$2)*$AJ5+INDEX(装备数值!$X$13:$AH$116,$U5*8+6,DQ$2)*$AK5+INDEX(装备数值!$X$13:$AH$116,$V5*8+7,DQ$2)*$AL5+INDEX(装备数值!$X$13:$AH$116,$W5*8+8,DQ$2)*$AM5</f>
        <v>0</v>
      </c>
      <c r="DR5" s="14">
        <f>INDEX(装备数值!$X$13:$AH$116,$P5*8+1,DR$2)*$AF5+INDEX(装备数值!$X$13:$AH$116,$Q5*8+2,DR$2)*$AG5+INDEX(装备数值!$X$13:$AH$116,$S5*8+3,DR$2)*$AH5+INDEX(装备数值!$X$13:$AH$116,$R5*8+4,DR$2)*$AI5+INDEX(装备数值!$X$13:$AH$116,$T5*8+5,DR$2)*$AJ5+INDEX(装备数值!$X$13:$AH$116,$U5*8+6,DR$2)*$AK5+INDEX(装备数值!$X$13:$AH$116,$V5*8+7,DR$2)*$AL5+INDEX(装备数值!$X$13:$AH$116,$W5*8+8,DR$2)*$AM5</f>
        <v>0</v>
      </c>
      <c r="DS5" s="14">
        <f>INDEX(装备数值!$X$13:$AH$116,$P5*8+1,DS$2)*$AF5+INDEX(装备数值!$X$13:$AH$116,$Q5*8+2,DS$2)*$AG5+INDEX(装备数值!$X$13:$AH$116,$S5*8+3,DS$2)*$AH5+INDEX(装备数值!$X$13:$AH$116,$R5*8+4,DS$2)*$AI5+INDEX(装备数值!$X$13:$AH$116,$T5*8+5,DS$2)*$AJ5+INDEX(装备数值!$X$13:$AH$116,$U5*8+6,DS$2)*$AK5+INDEX(装备数值!$X$13:$AH$116,$V5*8+7,DS$2)*$AL5+INDEX(装备数值!$X$13:$AH$116,$W5*8+8,DS$2)*$AM5</f>
        <v>0</v>
      </c>
      <c r="DT5" s="14">
        <f>INDEX(装备数值!$X$13:$AH$116,$P5*8+1,DT$2)*$AF5+INDEX(装备数值!$X$13:$AH$116,$Q5*8+2,DT$2)*$AG5+INDEX(装备数值!$X$13:$AH$116,$S5*8+3,DT$2)*$AH5+INDEX(装备数值!$X$13:$AH$116,$R5*8+4,DT$2)*$AI5+INDEX(装备数值!$X$13:$AH$116,$T5*8+5,DT$2)*$AJ5+INDEX(装备数值!$X$13:$AH$116,$U5*8+6,DT$2)*$AK5+INDEX(装备数值!$X$13:$AH$116,$V5*8+7,DT$2)*$AL5+INDEX(装备数值!$X$13:$AH$116,$W5*8+8,DT$2)*$AM5</f>
        <v>0</v>
      </c>
      <c r="DU5" s="14">
        <f>INDEX(装备数值!$X$13:$AH$116,$P5*8+1,DU$2)*$AF5+INDEX(装备数值!$X$13:$AH$116,$Q5*8+2,DU$2)*$AG5+INDEX(装备数值!$X$13:$AH$116,$S5*8+3,DU$2)*$AH5+INDEX(装备数值!$X$13:$AH$116,$R5*8+4,DU$2)*$AI5+INDEX(装备数值!$X$13:$AH$116,$T5*8+5,DU$2)*$AJ5+INDEX(装备数值!$X$13:$AH$116,$U5*8+6,DU$2)*$AK5+INDEX(装备数值!$X$13:$AH$116,$V5*8+7,DU$2)*$AL5+INDEX(装备数值!$X$13:$AH$116,$W5*8+8,DU$2)*$AM5</f>
        <v>0</v>
      </c>
      <c r="DV5" s="14">
        <f>INDEX(装备数值!$X$13:$AH$116,$P5*8+1,DV$2)*$AF5+INDEX(装备数值!$X$13:$AH$116,$Q5*8+2,DV$2)*$AG5+INDEX(装备数值!$X$13:$AH$116,$S5*8+3,DV$2)*$AH5+INDEX(装备数值!$X$13:$AH$116,$R5*8+4,DV$2)*$AI5+INDEX(装备数值!$X$13:$AH$116,$T5*8+5,DV$2)*$AJ5+INDEX(装备数值!$X$13:$AH$116,$U5*8+6,DV$2)*$AK5+INDEX(装备数值!$X$13:$AH$116,$V5*8+7,DV$2)*$AL5+INDEX(装备数值!$X$13:$AH$116,$W5*8+8,DV$2)*$AM5</f>
        <v>0</v>
      </c>
      <c r="DW5" s="14">
        <f>INDEX(装备数值!$X$13:$AH$116,$P5*8+1,DW$2)*$AF5+INDEX(装备数值!$X$13:$AH$116,$Q5*8+2,DW$2)*$AG5+INDEX(装备数值!$X$13:$AH$116,$S5*8+3,DW$2)*$AH5+INDEX(装备数值!$X$13:$AH$116,$R5*8+4,DW$2)*$AI5+INDEX(装备数值!$X$13:$AH$116,$T5*8+5,DW$2)*$AJ5+INDEX(装备数值!$X$13:$AH$116,$U5*8+6,DW$2)*$AK5+INDEX(装备数值!$X$13:$AH$116,$V5*8+7,DW$2)*$AL5+INDEX(装备数值!$X$13:$AH$116,$W5*8+8,DW$2)*$AM5</f>
        <v>0</v>
      </c>
      <c r="DX5" s="14">
        <f>INDEX(装备数值!$X$13:$AH$116,$P5*8+1,DX$2)*$AF5+INDEX(装备数值!$X$13:$AH$116,$Q5*8+2,DX$2)*$AG5+INDEX(装备数值!$X$13:$AH$116,$S5*8+3,DX$2)*$AH5+INDEX(装备数值!$X$13:$AH$116,$R5*8+4,DX$2)*$AI5+INDEX(装备数值!$X$13:$AH$116,$T5*8+5,DX$2)*$AJ5+INDEX(装备数值!$X$13:$AH$116,$U5*8+6,DX$2)*$AK5+INDEX(装备数值!$X$13:$AH$116,$V5*8+7,DX$2)*$AL5+INDEX(装备数值!$X$13:$AH$116,$W5*8+8,DX$2)*$AM5</f>
        <v>0</v>
      </c>
      <c r="DY5" s="14">
        <f>INDEX(装备数值!$X$13:$AH$116,$P5*8+1,DY$2)*$AF5+INDEX(装备数值!$X$13:$AH$116,$Q5*8+2,DY$2)*$AG5+INDEX(装备数值!$X$13:$AH$116,$S5*8+3,DY$2)*$AH5+INDEX(装备数值!$X$13:$AH$116,$R5*8+4,DY$2)*$AI5+INDEX(装备数值!$X$13:$AH$116,$T5*8+5,DY$2)*$AJ5+INDEX(装备数值!$X$13:$AH$116,$U5*8+6,DY$2)*$AK5+INDEX(装备数值!$X$13:$AH$116,$V5*8+7,DY$2)*$AL5+INDEX(装备数值!$X$13:$AH$116,$W5*8+8,DY$2)*$AM5</f>
        <v>0</v>
      </c>
      <c r="EA5" s="14">
        <f>INDEX(装备数值!$AN$17:$AN$117,MATCH(MIN($X5:$AE5),装备数值!$AO$17:$AO$117,1))</f>
        <v>0</v>
      </c>
      <c r="EB5" s="14">
        <f>IF(COUNTIF($P5:$W5,"&gt;"&amp;0)=8,INDEX(装备数值!AR$17:AR$117,$EA5+1),0)</f>
        <v>0</v>
      </c>
      <c r="EC5" s="14">
        <f>IF(COUNTIF($P5:$W5,"&gt;"&amp;0)=8,INDEX(装备数值!AS$17:AS$117,$EA5+1),0)</f>
        <v>0</v>
      </c>
      <c r="ED5" s="14">
        <f>IF(COUNTIF($P5:$W5,"&gt;"&amp;0)=8,INDEX(装备数值!AT$17:AT$117,$EA5+1),0)</f>
        <v>0</v>
      </c>
      <c r="EE5" s="14">
        <f>IF(COUNTIF($P5:$W5,"&gt;"&amp;0)=8,INDEX(装备数值!AU$17:AU$117,$EA5+1),0)</f>
        <v>0</v>
      </c>
      <c r="EF5" s="14">
        <f>IF(COUNTIF($P5:$W5,"&gt;"&amp;0)=8,INDEX(装备数值!AV$17:AV$117,$EA5+1),0)</f>
        <v>0</v>
      </c>
      <c r="EH5" s="14">
        <f>INDEX(装备数值!$AY$17:$AY$77,MATCH(MIN($AF5:$AM5),装备数值!$AZ$17:$AZ$77,1))</f>
        <v>0</v>
      </c>
      <c r="EI5" s="26">
        <f>INDEX(装备数值!BA$17:BA$77,新怪物属性!EH5+1)</f>
        <v>0</v>
      </c>
      <c r="EJ5" s="26">
        <f>INDEX(装备数值!BA$17:BA$77,新怪物属性!EH5+1)</f>
        <v>0</v>
      </c>
      <c r="EL5" s="14">
        <f t="shared" ref="EL5:EL36" si="2">SUM(AN5:AZ5)</f>
        <v>0</v>
      </c>
      <c r="EM5" s="14">
        <f>VLOOKUP(EL5,军阶与晶片数值!$W$6:$X$27,2)</f>
        <v>0</v>
      </c>
      <c r="EN5" s="14">
        <f>INDEX(军阶与晶片数值!Y$6:Y$27,$EM5+1)</f>
        <v>0</v>
      </c>
      <c r="EO5" s="14">
        <f>INDEX(军阶与晶片数值!Z$6:Z$27,$EM5+1)</f>
        <v>0</v>
      </c>
      <c r="EP5" s="14">
        <f>INDEX(军阶与晶片数值!AA$6:AA$27,$EM5+1)</f>
        <v>0</v>
      </c>
      <c r="EQ5" s="14">
        <f>INDEX(军阶与晶片数值!AB$6:AB$27,$EM5+1)</f>
        <v>0</v>
      </c>
      <c r="ER5" s="29">
        <f>INDEX(军阶与晶片数值!AC$6:AC$27,$EM5+1)</f>
        <v>0</v>
      </c>
      <c r="ES5" s="29">
        <f>INDEX(军阶与晶片数值!AD$6:AD$27,$EM5+1)</f>
        <v>0</v>
      </c>
      <c r="EU5" s="26">
        <f>INDEX(军阶与晶片数值!I$6:I$16,AN5+1)</f>
        <v>0</v>
      </c>
      <c r="EV5" s="26">
        <f>INDEX(军阶与晶片数值!M$6:M$16,AO5+1)</f>
        <v>0</v>
      </c>
      <c r="EW5" s="26">
        <f>INDEX(军阶与晶片数值!J$6:J$16,AP5+1)</f>
        <v>0</v>
      </c>
      <c r="EX5" s="26">
        <f>INDEX(军阶与晶片数值!K$6:K$16,AQ5+1)</f>
        <v>0</v>
      </c>
      <c r="EY5" s="26">
        <f>INDEX(军阶与晶片数值!L$6:L$16,AR5+1)</f>
        <v>0</v>
      </c>
      <c r="EZ5" s="28">
        <f>INDEX(军阶与晶片数值!N$6:N$16,AS5+1)</f>
        <v>0</v>
      </c>
      <c r="FA5" s="28">
        <f>INDEX(军阶与晶片数值!O$6:O$16,AT5+1)</f>
        <v>0</v>
      </c>
      <c r="FB5" s="28">
        <f>INDEX(军阶与晶片数值!P$6:P$16,AU5+1)</f>
        <v>0</v>
      </c>
      <c r="FC5" s="28">
        <f>INDEX(军阶与晶片数值!Q$6:Q$16,AV5+1)</f>
        <v>0</v>
      </c>
      <c r="FD5" s="26">
        <f>INDEX(军阶与晶片数值!R$6:R$16,AW5+1)</f>
        <v>0</v>
      </c>
      <c r="FE5" s="26">
        <f>INDEX(军阶与晶片数值!S$6:S$16,AX5+1)</f>
        <v>0</v>
      </c>
      <c r="FF5" s="26">
        <f>INDEX(军阶与晶片数值!T$6:T$16,AY5+1)</f>
        <v>0</v>
      </c>
      <c r="FG5" s="26">
        <f>INDEX(军阶与晶片数值!U$6:U$16,AZ5+1)</f>
        <v>0</v>
      </c>
      <c r="FI5" s="26">
        <f>INDEX(军阶与晶片数值!$C$6:$C$36,新怪物属性!$BA5+1)</f>
        <v>0</v>
      </c>
      <c r="FJ5" s="26">
        <f>INDEX(军阶与晶片数值!$C$6:$C$36,新怪物属性!$BA5+1)</f>
        <v>0</v>
      </c>
      <c r="FK5" s="26">
        <f>INDEX(军阶与晶片数值!$C$6:$C$36,新怪物属性!$BA5+1)</f>
        <v>0</v>
      </c>
      <c r="FL5" s="26">
        <f>INDEX(军阶与晶片数值!$C$6:$C$36,新怪物属性!$BA5+1)</f>
        <v>0</v>
      </c>
      <c r="FM5" s="26">
        <f>INDEX(军阶与晶片数值!$C$6:$C$36,新怪物属性!$BA5+1)</f>
        <v>0</v>
      </c>
      <c r="FO5" s="14">
        <f>INDEX(战舰突破!$H$6:$H$18,新怪物属性!$J5+1)+INDEX(战舰突破!$H$23:$H$35,新怪物属性!$K5+1)+INDEX(战舰突破!$H$40:$H$52,新怪物属性!$L5+1)</f>
        <v>0</v>
      </c>
      <c r="FP5" s="14">
        <f>INDEX(战舰突破!$I$6:$I$18,新怪物属性!$J5+1)+INDEX(战舰突破!$I$23:$I$35,新怪物属性!$K5+1)+INDEX(战舰突破!$I$40:$I$52,新怪物属性!$L5+1)</f>
        <v>0</v>
      </c>
      <c r="FQ5" s="14">
        <f>INDEX(战舰突破!$J$6:$J$18,新怪物属性!$J5+1)+INDEX(战舰突破!$J$23:$J$35,新怪物属性!$K5+1)+INDEX(战舰突破!$J$40:$J$52,新怪物属性!$L5+1)</f>
        <v>0</v>
      </c>
      <c r="FR5" s="14">
        <f>INDEX(战舰突破!$K$6:$K$18,新怪物属性!$J5+1)+INDEX(战舰突破!$K$23:$K$35,新怪物属性!$K5+1)+INDEX(战舰突破!$K$40:$K$52,新怪物属性!$L5+1)</f>
        <v>0</v>
      </c>
      <c r="FS5" s="14">
        <f>INDEX(战舰突破!$L$6:$L$18,新怪物属性!$J5+1)+INDEX(战舰突破!$L$23:$L$35,新怪物属性!$K5+1)+INDEX(战舰突破!$L$40:$L$52,新怪物属性!$L5+1)</f>
        <v>0</v>
      </c>
      <c r="FT5" s="18">
        <f>INDEX(战舰突破!$N$6:$N$18,新怪物属性!$J5+1)+INDEX(战舰突破!$N$23:$N$35,新怪物属性!$K5+1)+INDEX(战舰突破!$N$40:$N$52,新怪物属性!$L5+1)</f>
        <v>0</v>
      </c>
      <c r="FU5" s="18">
        <f>INDEX(战舰突破!$O$6:$O$18,新怪物属性!$J5+1)+INDEX(战舰突破!$O$23:$O$35,新怪物属性!$K5+1)+INDEX(战舰突破!$O$40:$O$52,新怪物属性!$L5+1)</f>
        <v>0</v>
      </c>
      <c r="FV5" s="18">
        <f>INDEX(战舰突破!$P$6:$P$18,新怪物属性!$J5+1)+INDEX(战舰突破!$P$23:$P$35,新怪物属性!$K5+1)+INDEX(战舰突破!$P$40:$P$52,新怪物属性!$L5+1)</f>
        <v>0</v>
      </c>
      <c r="FW5" s="18">
        <f>INDEX(战舰突破!$Q$6:$Q$18,新怪物属性!$J5+1)+INDEX(战舰突破!$Q$23:$Q$35,新怪物属性!$K5+1)+INDEX(战舰突破!$Q$40:$Q$52,新怪物属性!$L5+1)</f>
        <v>0</v>
      </c>
      <c r="FX5" s="18">
        <f>INDEX(战舰突破!$R$6:$R$18,新怪物属性!$J5+1)+INDEX(战舰突破!$R$23:$R$35,新怪物属性!$K5+1)+INDEX(战舰突破!$R$40:$R$52,新怪物属性!$L5+1)</f>
        <v>0</v>
      </c>
      <c r="FY5" s="18">
        <f>INDEX(战舰突破!$M$6:$M$18,新怪物属性!$J5+1)+INDEX(战舰突破!$M$23:$M$35,新怪物属性!$K5+1)+INDEX(战舰突破!$M$40:$M$52,新怪物属性!$L5+1)</f>
        <v>0</v>
      </c>
      <c r="FZ5" s="22">
        <f>INDEX(战舰突破!$W$6:$W$18,新怪物属性!$J5+1)+INDEX(战舰突破!$W$23:$W$35,新怪物属性!$K5+1)+INDEX(战舰突破!$W$40:$W$52,新怪物属性!$L5+1)</f>
        <v>0.3</v>
      </c>
      <c r="GC5" s="14">
        <f>INDEX(战舰突破!$S$6:$S$18,新怪物属性!$J5+1)</f>
        <v>0</v>
      </c>
      <c r="GD5" s="14">
        <f>INDEX(战舰突破!$T$6:$T$18,新怪物属性!$J5+1)</f>
        <v>0</v>
      </c>
      <c r="GE5" s="14">
        <f>INDEX(战舰突破!$U$6:$U$18,新怪物属性!$J5+1)</f>
        <v>0</v>
      </c>
      <c r="GF5" s="14">
        <f>INDEX(战舰突破!$V$6:$V$18,新怪物属性!$J5+1)</f>
        <v>0</v>
      </c>
      <c r="GG5" s="14">
        <f>INDEX(战舰突破!$X$6:$X$18,新怪物属性!$J5+1)</f>
        <v>1</v>
      </c>
      <c r="GI5" s="14">
        <f>INDEX(战舰突破!$S$23:$S$35,新怪物属性!$J5+1)</f>
        <v>0</v>
      </c>
      <c r="GJ5" s="14">
        <f>INDEX(战舰突破!$T$23:$T$35,新怪物属性!$J5+1)</f>
        <v>0</v>
      </c>
      <c r="GK5" s="14">
        <f>INDEX(战舰突破!$U$23:$U$35,新怪物属性!$J5+1)</f>
        <v>0</v>
      </c>
      <c r="GL5" s="14">
        <f>INDEX(战舰突破!$V$23:$V$35,新怪物属性!$J5+1)</f>
        <v>0</v>
      </c>
      <c r="GM5" s="14">
        <f>INDEX(战舰突破!$X$23:$X$35,新怪物属性!$J5+1)</f>
        <v>15</v>
      </c>
      <c r="GO5" s="14">
        <f>INDEX(战舰突破!$S$40:$S$52,新怪物属性!$J5+1)</f>
        <v>0</v>
      </c>
      <c r="GP5" s="14">
        <f>INDEX(战舰突破!$T$40:$T$52,新怪物属性!$J5+1)</f>
        <v>0</v>
      </c>
      <c r="GQ5" s="14">
        <f>INDEX(战舰突破!$U$40:$U$52,新怪物属性!$J5+1)</f>
        <v>0</v>
      </c>
      <c r="GR5" s="14">
        <f>INDEX(战舰突破!$V$40:$V$52,新怪物属性!$J5+1)</f>
        <v>0</v>
      </c>
      <c r="GS5" s="14">
        <f>INDEX(战舰突破!$X$40:$X$52,新怪物属性!$J5+1)</f>
        <v>25</v>
      </c>
      <c r="GV5" s="14">
        <v>0</v>
      </c>
      <c r="GW5" s="14">
        <v>0</v>
      </c>
      <c r="GX5" s="14">
        <v>0</v>
      </c>
      <c r="GY5" s="14">
        <v>0</v>
      </c>
      <c r="GZ5" s="14">
        <v>0</v>
      </c>
      <c r="HA5" s="14">
        <v>0</v>
      </c>
      <c r="HB5" s="14">
        <v>0</v>
      </c>
      <c r="HC5" s="14">
        <v>0</v>
      </c>
      <c r="HD5" s="14">
        <v>0</v>
      </c>
      <c r="HE5" s="14">
        <v>0</v>
      </c>
      <c r="HF5" s="14">
        <v>0</v>
      </c>
      <c r="HG5" s="14">
        <v>0</v>
      </c>
      <c r="HH5" s="14">
        <v>0</v>
      </c>
      <c r="HI5" s="14">
        <v>0</v>
      </c>
      <c r="HJ5" s="14">
        <v>0</v>
      </c>
      <c r="HK5" s="14">
        <v>0</v>
      </c>
      <c r="HL5" s="14">
        <v>0</v>
      </c>
      <c r="HM5" s="14">
        <v>0</v>
      </c>
      <c r="HN5" s="14">
        <v>0</v>
      </c>
      <c r="HO5" s="14">
        <v>0</v>
      </c>
      <c r="HP5" s="14">
        <v>0</v>
      </c>
      <c r="HQ5" s="14">
        <v>0</v>
      </c>
      <c r="HR5" s="14">
        <v>0</v>
      </c>
      <c r="HS5" s="14">
        <v>0</v>
      </c>
      <c r="HT5" s="14">
        <v>0</v>
      </c>
      <c r="HU5" s="14">
        <v>0</v>
      </c>
      <c r="HX5" s="14">
        <v>0</v>
      </c>
      <c r="HY5" s="14">
        <v>0</v>
      </c>
      <c r="IB5" s="14">
        <f>IF($GV5=0,0,INDEX(战宠!P$15:P$27,新怪物属性!$GV$3)*(INDEX(战宠!$U$7:$Y$10,1,新怪物属性!$GV5)))*(新怪物属性!$GW5+4)
+IF($GX5=0,0,INDEX(战宠!P$15:P$27,新怪物属性!$GX$3)*(INDEX(战宠!$U$7:$Y$10,1,新怪物属性!$GX5)))*(新怪物属性!$GY5+4)
+IF($GZ5=0,0,INDEX(战宠!P$15:P$27,新怪物属性!$GZ$3)*(INDEX(战宠!$U$7:$Y$10,1,新怪物属性!$GZ5)))*(新怪物属性!$HA5+4)
+IF($HB5=0,0,INDEX(战宠!P$15:P$27,新怪物属性!$HB$3)*(INDEX(战宠!$U$7:$Y$10,1,新怪物属性!$HB5)))*(新怪物属性!$HC5+4)
+IF($HD5=0,0,INDEX(战宠!P$15:P$27,新怪物属性!$HD$3)*(INDEX(战宠!$U$7:$Y$10,1,新怪物属性!$HD5)))*(新怪物属性!$HE5+4)
+IF($HF5=0,0,INDEX(战宠!P$15:P$27,新怪物属性!$HF$3)*(INDEX(战宠!$U$7:$Y$10,1,新怪物属性!$HF5)))*(新怪物属性!$HG5+4)
+IF($HH5=0,0,INDEX(战宠!P$15:P$27,新怪物属性!$HH$3)*(INDEX(战宠!$U$7:$Y$10,1,新怪物属性!$HH5)))*(新怪物属性!$HI5+4)
+IF($HJ5=0,0,INDEX(战宠!P$15:P$27,新怪物属性!$HJ$3)*(INDEX(战宠!$U$7:$Y$10,1,新怪物属性!$HJ5)))*(新怪物属性!$HK5+4)
+IF($HL5=0,0,INDEX(战宠!P$15:P$27,新怪物属性!$HL$3)*(INDEX(战宠!$U$7:$Y$10,1,新怪物属性!$HL5)))*(新怪物属性!$HM5+4)
+IF($HN5=0,0,INDEX(战宠!P$15:P$27,新怪物属性!$HN$3)*(INDEX(战宠!$U$7:$Y$10,1,新怪物属性!$HN5)))*(新怪物属性!$HO5+4)
+IF($HP5=0,0,INDEX(战宠!P$15:P$27,新怪物属性!$HP$3)*(INDEX(战宠!$U$7:$Y$10,1,新怪物属性!$HP5)))*(新怪物属性!$HQ5+4)
+IF($HR5=0,0,INDEX(战宠!P$15:P$27,新怪物属性!$HR$3)*(INDEX(战宠!$U$7:$Y$10,1,新怪物属性!$HR5)))*(新怪物属性!$HS5+4)
+IF($HT5=0,0,INDEX(战宠!P$15:P$27,新怪物属性!$HT$3)*(INDEX(战宠!$U$7:$Y$10,1,新怪物属性!$HT5)))*(新怪物属性!$HU5+4)</f>
        <v>0</v>
      </c>
      <c r="IC5" s="14">
        <f>IF($GV5=0,0,INDEX(战宠!Q$15:Q$27,新怪物属性!$GV$3)*(INDEX(战宠!$U$7:$Y$10,1,新怪物属性!$GV5)))*(新怪物属性!$GW5+4)
+IF($GX5=0,0,INDEX(战宠!Q$15:Q$27,新怪物属性!$GX$3)*(INDEX(战宠!$U$7:$Y$10,1,新怪物属性!$GX5)))*(新怪物属性!$GY5+4)
+IF($GZ5=0,0,INDEX(战宠!Q$15:Q$27,新怪物属性!$GZ$3)*(INDEX(战宠!$U$7:$Y$10,1,新怪物属性!$GZ5)))*(新怪物属性!$HA5+4)
+IF($HB5=0,0,INDEX(战宠!Q$15:Q$27,新怪物属性!$HB$3)*(INDEX(战宠!$U$7:$Y$10,1,新怪物属性!$HB5)))*(新怪物属性!$HC5+4)
+IF($HD5=0,0,INDEX(战宠!Q$15:Q$27,新怪物属性!$HD$3)*(INDEX(战宠!$U$7:$Y$10,1,新怪物属性!$HD5)))*(新怪物属性!$HE5+4)
+IF($HF5=0,0,INDEX(战宠!Q$15:Q$27,新怪物属性!$HF$3)*(INDEX(战宠!$U$7:$Y$10,1,新怪物属性!$HF5)))*(新怪物属性!$HG5+4)
+IF($HH5=0,0,INDEX(战宠!Q$15:Q$27,新怪物属性!$HH$3)*(INDEX(战宠!$U$7:$Y$10,1,新怪物属性!$HH5)))*(新怪物属性!$HI5+4)
+IF($HJ5=0,0,INDEX(战宠!Q$15:Q$27,新怪物属性!$HJ$3)*(INDEX(战宠!$U$7:$Y$10,1,新怪物属性!$HJ5)))*(新怪物属性!$HK5+4)
+IF($HL5=0,0,INDEX(战宠!Q$15:Q$27,新怪物属性!$HL$3)*(INDEX(战宠!$U$7:$Y$10,1,新怪物属性!$HL5)))*(新怪物属性!$HM5+4)
+IF($HN5=0,0,INDEX(战宠!Q$15:Q$27,新怪物属性!$HN$3)*(INDEX(战宠!$U$7:$Y$10,1,新怪物属性!$HN5)))*(新怪物属性!$HO5+4)
+IF($HP5=0,0,INDEX(战宠!Q$15:Q$27,新怪物属性!$HP$3)*(INDEX(战宠!$U$7:$Y$10,1,新怪物属性!$HP5)))*(新怪物属性!$HQ5+4)
+IF($HR5=0,0,INDEX(战宠!Q$15:Q$27,新怪物属性!$HR$3)*(INDEX(战宠!$U$7:$Y$10,1,新怪物属性!$HR5)))*(新怪物属性!$HS5+4)
+IF($HT5=0,0,INDEX(战宠!Q$15:Q$27,新怪物属性!$HT$3)*(INDEX(战宠!$U$7:$Y$10,1,新怪物属性!$HT5)))*(新怪物属性!$HU5+4)</f>
        <v>0</v>
      </c>
      <c r="ID5" s="14">
        <f>IF($GV5=0,0,INDEX(战宠!R$15:R$27,新怪物属性!$GV$3)*(INDEX(战宠!$U$7:$Y$10,1,新怪物属性!$GV5)))*(新怪物属性!$GW5+4)
+IF($GX5=0,0,INDEX(战宠!R$15:R$27,新怪物属性!$GX$3)*(INDEX(战宠!$U$7:$Y$10,1,新怪物属性!$GX5)))*(新怪物属性!$GY5+4)
+IF($GZ5=0,0,INDEX(战宠!R$15:R$27,新怪物属性!$GZ$3)*(INDEX(战宠!$U$7:$Y$10,1,新怪物属性!$GZ5)))*(新怪物属性!$HA5+4)
+IF($HB5=0,0,INDEX(战宠!R$15:R$27,新怪物属性!$HB$3)*(INDEX(战宠!$U$7:$Y$10,1,新怪物属性!$HB5)))*(新怪物属性!$HC5+4)
+IF($HD5=0,0,INDEX(战宠!R$15:R$27,新怪物属性!$HD$3)*(INDEX(战宠!$U$7:$Y$10,1,新怪物属性!$HD5)))*(新怪物属性!$HE5+4)
+IF($HF5=0,0,INDEX(战宠!R$15:R$27,新怪物属性!$HF$3)*(INDEX(战宠!$U$7:$Y$10,1,新怪物属性!$HF5)))*(新怪物属性!$HG5+4)
+IF($HH5=0,0,INDEX(战宠!R$15:R$27,新怪物属性!$HH$3)*(INDEX(战宠!$U$7:$Y$10,1,新怪物属性!$HH5)))*(新怪物属性!$HI5+4)
+IF($HJ5=0,0,INDEX(战宠!R$15:R$27,新怪物属性!$HJ$3)*(INDEX(战宠!$U$7:$Y$10,1,新怪物属性!$HJ5)))*(新怪物属性!$HK5+4)
+IF($HL5=0,0,INDEX(战宠!R$15:R$27,新怪物属性!$HL$3)*(INDEX(战宠!$U$7:$Y$10,1,新怪物属性!$HL5)))*(新怪物属性!$HM5+4)
+IF($HN5=0,0,INDEX(战宠!R$15:R$27,新怪物属性!$HN$3)*(INDEX(战宠!$U$7:$Y$10,1,新怪物属性!$HN5)))*(新怪物属性!$HO5+4)
+IF($HP5=0,0,INDEX(战宠!R$15:R$27,新怪物属性!$HP$3)*(INDEX(战宠!$U$7:$Y$10,1,新怪物属性!$HP5)))*(新怪物属性!$HQ5+4)
+IF($HR5=0,0,INDEX(战宠!R$15:R$27,新怪物属性!$HR$3)*(INDEX(战宠!$U$7:$Y$10,1,新怪物属性!$HR5)))*(新怪物属性!$HS5+4)
+IF($HT5=0,0,INDEX(战宠!R$15:R$27,新怪物属性!$HT$3)*(INDEX(战宠!$U$7:$Y$10,1,新怪物属性!$HT5)))*(新怪物属性!$HU5+4)</f>
        <v>0</v>
      </c>
      <c r="IE5" s="14">
        <f>IF($GV5=0,0,INDEX(战宠!S$15:S$27,新怪物属性!$GV$3)*(INDEX(战宠!$U$7:$Y$10,1,新怪物属性!$GV5)))*(新怪物属性!$GW5+4)
+IF($GX5=0,0,INDEX(战宠!S$15:S$27,新怪物属性!$GX$3)*(INDEX(战宠!$U$7:$Y$10,1,新怪物属性!$GX5)))*(新怪物属性!$GY5+4)
+IF($GZ5=0,0,INDEX(战宠!S$15:S$27,新怪物属性!$GZ$3)*(INDEX(战宠!$U$7:$Y$10,1,新怪物属性!$GZ5)))*(新怪物属性!$HA5+4)
+IF($HB5=0,0,INDEX(战宠!S$15:S$27,新怪物属性!$HB$3)*(INDEX(战宠!$U$7:$Y$10,1,新怪物属性!$HB5)))*(新怪物属性!$HC5+4)
+IF($HD5=0,0,INDEX(战宠!S$15:S$27,新怪物属性!$HD$3)*(INDEX(战宠!$U$7:$Y$10,1,新怪物属性!$HD5)))*(新怪物属性!$HE5+4)
+IF($HF5=0,0,INDEX(战宠!S$15:S$27,新怪物属性!$HF$3)*(INDEX(战宠!$U$7:$Y$10,1,新怪物属性!$HF5)))*(新怪物属性!$HG5+4)
+IF($HH5=0,0,INDEX(战宠!S$15:S$27,新怪物属性!$HH$3)*(INDEX(战宠!$U$7:$Y$10,1,新怪物属性!$HH5)))*(新怪物属性!$HI5+4)
+IF($HJ5=0,0,INDEX(战宠!S$15:S$27,新怪物属性!$HJ$3)*(INDEX(战宠!$U$7:$Y$10,1,新怪物属性!$HJ5)))*(新怪物属性!$HK5+4)
+IF($HL5=0,0,INDEX(战宠!S$15:S$27,新怪物属性!$HL$3)*(INDEX(战宠!$U$7:$Y$10,1,新怪物属性!$HL5)))*(新怪物属性!$HM5+4)
+IF($HN5=0,0,INDEX(战宠!S$15:S$27,新怪物属性!$HN$3)*(INDEX(战宠!$U$7:$Y$10,1,新怪物属性!$HN5)))*(新怪物属性!$HO5+4)
+IF($HP5=0,0,INDEX(战宠!S$15:S$27,新怪物属性!$HP$3)*(INDEX(战宠!$U$7:$Y$10,1,新怪物属性!$HP5)))*(新怪物属性!$HQ5+4)
+IF($HR5=0,0,INDEX(战宠!S$15:S$27,新怪物属性!$HR$3)*(INDEX(战宠!$U$7:$Y$10,1,新怪物属性!$HR5)))*(新怪物属性!$HS5+4)
+IF($HT5=0,0,INDEX(战宠!S$15:S$27,新怪物属性!$HT$3)*(INDEX(战宠!$U$7:$Y$10,1,新怪物属性!$HT5)))*(新怪物属性!$HU5+4)</f>
        <v>0</v>
      </c>
      <c r="IF5" s="14">
        <f>IF($GV5=0,0,INDEX(战宠!T$15:T$27,新怪物属性!$GV$3)*(INDEX(战宠!$U$7:$Y$10,1,新怪物属性!$GV5)))*(新怪物属性!$GW5+4)
+IF($GX5=0,0,INDEX(战宠!T$15:T$27,新怪物属性!$GX$3)*(INDEX(战宠!$U$7:$Y$10,1,新怪物属性!$GX5)))*(新怪物属性!$GY5+4)
+IF($GZ5=0,0,INDEX(战宠!T$15:T$27,新怪物属性!$GZ$3)*(INDEX(战宠!$U$7:$Y$10,1,新怪物属性!$GZ5)))*(新怪物属性!$HA5+4)
+IF($HB5=0,0,INDEX(战宠!T$15:T$27,新怪物属性!$HB$3)*(INDEX(战宠!$U$7:$Y$10,1,新怪物属性!$HB5)))*(新怪物属性!$HC5+4)
+IF($HD5=0,0,INDEX(战宠!T$15:T$27,新怪物属性!$HD$3)*(INDEX(战宠!$U$7:$Y$10,1,新怪物属性!$HD5)))*(新怪物属性!$HE5+4)
+IF($HF5=0,0,INDEX(战宠!T$15:T$27,新怪物属性!$HF$3)*(INDEX(战宠!$U$7:$Y$10,1,新怪物属性!$HF5)))*(新怪物属性!$HG5+4)
+IF($HH5=0,0,INDEX(战宠!T$15:T$27,新怪物属性!$HH$3)*(INDEX(战宠!$U$7:$Y$10,1,新怪物属性!$HH5)))*(新怪物属性!$HI5+4)
+IF($HJ5=0,0,INDEX(战宠!T$15:T$27,新怪物属性!$HJ$3)*(INDEX(战宠!$U$7:$Y$10,1,新怪物属性!$HJ5)))*(新怪物属性!$HK5+4)
+IF($HL5=0,0,INDEX(战宠!T$15:T$27,新怪物属性!$HL$3)*(INDEX(战宠!$U$7:$Y$10,1,新怪物属性!$HL5)))*(新怪物属性!$HM5+4)
+IF($HN5=0,0,INDEX(战宠!T$15:T$27,新怪物属性!$HN$3)*(INDEX(战宠!$U$7:$Y$10,1,新怪物属性!$HN5)))*(新怪物属性!$HO5+4)
+IF($HP5=0,0,INDEX(战宠!T$15:T$27,新怪物属性!$HP$3)*(INDEX(战宠!$U$7:$Y$10,1,新怪物属性!$HP5)))*(新怪物属性!$HQ5+4)
+IF($HR5=0,0,INDEX(战宠!T$15:T$27,新怪物属性!$HR$3)*(INDEX(战宠!$U$7:$Y$10,1,新怪物属性!$HR5)))*(新怪物属性!$HS5+4)
+IF($HT5=0,0,INDEX(战宠!T$15:T$27,新怪物属性!$HT$3)*(INDEX(战宠!$U$7:$Y$10,1,新怪物属性!$HT5)))*(新怪物属性!$HU5+4)</f>
        <v>0</v>
      </c>
      <c r="II5" s="14">
        <f>IF(HX5=0,0,INDEX(战宠!$D$15:$D$27,新怪物属性!HX5))</f>
        <v>0</v>
      </c>
      <c r="IJ5" s="14">
        <f>IF(HY5=0,0,INDEX(战宠!$D$15:$D$27,新怪物属性!HY5))</f>
        <v>0</v>
      </c>
      <c r="IM5" s="14">
        <f>INT((BF5+BY5+DH5+DO5+EB5+FO5+CS5+IB5)*(1+EU5)*(1+FI5)*(1+FT5))</f>
        <v>20</v>
      </c>
      <c r="IN5" s="14">
        <f>IF(BL5&gt;0,INT((BL5+BY5+DH5+DO5+EB5+FO5+CS5+IB5)*(1+EU5)*(1+FI5)*(1+FT5)),0)</f>
        <v>0</v>
      </c>
      <c r="IO5" s="14">
        <f>IF(BR5&gt;0,INT((BR5+BY5+DH5+DO5+EB5+FO5+CS5+IB5)*(1+EU5)*(1+FI5)*(1+FT5)),0)</f>
        <v>0</v>
      </c>
      <c r="IP5" s="14">
        <f>IF(HX5&gt;0,INT((BF5+BY5+DH5+DO5+EB5+FO5+CS5+IB5)*(1+EU5)*(1+FI5)*(1+FT5)),0)</f>
        <v>0</v>
      </c>
      <c r="IQ5" s="14">
        <f>IF(HY5&gt;0,INT((BF5+BY5+DH5+DO5+EB5+FO5+CS5+IB5)*(1+EU5)*(1+FI5)*(1+FT5)),0)</f>
        <v>0</v>
      </c>
      <c r="IR5" s="14">
        <f t="shared" ref="IR5:IR36" si="3">INT((BG5+BM5+BS5+BZ5+DI5+DP5+EC5+FQ5+CT5)*(1+EV5+DD5)*(1+FJ5)*(1+FU5))</f>
        <v>100</v>
      </c>
      <c r="IS5" s="14">
        <f t="shared" ref="IS5:IS36" si="4">INT((BH5+BN5+BT5+CA5+DJ5+DQ5+ED5+FP5+CU5)*(1+EW5)*(1+FK5)*(1+FV5))</f>
        <v>10</v>
      </c>
      <c r="IT5" s="14">
        <f t="shared" ref="IT5:IT36" si="5">INT((BI5+BO5+BU5+CB5+DK5+DR5+EE5+CV5)*(1+EX5+DE5)*(1+FL5))</f>
        <v>300</v>
      </c>
      <c r="IU5" s="14">
        <f t="shared" ref="IU5:IU36" si="6">INT((BJ5+BP5+BV5+CC5+DL5+DS5+EF5+CW5)*(1+EY5)*(1+FM5))</f>
        <v>4</v>
      </c>
      <c r="IV5" s="28">
        <f t="shared" ref="IV5:IV36" si="7">DT5+EN5+EZ5+CX5</f>
        <v>0</v>
      </c>
      <c r="IW5" s="28">
        <f t="shared" ref="IW5:IW36" si="8">DU5+EO5+FA5+CY5</f>
        <v>0</v>
      </c>
      <c r="IX5" s="28">
        <f t="shared" ref="IX5:IX36" si="9">DV5+EP5+FB5+DA5</f>
        <v>0</v>
      </c>
      <c r="IY5" s="28">
        <f t="shared" ref="IY5:IY36" si="10">DW5+EQ5+FC5+CZ5</f>
        <v>0</v>
      </c>
      <c r="IZ5" s="28">
        <f t="shared" ref="IZ5:IZ36" si="11">(1+FD5)*(1+DB5)*(1+EI5)</f>
        <v>1</v>
      </c>
      <c r="JA5" s="28">
        <f t="shared" ref="JA5:JA36" si="12">(1+FE5)*(1+DC5)*(1+EJ5)</f>
        <v>1</v>
      </c>
      <c r="JB5" s="28">
        <f t="shared" ref="JB5:JB36" si="13">DX5+ER5+FF5</f>
        <v>0</v>
      </c>
      <c r="JC5" s="28">
        <f t="shared" ref="JC5:JC36" si="14">DY5+ES5+FG5</f>
        <v>0</v>
      </c>
      <c r="JD5" s="14">
        <f t="shared" ref="JD5:JD36" si="15">(1+GC5)</f>
        <v>1</v>
      </c>
      <c r="JE5" s="14">
        <f t="shared" ref="JE5:JE36" si="16">(1+GI5)</f>
        <v>1</v>
      </c>
      <c r="JF5" s="14">
        <f t="shared" ref="JF5:JF36" si="17">(1+GO5)</f>
        <v>1</v>
      </c>
      <c r="JG5" s="18">
        <f t="shared" ref="JG5:JG36" si="18">(1+GD5+FY5)</f>
        <v>1</v>
      </c>
      <c r="JH5" s="18">
        <f t="shared" ref="JH5:JH36" si="19">(1+GJ5+FY5)</f>
        <v>1</v>
      </c>
      <c r="JI5" s="18">
        <f t="shared" ref="JI5:JI36" si="20">(1+GP5+FY5)</f>
        <v>1</v>
      </c>
      <c r="JJ5" s="29">
        <f>$IV5+JJ$2</f>
        <v>150</v>
      </c>
      <c r="JK5" s="29">
        <f t="shared" ref="JK5:JL20" si="21">$IV5+JK$2</f>
        <v>450</v>
      </c>
      <c r="JL5" s="29">
        <f t="shared" si="21"/>
        <v>450</v>
      </c>
      <c r="JM5" s="26">
        <f t="shared" ref="JM5:JM36" si="22">GE5</f>
        <v>0</v>
      </c>
      <c r="JN5" s="26">
        <f t="shared" ref="JN5:JN36" si="23">GK5</f>
        <v>0</v>
      </c>
      <c r="JO5" s="26">
        <f t="shared" ref="JO5:JO36" si="24">GQ5</f>
        <v>0</v>
      </c>
      <c r="JP5" s="14">
        <f t="shared" ref="JP5:JP36" si="25">(JP$2+GF5)</f>
        <v>2</v>
      </c>
      <c r="JQ5" s="14">
        <f t="shared" ref="JQ5:JQ36" si="26">(JQ$2+GL5)</f>
        <v>2</v>
      </c>
      <c r="JR5" s="14">
        <f t="shared" ref="JR5:JR36" si="27">(JR$2+GR5)</f>
        <v>2</v>
      </c>
      <c r="JS5" s="14">
        <f t="shared" ref="JS5:JS36" si="28">GG5</f>
        <v>1</v>
      </c>
      <c r="JT5" s="14">
        <f t="shared" ref="JT5:JT36" si="29">GM5</f>
        <v>15</v>
      </c>
      <c r="JU5" s="14">
        <f t="shared" ref="JU5:JU36" si="30">GS5</f>
        <v>25</v>
      </c>
      <c r="JV5">
        <v>1</v>
      </c>
      <c r="JW5" s="14">
        <f>SUMPRODUCT(IM5:JA5,IM$2:JA$2)+SUMPRODUCT($JD$2:$JF$2,$JD$5:$JF$5)-SUMPRODUCT($IZ$2:$JA$2,$IZ$5:$JA$5)-SUMPRODUCT($JD$2:$JF$2,$JD$5:$JF$5)</f>
        <v>1000</v>
      </c>
      <c r="JY5" s="14">
        <f t="shared" ref="JY5:JY72" si="31">INT(MIN(IS5*2,((IR5+IT5)/20+IS5*2)/2))</f>
        <v>20</v>
      </c>
      <c r="JZ5" s="14">
        <f>INT((20+MAX(0,IM5-100)/2)   /  (1 - (IX5-KD5)/(KD5+3000))  )</f>
        <v>20</v>
      </c>
      <c r="KA5" s="29">
        <f>INT(0.96*IW5)</f>
        <v>0</v>
      </c>
      <c r="KB5" s="29">
        <f>INT(MAX((IW5-350)/1.44,0))</f>
        <v>0</v>
      </c>
      <c r="KC5" s="29">
        <f>MAX(INT((IX5-350)*0.75),0)</f>
        <v>0</v>
      </c>
      <c r="KD5" s="29">
        <f>MAX(INT((IY5-350)*0.9),0)</f>
        <v>0</v>
      </c>
      <c r="KE5" s="14">
        <f t="shared" ref="KE5:KE36" si="32">IZ5</f>
        <v>1</v>
      </c>
      <c r="KF5" s="14">
        <f t="shared" ref="KF5:KF36" si="33">JA5</f>
        <v>1</v>
      </c>
      <c r="KG5" s="14">
        <f>MAX(0,JZ5*(1 - (IX5-KD5)/(KD5+3000)))</f>
        <v>20</v>
      </c>
      <c r="KH5" s="26">
        <f t="shared" ref="KH5:KH36" si="34">(IV5-0.8*KB5)/(1000+1.6*KB5)</f>
        <v>0</v>
      </c>
      <c r="KI5" s="26">
        <f t="shared" ref="KI5:KI36" si="35">(FZ5+(IY5-0.8*IX5)/(1000+1.6*KC5))</f>
        <v>0.3</v>
      </c>
      <c r="KJ5" s="29">
        <f>ROUND((MAX(IM5*0.5,(IM5-0.6*KG5)) * ((IM5-0.6*KG5)/IM5)+JS5)*JG5*KJ$2,0)</f>
        <v>1</v>
      </c>
      <c r="KK5" s="29">
        <f>ROUND(IF(IN5&gt;0,(MAX(IN5*0.5,(IN5-0.6*KG5)) * ((IN5-0.6*KG5)/IN5)*KK$2+JT5)*JH5,0),0)</f>
        <v>0</v>
      </c>
      <c r="KL5" s="29">
        <f>ROUND(IF(IO5&gt;0,(MAX(IO5*0.5,(IO5-0.6*KG5)) * ((IO5-0.6*KG5)/IO5)*KL$2+JU5)*JI5,0),0)</f>
        <v>0</v>
      </c>
      <c r="KM5" s="23">
        <f>IF( II5=0,0,ROUND((MAX(IP5*0.5,(IP5-0.6*KG5)) * ((IP5-0.6*KG5)/(IP5+1))+JS5)*JG5*II5,0))</f>
        <v>0</v>
      </c>
      <c r="KN5" s="23">
        <f>IF( II5=0,0,ROUND((MAX(IQ5*0.5,(IQ5-0.6*KG5)) * ((IQ5-0.6*KG5)/(IQ5+1))+JS5)*JH5*IJ5,0))</f>
        <v>0</v>
      </c>
      <c r="KO5" s="26">
        <f t="shared" ref="KO5:KO36" si="36">JM5+(JJ5-0.8*KB5)/(3000+1.6*KB5)</f>
        <v>0.05</v>
      </c>
      <c r="KP5" s="26">
        <f t="shared" ref="KP5:KP36" si="37">JN5+(JK5-0.8*KB5)/(3000+1.6*KB5)</f>
        <v>0.15</v>
      </c>
      <c r="KQ5" s="26">
        <f t="shared" ref="KQ5:KQ36" si="38">JO5+(JL5-0.8*KB5)/(3000+1.6*KB5)</f>
        <v>0.15</v>
      </c>
      <c r="KR5" s="26">
        <f>MAX(KO5-40%,0)</f>
        <v>0</v>
      </c>
      <c r="KS5" s="26">
        <v>0</v>
      </c>
      <c r="KT5" s="29">
        <f>JD5*((KO5-$KR5)*JP5+(1-(KO5-$KR5)))</f>
        <v>1.05</v>
      </c>
      <c r="KU5" s="29">
        <f t="shared" ref="KU5:KU36" si="39">JE5*((KP5-$KR5)*JQ5+(1-(KP5-$KR5)))</f>
        <v>1.1499999999999999</v>
      </c>
      <c r="KV5" s="29">
        <f t="shared" ref="KV5:KV36" si="40">JF5*((KQ5-$KR5)*JR5+(1-(KQ5-$KR5)))</f>
        <v>1.1499999999999999</v>
      </c>
      <c r="KW5" s="29">
        <f t="shared" ref="KW5:KW36" si="41">JD5*((KO5-$KR5)*JP5+(1-(KO5-$KR5)))/KJ$1*KJ5</f>
        <v>5.25</v>
      </c>
      <c r="KX5" s="29">
        <f t="shared" ref="KX5:KX36" si="42">JE5*((KP5-$KR5)*JQ5+(1-(KP5-$KR5)))/KK$1*KK5</f>
        <v>0</v>
      </c>
      <c r="KY5" s="29">
        <f t="shared" ref="KY5:KY36" si="43">JF5*((KQ5-$KR5)*JR5+(1-(KQ5-$KR5)))/KL$1*KL5</f>
        <v>0</v>
      </c>
      <c r="KZ5" s="29">
        <f t="shared" ref="KZ5:KZ36" si="44">ROUND((MAX(IM5*0.5,(IM5-0.6*JZ5)) * ((IM5-0.6*JZ5)/IM5)+JS5)*JG5,0)*7+200</f>
        <v>235</v>
      </c>
      <c r="LA5" s="14">
        <f t="shared" ref="LA5:LA36" si="45">ROUND(KW5+KX5+KY5,2)</f>
        <v>5.25</v>
      </c>
      <c r="LE5" s="14">
        <v>1</v>
      </c>
      <c r="LF5" s="14">
        <v>0</v>
      </c>
      <c r="LG5" s="14">
        <v>20</v>
      </c>
      <c r="LH5" s="14">
        <v>0</v>
      </c>
      <c r="LI5" s="14">
        <v>0</v>
      </c>
      <c r="LJ5" s="14">
        <v>60</v>
      </c>
      <c r="LK5" s="14">
        <v>60</v>
      </c>
      <c r="LL5" s="23">
        <f>INT(($KJ5*LG5*$KT5+$KK5*$KU5*LH5+$KL5*$KV5*LI5)+$KZ5*LE5+($KK5*$KU5*LF5*5*6/1.5+$KL5*$KV5*LF5*5*6/2) + $KM5*LJ5+$KN5*LK5)</f>
        <v>256</v>
      </c>
      <c r="LM5" s="23">
        <f>MAX(INT(LOG(LL5,1000)-1),0)</f>
        <v>0</v>
      </c>
      <c r="LN5" s="23">
        <f>ROUND(LL5/1000^LM5,2)</f>
        <v>256</v>
      </c>
      <c r="LO5" s="14">
        <v>1</v>
      </c>
      <c r="LP5" s="14">
        <v>0</v>
      </c>
      <c r="LQ5" s="14">
        <v>10</v>
      </c>
      <c r="LR5" s="14">
        <v>0</v>
      </c>
      <c r="LS5" s="14">
        <v>0</v>
      </c>
      <c r="LT5" s="14">
        <v>30</v>
      </c>
      <c r="LU5" s="14">
        <v>30</v>
      </c>
      <c r="LV5" s="23">
        <f>INT(($KJ5*LQ5*$KT5+$KK5*$KU5*LR5+$KL5*$KV5*LS5)+$KZ5*LO5+($KK5*$KU5*LP5*5*6/1.5+$KL5*$KV5*LP5*5*6/2) + $KM5*LT5+$KN5*LU5)</f>
        <v>245</v>
      </c>
      <c r="LW5" s="23">
        <f>MAX(INT(LOG(LV5,1000)-1),0)</f>
        <v>0</v>
      </c>
      <c r="LX5" s="23">
        <f>ROUND(LV5/1000^LW5,2)</f>
        <v>245</v>
      </c>
      <c r="MB5">
        <f t="shared" ref="MB5:MB36" si="46">IR5/(((JY5-0.6*IS5)*(JY5-0.6*IS5)/JY5)*$MD$3)+IT5/(JY5*$MD$3)</f>
        <v>1.1832902174954487</v>
      </c>
      <c r="MC5">
        <f t="shared" ref="MC5:MC36" si="47">KE5*MB5</f>
        <v>1.1832902174954487</v>
      </c>
      <c r="ME5" s="14">
        <v>1</v>
      </c>
      <c r="MF5" s="14">
        <v>0</v>
      </c>
      <c r="MG5" s="14">
        <v>0</v>
      </c>
      <c r="MH5" s="23">
        <f t="shared" ref="MH5:MH36" si="48">INT(($KJ5*$JD5*$KT5*ME5+$KK5*$JE5*$KU5*MF5+$KL5*$JF5*$KV5*MG5))</f>
        <v>1</v>
      </c>
      <c r="MI5" s="23">
        <f>MAX(INT(LOG(MH5,1000)-1),0)</f>
        <v>0</v>
      </c>
      <c r="MJ5" s="23">
        <f>ROUND(MH5/1000^MI5,2)</f>
        <v>1</v>
      </c>
      <c r="MK5" s="14">
        <v>2</v>
      </c>
      <c r="ML5" s="14">
        <v>0</v>
      </c>
      <c r="MM5" s="14">
        <v>0</v>
      </c>
      <c r="MN5" s="23">
        <f t="shared" ref="MN5:MN36" si="49">INT(($KJ5*$JD5*$KT5*MK5+$KK5*$JE5*$KU5*ML5+$KL5*$JF5*$KV5*MM5))</f>
        <v>2</v>
      </c>
      <c r="MO5" s="23">
        <f>MAX(INT(LOG(MN5,1000)-1),0)</f>
        <v>0</v>
      </c>
      <c r="MP5" s="23">
        <f>ROUND(MN5/1000^MO5,2)</f>
        <v>2</v>
      </c>
      <c r="MR5" s="23">
        <f>ROUND(MN5/3*4,0)</f>
        <v>3</v>
      </c>
      <c r="MS5" s="23">
        <f>MAX(INT(LOG(MR5,1000)-1),0)</f>
        <v>0</v>
      </c>
      <c r="MT5" s="23">
        <f>ROUND(MR5/1000^MS5,2)</f>
        <v>3</v>
      </c>
      <c r="MU5" s="23">
        <f>MH5</f>
        <v>1</v>
      </c>
      <c r="MV5" s="23">
        <f>MAX(INT(LOG(MU5,1000)-1),0)</f>
        <v>0</v>
      </c>
      <c r="MW5" s="23">
        <f>ROUND(MU5/1000^MV5,2)</f>
        <v>1</v>
      </c>
      <c r="NA5">
        <v>0</v>
      </c>
      <c r="NB5" t="s">
        <v>104</v>
      </c>
      <c r="NC5" s="17">
        <v>0</v>
      </c>
      <c r="NJ5" s="14">
        <v>1</v>
      </c>
      <c r="NK5" s="14"/>
    </row>
    <row r="6" spans="1:375" ht="16.5" x14ac:dyDescent="0.2">
      <c r="C6" s="14">
        <f t="shared" si="0"/>
        <v>1</v>
      </c>
      <c r="D6" s="14">
        <v>2</v>
      </c>
      <c r="E6" s="14" t="s">
        <v>523</v>
      </c>
      <c r="F6" s="14" t="s">
        <v>531</v>
      </c>
      <c r="G6" s="14">
        <v>1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F6" s="14">
        <f>ROUND((INDEX(新战舰养成!S$6:S$18,新怪物属性!$J6+1)+INDEX(新战舰养成!D$6:D$18,新怪物属性!$J6+1)*(新怪物属性!$G6-1))*INDEX(战舰突破!$D$6:$D$18,新怪物属性!$M6+1),0)</f>
        <v>20</v>
      </c>
      <c r="BG6" s="14">
        <f>ROUND((INDEX(新战舰养成!T$6:T$18,新怪物属性!$J6+1)+INDEX(新战舰养成!E$6:E$18,新怪物属性!$J6+1)*(新怪物属性!$G6-1))*INDEX(战舰突破!$D$6:$D$18,新怪物属性!$M6+1),0)</f>
        <v>100</v>
      </c>
      <c r="BH6" s="14">
        <f>ROUND((INDEX(新战舰养成!U$6:U$18,新怪物属性!$J6+1)+INDEX(新战舰养成!F$6:F$18,新怪物属性!$J6+1)*(新怪物属性!$G6-1))*INDEX(战舰突破!$D$6:$D$18,新怪物属性!$M6+1),0)</f>
        <v>10</v>
      </c>
      <c r="BI6" s="14">
        <f>ROUND((INDEX(新战舰养成!V$6:V$18,新怪物属性!$J6+1)+INDEX(新战舰养成!G$6:G$18,新怪物属性!$J6+1)*(新怪物属性!$G6-1))*INDEX(战舰突破!$D$6:$D$18,新怪物属性!$M6+1),0)</f>
        <v>300</v>
      </c>
      <c r="BJ6" s="14">
        <f>ROUND((INDEX(新战舰养成!W$6:W$18,新怪物属性!$J6+1)+INDEX(新战舰养成!H$6:H$18,新怪物属性!$J6+1)*(新怪物属性!$G6-1))*INDEX(战舰突破!$D$6:$D$18,新怪物属性!$M6+1),0)</f>
        <v>4</v>
      </c>
      <c r="BL6" s="14">
        <f>IF($H6&gt;0,ROUND((INDEX(新战舰养成!X$6:X$18,新怪物属性!$K6+1)+INDEX(新战舰养成!I$6:I$18,新怪物属性!$K6+1)*(新怪物属性!$H6-1))*INDEX(战舰突破!$D$6:$D$18,新怪物属性!$N6+1),0),0)</f>
        <v>0</v>
      </c>
      <c r="BM6" s="14">
        <f>IF($H6&gt;0,ROUND((INDEX(新战舰养成!Y$6:Y$18,新怪物属性!$K6+1)+INDEX(新战舰养成!J$6:J$18,新怪物属性!$K6+1)*(新怪物属性!$H6-1))*INDEX(战舰突破!$D$6:$D$18,新怪物属性!$N6+1),0),0)</f>
        <v>0</v>
      </c>
      <c r="BN6" s="14">
        <f>IF($H6&gt;0,ROUND((INDEX(新战舰养成!Z$6:Z$18,新怪物属性!$K6+1)+INDEX(新战舰养成!K$6:K$18,新怪物属性!$K6+1)*(新怪物属性!$H6-1))*INDEX(战舰突破!$D$6:$D$18,新怪物属性!$N6+1),0),0)</f>
        <v>0</v>
      </c>
      <c r="BO6" s="14">
        <f>IF($H6&gt;0,ROUND((INDEX(新战舰养成!AA$6:AA$18,新怪物属性!$K6+1)+INDEX(新战舰养成!L$6:L$18,新怪物属性!$K6+1)*(新怪物属性!$H6-1))*INDEX(战舰突破!$D$6:$D$18,新怪物属性!$N6+1),0),0)</f>
        <v>0</v>
      </c>
      <c r="BP6" s="14">
        <f>IF($H6&gt;0,ROUND((INDEX(新战舰养成!AB$6:AB$18,新怪物属性!$K6+1)+INDEX(新战舰养成!M$6:M$18,新怪物属性!$K6+1)*(新怪物属性!$H6-1))*INDEX(战舰突破!$D$6:$D$18,新怪物属性!$N6+1),0),0)</f>
        <v>0</v>
      </c>
      <c r="BR6" s="14">
        <f>IF($I6&gt;0,ROUND((INDEX(新战舰养成!AC$6:AC$18,新怪物属性!$L6+1)+INDEX(新战舰养成!I$6:I$18,新怪物属性!$L6+1)*(新怪物属性!$I6-1))*INDEX(战舰突破!$D$6:$D$18,新怪物属性!$O6+1),0),0)</f>
        <v>0</v>
      </c>
      <c r="BS6" s="14">
        <f>IF($I6&gt;0,ROUND((INDEX(新战舰养成!AD$6:AD$18,新怪物属性!$L6+1)+INDEX(新战舰养成!J$6:J$18,新怪物属性!$L6+1)*(新怪物属性!$I6-1))*INDEX(战舰突破!$D$6:$D$18,新怪物属性!$O6+1),0),0)</f>
        <v>0</v>
      </c>
      <c r="BT6" s="14">
        <f>IF($I6&gt;0,ROUND((INDEX(新战舰养成!AE$6:AE$18,新怪物属性!$L6+1)+INDEX(新战舰养成!K$6:K$18,新怪物属性!$L6+1)*(新怪物属性!$I6-1))*INDEX(战舰突破!$D$6:$D$18,新怪物属性!$O6+1),0),0)</f>
        <v>0</v>
      </c>
      <c r="BU6" s="14">
        <f>IF($I6&gt;0,ROUND((INDEX(新战舰养成!AF$6:AF$18,新怪物属性!$L6+1)+INDEX(新战舰养成!L$6:L$18,新怪物属性!$L6+1)*(新怪物属性!$I6-1))*INDEX(战舰突破!$D$6:$D$18,新怪物属性!$O6+1),0),0)</f>
        <v>0</v>
      </c>
      <c r="BV6" s="14">
        <f>IF($I6&gt;0,ROUND((INDEX(新战舰养成!AG$6:AG$18,新怪物属性!$L6+1)+INDEX(新战舰养成!M$6:M$18,新怪物属性!$L6+1)*(新怪物属性!$I6-1))*INDEX(战舰突破!$D$6:$D$18,新怪物属性!$O6+1),0),0)</f>
        <v>0</v>
      </c>
      <c r="BY6" s="14">
        <f>(INDEX(装备数值!$C$13:$G$116,新怪物属性!$P6*8+1,BY$2)+INDEX(装备数值!$C$13:$G$116,新怪物属性!$Q6*8+2,BY$2)+INDEX(装备数值!$C$13:$G$116,新怪物属性!$S6*8+3,BY$2)+INDEX(装备数值!$C$13:$G$116,新怪物属性!$R6*8+4,BY$2)+INDEX(装备数值!$C$13:$G$116,新怪物属性!$T6*8+5,BY$2)+INDEX(装备数值!$C$13:$G$116,新怪物属性!$U6*8+6,BY$2)+INDEX(装备数值!$C$13:$G$116,新怪物属性!$V6*8+7,BY$2)+INDEX(装备数值!$C$13:$G$116,新怪物属性!$W6*8+8,BY$2))</f>
        <v>0</v>
      </c>
      <c r="BZ6" s="14">
        <f>(INDEX(装备数值!$C$13:$G$116,新怪物属性!$P6*8+1,BZ$2)+INDEX(装备数值!$C$13:$G$116,新怪物属性!$Q6*8+2,BZ$2)+INDEX(装备数值!$C$13:$G$116,新怪物属性!$S6*8+3,BZ$2)+INDEX(装备数值!$C$13:$G$116,新怪物属性!$R6*8+4,BZ$2)+INDEX(装备数值!$C$13:$G$116,新怪物属性!$T6*8+5,BZ$2)+INDEX(装备数值!$C$13:$G$116,新怪物属性!$U6*8+6,BZ$2)+INDEX(装备数值!$C$13:$G$116,新怪物属性!$V6*8+7,BZ$2)+INDEX(装备数值!$C$13:$G$116,新怪物属性!$W6*8+8,BZ$2))</f>
        <v>0</v>
      </c>
      <c r="CA6" s="14">
        <f>(INDEX(装备数值!$C$13:$G$116,新怪物属性!$P6*8+1,CA$2)+INDEX(装备数值!$C$13:$G$116,新怪物属性!$Q6*8+2,CA$2)+INDEX(装备数值!$C$13:$G$116,新怪物属性!$S6*8+3,CA$2)+INDEX(装备数值!$C$13:$G$116,新怪物属性!$R6*8+4,CA$2)+INDEX(装备数值!$C$13:$G$116,新怪物属性!$T6*8+5,CA$2)+INDEX(装备数值!$C$13:$G$116,新怪物属性!$U6*8+6,CA$2)+INDEX(装备数值!$C$13:$G$116,新怪物属性!$V6*8+7,CA$2)+INDEX(装备数值!$C$13:$G$116,新怪物属性!$W6*8+8,CA$2))</f>
        <v>0</v>
      </c>
      <c r="CB6" s="14">
        <f>(INDEX(装备数值!$C$13:$G$116,新怪物属性!$P6*8+1,CB$2)+INDEX(装备数值!$C$13:$G$116,新怪物属性!$Q6*8+2,CB$2)+INDEX(装备数值!$C$13:$G$116,新怪物属性!$S6*8+3,CB$2)+INDEX(装备数值!$C$13:$G$116,新怪物属性!$R6*8+4,CB$2)+INDEX(装备数值!$C$13:$G$116,新怪物属性!$T6*8+5,CB$2)+INDEX(装备数值!$C$13:$G$116,新怪物属性!$U6*8+6,CB$2)+INDEX(装备数值!$C$13:$G$116,新怪物属性!$V6*8+7,CB$2)+INDEX(装备数值!$C$13:$G$116,新怪物属性!$W6*8+8,CB$2))</f>
        <v>0</v>
      </c>
      <c r="CC6" s="14">
        <f>(INDEX(装备数值!$C$13:$G$116,新怪物属性!$P6*8+1,CC$2)+INDEX(装备数值!$C$13:$G$116,新怪物属性!$Q6*8+2,CC$2)+INDEX(装备数值!$C$13:$G$116,新怪物属性!$S6*8+3,CC$2)+INDEX(装备数值!$C$13:$G$116,新怪物属性!$R6*8+4,CC$2)+INDEX(装备数值!$C$13:$G$116,新怪物属性!$T6*8+5,CC$2)+INDEX(装备数值!$C$13:$G$116,新怪物属性!$U6*8+6,CC$2)+INDEX(装备数值!$C$13:$G$116,新怪物属性!$V6*8+7,CC$2)+INDEX(装备数值!$C$13:$G$116,新怪物属性!$W6*8+8,CC$2))</f>
        <v>0</v>
      </c>
      <c r="CF6" s="14">
        <f t="shared" ref="CF6:CR37" si="50">INT(COUNTIF($P6:$W6,"&gt;="&amp;CF$2)/2)</f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>SUMIFS(装备数值!BL$50:BL$101,装备数值!$BG$50:$BG$101,"="&amp;新怪物属性!$CF$2,装备数值!$BH$50:$BH$101,"&lt;="&amp;新怪物属性!$CF6)+SUMIFS(装备数值!BL$50:BL$101,装备数值!$BG$50:$BG$101,"="&amp;新怪物属性!$CG$2,装备数值!$BH$50:$BH$101,"&lt;="&amp;新怪物属性!$CG6)+SUMIFS(装备数值!BL$50:BL$101,装备数值!$BG$50:$BG$101,"="&amp;新怪物属性!$CH$2,装备数值!$BH$50:$BH$101,"&lt;="&amp;新怪物属性!$CH6)+SUMIFS(装备数值!BL$50:BL$101,装备数值!$BG$50:$BG$101,"="&amp;新怪物属性!$CI$2,装备数值!$BH$50:$BH$101,"&lt;="&amp;新怪物属性!$CI6)+SUMIFS(装备数值!BL$50:BL$101,装备数值!$BG$50:$BG$101,"="&amp;新怪物属性!$CJ$2,装备数值!$BH$50:$BH$101,"&lt;="&amp;新怪物属性!$CJ6)+SUMIFS(装备数值!BL$50:BL$101,装备数值!$BG$50:$BG$101,"="&amp;新怪物属性!$CK$2,装备数值!$BH$50:$BH$101,"&lt;="&amp;新怪物属性!$CK6)+SUMIFS(装备数值!BL$50:BL$101,装备数值!$BG$50:$BG$101,"="&amp;新怪物属性!$CL$2,装备数值!$BH$50:$BH$101,"&lt;="&amp;新怪物属性!$CL6)+SUMIFS(装备数值!BL$50:BL$101,装备数值!$BG$50:$BG$101,"="&amp;新怪物属性!$CM$2,装备数值!$BH$50:$BH$101,"&lt;="&amp;新怪物属性!$CM6)+SUMIFS(装备数值!BL$50:BL$101,装备数值!$BG$50:$BG$101,"="&amp;新怪物属性!$CN$2,装备数值!$BH$50:$BH$101,"&lt;="&amp;新怪物属性!$CN6)+SUMIFS(装备数值!BL$50:BL$101,装备数值!$BG$50:$BG$101,"="&amp;新怪物属性!$CO$2,装备数值!$BH$50:$BH$101,"&lt;="&amp;新怪物属性!$CO6)+SUMIFS(装备数值!BL$50:BL$101,装备数值!$BG$50:$BG$101,"="&amp;新怪物属性!$CP$2,装备数值!$BH$50:$BH$101,"&lt;="&amp;新怪物属性!$CP6)+SUMIFS(装备数值!BL$50:BL$101,装备数值!$BG$50:$BG$101,"="&amp;新怪物属性!$CQ$2,装备数值!$BH$50:$BH$101,"&lt;="&amp;新怪物属性!$CQ6)+SUMIFS(装备数值!BL$50:BL$101,装备数值!$BG$50:$BG$101,"="&amp;新怪物属性!$CR$2,装备数值!$BH$50:$BH$101,"&lt;="&amp;新怪物属性!$CR6)</f>
        <v>0</v>
      </c>
      <c r="CT6" s="14">
        <f>SUMIFS(装备数值!BM$50:BM$101,装备数值!$BG$50:$BG$101,"="&amp;新怪物属性!$CF$2,装备数值!$BH$50:$BH$101,"&lt;="&amp;新怪物属性!$CF6)+SUMIFS(装备数值!BM$50:BM$101,装备数值!$BG$50:$BG$101,"="&amp;新怪物属性!$CG$2,装备数值!$BH$50:$BH$101,"&lt;="&amp;新怪物属性!$CG6)+SUMIFS(装备数值!BM$50:BM$101,装备数值!$BG$50:$BG$101,"="&amp;新怪物属性!$CH$2,装备数值!$BH$50:$BH$101,"&lt;="&amp;新怪物属性!$CH6)+SUMIFS(装备数值!BM$50:BM$101,装备数值!$BG$50:$BG$101,"="&amp;新怪物属性!$CI$2,装备数值!$BH$50:$BH$101,"&lt;="&amp;新怪物属性!$CI6)+SUMIFS(装备数值!BM$50:BM$101,装备数值!$BG$50:$BG$101,"="&amp;新怪物属性!$CJ$2,装备数值!$BH$50:$BH$101,"&lt;="&amp;新怪物属性!$CJ6)+SUMIFS(装备数值!BM$50:BM$101,装备数值!$BG$50:$BG$101,"="&amp;新怪物属性!$CK$2,装备数值!$BH$50:$BH$101,"&lt;="&amp;新怪物属性!$CK6)+SUMIFS(装备数值!BM$50:BM$101,装备数值!$BG$50:$BG$101,"="&amp;新怪物属性!$CL$2,装备数值!$BH$50:$BH$101,"&lt;="&amp;新怪物属性!$CL6)+SUMIFS(装备数值!BM$50:BM$101,装备数值!$BG$50:$BG$101,"="&amp;新怪物属性!$CM$2,装备数值!$BH$50:$BH$101,"&lt;="&amp;新怪物属性!$CM6)+SUMIFS(装备数值!BM$50:BM$101,装备数值!$BG$50:$BG$101,"="&amp;新怪物属性!$CN$2,装备数值!$BH$50:$BH$101,"&lt;="&amp;新怪物属性!$CN6)+SUMIFS(装备数值!BM$50:BM$101,装备数值!$BG$50:$BG$101,"="&amp;新怪物属性!$CO$2,装备数值!$BH$50:$BH$101,"&lt;="&amp;新怪物属性!$CO6)+SUMIFS(装备数值!BM$50:BM$101,装备数值!$BG$50:$BG$101,"="&amp;新怪物属性!$CP$2,装备数值!$BH$50:$BH$101,"&lt;="&amp;新怪物属性!$CP6)+SUMIFS(装备数值!BM$50:BM$101,装备数值!$BG$50:$BG$101,"="&amp;新怪物属性!$CQ$2,装备数值!$BH$50:$BH$101,"&lt;="&amp;新怪物属性!$CQ6)+SUMIFS(装备数值!BM$50:BM$101,装备数值!$BG$50:$BG$101,"="&amp;新怪物属性!$CR$2,装备数值!$BH$50:$BH$101,"&lt;="&amp;新怪物属性!$CR6)</f>
        <v>0</v>
      </c>
      <c r="CU6" s="14">
        <f>SUMIFS(装备数值!BN$50:BN$101,装备数值!$BG$50:$BG$101,"="&amp;新怪物属性!$CF$2,装备数值!$BH$50:$BH$101,"&lt;="&amp;新怪物属性!$CF6)+SUMIFS(装备数值!BN$50:BN$101,装备数值!$BG$50:$BG$101,"="&amp;新怪物属性!$CG$2,装备数值!$BH$50:$BH$101,"&lt;="&amp;新怪物属性!$CG6)+SUMIFS(装备数值!BN$50:BN$101,装备数值!$BG$50:$BG$101,"="&amp;新怪物属性!$CH$2,装备数值!$BH$50:$BH$101,"&lt;="&amp;新怪物属性!$CH6)+SUMIFS(装备数值!BN$50:BN$101,装备数值!$BG$50:$BG$101,"="&amp;新怪物属性!$CI$2,装备数值!$BH$50:$BH$101,"&lt;="&amp;新怪物属性!$CI6)+SUMIFS(装备数值!BN$50:BN$101,装备数值!$BG$50:$BG$101,"="&amp;新怪物属性!$CJ$2,装备数值!$BH$50:$BH$101,"&lt;="&amp;新怪物属性!$CJ6)+SUMIFS(装备数值!BN$50:BN$101,装备数值!$BG$50:$BG$101,"="&amp;新怪物属性!$CK$2,装备数值!$BH$50:$BH$101,"&lt;="&amp;新怪物属性!$CK6)+SUMIFS(装备数值!BN$50:BN$101,装备数值!$BG$50:$BG$101,"="&amp;新怪物属性!$CL$2,装备数值!$BH$50:$BH$101,"&lt;="&amp;新怪物属性!$CL6)+SUMIFS(装备数值!BN$50:BN$101,装备数值!$BG$50:$BG$101,"="&amp;新怪物属性!$CM$2,装备数值!$BH$50:$BH$101,"&lt;="&amp;新怪物属性!$CM6)+SUMIFS(装备数值!BN$50:BN$101,装备数值!$BG$50:$BG$101,"="&amp;新怪物属性!$CN$2,装备数值!$BH$50:$BH$101,"&lt;="&amp;新怪物属性!$CN6)+SUMIFS(装备数值!BN$50:BN$101,装备数值!$BG$50:$BG$101,"="&amp;新怪物属性!$CO$2,装备数值!$BH$50:$BH$101,"&lt;="&amp;新怪物属性!$CO6)+SUMIFS(装备数值!BN$50:BN$101,装备数值!$BG$50:$BG$101,"="&amp;新怪物属性!$CP$2,装备数值!$BH$50:$BH$101,"&lt;="&amp;新怪物属性!$CP6)+SUMIFS(装备数值!BN$50:BN$101,装备数值!$BG$50:$BG$101,"="&amp;新怪物属性!$CQ$2,装备数值!$BH$50:$BH$101,"&lt;="&amp;新怪物属性!$CQ6)+SUMIFS(装备数值!BN$50:BN$101,装备数值!$BG$50:$BG$101,"="&amp;新怪物属性!$CR$2,装备数值!$BH$50:$BH$101,"&lt;="&amp;新怪物属性!$CR6)</f>
        <v>0</v>
      </c>
      <c r="CV6" s="14">
        <f>SUMIFS(装备数值!BO$50:BO$101,装备数值!$BG$50:$BG$101,"="&amp;新怪物属性!$CF$2,装备数值!$BH$50:$BH$101,"&lt;="&amp;新怪物属性!$CF6)+SUMIFS(装备数值!BO$50:BO$101,装备数值!$BG$50:$BG$101,"="&amp;新怪物属性!$CG$2,装备数值!$BH$50:$BH$101,"&lt;="&amp;新怪物属性!$CG6)+SUMIFS(装备数值!BO$50:BO$101,装备数值!$BG$50:$BG$101,"="&amp;新怪物属性!$CH$2,装备数值!$BH$50:$BH$101,"&lt;="&amp;新怪物属性!$CH6)+SUMIFS(装备数值!BO$50:BO$101,装备数值!$BG$50:$BG$101,"="&amp;新怪物属性!$CI$2,装备数值!$BH$50:$BH$101,"&lt;="&amp;新怪物属性!$CI6)+SUMIFS(装备数值!BO$50:BO$101,装备数值!$BG$50:$BG$101,"="&amp;新怪物属性!$CJ$2,装备数值!$BH$50:$BH$101,"&lt;="&amp;新怪物属性!$CJ6)+SUMIFS(装备数值!BO$50:BO$101,装备数值!$BG$50:$BG$101,"="&amp;新怪物属性!$CK$2,装备数值!$BH$50:$BH$101,"&lt;="&amp;新怪物属性!$CK6)+SUMIFS(装备数值!BO$50:BO$101,装备数值!$BG$50:$BG$101,"="&amp;新怪物属性!$CL$2,装备数值!$BH$50:$BH$101,"&lt;="&amp;新怪物属性!$CL6)+SUMIFS(装备数值!BO$50:BO$101,装备数值!$BG$50:$BG$101,"="&amp;新怪物属性!$CM$2,装备数值!$BH$50:$BH$101,"&lt;="&amp;新怪物属性!$CM6)+SUMIFS(装备数值!BO$50:BO$101,装备数值!$BG$50:$BG$101,"="&amp;新怪物属性!$CN$2,装备数值!$BH$50:$BH$101,"&lt;="&amp;新怪物属性!$CN6)+SUMIFS(装备数值!BO$50:BO$101,装备数值!$BG$50:$BG$101,"="&amp;新怪物属性!$CO$2,装备数值!$BH$50:$BH$101,"&lt;="&amp;新怪物属性!$CO6)+SUMIFS(装备数值!BO$50:BO$101,装备数值!$BG$50:$BG$101,"="&amp;新怪物属性!$CP$2,装备数值!$BH$50:$BH$101,"&lt;="&amp;新怪物属性!$CP6)+SUMIFS(装备数值!BO$50:BO$101,装备数值!$BG$50:$BG$101,"="&amp;新怪物属性!$CQ$2,装备数值!$BH$50:$BH$101,"&lt;="&amp;新怪物属性!$CQ6)+SUMIFS(装备数值!BO$50:BO$101,装备数值!$BG$50:$BG$101,"="&amp;新怪物属性!$CR$2,装备数值!$BH$50:$BH$101,"&lt;="&amp;新怪物属性!$CR6)</f>
        <v>0</v>
      </c>
      <c r="CW6" s="14">
        <f>SUMIFS(装备数值!BP$50:BP$101,装备数值!$BG$50:$BG$101,"="&amp;新怪物属性!$CF$2,装备数值!$BH$50:$BH$101,"&lt;="&amp;新怪物属性!$CF6)+SUMIFS(装备数值!BP$50:BP$101,装备数值!$BG$50:$BG$101,"="&amp;新怪物属性!$CG$2,装备数值!$BH$50:$BH$101,"&lt;="&amp;新怪物属性!$CG6)+SUMIFS(装备数值!BP$50:BP$101,装备数值!$BG$50:$BG$101,"="&amp;新怪物属性!$CH$2,装备数值!$BH$50:$BH$101,"&lt;="&amp;新怪物属性!$CH6)+SUMIFS(装备数值!BP$50:BP$101,装备数值!$BG$50:$BG$101,"="&amp;新怪物属性!$CI$2,装备数值!$BH$50:$BH$101,"&lt;="&amp;新怪物属性!$CI6)+SUMIFS(装备数值!BP$50:BP$101,装备数值!$BG$50:$BG$101,"="&amp;新怪物属性!$CJ$2,装备数值!$BH$50:$BH$101,"&lt;="&amp;新怪物属性!$CJ6)+SUMIFS(装备数值!BP$50:BP$101,装备数值!$BG$50:$BG$101,"="&amp;新怪物属性!$CK$2,装备数值!$BH$50:$BH$101,"&lt;="&amp;新怪物属性!$CK6)+SUMIFS(装备数值!BP$50:BP$101,装备数值!$BG$50:$BG$101,"="&amp;新怪物属性!$CL$2,装备数值!$BH$50:$BH$101,"&lt;="&amp;新怪物属性!$CL6)+SUMIFS(装备数值!BP$50:BP$101,装备数值!$BG$50:$BG$101,"="&amp;新怪物属性!$CM$2,装备数值!$BH$50:$BH$101,"&lt;="&amp;新怪物属性!$CM6)+SUMIFS(装备数值!BP$50:BP$101,装备数值!$BG$50:$BG$101,"="&amp;新怪物属性!$CN$2,装备数值!$BH$50:$BH$101,"&lt;="&amp;新怪物属性!$CN6)+SUMIFS(装备数值!BP$50:BP$101,装备数值!$BG$50:$BG$101,"="&amp;新怪物属性!$CO$2,装备数值!$BH$50:$BH$101,"&lt;="&amp;新怪物属性!$CO6)+SUMIFS(装备数值!BP$50:BP$101,装备数值!$BG$50:$BG$101,"="&amp;新怪物属性!$CP$2,装备数值!$BH$50:$BH$101,"&lt;="&amp;新怪物属性!$CP6)+SUMIFS(装备数值!BP$50:BP$101,装备数值!$BG$50:$BG$101,"="&amp;新怪物属性!$CQ$2,装备数值!$BH$50:$BH$101,"&lt;="&amp;新怪物属性!$CQ6)+SUMIFS(装备数值!BP$50:BP$101,装备数值!$BG$50:$BG$101,"="&amp;新怪物属性!$CR$2,装备数值!$BH$50:$BH$101,"&lt;="&amp;新怪物属性!$CR6)</f>
        <v>0</v>
      </c>
      <c r="CX6" s="14">
        <f>SUMIFS(装备数值!BQ$50:BQ$101,装备数值!$BG$50:$BG$101,"="&amp;新怪物属性!$CF$2,装备数值!$BH$50:$BH$101,"&lt;="&amp;新怪物属性!$CF6)+SUMIFS(装备数值!BQ$50:BQ$101,装备数值!$BG$50:$BG$101,"="&amp;新怪物属性!$CG$2,装备数值!$BH$50:$BH$101,"&lt;="&amp;新怪物属性!$CG6)+SUMIFS(装备数值!BQ$50:BQ$101,装备数值!$BG$50:$BG$101,"="&amp;新怪物属性!$CH$2,装备数值!$BH$50:$BH$101,"&lt;="&amp;新怪物属性!$CH6)+SUMIFS(装备数值!BQ$50:BQ$101,装备数值!$BG$50:$BG$101,"="&amp;新怪物属性!$CI$2,装备数值!$BH$50:$BH$101,"&lt;="&amp;新怪物属性!$CI6)+SUMIFS(装备数值!BQ$50:BQ$101,装备数值!$BG$50:$BG$101,"="&amp;新怪物属性!$CJ$2,装备数值!$BH$50:$BH$101,"&lt;="&amp;新怪物属性!$CJ6)+SUMIFS(装备数值!BQ$50:BQ$101,装备数值!$BG$50:$BG$101,"="&amp;新怪物属性!$CK$2,装备数值!$BH$50:$BH$101,"&lt;="&amp;新怪物属性!$CK6)+SUMIFS(装备数值!BQ$50:BQ$101,装备数值!$BG$50:$BG$101,"="&amp;新怪物属性!$CL$2,装备数值!$BH$50:$BH$101,"&lt;="&amp;新怪物属性!$CL6)+SUMIFS(装备数值!BQ$50:BQ$101,装备数值!$BG$50:$BG$101,"="&amp;新怪物属性!$CM$2,装备数值!$BH$50:$BH$101,"&lt;="&amp;新怪物属性!$CM6)+SUMIFS(装备数值!BQ$50:BQ$101,装备数值!$BG$50:$BG$101,"="&amp;新怪物属性!$CN$2,装备数值!$BH$50:$BH$101,"&lt;="&amp;新怪物属性!$CN6)+SUMIFS(装备数值!BQ$50:BQ$101,装备数值!$BG$50:$BG$101,"="&amp;新怪物属性!$CO$2,装备数值!$BH$50:$BH$101,"&lt;="&amp;新怪物属性!$CO6)+SUMIFS(装备数值!BQ$50:BQ$101,装备数值!$BG$50:$BG$101,"="&amp;新怪物属性!$CP$2,装备数值!$BH$50:$BH$101,"&lt;="&amp;新怪物属性!$CP6)+SUMIFS(装备数值!BQ$50:BQ$101,装备数值!$BG$50:$BG$101,"="&amp;新怪物属性!$CQ$2,装备数值!$BH$50:$BH$101,"&lt;="&amp;新怪物属性!$CQ6)+SUMIFS(装备数值!BQ$50:BQ$101,装备数值!$BG$50:$BG$101,"="&amp;新怪物属性!$CR$2,装备数值!$BH$50:$BH$101,"&lt;="&amp;新怪物属性!$CR6)</f>
        <v>0</v>
      </c>
      <c r="CY6" s="14">
        <f>SUMIFS(装备数值!BR$50:BR$101,装备数值!$BG$50:$BG$101,"="&amp;新怪物属性!$CF$2,装备数值!$BH$50:$BH$101,"&lt;="&amp;新怪物属性!$CF6)+SUMIFS(装备数值!BR$50:BR$101,装备数值!$BG$50:$BG$101,"="&amp;新怪物属性!$CG$2,装备数值!$BH$50:$BH$101,"&lt;="&amp;新怪物属性!$CG6)+SUMIFS(装备数值!BR$50:BR$101,装备数值!$BG$50:$BG$101,"="&amp;新怪物属性!$CH$2,装备数值!$BH$50:$BH$101,"&lt;="&amp;新怪物属性!$CH6)+SUMIFS(装备数值!BR$50:BR$101,装备数值!$BG$50:$BG$101,"="&amp;新怪物属性!$CI$2,装备数值!$BH$50:$BH$101,"&lt;="&amp;新怪物属性!$CI6)+SUMIFS(装备数值!BR$50:BR$101,装备数值!$BG$50:$BG$101,"="&amp;新怪物属性!$CJ$2,装备数值!$BH$50:$BH$101,"&lt;="&amp;新怪物属性!$CJ6)+SUMIFS(装备数值!BR$50:BR$101,装备数值!$BG$50:$BG$101,"="&amp;新怪物属性!$CK$2,装备数值!$BH$50:$BH$101,"&lt;="&amp;新怪物属性!$CK6)+SUMIFS(装备数值!BR$50:BR$101,装备数值!$BG$50:$BG$101,"="&amp;新怪物属性!$CL$2,装备数值!$BH$50:$BH$101,"&lt;="&amp;新怪物属性!$CL6)+SUMIFS(装备数值!BR$50:BR$101,装备数值!$BG$50:$BG$101,"="&amp;新怪物属性!$CM$2,装备数值!$BH$50:$BH$101,"&lt;="&amp;新怪物属性!$CM6)+SUMIFS(装备数值!BR$50:BR$101,装备数值!$BG$50:$BG$101,"="&amp;新怪物属性!$CN$2,装备数值!$BH$50:$BH$101,"&lt;="&amp;新怪物属性!$CN6)+SUMIFS(装备数值!BR$50:BR$101,装备数值!$BG$50:$BG$101,"="&amp;新怪物属性!$CO$2,装备数值!$BH$50:$BH$101,"&lt;="&amp;新怪物属性!$CO6)+SUMIFS(装备数值!BR$50:BR$101,装备数值!$BG$50:$BG$101,"="&amp;新怪物属性!$CP$2,装备数值!$BH$50:$BH$101,"&lt;="&amp;新怪物属性!$CP6)+SUMIFS(装备数值!BR$50:BR$101,装备数值!$BG$50:$BG$101,"="&amp;新怪物属性!$CQ$2,装备数值!$BH$50:$BH$101,"&lt;="&amp;新怪物属性!$CQ6)+SUMIFS(装备数值!BR$50:BR$101,装备数值!$BG$50:$BG$101,"="&amp;新怪物属性!$CR$2,装备数值!$BH$50:$BH$101,"&lt;="&amp;新怪物属性!$CR6)</f>
        <v>0</v>
      </c>
      <c r="CZ6" s="14">
        <f>SUMIFS(装备数值!BS$50:BS$101,装备数值!$BG$50:$BG$101,"="&amp;新怪物属性!$CF$2,装备数值!$BH$50:$BH$101,"&lt;="&amp;新怪物属性!$CF6)+SUMIFS(装备数值!BS$50:BS$101,装备数值!$BG$50:$BG$101,"="&amp;新怪物属性!$CG$2,装备数值!$BH$50:$BH$101,"&lt;="&amp;新怪物属性!$CG6)+SUMIFS(装备数值!BS$50:BS$101,装备数值!$BG$50:$BG$101,"="&amp;新怪物属性!$CH$2,装备数值!$BH$50:$BH$101,"&lt;="&amp;新怪物属性!$CH6)+SUMIFS(装备数值!BS$50:BS$101,装备数值!$BG$50:$BG$101,"="&amp;新怪物属性!$CI$2,装备数值!$BH$50:$BH$101,"&lt;="&amp;新怪物属性!$CI6)+SUMIFS(装备数值!BS$50:BS$101,装备数值!$BG$50:$BG$101,"="&amp;新怪物属性!$CJ$2,装备数值!$BH$50:$BH$101,"&lt;="&amp;新怪物属性!$CJ6)+SUMIFS(装备数值!BS$50:BS$101,装备数值!$BG$50:$BG$101,"="&amp;新怪物属性!$CK$2,装备数值!$BH$50:$BH$101,"&lt;="&amp;新怪物属性!$CK6)+SUMIFS(装备数值!BS$50:BS$101,装备数值!$BG$50:$BG$101,"="&amp;新怪物属性!$CL$2,装备数值!$BH$50:$BH$101,"&lt;="&amp;新怪物属性!$CL6)+SUMIFS(装备数值!BS$50:BS$101,装备数值!$BG$50:$BG$101,"="&amp;新怪物属性!$CM$2,装备数值!$BH$50:$BH$101,"&lt;="&amp;新怪物属性!$CM6)+SUMIFS(装备数值!BS$50:BS$101,装备数值!$BG$50:$BG$101,"="&amp;新怪物属性!$CN$2,装备数值!$BH$50:$BH$101,"&lt;="&amp;新怪物属性!$CN6)+SUMIFS(装备数值!BS$50:BS$101,装备数值!$BG$50:$BG$101,"="&amp;新怪物属性!$CO$2,装备数值!$BH$50:$BH$101,"&lt;="&amp;新怪物属性!$CO6)+SUMIFS(装备数值!BS$50:BS$101,装备数值!$BG$50:$BG$101,"="&amp;新怪物属性!$CP$2,装备数值!$BH$50:$BH$101,"&lt;="&amp;新怪物属性!$CP6)+SUMIFS(装备数值!BS$50:BS$101,装备数值!$BG$50:$BG$101,"="&amp;新怪物属性!$CQ$2,装备数值!$BH$50:$BH$101,"&lt;="&amp;新怪物属性!$CQ6)+SUMIFS(装备数值!BS$50:BS$101,装备数值!$BG$50:$BG$101,"="&amp;新怪物属性!$CR$2,装备数值!$BH$50:$BH$101,"&lt;="&amp;新怪物属性!$CR6)</f>
        <v>0</v>
      </c>
      <c r="DA6" s="14">
        <f>SUMIFS(装备数值!BT$50:BT$101,装备数值!$BG$50:$BG$101,"="&amp;新怪物属性!$CF$2,装备数值!$BH$50:$BH$101,"&lt;="&amp;新怪物属性!$CF6)+SUMIFS(装备数值!BT$50:BT$101,装备数值!$BG$50:$BG$101,"="&amp;新怪物属性!$CG$2,装备数值!$BH$50:$BH$101,"&lt;="&amp;新怪物属性!$CG6)+SUMIFS(装备数值!BT$50:BT$101,装备数值!$BG$50:$BG$101,"="&amp;新怪物属性!$CH$2,装备数值!$BH$50:$BH$101,"&lt;="&amp;新怪物属性!$CH6)+SUMIFS(装备数值!BT$50:BT$101,装备数值!$BG$50:$BG$101,"="&amp;新怪物属性!$CI$2,装备数值!$BH$50:$BH$101,"&lt;="&amp;新怪物属性!$CI6)+SUMIFS(装备数值!BT$50:BT$101,装备数值!$BG$50:$BG$101,"="&amp;新怪物属性!$CJ$2,装备数值!$BH$50:$BH$101,"&lt;="&amp;新怪物属性!$CJ6)+SUMIFS(装备数值!BT$50:BT$101,装备数值!$BG$50:$BG$101,"="&amp;新怪物属性!$CK$2,装备数值!$BH$50:$BH$101,"&lt;="&amp;新怪物属性!$CK6)+SUMIFS(装备数值!BT$50:BT$101,装备数值!$BG$50:$BG$101,"="&amp;新怪物属性!$CL$2,装备数值!$BH$50:$BH$101,"&lt;="&amp;新怪物属性!$CL6)+SUMIFS(装备数值!BT$50:BT$101,装备数值!$BG$50:$BG$101,"="&amp;新怪物属性!$CM$2,装备数值!$BH$50:$BH$101,"&lt;="&amp;新怪物属性!$CM6)+SUMIFS(装备数值!BT$50:BT$101,装备数值!$BG$50:$BG$101,"="&amp;新怪物属性!$CN$2,装备数值!$BH$50:$BH$101,"&lt;="&amp;新怪物属性!$CN6)+SUMIFS(装备数值!BT$50:BT$101,装备数值!$BG$50:$BG$101,"="&amp;新怪物属性!$CO$2,装备数值!$BH$50:$BH$101,"&lt;="&amp;新怪物属性!$CO6)+SUMIFS(装备数值!BT$50:BT$101,装备数值!$BG$50:$BG$101,"="&amp;新怪物属性!$CP$2,装备数值!$BH$50:$BH$101,"&lt;="&amp;新怪物属性!$CP6)+SUMIFS(装备数值!BT$50:BT$101,装备数值!$BG$50:$BG$101,"="&amp;新怪物属性!$CQ$2,装备数值!$BH$50:$BH$101,"&lt;="&amp;新怪物属性!$CQ6)+SUMIFS(装备数值!BT$50:BT$101,装备数值!$BG$50:$BG$101,"="&amp;新怪物属性!$CR$2,装备数值!$BH$50:$BH$101,"&lt;="&amp;新怪物属性!$CR6)</f>
        <v>0</v>
      </c>
      <c r="DB6" s="14">
        <f>SUMIFS(装备数值!BU$50:BU$101,装备数值!$BG$50:$BG$101,"="&amp;新怪物属性!$CF$2,装备数值!$BH$50:$BH$101,"&lt;="&amp;新怪物属性!$CF6)+SUMIFS(装备数值!BU$50:BU$101,装备数值!$BG$50:$BG$101,"="&amp;新怪物属性!$CG$2,装备数值!$BH$50:$BH$101,"&lt;="&amp;新怪物属性!$CG6)+SUMIFS(装备数值!BU$50:BU$101,装备数值!$BG$50:$BG$101,"="&amp;新怪物属性!$CH$2,装备数值!$BH$50:$BH$101,"&lt;="&amp;新怪物属性!$CH6)+SUMIFS(装备数值!BU$50:BU$101,装备数值!$BG$50:$BG$101,"="&amp;新怪物属性!$CI$2,装备数值!$BH$50:$BH$101,"&lt;="&amp;新怪物属性!$CI6)+SUMIFS(装备数值!BU$50:BU$101,装备数值!$BG$50:$BG$101,"="&amp;新怪物属性!$CJ$2,装备数值!$BH$50:$BH$101,"&lt;="&amp;新怪物属性!$CJ6)+SUMIFS(装备数值!BU$50:BU$101,装备数值!$BG$50:$BG$101,"="&amp;新怪物属性!$CK$2,装备数值!$BH$50:$BH$101,"&lt;="&amp;新怪物属性!$CK6)+SUMIFS(装备数值!BU$50:BU$101,装备数值!$BG$50:$BG$101,"="&amp;新怪物属性!$CL$2,装备数值!$BH$50:$BH$101,"&lt;="&amp;新怪物属性!$CL6)+SUMIFS(装备数值!BU$50:BU$101,装备数值!$BG$50:$BG$101,"="&amp;新怪物属性!$CM$2,装备数值!$BH$50:$BH$101,"&lt;="&amp;新怪物属性!$CM6)+SUMIFS(装备数值!BU$50:BU$101,装备数值!$BG$50:$BG$101,"="&amp;新怪物属性!$CN$2,装备数值!$BH$50:$BH$101,"&lt;="&amp;新怪物属性!$CN6)+SUMIFS(装备数值!BU$50:BU$101,装备数值!$BG$50:$BG$101,"="&amp;新怪物属性!$CO$2,装备数值!$BH$50:$BH$101,"&lt;="&amp;新怪物属性!$CO6)+SUMIFS(装备数值!BU$50:BU$101,装备数值!$BG$50:$BG$101,"="&amp;新怪物属性!$CP$2,装备数值!$BH$50:$BH$101,"&lt;="&amp;新怪物属性!$CP6)+SUMIFS(装备数值!BU$50:BU$101,装备数值!$BG$50:$BG$101,"="&amp;新怪物属性!$CQ$2,装备数值!$BH$50:$BH$101,"&lt;="&amp;新怪物属性!$CQ6)+SUMIFS(装备数值!BU$50:BU$101,装备数值!$BG$50:$BG$101,"="&amp;新怪物属性!$CR$2,装备数值!$BH$50:$BH$101,"&lt;="&amp;新怪物属性!$CR6)</f>
        <v>0</v>
      </c>
      <c r="DC6" s="14">
        <f>SUMIFS(装备数值!BV$50:BV$101,装备数值!$BG$50:$BG$101,"="&amp;新怪物属性!$CF$2,装备数值!$BH$50:$BH$101,"&lt;="&amp;新怪物属性!$CF6)+SUMIFS(装备数值!BV$50:BV$101,装备数值!$BG$50:$BG$101,"="&amp;新怪物属性!$CG$2,装备数值!$BH$50:$BH$101,"&lt;="&amp;新怪物属性!$CG6)+SUMIFS(装备数值!BV$50:BV$101,装备数值!$BG$50:$BG$101,"="&amp;新怪物属性!$CH$2,装备数值!$BH$50:$BH$101,"&lt;="&amp;新怪物属性!$CH6)+SUMIFS(装备数值!BV$50:BV$101,装备数值!$BG$50:$BG$101,"="&amp;新怪物属性!$CI$2,装备数值!$BH$50:$BH$101,"&lt;="&amp;新怪物属性!$CI6)+SUMIFS(装备数值!BV$50:BV$101,装备数值!$BG$50:$BG$101,"="&amp;新怪物属性!$CJ$2,装备数值!$BH$50:$BH$101,"&lt;="&amp;新怪物属性!$CJ6)+SUMIFS(装备数值!BV$50:BV$101,装备数值!$BG$50:$BG$101,"="&amp;新怪物属性!$CK$2,装备数值!$BH$50:$BH$101,"&lt;="&amp;新怪物属性!$CK6)+SUMIFS(装备数值!BV$50:BV$101,装备数值!$BG$50:$BG$101,"="&amp;新怪物属性!$CL$2,装备数值!$BH$50:$BH$101,"&lt;="&amp;新怪物属性!$CL6)+SUMIFS(装备数值!BV$50:BV$101,装备数值!$BG$50:$BG$101,"="&amp;新怪物属性!$CM$2,装备数值!$BH$50:$BH$101,"&lt;="&amp;新怪物属性!$CM6)+SUMIFS(装备数值!BV$50:BV$101,装备数值!$BG$50:$BG$101,"="&amp;新怪物属性!$CN$2,装备数值!$BH$50:$BH$101,"&lt;="&amp;新怪物属性!$CN6)+SUMIFS(装备数值!BV$50:BV$101,装备数值!$BG$50:$BG$101,"="&amp;新怪物属性!$CO$2,装备数值!$BH$50:$BH$101,"&lt;="&amp;新怪物属性!$CO6)+SUMIFS(装备数值!BV$50:BV$101,装备数值!$BG$50:$BG$101,"="&amp;新怪物属性!$CP$2,装备数值!$BH$50:$BH$101,"&lt;="&amp;新怪物属性!$CP6)+SUMIFS(装备数值!BV$50:BV$101,装备数值!$BG$50:$BG$101,"="&amp;新怪物属性!$CQ$2,装备数值!$BH$50:$BH$101,"&lt;="&amp;新怪物属性!$CQ6)+SUMIFS(装备数值!BV$50:BV$101,装备数值!$BG$50:$BG$101,"="&amp;新怪物属性!$CR$2,装备数值!$BH$50:$BH$101,"&lt;="&amp;新怪物属性!$CR6)</f>
        <v>0</v>
      </c>
      <c r="DD6" s="14">
        <f>SUMIFS(装备数值!BW$50:BW$101,装备数值!$BG$50:$BG$101,"="&amp;新怪物属性!$CF$2,装备数值!$BH$50:$BH$101,"&lt;="&amp;新怪物属性!$CF6)+SUMIFS(装备数值!BW$50:BW$101,装备数值!$BG$50:$BG$101,"="&amp;新怪物属性!$CG$2,装备数值!$BH$50:$BH$101,"&lt;="&amp;新怪物属性!$CG6)+SUMIFS(装备数值!BW$50:BW$101,装备数值!$BG$50:$BG$101,"="&amp;新怪物属性!$CH$2,装备数值!$BH$50:$BH$101,"&lt;="&amp;新怪物属性!$CH6)+SUMIFS(装备数值!BW$50:BW$101,装备数值!$BG$50:$BG$101,"="&amp;新怪物属性!$CI$2,装备数值!$BH$50:$BH$101,"&lt;="&amp;新怪物属性!$CI6)+SUMIFS(装备数值!BW$50:BW$101,装备数值!$BG$50:$BG$101,"="&amp;新怪物属性!$CJ$2,装备数值!$BH$50:$BH$101,"&lt;="&amp;新怪物属性!$CJ6)+SUMIFS(装备数值!BW$50:BW$101,装备数值!$BG$50:$BG$101,"="&amp;新怪物属性!$CK$2,装备数值!$BH$50:$BH$101,"&lt;="&amp;新怪物属性!$CK6)+SUMIFS(装备数值!BW$50:BW$101,装备数值!$BG$50:$BG$101,"="&amp;新怪物属性!$CL$2,装备数值!$BH$50:$BH$101,"&lt;="&amp;新怪物属性!$CL6)+SUMIFS(装备数值!BW$50:BW$101,装备数值!$BG$50:$BG$101,"="&amp;新怪物属性!$CM$2,装备数值!$BH$50:$BH$101,"&lt;="&amp;新怪物属性!$CM6)+SUMIFS(装备数值!BW$50:BW$101,装备数值!$BG$50:$BG$101,"="&amp;新怪物属性!$CN$2,装备数值!$BH$50:$BH$101,"&lt;="&amp;新怪物属性!$CN6)+SUMIFS(装备数值!BW$50:BW$101,装备数值!$BG$50:$BG$101,"="&amp;新怪物属性!$CO$2,装备数值!$BH$50:$BH$101,"&lt;="&amp;新怪物属性!$CO6)+SUMIFS(装备数值!BW$50:BW$101,装备数值!$BG$50:$BG$101,"="&amp;新怪物属性!$CP$2,装备数值!$BH$50:$BH$101,"&lt;="&amp;新怪物属性!$CP6)+SUMIFS(装备数值!BW$50:BW$101,装备数值!$BG$50:$BG$101,"="&amp;新怪物属性!$CQ$2,装备数值!$BH$50:$BH$101,"&lt;="&amp;新怪物属性!$CQ6)+SUMIFS(装备数值!BW$50:BW$101,装备数值!$BG$50:$BG$101,"="&amp;新怪物属性!$CR$2,装备数值!$BH$50:$BH$101,"&lt;="&amp;新怪物属性!$CR6)</f>
        <v>0</v>
      </c>
      <c r="DE6" s="14">
        <f>SUMIFS(装备数值!BX$50:BX$101,装备数值!$BG$50:$BG$101,"="&amp;新怪物属性!$CF$2,装备数值!$BH$50:$BH$101,"&lt;="&amp;新怪物属性!$CF6)+SUMIFS(装备数值!BX$50:BX$101,装备数值!$BG$50:$BG$101,"="&amp;新怪物属性!$CG$2,装备数值!$BH$50:$BH$101,"&lt;="&amp;新怪物属性!$CG6)+SUMIFS(装备数值!BX$50:BX$101,装备数值!$BG$50:$BG$101,"="&amp;新怪物属性!$CH$2,装备数值!$BH$50:$BH$101,"&lt;="&amp;新怪物属性!$CH6)+SUMIFS(装备数值!BX$50:BX$101,装备数值!$BG$50:$BG$101,"="&amp;新怪物属性!$CI$2,装备数值!$BH$50:$BH$101,"&lt;="&amp;新怪物属性!$CI6)+SUMIFS(装备数值!BX$50:BX$101,装备数值!$BG$50:$BG$101,"="&amp;新怪物属性!$CJ$2,装备数值!$BH$50:$BH$101,"&lt;="&amp;新怪物属性!$CJ6)+SUMIFS(装备数值!BX$50:BX$101,装备数值!$BG$50:$BG$101,"="&amp;新怪物属性!$CK$2,装备数值!$BH$50:$BH$101,"&lt;="&amp;新怪物属性!$CK6)+SUMIFS(装备数值!BX$50:BX$101,装备数值!$BG$50:$BG$101,"="&amp;新怪物属性!$CL$2,装备数值!$BH$50:$BH$101,"&lt;="&amp;新怪物属性!$CL6)+SUMIFS(装备数值!BX$50:BX$101,装备数值!$BG$50:$BG$101,"="&amp;新怪物属性!$CM$2,装备数值!$BH$50:$BH$101,"&lt;="&amp;新怪物属性!$CM6)+SUMIFS(装备数值!BX$50:BX$101,装备数值!$BG$50:$BG$101,"="&amp;新怪物属性!$CN$2,装备数值!$BH$50:$BH$101,"&lt;="&amp;新怪物属性!$CN6)+SUMIFS(装备数值!BX$50:BX$101,装备数值!$BG$50:$BG$101,"="&amp;新怪物属性!$CO$2,装备数值!$BH$50:$BH$101,"&lt;="&amp;新怪物属性!$CO6)+SUMIFS(装备数值!BX$50:BX$101,装备数值!$BG$50:$BG$101,"="&amp;新怪物属性!$CP$2,装备数值!$BH$50:$BH$101,"&lt;="&amp;新怪物属性!$CP6)+SUMIFS(装备数值!BX$50:BX$101,装备数值!$BG$50:$BG$101,"="&amp;新怪物属性!$CQ$2,装备数值!$BH$50:$BH$101,"&lt;="&amp;新怪物属性!$CQ6)+SUMIFS(装备数值!BX$50:BX$101,装备数值!$BG$50:$BG$101,"="&amp;新怪物属性!$CR$2,装备数值!$BH$50:$BH$101,"&lt;="&amp;新怪物属性!$CR6)</f>
        <v>0</v>
      </c>
      <c r="DH6" s="14">
        <f>INDEX(装备数值!$I$13:$M$116,新怪物属性!$P6*8+1,DH$2)*$X6+INDEX(装备数值!$I$13:$M$116,新怪物属性!$Q6*8+2,DH$2)*$Y6+INDEX(装备数值!$I$13:$M$116,新怪物属性!$S6*8+3,DH$2)*$Z6+INDEX(装备数值!$I$13:$M$116,新怪物属性!$R6*8+4,DH$2)*$AA6+INDEX(装备数值!$I$13:$M$116,新怪物属性!$T6*8+5,DH$2)*$AB6+INDEX(装备数值!$I$13:$M$116,新怪物属性!$U6*8+6,DH$2)*$AC6+INDEX(装备数值!$I$13:$M$116,新怪物属性!$V6*8+7,DH$2)*$AD6+INDEX(装备数值!$I$13:$M$116,新怪物属性!$W6*8+8,DH$2)*$AE6</f>
        <v>0</v>
      </c>
      <c r="DI6" s="14">
        <f>INDEX(装备数值!$I$13:$M$116,新怪物属性!$P6*8+1,DI$2)*$X6+INDEX(装备数值!$I$13:$M$116,新怪物属性!$Q6*8+2,DI$2)*$Y6+INDEX(装备数值!$I$13:$M$116,新怪物属性!$S6*8+3,DI$2)*$Z6+INDEX(装备数值!$I$13:$M$116,新怪物属性!$R6*8+4,DI$2)*$AA6+INDEX(装备数值!$I$13:$M$116,新怪物属性!$T6*8+5,DI$2)*$AB6+INDEX(装备数值!$I$13:$M$116,新怪物属性!$U6*8+6,DI$2)*$AC6+INDEX(装备数值!$I$13:$M$116,新怪物属性!$V6*8+7,DI$2)*$AD6+INDEX(装备数值!$I$13:$M$116,新怪物属性!$W6*8+8,DI$2)*$AE6</f>
        <v>0</v>
      </c>
      <c r="DJ6" s="14">
        <f>INDEX(装备数值!$I$13:$M$116,新怪物属性!$P6*8+1,DJ$2)*$X6+INDEX(装备数值!$I$13:$M$116,新怪物属性!$Q6*8+2,DJ$2)*$Y6+INDEX(装备数值!$I$13:$M$116,新怪物属性!$S6*8+3,DJ$2)*$Z6+INDEX(装备数值!$I$13:$M$116,新怪物属性!$R6*8+4,DJ$2)*$AA6+INDEX(装备数值!$I$13:$M$116,新怪物属性!$T6*8+5,DJ$2)*$AB6+INDEX(装备数值!$I$13:$M$116,新怪物属性!$U6*8+6,DJ$2)*$AC6+INDEX(装备数值!$I$13:$M$116,新怪物属性!$V6*8+7,DJ$2)*$AD6+INDEX(装备数值!$I$13:$M$116,新怪物属性!$W6*8+8,DJ$2)*$AE6</f>
        <v>0</v>
      </c>
      <c r="DK6" s="14">
        <f>INDEX(装备数值!$I$13:$M$116,新怪物属性!$P6*8+1,DK$2)*$X6+INDEX(装备数值!$I$13:$M$116,新怪物属性!$Q6*8+2,DK$2)*$Y6+INDEX(装备数值!$I$13:$M$116,新怪物属性!$S6*8+3,DK$2)*$Z6+INDEX(装备数值!$I$13:$M$116,新怪物属性!$R6*8+4,DK$2)*$AA6+INDEX(装备数值!$I$13:$M$116,新怪物属性!$T6*8+5,DK$2)*$AB6+INDEX(装备数值!$I$13:$M$116,新怪物属性!$U6*8+6,DK$2)*$AC6+INDEX(装备数值!$I$13:$M$116,新怪物属性!$V6*8+7,DK$2)*$AD6+INDEX(装备数值!$I$13:$M$116,新怪物属性!$W6*8+8,DK$2)*$AE6</f>
        <v>0</v>
      </c>
      <c r="DL6" s="14">
        <f>INDEX(装备数值!$I$13:$M$116,新怪物属性!$P6*8+1,DL$2)*$X6+INDEX(装备数值!$I$13:$M$116,新怪物属性!$Q6*8+2,DL$2)*$Y6+INDEX(装备数值!$I$13:$M$116,新怪物属性!$S6*8+3,DL$2)*$Z6+INDEX(装备数值!$I$13:$M$116,新怪物属性!$R6*8+4,DL$2)*$AA6+INDEX(装备数值!$I$13:$M$116,新怪物属性!$T6*8+5,DL$2)*$AB6+INDEX(装备数值!$I$13:$M$116,新怪物属性!$U6*8+6,DL$2)*$AC6+INDEX(装备数值!$I$13:$M$116,新怪物属性!$V6*8+7,DL$2)*$AD6+INDEX(装备数值!$I$13:$M$116,新怪物属性!$W6*8+8,DL$2)*$AE6</f>
        <v>0</v>
      </c>
      <c r="DO6" s="14">
        <f>INDEX(装备数值!$X$13:$AH$116,$P6*8+1,DO$2)*$AF6+INDEX(装备数值!$X$13:$AH$116,$Q6*8+2,DO$2)*$AG6+INDEX(装备数值!$X$13:$AH$116,$S6*8+3,DO$2)*$AH6+INDEX(装备数值!$X$13:$AH$116,$R6*8+4,DO$2)*$AI6+INDEX(装备数值!$X$13:$AH$116,$T6*8+5,DO$2)*$AJ6+INDEX(装备数值!$X$13:$AH$116,$U6*8+6,DO$2)*$AK6+INDEX(装备数值!$X$13:$AH$116,$V6*8+7,DO$2)*$AL6+INDEX(装备数值!$X$13:$AH$116,$W6*8+8,DO$2)*$AM6</f>
        <v>0</v>
      </c>
      <c r="DP6" s="14">
        <f>INDEX(装备数值!$X$13:$AH$116,$P6*8+1,DP$2)*$AF6+INDEX(装备数值!$X$13:$AH$116,$Q6*8+2,DP$2)*$AG6+INDEX(装备数值!$X$13:$AH$116,$S6*8+3,DP$2)*$AH6+INDEX(装备数值!$X$13:$AH$116,$R6*8+4,DP$2)*$AI6+INDEX(装备数值!$X$13:$AH$116,$T6*8+5,DP$2)*$AJ6+INDEX(装备数值!$X$13:$AH$116,$U6*8+6,DP$2)*$AK6+INDEX(装备数值!$X$13:$AH$116,$V6*8+7,DP$2)*$AL6+INDEX(装备数值!$X$13:$AH$116,$W6*8+8,DP$2)*$AM6</f>
        <v>0</v>
      </c>
      <c r="DQ6" s="14">
        <f>INDEX(装备数值!$X$13:$AH$116,$P6*8+1,DQ$2)*$AF6+INDEX(装备数值!$X$13:$AH$116,$Q6*8+2,DQ$2)*$AG6+INDEX(装备数值!$X$13:$AH$116,$S6*8+3,DQ$2)*$AH6+INDEX(装备数值!$X$13:$AH$116,$R6*8+4,DQ$2)*$AI6+INDEX(装备数值!$X$13:$AH$116,$T6*8+5,DQ$2)*$AJ6+INDEX(装备数值!$X$13:$AH$116,$U6*8+6,DQ$2)*$AK6+INDEX(装备数值!$X$13:$AH$116,$V6*8+7,DQ$2)*$AL6+INDEX(装备数值!$X$13:$AH$116,$W6*8+8,DQ$2)*$AM6</f>
        <v>0</v>
      </c>
      <c r="DR6" s="14">
        <f>INDEX(装备数值!$X$13:$AH$116,$P6*8+1,DR$2)*$AF6+INDEX(装备数值!$X$13:$AH$116,$Q6*8+2,DR$2)*$AG6+INDEX(装备数值!$X$13:$AH$116,$S6*8+3,DR$2)*$AH6+INDEX(装备数值!$X$13:$AH$116,$R6*8+4,DR$2)*$AI6+INDEX(装备数值!$X$13:$AH$116,$T6*8+5,DR$2)*$AJ6+INDEX(装备数值!$X$13:$AH$116,$U6*8+6,DR$2)*$AK6+INDEX(装备数值!$X$13:$AH$116,$V6*8+7,DR$2)*$AL6+INDEX(装备数值!$X$13:$AH$116,$W6*8+8,DR$2)*$AM6</f>
        <v>0</v>
      </c>
      <c r="DS6" s="14">
        <f>INDEX(装备数值!$X$13:$AH$116,$P6*8+1,DS$2)*$AF6+INDEX(装备数值!$X$13:$AH$116,$Q6*8+2,DS$2)*$AG6+INDEX(装备数值!$X$13:$AH$116,$S6*8+3,DS$2)*$AH6+INDEX(装备数值!$X$13:$AH$116,$R6*8+4,DS$2)*$AI6+INDEX(装备数值!$X$13:$AH$116,$T6*8+5,DS$2)*$AJ6+INDEX(装备数值!$X$13:$AH$116,$U6*8+6,DS$2)*$AK6+INDEX(装备数值!$X$13:$AH$116,$V6*8+7,DS$2)*$AL6+INDEX(装备数值!$X$13:$AH$116,$W6*8+8,DS$2)*$AM6</f>
        <v>0</v>
      </c>
      <c r="DT6" s="14">
        <f>INDEX(装备数值!$X$13:$AH$116,$P6*8+1,DT$2)*$AF6+INDEX(装备数值!$X$13:$AH$116,$Q6*8+2,DT$2)*$AG6+INDEX(装备数值!$X$13:$AH$116,$S6*8+3,DT$2)*$AH6+INDEX(装备数值!$X$13:$AH$116,$R6*8+4,DT$2)*$AI6+INDEX(装备数值!$X$13:$AH$116,$T6*8+5,DT$2)*$AJ6+INDEX(装备数值!$X$13:$AH$116,$U6*8+6,DT$2)*$AK6+INDEX(装备数值!$X$13:$AH$116,$V6*8+7,DT$2)*$AL6+INDEX(装备数值!$X$13:$AH$116,$W6*8+8,DT$2)*$AM6</f>
        <v>0</v>
      </c>
      <c r="DU6" s="14">
        <f>INDEX(装备数值!$X$13:$AH$116,$P6*8+1,DU$2)*$AF6+INDEX(装备数值!$X$13:$AH$116,$Q6*8+2,DU$2)*$AG6+INDEX(装备数值!$X$13:$AH$116,$S6*8+3,DU$2)*$AH6+INDEX(装备数值!$X$13:$AH$116,$R6*8+4,DU$2)*$AI6+INDEX(装备数值!$X$13:$AH$116,$T6*8+5,DU$2)*$AJ6+INDEX(装备数值!$X$13:$AH$116,$U6*8+6,DU$2)*$AK6+INDEX(装备数值!$X$13:$AH$116,$V6*8+7,DU$2)*$AL6+INDEX(装备数值!$X$13:$AH$116,$W6*8+8,DU$2)*$AM6</f>
        <v>0</v>
      </c>
      <c r="DV6" s="14">
        <f>INDEX(装备数值!$X$13:$AH$116,$P6*8+1,DV$2)*$AF6+INDEX(装备数值!$X$13:$AH$116,$Q6*8+2,DV$2)*$AG6+INDEX(装备数值!$X$13:$AH$116,$S6*8+3,DV$2)*$AH6+INDEX(装备数值!$X$13:$AH$116,$R6*8+4,DV$2)*$AI6+INDEX(装备数值!$X$13:$AH$116,$T6*8+5,DV$2)*$AJ6+INDEX(装备数值!$X$13:$AH$116,$U6*8+6,DV$2)*$AK6+INDEX(装备数值!$X$13:$AH$116,$V6*8+7,DV$2)*$AL6+INDEX(装备数值!$X$13:$AH$116,$W6*8+8,DV$2)*$AM6</f>
        <v>0</v>
      </c>
      <c r="DW6" s="14">
        <f>INDEX(装备数值!$X$13:$AH$116,$P6*8+1,DW$2)*$AF6+INDEX(装备数值!$X$13:$AH$116,$Q6*8+2,DW$2)*$AG6+INDEX(装备数值!$X$13:$AH$116,$S6*8+3,DW$2)*$AH6+INDEX(装备数值!$X$13:$AH$116,$R6*8+4,DW$2)*$AI6+INDEX(装备数值!$X$13:$AH$116,$T6*8+5,DW$2)*$AJ6+INDEX(装备数值!$X$13:$AH$116,$U6*8+6,DW$2)*$AK6+INDEX(装备数值!$X$13:$AH$116,$V6*8+7,DW$2)*$AL6+INDEX(装备数值!$X$13:$AH$116,$W6*8+8,DW$2)*$AM6</f>
        <v>0</v>
      </c>
      <c r="DX6" s="14">
        <f>INDEX(装备数值!$X$13:$AH$116,$P6*8+1,DX$2)*$AF6+INDEX(装备数值!$X$13:$AH$116,$Q6*8+2,DX$2)*$AG6+INDEX(装备数值!$X$13:$AH$116,$S6*8+3,DX$2)*$AH6+INDEX(装备数值!$X$13:$AH$116,$R6*8+4,DX$2)*$AI6+INDEX(装备数值!$X$13:$AH$116,$T6*8+5,DX$2)*$AJ6+INDEX(装备数值!$X$13:$AH$116,$U6*8+6,DX$2)*$AK6+INDEX(装备数值!$X$13:$AH$116,$V6*8+7,DX$2)*$AL6+INDEX(装备数值!$X$13:$AH$116,$W6*8+8,DX$2)*$AM6</f>
        <v>0</v>
      </c>
      <c r="DY6" s="14">
        <f>INDEX(装备数值!$X$13:$AH$116,$P6*8+1,DY$2)*$AF6+INDEX(装备数值!$X$13:$AH$116,$Q6*8+2,DY$2)*$AG6+INDEX(装备数值!$X$13:$AH$116,$S6*8+3,DY$2)*$AH6+INDEX(装备数值!$X$13:$AH$116,$R6*8+4,DY$2)*$AI6+INDEX(装备数值!$X$13:$AH$116,$T6*8+5,DY$2)*$AJ6+INDEX(装备数值!$X$13:$AH$116,$U6*8+6,DY$2)*$AK6+INDEX(装备数值!$X$13:$AH$116,$V6*8+7,DY$2)*$AL6+INDEX(装备数值!$X$13:$AH$116,$W6*8+8,DY$2)*$AM6</f>
        <v>0</v>
      </c>
      <c r="EA6" s="14">
        <f>INDEX(装备数值!$AN$17:$AN$117,MATCH(MIN($X6:$AE6),装备数值!$AO$17:$AO$117,1))</f>
        <v>0</v>
      </c>
      <c r="EB6" s="14">
        <f>IF(COUNTIF($P6:$W6,"&gt;"&amp;0)=8,INDEX(装备数值!AR$17:AR$117,$EA6+1),0)</f>
        <v>0</v>
      </c>
      <c r="EC6" s="14">
        <f>IF(COUNTIF($P6:$W6,"&gt;"&amp;0)=8,INDEX(装备数值!AS$17:AS$117,$EA6+1),0)</f>
        <v>0</v>
      </c>
      <c r="ED6" s="14">
        <f>IF(COUNTIF($P6:$W6,"&gt;"&amp;0)=8,INDEX(装备数值!AT$17:AT$117,$EA6+1),0)</f>
        <v>0</v>
      </c>
      <c r="EE6" s="14">
        <f>IF(COUNTIF($P6:$W6,"&gt;"&amp;0)=8,INDEX(装备数值!AU$17:AU$117,$EA6+1),0)</f>
        <v>0</v>
      </c>
      <c r="EF6" s="14">
        <f>IF(COUNTIF($P6:$W6,"&gt;"&amp;0)=8,INDEX(装备数值!AV$17:AV$117,$EA6+1),0)</f>
        <v>0</v>
      </c>
      <c r="EH6" s="14">
        <f>INDEX(装备数值!$AY$17:$AY$77,MATCH(MIN($AF6:$AM6),装备数值!$AZ$17:$AZ$77,1))</f>
        <v>0</v>
      </c>
      <c r="EI6" s="26">
        <f>INDEX(装备数值!BA$17:BA$77,新怪物属性!EH6+1)</f>
        <v>0</v>
      </c>
      <c r="EJ6" s="26">
        <f>INDEX(装备数值!BA$17:BA$77,新怪物属性!EH6+1)</f>
        <v>0</v>
      </c>
      <c r="EL6" s="14">
        <f t="shared" si="2"/>
        <v>0</v>
      </c>
      <c r="EM6" s="14">
        <f>VLOOKUP(EL6,军阶与晶片数值!$W$6:$X$27,2)</f>
        <v>0</v>
      </c>
      <c r="EN6" s="14">
        <f>INDEX(军阶与晶片数值!Y$6:Y$27,$EM6+1)</f>
        <v>0</v>
      </c>
      <c r="EO6" s="14">
        <f>INDEX(军阶与晶片数值!Z$6:Z$27,$EM6+1)</f>
        <v>0</v>
      </c>
      <c r="EP6" s="14">
        <f>INDEX(军阶与晶片数值!AA$6:AA$27,$EM6+1)</f>
        <v>0</v>
      </c>
      <c r="EQ6" s="14">
        <f>INDEX(军阶与晶片数值!AB$6:AB$27,$EM6+1)</f>
        <v>0</v>
      </c>
      <c r="ER6" s="29">
        <f>INDEX(军阶与晶片数值!AC$6:AC$27,$EM6+1)</f>
        <v>0</v>
      </c>
      <c r="ES6" s="29">
        <f>INDEX(军阶与晶片数值!AD$6:AD$27,$EM6+1)</f>
        <v>0</v>
      </c>
      <c r="EU6" s="26">
        <f>INDEX(军阶与晶片数值!I$6:I$16,AN6+1)</f>
        <v>0</v>
      </c>
      <c r="EV6" s="26">
        <f>INDEX(军阶与晶片数值!M$6:M$16,AO6+1)</f>
        <v>0</v>
      </c>
      <c r="EW6" s="26">
        <f>INDEX(军阶与晶片数值!J$6:J$16,AP6+1)</f>
        <v>0</v>
      </c>
      <c r="EX6" s="26">
        <f>INDEX(军阶与晶片数值!K$6:K$16,AQ6+1)</f>
        <v>0</v>
      </c>
      <c r="EY6" s="26">
        <f>INDEX(军阶与晶片数值!L$6:L$16,AR6+1)</f>
        <v>0</v>
      </c>
      <c r="EZ6" s="28">
        <f>INDEX(军阶与晶片数值!N$6:N$16,AS6+1)</f>
        <v>0</v>
      </c>
      <c r="FA6" s="28">
        <f>INDEX(军阶与晶片数值!O$6:O$16,AT6+1)</f>
        <v>0</v>
      </c>
      <c r="FB6" s="28">
        <f>INDEX(军阶与晶片数值!P$6:P$16,AU6+1)</f>
        <v>0</v>
      </c>
      <c r="FC6" s="28">
        <f>INDEX(军阶与晶片数值!Q$6:Q$16,AV6+1)</f>
        <v>0</v>
      </c>
      <c r="FD6" s="26">
        <f>INDEX(军阶与晶片数值!R$6:R$16,AW6+1)</f>
        <v>0</v>
      </c>
      <c r="FE6" s="26">
        <f>INDEX(军阶与晶片数值!S$6:S$16,AX6+1)</f>
        <v>0</v>
      </c>
      <c r="FF6" s="26">
        <f>INDEX(军阶与晶片数值!T$6:T$16,AY6+1)</f>
        <v>0</v>
      </c>
      <c r="FG6" s="26">
        <f>INDEX(军阶与晶片数值!U$6:U$16,AZ6+1)</f>
        <v>0</v>
      </c>
      <c r="FI6" s="26">
        <f>INDEX(军阶与晶片数值!$C$6:$C$36,新怪物属性!$BA6+1)</f>
        <v>0</v>
      </c>
      <c r="FJ6" s="26">
        <f>INDEX(军阶与晶片数值!$C$6:$C$36,新怪物属性!$BA6+1)</f>
        <v>0</v>
      </c>
      <c r="FK6" s="26">
        <f>INDEX(军阶与晶片数值!$C$6:$C$36,新怪物属性!$BA6+1)</f>
        <v>0</v>
      </c>
      <c r="FL6" s="26">
        <f>INDEX(军阶与晶片数值!$C$6:$C$36,新怪物属性!$BA6+1)</f>
        <v>0</v>
      </c>
      <c r="FM6" s="26">
        <f>INDEX(军阶与晶片数值!$C$6:$C$36,新怪物属性!$BA6+1)</f>
        <v>0</v>
      </c>
      <c r="FO6" s="14">
        <f>INDEX(战舰突破!$H$6:$H$18,新怪物属性!$J6+1)+INDEX(战舰突破!$H$23:$H$35,新怪物属性!$K6+1)+INDEX(战舰突破!$H$40:$H$52,新怪物属性!$L6+1)</f>
        <v>0</v>
      </c>
      <c r="FP6" s="14">
        <f>INDEX(战舰突破!$I$6:$I$18,新怪物属性!$J6+1)+INDEX(战舰突破!$I$23:$I$35,新怪物属性!$K6+1)+INDEX(战舰突破!$I$40:$I$52,新怪物属性!$L6+1)</f>
        <v>0</v>
      </c>
      <c r="FQ6" s="14">
        <f>INDEX(战舰突破!$J$6:$J$18,新怪物属性!$J6+1)+INDEX(战舰突破!$J$23:$J$35,新怪物属性!$K6+1)+INDEX(战舰突破!$J$40:$J$52,新怪物属性!$L6+1)</f>
        <v>0</v>
      </c>
      <c r="FR6" s="14">
        <f>INDEX(战舰突破!$K$6:$K$18,新怪物属性!$J6+1)+INDEX(战舰突破!$K$23:$K$35,新怪物属性!$K6+1)+INDEX(战舰突破!$K$40:$K$52,新怪物属性!$L6+1)</f>
        <v>0</v>
      </c>
      <c r="FS6" s="14">
        <f>INDEX(战舰突破!$L$6:$L$18,新怪物属性!$J6+1)+INDEX(战舰突破!$L$23:$L$35,新怪物属性!$K6+1)+INDEX(战舰突破!$L$40:$L$52,新怪物属性!$L6+1)</f>
        <v>0</v>
      </c>
      <c r="FT6" s="18">
        <f>INDEX(战舰突破!$N$6:$N$18,新怪物属性!$J6+1)+INDEX(战舰突破!$N$23:$N$35,新怪物属性!$K6+1)+INDEX(战舰突破!$N$40:$N$52,新怪物属性!$L6+1)</f>
        <v>0</v>
      </c>
      <c r="FU6" s="18">
        <f>INDEX(战舰突破!$O$6:$O$18,新怪物属性!$J6+1)+INDEX(战舰突破!$O$23:$O$35,新怪物属性!$K6+1)+INDEX(战舰突破!$O$40:$O$52,新怪物属性!$L6+1)</f>
        <v>0</v>
      </c>
      <c r="FV6" s="18">
        <f>INDEX(战舰突破!$P$6:$P$18,新怪物属性!$J6+1)+INDEX(战舰突破!$P$23:$P$35,新怪物属性!$K6+1)+INDEX(战舰突破!$P$40:$P$52,新怪物属性!$L6+1)</f>
        <v>0</v>
      </c>
      <c r="FW6" s="18">
        <f>INDEX(战舰突破!$Q$6:$Q$18,新怪物属性!$J6+1)+INDEX(战舰突破!$Q$23:$Q$35,新怪物属性!$K6+1)+INDEX(战舰突破!$Q$40:$Q$52,新怪物属性!$L6+1)</f>
        <v>0</v>
      </c>
      <c r="FX6" s="18">
        <f>INDEX(战舰突破!$R$6:$R$18,新怪物属性!$J6+1)+INDEX(战舰突破!$R$23:$R$35,新怪物属性!$K6+1)+INDEX(战舰突破!$R$40:$R$52,新怪物属性!$L6+1)</f>
        <v>0</v>
      </c>
      <c r="FY6" s="18">
        <f>INDEX(战舰突破!$M$6:$M$18,新怪物属性!$J6+1)+INDEX(战舰突破!$M$23:$M$35,新怪物属性!$K6+1)+INDEX(战舰突破!$M$40:$M$52,新怪物属性!$L6+1)</f>
        <v>0</v>
      </c>
      <c r="FZ6" s="22">
        <f>INDEX(战舰突破!$W$6:$W$18,新怪物属性!$J6+1)+INDEX(战舰突破!$W$23:$W$35,新怪物属性!$K6+1)+INDEX(战舰突破!$W$40:$W$52,新怪物属性!$L6+1)</f>
        <v>0.3</v>
      </c>
      <c r="GC6" s="14">
        <f>INDEX(战舰突破!$S$6:$S$18,新怪物属性!$J6+1)</f>
        <v>0</v>
      </c>
      <c r="GD6" s="14">
        <f>INDEX(战舰突破!$T$6:$T$18,新怪物属性!$J6+1)</f>
        <v>0</v>
      </c>
      <c r="GE6" s="14">
        <f>INDEX(战舰突破!$U$6:$U$18,新怪物属性!$J6+1)</f>
        <v>0</v>
      </c>
      <c r="GF6" s="14">
        <f>INDEX(战舰突破!$V$6:$V$18,新怪物属性!$J6+1)</f>
        <v>0</v>
      </c>
      <c r="GG6" s="14">
        <f>INDEX(战舰突破!$X$6:$X$18,新怪物属性!$J6+1)</f>
        <v>1</v>
      </c>
      <c r="GI6" s="14">
        <f>INDEX(战舰突破!$S$23:$S$35,新怪物属性!$J6+1)</f>
        <v>0</v>
      </c>
      <c r="GJ6" s="14">
        <f>INDEX(战舰突破!$T$23:$T$35,新怪物属性!$J6+1)</f>
        <v>0</v>
      </c>
      <c r="GK6" s="14">
        <f>INDEX(战舰突破!$U$23:$U$35,新怪物属性!$J6+1)</f>
        <v>0</v>
      </c>
      <c r="GL6" s="14">
        <f>INDEX(战舰突破!$V$23:$V$35,新怪物属性!$J6+1)</f>
        <v>0</v>
      </c>
      <c r="GM6" s="14">
        <f>INDEX(战舰突破!$X$23:$X$35,新怪物属性!$J6+1)</f>
        <v>15</v>
      </c>
      <c r="GO6" s="14">
        <f>INDEX(战舰突破!$S$40:$S$52,新怪物属性!$J6+1)</f>
        <v>0</v>
      </c>
      <c r="GP6" s="14">
        <f>INDEX(战舰突破!$T$40:$T$52,新怪物属性!$J6+1)</f>
        <v>0</v>
      </c>
      <c r="GQ6" s="14">
        <f>INDEX(战舰突破!$U$40:$U$52,新怪物属性!$J6+1)</f>
        <v>0</v>
      </c>
      <c r="GR6" s="14">
        <f>INDEX(战舰突破!$V$40:$V$52,新怪物属性!$J6+1)</f>
        <v>0</v>
      </c>
      <c r="GS6" s="14">
        <f>INDEX(战舰突破!$X$40:$X$52,新怪物属性!$J6+1)</f>
        <v>25</v>
      </c>
      <c r="GV6" s="14">
        <v>0</v>
      </c>
      <c r="GW6" s="14">
        <v>0</v>
      </c>
      <c r="GX6" s="14">
        <v>0</v>
      </c>
      <c r="GY6" s="14">
        <v>0</v>
      </c>
      <c r="GZ6" s="14">
        <v>0</v>
      </c>
      <c r="HA6" s="14">
        <v>0</v>
      </c>
      <c r="HB6" s="14">
        <v>0</v>
      </c>
      <c r="HC6" s="14">
        <v>0</v>
      </c>
      <c r="HD6" s="14">
        <v>0</v>
      </c>
      <c r="HE6" s="14">
        <v>0</v>
      </c>
      <c r="HF6" s="14">
        <v>0</v>
      </c>
      <c r="HG6" s="14">
        <v>0</v>
      </c>
      <c r="HH6" s="14">
        <v>0</v>
      </c>
      <c r="HI6" s="14">
        <v>0</v>
      </c>
      <c r="HJ6" s="14">
        <v>0</v>
      </c>
      <c r="HK6" s="14">
        <v>0</v>
      </c>
      <c r="HL6" s="14">
        <v>0</v>
      </c>
      <c r="HM6" s="14">
        <v>0</v>
      </c>
      <c r="HN6" s="14">
        <v>0</v>
      </c>
      <c r="HO6" s="14">
        <v>0</v>
      </c>
      <c r="HP6" s="14">
        <v>0</v>
      </c>
      <c r="HQ6" s="14">
        <v>0</v>
      </c>
      <c r="HR6" s="14">
        <v>0</v>
      </c>
      <c r="HS6" s="14">
        <v>0</v>
      </c>
      <c r="HT6" s="14">
        <v>0</v>
      </c>
      <c r="HU6" s="14">
        <v>0</v>
      </c>
      <c r="HX6" s="14">
        <v>0</v>
      </c>
      <c r="HY6" s="14">
        <v>0</v>
      </c>
      <c r="IB6" s="14">
        <f>IF($GV6=0,0,INDEX(战宠!P$15:P$27,新怪物属性!$GV$3)*(INDEX(战宠!$U$7:$Y$10,1,新怪物属性!$GV6)))*(新怪物属性!$GW6+4)
+IF($GX6=0,0,INDEX(战宠!P$15:P$27,新怪物属性!$GX$3)*(INDEX(战宠!$U$7:$Y$10,1,新怪物属性!$GX6)))*(新怪物属性!$GY6+4)
+IF($GZ6=0,0,INDEX(战宠!P$15:P$27,新怪物属性!$GZ$3)*(INDEX(战宠!$U$7:$Y$10,1,新怪物属性!$GZ6)))*(新怪物属性!$HA6+4)
+IF($HB6=0,0,INDEX(战宠!P$15:P$27,新怪物属性!$HB$3)*(INDEX(战宠!$U$7:$Y$10,1,新怪物属性!$HB6)))*(新怪物属性!$HC6+4)
+IF($HD6=0,0,INDEX(战宠!P$15:P$27,新怪物属性!$HD$3)*(INDEX(战宠!$U$7:$Y$10,1,新怪物属性!$HD6)))*(新怪物属性!$HE6+4)
+IF($HF6=0,0,INDEX(战宠!P$15:P$27,新怪物属性!$HF$3)*(INDEX(战宠!$U$7:$Y$10,1,新怪物属性!$HF6)))*(新怪物属性!$HG6+4)
+IF($HH6=0,0,INDEX(战宠!P$15:P$27,新怪物属性!$HH$3)*(INDEX(战宠!$U$7:$Y$10,1,新怪物属性!$HH6)))*(新怪物属性!$HI6+4)
+IF($HJ6=0,0,INDEX(战宠!P$15:P$27,新怪物属性!$HJ$3)*(INDEX(战宠!$U$7:$Y$10,1,新怪物属性!$HJ6)))*(新怪物属性!$HK6+4)
+IF($HL6=0,0,INDEX(战宠!P$15:P$27,新怪物属性!$HL$3)*(INDEX(战宠!$U$7:$Y$10,1,新怪物属性!$HL6)))*(新怪物属性!$HM6+4)
+IF($HN6=0,0,INDEX(战宠!P$15:P$27,新怪物属性!$HN$3)*(INDEX(战宠!$U$7:$Y$10,1,新怪物属性!$HN6)))*(新怪物属性!$HO6+4)
+IF($HP6=0,0,INDEX(战宠!P$15:P$27,新怪物属性!$HP$3)*(INDEX(战宠!$U$7:$Y$10,1,新怪物属性!$HP6)))*(新怪物属性!$HQ6+4)
+IF($HR6=0,0,INDEX(战宠!P$15:P$27,新怪物属性!$HR$3)*(INDEX(战宠!$U$7:$Y$10,1,新怪物属性!$HR6)))*(新怪物属性!$HS6+4)
+IF($HT6=0,0,INDEX(战宠!P$15:P$27,新怪物属性!$HT$3)*(INDEX(战宠!$U$7:$Y$10,1,新怪物属性!$HT6)))*(新怪物属性!$HU6+4)</f>
        <v>0</v>
      </c>
      <c r="IC6" s="14">
        <f>IF($GV6=0,0,INDEX(战宠!Q$15:Q$27,新怪物属性!$GV$3)*(INDEX(战宠!$U$7:$Y$10,1,新怪物属性!$GV6)))*(新怪物属性!$GW6+4)
+IF($GX6=0,0,INDEX(战宠!Q$15:Q$27,新怪物属性!$GX$3)*(INDEX(战宠!$U$7:$Y$10,1,新怪物属性!$GX6)))*(新怪物属性!$GY6+4)
+IF($GZ6=0,0,INDEX(战宠!Q$15:Q$27,新怪物属性!$GZ$3)*(INDEX(战宠!$U$7:$Y$10,1,新怪物属性!$GZ6)))*(新怪物属性!$HA6+4)
+IF($HB6=0,0,INDEX(战宠!Q$15:Q$27,新怪物属性!$HB$3)*(INDEX(战宠!$U$7:$Y$10,1,新怪物属性!$HB6)))*(新怪物属性!$HC6+4)
+IF($HD6=0,0,INDEX(战宠!Q$15:Q$27,新怪物属性!$HD$3)*(INDEX(战宠!$U$7:$Y$10,1,新怪物属性!$HD6)))*(新怪物属性!$HE6+4)
+IF($HF6=0,0,INDEX(战宠!Q$15:Q$27,新怪物属性!$HF$3)*(INDEX(战宠!$U$7:$Y$10,1,新怪物属性!$HF6)))*(新怪物属性!$HG6+4)
+IF($HH6=0,0,INDEX(战宠!Q$15:Q$27,新怪物属性!$HH$3)*(INDEX(战宠!$U$7:$Y$10,1,新怪物属性!$HH6)))*(新怪物属性!$HI6+4)
+IF($HJ6=0,0,INDEX(战宠!Q$15:Q$27,新怪物属性!$HJ$3)*(INDEX(战宠!$U$7:$Y$10,1,新怪物属性!$HJ6)))*(新怪物属性!$HK6+4)
+IF($HL6=0,0,INDEX(战宠!Q$15:Q$27,新怪物属性!$HL$3)*(INDEX(战宠!$U$7:$Y$10,1,新怪物属性!$HL6)))*(新怪物属性!$HM6+4)
+IF($HN6=0,0,INDEX(战宠!Q$15:Q$27,新怪物属性!$HN$3)*(INDEX(战宠!$U$7:$Y$10,1,新怪物属性!$HN6)))*(新怪物属性!$HO6+4)
+IF($HP6=0,0,INDEX(战宠!Q$15:Q$27,新怪物属性!$HP$3)*(INDEX(战宠!$U$7:$Y$10,1,新怪物属性!$HP6)))*(新怪物属性!$HQ6+4)
+IF($HR6=0,0,INDEX(战宠!Q$15:Q$27,新怪物属性!$HR$3)*(INDEX(战宠!$U$7:$Y$10,1,新怪物属性!$HR6)))*(新怪物属性!$HS6+4)
+IF($HT6=0,0,INDEX(战宠!Q$15:Q$27,新怪物属性!$HT$3)*(INDEX(战宠!$U$7:$Y$10,1,新怪物属性!$HT6)))*(新怪物属性!$HU6+4)</f>
        <v>0</v>
      </c>
      <c r="ID6" s="14">
        <f>IF($GV6=0,0,INDEX(战宠!R$15:R$27,新怪物属性!$GV$3)*(INDEX(战宠!$U$7:$Y$10,1,新怪物属性!$GV6)))*(新怪物属性!$GW6+4)
+IF($GX6=0,0,INDEX(战宠!R$15:R$27,新怪物属性!$GX$3)*(INDEX(战宠!$U$7:$Y$10,1,新怪物属性!$GX6)))*(新怪物属性!$GY6+4)
+IF($GZ6=0,0,INDEX(战宠!R$15:R$27,新怪物属性!$GZ$3)*(INDEX(战宠!$U$7:$Y$10,1,新怪物属性!$GZ6)))*(新怪物属性!$HA6+4)
+IF($HB6=0,0,INDEX(战宠!R$15:R$27,新怪物属性!$HB$3)*(INDEX(战宠!$U$7:$Y$10,1,新怪物属性!$HB6)))*(新怪物属性!$HC6+4)
+IF($HD6=0,0,INDEX(战宠!R$15:R$27,新怪物属性!$HD$3)*(INDEX(战宠!$U$7:$Y$10,1,新怪物属性!$HD6)))*(新怪物属性!$HE6+4)
+IF($HF6=0,0,INDEX(战宠!R$15:R$27,新怪物属性!$HF$3)*(INDEX(战宠!$U$7:$Y$10,1,新怪物属性!$HF6)))*(新怪物属性!$HG6+4)
+IF($HH6=0,0,INDEX(战宠!R$15:R$27,新怪物属性!$HH$3)*(INDEX(战宠!$U$7:$Y$10,1,新怪物属性!$HH6)))*(新怪物属性!$HI6+4)
+IF($HJ6=0,0,INDEX(战宠!R$15:R$27,新怪物属性!$HJ$3)*(INDEX(战宠!$U$7:$Y$10,1,新怪物属性!$HJ6)))*(新怪物属性!$HK6+4)
+IF($HL6=0,0,INDEX(战宠!R$15:R$27,新怪物属性!$HL$3)*(INDEX(战宠!$U$7:$Y$10,1,新怪物属性!$HL6)))*(新怪物属性!$HM6+4)
+IF($HN6=0,0,INDEX(战宠!R$15:R$27,新怪物属性!$HN$3)*(INDEX(战宠!$U$7:$Y$10,1,新怪物属性!$HN6)))*(新怪物属性!$HO6+4)
+IF($HP6=0,0,INDEX(战宠!R$15:R$27,新怪物属性!$HP$3)*(INDEX(战宠!$U$7:$Y$10,1,新怪物属性!$HP6)))*(新怪物属性!$HQ6+4)
+IF($HR6=0,0,INDEX(战宠!R$15:R$27,新怪物属性!$HR$3)*(INDEX(战宠!$U$7:$Y$10,1,新怪物属性!$HR6)))*(新怪物属性!$HS6+4)
+IF($HT6=0,0,INDEX(战宠!R$15:R$27,新怪物属性!$HT$3)*(INDEX(战宠!$U$7:$Y$10,1,新怪物属性!$HT6)))*(新怪物属性!$HU6+4)</f>
        <v>0</v>
      </c>
      <c r="IE6" s="14">
        <f>IF($GV6=0,0,INDEX(战宠!S$15:S$27,新怪物属性!$GV$3)*(INDEX(战宠!$U$7:$Y$10,1,新怪物属性!$GV6)))*(新怪物属性!$GW6+4)
+IF($GX6=0,0,INDEX(战宠!S$15:S$27,新怪物属性!$GX$3)*(INDEX(战宠!$U$7:$Y$10,1,新怪物属性!$GX6)))*(新怪物属性!$GY6+4)
+IF($GZ6=0,0,INDEX(战宠!S$15:S$27,新怪物属性!$GZ$3)*(INDEX(战宠!$U$7:$Y$10,1,新怪物属性!$GZ6)))*(新怪物属性!$HA6+4)
+IF($HB6=0,0,INDEX(战宠!S$15:S$27,新怪物属性!$HB$3)*(INDEX(战宠!$U$7:$Y$10,1,新怪物属性!$HB6)))*(新怪物属性!$HC6+4)
+IF($HD6=0,0,INDEX(战宠!S$15:S$27,新怪物属性!$HD$3)*(INDEX(战宠!$U$7:$Y$10,1,新怪物属性!$HD6)))*(新怪物属性!$HE6+4)
+IF($HF6=0,0,INDEX(战宠!S$15:S$27,新怪物属性!$HF$3)*(INDEX(战宠!$U$7:$Y$10,1,新怪物属性!$HF6)))*(新怪物属性!$HG6+4)
+IF($HH6=0,0,INDEX(战宠!S$15:S$27,新怪物属性!$HH$3)*(INDEX(战宠!$U$7:$Y$10,1,新怪物属性!$HH6)))*(新怪物属性!$HI6+4)
+IF($HJ6=0,0,INDEX(战宠!S$15:S$27,新怪物属性!$HJ$3)*(INDEX(战宠!$U$7:$Y$10,1,新怪物属性!$HJ6)))*(新怪物属性!$HK6+4)
+IF($HL6=0,0,INDEX(战宠!S$15:S$27,新怪物属性!$HL$3)*(INDEX(战宠!$U$7:$Y$10,1,新怪物属性!$HL6)))*(新怪物属性!$HM6+4)
+IF($HN6=0,0,INDEX(战宠!S$15:S$27,新怪物属性!$HN$3)*(INDEX(战宠!$U$7:$Y$10,1,新怪物属性!$HN6)))*(新怪物属性!$HO6+4)
+IF($HP6=0,0,INDEX(战宠!S$15:S$27,新怪物属性!$HP$3)*(INDEX(战宠!$U$7:$Y$10,1,新怪物属性!$HP6)))*(新怪物属性!$HQ6+4)
+IF($HR6=0,0,INDEX(战宠!S$15:S$27,新怪物属性!$HR$3)*(INDEX(战宠!$U$7:$Y$10,1,新怪物属性!$HR6)))*(新怪物属性!$HS6+4)
+IF($HT6=0,0,INDEX(战宠!S$15:S$27,新怪物属性!$HT$3)*(INDEX(战宠!$U$7:$Y$10,1,新怪物属性!$HT6)))*(新怪物属性!$HU6+4)</f>
        <v>0</v>
      </c>
      <c r="IF6" s="14">
        <f>IF($GV6=0,0,INDEX(战宠!T$15:T$27,新怪物属性!$GV$3)*(INDEX(战宠!$U$7:$Y$10,1,新怪物属性!$GV6)))*(新怪物属性!$GW6+4)
+IF($GX6=0,0,INDEX(战宠!T$15:T$27,新怪物属性!$GX$3)*(INDEX(战宠!$U$7:$Y$10,1,新怪物属性!$GX6)))*(新怪物属性!$GY6+4)
+IF($GZ6=0,0,INDEX(战宠!T$15:T$27,新怪物属性!$GZ$3)*(INDEX(战宠!$U$7:$Y$10,1,新怪物属性!$GZ6)))*(新怪物属性!$HA6+4)
+IF($HB6=0,0,INDEX(战宠!T$15:T$27,新怪物属性!$HB$3)*(INDEX(战宠!$U$7:$Y$10,1,新怪物属性!$HB6)))*(新怪物属性!$HC6+4)
+IF($HD6=0,0,INDEX(战宠!T$15:T$27,新怪物属性!$HD$3)*(INDEX(战宠!$U$7:$Y$10,1,新怪物属性!$HD6)))*(新怪物属性!$HE6+4)
+IF($HF6=0,0,INDEX(战宠!T$15:T$27,新怪物属性!$HF$3)*(INDEX(战宠!$U$7:$Y$10,1,新怪物属性!$HF6)))*(新怪物属性!$HG6+4)
+IF($HH6=0,0,INDEX(战宠!T$15:T$27,新怪物属性!$HH$3)*(INDEX(战宠!$U$7:$Y$10,1,新怪物属性!$HH6)))*(新怪物属性!$HI6+4)
+IF($HJ6=0,0,INDEX(战宠!T$15:T$27,新怪物属性!$HJ$3)*(INDEX(战宠!$U$7:$Y$10,1,新怪物属性!$HJ6)))*(新怪物属性!$HK6+4)
+IF($HL6=0,0,INDEX(战宠!T$15:T$27,新怪物属性!$HL$3)*(INDEX(战宠!$U$7:$Y$10,1,新怪物属性!$HL6)))*(新怪物属性!$HM6+4)
+IF($HN6=0,0,INDEX(战宠!T$15:T$27,新怪物属性!$HN$3)*(INDEX(战宠!$U$7:$Y$10,1,新怪物属性!$HN6)))*(新怪物属性!$HO6+4)
+IF($HP6=0,0,INDEX(战宠!T$15:T$27,新怪物属性!$HP$3)*(INDEX(战宠!$U$7:$Y$10,1,新怪物属性!$HP6)))*(新怪物属性!$HQ6+4)
+IF($HR6=0,0,INDEX(战宠!T$15:T$27,新怪物属性!$HR$3)*(INDEX(战宠!$U$7:$Y$10,1,新怪物属性!$HR6)))*(新怪物属性!$HS6+4)
+IF($HT6=0,0,INDEX(战宠!T$15:T$27,新怪物属性!$HT$3)*(INDEX(战宠!$U$7:$Y$10,1,新怪物属性!$HT6)))*(新怪物属性!$HU6+4)</f>
        <v>0</v>
      </c>
      <c r="II6" s="14">
        <f>IF(HX6=0,0,INDEX(战宠!$D$15:$D$27,新怪物属性!HX6))</f>
        <v>0</v>
      </c>
      <c r="IJ6" s="14">
        <f>IF(HY6=0,0,INDEX(战宠!$D$15:$D$27,新怪物属性!HY6))</f>
        <v>0</v>
      </c>
      <c r="IM6" s="14">
        <f t="shared" ref="IM6:IM69" si="51">INT((BF6+BY6+DH6+DO6+EB6+FO6+CS6+IB6)*(1+EU6)*(1+FI6)*(1+FT6))</f>
        <v>20</v>
      </c>
      <c r="IN6" s="14">
        <f t="shared" ref="IN6:IN69" si="52">IF(BL6&gt;0,INT((BL6+BY6+DH6+DO6+EB6+FO6+CS6+IB6)*(1+EU6)*(1+FI6)*(1+FT6)),0)</f>
        <v>0</v>
      </c>
      <c r="IO6" s="14">
        <f t="shared" ref="IO6:IO69" si="53">IF(BR6&gt;0,INT((BR6+BY6+DH6+DO6+EB6+FO6+CS6+IB6)*(1+EU6)*(1+FI6)*(1+FT6)),0)</f>
        <v>0</v>
      </c>
      <c r="IP6" s="14">
        <f t="shared" ref="IP6:IP69" si="54">IF(HX6&gt;0,INT((BF6+BY6+DH6+DO6+EB6+FO6+CS6+IB6)*(1+EU6)*(1+FI6)*(1+FT6)),0)</f>
        <v>0</v>
      </c>
      <c r="IQ6" s="14">
        <f t="shared" ref="IQ6:IQ69" si="55">IF(HY6&gt;0,INT((BF6+BY6+DH6+DO6+EB6+FO6+CS6+IB6)*(1+EU6)*(1+FI6)*(1+FT6)),0)</f>
        <v>0</v>
      </c>
      <c r="IR6" s="14">
        <f t="shared" si="3"/>
        <v>100</v>
      </c>
      <c r="IS6" s="14">
        <f t="shared" si="4"/>
        <v>10</v>
      </c>
      <c r="IT6" s="14">
        <f t="shared" si="5"/>
        <v>300</v>
      </c>
      <c r="IU6" s="14">
        <f t="shared" si="6"/>
        <v>4</v>
      </c>
      <c r="IV6" s="28">
        <f t="shared" si="7"/>
        <v>0</v>
      </c>
      <c r="IW6" s="28">
        <f t="shared" si="8"/>
        <v>0</v>
      </c>
      <c r="IX6" s="28">
        <f t="shared" si="9"/>
        <v>0</v>
      </c>
      <c r="IY6" s="28">
        <f t="shared" si="10"/>
        <v>0</v>
      </c>
      <c r="IZ6" s="28">
        <f t="shared" si="11"/>
        <v>1</v>
      </c>
      <c r="JA6" s="28">
        <f t="shared" si="12"/>
        <v>1</v>
      </c>
      <c r="JB6" s="28">
        <f t="shared" si="13"/>
        <v>0</v>
      </c>
      <c r="JC6" s="28">
        <f t="shared" si="14"/>
        <v>0</v>
      </c>
      <c r="JD6" s="14">
        <f t="shared" si="15"/>
        <v>1</v>
      </c>
      <c r="JE6" s="14">
        <f t="shared" si="16"/>
        <v>1</v>
      </c>
      <c r="JF6" s="14">
        <f t="shared" si="17"/>
        <v>1</v>
      </c>
      <c r="JG6" s="18">
        <f t="shared" si="18"/>
        <v>1</v>
      </c>
      <c r="JH6" s="18">
        <f t="shared" si="19"/>
        <v>1</v>
      </c>
      <c r="JI6" s="18">
        <f t="shared" si="20"/>
        <v>1</v>
      </c>
      <c r="JJ6" s="29">
        <f t="shared" ref="JJ6:JL37" si="56">$IV6+JJ$2</f>
        <v>150</v>
      </c>
      <c r="JK6" s="29">
        <f t="shared" si="21"/>
        <v>450</v>
      </c>
      <c r="JL6" s="29">
        <f t="shared" si="21"/>
        <v>450</v>
      </c>
      <c r="JM6" s="26">
        <f t="shared" si="22"/>
        <v>0</v>
      </c>
      <c r="JN6" s="26">
        <f t="shared" si="23"/>
        <v>0</v>
      </c>
      <c r="JO6" s="26">
        <f t="shared" si="24"/>
        <v>0</v>
      </c>
      <c r="JP6" s="14">
        <f t="shared" si="25"/>
        <v>2</v>
      </c>
      <c r="JQ6" s="14">
        <f t="shared" si="26"/>
        <v>2</v>
      </c>
      <c r="JR6" s="14">
        <f t="shared" si="27"/>
        <v>2</v>
      </c>
      <c r="JS6" s="14">
        <f t="shared" si="28"/>
        <v>1</v>
      </c>
      <c r="JT6" s="14">
        <f t="shared" si="29"/>
        <v>15</v>
      </c>
      <c r="JU6" s="14">
        <f t="shared" si="30"/>
        <v>25</v>
      </c>
      <c r="JV6">
        <v>2</v>
      </c>
      <c r="JW6" s="14">
        <f t="shared" ref="JW6:JW69" si="57">SUMPRODUCT(IM6:JA6,IM$2:JA$2)+SUMPRODUCT($JD$2:$JF$2,$JD$5:$JF$5)-SUMPRODUCT($IZ$2:$JA$2,$IZ$5:$JA$5)-SUMPRODUCT($JD$2:$JF$2,$JD$5:$JF$5)</f>
        <v>1000</v>
      </c>
      <c r="JY6" s="14">
        <f t="shared" si="31"/>
        <v>20</v>
      </c>
      <c r="JZ6" s="14">
        <f t="shared" ref="JZ6:JZ69" si="58">INT((20+MAX(0,IM6-100)/2)   /  (1 - (IX6-KD6)/(KD6+3000))  )</f>
        <v>20</v>
      </c>
      <c r="KA6" s="29">
        <f t="shared" ref="KA6:KA69" si="59">INT(0.96*IW6)</f>
        <v>0</v>
      </c>
      <c r="KB6" s="29">
        <f t="shared" ref="KB6:KB69" si="60">INT(MAX((IW6-350)/1.44,0))</f>
        <v>0</v>
      </c>
      <c r="KC6" s="29">
        <f t="shared" ref="KC6:KC69" si="61">MAX(INT((IX6-350)*0.75),0)</f>
        <v>0</v>
      </c>
      <c r="KD6" s="29">
        <f t="shared" ref="KD6:KD69" si="62">MAX(INT((IY6-350)*0.9),0)</f>
        <v>0</v>
      </c>
      <c r="KE6" s="14">
        <f t="shared" si="32"/>
        <v>1</v>
      </c>
      <c r="KF6" s="14">
        <f t="shared" si="33"/>
        <v>1</v>
      </c>
      <c r="KG6" s="14">
        <f t="shared" ref="KG6:KG69" si="63">MAX(0,JZ6*(1 - (IX6-KD6)/(KD6+3000)))</f>
        <v>20</v>
      </c>
      <c r="KH6" s="26">
        <f t="shared" si="34"/>
        <v>0</v>
      </c>
      <c r="KI6" s="26">
        <f t="shared" si="35"/>
        <v>0.3</v>
      </c>
      <c r="KJ6" s="29">
        <f t="shared" ref="KJ6:KJ69" si="64">ROUND((MAX(IM6*0.5,(IM6-0.6*KG6)) * ((IM6-0.6*KG6)/IM6)+JS6)*JG6*KJ$2,0)</f>
        <v>1</v>
      </c>
      <c r="KK6" s="29">
        <f t="shared" ref="KK6:KK69" si="65">ROUND(IF(IN6&gt;0,(MAX(IN6*0.5,(IN6-0.6*KG6)) * ((IN6-0.6*KG6)/IN6)*KK$2+JT6)*JH6,0),0)</f>
        <v>0</v>
      </c>
      <c r="KL6" s="29">
        <f t="shared" ref="KL6:KL69" si="66">ROUND(IF(IO6&gt;0,(MAX(IO6*0.5,(IO6-0.6*KG6)) * ((IO6-0.6*KG6)/IO6)*KL$2+JU6)*JI6,0),0)</f>
        <v>0</v>
      </c>
      <c r="KM6" s="23">
        <f t="shared" ref="KM6:KM69" si="67">IF( II6=0,0,ROUND((MAX(IP6*0.5,(IP6-0.6*KG6)) * ((IP6-0.6*KG6)/(IP6+1))+JS6)*JG6*II6,0))</f>
        <v>0</v>
      </c>
      <c r="KN6" s="23">
        <f t="shared" ref="KN6:KN69" si="68">IF( II6=0,0,ROUND((MAX(IQ6*0.5,(IQ6-0.6*KG6)) * ((IQ6-0.6*KG6)/(IQ6+1))+JS6)*JH6*IJ6,0))</f>
        <v>0</v>
      </c>
      <c r="KO6" s="26">
        <f t="shared" si="36"/>
        <v>0.05</v>
      </c>
      <c r="KP6" s="26">
        <f t="shared" si="37"/>
        <v>0.15</v>
      </c>
      <c r="KQ6" s="26">
        <f t="shared" si="38"/>
        <v>0.15</v>
      </c>
      <c r="KR6" s="26">
        <f t="shared" ref="KR6:KR69" si="69">MAX(KO6-40%,0)</f>
        <v>0</v>
      </c>
      <c r="KS6" s="26">
        <v>0</v>
      </c>
      <c r="KT6" s="29">
        <f t="shared" ref="KT6:KT36" si="70">JD6*((KO6-$KR6)*JP6+(1-(KO6-$KR6)))</f>
        <v>1.05</v>
      </c>
      <c r="KU6" s="29">
        <f t="shared" si="39"/>
        <v>1.1499999999999999</v>
      </c>
      <c r="KV6" s="29">
        <f t="shared" si="40"/>
        <v>1.1499999999999999</v>
      </c>
      <c r="KW6" s="29">
        <f t="shared" si="41"/>
        <v>5.25</v>
      </c>
      <c r="KX6" s="29">
        <f t="shared" si="42"/>
        <v>0</v>
      </c>
      <c r="KY6" s="29">
        <f t="shared" si="43"/>
        <v>0</v>
      </c>
      <c r="KZ6" s="29">
        <f t="shared" si="44"/>
        <v>235</v>
      </c>
      <c r="LA6" s="14">
        <f t="shared" si="45"/>
        <v>5.25</v>
      </c>
      <c r="LE6" s="14">
        <v>1</v>
      </c>
      <c r="LF6" s="14">
        <v>0</v>
      </c>
      <c r="LG6" s="14">
        <v>20</v>
      </c>
      <c r="LH6" s="14">
        <v>0</v>
      </c>
      <c r="LI6" s="14">
        <v>0</v>
      </c>
      <c r="LJ6" s="14">
        <v>60</v>
      </c>
      <c r="LK6" s="14">
        <v>60</v>
      </c>
      <c r="LL6" s="23">
        <f t="shared" ref="LL6:LL69" si="71">INT(($KJ6*LG6*$KT6+$KK6*$KU6*LH6+$KL6*$KV6*LI6)+$KZ6*LE6+($KK6*$KU6*LF6*5*6/1.5+$KL6*$KV6*LF6*5*6/2) + $KM6*$LJ6+$KN6*$LK6)</f>
        <v>256</v>
      </c>
      <c r="LM6" s="23">
        <f t="shared" ref="LM6:LM69" si="72">MAX(INT(LOG(LL6,1000)-1),0)</f>
        <v>0</v>
      </c>
      <c r="LN6" s="23">
        <f t="shared" ref="LN6:LN69" si="73">ROUND(LL6/1000^LM6,2)</f>
        <v>256</v>
      </c>
      <c r="LO6" s="14">
        <v>1</v>
      </c>
      <c r="LP6" s="14">
        <v>0</v>
      </c>
      <c r="LQ6" s="14">
        <v>10</v>
      </c>
      <c r="LR6" s="14">
        <v>0</v>
      </c>
      <c r="LS6" s="14">
        <v>0</v>
      </c>
      <c r="LT6" s="14">
        <v>30</v>
      </c>
      <c r="LU6" s="14">
        <v>30</v>
      </c>
      <c r="LV6" s="23">
        <f t="shared" ref="LV6:LV69" si="74">INT(($KJ6*LQ6*$KT6+$KK6*$KU6*LR6+$KL6*$KV6*LS6)+$KZ6*LO6+($KK6*$KU6*LP6*5*6/1.5+$KL6*$KV6*LP6*5*6/2) + $KM6*LT6+$KN6*LU6)</f>
        <v>245</v>
      </c>
      <c r="LW6" s="23">
        <f t="shared" ref="LW6:LW69" si="75">MAX(INT(LOG(LV6,1000)-1),0)</f>
        <v>0</v>
      </c>
      <c r="LX6" s="23">
        <f t="shared" ref="LX6:LX69" si="76">ROUND(LV6/1000^LW6,2)</f>
        <v>245</v>
      </c>
      <c r="MB6">
        <f t="shared" si="46"/>
        <v>1.1832902174954487</v>
      </c>
      <c r="MC6">
        <f t="shared" si="47"/>
        <v>1.1832902174954487</v>
      </c>
      <c r="ME6" s="14">
        <v>2</v>
      </c>
      <c r="MF6" s="14">
        <v>0</v>
      </c>
      <c r="MG6" s="14">
        <v>0</v>
      </c>
      <c r="MH6" s="23">
        <f t="shared" si="48"/>
        <v>2</v>
      </c>
      <c r="MI6" s="23">
        <f t="shared" ref="MI6:MI69" si="77">MAX(INT(LOG(MH6,1000)-1),0)</f>
        <v>0</v>
      </c>
      <c r="MJ6" s="23">
        <f t="shared" ref="MJ6:MJ69" si="78">ROUND(MH6/1000^MI6,2)</f>
        <v>2</v>
      </c>
      <c r="MK6" s="14">
        <v>4</v>
      </c>
      <c r="ML6" s="14">
        <v>0</v>
      </c>
      <c r="MM6" s="14">
        <v>0</v>
      </c>
      <c r="MN6" s="23">
        <f t="shared" si="49"/>
        <v>4</v>
      </c>
      <c r="MO6" s="23">
        <f t="shared" ref="MO6:MO69" si="79">MAX(INT(LOG(MN6,1000)-1),0)</f>
        <v>0</v>
      </c>
      <c r="MP6" s="23">
        <f t="shared" ref="MP6:MP69" si="80">ROUND(MN6/1000^MO6,2)</f>
        <v>4</v>
      </c>
      <c r="MR6" s="23">
        <f t="shared" ref="MR6:MR69" si="81">ROUND(MN6/3*4,0)</f>
        <v>5</v>
      </c>
      <c r="MS6" s="23">
        <f t="shared" ref="MS6:MS69" si="82">MAX(INT(LOG(MR6,1000)-1),0)</f>
        <v>0</v>
      </c>
      <c r="MT6" s="23">
        <f t="shared" ref="MT6:MT69" si="83">ROUND(MR6/1000^MS6,2)</f>
        <v>5</v>
      </c>
      <c r="MU6" s="23">
        <f t="shared" ref="MU6:MU13" si="84">MH6</f>
        <v>2</v>
      </c>
      <c r="MV6" s="23">
        <f t="shared" ref="MV6:MV69" si="85">MAX(INT(LOG(MU6,1000)-1),0)</f>
        <v>0</v>
      </c>
      <c r="MW6" s="23">
        <f t="shared" ref="MW6:MW69" si="86">ROUND(MU6/1000^MV6,2)</f>
        <v>2</v>
      </c>
      <c r="NA6">
        <v>7</v>
      </c>
      <c r="NB6" t="s">
        <v>111</v>
      </c>
      <c r="NC6" s="17">
        <v>0.25</v>
      </c>
      <c r="ND6" t="s">
        <v>182</v>
      </c>
      <c r="NE6" t="s">
        <v>176</v>
      </c>
      <c r="NF6" t="s">
        <v>177</v>
      </c>
      <c r="NG6" t="s">
        <v>178</v>
      </c>
      <c r="NH6" t="s">
        <v>206</v>
      </c>
      <c r="NJ6" s="14">
        <v>2</v>
      </c>
      <c r="NK6" s="14"/>
    </row>
    <row r="7" spans="1:375" ht="16.5" x14ac:dyDescent="0.2">
      <c r="C7" s="14">
        <f t="shared" si="0"/>
        <v>1</v>
      </c>
      <c r="D7" s="14">
        <v>3</v>
      </c>
      <c r="E7" s="14" t="s">
        <v>524</v>
      </c>
      <c r="F7" s="14" t="s">
        <v>532</v>
      </c>
      <c r="G7" s="14">
        <v>5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F7" s="14">
        <f>ROUND((INDEX(新战舰养成!S$6:S$18,新怪物属性!$J7+1)+INDEX(新战舰养成!D$6:D$18,新怪物属性!$J7+1)*(新怪物属性!$G7-1))*INDEX(战舰突破!$D$6:$D$18,新怪物属性!$M7+1),0)</f>
        <v>60</v>
      </c>
      <c r="BG7" s="14">
        <f>ROUND((INDEX(新战舰养成!T$6:T$18,新怪物属性!$J7+1)+INDEX(新战舰养成!E$6:E$18,新怪物属性!$J7+1)*(新怪物属性!$G7-1))*INDEX(战舰突破!$D$6:$D$18,新怪物属性!$M7+1),0)</f>
        <v>420</v>
      </c>
      <c r="BH7" s="14">
        <f>ROUND((INDEX(新战舰养成!U$6:U$18,新怪物属性!$J7+1)+INDEX(新战舰养成!F$6:F$18,新怪物属性!$J7+1)*(新怪物属性!$G7-1))*INDEX(战舰突破!$D$6:$D$18,新怪物属性!$M7+1),0)</f>
        <v>30</v>
      </c>
      <c r="BI7" s="14">
        <f>ROUND((INDEX(新战舰养成!V$6:V$18,新怪物属性!$J7+1)+INDEX(新战舰养成!G$6:G$18,新怪物属性!$J7+1)*(新怪物属性!$G7-1))*INDEX(战舰突破!$D$6:$D$18,新怪物属性!$M7+1),0)</f>
        <v>300</v>
      </c>
      <c r="BJ7" s="14">
        <f>ROUND((INDEX(新战舰养成!W$6:W$18,新怪物属性!$J7+1)+INDEX(新战舰养成!H$6:H$18,新怪物属性!$J7+1)*(新怪物属性!$G7-1))*INDEX(战舰突破!$D$6:$D$18,新怪物属性!$M7+1),0)</f>
        <v>4</v>
      </c>
      <c r="BL7" s="14">
        <f>IF($H7&gt;0,ROUND((INDEX(新战舰养成!X$6:X$18,新怪物属性!$K7+1)+INDEX(新战舰养成!I$6:I$18,新怪物属性!$K7+1)*(新怪物属性!$H7-1))*INDEX(战舰突破!$D$6:$D$18,新怪物属性!$N7+1),0),0)</f>
        <v>0</v>
      </c>
      <c r="BM7" s="14">
        <f>IF($H7&gt;0,ROUND((INDEX(新战舰养成!Y$6:Y$18,新怪物属性!$K7+1)+INDEX(新战舰养成!J$6:J$18,新怪物属性!$K7+1)*(新怪物属性!$H7-1))*INDEX(战舰突破!$D$6:$D$18,新怪物属性!$N7+1),0),0)</f>
        <v>0</v>
      </c>
      <c r="BN7" s="14">
        <f>IF($H7&gt;0,ROUND((INDEX(新战舰养成!Z$6:Z$18,新怪物属性!$K7+1)+INDEX(新战舰养成!K$6:K$18,新怪物属性!$K7+1)*(新怪物属性!$H7-1))*INDEX(战舰突破!$D$6:$D$18,新怪物属性!$N7+1),0),0)</f>
        <v>0</v>
      </c>
      <c r="BO7" s="14">
        <f>IF($H7&gt;0,ROUND((INDEX(新战舰养成!AA$6:AA$18,新怪物属性!$K7+1)+INDEX(新战舰养成!L$6:L$18,新怪物属性!$K7+1)*(新怪物属性!$H7-1))*INDEX(战舰突破!$D$6:$D$18,新怪物属性!$N7+1),0),0)</f>
        <v>0</v>
      </c>
      <c r="BP7" s="14">
        <f>IF($H7&gt;0,ROUND((INDEX(新战舰养成!AB$6:AB$18,新怪物属性!$K7+1)+INDEX(新战舰养成!M$6:M$18,新怪物属性!$K7+1)*(新怪物属性!$H7-1))*INDEX(战舰突破!$D$6:$D$18,新怪物属性!$N7+1),0),0)</f>
        <v>0</v>
      </c>
      <c r="BR7" s="14">
        <f>IF($I7&gt;0,ROUND((INDEX(新战舰养成!AC$6:AC$18,新怪物属性!$L7+1)+INDEX(新战舰养成!I$6:I$18,新怪物属性!$L7+1)*(新怪物属性!$I7-1))*INDEX(战舰突破!$D$6:$D$18,新怪物属性!$O7+1),0),0)</f>
        <v>0</v>
      </c>
      <c r="BS7" s="14">
        <f>IF($I7&gt;0,ROUND((INDEX(新战舰养成!AD$6:AD$18,新怪物属性!$L7+1)+INDEX(新战舰养成!J$6:J$18,新怪物属性!$L7+1)*(新怪物属性!$I7-1))*INDEX(战舰突破!$D$6:$D$18,新怪物属性!$O7+1),0),0)</f>
        <v>0</v>
      </c>
      <c r="BT7" s="14">
        <f>IF($I7&gt;0,ROUND((INDEX(新战舰养成!AE$6:AE$18,新怪物属性!$L7+1)+INDEX(新战舰养成!K$6:K$18,新怪物属性!$L7+1)*(新怪物属性!$I7-1))*INDEX(战舰突破!$D$6:$D$18,新怪物属性!$O7+1),0),0)</f>
        <v>0</v>
      </c>
      <c r="BU7" s="14">
        <f>IF($I7&gt;0,ROUND((INDEX(新战舰养成!AF$6:AF$18,新怪物属性!$L7+1)+INDEX(新战舰养成!L$6:L$18,新怪物属性!$L7+1)*(新怪物属性!$I7-1))*INDEX(战舰突破!$D$6:$D$18,新怪物属性!$O7+1),0),0)</f>
        <v>0</v>
      </c>
      <c r="BV7" s="14">
        <f>IF($I7&gt;0,ROUND((INDEX(新战舰养成!AG$6:AG$18,新怪物属性!$L7+1)+INDEX(新战舰养成!M$6:M$18,新怪物属性!$L7+1)*(新怪物属性!$I7-1))*INDEX(战舰突破!$D$6:$D$18,新怪物属性!$O7+1),0),0)</f>
        <v>0</v>
      </c>
      <c r="BY7" s="14">
        <f>(INDEX(装备数值!$C$13:$G$116,新怪物属性!$P7*8+1,BY$2)+INDEX(装备数值!$C$13:$G$116,新怪物属性!$Q7*8+2,BY$2)+INDEX(装备数值!$C$13:$G$116,新怪物属性!$S7*8+3,BY$2)+INDEX(装备数值!$C$13:$G$116,新怪物属性!$R7*8+4,BY$2)+INDEX(装备数值!$C$13:$G$116,新怪物属性!$T7*8+5,BY$2)+INDEX(装备数值!$C$13:$G$116,新怪物属性!$U7*8+6,BY$2)+INDEX(装备数值!$C$13:$G$116,新怪物属性!$V7*8+7,BY$2)+INDEX(装备数值!$C$13:$G$116,新怪物属性!$W7*8+8,BY$2))</f>
        <v>0</v>
      </c>
      <c r="BZ7" s="14">
        <f>(INDEX(装备数值!$C$13:$G$116,新怪物属性!$P7*8+1,BZ$2)+INDEX(装备数值!$C$13:$G$116,新怪物属性!$Q7*8+2,BZ$2)+INDEX(装备数值!$C$13:$G$116,新怪物属性!$S7*8+3,BZ$2)+INDEX(装备数值!$C$13:$G$116,新怪物属性!$R7*8+4,BZ$2)+INDEX(装备数值!$C$13:$G$116,新怪物属性!$T7*8+5,BZ$2)+INDEX(装备数值!$C$13:$G$116,新怪物属性!$U7*8+6,BZ$2)+INDEX(装备数值!$C$13:$G$116,新怪物属性!$V7*8+7,BZ$2)+INDEX(装备数值!$C$13:$G$116,新怪物属性!$W7*8+8,BZ$2))</f>
        <v>0</v>
      </c>
      <c r="CA7" s="14">
        <f>(INDEX(装备数值!$C$13:$G$116,新怪物属性!$P7*8+1,CA$2)+INDEX(装备数值!$C$13:$G$116,新怪物属性!$Q7*8+2,CA$2)+INDEX(装备数值!$C$13:$G$116,新怪物属性!$S7*8+3,CA$2)+INDEX(装备数值!$C$13:$G$116,新怪物属性!$R7*8+4,CA$2)+INDEX(装备数值!$C$13:$G$116,新怪物属性!$T7*8+5,CA$2)+INDEX(装备数值!$C$13:$G$116,新怪物属性!$U7*8+6,CA$2)+INDEX(装备数值!$C$13:$G$116,新怪物属性!$V7*8+7,CA$2)+INDEX(装备数值!$C$13:$G$116,新怪物属性!$W7*8+8,CA$2))</f>
        <v>0</v>
      </c>
      <c r="CB7" s="14">
        <f>(INDEX(装备数值!$C$13:$G$116,新怪物属性!$P7*8+1,CB$2)+INDEX(装备数值!$C$13:$G$116,新怪物属性!$Q7*8+2,CB$2)+INDEX(装备数值!$C$13:$G$116,新怪物属性!$S7*8+3,CB$2)+INDEX(装备数值!$C$13:$G$116,新怪物属性!$R7*8+4,CB$2)+INDEX(装备数值!$C$13:$G$116,新怪物属性!$T7*8+5,CB$2)+INDEX(装备数值!$C$13:$G$116,新怪物属性!$U7*8+6,CB$2)+INDEX(装备数值!$C$13:$G$116,新怪物属性!$V7*8+7,CB$2)+INDEX(装备数值!$C$13:$G$116,新怪物属性!$W7*8+8,CB$2))</f>
        <v>0</v>
      </c>
      <c r="CC7" s="14">
        <f>(INDEX(装备数值!$C$13:$G$116,新怪物属性!$P7*8+1,CC$2)+INDEX(装备数值!$C$13:$G$116,新怪物属性!$Q7*8+2,CC$2)+INDEX(装备数值!$C$13:$G$116,新怪物属性!$S7*8+3,CC$2)+INDEX(装备数值!$C$13:$G$116,新怪物属性!$R7*8+4,CC$2)+INDEX(装备数值!$C$13:$G$116,新怪物属性!$T7*8+5,CC$2)+INDEX(装备数值!$C$13:$G$116,新怪物属性!$U7*8+6,CC$2)+INDEX(装备数值!$C$13:$G$116,新怪物属性!$V7*8+7,CC$2)+INDEX(装备数值!$C$13:$G$116,新怪物属性!$W7*8+8,CC$2))</f>
        <v>0</v>
      </c>
      <c r="CF7" s="14">
        <f t="shared" si="50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>SUMIFS(装备数值!BL$50:BL$101,装备数值!$BG$50:$BG$101,"="&amp;新怪物属性!$CF$2,装备数值!$BH$50:$BH$101,"&lt;="&amp;新怪物属性!$CF7)+SUMIFS(装备数值!BL$50:BL$101,装备数值!$BG$50:$BG$101,"="&amp;新怪物属性!$CG$2,装备数值!$BH$50:$BH$101,"&lt;="&amp;新怪物属性!$CG7)+SUMIFS(装备数值!BL$50:BL$101,装备数值!$BG$50:$BG$101,"="&amp;新怪物属性!$CH$2,装备数值!$BH$50:$BH$101,"&lt;="&amp;新怪物属性!$CH7)+SUMIFS(装备数值!BL$50:BL$101,装备数值!$BG$50:$BG$101,"="&amp;新怪物属性!$CI$2,装备数值!$BH$50:$BH$101,"&lt;="&amp;新怪物属性!$CI7)+SUMIFS(装备数值!BL$50:BL$101,装备数值!$BG$50:$BG$101,"="&amp;新怪物属性!$CJ$2,装备数值!$BH$50:$BH$101,"&lt;="&amp;新怪物属性!$CJ7)+SUMIFS(装备数值!BL$50:BL$101,装备数值!$BG$50:$BG$101,"="&amp;新怪物属性!$CK$2,装备数值!$BH$50:$BH$101,"&lt;="&amp;新怪物属性!$CK7)+SUMIFS(装备数值!BL$50:BL$101,装备数值!$BG$50:$BG$101,"="&amp;新怪物属性!$CL$2,装备数值!$BH$50:$BH$101,"&lt;="&amp;新怪物属性!$CL7)+SUMIFS(装备数值!BL$50:BL$101,装备数值!$BG$50:$BG$101,"="&amp;新怪物属性!$CM$2,装备数值!$BH$50:$BH$101,"&lt;="&amp;新怪物属性!$CM7)+SUMIFS(装备数值!BL$50:BL$101,装备数值!$BG$50:$BG$101,"="&amp;新怪物属性!$CN$2,装备数值!$BH$50:$BH$101,"&lt;="&amp;新怪物属性!$CN7)+SUMIFS(装备数值!BL$50:BL$101,装备数值!$BG$50:$BG$101,"="&amp;新怪物属性!$CO$2,装备数值!$BH$50:$BH$101,"&lt;="&amp;新怪物属性!$CO7)+SUMIFS(装备数值!BL$50:BL$101,装备数值!$BG$50:$BG$101,"="&amp;新怪物属性!$CP$2,装备数值!$BH$50:$BH$101,"&lt;="&amp;新怪物属性!$CP7)+SUMIFS(装备数值!BL$50:BL$101,装备数值!$BG$50:$BG$101,"="&amp;新怪物属性!$CQ$2,装备数值!$BH$50:$BH$101,"&lt;="&amp;新怪物属性!$CQ7)+SUMIFS(装备数值!BL$50:BL$101,装备数值!$BG$50:$BG$101,"="&amp;新怪物属性!$CR$2,装备数值!$BH$50:$BH$101,"&lt;="&amp;新怪物属性!$CR7)</f>
        <v>0</v>
      </c>
      <c r="CT7" s="14">
        <f>SUMIFS(装备数值!BM$50:BM$101,装备数值!$BG$50:$BG$101,"="&amp;新怪物属性!$CF$2,装备数值!$BH$50:$BH$101,"&lt;="&amp;新怪物属性!$CF7)+SUMIFS(装备数值!BM$50:BM$101,装备数值!$BG$50:$BG$101,"="&amp;新怪物属性!$CG$2,装备数值!$BH$50:$BH$101,"&lt;="&amp;新怪物属性!$CG7)+SUMIFS(装备数值!BM$50:BM$101,装备数值!$BG$50:$BG$101,"="&amp;新怪物属性!$CH$2,装备数值!$BH$50:$BH$101,"&lt;="&amp;新怪物属性!$CH7)+SUMIFS(装备数值!BM$50:BM$101,装备数值!$BG$50:$BG$101,"="&amp;新怪物属性!$CI$2,装备数值!$BH$50:$BH$101,"&lt;="&amp;新怪物属性!$CI7)+SUMIFS(装备数值!BM$50:BM$101,装备数值!$BG$50:$BG$101,"="&amp;新怪物属性!$CJ$2,装备数值!$BH$50:$BH$101,"&lt;="&amp;新怪物属性!$CJ7)+SUMIFS(装备数值!BM$50:BM$101,装备数值!$BG$50:$BG$101,"="&amp;新怪物属性!$CK$2,装备数值!$BH$50:$BH$101,"&lt;="&amp;新怪物属性!$CK7)+SUMIFS(装备数值!BM$50:BM$101,装备数值!$BG$50:$BG$101,"="&amp;新怪物属性!$CL$2,装备数值!$BH$50:$BH$101,"&lt;="&amp;新怪物属性!$CL7)+SUMIFS(装备数值!BM$50:BM$101,装备数值!$BG$50:$BG$101,"="&amp;新怪物属性!$CM$2,装备数值!$BH$50:$BH$101,"&lt;="&amp;新怪物属性!$CM7)+SUMIFS(装备数值!BM$50:BM$101,装备数值!$BG$50:$BG$101,"="&amp;新怪物属性!$CN$2,装备数值!$BH$50:$BH$101,"&lt;="&amp;新怪物属性!$CN7)+SUMIFS(装备数值!BM$50:BM$101,装备数值!$BG$50:$BG$101,"="&amp;新怪物属性!$CO$2,装备数值!$BH$50:$BH$101,"&lt;="&amp;新怪物属性!$CO7)+SUMIFS(装备数值!BM$50:BM$101,装备数值!$BG$50:$BG$101,"="&amp;新怪物属性!$CP$2,装备数值!$BH$50:$BH$101,"&lt;="&amp;新怪物属性!$CP7)+SUMIFS(装备数值!BM$50:BM$101,装备数值!$BG$50:$BG$101,"="&amp;新怪物属性!$CQ$2,装备数值!$BH$50:$BH$101,"&lt;="&amp;新怪物属性!$CQ7)+SUMIFS(装备数值!BM$50:BM$101,装备数值!$BG$50:$BG$101,"="&amp;新怪物属性!$CR$2,装备数值!$BH$50:$BH$101,"&lt;="&amp;新怪物属性!$CR7)</f>
        <v>0</v>
      </c>
      <c r="CU7" s="14">
        <f>SUMIFS(装备数值!BN$50:BN$101,装备数值!$BG$50:$BG$101,"="&amp;新怪物属性!$CF$2,装备数值!$BH$50:$BH$101,"&lt;="&amp;新怪物属性!$CF7)+SUMIFS(装备数值!BN$50:BN$101,装备数值!$BG$50:$BG$101,"="&amp;新怪物属性!$CG$2,装备数值!$BH$50:$BH$101,"&lt;="&amp;新怪物属性!$CG7)+SUMIFS(装备数值!BN$50:BN$101,装备数值!$BG$50:$BG$101,"="&amp;新怪物属性!$CH$2,装备数值!$BH$50:$BH$101,"&lt;="&amp;新怪物属性!$CH7)+SUMIFS(装备数值!BN$50:BN$101,装备数值!$BG$50:$BG$101,"="&amp;新怪物属性!$CI$2,装备数值!$BH$50:$BH$101,"&lt;="&amp;新怪物属性!$CI7)+SUMIFS(装备数值!BN$50:BN$101,装备数值!$BG$50:$BG$101,"="&amp;新怪物属性!$CJ$2,装备数值!$BH$50:$BH$101,"&lt;="&amp;新怪物属性!$CJ7)+SUMIFS(装备数值!BN$50:BN$101,装备数值!$BG$50:$BG$101,"="&amp;新怪物属性!$CK$2,装备数值!$BH$50:$BH$101,"&lt;="&amp;新怪物属性!$CK7)+SUMIFS(装备数值!BN$50:BN$101,装备数值!$BG$50:$BG$101,"="&amp;新怪物属性!$CL$2,装备数值!$BH$50:$BH$101,"&lt;="&amp;新怪物属性!$CL7)+SUMIFS(装备数值!BN$50:BN$101,装备数值!$BG$50:$BG$101,"="&amp;新怪物属性!$CM$2,装备数值!$BH$50:$BH$101,"&lt;="&amp;新怪物属性!$CM7)+SUMIFS(装备数值!BN$50:BN$101,装备数值!$BG$50:$BG$101,"="&amp;新怪物属性!$CN$2,装备数值!$BH$50:$BH$101,"&lt;="&amp;新怪物属性!$CN7)+SUMIFS(装备数值!BN$50:BN$101,装备数值!$BG$50:$BG$101,"="&amp;新怪物属性!$CO$2,装备数值!$BH$50:$BH$101,"&lt;="&amp;新怪物属性!$CO7)+SUMIFS(装备数值!BN$50:BN$101,装备数值!$BG$50:$BG$101,"="&amp;新怪物属性!$CP$2,装备数值!$BH$50:$BH$101,"&lt;="&amp;新怪物属性!$CP7)+SUMIFS(装备数值!BN$50:BN$101,装备数值!$BG$50:$BG$101,"="&amp;新怪物属性!$CQ$2,装备数值!$BH$50:$BH$101,"&lt;="&amp;新怪物属性!$CQ7)+SUMIFS(装备数值!BN$50:BN$101,装备数值!$BG$50:$BG$101,"="&amp;新怪物属性!$CR$2,装备数值!$BH$50:$BH$101,"&lt;="&amp;新怪物属性!$CR7)</f>
        <v>0</v>
      </c>
      <c r="CV7" s="14">
        <f>SUMIFS(装备数值!BO$50:BO$101,装备数值!$BG$50:$BG$101,"="&amp;新怪物属性!$CF$2,装备数值!$BH$50:$BH$101,"&lt;="&amp;新怪物属性!$CF7)+SUMIFS(装备数值!BO$50:BO$101,装备数值!$BG$50:$BG$101,"="&amp;新怪物属性!$CG$2,装备数值!$BH$50:$BH$101,"&lt;="&amp;新怪物属性!$CG7)+SUMIFS(装备数值!BO$50:BO$101,装备数值!$BG$50:$BG$101,"="&amp;新怪物属性!$CH$2,装备数值!$BH$50:$BH$101,"&lt;="&amp;新怪物属性!$CH7)+SUMIFS(装备数值!BO$50:BO$101,装备数值!$BG$50:$BG$101,"="&amp;新怪物属性!$CI$2,装备数值!$BH$50:$BH$101,"&lt;="&amp;新怪物属性!$CI7)+SUMIFS(装备数值!BO$50:BO$101,装备数值!$BG$50:$BG$101,"="&amp;新怪物属性!$CJ$2,装备数值!$BH$50:$BH$101,"&lt;="&amp;新怪物属性!$CJ7)+SUMIFS(装备数值!BO$50:BO$101,装备数值!$BG$50:$BG$101,"="&amp;新怪物属性!$CK$2,装备数值!$BH$50:$BH$101,"&lt;="&amp;新怪物属性!$CK7)+SUMIFS(装备数值!BO$50:BO$101,装备数值!$BG$50:$BG$101,"="&amp;新怪物属性!$CL$2,装备数值!$BH$50:$BH$101,"&lt;="&amp;新怪物属性!$CL7)+SUMIFS(装备数值!BO$50:BO$101,装备数值!$BG$50:$BG$101,"="&amp;新怪物属性!$CM$2,装备数值!$BH$50:$BH$101,"&lt;="&amp;新怪物属性!$CM7)+SUMIFS(装备数值!BO$50:BO$101,装备数值!$BG$50:$BG$101,"="&amp;新怪物属性!$CN$2,装备数值!$BH$50:$BH$101,"&lt;="&amp;新怪物属性!$CN7)+SUMIFS(装备数值!BO$50:BO$101,装备数值!$BG$50:$BG$101,"="&amp;新怪物属性!$CO$2,装备数值!$BH$50:$BH$101,"&lt;="&amp;新怪物属性!$CO7)+SUMIFS(装备数值!BO$50:BO$101,装备数值!$BG$50:$BG$101,"="&amp;新怪物属性!$CP$2,装备数值!$BH$50:$BH$101,"&lt;="&amp;新怪物属性!$CP7)+SUMIFS(装备数值!BO$50:BO$101,装备数值!$BG$50:$BG$101,"="&amp;新怪物属性!$CQ$2,装备数值!$BH$50:$BH$101,"&lt;="&amp;新怪物属性!$CQ7)+SUMIFS(装备数值!BO$50:BO$101,装备数值!$BG$50:$BG$101,"="&amp;新怪物属性!$CR$2,装备数值!$BH$50:$BH$101,"&lt;="&amp;新怪物属性!$CR7)</f>
        <v>0</v>
      </c>
      <c r="CW7" s="14">
        <f>SUMIFS(装备数值!BP$50:BP$101,装备数值!$BG$50:$BG$101,"="&amp;新怪物属性!$CF$2,装备数值!$BH$50:$BH$101,"&lt;="&amp;新怪物属性!$CF7)+SUMIFS(装备数值!BP$50:BP$101,装备数值!$BG$50:$BG$101,"="&amp;新怪物属性!$CG$2,装备数值!$BH$50:$BH$101,"&lt;="&amp;新怪物属性!$CG7)+SUMIFS(装备数值!BP$50:BP$101,装备数值!$BG$50:$BG$101,"="&amp;新怪物属性!$CH$2,装备数值!$BH$50:$BH$101,"&lt;="&amp;新怪物属性!$CH7)+SUMIFS(装备数值!BP$50:BP$101,装备数值!$BG$50:$BG$101,"="&amp;新怪物属性!$CI$2,装备数值!$BH$50:$BH$101,"&lt;="&amp;新怪物属性!$CI7)+SUMIFS(装备数值!BP$50:BP$101,装备数值!$BG$50:$BG$101,"="&amp;新怪物属性!$CJ$2,装备数值!$BH$50:$BH$101,"&lt;="&amp;新怪物属性!$CJ7)+SUMIFS(装备数值!BP$50:BP$101,装备数值!$BG$50:$BG$101,"="&amp;新怪物属性!$CK$2,装备数值!$BH$50:$BH$101,"&lt;="&amp;新怪物属性!$CK7)+SUMIFS(装备数值!BP$50:BP$101,装备数值!$BG$50:$BG$101,"="&amp;新怪物属性!$CL$2,装备数值!$BH$50:$BH$101,"&lt;="&amp;新怪物属性!$CL7)+SUMIFS(装备数值!BP$50:BP$101,装备数值!$BG$50:$BG$101,"="&amp;新怪物属性!$CM$2,装备数值!$BH$50:$BH$101,"&lt;="&amp;新怪物属性!$CM7)+SUMIFS(装备数值!BP$50:BP$101,装备数值!$BG$50:$BG$101,"="&amp;新怪物属性!$CN$2,装备数值!$BH$50:$BH$101,"&lt;="&amp;新怪物属性!$CN7)+SUMIFS(装备数值!BP$50:BP$101,装备数值!$BG$50:$BG$101,"="&amp;新怪物属性!$CO$2,装备数值!$BH$50:$BH$101,"&lt;="&amp;新怪物属性!$CO7)+SUMIFS(装备数值!BP$50:BP$101,装备数值!$BG$50:$BG$101,"="&amp;新怪物属性!$CP$2,装备数值!$BH$50:$BH$101,"&lt;="&amp;新怪物属性!$CP7)+SUMIFS(装备数值!BP$50:BP$101,装备数值!$BG$50:$BG$101,"="&amp;新怪物属性!$CQ$2,装备数值!$BH$50:$BH$101,"&lt;="&amp;新怪物属性!$CQ7)+SUMIFS(装备数值!BP$50:BP$101,装备数值!$BG$50:$BG$101,"="&amp;新怪物属性!$CR$2,装备数值!$BH$50:$BH$101,"&lt;="&amp;新怪物属性!$CR7)</f>
        <v>0</v>
      </c>
      <c r="CX7" s="14">
        <f>SUMIFS(装备数值!BQ$50:BQ$101,装备数值!$BG$50:$BG$101,"="&amp;新怪物属性!$CF$2,装备数值!$BH$50:$BH$101,"&lt;="&amp;新怪物属性!$CF7)+SUMIFS(装备数值!BQ$50:BQ$101,装备数值!$BG$50:$BG$101,"="&amp;新怪物属性!$CG$2,装备数值!$BH$50:$BH$101,"&lt;="&amp;新怪物属性!$CG7)+SUMIFS(装备数值!BQ$50:BQ$101,装备数值!$BG$50:$BG$101,"="&amp;新怪物属性!$CH$2,装备数值!$BH$50:$BH$101,"&lt;="&amp;新怪物属性!$CH7)+SUMIFS(装备数值!BQ$50:BQ$101,装备数值!$BG$50:$BG$101,"="&amp;新怪物属性!$CI$2,装备数值!$BH$50:$BH$101,"&lt;="&amp;新怪物属性!$CI7)+SUMIFS(装备数值!BQ$50:BQ$101,装备数值!$BG$50:$BG$101,"="&amp;新怪物属性!$CJ$2,装备数值!$BH$50:$BH$101,"&lt;="&amp;新怪物属性!$CJ7)+SUMIFS(装备数值!BQ$50:BQ$101,装备数值!$BG$50:$BG$101,"="&amp;新怪物属性!$CK$2,装备数值!$BH$50:$BH$101,"&lt;="&amp;新怪物属性!$CK7)+SUMIFS(装备数值!BQ$50:BQ$101,装备数值!$BG$50:$BG$101,"="&amp;新怪物属性!$CL$2,装备数值!$BH$50:$BH$101,"&lt;="&amp;新怪物属性!$CL7)+SUMIFS(装备数值!BQ$50:BQ$101,装备数值!$BG$50:$BG$101,"="&amp;新怪物属性!$CM$2,装备数值!$BH$50:$BH$101,"&lt;="&amp;新怪物属性!$CM7)+SUMIFS(装备数值!BQ$50:BQ$101,装备数值!$BG$50:$BG$101,"="&amp;新怪物属性!$CN$2,装备数值!$BH$50:$BH$101,"&lt;="&amp;新怪物属性!$CN7)+SUMIFS(装备数值!BQ$50:BQ$101,装备数值!$BG$50:$BG$101,"="&amp;新怪物属性!$CO$2,装备数值!$BH$50:$BH$101,"&lt;="&amp;新怪物属性!$CO7)+SUMIFS(装备数值!BQ$50:BQ$101,装备数值!$BG$50:$BG$101,"="&amp;新怪物属性!$CP$2,装备数值!$BH$50:$BH$101,"&lt;="&amp;新怪物属性!$CP7)+SUMIFS(装备数值!BQ$50:BQ$101,装备数值!$BG$50:$BG$101,"="&amp;新怪物属性!$CQ$2,装备数值!$BH$50:$BH$101,"&lt;="&amp;新怪物属性!$CQ7)+SUMIFS(装备数值!BQ$50:BQ$101,装备数值!$BG$50:$BG$101,"="&amp;新怪物属性!$CR$2,装备数值!$BH$50:$BH$101,"&lt;="&amp;新怪物属性!$CR7)</f>
        <v>0</v>
      </c>
      <c r="CY7" s="14">
        <f>SUMIFS(装备数值!BR$50:BR$101,装备数值!$BG$50:$BG$101,"="&amp;新怪物属性!$CF$2,装备数值!$BH$50:$BH$101,"&lt;="&amp;新怪物属性!$CF7)+SUMIFS(装备数值!BR$50:BR$101,装备数值!$BG$50:$BG$101,"="&amp;新怪物属性!$CG$2,装备数值!$BH$50:$BH$101,"&lt;="&amp;新怪物属性!$CG7)+SUMIFS(装备数值!BR$50:BR$101,装备数值!$BG$50:$BG$101,"="&amp;新怪物属性!$CH$2,装备数值!$BH$50:$BH$101,"&lt;="&amp;新怪物属性!$CH7)+SUMIFS(装备数值!BR$50:BR$101,装备数值!$BG$50:$BG$101,"="&amp;新怪物属性!$CI$2,装备数值!$BH$50:$BH$101,"&lt;="&amp;新怪物属性!$CI7)+SUMIFS(装备数值!BR$50:BR$101,装备数值!$BG$50:$BG$101,"="&amp;新怪物属性!$CJ$2,装备数值!$BH$50:$BH$101,"&lt;="&amp;新怪物属性!$CJ7)+SUMIFS(装备数值!BR$50:BR$101,装备数值!$BG$50:$BG$101,"="&amp;新怪物属性!$CK$2,装备数值!$BH$50:$BH$101,"&lt;="&amp;新怪物属性!$CK7)+SUMIFS(装备数值!BR$50:BR$101,装备数值!$BG$50:$BG$101,"="&amp;新怪物属性!$CL$2,装备数值!$BH$50:$BH$101,"&lt;="&amp;新怪物属性!$CL7)+SUMIFS(装备数值!BR$50:BR$101,装备数值!$BG$50:$BG$101,"="&amp;新怪物属性!$CM$2,装备数值!$BH$50:$BH$101,"&lt;="&amp;新怪物属性!$CM7)+SUMIFS(装备数值!BR$50:BR$101,装备数值!$BG$50:$BG$101,"="&amp;新怪物属性!$CN$2,装备数值!$BH$50:$BH$101,"&lt;="&amp;新怪物属性!$CN7)+SUMIFS(装备数值!BR$50:BR$101,装备数值!$BG$50:$BG$101,"="&amp;新怪物属性!$CO$2,装备数值!$BH$50:$BH$101,"&lt;="&amp;新怪物属性!$CO7)+SUMIFS(装备数值!BR$50:BR$101,装备数值!$BG$50:$BG$101,"="&amp;新怪物属性!$CP$2,装备数值!$BH$50:$BH$101,"&lt;="&amp;新怪物属性!$CP7)+SUMIFS(装备数值!BR$50:BR$101,装备数值!$BG$50:$BG$101,"="&amp;新怪物属性!$CQ$2,装备数值!$BH$50:$BH$101,"&lt;="&amp;新怪物属性!$CQ7)+SUMIFS(装备数值!BR$50:BR$101,装备数值!$BG$50:$BG$101,"="&amp;新怪物属性!$CR$2,装备数值!$BH$50:$BH$101,"&lt;="&amp;新怪物属性!$CR7)</f>
        <v>0</v>
      </c>
      <c r="CZ7" s="14">
        <f>SUMIFS(装备数值!BS$50:BS$101,装备数值!$BG$50:$BG$101,"="&amp;新怪物属性!$CF$2,装备数值!$BH$50:$BH$101,"&lt;="&amp;新怪物属性!$CF7)+SUMIFS(装备数值!BS$50:BS$101,装备数值!$BG$50:$BG$101,"="&amp;新怪物属性!$CG$2,装备数值!$BH$50:$BH$101,"&lt;="&amp;新怪物属性!$CG7)+SUMIFS(装备数值!BS$50:BS$101,装备数值!$BG$50:$BG$101,"="&amp;新怪物属性!$CH$2,装备数值!$BH$50:$BH$101,"&lt;="&amp;新怪物属性!$CH7)+SUMIFS(装备数值!BS$50:BS$101,装备数值!$BG$50:$BG$101,"="&amp;新怪物属性!$CI$2,装备数值!$BH$50:$BH$101,"&lt;="&amp;新怪物属性!$CI7)+SUMIFS(装备数值!BS$50:BS$101,装备数值!$BG$50:$BG$101,"="&amp;新怪物属性!$CJ$2,装备数值!$BH$50:$BH$101,"&lt;="&amp;新怪物属性!$CJ7)+SUMIFS(装备数值!BS$50:BS$101,装备数值!$BG$50:$BG$101,"="&amp;新怪物属性!$CK$2,装备数值!$BH$50:$BH$101,"&lt;="&amp;新怪物属性!$CK7)+SUMIFS(装备数值!BS$50:BS$101,装备数值!$BG$50:$BG$101,"="&amp;新怪物属性!$CL$2,装备数值!$BH$50:$BH$101,"&lt;="&amp;新怪物属性!$CL7)+SUMIFS(装备数值!BS$50:BS$101,装备数值!$BG$50:$BG$101,"="&amp;新怪物属性!$CM$2,装备数值!$BH$50:$BH$101,"&lt;="&amp;新怪物属性!$CM7)+SUMIFS(装备数值!BS$50:BS$101,装备数值!$BG$50:$BG$101,"="&amp;新怪物属性!$CN$2,装备数值!$BH$50:$BH$101,"&lt;="&amp;新怪物属性!$CN7)+SUMIFS(装备数值!BS$50:BS$101,装备数值!$BG$50:$BG$101,"="&amp;新怪物属性!$CO$2,装备数值!$BH$50:$BH$101,"&lt;="&amp;新怪物属性!$CO7)+SUMIFS(装备数值!BS$50:BS$101,装备数值!$BG$50:$BG$101,"="&amp;新怪物属性!$CP$2,装备数值!$BH$50:$BH$101,"&lt;="&amp;新怪物属性!$CP7)+SUMIFS(装备数值!BS$50:BS$101,装备数值!$BG$50:$BG$101,"="&amp;新怪物属性!$CQ$2,装备数值!$BH$50:$BH$101,"&lt;="&amp;新怪物属性!$CQ7)+SUMIFS(装备数值!BS$50:BS$101,装备数值!$BG$50:$BG$101,"="&amp;新怪物属性!$CR$2,装备数值!$BH$50:$BH$101,"&lt;="&amp;新怪物属性!$CR7)</f>
        <v>0</v>
      </c>
      <c r="DA7" s="14">
        <f>SUMIFS(装备数值!BT$50:BT$101,装备数值!$BG$50:$BG$101,"="&amp;新怪物属性!$CF$2,装备数值!$BH$50:$BH$101,"&lt;="&amp;新怪物属性!$CF7)+SUMIFS(装备数值!BT$50:BT$101,装备数值!$BG$50:$BG$101,"="&amp;新怪物属性!$CG$2,装备数值!$BH$50:$BH$101,"&lt;="&amp;新怪物属性!$CG7)+SUMIFS(装备数值!BT$50:BT$101,装备数值!$BG$50:$BG$101,"="&amp;新怪物属性!$CH$2,装备数值!$BH$50:$BH$101,"&lt;="&amp;新怪物属性!$CH7)+SUMIFS(装备数值!BT$50:BT$101,装备数值!$BG$50:$BG$101,"="&amp;新怪物属性!$CI$2,装备数值!$BH$50:$BH$101,"&lt;="&amp;新怪物属性!$CI7)+SUMIFS(装备数值!BT$50:BT$101,装备数值!$BG$50:$BG$101,"="&amp;新怪物属性!$CJ$2,装备数值!$BH$50:$BH$101,"&lt;="&amp;新怪物属性!$CJ7)+SUMIFS(装备数值!BT$50:BT$101,装备数值!$BG$50:$BG$101,"="&amp;新怪物属性!$CK$2,装备数值!$BH$50:$BH$101,"&lt;="&amp;新怪物属性!$CK7)+SUMIFS(装备数值!BT$50:BT$101,装备数值!$BG$50:$BG$101,"="&amp;新怪物属性!$CL$2,装备数值!$BH$50:$BH$101,"&lt;="&amp;新怪物属性!$CL7)+SUMIFS(装备数值!BT$50:BT$101,装备数值!$BG$50:$BG$101,"="&amp;新怪物属性!$CM$2,装备数值!$BH$50:$BH$101,"&lt;="&amp;新怪物属性!$CM7)+SUMIFS(装备数值!BT$50:BT$101,装备数值!$BG$50:$BG$101,"="&amp;新怪物属性!$CN$2,装备数值!$BH$50:$BH$101,"&lt;="&amp;新怪物属性!$CN7)+SUMIFS(装备数值!BT$50:BT$101,装备数值!$BG$50:$BG$101,"="&amp;新怪物属性!$CO$2,装备数值!$BH$50:$BH$101,"&lt;="&amp;新怪物属性!$CO7)+SUMIFS(装备数值!BT$50:BT$101,装备数值!$BG$50:$BG$101,"="&amp;新怪物属性!$CP$2,装备数值!$BH$50:$BH$101,"&lt;="&amp;新怪物属性!$CP7)+SUMIFS(装备数值!BT$50:BT$101,装备数值!$BG$50:$BG$101,"="&amp;新怪物属性!$CQ$2,装备数值!$BH$50:$BH$101,"&lt;="&amp;新怪物属性!$CQ7)+SUMIFS(装备数值!BT$50:BT$101,装备数值!$BG$50:$BG$101,"="&amp;新怪物属性!$CR$2,装备数值!$BH$50:$BH$101,"&lt;="&amp;新怪物属性!$CR7)</f>
        <v>0</v>
      </c>
      <c r="DB7" s="14">
        <f>SUMIFS(装备数值!BU$50:BU$101,装备数值!$BG$50:$BG$101,"="&amp;新怪物属性!$CF$2,装备数值!$BH$50:$BH$101,"&lt;="&amp;新怪物属性!$CF7)+SUMIFS(装备数值!BU$50:BU$101,装备数值!$BG$50:$BG$101,"="&amp;新怪物属性!$CG$2,装备数值!$BH$50:$BH$101,"&lt;="&amp;新怪物属性!$CG7)+SUMIFS(装备数值!BU$50:BU$101,装备数值!$BG$50:$BG$101,"="&amp;新怪物属性!$CH$2,装备数值!$BH$50:$BH$101,"&lt;="&amp;新怪物属性!$CH7)+SUMIFS(装备数值!BU$50:BU$101,装备数值!$BG$50:$BG$101,"="&amp;新怪物属性!$CI$2,装备数值!$BH$50:$BH$101,"&lt;="&amp;新怪物属性!$CI7)+SUMIFS(装备数值!BU$50:BU$101,装备数值!$BG$50:$BG$101,"="&amp;新怪物属性!$CJ$2,装备数值!$BH$50:$BH$101,"&lt;="&amp;新怪物属性!$CJ7)+SUMIFS(装备数值!BU$50:BU$101,装备数值!$BG$50:$BG$101,"="&amp;新怪物属性!$CK$2,装备数值!$BH$50:$BH$101,"&lt;="&amp;新怪物属性!$CK7)+SUMIFS(装备数值!BU$50:BU$101,装备数值!$BG$50:$BG$101,"="&amp;新怪物属性!$CL$2,装备数值!$BH$50:$BH$101,"&lt;="&amp;新怪物属性!$CL7)+SUMIFS(装备数值!BU$50:BU$101,装备数值!$BG$50:$BG$101,"="&amp;新怪物属性!$CM$2,装备数值!$BH$50:$BH$101,"&lt;="&amp;新怪物属性!$CM7)+SUMIFS(装备数值!BU$50:BU$101,装备数值!$BG$50:$BG$101,"="&amp;新怪物属性!$CN$2,装备数值!$BH$50:$BH$101,"&lt;="&amp;新怪物属性!$CN7)+SUMIFS(装备数值!BU$50:BU$101,装备数值!$BG$50:$BG$101,"="&amp;新怪物属性!$CO$2,装备数值!$BH$50:$BH$101,"&lt;="&amp;新怪物属性!$CO7)+SUMIFS(装备数值!BU$50:BU$101,装备数值!$BG$50:$BG$101,"="&amp;新怪物属性!$CP$2,装备数值!$BH$50:$BH$101,"&lt;="&amp;新怪物属性!$CP7)+SUMIFS(装备数值!BU$50:BU$101,装备数值!$BG$50:$BG$101,"="&amp;新怪物属性!$CQ$2,装备数值!$BH$50:$BH$101,"&lt;="&amp;新怪物属性!$CQ7)+SUMIFS(装备数值!BU$50:BU$101,装备数值!$BG$50:$BG$101,"="&amp;新怪物属性!$CR$2,装备数值!$BH$50:$BH$101,"&lt;="&amp;新怪物属性!$CR7)</f>
        <v>0</v>
      </c>
      <c r="DC7" s="14">
        <f>SUMIFS(装备数值!BV$50:BV$101,装备数值!$BG$50:$BG$101,"="&amp;新怪物属性!$CF$2,装备数值!$BH$50:$BH$101,"&lt;="&amp;新怪物属性!$CF7)+SUMIFS(装备数值!BV$50:BV$101,装备数值!$BG$50:$BG$101,"="&amp;新怪物属性!$CG$2,装备数值!$BH$50:$BH$101,"&lt;="&amp;新怪物属性!$CG7)+SUMIFS(装备数值!BV$50:BV$101,装备数值!$BG$50:$BG$101,"="&amp;新怪物属性!$CH$2,装备数值!$BH$50:$BH$101,"&lt;="&amp;新怪物属性!$CH7)+SUMIFS(装备数值!BV$50:BV$101,装备数值!$BG$50:$BG$101,"="&amp;新怪物属性!$CI$2,装备数值!$BH$50:$BH$101,"&lt;="&amp;新怪物属性!$CI7)+SUMIFS(装备数值!BV$50:BV$101,装备数值!$BG$50:$BG$101,"="&amp;新怪物属性!$CJ$2,装备数值!$BH$50:$BH$101,"&lt;="&amp;新怪物属性!$CJ7)+SUMIFS(装备数值!BV$50:BV$101,装备数值!$BG$50:$BG$101,"="&amp;新怪物属性!$CK$2,装备数值!$BH$50:$BH$101,"&lt;="&amp;新怪物属性!$CK7)+SUMIFS(装备数值!BV$50:BV$101,装备数值!$BG$50:$BG$101,"="&amp;新怪物属性!$CL$2,装备数值!$BH$50:$BH$101,"&lt;="&amp;新怪物属性!$CL7)+SUMIFS(装备数值!BV$50:BV$101,装备数值!$BG$50:$BG$101,"="&amp;新怪物属性!$CM$2,装备数值!$BH$50:$BH$101,"&lt;="&amp;新怪物属性!$CM7)+SUMIFS(装备数值!BV$50:BV$101,装备数值!$BG$50:$BG$101,"="&amp;新怪物属性!$CN$2,装备数值!$BH$50:$BH$101,"&lt;="&amp;新怪物属性!$CN7)+SUMIFS(装备数值!BV$50:BV$101,装备数值!$BG$50:$BG$101,"="&amp;新怪物属性!$CO$2,装备数值!$BH$50:$BH$101,"&lt;="&amp;新怪物属性!$CO7)+SUMIFS(装备数值!BV$50:BV$101,装备数值!$BG$50:$BG$101,"="&amp;新怪物属性!$CP$2,装备数值!$BH$50:$BH$101,"&lt;="&amp;新怪物属性!$CP7)+SUMIFS(装备数值!BV$50:BV$101,装备数值!$BG$50:$BG$101,"="&amp;新怪物属性!$CQ$2,装备数值!$BH$50:$BH$101,"&lt;="&amp;新怪物属性!$CQ7)+SUMIFS(装备数值!BV$50:BV$101,装备数值!$BG$50:$BG$101,"="&amp;新怪物属性!$CR$2,装备数值!$BH$50:$BH$101,"&lt;="&amp;新怪物属性!$CR7)</f>
        <v>0</v>
      </c>
      <c r="DD7" s="14">
        <f>SUMIFS(装备数值!BW$50:BW$101,装备数值!$BG$50:$BG$101,"="&amp;新怪物属性!$CF$2,装备数值!$BH$50:$BH$101,"&lt;="&amp;新怪物属性!$CF7)+SUMIFS(装备数值!BW$50:BW$101,装备数值!$BG$50:$BG$101,"="&amp;新怪物属性!$CG$2,装备数值!$BH$50:$BH$101,"&lt;="&amp;新怪物属性!$CG7)+SUMIFS(装备数值!BW$50:BW$101,装备数值!$BG$50:$BG$101,"="&amp;新怪物属性!$CH$2,装备数值!$BH$50:$BH$101,"&lt;="&amp;新怪物属性!$CH7)+SUMIFS(装备数值!BW$50:BW$101,装备数值!$BG$50:$BG$101,"="&amp;新怪物属性!$CI$2,装备数值!$BH$50:$BH$101,"&lt;="&amp;新怪物属性!$CI7)+SUMIFS(装备数值!BW$50:BW$101,装备数值!$BG$50:$BG$101,"="&amp;新怪物属性!$CJ$2,装备数值!$BH$50:$BH$101,"&lt;="&amp;新怪物属性!$CJ7)+SUMIFS(装备数值!BW$50:BW$101,装备数值!$BG$50:$BG$101,"="&amp;新怪物属性!$CK$2,装备数值!$BH$50:$BH$101,"&lt;="&amp;新怪物属性!$CK7)+SUMIFS(装备数值!BW$50:BW$101,装备数值!$BG$50:$BG$101,"="&amp;新怪物属性!$CL$2,装备数值!$BH$50:$BH$101,"&lt;="&amp;新怪物属性!$CL7)+SUMIFS(装备数值!BW$50:BW$101,装备数值!$BG$50:$BG$101,"="&amp;新怪物属性!$CM$2,装备数值!$BH$50:$BH$101,"&lt;="&amp;新怪物属性!$CM7)+SUMIFS(装备数值!BW$50:BW$101,装备数值!$BG$50:$BG$101,"="&amp;新怪物属性!$CN$2,装备数值!$BH$50:$BH$101,"&lt;="&amp;新怪物属性!$CN7)+SUMIFS(装备数值!BW$50:BW$101,装备数值!$BG$50:$BG$101,"="&amp;新怪物属性!$CO$2,装备数值!$BH$50:$BH$101,"&lt;="&amp;新怪物属性!$CO7)+SUMIFS(装备数值!BW$50:BW$101,装备数值!$BG$50:$BG$101,"="&amp;新怪物属性!$CP$2,装备数值!$BH$50:$BH$101,"&lt;="&amp;新怪物属性!$CP7)+SUMIFS(装备数值!BW$50:BW$101,装备数值!$BG$50:$BG$101,"="&amp;新怪物属性!$CQ$2,装备数值!$BH$50:$BH$101,"&lt;="&amp;新怪物属性!$CQ7)+SUMIFS(装备数值!BW$50:BW$101,装备数值!$BG$50:$BG$101,"="&amp;新怪物属性!$CR$2,装备数值!$BH$50:$BH$101,"&lt;="&amp;新怪物属性!$CR7)</f>
        <v>0</v>
      </c>
      <c r="DE7" s="14">
        <f>SUMIFS(装备数值!BX$50:BX$101,装备数值!$BG$50:$BG$101,"="&amp;新怪物属性!$CF$2,装备数值!$BH$50:$BH$101,"&lt;="&amp;新怪物属性!$CF7)+SUMIFS(装备数值!BX$50:BX$101,装备数值!$BG$50:$BG$101,"="&amp;新怪物属性!$CG$2,装备数值!$BH$50:$BH$101,"&lt;="&amp;新怪物属性!$CG7)+SUMIFS(装备数值!BX$50:BX$101,装备数值!$BG$50:$BG$101,"="&amp;新怪物属性!$CH$2,装备数值!$BH$50:$BH$101,"&lt;="&amp;新怪物属性!$CH7)+SUMIFS(装备数值!BX$50:BX$101,装备数值!$BG$50:$BG$101,"="&amp;新怪物属性!$CI$2,装备数值!$BH$50:$BH$101,"&lt;="&amp;新怪物属性!$CI7)+SUMIFS(装备数值!BX$50:BX$101,装备数值!$BG$50:$BG$101,"="&amp;新怪物属性!$CJ$2,装备数值!$BH$50:$BH$101,"&lt;="&amp;新怪物属性!$CJ7)+SUMIFS(装备数值!BX$50:BX$101,装备数值!$BG$50:$BG$101,"="&amp;新怪物属性!$CK$2,装备数值!$BH$50:$BH$101,"&lt;="&amp;新怪物属性!$CK7)+SUMIFS(装备数值!BX$50:BX$101,装备数值!$BG$50:$BG$101,"="&amp;新怪物属性!$CL$2,装备数值!$BH$50:$BH$101,"&lt;="&amp;新怪物属性!$CL7)+SUMIFS(装备数值!BX$50:BX$101,装备数值!$BG$50:$BG$101,"="&amp;新怪物属性!$CM$2,装备数值!$BH$50:$BH$101,"&lt;="&amp;新怪物属性!$CM7)+SUMIFS(装备数值!BX$50:BX$101,装备数值!$BG$50:$BG$101,"="&amp;新怪物属性!$CN$2,装备数值!$BH$50:$BH$101,"&lt;="&amp;新怪物属性!$CN7)+SUMIFS(装备数值!BX$50:BX$101,装备数值!$BG$50:$BG$101,"="&amp;新怪物属性!$CO$2,装备数值!$BH$50:$BH$101,"&lt;="&amp;新怪物属性!$CO7)+SUMIFS(装备数值!BX$50:BX$101,装备数值!$BG$50:$BG$101,"="&amp;新怪物属性!$CP$2,装备数值!$BH$50:$BH$101,"&lt;="&amp;新怪物属性!$CP7)+SUMIFS(装备数值!BX$50:BX$101,装备数值!$BG$50:$BG$101,"="&amp;新怪物属性!$CQ$2,装备数值!$BH$50:$BH$101,"&lt;="&amp;新怪物属性!$CQ7)+SUMIFS(装备数值!BX$50:BX$101,装备数值!$BG$50:$BG$101,"="&amp;新怪物属性!$CR$2,装备数值!$BH$50:$BH$101,"&lt;="&amp;新怪物属性!$CR7)</f>
        <v>0</v>
      </c>
      <c r="DH7" s="14">
        <f>INDEX(装备数值!$I$13:$M$116,新怪物属性!$P7*8+1,DH$2)*$X7+INDEX(装备数值!$I$13:$M$116,新怪物属性!$Q7*8+2,DH$2)*$Y7+INDEX(装备数值!$I$13:$M$116,新怪物属性!$S7*8+3,DH$2)*$Z7+INDEX(装备数值!$I$13:$M$116,新怪物属性!$R7*8+4,DH$2)*$AA7+INDEX(装备数值!$I$13:$M$116,新怪物属性!$T7*8+5,DH$2)*$AB7+INDEX(装备数值!$I$13:$M$116,新怪物属性!$U7*8+6,DH$2)*$AC7+INDEX(装备数值!$I$13:$M$116,新怪物属性!$V7*8+7,DH$2)*$AD7+INDEX(装备数值!$I$13:$M$116,新怪物属性!$W7*8+8,DH$2)*$AE7</f>
        <v>0</v>
      </c>
      <c r="DI7" s="14">
        <f>INDEX(装备数值!$I$13:$M$116,新怪物属性!$P7*8+1,DI$2)*$X7+INDEX(装备数值!$I$13:$M$116,新怪物属性!$Q7*8+2,DI$2)*$Y7+INDEX(装备数值!$I$13:$M$116,新怪物属性!$S7*8+3,DI$2)*$Z7+INDEX(装备数值!$I$13:$M$116,新怪物属性!$R7*8+4,DI$2)*$AA7+INDEX(装备数值!$I$13:$M$116,新怪物属性!$T7*8+5,DI$2)*$AB7+INDEX(装备数值!$I$13:$M$116,新怪物属性!$U7*8+6,DI$2)*$AC7+INDEX(装备数值!$I$13:$M$116,新怪物属性!$V7*8+7,DI$2)*$AD7+INDEX(装备数值!$I$13:$M$116,新怪物属性!$W7*8+8,DI$2)*$AE7</f>
        <v>0</v>
      </c>
      <c r="DJ7" s="14">
        <f>INDEX(装备数值!$I$13:$M$116,新怪物属性!$P7*8+1,DJ$2)*$X7+INDEX(装备数值!$I$13:$M$116,新怪物属性!$Q7*8+2,DJ$2)*$Y7+INDEX(装备数值!$I$13:$M$116,新怪物属性!$S7*8+3,DJ$2)*$Z7+INDEX(装备数值!$I$13:$M$116,新怪物属性!$R7*8+4,DJ$2)*$AA7+INDEX(装备数值!$I$13:$M$116,新怪物属性!$T7*8+5,DJ$2)*$AB7+INDEX(装备数值!$I$13:$M$116,新怪物属性!$U7*8+6,DJ$2)*$AC7+INDEX(装备数值!$I$13:$M$116,新怪物属性!$V7*8+7,DJ$2)*$AD7+INDEX(装备数值!$I$13:$M$116,新怪物属性!$W7*8+8,DJ$2)*$AE7</f>
        <v>0</v>
      </c>
      <c r="DK7" s="14">
        <f>INDEX(装备数值!$I$13:$M$116,新怪物属性!$P7*8+1,DK$2)*$X7+INDEX(装备数值!$I$13:$M$116,新怪物属性!$Q7*8+2,DK$2)*$Y7+INDEX(装备数值!$I$13:$M$116,新怪物属性!$S7*8+3,DK$2)*$Z7+INDEX(装备数值!$I$13:$M$116,新怪物属性!$R7*8+4,DK$2)*$AA7+INDEX(装备数值!$I$13:$M$116,新怪物属性!$T7*8+5,DK$2)*$AB7+INDEX(装备数值!$I$13:$M$116,新怪物属性!$U7*8+6,DK$2)*$AC7+INDEX(装备数值!$I$13:$M$116,新怪物属性!$V7*8+7,DK$2)*$AD7+INDEX(装备数值!$I$13:$M$116,新怪物属性!$W7*8+8,DK$2)*$AE7</f>
        <v>0</v>
      </c>
      <c r="DL7" s="14">
        <f>INDEX(装备数值!$I$13:$M$116,新怪物属性!$P7*8+1,DL$2)*$X7+INDEX(装备数值!$I$13:$M$116,新怪物属性!$Q7*8+2,DL$2)*$Y7+INDEX(装备数值!$I$13:$M$116,新怪物属性!$S7*8+3,DL$2)*$Z7+INDEX(装备数值!$I$13:$M$116,新怪物属性!$R7*8+4,DL$2)*$AA7+INDEX(装备数值!$I$13:$M$116,新怪物属性!$T7*8+5,DL$2)*$AB7+INDEX(装备数值!$I$13:$M$116,新怪物属性!$U7*8+6,DL$2)*$AC7+INDEX(装备数值!$I$13:$M$116,新怪物属性!$V7*8+7,DL$2)*$AD7+INDEX(装备数值!$I$13:$M$116,新怪物属性!$W7*8+8,DL$2)*$AE7</f>
        <v>0</v>
      </c>
      <c r="DO7" s="14">
        <f>INDEX(装备数值!$X$13:$AH$116,$P7*8+1,DO$2)*$AF7+INDEX(装备数值!$X$13:$AH$116,$Q7*8+2,DO$2)*$AG7+INDEX(装备数值!$X$13:$AH$116,$S7*8+3,DO$2)*$AH7+INDEX(装备数值!$X$13:$AH$116,$R7*8+4,DO$2)*$AI7+INDEX(装备数值!$X$13:$AH$116,$T7*8+5,DO$2)*$AJ7+INDEX(装备数值!$X$13:$AH$116,$U7*8+6,DO$2)*$AK7+INDEX(装备数值!$X$13:$AH$116,$V7*8+7,DO$2)*$AL7+INDEX(装备数值!$X$13:$AH$116,$W7*8+8,DO$2)*$AM7</f>
        <v>0</v>
      </c>
      <c r="DP7" s="14">
        <f>INDEX(装备数值!$X$13:$AH$116,$P7*8+1,DP$2)*$AF7+INDEX(装备数值!$X$13:$AH$116,$Q7*8+2,DP$2)*$AG7+INDEX(装备数值!$X$13:$AH$116,$S7*8+3,DP$2)*$AH7+INDEX(装备数值!$X$13:$AH$116,$R7*8+4,DP$2)*$AI7+INDEX(装备数值!$X$13:$AH$116,$T7*8+5,DP$2)*$AJ7+INDEX(装备数值!$X$13:$AH$116,$U7*8+6,DP$2)*$AK7+INDEX(装备数值!$X$13:$AH$116,$V7*8+7,DP$2)*$AL7+INDEX(装备数值!$X$13:$AH$116,$W7*8+8,DP$2)*$AM7</f>
        <v>0</v>
      </c>
      <c r="DQ7" s="14">
        <f>INDEX(装备数值!$X$13:$AH$116,$P7*8+1,DQ$2)*$AF7+INDEX(装备数值!$X$13:$AH$116,$Q7*8+2,DQ$2)*$AG7+INDEX(装备数值!$X$13:$AH$116,$S7*8+3,DQ$2)*$AH7+INDEX(装备数值!$X$13:$AH$116,$R7*8+4,DQ$2)*$AI7+INDEX(装备数值!$X$13:$AH$116,$T7*8+5,DQ$2)*$AJ7+INDEX(装备数值!$X$13:$AH$116,$U7*8+6,DQ$2)*$AK7+INDEX(装备数值!$X$13:$AH$116,$V7*8+7,DQ$2)*$AL7+INDEX(装备数值!$X$13:$AH$116,$W7*8+8,DQ$2)*$AM7</f>
        <v>0</v>
      </c>
      <c r="DR7" s="14">
        <f>INDEX(装备数值!$X$13:$AH$116,$P7*8+1,DR$2)*$AF7+INDEX(装备数值!$X$13:$AH$116,$Q7*8+2,DR$2)*$AG7+INDEX(装备数值!$X$13:$AH$116,$S7*8+3,DR$2)*$AH7+INDEX(装备数值!$X$13:$AH$116,$R7*8+4,DR$2)*$AI7+INDEX(装备数值!$X$13:$AH$116,$T7*8+5,DR$2)*$AJ7+INDEX(装备数值!$X$13:$AH$116,$U7*8+6,DR$2)*$AK7+INDEX(装备数值!$X$13:$AH$116,$V7*8+7,DR$2)*$AL7+INDEX(装备数值!$X$13:$AH$116,$W7*8+8,DR$2)*$AM7</f>
        <v>0</v>
      </c>
      <c r="DS7" s="14">
        <f>INDEX(装备数值!$X$13:$AH$116,$P7*8+1,DS$2)*$AF7+INDEX(装备数值!$X$13:$AH$116,$Q7*8+2,DS$2)*$AG7+INDEX(装备数值!$X$13:$AH$116,$S7*8+3,DS$2)*$AH7+INDEX(装备数值!$X$13:$AH$116,$R7*8+4,DS$2)*$AI7+INDEX(装备数值!$X$13:$AH$116,$T7*8+5,DS$2)*$AJ7+INDEX(装备数值!$X$13:$AH$116,$U7*8+6,DS$2)*$AK7+INDEX(装备数值!$X$13:$AH$116,$V7*8+7,DS$2)*$AL7+INDEX(装备数值!$X$13:$AH$116,$W7*8+8,DS$2)*$AM7</f>
        <v>0</v>
      </c>
      <c r="DT7" s="14">
        <f>INDEX(装备数值!$X$13:$AH$116,$P7*8+1,DT$2)*$AF7+INDEX(装备数值!$X$13:$AH$116,$Q7*8+2,DT$2)*$AG7+INDEX(装备数值!$X$13:$AH$116,$S7*8+3,DT$2)*$AH7+INDEX(装备数值!$X$13:$AH$116,$R7*8+4,DT$2)*$AI7+INDEX(装备数值!$X$13:$AH$116,$T7*8+5,DT$2)*$AJ7+INDEX(装备数值!$X$13:$AH$116,$U7*8+6,DT$2)*$AK7+INDEX(装备数值!$X$13:$AH$116,$V7*8+7,DT$2)*$AL7+INDEX(装备数值!$X$13:$AH$116,$W7*8+8,DT$2)*$AM7</f>
        <v>0</v>
      </c>
      <c r="DU7" s="14">
        <f>INDEX(装备数值!$X$13:$AH$116,$P7*8+1,DU$2)*$AF7+INDEX(装备数值!$X$13:$AH$116,$Q7*8+2,DU$2)*$AG7+INDEX(装备数值!$X$13:$AH$116,$S7*8+3,DU$2)*$AH7+INDEX(装备数值!$X$13:$AH$116,$R7*8+4,DU$2)*$AI7+INDEX(装备数值!$X$13:$AH$116,$T7*8+5,DU$2)*$AJ7+INDEX(装备数值!$X$13:$AH$116,$U7*8+6,DU$2)*$AK7+INDEX(装备数值!$X$13:$AH$116,$V7*8+7,DU$2)*$AL7+INDEX(装备数值!$X$13:$AH$116,$W7*8+8,DU$2)*$AM7</f>
        <v>0</v>
      </c>
      <c r="DV7" s="14">
        <f>INDEX(装备数值!$X$13:$AH$116,$P7*8+1,DV$2)*$AF7+INDEX(装备数值!$X$13:$AH$116,$Q7*8+2,DV$2)*$AG7+INDEX(装备数值!$X$13:$AH$116,$S7*8+3,DV$2)*$AH7+INDEX(装备数值!$X$13:$AH$116,$R7*8+4,DV$2)*$AI7+INDEX(装备数值!$X$13:$AH$116,$T7*8+5,DV$2)*$AJ7+INDEX(装备数值!$X$13:$AH$116,$U7*8+6,DV$2)*$AK7+INDEX(装备数值!$X$13:$AH$116,$V7*8+7,DV$2)*$AL7+INDEX(装备数值!$X$13:$AH$116,$W7*8+8,DV$2)*$AM7</f>
        <v>0</v>
      </c>
      <c r="DW7" s="14">
        <f>INDEX(装备数值!$X$13:$AH$116,$P7*8+1,DW$2)*$AF7+INDEX(装备数值!$X$13:$AH$116,$Q7*8+2,DW$2)*$AG7+INDEX(装备数值!$X$13:$AH$116,$S7*8+3,DW$2)*$AH7+INDEX(装备数值!$X$13:$AH$116,$R7*8+4,DW$2)*$AI7+INDEX(装备数值!$X$13:$AH$116,$T7*8+5,DW$2)*$AJ7+INDEX(装备数值!$X$13:$AH$116,$U7*8+6,DW$2)*$AK7+INDEX(装备数值!$X$13:$AH$116,$V7*8+7,DW$2)*$AL7+INDEX(装备数值!$X$13:$AH$116,$W7*8+8,DW$2)*$AM7</f>
        <v>0</v>
      </c>
      <c r="DX7" s="14">
        <f>INDEX(装备数值!$X$13:$AH$116,$P7*8+1,DX$2)*$AF7+INDEX(装备数值!$X$13:$AH$116,$Q7*8+2,DX$2)*$AG7+INDEX(装备数值!$X$13:$AH$116,$S7*8+3,DX$2)*$AH7+INDEX(装备数值!$X$13:$AH$116,$R7*8+4,DX$2)*$AI7+INDEX(装备数值!$X$13:$AH$116,$T7*8+5,DX$2)*$AJ7+INDEX(装备数值!$X$13:$AH$116,$U7*8+6,DX$2)*$AK7+INDEX(装备数值!$X$13:$AH$116,$V7*8+7,DX$2)*$AL7+INDEX(装备数值!$X$13:$AH$116,$W7*8+8,DX$2)*$AM7</f>
        <v>0</v>
      </c>
      <c r="DY7" s="14">
        <f>INDEX(装备数值!$X$13:$AH$116,$P7*8+1,DY$2)*$AF7+INDEX(装备数值!$X$13:$AH$116,$Q7*8+2,DY$2)*$AG7+INDEX(装备数值!$X$13:$AH$116,$S7*8+3,DY$2)*$AH7+INDEX(装备数值!$X$13:$AH$116,$R7*8+4,DY$2)*$AI7+INDEX(装备数值!$X$13:$AH$116,$T7*8+5,DY$2)*$AJ7+INDEX(装备数值!$X$13:$AH$116,$U7*8+6,DY$2)*$AK7+INDEX(装备数值!$X$13:$AH$116,$V7*8+7,DY$2)*$AL7+INDEX(装备数值!$X$13:$AH$116,$W7*8+8,DY$2)*$AM7</f>
        <v>0</v>
      </c>
      <c r="EA7" s="14">
        <f>INDEX(装备数值!$AN$17:$AN$117,MATCH(MIN($X7:$AE7),装备数值!$AO$17:$AO$117,1))</f>
        <v>0</v>
      </c>
      <c r="EB7" s="14">
        <f>IF(COUNTIF($P7:$W7,"&gt;"&amp;0)=8,INDEX(装备数值!AR$17:AR$117,$EA7+1),0)</f>
        <v>0</v>
      </c>
      <c r="EC7" s="14">
        <f>IF(COUNTIF($P7:$W7,"&gt;"&amp;0)=8,INDEX(装备数值!AS$17:AS$117,$EA7+1),0)</f>
        <v>0</v>
      </c>
      <c r="ED7" s="14">
        <f>IF(COUNTIF($P7:$W7,"&gt;"&amp;0)=8,INDEX(装备数值!AT$17:AT$117,$EA7+1),0)</f>
        <v>0</v>
      </c>
      <c r="EE7" s="14">
        <f>IF(COUNTIF($P7:$W7,"&gt;"&amp;0)=8,INDEX(装备数值!AU$17:AU$117,$EA7+1),0)</f>
        <v>0</v>
      </c>
      <c r="EF7" s="14">
        <f>IF(COUNTIF($P7:$W7,"&gt;"&amp;0)=8,INDEX(装备数值!AV$17:AV$117,$EA7+1),0)</f>
        <v>0</v>
      </c>
      <c r="EH7" s="14">
        <f>INDEX(装备数值!$AY$17:$AY$77,MATCH(MIN($AF7:$AM7),装备数值!$AZ$17:$AZ$77,1))</f>
        <v>0</v>
      </c>
      <c r="EI7" s="26">
        <f>INDEX(装备数值!BA$17:BA$77,新怪物属性!EH7+1)</f>
        <v>0</v>
      </c>
      <c r="EJ7" s="26">
        <f>INDEX(装备数值!BA$17:BA$77,新怪物属性!EH7+1)</f>
        <v>0</v>
      </c>
      <c r="EL7" s="14">
        <f t="shared" si="2"/>
        <v>0</v>
      </c>
      <c r="EM7" s="14">
        <f>VLOOKUP(EL7,军阶与晶片数值!$W$6:$X$27,2)</f>
        <v>0</v>
      </c>
      <c r="EN7" s="14">
        <f>INDEX(军阶与晶片数值!Y$6:Y$27,$EM7+1)</f>
        <v>0</v>
      </c>
      <c r="EO7" s="14">
        <f>INDEX(军阶与晶片数值!Z$6:Z$27,$EM7+1)</f>
        <v>0</v>
      </c>
      <c r="EP7" s="14">
        <f>INDEX(军阶与晶片数值!AA$6:AA$27,$EM7+1)</f>
        <v>0</v>
      </c>
      <c r="EQ7" s="14">
        <f>INDEX(军阶与晶片数值!AB$6:AB$27,$EM7+1)</f>
        <v>0</v>
      </c>
      <c r="ER7" s="29">
        <f>INDEX(军阶与晶片数值!AC$6:AC$27,$EM7+1)</f>
        <v>0</v>
      </c>
      <c r="ES7" s="29">
        <f>INDEX(军阶与晶片数值!AD$6:AD$27,$EM7+1)</f>
        <v>0</v>
      </c>
      <c r="EU7" s="26">
        <f>INDEX(军阶与晶片数值!I$6:I$16,AN7+1)</f>
        <v>0</v>
      </c>
      <c r="EV7" s="26">
        <f>INDEX(军阶与晶片数值!M$6:M$16,AO7+1)</f>
        <v>0</v>
      </c>
      <c r="EW7" s="26">
        <f>INDEX(军阶与晶片数值!J$6:J$16,AP7+1)</f>
        <v>0</v>
      </c>
      <c r="EX7" s="26">
        <f>INDEX(军阶与晶片数值!K$6:K$16,AQ7+1)</f>
        <v>0</v>
      </c>
      <c r="EY7" s="26">
        <f>INDEX(军阶与晶片数值!L$6:L$16,AR7+1)</f>
        <v>0</v>
      </c>
      <c r="EZ7" s="28">
        <f>INDEX(军阶与晶片数值!N$6:N$16,AS7+1)</f>
        <v>0</v>
      </c>
      <c r="FA7" s="28">
        <f>INDEX(军阶与晶片数值!O$6:O$16,AT7+1)</f>
        <v>0</v>
      </c>
      <c r="FB7" s="28">
        <f>INDEX(军阶与晶片数值!P$6:P$16,AU7+1)</f>
        <v>0</v>
      </c>
      <c r="FC7" s="28">
        <f>INDEX(军阶与晶片数值!Q$6:Q$16,AV7+1)</f>
        <v>0</v>
      </c>
      <c r="FD7" s="26">
        <f>INDEX(军阶与晶片数值!R$6:R$16,AW7+1)</f>
        <v>0</v>
      </c>
      <c r="FE7" s="26">
        <f>INDEX(军阶与晶片数值!S$6:S$16,AX7+1)</f>
        <v>0</v>
      </c>
      <c r="FF7" s="26">
        <f>INDEX(军阶与晶片数值!T$6:T$16,AY7+1)</f>
        <v>0</v>
      </c>
      <c r="FG7" s="26">
        <f>INDEX(军阶与晶片数值!U$6:U$16,AZ7+1)</f>
        <v>0</v>
      </c>
      <c r="FI7" s="26">
        <f>INDEX(军阶与晶片数值!$C$6:$C$36,新怪物属性!$BA7+1)</f>
        <v>0</v>
      </c>
      <c r="FJ7" s="26">
        <f>INDEX(军阶与晶片数值!$C$6:$C$36,新怪物属性!$BA7+1)</f>
        <v>0</v>
      </c>
      <c r="FK7" s="26">
        <f>INDEX(军阶与晶片数值!$C$6:$C$36,新怪物属性!$BA7+1)</f>
        <v>0</v>
      </c>
      <c r="FL7" s="26">
        <f>INDEX(军阶与晶片数值!$C$6:$C$36,新怪物属性!$BA7+1)</f>
        <v>0</v>
      </c>
      <c r="FM7" s="26">
        <f>INDEX(军阶与晶片数值!$C$6:$C$36,新怪物属性!$BA7+1)</f>
        <v>0</v>
      </c>
      <c r="FO7" s="14">
        <f>INDEX(战舰突破!$H$6:$H$18,新怪物属性!$J7+1)+INDEX(战舰突破!$H$23:$H$35,新怪物属性!$K7+1)+INDEX(战舰突破!$H$40:$H$52,新怪物属性!$L7+1)</f>
        <v>0</v>
      </c>
      <c r="FP7" s="14">
        <f>INDEX(战舰突破!$I$6:$I$18,新怪物属性!$J7+1)+INDEX(战舰突破!$I$23:$I$35,新怪物属性!$K7+1)+INDEX(战舰突破!$I$40:$I$52,新怪物属性!$L7+1)</f>
        <v>0</v>
      </c>
      <c r="FQ7" s="14">
        <f>INDEX(战舰突破!$J$6:$J$18,新怪物属性!$J7+1)+INDEX(战舰突破!$J$23:$J$35,新怪物属性!$K7+1)+INDEX(战舰突破!$J$40:$J$52,新怪物属性!$L7+1)</f>
        <v>0</v>
      </c>
      <c r="FR7" s="14">
        <f>INDEX(战舰突破!$K$6:$K$18,新怪物属性!$J7+1)+INDEX(战舰突破!$K$23:$K$35,新怪物属性!$K7+1)+INDEX(战舰突破!$K$40:$K$52,新怪物属性!$L7+1)</f>
        <v>0</v>
      </c>
      <c r="FS7" s="14">
        <f>INDEX(战舰突破!$L$6:$L$18,新怪物属性!$J7+1)+INDEX(战舰突破!$L$23:$L$35,新怪物属性!$K7+1)+INDEX(战舰突破!$L$40:$L$52,新怪物属性!$L7+1)</f>
        <v>0</v>
      </c>
      <c r="FT7" s="18">
        <f>INDEX(战舰突破!$N$6:$N$18,新怪物属性!$J7+1)+INDEX(战舰突破!$N$23:$N$35,新怪物属性!$K7+1)+INDEX(战舰突破!$N$40:$N$52,新怪物属性!$L7+1)</f>
        <v>0</v>
      </c>
      <c r="FU7" s="18">
        <f>INDEX(战舰突破!$O$6:$O$18,新怪物属性!$J7+1)+INDEX(战舰突破!$O$23:$O$35,新怪物属性!$K7+1)+INDEX(战舰突破!$O$40:$O$52,新怪物属性!$L7+1)</f>
        <v>0</v>
      </c>
      <c r="FV7" s="18">
        <f>INDEX(战舰突破!$P$6:$P$18,新怪物属性!$J7+1)+INDEX(战舰突破!$P$23:$P$35,新怪物属性!$K7+1)+INDEX(战舰突破!$P$40:$P$52,新怪物属性!$L7+1)</f>
        <v>0</v>
      </c>
      <c r="FW7" s="18">
        <f>INDEX(战舰突破!$Q$6:$Q$18,新怪物属性!$J7+1)+INDEX(战舰突破!$Q$23:$Q$35,新怪物属性!$K7+1)+INDEX(战舰突破!$Q$40:$Q$52,新怪物属性!$L7+1)</f>
        <v>0</v>
      </c>
      <c r="FX7" s="18">
        <f>INDEX(战舰突破!$R$6:$R$18,新怪物属性!$J7+1)+INDEX(战舰突破!$R$23:$R$35,新怪物属性!$K7+1)+INDEX(战舰突破!$R$40:$R$52,新怪物属性!$L7+1)</f>
        <v>0</v>
      </c>
      <c r="FY7" s="18">
        <f>INDEX(战舰突破!$M$6:$M$18,新怪物属性!$J7+1)+INDEX(战舰突破!$M$23:$M$35,新怪物属性!$K7+1)+INDEX(战舰突破!$M$40:$M$52,新怪物属性!$L7+1)</f>
        <v>0</v>
      </c>
      <c r="FZ7" s="22">
        <f>INDEX(战舰突破!$W$6:$W$18,新怪物属性!$J7+1)+INDEX(战舰突破!$W$23:$W$35,新怪物属性!$K7+1)+INDEX(战舰突破!$W$40:$W$52,新怪物属性!$L7+1)</f>
        <v>0.3</v>
      </c>
      <c r="GC7" s="14">
        <f>INDEX(战舰突破!$S$6:$S$18,新怪物属性!$J7+1)</f>
        <v>0</v>
      </c>
      <c r="GD7" s="14">
        <f>INDEX(战舰突破!$T$6:$T$18,新怪物属性!$J7+1)</f>
        <v>0</v>
      </c>
      <c r="GE7" s="14">
        <f>INDEX(战舰突破!$U$6:$U$18,新怪物属性!$J7+1)</f>
        <v>0</v>
      </c>
      <c r="GF7" s="14">
        <f>INDEX(战舰突破!$V$6:$V$18,新怪物属性!$J7+1)</f>
        <v>0</v>
      </c>
      <c r="GG7" s="14">
        <f>INDEX(战舰突破!$X$6:$X$18,新怪物属性!$J7+1)</f>
        <v>1</v>
      </c>
      <c r="GI7" s="14">
        <f>INDEX(战舰突破!$S$23:$S$35,新怪物属性!$J7+1)</f>
        <v>0</v>
      </c>
      <c r="GJ7" s="14">
        <f>INDEX(战舰突破!$T$23:$T$35,新怪物属性!$J7+1)</f>
        <v>0</v>
      </c>
      <c r="GK7" s="14">
        <f>INDEX(战舰突破!$U$23:$U$35,新怪物属性!$J7+1)</f>
        <v>0</v>
      </c>
      <c r="GL7" s="14">
        <f>INDEX(战舰突破!$V$23:$V$35,新怪物属性!$J7+1)</f>
        <v>0</v>
      </c>
      <c r="GM7" s="14">
        <f>INDEX(战舰突破!$X$23:$X$35,新怪物属性!$J7+1)</f>
        <v>15</v>
      </c>
      <c r="GO7" s="14">
        <f>INDEX(战舰突破!$S$40:$S$52,新怪物属性!$J7+1)</f>
        <v>0</v>
      </c>
      <c r="GP7" s="14">
        <f>INDEX(战舰突破!$T$40:$T$52,新怪物属性!$J7+1)</f>
        <v>0</v>
      </c>
      <c r="GQ7" s="14">
        <f>INDEX(战舰突破!$U$40:$U$52,新怪物属性!$J7+1)</f>
        <v>0</v>
      </c>
      <c r="GR7" s="14">
        <f>INDEX(战舰突破!$V$40:$V$52,新怪物属性!$J7+1)</f>
        <v>0</v>
      </c>
      <c r="GS7" s="14">
        <f>INDEX(战舰突破!$X$40:$X$52,新怪物属性!$J7+1)</f>
        <v>25</v>
      </c>
      <c r="GV7" s="14">
        <v>0</v>
      </c>
      <c r="GW7" s="14">
        <v>0</v>
      </c>
      <c r="GX7" s="14">
        <v>0</v>
      </c>
      <c r="GY7" s="14">
        <v>0</v>
      </c>
      <c r="GZ7" s="14">
        <v>0</v>
      </c>
      <c r="HA7" s="14">
        <v>0</v>
      </c>
      <c r="HB7" s="14">
        <v>0</v>
      </c>
      <c r="HC7" s="14">
        <v>0</v>
      </c>
      <c r="HD7" s="14">
        <v>0</v>
      </c>
      <c r="HE7" s="14">
        <v>0</v>
      </c>
      <c r="HF7" s="14">
        <v>0</v>
      </c>
      <c r="HG7" s="14">
        <v>0</v>
      </c>
      <c r="HH7" s="14">
        <v>0</v>
      </c>
      <c r="HI7" s="14">
        <v>0</v>
      </c>
      <c r="HJ7" s="14">
        <v>0</v>
      </c>
      <c r="HK7" s="14">
        <v>0</v>
      </c>
      <c r="HL7" s="14">
        <v>0</v>
      </c>
      <c r="HM7" s="14">
        <v>0</v>
      </c>
      <c r="HN7" s="14">
        <v>0</v>
      </c>
      <c r="HO7" s="14">
        <v>0</v>
      </c>
      <c r="HP7" s="14">
        <v>0</v>
      </c>
      <c r="HQ7" s="14">
        <v>0</v>
      </c>
      <c r="HR7" s="14">
        <v>0</v>
      </c>
      <c r="HS7" s="14">
        <v>0</v>
      </c>
      <c r="HT7" s="14">
        <v>0</v>
      </c>
      <c r="HU7" s="14">
        <v>0</v>
      </c>
      <c r="HX7" s="14">
        <v>0</v>
      </c>
      <c r="HY7" s="14">
        <v>0</v>
      </c>
      <c r="IB7" s="14">
        <f>IF($GV7=0,0,INDEX(战宠!P$15:P$27,新怪物属性!$GV$3)*(INDEX(战宠!$U$7:$Y$10,1,新怪物属性!$GV7)))*(新怪物属性!$GW7+4)
+IF($GX7=0,0,INDEX(战宠!P$15:P$27,新怪物属性!$GX$3)*(INDEX(战宠!$U$7:$Y$10,1,新怪物属性!$GX7)))*(新怪物属性!$GY7+4)
+IF($GZ7=0,0,INDEX(战宠!P$15:P$27,新怪物属性!$GZ$3)*(INDEX(战宠!$U$7:$Y$10,1,新怪物属性!$GZ7)))*(新怪物属性!$HA7+4)
+IF($HB7=0,0,INDEX(战宠!P$15:P$27,新怪物属性!$HB$3)*(INDEX(战宠!$U$7:$Y$10,1,新怪物属性!$HB7)))*(新怪物属性!$HC7+4)
+IF($HD7=0,0,INDEX(战宠!P$15:P$27,新怪物属性!$HD$3)*(INDEX(战宠!$U$7:$Y$10,1,新怪物属性!$HD7)))*(新怪物属性!$HE7+4)
+IF($HF7=0,0,INDEX(战宠!P$15:P$27,新怪物属性!$HF$3)*(INDEX(战宠!$U$7:$Y$10,1,新怪物属性!$HF7)))*(新怪物属性!$HG7+4)
+IF($HH7=0,0,INDEX(战宠!P$15:P$27,新怪物属性!$HH$3)*(INDEX(战宠!$U$7:$Y$10,1,新怪物属性!$HH7)))*(新怪物属性!$HI7+4)
+IF($HJ7=0,0,INDEX(战宠!P$15:P$27,新怪物属性!$HJ$3)*(INDEX(战宠!$U$7:$Y$10,1,新怪物属性!$HJ7)))*(新怪物属性!$HK7+4)
+IF($HL7=0,0,INDEX(战宠!P$15:P$27,新怪物属性!$HL$3)*(INDEX(战宠!$U$7:$Y$10,1,新怪物属性!$HL7)))*(新怪物属性!$HM7+4)
+IF($HN7=0,0,INDEX(战宠!P$15:P$27,新怪物属性!$HN$3)*(INDEX(战宠!$U$7:$Y$10,1,新怪物属性!$HN7)))*(新怪物属性!$HO7+4)
+IF($HP7=0,0,INDEX(战宠!P$15:P$27,新怪物属性!$HP$3)*(INDEX(战宠!$U$7:$Y$10,1,新怪物属性!$HP7)))*(新怪物属性!$HQ7+4)
+IF($HR7=0,0,INDEX(战宠!P$15:P$27,新怪物属性!$HR$3)*(INDEX(战宠!$U$7:$Y$10,1,新怪物属性!$HR7)))*(新怪物属性!$HS7+4)
+IF($HT7=0,0,INDEX(战宠!P$15:P$27,新怪物属性!$HT$3)*(INDEX(战宠!$U$7:$Y$10,1,新怪物属性!$HT7)))*(新怪物属性!$HU7+4)</f>
        <v>0</v>
      </c>
      <c r="IC7" s="14">
        <f>IF($GV7=0,0,INDEX(战宠!Q$15:Q$27,新怪物属性!$GV$3)*(INDEX(战宠!$U$7:$Y$10,1,新怪物属性!$GV7)))*(新怪物属性!$GW7+4)
+IF($GX7=0,0,INDEX(战宠!Q$15:Q$27,新怪物属性!$GX$3)*(INDEX(战宠!$U$7:$Y$10,1,新怪物属性!$GX7)))*(新怪物属性!$GY7+4)
+IF($GZ7=0,0,INDEX(战宠!Q$15:Q$27,新怪物属性!$GZ$3)*(INDEX(战宠!$U$7:$Y$10,1,新怪物属性!$GZ7)))*(新怪物属性!$HA7+4)
+IF($HB7=0,0,INDEX(战宠!Q$15:Q$27,新怪物属性!$HB$3)*(INDEX(战宠!$U$7:$Y$10,1,新怪物属性!$HB7)))*(新怪物属性!$HC7+4)
+IF($HD7=0,0,INDEX(战宠!Q$15:Q$27,新怪物属性!$HD$3)*(INDEX(战宠!$U$7:$Y$10,1,新怪物属性!$HD7)))*(新怪物属性!$HE7+4)
+IF($HF7=0,0,INDEX(战宠!Q$15:Q$27,新怪物属性!$HF$3)*(INDEX(战宠!$U$7:$Y$10,1,新怪物属性!$HF7)))*(新怪物属性!$HG7+4)
+IF($HH7=0,0,INDEX(战宠!Q$15:Q$27,新怪物属性!$HH$3)*(INDEX(战宠!$U$7:$Y$10,1,新怪物属性!$HH7)))*(新怪物属性!$HI7+4)
+IF($HJ7=0,0,INDEX(战宠!Q$15:Q$27,新怪物属性!$HJ$3)*(INDEX(战宠!$U$7:$Y$10,1,新怪物属性!$HJ7)))*(新怪物属性!$HK7+4)
+IF($HL7=0,0,INDEX(战宠!Q$15:Q$27,新怪物属性!$HL$3)*(INDEX(战宠!$U$7:$Y$10,1,新怪物属性!$HL7)))*(新怪物属性!$HM7+4)
+IF($HN7=0,0,INDEX(战宠!Q$15:Q$27,新怪物属性!$HN$3)*(INDEX(战宠!$U$7:$Y$10,1,新怪物属性!$HN7)))*(新怪物属性!$HO7+4)
+IF($HP7=0,0,INDEX(战宠!Q$15:Q$27,新怪物属性!$HP$3)*(INDEX(战宠!$U$7:$Y$10,1,新怪物属性!$HP7)))*(新怪物属性!$HQ7+4)
+IF($HR7=0,0,INDEX(战宠!Q$15:Q$27,新怪物属性!$HR$3)*(INDEX(战宠!$U$7:$Y$10,1,新怪物属性!$HR7)))*(新怪物属性!$HS7+4)
+IF($HT7=0,0,INDEX(战宠!Q$15:Q$27,新怪物属性!$HT$3)*(INDEX(战宠!$U$7:$Y$10,1,新怪物属性!$HT7)))*(新怪物属性!$HU7+4)</f>
        <v>0</v>
      </c>
      <c r="ID7" s="14">
        <f>IF($GV7=0,0,INDEX(战宠!R$15:R$27,新怪物属性!$GV$3)*(INDEX(战宠!$U$7:$Y$10,1,新怪物属性!$GV7)))*(新怪物属性!$GW7+4)
+IF($GX7=0,0,INDEX(战宠!R$15:R$27,新怪物属性!$GX$3)*(INDEX(战宠!$U$7:$Y$10,1,新怪物属性!$GX7)))*(新怪物属性!$GY7+4)
+IF($GZ7=0,0,INDEX(战宠!R$15:R$27,新怪物属性!$GZ$3)*(INDEX(战宠!$U$7:$Y$10,1,新怪物属性!$GZ7)))*(新怪物属性!$HA7+4)
+IF($HB7=0,0,INDEX(战宠!R$15:R$27,新怪物属性!$HB$3)*(INDEX(战宠!$U$7:$Y$10,1,新怪物属性!$HB7)))*(新怪物属性!$HC7+4)
+IF($HD7=0,0,INDEX(战宠!R$15:R$27,新怪物属性!$HD$3)*(INDEX(战宠!$U$7:$Y$10,1,新怪物属性!$HD7)))*(新怪物属性!$HE7+4)
+IF($HF7=0,0,INDEX(战宠!R$15:R$27,新怪物属性!$HF$3)*(INDEX(战宠!$U$7:$Y$10,1,新怪物属性!$HF7)))*(新怪物属性!$HG7+4)
+IF($HH7=0,0,INDEX(战宠!R$15:R$27,新怪物属性!$HH$3)*(INDEX(战宠!$U$7:$Y$10,1,新怪物属性!$HH7)))*(新怪物属性!$HI7+4)
+IF($HJ7=0,0,INDEX(战宠!R$15:R$27,新怪物属性!$HJ$3)*(INDEX(战宠!$U$7:$Y$10,1,新怪物属性!$HJ7)))*(新怪物属性!$HK7+4)
+IF($HL7=0,0,INDEX(战宠!R$15:R$27,新怪物属性!$HL$3)*(INDEX(战宠!$U$7:$Y$10,1,新怪物属性!$HL7)))*(新怪物属性!$HM7+4)
+IF($HN7=0,0,INDEX(战宠!R$15:R$27,新怪物属性!$HN$3)*(INDEX(战宠!$U$7:$Y$10,1,新怪物属性!$HN7)))*(新怪物属性!$HO7+4)
+IF($HP7=0,0,INDEX(战宠!R$15:R$27,新怪物属性!$HP$3)*(INDEX(战宠!$U$7:$Y$10,1,新怪物属性!$HP7)))*(新怪物属性!$HQ7+4)
+IF($HR7=0,0,INDEX(战宠!R$15:R$27,新怪物属性!$HR$3)*(INDEX(战宠!$U$7:$Y$10,1,新怪物属性!$HR7)))*(新怪物属性!$HS7+4)
+IF($HT7=0,0,INDEX(战宠!R$15:R$27,新怪物属性!$HT$3)*(INDEX(战宠!$U$7:$Y$10,1,新怪物属性!$HT7)))*(新怪物属性!$HU7+4)</f>
        <v>0</v>
      </c>
      <c r="IE7" s="14">
        <f>IF($GV7=0,0,INDEX(战宠!S$15:S$27,新怪物属性!$GV$3)*(INDEX(战宠!$U$7:$Y$10,1,新怪物属性!$GV7)))*(新怪物属性!$GW7+4)
+IF($GX7=0,0,INDEX(战宠!S$15:S$27,新怪物属性!$GX$3)*(INDEX(战宠!$U$7:$Y$10,1,新怪物属性!$GX7)))*(新怪物属性!$GY7+4)
+IF($GZ7=0,0,INDEX(战宠!S$15:S$27,新怪物属性!$GZ$3)*(INDEX(战宠!$U$7:$Y$10,1,新怪物属性!$GZ7)))*(新怪物属性!$HA7+4)
+IF($HB7=0,0,INDEX(战宠!S$15:S$27,新怪物属性!$HB$3)*(INDEX(战宠!$U$7:$Y$10,1,新怪物属性!$HB7)))*(新怪物属性!$HC7+4)
+IF($HD7=0,0,INDEX(战宠!S$15:S$27,新怪物属性!$HD$3)*(INDEX(战宠!$U$7:$Y$10,1,新怪物属性!$HD7)))*(新怪物属性!$HE7+4)
+IF($HF7=0,0,INDEX(战宠!S$15:S$27,新怪物属性!$HF$3)*(INDEX(战宠!$U$7:$Y$10,1,新怪物属性!$HF7)))*(新怪物属性!$HG7+4)
+IF($HH7=0,0,INDEX(战宠!S$15:S$27,新怪物属性!$HH$3)*(INDEX(战宠!$U$7:$Y$10,1,新怪物属性!$HH7)))*(新怪物属性!$HI7+4)
+IF($HJ7=0,0,INDEX(战宠!S$15:S$27,新怪物属性!$HJ$3)*(INDEX(战宠!$U$7:$Y$10,1,新怪物属性!$HJ7)))*(新怪物属性!$HK7+4)
+IF($HL7=0,0,INDEX(战宠!S$15:S$27,新怪物属性!$HL$3)*(INDEX(战宠!$U$7:$Y$10,1,新怪物属性!$HL7)))*(新怪物属性!$HM7+4)
+IF($HN7=0,0,INDEX(战宠!S$15:S$27,新怪物属性!$HN$3)*(INDEX(战宠!$U$7:$Y$10,1,新怪物属性!$HN7)))*(新怪物属性!$HO7+4)
+IF($HP7=0,0,INDEX(战宠!S$15:S$27,新怪物属性!$HP$3)*(INDEX(战宠!$U$7:$Y$10,1,新怪物属性!$HP7)))*(新怪物属性!$HQ7+4)
+IF($HR7=0,0,INDEX(战宠!S$15:S$27,新怪物属性!$HR$3)*(INDEX(战宠!$U$7:$Y$10,1,新怪物属性!$HR7)))*(新怪物属性!$HS7+4)
+IF($HT7=0,0,INDEX(战宠!S$15:S$27,新怪物属性!$HT$3)*(INDEX(战宠!$U$7:$Y$10,1,新怪物属性!$HT7)))*(新怪物属性!$HU7+4)</f>
        <v>0</v>
      </c>
      <c r="IF7" s="14">
        <f>IF($GV7=0,0,INDEX(战宠!T$15:T$27,新怪物属性!$GV$3)*(INDEX(战宠!$U$7:$Y$10,1,新怪物属性!$GV7)))*(新怪物属性!$GW7+4)
+IF($GX7=0,0,INDEX(战宠!T$15:T$27,新怪物属性!$GX$3)*(INDEX(战宠!$U$7:$Y$10,1,新怪物属性!$GX7)))*(新怪物属性!$GY7+4)
+IF($GZ7=0,0,INDEX(战宠!T$15:T$27,新怪物属性!$GZ$3)*(INDEX(战宠!$U$7:$Y$10,1,新怪物属性!$GZ7)))*(新怪物属性!$HA7+4)
+IF($HB7=0,0,INDEX(战宠!T$15:T$27,新怪物属性!$HB$3)*(INDEX(战宠!$U$7:$Y$10,1,新怪物属性!$HB7)))*(新怪物属性!$HC7+4)
+IF($HD7=0,0,INDEX(战宠!T$15:T$27,新怪物属性!$HD$3)*(INDEX(战宠!$U$7:$Y$10,1,新怪物属性!$HD7)))*(新怪物属性!$HE7+4)
+IF($HF7=0,0,INDEX(战宠!T$15:T$27,新怪物属性!$HF$3)*(INDEX(战宠!$U$7:$Y$10,1,新怪物属性!$HF7)))*(新怪物属性!$HG7+4)
+IF($HH7=0,0,INDEX(战宠!T$15:T$27,新怪物属性!$HH$3)*(INDEX(战宠!$U$7:$Y$10,1,新怪物属性!$HH7)))*(新怪物属性!$HI7+4)
+IF($HJ7=0,0,INDEX(战宠!T$15:T$27,新怪物属性!$HJ$3)*(INDEX(战宠!$U$7:$Y$10,1,新怪物属性!$HJ7)))*(新怪物属性!$HK7+4)
+IF($HL7=0,0,INDEX(战宠!T$15:T$27,新怪物属性!$HL$3)*(INDEX(战宠!$U$7:$Y$10,1,新怪物属性!$HL7)))*(新怪物属性!$HM7+4)
+IF($HN7=0,0,INDEX(战宠!T$15:T$27,新怪物属性!$HN$3)*(INDEX(战宠!$U$7:$Y$10,1,新怪物属性!$HN7)))*(新怪物属性!$HO7+4)
+IF($HP7=0,0,INDEX(战宠!T$15:T$27,新怪物属性!$HP$3)*(INDEX(战宠!$U$7:$Y$10,1,新怪物属性!$HP7)))*(新怪物属性!$HQ7+4)
+IF($HR7=0,0,INDEX(战宠!T$15:T$27,新怪物属性!$HR$3)*(INDEX(战宠!$U$7:$Y$10,1,新怪物属性!$HR7)))*(新怪物属性!$HS7+4)
+IF($HT7=0,0,INDEX(战宠!T$15:T$27,新怪物属性!$HT$3)*(INDEX(战宠!$U$7:$Y$10,1,新怪物属性!$HT7)))*(新怪物属性!$HU7+4)</f>
        <v>0</v>
      </c>
      <c r="II7" s="14">
        <f>IF(HX7=0,0,INDEX(战宠!$D$15:$D$27,新怪物属性!HX7))</f>
        <v>0</v>
      </c>
      <c r="IJ7" s="14">
        <f>IF(HY7=0,0,INDEX(战宠!$D$15:$D$27,新怪物属性!HY7))</f>
        <v>0</v>
      </c>
      <c r="IM7" s="14">
        <f t="shared" si="51"/>
        <v>60</v>
      </c>
      <c r="IN7" s="14">
        <f t="shared" si="52"/>
        <v>0</v>
      </c>
      <c r="IO7" s="14">
        <f t="shared" si="53"/>
        <v>0</v>
      </c>
      <c r="IP7" s="14">
        <f t="shared" si="54"/>
        <v>0</v>
      </c>
      <c r="IQ7" s="14">
        <f t="shared" si="55"/>
        <v>0</v>
      </c>
      <c r="IR7" s="14">
        <f t="shared" si="3"/>
        <v>420</v>
      </c>
      <c r="IS7" s="14">
        <f t="shared" si="4"/>
        <v>30</v>
      </c>
      <c r="IT7" s="14">
        <f t="shared" si="5"/>
        <v>300</v>
      </c>
      <c r="IU7" s="14">
        <f t="shared" si="6"/>
        <v>4</v>
      </c>
      <c r="IV7" s="28">
        <f t="shared" si="7"/>
        <v>0</v>
      </c>
      <c r="IW7" s="28">
        <f t="shared" si="8"/>
        <v>0</v>
      </c>
      <c r="IX7" s="28">
        <f t="shared" si="9"/>
        <v>0</v>
      </c>
      <c r="IY7" s="28">
        <f t="shared" si="10"/>
        <v>0</v>
      </c>
      <c r="IZ7" s="28">
        <f t="shared" si="11"/>
        <v>1</v>
      </c>
      <c r="JA7" s="28">
        <f t="shared" si="12"/>
        <v>1</v>
      </c>
      <c r="JB7" s="28">
        <f t="shared" si="13"/>
        <v>0</v>
      </c>
      <c r="JC7" s="28">
        <f t="shared" si="14"/>
        <v>0</v>
      </c>
      <c r="JD7" s="14">
        <f t="shared" si="15"/>
        <v>1</v>
      </c>
      <c r="JE7" s="14">
        <f t="shared" si="16"/>
        <v>1</v>
      </c>
      <c r="JF7" s="14">
        <f t="shared" si="17"/>
        <v>1</v>
      </c>
      <c r="JG7" s="18">
        <f t="shared" si="18"/>
        <v>1</v>
      </c>
      <c r="JH7" s="18">
        <f t="shared" si="19"/>
        <v>1</v>
      </c>
      <c r="JI7" s="18">
        <f t="shared" si="20"/>
        <v>1</v>
      </c>
      <c r="JJ7" s="29">
        <f t="shared" si="56"/>
        <v>150</v>
      </c>
      <c r="JK7" s="29">
        <f t="shared" si="21"/>
        <v>450</v>
      </c>
      <c r="JL7" s="29">
        <f t="shared" si="21"/>
        <v>450</v>
      </c>
      <c r="JM7" s="26">
        <f t="shared" si="22"/>
        <v>0</v>
      </c>
      <c r="JN7" s="26">
        <f t="shared" si="23"/>
        <v>0</v>
      </c>
      <c r="JO7" s="26">
        <f t="shared" si="24"/>
        <v>0</v>
      </c>
      <c r="JP7" s="14">
        <f t="shared" si="25"/>
        <v>2</v>
      </c>
      <c r="JQ7" s="14">
        <f t="shared" si="26"/>
        <v>2</v>
      </c>
      <c r="JR7" s="14">
        <f t="shared" si="27"/>
        <v>2</v>
      </c>
      <c r="JS7" s="14">
        <f t="shared" si="28"/>
        <v>1</v>
      </c>
      <c r="JT7" s="14">
        <f t="shared" si="29"/>
        <v>15</v>
      </c>
      <c r="JU7" s="14">
        <f t="shared" si="30"/>
        <v>25</v>
      </c>
      <c r="JV7">
        <v>3</v>
      </c>
      <c r="JW7" s="14">
        <f t="shared" si="57"/>
        <v>2120</v>
      </c>
      <c r="JY7" s="14">
        <f t="shared" si="31"/>
        <v>48</v>
      </c>
      <c r="JZ7" s="14">
        <f t="shared" si="58"/>
        <v>20</v>
      </c>
      <c r="KA7" s="29">
        <f t="shared" si="59"/>
        <v>0</v>
      </c>
      <c r="KB7" s="29">
        <f t="shared" si="60"/>
        <v>0</v>
      </c>
      <c r="KC7" s="29">
        <f t="shared" si="61"/>
        <v>0</v>
      </c>
      <c r="KD7" s="29">
        <f t="shared" si="62"/>
        <v>0</v>
      </c>
      <c r="KE7" s="14">
        <f t="shared" si="32"/>
        <v>1</v>
      </c>
      <c r="KF7" s="14">
        <f t="shared" si="33"/>
        <v>1</v>
      </c>
      <c r="KG7" s="14">
        <f t="shared" si="63"/>
        <v>20</v>
      </c>
      <c r="KH7" s="26">
        <f t="shared" si="34"/>
        <v>0</v>
      </c>
      <c r="KI7" s="26">
        <f t="shared" si="35"/>
        <v>0.3</v>
      </c>
      <c r="KJ7" s="29">
        <f t="shared" si="64"/>
        <v>5</v>
      </c>
      <c r="KK7" s="29">
        <f t="shared" si="65"/>
        <v>0</v>
      </c>
      <c r="KL7" s="29">
        <f t="shared" si="66"/>
        <v>0</v>
      </c>
      <c r="KM7" s="23">
        <f t="shared" si="67"/>
        <v>0</v>
      </c>
      <c r="KN7" s="23">
        <f t="shared" si="68"/>
        <v>0</v>
      </c>
      <c r="KO7" s="26">
        <f t="shared" si="36"/>
        <v>0.05</v>
      </c>
      <c r="KP7" s="26">
        <f t="shared" si="37"/>
        <v>0.15</v>
      </c>
      <c r="KQ7" s="26">
        <f t="shared" si="38"/>
        <v>0.15</v>
      </c>
      <c r="KR7" s="26">
        <f t="shared" si="69"/>
        <v>0</v>
      </c>
      <c r="KS7" s="26">
        <v>0</v>
      </c>
      <c r="KT7" s="29">
        <f t="shared" si="70"/>
        <v>1.05</v>
      </c>
      <c r="KU7" s="29">
        <f t="shared" si="39"/>
        <v>1.1499999999999999</v>
      </c>
      <c r="KV7" s="29">
        <f t="shared" si="40"/>
        <v>1.1499999999999999</v>
      </c>
      <c r="KW7" s="29">
        <f t="shared" si="41"/>
        <v>26.25</v>
      </c>
      <c r="KX7" s="29">
        <f t="shared" si="42"/>
        <v>0</v>
      </c>
      <c r="KY7" s="29">
        <f t="shared" si="43"/>
        <v>0</v>
      </c>
      <c r="KZ7" s="29">
        <f t="shared" si="44"/>
        <v>473</v>
      </c>
      <c r="LA7" s="14">
        <f t="shared" si="45"/>
        <v>26.25</v>
      </c>
      <c r="LE7" s="14">
        <v>1</v>
      </c>
      <c r="LF7" s="14">
        <v>0</v>
      </c>
      <c r="LG7" s="14">
        <v>20</v>
      </c>
      <c r="LH7" s="14">
        <v>0</v>
      </c>
      <c r="LI7" s="14">
        <v>0</v>
      </c>
      <c r="LJ7" s="14">
        <v>60</v>
      </c>
      <c r="LK7" s="14">
        <v>60</v>
      </c>
      <c r="LL7" s="23">
        <f t="shared" si="71"/>
        <v>578</v>
      </c>
      <c r="LM7" s="23">
        <f t="shared" si="72"/>
        <v>0</v>
      </c>
      <c r="LN7" s="23">
        <f t="shared" si="73"/>
        <v>578</v>
      </c>
      <c r="LO7" s="14">
        <v>1</v>
      </c>
      <c r="LP7" s="14">
        <v>0</v>
      </c>
      <c r="LQ7" s="14">
        <v>10</v>
      </c>
      <c r="LR7" s="14">
        <v>0</v>
      </c>
      <c r="LS7" s="14">
        <v>0</v>
      </c>
      <c r="LT7" s="14">
        <v>30</v>
      </c>
      <c r="LU7" s="14">
        <v>30</v>
      </c>
      <c r="LV7" s="23">
        <f t="shared" si="74"/>
        <v>525</v>
      </c>
      <c r="LW7" s="23">
        <f t="shared" si="75"/>
        <v>0</v>
      </c>
      <c r="LX7" s="23">
        <f t="shared" si="76"/>
        <v>525</v>
      </c>
      <c r="MB7">
        <f t="shared" si="46"/>
        <v>1.3450704225352113</v>
      </c>
      <c r="MC7">
        <f t="shared" si="47"/>
        <v>1.3450704225352113</v>
      </c>
      <c r="ME7" s="14">
        <v>1</v>
      </c>
      <c r="MF7" s="14">
        <v>0</v>
      </c>
      <c r="MG7" s="14">
        <v>0</v>
      </c>
      <c r="MH7" s="23">
        <f t="shared" si="48"/>
        <v>5</v>
      </c>
      <c r="MI7" s="23">
        <f t="shared" si="77"/>
        <v>0</v>
      </c>
      <c r="MJ7" s="23">
        <f t="shared" si="78"/>
        <v>5</v>
      </c>
      <c r="MK7" s="14">
        <v>2</v>
      </c>
      <c r="ML7" s="14">
        <v>0</v>
      </c>
      <c r="MM7" s="14">
        <v>0</v>
      </c>
      <c r="MN7" s="23">
        <f t="shared" si="49"/>
        <v>10</v>
      </c>
      <c r="MO7" s="23">
        <f t="shared" si="79"/>
        <v>0</v>
      </c>
      <c r="MP7" s="23">
        <f t="shared" si="80"/>
        <v>10</v>
      </c>
      <c r="MR7" s="23">
        <f t="shared" si="81"/>
        <v>13</v>
      </c>
      <c r="MS7" s="23">
        <f t="shared" si="82"/>
        <v>0</v>
      </c>
      <c r="MT7" s="23">
        <f t="shared" si="83"/>
        <v>13</v>
      </c>
      <c r="MU7" s="23">
        <f t="shared" si="84"/>
        <v>5</v>
      </c>
      <c r="MV7" s="23">
        <f t="shared" si="85"/>
        <v>0</v>
      </c>
      <c r="MW7" s="23">
        <f t="shared" si="86"/>
        <v>5</v>
      </c>
      <c r="NA7">
        <v>8</v>
      </c>
      <c r="NB7" t="s">
        <v>112</v>
      </c>
      <c r="NC7" s="17">
        <v>0.35</v>
      </c>
      <c r="ND7" t="s">
        <v>183</v>
      </c>
      <c r="NE7" t="s">
        <v>215</v>
      </c>
      <c r="NF7" t="s">
        <v>252</v>
      </c>
      <c r="NG7" t="s">
        <v>179</v>
      </c>
      <c r="NH7" t="s">
        <v>207</v>
      </c>
      <c r="NJ7" s="14">
        <v>3</v>
      </c>
      <c r="NK7" s="14"/>
    </row>
    <row r="8" spans="1:375" ht="16.5" x14ac:dyDescent="0.2">
      <c r="C8" s="14">
        <f t="shared" si="0"/>
        <v>1</v>
      </c>
      <c r="D8" s="14">
        <v>4</v>
      </c>
      <c r="E8" s="14" t="s">
        <v>523</v>
      </c>
      <c r="F8" s="14" t="s">
        <v>533</v>
      </c>
      <c r="G8" s="14">
        <v>5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F8" s="14">
        <f>ROUND((INDEX(新战舰养成!S$6:S$18,新怪物属性!$J8+1)+INDEX(新战舰养成!D$6:D$18,新怪物属性!$J8+1)*(新怪物属性!$G8-1))*INDEX(战舰突破!$D$6:$D$18,新怪物属性!$M8+1),0)</f>
        <v>60</v>
      </c>
      <c r="BG8" s="14">
        <f>ROUND((INDEX(新战舰养成!T$6:T$18,新怪物属性!$J8+1)+INDEX(新战舰养成!E$6:E$18,新怪物属性!$J8+1)*(新怪物属性!$G8-1))*INDEX(战舰突破!$D$6:$D$18,新怪物属性!$M8+1),0)</f>
        <v>420</v>
      </c>
      <c r="BH8" s="14">
        <f>ROUND((INDEX(新战舰养成!U$6:U$18,新怪物属性!$J8+1)+INDEX(新战舰养成!F$6:F$18,新怪物属性!$J8+1)*(新怪物属性!$G8-1))*INDEX(战舰突破!$D$6:$D$18,新怪物属性!$M8+1),0)</f>
        <v>30</v>
      </c>
      <c r="BI8" s="14">
        <f>ROUND((INDEX(新战舰养成!V$6:V$18,新怪物属性!$J8+1)+INDEX(新战舰养成!G$6:G$18,新怪物属性!$J8+1)*(新怪物属性!$G8-1))*INDEX(战舰突破!$D$6:$D$18,新怪物属性!$M8+1),0)</f>
        <v>300</v>
      </c>
      <c r="BJ8" s="14">
        <f>ROUND((INDEX(新战舰养成!W$6:W$18,新怪物属性!$J8+1)+INDEX(新战舰养成!H$6:H$18,新怪物属性!$J8+1)*(新怪物属性!$G8-1))*INDEX(战舰突破!$D$6:$D$18,新怪物属性!$M8+1),0)</f>
        <v>4</v>
      </c>
      <c r="BL8" s="14">
        <f>IF($H8&gt;0,ROUND((INDEX(新战舰养成!X$6:X$18,新怪物属性!$K8+1)+INDEX(新战舰养成!I$6:I$18,新怪物属性!$K8+1)*(新怪物属性!$H8-1))*INDEX(战舰突破!$D$6:$D$18,新怪物属性!$N8+1),0),0)</f>
        <v>0</v>
      </c>
      <c r="BM8" s="14">
        <f>IF($H8&gt;0,ROUND((INDEX(新战舰养成!Y$6:Y$18,新怪物属性!$K8+1)+INDEX(新战舰养成!J$6:J$18,新怪物属性!$K8+1)*(新怪物属性!$H8-1))*INDEX(战舰突破!$D$6:$D$18,新怪物属性!$N8+1),0),0)</f>
        <v>0</v>
      </c>
      <c r="BN8" s="14">
        <f>IF($H8&gt;0,ROUND((INDEX(新战舰养成!Z$6:Z$18,新怪物属性!$K8+1)+INDEX(新战舰养成!K$6:K$18,新怪物属性!$K8+1)*(新怪物属性!$H8-1))*INDEX(战舰突破!$D$6:$D$18,新怪物属性!$N8+1),0),0)</f>
        <v>0</v>
      </c>
      <c r="BO8" s="14">
        <f>IF($H8&gt;0,ROUND((INDEX(新战舰养成!AA$6:AA$18,新怪物属性!$K8+1)+INDEX(新战舰养成!L$6:L$18,新怪物属性!$K8+1)*(新怪物属性!$H8-1))*INDEX(战舰突破!$D$6:$D$18,新怪物属性!$N8+1),0),0)</f>
        <v>0</v>
      </c>
      <c r="BP8" s="14">
        <f>IF($H8&gt;0,ROUND((INDEX(新战舰养成!AB$6:AB$18,新怪物属性!$K8+1)+INDEX(新战舰养成!M$6:M$18,新怪物属性!$K8+1)*(新怪物属性!$H8-1))*INDEX(战舰突破!$D$6:$D$18,新怪物属性!$N8+1),0),0)</f>
        <v>0</v>
      </c>
      <c r="BR8" s="14">
        <f>IF($I8&gt;0,ROUND((INDEX(新战舰养成!AC$6:AC$18,新怪物属性!$L8+1)+INDEX(新战舰养成!I$6:I$18,新怪物属性!$L8+1)*(新怪物属性!$I8-1))*INDEX(战舰突破!$D$6:$D$18,新怪物属性!$O8+1),0),0)</f>
        <v>0</v>
      </c>
      <c r="BS8" s="14">
        <f>IF($I8&gt;0,ROUND((INDEX(新战舰养成!AD$6:AD$18,新怪物属性!$L8+1)+INDEX(新战舰养成!J$6:J$18,新怪物属性!$L8+1)*(新怪物属性!$I8-1))*INDEX(战舰突破!$D$6:$D$18,新怪物属性!$O8+1),0),0)</f>
        <v>0</v>
      </c>
      <c r="BT8" s="14">
        <f>IF($I8&gt;0,ROUND((INDEX(新战舰养成!AE$6:AE$18,新怪物属性!$L8+1)+INDEX(新战舰养成!K$6:K$18,新怪物属性!$L8+1)*(新怪物属性!$I8-1))*INDEX(战舰突破!$D$6:$D$18,新怪物属性!$O8+1),0),0)</f>
        <v>0</v>
      </c>
      <c r="BU8" s="14">
        <f>IF($I8&gt;0,ROUND((INDEX(新战舰养成!AF$6:AF$18,新怪物属性!$L8+1)+INDEX(新战舰养成!L$6:L$18,新怪物属性!$L8+1)*(新怪物属性!$I8-1))*INDEX(战舰突破!$D$6:$D$18,新怪物属性!$O8+1),0),0)</f>
        <v>0</v>
      </c>
      <c r="BV8" s="14">
        <f>IF($I8&gt;0,ROUND((INDEX(新战舰养成!AG$6:AG$18,新怪物属性!$L8+1)+INDEX(新战舰养成!M$6:M$18,新怪物属性!$L8+1)*(新怪物属性!$I8-1))*INDEX(战舰突破!$D$6:$D$18,新怪物属性!$O8+1),0),0)</f>
        <v>0</v>
      </c>
      <c r="BY8" s="14">
        <f>(INDEX(装备数值!$C$13:$G$116,新怪物属性!$P8*8+1,BY$2)+INDEX(装备数值!$C$13:$G$116,新怪物属性!$Q8*8+2,BY$2)+INDEX(装备数值!$C$13:$G$116,新怪物属性!$S8*8+3,BY$2)+INDEX(装备数值!$C$13:$G$116,新怪物属性!$R8*8+4,BY$2)+INDEX(装备数值!$C$13:$G$116,新怪物属性!$T8*8+5,BY$2)+INDEX(装备数值!$C$13:$G$116,新怪物属性!$U8*8+6,BY$2)+INDEX(装备数值!$C$13:$G$116,新怪物属性!$V8*8+7,BY$2)+INDEX(装备数值!$C$13:$G$116,新怪物属性!$W8*8+8,BY$2))</f>
        <v>0</v>
      </c>
      <c r="BZ8" s="14">
        <f>(INDEX(装备数值!$C$13:$G$116,新怪物属性!$P8*8+1,BZ$2)+INDEX(装备数值!$C$13:$G$116,新怪物属性!$Q8*8+2,BZ$2)+INDEX(装备数值!$C$13:$G$116,新怪物属性!$S8*8+3,BZ$2)+INDEX(装备数值!$C$13:$G$116,新怪物属性!$R8*8+4,BZ$2)+INDEX(装备数值!$C$13:$G$116,新怪物属性!$T8*8+5,BZ$2)+INDEX(装备数值!$C$13:$G$116,新怪物属性!$U8*8+6,BZ$2)+INDEX(装备数值!$C$13:$G$116,新怪物属性!$V8*8+7,BZ$2)+INDEX(装备数值!$C$13:$G$116,新怪物属性!$W8*8+8,BZ$2))</f>
        <v>0</v>
      </c>
      <c r="CA8" s="14">
        <f>(INDEX(装备数值!$C$13:$G$116,新怪物属性!$P8*8+1,CA$2)+INDEX(装备数值!$C$13:$G$116,新怪物属性!$Q8*8+2,CA$2)+INDEX(装备数值!$C$13:$G$116,新怪物属性!$S8*8+3,CA$2)+INDEX(装备数值!$C$13:$G$116,新怪物属性!$R8*8+4,CA$2)+INDEX(装备数值!$C$13:$G$116,新怪物属性!$T8*8+5,CA$2)+INDEX(装备数值!$C$13:$G$116,新怪物属性!$U8*8+6,CA$2)+INDEX(装备数值!$C$13:$G$116,新怪物属性!$V8*8+7,CA$2)+INDEX(装备数值!$C$13:$G$116,新怪物属性!$W8*8+8,CA$2))</f>
        <v>0</v>
      </c>
      <c r="CB8" s="14">
        <f>(INDEX(装备数值!$C$13:$G$116,新怪物属性!$P8*8+1,CB$2)+INDEX(装备数值!$C$13:$G$116,新怪物属性!$Q8*8+2,CB$2)+INDEX(装备数值!$C$13:$G$116,新怪物属性!$S8*8+3,CB$2)+INDEX(装备数值!$C$13:$G$116,新怪物属性!$R8*8+4,CB$2)+INDEX(装备数值!$C$13:$G$116,新怪物属性!$T8*8+5,CB$2)+INDEX(装备数值!$C$13:$G$116,新怪物属性!$U8*8+6,CB$2)+INDEX(装备数值!$C$13:$G$116,新怪物属性!$V8*8+7,CB$2)+INDEX(装备数值!$C$13:$G$116,新怪物属性!$W8*8+8,CB$2))</f>
        <v>0</v>
      </c>
      <c r="CC8" s="14">
        <f>(INDEX(装备数值!$C$13:$G$116,新怪物属性!$P8*8+1,CC$2)+INDEX(装备数值!$C$13:$G$116,新怪物属性!$Q8*8+2,CC$2)+INDEX(装备数值!$C$13:$G$116,新怪物属性!$S8*8+3,CC$2)+INDEX(装备数值!$C$13:$G$116,新怪物属性!$R8*8+4,CC$2)+INDEX(装备数值!$C$13:$G$116,新怪物属性!$T8*8+5,CC$2)+INDEX(装备数值!$C$13:$G$116,新怪物属性!$U8*8+6,CC$2)+INDEX(装备数值!$C$13:$G$116,新怪物属性!$V8*8+7,CC$2)+INDEX(装备数值!$C$13:$G$116,新怪物属性!$W8*8+8,CC$2))</f>
        <v>0</v>
      </c>
      <c r="CF8" s="14">
        <f t="shared" si="50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>SUMIFS(装备数值!BL$50:BL$101,装备数值!$BG$50:$BG$101,"="&amp;新怪物属性!$CF$2,装备数值!$BH$50:$BH$101,"&lt;="&amp;新怪物属性!$CF8)+SUMIFS(装备数值!BL$50:BL$101,装备数值!$BG$50:$BG$101,"="&amp;新怪物属性!$CG$2,装备数值!$BH$50:$BH$101,"&lt;="&amp;新怪物属性!$CG8)+SUMIFS(装备数值!BL$50:BL$101,装备数值!$BG$50:$BG$101,"="&amp;新怪物属性!$CH$2,装备数值!$BH$50:$BH$101,"&lt;="&amp;新怪物属性!$CH8)+SUMIFS(装备数值!BL$50:BL$101,装备数值!$BG$50:$BG$101,"="&amp;新怪物属性!$CI$2,装备数值!$BH$50:$BH$101,"&lt;="&amp;新怪物属性!$CI8)+SUMIFS(装备数值!BL$50:BL$101,装备数值!$BG$50:$BG$101,"="&amp;新怪物属性!$CJ$2,装备数值!$BH$50:$BH$101,"&lt;="&amp;新怪物属性!$CJ8)+SUMIFS(装备数值!BL$50:BL$101,装备数值!$BG$50:$BG$101,"="&amp;新怪物属性!$CK$2,装备数值!$BH$50:$BH$101,"&lt;="&amp;新怪物属性!$CK8)+SUMIFS(装备数值!BL$50:BL$101,装备数值!$BG$50:$BG$101,"="&amp;新怪物属性!$CL$2,装备数值!$BH$50:$BH$101,"&lt;="&amp;新怪物属性!$CL8)+SUMIFS(装备数值!BL$50:BL$101,装备数值!$BG$50:$BG$101,"="&amp;新怪物属性!$CM$2,装备数值!$BH$50:$BH$101,"&lt;="&amp;新怪物属性!$CM8)+SUMIFS(装备数值!BL$50:BL$101,装备数值!$BG$50:$BG$101,"="&amp;新怪物属性!$CN$2,装备数值!$BH$50:$BH$101,"&lt;="&amp;新怪物属性!$CN8)+SUMIFS(装备数值!BL$50:BL$101,装备数值!$BG$50:$BG$101,"="&amp;新怪物属性!$CO$2,装备数值!$BH$50:$BH$101,"&lt;="&amp;新怪物属性!$CO8)+SUMIFS(装备数值!BL$50:BL$101,装备数值!$BG$50:$BG$101,"="&amp;新怪物属性!$CP$2,装备数值!$BH$50:$BH$101,"&lt;="&amp;新怪物属性!$CP8)+SUMIFS(装备数值!BL$50:BL$101,装备数值!$BG$50:$BG$101,"="&amp;新怪物属性!$CQ$2,装备数值!$BH$50:$BH$101,"&lt;="&amp;新怪物属性!$CQ8)+SUMIFS(装备数值!BL$50:BL$101,装备数值!$BG$50:$BG$101,"="&amp;新怪物属性!$CR$2,装备数值!$BH$50:$BH$101,"&lt;="&amp;新怪物属性!$CR8)</f>
        <v>0</v>
      </c>
      <c r="CT8" s="14">
        <f>SUMIFS(装备数值!BM$50:BM$101,装备数值!$BG$50:$BG$101,"="&amp;新怪物属性!$CF$2,装备数值!$BH$50:$BH$101,"&lt;="&amp;新怪物属性!$CF8)+SUMIFS(装备数值!BM$50:BM$101,装备数值!$BG$50:$BG$101,"="&amp;新怪物属性!$CG$2,装备数值!$BH$50:$BH$101,"&lt;="&amp;新怪物属性!$CG8)+SUMIFS(装备数值!BM$50:BM$101,装备数值!$BG$50:$BG$101,"="&amp;新怪物属性!$CH$2,装备数值!$BH$50:$BH$101,"&lt;="&amp;新怪物属性!$CH8)+SUMIFS(装备数值!BM$50:BM$101,装备数值!$BG$50:$BG$101,"="&amp;新怪物属性!$CI$2,装备数值!$BH$50:$BH$101,"&lt;="&amp;新怪物属性!$CI8)+SUMIFS(装备数值!BM$50:BM$101,装备数值!$BG$50:$BG$101,"="&amp;新怪物属性!$CJ$2,装备数值!$BH$50:$BH$101,"&lt;="&amp;新怪物属性!$CJ8)+SUMIFS(装备数值!BM$50:BM$101,装备数值!$BG$50:$BG$101,"="&amp;新怪物属性!$CK$2,装备数值!$BH$50:$BH$101,"&lt;="&amp;新怪物属性!$CK8)+SUMIFS(装备数值!BM$50:BM$101,装备数值!$BG$50:$BG$101,"="&amp;新怪物属性!$CL$2,装备数值!$BH$50:$BH$101,"&lt;="&amp;新怪物属性!$CL8)+SUMIFS(装备数值!BM$50:BM$101,装备数值!$BG$50:$BG$101,"="&amp;新怪物属性!$CM$2,装备数值!$BH$50:$BH$101,"&lt;="&amp;新怪物属性!$CM8)+SUMIFS(装备数值!BM$50:BM$101,装备数值!$BG$50:$BG$101,"="&amp;新怪物属性!$CN$2,装备数值!$BH$50:$BH$101,"&lt;="&amp;新怪物属性!$CN8)+SUMIFS(装备数值!BM$50:BM$101,装备数值!$BG$50:$BG$101,"="&amp;新怪物属性!$CO$2,装备数值!$BH$50:$BH$101,"&lt;="&amp;新怪物属性!$CO8)+SUMIFS(装备数值!BM$50:BM$101,装备数值!$BG$50:$BG$101,"="&amp;新怪物属性!$CP$2,装备数值!$BH$50:$BH$101,"&lt;="&amp;新怪物属性!$CP8)+SUMIFS(装备数值!BM$50:BM$101,装备数值!$BG$50:$BG$101,"="&amp;新怪物属性!$CQ$2,装备数值!$BH$50:$BH$101,"&lt;="&amp;新怪物属性!$CQ8)+SUMIFS(装备数值!BM$50:BM$101,装备数值!$BG$50:$BG$101,"="&amp;新怪物属性!$CR$2,装备数值!$BH$50:$BH$101,"&lt;="&amp;新怪物属性!$CR8)</f>
        <v>0</v>
      </c>
      <c r="CU8" s="14">
        <f>SUMIFS(装备数值!BN$50:BN$101,装备数值!$BG$50:$BG$101,"="&amp;新怪物属性!$CF$2,装备数值!$BH$50:$BH$101,"&lt;="&amp;新怪物属性!$CF8)+SUMIFS(装备数值!BN$50:BN$101,装备数值!$BG$50:$BG$101,"="&amp;新怪物属性!$CG$2,装备数值!$BH$50:$BH$101,"&lt;="&amp;新怪物属性!$CG8)+SUMIFS(装备数值!BN$50:BN$101,装备数值!$BG$50:$BG$101,"="&amp;新怪物属性!$CH$2,装备数值!$BH$50:$BH$101,"&lt;="&amp;新怪物属性!$CH8)+SUMIFS(装备数值!BN$50:BN$101,装备数值!$BG$50:$BG$101,"="&amp;新怪物属性!$CI$2,装备数值!$BH$50:$BH$101,"&lt;="&amp;新怪物属性!$CI8)+SUMIFS(装备数值!BN$50:BN$101,装备数值!$BG$50:$BG$101,"="&amp;新怪物属性!$CJ$2,装备数值!$BH$50:$BH$101,"&lt;="&amp;新怪物属性!$CJ8)+SUMIFS(装备数值!BN$50:BN$101,装备数值!$BG$50:$BG$101,"="&amp;新怪物属性!$CK$2,装备数值!$BH$50:$BH$101,"&lt;="&amp;新怪物属性!$CK8)+SUMIFS(装备数值!BN$50:BN$101,装备数值!$BG$50:$BG$101,"="&amp;新怪物属性!$CL$2,装备数值!$BH$50:$BH$101,"&lt;="&amp;新怪物属性!$CL8)+SUMIFS(装备数值!BN$50:BN$101,装备数值!$BG$50:$BG$101,"="&amp;新怪物属性!$CM$2,装备数值!$BH$50:$BH$101,"&lt;="&amp;新怪物属性!$CM8)+SUMIFS(装备数值!BN$50:BN$101,装备数值!$BG$50:$BG$101,"="&amp;新怪物属性!$CN$2,装备数值!$BH$50:$BH$101,"&lt;="&amp;新怪物属性!$CN8)+SUMIFS(装备数值!BN$50:BN$101,装备数值!$BG$50:$BG$101,"="&amp;新怪物属性!$CO$2,装备数值!$BH$50:$BH$101,"&lt;="&amp;新怪物属性!$CO8)+SUMIFS(装备数值!BN$50:BN$101,装备数值!$BG$50:$BG$101,"="&amp;新怪物属性!$CP$2,装备数值!$BH$50:$BH$101,"&lt;="&amp;新怪物属性!$CP8)+SUMIFS(装备数值!BN$50:BN$101,装备数值!$BG$50:$BG$101,"="&amp;新怪物属性!$CQ$2,装备数值!$BH$50:$BH$101,"&lt;="&amp;新怪物属性!$CQ8)+SUMIFS(装备数值!BN$50:BN$101,装备数值!$BG$50:$BG$101,"="&amp;新怪物属性!$CR$2,装备数值!$BH$50:$BH$101,"&lt;="&amp;新怪物属性!$CR8)</f>
        <v>0</v>
      </c>
      <c r="CV8" s="14">
        <f>SUMIFS(装备数值!BO$50:BO$101,装备数值!$BG$50:$BG$101,"="&amp;新怪物属性!$CF$2,装备数值!$BH$50:$BH$101,"&lt;="&amp;新怪物属性!$CF8)+SUMIFS(装备数值!BO$50:BO$101,装备数值!$BG$50:$BG$101,"="&amp;新怪物属性!$CG$2,装备数值!$BH$50:$BH$101,"&lt;="&amp;新怪物属性!$CG8)+SUMIFS(装备数值!BO$50:BO$101,装备数值!$BG$50:$BG$101,"="&amp;新怪物属性!$CH$2,装备数值!$BH$50:$BH$101,"&lt;="&amp;新怪物属性!$CH8)+SUMIFS(装备数值!BO$50:BO$101,装备数值!$BG$50:$BG$101,"="&amp;新怪物属性!$CI$2,装备数值!$BH$50:$BH$101,"&lt;="&amp;新怪物属性!$CI8)+SUMIFS(装备数值!BO$50:BO$101,装备数值!$BG$50:$BG$101,"="&amp;新怪物属性!$CJ$2,装备数值!$BH$50:$BH$101,"&lt;="&amp;新怪物属性!$CJ8)+SUMIFS(装备数值!BO$50:BO$101,装备数值!$BG$50:$BG$101,"="&amp;新怪物属性!$CK$2,装备数值!$BH$50:$BH$101,"&lt;="&amp;新怪物属性!$CK8)+SUMIFS(装备数值!BO$50:BO$101,装备数值!$BG$50:$BG$101,"="&amp;新怪物属性!$CL$2,装备数值!$BH$50:$BH$101,"&lt;="&amp;新怪物属性!$CL8)+SUMIFS(装备数值!BO$50:BO$101,装备数值!$BG$50:$BG$101,"="&amp;新怪物属性!$CM$2,装备数值!$BH$50:$BH$101,"&lt;="&amp;新怪物属性!$CM8)+SUMIFS(装备数值!BO$50:BO$101,装备数值!$BG$50:$BG$101,"="&amp;新怪物属性!$CN$2,装备数值!$BH$50:$BH$101,"&lt;="&amp;新怪物属性!$CN8)+SUMIFS(装备数值!BO$50:BO$101,装备数值!$BG$50:$BG$101,"="&amp;新怪物属性!$CO$2,装备数值!$BH$50:$BH$101,"&lt;="&amp;新怪物属性!$CO8)+SUMIFS(装备数值!BO$50:BO$101,装备数值!$BG$50:$BG$101,"="&amp;新怪物属性!$CP$2,装备数值!$BH$50:$BH$101,"&lt;="&amp;新怪物属性!$CP8)+SUMIFS(装备数值!BO$50:BO$101,装备数值!$BG$50:$BG$101,"="&amp;新怪物属性!$CQ$2,装备数值!$BH$50:$BH$101,"&lt;="&amp;新怪物属性!$CQ8)+SUMIFS(装备数值!BO$50:BO$101,装备数值!$BG$50:$BG$101,"="&amp;新怪物属性!$CR$2,装备数值!$BH$50:$BH$101,"&lt;="&amp;新怪物属性!$CR8)</f>
        <v>0</v>
      </c>
      <c r="CW8" s="14">
        <f>SUMIFS(装备数值!BP$50:BP$101,装备数值!$BG$50:$BG$101,"="&amp;新怪物属性!$CF$2,装备数值!$BH$50:$BH$101,"&lt;="&amp;新怪物属性!$CF8)+SUMIFS(装备数值!BP$50:BP$101,装备数值!$BG$50:$BG$101,"="&amp;新怪物属性!$CG$2,装备数值!$BH$50:$BH$101,"&lt;="&amp;新怪物属性!$CG8)+SUMIFS(装备数值!BP$50:BP$101,装备数值!$BG$50:$BG$101,"="&amp;新怪物属性!$CH$2,装备数值!$BH$50:$BH$101,"&lt;="&amp;新怪物属性!$CH8)+SUMIFS(装备数值!BP$50:BP$101,装备数值!$BG$50:$BG$101,"="&amp;新怪物属性!$CI$2,装备数值!$BH$50:$BH$101,"&lt;="&amp;新怪物属性!$CI8)+SUMIFS(装备数值!BP$50:BP$101,装备数值!$BG$50:$BG$101,"="&amp;新怪物属性!$CJ$2,装备数值!$BH$50:$BH$101,"&lt;="&amp;新怪物属性!$CJ8)+SUMIFS(装备数值!BP$50:BP$101,装备数值!$BG$50:$BG$101,"="&amp;新怪物属性!$CK$2,装备数值!$BH$50:$BH$101,"&lt;="&amp;新怪物属性!$CK8)+SUMIFS(装备数值!BP$50:BP$101,装备数值!$BG$50:$BG$101,"="&amp;新怪物属性!$CL$2,装备数值!$BH$50:$BH$101,"&lt;="&amp;新怪物属性!$CL8)+SUMIFS(装备数值!BP$50:BP$101,装备数值!$BG$50:$BG$101,"="&amp;新怪物属性!$CM$2,装备数值!$BH$50:$BH$101,"&lt;="&amp;新怪物属性!$CM8)+SUMIFS(装备数值!BP$50:BP$101,装备数值!$BG$50:$BG$101,"="&amp;新怪物属性!$CN$2,装备数值!$BH$50:$BH$101,"&lt;="&amp;新怪物属性!$CN8)+SUMIFS(装备数值!BP$50:BP$101,装备数值!$BG$50:$BG$101,"="&amp;新怪物属性!$CO$2,装备数值!$BH$50:$BH$101,"&lt;="&amp;新怪物属性!$CO8)+SUMIFS(装备数值!BP$50:BP$101,装备数值!$BG$50:$BG$101,"="&amp;新怪物属性!$CP$2,装备数值!$BH$50:$BH$101,"&lt;="&amp;新怪物属性!$CP8)+SUMIFS(装备数值!BP$50:BP$101,装备数值!$BG$50:$BG$101,"="&amp;新怪物属性!$CQ$2,装备数值!$BH$50:$BH$101,"&lt;="&amp;新怪物属性!$CQ8)+SUMIFS(装备数值!BP$50:BP$101,装备数值!$BG$50:$BG$101,"="&amp;新怪物属性!$CR$2,装备数值!$BH$50:$BH$101,"&lt;="&amp;新怪物属性!$CR8)</f>
        <v>0</v>
      </c>
      <c r="CX8" s="14">
        <f>SUMIFS(装备数值!BQ$50:BQ$101,装备数值!$BG$50:$BG$101,"="&amp;新怪物属性!$CF$2,装备数值!$BH$50:$BH$101,"&lt;="&amp;新怪物属性!$CF8)+SUMIFS(装备数值!BQ$50:BQ$101,装备数值!$BG$50:$BG$101,"="&amp;新怪物属性!$CG$2,装备数值!$BH$50:$BH$101,"&lt;="&amp;新怪物属性!$CG8)+SUMIFS(装备数值!BQ$50:BQ$101,装备数值!$BG$50:$BG$101,"="&amp;新怪物属性!$CH$2,装备数值!$BH$50:$BH$101,"&lt;="&amp;新怪物属性!$CH8)+SUMIFS(装备数值!BQ$50:BQ$101,装备数值!$BG$50:$BG$101,"="&amp;新怪物属性!$CI$2,装备数值!$BH$50:$BH$101,"&lt;="&amp;新怪物属性!$CI8)+SUMIFS(装备数值!BQ$50:BQ$101,装备数值!$BG$50:$BG$101,"="&amp;新怪物属性!$CJ$2,装备数值!$BH$50:$BH$101,"&lt;="&amp;新怪物属性!$CJ8)+SUMIFS(装备数值!BQ$50:BQ$101,装备数值!$BG$50:$BG$101,"="&amp;新怪物属性!$CK$2,装备数值!$BH$50:$BH$101,"&lt;="&amp;新怪物属性!$CK8)+SUMIFS(装备数值!BQ$50:BQ$101,装备数值!$BG$50:$BG$101,"="&amp;新怪物属性!$CL$2,装备数值!$BH$50:$BH$101,"&lt;="&amp;新怪物属性!$CL8)+SUMIFS(装备数值!BQ$50:BQ$101,装备数值!$BG$50:$BG$101,"="&amp;新怪物属性!$CM$2,装备数值!$BH$50:$BH$101,"&lt;="&amp;新怪物属性!$CM8)+SUMIFS(装备数值!BQ$50:BQ$101,装备数值!$BG$50:$BG$101,"="&amp;新怪物属性!$CN$2,装备数值!$BH$50:$BH$101,"&lt;="&amp;新怪物属性!$CN8)+SUMIFS(装备数值!BQ$50:BQ$101,装备数值!$BG$50:$BG$101,"="&amp;新怪物属性!$CO$2,装备数值!$BH$50:$BH$101,"&lt;="&amp;新怪物属性!$CO8)+SUMIFS(装备数值!BQ$50:BQ$101,装备数值!$BG$50:$BG$101,"="&amp;新怪物属性!$CP$2,装备数值!$BH$50:$BH$101,"&lt;="&amp;新怪物属性!$CP8)+SUMIFS(装备数值!BQ$50:BQ$101,装备数值!$BG$50:$BG$101,"="&amp;新怪物属性!$CQ$2,装备数值!$BH$50:$BH$101,"&lt;="&amp;新怪物属性!$CQ8)+SUMIFS(装备数值!BQ$50:BQ$101,装备数值!$BG$50:$BG$101,"="&amp;新怪物属性!$CR$2,装备数值!$BH$50:$BH$101,"&lt;="&amp;新怪物属性!$CR8)</f>
        <v>0</v>
      </c>
      <c r="CY8" s="14">
        <f>SUMIFS(装备数值!BR$50:BR$101,装备数值!$BG$50:$BG$101,"="&amp;新怪物属性!$CF$2,装备数值!$BH$50:$BH$101,"&lt;="&amp;新怪物属性!$CF8)+SUMIFS(装备数值!BR$50:BR$101,装备数值!$BG$50:$BG$101,"="&amp;新怪物属性!$CG$2,装备数值!$BH$50:$BH$101,"&lt;="&amp;新怪物属性!$CG8)+SUMIFS(装备数值!BR$50:BR$101,装备数值!$BG$50:$BG$101,"="&amp;新怪物属性!$CH$2,装备数值!$BH$50:$BH$101,"&lt;="&amp;新怪物属性!$CH8)+SUMIFS(装备数值!BR$50:BR$101,装备数值!$BG$50:$BG$101,"="&amp;新怪物属性!$CI$2,装备数值!$BH$50:$BH$101,"&lt;="&amp;新怪物属性!$CI8)+SUMIFS(装备数值!BR$50:BR$101,装备数值!$BG$50:$BG$101,"="&amp;新怪物属性!$CJ$2,装备数值!$BH$50:$BH$101,"&lt;="&amp;新怪物属性!$CJ8)+SUMIFS(装备数值!BR$50:BR$101,装备数值!$BG$50:$BG$101,"="&amp;新怪物属性!$CK$2,装备数值!$BH$50:$BH$101,"&lt;="&amp;新怪物属性!$CK8)+SUMIFS(装备数值!BR$50:BR$101,装备数值!$BG$50:$BG$101,"="&amp;新怪物属性!$CL$2,装备数值!$BH$50:$BH$101,"&lt;="&amp;新怪物属性!$CL8)+SUMIFS(装备数值!BR$50:BR$101,装备数值!$BG$50:$BG$101,"="&amp;新怪物属性!$CM$2,装备数值!$BH$50:$BH$101,"&lt;="&amp;新怪物属性!$CM8)+SUMIFS(装备数值!BR$50:BR$101,装备数值!$BG$50:$BG$101,"="&amp;新怪物属性!$CN$2,装备数值!$BH$50:$BH$101,"&lt;="&amp;新怪物属性!$CN8)+SUMIFS(装备数值!BR$50:BR$101,装备数值!$BG$50:$BG$101,"="&amp;新怪物属性!$CO$2,装备数值!$BH$50:$BH$101,"&lt;="&amp;新怪物属性!$CO8)+SUMIFS(装备数值!BR$50:BR$101,装备数值!$BG$50:$BG$101,"="&amp;新怪物属性!$CP$2,装备数值!$BH$50:$BH$101,"&lt;="&amp;新怪物属性!$CP8)+SUMIFS(装备数值!BR$50:BR$101,装备数值!$BG$50:$BG$101,"="&amp;新怪物属性!$CQ$2,装备数值!$BH$50:$BH$101,"&lt;="&amp;新怪物属性!$CQ8)+SUMIFS(装备数值!BR$50:BR$101,装备数值!$BG$50:$BG$101,"="&amp;新怪物属性!$CR$2,装备数值!$BH$50:$BH$101,"&lt;="&amp;新怪物属性!$CR8)</f>
        <v>0</v>
      </c>
      <c r="CZ8" s="14">
        <f>SUMIFS(装备数值!BS$50:BS$101,装备数值!$BG$50:$BG$101,"="&amp;新怪物属性!$CF$2,装备数值!$BH$50:$BH$101,"&lt;="&amp;新怪物属性!$CF8)+SUMIFS(装备数值!BS$50:BS$101,装备数值!$BG$50:$BG$101,"="&amp;新怪物属性!$CG$2,装备数值!$BH$50:$BH$101,"&lt;="&amp;新怪物属性!$CG8)+SUMIFS(装备数值!BS$50:BS$101,装备数值!$BG$50:$BG$101,"="&amp;新怪物属性!$CH$2,装备数值!$BH$50:$BH$101,"&lt;="&amp;新怪物属性!$CH8)+SUMIFS(装备数值!BS$50:BS$101,装备数值!$BG$50:$BG$101,"="&amp;新怪物属性!$CI$2,装备数值!$BH$50:$BH$101,"&lt;="&amp;新怪物属性!$CI8)+SUMIFS(装备数值!BS$50:BS$101,装备数值!$BG$50:$BG$101,"="&amp;新怪物属性!$CJ$2,装备数值!$BH$50:$BH$101,"&lt;="&amp;新怪物属性!$CJ8)+SUMIFS(装备数值!BS$50:BS$101,装备数值!$BG$50:$BG$101,"="&amp;新怪物属性!$CK$2,装备数值!$BH$50:$BH$101,"&lt;="&amp;新怪物属性!$CK8)+SUMIFS(装备数值!BS$50:BS$101,装备数值!$BG$50:$BG$101,"="&amp;新怪物属性!$CL$2,装备数值!$BH$50:$BH$101,"&lt;="&amp;新怪物属性!$CL8)+SUMIFS(装备数值!BS$50:BS$101,装备数值!$BG$50:$BG$101,"="&amp;新怪物属性!$CM$2,装备数值!$BH$50:$BH$101,"&lt;="&amp;新怪物属性!$CM8)+SUMIFS(装备数值!BS$50:BS$101,装备数值!$BG$50:$BG$101,"="&amp;新怪物属性!$CN$2,装备数值!$BH$50:$BH$101,"&lt;="&amp;新怪物属性!$CN8)+SUMIFS(装备数值!BS$50:BS$101,装备数值!$BG$50:$BG$101,"="&amp;新怪物属性!$CO$2,装备数值!$BH$50:$BH$101,"&lt;="&amp;新怪物属性!$CO8)+SUMIFS(装备数值!BS$50:BS$101,装备数值!$BG$50:$BG$101,"="&amp;新怪物属性!$CP$2,装备数值!$BH$50:$BH$101,"&lt;="&amp;新怪物属性!$CP8)+SUMIFS(装备数值!BS$50:BS$101,装备数值!$BG$50:$BG$101,"="&amp;新怪物属性!$CQ$2,装备数值!$BH$50:$BH$101,"&lt;="&amp;新怪物属性!$CQ8)+SUMIFS(装备数值!BS$50:BS$101,装备数值!$BG$50:$BG$101,"="&amp;新怪物属性!$CR$2,装备数值!$BH$50:$BH$101,"&lt;="&amp;新怪物属性!$CR8)</f>
        <v>0</v>
      </c>
      <c r="DA8" s="14">
        <f>SUMIFS(装备数值!BT$50:BT$101,装备数值!$BG$50:$BG$101,"="&amp;新怪物属性!$CF$2,装备数值!$BH$50:$BH$101,"&lt;="&amp;新怪物属性!$CF8)+SUMIFS(装备数值!BT$50:BT$101,装备数值!$BG$50:$BG$101,"="&amp;新怪物属性!$CG$2,装备数值!$BH$50:$BH$101,"&lt;="&amp;新怪物属性!$CG8)+SUMIFS(装备数值!BT$50:BT$101,装备数值!$BG$50:$BG$101,"="&amp;新怪物属性!$CH$2,装备数值!$BH$50:$BH$101,"&lt;="&amp;新怪物属性!$CH8)+SUMIFS(装备数值!BT$50:BT$101,装备数值!$BG$50:$BG$101,"="&amp;新怪物属性!$CI$2,装备数值!$BH$50:$BH$101,"&lt;="&amp;新怪物属性!$CI8)+SUMIFS(装备数值!BT$50:BT$101,装备数值!$BG$50:$BG$101,"="&amp;新怪物属性!$CJ$2,装备数值!$BH$50:$BH$101,"&lt;="&amp;新怪物属性!$CJ8)+SUMIFS(装备数值!BT$50:BT$101,装备数值!$BG$50:$BG$101,"="&amp;新怪物属性!$CK$2,装备数值!$BH$50:$BH$101,"&lt;="&amp;新怪物属性!$CK8)+SUMIFS(装备数值!BT$50:BT$101,装备数值!$BG$50:$BG$101,"="&amp;新怪物属性!$CL$2,装备数值!$BH$50:$BH$101,"&lt;="&amp;新怪物属性!$CL8)+SUMIFS(装备数值!BT$50:BT$101,装备数值!$BG$50:$BG$101,"="&amp;新怪物属性!$CM$2,装备数值!$BH$50:$BH$101,"&lt;="&amp;新怪物属性!$CM8)+SUMIFS(装备数值!BT$50:BT$101,装备数值!$BG$50:$BG$101,"="&amp;新怪物属性!$CN$2,装备数值!$BH$50:$BH$101,"&lt;="&amp;新怪物属性!$CN8)+SUMIFS(装备数值!BT$50:BT$101,装备数值!$BG$50:$BG$101,"="&amp;新怪物属性!$CO$2,装备数值!$BH$50:$BH$101,"&lt;="&amp;新怪物属性!$CO8)+SUMIFS(装备数值!BT$50:BT$101,装备数值!$BG$50:$BG$101,"="&amp;新怪物属性!$CP$2,装备数值!$BH$50:$BH$101,"&lt;="&amp;新怪物属性!$CP8)+SUMIFS(装备数值!BT$50:BT$101,装备数值!$BG$50:$BG$101,"="&amp;新怪物属性!$CQ$2,装备数值!$BH$50:$BH$101,"&lt;="&amp;新怪物属性!$CQ8)+SUMIFS(装备数值!BT$50:BT$101,装备数值!$BG$50:$BG$101,"="&amp;新怪物属性!$CR$2,装备数值!$BH$50:$BH$101,"&lt;="&amp;新怪物属性!$CR8)</f>
        <v>0</v>
      </c>
      <c r="DB8" s="14">
        <f>SUMIFS(装备数值!BU$50:BU$101,装备数值!$BG$50:$BG$101,"="&amp;新怪物属性!$CF$2,装备数值!$BH$50:$BH$101,"&lt;="&amp;新怪物属性!$CF8)+SUMIFS(装备数值!BU$50:BU$101,装备数值!$BG$50:$BG$101,"="&amp;新怪物属性!$CG$2,装备数值!$BH$50:$BH$101,"&lt;="&amp;新怪物属性!$CG8)+SUMIFS(装备数值!BU$50:BU$101,装备数值!$BG$50:$BG$101,"="&amp;新怪物属性!$CH$2,装备数值!$BH$50:$BH$101,"&lt;="&amp;新怪物属性!$CH8)+SUMIFS(装备数值!BU$50:BU$101,装备数值!$BG$50:$BG$101,"="&amp;新怪物属性!$CI$2,装备数值!$BH$50:$BH$101,"&lt;="&amp;新怪物属性!$CI8)+SUMIFS(装备数值!BU$50:BU$101,装备数值!$BG$50:$BG$101,"="&amp;新怪物属性!$CJ$2,装备数值!$BH$50:$BH$101,"&lt;="&amp;新怪物属性!$CJ8)+SUMIFS(装备数值!BU$50:BU$101,装备数值!$BG$50:$BG$101,"="&amp;新怪物属性!$CK$2,装备数值!$BH$50:$BH$101,"&lt;="&amp;新怪物属性!$CK8)+SUMIFS(装备数值!BU$50:BU$101,装备数值!$BG$50:$BG$101,"="&amp;新怪物属性!$CL$2,装备数值!$BH$50:$BH$101,"&lt;="&amp;新怪物属性!$CL8)+SUMIFS(装备数值!BU$50:BU$101,装备数值!$BG$50:$BG$101,"="&amp;新怪物属性!$CM$2,装备数值!$BH$50:$BH$101,"&lt;="&amp;新怪物属性!$CM8)+SUMIFS(装备数值!BU$50:BU$101,装备数值!$BG$50:$BG$101,"="&amp;新怪物属性!$CN$2,装备数值!$BH$50:$BH$101,"&lt;="&amp;新怪物属性!$CN8)+SUMIFS(装备数值!BU$50:BU$101,装备数值!$BG$50:$BG$101,"="&amp;新怪物属性!$CO$2,装备数值!$BH$50:$BH$101,"&lt;="&amp;新怪物属性!$CO8)+SUMIFS(装备数值!BU$50:BU$101,装备数值!$BG$50:$BG$101,"="&amp;新怪物属性!$CP$2,装备数值!$BH$50:$BH$101,"&lt;="&amp;新怪物属性!$CP8)+SUMIFS(装备数值!BU$50:BU$101,装备数值!$BG$50:$BG$101,"="&amp;新怪物属性!$CQ$2,装备数值!$BH$50:$BH$101,"&lt;="&amp;新怪物属性!$CQ8)+SUMIFS(装备数值!BU$50:BU$101,装备数值!$BG$50:$BG$101,"="&amp;新怪物属性!$CR$2,装备数值!$BH$50:$BH$101,"&lt;="&amp;新怪物属性!$CR8)</f>
        <v>0</v>
      </c>
      <c r="DC8" s="14">
        <f>SUMIFS(装备数值!BV$50:BV$101,装备数值!$BG$50:$BG$101,"="&amp;新怪物属性!$CF$2,装备数值!$BH$50:$BH$101,"&lt;="&amp;新怪物属性!$CF8)+SUMIFS(装备数值!BV$50:BV$101,装备数值!$BG$50:$BG$101,"="&amp;新怪物属性!$CG$2,装备数值!$BH$50:$BH$101,"&lt;="&amp;新怪物属性!$CG8)+SUMIFS(装备数值!BV$50:BV$101,装备数值!$BG$50:$BG$101,"="&amp;新怪物属性!$CH$2,装备数值!$BH$50:$BH$101,"&lt;="&amp;新怪物属性!$CH8)+SUMIFS(装备数值!BV$50:BV$101,装备数值!$BG$50:$BG$101,"="&amp;新怪物属性!$CI$2,装备数值!$BH$50:$BH$101,"&lt;="&amp;新怪物属性!$CI8)+SUMIFS(装备数值!BV$50:BV$101,装备数值!$BG$50:$BG$101,"="&amp;新怪物属性!$CJ$2,装备数值!$BH$50:$BH$101,"&lt;="&amp;新怪物属性!$CJ8)+SUMIFS(装备数值!BV$50:BV$101,装备数值!$BG$50:$BG$101,"="&amp;新怪物属性!$CK$2,装备数值!$BH$50:$BH$101,"&lt;="&amp;新怪物属性!$CK8)+SUMIFS(装备数值!BV$50:BV$101,装备数值!$BG$50:$BG$101,"="&amp;新怪物属性!$CL$2,装备数值!$BH$50:$BH$101,"&lt;="&amp;新怪物属性!$CL8)+SUMIFS(装备数值!BV$50:BV$101,装备数值!$BG$50:$BG$101,"="&amp;新怪物属性!$CM$2,装备数值!$BH$50:$BH$101,"&lt;="&amp;新怪物属性!$CM8)+SUMIFS(装备数值!BV$50:BV$101,装备数值!$BG$50:$BG$101,"="&amp;新怪物属性!$CN$2,装备数值!$BH$50:$BH$101,"&lt;="&amp;新怪物属性!$CN8)+SUMIFS(装备数值!BV$50:BV$101,装备数值!$BG$50:$BG$101,"="&amp;新怪物属性!$CO$2,装备数值!$BH$50:$BH$101,"&lt;="&amp;新怪物属性!$CO8)+SUMIFS(装备数值!BV$50:BV$101,装备数值!$BG$50:$BG$101,"="&amp;新怪物属性!$CP$2,装备数值!$BH$50:$BH$101,"&lt;="&amp;新怪物属性!$CP8)+SUMIFS(装备数值!BV$50:BV$101,装备数值!$BG$50:$BG$101,"="&amp;新怪物属性!$CQ$2,装备数值!$BH$50:$BH$101,"&lt;="&amp;新怪物属性!$CQ8)+SUMIFS(装备数值!BV$50:BV$101,装备数值!$BG$50:$BG$101,"="&amp;新怪物属性!$CR$2,装备数值!$BH$50:$BH$101,"&lt;="&amp;新怪物属性!$CR8)</f>
        <v>0</v>
      </c>
      <c r="DD8" s="14">
        <f>SUMIFS(装备数值!BW$50:BW$101,装备数值!$BG$50:$BG$101,"="&amp;新怪物属性!$CF$2,装备数值!$BH$50:$BH$101,"&lt;="&amp;新怪物属性!$CF8)+SUMIFS(装备数值!BW$50:BW$101,装备数值!$BG$50:$BG$101,"="&amp;新怪物属性!$CG$2,装备数值!$BH$50:$BH$101,"&lt;="&amp;新怪物属性!$CG8)+SUMIFS(装备数值!BW$50:BW$101,装备数值!$BG$50:$BG$101,"="&amp;新怪物属性!$CH$2,装备数值!$BH$50:$BH$101,"&lt;="&amp;新怪物属性!$CH8)+SUMIFS(装备数值!BW$50:BW$101,装备数值!$BG$50:$BG$101,"="&amp;新怪物属性!$CI$2,装备数值!$BH$50:$BH$101,"&lt;="&amp;新怪物属性!$CI8)+SUMIFS(装备数值!BW$50:BW$101,装备数值!$BG$50:$BG$101,"="&amp;新怪物属性!$CJ$2,装备数值!$BH$50:$BH$101,"&lt;="&amp;新怪物属性!$CJ8)+SUMIFS(装备数值!BW$50:BW$101,装备数值!$BG$50:$BG$101,"="&amp;新怪物属性!$CK$2,装备数值!$BH$50:$BH$101,"&lt;="&amp;新怪物属性!$CK8)+SUMIFS(装备数值!BW$50:BW$101,装备数值!$BG$50:$BG$101,"="&amp;新怪物属性!$CL$2,装备数值!$BH$50:$BH$101,"&lt;="&amp;新怪物属性!$CL8)+SUMIFS(装备数值!BW$50:BW$101,装备数值!$BG$50:$BG$101,"="&amp;新怪物属性!$CM$2,装备数值!$BH$50:$BH$101,"&lt;="&amp;新怪物属性!$CM8)+SUMIFS(装备数值!BW$50:BW$101,装备数值!$BG$50:$BG$101,"="&amp;新怪物属性!$CN$2,装备数值!$BH$50:$BH$101,"&lt;="&amp;新怪物属性!$CN8)+SUMIFS(装备数值!BW$50:BW$101,装备数值!$BG$50:$BG$101,"="&amp;新怪物属性!$CO$2,装备数值!$BH$50:$BH$101,"&lt;="&amp;新怪物属性!$CO8)+SUMIFS(装备数值!BW$50:BW$101,装备数值!$BG$50:$BG$101,"="&amp;新怪物属性!$CP$2,装备数值!$BH$50:$BH$101,"&lt;="&amp;新怪物属性!$CP8)+SUMIFS(装备数值!BW$50:BW$101,装备数值!$BG$50:$BG$101,"="&amp;新怪物属性!$CQ$2,装备数值!$BH$50:$BH$101,"&lt;="&amp;新怪物属性!$CQ8)+SUMIFS(装备数值!BW$50:BW$101,装备数值!$BG$50:$BG$101,"="&amp;新怪物属性!$CR$2,装备数值!$BH$50:$BH$101,"&lt;="&amp;新怪物属性!$CR8)</f>
        <v>0</v>
      </c>
      <c r="DE8" s="14">
        <f>SUMIFS(装备数值!BX$50:BX$101,装备数值!$BG$50:$BG$101,"="&amp;新怪物属性!$CF$2,装备数值!$BH$50:$BH$101,"&lt;="&amp;新怪物属性!$CF8)+SUMIFS(装备数值!BX$50:BX$101,装备数值!$BG$50:$BG$101,"="&amp;新怪物属性!$CG$2,装备数值!$BH$50:$BH$101,"&lt;="&amp;新怪物属性!$CG8)+SUMIFS(装备数值!BX$50:BX$101,装备数值!$BG$50:$BG$101,"="&amp;新怪物属性!$CH$2,装备数值!$BH$50:$BH$101,"&lt;="&amp;新怪物属性!$CH8)+SUMIFS(装备数值!BX$50:BX$101,装备数值!$BG$50:$BG$101,"="&amp;新怪物属性!$CI$2,装备数值!$BH$50:$BH$101,"&lt;="&amp;新怪物属性!$CI8)+SUMIFS(装备数值!BX$50:BX$101,装备数值!$BG$50:$BG$101,"="&amp;新怪物属性!$CJ$2,装备数值!$BH$50:$BH$101,"&lt;="&amp;新怪物属性!$CJ8)+SUMIFS(装备数值!BX$50:BX$101,装备数值!$BG$50:$BG$101,"="&amp;新怪物属性!$CK$2,装备数值!$BH$50:$BH$101,"&lt;="&amp;新怪物属性!$CK8)+SUMIFS(装备数值!BX$50:BX$101,装备数值!$BG$50:$BG$101,"="&amp;新怪物属性!$CL$2,装备数值!$BH$50:$BH$101,"&lt;="&amp;新怪物属性!$CL8)+SUMIFS(装备数值!BX$50:BX$101,装备数值!$BG$50:$BG$101,"="&amp;新怪物属性!$CM$2,装备数值!$BH$50:$BH$101,"&lt;="&amp;新怪物属性!$CM8)+SUMIFS(装备数值!BX$50:BX$101,装备数值!$BG$50:$BG$101,"="&amp;新怪物属性!$CN$2,装备数值!$BH$50:$BH$101,"&lt;="&amp;新怪物属性!$CN8)+SUMIFS(装备数值!BX$50:BX$101,装备数值!$BG$50:$BG$101,"="&amp;新怪物属性!$CO$2,装备数值!$BH$50:$BH$101,"&lt;="&amp;新怪物属性!$CO8)+SUMIFS(装备数值!BX$50:BX$101,装备数值!$BG$50:$BG$101,"="&amp;新怪物属性!$CP$2,装备数值!$BH$50:$BH$101,"&lt;="&amp;新怪物属性!$CP8)+SUMIFS(装备数值!BX$50:BX$101,装备数值!$BG$50:$BG$101,"="&amp;新怪物属性!$CQ$2,装备数值!$BH$50:$BH$101,"&lt;="&amp;新怪物属性!$CQ8)+SUMIFS(装备数值!BX$50:BX$101,装备数值!$BG$50:$BG$101,"="&amp;新怪物属性!$CR$2,装备数值!$BH$50:$BH$101,"&lt;="&amp;新怪物属性!$CR8)</f>
        <v>0</v>
      </c>
      <c r="DH8" s="14">
        <f>INDEX(装备数值!$I$13:$M$116,新怪物属性!$P8*8+1,DH$2)*$X8+INDEX(装备数值!$I$13:$M$116,新怪物属性!$Q8*8+2,DH$2)*$Y8+INDEX(装备数值!$I$13:$M$116,新怪物属性!$S8*8+3,DH$2)*$Z8+INDEX(装备数值!$I$13:$M$116,新怪物属性!$R8*8+4,DH$2)*$AA8+INDEX(装备数值!$I$13:$M$116,新怪物属性!$T8*8+5,DH$2)*$AB8+INDEX(装备数值!$I$13:$M$116,新怪物属性!$U8*8+6,DH$2)*$AC8+INDEX(装备数值!$I$13:$M$116,新怪物属性!$V8*8+7,DH$2)*$AD8+INDEX(装备数值!$I$13:$M$116,新怪物属性!$W8*8+8,DH$2)*$AE8</f>
        <v>0</v>
      </c>
      <c r="DI8" s="14">
        <f>INDEX(装备数值!$I$13:$M$116,新怪物属性!$P8*8+1,DI$2)*$X8+INDEX(装备数值!$I$13:$M$116,新怪物属性!$Q8*8+2,DI$2)*$Y8+INDEX(装备数值!$I$13:$M$116,新怪物属性!$S8*8+3,DI$2)*$Z8+INDEX(装备数值!$I$13:$M$116,新怪物属性!$R8*8+4,DI$2)*$AA8+INDEX(装备数值!$I$13:$M$116,新怪物属性!$T8*8+5,DI$2)*$AB8+INDEX(装备数值!$I$13:$M$116,新怪物属性!$U8*8+6,DI$2)*$AC8+INDEX(装备数值!$I$13:$M$116,新怪物属性!$V8*8+7,DI$2)*$AD8+INDEX(装备数值!$I$13:$M$116,新怪物属性!$W8*8+8,DI$2)*$AE8</f>
        <v>0</v>
      </c>
      <c r="DJ8" s="14">
        <f>INDEX(装备数值!$I$13:$M$116,新怪物属性!$P8*8+1,DJ$2)*$X8+INDEX(装备数值!$I$13:$M$116,新怪物属性!$Q8*8+2,DJ$2)*$Y8+INDEX(装备数值!$I$13:$M$116,新怪物属性!$S8*8+3,DJ$2)*$Z8+INDEX(装备数值!$I$13:$M$116,新怪物属性!$R8*8+4,DJ$2)*$AA8+INDEX(装备数值!$I$13:$M$116,新怪物属性!$T8*8+5,DJ$2)*$AB8+INDEX(装备数值!$I$13:$M$116,新怪物属性!$U8*8+6,DJ$2)*$AC8+INDEX(装备数值!$I$13:$M$116,新怪物属性!$V8*8+7,DJ$2)*$AD8+INDEX(装备数值!$I$13:$M$116,新怪物属性!$W8*8+8,DJ$2)*$AE8</f>
        <v>0</v>
      </c>
      <c r="DK8" s="14">
        <f>INDEX(装备数值!$I$13:$M$116,新怪物属性!$P8*8+1,DK$2)*$X8+INDEX(装备数值!$I$13:$M$116,新怪物属性!$Q8*8+2,DK$2)*$Y8+INDEX(装备数值!$I$13:$M$116,新怪物属性!$S8*8+3,DK$2)*$Z8+INDEX(装备数值!$I$13:$M$116,新怪物属性!$R8*8+4,DK$2)*$AA8+INDEX(装备数值!$I$13:$M$116,新怪物属性!$T8*8+5,DK$2)*$AB8+INDEX(装备数值!$I$13:$M$116,新怪物属性!$U8*8+6,DK$2)*$AC8+INDEX(装备数值!$I$13:$M$116,新怪物属性!$V8*8+7,DK$2)*$AD8+INDEX(装备数值!$I$13:$M$116,新怪物属性!$W8*8+8,DK$2)*$AE8</f>
        <v>0</v>
      </c>
      <c r="DL8" s="14">
        <f>INDEX(装备数值!$I$13:$M$116,新怪物属性!$P8*8+1,DL$2)*$X8+INDEX(装备数值!$I$13:$M$116,新怪物属性!$Q8*8+2,DL$2)*$Y8+INDEX(装备数值!$I$13:$M$116,新怪物属性!$S8*8+3,DL$2)*$Z8+INDEX(装备数值!$I$13:$M$116,新怪物属性!$R8*8+4,DL$2)*$AA8+INDEX(装备数值!$I$13:$M$116,新怪物属性!$T8*8+5,DL$2)*$AB8+INDEX(装备数值!$I$13:$M$116,新怪物属性!$U8*8+6,DL$2)*$AC8+INDEX(装备数值!$I$13:$M$116,新怪物属性!$V8*8+7,DL$2)*$AD8+INDEX(装备数值!$I$13:$M$116,新怪物属性!$W8*8+8,DL$2)*$AE8</f>
        <v>0</v>
      </c>
      <c r="DO8" s="14">
        <f>INDEX(装备数值!$X$13:$AH$116,$P8*8+1,DO$2)*$AF8+INDEX(装备数值!$X$13:$AH$116,$Q8*8+2,DO$2)*$AG8+INDEX(装备数值!$X$13:$AH$116,$S8*8+3,DO$2)*$AH8+INDEX(装备数值!$X$13:$AH$116,$R8*8+4,DO$2)*$AI8+INDEX(装备数值!$X$13:$AH$116,$T8*8+5,DO$2)*$AJ8+INDEX(装备数值!$X$13:$AH$116,$U8*8+6,DO$2)*$AK8+INDEX(装备数值!$X$13:$AH$116,$V8*8+7,DO$2)*$AL8+INDEX(装备数值!$X$13:$AH$116,$W8*8+8,DO$2)*$AM8</f>
        <v>0</v>
      </c>
      <c r="DP8" s="14">
        <f>INDEX(装备数值!$X$13:$AH$116,$P8*8+1,DP$2)*$AF8+INDEX(装备数值!$X$13:$AH$116,$Q8*8+2,DP$2)*$AG8+INDEX(装备数值!$X$13:$AH$116,$S8*8+3,DP$2)*$AH8+INDEX(装备数值!$X$13:$AH$116,$R8*8+4,DP$2)*$AI8+INDEX(装备数值!$X$13:$AH$116,$T8*8+5,DP$2)*$AJ8+INDEX(装备数值!$X$13:$AH$116,$U8*8+6,DP$2)*$AK8+INDEX(装备数值!$X$13:$AH$116,$V8*8+7,DP$2)*$AL8+INDEX(装备数值!$X$13:$AH$116,$W8*8+8,DP$2)*$AM8</f>
        <v>0</v>
      </c>
      <c r="DQ8" s="14">
        <f>INDEX(装备数值!$X$13:$AH$116,$P8*8+1,DQ$2)*$AF8+INDEX(装备数值!$X$13:$AH$116,$Q8*8+2,DQ$2)*$AG8+INDEX(装备数值!$X$13:$AH$116,$S8*8+3,DQ$2)*$AH8+INDEX(装备数值!$X$13:$AH$116,$R8*8+4,DQ$2)*$AI8+INDEX(装备数值!$X$13:$AH$116,$T8*8+5,DQ$2)*$AJ8+INDEX(装备数值!$X$13:$AH$116,$U8*8+6,DQ$2)*$AK8+INDEX(装备数值!$X$13:$AH$116,$V8*8+7,DQ$2)*$AL8+INDEX(装备数值!$X$13:$AH$116,$W8*8+8,DQ$2)*$AM8</f>
        <v>0</v>
      </c>
      <c r="DR8" s="14">
        <f>INDEX(装备数值!$X$13:$AH$116,$P8*8+1,DR$2)*$AF8+INDEX(装备数值!$X$13:$AH$116,$Q8*8+2,DR$2)*$AG8+INDEX(装备数值!$X$13:$AH$116,$S8*8+3,DR$2)*$AH8+INDEX(装备数值!$X$13:$AH$116,$R8*8+4,DR$2)*$AI8+INDEX(装备数值!$X$13:$AH$116,$T8*8+5,DR$2)*$AJ8+INDEX(装备数值!$X$13:$AH$116,$U8*8+6,DR$2)*$AK8+INDEX(装备数值!$X$13:$AH$116,$V8*8+7,DR$2)*$AL8+INDEX(装备数值!$X$13:$AH$116,$W8*8+8,DR$2)*$AM8</f>
        <v>0</v>
      </c>
      <c r="DS8" s="14">
        <f>INDEX(装备数值!$X$13:$AH$116,$P8*8+1,DS$2)*$AF8+INDEX(装备数值!$X$13:$AH$116,$Q8*8+2,DS$2)*$AG8+INDEX(装备数值!$X$13:$AH$116,$S8*8+3,DS$2)*$AH8+INDEX(装备数值!$X$13:$AH$116,$R8*8+4,DS$2)*$AI8+INDEX(装备数值!$X$13:$AH$116,$T8*8+5,DS$2)*$AJ8+INDEX(装备数值!$X$13:$AH$116,$U8*8+6,DS$2)*$AK8+INDEX(装备数值!$X$13:$AH$116,$V8*8+7,DS$2)*$AL8+INDEX(装备数值!$X$13:$AH$116,$W8*8+8,DS$2)*$AM8</f>
        <v>0</v>
      </c>
      <c r="DT8" s="14">
        <f>INDEX(装备数值!$X$13:$AH$116,$P8*8+1,DT$2)*$AF8+INDEX(装备数值!$X$13:$AH$116,$Q8*8+2,DT$2)*$AG8+INDEX(装备数值!$X$13:$AH$116,$S8*8+3,DT$2)*$AH8+INDEX(装备数值!$X$13:$AH$116,$R8*8+4,DT$2)*$AI8+INDEX(装备数值!$X$13:$AH$116,$T8*8+5,DT$2)*$AJ8+INDEX(装备数值!$X$13:$AH$116,$U8*8+6,DT$2)*$AK8+INDEX(装备数值!$X$13:$AH$116,$V8*8+7,DT$2)*$AL8+INDEX(装备数值!$X$13:$AH$116,$W8*8+8,DT$2)*$AM8</f>
        <v>0</v>
      </c>
      <c r="DU8" s="14">
        <f>INDEX(装备数值!$X$13:$AH$116,$P8*8+1,DU$2)*$AF8+INDEX(装备数值!$X$13:$AH$116,$Q8*8+2,DU$2)*$AG8+INDEX(装备数值!$X$13:$AH$116,$S8*8+3,DU$2)*$AH8+INDEX(装备数值!$X$13:$AH$116,$R8*8+4,DU$2)*$AI8+INDEX(装备数值!$X$13:$AH$116,$T8*8+5,DU$2)*$AJ8+INDEX(装备数值!$X$13:$AH$116,$U8*8+6,DU$2)*$AK8+INDEX(装备数值!$X$13:$AH$116,$V8*8+7,DU$2)*$AL8+INDEX(装备数值!$X$13:$AH$116,$W8*8+8,DU$2)*$AM8</f>
        <v>0</v>
      </c>
      <c r="DV8" s="14">
        <f>INDEX(装备数值!$X$13:$AH$116,$P8*8+1,DV$2)*$AF8+INDEX(装备数值!$X$13:$AH$116,$Q8*8+2,DV$2)*$AG8+INDEX(装备数值!$X$13:$AH$116,$S8*8+3,DV$2)*$AH8+INDEX(装备数值!$X$13:$AH$116,$R8*8+4,DV$2)*$AI8+INDEX(装备数值!$X$13:$AH$116,$T8*8+5,DV$2)*$AJ8+INDEX(装备数值!$X$13:$AH$116,$U8*8+6,DV$2)*$AK8+INDEX(装备数值!$X$13:$AH$116,$V8*8+7,DV$2)*$AL8+INDEX(装备数值!$X$13:$AH$116,$W8*8+8,DV$2)*$AM8</f>
        <v>0</v>
      </c>
      <c r="DW8" s="14">
        <f>INDEX(装备数值!$X$13:$AH$116,$P8*8+1,DW$2)*$AF8+INDEX(装备数值!$X$13:$AH$116,$Q8*8+2,DW$2)*$AG8+INDEX(装备数值!$X$13:$AH$116,$S8*8+3,DW$2)*$AH8+INDEX(装备数值!$X$13:$AH$116,$R8*8+4,DW$2)*$AI8+INDEX(装备数值!$X$13:$AH$116,$T8*8+5,DW$2)*$AJ8+INDEX(装备数值!$X$13:$AH$116,$U8*8+6,DW$2)*$AK8+INDEX(装备数值!$X$13:$AH$116,$V8*8+7,DW$2)*$AL8+INDEX(装备数值!$X$13:$AH$116,$W8*8+8,DW$2)*$AM8</f>
        <v>0</v>
      </c>
      <c r="DX8" s="14">
        <f>INDEX(装备数值!$X$13:$AH$116,$P8*8+1,DX$2)*$AF8+INDEX(装备数值!$X$13:$AH$116,$Q8*8+2,DX$2)*$AG8+INDEX(装备数值!$X$13:$AH$116,$S8*8+3,DX$2)*$AH8+INDEX(装备数值!$X$13:$AH$116,$R8*8+4,DX$2)*$AI8+INDEX(装备数值!$X$13:$AH$116,$T8*8+5,DX$2)*$AJ8+INDEX(装备数值!$X$13:$AH$116,$U8*8+6,DX$2)*$AK8+INDEX(装备数值!$X$13:$AH$116,$V8*8+7,DX$2)*$AL8+INDEX(装备数值!$X$13:$AH$116,$W8*8+8,DX$2)*$AM8</f>
        <v>0</v>
      </c>
      <c r="DY8" s="14">
        <f>INDEX(装备数值!$X$13:$AH$116,$P8*8+1,DY$2)*$AF8+INDEX(装备数值!$X$13:$AH$116,$Q8*8+2,DY$2)*$AG8+INDEX(装备数值!$X$13:$AH$116,$S8*8+3,DY$2)*$AH8+INDEX(装备数值!$X$13:$AH$116,$R8*8+4,DY$2)*$AI8+INDEX(装备数值!$X$13:$AH$116,$T8*8+5,DY$2)*$AJ8+INDEX(装备数值!$X$13:$AH$116,$U8*8+6,DY$2)*$AK8+INDEX(装备数值!$X$13:$AH$116,$V8*8+7,DY$2)*$AL8+INDEX(装备数值!$X$13:$AH$116,$W8*8+8,DY$2)*$AM8</f>
        <v>0</v>
      </c>
      <c r="EA8" s="14">
        <f>INDEX(装备数值!$AN$17:$AN$117,MATCH(MIN($X8:$AE8),装备数值!$AO$17:$AO$117,1))</f>
        <v>0</v>
      </c>
      <c r="EB8" s="14">
        <f>IF(COUNTIF($P8:$W8,"&gt;"&amp;0)=8,INDEX(装备数值!AR$17:AR$117,$EA8+1),0)</f>
        <v>0</v>
      </c>
      <c r="EC8" s="14">
        <f>IF(COUNTIF($P8:$W8,"&gt;"&amp;0)=8,INDEX(装备数值!AS$17:AS$117,$EA8+1),0)</f>
        <v>0</v>
      </c>
      <c r="ED8" s="14">
        <f>IF(COUNTIF($P8:$W8,"&gt;"&amp;0)=8,INDEX(装备数值!AT$17:AT$117,$EA8+1),0)</f>
        <v>0</v>
      </c>
      <c r="EE8" s="14">
        <f>IF(COUNTIF($P8:$W8,"&gt;"&amp;0)=8,INDEX(装备数值!AU$17:AU$117,$EA8+1),0)</f>
        <v>0</v>
      </c>
      <c r="EF8" s="14">
        <f>IF(COUNTIF($P8:$W8,"&gt;"&amp;0)=8,INDEX(装备数值!AV$17:AV$117,$EA8+1),0)</f>
        <v>0</v>
      </c>
      <c r="EH8" s="14">
        <f>INDEX(装备数值!$AY$17:$AY$77,MATCH(MIN($AF8:$AM8),装备数值!$AZ$17:$AZ$77,1))</f>
        <v>0</v>
      </c>
      <c r="EI8" s="26">
        <f>INDEX(装备数值!BA$17:BA$77,新怪物属性!EH8+1)</f>
        <v>0</v>
      </c>
      <c r="EJ8" s="26">
        <f>INDEX(装备数值!BA$17:BA$77,新怪物属性!EH8+1)</f>
        <v>0</v>
      </c>
      <c r="EL8" s="14">
        <f t="shared" si="2"/>
        <v>0</v>
      </c>
      <c r="EM8" s="14">
        <f>VLOOKUP(EL8,军阶与晶片数值!$W$6:$X$27,2)</f>
        <v>0</v>
      </c>
      <c r="EN8" s="14">
        <f>INDEX(军阶与晶片数值!Y$6:Y$27,$EM8+1)</f>
        <v>0</v>
      </c>
      <c r="EO8" s="14">
        <f>INDEX(军阶与晶片数值!Z$6:Z$27,$EM8+1)</f>
        <v>0</v>
      </c>
      <c r="EP8" s="14">
        <f>INDEX(军阶与晶片数值!AA$6:AA$27,$EM8+1)</f>
        <v>0</v>
      </c>
      <c r="EQ8" s="14">
        <f>INDEX(军阶与晶片数值!AB$6:AB$27,$EM8+1)</f>
        <v>0</v>
      </c>
      <c r="ER8" s="29">
        <f>INDEX(军阶与晶片数值!AC$6:AC$27,$EM8+1)</f>
        <v>0</v>
      </c>
      <c r="ES8" s="29">
        <f>INDEX(军阶与晶片数值!AD$6:AD$27,$EM8+1)</f>
        <v>0</v>
      </c>
      <c r="EU8" s="26">
        <f>INDEX(军阶与晶片数值!I$6:I$16,AN8+1)</f>
        <v>0</v>
      </c>
      <c r="EV8" s="26">
        <f>INDEX(军阶与晶片数值!M$6:M$16,AO8+1)</f>
        <v>0</v>
      </c>
      <c r="EW8" s="26">
        <f>INDEX(军阶与晶片数值!J$6:J$16,AP8+1)</f>
        <v>0</v>
      </c>
      <c r="EX8" s="26">
        <f>INDEX(军阶与晶片数值!K$6:K$16,AQ8+1)</f>
        <v>0</v>
      </c>
      <c r="EY8" s="26">
        <f>INDEX(军阶与晶片数值!L$6:L$16,AR8+1)</f>
        <v>0</v>
      </c>
      <c r="EZ8" s="28">
        <f>INDEX(军阶与晶片数值!N$6:N$16,AS8+1)</f>
        <v>0</v>
      </c>
      <c r="FA8" s="28">
        <f>INDEX(军阶与晶片数值!O$6:O$16,AT8+1)</f>
        <v>0</v>
      </c>
      <c r="FB8" s="28">
        <f>INDEX(军阶与晶片数值!P$6:P$16,AU8+1)</f>
        <v>0</v>
      </c>
      <c r="FC8" s="28">
        <f>INDEX(军阶与晶片数值!Q$6:Q$16,AV8+1)</f>
        <v>0</v>
      </c>
      <c r="FD8" s="26">
        <f>INDEX(军阶与晶片数值!R$6:R$16,AW8+1)</f>
        <v>0</v>
      </c>
      <c r="FE8" s="26">
        <f>INDEX(军阶与晶片数值!S$6:S$16,AX8+1)</f>
        <v>0</v>
      </c>
      <c r="FF8" s="26">
        <f>INDEX(军阶与晶片数值!T$6:T$16,AY8+1)</f>
        <v>0</v>
      </c>
      <c r="FG8" s="26">
        <f>INDEX(军阶与晶片数值!U$6:U$16,AZ8+1)</f>
        <v>0</v>
      </c>
      <c r="FI8" s="26">
        <f>INDEX(军阶与晶片数值!$C$6:$C$36,新怪物属性!$BA8+1)</f>
        <v>0</v>
      </c>
      <c r="FJ8" s="26">
        <f>INDEX(军阶与晶片数值!$C$6:$C$36,新怪物属性!$BA8+1)</f>
        <v>0</v>
      </c>
      <c r="FK8" s="26">
        <f>INDEX(军阶与晶片数值!$C$6:$C$36,新怪物属性!$BA8+1)</f>
        <v>0</v>
      </c>
      <c r="FL8" s="26">
        <f>INDEX(军阶与晶片数值!$C$6:$C$36,新怪物属性!$BA8+1)</f>
        <v>0</v>
      </c>
      <c r="FM8" s="26">
        <f>INDEX(军阶与晶片数值!$C$6:$C$36,新怪物属性!$BA8+1)</f>
        <v>0</v>
      </c>
      <c r="FO8" s="14">
        <f>INDEX(战舰突破!$H$6:$H$18,新怪物属性!$J8+1)+INDEX(战舰突破!$H$23:$H$35,新怪物属性!$K8+1)+INDEX(战舰突破!$H$40:$H$52,新怪物属性!$L8+1)</f>
        <v>0</v>
      </c>
      <c r="FP8" s="14">
        <f>INDEX(战舰突破!$I$6:$I$18,新怪物属性!$J8+1)+INDEX(战舰突破!$I$23:$I$35,新怪物属性!$K8+1)+INDEX(战舰突破!$I$40:$I$52,新怪物属性!$L8+1)</f>
        <v>0</v>
      </c>
      <c r="FQ8" s="14">
        <f>INDEX(战舰突破!$J$6:$J$18,新怪物属性!$J8+1)+INDEX(战舰突破!$J$23:$J$35,新怪物属性!$K8+1)+INDEX(战舰突破!$J$40:$J$52,新怪物属性!$L8+1)</f>
        <v>0</v>
      </c>
      <c r="FR8" s="14">
        <f>INDEX(战舰突破!$K$6:$K$18,新怪物属性!$J8+1)+INDEX(战舰突破!$K$23:$K$35,新怪物属性!$K8+1)+INDEX(战舰突破!$K$40:$K$52,新怪物属性!$L8+1)</f>
        <v>0</v>
      </c>
      <c r="FS8" s="14">
        <f>INDEX(战舰突破!$L$6:$L$18,新怪物属性!$J8+1)+INDEX(战舰突破!$L$23:$L$35,新怪物属性!$K8+1)+INDEX(战舰突破!$L$40:$L$52,新怪物属性!$L8+1)</f>
        <v>0</v>
      </c>
      <c r="FT8" s="18">
        <f>INDEX(战舰突破!$N$6:$N$18,新怪物属性!$J8+1)+INDEX(战舰突破!$N$23:$N$35,新怪物属性!$K8+1)+INDEX(战舰突破!$N$40:$N$52,新怪物属性!$L8+1)</f>
        <v>0</v>
      </c>
      <c r="FU8" s="18">
        <f>INDEX(战舰突破!$O$6:$O$18,新怪物属性!$J8+1)+INDEX(战舰突破!$O$23:$O$35,新怪物属性!$K8+1)+INDEX(战舰突破!$O$40:$O$52,新怪物属性!$L8+1)</f>
        <v>0</v>
      </c>
      <c r="FV8" s="18">
        <f>INDEX(战舰突破!$P$6:$P$18,新怪物属性!$J8+1)+INDEX(战舰突破!$P$23:$P$35,新怪物属性!$K8+1)+INDEX(战舰突破!$P$40:$P$52,新怪物属性!$L8+1)</f>
        <v>0</v>
      </c>
      <c r="FW8" s="18">
        <f>INDEX(战舰突破!$Q$6:$Q$18,新怪物属性!$J8+1)+INDEX(战舰突破!$Q$23:$Q$35,新怪物属性!$K8+1)+INDEX(战舰突破!$Q$40:$Q$52,新怪物属性!$L8+1)</f>
        <v>0</v>
      </c>
      <c r="FX8" s="18">
        <f>INDEX(战舰突破!$R$6:$R$18,新怪物属性!$J8+1)+INDEX(战舰突破!$R$23:$R$35,新怪物属性!$K8+1)+INDEX(战舰突破!$R$40:$R$52,新怪物属性!$L8+1)</f>
        <v>0</v>
      </c>
      <c r="FY8" s="18">
        <f>INDEX(战舰突破!$M$6:$M$18,新怪物属性!$J8+1)+INDEX(战舰突破!$M$23:$M$35,新怪物属性!$K8+1)+INDEX(战舰突破!$M$40:$M$52,新怪物属性!$L8+1)</f>
        <v>0</v>
      </c>
      <c r="FZ8" s="22">
        <f>INDEX(战舰突破!$W$6:$W$18,新怪物属性!$J8+1)+INDEX(战舰突破!$W$23:$W$35,新怪物属性!$K8+1)+INDEX(战舰突破!$W$40:$W$52,新怪物属性!$L8+1)</f>
        <v>0.3</v>
      </c>
      <c r="GC8" s="14">
        <f>INDEX(战舰突破!$S$6:$S$18,新怪物属性!$J8+1)</f>
        <v>0</v>
      </c>
      <c r="GD8" s="14">
        <f>INDEX(战舰突破!$T$6:$T$18,新怪物属性!$J8+1)</f>
        <v>0</v>
      </c>
      <c r="GE8" s="14">
        <f>INDEX(战舰突破!$U$6:$U$18,新怪物属性!$J8+1)</f>
        <v>0</v>
      </c>
      <c r="GF8" s="14">
        <f>INDEX(战舰突破!$V$6:$V$18,新怪物属性!$J8+1)</f>
        <v>0</v>
      </c>
      <c r="GG8" s="14">
        <f>INDEX(战舰突破!$X$6:$X$18,新怪物属性!$J8+1)</f>
        <v>1</v>
      </c>
      <c r="GI8" s="14">
        <f>INDEX(战舰突破!$S$23:$S$35,新怪物属性!$J8+1)</f>
        <v>0</v>
      </c>
      <c r="GJ8" s="14">
        <f>INDEX(战舰突破!$T$23:$T$35,新怪物属性!$J8+1)</f>
        <v>0</v>
      </c>
      <c r="GK8" s="14">
        <f>INDEX(战舰突破!$U$23:$U$35,新怪物属性!$J8+1)</f>
        <v>0</v>
      </c>
      <c r="GL8" s="14">
        <f>INDEX(战舰突破!$V$23:$V$35,新怪物属性!$J8+1)</f>
        <v>0</v>
      </c>
      <c r="GM8" s="14">
        <f>INDEX(战舰突破!$X$23:$X$35,新怪物属性!$J8+1)</f>
        <v>15</v>
      </c>
      <c r="GO8" s="14">
        <f>INDEX(战舰突破!$S$40:$S$52,新怪物属性!$J8+1)</f>
        <v>0</v>
      </c>
      <c r="GP8" s="14">
        <f>INDEX(战舰突破!$T$40:$T$52,新怪物属性!$J8+1)</f>
        <v>0</v>
      </c>
      <c r="GQ8" s="14">
        <f>INDEX(战舰突破!$U$40:$U$52,新怪物属性!$J8+1)</f>
        <v>0</v>
      </c>
      <c r="GR8" s="14">
        <f>INDEX(战舰突破!$V$40:$V$52,新怪物属性!$J8+1)</f>
        <v>0</v>
      </c>
      <c r="GS8" s="14">
        <f>INDEX(战舰突破!$X$40:$X$52,新怪物属性!$J8+1)</f>
        <v>25</v>
      </c>
      <c r="GV8" s="14">
        <v>0</v>
      </c>
      <c r="GW8" s="14">
        <v>0</v>
      </c>
      <c r="GX8" s="14">
        <v>0</v>
      </c>
      <c r="GY8" s="14">
        <v>0</v>
      </c>
      <c r="GZ8" s="14">
        <v>0</v>
      </c>
      <c r="HA8" s="14">
        <v>0</v>
      </c>
      <c r="HB8" s="14">
        <v>0</v>
      </c>
      <c r="HC8" s="14">
        <v>0</v>
      </c>
      <c r="HD8" s="14">
        <v>0</v>
      </c>
      <c r="HE8" s="14">
        <v>0</v>
      </c>
      <c r="HF8" s="14">
        <v>0</v>
      </c>
      <c r="HG8" s="14">
        <v>0</v>
      </c>
      <c r="HH8" s="14">
        <v>0</v>
      </c>
      <c r="HI8" s="14">
        <v>0</v>
      </c>
      <c r="HJ8" s="14">
        <v>0</v>
      </c>
      <c r="HK8" s="14">
        <v>0</v>
      </c>
      <c r="HL8" s="14">
        <v>0</v>
      </c>
      <c r="HM8" s="14">
        <v>0</v>
      </c>
      <c r="HN8" s="14">
        <v>0</v>
      </c>
      <c r="HO8" s="14">
        <v>0</v>
      </c>
      <c r="HP8" s="14">
        <v>0</v>
      </c>
      <c r="HQ8" s="14">
        <v>0</v>
      </c>
      <c r="HR8" s="14">
        <v>0</v>
      </c>
      <c r="HS8" s="14">
        <v>0</v>
      </c>
      <c r="HT8" s="14">
        <v>0</v>
      </c>
      <c r="HU8" s="14">
        <v>0</v>
      </c>
      <c r="HX8" s="14">
        <v>0</v>
      </c>
      <c r="HY8" s="14">
        <v>0</v>
      </c>
      <c r="IB8" s="14">
        <f>IF($GV8=0,0,INDEX(战宠!P$15:P$27,新怪物属性!$GV$3)*(INDEX(战宠!$U$7:$Y$10,1,新怪物属性!$GV8)))*(新怪物属性!$GW8+4)
+IF($GX8=0,0,INDEX(战宠!P$15:P$27,新怪物属性!$GX$3)*(INDEX(战宠!$U$7:$Y$10,1,新怪物属性!$GX8)))*(新怪物属性!$GY8+4)
+IF($GZ8=0,0,INDEX(战宠!P$15:P$27,新怪物属性!$GZ$3)*(INDEX(战宠!$U$7:$Y$10,1,新怪物属性!$GZ8)))*(新怪物属性!$HA8+4)
+IF($HB8=0,0,INDEX(战宠!P$15:P$27,新怪物属性!$HB$3)*(INDEX(战宠!$U$7:$Y$10,1,新怪物属性!$HB8)))*(新怪物属性!$HC8+4)
+IF($HD8=0,0,INDEX(战宠!P$15:P$27,新怪物属性!$HD$3)*(INDEX(战宠!$U$7:$Y$10,1,新怪物属性!$HD8)))*(新怪物属性!$HE8+4)
+IF($HF8=0,0,INDEX(战宠!P$15:P$27,新怪物属性!$HF$3)*(INDEX(战宠!$U$7:$Y$10,1,新怪物属性!$HF8)))*(新怪物属性!$HG8+4)
+IF($HH8=0,0,INDEX(战宠!P$15:P$27,新怪物属性!$HH$3)*(INDEX(战宠!$U$7:$Y$10,1,新怪物属性!$HH8)))*(新怪物属性!$HI8+4)
+IF($HJ8=0,0,INDEX(战宠!P$15:P$27,新怪物属性!$HJ$3)*(INDEX(战宠!$U$7:$Y$10,1,新怪物属性!$HJ8)))*(新怪物属性!$HK8+4)
+IF($HL8=0,0,INDEX(战宠!P$15:P$27,新怪物属性!$HL$3)*(INDEX(战宠!$U$7:$Y$10,1,新怪物属性!$HL8)))*(新怪物属性!$HM8+4)
+IF($HN8=0,0,INDEX(战宠!P$15:P$27,新怪物属性!$HN$3)*(INDEX(战宠!$U$7:$Y$10,1,新怪物属性!$HN8)))*(新怪物属性!$HO8+4)
+IF($HP8=0,0,INDEX(战宠!P$15:P$27,新怪物属性!$HP$3)*(INDEX(战宠!$U$7:$Y$10,1,新怪物属性!$HP8)))*(新怪物属性!$HQ8+4)
+IF($HR8=0,0,INDEX(战宠!P$15:P$27,新怪物属性!$HR$3)*(INDEX(战宠!$U$7:$Y$10,1,新怪物属性!$HR8)))*(新怪物属性!$HS8+4)
+IF($HT8=0,0,INDEX(战宠!P$15:P$27,新怪物属性!$HT$3)*(INDEX(战宠!$U$7:$Y$10,1,新怪物属性!$HT8)))*(新怪物属性!$HU8+4)</f>
        <v>0</v>
      </c>
      <c r="IC8" s="14">
        <f>IF($GV8=0,0,INDEX(战宠!Q$15:Q$27,新怪物属性!$GV$3)*(INDEX(战宠!$U$7:$Y$10,1,新怪物属性!$GV8)))*(新怪物属性!$GW8+4)
+IF($GX8=0,0,INDEX(战宠!Q$15:Q$27,新怪物属性!$GX$3)*(INDEX(战宠!$U$7:$Y$10,1,新怪物属性!$GX8)))*(新怪物属性!$GY8+4)
+IF($GZ8=0,0,INDEX(战宠!Q$15:Q$27,新怪物属性!$GZ$3)*(INDEX(战宠!$U$7:$Y$10,1,新怪物属性!$GZ8)))*(新怪物属性!$HA8+4)
+IF($HB8=0,0,INDEX(战宠!Q$15:Q$27,新怪物属性!$HB$3)*(INDEX(战宠!$U$7:$Y$10,1,新怪物属性!$HB8)))*(新怪物属性!$HC8+4)
+IF($HD8=0,0,INDEX(战宠!Q$15:Q$27,新怪物属性!$HD$3)*(INDEX(战宠!$U$7:$Y$10,1,新怪物属性!$HD8)))*(新怪物属性!$HE8+4)
+IF($HF8=0,0,INDEX(战宠!Q$15:Q$27,新怪物属性!$HF$3)*(INDEX(战宠!$U$7:$Y$10,1,新怪物属性!$HF8)))*(新怪物属性!$HG8+4)
+IF($HH8=0,0,INDEX(战宠!Q$15:Q$27,新怪物属性!$HH$3)*(INDEX(战宠!$U$7:$Y$10,1,新怪物属性!$HH8)))*(新怪物属性!$HI8+4)
+IF($HJ8=0,0,INDEX(战宠!Q$15:Q$27,新怪物属性!$HJ$3)*(INDEX(战宠!$U$7:$Y$10,1,新怪物属性!$HJ8)))*(新怪物属性!$HK8+4)
+IF($HL8=0,0,INDEX(战宠!Q$15:Q$27,新怪物属性!$HL$3)*(INDEX(战宠!$U$7:$Y$10,1,新怪物属性!$HL8)))*(新怪物属性!$HM8+4)
+IF($HN8=0,0,INDEX(战宠!Q$15:Q$27,新怪物属性!$HN$3)*(INDEX(战宠!$U$7:$Y$10,1,新怪物属性!$HN8)))*(新怪物属性!$HO8+4)
+IF($HP8=0,0,INDEX(战宠!Q$15:Q$27,新怪物属性!$HP$3)*(INDEX(战宠!$U$7:$Y$10,1,新怪物属性!$HP8)))*(新怪物属性!$HQ8+4)
+IF($HR8=0,0,INDEX(战宠!Q$15:Q$27,新怪物属性!$HR$3)*(INDEX(战宠!$U$7:$Y$10,1,新怪物属性!$HR8)))*(新怪物属性!$HS8+4)
+IF($HT8=0,0,INDEX(战宠!Q$15:Q$27,新怪物属性!$HT$3)*(INDEX(战宠!$U$7:$Y$10,1,新怪物属性!$HT8)))*(新怪物属性!$HU8+4)</f>
        <v>0</v>
      </c>
      <c r="ID8" s="14">
        <f>IF($GV8=0,0,INDEX(战宠!R$15:R$27,新怪物属性!$GV$3)*(INDEX(战宠!$U$7:$Y$10,1,新怪物属性!$GV8)))*(新怪物属性!$GW8+4)
+IF($GX8=0,0,INDEX(战宠!R$15:R$27,新怪物属性!$GX$3)*(INDEX(战宠!$U$7:$Y$10,1,新怪物属性!$GX8)))*(新怪物属性!$GY8+4)
+IF($GZ8=0,0,INDEX(战宠!R$15:R$27,新怪物属性!$GZ$3)*(INDEX(战宠!$U$7:$Y$10,1,新怪物属性!$GZ8)))*(新怪物属性!$HA8+4)
+IF($HB8=0,0,INDEX(战宠!R$15:R$27,新怪物属性!$HB$3)*(INDEX(战宠!$U$7:$Y$10,1,新怪物属性!$HB8)))*(新怪物属性!$HC8+4)
+IF($HD8=0,0,INDEX(战宠!R$15:R$27,新怪物属性!$HD$3)*(INDEX(战宠!$U$7:$Y$10,1,新怪物属性!$HD8)))*(新怪物属性!$HE8+4)
+IF($HF8=0,0,INDEX(战宠!R$15:R$27,新怪物属性!$HF$3)*(INDEX(战宠!$U$7:$Y$10,1,新怪物属性!$HF8)))*(新怪物属性!$HG8+4)
+IF($HH8=0,0,INDEX(战宠!R$15:R$27,新怪物属性!$HH$3)*(INDEX(战宠!$U$7:$Y$10,1,新怪物属性!$HH8)))*(新怪物属性!$HI8+4)
+IF($HJ8=0,0,INDEX(战宠!R$15:R$27,新怪物属性!$HJ$3)*(INDEX(战宠!$U$7:$Y$10,1,新怪物属性!$HJ8)))*(新怪物属性!$HK8+4)
+IF($HL8=0,0,INDEX(战宠!R$15:R$27,新怪物属性!$HL$3)*(INDEX(战宠!$U$7:$Y$10,1,新怪物属性!$HL8)))*(新怪物属性!$HM8+4)
+IF($HN8=0,0,INDEX(战宠!R$15:R$27,新怪物属性!$HN$3)*(INDEX(战宠!$U$7:$Y$10,1,新怪物属性!$HN8)))*(新怪物属性!$HO8+4)
+IF($HP8=0,0,INDEX(战宠!R$15:R$27,新怪物属性!$HP$3)*(INDEX(战宠!$U$7:$Y$10,1,新怪物属性!$HP8)))*(新怪物属性!$HQ8+4)
+IF($HR8=0,0,INDEX(战宠!R$15:R$27,新怪物属性!$HR$3)*(INDEX(战宠!$U$7:$Y$10,1,新怪物属性!$HR8)))*(新怪物属性!$HS8+4)
+IF($HT8=0,0,INDEX(战宠!R$15:R$27,新怪物属性!$HT$3)*(INDEX(战宠!$U$7:$Y$10,1,新怪物属性!$HT8)))*(新怪物属性!$HU8+4)</f>
        <v>0</v>
      </c>
      <c r="IE8" s="14">
        <f>IF($GV8=0,0,INDEX(战宠!S$15:S$27,新怪物属性!$GV$3)*(INDEX(战宠!$U$7:$Y$10,1,新怪物属性!$GV8)))*(新怪物属性!$GW8+4)
+IF($GX8=0,0,INDEX(战宠!S$15:S$27,新怪物属性!$GX$3)*(INDEX(战宠!$U$7:$Y$10,1,新怪物属性!$GX8)))*(新怪物属性!$GY8+4)
+IF($GZ8=0,0,INDEX(战宠!S$15:S$27,新怪物属性!$GZ$3)*(INDEX(战宠!$U$7:$Y$10,1,新怪物属性!$GZ8)))*(新怪物属性!$HA8+4)
+IF($HB8=0,0,INDEX(战宠!S$15:S$27,新怪物属性!$HB$3)*(INDEX(战宠!$U$7:$Y$10,1,新怪物属性!$HB8)))*(新怪物属性!$HC8+4)
+IF($HD8=0,0,INDEX(战宠!S$15:S$27,新怪物属性!$HD$3)*(INDEX(战宠!$U$7:$Y$10,1,新怪物属性!$HD8)))*(新怪物属性!$HE8+4)
+IF($HF8=0,0,INDEX(战宠!S$15:S$27,新怪物属性!$HF$3)*(INDEX(战宠!$U$7:$Y$10,1,新怪物属性!$HF8)))*(新怪物属性!$HG8+4)
+IF($HH8=0,0,INDEX(战宠!S$15:S$27,新怪物属性!$HH$3)*(INDEX(战宠!$U$7:$Y$10,1,新怪物属性!$HH8)))*(新怪物属性!$HI8+4)
+IF($HJ8=0,0,INDEX(战宠!S$15:S$27,新怪物属性!$HJ$3)*(INDEX(战宠!$U$7:$Y$10,1,新怪物属性!$HJ8)))*(新怪物属性!$HK8+4)
+IF($HL8=0,0,INDEX(战宠!S$15:S$27,新怪物属性!$HL$3)*(INDEX(战宠!$U$7:$Y$10,1,新怪物属性!$HL8)))*(新怪物属性!$HM8+4)
+IF($HN8=0,0,INDEX(战宠!S$15:S$27,新怪物属性!$HN$3)*(INDEX(战宠!$U$7:$Y$10,1,新怪物属性!$HN8)))*(新怪物属性!$HO8+4)
+IF($HP8=0,0,INDEX(战宠!S$15:S$27,新怪物属性!$HP$3)*(INDEX(战宠!$U$7:$Y$10,1,新怪物属性!$HP8)))*(新怪物属性!$HQ8+4)
+IF($HR8=0,0,INDEX(战宠!S$15:S$27,新怪物属性!$HR$3)*(INDEX(战宠!$U$7:$Y$10,1,新怪物属性!$HR8)))*(新怪物属性!$HS8+4)
+IF($HT8=0,0,INDEX(战宠!S$15:S$27,新怪物属性!$HT$3)*(INDEX(战宠!$U$7:$Y$10,1,新怪物属性!$HT8)))*(新怪物属性!$HU8+4)</f>
        <v>0</v>
      </c>
      <c r="IF8" s="14">
        <f>IF($GV8=0,0,INDEX(战宠!T$15:T$27,新怪物属性!$GV$3)*(INDEX(战宠!$U$7:$Y$10,1,新怪物属性!$GV8)))*(新怪物属性!$GW8+4)
+IF($GX8=0,0,INDEX(战宠!T$15:T$27,新怪物属性!$GX$3)*(INDEX(战宠!$U$7:$Y$10,1,新怪物属性!$GX8)))*(新怪物属性!$GY8+4)
+IF($GZ8=0,0,INDEX(战宠!T$15:T$27,新怪物属性!$GZ$3)*(INDEX(战宠!$U$7:$Y$10,1,新怪物属性!$GZ8)))*(新怪物属性!$HA8+4)
+IF($HB8=0,0,INDEX(战宠!T$15:T$27,新怪物属性!$HB$3)*(INDEX(战宠!$U$7:$Y$10,1,新怪物属性!$HB8)))*(新怪物属性!$HC8+4)
+IF($HD8=0,0,INDEX(战宠!T$15:T$27,新怪物属性!$HD$3)*(INDEX(战宠!$U$7:$Y$10,1,新怪物属性!$HD8)))*(新怪物属性!$HE8+4)
+IF($HF8=0,0,INDEX(战宠!T$15:T$27,新怪物属性!$HF$3)*(INDEX(战宠!$U$7:$Y$10,1,新怪物属性!$HF8)))*(新怪物属性!$HG8+4)
+IF($HH8=0,0,INDEX(战宠!T$15:T$27,新怪物属性!$HH$3)*(INDEX(战宠!$U$7:$Y$10,1,新怪物属性!$HH8)))*(新怪物属性!$HI8+4)
+IF($HJ8=0,0,INDEX(战宠!T$15:T$27,新怪物属性!$HJ$3)*(INDEX(战宠!$U$7:$Y$10,1,新怪物属性!$HJ8)))*(新怪物属性!$HK8+4)
+IF($HL8=0,0,INDEX(战宠!T$15:T$27,新怪物属性!$HL$3)*(INDEX(战宠!$U$7:$Y$10,1,新怪物属性!$HL8)))*(新怪物属性!$HM8+4)
+IF($HN8=0,0,INDEX(战宠!T$15:T$27,新怪物属性!$HN$3)*(INDEX(战宠!$U$7:$Y$10,1,新怪物属性!$HN8)))*(新怪物属性!$HO8+4)
+IF($HP8=0,0,INDEX(战宠!T$15:T$27,新怪物属性!$HP$3)*(INDEX(战宠!$U$7:$Y$10,1,新怪物属性!$HP8)))*(新怪物属性!$HQ8+4)
+IF($HR8=0,0,INDEX(战宠!T$15:T$27,新怪物属性!$HR$3)*(INDEX(战宠!$U$7:$Y$10,1,新怪物属性!$HR8)))*(新怪物属性!$HS8+4)
+IF($HT8=0,0,INDEX(战宠!T$15:T$27,新怪物属性!$HT$3)*(INDEX(战宠!$U$7:$Y$10,1,新怪物属性!$HT8)))*(新怪物属性!$HU8+4)</f>
        <v>0</v>
      </c>
      <c r="II8" s="14">
        <f>IF(HX8=0,0,INDEX(战宠!$D$15:$D$27,新怪物属性!HX8))</f>
        <v>0</v>
      </c>
      <c r="IJ8" s="14">
        <f>IF(HY8=0,0,INDEX(战宠!$D$15:$D$27,新怪物属性!HY8))</f>
        <v>0</v>
      </c>
      <c r="IM8" s="14">
        <f t="shared" si="51"/>
        <v>60</v>
      </c>
      <c r="IN8" s="14">
        <f t="shared" si="52"/>
        <v>0</v>
      </c>
      <c r="IO8" s="14">
        <f t="shared" si="53"/>
        <v>0</v>
      </c>
      <c r="IP8" s="14">
        <f t="shared" si="54"/>
        <v>0</v>
      </c>
      <c r="IQ8" s="14">
        <f t="shared" si="55"/>
        <v>0</v>
      </c>
      <c r="IR8" s="14">
        <f t="shared" si="3"/>
        <v>420</v>
      </c>
      <c r="IS8" s="14">
        <f t="shared" si="4"/>
        <v>30</v>
      </c>
      <c r="IT8" s="14">
        <f t="shared" si="5"/>
        <v>300</v>
      </c>
      <c r="IU8" s="14">
        <f t="shared" si="6"/>
        <v>4</v>
      </c>
      <c r="IV8" s="28">
        <f t="shared" si="7"/>
        <v>0</v>
      </c>
      <c r="IW8" s="28">
        <f t="shared" si="8"/>
        <v>0</v>
      </c>
      <c r="IX8" s="28">
        <f t="shared" si="9"/>
        <v>0</v>
      </c>
      <c r="IY8" s="28">
        <f t="shared" si="10"/>
        <v>0</v>
      </c>
      <c r="IZ8" s="28">
        <f t="shared" si="11"/>
        <v>1</v>
      </c>
      <c r="JA8" s="28">
        <f t="shared" si="12"/>
        <v>1</v>
      </c>
      <c r="JB8" s="28">
        <f t="shared" si="13"/>
        <v>0</v>
      </c>
      <c r="JC8" s="28">
        <f t="shared" si="14"/>
        <v>0</v>
      </c>
      <c r="JD8" s="14">
        <f t="shared" si="15"/>
        <v>1</v>
      </c>
      <c r="JE8" s="14">
        <f t="shared" si="16"/>
        <v>1</v>
      </c>
      <c r="JF8" s="14">
        <f t="shared" si="17"/>
        <v>1</v>
      </c>
      <c r="JG8" s="18">
        <f t="shared" si="18"/>
        <v>1</v>
      </c>
      <c r="JH8" s="18">
        <f t="shared" si="19"/>
        <v>1</v>
      </c>
      <c r="JI8" s="18">
        <f t="shared" si="20"/>
        <v>1</v>
      </c>
      <c r="JJ8" s="29">
        <f t="shared" si="56"/>
        <v>150</v>
      </c>
      <c r="JK8" s="29">
        <f t="shared" si="21"/>
        <v>450</v>
      </c>
      <c r="JL8" s="29">
        <f t="shared" si="21"/>
        <v>450</v>
      </c>
      <c r="JM8" s="26">
        <f t="shared" si="22"/>
        <v>0</v>
      </c>
      <c r="JN8" s="26">
        <f t="shared" si="23"/>
        <v>0</v>
      </c>
      <c r="JO8" s="26">
        <f t="shared" si="24"/>
        <v>0</v>
      </c>
      <c r="JP8" s="14">
        <f t="shared" si="25"/>
        <v>2</v>
      </c>
      <c r="JQ8" s="14">
        <f t="shared" si="26"/>
        <v>2</v>
      </c>
      <c r="JR8" s="14">
        <f t="shared" si="27"/>
        <v>2</v>
      </c>
      <c r="JS8" s="14">
        <f t="shared" si="28"/>
        <v>1</v>
      </c>
      <c r="JT8" s="14">
        <f t="shared" si="29"/>
        <v>15</v>
      </c>
      <c r="JU8" s="14">
        <f t="shared" si="30"/>
        <v>25</v>
      </c>
      <c r="JV8">
        <v>4</v>
      </c>
      <c r="JW8" s="14">
        <f t="shared" si="57"/>
        <v>2120</v>
      </c>
      <c r="JY8" s="14">
        <f t="shared" si="31"/>
        <v>48</v>
      </c>
      <c r="JZ8" s="14">
        <f t="shared" si="58"/>
        <v>20</v>
      </c>
      <c r="KA8" s="29">
        <f t="shared" si="59"/>
        <v>0</v>
      </c>
      <c r="KB8" s="29">
        <f t="shared" si="60"/>
        <v>0</v>
      </c>
      <c r="KC8" s="29">
        <f t="shared" si="61"/>
        <v>0</v>
      </c>
      <c r="KD8" s="29">
        <f t="shared" si="62"/>
        <v>0</v>
      </c>
      <c r="KE8" s="14">
        <f t="shared" si="32"/>
        <v>1</v>
      </c>
      <c r="KF8" s="14">
        <f t="shared" si="33"/>
        <v>1</v>
      </c>
      <c r="KG8" s="14">
        <f t="shared" si="63"/>
        <v>20</v>
      </c>
      <c r="KH8" s="26">
        <f t="shared" si="34"/>
        <v>0</v>
      </c>
      <c r="KI8" s="26">
        <f t="shared" si="35"/>
        <v>0.3</v>
      </c>
      <c r="KJ8" s="29">
        <f t="shared" si="64"/>
        <v>5</v>
      </c>
      <c r="KK8" s="29">
        <f t="shared" si="65"/>
        <v>0</v>
      </c>
      <c r="KL8" s="29">
        <f t="shared" si="66"/>
        <v>0</v>
      </c>
      <c r="KM8" s="23">
        <f t="shared" si="67"/>
        <v>0</v>
      </c>
      <c r="KN8" s="23">
        <f t="shared" si="68"/>
        <v>0</v>
      </c>
      <c r="KO8" s="26">
        <f t="shared" si="36"/>
        <v>0.05</v>
      </c>
      <c r="KP8" s="26">
        <f t="shared" si="37"/>
        <v>0.15</v>
      </c>
      <c r="KQ8" s="26">
        <f t="shared" si="38"/>
        <v>0.15</v>
      </c>
      <c r="KR8" s="26">
        <f t="shared" si="69"/>
        <v>0</v>
      </c>
      <c r="KS8" s="26">
        <v>0</v>
      </c>
      <c r="KT8" s="29">
        <f t="shared" si="70"/>
        <v>1.05</v>
      </c>
      <c r="KU8" s="29">
        <f t="shared" si="39"/>
        <v>1.1499999999999999</v>
      </c>
      <c r="KV8" s="29">
        <f t="shared" si="40"/>
        <v>1.1499999999999999</v>
      </c>
      <c r="KW8" s="29">
        <f t="shared" si="41"/>
        <v>26.25</v>
      </c>
      <c r="KX8" s="29">
        <f t="shared" si="42"/>
        <v>0</v>
      </c>
      <c r="KY8" s="29">
        <f t="shared" si="43"/>
        <v>0</v>
      </c>
      <c r="KZ8" s="29">
        <f t="shared" si="44"/>
        <v>473</v>
      </c>
      <c r="LA8" s="14">
        <f t="shared" si="45"/>
        <v>26.25</v>
      </c>
      <c r="LE8" s="14">
        <v>1</v>
      </c>
      <c r="LF8" s="14">
        <v>0</v>
      </c>
      <c r="LG8" s="14">
        <v>20</v>
      </c>
      <c r="LH8" s="14">
        <v>0</v>
      </c>
      <c r="LI8" s="14">
        <v>0</v>
      </c>
      <c r="LJ8" s="14">
        <v>60</v>
      </c>
      <c r="LK8" s="14">
        <v>60</v>
      </c>
      <c r="LL8" s="23">
        <f t="shared" si="71"/>
        <v>578</v>
      </c>
      <c r="LM8" s="23">
        <f t="shared" si="72"/>
        <v>0</v>
      </c>
      <c r="LN8" s="23">
        <f t="shared" si="73"/>
        <v>578</v>
      </c>
      <c r="LO8" s="14">
        <v>1</v>
      </c>
      <c r="LP8" s="14">
        <v>0</v>
      </c>
      <c r="LQ8" s="14">
        <v>10</v>
      </c>
      <c r="LR8" s="14">
        <v>0</v>
      </c>
      <c r="LS8" s="14">
        <v>0</v>
      </c>
      <c r="LT8" s="14">
        <v>30</v>
      </c>
      <c r="LU8" s="14">
        <v>30</v>
      </c>
      <c r="LV8" s="23">
        <f t="shared" si="74"/>
        <v>525</v>
      </c>
      <c r="LW8" s="23">
        <f t="shared" si="75"/>
        <v>0</v>
      </c>
      <c r="LX8" s="23">
        <f t="shared" si="76"/>
        <v>525</v>
      </c>
      <c r="MB8">
        <f t="shared" si="46"/>
        <v>1.3450704225352113</v>
      </c>
      <c r="MC8">
        <f t="shared" si="47"/>
        <v>1.3450704225352113</v>
      </c>
      <c r="ME8" s="14">
        <v>2</v>
      </c>
      <c r="MF8" s="14">
        <v>0</v>
      </c>
      <c r="MG8" s="14">
        <v>0</v>
      </c>
      <c r="MH8" s="23">
        <f t="shared" si="48"/>
        <v>10</v>
      </c>
      <c r="MI8" s="23">
        <f t="shared" si="77"/>
        <v>0</v>
      </c>
      <c r="MJ8" s="23">
        <f t="shared" si="78"/>
        <v>10</v>
      </c>
      <c r="MK8" s="14">
        <v>4</v>
      </c>
      <c r="ML8" s="14">
        <v>0</v>
      </c>
      <c r="MM8" s="14">
        <v>0</v>
      </c>
      <c r="MN8" s="23">
        <f t="shared" si="49"/>
        <v>21</v>
      </c>
      <c r="MO8" s="23">
        <f t="shared" si="79"/>
        <v>0</v>
      </c>
      <c r="MP8" s="23">
        <f t="shared" si="80"/>
        <v>21</v>
      </c>
      <c r="MR8" s="23">
        <f t="shared" si="81"/>
        <v>28</v>
      </c>
      <c r="MS8" s="23">
        <f t="shared" si="82"/>
        <v>0</v>
      </c>
      <c r="MT8" s="23">
        <f t="shared" si="83"/>
        <v>28</v>
      </c>
      <c r="MU8" s="23">
        <f t="shared" si="84"/>
        <v>10</v>
      </c>
      <c r="MV8" s="23">
        <f t="shared" si="85"/>
        <v>0</v>
      </c>
      <c r="MW8" s="23">
        <f t="shared" si="86"/>
        <v>10</v>
      </c>
      <c r="NA8">
        <v>9</v>
      </c>
      <c r="NB8" t="s">
        <v>113</v>
      </c>
      <c r="NC8" s="17">
        <v>0.45</v>
      </c>
      <c r="ND8" t="s">
        <v>184</v>
      </c>
      <c r="NE8" t="s">
        <v>216</v>
      </c>
      <c r="NF8" t="s">
        <v>217</v>
      </c>
      <c r="NG8" t="s">
        <v>175</v>
      </c>
      <c r="NH8" t="s">
        <v>208</v>
      </c>
      <c r="NJ8" s="14">
        <v>4</v>
      </c>
      <c r="NK8" s="14"/>
    </row>
    <row r="9" spans="1:375" ht="16.5" x14ac:dyDescent="0.2">
      <c r="C9" s="14">
        <f t="shared" si="0"/>
        <v>1</v>
      </c>
      <c r="D9" s="14">
        <v>5</v>
      </c>
      <c r="E9" s="14" t="s">
        <v>525</v>
      </c>
      <c r="F9" s="14" t="s">
        <v>534</v>
      </c>
      <c r="G9" s="14">
        <v>5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F9" s="14">
        <f>ROUND((INDEX(新战舰养成!S$6:S$18,新怪物属性!$J9+1)+INDEX(新战舰养成!D$6:D$18,新怪物属性!$J9+1)*(新怪物属性!$G9-1))*INDEX(战舰突破!$D$6:$D$18,新怪物属性!$M9+1),0)</f>
        <v>60</v>
      </c>
      <c r="BG9" s="14">
        <f>ROUND((INDEX(新战舰养成!T$6:T$18,新怪物属性!$J9+1)+INDEX(新战舰养成!E$6:E$18,新怪物属性!$J9+1)*(新怪物属性!$G9-1))*INDEX(战舰突破!$D$6:$D$18,新怪物属性!$M9+1),0)</f>
        <v>420</v>
      </c>
      <c r="BH9" s="14">
        <f>ROUND((INDEX(新战舰养成!U$6:U$18,新怪物属性!$J9+1)+INDEX(新战舰养成!F$6:F$18,新怪物属性!$J9+1)*(新怪物属性!$G9-1))*INDEX(战舰突破!$D$6:$D$18,新怪物属性!$M9+1),0)</f>
        <v>30</v>
      </c>
      <c r="BI9" s="14">
        <f>ROUND((INDEX(新战舰养成!V$6:V$18,新怪物属性!$J9+1)+INDEX(新战舰养成!G$6:G$18,新怪物属性!$J9+1)*(新怪物属性!$G9-1))*INDEX(战舰突破!$D$6:$D$18,新怪物属性!$M9+1),0)</f>
        <v>300</v>
      </c>
      <c r="BJ9" s="14">
        <f>ROUND((INDEX(新战舰养成!W$6:W$18,新怪物属性!$J9+1)+INDEX(新战舰养成!H$6:H$18,新怪物属性!$J9+1)*(新怪物属性!$G9-1))*INDEX(战舰突破!$D$6:$D$18,新怪物属性!$M9+1),0)</f>
        <v>4</v>
      </c>
      <c r="BL9" s="14">
        <f>IF($H9&gt;0,ROUND((INDEX(新战舰养成!X$6:X$18,新怪物属性!$K9+1)+INDEX(新战舰养成!I$6:I$18,新怪物属性!$K9+1)*(新怪物属性!$H9-1))*INDEX(战舰突破!$D$6:$D$18,新怪物属性!$N9+1),0),0)</f>
        <v>0</v>
      </c>
      <c r="BM9" s="14">
        <f>IF($H9&gt;0,ROUND((INDEX(新战舰养成!Y$6:Y$18,新怪物属性!$K9+1)+INDEX(新战舰养成!J$6:J$18,新怪物属性!$K9+1)*(新怪物属性!$H9-1))*INDEX(战舰突破!$D$6:$D$18,新怪物属性!$N9+1),0),0)</f>
        <v>0</v>
      </c>
      <c r="BN9" s="14">
        <f>IF($H9&gt;0,ROUND((INDEX(新战舰养成!Z$6:Z$18,新怪物属性!$K9+1)+INDEX(新战舰养成!K$6:K$18,新怪物属性!$K9+1)*(新怪物属性!$H9-1))*INDEX(战舰突破!$D$6:$D$18,新怪物属性!$N9+1),0),0)</f>
        <v>0</v>
      </c>
      <c r="BO9" s="14">
        <f>IF($H9&gt;0,ROUND((INDEX(新战舰养成!AA$6:AA$18,新怪物属性!$K9+1)+INDEX(新战舰养成!L$6:L$18,新怪物属性!$K9+1)*(新怪物属性!$H9-1))*INDEX(战舰突破!$D$6:$D$18,新怪物属性!$N9+1),0),0)</f>
        <v>0</v>
      </c>
      <c r="BP9" s="14">
        <f>IF($H9&gt;0,ROUND((INDEX(新战舰养成!AB$6:AB$18,新怪物属性!$K9+1)+INDEX(新战舰养成!M$6:M$18,新怪物属性!$K9+1)*(新怪物属性!$H9-1))*INDEX(战舰突破!$D$6:$D$18,新怪物属性!$N9+1),0),0)</f>
        <v>0</v>
      </c>
      <c r="BR9" s="14">
        <f>IF($I9&gt;0,ROUND((INDEX(新战舰养成!AC$6:AC$18,新怪物属性!$L9+1)+INDEX(新战舰养成!I$6:I$18,新怪物属性!$L9+1)*(新怪物属性!$I9-1))*INDEX(战舰突破!$D$6:$D$18,新怪物属性!$O9+1),0),0)</f>
        <v>0</v>
      </c>
      <c r="BS9" s="14">
        <f>IF($I9&gt;0,ROUND((INDEX(新战舰养成!AD$6:AD$18,新怪物属性!$L9+1)+INDEX(新战舰养成!J$6:J$18,新怪物属性!$L9+1)*(新怪物属性!$I9-1))*INDEX(战舰突破!$D$6:$D$18,新怪物属性!$O9+1),0),0)</f>
        <v>0</v>
      </c>
      <c r="BT9" s="14">
        <f>IF($I9&gt;0,ROUND((INDEX(新战舰养成!AE$6:AE$18,新怪物属性!$L9+1)+INDEX(新战舰养成!K$6:K$18,新怪物属性!$L9+1)*(新怪物属性!$I9-1))*INDEX(战舰突破!$D$6:$D$18,新怪物属性!$O9+1),0),0)</f>
        <v>0</v>
      </c>
      <c r="BU9" s="14">
        <f>IF($I9&gt;0,ROUND((INDEX(新战舰养成!AF$6:AF$18,新怪物属性!$L9+1)+INDEX(新战舰养成!L$6:L$18,新怪物属性!$L9+1)*(新怪物属性!$I9-1))*INDEX(战舰突破!$D$6:$D$18,新怪物属性!$O9+1),0),0)</f>
        <v>0</v>
      </c>
      <c r="BV9" s="14">
        <f>IF($I9&gt;0,ROUND((INDEX(新战舰养成!AG$6:AG$18,新怪物属性!$L9+1)+INDEX(新战舰养成!M$6:M$18,新怪物属性!$L9+1)*(新怪物属性!$I9-1))*INDEX(战舰突破!$D$6:$D$18,新怪物属性!$O9+1),0),0)</f>
        <v>0</v>
      </c>
      <c r="BY9" s="14">
        <f>(INDEX(装备数值!$C$13:$G$116,新怪物属性!$P9*8+1,BY$2)+INDEX(装备数值!$C$13:$G$116,新怪物属性!$Q9*8+2,BY$2)+INDEX(装备数值!$C$13:$G$116,新怪物属性!$S9*8+3,BY$2)+INDEX(装备数值!$C$13:$G$116,新怪物属性!$R9*8+4,BY$2)+INDEX(装备数值!$C$13:$G$116,新怪物属性!$T9*8+5,BY$2)+INDEX(装备数值!$C$13:$G$116,新怪物属性!$U9*8+6,BY$2)+INDEX(装备数值!$C$13:$G$116,新怪物属性!$V9*8+7,BY$2)+INDEX(装备数值!$C$13:$G$116,新怪物属性!$W9*8+8,BY$2))</f>
        <v>0</v>
      </c>
      <c r="BZ9" s="14">
        <f>(INDEX(装备数值!$C$13:$G$116,新怪物属性!$P9*8+1,BZ$2)+INDEX(装备数值!$C$13:$G$116,新怪物属性!$Q9*8+2,BZ$2)+INDEX(装备数值!$C$13:$G$116,新怪物属性!$S9*8+3,BZ$2)+INDEX(装备数值!$C$13:$G$116,新怪物属性!$R9*8+4,BZ$2)+INDEX(装备数值!$C$13:$G$116,新怪物属性!$T9*8+5,BZ$2)+INDEX(装备数值!$C$13:$G$116,新怪物属性!$U9*8+6,BZ$2)+INDEX(装备数值!$C$13:$G$116,新怪物属性!$V9*8+7,BZ$2)+INDEX(装备数值!$C$13:$G$116,新怪物属性!$W9*8+8,BZ$2))</f>
        <v>0</v>
      </c>
      <c r="CA9" s="14">
        <f>(INDEX(装备数值!$C$13:$G$116,新怪物属性!$P9*8+1,CA$2)+INDEX(装备数值!$C$13:$G$116,新怪物属性!$Q9*8+2,CA$2)+INDEX(装备数值!$C$13:$G$116,新怪物属性!$S9*8+3,CA$2)+INDEX(装备数值!$C$13:$G$116,新怪物属性!$R9*8+4,CA$2)+INDEX(装备数值!$C$13:$G$116,新怪物属性!$T9*8+5,CA$2)+INDEX(装备数值!$C$13:$G$116,新怪物属性!$U9*8+6,CA$2)+INDEX(装备数值!$C$13:$G$116,新怪物属性!$V9*8+7,CA$2)+INDEX(装备数值!$C$13:$G$116,新怪物属性!$W9*8+8,CA$2))</f>
        <v>0</v>
      </c>
      <c r="CB9" s="14">
        <f>(INDEX(装备数值!$C$13:$G$116,新怪物属性!$P9*8+1,CB$2)+INDEX(装备数值!$C$13:$G$116,新怪物属性!$Q9*8+2,CB$2)+INDEX(装备数值!$C$13:$G$116,新怪物属性!$S9*8+3,CB$2)+INDEX(装备数值!$C$13:$G$116,新怪物属性!$R9*8+4,CB$2)+INDEX(装备数值!$C$13:$G$116,新怪物属性!$T9*8+5,CB$2)+INDEX(装备数值!$C$13:$G$116,新怪物属性!$U9*8+6,CB$2)+INDEX(装备数值!$C$13:$G$116,新怪物属性!$V9*8+7,CB$2)+INDEX(装备数值!$C$13:$G$116,新怪物属性!$W9*8+8,CB$2))</f>
        <v>0</v>
      </c>
      <c r="CC9" s="14">
        <f>(INDEX(装备数值!$C$13:$G$116,新怪物属性!$P9*8+1,CC$2)+INDEX(装备数值!$C$13:$G$116,新怪物属性!$Q9*8+2,CC$2)+INDEX(装备数值!$C$13:$G$116,新怪物属性!$S9*8+3,CC$2)+INDEX(装备数值!$C$13:$G$116,新怪物属性!$R9*8+4,CC$2)+INDEX(装备数值!$C$13:$G$116,新怪物属性!$T9*8+5,CC$2)+INDEX(装备数值!$C$13:$G$116,新怪物属性!$U9*8+6,CC$2)+INDEX(装备数值!$C$13:$G$116,新怪物属性!$V9*8+7,CC$2)+INDEX(装备数值!$C$13:$G$116,新怪物属性!$W9*8+8,CC$2))</f>
        <v>0</v>
      </c>
      <c r="CF9" s="14">
        <f t="shared" si="50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>SUMIFS(装备数值!BL$50:BL$101,装备数值!$BG$50:$BG$101,"="&amp;新怪物属性!$CF$2,装备数值!$BH$50:$BH$101,"&lt;="&amp;新怪物属性!$CF9)+SUMIFS(装备数值!BL$50:BL$101,装备数值!$BG$50:$BG$101,"="&amp;新怪物属性!$CG$2,装备数值!$BH$50:$BH$101,"&lt;="&amp;新怪物属性!$CG9)+SUMIFS(装备数值!BL$50:BL$101,装备数值!$BG$50:$BG$101,"="&amp;新怪物属性!$CH$2,装备数值!$BH$50:$BH$101,"&lt;="&amp;新怪物属性!$CH9)+SUMIFS(装备数值!BL$50:BL$101,装备数值!$BG$50:$BG$101,"="&amp;新怪物属性!$CI$2,装备数值!$BH$50:$BH$101,"&lt;="&amp;新怪物属性!$CI9)+SUMIFS(装备数值!BL$50:BL$101,装备数值!$BG$50:$BG$101,"="&amp;新怪物属性!$CJ$2,装备数值!$BH$50:$BH$101,"&lt;="&amp;新怪物属性!$CJ9)+SUMIFS(装备数值!BL$50:BL$101,装备数值!$BG$50:$BG$101,"="&amp;新怪物属性!$CK$2,装备数值!$BH$50:$BH$101,"&lt;="&amp;新怪物属性!$CK9)+SUMIFS(装备数值!BL$50:BL$101,装备数值!$BG$50:$BG$101,"="&amp;新怪物属性!$CL$2,装备数值!$BH$50:$BH$101,"&lt;="&amp;新怪物属性!$CL9)+SUMIFS(装备数值!BL$50:BL$101,装备数值!$BG$50:$BG$101,"="&amp;新怪物属性!$CM$2,装备数值!$BH$50:$BH$101,"&lt;="&amp;新怪物属性!$CM9)+SUMIFS(装备数值!BL$50:BL$101,装备数值!$BG$50:$BG$101,"="&amp;新怪物属性!$CN$2,装备数值!$BH$50:$BH$101,"&lt;="&amp;新怪物属性!$CN9)+SUMIFS(装备数值!BL$50:BL$101,装备数值!$BG$50:$BG$101,"="&amp;新怪物属性!$CO$2,装备数值!$BH$50:$BH$101,"&lt;="&amp;新怪物属性!$CO9)+SUMIFS(装备数值!BL$50:BL$101,装备数值!$BG$50:$BG$101,"="&amp;新怪物属性!$CP$2,装备数值!$BH$50:$BH$101,"&lt;="&amp;新怪物属性!$CP9)+SUMIFS(装备数值!BL$50:BL$101,装备数值!$BG$50:$BG$101,"="&amp;新怪物属性!$CQ$2,装备数值!$BH$50:$BH$101,"&lt;="&amp;新怪物属性!$CQ9)+SUMIFS(装备数值!BL$50:BL$101,装备数值!$BG$50:$BG$101,"="&amp;新怪物属性!$CR$2,装备数值!$BH$50:$BH$101,"&lt;="&amp;新怪物属性!$CR9)</f>
        <v>0</v>
      </c>
      <c r="CT9" s="14">
        <f>SUMIFS(装备数值!BM$50:BM$101,装备数值!$BG$50:$BG$101,"="&amp;新怪物属性!$CF$2,装备数值!$BH$50:$BH$101,"&lt;="&amp;新怪物属性!$CF9)+SUMIFS(装备数值!BM$50:BM$101,装备数值!$BG$50:$BG$101,"="&amp;新怪物属性!$CG$2,装备数值!$BH$50:$BH$101,"&lt;="&amp;新怪物属性!$CG9)+SUMIFS(装备数值!BM$50:BM$101,装备数值!$BG$50:$BG$101,"="&amp;新怪物属性!$CH$2,装备数值!$BH$50:$BH$101,"&lt;="&amp;新怪物属性!$CH9)+SUMIFS(装备数值!BM$50:BM$101,装备数值!$BG$50:$BG$101,"="&amp;新怪物属性!$CI$2,装备数值!$BH$50:$BH$101,"&lt;="&amp;新怪物属性!$CI9)+SUMIFS(装备数值!BM$50:BM$101,装备数值!$BG$50:$BG$101,"="&amp;新怪物属性!$CJ$2,装备数值!$BH$50:$BH$101,"&lt;="&amp;新怪物属性!$CJ9)+SUMIFS(装备数值!BM$50:BM$101,装备数值!$BG$50:$BG$101,"="&amp;新怪物属性!$CK$2,装备数值!$BH$50:$BH$101,"&lt;="&amp;新怪物属性!$CK9)+SUMIFS(装备数值!BM$50:BM$101,装备数值!$BG$50:$BG$101,"="&amp;新怪物属性!$CL$2,装备数值!$BH$50:$BH$101,"&lt;="&amp;新怪物属性!$CL9)+SUMIFS(装备数值!BM$50:BM$101,装备数值!$BG$50:$BG$101,"="&amp;新怪物属性!$CM$2,装备数值!$BH$50:$BH$101,"&lt;="&amp;新怪物属性!$CM9)+SUMIFS(装备数值!BM$50:BM$101,装备数值!$BG$50:$BG$101,"="&amp;新怪物属性!$CN$2,装备数值!$BH$50:$BH$101,"&lt;="&amp;新怪物属性!$CN9)+SUMIFS(装备数值!BM$50:BM$101,装备数值!$BG$50:$BG$101,"="&amp;新怪物属性!$CO$2,装备数值!$BH$50:$BH$101,"&lt;="&amp;新怪物属性!$CO9)+SUMIFS(装备数值!BM$50:BM$101,装备数值!$BG$50:$BG$101,"="&amp;新怪物属性!$CP$2,装备数值!$BH$50:$BH$101,"&lt;="&amp;新怪物属性!$CP9)+SUMIFS(装备数值!BM$50:BM$101,装备数值!$BG$50:$BG$101,"="&amp;新怪物属性!$CQ$2,装备数值!$BH$50:$BH$101,"&lt;="&amp;新怪物属性!$CQ9)+SUMIFS(装备数值!BM$50:BM$101,装备数值!$BG$50:$BG$101,"="&amp;新怪物属性!$CR$2,装备数值!$BH$50:$BH$101,"&lt;="&amp;新怪物属性!$CR9)</f>
        <v>0</v>
      </c>
      <c r="CU9" s="14">
        <f>SUMIFS(装备数值!BN$50:BN$101,装备数值!$BG$50:$BG$101,"="&amp;新怪物属性!$CF$2,装备数值!$BH$50:$BH$101,"&lt;="&amp;新怪物属性!$CF9)+SUMIFS(装备数值!BN$50:BN$101,装备数值!$BG$50:$BG$101,"="&amp;新怪物属性!$CG$2,装备数值!$BH$50:$BH$101,"&lt;="&amp;新怪物属性!$CG9)+SUMIFS(装备数值!BN$50:BN$101,装备数值!$BG$50:$BG$101,"="&amp;新怪物属性!$CH$2,装备数值!$BH$50:$BH$101,"&lt;="&amp;新怪物属性!$CH9)+SUMIFS(装备数值!BN$50:BN$101,装备数值!$BG$50:$BG$101,"="&amp;新怪物属性!$CI$2,装备数值!$BH$50:$BH$101,"&lt;="&amp;新怪物属性!$CI9)+SUMIFS(装备数值!BN$50:BN$101,装备数值!$BG$50:$BG$101,"="&amp;新怪物属性!$CJ$2,装备数值!$BH$50:$BH$101,"&lt;="&amp;新怪物属性!$CJ9)+SUMIFS(装备数值!BN$50:BN$101,装备数值!$BG$50:$BG$101,"="&amp;新怪物属性!$CK$2,装备数值!$BH$50:$BH$101,"&lt;="&amp;新怪物属性!$CK9)+SUMIFS(装备数值!BN$50:BN$101,装备数值!$BG$50:$BG$101,"="&amp;新怪物属性!$CL$2,装备数值!$BH$50:$BH$101,"&lt;="&amp;新怪物属性!$CL9)+SUMIFS(装备数值!BN$50:BN$101,装备数值!$BG$50:$BG$101,"="&amp;新怪物属性!$CM$2,装备数值!$BH$50:$BH$101,"&lt;="&amp;新怪物属性!$CM9)+SUMIFS(装备数值!BN$50:BN$101,装备数值!$BG$50:$BG$101,"="&amp;新怪物属性!$CN$2,装备数值!$BH$50:$BH$101,"&lt;="&amp;新怪物属性!$CN9)+SUMIFS(装备数值!BN$50:BN$101,装备数值!$BG$50:$BG$101,"="&amp;新怪物属性!$CO$2,装备数值!$BH$50:$BH$101,"&lt;="&amp;新怪物属性!$CO9)+SUMIFS(装备数值!BN$50:BN$101,装备数值!$BG$50:$BG$101,"="&amp;新怪物属性!$CP$2,装备数值!$BH$50:$BH$101,"&lt;="&amp;新怪物属性!$CP9)+SUMIFS(装备数值!BN$50:BN$101,装备数值!$BG$50:$BG$101,"="&amp;新怪物属性!$CQ$2,装备数值!$BH$50:$BH$101,"&lt;="&amp;新怪物属性!$CQ9)+SUMIFS(装备数值!BN$50:BN$101,装备数值!$BG$50:$BG$101,"="&amp;新怪物属性!$CR$2,装备数值!$BH$50:$BH$101,"&lt;="&amp;新怪物属性!$CR9)</f>
        <v>0</v>
      </c>
      <c r="CV9" s="14">
        <f>SUMIFS(装备数值!BO$50:BO$101,装备数值!$BG$50:$BG$101,"="&amp;新怪物属性!$CF$2,装备数值!$BH$50:$BH$101,"&lt;="&amp;新怪物属性!$CF9)+SUMIFS(装备数值!BO$50:BO$101,装备数值!$BG$50:$BG$101,"="&amp;新怪物属性!$CG$2,装备数值!$BH$50:$BH$101,"&lt;="&amp;新怪物属性!$CG9)+SUMIFS(装备数值!BO$50:BO$101,装备数值!$BG$50:$BG$101,"="&amp;新怪物属性!$CH$2,装备数值!$BH$50:$BH$101,"&lt;="&amp;新怪物属性!$CH9)+SUMIFS(装备数值!BO$50:BO$101,装备数值!$BG$50:$BG$101,"="&amp;新怪物属性!$CI$2,装备数值!$BH$50:$BH$101,"&lt;="&amp;新怪物属性!$CI9)+SUMIFS(装备数值!BO$50:BO$101,装备数值!$BG$50:$BG$101,"="&amp;新怪物属性!$CJ$2,装备数值!$BH$50:$BH$101,"&lt;="&amp;新怪物属性!$CJ9)+SUMIFS(装备数值!BO$50:BO$101,装备数值!$BG$50:$BG$101,"="&amp;新怪物属性!$CK$2,装备数值!$BH$50:$BH$101,"&lt;="&amp;新怪物属性!$CK9)+SUMIFS(装备数值!BO$50:BO$101,装备数值!$BG$50:$BG$101,"="&amp;新怪物属性!$CL$2,装备数值!$BH$50:$BH$101,"&lt;="&amp;新怪物属性!$CL9)+SUMIFS(装备数值!BO$50:BO$101,装备数值!$BG$50:$BG$101,"="&amp;新怪物属性!$CM$2,装备数值!$BH$50:$BH$101,"&lt;="&amp;新怪物属性!$CM9)+SUMIFS(装备数值!BO$50:BO$101,装备数值!$BG$50:$BG$101,"="&amp;新怪物属性!$CN$2,装备数值!$BH$50:$BH$101,"&lt;="&amp;新怪物属性!$CN9)+SUMIFS(装备数值!BO$50:BO$101,装备数值!$BG$50:$BG$101,"="&amp;新怪物属性!$CO$2,装备数值!$BH$50:$BH$101,"&lt;="&amp;新怪物属性!$CO9)+SUMIFS(装备数值!BO$50:BO$101,装备数值!$BG$50:$BG$101,"="&amp;新怪物属性!$CP$2,装备数值!$BH$50:$BH$101,"&lt;="&amp;新怪物属性!$CP9)+SUMIFS(装备数值!BO$50:BO$101,装备数值!$BG$50:$BG$101,"="&amp;新怪物属性!$CQ$2,装备数值!$BH$50:$BH$101,"&lt;="&amp;新怪物属性!$CQ9)+SUMIFS(装备数值!BO$50:BO$101,装备数值!$BG$50:$BG$101,"="&amp;新怪物属性!$CR$2,装备数值!$BH$50:$BH$101,"&lt;="&amp;新怪物属性!$CR9)</f>
        <v>0</v>
      </c>
      <c r="CW9" s="14">
        <f>SUMIFS(装备数值!BP$50:BP$101,装备数值!$BG$50:$BG$101,"="&amp;新怪物属性!$CF$2,装备数值!$BH$50:$BH$101,"&lt;="&amp;新怪物属性!$CF9)+SUMIFS(装备数值!BP$50:BP$101,装备数值!$BG$50:$BG$101,"="&amp;新怪物属性!$CG$2,装备数值!$BH$50:$BH$101,"&lt;="&amp;新怪物属性!$CG9)+SUMIFS(装备数值!BP$50:BP$101,装备数值!$BG$50:$BG$101,"="&amp;新怪物属性!$CH$2,装备数值!$BH$50:$BH$101,"&lt;="&amp;新怪物属性!$CH9)+SUMIFS(装备数值!BP$50:BP$101,装备数值!$BG$50:$BG$101,"="&amp;新怪物属性!$CI$2,装备数值!$BH$50:$BH$101,"&lt;="&amp;新怪物属性!$CI9)+SUMIFS(装备数值!BP$50:BP$101,装备数值!$BG$50:$BG$101,"="&amp;新怪物属性!$CJ$2,装备数值!$BH$50:$BH$101,"&lt;="&amp;新怪物属性!$CJ9)+SUMIFS(装备数值!BP$50:BP$101,装备数值!$BG$50:$BG$101,"="&amp;新怪物属性!$CK$2,装备数值!$BH$50:$BH$101,"&lt;="&amp;新怪物属性!$CK9)+SUMIFS(装备数值!BP$50:BP$101,装备数值!$BG$50:$BG$101,"="&amp;新怪物属性!$CL$2,装备数值!$BH$50:$BH$101,"&lt;="&amp;新怪物属性!$CL9)+SUMIFS(装备数值!BP$50:BP$101,装备数值!$BG$50:$BG$101,"="&amp;新怪物属性!$CM$2,装备数值!$BH$50:$BH$101,"&lt;="&amp;新怪物属性!$CM9)+SUMIFS(装备数值!BP$50:BP$101,装备数值!$BG$50:$BG$101,"="&amp;新怪物属性!$CN$2,装备数值!$BH$50:$BH$101,"&lt;="&amp;新怪物属性!$CN9)+SUMIFS(装备数值!BP$50:BP$101,装备数值!$BG$50:$BG$101,"="&amp;新怪物属性!$CO$2,装备数值!$BH$50:$BH$101,"&lt;="&amp;新怪物属性!$CO9)+SUMIFS(装备数值!BP$50:BP$101,装备数值!$BG$50:$BG$101,"="&amp;新怪物属性!$CP$2,装备数值!$BH$50:$BH$101,"&lt;="&amp;新怪物属性!$CP9)+SUMIFS(装备数值!BP$50:BP$101,装备数值!$BG$50:$BG$101,"="&amp;新怪物属性!$CQ$2,装备数值!$BH$50:$BH$101,"&lt;="&amp;新怪物属性!$CQ9)+SUMIFS(装备数值!BP$50:BP$101,装备数值!$BG$50:$BG$101,"="&amp;新怪物属性!$CR$2,装备数值!$BH$50:$BH$101,"&lt;="&amp;新怪物属性!$CR9)</f>
        <v>0</v>
      </c>
      <c r="CX9" s="14">
        <f>SUMIFS(装备数值!BQ$50:BQ$101,装备数值!$BG$50:$BG$101,"="&amp;新怪物属性!$CF$2,装备数值!$BH$50:$BH$101,"&lt;="&amp;新怪物属性!$CF9)+SUMIFS(装备数值!BQ$50:BQ$101,装备数值!$BG$50:$BG$101,"="&amp;新怪物属性!$CG$2,装备数值!$BH$50:$BH$101,"&lt;="&amp;新怪物属性!$CG9)+SUMIFS(装备数值!BQ$50:BQ$101,装备数值!$BG$50:$BG$101,"="&amp;新怪物属性!$CH$2,装备数值!$BH$50:$BH$101,"&lt;="&amp;新怪物属性!$CH9)+SUMIFS(装备数值!BQ$50:BQ$101,装备数值!$BG$50:$BG$101,"="&amp;新怪物属性!$CI$2,装备数值!$BH$50:$BH$101,"&lt;="&amp;新怪物属性!$CI9)+SUMIFS(装备数值!BQ$50:BQ$101,装备数值!$BG$50:$BG$101,"="&amp;新怪物属性!$CJ$2,装备数值!$BH$50:$BH$101,"&lt;="&amp;新怪物属性!$CJ9)+SUMIFS(装备数值!BQ$50:BQ$101,装备数值!$BG$50:$BG$101,"="&amp;新怪物属性!$CK$2,装备数值!$BH$50:$BH$101,"&lt;="&amp;新怪物属性!$CK9)+SUMIFS(装备数值!BQ$50:BQ$101,装备数值!$BG$50:$BG$101,"="&amp;新怪物属性!$CL$2,装备数值!$BH$50:$BH$101,"&lt;="&amp;新怪物属性!$CL9)+SUMIFS(装备数值!BQ$50:BQ$101,装备数值!$BG$50:$BG$101,"="&amp;新怪物属性!$CM$2,装备数值!$BH$50:$BH$101,"&lt;="&amp;新怪物属性!$CM9)+SUMIFS(装备数值!BQ$50:BQ$101,装备数值!$BG$50:$BG$101,"="&amp;新怪物属性!$CN$2,装备数值!$BH$50:$BH$101,"&lt;="&amp;新怪物属性!$CN9)+SUMIFS(装备数值!BQ$50:BQ$101,装备数值!$BG$50:$BG$101,"="&amp;新怪物属性!$CO$2,装备数值!$BH$50:$BH$101,"&lt;="&amp;新怪物属性!$CO9)+SUMIFS(装备数值!BQ$50:BQ$101,装备数值!$BG$50:$BG$101,"="&amp;新怪物属性!$CP$2,装备数值!$BH$50:$BH$101,"&lt;="&amp;新怪物属性!$CP9)+SUMIFS(装备数值!BQ$50:BQ$101,装备数值!$BG$50:$BG$101,"="&amp;新怪物属性!$CQ$2,装备数值!$BH$50:$BH$101,"&lt;="&amp;新怪物属性!$CQ9)+SUMIFS(装备数值!BQ$50:BQ$101,装备数值!$BG$50:$BG$101,"="&amp;新怪物属性!$CR$2,装备数值!$BH$50:$BH$101,"&lt;="&amp;新怪物属性!$CR9)</f>
        <v>0</v>
      </c>
      <c r="CY9" s="14">
        <f>SUMIFS(装备数值!BR$50:BR$101,装备数值!$BG$50:$BG$101,"="&amp;新怪物属性!$CF$2,装备数值!$BH$50:$BH$101,"&lt;="&amp;新怪物属性!$CF9)+SUMIFS(装备数值!BR$50:BR$101,装备数值!$BG$50:$BG$101,"="&amp;新怪物属性!$CG$2,装备数值!$BH$50:$BH$101,"&lt;="&amp;新怪物属性!$CG9)+SUMIFS(装备数值!BR$50:BR$101,装备数值!$BG$50:$BG$101,"="&amp;新怪物属性!$CH$2,装备数值!$BH$50:$BH$101,"&lt;="&amp;新怪物属性!$CH9)+SUMIFS(装备数值!BR$50:BR$101,装备数值!$BG$50:$BG$101,"="&amp;新怪物属性!$CI$2,装备数值!$BH$50:$BH$101,"&lt;="&amp;新怪物属性!$CI9)+SUMIFS(装备数值!BR$50:BR$101,装备数值!$BG$50:$BG$101,"="&amp;新怪物属性!$CJ$2,装备数值!$BH$50:$BH$101,"&lt;="&amp;新怪物属性!$CJ9)+SUMIFS(装备数值!BR$50:BR$101,装备数值!$BG$50:$BG$101,"="&amp;新怪物属性!$CK$2,装备数值!$BH$50:$BH$101,"&lt;="&amp;新怪物属性!$CK9)+SUMIFS(装备数值!BR$50:BR$101,装备数值!$BG$50:$BG$101,"="&amp;新怪物属性!$CL$2,装备数值!$BH$50:$BH$101,"&lt;="&amp;新怪物属性!$CL9)+SUMIFS(装备数值!BR$50:BR$101,装备数值!$BG$50:$BG$101,"="&amp;新怪物属性!$CM$2,装备数值!$BH$50:$BH$101,"&lt;="&amp;新怪物属性!$CM9)+SUMIFS(装备数值!BR$50:BR$101,装备数值!$BG$50:$BG$101,"="&amp;新怪物属性!$CN$2,装备数值!$BH$50:$BH$101,"&lt;="&amp;新怪物属性!$CN9)+SUMIFS(装备数值!BR$50:BR$101,装备数值!$BG$50:$BG$101,"="&amp;新怪物属性!$CO$2,装备数值!$BH$50:$BH$101,"&lt;="&amp;新怪物属性!$CO9)+SUMIFS(装备数值!BR$50:BR$101,装备数值!$BG$50:$BG$101,"="&amp;新怪物属性!$CP$2,装备数值!$BH$50:$BH$101,"&lt;="&amp;新怪物属性!$CP9)+SUMIFS(装备数值!BR$50:BR$101,装备数值!$BG$50:$BG$101,"="&amp;新怪物属性!$CQ$2,装备数值!$BH$50:$BH$101,"&lt;="&amp;新怪物属性!$CQ9)+SUMIFS(装备数值!BR$50:BR$101,装备数值!$BG$50:$BG$101,"="&amp;新怪物属性!$CR$2,装备数值!$BH$50:$BH$101,"&lt;="&amp;新怪物属性!$CR9)</f>
        <v>0</v>
      </c>
      <c r="CZ9" s="14">
        <f>SUMIFS(装备数值!BS$50:BS$101,装备数值!$BG$50:$BG$101,"="&amp;新怪物属性!$CF$2,装备数值!$BH$50:$BH$101,"&lt;="&amp;新怪物属性!$CF9)+SUMIFS(装备数值!BS$50:BS$101,装备数值!$BG$50:$BG$101,"="&amp;新怪物属性!$CG$2,装备数值!$BH$50:$BH$101,"&lt;="&amp;新怪物属性!$CG9)+SUMIFS(装备数值!BS$50:BS$101,装备数值!$BG$50:$BG$101,"="&amp;新怪物属性!$CH$2,装备数值!$BH$50:$BH$101,"&lt;="&amp;新怪物属性!$CH9)+SUMIFS(装备数值!BS$50:BS$101,装备数值!$BG$50:$BG$101,"="&amp;新怪物属性!$CI$2,装备数值!$BH$50:$BH$101,"&lt;="&amp;新怪物属性!$CI9)+SUMIFS(装备数值!BS$50:BS$101,装备数值!$BG$50:$BG$101,"="&amp;新怪物属性!$CJ$2,装备数值!$BH$50:$BH$101,"&lt;="&amp;新怪物属性!$CJ9)+SUMIFS(装备数值!BS$50:BS$101,装备数值!$BG$50:$BG$101,"="&amp;新怪物属性!$CK$2,装备数值!$BH$50:$BH$101,"&lt;="&amp;新怪物属性!$CK9)+SUMIFS(装备数值!BS$50:BS$101,装备数值!$BG$50:$BG$101,"="&amp;新怪物属性!$CL$2,装备数值!$BH$50:$BH$101,"&lt;="&amp;新怪物属性!$CL9)+SUMIFS(装备数值!BS$50:BS$101,装备数值!$BG$50:$BG$101,"="&amp;新怪物属性!$CM$2,装备数值!$BH$50:$BH$101,"&lt;="&amp;新怪物属性!$CM9)+SUMIFS(装备数值!BS$50:BS$101,装备数值!$BG$50:$BG$101,"="&amp;新怪物属性!$CN$2,装备数值!$BH$50:$BH$101,"&lt;="&amp;新怪物属性!$CN9)+SUMIFS(装备数值!BS$50:BS$101,装备数值!$BG$50:$BG$101,"="&amp;新怪物属性!$CO$2,装备数值!$BH$50:$BH$101,"&lt;="&amp;新怪物属性!$CO9)+SUMIFS(装备数值!BS$50:BS$101,装备数值!$BG$50:$BG$101,"="&amp;新怪物属性!$CP$2,装备数值!$BH$50:$BH$101,"&lt;="&amp;新怪物属性!$CP9)+SUMIFS(装备数值!BS$50:BS$101,装备数值!$BG$50:$BG$101,"="&amp;新怪物属性!$CQ$2,装备数值!$BH$50:$BH$101,"&lt;="&amp;新怪物属性!$CQ9)+SUMIFS(装备数值!BS$50:BS$101,装备数值!$BG$50:$BG$101,"="&amp;新怪物属性!$CR$2,装备数值!$BH$50:$BH$101,"&lt;="&amp;新怪物属性!$CR9)</f>
        <v>0</v>
      </c>
      <c r="DA9" s="14">
        <f>SUMIFS(装备数值!BT$50:BT$101,装备数值!$BG$50:$BG$101,"="&amp;新怪物属性!$CF$2,装备数值!$BH$50:$BH$101,"&lt;="&amp;新怪物属性!$CF9)+SUMIFS(装备数值!BT$50:BT$101,装备数值!$BG$50:$BG$101,"="&amp;新怪物属性!$CG$2,装备数值!$BH$50:$BH$101,"&lt;="&amp;新怪物属性!$CG9)+SUMIFS(装备数值!BT$50:BT$101,装备数值!$BG$50:$BG$101,"="&amp;新怪物属性!$CH$2,装备数值!$BH$50:$BH$101,"&lt;="&amp;新怪物属性!$CH9)+SUMIFS(装备数值!BT$50:BT$101,装备数值!$BG$50:$BG$101,"="&amp;新怪物属性!$CI$2,装备数值!$BH$50:$BH$101,"&lt;="&amp;新怪物属性!$CI9)+SUMIFS(装备数值!BT$50:BT$101,装备数值!$BG$50:$BG$101,"="&amp;新怪物属性!$CJ$2,装备数值!$BH$50:$BH$101,"&lt;="&amp;新怪物属性!$CJ9)+SUMIFS(装备数值!BT$50:BT$101,装备数值!$BG$50:$BG$101,"="&amp;新怪物属性!$CK$2,装备数值!$BH$50:$BH$101,"&lt;="&amp;新怪物属性!$CK9)+SUMIFS(装备数值!BT$50:BT$101,装备数值!$BG$50:$BG$101,"="&amp;新怪物属性!$CL$2,装备数值!$BH$50:$BH$101,"&lt;="&amp;新怪物属性!$CL9)+SUMIFS(装备数值!BT$50:BT$101,装备数值!$BG$50:$BG$101,"="&amp;新怪物属性!$CM$2,装备数值!$BH$50:$BH$101,"&lt;="&amp;新怪物属性!$CM9)+SUMIFS(装备数值!BT$50:BT$101,装备数值!$BG$50:$BG$101,"="&amp;新怪物属性!$CN$2,装备数值!$BH$50:$BH$101,"&lt;="&amp;新怪物属性!$CN9)+SUMIFS(装备数值!BT$50:BT$101,装备数值!$BG$50:$BG$101,"="&amp;新怪物属性!$CO$2,装备数值!$BH$50:$BH$101,"&lt;="&amp;新怪物属性!$CO9)+SUMIFS(装备数值!BT$50:BT$101,装备数值!$BG$50:$BG$101,"="&amp;新怪物属性!$CP$2,装备数值!$BH$50:$BH$101,"&lt;="&amp;新怪物属性!$CP9)+SUMIFS(装备数值!BT$50:BT$101,装备数值!$BG$50:$BG$101,"="&amp;新怪物属性!$CQ$2,装备数值!$BH$50:$BH$101,"&lt;="&amp;新怪物属性!$CQ9)+SUMIFS(装备数值!BT$50:BT$101,装备数值!$BG$50:$BG$101,"="&amp;新怪物属性!$CR$2,装备数值!$BH$50:$BH$101,"&lt;="&amp;新怪物属性!$CR9)</f>
        <v>0</v>
      </c>
      <c r="DB9" s="14">
        <f>SUMIFS(装备数值!BU$50:BU$101,装备数值!$BG$50:$BG$101,"="&amp;新怪物属性!$CF$2,装备数值!$BH$50:$BH$101,"&lt;="&amp;新怪物属性!$CF9)+SUMIFS(装备数值!BU$50:BU$101,装备数值!$BG$50:$BG$101,"="&amp;新怪物属性!$CG$2,装备数值!$BH$50:$BH$101,"&lt;="&amp;新怪物属性!$CG9)+SUMIFS(装备数值!BU$50:BU$101,装备数值!$BG$50:$BG$101,"="&amp;新怪物属性!$CH$2,装备数值!$BH$50:$BH$101,"&lt;="&amp;新怪物属性!$CH9)+SUMIFS(装备数值!BU$50:BU$101,装备数值!$BG$50:$BG$101,"="&amp;新怪物属性!$CI$2,装备数值!$BH$50:$BH$101,"&lt;="&amp;新怪物属性!$CI9)+SUMIFS(装备数值!BU$50:BU$101,装备数值!$BG$50:$BG$101,"="&amp;新怪物属性!$CJ$2,装备数值!$BH$50:$BH$101,"&lt;="&amp;新怪物属性!$CJ9)+SUMIFS(装备数值!BU$50:BU$101,装备数值!$BG$50:$BG$101,"="&amp;新怪物属性!$CK$2,装备数值!$BH$50:$BH$101,"&lt;="&amp;新怪物属性!$CK9)+SUMIFS(装备数值!BU$50:BU$101,装备数值!$BG$50:$BG$101,"="&amp;新怪物属性!$CL$2,装备数值!$BH$50:$BH$101,"&lt;="&amp;新怪物属性!$CL9)+SUMIFS(装备数值!BU$50:BU$101,装备数值!$BG$50:$BG$101,"="&amp;新怪物属性!$CM$2,装备数值!$BH$50:$BH$101,"&lt;="&amp;新怪物属性!$CM9)+SUMIFS(装备数值!BU$50:BU$101,装备数值!$BG$50:$BG$101,"="&amp;新怪物属性!$CN$2,装备数值!$BH$50:$BH$101,"&lt;="&amp;新怪物属性!$CN9)+SUMIFS(装备数值!BU$50:BU$101,装备数值!$BG$50:$BG$101,"="&amp;新怪物属性!$CO$2,装备数值!$BH$50:$BH$101,"&lt;="&amp;新怪物属性!$CO9)+SUMIFS(装备数值!BU$50:BU$101,装备数值!$BG$50:$BG$101,"="&amp;新怪物属性!$CP$2,装备数值!$BH$50:$BH$101,"&lt;="&amp;新怪物属性!$CP9)+SUMIFS(装备数值!BU$50:BU$101,装备数值!$BG$50:$BG$101,"="&amp;新怪物属性!$CQ$2,装备数值!$BH$50:$BH$101,"&lt;="&amp;新怪物属性!$CQ9)+SUMIFS(装备数值!BU$50:BU$101,装备数值!$BG$50:$BG$101,"="&amp;新怪物属性!$CR$2,装备数值!$BH$50:$BH$101,"&lt;="&amp;新怪物属性!$CR9)</f>
        <v>0</v>
      </c>
      <c r="DC9" s="14">
        <f>SUMIFS(装备数值!BV$50:BV$101,装备数值!$BG$50:$BG$101,"="&amp;新怪物属性!$CF$2,装备数值!$BH$50:$BH$101,"&lt;="&amp;新怪物属性!$CF9)+SUMIFS(装备数值!BV$50:BV$101,装备数值!$BG$50:$BG$101,"="&amp;新怪物属性!$CG$2,装备数值!$BH$50:$BH$101,"&lt;="&amp;新怪物属性!$CG9)+SUMIFS(装备数值!BV$50:BV$101,装备数值!$BG$50:$BG$101,"="&amp;新怪物属性!$CH$2,装备数值!$BH$50:$BH$101,"&lt;="&amp;新怪物属性!$CH9)+SUMIFS(装备数值!BV$50:BV$101,装备数值!$BG$50:$BG$101,"="&amp;新怪物属性!$CI$2,装备数值!$BH$50:$BH$101,"&lt;="&amp;新怪物属性!$CI9)+SUMIFS(装备数值!BV$50:BV$101,装备数值!$BG$50:$BG$101,"="&amp;新怪物属性!$CJ$2,装备数值!$BH$50:$BH$101,"&lt;="&amp;新怪物属性!$CJ9)+SUMIFS(装备数值!BV$50:BV$101,装备数值!$BG$50:$BG$101,"="&amp;新怪物属性!$CK$2,装备数值!$BH$50:$BH$101,"&lt;="&amp;新怪物属性!$CK9)+SUMIFS(装备数值!BV$50:BV$101,装备数值!$BG$50:$BG$101,"="&amp;新怪物属性!$CL$2,装备数值!$BH$50:$BH$101,"&lt;="&amp;新怪物属性!$CL9)+SUMIFS(装备数值!BV$50:BV$101,装备数值!$BG$50:$BG$101,"="&amp;新怪物属性!$CM$2,装备数值!$BH$50:$BH$101,"&lt;="&amp;新怪物属性!$CM9)+SUMIFS(装备数值!BV$50:BV$101,装备数值!$BG$50:$BG$101,"="&amp;新怪物属性!$CN$2,装备数值!$BH$50:$BH$101,"&lt;="&amp;新怪物属性!$CN9)+SUMIFS(装备数值!BV$50:BV$101,装备数值!$BG$50:$BG$101,"="&amp;新怪物属性!$CO$2,装备数值!$BH$50:$BH$101,"&lt;="&amp;新怪物属性!$CO9)+SUMIFS(装备数值!BV$50:BV$101,装备数值!$BG$50:$BG$101,"="&amp;新怪物属性!$CP$2,装备数值!$BH$50:$BH$101,"&lt;="&amp;新怪物属性!$CP9)+SUMIFS(装备数值!BV$50:BV$101,装备数值!$BG$50:$BG$101,"="&amp;新怪物属性!$CQ$2,装备数值!$BH$50:$BH$101,"&lt;="&amp;新怪物属性!$CQ9)+SUMIFS(装备数值!BV$50:BV$101,装备数值!$BG$50:$BG$101,"="&amp;新怪物属性!$CR$2,装备数值!$BH$50:$BH$101,"&lt;="&amp;新怪物属性!$CR9)</f>
        <v>0</v>
      </c>
      <c r="DD9" s="14">
        <f>SUMIFS(装备数值!BW$50:BW$101,装备数值!$BG$50:$BG$101,"="&amp;新怪物属性!$CF$2,装备数值!$BH$50:$BH$101,"&lt;="&amp;新怪物属性!$CF9)+SUMIFS(装备数值!BW$50:BW$101,装备数值!$BG$50:$BG$101,"="&amp;新怪物属性!$CG$2,装备数值!$BH$50:$BH$101,"&lt;="&amp;新怪物属性!$CG9)+SUMIFS(装备数值!BW$50:BW$101,装备数值!$BG$50:$BG$101,"="&amp;新怪物属性!$CH$2,装备数值!$BH$50:$BH$101,"&lt;="&amp;新怪物属性!$CH9)+SUMIFS(装备数值!BW$50:BW$101,装备数值!$BG$50:$BG$101,"="&amp;新怪物属性!$CI$2,装备数值!$BH$50:$BH$101,"&lt;="&amp;新怪物属性!$CI9)+SUMIFS(装备数值!BW$50:BW$101,装备数值!$BG$50:$BG$101,"="&amp;新怪物属性!$CJ$2,装备数值!$BH$50:$BH$101,"&lt;="&amp;新怪物属性!$CJ9)+SUMIFS(装备数值!BW$50:BW$101,装备数值!$BG$50:$BG$101,"="&amp;新怪物属性!$CK$2,装备数值!$BH$50:$BH$101,"&lt;="&amp;新怪物属性!$CK9)+SUMIFS(装备数值!BW$50:BW$101,装备数值!$BG$50:$BG$101,"="&amp;新怪物属性!$CL$2,装备数值!$BH$50:$BH$101,"&lt;="&amp;新怪物属性!$CL9)+SUMIFS(装备数值!BW$50:BW$101,装备数值!$BG$50:$BG$101,"="&amp;新怪物属性!$CM$2,装备数值!$BH$50:$BH$101,"&lt;="&amp;新怪物属性!$CM9)+SUMIFS(装备数值!BW$50:BW$101,装备数值!$BG$50:$BG$101,"="&amp;新怪物属性!$CN$2,装备数值!$BH$50:$BH$101,"&lt;="&amp;新怪物属性!$CN9)+SUMIFS(装备数值!BW$50:BW$101,装备数值!$BG$50:$BG$101,"="&amp;新怪物属性!$CO$2,装备数值!$BH$50:$BH$101,"&lt;="&amp;新怪物属性!$CO9)+SUMIFS(装备数值!BW$50:BW$101,装备数值!$BG$50:$BG$101,"="&amp;新怪物属性!$CP$2,装备数值!$BH$50:$BH$101,"&lt;="&amp;新怪物属性!$CP9)+SUMIFS(装备数值!BW$50:BW$101,装备数值!$BG$50:$BG$101,"="&amp;新怪物属性!$CQ$2,装备数值!$BH$50:$BH$101,"&lt;="&amp;新怪物属性!$CQ9)+SUMIFS(装备数值!BW$50:BW$101,装备数值!$BG$50:$BG$101,"="&amp;新怪物属性!$CR$2,装备数值!$BH$50:$BH$101,"&lt;="&amp;新怪物属性!$CR9)</f>
        <v>0</v>
      </c>
      <c r="DE9" s="14">
        <f>SUMIFS(装备数值!BX$50:BX$101,装备数值!$BG$50:$BG$101,"="&amp;新怪物属性!$CF$2,装备数值!$BH$50:$BH$101,"&lt;="&amp;新怪物属性!$CF9)+SUMIFS(装备数值!BX$50:BX$101,装备数值!$BG$50:$BG$101,"="&amp;新怪物属性!$CG$2,装备数值!$BH$50:$BH$101,"&lt;="&amp;新怪物属性!$CG9)+SUMIFS(装备数值!BX$50:BX$101,装备数值!$BG$50:$BG$101,"="&amp;新怪物属性!$CH$2,装备数值!$BH$50:$BH$101,"&lt;="&amp;新怪物属性!$CH9)+SUMIFS(装备数值!BX$50:BX$101,装备数值!$BG$50:$BG$101,"="&amp;新怪物属性!$CI$2,装备数值!$BH$50:$BH$101,"&lt;="&amp;新怪物属性!$CI9)+SUMIFS(装备数值!BX$50:BX$101,装备数值!$BG$50:$BG$101,"="&amp;新怪物属性!$CJ$2,装备数值!$BH$50:$BH$101,"&lt;="&amp;新怪物属性!$CJ9)+SUMIFS(装备数值!BX$50:BX$101,装备数值!$BG$50:$BG$101,"="&amp;新怪物属性!$CK$2,装备数值!$BH$50:$BH$101,"&lt;="&amp;新怪物属性!$CK9)+SUMIFS(装备数值!BX$50:BX$101,装备数值!$BG$50:$BG$101,"="&amp;新怪物属性!$CL$2,装备数值!$BH$50:$BH$101,"&lt;="&amp;新怪物属性!$CL9)+SUMIFS(装备数值!BX$50:BX$101,装备数值!$BG$50:$BG$101,"="&amp;新怪物属性!$CM$2,装备数值!$BH$50:$BH$101,"&lt;="&amp;新怪物属性!$CM9)+SUMIFS(装备数值!BX$50:BX$101,装备数值!$BG$50:$BG$101,"="&amp;新怪物属性!$CN$2,装备数值!$BH$50:$BH$101,"&lt;="&amp;新怪物属性!$CN9)+SUMIFS(装备数值!BX$50:BX$101,装备数值!$BG$50:$BG$101,"="&amp;新怪物属性!$CO$2,装备数值!$BH$50:$BH$101,"&lt;="&amp;新怪物属性!$CO9)+SUMIFS(装备数值!BX$50:BX$101,装备数值!$BG$50:$BG$101,"="&amp;新怪物属性!$CP$2,装备数值!$BH$50:$BH$101,"&lt;="&amp;新怪物属性!$CP9)+SUMIFS(装备数值!BX$50:BX$101,装备数值!$BG$50:$BG$101,"="&amp;新怪物属性!$CQ$2,装备数值!$BH$50:$BH$101,"&lt;="&amp;新怪物属性!$CQ9)+SUMIFS(装备数值!BX$50:BX$101,装备数值!$BG$50:$BG$101,"="&amp;新怪物属性!$CR$2,装备数值!$BH$50:$BH$101,"&lt;="&amp;新怪物属性!$CR9)</f>
        <v>0</v>
      </c>
      <c r="DH9" s="14">
        <f>INDEX(装备数值!$I$13:$M$116,新怪物属性!$P9*8+1,DH$2)*$X9+INDEX(装备数值!$I$13:$M$116,新怪物属性!$Q9*8+2,DH$2)*$Y9+INDEX(装备数值!$I$13:$M$116,新怪物属性!$S9*8+3,DH$2)*$Z9+INDEX(装备数值!$I$13:$M$116,新怪物属性!$R9*8+4,DH$2)*$AA9+INDEX(装备数值!$I$13:$M$116,新怪物属性!$T9*8+5,DH$2)*$AB9+INDEX(装备数值!$I$13:$M$116,新怪物属性!$U9*8+6,DH$2)*$AC9+INDEX(装备数值!$I$13:$M$116,新怪物属性!$V9*8+7,DH$2)*$AD9+INDEX(装备数值!$I$13:$M$116,新怪物属性!$W9*8+8,DH$2)*$AE9</f>
        <v>0</v>
      </c>
      <c r="DI9" s="14">
        <f>INDEX(装备数值!$I$13:$M$116,新怪物属性!$P9*8+1,DI$2)*$X9+INDEX(装备数值!$I$13:$M$116,新怪物属性!$Q9*8+2,DI$2)*$Y9+INDEX(装备数值!$I$13:$M$116,新怪物属性!$S9*8+3,DI$2)*$Z9+INDEX(装备数值!$I$13:$M$116,新怪物属性!$R9*8+4,DI$2)*$AA9+INDEX(装备数值!$I$13:$M$116,新怪物属性!$T9*8+5,DI$2)*$AB9+INDEX(装备数值!$I$13:$M$116,新怪物属性!$U9*8+6,DI$2)*$AC9+INDEX(装备数值!$I$13:$M$116,新怪物属性!$V9*8+7,DI$2)*$AD9+INDEX(装备数值!$I$13:$M$116,新怪物属性!$W9*8+8,DI$2)*$AE9</f>
        <v>0</v>
      </c>
      <c r="DJ9" s="14">
        <f>INDEX(装备数值!$I$13:$M$116,新怪物属性!$P9*8+1,DJ$2)*$X9+INDEX(装备数值!$I$13:$M$116,新怪物属性!$Q9*8+2,DJ$2)*$Y9+INDEX(装备数值!$I$13:$M$116,新怪物属性!$S9*8+3,DJ$2)*$Z9+INDEX(装备数值!$I$13:$M$116,新怪物属性!$R9*8+4,DJ$2)*$AA9+INDEX(装备数值!$I$13:$M$116,新怪物属性!$T9*8+5,DJ$2)*$AB9+INDEX(装备数值!$I$13:$M$116,新怪物属性!$U9*8+6,DJ$2)*$AC9+INDEX(装备数值!$I$13:$M$116,新怪物属性!$V9*8+7,DJ$2)*$AD9+INDEX(装备数值!$I$13:$M$116,新怪物属性!$W9*8+8,DJ$2)*$AE9</f>
        <v>0</v>
      </c>
      <c r="DK9" s="14">
        <f>INDEX(装备数值!$I$13:$M$116,新怪物属性!$P9*8+1,DK$2)*$X9+INDEX(装备数值!$I$13:$M$116,新怪物属性!$Q9*8+2,DK$2)*$Y9+INDEX(装备数值!$I$13:$M$116,新怪物属性!$S9*8+3,DK$2)*$Z9+INDEX(装备数值!$I$13:$M$116,新怪物属性!$R9*8+4,DK$2)*$AA9+INDEX(装备数值!$I$13:$M$116,新怪物属性!$T9*8+5,DK$2)*$AB9+INDEX(装备数值!$I$13:$M$116,新怪物属性!$U9*8+6,DK$2)*$AC9+INDEX(装备数值!$I$13:$M$116,新怪物属性!$V9*8+7,DK$2)*$AD9+INDEX(装备数值!$I$13:$M$116,新怪物属性!$W9*8+8,DK$2)*$AE9</f>
        <v>0</v>
      </c>
      <c r="DL9" s="14">
        <f>INDEX(装备数值!$I$13:$M$116,新怪物属性!$P9*8+1,DL$2)*$X9+INDEX(装备数值!$I$13:$M$116,新怪物属性!$Q9*8+2,DL$2)*$Y9+INDEX(装备数值!$I$13:$M$116,新怪物属性!$S9*8+3,DL$2)*$Z9+INDEX(装备数值!$I$13:$M$116,新怪物属性!$R9*8+4,DL$2)*$AA9+INDEX(装备数值!$I$13:$M$116,新怪物属性!$T9*8+5,DL$2)*$AB9+INDEX(装备数值!$I$13:$M$116,新怪物属性!$U9*8+6,DL$2)*$AC9+INDEX(装备数值!$I$13:$M$116,新怪物属性!$V9*8+7,DL$2)*$AD9+INDEX(装备数值!$I$13:$M$116,新怪物属性!$W9*8+8,DL$2)*$AE9</f>
        <v>0</v>
      </c>
      <c r="DO9" s="14">
        <f>INDEX(装备数值!$X$13:$AH$116,$P9*8+1,DO$2)*$AF9+INDEX(装备数值!$X$13:$AH$116,$Q9*8+2,DO$2)*$AG9+INDEX(装备数值!$X$13:$AH$116,$S9*8+3,DO$2)*$AH9+INDEX(装备数值!$X$13:$AH$116,$R9*8+4,DO$2)*$AI9+INDEX(装备数值!$X$13:$AH$116,$T9*8+5,DO$2)*$AJ9+INDEX(装备数值!$X$13:$AH$116,$U9*8+6,DO$2)*$AK9+INDEX(装备数值!$X$13:$AH$116,$V9*8+7,DO$2)*$AL9+INDEX(装备数值!$X$13:$AH$116,$W9*8+8,DO$2)*$AM9</f>
        <v>0</v>
      </c>
      <c r="DP9" s="14">
        <f>INDEX(装备数值!$X$13:$AH$116,$P9*8+1,DP$2)*$AF9+INDEX(装备数值!$X$13:$AH$116,$Q9*8+2,DP$2)*$AG9+INDEX(装备数值!$X$13:$AH$116,$S9*8+3,DP$2)*$AH9+INDEX(装备数值!$X$13:$AH$116,$R9*8+4,DP$2)*$AI9+INDEX(装备数值!$X$13:$AH$116,$T9*8+5,DP$2)*$AJ9+INDEX(装备数值!$X$13:$AH$116,$U9*8+6,DP$2)*$AK9+INDEX(装备数值!$X$13:$AH$116,$V9*8+7,DP$2)*$AL9+INDEX(装备数值!$X$13:$AH$116,$W9*8+8,DP$2)*$AM9</f>
        <v>0</v>
      </c>
      <c r="DQ9" s="14">
        <f>INDEX(装备数值!$X$13:$AH$116,$P9*8+1,DQ$2)*$AF9+INDEX(装备数值!$X$13:$AH$116,$Q9*8+2,DQ$2)*$AG9+INDEX(装备数值!$X$13:$AH$116,$S9*8+3,DQ$2)*$AH9+INDEX(装备数值!$X$13:$AH$116,$R9*8+4,DQ$2)*$AI9+INDEX(装备数值!$X$13:$AH$116,$T9*8+5,DQ$2)*$AJ9+INDEX(装备数值!$X$13:$AH$116,$U9*8+6,DQ$2)*$AK9+INDEX(装备数值!$X$13:$AH$116,$V9*8+7,DQ$2)*$AL9+INDEX(装备数值!$X$13:$AH$116,$W9*8+8,DQ$2)*$AM9</f>
        <v>0</v>
      </c>
      <c r="DR9" s="14">
        <f>INDEX(装备数值!$X$13:$AH$116,$P9*8+1,DR$2)*$AF9+INDEX(装备数值!$X$13:$AH$116,$Q9*8+2,DR$2)*$AG9+INDEX(装备数值!$X$13:$AH$116,$S9*8+3,DR$2)*$AH9+INDEX(装备数值!$X$13:$AH$116,$R9*8+4,DR$2)*$AI9+INDEX(装备数值!$X$13:$AH$116,$T9*8+5,DR$2)*$AJ9+INDEX(装备数值!$X$13:$AH$116,$U9*8+6,DR$2)*$AK9+INDEX(装备数值!$X$13:$AH$116,$V9*8+7,DR$2)*$AL9+INDEX(装备数值!$X$13:$AH$116,$W9*8+8,DR$2)*$AM9</f>
        <v>0</v>
      </c>
      <c r="DS9" s="14">
        <f>INDEX(装备数值!$X$13:$AH$116,$P9*8+1,DS$2)*$AF9+INDEX(装备数值!$X$13:$AH$116,$Q9*8+2,DS$2)*$AG9+INDEX(装备数值!$X$13:$AH$116,$S9*8+3,DS$2)*$AH9+INDEX(装备数值!$X$13:$AH$116,$R9*8+4,DS$2)*$AI9+INDEX(装备数值!$X$13:$AH$116,$T9*8+5,DS$2)*$AJ9+INDEX(装备数值!$X$13:$AH$116,$U9*8+6,DS$2)*$AK9+INDEX(装备数值!$X$13:$AH$116,$V9*8+7,DS$2)*$AL9+INDEX(装备数值!$X$13:$AH$116,$W9*8+8,DS$2)*$AM9</f>
        <v>0</v>
      </c>
      <c r="DT9" s="14">
        <f>INDEX(装备数值!$X$13:$AH$116,$P9*8+1,DT$2)*$AF9+INDEX(装备数值!$X$13:$AH$116,$Q9*8+2,DT$2)*$AG9+INDEX(装备数值!$X$13:$AH$116,$S9*8+3,DT$2)*$AH9+INDEX(装备数值!$X$13:$AH$116,$R9*8+4,DT$2)*$AI9+INDEX(装备数值!$X$13:$AH$116,$T9*8+5,DT$2)*$AJ9+INDEX(装备数值!$X$13:$AH$116,$U9*8+6,DT$2)*$AK9+INDEX(装备数值!$X$13:$AH$116,$V9*8+7,DT$2)*$AL9+INDEX(装备数值!$X$13:$AH$116,$W9*8+8,DT$2)*$AM9</f>
        <v>0</v>
      </c>
      <c r="DU9" s="14">
        <f>INDEX(装备数值!$X$13:$AH$116,$P9*8+1,DU$2)*$AF9+INDEX(装备数值!$X$13:$AH$116,$Q9*8+2,DU$2)*$AG9+INDEX(装备数值!$X$13:$AH$116,$S9*8+3,DU$2)*$AH9+INDEX(装备数值!$X$13:$AH$116,$R9*8+4,DU$2)*$AI9+INDEX(装备数值!$X$13:$AH$116,$T9*8+5,DU$2)*$AJ9+INDEX(装备数值!$X$13:$AH$116,$U9*8+6,DU$2)*$AK9+INDEX(装备数值!$X$13:$AH$116,$V9*8+7,DU$2)*$AL9+INDEX(装备数值!$X$13:$AH$116,$W9*8+8,DU$2)*$AM9</f>
        <v>0</v>
      </c>
      <c r="DV9" s="14">
        <f>INDEX(装备数值!$X$13:$AH$116,$P9*8+1,DV$2)*$AF9+INDEX(装备数值!$X$13:$AH$116,$Q9*8+2,DV$2)*$AG9+INDEX(装备数值!$X$13:$AH$116,$S9*8+3,DV$2)*$AH9+INDEX(装备数值!$X$13:$AH$116,$R9*8+4,DV$2)*$AI9+INDEX(装备数值!$X$13:$AH$116,$T9*8+5,DV$2)*$AJ9+INDEX(装备数值!$X$13:$AH$116,$U9*8+6,DV$2)*$AK9+INDEX(装备数值!$X$13:$AH$116,$V9*8+7,DV$2)*$AL9+INDEX(装备数值!$X$13:$AH$116,$W9*8+8,DV$2)*$AM9</f>
        <v>0</v>
      </c>
      <c r="DW9" s="14">
        <f>INDEX(装备数值!$X$13:$AH$116,$P9*8+1,DW$2)*$AF9+INDEX(装备数值!$X$13:$AH$116,$Q9*8+2,DW$2)*$AG9+INDEX(装备数值!$X$13:$AH$116,$S9*8+3,DW$2)*$AH9+INDEX(装备数值!$X$13:$AH$116,$R9*8+4,DW$2)*$AI9+INDEX(装备数值!$X$13:$AH$116,$T9*8+5,DW$2)*$AJ9+INDEX(装备数值!$X$13:$AH$116,$U9*8+6,DW$2)*$AK9+INDEX(装备数值!$X$13:$AH$116,$V9*8+7,DW$2)*$AL9+INDEX(装备数值!$X$13:$AH$116,$W9*8+8,DW$2)*$AM9</f>
        <v>0</v>
      </c>
      <c r="DX9" s="14">
        <f>INDEX(装备数值!$X$13:$AH$116,$P9*8+1,DX$2)*$AF9+INDEX(装备数值!$X$13:$AH$116,$Q9*8+2,DX$2)*$AG9+INDEX(装备数值!$X$13:$AH$116,$S9*8+3,DX$2)*$AH9+INDEX(装备数值!$X$13:$AH$116,$R9*8+4,DX$2)*$AI9+INDEX(装备数值!$X$13:$AH$116,$T9*8+5,DX$2)*$AJ9+INDEX(装备数值!$X$13:$AH$116,$U9*8+6,DX$2)*$AK9+INDEX(装备数值!$X$13:$AH$116,$V9*8+7,DX$2)*$AL9+INDEX(装备数值!$X$13:$AH$116,$W9*8+8,DX$2)*$AM9</f>
        <v>0</v>
      </c>
      <c r="DY9" s="14">
        <f>INDEX(装备数值!$X$13:$AH$116,$P9*8+1,DY$2)*$AF9+INDEX(装备数值!$X$13:$AH$116,$Q9*8+2,DY$2)*$AG9+INDEX(装备数值!$X$13:$AH$116,$S9*8+3,DY$2)*$AH9+INDEX(装备数值!$X$13:$AH$116,$R9*8+4,DY$2)*$AI9+INDEX(装备数值!$X$13:$AH$116,$T9*8+5,DY$2)*$AJ9+INDEX(装备数值!$X$13:$AH$116,$U9*8+6,DY$2)*$AK9+INDEX(装备数值!$X$13:$AH$116,$V9*8+7,DY$2)*$AL9+INDEX(装备数值!$X$13:$AH$116,$W9*8+8,DY$2)*$AM9</f>
        <v>0</v>
      </c>
      <c r="EA9" s="14">
        <f>INDEX(装备数值!$AN$17:$AN$117,MATCH(MIN($X9:$AE9),装备数值!$AO$17:$AO$117,1))</f>
        <v>0</v>
      </c>
      <c r="EB9" s="14">
        <f>IF(COUNTIF($P9:$W9,"&gt;"&amp;0)=8,INDEX(装备数值!AR$17:AR$117,$EA9+1),0)</f>
        <v>0</v>
      </c>
      <c r="EC9" s="14">
        <f>IF(COUNTIF($P9:$W9,"&gt;"&amp;0)=8,INDEX(装备数值!AS$17:AS$117,$EA9+1),0)</f>
        <v>0</v>
      </c>
      <c r="ED9" s="14">
        <f>IF(COUNTIF($P9:$W9,"&gt;"&amp;0)=8,INDEX(装备数值!AT$17:AT$117,$EA9+1),0)</f>
        <v>0</v>
      </c>
      <c r="EE9" s="14">
        <f>IF(COUNTIF($P9:$W9,"&gt;"&amp;0)=8,INDEX(装备数值!AU$17:AU$117,$EA9+1),0)</f>
        <v>0</v>
      </c>
      <c r="EF9" s="14">
        <f>IF(COUNTIF($P9:$W9,"&gt;"&amp;0)=8,INDEX(装备数值!AV$17:AV$117,$EA9+1),0)</f>
        <v>0</v>
      </c>
      <c r="EH9" s="14">
        <f>INDEX(装备数值!$AY$17:$AY$77,MATCH(MIN($AF9:$AM9),装备数值!$AZ$17:$AZ$77,1))</f>
        <v>0</v>
      </c>
      <c r="EI9" s="26">
        <f>INDEX(装备数值!BA$17:BA$77,新怪物属性!EH9+1)</f>
        <v>0</v>
      </c>
      <c r="EJ9" s="26">
        <f>INDEX(装备数值!BA$17:BA$77,新怪物属性!EH9+1)</f>
        <v>0</v>
      </c>
      <c r="EL9" s="14">
        <f t="shared" si="2"/>
        <v>0</v>
      </c>
      <c r="EM9" s="14">
        <f>VLOOKUP(EL9,军阶与晶片数值!$W$6:$X$27,2)</f>
        <v>0</v>
      </c>
      <c r="EN9" s="14">
        <f>INDEX(军阶与晶片数值!Y$6:Y$27,$EM9+1)</f>
        <v>0</v>
      </c>
      <c r="EO9" s="14">
        <f>INDEX(军阶与晶片数值!Z$6:Z$27,$EM9+1)</f>
        <v>0</v>
      </c>
      <c r="EP9" s="14">
        <f>INDEX(军阶与晶片数值!AA$6:AA$27,$EM9+1)</f>
        <v>0</v>
      </c>
      <c r="EQ9" s="14">
        <f>INDEX(军阶与晶片数值!AB$6:AB$27,$EM9+1)</f>
        <v>0</v>
      </c>
      <c r="ER9" s="29">
        <f>INDEX(军阶与晶片数值!AC$6:AC$27,$EM9+1)</f>
        <v>0</v>
      </c>
      <c r="ES9" s="29">
        <f>INDEX(军阶与晶片数值!AD$6:AD$27,$EM9+1)</f>
        <v>0</v>
      </c>
      <c r="EU9" s="26">
        <f>INDEX(军阶与晶片数值!I$6:I$16,AN9+1)</f>
        <v>0</v>
      </c>
      <c r="EV9" s="26">
        <f>INDEX(军阶与晶片数值!M$6:M$16,AO9+1)</f>
        <v>0</v>
      </c>
      <c r="EW9" s="26">
        <f>INDEX(军阶与晶片数值!J$6:J$16,AP9+1)</f>
        <v>0</v>
      </c>
      <c r="EX9" s="26">
        <f>INDEX(军阶与晶片数值!K$6:K$16,AQ9+1)</f>
        <v>0</v>
      </c>
      <c r="EY9" s="26">
        <f>INDEX(军阶与晶片数值!L$6:L$16,AR9+1)</f>
        <v>0</v>
      </c>
      <c r="EZ9" s="28">
        <f>INDEX(军阶与晶片数值!N$6:N$16,AS9+1)</f>
        <v>0</v>
      </c>
      <c r="FA9" s="28">
        <f>INDEX(军阶与晶片数值!O$6:O$16,AT9+1)</f>
        <v>0</v>
      </c>
      <c r="FB9" s="28">
        <f>INDEX(军阶与晶片数值!P$6:P$16,AU9+1)</f>
        <v>0</v>
      </c>
      <c r="FC9" s="28">
        <f>INDEX(军阶与晶片数值!Q$6:Q$16,AV9+1)</f>
        <v>0</v>
      </c>
      <c r="FD9" s="26">
        <f>INDEX(军阶与晶片数值!R$6:R$16,AW9+1)</f>
        <v>0</v>
      </c>
      <c r="FE9" s="26">
        <f>INDEX(军阶与晶片数值!S$6:S$16,AX9+1)</f>
        <v>0</v>
      </c>
      <c r="FF9" s="26">
        <f>INDEX(军阶与晶片数值!T$6:T$16,AY9+1)</f>
        <v>0</v>
      </c>
      <c r="FG9" s="26">
        <f>INDEX(军阶与晶片数值!U$6:U$16,AZ9+1)</f>
        <v>0</v>
      </c>
      <c r="FI9" s="26">
        <f>INDEX(军阶与晶片数值!$C$6:$C$36,新怪物属性!$BA9+1)</f>
        <v>0</v>
      </c>
      <c r="FJ9" s="26">
        <f>INDEX(军阶与晶片数值!$C$6:$C$36,新怪物属性!$BA9+1)</f>
        <v>0</v>
      </c>
      <c r="FK9" s="26">
        <f>INDEX(军阶与晶片数值!$C$6:$C$36,新怪物属性!$BA9+1)</f>
        <v>0</v>
      </c>
      <c r="FL9" s="26">
        <f>INDEX(军阶与晶片数值!$C$6:$C$36,新怪物属性!$BA9+1)</f>
        <v>0</v>
      </c>
      <c r="FM9" s="26">
        <f>INDEX(军阶与晶片数值!$C$6:$C$36,新怪物属性!$BA9+1)</f>
        <v>0</v>
      </c>
      <c r="FO9" s="14">
        <f>INDEX(战舰突破!$H$6:$H$18,新怪物属性!$J9+1)+INDEX(战舰突破!$H$23:$H$35,新怪物属性!$K9+1)+INDEX(战舰突破!$H$40:$H$52,新怪物属性!$L9+1)</f>
        <v>0</v>
      </c>
      <c r="FP9" s="14">
        <f>INDEX(战舰突破!$I$6:$I$18,新怪物属性!$J9+1)+INDEX(战舰突破!$I$23:$I$35,新怪物属性!$K9+1)+INDEX(战舰突破!$I$40:$I$52,新怪物属性!$L9+1)</f>
        <v>0</v>
      </c>
      <c r="FQ9" s="14">
        <f>INDEX(战舰突破!$J$6:$J$18,新怪物属性!$J9+1)+INDEX(战舰突破!$J$23:$J$35,新怪物属性!$K9+1)+INDEX(战舰突破!$J$40:$J$52,新怪物属性!$L9+1)</f>
        <v>0</v>
      </c>
      <c r="FR9" s="14">
        <f>INDEX(战舰突破!$K$6:$K$18,新怪物属性!$J9+1)+INDEX(战舰突破!$K$23:$K$35,新怪物属性!$K9+1)+INDEX(战舰突破!$K$40:$K$52,新怪物属性!$L9+1)</f>
        <v>0</v>
      </c>
      <c r="FS9" s="14">
        <f>INDEX(战舰突破!$L$6:$L$18,新怪物属性!$J9+1)+INDEX(战舰突破!$L$23:$L$35,新怪物属性!$K9+1)+INDEX(战舰突破!$L$40:$L$52,新怪物属性!$L9+1)</f>
        <v>0</v>
      </c>
      <c r="FT9" s="18">
        <f>INDEX(战舰突破!$N$6:$N$18,新怪物属性!$J9+1)+INDEX(战舰突破!$N$23:$N$35,新怪物属性!$K9+1)+INDEX(战舰突破!$N$40:$N$52,新怪物属性!$L9+1)</f>
        <v>0</v>
      </c>
      <c r="FU9" s="18">
        <f>INDEX(战舰突破!$O$6:$O$18,新怪物属性!$J9+1)+INDEX(战舰突破!$O$23:$O$35,新怪物属性!$K9+1)+INDEX(战舰突破!$O$40:$O$52,新怪物属性!$L9+1)</f>
        <v>0</v>
      </c>
      <c r="FV9" s="18">
        <f>INDEX(战舰突破!$P$6:$P$18,新怪物属性!$J9+1)+INDEX(战舰突破!$P$23:$P$35,新怪物属性!$K9+1)+INDEX(战舰突破!$P$40:$P$52,新怪物属性!$L9+1)</f>
        <v>0</v>
      </c>
      <c r="FW9" s="18">
        <f>INDEX(战舰突破!$Q$6:$Q$18,新怪物属性!$J9+1)+INDEX(战舰突破!$Q$23:$Q$35,新怪物属性!$K9+1)+INDEX(战舰突破!$Q$40:$Q$52,新怪物属性!$L9+1)</f>
        <v>0</v>
      </c>
      <c r="FX9" s="18">
        <f>INDEX(战舰突破!$R$6:$R$18,新怪物属性!$J9+1)+INDEX(战舰突破!$R$23:$R$35,新怪物属性!$K9+1)+INDEX(战舰突破!$R$40:$R$52,新怪物属性!$L9+1)</f>
        <v>0</v>
      </c>
      <c r="FY9" s="18">
        <f>INDEX(战舰突破!$M$6:$M$18,新怪物属性!$J9+1)+INDEX(战舰突破!$M$23:$M$35,新怪物属性!$K9+1)+INDEX(战舰突破!$M$40:$M$52,新怪物属性!$L9+1)</f>
        <v>0</v>
      </c>
      <c r="FZ9" s="22">
        <f>INDEX(战舰突破!$W$6:$W$18,新怪物属性!$J9+1)+INDEX(战舰突破!$W$23:$W$35,新怪物属性!$K9+1)+INDEX(战舰突破!$W$40:$W$52,新怪物属性!$L9+1)</f>
        <v>0.3</v>
      </c>
      <c r="GC9" s="14">
        <f>INDEX(战舰突破!$S$6:$S$18,新怪物属性!$J9+1)</f>
        <v>0</v>
      </c>
      <c r="GD9" s="14">
        <f>INDEX(战舰突破!$T$6:$T$18,新怪物属性!$J9+1)</f>
        <v>0</v>
      </c>
      <c r="GE9" s="14">
        <f>INDEX(战舰突破!$U$6:$U$18,新怪物属性!$J9+1)</f>
        <v>0</v>
      </c>
      <c r="GF9" s="14">
        <f>INDEX(战舰突破!$V$6:$V$18,新怪物属性!$J9+1)</f>
        <v>0</v>
      </c>
      <c r="GG9" s="14">
        <f>INDEX(战舰突破!$X$6:$X$18,新怪物属性!$J9+1)</f>
        <v>1</v>
      </c>
      <c r="GI9" s="14">
        <f>INDEX(战舰突破!$S$23:$S$35,新怪物属性!$J9+1)</f>
        <v>0</v>
      </c>
      <c r="GJ9" s="14">
        <f>INDEX(战舰突破!$T$23:$T$35,新怪物属性!$J9+1)</f>
        <v>0</v>
      </c>
      <c r="GK9" s="14">
        <f>INDEX(战舰突破!$U$23:$U$35,新怪物属性!$J9+1)</f>
        <v>0</v>
      </c>
      <c r="GL9" s="14">
        <f>INDEX(战舰突破!$V$23:$V$35,新怪物属性!$J9+1)</f>
        <v>0</v>
      </c>
      <c r="GM9" s="14">
        <f>INDEX(战舰突破!$X$23:$X$35,新怪物属性!$J9+1)</f>
        <v>15</v>
      </c>
      <c r="GO9" s="14">
        <f>INDEX(战舰突破!$S$40:$S$52,新怪物属性!$J9+1)</f>
        <v>0</v>
      </c>
      <c r="GP9" s="14">
        <f>INDEX(战舰突破!$T$40:$T$52,新怪物属性!$J9+1)</f>
        <v>0</v>
      </c>
      <c r="GQ9" s="14">
        <f>INDEX(战舰突破!$U$40:$U$52,新怪物属性!$J9+1)</f>
        <v>0</v>
      </c>
      <c r="GR9" s="14">
        <f>INDEX(战舰突破!$V$40:$V$52,新怪物属性!$J9+1)</f>
        <v>0</v>
      </c>
      <c r="GS9" s="14">
        <f>INDEX(战舰突破!$X$40:$X$52,新怪物属性!$J9+1)</f>
        <v>25</v>
      </c>
      <c r="GV9" s="14">
        <v>0</v>
      </c>
      <c r="GW9" s="14">
        <v>0</v>
      </c>
      <c r="GX9" s="14">
        <v>0</v>
      </c>
      <c r="GY9" s="14">
        <v>0</v>
      </c>
      <c r="GZ9" s="14">
        <v>0</v>
      </c>
      <c r="HA9" s="14">
        <v>0</v>
      </c>
      <c r="HB9" s="14">
        <v>0</v>
      </c>
      <c r="HC9" s="14">
        <v>0</v>
      </c>
      <c r="HD9" s="14">
        <v>0</v>
      </c>
      <c r="HE9" s="14">
        <v>0</v>
      </c>
      <c r="HF9" s="14">
        <v>0</v>
      </c>
      <c r="HG9" s="14">
        <v>0</v>
      </c>
      <c r="HH9" s="14">
        <v>0</v>
      </c>
      <c r="HI9" s="14">
        <v>0</v>
      </c>
      <c r="HJ9" s="14">
        <v>0</v>
      </c>
      <c r="HK9" s="14">
        <v>0</v>
      </c>
      <c r="HL9" s="14">
        <v>0</v>
      </c>
      <c r="HM9" s="14">
        <v>0</v>
      </c>
      <c r="HN9" s="14">
        <v>0</v>
      </c>
      <c r="HO9" s="14">
        <v>0</v>
      </c>
      <c r="HP9" s="14">
        <v>0</v>
      </c>
      <c r="HQ9" s="14">
        <v>0</v>
      </c>
      <c r="HR9" s="14">
        <v>0</v>
      </c>
      <c r="HS9" s="14">
        <v>0</v>
      </c>
      <c r="HT9" s="14">
        <v>0</v>
      </c>
      <c r="HU9" s="14">
        <v>0</v>
      </c>
      <c r="HX9" s="14">
        <v>0</v>
      </c>
      <c r="HY9" s="14">
        <v>0</v>
      </c>
      <c r="IB9" s="14">
        <f>IF($GV9=0,0,INDEX(战宠!P$15:P$27,新怪物属性!$GV$3)*(INDEX(战宠!$U$7:$Y$10,1,新怪物属性!$GV9)))*(新怪物属性!$GW9+4)
+IF($GX9=0,0,INDEX(战宠!P$15:P$27,新怪物属性!$GX$3)*(INDEX(战宠!$U$7:$Y$10,1,新怪物属性!$GX9)))*(新怪物属性!$GY9+4)
+IF($GZ9=0,0,INDEX(战宠!P$15:P$27,新怪物属性!$GZ$3)*(INDEX(战宠!$U$7:$Y$10,1,新怪物属性!$GZ9)))*(新怪物属性!$HA9+4)
+IF($HB9=0,0,INDEX(战宠!P$15:P$27,新怪物属性!$HB$3)*(INDEX(战宠!$U$7:$Y$10,1,新怪物属性!$HB9)))*(新怪物属性!$HC9+4)
+IF($HD9=0,0,INDEX(战宠!P$15:P$27,新怪物属性!$HD$3)*(INDEX(战宠!$U$7:$Y$10,1,新怪物属性!$HD9)))*(新怪物属性!$HE9+4)
+IF($HF9=0,0,INDEX(战宠!P$15:P$27,新怪物属性!$HF$3)*(INDEX(战宠!$U$7:$Y$10,1,新怪物属性!$HF9)))*(新怪物属性!$HG9+4)
+IF($HH9=0,0,INDEX(战宠!P$15:P$27,新怪物属性!$HH$3)*(INDEX(战宠!$U$7:$Y$10,1,新怪物属性!$HH9)))*(新怪物属性!$HI9+4)
+IF($HJ9=0,0,INDEX(战宠!P$15:P$27,新怪物属性!$HJ$3)*(INDEX(战宠!$U$7:$Y$10,1,新怪物属性!$HJ9)))*(新怪物属性!$HK9+4)
+IF($HL9=0,0,INDEX(战宠!P$15:P$27,新怪物属性!$HL$3)*(INDEX(战宠!$U$7:$Y$10,1,新怪物属性!$HL9)))*(新怪物属性!$HM9+4)
+IF($HN9=0,0,INDEX(战宠!P$15:P$27,新怪物属性!$HN$3)*(INDEX(战宠!$U$7:$Y$10,1,新怪物属性!$HN9)))*(新怪物属性!$HO9+4)
+IF($HP9=0,0,INDEX(战宠!P$15:P$27,新怪物属性!$HP$3)*(INDEX(战宠!$U$7:$Y$10,1,新怪物属性!$HP9)))*(新怪物属性!$HQ9+4)
+IF($HR9=0,0,INDEX(战宠!P$15:P$27,新怪物属性!$HR$3)*(INDEX(战宠!$U$7:$Y$10,1,新怪物属性!$HR9)))*(新怪物属性!$HS9+4)
+IF($HT9=0,0,INDEX(战宠!P$15:P$27,新怪物属性!$HT$3)*(INDEX(战宠!$U$7:$Y$10,1,新怪物属性!$HT9)))*(新怪物属性!$HU9+4)</f>
        <v>0</v>
      </c>
      <c r="IC9" s="14">
        <f>IF($GV9=0,0,INDEX(战宠!Q$15:Q$27,新怪物属性!$GV$3)*(INDEX(战宠!$U$7:$Y$10,1,新怪物属性!$GV9)))*(新怪物属性!$GW9+4)
+IF($GX9=0,0,INDEX(战宠!Q$15:Q$27,新怪物属性!$GX$3)*(INDEX(战宠!$U$7:$Y$10,1,新怪物属性!$GX9)))*(新怪物属性!$GY9+4)
+IF($GZ9=0,0,INDEX(战宠!Q$15:Q$27,新怪物属性!$GZ$3)*(INDEX(战宠!$U$7:$Y$10,1,新怪物属性!$GZ9)))*(新怪物属性!$HA9+4)
+IF($HB9=0,0,INDEX(战宠!Q$15:Q$27,新怪物属性!$HB$3)*(INDEX(战宠!$U$7:$Y$10,1,新怪物属性!$HB9)))*(新怪物属性!$HC9+4)
+IF($HD9=0,0,INDEX(战宠!Q$15:Q$27,新怪物属性!$HD$3)*(INDEX(战宠!$U$7:$Y$10,1,新怪物属性!$HD9)))*(新怪物属性!$HE9+4)
+IF($HF9=0,0,INDEX(战宠!Q$15:Q$27,新怪物属性!$HF$3)*(INDEX(战宠!$U$7:$Y$10,1,新怪物属性!$HF9)))*(新怪物属性!$HG9+4)
+IF($HH9=0,0,INDEX(战宠!Q$15:Q$27,新怪物属性!$HH$3)*(INDEX(战宠!$U$7:$Y$10,1,新怪物属性!$HH9)))*(新怪物属性!$HI9+4)
+IF($HJ9=0,0,INDEX(战宠!Q$15:Q$27,新怪物属性!$HJ$3)*(INDEX(战宠!$U$7:$Y$10,1,新怪物属性!$HJ9)))*(新怪物属性!$HK9+4)
+IF($HL9=0,0,INDEX(战宠!Q$15:Q$27,新怪物属性!$HL$3)*(INDEX(战宠!$U$7:$Y$10,1,新怪物属性!$HL9)))*(新怪物属性!$HM9+4)
+IF($HN9=0,0,INDEX(战宠!Q$15:Q$27,新怪物属性!$HN$3)*(INDEX(战宠!$U$7:$Y$10,1,新怪物属性!$HN9)))*(新怪物属性!$HO9+4)
+IF($HP9=0,0,INDEX(战宠!Q$15:Q$27,新怪物属性!$HP$3)*(INDEX(战宠!$U$7:$Y$10,1,新怪物属性!$HP9)))*(新怪物属性!$HQ9+4)
+IF($HR9=0,0,INDEX(战宠!Q$15:Q$27,新怪物属性!$HR$3)*(INDEX(战宠!$U$7:$Y$10,1,新怪物属性!$HR9)))*(新怪物属性!$HS9+4)
+IF($HT9=0,0,INDEX(战宠!Q$15:Q$27,新怪物属性!$HT$3)*(INDEX(战宠!$U$7:$Y$10,1,新怪物属性!$HT9)))*(新怪物属性!$HU9+4)</f>
        <v>0</v>
      </c>
      <c r="ID9" s="14">
        <f>IF($GV9=0,0,INDEX(战宠!R$15:R$27,新怪物属性!$GV$3)*(INDEX(战宠!$U$7:$Y$10,1,新怪物属性!$GV9)))*(新怪物属性!$GW9+4)
+IF($GX9=0,0,INDEX(战宠!R$15:R$27,新怪物属性!$GX$3)*(INDEX(战宠!$U$7:$Y$10,1,新怪物属性!$GX9)))*(新怪物属性!$GY9+4)
+IF($GZ9=0,0,INDEX(战宠!R$15:R$27,新怪物属性!$GZ$3)*(INDEX(战宠!$U$7:$Y$10,1,新怪物属性!$GZ9)))*(新怪物属性!$HA9+4)
+IF($HB9=0,0,INDEX(战宠!R$15:R$27,新怪物属性!$HB$3)*(INDEX(战宠!$U$7:$Y$10,1,新怪物属性!$HB9)))*(新怪物属性!$HC9+4)
+IF($HD9=0,0,INDEX(战宠!R$15:R$27,新怪物属性!$HD$3)*(INDEX(战宠!$U$7:$Y$10,1,新怪物属性!$HD9)))*(新怪物属性!$HE9+4)
+IF($HF9=0,0,INDEX(战宠!R$15:R$27,新怪物属性!$HF$3)*(INDEX(战宠!$U$7:$Y$10,1,新怪物属性!$HF9)))*(新怪物属性!$HG9+4)
+IF($HH9=0,0,INDEX(战宠!R$15:R$27,新怪物属性!$HH$3)*(INDEX(战宠!$U$7:$Y$10,1,新怪物属性!$HH9)))*(新怪物属性!$HI9+4)
+IF($HJ9=0,0,INDEX(战宠!R$15:R$27,新怪物属性!$HJ$3)*(INDEX(战宠!$U$7:$Y$10,1,新怪物属性!$HJ9)))*(新怪物属性!$HK9+4)
+IF($HL9=0,0,INDEX(战宠!R$15:R$27,新怪物属性!$HL$3)*(INDEX(战宠!$U$7:$Y$10,1,新怪物属性!$HL9)))*(新怪物属性!$HM9+4)
+IF($HN9=0,0,INDEX(战宠!R$15:R$27,新怪物属性!$HN$3)*(INDEX(战宠!$U$7:$Y$10,1,新怪物属性!$HN9)))*(新怪物属性!$HO9+4)
+IF($HP9=0,0,INDEX(战宠!R$15:R$27,新怪物属性!$HP$3)*(INDEX(战宠!$U$7:$Y$10,1,新怪物属性!$HP9)))*(新怪物属性!$HQ9+4)
+IF($HR9=0,0,INDEX(战宠!R$15:R$27,新怪物属性!$HR$3)*(INDEX(战宠!$U$7:$Y$10,1,新怪物属性!$HR9)))*(新怪物属性!$HS9+4)
+IF($HT9=0,0,INDEX(战宠!R$15:R$27,新怪物属性!$HT$3)*(INDEX(战宠!$U$7:$Y$10,1,新怪物属性!$HT9)))*(新怪物属性!$HU9+4)</f>
        <v>0</v>
      </c>
      <c r="IE9" s="14">
        <f>IF($GV9=0,0,INDEX(战宠!S$15:S$27,新怪物属性!$GV$3)*(INDEX(战宠!$U$7:$Y$10,1,新怪物属性!$GV9)))*(新怪物属性!$GW9+4)
+IF($GX9=0,0,INDEX(战宠!S$15:S$27,新怪物属性!$GX$3)*(INDEX(战宠!$U$7:$Y$10,1,新怪物属性!$GX9)))*(新怪物属性!$GY9+4)
+IF($GZ9=0,0,INDEX(战宠!S$15:S$27,新怪物属性!$GZ$3)*(INDEX(战宠!$U$7:$Y$10,1,新怪物属性!$GZ9)))*(新怪物属性!$HA9+4)
+IF($HB9=0,0,INDEX(战宠!S$15:S$27,新怪物属性!$HB$3)*(INDEX(战宠!$U$7:$Y$10,1,新怪物属性!$HB9)))*(新怪物属性!$HC9+4)
+IF($HD9=0,0,INDEX(战宠!S$15:S$27,新怪物属性!$HD$3)*(INDEX(战宠!$U$7:$Y$10,1,新怪物属性!$HD9)))*(新怪物属性!$HE9+4)
+IF($HF9=0,0,INDEX(战宠!S$15:S$27,新怪物属性!$HF$3)*(INDEX(战宠!$U$7:$Y$10,1,新怪物属性!$HF9)))*(新怪物属性!$HG9+4)
+IF($HH9=0,0,INDEX(战宠!S$15:S$27,新怪物属性!$HH$3)*(INDEX(战宠!$U$7:$Y$10,1,新怪物属性!$HH9)))*(新怪物属性!$HI9+4)
+IF($HJ9=0,0,INDEX(战宠!S$15:S$27,新怪物属性!$HJ$3)*(INDEX(战宠!$U$7:$Y$10,1,新怪物属性!$HJ9)))*(新怪物属性!$HK9+4)
+IF($HL9=0,0,INDEX(战宠!S$15:S$27,新怪物属性!$HL$3)*(INDEX(战宠!$U$7:$Y$10,1,新怪物属性!$HL9)))*(新怪物属性!$HM9+4)
+IF($HN9=0,0,INDEX(战宠!S$15:S$27,新怪物属性!$HN$3)*(INDEX(战宠!$U$7:$Y$10,1,新怪物属性!$HN9)))*(新怪物属性!$HO9+4)
+IF($HP9=0,0,INDEX(战宠!S$15:S$27,新怪物属性!$HP$3)*(INDEX(战宠!$U$7:$Y$10,1,新怪物属性!$HP9)))*(新怪物属性!$HQ9+4)
+IF($HR9=0,0,INDEX(战宠!S$15:S$27,新怪物属性!$HR$3)*(INDEX(战宠!$U$7:$Y$10,1,新怪物属性!$HR9)))*(新怪物属性!$HS9+4)
+IF($HT9=0,0,INDEX(战宠!S$15:S$27,新怪物属性!$HT$3)*(INDEX(战宠!$U$7:$Y$10,1,新怪物属性!$HT9)))*(新怪物属性!$HU9+4)</f>
        <v>0</v>
      </c>
      <c r="IF9" s="14">
        <f>IF($GV9=0,0,INDEX(战宠!T$15:T$27,新怪物属性!$GV$3)*(INDEX(战宠!$U$7:$Y$10,1,新怪物属性!$GV9)))*(新怪物属性!$GW9+4)
+IF($GX9=0,0,INDEX(战宠!T$15:T$27,新怪物属性!$GX$3)*(INDEX(战宠!$U$7:$Y$10,1,新怪物属性!$GX9)))*(新怪物属性!$GY9+4)
+IF($GZ9=0,0,INDEX(战宠!T$15:T$27,新怪物属性!$GZ$3)*(INDEX(战宠!$U$7:$Y$10,1,新怪物属性!$GZ9)))*(新怪物属性!$HA9+4)
+IF($HB9=0,0,INDEX(战宠!T$15:T$27,新怪物属性!$HB$3)*(INDEX(战宠!$U$7:$Y$10,1,新怪物属性!$HB9)))*(新怪物属性!$HC9+4)
+IF($HD9=0,0,INDEX(战宠!T$15:T$27,新怪物属性!$HD$3)*(INDEX(战宠!$U$7:$Y$10,1,新怪物属性!$HD9)))*(新怪物属性!$HE9+4)
+IF($HF9=0,0,INDEX(战宠!T$15:T$27,新怪物属性!$HF$3)*(INDEX(战宠!$U$7:$Y$10,1,新怪物属性!$HF9)))*(新怪物属性!$HG9+4)
+IF($HH9=0,0,INDEX(战宠!T$15:T$27,新怪物属性!$HH$3)*(INDEX(战宠!$U$7:$Y$10,1,新怪物属性!$HH9)))*(新怪物属性!$HI9+4)
+IF($HJ9=0,0,INDEX(战宠!T$15:T$27,新怪物属性!$HJ$3)*(INDEX(战宠!$U$7:$Y$10,1,新怪物属性!$HJ9)))*(新怪物属性!$HK9+4)
+IF($HL9=0,0,INDEX(战宠!T$15:T$27,新怪物属性!$HL$3)*(INDEX(战宠!$U$7:$Y$10,1,新怪物属性!$HL9)))*(新怪物属性!$HM9+4)
+IF($HN9=0,0,INDEX(战宠!T$15:T$27,新怪物属性!$HN$3)*(INDEX(战宠!$U$7:$Y$10,1,新怪物属性!$HN9)))*(新怪物属性!$HO9+4)
+IF($HP9=0,0,INDEX(战宠!T$15:T$27,新怪物属性!$HP$3)*(INDEX(战宠!$U$7:$Y$10,1,新怪物属性!$HP9)))*(新怪物属性!$HQ9+4)
+IF($HR9=0,0,INDEX(战宠!T$15:T$27,新怪物属性!$HR$3)*(INDEX(战宠!$U$7:$Y$10,1,新怪物属性!$HR9)))*(新怪物属性!$HS9+4)
+IF($HT9=0,0,INDEX(战宠!T$15:T$27,新怪物属性!$HT$3)*(INDEX(战宠!$U$7:$Y$10,1,新怪物属性!$HT9)))*(新怪物属性!$HU9+4)</f>
        <v>0</v>
      </c>
      <c r="II9" s="14">
        <f>IF(HX9=0,0,INDEX(战宠!$D$15:$D$27,新怪物属性!HX9))</f>
        <v>0</v>
      </c>
      <c r="IJ9" s="14">
        <f>IF(HY9=0,0,INDEX(战宠!$D$15:$D$27,新怪物属性!HY9))</f>
        <v>0</v>
      </c>
      <c r="IM9" s="14">
        <f t="shared" si="51"/>
        <v>60</v>
      </c>
      <c r="IN9" s="14">
        <f t="shared" si="52"/>
        <v>0</v>
      </c>
      <c r="IO9" s="14">
        <f t="shared" si="53"/>
        <v>0</v>
      </c>
      <c r="IP9" s="14">
        <f t="shared" si="54"/>
        <v>0</v>
      </c>
      <c r="IQ9" s="14">
        <f t="shared" si="55"/>
        <v>0</v>
      </c>
      <c r="IR9" s="14">
        <f t="shared" si="3"/>
        <v>420</v>
      </c>
      <c r="IS9" s="14">
        <f t="shared" si="4"/>
        <v>30</v>
      </c>
      <c r="IT9" s="14">
        <f t="shared" si="5"/>
        <v>300</v>
      </c>
      <c r="IU9" s="14">
        <f t="shared" si="6"/>
        <v>4</v>
      </c>
      <c r="IV9" s="28">
        <f t="shared" si="7"/>
        <v>0</v>
      </c>
      <c r="IW9" s="28">
        <f t="shared" si="8"/>
        <v>0</v>
      </c>
      <c r="IX9" s="28">
        <f t="shared" si="9"/>
        <v>0</v>
      </c>
      <c r="IY9" s="28">
        <f t="shared" si="10"/>
        <v>0</v>
      </c>
      <c r="IZ9" s="28">
        <f t="shared" si="11"/>
        <v>1</v>
      </c>
      <c r="JA9" s="28">
        <f t="shared" si="12"/>
        <v>1</v>
      </c>
      <c r="JB9" s="28">
        <f t="shared" si="13"/>
        <v>0</v>
      </c>
      <c r="JC9" s="28">
        <f t="shared" si="14"/>
        <v>0</v>
      </c>
      <c r="JD9" s="14">
        <f t="shared" si="15"/>
        <v>1</v>
      </c>
      <c r="JE9" s="14">
        <f t="shared" si="16"/>
        <v>1</v>
      </c>
      <c r="JF9" s="14">
        <f t="shared" si="17"/>
        <v>1</v>
      </c>
      <c r="JG9" s="18">
        <f t="shared" si="18"/>
        <v>1</v>
      </c>
      <c r="JH9" s="18">
        <f t="shared" si="19"/>
        <v>1</v>
      </c>
      <c r="JI9" s="18">
        <f t="shared" si="20"/>
        <v>1</v>
      </c>
      <c r="JJ9" s="29">
        <f t="shared" si="56"/>
        <v>150</v>
      </c>
      <c r="JK9" s="29">
        <f t="shared" si="21"/>
        <v>450</v>
      </c>
      <c r="JL9" s="29">
        <f t="shared" si="21"/>
        <v>450</v>
      </c>
      <c r="JM9" s="26">
        <f t="shared" si="22"/>
        <v>0</v>
      </c>
      <c r="JN9" s="26">
        <f t="shared" si="23"/>
        <v>0</v>
      </c>
      <c r="JO9" s="26">
        <f t="shared" si="24"/>
        <v>0</v>
      </c>
      <c r="JP9" s="14">
        <f t="shared" si="25"/>
        <v>2</v>
      </c>
      <c r="JQ9" s="14">
        <f t="shared" si="26"/>
        <v>2</v>
      </c>
      <c r="JR9" s="14">
        <f t="shared" si="27"/>
        <v>2</v>
      </c>
      <c r="JS9" s="14">
        <f t="shared" si="28"/>
        <v>1</v>
      </c>
      <c r="JT9" s="14">
        <f t="shared" si="29"/>
        <v>15</v>
      </c>
      <c r="JU9" s="14">
        <f t="shared" si="30"/>
        <v>25</v>
      </c>
      <c r="JV9">
        <v>5</v>
      </c>
      <c r="JW9" s="14">
        <f t="shared" si="57"/>
        <v>2120</v>
      </c>
      <c r="JY9" s="14">
        <f t="shared" si="31"/>
        <v>48</v>
      </c>
      <c r="JZ9" s="14">
        <f t="shared" si="58"/>
        <v>20</v>
      </c>
      <c r="KA9" s="29">
        <f t="shared" si="59"/>
        <v>0</v>
      </c>
      <c r="KB9" s="29">
        <f t="shared" si="60"/>
        <v>0</v>
      </c>
      <c r="KC9" s="29">
        <f t="shared" si="61"/>
        <v>0</v>
      </c>
      <c r="KD9" s="29">
        <f t="shared" si="62"/>
        <v>0</v>
      </c>
      <c r="KE9" s="14">
        <f t="shared" si="32"/>
        <v>1</v>
      </c>
      <c r="KF9" s="14">
        <f t="shared" si="33"/>
        <v>1</v>
      </c>
      <c r="KG9" s="14">
        <f t="shared" si="63"/>
        <v>20</v>
      </c>
      <c r="KH9" s="26">
        <f t="shared" si="34"/>
        <v>0</v>
      </c>
      <c r="KI9" s="26">
        <f t="shared" si="35"/>
        <v>0.3</v>
      </c>
      <c r="KJ9" s="29">
        <f t="shared" si="64"/>
        <v>5</v>
      </c>
      <c r="KK9" s="29">
        <f t="shared" si="65"/>
        <v>0</v>
      </c>
      <c r="KL9" s="29">
        <f t="shared" si="66"/>
        <v>0</v>
      </c>
      <c r="KM9" s="23">
        <f t="shared" si="67"/>
        <v>0</v>
      </c>
      <c r="KN9" s="23">
        <f t="shared" si="68"/>
        <v>0</v>
      </c>
      <c r="KO9" s="26">
        <f t="shared" si="36"/>
        <v>0.05</v>
      </c>
      <c r="KP9" s="26">
        <f t="shared" si="37"/>
        <v>0.15</v>
      </c>
      <c r="KQ9" s="26">
        <f t="shared" si="38"/>
        <v>0.15</v>
      </c>
      <c r="KR9" s="26">
        <f t="shared" si="69"/>
        <v>0</v>
      </c>
      <c r="KS9" s="26">
        <v>0</v>
      </c>
      <c r="KT9" s="29">
        <f t="shared" si="70"/>
        <v>1.05</v>
      </c>
      <c r="KU9" s="29">
        <f t="shared" si="39"/>
        <v>1.1499999999999999</v>
      </c>
      <c r="KV9" s="29">
        <f t="shared" si="40"/>
        <v>1.1499999999999999</v>
      </c>
      <c r="KW9" s="29">
        <f t="shared" si="41"/>
        <v>26.25</v>
      </c>
      <c r="KX9" s="29">
        <f t="shared" si="42"/>
        <v>0</v>
      </c>
      <c r="KY9" s="29">
        <f t="shared" si="43"/>
        <v>0</v>
      </c>
      <c r="KZ9" s="29">
        <f t="shared" si="44"/>
        <v>473</v>
      </c>
      <c r="LA9" s="14">
        <f t="shared" si="45"/>
        <v>26.25</v>
      </c>
      <c r="LE9" s="14">
        <v>1</v>
      </c>
      <c r="LF9" s="14">
        <v>0</v>
      </c>
      <c r="LG9" s="14">
        <v>20</v>
      </c>
      <c r="LH9" s="14">
        <v>0</v>
      </c>
      <c r="LI9" s="14">
        <v>0</v>
      </c>
      <c r="LJ9" s="14">
        <v>60</v>
      </c>
      <c r="LK9" s="14">
        <v>60</v>
      </c>
      <c r="LL9" s="23">
        <f t="shared" si="71"/>
        <v>578</v>
      </c>
      <c r="LM9" s="23">
        <f t="shared" si="72"/>
        <v>0</v>
      </c>
      <c r="LN9" s="23">
        <f t="shared" si="73"/>
        <v>578</v>
      </c>
      <c r="LO9" s="14">
        <v>1</v>
      </c>
      <c r="LP9" s="14">
        <v>0</v>
      </c>
      <c r="LQ9" s="14">
        <v>10</v>
      </c>
      <c r="LR9" s="14">
        <v>0</v>
      </c>
      <c r="LS9" s="14">
        <v>0</v>
      </c>
      <c r="LT9" s="14">
        <v>30</v>
      </c>
      <c r="LU9" s="14">
        <v>30</v>
      </c>
      <c r="LV9" s="23">
        <f t="shared" si="74"/>
        <v>525</v>
      </c>
      <c r="LW9" s="23">
        <f t="shared" si="75"/>
        <v>0</v>
      </c>
      <c r="LX9" s="23">
        <f t="shared" si="76"/>
        <v>525</v>
      </c>
      <c r="MB9">
        <f t="shared" si="46"/>
        <v>1.3450704225352113</v>
      </c>
      <c r="MC9">
        <f t="shared" si="47"/>
        <v>1.3450704225352113</v>
      </c>
      <c r="ME9" s="14">
        <v>2</v>
      </c>
      <c r="MF9" s="14">
        <v>0</v>
      </c>
      <c r="MG9" s="14">
        <v>0</v>
      </c>
      <c r="MH9" s="23">
        <f t="shared" si="48"/>
        <v>10</v>
      </c>
      <c r="MI9" s="23">
        <f t="shared" si="77"/>
        <v>0</v>
      </c>
      <c r="MJ9" s="23">
        <f t="shared" si="78"/>
        <v>10</v>
      </c>
      <c r="MK9" s="14">
        <v>4</v>
      </c>
      <c r="ML9" s="14">
        <v>0</v>
      </c>
      <c r="MM9" s="14">
        <v>0</v>
      </c>
      <c r="MN9" s="23">
        <f t="shared" si="49"/>
        <v>21</v>
      </c>
      <c r="MO9" s="23">
        <f t="shared" si="79"/>
        <v>0</v>
      </c>
      <c r="MP9" s="23">
        <f t="shared" si="80"/>
        <v>21</v>
      </c>
      <c r="MR9" s="23">
        <f t="shared" si="81"/>
        <v>28</v>
      </c>
      <c r="MS9" s="23">
        <f t="shared" si="82"/>
        <v>0</v>
      </c>
      <c r="MT9" s="23">
        <f t="shared" si="83"/>
        <v>28</v>
      </c>
      <c r="MU9" s="23">
        <f t="shared" si="84"/>
        <v>10</v>
      </c>
      <c r="MV9" s="23">
        <f t="shared" si="85"/>
        <v>0</v>
      </c>
      <c r="MW9" s="23">
        <f t="shared" si="86"/>
        <v>10</v>
      </c>
      <c r="NA9">
        <v>10</v>
      </c>
      <c r="NB9" t="s">
        <v>114</v>
      </c>
      <c r="NC9" s="17">
        <v>0.5</v>
      </c>
      <c r="ND9" t="s">
        <v>185</v>
      </c>
      <c r="NE9" t="s">
        <v>218</v>
      </c>
      <c r="NF9" t="s">
        <v>141</v>
      </c>
      <c r="NG9" t="s">
        <v>180</v>
      </c>
      <c r="NH9" t="s">
        <v>209</v>
      </c>
      <c r="NJ9" s="14">
        <v>5</v>
      </c>
      <c r="NK9" s="14"/>
    </row>
    <row r="10" spans="1:375" ht="16.5" x14ac:dyDescent="0.2">
      <c r="C10" s="14">
        <f t="shared" si="0"/>
        <v>1</v>
      </c>
      <c r="D10" s="14">
        <v>6</v>
      </c>
      <c r="E10" s="14" t="s">
        <v>526</v>
      </c>
      <c r="F10" s="14" t="s">
        <v>535</v>
      </c>
      <c r="G10" s="14">
        <v>5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F10" s="14">
        <f>ROUND((INDEX(新战舰养成!S$6:S$18,新怪物属性!$J10+1)+INDEX(新战舰养成!D$6:D$18,新怪物属性!$J10+1)*(新怪物属性!$G10-1))*INDEX(战舰突破!$D$6:$D$18,新怪物属性!$M10+1),0)</f>
        <v>60</v>
      </c>
      <c r="BG10" s="14">
        <f>ROUND((INDEX(新战舰养成!T$6:T$18,新怪物属性!$J10+1)+INDEX(新战舰养成!E$6:E$18,新怪物属性!$J10+1)*(新怪物属性!$G10-1))*INDEX(战舰突破!$D$6:$D$18,新怪物属性!$M10+1),0)</f>
        <v>420</v>
      </c>
      <c r="BH10" s="14">
        <f>ROUND((INDEX(新战舰养成!U$6:U$18,新怪物属性!$J10+1)+INDEX(新战舰养成!F$6:F$18,新怪物属性!$J10+1)*(新怪物属性!$G10-1))*INDEX(战舰突破!$D$6:$D$18,新怪物属性!$M10+1),0)</f>
        <v>30</v>
      </c>
      <c r="BI10" s="14">
        <f>ROUND((INDEX(新战舰养成!V$6:V$18,新怪物属性!$J10+1)+INDEX(新战舰养成!G$6:G$18,新怪物属性!$J10+1)*(新怪物属性!$G10-1))*INDEX(战舰突破!$D$6:$D$18,新怪物属性!$M10+1),0)</f>
        <v>300</v>
      </c>
      <c r="BJ10" s="14">
        <f>ROUND((INDEX(新战舰养成!W$6:W$18,新怪物属性!$J10+1)+INDEX(新战舰养成!H$6:H$18,新怪物属性!$J10+1)*(新怪物属性!$G10-1))*INDEX(战舰突破!$D$6:$D$18,新怪物属性!$M10+1),0)</f>
        <v>4</v>
      </c>
      <c r="BL10" s="14">
        <f>IF($H10&gt;0,ROUND((INDEX(新战舰养成!X$6:X$18,新怪物属性!$K10+1)+INDEX(新战舰养成!I$6:I$18,新怪物属性!$K10+1)*(新怪物属性!$H10-1))*INDEX(战舰突破!$D$6:$D$18,新怪物属性!$N10+1),0),0)</f>
        <v>0</v>
      </c>
      <c r="BM10" s="14">
        <f>IF($H10&gt;0,ROUND((INDEX(新战舰养成!Y$6:Y$18,新怪物属性!$K10+1)+INDEX(新战舰养成!J$6:J$18,新怪物属性!$K10+1)*(新怪物属性!$H10-1))*INDEX(战舰突破!$D$6:$D$18,新怪物属性!$N10+1),0),0)</f>
        <v>0</v>
      </c>
      <c r="BN10" s="14">
        <f>IF($H10&gt;0,ROUND((INDEX(新战舰养成!Z$6:Z$18,新怪物属性!$K10+1)+INDEX(新战舰养成!K$6:K$18,新怪物属性!$K10+1)*(新怪物属性!$H10-1))*INDEX(战舰突破!$D$6:$D$18,新怪物属性!$N10+1),0),0)</f>
        <v>0</v>
      </c>
      <c r="BO10" s="14">
        <f>IF($H10&gt;0,ROUND((INDEX(新战舰养成!AA$6:AA$18,新怪物属性!$K10+1)+INDEX(新战舰养成!L$6:L$18,新怪物属性!$K10+1)*(新怪物属性!$H10-1))*INDEX(战舰突破!$D$6:$D$18,新怪物属性!$N10+1),0),0)</f>
        <v>0</v>
      </c>
      <c r="BP10" s="14">
        <f>IF($H10&gt;0,ROUND((INDEX(新战舰养成!AB$6:AB$18,新怪物属性!$K10+1)+INDEX(新战舰养成!M$6:M$18,新怪物属性!$K10+1)*(新怪物属性!$H10-1))*INDEX(战舰突破!$D$6:$D$18,新怪物属性!$N10+1),0),0)</f>
        <v>0</v>
      </c>
      <c r="BR10" s="14">
        <f>IF($I10&gt;0,ROUND((INDEX(新战舰养成!AC$6:AC$18,新怪物属性!$L10+1)+INDEX(新战舰养成!I$6:I$18,新怪物属性!$L10+1)*(新怪物属性!$I10-1))*INDEX(战舰突破!$D$6:$D$18,新怪物属性!$O10+1),0),0)</f>
        <v>0</v>
      </c>
      <c r="BS10" s="14">
        <f>IF($I10&gt;0,ROUND((INDEX(新战舰养成!AD$6:AD$18,新怪物属性!$L10+1)+INDEX(新战舰养成!J$6:J$18,新怪物属性!$L10+1)*(新怪物属性!$I10-1))*INDEX(战舰突破!$D$6:$D$18,新怪物属性!$O10+1),0),0)</f>
        <v>0</v>
      </c>
      <c r="BT10" s="14">
        <f>IF($I10&gt;0,ROUND((INDEX(新战舰养成!AE$6:AE$18,新怪物属性!$L10+1)+INDEX(新战舰养成!K$6:K$18,新怪物属性!$L10+1)*(新怪物属性!$I10-1))*INDEX(战舰突破!$D$6:$D$18,新怪物属性!$O10+1),0),0)</f>
        <v>0</v>
      </c>
      <c r="BU10" s="14">
        <f>IF($I10&gt;0,ROUND((INDEX(新战舰养成!AF$6:AF$18,新怪物属性!$L10+1)+INDEX(新战舰养成!L$6:L$18,新怪物属性!$L10+1)*(新怪物属性!$I10-1))*INDEX(战舰突破!$D$6:$D$18,新怪物属性!$O10+1),0),0)</f>
        <v>0</v>
      </c>
      <c r="BV10" s="14">
        <f>IF($I10&gt;0,ROUND((INDEX(新战舰养成!AG$6:AG$18,新怪物属性!$L10+1)+INDEX(新战舰养成!M$6:M$18,新怪物属性!$L10+1)*(新怪物属性!$I10-1))*INDEX(战舰突破!$D$6:$D$18,新怪物属性!$O10+1),0),0)</f>
        <v>0</v>
      </c>
      <c r="BY10" s="14">
        <f>(INDEX(装备数值!$C$13:$G$116,新怪物属性!$P10*8+1,BY$2)+INDEX(装备数值!$C$13:$G$116,新怪物属性!$Q10*8+2,BY$2)+INDEX(装备数值!$C$13:$G$116,新怪物属性!$S10*8+3,BY$2)+INDEX(装备数值!$C$13:$G$116,新怪物属性!$R10*8+4,BY$2)+INDEX(装备数值!$C$13:$G$116,新怪物属性!$T10*8+5,BY$2)+INDEX(装备数值!$C$13:$G$116,新怪物属性!$U10*8+6,BY$2)+INDEX(装备数值!$C$13:$G$116,新怪物属性!$V10*8+7,BY$2)+INDEX(装备数值!$C$13:$G$116,新怪物属性!$W10*8+8,BY$2))</f>
        <v>0</v>
      </c>
      <c r="BZ10" s="14">
        <f>(INDEX(装备数值!$C$13:$G$116,新怪物属性!$P10*8+1,BZ$2)+INDEX(装备数值!$C$13:$G$116,新怪物属性!$Q10*8+2,BZ$2)+INDEX(装备数值!$C$13:$G$116,新怪物属性!$S10*8+3,BZ$2)+INDEX(装备数值!$C$13:$G$116,新怪物属性!$R10*8+4,BZ$2)+INDEX(装备数值!$C$13:$G$116,新怪物属性!$T10*8+5,BZ$2)+INDEX(装备数值!$C$13:$G$116,新怪物属性!$U10*8+6,BZ$2)+INDEX(装备数值!$C$13:$G$116,新怪物属性!$V10*8+7,BZ$2)+INDEX(装备数值!$C$13:$G$116,新怪物属性!$W10*8+8,BZ$2))</f>
        <v>0</v>
      </c>
      <c r="CA10" s="14">
        <f>(INDEX(装备数值!$C$13:$G$116,新怪物属性!$P10*8+1,CA$2)+INDEX(装备数值!$C$13:$G$116,新怪物属性!$Q10*8+2,CA$2)+INDEX(装备数值!$C$13:$G$116,新怪物属性!$S10*8+3,CA$2)+INDEX(装备数值!$C$13:$G$116,新怪物属性!$R10*8+4,CA$2)+INDEX(装备数值!$C$13:$G$116,新怪物属性!$T10*8+5,CA$2)+INDEX(装备数值!$C$13:$G$116,新怪物属性!$U10*8+6,CA$2)+INDEX(装备数值!$C$13:$G$116,新怪物属性!$V10*8+7,CA$2)+INDEX(装备数值!$C$13:$G$116,新怪物属性!$W10*8+8,CA$2))</f>
        <v>0</v>
      </c>
      <c r="CB10" s="14">
        <f>(INDEX(装备数值!$C$13:$G$116,新怪物属性!$P10*8+1,CB$2)+INDEX(装备数值!$C$13:$G$116,新怪物属性!$Q10*8+2,CB$2)+INDEX(装备数值!$C$13:$G$116,新怪物属性!$S10*8+3,CB$2)+INDEX(装备数值!$C$13:$G$116,新怪物属性!$R10*8+4,CB$2)+INDEX(装备数值!$C$13:$G$116,新怪物属性!$T10*8+5,CB$2)+INDEX(装备数值!$C$13:$G$116,新怪物属性!$U10*8+6,CB$2)+INDEX(装备数值!$C$13:$G$116,新怪物属性!$V10*8+7,CB$2)+INDEX(装备数值!$C$13:$G$116,新怪物属性!$W10*8+8,CB$2))</f>
        <v>0</v>
      </c>
      <c r="CC10" s="14">
        <f>(INDEX(装备数值!$C$13:$G$116,新怪物属性!$P10*8+1,CC$2)+INDEX(装备数值!$C$13:$G$116,新怪物属性!$Q10*8+2,CC$2)+INDEX(装备数值!$C$13:$G$116,新怪物属性!$S10*8+3,CC$2)+INDEX(装备数值!$C$13:$G$116,新怪物属性!$R10*8+4,CC$2)+INDEX(装备数值!$C$13:$G$116,新怪物属性!$T10*8+5,CC$2)+INDEX(装备数值!$C$13:$G$116,新怪物属性!$U10*8+6,CC$2)+INDEX(装备数值!$C$13:$G$116,新怪物属性!$V10*8+7,CC$2)+INDEX(装备数值!$C$13:$G$116,新怪物属性!$W10*8+8,CC$2))</f>
        <v>0</v>
      </c>
      <c r="CF10" s="14">
        <f t="shared" si="50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>SUMIFS(装备数值!BL$50:BL$101,装备数值!$BG$50:$BG$101,"="&amp;新怪物属性!$CF$2,装备数值!$BH$50:$BH$101,"&lt;="&amp;新怪物属性!$CF10)+SUMIFS(装备数值!BL$50:BL$101,装备数值!$BG$50:$BG$101,"="&amp;新怪物属性!$CG$2,装备数值!$BH$50:$BH$101,"&lt;="&amp;新怪物属性!$CG10)+SUMIFS(装备数值!BL$50:BL$101,装备数值!$BG$50:$BG$101,"="&amp;新怪物属性!$CH$2,装备数值!$BH$50:$BH$101,"&lt;="&amp;新怪物属性!$CH10)+SUMIFS(装备数值!BL$50:BL$101,装备数值!$BG$50:$BG$101,"="&amp;新怪物属性!$CI$2,装备数值!$BH$50:$BH$101,"&lt;="&amp;新怪物属性!$CI10)+SUMIFS(装备数值!BL$50:BL$101,装备数值!$BG$50:$BG$101,"="&amp;新怪物属性!$CJ$2,装备数值!$BH$50:$BH$101,"&lt;="&amp;新怪物属性!$CJ10)+SUMIFS(装备数值!BL$50:BL$101,装备数值!$BG$50:$BG$101,"="&amp;新怪物属性!$CK$2,装备数值!$BH$50:$BH$101,"&lt;="&amp;新怪物属性!$CK10)+SUMIFS(装备数值!BL$50:BL$101,装备数值!$BG$50:$BG$101,"="&amp;新怪物属性!$CL$2,装备数值!$BH$50:$BH$101,"&lt;="&amp;新怪物属性!$CL10)+SUMIFS(装备数值!BL$50:BL$101,装备数值!$BG$50:$BG$101,"="&amp;新怪物属性!$CM$2,装备数值!$BH$50:$BH$101,"&lt;="&amp;新怪物属性!$CM10)+SUMIFS(装备数值!BL$50:BL$101,装备数值!$BG$50:$BG$101,"="&amp;新怪物属性!$CN$2,装备数值!$BH$50:$BH$101,"&lt;="&amp;新怪物属性!$CN10)+SUMIFS(装备数值!BL$50:BL$101,装备数值!$BG$50:$BG$101,"="&amp;新怪物属性!$CO$2,装备数值!$BH$50:$BH$101,"&lt;="&amp;新怪物属性!$CO10)+SUMIFS(装备数值!BL$50:BL$101,装备数值!$BG$50:$BG$101,"="&amp;新怪物属性!$CP$2,装备数值!$BH$50:$BH$101,"&lt;="&amp;新怪物属性!$CP10)+SUMIFS(装备数值!BL$50:BL$101,装备数值!$BG$50:$BG$101,"="&amp;新怪物属性!$CQ$2,装备数值!$BH$50:$BH$101,"&lt;="&amp;新怪物属性!$CQ10)+SUMIFS(装备数值!BL$50:BL$101,装备数值!$BG$50:$BG$101,"="&amp;新怪物属性!$CR$2,装备数值!$BH$50:$BH$101,"&lt;="&amp;新怪物属性!$CR10)</f>
        <v>0</v>
      </c>
      <c r="CT10" s="14">
        <f>SUMIFS(装备数值!BM$50:BM$101,装备数值!$BG$50:$BG$101,"="&amp;新怪物属性!$CF$2,装备数值!$BH$50:$BH$101,"&lt;="&amp;新怪物属性!$CF10)+SUMIFS(装备数值!BM$50:BM$101,装备数值!$BG$50:$BG$101,"="&amp;新怪物属性!$CG$2,装备数值!$BH$50:$BH$101,"&lt;="&amp;新怪物属性!$CG10)+SUMIFS(装备数值!BM$50:BM$101,装备数值!$BG$50:$BG$101,"="&amp;新怪物属性!$CH$2,装备数值!$BH$50:$BH$101,"&lt;="&amp;新怪物属性!$CH10)+SUMIFS(装备数值!BM$50:BM$101,装备数值!$BG$50:$BG$101,"="&amp;新怪物属性!$CI$2,装备数值!$BH$50:$BH$101,"&lt;="&amp;新怪物属性!$CI10)+SUMIFS(装备数值!BM$50:BM$101,装备数值!$BG$50:$BG$101,"="&amp;新怪物属性!$CJ$2,装备数值!$BH$50:$BH$101,"&lt;="&amp;新怪物属性!$CJ10)+SUMIFS(装备数值!BM$50:BM$101,装备数值!$BG$50:$BG$101,"="&amp;新怪物属性!$CK$2,装备数值!$BH$50:$BH$101,"&lt;="&amp;新怪物属性!$CK10)+SUMIFS(装备数值!BM$50:BM$101,装备数值!$BG$50:$BG$101,"="&amp;新怪物属性!$CL$2,装备数值!$BH$50:$BH$101,"&lt;="&amp;新怪物属性!$CL10)+SUMIFS(装备数值!BM$50:BM$101,装备数值!$BG$50:$BG$101,"="&amp;新怪物属性!$CM$2,装备数值!$BH$50:$BH$101,"&lt;="&amp;新怪物属性!$CM10)+SUMIFS(装备数值!BM$50:BM$101,装备数值!$BG$50:$BG$101,"="&amp;新怪物属性!$CN$2,装备数值!$BH$50:$BH$101,"&lt;="&amp;新怪物属性!$CN10)+SUMIFS(装备数值!BM$50:BM$101,装备数值!$BG$50:$BG$101,"="&amp;新怪物属性!$CO$2,装备数值!$BH$50:$BH$101,"&lt;="&amp;新怪物属性!$CO10)+SUMIFS(装备数值!BM$50:BM$101,装备数值!$BG$50:$BG$101,"="&amp;新怪物属性!$CP$2,装备数值!$BH$50:$BH$101,"&lt;="&amp;新怪物属性!$CP10)+SUMIFS(装备数值!BM$50:BM$101,装备数值!$BG$50:$BG$101,"="&amp;新怪物属性!$CQ$2,装备数值!$BH$50:$BH$101,"&lt;="&amp;新怪物属性!$CQ10)+SUMIFS(装备数值!BM$50:BM$101,装备数值!$BG$50:$BG$101,"="&amp;新怪物属性!$CR$2,装备数值!$BH$50:$BH$101,"&lt;="&amp;新怪物属性!$CR10)</f>
        <v>0</v>
      </c>
      <c r="CU10" s="14">
        <f>SUMIFS(装备数值!BN$50:BN$101,装备数值!$BG$50:$BG$101,"="&amp;新怪物属性!$CF$2,装备数值!$BH$50:$BH$101,"&lt;="&amp;新怪物属性!$CF10)+SUMIFS(装备数值!BN$50:BN$101,装备数值!$BG$50:$BG$101,"="&amp;新怪物属性!$CG$2,装备数值!$BH$50:$BH$101,"&lt;="&amp;新怪物属性!$CG10)+SUMIFS(装备数值!BN$50:BN$101,装备数值!$BG$50:$BG$101,"="&amp;新怪物属性!$CH$2,装备数值!$BH$50:$BH$101,"&lt;="&amp;新怪物属性!$CH10)+SUMIFS(装备数值!BN$50:BN$101,装备数值!$BG$50:$BG$101,"="&amp;新怪物属性!$CI$2,装备数值!$BH$50:$BH$101,"&lt;="&amp;新怪物属性!$CI10)+SUMIFS(装备数值!BN$50:BN$101,装备数值!$BG$50:$BG$101,"="&amp;新怪物属性!$CJ$2,装备数值!$BH$50:$BH$101,"&lt;="&amp;新怪物属性!$CJ10)+SUMIFS(装备数值!BN$50:BN$101,装备数值!$BG$50:$BG$101,"="&amp;新怪物属性!$CK$2,装备数值!$BH$50:$BH$101,"&lt;="&amp;新怪物属性!$CK10)+SUMIFS(装备数值!BN$50:BN$101,装备数值!$BG$50:$BG$101,"="&amp;新怪物属性!$CL$2,装备数值!$BH$50:$BH$101,"&lt;="&amp;新怪物属性!$CL10)+SUMIFS(装备数值!BN$50:BN$101,装备数值!$BG$50:$BG$101,"="&amp;新怪物属性!$CM$2,装备数值!$BH$50:$BH$101,"&lt;="&amp;新怪物属性!$CM10)+SUMIFS(装备数值!BN$50:BN$101,装备数值!$BG$50:$BG$101,"="&amp;新怪物属性!$CN$2,装备数值!$BH$50:$BH$101,"&lt;="&amp;新怪物属性!$CN10)+SUMIFS(装备数值!BN$50:BN$101,装备数值!$BG$50:$BG$101,"="&amp;新怪物属性!$CO$2,装备数值!$BH$50:$BH$101,"&lt;="&amp;新怪物属性!$CO10)+SUMIFS(装备数值!BN$50:BN$101,装备数值!$BG$50:$BG$101,"="&amp;新怪物属性!$CP$2,装备数值!$BH$50:$BH$101,"&lt;="&amp;新怪物属性!$CP10)+SUMIFS(装备数值!BN$50:BN$101,装备数值!$BG$50:$BG$101,"="&amp;新怪物属性!$CQ$2,装备数值!$BH$50:$BH$101,"&lt;="&amp;新怪物属性!$CQ10)+SUMIFS(装备数值!BN$50:BN$101,装备数值!$BG$50:$BG$101,"="&amp;新怪物属性!$CR$2,装备数值!$BH$50:$BH$101,"&lt;="&amp;新怪物属性!$CR10)</f>
        <v>0</v>
      </c>
      <c r="CV10" s="14">
        <f>SUMIFS(装备数值!BO$50:BO$101,装备数值!$BG$50:$BG$101,"="&amp;新怪物属性!$CF$2,装备数值!$BH$50:$BH$101,"&lt;="&amp;新怪物属性!$CF10)+SUMIFS(装备数值!BO$50:BO$101,装备数值!$BG$50:$BG$101,"="&amp;新怪物属性!$CG$2,装备数值!$BH$50:$BH$101,"&lt;="&amp;新怪物属性!$CG10)+SUMIFS(装备数值!BO$50:BO$101,装备数值!$BG$50:$BG$101,"="&amp;新怪物属性!$CH$2,装备数值!$BH$50:$BH$101,"&lt;="&amp;新怪物属性!$CH10)+SUMIFS(装备数值!BO$50:BO$101,装备数值!$BG$50:$BG$101,"="&amp;新怪物属性!$CI$2,装备数值!$BH$50:$BH$101,"&lt;="&amp;新怪物属性!$CI10)+SUMIFS(装备数值!BO$50:BO$101,装备数值!$BG$50:$BG$101,"="&amp;新怪物属性!$CJ$2,装备数值!$BH$50:$BH$101,"&lt;="&amp;新怪物属性!$CJ10)+SUMIFS(装备数值!BO$50:BO$101,装备数值!$BG$50:$BG$101,"="&amp;新怪物属性!$CK$2,装备数值!$BH$50:$BH$101,"&lt;="&amp;新怪物属性!$CK10)+SUMIFS(装备数值!BO$50:BO$101,装备数值!$BG$50:$BG$101,"="&amp;新怪物属性!$CL$2,装备数值!$BH$50:$BH$101,"&lt;="&amp;新怪物属性!$CL10)+SUMIFS(装备数值!BO$50:BO$101,装备数值!$BG$50:$BG$101,"="&amp;新怪物属性!$CM$2,装备数值!$BH$50:$BH$101,"&lt;="&amp;新怪物属性!$CM10)+SUMIFS(装备数值!BO$50:BO$101,装备数值!$BG$50:$BG$101,"="&amp;新怪物属性!$CN$2,装备数值!$BH$50:$BH$101,"&lt;="&amp;新怪物属性!$CN10)+SUMIFS(装备数值!BO$50:BO$101,装备数值!$BG$50:$BG$101,"="&amp;新怪物属性!$CO$2,装备数值!$BH$50:$BH$101,"&lt;="&amp;新怪物属性!$CO10)+SUMIFS(装备数值!BO$50:BO$101,装备数值!$BG$50:$BG$101,"="&amp;新怪物属性!$CP$2,装备数值!$BH$50:$BH$101,"&lt;="&amp;新怪物属性!$CP10)+SUMIFS(装备数值!BO$50:BO$101,装备数值!$BG$50:$BG$101,"="&amp;新怪物属性!$CQ$2,装备数值!$BH$50:$BH$101,"&lt;="&amp;新怪物属性!$CQ10)+SUMIFS(装备数值!BO$50:BO$101,装备数值!$BG$50:$BG$101,"="&amp;新怪物属性!$CR$2,装备数值!$BH$50:$BH$101,"&lt;="&amp;新怪物属性!$CR10)</f>
        <v>0</v>
      </c>
      <c r="CW10" s="14">
        <f>SUMIFS(装备数值!BP$50:BP$101,装备数值!$BG$50:$BG$101,"="&amp;新怪物属性!$CF$2,装备数值!$BH$50:$BH$101,"&lt;="&amp;新怪物属性!$CF10)+SUMIFS(装备数值!BP$50:BP$101,装备数值!$BG$50:$BG$101,"="&amp;新怪物属性!$CG$2,装备数值!$BH$50:$BH$101,"&lt;="&amp;新怪物属性!$CG10)+SUMIFS(装备数值!BP$50:BP$101,装备数值!$BG$50:$BG$101,"="&amp;新怪物属性!$CH$2,装备数值!$BH$50:$BH$101,"&lt;="&amp;新怪物属性!$CH10)+SUMIFS(装备数值!BP$50:BP$101,装备数值!$BG$50:$BG$101,"="&amp;新怪物属性!$CI$2,装备数值!$BH$50:$BH$101,"&lt;="&amp;新怪物属性!$CI10)+SUMIFS(装备数值!BP$50:BP$101,装备数值!$BG$50:$BG$101,"="&amp;新怪物属性!$CJ$2,装备数值!$BH$50:$BH$101,"&lt;="&amp;新怪物属性!$CJ10)+SUMIFS(装备数值!BP$50:BP$101,装备数值!$BG$50:$BG$101,"="&amp;新怪物属性!$CK$2,装备数值!$BH$50:$BH$101,"&lt;="&amp;新怪物属性!$CK10)+SUMIFS(装备数值!BP$50:BP$101,装备数值!$BG$50:$BG$101,"="&amp;新怪物属性!$CL$2,装备数值!$BH$50:$BH$101,"&lt;="&amp;新怪物属性!$CL10)+SUMIFS(装备数值!BP$50:BP$101,装备数值!$BG$50:$BG$101,"="&amp;新怪物属性!$CM$2,装备数值!$BH$50:$BH$101,"&lt;="&amp;新怪物属性!$CM10)+SUMIFS(装备数值!BP$50:BP$101,装备数值!$BG$50:$BG$101,"="&amp;新怪物属性!$CN$2,装备数值!$BH$50:$BH$101,"&lt;="&amp;新怪物属性!$CN10)+SUMIFS(装备数值!BP$50:BP$101,装备数值!$BG$50:$BG$101,"="&amp;新怪物属性!$CO$2,装备数值!$BH$50:$BH$101,"&lt;="&amp;新怪物属性!$CO10)+SUMIFS(装备数值!BP$50:BP$101,装备数值!$BG$50:$BG$101,"="&amp;新怪物属性!$CP$2,装备数值!$BH$50:$BH$101,"&lt;="&amp;新怪物属性!$CP10)+SUMIFS(装备数值!BP$50:BP$101,装备数值!$BG$50:$BG$101,"="&amp;新怪物属性!$CQ$2,装备数值!$BH$50:$BH$101,"&lt;="&amp;新怪物属性!$CQ10)+SUMIFS(装备数值!BP$50:BP$101,装备数值!$BG$50:$BG$101,"="&amp;新怪物属性!$CR$2,装备数值!$BH$50:$BH$101,"&lt;="&amp;新怪物属性!$CR10)</f>
        <v>0</v>
      </c>
      <c r="CX10" s="14">
        <f>SUMIFS(装备数值!BQ$50:BQ$101,装备数值!$BG$50:$BG$101,"="&amp;新怪物属性!$CF$2,装备数值!$BH$50:$BH$101,"&lt;="&amp;新怪物属性!$CF10)+SUMIFS(装备数值!BQ$50:BQ$101,装备数值!$BG$50:$BG$101,"="&amp;新怪物属性!$CG$2,装备数值!$BH$50:$BH$101,"&lt;="&amp;新怪物属性!$CG10)+SUMIFS(装备数值!BQ$50:BQ$101,装备数值!$BG$50:$BG$101,"="&amp;新怪物属性!$CH$2,装备数值!$BH$50:$BH$101,"&lt;="&amp;新怪物属性!$CH10)+SUMIFS(装备数值!BQ$50:BQ$101,装备数值!$BG$50:$BG$101,"="&amp;新怪物属性!$CI$2,装备数值!$BH$50:$BH$101,"&lt;="&amp;新怪物属性!$CI10)+SUMIFS(装备数值!BQ$50:BQ$101,装备数值!$BG$50:$BG$101,"="&amp;新怪物属性!$CJ$2,装备数值!$BH$50:$BH$101,"&lt;="&amp;新怪物属性!$CJ10)+SUMIFS(装备数值!BQ$50:BQ$101,装备数值!$BG$50:$BG$101,"="&amp;新怪物属性!$CK$2,装备数值!$BH$50:$BH$101,"&lt;="&amp;新怪物属性!$CK10)+SUMIFS(装备数值!BQ$50:BQ$101,装备数值!$BG$50:$BG$101,"="&amp;新怪物属性!$CL$2,装备数值!$BH$50:$BH$101,"&lt;="&amp;新怪物属性!$CL10)+SUMIFS(装备数值!BQ$50:BQ$101,装备数值!$BG$50:$BG$101,"="&amp;新怪物属性!$CM$2,装备数值!$BH$50:$BH$101,"&lt;="&amp;新怪物属性!$CM10)+SUMIFS(装备数值!BQ$50:BQ$101,装备数值!$BG$50:$BG$101,"="&amp;新怪物属性!$CN$2,装备数值!$BH$50:$BH$101,"&lt;="&amp;新怪物属性!$CN10)+SUMIFS(装备数值!BQ$50:BQ$101,装备数值!$BG$50:$BG$101,"="&amp;新怪物属性!$CO$2,装备数值!$BH$50:$BH$101,"&lt;="&amp;新怪物属性!$CO10)+SUMIFS(装备数值!BQ$50:BQ$101,装备数值!$BG$50:$BG$101,"="&amp;新怪物属性!$CP$2,装备数值!$BH$50:$BH$101,"&lt;="&amp;新怪物属性!$CP10)+SUMIFS(装备数值!BQ$50:BQ$101,装备数值!$BG$50:$BG$101,"="&amp;新怪物属性!$CQ$2,装备数值!$BH$50:$BH$101,"&lt;="&amp;新怪物属性!$CQ10)+SUMIFS(装备数值!BQ$50:BQ$101,装备数值!$BG$50:$BG$101,"="&amp;新怪物属性!$CR$2,装备数值!$BH$50:$BH$101,"&lt;="&amp;新怪物属性!$CR10)</f>
        <v>0</v>
      </c>
      <c r="CY10" s="14">
        <f>SUMIFS(装备数值!BR$50:BR$101,装备数值!$BG$50:$BG$101,"="&amp;新怪物属性!$CF$2,装备数值!$BH$50:$BH$101,"&lt;="&amp;新怪物属性!$CF10)+SUMIFS(装备数值!BR$50:BR$101,装备数值!$BG$50:$BG$101,"="&amp;新怪物属性!$CG$2,装备数值!$BH$50:$BH$101,"&lt;="&amp;新怪物属性!$CG10)+SUMIFS(装备数值!BR$50:BR$101,装备数值!$BG$50:$BG$101,"="&amp;新怪物属性!$CH$2,装备数值!$BH$50:$BH$101,"&lt;="&amp;新怪物属性!$CH10)+SUMIFS(装备数值!BR$50:BR$101,装备数值!$BG$50:$BG$101,"="&amp;新怪物属性!$CI$2,装备数值!$BH$50:$BH$101,"&lt;="&amp;新怪物属性!$CI10)+SUMIFS(装备数值!BR$50:BR$101,装备数值!$BG$50:$BG$101,"="&amp;新怪物属性!$CJ$2,装备数值!$BH$50:$BH$101,"&lt;="&amp;新怪物属性!$CJ10)+SUMIFS(装备数值!BR$50:BR$101,装备数值!$BG$50:$BG$101,"="&amp;新怪物属性!$CK$2,装备数值!$BH$50:$BH$101,"&lt;="&amp;新怪物属性!$CK10)+SUMIFS(装备数值!BR$50:BR$101,装备数值!$BG$50:$BG$101,"="&amp;新怪物属性!$CL$2,装备数值!$BH$50:$BH$101,"&lt;="&amp;新怪物属性!$CL10)+SUMIFS(装备数值!BR$50:BR$101,装备数值!$BG$50:$BG$101,"="&amp;新怪物属性!$CM$2,装备数值!$BH$50:$BH$101,"&lt;="&amp;新怪物属性!$CM10)+SUMIFS(装备数值!BR$50:BR$101,装备数值!$BG$50:$BG$101,"="&amp;新怪物属性!$CN$2,装备数值!$BH$50:$BH$101,"&lt;="&amp;新怪物属性!$CN10)+SUMIFS(装备数值!BR$50:BR$101,装备数值!$BG$50:$BG$101,"="&amp;新怪物属性!$CO$2,装备数值!$BH$50:$BH$101,"&lt;="&amp;新怪物属性!$CO10)+SUMIFS(装备数值!BR$50:BR$101,装备数值!$BG$50:$BG$101,"="&amp;新怪物属性!$CP$2,装备数值!$BH$50:$BH$101,"&lt;="&amp;新怪物属性!$CP10)+SUMIFS(装备数值!BR$50:BR$101,装备数值!$BG$50:$BG$101,"="&amp;新怪物属性!$CQ$2,装备数值!$BH$50:$BH$101,"&lt;="&amp;新怪物属性!$CQ10)+SUMIFS(装备数值!BR$50:BR$101,装备数值!$BG$50:$BG$101,"="&amp;新怪物属性!$CR$2,装备数值!$BH$50:$BH$101,"&lt;="&amp;新怪物属性!$CR10)</f>
        <v>0</v>
      </c>
      <c r="CZ10" s="14">
        <f>SUMIFS(装备数值!BS$50:BS$101,装备数值!$BG$50:$BG$101,"="&amp;新怪物属性!$CF$2,装备数值!$BH$50:$BH$101,"&lt;="&amp;新怪物属性!$CF10)+SUMIFS(装备数值!BS$50:BS$101,装备数值!$BG$50:$BG$101,"="&amp;新怪物属性!$CG$2,装备数值!$BH$50:$BH$101,"&lt;="&amp;新怪物属性!$CG10)+SUMIFS(装备数值!BS$50:BS$101,装备数值!$BG$50:$BG$101,"="&amp;新怪物属性!$CH$2,装备数值!$BH$50:$BH$101,"&lt;="&amp;新怪物属性!$CH10)+SUMIFS(装备数值!BS$50:BS$101,装备数值!$BG$50:$BG$101,"="&amp;新怪物属性!$CI$2,装备数值!$BH$50:$BH$101,"&lt;="&amp;新怪物属性!$CI10)+SUMIFS(装备数值!BS$50:BS$101,装备数值!$BG$50:$BG$101,"="&amp;新怪物属性!$CJ$2,装备数值!$BH$50:$BH$101,"&lt;="&amp;新怪物属性!$CJ10)+SUMIFS(装备数值!BS$50:BS$101,装备数值!$BG$50:$BG$101,"="&amp;新怪物属性!$CK$2,装备数值!$BH$50:$BH$101,"&lt;="&amp;新怪物属性!$CK10)+SUMIFS(装备数值!BS$50:BS$101,装备数值!$BG$50:$BG$101,"="&amp;新怪物属性!$CL$2,装备数值!$BH$50:$BH$101,"&lt;="&amp;新怪物属性!$CL10)+SUMIFS(装备数值!BS$50:BS$101,装备数值!$BG$50:$BG$101,"="&amp;新怪物属性!$CM$2,装备数值!$BH$50:$BH$101,"&lt;="&amp;新怪物属性!$CM10)+SUMIFS(装备数值!BS$50:BS$101,装备数值!$BG$50:$BG$101,"="&amp;新怪物属性!$CN$2,装备数值!$BH$50:$BH$101,"&lt;="&amp;新怪物属性!$CN10)+SUMIFS(装备数值!BS$50:BS$101,装备数值!$BG$50:$BG$101,"="&amp;新怪物属性!$CO$2,装备数值!$BH$50:$BH$101,"&lt;="&amp;新怪物属性!$CO10)+SUMIFS(装备数值!BS$50:BS$101,装备数值!$BG$50:$BG$101,"="&amp;新怪物属性!$CP$2,装备数值!$BH$50:$BH$101,"&lt;="&amp;新怪物属性!$CP10)+SUMIFS(装备数值!BS$50:BS$101,装备数值!$BG$50:$BG$101,"="&amp;新怪物属性!$CQ$2,装备数值!$BH$50:$BH$101,"&lt;="&amp;新怪物属性!$CQ10)+SUMIFS(装备数值!BS$50:BS$101,装备数值!$BG$50:$BG$101,"="&amp;新怪物属性!$CR$2,装备数值!$BH$50:$BH$101,"&lt;="&amp;新怪物属性!$CR10)</f>
        <v>0</v>
      </c>
      <c r="DA10" s="14">
        <f>SUMIFS(装备数值!BT$50:BT$101,装备数值!$BG$50:$BG$101,"="&amp;新怪物属性!$CF$2,装备数值!$BH$50:$BH$101,"&lt;="&amp;新怪物属性!$CF10)+SUMIFS(装备数值!BT$50:BT$101,装备数值!$BG$50:$BG$101,"="&amp;新怪物属性!$CG$2,装备数值!$BH$50:$BH$101,"&lt;="&amp;新怪物属性!$CG10)+SUMIFS(装备数值!BT$50:BT$101,装备数值!$BG$50:$BG$101,"="&amp;新怪物属性!$CH$2,装备数值!$BH$50:$BH$101,"&lt;="&amp;新怪物属性!$CH10)+SUMIFS(装备数值!BT$50:BT$101,装备数值!$BG$50:$BG$101,"="&amp;新怪物属性!$CI$2,装备数值!$BH$50:$BH$101,"&lt;="&amp;新怪物属性!$CI10)+SUMIFS(装备数值!BT$50:BT$101,装备数值!$BG$50:$BG$101,"="&amp;新怪物属性!$CJ$2,装备数值!$BH$50:$BH$101,"&lt;="&amp;新怪物属性!$CJ10)+SUMIFS(装备数值!BT$50:BT$101,装备数值!$BG$50:$BG$101,"="&amp;新怪物属性!$CK$2,装备数值!$BH$50:$BH$101,"&lt;="&amp;新怪物属性!$CK10)+SUMIFS(装备数值!BT$50:BT$101,装备数值!$BG$50:$BG$101,"="&amp;新怪物属性!$CL$2,装备数值!$BH$50:$BH$101,"&lt;="&amp;新怪物属性!$CL10)+SUMIFS(装备数值!BT$50:BT$101,装备数值!$BG$50:$BG$101,"="&amp;新怪物属性!$CM$2,装备数值!$BH$50:$BH$101,"&lt;="&amp;新怪物属性!$CM10)+SUMIFS(装备数值!BT$50:BT$101,装备数值!$BG$50:$BG$101,"="&amp;新怪物属性!$CN$2,装备数值!$BH$50:$BH$101,"&lt;="&amp;新怪物属性!$CN10)+SUMIFS(装备数值!BT$50:BT$101,装备数值!$BG$50:$BG$101,"="&amp;新怪物属性!$CO$2,装备数值!$BH$50:$BH$101,"&lt;="&amp;新怪物属性!$CO10)+SUMIFS(装备数值!BT$50:BT$101,装备数值!$BG$50:$BG$101,"="&amp;新怪物属性!$CP$2,装备数值!$BH$50:$BH$101,"&lt;="&amp;新怪物属性!$CP10)+SUMIFS(装备数值!BT$50:BT$101,装备数值!$BG$50:$BG$101,"="&amp;新怪物属性!$CQ$2,装备数值!$BH$50:$BH$101,"&lt;="&amp;新怪物属性!$CQ10)+SUMIFS(装备数值!BT$50:BT$101,装备数值!$BG$50:$BG$101,"="&amp;新怪物属性!$CR$2,装备数值!$BH$50:$BH$101,"&lt;="&amp;新怪物属性!$CR10)</f>
        <v>0</v>
      </c>
      <c r="DB10" s="14">
        <f>SUMIFS(装备数值!BU$50:BU$101,装备数值!$BG$50:$BG$101,"="&amp;新怪物属性!$CF$2,装备数值!$BH$50:$BH$101,"&lt;="&amp;新怪物属性!$CF10)+SUMIFS(装备数值!BU$50:BU$101,装备数值!$BG$50:$BG$101,"="&amp;新怪物属性!$CG$2,装备数值!$BH$50:$BH$101,"&lt;="&amp;新怪物属性!$CG10)+SUMIFS(装备数值!BU$50:BU$101,装备数值!$BG$50:$BG$101,"="&amp;新怪物属性!$CH$2,装备数值!$BH$50:$BH$101,"&lt;="&amp;新怪物属性!$CH10)+SUMIFS(装备数值!BU$50:BU$101,装备数值!$BG$50:$BG$101,"="&amp;新怪物属性!$CI$2,装备数值!$BH$50:$BH$101,"&lt;="&amp;新怪物属性!$CI10)+SUMIFS(装备数值!BU$50:BU$101,装备数值!$BG$50:$BG$101,"="&amp;新怪物属性!$CJ$2,装备数值!$BH$50:$BH$101,"&lt;="&amp;新怪物属性!$CJ10)+SUMIFS(装备数值!BU$50:BU$101,装备数值!$BG$50:$BG$101,"="&amp;新怪物属性!$CK$2,装备数值!$BH$50:$BH$101,"&lt;="&amp;新怪物属性!$CK10)+SUMIFS(装备数值!BU$50:BU$101,装备数值!$BG$50:$BG$101,"="&amp;新怪物属性!$CL$2,装备数值!$BH$50:$BH$101,"&lt;="&amp;新怪物属性!$CL10)+SUMIFS(装备数值!BU$50:BU$101,装备数值!$BG$50:$BG$101,"="&amp;新怪物属性!$CM$2,装备数值!$BH$50:$BH$101,"&lt;="&amp;新怪物属性!$CM10)+SUMIFS(装备数值!BU$50:BU$101,装备数值!$BG$50:$BG$101,"="&amp;新怪物属性!$CN$2,装备数值!$BH$50:$BH$101,"&lt;="&amp;新怪物属性!$CN10)+SUMIFS(装备数值!BU$50:BU$101,装备数值!$BG$50:$BG$101,"="&amp;新怪物属性!$CO$2,装备数值!$BH$50:$BH$101,"&lt;="&amp;新怪物属性!$CO10)+SUMIFS(装备数值!BU$50:BU$101,装备数值!$BG$50:$BG$101,"="&amp;新怪物属性!$CP$2,装备数值!$BH$50:$BH$101,"&lt;="&amp;新怪物属性!$CP10)+SUMIFS(装备数值!BU$50:BU$101,装备数值!$BG$50:$BG$101,"="&amp;新怪物属性!$CQ$2,装备数值!$BH$50:$BH$101,"&lt;="&amp;新怪物属性!$CQ10)+SUMIFS(装备数值!BU$50:BU$101,装备数值!$BG$50:$BG$101,"="&amp;新怪物属性!$CR$2,装备数值!$BH$50:$BH$101,"&lt;="&amp;新怪物属性!$CR10)</f>
        <v>0</v>
      </c>
      <c r="DC10" s="14">
        <f>SUMIFS(装备数值!BV$50:BV$101,装备数值!$BG$50:$BG$101,"="&amp;新怪物属性!$CF$2,装备数值!$BH$50:$BH$101,"&lt;="&amp;新怪物属性!$CF10)+SUMIFS(装备数值!BV$50:BV$101,装备数值!$BG$50:$BG$101,"="&amp;新怪物属性!$CG$2,装备数值!$BH$50:$BH$101,"&lt;="&amp;新怪物属性!$CG10)+SUMIFS(装备数值!BV$50:BV$101,装备数值!$BG$50:$BG$101,"="&amp;新怪物属性!$CH$2,装备数值!$BH$50:$BH$101,"&lt;="&amp;新怪物属性!$CH10)+SUMIFS(装备数值!BV$50:BV$101,装备数值!$BG$50:$BG$101,"="&amp;新怪物属性!$CI$2,装备数值!$BH$50:$BH$101,"&lt;="&amp;新怪物属性!$CI10)+SUMIFS(装备数值!BV$50:BV$101,装备数值!$BG$50:$BG$101,"="&amp;新怪物属性!$CJ$2,装备数值!$BH$50:$BH$101,"&lt;="&amp;新怪物属性!$CJ10)+SUMIFS(装备数值!BV$50:BV$101,装备数值!$BG$50:$BG$101,"="&amp;新怪物属性!$CK$2,装备数值!$BH$50:$BH$101,"&lt;="&amp;新怪物属性!$CK10)+SUMIFS(装备数值!BV$50:BV$101,装备数值!$BG$50:$BG$101,"="&amp;新怪物属性!$CL$2,装备数值!$BH$50:$BH$101,"&lt;="&amp;新怪物属性!$CL10)+SUMIFS(装备数值!BV$50:BV$101,装备数值!$BG$50:$BG$101,"="&amp;新怪物属性!$CM$2,装备数值!$BH$50:$BH$101,"&lt;="&amp;新怪物属性!$CM10)+SUMIFS(装备数值!BV$50:BV$101,装备数值!$BG$50:$BG$101,"="&amp;新怪物属性!$CN$2,装备数值!$BH$50:$BH$101,"&lt;="&amp;新怪物属性!$CN10)+SUMIFS(装备数值!BV$50:BV$101,装备数值!$BG$50:$BG$101,"="&amp;新怪物属性!$CO$2,装备数值!$BH$50:$BH$101,"&lt;="&amp;新怪物属性!$CO10)+SUMIFS(装备数值!BV$50:BV$101,装备数值!$BG$50:$BG$101,"="&amp;新怪物属性!$CP$2,装备数值!$BH$50:$BH$101,"&lt;="&amp;新怪物属性!$CP10)+SUMIFS(装备数值!BV$50:BV$101,装备数值!$BG$50:$BG$101,"="&amp;新怪物属性!$CQ$2,装备数值!$BH$50:$BH$101,"&lt;="&amp;新怪物属性!$CQ10)+SUMIFS(装备数值!BV$50:BV$101,装备数值!$BG$50:$BG$101,"="&amp;新怪物属性!$CR$2,装备数值!$BH$50:$BH$101,"&lt;="&amp;新怪物属性!$CR10)</f>
        <v>0</v>
      </c>
      <c r="DD10" s="14">
        <f>SUMIFS(装备数值!BW$50:BW$101,装备数值!$BG$50:$BG$101,"="&amp;新怪物属性!$CF$2,装备数值!$BH$50:$BH$101,"&lt;="&amp;新怪物属性!$CF10)+SUMIFS(装备数值!BW$50:BW$101,装备数值!$BG$50:$BG$101,"="&amp;新怪物属性!$CG$2,装备数值!$BH$50:$BH$101,"&lt;="&amp;新怪物属性!$CG10)+SUMIFS(装备数值!BW$50:BW$101,装备数值!$BG$50:$BG$101,"="&amp;新怪物属性!$CH$2,装备数值!$BH$50:$BH$101,"&lt;="&amp;新怪物属性!$CH10)+SUMIFS(装备数值!BW$50:BW$101,装备数值!$BG$50:$BG$101,"="&amp;新怪物属性!$CI$2,装备数值!$BH$50:$BH$101,"&lt;="&amp;新怪物属性!$CI10)+SUMIFS(装备数值!BW$50:BW$101,装备数值!$BG$50:$BG$101,"="&amp;新怪物属性!$CJ$2,装备数值!$BH$50:$BH$101,"&lt;="&amp;新怪物属性!$CJ10)+SUMIFS(装备数值!BW$50:BW$101,装备数值!$BG$50:$BG$101,"="&amp;新怪物属性!$CK$2,装备数值!$BH$50:$BH$101,"&lt;="&amp;新怪物属性!$CK10)+SUMIFS(装备数值!BW$50:BW$101,装备数值!$BG$50:$BG$101,"="&amp;新怪物属性!$CL$2,装备数值!$BH$50:$BH$101,"&lt;="&amp;新怪物属性!$CL10)+SUMIFS(装备数值!BW$50:BW$101,装备数值!$BG$50:$BG$101,"="&amp;新怪物属性!$CM$2,装备数值!$BH$50:$BH$101,"&lt;="&amp;新怪物属性!$CM10)+SUMIFS(装备数值!BW$50:BW$101,装备数值!$BG$50:$BG$101,"="&amp;新怪物属性!$CN$2,装备数值!$BH$50:$BH$101,"&lt;="&amp;新怪物属性!$CN10)+SUMIFS(装备数值!BW$50:BW$101,装备数值!$BG$50:$BG$101,"="&amp;新怪物属性!$CO$2,装备数值!$BH$50:$BH$101,"&lt;="&amp;新怪物属性!$CO10)+SUMIFS(装备数值!BW$50:BW$101,装备数值!$BG$50:$BG$101,"="&amp;新怪物属性!$CP$2,装备数值!$BH$50:$BH$101,"&lt;="&amp;新怪物属性!$CP10)+SUMIFS(装备数值!BW$50:BW$101,装备数值!$BG$50:$BG$101,"="&amp;新怪物属性!$CQ$2,装备数值!$BH$50:$BH$101,"&lt;="&amp;新怪物属性!$CQ10)+SUMIFS(装备数值!BW$50:BW$101,装备数值!$BG$50:$BG$101,"="&amp;新怪物属性!$CR$2,装备数值!$BH$50:$BH$101,"&lt;="&amp;新怪物属性!$CR10)</f>
        <v>0</v>
      </c>
      <c r="DE10" s="14">
        <f>SUMIFS(装备数值!BX$50:BX$101,装备数值!$BG$50:$BG$101,"="&amp;新怪物属性!$CF$2,装备数值!$BH$50:$BH$101,"&lt;="&amp;新怪物属性!$CF10)+SUMIFS(装备数值!BX$50:BX$101,装备数值!$BG$50:$BG$101,"="&amp;新怪物属性!$CG$2,装备数值!$BH$50:$BH$101,"&lt;="&amp;新怪物属性!$CG10)+SUMIFS(装备数值!BX$50:BX$101,装备数值!$BG$50:$BG$101,"="&amp;新怪物属性!$CH$2,装备数值!$BH$50:$BH$101,"&lt;="&amp;新怪物属性!$CH10)+SUMIFS(装备数值!BX$50:BX$101,装备数值!$BG$50:$BG$101,"="&amp;新怪物属性!$CI$2,装备数值!$BH$50:$BH$101,"&lt;="&amp;新怪物属性!$CI10)+SUMIFS(装备数值!BX$50:BX$101,装备数值!$BG$50:$BG$101,"="&amp;新怪物属性!$CJ$2,装备数值!$BH$50:$BH$101,"&lt;="&amp;新怪物属性!$CJ10)+SUMIFS(装备数值!BX$50:BX$101,装备数值!$BG$50:$BG$101,"="&amp;新怪物属性!$CK$2,装备数值!$BH$50:$BH$101,"&lt;="&amp;新怪物属性!$CK10)+SUMIFS(装备数值!BX$50:BX$101,装备数值!$BG$50:$BG$101,"="&amp;新怪物属性!$CL$2,装备数值!$BH$50:$BH$101,"&lt;="&amp;新怪物属性!$CL10)+SUMIFS(装备数值!BX$50:BX$101,装备数值!$BG$50:$BG$101,"="&amp;新怪物属性!$CM$2,装备数值!$BH$50:$BH$101,"&lt;="&amp;新怪物属性!$CM10)+SUMIFS(装备数值!BX$50:BX$101,装备数值!$BG$50:$BG$101,"="&amp;新怪物属性!$CN$2,装备数值!$BH$50:$BH$101,"&lt;="&amp;新怪物属性!$CN10)+SUMIFS(装备数值!BX$50:BX$101,装备数值!$BG$50:$BG$101,"="&amp;新怪物属性!$CO$2,装备数值!$BH$50:$BH$101,"&lt;="&amp;新怪物属性!$CO10)+SUMIFS(装备数值!BX$50:BX$101,装备数值!$BG$50:$BG$101,"="&amp;新怪物属性!$CP$2,装备数值!$BH$50:$BH$101,"&lt;="&amp;新怪物属性!$CP10)+SUMIFS(装备数值!BX$50:BX$101,装备数值!$BG$50:$BG$101,"="&amp;新怪物属性!$CQ$2,装备数值!$BH$50:$BH$101,"&lt;="&amp;新怪物属性!$CQ10)+SUMIFS(装备数值!BX$50:BX$101,装备数值!$BG$50:$BG$101,"="&amp;新怪物属性!$CR$2,装备数值!$BH$50:$BH$101,"&lt;="&amp;新怪物属性!$CR10)</f>
        <v>0</v>
      </c>
      <c r="DH10" s="14">
        <f>INDEX(装备数值!$I$13:$M$116,新怪物属性!$P10*8+1,DH$2)*$X10+INDEX(装备数值!$I$13:$M$116,新怪物属性!$Q10*8+2,DH$2)*$Y10+INDEX(装备数值!$I$13:$M$116,新怪物属性!$S10*8+3,DH$2)*$Z10+INDEX(装备数值!$I$13:$M$116,新怪物属性!$R10*8+4,DH$2)*$AA10+INDEX(装备数值!$I$13:$M$116,新怪物属性!$T10*8+5,DH$2)*$AB10+INDEX(装备数值!$I$13:$M$116,新怪物属性!$U10*8+6,DH$2)*$AC10+INDEX(装备数值!$I$13:$M$116,新怪物属性!$V10*8+7,DH$2)*$AD10+INDEX(装备数值!$I$13:$M$116,新怪物属性!$W10*8+8,DH$2)*$AE10</f>
        <v>0</v>
      </c>
      <c r="DI10" s="14">
        <f>INDEX(装备数值!$I$13:$M$116,新怪物属性!$P10*8+1,DI$2)*$X10+INDEX(装备数值!$I$13:$M$116,新怪物属性!$Q10*8+2,DI$2)*$Y10+INDEX(装备数值!$I$13:$M$116,新怪物属性!$S10*8+3,DI$2)*$Z10+INDEX(装备数值!$I$13:$M$116,新怪物属性!$R10*8+4,DI$2)*$AA10+INDEX(装备数值!$I$13:$M$116,新怪物属性!$T10*8+5,DI$2)*$AB10+INDEX(装备数值!$I$13:$M$116,新怪物属性!$U10*8+6,DI$2)*$AC10+INDEX(装备数值!$I$13:$M$116,新怪物属性!$V10*8+7,DI$2)*$AD10+INDEX(装备数值!$I$13:$M$116,新怪物属性!$W10*8+8,DI$2)*$AE10</f>
        <v>0</v>
      </c>
      <c r="DJ10" s="14">
        <f>INDEX(装备数值!$I$13:$M$116,新怪物属性!$P10*8+1,DJ$2)*$X10+INDEX(装备数值!$I$13:$M$116,新怪物属性!$Q10*8+2,DJ$2)*$Y10+INDEX(装备数值!$I$13:$M$116,新怪物属性!$S10*8+3,DJ$2)*$Z10+INDEX(装备数值!$I$13:$M$116,新怪物属性!$R10*8+4,DJ$2)*$AA10+INDEX(装备数值!$I$13:$M$116,新怪物属性!$T10*8+5,DJ$2)*$AB10+INDEX(装备数值!$I$13:$M$116,新怪物属性!$U10*8+6,DJ$2)*$AC10+INDEX(装备数值!$I$13:$M$116,新怪物属性!$V10*8+7,DJ$2)*$AD10+INDEX(装备数值!$I$13:$M$116,新怪物属性!$W10*8+8,DJ$2)*$AE10</f>
        <v>0</v>
      </c>
      <c r="DK10" s="14">
        <f>INDEX(装备数值!$I$13:$M$116,新怪物属性!$P10*8+1,DK$2)*$X10+INDEX(装备数值!$I$13:$M$116,新怪物属性!$Q10*8+2,DK$2)*$Y10+INDEX(装备数值!$I$13:$M$116,新怪物属性!$S10*8+3,DK$2)*$Z10+INDEX(装备数值!$I$13:$M$116,新怪物属性!$R10*8+4,DK$2)*$AA10+INDEX(装备数值!$I$13:$M$116,新怪物属性!$T10*8+5,DK$2)*$AB10+INDEX(装备数值!$I$13:$M$116,新怪物属性!$U10*8+6,DK$2)*$AC10+INDEX(装备数值!$I$13:$M$116,新怪物属性!$V10*8+7,DK$2)*$AD10+INDEX(装备数值!$I$13:$M$116,新怪物属性!$W10*8+8,DK$2)*$AE10</f>
        <v>0</v>
      </c>
      <c r="DL10" s="14">
        <f>INDEX(装备数值!$I$13:$M$116,新怪物属性!$P10*8+1,DL$2)*$X10+INDEX(装备数值!$I$13:$M$116,新怪物属性!$Q10*8+2,DL$2)*$Y10+INDEX(装备数值!$I$13:$M$116,新怪物属性!$S10*8+3,DL$2)*$Z10+INDEX(装备数值!$I$13:$M$116,新怪物属性!$R10*8+4,DL$2)*$AA10+INDEX(装备数值!$I$13:$M$116,新怪物属性!$T10*8+5,DL$2)*$AB10+INDEX(装备数值!$I$13:$M$116,新怪物属性!$U10*8+6,DL$2)*$AC10+INDEX(装备数值!$I$13:$M$116,新怪物属性!$V10*8+7,DL$2)*$AD10+INDEX(装备数值!$I$13:$M$116,新怪物属性!$W10*8+8,DL$2)*$AE10</f>
        <v>0</v>
      </c>
      <c r="DO10" s="14">
        <f>INDEX(装备数值!$X$13:$AH$116,$P10*8+1,DO$2)*$AF10+INDEX(装备数值!$X$13:$AH$116,$Q10*8+2,DO$2)*$AG10+INDEX(装备数值!$X$13:$AH$116,$S10*8+3,DO$2)*$AH10+INDEX(装备数值!$X$13:$AH$116,$R10*8+4,DO$2)*$AI10+INDEX(装备数值!$X$13:$AH$116,$T10*8+5,DO$2)*$AJ10+INDEX(装备数值!$X$13:$AH$116,$U10*8+6,DO$2)*$AK10+INDEX(装备数值!$X$13:$AH$116,$V10*8+7,DO$2)*$AL10+INDEX(装备数值!$X$13:$AH$116,$W10*8+8,DO$2)*$AM10</f>
        <v>0</v>
      </c>
      <c r="DP10" s="14">
        <f>INDEX(装备数值!$X$13:$AH$116,$P10*8+1,DP$2)*$AF10+INDEX(装备数值!$X$13:$AH$116,$Q10*8+2,DP$2)*$AG10+INDEX(装备数值!$X$13:$AH$116,$S10*8+3,DP$2)*$AH10+INDEX(装备数值!$X$13:$AH$116,$R10*8+4,DP$2)*$AI10+INDEX(装备数值!$X$13:$AH$116,$T10*8+5,DP$2)*$AJ10+INDEX(装备数值!$X$13:$AH$116,$U10*8+6,DP$2)*$AK10+INDEX(装备数值!$X$13:$AH$116,$V10*8+7,DP$2)*$AL10+INDEX(装备数值!$X$13:$AH$116,$W10*8+8,DP$2)*$AM10</f>
        <v>0</v>
      </c>
      <c r="DQ10" s="14">
        <f>INDEX(装备数值!$X$13:$AH$116,$P10*8+1,DQ$2)*$AF10+INDEX(装备数值!$X$13:$AH$116,$Q10*8+2,DQ$2)*$AG10+INDEX(装备数值!$X$13:$AH$116,$S10*8+3,DQ$2)*$AH10+INDEX(装备数值!$X$13:$AH$116,$R10*8+4,DQ$2)*$AI10+INDEX(装备数值!$X$13:$AH$116,$T10*8+5,DQ$2)*$AJ10+INDEX(装备数值!$X$13:$AH$116,$U10*8+6,DQ$2)*$AK10+INDEX(装备数值!$X$13:$AH$116,$V10*8+7,DQ$2)*$AL10+INDEX(装备数值!$X$13:$AH$116,$W10*8+8,DQ$2)*$AM10</f>
        <v>0</v>
      </c>
      <c r="DR10" s="14">
        <f>INDEX(装备数值!$X$13:$AH$116,$P10*8+1,DR$2)*$AF10+INDEX(装备数值!$X$13:$AH$116,$Q10*8+2,DR$2)*$AG10+INDEX(装备数值!$X$13:$AH$116,$S10*8+3,DR$2)*$AH10+INDEX(装备数值!$X$13:$AH$116,$R10*8+4,DR$2)*$AI10+INDEX(装备数值!$X$13:$AH$116,$T10*8+5,DR$2)*$AJ10+INDEX(装备数值!$X$13:$AH$116,$U10*8+6,DR$2)*$AK10+INDEX(装备数值!$X$13:$AH$116,$V10*8+7,DR$2)*$AL10+INDEX(装备数值!$X$13:$AH$116,$W10*8+8,DR$2)*$AM10</f>
        <v>0</v>
      </c>
      <c r="DS10" s="14">
        <f>INDEX(装备数值!$X$13:$AH$116,$P10*8+1,DS$2)*$AF10+INDEX(装备数值!$X$13:$AH$116,$Q10*8+2,DS$2)*$AG10+INDEX(装备数值!$X$13:$AH$116,$S10*8+3,DS$2)*$AH10+INDEX(装备数值!$X$13:$AH$116,$R10*8+4,DS$2)*$AI10+INDEX(装备数值!$X$13:$AH$116,$T10*8+5,DS$2)*$AJ10+INDEX(装备数值!$X$13:$AH$116,$U10*8+6,DS$2)*$AK10+INDEX(装备数值!$X$13:$AH$116,$V10*8+7,DS$2)*$AL10+INDEX(装备数值!$X$13:$AH$116,$W10*8+8,DS$2)*$AM10</f>
        <v>0</v>
      </c>
      <c r="DT10" s="14">
        <f>INDEX(装备数值!$X$13:$AH$116,$P10*8+1,DT$2)*$AF10+INDEX(装备数值!$X$13:$AH$116,$Q10*8+2,DT$2)*$AG10+INDEX(装备数值!$X$13:$AH$116,$S10*8+3,DT$2)*$AH10+INDEX(装备数值!$X$13:$AH$116,$R10*8+4,DT$2)*$AI10+INDEX(装备数值!$X$13:$AH$116,$T10*8+5,DT$2)*$AJ10+INDEX(装备数值!$X$13:$AH$116,$U10*8+6,DT$2)*$AK10+INDEX(装备数值!$X$13:$AH$116,$V10*8+7,DT$2)*$AL10+INDEX(装备数值!$X$13:$AH$116,$W10*8+8,DT$2)*$AM10</f>
        <v>0</v>
      </c>
      <c r="DU10" s="14">
        <f>INDEX(装备数值!$X$13:$AH$116,$P10*8+1,DU$2)*$AF10+INDEX(装备数值!$X$13:$AH$116,$Q10*8+2,DU$2)*$AG10+INDEX(装备数值!$X$13:$AH$116,$S10*8+3,DU$2)*$AH10+INDEX(装备数值!$X$13:$AH$116,$R10*8+4,DU$2)*$AI10+INDEX(装备数值!$X$13:$AH$116,$T10*8+5,DU$2)*$AJ10+INDEX(装备数值!$X$13:$AH$116,$U10*8+6,DU$2)*$AK10+INDEX(装备数值!$X$13:$AH$116,$V10*8+7,DU$2)*$AL10+INDEX(装备数值!$X$13:$AH$116,$W10*8+8,DU$2)*$AM10</f>
        <v>0</v>
      </c>
      <c r="DV10" s="14">
        <f>INDEX(装备数值!$X$13:$AH$116,$P10*8+1,DV$2)*$AF10+INDEX(装备数值!$X$13:$AH$116,$Q10*8+2,DV$2)*$AG10+INDEX(装备数值!$X$13:$AH$116,$S10*8+3,DV$2)*$AH10+INDEX(装备数值!$X$13:$AH$116,$R10*8+4,DV$2)*$AI10+INDEX(装备数值!$X$13:$AH$116,$T10*8+5,DV$2)*$AJ10+INDEX(装备数值!$X$13:$AH$116,$U10*8+6,DV$2)*$AK10+INDEX(装备数值!$X$13:$AH$116,$V10*8+7,DV$2)*$AL10+INDEX(装备数值!$X$13:$AH$116,$W10*8+8,DV$2)*$AM10</f>
        <v>0</v>
      </c>
      <c r="DW10" s="14">
        <f>INDEX(装备数值!$X$13:$AH$116,$P10*8+1,DW$2)*$AF10+INDEX(装备数值!$X$13:$AH$116,$Q10*8+2,DW$2)*$AG10+INDEX(装备数值!$X$13:$AH$116,$S10*8+3,DW$2)*$AH10+INDEX(装备数值!$X$13:$AH$116,$R10*8+4,DW$2)*$AI10+INDEX(装备数值!$X$13:$AH$116,$T10*8+5,DW$2)*$AJ10+INDEX(装备数值!$X$13:$AH$116,$U10*8+6,DW$2)*$AK10+INDEX(装备数值!$X$13:$AH$116,$V10*8+7,DW$2)*$AL10+INDEX(装备数值!$X$13:$AH$116,$W10*8+8,DW$2)*$AM10</f>
        <v>0</v>
      </c>
      <c r="DX10" s="14">
        <f>INDEX(装备数值!$X$13:$AH$116,$P10*8+1,DX$2)*$AF10+INDEX(装备数值!$X$13:$AH$116,$Q10*8+2,DX$2)*$AG10+INDEX(装备数值!$X$13:$AH$116,$S10*8+3,DX$2)*$AH10+INDEX(装备数值!$X$13:$AH$116,$R10*8+4,DX$2)*$AI10+INDEX(装备数值!$X$13:$AH$116,$T10*8+5,DX$2)*$AJ10+INDEX(装备数值!$X$13:$AH$116,$U10*8+6,DX$2)*$AK10+INDEX(装备数值!$X$13:$AH$116,$V10*8+7,DX$2)*$AL10+INDEX(装备数值!$X$13:$AH$116,$W10*8+8,DX$2)*$AM10</f>
        <v>0</v>
      </c>
      <c r="DY10" s="14">
        <f>INDEX(装备数值!$X$13:$AH$116,$P10*8+1,DY$2)*$AF10+INDEX(装备数值!$X$13:$AH$116,$Q10*8+2,DY$2)*$AG10+INDEX(装备数值!$X$13:$AH$116,$S10*8+3,DY$2)*$AH10+INDEX(装备数值!$X$13:$AH$116,$R10*8+4,DY$2)*$AI10+INDEX(装备数值!$X$13:$AH$116,$T10*8+5,DY$2)*$AJ10+INDEX(装备数值!$X$13:$AH$116,$U10*8+6,DY$2)*$AK10+INDEX(装备数值!$X$13:$AH$116,$V10*8+7,DY$2)*$AL10+INDEX(装备数值!$X$13:$AH$116,$W10*8+8,DY$2)*$AM10</f>
        <v>0</v>
      </c>
      <c r="EA10" s="14">
        <f>INDEX(装备数值!$AN$17:$AN$117,MATCH(MIN($X10:$AE10),装备数值!$AO$17:$AO$117,1))</f>
        <v>0</v>
      </c>
      <c r="EB10" s="14">
        <f>IF(COUNTIF($P10:$W10,"&gt;"&amp;0)=8,INDEX(装备数值!AR$17:AR$117,$EA10+1),0)</f>
        <v>0</v>
      </c>
      <c r="EC10" s="14">
        <f>IF(COUNTIF($P10:$W10,"&gt;"&amp;0)=8,INDEX(装备数值!AS$17:AS$117,$EA10+1),0)</f>
        <v>0</v>
      </c>
      <c r="ED10" s="14">
        <f>IF(COUNTIF($P10:$W10,"&gt;"&amp;0)=8,INDEX(装备数值!AT$17:AT$117,$EA10+1),0)</f>
        <v>0</v>
      </c>
      <c r="EE10" s="14">
        <f>IF(COUNTIF($P10:$W10,"&gt;"&amp;0)=8,INDEX(装备数值!AU$17:AU$117,$EA10+1),0)</f>
        <v>0</v>
      </c>
      <c r="EF10" s="14">
        <f>IF(COUNTIF($P10:$W10,"&gt;"&amp;0)=8,INDEX(装备数值!AV$17:AV$117,$EA10+1),0)</f>
        <v>0</v>
      </c>
      <c r="EH10" s="14">
        <f>INDEX(装备数值!$AY$17:$AY$77,MATCH(MIN($AF10:$AM10),装备数值!$AZ$17:$AZ$77,1))</f>
        <v>0</v>
      </c>
      <c r="EI10" s="26">
        <f>INDEX(装备数值!BA$17:BA$77,新怪物属性!EH10+1)</f>
        <v>0</v>
      </c>
      <c r="EJ10" s="26">
        <f>INDEX(装备数值!BA$17:BA$77,新怪物属性!EH10+1)</f>
        <v>0</v>
      </c>
      <c r="EL10" s="14">
        <f t="shared" si="2"/>
        <v>0</v>
      </c>
      <c r="EM10" s="14">
        <f>VLOOKUP(EL10,军阶与晶片数值!$W$6:$X$27,2)</f>
        <v>0</v>
      </c>
      <c r="EN10" s="14">
        <f>INDEX(军阶与晶片数值!Y$6:Y$27,$EM10+1)</f>
        <v>0</v>
      </c>
      <c r="EO10" s="14">
        <f>INDEX(军阶与晶片数值!Z$6:Z$27,$EM10+1)</f>
        <v>0</v>
      </c>
      <c r="EP10" s="14">
        <f>INDEX(军阶与晶片数值!AA$6:AA$27,$EM10+1)</f>
        <v>0</v>
      </c>
      <c r="EQ10" s="14">
        <f>INDEX(军阶与晶片数值!AB$6:AB$27,$EM10+1)</f>
        <v>0</v>
      </c>
      <c r="ER10" s="29">
        <f>INDEX(军阶与晶片数值!AC$6:AC$27,$EM10+1)</f>
        <v>0</v>
      </c>
      <c r="ES10" s="29">
        <f>INDEX(军阶与晶片数值!AD$6:AD$27,$EM10+1)</f>
        <v>0</v>
      </c>
      <c r="EU10" s="26">
        <f>INDEX(军阶与晶片数值!I$6:I$16,AN10+1)</f>
        <v>0</v>
      </c>
      <c r="EV10" s="26">
        <f>INDEX(军阶与晶片数值!M$6:M$16,AO10+1)</f>
        <v>0</v>
      </c>
      <c r="EW10" s="26">
        <f>INDEX(军阶与晶片数值!J$6:J$16,AP10+1)</f>
        <v>0</v>
      </c>
      <c r="EX10" s="26">
        <f>INDEX(军阶与晶片数值!K$6:K$16,AQ10+1)</f>
        <v>0</v>
      </c>
      <c r="EY10" s="26">
        <f>INDEX(军阶与晶片数值!L$6:L$16,AR10+1)</f>
        <v>0</v>
      </c>
      <c r="EZ10" s="28">
        <f>INDEX(军阶与晶片数值!N$6:N$16,AS10+1)</f>
        <v>0</v>
      </c>
      <c r="FA10" s="28">
        <f>INDEX(军阶与晶片数值!O$6:O$16,AT10+1)</f>
        <v>0</v>
      </c>
      <c r="FB10" s="28">
        <f>INDEX(军阶与晶片数值!P$6:P$16,AU10+1)</f>
        <v>0</v>
      </c>
      <c r="FC10" s="28">
        <f>INDEX(军阶与晶片数值!Q$6:Q$16,AV10+1)</f>
        <v>0</v>
      </c>
      <c r="FD10" s="26">
        <f>INDEX(军阶与晶片数值!R$6:R$16,AW10+1)</f>
        <v>0</v>
      </c>
      <c r="FE10" s="26">
        <f>INDEX(军阶与晶片数值!S$6:S$16,AX10+1)</f>
        <v>0</v>
      </c>
      <c r="FF10" s="26">
        <f>INDEX(军阶与晶片数值!T$6:T$16,AY10+1)</f>
        <v>0</v>
      </c>
      <c r="FG10" s="26">
        <f>INDEX(军阶与晶片数值!U$6:U$16,AZ10+1)</f>
        <v>0</v>
      </c>
      <c r="FI10" s="26">
        <f>INDEX(军阶与晶片数值!$C$6:$C$36,新怪物属性!$BA10+1)</f>
        <v>0</v>
      </c>
      <c r="FJ10" s="26">
        <f>INDEX(军阶与晶片数值!$C$6:$C$36,新怪物属性!$BA10+1)</f>
        <v>0</v>
      </c>
      <c r="FK10" s="26">
        <f>INDEX(军阶与晶片数值!$C$6:$C$36,新怪物属性!$BA10+1)</f>
        <v>0</v>
      </c>
      <c r="FL10" s="26">
        <f>INDEX(军阶与晶片数值!$C$6:$C$36,新怪物属性!$BA10+1)</f>
        <v>0</v>
      </c>
      <c r="FM10" s="26">
        <f>INDEX(军阶与晶片数值!$C$6:$C$36,新怪物属性!$BA10+1)</f>
        <v>0</v>
      </c>
      <c r="FO10" s="14">
        <f>INDEX(战舰突破!$H$6:$H$18,新怪物属性!$J10+1)+INDEX(战舰突破!$H$23:$H$35,新怪物属性!$K10+1)+INDEX(战舰突破!$H$40:$H$52,新怪物属性!$L10+1)</f>
        <v>0</v>
      </c>
      <c r="FP10" s="14">
        <f>INDEX(战舰突破!$I$6:$I$18,新怪物属性!$J10+1)+INDEX(战舰突破!$I$23:$I$35,新怪物属性!$K10+1)+INDEX(战舰突破!$I$40:$I$52,新怪物属性!$L10+1)</f>
        <v>0</v>
      </c>
      <c r="FQ10" s="14">
        <f>INDEX(战舰突破!$J$6:$J$18,新怪物属性!$J10+1)+INDEX(战舰突破!$J$23:$J$35,新怪物属性!$K10+1)+INDEX(战舰突破!$J$40:$J$52,新怪物属性!$L10+1)</f>
        <v>0</v>
      </c>
      <c r="FR10" s="14">
        <f>INDEX(战舰突破!$K$6:$K$18,新怪物属性!$J10+1)+INDEX(战舰突破!$K$23:$K$35,新怪物属性!$K10+1)+INDEX(战舰突破!$K$40:$K$52,新怪物属性!$L10+1)</f>
        <v>0</v>
      </c>
      <c r="FS10" s="14">
        <f>INDEX(战舰突破!$L$6:$L$18,新怪物属性!$J10+1)+INDEX(战舰突破!$L$23:$L$35,新怪物属性!$K10+1)+INDEX(战舰突破!$L$40:$L$52,新怪物属性!$L10+1)</f>
        <v>0</v>
      </c>
      <c r="FT10" s="18">
        <f>INDEX(战舰突破!$N$6:$N$18,新怪物属性!$J10+1)+INDEX(战舰突破!$N$23:$N$35,新怪物属性!$K10+1)+INDEX(战舰突破!$N$40:$N$52,新怪物属性!$L10+1)</f>
        <v>0</v>
      </c>
      <c r="FU10" s="18">
        <f>INDEX(战舰突破!$O$6:$O$18,新怪物属性!$J10+1)+INDEX(战舰突破!$O$23:$O$35,新怪物属性!$K10+1)+INDEX(战舰突破!$O$40:$O$52,新怪物属性!$L10+1)</f>
        <v>0</v>
      </c>
      <c r="FV10" s="18">
        <f>INDEX(战舰突破!$P$6:$P$18,新怪物属性!$J10+1)+INDEX(战舰突破!$P$23:$P$35,新怪物属性!$K10+1)+INDEX(战舰突破!$P$40:$P$52,新怪物属性!$L10+1)</f>
        <v>0</v>
      </c>
      <c r="FW10" s="18">
        <f>INDEX(战舰突破!$Q$6:$Q$18,新怪物属性!$J10+1)+INDEX(战舰突破!$Q$23:$Q$35,新怪物属性!$K10+1)+INDEX(战舰突破!$Q$40:$Q$52,新怪物属性!$L10+1)</f>
        <v>0</v>
      </c>
      <c r="FX10" s="18">
        <f>INDEX(战舰突破!$R$6:$R$18,新怪物属性!$J10+1)+INDEX(战舰突破!$R$23:$R$35,新怪物属性!$K10+1)+INDEX(战舰突破!$R$40:$R$52,新怪物属性!$L10+1)</f>
        <v>0</v>
      </c>
      <c r="FY10" s="18">
        <f>INDEX(战舰突破!$M$6:$M$18,新怪物属性!$J10+1)+INDEX(战舰突破!$M$23:$M$35,新怪物属性!$K10+1)+INDEX(战舰突破!$M$40:$M$52,新怪物属性!$L10+1)</f>
        <v>0</v>
      </c>
      <c r="FZ10" s="22">
        <f>INDEX(战舰突破!$W$6:$W$18,新怪物属性!$J10+1)+INDEX(战舰突破!$W$23:$W$35,新怪物属性!$K10+1)+INDEX(战舰突破!$W$40:$W$52,新怪物属性!$L10+1)</f>
        <v>0.3</v>
      </c>
      <c r="GC10" s="14">
        <f>INDEX(战舰突破!$S$6:$S$18,新怪物属性!$J10+1)</f>
        <v>0</v>
      </c>
      <c r="GD10" s="14">
        <f>INDEX(战舰突破!$T$6:$T$18,新怪物属性!$J10+1)</f>
        <v>0</v>
      </c>
      <c r="GE10" s="14">
        <f>INDEX(战舰突破!$U$6:$U$18,新怪物属性!$J10+1)</f>
        <v>0</v>
      </c>
      <c r="GF10" s="14">
        <f>INDEX(战舰突破!$V$6:$V$18,新怪物属性!$J10+1)</f>
        <v>0</v>
      </c>
      <c r="GG10" s="14">
        <f>INDEX(战舰突破!$X$6:$X$18,新怪物属性!$J10+1)</f>
        <v>1</v>
      </c>
      <c r="GI10" s="14">
        <f>INDEX(战舰突破!$S$23:$S$35,新怪物属性!$J10+1)</f>
        <v>0</v>
      </c>
      <c r="GJ10" s="14">
        <f>INDEX(战舰突破!$T$23:$T$35,新怪物属性!$J10+1)</f>
        <v>0</v>
      </c>
      <c r="GK10" s="14">
        <f>INDEX(战舰突破!$U$23:$U$35,新怪物属性!$J10+1)</f>
        <v>0</v>
      </c>
      <c r="GL10" s="14">
        <f>INDEX(战舰突破!$V$23:$V$35,新怪物属性!$J10+1)</f>
        <v>0</v>
      </c>
      <c r="GM10" s="14">
        <f>INDEX(战舰突破!$X$23:$X$35,新怪物属性!$J10+1)</f>
        <v>15</v>
      </c>
      <c r="GO10" s="14">
        <f>INDEX(战舰突破!$S$40:$S$52,新怪物属性!$J10+1)</f>
        <v>0</v>
      </c>
      <c r="GP10" s="14">
        <f>INDEX(战舰突破!$T$40:$T$52,新怪物属性!$J10+1)</f>
        <v>0</v>
      </c>
      <c r="GQ10" s="14">
        <f>INDEX(战舰突破!$U$40:$U$52,新怪物属性!$J10+1)</f>
        <v>0</v>
      </c>
      <c r="GR10" s="14">
        <f>INDEX(战舰突破!$V$40:$V$52,新怪物属性!$J10+1)</f>
        <v>0</v>
      </c>
      <c r="GS10" s="14">
        <f>INDEX(战舰突破!$X$40:$X$52,新怪物属性!$J10+1)</f>
        <v>25</v>
      </c>
      <c r="GV10" s="14">
        <v>0</v>
      </c>
      <c r="GW10" s="14">
        <v>0</v>
      </c>
      <c r="GX10" s="14">
        <v>0</v>
      </c>
      <c r="GY10" s="14">
        <v>0</v>
      </c>
      <c r="GZ10" s="14">
        <v>0</v>
      </c>
      <c r="HA10" s="14">
        <v>0</v>
      </c>
      <c r="HB10" s="14">
        <v>0</v>
      </c>
      <c r="HC10" s="14">
        <v>0</v>
      </c>
      <c r="HD10" s="14">
        <v>0</v>
      </c>
      <c r="HE10" s="14">
        <v>0</v>
      </c>
      <c r="HF10" s="14">
        <v>0</v>
      </c>
      <c r="HG10" s="14">
        <v>0</v>
      </c>
      <c r="HH10" s="14">
        <v>0</v>
      </c>
      <c r="HI10" s="14">
        <v>0</v>
      </c>
      <c r="HJ10" s="14">
        <v>0</v>
      </c>
      <c r="HK10" s="14">
        <v>0</v>
      </c>
      <c r="HL10" s="14">
        <v>0</v>
      </c>
      <c r="HM10" s="14">
        <v>0</v>
      </c>
      <c r="HN10" s="14">
        <v>0</v>
      </c>
      <c r="HO10" s="14">
        <v>0</v>
      </c>
      <c r="HP10" s="14">
        <v>0</v>
      </c>
      <c r="HQ10" s="14">
        <v>0</v>
      </c>
      <c r="HR10" s="14">
        <v>0</v>
      </c>
      <c r="HS10" s="14">
        <v>0</v>
      </c>
      <c r="HT10" s="14">
        <v>0</v>
      </c>
      <c r="HU10" s="14">
        <v>0</v>
      </c>
      <c r="HX10" s="14">
        <v>0</v>
      </c>
      <c r="HY10" s="14">
        <v>0</v>
      </c>
      <c r="IB10" s="14">
        <f>IF($GV10=0,0,INDEX(战宠!P$15:P$27,新怪物属性!$GV$3)*(INDEX(战宠!$U$7:$Y$10,1,新怪物属性!$GV10)))*(新怪物属性!$GW10+4)
+IF($GX10=0,0,INDEX(战宠!P$15:P$27,新怪物属性!$GX$3)*(INDEX(战宠!$U$7:$Y$10,1,新怪物属性!$GX10)))*(新怪物属性!$GY10+4)
+IF($GZ10=0,0,INDEX(战宠!P$15:P$27,新怪物属性!$GZ$3)*(INDEX(战宠!$U$7:$Y$10,1,新怪物属性!$GZ10)))*(新怪物属性!$HA10+4)
+IF($HB10=0,0,INDEX(战宠!P$15:P$27,新怪物属性!$HB$3)*(INDEX(战宠!$U$7:$Y$10,1,新怪物属性!$HB10)))*(新怪物属性!$HC10+4)
+IF($HD10=0,0,INDEX(战宠!P$15:P$27,新怪物属性!$HD$3)*(INDEX(战宠!$U$7:$Y$10,1,新怪物属性!$HD10)))*(新怪物属性!$HE10+4)
+IF($HF10=0,0,INDEX(战宠!P$15:P$27,新怪物属性!$HF$3)*(INDEX(战宠!$U$7:$Y$10,1,新怪物属性!$HF10)))*(新怪物属性!$HG10+4)
+IF($HH10=0,0,INDEX(战宠!P$15:P$27,新怪物属性!$HH$3)*(INDEX(战宠!$U$7:$Y$10,1,新怪物属性!$HH10)))*(新怪物属性!$HI10+4)
+IF($HJ10=0,0,INDEX(战宠!P$15:P$27,新怪物属性!$HJ$3)*(INDEX(战宠!$U$7:$Y$10,1,新怪物属性!$HJ10)))*(新怪物属性!$HK10+4)
+IF($HL10=0,0,INDEX(战宠!P$15:P$27,新怪物属性!$HL$3)*(INDEX(战宠!$U$7:$Y$10,1,新怪物属性!$HL10)))*(新怪物属性!$HM10+4)
+IF($HN10=0,0,INDEX(战宠!P$15:P$27,新怪物属性!$HN$3)*(INDEX(战宠!$U$7:$Y$10,1,新怪物属性!$HN10)))*(新怪物属性!$HO10+4)
+IF($HP10=0,0,INDEX(战宠!P$15:P$27,新怪物属性!$HP$3)*(INDEX(战宠!$U$7:$Y$10,1,新怪物属性!$HP10)))*(新怪物属性!$HQ10+4)
+IF($HR10=0,0,INDEX(战宠!P$15:P$27,新怪物属性!$HR$3)*(INDEX(战宠!$U$7:$Y$10,1,新怪物属性!$HR10)))*(新怪物属性!$HS10+4)
+IF($HT10=0,0,INDEX(战宠!P$15:P$27,新怪物属性!$HT$3)*(INDEX(战宠!$U$7:$Y$10,1,新怪物属性!$HT10)))*(新怪物属性!$HU10+4)</f>
        <v>0</v>
      </c>
      <c r="IC10" s="14">
        <f>IF($GV10=0,0,INDEX(战宠!Q$15:Q$27,新怪物属性!$GV$3)*(INDEX(战宠!$U$7:$Y$10,1,新怪物属性!$GV10)))*(新怪物属性!$GW10+4)
+IF($GX10=0,0,INDEX(战宠!Q$15:Q$27,新怪物属性!$GX$3)*(INDEX(战宠!$U$7:$Y$10,1,新怪物属性!$GX10)))*(新怪物属性!$GY10+4)
+IF($GZ10=0,0,INDEX(战宠!Q$15:Q$27,新怪物属性!$GZ$3)*(INDEX(战宠!$U$7:$Y$10,1,新怪物属性!$GZ10)))*(新怪物属性!$HA10+4)
+IF($HB10=0,0,INDEX(战宠!Q$15:Q$27,新怪物属性!$HB$3)*(INDEX(战宠!$U$7:$Y$10,1,新怪物属性!$HB10)))*(新怪物属性!$HC10+4)
+IF($HD10=0,0,INDEX(战宠!Q$15:Q$27,新怪物属性!$HD$3)*(INDEX(战宠!$U$7:$Y$10,1,新怪物属性!$HD10)))*(新怪物属性!$HE10+4)
+IF($HF10=0,0,INDEX(战宠!Q$15:Q$27,新怪物属性!$HF$3)*(INDEX(战宠!$U$7:$Y$10,1,新怪物属性!$HF10)))*(新怪物属性!$HG10+4)
+IF($HH10=0,0,INDEX(战宠!Q$15:Q$27,新怪物属性!$HH$3)*(INDEX(战宠!$U$7:$Y$10,1,新怪物属性!$HH10)))*(新怪物属性!$HI10+4)
+IF($HJ10=0,0,INDEX(战宠!Q$15:Q$27,新怪物属性!$HJ$3)*(INDEX(战宠!$U$7:$Y$10,1,新怪物属性!$HJ10)))*(新怪物属性!$HK10+4)
+IF($HL10=0,0,INDEX(战宠!Q$15:Q$27,新怪物属性!$HL$3)*(INDEX(战宠!$U$7:$Y$10,1,新怪物属性!$HL10)))*(新怪物属性!$HM10+4)
+IF($HN10=0,0,INDEX(战宠!Q$15:Q$27,新怪物属性!$HN$3)*(INDEX(战宠!$U$7:$Y$10,1,新怪物属性!$HN10)))*(新怪物属性!$HO10+4)
+IF($HP10=0,0,INDEX(战宠!Q$15:Q$27,新怪物属性!$HP$3)*(INDEX(战宠!$U$7:$Y$10,1,新怪物属性!$HP10)))*(新怪物属性!$HQ10+4)
+IF($HR10=0,0,INDEX(战宠!Q$15:Q$27,新怪物属性!$HR$3)*(INDEX(战宠!$U$7:$Y$10,1,新怪物属性!$HR10)))*(新怪物属性!$HS10+4)
+IF($HT10=0,0,INDEX(战宠!Q$15:Q$27,新怪物属性!$HT$3)*(INDEX(战宠!$U$7:$Y$10,1,新怪物属性!$HT10)))*(新怪物属性!$HU10+4)</f>
        <v>0</v>
      </c>
      <c r="ID10" s="14">
        <f>IF($GV10=0,0,INDEX(战宠!R$15:R$27,新怪物属性!$GV$3)*(INDEX(战宠!$U$7:$Y$10,1,新怪物属性!$GV10)))*(新怪物属性!$GW10+4)
+IF($GX10=0,0,INDEX(战宠!R$15:R$27,新怪物属性!$GX$3)*(INDEX(战宠!$U$7:$Y$10,1,新怪物属性!$GX10)))*(新怪物属性!$GY10+4)
+IF($GZ10=0,0,INDEX(战宠!R$15:R$27,新怪物属性!$GZ$3)*(INDEX(战宠!$U$7:$Y$10,1,新怪物属性!$GZ10)))*(新怪物属性!$HA10+4)
+IF($HB10=0,0,INDEX(战宠!R$15:R$27,新怪物属性!$HB$3)*(INDEX(战宠!$U$7:$Y$10,1,新怪物属性!$HB10)))*(新怪物属性!$HC10+4)
+IF($HD10=0,0,INDEX(战宠!R$15:R$27,新怪物属性!$HD$3)*(INDEX(战宠!$U$7:$Y$10,1,新怪物属性!$HD10)))*(新怪物属性!$HE10+4)
+IF($HF10=0,0,INDEX(战宠!R$15:R$27,新怪物属性!$HF$3)*(INDEX(战宠!$U$7:$Y$10,1,新怪物属性!$HF10)))*(新怪物属性!$HG10+4)
+IF($HH10=0,0,INDEX(战宠!R$15:R$27,新怪物属性!$HH$3)*(INDEX(战宠!$U$7:$Y$10,1,新怪物属性!$HH10)))*(新怪物属性!$HI10+4)
+IF($HJ10=0,0,INDEX(战宠!R$15:R$27,新怪物属性!$HJ$3)*(INDEX(战宠!$U$7:$Y$10,1,新怪物属性!$HJ10)))*(新怪物属性!$HK10+4)
+IF($HL10=0,0,INDEX(战宠!R$15:R$27,新怪物属性!$HL$3)*(INDEX(战宠!$U$7:$Y$10,1,新怪物属性!$HL10)))*(新怪物属性!$HM10+4)
+IF($HN10=0,0,INDEX(战宠!R$15:R$27,新怪物属性!$HN$3)*(INDEX(战宠!$U$7:$Y$10,1,新怪物属性!$HN10)))*(新怪物属性!$HO10+4)
+IF($HP10=0,0,INDEX(战宠!R$15:R$27,新怪物属性!$HP$3)*(INDEX(战宠!$U$7:$Y$10,1,新怪物属性!$HP10)))*(新怪物属性!$HQ10+4)
+IF($HR10=0,0,INDEX(战宠!R$15:R$27,新怪物属性!$HR$3)*(INDEX(战宠!$U$7:$Y$10,1,新怪物属性!$HR10)))*(新怪物属性!$HS10+4)
+IF($HT10=0,0,INDEX(战宠!R$15:R$27,新怪物属性!$HT$3)*(INDEX(战宠!$U$7:$Y$10,1,新怪物属性!$HT10)))*(新怪物属性!$HU10+4)</f>
        <v>0</v>
      </c>
      <c r="IE10" s="14">
        <f>IF($GV10=0,0,INDEX(战宠!S$15:S$27,新怪物属性!$GV$3)*(INDEX(战宠!$U$7:$Y$10,1,新怪物属性!$GV10)))*(新怪物属性!$GW10+4)
+IF($GX10=0,0,INDEX(战宠!S$15:S$27,新怪物属性!$GX$3)*(INDEX(战宠!$U$7:$Y$10,1,新怪物属性!$GX10)))*(新怪物属性!$GY10+4)
+IF($GZ10=0,0,INDEX(战宠!S$15:S$27,新怪物属性!$GZ$3)*(INDEX(战宠!$U$7:$Y$10,1,新怪物属性!$GZ10)))*(新怪物属性!$HA10+4)
+IF($HB10=0,0,INDEX(战宠!S$15:S$27,新怪物属性!$HB$3)*(INDEX(战宠!$U$7:$Y$10,1,新怪物属性!$HB10)))*(新怪物属性!$HC10+4)
+IF($HD10=0,0,INDEX(战宠!S$15:S$27,新怪物属性!$HD$3)*(INDEX(战宠!$U$7:$Y$10,1,新怪物属性!$HD10)))*(新怪物属性!$HE10+4)
+IF($HF10=0,0,INDEX(战宠!S$15:S$27,新怪物属性!$HF$3)*(INDEX(战宠!$U$7:$Y$10,1,新怪物属性!$HF10)))*(新怪物属性!$HG10+4)
+IF($HH10=0,0,INDEX(战宠!S$15:S$27,新怪物属性!$HH$3)*(INDEX(战宠!$U$7:$Y$10,1,新怪物属性!$HH10)))*(新怪物属性!$HI10+4)
+IF($HJ10=0,0,INDEX(战宠!S$15:S$27,新怪物属性!$HJ$3)*(INDEX(战宠!$U$7:$Y$10,1,新怪物属性!$HJ10)))*(新怪物属性!$HK10+4)
+IF($HL10=0,0,INDEX(战宠!S$15:S$27,新怪物属性!$HL$3)*(INDEX(战宠!$U$7:$Y$10,1,新怪物属性!$HL10)))*(新怪物属性!$HM10+4)
+IF($HN10=0,0,INDEX(战宠!S$15:S$27,新怪物属性!$HN$3)*(INDEX(战宠!$U$7:$Y$10,1,新怪物属性!$HN10)))*(新怪物属性!$HO10+4)
+IF($HP10=0,0,INDEX(战宠!S$15:S$27,新怪物属性!$HP$3)*(INDEX(战宠!$U$7:$Y$10,1,新怪物属性!$HP10)))*(新怪物属性!$HQ10+4)
+IF($HR10=0,0,INDEX(战宠!S$15:S$27,新怪物属性!$HR$3)*(INDEX(战宠!$U$7:$Y$10,1,新怪物属性!$HR10)))*(新怪物属性!$HS10+4)
+IF($HT10=0,0,INDEX(战宠!S$15:S$27,新怪物属性!$HT$3)*(INDEX(战宠!$U$7:$Y$10,1,新怪物属性!$HT10)))*(新怪物属性!$HU10+4)</f>
        <v>0</v>
      </c>
      <c r="IF10" s="14">
        <f>IF($GV10=0,0,INDEX(战宠!T$15:T$27,新怪物属性!$GV$3)*(INDEX(战宠!$U$7:$Y$10,1,新怪物属性!$GV10)))*(新怪物属性!$GW10+4)
+IF($GX10=0,0,INDEX(战宠!T$15:T$27,新怪物属性!$GX$3)*(INDEX(战宠!$U$7:$Y$10,1,新怪物属性!$GX10)))*(新怪物属性!$GY10+4)
+IF($GZ10=0,0,INDEX(战宠!T$15:T$27,新怪物属性!$GZ$3)*(INDEX(战宠!$U$7:$Y$10,1,新怪物属性!$GZ10)))*(新怪物属性!$HA10+4)
+IF($HB10=0,0,INDEX(战宠!T$15:T$27,新怪物属性!$HB$3)*(INDEX(战宠!$U$7:$Y$10,1,新怪物属性!$HB10)))*(新怪物属性!$HC10+4)
+IF($HD10=0,0,INDEX(战宠!T$15:T$27,新怪物属性!$HD$3)*(INDEX(战宠!$U$7:$Y$10,1,新怪物属性!$HD10)))*(新怪物属性!$HE10+4)
+IF($HF10=0,0,INDEX(战宠!T$15:T$27,新怪物属性!$HF$3)*(INDEX(战宠!$U$7:$Y$10,1,新怪物属性!$HF10)))*(新怪物属性!$HG10+4)
+IF($HH10=0,0,INDEX(战宠!T$15:T$27,新怪物属性!$HH$3)*(INDEX(战宠!$U$7:$Y$10,1,新怪物属性!$HH10)))*(新怪物属性!$HI10+4)
+IF($HJ10=0,0,INDEX(战宠!T$15:T$27,新怪物属性!$HJ$3)*(INDEX(战宠!$U$7:$Y$10,1,新怪物属性!$HJ10)))*(新怪物属性!$HK10+4)
+IF($HL10=0,0,INDEX(战宠!T$15:T$27,新怪物属性!$HL$3)*(INDEX(战宠!$U$7:$Y$10,1,新怪物属性!$HL10)))*(新怪物属性!$HM10+4)
+IF($HN10=0,0,INDEX(战宠!T$15:T$27,新怪物属性!$HN$3)*(INDEX(战宠!$U$7:$Y$10,1,新怪物属性!$HN10)))*(新怪物属性!$HO10+4)
+IF($HP10=0,0,INDEX(战宠!T$15:T$27,新怪物属性!$HP$3)*(INDEX(战宠!$U$7:$Y$10,1,新怪物属性!$HP10)))*(新怪物属性!$HQ10+4)
+IF($HR10=0,0,INDEX(战宠!T$15:T$27,新怪物属性!$HR$3)*(INDEX(战宠!$U$7:$Y$10,1,新怪物属性!$HR10)))*(新怪物属性!$HS10+4)
+IF($HT10=0,0,INDEX(战宠!T$15:T$27,新怪物属性!$HT$3)*(INDEX(战宠!$U$7:$Y$10,1,新怪物属性!$HT10)))*(新怪物属性!$HU10+4)</f>
        <v>0</v>
      </c>
      <c r="II10" s="14">
        <f>IF(HX10=0,0,INDEX(战宠!$D$15:$D$27,新怪物属性!HX10))</f>
        <v>0</v>
      </c>
      <c r="IJ10" s="14">
        <f>IF(HY10=0,0,INDEX(战宠!$D$15:$D$27,新怪物属性!HY10))</f>
        <v>0</v>
      </c>
      <c r="IM10" s="14">
        <f t="shared" si="51"/>
        <v>60</v>
      </c>
      <c r="IN10" s="14">
        <f t="shared" si="52"/>
        <v>0</v>
      </c>
      <c r="IO10" s="14">
        <f t="shared" si="53"/>
        <v>0</v>
      </c>
      <c r="IP10" s="14">
        <f t="shared" si="54"/>
        <v>0</v>
      </c>
      <c r="IQ10" s="14">
        <f t="shared" si="55"/>
        <v>0</v>
      </c>
      <c r="IR10" s="14">
        <f t="shared" si="3"/>
        <v>420</v>
      </c>
      <c r="IS10" s="14">
        <f t="shared" si="4"/>
        <v>30</v>
      </c>
      <c r="IT10" s="14">
        <f t="shared" si="5"/>
        <v>300</v>
      </c>
      <c r="IU10" s="14">
        <f t="shared" si="6"/>
        <v>4</v>
      </c>
      <c r="IV10" s="28">
        <f t="shared" si="7"/>
        <v>0</v>
      </c>
      <c r="IW10" s="28">
        <f t="shared" si="8"/>
        <v>0</v>
      </c>
      <c r="IX10" s="28">
        <f t="shared" si="9"/>
        <v>0</v>
      </c>
      <c r="IY10" s="28">
        <f t="shared" si="10"/>
        <v>0</v>
      </c>
      <c r="IZ10" s="28">
        <f t="shared" si="11"/>
        <v>1</v>
      </c>
      <c r="JA10" s="28">
        <f t="shared" si="12"/>
        <v>1</v>
      </c>
      <c r="JB10" s="28">
        <f t="shared" si="13"/>
        <v>0</v>
      </c>
      <c r="JC10" s="28">
        <f t="shared" si="14"/>
        <v>0</v>
      </c>
      <c r="JD10" s="14">
        <f t="shared" si="15"/>
        <v>1</v>
      </c>
      <c r="JE10" s="14">
        <f t="shared" si="16"/>
        <v>1</v>
      </c>
      <c r="JF10" s="14">
        <f t="shared" si="17"/>
        <v>1</v>
      </c>
      <c r="JG10" s="18">
        <f t="shared" si="18"/>
        <v>1</v>
      </c>
      <c r="JH10" s="18">
        <f t="shared" si="19"/>
        <v>1</v>
      </c>
      <c r="JI10" s="18">
        <f t="shared" si="20"/>
        <v>1</v>
      </c>
      <c r="JJ10" s="29">
        <f t="shared" si="56"/>
        <v>150</v>
      </c>
      <c r="JK10" s="29">
        <f t="shared" si="21"/>
        <v>450</v>
      </c>
      <c r="JL10" s="29">
        <f t="shared" si="21"/>
        <v>450</v>
      </c>
      <c r="JM10" s="26">
        <f t="shared" si="22"/>
        <v>0</v>
      </c>
      <c r="JN10" s="26">
        <f t="shared" si="23"/>
        <v>0</v>
      </c>
      <c r="JO10" s="26">
        <f t="shared" si="24"/>
        <v>0</v>
      </c>
      <c r="JP10" s="14">
        <f t="shared" si="25"/>
        <v>2</v>
      </c>
      <c r="JQ10" s="14">
        <f t="shared" si="26"/>
        <v>2</v>
      </c>
      <c r="JR10" s="14">
        <f t="shared" si="27"/>
        <v>2</v>
      </c>
      <c r="JS10" s="14">
        <f t="shared" si="28"/>
        <v>1</v>
      </c>
      <c r="JT10" s="14">
        <f t="shared" si="29"/>
        <v>15</v>
      </c>
      <c r="JU10" s="14">
        <f t="shared" si="30"/>
        <v>25</v>
      </c>
      <c r="JV10">
        <v>6</v>
      </c>
      <c r="JW10" s="14">
        <f t="shared" si="57"/>
        <v>2120</v>
      </c>
      <c r="JY10" s="14">
        <f t="shared" si="31"/>
        <v>48</v>
      </c>
      <c r="JZ10" s="14">
        <f t="shared" si="58"/>
        <v>20</v>
      </c>
      <c r="KA10" s="29">
        <f t="shared" si="59"/>
        <v>0</v>
      </c>
      <c r="KB10" s="29">
        <f t="shared" si="60"/>
        <v>0</v>
      </c>
      <c r="KC10" s="29">
        <f t="shared" si="61"/>
        <v>0</v>
      </c>
      <c r="KD10" s="29">
        <f t="shared" si="62"/>
        <v>0</v>
      </c>
      <c r="KE10" s="14">
        <f t="shared" si="32"/>
        <v>1</v>
      </c>
      <c r="KF10" s="14">
        <f t="shared" si="33"/>
        <v>1</v>
      </c>
      <c r="KG10" s="14">
        <f t="shared" si="63"/>
        <v>20</v>
      </c>
      <c r="KH10" s="26">
        <f t="shared" si="34"/>
        <v>0</v>
      </c>
      <c r="KI10" s="26">
        <f t="shared" si="35"/>
        <v>0.3</v>
      </c>
      <c r="KJ10" s="29">
        <f t="shared" si="64"/>
        <v>5</v>
      </c>
      <c r="KK10" s="29">
        <f t="shared" si="65"/>
        <v>0</v>
      </c>
      <c r="KL10" s="29">
        <f t="shared" si="66"/>
        <v>0</v>
      </c>
      <c r="KM10" s="23">
        <f t="shared" si="67"/>
        <v>0</v>
      </c>
      <c r="KN10" s="23">
        <f t="shared" si="68"/>
        <v>0</v>
      </c>
      <c r="KO10" s="26">
        <f t="shared" si="36"/>
        <v>0.05</v>
      </c>
      <c r="KP10" s="26">
        <f t="shared" si="37"/>
        <v>0.15</v>
      </c>
      <c r="KQ10" s="26">
        <f t="shared" si="38"/>
        <v>0.15</v>
      </c>
      <c r="KR10" s="26">
        <f t="shared" si="69"/>
        <v>0</v>
      </c>
      <c r="KS10" s="26">
        <v>0</v>
      </c>
      <c r="KT10" s="29">
        <f t="shared" si="70"/>
        <v>1.05</v>
      </c>
      <c r="KU10" s="29">
        <f t="shared" si="39"/>
        <v>1.1499999999999999</v>
      </c>
      <c r="KV10" s="29">
        <f t="shared" si="40"/>
        <v>1.1499999999999999</v>
      </c>
      <c r="KW10" s="29">
        <f t="shared" si="41"/>
        <v>26.25</v>
      </c>
      <c r="KX10" s="29">
        <f t="shared" si="42"/>
        <v>0</v>
      </c>
      <c r="KY10" s="29">
        <f t="shared" si="43"/>
        <v>0</v>
      </c>
      <c r="KZ10" s="29">
        <f t="shared" si="44"/>
        <v>473</v>
      </c>
      <c r="LA10" s="14">
        <f t="shared" si="45"/>
        <v>26.25</v>
      </c>
      <c r="LE10" s="14">
        <v>0</v>
      </c>
      <c r="LF10" s="14">
        <v>0</v>
      </c>
      <c r="LG10" s="14">
        <v>90</v>
      </c>
      <c r="LH10" s="14">
        <v>0</v>
      </c>
      <c r="LI10" s="14">
        <v>0</v>
      </c>
      <c r="LJ10" s="14">
        <v>60</v>
      </c>
      <c r="LK10" s="14">
        <v>60</v>
      </c>
      <c r="LL10" s="23">
        <f t="shared" si="71"/>
        <v>472</v>
      </c>
      <c r="LM10" s="23">
        <f t="shared" si="72"/>
        <v>0</v>
      </c>
      <c r="LN10" s="23">
        <f t="shared" si="73"/>
        <v>472</v>
      </c>
      <c r="LO10" s="14">
        <v>0</v>
      </c>
      <c r="LP10" s="14">
        <v>0</v>
      </c>
      <c r="LQ10" s="14">
        <v>45</v>
      </c>
      <c r="LR10" s="14">
        <v>0</v>
      </c>
      <c r="LS10" s="14">
        <v>0</v>
      </c>
      <c r="LT10" s="14">
        <v>30</v>
      </c>
      <c r="LU10" s="14">
        <v>30</v>
      </c>
      <c r="LV10" s="23">
        <f t="shared" si="74"/>
        <v>236</v>
      </c>
      <c r="LW10" s="23">
        <f t="shared" si="75"/>
        <v>0</v>
      </c>
      <c r="LX10" s="23">
        <f t="shared" si="76"/>
        <v>236</v>
      </c>
      <c r="MB10">
        <f t="shared" si="46"/>
        <v>1.3450704225352113</v>
      </c>
      <c r="MC10">
        <f t="shared" si="47"/>
        <v>1.3450704225352113</v>
      </c>
      <c r="ME10" s="14">
        <v>2</v>
      </c>
      <c r="MF10" s="14">
        <v>0</v>
      </c>
      <c r="MG10" s="14">
        <v>0</v>
      </c>
      <c r="MH10" s="23">
        <f t="shared" si="48"/>
        <v>10</v>
      </c>
      <c r="MI10" s="23">
        <f t="shared" si="77"/>
        <v>0</v>
      </c>
      <c r="MJ10" s="23">
        <f t="shared" si="78"/>
        <v>10</v>
      </c>
      <c r="MK10" s="14">
        <v>6</v>
      </c>
      <c r="ML10" s="14">
        <v>0</v>
      </c>
      <c r="MM10" s="14">
        <v>0</v>
      </c>
      <c r="MN10" s="23">
        <f t="shared" si="49"/>
        <v>31</v>
      </c>
      <c r="MO10" s="23">
        <f t="shared" si="79"/>
        <v>0</v>
      </c>
      <c r="MP10" s="23">
        <f t="shared" si="80"/>
        <v>31</v>
      </c>
      <c r="MR10" s="23">
        <f t="shared" si="81"/>
        <v>41</v>
      </c>
      <c r="MS10" s="23">
        <f t="shared" si="82"/>
        <v>0</v>
      </c>
      <c r="MT10" s="23">
        <f t="shared" si="83"/>
        <v>41</v>
      </c>
      <c r="MU10" s="23">
        <f t="shared" si="84"/>
        <v>10</v>
      </c>
      <c r="MV10" s="23">
        <f t="shared" si="85"/>
        <v>0</v>
      </c>
      <c r="MW10" s="23">
        <f t="shared" si="86"/>
        <v>10</v>
      </c>
      <c r="NA10">
        <v>11</v>
      </c>
      <c r="NB10" t="s">
        <v>115</v>
      </c>
      <c r="NC10" s="17">
        <v>0.55000000000000004</v>
      </c>
      <c r="ND10" t="s">
        <v>187</v>
      </c>
      <c r="NE10" t="s">
        <v>219</v>
      </c>
      <c r="NF10" t="s">
        <v>220</v>
      </c>
      <c r="NG10" t="s">
        <v>181</v>
      </c>
      <c r="NH10" t="s">
        <v>210</v>
      </c>
      <c r="NJ10" s="14">
        <v>6</v>
      </c>
      <c r="NK10" s="14"/>
    </row>
    <row r="11" spans="1:375" ht="16.5" x14ac:dyDescent="0.2">
      <c r="C11" s="14">
        <f t="shared" si="0"/>
        <v>1</v>
      </c>
      <c r="D11" s="14">
        <v>7</v>
      </c>
      <c r="E11" s="14" t="s">
        <v>526</v>
      </c>
      <c r="F11" s="14" t="s">
        <v>536</v>
      </c>
      <c r="G11" s="14">
        <v>9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F11" s="14">
        <f>ROUND((INDEX(新战舰养成!S$6:S$18,新怪物属性!$J11+1)+INDEX(新战舰养成!D$6:D$18,新怪物属性!$J11+1)*(新怪物属性!$G11-1))*INDEX(战舰突破!$D$6:$D$18,新怪物属性!$M11+1),0)</f>
        <v>100</v>
      </c>
      <c r="BG11" s="14">
        <f>ROUND((INDEX(新战舰养成!T$6:T$18,新怪物属性!$J11+1)+INDEX(新战舰养成!E$6:E$18,新怪物属性!$J11+1)*(新怪物属性!$G11-1))*INDEX(战舰突破!$D$6:$D$18,新怪物属性!$M11+1),0)</f>
        <v>740</v>
      </c>
      <c r="BH11" s="14">
        <f>ROUND((INDEX(新战舰养成!U$6:U$18,新怪物属性!$J11+1)+INDEX(新战舰养成!F$6:F$18,新怪物属性!$J11+1)*(新怪物属性!$G11-1))*INDEX(战舰突破!$D$6:$D$18,新怪物属性!$M11+1),0)</f>
        <v>50</v>
      </c>
      <c r="BI11" s="14">
        <f>ROUND((INDEX(新战舰养成!V$6:V$18,新怪物属性!$J11+1)+INDEX(新战舰养成!G$6:G$18,新怪物属性!$J11+1)*(新怪物属性!$G11-1))*INDEX(战舰突破!$D$6:$D$18,新怪物属性!$M11+1),0)</f>
        <v>300</v>
      </c>
      <c r="BJ11" s="14">
        <f>ROUND((INDEX(新战舰养成!W$6:W$18,新怪物属性!$J11+1)+INDEX(新战舰养成!H$6:H$18,新怪物属性!$J11+1)*(新怪物属性!$G11-1))*INDEX(战舰突破!$D$6:$D$18,新怪物属性!$M11+1),0)</f>
        <v>4</v>
      </c>
      <c r="BL11" s="14">
        <f>IF($H11&gt;0,ROUND((INDEX(新战舰养成!X$6:X$18,新怪物属性!$K11+1)+INDEX(新战舰养成!I$6:I$18,新怪物属性!$K11+1)*(新怪物属性!$H11-1))*INDEX(战舰突破!$D$6:$D$18,新怪物属性!$N11+1),0),0)</f>
        <v>0</v>
      </c>
      <c r="BM11" s="14">
        <f>IF($H11&gt;0,ROUND((INDEX(新战舰养成!Y$6:Y$18,新怪物属性!$K11+1)+INDEX(新战舰养成!J$6:J$18,新怪物属性!$K11+1)*(新怪物属性!$H11-1))*INDEX(战舰突破!$D$6:$D$18,新怪物属性!$N11+1),0),0)</f>
        <v>0</v>
      </c>
      <c r="BN11" s="14">
        <f>IF($H11&gt;0,ROUND((INDEX(新战舰养成!Z$6:Z$18,新怪物属性!$K11+1)+INDEX(新战舰养成!K$6:K$18,新怪物属性!$K11+1)*(新怪物属性!$H11-1))*INDEX(战舰突破!$D$6:$D$18,新怪物属性!$N11+1),0),0)</f>
        <v>0</v>
      </c>
      <c r="BO11" s="14">
        <f>IF($H11&gt;0,ROUND((INDEX(新战舰养成!AA$6:AA$18,新怪物属性!$K11+1)+INDEX(新战舰养成!L$6:L$18,新怪物属性!$K11+1)*(新怪物属性!$H11-1))*INDEX(战舰突破!$D$6:$D$18,新怪物属性!$N11+1),0),0)</f>
        <v>0</v>
      </c>
      <c r="BP11" s="14">
        <f>IF($H11&gt;0,ROUND((INDEX(新战舰养成!AB$6:AB$18,新怪物属性!$K11+1)+INDEX(新战舰养成!M$6:M$18,新怪物属性!$K11+1)*(新怪物属性!$H11-1))*INDEX(战舰突破!$D$6:$D$18,新怪物属性!$N11+1),0),0)</f>
        <v>0</v>
      </c>
      <c r="BR11" s="14">
        <f>IF($I11&gt;0,ROUND((INDEX(新战舰养成!AC$6:AC$18,新怪物属性!$L11+1)+INDEX(新战舰养成!I$6:I$18,新怪物属性!$L11+1)*(新怪物属性!$I11-1))*INDEX(战舰突破!$D$6:$D$18,新怪物属性!$O11+1),0),0)</f>
        <v>0</v>
      </c>
      <c r="BS11" s="14">
        <f>IF($I11&gt;0,ROUND((INDEX(新战舰养成!AD$6:AD$18,新怪物属性!$L11+1)+INDEX(新战舰养成!J$6:J$18,新怪物属性!$L11+1)*(新怪物属性!$I11-1))*INDEX(战舰突破!$D$6:$D$18,新怪物属性!$O11+1),0),0)</f>
        <v>0</v>
      </c>
      <c r="BT11" s="14">
        <f>IF($I11&gt;0,ROUND((INDEX(新战舰养成!AE$6:AE$18,新怪物属性!$L11+1)+INDEX(新战舰养成!K$6:K$18,新怪物属性!$L11+1)*(新怪物属性!$I11-1))*INDEX(战舰突破!$D$6:$D$18,新怪物属性!$O11+1),0),0)</f>
        <v>0</v>
      </c>
      <c r="BU11" s="14">
        <f>IF($I11&gt;0,ROUND((INDEX(新战舰养成!AF$6:AF$18,新怪物属性!$L11+1)+INDEX(新战舰养成!L$6:L$18,新怪物属性!$L11+1)*(新怪物属性!$I11-1))*INDEX(战舰突破!$D$6:$D$18,新怪物属性!$O11+1),0),0)</f>
        <v>0</v>
      </c>
      <c r="BV11" s="14">
        <f>IF($I11&gt;0,ROUND((INDEX(新战舰养成!AG$6:AG$18,新怪物属性!$L11+1)+INDEX(新战舰养成!M$6:M$18,新怪物属性!$L11+1)*(新怪物属性!$I11-1))*INDEX(战舰突破!$D$6:$D$18,新怪物属性!$O11+1),0),0)</f>
        <v>0</v>
      </c>
      <c r="BY11" s="14">
        <f>(INDEX(装备数值!$C$13:$G$116,新怪物属性!$P11*8+1,BY$2)+INDEX(装备数值!$C$13:$G$116,新怪物属性!$Q11*8+2,BY$2)+INDEX(装备数值!$C$13:$G$116,新怪物属性!$S11*8+3,BY$2)+INDEX(装备数值!$C$13:$G$116,新怪物属性!$R11*8+4,BY$2)+INDEX(装备数值!$C$13:$G$116,新怪物属性!$T11*8+5,BY$2)+INDEX(装备数值!$C$13:$G$116,新怪物属性!$U11*8+6,BY$2)+INDEX(装备数值!$C$13:$G$116,新怪物属性!$V11*8+7,BY$2)+INDEX(装备数值!$C$13:$G$116,新怪物属性!$W11*8+8,BY$2))</f>
        <v>0</v>
      </c>
      <c r="BZ11" s="14">
        <f>(INDEX(装备数值!$C$13:$G$116,新怪物属性!$P11*8+1,BZ$2)+INDEX(装备数值!$C$13:$G$116,新怪物属性!$Q11*8+2,BZ$2)+INDEX(装备数值!$C$13:$G$116,新怪物属性!$S11*8+3,BZ$2)+INDEX(装备数值!$C$13:$G$116,新怪物属性!$R11*8+4,BZ$2)+INDEX(装备数值!$C$13:$G$116,新怪物属性!$T11*8+5,BZ$2)+INDEX(装备数值!$C$13:$G$116,新怪物属性!$U11*8+6,BZ$2)+INDEX(装备数值!$C$13:$G$116,新怪物属性!$V11*8+7,BZ$2)+INDEX(装备数值!$C$13:$G$116,新怪物属性!$W11*8+8,BZ$2))</f>
        <v>0</v>
      </c>
      <c r="CA11" s="14">
        <f>(INDEX(装备数值!$C$13:$G$116,新怪物属性!$P11*8+1,CA$2)+INDEX(装备数值!$C$13:$G$116,新怪物属性!$Q11*8+2,CA$2)+INDEX(装备数值!$C$13:$G$116,新怪物属性!$S11*8+3,CA$2)+INDEX(装备数值!$C$13:$G$116,新怪物属性!$R11*8+4,CA$2)+INDEX(装备数值!$C$13:$G$116,新怪物属性!$T11*8+5,CA$2)+INDEX(装备数值!$C$13:$G$116,新怪物属性!$U11*8+6,CA$2)+INDEX(装备数值!$C$13:$G$116,新怪物属性!$V11*8+7,CA$2)+INDEX(装备数值!$C$13:$G$116,新怪物属性!$W11*8+8,CA$2))</f>
        <v>0</v>
      </c>
      <c r="CB11" s="14">
        <f>(INDEX(装备数值!$C$13:$G$116,新怪物属性!$P11*8+1,CB$2)+INDEX(装备数值!$C$13:$G$116,新怪物属性!$Q11*8+2,CB$2)+INDEX(装备数值!$C$13:$G$116,新怪物属性!$S11*8+3,CB$2)+INDEX(装备数值!$C$13:$G$116,新怪物属性!$R11*8+4,CB$2)+INDEX(装备数值!$C$13:$G$116,新怪物属性!$T11*8+5,CB$2)+INDEX(装备数值!$C$13:$G$116,新怪物属性!$U11*8+6,CB$2)+INDEX(装备数值!$C$13:$G$116,新怪物属性!$V11*8+7,CB$2)+INDEX(装备数值!$C$13:$G$116,新怪物属性!$W11*8+8,CB$2))</f>
        <v>0</v>
      </c>
      <c r="CC11" s="14">
        <f>(INDEX(装备数值!$C$13:$G$116,新怪物属性!$P11*8+1,CC$2)+INDEX(装备数值!$C$13:$G$116,新怪物属性!$Q11*8+2,CC$2)+INDEX(装备数值!$C$13:$G$116,新怪物属性!$S11*8+3,CC$2)+INDEX(装备数值!$C$13:$G$116,新怪物属性!$R11*8+4,CC$2)+INDEX(装备数值!$C$13:$G$116,新怪物属性!$T11*8+5,CC$2)+INDEX(装备数值!$C$13:$G$116,新怪物属性!$U11*8+6,CC$2)+INDEX(装备数值!$C$13:$G$116,新怪物属性!$V11*8+7,CC$2)+INDEX(装备数值!$C$13:$G$116,新怪物属性!$W11*8+8,CC$2))</f>
        <v>0</v>
      </c>
      <c r="CF11" s="14">
        <f t="shared" si="50"/>
        <v>0</v>
      </c>
      <c r="CG11" s="14">
        <f t="shared" si="1"/>
        <v>0</v>
      </c>
      <c r="CH11" s="14">
        <f t="shared" si="1"/>
        <v>0</v>
      </c>
      <c r="CI11" s="14">
        <f t="shared" si="1"/>
        <v>0</v>
      </c>
      <c r="CJ11" s="14">
        <f t="shared" si="1"/>
        <v>0</v>
      </c>
      <c r="CK11" s="14">
        <f t="shared" si="1"/>
        <v>0</v>
      </c>
      <c r="CL11" s="14">
        <f t="shared" si="1"/>
        <v>0</v>
      </c>
      <c r="CM11" s="14">
        <f t="shared" si="1"/>
        <v>0</v>
      </c>
      <c r="CN11" s="14">
        <f t="shared" si="1"/>
        <v>0</v>
      </c>
      <c r="CO11" s="14">
        <f t="shared" si="1"/>
        <v>0</v>
      </c>
      <c r="CP11" s="14">
        <f t="shared" si="1"/>
        <v>0</v>
      </c>
      <c r="CQ11" s="14">
        <f t="shared" si="1"/>
        <v>0</v>
      </c>
      <c r="CR11" s="14">
        <f t="shared" si="1"/>
        <v>0</v>
      </c>
      <c r="CS11" s="14">
        <f>SUMIFS(装备数值!BL$50:BL$101,装备数值!$BG$50:$BG$101,"="&amp;新怪物属性!$CF$2,装备数值!$BH$50:$BH$101,"&lt;="&amp;新怪物属性!$CF11)+SUMIFS(装备数值!BL$50:BL$101,装备数值!$BG$50:$BG$101,"="&amp;新怪物属性!$CG$2,装备数值!$BH$50:$BH$101,"&lt;="&amp;新怪物属性!$CG11)+SUMIFS(装备数值!BL$50:BL$101,装备数值!$BG$50:$BG$101,"="&amp;新怪物属性!$CH$2,装备数值!$BH$50:$BH$101,"&lt;="&amp;新怪物属性!$CH11)+SUMIFS(装备数值!BL$50:BL$101,装备数值!$BG$50:$BG$101,"="&amp;新怪物属性!$CI$2,装备数值!$BH$50:$BH$101,"&lt;="&amp;新怪物属性!$CI11)+SUMIFS(装备数值!BL$50:BL$101,装备数值!$BG$50:$BG$101,"="&amp;新怪物属性!$CJ$2,装备数值!$BH$50:$BH$101,"&lt;="&amp;新怪物属性!$CJ11)+SUMIFS(装备数值!BL$50:BL$101,装备数值!$BG$50:$BG$101,"="&amp;新怪物属性!$CK$2,装备数值!$BH$50:$BH$101,"&lt;="&amp;新怪物属性!$CK11)+SUMIFS(装备数值!BL$50:BL$101,装备数值!$BG$50:$BG$101,"="&amp;新怪物属性!$CL$2,装备数值!$BH$50:$BH$101,"&lt;="&amp;新怪物属性!$CL11)+SUMIFS(装备数值!BL$50:BL$101,装备数值!$BG$50:$BG$101,"="&amp;新怪物属性!$CM$2,装备数值!$BH$50:$BH$101,"&lt;="&amp;新怪物属性!$CM11)+SUMIFS(装备数值!BL$50:BL$101,装备数值!$BG$50:$BG$101,"="&amp;新怪物属性!$CN$2,装备数值!$BH$50:$BH$101,"&lt;="&amp;新怪物属性!$CN11)+SUMIFS(装备数值!BL$50:BL$101,装备数值!$BG$50:$BG$101,"="&amp;新怪物属性!$CO$2,装备数值!$BH$50:$BH$101,"&lt;="&amp;新怪物属性!$CO11)+SUMIFS(装备数值!BL$50:BL$101,装备数值!$BG$50:$BG$101,"="&amp;新怪物属性!$CP$2,装备数值!$BH$50:$BH$101,"&lt;="&amp;新怪物属性!$CP11)+SUMIFS(装备数值!BL$50:BL$101,装备数值!$BG$50:$BG$101,"="&amp;新怪物属性!$CQ$2,装备数值!$BH$50:$BH$101,"&lt;="&amp;新怪物属性!$CQ11)+SUMIFS(装备数值!BL$50:BL$101,装备数值!$BG$50:$BG$101,"="&amp;新怪物属性!$CR$2,装备数值!$BH$50:$BH$101,"&lt;="&amp;新怪物属性!$CR11)</f>
        <v>0</v>
      </c>
      <c r="CT11" s="14">
        <f>SUMIFS(装备数值!BM$50:BM$101,装备数值!$BG$50:$BG$101,"="&amp;新怪物属性!$CF$2,装备数值!$BH$50:$BH$101,"&lt;="&amp;新怪物属性!$CF11)+SUMIFS(装备数值!BM$50:BM$101,装备数值!$BG$50:$BG$101,"="&amp;新怪物属性!$CG$2,装备数值!$BH$50:$BH$101,"&lt;="&amp;新怪物属性!$CG11)+SUMIFS(装备数值!BM$50:BM$101,装备数值!$BG$50:$BG$101,"="&amp;新怪物属性!$CH$2,装备数值!$BH$50:$BH$101,"&lt;="&amp;新怪物属性!$CH11)+SUMIFS(装备数值!BM$50:BM$101,装备数值!$BG$50:$BG$101,"="&amp;新怪物属性!$CI$2,装备数值!$BH$50:$BH$101,"&lt;="&amp;新怪物属性!$CI11)+SUMIFS(装备数值!BM$50:BM$101,装备数值!$BG$50:$BG$101,"="&amp;新怪物属性!$CJ$2,装备数值!$BH$50:$BH$101,"&lt;="&amp;新怪物属性!$CJ11)+SUMIFS(装备数值!BM$50:BM$101,装备数值!$BG$50:$BG$101,"="&amp;新怪物属性!$CK$2,装备数值!$BH$50:$BH$101,"&lt;="&amp;新怪物属性!$CK11)+SUMIFS(装备数值!BM$50:BM$101,装备数值!$BG$50:$BG$101,"="&amp;新怪物属性!$CL$2,装备数值!$BH$50:$BH$101,"&lt;="&amp;新怪物属性!$CL11)+SUMIFS(装备数值!BM$50:BM$101,装备数值!$BG$50:$BG$101,"="&amp;新怪物属性!$CM$2,装备数值!$BH$50:$BH$101,"&lt;="&amp;新怪物属性!$CM11)+SUMIFS(装备数值!BM$50:BM$101,装备数值!$BG$50:$BG$101,"="&amp;新怪物属性!$CN$2,装备数值!$BH$50:$BH$101,"&lt;="&amp;新怪物属性!$CN11)+SUMIFS(装备数值!BM$50:BM$101,装备数值!$BG$50:$BG$101,"="&amp;新怪物属性!$CO$2,装备数值!$BH$50:$BH$101,"&lt;="&amp;新怪物属性!$CO11)+SUMIFS(装备数值!BM$50:BM$101,装备数值!$BG$50:$BG$101,"="&amp;新怪物属性!$CP$2,装备数值!$BH$50:$BH$101,"&lt;="&amp;新怪物属性!$CP11)+SUMIFS(装备数值!BM$50:BM$101,装备数值!$BG$50:$BG$101,"="&amp;新怪物属性!$CQ$2,装备数值!$BH$50:$BH$101,"&lt;="&amp;新怪物属性!$CQ11)+SUMIFS(装备数值!BM$50:BM$101,装备数值!$BG$50:$BG$101,"="&amp;新怪物属性!$CR$2,装备数值!$BH$50:$BH$101,"&lt;="&amp;新怪物属性!$CR11)</f>
        <v>0</v>
      </c>
      <c r="CU11" s="14">
        <f>SUMIFS(装备数值!BN$50:BN$101,装备数值!$BG$50:$BG$101,"="&amp;新怪物属性!$CF$2,装备数值!$BH$50:$BH$101,"&lt;="&amp;新怪物属性!$CF11)+SUMIFS(装备数值!BN$50:BN$101,装备数值!$BG$50:$BG$101,"="&amp;新怪物属性!$CG$2,装备数值!$BH$50:$BH$101,"&lt;="&amp;新怪物属性!$CG11)+SUMIFS(装备数值!BN$50:BN$101,装备数值!$BG$50:$BG$101,"="&amp;新怪物属性!$CH$2,装备数值!$BH$50:$BH$101,"&lt;="&amp;新怪物属性!$CH11)+SUMIFS(装备数值!BN$50:BN$101,装备数值!$BG$50:$BG$101,"="&amp;新怪物属性!$CI$2,装备数值!$BH$50:$BH$101,"&lt;="&amp;新怪物属性!$CI11)+SUMIFS(装备数值!BN$50:BN$101,装备数值!$BG$50:$BG$101,"="&amp;新怪物属性!$CJ$2,装备数值!$BH$50:$BH$101,"&lt;="&amp;新怪物属性!$CJ11)+SUMIFS(装备数值!BN$50:BN$101,装备数值!$BG$50:$BG$101,"="&amp;新怪物属性!$CK$2,装备数值!$BH$50:$BH$101,"&lt;="&amp;新怪物属性!$CK11)+SUMIFS(装备数值!BN$50:BN$101,装备数值!$BG$50:$BG$101,"="&amp;新怪物属性!$CL$2,装备数值!$BH$50:$BH$101,"&lt;="&amp;新怪物属性!$CL11)+SUMIFS(装备数值!BN$50:BN$101,装备数值!$BG$50:$BG$101,"="&amp;新怪物属性!$CM$2,装备数值!$BH$50:$BH$101,"&lt;="&amp;新怪物属性!$CM11)+SUMIFS(装备数值!BN$50:BN$101,装备数值!$BG$50:$BG$101,"="&amp;新怪物属性!$CN$2,装备数值!$BH$50:$BH$101,"&lt;="&amp;新怪物属性!$CN11)+SUMIFS(装备数值!BN$50:BN$101,装备数值!$BG$50:$BG$101,"="&amp;新怪物属性!$CO$2,装备数值!$BH$50:$BH$101,"&lt;="&amp;新怪物属性!$CO11)+SUMIFS(装备数值!BN$50:BN$101,装备数值!$BG$50:$BG$101,"="&amp;新怪物属性!$CP$2,装备数值!$BH$50:$BH$101,"&lt;="&amp;新怪物属性!$CP11)+SUMIFS(装备数值!BN$50:BN$101,装备数值!$BG$50:$BG$101,"="&amp;新怪物属性!$CQ$2,装备数值!$BH$50:$BH$101,"&lt;="&amp;新怪物属性!$CQ11)+SUMIFS(装备数值!BN$50:BN$101,装备数值!$BG$50:$BG$101,"="&amp;新怪物属性!$CR$2,装备数值!$BH$50:$BH$101,"&lt;="&amp;新怪物属性!$CR11)</f>
        <v>0</v>
      </c>
      <c r="CV11" s="14">
        <f>SUMIFS(装备数值!BO$50:BO$101,装备数值!$BG$50:$BG$101,"="&amp;新怪物属性!$CF$2,装备数值!$BH$50:$BH$101,"&lt;="&amp;新怪物属性!$CF11)+SUMIFS(装备数值!BO$50:BO$101,装备数值!$BG$50:$BG$101,"="&amp;新怪物属性!$CG$2,装备数值!$BH$50:$BH$101,"&lt;="&amp;新怪物属性!$CG11)+SUMIFS(装备数值!BO$50:BO$101,装备数值!$BG$50:$BG$101,"="&amp;新怪物属性!$CH$2,装备数值!$BH$50:$BH$101,"&lt;="&amp;新怪物属性!$CH11)+SUMIFS(装备数值!BO$50:BO$101,装备数值!$BG$50:$BG$101,"="&amp;新怪物属性!$CI$2,装备数值!$BH$50:$BH$101,"&lt;="&amp;新怪物属性!$CI11)+SUMIFS(装备数值!BO$50:BO$101,装备数值!$BG$50:$BG$101,"="&amp;新怪物属性!$CJ$2,装备数值!$BH$50:$BH$101,"&lt;="&amp;新怪物属性!$CJ11)+SUMIFS(装备数值!BO$50:BO$101,装备数值!$BG$50:$BG$101,"="&amp;新怪物属性!$CK$2,装备数值!$BH$50:$BH$101,"&lt;="&amp;新怪物属性!$CK11)+SUMIFS(装备数值!BO$50:BO$101,装备数值!$BG$50:$BG$101,"="&amp;新怪物属性!$CL$2,装备数值!$BH$50:$BH$101,"&lt;="&amp;新怪物属性!$CL11)+SUMIFS(装备数值!BO$50:BO$101,装备数值!$BG$50:$BG$101,"="&amp;新怪物属性!$CM$2,装备数值!$BH$50:$BH$101,"&lt;="&amp;新怪物属性!$CM11)+SUMIFS(装备数值!BO$50:BO$101,装备数值!$BG$50:$BG$101,"="&amp;新怪物属性!$CN$2,装备数值!$BH$50:$BH$101,"&lt;="&amp;新怪物属性!$CN11)+SUMIFS(装备数值!BO$50:BO$101,装备数值!$BG$50:$BG$101,"="&amp;新怪物属性!$CO$2,装备数值!$BH$50:$BH$101,"&lt;="&amp;新怪物属性!$CO11)+SUMIFS(装备数值!BO$50:BO$101,装备数值!$BG$50:$BG$101,"="&amp;新怪物属性!$CP$2,装备数值!$BH$50:$BH$101,"&lt;="&amp;新怪物属性!$CP11)+SUMIFS(装备数值!BO$50:BO$101,装备数值!$BG$50:$BG$101,"="&amp;新怪物属性!$CQ$2,装备数值!$BH$50:$BH$101,"&lt;="&amp;新怪物属性!$CQ11)+SUMIFS(装备数值!BO$50:BO$101,装备数值!$BG$50:$BG$101,"="&amp;新怪物属性!$CR$2,装备数值!$BH$50:$BH$101,"&lt;="&amp;新怪物属性!$CR11)</f>
        <v>0</v>
      </c>
      <c r="CW11" s="14">
        <f>SUMIFS(装备数值!BP$50:BP$101,装备数值!$BG$50:$BG$101,"="&amp;新怪物属性!$CF$2,装备数值!$BH$50:$BH$101,"&lt;="&amp;新怪物属性!$CF11)+SUMIFS(装备数值!BP$50:BP$101,装备数值!$BG$50:$BG$101,"="&amp;新怪物属性!$CG$2,装备数值!$BH$50:$BH$101,"&lt;="&amp;新怪物属性!$CG11)+SUMIFS(装备数值!BP$50:BP$101,装备数值!$BG$50:$BG$101,"="&amp;新怪物属性!$CH$2,装备数值!$BH$50:$BH$101,"&lt;="&amp;新怪物属性!$CH11)+SUMIFS(装备数值!BP$50:BP$101,装备数值!$BG$50:$BG$101,"="&amp;新怪物属性!$CI$2,装备数值!$BH$50:$BH$101,"&lt;="&amp;新怪物属性!$CI11)+SUMIFS(装备数值!BP$50:BP$101,装备数值!$BG$50:$BG$101,"="&amp;新怪物属性!$CJ$2,装备数值!$BH$50:$BH$101,"&lt;="&amp;新怪物属性!$CJ11)+SUMIFS(装备数值!BP$50:BP$101,装备数值!$BG$50:$BG$101,"="&amp;新怪物属性!$CK$2,装备数值!$BH$50:$BH$101,"&lt;="&amp;新怪物属性!$CK11)+SUMIFS(装备数值!BP$50:BP$101,装备数值!$BG$50:$BG$101,"="&amp;新怪物属性!$CL$2,装备数值!$BH$50:$BH$101,"&lt;="&amp;新怪物属性!$CL11)+SUMIFS(装备数值!BP$50:BP$101,装备数值!$BG$50:$BG$101,"="&amp;新怪物属性!$CM$2,装备数值!$BH$50:$BH$101,"&lt;="&amp;新怪物属性!$CM11)+SUMIFS(装备数值!BP$50:BP$101,装备数值!$BG$50:$BG$101,"="&amp;新怪物属性!$CN$2,装备数值!$BH$50:$BH$101,"&lt;="&amp;新怪物属性!$CN11)+SUMIFS(装备数值!BP$50:BP$101,装备数值!$BG$50:$BG$101,"="&amp;新怪物属性!$CO$2,装备数值!$BH$50:$BH$101,"&lt;="&amp;新怪物属性!$CO11)+SUMIFS(装备数值!BP$50:BP$101,装备数值!$BG$50:$BG$101,"="&amp;新怪物属性!$CP$2,装备数值!$BH$50:$BH$101,"&lt;="&amp;新怪物属性!$CP11)+SUMIFS(装备数值!BP$50:BP$101,装备数值!$BG$50:$BG$101,"="&amp;新怪物属性!$CQ$2,装备数值!$BH$50:$BH$101,"&lt;="&amp;新怪物属性!$CQ11)+SUMIFS(装备数值!BP$50:BP$101,装备数值!$BG$50:$BG$101,"="&amp;新怪物属性!$CR$2,装备数值!$BH$50:$BH$101,"&lt;="&amp;新怪物属性!$CR11)</f>
        <v>0</v>
      </c>
      <c r="CX11" s="14">
        <f>SUMIFS(装备数值!BQ$50:BQ$101,装备数值!$BG$50:$BG$101,"="&amp;新怪物属性!$CF$2,装备数值!$BH$50:$BH$101,"&lt;="&amp;新怪物属性!$CF11)+SUMIFS(装备数值!BQ$50:BQ$101,装备数值!$BG$50:$BG$101,"="&amp;新怪物属性!$CG$2,装备数值!$BH$50:$BH$101,"&lt;="&amp;新怪物属性!$CG11)+SUMIFS(装备数值!BQ$50:BQ$101,装备数值!$BG$50:$BG$101,"="&amp;新怪物属性!$CH$2,装备数值!$BH$50:$BH$101,"&lt;="&amp;新怪物属性!$CH11)+SUMIFS(装备数值!BQ$50:BQ$101,装备数值!$BG$50:$BG$101,"="&amp;新怪物属性!$CI$2,装备数值!$BH$50:$BH$101,"&lt;="&amp;新怪物属性!$CI11)+SUMIFS(装备数值!BQ$50:BQ$101,装备数值!$BG$50:$BG$101,"="&amp;新怪物属性!$CJ$2,装备数值!$BH$50:$BH$101,"&lt;="&amp;新怪物属性!$CJ11)+SUMIFS(装备数值!BQ$50:BQ$101,装备数值!$BG$50:$BG$101,"="&amp;新怪物属性!$CK$2,装备数值!$BH$50:$BH$101,"&lt;="&amp;新怪物属性!$CK11)+SUMIFS(装备数值!BQ$50:BQ$101,装备数值!$BG$50:$BG$101,"="&amp;新怪物属性!$CL$2,装备数值!$BH$50:$BH$101,"&lt;="&amp;新怪物属性!$CL11)+SUMIFS(装备数值!BQ$50:BQ$101,装备数值!$BG$50:$BG$101,"="&amp;新怪物属性!$CM$2,装备数值!$BH$50:$BH$101,"&lt;="&amp;新怪物属性!$CM11)+SUMIFS(装备数值!BQ$50:BQ$101,装备数值!$BG$50:$BG$101,"="&amp;新怪物属性!$CN$2,装备数值!$BH$50:$BH$101,"&lt;="&amp;新怪物属性!$CN11)+SUMIFS(装备数值!BQ$50:BQ$101,装备数值!$BG$50:$BG$101,"="&amp;新怪物属性!$CO$2,装备数值!$BH$50:$BH$101,"&lt;="&amp;新怪物属性!$CO11)+SUMIFS(装备数值!BQ$50:BQ$101,装备数值!$BG$50:$BG$101,"="&amp;新怪物属性!$CP$2,装备数值!$BH$50:$BH$101,"&lt;="&amp;新怪物属性!$CP11)+SUMIFS(装备数值!BQ$50:BQ$101,装备数值!$BG$50:$BG$101,"="&amp;新怪物属性!$CQ$2,装备数值!$BH$50:$BH$101,"&lt;="&amp;新怪物属性!$CQ11)+SUMIFS(装备数值!BQ$50:BQ$101,装备数值!$BG$50:$BG$101,"="&amp;新怪物属性!$CR$2,装备数值!$BH$50:$BH$101,"&lt;="&amp;新怪物属性!$CR11)</f>
        <v>0</v>
      </c>
      <c r="CY11" s="14">
        <f>SUMIFS(装备数值!BR$50:BR$101,装备数值!$BG$50:$BG$101,"="&amp;新怪物属性!$CF$2,装备数值!$BH$50:$BH$101,"&lt;="&amp;新怪物属性!$CF11)+SUMIFS(装备数值!BR$50:BR$101,装备数值!$BG$50:$BG$101,"="&amp;新怪物属性!$CG$2,装备数值!$BH$50:$BH$101,"&lt;="&amp;新怪物属性!$CG11)+SUMIFS(装备数值!BR$50:BR$101,装备数值!$BG$50:$BG$101,"="&amp;新怪物属性!$CH$2,装备数值!$BH$50:$BH$101,"&lt;="&amp;新怪物属性!$CH11)+SUMIFS(装备数值!BR$50:BR$101,装备数值!$BG$50:$BG$101,"="&amp;新怪物属性!$CI$2,装备数值!$BH$50:$BH$101,"&lt;="&amp;新怪物属性!$CI11)+SUMIFS(装备数值!BR$50:BR$101,装备数值!$BG$50:$BG$101,"="&amp;新怪物属性!$CJ$2,装备数值!$BH$50:$BH$101,"&lt;="&amp;新怪物属性!$CJ11)+SUMIFS(装备数值!BR$50:BR$101,装备数值!$BG$50:$BG$101,"="&amp;新怪物属性!$CK$2,装备数值!$BH$50:$BH$101,"&lt;="&amp;新怪物属性!$CK11)+SUMIFS(装备数值!BR$50:BR$101,装备数值!$BG$50:$BG$101,"="&amp;新怪物属性!$CL$2,装备数值!$BH$50:$BH$101,"&lt;="&amp;新怪物属性!$CL11)+SUMIFS(装备数值!BR$50:BR$101,装备数值!$BG$50:$BG$101,"="&amp;新怪物属性!$CM$2,装备数值!$BH$50:$BH$101,"&lt;="&amp;新怪物属性!$CM11)+SUMIFS(装备数值!BR$50:BR$101,装备数值!$BG$50:$BG$101,"="&amp;新怪物属性!$CN$2,装备数值!$BH$50:$BH$101,"&lt;="&amp;新怪物属性!$CN11)+SUMIFS(装备数值!BR$50:BR$101,装备数值!$BG$50:$BG$101,"="&amp;新怪物属性!$CO$2,装备数值!$BH$50:$BH$101,"&lt;="&amp;新怪物属性!$CO11)+SUMIFS(装备数值!BR$50:BR$101,装备数值!$BG$50:$BG$101,"="&amp;新怪物属性!$CP$2,装备数值!$BH$50:$BH$101,"&lt;="&amp;新怪物属性!$CP11)+SUMIFS(装备数值!BR$50:BR$101,装备数值!$BG$50:$BG$101,"="&amp;新怪物属性!$CQ$2,装备数值!$BH$50:$BH$101,"&lt;="&amp;新怪物属性!$CQ11)+SUMIFS(装备数值!BR$50:BR$101,装备数值!$BG$50:$BG$101,"="&amp;新怪物属性!$CR$2,装备数值!$BH$50:$BH$101,"&lt;="&amp;新怪物属性!$CR11)</f>
        <v>0</v>
      </c>
      <c r="CZ11" s="14">
        <f>SUMIFS(装备数值!BS$50:BS$101,装备数值!$BG$50:$BG$101,"="&amp;新怪物属性!$CF$2,装备数值!$BH$50:$BH$101,"&lt;="&amp;新怪物属性!$CF11)+SUMIFS(装备数值!BS$50:BS$101,装备数值!$BG$50:$BG$101,"="&amp;新怪物属性!$CG$2,装备数值!$BH$50:$BH$101,"&lt;="&amp;新怪物属性!$CG11)+SUMIFS(装备数值!BS$50:BS$101,装备数值!$BG$50:$BG$101,"="&amp;新怪物属性!$CH$2,装备数值!$BH$50:$BH$101,"&lt;="&amp;新怪物属性!$CH11)+SUMIFS(装备数值!BS$50:BS$101,装备数值!$BG$50:$BG$101,"="&amp;新怪物属性!$CI$2,装备数值!$BH$50:$BH$101,"&lt;="&amp;新怪物属性!$CI11)+SUMIFS(装备数值!BS$50:BS$101,装备数值!$BG$50:$BG$101,"="&amp;新怪物属性!$CJ$2,装备数值!$BH$50:$BH$101,"&lt;="&amp;新怪物属性!$CJ11)+SUMIFS(装备数值!BS$50:BS$101,装备数值!$BG$50:$BG$101,"="&amp;新怪物属性!$CK$2,装备数值!$BH$50:$BH$101,"&lt;="&amp;新怪物属性!$CK11)+SUMIFS(装备数值!BS$50:BS$101,装备数值!$BG$50:$BG$101,"="&amp;新怪物属性!$CL$2,装备数值!$BH$50:$BH$101,"&lt;="&amp;新怪物属性!$CL11)+SUMIFS(装备数值!BS$50:BS$101,装备数值!$BG$50:$BG$101,"="&amp;新怪物属性!$CM$2,装备数值!$BH$50:$BH$101,"&lt;="&amp;新怪物属性!$CM11)+SUMIFS(装备数值!BS$50:BS$101,装备数值!$BG$50:$BG$101,"="&amp;新怪物属性!$CN$2,装备数值!$BH$50:$BH$101,"&lt;="&amp;新怪物属性!$CN11)+SUMIFS(装备数值!BS$50:BS$101,装备数值!$BG$50:$BG$101,"="&amp;新怪物属性!$CO$2,装备数值!$BH$50:$BH$101,"&lt;="&amp;新怪物属性!$CO11)+SUMIFS(装备数值!BS$50:BS$101,装备数值!$BG$50:$BG$101,"="&amp;新怪物属性!$CP$2,装备数值!$BH$50:$BH$101,"&lt;="&amp;新怪物属性!$CP11)+SUMIFS(装备数值!BS$50:BS$101,装备数值!$BG$50:$BG$101,"="&amp;新怪物属性!$CQ$2,装备数值!$BH$50:$BH$101,"&lt;="&amp;新怪物属性!$CQ11)+SUMIFS(装备数值!BS$50:BS$101,装备数值!$BG$50:$BG$101,"="&amp;新怪物属性!$CR$2,装备数值!$BH$50:$BH$101,"&lt;="&amp;新怪物属性!$CR11)</f>
        <v>0</v>
      </c>
      <c r="DA11" s="14">
        <f>SUMIFS(装备数值!BT$50:BT$101,装备数值!$BG$50:$BG$101,"="&amp;新怪物属性!$CF$2,装备数值!$BH$50:$BH$101,"&lt;="&amp;新怪物属性!$CF11)+SUMIFS(装备数值!BT$50:BT$101,装备数值!$BG$50:$BG$101,"="&amp;新怪物属性!$CG$2,装备数值!$BH$50:$BH$101,"&lt;="&amp;新怪物属性!$CG11)+SUMIFS(装备数值!BT$50:BT$101,装备数值!$BG$50:$BG$101,"="&amp;新怪物属性!$CH$2,装备数值!$BH$50:$BH$101,"&lt;="&amp;新怪物属性!$CH11)+SUMIFS(装备数值!BT$50:BT$101,装备数值!$BG$50:$BG$101,"="&amp;新怪物属性!$CI$2,装备数值!$BH$50:$BH$101,"&lt;="&amp;新怪物属性!$CI11)+SUMIFS(装备数值!BT$50:BT$101,装备数值!$BG$50:$BG$101,"="&amp;新怪物属性!$CJ$2,装备数值!$BH$50:$BH$101,"&lt;="&amp;新怪物属性!$CJ11)+SUMIFS(装备数值!BT$50:BT$101,装备数值!$BG$50:$BG$101,"="&amp;新怪物属性!$CK$2,装备数值!$BH$50:$BH$101,"&lt;="&amp;新怪物属性!$CK11)+SUMIFS(装备数值!BT$50:BT$101,装备数值!$BG$50:$BG$101,"="&amp;新怪物属性!$CL$2,装备数值!$BH$50:$BH$101,"&lt;="&amp;新怪物属性!$CL11)+SUMIFS(装备数值!BT$50:BT$101,装备数值!$BG$50:$BG$101,"="&amp;新怪物属性!$CM$2,装备数值!$BH$50:$BH$101,"&lt;="&amp;新怪物属性!$CM11)+SUMIFS(装备数值!BT$50:BT$101,装备数值!$BG$50:$BG$101,"="&amp;新怪物属性!$CN$2,装备数值!$BH$50:$BH$101,"&lt;="&amp;新怪物属性!$CN11)+SUMIFS(装备数值!BT$50:BT$101,装备数值!$BG$50:$BG$101,"="&amp;新怪物属性!$CO$2,装备数值!$BH$50:$BH$101,"&lt;="&amp;新怪物属性!$CO11)+SUMIFS(装备数值!BT$50:BT$101,装备数值!$BG$50:$BG$101,"="&amp;新怪物属性!$CP$2,装备数值!$BH$50:$BH$101,"&lt;="&amp;新怪物属性!$CP11)+SUMIFS(装备数值!BT$50:BT$101,装备数值!$BG$50:$BG$101,"="&amp;新怪物属性!$CQ$2,装备数值!$BH$50:$BH$101,"&lt;="&amp;新怪物属性!$CQ11)+SUMIFS(装备数值!BT$50:BT$101,装备数值!$BG$50:$BG$101,"="&amp;新怪物属性!$CR$2,装备数值!$BH$50:$BH$101,"&lt;="&amp;新怪物属性!$CR11)</f>
        <v>0</v>
      </c>
      <c r="DB11" s="14">
        <f>SUMIFS(装备数值!BU$50:BU$101,装备数值!$BG$50:$BG$101,"="&amp;新怪物属性!$CF$2,装备数值!$BH$50:$BH$101,"&lt;="&amp;新怪物属性!$CF11)+SUMIFS(装备数值!BU$50:BU$101,装备数值!$BG$50:$BG$101,"="&amp;新怪物属性!$CG$2,装备数值!$BH$50:$BH$101,"&lt;="&amp;新怪物属性!$CG11)+SUMIFS(装备数值!BU$50:BU$101,装备数值!$BG$50:$BG$101,"="&amp;新怪物属性!$CH$2,装备数值!$BH$50:$BH$101,"&lt;="&amp;新怪物属性!$CH11)+SUMIFS(装备数值!BU$50:BU$101,装备数值!$BG$50:$BG$101,"="&amp;新怪物属性!$CI$2,装备数值!$BH$50:$BH$101,"&lt;="&amp;新怪物属性!$CI11)+SUMIFS(装备数值!BU$50:BU$101,装备数值!$BG$50:$BG$101,"="&amp;新怪物属性!$CJ$2,装备数值!$BH$50:$BH$101,"&lt;="&amp;新怪物属性!$CJ11)+SUMIFS(装备数值!BU$50:BU$101,装备数值!$BG$50:$BG$101,"="&amp;新怪物属性!$CK$2,装备数值!$BH$50:$BH$101,"&lt;="&amp;新怪物属性!$CK11)+SUMIFS(装备数值!BU$50:BU$101,装备数值!$BG$50:$BG$101,"="&amp;新怪物属性!$CL$2,装备数值!$BH$50:$BH$101,"&lt;="&amp;新怪物属性!$CL11)+SUMIFS(装备数值!BU$50:BU$101,装备数值!$BG$50:$BG$101,"="&amp;新怪物属性!$CM$2,装备数值!$BH$50:$BH$101,"&lt;="&amp;新怪物属性!$CM11)+SUMIFS(装备数值!BU$50:BU$101,装备数值!$BG$50:$BG$101,"="&amp;新怪物属性!$CN$2,装备数值!$BH$50:$BH$101,"&lt;="&amp;新怪物属性!$CN11)+SUMIFS(装备数值!BU$50:BU$101,装备数值!$BG$50:$BG$101,"="&amp;新怪物属性!$CO$2,装备数值!$BH$50:$BH$101,"&lt;="&amp;新怪物属性!$CO11)+SUMIFS(装备数值!BU$50:BU$101,装备数值!$BG$50:$BG$101,"="&amp;新怪物属性!$CP$2,装备数值!$BH$50:$BH$101,"&lt;="&amp;新怪物属性!$CP11)+SUMIFS(装备数值!BU$50:BU$101,装备数值!$BG$50:$BG$101,"="&amp;新怪物属性!$CQ$2,装备数值!$BH$50:$BH$101,"&lt;="&amp;新怪物属性!$CQ11)+SUMIFS(装备数值!BU$50:BU$101,装备数值!$BG$50:$BG$101,"="&amp;新怪物属性!$CR$2,装备数值!$BH$50:$BH$101,"&lt;="&amp;新怪物属性!$CR11)</f>
        <v>0</v>
      </c>
      <c r="DC11" s="14">
        <f>SUMIFS(装备数值!BV$50:BV$101,装备数值!$BG$50:$BG$101,"="&amp;新怪物属性!$CF$2,装备数值!$BH$50:$BH$101,"&lt;="&amp;新怪物属性!$CF11)+SUMIFS(装备数值!BV$50:BV$101,装备数值!$BG$50:$BG$101,"="&amp;新怪物属性!$CG$2,装备数值!$BH$50:$BH$101,"&lt;="&amp;新怪物属性!$CG11)+SUMIFS(装备数值!BV$50:BV$101,装备数值!$BG$50:$BG$101,"="&amp;新怪物属性!$CH$2,装备数值!$BH$50:$BH$101,"&lt;="&amp;新怪物属性!$CH11)+SUMIFS(装备数值!BV$50:BV$101,装备数值!$BG$50:$BG$101,"="&amp;新怪物属性!$CI$2,装备数值!$BH$50:$BH$101,"&lt;="&amp;新怪物属性!$CI11)+SUMIFS(装备数值!BV$50:BV$101,装备数值!$BG$50:$BG$101,"="&amp;新怪物属性!$CJ$2,装备数值!$BH$50:$BH$101,"&lt;="&amp;新怪物属性!$CJ11)+SUMIFS(装备数值!BV$50:BV$101,装备数值!$BG$50:$BG$101,"="&amp;新怪物属性!$CK$2,装备数值!$BH$50:$BH$101,"&lt;="&amp;新怪物属性!$CK11)+SUMIFS(装备数值!BV$50:BV$101,装备数值!$BG$50:$BG$101,"="&amp;新怪物属性!$CL$2,装备数值!$BH$50:$BH$101,"&lt;="&amp;新怪物属性!$CL11)+SUMIFS(装备数值!BV$50:BV$101,装备数值!$BG$50:$BG$101,"="&amp;新怪物属性!$CM$2,装备数值!$BH$50:$BH$101,"&lt;="&amp;新怪物属性!$CM11)+SUMIFS(装备数值!BV$50:BV$101,装备数值!$BG$50:$BG$101,"="&amp;新怪物属性!$CN$2,装备数值!$BH$50:$BH$101,"&lt;="&amp;新怪物属性!$CN11)+SUMIFS(装备数值!BV$50:BV$101,装备数值!$BG$50:$BG$101,"="&amp;新怪物属性!$CO$2,装备数值!$BH$50:$BH$101,"&lt;="&amp;新怪物属性!$CO11)+SUMIFS(装备数值!BV$50:BV$101,装备数值!$BG$50:$BG$101,"="&amp;新怪物属性!$CP$2,装备数值!$BH$50:$BH$101,"&lt;="&amp;新怪物属性!$CP11)+SUMIFS(装备数值!BV$50:BV$101,装备数值!$BG$50:$BG$101,"="&amp;新怪物属性!$CQ$2,装备数值!$BH$50:$BH$101,"&lt;="&amp;新怪物属性!$CQ11)+SUMIFS(装备数值!BV$50:BV$101,装备数值!$BG$50:$BG$101,"="&amp;新怪物属性!$CR$2,装备数值!$BH$50:$BH$101,"&lt;="&amp;新怪物属性!$CR11)</f>
        <v>0</v>
      </c>
      <c r="DD11" s="14">
        <f>SUMIFS(装备数值!BW$50:BW$101,装备数值!$BG$50:$BG$101,"="&amp;新怪物属性!$CF$2,装备数值!$BH$50:$BH$101,"&lt;="&amp;新怪物属性!$CF11)+SUMIFS(装备数值!BW$50:BW$101,装备数值!$BG$50:$BG$101,"="&amp;新怪物属性!$CG$2,装备数值!$BH$50:$BH$101,"&lt;="&amp;新怪物属性!$CG11)+SUMIFS(装备数值!BW$50:BW$101,装备数值!$BG$50:$BG$101,"="&amp;新怪物属性!$CH$2,装备数值!$BH$50:$BH$101,"&lt;="&amp;新怪物属性!$CH11)+SUMIFS(装备数值!BW$50:BW$101,装备数值!$BG$50:$BG$101,"="&amp;新怪物属性!$CI$2,装备数值!$BH$50:$BH$101,"&lt;="&amp;新怪物属性!$CI11)+SUMIFS(装备数值!BW$50:BW$101,装备数值!$BG$50:$BG$101,"="&amp;新怪物属性!$CJ$2,装备数值!$BH$50:$BH$101,"&lt;="&amp;新怪物属性!$CJ11)+SUMIFS(装备数值!BW$50:BW$101,装备数值!$BG$50:$BG$101,"="&amp;新怪物属性!$CK$2,装备数值!$BH$50:$BH$101,"&lt;="&amp;新怪物属性!$CK11)+SUMIFS(装备数值!BW$50:BW$101,装备数值!$BG$50:$BG$101,"="&amp;新怪物属性!$CL$2,装备数值!$BH$50:$BH$101,"&lt;="&amp;新怪物属性!$CL11)+SUMIFS(装备数值!BW$50:BW$101,装备数值!$BG$50:$BG$101,"="&amp;新怪物属性!$CM$2,装备数值!$BH$50:$BH$101,"&lt;="&amp;新怪物属性!$CM11)+SUMIFS(装备数值!BW$50:BW$101,装备数值!$BG$50:$BG$101,"="&amp;新怪物属性!$CN$2,装备数值!$BH$50:$BH$101,"&lt;="&amp;新怪物属性!$CN11)+SUMIFS(装备数值!BW$50:BW$101,装备数值!$BG$50:$BG$101,"="&amp;新怪物属性!$CO$2,装备数值!$BH$50:$BH$101,"&lt;="&amp;新怪物属性!$CO11)+SUMIFS(装备数值!BW$50:BW$101,装备数值!$BG$50:$BG$101,"="&amp;新怪物属性!$CP$2,装备数值!$BH$50:$BH$101,"&lt;="&amp;新怪物属性!$CP11)+SUMIFS(装备数值!BW$50:BW$101,装备数值!$BG$50:$BG$101,"="&amp;新怪物属性!$CQ$2,装备数值!$BH$50:$BH$101,"&lt;="&amp;新怪物属性!$CQ11)+SUMIFS(装备数值!BW$50:BW$101,装备数值!$BG$50:$BG$101,"="&amp;新怪物属性!$CR$2,装备数值!$BH$50:$BH$101,"&lt;="&amp;新怪物属性!$CR11)</f>
        <v>0</v>
      </c>
      <c r="DE11" s="14">
        <f>SUMIFS(装备数值!BX$50:BX$101,装备数值!$BG$50:$BG$101,"="&amp;新怪物属性!$CF$2,装备数值!$BH$50:$BH$101,"&lt;="&amp;新怪物属性!$CF11)+SUMIFS(装备数值!BX$50:BX$101,装备数值!$BG$50:$BG$101,"="&amp;新怪物属性!$CG$2,装备数值!$BH$50:$BH$101,"&lt;="&amp;新怪物属性!$CG11)+SUMIFS(装备数值!BX$50:BX$101,装备数值!$BG$50:$BG$101,"="&amp;新怪物属性!$CH$2,装备数值!$BH$50:$BH$101,"&lt;="&amp;新怪物属性!$CH11)+SUMIFS(装备数值!BX$50:BX$101,装备数值!$BG$50:$BG$101,"="&amp;新怪物属性!$CI$2,装备数值!$BH$50:$BH$101,"&lt;="&amp;新怪物属性!$CI11)+SUMIFS(装备数值!BX$50:BX$101,装备数值!$BG$50:$BG$101,"="&amp;新怪物属性!$CJ$2,装备数值!$BH$50:$BH$101,"&lt;="&amp;新怪物属性!$CJ11)+SUMIFS(装备数值!BX$50:BX$101,装备数值!$BG$50:$BG$101,"="&amp;新怪物属性!$CK$2,装备数值!$BH$50:$BH$101,"&lt;="&amp;新怪物属性!$CK11)+SUMIFS(装备数值!BX$50:BX$101,装备数值!$BG$50:$BG$101,"="&amp;新怪物属性!$CL$2,装备数值!$BH$50:$BH$101,"&lt;="&amp;新怪物属性!$CL11)+SUMIFS(装备数值!BX$50:BX$101,装备数值!$BG$50:$BG$101,"="&amp;新怪物属性!$CM$2,装备数值!$BH$50:$BH$101,"&lt;="&amp;新怪物属性!$CM11)+SUMIFS(装备数值!BX$50:BX$101,装备数值!$BG$50:$BG$101,"="&amp;新怪物属性!$CN$2,装备数值!$BH$50:$BH$101,"&lt;="&amp;新怪物属性!$CN11)+SUMIFS(装备数值!BX$50:BX$101,装备数值!$BG$50:$BG$101,"="&amp;新怪物属性!$CO$2,装备数值!$BH$50:$BH$101,"&lt;="&amp;新怪物属性!$CO11)+SUMIFS(装备数值!BX$50:BX$101,装备数值!$BG$50:$BG$101,"="&amp;新怪物属性!$CP$2,装备数值!$BH$50:$BH$101,"&lt;="&amp;新怪物属性!$CP11)+SUMIFS(装备数值!BX$50:BX$101,装备数值!$BG$50:$BG$101,"="&amp;新怪物属性!$CQ$2,装备数值!$BH$50:$BH$101,"&lt;="&amp;新怪物属性!$CQ11)+SUMIFS(装备数值!BX$50:BX$101,装备数值!$BG$50:$BG$101,"="&amp;新怪物属性!$CR$2,装备数值!$BH$50:$BH$101,"&lt;="&amp;新怪物属性!$CR11)</f>
        <v>0</v>
      </c>
      <c r="DH11" s="14">
        <f>INDEX(装备数值!$I$13:$M$116,新怪物属性!$P11*8+1,DH$2)*$X11+INDEX(装备数值!$I$13:$M$116,新怪物属性!$Q11*8+2,DH$2)*$Y11+INDEX(装备数值!$I$13:$M$116,新怪物属性!$S11*8+3,DH$2)*$Z11+INDEX(装备数值!$I$13:$M$116,新怪物属性!$R11*8+4,DH$2)*$AA11+INDEX(装备数值!$I$13:$M$116,新怪物属性!$T11*8+5,DH$2)*$AB11+INDEX(装备数值!$I$13:$M$116,新怪物属性!$U11*8+6,DH$2)*$AC11+INDEX(装备数值!$I$13:$M$116,新怪物属性!$V11*8+7,DH$2)*$AD11+INDEX(装备数值!$I$13:$M$116,新怪物属性!$W11*8+8,DH$2)*$AE11</f>
        <v>0</v>
      </c>
      <c r="DI11" s="14">
        <f>INDEX(装备数值!$I$13:$M$116,新怪物属性!$P11*8+1,DI$2)*$X11+INDEX(装备数值!$I$13:$M$116,新怪物属性!$Q11*8+2,DI$2)*$Y11+INDEX(装备数值!$I$13:$M$116,新怪物属性!$S11*8+3,DI$2)*$Z11+INDEX(装备数值!$I$13:$M$116,新怪物属性!$R11*8+4,DI$2)*$AA11+INDEX(装备数值!$I$13:$M$116,新怪物属性!$T11*8+5,DI$2)*$AB11+INDEX(装备数值!$I$13:$M$116,新怪物属性!$U11*8+6,DI$2)*$AC11+INDEX(装备数值!$I$13:$M$116,新怪物属性!$V11*8+7,DI$2)*$AD11+INDEX(装备数值!$I$13:$M$116,新怪物属性!$W11*8+8,DI$2)*$AE11</f>
        <v>0</v>
      </c>
      <c r="DJ11" s="14">
        <f>INDEX(装备数值!$I$13:$M$116,新怪物属性!$P11*8+1,DJ$2)*$X11+INDEX(装备数值!$I$13:$M$116,新怪物属性!$Q11*8+2,DJ$2)*$Y11+INDEX(装备数值!$I$13:$M$116,新怪物属性!$S11*8+3,DJ$2)*$Z11+INDEX(装备数值!$I$13:$M$116,新怪物属性!$R11*8+4,DJ$2)*$AA11+INDEX(装备数值!$I$13:$M$116,新怪物属性!$T11*8+5,DJ$2)*$AB11+INDEX(装备数值!$I$13:$M$116,新怪物属性!$U11*8+6,DJ$2)*$AC11+INDEX(装备数值!$I$13:$M$116,新怪物属性!$V11*8+7,DJ$2)*$AD11+INDEX(装备数值!$I$13:$M$116,新怪物属性!$W11*8+8,DJ$2)*$AE11</f>
        <v>0</v>
      </c>
      <c r="DK11" s="14">
        <f>INDEX(装备数值!$I$13:$M$116,新怪物属性!$P11*8+1,DK$2)*$X11+INDEX(装备数值!$I$13:$M$116,新怪物属性!$Q11*8+2,DK$2)*$Y11+INDEX(装备数值!$I$13:$M$116,新怪物属性!$S11*8+3,DK$2)*$Z11+INDEX(装备数值!$I$13:$M$116,新怪物属性!$R11*8+4,DK$2)*$AA11+INDEX(装备数值!$I$13:$M$116,新怪物属性!$T11*8+5,DK$2)*$AB11+INDEX(装备数值!$I$13:$M$116,新怪物属性!$U11*8+6,DK$2)*$AC11+INDEX(装备数值!$I$13:$M$116,新怪物属性!$V11*8+7,DK$2)*$AD11+INDEX(装备数值!$I$13:$M$116,新怪物属性!$W11*8+8,DK$2)*$AE11</f>
        <v>0</v>
      </c>
      <c r="DL11" s="14">
        <f>INDEX(装备数值!$I$13:$M$116,新怪物属性!$P11*8+1,DL$2)*$X11+INDEX(装备数值!$I$13:$M$116,新怪物属性!$Q11*8+2,DL$2)*$Y11+INDEX(装备数值!$I$13:$M$116,新怪物属性!$S11*8+3,DL$2)*$Z11+INDEX(装备数值!$I$13:$M$116,新怪物属性!$R11*8+4,DL$2)*$AA11+INDEX(装备数值!$I$13:$M$116,新怪物属性!$T11*8+5,DL$2)*$AB11+INDEX(装备数值!$I$13:$M$116,新怪物属性!$U11*8+6,DL$2)*$AC11+INDEX(装备数值!$I$13:$M$116,新怪物属性!$V11*8+7,DL$2)*$AD11+INDEX(装备数值!$I$13:$M$116,新怪物属性!$W11*8+8,DL$2)*$AE11</f>
        <v>0</v>
      </c>
      <c r="DO11" s="14">
        <f>INDEX(装备数值!$X$13:$AH$116,$P11*8+1,DO$2)*$AF11+INDEX(装备数值!$X$13:$AH$116,$Q11*8+2,DO$2)*$AG11+INDEX(装备数值!$X$13:$AH$116,$S11*8+3,DO$2)*$AH11+INDEX(装备数值!$X$13:$AH$116,$R11*8+4,DO$2)*$AI11+INDEX(装备数值!$X$13:$AH$116,$T11*8+5,DO$2)*$AJ11+INDEX(装备数值!$X$13:$AH$116,$U11*8+6,DO$2)*$AK11+INDEX(装备数值!$X$13:$AH$116,$V11*8+7,DO$2)*$AL11+INDEX(装备数值!$X$13:$AH$116,$W11*8+8,DO$2)*$AM11</f>
        <v>0</v>
      </c>
      <c r="DP11" s="14">
        <f>INDEX(装备数值!$X$13:$AH$116,$P11*8+1,DP$2)*$AF11+INDEX(装备数值!$X$13:$AH$116,$Q11*8+2,DP$2)*$AG11+INDEX(装备数值!$X$13:$AH$116,$S11*8+3,DP$2)*$AH11+INDEX(装备数值!$X$13:$AH$116,$R11*8+4,DP$2)*$AI11+INDEX(装备数值!$X$13:$AH$116,$T11*8+5,DP$2)*$AJ11+INDEX(装备数值!$X$13:$AH$116,$U11*8+6,DP$2)*$AK11+INDEX(装备数值!$X$13:$AH$116,$V11*8+7,DP$2)*$AL11+INDEX(装备数值!$X$13:$AH$116,$W11*8+8,DP$2)*$AM11</f>
        <v>0</v>
      </c>
      <c r="DQ11" s="14">
        <f>INDEX(装备数值!$X$13:$AH$116,$P11*8+1,DQ$2)*$AF11+INDEX(装备数值!$X$13:$AH$116,$Q11*8+2,DQ$2)*$AG11+INDEX(装备数值!$X$13:$AH$116,$S11*8+3,DQ$2)*$AH11+INDEX(装备数值!$X$13:$AH$116,$R11*8+4,DQ$2)*$AI11+INDEX(装备数值!$X$13:$AH$116,$T11*8+5,DQ$2)*$AJ11+INDEX(装备数值!$X$13:$AH$116,$U11*8+6,DQ$2)*$AK11+INDEX(装备数值!$X$13:$AH$116,$V11*8+7,DQ$2)*$AL11+INDEX(装备数值!$X$13:$AH$116,$W11*8+8,DQ$2)*$AM11</f>
        <v>0</v>
      </c>
      <c r="DR11" s="14">
        <f>INDEX(装备数值!$X$13:$AH$116,$P11*8+1,DR$2)*$AF11+INDEX(装备数值!$X$13:$AH$116,$Q11*8+2,DR$2)*$AG11+INDEX(装备数值!$X$13:$AH$116,$S11*8+3,DR$2)*$AH11+INDEX(装备数值!$X$13:$AH$116,$R11*8+4,DR$2)*$AI11+INDEX(装备数值!$X$13:$AH$116,$T11*8+5,DR$2)*$AJ11+INDEX(装备数值!$X$13:$AH$116,$U11*8+6,DR$2)*$AK11+INDEX(装备数值!$X$13:$AH$116,$V11*8+7,DR$2)*$AL11+INDEX(装备数值!$X$13:$AH$116,$W11*8+8,DR$2)*$AM11</f>
        <v>0</v>
      </c>
      <c r="DS11" s="14">
        <f>INDEX(装备数值!$X$13:$AH$116,$P11*8+1,DS$2)*$AF11+INDEX(装备数值!$X$13:$AH$116,$Q11*8+2,DS$2)*$AG11+INDEX(装备数值!$X$13:$AH$116,$S11*8+3,DS$2)*$AH11+INDEX(装备数值!$X$13:$AH$116,$R11*8+4,DS$2)*$AI11+INDEX(装备数值!$X$13:$AH$116,$T11*8+5,DS$2)*$AJ11+INDEX(装备数值!$X$13:$AH$116,$U11*8+6,DS$2)*$AK11+INDEX(装备数值!$X$13:$AH$116,$V11*8+7,DS$2)*$AL11+INDEX(装备数值!$X$13:$AH$116,$W11*8+8,DS$2)*$AM11</f>
        <v>0</v>
      </c>
      <c r="DT11" s="14">
        <f>INDEX(装备数值!$X$13:$AH$116,$P11*8+1,DT$2)*$AF11+INDEX(装备数值!$X$13:$AH$116,$Q11*8+2,DT$2)*$AG11+INDEX(装备数值!$X$13:$AH$116,$S11*8+3,DT$2)*$AH11+INDEX(装备数值!$X$13:$AH$116,$R11*8+4,DT$2)*$AI11+INDEX(装备数值!$X$13:$AH$116,$T11*8+5,DT$2)*$AJ11+INDEX(装备数值!$X$13:$AH$116,$U11*8+6,DT$2)*$AK11+INDEX(装备数值!$X$13:$AH$116,$V11*8+7,DT$2)*$AL11+INDEX(装备数值!$X$13:$AH$116,$W11*8+8,DT$2)*$AM11</f>
        <v>0</v>
      </c>
      <c r="DU11" s="14">
        <f>INDEX(装备数值!$X$13:$AH$116,$P11*8+1,DU$2)*$AF11+INDEX(装备数值!$X$13:$AH$116,$Q11*8+2,DU$2)*$AG11+INDEX(装备数值!$X$13:$AH$116,$S11*8+3,DU$2)*$AH11+INDEX(装备数值!$X$13:$AH$116,$R11*8+4,DU$2)*$AI11+INDEX(装备数值!$X$13:$AH$116,$T11*8+5,DU$2)*$AJ11+INDEX(装备数值!$X$13:$AH$116,$U11*8+6,DU$2)*$AK11+INDEX(装备数值!$X$13:$AH$116,$V11*8+7,DU$2)*$AL11+INDEX(装备数值!$X$13:$AH$116,$W11*8+8,DU$2)*$AM11</f>
        <v>0</v>
      </c>
      <c r="DV11" s="14">
        <f>INDEX(装备数值!$X$13:$AH$116,$P11*8+1,DV$2)*$AF11+INDEX(装备数值!$X$13:$AH$116,$Q11*8+2,DV$2)*$AG11+INDEX(装备数值!$X$13:$AH$116,$S11*8+3,DV$2)*$AH11+INDEX(装备数值!$X$13:$AH$116,$R11*8+4,DV$2)*$AI11+INDEX(装备数值!$X$13:$AH$116,$T11*8+5,DV$2)*$AJ11+INDEX(装备数值!$X$13:$AH$116,$U11*8+6,DV$2)*$AK11+INDEX(装备数值!$X$13:$AH$116,$V11*8+7,DV$2)*$AL11+INDEX(装备数值!$X$13:$AH$116,$W11*8+8,DV$2)*$AM11</f>
        <v>0</v>
      </c>
      <c r="DW11" s="14">
        <f>INDEX(装备数值!$X$13:$AH$116,$P11*8+1,DW$2)*$AF11+INDEX(装备数值!$X$13:$AH$116,$Q11*8+2,DW$2)*$AG11+INDEX(装备数值!$X$13:$AH$116,$S11*8+3,DW$2)*$AH11+INDEX(装备数值!$X$13:$AH$116,$R11*8+4,DW$2)*$AI11+INDEX(装备数值!$X$13:$AH$116,$T11*8+5,DW$2)*$AJ11+INDEX(装备数值!$X$13:$AH$116,$U11*8+6,DW$2)*$AK11+INDEX(装备数值!$X$13:$AH$116,$V11*8+7,DW$2)*$AL11+INDEX(装备数值!$X$13:$AH$116,$W11*8+8,DW$2)*$AM11</f>
        <v>0</v>
      </c>
      <c r="DX11" s="14">
        <f>INDEX(装备数值!$X$13:$AH$116,$P11*8+1,DX$2)*$AF11+INDEX(装备数值!$X$13:$AH$116,$Q11*8+2,DX$2)*$AG11+INDEX(装备数值!$X$13:$AH$116,$S11*8+3,DX$2)*$AH11+INDEX(装备数值!$X$13:$AH$116,$R11*8+4,DX$2)*$AI11+INDEX(装备数值!$X$13:$AH$116,$T11*8+5,DX$2)*$AJ11+INDEX(装备数值!$X$13:$AH$116,$U11*8+6,DX$2)*$AK11+INDEX(装备数值!$X$13:$AH$116,$V11*8+7,DX$2)*$AL11+INDEX(装备数值!$X$13:$AH$116,$W11*8+8,DX$2)*$AM11</f>
        <v>0</v>
      </c>
      <c r="DY11" s="14">
        <f>INDEX(装备数值!$X$13:$AH$116,$P11*8+1,DY$2)*$AF11+INDEX(装备数值!$X$13:$AH$116,$Q11*8+2,DY$2)*$AG11+INDEX(装备数值!$X$13:$AH$116,$S11*8+3,DY$2)*$AH11+INDEX(装备数值!$X$13:$AH$116,$R11*8+4,DY$2)*$AI11+INDEX(装备数值!$X$13:$AH$116,$T11*8+5,DY$2)*$AJ11+INDEX(装备数值!$X$13:$AH$116,$U11*8+6,DY$2)*$AK11+INDEX(装备数值!$X$13:$AH$116,$V11*8+7,DY$2)*$AL11+INDEX(装备数值!$X$13:$AH$116,$W11*8+8,DY$2)*$AM11</f>
        <v>0</v>
      </c>
      <c r="EA11" s="14">
        <f>INDEX(装备数值!$AN$17:$AN$117,MATCH(MIN($X11:$AE11),装备数值!$AO$17:$AO$117,1))</f>
        <v>0</v>
      </c>
      <c r="EB11" s="14">
        <f>IF(COUNTIF($P11:$W11,"&gt;"&amp;0)=8,INDEX(装备数值!AR$17:AR$117,$EA11+1),0)</f>
        <v>0</v>
      </c>
      <c r="EC11" s="14">
        <f>IF(COUNTIF($P11:$W11,"&gt;"&amp;0)=8,INDEX(装备数值!AS$17:AS$117,$EA11+1),0)</f>
        <v>0</v>
      </c>
      <c r="ED11" s="14">
        <f>IF(COUNTIF($P11:$W11,"&gt;"&amp;0)=8,INDEX(装备数值!AT$17:AT$117,$EA11+1),0)</f>
        <v>0</v>
      </c>
      <c r="EE11" s="14">
        <f>IF(COUNTIF($P11:$W11,"&gt;"&amp;0)=8,INDEX(装备数值!AU$17:AU$117,$EA11+1),0)</f>
        <v>0</v>
      </c>
      <c r="EF11" s="14">
        <f>IF(COUNTIF($P11:$W11,"&gt;"&amp;0)=8,INDEX(装备数值!AV$17:AV$117,$EA11+1),0)</f>
        <v>0</v>
      </c>
      <c r="EH11" s="14">
        <f>INDEX(装备数值!$AY$17:$AY$77,MATCH(MIN($AF11:$AM11),装备数值!$AZ$17:$AZ$77,1))</f>
        <v>0</v>
      </c>
      <c r="EI11" s="26">
        <f>INDEX(装备数值!BA$17:BA$77,新怪物属性!EH11+1)</f>
        <v>0</v>
      </c>
      <c r="EJ11" s="26">
        <f>INDEX(装备数值!BA$17:BA$77,新怪物属性!EH11+1)</f>
        <v>0</v>
      </c>
      <c r="EL11" s="14">
        <f t="shared" si="2"/>
        <v>0</v>
      </c>
      <c r="EM11" s="14">
        <f>VLOOKUP(EL11,军阶与晶片数值!$W$6:$X$27,2)</f>
        <v>0</v>
      </c>
      <c r="EN11" s="14">
        <f>INDEX(军阶与晶片数值!Y$6:Y$27,$EM11+1)</f>
        <v>0</v>
      </c>
      <c r="EO11" s="14">
        <f>INDEX(军阶与晶片数值!Z$6:Z$27,$EM11+1)</f>
        <v>0</v>
      </c>
      <c r="EP11" s="14">
        <f>INDEX(军阶与晶片数值!AA$6:AA$27,$EM11+1)</f>
        <v>0</v>
      </c>
      <c r="EQ11" s="14">
        <f>INDEX(军阶与晶片数值!AB$6:AB$27,$EM11+1)</f>
        <v>0</v>
      </c>
      <c r="ER11" s="29">
        <f>INDEX(军阶与晶片数值!AC$6:AC$27,$EM11+1)</f>
        <v>0</v>
      </c>
      <c r="ES11" s="29">
        <f>INDEX(军阶与晶片数值!AD$6:AD$27,$EM11+1)</f>
        <v>0</v>
      </c>
      <c r="EU11" s="26">
        <f>INDEX(军阶与晶片数值!I$6:I$16,AN11+1)</f>
        <v>0</v>
      </c>
      <c r="EV11" s="26">
        <f>INDEX(军阶与晶片数值!M$6:M$16,AO11+1)</f>
        <v>0</v>
      </c>
      <c r="EW11" s="26">
        <f>INDEX(军阶与晶片数值!J$6:J$16,AP11+1)</f>
        <v>0</v>
      </c>
      <c r="EX11" s="26">
        <f>INDEX(军阶与晶片数值!K$6:K$16,AQ11+1)</f>
        <v>0</v>
      </c>
      <c r="EY11" s="26">
        <f>INDEX(军阶与晶片数值!L$6:L$16,AR11+1)</f>
        <v>0</v>
      </c>
      <c r="EZ11" s="28">
        <f>INDEX(军阶与晶片数值!N$6:N$16,AS11+1)</f>
        <v>0</v>
      </c>
      <c r="FA11" s="28">
        <f>INDEX(军阶与晶片数值!O$6:O$16,AT11+1)</f>
        <v>0</v>
      </c>
      <c r="FB11" s="28">
        <f>INDEX(军阶与晶片数值!P$6:P$16,AU11+1)</f>
        <v>0</v>
      </c>
      <c r="FC11" s="28">
        <f>INDEX(军阶与晶片数值!Q$6:Q$16,AV11+1)</f>
        <v>0</v>
      </c>
      <c r="FD11" s="26">
        <f>INDEX(军阶与晶片数值!R$6:R$16,AW11+1)</f>
        <v>0</v>
      </c>
      <c r="FE11" s="26">
        <f>INDEX(军阶与晶片数值!S$6:S$16,AX11+1)</f>
        <v>0</v>
      </c>
      <c r="FF11" s="26">
        <f>INDEX(军阶与晶片数值!T$6:T$16,AY11+1)</f>
        <v>0</v>
      </c>
      <c r="FG11" s="26">
        <f>INDEX(军阶与晶片数值!U$6:U$16,AZ11+1)</f>
        <v>0</v>
      </c>
      <c r="FI11" s="26">
        <f>INDEX(军阶与晶片数值!$C$6:$C$36,新怪物属性!$BA11+1)</f>
        <v>0</v>
      </c>
      <c r="FJ11" s="26">
        <f>INDEX(军阶与晶片数值!$C$6:$C$36,新怪物属性!$BA11+1)</f>
        <v>0</v>
      </c>
      <c r="FK11" s="26">
        <f>INDEX(军阶与晶片数值!$C$6:$C$36,新怪物属性!$BA11+1)</f>
        <v>0</v>
      </c>
      <c r="FL11" s="26">
        <f>INDEX(军阶与晶片数值!$C$6:$C$36,新怪物属性!$BA11+1)</f>
        <v>0</v>
      </c>
      <c r="FM11" s="26">
        <f>INDEX(军阶与晶片数值!$C$6:$C$36,新怪物属性!$BA11+1)</f>
        <v>0</v>
      </c>
      <c r="FO11" s="14">
        <f>INDEX(战舰突破!$H$6:$H$18,新怪物属性!$J11+1)+INDEX(战舰突破!$H$23:$H$35,新怪物属性!$K11+1)+INDEX(战舰突破!$H$40:$H$52,新怪物属性!$L11+1)</f>
        <v>0</v>
      </c>
      <c r="FP11" s="14">
        <f>INDEX(战舰突破!$I$6:$I$18,新怪物属性!$J11+1)+INDEX(战舰突破!$I$23:$I$35,新怪物属性!$K11+1)+INDEX(战舰突破!$I$40:$I$52,新怪物属性!$L11+1)</f>
        <v>0</v>
      </c>
      <c r="FQ11" s="14">
        <f>INDEX(战舰突破!$J$6:$J$18,新怪物属性!$J11+1)+INDEX(战舰突破!$J$23:$J$35,新怪物属性!$K11+1)+INDEX(战舰突破!$J$40:$J$52,新怪物属性!$L11+1)</f>
        <v>0</v>
      </c>
      <c r="FR11" s="14">
        <f>INDEX(战舰突破!$K$6:$K$18,新怪物属性!$J11+1)+INDEX(战舰突破!$K$23:$K$35,新怪物属性!$K11+1)+INDEX(战舰突破!$K$40:$K$52,新怪物属性!$L11+1)</f>
        <v>0</v>
      </c>
      <c r="FS11" s="14">
        <f>INDEX(战舰突破!$L$6:$L$18,新怪物属性!$J11+1)+INDEX(战舰突破!$L$23:$L$35,新怪物属性!$K11+1)+INDEX(战舰突破!$L$40:$L$52,新怪物属性!$L11+1)</f>
        <v>0</v>
      </c>
      <c r="FT11" s="18">
        <f>INDEX(战舰突破!$N$6:$N$18,新怪物属性!$J11+1)+INDEX(战舰突破!$N$23:$N$35,新怪物属性!$K11+1)+INDEX(战舰突破!$N$40:$N$52,新怪物属性!$L11+1)</f>
        <v>0</v>
      </c>
      <c r="FU11" s="18">
        <f>INDEX(战舰突破!$O$6:$O$18,新怪物属性!$J11+1)+INDEX(战舰突破!$O$23:$O$35,新怪物属性!$K11+1)+INDEX(战舰突破!$O$40:$O$52,新怪物属性!$L11+1)</f>
        <v>0</v>
      </c>
      <c r="FV11" s="18">
        <f>INDEX(战舰突破!$P$6:$P$18,新怪物属性!$J11+1)+INDEX(战舰突破!$P$23:$P$35,新怪物属性!$K11+1)+INDEX(战舰突破!$P$40:$P$52,新怪物属性!$L11+1)</f>
        <v>0</v>
      </c>
      <c r="FW11" s="18">
        <f>INDEX(战舰突破!$Q$6:$Q$18,新怪物属性!$J11+1)+INDEX(战舰突破!$Q$23:$Q$35,新怪物属性!$K11+1)+INDEX(战舰突破!$Q$40:$Q$52,新怪物属性!$L11+1)</f>
        <v>0</v>
      </c>
      <c r="FX11" s="18">
        <f>INDEX(战舰突破!$R$6:$R$18,新怪物属性!$J11+1)+INDEX(战舰突破!$R$23:$R$35,新怪物属性!$K11+1)+INDEX(战舰突破!$R$40:$R$52,新怪物属性!$L11+1)</f>
        <v>0</v>
      </c>
      <c r="FY11" s="18">
        <f>INDEX(战舰突破!$M$6:$M$18,新怪物属性!$J11+1)+INDEX(战舰突破!$M$23:$M$35,新怪物属性!$K11+1)+INDEX(战舰突破!$M$40:$M$52,新怪物属性!$L11+1)</f>
        <v>0</v>
      </c>
      <c r="FZ11" s="22">
        <f>INDEX(战舰突破!$W$6:$W$18,新怪物属性!$J11+1)+INDEX(战舰突破!$W$23:$W$35,新怪物属性!$K11+1)+INDEX(战舰突破!$W$40:$W$52,新怪物属性!$L11+1)</f>
        <v>0.3</v>
      </c>
      <c r="GC11" s="14">
        <f>INDEX(战舰突破!$S$6:$S$18,新怪物属性!$J11+1)</f>
        <v>0</v>
      </c>
      <c r="GD11" s="14">
        <f>INDEX(战舰突破!$T$6:$T$18,新怪物属性!$J11+1)</f>
        <v>0</v>
      </c>
      <c r="GE11" s="14">
        <f>INDEX(战舰突破!$U$6:$U$18,新怪物属性!$J11+1)</f>
        <v>0</v>
      </c>
      <c r="GF11" s="14">
        <f>INDEX(战舰突破!$V$6:$V$18,新怪物属性!$J11+1)</f>
        <v>0</v>
      </c>
      <c r="GG11" s="14">
        <f>INDEX(战舰突破!$X$6:$X$18,新怪物属性!$J11+1)</f>
        <v>1</v>
      </c>
      <c r="GI11" s="14">
        <f>INDEX(战舰突破!$S$23:$S$35,新怪物属性!$J11+1)</f>
        <v>0</v>
      </c>
      <c r="GJ11" s="14">
        <f>INDEX(战舰突破!$T$23:$T$35,新怪物属性!$J11+1)</f>
        <v>0</v>
      </c>
      <c r="GK11" s="14">
        <f>INDEX(战舰突破!$U$23:$U$35,新怪物属性!$J11+1)</f>
        <v>0</v>
      </c>
      <c r="GL11" s="14">
        <f>INDEX(战舰突破!$V$23:$V$35,新怪物属性!$J11+1)</f>
        <v>0</v>
      </c>
      <c r="GM11" s="14">
        <f>INDEX(战舰突破!$X$23:$X$35,新怪物属性!$J11+1)</f>
        <v>15</v>
      </c>
      <c r="GO11" s="14">
        <f>INDEX(战舰突破!$S$40:$S$52,新怪物属性!$J11+1)</f>
        <v>0</v>
      </c>
      <c r="GP11" s="14">
        <f>INDEX(战舰突破!$T$40:$T$52,新怪物属性!$J11+1)</f>
        <v>0</v>
      </c>
      <c r="GQ11" s="14">
        <f>INDEX(战舰突破!$U$40:$U$52,新怪物属性!$J11+1)</f>
        <v>0</v>
      </c>
      <c r="GR11" s="14">
        <f>INDEX(战舰突破!$V$40:$V$52,新怪物属性!$J11+1)</f>
        <v>0</v>
      </c>
      <c r="GS11" s="14">
        <f>INDEX(战舰突破!$X$40:$X$52,新怪物属性!$J11+1)</f>
        <v>25</v>
      </c>
      <c r="GV11" s="14">
        <v>0</v>
      </c>
      <c r="GW11" s="14">
        <v>0</v>
      </c>
      <c r="GX11" s="14">
        <v>0</v>
      </c>
      <c r="GY11" s="14">
        <v>0</v>
      </c>
      <c r="GZ11" s="14">
        <v>0</v>
      </c>
      <c r="HA11" s="14">
        <v>0</v>
      </c>
      <c r="HB11" s="14">
        <v>0</v>
      </c>
      <c r="HC11" s="14">
        <v>0</v>
      </c>
      <c r="HD11" s="14">
        <v>0</v>
      </c>
      <c r="HE11" s="14">
        <v>0</v>
      </c>
      <c r="HF11" s="14">
        <v>0</v>
      </c>
      <c r="HG11" s="14">
        <v>0</v>
      </c>
      <c r="HH11" s="14">
        <v>0</v>
      </c>
      <c r="HI11" s="14">
        <v>0</v>
      </c>
      <c r="HJ11" s="14">
        <v>0</v>
      </c>
      <c r="HK11" s="14">
        <v>0</v>
      </c>
      <c r="HL11" s="14">
        <v>0</v>
      </c>
      <c r="HM11" s="14">
        <v>0</v>
      </c>
      <c r="HN11" s="14">
        <v>0</v>
      </c>
      <c r="HO11" s="14">
        <v>0</v>
      </c>
      <c r="HP11" s="14">
        <v>0</v>
      </c>
      <c r="HQ11" s="14">
        <v>0</v>
      </c>
      <c r="HR11" s="14">
        <v>0</v>
      </c>
      <c r="HS11" s="14">
        <v>0</v>
      </c>
      <c r="HT11" s="14">
        <v>0</v>
      </c>
      <c r="HU11" s="14">
        <v>0</v>
      </c>
      <c r="HX11" s="14">
        <v>0</v>
      </c>
      <c r="HY11" s="14">
        <v>0</v>
      </c>
      <c r="IB11" s="14">
        <f>IF($GV11=0,0,INDEX(战宠!P$15:P$27,新怪物属性!$GV$3)*(INDEX(战宠!$U$7:$Y$10,1,新怪物属性!$GV11)))*(新怪物属性!$GW11+4)
+IF($GX11=0,0,INDEX(战宠!P$15:P$27,新怪物属性!$GX$3)*(INDEX(战宠!$U$7:$Y$10,1,新怪物属性!$GX11)))*(新怪物属性!$GY11+4)
+IF($GZ11=0,0,INDEX(战宠!P$15:P$27,新怪物属性!$GZ$3)*(INDEX(战宠!$U$7:$Y$10,1,新怪物属性!$GZ11)))*(新怪物属性!$HA11+4)
+IF($HB11=0,0,INDEX(战宠!P$15:P$27,新怪物属性!$HB$3)*(INDEX(战宠!$U$7:$Y$10,1,新怪物属性!$HB11)))*(新怪物属性!$HC11+4)
+IF($HD11=0,0,INDEX(战宠!P$15:P$27,新怪物属性!$HD$3)*(INDEX(战宠!$U$7:$Y$10,1,新怪物属性!$HD11)))*(新怪物属性!$HE11+4)
+IF($HF11=0,0,INDEX(战宠!P$15:P$27,新怪物属性!$HF$3)*(INDEX(战宠!$U$7:$Y$10,1,新怪物属性!$HF11)))*(新怪物属性!$HG11+4)
+IF($HH11=0,0,INDEX(战宠!P$15:P$27,新怪物属性!$HH$3)*(INDEX(战宠!$U$7:$Y$10,1,新怪物属性!$HH11)))*(新怪物属性!$HI11+4)
+IF($HJ11=0,0,INDEX(战宠!P$15:P$27,新怪物属性!$HJ$3)*(INDEX(战宠!$U$7:$Y$10,1,新怪物属性!$HJ11)))*(新怪物属性!$HK11+4)
+IF($HL11=0,0,INDEX(战宠!P$15:P$27,新怪物属性!$HL$3)*(INDEX(战宠!$U$7:$Y$10,1,新怪物属性!$HL11)))*(新怪物属性!$HM11+4)
+IF($HN11=0,0,INDEX(战宠!P$15:P$27,新怪物属性!$HN$3)*(INDEX(战宠!$U$7:$Y$10,1,新怪物属性!$HN11)))*(新怪物属性!$HO11+4)
+IF($HP11=0,0,INDEX(战宠!P$15:P$27,新怪物属性!$HP$3)*(INDEX(战宠!$U$7:$Y$10,1,新怪物属性!$HP11)))*(新怪物属性!$HQ11+4)
+IF($HR11=0,0,INDEX(战宠!P$15:P$27,新怪物属性!$HR$3)*(INDEX(战宠!$U$7:$Y$10,1,新怪物属性!$HR11)))*(新怪物属性!$HS11+4)
+IF($HT11=0,0,INDEX(战宠!P$15:P$27,新怪物属性!$HT$3)*(INDEX(战宠!$U$7:$Y$10,1,新怪物属性!$HT11)))*(新怪物属性!$HU11+4)</f>
        <v>0</v>
      </c>
      <c r="IC11" s="14">
        <f>IF($GV11=0,0,INDEX(战宠!Q$15:Q$27,新怪物属性!$GV$3)*(INDEX(战宠!$U$7:$Y$10,1,新怪物属性!$GV11)))*(新怪物属性!$GW11+4)
+IF($GX11=0,0,INDEX(战宠!Q$15:Q$27,新怪物属性!$GX$3)*(INDEX(战宠!$U$7:$Y$10,1,新怪物属性!$GX11)))*(新怪物属性!$GY11+4)
+IF($GZ11=0,0,INDEX(战宠!Q$15:Q$27,新怪物属性!$GZ$3)*(INDEX(战宠!$U$7:$Y$10,1,新怪物属性!$GZ11)))*(新怪物属性!$HA11+4)
+IF($HB11=0,0,INDEX(战宠!Q$15:Q$27,新怪物属性!$HB$3)*(INDEX(战宠!$U$7:$Y$10,1,新怪物属性!$HB11)))*(新怪物属性!$HC11+4)
+IF($HD11=0,0,INDEX(战宠!Q$15:Q$27,新怪物属性!$HD$3)*(INDEX(战宠!$U$7:$Y$10,1,新怪物属性!$HD11)))*(新怪物属性!$HE11+4)
+IF($HF11=0,0,INDEX(战宠!Q$15:Q$27,新怪物属性!$HF$3)*(INDEX(战宠!$U$7:$Y$10,1,新怪物属性!$HF11)))*(新怪物属性!$HG11+4)
+IF($HH11=0,0,INDEX(战宠!Q$15:Q$27,新怪物属性!$HH$3)*(INDEX(战宠!$U$7:$Y$10,1,新怪物属性!$HH11)))*(新怪物属性!$HI11+4)
+IF($HJ11=0,0,INDEX(战宠!Q$15:Q$27,新怪物属性!$HJ$3)*(INDEX(战宠!$U$7:$Y$10,1,新怪物属性!$HJ11)))*(新怪物属性!$HK11+4)
+IF($HL11=0,0,INDEX(战宠!Q$15:Q$27,新怪物属性!$HL$3)*(INDEX(战宠!$U$7:$Y$10,1,新怪物属性!$HL11)))*(新怪物属性!$HM11+4)
+IF($HN11=0,0,INDEX(战宠!Q$15:Q$27,新怪物属性!$HN$3)*(INDEX(战宠!$U$7:$Y$10,1,新怪物属性!$HN11)))*(新怪物属性!$HO11+4)
+IF($HP11=0,0,INDEX(战宠!Q$15:Q$27,新怪物属性!$HP$3)*(INDEX(战宠!$U$7:$Y$10,1,新怪物属性!$HP11)))*(新怪物属性!$HQ11+4)
+IF($HR11=0,0,INDEX(战宠!Q$15:Q$27,新怪物属性!$HR$3)*(INDEX(战宠!$U$7:$Y$10,1,新怪物属性!$HR11)))*(新怪物属性!$HS11+4)
+IF($HT11=0,0,INDEX(战宠!Q$15:Q$27,新怪物属性!$HT$3)*(INDEX(战宠!$U$7:$Y$10,1,新怪物属性!$HT11)))*(新怪物属性!$HU11+4)</f>
        <v>0</v>
      </c>
      <c r="ID11" s="14">
        <f>IF($GV11=0,0,INDEX(战宠!R$15:R$27,新怪物属性!$GV$3)*(INDEX(战宠!$U$7:$Y$10,1,新怪物属性!$GV11)))*(新怪物属性!$GW11+4)
+IF($GX11=0,0,INDEX(战宠!R$15:R$27,新怪物属性!$GX$3)*(INDEX(战宠!$U$7:$Y$10,1,新怪物属性!$GX11)))*(新怪物属性!$GY11+4)
+IF($GZ11=0,0,INDEX(战宠!R$15:R$27,新怪物属性!$GZ$3)*(INDEX(战宠!$U$7:$Y$10,1,新怪物属性!$GZ11)))*(新怪物属性!$HA11+4)
+IF($HB11=0,0,INDEX(战宠!R$15:R$27,新怪物属性!$HB$3)*(INDEX(战宠!$U$7:$Y$10,1,新怪物属性!$HB11)))*(新怪物属性!$HC11+4)
+IF($HD11=0,0,INDEX(战宠!R$15:R$27,新怪物属性!$HD$3)*(INDEX(战宠!$U$7:$Y$10,1,新怪物属性!$HD11)))*(新怪物属性!$HE11+4)
+IF($HF11=0,0,INDEX(战宠!R$15:R$27,新怪物属性!$HF$3)*(INDEX(战宠!$U$7:$Y$10,1,新怪物属性!$HF11)))*(新怪物属性!$HG11+4)
+IF($HH11=0,0,INDEX(战宠!R$15:R$27,新怪物属性!$HH$3)*(INDEX(战宠!$U$7:$Y$10,1,新怪物属性!$HH11)))*(新怪物属性!$HI11+4)
+IF($HJ11=0,0,INDEX(战宠!R$15:R$27,新怪物属性!$HJ$3)*(INDEX(战宠!$U$7:$Y$10,1,新怪物属性!$HJ11)))*(新怪物属性!$HK11+4)
+IF($HL11=0,0,INDEX(战宠!R$15:R$27,新怪物属性!$HL$3)*(INDEX(战宠!$U$7:$Y$10,1,新怪物属性!$HL11)))*(新怪物属性!$HM11+4)
+IF($HN11=0,0,INDEX(战宠!R$15:R$27,新怪物属性!$HN$3)*(INDEX(战宠!$U$7:$Y$10,1,新怪物属性!$HN11)))*(新怪物属性!$HO11+4)
+IF($HP11=0,0,INDEX(战宠!R$15:R$27,新怪物属性!$HP$3)*(INDEX(战宠!$U$7:$Y$10,1,新怪物属性!$HP11)))*(新怪物属性!$HQ11+4)
+IF($HR11=0,0,INDEX(战宠!R$15:R$27,新怪物属性!$HR$3)*(INDEX(战宠!$U$7:$Y$10,1,新怪物属性!$HR11)))*(新怪物属性!$HS11+4)
+IF($HT11=0,0,INDEX(战宠!R$15:R$27,新怪物属性!$HT$3)*(INDEX(战宠!$U$7:$Y$10,1,新怪物属性!$HT11)))*(新怪物属性!$HU11+4)</f>
        <v>0</v>
      </c>
      <c r="IE11" s="14">
        <f>IF($GV11=0,0,INDEX(战宠!S$15:S$27,新怪物属性!$GV$3)*(INDEX(战宠!$U$7:$Y$10,1,新怪物属性!$GV11)))*(新怪物属性!$GW11+4)
+IF($GX11=0,0,INDEX(战宠!S$15:S$27,新怪物属性!$GX$3)*(INDEX(战宠!$U$7:$Y$10,1,新怪物属性!$GX11)))*(新怪物属性!$GY11+4)
+IF($GZ11=0,0,INDEX(战宠!S$15:S$27,新怪物属性!$GZ$3)*(INDEX(战宠!$U$7:$Y$10,1,新怪物属性!$GZ11)))*(新怪物属性!$HA11+4)
+IF($HB11=0,0,INDEX(战宠!S$15:S$27,新怪物属性!$HB$3)*(INDEX(战宠!$U$7:$Y$10,1,新怪物属性!$HB11)))*(新怪物属性!$HC11+4)
+IF($HD11=0,0,INDEX(战宠!S$15:S$27,新怪物属性!$HD$3)*(INDEX(战宠!$U$7:$Y$10,1,新怪物属性!$HD11)))*(新怪物属性!$HE11+4)
+IF($HF11=0,0,INDEX(战宠!S$15:S$27,新怪物属性!$HF$3)*(INDEX(战宠!$U$7:$Y$10,1,新怪物属性!$HF11)))*(新怪物属性!$HG11+4)
+IF($HH11=0,0,INDEX(战宠!S$15:S$27,新怪物属性!$HH$3)*(INDEX(战宠!$U$7:$Y$10,1,新怪物属性!$HH11)))*(新怪物属性!$HI11+4)
+IF($HJ11=0,0,INDEX(战宠!S$15:S$27,新怪物属性!$HJ$3)*(INDEX(战宠!$U$7:$Y$10,1,新怪物属性!$HJ11)))*(新怪物属性!$HK11+4)
+IF($HL11=0,0,INDEX(战宠!S$15:S$27,新怪物属性!$HL$3)*(INDEX(战宠!$U$7:$Y$10,1,新怪物属性!$HL11)))*(新怪物属性!$HM11+4)
+IF($HN11=0,0,INDEX(战宠!S$15:S$27,新怪物属性!$HN$3)*(INDEX(战宠!$U$7:$Y$10,1,新怪物属性!$HN11)))*(新怪物属性!$HO11+4)
+IF($HP11=0,0,INDEX(战宠!S$15:S$27,新怪物属性!$HP$3)*(INDEX(战宠!$U$7:$Y$10,1,新怪物属性!$HP11)))*(新怪物属性!$HQ11+4)
+IF($HR11=0,0,INDEX(战宠!S$15:S$27,新怪物属性!$HR$3)*(INDEX(战宠!$U$7:$Y$10,1,新怪物属性!$HR11)))*(新怪物属性!$HS11+4)
+IF($HT11=0,0,INDEX(战宠!S$15:S$27,新怪物属性!$HT$3)*(INDEX(战宠!$U$7:$Y$10,1,新怪物属性!$HT11)))*(新怪物属性!$HU11+4)</f>
        <v>0</v>
      </c>
      <c r="IF11" s="14">
        <f>IF($GV11=0,0,INDEX(战宠!T$15:T$27,新怪物属性!$GV$3)*(INDEX(战宠!$U$7:$Y$10,1,新怪物属性!$GV11)))*(新怪物属性!$GW11+4)
+IF($GX11=0,0,INDEX(战宠!T$15:T$27,新怪物属性!$GX$3)*(INDEX(战宠!$U$7:$Y$10,1,新怪物属性!$GX11)))*(新怪物属性!$GY11+4)
+IF($GZ11=0,0,INDEX(战宠!T$15:T$27,新怪物属性!$GZ$3)*(INDEX(战宠!$U$7:$Y$10,1,新怪物属性!$GZ11)))*(新怪物属性!$HA11+4)
+IF($HB11=0,0,INDEX(战宠!T$15:T$27,新怪物属性!$HB$3)*(INDEX(战宠!$U$7:$Y$10,1,新怪物属性!$HB11)))*(新怪物属性!$HC11+4)
+IF($HD11=0,0,INDEX(战宠!T$15:T$27,新怪物属性!$HD$3)*(INDEX(战宠!$U$7:$Y$10,1,新怪物属性!$HD11)))*(新怪物属性!$HE11+4)
+IF($HF11=0,0,INDEX(战宠!T$15:T$27,新怪物属性!$HF$3)*(INDEX(战宠!$U$7:$Y$10,1,新怪物属性!$HF11)))*(新怪物属性!$HG11+4)
+IF($HH11=0,0,INDEX(战宠!T$15:T$27,新怪物属性!$HH$3)*(INDEX(战宠!$U$7:$Y$10,1,新怪物属性!$HH11)))*(新怪物属性!$HI11+4)
+IF($HJ11=0,0,INDEX(战宠!T$15:T$27,新怪物属性!$HJ$3)*(INDEX(战宠!$U$7:$Y$10,1,新怪物属性!$HJ11)))*(新怪物属性!$HK11+4)
+IF($HL11=0,0,INDEX(战宠!T$15:T$27,新怪物属性!$HL$3)*(INDEX(战宠!$U$7:$Y$10,1,新怪物属性!$HL11)))*(新怪物属性!$HM11+4)
+IF($HN11=0,0,INDEX(战宠!T$15:T$27,新怪物属性!$HN$3)*(INDEX(战宠!$U$7:$Y$10,1,新怪物属性!$HN11)))*(新怪物属性!$HO11+4)
+IF($HP11=0,0,INDEX(战宠!T$15:T$27,新怪物属性!$HP$3)*(INDEX(战宠!$U$7:$Y$10,1,新怪物属性!$HP11)))*(新怪物属性!$HQ11+4)
+IF($HR11=0,0,INDEX(战宠!T$15:T$27,新怪物属性!$HR$3)*(INDEX(战宠!$U$7:$Y$10,1,新怪物属性!$HR11)))*(新怪物属性!$HS11+4)
+IF($HT11=0,0,INDEX(战宠!T$15:T$27,新怪物属性!$HT$3)*(INDEX(战宠!$U$7:$Y$10,1,新怪物属性!$HT11)))*(新怪物属性!$HU11+4)</f>
        <v>0</v>
      </c>
      <c r="II11" s="14">
        <f>IF(HX11=0,0,INDEX(战宠!$D$15:$D$27,新怪物属性!HX11))</f>
        <v>0</v>
      </c>
      <c r="IJ11" s="14">
        <f>IF(HY11=0,0,INDEX(战宠!$D$15:$D$27,新怪物属性!HY11))</f>
        <v>0</v>
      </c>
      <c r="IM11" s="14">
        <f t="shared" si="51"/>
        <v>100</v>
      </c>
      <c r="IN11" s="14">
        <f t="shared" si="52"/>
        <v>0</v>
      </c>
      <c r="IO11" s="14">
        <f t="shared" si="53"/>
        <v>0</v>
      </c>
      <c r="IP11" s="14">
        <f t="shared" si="54"/>
        <v>0</v>
      </c>
      <c r="IQ11" s="14">
        <f t="shared" si="55"/>
        <v>0</v>
      </c>
      <c r="IR11" s="14">
        <f t="shared" si="3"/>
        <v>740</v>
      </c>
      <c r="IS11" s="14">
        <f t="shared" si="4"/>
        <v>50</v>
      </c>
      <c r="IT11" s="14">
        <f t="shared" si="5"/>
        <v>300</v>
      </c>
      <c r="IU11" s="14">
        <f t="shared" si="6"/>
        <v>4</v>
      </c>
      <c r="IV11" s="28">
        <f t="shared" si="7"/>
        <v>0</v>
      </c>
      <c r="IW11" s="28">
        <f t="shared" si="8"/>
        <v>0</v>
      </c>
      <c r="IX11" s="28">
        <f t="shared" si="9"/>
        <v>0</v>
      </c>
      <c r="IY11" s="28">
        <f t="shared" si="10"/>
        <v>0</v>
      </c>
      <c r="IZ11" s="28">
        <f t="shared" si="11"/>
        <v>1</v>
      </c>
      <c r="JA11" s="28">
        <f t="shared" si="12"/>
        <v>1</v>
      </c>
      <c r="JB11" s="28">
        <f t="shared" si="13"/>
        <v>0</v>
      </c>
      <c r="JC11" s="28">
        <f t="shared" si="14"/>
        <v>0</v>
      </c>
      <c r="JD11" s="14">
        <f t="shared" si="15"/>
        <v>1</v>
      </c>
      <c r="JE11" s="14">
        <f t="shared" si="16"/>
        <v>1</v>
      </c>
      <c r="JF11" s="14">
        <f t="shared" si="17"/>
        <v>1</v>
      </c>
      <c r="JG11" s="18">
        <f t="shared" si="18"/>
        <v>1</v>
      </c>
      <c r="JH11" s="18">
        <f t="shared" si="19"/>
        <v>1</v>
      </c>
      <c r="JI11" s="18">
        <f t="shared" si="20"/>
        <v>1</v>
      </c>
      <c r="JJ11" s="29">
        <f t="shared" si="56"/>
        <v>150</v>
      </c>
      <c r="JK11" s="29">
        <f t="shared" si="21"/>
        <v>450</v>
      </c>
      <c r="JL11" s="29">
        <f t="shared" si="21"/>
        <v>450</v>
      </c>
      <c r="JM11" s="26">
        <f t="shared" si="22"/>
        <v>0</v>
      </c>
      <c r="JN11" s="26">
        <f t="shared" si="23"/>
        <v>0</v>
      </c>
      <c r="JO11" s="26">
        <f t="shared" si="24"/>
        <v>0</v>
      </c>
      <c r="JP11" s="14">
        <f t="shared" si="25"/>
        <v>2</v>
      </c>
      <c r="JQ11" s="14">
        <f t="shared" si="26"/>
        <v>2</v>
      </c>
      <c r="JR11" s="14">
        <f t="shared" si="27"/>
        <v>2</v>
      </c>
      <c r="JS11" s="14">
        <f t="shared" si="28"/>
        <v>1</v>
      </c>
      <c r="JT11" s="14">
        <f t="shared" si="29"/>
        <v>15</v>
      </c>
      <c r="JU11" s="14">
        <f t="shared" si="30"/>
        <v>25</v>
      </c>
      <c r="JV11">
        <v>7</v>
      </c>
      <c r="JW11" s="14">
        <f t="shared" si="57"/>
        <v>3240</v>
      </c>
      <c r="JY11" s="14">
        <f t="shared" si="31"/>
        <v>76</v>
      </c>
      <c r="JZ11" s="14">
        <f t="shared" si="58"/>
        <v>20</v>
      </c>
      <c r="KA11" s="29">
        <f t="shared" si="59"/>
        <v>0</v>
      </c>
      <c r="KB11" s="29">
        <f t="shared" si="60"/>
        <v>0</v>
      </c>
      <c r="KC11" s="29">
        <f t="shared" si="61"/>
        <v>0</v>
      </c>
      <c r="KD11" s="29">
        <f t="shared" si="62"/>
        <v>0</v>
      </c>
      <c r="KE11" s="14">
        <f t="shared" si="32"/>
        <v>1</v>
      </c>
      <c r="KF11" s="14">
        <f t="shared" si="33"/>
        <v>1</v>
      </c>
      <c r="KG11" s="14">
        <f t="shared" si="63"/>
        <v>20</v>
      </c>
      <c r="KH11" s="26">
        <f t="shared" si="34"/>
        <v>0</v>
      </c>
      <c r="KI11" s="26">
        <f t="shared" si="35"/>
        <v>0.3</v>
      </c>
      <c r="KJ11" s="29">
        <f t="shared" si="64"/>
        <v>10</v>
      </c>
      <c r="KK11" s="29">
        <f t="shared" si="65"/>
        <v>0</v>
      </c>
      <c r="KL11" s="29">
        <f t="shared" si="66"/>
        <v>0</v>
      </c>
      <c r="KM11" s="23">
        <f t="shared" si="67"/>
        <v>0</v>
      </c>
      <c r="KN11" s="23">
        <f t="shared" si="68"/>
        <v>0</v>
      </c>
      <c r="KO11" s="26">
        <f t="shared" si="36"/>
        <v>0.05</v>
      </c>
      <c r="KP11" s="26">
        <f t="shared" si="37"/>
        <v>0.15</v>
      </c>
      <c r="KQ11" s="26">
        <f t="shared" si="38"/>
        <v>0.15</v>
      </c>
      <c r="KR11" s="26">
        <f t="shared" si="69"/>
        <v>0</v>
      </c>
      <c r="KS11" s="26">
        <v>0</v>
      </c>
      <c r="KT11" s="29">
        <f t="shared" si="70"/>
        <v>1.05</v>
      </c>
      <c r="KU11" s="29">
        <f t="shared" si="39"/>
        <v>1.1499999999999999</v>
      </c>
      <c r="KV11" s="29">
        <f t="shared" si="40"/>
        <v>1.1499999999999999</v>
      </c>
      <c r="KW11" s="29">
        <f t="shared" si="41"/>
        <v>52.5</v>
      </c>
      <c r="KX11" s="29">
        <f t="shared" si="42"/>
        <v>0</v>
      </c>
      <c r="KY11" s="29">
        <f t="shared" si="43"/>
        <v>0</v>
      </c>
      <c r="KZ11" s="29">
        <f t="shared" si="44"/>
        <v>746</v>
      </c>
      <c r="LA11" s="14">
        <f t="shared" si="45"/>
        <v>52.5</v>
      </c>
      <c r="LE11" s="14">
        <v>0</v>
      </c>
      <c r="LF11" s="14">
        <v>0</v>
      </c>
      <c r="LG11" s="14">
        <v>90</v>
      </c>
      <c r="LH11" s="14">
        <v>0</v>
      </c>
      <c r="LI11" s="14">
        <v>0</v>
      </c>
      <c r="LJ11" s="14">
        <v>60</v>
      </c>
      <c r="LK11" s="14">
        <v>60</v>
      </c>
      <c r="LL11" s="23">
        <f t="shared" si="71"/>
        <v>945</v>
      </c>
      <c r="LM11" s="23">
        <f t="shared" si="72"/>
        <v>0</v>
      </c>
      <c r="LN11" s="23">
        <f t="shared" si="73"/>
        <v>945</v>
      </c>
      <c r="LO11" s="14">
        <v>0</v>
      </c>
      <c r="LP11" s="14">
        <v>0</v>
      </c>
      <c r="LQ11" s="14">
        <v>45</v>
      </c>
      <c r="LR11" s="14">
        <v>0</v>
      </c>
      <c r="LS11" s="14">
        <v>0</v>
      </c>
      <c r="LT11" s="14">
        <v>30</v>
      </c>
      <c r="LU11" s="14">
        <v>30</v>
      </c>
      <c r="LV11" s="23">
        <f t="shared" si="74"/>
        <v>472</v>
      </c>
      <c r="LW11" s="23">
        <f t="shared" si="75"/>
        <v>0</v>
      </c>
      <c r="LX11" s="23">
        <f t="shared" si="76"/>
        <v>472</v>
      </c>
      <c r="MB11">
        <f t="shared" si="46"/>
        <v>1.4331370106354306</v>
      </c>
      <c r="MC11">
        <f t="shared" si="47"/>
        <v>1.4331370106354306</v>
      </c>
      <c r="ME11" s="14">
        <v>2</v>
      </c>
      <c r="MF11" s="14">
        <v>0</v>
      </c>
      <c r="MG11" s="14">
        <v>0</v>
      </c>
      <c r="MH11" s="23">
        <f t="shared" si="48"/>
        <v>21</v>
      </c>
      <c r="MI11" s="23">
        <f t="shared" si="77"/>
        <v>0</v>
      </c>
      <c r="MJ11" s="23">
        <f t="shared" si="78"/>
        <v>21</v>
      </c>
      <c r="MK11" s="14">
        <v>6</v>
      </c>
      <c r="ML11" s="14">
        <v>0</v>
      </c>
      <c r="MM11" s="14">
        <v>0</v>
      </c>
      <c r="MN11" s="23">
        <f t="shared" si="49"/>
        <v>63</v>
      </c>
      <c r="MO11" s="23">
        <f t="shared" si="79"/>
        <v>0</v>
      </c>
      <c r="MP11" s="23">
        <f t="shared" si="80"/>
        <v>63</v>
      </c>
      <c r="MR11" s="23">
        <f t="shared" si="81"/>
        <v>84</v>
      </c>
      <c r="MS11" s="23">
        <f t="shared" si="82"/>
        <v>0</v>
      </c>
      <c r="MT11" s="23">
        <f t="shared" si="83"/>
        <v>84</v>
      </c>
      <c r="MU11" s="23">
        <f t="shared" si="84"/>
        <v>21</v>
      </c>
      <c r="MV11" s="23">
        <f t="shared" si="85"/>
        <v>0</v>
      </c>
      <c r="MW11" s="23">
        <f t="shared" si="86"/>
        <v>21</v>
      </c>
      <c r="NA11">
        <v>12</v>
      </c>
      <c r="NB11" t="s">
        <v>116</v>
      </c>
      <c r="NC11" s="17">
        <v>0.6</v>
      </c>
      <c r="ND11" t="s">
        <v>186</v>
      </c>
      <c r="NE11" t="s">
        <v>221</v>
      </c>
      <c r="NF11" t="s">
        <v>142</v>
      </c>
      <c r="NH11" t="s">
        <v>211</v>
      </c>
      <c r="NJ11" s="14">
        <v>7</v>
      </c>
      <c r="NK11" s="14"/>
    </row>
    <row r="12" spans="1:375" ht="16.5" x14ac:dyDescent="0.2">
      <c r="C12" s="14">
        <f t="shared" si="0"/>
        <v>1</v>
      </c>
      <c r="D12" s="14">
        <v>8</v>
      </c>
      <c r="E12" s="14" t="s">
        <v>527</v>
      </c>
      <c r="F12" s="14" t="s">
        <v>537</v>
      </c>
      <c r="G12" s="14">
        <v>9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F12" s="14">
        <f>ROUND((INDEX(新战舰养成!S$6:S$18,新怪物属性!$J12+1)+INDEX(新战舰养成!D$6:D$18,新怪物属性!$J12+1)*(新怪物属性!$G12-1))*INDEX(战舰突破!$D$6:$D$18,新怪物属性!$M12+1),0)</f>
        <v>100</v>
      </c>
      <c r="BG12" s="14">
        <f>ROUND((INDEX(新战舰养成!T$6:T$18,新怪物属性!$J12+1)+INDEX(新战舰养成!E$6:E$18,新怪物属性!$J12+1)*(新怪物属性!$G12-1))*INDEX(战舰突破!$D$6:$D$18,新怪物属性!$M12+1),0)</f>
        <v>740</v>
      </c>
      <c r="BH12" s="14">
        <f>ROUND((INDEX(新战舰养成!U$6:U$18,新怪物属性!$J12+1)+INDEX(新战舰养成!F$6:F$18,新怪物属性!$J12+1)*(新怪物属性!$G12-1))*INDEX(战舰突破!$D$6:$D$18,新怪物属性!$M12+1),0)</f>
        <v>50</v>
      </c>
      <c r="BI12" s="14">
        <f>ROUND((INDEX(新战舰养成!V$6:V$18,新怪物属性!$J12+1)+INDEX(新战舰养成!G$6:G$18,新怪物属性!$J12+1)*(新怪物属性!$G12-1))*INDEX(战舰突破!$D$6:$D$18,新怪物属性!$M12+1),0)</f>
        <v>300</v>
      </c>
      <c r="BJ12" s="14">
        <f>ROUND((INDEX(新战舰养成!W$6:W$18,新怪物属性!$J12+1)+INDEX(新战舰养成!H$6:H$18,新怪物属性!$J12+1)*(新怪物属性!$G12-1))*INDEX(战舰突破!$D$6:$D$18,新怪物属性!$M12+1),0)</f>
        <v>4</v>
      </c>
      <c r="BL12" s="14">
        <f>IF($H12&gt;0,ROUND((INDEX(新战舰养成!X$6:X$18,新怪物属性!$K12+1)+INDEX(新战舰养成!I$6:I$18,新怪物属性!$K12+1)*(新怪物属性!$H12-1))*INDEX(战舰突破!$D$6:$D$18,新怪物属性!$N12+1),0),0)</f>
        <v>0</v>
      </c>
      <c r="BM12" s="14">
        <f>IF($H12&gt;0,ROUND((INDEX(新战舰养成!Y$6:Y$18,新怪物属性!$K12+1)+INDEX(新战舰养成!J$6:J$18,新怪物属性!$K12+1)*(新怪物属性!$H12-1))*INDEX(战舰突破!$D$6:$D$18,新怪物属性!$N12+1),0),0)</f>
        <v>0</v>
      </c>
      <c r="BN12" s="14">
        <f>IF($H12&gt;0,ROUND((INDEX(新战舰养成!Z$6:Z$18,新怪物属性!$K12+1)+INDEX(新战舰养成!K$6:K$18,新怪物属性!$K12+1)*(新怪物属性!$H12-1))*INDEX(战舰突破!$D$6:$D$18,新怪物属性!$N12+1),0),0)</f>
        <v>0</v>
      </c>
      <c r="BO12" s="14">
        <f>IF($H12&gt;0,ROUND((INDEX(新战舰养成!AA$6:AA$18,新怪物属性!$K12+1)+INDEX(新战舰养成!L$6:L$18,新怪物属性!$K12+1)*(新怪物属性!$H12-1))*INDEX(战舰突破!$D$6:$D$18,新怪物属性!$N12+1),0),0)</f>
        <v>0</v>
      </c>
      <c r="BP12" s="14">
        <f>IF($H12&gt;0,ROUND((INDEX(新战舰养成!AB$6:AB$18,新怪物属性!$K12+1)+INDEX(新战舰养成!M$6:M$18,新怪物属性!$K12+1)*(新怪物属性!$H12-1))*INDEX(战舰突破!$D$6:$D$18,新怪物属性!$N12+1),0),0)</f>
        <v>0</v>
      </c>
      <c r="BR12" s="14">
        <f>IF($I12&gt;0,ROUND((INDEX(新战舰养成!AC$6:AC$18,新怪物属性!$L12+1)+INDEX(新战舰养成!I$6:I$18,新怪物属性!$L12+1)*(新怪物属性!$I12-1))*INDEX(战舰突破!$D$6:$D$18,新怪物属性!$O12+1),0),0)</f>
        <v>0</v>
      </c>
      <c r="BS12" s="14">
        <f>IF($I12&gt;0,ROUND((INDEX(新战舰养成!AD$6:AD$18,新怪物属性!$L12+1)+INDEX(新战舰养成!J$6:J$18,新怪物属性!$L12+1)*(新怪物属性!$I12-1))*INDEX(战舰突破!$D$6:$D$18,新怪物属性!$O12+1),0),0)</f>
        <v>0</v>
      </c>
      <c r="BT12" s="14">
        <f>IF($I12&gt;0,ROUND((INDEX(新战舰养成!AE$6:AE$18,新怪物属性!$L12+1)+INDEX(新战舰养成!K$6:K$18,新怪物属性!$L12+1)*(新怪物属性!$I12-1))*INDEX(战舰突破!$D$6:$D$18,新怪物属性!$O12+1),0),0)</f>
        <v>0</v>
      </c>
      <c r="BU12" s="14">
        <f>IF($I12&gt;0,ROUND((INDEX(新战舰养成!AF$6:AF$18,新怪物属性!$L12+1)+INDEX(新战舰养成!L$6:L$18,新怪物属性!$L12+1)*(新怪物属性!$I12-1))*INDEX(战舰突破!$D$6:$D$18,新怪物属性!$O12+1),0),0)</f>
        <v>0</v>
      </c>
      <c r="BV12" s="14">
        <f>IF($I12&gt;0,ROUND((INDEX(新战舰养成!AG$6:AG$18,新怪物属性!$L12+1)+INDEX(新战舰养成!M$6:M$18,新怪物属性!$L12+1)*(新怪物属性!$I12-1))*INDEX(战舰突破!$D$6:$D$18,新怪物属性!$O12+1),0),0)</f>
        <v>0</v>
      </c>
      <c r="BY12" s="14">
        <f>(INDEX(装备数值!$C$13:$G$116,新怪物属性!$P12*8+1,BY$2)+INDEX(装备数值!$C$13:$G$116,新怪物属性!$Q12*8+2,BY$2)+INDEX(装备数值!$C$13:$G$116,新怪物属性!$S12*8+3,BY$2)+INDEX(装备数值!$C$13:$G$116,新怪物属性!$R12*8+4,BY$2)+INDEX(装备数值!$C$13:$G$116,新怪物属性!$T12*8+5,BY$2)+INDEX(装备数值!$C$13:$G$116,新怪物属性!$U12*8+6,BY$2)+INDEX(装备数值!$C$13:$G$116,新怪物属性!$V12*8+7,BY$2)+INDEX(装备数值!$C$13:$G$116,新怪物属性!$W12*8+8,BY$2))</f>
        <v>0</v>
      </c>
      <c r="BZ12" s="14">
        <f>(INDEX(装备数值!$C$13:$G$116,新怪物属性!$P12*8+1,BZ$2)+INDEX(装备数值!$C$13:$G$116,新怪物属性!$Q12*8+2,BZ$2)+INDEX(装备数值!$C$13:$G$116,新怪物属性!$S12*8+3,BZ$2)+INDEX(装备数值!$C$13:$G$116,新怪物属性!$R12*8+4,BZ$2)+INDEX(装备数值!$C$13:$G$116,新怪物属性!$T12*8+5,BZ$2)+INDEX(装备数值!$C$13:$G$116,新怪物属性!$U12*8+6,BZ$2)+INDEX(装备数值!$C$13:$G$116,新怪物属性!$V12*8+7,BZ$2)+INDEX(装备数值!$C$13:$G$116,新怪物属性!$W12*8+8,BZ$2))</f>
        <v>0</v>
      </c>
      <c r="CA12" s="14">
        <f>(INDEX(装备数值!$C$13:$G$116,新怪物属性!$P12*8+1,CA$2)+INDEX(装备数值!$C$13:$G$116,新怪物属性!$Q12*8+2,CA$2)+INDEX(装备数值!$C$13:$G$116,新怪物属性!$S12*8+3,CA$2)+INDEX(装备数值!$C$13:$G$116,新怪物属性!$R12*8+4,CA$2)+INDEX(装备数值!$C$13:$G$116,新怪物属性!$T12*8+5,CA$2)+INDEX(装备数值!$C$13:$G$116,新怪物属性!$U12*8+6,CA$2)+INDEX(装备数值!$C$13:$G$116,新怪物属性!$V12*8+7,CA$2)+INDEX(装备数值!$C$13:$G$116,新怪物属性!$W12*8+8,CA$2))</f>
        <v>0</v>
      </c>
      <c r="CB12" s="14">
        <f>(INDEX(装备数值!$C$13:$G$116,新怪物属性!$P12*8+1,CB$2)+INDEX(装备数值!$C$13:$G$116,新怪物属性!$Q12*8+2,CB$2)+INDEX(装备数值!$C$13:$G$116,新怪物属性!$S12*8+3,CB$2)+INDEX(装备数值!$C$13:$G$116,新怪物属性!$R12*8+4,CB$2)+INDEX(装备数值!$C$13:$G$116,新怪物属性!$T12*8+5,CB$2)+INDEX(装备数值!$C$13:$G$116,新怪物属性!$U12*8+6,CB$2)+INDEX(装备数值!$C$13:$G$116,新怪物属性!$V12*8+7,CB$2)+INDEX(装备数值!$C$13:$G$116,新怪物属性!$W12*8+8,CB$2))</f>
        <v>0</v>
      </c>
      <c r="CC12" s="14">
        <f>(INDEX(装备数值!$C$13:$G$116,新怪物属性!$P12*8+1,CC$2)+INDEX(装备数值!$C$13:$G$116,新怪物属性!$Q12*8+2,CC$2)+INDEX(装备数值!$C$13:$G$116,新怪物属性!$S12*8+3,CC$2)+INDEX(装备数值!$C$13:$G$116,新怪物属性!$R12*8+4,CC$2)+INDEX(装备数值!$C$13:$G$116,新怪物属性!$T12*8+5,CC$2)+INDEX(装备数值!$C$13:$G$116,新怪物属性!$U12*8+6,CC$2)+INDEX(装备数值!$C$13:$G$116,新怪物属性!$V12*8+7,CC$2)+INDEX(装备数值!$C$13:$G$116,新怪物属性!$W12*8+8,CC$2))</f>
        <v>0</v>
      </c>
      <c r="CF12" s="14">
        <f t="shared" si="50"/>
        <v>0</v>
      </c>
      <c r="CG12" s="14">
        <f t="shared" si="1"/>
        <v>0</v>
      </c>
      <c r="CH12" s="14">
        <f t="shared" si="1"/>
        <v>0</v>
      </c>
      <c r="CI12" s="14">
        <f t="shared" si="1"/>
        <v>0</v>
      </c>
      <c r="CJ12" s="14">
        <f t="shared" si="1"/>
        <v>0</v>
      </c>
      <c r="CK12" s="14">
        <f t="shared" si="1"/>
        <v>0</v>
      </c>
      <c r="CL12" s="14">
        <f t="shared" si="1"/>
        <v>0</v>
      </c>
      <c r="CM12" s="14">
        <f t="shared" si="1"/>
        <v>0</v>
      </c>
      <c r="CN12" s="14">
        <f t="shared" si="1"/>
        <v>0</v>
      </c>
      <c r="CO12" s="14">
        <f t="shared" si="1"/>
        <v>0</v>
      </c>
      <c r="CP12" s="14">
        <f t="shared" si="1"/>
        <v>0</v>
      </c>
      <c r="CQ12" s="14">
        <f t="shared" si="1"/>
        <v>0</v>
      </c>
      <c r="CR12" s="14">
        <f t="shared" si="1"/>
        <v>0</v>
      </c>
      <c r="CS12" s="14">
        <f>SUMIFS(装备数值!BL$50:BL$101,装备数值!$BG$50:$BG$101,"="&amp;新怪物属性!$CF$2,装备数值!$BH$50:$BH$101,"&lt;="&amp;新怪物属性!$CF12)+SUMIFS(装备数值!BL$50:BL$101,装备数值!$BG$50:$BG$101,"="&amp;新怪物属性!$CG$2,装备数值!$BH$50:$BH$101,"&lt;="&amp;新怪物属性!$CG12)+SUMIFS(装备数值!BL$50:BL$101,装备数值!$BG$50:$BG$101,"="&amp;新怪物属性!$CH$2,装备数值!$BH$50:$BH$101,"&lt;="&amp;新怪物属性!$CH12)+SUMIFS(装备数值!BL$50:BL$101,装备数值!$BG$50:$BG$101,"="&amp;新怪物属性!$CI$2,装备数值!$BH$50:$BH$101,"&lt;="&amp;新怪物属性!$CI12)+SUMIFS(装备数值!BL$50:BL$101,装备数值!$BG$50:$BG$101,"="&amp;新怪物属性!$CJ$2,装备数值!$BH$50:$BH$101,"&lt;="&amp;新怪物属性!$CJ12)+SUMIFS(装备数值!BL$50:BL$101,装备数值!$BG$50:$BG$101,"="&amp;新怪物属性!$CK$2,装备数值!$BH$50:$BH$101,"&lt;="&amp;新怪物属性!$CK12)+SUMIFS(装备数值!BL$50:BL$101,装备数值!$BG$50:$BG$101,"="&amp;新怪物属性!$CL$2,装备数值!$BH$50:$BH$101,"&lt;="&amp;新怪物属性!$CL12)+SUMIFS(装备数值!BL$50:BL$101,装备数值!$BG$50:$BG$101,"="&amp;新怪物属性!$CM$2,装备数值!$BH$50:$BH$101,"&lt;="&amp;新怪物属性!$CM12)+SUMIFS(装备数值!BL$50:BL$101,装备数值!$BG$50:$BG$101,"="&amp;新怪物属性!$CN$2,装备数值!$BH$50:$BH$101,"&lt;="&amp;新怪物属性!$CN12)+SUMIFS(装备数值!BL$50:BL$101,装备数值!$BG$50:$BG$101,"="&amp;新怪物属性!$CO$2,装备数值!$BH$50:$BH$101,"&lt;="&amp;新怪物属性!$CO12)+SUMIFS(装备数值!BL$50:BL$101,装备数值!$BG$50:$BG$101,"="&amp;新怪物属性!$CP$2,装备数值!$BH$50:$BH$101,"&lt;="&amp;新怪物属性!$CP12)+SUMIFS(装备数值!BL$50:BL$101,装备数值!$BG$50:$BG$101,"="&amp;新怪物属性!$CQ$2,装备数值!$BH$50:$BH$101,"&lt;="&amp;新怪物属性!$CQ12)+SUMIFS(装备数值!BL$50:BL$101,装备数值!$BG$50:$BG$101,"="&amp;新怪物属性!$CR$2,装备数值!$BH$50:$BH$101,"&lt;="&amp;新怪物属性!$CR12)</f>
        <v>0</v>
      </c>
      <c r="CT12" s="14">
        <f>SUMIFS(装备数值!BM$50:BM$101,装备数值!$BG$50:$BG$101,"="&amp;新怪物属性!$CF$2,装备数值!$BH$50:$BH$101,"&lt;="&amp;新怪物属性!$CF12)+SUMIFS(装备数值!BM$50:BM$101,装备数值!$BG$50:$BG$101,"="&amp;新怪物属性!$CG$2,装备数值!$BH$50:$BH$101,"&lt;="&amp;新怪物属性!$CG12)+SUMIFS(装备数值!BM$50:BM$101,装备数值!$BG$50:$BG$101,"="&amp;新怪物属性!$CH$2,装备数值!$BH$50:$BH$101,"&lt;="&amp;新怪物属性!$CH12)+SUMIFS(装备数值!BM$50:BM$101,装备数值!$BG$50:$BG$101,"="&amp;新怪物属性!$CI$2,装备数值!$BH$50:$BH$101,"&lt;="&amp;新怪物属性!$CI12)+SUMIFS(装备数值!BM$50:BM$101,装备数值!$BG$50:$BG$101,"="&amp;新怪物属性!$CJ$2,装备数值!$BH$50:$BH$101,"&lt;="&amp;新怪物属性!$CJ12)+SUMIFS(装备数值!BM$50:BM$101,装备数值!$BG$50:$BG$101,"="&amp;新怪物属性!$CK$2,装备数值!$BH$50:$BH$101,"&lt;="&amp;新怪物属性!$CK12)+SUMIFS(装备数值!BM$50:BM$101,装备数值!$BG$50:$BG$101,"="&amp;新怪物属性!$CL$2,装备数值!$BH$50:$BH$101,"&lt;="&amp;新怪物属性!$CL12)+SUMIFS(装备数值!BM$50:BM$101,装备数值!$BG$50:$BG$101,"="&amp;新怪物属性!$CM$2,装备数值!$BH$50:$BH$101,"&lt;="&amp;新怪物属性!$CM12)+SUMIFS(装备数值!BM$50:BM$101,装备数值!$BG$50:$BG$101,"="&amp;新怪物属性!$CN$2,装备数值!$BH$50:$BH$101,"&lt;="&amp;新怪物属性!$CN12)+SUMIFS(装备数值!BM$50:BM$101,装备数值!$BG$50:$BG$101,"="&amp;新怪物属性!$CO$2,装备数值!$BH$50:$BH$101,"&lt;="&amp;新怪物属性!$CO12)+SUMIFS(装备数值!BM$50:BM$101,装备数值!$BG$50:$BG$101,"="&amp;新怪物属性!$CP$2,装备数值!$BH$50:$BH$101,"&lt;="&amp;新怪物属性!$CP12)+SUMIFS(装备数值!BM$50:BM$101,装备数值!$BG$50:$BG$101,"="&amp;新怪物属性!$CQ$2,装备数值!$BH$50:$BH$101,"&lt;="&amp;新怪物属性!$CQ12)+SUMIFS(装备数值!BM$50:BM$101,装备数值!$BG$50:$BG$101,"="&amp;新怪物属性!$CR$2,装备数值!$BH$50:$BH$101,"&lt;="&amp;新怪物属性!$CR12)</f>
        <v>0</v>
      </c>
      <c r="CU12" s="14">
        <f>SUMIFS(装备数值!BN$50:BN$101,装备数值!$BG$50:$BG$101,"="&amp;新怪物属性!$CF$2,装备数值!$BH$50:$BH$101,"&lt;="&amp;新怪物属性!$CF12)+SUMIFS(装备数值!BN$50:BN$101,装备数值!$BG$50:$BG$101,"="&amp;新怪物属性!$CG$2,装备数值!$BH$50:$BH$101,"&lt;="&amp;新怪物属性!$CG12)+SUMIFS(装备数值!BN$50:BN$101,装备数值!$BG$50:$BG$101,"="&amp;新怪物属性!$CH$2,装备数值!$BH$50:$BH$101,"&lt;="&amp;新怪物属性!$CH12)+SUMIFS(装备数值!BN$50:BN$101,装备数值!$BG$50:$BG$101,"="&amp;新怪物属性!$CI$2,装备数值!$BH$50:$BH$101,"&lt;="&amp;新怪物属性!$CI12)+SUMIFS(装备数值!BN$50:BN$101,装备数值!$BG$50:$BG$101,"="&amp;新怪物属性!$CJ$2,装备数值!$BH$50:$BH$101,"&lt;="&amp;新怪物属性!$CJ12)+SUMIFS(装备数值!BN$50:BN$101,装备数值!$BG$50:$BG$101,"="&amp;新怪物属性!$CK$2,装备数值!$BH$50:$BH$101,"&lt;="&amp;新怪物属性!$CK12)+SUMIFS(装备数值!BN$50:BN$101,装备数值!$BG$50:$BG$101,"="&amp;新怪物属性!$CL$2,装备数值!$BH$50:$BH$101,"&lt;="&amp;新怪物属性!$CL12)+SUMIFS(装备数值!BN$50:BN$101,装备数值!$BG$50:$BG$101,"="&amp;新怪物属性!$CM$2,装备数值!$BH$50:$BH$101,"&lt;="&amp;新怪物属性!$CM12)+SUMIFS(装备数值!BN$50:BN$101,装备数值!$BG$50:$BG$101,"="&amp;新怪物属性!$CN$2,装备数值!$BH$50:$BH$101,"&lt;="&amp;新怪物属性!$CN12)+SUMIFS(装备数值!BN$50:BN$101,装备数值!$BG$50:$BG$101,"="&amp;新怪物属性!$CO$2,装备数值!$BH$50:$BH$101,"&lt;="&amp;新怪物属性!$CO12)+SUMIFS(装备数值!BN$50:BN$101,装备数值!$BG$50:$BG$101,"="&amp;新怪物属性!$CP$2,装备数值!$BH$50:$BH$101,"&lt;="&amp;新怪物属性!$CP12)+SUMIFS(装备数值!BN$50:BN$101,装备数值!$BG$50:$BG$101,"="&amp;新怪物属性!$CQ$2,装备数值!$BH$50:$BH$101,"&lt;="&amp;新怪物属性!$CQ12)+SUMIFS(装备数值!BN$50:BN$101,装备数值!$BG$50:$BG$101,"="&amp;新怪物属性!$CR$2,装备数值!$BH$50:$BH$101,"&lt;="&amp;新怪物属性!$CR12)</f>
        <v>0</v>
      </c>
      <c r="CV12" s="14">
        <f>SUMIFS(装备数值!BO$50:BO$101,装备数值!$BG$50:$BG$101,"="&amp;新怪物属性!$CF$2,装备数值!$BH$50:$BH$101,"&lt;="&amp;新怪物属性!$CF12)+SUMIFS(装备数值!BO$50:BO$101,装备数值!$BG$50:$BG$101,"="&amp;新怪物属性!$CG$2,装备数值!$BH$50:$BH$101,"&lt;="&amp;新怪物属性!$CG12)+SUMIFS(装备数值!BO$50:BO$101,装备数值!$BG$50:$BG$101,"="&amp;新怪物属性!$CH$2,装备数值!$BH$50:$BH$101,"&lt;="&amp;新怪物属性!$CH12)+SUMIFS(装备数值!BO$50:BO$101,装备数值!$BG$50:$BG$101,"="&amp;新怪物属性!$CI$2,装备数值!$BH$50:$BH$101,"&lt;="&amp;新怪物属性!$CI12)+SUMIFS(装备数值!BO$50:BO$101,装备数值!$BG$50:$BG$101,"="&amp;新怪物属性!$CJ$2,装备数值!$BH$50:$BH$101,"&lt;="&amp;新怪物属性!$CJ12)+SUMIFS(装备数值!BO$50:BO$101,装备数值!$BG$50:$BG$101,"="&amp;新怪物属性!$CK$2,装备数值!$BH$50:$BH$101,"&lt;="&amp;新怪物属性!$CK12)+SUMIFS(装备数值!BO$50:BO$101,装备数值!$BG$50:$BG$101,"="&amp;新怪物属性!$CL$2,装备数值!$BH$50:$BH$101,"&lt;="&amp;新怪物属性!$CL12)+SUMIFS(装备数值!BO$50:BO$101,装备数值!$BG$50:$BG$101,"="&amp;新怪物属性!$CM$2,装备数值!$BH$50:$BH$101,"&lt;="&amp;新怪物属性!$CM12)+SUMIFS(装备数值!BO$50:BO$101,装备数值!$BG$50:$BG$101,"="&amp;新怪物属性!$CN$2,装备数值!$BH$50:$BH$101,"&lt;="&amp;新怪物属性!$CN12)+SUMIFS(装备数值!BO$50:BO$101,装备数值!$BG$50:$BG$101,"="&amp;新怪物属性!$CO$2,装备数值!$BH$50:$BH$101,"&lt;="&amp;新怪物属性!$CO12)+SUMIFS(装备数值!BO$50:BO$101,装备数值!$BG$50:$BG$101,"="&amp;新怪物属性!$CP$2,装备数值!$BH$50:$BH$101,"&lt;="&amp;新怪物属性!$CP12)+SUMIFS(装备数值!BO$50:BO$101,装备数值!$BG$50:$BG$101,"="&amp;新怪物属性!$CQ$2,装备数值!$BH$50:$BH$101,"&lt;="&amp;新怪物属性!$CQ12)+SUMIFS(装备数值!BO$50:BO$101,装备数值!$BG$50:$BG$101,"="&amp;新怪物属性!$CR$2,装备数值!$BH$50:$BH$101,"&lt;="&amp;新怪物属性!$CR12)</f>
        <v>0</v>
      </c>
      <c r="CW12" s="14">
        <f>SUMIFS(装备数值!BP$50:BP$101,装备数值!$BG$50:$BG$101,"="&amp;新怪物属性!$CF$2,装备数值!$BH$50:$BH$101,"&lt;="&amp;新怪物属性!$CF12)+SUMIFS(装备数值!BP$50:BP$101,装备数值!$BG$50:$BG$101,"="&amp;新怪物属性!$CG$2,装备数值!$BH$50:$BH$101,"&lt;="&amp;新怪物属性!$CG12)+SUMIFS(装备数值!BP$50:BP$101,装备数值!$BG$50:$BG$101,"="&amp;新怪物属性!$CH$2,装备数值!$BH$50:$BH$101,"&lt;="&amp;新怪物属性!$CH12)+SUMIFS(装备数值!BP$50:BP$101,装备数值!$BG$50:$BG$101,"="&amp;新怪物属性!$CI$2,装备数值!$BH$50:$BH$101,"&lt;="&amp;新怪物属性!$CI12)+SUMIFS(装备数值!BP$50:BP$101,装备数值!$BG$50:$BG$101,"="&amp;新怪物属性!$CJ$2,装备数值!$BH$50:$BH$101,"&lt;="&amp;新怪物属性!$CJ12)+SUMIFS(装备数值!BP$50:BP$101,装备数值!$BG$50:$BG$101,"="&amp;新怪物属性!$CK$2,装备数值!$BH$50:$BH$101,"&lt;="&amp;新怪物属性!$CK12)+SUMIFS(装备数值!BP$50:BP$101,装备数值!$BG$50:$BG$101,"="&amp;新怪物属性!$CL$2,装备数值!$BH$50:$BH$101,"&lt;="&amp;新怪物属性!$CL12)+SUMIFS(装备数值!BP$50:BP$101,装备数值!$BG$50:$BG$101,"="&amp;新怪物属性!$CM$2,装备数值!$BH$50:$BH$101,"&lt;="&amp;新怪物属性!$CM12)+SUMIFS(装备数值!BP$50:BP$101,装备数值!$BG$50:$BG$101,"="&amp;新怪物属性!$CN$2,装备数值!$BH$50:$BH$101,"&lt;="&amp;新怪物属性!$CN12)+SUMIFS(装备数值!BP$50:BP$101,装备数值!$BG$50:$BG$101,"="&amp;新怪物属性!$CO$2,装备数值!$BH$50:$BH$101,"&lt;="&amp;新怪物属性!$CO12)+SUMIFS(装备数值!BP$50:BP$101,装备数值!$BG$50:$BG$101,"="&amp;新怪物属性!$CP$2,装备数值!$BH$50:$BH$101,"&lt;="&amp;新怪物属性!$CP12)+SUMIFS(装备数值!BP$50:BP$101,装备数值!$BG$50:$BG$101,"="&amp;新怪物属性!$CQ$2,装备数值!$BH$50:$BH$101,"&lt;="&amp;新怪物属性!$CQ12)+SUMIFS(装备数值!BP$50:BP$101,装备数值!$BG$50:$BG$101,"="&amp;新怪物属性!$CR$2,装备数值!$BH$50:$BH$101,"&lt;="&amp;新怪物属性!$CR12)</f>
        <v>0</v>
      </c>
      <c r="CX12" s="14">
        <f>SUMIFS(装备数值!BQ$50:BQ$101,装备数值!$BG$50:$BG$101,"="&amp;新怪物属性!$CF$2,装备数值!$BH$50:$BH$101,"&lt;="&amp;新怪物属性!$CF12)+SUMIFS(装备数值!BQ$50:BQ$101,装备数值!$BG$50:$BG$101,"="&amp;新怪物属性!$CG$2,装备数值!$BH$50:$BH$101,"&lt;="&amp;新怪物属性!$CG12)+SUMIFS(装备数值!BQ$50:BQ$101,装备数值!$BG$50:$BG$101,"="&amp;新怪物属性!$CH$2,装备数值!$BH$50:$BH$101,"&lt;="&amp;新怪物属性!$CH12)+SUMIFS(装备数值!BQ$50:BQ$101,装备数值!$BG$50:$BG$101,"="&amp;新怪物属性!$CI$2,装备数值!$BH$50:$BH$101,"&lt;="&amp;新怪物属性!$CI12)+SUMIFS(装备数值!BQ$50:BQ$101,装备数值!$BG$50:$BG$101,"="&amp;新怪物属性!$CJ$2,装备数值!$BH$50:$BH$101,"&lt;="&amp;新怪物属性!$CJ12)+SUMIFS(装备数值!BQ$50:BQ$101,装备数值!$BG$50:$BG$101,"="&amp;新怪物属性!$CK$2,装备数值!$BH$50:$BH$101,"&lt;="&amp;新怪物属性!$CK12)+SUMIFS(装备数值!BQ$50:BQ$101,装备数值!$BG$50:$BG$101,"="&amp;新怪物属性!$CL$2,装备数值!$BH$50:$BH$101,"&lt;="&amp;新怪物属性!$CL12)+SUMIFS(装备数值!BQ$50:BQ$101,装备数值!$BG$50:$BG$101,"="&amp;新怪物属性!$CM$2,装备数值!$BH$50:$BH$101,"&lt;="&amp;新怪物属性!$CM12)+SUMIFS(装备数值!BQ$50:BQ$101,装备数值!$BG$50:$BG$101,"="&amp;新怪物属性!$CN$2,装备数值!$BH$50:$BH$101,"&lt;="&amp;新怪物属性!$CN12)+SUMIFS(装备数值!BQ$50:BQ$101,装备数值!$BG$50:$BG$101,"="&amp;新怪物属性!$CO$2,装备数值!$BH$50:$BH$101,"&lt;="&amp;新怪物属性!$CO12)+SUMIFS(装备数值!BQ$50:BQ$101,装备数值!$BG$50:$BG$101,"="&amp;新怪物属性!$CP$2,装备数值!$BH$50:$BH$101,"&lt;="&amp;新怪物属性!$CP12)+SUMIFS(装备数值!BQ$50:BQ$101,装备数值!$BG$50:$BG$101,"="&amp;新怪物属性!$CQ$2,装备数值!$BH$50:$BH$101,"&lt;="&amp;新怪物属性!$CQ12)+SUMIFS(装备数值!BQ$50:BQ$101,装备数值!$BG$50:$BG$101,"="&amp;新怪物属性!$CR$2,装备数值!$BH$50:$BH$101,"&lt;="&amp;新怪物属性!$CR12)</f>
        <v>0</v>
      </c>
      <c r="CY12" s="14">
        <f>SUMIFS(装备数值!BR$50:BR$101,装备数值!$BG$50:$BG$101,"="&amp;新怪物属性!$CF$2,装备数值!$BH$50:$BH$101,"&lt;="&amp;新怪物属性!$CF12)+SUMIFS(装备数值!BR$50:BR$101,装备数值!$BG$50:$BG$101,"="&amp;新怪物属性!$CG$2,装备数值!$BH$50:$BH$101,"&lt;="&amp;新怪物属性!$CG12)+SUMIFS(装备数值!BR$50:BR$101,装备数值!$BG$50:$BG$101,"="&amp;新怪物属性!$CH$2,装备数值!$BH$50:$BH$101,"&lt;="&amp;新怪物属性!$CH12)+SUMIFS(装备数值!BR$50:BR$101,装备数值!$BG$50:$BG$101,"="&amp;新怪物属性!$CI$2,装备数值!$BH$50:$BH$101,"&lt;="&amp;新怪物属性!$CI12)+SUMIFS(装备数值!BR$50:BR$101,装备数值!$BG$50:$BG$101,"="&amp;新怪物属性!$CJ$2,装备数值!$BH$50:$BH$101,"&lt;="&amp;新怪物属性!$CJ12)+SUMIFS(装备数值!BR$50:BR$101,装备数值!$BG$50:$BG$101,"="&amp;新怪物属性!$CK$2,装备数值!$BH$50:$BH$101,"&lt;="&amp;新怪物属性!$CK12)+SUMIFS(装备数值!BR$50:BR$101,装备数值!$BG$50:$BG$101,"="&amp;新怪物属性!$CL$2,装备数值!$BH$50:$BH$101,"&lt;="&amp;新怪物属性!$CL12)+SUMIFS(装备数值!BR$50:BR$101,装备数值!$BG$50:$BG$101,"="&amp;新怪物属性!$CM$2,装备数值!$BH$50:$BH$101,"&lt;="&amp;新怪物属性!$CM12)+SUMIFS(装备数值!BR$50:BR$101,装备数值!$BG$50:$BG$101,"="&amp;新怪物属性!$CN$2,装备数值!$BH$50:$BH$101,"&lt;="&amp;新怪物属性!$CN12)+SUMIFS(装备数值!BR$50:BR$101,装备数值!$BG$50:$BG$101,"="&amp;新怪物属性!$CO$2,装备数值!$BH$50:$BH$101,"&lt;="&amp;新怪物属性!$CO12)+SUMIFS(装备数值!BR$50:BR$101,装备数值!$BG$50:$BG$101,"="&amp;新怪物属性!$CP$2,装备数值!$BH$50:$BH$101,"&lt;="&amp;新怪物属性!$CP12)+SUMIFS(装备数值!BR$50:BR$101,装备数值!$BG$50:$BG$101,"="&amp;新怪物属性!$CQ$2,装备数值!$BH$50:$BH$101,"&lt;="&amp;新怪物属性!$CQ12)+SUMIFS(装备数值!BR$50:BR$101,装备数值!$BG$50:$BG$101,"="&amp;新怪物属性!$CR$2,装备数值!$BH$50:$BH$101,"&lt;="&amp;新怪物属性!$CR12)</f>
        <v>0</v>
      </c>
      <c r="CZ12" s="14">
        <f>SUMIFS(装备数值!BS$50:BS$101,装备数值!$BG$50:$BG$101,"="&amp;新怪物属性!$CF$2,装备数值!$BH$50:$BH$101,"&lt;="&amp;新怪物属性!$CF12)+SUMIFS(装备数值!BS$50:BS$101,装备数值!$BG$50:$BG$101,"="&amp;新怪物属性!$CG$2,装备数值!$BH$50:$BH$101,"&lt;="&amp;新怪物属性!$CG12)+SUMIFS(装备数值!BS$50:BS$101,装备数值!$BG$50:$BG$101,"="&amp;新怪物属性!$CH$2,装备数值!$BH$50:$BH$101,"&lt;="&amp;新怪物属性!$CH12)+SUMIFS(装备数值!BS$50:BS$101,装备数值!$BG$50:$BG$101,"="&amp;新怪物属性!$CI$2,装备数值!$BH$50:$BH$101,"&lt;="&amp;新怪物属性!$CI12)+SUMIFS(装备数值!BS$50:BS$101,装备数值!$BG$50:$BG$101,"="&amp;新怪物属性!$CJ$2,装备数值!$BH$50:$BH$101,"&lt;="&amp;新怪物属性!$CJ12)+SUMIFS(装备数值!BS$50:BS$101,装备数值!$BG$50:$BG$101,"="&amp;新怪物属性!$CK$2,装备数值!$BH$50:$BH$101,"&lt;="&amp;新怪物属性!$CK12)+SUMIFS(装备数值!BS$50:BS$101,装备数值!$BG$50:$BG$101,"="&amp;新怪物属性!$CL$2,装备数值!$BH$50:$BH$101,"&lt;="&amp;新怪物属性!$CL12)+SUMIFS(装备数值!BS$50:BS$101,装备数值!$BG$50:$BG$101,"="&amp;新怪物属性!$CM$2,装备数值!$BH$50:$BH$101,"&lt;="&amp;新怪物属性!$CM12)+SUMIFS(装备数值!BS$50:BS$101,装备数值!$BG$50:$BG$101,"="&amp;新怪物属性!$CN$2,装备数值!$BH$50:$BH$101,"&lt;="&amp;新怪物属性!$CN12)+SUMIFS(装备数值!BS$50:BS$101,装备数值!$BG$50:$BG$101,"="&amp;新怪物属性!$CO$2,装备数值!$BH$50:$BH$101,"&lt;="&amp;新怪物属性!$CO12)+SUMIFS(装备数值!BS$50:BS$101,装备数值!$BG$50:$BG$101,"="&amp;新怪物属性!$CP$2,装备数值!$BH$50:$BH$101,"&lt;="&amp;新怪物属性!$CP12)+SUMIFS(装备数值!BS$50:BS$101,装备数值!$BG$50:$BG$101,"="&amp;新怪物属性!$CQ$2,装备数值!$BH$50:$BH$101,"&lt;="&amp;新怪物属性!$CQ12)+SUMIFS(装备数值!BS$50:BS$101,装备数值!$BG$50:$BG$101,"="&amp;新怪物属性!$CR$2,装备数值!$BH$50:$BH$101,"&lt;="&amp;新怪物属性!$CR12)</f>
        <v>0</v>
      </c>
      <c r="DA12" s="14">
        <f>SUMIFS(装备数值!BT$50:BT$101,装备数值!$BG$50:$BG$101,"="&amp;新怪物属性!$CF$2,装备数值!$BH$50:$BH$101,"&lt;="&amp;新怪物属性!$CF12)+SUMIFS(装备数值!BT$50:BT$101,装备数值!$BG$50:$BG$101,"="&amp;新怪物属性!$CG$2,装备数值!$BH$50:$BH$101,"&lt;="&amp;新怪物属性!$CG12)+SUMIFS(装备数值!BT$50:BT$101,装备数值!$BG$50:$BG$101,"="&amp;新怪物属性!$CH$2,装备数值!$BH$50:$BH$101,"&lt;="&amp;新怪物属性!$CH12)+SUMIFS(装备数值!BT$50:BT$101,装备数值!$BG$50:$BG$101,"="&amp;新怪物属性!$CI$2,装备数值!$BH$50:$BH$101,"&lt;="&amp;新怪物属性!$CI12)+SUMIFS(装备数值!BT$50:BT$101,装备数值!$BG$50:$BG$101,"="&amp;新怪物属性!$CJ$2,装备数值!$BH$50:$BH$101,"&lt;="&amp;新怪物属性!$CJ12)+SUMIFS(装备数值!BT$50:BT$101,装备数值!$BG$50:$BG$101,"="&amp;新怪物属性!$CK$2,装备数值!$BH$50:$BH$101,"&lt;="&amp;新怪物属性!$CK12)+SUMIFS(装备数值!BT$50:BT$101,装备数值!$BG$50:$BG$101,"="&amp;新怪物属性!$CL$2,装备数值!$BH$50:$BH$101,"&lt;="&amp;新怪物属性!$CL12)+SUMIFS(装备数值!BT$50:BT$101,装备数值!$BG$50:$BG$101,"="&amp;新怪物属性!$CM$2,装备数值!$BH$50:$BH$101,"&lt;="&amp;新怪物属性!$CM12)+SUMIFS(装备数值!BT$50:BT$101,装备数值!$BG$50:$BG$101,"="&amp;新怪物属性!$CN$2,装备数值!$BH$50:$BH$101,"&lt;="&amp;新怪物属性!$CN12)+SUMIFS(装备数值!BT$50:BT$101,装备数值!$BG$50:$BG$101,"="&amp;新怪物属性!$CO$2,装备数值!$BH$50:$BH$101,"&lt;="&amp;新怪物属性!$CO12)+SUMIFS(装备数值!BT$50:BT$101,装备数值!$BG$50:$BG$101,"="&amp;新怪物属性!$CP$2,装备数值!$BH$50:$BH$101,"&lt;="&amp;新怪物属性!$CP12)+SUMIFS(装备数值!BT$50:BT$101,装备数值!$BG$50:$BG$101,"="&amp;新怪物属性!$CQ$2,装备数值!$BH$50:$BH$101,"&lt;="&amp;新怪物属性!$CQ12)+SUMIFS(装备数值!BT$50:BT$101,装备数值!$BG$50:$BG$101,"="&amp;新怪物属性!$CR$2,装备数值!$BH$50:$BH$101,"&lt;="&amp;新怪物属性!$CR12)</f>
        <v>0</v>
      </c>
      <c r="DB12" s="14">
        <f>SUMIFS(装备数值!BU$50:BU$101,装备数值!$BG$50:$BG$101,"="&amp;新怪物属性!$CF$2,装备数值!$BH$50:$BH$101,"&lt;="&amp;新怪物属性!$CF12)+SUMIFS(装备数值!BU$50:BU$101,装备数值!$BG$50:$BG$101,"="&amp;新怪物属性!$CG$2,装备数值!$BH$50:$BH$101,"&lt;="&amp;新怪物属性!$CG12)+SUMIFS(装备数值!BU$50:BU$101,装备数值!$BG$50:$BG$101,"="&amp;新怪物属性!$CH$2,装备数值!$BH$50:$BH$101,"&lt;="&amp;新怪物属性!$CH12)+SUMIFS(装备数值!BU$50:BU$101,装备数值!$BG$50:$BG$101,"="&amp;新怪物属性!$CI$2,装备数值!$BH$50:$BH$101,"&lt;="&amp;新怪物属性!$CI12)+SUMIFS(装备数值!BU$50:BU$101,装备数值!$BG$50:$BG$101,"="&amp;新怪物属性!$CJ$2,装备数值!$BH$50:$BH$101,"&lt;="&amp;新怪物属性!$CJ12)+SUMIFS(装备数值!BU$50:BU$101,装备数值!$BG$50:$BG$101,"="&amp;新怪物属性!$CK$2,装备数值!$BH$50:$BH$101,"&lt;="&amp;新怪物属性!$CK12)+SUMIFS(装备数值!BU$50:BU$101,装备数值!$BG$50:$BG$101,"="&amp;新怪物属性!$CL$2,装备数值!$BH$50:$BH$101,"&lt;="&amp;新怪物属性!$CL12)+SUMIFS(装备数值!BU$50:BU$101,装备数值!$BG$50:$BG$101,"="&amp;新怪物属性!$CM$2,装备数值!$BH$50:$BH$101,"&lt;="&amp;新怪物属性!$CM12)+SUMIFS(装备数值!BU$50:BU$101,装备数值!$BG$50:$BG$101,"="&amp;新怪物属性!$CN$2,装备数值!$BH$50:$BH$101,"&lt;="&amp;新怪物属性!$CN12)+SUMIFS(装备数值!BU$50:BU$101,装备数值!$BG$50:$BG$101,"="&amp;新怪物属性!$CO$2,装备数值!$BH$50:$BH$101,"&lt;="&amp;新怪物属性!$CO12)+SUMIFS(装备数值!BU$50:BU$101,装备数值!$BG$50:$BG$101,"="&amp;新怪物属性!$CP$2,装备数值!$BH$50:$BH$101,"&lt;="&amp;新怪物属性!$CP12)+SUMIFS(装备数值!BU$50:BU$101,装备数值!$BG$50:$BG$101,"="&amp;新怪物属性!$CQ$2,装备数值!$BH$50:$BH$101,"&lt;="&amp;新怪物属性!$CQ12)+SUMIFS(装备数值!BU$50:BU$101,装备数值!$BG$50:$BG$101,"="&amp;新怪物属性!$CR$2,装备数值!$BH$50:$BH$101,"&lt;="&amp;新怪物属性!$CR12)</f>
        <v>0</v>
      </c>
      <c r="DC12" s="14">
        <f>SUMIFS(装备数值!BV$50:BV$101,装备数值!$BG$50:$BG$101,"="&amp;新怪物属性!$CF$2,装备数值!$BH$50:$BH$101,"&lt;="&amp;新怪物属性!$CF12)+SUMIFS(装备数值!BV$50:BV$101,装备数值!$BG$50:$BG$101,"="&amp;新怪物属性!$CG$2,装备数值!$BH$50:$BH$101,"&lt;="&amp;新怪物属性!$CG12)+SUMIFS(装备数值!BV$50:BV$101,装备数值!$BG$50:$BG$101,"="&amp;新怪物属性!$CH$2,装备数值!$BH$50:$BH$101,"&lt;="&amp;新怪物属性!$CH12)+SUMIFS(装备数值!BV$50:BV$101,装备数值!$BG$50:$BG$101,"="&amp;新怪物属性!$CI$2,装备数值!$BH$50:$BH$101,"&lt;="&amp;新怪物属性!$CI12)+SUMIFS(装备数值!BV$50:BV$101,装备数值!$BG$50:$BG$101,"="&amp;新怪物属性!$CJ$2,装备数值!$BH$50:$BH$101,"&lt;="&amp;新怪物属性!$CJ12)+SUMIFS(装备数值!BV$50:BV$101,装备数值!$BG$50:$BG$101,"="&amp;新怪物属性!$CK$2,装备数值!$BH$50:$BH$101,"&lt;="&amp;新怪物属性!$CK12)+SUMIFS(装备数值!BV$50:BV$101,装备数值!$BG$50:$BG$101,"="&amp;新怪物属性!$CL$2,装备数值!$BH$50:$BH$101,"&lt;="&amp;新怪物属性!$CL12)+SUMIFS(装备数值!BV$50:BV$101,装备数值!$BG$50:$BG$101,"="&amp;新怪物属性!$CM$2,装备数值!$BH$50:$BH$101,"&lt;="&amp;新怪物属性!$CM12)+SUMIFS(装备数值!BV$50:BV$101,装备数值!$BG$50:$BG$101,"="&amp;新怪物属性!$CN$2,装备数值!$BH$50:$BH$101,"&lt;="&amp;新怪物属性!$CN12)+SUMIFS(装备数值!BV$50:BV$101,装备数值!$BG$50:$BG$101,"="&amp;新怪物属性!$CO$2,装备数值!$BH$50:$BH$101,"&lt;="&amp;新怪物属性!$CO12)+SUMIFS(装备数值!BV$50:BV$101,装备数值!$BG$50:$BG$101,"="&amp;新怪物属性!$CP$2,装备数值!$BH$50:$BH$101,"&lt;="&amp;新怪物属性!$CP12)+SUMIFS(装备数值!BV$50:BV$101,装备数值!$BG$50:$BG$101,"="&amp;新怪物属性!$CQ$2,装备数值!$BH$50:$BH$101,"&lt;="&amp;新怪物属性!$CQ12)+SUMIFS(装备数值!BV$50:BV$101,装备数值!$BG$50:$BG$101,"="&amp;新怪物属性!$CR$2,装备数值!$BH$50:$BH$101,"&lt;="&amp;新怪物属性!$CR12)</f>
        <v>0</v>
      </c>
      <c r="DD12" s="14">
        <f>SUMIFS(装备数值!BW$50:BW$101,装备数值!$BG$50:$BG$101,"="&amp;新怪物属性!$CF$2,装备数值!$BH$50:$BH$101,"&lt;="&amp;新怪物属性!$CF12)+SUMIFS(装备数值!BW$50:BW$101,装备数值!$BG$50:$BG$101,"="&amp;新怪物属性!$CG$2,装备数值!$BH$50:$BH$101,"&lt;="&amp;新怪物属性!$CG12)+SUMIFS(装备数值!BW$50:BW$101,装备数值!$BG$50:$BG$101,"="&amp;新怪物属性!$CH$2,装备数值!$BH$50:$BH$101,"&lt;="&amp;新怪物属性!$CH12)+SUMIFS(装备数值!BW$50:BW$101,装备数值!$BG$50:$BG$101,"="&amp;新怪物属性!$CI$2,装备数值!$BH$50:$BH$101,"&lt;="&amp;新怪物属性!$CI12)+SUMIFS(装备数值!BW$50:BW$101,装备数值!$BG$50:$BG$101,"="&amp;新怪物属性!$CJ$2,装备数值!$BH$50:$BH$101,"&lt;="&amp;新怪物属性!$CJ12)+SUMIFS(装备数值!BW$50:BW$101,装备数值!$BG$50:$BG$101,"="&amp;新怪物属性!$CK$2,装备数值!$BH$50:$BH$101,"&lt;="&amp;新怪物属性!$CK12)+SUMIFS(装备数值!BW$50:BW$101,装备数值!$BG$50:$BG$101,"="&amp;新怪物属性!$CL$2,装备数值!$BH$50:$BH$101,"&lt;="&amp;新怪物属性!$CL12)+SUMIFS(装备数值!BW$50:BW$101,装备数值!$BG$50:$BG$101,"="&amp;新怪物属性!$CM$2,装备数值!$BH$50:$BH$101,"&lt;="&amp;新怪物属性!$CM12)+SUMIFS(装备数值!BW$50:BW$101,装备数值!$BG$50:$BG$101,"="&amp;新怪物属性!$CN$2,装备数值!$BH$50:$BH$101,"&lt;="&amp;新怪物属性!$CN12)+SUMIFS(装备数值!BW$50:BW$101,装备数值!$BG$50:$BG$101,"="&amp;新怪物属性!$CO$2,装备数值!$BH$50:$BH$101,"&lt;="&amp;新怪物属性!$CO12)+SUMIFS(装备数值!BW$50:BW$101,装备数值!$BG$50:$BG$101,"="&amp;新怪物属性!$CP$2,装备数值!$BH$50:$BH$101,"&lt;="&amp;新怪物属性!$CP12)+SUMIFS(装备数值!BW$50:BW$101,装备数值!$BG$50:$BG$101,"="&amp;新怪物属性!$CQ$2,装备数值!$BH$50:$BH$101,"&lt;="&amp;新怪物属性!$CQ12)+SUMIFS(装备数值!BW$50:BW$101,装备数值!$BG$50:$BG$101,"="&amp;新怪物属性!$CR$2,装备数值!$BH$50:$BH$101,"&lt;="&amp;新怪物属性!$CR12)</f>
        <v>0</v>
      </c>
      <c r="DE12" s="14">
        <f>SUMIFS(装备数值!BX$50:BX$101,装备数值!$BG$50:$BG$101,"="&amp;新怪物属性!$CF$2,装备数值!$BH$50:$BH$101,"&lt;="&amp;新怪物属性!$CF12)+SUMIFS(装备数值!BX$50:BX$101,装备数值!$BG$50:$BG$101,"="&amp;新怪物属性!$CG$2,装备数值!$BH$50:$BH$101,"&lt;="&amp;新怪物属性!$CG12)+SUMIFS(装备数值!BX$50:BX$101,装备数值!$BG$50:$BG$101,"="&amp;新怪物属性!$CH$2,装备数值!$BH$50:$BH$101,"&lt;="&amp;新怪物属性!$CH12)+SUMIFS(装备数值!BX$50:BX$101,装备数值!$BG$50:$BG$101,"="&amp;新怪物属性!$CI$2,装备数值!$BH$50:$BH$101,"&lt;="&amp;新怪物属性!$CI12)+SUMIFS(装备数值!BX$50:BX$101,装备数值!$BG$50:$BG$101,"="&amp;新怪物属性!$CJ$2,装备数值!$BH$50:$BH$101,"&lt;="&amp;新怪物属性!$CJ12)+SUMIFS(装备数值!BX$50:BX$101,装备数值!$BG$50:$BG$101,"="&amp;新怪物属性!$CK$2,装备数值!$BH$50:$BH$101,"&lt;="&amp;新怪物属性!$CK12)+SUMIFS(装备数值!BX$50:BX$101,装备数值!$BG$50:$BG$101,"="&amp;新怪物属性!$CL$2,装备数值!$BH$50:$BH$101,"&lt;="&amp;新怪物属性!$CL12)+SUMIFS(装备数值!BX$50:BX$101,装备数值!$BG$50:$BG$101,"="&amp;新怪物属性!$CM$2,装备数值!$BH$50:$BH$101,"&lt;="&amp;新怪物属性!$CM12)+SUMIFS(装备数值!BX$50:BX$101,装备数值!$BG$50:$BG$101,"="&amp;新怪物属性!$CN$2,装备数值!$BH$50:$BH$101,"&lt;="&amp;新怪物属性!$CN12)+SUMIFS(装备数值!BX$50:BX$101,装备数值!$BG$50:$BG$101,"="&amp;新怪物属性!$CO$2,装备数值!$BH$50:$BH$101,"&lt;="&amp;新怪物属性!$CO12)+SUMIFS(装备数值!BX$50:BX$101,装备数值!$BG$50:$BG$101,"="&amp;新怪物属性!$CP$2,装备数值!$BH$50:$BH$101,"&lt;="&amp;新怪物属性!$CP12)+SUMIFS(装备数值!BX$50:BX$101,装备数值!$BG$50:$BG$101,"="&amp;新怪物属性!$CQ$2,装备数值!$BH$50:$BH$101,"&lt;="&amp;新怪物属性!$CQ12)+SUMIFS(装备数值!BX$50:BX$101,装备数值!$BG$50:$BG$101,"="&amp;新怪物属性!$CR$2,装备数值!$BH$50:$BH$101,"&lt;="&amp;新怪物属性!$CR12)</f>
        <v>0</v>
      </c>
      <c r="DH12" s="14">
        <f>INDEX(装备数值!$I$13:$M$116,新怪物属性!$P12*8+1,DH$2)*$X12+INDEX(装备数值!$I$13:$M$116,新怪物属性!$Q12*8+2,DH$2)*$Y12+INDEX(装备数值!$I$13:$M$116,新怪物属性!$S12*8+3,DH$2)*$Z12+INDEX(装备数值!$I$13:$M$116,新怪物属性!$R12*8+4,DH$2)*$AA12+INDEX(装备数值!$I$13:$M$116,新怪物属性!$T12*8+5,DH$2)*$AB12+INDEX(装备数值!$I$13:$M$116,新怪物属性!$U12*8+6,DH$2)*$AC12+INDEX(装备数值!$I$13:$M$116,新怪物属性!$V12*8+7,DH$2)*$AD12+INDEX(装备数值!$I$13:$M$116,新怪物属性!$W12*8+8,DH$2)*$AE12</f>
        <v>0</v>
      </c>
      <c r="DI12" s="14">
        <f>INDEX(装备数值!$I$13:$M$116,新怪物属性!$P12*8+1,DI$2)*$X12+INDEX(装备数值!$I$13:$M$116,新怪物属性!$Q12*8+2,DI$2)*$Y12+INDEX(装备数值!$I$13:$M$116,新怪物属性!$S12*8+3,DI$2)*$Z12+INDEX(装备数值!$I$13:$M$116,新怪物属性!$R12*8+4,DI$2)*$AA12+INDEX(装备数值!$I$13:$M$116,新怪物属性!$T12*8+5,DI$2)*$AB12+INDEX(装备数值!$I$13:$M$116,新怪物属性!$U12*8+6,DI$2)*$AC12+INDEX(装备数值!$I$13:$M$116,新怪物属性!$V12*8+7,DI$2)*$AD12+INDEX(装备数值!$I$13:$M$116,新怪物属性!$W12*8+8,DI$2)*$AE12</f>
        <v>0</v>
      </c>
      <c r="DJ12" s="14">
        <f>INDEX(装备数值!$I$13:$M$116,新怪物属性!$P12*8+1,DJ$2)*$X12+INDEX(装备数值!$I$13:$M$116,新怪物属性!$Q12*8+2,DJ$2)*$Y12+INDEX(装备数值!$I$13:$M$116,新怪物属性!$S12*8+3,DJ$2)*$Z12+INDEX(装备数值!$I$13:$M$116,新怪物属性!$R12*8+4,DJ$2)*$AA12+INDEX(装备数值!$I$13:$M$116,新怪物属性!$T12*8+5,DJ$2)*$AB12+INDEX(装备数值!$I$13:$M$116,新怪物属性!$U12*8+6,DJ$2)*$AC12+INDEX(装备数值!$I$13:$M$116,新怪物属性!$V12*8+7,DJ$2)*$AD12+INDEX(装备数值!$I$13:$M$116,新怪物属性!$W12*8+8,DJ$2)*$AE12</f>
        <v>0</v>
      </c>
      <c r="DK12" s="14">
        <f>INDEX(装备数值!$I$13:$M$116,新怪物属性!$P12*8+1,DK$2)*$X12+INDEX(装备数值!$I$13:$M$116,新怪物属性!$Q12*8+2,DK$2)*$Y12+INDEX(装备数值!$I$13:$M$116,新怪物属性!$S12*8+3,DK$2)*$Z12+INDEX(装备数值!$I$13:$M$116,新怪物属性!$R12*8+4,DK$2)*$AA12+INDEX(装备数值!$I$13:$M$116,新怪物属性!$T12*8+5,DK$2)*$AB12+INDEX(装备数值!$I$13:$M$116,新怪物属性!$U12*8+6,DK$2)*$AC12+INDEX(装备数值!$I$13:$M$116,新怪物属性!$V12*8+7,DK$2)*$AD12+INDEX(装备数值!$I$13:$M$116,新怪物属性!$W12*8+8,DK$2)*$AE12</f>
        <v>0</v>
      </c>
      <c r="DL12" s="14">
        <f>INDEX(装备数值!$I$13:$M$116,新怪物属性!$P12*8+1,DL$2)*$X12+INDEX(装备数值!$I$13:$M$116,新怪物属性!$Q12*8+2,DL$2)*$Y12+INDEX(装备数值!$I$13:$M$116,新怪物属性!$S12*8+3,DL$2)*$Z12+INDEX(装备数值!$I$13:$M$116,新怪物属性!$R12*8+4,DL$2)*$AA12+INDEX(装备数值!$I$13:$M$116,新怪物属性!$T12*8+5,DL$2)*$AB12+INDEX(装备数值!$I$13:$M$116,新怪物属性!$U12*8+6,DL$2)*$AC12+INDEX(装备数值!$I$13:$M$116,新怪物属性!$V12*8+7,DL$2)*$AD12+INDEX(装备数值!$I$13:$M$116,新怪物属性!$W12*8+8,DL$2)*$AE12</f>
        <v>0</v>
      </c>
      <c r="DO12" s="14">
        <f>INDEX(装备数值!$X$13:$AH$116,$P12*8+1,DO$2)*$AF12+INDEX(装备数值!$X$13:$AH$116,$Q12*8+2,DO$2)*$AG12+INDEX(装备数值!$X$13:$AH$116,$S12*8+3,DO$2)*$AH12+INDEX(装备数值!$X$13:$AH$116,$R12*8+4,DO$2)*$AI12+INDEX(装备数值!$X$13:$AH$116,$T12*8+5,DO$2)*$AJ12+INDEX(装备数值!$X$13:$AH$116,$U12*8+6,DO$2)*$AK12+INDEX(装备数值!$X$13:$AH$116,$V12*8+7,DO$2)*$AL12+INDEX(装备数值!$X$13:$AH$116,$W12*8+8,DO$2)*$AM12</f>
        <v>0</v>
      </c>
      <c r="DP12" s="14">
        <f>INDEX(装备数值!$X$13:$AH$116,$P12*8+1,DP$2)*$AF12+INDEX(装备数值!$X$13:$AH$116,$Q12*8+2,DP$2)*$AG12+INDEX(装备数值!$X$13:$AH$116,$S12*8+3,DP$2)*$AH12+INDEX(装备数值!$X$13:$AH$116,$R12*8+4,DP$2)*$AI12+INDEX(装备数值!$X$13:$AH$116,$T12*8+5,DP$2)*$AJ12+INDEX(装备数值!$X$13:$AH$116,$U12*8+6,DP$2)*$AK12+INDEX(装备数值!$X$13:$AH$116,$V12*8+7,DP$2)*$AL12+INDEX(装备数值!$X$13:$AH$116,$W12*8+8,DP$2)*$AM12</f>
        <v>0</v>
      </c>
      <c r="DQ12" s="14">
        <f>INDEX(装备数值!$X$13:$AH$116,$P12*8+1,DQ$2)*$AF12+INDEX(装备数值!$X$13:$AH$116,$Q12*8+2,DQ$2)*$AG12+INDEX(装备数值!$X$13:$AH$116,$S12*8+3,DQ$2)*$AH12+INDEX(装备数值!$X$13:$AH$116,$R12*8+4,DQ$2)*$AI12+INDEX(装备数值!$X$13:$AH$116,$T12*8+5,DQ$2)*$AJ12+INDEX(装备数值!$X$13:$AH$116,$U12*8+6,DQ$2)*$AK12+INDEX(装备数值!$X$13:$AH$116,$V12*8+7,DQ$2)*$AL12+INDEX(装备数值!$X$13:$AH$116,$W12*8+8,DQ$2)*$AM12</f>
        <v>0</v>
      </c>
      <c r="DR12" s="14">
        <f>INDEX(装备数值!$X$13:$AH$116,$P12*8+1,DR$2)*$AF12+INDEX(装备数值!$X$13:$AH$116,$Q12*8+2,DR$2)*$AG12+INDEX(装备数值!$X$13:$AH$116,$S12*8+3,DR$2)*$AH12+INDEX(装备数值!$X$13:$AH$116,$R12*8+4,DR$2)*$AI12+INDEX(装备数值!$X$13:$AH$116,$T12*8+5,DR$2)*$AJ12+INDEX(装备数值!$X$13:$AH$116,$U12*8+6,DR$2)*$AK12+INDEX(装备数值!$X$13:$AH$116,$V12*8+7,DR$2)*$AL12+INDEX(装备数值!$X$13:$AH$116,$W12*8+8,DR$2)*$AM12</f>
        <v>0</v>
      </c>
      <c r="DS12" s="14">
        <f>INDEX(装备数值!$X$13:$AH$116,$P12*8+1,DS$2)*$AF12+INDEX(装备数值!$X$13:$AH$116,$Q12*8+2,DS$2)*$AG12+INDEX(装备数值!$X$13:$AH$116,$S12*8+3,DS$2)*$AH12+INDEX(装备数值!$X$13:$AH$116,$R12*8+4,DS$2)*$AI12+INDEX(装备数值!$X$13:$AH$116,$T12*8+5,DS$2)*$AJ12+INDEX(装备数值!$X$13:$AH$116,$U12*8+6,DS$2)*$AK12+INDEX(装备数值!$X$13:$AH$116,$V12*8+7,DS$2)*$AL12+INDEX(装备数值!$X$13:$AH$116,$W12*8+8,DS$2)*$AM12</f>
        <v>0</v>
      </c>
      <c r="DT12" s="14">
        <f>INDEX(装备数值!$X$13:$AH$116,$P12*8+1,DT$2)*$AF12+INDEX(装备数值!$X$13:$AH$116,$Q12*8+2,DT$2)*$AG12+INDEX(装备数值!$X$13:$AH$116,$S12*8+3,DT$2)*$AH12+INDEX(装备数值!$X$13:$AH$116,$R12*8+4,DT$2)*$AI12+INDEX(装备数值!$X$13:$AH$116,$T12*8+5,DT$2)*$AJ12+INDEX(装备数值!$X$13:$AH$116,$U12*8+6,DT$2)*$AK12+INDEX(装备数值!$X$13:$AH$116,$V12*8+7,DT$2)*$AL12+INDEX(装备数值!$X$13:$AH$116,$W12*8+8,DT$2)*$AM12</f>
        <v>0</v>
      </c>
      <c r="DU12" s="14">
        <f>INDEX(装备数值!$X$13:$AH$116,$P12*8+1,DU$2)*$AF12+INDEX(装备数值!$X$13:$AH$116,$Q12*8+2,DU$2)*$AG12+INDEX(装备数值!$X$13:$AH$116,$S12*8+3,DU$2)*$AH12+INDEX(装备数值!$X$13:$AH$116,$R12*8+4,DU$2)*$AI12+INDEX(装备数值!$X$13:$AH$116,$T12*8+5,DU$2)*$AJ12+INDEX(装备数值!$X$13:$AH$116,$U12*8+6,DU$2)*$AK12+INDEX(装备数值!$X$13:$AH$116,$V12*8+7,DU$2)*$AL12+INDEX(装备数值!$X$13:$AH$116,$W12*8+8,DU$2)*$AM12</f>
        <v>0</v>
      </c>
      <c r="DV12" s="14">
        <f>INDEX(装备数值!$X$13:$AH$116,$P12*8+1,DV$2)*$AF12+INDEX(装备数值!$X$13:$AH$116,$Q12*8+2,DV$2)*$AG12+INDEX(装备数值!$X$13:$AH$116,$S12*8+3,DV$2)*$AH12+INDEX(装备数值!$X$13:$AH$116,$R12*8+4,DV$2)*$AI12+INDEX(装备数值!$X$13:$AH$116,$T12*8+5,DV$2)*$AJ12+INDEX(装备数值!$X$13:$AH$116,$U12*8+6,DV$2)*$AK12+INDEX(装备数值!$X$13:$AH$116,$V12*8+7,DV$2)*$AL12+INDEX(装备数值!$X$13:$AH$116,$W12*8+8,DV$2)*$AM12</f>
        <v>0</v>
      </c>
      <c r="DW12" s="14">
        <f>INDEX(装备数值!$X$13:$AH$116,$P12*8+1,DW$2)*$AF12+INDEX(装备数值!$X$13:$AH$116,$Q12*8+2,DW$2)*$AG12+INDEX(装备数值!$X$13:$AH$116,$S12*8+3,DW$2)*$AH12+INDEX(装备数值!$X$13:$AH$116,$R12*8+4,DW$2)*$AI12+INDEX(装备数值!$X$13:$AH$116,$T12*8+5,DW$2)*$AJ12+INDEX(装备数值!$X$13:$AH$116,$U12*8+6,DW$2)*$AK12+INDEX(装备数值!$X$13:$AH$116,$V12*8+7,DW$2)*$AL12+INDEX(装备数值!$X$13:$AH$116,$W12*8+8,DW$2)*$AM12</f>
        <v>0</v>
      </c>
      <c r="DX12" s="14">
        <f>INDEX(装备数值!$X$13:$AH$116,$P12*8+1,DX$2)*$AF12+INDEX(装备数值!$X$13:$AH$116,$Q12*8+2,DX$2)*$AG12+INDEX(装备数值!$X$13:$AH$116,$S12*8+3,DX$2)*$AH12+INDEX(装备数值!$X$13:$AH$116,$R12*8+4,DX$2)*$AI12+INDEX(装备数值!$X$13:$AH$116,$T12*8+5,DX$2)*$AJ12+INDEX(装备数值!$X$13:$AH$116,$U12*8+6,DX$2)*$AK12+INDEX(装备数值!$X$13:$AH$116,$V12*8+7,DX$2)*$AL12+INDEX(装备数值!$X$13:$AH$116,$W12*8+8,DX$2)*$AM12</f>
        <v>0</v>
      </c>
      <c r="DY12" s="14">
        <f>INDEX(装备数值!$X$13:$AH$116,$P12*8+1,DY$2)*$AF12+INDEX(装备数值!$X$13:$AH$116,$Q12*8+2,DY$2)*$AG12+INDEX(装备数值!$X$13:$AH$116,$S12*8+3,DY$2)*$AH12+INDEX(装备数值!$X$13:$AH$116,$R12*8+4,DY$2)*$AI12+INDEX(装备数值!$X$13:$AH$116,$T12*8+5,DY$2)*$AJ12+INDEX(装备数值!$X$13:$AH$116,$U12*8+6,DY$2)*$AK12+INDEX(装备数值!$X$13:$AH$116,$V12*8+7,DY$2)*$AL12+INDEX(装备数值!$X$13:$AH$116,$W12*8+8,DY$2)*$AM12</f>
        <v>0</v>
      </c>
      <c r="EA12" s="14">
        <f>INDEX(装备数值!$AN$17:$AN$117,MATCH(MIN($X12:$AE12),装备数值!$AO$17:$AO$117,1))</f>
        <v>0</v>
      </c>
      <c r="EB12" s="14">
        <f>IF(COUNTIF($P12:$W12,"&gt;"&amp;0)=8,INDEX(装备数值!AR$17:AR$117,$EA12+1),0)</f>
        <v>0</v>
      </c>
      <c r="EC12" s="14">
        <f>IF(COUNTIF($P12:$W12,"&gt;"&amp;0)=8,INDEX(装备数值!AS$17:AS$117,$EA12+1),0)</f>
        <v>0</v>
      </c>
      <c r="ED12" s="14">
        <f>IF(COUNTIF($P12:$W12,"&gt;"&amp;0)=8,INDEX(装备数值!AT$17:AT$117,$EA12+1),0)</f>
        <v>0</v>
      </c>
      <c r="EE12" s="14">
        <f>IF(COUNTIF($P12:$W12,"&gt;"&amp;0)=8,INDEX(装备数值!AU$17:AU$117,$EA12+1),0)</f>
        <v>0</v>
      </c>
      <c r="EF12" s="14">
        <f>IF(COUNTIF($P12:$W12,"&gt;"&amp;0)=8,INDEX(装备数值!AV$17:AV$117,$EA12+1),0)</f>
        <v>0</v>
      </c>
      <c r="EH12" s="14">
        <f>INDEX(装备数值!$AY$17:$AY$77,MATCH(MIN($AF12:$AM12),装备数值!$AZ$17:$AZ$77,1))</f>
        <v>0</v>
      </c>
      <c r="EI12" s="26">
        <f>INDEX(装备数值!BA$17:BA$77,新怪物属性!EH12+1)</f>
        <v>0</v>
      </c>
      <c r="EJ12" s="26">
        <f>INDEX(装备数值!BA$17:BA$77,新怪物属性!EH12+1)</f>
        <v>0</v>
      </c>
      <c r="EL12" s="14">
        <f t="shared" si="2"/>
        <v>0</v>
      </c>
      <c r="EM12" s="14">
        <f>VLOOKUP(EL12,军阶与晶片数值!$W$6:$X$27,2)</f>
        <v>0</v>
      </c>
      <c r="EN12" s="14">
        <f>INDEX(军阶与晶片数值!Y$6:Y$27,$EM12+1)</f>
        <v>0</v>
      </c>
      <c r="EO12" s="14">
        <f>INDEX(军阶与晶片数值!Z$6:Z$27,$EM12+1)</f>
        <v>0</v>
      </c>
      <c r="EP12" s="14">
        <f>INDEX(军阶与晶片数值!AA$6:AA$27,$EM12+1)</f>
        <v>0</v>
      </c>
      <c r="EQ12" s="14">
        <f>INDEX(军阶与晶片数值!AB$6:AB$27,$EM12+1)</f>
        <v>0</v>
      </c>
      <c r="ER12" s="29">
        <f>INDEX(军阶与晶片数值!AC$6:AC$27,$EM12+1)</f>
        <v>0</v>
      </c>
      <c r="ES12" s="29">
        <f>INDEX(军阶与晶片数值!AD$6:AD$27,$EM12+1)</f>
        <v>0</v>
      </c>
      <c r="EU12" s="26">
        <f>INDEX(军阶与晶片数值!I$6:I$16,AN12+1)</f>
        <v>0</v>
      </c>
      <c r="EV12" s="26">
        <f>INDEX(军阶与晶片数值!M$6:M$16,AO12+1)</f>
        <v>0</v>
      </c>
      <c r="EW12" s="26">
        <f>INDEX(军阶与晶片数值!J$6:J$16,AP12+1)</f>
        <v>0</v>
      </c>
      <c r="EX12" s="26">
        <f>INDEX(军阶与晶片数值!K$6:K$16,AQ12+1)</f>
        <v>0</v>
      </c>
      <c r="EY12" s="26">
        <f>INDEX(军阶与晶片数值!L$6:L$16,AR12+1)</f>
        <v>0</v>
      </c>
      <c r="EZ12" s="28">
        <f>INDEX(军阶与晶片数值!N$6:N$16,AS12+1)</f>
        <v>0</v>
      </c>
      <c r="FA12" s="28">
        <f>INDEX(军阶与晶片数值!O$6:O$16,AT12+1)</f>
        <v>0</v>
      </c>
      <c r="FB12" s="28">
        <f>INDEX(军阶与晶片数值!P$6:P$16,AU12+1)</f>
        <v>0</v>
      </c>
      <c r="FC12" s="28">
        <f>INDEX(军阶与晶片数值!Q$6:Q$16,AV12+1)</f>
        <v>0</v>
      </c>
      <c r="FD12" s="26">
        <f>INDEX(军阶与晶片数值!R$6:R$16,AW12+1)</f>
        <v>0</v>
      </c>
      <c r="FE12" s="26">
        <f>INDEX(军阶与晶片数值!S$6:S$16,AX12+1)</f>
        <v>0</v>
      </c>
      <c r="FF12" s="26">
        <f>INDEX(军阶与晶片数值!T$6:T$16,AY12+1)</f>
        <v>0</v>
      </c>
      <c r="FG12" s="26">
        <f>INDEX(军阶与晶片数值!U$6:U$16,AZ12+1)</f>
        <v>0</v>
      </c>
      <c r="FI12" s="26">
        <f>INDEX(军阶与晶片数值!$C$6:$C$36,新怪物属性!$BA12+1)</f>
        <v>0</v>
      </c>
      <c r="FJ12" s="26">
        <f>INDEX(军阶与晶片数值!$C$6:$C$36,新怪物属性!$BA12+1)</f>
        <v>0</v>
      </c>
      <c r="FK12" s="26">
        <f>INDEX(军阶与晶片数值!$C$6:$C$36,新怪物属性!$BA12+1)</f>
        <v>0</v>
      </c>
      <c r="FL12" s="26">
        <f>INDEX(军阶与晶片数值!$C$6:$C$36,新怪物属性!$BA12+1)</f>
        <v>0</v>
      </c>
      <c r="FM12" s="26">
        <f>INDEX(军阶与晶片数值!$C$6:$C$36,新怪物属性!$BA12+1)</f>
        <v>0</v>
      </c>
      <c r="FO12" s="14">
        <f>INDEX(战舰突破!$H$6:$H$18,新怪物属性!$J12+1)+INDEX(战舰突破!$H$23:$H$35,新怪物属性!$K12+1)+INDEX(战舰突破!$H$40:$H$52,新怪物属性!$L12+1)</f>
        <v>0</v>
      </c>
      <c r="FP12" s="14">
        <f>INDEX(战舰突破!$I$6:$I$18,新怪物属性!$J12+1)+INDEX(战舰突破!$I$23:$I$35,新怪物属性!$K12+1)+INDEX(战舰突破!$I$40:$I$52,新怪物属性!$L12+1)</f>
        <v>0</v>
      </c>
      <c r="FQ12" s="14">
        <f>INDEX(战舰突破!$J$6:$J$18,新怪物属性!$J12+1)+INDEX(战舰突破!$J$23:$J$35,新怪物属性!$K12+1)+INDEX(战舰突破!$J$40:$J$52,新怪物属性!$L12+1)</f>
        <v>0</v>
      </c>
      <c r="FR12" s="14">
        <f>INDEX(战舰突破!$K$6:$K$18,新怪物属性!$J12+1)+INDEX(战舰突破!$K$23:$K$35,新怪物属性!$K12+1)+INDEX(战舰突破!$K$40:$K$52,新怪物属性!$L12+1)</f>
        <v>0</v>
      </c>
      <c r="FS12" s="14">
        <f>INDEX(战舰突破!$L$6:$L$18,新怪物属性!$J12+1)+INDEX(战舰突破!$L$23:$L$35,新怪物属性!$K12+1)+INDEX(战舰突破!$L$40:$L$52,新怪物属性!$L12+1)</f>
        <v>0</v>
      </c>
      <c r="FT12" s="18">
        <f>INDEX(战舰突破!$N$6:$N$18,新怪物属性!$J12+1)+INDEX(战舰突破!$N$23:$N$35,新怪物属性!$K12+1)+INDEX(战舰突破!$N$40:$N$52,新怪物属性!$L12+1)</f>
        <v>0</v>
      </c>
      <c r="FU12" s="18">
        <f>INDEX(战舰突破!$O$6:$O$18,新怪物属性!$J12+1)+INDEX(战舰突破!$O$23:$O$35,新怪物属性!$K12+1)+INDEX(战舰突破!$O$40:$O$52,新怪物属性!$L12+1)</f>
        <v>0</v>
      </c>
      <c r="FV12" s="18">
        <f>INDEX(战舰突破!$P$6:$P$18,新怪物属性!$J12+1)+INDEX(战舰突破!$P$23:$P$35,新怪物属性!$K12+1)+INDEX(战舰突破!$P$40:$P$52,新怪物属性!$L12+1)</f>
        <v>0</v>
      </c>
      <c r="FW12" s="18">
        <f>INDEX(战舰突破!$Q$6:$Q$18,新怪物属性!$J12+1)+INDEX(战舰突破!$Q$23:$Q$35,新怪物属性!$K12+1)+INDEX(战舰突破!$Q$40:$Q$52,新怪物属性!$L12+1)</f>
        <v>0</v>
      </c>
      <c r="FX12" s="18">
        <f>INDEX(战舰突破!$R$6:$R$18,新怪物属性!$J12+1)+INDEX(战舰突破!$R$23:$R$35,新怪物属性!$K12+1)+INDEX(战舰突破!$R$40:$R$52,新怪物属性!$L12+1)</f>
        <v>0</v>
      </c>
      <c r="FY12" s="18">
        <f>INDEX(战舰突破!$M$6:$M$18,新怪物属性!$J12+1)+INDEX(战舰突破!$M$23:$M$35,新怪物属性!$K12+1)+INDEX(战舰突破!$M$40:$M$52,新怪物属性!$L12+1)</f>
        <v>0</v>
      </c>
      <c r="FZ12" s="22">
        <f>INDEX(战舰突破!$W$6:$W$18,新怪物属性!$J12+1)+INDEX(战舰突破!$W$23:$W$35,新怪物属性!$K12+1)+INDEX(战舰突破!$W$40:$W$52,新怪物属性!$L12+1)</f>
        <v>0.3</v>
      </c>
      <c r="GC12" s="14">
        <f>INDEX(战舰突破!$S$6:$S$18,新怪物属性!$J12+1)</f>
        <v>0</v>
      </c>
      <c r="GD12" s="14">
        <f>INDEX(战舰突破!$T$6:$T$18,新怪物属性!$J12+1)</f>
        <v>0</v>
      </c>
      <c r="GE12" s="14">
        <f>INDEX(战舰突破!$U$6:$U$18,新怪物属性!$J12+1)</f>
        <v>0</v>
      </c>
      <c r="GF12" s="14">
        <f>INDEX(战舰突破!$V$6:$V$18,新怪物属性!$J12+1)</f>
        <v>0</v>
      </c>
      <c r="GG12" s="14">
        <f>INDEX(战舰突破!$X$6:$X$18,新怪物属性!$J12+1)</f>
        <v>1</v>
      </c>
      <c r="GI12" s="14">
        <f>INDEX(战舰突破!$S$23:$S$35,新怪物属性!$J12+1)</f>
        <v>0</v>
      </c>
      <c r="GJ12" s="14">
        <f>INDEX(战舰突破!$T$23:$T$35,新怪物属性!$J12+1)</f>
        <v>0</v>
      </c>
      <c r="GK12" s="14">
        <f>INDEX(战舰突破!$U$23:$U$35,新怪物属性!$J12+1)</f>
        <v>0</v>
      </c>
      <c r="GL12" s="14">
        <f>INDEX(战舰突破!$V$23:$V$35,新怪物属性!$J12+1)</f>
        <v>0</v>
      </c>
      <c r="GM12" s="14">
        <f>INDEX(战舰突破!$X$23:$X$35,新怪物属性!$J12+1)</f>
        <v>15</v>
      </c>
      <c r="GO12" s="14">
        <f>INDEX(战舰突破!$S$40:$S$52,新怪物属性!$J12+1)</f>
        <v>0</v>
      </c>
      <c r="GP12" s="14">
        <f>INDEX(战舰突破!$T$40:$T$52,新怪物属性!$J12+1)</f>
        <v>0</v>
      </c>
      <c r="GQ12" s="14">
        <f>INDEX(战舰突破!$U$40:$U$52,新怪物属性!$J12+1)</f>
        <v>0</v>
      </c>
      <c r="GR12" s="14">
        <f>INDEX(战舰突破!$V$40:$V$52,新怪物属性!$J12+1)</f>
        <v>0</v>
      </c>
      <c r="GS12" s="14">
        <f>INDEX(战舰突破!$X$40:$X$52,新怪物属性!$J12+1)</f>
        <v>25</v>
      </c>
      <c r="GV12" s="14">
        <v>0</v>
      </c>
      <c r="GW12" s="14">
        <v>0</v>
      </c>
      <c r="GX12" s="14">
        <v>0</v>
      </c>
      <c r="GY12" s="14">
        <v>0</v>
      </c>
      <c r="GZ12" s="14">
        <v>0</v>
      </c>
      <c r="HA12" s="14">
        <v>0</v>
      </c>
      <c r="HB12" s="14">
        <v>0</v>
      </c>
      <c r="HC12" s="14">
        <v>0</v>
      </c>
      <c r="HD12" s="14">
        <v>0</v>
      </c>
      <c r="HE12" s="14">
        <v>0</v>
      </c>
      <c r="HF12" s="14">
        <v>0</v>
      </c>
      <c r="HG12" s="14">
        <v>0</v>
      </c>
      <c r="HH12" s="14">
        <v>0</v>
      </c>
      <c r="HI12" s="14">
        <v>0</v>
      </c>
      <c r="HJ12" s="14">
        <v>0</v>
      </c>
      <c r="HK12" s="14">
        <v>0</v>
      </c>
      <c r="HL12" s="14">
        <v>0</v>
      </c>
      <c r="HM12" s="14">
        <v>0</v>
      </c>
      <c r="HN12" s="14">
        <v>0</v>
      </c>
      <c r="HO12" s="14">
        <v>0</v>
      </c>
      <c r="HP12" s="14">
        <v>0</v>
      </c>
      <c r="HQ12" s="14">
        <v>0</v>
      </c>
      <c r="HR12" s="14">
        <v>0</v>
      </c>
      <c r="HS12" s="14">
        <v>0</v>
      </c>
      <c r="HT12" s="14">
        <v>0</v>
      </c>
      <c r="HU12" s="14">
        <v>0</v>
      </c>
      <c r="HX12" s="14">
        <v>0</v>
      </c>
      <c r="HY12" s="14">
        <v>0</v>
      </c>
      <c r="IB12" s="14">
        <f>IF($GV12=0,0,INDEX(战宠!P$15:P$27,新怪物属性!$GV$3)*(INDEX(战宠!$U$7:$Y$10,1,新怪物属性!$GV12)))*(新怪物属性!$GW12+4)
+IF($GX12=0,0,INDEX(战宠!P$15:P$27,新怪物属性!$GX$3)*(INDEX(战宠!$U$7:$Y$10,1,新怪物属性!$GX12)))*(新怪物属性!$GY12+4)
+IF($GZ12=0,0,INDEX(战宠!P$15:P$27,新怪物属性!$GZ$3)*(INDEX(战宠!$U$7:$Y$10,1,新怪物属性!$GZ12)))*(新怪物属性!$HA12+4)
+IF($HB12=0,0,INDEX(战宠!P$15:P$27,新怪物属性!$HB$3)*(INDEX(战宠!$U$7:$Y$10,1,新怪物属性!$HB12)))*(新怪物属性!$HC12+4)
+IF($HD12=0,0,INDEX(战宠!P$15:P$27,新怪物属性!$HD$3)*(INDEX(战宠!$U$7:$Y$10,1,新怪物属性!$HD12)))*(新怪物属性!$HE12+4)
+IF($HF12=0,0,INDEX(战宠!P$15:P$27,新怪物属性!$HF$3)*(INDEX(战宠!$U$7:$Y$10,1,新怪物属性!$HF12)))*(新怪物属性!$HG12+4)
+IF($HH12=0,0,INDEX(战宠!P$15:P$27,新怪物属性!$HH$3)*(INDEX(战宠!$U$7:$Y$10,1,新怪物属性!$HH12)))*(新怪物属性!$HI12+4)
+IF($HJ12=0,0,INDEX(战宠!P$15:P$27,新怪物属性!$HJ$3)*(INDEX(战宠!$U$7:$Y$10,1,新怪物属性!$HJ12)))*(新怪物属性!$HK12+4)
+IF($HL12=0,0,INDEX(战宠!P$15:P$27,新怪物属性!$HL$3)*(INDEX(战宠!$U$7:$Y$10,1,新怪物属性!$HL12)))*(新怪物属性!$HM12+4)
+IF($HN12=0,0,INDEX(战宠!P$15:P$27,新怪物属性!$HN$3)*(INDEX(战宠!$U$7:$Y$10,1,新怪物属性!$HN12)))*(新怪物属性!$HO12+4)
+IF($HP12=0,0,INDEX(战宠!P$15:P$27,新怪物属性!$HP$3)*(INDEX(战宠!$U$7:$Y$10,1,新怪物属性!$HP12)))*(新怪物属性!$HQ12+4)
+IF($HR12=0,0,INDEX(战宠!P$15:P$27,新怪物属性!$HR$3)*(INDEX(战宠!$U$7:$Y$10,1,新怪物属性!$HR12)))*(新怪物属性!$HS12+4)
+IF($HT12=0,0,INDEX(战宠!P$15:P$27,新怪物属性!$HT$3)*(INDEX(战宠!$U$7:$Y$10,1,新怪物属性!$HT12)))*(新怪物属性!$HU12+4)</f>
        <v>0</v>
      </c>
      <c r="IC12" s="14">
        <f>IF($GV12=0,0,INDEX(战宠!Q$15:Q$27,新怪物属性!$GV$3)*(INDEX(战宠!$U$7:$Y$10,1,新怪物属性!$GV12)))*(新怪物属性!$GW12+4)
+IF($GX12=0,0,INDEX(战宠!Q$15:Q$27,新怪物属性!$GX$3)*(INDEX(战宠!$U$7:$Y$10,1,新怪物属性!$GX12)))*(新怪物属性!$GY12+4)
+IF($GZ12=0,0,INDEX(战宠!Q$15:Q$27,新怪物属性!$GZ$3)*(INDEX(战宠!$U$7:$Y$10,1,新怪物属性!$GZ12)))*(新怪物属性!$HA12+4)
+IF($HB12=0,0,INDEX(战宠!Q$15:Q$27,新怪物属性!$HB$3)*(INDEX(战宠!$U$7:$Y$10,1,新怪物属性!$HB12)))*(新怪物属性!$HC12+4)
+IF($HD12=0,0,INDEX(战宠!Q$15:Q$27,新怪物属性!$HD$3)*(INDEX(战宠!$U$7:$Y$10,1,新怪物属性!$HD12)))*(新怪物属性!$HE12+4)
+IF($HF12=0,0,INDEX(战宠!Q$15:Q$27,新怪物属性!$HF$3)*(INDEX(战宠!$U$7:$Y$10,1,新怪物属性!$HF12)))*(新怪物属性!$HG12+4)
+IF($HH12=0,0,INDEX(战宠!Q$15:Q$27,新怪物属性!$HH$3)*(INDEX(战宠!$U$7:$Y$10,1,新怪物属性!$HH12)))*(新怪物属性!$HI12+4)
+IF($HJ12=0,0,INDEX(战宠!Q$15:Q$27,新怪物属性!$HJ$3)*(INDEX(战宠!$U$7:$Y$10,1,新怪物属性!$HJ12)))*(新怪物属性!$HK12+4)
+IF($HL12=0,0,INDEX(战宠!Q$15:Q$27,新怪物属性!$HL$3)*(INDEX(战宠!$U$7:$Y$10,1,新怪物属性!$HL12)))*(新怪物属性!$HM12+4)
+IF($HN12=0,0,INDEX(战宠!Q$15:Q$27,新怪物属性!$HN$3)*(INDEX(战宠!$U$7:$Y$10,1,新怪物属性!$HN12)))*(新怪物属性!$HO12+4)
+IF($HP12=0,0,INDEX(战宠!Q$15:Q$27,新怪物属性!$HP$3)*(INDEX(战宠!$U$7:$Y$10,1,新怪物属性!$HP12)))*(新怪物属性!$HQ12+4)
+IF($HR12=0,0,INDEX(战宠!Q$15:Q$27,新怪物属性!$HR$3)*(INDEX(战宠!$U$7:$Y$10,1,新怪物属性!$HR12)))*(新怪物属性!$HS12+4)
+IF($HT12=0,0,INDEX(战宠!Q$15:Q$27,新怪物属性!$HT$3)*(INDEX(战宠!$U$7:$Y$10,1,新怪物属性!$HT12)))*(新怪物属性!$HU12+4)</f>
        <v>0</v>
      </c>
      <c r="ID12" s="14">
        <f>IF($GV12=0,0,INDEX(战宠!R$15:R$27,新怪物属性!$GV$3)*(INDEX(战宠!$U$7:$Y$10,1,新怪物属性!$GV12)))*(新怪物属性!$GW12+4)
+IF($GX12=0,0,INDEX(战宠!R$15:R$27,新怪物属性!$GX$3)*(INDEX(战宠!$U$7:$Y$10,1,新怪物属性!$GX12)))*(新怪物属性!$GY12+4)
+IF($GZ12=0,0,INDEX(战宠!R$15:R$27,新怪物属性!$GZ$3)*(INDEX(战宠!$U$7:$Y$10,1,新怪物属性!$GZ12)))*(新怪物属性!$HA12+4)
+IF($HB12=0,0,INDEX(战宠!R$15:R$27,新怪物属性!$HB$3)*(INDEX(战宠!$U$7:$Y$10,1,新怪物属性!$HB12)))*(新怪物属性!$HC12+4)
+IF($HD12=0,0,INDEX(战宠!R$15:R$27,新怪物属性!$HD$3)*(INDEX(战宠!$U$7:$Y$10,1,新怪物属性!$HD12)))*(新怪物属性!$HE12+4)
+IF($HF12=0,0,INDEX(战宠!R$15:R$27,新怪物属性!$HF$3)*(INDEX(战宠!$U$7:$Y$10,1,新怪物属性!$HF12)))*(新怪物属性!$HG12+4)
+IF($HH12=0,0,INDEX(战宠!R$15:R$27,新怪物属性!$HH$3)*(INDEX(战宠!$U$7:$Y$10,1,新怪物属性!$HH12)))*(新怪物属性!$HI12+4)
+IF($HJ12=0,0,INDEX(战宠!R$15:R$27,新怪物属性!$HJ$3)*(INDEX(战宠!$U$7:$Y$10,1,新怪物属性!$HJ12)))*(新怪物属性!$HK12+4)
+IF($HL12=0,0,INDEX(战宠!R$15:R$27,新怪物属性!$HL$3)*(INDEX(战宠!$U$7:$Y$10,1,新怪物属性!$HL12)))*(新怪物属性!$HM12+4)
+IF($HN12=0,0,INDEX(战宠!R$15:R$27,新怪物属性!$HN$3)*(INDEX(战宠!$U$7:$Y$10,1,新怪物属性!$HN12)))*(新怪物属性!$HO12+4)
+IF($HP12=0,0,INDEX(战宠!R$15:R$27,新怪物属性!$HP$3)*(INDEX(战宠!$U$7:$Y$10,1,新怪物属性!$HP12)))*(新怪物属性!$HQ12+4)
+IF($HR12=0,0,INDEX(战宠!R$15:R$27,新怪物属性!$HR$3)*(INDEX(战宠!$U$7:$Y$10,1,新怪物属性!$HR12)))*(新怪物属性!$HS12+4)
+IF($HT12=0,0,INDEX(战宠!R$15:R$27,新怪物属性!$HT$3)*(INDEX(战宠!$U$7:$Y$10,1,新怪物属性!$HT12)))*(新怪物属性!$HU12+4)</f>
        <v>0</v>
      </c>
      <c r="IE12" s="14">
        <f>IF($GV12=0,0,INDEX(战宠!S$15:S$27,新怪物属性!$GV$3)*(INDEX(战宠!$U$7:$Y$10,1,新怪物属性!$GV12)))*(新怪物属性!$GW12+4)
+IF($GX12=0,0,INDEX(战宠!S$15:S$27,新怪物属性!$GX$3)*(INDEX(战宠!$U$7:$Y$10,1,新怪物属性!$GX12)))*(新怪物属性!$GY12+4)
+IF($GZ12=0,0,INDEX(战宠!S$15:S$27,新怪物属性!$GZ$3)*(INDEX(战宠!$U$7:$Y$10,1,新怪物属性!$GZ12)))*(新怪物属性!$HA12+4)
+IF($HB12=0,0,INDEX(战宠!S$15:S$27,新怪物属性!$HB$3)*(INDEX(战宠!$U$7:$Y$10,1,新怪物属性!$HB12)))*(新怪物属性!$HC12+4)
+IF($HD12=0,0,INDEX(战宠!S$15:S$27,新怪物属性!$HD$3)*(INDEX(战宠!$U$7:$Y$10,1,新怪物属性!$HD12)))*(新怪物属性!$HE12+4)
+IF($HF12=0,0,INDEX(战宠!S$15:S$27,新怪物属性!$HF$3)*(INDEX(战宠!$U$7:$Y$10,1,新怪物属性!$HF12)))*(新怪物属性!$HG12+4)
+IF($HH12=0,0,INDEX(战宠!S$15:S$27,新怪物属性!$HH$3)*(INDEX(战宠!$U$7:$Y$10,1,新怪物属性!$HH12)))*(新怪物属性!$HI12+4)
+IF($HJ12=0,0,INDEX(战宠!S$15:S$27,新怪物属性!$HJ$3)*(INDEX(战宠!$U$7:$Y$10,1,新怪物属性!$HJ12)))*(新怪物属性!$HK12+4)
+IF($HL12=0,0,INDEX(战宠!S$15:S$27,新怪物属性!$HL$3)*(INDEX(战宠!$U$7:$Y$10,1,新怪物属性!$HL12)))*(新怪物属性!$HM12+4)
+IF($HN12=0,0,INDEX(战宠!S$15:S$27,新怪物属性!$HN$3)*(INDEX(战宠!$U$7:$Y$10,1,新怪物属性!$HN12)))*(新怪物属性!$HO12+4)
+IF($HP12=0,0,INDEX(战宠!S$15:S$27,新怪物属性!$HP$3)*(INDEX(战宠!$U$7:$Y$10,1,新怪物属性!$HP12)))*(新怪物属性!$HQ12+4)
+IF($HR12=0,0,INDEX(战宠!S$15:S$27,新怪物属性!$HR$3)*(INDEX(战宠!$U$7:$Y$10,1,新怪物属性!$HR12)))*(新怪物属性!$HS12+4)
+IF($HT12=0,0,INDEX(战宠!S$15:S$27,新怪物属性!$HT$3)*(INDEX(战宠!$U$7:$Y$10,1,新怪物属性!$HT12)))*(新怪物属性!$HU12+4)</f>
        <v>0</v>
      </c>
      <c r="IF12" s="14">
        <f>IF($GV12=0,0,INDEX(战宠!T$15:T$27,新怪物属性!$GV$3)*(INDEX(战宠!$U$7:$Y$10,1,新怪物属性!$GV12)))*(新怪物属性!$GW12+4)
+IF($GX12=0,0,INDEX(战宠!T$15:T$27,新怪物属性!$GX$3)*(INDEX(战宠!$U$7:$Y$10,1,新怪物属性!$GX12)))*(新怪物属性!$GY12+4)
+IF($GZ12=0,0,INDEX(战宠!T$15:T$27,新怪物属性!$GZ$3)*(INDEX(战宠!$U$7:$Y$10,1,新怪物属性!$GZ12)))*(新怪物属性!$HA12+4)
+IF($HB12=0,0,INDEX(战宠!T$15:T$27,新怪物属性!$HB$3)*(INDEX(战宠!$U$7:$Y$10,1,新怪物属性!$HB12)))*(新怪物属性!$HC12+4)
+IF($HD12=0,0,INDEX(战宠!T$15:T$27,新怪物属性!$HD$3)*(INDEX(战宠!$U$7:$Y$10,1,新怪物属性!$HD12)))*(新怪物属性!$HE12+4)
+IF($HF12=0,0,INDEX(战宠!T$15:T$27,新怪物属性!$HF$3)*(INDEX(战宠!$U$7:$Y$10,1,新怪物属性!$HF12)))*(新怪物属性!$HG12+4)
+IF($HH12=0,0,INDEX(战宠!T$15:T$27,新怪物属性!$HH$3)*(INDEX(战宠!$U$7:$Y$10,1,新怪物属性!$HH12)))*(新怪物属性!$HI12+4)
+IF($HJ12=0,0,INDEX(战宠!T$15:T$27,新怪物属性!$HJ$3)*(INDEX(战宠!$U$7:$Y$10,1,新怪物属性!$HJ12)))*(新怪物属性!$HK12+4)
+IF($HL12=0,0,INDEX(战宠!T$15:T$27,新怪物属性!$HL$3)*(INDEX(战宠!$U$7:$Y$10,1,新怪物属性!$HL12)))*(新怪物属性!$HM12+4)
+IF($HN12=0,0,INDEX(战宠!T$15:T$27,新怪物属性!$HN$3)*(INDEX(战宠!$U$7:$Y$10,1,新怪物属性!$HN12)))*(新怪物属性!$HO12+4)
+IF($HP12=0,0,INDEX(战宠!T$15:T$27,新怪物属性!$HP$3)*(INDEX(战宠!$U$7:$Y$10,1,新怪物属性!$HP12)))*(新怪物属性!$HQ12+4)
+IF($HR12=0,0,INDEX(战宠!T$15:T$27,新怪物属性!$HR$3)*(INDEX(战宠!$U$7:$Y$10,1,新怪物属性!$HR12)))*(新怪物属性!$HS12+4)
+IF($HT12=0,0,INDEX(战宠!T$15:T$27,新怪物属性!$HT$3)*(INDEX(战宠!$U$7:$Y$10,1,新怪物属性!$HT12)))*(新怪物属性!$HU12+4)</f>
        <v>0</v>
      </c>
      <c r="II12" s="14">
        <f>IF(HX12=0,0,INDEX(战宠!$D$15:$D$27,新怪物属性!HX12))</f>
        <v>0</v>
      </c>
      <c r="IJ12" s="14">
        <f>IF(HY12=0,0,INDEX(战宠!$D$15:$D$27,新怪物属性!HY12))</f>
        <v>0</v>
      </c>
      <c r="IM12" s="14">
        <f t="shared" si="51"/>
        <v>100</v>
      </c>
      <c r="IN12" s="14">
        <f t="shared" si="52"/>
        <v>0</v>
      </c>
      <c r="IO12" s="14">
        <f t="shared" si="53"/>
        <v>0</v>
      </c>
      <c r="IP12" s="14">
        <f t="shared" si="54"/>
        <v>0</v>
      </c>
      <c r="IQ12" s="14">
        <f t="shared" si="55"/>
        <v>0</v>
      </c>
      <c r="IR12" s="14">
        <f t="shared" si="3"/>
        <v>740</v>
      </c>
      <c r="IS12" s="14">
        <f t="shared" si="4"/>
        <v>50</v>
      </c>
      <c r="IT12" s="14">
        <f t="shared" si="5"/>
        <v>300</v>
      </c>
      <c r="IU12" s="14">
        <f t="shared" si="6"/>
        <v>4</v>
      </c>
      <c r="IV12" s="28">
        <f t="shared" si="7"/>
        <v>0</v>
      </c>
      <c r="IW12" s="28">
        <f t="shared" si="8"/>
        <v>0</v>
      </c>
      <c r="IX12" s="28">
        <f t="shared" si="9"/>
        <v>0</v>
      </c>
      <c r="IY12" s="28">
        <f t="shared" si="10"/>
        <v>0</v>
      </c>
      <c r="IZ12" s="28">
        <f t="shared" si="11"/>
        <v>1</v>
      </c>
      <c r="JA12" s="28">
        <f t="shared" si="12"/>
        <v>1</v>
      </c>
      <c r="JB12" s="28">
        <f t="shared" si="13"/>
        <v>0</v>
      </c>
      <c r="JC12" s="28">
        <f t="shared" si="14"/>
        <v>0</v>
      </c>
      <c r="JD12" s="14">
        <f t="shared" si="15"/>
        <v>1</v>
      </c>
      <c r="JE12" s="14">
        <f t="shared" si="16"/>
        <v>1</v>
      </c>
      <c r="JF12" s="14">
        <f t="shared" si="17"/>
        <v>1</v>
      </c>
      <c r="JG12" s="18">
        <f t="shared" si="18"/>
        <v>1</v>
      </c>
      <c r="JH12" s="18">
        <f t="shared" si="19"/>
        <v>1</v>
      </c>
      <c r="JI12" s="18">
        <f t="shared" si="20"/>
        <v>1</v>
      </c>
      <c r="JJ12" s="29">
        <f t="shared" si="56"/>
        <v>150</v>
      </c>
      <c r="JK12" s="29">
        <f t="shared" si="21"/>
        <v>450</v>
      </c>
      <c r="JL12" s="29">
        <f t="shared" si="21"/>
        <v>450</v>
      </c>
      <c r="JM12" s="26">
        <f t="shared" si="22"/>
        <v>0</v>
      </c>
      <c r="JN12" s="26">
        <f t="shared" si="23"/>
        <v>0</v>
      </c>
      <c r="JO12" s="26">
        <f t="shared" si="24"/>
        <v>0</v>
      </c>
      <c r="JP12" s="14">
        <f t="shared" si="25"/>
        <v>2</v>
      </c>
      <c r="JQ12" s="14">
        <f t="shared" si="26"/>
        <v>2</v>
      </c>
      <c r="JR12" s="14">
        <f t="shared" si="27"/>
        <v>2</v>
      </c>
      <c r="JS12" s="14">
        <f t="shared" si="28"/>
        <v>1</v>
      </c>
      <c r="JT12" s="14">
        <f t="shared" si="29"/>
        <v>15</v>
      </c>
      <c r="JU12" s="14">
        <f t="shared" si="30"/>
        <v>25</v>
      </c>
      <c r="JV12">
        <v>8</v>
      </c>
      <c r="JW12" s="14">
        <f t="shared" si="57"/>
        <v>3240</v>
      </c>
      <c r="JY12" s="14">
        <f t="shared" si="31"/>
        <v>76</v>
      </c>
      <c r="JZ12" s="14">
        <f t="shared" si="58"/>
        <v>20</v>
      </c>
      <c r="KA12" s="29">
        <f t="shared" si="59"/>
        <v>0</v>
      </c>
      <c r="KB12" s="29">
        <f t="shared" si="60"/>
        <v>0</v>
      </c>
      <c r="KC12" s="29">
        <f t="shared" si="61"/>
        <v>0</v>
      </c>
      <c r="KD12" s="29">
        <f t="shared" si="62"/>
        <v>0</v>
      </c>
      <c r="KE12" s="14">
        <f t="shared" si="32"/>
        <v>1</v>
      </c>
      <c r="KF12" s="14">
        <f t="shared" si="33"/>
        <v>1</v>
      </c>
      <c r="KG12" s="14">
        <f t="shared" si="63"/>
        <v>20</v>
      </c>
      <c r="KH12" s="26">
        <f t="shared" si="34"/>
        <v>0</v>
      </c>
      <c r="KI12" s="26">
        <f t="shared" si="35"/>
        <v>0.3</v>
      </c>
      <c r="KJ12" s="29">
        <f t="shared" si="64"/>
        <v>10</v>
      </c>
      <c r="KK12" s="29">
        <f t="shared" si="65"/>
        <v>0</v>
      </c>
      <c r="KL12" s="29">
        <f t="shared" si="66"/>
        <v>0</v>
      </c>
      <c r="KM12" s="23">
        <f t="shared" si="67"/>
        <v>0</v>
      </c>
      <c r="KN12" s="23">
        <f t="shared" si="68"/>
        <v>0</v>
      </c>
      <c r="KO12" s="26">
        <f t="shared" si="36"/>
        <v>0.05</v>
      </c>
      <c r="KP12" s="26">
        <f t="shared" si="37"/>
        <v>0.15</v>
      </c>
      <c r="KQ12" s="26">
        <f t="shared" si="38"/>
        <v>0.15</v>
      </c>
      <c r="KR12" s="26">
        <f t="shared" si="69"/>
        <v>0</v>
      </c>
      <c r="KS12" s="26">
        <v>0</v>
      </c>
      <c r="KT12" s="29">
        <f t="shared" si="70"/>
        <v>1.05</v>
      </c>
      <c r="KU12" s="29">
        <f t="shared" si="39"/>
        <v>1.1499999999999999</v>
      </c>
      <c r="KV12" s="29">
        <f t="shared" si="40"/>
        <v>1.1499999999999999</v>
      </c>
      <c r="KW12" s="29">
        <f t="shared" si="41"/>
        <v>52.5</v>
      </c>
      <c r="KX12" s="29">
        <f t="shared" si="42"/>
        <v>0</v>
      </c>
      <c r="KY12" s="29">
        <f t="shared" si="43"/>
        <v>0</v>
      </c>
      <c r="KZ12" s="29">
        <f t="shared" si="44"/>
        <v>746</v>
      </c>
      <c r="LA12" s="14">
        <f t="shared" si="45"/>
        <v>52.5</v>
      </c>
      <c r="LE12" s="14">
        <v>0</v>
      </c>
      <c r="LF12" s="14">
        <v>0</v>
      </c>
      <c r="LG12" s="14">
        <v>90</v>
      </c>
      <c r="LH12" s="14">
        <v>0</v>
      </c>
      <c r="LI12" s="14">
        <v>0</v>
      </c>
      <c r="LJ12" s="14">
        <v>60</v>
      </c>
      <c r="LK12" s="14">
        <v>60</v>
      </c>
      <c r="LL12" s="23">
        <f t="shared" si="71"/>
        <v>945</v>
      </c>
      <c r="LM12" s="23">
        <f t="shared" si="72"/>
        <v>0</v>
      </c>
      <c r="LN12" s="23">
        <f t="shared" si="73"/>
        <v>945</v>
      </c>
      <c r="LO12" s="14">
        <v>0</v>
      </c>
      <c r="LP12" s="14">
        <v>0</v>
      </c>
      <c r="LQ12" s="14">
        <v>45</v>
      </c>
      <c r="LR12" s="14">
        <v>0</v>
      </c>
      <c r="LS12" s="14">
        <v>0</v>
      </c>
      <c r="LT12" s="14">
        <v>30</v>
      </c>
      <c r="LU12" s="14">
        <v>30</v>
      </c>
      <c r="LV12" s="23">
        <f t="shared" si="74"/>
        <v>472</v>
      </c>
      <c r="LW12" s="23">
        <f t="shared" si="75"/>
        <v>0</v>
      </c>
      <c r="LX12" s="23">
        <f t="shared" si="76"/>
        <v>472</v>
      </c>
      <c r="MB12">
        <f t="shared" si="46"/>
        <v>1.4331370106354306</v>
      </c>
      <c r="MC12">
        <f t="shared" si="47"/>
        <v>1.4331370106354306</v>
      </c>
      <c r="ME12" s="14">
        <v>3</v>
      </c>
      <c r="MF12" s="14">
        <v>0</v>
      </c>
      <c r="MG12" s="14">
        <v>0</v>
      </c>
      <c r="MH12" s="23">
        <f t="shared" si="48"/>
        <v>31</v>
      </c>
      <c r="MI12" s="23">
        <f t="shared" si="77"/>
        <v>0</v>
      </c>
      <c r="MJ12" s="23">
        <f t="shared" si="78"/>
        <v>31</v>
      </c>
      <c r="MK12" s="14">
        <v>9</v>
      </c>
      <c r="ML12" s="14">
        <v>0</v>
      </c>
      <c r="MM12" s="14">
        <v>0</v>
      </c>
      <c r="MN12" s="23">
        <f t="shared" si="49"/>
        <v>94</v>
      </c>
      <c r="MO12" s="23">
        <f t="shared" si="79"/>
        <v>0</v>
      </c>
      <c r="MP12" s="23">
        <f t="shared" si="80"/>
        <v>94</v>
      </c>
      <c r="MR12" s="23">
        <f t="shared" si="81"/>
        <v>125</v>
      </c>
      <c r="MS12" s="23">
        <f t="shared" si="82"/>
        <v>0</v>
      </c>
      <c r="MT12" s="23">
        <f t="shared" si="83"/>
        <v>125</v>
      </c>
      <c r="MU12" s="23">
        <f t="shared" si="84"/>
        <v>31</v>
      </c>
      <c r="MV12" s="23">
        <f t="shared" si="85"/>
        <v>0</v>
      </c>
      <c r="MW12" s="23">
        <f t="shared" si="86"/>
        <v>31</v>
      </c>
      <c r="NA12">
        <v>13</v>
      </c>
      <c r="NB12" t="s">
        <v>117</v>
      </c>
      <c r="NC12" s="17">
        <v>0.65</v>
      </c>
      <c r="ND12" t="s">
        <v>204</v>
      </c>
      <c r="NE12" t="s">
        <v>222</v>
      </c>
      <c r="NF12" t="s">
        <v>223</v>
      </c>
      <c r="NH12" t="s">
        <v>212</v>
      </c>
      <c r="NJ12" s="14">
        <v>8</v>
      </c>
      <c r="NK12" s="14"/>
    </row>
    <row r="13" spans="1:375" ht="16.5" x14ac:dyDescent="0.2">
      <c r="C13" s="14">
        <f t="shared" si="0"/>
        <v>1</v>
      </c>
      <c r="D13" s="14">
        <v>9</v>
      </c>
      <c r="E13" s="14" t="s">
        <v>474</v>
      </c>
      <c r="F13" s="14" t="s">
        <v>538</v>
      </c>
      <c r="G13" s="14">
        <v>1</v>
      </c>
      <c r="H13" s="14">
        <v>0</v>
      </c>
      <c r="I13" s="14">
        <v>0</v>
      </c>
      <c r="J13" s="14">
        <v>1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F13" s="14">
        <f>ROUND((INDEX(新战舰养成!S$6:S$18,新怪物属性!$J13+1)+INDEX(新战舰养成!D$6:D$18,新怪物属性!$J13+1)*(新怪物属性!$G13-1))*INDEX(战舰突破!$D$6:$D$18,新怪物属性!$M13+1),0)</f>
        <v>110</v>
      </c>
      <c r="BG13" s="14">
        <f>ROUND((INDEX(新战舰养成!T$6:T$18,新怪物属性!$J13+1)+INDEX(新战舰养成!E$6:E$18,新怪物属性!$J13+1)*(新怪物属性!$G13-1))*INDEX(战舰突破!$D$6:$D$18,新怪物属性!$M13+1),0)</f>
        <v>820</v>
      </c>
      <c r="BH13" s="14">
        <f>ROUND((INDEX(新战舰养成!U$6:U$18,新怪物属性!$J13+1)+INDEX(新战舰养成!F$6:F$18,新怪物属性!$J13+1)*(新怪物属性!$G13-1))*INDEX(战舰突破!$D$6:$D$18,新怪物属性!$M13+1),0)</f>
        <v>55</v>
      </c>
      <c r="BI13" s="14">
        <f>ROUND((INDEX(新战舰养成!V$6:V$18,新怪物属性!$J13+1)+INDEX(新战舰养成!G$6:G$18,新怪物属性!$J13+1)*(新怪物属性!$G13-1))*INDEX(战舰突破!$D$6:$D$18,新怪物属性!$M13+1),0)</f>
        <v>300</v>
      </c>
      <c r="BJ13" s="14">
        <f>ROUND((INDEX(新战舰养成!W$6:W$18,新怪物属性!$J13+1)+INDEX(新战舰养成!H$6:H$18,新怪物属性!$J13+1)*(新怪物属性!$G13-1))*INDEX(战舰突破!$D$6:$D$18,新怪物属性!$M13+1),0)</f>
        <v>4</v>
      </c>
      <c r="BL13" s="14">
        <f>IF($H13&gt;0,ROUND((INDEX(新战舰养成!X$6:X$18,新怪物属性!$K13+1)+INDEX(新战舰养成!I$6:I$18,新怪物属性!$K13+1)*(新怪物属性!$H13-1))*INDEX(战舰突破!$D$6:$D$18,新怪物属性!$N13+1),0),0)</f>
        <v>0</v>
      </c>
      <c r="BM13" s="14">
        <f>IF($H13&gt;0,ROUND((INDEX(新战舰养成!Y$6:Y$18,新怪物属性!$K13+1)+INDEX(新战舰养成!J$6:J$18,新怪物属性!$K13+1)*(新怪物属性!$H13-1))*INDEX(战舰突破!$D$6:$D$18,新怪物属性!$N13+1),0),0)</f>
        <v>0</v>
      </c>
      <c r="BN13" s="14">
        <f>IF($H13&gt;0,ROUND((INDEX(新战舰养成!Z$6:Z$18,新怪物属性!$K13+1)+INDEX(新战舰养成!K$6:K$18,新怪物属性!$K13+1)*(新怪物属性!$H13-1))*INDEX(战舰突破!$D$6:$D$18,新怪物属性!$N13+1),0),0)</f>
        <v>0</v>
      </c>
      <c r="BO13" s="14">
        <f>IF($H13&gt;0,ROUND((INDEX(新战舰养成!AA$6:AA$18,新怪物属性!$K13+1)+INDEX(新战舰养成!L$6:L$18,新怪物属性!$K13+1)*(新怪物属性!$H13-1))*INDEX(战舰突破!$D$6:$D$18,新怪物属性!$N13+1),0),0)</f>
        <v>0</v>
      </c>
      <c r="BP13" s="14">
        <f>IF($H13&gt;0,ROUND((INDEX(新战舰养成!AB$6:AB$18,新怪物属性!$K13+1)+INDEX(新战舰养成!M$6:M$18,新怪物属性!$K13+1)*(新怪物属性!$H13-1))*INDEX(战舰突破!$D$6:$D$18,新怪物属性!$N13+1),0),0)</f>
        <v>0</v>
      </c>
      <c r="BR13" s="14">
        <f>IF($I13&gt;0,ROUND((INDEX(新战舰养成!AC$6:AC$18,新怪物属性!$L13+1)+INDEX(新战舰养成!I$6:I$18,新怪物属性!$L13+1)*(新怪物属性!$I13-1))*INDEX(战舰突破!$D$6:$D$18,新怪物属性!$O13+1),0),0)</f>
        <v>0</v>
      </c>
      <c r="BS13" s="14">
        <f>IF($I13&gt;0,ROUND((INDEX(新战舰养成!AD$6:AD$18,新怪物属性!$L13+1)+INDEX(新战舰养成!J$6:J$18,新怪物属性!$L13+1)*(新怪物属性!$I13-1))*INDEX(战舰突破!$D$6:$D$18,新怪物属性!$O13+1),0),0)</f>
        <v>0</v>
      </c>
      <c r="BT13" s="14">
        <f>IF($I13&gt;0,ROUND((INDEX(新战舰养成!AE$6:AE$18,新怪物属性!$L13+1)+INDEX(新战舰养成!K$6:K$18,新怪物属性!$L13+1)*(新怪物属性!$I13-1))*INDEX(战舰突破!$D$6:$D$18,新怪物属性!$O13+1),0),0)</f>
        <v>0</v>
      </c>
      <c r="BU13" s="14">
        <f>IF($I13&gt;0,ROUND((INDEX(新战舰养成!AF$6:AF$18,新怪物属性!$L13+1)+INDEX(新战舰养成!L$6:L$18,新怪物属性!$L13+1)*(新怪物属性!$I13-1))*INDEX(战舰突破!$D$6:$D$18,新怪物属性!$O13+1),0),0)</f>
        <v>0</v>
      </c>
      <c r="BV13" s="14">
        <f>IF($I13&gt;0,ROUND((INDEX(新战舰养成!AG$6:AG$18,新怪物属性!$L13+1)+INDEX(新战舰养成!M$6:M$18,新怪物属性!$L13+1)*(新怪物属性!$I13-1))*INDEX(战舰突破!$D$6:$D$18,新怪物属性!$O13+1),0),0)</f>
        <v>0</v>
      </c>
      <c r="BY13" s="14">
        <f>(INDEX(装备数值!$C$13:$G$116,新怪物属性!$P13*8+1,BY$2)+INDEX(装备数值!$C$13:$G$116,新怪物属性!$Q13*8+2,BY$2)+INDEX(装备数值!$C$13:$G$116,新怪物属性!$S13*8+3,BY$2)+INDEX(装备数值!$C$13:$G$116,新怪物属性!$R13*8+4,BY$2)+INDEX(装备数值!$C$13:$G$116,新怪物属性!$T13*8+5,BY$2)+INDEX(装备数值!$C$13:$G$116,新怪物属性!$U13*8+6,BY$2)+INDEX(装备数值!$C$13:$G$116,新怪物属性!$V13*8+7,BY$2)+INDEX(装备数值!$C$13:$G$116,新怪物属性!$W13*8+8,BY$2))</f>
        <v>0</v>
      </c>
      <c r="BZ13" s="14">
        <f>(INDEX(装备数值!$C$13:$G$116,新怪物属性!$P13*8+1,BZ$2)+INDEX(装备数值!$C$13:$G$116,新怪物属性!$Q13*8+2,BZ$2)+INDEX(装备数值!$C$13:$G$116,新怪物属性!$S13*8+3,BZ$2)+INDEX(装备数值!$C$13:$G$116,新怪物属性!$R13*8+4,BZ$2)+INDEX(装备数值!$C$13:$G$116,新怪物属性!$T13*8+5,BZ$2)+INDEX(装备数值!$C$13:$G$116,新怪物属性!$U13*8+6,BZ$2)+INDEX(装备数值!$C$13:$G$116,新怪物属性!$V13*8+7,BZ$2)+INDEX(装备数值!$C$13:$G$116,新怪物属性!$W13*8+8,BZ$2))</f>
        <v>0</v>
      </c>
      <c r="CA13" s="14">
        <f>(INDEX(装备数值!$C$13:$G$116,新怪物属性!$P13*8+1,CA$2)+INDEX(装备数值!$C$13:$G$116,新怪物属性!$Q13*8+2,CA$2)+INDEX(装备数值!$C$13:$G$116,新怪物属性!$S13*8+3,CA$2)+INDEX(装备数值!$C$13:$G$116,新怪物属性!$R13*8+4,CA$2)+INDEX(装备数值!$C$13:$G$116,新怪物属性!$T13*8+5,CA$2)+INDEX(装备数值!$C$13:$G$116,新怪物属性!$U13*8+6,CA$2)+INDEX(装备数值!$C$13:$G$116,新怪物属性!$V13*8+7,CA$2)+INDEX(装备数值!$C$13:$G$116,新怪物属性!$W13*8+8,CA$2))</f>
        <v>0</v>
      </c>
      <c r="CB13" s="14">
        <f>(INDEX(装备数值!$C$13:$G$116,新怪物属性!$P13*8+1,CB$2)+INDEX(装备数值!$C$13:$G$116,新怪物属性!$Q13*8+2,CB$2)+INDEX(装备数值!$C$13:$G$116,新怪物属性!$S13*8+3,CB$2)+INDEX(装备数值!$C$13:$G$116,新怪物属性!$R13*8+4,CB$2)+INDEX(装备数值!$C$13:$G$116,新怪物属性!$T13*8+5,CB$2)+INDEX(装备数值!$C$13:$G$116,新怪物属性!$U13*8+6,CB$2)+INDEX(装备数值!$C$13:$G$116,新怪物属性!$V13*8+7,CB$2)+INDEX(装备数值!$C$13:$G$116,新怪物属性!$W13*8+8,CB$2))</f>
        <v>0</v>
      </c>
      <c r="CC13" s="14">
        <f>(INDEX(装备数值!$C$13:$G$116,新怪物属性!$P13*8+1,CC$2)+INDEX(装备数值!$C$13:$G$116,新怪物属性!$Q13*8+2,CC$2)+INDEX(装备数值!$C$13:$G$116,新怪物属性!$S13*8+3,CC$2)+INDEX(装备数值!$C$13:$G$116,新怪物属性!$R13*8+4,CC$2)+INDEX(装备数值!$C$13:$G$116,新怪物属性!$T13*8+5,CC$2)+INDEX(装备数值!$C$13:$G$116,新怪物属性!$U13*8+6,CC$2)+INDEX(装备数值!$C$13:$G$116,新怪物属性!$V13*8+7,CC$2)+INDEX(装备数值!$C$13:$G$116,新怪物属性!$W13*8+8,CC$2))</f>
        <v>0</v>
      </c>
      <c r="CF13" s="14">
        <f t="shared" si="50"/>
        <v>0</v>
      </c>
      <c r="CG13" s="14">
        <f t="shared" si="1"/>
        <v>0</v>
      </c>
      <c r="CH13" s="14">
        <f t="shared" si="1"/>
        <v>0</v>
      </c>
      <c r="CI13" s="14">
        <f t="shared" si="1"/>
        <v>0</v>
      </c>
      <c r="CJ13" s="14">
        <f t="shared" si="1"/>
        <v>0</v>
      </c>
      <c r="CK13" s="14">
        <f t="shared" si="1"/>
        <v>0</v>
      </c>
      <c r="CL13" s="14">
        <f t="shared" si="1"/>
        <v>0</v>
      </c>
      <c r="CM13" s="14">
        <f t="shared" si="1"/>
        <v>0</v>
      </c>
      <c r="CN13" s="14">
        <f t="shared" si="1"/>
        <v>0</v>
      </c>
      <c r="CO13" s="14">
        <f t="shared" si="1"/>
        <v>0</v>
      </c>
      <c r="CP13" s="14">
        <f t="shared" si="1"/>
        <v>0</v>
      </c>
      <c r="CQ13" s="14">
        <f t="shared" si="1"/>
        <v>0</v>
      </c>
      <c r="CR13" s="14">
        <f t="shared" si="1"/>
        <v>0</v>
      </c>
      <c r="CS13" s="14">
        <f>SUMIFS(装备数值!BL$50:BL$101,装备数值!$BG$50:$BG$101,"="&amp;新怪物属性!$CF$2,装备数值!$BH$50:$BH$101,"&lt;="&amp;新怪物属性!$CF13)+SUMIFS(装备数值!BL$50:BL$101,装备数值!$BG$50:$BG$101,"="&amp;新怪物属性!$CG$2,装备数值!$BH$50:$BH$101,"&lt;="&amp;新怪物属性!$CG13)+SUMIFS(装备数值!BL$50:BL$101,装备数值!$BG$50:$BG$101,"="&amp;新怪物属性!$CH$2,装备数值!$BH$50:$BH$101,"&lt;="&amp;新怪物属性!$CH13)+SUMIFS(装备数值!BL$50:BL$101,装备数值!$BG$50:$BG$101,"="&amp;新怪物属性!$CI$2,装备数值!$BH$50:$BH$101,"&lt;="&amp;新怪物属性!$CI13)+SUMIFS(装备数值!BL$50:BL$101,装备数值!$BG$50:$BG$101,"="&amp;新怪物属性!$CJ$2,装备数值!$BH$50:$BH$101,"&lt;="&amp;新怪物属性!$CJ13)+SUMIFS(装备数值!BL$50:BL$101,装备数值!$BG$50:$BG$101,"="&amp;新怪物属性!$CK$2,装备数值!$BH$50:$BH$101,"&lt;="&amp;新怪物属性!$CK13)+SUMIFS(装备数值!BL$50:BL$101,装备数值!$BG$50:$BG$101,"="&amp;新怪物属性!$CL$2,装备数值!$BH$50:$BH$101,"&lt;="&amp;新怪物属性!$CL13)+SUMIFS(装备数值!BL$50:BL$101,装备数值!$BG$50:$BG$101,"="&amp;新怪物属性!$CM$2,装备数值!$BH$50:$BH$101,"&lt;="&amp;新怪物属性!$CM13)+SUMIFS(装备数值!BL$50:BL$101,装备数值!$BG$50:$BG$101,"="&amp;新怪物属性!$CN$2,装备数值!$BH$50:$BH$101,"&lt;="&amp;新怪物属性!$CN13)+SUMIFS(装备数值!BL$50:BL$101,装备数值!$BG$50:$BG$101,"="&amp;新怪物属性!$CO$2,装备数值!$BH$50:$BH$101,"&lt;="&amp;新怪物属性!$CO13)+SUMIFS(装备数值!BL$50:BL$101,装备数值!$BG$50:$BG$101,"="&amp;新怪物属性!$CP$2,装备数值!$BH$50:$BH$101,"&lt;="&amp;新怪物属性!$CP13)+SUMIFS(装备数值!BL$50:BL$101,装备数值!$BG$50:$BG$101,"="&amp;新怪物属性!$CQ$2,装备数值!$BH$50:$BH$101,"&lt;="&amp;新怪物属性!$CQ13)+SUMIFS(装备数值!BL$50:BL$101,装备数值!$BG$50:$BG$101,"="&amp;新怪物属性!$CR$2,装备数值!$BH$50:$BH$101,"&lt;="&amp;新怪物属性!$CR13)</f>
        <v>0</v>
      </c>
      <c r="CT13" s="14">
        <f>SUMIFS(装备数值!BM$50:BM$101,装备数值!$BG$50:$BG$101,"="&amp;新怪物属性!$CF$2,装备数值!$BH$50:$BH$101,"&lt;="&amp;新怪物属性!$CF13)+SUMIFS(装备数值!BM$50:BM$101,装备数值!$BG$50:$BG$101,"="&amp;新怪物属性!$CG$2,装备数值!$BH$50:$BH$101,"&lt;="&amp;新怪物属性!$CG13)+SUMIFS(装备数值!BM$50:BM$101,装备数值!$BG$50:$BG$101,"="&amp;新怪物属性!$CH$2,装备数值!$BH$50:$BH$101,"&lt;="&amp;新怪物属性!$CH13)+SUMIFS(装备数值!BM$50:BM$101,装备数值!$BG$50:$BG$101,"="&amp;新怪物属性!$CI$2,装备数值!$BH$50:$BH$101,"&lt;="&amp;新怪物属性!$CI13)+SUMIFS(装备数值!BM$50:BM$101,装备数值!$BG$50:$BG$101,"="&amp;新怪物属性!$CJ$2,装备数值!$BH$50:$BH$101,"&lt;="&amp;新怪物属性!$CJ13)+SUMIFS(装备数值!BM$50:BM$101,装备数值!$BG$50:$BG$101,"="&amp;新怪物属性!$CK$2,装备数值!$BH$50:$BH$101,"&lt;="&amp;新怪物属性!$CK13)+SUMIFS(装备数值!BM$50:BM$101,装备数值!$BG$50:$BG$101,"="&amp;新怪物属性!$CL$2,装备数值!$BH$50:$BH$101,"&lt;="&amp;新怪物属性!$CL13)+SUMIFS(装备数值!BM$50:BM$101,装备数值!$BG$50:$BG$101,"="&amp;新怪物属性!$CM$2,装备数值!$BH$50:$BH$101,"&lt;="&amp;新怪物属性!$CM13)+SUMIFS(装备数值!BM$50:BM$101,装备数值!$BG$50:$BG$101,"="&amp;新怪物属性!$CN$2,装备数值!$BH$50:$BH$101,"&lt;="&amp;新怪物属性!$CN13)+SUMIFS(装备数值!BM$50:BM$101,装备数值!$BG$50:$BG$101,"="&amp;新怪物属性!$CO$2,装备数值!$BH$50:$BH$101,"&lt;="&amp;新怪物属性!$CO13)+SUMIFS(装备数值!BM$50:BM$101,装备数值!$BG$50:$BG$101,"="&amp;新怪物属性!$CP$2,装备数值!$BH$50:$BH$101,"&lt;="&amp;新怪物属性!$CP13)+SUMIFS(装备数值!BM$50:BM$101,装备数值!$BG$50:$BG$101,"="&amp;新怪物属性!$CQ$2,装备数值!$BH$50:$BH$101,"&lt;="&amp;新怪物属性!$CQ13)+SUMIFS(装备数值!BM$50:BM$101,装备数值!$BG$50:$BG$101,"="&amp;新怪物属性!$CR$2,装备数值!$BH$50:$BH$101,"&lt;="&amp;新怪物属性!$CR13)</f>
        <v>0</v>
      </c>
      <c r="CU13" s="14">
        <f>SUMIFS(装备数值!BN$50:BN$101,装备数值!$BG$50:$BG$101,"="&amp;新怪物属性!$CF$2,装备数值!$BH$50:$BH$101,"&lt;="&amp;新怪物属性!$CF13)+SUMIFS(装备数值!BN$50:BN$101,装备数值!$BG$50:$BG$101,"="&amp;新怪物属性!$CG$2,装备数值!$BH$50:$BH$101,"&lt;="&amp;新怪物属性!$CG13)+SUMIFS(装备数值!BN$50:BN$101,装备数值!$BG$50:$BG$101,"="&amp;新怪物属性!$CH$2,装备数值!$BH$50:$BH$101,"&lt;="&amp;新怪物属性!$CH13)+SUMIFS(装备数值!BN$50:BN$101,装备数值!$BG$50:$BG$101,"="&amp;新怪物属性!$CI$2,装备数值!$BH$50:$BH$101,"&lt;="&amp;新怪物属性!$CI13)+SUMIFS(装备数值!BN$50:BN$101,装备数值!$BG$50:$BG$101,"="&amp;新怪物属性!$CJ$2,装备数值!$BH$50:$BH$101,"&lt;="&amp;新怪物属性!$CJ13)+SUMIFS(装备数值!BN$50:BN$101,装备数值!$BG$50:$BG$101,"="&amp;新怪物属性!$CK$2,装备数值!$BH$50:$BH$101,"&lt;="&amp;新怪物属性!$CK13)+SUMIFS(装备数值!BN$50:BN$101,装备数值!$BG$50:$BG$101,"="&amp;新怪物属性!$CL$2,装备数值!$BH$50:$BH$101,"&lt;="&amp;新怪物属性!$CL13)+SUMIFS(装备数值!BN$50:BN$101,装备数值!$BG$50:$BG$101,"="&amp;新怪物属性!$CM$2,装备数值!$BH$50:$BH$101,"&lt;="&amp;新怪物属性!$CM13)+SUMIFS(装备数值!BN$50:BN$101,装备数值!$BG$50:$BG$101,"="&amp;新怪物属性!$CN$2,装备数值!$BH$50:$BH$101,"&lt;="&amp;新怪物属性!$CN13)+SUMIFS(装备数值!BN$50:BN$101,装备数值!$BG$50:$BG$101,"="&amp;新怪物属性!$CO$2,装备数值!$BH$50:$BH$101,"&lt;="&amp;新怪物属性!$CO13)+SUMIFS(装备数值!BN$50:BN$101,装备数值!$BG$50:$BG$101,"="&amp;新怪物属性!$CP$2,装备数值!$BH$50:$BH$101,"&lt;="&amp;新怪物属性!$CP13)+SUMIFS(装备数值!BN$50:BN$101,装备数值!$BG$50:$BG$101,"="&amp;新怪物属性!$CQ$2,装备数值!$BH$50:$BH$101,"&lt;="&amp;新怪物属性!$CQ13)+SUMIFS(装备数值!BN$50:BN$101,装备数值!$BG$50:$BG$101,"="&amp;新怪物属性!$CR$2,装备数值!$BH$50:$BH$101,"&lt;="&amp;新怪物属性!$CR13)</f>
        <v>0</v>
      </c>
      <c r="CV13" s="14">
        <f>SUMIFS(装备数值!BO$50:BO$101,装备数值!$BG$50:$BG$101,"="&amp;新怪物属性!$CF$2,装备数值!$BH$50:$BH$101,"&lt;="&amp;新怪物属性!$CF13)+SUMIFS(装备数值!BO$50:BO$101,装备数值!$BG$50:$BG$101,"="&amp;新怪物属性!$CG$2,装备数值!$BH$50:$BH$101,"&lt;="&amp;新怪物属性!$CG13)+SUMIFS(装备数值!BO$50:BO$101,装备数值!$BG$50:$BG$101,"="&amp;新怪物属性!$CH$2,装备数值!$BH$50:$BH$101,"&lt;="&amp;新怪物属性!$CH13)+SUMIFS(装备数值!BO$50:BO$101,装备数值!$BG$50:$BG$101,"="&amp;新怪物属性!$CI$2,装备数值!$BH$50:$BH$101,"&lt;="&amp;新怪物属性!$CI13)+SUMIFS(装备数值!BO$50:BO$101,装备数值!$BG$50:$BG$101,"="&amp;新怪物属性!$CJ$2,装备数值!$BH$50:$BH$101,"&lt;="&amp;新怪物属性!$CJ13)+SUMIFS(装备数值!BO$50:BO$101,装备数值!$BG$50:$BG$101,"="&amp;新怪物属性!$CK$2,装备数值!$BH$50:$BH$101,"&lt;="&amp;新怪物属性!$CK13)+SUMIFS(装备数值!BO$50:BO$101,装备数值!$BG$50:$BG$101,"="&amp;新怪物属性!$CL$2,装备数值!$BH$50:$BH$101,"&lt;="&amp;新怪物属性!$CL13)+SUMIFS(装备数值!BO$50:BO$101,装备数值!$BG$50:$BG$101,"="&amp;新怪物属性!$CM$2,装备数值!$BH$50:$BH$101,"&lt;="&amp;新怪物属性!$CM13)+SUMIFS(装备数值!BO$50:BO$101,装备数值!$BG$50:$BG$101,"="&amp;新怪物属性!$CN$2,装备数值!$BH$50:$BH$101,"&lt;="&amp;新怪物属性!$CN13)+SUMIFS(装备数值!BO$50:BO$101,装备数值!$BG$50:$BG$101,"="&amp;新怪物属性!$CO$2,装备数值!$BH$50:$BH$101,"&lt;="&amp;新怪物属性!$CO13)+SUMIFS(装备数值!BO$50:BO$101,装备数值!$BG$50:$BG$101,"="&amp;新怪物属性!$CP$2,装备数值!$BH$50:$BH$101,"&lt;="&amp;新怪物属性!$CP13)+SUMIFS(装备数值!BO$50:BO$101,装备数值!$BG$50:$BG$101,"="&amp;新怪物属性!$CQ$2,装备数值!$BH$50:$BH$101,"&lt;="&amp;新怪物属性!$CQ13)+SUMIFS(装备数值!BO$50:BO$101,装备数值!$BG$50:$BG$101,"="&amp;新怪物属性!$CR$2,装备数值!$BH$50:$BH$101,"&lt;="&amp;新怪物属性!$CR13)</f>
        <v>0</v>
      </c>
      <c r="CW13" s="14">
        <f>SUMIFS(装备数值!BP$50:BP$101,装备数值!$BG$50:$BG$101,"="&amp;新怪物属性!$CF$2,装备数值!$BH$50:$BH$101,"&lt;="&amp;新怪物属性!$CF13)+SUMIFS(装备数值!BP$50:BP$101,装备数值!$BG$50:$BG$101,"="&amp;新怪物属性!$CG$2,装备数值!$BH$50:$BH$101,"&lt;="&amp;新怪物属性!$CG13)+SUMIFS(装备数值!BP$50:BP$101,装备数值!$BG$50:$BG$101,"="&amp;新怪物属性!$CH$2,装备数值!$BH$50:$BH$101,"&lt;="&amp;新怪物属性!$CH13)+SUMIFS(装备数值!BP$50:BP$101,装备数值!$BG$50:$BG$101,"="&amp;新怪物属性!$CI$2,装备数值!$BH$50:$BH$101,"&lt;="&amp;新怪物属性!$CI13)+SUMIFS(装备数值!BP$50:BP$101,装备数值!$BG$50:$BG$101,"="&amp;新怪物属性!$CJ$2,装备数值!$BH$50:$BH$101,"&lt;="&amp;新怪物属性!$CJ13)+SUMIFS(装备数值!BP$50:BP$101,装备数值!$BG$50:$BG$101,"="&amp;新怪物属性!$CK$2,装备数值!$BH$50:$BH$101,"&lt;="&amp;新怪物属性!$CK13)+SUMIFS(装备数值!BP$50:BP$101,装备数值!$BG$50:$BG$101,"="&amp;新怪物属性!$CL$2,装备数值!$BH$50:$BH$101,"&lt;="&amp;新怪物属性!$CL13)+SUMIFS(装备数值!BP$50:BP$101,装备数值!$BG$50:$BG$101,"="&amp;新怪物属性!$CM$2,装备数值!$BH$50:$BH$101,"&lt;="&amp;新怪物属性!$CM13)+SUMIFS(装备数值!BP$50:BP$101,装备数值!$BG$50:$BG$101,"="&amp;新怪物属性!$CN$2,装备数值!$BH$50:$BH$101,"&lt;="&amp;新怪物属性!$CN13)+SUMIFS(装备数值!BP$50:BP$101,装备数值!$BG$50:$BG$101,"="&amp;新怪物属性!$CO$2,装备数值!$BH$50:$BH$101,"&lt;="&amp;新怪物属性!$CO13)+SUMIFS(装备数值!BP$50:BP$101,装备数值!$BG$50:$BG$101,"="&amp;新怪物属性!$CP$2,装备数值!$BH$50:$BH$101,"&lt;="&amp;新怪物属性!$CP13)+SUMIFS(装备数值!BP$50:BP$101,装备数值!$BG$50:$BG$101,"="&amp;新怪物属性!$CQ$2,装备数值!$BH$50:$BH$101,"&lt;="&amp;新怪物属性!$CQ13)+SUMIFS(装备数值!BP$50:BP$101,装备数值!$BG$50:$BG$101,"="&amp;新怪物属性!$CR$2,装备数值!$BH$50:$BH$101,"&lt;="&amp;新怪物属性!$CR13)</f>
        <v>0</v>
      </c>
      <c r="CX13" s="14">
        <f>SUMIFS(装备数值!BQ$50:BQ$101,装备数值!$BG$50:$BG$101,"="&amp;新怪物属性!$CF$2,装备数值!$BH$50:$BH$101,"&lt;="&amp;新怪物属性!$CF13)+SUMIFS(装备数值!BQ$50:BQ$101,装备数值!$BG$50:$BG$101,"="&amp;新怪物属性!$CG$2,装备数值!$BH$50:$BH$101,"&lt;="&amp;新怪物属性!$CG13)+SUMIFS(装备数值!BQ$50:BQ$101,装备数值!$BG$50:$BG$101,"="&amp;新怪物属性!$CH$2,装备数值!$BH$50:$BH$101,"&lt;="&amp;新怪物属性!$CH13)+SUMIFS(装备数值!BQ$50:BQ$101,装备数值!$BG$50:$BG$101,"="&amp;新怪物属性!$CI$2,装备数值!$BH$50:$BH$101,"&lt;="&amp;新怪物属性!$CI13)+SUMIFS(装备数值!BQ$50:BQ$101,装备数值!$BG$50:$BG$101,"="&amp;新怪物属性!$CJ$2,装备数值!$BH$50:$BH$101,"&lt;="&amp;新怪物属性!$CJ13)+SUMIFS(装备数值!BQ$50:BQ$101,装备数值!$BG$50:$BG$101,"="&amp;新怪物属性!$CK$2,装备数值!$BH$50:$BH$101,"&lt;="&amp;新怪物属性!$CK13)+SUMIFS(装备数值!BQ$50:BQ$101,装备数值!$BG$50:$BG$101,"="&amp;新怪物属性!$CL$2,装备数值!$BH$50:$BH$101,"&lt;="&amp;新怪物属性!$CL13)+SUMIFS(装备数值!BQ$50:BQ$101,装备数值!$BG$50:$BG$101,"="&amp;新怪物属性!$CM$2,装备数值!$BH$50:$BH$101,"&lt;="&amp;新怪物属性!$CM13)+SUMIFS(装备数值!BQ$50:BQ$101,装备数值!$BG$50:$BG$101,"="&amp;新怪物属性!$CN$2,装备数值!$BH$50:$BH$101,"&lt;="&amp;新怪物属性!$CN13)+SUMIFS(装备数值!BQ$50:BQ$101,装备数值!$BG$50:$BG$101,"="&amp;新怪物属性!$CO$2,装备数值!$BH$50:$BH$101,"&lt;="&amp;新怪物属性!$CO13)+SUMIFS(装备数值!BQ$50:BQ$101,装备数值!$BG$50:$BG$101,"="&amp;新怪物属性!$CP$2,装备数值!$BH$50:$BH$101,"&lt;="&amp;新怪物属性!$CP13)+SUMIFS(装备数值!BQ$50:BQ$101,装备数值!$BG$50:$BG$101,"="&amp;新怪物属性!$CQ$2,装备数值!$BH$50:$BH$101,"&lt;="&amp;新怪物属性!$CQ13)+SUMIFS(装备数值!BQ$50:BQ$101,装备数值!$BG$50:$BG$101,"="&amp;新怪物属性!$CR$2,装备数值!$BH$50:$BH$101,"&lt;="&amp;新怪物属性!$CR13)</f>
        <v>0</v>
      </c>
      <c r="CY13" s="14">
        <f>SUMIFS(装备数值!BR$50:BR$101,装备数值!$BG$50:$BG$101,"="&amp;新怪物属性!$CF$2,装备数值!$BH$50:$BH$101,"&lt;="&amp;新怪物属性!$CF13)+SUMIFS(装备数值!BR$50:BR$101,装备数值!$BG$50:$BG$101,"="&amp;新怪物属性!$CG$2,装备数值!$BH$50:$BH$101,"&lt;="&amp;新怪物属性!$CG13)+SUMIFS(装备数值!BR$50:BR$101,装备数值!$BG$50:$BG$101,"="&amp;新怪物属性!$CH$2,装备数值!$BH$50:$BH$101,"&lt;="&amp;新怪物属性!$CH13)+SUMIFS(装备数值!BR$50:BR$101,装备数值!$BG$50:$BG$101,"="&amp;新怪物属性!$CI$2,装备数值!$BH$50:$BH$101,"&lt;="&amp;新怪物属性!$CI13)+SUMIFS(装备数值!BR$50:BR$101,装备数值!$BG$50:$BG$101,"="&amp;新怪物属性!$CJ$2,装备数值!$BH$50:$BH$101,"&lt;="&amp;新怪物属性!$CJ13)+SUMIFS(装备数值!BR$50:BR$101,装备数值!$BG$50:$BG$101,"="&amp;新怪物属性!$CK$2,装备数值!$BH$50:$BH$101,"&lt;="&amp;新怪物属性!$CK13)+SUMIFS(装备数值!BR$50:BR$101,装备数值!$BG$50:$BG$101,"="&amp;新怪物属性!$CL$2,装备数值!$BH$50:$BH$101,"&lt;="&amp;新怪物属性!$CL13)+SUMIFS(装备数值!BR$50:BR$101,装备数值!$BG$50:$BG$101,"="&amp;新怪物属性!$CM$2,装备数值!$BH$50:$BH$101,"&lt;="&amp;新怪物属性!$CM13)+SUMIFS(装备数值!BR$50:BR$101,装备数值!$BG$50:$BG$101,"="&amp;新怪物属性!$CN$2,装备数值!$BH$50:$BH$101,"&lt;="&amp;新怪物属性!$CN13)+SUMIFS(装备数值!BR$50:BR$101,装备数值!$BG$50:$BG$101,"="&amp;新怪物属性!$CO$2,装备数值!$BH$50:$BH$101,"&lt;="&amp;新怪物属性!$CO13)+SUMIFS(装备数值!BR$50:BR$101,装备数值!$BG$50:$BG$101,"="&amp;新怪物属性!$CP$2,装备数值!$BH$50:$BH$101,"&lt;="&amp;新怪物属性!$CP13)+SUMIFS(装备数值!BR$50:BR$101,装备数值!$BG$50:$BG$101,"="&amp;新怪物属性!$CQ$2,装备数值!$BH$50:$BH$101,"&lt;="&amp;新怪物属性!$CQ13)+SUMIFS(装备数值!BR$50:BR$101,装备数值!$BG$50:$BG$101,"="&amp;新怪物属性!$CR$2,装备数值!$BH$50:$BH$101,"&lt;="&amp;新怪物属性!$CR13)</f>
        <v>0</v>
      </c>
      <c r="CZ13" s="14">
        <f>SUMIFS(装备数值!BS$50:BS$101,装备数值!$BG$50:$BG$101,"="&amp;新怪物属性!$CF$2,装备数值!$BH$50:$BH$101,"&lt;="&amp;新怪物属性!$CF13)+SUMIFS(装备数值!BS$50:BS$101,装备数值!$BG$50:$BG$101,"="&amp;新怪物属性!$CG$2,装备数值!$BH$50:$BH$101,"&lt;="&amp;新怪物属性!$CG13)+SUMIFS(装备数值!BS$50:BS$101,装备数值!$BG$50:$BG$101,"="&amp;新怪物属性!$CH$2,装备数值!$BH$50:$BH$101,"&lt;="&amp;新怪物属性!$CH13)+SUMIFS(装备数值!BS$50:BS$101,装备数值!$BG$50:$BG$101,"="&amp;新怪物属性!$CI$2,装备数值!$BH$50:$BH$101,"&lt;="&amp;新怪物属性!$CI13)+SUMIFS(装备数值!BS$50:BS$101,装备数值!$BG$50:$BG$101,"="&amp;新怪物属性!$CJ$2,装备数值!$BH$50:$BH$101,"&lt;="&amp;新怪物属性!$CJ13)+SUMIFS(装备数值!BS$50:BS$101,装备数值!$BG$50:$BG$101,"="&amp;新怪物属性!$CK$2,装备数值!$BH$50:$BH$101,"&lt;="&amp;新怪物属性!$CK13)+SUMIFS(装备数值!BS$50:BS$101,装备数值!$BG$50:$BG$101,"="&amp;新怪物属性!$CL$2,装备数值!$BH$50:$BH$101,"&lt;="&amp;新怪物属性!$CL13)+SUMIFS(装备数值!BS$50:BS$101,装备数值!$BG$50:$BG$101,"="&amp;新怪物属性!$CM$2,装备数值!$BH$50:$BH$101,"&lt;="&amp;新怪物属性!$CM13)+SUMIFS(装备数值!BS$50:BS$101,装备数值!$BG$50:$BG$101,"="&amp;新怪物属性!$CN$2,装备数值!$BH$50:$BH$101,"&lt;="&amp;新怪物属性!$CN13)+SUMIFS(装备数值!BS$50:BS$101,装备数值!$BG$50:$BG$101,"="&amp;新怪物属性!$CO$2,装备数值!$BH$50:$BH$101,"&lt;="&amp;新怪物属性!$CO13)+SUMIFS(装备数值!BS$50:BS$101,装备数值!$BG$50:$BG$101,"="&amp;新怪物属性!$CP$2,装备数值!$BH$50:$BH$101,"&lt;="&amp;新怪物属性!$CP13)+SUMIFS(装备数值!BS$50:BS$101,装备数值!$BG$50:$BG$101,"="&amp;新怪物属性!$CQ$2,装备数值!$BH$50:$BH$101,"&lt;="&amp;新怪物属性!$CQ13)+SUMIFS(装备数值!BS$50:BS$101,装备数值!$BG$50:$BG$101,"="&amp;新怪物属性!$CR$2,装备数值!$BH$50:$BH$101,"&lt;="&amp;新怪物属性!$CR13)</f>
        <v>0</v>
      </c>
      <c r="DA13" s="14">
        <f>SUMIFS(装备数值!BT$50:BT$101,装备数值!$BG$50:$BG$101,"="&amp;新怪物属性!$CF$2,装备数值!$BH$50:$BH$101,"&lt;="&amp;新怪物属性!$CF13)+SUMIFS(装备数值!BT$50:BT$101,装备数值!$BG$50:$BG$101,"="&amp;新怪物属性!$CG$2,装备数值!$BH$50:$BH$101,"&lt;="&amp;新怪物属性!$CG13)+SUMIFS(装备数值!BT$50:BT$101,装备数值!$BG$50:$BG$101,"="&amp;新怪物属性!$CH$2,装备数值!$BH$50:$BH$101,"&lt;="&amp;新怪物属性!$CH13)+SUMIFS(装备数值!BT$50:BT$101,装备数值!$BG$50:$BG$101,"="&amp;新怪物属性!$CI$2,装备数值!$BH$50:$BH$101,"&lt;="&amp;新怪物属性!$CI13)+SUMIFS(装备数值!BT$50:BT$101,装备数值!$BG$50:$BG$101,"="&amp;新怪物属性!$CJ$2,装备数值!$BH$50:$BH$101,"&lt;="&amp;新怪物属性!$CJ13)+SUMIFS(装备数值!BT$50:BT$101,装备数值!$BG$50:$BG$101,"="&amp;新怪物属性!$CK$2,装备数值!$BH$50:$BH$101,"&lt;="&amp;新怪物属性!$CK13)+SUMIFS(装备数值!BT$50:BT$101,装备数值!$BG$50:$BG$101,"="&amp;新怪物属性!$CL$2,装备数值!$BH$50:$BH$101,"&lt;="&amp;新怪物属性!$CL13)+SUMIFS(装备数值!BT$50:BT$101,装备数值!$BG$50:$BG$101,"="&amp;新怪物属性!$CM$2,装备数值!$BH$50:$BH$101,"&lt;="&amp;新怪物属性!$CM13)+SUMIFS(装备数值!BT$50:BT$101,装备数值!$BG$50:$BG$101,"="&amp;新怪物属性!$CN$2,装备数值!$BH$50:$BH$101,"&lt;="&amp;新怪物属性!$CN13)+SUMIFS(装备数值!BT$50:BT$101,装备数值!$BG$50:$BG$101,"="&amp;新怪物属性!$CO$2,装备数值!$BH$50:$BH$101,"&lt;="&amp;新怪物属性!$CO13)+SUMIFS(装备数值!BT$50:BT$101,装备数值!$BG$50:$BG$101,"="&amp;新怪物属性!$CP$2,装备数值!$BH$50:$BH$101,"&lt;="&amp;新怪物属性!$CP13)+SUMIFS(装备数值!BT$50:BT$101,装备数值!$BG$50:$BG$101,"="&amp;新怪物属性!$CQ$2,装备数值!$BH$50:$BH$101,"&lt;="&amp;新怪物属性!$CQ13)+SUMIFS(装备数值!BT$50:BT$101,装备数值!$BG$50:$BG$101,"="&amp;新怪物属性!$CR$2,装备数值!$BH$50:$BH$101,"&lt;="&amp;新怪物属性!$CR13)</f>
        <v>0</v>
      </c>
      <c r="DB13" s="14">
        <f>SUMIFS(装备数值!BU$50:BU$101,装备数值!$BG$50:$BG$101,"="&amp;新怪物属性!$CF$2,装备数值!$BH$50:$BH$101,"&lt;="&amp;新怪物属性!$CF13)+SUMIFS(装备数值!BU$50:BU$101,装备数值!$BG$50:$BG$101,"="&amp;新怪物属性!$CG$2,装备数值!$BH$50:$BH$101,"&lt;="&amp;新怪物属性!$CG13)+SUMIFS(装备数值!BU$50:BU$101,装备数值!$BG$50:$BG$101,"="&amp;新怪物属性!$CH$2,装备数值!$BH$50:$BH$101,"&lt;="&amp;新怪物属性!$CH13)+SUMIFS(装备数值!BU$50:BU$101,装备数值!$BG$50:$BG$101,"="&amp;新怪物属性!$CI$2,装备数值!$BH$50:$BH$101,"&lt;="&amp;新怪物属性!$CI13)+SUMIFS(装备数值!BU$50:BU$101,装备数值!$BG$50:$BG$101,"="&amp;新怪物属性!$CJ$2,装备数值!$BH$50:$BH$101,"&lt;="&amp;新怪物属性!$CJ13)+SUMIFS(装备数值!BU$50:BU$101,装备数值!$BG$50:$BG$101,"="&amp;新怪物属性!$CK$2,装备数值!$BH$50:$BH$101,"&lt;="&amp;新怪物属性!$CK13)+SUMIFS(装备数值!BU$50:BU$101,装备数值!$BG$50:$BG$101,"="&amp;新怪物属性!$CL$2,装备数值!$BH$50:$BH$101,"&lt;="&amp;新怪物属性!$CL13)+SUMIFS(装备数值!BU$50:BU$101,装备数值!$BG$50:$BG$101,"="&amp;新怪物属性!$CM$2,装备数值!$BH$50:$BH$101,"&lt;="&amp;新怪物属性!$CM13)+SUMIFS(装备数值!BU$50:BU$101,装备数值!$BG$50:$BG$101,"="&amp;新怪物属性!$CN$2,装备数值!$BH$50:$BH$101,"&lt;="&amp;新怪物属性!$CN13)+SUMIFS(装备数值!BU$50:BU$101,装备数值!$BG$50:$BG$101,"="&amp;新怪物属性!$CO$2,装备数值!$BH$50:$BH$101,"&lt;="&amp;新怪物属性!$CO13)+SUMIFS(装备数值!BU$50:BU$101,装备数值!$BG$50:$BG$101,"="&amp;新怪物属性!$CP$2,装备数值!$BH$50:$BH$101,"&lt;="&amp;新怪物属性!$CP13)+SUMIFS(装备数值!BU$50:BU$101,装备数值!$BG$50:$BG$101,"="&amp;新怪物属性!$CQ$2,装备数值!$BH$50:$BH$101,"&lt;="&amp;新怪物属性!$CQ13)+SUMIFS(装备数值!BU$50:BU$101,装备数值!$BG$50:$BG$101,"="&amp;新怪物属性!$CR$2,装备数值!$BH$50:$BH$101,"&lt;="&amp;新怪物属性!$CR13)</f>
        <v>0</v>
      </c>
      <c r="DC13" s="14">
        <f>SUMIFS(装备数值!BV$50:BV$101,装备数值!$BG$50:$BG$101,"="&amp;新怪物属性!$CF$2,装备数值!$BH$50:$BH$101,"&lt;="&amp;新怪物属性!$CF13)+SUMIFS(装备数值!BV$50:BV$101,装备数值!$BG$50:$BG$101,"="&amp;新怪物属性!$CG$2,装备数值!$BH$50:$BH$101,"&lt;="&amp;新怪物属性!$CG13)+SUMIFS(装备数值!BV$50:BV$101,装备数值!$BG$50:$BG$101,"="&amp;新怪物属性!$CH$2,装备数值!$BH$50:$BH$101,"&lt;="&amp;新怪物属性!$CH13)+SUMIFS(装备数值!BV$50:BV$101,装备数值!$BG$50:$BG$101,"="&amp;新怪物属性!$CI$2,装备数值!$BH$50:$BH$101,"&lt;="&amp;新怪物属性!$CI13)+SUMIFS(装备数值!BV$50:BV$101,装备数值!$BG$50:$BG$101,"="&amp;新怪物属性!$CJ$2,装备数值!$BH$50:$BH$101,"&lt;="&amp;新怪物属性!$CJ13)+SUMIFS(装备数值!BV$50:BV$101,装备数值!$BG$50:$BG$101,"="&amp;新怪物属性!$CK$2,装备数值!$BH$50:$BH$101,"&lt;="&amp;新怪物属性!$CK13)+SUMIFS(装备数值!BV$50:BV$101,装备数值!$BG$50:$BG$101,"="&amp;新怪物属性!$CL$2,装备数值!$BH$50:$BH$101,"&lt;="&amp;新怪物属性!$CL13)+SUMIFS(装备数值!BV$50:BV$101,装备数值!$BG$50:$BG$101,"="&amp;新怪物属性!$CM$2,装备数值!$BH$50:$BH$101,"&lt;="&amp;新怪物属性!$CM13)+SUMIFS(装备数值!BV$50:BV$101,装备数值!$BG$50:$BG$101,"="&amp;新怪物属性!$CN$2,装备数值!$BH$50:$BH$101,"&lt;="&amp;新怪物属性!$CN13)+SUMIFS(装备数值!BV$50:BV$101,装备数值!$BG$50:$BG$101,"="&amp;新怪物属性!$CO$2,装备数值!$BH$50:$BH$101,"&lt;="&amp;新怪物属性!$CO13)+SUMIFS(装备数值!BV$50:BV$101,装备数值!$BG$50:$BG$101,"="&amp;新怪物属性!$CP$2,装备数值!$BH$50:$BH$101,"&lt;="&amp;新怪物属性!$CP13)+SUMIFS(装备数值!BV$50:BV$101,装备数值!$BG$50:$BG$101,"="&amp;新怪物属性!$CQ$2,装备数值!$BH$50:$BH$101,"&lt;="&amp;新怪物属性!$CQ13)+SUMIFS(装备数值!BV$50:BV$101,装备数值!$BG$50:$BG$101,"="&amp;新怪物属性!$CR$2,装备数值!$BH$50:$BH$101,"&lt;="&amp;新怪物属性!$CR13)</f>
        <v>0</v>
      </c>
      <c r="DD13" s="14">
        <f>SUMIFS(装备数值!BW$50:BW$101,装备数值!$BG$50:$BG$101,"="&amp;新怪物属性!$CF$2,装备数值!$BH$50:$BH$101,"&lt;="&amp;新怪物属性!$CF13)+SUMIFS(装备数值!BW$50:BW$101,装备数值!$BG$50:$BG$101,"="&amp;新怪物属性!$CG$2,装备数值!$BH$50:$BH$101,"&lt;="&amp;新怪物属性!$CG13)+SUMIFS(装备数值!BW$50:BW$101,装备数值!$BG$50:$BG$101,"="&amp;新怪物属性!$CH$2,装备数值!$BH$50:$BH$101,"&lt;="&amp;新怪物属性!$CH13)+SUMIFS(装备数值!BW$50:BW$101,装备数值!$BG$50:$BG$101,"="&amp;新怪物属性!$CI$2,装备数值!$BH$50:$BH$101,"&lt;="&amp;新怪物属性!$CI13)+SUMIFS(装备数值!BW$50:BW$101,装备数值!$BG$50:$BG$101,"="&amp;新怪物属性!$CJ$2,装备数值!$BH$50:$BH$101,"&lt;="&amp;新怪物属性!$CJ13)+SUMIFS(装备数值!BW$50:BW$101,装备数值!$BG$50:$BG$101,"="&amp;新怪物属性!$CK$2,装备数值!$BH$50:$BH$101,"&lt;="&amp;新怪物属性!$CK13)+SUMIFS(装备数值!BW$50:BW$101,装备数值!$BG$50:$BG$101,"="&amp;新怪物属性!$CL$2,装备数值!$BH$50:$BH$101,"&lt;="&amp;新怪物属性!$CL13)+SUMIFS(装备数值!BW$50:BW$101,装备数值!$BG$50:$BG$101,"="&amp;新怪物属性!$CM$2,装备数值!$BH$50:$BH$101,"&lt;="&amp;新怪物属性!$CM13)+SUMIFS(装备数值!BW$50:BW$101,装备数值!$BG$50:$BG$101,"="&amp;新怪物属性!$CN$2,装备数值!$BH$50:$BH$101,"&lt;="&amp;新怪物属性!$CN13)+SUMIFS(装备数值!BW$50:BW$101,装备数值!$BG$50:$BG$101,"="&amp;新怪物属性!$CO$2,装备数值!$BH$50:$BH$101,"&lt;="&amp;新怪物属性!$CO13)+SUMIFS(装备数值!BW$50:BW$101,装备数值!$BG$50:$BG$101,"="&amp;新怪物属性!$CP$2,装备数值!$BH$50:$BH$101,"&lt;="&amp;新怪物属性!$CP13)+SUMIFS(装备数值!BW$50:BW$101,装备数值!$BG$50:$BG$101,"="&amp;新怪物属性!$CQ$2,装备数值!$BH$50:$BH$101,"&lt;="&amp;新怪物属性!$CQ13)+SUMIFS(装备数值!BW$50:BW$101,装备数值!$BG$50:$BG$101,"="&amp;新怪物属性!$CR$2,装备数值!$BH$50:$BH$101,"&lt;="&amp;新怪物属性!$CR13)</f>
        <v>0</v>
      </c>
      <c r="DE13" s="14">
        <f>SUMIFS(装备数值!BX$50:BX$101,装备数值!$BG$50:$BG$101,"="&amp;新怪物属性!$CF$2,装备数值!$BH$50:$BH$101,"&lt;="&amp;新怪物属性!$CF13)+SUMIFS(装备数值!BX$50:BX$101,装备数值!$BG$50:$BG$101,"="&amp;新怪物属性!$CG$2,装备数值!$BH$50:$BH$101,"&lt;="&amp;新怪物属性!$CG13)+SUMIFS(装备数值!BX$50:BX$101,装备数值!$BG$50:$BG$101,"="&amp;新怪物属性!$CH$2,装备数值!$BH$50:$BH$101,"&lt;="&amp;新怪物属性!$CH13)+SUMIFS(装备数值!BX$50:BX$101,装备数值!$BG$50:$BG$101,"="&amp;新怪物属性!$CI$2,装备数值!$BH$50:$BH$101,"&lt;="&amp;新怪物属性!$CI13)+SUMIFS(装备数值!BX$50:BX$101,装备数值!$BG$50:$BG$101,"="&amp;新怪物属性!$CJ$2,装备数值!$BH$50:$BH$101,"&lt;="&amp;新怪物属性!$CJ13)+SUMIFS(装备数值!BX$50:BX$101,装备数值!$BG$50:$BG$101,"="&amp;新怪物属性!$CK$2,装备数值!$BH$50:$BH$101,"&lt;="&amp;新怪物属性!$CK13)+SUMIFS(装备数值!BX$50:BX$101,装备数值!$BG$50:$BG$101,"="&amp;新怪物属性!$CL$2,装备数值!$BH$50:$BH$101,"&lt;="&amp;新怪物属性!$CL13)+SUMIFS(装备数值!BX$50:BX$101,装备数值!$BG$50:$BG$101,"="&amp;新怪物属性!$CM$2,装备数值!$BH$50:$BH$101,"&lt;="&amp;新怪物属性!$CM13)+SUMIFS(装备数值!BX$50:BX$101,装备数值!$BG$50:$BG$101,"="&amp;新怪物属性!$CN$2,装备数值!$BH$50:$BH$101,"&lt;="&amp;新怪物属性!$CN13)+SUMIFS(装备数值!BX$50:BX$101,装备数值!$BG$50:$BG$101,"="&amp;新怪物属性!$CO$2,装备数值!$BH$50:$BH$101,"&lt;="&amp;新怪物属性!$CO13)+SUMIFS(装备数值!BX$50:BX$101,装备数值!$BG$50:$BG$101,"="&amp;新怪物属性!$CP$2,装备数值!$BH$50:$BH$101,"&lt;="&amp;新怪物属性!$CP13)+SUMIFS(装备数值!BX$50:BX$101,装备数值!$BG$50:$BG$101,"="&amp;新怪物属性!$CQ$2,装备数值!$BH$50:$BH$101,"&lt;="&amp;新怪物属性!$CQ13)+SUMIFS(装备数值!BX$50:BX$101,装备数值!$BG$50:$BG$101,"="&amp;新怪物属性!$CR$2,装备数值!$BH$50:$BH$101,"&lt;="&amp;新怪物属性!$CR13)</f>
        <v>0</v>
      </c>
      <c r="DH13" s="14">
        <f>INDEX(装备数值!$I$13:$M$116,新怪物属性!$P13*8+1,DH$2)*$X13+INDEX(装备数值!$I$13:$M$116,新怪物属性!$Q13*8+2,DH$2)*$Y13+INDEX(装备数值!$I$13:$M$116,新怪物属性!$S13*8+3,DH$2)*$Z13+INDEX(装备数值!$I$13:$M$116,新怪物属性!$R13*8+4,DH$2)*$AA13+INDEX(装备数值!$I$13:$M$116,新怪物属性!$T13*8+5,DH$2)*$AB13+INDEX(装备数值!$I$13:$M$116,新怪物属性!$U13*8+6,DH$2)*$AC13+INDEX(装备数值!$I$13:$M$116,新怪物属性!$V13*8+7,DH$2)*$AD13+INDEX(装备数值!$I$13:$M$116,新怪物属性!$W13*8+8,DH$2)*$AE13</f>
        <v>0</v>
      </c>
      <c r="DI13" s="14">
        <f>INDEX(装备数值!$I$13:$M$116,新怪物属性!$P13*8+1,DI$2)*$X13+INDEX(装备数值!$I$13:$M$116,新怪物属性!$Q13*8+2,DI$2)*$Y13+INDEX(装备数值!$I$13:$M$116,新怪物属性!$S13*8+3,DI$2)*$Z13+INDEX(装备数值!$I$13:$M$116,新怪物属性!$R13*8+4,DI$2)*$AA13+INDEX(装备数值!$I$13:$M$116,新怪物属性!$T13*8+5,DI$2)*$AB13+INDEX(装备数值!$I$13:$M$116,新怪物属性!$U13*8+6,DI$2)*$AC13+INDEX(装备数值!$I$13:$M$116,新怪物属性!$V13*8+7,DI$2)*$AD13+INDEX(装备数值!$I$13:$M$116,新怪物属性!$W13*8+8,DI$2)*$AE13</f>
        <v>0</v>
      </c>
      <c r="DJ13" s="14">
        <f>INDEX(装备数值!$I$13:$M$116,新怪物属性!$P13*8+1,DJ$2)*$X13+INDEX(装备数值!$I$13:$M$116,新怪物属性!$Q13*8+2,DJ$2)*$Y13+INDEX(装备数值!$I$13:$M$116,新怪物属性!$S13*8+3,DJ$2)*$Z13+INDEX(装备数值!$I$13:$M$116,新怪物属性!$R13*8+4,DJ$2)*$AA13+INDEX(装备数值!$I$13:$M$116,新怪物属性!$T13*8+5,DJ$2)*$AB13+INDEX(装备数值!$I$13:$M$116,新怪物属性!$U13*8+6,DJ$2)*$AC13+INDEX(装备数值!$I$13:$M$116,新怪物属性!$V13*8+7,DJ$2)*$AD13+INDEX(装备数值!$I$13:$M$116,新怪物属性!$W13*8+8,DJ$2)*$AE13</f>
        <v>0</v>
      </c>
      <c r="DK13" s="14">
        <f>INDEX(装备数值!$I$13:$M$116,新怪物属性!$P13*8+1,DK$2)*$X13+INDEX(装备数值!$I$13:$M$116,新怪物属性!$Q13*8+2,DK$2)*$Y13+INDEX(装备数值!$I$13:$M$116,新怪物属性!$S13*8+3,DK$2)*$Z13+INDEX(装备数值!$I$13:$M$116,新怪物属性!$R13*8+4,DK$2)*$AA13+INDEX(装备数值!$I$13:$M$116,新怪物属性!$T13*8+5,DK$2)*$AB13+INDEX(装备数值!$I$13:$M$116,新怪物属性!$U13*8+6,DK$2)*$AC13+INDEX(装备数值!$I$13:$M$116,新怪物属性!$V13*8+7,DK$2)*$AD13+INDEX(装备数值!$I$13:$M$116,新怪物属性!$W13*8+8,DK$2)*$AE13</f>
        <v>0</v>
      </c>
      <c r="DL13" s="14">
        <f>INDEX(装备数值!$I$13:$M$116,新怪物属性!$P13*8+1,DL$2)*$X13+INDEX(装备数值!$I$13:$M$116,新怪物属性!$Q13*8+2,DL$2)*$Y13+INDEX(装备数值!$I$13:$M$116,新怪物属性!$S13*8+3,DL$2)*$Z13+INDEX(装备数值!$I$13:$M$116,新怪物属性!$R13*8+4,DL$2)*$AA13+INDEX(装备数值!$I$13:$M$116,新怪物属性!$T13*8+5,DL$2)*$AB13+INDEX(装备数值!$I$13:$M$116,新怪物属性!$U13*8+6,DL$2)*$AC13+INDEX(装备数值!$I$13:$M$116,新怪物属性!$V13*8+7,DL$2)*$AD13+INDEX(装备数值!$I$13:$M$116,新怪物属性!$W13*8+8,DL$2)*$AE13</f>
        <v>0</v>
      </c>
      <c r="DO13" s="14">
        <f>INDEX(装备数值!$X$13:$AH$116,$P13*8+1,DO$2)*$AF13+INDEX(装备数值!$X$13:$AH$116,$Q13*8+2,DO$2)*$AG13+INDEX(装备数值!$X$13:$AH$116,$S13*8+3,DO$2)*$AH13+INDEX(装备数值!$X$13:$AH$116,$R13*8+4,DO$2)*$AI13+INDEX(装备数值!$X$13:$AH$116,$T13*8+5,DO$2)*$AJ13+INDEX(装备数值!$X$13:$AH$116,$U13*8+6,DO$2)*$AK13+INDEX(装备数值!$X$13:$AH$116,$V13*8+7,DO$2)*$AL13+INDEX(装备数值!$X$13:$AH$116,$W13*8+8,DO$2)*$AM13</f>
        <v>0</v>
      </c>
      <c r="DP13" s="14">
        <f>INDEX(装备数值!$X$13:$AH$116,$P13*8+1,DP$2)*$AF13+INDEX(装备数值!$X$13:$AH$116,$Q13*8+2,DP$2)*$AG13+INDEX(装备数值!$X$13:$AH$116,$S13*8+3,DP$2)*$AH13+INDEX(装备数值!$X$13:$AH$116,$R13*8+4,DP$2)*$AI13+INDEX(装备数值!$X$13:$AH$116,$T13*8+5,DP$2)*$AJ13+INDEX(装备数值!$X$13:$AH$116,$U13*8+6,DP$2)*$AK13+INDEX(装备数值!$X$13:$AH$116,$V13*8+7,DP$2)*$AL13+INDEX(装备数值!$X$13:$AH$116,$W13*8+8,DP$2)*$AM13</f>
        <v>0</v>
      </c>
      <c r="DQ13" s="14">
        <f>INDEX(装备数值!$X$13:$AH$116,$P13*8+1,DQ$2)*$AF13+INDEX(装备数值!$X$13:$AH$116,$Q13*8+2,DQ$2)*$AG13+INDEX(装备数值!$X$13:$AH$116,$S13*8+3,DQ$2)*$AH13+INDEX(装备数值!$X$13:$AH$116,$R13*8+4,DQ$2)*$AI13+INDEX(装备数值!$X$13:$AH$116,$T13*8+5,DQ$2)*$AJ13+INDEX(装备数值!$X$13:$AH$116,$U13*8+6,DQ$2)*$AK13+INDEX(装备数值!$X$13:$AH$116,$V13*8+7,DQ$2)*$AL13+INDEX(装备数值!$X$13:$AH$116,$W13*8+8,DQ$2)*$AM13</f>
        <v>0</v>
      </c>
      <c r="DR13" s="14">
        <f>INDEX(装备数值!$X$13:$AH$116,$P13*8+1,DR$2)*$AF13+INDEX(装备数值!$X$13:$AH$116,$Q13*8+2,DR$2)*$AG13+INDEX(装备数值!$X$13:$AH$116,$S13*8+3,DR$2)*$AH13+INDEX(装备数值!$X$13:$AH$116,$R13*8+4,DR$2)*$AI13+INDEX(装备数值!$X$13:$AH$116,$T13*8+5,DR$2)*$AJ13+INDEX(装备数值!$X$13:$AH$116,$U13*8+6,DR$2)*$AK13+INDEX(装备数值!$X$13:$AH$116,$V13*8+7,DR$2)*$AL13+INDEX(装备数值!$X$13:$AH$116,$W13*8+8,DR$2)*$AM13</f>
        <v>0</v>
      </c>
      <c r="DS13" s="14">
        <f>INDEX(装备数值!$X$13:$AH$116,$P13*8+1,DS$2)*$AF13+INDEX(装备数值!$X$13:$AH$116,$Q13*8+2,DS$2)*$AG13+INDEX(装备数值!$X$13:$AH$116,$S13*8+3,DS$2)*$AH13+INDEX(装备数值!$X$13:$AH$116,$R13*8+4,DS$2)*$AI13+INDEX(装备数值!$X$13:$AH$116,$T13*8+5,DS$2)*$AJ13+INDEX(装备数值!$X$13:$AH$116,$U13*8+6,DS$2)*$AK13+INDEX(装备数值!$X$13:$AH$116,$V13*8+7,DS$2)*$AL13+INDEX(装备数值!$X$13:$AH$116,$W13*8+8,DS$2)*$AM13</f>
        <v>0</v>
      </c>
      <c r="DT13" s="14">
        <f>INDEX(装备数值!$X$13:$AH$116,$P13*8+1,DT$2)*$AF13+INDEX(装备数值!$X$13:$AH$116,$Q13*8+2,DT$2)*$AG13+INDEX(装备数值!$X$13:$AH$116,$S13*8+3,DT$2)*$AH13+INDEX(装备数值!$X$13:$AH$116,$R13*8+4,DT$2)*$AI13+INDEX(装备数值!$X$13:$AH$116,$T13*8+5,DT$2)*$AJ13+INDEX(装备数值!$X$13:$AH$116,$U13*8+6,DT$2)*$AK13+INDEX(装备数值!$X$13:$AH$116,$V13*8+7,DT$2)*$AL13+INDEX(装备数值!$X$13:$AH$116,$W13*8+8,DT$2)*$AM13</f>
        <v>0</v>
      </c>
      <c r="DU13" s="14">
        <f>INDEX(装备数值!$X$13:$AH$116,$P13*8+1,DU$2)*$AF13+INDEX(装备数值!$X$13:$AH$116,$Q13*8+2,DU$2)*$AG13+INDEX(装备数值!$X$13:$AH$116,$S13*8+3,DU$2)*$AH13+INDEX(装备数值!$X$13:$AH$116,$R13*8+4,DU$2)*$AI13+INDEX(装备数值!$X$13:$AH$116,$T13*8+5,DU$2)*$AJ13+INDEX(装备数值!$X$13:$AH$116,$U13*8+6,DU$2)*$AK13+INDEX(装备数值!$X$13:$AH$116,$V13*8+7,DU$2)*$AL13+INDEX(装备数值!$X$13:$AH$116,$W13*8+8,DU$2)*$AM13</f>
        <v>0</v>
      </c>
      <c r="DV13" s="14">
        <f>INDEX(装备数值!$X$13:$AH$116,$P13*8+1,DV$2)*$AF13+INDEX(装备数值!$X$13:$AH$116,$Q13*8+2,DV$2)*$AG13+INDEX(装备数值!$X$13:$AH$116,$S13*8+3,DV$2)*$AH13+INDEX(装备数值!$X$13:$AH$116,$R13*8+4,DV$2)*$AI13+INDEX(装备数值!$X$13:$AH$116,$T13*8+5,DV$2)*$AJ13+INDEX(装备数值!$X$13:$AH$116,$U13*8+6,DV$2)*$AK13+INDEX(装备数值!$X$13:$AH$116,$V13*8+7,DV$2)*$AL13+INDEX(装备数值!$X$13:$AH$116,$W13*8+8,DV$2)*$AM13</f>
        <v>0</v>
      </c>
      <c r="DW13" s="14">
        <f>INDEX(装备数值!$X$13:$AH$116,$P13*8+1,DW$2)*$AF13+INDEX(装备数值!$X$13:$AH$116,$Q13*8+2,DW$2)*$AG13+INDEX(装备数值!$X$13:$AH$116,$S13*8+3,DW$2)*$AH13+INDEX(装备数值!$X$13:$AH$116,$R13*8+4,DW$2)*$AI13+INDEX(装备数值!$X$13:$AH$116,$T13*8+5,DW$2)*$AJ13+INDEX(装备数值!$X$13:$AH$116,$U13*8+6,DW$2)*$AK13+INDEX(装备数值!$X$13:$AH$116,$V13*8+7,DW$2)*$AL13+INDEX(装备数值!$X$13:$AH$116,$W13*8+8,DW$2)*$AM13</f>
        <v>0</v>
      </c>
      <c r="DX13" s="14">
        <f>INDEX(装备数值!$X$13:$AH$116,$P13*8+1,DX$2)*$AF13+INDEX(装备数值!$X$13:$AH$116,$Q13*8+2,DX$2)*$AG13+INDEX(装备数值!$X$13:$AH$116,$S13*8+3,DX$2)*$AH13+INDEX(装备数值!$X$13:$AH$116,$R13*8+4,DX$2)*$AI13+INDEX(装备数值!$X$13:$AH$116,$T13*8+5,DX$2)*$AJ13+INDEX(装备数值!$X$13:$AH$116,$U13*8+6,DX$2)*$AK13+INDEX(装备数值!$X$13:$AH$116,$V13*8+7,DX$2)*$AL13+INDEX(装备数值!$X$13:$AH$116,$W13*8+8,DX$2)*$AM13</f>
        <v>0</v>
      </c>
      <c r="DY13" s="14">
        <f>INDEX(装备数值!$X$13:$AH$116,$P13*8+1,DY$2)*$AF13+INDEX(装备数值!$X$13:$AH$116,$Q13*8+2,DY$2)*$AG13+INDEX(装备数值!$X$13:$AH$116,$S13*8+3,DY$2)*$AH13+INDEX(装备数值!$X$13:$AH$116,$R13*8+4,DY$2)*$AI13+INDEX(装备数值!$X$13:$AH$116,$T13*8+5,DY$2)*$AJ13+INDEX(装备数值!$X$13:$AH$116,$U13*8+6,DY$2)*$AK13+INDEX(装备数值!$X$13:$AH$116,$V13*8+7,DY$2)*$AL13+INDEX(装备数值!$X$13:$AH$116,$W13*8+8,DY$2)*$AM13</f>
        <v>0</v>
      </c>
      <c r="EA13" s="14">
        <f>INDEX(装备数值!$AN$17:$AN$117,MATCH(MIN($X13:$AE13),装备数值!$AO$17:$AO$117,1))</f>
        <v>0</v>
      </c>
      <c r="EB13" s="14">
        <f>IF(COUNTIF($P13:$W13,"&gt;"&amp;0)=8,INDEX(装备数值!AR$17:AR$117,$EA13+1),0)</f>
        <v>0</v>
      </c>
      <c r="EC13" s="14">
        <f>IF(COUNTIF($P13:$W13,"&gt;"&amp;0)=8,INDEX(装备数值!AS$17:AS$117,$EA13+1),0)</f>
        <v>0</v>
      </c>
      <c r="ED13" s="14">
        <f>IF(COUNTIF($P13:$W13,"&gt;"&amp;0)=8,INDEX(装备数值!AT$17:AT$117,$EA13+1),0)</f>
        <v>0</v>
      </c>
      <c r="EE13" s="14">
        <f>IF(COUNTIF($P13:$W13,"&gt;"&amp;0)=8,INDEX(装备数值!AU$17:AU$117,$EA13+1),0)</f>
        <v>0</v>
      </c>
      <c r="EF13" s="14">
        <f>IF(COUNTIF($P13:$W13,"&gt;"&amp;0)=8,INDEX(装备数值!AV$17:AV$117,$EA13+1),0)</f>
        <v>0</v>
      </c>
      <c r="EH13" s="14">
        <f>INDEX(装备数值!$AY$17:$AY$77,MATCH(MIN($AF13:$AM13),装备数值!$AZ$17:$AZ$77,1))</f>
        <v>0</v>
      </c>
      <c r="EI13" s="26">
        <f>INDEX(装备数值!BA$17:BA$77,新怪物属性!EH13+1)</f>
        <v>0</v>
      </c>
      <c r="EJ13" s="26">
        <f>INDEX(装备数值!BA$17:BA$77,新怪物属性!EH13+1)</f>
        <v>0</v>
      </c>
      <c r="EL13" s="14">
        <f t="shared" si="2"/>
        <v>0</v>
      </c>
      <c r="EM13" s="14">
        <f>VLOOKUP(EL13,军阶与晶片数值!$W$6:$X$27,2)</f>
        <v>0</v>
      </c>
      <c r="EN13" s="14">
        <f>INDEX(军阶与晶片数值!Y$6:Y$27,$EM13+1)</f>
        <v>0</v>
      </c>
      <c r="EO13" s="14">
        <f>INDEX(军阶与晶片数值!Z$6:Z$27,$EM13+1)</f>
        <v>0</v>
      </c>
      <c r="EP13" s="14">
        <f>INDEX(军阶与晶片数值!AA$6:AA$27,$EM13+1)</f>
        <v>0</v>
      </c>
      <c r="EQ13" s="14">
        <f>INDEX(军阶与晶片数值!AB$6:AB$27,$EM13+1)</f>
        <v>0</v>
      </c>
      <c r="ER13" s="29">
        <f>INDEX(军阶与晶片数值!AC$6:AC$27,$EM13+1)</f>
        <v>0</v>
      </c>
      <c r="ES13" s="29">
        <f>INDEX(军阶与晶片数值!AD$6:AD$27,$EM13+1)</f>
        <v>0</v>
      </c>
      <c r="EU13" s="26">
        <f>INDEX(军阶与晶片数值!I$6:I$16,AN13+1)</f>
        <v>0</v>
      </c>
      <c r="EV13" s="26">
        <f>INDEX(军阶与晶片数值!M$6:M$16,AO13+1)</f>
        <v>0</v>
      </c>
      <c r="EW13" s="26">
        <f>INDEX(军阶与晶片数值!J$6:J$16,AP13+1)</f>
        <v>0</v>
      </c>
      <c r="EX13" s="26">
        <f>INDEX(军阶与晶片数值!K$6:K$16,AQ13+1)</f>
        <v>0</v>
      </c>
      <c r="EY13" s="26">
        <f>INDEX(军阶与晶片数值!L$6:L$16,AR13+1)</f>
        <v>0</v>
      </c>
      <c r="EZ13" s="28">
        <f>INDEX(军阶与晶片数值!N$6:N$16,AS13+1)</f>
        <v>0</v>
      </c>
      <c r="FA13" s="28">
        <f>INDEX(军阶与晶片数值!O$6:O$16,AT13+1)</f>
        <v>0</v>
      </c>
      <c r="FB13" s="28">
        <f>INDEX(军阶与晶片数值!P$6:P$16,AU13+1)</f>
        <v>0</v>
      </c>
      <c r="FC13" s="28">
        <f>INDEX(军阶与晶片数值!Q$6:Q$16,AV13+1)</f>
        <v>0</v>
      </c>
      <c r="FD13" s="26">
        <f>INDEX(军阶与晶片数值!R$6:R$16,AW13+1)</f>
        <v>0</v>
      </c>
      <c r="FE13" s="26">
        <f>INDEX(军阶与晶片数值!S$6:S$16,AX13+1)</f>
        <v>0</v>
      </c>
      <c r="FF13" s="26">
        <f>INDEX(军阶与晶片数值!T$6:T$16,AY13+1)</f>
        <v>0</v>
      </c>
      <c r="FG13" s="26">
        <f>INDEX(军阶与晶片数值!U$6:U$16,AZ13+1)</f>
        <v>0</v>
      </c>
      <c r="FI13" s="26">
        <f>INDEX(军阶与晶片数值!$C$6:$C$36,新怪物属性!$BA13+1)</f>
        <v>0</v>
      </c>
      <c r="FJ13" s="26">
        <f>INDEX(军阶与晶片数值!$C$6:$C$36,新怪物属性!$BA13+1)</f>
        <v>0</v>
      </c>
      <c r="FK13" s="26">
        <f>INDEX(军阶与晶片数值!$C$6:$C$36,新怪物属性!$BA13+1)</f>
        <v>0</v>
      </c>
      <c r="FL13" s="26">
        <f>INDEX(军阶与晶片数值!$C$6:$C$36,新怪物属性!$BA13+1)</f>
        <v>0</v>
      </c>
      <c r="FM13" s="26">
        <f>INDEX(军阶与晶片数值!$C$6:$C$36,新怪物属性!$BA13+1)</f>
        <v>0</v>
      </c>
      <c r="FO13" s="14">
        <f>INDEX(战舰突破!$H$6:$H$18,新怪物属性!$J13+1)+INDEX(战舰突破!$H$23:$H$35,新怪物属性!$K13+1)+INDEX(战舰突破!$H$40:$H$52,新怪物属性!$L13+1)</f>
        <v>200</v>
      </c>
      <c r="FP13" s="14">
        <f>INDEX(战舰突破!$I$6:$I$18,新怪物属性!$J13+1)+INDEX(战舰突破!$I$23:$I$35,新怪物属性!$K13+1)+INDEX(战舰突破!$I$40:$I$52,新怪物属性!$L13+1)</f>
        <v>0</v>
      </c>
      <c r="FQ13" s="14">
        <f>INDEX(战舰突破!$J$6:$J$18,新怪物属性!$J13+1)+INDEX(战舰突破!$J$23:$J$35,新怪物属性!$K13+1)+INDEX(战舰突破!$J$40:$J$52,新怪物属性!$L13+1)</f>
        <v>0</v>
      </c>
      <c r="FR13" s="14">
        <f>INDEX(战舰突破!$K$6:$K$18,新怪物属性!$J13+1)+INDEX(战舰突破!$K$23:$K$35,新怪物属性!$K13+1)+INDEX(战舰突破!$K$40:$K$52,新怪物属性!$L13+1)</f>
        <v>0</v>
      </c>
      <c r="FS13" s="14">
        <f>INDEX(战舰突破!$L$6:$L$18,新怪物属性!$J13+1)+INDEX(战舰突破!$L$23:$L$35,新怪物属性!$K13+1)+INDEX(战舰突破!$L$40:$L$52,新怪物属性!$L13+1)</f>
        <v>0</v>
      </c>
      <c r="FT13" s="18">
        <f>INDEX(战舰突破!$N$6:$N$18,新怪物属性!$J13+1)+INDEX(战舰突破!$N$23:$N$35,新怪物属性!$K13+1)+INDEX(战舰突破!$N$40:$N$52,新怪物属性!$L13+1)</f>
        <v>0</v>
      </c>
      <c r="FU13" s="18">
        <f>INDEX(战舰突破!$O$6:$O$18,新怪物属性!$J13+1)+INDEX(战舰突破!$O$23:$O$35,新怪物属性!$K13+1)+INDEX(战舰突破!$O$40:$O$52,新怪物属性!$L13+1)</f>
        <v>0</v>
      </c>
      <c r="FV13" s="18">
        <f>INDEX(战舰突破!$P$6:$P$18,新怪物属性!$J13+1)+INDEX(战舰突破!$P$23:$P$35,新怪物属性!$K13+1)+INDEX(战舰突破!$P$40:$P$52,新怪物属性!$L13+1)</f>
        <v>0</v>
      </c>
      <c r="FW13" s="18">
        <f>INDEX(战舰突破!$Q$6:$Q$18,新怪物属性!$J13+1)+INDEX(战舰突破!$Q$23:$Q$35,新怪物属性!$K13+1)+INDEX(战舰突破!$Q$40:$Q$52,新怪物属性!$L13+1)</f>
        <v>0</v>
      </c>
      <c r="FX13" s="18">
        <f>INDEX(战舰突破!$R$6:$R$18,新怪物属性!$J13+1)+INDEX(战舰突破!$R$23:$R$35,新怪物属性!$K13+1)+INDEX(战舰突破!$R$40:$R$52,新怪物属性!$L13+1)</f>
        <v>0</v>
      </c>
      <c r="FY13" s="18">
        <f>INDEX(战舰突破!$M$6:$M$18,新怪物属性!$J13+1)+INDEX(战舰突破!$M$23:$M$35,新怪物属性!$K13+1)+INDEX(战舰突破!$M$40:$M$52,新怪物属性!$L13+1)</f>
        <v>0</v>
      </c>
      <c r="FZ13" s="22">
        <f>INDEX(战舰突破!$W$6:$W$18,新怪物属性!$J13+1)+INDEX(战舰突破!$W$23:$W$35,新怪物属性!$K13+1)+INDEX(战舰突破!$W$40:$W$52,新怪物属性!$L13+1)</f>
        <v>0.3</v>
      </c>
      <c r="GC13" s="14">
        <f>INDEX(战舰突破!$S$6:$S$18,新怪物属性!$J13+1)</f>
        <v>0</v>
      </c>
      <c r="GD13" s="14">
        <f>INDEX(战舰突破!$T$6:$T$18,新怪物属性!$J13+1)</f>
        <v>0</v>
      </c>
      <c r="GE13" s="14">
        <f>INDEX(战舰突破!$U$6:$U$18,新怪物属性!$J13+1)</f>
        <v>0</v>
      </c>
      <c r="GF13" s="14">
        <f>INDEX(战舰突破!$V$6:$V$18,新怪物属性!$J13+1)</f>
        <v>0</v>
      </c>
      <c r="GG13" s="14">
        <f>INDEX(战舰突破!$X$6:$X$18,新怪物属性!$J13+1)</f>
        <v>2</v>
      </c>
      <c r="GI13" s="14">
        <f>INDEX(战舰突破!$S$23:$S$35,新怪物属性!$J13+1)</f>
        <v>0</v>
      </c>
      <c r="GJ13" s="14">
        <f>INDEX(战舰突破!$T$23:$T$35,新怪物属性!$J13+1)</f>
        <v>0</v>
      </c>
      <c r="GK13" s="14">
        <f>INDEX(战舰突破!$U$23:$U$35,新怪物属性!$J13+1)</f>
        <v>0</v>
      </c>
      <c r="GL13" s="14">
        <f>INDEX(战舰突破!$V$23:$V$35,新怪物属性!$J13+1)</f>
        <v>0</v>
      </c>
      <c r="GM13" s="14">
        <f>INDEX(战舰突破!$X$23:$X$35,新怪物属性!$J13+1)</f>
        <v>30</v>
      </c>
      <c r="GO13" s="14">
        <f>INDEX(战舰突破!$S$40:$S$52,新怪物属性!$J13+1)</f>
        <v>0</v>
      </c>
      <c r="GP13" s="14">
        <f>INDEX(战舰突破!$T$40:$T$52,新怪物属性!$J13+1)</f>
        <v>0</v>
      </c>
      <c r="GQ13" s="14">
        <f>INDEX(战舰突破!$U$40:$U$52,新怪物属性!$J13+1)</f>
        <v>0</v>
      </c>
      <c r="GR13" s="14">
        <f>INDEX(战舰突破!$V$40:$V$52,新怪物属性!$J13+1)</f>
        <v>0</v>
      </c>
      <c r="GS13" s="14">
        <f>INDEX(战舰突破!$X$40:$X$52,新怪物属性!$J13+1)</f>
        <v>50</v>
      </c>
      <c r="GV13" s="14">
        <v>0</v>
      </c>
      <c r="GW13" s="14">
        <v>0</v>
      </c>
      <c r="GX13" s="14">
        <v>0</v>
      </c>
      <c r="GY13" s="14">
        <v>0</v>
      </c>
      <c r="GZ13" s="14">
        <v>0</v>
      </c>
      <c r="HA13" s="14">
        <v>0</v>
      </c>
      <c r="HB13" s="14">
        <v>0</v>
      </c>
      <c r="HC13" s="14">
        <v>0</v>
      </c>
      <c r="HD13" s="14">
        <v>0</v>
      </c>
      <c r="HE13" s="14">
        <v>0</v>
      </c>
      <c r="HF13" s="14">
        <v>0</v>
      </c>
      <c r="HG13" s="14">
        <v>0</v>
      </c>
      <c r="HH13" s="14">
        <v>0</v>
      </c>
      <c r="HI13" s="14">
        <v>0</v>
      </c>
      <c r="HJ13" s="14">
        <v>0</v>
      </c>
      <c r="HK13" s="14">
        <v>0</v>
      </c>
      <c r="HL13" s="14">
        <v>0</v>
      </c>
      <c r="HM13" s="14">
        <v>0</v>
      </c>
      <c r="HN13" s="14">
        <v>0</v>
      </c>
      <c r="HO13" s="14">
        <v>0</v>
      </c>
      <c r="HP13" s="14">
        <v>0</v>
      </c>
      <c r="HQ13" s="14">
        <v>0</v>
      </c>
      <c r="HR13" s="14">
        <v>0</v>
      </c>
      <c r="HS13" s="14">
        <v>0</v>
      </c>
      <c r="HT13" s="14">
        <v>0</v>
      </c>
      <c r="HU13" s="14">
        <v>0</v>
      </c>
      <c r="HX13" s="14">
        <v>0</v>
      </c>
      <c r="HY13" s="14">
        <v>0</v>
      </c>
      <c r="IB13" s="14">
        <f>IF($GV13=0,0,INDEX(战宠!P$15:P$27,新怪物属性!$GV$3)*(INDEX(战宠!$U$7:$Y$10,1,新怪物属性!$GV13)))*(新怪物属性!$GW13+4)
+IF($GX13=0,0,INDEX(战宠!P$15:P$27,新怪物属性!$GX$3)*(INDEX(战宠!$U$7:$Y$10,1,新怪物属性!$GX13)))*(新怪物属性!$GY13+4)
+IF($GZ13=0,0,INDEX(战宠!P$15:P$27,新怪物属性!$GZ$3)*(INDEX(战宠!$U$7:$Y$10,1,新怪物属性!$GZ13)))*(新怪物属性!$HA13+4)
+IF($HB13=0,0,INDEX(战宠!P$15:P$27,新怪物属性!$HB$3)*(INDEX(战宠!$U$7:$Y$10,1,新怪物属性!$HB13)))*(新怪物属性!$HC13+4)
+IF($HD13=0,0,INDEX(战宠!P$15:P$27,新怪物属性!$HD$3)*(INDEX(战宠!$U$7:$Y$10,1,新怪物属性!$HD13)))*(新怪物属性!$HE13+4)
+IF($HF13=0,0,INDEX(战宠!P$15:P$27,新怪物属性!$HF$3)*(INDEX(战宠!$U$7:$Y$10,1,新怪物属性!$HF13)))*(新怪物属性!$HG13+4)
+IF($HH13=0,0,INDEX(战宠!P$15:P$27,新怪物属性!$HH$3)*(INDEX(战宠!$U$7:$Y$10,1,新怪物属性!$HH13)))*(新怪物属性!$HI13+4)
+IF($HJ13=0,0,INDEX(战宠!P$15:P$27,新怪物属性!$HJ$3)*(INDEX(战宠!$U$7:$Y$10,1,新怪物属性!$HJ13)))*(新怪物属性!$HK13+4)
+IF($HL13=0,0,INDEX(战宠!P$15:P$27,新怪物属性!$HL$3)*(INDEX(战宠!$U$7:$Y$10,1,新怪物属性!$HL13)))*(新怪物属性!$HM13+4)
+IF($HN13=0,0,INDEX(战宠!P$15:P$27,新怪物属性!$HN$3)*(INDEX(战宠!$U$7:$Y$10,1,新怪物属性!$HN13)))*(新怪物属性!$HO13+4)
+IF($HP13=0,0,INDEX(战宠!P$15:P$27,新怪物属性!$HP$3)*(INDEX(战宠!$U$7:$Y$10,1,新怪物属性!$HP13)))*(新怪物属性!$HQ13+4)
+IF($HR13=0,0,INDEX(战宠!P$15:P$27,新怪物属性!$HR$3)*(INDEX(战宠!$U$7:$Y$10,1,新怪物属性!$HR13)))*(新怪物属性!$HS13+4)
+IF($HT13=0,0,INDEX(战宠!P$15:P$27,新怪物属性!$HT$3)*(INDEX(战宠!$U$7:$Y$10,1,新怪物属性!$HT13)))*(新怪物属性!$HU13+4)</f>
        <v>0</v>
      </c>
      <c r="IC13" s="14">
        <f>IF($GV13=0,0,INDEX(战宠!Q$15:Q$27,新怪物属性!$GV$3)*(INDEX(战宠!$U$7:$Y$10,1,新怪物属性!$GV13)))*(新怪物属性!$GW13+4)
+IF($GX13=0,0,INDEX(战宠!Q$15:Q$27,新怪物属性!$GX$3)*(INDEX(战宠!$U$7:$Y$10,1,新怪物属性!$GX13)))*(新怪物属性!$GY13+4)
+IF($GZ13=0,0,INDEX(战宠!Q$15:Q$27,新怪物属性!$GZ$3)*(INDEX(战宠!$U$7:$Y$10,1,新怪物属性!$GZ13)))*(新怪物属性!$HA13+4)
+IF($HB13=0,0,INDEX(战宠!Q$15:Q$27,新怪物属性!$HB$3)*(INDEX(战宠!$U$7:$Y$10,1,新怪物属性!$HB13)))*(新怪物属性!$HC13+4)
+IF($HD13=0,0,INDEX(战宠!Q$15:Q$27,新怪物属性!$HD$3)*(INDEX(战宠!$U$7:$Y$10,1,新怪物属性!$HD13)))*(新怪物属性!$HE13+4)
+IF($HF13=0,0,INDEX(战宠!Q$15:Q$27,新怪物属性!$HF$3)*(INDEX(战宠!$U$7:$Y$10,1,新怪物属性!$HF13)))*(新怪物属性!$HG13+4)
+IF($HH13=0,0,INDEX(战宠!Q$15:Q$27,新怪物属性!$HH$3)*(INDEX(战宠!$U$7:$Y$10,1,新怪物属性!$HH13)))*(新怪物属性!$HI13+4)
+IF($HJ13=0,0,INDEX(战宠!Q$15:Q$27,新怪物属性!$HJ$3)*(INDEX(战宠!$U$7:$Y$10,1,新怪物属性!$HJ13)))*(新怪物属性!$HK13+4)
+IF($HL13=0,0,INDEX(战宠!Q$15:Q$27,新怪物属性!$HL$3)*(INDEX(战宠!$U$7:$Y$10,1,新怪物属性!$HL13)))*(新怪物属性!$HM13+4)
+IF($HN13=0,0,INDEX(战宠!Q$15:Q$27,新怪物属性!$HN$3)*(INDEX(战宠!$U$7:$Y$10,1,新怪物属性!$HN13)))*(新怪物属性!$HO13+4)
+IF($HP13=0,0,INDEX(战宠!Q$15:Q$27,新怪物属性!$HP$3)*(INDEX(战宠!$U$7:$Y$10,1,新怪物属性!$HP13)))*(新怪物属性!$HQ13+4)
+IF($HR13=0,0,INDEX(战宠!Q$15:Q$27,新怪物属性!$HR$3)*(INDEX(战宠!$U$7:$Y$10,1,新怪物属性!$HR13)))*(新怪物属性!$HS13+4)
+IF($HT13=0,0,INDEX(战宠!Q$15:Q$27,新怪物属性!$HT$3)*(INDEX(战宠!$U$7:$Y$10,1,新怪物属性!$HT13)))*(新怪物属性!$HU13+4)</f>
        <v>0</v>
      </c>
      <c r="ID13" s="14">
        <f>IF($GV13=0,0,INDEX(战宠!R$15:R$27,新怪物属性!$GV$3)*(INDEX(战宠!$U$7:$Y$10,1,新怪物属性!$GV13)))*(新怪物属性!$GW13+4)
+IF($GX13=0,0,INDEX(战宠!R$15:R$27,新怪物属性!$GX$3)*(INDEX(战宠!$U$7:$Y$10,1,新怪物属性!$GX13)))*(新怪物属性!$GY13+4)
+IF($GZ13=0,0,INDEX(战宠!R$15:R$27,新怪物属性!$GZ$3)*(INDEX(战宠!$U$7:$Y$10,1,新怪物属性!$GZ13)))*(新怪物属性!$HA13+4)
+IF($HB13=0,0,INDEX(战宠!R$15:R$27,新怪物属性!$HB$3)*(INDEX(战宠!$U$7:$Y$10,1,新怪物属性!$HB13)))*(新怪物属性!$HC13+4)
+IF($HD13=0,0,INDEX(战宠!R$15:R$27,新怪物属性!$HD$3)*(INDEX(战宠!$U$7:$Y$10,1,新怪物属性!$HD13)))*(新怪物属性!$HE13+4)
+IF($HF13=0,0,INDEX(战宠!R$15:R$27,新怪物属性!$HF$3)*(INDEX(战宠!$U$7:$Y$10,1,新怪物属性!$HF13)))*(新怪物属性!$HG13+4)
+IF($HH13=0,0,INDEX(战宠!R$15:R$27,新怪物属性!$HH$3)*(INDEX(战宠!$U$7:$Y$10,1,新怪物属性!$HH13)))*(新怪物属性!$HI13+4)
+IF($HJ13=0,0,INDEX(战宠!R$15:R$27,新怪物属性!$HJ$3)*(INDEX(战宠!$U$7:$Y$10,1,新怪物属性!$HJ13)))*(新怪物属性!$HK13+4)
+IF($HL13=0,0,INDEX(战宠!R$15:R$27,新怪物属性!$HL$3)*(INDEX(战宠!$U$7:$Y$10,1,新怪物属性!$HL13)))*(新怪物属性!$HM13+4)
+IF($HN13=0,0,INDEX(战宠!R$15:R$27,新怪物属性!$HN$3)*(INDEX(战宠!$U$7:$Y$10,1,新怪物属性!$HN13)))*(新怪物属性!$HO13+4)
+IF($HP13=0,0,INDEX(战宠!R$15:R$27,新怪物属性!$HP$3)*(INDEX(战宠!$U$7:$Y$10,1,新怪物属性!$HP13)))*(新怪物属性!$HQ13+4)
+IF($HR13=0,0,INDEX(战宠!R$15:R$27,新怪物属性!$HR$3)*(INDEX(战宠!$U$7:$Y$10,1,新怪物属性!$HR13)))*(新怪物属性!$HS13+4)
+IF($HT13=0,0,INDEX(战宠!R$15:R$27,新怪物属性!$HT$3)*(INDEX(战宠!$U$7:$Y$10,1,新怪物属性!$HT13)))*(新怪物属性!$HU13+4)</f>
        <v>0</v>
      </c>
      <c r="IE13" s="14">
        <f>IF($GV13=0,0,INDEX(战宠!S$15:S$27,新怪物属性!$GV$3)*(INDEX(战宠!$U$7:$Y$10,1,新怪物属性!$GV13)))*(新怪物属性!$GW13+4)
+IF($GX13=0,0,INDEX(战宠!S$15:S$27,新怪物属性!$GX$3)*(INDEX(战宠!$U$7:$Y$10,1,新怪物属性!$GX13)))*(新怪物属性!$GY13+4)
+IF($GZ13=0,0,INDEX(战宠!S$15:S$27,新怪物属性!$GZ$3)*(INDEX(战宠!$U$7:$Y$10,1,新怪物属性!$GZ13)))*(新怪物属性!$HA13+4)
+IF($HB13=0,0,INDEX(战宠!S$15:S$27,新怪物属性!$HB$3)*(INDEX(战宠!$U$7:$Y$10,1,新怪物属性!$HB13)))*(新怪物属性!$HC13+4)
+IF($HD13=0,0,INDEX(战宠!S$15:S$27,新怪物属性!$HD$3)*(INDEX(战宠!$U$7:$Y$10,1,新怪物属性!$HD13)))*(新怪物属性!$HE13+4)
+IF($HF13=0,0,INDEX(战宠!S$15:S$27,新怪物属性!$HF$3)*(INDEX(战宠!$U$7:$Y$10,1,新怪物属性!$HF13)))*(新怪物属性!$HG13+4)
+IF($HH13=0,0,INDEX(战宠!S$15:S$27,新怪物属性!$HH$3)*(INDEX(战宠!$U$7:$Y$10,1,新怪物属性!$HH13)))*(新怪物属性!$HI13+4)
+IF($HJ13=0,0,INDEX(战宠!S$15:S$27,新怪物属性!$HJ$3)*(INDEX(战宠!$U$7:$Y$10,1,新怪物属性!$HJ13)))*(新怪物属性!$HK13+4)
+IF($HL13=0,0,INDEX(战宠!S$15:S$27,新怪物属性!$HL$3)*(INDEX(战宠!$U$7:$Y$10,1,新怪物属性!$HL13)))*(新怪物属性!$HM13+4)
+IF($HN13=0,0,INDEX(战宠!S$15:S$27,新怪物属性!$HN$3)*(INDEX(战宠!$U$7:$Y$10,1,新怪物属性!$HN13)))*(新怪物属性!$HO13+4)
+IF($HP13=0,0,INDEX(战宠!S$15:S$27,新怪物属性!$HP$3)*(INDEX(战宠!$U$7:$Y$10,1,新怪物属性!$HP13)))*(新怪物属性!$HQ13+4)
+IF($HR13=0,0,INDEX(战宠!S$15:S$27,新怪物属性!$HR$3)*(INDEX(战宠!$U$7:$Y$10,1,新怪物属性!$HR13)))*(新怪物属性!$HS13+4)
+IF($HT13=0,0,INDEX(战宠!S$15:S$27,新怪物属性!$HT$3)*(INDEX(战宠!$U$7:$Y$10,1,新怪物属性!$HT13)))*(新怪物属性!$HU13+4)</f>
        <v>0</v>
      </c>
      <c r="IF13" s="14">
        <f>IF($GV13=0,0,INDEX(战宠!T$15:T$27,新怪物属性!$GV$3)*(INDEX(战宠!$U$7:$Y$10,1,新怪物属性!$GV13)))*(新怪物属性!$GW13+4)
+IF($GX13=0,0,INDEX(战宠!T$15:T$27,新怪物属性!$GX$3)*(INDEX(战宠!$U$7:$Y$10,1,新怪物属性!$GX13)))*(新怪物属性!$GY13+4)
+IF($GZ13=0,0,INDEX(战宠!T$15:T$27,新怪物属性!$GZ$3)*(INDEX(战宠!$U$7:$Y$10,1,新怪物属性!$GZ13)))*(新怪物属性!$HA13+4)
+IF($HB13=0,0,INDEX(战宠!T$15:T$27,新怪物属性!$HB$3)*(INDEX(战宠!$U$7:$Y$10,1,新怪物属性!$HB13)))*(新怪物属性!$HC13+4)
+IF($HD13=0,0,INDEX(战宠!T$15:T$27,新怪物属性!$HD$3)*(INDEX(战宠!$U$7:$Y$10,1,新怪物属性!$HD13)))*(新怪物属性!$HE13+4)
+IF($HF13=0,0,INDEX(战宠!T$15:T$27,新怪物属性!$HF$3)*(INDEX(战宠!$U$7:$Y$10,1,新怪物属性!$HF13)))*(新怪物属性!$HG13+4)
+IF($HH13=0,0,INDEX(战宠!T$15:T$27,新怪物属性!$HH$3)*(INDEX(战宠!$U$7:$Y$10,1,新怪物属性!$HH13)))*(新怪物属性!$HI13+4)
+IF($HJ13=0,0,INDEX(战宠!T$15:T$27,新怪物属性!$HJ$3)*(INDEX(战宠!$U$7:$Y$10,1,新怪物属性!$HJ13)))*(新怪物属性!$HK13+4)
+IF($HL13=0,0,INDEX(战宠!T$15:T$27,新怪物属性!$HL$3)*(INDEX(战宠!$U$7:$Y$10,1,新怪物属性!$HL13)))*(新怪物属性!$HM13+4)
+IF($HN13=0,0,INDEX(战宠!T$15:T$27,新怪物属性!$HN$3)*(INDEX(战宠!$U$7:$Y$10,1,新怪物属性!$HN13)))*(新怪物属性!$HO13+4)
+IF($HP13=0,0,INDEX(战宠!T$15:T$27,新怪物属性!$HP$3)*(INDEX(战宠!$U$7:$Y$10,1,新怪物属性!$HP13)))*(新怪物属性!$HQ13+4)
+IF($HR13=0,0,INDEX(战宠!T$15:T$27,新怪物属性!$HR$3)*(INDEX(战宠!$U$7:$Y$10,1,新怪物属性!$HR13)))*(新怪物属性!$HS13+4)
+IF($HT13=0,0,INDEX(战宠!T$15:T$27,新怪物属性!$HT$3)*(INDEX(战宠!$U$7:$Y$10,1,新怪物属性!$HT13)))*(新怪物属性!$HU13+4)</f>
        <v>0</v>
      </c>
      <c r="II13" s="14">
        <f>IF(HX13=0,0,INDEX(战宠!$D$15:$D$27,新怪物属性!HX13))</f>
        <v>0</v>
      </c>
      <c r="IJ13" s="14">
        <f>IF(HY13=0,0,INDEX(战宠!$D$15:$D$27,新怪物属性!HY13))</f>
        <v>0</v>
      </c>
      <c r="IM13" s="14">
        <f t="shared" si="51"/>
        <v>310</v>
      </c>
      <c r="IN13" s="14">
        <f t="shared" si="52"/>
        <v>0</v>
      </c>
      <c r="IO13" s="14">
        <f t="shared" si="53"/>
        <v>0</v>
      </c>
      <c r="IP13" s="14">
        <f t="shared" si="54"/>
        <v>0</v>
      </c>
      <c r="IQ13" s="14">
        <f t="shared" si="55"/>
        <v>0</v>
      </c>
      <c r="IR13" s="14">
        <f t="shared" si="3"/>
        <v>820</v>
      </c>
      <c r="IS13" s="14">
        <f t="shared" si="4"/>
        <v>55</v>
      </c>
      <c r="IT13" s="14">
        <f t="shared" si="5"/>
        <v>300</v>
      </c>
      <c r="IU13" s="14">
        <f t="shared" si="6"/>
        <v>4</v>
      </c>
      <c r="IV13" s="28">
        <f t="shared" si="7"/>
        <v>0</v>
      </c>
      <c r="IW13" s="28">
        <f t="shared" si="8"/>
        <v>0</v>
      </c>
      <c r="IX13" s="28">
        <f t="shared" si="9"/>
        <v>0</v>
      </c>
      <c r="IY13" s="28">
        <f t="shared" si="10"/>
        <v>0</v>
      </c>
      <c r="IZ13" s="28">
        <f t="shared" si="11"/>
        <v>1</v>
      </c>
      <c r="JA13" s="28">
        <f t="shared" si="12"/>
        <v>1</v>
      </c>
      <c r="JB13" s="28">
        <f t="shared" si="13"/>
        <v>0</v>
      </c>
      <c r="JC13" s="28">
        <f t="shared" si="14"/>
        <v>0</v>
      </c>
      <c r="JD13" s="14">
        <f t="shared" si="15"/>
        <v>1</v>
      </c>
      <c r="JE13" s="14">
        <f t="shared" si="16"/>
        <v>1</v>
      </c>
      <c r="JF13" s="14">
        <f t="shared" si="17"/>
        <v>1</v>
      </c>
      <c r="JG13" s="18">
        <f t="shared" si="18"/>
        <v>1</v>
      </c>
      <c r="JH13" s="18">
        <f t="shared" si="19"/>
        <v>1</v>
      </c>
      <c r="JI13" s="18">
        <f t="shared" si="20"/>
        <v>1</v>
      </c>
      <c r="JJ13" s="29">
        <f t="shared" si="56"/>
        <v>150</v>
      </c>
      <c r="JK13" s="29">
        <f t="shared" si="21"/>
        <v>450</v>
      </c>
      <c r="JL13" s="29">
        <f t="shared" si="21"/>
        <v>450</v>
      </c>
      <c r="JM13" s="26">
        <f t="shared" si="22"/>
        <v>0</v>
      </c>
      <c r="JN13" s="26">
        <f t="shared" si="23"/>
        <v>0</v>
      </c>
      <c r="JO13" s="26">
        <f t="shared" si="24"/>
        <v>0</v>
      </c>
      <c r="JP13" s="14">
        <f t="shared" si="25"/>
        <v>2</v>
      </c>
      <c r="JQ13" s="14">
        <f t="shared" si="26"/>
        <v>2</v>
      </c>
      <c r="JR13" s="14">
        <f t="shared" si="27"/>
        <v>2</v>
      </c>
      <c r="JS13" s="14">
        <f t="shared" si="28"/>
        <v>2</v>
      </c>
      <c r="JT13" s="14">
        <f t="shared" si="29"/>
        <v>30</v>
      </c>
      <c r="JU13" s="14">
        <f t="shared" si="30"/>
        <v>50</v>
      </c>
      <c r="JV13">
        <v>9</v>
      </c>
      <c r="JW13" s="14">
        <f t="shared" si="57"/>
        <v>5520</v>
      </c>
      <c r="JY13" s="14">
        <f t="shared" si="31"/>
        <v>83</v>
      </c>
      <c r="JZ13" s="14">
        <f t="shared" si="58"/>
        <v>125</v>
      </c>
      <c r="KA13" s="29">
        <f t="shared" si="59"/>
        <v>0</v>
      </c>
      <c r="KB13" s="29">
        <f t="shared" si="60"/>
        <v>0</v>
      </c>
      <c r="KC13" s="29">
        <f t="shared" si="61"/>
        <v>0</v>
      </c>
      <c r="KD13" s="29">
        <f t="shared" si="62"/>
        <v>0</v>
      </c>
      <c r="KE13" s="14">
        <f t="shared" si="32"/>
        <v>1</v>
      </c>
      <c r="KF13" s="14">
        <f t="shared" si="33"/>
        <v>1</v>
      </c>
      <c r="KG13" s="14">
        <f t="shared" si="63"/>
        <v>125</v>
      </c>
      <c r="KH13" s="26">
        <f t="shared" si="34"/>
        <v>0</v>
      </c>
      <c r="KI13" s="26">
        <f t="shared" si="35"/>
        <v>0.3</v>
      </c>
      <c r="KJ13" s="29">
        <f t="shared" si="64"/>
        <v>23</v>
      </c>
      <c r="KK13" s="29">
        <f t="shared" si="65"/>
        <v>0</v>
      </c>
      <c r="KL13" s="29">
        <f t="shared" si="66"/>
        <v>0</v>
      </c>
      <c r="KM13" s="23">
        <f t="shared" si="67"/>
        <v>0</v>
      </c>
      <c r="KN13" s="23">
        <f t="shared" si="68"/>
        <v>0</v>
      </c>
      <c r="KO13" s="26">
        <f t="shared" si="36"/>
        <v>0.05</v>
      </c>
      <c r="KP13" s="26">
        <f t="shared" si="37"/>
        <v>0.15</v>
      </c>
      <c r="KQ13" s="26">
        <f t="shared" si="38"/>
        <v>0.15</v>
      </c>
      <c r="KR13" s="26">
        <f t="shared" si="69"/>
        <v>0</v>
      </c>
      <c r="KS13" s="26">
        <v>0</v>
      </c>
      <c r="KT13" s="29">
        <f t="shared" si="70"/>
        <v>1.05</v>
      </c>
      <c r="KU13" s="29">
        <f t="shared" si="39"/>
        <v>1.1499999999999999</v>
      </c>
      <c r="KV13" s="29">
        <f t="shared" si="40"/>
        <v>1.1499999999999999</v>
      </c>
      <c r="KW13" s="29">
        <f t="shared" si="41"/>
        <v>120.75</v>
      </c>
      <c r="KX13" s="29">
        <f t="shared" si="42"/>
        <v>0</v>
      </c>
      <c r="KY13" s="29">
        <f t="shared" si="43"/>
        <v>0</v>
      </c>
      <c r="KZ13" s="29">
        <f t="shared" si="44"/>
        <v>1460</v>
      </c>
      <c r="LA13" s="14">
        <f t="shared" si="45"/>
        <v>120.75</v>
      </c>
      <c r="LE13" s="14">
        <v>0</v>
      </c>
      <c r="LF13" s="14">
        <v>0</v>
      </c>
      <c r="LG13" s="14">
        <v>90</v>
      </c>
      <c r="LH13" s="14">
        <v>0</v>
      </c>
      <c r="LI13" s="14">
        <v>0</v>
      </c>
      <c r="LJ13" s="14">
        <v>60</v>
      </c>
      <c r="LK13" s="14">
        <v>60</v>
      </c>
      <c r="LL13" s="23">
        <f t="shared" si="71"/>
        <v>2173</v>
      </c>
      <c r="LM13" s="23">
        <f t="shared" si="72"/>
        <v>0</v>
      </c>
      <c r="LN13" s="23">
        <f t="shared" si="73"/>
        <v>2173</v>
      </c>
      <c r="LO13" s="14">
        <v>0</v>
      </c>
      <c r="LP13" s="14">
        <v>0</v>
      </c>
      <c r="LQ13" s="14">
        <v>45</v>
      </c>
      <c r="LR13" s="14">
        <v>0</v>
      </c>
      <c r="LS13" s="14">
        <v>0</v>
      </c>
      <c r="LT13" s="14">
        <v>30</v>
      </c>
      <c r="LU13" s="14">
        <v>30</v>
      </c>
      <c r="LV13" s="23">
        <f t="shared" si="74"/>
        <v>1086</v>
      </c>
      <c r="LW13" s="23">
        <f t="shared" si="75"/>
        <v>0</v>
      </c>
      <c r="LX13" s="23">
        <f t="shared" si="76"/>
        <v>1086</v>
      </c>
      <c r="MB13">
        <f t="shared" si="46"/>
        <v>1.4478149216584648</v>
      </c>
      <c r="MC13">
        <f t="shared" si="47"/>
        <v>1.4478149216584648</v>
      </c>
      <c r="ME13" s="14">
        <v>2</v>
      </c>
      <c r="MF13" s="14">
        <v>0</v>
      </c>
      <c r="MG13" s="14">
        <v>0</v>
      </c>
      <c r="MH13" s="23">
        <f t="shared" si="48"/>
        <v>48</v>
      </c>
      <c r="MI13" s="23">
        <f t="shared" si="77"/>
        <v>0</v>
      </c>
      <c r="MJ13" s="23">
        <f t="shared" si="78"/>
        <v>48</v>
      </c>
      <c r="MK13" s="14">
        <v>6</v>
      </c>
      <c r="ML13" s="14">
        <v>0</v>
      </c>
      <c r="MM13" s="14">
        <v>0</v>
      </c>
      <c r="MN13" s="23">
        <f t="shared" si="49"/>
        <v>144</v>
      </c>
      <c r="MO13" s="23">
        <f t="shared" si="79"/>
        <v>0</v>
      </c>
      <c r="MP13" s="23">
        <f t="shared" si="80"/>
        <v>144</v>
      </c>
      <c r="MR13" s="23">
        <f t="shared" si="81"/>
        <v>192</v>
      </c>
      <c r="MS13" s="23">
        <f t="shared" si="82"/>
        <v>0</v>
      </c>
      <c r="MT13" s="23">
        <f t="shared" si="83"/>
        <v>192</v>
      </c>
      <c r="MU13" s="23">
        <f t="shared" si="84"/>
        <v>48</v>
      </c>
      <c r="MV13" s="23">
        <f t="shared" si="85"/>
        <v>0</v>
      </c>
      <c r="MW13" s="23">
        <f t="shared" si="86"/>
        <v>48</v>
      </c>
      <c r="NA13">
        <v>14</v>
      </c>
      <c r="NB13" t="s">
        <v>118</v>
      </c>
      <c r="NC13" s="17">
        <v>0.7</v>
      </c>
      <c r="ND13" t="s">
        <v>188</v>
      </c>
      <c r="NE13" t="s">
        <v>224</v>
      </c>
      <c r="NF13" t="s">
        <v>225</v>
      </c>
      <c r="NH13" t="s">
        <v>213</v>
      </c>
      <c r="NJ13" s="14">
        <v>9</v>
      </c>
      <c r="NK13" s="14"/>
    </row>
    <row r="14" spans="1:375" ht="16.5" x14ac:dyDescent="0.2">
      <c r="C14" s="14">
        <f t="shared" si="0"/>
        <v>1</v>
      </c>
      <c r="D14" s="14">
        <v>10</v>
      </c>
      <c r="E14" s="32" t="s">
        <v>622</v>
      </c>
      <c r="F14" s="14" t="s">
        <v>539</v>
      </c>
      <c r="G14" s="14">
        <v>1</v>
      </c>
      <c r="H14" s="14">
        <v>0</v>
      </c>
      <c r="I14" s="14">
        <v>0</v>
      </c>
      <c r="J14" s="14">
        <v>1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F14" s="14">
        <f>ROUND((INDEX(新战舰养成!S$6:S$18,新怪物属性!$J14+1)+INDEX(新战舰养成!D$6:D$18,新怪物属性!$J14+1)*(新怪物属性!$G14-1))*INDEX(战舰突破!$D$6:$D$18,新怪物属性!$M14+1),0)</f>
        <v>110</v>
      </c>
      <c r="BG14" s="14">
        <f>ROUND((INDEX(新战舰养成!T$6:T$18,新怪物属性!$J14+1)+INDEX(新战舰养成!E$6:E$18,新怪物属性!$J14+1)*(新怪物属性!$G14-1))*INDEX(战舰突破!$D$6:$D$18,新怪物属性!$M14+1),0)</f>
        <v>820</v>
      </c>
      <c r="BH14" s="14">
        <f>ROUND((INDEX(新战舰养成!U$6:U$18,新怪物属性!$J14+1)+INDEX(新战舰养成!F$6:F$18,新怪物属性!$J14+1)*(新怪物属性!$G14-1))*INDEX(战舰突破!$D$6:$D$18,新怪物属性!$M14+1),0)</f>
        <v>55</v>
      </c>
      <c r="BI14" s="14">
        <f>ROUND((INDEX(新战舰养成!V$6:V$18,新怪物属性!$J14+1)+INDEX(新战舰养成!G$6:G$18,新怪物属性!$J14+1)*(新怪物属性!$G14-1))*INDEX(战舰突破!$D$6:$D$18,新怪物属性!$M14+1),0)</f>
        <v>300</v>
      </c>
      <c r="BJ14" s="14">
        <f>ROUND((INDEX(新战舰养成!W$6:W$18,新怪物属性!$J14+1)+INDEX(新战舰养成!H$6:H$18,新怪物属性!$J14+1)*(新怪物属性!$G14-1))*INDEX(战舰突破!$D$6:$D$18,新怪物属性!$M14+1),0)</f>
        <v>4</v>
      </c>
      <c r="BL14" s="14">
        <f>IF($H14&gt;0,ROUND((INDEX(新战舰养成!X$6:X$18,新怪物属性!$K14+1)+INDEX(新战舰养成!I$6:I$18,新怪物属性!$K14+1)*(新怪物属性!$H14-1))*INDEX(战舰突破!$D$6:$D$18,新怪物属性!$N14+1),0),0)</f>
        <v>0</v>
      </c>
      <c r="BM14" s="14">
        <f>IF($H14&gt;0,ROUND((INDEX(新战舰养成!Y$6:Y$18,新怪物属性!$K14+1)+INDEX(新战舰养成!J$6:J$18,新怪物属性!$K14+1)*(新怪物属性!$H14-1))*INDEX(战舰突破!$D$6:$D$18,新怪物属性!$N14+1),0),0)</f>
        <v>0</v>
      </c>
      <c r="BN14" s="14">
        <f>IF($H14&gt;0,ROUND((INDEX(新战舰养成!Z$6:Z$18,新怪物属性!$K14+1)+INDEX(新战舰养成!K$6:K$18,新怪物属性!$K14+1)*(新怪物属性!$H14-1))*INDEX(战舰突破!$D$6:$D$18,新怪物属性!$N14+1),0),0)</f>
        <v>0</v>
      </c>
      <c r="BO14" s="14">
        <f>IF($H14&gt;0,ROUND((INDEX(新战舰养成!AA$6:AA$18,新怪物属性!$K14+1)+INDEX(新战舰养成!L$6:L$18,新怪物属性!$K14+1)*(新怪物属性!$H14-1))*INDEX(战舰突破!$D$6:$D$18,新怪物属性!$N14+1),0),0)</f>
        <v>0</v>
      </c>
      <c r="BP14" s="14">
        <f>IF($H14&gt;0,ROUND((INDEX(新战舰养成!AB$6:AB$18,新怪物属性!$K14+1)+INDEX(新战舰养成!M$6:M$18,新怪物属性!$K14+1)*(新怪物属性!$H14-1))*INDEX(战舰突破!$D$6:$D$18,新怪物属性!$N14+1),0),0)</f>
        <v>0</v>
      </c>
      <c r="BR14" s="14">
        <f>IF($I14&gt;0,ROUND((INDEX(新战舰养成!AC$6:AC$18,新怪物属性!$L14+1)+INDEX(新战舰养成!I$6:I$18,新怪物属性!$L14+1)*(新怪物属性!$I14-1))*INDEX(战舰突破!$D$6:$D$18,新怪物属性!$O14+1),0),0)</f>
        <v>0</v>
      </c>
      <c r="BS14" s="14">
        <f>IF($I14&gt;0,ROUND((INDEX(新战舰养成!AD$6:AD$18,新怪物属性!$L14+1)+INDEX(新战舰养成!J$6:J$18,新怪物属性!$L14+1)*(新怪物属性!$I14-1))*INDEX(战舰突破!$D$6:$D$18,新怪物属性!$O14+1),0),0)</f>
        <v>0</v>
      </c>
      <c r="BT14" s="14">
        <f>IF($I14&gt;0,ROUND((INDEX(新战舰养成!AE$6:AE$18,新怪物属性!$L14+1)+INDEX(新战舰养成!K$6:K$18,新怪物属性!$L14+1)*(新怪物属性!$I14-1))*INDEX(战舰突破!$D$6:$D$18,新怪物属性!$O14+1),0),0)</f>
        <v>0</v>
      </c>
      <c r="BU14" s="14">
        <f>IF($I14&gt;0,ROUND((INDEX(新战舰养成!AF$6:AF$18,新怪物属性!$L14+1)+INDEX(新战舰养成!L$6:L$18,新怪物属性!$L14+1)*(新怪物属性!$I14-1))*INDEX(战舰突破!$D$6:$D$18,新怪物属性!$O14+1),0),0)</f>
        <v>0</v>
      </c>
      <c r="BV14" s="14">
        <f>IF($I14&gt;0,ROUND((INDEX(新战舰养成!AG$6:AG$18,新怪物属性!$L14+1)+INDEX(新战舰养成!M$6:M$18,新怪物属性!$L14+1)*(新怪物属性!$I14-1))*INDEX(战舰突破!$D$6:$D$18,新怪物属性!$O14+1),0),0)</f>
        <v>0</v>
      </c>
      <c r="BY14" s="14">
        <f>(INDEX(装备数值!$C$13:$G$116,新怪物属性!$P14*8+1,BY$2)+INDEX(装备数值!$C$13:$G$116,新怪物属性!$Q14*8+2,BY$2)+INDEX(装备数值!$C$13:$G$116,新怪物属性!$S14*8+3,BY$2)+INDEX(装备数值!$C$13:$G$116,新怪物属性!$R14*8+4,BY$2)+INDEX(装备数值!$C$13:$G$116,新怪物属性!$T14*8+5,BY$2)+INDEX(装备数值!$C$13:$G$116,新怪物属性!$U14*8+6,BY$2)+INDEX(装备数值!$C$13:$G$116,新怪物属性!$V14*8+7,BY$2)+INDEX(装备数值!$C$13:$G$116,新怪物属性!$W14*8+8,BY$2))</f>
        <v>0</v>
      </c>
      <c r="BZ14" s="14">
        <f>(INDEX(装备数值!$C$13:$G$116,新怪物属性!$P14*8+1,BZ$2)+INDEX(装备数值!$C$13:$G$116,新怪物属性!$Q14*8+2,BZ$2)+INDEX(装备数值!$C$13:$G$116,新怪物属性!$S14*8+3,BZ$2)+INDEX(装备数值!$C$13:$G$116,新怪物属性!$R14*8+4,BZ$2)+INDEX(装备数值!$C$13:$G$116,新怪物属性!$T14*8+5,BZ$2)+INDEX(装备数值!$C$13:$G$116,新怪物属性!$U14*8+6,BZ$2)+INDEX(装备数值!$C$13:$G$116,新怪物属性!$V14*8+7,BZ$2)+INDEX(装备数值!$C$13:$G$116,新怪物属性!$W14*8+8,BZ$2))</f>
        <v>0</v>
      </c>
      <c r="CA14" s="14">
        <f>(INDEX(装备数值!$C$13:$G$116,新怪物属性!$P14*8+1,CA$2)+INDEX(装备数值!$C$13:$G$116,新怪物属性!$Q14*8+2,CA$2)+INDEX(装备数值!$C$13:$G$116,新怪物属性!$S14*8+3,CA$2)+INDEX(装备数值!$C$13:$G$116,新怪物属性!$R14*8+4,CA$2)+INDEX(装备数值!$C$13:$G$116,新怪物属性!$T14*8+5,CA$2)+INDEX(装备数值!$C$13:$G$116,新怪物属性!$U14*8+6,CA$2)+INDEX(装备数值!$C$13:$G$116,新怪物属性!$V14*8+7,CA$2)+INDEX(装备数值!$C$13:$G$116,新怪物属性!$W14*8+8,CA$2))</f>
        <v>0</v>
      </c>
      <c r="CB14" s="14">
        <f>(INDEX(装备数值!$C$13:$G$116,新怪物属性!$P14*8+1,CB$2)+INDEX(装备数值!$C$13:$G$116,新怪物属性!$Q14*8+2,CB$2)+INDEX(装备数值!$C$13:$G$116,新怪物属性!$S14*8+3,CB$2)+INDEX(装备数值!$C$13:$G$116,新怪物属性!$R14*8+4,CB$2)+INDEX(装备数值!$C$13:$G$116,新怪物属性!$T14*8+5,CB$2)+INDEX(装备数值!$C$13:$G$116,新怪物属性!$U14*8+6,CB$2)+INDEX(装备数值!$C$13:$G$116,新怪物属性!$V14*8+7,CB$2)+INDEX(装备数值!$C$13:$G$116,新怪物属性!$W14*8+8,CB$2))</f>
        <v>0</v>
      </c>
      <c r="CC14" s="14">
        <f>(INDEX(装备数值!$C$13:$G$116,新怪物属性!$P14*8+1,CC$2)+INDEX(装备数值!$C$13:$G$116,新怪物属性!$Q14*8+2,CC$2)+INDEX(装备数值!$C$13:$G$116,新怪物属性!$S14*8+3,CC$2)+INDEX(装备数值!$C$13:$G$116,新怪物属性!$R14*8+4,CC$2)+INDEX(装备数值!$C$13:$G$116,新怪物属性!$T14*8+5,CC$2)+INDEX(装备数值!$C$13:$G$116,新怪物属性!$U14*8+6,CC$2)+INDEX(装备数值!$C$13:$G$116,新怪物属性!$V14*8+7,CC$2)+INDEX(装备数值!$C$13:$G$116,新怪物属性!$W14*8+8,CC$2))</f>
        <v>0</v>
      </c>
      <c r="CF14" s="14">
        <f t="shared" si="50"/>
        <v>0</v>
      </c>
      <c r="CG14" s="14">
        <f t="shared" si="1"/>
        <v>0</v>
      </c>
      <c r="CH14" s="14">
        <f t="shared" si="1"/>
        <v>0</v>
      </c>
      <c r="CI14" s="14">
        <f t="shared" si="1"/>
        <v>0</v>
      </c>
      <c r="CJ14" s="14">
        <f t="shared" si="1"/>
        <v>0</v>
      </c>
      <c r="CK14" s="14">
        <f t="shared" si="1"/>
        <v>0</v>
      </c>
      <c r="CL14" s="14">
        <f t="shared" si="1"/>
        <v>0</v>
      </c>
      <c r="CM14" s="14">
        <f t="shared" si="1"/>
        <v>0</v>
      </c>
      <c r="CN14" s="14">
        <f t="shared" si="1"/>
        <v>0</v>
      </c>
      <c r="CO14" s="14">
        <f t="shared" si="1"/>
        <v>0</v>
      </c>
      <c r="CP14" s="14">
        <f t="shared" si="1"/>
        <v>0</v>
      </c>
      <c r="CQ14" s="14">
        <f t="shared" si="1"/>
        <v>0</v>
      </c>
      <c r="CR14" s="14">
        <f t="shared" si="1"/>
        <v>0</v>
      </c>
      <c r="CS14" s="14">
        <f>SUMIFS(装备数值!BL$50:BL$101,装备数值!$BG$50:$BG$101,"="&amp;新怪物属性!$CF$2,装备数值!$BH$50:$BH$101,"&lt;="&amp;新怪物属性!$CF14)+SUMIFS(装备数值!BL$50:BL$101,装备数值!$BG$50:$BG$101,"="&amp;新怪物属性!$CG$2,装备数值!$BH$50:$BH$101,"&lt;="&amp;新怪物属性!$CG14)+SUMIFS(装备数值!BL$50:BL$101,装备数值!$BG$50:$BG$101,"="&amp;新怪物属性!$CH$2,装备数值!$BH$50:$BH$101,"&lt;="&amp;新怪物属性!$CH14)+SUMIFS(装备数值!BL$50:BL$101,装备数值!$BG$50:$BG$101,"="&amp;新怪物属性!$CI$2,装备数值!$BH$50:$BH$101,"&lt;="&amp;新怪物属性!$CI14)+SUMIFS(装备数值!BL$50:BL$101,装备数值!$BG$50:$BG$101,"="&amp;新怪物属性!$CJ$2,装备数值!$BH$50:$BH$101,"&lt;="&amp;新怪物属性!$CJ14)+SUMIFS(装备数值!BL$50:BL$101,装备数值!$BG$50:$BG$101,"="&amp;新怪物属性!$CK$2,装备数值!$BH$50:$BH$101,"&lt;="&amp;新怪物属性!$CK14)+SUMIFS(装备数值!BL$50:BL$101,装备数值!$BG$50:$BG$101,"="&amp;新怪物属性!$CL$2,装备数值!$BH$50:$BH$101,"&lt;="&amp;新怪物属性!$CL14)+SUMIFS(装备数值!BL$50:BL$101,装备数值!$BG$50:$BG$101,"="&amp;新怪物属性!$CM$2,装备数值!$BH$50:$BH$101,"&lt;="&amp;新怪物属性!$CM14)+SUMIFS(装备数值!BL$50:BL$101,装备数值!$BG$50:$BG$101,"="&amp;新怪物属性!$CN$2,装备数值!$BH$50:$BH$101,"&lt;="&amp;新怪物属性!$CN14)+SUMIFS(装备数值!BL$50:BL$101,装备数值!$BG$50:$BG$101,"="&amp;新怪物属性!$CO$2,装备数值!$BH$50:$BH$101,"&lt;="&amp;新怪物属性!$CO14)+SUMIFS(装备数值!BL$50:BL$101,装备数值!$BG$50:$BG$101,"="&amp;新怪物属性!$CP$2,装备数值!$BH$50:$BH$101,"&lt;="&amp;新怪物属性!$CP14)+SUMIFS(装备数值!BL$50:BL$101,装备数值!$BG$50:$BG$101,"="&amp;新怪物属性!$CQ$2,装备数值!$BH$50:$BH$101,"&lt;="&amp;新怪物属性!$CQ14)+SUMIFS(装备数值!BL$50:BL$101,装备数值!$BG$50:$BG$101,"="&amp;新怪物属性!$CR$2,装备数值!$BH$50:$BH$101,"&lt;="&amp;新怪物属性!$CR14)</f>
        <v>0</v>
      </c>
      <c r="CT14" s="14">
        <f>SUMIFS(装备数值!BM$50:BM$101,装备数值!$BG$50:$BG$101,"="&amp;新怪物属性!$CF$2,装备数值!$BH$50:$BH$101,"&lt;="&amp;新怪物属性!$CF14)+SUMIFS(装备数值!BM$50:BM$101,装备数值!$BG$50:$BG$101,"="&amp;新怪物属性!$CG$2,装备数值!$BH$50:$BH$101,"&lt;="&amp;新怪物属性!$CG14)+SUMIFS(装备数值!BM$50:BM$101,装备数值!$BG$50:$BG$101,"="&amp;新怪物属性!$CH$2,装备数值!$BH$50:$BH$101,"&lt;="&amp;新怪物属性!$CH14)+SUMIFS(装备数值!BM$50:BM$101,装备数值!$BG$50:$BG$101,"="&amp;新怪物属性!$CI$2,装备数值!$BH$50:$BH$101,"&lt;="&amp;新怪物属性!$CI14)+SUMIFS(装备数值!BM$50:BM$101,装备数值!$BG$50:$BG$101,"="&amp;新怪物属性!$CJ$2,装备数值!$BH$50:$BH$101,"&lt;="&amp;新怪物属性!$CJ14)+SUMIFS(装备数值!BM$50:BM$101,装备数值!$BG$50:$BG$101,"="&amp;新怪物属性!$CK$2,装备数值!$BH$50:$BH$101,"&lt;="&amp;新怪物属性!$CK14)+SUMIFS(装备数值!BM$50:BM$101,装备数值!$BG$50:$BG$101,"="&amp;新怪物属性!$CL$2,装备数值!$BH$50:$BH$101,"&lt;="&amp;新怪物属性!$CL14)+SUMIFS(装备数值!BM$50:BM$101,装备数值!$BG$50:$BG$101,"="&amp;新怪物属性!$CM$2,装备数值!$BH$50:$BH$101,"&lt;="&amp;新怪物属性!$CM14)+SUMIFS(装备数值!BM$50:BM$101,装备数值!$BG$50:$BG$101,"="&amp;新怪物属性!$CN$2,装备数值!$BH$50:$BH$101,"&lt;="&amp;新怪物属性!$CN14)+SUMIFS(装备数值!BM$50:BM$101,装备数值!$BG$50:$BG$101,"="&amp;新怪物属性!$CO$2,装备数值!$BH$50:$BH$101,"&lt;="&amp;新怪物属性!$CO14)+SUMIFS(装备数值!BM$50:BM$101,装备数值!$BG$50:$BG$101,"="&amp;新怪物属性!$CP$2,装备数值!$BH$50:$BH$101,"&lt;="&amp;新怪物属性!$CP14)+SUMIFS(装备数值!BM$50:BM$101,装备数值!$BG$50:$BG$101,"="&amp;新怪物属性!$CQ$2,装备数值!$BH$50:$BH$101,"&lt;="&amp;新怪物属性!$CQ14)+SUMIFS(装备数值!BM$50:BM$101,装备数值!$BG$50:$BG$101,"="&amp;新怪物属性!$CR$2,装备数值!$BH$50:$BH$101,"&lt;="&amp;新怪物属性!$CR14)</f>
        <v>0</v>
      </c>
      <c r="CU14" s="14">
        <f>SUMIFS(装备数值!BN$50:BN$101,装备数值!$BG$50:$BG$101,"="&amp;新怪物属性!$CF$2,装备数值!$BH$50:$BH$101,"&lt;="&amp;新怪物属性!$CF14)+SUMIFS(装备数值!BN$50:BN$101,装备数值!$BG$50:$BG$101,"="&amp;新怪物属性!$CG$2,装备数值!$BH$50:$BH$101,"&lt;="&amp;新怪物属性!$CG14)+SUMIFS(装备数值!BN$50:BN$101,装备数值!$BG$50:$BG$101,"="&amp;新怪物属性!$CH$2,装备数值!$BH$50:$BH$101,"&lt;="&amp;新怪物属性!$CH14)+SUMIFS(装备数值!BN$50:BN$101,装备数值!$BG$50:$BG$101,"="&amp;新怪物属性!$CI$2,装备数值!$BH$50:$BH$101,"&lt;="&amp;新怪物属性!$CI14)+SUMIFS(装备数值!BN$50:BN$101,装备数值!$BG$50:$BG$101,"="&amp;新怪物属性!$CJ$2,装备数值!$BH$50:$BH$101,"&lt;="&amp;新怪物属性!$CJ14)+SUMIFS(装备数值!BN$50:BN$101,装备数值!$BG$50:$BG$101,"="&amp;新怪物属性!$CK$2,装备数值!$BH$50:$BH$101,"&lt;="&amp;新怪物属性!$CK14)+SUMIFS(装备数值!BN$50:BN$101,装备数值!$BG$50:$BG$101,"="&amp;新怪物属性!$CL$2,装备数值!$BH$50:$BH$101,"&lt;="&amp;新怪物属性!$CL14)+SUMIFS(装备数值!BN$50:BN$101,装备数值!$BG$50:$BG$101,"="&amp;新怪物属性!$CM$2,装备数值!$BH$50:$BH$101,"&lt;="&amp;新怪物属性!$CM14)+SUMIFS(装备数值!BN$50:BN$101,装备数值!$BG$50:$BG$101,"="&amp;新怪物属性!$CN$2,装备数值!$BH$50:$BH$101,"&lt;="&amp;新怪物属性!$CN14)+SUMIFS(装备数值!BN$50:BN$101,装备数值!$BG$50:$BG$101,"="&amp;新怪物属性!$CO$2,装备数值!$BH$50:$BH$101,"&lt;="&amp;新怪物属性!$CO14)+SUMIFS(装备数值!BN$50:BN$101,装备数值!$BG$50:$BG$101,"="&amp;新怪物属性!$CP$2,装备数值!$BH$50:$BH$101,"&lt;="&amp;新怪物属性!$CP14)+SUMIFS(装备数值!BN$50:BN$101,装备数值!$BG$50:$BG$101,"="&amp;新怪物属性!$CQ$2,装备数值!$BH$50:$BH$101,"&lt;="&amp;新怪物属性!$CQ14)+SUMIFS(装备数值!BN$50:BN$101,装备数值!$BG$50:$BG$101,"="&amp;新怪物属性!$CR$2,装备数值!$BH$50:$BH$101,"&lt;="&amp;新怪物属性!$CR14)</f>
        <v>0</v>
      </c>
      <c r="CV14" s="14">
        <f>SUMIFS(装备数值!BO$50:BO$101,装备数值!$BG$50:$BG$101,"="&amp;新怪物属性!$CF$2,装备数值!$BH$50:$BH$101,"&lt;="&amp;新怪物属性!$CF14)+SUMIFS(装备数值!BO$50:BO$101,装备数值!$BG$50:$BG$101,"="&amp;新怪物属性!$CG$2,装备数值!$BH$50:$BH$101,"&lt;="&amp;新怪物属性!$CG14)+SUMIFS(装备数值!BO$50:BO$101,装备数值!$BG$50:$BG$101,"="&amp;新怪物属性!$CH$2,装备数值!$BH$50:$BH$101,"&lt;="&amp;新怪物属性!$CH14)+SUMIFS(装备数值!BO$50:BO$101,装备数值!$BG$50:$BG$101,"="&amp;新怪物属性!$CI$2,装备数值!$BH$50:$BH$101,"&lt;="&amp;新怪物属性!$CI14)+SUMIFS(装备数值!BO$50:BO$101,装备数值!$BG$50:$BG$101,"="&amp;新怪物属性!$CJ$2,装备数值!$BH$50:$BH$101,"&lt;="&amp;新怪物属性!$CJ14)+SUMIFS(装备数值!BO$50:BO$101,装备数值!$BG$50:$BG$101,"="&amp;新怪物属性!$CK$2,装备数值!$BH$50:$BH$101,"&lt;="&amp;新怪物属性!$CK14)+SUMIFS(装备数值!BO$50:BO$101,装备数值!$BG$50:$BG$101,"="&amp;新怪物属性!$CL$2,装备数值!$BH$50:$BH$101,"&lt;="&amp;新怪物属性!$CL14)+SUMIFS(装备数值!BO$50:BO$101,装备数值!$BG$50:$BG$101,"="&amp;新怪物属性!$CM$2,装备数值!$BH$50:$BH$101,"&lt;="&amp;新怪物属性!$CM14)+SUMIFS(装备数值!BO$50:BO$101,装备数值!$BG$50:$BG$101,"="&amp;新怪物属性!$CN$2,装备数值!$BH$50:$BH$101,"&lt;="&amp;新怪物属性!$CN14)+SUMIFS(装备数值!BO$50:BO$101,装备数值!$BG$50:$BG$101,"="&amp;新怪物属性!$CO$2,装备数值!$BH$50:$BH$101,"&lt;="&amp;新怪物属性!$CO14)+SUMIFS(装备数值!BO$50:BO$101,装备数值!$BG$50:$BG$101,"="&amp;新怪物属性!$CP$2,装备数值!$BH$50:$BH$101,"&lt;="&amp;新怪物属性!$CP14)+SUMIFS(装备数值!BO$50:BO$101,装备数值!$BG$50:$BG$101,"="&amp;新怪物属性!$CQ$2,装备数值!$BH$50:$BH$101,"&lt;="&amp;新怪物属性!$CQ14)+SUMIFS(装备数值!BO$50:BO$101,装备数值!$BG$50:$BG$101,"="&amp;新怪物属性!$CR$2,装备数值!$BH$50:$BH$101,"&lt;="&amp;新怪物属性!$CR14)</f>
        <v>0</v>
      </c>
      <c r="CW14" s="14">
        <f>SUMIFS(装备数值!BP$50:BP$101,装备数值!$BG$50:$BG$101,"="&amp;新怪物属性!$CF$2,装备数值!$BH$50:$BH$101,"&lt;="&amp;新怪物属性!$CF14)+SUMIFS(装备数值!BP$50:BP$101,装备数值!$BG$50:$BG$101,"="&amp;新怪物属性!$CG$2,装备数值!$BH$50:$BH$101,"&lt;="&amp;新怪物属性!$CG14)+SUMIFS(装备数值!BP$50:BP$101,装备数值!$BG$50:$BG$101,"="&amp;新怪物属性!$CH$2,装备数值!$BH$50:$BH$101,"&lt;="&amp;新怪物属性!$CH14)+SUMIFS(装备数值!BP$50:BP$101,装备数值!$BG$50:$BG$101,"="&amp;新怪物属性!$CI$2,装备数值!$BH$50:$BH$101,"&lt;="&amp;新怪物属性!$CI14)+SUMIFS(装备数值!BP$50:BP$101,装备数值!$BG$50:$BG$101,"="&amp;新怪物属性!$CJ$2,装备数值!$BH$50:$BH$101,"&lt;="&amp;新怪物属性!$CJ14)+SUMIFS(装备数值!BP$50:BP$101,装备数值!$BG$50:$BG$101,"="&amp;新怪物属性!$CK$2,装备数值!$BH$50:$BH$101,"&lt;="&amp;新怪物属性!$CK14)+SUMIFS(装备数值!BP$50:BP$101,装备数值!$BG$50:$BG$101,"="&amp;新怪物属性!$CL$2,装备数值!$BH$50:$BH$101,"&lt;="&amp;新怪物属性!$CL14)+SUMIFS(装备数值!BP$50:BP$101,装备数值!$BG$50:$BG$101,"="&amp;新怪物属性!$CM$2,装备数值!$BH$50:$BH$101,"&lt;="&amp;新怪物属性!$CM14)+SUMIFS(装备数值!BP$50:BP$101,装备数值!$BG$50:$BG$101,"="&amp;新怪物属性!$CN$2,装备数值!$BH$50:$BH$101,"&lt;="&amp;新怪物属性!$CN14)+SUMIFS(装备数值!BP$50:BP$101,装备数值!$BG$50:$BG$101,"="&amp;新怪物属性!$CO$2,装备数值!$BH$50:$BH$101,"&lt;="&amp;新怪物属性!$CO14)+SUMIFS(装备数值!BP$50:BP$101,装备数值!$BG$50:$BG$101,"="&amp;新怪物属性!$CP$2,装备数值!$BH$50:$BH$101,"&lt;="&amp;新怪物属性!$CP14)+SUMIFS(装备数值!BP$50:BP$101,装备数值!$BG$50:$BG$101,"="&amp;新怪物属性!$CQ$2,装备数值!$BH$50:$BH$101,"&lt;="&amp;新怪物属性!$CQ14)+SUMIFS(装备数值!BP$50:BP$101,装备数值!$BG$50:$BG$101,"="&amp;新怪物属性!$CR$2,装备数值!$BH$50:$BH$101,"&lt;="&amp;新怪物属性!$CR14)</f>
        <v>0</v>
      </c>
      <c r="CX14" s="14">
        <f>SUMIFS(装备数值!BQ$50:BQ$101,装备数值!$BG$50:$BG$101,"="&amp;新怪物属性!$CF$2,装备数值!$BH$50:$BH$101,"&lt;="&amp;新怪物属性!$CF14)+SUMIFS(装备数值!BQ$50:BQ$101,装备数值!$BG$50:$BG$101,"="&amp;新怪物属性!$CG$2,装备数值!$BH$50:$BH$101,"&lt;="&amp;新怪物属性!$CG14)+SUMIFS(装备数值!BQ$50:BQ$101,装备数值!$BG$50:$BG$101,"="&amp;新怪物属性!$CH$2,装备数值!$BH$50:$BH$101,"&lt;="&amp;新怪物属性!$CH14)+SUMIFS(装备数值!BQ$50:BQ$101,装备数值!$BG$50:$BG$101,"="&amp;新怪物属性!$CI$2,装备数值!$BH$50:$BH$101,"&lt;="&amp;新怪物属性!$CI14)+SUMIFS(装备数值!BQ$50:BQ$101,装备数值!$BG$50:$BG$101,"="&amp;新怪物属性!$CJ$2,装备数值!$BH$50:$BH$101,"&lt;="&amp;新怪物属性!$CJ14)+SUMIFS(装备数值!BQ$50:BQ$101,装备数值!$BG$50:$BG$101,"="&amp;新怪物属性!$CK$2,装备数值!$BH$50:$BH$101,"&lt;="&amp;新怪物属性!$CK14)+SUMIFS(装备数值!BQ$50:BQ$101,装备数值!$BG$50:$BG$101,"="&amp;新怪物属性!$CL$2,装备数值!$BH$50:$BH$101,"&lt;="&amp;新怪物属性!$CL14)+SUMIFS(装备数值!BQ$50:BQ$101,装备数值!$BG$50:$BG$101,"="&amp;新怪物属性!$CM$2,装备数值!$BH$50:$BH$101,"&lt;="&amp;新怪物属性!$CM14)+SUMIFS(装备数值!BQ$50:BQ$101,装备数值!$BG$50:$BG$101,"="&amp;新怪物属性!$CN$2,装备数值!$BH$50:$BH$101,"&lt;="&amp;新怪物属性!$CN14)+SUMIFS(装备数值!BQ$50:BQ$101,装备数值!$BG$50:$BG$101,"="&amp;新怪物属性!$CO$2,装备数值!$BH$50:$BH$101,"&lt;="&amp;新怪物属性!$CO14)+SUMIFS(装备数值!BQ$50:BQ$101,装备数值!$BG$50:$BG$101,"="&amp;新怪物属性!$CP$2,装备数值!$BH$50:$BH$101,"&lt;="&amp;新怪物属性!$CP14)+SUMIFS(装备数值!BQ$50:BQ$101,装备数值!$BG$50:$BG$101,"="&amp;新怪物属性!$CQ$2,装备数值!$BH$50:$BH$101,"&lt;="&amp;新怪物属性!$CQ14)+SUMIFS(装备数值!BQ$50:BQ$101,装备数值!$BG$50:$BG$101,"="&amp;新怪物属性!$CR$2,装备数值!$BH$50:$BH$101,"&lt;="&amp;新怪物属性!$CR14)</f>
        <v>0</v>
      </c>
      <c r="CY14" s="14">
        <f>SUMIFS(装备数值!BR$50:BR$101,装备数值!$BG$50:$BG$101,"="&amp;新怪物属性!$CF$2,装备数值!$BH$50:$BH$101,"&lt;="&amp;新怪物属性!$CF14)+SUMIFS(装备数值!BR$50:BR$101,装备数值!$BG$50:$BG$101,"="&amp;新怪物属性!$CG$2,装备数值!$BH$50:$BH$101,"&lt;="&amp;新怪物属性!$CG14)+SUMIFS(装备数值!BR$50:BR$101,装备数值!$BG$50:$BG$101,"="&amp;新怪物属性!$CH$2,装备数值!$BH$50:$BH$101,"&lt;="&amp;新怪物属性!$CH14)+SUMIFS(装备数值!BR$50:BR$101,装备数值!$BG$50:$BG$101,"="&amp;新怪物属性!$CI$2,装备数值!$BH$50:$BH$101,"&lt;="&amp;新怪物属性!$CI14)+SUMIFS(装备数值!BR$50:BR$101,装备数值!$BG$50:$BG$101,"="&amp;新怪物属性!$CJ$2,装备数值!$BH$50:$BH$101,"&lt;="&amp;新怪物属性!$CJ14)+SUMIFS(装备数值!BR$50:BR$101,装备数值!$BG$50:$BG$101,"="&amp;新怪物属性!$CK$2,装备数值!$BH$50:$BH$101,"&lt;="&amp;新怪物属性!$CK14)+SUMIFS(装备数值!BR$50:BR$101,装备数值!$BG$50:$BG$101,"="&amp;新怪物属性!$CL$2,装备数值!$BH$50:$BH$101,"&lt;="&amp;新怪物属性!$CL14)+SUMIFS(装备数值!BR$50:BR$101,装备数值!$BG$50:$BG$101,"="&amp;新怪物属性!$CM$2,装备数值!$BH$50:$BH$101,"&lt;="&amp;新怪物属性!$CM14)+SUMIFS(装备数值!BR$50:BR$101,装备数值!$BG$50:$BG$101,"="&amp;新怪物属性!$CN$2,装备数值!$BH$50:$BH$101,"&lt;="&amp;新怪物属性!$CN14)+SUMIFS(装备数值!BR$50:BR$101,装备数值!$BG$50:$BG$101,"="&amp;新怪物属性!$CO$2,装备数值!$BH$50:$BH$101,"&lt;="&amp;新怪物属性!$CO14)+SUMIFS(装备数值!BR$50:BR$101,装备数值!$BG$50:$BG$101,"="&amp;新怪物属性!$CP$2,装备数值!$BH$50:$BH$101,"&lt;="&amp;新怪物属性!$CP14)+SUMIFS(装备数值!BR$50:BR$101,装备数值!$BG$50:$BG$101,"="&amp;新怪物属性!$CQ$2,装备数值!$BH$50:$BH$101,"&lt;="&amp;新怪物属性!$CQ14)+SUMIFS(装备数值!BR$50:BR$101,装备数值!$BG$50:$BG$101,"="&amp;新怪物属性!$CR$2,装备数值!$BH$50:$BH$101,"&lt;="&amp;新怪物属性!$CR14)</f>
        <v>0</v>
      </c>
      <c r="CZ14" s="14">
        <f>SUMIFS(装备数值!BS$50:BS$101,装备数值!$BG$50:$BG$101,"="&amp;新怪物属性!$CF$2,装备数值!$BH$50:$BH$101,"&lt;="&amp;新怪物属性!$CF14)+SUMIFS(装备数值!BS$50:BS$101,装备数值!$BG$50:$BG$101,"="&amp;新怪物属性!$CG$2,装备数值!$BH$50:$BH$101,"&lt;="&amp;新怪物属性!$CG14)+SUMIFS(装备数值!BS$50:BS$101,装备数值!$BG$50:$BG$101,"="&amp;新怪物属性!$CH$2,装备数值!$BH$50:$BH$101,"&lt;="&amp;新怪物属性!$CH14)+SUMIFS(装备数值!BS$50:BS$101,装备数值!$BG$50:$BG$101,"="&amp;新怪物属性!$CI$2,装备数值!$BH$50:$BH$101,"&lt;="&amp;新怪物属性!$CI14)+SUMIFS(装备数值!BS$50:BS$101,装备数值!$BG$50:$BG$101,"="&amp;新怪物属性!$CJ$2,装备数值!$BH$50:$BH$101,"&lt;="&amp;新怪物属性!$CJ14)+SUMIFS(装备数值!BS$50:BS$101,装备数值!$BG$50:$BG$101,"="&amp;新怪物属性!$CK$2,装备数值!$BH$50:$BH$101,"&lt;="&amp;新怪物属性!$CK14)+SUMIFS(装备数值!BS$50:BS$101,装备数值!$BG$50:$BG$101,"="&amp;新怪物属性!$CL$2,装备数值!$BH$50:$BH$101,"&lt;="&amp;新怪物属性!$CL14)+SUMIFS(装备数值!BS$50:BS$101,装备数值!$BG$50:$BG$101,"="&amp;新怪物属性!$CM$2,装备数值!$BH$50:$BH$101,"&lt;="&amp;新怪物属性!$CM14)+SUMIFS(装备数值!BS$50:BS$101,装备数值!$BG$50:$BG$101,"="&amp;新怪物属性!$CN$2,装备数值!$BH$50:$BH$101,"&lt;="&amp;新怪物属性!$CN14)+SUMIFS(装备数值!BS$50:BS$101,装备数值!$BG$50:$BG$101,"="&amp;新怪物属性!$CO$2,装备数值!$BH$50:$BH$101,"&lt;="&amp;新怪物属性!$CO14)+SUMIFS(装备数值!BS$50:BS$101,装备数值!$BG$50:$BG$101,"="&amp;新怪物属性!$CP$2,装备数值!$BH$50:$BH$101,"&lt;="&amp;新怪物属性!$CP14)+SUMIFS(装备数值!BS$50:BS$101,装备数值!$BG$50:$BG$101,"="&amp;新怪物属性!$CQ$2,装备数值!$BH$50:$BH$101,"&lt;="&amp;新怪物属性!$CQ14)+SUMIFS(装备数值!BS$50:BS$101,装备数值!$BG$50:$BG$101,"="&amp;新怪物属性!$CR$2,装备数值!$BH$50:$BH$101,"&lt;="&amp;新怪物属性!$CR14)</f>
        <v>0</v>
      </c>
      <c r="DA14" s="14">
        <f>SUMIFS(装备数值!BT$50:BT$101,装备数值!$BG$50:$BG$101,"="&amp;新怪物属性!$CF$2,装备数值!$BH$50:$BH$101,"&lt;="&amp;新怪物属性!$CF14)+SUMIFS(装备数值!BT$50:BT$101,装备数值!$BG$50:$BG$101,"="&amp;新怪物属性!$CG$2,装备数值!$BH$50:$BH$101,"&lt;="&amp;新怪物属性!$CG14)+SUMIFS(装备数值!BT$50:BT$101,装备数值!$BG$50:$BG$101,"="&amp;新怪物属性!$CH$2,装备数值!$BH$50:$BH$101,"&lt;="&amp;新怪物属性!$CH14)+SUMIFS(装备数值!BT$50:BT$101,装备数值!$BG$50:$BG$101,"="&amp;新怪物属性!$CI$2,装备数值!$BH$50:$BH$101,"&lt;="&amp;新怪物属性!$CI14)+SUMIFS(装备数值!BT$50:BT$101,装备数值!$BG$50:$BG$101,"="&amp;新怪物属性!$CJ$2,装备数值!$BH$50:$BH$101,"&lt;="&amp;新怪物属性!$CJ14)+SUMIFS(装备数值!BT$50:BT$101,装备数值!$BG$50:$BG$101,"="&amp;新怪物属性!$CK$2,装备数值!$BH$50:$BH$101,"&lt;="&amp;新怪物属性!$CK14)+SUMIFS(装备数值!BT$50:BT$101,装备数值!$BG$50:$BG$101,"="&amp;新怪物属性!$CL$2,装备数值!$BH$50:$BH$101,"&lt;="&amp;新怪物属性!$CL14)+SUMIFS(装备数值!BT$50:BT$101,装备数值!$BG$50:$BG$101,"="&amp;新怪物属性!$CM$2,装备数值!$BH$50:$BH$101,"&lt;="&amp;新怪物属性!$CM14)+SUMIFS(装备数值!BT$50:BT$101,装备数值!$BG$50:$BG$101,"="&amp;新怪物属性!$CN$2,装备数值!$BH$50:$BH$101,"&lt;="&amp;新怪物属性!$CN14)+SUMIFS(装备数值!BT$50:BT$101,装备数值!$BG$50:$BG$101,"="&amp;新怪物属性!$CO$2,装备数值!$BH$50:$BH$101,"&lt;="&amp;新怪物属性!$CO14)+SUMIFS(装备数值!BT$50:BT$101,装备数值!$BG$50:$BG$101,"="&amp;新怪物属性!$CP$2,装备数值!$BH$50:$BH$101,"&lt;="&amp;新怪物属性!$CP14)+SUMIFS(装备数值!BT$50:BT$101,装备数值!$BG$50:$BG$101,"="&amp;新怪物属性!$CQ$2,装备数值!$BH$50:$BH$101,"&lt;="&amp;新怪物属性!$CQ14)+SUMIFS(装备数值!BT$50:BT$101,装备数值!$BG$50:$BG$101,"="&amp;新怪物属性!$CR$2,装备数值!$BH$50:$BH$101,"&lt;="&amp;新怪物属性!$CR14)</f>
        <v>0</v>
      </c>
      <c r="DB14" s="14">
        <f>SUMIFS(装备数值!BU$50:BU$101,装备数值!$BG$50:$BG$101,"="&amp;新怪物属性!$CF$2,装备数值!$BH$50:$BH$101,"&lt;="&amp;新怪物属性!$CF14)+SUMIFS(装备数值!BU$50:BU$101,装备数值!$BG$50:$BG$101,"="&amp;新怪物属性!$CG$2,装备数值!$BH$50:$BH$101,"&lt;="&amp;新怪物属性!$CG14)+SUMIFS(装备数值!BU$50:BU$101,装备数值!$BG$50:$BG$101,"="&amp;新怪物属性!$CH$2,装备数值!$BH$50:$BH$101,"&lt;="&amp;新怪物属性!$CH14)+SUMIFS(装备数值!BU$50:BU$101,装备数值!$BG$50:$BG$101,"="&amp;新怪物属性!$CI$2,装备数值!$BH$50:$BH$101,"&lt;="&amp;新怪物属性!$CI14)+SUMIFS(装备数值!BU$50:BU$101,装备数值!$BG$50:$BG$101,"="&amp;新怪物属性!$CJ$2,装备数值!$BH$50:$BH$101,"&lt;="&amp;新怪物属性!$CJ14)+SUMIFS(装备数值!BU$50:BU$101,装备数值!$BG$50:$BG$101,"="&amp;新怪物属性!$CK$2,装备数值!$BH$50:$BH$101,"&lt;="&amp;新怪物属性!$CK14)+SUMIFS(装备数值!BU$50:BU$101,装备数值!$BG$50:$BG$101,"="&amp;新怪物属性!$CL$2,装备数值!$BH$50:$BH$101,"&lt;="&amp;新怪物属性!$CL14)+SUMIFS(装备数值!BU$50:BU$101,装备数值!$BG$50:$BG$101,"="&amp;新怪物属性!$CM$2,装备数值!$BH$50:$BH$101,"&lt;="&amp;新怪物属性!$CM14)+SUMIFS(装备数值!BU$50:BU$101,装备数值!$BG$50:$BG$101,"="&amp;新怪物属性!$CN$2,装备数值!$BH$50:$BH$101,"&lt;="&amp;新怪物属性!$CN14)+SUMIFS(装备数值!BU$50:BU$101,装备数值!$BG$50:$BG$101,"="&amp;新怪物属性!$CO$2,装备数值!$BH$50:$BH$101,"&lt;="&amp;新怪物属性!$CO14)+SUMIFS(装备数值!BU$50:BU$101,装备数值!$BG$50:$BG$101,"="&amp;新怪物属性!$CP$2,装备数值!$BH$50:$BH$101,"&lt;="&amp;新怪物属性!$CP14)+SUMIFS(装备数值!BU$50:BU$101,装备数值!$BG$50:$BG$101,"="&amp;新怪物属性!$CQ$2,装备数值!$BH$50:$BH$101,"&lt;="&amp;新怪物属性!$CQ14)+SUMIFS(装备数值!BU$50:BU$101,装备数值!$BG$50:$BG$101,"="&amp;新怪物属性!$CR$2,装备数值!$BH$50:$BH$101,"&lt;="&amp;新怪物属性!$CR14)</f>
        <v>0</v>
      </c>
      <c r="DC14" s="14">
        <f>SUMIFS(装备数值!BV$50:BV$101,装备数值!$BG$50:$BG$101,"="&amp;新怪物属性!$CF$2,装备数值!$BH$50:$BH$101,"&lt;="&amp;新怪物属性!$CF14)+SUMIFS(装备数值!BV$50:BV$101,装备数值!$BG$50:$BG$101,"="&amp;新怪物属性!$CG$2,装备数值!$BH$50:$BH$101,"&lt;="&amp;新怪物属性!$CG14)+SUMIFS(装备数值!BV$50:BV$101,装备数值!$BG$50:$BG$101,"="&amp;新怪物属性!$CH$2,装备数值!$BH$50:$BH$101,"&lt;="&amp;新怪物属性!$CH14)+SUMIFS(装备数值!BV$50:BV$101,装备数值!$BG$50:$BG$101,"="&amp;新怪物属性!$CI$2,装备数值!$BH$50:$BH$101,"&lt;="&amp;新怪物属性!$CI14)+SUMIFS(装备数值!BV$50:BV$101,装备数值!$BG$50:$BG$101,"="&amp;新怪物属性!$CJ$2,装备数值!$BH$50:$BH$101,"&lt;="&amp;新怪物属性!$CJ14)+SUMIFS(装备数值!BV$50:BV$101,装备数值!$BG$50:$BG$101,"="&amp;新怪物属性!$CK$2,装备数值!$BH$50:$BH$101,"&lt;="&amp;新怪物属性!$CK14)+SUMIFS(装备数值!BV$50:BV$101,装备数值!$BG$50:$BG$101,"="&amp;新怪物属性!$CL$2,装备数值!$BH$50:$BH$101,"&lt;="&amp;新怪物属性!$CL14)+SUMIFS(装备数值!BV$50:BV$101,装备数值!$BG$50:$BG$101,"="&amp;新怪物属性!$CM$2,装备数值!$BH$50:$BH$101,"&lt;="&amp;新怪物属性!$CM14)+SUMIFS(装备数值!BV$50:BV$101,装备数值!$BG$50:$BG$101,"="&amp;新怪物属性!$CN$2,装备数值!$BH$50:$BH$101,"&lt;="&amp;新怪物属性!$CN14)+SUMIFS(装备数值!BV$50:BV$101,装备数值!$BG$50:$BG$101,"="&amp;新怪物属性!$CO$2,装备数值!$BH$50:$BH$101,"&lt;="&amp;新怪物属性!$CO14)+SUMIFS(装备数值!BV$50:BV$101,装备数值!$BG$50:$BG$101,"="&amp;新怪物属性!$CP$2,装备数值!$BH$50:$BH$101,"&lt;="&amp;新怪物属性!$CP14)+SUMIFS(装备数值!BV$50:BV$101,装备数值!$BG$50:$BG$101,"="&amp;新怪物属性!$CQ$2,装备数值!$BH$50:$BH$101,"&lt;="&amp;新怪物属性!$CQ14)+SUMIFS(装备数值!BV$50:BV$101,装备数值!$BG$50:$BG$101,"="&amp;新怪物属性!$CR$2,装备数值!$BH$50:$BH$101,"&lt;="&amp;新怪物属性!$CR14)</f>
        <v>0</v>
      </c>
      <c r="DD14" s="14">
        <f>SUMIFS(装备数值!BW$50:BW$101,装备数值!$BG$50:$BG$101,"="&amp;新怪物属性!$CF$2,装备数值!$BH$50:$BH$101,"&lt;="&amp;新怪物属性!$CF14)+SUMIFS(装备数值!BW$50:BW$101,装备数值!$BG$50:$BG$101,"="&amp;新怪物属性!$CG$2,装备数值!$BH$50:$BH$101,"&lt;="&amp;新怪物属性!$CG14)+SUMIFS(装备数值!BW$50:BW$101,装备数值!$BG$50:$BG$101,"="&amp;新怪物属性!$CH$2,装备数值!$BH$50:$BH$101,"&lt;="&amp;新怪物属性!$CH14)+SUMIFS(装备数值!BW$50:BW$101,装备数值!$BG$50:$BG$101,"="&amp;新怪物属性!$CI$2,装备数值!$BH$50:$BH$101,"&lt;="&amp;新怪物属性!$CI14)+SUMIFS(装备数值!BW$50:BW$101,装备数值!$BG$50:$BG$101,"="&amp;新怪物属性!$CJ$2,装备数值!$BH$50:$BH$101,"&lt;="&amp;新怪物属性!$CJ14)+SUMIFS(装备数值!BW$50:BW$101,装备数值!$BG$50:$BG$101,"="&amp;新怪物属性!$CK$2,装备数值!$BH$50:$BH$101,"&lt;="&amp;新怪物属性!$CK14)+SUMIFS(装备数值!BW$50:BW$101,装备数值!$BG$50:$BG$101,"="&amp;新怪物属性!$CL$2,装备数值!$BH$50:$BH$101,"&lt;="&amp;新怪物属性!$CL14)+SUMIFS(装备数值!BW$50:BW$101,装备数值!$BG$50:$BG$101,"="&amp;新怪物属性!$CM$2,装备数值!$BH$50:$BH$101,"&lt;="&amp;新怪物属性!$CM14)+SUMIFS(装备数值!BW$50:BW$101,装备数值!$BG$50:$BG$101,"="&amp;新怪物属性!$CN$2,装备数值!$BH$50:$BH$101,"&lt;="&amp;新怪物属性!$CN14)+SUMIFS(装备数值!BW$50:BW$101,装备数值!$BG$50:$BG$101,"="&amp;新怪物属性!$CO$2,装备数值!$BH$50:$BH$101,"&lt;="&amp;新怪物属性!$CO14)+SUMIFS(装备数值!BW$50:BW$101,装备数值!$BG$50:$BG$101,"="&amp;新怪物属性!$CP$2,装备数值!$BH$50:$BH$101,"&lt;="&amp;新怪物属性!$CP14)+SUMIFS(装备数值!BW$50:BW$101,装备数值!$BG$50:$BG$101,"="&amp;新怪物属性!$CQ$2,装备数值!$BH$50:$BH$101,"&lt;="&amp;新怪物属性!$CQ14)+SUMIFS(装备数值!BW$50:BW$101,装备数值!$BG$50:$BG$101,"="&amp;新怪物属性!$CR$2,装备数值!$BH$50:$BH$101,"&lt;="&amp;新怪物属性!$CR14)</f>
        <v>0</v>
      </c>
      <c r="DE14" s="14">
        <f>SUMIFS(装备数值!BX$50:BX$101,装备数值!$BG$50:$BG$101,"="&amp;新怪物属性!$CF$2,装备数值!$BH$50:$BH$101,"&lt;="&amp;新怪物属性!$CF14)+SUMIFS(装备数值!BX$50:BX$101,装备数值!$BG$50:$BG$101,"="&amp;新怪物属性!$CG$2,装备数值!$BH$50:$BH$101,"&lt;="&amp;新怪物属性!$CG14)+SUMIFS(装备数值!BX$50:BX$101,装备数值!$BG$50:$BG$101,"="&amp;新怪物属性!$CH$2,装备数值!$BH$50:$BH$101,"&lt;="&amp;新怪物属性!$CH14)+SUMIFS(装备数值!BX$50:BX$101,装备数值!$BG$50:$BG$101,"="&amp;新怪物属性!$CI$2,装备数值!$BH$50:$BH$101,"&lt;="&amp;新怪物属性!$CI14)+SUMIFS(装备数值!BX$50:BX$101,装备数值!$BG$50:$BG$101,"="&amp;新怪物属性!$CJ$2,装备数值!$BH$50:$BH$101,"&lt;="&amp;新怪物属性!$CJ14)+SUMIFS(装备数值!BX$50:BX$101,装备数值!$BG$50:$BG$101,"="&amp;新怪物属性!$CK$2,装备数值!$BH$50:$BH$101,"&lt;="&amp;新怪物属性!$CK14)+SUMIFS(装备数值!BX$50:BX$101,装备数值!$BG$50:$BG$101,"="&amp;新怪物属性!$CL$2,装备数值!$BH$50:$BH$101,"&lt;="&amp;新怪物属性!$CL14)+SUMIFS(装备数值!BX$50:BX$101,装备数值!$BG$50:$BG$101,"="&amp;新怪物属性!$CM$2,装备数值!$BH$50:$BH$101,"&lt;="&amp;新怪物属性!$CM14)+SUMIFS(装备数值!BX$50:BX$101,装备数值!$BG$50:$BG$101,"="&amp;新怪物属性!$CN$2,装备数值!$BH$50:$BH$101,"&lt;="&amp;新怪物属性!$CN14)+SUMIFS(装备数值!BX$50:BX$101,装备数值!$BG$50:$BG$101,"="&amp;新怪物属性!$CO$2,装备数值!$BH$50:$BH$101,"&lt;="&amp;新怪物属性!$CO14)+SUMIFS(装备数值!BX$50:BX$101,装备数值!$BG$50:$BG$101,"="&amp;新怪物属性!$CP$2,装备数值!$BH$50:$BH$101,"&lt;="&amp;新怪物属性!$CP14)+SUMIFS(装备数值!BX$50:BX$101,装备数值!$BG$50:$BG$101,"="&amp;新怪物属性!$CQ$2,装备数值!$BH$50:$BH$101,"&lt;="&amp;新怪物属性!$CQ14)+SUMIFS(装备数值!BX$50:BX$101,装备数值!$BG$50:$BG$101,"="&amp;新怪物属性!$CR$2,装备数值!$BH$50:$BH$101,"&lt;="&amp;新怪物属性!$CR14)</f>
        <v>0</v>
      </c>
      <c r="DH14" s="14">
        <f>INDEX(装备数值!$I$13:$M$116,新怪物属性!$P14*8+1,DH$2)*$X14+INDEX(装备数值!$I$13:$M$116,新怪物属性!$Q14*8+2,DH$2)*$Y14+INDEX(装备数值!$I$13:$M$116,新怪物属性!$S14*8+3,DH$2)*$Z14+INDEX(装备数值!$I$13:$M$116,新怪物属性!$R14*8+4,DH$2)*$AA14+INDEX(装备数值!$I$13:$M$116,新怪物属性!$T14*8+5,DH$2)*$AB14+INDEX(装备数值!$I$13:$M$116,新怪物属性!$U14*8+6,DH$2)*$AC14+INDEX(装备数值!$I$13:$M$116,新怪物属性!$V14*8+7,DH$2)*$AD14+INDEX(装备数值!$I$13:$M$116,新怪物属性!$W14*8+8,DH$2)*$AE14</f>
        <v>0</v>
      </c>
      <c r="DI14" s="14">
        <f>INDEX(装备数值!$I$13:$M$116,新怪物属性!$P14*8+1,DI$2)*$X14+INDEX(装备数值!$I$13:$M$116,新怪物属性!$Q14*8+2,DI$2)*$Y14+INDEX(装备数值!$I$13:$M$116,新怪物属性!$S14*8+3,DI$2)*$Z14+INDEX(装备数值!$I$13:$M$116,新怪物属性!$R14*8+4,DI$2)*$AA14+INDEX(装备数值!$I$13:$M$116,新怪物属性!$T14*8+5,DI$2)*$AB14+INDEX(装备数值!$I$13:$M$116,新怪物属性!$U14*8+6,DI$2)*$AC14+INDEX(装备数值!$I$13:$M$116,新怪物属性!$V14*8+7,DI$2)*$AD14+INDEX(装备数值!$I$13:$M$116,新怪物属性!$W14*8+8,DI$2)*$AE14</f>
        <v>0</v>
      </c>
      <c r="DJ14" s="14">
        <f>INDEX(装备数值!$I$13:$M$116,新怪物属性!$P14*8+1,DJ$2)*$X14+INDEX(装备数值!$I$13:$M$116,新怪物属性!$Q14*8+2,DJ$2)*$Y14+INDEX(装备数值!$I$13:$M$116,新怪物属性!$S14*8+3,DJ$2)*$Z14+INDEX(装备数值!$I$13:$M$116,新怪物属性!$R14*8+4,DJ$2)*$AA14+INDEX(装备数值!$I$13:$M$116,新怪物属性!$T14*8+5,DJ$2)*$AB14+INDEX(装备数值!$I$13:$M$116,新怪物属性!$U14*8+6,DJ$2)*$AC14+INDEX(装备数值!$I$13:$M$116,新怪物属性!$V14*8+7,DJ$2)*$AD14+INDEX(装备数值!$I$13:$M$116,新怪物属性!$W14*8+8,DJ$2)*$AE14</f>
        <v>0</v>
      </c>
      <c r="DK14" s="14">
        <f>INDEX(装备数值!$I$13:$M$116,新怪物属性!$P14*8+1,DK$2)*$X14+INDEX(装备数值!$I$13:$M$116,新怪物属性!$Q14*8+2,DK$2)*$Y14+INDEX(装备数值!$I$13:$M$116,新怪物属性!$S14*8+3,DK$2)*$Z14+INDEX(装备数值!$I$13:$M$116,新怪物属性!$R14*8+4,DK$2)*$AA14+INDEX(装备数值!$I$13:$M$116,新怪物属性!$T14*8+5,DK$2)*$AB14+INDEX(装备数值!$I$13:$M$116,新怪物属性!$U14*8+6,DK$2)*$AC14+INDEX(装备数值!$I$13:$M$116,新怪物属性!$V14*8+7,DK$2)*$AD14+INDEX(装备数值!$I$13:$M$116,新怪物属性!$W14*8+8,DK$2)*$AE14</f>
        <v>0</v>
      </c>
      <c r="DL14" s="14">
        <f>INDEX(装备数值!$I$13:$M$116,新怪物属性!$P14*8+1,DL$2)*$X14+INDEX(装备数值!$I$13:$M$116,新怪物属性!$Q14*8+2,DL$2)*$Y14+INDEX(装备数值!$I$13:$M$116,新怪物属性!$S14*8+3,DL$2)*$Z14+INDEX(装备数值!$I$13:$M$116,新怪物属性!$R14*8+4,DL$2)*$AA14+INDEX(装备数值!$I$13:$M$116,新怪物属性!$T14*8+5,DL$2)*$AB14+INDEX(装备数值!$I$13:$M$116,新怪物属性!$U14*8+6,DL$2)*$AC14+INDEX(装备数值!$I$13:$M$116,新怪物属性!$V14*8+7,DL$2)*$AD14+INDEX(装备数值!$I$13:$M$116,新怪物属性!$W14*8+8,DL$2)*$AE14</f>
        <v>0</v>
      </c>
      <c r="DO14" s="14">
        <f>INDEX(装备数值!$X$13:$AH$116,$P14*8+1,DO$2)*$AF14+INDEX(装备数值!$X$13:$AH$116,$Q14*8+2,DO$2)*$AG14+INDEX(装备数值!$X$13:$AH$116,$S14*8+3,DO$2)*$AH14+INDEX(装备数值!$X$13:$AH$116,$R14*8+4,DO$2)*$AI14+INDEX(装备数值!$X$13:$AH$116,$T14*8+5,DO$2)*$AJ14+INDEX(装备数值!$X$13:$AH$116,$U14*8+6,DO$2)*$AK14+INDEX(装备数值!$X$13:$AH$116,$V14*8+7,DO$2)*$AL14+INDEX(装备数值!$X$13:$AH$116,$W14*8+8,DO$2)*$AM14</f>
        <v>0</v>
      </c>
      <c r="DP14" s="14">
        <f>INDEX(装备数值!$X$13:$AH$116,$P14*8+1,DP$2)*$AF14+INDEX(装备数值!$X$13:$AH$116,$Q14*8+2,DP$2)*$AG14+INDEX(装备数值!$X$13:$AH$116,$S14*8+3,DP$2)*$AH14+INDEX(装备数值!$X$13:$AH$116,$R14*8+4,DP$2)*$AI14+INDEX(装备数值!$X$13:$AH$116,$T14*8+5,DP$2)*$AJ14+INDEX(装备数值!$X$13:$AH$116,$U14*8+6,DP$2)*$AK14+INDEX(装备数值!$X$13:$AH$116,$V14*8+7,DP$2)*$AL14+INDEX(装备数值!$X$13:$AH$116,$W14*8+8,DP$2)*$AM14</f>
        <v>0</v>
      </c>
      <c r="DQ14" s="14">
        <f>INDEX(装备数值!$X$13:$AH$116,$P14*8+1,DQ$2)*$AF14+INDEX(装备数值!$X$13:$AH$116,$Q14*8+2,DQ$2)*$AG14+INDEX(装备数值!$X$13:$AH$116,$S14*8+3,DQ$2)*$AH14+INDEX(装备数值!$X$13:$AH$116,$R14*8+4,DQ$2)*$AI14+INDEX(装备数值!$X$13:$AH$116,$T14*8+5,DQ$2)*$AJ14+INDEX(装备数值!$X$13:$AH$116,$U14*8+6,DQ$2)*$AK14+INDEX(装备数值!$X$13:$AH$116,$V14*8+7,DQ$2)*$AL14+INDEX(装备数值!$X$13:$AH$116,$W14*8+8,DQ$2)*$AM14</f>
        <v>0</v>
      </c>
      <c r="DR14" s="14">
        <f>INDEX(装备数值!$X$13:$AH$116,$P14*8+1,DR$2)*$AF14+INDEX(装备数值!$X$13:$AH$116,$Q14*8+2,DR$2)*$AG14+INDEX(装备数值!$X$13:$AH$116,$S14*8+3,DR$2)*$AH14+INDEX(装备数值!$X$13:$AH$116,$R14*8+4,DR$2)*$AI14+INDEX(装备数值!$X$13:$AH$116,$T14*8+5,DR$2)*$AJ14+INDEX(装备数值!$X$13:$AH$116,$U14*8+6,DR$2)*$AK14+INDEX(装备数值!$X$13:$AH$116,$V14*8+7,DR$2)*$AL14+INDEX(装备数值!$X$13:$AH$116,$W14*8+8,DR$2)*$AM14</f>
        <v>0</v>
      </c>
      <c r="DS14" s="14">
        <f>INDEX(装备数值!$X$13:$AH$116,$P14*8+1,DS$2)*$AF14+INDEX(装备数值!$X$13:$AH$116,$Q14*8+2,DS$2)*$AG14+INDEX(装备数值!$X$13:$AH$116,$S14*8+3,DS$2)*$AH14+INDEX(装备数值!$X$13:$AH$116,$R14*8+4,DS$2)*$AI14+INDEX(装备数值!$X$13:$AH$116,$T14*8+5,DS$2)*$AJ14+INDEX(装备数值!$X$13:$AH$116,$U14*8+6,DS$2)*$AK14+INDEX(装备数值!$X$13:$AH$116,$V14*8+7,DS$2)*$AL14+INDEX(装备数值!$X$13:$AH$116,$W14*8+8,DS$2)*$AM14</f>
        <v>0</v>
      </c>
      <c r="DT14" s="14">
        <f>INDEX(装备数值!$X$13:$AH$116,$P14*8+1,DT$2)*$AF14+INDEX(装备数值!$X$13:$AH$116,$Q14*8+2,DT$2)*$AG14+INDEX(装备数值!$X$13:$AH$116,$S14*8+3,DT$2)*$AH14+INDEX(装备数值!$X$13:$AH$116,$R14*8+4,DT$2)*$AI14+INDEX(装备数值!$X$13:$AH$116,$T14*8+5,DT$2)*$AJ14+INDEX(装备数值!$X$13:$AH$116,$U14*8+6,DT$2)*$AK14+INDEX(装备数值!$X$13:$AH$116,$V14*8+7,DT$2)*$AL14+INDEX(装备数值!$X$13:$AH$116,$W14*8+8,DT$2)*$AM14</f>
        <v>0</v>
      </c>
      <c r="DU14" s="14">
        <f>INDEX(装备数值!$X$13:$AH$116,$P14*8+1,DU$2)*$AF14+INDEX(装备数值!$X$13:$AH$116,$Q14*8+2,DU$2)*$AG14+INDEX(装备数值!$X$13:$AH$116,$S14*8+3,DU$2)*$AH14+INDEX(装备数值!$X$13:$AH$116,$R14*8+4,DU$2)*$AI14+INDEX(装备数值!$X$13:$AH$116,$T14*8+5,DU$2)*$AJ14+INDEX(装备数值!$X$13:$AH$116,$U14*8+6,DU$2)*$AK14+INDEX(装备数值!$X$13:$AH$116,$V14*8+7,DU$2)*$AL14+INDEX(装备数值!$X$13:$AH$116,$W14*8+8,DU$2)*$AM14</f>
        <v>0</v>
      </c>
      <c r="DV14" s="14">
        <f>INDEX(装备数值!$X$13:$AH$116,$P14*8+1,DV$2)*$AF14+INDEX(装备数值!$X$13:$AH$116,$Q14*8+2,DV$2)*$AG14+INDEX(装备数值!$X$13:$AH$116,$S14*8+3,DV$2)*$AH14+INDEX(装备数值!$X$13:$AH$116,$R14*8+4,DV$2)*$AI14+INDEX(装备数值!$X$13:$AH$116,$T14*8+5,DV$2)*$AJ14+INDEX(装备数值!$X$13:$AH$116,$U14*8+6,DV$2)*$AK14+INDEX(装备数值!$X$13:$AH$116,$V14*8+7,DV$2)*$AL14+INDEX(装备数值!$X$13:$AH$116,$W14*8+8,DV$2)*$AM14</f>
        <v>0</v>
      </c>
      <c r="DW14" s="14">
        <f>INDEX(装备数值!$X$13:$AH$116,$P14*8+1,DW$2)*$AF14+INDEX(装备数值!$X$13:$AH$116,$Q14*8+2,DW$2)*$AG14+INDEX(装备数值!$X$13:$AH$116,$S14*8+3,DW$2)*$AH14+INDEX(装备数值!$X$13:$AH$116,$R14*8+4,DW$2)*$AI14+INDEX(装备数值!$X$13:$AH$116,$T14*8+5,DW$2)*$AJ14+INDEX(装备数值!$X$13:$AH$116,$U14*8+6,DW$2)*$AK14+INDEX(装备数值!$X$13:$AH$116,$V14*8+7,DW$2)*$AL14+INDEX(装备数值!$X$13:$AH$116,$W14*8+8,DW$2)*$AM14</f>
        <v>0</v>
      </c>
      <c r="DX14" s="14">
        <f>INDEX(装备数值!$X$13:$AH$116,$P14*8+1,DX$2)*$AF14+INDEX(装备数值!$X$13:$AH$116,$Q14*8+2,DX$2)*$AG14+INDEX(装备数值!$X$13:$AH$116,$S14*8+3,DX$2)*$AH14+INDEX(装备数值!$X$13:$AH$116,$R14*8+4,DX$2)*$AI14+INDEX(装备数值!$X$13:$AH$116,$T14*8+5,DX$2)*$AJ14+INDEX(装备数值!$X$13:$AH$116,$U14*8+6,DX$2)*$AK14+INDEX(装备数值!$X$13:$AH$116,$V14*8+7,DX$2)*$AL14+INDEX(装备数值!$X$13:$AH$116,$W14*8+8,DX$2)*$AM14</f>
        <v>0</v>
      </c>
      <c r="DY14" s="14">
        <f>INDEX(装备数值!$X$13:$AH$116,$P14*8+1,DY$2)*$AF14+INDEX(装备数值!$X$13:$AH$116,$Q14*8+2,DY$2)*$AG14+INDEX(装备数值!$X$13:$AH$116,$S14*8+3,DY$2)*$AH14+INDEX(装备数值!$X$13:$AH$116,$R14*8+4,DY$2)*$AI14+INDEX(装备数值!$X$13:$AH$116,$T14*8+5,DY$2)*$AJ14+INDEX(装备数值!$X$13:$AH$116,$U14*8+6,DY$2)*$AK14+INDEX(装备数值!$X$13:$AH$116,$V14*8+7,DY$2)*$AL14+INDEX(装备数值!$X$13:$AH$116,$W14*8+8,DY$2)*$AM14</f>
        <v>0</v>
      </c>
      <c r="EA14" s="14">
        <f>INDEX(装备数值!$AN$17:$AN$117,MATCH(MIN($X14:$AE14),装备数值!$AO$17:$AO$117,1))</f>
        <v>0</v>
      </c>
      <c r="EB14" s="14">
        <f>IF(COUNTIF($P14:$W14,"&gt;"&amp;0)=8,INDEX(装备数值!AR$17:AR$117,$EA14+1),0)</f>
        <v>0</v>
      </c>
      <c r="EC14" s="14">
        <f>IF(COUNTIF($P14:$W14,"&gt;"&amp;0)=8,INDEX(装备数值!AS$17:AS$117,$EA14+1),0)</f>
        <v>0</v>
      </c>
      <c r="ED14" s="14">
        <f>IF(COUNTIF($P14:$W14,"&gt;"&amp;0)=8,INDEX(装备数值!AT$17:AT$117,$EA14+1),0)</f>
        <v>0</v>
      </c>
      <c r="EE14" s="14">
        <f>IF(COUNTIF($P14:$W14,"&gt;"&amp;0)=8,INDEX(装备数值!AU$17:AU$117,$EA14+1),0)</f>
        <v>0</v>
      </c>
      <c r="EF14" s="14">
        <f>IF(COUNTIF($P14:$W14,"&gt;"&amp;0)=8,INDEX(装备数值!AV$17:AV$117,$EA14+1),0)</f>
        <v>0</v>
      </c>
      <c r="EH14" s="14">
        <f>INDEX(装备数值!$AY$17:$AY$77,MATCH(MIN($AF14:$AM14),装备数值!$AZ$17:$AZ$77,1))</f>
        <v>0</v>
      </c>
      <c r="EI14" s="26">
        <f>INDEX(装备数值!BA$17:BA$77,新怪物属性!EH14+1)</f>
        <v>0</v>
      </c>
      <c r="EJ14" s="26">
        <f>INDEX(装备数值!BA$17:BA$77,新怪物属性!EH14+1)</f>
        <v>0</v>
      </c>
      <c r="EL14" s="14">
        <f t="shared" si="2"/>
        <v>0</v>
      </c>
      <c r="EM14" s="14">
        <f>VLOOKUP(EL14,军阶与晶片数值!$W$6:$X$27,2)</f>
        <v>0</v>
      </c>
      <c r="EN14" s="14">
        <f>INDEX(军阶与晶片数值!Y$6:Y$27,$EM14+1)</f>
        <v>0</v>
      </c>
      <c r="EO14" s="14">
        <f>INDEX(军阶与晶片数值!Z$6:Z$27,$EM14+1)</f>
        <v>0</v>
      </c>
      <c r="EP14" s="14">
        <f>INDEX(军阶与晶片数值!AA$6:AA$27,$EM14+1)</f>
        <v>0</v>
      </c>
      <c r="EQ14" s="14">
        <f>INDEX(军阶与晶片数值!AB$6:AB$27,$EM14+1)</f>
        <v>0</v>
      </c>
      <c r="ER14" s="29">
        <f>INDEX(军阶与晶片数值!AC$6:AC$27,$EM14+1)</f>
        <v>0</v>
      </c>
      <c r="ES14" s="29">
        <f>INDEX(军阶与晶片数值!AD$6:AD$27,$EM14+1)</f>
        <v>0</v>
      </c>
      <c r="EU14" s="26">
        <f>INDEX(军阶与晶片数值!I$6:I$16,AN14+1)</f>
        <v>0</v>
      </c>
      <c r="EV14" s="26">
        <f>INDEX(军阶与晶片数值!M$6:M$16,AO14+1)</f>
        <v>0</v>
      </c>
      <c r="EW14" s="26">
        <f>INDEX(军阶与晶片数值!J$6:J$16,AP14+1)</f>
        <v>0</v>
      </c>
      <c r="EX14" s="26">
        <f>INDEX(军阶与晶片数值!K$6:K$16,AQ14+1)</f>
        <v>0</v>
      </c>
      <c r="EY14" s="26">
        <f>INDEX(军阶与晶片数值!L$6:L$16,AR14+1)</f>
        <v>0</v>
      </c>
      <c r="EZ14" s="28">
        <f>INDEX(军阶与晶片数值!N$6:N$16,AS14+1)</f>
        <v>0</v>
      </c>
      <c r="FA14" s="28">
        <f>INDEX(军阶与晶片数值!O$6:O$16,AT14+1)</f>
        <v>0</v>
      </c>
      <c r="FB14" s="28">
        <f>INDEX(军阶与晶片数值!P$6:P$16,AU14+1)</f>
        <v>0</v>
      </c>
      <c r="FC14" s="28">
        <f>INDEX(军阶与晶片数值!Q$6:Q$16,AV14+1)</f>
        <v>0</v>
      </c>
      <c r="FD14" s="26">
        <f>INDEX(军阶与晶片数值!R$6:R$16,AW14+1)</f>
        <v>0</v>
      </c>
      <c r="FE14" s="26">
        <f>INDEX(军阶与晶片数值!S$6:S$16,AX14+1)</f>
        <v>0</v>
      </c>
      <c r="FF14" s="26">
        <f>INDEX(军阶与晶片数值!T$6:T$16,AY14+1)</f>
        <v>0</v>
      </c>
      <c r="FG14" s="26">
        <f>INDEX(军阶与晶片数值!U$6:U$16,AZ14+1)</f>
        <v>0</v>
      </c>
      <c r="FI14" s="26">
        <f>INDEX(军阶与晶片数值!$C$6:$C$36,新怪物属性!$BA14+1)</f>
        <v>0</v>
      </c>
      <c r="FJ14" s="26">
        <f>INDEX(军阶与晶片数值!$C$6:$C$36,新怪物属性!$BA14+1)</f>
        <v>0</v>
      </c>
      <c r="FK14" s="26">
        <f>INDEX(军阶与晶片数值!$C$6:$C$36,新怪物属性!$BA14+1)</f>
        <v>0</v>
      </c>
      <c r="FL14" s="26">
        <f>INDEX(军阶与晶片数值!$C$6:$C$36,新怪物属性!$BA14+1)</f>
        <v>0</v>
      </c>
      <c r="FM14" s="26">
        <f>INDEX(军阶与晶片数值!$C$6:$C$36,新怪物属性!$BA14+1)</f>
        <v>0</v>
      </c>
      <c r="FO14" s="14">
        <f>INDEX(战舰突破!$H$6:$H$18,新怪物属性!$J14+1)+INDEX(战舰突破!$H$23:$H$35,新怪物属性!$K14+1)+INDEX(战舰突破!$H$40:$H$52,新怪物属性!$L14+1)</f>
        <v>200</v>
      </c>
      <c r="FP14" s="14">
        <f>INDEX(战舰突破!$I$6:$I$18,新怪物属性!$J14+1)+INDEX(战舰突破!$I$23:$I$35,新怪物属性!$K14+1)+INDEX(战舰突破!$I$40:$I$52,新怪物属性!$L14+1)</f>
        <v>0</v>
      </c>
      <c r="FQ14" s="14">
        <f>INDEX(战舰突破!$J$6:$J$18,新怪物属性!$J14+1)+INDEX(战舰突破!$J$23:$J$35,新怪物属性!$K14+1)+INDEX(战舰突破!$J$40:$J$52,新怪物属性!$L14+1)</f>
        <v>0</v>
      </c>
      <c r="FR14" s="14">
        <f>INDEX(战舰突破!$K$6:$K$18,新怪物属性!$J14+1)+INDEX(战舰突破!$K$23:$K$35,新怪物属性!$K14+1)+INDEX(战舰突破!$K$40:$K$52,新怪物属性!$L14+1)</f>
        <v>0</v>
      </c>
      <c r="FS14" s="14">
        <f>INDEX(战舰突破!$L$6:$L$18,新怪物属性!$J14+1)+INDEX(战舰突破!$L$23:$L$35,新怪物属性!$K14+1)+INDEX(战舰突破!$L$40:$L$52,新怪物属性!$L14+1)</f>
        <v>0</v>
      </c>
      <c r="FT14" s="18">
        <f>INDEX(战舰突破!$N$6:$N$18,新怪物属性!$J14+1)+INDEX(战舰突破!$N$23:$N$35,新怪物属性!$K14+1)+INDEX(战舰突破!$N$40:$N$52,新怪物属性!$L14+1)</f>
        <v>0</v>
      </c>
      <c r="FU14" s="18">
        <f>INDEX(战舰突破!$O$6:$O$18,新怪物属性!$J14+1)+INDEX(战舰突破!$O$23:$O$35,新怪物属性!$K14+1)+INDEX(战舰突破!$O$40:$O$52,新怪物属性!$L14+1)</f>
        <v>0</v>
      </c>
      <c r="FV14" s="18">
        <f>INDEX(战舰突破!$P$6:$P$18,新怪物属性!$J14+1)+INDEX(战舰突破!$P$23:$P$35,新怪物属性!$K14+1)+INDEX(战舰突破!$P$40:$P$52,新怪物属性!$L14+1)</f>
        <v>0</v>
      </c>
      <c r="FW14" s="18">
        <f>INDEX(战舰突破!$Q$6:$Q$18,新怪物属性!$J14+1)+INDEX(战舰突破!$Q$23:$Q$35,新怪物属性!$K14+1)+INDEX(战舰突破!$Q$40:$Q$52,新怪物属性!$L14+1)</f>
        <v>0</v>
      </c>
      <c r="FX14" s="18">
        <f>INDEX(战舰突破!$R$6:$R$18,新怪物属性!$J14+1)+INDEX(战舰突破!$R$23:$R$35,新怪物属性!$K14+1)+INDEX(战舰突破!$R$40:$R$52,新怪物属性!$L14+1)</f>
        <v>0</v>
      </c>
      <c r="FY14" s="18">
        <f>INDEX(战舰突破!$M$6:$M$18,新怪物属性!$J14+1)+INDEX(战舰突破!$M$23:$M$35,新怪物属性!$K14+1)+INDEX(战舰突破!$M$40:$M$52,新怪物属性!$L14+1)</f>
        <v>0</v>
      </c>
      <c r="FZ14" s="22">
        <f>INDEX(战舰突破!$W$6:$W$18,新怪物属性!$J14+1)+INDEX(战舰突破!$W$23:$W$35,新怪物属性!$K14+1)+INDEX(战舰突破!$W$40:$W$52,新怪物属性!$L14+1)</f>
        <v>0.3</v>
      </c>
      <c r="GC14" s="14">
        <f>INDEX(战舰突破!$S$6:$S$18,新怪物属性!$J14+1)</f>
        <v>0</v>
      </c>
      <c r="GD14" s="14">
        <f>INDEX(战舰突破!$T$6:$T$18,新怪物属性!$J14+1)</f>
        <v>0</v>
      </c>
      <c r="GE14" s="14">
        <f>INDEX(战舰突破!$U$6:$U$18,新怪物属性!$J14+1)</f>
        <v>0</v>
      </c>
      <c r="GF14" s="14">
        <f>INDEX(战舰突破!$V$6:$V$18,新怪物属性!$J14+1)</f>
        <v>0</v>
      </c>
      <c r="GG14" s="14">
        <f>INDEX(战舰突破!$X$6:$X$18,新怪物属性!$J14+1)</f>
        <v>2</v>
      </c>
      <c r="GI14" s="14">
        <f>INDEX(战舰突破!$S$23:$S$35,新怪物属性!$J14+1)</f>
        <v>0</v>
      </c>
      <c r="GJ14" s="14">
        <f>INDEX(战舰突破!$T$23:$T$35,新怪物属性!$J14+1)</f>
        <v>0</v>
      </c>
      <c r="GK14" s="14">
        <f>INDEX(战舰突破!$U$23:$U$35,新怪物属性!$J14+1)</f>
        <v>0</v>
      </c>
      <c r="GL14" s="14">
        <f>INDEX(战舰突破!$V$23:$V$35,新怪物属性!$J14+1)</f>
        <v>0</v>
      </c>
      <c r="GM14" s="14">
        <f>INDEX(战舰突破!$X$23:$X$35,新怪物属性!$J14+1)</f>
        <v>30</v>
      </c>
      <c r="GO14" s="14">
        <f>INDEX(战舰突破!$S$40:$S$52,新怪物属性!$J14+1)</f>
        <v>0</v>
      </c>
      <c r="GP14" s="14">
        <f>INDEX(战舰突破!$T$40:$T$52,新怪物属性!$J14+1)</f>
        <v>0</v>
      </c>
      <c r="GQ14" s="14">
        <f>INDEX(战舰突破!$U$40:$U$52,新怪物属性!$J14+1)</f>
        <v>0</v>
      </c>
      <c r="GR14" s="14">
        <f>INDEX(战舰突破!$V$40:$V$52,新怪物属性!$J14+1)</f>
        <v>0</v>
      </c>
      <c r="GS14" s="14">
        <f>INDEX(战舰突破!$X$40:$X$52,新怪物属性!$J14+1)</f>
        <v>50</v>
      </c>
      <c r="GV14" s="14">
        <v>0</v>
      </c>
      <c r="GW14" s="14">
        <v>0</v>
      </c>
      <c r="GX14" s="14">
        <v>0</v>
      </c>
      <c r="GY14" s="14">
        <v>0</v>
      </c>
      <c r="GZ14" s="14">
        <v>0</v>
      </c>
      <c r="HA14" s="14">
        <v>0</v>
      </c>
      <c r="HB14" s="14">
        <v>0</v>
      </c>
      <c r="HC14" s="14">
        <v>0</v>
      </c>
      <c r="HD14" s="14">
        <v>0</v>
      </c>
      <c r="HE14" s="14">
        <v>0</v>
      </c>
      <c r="HF14" s="14">
        <v>0</v>
      </c>
      <c r="HG14" s="14">
        <v>0</v>
      </c>
      <c r="HH14" s="14">
        <v>0</v>
      </c>
      <c r="HI14" s="14">
        <v>0</v>
      </c>
      <c r="HJ14" s="14">
        <v>0</v>
      </c>
      <c r="HK14" s="14">
        <v>0</v>
      </c>
      <c r="HL14" s="14">
        <v>0</v>
      </c>
      <c r="HM14" s="14">
        <v>0</v>
      </c>
      <c r="HN14" s="14">
        <v>0</v>
      </c>
      <c r="HO14" s="14">
        <v>0</v>
      </c>
      <c r="HP14" s="14">
        <v>0</v>
      </c>
      <c r="HQ14" s="14">
        <v>0</v>
      </c>
      <c r="HR14" s="14">
        <v>0</v>
      </c>
      <c r="HS14" s="14">
        <v>0</v>
      </c>
      <c r="HT14" s="14">
        <v>0</v>
      </c>
      <c r="HU14" s="14">
        <v>0</v>
      </c>
      <c r="HX14" s="14">
        <v>0</v>
      </c>
      <c r="HY14" s="14">
        <v>0</v>
      </c>
      <c r="IB14" s="14">
        <f>IF($GV14=0,0,INDEX(战宠!P$15:P$27,新怪物属性!$GV$3)*(INDEX(战宠!$U$7:$Y$10,1,新怪物属性!$GV14)))*(新怪物属性!$GW14+4)
+IF($GX14=0,0,INDEX(战宠!P$15:P$27,新怪物属性!$GX$3)*(INDEX(战宠!$U$7:$Y$10,1,新怪物属性!$GX14)))*(新怪物属性!$GY14+4)
+IF($GZ14=0,0,INDEX(战宠!P$15:P$27,新怪物属性!$GZ$3)*(INDEX(战宠!$U$7:$Y$10,1,新怪物属性!$GZ14)))*(新怪物属性!$HA14+4)
+IF($HB14=0,0,INDEX(战宠!P$15:P$27,新怪物属性!$HB$3)*(INDEX(战宠!$U$7:$Y$10,1,新怪物属性!$HB14)))*(新怪物属性!$HC14+4)
+IF($HD14=0,0,INDEX(战宠!P$15:P$27,新怪物属性!$HD$3)*(INDEX(战宠!$U$7:$Y$10,1,新怪物属性!$HD14)))*(新怪物属性!$HE14+4)
+IF($HF14=0,0,INDEX(战宠!P$15:P$27,新怪物属性!$HF$3)*(INDEX(战宠!$U$7:$Y$10,1,新怪物属性!$HF14)))*(新怪物属性!$HG14+4)
+IF($HH14=0,0,INDEX(战宠!P$15:P$27,新怪物属性!$HH$3)*(INDEX(战宠!$U$7:$Y$10,1,新怪物属性!$HH14)))*(新怪物属性!$HI14+4)
+IF($HJ14=0,0,INDEX(战宠!P$15:P$27,新怪物属性!$HJ$3)*(INDEX(战宠!$U$7:$Y$10,1,新怪物属性!$HJ14)))*(新怪物属性!$HK14+4)
+IF($HL14=0,0,INDEX(战宠!P$15:P$27,新怪物属性!$HL$3)*(INDEX(战宠!$U$7:$Y$10,1,新怪物属性!$HL14)))*(新怪物属性!$HM14+4)
+IF($HN14=0,0,INDEX(战宠!P$15:P$27,新怪物属性!$HN$3)*(INDEX(战宠!$U$7:$Y$10,1,新怪物属性!$HN14)))*(新怪物属性!$HO14+4)
+IF($HP14=0,0,INDEX(战宠!P$15:P$27,新怪物属性!$HP$3)*(INDEX(战宠!$U$7:$Y$10,1,新怪物属性!$HP14)))*(新怪物属性!$HQ14+4)
+IF($HR14=0,0,INDEX(战宠!P$15:P$27,新怪物属性!$HR$3)*(INDEX(战宠!$U$7:$Y$10,1,新怪物属性!$HR14)))*(新怪物属性!$HS14+4)
+IF($HT14=0,0,INDEX(战宠!P$15:P$27,新怪物属性!$HT$3)*(INDEX(战宠!$U$7:$Y$10,1,新怪物属性!$HT14)))*(新怪物属性!$HU14+4)</f>
        <v>0</v>
      </c>
      <c r="IC14" s="14">
        <f>IF($GV14=0,0,INDEX(战宠!Q$15:Q$27,新怪物属性!$GV$3)*(INDEX(战宠!$U$7:$Y$10,1,新怪物属性!$GV14)))*(新怪物属性!$GW14+4)
+IF($GX14=0,0,INDEX(战宠!Q$15:Q$27,新怪物属性!$GX$3)*(INDEX(战宠!$U$7:$Y$10,1,新怪物属性!$GX14)))*(新怪物属性!$GY14+4)
+IF($GZ14=0,0,INDEX(战宠!Q$15:Q$27,新怪物属性!$GZ$3)*(INDEX(战宠!$U$7:$Y$10,1,新怪物属性!$GZ14)))*(新怪物属性!$HA14+4)
+IF($HB14=0,0,INDEX(战宠!Q$15:Q$27,新怪物属性!$HB$3)*(INDEX(战宠!$U$7:$Y$10,1,新怪物属性!$HB14)))*(新怪物属性!$HC14+4)
+IF($HD14=0,0,INDEX(战宠!Q$15:Q$27,新怪物属性!$HD$3)*(INDEX(战宠!$U$7:$Y$10,1,新怪物属性!$HD14)))*(新怪物属性!$HE14+4)
+IF($HF14=0,0,INDEX(战宠!Q$15:Q$27,新怪物属性!$HF$3)*(INDEX(战宠!$U$7:$Y$10,1,新怪物属性!$HF14)))*(新怪物属性!$HG14+4)
+IF($HH14=0,0,INDEX(战宠!Q$15:Q$27,新怪物属性!$HH$3)*(INDEX(战宠!$U$7:$Y$10,1,新怪物属性!$HH14)))*(新怪物属性!$HI14+4)
+IF($HJ14=0,0,INDEX(战宠!Q$15:Q$27,新怪物属性!$HJ$3)*(INDEX(战宠!$U$7:$Y$10,1,新怪物属性!$HJ14)))*(新怪物属性!$HK14+4)
+IF($HL14=0,0,INDEX(战宠!Q$15:Q$27,新怪物属性!$HL$3)*(INDEX(战宠!$U$7:$Y$10,1,新怪物属性!$HL14)))*(新怪物属性!$HM14+4)
+IF($HN14=0,0,INDEX(战宠!Q$15:Q$27,新怪物属性!$HN$3)*(INDEX(战宠!$U$7:$Y$10,1,新怪物属性!$HN14)))*(新怪物属性!$HO14+4)
+IF($HP14=0,0,INDEX(战宠!Q$15:Q$27,新怪物属性!$HP$3)*(INDEX(战宠!$U$7:$Y$10,1,新怪物属性!$HP14)))*(新怪物属性!$HQ14+4)
+IF($HR14=0,0,INDEX(战宠!Q$15:Q$27,新怪物属性!$HR$3)*(INDEX(战宠!$U$7:$Y$10,1,新怪物属性!$HR14)))*(新怪物属性!$HS14+4)
+IF($HT14=0,0,INDEX(战宠!Q$15:Q$27,新怪物属性!$HT$3)*(INDEX(战宠!$U$7:$Y$10,1,新怪物属性!$HT14)))*(新怪物属性!$HU14+4)</f>
        <v>0</v>
      </c>
      <c r="ID14" s="14">
        <f>IF($GV14=0,0,INDEX(战宠!R$15:R$27,新怪物属性!$GV$3)*(INDEX(战宠!$U$7:$Y$10,1,新怪物属性!$GV14)))*(新怪物属性!$GW14+4)
+IF($GX14=0,0,INDEX(战宠!R$15:R$27,新怪物属性!$GX$3)*(INDEX(战宠!$U$7:$Y$10,1,新怪物属性!$GX14)))*(新怪物属性!$GY14+4)
+IF($GZ14=0,0,INDEX(战宠!R$15:R$27,新怪物属性!$GZ$3)*(INDEX(战宠!$U$7:$Y$10,1,新怪物属性!$GZ14)))*(新怪物属性!$HA14+4)
+IF($HB14=0,0,INDEX(战宠!R$15:R$27,新怪物属性!$HB$3)*(INDEX(战宠!$U$7:$Y$10,1,新怪物属性!$HB14)))*(新怪物属性!$HC14+4)
+IF($HD14=0,0,INDEX(战宠!R$15:R$27,新怪物属性!$HD$3)*(INDEX(战宠!$U$7:$Y$10,1,新怪物属性!$HD14)))*(新怪物属性!$HE14+4)
+IF($HF14=0,0,INDEX(战宠!R$15:R$27,新怪物属性!$HF$3)*(INDEX(战宠!$U$7:$Y$10,1,新怪物属性!$HF14)))*(新怪物属性!$HG14+4)
+IF($HH14=0,0,INDEX(战宠!R$15:R$27,新怪物属性!$HH$3)*(INDEX(战宠!$U$7:$Y$10,1,新怪物属性!$HH14)))*(新怪物属性!$HI14+4)
+IF($HJ14=0,0,INDEX(战宠!R$15:R$27,新怪物属性!$HJ$3)*(INDEX(战宠!$U$7:$Y$10,1,新怪物属性!$HJ14)))*(新怪物属性!$HK14+4)
+IF($HL14=0,0,INDEX(战宠!R$15:R$27,新怪物属性!$HL$3)*(INDEX(战宠!$U$7:$Y$10,1,新怪物属性!$HL14)))*(新怪物属性!$HM14+4)
+IF($HN14=0,0,INDEX(战宠!R$15:R$27,新怪物属性!$HN$3)*(INDEX(战宠!$U$7:$Y$10,1,新怪物属性!$HN14)))*(新怪物属性!$HO14+4)
+IF($HP14=0,0,INDEX(战宠!R$15:R$27,新怪物属性!$HP$3)*(INDEX(战宠!$U$7:$Y$10,1,新怪物属性!$HP14)))*(新怪物属性!$HQ14+4)
+IF($HR14=0,0,INDEX(战宠!R$15:R$27,新怪物属性!$HR$3)*(INDEX(战宠!$U$7:$Y$10,1,新怪物属性!$HR14)))*(新怪物属性!$HS14+4)
+IF($HT14=0,0,INDEX(战宠!R$15:R$27,新怪物属性!$HT$3)*(INDEX(战宠!$U$7:$Y$10,1,新怪物属性!$HT14)))*(新怪物属性!$HU14+4)</f>
        <v>0</v>
      </c>
      <c r="IE14" s="14">
        <f>IF($GV14=0,0,INDEX(战宠!S$15:S$27,新怪物属性!$GV$3)*(INDEX(战宠!$U$7:$Y$10,1,新怪物属性!$GV14)))*(新怪物属性!$GW14+4)
+IF($GX14=0,0,INDEX(战宠!S$15:S$27,新怪物属性!$GX$3)*(INDEX(战宠!$U$7:$Y$10,1,新怪物属性!$GX14)))*(新怪物属性!$GY14+4)
+IF($GZ14=0,0,INDEX(战宠!S$15:S$27,新怪物属性!$GZ$3)*(INDEX(战宠!$U$7:$Y$10,1,新怪物属性!$GZ14)))*(新怪物属性!$HA14+4)
+IF($HB14=0,0,INDEX(战宠!S$15:S$27,新怪物属性!$HB$3)*(INDEX(战宠!$U$7:$Y$10,1,新怪物属性!$HB14)))*(新怪物属性!$HC14+4)
+IF($HD14=0,0,INDEX(战宠!S$15:S$27,新怪物属性!$HD$3)*(INDEX(战宠!$U$7:$Y$10,1,新怪物属性!$HD14)))*(新怪物属性!$HE14+4)
+IF($HF14=0,0,INDEX(战宠!S$15:S$27,新怪物属性!$HF$3)*(INDEX(战宠!$U$7:$Y$10,1,新怪物属性!$HF14)))*(新怪物属性!$HG14+4)
+IF($HH14=0,0,INDEX(战宠!S$15:S$27,新怪物属性!$HH$3)*(INDEX(战宠!$U$7:$Y$10,1,新怪物属性!$HH14)))*(新怪物属性!$HI14+4)
+IF($HJ14=0,0,INDEX(战宠!S$15:S$27,新怪物属性!$HJ$3)*(INDEX(战宠!$U$7:$Y$10,1,新怪物属性!$HJ14)))*(新怪物属性!$HK14+4)
+IF($HL14=0,0,INDEX(战宠!S$15:S$27,新怪物属性!$HL$3)*(INDEX(战宠!$U$7:$Y$10,1,新怪物属性!$HL14)))*(新怪物属性!$HM14+4)
+IF($HN14=0,0,INDEX(战宠!S$15:S$27,新怪物属性!$HN$3)*(INDEX(战宠!$U$7:$Y$10,1,新怪物属性!$HN14)))*(新怪物属性!$HO14+4)
+IF($HP14=0,0,INDEX(战宠!S$15:S$27,新怪物属性!$HP$3)*(INDEX(战宠!$U$7:$Y$10,1,新怪物属性!$HP14)))*(新怪物属性!$HQ14+4)
+IF($HR14=0,0,INDEX(战宠!S$15:S$27,新怪物属性!$HR$3)*(INDEX(战宠!$U$7:$Y$10,1,新怪物属性!$HR14)))*(新怪物属性!$HS14+4)
+IF($HT14=0,0,INDEX(战宠!S$15:S$27,新怪物属性!$HT$3)*(INDEX(战宠!$U$7:$Y$10,1,新怪物属性!$HT14)))*(新怪物属性!$HU14+4)</f>
        <v>0</v>
      </c>
      <c r="IF14" s="14">
        <f>IF($GV14=0,0,INDEX(战宠!T$15:T$27,新怪物属性!$GV$3)*(INDEX(战宠!$U$7:$Y$10,1,新怪物属性!$GV14)))*(新怪物属性!$GW14+4)
+IF($GX14=0,0,INDEX(战宠!T$15:T$27,新怪物属性!$GX$3)*(INDEX(战宠!$U$7:$Y$10,1,新怪物属性!$GX14)))*(新怪物属性!$GY14+4)
+IF($GZ14=0,0,INDEX(战宠!T$15:T$27,新怪物属性!$GZ$3)*(INDEX(战宠!$U$7:$Y$10,1,新怪物属性!$GZ14)))*(新怪物属性!$HA14+4)
+IF($HB14=0,0,INDEX(战宠!T$15:T$27,新怪物属性!$HB$3)*(INDEX(战宠!$U$7:$Y$10,1,新怪物属性!$HB14)))*(新怪物属性!$HC14+4)
+IF($HD14=0,0,INDEX(战宠!T$15:T$27,新怪物属性!$HD$3)*(INDEX(战宠!$U$7:$Y$10,1,新怪物属性!$HD14)))*(新怪物属性!$HE14+4)
+IF($HF14=0,0,INDEX(战宠!T$15:T$27,新怪物属性!$HF$3)*(INDEX(战宠!$U$7:$Y$10,1,新怪物属性!$HF14)))*(新怪物属性!$HG14+4)
+IF($HH14=0,0,INDEX(战宠!T$15:T$27,新怪物属性!$HH$3)*(INDEX(战宠!$U$7:$Y$10,1,新怪物属性!$HH14)))*(新怪物属性!$HI14+4)
+IF($HJ14=0,0,INDEX(战宠!T$15:T$27,新怪物属性!$HJ$3)*(INDEX(战宠!$U$7:$Y$10,1,新怪物属性!$HJ14)))*(新怪物属性!$HK14+4)
+IF($HL14=0,0,INDEX(战宠!T$15:T$27,新怪物属性!$HL$3)*(INDEX(战宠!$U$7:$Y$10,1,新怪物属性!$HL14)))*(新怪物属性!$HM14+4)
+IF($HN14=0,0,INDEX(战宠!T$15:T$27,新怪物属性!$HN$3)*(INDEX(战宠!$U$7:$Y$10,1,新怪物属性!$HN14)))*(新怪物属性!$HO14+4)
+IF($HP14=0,0,INDEX(战宠!T$15:T$27,新怪物属性!$HP$3)*(INDEX(战宠!$U$7:$Y$10,1,新怪物属性!$HP14)))*(新怪物属性!$HQ14+4)
+IF($HR14=0,0,INDEX(战宠!T$15:T$27,新怪物属性!$HR$3)*(INDEX(战宠!$U$7:$Y$10,1,新怪物属性!$HR14)))*(新怪物属性!$HS14+4)
+IF($HT14=0,0,INDEX(战宠!T$15:T$27,新怪物属性!$HT$3)*(INDEX(战宠!$U$7:$Y$10,1,新怪物属性!$HT14)))*(新怪物属性!$HU14+4)</f>
        <v>0</v>
      </c>
      <c r="II14" s="14">
        <f>IF(HX14=0,0,INDEX(战宠!$D$15:$D$27,新怪物属性!HX14))</f>
        <v>0</v>
      </c>
      <c r="IJ14" s="14">
        <f>IF(HY14=0,0,INDEX(战宠!$D$15:$D$27,新怪物属性!HY14))</f>
        <v>0</v>
      </c>
      <c r="IM14" s="14">
        <f t="shared" si="51"/>
        <v>310</v>
      </c>
      <c r="IN14" s="14">
        <f t="shared" si="52"/>
        <v>0</v>
      </c>
      <c r="IO14" s="14">
        <f t="shared" si="53"/>
        <v>0</v>
      </c>
      <c r="IP14" s="14">
        <f t="shared" si="54"/>
        <v>0</v>
      </c>
      <c r="IQ14" s="14">
        <f t="shared" si="55"/>
        <v>0</v>
      </c>
      <c r="IR14" s="14">
        <f t="shared" si="3"/>
        <v>820</v>
      </c>
      <c r="IS14" s="14">
        <f t="shared" si="4"/>
        <v>55</v>
      </c>
      <c r="IT14" s="14">
        <f t="shared" si="5"/>
        <v>300</v>
      </c>
      <c r="IU14" s="14">
        <f t="shared" si="6"/>
        <v>4</v>
      </c>
      <c r="IV14" s="28">
        <f t="shared" si="7"/>
        <v>0</v>
      </c>
      <c r="IW14" s="28">
        <f t="shared" si="8"/>
        <v>0</v>
      </c>
      <c r="IX14" s="28">
        <f t="shared" si="9"/>
        <v>0</v>
      </c>
      <c r="IY14" s="28">
        <f t="shared" si="10"/>
        <v>0</v>
      </c>
      <c r="IZ14" s="28">
        <f t="shared" si="11"/>
        <v>1</v>
      </c>
      <c r="JA14" s="28">
        <f t="shared" si="12"/>
        <v>1</v>
      </c>
      <c r="JB14" s="28">
        <f t="shared" si="13"/>
        <v>0</v>
      </c>
      <c r="JC14" s="28">
        <f t="shared" si="14"/>
        <v>0</v>
      </c>
      <c r="JD14" s="14">
        <f t="shared" si="15"/>
        <v>1</v>
      </c>
      <c r="JE14" s="14">
        <f t="shared" si="16"/>
        <v>1</v>
      </c>
      <c r="JF14" s="14">
        <f t="shared" si="17"/>
        <v>1</v>
      </c>
      <c r="JG14" s="18">
        <f t="shared" si="18"/>
        <v>1</v>
      </c>
      <c r="JH14" s="18">
        <f t="shared" si="19"/>
        <v>1</v>
      </c>
      <c r="JI14" s="18">
        <f t="shared" si="20"/>
        <v>1</v>
      </c>
      <c r="JJ14" s="29">
        <f t="shared" si="56"/>
        <v>150</v>
      </c>
      <c r="JK14" s="29">
        <f t="shared" si="21"/>
        <v>450</v>
      </c>
      <c r="JL14" s="29">
        <f t="shared" si="21"/>
        <v>450</v>
      </c>
      <c r="JM14" s="26">
        <f t="shared" si="22"/>
        <v>0</v>
      </c>
      <c r="JN14" s="26">
        <f t="shared" si="23"/>
        <v>0</v>
      </c>
      <c r="JO14" s="26">
        <f t="shared" si="24"/>
        <v>0</v>
      </c>
      <c r="JP14" s="14">
        <f t="shared" si="25"/>
        <v>2</v>
      </c>
      <c r="JQ14" s="14">
        <f t="shared" si="26"/>
        <v>2</v>
      </c>
      <c r="JR14" s="14">
        <f t="shared" si="27"/>
        <v>2</v>
      </c>
      <c r="JS14" s="14">
        <f t="shared" si="28"/>
        <v>2</v>
      </c>
      <c r="JT14" s="14">
        <f t="shared" si="29"/>
        <v>30</v>
      </c>
      <c r="JU14" s="14">
        <f t="shared" si="30"/>
        <v>50</v>
      </c>
      <c r="JV14">
        <v>10</v>
      </c>
      <c r="JW14" s="14">
        <f t="shared" si="57"/>
        <v>5520</v>
      </c>
      <c r="JY14" s="14">
        <f t="shared" si="31"/>
        <v>83</v>
      </c>
      <c r="JZ14" s="14">
        <f t="shared" si="58"/>
        <v>125</v>
      </c>
      <c r="KA14" s="29">
        <f t="shared" si="59"/>
        <v>0</v>
      </c>
      <c r="KB14" s="29">
        <f t="shared" si="60"/>
        <v>0</v>
      </c>
      <c r="KC14" s="29">
        <f t="shared" si="61"/>
        <v>0</v>
      </c>
      <c r="KD14" s="29">
        <f t="shared" si="62"/>
        <v>0</v>
      </c>
      <c r="KE14" s="14">
        <f t="shared" si="32"/>
        <v>1</v>
      </c>
      <c r="KF14" s="14">
        <f t="shared" si="33"/>
        <v>1</v>
      </c>
      <c r="KG14" s="14">
        <f t="shared" si="63"/>
        <v>125</v>
      </c>
      <c r="KH14" s="26">
        <f t="shared" si="34"/>
        <v>0</v>
      </c>
      <c r="KI14" s="26">
        <f t="shared" si="35"/>
        <v>0.3</v>
      </c>
      <c r="KJ14" s="29">
        <f t="shared" si="64"/>
        <v>23</v>
      </c>
      <c r="KK14" s="29">
        <f t="shared" si="65"/>
        <v>0</v>
      </c>
      <c r="KL14" s="29">
        <f t="shared" si="66"/>
        <v>0</v>
      </c>
      <c r="KM14" s="23">
        <f t="shared" si="67"/>
        <v>0</v>
      </c>
      <c r="KN14" s="23">
        <f t="shared" si="68"/>
        <v>0</v>
      </c>
      <c r="KO14" s="26">
        <f t="shared" si="36"/>
        <v>0.05</v>
      </c>
      <c r="KP14" s="26">
        <f t="shared" si="37"/>
        <v>0.15</v>
      </c>
      <c r="KQ14" s="26">
        <f t="shared" si="38"/>
        <v>0.15</v>
      </c>
      <c r="KR14" s="26">
        <f t="shared" si="69"/>
        <v>0</v>
      </c>
      <c r="KS14" s="26">
        <v>0</v>
      </c>
      <c r="KT14" s="29">
        <f t="shared" si="70"/>
        <v>1.05</v>
      </c>
      <c r="KU14" s="29">
        <f t="shared" si="39"/>
        <v>1.1499999999999999</v>
      </c>
      <c r="KV14" s="29">
        <f t="shared" si="40"/>
        <v>1.1499999999999999</v>
      </c>
      <c r="KW14" s="29">
        <f t="shared" si="41"/>
        <v>120.75</v>
      </c>
      <c r="KX14" s="29">
        <f t="shared" si="42"/>
        <v>0</v>
      </c>
      <c r="KY14" s="29">
        <f t="shared" si="43"/>
        <v>0</v>
      </c>
      <c r="KZ14" s="29">
        <f t="shared" si="44"/>
        <v>1460</v>
      </c>
      <c r="LA14" s="14">
        <f t="shared" si="45"/>
        <v>120.75</v>
      </c>
      <c r="LE14" s="14">
        <v>0</v>
      </c>
      <c r="LF14" s="14">
        <v>0</v>
      </c>
      <c r="LG14" s="14">
        <v>90</v>
      </c>
      <c r="LH14" s="14">
        <v>0</v>
      </c>
      <c r="LI14" s="14">
        <v>0</v>
      </c>
      <c r="LJ14" s="14">
        <v>60</v>
      </c>
      <c r="LK14" s="14">
        <v>60</v>
      </c>
      <c r="LL14" s="23">
        <f t="shared" si="71"/>
        <v>2173</v>
      </c>
      <c r="LM14" s="23">
        <f t="shared" si="72"/>
        <v>0</v>
      </c>
      <c r="LN14" s="23">
        <f t="shared" si="73"/>
        <v>2173</v>
      </c>
      <c r="LO14" s="14">
        <v>0</v>
      </c>
      <c r="LP14" s="14">
        <v>0</v>
      </c>
      <c r="LQ14" s="14">
        <v>45</v>
      </c>
      <c r="LR14" s="14">
        <v>0</v>
      </c>
      <c r="LS14" s="14">
        <v>0</v>
      </c>
      <c r="LT14" s="14">
        <v>30</v>
      </c>
      <c r="LU14" s="14">
        <v>30</v>
      </c>
      <c r="LV14" s="23">
        <f t="shared" si="74"/>
        <v>1086</v>
      </c>
      <c r="LW14" s="23">
        <f t="shared" si="75"/>
        <v>0</v>
      </c>
      <c r="LX14" s="23">
        <f t="shared" si="76"/>
        <v>1086</v>
      </c>
      <c r="MB14">
        <f t="shared" si="46"/>
        <v>1.4478149216584648</v>
      </c>
      <c r="MC14">
        <f t="shared" si="47"/>
        <v>1.4478149216584648</v>
      </c>
      <c r="ME14" s="14">
        <v>2</v>
      </c>
      <c r="MF14" s="14">
        <v>0</v>
      </c>
      <c r="MG14" s="14">
        <v>0</v>
      </c>
      <c r="MH14" s="23">
        <f t="shared" si="48"/>
        <v>48</v>
      </c>
      <c r="MI14" s="23">
        <f t="shared" si="77"/>
        <v>0</v>
      </c>
      <c r="MJ14" s="23">
        <f t="shared" si="78"/>
        <v>48</v>
      </c>
      <c r="MK14" s="14">
        <v>6</v>
      </c>
      <c r="ML14" s="14">
        <v>0</v>
      </c>
      <c r="MM14" s="14">
        <v>0</v>
      </c>
      <c r="MN14" s="23">
        <f t="shared" si="49"/>
        <v>144</v>
      </c>
      <c r="MO14" s="23">
        <f t="shared" si="79"/>
        <v>0</v>
      </c>
      <c r="MP14" s="23">
        <f t="shared" si="80"/>
        <v>144</v>
      </c>
      <c r="MR14" s="23">
        <f t="shared" si="81"/>
        <v>192</v>
      </c>
      <c r="MS14" s="23">
        <f t="shared" si="82"/>
        <v>0</v>
      </c>
      <c r="MT14" s="23">
        <f t="shared" si="83"/>
        <v>192</v>
      </c>
      <c r="MU14" s="23">
        <f t="shared" ref="MU14:MU69" si="87">ROUND(MH14*1.5,0)</f>
        <v>72</v>
      </c>
      <c r="MV14" s="23">
        <f t="shared" si="85"/>
        <v>0</v>
      </c>
      <c r="MW14" s="23">
        <f t="shared" si="86"/>
        <v>72</v>
      </c>
      <c r="NA14">
        <v>15</v>
      </c>
      <c r="NB14" t="s">
        <v>119</v>
      </c>
      <c r="NC14" s="17">
        <v>0.75</v>
      </c>
      <c r="ND14" t="s">
        <v>205</v>
      </c>
      <c r="NE14" t="s">
        <v>226</v>
      </c>
      <c r="NF14" t="s">
        <v>143</v>
      </c>
      <c r="NH14" t="s">
        <v>214</v>
      </c>
      <c r="NJ14" s="14">
        <v>10</v>
      </c>
      <c r="NK14" s="14"/>
    </row>
    <row r="15" spans="1:375" ht="16.5" x14ac:dyDescent="0.2">
      <c r="C15" s="14">
        <f t="shared" si="0"/>
        <v>1</v>
      </c>
      <c r="D15" s="14">
        <v>11</v>
      </c>
      <c r="E15" s="14" t="s">
        <v>598</v>
      </c>
      <c r="F15" s="14" t="s">
        <v>540</v>
      </c>
      <c r="G15" s="14">
        <v>1</v>
      </c>
      <c r="H15" s="14">
        <v>0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1</v>
      </c>
      <c r="BF15" s="14">
        <f>ROUND((INDEX(新战舰养成!S$6:S$18,新怪物属性!$J15+1)+INDEX(新战舰养成!D$6:D$18,新怪物属性!$J15+1)*(新怪物属性!$G15-1))*INDEX(战舰突破!$D$6:$D$18,新怪物属性!$M15+1),0)</f>
        <v>110</v>
      </c>
      <c r="BG15" s="14">
        <f>ROUND((INDEX(新战舰养成!T$6:T$18,新怪物属性!$J15+1)+INDEX(新战舰养成!E$6:E$18,新怪物属性!$J15+1)*(新怪物属性!$G15-1))*INDEX(战舰突破!$D$6:$D$18,新怪物属性!$M15+1),0)</f>
        <v>820</v>
      </c>
      <c r="BH15" s="14">
        <f>ROUND((INDEX(新战舰养成!U$6:U$18,新怪物属性!$J15+1)+INDEX(新战舰养成!F$6:F$18,新怪物属性!$J15+1)*(新怪物属性!$G15-1))*INDEX(战舰突破!$D$6:$D$18,新怪物属性!$M15+1),0)</f>
        <v>55</v>
      </c>
      <c r="BI15" s="14">
        <f>ROUND((INDEX(新战舰养成!V$6:V$18,新怪物属性!$J15+1)+INDEX(新战舰养成!G$6:G$18,新怪物属性!$J15+1)*(新怪物属性!$G15-1))*INDEX(战舰突破!$D$6:$D$18,新怪物属性!$M15+1),0)</f>
        <v>300</v>
      </c>
      <c r="BJ15" s="14">
        <f>ROUND((INDEX(新战舰养成!W$6:W$18,新怪物属性!$J15+1)+INDEX(新战舰养成!H$6:H$18,新怪物属性!$J15+1)*(新怪物属性!$G15-1))*INDEX(战舰突破!$D$6:$D$18,新怪物属性!$M15+1),0)</f>
        <v>4</v>
      </c>
      <c r="BL15" s="14">
        <f>IF($H15&gt;0,ROUND((INDEX(新战舰养成!X$6:X$18,新怪物属性!$K15+1)+INDEX(新战舰养成!I$6:I$18,新怪物属性!$K15+1)*(新怪物属性!$H15-1))*INDEX(战舰突破!$D$6:$D$18,新怪物属性!$N15+1),0),0)</f>
        <v>0</v>
      </c>
      <c r="BM15" s="14">
        <f>IF($H15&gt;0,ROUND((INDEX(新战舰养成!Y$6:Y$18,新怪物属性!$K15+1)+INDEX(新战舰养成!J$6:J$18,新怪物属性!$K15+1)*(新怪物属性!$H15-1))*INDEX(战舰突破!$D$6:$D$18,新怪物属性!$N15+1),0),0)</f>
        <v>0</v>
      </c>
      <c r="BN15" s="14">
        <f>IF($H15&gt;0,ROUND((INDEX(新战舰养成!Z$6:Z$18,新怪物属性!$K15+1)+INDEX(新战舰养成!K$6:K$18,新怪物属性!$K15+1)*(新怪物属性!$H15-1))*INDEX(战舰突破!$D$6:$D$18,新怪物属性!$N15+1),0),0)</f>
        <v>0</v>
      </c>
      <c r="BO15" s="14">
        <f>IF($H15&gt;0,ROUND((INDEX(新战舰养成!AA$6:AA$18,新怪物属性!$K15+1)+INDEX(新战舰养成!L$6:L$18,新怪物属性!$K15+1)*(新怪物属性!$H15-1))*INDEX(战舰突破!$D$6:$D$18,新怪物属性!$N15+1),0),0)</f>
        <v>0</v>
      </c>
      <c r="BP15" s="14">
        <f>IF($H15&gt;0,ROUND((INDEX(新战舰养成!AB$6:AB$18,新怪物属性!$K15+1)+INDEX(新战舰养成!M$6:M$18,新怪物属性!$K15+1)*(新怪物属性!$H15-1))*INDEX(战舰突破!$D$6:$D$18,新怪物属性!$N15+1),0),0)</f>
        <v>0</v>
      </c>
      <c r="BR15" s="14">
        <f>IF($I15&gt;0,ROUND((INDEX(新战舰养成!AC$6:AC$18,新怪物属性!$L15+1)+INDEX(新战舰养成!I$6:I$18,新怪物属性!$L15+1)*(新怪物属性!$I15-1))*INDEX(战舰突破!$D$6:$D$18,新怪物属性!$O15+1),0),0)</f>
        <v>0</v>
      </c>
      <c r="BS15" s="14">
        <f>IF($I15&gt;0,ROUND((INDEX(新战舰养成!AD$6:AD$18,新怪物属性!$L15+1)+INDEX(新战舰养成!J$6:J$18,新怪物属性!$L15+1)*(新怪物属性!$I15-1))*INDEX(战舰突破!$D$6:$D$18,新怪物属性!$O15+1),0),0)</f>
        <v>0</v>
      </c>
      <c r="BT15" s="14">
        <f>IF($I15&gt;0,ROUND((INDEX(新战舰养成!AE$6:AE$18,新怪物属性!$L15+1)+INDEX(新战舰养成!K$6:K$18,新怪物属性!$L15+1)*(新怪物属性!$I15-1))*INDEX(战舰突破!$D$6:$D$18,新怪物属性!$O15+1),0),0)</f>
        <v>0</v>
      </c>
      <c r="BU15" s="14">
        <f>IF($I15&gt;0,ROUND((INDEX(新战舰养成!AF$6:AF$18,新怪物属性!$L15+1)+INDEX(新战舰养成!L$6:L$18,新怪物属性!$L15+1)*(新怪物属性!$I15-1))*INDEX(战舰突破!$D$6:$D$18,新怪物属性!$O15+1),0),0)</f>
        <v>0</v>
      </c>
      <c r="BV15" s="14">
        <f>IF($I15&gt;0,ROUND((INDEX(新战舰养成!AG$6:AG$18,新怪物属性!$L15+1)+INDEX(新战舰养成!M$6:M$18,新怪物属性!$L15+1)*(新怪物属性!$I15-1))*INDEX(战舰突破!$D$6:$D$18,新怪物属性!$O15+1),0),0)</f>
        <v>0</v>
      </c>
      <c r="BY15" s="14">
        <f>(INDEX(装备数值!$C$13:$G$116,新怪物属性!$P15*8+1,BY$2)+INDEX(装备数值!$C$13:$G$116,新怪物属性!$Q15*8+2,BY$2)+INDEX(装备数值!$C$13:$G$116,新怪物属性!$S15*8+3,BY$2)+INDEX(装备数值!$C$13:$G$116,新怪物属性!$R15*8+4,BY$2)+INDEX(装备数值!$C$13:$G$116,新怪物属性!$T15*8+5,BY$2)+INDEX(装备数值!$C$13:$G$116,新怪物属性!$U15*8+6,BY$2)+INDEX(装备数值!$C$13:$G$116,新怪物属性!$V15*8+7,BY$2)+INDEX(装备数值!$C$13:$G$116,新怪物属性!$W15*8+8,BY$2))</f>
        <v>100</v>
      </c>
      <c r="BZ15" s="14">
        <f>(INDEX(装备数值!$C$13:$G$116,新怪物属性!$P15*8+1,BZ$2)+INDEX(装备数值!$C$13:$G$116,新怪物属性!$Q15*8+2,BZ$2)+INDEX(装备数值!$C$13:$G$116,新怪物属性!$S15*8+3,BZ$2)+INDEX(装备数值!$C$13:$G$116,新怪物属性!$R15*8+4,BZ$2)+INDEX(装备数值!$C$13:$G$116,新怪物属性!$T15*8+5,BZ$2)+INDEX(装备数值!$C$13:$G$116,新怪物属性!$U15*8+6,BZ$2)+INDEX(装备数值!$C$13:$G$116,新怪物属性!$V15*8+7,BZ$2)+INDEX(装备数值!$C$13:$G$116,新怪物属性!$W15*8+8,BZ$2))</f>
        <v>300</v>
      </c>
      <c r="CA15" s="14">
        <f>(INDEX(装备数值!$C$13:$G$116,新怪物属性!$P15*8+1,CA$2)+INDEX(装备数值!$C$13:$G$116,新怪物属性!$Q15*8+2,CA$2)+INDEX(装备数值!$C$13:$G$116,新怪物属性!$S15*8+3,CA$2)+INDEX(装备数值!$C$13:$G$116,新怪物属性!$R15*8+4,CA$2)+INDEX(装备数值!$C$13:$G$116,新怪物属性!$T15*8+5,CA$2)+INDEX(装备数值!$C$13:$G$116,新怪物属性!$U15*8+6,CA$2)+INDEX(装备数值!$C$13:$G$116,新怪物属性!$V15*8+7,CA$2)+INDEX(装备数值!$C$13:$G$116,新怪物属性!$W15*8+8,CA$2))</f>
        <v>0</v>
      </c>
      <c r="CB15" s="14">
        <f>(INDEX(装备数值!$C$13:$G$116,新怪物属性!$P15*8+1,CB$2)+INDEX(装备数值!$C$13:$G$116,新怪物属性!$Q15*8+2,CB$2)+INDEX(装备数值!$C$13:$G$116,新怪物属性!$S15*8+3,CB$2)+INDEX(装备数值!$C$13:$G$116,新怪物属性!$R15*8+4,CB$2)+INDEX(装备数值!$C$13:$G$116,新怪物属性!$T15*8+5,CB$2)+INDEX(装备数值!$C$13:$G$116,新怪物属性!$U15*8+6,CB$2)+INDEX(装备数值!$C$13:$G$116,新怪物属性!$V15*8+7,CB$2)+INDEX(装备数值!$C$13:$G$116,新怪物属性!$W15*8+8,CB$2))</f>
        <v>0</v>
      </c>
      <c r="CC15" s="14">
        <f>(INDEX(装备数值!$C$13:$G$116,新怪物属性!$P15*8+1,CC$2)+INDEX(装备数值!$C$13:$G$116,新怪物属性!$Q15*8+2,CC$2)+INDEX(装备数值!$C$13:$G$116,新怪物属性!$S15*8+3,CC$2)+INDEX(装备数值!$C$13:$G$116,新怪物属性!$R15*8+4,CC$2)+INDEX(装备数值!$C$13:$G$116,新怪物属性!$T15*8+5,CC$2)+INDEX(装备数值!$C$13:$G$116,新怪物属性!$U15*8+6,CC$2)+INDEX(装备数值!$C$13:$G$116,新怪物属性!$V15*8+7,CC$2)+INDEX(装备数值!$C$13:$G$116,新怪物属性!$W15*8+8,CC$2))</f>
        <v>0</v>
      </c>
      <c r="CF15" s="14">
        <f t="shared" si="50"/>
        <v>0</v>
      </c>
      <c r="CG15" s="14">
        <f t="shared" si="1"/>
        <v>0</v>
      </c>
      <c r="CH15" s="14">
        <f t="shared" si="1"/>
        <v>0</v>
      </c>
      <c r="CI15" s="14">
        <f t="shared" si="1"/>
        <v>0</v>
      </c>
      <c r="CJ15" s="14">
        <f t="shared" si="1"/>
        <v>0</v>
      </c>
      <c r="CK15" s="14">
        <f t="shared" si="1"/>
        <v>0</v>
      </c>
      <c r="CL15" s="14">
        <f t="shared" si="1"/>
        <v>0</v>
      </c>
      <c r="CM15" s="14">
        <f t="shared" si="1"/>
        <v>0</v>
      </c>
      <c r="CN15" s="14">
        <f t="shared" si="1"/>
        <v>0</v>
      </c>
      <c r="CO15" s="14">
        <f t="shared" si="1"/>
        <v>0</v>
      </c>
      <c r="CP15" s="14">
        <f t="shared" si="1"/>
        <v>0</v>
      </c>
      <c r="CQ15" s="14">
        <f t="shared" si="1"/>
        <v>0</v>
      </c>
      <c r="CR15" s="14">
        <f t="shared" si="1"/>
        <v>0</v>
      </c>
      <c r="CS15" s="14">
        <f>SUMIFS(装备数值!BL$50:BL$101,装备数值!$BG$50:$BG$101,"="&amp;新怪物属性!$CF$2,装备数值!$BH$50:$BH$101,"&lt;="&amp;新怪物属性!$CF15)+SUMIFS(装备数值!BL$50:BL$101,装备数值!$BG$50:$BG$101,"="&amp;新怪物属性!$CG$2,装备数值!$BH$50:$BH$101,"&lt;="&amp;新怪物属性!$CG15)+SUMIFS(装备数值!BL$50:BL$101,装备数值!$BG$50:$BG$101,"="&amp;新怪物属性!$CH$2,装备数值!$BH$50:$BH$101,"&lt;="&amp;新怪物属性!$CH15)+SUMIFS(装备数值!BL$50:BL$101,装备数值!$BG$50:$BG$101,"="&amp;新怪物属性!$CI$2,装备数值!$BH$50:$BH$101,"&lt;="&amp;新怪物属性!$CI15)+SUMIFS(装备数值!BL$50:BL$101,装备数值!$BG$50:$BG$101,"="&amp;新怪物属性!$CJ$2,装备数值!$BH$50:$BH$101,"&lt;="&amp;新怪物属性!$CJ15)+SUMIFS(装备数值!BL$50:BL$101,装备数值!$BG$50:$BG$101,"="&amp;新怪物属性!$CK$2,装备数值!$BH$50:$BH$101,"&lt;="&amp;新怪物属性!$CK15)+SUMIFS(装备数值!BL$50:BL$101,装备数值!$BG$50:$BG$101,"="&amp;新怪物属性!$CL$2,装备数值!$BH$50:$BH$101,"&lt;="&amp;新怪物属性!$CL15)+SUMIFS(装备数值!BL$50:BL$101,装备数值!$BG$50:$BG$101,"="&amp;新怪物属性!$CM$2,装备数值!$BH$50:$BH$101,"&lt;="&amp;新怪物属性!$CM15)+SUMIFS(装备数值!BL$50:BL$101,装备数值!$BG$50:$BG$101,"="&amp;新怪物属性!$CN$2,装备数值!$BH$50:$BH$101,"&lt;="&amp;新怪物属性!$CN15)+SUMIFS(装备数值!BL$50:BL$101,装备数值!$BG$50:$BG$101,"="&amp;新怪物属性!$CO$2,装备数值!$BH$50:$BH$101,"&lt;="&amp;新怪物属性!$CO15)+SUMIFS(装备数值!BL$50:BL$101,装备数值!$BG$50:$BG$101,"="&amp;新怪物属性!$CP$2,装备数值!$BH$50:$BH$101,"&lt;="&amp;新怪物属性!$CP15)+SUMIFS(装备数值!BL$50:BL$101,装备数值!$BG$50:$BG$101,"="&amp;新怪物属性!$CQ$2,装备数值!$BH$50:$BH$101,"&lt;="&amp;新怪物属性!$CQ15)+SUMIFS(装备数值!BL$50:BL$101,装备数值!$BG$50:$BG$101,"="&amp;新怪物属性!$CR$2,装备数值!$BH$50:$BH$101,"&lt;="&amp;新怪物属性!$CR15)</f>
        <v>0</v>
      </c>
      <c r="CT15" s="14">
        <f>SUMIFS(装备数值!BM$50:BM$101,装备数值!$BG$50:$BG$101,"="&amp;新怪物属性!$CF$2,装备数值!$BH$50:$BH$101,"&lt;="&amp;新怪物属性!$CF15)+SUMIFS(装备数值!BM$50:BM$101,装备数值!$BG$50:$BG$101,"="&amp;新怪物属性!$CG$2,装备数值!$BH$50:$BH$101,"&lt;="&amp;新怪物属性!$CG15)+SUMIFS(装备数值!BM$50:BM$101,装备数值!$BG$50:$BG$101,"="&amp;新怪物属性!$CH$2,装备数值!$BH$50:$BH$101,"&lt;="&amp;新怪物属性!$CH15)+SUMIFS(装备数值!BM$50:BM$101,装备数值!$BG$50:$BG$101,"="&amp;新怪物属性!$CI$2,装备数值!$BH$50:$BH$101,"&lt;="&amp;新怪物属性!$CI15)+SUMIFS(装备数值!BM$50:BM$101,装备数值!$BG$50:$BG$101,"="&amp;新怪物属性!$CJ$2,装备数值!$BH$50:$BH$101,"&lt;="&amp;新怪物属性!$CJ15)+SUMIFS(装备数值!BM$50:BM$101,装备数值!$BG$50:$BG$101,"="&amp;新怪物属性!$CK$2,装备数值!$BH$50:$BH$101,"&lt;="&amp;新怪物属性!$CK15)+SUMIFS(装备数值!BM$50:BM$101,装备数值!$BG$50:$BG$101,"="&amp;新怪物属性!$CL$2,装备数值!$BH$50:$BH$101,"&lt;="&amp;新怪物属性!$CL15)+SUMIFS(装备数值!BM$50:BM$101,装备数值!$BG$50:$BG$101,"="&amp;新怪物属性!$CM$2,装备数值!$BH$50:$BH$101,"&lt;="&amp;新怪物属性!$CM15)+SUMIFS(装备数值!BM$50:BM$101,装备数值!$BG$50:$BG$101,"="&amp;新怪物属性!$CN$2,装备数值!$BH$50:$BH$101,"&lt;="&amp;新怪物属性!$CN15)+SUMIFS(装备数值!BM$50:BM$101,装备数值!$BG$50:$BG$101,"="&amp;新怪物属性!$CO$2,装备数值!$BH$50:$BH$101,"&lt;="&amp;新怪物属性!$CO15)+SUMIFS(装备数值!BM$50:BM$101,装备数值!$BG$50:$BG$101,"="&amp;新怪物属性!$CP$2,装备数值!$BH$50:$BH$101,"&lt;="&amp;新怪物属性!$CP15)+SUMIFS(装备数值!BM$50:BM$101,装备数值!$BG$50:$BG$101,"="&amp;新怪物属性!$CQ$2,装备数值!$BH$50:$BH$101,"&lt;="&amp;新怪物属性!$CQ15)+SUMIFS(装备数值!BM$50:BM$101,装备数值!$BG$50:$BG$101,"="&amp;新怪物属性!$CR$2,装备数值!$BH$50:$BH$101,"&lt;="&amp;新怪物属性!$CR15)</f>
        <v>0</v>
      </c>
      <c r="CU15" s="14">
        <f>SUMIFS(装备数值!BN$50:BN$101,装备数值!$BG$50:$BG$101,"="&amp;新怪物属性!$CF$2,装备数值!$BH$50:$BH$101,"&lt;="&amp;新怪物属性!$CF15)+SUMIFS(装备数值!BN$50:BN$101,装备数值!$BG$50:$BG$101,"="&amp;新怪物属性!$CG$2,装备数值!$BH$50:$BH$101,"&lt;="&amp;新怪物属性!$CG15)+SUMIFS(装备数值!BN$50:BN$101,装备数值!$BG$50:$BG$101,"="&amp;新怪物属性!$CH$2,装备数值!$BH$50:$BH$101,"&lt;="&amp;新怪物属性!$CH15)+SUMIFS(装备数值!BN$50:BN$101,装备数值!$BG$50:$BG$101,"="&amp;新怪物属性!$CI$2,装备数值!$BH$50:$BH$101,"&lt;="&amp;新怪物属性!$CI15)+SUMIFS(装备数值!BN$50:BN$101,装备数值!$BG$50:$BG$101,"="&amp;新怪物属性!$CJ$2,装备数值!$BH$50:$BH$101,"&lt;="&amp;新怪物属性!$CJ15)+SUMIFS(装备数值!BN$50:BN$101,装备数值!$BG$50:$BG$101,"="&amp;新怪物属性!$CK$2,装备数值!$BH$50:$BH$101,"&lt;="&amp;新怪物属性!$CK15)+SUMIFS(装备数值!BN$50:BN$101,装备数值!$BG$50:$BG$101,"="&amp;新怪物属性!$CL$2,装备数值!$BH$50:$BH$101,"&lt;="&amp;新怪物属性!$CL15)+SUMIFS(装备数值!BN$50:BN$101,装备数值!$BG$50:$BG$101,"="&amp;新怪物属性!$CM$2,装备数值!$BH$50:$BH$101,"&lt;="&amp;新怪物属性!$CM15)+SUMIFS(装备数值!BN$50:BN$101,装备数值!$BG$50:$BG$101,"="&amp;新怪物属性!$CN$2,装备数值!$BH$50:$BH$101,"&lt;="&amp;新怪物属性!$CN15)+SUMIFS(装备数值!BN$50:BN$101,装备数值!$BG$50:$BG$101,"="&amp;新怪物属性!$CO$2,装备数值!$BH$50:$BH$101,"&lt;="&amp;新怪物属性!$CO15)+SUMIFS(装备数值!BN$50:BN$101,装备数值!$BG$50:$BG$101,"="&amp;新怪物属性!$CP$2,装备数值!$BH$50:$BH$101,"&lt;="&amp;新怪物属性!$CP15)+SUMIFS(装备数值!BN$50:BN$101,装备数值!$BG$50:$BG$101,"="&amp;新怪物属性!$CQ$2,装备数值!$BH$50:$BH$101,"&lt;="&amp;新怪物属性!$CQ15)+SUMIFS(装备数值!BN$50:BN$101,装备数值!$BG$50:$BG$101,"="&amp;新怪物属性!$CR$2,装备数值!$BH$50:$BH$101,"&lt;="&amp;新怪物属性!$CR15)</f>
        <v>0</v>
      </c>
      <c r="CV15" s="14">
        <f>SUMIFS(装备数值!BO$50:BO$101,装备数值!$BG$50:$BG$101,"="&amp;新怪物属性!$CF$2,装备数值!$BH$50:$BH$101,"&lt;="&amp;新怪物属性!$CF15)+SUMIFS(装备数值!BO$50:BO$101,装备数值!$BG$50:$BG$101,"="&amp;新怪物属性!$CG$2,装备数值!$BH$50:$BH$101,"&lt;="&amp;新怪物属性!$CG15)+SUMIFS(装备数值!BO$50:BO$101,装备数值!$BG$50:$BG$101,"="&amp;新怪物属性!$CH$2,装备数值!$BH$50:$BH$101,"&lt;="&amp;新怪物属性!$CH15)+SUMIFS(装备数值!BO$50:BO$101,装备数值!$BG$50:$BG$101,"="&amp;新怪物属性!$CI$2,装备数值!$BH$50:$BH$101,"&lt;="&amp;新怪物属性!$CI15)+SUMIFS(装备数值!BO$50:BO$101,装备数值!$BG$50:$BG$101,"="&amp;新怪物属性!$CJ$2,装备数值!$BH$50:$BH$101,"&lt;="&amp;新怪物属性!$CJ15)+SUMIFS(装备数值!BO$50:BO$101,装备数值!$BG$50:$BG$101,"="&amp;新怪物属性!$CK$2,装备数值!$BH$50:$BH$101,"&lt;="&amp;新怪物属性!$CK15)+SUMIFS(装备数值!BO$50:BO$101,装备数值!$BG$50:$BG$101,"="&amp;新怪物属性!$CL$2,装备数值!$BH$50:$BH$101,"&lt;="&amp;新怪物属性!$CL15)+SUMIFS(装备数值!BO$50:BO$101,装备数值!$BG$50:$BG$101,"="&amp;新怪物属性!$CM$2,装备数值!$BH$50:$BH$101,"&lt;="&amp;新怪物属性!$CM15)+SUMIFS(装备数值!BO$50:BO$101,装备数值!$BG$50:$BG$101,"="&amp;新怪物属性!$CN$2,装备数值!$BH$50:$BH$101,"&lt;="&amp;新怪物属性!$CN15)+SUMIFS(装备数值!BO$50:BO$101,装备数值!$BG$50:$BG$101,"="&amp;新怪物属性!$CO$2,装备数值!$BH$50:$BH$101,"&lt;="&amp;新怪物属性!$CO15)+SUMIFS(装备数值!BO$50:BO$101,装备数值!$BG$50:$BG$101,"="&amp;新怪物属性!$CP$2,装备数值!$BH$50:$BH$101,"&lt;="&amp;新怪物属性!$CP15)+SUMIFS(装备数值!BO$50:BO$101,装备数值!$BG$50:$BG$101,"="&amp;新怪物属性!$CQ$2,装备数值!$BH$50:$BH$101,"&lt;="&amp;新怪物属性!$CQ15)+SUMIFS(装备数值!BO$50:BO$101,装备数值!$BG$50:$BG$101,"="&amp;新怪物属性!$CR$2,装备数值!$BH$50:$BH$101,"&lt;="&amp;新怪物属性!$CR15)</f>
        <v>0</v>
      </c>
      <c r="CW15" s="14">
        <f>SUMIFS(装备数值!BP$50:BP$101,装备数值!$BG$50:$BG$101,"="&amp;新怪物属性!$CF$2,装备数值!$BH$50:$BH$101,"&lt;="&amp;新怪物属性!$CF15)+SUMIFS(装备数值!BP$50:BP$101,装备数值!$BG$50:$BG$101,"="&amp;新怪物属性!$CG$2,装备数值!$BH$50:$BH$101,"&lt;="&amp;新怪物属性!$CG15)+SUMIFS(装备数值!BP$50:BP$101,装备数值!$BG$50:$BG$101,"="&amp;新怪物属性!$CH$2,装备数值!$BH$50:$BH$101,"&lt;="&amp;新怪物属性!$CH15)+SUMIFS(装备数值!BP$50:BP$101,装备数值!$BG$50:$BG$101,"="&amp;新怪物属性!$CI$2,装备数值!$BH$50:$BH$101,"&lt;="&amp;新怪物属性!$CI15)+SUMIFS(装备数值!BP$50:BP$101,装备数值!$BG$50:$BG$101,"="&amp;新怪物属性!$CJ$2,装备数值!$BH$50:$BH$101,"&lt;="&amp;新怪物属性!$CJ15)+SUMIFS(装备数值!BP$50:BP$101,装备数值!$BG$50:$BG$101,"="&amp;新怪物属性!$CK$2,装备数值!$BH$50:$BH$101,"&lt;="&amp;新怪物属性!$CK15)+SUMIFS(装备数值!BP$50:BP$101,装备数值!$BG$50:$BG$101,"="&amp;新怪物属性!$CL$2,装备数值!$BH$50:$BH$101,"&lt;="&amp;新怪物属性!$CL15)+SUMIFS(装备数值!BP$50:BP$101,装备数值!$BG$50:$BG$101,"="&amp;新怪物属性!$CM$2,装备数值!$BH$50:$BH$101,"&lt;="&amp;新怪物属性!$CM15)+SUMIFS(装备数值!BP$50:BP$101,装备数值!$BG$50:$BG$101,"="&amp;新怪物属性!$CN$2,装备数值!$BH$50:$BH$101,"&lt;="&amp;新怪物属性!$CN15)+SUMIFS(装备数值!BP$50:BP$101,装备数值!$BG$50:$BG$101,"="&amp;新怪物属性!$CO$2,装备数值!$BH$50:$BH$101,"&lt;="&amp;新怪物属性!$CO15)+SUMIFS(装备数值!BP$50:BP$101,装备数值!$BG$50:$BG$101,"="&amp;新怪物属性!$CP$2,装备数值!$BH$50:$BH$101,"&lt;="&amp;新怪物属性!$CP15)+SUMIFS(装备数值!BP$50:BP$101,装备数值!$BG$50:$BG$101,"="&amp;新怪物属性!$CQ$2,装备数值!$BH$50:$BH$101,"&lt;="&amp;新怪物属性!$CQ15)+SUMIFS(装备数值!BP$50:BP$101,装备数值!$BG$50:$BG$101,"="&amp;新怪物属性!$CR$2,装备数值!$BH$50:$BH$101,"&lt;="&amp;新怪物属性!$CR15)</f>
        <v>0</v>
      </c>
      <c r="CX15" s="14">
        <f>SUMIFS(装备数值!BQ$50:BQ$101,装备数值!$BG$50:$BG$101,"="&amp;新怪物属性!$CF$2,装备数值!$BH$50:$BH$101,"&lt;="&amp;新怪物属性!$CF15)+SUMIFS(装备数值!BQ$50:BQ$101,装备数值!$BG$50:$BG$101,"="&amp;新怪物属性!$CG$2,装备数值!$BH$50:$BH$101,"&lt;="&amp;新怪物属性!$CG15)+SUMIFS(装备数值!BQ$50:BQ$101,装备数值!$BG$50:$BG$101,"="&amp;新怪物属性!$CH$2,装备数值!$BH$50:$BH$101,"&lt;="&amp;新怪物属性!$CH15)+SUMIFS(装备数值!BQ$50:BQ$101,装备数值!$BG$50:$BG$101,"="&amp;新怪物属性!$CI$2,装备数值!$BH$50:$BH$101,"&lt;="&amp;新怪物属性!$CI15)+SUMIFS(装备数值!BQ$50:BQ$101,装备数值!$BG$50:$BG$101,"="&amp;新怪物属性!$CJ$2,装备数值!$BH$50:$BH$101,"&lt;="&amp;新怪物属性!$CJ15)+SUMIFS(装备数值!BQ$50:BQ$101,装备数值!$BG$50:$BG$101,"="&amp;新怪物属性!$CK$2,装备数值!$BH$50:$BH$101,"&lt;="&amp;新怪物属性!$CK15)+SUMIFS(装备数值!BQ$50:BQ$101,装备数值!$BG$50:$BG$101,"="&amp;新怪物属性!$CL$2,装备数值!$BH$50:$BH$101,"&lt;="&amp;新怪物属性!$CL15)+SUMIFS(装备数值!BQ$50:BQ$101,装备数值!$BG$50:$BG$101,"="&amp;新怪物属性!$CM$2,装备数值!$BH$50:$BH$101,"&lt;="&amp;新怪物属性!$CM15)+SUMIFS(装备数值!BQ$50:BQ$101,装备数值!$BG$50:$BG$101,"="&amp;新怪物属性!$CN$2,装备数值!$BH$50:$BH$101,"&lt;="&amp;新怪物属性!$CN15)+SUMIFS(装备数值!BQ$50:BQ$101,装备数值!$BG$50:$BG$101,"="&amp;新怪物属性!$CO$2,装备数值!$BH$50:$BH$101,"&lt;="&amp;新怪物属性!$CO15)+SUMIFS(装备数值!BQ$50:BQ$101,装备数值!$BG$50:$BG$101,"="&amp;新怪物属性!$CP$2,装备数值!$BH$50:$BH$101,"&lt;="&amp;新怪物属性!$CP15)+SUMIFS(装备数值!BQ$50:BQ$101,装备数值!$BG$50:$BG$101,"="&amp;新怪物属性!$CQ$2,装备数值!$BH$50:$BH$101,"&lt;="&amp;新怪物属性!$CQ15)+SUMIFS(装备数值!BQ$50:BQ$101,装备数值!$BG$50:$BG$101,"="&amp;新怪物属性!$CR$2,装备数值!$BH$50:$BH$101,"&lt;="&amp;新怪物属性!$CR15)</f>
        <v>0</v>
      </c>
      <c r="CY15" s="14">
        <f>SUMIFS(装备数值!BR$50:BR$101,装备数值!$BG$50:$BG$101,"="&amp;新怪物属性!$CF$2,装备数值!$BH$50:$BH$101,"&lt;="&amp;新怪物属性!$CF15)+SUMIFS(装备数值!BR$50:BR$101,装备数值!$BG$50:$BG$101,"="&amp;新怪物属性!$CG$2,装备数值!$BH$50:$BH$101,"&lt;="&amp;新怪物属性!$CG15)+SUMIFS(装备数值!BR$50:BR$101,装备数值!$BG$50:$BG$101,"="&amp;新怪物属性!$CH$2,装备数值!$BH$50:$BH$101,"&lt;="&amp;新怪物属性!$CH15)+SUMIFS(装备数值!BR$50:BR$101,装备数值!$BG$50:$BG$101,"="&amp;新怪物属性!$CI$2,装备数值!$BH$50:$BH$101,"&lt;="&amp;新怪物属性!$CI15)+SUMIFS(装备数值!BR$50:BR$101,装备数值!$BG$50:$BG$101,"="&amp;新怪物属性!$CJ$2,装备数值!$BH$50:$BH$101,"&lt;="&amp;新怪物属性!$CJ15)+SUMIFS(装备数值!BR$50:BR$101,装备数值!$BG$50:$BG$101,"="&amp;新怪物属性!$CK$2,装备数值!$BH$50:$BH$101,"&lt;="&amp;新怪物属性!$CK15)+SUMIFS(装备数值!BR$50:BR$101,装备数值!$BG$50:$BG$101,"="&amp;新怪物属性!$CL$2,装备数值!$BH$50:$BH$101,"&lt;="&amp;新怪物属性!$CL15)+SUMIFS(装备数值!BR$50:BR$101,装备数值!$BG$50:$BG$101,"="&amp;新怪物属性!$CM$2,装备数值!$BH$50:$BH$101,"&lt;="&amp;新怪物属性!$CM15)+SUMIFS(装备数值!BR$50:BR$101,装备数值!$BG$50:$BG$101,"="&amp;新怪物属性!$CN$2,装备数值!$BH$50:$BH$101,"&lt;="&amp;新怪物属性!$CN15)+SUMIFS(装备数值!BR$50:BR$101,装备数值!$BG$50:$BG$101,"="&amp;新怪物属性!$CO$2,装备数值!$BH$50:$BH$101,"&lt;="&amp;新怪物属性!$CO15)+SUMIFS(装备数值!BR$50:BR$101,装备数值!$BG$50:$BG$101,"="&amp;新怪物属性!$CP$2,装备数值!$BH$50:$BH$101,"&lt;="&amp;新怪物属性!$CP15)+SUMIFS(装备数值!BR$50:BR$101,装备数值!$BG$50:$BG$101,"="&amp;新怪物属性!$CQ$2,装备数值!$BH$50:$BH$101,"&lt;="&amp;新怪物属性!$CQ15)+SUMIFS(装备数值!BR$50:BR$101,装备数值!$BG$50:$BG$101,"="&amp;新怪物属性!$CR$2,装备数值!$BH$50:$BH$101,"&lt;="&amp;新怪物属性!$CR15)</f>
        <v>0</v>
      </c>
      <c r="CZ15" s="14">
        <f>SUMIFS(装备数值!BS$50:BS$101,装备数值!$BG$50:$BG$101,"="&amp;新怪物属性!$CF$2,装备数值!$BH$50:$BH$101,"&lt;="&amp;新怪物属性!$CF15)+SUMIFS(装备数值!BS$50:BS$101,装备数值!$BG$50:$BG$101,"="&amp;新怪物属性!$CG$2,装备数值!$BH$50:$BH$101,"&lt;="&amp;新怪物属性!$CG15)+SUMIFS(装备数值!BS$50:BS$101,装备数值!$BG$50:$BG$101,"="&amp;新怪物属性!$CH$2,装备数值!$BH$50:$BH$101,"&lt;="&amp;新怪物属性!$CH15)+SUMIFS(装备数值!BS$50:BS$101,装备数值!$BG$50:$BG$101,"="&amp;新怪物属性!$CI$2,装备数值!$BH$50:$BH$101,"&lt;="&amp;新怪物属性!$CI15)+SUMIFS(装备数值!BS$50:BS$101,装备数值!$BG$50:$BG$101,"="&amp;新怪物属性!$CJ$2,装备数值!$BH$50:$BH$101,"&lt;="&amp;新怪物属性!$CJ15)+SUMIFS(装备数值!BS$50:BS$101,装备数值!$BG$50:$BG$101,"="&amp;新怪物属性!$CK$2,装备数值!$BH$50:$BH$101,"&lt;="&amp;新怪物属性!$CK15)+SUMIFS(装备数值!BS$50:BS$101,装备数值!$BG$50:$BG$101,"="&amp;新怪物属性!$CL$2,装备数值!$BH$50:$BH$101,"&lt;="&amp;新怪物属性!$CL15)+SUMIFS(装备数值!BS$50:BS$101,装备数值!$BG$50:$BG$101,"="&amp;新怪物属性!$CM$2,装备数值!$BH$50:$BH$101,"&lt;="&amp;新怪物属性!$CM15)+SUMIFS(装备数值!BS$50:BS$101,装备数值!$BG$50:$BG$101,"="&amp;新怪物属性!$CN$2,装备数值!$BH$50:$BH$101,"&lt;="&amp;新怪物属性!$CN15)+SUMIFS(装备数值!BS$50:BS$101,装备数值!$BG$50:$BG$101,"="&amp;新怪物属性!$CO$2,装备数值!$BH$50:$BH$101,"&lt;="&amp;新怪物属性!$CO15)+SUMIFS(装备数值!BS$50:BS$101,装备数值!$BG$50:$BG$101,"="&amp;新怪物属性!$CP$2,装备数值!$BH$50:$BH$101,"&lt;="&amp;新怪物属性!$CP15)+SUMIFS(装备数值!BS$50:BS$101,装备数值!$BG$50:$BG$101,"="&amp;新怪物属性!$CQ$2,装备数值!$BH$50:$BH$101,"&lt;="&amp;新怪物属性!$CQ15)+SUMIFS(装备数值!BS$50:BS$101,装备数值!$BG$50:$BG$101,"="&amp;新怪物属性!$CR$2,装备数值!$BH$50:$BH$101,"&lt;="&amp;新怪物属性!$CR15)</f>
        <v>0</v>
      </c>
      <c r="DA15" s="14">
        <f>SUMIFS(装备数值!BT$50:BT$101,装备数值!$BG$50:$BG$101,"="&amp;新怪物属性!$CF$2,装备数值!$BH$50:$BH$101,"&lt;="&amp;新怪物属性!$CF15)+SUMIFS(装备数值!BT$50:BT$101,装备数值!$BG$50:$BG$101,"="&amp;新怪物属性!$CG$2,装备数值!$BH$50:$BH$101,"&lt;="&amp;新怪物属性!$CG15)+SUMIFS(装备数值!BT$50:BT$101,装备数值!$BG$50:$BG$101,"="&amp;新怪物属性!$CH$2,装备数值!$BH$50:$BH$101,"&lt;="&amp;新怪物属性!$CH15)+SUMIFS(装备数值!BT$50:BT$101,装备数值!$BG$50:$BG$101,"="&amp;新怪物属性!$CI$2,装备数值!$BH$50:$BH$101,"&lt;="&amp;新怪物属性!$CI15)+SUMIFS(装备数值!BT$50:BT$101,装备数值!$BG$50:$BG$101,"="&amp;新怪物属性!$CJ$2,装备数值!$BH$50:$BH$101,"&lt;="&amp;新怪物属性!$CJ15)+SUMIFS(装备数值!BT$50:BT$101,装备数值!$BG$50:$BG$101,"="&amp;新怪物属性!$CK$2,装备数值!$BH$50:$BH$101,"&lt;="&amp;新怪物属性!$CK15)+SUMIFS(装备数值!BT$50:BT$101,装备数值!$BG$50:$BG$101,"="&amp;新怪物属性!$CL$2,装备数值!$BH$50:$BH$101,"&lt;="&amp;新怪物属性!$CL15)+SUMIFS(装备数值!BT$50:BT$101,装备数值!$BG$50:$BG$101,"="&amp;新怪物属性!$CM$2,装备数值!$BH$50:$BH$101,"&lt;="&amp;新怪物属性!$CM15)+SUMIFS(装备数值!BT$50:BT$101,装备数值!$BG$50:$BG$101,"="&amp;新怪物属性!$CN$2,装备数值!$BH$50:$BH$101,"&lt;="&amp;新怪物属性!$CN15)+SUMIFS(装备数值!BT$50:BT$101,装备数值!$BG$50:$BG$101,"="&amp;新怪物属性!$CO$2,装备数值!$BH$50:$BH$101,"&lt;="&amp;新怪物属性!$CO15)+SUMIFS(装备数值!BT$50:BT$101,装备数值!$BG$50:$BG$101,"="&amp;新怪物属性!$CP$2,装备数值!$BH$50:$BH$101,"&lt;="&amp;新怪物属性!$CP15)+SUMIFS(装备数值!BT$50:BT$101,装备数值!$BG$50:$BG$101,"="&amp;新怪物属性!$CQ$2,装备数值!$BH$50:$BH$101,"&lt;="&amp;新怪物属性!$CQ15)+SUMIFS(装备数值!BT$50:BT$101,装备数值!$BG$50:$BG$101,"="&amp;新怪物属性!$CR$2,装备数值!$BH$50:$BH$101,"&lt;="&amp;新怪物属性!$CR15)</f>
        <v>0</v>
      </c>
      <c r="DB15" s="14">
        <f>SUMIFS(装备数值!BU$50:BU$101,装备数值!$BG$50:$BG$101,"="&amp;新怪物属性!$CF$2,装备数值!$BH$50:$BH$101,"&lt;="&amp;新怪物属性!$CF15)+SUMIFS(装备数值!BU$50:BU$101,装备数值!$BG$50:$BG$101,"="&amp;新怪物属性!$CG$2,装备数值!$BH$50:$BH$101,"&lt;="&amp;新怪物属性!$CG15)+SUMIFS(装备数值!BU$50:BU$101,装备数值!$BG$50:$BG$101,"="&amp;新怪物属性!$CH$2,装备数值!$BH$50:$BH$101,"&lt;="&amp;新怪物属性!$CH15)+SUMIFS(装备数值!BU$50:BU$101,装备数值!$BG$50:$BG$101,"="&amp;新怪物属性!$CI$2,装备数值!$BH$50:$BH$101,"&lt;="&amp;新怪物属性!$CI15)+SUMIFS(装备数值!BU$50:BU$101,装备数值!$BG$50:$BG$101,"="&amp;新怪物属性!$CJ$2,装备数值!$BH$50:$BH$101,"&lt;="&amp;新怪物属性!$CJ15)+SUMIFS(装备数值!BU$50:BU$101,装备数值!$BG$50:$BG$101,"="&amp;新怪物属性!$CK$2,装备数值!$BH$50:$BH$101,"&lt;="&amp;新怪物属性!$CK15)+SUMIFS(装备数值!BU$50:BU$101,装备数值!$BG$50:$BG$101,"="&amp;新怪物属性!$CL$2,装备数值!$BH$50:$BH$101,"&lt;="&amp;新怪物属性!$CL15)+SUMIFS(装备数值!BU$50:BU$101,装备数值!$BG$50:$BG$101,"="&amp;新怪物属性!$CM$2,装备数值!$BH$50:$BH$101,"&lt;="&amp;新怪物属性!$CM15)+SUMIFS(装备数值!BU$50:BU$101,装备数值!$BG$50:$BG$101,"="&amp;新怪物属性!$CN$2,装备数值!$BH$50:$BH$101,"&lt;="&amp;新怪物属性!$CN15)+SUMIFS(装备数值!BU$50:BU$101,装备数值!$BG$50:$BG$101,"="&amp;新怪物属性!$CO$2,装备数值!$BH$50:$BH$101,"&lt;="&amp;新怪物属性!$CO15)+SUMIFS(装备数值!BU$50:BU$101,装备数值!$BG$50:$BG$101,"="&amp;新怪物属性!$CP$2,装备数值!$BH$50:$BH$101,"&lt;="&amp;新怪物属性!$CP15)+SUMIFS(装备数值!BU$50:BU$101,装备数值!$BG$50:$BG$101,"="&amp;新怪物属性!$CQ$2,装备数值!$BH$50:$BH$101,"&lt;="&amp;新怪物属性!$CQ15)+SUMIFS(装备数值!BU$50:BU$101,装备数值!$BG$50:$BG$101,"="&amp;新怪物属性!$CR$2,装备数值!$BH$50:$BH$101,"&lt;="&amp;新怪物属性!$CR15)</f>
        <v>0</v>
      </c>
      <c r="DC15" s="14">
        <f>SUMIFS(装备数值!BV$50:BV$101,装备数值!$BG$50:$BG$101,"="&amp;新怪物属性!$CF$2,装备数值!$BH$50:$BH$101,"&lt;="&amp;新怪物属性!$CF15)+SUMIFS(装备数值!BV$50:BV$101,装备数值!$BG$50:$BG$101,"="&amp;新怪物属性!$CG$2,装备数值!$BH$50:$BH$101,"&lt;="&amp;新怪物属性!$CG15)+SUMIFS(装备数值!BV$50:BV$101,装备数值!$BG$50:$BG$101,"="&amp;新怪物属性!$CH$2,装备数值!$BH$50:$BH$101,"&lt;="&amp;新怪物属性!$CH15)+SUMIFS(装备数值!BV$50:BV$101,装备数值!$BG$50:$BG$101,"="&amp;新怪物属性!$CI$2,装备数值!$BH$50:$BH$101,"&lt;="&amp;新怪物属性!$CI15)+SUMIFS(装备数值!BV$50:BV$101,装备数值!$BG$50:$BG$101,"="&amp;新怪物属性!$CJ$2,装备数值!$BH$50:$BH$101,"&lt;="&amp;新怪物属性!$CJ15)+SUMIFS(装备数值!BV$50:BV$101,装备数值!$BG$50:$BG$101,"="&amp;新怪物属性!$CK$2,装备数值!$BH$50:$BH$101,"&lt;="&amp;新怪物属性!$CK15)+SUMIFS(装备数值!BV$50:BV$101,装备数值!$BG$50:$BG$101,"="&amp;新怪物属性!$CL$2,装备数值!$BH$50:$BH$101,"&lt;="&amp;新怪物属性!$CL15)+SUMIFS(装备数值!BV$50:BV$101,装备数值!$BG$50:$BG$101,"="&amp;新怪物属性!$CM$2,装备数值!$BH$50:$BH$101,"&lt;="&amp;新怪物属性!$CM15)+SUMIFS(装备数值!BV$50:BV$101,装备数值!$BG$50:$BG$101,"="&amp;新怪物属性!$CN$2,装备数值!$BH$50:$BH$101,"&lt;="&amp;新怪物属性!$CN15)+SUMIFS(装备数值!BV$50:BV$101,装备数值!$BG$50:$BG$101,"="&amp;新怪物属性!$CO$2,装备数值!$BH$50:$BH$101,"&lt;="&amp;新怪物属性!$CO15)+SUMIFS(装备数值!BV$50:BV$101,装备数值!$BG$50:$BG$101,"="&amp;新怪物属性!$CP$2,装备数值!$BH$50:$BH$101,"&lt;="&amp;新怪物属性!$CP15)+SUMIFS(装备数值!BV$50:BV$101,装备数值!$BG$50:$BG$101,"="&amp;新怪物属性!$CQ$2,装备数值!$BH$50:$BH$101,"&lt;="&amp;新怪物属性!$CQ15)+SUMIFS(装备数值!BV$50:BV$101,装备数值!$BG$50:$BG$101,"="&amp;新怪物属性!$CR$2,装备数值!$BH$50:$BH$101,"&lt;="&amp;新怪物属性!$CR15)</f>
        <v>0</v>
      </c>
      <c r="DD15" s="14">
        <f>SUMIFS(装备数值!BW$50:BW$101,装备数值!$BG$50:$BG$101,"="&amp;新怪物属性!$CF$2,装备数值!$BH$50:$BH$101,"&lt;="&amp;新怪物属性!$CF15)+SUMIFS(装备数值!BW$50:BW$101,装备数值!$BG$50:$BG$101,"="&amp;新怪物属性!$CG$2,装备数值!$BH$50:$BH$101,"&lt;="&amp;新怪物属性!$CG15)+SUMIFS(装备数值!BW$50:BW$101,装备数值!$BG$50:$BG$101,"="&amp;新怪物属性!$CH$2,装备数值!$BH$50:$BH$101,"&lt;="&amp;新怪物属性!$CH15)+SUMIFS(装备数值!BW$50:BW$101,装备数值!$BG$50:$BG$101,"="&amp;新怪物属性!$CI$2,装备数值!$BH$50:$BH$101,"&lt;="&amp;新怪物属性!$CI15)+SUMIFS(装备数值!BW$50:BW$101,装备数值!$BG$50:$BG$101,"="&amp;新怪物属性!$CJ$2,装备数值!$BH$50:$BH$101,"&lt;="&amp;新怪物属性!$CJ15)+SUMIFS(装备数值!BW$50:BW$101,装备数值!$BG$50:$BG$101,"="&amp;新怪物属性!$CK$2,装备数值!$BH$50:$BH$101,"&lt;="&amp;新怪物属性!$CK15)+SUMIFS(装备数值!BW$50:BW$101,装备数值!$BG$50:$BG$101,"="&amp;新怪物属性!$CL$2,装备数值!$BH$50:$BH$101,"&lt;="&amp;新怪物属性!$CL15)+SUMIFS(装备数值!BW$50:BW$101,装备数值!$BG$50:$BG$101,"="&amp;新怪物属性!$CM$2,装备数值!$BH$50:$BH$101,"&lt;="&amp;新怪物属性!$CM15)+SUMIFS(装备数值!BW$50:BW$101,装备数值!$BG$50:$BG$101,"="&amp;新怪物属性!$CN$2,装备数值!$BH$50:$BH$101,"&lt;="&amp;新怪物属性!$CN15)+SUMIFS(装备数值!BW$50:BW$101,装备数值!$BG$50:$BG$101,"="&amp;新怪物属性!$CO$2,装备数值!$BH$50:$BH$101,"&lt;="&amp;新怪物属性!$CO15)+SUMIFS(装备数值!BW$50:BW$101,装备数值!$BG$50:$BG$101,"="&amp;新怪物属性!$CP$2,装备数值!$BH$50:$BH$101,"&lt;="&amp;新怪物属性!$CP15)+SUMIFS(装备数值!BW$50:BW$101,装备数值!$BG$50:$BG$101,"="&amp;新怪物属性!$CQ$2,装备数值!$BH$50:$BH$101,"&lt;="&amp;新怪物属性!$CQ15)+SUMIFS(装备数值!BW$50:BW$101,装备数值!$BG$50:$BG$101,"="&amp;新怪物属性!$CR$2,装备数值!$BH$50:$BH$101,"&lt;="&amp;新怪物属性!$CR15)</f>
        <v>0</v>
      </c>
      <c r="DE15" s="14">
        <f>SUMIFS(装备数值!BX$50:BX$101,装备数值!$BG$50:$BG$101,"="&amp;新怪物属性!$CF$2,装备数值!$BH$50:$BH$101,"&lt;="&amp;新怪物属性!$CF15)+SUMIFS(装备数值!BX$50:BX$101,装备数值!$BG$50:$BG$101,"="&amp;新怪物属性!$CG$2,装备数值!$BH$50:$BH$101,"&lt;="&amp;新怪物属性!$CG15)+SUMIFS(装备数值!BX$50:BX$101,装备数值!$BG$50:$BG$101,"="&amp;新怪物属性!$CH$2,装备数值!$BH$50:$BH$101,"&lt;="&amp;新怪物属性!$CH15)+SUMIFS(装备数值!BX$50:BX$101,装备数值!$BG$50:$BG$101,"="&amp;新怪物属性!$CI$2,装备数值!$BH$50:$BH$101,"&lt;="&amp;新怪物属性!$CI15)+SUMIFS(装备数值!BX$50:BX$101,装备数值!$BG$50:$BG$101,"="&amp;新怪物属性!$CJ$2,装备数值!$BH$50:$BH$101,"&lt;="&amp;新怪物属性!$CJ15)+SUMIFS(装备数值!BX$50:BX$101,装备数值!$BG$50:$BG$101,"="&amp;新怪物属性!$CK$2,装备数值!$BH$50:$BH$101,"&lt;="&amp;新怪物属性!$CK15)+SUMIFS(装备数值!BX$50:BX$101,装备数值!$BG$50:$BG$101,"="&amp;新怪物属性!$CL$2,装备数值!$BH$50:$BH$101,"&lt;="&amp;新怪物属性!$CL15)+SUMIFS(装备数值!BX$50:BX$101,装备数值!$BG$50:$BG$101,"="&amp;新怪物属性!$CM$2,装备数值!$BH$50:$BH$101,"&lt;="&amp;新怪物属性!$CM15)+SUMIFS(装备数值!BX$50:BX$101,装备数值!$BG$50:$BG$101,"="&amp;新怪物属性!$CN$2,装备数值!$BH$50:$BH$101,"&lt;="&amp;新怪物属性!$CN15)+SUMIFS(装备数值!BX$50:BX$101,装备数值!$BG$50:$BG$101,"="&amp;新怪物属性!$CO$2,装备数值!$BH$50:$BH$101,"&lt;="&amp;新怪物属性!$CO15)+SUMIFS(装备数值!BX$50:BX$101,装备数值!$BG$50:$BG$101,"="&amp;新怪物属性!$CP$2,装备数值!$BH$50:$BH$101,"&lt;="&amp;新怪物属性!$CP15)+SUMIFS(装备数值!BX$50:BX$101,装备数值!$BG$50:$BG$101,"="&amp;新怪物属性!$CQ$2,装备数值!$BH$50:$BH$101,"&lt;="&amp;新怪物属性!$CQ15)+SUMIFS(装备数值!BX$50:BX$101,装备数值!$BG$50:$BG$101,"="&amp;新怪物属性!$CR$2,装备数值!$BH$50:$BH$101,"&lt;="&amp;新怪物属性!$CR15)</f>
        <v>0</v>
      </c>
      <c r="DH15" s="14">
        <f>INDEX(装备数值!$I$13:$M$116,新怪物属性!$P15*8+1,DH$2)*$X15+INDEX(装备数值!$I$13:$M$116,新怪物属性!$Q15*8+2,DH$2)*$Y15+INDEX(装备数值!$I$13:$M$116,新怪物属性!$S15*8+3,DH$2)*$Z15+INDEX(装备数值!$I$13:$M$116,新怪物属性!$R15*8+4,DH$2)*$AA15+INDEX(装备数值!$I$13:$M$116,新怪物属性!$T15*8+5,DH$2)*$AB15+INDEX(装备数值!$I$13:$M$116,新怪物属性!$U15*8+6,DH$2)*$AC15+INDEX(装备数值!$I$13:$M$116,新怪物属性!$V15*8+7,DH$2)*$AD15+INDEX(装备数值!$I$13:$M$116,新怪物属性!$W15*8+8,DH$2)*$AE15</f>
        <v>0</v>
      </c>
      <c r="DI15" s="14">
        <f>INDEX(装备数值!$I$13:$M$116,新怪物属性!$P15*8+1,DI$2)*$X15+INDEX(装备数值!$I$13:$M$116,新怪物属性!$Q15*8+2,DI$2)*$Y15+INDEX(装备数值!$I$13:$M$116,新怪物属性!$S15*8+3,DI$2)*$Z15+INDEX(装备数值!$I$13:$M$116,新怪物属性!$R15*8+4,DI$2)*$AA15+INDEX(装备数值!$I$13:$M$116,新怪物属性!$T15*8+5,DI$2)*$AB15+INDEX(装备数值!$I$13:$M$116,新怪物属性!$U15*8+6,DI$2)*$AC15+INDEX(装备数值!$I$13:$M$116,新怪物属性!$V15*8+7,DI$2)*$AD15+INDEX(装备数值!$I$13:$M$116,新怪物属性!$W15*8+8,DI$2)*$AE15</f>
        <v>0</v>
      </c>
      <c r="DJ15" s="14">
        <f>INDEX(装备数值!$I$13:$M$116,新怪物属性!$P15*8+1,DJ$2)*$X15+INDEX(装备数值!$I$13:$M$116,新怪物属性!$Q15*8+2,DJ$2)*$Y15+INDEX(装备数值!$I$13:$M$116,新怪物属性!$S15*8+3,DJ$2)*$Z15+INDEX(装备数值!$I$13:$M$116,新怪物属性!$R15*8+4,DJ$2)*$AA15+INDEX(装备数值!$I$13:$M$116,新怪物属性!$T15*8+5,DJ$2)*$AB15+INDEX(装备数值!$I$13:$M$116,新怪物属性!$U15*8+6,DJ$2)*$AC15+INDEX(装备数值!$I$13:$M$116,新怪物属性!$V15*8+7,DJ$2)*$AD15+INDEX(装备数值!$I$13:$M$116,新怪物属性!$W15*8+8,DJ$2)*$AE15</f>
        <v>0</v>
      </c>
      <c r="DK15" s="14">
        <f>INDEX(装备数值!$I$13:$M$116,新怪物属性!$P15*8+1,DK$2)*$X15+INDEX(装备数值!$I$13:$M$116,新怪物属性!$Q15*8+2,DK$2)*$Y15+INDEX(装备数值!$I$13:$M$116,新怪物属性!$S15*8+3,DK$2)*$Z15+INDEX(装备数值!$I$13:$M$116,新怪物属性!$R15*8+4,DK$2)*$AA15+INDEX(装备数值!$I$13:$M$116,新怪物属性!$T15*8+5,DK$2)*$AB15+INDEX(装备数值!$I$13:$M$116,新怪物属性!$U15*8+6,DK$2)*$AC15+INDEX(装备数值!$I$13:$M$116,新怪物属性!$V15*8+7,DK$2)*$AD15+INDEX(装备数值!$I$13:$M$116,新怪物属性!$W15*8+8,DK$2)*$AE15</f>
        <v>0</v>
      </c>
      <c r="DL15" s="14">
        <f>INDEX(装备数值!$I$13:$M$116,新怪物属性!$P15*8+1,DL$2)*$X15+INDEX(装备数值!$I$13:$M$116,新怪物属性!$Q15*8+2,DL$2)*$Y15+INDEX(装备数值!$I$13:$M$116,新怪物属性!$S15*8+3,DL$2)*$Z15+INDEX(装备数值!$I$13:$M$116,新怪物属性!$R15*8+4,DL$2)*$AA15+INDEX(装备数值!$I$13:$M$116,新怪物属性!$T15*8+5,DL$2)*$AB15+INDEX(装备数值!$I$13:$M$116,新怪物属性!$U15*8+6,DL$2)*$AC15+INDEX(装备数值!$I$13:$M$116,新怪物属性!$V15*8+7,DL$2)*$AD15+INDEX(装备数值!$I$13:$M$116,新怪物属性!$W15*8+8,DL$2)*$AE15</f>
        <v>0</v>
      </c>
      <c r="DO15" s="14">
        <f>INDEX(装备数值!$X$13:$AH$116,$P15*8+1,DO$2)*$AF15+INDEX(装备数值!$X$13:$AH$116,$Q15*8+2,DO$2)*$AG15+INDEX(装备数值!$X$13:$AH$116,$S15*8+3,DO$2)*$AH15+INDEX(装备数值!$X$13:$AH$116,$R15*8+4,DO$2)*$AI15+INDEX(装备数值!$X$13:$AH$116,$T15*8+5,DO$2)*$AJ15+INDEX(装备数值!$X$13:$AH$116,$U15*8+6,DO$2)*$AK15+INDEX(装备数值!$X$13:$AH$116,$V15*8+7,DO$2)*$AL15+INDEX(装备数值!$X$13:$AH$116,$W15*8+8,DO$2)*$AM15</f>
        <v>0</v>
      </c>
      <c r="DP15" s="14">
        <f>INDEX(装备数值!$X$13:$AH$116,$P15*8+1,DP$2)*$AF15+INDEX(装备数值!$X$13:$AH$116,$Q15*8+2,DP$2)*$AG15+INDEX(装备数值!$X$13:$AH$116,$S15*8+3,DP$2)*$AH15+INDEX(装备数值!$X$13:$AH$116,$R15*8+4,DP$2)*$AI15+INDEX(装备数值!$X$13:$AH$116,$T15*8+5,DP$2)*$AJ15+INDEX(装备数值!$X$13:$AH$116,$U15*8+6,DP$2)*$AK15+INDEX(装备数值!$X$13:$AH$116,$V15*8+7,DP$2)*$AL15+INDEX(装备数值!$X$13:$AH$116,$W15*8+8,DP$2)*$AM15</f>
        <v>0</v>
      </c>
      <c r="DQ15" s="14">
        <f>INDEX(装备数值!$X$13:$AH$116,$P15*8+1,DQ$2)*$AF15+INDEX(装备数值!$X$13:$AH$116,$Q15*8+2,DQ$2)*$AG15+INDEX(装备数值!$X$13:$AH$116,$S15*8+3,DQ$2)*$AH15+INDEX(装备数值!$X$13:$AH$116,$R15*8+4,DQ$2)*$AI15+INDEX(装备数值!$X$13:$AH$116,$T15*8+5,DQ$2)*$AJ15+INDEX(装备数值!$X$13:$AH$116,$U15*8+6,DQ$2)*$AK15+INDEX(装备数值!$X$13:$AH$116,$V15*8+7,DQ$2)*$AL15+INDEX(装备数值!$X$13:$AH$116,$W15*8+8,DQ$2)*$AM15</f>
        <v>0</v>
      </c>
      <c r="DR15" s="14">
        <f>INDEX(装备数值!$X$13:$AH$116,$P15*8+1,DR$2)*$AF15+INDEX(装备数值!$X$13:$AH$116,$Q15*8+2,DR$2)*$AG15+INDEX(装备数值!$X$13:$AH$116,$S15*8+3,DR$2)*$AH15+INDEX(装备数值!$X$13:$AH$116,$R15*8+4,DR$2)*$AI15+INDEX(装备数值!$X$13:$AH$116,$T15*8+5,DR$2)*$AJ15+INDEX(装备数值!$X$13:$AH$116,$U15*8+6,DR$2)*$AK15+INDEX(装备数值!$X$13:$AH$116,$V15*8+7,DR$2)*$AL15+INDEX(装备数值!$X$13:$AH$116,$W15*8+8,DR$2)*$AM15</f>
        <v>0</v>
      </c>
      <c r="DS15" s="14">
        <f>INDEX(装备数值!$X$13:$AH$116,$P15*8+1,DS$2)*$AF15+INDEX(装备数值!$X$13:$AH$116,$Q15*8+2,DS$2)*$AG15+INDEX(装备数值!$X$13:$AH$116,$S15*8+3,DS$2)*$AH15+INDEX(装备数值!$X$13:$AH$116,$R15*8+4,DS$2)*$AI15+INDEX(装备数值!$X$13:$AH$116,$T15*8+5,DS$2)*$AJ15+INDEX(装备数值!$X$13:$AH$116,$U15*8+6,DS$2)*$AK15+INDEX(装备数值!$X$13:$AH$116,$V15*8+7,DS$2)*$AL15+INDEX(装备数值!$X$13:$AH$116,$W15*8+8,DS$2)*$AM15</f>
        <v>0</v>
      </c>
      <c r="DT15" s="14">
        <f>INDEX(装备数值!$X$13:$AH$116,$P15*8+1,DT$2)*$AF15+INDEX(装备数值!$X$13:$AH$116,$Q15*8+2,DT$2)*$AG15+INDEX(装备数值!$X$13:$AH$116,$S15*8+3,DT$2)*$AH15+INDEX(装备数值!$X$13:$AH$116,$R15*8+4,DT$2)*$AI15+INDEX(装备数值!$X$13:$AH$116,$T15*8+5,DT$2)*$AJ15+INDEX(装备数值!$X$13:$AH$116,$U15*8+6,DT$2)*$AK15+INDEX(装备数值!$X$13:$AH$116,$V15*8+7,DT$2)*$AL15+INDEX(装备数值!$X$13:$AH$116,$W15*8+8,DT$2)*$AM15</f>
        <v>0</v>
      </c>
      <c r="DU15" s="14">
        <f>INDEX(装备数值!$X$13:$AH$116,$P15*8+1,DU$2)*$AF15+INDEX(装备数值!$X$13:$AH$116,$Q15*8+2,DU$2)*$AG15+INDEX(装备数值!$X$13:$AH$116,$S15*8+3,DU$2)*$AH15+INDEX(装备数值!$X$13:$AH$116,$R15*8+4,DU$2)*$AI15+INDEX(装备数值!$X$13:$AH$116,$T15*8+5,DU$2)*$AJ15+INDEX(装备数值!$X$13:$AH$116,$U15*8+6,DU$2)*$AK15+INDEX(装备数值!$X$13:$AH$116,$V15*8+7,DU$2)*$AL15+INDEX(装备数值!$X$13:$AH$116,$W15*8+8,DU$2)*$AM15</f>
        <v>0</v>
      </c>
      <c r="DV15" s="14">
        <f>INDEX(装备数值!$X$13:$AH$116,$P15*8+1,DV$2)*$AF15+INDEX(装备数值!$X$13:$AH$116,$Q15*8+2,DV$2)*$AG15+INDEX(装备数值!$X$13:$AH$116,$S15*8+3,DV$2)*$AH15+INDEX(装备数值!$X$13:$AH$116,$R15*8+4,DV$2)*$AI15+INDEX(装备数值!$X$13:$AH$116,$T15*8+5,DV$2)*$AJ15+INDEX(装备数值!$X$13:$AH$116,$U15*8+6,DV$2)*$AK15+INDEX(装备数值!$X$13:$AH$116,$V15*8+7,DV$2)*$AL15+INDEX(装备数值!$X$13:$AH$116,$W15*8+8,DV$2)*$AM15</f>
        <v>0</v>
      </c>
      <c r="DW15" s="14">
        <f>INDEX(装备数值!$X$13:$AH$116,$P15*8+1,DW$2)*$AF15+INDEX(装备数值!$X$13:$AH$116,$Q15*8+2,DW$2)*$AG15+INDEX(装备数值!$X$13:$AH$116,$S15*8+3,DW$2)*$AH15+INDEX(装备数值!$X$13:$AH$116,$R15*8+4,DW$2)*$AI15+INDEX(装备数值!$X$13:$AH$116,$T15*8+5,DW$2)*$AJ15+INDEX(装备数值!$X$13:$AH$116,$U15*8+6,DW$2)*$AK15+INDEX(装备数值!$X$13:$AH$116,$V15*8+7,DW$2)*$AL15+INDEX(装备数值!$X$13:$AH$116,$W15*8+8,DW$2)*$AM15</f>
        <v>0</v>
      </c>
      <c r="DX15" s="14">
        <f>INDEX(装备数值!$X$13:$AH$116,$P15*8+1,DX$2)*$AF15+INDEX(装备数值!$X$13:$AH$116,$Q15*8+2,DX$2)*$AG15+INDEX(装备数值!$X$13:$AH$116,$S15*8+3,DX$2)*$AH15+INDEX(装备数值!$X$13:$AH$116,$R15*8+4,DX$2)*$AI15+INDEX(装备数值!$X$13:$AH$116,$T15*8+5,DX$2)*$AJ15+INDEX(装备数值!$X$13:$AH$116,$U15*8+6,DX$2)*$AK15+INDEX(装备数值!$X$13:$AH$116,$V15*8+7,DX$2)*$AL15+INDEX(装备数值!$X$13:$AH$116,$W15*8+8,DX$2)*$AM15</f>
        <v>0</v>
      </c>
      <c r="DY15" s="14">
        <f>INDEX(装备数值!$X$13:$AH$116,$P15*8+1,DY$2)*$AF15+INDEX(装备数值!$X$13:$AH$116,$Q15*8+2,DY$2)*$AG15+INDEX(装备数值!$X$13:$AH$116,$S15*8+3,DY$2)*$AH15+INDEX(装备数值!$X$13:$AH$116,$R15*8+4,DY$2)*$AI15+INDEX(装备数值!$X$13:$AH$116,$T15*8+5,DY$2)*$AJ15+INDEX(装备数值!$X$13:$AH$116,$U15*8+6,DY$2)*$AK15+INDEX(装备数值!$X$13:$AH$116,$V15*8+7,DY$2)*$AL15+INDEX(装备数值!$X$13:$AH$116,$W15*8+8,DY$2)*$AM15</f>
        <v>0</v>
      </c>
      <c r="EA15" s="14">
        <f>INDEX(装备数值!$AN$17:$AN$117,MATCH(MIN($X15:$AE15),装备数值!$AO$17:$AO$117,1))</f>
        <v>0</v>
      </c>
      <c r="EB15" s="14">
        <f>IF(COUNTIF($P15:$W15,"&gt;"&amp;0)=8,INDEX(装备数值!AR$17:AR$117,$EA15+1),0)</f>
        <v>0</v>
      </c>
      <c r="EC15" s="14">
        <f>IF(COUNTIF($P15:$W15,"&gt;"&amp;0)=8,INDEX(装备数值!AS$17:AS$117,$EA15+1),0)</f>
        <v>0</v>
      </c>
      <c r="ED15" s="14">
        <f>IF(COUNTIF($P15:$W15,"&gt;"&amp;0)=8,INDEX(装备数值!AT$17:AT$117,$EA15+1),0)</f>
        <v>0</v>
      </c>
      <c r="EE15" s="14">
        <f>IF(COUNTIF($P15:$W15,"&gt;"&amp;0)=8,INDEX(装备数值!AU$17:AU$117,$EA15+1),0)</f>
        <v>0</v>
      </c>
      <c r="EF15" s="14">
        <f>IF(COUNTIF($P15:$W15,"&gt;"&amp;0)=8,INDEX(装备数值!AV$17:AV$117,$EA15+1),0)</f>
        <v>0</v>
      </c>
      <c r="EH15" s="14">
        <f>INDEX(装备数值!$AY$17:$AY$77,MATCH(MIN($AF15:$AM15),装备数值!$AZ$17:$AZ$77,1))</f>
        <v>0</v>
      </c>
      <c r="EI15" s="26">
        <f>INDEX(装备数值!BA$17:BA$77,新怪物属性!EH15+1)</f>
        <v>0</v>
      </c>
      <c r="EJ15" s="26">
        <f>INDEX(装备数值!BA$17:BA$77,新怪物属性!EH15+1)</f>
        <v>0</v>
      </c>
      <c r="EL15" s="14">
        <f t="shared" si="2"/>
        <v>0</v>
      </c>
      <c r="EM15" s="14">
        <f>VLOOKUP(EL15,军阶与晶片数值!$W$6:$X$27,2)</f>
        <v>0</v>
      </c>
      <c r="EN15" s="14">
        <f>INDEX(军阶与晶片数值!Y$6:Y$27,$EM15+1)</f>
        <v>0</v>
      </c>
      <c r="EO15" s="14">
        <f>INDEX(军阶与晶片数值!Z$6:Z$27,$EM15+1)</f>
        <v>0</v>
      </c>
      <c r="EP15" s="14">
        <f>INDEX(军阶与晶片数值!AA$6:AA$27,$EM15+1)</f>
        <v>0</v>
      </c>
      <c r="EQ15" s="14">
        <f>INDEX(军阶与晶片数值!AB$6:AB$27,$EM15+1)</f>
        <v>0</v>
      </c>
      <c r="ER15" s="29">
        <f>INDEX(军阶与晶片数值!AC$6:AC$27,$EM15+1)</f>
        <v>0</v>
      </c>
      <c r="ES15" s="29">
        <f>INDEX(军阶与晶片数值!AD$6:AD$27,$EM15+1)</f>
        <v>0</v>
      </c>
      <c r="EU15" s="26">
        <f>INDEX(军阶与晶片数值!I$6:I$16,AN15+1)</f>
        <v>0</v>
      </c>
      <c r="EV15" s="26">
        <f>INDEX(军阶与晶片数值!M$6:M$16,AO15+1)</f>
        <v>0</v>
      </c>
      <c r="EW15" s="26">
        <f>INDEX(军阶与晶片数值!J$6:J$16,AP15+1)</f>
        <v>0</v>
      </c>
      <c r="EX15" s="26">
        <f>INDEX(军阶与晶片数值!K$6:K$16,AQ15+1)</f>
        <v>0</v>
      </c>
      <c r="EY15" s="26">
        <f>INDEX(军阶与晶片数值!L$6:L$16,AR15+1)</f>
        <v>0</v>
      </c>
      <c r="EZ15" s="28">
        <f>INDEX(军阶与晶片数值!N$6:N$16,AS15+1)</f>
        <v>0</v>
      </c>
      <c r="FA15" s="28">
        <f>INDEX(军阶与晶片数值!O$6:O$16,AT15+1)</f>
        <v>0</v>
      </c>
      <c r="FB15" s="28">
        <f>INDEX(军阶与晶片数值!P$6:P$16,AU15+1)</f>
        <v>0</v>
      </c>
      <c r="FC15" s="28">
        <f>INDEX(军阶与晶片数值!Q$6:Q$16,AV15+1)</f>
        <v>0</v>
      </c>
      <c r="FD15" s="26">
        <f>INDEX(军阶与晶片数值!R$6:R$16,AW15+1)</f>
        <v>0</v>
      </c>
      <c r="FE15" s="26">
        <f>INDEX(军阶与晶片数值!S$6:S$16,AX15+1)</f>
        <v>0</v>
      </c>
      <c r="FF15" s="26">
        <f>INDEX(军阶与晶片数值!T$6:T$16,AY15+1)</f>
        <v>0</v>
      </c>
      <c r="FG15" s="26">
        <f>INDEX(军阶与晶片数值!U$6:U$16,AZ15+1)</f>
        <v>0</v>
      </c>
      <c r="FI15" s="26">
        <f>INDEX(军阶与晶片数值!$C$6:$C$36,新怪物属性!$BA15+1)</f>
        <v>0.02</v>
      </c>
      <c r="FJ15" s="26">
        <f>INDEX(军阶与晶片数值!$C$6:$C$36,新怪物属性!$BA15+1)</f>
        <v>0.02</v>
      </c>
      <c r="FK15" s="26">
        <f>INDEX(军阶与晶片数值!$C$6:$C$36,新怪物属性!$BA15+1)</f>
        <v>0.02</v>
      </c>
      <c r="FL15" s="26">
        <f>INDEX(军阶与晶片数值!$C$6:$C$36,新怪物属性!$BA15+1)</f>
        <v>0.02</v>
      </c>
      <c r="FM15" s="26">
        <f>INDEX(军阶与晶片数值!$C$6:$C$36,新怪物属性!$BA15+1)</f>
        <v>0.02</v>
      </c>
      <c r="FO15" s="14">
        <f>INDEX(战舰突破!$H$6:$H$18,新怪物属性!$J15+1)+INDEX(战舰突破!$H$23:$H$35,新怪物属性!$K15+1)+INDEX(战舰突破!$H$40:$H$52,新怪物属性!$L15+1)</f>
        <v>200</v>
      </c>
      <c r="FP15" s="14">
        <f>INDEX(战舰突破!$I$6:$I$18,新怪物属性!$J15+1)+INDEX(战舰突破!$I$23:$I$35,新怪物属性!$K15+1)+INDEX(战舰突破!$I$40:$I$52,新怪物属性!$L15+1)</f>
        <v>0</v>
      </c>
      <c r="FQ15" s="14">
        <f>INDEX(战舰突破!$J$6:$J$18,新怪物属性!$J15+1)+INDEX(战舰突破!$J$23:$J$35,新怪物属性!$K15+1)+INDEX(战舰突破!$J$40:$J$52,新怪物属性!$L15+1)</f>
        <v>0</v>
      </c>
      <c r="FR15" s="14">
        <f>INDEX(战舰突破!$K$6:$K$18,新怪物属性!$J15+1)+INDEX(战舰突破!$K$23:$K$35,新怪物属性!$K15+1)+INDEX(战舰突破!$K$40:$K$52,新怪物属性!$L15+1)</f>
        <v>0</v>
      </c>
      <c r="FS15" s="14">
        <f>INDEX(战舰突破!$L$6:$L$18,新怪物属性!$J15+1)+INDEX(战舰突破!$L$23:$L$35,新怪物属性!$K15+1)+INDEX(战舰突破!$L$40:$L$52,新怪物属性!$L15+1)</f>
        <v>0</v>
      </c>
      <c r="FT15" s="18">
        <f>INDEX(战舰突破!$N$6:$N$18,新怪物属性!$J15+1)+INDEX(战舰突破!$N$23:$N$35,新怪物属性!$K15+1)+INDEX(战舰突破!$N$40:$N$52,新怪物属性!$L15+1)</f>
        <v>0</v>
      </c>
      <c r="FU15" s="18">
        <f>INDEX(战舰突破!$O$6:$O$18,新怪物属性!$J15+1)+INDEX(战舰突破!$O$23:$O$35,新怪物属性!$K15+1)+INDEX(战舰突破!$O$40:$O$52,新怪物属性!$L15+1)</f>
        <v>0</v>
      </c>
      <c r="FV15" s="18">
        <f>INDEX(战舰突破!$P$6:$P$18,新怪物属性!$J15+1)+INDEX(战舰突破!$P$23:$P$35,新怪物属性!$K15+1)+INDEX(战舰突破!$P$40:$P$52,新怪物属性!$L15+1)</f>
        <v>0</v>
      </c>
      <c r="FW15" s="18">
        <f>INDEX(战舰突破!$Q$6:$Q$18,新怪物属性!$J15+1)+INDEX(战舰突破!$Q$23:$Q$35,新怪物属性!$K15+1)+INDEX(战舰突破!$Q$40:$Q$52,新怪物属性!$L15+1)</f>
        <v>0</v>
      </c>
      <c r="FX15" s="18">
        <f>INDEX(战舰突破!$R$6:$R$18,新怪物属性!$J15+1)+INDEX(战舰突破!$R$23:$R$35,新怪物属性!$K15+1)+INDEX(战舰突破!$R$40:$R$52,新怪物属性!$L15+1)</f>
        <v>0</v>
      </c>
      <c r="FY15" s="18">
        <f>INDEX(战舰突破!$M$6:$M$18,新怪物属性!$J15+1)+INDEX(战舰突破!$M$23:$M$35,新怪物属性!$K15+1)+INDEX(战舰突破!$M$40:$M$52,新怪物属性!$L15+1)</f>
        <v>0</v>
      </c>
      <c r="FZ15" s="22">
        <f>INDEX(战舰突破!$W$6:$W$18,新怪物属性!$J15+1)+INDEX(战舰突破!$W$23:$W$35,新怪物属性!$K15+1)+INDEX(战舰突破!$W$40:$W$52,新怪物属性!$L15+1)</f>
        <v>0.3</v>
      </c>
      <c r="GC15" s="14">
        <f>INDEX(战舰突破!$S$6:$S$18,新怪物属性!$J15+1)</f>
        <v>0</v>
      </c>
      <c r="GD15" s="14">
        <f>INDEX(战舰突破!$T$6:$T$18,新怪物属性!$J15+1)</f>
        <v>0</v>
      </c>
      <c r="GE15" s="14">
        <f>INDEX(战舰突破!$U$6:$U$18,新怪物属性!$J15+1)</f>
        <v>0</v>
      </c>
      <c r="GF15" s="14">
        <f>INDEX(战舰突破!$V$6:$V$18,新怪物属性!$J15+1)</f>
        <v>0</v>
      </c>
      <c r="GG15" s="14">
        <f>INDEX(战舰突破!$X$6:$X$18,新怪物属性!$J15+1)</f>
        <v>2</v>
      </c>
      <c r="GI15" s="14">
        <f>INDEX(战舰突破!$S$23:$S$35,新怪物属性!$J15+1)</f>
        <v>0</v>
      </c>
      <c r="GJ15" s="14">
        <f>INDEX(战舰突破!$T$23:$T$35,新怪物属性!$J15+1)</f>
        <v>0</v>
      </c>
      <c r="GK15" s="14">
        <f>INDEX(战舰突破!$U$23:$U$35,新怪物属性!$J15+1)</f>
        <v>0</v>
      </c>
      <c r="GL15" s="14">
        <f>INDEX(战舰突破!$V$23:$V$35,新怪物属性!$J15+1)</f>
        <v>0</v>
      </c>
      <c r="GM15" s="14">
        <f>INDEX(战舰突破!$X$23:$X$35,新怪物属性!$J15+1)</f>
        <v>30</v>
      </c>
      <c r="GO15" s="14">
        <f>INDEX(战舰突破!$S$40:$S$52,新怪物属性!$J15+1)</f>
        <v>0</v>
      </c>
      <c r="GP15" s="14">
        <f>INDEX(战舰突破!$T$40:$T$52,新怪物属性!$J15+1)</f>
        <v>0</v>
      </c>
      <c r="GQ15" s="14">
        <f>INDEX(战舰突破!$U$40:$U$52,新怪物属性!$J15+1)</f>
        <v>0</v>
      </c>
      <c r="GR15" s="14">
        <f>INDEX(战舰突破!$V$40:$V$52,新怪物属性!$J15+1)</f>
        <v>0</v>
      </c>
      <c r="GS15" s="14">
        <f>INDEX(战舰突破!$X$40:$X$52,新怪物属性!$J15+1)</f>
        <v>50</v>
      </c>
      <c r="GV15" s="14">
        <v>0</v>
      </c>
      <c r="GW15" s="14">
        <v>0</v>
      </c>
      <c r="GX15" s="14">
        <v>0</v>
      </c>
      <c r="GY15" s="14">
        <v>0</v>
      </c>
      <c r="GZ15" s="14">
        <v>0</v>
      </c>
      <c r="HA15" s="14">
        <v>0</v>
      </c>
      <c r="HB15" s="14">
        <v>0</v>
      </c>
      <c r="HC15" s="14">
        <v>0</v>
      </c>
      <c r="HD15" s="14">
        <v>0</v>
      </c>
      <c r="HE15" s="14">
        <v>0</v>
      </c>
      <c r="HF15" s="14">
        <v>0</v>
      </c>
      <c r="HG15" s="14">
        <v>0</v>
      </c>
      <c r="HH15" s="14">
        <v>0</v>
      </c>
      <c r="HI15" s="14">
        <v>0</v>
      </c>
      <c r="HJ15" s="14">
        <v>0</v>
      </c>
      <c r="HK15" s="14">
        <v>0</v>
      </c>
      <c r="HL15" s="14">
        <v>0</v>
      </c>
      <c r="HM15" s="14">
        <v>0</v>
      </c>
      <c r="HN15" s="14">
        <v>0</v>
      </c>
      <c r="HO15" s="14">
        <v>0</v>
      </c>
      <c r="HP15" s="14">
        <v>0</v>
      </c>
      <c r="HQ15" s="14">
        <v>0</v>
      </c>
      <c r="HR15" s="14">
        <v>0</v>
      </c>
      <c r="HS15" s="14">
        <v>0</v>
      </c>
      <c r="HT15" s="14">
        <v>0</v>
      </c>
      <c r="HU15" s="14">
        <v>0</v>
      </c>
      <c r="HX15" s="14">
        <v>0</v>
      </c>
      <c r="HY15" s="14">
        <v>0</v>
      </c>
      <c r="IB15" s="14">
        <f>IF($GV15=0,0,INDEX(战宠!P$15:P$27,新怪物属性!$GV$3)*(INDEX(战宠!$U$7:$Y$10,1,新怪物属性!$GV15)))*(新怪物属性!$GW15+4)
+IF($GX15=0,0,INDEX(战宠!P$15:P$27,新怪物属性!$GX$3)*(INDEX(战宠!$U$7:$Y$10,1,新怪物属性!$GX15)))*(新怪物属性!$GY15+4)
+IF($GZ15=0,0,INDEX(战宠!P$15:P$27,新怪物属性!$GZ$3)*(INDEX(战宠!$U$7:$Y$10,1,新怪物属性!$GZ15)))*(新怪物属性!$HA15+4)
+IF($HB15=0,0,INDEX(战宠!P$15:P$27,新怪物属性!$HB$3)*(INDEX(战宠!$U$7:$Y$10,1,新怪物属性!$HB15)))*(新怪物属性!$HC15+4)
+IF($HD15=0,0,INDEX(战宠!P$15:P$27,新怪物属性!$HD$3)*(INDEX(战宠!$U$7:$Y$10,1,新怪物属性!$HD15)))*(新怪物属性!$HE15+4)
+IF($HF15=0,0,INDEX(战宠!P$15:P$27,新怪物属性!$HF$3)*(INDEX(战宠!$U$7:$Y$10,1,新怪物属性!$HF15)))*(新怪物属性!$HG15+4)
+IF($HH15=0,0,INDEX(战宠!P$15:P$27,新怪物属性!$HH$3)*(INDEX(战宠!$U$7:$Y$10,1,新怪物属性!$HH15)))*(新怪物属性!$HI15+4)
+IF($HJ15=0,0,INDEX(战宠!P$15:P$27,新怪物属性!$HJ$3)*(INDEX(战宠!$U$7:$Y$10,1,新怪物属性!$HJ15)))*(新怪物属性!$HK15+4)
+IF($HL15=0,0,INDEX(战宠!P$15:P$27,新怪物属性!$HL$3)*(INDEX(战宠!$U$7:$Y$10,1,新怪物属性!$HL15)))*(新怪物属性!$HM15+4)
+IF($HN15=0,0,INDEX(战宠!P$15:P$27,新怪物属性!$HN$3)*(INDEX(战宠!$U$7:$Y$10,1,新怪物属性!$HN15)))*(新怪物属性!$HO15+4)
+IF($HP15=0,0,INDEX(战宠!P$15:P$27,新怪物属性!$HP$3)*(INDEX(战宠!$U$7:$Y$10,1,新怪物属性!$HP15)))*(新怪物属性!$HQ15+4)
+IF($HR15=0,0,INDEX(战宠!P$15:P$27,新怪物属性!$HR$3)*(INDEX(战宠!$U$7:$Y$10,1,新怪物属性!$HR15)))*(新怪物属性!$HS15+4)
+IF($HT15=0,0,INDEX(战宠!P$15:P$27,新怪物属性!$HT$3)*(INDEX(战宠!$U$7:$Y$10,1,新怪物属性!$HT15)))*(新怪物属性!$HU15+4)</f>
        <v>0</v>
      </c>
      <c r="IC15" s="14">
        <f>IF($GV15=0,0,INDEX(战宠!Q$15:Q$27,新怪物属性!$GV$3)*(INDEX(战宠!$U$7:$Y$10,1,新怪物属性!$GV15)))*(新怪物属性!$GW15+4)
+IF($GX15=0,0,INDEX(战宠!Q$15:Q$27,新怪物属性!$GX$3)*(INDEX(战宠!$U$7:$Y$10,1,新怪物属性!$GX15)))*(新怪物属性!$GY15+4)
+IF($GZ15=0,0,INDEX(战宠!Q$15:Q$27,新怪物属性!$GZ$3)*(INDEX(战宠!$U$7:$Y$10,1,新怪物属性!$GZ15)))*(新怪物属性!$HA15+4)
+IF($HB15=0,0,INDEX(战宠!Q$15:Q$27,新怪物属性!$HB$3)*(INDEX(战宠!$U$7:$Y$10,1,新怪物属性!$HB15)))*(新怪物属性!$HC15+4)
+IF($HD15=0,0,INDEX(战宠!Q$15:Q$27,新怪物属性!$HD$3)*(INDEX(战宠!$U$7:$Y$10,1,新怪物属性!$HD15)))*(新怪物属性!$HE15+4)
+IF($HF15=0,0,INDEX(战宠!Q$15:Q$27,新怪物属性!$HF$3)*(INDEX(战宠!$U$7:$Y$10,1,新怪物属性!$HF15)))*(新怪物属性!$HG15+4)
+IF($HH15=0,0,INDEX(战宠!Q$15:Q$27,新怪物属性!$HH$3)*(INDEX(战宠!$U$7:$Y$10,1,新怪物属性!$HH15)))*(新怪物属性!$HI15+4)
+IF($HJ15=0,0,INDEX(战宠!Q$15:Q$27,新怪物属性!$HJ$3)*(INDEX(战宠!$U$7:$Y$10,1,新怪物属性!$HJ15)))*(新怪物属性!$HK15+4)
+IF($HL15=0,0,INDEX(战宠!Q$15:Q$27,新怪物属性!$HL$3)*(INDEX(战宠!$U$7:$Y$10,1,新怪物属性!$HL15)))*(新怪物属性!$HM15+4)
+IF($HN15=0,0,INDEX(战宠!Q$15:Q$27,新怪物属性!$HN$3)*(INDEX(战宠!$U$7:$Y$10,1,新怪物属性!$HN15)))*(新怪物属性!$HO15+4)
+IF($HP15=0,0,INDEX(战宠!Q$15:Q$27,新怪物属性!$HP$3)*(INDEX(战宠!$U$7:$Y$10,1,新怪物属性!$HP15)))*(新怪物属性!$HQ15+4)
+IF($HR15=0,0,INDEX(战宠!Q$15:Q$27,新怪物属性!$HR$3)*(INDEX(战宠!$U$7:$Y$10,1,新怪物属性!$HR15)))*(新怪物属性!$HS15+4)
+IF($HT15=0,0,INDEX(战宠!Q$15:Q$27,新怪物属性!$HT$3)*(INDEX(战宠!$U$7:$Y$10,1,新怪物属性!$HT15)))*(新怪物属性!$HU15+4)</f>
        <v>0</v>
      </c>
      <c r="ID15" s="14">
        <f>IF($GV15=0,0,INDEX(战宠!R$15:R$27,新怪物属性!$GV$3)*(INDEX(战宠!$U$7:$Y$10,1,新怪物属性!$GV15)))*(新怪物属性!$GW15+4)
+IF($GX15=0,0,INDEX(战宠!R$15:R$27,新怪物属性!$GX$3)*(INDEX(战宠!$U$7:$Y$10,1,新怪物属性!$GX15)))*(新怪物属性!$GY15+4)
+IF($GZ15=0,0,INDEX(战宠!R$15:R$27,新怪物属性!$GZ$3)*(INDEX(战宠!$U$7:$Y$10,1,新怪物属性!$GZ15)))*(新怪物属性!$HA15+4)
+IF($HB15=0,0,INDEX(战宠!R$15:R$27,新怪物属性!$HB$3)*(INDEX(战宠!$U$7:$Y$10,1,新怪物属性!$HB15)))*(新怪物属性!$HC15+4)
+IF($HD15=0,0,INDEX(战宠!R$15:R$27,新怪物属性!$HD$3)*(INDEX(战宠!$U$7:$Y$10,1,新怪物属性!$HD15)))*(新怪物属性!$HE15+4)
+IF($HF15=0,0,INDEX(战宠!R$15:R$27,新怪物属性!$HF$3)*(INDEX(战宠!$U$7:$Y$10,1,新怪物属性!$HF15)))*(新怪物属性!$HG15+4)
+IF($HH15=0,0,INDEX(战宠!R$15:R$27,新怪物属性!$HH$3)*(INDEX(战宠!$U$7:$Y$10,1,新怪物属性!$HH15)))*(新怪物属性!$HI15+4)
+IF($HJ15=0,0,INDEX(战宠!R$15:R$27,新怪物属性!$HJ$3)*(INDEX(战宠!$U$7:$Y$10,1,新怪物属性!$HJ15)))*(新怪物属性!$HK15+4)
+IF($HL15=0,0,INDEX(战宠!R$15:R$27,新怪物属性!$HL$3)*(INDEX(战宠!$U$7:$Y$10,1,新怪物属性!$HL15)))*(新怪物属性!$HM15+4)
+IF($HN15=0,0,INDEX(战宠!R$15:R$27,新怪物属性!$HN$3)*(INDEX(战宠!$U$7:$Y$10,1,新怪物属性!$HN15)))*(新怪物属性!$HO15+4)
+IF($HP15=0,0,INDEX(战宠!R$15:R$27,新怪物属性!$HP$3)*(INDEX(战宠!$U$7:$Y$10,1,新怪物属性!$HP15)))*(新怪物属性!$HQ15+4)
+IF($HR15=0,0,INDEX(战宠!R$15:R$27,新怪物属性!$HR$3)*(INDEX(战宠!$U$7:$Y$10,1,新怪物属性!$HR15)))*(新怪物属性!$HS15+4)
+IF($HT15=0,0,INDEX(战宠!R$15:R$27,新怪物属性!$HT$3)*(INDEX(战宠!$U$7:$Y$10,1,新怪物属性!$HT15)))*(新怪物属性!$HU15+4)</f>
        <v>0</v>
      </c>
      <c r="IE15" s="14">
        <f>IF($GV15=0,0,INDEX(战宠!S$15:S$27,新怪物属性!$GV$3)*(INDEX(战宠!$U$7:$Y$10,1,新怪物属性!$GV15)))*(新怪物属性!$GW15+4)
+IF($GX15=0,0,INDEX(战宠!S$15:S$27,新怪物属性!$GX$3)*(INDEX(战宠!$U$7:$Y$10,1,新怪物属性!$GX15)))*(新怪物属性!$GY15+4)
+IF($GZ15=0,0,INDEX(战宠!S$15:S$27,新怪物属性!$GZ$3)*(INDEX(战宠!$U$7:$Y$10,1,新怪物属性!$GZ15)))*(新怪物属性!$HA15+4)
+IF($HB15=0,0,INDEX(战宠!S$15:S$27,新怪物属性!$HB$3)*(INDEX(战宠!$U$7:$Y$10,1,新怪物属性!$HB15)))*(新怪物属性!$HC15+4)
+IF($HD15=0,0,INDEX(战宠!S$15:S$27,新怪物属性!$HD$3)*(INDEX(战宠!$U$7:$Y$10,1,新怪物属性!$HD15)))*(新怪物属性!$HE15+4)
+IF($HF15=0,0,INDEX(战宠!S$15:S$27,新怪物属性!$HF$3)*(INDEX(战宠!$U$7:$Y$10,1,新怪物属性!$HF15)))*(新怪物属性!$HG15+4)
+IF($HH15=0,0,INDEX(战宠!S$15:S$27,新怪物属性!$HH$3)*(INDEX(战宠!$U$7:$Y$10,1,新怪物属性!$HH15)))*(新怪物属性!$HI15+4)
+IF($HJ15=0,0,INDEX(战宠!S$15:S$27,新怪物属性!$HJ$3)*(INDEX(战宠!$U$7:$Y$10,1,新怪物属性!$HJ15)))*(新怪物属性!$HK15+4)
+IF($HL15=0,0,INDEX(战宠!S$15:S$27,新怪物属性!$HL$3)*(INDEX(战宠!$U$7:$Y$10,1,新怪物属性!$HL15)))*(新怪物属性!$HM15+4)
+IF($HN15=0,0,INDEX(战宠!S$15:S$27,新怪物属性!$HN$3)*(INDEX(战宠!$U$7:$Y$10,1,新怪物属性!$HN15)))*(新怪物属性!$HO15+4)
+IF($HP15=0,0,INDEX(战宠!S$15:S$27,新怪物属性!$HP$3)*(INDEX(战宠!$U$7:$Y$10,1,新怪物属性!$HP15)))*(新怪物属性!$HQ15+4)
+IF($HR15=0,0,INDEX(战宠!S$15:S$27,新怪物属性!$HR$3)*(INDEX(战宠!$U$7:$Y$10,1,新怪物属性!$HR15)))*(新怪物属性!$HS15+4)
+IF($HT15=0,0,INDEX(战宠!S$15:S$27,新怪物属性!$HT$3)*(INDEX(战宠!$U$7:$Y$10,1,新怪物属性!$HT15)))*(新怪物属性!$HU15+4)</f>
        <v>0</v>
      </c>
      <c r="IF15" s="14">
        <f>IF($GV15=0,0,INDEX(战宠!T$15:T$27,新怪物属性!$GV$3)*(INDEX(战宠!$U$7:$Y$10,1,新怪物属性!$GV15)))*(新怪物属性!$GW15+4)
+IF($GX15=0,0,INDEX(战宠!T$15:T$27,新怪物属性!$GX$3)*(INDEX(战宠!$U$7:$Y$10,1,新怪物属性!$GX15)))*(新怪物属性!$GY15+4)
+IF($GZ15=0,0,INDEX(战宠!T$15:T$27,新怪物属性!$GZ$3)*(INDEX(战宠!$U$7:$Y$10,1,新怪物属性!$GZ15)))*(新怪物属性!$HA15+4)
+IF($HB15=0,0,INDEX(战宠!T$15:T$27,新怪物属性!$HB$3)*(INDEX(战宠!$U$7:$Y$10,1,新怪物属性!$HB15)))*(新怪物属性!$HC15+4)
+IF($HD15=0,0,INDEX(战宠!T$15:T$27,新怪物属性!$HD$3)*(INDEX(战宠!$U$7:$Y$10,1,新怪物属性!$HD15)))*(新怪物属性!$HE15+4)
+IF($HF15=0,0,INDEX(战宠!T$15:T$27,新怪物属性!$HF$3)*(INDEX(战宠!$U$7:$Y$10,1,新怪物属性!$HF15)))*(新怪物属性!$HG15+4)
+IF($HH15=0,0,INDEX(战宠!T$15:T$27,新怪物属性!$HH$3)*(INDEX(战宠!$U$7:$Y$10,1,新怪物属性!$HH15)))*(新怪物属性!$HI15+4)
+IF($HJ15=0,0,INDEX(战宠!T$15:T$27,新怪物属性!$HJ$3)*(INDEX(战宠!$U$7:$Y$10,1,新怪物属性!$HJ15)))*(新怪物属性!$HK15+4)
+IF($HL15=0,0,INDEX(战宠!T$15:T$27,新怪物属性!$HL$3)*(INDEX(战宠!$U$7:$Y$10,1,新怪物属性!$HL15)))*(新怪物属性!$HM15+4)
+IF($HN15=0,0,INDEX(战宠!T$15:T$27,新怪物属性!$HN$3)*(INDEX(战宠!$U$7:$Y$10,1,新怪物属性!$HN15)))*(新怪物属性!$HO15+4)
+IF($HP15=0,0,INDEX(战宠!T$15:T$27,新怪物属性!$HP$3)*(INDEX(战宠!$U$7:$Y$10,1,新怪物属性!$HP15)))*(新怪物属性!$HQ15+4)
+IF($HR15=0,0,INDEX(战宠!T$15:T$27,新怪物属性!$HR$3)*(INDEX(战宠!$U$7:$Y$10,1,新怪物属性!$HR15)))*(新怪物属性!$HS15+4)
+IF($HT15=0,0,INDEX(战宠!T$15:T$27,新怪物属性!$HT$3)*(INDEX(战宠!$U$7:$Y$10,1,新怪物属性!$HT15)))*(新怪物属性!$HU15+4)</f>
        <v>0</v>
      </c>
      <c r="II15" s="14">
        <f>IF(HX15=0,0,INDEX(战宠!$D$15:$D$27,新怪物属性!HX15))</f>
        <v>0</v>
      </c>
      <c r="IJ15" s="14">
        <f>IF(HY15=0,0,INDEX(战宠!$D$15:$D$27,新怪物属性!HY15))</f>
        <v>0</v>
      </c>
      <c r="IM15" s="14">
        <f t="shared" si="51"/>
        <v>418</v>
      </c>
      <c r="IN15" s="14">
        <f t="shared" si="52"/>
        <v>0</v>
      </c>
      <c r="IO15" s="14">
        <f t="shared" si="53"/>
        <v>0</v>
      </c>
      <c r="IP15" s="14">
        <f t="shared" si="54"/>
        <v>0</v>
      </c>
      <c r="IQ15" s="14">
        <f t="shared" si="55"/>
        <v>0</v>
      </c>
      <c r="IR15" s="14">
        <f t="shared" si="3"/>
        <v>1142</v>
      </c>
      <c r="IS15" s="14">
        <f t="shared" si="4"/>
        <v>56</v>
      </c>
      <c r="IT15" s="14">
        <f t="shared" si="5"/>
        <v>306</v>
      </c>
      <c r="IU15" s="14">
        <f t="shared" si="6"/>
        <v>4</v>
      </c>
      <c r="IV15" s="28">
        <f t="shared" si="7"/>
        <v>0</v>
      </c>
      <c r="IW15" s="28">
        <f t="shared" si="8"/>
        <v>0</v>
      </c>
      <c r="IX15" s="28">
        <f t="shared" si="9"/>
        <v>0</v>
      </c>
      <c r="IY15" s="28">
        <f t="shared" si="10"/>
        <v>0</v>
      </c>
      <c r="IZ15" s="28">
        <f t="shared" si="11"/>
        <v>1</v>
      </c>
      <c r="JA15" s="28">
        <f t="shared" si="12"/>
        <v>1</v>
      </c>
      <c r="JB15" s="28">
        <f t="shared" si="13"/>
        <v>0</v>
      </c>
      <c r="JC15" s="28">
        <f t="shared" si="14"/>
        <v>0</v>
      </c>
      <c r="JD15" s="14">
        <f t="shared" si="15"/>
        <v>1</v>
      </c>
      <c r="JE15" s="14">
        <f t="shared" si="16"/>
        <v>1</v>
      </c>
      <c r="JF15" s="14">
        <f t="shared" si="17"/>
        <v>1</v>
      </c>
      <c r="JG15" s="18">
        <f t="shared" si="18"/>
        <v>1</v>
      </c>
      <c r="JH15" s="18">
        <f t="shared" si="19"/>
        <v>1</v>
      </c>
      <c r="JI15" s="18">
        <f t="shared" si="20"/>
        <v>1</v>
      </c>
      <c r="JJ15" s="29">
        <f t="shared" si="56"/>
        <v>150</v>
      </c>
      <c r="JK15" s="29">
        <f t="shared" si="21"/>
        <v>450</v>
      </c>
      <c r="JL15" s="29">
        <f t="shared" si="21"/>
        <v>450</v>
      </c>
      <c r="JM15" s="26">
        <f t="shared" si="22"/>
        <v>0</v>
      </c>
      <c r="JN15" s="26">
        <f t="shared" si="23"/>
        <v>0</v>
      </c>
      <c r="JO15" s="26">
        <f t="shared" si="24"/>
        <v>0</v>
      </c>
      <c r="JP15" s="14">
        <f t="shared" si="25"/>
        <v>2</v>
      </c>
      <c r="JQ15" s="14">
        <f t="shared" si="26"/>
        <v>2</v>
      </c>
      <c r="JR15" s="14">
        <f t="shared" si="27"/>
        <v>2</v>
      </c>
      <c r="JS15" s="14">
        <f t="shared" si="28"/>
        <v>2</v>
      </c>
      <c r="JT15" s="14">
        <f t="shared" si="29"/>
        <v>30</v>
      </c>
      <c r="JU15" s="14">
        <f t="shared" si="30"/>
        <v>50</v>
      </c>
      <c r="JV15">
        <v>11</v>
      </c>
      <c r="JW15" s="14">
        <f t="shared" si="57"/>
        <v>6948</v>
      </c>
      <c r="JY15" s="14">
        <f t="shared" si="31"/>
        <v>92</v>
      </c>
      <c r="JZ15" s="14">
        <f t="shared" si="58"/>
        <v>179</v>
      </c>
      <c r="KA15" s="29">
        <f t="shared" si="59"/>
        <v>0</v>
      </c>
      <c r="KB15" s="29">
        <f t="shared" si="60"/>
        <v>0</v>
      </c>
      <c r="KC15" s="29">
        <f t="shared" si="61"/>
        <v>0</v>
      </c>
      <c r="KD15" s="29">
        <f t="shared" si="62"/>
        <v>0</v>
      </c>
      <c r="KE15" s="14">
        <f t="shared" si="32"/>
        <v>1</v>
      </c>
      <c r="KF15" s="14">
        <f t="shared" si="33"/>
        <v>1</v>
      </c>
      <c r="KG15" s="14">
        <f t="shared" si="63"/>
        <v>179</v>
      </c>
      <c r="KH15" s="26">
        <f t="shared" si="34"/>
        <v>0</v>
      </c>
      <c r="KI15" s="26">
        <f t="shared" si="35"/>
        <v>0.3</v>
      </c>
      <c r="KJ15" s="29">
        <f t="shared" si="64"/>
        <v>29</v>
      </c>
      <c r="KK15" s="29">
        <f t="shared" si="65"/>
        <v>0</v>
      </c>
      <c r="KL15" s="29">
        <f t="shared" si="66"/>
        <v>0</v>
      </c>
      <c r="KM15" s="23">
        <f t="shared" si="67"/>
        <v>0</v>
      </c>
      <c r="KN15" s="23">
        <f t="shared" si="68"/>
        <v>0</v>
      </c>
      <c r="KO15" s="26">
        <f t="shared" si="36"/>
        <v>0.05</v>
      </c>
      <c r="KP15" s="26">
        <f t="shared" si="37"/>
        <v>0.15</v>
      </c>
      <c r="KQ15" s="26">
        <f t="shared" si="38"/>
        <v>0.15</v>
      </c>
      <c r="KR15" s="26">
        <f t="shared" si="69"/>
        <v>0</v>
      </c>
      <c r="KS15" s="26">
        <v>0</v>
      </c>
      <c r="KT15" s="29">
        <f t="shared" si="70"/>
        <v>1.05</v>
      </c>
      <c r="KU15" s="29">
        <f t="shared" si="39"/>
        <v>1.1499999999999999</v>
      </c>
      <c r="KV15" s="29">
        <f t="shared" si="40"/>
        <v>1.1499999999999999</v>
      </c>
      <c r="KW15" s="29">
        <f t="shared" si="41"/>
        <v>152.25</v>
      </c>
      <c r="KX15" s="29">
        <f t="shared" si="42"/>
        <v>0</v>
      </c>
      <c r="KY15" s="29">
        <f t="shared" si="43"/>
        <v>0</v>
      </c>
      <c r="KZ15" s="29">
        <f t="shared" si="44"/>
        <v>1831</v>
      </c>
      <c r="LA15" s="14">
        <f t="shared" si="45"/>
        <v>152.25</v>
      </c>
      <c r="LE15" s="14">
        <v>0</v>
      </c>
      <c r="LF15" s="14">
        <v>0</v>
      </c>
      <c r="LG15" s="14">
        <v>120</v>
      </c>
      <c r="LH15" s="14">
        <v>0</v>
      </c>
      <c r="LI15" s="14">
        <v>0</v>
      </c>
      <c r="LJ15" s="14">
        <v>60</v>
      </c>
      <c r="LK15" s="14">
        <v>60</v>
      </c>
      <c r="LL15" s="23">
        <f t="shared" si="71"/>
        <v>3654</v>
      </c>
      <c r="LM15" s="23">
        <f t="shared" si="72"/>
        <v>0</v>
      </c>
      <c r="LN15" s="23">
        <f t="shared" si="73"/>
        <v>3654</v>
      </c>
      <c r="LO15" s="14">
        <v>0</v>
      </c>
      <c r="LP15" s="14">
        <v>0</v>
      </c>
      <c r="LQ15" s="14">
        <v>60</v>
      </c>
      <c r="LR15" s="14">
        <v>0</v>
      </c>
      <c r="LS15" s="14">
        <v>0</v>
      </c>
      <c r="LT15" s="14">
        <v>30</v>
      </c>
      <c r="LU15" s="14">
        <v>30</v>
      </c>
      <c r="LV15" s="23">
        <f t="shared" si="74"/>
        <v>1827</v>
      </c>
      <c r="LW15" s="23">
        <f t="shared" si="75"/>
        <v>0</v>
      </c>
      <c r="LX15" s="23">
        <f t="shared" si="76"/>
        <v>1827</v>
      </c>
      <c r="MB15">
        <f t="shared" si="46"/>
        <v>1.6024218391466338</v>
      </c>
      <c r="MC15">
        <f t="shared" si="47"/>
        <v>1.6024218391466338</v>
      </c>
      <c r="ME15" s="14">
        <v>1</v>
      </c>
      <c r="MF15" s="14">
        <v>0</v>
      </c>
      <c r="MG15" s="14">
        <v>0</v>
      </c>
      <c r="MH15" s="23">
        <f t="shared" si="48"/>
        <v>30</v>
      </c>
      <c r="MI15" s="23">
        <f t="shared" si="77"/>
        <v>0</v>
      </c>
      <c r="MJ15" s="23">
        <f t="shared" si="78"/>
        <v>30</v>
      </c>
      <c r="MK15" s="14">
        <v>4</v>
      </c>
      <c r="ML15" s="14">
        <v>0</v>
      </c>
      <c r="MM15" s="14">
        <v>0</v>
      </c>
      <c r="MN15" s="23">
        <f t="shared" si="49"/>
        <v>121</v>
      </c>
      <c r="MO15" s="23">
        <f t="shared" si="79"/>
        <v>0</v>
      </c>
      <c r="MP15" s="23">
        <f t="shared" si="80"/>
        <v>121</v>
      </c>
      <c r="MR15" s="23">
        <f t="shared" si="81"/>
        <v>161</v>
      </c>
      <c r="MS15" s="23">
        <f t="shared" si="82"/>
        <v>0</v>
      </c>
      <c r="MT15" s="23">
        <f t="shared" si="83"/>
        <v>161</v>
      </c>
      <c r="MU15" s="23">
        <f t="shared" si="87"/>
        <v>45</v>
      </c>
      <c r="MV15" s="23">
        <f t="shared" si="85"/>
        <v>0</v>
      </c>
      <c r="MW15" s="23">
        <f t="shared" si="86"/>
        <v>45</v>
      </c>
      <c r="NA15">
        <v>16</v>
      </c>
      <c r="NB15" t="s">
        <v>120</v>
      </c>
      <c r="NC15" s="17">
        <v>0.8</v>
      </c>
      <c r="ND15" t="s">
        <v>189</v>
      </c>
      <c r="NE15" t="s">
        <v>227</v>
      </c>
      <c r="NF15" t="s">
        <v>228</v>
      </c>
      <c r="NH15" t="s">
        <v>214</v>
      </c>
      <c r="NJ15" s="14">
        <v>11</v>
      </c>
      <c r="NK15" s="14"/>
    </row>
    <row r="16" spans="1:375" ht="16.5" x14ac:dyDescent="0.2">
      <c r="C16" s="14">
        <f t="shared" si="0"/>
        <v>1</v>
      </c>
      <c r="D16" s="14">
        <v>12</v>
      </c>
      <c r="E16" s="14" t="s">
        <v>528</v>
      </c>
      <c r="F16" s="14" t="s">
        <v>541</v>
      </c>
      <c r="G16" s="14">
        <v>10</v>
      </c>
      <c r="H16" s="14">
        <v>0</v>
      </c>
      <c r="I16" s="14">
        <v>0</v>
      </c>
      <c r="J16" s="14">
        <v>1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1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1</v>
      </c>
      <c r="BF16" s="14">
        <f>ROUND((INDEX(新战舰养成!S$6:S$18,新怪物属性!$J16+1)+INDEX(新战舰养成!D$6:D$18,新怪物属性!$J16+1)*(新怪物属性!$G16-1))*INDEX(战舰突破!$D$6:$D$18,新怪物属性!$M16+1),0)</f>
        <v>245</v>
      </c>
      <c r="BG16" s="14">
        <f>ROUND((INDEX(新战舰养成!T$6:T$18,新怪物属性!$J16+1)+INDEX(新战舰养成!E$6:E$18,新怪物属性!$J16+1)*(新怪物属性!$G16-1))*INDEX(战舰突破!$D$6:$D$18,新怪物属性!$M16+1),0)</f>
        <v>1900</v>
      </c>
      <c r="BH16" s="14">
        <f>ROUND((INDEX(新战舰养成!U$6:U$18,新怪物属性!$J16+1)+INDEX(新战舰养成!F$6:F$18,新怪物属性!$J16+1)*(新怪物属性!$G16-1))*INDEX(战舰突破!$D$6:$D$18,新怪物属性!$M16+1),0)</f>
        <v>127</v>
      </c>
      <c r="BI16" s="14">
        <f>ROUND((INDEX(新战舰养成!V$6:V$18,新怪物属性!$J16+1)+INDEX(新战舰养成!G$6:G$18,新怪物属性!$J16+1)*(新怪物属性!$G16-1))*INDEX(战舰突破!$D$6:$D$18,新怪物属性!$M16+1),0)</f>
        <v>300</v>
      </c>
      <c r="BJ16" s="14">
        <f>ROUND((INDEX(新战舰养成!W$6:W$18,新怪物属性!$J16+1)+INDEX(新战舰养成!H$6:H$18,新怪物属性!$J16+1)*(新怪物属性!$G16-1))*INDEX(战舰突破!$D$6:$D$18,新怪物属性!$M16+1),0)</f>
        <v>4</v>
      </c>
      <c r="BL16" s="14">
        <f>IF($H16&gt;0,ROUND((INDEX(新战舰养成!X$6:X$18,新怪物属性!$K16+1)+INDEX(新战舰养成!I$6:I$18,新怪物属性!$K16+1)*(新怪物属性!$H16-1))*INDEX(战舰突破!$D$6:$D$18,新怪物属性!$N16+1),0),0)</f>
        <v>0</v>
      </c>
      <c r="BM16" s="14">
        <f>IF($H16&gt;0,ROUND((INDEX(新战舰养成!Y$6:Y$18,新怪物属性!$K16+1)+INDEX(新战舰养成!J$6:J$18,新怪物属性!$K16+1)*(新怪物属性!$H16-1))*INDEX(战舰突破!$D$6:$D$18,新怪物属性!$N16+1),0),0)</f>
        <v>0</v>
      </c>
      <c r="BN16" s="14">
        <f>IF($H16&gt;0,ROUND((INDEX(新战舰养成!Z$6:Z$18,新怪物属性!$K16+1)+INDEX(新战舰养成!K$6:K$18,新怪物属性!$K16+1)*(新怪物属性!$H16-1))*INDEX(战舰突破!$D$6:$D$18,新怪物属性!$N16+1),0),0)</f>
        <v>0</v>
      </c>
      <c r="BO16" s="14">
        <f>IF($H16&gt;0,ROUND((INDEX(新战舰养成!AA$6:AA$18,新怪物属性!$K16+1)+INDEX(新战舰养成!L$6:L$18,新怪物属性!$K16+1)*(新怪物属性!$H16-1))*INDEX(战舰突破!$D$6:$D$18,新怪物属性!$N16+1),0),0)</f>
        <v>0</v>
      </c>
      <c r="BP16" s="14">
        <f>IF($H16&gt;0,ROUND((INDEX(新战舰养成!AB$6:AB$18,新怪物属性!$K16+1)+INDEX(新战舰养成!M$6:M$18,新怪物属性!$K16+1)*(新怪物属性!$H16-1))*INDEX(战舰突破!$D$6:$D$18,新怪物属性!$N16+1),0),0)</f>
        <v>0</v>
      </c>
      <c r="BR16" s="14">
        <f>IF($I16&gt;0,ROUND((INDEX(新战舰养成!AC$6:AC$18,新怪物属性!$L16+1)+INDEX(新战舰养成!I$6:I$18,新怪物属性!$L16+1)*(新怪物属性!$I16-1))*INDEX(战舰突破!$D$6:$D$18,新怪物属性!$O16+1),0),0)</f>
        <v>0</v>
      </c>
      <c r="BS16" s="14">
        <f>IF($I16&gt;0,ROUND((INDEX(新战舰养成!AD$6:AD$18,新怪物属性!$L16+1)+INDEX(新战舰养成!J$6:J$18,新怪物属性!$L16+1)*(新怪物属性!$I16-1))*INDEX(战舰突破!$D$6:$D$18,新怪物属性!$O16+1),0),0)</f>
        <v>0</v>
      </c>
      <c r="BT16" s="14">
        <f>IF($I16&gt;0,ROUND((INDEX(新战舰养成!AE$6:AE$18,新怪物属性!$L16+1)+INDEX(新战舰养成!K$6:K$18,新怪物属性!$L16+1)*(新怪物属性!$I16-1))*INDEX(战舰突破!$D$6:$D$18,新怪物属性!$O16+1),0),0)</f>
        <v>0</v>
      </c>
      <c r="BU16" s="14">
        <f>IF($I16&gt;0,ROUND((INDEX(新战舰养成!AF$6:AF$18,新怪物属性!$L16+1)+INDEX(新战舰养成!L$6:L$18,新怪物属性!$L16+1)*(新怪物属性!$I16-1))*INDEX(战舰突破!$D$6:$D$18,新怪物属性!$O16+1),0),0)</f>
        <v>0</v>
      </c>
      <c r="BV16" s="14">
        <f>IF($I16&gt;0,ROUND((INDEX(新战舰养成!AG$6:AG$18,新怪物属性!$L16+1)+INDEX(新战舰养成!M$6:M$18,新怪物属性!$L16+1)*(新怪物属性!$I16-1))*INDEX(战舰突破!$D$6:$D$18,新怪物属性!$O16+1),0),0)</f>
        <v>0</v>
      </c>
      <c r="BY16" s="14">
        <f>(INDEX(装备数值!$C$13:$G$116,新怪物属性!$P16*8+1,BY$2)+INDEX(装备数值!$C$13:$G$116,新怪物属性!$Q16*8+2,BY$2)+INDEX(装备数值!$C$13:$G$116,新怪物属性!$S16*8+3,BY$2)+INDEX(装备数值!$C$13:$G$116,新怪物属性!$R16*8+4,BY$2)+INDEX(装备数值!$C$13:$G$116,新怪物属性!$T16*8+5,BY$2)+INDEX(装备数值!$C$13:$G$116,新怪物属性!$U16*8+6,BY$2)+INDEX(装备数值!$C$13:$G$116,新怪物属性!$V16*8+7,BY$2)+INDEX(装备数值!$C$13:$G$116,新怪物属性!$W16*8+8,BY$2))</f>
        <v>100</v>
      </c>
      <c r="BZ16" s="14">
        <f>(INDEX(装备数值!$C$13:$G$116,新怪物属性!$P16*8+1,BZ$2)+INDEX(装备数值!$C$13:$G$116,新怪物属性!$Q16*8+2,BZ$2)+INDEX(装备数值!$C$13:$G$116,新怪物属性!$S16*8+3,BZ$2)+INDEX(装备数值!$C$13:$G$116,新怪物属性!$R16*8+4,BZ$2)+INDEX(装备数值!$C$13:$G$116,新怪物属性!$T16*8+5,BZ$2)+INDEX(装备数值!$C$13:$G$116,新怪物属性!$U16*8+6,BZ$2)+INDEX(装备数值!$C$13:$G$116,新怪物属性!$V16*8+7,BZ$2)+INDEX(装备数值!$C$13:$G$116,新怪物属性!$W16*8+8,BZ$2))</f>
        <v>300</v>
      </c>
      <c r="CA16" s="14">
        <f>(INDEX(装备数值!$C$13:$G$116,新怪物属性!$P16*8+1,CA$2)+INDEX(装备数值!$C$13:$G$116,新怪物属性!$Q16*8+2,CA$2)+INDEX(装备数值!$C$13:$G$116,新怪物属性!$S16*8+3,CA$2)+INDEX(装备数值!$C$13:$G$116,新怪物属性!$R16*8+4,CA$2)+INDEX(装备数值!$C$13:$G$116,新怪物属性!$T16*8+5,CA$2)+INDEX(装备数值!$C$13:$G$116,新怪物属性!$U16*8+6,CA$2)+INDEX(装备数值!$C$13:$G$116,新怪物属性!$V16*8+7,CA$2)+INDEX(装备数值!$C$13:$G$116,新怪物属性!$W16*8+8,CA$2))</f>
        <v>10</v>
      </c>
      <c r="CB16" s="14">
        <f>(INDEX(装备数值!$C$13:$G$116,新怪物属性!$P16*8+1,CB$2)+INDEX(装备数值!$C$13:$G$116,新怪物属性!$Q16*8+2,CB$2)+INDEX(装备数值!$C$13:$G$116,新怪物属性!$S16*8+3,CB$2)+INDEX(装备数值!$C$13:$G$116,新怪物属性!$R16*8+4,CB$2)+INDEX(装备数值!$C$13:$G$116,新怪物属性!$T16*8+5,CB$2)+INDEX(装备数值!$C$13:$G$116,新怪物属性!$U16*8+6,CB$2)+INDEX(装备数值!$C$13:$G$116,新怪物属性!$V16*8+7,CB$2)+INDEX(装备数值!$C$13:$G$116,新怪物属性!$W16*8+8,CB$2))</f>
        <v>1000</v>
      </c>
      <c r="CC16" s="14">
        <f>(INDEX(装备数值!$C$13:$G$116,新怪物属性!$P16*8+1,CC$2)+INDEX(装备数值!$C$13:$G$116,新怪物属性!$Q16*8+2,CC$2)+INDEX(装备数值!$C$13:$G$116,新怪物属性!$S16*8+3,CC$2)+INDEX(装备数值!$C$13:$G$116,新怪物属性!$R16*8+4,CC$2)+INDEX(装备数值!$C$13:$G$116,新怪物属性!$T16*8+5,CC$2)+INDEX(装备数值!$C$13:$G$116,新怪物属性!$U16*8+6,CC$2)+INDEX(装备数值!$C$13:$G$116,新怪物属性!$V16*8+7,CC$2)+INDEX(装备数值!$C$13:$G$116,新怪物属性!$W16*8+8,CC$2))</f>
        <v>0</v>
      </c>
      <c r="CF16" s="14">
        <f t="shared" si="50"/>
        <v>1</v>
      </c>
      <c r="CG16" s="14">
        <f t="shared" si="1"/>
        <v>0</v>
      </c>
      <c r="CH16" s="14">
        <f t="shared" si="1"/>
        <v>0</v>
      </c>
      <c r="CI16" s="14">
        <f t="shared" si="1"/>
        <v>0</v>
      </c>
      <c r="CJ16" s="14">
        <f t="shared" si="1"/>
        <v>0</v>
      </c>
      <c r="CK16" s="14">
        <f t="shared" si="1"/>
        <v>0</v>
      </c>
      <c r="CL16" s="14">
        <f t="shared" si="1"/>
        <v>0</v>
      </c>
      <c r="CM16" s="14">
        <f t="shared" si="1"/>
        <v>0</v>
      </c>
      <c r="CN16" s="14">
        <f t="shared" si="1"/>
        <v>0</v>
      </c>
      <c r="CO16" s="14">
        <f t="shared" si="1"/>
        <v>0</v>
      </c>
      <c r="CP16" s="14">
        <f t="shared" si="1"/>
        <v>0</v>
      </c>
      <c r="CQ16" s="14">
        <f t="shared" si="1"/>
        <v>0</v>
      </c>
      <c r="CR16" s="14">
        <f t="shared" si="1"/>
        <v>0</v>
      </c>
      <c r="CS16" s="14">
        <f>SUMIFS(装备数值!BL$50:BL$101,装备数值!$BG$50:$BG$101,"="&amp;新怪物属性!$CF$2,装备数值!$BH$50:$BH$101,"&lt;="&amp;新怪物属性!$CF16)+SUMIFS(装备数值!BL$50:BL$101,装备数值!$BG$50:$BG$101,"="&amp;新怪物属性!$CG$2,装备数值!$BH$50:$BH$101,"&lt;="&amp;新怪物属性!$CG16)+SUMIFS(装备数值!BL$50:BL$101,装备数值!$BG$50:$BG$101,"="&amp;新怪物属性!$CH$2,装备数值!$BH$50:$BH$101,"&lt;="&amp;新怪物属性!$CH16)+SUMIFS(装备数值!BL$50:BL$101,装备数值!$BG$50:$BG$101,"="&amp;新怪物属性!$CI$2,装备数值!$BH$50:$BH$101,"&lt;="&amp;新怪物属性!$CI16)+SUMIFS(装备数值!BL$50:BL$101,装备数值!$BG$50:$BG$101,"="&amp;新怪物属性!$CJ$2,装备数值!$BH$50:$BH$101,"&lt;="&amp;新怪物属性!$CJ16)+SUMIFS(装备数值!BL$50:BL$101,装备数值!$BG$50:$BG$101,"="&amp;新怪物属性!$CK$2,装备数值!$BH$50:$BH$101,"&lt;="&amp;新怪物属性!$CK16)+SUMIFS(装备数值!BL$50:BL$101,装备数值!$BG$50:$BG$101,"="&amp;新怪物属性!$CL$2,装备数值!$BH$50:$BH$101,"&lt;="&amp;新怪物属性!$CL16)+SUMIFS(装备数值!BL$50:BL$101,装备数值!$BG$50:$BG$101,"="&amp;新怪物属性!$CM$2,装备数值!$BH$50:$BH$101,"&lt;="&amp;新怪物属性!$CM16)+SUMIFS(装备数值!BL$50:BL$101,装备数值!$BG$50:$BG$101,"="&amp;新怪物属性!$CN$2,装备数值!$BH$50:$BH$101,"&lt;="&amp;新怪物属性!$CN16)+SUMIFS(装备数值!BL$50:BL$101,装备数值!$BG$50:$BG$101,"="&amp;新怪物属性!$CO$2,装备数值!$BH$50:$BH$101,"&lt;="&amp;新怪物属性!$CO16)+SUMIFS(装备数值!BL$50:BL$101,装备数值!$BG$50:$BG$101,"="&amp;新怪物属性!$CP$2,装备数值!$BH$50:$BH$101,"&lt;="&amp;新怪物属性!$CP16)+SUMIFS(装备数值!BL$50:BL$101,装备数值!$BG$50:$BG$101,"="&amp;新怪物属性!$CQ$2,装备数值!$BH$50:$BH$101,"&lt;="&amp;新怪物属性!$CQ16)+SUMIFS(装备数值!BL$50:BL$101,装备数值!$BG$50:$BG$101,"="&amp;新怪物属性!$CR$2,装备数值!$BH$50:$BH$101,"&lt;="&amp;新怪物属性!$CR16)</f>
        <v>1440</v>
      </c>
      <c r="CT16" s="14">
        <f>SUMIFS(装备数值!BM$50:BM$101,装备数值!$BG$50:$BG$101,"="&amp;新怪物属性!$CF$2,装备数值!$BH$50:$BH$101,"&lt;="&amp;新怪物属性!$CF16)+SUMIFS(装备数值!BM$50:BM$101,装备数值!$BG$50:$BG$101,"="&amp;新怪物属性!$CG$2,装备数值!$BH$50:$BH$101,"&lt;="&amp;新怪物属性!$CG16)+SUMIFS(装备数值!BM$50:BM$101,装备数值!$BG$50:$BG$101,"="&amp;新怪物属性!$CH$2,装备数值!$BH$50:$BH$101,"&lt;="&amp;新怪物属性!$CH16)+SUMIFS(装备数值!BM$50:BM$101,装备数值!$BG$50:$BG$101,"="&amp;新怪物属性!$CI$2,装备数值!$BH$50:$BH$101,"&lt;="&amp;新怪物属性!$CI16)+SUMIFS(装备数值!BM$50:BM$101,装备数值!$BG$50:$BG$101,"="&amp;新怪物属性!$CJ$2,装备数值!$BH$50:$BH$101,"&lt;="&amp;新怪物属性!$CJ16)+SUMIFS(装备数值!BM$50:BM$101,装备数值!$BG$50:$BG$101,"="&amp;新怪物属性!$CK$2,装备数值!$BH$50:$BH$101,"&lt;="&amp;新怪物属性!$CK16)+SUMIFS(装备数值!BM$50:BM$101,装备数值!$BG$50:$BG$101,"="&amp;新怪物属性!$CL$2,装备数值!$BH$50:$BH$101,"&lt;="&amp;新怪物属性!$CL16)+SUMIFS(装备数值!BM$50:BM$101,装备数值!$BG$50:$BG$101,"="&amp;新怪物属性!$CM$2,装备数值!$BH$50:$BH$101,"&lt;="&amp;新怪物属性!$CM16)+SUMIFS(装备数值!BM$50:BM$101,装备数值!$BG$50:$BG$101,"="&amp;新怪物属性!$CN$2,装备数值!$BH$50:$BH$101,"&lt;="&amp;新怪物属性!$CN16)+SUMIFS(装备数值!BM$50:BM$101,装备数值!$BG$50:$BG$101,"="&amp;新怪物属性!$CO$2,装备数值!$BH$50:$BH$101,"&lt;="&amp;新怪物属性!$CO16)+SUMIFS(装备数值!BM$50:BM$101,装备数值!$BG$50:$BG$101,"="&amp;新怪物属性!$CP$2,装备数值!$BH$50:$BH$101,"&lt;="&amp;新怪物属性!$CP16)+SUMIFS(装备数值!BM$50:BM$101,装备数值!$BG$50:$BG$101,"="&amp;新怪物属性!$CQ$2,装备数值!$BH$50:$BH$101,"&lt;="&amp;新怪物属性!$CQ16)+SUMIFS(装备数值!BM$50:BM$101,装备数值!$BG$50:$BG$101,"="&amp;新怪物属性!$CR$2,装备数值!$BH$50:$BH$101,"&lt;="&amp;新怪物属性!$CR16)</f>
        <v>0</v>
      </c>
      <c r="CU16" s="14">
        <f>SUMIFS(装备数值!BN$50:BN$101,装备数值!$BG$50:$BG$101,"="&amp;新怪物属性!$CF$2,装备数值!$BH$50:$BH$101,"&lt;="&amp;新怪物属性!$CF16)+SUMIFS(装备数值!BN$50:BN$101,装备数值!$BG$50:$BG$101,"="&amp;新怪物属性!$CG$2,装备数值!$BH$50:$BH$101,"&lt;="&amp;新怪物属性!$CG16)+SUMIFS(装备数值!BN$50:BN$101,装备数值!$BG$50:$BG$101,"="&amp;新怪物属性!$CH$2,装备数值!$BH$50:$BH$101,"&lt;="&amp;新怪物属性!$CH16)+SUMIFS(装备数值!BN$50:BN$101,装备数值!$BG$50:$BG$101,"="&amp;新怪物属性!$CI$2,装备数值!$BH$50:$BH$101,"&lt;="&amp;新怪物属性!$CI16)+SUMIFS(装备数值!BN$50:BN$101,装备数值!$BG$50:$BG$101,"="&amp;新怪物属性!$CJ$2,装备数值!$BH$50:$BH$101,"&lt;="&amp;新怪物属性!$CJ16)+SUMIFS(装备数值!BN$50:BN$101,装备数值!$BG$50:$BG$101,"="&amp;新怪物属性!$CK$2,装备数值!$BH$50:$BH$101,"&lt;="&amp;新怪物属性!$CK16)+SUMIFS(装备数值!BN$50:BN$101,装备数值!$BG$50:$BG$101,"="&amp;新怪物属性!$CL$2,装备数值!$BH$50:$BH$101,"&lt;="&amp;新怪物属性!$CL16)+SUMIFS(装备数值!BN$50:BN$101,装备数值!$BG$50:$BG$101,"="&amp;新怪物属性!$CM$2,装备数值!$BH$50:$BH$101,"&lt;="&amp;新怪物属性!$CM16)+SUMIFS(装备数值!BN$50:BN$101,装备数值!$BG$50:$BG$101,"="&amp;新怪物属性!$CN$2,装备数值!$BH$50:$BH$101,"&lt;="&amp;新怪物属性!$CN16)+SUMIFS(装备数值!BN$50:BN$101,装备数值!$BG$50:$BG$101,"="&amp;新怪物属性!$CO$2,装备数值!$BH$50:$BH$101,"&lt;="&amp;新怪物属性!$CO16)+SUMIFS(装备数值!BN$50:BN$101,装备数值!$BG$50:$BG$101,"="&amp;新怪物属性!$CP$2,装备数值!$BH$50:$BH$101,"&lt;="&amp;新怪物属性!$CP16)+SUMIFS(装备数值!BN$50:BN$101,装备数值!$BG$50:$BG$101,"="&amp;新怪物属性!$CQ$2,装备数值!$BH$50:$BH$101,"&lt;="&amp;新怪物属性!$CQ16)+SUMIFS(装备数值!BN$50:BN$101,装备数值!$BG$50:$BG$101,"="&amp;新怪物属性!$CR$2,装备数值!$BH$50:$BH$101,"&lt;="&amp;新怪物属性!$CR16)</f>
        <v>0</v>
      </c>
      <c r="CV16" s="14">
        <f>SUMIFS(装备数值!BO$50:BO$101,装备数值!$BG$50:$BG$101,"="&amp;新怪物属性!$CF$2,装备数值!$BH$50:$BH$101,"&lt;="&amp;新怪物属性!$CF16)+SUMIFS(装备数值!BO$50:BO$101,装备数值!$BG$50:$BG$101,"="&amp;新怪物属性!$CG$2,装备数值!$BH$50:$BH$101,"&lt;="&amp;新怪物属性!$CG16)+SUMIFS(装备数值!BO$50:BO$101,装备数值!$BG$50:$BG$101,"="&amp;新怪物属性!$CH$2,装备数值!$BH$50:$BH$101,"&lt;="&amp;新怪物属性!$CH16)+SUMIFS(装备数值!BO$50:BO$101,装备数值!$BG$50:$BG$101,"="&amp;新怪物属性!$CI$2,装备数值!$BH$50:$BH$101,"&lt;="&amp;新怪物属性!$CI16)+SUMIFS(装备数值!BO$50:BO$101,装备数值!$BG$50:$BG$101,"="&amp;新怪物属性!$CJ$2,装备数值!$BH$50:$BH$101,"&lt;="&amp;新怪物属性!$CJ16)+SUMIFS(装备数值!BO$50:BO$101,装备数值!$BG$50:$BG$101,"="&amp;新怪物属性!$CK$2,装备数值!$BH$50:$BH$101,"&lt;="&amp;新怪物属性!$CK16)+SUMIFS(装备数值!BO$50:BO$101,装备数值!$BG$50:$BG$101,"="&amp;新怪物属性!$CL$2,装备数值!$BH$50:$BH$101,"&lt;="&amp;新怪物属性!$CL16)+SUMIFS(装备数值!BO$50:BO$101,装备数值!$BG$50:$BG$101,"="&amp;新怪物属性!$CM$2,装备数值!$BH$50:$BH$101,"&lt;="&amp;新怪物属性!$CM16)+SUMIFS(装备数值!BO$50:BO$101,装备数值!$BG$50:$BG$101,"="&amp;新怪物属性!$CN$2,装备数值!$BH$50:$BH$101,"&lt;="&amp;新怪物属性!$CN16)+SUMIFS(装备数值!BO$50:BO$101,装备数值!$BG$50:$BG$101,"="&amp;新怪物属性!$CO$2,装备数值!$BH$50:$BH$101,"&lt;="&amp;新怪物属性!$CO16)+SUMIFS(装备数值!BO$50:BO$101,装备数值!$BG$50:$BG$101,"="&amp;新怪物属性!$CP$2,装备数值!$BH$50:$BH$101,"&lt;="&amp;新怪物属性!$CP16)+SUMIFS(装备数值!BO$50:BO$101,装备数值!$BG$50:$BG$101,"="&amp;新怪物属性!$CQ$2,装备数值!$BH$50:$BH$101,"&lt;="&amp;新怪物属性!$CQ16)+SUMIFS(装备数值!BO$50:BO$101,装备数值!$BG$50:$BG$101,"="&amp;新怪物属性!$CR$2,装备数值!$BH$50:$BH$101,"&lt;="&amp;新怪物属性!$CR16)</f>
        <v>0</v>
      </c>
      <c r="CW16" s="14">
        <f>SUMIFS(装备数值!BP$50:BP$101,装备数值!$BG$50:$BG$101,"="&amp;新怪物属性!$CF$2,装备数值!$BH$50:$BH$101,"&lt;="&amp;新怪物属性!$CF16)+SUMIFS(装备数值!BP$50:BP$101,装备数值!$BG$50:$BG$101,"="&amp;新怪物属性!$CG$2,装备数值!$BH$50:$BH$101,"&lt;="&amp;新怪物属性!$CG16)+SUMIFS(装备数值!BP$50:BP$101,装备数值!$BG$50:$BG$101,"="&amp;新怪物属性!$CH$2,装备数值!$BH$50:$BH$101,"&lt;="&amp;新怪物属性!$CH16)+SUMIFS(装备数值!BP$50:BP$101,装备数值!$BG$50:$BG$101,"="&amp;新怪物属性!$CI$2,装备数值!$BH$50:$BH$101,"&lt;="&amp;新怪物属性!$CI16)+SUMIFS(装备数值!BP$50:BP$101,装备数值!$BG$50:$BG$101,"="&amp;新怪物属性!$CJ$2,装备数值!$BH$50:$BH$101,"&lt;="&amp;新怪物属性!$CJ16)+SUMIFS(装备数值!BP$50:BP$101,装备数值!$BG$50:$BG$101,"="&amp;新怪物属性!$CK$2,装备数值!$BH$50:$BH$101,"&lt;="&amp;新怪物属性!$CK16)+SUMIFS(装备数值!BP$50:BP$101,装备数值!$BG$50:$BG$101,"="&amp;新怪物属性!$CL$2,装备数值!$BH$50:$BH$101,"&lt;="&amp;新怪物属性!$CL16)+SUMIFS(装备数值!BP$50:BP$101,装备数值!$BG$50:$BG$101,"="&amp;新怪物属性!$CM$2,装备数值!$BH$50:$BH$101,"&lt;="&amp;新怪物属性!$CM16)+SUMIFS(装备数值!BP$50:BP$101,装备数值!$BG$50:$BG$101,"="&amp;新怪物属性!$CN$2,装备数值!$BH$50:$BH$101,"&lt;="&amp;新怪物属性!$CN16)+SUMIFS(装备数值!BP$50:BP$101,装备数值!$BG$50:$BG$101,"="&amp;新怪物属性!$CO$2,装备数值!$BH$50:$BH$101,"&lt;="&amp;新怪物属性!$CO16)+SUMIFS(装备数值!BP$50:BP$101,装备数值!$BG$50:$BG$101,"="&amp;新怪物属性!$CP$2,装备数值!$BH$50:$BH$101,"&lt;="&amp;新怪物属性!$CP16)+SUMIFS(装备数值!BP$50:BP$101,装备数值!$BG$50:$BG$101,"="&amp;新怪物属性!$CQ$2,装备数值!$BH$50:$BH$101,"&lt;="&amp;新怪物属性!$CQ16)+SUMIFS(装备数值!BP$50:BP$101,装备数值!$BG$50:$BG$101,"="&amp;新怪物属性!$CR$2,装备数值!$BH$50:$BH$101,"&lt;="&amp;新怪物属性!$CR16)</f>
        <v>0</v>
      </c>
      <c r="CX16" s="14">
        <f>SUMIFS(装备数值!BQ$50:BQ$101,装备数值!$BG$50:$BG$101,"="&amp;新怪物属性!$CF$2,装备数值!$BH$50:$BH$101,"&lt;="&amp;新怪物属性!$CF16)+SUMIFS(装备数值!BQ$50:BQ$101,装备数值!$BG$50:$BG$101,"="&amp;新怪物属性!$CG$2,装备数值!$BH$50:$BH$101,"&lt;="&amp;新怪物属性!$CG16)+SUMIFS(装备数值!BQ$50:BQ$101,装备数值!$BG$50:$BG$101,"="&amp;新怪物属性!$CH$2,装备数值!$BH$50:$BH$101,"&lt;="&amp;新怪物属性!$CH16)+SUMIFS(装备数值!BQ$50:BQ$101,装备数值!$BG$50:$BG$101,"="&amp;新怪物属性!$CI$2,装备数值!$BH$50:$BH$101,"&lt;="&amp;新怪物属性!$CI16)+SUMIFS(装备数值!BQ$50:BQ$101,装备数值!$BG$50:$BG$101,"="&amp;新怪物属性!$CJ$2,装备数值!$BH$50:$BH$101,"&lt;="&amp;新怪物属性!$CJ16)+SUMIFS(装备数值!BQ$50:BQ$101,装备数值!$BG$50:$BG$101,"="&amp;新怪物属性!$CK$2,装备数值!$BH$50:$BH$101,"&lt;="&amp;新怪物属性!$CK16)+SUMIFS(装备数值!BQ$50:BQ$101,装备数值!$BG$50:$BG$101,"="&amp;新怪物属性!$CL$2,装备数值!$BH$50:$BH$101,"&lt;="&amp;新怪物属性!$CL16)+SUMIFS(装备数值!BQ$50:BQ$101,装备数值!$BG$50:$BG$101,"="&amp;新怪物属性!$CM$2,装备数值!$BH$50:$BH$101,"&lt;="&amp;新怪物属性!$CM16)+SUMIFS(装备数值!BQ$50:BQ$101,装备数值!$BG$50:$BG$101,"="&amp;新怪物属性!$CN$2,装备数值!$BH$50:$BH$101,"&lt;="&amp;新怪物属性!$CN16)+SUMIFS(装备数值!BQ$50:BQ$101,装备数值!$BG$50:$BG$101,"="&amp;新怪物属性!$CO$2,装备数值!$BH$50:$BH$101,"&lt;="&amp;新怪物属性!$CO16)+SUMIFS(装备数值!BQ$50:BQ$101,装备数值!$BG$50:$BG$101,"="&amp;新怪物属性!$CP$2,装备数值!$BH$50:$BH$101,"&lt;="&amp;新怪物属性!$CP16)+SUMIFS(装备数值!BQ$50:BQ$101,装备数值!$BG$50:$BG$101,"="&amp;新怪物属性!$CQ$2,装备数值!$BH$50:$BH$101,"&lt;="&amp;新怪物属性!$CQ16)+SUMIFS(装备数值!BQ$50:BQ$101,装备数值!$BG$50:$BG$101,"="&amp;新怪物属性!$CR$2,装备数值!$BH$50:$BH$101,"&lt;="&amp;新怪物属性!$CR16)</f>
        <v>0</v>
      </c>
      <c r="CY16" s="14">
        <f>SUMIFS(装备数值!BR$50:BR$101,装备数值!$BG$50:$BG$101,"="&amp;新怪物属性!$CF$2,装备数值!$BH$50:$BH$101,"&lt;="&amp;新怪物属性!$CF16)+SUMIFS(装备数值!BR$50:BR$101,装备数值!$BG$50:$BG$101,"="&amp;新怪物属性!$CG$2,装备数值!$BH$50:$BH$101,"&lt;="&amp;新怪物属性!$CG16)+SUMIFS(装备数值!BR$50:BR$101,装备数值!$BG$50:$BG$101,"="&amp;新怪物属性!$CH$2,装备数值!$BH$50:$BH$101,"&lt;="&amp;新怪物属性!$CH16)+SUMIFS(装备数值!BR$50:BR$101,装备数值!$BG$50:$BG$101,"="&amp;新怪物属性!$CI$2,装备数值!$BH$50:$BH$101,"&lt;="&amp;新怪物属性!$CI16)+SUMIFS(装备数值!BR$50:BR$101,装备数值!$BG$50:$BG$101,"="&amp;新怪物属性!$CJ$2,装备数值!$BH$50:$BH$101,"&lt;="&amp;新怪物属性!$CJ16)+SUMIFS(装备数值!BR$50:BR$101,装备数值!$BG$50:$BG$101,"="&amp;新怪物属性!$CK$2,装备数值!$BH$50:$BH$101,"&lt;="&amp;新怪物属性!$CK16)+SUMIFS(装备数值!BR$50:BR$101,装备数值!$BG$50:$BG$101,"="&amp;新怪物属性!$CL$2,装备数值!$BH$50:$BH$101,"&lt;="&amp;新怪物属性!$CL16)+SUMIFS(装备数值!BR$50:BR$101,装备数值!$BG$50:$BG$101,"="&amp;新怪物属性!$CM$2,装备数值!$BH$50:$BH$101,"&lt;="&amp;新怪物属性!$CM16)+SUMIFS(装备数值!BR$50:BR$101,装备数值!$BG$50:$BG$101,"="&amp;新怪物属性!$CN$2,装备数值!$BH$50:$BH$101,"&lt;="&amp;新怪物属性!$CN16)+SUMIFS(装备数值!BR$50:BR$101,装备数值!$BG$50:$BG$101,"="&amp;新怪物属性!$CO$2,装备数值!$BH$50:$BH$101,"&lt;="&amp;新怪物属性!$CO16)+SUMIFS(装备数值!BR$50:BR$101,装备数值!$BG$50:$BG$101,"="&amp;新怪物属性!$CP$2,装备数值!$BH$50:$BH$101,"&lt;="&amp;新怪物属性!$CP16)+SUMIFS(装备数值!BR$50:BR$101,装备数值!$BG$50:$BG$101,"="&amp;新怪物属性!$CQ$2,装备数值!$BH$50:$BH$101,"&lt;="&amp;新怪物属性!$CQ16)+SUMIFS(装备数值!BR$50:BR$101,装备数值!$BG$50:$BG$101,"="&amp;新怪物属性!$CR$2,装备数值!$BH$50:$BH$101,"&lt;="&amp;新怪物属性!$CR16)</f>
        <v>0</v>
      </c>
      <c r="CZ16" s="14">
        <f>SUMIFS(装备数值!BS$50:BS$101,装备数值!$BG$50:$BG$101,"="&amp;新怪物属性!$CF$2,装备数值!$BH$50:$BH$101,"&lt;="&amp;新怪物属性!$CF16)+SUMIFS(装备数值!BS$50:BS$101,装备数值!$BG$50:$BG$101,"="&amp;新怪物属性!$CG$2,装备数值!$BH$50:$BH$101,"&lt;="&amp;新怪物属性!$CG16)+SUMIFS(装备数值!BS$50:BS$101,装备数值!$BG$50:$BG$101,"="&amp;新怪物属性!$CH$2,装备数值!$BH$50:$BH$101,"&lt;="&amp;新怪物属性!$CH16)+SUMIFS(装备数值!BS$50:BS$101,装备数值!$BG$50:$BG$101,"="&amp;新怪物属性!$CI$2,装备数值!$BH$50:$BH$101,"&lt;="&amp;新怪物属性!$CI16)+SUMIFS(装备数值!BS$50:BS$101,装备数值!$BG$50:$BG$101,"="&amp;新怪物属性!$CJ$2,装备数值!$BH$50:$BH$101,"&lt;="&amp;新怪物属性!$CJ16)+SUMIFS(装备数值!BS$50:BS$101,装备数值!$BG$50:$BG$101,"="&amp;新怪物属性!$CK$2,装备数值!$BH$50:$BH$101,"&lt;="&amp;新怪物属性!$CK16)+SUMIFS(装备数值!BS$50:BS$101,装备数值!$BG$50:$BG$101,"="&amp;新怪物属性!$CL$2,装备数值!$BH$50:$BH$101,"&lt;="&amp;新怪物属性!$CL16)+SUMIFS(装备数值!BS$50:BS$101,装备数值!$BG$50:$BG$101,"="&amp;新怪物属性!$CM$2,装备数值!$BH$50:$BH$101,"&lt;="&amp;新怪物属性!$CM16)+SUMIFS(装备数值!BS$50:BS$101,装备数值!$BG$50:$BG$101,"="&amp;新怪物属性!$CN$2,装备数值!$BH$50:$BH$101,"&lt;="&amp;新怪物属性!$CN16)+SUMIFS(装备数值!BS$50:BS$101,装备数值!$BG$50:$BG$101,"="&amp;新怪物属性!$CO$2,装备数值!$BH$50:$BH$101,"&lt;="&amp;新怪物属性!$CO16)+SUMIFS(装备数值!BS$50:BS$101,装备数值!$BG$50:$BG$101,"="&amp;新怪物属性!$CP$2,装备数值!$BH$50:$BH$101,"&lt;="&amp;新怪物属性!$CP16)+SUMIFS(装备数值!BS$50:BS$101,装备数值!$BG$50:$BG$101,"="&amp;新怪物属性!$CQ$2,装备数值!$BH$50:$BH$101,"&lt;="&amp;新怪物属性!$CQ16)+SUMIFS(装备数值!BS$50:BS$101,装备数值!$BG$50:$BG$101,"="&amp;新怪物属性!$CR$2,装备数值!$BH$50:$BH$101,"&lt;="&amp;新怪物属性!$CR16)</f>
        <v>0</v>
      </c>
      <c r="DA16" s="14">
        <f>SUMIFS(装备数值!BT$50:BT$101,装备数值!$BG$50:$BG$101,"="&amp;新怪物属性!$CF$2,装备数值!$BH$50:$BH$101,"&lt;="&amp;新怪物属性!$CF16)+SUMIFS(装备数值!BT$50:BT$101,装备数值!$BG$50:$BG$101,"="&amp;新怪物属性!$CG$2,装备数值!$BH$50:$BH$101,"&lt;="&amp;新怪物属性!$CG16)+SUMIFS(装备数值!BT$50:BT$101,装备数值!$BG$50:$BG$101,"="&amp;新怪物属性!$CH$2,装备数值!$BH$50:$BH$101,"&lt;="&amp;新怪物属性!$CH16)+SUMIFS(装备数值!BT$50:BT$101,装备数值!$BG$50:$BG$101,"="&amp;新怪物属性!$CI$2,装备数值!$BH$50:$BH$101,"&lt;="&amp;新怪物属性!$CI16)+SUMIFS(装备数值!BT$50:BT$101,装备数值!$BG$50:$BG$101,"="&amp;新怪物属性!$CJ$2,装备数值!$BH$50:$BH$101,"&lt;="&amp;新怪物属性!$CJ16)+SUMIFS(装备数值!BT$50:BT$101,装备数值!$BG$50:$BG$101,"="&amp;新怪物属性!$CK$2,装备数值!$BH$50:$BH$101,"&lt;="&amp;新怪物属性!$CK16)+SUMIFS(装备数值!BT$50:BT$101,装备数值!$BG$50:$BG$101,"="&amp;新怪物属性!$CL$2,装备数值!$BH$50:$BH$101,"&lt;="&amp;新怪物属性!$CL16)+SUMIFS(装备数值!BT$50:BT$101,装备数值!$BG$50:$BG$101,"="&amp;新怪物属性!$CM$2,装备数值!$BH$50:$BH$101,"&lt;="&amp;新怪物属性!$CM16)+SUMIFS(装备数值!BT$50:BT$101,装备数值!$BG$50:$BG$101,"="&amp;新怪物属性!$CN$2,装备数值!$BH$50:$BH$101,"&lt;="&amp;新怪物属性!$CN16)+SUMIFS(装备数值!BT$50:BT$101,装备数值!$BG$50:$BG$101,"="&amp;新怪物属性!$CO$2,装备数值!$BH$50:$BH$101,"&lt;="&amp;新怪物属性!$CO16)+SUMIFS(装备数值!BT$50:BT$101,装备数值!$BG$50:$BG$101,"="&amp;新怪物属性!$CP$2,装备数值!$BH$50:$BH$101,"&lt;="&amp;新怪物属性!$CP16)+SUMIFS(装备数值!BT$50:BT$101,装备数值!$BG$50:$BG$101,"="&amp;新怪物属性!$CQ$2,装备数值!$BH$50:$BH$101,"&lt;="&amp;新怪物属性!$CQ16)+SUMIFS(装备数值!BT$50:BT$101,装备数值!$BG$50:$BG$101,"="&amp;新怪物属性!$CR$2,装备数值!$BH$50:$BH$101,"&lt;="&amp;新怪物属性!$CR16)</f>
        <v>0</v>
      </c>
      <c r="DB16" s="14">
        <f>SUMIFS(装备数值!BU$50:BU$101,装备数值!$BG$50:$BG$101,"="&amp;新怪物属性!$CF$2,装备数值!$BH$50:$BH$101,"&lt;="&amp;新怪物属性!$CF16)+SUMIFS(装备数值!BU$50:BU$101,装备数值!$BG$50:$BG$101,"="&amp;新怪物属性!$CG$2,装备数值!$BH$50:$BH$101,"&lt;="&amp;新怪物属性!$CG16)+SUMIFS(装备数值!BU$50:BU$101,装备数值!$BG$50:$BG$101,"="&amp;新怪物属性!$CH$2,装备数值!$BH$50:$BH$101,"&lt;="&amp;新怪物属性!$CH16)+SUMIFS(装备数值!BU$50:BU$101,装备数值!$BG$50:$BG$101,"="&amp;新怪物属性!$CI$2,装备数值!$BH$50:$BH$101,"&lt;="&amp;新怪物属性!$CI16)+SUMIFS(装备数值!BU$50:BU$101,装备数值!$BG$50:$BG$101,"="&amp;新怪物属性!$CJ$2,装备数值!$BH$50:$BH$101,"&lt;="&amp;新怪物属性!$CJ16)+SUMIFS(装备数值!BU$50:BU$101,装备数值!$BG$50:$BG$101,"="&amp;新怪物属性!$CK$2,装备数值!$BH$50:$BH$101,"&lt;="&amp;新怪物属性!$CK16)+SUMIFS(装备数值!BU$50:BU$101,装备数值!$BG$50:$BG$101,"="&amp;新怪物属性!$CL$2,装备数值!$BH$50:$BH$101,"&lt;="&amp;新怪物属性!$CL16)+SUMIFS(装备数值!BU$50:BU$101,装备数值!$BG$50:$BG$101,"="&amp;新怪物属性!$CM$2,装备数值!$BH$50:$BH$101,"&lt;="&amp;新怪物属性!$CM16)+SUMIFS(装备数值!BU$50:BU$101,装备数值!$BG$50:$BG$101,"="&amp;新怪物属性!$CN$2,装备数值!$BH$50:$BH$101,"&lt;="&amp;新怪物属性!$CN16)+SUMIFS(装备数值!BU$50:BU$101,装备数值!$BG$50:$BG$101,"="&amp;新怪物属性!$CO$2,装备数值!$BH$50:$BH$101,"&lt;="&amp;新怪物属性!$CO16)+SUMIFS(装备数值!BU$50:BU$101,装备数值!$BG$50:$BG$101,"="&amp;新怪物属性!$CP$2,装备数值!$BH$50:$BH$101,"&lt;="&amp;新怪物属性!$CP16)+SUMIFS(装备数值!BU$50:BU$101,装备数值!$BG$50:$BG$101,"="&amp;新怪物属性!$CQ$2,装备数值!$BH$50:$BH$101,"&lt;="&amp;新怪物属性!$CQ16)+SUMIFS(装备数值!BU$50:BU$101,装备数值!$BG$50:$BG$101,"="&amp;新怪物属性!$CR$2,装备数值!$BH$50:$BH$101,"&lt;="&amp;新怪物属性!$CR16)</f>
        <v>0</v>
      </c>
      <c r="DC16" s="14">
        <f>SUMIFS(装备数值!BV$50:BV$101,装备数值!$BG$50:$BG$101,"="&amp;新怪物属性!$CF$2,装备数值!$BH$50:$BH$101,"&lt;="&amp;新怪物属性!$CF16)+SUMIFS(装备数值!BV$50:BV$101,装备数值!$BG$50:$BG$101,"="&amp;新怪物属性!$CG$2,装备数值!$BH$50:$BH$101,"&lt;="&amp;新怪物属性!$CG16)+SUMIFS(装备数值!BV$50:BV$101,装备数值!$BG$50:$BG$101,"="&amp;新怪物属性!$CH$2,装备数值!$BH$50:$BH$101,"&lt;="&amp;新怪物属性!$CH16)+SUMIFS(装备数值!BV$50:BV$101,装备数值!$BG$50:$BG$101,"="&amp;新怪物属性!$CI$2,装备数值!$BH$50:$BH$101,"&lt;="&amp;新怪物属性!$CI16)+SUMIFS(装备数值!BV$50:BV$101,装备数值!$BG$50:$BG$101,"="&amp;新怪物属性!$CJ$2,装备数值!$BH$50:$BH$101,"&lt;="&amp;新怪物属性!$CJ16)+SUMIFS(装备数值!BV$50:BV$101,装备数值!$BG$50:$BG$101,"="&amp;新怪物属性!$CK$2,装备数值!$BH$50:$BH$101,"&lt;="&amp;新怪物属性!$CK16)+SUMIFS(装备数值!BV$50:BV$101,装备数值!$BG$50:$BG$101,"="&amp;新怪物属性!$CL$2,装备数值!$BH$50:$BH$101,"&lt;="&amp;新怪物属性!$CL16)+SUMIFS(装备数值!BV$50:BV$101,装备数值!$BG$50:$BG$101,"="&amp;新怪物属性!$CM$2,装备数值!$BH$50:$BH$101,"&lt;="&amp;新怪物属性!$CM16)+SUMIFS(装备数值!BV$50:BV$101,装备数值!$BG$50:$BG$101,"="&amp;新怪物属性!$CN$2,装备数值!$BH$50:$BH$101,"&lt;="&amp;新怪物属性!$CN16)+SUMIFS(装备数值!BV$50:BV$101,装备数值!$BG$50:$BG$101,"="&amp;新怪物属性!$CO$2,装备数值!$BH$50:$BH$101,"&lt;="&amp;新怪物属性!$CO16)+SUMIFS(装备数值!BV$50:BV$101,装备数值!$BG$50:$BG$101,"="&amp;新怪物属性!$CP$2,装备数值!$BH$50:$BH$101,"&lt;="&amp;新怪物属性!$CP16)+SUMIFS(装备数值!BV$50:BV$101,装备数值!$BG$50:$BG$101,"="&amp;新怪物属性!$CQ$2,装备数值!$BH$50:$BH$101,"&lt;="&amp;新怪物属性!$CQ16)+SUMIFS(装备数值!BV$50:BV$101,装备数值!$BG$50:$BG$101,"="&amp;新怪物属性!$CR$2,装备数值!$BH$50:$BH$101,"&lt;="&amp;新怪物属性!$CR16)</f>
        <v>0</v>
      </c>
      <c r="DD16" s="14">
        <f>SUMIFS(装备数值!BW$50:BW$101,装备数值!$BG$50:$BG$101,"="&amp;新怪物属性!$CF$2,装备数值!$BH$50:$BH$101,"&lt;="&amp;新怪物属性!$CF16)+SUMIFS(装备数值!BW$50:BW$101,装备数值!$BG$50:$BG$101,"="&amp;新怪物属性!$CG$2,装备数值!$BH$50:$BH$101,"&lt;="&amp;新怪物属性!$CG16)+SUMIFS(装备数值!BW$50:BW$101,装备数值!$BG$50:$BG$101,"="&amp;新怪物属性!$CH$2,装备数值!$BH$50:$BH$101,"&lt;="&amp;新怪物属性!$CH16)+SUMIFS(装备数值!BW$50:BW$101,装备数值!$BG$50:$BG$101,"="&amp;新怪物属性!$CI$2,装备数值!$BH$50:$BH$101,"&lt;="&amp;新怪物属性!$CI16)+SUMIFS(装备数值!BW$50:BW$101,装备数值!$BG$50:$BG$101,"="&amp;新怪物属性!$CJ$2,装备数值!$BH$50:$BH$101,"&lt;="&amp;新怪物属性!$CJ16)+SUMIFS(装备数值!BW$50:BW$101,装备数值!$BG$50:$BG$101,"="&amp;新怪物属性!$CK$2,装备数值!$BH$50:$BH$101,"&lt;="&amp;新怪物属性!$CK16)+SUMIFS(装备数值!BW$50:BW$101,装备数值!$BG$50:$BG$101,"="&amp;新怪物属性!$CL$2,装备数值!$BH$50:$BH$101,"&lt;="&amp;新怪物属性!$CL16)+SUMIFS(装备数值!BW$50:BW$101,装备数值!$BG$50:$BG$101,"="&amp;新怪物属性!$CM$2,装备数值!$BH$50:$BH$101,"&lt;="&amp;新怪物属性!$CM16)+SUMIFS(装备数值!BW$50:BW$101,装备数值!$BG$50:$BG$101,"="&amp;新怪物属性!$CN$2,装备数值!$BH$50:$BH$101,"&lt;="&amp;新怪物属性!$CN16)+SUMIFS(装备数值!BW$50:BW$101,装备数值!$BG$50:$BG$101,"="&amp;新怪物属性!$CO$2,装备数值!$BH$50:$BH$101,"&lt;="&amp;新怪物属性!$CO16)+SUMIFS(装备数值!BW$50:BW$101,装备数值!$BG$50:$BG$101,"="&amp;新怪物属性!$CP$2,装备数值!$BH$50:$BH$101,"&lt;="&amp;新怪物属性!$CP16)+SUMIFS(装备数值!BW$50:BW$101,装备数值!$BG$50:$BG$101,"="&amp;新怪物属性!$CQ$2,装备数值!$BH$50:$BH$101,"&lt;="&amp;新怪物属性!$CQ16)+SUMIFS(装备数值!BW$50:BW$101,装备数值!$BG$50:$BG$101,"="&amp;新怪物属性!$CR$2,装备数值!$BH$50:$BH$101,"&lt;="&amp;新怪物属性!$CR16)</f>
        <v>0</v>
      </c>
      <c r="DE16" s="14">
        <f>SUMIFS(装备数值!BX$50:BX$101,装备数值!$BG$50:$BG$101,"="&amp;新怪物属性!$CF$2,装备数值!$BH$50:$BH$101,"&lt;="&amp;新怪物属性!$CF16)+SUMIFS(装备数值!BX$50:BX$101,装备数值!$BG$50:$BG$101,"="&amp;新怪物属性!$CG$2,装备数值!$BH$50:$BH$101,"&lt;="&amp;新怪物属性!$CG16)+SUMIFS(装备数值!BX$50:BX$101,装备数值!$BG$50:$BG$101,"="&amp;新怪物属性!$CH$2,装备数值!$BH$50:$BH$101,"&lt;="&amp;新怪物属性!$CH16)+SUMIFS(装备数值!BX$50:BX$101,装备数值!$BG$50:$BG$101,"="&amp;新怪物属性!$CI$2,装备数值!$BH$50:$BH$101,"&lt;="&amp;新怪物属性!$CI16)+SUMIFS(装备数值!BX$50:BX$101,装备数值!$BG$50:$BG$101,"="&amp;新怪物属性!$CJ$2,装备数值!$BH$50:$BH$101,"&lt;="&amp;新怪物属性!$CJ16)+SUMIFS(装备数值!BX$50:BX$101,装备数值!$BG$50:$BG$101,"="&amp;新怪物属性!$CK$2,装备数值!$BH$50:$BH$101,"&lt;="&amp;新怪物属性!$CK16)+SUMIFS(装备数值!BX$50:BX$101,装备数值!$BG$50:$BG$101,"="&amp;新怪物属性!$CL$2,装备数值!$BH$50:$BH$101,"&lt;="&amp;新怪物属性!$CL16)+SUMIFS(装备数值!BX$50:BX$101,装备数值!$BG$50:$BG$101,"="&amp;新怪物属性!$CM$2,装备数值!$BH$50:$BH$101,"&lt;="&amp;新怪物属性!$CM16)+SUMIFS(装备数值!BX$50:BX$101,装备数值!$BG$50:$BG$101,"="&amp;新怪物属性!$CN$2,装备数值!$BH$50:$BH$101,"&lt;="&amp;新怪物属性!$CN16)+SUMIFS(装备数值!BX$50:BX$101,装备数值!$BG$50:$BG$101,"="&amp;新怪物属性!$CO$2,装备数值!$BH$50:$BH$101,"&lt;="&amp;新怪物属性!$CO16)+SUMIFS(装备数值!BX$50:BX$101,装备数值!$BG$50:$BG$101,"="&amp;新怪物属性!$CP$2,装备数值!$BH$50:$BH$101,"&lt;="&amp;新怪物属性!$CP16)+SUMIFS(装备数值!BX$50:BX$101,装备数值!$BG$50:$BG$101,"="&amp;新怪物属性!$CQ$2,装备数值!$BH$50:$BH$101,"&lt;="&amp;新怪物属性!$CQ16)+SUMIFS(装备数值!BX$50:BX$101,装备数值!$BG$50:$BG$101,"="&amp;新怪物属性!$CR$2,装备数值!$BH$50:$BH$101,"&lt;="&amp;新怪物属性!$CR16)</f>
        <v>0</v>
      </c>
      <c r="DH16" s="14">
        <f>INDEX(装备数值!$I$13:$M$116,新怪物属性!$P16*8+1,DH$2)*$X16+INDEX(装备数值!$I$13:$M$116,新怪物属性!$Q16*8+2,DH$2)*$Y16+INDEX(装备数值!$I$13:$M$116,新怪物属性!$S16*8+3,DH$2)*$Z16+INDEX(装备数值!$I$13:$M$116,新怪物属性!$R16*8+4,DH$2)*$AA16+INDEX(装备数值!$I$13:$M$116,新怪物属性!$T16*8+5,DH$2)*$AB16+INDEX(装备数值!$I$13:$M$116,新怪物属性!$U16*8+6,DH$2)*$AC16+INDEX(装备数值!$I$13:$M$116,新怪物属性!$V16*8+7,DH$2)*$AD16+INDEX(装备数值!$I$13:$M$116,新怪物属性!$W16*8+8,DH$2)*$AE16</f>
        <v>0</v>
      </c>
      <c r="DI16" s="14">
        <f>INDEX(装备数值!$I$13:$M$116,新怪物属性!$P16*8+1,DI$2)*$X16+INDEX(装备数值!$I$13:$M$116,新怪物属性!$Q16*8+2,DI$2)*$Y16+INDEX(装备数值!$I$13:$M$116,新怪物属性!$S16*8+3,DI$2)*$Z16+INDEX(装备数值!$I$13:$M$116,新怪物属性!$R16*8+4,DI$2)*$AA16+INDEX(装备数值!$I$13:$M$116,新怪物属性!$T16*8+5,DI$2)*$AB16+INDEX(装备数值!$I$13:$M$116,新怪物属性!$U16*8+6,DI$2)*$AC16+INDEX(装备数值!$I$13:$M$116,新怪物属性!$V16*8+7,DI$2)*$AD16+INDEX(装备数值!$I$13:$M$116,新怪物属性!$W16*8+8,DI$2)*$AE16</f>
        <v>0</v>
      </c>
      <c r="DJ16" s="14">
        <f>INDEX(装备数值!$I$13:$M$116,新怪物属性!$P16*8+1,DJ$2)*$X16+INDEX(装备数值!$I$13:$M$116,新怪物属性!$Q16*8+2,DJ$2)*$Y16+INDEX(装备数值!$I$13:$M$116,新怪物属性!$S16*8+3,DJ$2)*$Z16+INDEX(装备数值!$I$13:$M$116,新怪物属性!$R16*8+4,DJ$2)*$AA16+INDEX(装备数值!$I$13:$M$116,新怪物属性!$T16*8+5,DJ$2)*$AB16+INDEX(装备数值!$I$13:$M$116,新怪物属性!$U16*8+6,DJ$2)*$AC16+INDEX(装备数值!$I$13:$M$116,新怪物属性!$V16*8+7,DJ$2)*$AD16+INDEX(装备数值!$I$13:$M$116,新怪物属性!$W16*8+8,DJ$2)*$AE16</f>
        <v>0</v>
      </c>
      <c r="DK16" s="14">
        <f>INDEX(装备数值!$I$13:$M$116,新怪物属性!$P16*8+1,DK$2)*$X16+INDEX(装备数值!$I$13:$M$116,新怪物属性!$Q16*8+2,DK$2)*$Y16+INDEX(装备数值!$I$13:$M$116,新怪物属性!$S16*8+3,DK$2)*$Z16+INDEX(装备数值!$I$13:$M$116,新怪物属性!$R16*8+4,DK$2)*$AA16+INDEX(装备数值!$I$13:$M$116,新怪物属性!$T16*8+5,DK$2)*$AB16+INDEX(装备数值!$I$13:$M$116,新怪物属性!$U16*8+6,DK$2)*$AC16+INDEX(装备数值!$I$13:$M$116,新怪物属性!$V16*8+7,DK$2)*$AD16+INDEX(装备数值!$I$13:$M$116,新怪物属性!$W16*8+8,DK$2)*$AE16</f>
        <v>0</v>
      </c>
      <c r="DL16" s="14">
        <f>INDEX(装备数值!$I$13:$M$116,新怪物属性!$P16*8+1,DL$2)*$X16+INDEX(装备数值!$I$13:$M$116,新怪物属性!$Q16*8+2,DL$2)*$Y16+INDEX(装备数值!$I$13:$M$116,新怪物属性!$S16*8+3,DL$2)*$Z16+INDEX(装备数值!$I$13:$M$116,新怪物属性!$R16*8+4,DL$2)*$AA16+INDEX(装备数值!$I$13:$M$116,新怪物属性!$T16*8+5,DL$2)*$AB16+INDEX(装备数值!$I$13:$M$116,新怪物属性!$U16*8+6,DL$2)*$AC16+INDEX(装备数值!$I$13:$M$116,新怪物属性!$V16*8+7,DL$2)*$AD16+INDEX(装备数值!$I$13:$M$116,新怪物属性!$W16*8+8,DL$2)*$AE16</f>
        <v>0</v>
      </c>
      <c r="DO16" s="14">
        <f>INDEX(装备数值!$X$13:$AH$116,$P16*8+1,DO$2)*$AF16+INDEX(装备数值!$X$13:$AH$116,$Q16*8+2,DO$2)*$AG16+INDEX(装备数值!$X$13:$AH$116,$S16*8+3,DO$2)*$AH16+INDEX(装备数值!$X$13:$AH$116,$R16*8+4,DO$2)*$AI16+INDEX(装备数值!$X$13:$AH$116,$T16*8+5,DO$2)*$AJ16+INDEX(装备数值!$X$13:$AH$116,$U16*8+6,DO$2)*$AK16+INDEX(装备数值!$X$13:$AH$116,$V16*8+7,DO$2)*$AL16+INDEX(装备数值!$X$13:$AH$116,$W16*8+8,DO$2)*$AM16</f>
        <v>0</v>
      </c>
      <c r="DP16" s="14">
        <f>INDEX(装备数值!$X$13:$AH$116,$P16*8+1,DP$2)*$AF16+INDEX(装备数值!$X$13:$AH$116,$Q16*8+2,DP$2)*$AG16+INDEX(装备数值!$X$13:$AH$116,$S16*8+3,DP$2)*$AH16+INDEX(装备数值!$X$13:$AH$116,$R16*8+4,DP$2)*$AI16+INDEX(装备数值!$X$13:$AH$116,$T16*8+5,DP$2)*$AJ16+INDEX(装备数值!$X$13:$AH$116,$U16*8+6,DP$2)*$AK16+INDEX(装备数值!$X$13:$AH$116,$V16*8+7,DP$2)*$AL16+INDEX(装备数值!$X$13:$AH$116,$W16*8+8,DP$2)*$AM16</f>
        <v>0</v>
      </c>
      <c r="DQ16" s="14">
        <f>INDEX(装备数值!$X$13:$AH$116,$P16*8+1,DQ$2)*$AF16+INDEX(装备数值!$X$13:$AH$116,$Q16*8+2,DQ$2)*$AG16+INDEX(装备数值!$X$13:$AH$116,$S16*8+3,DQ$2)*$AH16+INDEX(装备数值!$X$13:$AH$116,$R16*8+4,DQ$2)*$AI16+INDEX(装备数值!$X$13:$AH$116,$T16*8+5,DQ$2)*$AJ16+INDEX(装备数值!$X$13:$AH$116,$U16*8+6,DQ$2)*$AK16+INDEX(装备数值!$X$13:$AH$116,$V16*8+7,DQ$2)*$AL16+INDEX(装备数值!$X$13:$AH$116,$W16*8+8,DQ$2)*$AM16</f>
        <v>0</v>
      </c>
      <c r="DR16" s="14">
        <f>INDEX(装备数值!$X$13:$AH$116,$P16*8+1,DR$2)*$AF16+INDEX(装备数值!$X$13:$AH$116,$Q16*8+2,DR$2)*$AG16+INDEX(装备数值!$X$13:$AH$116,$S16*8+3,DR$2)*$AH16+INDEX(装备数值!$X$13:$AH$116,$R16*8+4,DR$2)*$AI16+INDEX(装备数值!$X$13:$AH$116,$T16*8+5,DR$2)*$AJ16+INDEX(装备数值!$X$13:$AH$116,$U16*8+6,DR$2)*$AK16+INDEX(装备数值!$X$13:$AH$116,$V16*8+7,DR$2)*$AL16+INDEX(装备数值!$X$13:$AH$116,$W16*8+8,DR$2)*$AM16</f>
        <v>0</v>
      </c>
      <c r="DS16" s="14">
        <f>INDEX(装备数值!$X$13:$AH$116,$P16*8+1,DS$2)*$AF16+INDEX(装备数值!$X$13:$AH$116,$Q16*8+2,DS$2)*$AG16+INDEX(装备数值!$X$13:$AH$116,$S16*8+3,DS$2)*$AH16+INDEX(装备数值!$X$13:$AH$116,$R16*8+4,DS$2)*$AI16+INDEX(装备数值!$X$13:$AH$116,$T16*8+5,DS$2)*$AJ16+INDEX(装备数值!$X$13:$AH$116,$U16*8+6,DS$2)*$AK16+INDEX(装备数值!$X$13:$AH$116,$V16*8+7,DS$2)*$AL16+INDEX(装备数值!$X$13:$AH$116,$W16*8+8,DS$2)*$AM16</f>
        <v>0</v>
      </c>
      <c r="DT16" s="14">
        <f>INDEX(装备数值!$X$13:$AH$116,$P16*8+1,DT$2)*$AF16+INDEX(装备数值!$X$13:$AH$116,$Q16*8+2,DT$2)*$AG16+INDEX(装备数值!$X$13:$AH$116,$S16*8+3,DT$2)*$AH16+INDEX(装备数值!$X$13:$AH$116,$R16*8+4,DT$2)*$AI16+INDEX(装备数值!$X$13:$AH$116,$T16*8+5,DT$2)*$AJ16+INDEX(装备数值!$X$13:$AH$116,$U16*8+6,DT$2)*$AK16+INDEX(装备数值!$X$13:$AH$116,$V16*8+7,DT$2)*$AL16+INDEX(装备数值!$X$13:$AH$116,$W16*8+8,DT$2)*$AM16</f>
        <v>0</v>
      </c>
      <c r="DU16" s="14">
        <f>INDEX(装备数值!$X$13:$AH$116,$P16*8+1,DU$2)*$AF16+INDEX(装备数值!$X$13:$AH$116,$Q16*8+2,DU$2)*$AG16+INDEX(装备数值!$X$13:$AH$116,$S16*8+3,DU$2)*$AH16+INDEX(装备数值!$X$13:$AH$116,$R16*8+4,DU$2)*$AI16+INDEX(装备数值!$X$13:$AH$116,$T16*8+5,DU$2)*$AJ16+INDEX(装备数值!$X$13:$AH$116,$U16*8+6,DU$2)*$AK16+INDEX(装备数值!$X$13:$AH$116,$V16*8+7,DU$2)*$AL16+INDEX(装备数值!$X$13:$AH$116,$W16*8+8,DU$2)*$AM16</f>
        <v>0</v>
      </c>
      <c r="DV16" s="14">
        <f>INDEX(装备数值!$X$13:$AH$116,$P16*8+1,DV$2)*$AF16+INDEX(装备数值!$X$13:$AH$116,$Q16*8+2,DV$2)*$AG16+INDEX(装备数值!$X$13:$AH$116,$S16*8+3,DV$2)*$AH16+INDEX(装备数值!$X$13:$AH$116,$R16*8+4,DV$2)*$AI16+INDEX(装备数值!$X$13:$AH$116,$T16*8+5,DV$2)*$AJ16+INDEX(装备数值!$X$13:$AH$116,$U16*8+6,DV$2)*$AK16+INDEX(装备数值!$X$13:$AH$116,$V16*8+7,DV$2)*$AL16+INDEX(装备数值!$X$13:$AH$116,$W16*8+8,DV$2)*$AM16</f>
        <v>0</v>
      </c>
      <c r="DW16" s="14">
        <f>INDEX(装备数值!$X$13:$AH$116,$P16*8+1,DW$2)*$AF16+INDEX(装备数值!$X$13:$AH$116,$Q16*8+2,DW$2)*$AG16+INDEX(装备数值!$X$13:$AH$116,$S16*8+3,DW$2)*$AH16+INDEX(装备数值!$X$13:$AH$116,$R16*8+4,DW$2)*$AI16+INDEX(装备数值!$X$13:$AH$116,$T16*8+5,DW$2)*$AJ16+INDEX(装备数值!$X$13:$AH$116,$U16*8+6,DW$2)*$AK16+INDEX(装备数值!$X$13:$AH$116,$V16*8+7,DW$2)*$AL16+INDEX(装备数值!$X$13:$AH$116,$W16*8+8,DW$2)*$AM16</f>
        <v>0</v>
      </c>
      <c r="DX16" s="14">
        <f>INDEX(装备数值!$X$13:$AH$116,$P16*8+1,DX$2)*$AF16+INDEX(装备数值!$X$13:$AH$116,$Q16*8+2,DX$2)*$AG16+INDEX(装备数值!$X$13:$AH$116,$S16*8+3,DX$2)*$AH16+INDEX(装备数值!$X$13:$AH$116,$R16*8+4,DX$2)*$AI16+INDEX(装备数值!$X$13:$AH$116,$T16*8+5,DX$2)*$AJ16+INDEX(装备数值!$X$13:$AH$116,$U16*8+6,DX$2)*$AK16+INDEX(装备数值!$X$13:$AH$116,$V16*8+7,DX$2)*$AL16+INDEX(装备数值!$X$13:$AH$116,$W16*8+8,DX$2)*$AM16</f>
        <v>0</v>
      </c>
      <c r="DY16" s="14">
        <f>INDEX(装备数值!$X$13:$AH$116,$P16*8+1,DY$2)*$AF16+INDEX(装备数值!$X$13:$AH$116,$Q16*8+2,DY$2)*$AG16+INDEX(装备数值!$X$13:$AH$116,$S16*8+3,DY$2)*$AH16+INDEX(装备数值!$X$13:$AH$116,$R16*8+4,DY$2)*$AI16+INDEX(装备数值!$X$13:$AH$116,$T16*8+5,DY$2)*$AJ16+INDEX(装备数值!$X$13:$AH$116,$U16*8+6,DY$2)*$AK16+INDEX(装备数值!$X$13:$AH$116,$V16*8+7,DY$2)*$AL16+INDEX(装备数值!$X$13:$AH$116,$W16*8+8,DY$2)*$AM16</f>
        <v>0</v>
      </c>
      <c r="EA16" s="14">
        <f>INDEX(装备数值!$AN$17:$AN$117,MATCH(MIN($X16:$AE16),装备数值!$AO$17:$AO$117,1))</f>
        <v>0</v>
      </c>
      <c r="EB16" s="14">
        <f>IF(COUNTIF($P16:$W16,"&gt;"&amp;0)=8,INDEX(装备数值!AR$17:AR$117,$EA16+1),0)</f>
        <v>0</v>
      </c>
      <c r="EC16" s="14">
        <f>IF(COUNTIF($P16:$W16,"&gt;"&amp;0)=8,INDEX(装备数值!AS$17:AS$117,$EA16+1),0)</f>
        <v>0</v>
      </c>
      <c r="ED16" s="14">
        <f>IF(COUNTIF($P16:$W16,"&gt;"&amp;0)=8,INDEX(装备数值!AT$17:AT$117,$EA16+1),0)</f>
        <v>0</v>
      </c>
      <c r="EE16" s="14">
        <f>IF(COUNTIF($P16:$W16,"&gt;"&amp;0)=8,INDEX(装备数值!AU$17:AU$117,$EA16+1),0)</f>
        <v>0</v>
      </c>
      <c r="EF16" s="14">
        <f>IF(COUNTIF($P16:$W16,"&gt;"&amp;0)=8,INDEX(装备数值!AV$17:AV$117,$EA16+1),0)</f>
        <v>0</v>
      </c>
      <c r="EH16" s="14">
        <f>INDEX(装备数值!$AY$17:$AY$77,MATCH(MIN($AF16:$AM16),装备数值!$AZ$17:$AZ$77,1))</f>
        <v>0</v>
      </c>
      <c r="EI16" s="26">
        <f>INDEX(装备数值!BA$17:BA$77,新怪物属性!EH16+1)</f>
        <v>0</v>
      </c>
      <c r="EJ16" s="26">
        <f>INDEX(装备数值!BA$17:BA$77,新怪物属性!EH16+1)</f>
        <v>0</v>
      </c>
      <c r="EL16" s="14">
        <f t="shared" si="2"/>
        <v>0</v>
      </c>
      <c r="EM16" s="14">
        <f>VLOOKUP(EL16,军阶与晶片数值!$W$6:$X$27,2)</f>
        <v>0</v>
      </c>
      <c r="EN16" s="14">
        <f>INDEX(军阶与晶片数值!Y$6:Y$27,$EM16+1)</f>
        <v>0</v>
      </c>
      <c r="EO16" s="14">
        <f>INDEX(军阶与晶片数值!Z$6:Z$27,$EM16+1)</f>
        <v>0</v>
      </c>
      <c r="EP16" s="14">
        <f>INDEX(军阶与晶片数值!AA$6:AA$27,$EM16+1)</f>
        <v>0</v>
      </c>
      <c r="EQ16" s="14">
        <f>INDEX(军阶与晶片数值!AB$6:AB$27,$EM16+1)</f>
        <v>0</v>
      </c>
      <c r="ER16" s="29">
        <f>INDEX(军阶与晶片数值!AC$6:AC$27,$EM16+1)</f>
        <v>0</v>
      </c>
      <c r="ES16" s="29">
        <f>INDEX(军阶与晶片数值!AD$6:AD$27,$EM16+1)</f>
        <v>0</v>
      </c>
      <c r="EU16" s="26">
        <f>INDEX(军阶与晶片数值!I$6:I$16,AN16+1)</f>
        <v>0</v>
      </c>
      <c r="EV16" s="26">
        <f>INDEX(军阶与晶片数值!M$6:M$16,AO16+1)</f>
        <v>0</v>
      </c>
      <c r="EW16" s="26">
        <f>INDEX(军阶与晶片数值!J$6:J$16,AP16+1)</f>
        <v>0</v>
      </c>
      <c r="EX16" s="26">
        <f>INDEX(军阶与晶片数值!K$6:K$16,AQ16+1)</f>
        <v>0</v>
      </c>
      <c r="EY16" s="26">
        <f>INDEX(军阶与晶片数值!L$6:L$16,AR16+1)</f>
        <v>0</v>
      </c>
      <c r="EZ16" s="28">
        <f>INDEX(军阶与晶片数值!N$6:N$16,AS16+1)</f>
        <v>0</v>
      </c>
      <c r="FA16" s="28">
        <f>INDEX(军阶与晶片数值!O$6:O$16,AT16+1)</f>
        <v>0</v>
      </c>
      <c r="FB16" s="28">
        <f>INDEX(军阶与晶片数值!P$6:P$16,AU16+1)</f>
        <v>0</v>
      </c>
      <c r="FC16" s="28">
        <f>INDEX(军阶与晶片数值!Q$6:Q$16,AV16+1)</f>
        <v>0</v>
      </c>
      <c r="FD16" s="26">
        <f>INDEX(军阶与晶片数值!R$6:R$16,AW16+1)</f>
        <v>0</v>
      </c>
      <c r="FE16" s="26">
        <f>INDEX(军阶与晶片数值!S$6:S$16,AX16+1)</f>
        <v>0</v>
      </c>
      <c r="FF16" s="26">
        <f>INDEX(军阶与晶片数值!T$6:T$16,AY16+1)</f>
        <v>0</v>
      </c>
      <c r="FG16" s="26">
        <f>INDEX(军阶与晶片数值!U$6:U$16,AZ16+1)</f>
        <v>0</v>
      </c>
      <c r="FI16" s="26">
        <f>INDEX(军阶与晶片数值!$C$6:$C$36,新怪物属性!$BA16+1)</f>
        <v>0.02</v>
      </c>
      <c r="FJ16" s="26">
        <f>INDEX(军阶与晶片数值!$C$6:$C$36,新怪物属性!$BA16+1)</f>
        <v>0.02</v>
      </c>
      <c r="FK16" s="26">
        <f>INDEX(军阶与晶片数值!$C$6:$C$36,新怪物属性!$BA16+1)</f>
        <v>0.02</v>
      </c>
      <c r="FL16" s="26">
        <f>INDEX(军阶与晶片数值!$C$6:$C$36,新怪物属性!$BA16+1)</f>
        <v>0.02</v>
      </c>
      <c r="FM16" s="26">
        <f>INDEX(军阶与晶片数值!$C$6:$C$36,新怪物属性!$BA16+1)</f>
        <v>0.02</v>
      </c>
      <c r="FO16" s="14">
        <f>INDEX(战舰突破!$H$6:$H$18,新怪物属性!$J16+1)+INDEX(战舰突破!$H$23:$H$35,新怪物属性!$K16+1)+INDEX(战舰突破!$H$40:$H$52,新怪物属性!$L16+1)</f>
        <v>200</v>
      </c>
      <c r="FP16" s="14">
        <f>INDEX(战舰突破!$I$6:$I$18,新怪物属性!$J16+1)+INDEX(战舰突破!$I$23:$I$35,新怪物属性!$K16+1)+INDEX(战舰突破!$I$40:$I$52,新怪物属性!$L16+1)</f>
        <v>0</v>
      </c>
      <c r="FQ16" s="14">
        <f>INDEX(战舰突破!$J$6:$J$18,新怪物属性!$J16+1)+INDEX(战舰突破!$J$23:$J$35,新怪物属性!$K16+1)+INDEX(战舰突破!$J$40:$J$52,新怪物属性!$L16+1)</f>
        <v>0</v>
      </c>
      <c r="FR16" s="14">
        <f>INDEX(战舰突破!$K$6:$K$18,新怪物属性!$J16+1)+INDEX(战舰突破!$K$23:$K$35,新怪物属性!$K16+1)+INDEX(战舰突破!$K$40:$K$52,新怪物属性!$L16+1)</f>
        <v>0</v>
      </c>
      <c r="FS16" s="14">
        <f>INDEX(战舰突破!$L$6:$L$18,新怪物属性!$J16+1)+INDEX(战舰突破!$L$23:$L$35,新怪物属性!$K16+1)+INDEX(战舰突破!$L$40:$L$52,新怪物属性!$L16+1)</f>
        <v>0</v>
      </c>
      <c r="FT16" s="18">
        <f>INDEX(战舰突破!$N$6:$N$18,新怪物属性!$J16+1)+INDEX(战舰突破!$N$23:$N$35,新怪物属性!$K16+1)+INDEX(战舰突破!$N$40:$N$52,新怪物属性!$L16+1)</f>
        <v>0</v>
      </c>
      <c r="FU16" s="18">
        <f>INDEX(战舰突破!$O$6:$O$18,新怪物属性!$J16+1)+INDEX(战舰突破!$O$23:$O$35,新怪物属性!$K16+1)+INDEX(战舰突破!$O$40:$O$52,新怪物属性!$L16+1)</f>
        <v>0</v>
      </c>
      <c r="FV16" s="18">
        <f>INDEX(战舰突破!$P$6:$P$18,新怪物属性!$J16+1)+INDEX(战舰突破!$P$23:$P$35,新怪物属性!$K16+1)+INDEX(战舰突破!$P$40:$P$52,新怪物属性!$L16+1)</f>
        <v>0</v>
      </c>
      <c r="FW16" s="18">
        <f>INDEX(战舰突破!$Q$6:$Q$18,新怪物属性!$J16+1)+INDEX(战舰突破!$Q$23:$Q$35,新怪物属性!$K16+1)+INDEX(战舰突破!$Q$40:$Q$52,新怪物属性!$L16+1)</f>
        <v>0</v>
      </c>
      <c r="FX16" s="18">
        <f>INDEX(战舰突破!$R$6:$R$18,新怪物属性!$J16+1)+INDEX(战舰突破!$R$23:$R$35,新怪物属性!$K16+1)+INDEX(战舰突破!$R$40:$R$52,新怪物属性!$L16+1)</f>
        <v>0</v>
      </c>
      <c r="FY16" s="18">
        <f>INDEX(战舰突破!$M$6:$M$18,新怪物属性!$J16+1)+INDEX(战舰突破!$M$23:$M$35,新怪物属性!$K16+1)+INDEX(战舰突破!$M$40:$M$52,新怪物属性!$L16+1)</f>
        <v>0</v>
      </c>
      <c r="FZ16" s="22">
        <f>INDEX(战舰突破!$W$6:$W$18,新怪物属性!$J16+1)+INDEX(战舰突破!$W$23:$W$35,新怪物属性!$K16+1)+INDEX(战舰突破!$W$40:$W$52,新怪物属性!$L16+1)</f>
        <v>0.3</v>
      </c>
      <c r="GC16" s="14">
        <f>INDEX(战舰突破!$S$6:$S$18,新怪物属性!$J16+1)</f>
        <v>0</v>
      </c>
      <c r="GD16" s="14">
        <f>INDEX(战舰突破!$T$6:$T$18,新怪物属性!$J16+1)</f>
        <v>0</v>
      </c>
      <c r="GE16" s="14">
        <f>INDEX(战舰突破!$U$6:$U$18,新怪物属性!$J16+1)</f>
        <v>0</v>
      </c>
      <c r="GF16" s="14">
        <f>INDEX(战舰突破!$V$6:$V$18,新怪物属性!$J16+1)</f>
        <v>0</v>
      </c>
      <c r="GG16" s="14">
        <f>INDEX(战舰突破!$X$6:$X$18,新怪物属性!$J16+1)</f>
        <v>2</v>
      </c>
      <c r="GI16" s="14">
        <f>INDEX(战舰突破!$S$23:$S$35,新怪物属性!$J16+1)</f>
        <v>0</v>
      </c>
      <c r="GJ16" s="14">
        <f>INDEX(战舰突破!$T$23:$T$35,新怪物属性!$J16+1)</f>
        <v>0</v>
      </c>
      <c r="GK16" s="14">
        <f>INDEX(战舰突破!$U$23:$U$35,新怪物属性!$J16+1)</f>
        <v>0</v>
      </c>
      <c r="GL16" s="14">
        <f>INDEX(战舰突破!$V$23:$V$35,新怪物属性!$J16+1)</f>
        <v>0</v>
      </c>
      <c r="GM16" s="14">
        <f>INDEX(战舰突破!$X$23:$X$35,新怪物属性!$J16+1)</f>
        <v>30</v>
      </c>
      <c r="GO16" s="14">
        <f>INDEX(战舰突破!$S$40:$S$52,新怪物属性!$J16+1)</f>
        <v>0</v>
      </c>
      <c r="GP16" s="14">
        <f>INDEX(战舰突破!$T$40:$T$52,新怪物属性!$J16+1)</f>
        <v>0</v>
      </c>
      <c r="GQ16" s="14">
        <f>INDEX(战舰突破!$U$40:$U$52,新怪物属性!$J16+1)</f>
        <v>0</v>
      </c>
      <c r="GR16" s="14">
        <f>INDEX(战舰突破!$V$40:$V$52,新怪物属性!$J16+1)</f>
        <v>0</v>
      </c>
      <c r="GS16" s="14">
        <f>INDEX(战舰突破!$X$40:$X$52,新怪物属性!$J16+1)</f>
        <v>50</v>
      </c>
      <c r="GV16" s="14">
        <v>0</v>
      </c>
      <c r="GW16" s="14">
        <v>0</v>
      </c>
      <c r="GX16" s="14">
        <v>0</v>
      </c>
      <c r="GY16" s="14">
        <v>0</v>
      </c>
      <c r="GZ16" s="14">
        <v>0</v>
      </c>
      <c r="HA16" s="14">
        <v>0</v>
      </c>
      <c r="HB16" s="14">
        <v>0</v>
      </c>
      <c r="HC16" s="14">
        <v>0</v>
      </c>
      <c r="HD16" s="14">
        <v>0</v>
      </c>
      <c r="HE16" s="14">
        <v>0</v>
      </c>
      <c r="HF16" s="14">
        <v>0</v>
      </c>
      <c r="HG16" s="14">
        <v>0</v>
      </c>
      <c r="HH16" s="14">
        <v>0</v>
      </c>
      <c r="HI16" s="14">
        <v>0</v>
      </c>
      <c r="HJ16" s="14">
        <v>0</v>
      </c>
      <c r="HK16" s="14">
        <v>0</v>
      </c>
      <c r="HL16" s="14">
        <v>0</v>
      </c>
      <c r="HM16" s="14">
        <v>0</v>
      </c>
      <c r="HN16" s="14">
        <v>0</v>
      </c>
      <c r="HO16" s="14">
        <v>0</v>
      </c>
      <c r="HP16" s="14">
        <v>0</v>
      </c>
      <c r="HQ16" s="14">
        <v>0</v>
      </c>
      <c r="HR16" s="14">
        <v>0</v>
      </c>
      <c r="HS16" s="14">
        <v>0</v>
      </c>
      <c r="HT16" s="14">
        <v>0</v>
      </c>
      <c r="HU16" s="14">
        <v>0</v>
      </c>
      <c r="HX16" s="14">
        <v>0</v>
      </c>
      <c r="HY16" s="14">
        <v>0</v>
      </c>
      <c r="IB16" s="14">
        <f>IF($GV16=0,0,INDEX(战宠!P$15:P$27,新怪物属性!$GV$3)*(INDEX(战宠!$U$7:$Y$10,1,新怪物属性!$GV16)))*(新怪物属性!$GW16+4)
+IF($GX16=0,0,INDEX(战宠!P$15:P$27,新怪物属性!$GX$3)*(INDEX(战宠!$U$7:$Y$10,1,新怪物属性!$GX16)))*(新怪物属性!$GY16+4)
+IF($GZ16=0,0,INDEX(战宠!P$15:P$27,新怪物属性!$GZ$3)*(INDEX(战宠!$U$7:$Y$10,1,新怪物属性!$GZ16)))*(新怪物属性!$HA16+4)
+IF($HB16=0,0,INDEX(战宠!P$15:P$27,新怪物属性!$HB$3)*(INDEX(战宠!$U$7:$Y$10,1,新怪物属性!$HB16)))*(新怪物属性!$HC16+4)
+IF($HD16=0,0,INDEX(战宠!P$15:P$27,新怪物属性!$HD$3)*(INDEX(战宠!$U$7:$Y$10,1,新怪物属性!$HD16)))*(新怪物属性!$HE16+4)
+IF($HF16=0,0,INDEX(战宠!P$15:P$27,新怪物属性!$HF$3)*(INDEX(战宠!$U$7:$Y$10,1,新怪物属性!$HF16)))*(新怪物属性!$HG16+4)
+IF($HH16=0,0,INDEX(战宠!P$15:P$27,新怪物属性!$HH$3)*(INDEX(战宠!$U$7:$Y$10,1,新怪物属性!$HH16)))*(新怪物属性!$HI16+4)
+IF($HJ16=0,0,INDEX(战宠!P$15:P$27,新怪物属性!$HJ$3)*(INDEX(战宠!$U$7:$Y$10,1,新怪物属性!$HJ16)))*(新怪物属性!$HK16+4)
+IF($HL16=0,0,INDEX(战宠!P$15:P$27,新怪物属性!$HL$3)*(INDEX(战宠!$U$7:$Y$10,1,新怪物属性!$HL16)))*(新怪物属性!$HM16+4)
+IF($HN16=0,0,INDEX(战宠!P$15:P$27,新怪物属性!$HN$3)*(INDEX(战宠!$U$7:$Y$10,1,新怪物属性!$HN16)))*(新怪物属性!$HO16+4)
+IF($HP16=0,0,INDEX(战宠!P$15:P$27,新怪物属性!$HP$3)*(INDEX(战宠!$U$7:$Y$10,1,新怪物属性!$HP16)))*(新怪物属性!$HQ16+4)
+IF($HR16=0,0,INDEX(战宠!P$15:P$27,新怪物属性!$HR$3)*(INDEX(战宠!$U$7:$Y$10,1,新怪物属性!$HR16)))*(新怪物属性!$HS16+4)
+IF($HT16=0,0,INDEX(战宠!P$15:P$27,新怪物属性!$HT$3)*(INDEX(战宠!$U$7:$Y$10,1,新怪物属性!$HT16)))*(新怪物属性!$HU16+4)</f>
        <v>0</v>
      </c>
      <c r="IC16" s="14">
        <f>IF($GV16=0,0,INDEX(战宠!Q$15:Q$27,新怪物属性!$GV$3)*(INDEX(战宠!$U$7:$Y$10,1,新怪物属性!$GV16)))*(新怪物属性!$GW16+4)
+IF($GX16=0,0,INDEX(战宠!Q$15:Q$27,新怪物属性!$GX$3)*(INDEX(战宠!$U$7:$Y$10,1,新怪物属性!$GX16)))*(新怪物属性!$GY16+4)
+IF($GZ16=0,0,INDEX(战宠!Q$15:Q$27,新怪物属性!$GZ$3)*(INDEX(战宠!$U$7:$Y$10,1,新怪物属性!$GZ16)))*(新怪物属性!$HA16+4)
+IF($HB16=0,0,INDEX(战宠!Q$15:Q$27,新怪物属性!$HB$3)*(INDEX(战宠!$U$7:$Y$10,1,新怪物属性!$HB16)))*(新怪物属性!$HC16+4)
+IF($HD16=0,0,INDEX(战宠!Q$15:Q$27,新怪物属性!$HD$3)*(INDEX(战宠!$U$7:$Y$10,1,新怪物属性!$HD16)))*(新怪物属性!$HE16+4)
+IF($HF16=0,0,INDEX(战宠!Q$15:Q$27,新怪物属性!$HF$3)*(INDEX(战宠!$U$7:$Y$10,1,新怪物属性!$HF16)))*(新怪物属性!$HG16+4)
+IF($HH16=0,0,INDEX(战宠!Q$15:Q$27,新怪物属性!$HH$3)*(INDEX(战宠!$U$7:$Y$10,1,新怪物属性!$HH16)))*(新怪物属性!$HI16+4)
+IF($HJ16=0,0,INDEX(战宠!Q$15:Q$27,新怪物属性!$HJ$3)*(INDEX(战宠!$U$7:$Y$10,1,新怪物属性!$HJ16)))*(新怪物属性!$HK16+4)
+IF($HL16=0,0,INDEX(战宠!Q$15:Q$27,新怪物属性!$HL$3)*(INDEX(战宠!$U$7:$Y$10,1,新怪物属性!$HL16)))*(新怪物属性!$HM16+4)
+IF($HN16=0,0,INDEX(战宠!Q$15:Q$27,新怪物属性!$HN$3)*(INDEX(战宠!$U$7:$Y$10,1,新怪物属性!$HN16)))*(新怪物属性!$HO16+4)
+IF($HP16=0,0,INDEX(战宠!Q$15:Q$27,新怪物属性!$HP$3)*(INDEX(战宠!$U$7:$Y$10,1,新怪物属性!$HP16)))*(新怪物属性!$HQ16+4)
+IF($HR16=0,0,INDEX(战宠!Q$15:Q$27,新怪物属性!$HR$3)*(INDEX(战宠!$U$7:$Y$10,1,新怪物属性!$HR16)))*(新怪物属性!$HS16+4)
+IF($HT16=0,0,INDEX(战宠!Q$15:Q$27,新怪物属性!$HT$3)*(INDEX(战宠!$U$7:$Y$10,1,新怪物属性!$HT16)))*(新怪物属性!$HU16+4)</f>
        <v>0</v>
      </c>
      <c r="ID16" s="14">
        <f>IF($GV16=0,0,INDEX(战宠!R$15:R$27,新怪物属性!$GV$3)*(INDEX(战宠!$U$7:$Y$10,1,新怪物属性!$GV16)))*(新怪物属性!$GW16+4)
+IF($GX16=0,0,INDEX(战宠!R$15:R$27,新怪物属性!$GX$3)*(INDEX(战宠!$U$7:$Y$10,1,新怪物属性!$GX16)))*(新怪物属性!$GY16+4)
+IF($GZ16=0,0,INDEX(战宠!R$15:R$27,新怪物属性!$GZ$3)*(INDEX(战宠!$U$7:$Y$10,1,新怪物属性!$GZ16)))*(新怪物属性!$HA16+4)
+IF($HB16=0,0,INDEX(战宠!R$15:R$27,新怪物属性!$HB$3)*(INDEX(战宠!$U$7:$Y$10,1,新怪物属性!$HB16)))*(新怪物属性!$HC16+4)
+IF($HD16=0,0,INDEX(战宠!R$15:R$27,新怪物属性!$HD$3)*(INDEX(战宠!$U$7:$Y$10,1,新怪物属性!$HD16)))*(新怪物属性!$HE16+4)
+IF($HF16=0,0,INDEX(战宠!R$15:R$27,新怪物属性!$HF$3)*(INDEX(战宠!$U$7:$Y$10,1,新怪物属性!$HF16)))*(新怪物属性!$HG16+4)
+IF($HH16=0,0,INDEX(战宠!R$15:R$27,新怪物属性!$HH$3)*(INDEX(战宠!$U$7:$Y$10,1,新怪物属性!$HH16)))*(新怪物属性!$HI16+4)
+IF($HJ16=0,0,INDEX(战宠!R$15:R$27,新怪物属性!$HJ$3)*(INDEX(战宠!$U$7:$Y$10,1,新怪物属性!$HJ16)))*(新怪物属性!$HK16+4)
+IF($HL16=0,0,INDEX(战宠!R$15:R$27,新怪物属性!$HL$3)*(INDEX(战宠!$U$7:$Y$10,1,新怪物属性!$HL16)))*(新怪物属性!$HM16+4)
+IF($HN16=0,0,INDEX(战宠!R$15:R$27,新怪物属性!$HN$3)*(INDEX(战宠!$U$7:$Y$10,1,新怪物属性!$HN16)))*(新怪物属性!$HO16+4)
+IF($HP16=0,0,INDEX(战宠!R$15:R$27,新怪物属性!$HP$3)*(INDEX(战宠!$U$7:$Y$10,1,新怪物属性!$HP16)))*(新怪物属性!$HQ16+4)
+IF($HR16=0,0,INDEX(战宠!R$15:R$27,新怪物属性!$HR$3)*(INDEX(战宠!$U$7:$Y$10,1,新怪物属性!$HR16)))*(新怪物属性!$HS16+4)
+IF($HT16=0,0,INDEX(战宠!R$15:R$27,新怪物属性!$HT$3)*(INDEX(战宠!$U$7:$Y$10,1,新怪物属性!$HT16)))*(新怪物属性!$HU16+4)</f>
        <v>0</v>
      </c>
      <c r="IE16" s="14">
        <f>IF($GV16=0,0,INDEX(战宠!S$15:S$27,新怪物属性!$GV$3)*(INDEX(战宠!$U$7:$Y$10,1,新怪物属性!$GV16)))*(新怪物属性!$GW16+4)
+IF($GX16=0,0,INDEX(战宠!S$15:S$27,新怪物属性!$GX$3)*(INDEX(战宠!$U$7:$Y$10,1,新怪物属性!$GX16)))*(新怪物属性!$GY16+4)
+IF($GZ16=0,0,INDEX(战宠!S$15:S$27,新怪物属性!$GZ$3)*(INDEX(战宠!$U$7:$Y$10,1,新怪物属性!$GZ16)))*(新怪物属性!$HA16+4)
+IF($HB16=0,0,INDEX(战宠!S$15:S$27,新怪物属性!$HB$3)*(INDEX(战宠!$U$7:$Y$10,1,新怪物属性!$HB16)))*(新怪物属性!$HC16+4)
+IF($HD16=0,0,INDEX(战宠!S$15:S$27,新怪物属性!$HD$3)*(INDEX(战宠!$U$7:$Y$10,1,新怪物属性!$HD16)))*(新怪物属性!$HE16+4)
+IF($HF16=0,0,INDEX(战宠!S$15:S$27,新怪物属性!$HF$3)*(INDEX(战宠!$U$7:$Y$10,1,新怪物属性!$HF16)))*(新怪物属性!$HG16+4)
+IF($HH16=0,0,INDEX(战宠!S$15:S$27,新怪物属性!$HH$3)*(INDEX(战宠!$U$7:$Y$10,1,新怪物属性!$HH16)))*(新怪物属性!$HI16+4)
+IF($HJ16=0,0,INDEX(战宠!S$15:S$27,新怪物属性!$HJ$3)*(INDEX(战宠!$U$7:$Y$10,1,新怪物属性!$HJ16)))*(新怪物属性!$HK16+4)
+IF($HL16=0,0,INDEX(战宠!S$15:S$27,新怪物属性!$HL$3)*(INDEX(战宠!$U$7:$Y$10,1,新怪物属性!$HL16)))*(新怪物属性!$HM16+4)
+IF($HN16=0,0,INDEX(战宠!S$15:S$27,新怪物属性!$HN$3)*(INDEX(战宠!$U$7:$Y$10,1,新怪物属性!$HN16)))*(新怪物属性!$HO16+4)
+IF($HP16=0,0,INDEX(战宠!S$15:S$27,新怪物属性!$HP$3)*(INDEX(战宠!$U$7:$Y$10,1,新怪物属性!$HP16)))*(新怪物属性!$HQ16+4)
+IF($HR16=0,0,INDEX(战宠!S$15:S$27,新怪物属性!$HR$3)*(INDEX(战宠!$U$7:$Y$10,1,新怪物属性!$HR16)))*(新怪物属性!$HS16+4)
+IF($HT16=0,0,INDEX(战宠!S$15:S$27,新怪物属性!$HT$3)*(INDEX(战宠!$U$7:$Y$10,1,新怪物属性!$HT16)))*(新怪物属性!$HU16+4)</f>
        <v>0</v>
      </c>
      <c r="IF16" s="14">
        <f>IF($GV16=0,0,INDEX(战宠!T$15:T$27,新怪物属性!$GV$3)*(INDEX(战宠!$U$7:$Y$10,1,新怪物属性!$GV16)))*(新怪物属性!$GW16+4)
+IF($GX16=0,0,INDEX(战宠!T$15:T$27,新怪物属性!$GX$3)*(INDEX(战宠!$U$7:$Y$10,1,新怪物属性!$GX16)))*(新怪物属性!$GY16+4)
+IF($GZ16=0,0,INDEX(战宠!T$15:T$27,新怪物属性!$GZ$3)*(INDEX(战宠!$U$7:$Y$10,1,新怪物属性!$GZ16)))*(新怪物属性!$HA16+4)
+IF($HB16=0,0,INDEX(战宠!T$15:T$27,新怪物属性!$HB$3)*(INDEX(战宠!$U$7:$Y$10,1,新怪物属性!$HB16)))*(新怪物属性!$HC16+4)
+IF($HD16=0,0,INDEX(战宠!T$15:T$27,新怪物属性!$HD$3)*(INDEX(战宠!$U$7:$Y$10,1,新怪物属性!$HD16)))*(新怪物属性!$HE16+4)
+IF($HF16=0,0,INDEX(战宠!T$15:T$27,新怪物属性!$HF$3)*(INDEX(战宠!$U$7:$Y$10,1,新怪物属性!$HF16)))*(新怪物属性!$HG16+4)
+IF($HH16=0,0,INDEX(战宠!T$15:T$27,新怪物属性!$HH$3)*(INDEX(战宠!$U$7:$Y$10,1,新怪物属性!$HH16)))*(新怪物属性!$HI16+4)
+IF($HJ16=0,0,INDEX(战宠!T$15:T$27,新怪物属性!$HJ$3)*(INDEX(战宠!$U$7:$Y$10,1,新怪物属性!$HJ16)))*(新怪物属性!$HK16+4)
+IF($HL16=0,0,INDEX(战宠!T$15:T$27,新怪物属性!$HL$3)*(INDEX(战宠!$U$7:$Y$10,1,新怪物属性!$HL16)))*(新怪物属性!$HM16+4)
+IF($HN16=0,0,INDEX(战宠!T$15:T$27,新怪物属性!$HN$3)*(INDEX(战宠!$U$7:$Y$10,1,新怪物属性!$HN16)))*(新怪物属性!$HO16+4)
+IF($HP16=0,0,INDEX(战宠!T$15:T$27,新怪物属性!$HP$3)*(INDEX(战宠!$U$7:$Y$10,1,新怪物属性!$HP16)))*(新怪物属性!$HQ16+4)
+IF($HR16=0,0,INDEX(战宠!T$15:T$27,新怪物属性!$HR$3)*(INDEX(战宠!$U$7:$Y$10,1,新怪物属性!$HR16)))*(新怪物属性!$HS16+4)
+IF($HT16=0,0,INDEX(战宠!T$15:T$27,新怪物属性!$HT$3)*(INDEX(战宠!$U$7:$Y$10,1,新怪物属性!$HT16)))*(新怪物属性!$HU16+4)</f>
        <v>0</v>
      </c>
      <c r="II16" s="14">
        <f>IF(HX16=0,0,INDEX(战宠!$D$15:$D$27,新怪物属性!HX16))</f>
        <v>0</v>
      </c>
      <c r="IJ16" s="14">
        <f>IF(HY16=0,0,INDEX(战宠!$D$15:$D$27,新怪物属性!HY16))</f>
        <v>0</v>
      </c>
      <c r="IM16" s="14">
        <f t="shared" si="51"/>
        <v>2024</v>
      </c>
      <c r="IN16" s="14">
        <f t="shared" si="52"/>
        <v>0</v>
      </c>
      <c r="IO16" s="14">
        <f t="shared" si="53"/>
        <v>0</v>
      </c>
      <c r="IP16" s="14">
        <f t="shared" si="54"/>
        <v>0</v>
      </c>
      <c r="IQ16" s="14">
        <f t="shared" si="55"/>
        <v>0</v>
      </c>
      <c r="IR16" s="14">
        <f t="shared" si="3"/>
        <v>2244</v>
      </c>
      <c r="IS16" s="14">
        <f t="shared" si="4"/>
        <v>139</v>
      </c>
      <c r="IT16" s="14">
        <f t="shared" si="5"/>
        <v>1326</v>
      </c>
      <c r="IU16" s="14">
        <f t="shared" si="6"/>
        <v>4</v>
      </c>
      <c r="IV16" s="28">
        <f t="shared" si="7"/>
        <v>0</v>
      </c>
      <c r="IW16" s="28">
        <f t="shared" si="8"/>
        <v>0</v>
      </c>
      <c r="IX16" s="28">
        <f t="shared" si="9"/>
        <v>0</v>
      </c>
      <c r="IY16" s="28">
        <f t="shared" si="10"/>
        <v>0</v>
      </c>
      <c r="IZ16" s="28">
        <f t="shared" si="11"/>
        <v>1</v>
      </c>
      <c r="JA16" s="28">
        <f t="shared" si="12"/>
        <v>1</v>
      </c>
      <c r="JB16" s="28">
        <f t="shared" si="13"/>
        <v>0</v>
      </c>
      <c r="JC16" s="28">
        <f t="shared" si="14"/>
        <v>0</v>
      </c>
      <c r="JD16" s="14">
        <f t="shared" si="15"/>
        <v>1</v>
      </c>
      <c r="JE16" s="14">
        <f t="shared" si="16"/>
        <v>1</v>
      </c>
      <c r="JF16" s="14">
        <f t="shared" si="17"/>
        <v>1</v>
      </c>
      <c r="JG16" s="18">
        <f t="shared" si="18"/>
        <v>1</v>
      </c>
      <c r="JH16" s="18">
        <f t="shared" si="19"/>
        <v>1</v>
      </c>
      <c r="JI16" s="18">
        <f t="shared" si="20"/>
        <v>1</v>
      </c>
      <c r="JJ16" s="29">
        <f t="shared" si="56"/>
        <v>150</v>
      </c>
      <c r="JK16" s="29">
        <f t="shared" si="21"/>
        <v>450</v>
      </c>
      <c r="JL16" s="29">
        <f t="shared" si="21"/>
        <v>450</v>
      </c>
      <c r="JM16" s="26">
        <f t="shared" si="22"/>
        <v>0</v>
      </c>
      <c r="JN16" s="26">
        <f t="shared" si="23"/>
        <v>0</v>
      </c>
      <c r="JO16" s="26">
        <f t="shared" si="24"/>
        <v>0</v>
      </c>
      <c r="JP16" s="14">
        <f t="shared" si="25"/>
        <v>2</v>
      </c>
      <c r="JQ16" s="14">
        <f t="shared" si="26"/>
        <v>2</v>
      </c>
      <c r="JR16" s="14">
        <f t="shared" si="27"/>
        <v>2</v>
      </c>
      <c r="JS16" s="14">
        <f t="shared" si="28"/>
        <v>2</v>
      </c>
      <c r="JT16" s="14">
        <f t="shared" si="29"/>
        <v>30</v>
      </c>
      <c r="JU16" s="14">
        <f t="shared" si="30"/>
        <v>50</v>
      </c>
      <c r="JV16">
        <v>12</v>
      </c>
      <c r="JW16" s="14">
        <f t="shared" si="57"/>
        <v>26790</v>
      </c>
      <c r="JY16" s="14">
        <f t="shared" si="31"/>
        <v>228</v>
      </c>
      <c r="JZ16" s="14">
        <f t="shared" si="58"/>
        <v>982</v>
      </c>
      <c r="KA16" s="29">
        <f t="shared" si="59"/>
        <v>0</v>
      </c>
      <c r="KB16" s="29">
        <f t="shared" si="60"/>
        <v>0</v>
      </c>
      <c r="KC16" s="29">
        <f t="shared" si="61"/>
        <v>0</v>
      </c>
      <c r="KD16" s="29">
        <f t="shared" si="62"/>
        <v>0</v>
      </c>
      <c r="KE16" s="14">
        <f t="shared" si="32"/>
        <v>1</v>
      </c>
      <c r="KF16" s="14">
        <f t="shared" si="33"/>
        <v>1</v>
      </c>
      <c r="KG16" s="14">
        <f t="shared" si="63"/>
        <v>982</v>
      </c>
      <c r="KH16" s="26">
        <f t="shared" si="34"/>
        <v>0</v>
      </c>
      <c r="KI16" s="26">
        <f t="shared" si="35"/>
        <v>0.3</v>
      </c>
      <c r="KJ16" s="29">
        <f t="shared" si="64"/>
        <v>127</v>
      </c>
      <c r="KK16" s="29">
        <f t="shared" si="65"/>
        <v>0</v>
      </c>
      <c r="KL16" s="29">
        <f t="shared" si="66"/>
        <v>0</v>
      </c>
      <c r="KM16" s="23">
        <f t="shared" si="67"/>
        <v>0</v>
      </c>
      <c r="KN16" s="23">
        <f t="shared" si="68"/>
        <v>0</v>
      </c>
      <c r="KO16" s="26">
        <f t="shared" si="36"/>
        <v>0.05</v>
      </c>
      <c r="KP16" s="26">
        <f t="shared" si="37"/>
        <v>0.15</v>
      </c>
      <c r="KQ16" s="26">
        <f t="shared" si="38"/>
        <v>0.15</v>
      </c>
      <c r="KR16" s="26">
        <f t="shared" si="69"/>
        <v>0</v>
      </c>
      <c r="KS16" s="26">
        <v>0</v>
      </c>
      <c r="KT16" s="29">
        <f t="shared" si="70"/>
        <v>1.05</v>
      </c>
      <c r="KU16" s="29">
        <f t="shared" si="39"/>
        <v>1.1499999999999999</v>
      </c>
      <c r="KV16" s="29">
        <f t="shared" si="40"/>
        <v>1.1499999999999999</v>
      </c>
      <c r="KW16" s="29">
        <f t="shared" si="41"/>
        <v>666.75</v>
      </c>
      <c r="KX16" s="29">
        <f t="shared" si="42"/>
        <v>0</v>
      </c>
      <c r="KY16" s="29">
        <f t="shared" si="43"/>
        <v>0</v>
      </c>
      <c r="KZ16" s="29">
        <f t="shared" si="44"/>
        <v>7333</v>
      </c>
      <c r="LA16" s="14">
        <f t="shared" si="45"/>
        <v>666.75</v>
      </c>
      <c r="LE16" s="14">
        <v>0</v>
      </c>
      <c r="LF16" s="14">
        <v>0</v>
      </c>
      <c r="LG16" s="14">
        <v>120</v>
      </c>
      <c r="LH16" s="14">
        <v>0</v>
      </c>
      <c r="LI16" s="14">
        <v>0</v>
      </c>
      <c r="LJ16" s="14">
        <v>60</v>
      </c>
      <c r="LK16" s="14">
        <v>60</v>
      </c>
      <c r="LL16" s="23">
        <f t="shared" si="71"/>
        <v>16002</v>
      </c>
      <c r="LM16" s="23">
        <f t="shared" si="72"/>
        <v>0</v>
      </c>
      <c r="LN16" s="23">
        <f t="shared" si="73"/>
        <v>16002</v>
      </c>
      <c r="LO16" s="14">
        <v>0</v>
      </c>
      <c r="LP16" s="14">
        <v>0</v>
      </c>
      <c r="LQ16" s="14">
        <v>60</v>
      </c>
      <c r="LR16" s="14">
        <v>0</v>
      </c>
      <c r="LS16" s="14">
        <v>0</v>
      </c>
      <c r="LT16" s="14">
        <v>30</v>
      </c>
      <c r="LU16" s="14">
        <v>30</v>
      </c>
      <c r="LV16" s="23">
        <f t="shared" si="74"/>
        <v>8001</v>
      </c>
      <c r="LW16" s="23">
        <f t="shared" si="75"/>
        <v>0</v>
      </c>
      <c r="LX16" s="23">
        <f t="shared" si="76"/>
        <v>8001</v>
      </c>
      <c r="MB16">
        <f t="shared" si="46"/>
        <v>1.4218340441514306</v>
      </c>
      <c r="MC16">
        <f t="shared" si="47"/>
        <v>1.4218340441514306</v>
      </c>
      <c r="ME16" s="14">
        <v>2</v>
      </c>
      <c r="MF16" s="14">
        <v>0</v>
      </c>
      <c r="MG16" s="14">
        <v>0</v>
      </c>
      <c r="MH16" s="23">
        <f t="shared" si="48"/>
        <v>266</v>
      </c>
      <c r="MI16" s="23">
        <f t="shared" si="77"/>
        <v>0</v>
      </c>
      <c r="MJ16" s="23">
        <f t="shared" si="78"/>
        <v>266</v>
      </c>
      <c r="MK16" s="14">
        <v>6</v>
      </c>
      <c r="ML16" s="14">
        <v>0</v>
      </c>
      <c r="MM16" s="14">
        <v>0</v>
      </c>
      <c r="MN16" s="23">
        <f t="shared" si="49"/>
        <v>800</v>
      </c>
      <c r="MO16" s="23">
        <f t="shared" si="79"/>
        <v>0</v>
      </c>
      <c r="MP16" s="23">
        <f t="shared" si="80"/>
        <v>800</v>
      </c>
      <c r="MR16" s="23">
        <f t="shared" si="81"/>
        <v>1067</v>
      </c>
      <c r="MS16" s="23">
        <f t="shared" si="82"/>
        <v>0</v>
      </c>
      <c r="MT16" s="23">
        <f t="shared" si="83"/>
        <v>1067</v>
      </c>
      <c r="MU16" s="23">
        <f t="shared" si="87"/>
        <v>399</v>
      </c>
      <c r="MV16" s="23">
        <f t="shared" si="85"/>
        <v>0</v>
      </c>
      <c r="MW16" s="23">
        <f t="shared" si="86"/>
        <v>399</v>
      </c>
      <c r="NA16">
        <v>17</v>
      </c>
      <c r="NB16" t="s">
        <v>121</v>
      </c>
      <c r="NC16" s="17">
        <v>0.85</v>
      </c>
      <c r="ND16" t="s">
        <v>190</v>
      </c>
      <c r="NE16" t="s">
        <v>229</v>
      </c>
      <c r="NF16" t="s">
        <v>144</v>
      </c>
      <c r="NH16" t="s">
        <v>214</v>
      </c>
      <c r="NJ16" s="14">
        <v>12</v>
      </c>
      <c r="NK16" s="14"/>
    </row>
    <row r="17" spans="3:375" ht="16.5" x14ac:dyDescent="0.2">
      <c r="C17" s="14">
        <f t="shared" si="0"/>
        <v>1</v>
      </c>
      <c r="D17" s="14">
        <v>13</v>
      </c>
      <c r="E17" s="14" t="s">
        <v>528</v>
      </c>
      <c r="F17" s="14" t="s">
        <v>542</v>
      </c>
      <c r="G17" s="14">
        <v>10</v>
      </c>
      <c r="H17" s="14">
        <v>0</v>
      </c>
      <c r="I17" s="14">
        <v>0</v>
      </c>
      <c r="J17" s="14">
        <v>1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1</v>
      </c>
      <c r="R17" s="14">
        <v>0</v>
      </c>
      <c r="S17" s="14">
        <v>1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1</v>
      </c>
      <c r="BF17" s="14">
        <f>ROUND((INDEX(新战舰养成!S$6:S$18,新怪物属性!$J17+1)+INDEX(新战舰养成!D$6:D$18,新怪物属性!$J17+1)*(新怪物属性!$G17-1))*INDEX(战舰突破!$D$6:$D$18,新怪物属性!$M17+1),0)</f>
        <v>245</v>
      </c>
      <c r="BG17" s="14">
        <f>ROUND((INDEX(新战舰养成!T$6:T$18,新怪物属性!$J17+1)+INDEX(新战舰养成!E$6:E$18,新怪物属性!$J17+1)*(新怪物属性!$G17-1))*INDEX(战舰突破!$D$6:$D$18,新怪物属性!$M17+1),0)</f>
        <v>1900</v>
      </c>
      <c r="BH17" s="14">
        <f>ROUND((INDEX(新战舰养成!U$6:U$18,新怪物属性!$J17+1)+INDEX(新战舰养成!F$6:F$18,新怪物属性!$J17+1)*(新怪物属性!$G17-1))*INDEX(战舰突破!$D$6:$D$18,新怪物属性!$M17+1),0)</f>
        <v>127</v>
      </c>
      <c r="BI17" s="14">
        <f>ROUND((INDEX(新战舰养成!V$6:V$18,新怪物属性!$J17+1)+INDEX(新战舰养成!G$6:G$18,新怪物属性!$J17+1)*(新怪物属性!$G17-1))*INDEX(战舰突破!$D$6:$D$18,新怪物属性!$M17+1),0)</f>
        <v>300</v>
      </c>
      <c r="BJ17" s="14">
        <f>ROUND((INDEX(新战舰养成!W$6:W$18,新怪物属性!$J17+1)+INDEX(新战舰养成!H$6:H$18,新怪物属性!$J17+1)*(新怪物属性!$G17-1))*INDEX(战舰突破!$D$6:$D$18,新怪物属性!$M17+1),0)</f>
        <v>4</v>
      </c>
      <c r="BL17" s="14">
        <f>IF($H17&gt;0,ROUND((INDEX(新战舰养成!X$6:X$18,新怪物属性!$K17+1)+INDEX(新战舰养成!I$6:I$18,新怪物属性!$K17+1)*(新怪物属性!$H17-1))*INDEX(战舰突破!$D$6:$D$18,新怪物属性!$N17+1),0),0)</f>
        <v>0</v>
      </c>
      <c r="BM17" s="14">
        <f>IF($H17&gt;0,ROUND((INDEX(新战舰养成!Y$6:Y$18,新怪物属性!$K17+1)+INDEX(新战舰养成!J$6:J$18,新怪物属性!$K17+1)*(新怪物属性!$H17-1))*INDEX(战舰突破!$D$6:$D$18,新怪物属性!$N17+1),0),0)</f>
        <v>0</v>
      </c>
      <c r="BN17" s="14">
        <f>IF($H17&gt;0,ROUND((INDEX(新战舰养成!Z$6:Z$18,新怪物属性!$K17+1)+INDEX(新战舰养成!K$6:K$18,新怪物属性!$K17+1)*(新怪物属性!$H17-1))*INDEX(战舰突破!$D$6:$D$18,新怪物属性!$N17+1),0),0)</f>
        <v>0</v>
      </c>
      <c r="BO17" s="14">
        <f>IF($H17&gt;0,ROUND((INDEX(新战舰养成!AA$6:AA$18,新怪物属性!$K17+1)+INDEX(新战舰养成!L$6:L$18,新怪物属性!$K17+1)*(新怪物属性!$H17-1))*INDEX(战舰突破!$D$6:$D$18,新怪物属性!$N17+1),0),0)</f>
        <v>0</v>
      </c>
      <c r="BP17" s="14">
        <f>IF($H17&gt;0,ROUND((INDEX(新战舰养成!AB$6:AB$18,新怪物属性!$K17+1)+INDEX(新战舰养成!M$6:M$18,新怪物属性!$K17+1)*(新怪物属性!$H17-1))*INDEX(战舰突破!$D$6:$D$18,新怪物属性!$N17+1),0),0)</f>
        <v>0</v>
      </c>
      <c r="BR17" s="14">
        <f>IF($I17&gt;0,ROUND((INDEX(新战舰养成!AC$6:AC$18,新怪物属性!$L17+1)+INDEX(新战舰养成!I$6:I$18,新怪物属性!$L17+1)*(新怪物属性!$I17-1))*INDEX(战舰突破!$D$6:$D$18,新怪物属性!$O17+1),0),0)</f>
        <v>0</v>
      </c>
      <c r="BS17" s="14">
        <f>IF($I17&gt;0,ROUND((INDEX(新战舰养成!AD$6:AD$18,新怪物属性!$L17+1)+INDEX(新战舰养成!J$6:J$18,新怪物属性!$L17+1)*(新怪物属性!$I17-1))*INDEX(战舰突破!$D$6:$D$18,新怪物属性!$O17+1),0),0)</f>
        <v>0</v>
      </c>
      <c r="BT17" s="14">
        <f>IF($I17&gt;0,ROUND((INDEX(新战舰养成!AE$6:AE$18,新怪物属性!$L17+1)+INDEX(新战舰养成!K$6:K$18,新怪物属性!$L17+1)*(新怪物属性!$I17-1))*INDEX(战舰突破!$D$6:$D$18,新怪物属性!$O17+1),0),0)</f>
        <v>0</v>
      </c>
      <c r="BU17" s="14">
        <f>IF($I17&gt;0,ROUND((INDEX(新战舰养成!AF$6:AF$18,新怪物属性!$L17+1)+INDEX(新战舰养成!L$6:L$18,新怪物属性!$L17+1)*(新怪物属性!$I17-1))*INDEX(战舰突破!$D$6:$D$18,新怪物属性!$O17+1),0),0)</f>
        <v>0</v>
      </c>
      <c r="BV17" s="14">
        <f>IF($I17&gt;0,ROUND((INDEX(新战舰养成!AG$6:AG$18,新怪物属性!$L17+1)+INDEX(新战舰养成!M$6:M$18,新怪物属性!$L17+1)*(新怪物属性!$I17-1))*INDEX(战舰突破!$D$6:$D$18,新怪物属性!$O17+1),0),0)</f>
        <v>0</v>
      </c>
      <c r="BY17" s="14">
        <f>(INDEX(装备数值!$C$13:$G$116,新怪物属性!$P17*8+1,BY$2)+INDEX(装备数值!$C$13:$G$116,新怪物属性!$Q17*8+2,BY$2)+INDEX(装备数值!$C$13:$G$116,新怪物属性!$S17*8+3,BY$2)+INDEX(装备数值!$C$13:$G$116,新怪物属性!$R17*8+4,BY$2)+INDEX(装备数值!$C$13:$G$116,新怪物属性!$T17*8+5,BY$2)+INDEX(装备数值!$C$13:$G$116,新怪物属性!$U17*8+6,BY$2)+INDEX(装备数值!$C$13:$G$116,新怪物属性!$V17*8+7,BY$2)+INDEX(装备数值!$C$13:$G$116,新怪物属性!$W17*8+8,BY$2))</f>
        <v>100</v>
      </c>
      <c r="BZ17" s="14">
        <f>(INDEX(装备数值!$C$13:$G$116,新怪物属性!$P17*8+1,BZ$2)+INDEX(装备数值!$C$13:$G$116,新怪物属性!$Q17*8+2,BZ$2)+INDEX(装备数值!$C$13:$G$116,新怪物属性!$S17*8+3,BZ$2)+INDEX(装备数值!$C$13:$G$116,新怪物属性!$R17*8+4,BZ$2)+INDEX(装备数值!$C$13:$G$116,新怪物属性!$T17*8+5,BZ$2)+INDEX(装备数值!$C$13:$G$116,新怪物属性!$U17*8+6,BZ$2)+INDEX(装备数值!$C$13:$G$116,新怪物属性!$V17*8+7,BZ$2)+INDEX(装备数值!$C$13:$G$116,新怪物属性!$W17*8+8,BZ$2))</f>
        <v>300</v>
      </c>
      <c r="CA17" s="14">
        <f>(INDEX(装备数值!$C$13:$G$116,新怪物属性!$P17*8+1,CA$2)+INDEX(装备数值!$C$13:$G$116,新怪物属性!$Q17*8+2,CA$2)+INDEX(装备数值!$C$13:$G$116,新怪物属性!$S17*8+3,CA$2)+INDEX(装备数值!$C$13:$G$116,新怪物属性!$R17*8+4,CA$2)+INDEX(装备数值!$C$13:$G$116,新怪物属性!$T17*8+5,CA$2)+INDEX(装备数值!$C$13:$G$116,新怪物属性!$U17*8+6,CA$2)+INDEX(装备数值!$C$13:$G$116,新怪物属性!$V17*8+7,CA$2)+INDEX(装备数值!$C$13:$G$116,新怪物属性!$W17*8+8,CA$2))</f>
        <v>10</v>
      </c>
      <c r="CB17" s="14">
        <f>(INDEX(装备数值!$C$13:$G$116,新怪物属性!$P17*8+1,CB$2)+INDEX(装备数值!$C$13:$G$116,新怪物属性!$Q17*8+2,CB$2)+INDEX(装备数值!$C$13:$G$116,新怪物属性!$S17*8+3,CB$2)+INDEX(装备数值!$C$13:$G$116,新怪物属性!$R17*8+4,CB$2)+INDEX(装备数值!$C$13:$G$116,新怪物属性!$T17*8+5,CB$2)+INDEX(装备数值!$C$13:$G$116,新怪物属性!$U17*8+6,CB$2)+INDEX(装备数值!$C$13:$G$116,新怪物属性!$V17*8+7,CB$2)+INDEX(装备数值!$C$13:$G$116,新怪物属性!$W17*8+8,CB$2))</f>
        <v>1600</v>
      </c>
      <c r="CC17" s="14">
        <f>(INDEX(装备数值!$C$13:$G$116,新怪物属性!$P17*8+1,CC$2)+INDEX(装备数值!$C$13:$G$116,新怪物属性!$Q17*8+2,CC$2)+INDEX(装备数值!$C$13:$G$116,新怪物属性!$S17*8+3,CC$2)+INDEX(装备数值!$C$13:$G$116,新怪物属性!$R17*8+4,CC$2)+INDEX(装备数值!$C$13:$G$116,新怪物属性!$T17*8+5,CC$2)+INDEX(装备数值!$C$13:$G$116,新怪物属性!$U17*8+6,CC$2)+INDEX(装备数值!$C$13:$G$116,新怪物属性!$V17*8+7,CC$2)+INDEX(装备数值!$C$13:$G$116,新怪物属性!$W17*8+8,CC$2))</f>
        <v>10</v>
      </c>
      <c r="CF17" s="14">
        <f t="shared" si="50"/>
        <v>1</v>
      </c>
      <c r="CG17" s="14">
        <f t="shared" si="1"/>
        <v>0</v>
      </c>
      <c r="CH17" s="14">
        <f t="shared" si="1"/>
        <v>0</v>
      </c>
      <c r="CI17" s="14">
        <f t="shared" si="1"/>
        <v>0</v>
      </c>
      <c r="CJ17" s="14">
        <f t="shared" si="1"/>
        <v>0</v>
      </c>
      <c r="CK17" s="14">
        <f t="shared" si="1"/>
        <v>0</v>
      </c>
      <c r="CL17" s="14">
        <f t="shared" si="1"/>
        <v>0</v>
      </c>
      <c r="CM17" s="14">
        <f t="shared" si="1"/>
        <v>0</v>
      </c>
      <c r="CN17" s="14">
        <f t="shared" si="1"/>
        <v>0</v>
      </c>
      <c r="CO17" s="14">
        <f t="shared" si="1"/>
        <v>0</v>
      </c>
      <c r="CP17" s="14">
        <f t="shared" si="1"/>
        <v>0</v>
      </c>
      <c r="CQ17" s="14">
        <f t="shared" si="1"/>
        <v>0</v>
      </c>
      <c r="CR17" s="14">
        <f t="shared" si="1"/>
        <v>0</v>
      </c>
      <c r="CS17" s="14">
        <f>SUMIFS(装备数值!BL$50:BL$101,装备数值!$BG$50:$BG$101,"="&amp;新怪物属性!$CF$2,装备数值!$BH$50:$BH$101,"&lt;="&amp;新怪物属性!$CF17)+SUMIFS(装备数值!BL$50:BL$101,装备数值!$BG$50:$BG$101,"="&amp;新怪物属性!$CG$2,装备数值!$BH$50:$BH$101,"&lt;="&amp;新怪物属性!$CG17)+SUMIFS(装备数值!BL$50:BL$101,装备数值!$BG$50:$BG$101,"="&amp;新怪物属性!$CH$2,装备数值!$BH$50:$BH$101,"&lt;="&amp;新怪物属性!$CH17)+SUMIFS(装备数值!BL$50:BL$101,装备数值!$BG$50:$BG$101,"="&amp;新怪物属性!$CI$2,装备数值!$BH$50:$BH$101,"&lt;="&amp;新怪物属性!$CI17)+SUMIFS(装备数值!BL$50:BL$101,装备数值!$BG$50:$BG$101,"="&amp;新怪物属性!$CJ$2,装备数值!$BH$50:$BH$101,"&lt;="&amp;新怪物属性!$CJ17)+SUMIFS(装备数值!BL$50:BL$101,装备数值!$BG$50:$BG$101,"="&amp;新怪物属性!$CK$2,装备数值!$BH$50:$BH$101,"&lt;="&amp;新怪物属性!$CK17)+SUMIFS(装备数值!BL$50:BL$101,装备数值!$BG$50:$BG$101,"="&amp;新怪物属性!$CL$2,装备数值!$BH$50:$BH$101,"&lt;="&amp;新怪物属性!$CL17)+SUMIFS(装备数值!BL$50:BL$101,装备数值!$BG$50:$BG$101,"="&amp;新怪物属性!$CM$2,装备数值!$BH$50:$BH$101,"&lt;="&amp;新怪物属性!$CM17)+SUMIFS(装备数值!BL$50:BL$101,装备数值!$BG$50:$BG$101,"="&amp;新怪物属性!$CN$2,装备数值!$BH$50:$BH$101,"&lt;="&amp;新怪物属性!$CN17)+SUMIFS(装备数值!BL$50:BL$101,装备数值!$BG$50:$BG$101,"="&amp;新怪物属性!$CO$2,装备数值!$BH$50:$BH$101,"&lt;="&amp;新怪物属性!$CO17)+SUMIFS(装备数值!BL$50:BL$101,装备数值!$BG$50:$BG$101,"="&amp;新怪物属性!$CP$2,装备数值!$BH$50:$BH$101,"&lt;="&amp;新怪物属性!$CP17)+SUMIFS(装备数值!BL$50:BL$101,装备数值!$BG$50:$BG$101,"="&amp;新怪物属性!$CQ$2,装备数值!$BH$50:$BH$101,"&lt;="&amp;新怪物属性!$CQ17)+SUMIFS(装备数值!BL$50:BL$101,装备数值!$BG$50:$BG$101,"="&amp;新怪物属性!$CR$2,装备数值!$BH$50:$BH$101,"&lt;="&amp;新怪物属性!$CR17)</f>
        <v>1440</v>
      </c>
      <c r="CT17" s="14">
        <f>SUMIFS(装备数值!BM$50:BM$101,装备数值!$BG$50:$BG$101,"="&amp;新怪物属性!$CF$2,装备数值!$BH$50:$BH$101,"&lt;="&amp;新怪物属性!$CF17)+SUMIFS(装备数值!BM$50:BM$101,装备数值!$BG$50:$BG$101,"="&amp;新怪物属性!$CG$2,装备数值!$BH$50:$BH$101,"&lt;="&amp;新怪物属性!$CG17)+SUMIFS(装备数值!BM$50:BM$101,装备数值!$BG$50:$BG$101,"="&amp;新怪物属性!$CH$2,装备数值!$BH$50:$BH$101,"&lt;="&amp;新怪物属性!$CH17)+SUMIFS(装备数值!BM$50:BM$101,装备数值!$BG$50:$BG$101,"="&amp;新怪物属性!$CI$2,装备数值!$BH$50:$BH$101,"&lt;="&amp;新怪物属性!$CI17)+SUMIFS(装备数值!BM$50:BM$101,装备数值!$BG$50:$BG$101,"="&amp;新怪物属性!$CJ$2,装备数值!$BH$50:$BH$101,"&lt;="&amp;新怪物属性!$CJ17)+SUMIFS(装备数值!BM$50:BM$101,装备数值!$BG$50:$BG$101,"="&amp;新怪物属性!$CK$2,装备数值!$BH$50:$BH$101,"&lt;="&amp;新怪物属性!$CK17)+SUMIFS(装备数值!BM$50:BM$101,装备数值!$BG$50:$BG$101,"="&amp;新怪物属性!$CL$2,装备数值!$BH$50:$BH$101,"&lt;="&amp;新怪物属性!$CL17)+SUMIFS(装备数值!BM$50:BM$101,装备数值!$BG$50:$BG$101,"="&amp;新怪物属性!$CM$2,装备数值!$BH$50:$BH$101,"&lt;="&amp;新怪物属性!$CM17)+SUMIFS(装备数值!BM$50:BM$101,装备数值!$BG$50:$BG$101,"="&amp;新怪物属性!$CN$2,装备数值!$BH$50:$BH$101,"&lt;="&amp;新怪物属性!$CN17)+SUMIFS(装备数值!BM$50:BM$101,装备数值!$BG$50:$BG$101,"="&amp;新怪物属性!$CO$2,装备数值!$BH$50:$BH$101,"&lt;="&amp;新怪物属性!$CO17)+SUMIFS(装备数值!BM$50:BM$101,装备数值!$BG$50:$BG$101,"="&amp;新怪物属性!$CP$2,装备数值!$BH$50:$BH$101,"&lt;="&amp;新怪物属性!$CP17)+SUMIFS(装备数值!BM$50:BM$101,装备数值!$BG$50:$BG$101,"="&amp;新怪物属性!$CQ$2,装备数值!$BH$50:$BH$101,"&lt;="&amp;新怪物属性!$CQ17)+SUMIFS(装备数值!BM$50:BM$101,装备数值!$BG$50:$BG$101,"="&amp;新怪物属性!$CR$2,装备数值!$BH$50:$BH$101,"&lt;="&amp;新怪物属性!$CR17)</f>
        <v>0</v>
      </c>
      <c r="CU17" s="14">
        <f>SUMIFS(装备数值!BN$50:BN$101,装备数值!$BG$50:$BG$101,"="&amp;新怪物属性!$CF$2,装备数值!$BH$50:$BH$101,"&lt;="&amp;新怪物属性!$CF17)+SUMIFS(装备数值!BN$50:BN$101,装备数值!$BG$50:$BG$101,"="&amp;新怪物属性!$CG$2,装备数值!$BH$50:$BH$101,"&lt;="&amp;新怪物属性!$CG17)+SUMIFS(装备数值!BN$50:BN$101,装备数值!$BG$50:$BG$101,"="&amp;新怪物属性!$CH$2,装备数值!$BH$50:$BH$101,"&lt;="&amp;新怪物属性!$CH17)+SUMIFS(装备数值!BN$50:BN$101,装备数值!$BG$50:$BG$101,"="&amp;新怪物属性!$CI$2,装备数值!$BH$50:$BH$101,"&lt;="&amp;新怪物属性!$CI17)+SUMIFS(装备数值!BN$50:BN$101,装备数值!$BG$50:$BG$101,"="&amp;新怪物属性!$CJ$2,装备数值!$BH$50:$BH$101,"&lt;="&amp;新怪物属性!$CJ17)+SUMIFS(装备数值!BN$50:BN$101,装备数值!$BG$50:$BG$101,"="&amp;新怪物属性!$CK$2,装备数值!$BH$50:$BH$101,"&lt;="&amp;新怪物属性!$CK17)+SUMIFS(装备数值!BN$50:BN$101,装备数值!$BG$50:$BG$101,"="&amp;新怪物属性!$CL$2,装备数值!$BH$50:$BH$101,"&lt;="&amp;新怪物属性!$CL17)+SUMIFS(装备数值!BN$50:BN$101,装备数值!$BG$50:$BG$101,"="&amp;新怪物属性!$CM$2,装备数值!$BH$50:$BH$101,"&lt;="&amp;新怪物属性!$CM17)+SUMIFS(装备数值!BN$50:BN$101,装备数值!$BG$50:$BG$101,"="&amp;新怪物属性!$CN$2,装备数值!$BH$50:$BH$101,"&lt;="&amp;新怪物属性!$CN17)+SUMIFS(装备数值!BN$50:BN$101,装备数值!$BG$50:$BG$101,"="&amp;新怪物属性!$CO$2,装备数值!$BH$50:$BH$101,"&lt;="&amp;新怪物属性!$CO17)+SUMIFS(装备数值!BN$50:BN$101,装备数值!$BG$50:$BG$101,"="&amp;新怪物属性!$CP$2,装备数值!$BH$50:$BH$101,"&lt;="&amp;新怪物属性!$CP17)+SUMIFS(装备数值!BN$50:BN$101,装备数值!$BG$50:$BG$101,"="&amp;新怪物属性!$CQ$2,装备数值!$BH$50:$BH$101,"&lt;="&amp;新怪物属性!$CQ17)+SUMIFS(装备数值!BN$50:BN$101,装备数值!$BG$50:$BG$101,"="&amp;新怪物属性!$CR$2,装备数值!$BH$50:$BH$101,"&lt;="&amp;新怪物属性!$CR17)</f>
        <v>0</v>
      </c>
      <c r="CV17" s="14">
        <f>SUMIFS(装备数值!BO$50:BO$101,装备数值!$BG$50:$BG$101,"="&amp;新怪物属性!$CF$2,装备数值!$BH$50:$BH$101,"&lt;="&amp;新怪物属性!$CF17)+SUMIFS(装备数值!BO$50:BO$101,装备数值!$BG$50:$BG$101,"="&amp;新怪物属性!$CG$2,装备数值!$BH$50:$BH$101,"&lt;="&amp;新怪物属性!$CG17)+SUMIFS(装备数值!BO$50:BO$101,装备数值!$BG$50:$BG$101,"="&amp;新怪物属性!$CH$2,装备数值!$BH$50:$BH$101,"&lt;="&amp;新怪物属性!$CH17)+SUMIFS(装备数值!BO$50:BO$101,装备数值!$BG$50:$BG$101,"="&amp;新怪物属性!$CI$2,装备数值!$BH$50:$BH$101,"&lt;="&amp;新怪物属性!$CI17)+SUMIFS(装备数值!BO$50:BO$101,装备数值!$BG$50:$BG$101,"="&amp;新怪物属性!$CJ$2,装备数值!$BH$50:$BH$101,"&lt;="&amp;新怪物属性!$CJ17)+SUMIFS(装备数值!BO$50:BO$101,装备数值!$BG$50:$BG$101,"="&amp;新怪物属性!$CK$2,装备数值!$BH$50:$BH$101,"&lt;="&amp;新怪物属性!$CK17)+SUMIFS(装备数值!BO$50:BO$101,装备数值!$BG$50:$BG$101,"="&amp;新怪物属性!$CL$2,装备数值!$BH$50:$BH$101,"&lt;="&amp;新怪物属性!$CL17)+SUMIFS(装备数值!BO$50:BO$101,装备数值!$BG$50:$BG$101,"="&amp;新怪物属性!$CM$2,装备数值!$BH$50:$BH$101,"&lt;="&amp;新怪物属性!$CM17)+SUMIFS(装备数值!BO$50:BO$101,装备数值!$BG$50:$BG$101,"="&amp;新怪物属性!$CN$2,装备数值!$BH$50:$BH$101,"&lt;="&amp;新怪物属性!$CN17)+SUMIFS(装备数值!BO$50:BO$101,装备数值!$BG$50:$BG$101,"="&amp;新怪物属性!$CO$2,装备数值!$BH$50:$BH$101,"&lt;="&amp;新怪物属性!$CO17)+SUMIFS(装备数值!BO$50:BO$101,装备数值!$BG$50:$BG$101,"="&amp;新怪物属性!$CP$2,装备数值!$BH$50:$BH$101,"&lt;="&amp;新怪物属性!$CP17)+SUMIFS(装备数值!BO$50:BO$101,装备数值!$BG$50:$BG$101,"="&amp;新怪物属性!$CQ$2,装备数值!$BH$50:$BH$101,"&lt;="&amp;新怪物属性!$CQ17)+SUMIFS(装备数值!BO$50:BO$101,装备数值!$BG$50:$BG$101,"="&amp;新怪物属性!$CR$2,装备数值!$BH$50:$BH$101,"&lt;="&amp;新怪物属性!$CR17)</f>
        <v>0</v>
      </c>
      <c r="CW17" s="14">
        <f>SUMIFS(装备数值!BP$50:BP$101,装备数值!$BG$50:$BG$101,"="&amp;新怪物属性!$CF$2,装备数值!$BH$50:$BH$101,"&lt;="&amp;新怪物属性!$CF17)+SUMIFS(装备数值!BP$50:BP$101,装备数值!$BG$50:$BG$101,"="&amp;新怪物属性!$CG$2,装备数值!$BH$50:$BH$101,"&lt;="&amp;新怪物属性!$CG17)+SUMIFS(装备数值!BP$50:BP$101,装备数值!$BG$50:$BG$101,"="&amp;新怪物属性!$CH$2,装备数值!$BH$50:$BH$101,"&lt;="&amp;新怪物属性!$CH17)+SUMIFS(装备数值!BP$50:BP$101,装备数值!$BG$50:$BG$101,"="&amp;新怪物属性!$CI$2,装备数值!$BH$50:$BH$101,"&lt;="&amp;新怪物属性!$CI17)+SUMIFS(装备数值!BP$50:BP$101,装备数值!$BG$50:$BG$101,"="&amp;新怪物属性!$CJ$2,装备数值!$BH$50:$BH$101,"&lt;="&amp;新怪物属性!$CJ17)+SUMIFS(装备数值!BP$50:BP$101,装备数值!$BG$50:$BG$101,"="&amp;新怪物属性!$CK$2,装备数值!$BH$50:$BH$101,"&lt;="&amp;新怪物属性!$CK17)+SUMIFS(装备数值!BP$50:BP$101,装备数值!$BG$50:$BG$101,"="&amp;新怪物属性!$CL$2,装备数值!$BH$50:$BH$101,"&lt;="&amp;新怪物属性!$CL17)+SUMIFS(装备数值!BP$50:BP$101,装备数值!$BG$50:$BG$101,"="&amp;新怪物属性!$CM$2,装备数值!$BH$50:$BH$101,"&lt;="&amp;新怪物属性!$CM17)+SUMIFS(装备数值!BP$50:BP$101,装备数值!$BG$50:$BG$101,"="&amp;新怪物属性!$CN$2,装备数值!$BH$50:$BH$101,"&lt;="&amp;新怪物属性!$CN17)+SUMIFS(装备数值!BP$50:BP$101,装备数值!$BG$50:$BG$101,"="&amp;新怪物属性!$CO$2,装备数值!$BH$50:$BH$101,"&lt;="&amp;新怪物属性!$CO17)+SUMIFS(装备数值!BP$50:BP$101,装备数值!$BG$50:$BG$101,"="&amp;新怪物属性!$CP$2,装备数值!$BH$50:$BH$101,"&lt;="&amp;新怪物属性!$CP17)+SUMIFS(装备数值!BP$50:BP$101,装备数值!$BG$50:$BG$101,"="&amp;新怪物属性!$CQ$2,装备数值!$BH$50:$BH$101,"&lt;="&amp;新怪物属性!$CQ17)+SUMIFS(装备数值!BP$50:BP$101,装备数值!$BG$50:$BG$101,"="&amp;新怪物属性!$CR$2,装备数值!$BH$50:$BH$101,"&lt;="&amp;新怪物属性!$CR17)</f>
        <v>0</v>
      </c>
      <c r="CX17" s="14">
        <f>SUMIFS(装备数值!BQ$50:BQ$101,装备数值!$BG$50:$BG$101,"="&amp;新怪物属性!$CF$2,装备数值!$BH$50:$BH$101,"&lt;="&amp;新怪物属性!$CF17)+SUMIFS(装备数值!BQ$50:BQ$101,装备数值!$BG$50:$BG$101,"="&amp;新怪物属性!$CG$2,装备数值!$BH$50:$BH$101,"&lt;="&amp;新怪物属性!$CG17)+SUMIFS(装备数值!BQ$50:BQ$101,装备数值!$BG$50:$BG$101,"="&amp;新怪物属性!$CH$2,装备数值!$BH$50:$BH$101,"&lt;="&amp;新怪物属性!$CH17)+SUMIFS(装备数值!BQ$50:BQ$101,装备数值!$BG$50:$BG$101,"="&amp;新怪物属性!$CI$2,装备数值!$BH$50:$BH$101,"&lt;="&amp;新怪物属性!$CI17)+SUMIFS(装备数值!BQ$50:BQ$101,装备数值!$BG$50:$BG$101,"="&amp;新怪物属性!$CJ$2,装备数值!$BH$50:$BH$101,"&lt;="&amp;新怪物属性!$CJ17)+SUMIFS(装备数值!BQ$50:BQ$101,装备数值!$BG$50:$BG$101,"="&amp;新怪物属性!$CK$2,装备数值!$BH$50:$BH$101,"&lt;="&amp;新怪物属性!$CK17)+SUMIFS(装备数值!BQ$50:BQ$101,装备数值!$BG$50:$BG$101,"="&amp;新怪物属性!$CL$2,装备数值!$BH$50:$BH$101,"&lt;="&amp;新怪物属性!$CL17)+SUMIFS(装备数值!BQ$50:BQ$101,装备数值!$BG$50:$BG$101,"="&amp;新怪物属性!$CM$2,装备数值!$BH$50:$BH$101,"&lt;="&amp;新怪物属性!$CM17)+SUMIFS(装备数值!BQ$50:BQ$101,装备数值!$BG$50:$BG$101,"="&amp;新怪物属性!$CN$2,装备数值!$BH$50:$BH$101,"&lt;="&amp;新怪物属性!$CN17)+SUMIFS(装备数值!BQ$50:BQ$101,装备数值!$BG$50:$BG$101,"="&amp;新怪物属性!$CO$2,装备数值!$BH$50:$BH$101,"&lt;="&amp;新怪物属性!$CO17)+SUMIFS(装备数值!BQ$50:BQ$101,装备数值!$BG$50:$BG$101,"="&amp;新怪物属性!$CP$2,装备数值!$BH$50:$BH$101,"&lt;="&amp;新怪物属性!$CP17)+SUMIFS(装备数值!BQ$50:BQ$101,装备数值!$BG$50:$BG$101,"="&amp;新怪物属性!$CQ$2,装备数值!$BH$50:$BH$101,"&lt;="&amp;新怪物属性!$CQ17)+SUMIFS(装备数值!BQ$50:BQ$101,装备数值!$BG$50:$BG$101,"="&amp;新怪物属性!$CR$2,装备数值!$BH$50:$BH$101,"&lt;="&amp;新怪物属性!$CR17)</f>
        <v>0</v>
      </c>
      <c r="CY17" s="14">
        <f>SUMIFS(装备数值!BR$50:BR$101,装备数值!$BG$50:$BG$101,"="&amp;新怪物属性!$CF$2,装备数值!$BH$50:$BH$101,"&lt;="&amp;新怪物属性!$CF17)+SUMIFS(装备数值!BR$50:BR$101,装备数值!$BG$50:$BG$101,"="&amp;新怪物属性!$CG$2,装备数值!$BH$50:$BH$101,"&lt;="&amp;新怪物属性!$CG17)+SUMIFS(装备数值!BR$50:BR$101,装备数值!$BG$50:$BG$101,"="&amp;新怪物属性!$CH$2,装备数值!$BH$50:$BH$101,"&lt;="&amp;新怪物属性!$CH17)+SUMIFS(装备数值!BR$50:BR$101,装备数值!$BG$50:$BG$101,"="&amp;新怪物属性!$CI$2,装备数值!$BH$50:$BH$101,"&lt;="&amp;新怪物属性!$CI17)+SUMIFS(装备数值!BR$50:BR$101,装备数值!$BG$50:$BG$101,"="&amp;新怪物属性!$CJ$2,装备数值!$BH$50:$BH$101,"&lt;="&amp;新怪物属性!$CJ17)+SUMIFS(装备数值!BR$50:BR$101,装备数值!$BG$50:$BG$101,"="&amp;新怪物属性!$CK$2,装备数值!$BH$50:$BH$101,"&lt;="&amp;新怪物属性!$CK17)+SUMIFS(装备数值!BR$50:BR$101,装备数值!$BG$50:$BG$101,"="&amp;新怪物属性!$CL$2,装备数值!$BH$50:$BH$101,"&lt;="&amp;新怪物属性!$CL17)+SUMIFS(装备数值!BR$50:BR$101,装备数值!$BG$50:$BG$101,"="&amp;新怪物属性!$CM$2,装备数值!$BH$50:$BH$101,"&lt;="&amp;新怪物属性!$CM17)+SUMIFS(装备数值!BR$50:BR$101,装备数值!$BG$50:$BG$101,"="&amp;新怪物属性!$CN$2,装备数值!$BH$50:$BH$101,"&lt;="&amp;新怪物属性!$CN17)+SUMIFS(装备数值!BR$50:BR$101,装备数值!$BG$50:$BG$101,"="&amp;新怪物属性!$CO$2,装备数值!$BH$50:$BH$101,"&lt;="&amp;新怪物属性!$CO17)+SUMIFS(装备数值!BR$50:BR$101,装备数值!$BG$50:$BG$101,"="&amp;新怪物属性!$CP$2,装备数值!$BH$50:$BH$101,"&lt;="&amp;新怪物属性!$CP17)+SUMIFS(装备数值!BR$50:BR$101,装备数值!$BG$50:$BG$101,"="&amp;新怪物属性!$CQ$2,装备数值!$BH$50:$BH$101,"&lt;="&amp;新怪物属性!$CQ17)+SUMIFS(装备数值!BR$50:BR$101,装备数值!$BG$50:$BG$101,"="&amp;新怪物属性!$CR$2,装备数值!$BH$50:$BH$101,"&lt;="&amp;新怪物属性!$CR17)</f>
        <v>0</v>
      </c>
      <c r="CZ17" s="14">
        <f>SUMIFS(装备数值!BS$50:BS$101,装备数值!$BG$50:$BG$101,"="&amp;新怪物属性!$CF$2,装备数值!$BH$50:$BH$101,"&lt;="&amp;新怪物属性!$CF17)+SUMIFS(装备数值!BS$50:BS$101,装备数值!$BG$50:$BG$101,"="&amp;新怪物属性!$CG$2,装备数值!$BH$50:$BH$101,"&lt;="&amp;新怪物属性!$CG17)+SUMIFS(装备数值!BS$50:BS$101,装备数值!$BG$50:$BG$101,"="&amp;新怪物属性!$CH$2,装备数值!$BH$50:$BH$101,"&lt;="&amp;新怪物属性!$CH17)+SUMIFS(装备数值!BS$50:BS$101,装备数值!$BG$50:$BG$101,"="&amp;新怪物属性!$CI$2,装备数值!$BH$50:$BH$101,"&lt;="&amp;新怪物属性!$CI17)+SUMIFS(装备数值!BS$50:BS$101,装备数值!$BG$50:$BG$101,"="&amp;新怪物属性!$CJ$2,装备数值!$BH$50:$BH$101,"&lt;="&amp;新怪物属性!$CJ17)+SUMIFS(装备数值!BS$50:BS$101,装备数值!$BG$50:$BG$101,"="&amp;新怪物属性!$CK$2,装备数值!$BH$50:$BH$101,"&lt;="&amp;新怪物属性!$CK17)+SUMIFS(装备数值!BS$50:BS$101,装备数值!$BG$50:$BG$101,"="&amp;新怪物属性!$CL$2,装备数值!$BH$50:$BH$101,"&lt;="&amp;新怪物属性!$CL17)+SUMIFS(装备数值!BS$50:BS$101,装备数值!$BG$50:$BG$101,"="&amp;新怪物属性!$CM$2,装备数值!$BH$50:$BH$101,"&lt;="&amp;新怪物属性!$CM17)+SUMIFS(装备数值!BS$50:BS$101,装备数值!$BG$50:$BG$101,"="&amp;新怪物属性!$CN$2,装备数值!$BH$50:$BH$101,"&lt;="&amp;新怪物属性!$CN17)+SUMIFS(装备数值!BS$50:BS$101,装备数值!$BG$50:$BG$101,"="&amp;新怪物属性!$CO$2,装备数值!$BH$50:$BH$101,"&lt;="&amp;新怪物属性!$CO17)+SUMIFS(装备数值!BS$50:BS$101,装备数值!$BG$50:$BG$101,"="&amp;新怪物属性!$CP$2,装备数值!$BH$50:$BH$101,"&lt;="&amp;新怪物属性!$CP17)+SUMIFS(装备数值!BS$50:BS$101,装备数值!$BG$50:$BG$101,"="&amp;新怪物属性!$CQ$2,装备数值!$BH$50:$BH$101,"&lt;="&amp;新怪物属性!$CQ17)+SUMIFS(装备数值!BS$50:BS$101,装备数值!$BG$50:$BG$101,"="&amp;新怪物属性!$CR$2,装备数值!$BH$50:$BH$101,"&lt;="&amp;新怪物属性!$CR17)</f>
        <v>0</v>
      </c>
      <c r="DA17" s="14">
        <f>SUMIFS(装备数值!BT$50:BT$101,装备数值!$BG$50:$BG$101,"="&amp;新怪物属性!$CF$2,装备数值!$BH$50:$BH$101,"&lt;="&amp;新怪物属性!$CF17)+SUMIFS(装备数值!BT$50:BT$101,装备数值!$BG$50:$BG$101,"="&amp;新怪物属性!$CG$2,装备数值!$BH$50:$BH$101,"&lt;="&amp;新怪物属性!$CG17)+SUMIFS(装备数值!BT$50:BT$101,装备数值!$BG$50:$BG$101,"="&amp;新怪物属性!$CH$2,装备数值!$BH$50:$BH$101,"&lt;="&amp;新怪物属性!$CH17)+SUMIFS(装备数值!BT$50:BT$101,装备数值!$BG$50:$BG$101,"="&amp;新怪物属性!$CI$2,装备数值!$BH$50:$BH$101,"&lt;="&amp;新怪物属性!$CI17)+SUMIFS(装备数值!BT$50:BT$101,装备数值!$BG$50:$BG$101,"="&amp;新怪物属性!$CJ$2,装备数值!$BH$50:$BH$101,"&lt;="&amp;新怪物属性!$CJ17)+SUMIFS(装备数值!BT$50:BT$101,装备数值!$BG$50:$BG$101,"="&amp;新怪物属性!$CK$2,装备数值!$BH$50:$BH$101,"&lt;="&amp;新怪物属性!$CK17)+SUMIFS(装备数值!BT$50:BT$101,装备数值!$BG$50:$BG$101,"="&amp;新怪物属性!$CL$2,装备数值!$BH$50:$BH$101,"&lt;="&amp;新怪物属性!$CL17)+SUMIFS(装备数值!BT$50:BT$101,装备数值!$BG$50:$BG$101,"="&amp;新怪物属性!$CM$2,装备数值!$BH$50:$BH$101,"&lt;="&amp;新怪物属性!$CM17)+SUMIFS(装备数值!BT$50:BT$101,装备数值!$BG$50:$BG$101,"="&amp;新怪物属性!$CN$2,装备数值!$BH$50:$BH$101,"&lt;="&amp;新怪物属性!$CN17)+SUMIFS(装备数值!BT$50:BT$101,装备数值!$BG$50:$BG$101,"="&amp;新怪物属性!$CO$2,装备数值!$BH$50:$BH$101,"&lt;="&amp;新怪物属性!$CO17)+SUMIFS(装备数值!BT$50:BT$101,装备数值!$BG$50:$BG$101,"="&amp;新怪物属性!$CP$2,装备数值!$BH$50:$BH$101,"&lt;="&amp;新怪物属性!$CP17)+SUMIFS(装备数值!BT$50:BT$101,装备数值!$BG$50:$BG$101,"="&amp;新怪物属性!$CQ$2,装备数值!$BH$50:$BH$101,"&lt;="&amp;新怪物属性!$CQ17)+SUMIFS(装备数值!BT$50:BT$101,装备数值!$BG$50:$BG$101,"="&amp;新怪物属性!$CR$2,装备数值!$BH$50:$BH$101,"&lt;="&amp;新怪物属性!$CR17)</f>
        <v>0</v>
      </c>
      <c r="DB17" s="14">
        <f>SUMIFS(装备数值!BU$50:BU$101,装备数值!$BG$50:$BG$101,"="&amp;新怪物属性!$CF$2,装备数值!$BH$50:$BH$101,"&lt;="&amp;新怪物属性!$CF17)+SUMIFS(装备数值!BU$50:BU$101,装备数值!$BG$50:$BG$101,"="&amp;新怪物属性!$CG$2,装备数值!$BH$50:$BH$101,"&lt;="&amp;新怪物属性!$CG17)+SUMIFS(装备数值!BU$50:BU$101,装备数值!$BG$50:$BG$101,"="&amp;新怪物属性!$CH$2,装备数值!$BH$50:$BH$101,"&lt;="&amp;新怪物属性!$CH17)+SUMIFS(装备数值!BU$50:BU$101,装备数值!$BG$50:$BG$101,"="&amp;新怪物属性!$CI$2,装备数值!$BH$50:$BH$101,"&lt;="&amp;新怪物属性!$CI17)+SUMIFS(装备数值!BU$50:BU$101,装备数值!$BG$50:$BG$101,"="&amp;新怪物属性!$CJ$2,装备数值!$BH$50:$BH$101,"&lt;="&amp;新怪物属性!$CJ17)+SUMIFS(装备数值!BU$50:BU$101,装备数值!$BG$50:$BG$101,"="&amp;新怪物属性!$CK$2,装备数值!$BH$50:$BH$101,"&lt;="&amp;新怪物属性!$CK17)+SUMIFS(装备数值!BU$50:BU$101,装备数值!$BG$50:$BG$101,"="&amp;新怪物属性!$CL$2,装备数值!$BH$50:$BH$101,"&lt;="&amp;新怪物属性!$CL17)+SUMIFS(装备数值!BU$50:BU$101,装备数值!$BG$50:$BG$101,"="&amp;新怪物属性!$CM$2,装备数值!$BH$50:$BH$101,"&lt;="&amp;新怪物属性!$CM17)+SUMIFS(装备数值!BU$50:BU$101,装备数值!$BG$50:$BG$101,"="&amp;新怪物属性!$CN$2,装备数值!$BH$50:$BH$101,"&lt;="&amp;新怪物属性!$CN17)+SUMIFS(装备数值!BU$50:BU$101,装备数值!$BG$50:$BG$101,"="&amp;新怪物属性!$CO$2,装备数值!$BH$50:$BH$101,"&lt;="&amp;新怪物属性!$CO17)+SUMIFS(装备数值!BU$50:BU$101,装备数值!$BG$50:$BG$101,"="&amp;新怪物属性!$CP$2,装备数值!$BH$50:$BH$101,"&lt;="&amp;新怪物属性!$CP17)+SUMIFS(装备数值!BU$50:BU$101,装备数值!$BG$50:$BG$101,"="&amp;新怪物属性!$CQ$2,装备数值!$BH$50:$BH$101,"&lt;="&amp;新怪物属性!$CQ17)+SUMIFS(装备数值!BU$50:BU$101,装备数值!$BG$50:$BG$101,"="&amp;新怪物属性!$CR$2,装备数值!$BH$50:$BH$101,"&lt;="&amp;新怪物属性!$CR17)</f>
        <v>0</v>
      </c>
      <c r="DC17" s="14">
        <f>SUMIFS(装备数值!BV$50:BV$101,装备数值!$BG$50:$BG$101,"="&amp;新怪物属性!$CF$2,装备数值!$BH$50:$BH$101,"&lt;="&amp;新怪物属性!$CF17)+SUMIFS(装备数值!BV$50:BV$101,装备数值!$BG$50:$BG$101,"="&amp;新怪物属性!$CG$2,装备数值!$BH$50:$BH$101,"&lt;="&amp;新怪物属性!$CG17)+SUMIFS(装备数值!BV$50:BV$101,装备数值!$BG$50:$BG$101,"="&amp;新怪物属性!$CH$2,装备数值!$BH$50:$BH$101,"&lt;="&amp;新怪物属性!$CH17)+SUMIFS(装备数值!BV$50:BV$101,装备数值!$BG$50:$BG$101,"="&amp;新怪物属性!$CI$2,装备数值!$BH$50:$BH$101,"&lt;="&amp;新怪物属性!$CI17)+SUMIFS(装备数值!BV$50:BV$101,装备数值!$BG$50:$BG$101,"="&amp;新怪物属性!$CJ$2,装备数值!$BH$50:$BH$101,"&lt;="&amp;新怪物属性!$CJ17)+SUMIFS(装备数值!BV$50:BV$101,装备数值!$BG$50:$BG$101,"="&amp;新怪物属性!$CK$2,装备数值!$BH$50:$BH$101,"&lt;="&amp;新怪物属性!$CK17)+SUMIFS(装备数值!BV$50:BV$101,装备数值!$BG$50:$BG$101,"="&amp;新怪物属性!$CL$2,装备数值!$BH$50:$BH$101,"&lt;="&amp;新怪物属性!$CL17)+SUMIFS(装备数值!BV$50:BV$101,装备数值!$BG$50:$BG$101,"="&amp;新怪物属性!$CM$2,装备数值!$BH$50:$BH$101,"&lt;="&amp;新怪物属性!$CM17)+SUMIFS(装备数值!BV$50:BV$101,装备数值!$BG$50:$BG$101,"="&amp;新怪物属性!$CN$2,装备数值!$BH$50:$BH$101,"&lt;="&amp;新怪物属性!$CN17)+SUMIFS(装备数值!BV$50:BV$101,装备数值!$BG$50:$BG$101,"="&amp;新怪物属性!$CO$2,装备数值!$BH$50:$BH$101,"&lt;="&amp;新怪物属性!$CO17)+SUMIFS(装备数值!BV$50:BV$101,装备数值!$BG$50:$BG$101,"="&amp;新怪物属性!$CP$2,装备数值!$BH$50:$BH$101,"&lt;="&amp;新怪物属性!$CP17)+SUMIFS(装备数值!BV$50:BV$101,装备数值!$BG$50:$BG$101,"="&amp;新怪物属性!$CQ$2,装备数值!$BH$50:$BH$101,"&lt;="&amp;新怪物属性!$CQ17)+SUMIFS(装备数值!BV$50:BV$101,装备数值!$BG$50:$BG$101,"="&amp;新怪物属性!$CR$2,装备数值!$BH$50:$BH$101,"&lt;="&amp;新怪物属性!$CR17)</f>
        <v>0</v>
      </c>
      <c r="DD17" s="14">
        <f>SUMIFS(装备数值!BW$50:BW$101,装备数值!$BG$50:$BG$101,"="&amp;新怪物属性!$CF$2,装备数值!$BH$50:$BH$101,"&lt;="&amp;新怪物属性!$CF17)+SUMIFS(装备数值!BW$50:BW$101,装备数值!$BG$50:$BG$101,"="&amp;新怪物属性!$CG$2,装备数值!$BH$50:$BH$101,"&lt;="&amp;新怪物属性!$CG17)+SUMIFS(装备数值!BW$50:BW$101,装备数值!$BG$50:$BG$101,"="&amp;新怪物属性!$CH$2,装备数值!$BH$50:$BH$101,"&lt;="&amp;新怪物属性!$CH17)+SUMIFS(装备数值!BW$50:BW$101,装备数值!$BG$50:$BG$101,"="&amp;新怪物属性!$CI$2,装备数值!$BH$50:$BH$101,"&lt;="&amp;新怪物属性!$CI17)+SUMIFS(装备数值!BW$50:BW$101,装备数值!$BG$50:$BG$101,"="&amp;新怪物属性!$CJ$2,装备数值!$BH$50:$BH$101,"&lt;="&amp;新怪物属性!$CJ17)+SUMIFS(装备数值!BW$50:BW$101,装备数值!$BG$50:$BG$101,"="&amp;新怪物属性!$CK$2,装备数值!$BH$50:$BH$101,"&lt;="&amp;新怪物属性!$CK17)+SUMIFS(装备数值!BW$50:BW$101,装备数值!$BG$50:$BG$101,"="&amp;新怪物属性!$CL$2,装备数值!$BH$50:$BH$101,"&lt;="&amp;新怪物属性!$CL17)+SUMIFS(装备数值!BW$50:BW$101,装备数值!$BG$50:$BG$101,"="&amp;新怪物属性!$CM$2,装备数值!$BH$50:$BH$101,"&lt;="&amp;新怪物属性!$CM17)+SUMIFS(装备数值!BW$50:BW$101,装备数值!$BG$50:$BG$101,"="&amp;新怪物属性!$CN$2,装备数值!$BH$50:$BH$101,"&lt;="&amp;新怪物属性!$CN17)+SUMIFS(装备数值!BW$50:BW$101,装备数值!$BG$50:$BG$101,"="&amp;新怪物属性!$CO$2,装备数值!$BH$50:$BH$101,"&lt;="&amp;新怪物属性!$CO17)+SUMIFS(装备数值!BW$50:BW$101,装备数值!$BG$50:$BG$101,"="&amp;新怪物属性!$CP$2,装备数值!$BH$50:$BH$101,"&lt;="&amp;新怪物属性!$CP17)+SUMIFS(装备数值!BW$50:BW$101,装备数值!$BG$50:$BG$101,"="&amp;新怪物属性!$CQ$2,装备数值!$BH$50:$BH$101,"&lt;="&amp;新怪物属性!$CQ17)+SUMIFS(装备数值!BW$50:BW$101,装备数值!$BG$50:$BG$101,"="&amp;新怪物属性!$CR$2,装备数值!$BH$50:$BH$101,"&lt;="&amp;新怪物属性!$CR17)</f>
        <v>0</v>
      </c>
      <c r="DE17" s="14">
        <f>SUMIFS(装备数值!BX$50:BX$101,装备数值!$BG$50:$BG$101,"="&amp;新怪物属性!$CF$2,装备数值!$BH$50:$BH$101,"&lt;="&amp;新怪物属性!$CF17)+SUMIFS(装备数值!BX$50:BX$101,装备数值!$BG$50:$BG$101,"="&amp;新怪物属性!$CG$2,装备数值!$BH$50:$BH$101,"&lt;="&amp;新怪物属性!$CG17)+SUMIFS(装备数值!BX$50:BX$101,装备数值!$BG$50:$BG$101,"="&amp;新怪物属性!$CH$2,装备数值!$BH$50:$BH$101,"&lt;="&amp;新怪物属性!$CH17)+SUMIFS(装备数值!BX$50:BX$101,装备数值!$BG$50:$BG$101,"="&amp;新怪物属性!$CI$2,装备数值!$BH$50:$BH$101,"&lt;="&amp;新怪物属性!$CI17)+SUMIFS(装备数值!BX$50:BX$101,装备数值!$BG$50:$BG$101,"="&amp;新怪物属性!$CJ$2,装备数值!$BH$50:$BH$101,"&lt;="&amp;新怪物属性!$CJ17)+SUMIFS(装备数值!BX$50:BX$101,装备数值!$BG$50:$BG$101,"="&amp;新怪物属性!$CK$2,装备数值!$BH$50:$BH$101,"&lt;="&amp;新怪物属性!$CK17)+SUMIFS(装备数值!BX$50:BX$101,装备数值!$BG$50:$BG$101,"="&amp;新怪物属性!$CL$2,装备数值!$BH$50:$BH$101,"&lt;="&amp;新怪物属性!$CL17)+SUMIFS(装备数值!BX$50:BX$101,装备数值!$BG$50:$BG$101,"="&amp;新怪物属性!$CM$2,装备数值!$BH$50:$BH$101,"&lt;="&amp;新怪物属性!$CM17)+SUMIFS(装备数值!BX$50:BX$101,装备数值!$BG$50:$BG$101,"="&amp;新怪物属性!$CN$2,装备数值!$BH$50:$BH$101,"&lt;="&amp;新怪物属性!$CN17)+SUMIFS(装备数值!BX$50:BX$101,装备数值!$BG$50:$BG$101,"="&amp;新怪物属性!$CO$2,装备数值!$BH$50:$BH$101,"&lt;="&amp;新怪物属性!$CO17)+SUMIFS(装备数值!BX$50:BX$101,装备数值!$BG$50:$BG$101,"="&amp;新怪物属性!$CP$2,装备数值!$BH$50:$BH$101,"&lt;="&amp;新怪物属性!$CP17)+SUMIFS(装备数值!BX$50:BX$101,装备数值!$BG$50:$BG$101,"="&amp;新怪物属性!$CQ$2,装备数值!$BH$50:$BH$101,"&lt;="&amp;新怪物属性!$CQ17)+SUMIFS(装备数值!BX$50:BX$101,装备数值!$BG$50:$BG$101,"="&amp;新怪物属性!$CR$2,装备数值!$BH$50:$BH$101,"&lt;="&amp;新怪物属性!$CR17)</f>
        <v>0</v>
      </c>
      <c r="DH17" s="14">
        <f>INDEX(装备数值!$I$13:$M$116,新怪物属性!$P17*8+1,DH$2)*$X17+INDEX(装备数值!$I$13:$M$116,新怪物属性!$Q17*8+2,DH$2)*$Y17+INDEX(装备数值!$I$13:$M$116,新怪物属性!$S17*8+3,DH$2)*$Z17+INDEX(装备数值!$I$13:$M$116,新怪物属性!$R17*8+4,DH$2)*$AA17+INDEX(装备数值!$I$13:$M$116,新怪物属性!$T17*8+5,DH$2)*$AB17+INDEX(装备数值!$I$13:$M$116,新怪物属性!$U17*8+6,DH$2)*$AC17+INDEX(装备数值!$I$13:$M$116,新怪物属性!$V17*8+7,DH$2)*$AD17+INDEX(装备数值!$I$13:$M$116,新怪物属性!$W17*8+8,DH$2)*$AE17</f>
        <v>0</v>
      </c>
      <c r="DI17" s="14">
        <f>INDEX(装备数值!$I$13:$M$116,新怪物属性!$P17*8+1,DI$2)*$X17+INDEX(装备数值!$I$13:$M$116,新怪物属性!$Q17*8+2,DI$2)*$Y17+INDEX(装备数值!$I$13:$M$116,新怪物属性!$S17*8+3,DI$2)*$Z17+INDEX(装备数值!$I$13:$M$116,新怪物属性!$R17*8+4,DI$2)*$AA17+INDEX(装备数值!$I$13:$M$116,新怪物属性!$T17*8+5,DI$2)*$AB17+INDEX(装备数值!$I$13:$M$116,新怪物属性!$U17*8+6,DI$2)*$AC17+INDEX(装备数值!$I$13:$M$116,新怪物属性!$V17*8+7,DI$2)*$AD17+INDEX(装备数值!$I$13:$M$116,新怪物属性!$W17*8+8,DI$2)*$AE17</f>
        <v>0</v>
      </c>
      <c r="DJ17" s="14">
        <f>INDEX(装备数值!$I$13:$M$116,新怪物属性!$P17*8+1,DJ$2)*$X17+INDEX(装备数值!$I$13:$M$116,新怪物属性!$Q17*8+2,DJ$2)*$Y17+INDEX(装备数值!$I$13:$M$116,新怪物属性!$S17*8+3,DJ$2)*$Z17+INDEX(装备数值!$I$13:$M$116,新怪物属性!$R17*8+4,DJ$2)*$AA17+INDEX(装备数值!$I$13:$M$116,新怪物属性!$T17*8+5,DJ$2)*$AB17+INDEX(装备数值!$I$13:$M$116,新怪物属性!$U17*8+6,DJ$2)*$AC17+INDEX(装备数值!$I$13:$M$116,新怪物属性!$V17*8+7,DJ$2)*$AD17+INDEX(装备数值!$I$13:$M$116,新怪物属性!$W17*8+8,DJ$2)*$AE17</f>
        <v>0</v>
      </c>
      <c r="DK17" s="14">
        <f>INDEX(装备数值!$I$13:$M$116,新怪物属性!$P17*8+1,DK$2)*$X17+INDEX(装备数值!$I$13:$M$116,新怪物属性!$Q17*8+2,DK$2)*$Y17+INDEX(装备数值!$I$13:$M$116,新怪物属性!$S17*8+3,DK$2)*$Z17+INDEX(装备数值!$I$13:$M$116,新怪物属性!$R17*8+4,DK$2)*$AA17+INDEX(装备数值!$I$13:$M$116,新怪物属性!$T17*8+5,DK$2)*$AB17+INDEX(装备数值!$I$13:$M$116,新怪物属性!$U17*8+6,DK$2)*$AC17+INDEX(装备数值!$I$13:$M$116,新怪物属性!$V17*8+7,DK$2)*$AD17+INDEX(装备数值!$I$13:$M$116,新怪物属性!$W17*8+8,DK$2)*$AE17</f>
        <v>0</v>
      </c>
      <c r="DL17" s="14">
        <f>INDEX(装备数值!$I$13:$M$116,新怪物属性!$P17*8+1,DL$2)*$X17+INDEX(装备数值!$I$13:$M$116,新怪物属性!$Q17*8+2,DL$2)*$Y17+INDEX(装备数值!$I$13:$M$116,新怪物属性!$S17*8+3,DL$2)*$Z17+INDEX(装备数值!$I$13:$M$116,新怪物属性!$R17*8+4,DL$2)*$AA17+INDEX(装备数值!$I$13:$M$116,新怪物属性!$T17*8+5,DL$2)*$AB17+INDEX(装备数值!$I$13:$M$116,新怪物属性!$U17*8+6,DL$2)*$AC17+INDEX(装备数值!$I$13:$M$116,新怪物属性!$V17*8+7,DL$2)*$AD17+INDEX(装备数值!$I$13:$M$116,新怪物属性!$W17*8+8,DL$2)*$AE17</f>
        <v>0</v>
      </c>
      <c r="DO17" s="14">
        <f>INDEX(装备数值!$X$13:$AH$116,$P17*8+1,DO$2)*$AF17+INDEX(装备数值!$X$13:$AH$116,$Q17*8+2,DO$2)*$AG17+INDEX(装备数值!$X$13:$AH$116,$S17*8+3,DO$2)*$AH17+INDEX(装备数值!$X$13:$AH$116,$R17*8+4,DO$2)*$AI17+INDEX(装备数值!$X$13:$AH$116,$T17*8+5,DO$2)*$AJ17+INDEX(装备数值!$X$13:$AH$116,$U17*8+6,DO$2)*$AK17+INDEX(装备数值!$X$13:$AH$116,$V17*8+7,DO$2)*$AL17+INDEX(装备数值!$X$13:$AH$116,$W17*8+8,DO$2)*$AM17</f>
        <v>0</v>
      </c>
      <c r="DP17" s="14">
        <f>INDEX(装备数值!$X$13:$AH$116,$P17*8+1,DP$2)*$AF17+INDEX(装备数值!$X$13:$AH$116,$Q17*8+2,DP$2)*$AG17+INDEX(装备数值!$X$13:$AH$116,$S17*8+3,DP$2)*$AH17+INDEX(装备数值!$X$13:$AH$116,$R17*8+4,DP$2)*$AI17+INDEX(装备数值!$X$13:$AH$116,$T17*8+5,DP$2)*$AJ17+INDEX(装备数值!$X$13:$AH$116,$U17*8+6,DP$2)*$AK17+INDEX(装备数值!$X$13:$AH$116,$V17*8+7,DP$2)*$AL17+INDEX(装备数值!$X$13:$AH$116,$W17*8+8,DP$2)*$AM17</f>
        <v>0</v>
      </c>
      <c r="DQ17" s="14">
        <f>INDEX(装备数值!$X$13:$AH$116,$P17*8+1,DQ$2)*$AF17+INDEX(装备数值!$X$13:$AH$116,$Q17*8+2,DQ$2)*$AG17+INDEX(装备数值!$X$13:$AH$116,$S17*8+3,DQ$2)*$AH17+INDEX(装备数值!$X$13:$AH$116,$R17*8+4,DQ$2)*$AI17+INDEX(装备数值!$X$13:$AH$116,$T17*8+5,DQ$2)*$AJ17+INDEX(装备数值!$X$13:$AH$116,$U17*8+6,DQ$2)*$AK17+INDEX(装备数值!$X$13:$AH$116,$V17*8+7,DQ$2)*$AL17+INDEX(装备数值!$X$13:$AH$116,$W17*8+8,DQ$2)*$AM17</f>
        <v>0</v>
      </c>
      <c r="DR17" s="14">
        <f>INDEX(装备数值!$X$13:$AH$116,$P17*8+1,DR$2)*$AF17+INDEX(装备数值!$X$13:$AH$116,$Q17*8+2,DR$2)*$AG17+INDEX(装备数值!$X$13:$AH$116,$S17*8+3,DR$2)*$AH17+INDEX(装备数值!$X$13:$AH$116,$R17*8+4,DR$2)*$AI17+INDEX(装备数值!$X$13:$AH$116,$T17*8+5,DR$2)*$AJ17+INDEX(装备数值!$X$13:$AH$116,$U17*8+6,DR$2)*$AK17+INDEX(装备数值!$X$13:$AH$116,$V17*8+7,DR$2)*$AL17+INDEX(装备数值!$X$13:$AH$116,$W17*8+8,DR$2)*$AM17</f>
        <v>0</v>
      </c>
      <c r="DS17" s="14">
        <f>INDEX(装备数值!$X$13:$AH$116,$P17*8+1,DS$2)*$AF17+INDEX(装备数值!$X$13:$AH$116,$Q17*8+2,DS$2)*$AG17+INDEX(装备数值!$X$13:$AH$116,$S17*8+3,DS$2)*$AH17+INDEX(装备数值!$X$13:$AH$116,$R17*8+4,DS$2)*$AI17+INDEX(装备数值!$X$13:$AH$116,$T17*8+5,DS$2)*$AJ17+INDEX(装备数值!$X$13:$AH$116,$U17*8+6,DS$2)*$AK17+INDEX(装备数值!$X$13:$AH$116,$V17*8+7,DS$2)*$AL17+INDEX(装备数值!$X$13:$AH$116,$W17*8+8,DS$2)*$AM17</f>
        <v>0</v>
      </c>
      <c r="DT17" s="14">
        <f>INDEX(装备数值!$X$13:$AH$116,$P17*8+1,DT$2)*$AF17+INDEX(装备数值!$X$13:$AH$116,$Q17*8+2,DT$2)*$AG17+INDEX(装备数值!$X$13:$AH$116,$S17*8+3,DT$2)*$AH17+INDEX(装备数值!$X$13:$AH$116,$R17*8+4,DT$2)*$AI17+INDEX(装备数值!$X$13:$AH$116,$T17*8+5,DT$2)*$AJ17+INDEX(装备数值!$X$13:$AH$116,$U17*8+6,DT$2)*$AK17+INDEX(装备数值!$X$13:$AH$116,$V17*8+7,DT$2)*$AL17+INDEX(装备数值!$X$13:$AH$116,$W17*8+8,DT$2)*$AM17</f>
        <v>0</v>
      </c>
      <c r="DU17" s="14">
        <f>INDEX(装备数值!$X$13:$AH$116,$P17*8+1,DU$2)*$AF17+INDEX(装备数值!$X$13:$AH$116,$Q17*8+2,DU$2)*$AG17+INDEX(装备数值!$X$13:$AH$116,$S17*8+3,DU$2)*$AH17+INDEX(装备数值!$X$13:$AH$116,$R17*8+4,DU$2)*$AI17+INDEX(装备数值!$X$13:$AH$116,$T17*8+5,DU$2)*$AJ17+INDEX(装备数值!$X$13:$AH$116,$U17*8+6,DU$2)*$AK17+INDEX(装备数值!$X$13:$AH$116,$V17*8+7,DU$2)*$AL17+INDEX(装备数值!$X$13:$AH$116,$W17*8+8,DU$2)*$AM17</f>
        <v>0</v>
      </c>
      <c r="DV17" s="14">
        <f>INDEX(装备数值!$X$13:$AH$116,$P17*8+1,DV$2)*$AF17+INDEX(装备数值!$X$13:$AH$116,$Q17*8+2,DV$2)*$AG17+INDEX(装备数值!$X$13:$AH$116,$S17*8+3,DV$2)*$AH17+INDEX(装备数值!$X$13:$AH$116,$R17*8+4,DV$2)*$AI17+INDEX(装备数值!$X$13:$AH$116,$T17*8+5,DV$2)*$AJ17+INDEX(装备数值!$X$13:$AH$116,$U17*8+6,DV$2)*$AK17+INDEX(装备数值!$X$13:$AH$116,$V17*8+7,DV$2)*$AL17+INDEX(装备数值!$X$13:$AH$116,$W17*8+8,DV$2)*$AM17</f>
        <v>0</v>
      </c>
      <c r="DW17" s="14">
        <f>INDEX(装备数值!$X$13:$AH$116,$P17*8+1,DW$2)*$AF17+INDEX(装备数值!$X$13:$AH$116,$Q17*8+2,DW$2)*$AG17+INDEX(装备数值!$X$13:$AH$116,$S17*8+3,DW$2)*$AH17+INDEX(装备数值!$X$13:$AH$116,$R17*8+4,DW$2)*$AI17+INDEX(装备数值!$X$13:$AH$116,$T17*8+5,DW$2)*$AJ17+INDEX(装备数值!$X$13:$AH$116,$U17*8+6,DW$2)*$AK17+INDEX(装备数值!$X$13:$AH$116,$V17*8+7,DW$2)*$AL17+INDEX(装备数值!$X$13:$AH$116,$W17*8+8,DW$2)*$AM17</f>
        <v>0</v>
      </c>
      <c r="DX17" s="14">
        <f>INDEX(装备数值!$X$13:$AH$116,$P17*8+1,DX$2)*$AF17+INDEX(装备数值!$X$13:$AH$116,$Q17*8+2,DX$2)*$AG17+INDEX(装备数值!$X$13:$AH$116,$S17*8+3,DX$2)*$AH17+INDEX(装备数值!$X$13:$AH$116,$R17*8+4,DX$2)*$AI17+INDEX(装备数值!$X$13:$AH$116,$T17*8+5,DX$2)*$AJ17+INDEX(装备数值!$X$13:$AH$116,$U17*8+6,DX$2)*$AK17+INDEX(装备数值!$X$13:$AH$116,$V17*8+7,DX$2)*$AL17+INDEX(装备数值!$X$13:$AH$116,$W17*8+8,DX$2)*$AM17</f>
        <v>0</v>
      </c>
      <c r="DY17" s="14">
        <f>INDEX(装备数值!$X$13:$AH$116,$P17*8+1,DY$2)*$AF17+INDEX(装备数值!$X$13:$AH$116,$Q17*8+2,DY$2)*$AG17+INDEX(装备数值!$X$13:$AH$116,$S17*8+3,DY$2)*$AH17+INDEX(装备数值!$X$13:$AH$116,$R17*8+4,DY$2)*$AI17+INDEX(装备数值!$X$13:$AH$116,$T17*8+5,DY$2)*$AJ17+INDEX(装备数值!$X$13:$AH$116,$U17*8+6,DY$2)*$AK17+INDEX(装备数值!$X$13:$AH$116,$V17*8+7,DY$2)*$AL17+INDEX(装备数值!$X$13:$AH$116,$W17*8+8,DY$2)*$AM17</f>
        <v>0</v>
      </c>
      <c r="EA17" s="14">
        <f>INDEX(装备数值!$AN$17:$AN$117,MATCH(MIN($X17:$AE17),装备数值!$AO$17:$AO$117,1))</f>
        <v>0</v>
      </c>
      <c r="EB17" s="14">
        <f>IF(COUNTIF($P17:$W17,"&gt;"&amp;0)=8,INDEX(装备数值!AR$17:AR$117,$EA17+1),0)</f>
        <v>0</v>
      </c>
      <c r="EC17" s="14">
        <f>IF(COUNTIF($P17:$W17,"&gt;"&amp;0)=8,INDEX(装备数值!AS$17:AS$117,$EA17+1),0)</f>
        <v>0</v>
      </c>
      <c r="ED17" s="14">
        <f>IF(COUNTIF($P17:$W17,"&gt;"&amp;0)=8,INDEX(装备数值!AT$17:AT$117,$EA17+1),0)</f>
        <v>0</v>
      </c>
      <c r="EE17" s="14">
        <f>IF(COUNTIF($P17:$W17,"&gt;"&amp;0)=8,INDEX(装备数值!AU$17:AU$117,$EA17+1),0)</f>
        <v>0</v>
      </c>
      <c r="EF17" s="14">
        <f>IF(COUNTIF($P17:$W17,"&gt;"&amp;0)=8,INDEX(装备数值!AV$17:AV$117,$EA17+1),0)</f>
        <v>0</v>
      </c>
      <c r="EH17" s="14">
        <f>INDEX(装备数值!$AY$17:$AY$77,MATCH(MIN($AF17:$AM17),装备数值!$AZ$17:$AZ$77,1))</f>
        <v>0</v>
      </c>
      <c r="EI17" s="26">
        <f>INDEX(装备数值!BA$17:BA$77,新怪物属性!EH17+1)</f>
        <v>0</v>
      </c>
      <c r="EJ17" s="26">
        <f>INDEX(装备数值!BA$17:BA$77,新怪物属性!EH17+1)</f>
        <v>0</v>
      </c>
      <c r="EL17" s="14">
        <f t="shared" si="2"/>
        <v>0</v>
      </c>
      <c r="EM17" s="14">
        <f>VLOOKUP(EL17,军阶与晶片数值!$W$6:$X$27,2)</f>
        <v>0</v>
      </c>
      <c r="EN17" s="14">
        <f>INDEX(军阶与晶片数值!Y$6:Y$27,$EM17+1)</f>
        <v>0</v>
      </c>
      <c r="EO17" s="14">
        <f>INDEX(军阶与晶片数值!Z$6:Z$27,$EM17+1)</f>
        <v>0</v>
      </c>
      <c r="EP17" s="14">
        <f>INDEX(军阶与晶片数值!AA$6:AA$27,$EM17+1)</f>
        <v>0</v>
      </c>
      <c r="EQ17" s="14">
        <f>INDEX(军阶与晶片数值!AB$6:AB$27,$EM17+1)</f>
        <v>0</v>
      </c>
      <c r="ER17" s="29">
        <f>INDEX(军阶与晶片数值!AC$6:AC$27,$EM17+1)</f>
        <v>0</v>
      </c>
      <c r="ES17" s="29">
        <f>INDEX(军阶与晶片数值!AD$6:AD$27,$EM17+1)</f>
        <v>0</v>
      </c>
      <c r="EU17" s="26">
        <f>INDEX(军阶与晶片数值!I$6:I$16,AN17+1)</f>
        <v>0</v>
      </c>
      <c r="EV17" s="26">
        <f>INDEX(军阶与晶片数值!M$6:M$16,AO17+1)</f>
        <v>0</v>
      </c>
      <c r="EW17" s="26">
        <f>INDEX(军阶与晶片数值!J$6:J$16,AP17+1)</f>
        <v>0</v>
      </c>
      <c r="EX17" s="26">
        <f>INDEX(军阶与晶片数值!K$6:K$16,AQ17+1)</f>
        <v>0</v>
      </c>
      <c r="EY17" s="26">
        <f>INDEX(军阶与晶片数值!L$6:L$16,AR17+1)</f>
        <v>0</v>
      </c>
      <c r="EZ17" s="28">
        <f>INDEX(军阶与晶片数值!N$6:N$16,AS17+1)</f>
        <v>0</v>
      </c>
      <c r="FA17" s="28">
        <f>INDEX(军阶与晶片数值!O$6:O$16,AT17+1)</f>
        <v>0</v>
      </c>
      <c r="FB17" s="28">
        <f>INDEX(军阶与晶片数值!P$6:P$16,AU17+1)</f>
        <v>0</v>
      </c>
      <c r="FC17" s="28">
        <f>INDEX(军阶与晶片数值!Q$6:Q$16,AV17+1)</f>
        <v>0</v>
      </c>
      <c r="FD17" s="26">
        <f>INDEX(军阶与晶片数值!R$6:R$16,AW17+1)</f>
        <v>0</v>
      </c>
      <c r="FE17" s="26">
        <f>INDEX(军阶与晶片数值!S$6:S$16,AX17+1)</f>
        <v>0</v>
      </c>
      <c r="FF17" s="26">
        <f>INDEX(军阶与晶片数值!T$6:T$16,AY17+1)</f>
        <v>0</v>
      </c>
      <c r="FG17" s="26">
        <f>INDEX(军阶与晶片数值!U$6:U$16,AZ17+1)</f>
        <v>0</v>
      </c>
      <c r="FI17" s="26">
        <f>INDEX(军阶与晶片数值!$C$6:$C$36,新怪物属性!$BA17+1)</f>
        <v>0.02</v>
      </c>
      <c r="FJ17" s="26">
        <f>INDEX(军阶与晶片数值!$C$6:$C$36,新怪物属性!$BA17+1)</f>
        <v>0.02</v>
      </c>
      <c r="FK17" s="26">
        <f>INDEX(军阶与晶片数值!$C$6:$C$36,新怪物属性!$BA17+1)</f>
        <v>0.02</v>
      </c>
      <c r="FL17" s="26">
        <f>INDEX(军阶与晶片数值!$C$6:$C$36,新怪物属性!$BA17+1)</f>
        <v>0.02</v>
      </c>
      <c r="FM17" s="26">
        <f>INDEX(军阶与晶片数值!$C$6:$C$36,新怪物属性!$BA17+1)</f>
        <v>0.02</v>
      </c>
      <c r="FO17" s="14">
        <f>INDEX(战舰突破!$H$6:$H$18,新怪物属性!$J17+1)+INDEX(战舰突破!$H$23:$H$35,新怪物属性!$K17+1)+INDEX(战舰突破!$H$40:$H$52,新怪物属性!$L17+1)</f>
        <v>200</v>
      </c>
      <c r="FP17" s="14">
        <f>INDEX(战舰突破!$I$6:$I$18,新怪物属性!$J17+1)+INDEX(战舰突破!$I$23:$I$35,新怪物属性!$K17+1)+INDEX(战舰突破!$I$40:$I$52,新怪物属性!$L17+1)</f>
        <v>0</v>
      </c>
      <c r="FQ17" s="14">
        <f>INDEX(战舰突破!$J$6:$J$18,新怪物属性!$J17+1)+INDEX(战舰突破!$J$23:$J$35,新怪物属性!$K17+1)+INDEX(战舰突破!$J$40:$J$52,新怪物属性!$L17+1)</f>
        <v>0</v>
      </c>
      <c r="FR17" s="14">
        <f>INDEX(战舰突破!$K$6:$K$18,新怪物属性!$J17+1)+INDEX(战舰突破!$K$23:$K$35,新怪物属性!$K17+1)+INDEX(战舰突破!$K$40:$K$52,新怪物属性!$L17+1)</f>
        <v>0</v>
      </c>
      <c r="FS17" s="14">
        <f>INDEX(战舰突破!$L$6:$L$18,新怪物属性!$J17+1)+INDEX(战舰突破!$L$23:$L$35,新怪物属性!$K17+1)+INDEX(战舰突破!$L$40:$L$52,新怪物属性!$L17+1)</f>
        <v>0</v>
      </c>
      <c r="FT17" s="18">
        <f>INDEX(战舰突破!$N$6:$N$18,新怪物属性!$J17+1)+INDEX(战舰突破!$N$23:$N$35,新怪物属性!$K17+1)+INDEX(战舰突破!$N$40:$N$52,新怪物属性!$L17+1)</f>
        <v>0</v>
      </c>
      <c r="FU17" s="18">
        <f>INDEX(战舰突破!$O$6:$O$18,新怪物属性!$J17+1)+INDEX(战舰突破!$O$23:$O$35,新怪物属性!$K17+1)+INDEX(战舰突破!$O$40:$O$52,新怪物属性!$L17+1)</f>
        <v>0</v>
      </c>
      <c r="FV17" s="18">
        <f>INDEX(战舰突破!$P$6:$P$18,新怪物属性!$J17+1)+INDEX(战舰突破!$P$23:$P$35,新怪物属性!$K17+1)+INDEX(战舰突破!$P$40:$P$52,新怪物属性!$L17+1)</f>
        <v>0</v>
      </c>
      <c r="FW17" s="18">
        <f>INDEX(战舰突破!$Q$6:$Q$18,新怪物属性!$J17+1)+INDEX(战舰突破!$Q$23:$Q$35,新怪物属性!$K17+1)+INDEX(战舰突破!$Q$40:$Q$52,新怪物属性!$L17+1)</f>
        <v>0</v>
      </c>
      <c r="FX17" s="18">
        <f>INDEX(战舰突破!$R$6:$R$18,新怪物属性!$J17+1)+INDEX(战舰突破!$R$23:$R$35,新怪物属性!$K17+1)+INDEX(战舰突破!$R$40:$R$52,新怪物属性!$L17+1)</f>
        <v>0</v>
      </c>
      <c r="FY17" s="18">
        <f>INDEX(战舰突破!$M$6:$M$18,新怪物属性!$J17+1)+INDEX(战舰突破!$M$23:$M$35,新怪物属性!$K17+1)+INDEX(战舰突破!$M$40:$M$52,新怪物属性!$L17+1)</f>
        <v>0</v>
      </c>
      <c r="FZ17" s="22">
        <f>INDEX(战舰突破!$W$6:$W$18,新怪物属性!$J17+1)+INDEX(战舰突破!$W$23:$W$35,新怪物属性!$K17+1)+INDEX(战舰突破!$W$40:$W$52,新怪物属性!$L17+1)</f>
        <v>0.3</v>
      </c>
      <c r="GC17" s="14">
        <f>INDEX(战舰突破!$S$6:$S$18,新怪物属性!$J17+1)</f>
        <v>0</v>
      </c>
      <c r="GD17" s="14">
        <f>INDEX(战舰突破!$T$6:$T$18,新怪物属性!$J17+1)</f>
        <v>0</v>
      </c>
      <c r="GE17" s="14">
        <f>INDEX(战舰突破!$U$6:$U$18,新怪物属性!$J17+1)</f>
        <v>0</v>
      </c>
      <c r="GF17" s="14">
        <f>INDEX(战舰突破!$V$6:$V$18,新怪物属性!$J17+1)</f>
        <v>0</v>
      </c>
      <c r="GG17" s="14">
        <f>INDEX(战舰突破!$X$6:$X$18,新怪物属性!$J17+1)</f>
        <v>2</v>
      </c>
      <c r="GI17" s="14">
        <f>INDEX(战舰突破!$S$23:$S$35,新怪物属性!$J17+1)</f>
        <v>0</v>
      </c>
      <c r="GJ17" s="14">
        <f>INDEX(战舰突破!$T$23:$T$35,新怪物属性!$J17+1)</f>
        <v>0</v>
      </c>
      <c r="GK17" s="14">
        <f>INDEX(战舰突破!$U$23:$U$35,新怪物属性!$J17+1)</f>
        <v>0</v>
      </c>
      <c r="GL17" s="14">
        <f>INDEX(战舰突破!$V$23:$V$35,新怪物属性!$J17+1)</f>
        <v>0</v>
      </c>
      <c r="GM17" s="14">
        <f>INDEX(战舰突破!$X$23:$X$35,新怪物属性!$J17+1)</f>
        <v>30</v>
      </c>
      <c r="GO17" s="14">
        <f>INDEX(战舰突破!$S$40:$S$52,新怪物属性!$J17+1)</f>
        <v>0</v>
      </c>
      <c r="GP17" s="14">
        <f>INDEX(战舰突破!$T$40:$T$52,新怪物属性!$J17+1)</f>
        <v>0</v>
      </c>
      <c r="GQ17" s="14">
        <f>INDEX(战舰突破!$U$40:$U$52,新怪物属性!$J17+1)</f>
        <v>0</v>
      </c>
      <c r="GR17" s="14">
        <f>INDEX(战舰突破!$V$40:$V$52,新怪物属性!$J17+1)</f>
        <v>0</v>
      </c>
      <c r="GS17" s="14">
        <f>INDEX(战舰突破!$X$40:$X$52,新怪物属性!$J17+1)</f>
        <v>50</v>
      </c>
      <c r="GV17" s="14">
        <v>0</v>
      </c>
      <c r="GW17" s="14">
        <v>0</v>
      </c>
      <c r="GX17" s="14">
        <v>0</v>
      </c>
      <c r="GY17" s="14">
        <v>0</v>
      </c>
      <c r="GZ17" s="14">
        <v>0</v>
      </c>
      <c r="HA17" s="14">
        <v>0</v>
      </c>
      <c r="HB17" s="14">
        <v>0</v>
      </c>
      <c r="HC17" s="14">
        <v>0</v>
      </c>
      <c r="HD17" s="14">
        <v>0</v>
      </c>
      <c r="HE17" s="14">
        <v>0</v>
      </c>
      <c r="HF17" s="14">
        <v>0</v>
      </c>
      <c r="HG17" s="14">
        <v>0</v>
      </c>
      <c r="HH17" s="14">
        <v>0</v>
      </c>
      <c r="HI17" s="14">
        <v>0</v>
      </c>
      <c r="HJ17" s="14">
        <v>0</v>
      </c>
      <c r="HK17" s="14">
        <v>0</v>
      </c>
      <c r="HL17" s="14">
        <v>0</v>
      </c>
      <c r="HM17" s="14">
        <v>0</v>
      </c>
      <c r="HN17" s="14">
        <v>0</v>
      </c>
      <c r="HO17" s="14">
        <v>0</v>
      </c>
      <c r="HP17" s="14">
        <v>0</v>
      </c>
      <c r="HQ17" s="14">
        <v>0</v>
      </c>
      <c r="HR17" s="14">
        <v>0</v>
      </c>
      <c r="HS17" s="14">
        <v>0</v>
      </c>
      <c r="HT17" s="14">
        <v>0</v>
      </c>
      <c r="HU17" s="14">
        <v>0</v>
      </c>
      <c r="HX17" s="14">
        <v>0</v>
      </c>
      <c r="HY17" s="14">
        <v>0</v>
      </c>
      <c r="IB17" s="14">
        <f>IF($GV17=0,0,INDEX(战宠!P$15:P$27,新怪物属性!$GV$3)*(INDEX(战宠!$U$7:$Y$10,1,新怪物属性!$GV17)))*(新怪物属性!$GW17+4)
+IF($GX17=0,0,INDEX(战宠!P$15:P$27,新怪物属性!$GX$3)*(INDEX(战宠!$U$7:$Y$10,1,新怪物属性!$GX17)))*(新怪物属性!$GY17+4)
+IF($GZ17=0,0,INDEX(战宠!P$15:P$27,新怪物属性!$GZ$3)*(INDEX(战宠!$U$7:$Y$10,1,新怪物属性!$GZ17)))*(新怪物属性!$HA17+4)
+IF($HB17=0,0,INDEX(战宠!P$15:P$27,新怪物属性!$HB$3)*(INDEX(战宠!$U$7:$Y$10,1,新怪物属性!$HB17)))*(新怪物属性!$HC17+4)
+IF($HD17=0,0,INDEX(战宠!P$15:P$27,新怪物属性!$HD$3)*(INDEX(战宠!$U$7:$Y$10,1,新怪物属性!$HD17)))*(新怪物属性!$HE17+4)
+IF($HF17=0,0,INDEX(战宠!P$15:P$27,新怪物属性!$HF$3)*(INDEX(战宠!$U$7:$Y$10,1,新怪物属性!$HF17)))*(新怪物属性!$HG17+4)
+IF($HH17=0,0,INDEX(战宠!P$15:P$27,新怪物属性!$HH$3)*(INDEX(战宠!$U$7:$Y$10,1,新怪物属性!$HH17)))*(新怪物属性!$HI17+4)
+IF($HJ17=0,0,INDEX(战宠!P$15:P$27,新怪物属性!$HJ$3)*(INDEX(战宠!$U$7:$Y$10,1,新怪物属性!$HJ17)))*(新怪物属性!$HK17+4)
+IF($HL17=0,0,INDEX(战宠!P$15:P$27,新怪物属性!$HL$3)*(INDEX(战宠!$U$7:$Y$10,1,新怪物属性!$HL17)))*(新怪物属性!$HM17+4)
+IF($HN17=0,0,INDEX(战宠!P$15:P$27,新怪物属性!$HN$3)*(INDEX(战宠!$U$7:$Y$10,1,新怪物属性!$HN17)))*(新怪物属性!$HO17+4)
+IF($HP17=0,0,INDEX(战宠!P$15:P$27,新怪物属性!$HP$3)*(INDEX(战宠!$U$7:$Y$10,1,新怪物属性!$HP17)))*(新怪物属性!$HQ17+4)
+IF($HR17=0,0,INDEX(战宠!P$15:P$27,新怪物属性!$HR$3)*(INDEX(战宠!$U$7:$Y$10,1,新怪物属性!$HR17)))*(新怪物属性!$HS17+4)
+IF($HT17=0,0,INDEX(战宠!P$15:P$27,新怪物属性!$HT$3)*(INDEX(战宠!$U$7:$Y$10,1,新怪物属性!$HT17)))*(新怪物属性!$HU17+4)</f>
        <v>0</v>
      </c>
      <c r="IC17" s="14">
        <f>IF($GV17=0,0,INDEX(战宠!Q$15:Q$27,新怪物属性!$GV$3)*(INDEX(战宠!$U$7:$Y$10,1,新怪物属性!$GV17)))*(新怪物属性!$GW17+4)
+IF($GX17=0,0,INDEX(战宠!Q$15:Q$27,新怪物属性!$GX$3)*(INDEX(战宠!$U$7:$Y$10,1,新怪物属性!$GX17)))*(新怪物属性!$GY17+4)
+IF($GZ17=0,0,INDEX(战宠!Q$15:Q$27,新怪物属性!$GZ$3)*(INDEX(战宠!$U$7:$Y$10,1,新怪物属性!$GZ17)))*(新怪物属性!$HA17+4)
+IF($HB17=0,0,INDEX(战宠!Q$15:Q$27,新怪物属性!$HB$3)*(INDEX(战宠!$U$7:$Y$10,1,新怪物属性!$HB17)))*(新怪物属性!$HC17+4)
+IF($HD17=0,0,INDEX(战宠!Q$15:Q$27,新怪物属性!$HD$3)*(INDEX(战宠!$U$7:$Y$10,1,新怪物属性!$HD17)))*(新怪物属性!$HE17+4)
+IF($HF17=0,0,INDEX(战宠!Q$15:Q$27,新怪物属性!$HF$3)*(INDEX(战宠!$U$7:$Y$10,1,新怪物属性!$HF17)))*(新怪物属性!$HG17+4)
+IF($HH17=0,0,INDEX(战宠!Q$15:Q$27,新怪物属性!$HH$3)*(INDEX(战宠!$U$7:$Y$10,1,新怪物属性!$HH17)))*(新怪物属性!$HI17+4)
+IF($HJ17=0,0,INDEX(战宠!Q$15:Q$27,新怪物属性!$HJ$3)*(INDEX(战宠!$U$7:$Y$10,1,新怪物属性!$HJ17)))*(新怪物属性!$HK17+4)
+IF($HL17=0,0,INDEX(战宠!Q$15:Q$27,新怪物属性!$HL$3)*(INDEX(战宠!$U$7:$Y$10,1,新怪物属性!$HL17)))*(新怪物属性!$HM17+4)
+IF($HN17=0,0,INDEX(战宠!Q$15:Q$27,新怪物属性!$HN$3)*(INDEX(战宠!$U$7:$Y$10,1,新怪物属性!$HN17)))*(新怪物属性!$HO17+4)
+IF($HP17=0,0,INDEX(战宠!Q$15:Q$27,新怪物属性!$HP$3)*(INDEX(战宠!$U$7:$Y$10,1,新怪物属性!$HP17)))*(新怪物属性!$HQ17+4)
+IF($HR17=0,0,INDEX(战宠!Q$15:Q$27,新怪物属性!$HR$3)*(INDEX(战宠!$U$7:$Y$10,1,新怪物属性!$HR17)))*(新怪物属性!$HS17+4)
+IF($HT17=0,0,INDEX(战宠!Q$15:Q$27,新怪物属性!$HT$3)*(INDEX(战宠!$U$7:$Y$10,1,新怪物属性!$HT17)))*(新怪物属性!$HU17+4)</f>
        <v>0</v>
      </c>
      <c r="ID17" s="14">
        <f>IF($GV17=0,0,INDEX(战宠!R$15:R$27,新怪物属性!$GV$3)*(INDEX(战宠!$U$7:$Y$10,1,新怪物属性!$GV17)))*(新怪物属性!$GW17+4)
+IF($GX17=0,0,INDEX(战宠!R$15:R$27,新怪物属性!$GX$3)*(INDEX(战宠!$U$7:$Y$10,1,新怪物属性!$GX17)))*(新怪物属性!$GY17+4)
+IF($GZ17=0,0,INDEX(战宠!R$15:R$27,新怪物属性!$GZ$3)*(INDEX(战宠!$U$7:$Y$10,1,新怪物属性!$GZ17)))*(新怪物属性!$HA17+4)
+IF($HB17=0,0,INDEX(战宠!R$15:R$27,新怪物属性!$HB$3)*(INDEX(战宠!$U$7:$Y$10,1,新怪物属性!$HB17)))*(新怪物属性!$HC17+4)
+IF($HD17=0,0,INDEX(战宠!R$15:R$27,新怪物属性!$HD$3)*(INDEX(战宠!$U$7:$Y$10,1,新怪物属性!$HD17)))*(新怪物属性!$HE17+4)
+IF($HF17=0,0,INDEX(战宠!R$15:R$27,新怪物属性!$HF$3)*(INDEX(战宠!$U$7:$Y$10,1,新怪物属性!$HF17)))*(新怪物属性!$HG17+4)
+IF($HH17=0,0,INDEX(战宠!R$15:R$27,新怪物属性!$HH$3)*(INDEX(战宠!$U$7:$Y$10,1,新怪物属性!$HH17)))*(新怪物属性!$HI17+4)
+IF($HJ17=0,0,INDEX(战宠!R$15:R$27,新怪物属性!$HJ$3)*(INDEX(战宠!$U$7:$Y$10,1,新怪物属性!$HJ17)))*(新怪物属性!$HK17+4)
+IF($HL17=0,0,INDEX(战宠!R$15:R$27,新怪物属性!$HL$3)*(INDEX(战宠!$U$7:$Y$10,1,新怪物属性!$HL17)))*(新怪物属性!$HM17+4)
+IF($HN17=0,0,INDEX(战宠!R$15:R$27,新怪物属性!$HN$3)*(INDEX(战宠!$U$7:$Y$10,1,新怪物属性!$HN17)))*(新怪物属性!$HO17+4)
+IF($HP17=0,0,INDEX(战宠!R$15:R$27,新怪物属性!$HP$3)*(INDEX(战宠!$U$7:$Y$10,1,新怪物属性!$HP17)))*(新怪物属性!$HQ17+4)
+IF($HR17=0,0,INDEX(战宠!R$15:R$27,新怪物属性!$HR$3)*(INDEX(战宠!$U$7:$Y$10,1,新怪物属性!$HR17)))*(新怪物属性!$HS17+4)
+IF($HT17=0,0,INDEX(战宠!R$15:R$27,新怪物属性!$HT$3)*(INDEX(战宠!$U$7:$Y$10,1,新怪物属性!$HT17)))*(新怪物属性!$HU17+4)</f>
        <v>0</v>
      </c>
      <c r="IE17" s="14">
        <f>IF($GV17=0,0,INDEX(战宠!S$15:S$27,新怪物属性!$GV$3)*(INDEX(战宠!$U$7:$Y$10,1,新怪物属性!$GV17)))*(新怪物属性!$GW17+4)
+IF($GX17=0,0,INDEX(战宠!S$15:S$27,新怪物属性!$GX$3)*(INDEX(战宠!$U$7:$Y$10,1,新怪物属性!$GX17)))*(新怪物属性!$GY17+4)
+IF($GZ17=0,0,INDEX(战宠!S$15:S$27,新怪物属性!$GZ$3)*(INDEX(战宠!$U$7:$Y$10,1,新怪物属性!$GZ17)))*(新怪物属性!$HA17+4)
+IF($HB17=0,0,INDEX(战宠!S$15:S$27,新怪物属性!$HB$3)*(INDEX(战宠!$U$7:$Y$10,1,新怪物属性!$HB17)))*(新怪物属性!$HC17+4)
+IF($HD17=0,0,INDEX(战宠!S$15:S$27,新怪物属性!$HD$3)*(INDEX(战宠!$U$7:$Y$10,1,新怪物属性!$HD17)))*(新怪物属性!$HE17+4)
+IF($HF17=0,0,INDEX(战宠!S$15:S$27,新怪物属性!$HF$3)*(INDEX(战宠!$U$7:$Y$10,1,新怪物属性!$HF17)))*(新怪物属性!$HG17+4)
+IF($HH17=0,0,INDEX(战宠!S$15:S$27,新怪物属性!$HH$3)*(INDEX(战宠!$U$7:$Y$10,1,新怪物属性!$HH17)))*(新怪物属性!$HI17+4)
+IF($HJ17=0,0,INDEX(战宠!S$15:S$27,新怪物属性!$HJ$3)*(INDEX(战宠!$U$7:$Y$10,1,新怪物属性!$HJ17)))*(新怪物属性!$HK17+4)
+IF($HL17=0,0,INDEX(战宠!S$15:S$27,新怪物属性!$HL$3)*(INDEX(战宠!$U$7:$Y$10,1,新怪物属性!$HL17)))*(新怪物属性!$HM17+4)
+IF($HN17=0,0,INDEX(战宠!S$15:S$27,新怪物属性!$HN$3)*(INDEX(战宠!$U$7:$Y$10,1,新怪物属性!$HN17)))*(新怪物属性!$HO17+4)
+IF($HP17=0,0,INDEX(战宠!S$15:S$27,新怪物属性!$HP$3)*(INDEX(战宠!$U$7:$Y$10,1,新怪物属性!$HP17)))*(新怪物属性!$HQ17+4)
+IF($HR17=0,0,INDEX(战宠!S$15:S$27,新怪物属性!$HR$3)*(INDEX(战宠!$U$7:$Y$10,1,新怪物属性!$HR17)))*(新怪物属性!$HS17+4)
+IF($HT17=0,0,INDEX(战宠!S$15:S$27,新怪物属性!$HT$3)*(INDEX(战宠!$U$7:$Y$10,1,新怪物属性!$HT17)))*(新怪物属性!$HU17+4)</f>
        <v>0</v>
      </c>
      <c r="IF17" s="14">
        <f>IF($GV17=0,0,INDEX(战宠!T$15:T$27,新怪物属性!$GV$3)*(INDEX(战宠!$U$7:$Y$10,1,新怪物属性!$GV17)))*(新怪物属性!$GW17+4)
+IF($GX17=0,0,INDEX(战宠!T$15:T$27,新怪物属性!$GX$3)*(INDEX(战宠!$U$7:$Y$10,1,新怪物属性!$GX17)))*(新怪物属性!$GY17+4)
+IF($GZ17=0,0,INDEX(战宠!T$15:T$27,新怪物属性!$GZ$3)*(INDEX(战宠!$U$7:$Y$10,1,新怪物属性!$GZ17)))*(新怪物属性!$HA17+4)
+IF($HB17=0,0,INDEX(战宠!T$15:T$27,新怪物属性!$HB$3)*(INDEX(战宠!$U$7:$Y$10,1,新怪物属性!$HB17)))*(新怪物属性!$HC17+4)
+IF($HD17=0,0,INDEX(战宠!T$15:T$27,新怪物属性!$HD$3)*(INDEX(战宠!$U$7:$Y$10,1,新怪物属性!$HD17)))*(新怪物属性!$HE17+4)
+IF($HF17=0,0,INDEX(战宠!T$15:T$27,新怪物属性!$HF$3)*(INDEX(战宠!$U$7:$Y$10,1,新怪物属性!$HF17)))*(新怪物属性!$HG17+4)
+IF($HH17=0,0,INDEX(战宠!T$15:T$27,新怪物属性!$HH$3)*(INDEX(战宠!$U$7:$Y$10,1,新怪物属性!$HH17)))*(新怪物属性!$HI17+4)
+IF($HJ17=0,0,INDEX(战宠!T$15:T$27,新怪物属性!$HJ$3)*(INDEX(战宠!$U$7:$Y$10,1,新怪物属性!$HJ17)))*(新怪物属性!$HK17+4)
+IF($HL17=0,0,INDEX(战宠!T$15:T$27,新怪物属性!$HL$3)*(INDEX(战宠!$U$7:$Y$10,1,新怪物属性!$HL17)))*(新怪物属性!$HM17+4)
+IF($HN17=0,0,INDEX(战宠!T$15:T$27,新怪物属性!$HN$3)*(INDEX(战宠!$U$7:$Y$10,1,新怪物属性!$HN17)))*(新怪物属性!$HO17+4)
+IF($HP17=0,0,INDEX(战宠!T$15:T$27,新怪物属性!$HP$3)*(INDEX(战宠!$U$7:$Y$10,1,新怪物属性!$HP17)))*(新怪物属性!$HQ17+4)
+IF($HR17=0,0,INDEX(战宠!T$15:T$27,新怪物属性!$HR$3)*(INDEX(战宠!$U$7:$Y$10,1,新怪物属性!$HR17)))*(新怪物属性!$HS17+4)
+IF($HT17=0,0,INDEX(战宠!T$15:T$27,新怪物属性!$HT$3)*(INDEX(战宠!$U$7:$Y$10,1,新怪物属性!$HT17)))*(新怪物属性!$HU17+4)</f>
        <v>0</v>
      </c>
      <c r="II17" s="14">
        <f>IF(HX17=0,0,INDEX(战宠!$D$15:$D$27,新怪物属性!HX17))</f>
        <v>0</v>
      </c>
      <c r="IJ17" s="14">
        <f>IF(HY17=0,0,INDEX(战宠!$D$15:$D$27,新怪物属性!HY17))</f>
        <v>0</v>
      </c>
      <c r="IM17" s="14">
        <f t="shared" si="51"/>
        <v>2024</v>
      </c>
      <c r="IN17" s="14">
        <f t="shared" si="52"/>
        <v>0</v>
      </c>
      <c r="IO17" s="14">
        <f t="shared" si="53"/>
        <v>0</v>
      </c>
      <c r="IP17" s="14">
        <f t="shared" si="54"/>
        <v>0</v>
      </c>
      <c r="IQ17" s="14">
        <f t="shared" si="55"/>
        <v>0</v>
      </c>
      <c r="IR17" s="14">
        <f t="shared" si="3"/>
        <v>2244</v>
      </c>
      <c r="IS17" s="14">
        <f t="shared" si="4"/>
        <v>139</v>
      </c>
      <c r="IT17" s="14">
        <f t="shared" si="5"/>
        <v>1938</v>
      </c>
      <c r="IU17" s="14">
        <f t="shared" si="6"/>
        <v>14</v>
      </c>
      <c r="IV17" s="28">
        <f t="shared" si="7"/>
        <v>0</v>
      </c>
      <c r="IW17" s="28">
        <f t="shared" si="8"/>
        <v>0</v>
      </c>
      <c r="IX17" s="28">
        <f t="shared" si="9"/>
        <v>0</v>
      </c>
      <c r="IY17" s="28">
        <f t="shared" si="10"/>
        <v>0</v>
      </c>
      <c r="IZ17" s="28">
        <f t="shared" si="11"/>
        <v>1</v>
      </c>
      <c r="JA17" s="28">
        <f t="shared" si="12"/>
        <v>1</v>
      </c>
      <c r="JB17" s="28">
        <f t="shared" si="13"/>
        <v>0</v>
      </c>
      <c r="JC17" s="28">
        <f t="shared" si="14"/>
        <v>0</v>
      </c>
      <c r="JD17" s="14">
        <f t="shared" si="15"/>
        <v>1</v>
      </c>
      <c r="JE17" s="14">
        <f t="shared" si="16"/>
        <v>1</v>
      </c>
      <c r="JF17" s="14">
        <f t="shared" si="17"/>
        <v>1</v>
      </c>
      <c r="JG17" s="18">
        <f t="shared" si="18"/>
        <v>1</v>
      </c>
      <c r="JH17" s="18">
        <f t="shared" si="19"/>
        <v>1</v>
      </c>
      <c r="JI17" s="18">
        <f t="shared" si="20"/>
        <v>1</v>
      </c>
      <c r="JJ17" s="29">
        <f t="shared" si="56"/>
        <v>150</v>
      </c>
      <c r="JK17" s="29">
        <f t="shared" si="21"/>
        <v>450</v>
      </c>
      <c r="JL17" s="29">
        <f t="shared" si="21"/>
        <v>450</v>
      </c>
      <c r="JM17" s="26">
        <f t="shared" si="22"/>
        <v>0</v>
      </c>
      <c r="JN17" s="26">
        <f t="shared" si="23"/>
        <v>0</v>
      </c>
      <c r="JO17" s="26">
        <f t="shared" si="24"/>
        <v>0</v>
      </c>
      <c r="JP17" s="14">
        <f t="shared" si="25"/>
        <v>2</v>
      </c>
      <c r="JQ17" s="14">
        <f t="shared" si="26"/>
        <v>2</v>
      </c>
      <c r="JR17" s="14">
        <f t="shared" si="27"/>
        <v>2</v>
      </c>
      <c r="JS17" s="14">
        <f t="shared" si="28"/>
        <v>2</v>
      </c>
      <c r="JT17" s="14">
        <f t="shared" si="29"/>
        <v>30</v>
      </c>
      <c r="JU17" s="14">
        <f t="shared" si="30"/>
        <v>50</v>
      </c>
      <c r="JV17">
        <v>13</v>
      </c>
      <c r="JW17" s="14">
        <f t="shared" si="57"/>
        <v>27902</v>
      </c>
      <c r="JY17" s="14">
        <f t="shared" si="31"/>
        <v>243</v>
      </c>
      <c r="JZ17" s="14">
        <f t="shared" si="58"/>
        <v>982</v>
      </c>
      <c r="KA17" s="29">
        <f t="shared" si="59"/>
        <v>0</v>
      </c>
      <c r="KB17" s="29">
        <f t="shared" si="60"/>
        <v>0</v>
      </c>
      <c r="KC17" s="29">
        <f t="shared" si="61"/>
        <v>0</v>
      </c>
      <c r="KD17" s="29">
        <f t="shared" si="62"/>
        <v>0</v>
      </c>
      <c r="KE17" s="14">
        <f t="shared" si="32"/>
        <v>1</v>
      </c>
      <c r="KF17" s="14">
        <f t="shared" si="33"/>
        <v>1</v>
      </c>
      <c r="KG17" s="14">
        <f t="shared" si="63"/>
        <v>982</v>
      </c>
      <c r="KH17" s="26">
        <f t="shared" si="34"/>
        <v>0</v>
      </c>
      <c r="KI17" s="26">
        <f t="shared" si="35"/>
        <v>0.3</v>
      </c>
      <c r="KJ17" s="29">
        <f t="shared" si="64"/>
        <v>127</v>
      </c>
      <c r="KK17" s="29">
        <f t="shared" si="65"/>
        <v>0</v>
      </c>
      <c r="KL17" s="29">
        <f t="shared" si="66"/>
        <v>0</v>
      </c>
      <c r="KM17" s="23">
        <f t="shared" si="67"/>
        <v>0</v>
      </c>
      <c r="KN17" s="23">
        <f t="shared" si="68"/>
        <v>0</v>
      </c>
      <c r="KO17" s="26">
        <f t="shared" si="36"/>
        <v>0.05</v>
      </c>
      <c r="KP17" s="26">
        <f t="shared" si="37"/>
        <v>0.15</v>
      </c>
      <c r="KQ17" s="26">
        <f t="shared" si="38"/>
        <v>0.15</v>
      </c>
      <c r="KR17" s="26">
        <f t="shared" si="69"/>
        <v>0</v>
      </c>
      <c r="KS17" s="26">
        <v>0</v>
      </c>
      <c r="KT17" s="29">
        <f t="shared" si="70"/>
        <v>1.05</v>
      </c>
      <c r="KU17" s="29">
        <f t="shared" si="39"/>
        <v>1.1499999999999999</v>
      </c>
      <c r="KV17" s="29">
        <f t="shared" si="40"/>
        <v>1.1499999999999999</v>
      </c>
      <c r="KW17" s="29">
        <f t="shared" si="41"/>
        <v>666.75</v>
      </c>
      <c r="KX17" s="29">
        <f t="shared" si="42"/>
        <v>0</v>
      </c>
      <c r="KY17" s="29">
        <f t="shared" si="43"/>
        <v>0</v>
      </c>
      <c r="KZ17" s="29">
        <f t="shared" si="44"/>
        <v>7333</v>
      </c>
      <c r="LA17" s="14">
        <f t="shared" si="45"/>
        <v>666.75</v>
      </c>
      <c r="LE17" s="14">
        <v>0</v>
      </c>
      <c r="LF17" s="14">
        <v>0</v>
      </c>
      <c r="LG17" s="14">
        <v>120</v>
      </c>
      <c r="LH17" s="14">
        <v>0</v>
      </c>
      <c r="LI17" s="14">
        <v>0</v>
      </c>
      <c r="LJ17" s="14">
        <v>60</v>
      </c>
      <c r="LK17" s="14">
        <v>60</v>
      </c>
      <c r="LL17" s="23">
        <f t="shared" si="71"/>
        <v>16002</v>
      </c>
      <c r="LM17" s="23">
        <f t="shared" si="72"/>
        <v>0</v>
      </c>
      <c r="LN17" s="23">
        <f t="shared" si="73"/>
        <v>16002</v>
      </c>
      <c r="LO17" s="14">
        <v>0</v>
      </c>
      <c r="LP17" s="14">
        <v>0</v>
      </c>
      <c r="LQ17" s="14">
        <v>60</v>
      </c>
      <c r="LR17" s="14">
        <v>0</v>
      </c>
      <c r="LS17" s="14">
        <v>0</v>
      </c>
      <c r="LT17" s="14">
        <v>30</v>
      </c>
      <c r="LU17" s="14">
        <v>30</v>
      </c>
      <c r="LV17" s="23">
        <f t="shared" si="74"/>
        <v>8001</v>
      </c>
      <c r="LW17" s="23">
        <f t="shared" si="75"/>
        <v>0</v>
      </c>
      <c r="LX17" s="23">
        <f t="shared" si="76"/>
        <v>8001</v>
      </c>
      <c r="MB17">
        <f t="shared" si="46"/>
        <v>1.3794685659608652</v>
      </c>
      <c r="MC17">
        <f t="shared" si="47"/>
        <v>1.3794685659608652</v>
      </c>
      <c r="ME17" s="14">
        <v>2</v>
      </c>
      <c r="MF17" s="14">
        <v>0</v>
      </c>
      <c r="MG17" s="14">
        <v>0</v>
      </c>
      <c r="MH17" s="23">
        <f t="shared" si="48"/>
        <v>266</v>
      </c>
      <c r="MI17" s="23">
        <f t="shared" si="77"/>
        <v>0</v>
      </c>
      <c r="MJ17" s="23">
        <f t="shared" si="78"/>
        <v>266</v>
      </c>
      <c r="MK17" s="14">
        <v>6</v>
      </c>
      <c r="ML17" s="14">
        <v>0</v>
      </c>
      <c r="MM17" s="14">
        <v>0</v>
      </c>
      <c r="MN17" s="23">
        <f t="shared" si="49"/>
        <v>800</v>
      </c>
      <c r="MO17" s="23">
        <f t="shared" si="79"/>
        <v>0</v>
      </c>
      <c r="MP17" s="23">
        <f t="shared" si="80"/>
        <v>800</v>
      </c>
      <c r="MR17" s="23">
        <f t="shared" si="81"/>
        <v>1067</v>
      </c>
      <c r="MS17" s="23">
        <f t="shared" si="82"/>
        <v>0</v>
      </c>
      <c r="MT17" s="23">
        <f t="shared" si="83"/>
        <v>1067</v>
      </c>
      <c r="MU17" s="23">
        <f t="shared" si="87"/>
        <v>399</v>
      </c>
      <c r="MV17" s="23">
        <f t="shared" si="85"/>
        <v>0</v>
      </c>
      <c r="MW17" s="23">
        <f t="shared" si="86"/>
        <v>399</v>
      </c>
      <c r="NA17">
        <v>18</v>
      </c>
      <c r="NB17" t="s">
        <v>122</v>
      </c>
      <c r="NC17" s="17">
        <v>0.9</v>
      </c>
      <c r="ND17" t="s">
        <v>191</v>
      </c>
      <c r="NE17" t="s">
        <v>230</v>
      </c>
      <c r="NF17" t="s">
        <v>231</v>
      </c>
      <c r="NH17" t="s">
        <v>214</v>
      </c>
      <c r="NJ17" s="14">
        <v>13</v>
      </c>
      <c r="NK17" s="14"/>
    </row>
    <row r="18" spans="3:375" ht="16.5" x14ac:dyDescent="0.2">
      <c r="C18" s="14">
        <f t="shared" si="0"/>
        <v>1</v>
      </c>
      <c r="D18" s="14">
        <v>14</v>
      </c>
      <c r="E18" s="14" t="s">
        <v>528</v>
      </c>
      <c r="F18" s="14" t="s">
        <v>543</v>
      </c>
      <c r="G18" s="14">
        <v>10</v>
      </c>
      <c r="H18" s="14">
        <v>0</v>
      </c>
      <c r="I18" s="14">
        <v>0</v>
      </c>
      <c r="J18" s="14">
        <v>1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1</v>
      </c>
      <c r="R18" s="14">
        <v>1</v>
      </c>
      <c r="S18" s="14">
        <v>1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1</v>
      </c>
      <c r="BF18" s="14">
        <f>ROUND((INDEX(新战舰养成!S$6:S$18,新怪物属性!$J18+1)+INDEX(新战舰养成!D$6:D$18,新怪物属性!$J18+1)*(新怪物属性!$G18-1))*INDEX(战舰突破!$D$6:$D$18,新怪物属性!$M18+1),0)</f>
        <v>245</v>
      </c>
      <c r="BG18" s="14">
        <f>ROUND((INDEX(新战舰养成!T$6:T$18,新怪物属性!$J18+1)+INDEX(新战舰养成!E$6:E$18,新怪物属性!$J18+1)*(新怪物属性!$G18-1))*INDEX(战舰突破!$D$6:$D$18,新怪物属性!$M18+1),0)</f>
        <v>1900</v>
      </c>
      <c r="BH18" s="14">
        <f>ROUND((INDEX(新战舰养成!U$6:U$18,新怪物属性!$J18+1)+INDEX(新战舰养成!F$6:F$18,新怪物属性!$J18+1)*(新怪物属性!$G18-1))*INDEX(战舰突破!$D$6:$D$18,新怪物属性!$M18+1),0)</f>
        <v>127</v>
      </c>
      <c r="BI18" s="14">
        <f>ROUND((INDEX(新战舰养成!V$6:V$18,新怪物属性!$J18+1)+INDEX(新战舰养成!G$6:G$18,新怪物属性!$J18+1)*(新怪物属性!$G18-1))*INDEX(战舰突破!$D$6:$D$18,新怪物属性!$M18+1),0)</f>
        <v>300</v>
      </c>
      <c r="BJ18" s="14">
        <f>ROUND((INDEX(新战舰养成!W$6:W$18,新怪物属性!$J18+1)+INDEX(新战舰养成!H$6:H$18,新怪物属性!$J18+1)*(新怪物属性!$G18-1))*INDEX(战舰突破!$D$6:$D$18,新怪物属性!$M18+1),0)</f>
        <v>4</v>
      </c>
      <c r="BL18" s="14">
        <f>IF($H18&gt;0,ROUND((INDEX(新战舰养成!X$6:X$18,新怪物属性!$K18+1)+INDEX(新战舰养成!I$6:I$18,新怪物属性!$K18+1)*(新怪物属性!$H18-1))*INDEX(战舰突破!$D$6:$D$18,新怪物属性!$N18+1),0),0)</f>
        <v>0</v>
      </c>
      <c r="BM18" s="14">
        <f>IF($H18&gt;0,ROUND((INDEX(新战舰养成!Y$6:Y$18,新怪物属性!$K18+1)+INDEX(新战舰养成!J$6:J$18,新怪物属性!$K18+1)*(新怪物属性!$H18-1))*INDEX(战舰突破!$D$6:$D$18,新怪物属性!$N18+1),0),0)</f>
        <v>0</v>
      </c>
      <c r="BN18" s="14">
        <f>IF($H18&gt;0,ROUND((INDEX(新战舰养成!Z$6:Z$18,新怪物属性!$K18+1)+INDEX(新战舰养成!K$6:K$18,新怪物属性!$K18+1)*(新怪物属性!$H18-1))*INDEX(战舰突破!$D$6:$D$18,新怪物属性!$N18+1),0),0)</f>
        <v>0</v>
      </c>
      <c r="BO18" s="14">
        <f>IF($H18&gt;0,ROUND((INDEX(新战舰养成!AA$6:AA$18,新怪物属性!$K18+1)+INDEX(新战舰养成!L$6:L$18,新怪物属性!$K18+1)*(新怪物属性!$H18-1))*INDEX(战舰突破!$D$6:$D$18,新怪物属性!$N18+1),0),0)</f>
        <v>0</v>
      </c>
      <c r="BP18" s="14">
        <f>IF($H18&gt;0,ROUND((INDEX(新战舰养成!AB$6:AB$18,新怪物属性!$K18+1)+INDEX(新战舰养成!M$6:M$18,新怪物属性!$K18+1)*(新怪物属性!$H18-1))*INDEX(战舰突破!$D$6:$D$18,新怪物属性!$N18+1),0),0)</f>
        <v>0</v>
      </c>
      <c r="BR18" s="14">
        <f>IF($I18&gt;0,ROUND((INDEX(新战舰养成!AC$6:AC$18,新怪物属性!$L18+1)+INDEX(新战舰养成!I$6:I$18,新怪物属性!$L18+1)*(新怪物属性!$I18-1))*INDEX(战舰突破!$D$6:$D$18,新怪物属性!$O18+1),0),0)</f>
        <v>0</v>
      </c>
      <c r="BS18" s="14">
        <f>IF($I18&gt;0,ROUND((INDEX(新战舰养成!AD$6:AD$18,新怪物属性!$L18+1)+INDEX(新战舰养成!J$6:J$18,新怪物属性!$L18+1)*(新怪物属性!$I18-1))*INDEX(战舰突破!$D$6:$D$18,新怪物属性!$O18+1),0),0)</f>
        <v>0</v>
      </c>
      <c r="BT18" s="14">
        <f>IF($I18&gt;0,ROUND((INDEX(新战舰养成!AE$6:AE$18,新怪物属性!$L18+1)+INDEX(新战舰养成!K$6:K$18,新怪物属性!$L18+1)*(新怪物属性!$I18-1))*INDEX(战舰突破!$D$6:$D$18,新怪物属性!$O18+1),0),0)</f>
        <v>0</v>
      </c>
      <c r="BU18" s="14">
        <f>IF($I18&gt;0,ROUND((INDEX(新战舰养成!AF$6:AF$18,新怪物属性!$L18+1)+INDEX(新战舰养成!L$6:L$18,新怪物属性!$L18+1)*(新怪物属性!$I18-1))*INDEX(战舰突破!$D$6:$D$18,新怪物属性!$O18+1),0),0)</f>
        <v>0</v>
      </c>
      <c r="BV18" s="14">
        <f>IF($I18&gt;0,ROUND((INDEX(新战舰养成!AG$6:AG$18,新怪物属性!$L18+1)+INDEX(新战舰养成!M$6:M$18,新怪物属性!$L18+1)*(新怪物属性!$I18-1))*INDEX(战舰突破!$D$6:$D$18,新怪物属性!$O18+1),0),0)</f>
        <v>0</v>
      </c>
      <c r="BY18" s="14">
        <f>(INDEX(装备数值!$C$13:$G$116,新怪物属性!$P18*8+1,BY$2)+INDEX(装备数值!$C$13:$G$116,新怪物属性!$Q18*8+2,BY$2)+INDEX(装备数值!$C$13:$G$116,新怪物属性!$S18*8+3,BY$2)+INDEX(装备数值!$C$13:$G$116,新怪物属性!$R18*8+4,BY$2)+INDEX(装备数值!$C$13:$G$116,新怪物属性!$T18*8+5,BY$2)+INDEX(装备数值!$C$13:$G$116,新怪物属性!$U18*8+6,BY$2)+INDEX(装备数值!$C$13:$G$116,新怪物属性!$V18*8+7,BY$2)+INDEX(装备数值!$C$13:$G$116,新怪物属性!$W18*8+8,BY$2))</f>
        <v>100</v>
      </c>
      <c r="BZ18" s="14">
        <f>(INDEX(装备数值!$C$13:$G$116,新怪物属性!$P18*8+1,BZ$2)+INDEX(装备数值!$C$13:$G$116,新怪物属性!$Q18*8+2,BZ$2)+INDEX(装备数值!$C$13:$G$116,新怪物属性!$S18*8+3,BZ$2)+INDEX(装备数值!$C$13:$G$116,新怪物属性!$R18*8+4,BZ$2)+INDEX(装备数值!$C$13:$G$116,新怪物属性!$T18*8+5,BZ$2)+INDEX(装备数值!$C$13:$G$116,新怪物属性!$U18*8+6,BZ$2)+INDEX(装备数值!$C$13:$G$116,新怪物属性!$V18*8+7,BZ$2)+INDEX(装备数值!$C$13:$G$116,新怪物属性!$W18*8+8,BZ$2))</f>
        <v>900</v>
      </c>
      <c r="CA18" s="14">
        <f>(INDEX(装备数值!$C$13:$G$116,新怪物属性!$P18*8+1,CA$2)+INDEX(装备数值!$C$13:$G$116,新怪物属性!$Q18*8+2,CA$2)+INDEX(装备数值!$C$13:$G$116,新怪物属性!$S18*8+3,CA$2)+INDEX(装备数值!$C$13:$G$116,新怪物属性!$R18*8+4,CA$2)+INDEX(装备数值!$C$13:$G$116,新怪物属性!$T18*8+5,CA$2)+INDEX(装备数值!$C$13:$G$116,新怪物属性!$U18*8+6,CA$2)+INDEX(装备数值!$C$13:$G$116,新怪物属性!$V18*8+7,CA$2)+INDEX(装备数值!$C$13:$G$116,新怪物属性!$W18*8+8,CA$2))</f>
        <v>10</v>
      </c>
      <c r="CB18" s="14">
        <f>(INDEX(装备数值!$C$13:$G$116,新怪物属性!$P18*8+1,CB$2)+INDEX(装备数值!$C$13:$G$116,新怪物属性!$Q18*8+2,CB$2)+INDEX(装备数值!$C$13:$G$116,新怪物属性!$S18*8+3,CB$2)+INDEX(装备数值!$C$13:$G$116,新怪物属性!$R18*8+4,CB$2)+INDEX(装备数值!$C$13:$G$116,新怪物属性!$T18*8+5,CB$2)+INDEX(装备数值!$C$13:$G$116,新怪物属性!$U18*8+6,CB$2)+INDEX(装备数值!$C$13:$G$116,新怪物属性!$V18*8+7,CB$2)+INDEX(装备数值!$C$13:$G$116,新怪物属性!$W18*8+8,CB$2))</f>
        <v>2000</v>
      </c>
      <c r="CC18" s="14">
        <f>(INDEX(装备数值!$C$13:$G$116,新怪物属性!$P18*8+1,CC$2)+INDEX(装备数值!$C$13:$G$116,新怪物属性!$Q18*8+2,CC$2)+INDEX(装备数值!$C$13:$G$116,新怪物属性!$S18*8+3,CC$2)+INDEX(装备数值!$C$13:$G$116,新怪物属性!$R18*8+4,CC$2)+INDEX(装备数值!$C$13:$G$116,新怪物属性!$T18*8+5,CC$2)+INDEX(装备数值!$C$13:$G$116,新怪物属性!$U18*8+6,CC$2)+INDEX(装备数值!$C$13:$G$116,新怪物属性!$V18*8+7,CC$2)+INDEX(装备数值!$C$13:$G$116,新怪物属性!$W18*8+8,CC$2))</f>
        <v>10</v>
      </c>
      <c r="CF18" s="14">
        <f t="shared" si="50"/>
        <v>2</v>
      </c>
      <c r="CG18" s="14">
        <f t="shared" si="1"/>
        <v>0</v>
      </c>
      <c r="CH18" s="14">
        <f t="shared" si="1"/>
        <v>0</v>
      </c>
      <c r="CI18" s="14">
        <f t="shared" si="1"/>
        <v>0</v>
      </c>
      <c r="CJ18" s="14">
        <f t="shared" si="1"/>
        <v>0</v>
      </c>
      <c r="CK18" s="14">
        <f t="shared" si="1"/>
        <v>0</v>
      </c>
      <c r="CL18" s="14">
        <f t="shared" si="1"/>
        <v>0</v>
      </c>
      <c r="CM18" s="14">
        <f t="shared" si="1"/>
        <v>0</v>
      </c>
      <c r="CN18" s="14">
        <f t="shared" si="1"/>
        <v>0</v>
      </c>
      <c r="CO18" s="14">
        <f t="shared" si="1"/>
        <v>0</v>
      </c>
      <c r="CP18" s="14">
        <f t="shared" si="1"/>
        <v>0</v>
      </c>
      <c r="CQ18" s="14">
        <f t="shared" si="1"/>
        <v>0</v>
      </c>
      <c r="CR18" s="14">
        <f t="shared" si="1"/>
        <v>0</v>
      </c>
      <c r="CS18" s="14">
        <f>SUMIFS(装备数值!BL$50:BL$101,装备数值!$BG$50:$BG$101,"="&amp;新怪物属性!$CF$2,装备数值!$BH$50:$BH$101,"&lt;="&amp;新怪物属性!$CF18)+SUMIFS(装备数值!BL$50:BL$101,装备数值!$BG$50:$BG$101,"="&amp;新怪物属性!$CG$2,装备数值!$BH$50:$BH$101,"&lt;="&amp;新怪物属性!$CG18)+SUMIFS(装备数值!BL$50:BL$101,装备数值!$BG$50:$BG$101,"="&amp;新怪物属性!$CH$2,装备数值!$BH$50:$BH$101,"&lt;="&amp;新怪物属性!$CH18)+SUMIFS(装备数值!BL$50:BL$101,装备数值!$BG$50:$BG$101,"="&amp;新怪物属性!$CI$2,装备数值!$BH$50:$BH$101,"&lt;="&amp;新怪物属性!$CI18)+SUMIFS(装备数值!BL$50:BL$101,装备数值!$BG$50:$BG$101,"="&amp;新怪物属性!$CJ$2,装备数值!$BH$50:$BH$101,"&lt;="&amp;新怪物属性!$CJ18)+SUMIFS(装备数值!BL$50:BL$101,装备数值!$BG$50:$BG$101,"="&amp;新怪物属性!$CK$2,装备数值!$BH$50:$BH$101,"&lt;="&amp;新怪物属性!$CK18)+SUMIFS(装备数值!BL$50:BL$101,装备数值!$BG$50:$BG$101,"="&amp;新怪物属性!$CL$2,装备数值!$BH$50:$BH$101,"&lt;="&amp;新怪物属性!$CL18)+SUMIFS(装备数值!BL$50:BL$101,装备数值!$BG$50:$BG$101,"="&amp;新怪物属性!$CM$2,装备数值!$BH$50:$BH$101,"&lt;="&amp;新怪物属性!$CM18)+SUMIFS(装备数值!BL$50:BL$101,装备数值!$BG$50:$BG$101,"="&amp;新怪物属性!$CN$2,装备数值!$BH$50:$BH$101,"&lt;="&amp;新怪物属性!$CN18)+SUMIFS(装备数值!BL$50:BL$101,装备数值!$BG$50:$BG$101,"="&amp;新怪物属性!$CO$2,装备数值!$BH$50:$BH$101,"&lt;="&amp;新怪物属性!$CO18)+SUMIFS(装备数值!BL$50:BL$101,装备数值!$BG$50:$BG$101,"="&amp;新怪物属性!$CP$2,装备数值!$BH$50:$BH$101,"&lt;="&amp;新怪物属性!$CP18)+SUMIFS(装备数值!BL$50:BL$101,装备数值!$BG$50:$BG$101,"="&amp;新怪物属性!$CQ$2,装备数值!$BH$50:$BH$101,"&lt;="&amp;新怪物属性!$CQ18)+SUMIFS(装备数值!BL$50:BL$101,装备数值!$BG$50:$BG$101,"="&amp;新怪物属性!$CR$2,装备数值!$BH$50:$BH$101,"&lt;="&amp;新怪物属性!$CR18)</f>
        <v>1440</v>
      </c>
      <c r="CT18" s="14">
        <f>SUMIFS(装备数值!BM$50:BM$101,装备数值!$BG$50:$BG$101,"="&amp;新怪物属性!$CF$2,装备数值!$BH$50:$BH$101,"&lt;="&amp;新怪物属性!$CF18)+SUMIFS(装备数值!BM$50:BM$101,装备数值!$BG$50:$BG$101,"="&amp;新怪物属性!$CG$2,装备数值!$BH$50:$BH$101,"&lt;="&amp;新怪物属性!$CG18)+SUMIFS(装备数值!BM$50:BM$101,装备数值!$BG$50:$BG$101,"="&amp;新怪物属性!$CH$2,装备数值!$BH$50:$BH$101,"&lt;="&amp;新怪物属性!$CH18)+SUMIFS(装备数值!BM$50:BM$101,装备数值!$BG$50:$BG$101,"="&amp;新怪物属性!$CI$2,装备数值!$BH$50:$BH$101,"&lt;="&amp;新怪物属性!$CI18)+SUMIFS(装备数值!BM$50:BM$101,装备数值!$BG$50:$BG$101,"="&amp;新怪物属性!$CJ$2,装备数值!$BH$50:$BH$101,"&lt;="&amp;新怪物属性!$CJ18)+SUMIFS(装备数值!BM$50:BM$101,装备数值!$BG$50:$BG$101,"="&amp;新怪物属性!$CK$2,装备数值!$BH$50:$BH$101,"&lt;="&amp;新怪物属性!$CK18)+SUMIFS(装备数值!BM$50:BM$101,装备数值!$BG$50:$BG$101,"="&amp;新怪物属性!$CL$2,装备数值!$BH$50:$BH$101,"&lt;="&amp;新怪物属性!$CL18)+SUMIFS(装备数值!BM$50:BM$101,装备数值!$BG$50:$BG$101,"="&amp;新怪物属性!$CM$2,装备数值!$BH$50:$BH$101,"&lt;="&amp;新怪物属性!$CM18)+SUMIFS(装备数值!BM$50:BM$101,装备数值!$BG$50:$BG$101,"="&amp;新怪物属性!$CN$2,装备数值!$BH$50:$BH$101,"&lt;="&amp;新怪物属性!$CN18)+SUMIFS(装备数值!BM$50:BM$101,装备数值!$BG$50:$BG$101,"="&amp;新怪物属性!$CO$2,装备数值!$BH$50:$BH$101,"&lt;="&amp;新怪物属性!$CO18)+SUMIFS(装备数值!BM$50:BM$101,装备数值!$BG$50:$BG$101,"="&amp;新怪物属性!$CP$2,装备数值!$BH$50:$BH$101,"&lt;="&amp;新怪物属性!$CP18)+SUMIFS(装备数值!BM$50:BM$101,装备数值!$BG$50:$BG$101,"="&amp;新怪物属性!$CQ$2,装备数值!$BH$50:$BH$101,"&lt;="&amp;新怪物属性!$CQ18)+SUMIFS(装备数值!BM$50:BM$101,装备数值!$BG$50:$BG$101,"="&amp;新怪物属性!$CR$2,装备数值!$BH$50:$BH$101,"&lt;="&amp;新怪物属性!$CR18)</f>
        <v>10800</v>
      </c>
      <c r="CU18" s="14">
        <f>SUMIFS(装备数值!BN$50:BN$101,装备数值!$BG$50:$BG$101,"="&amp;新怪物属性!$CF$2,装备数值!$BH$50:$BH$101,"&lt;="&amp;新怪物属性!$CF18)+SUMIFS(装备数值!BN$50:BN$101,装备数值!$BG$50:$BG$101,"="&amp;新怪物属性!$CG$2,装备数值!$BH$50:$BH$101,"&lt;="&amp;新怪物属性!$CG18)+SUMIFS(装备数值!BN$50:BN$101,装备数值!$BG$50:$BG$101,"="&amp;新怪物属性!$CH$2,装备数值!$BH$50:$BH$101,"&lt;="&amp;新怪物属性!$CH18)+SUMIFS(装备数值!BN$50:BN$101,装备数值!$BG$50:$BG$101,"="&amp;新怪物属性!$CI$2,装备数值!$BH$50:$BH$101,"&lt;="&amp;新怪物属性!$CI18)+SUMIFS(装备数值!BN$50:BN$101,装备数值!$BG$50:$BG$101,"="&amp;新怪物属性!$CJ$2,装备数值!$BH$50:$BH$101,"&lt;="&amp;新怪物属性!$CJ18)+SUMIFS(装备数值!BN$50:BN$101,装备数值!$BG$50:$BG$101,"="&amp;新怪物属性!$CK$2,装备数值!$BH$50:$BH$101,"&lt;="&amp;新怪物属性!$CK18)+SUMIFS(装备数值!BN$50:BN$101,装备数值!$BG$50:$BG$101,"="&amp;新怪物属性!$CL$2,装备数值!$BH$50:$BH$101,"&lt;="&amp;新怪物属性!$CL18)+SUMIFS(装备数值!BN$50:BN$101,装备数值!$BG$50:$BG$101,"="&amp;新怪物属性!$CM$2,装备数值!$BH$50:$BH$101,"&lt;="&amp;新怪物属性!$CM18)+SUMIFS(装备数值!BN$50:BN$101,装备数值!$BG$50:$BG$101,"="&amp;新怪物属性!$CN$2,装备数值!$BH$50:$BH$101,"&lt;="&amp;新怪物属性!$CN18)+SUMIFS(装备数值!BN$50:BN$101,装备数值!$BG$50:$BG$101,"="&amp;新怪物属性!$CO$2,装备数值!$BH$50:$BH$101,"&lt;="&amp;新怪物属性!$CO18)+SUMIFS(装备数值!BN$50:BN$101,装备数值!$BG$50:$BG$101,"="&amp;新怪物属性!$CP$2,装备数值!$BH$50:$BH$101,"&lt;="&amp;新怪物属性!$CP18)+SUMIFS(装备数值!BN$50:BN$101,装备数值!$BG$50:$BG$101,"="&amp;新怪物属性!$CQ$2,装备数值!$BH$50:$BH$101,"&lt;="&amp;新怪物属性!$CQ18)+SUMIFS(装备数值!BN$50:BN$101,装备数值!$BG$50:$BG$101,"="&amp;新怪物属性!$CR$2,装备数值!$BH$50:$BH$101,"&lt;="&amp;新怪物属性!$CR18)</f>
        <v>0</v>
      </c>
      <c r="CV18" s="14">
        <f>SUMIFS(装备数值!BO$50:BO$101,装备数值!$BG$50:$BG$101,"="&amp;新怪物属性!$CF$2,装备数值!$BH$50:$BH$101,"&lt;="&amp;新怪物属性!$CF18)+SUMIFS(装备数值!BO$50:BO$101,装备数值!$BG$50:$BG$101,"="&amp;新怪物属性!$CG$2,装备数值!$BH$50:$BH$101,"&lt;="&amp;新怪物属性!$CG18)+SUMIFS(装备数值!BO$50:BO$101,装备数值!$BG$50:$BG$101,"="&amp;新怪物属性!$CH$2,装备数值!$BH$50:$BH$101,"&lt;="&amp;新怪物属性!$CH18)+SUMIFS(装备数值!BO$50:BO$101,装备数值!$BG$50:$BG$101,"="&amp;新怪物属性!$CI$2,装备数值!$BH$50:$BH$101,"&lt;="&amp;新怪物属性!$CI18)+SUMIFS(装备数值!BO$50:BO$101,装备数值!$BG$50:$BG$101,"="&amp;新怪物属性!$CJ$2,装备数值!$BH$50:$BH$101,"&lt;="&amp;新怪物属性!$CJ18)+SUMIFS(装备数值!BO$50:BO$101,装备数值!$BG$50:$BG$101,"="&amp;新怪物属性!$CK$2,装备数值!$BH$50:$BH$101,"&lt;="&amp;新怪物属性!$CK18)+SUMIFS(装备数值!BO$50:BO$101,装备数值!$BG$50:$BG$101,"="&amp;新怪物属性!$CL$2,装备数值!$BH$50:$BH$101,"&lt;="&amp;新怪物属性!$CL18)+SUMIFS(装备数值!BO$50:BO$101,装备数值!$BG$50:$BG$101,"="&amp;新怪物属性!$CM$2,装备数值!$BH$50:$BH$101,"&lt;="&amp;新怪物属性!$CM18)+SUMIFS(装备数值!BO$50:BO$101,装备数值!$BG$50:$BG$101,"="&amp;新怪物属性!$CN$2,装备数值!$BH$50:$BH$101,"&lt;="&amp;新怪物属性!$CN18)+SUMIFS(装备数值!BO$50:BO$101,装备数值!$BG$50:$BG$101,"="&amp;新怪物属性!$CO$2,装备数值!$BH$50:$BH$101,"&lt;="&amp;新怪物属性!$CO18)+SUMIFS(装备数值!BO$50:BO$101,装备数值!$BG$50:$BG$101,"="&amp;新怪物属性!$CP$2,装备数值!$BH$50:$BH$101,"&lt;="&amp;新怪物属性!$CP18)+SUMIFS(装备数值!BO$50:BO$101,装备数值!$BG$50:$BG$101,"="&amp;新怪物属性!$CQ$2,装备数值!$BH$50:$BH$101,"&lt;="&amp;新怪物属性!$CQ18)+SUMIFS(装备数值!BO$50:BO$101,装备数值!$BG$50:$BG$101,"="&amp;新怪物属性!$CR$2,装备数值!$BH$50:$BH$101,"&lt;="&amp;新怪物属性!$CR18)</f>
        <v>0</v>
      </c>
      <c r="CW18" s="14">
        <f>SUMIFS(装备数值!BP$50:BP$101,装备数值!$BG$50:$BG$101,"="&amp;新怪物属性!$CF$2,装备数值!$BH$50:$BH$101,"&lt;="&amp;新怪物属性!$CF18)+SUMIFS(装备数值!BP$50:BP$101,装备数值!$BG$50:$BG$101,"="&amp;新怪物属性!$CG$2,装备数值!$BH$50:$BH$101,"&lt;="&amp;新怪物属性!$CG18)+SUMIFS(装备数值!BP$50:BP$101,装备数值!$BG$50:$BG$101,"="&amp;新怪物属性!$CH$2,装备数值!$BH$50:$BH$101,"&lt;="&amp;新怪物属性!$CH18)+SUMIFS(装备数值!BP$50:BP$101,装备数值!$BG$50:$BG$101,"="&amp;新怪物属性!$CI$2,装备数值!$BH$50:$BH$101,"&lt;="&amp;新怪物属性!$CI18)+SUMIFS(装备数值!BP$50:BP$101,装备数值!$BG$50:$BG$101,"="&amp;新怪物属性!$CJ$2,装备数值!$BH$50:$BH$101,"&lt;="&amp;新怪物属性!$CJ18)+SUMIFS(装备数值!BP$50:BP$101,装备数值!$BG$50:$BG$101,"="&amp;新怪物属性!$CK$2,装备数值!$BH$50:$BH$101,"&lt;="&amp;新怪物属性!$CK18)+SUMIFS(装备数值!BP$50:BP$101,装备数值!$BG$50:$BG$101,"="&amp;新怪物属性!$CL$2,装备数值!$BH$50:$BH$101,"&lt;="&amp;新怪物属性!$CL18)+SUMIFS(装备数值!BP$50:BP$101,装备数值!$BG$50:$BG$101,"="&amp;新怪物属性!$CM$2,装备数值!$BH$50:$BH$101,"&lt;="&amp;新怪物属性!$CM18)+SUMIFS(装备数值!BP$50:BP$101,装备数值!$BG$50:$BG$101,"="&amp;新怪物属性!$CN$2,装备数值!$BH$50:$BH$101,"&lt;="&amp;新怪物属性!$CN18)+SUMIFS(装备数值!BP$50:BP$101,装备数值!$BG$50:$BG$101,"="&amp;新怪物属性!$CO$2,装备数值!$BH$50:$BH$101,"&lt;="&amp;新怪物属性!$CO18)+SUMIFS(装备数值!BP$50:BP$101,装备数值!$BG$50:$BG$101,"="&amp;新怪物属性!$CP$2,装备数值!$BH$50:$BH$101,"&lt;="&amp;新怪物属性!$CP18)+SUMIFS(装备数值!BP$50:BP$101,装备数值!$BG$50:$BG$101,"="&amp;新怪物属性!$CQ$2,装备数值!$BH$50:$BH$101,"&lt;="&amp;新怪物属性!$CQ18)+SUMIFS(装备数值!BP$50:BP$101,装备数值!$BG$50:$BG$101,"="&amp;新怪物属性!$CR$2,装备数值!$BH$50:$BH$101,"&lt;="&amp;新怪物属性!$CR18)</f>
        <v>0</v>
      </c>
      <c r="CX18" s="14">
        <f>SUMIFS(装备数值!BQ$50:BQ$101,装备数值!$BG$50:$BG$101,"="&amp;新怪物属性!$CF$2,装备数值!$BH$50:$BH$101,"&lt;="&amp;新怪物属性!$CF18)+SUMIFS(装备数值!BQ$50:BQ$101,装备数值!$BG$50:$BG$101,"="&amp;新怪物属性!$CG$2,装备数值!$BH$50:$BH$101,"&lt;="&amp;新怪物属性!$CG18)+SUMIFS(装备数值!BQ$50:BQ$101,装备数值!$BG$50:$BG$101,"="&amp;新怪物属性!$CH$2,装备数值!$BH$50:$BH$101,"&lt;="&amp;新怪物属性!$CH18)+SUMIFS(装备数值!BQ$50:BQ$101,装备数值!$BG$50:$BG$101,"="&amp;新怪物属性!$CI$2,装备数值!$BH$50:$BH$101,"&lt;="&amp;新怪物属性!$CI18)+SUMIFS(装备数值!BQ$50:BQ$101,装备数值!$BG$50:$BG$101,"="&amp;新怪物属性!$CJ$2,装备数值!$BH$50:$BH$101,"&lt;="&amp;新怪物属性!$CJ18)+SUMIFS(装备数值!BQ$50:BQ$101,装备数值!$BG$50:$BG$101,"="&amp;新怪物属性!$CK$2,装备数值!$BH$50:$BH$101,"&lt;="&amp;新怪物属性!$CK18)+SUMIFS(装备数值!BQ$50:BQ$101,装备数值!$BG$50:$BG$101,"="&amp;新怪物属性!$CL$2,装备数值!$BH$50:$BH$101,"&lt;="&amp;新怪物属性!$CL18)+SUMIFS(装备数值!BQ$50:BQ$101,装备数值!$BG$50:$BG$101,"="&amp;新怪物属性!$CM$2,装备数值!$BH$50:$BH$101,"&lt;="&amp;新怪物属性!$CM18)+SUMIFS(装备数值!BQ$50:BQ$101,装备数值!$BG$50:$BG$101,"="&amp;新怪物属性!$CN$2,装备数值!$BH$50:$BH$101,"&lt;="&amp;新怪物属性!$CN18)+SUMIFS(装备数值!BQ$50:BQ$101,装备数值!$BG$50:$BG$101,"="&amp;新怪物属性!$CO$2,装备数值!$BH$50:$BH$101,"&lt;="&amp;新怪物属性!$CO18)+SUMIFS(装备数值!BQ$50:BQ$101,装备数值!$BG$50:$BG$101,"="&amp;新怪物属性!$CP$2,装备数值!$BH$50:$BH$101,"&lt;="&amp;新怪物属性!$CP18)+SUMIFS(装备数值!BQ$50:BQ$101,装备数值!$BG$50:$BG$101,"="&amp;新怪物属性!$CQ$2,装备数值!$BH$50:$BH$101,"&lt;="&amp;新怪物属性!$CQ18)+SUMIFS(装备数值!BQ$50:BQ$101,装备数值!$BG$50:$BG$101,"="&amp;新怪物属性!$CR$2,装备数值!$BH$50:$BH$101,"&lt;="&amp;新怪物属性!$CR18)</f>
        <v>0</v>
      </c>
      <c r="CY18" s="14">
        <f>SUMIFS(装备数值!BR$50:BR$101,装备数值!$BG$50:$BG$101,"="&amp;新怪物属性!$CF$2,装备数值!$BH$50:$BH$101,"&lt;="&amp;新怪物属性!$CF18)+SUMIFS(装备数值!BR$50:BR$101,装备数值!$BG$50:$BG$101,"="&amp;新怪物属性!$CG$2,装备数值!$BH$50:$BH$101,"&lt;="&amp;新怪物属性!$CG18)+SUMIFS(装备数值!BR$50:BR$101,装备数值!$BG$50:$BG$101,"="&amp;新怪物属性!$CH$2,装备数值!$BH$50:$BH$101,"&lt;="&amp;新怪物属性!$CH18)+SUMIFS(装备数值!BR$50:BR$101,装备数值!$BG$50:$BG$101,"="&amp;新怪物属性!$CI$2,装备数值!$BH$50:$BH$101,"&lt;="&amp;新怪物属性!$CI18)+SUMIFS(装备数值!BR$50:BR$101,装备数值!$BG$50:$BG$101,"="&amp;新怪物属性!$CJ$2,装备数值!$BH$50:$BH$101,"&lt;="&amp;新怪物属性!$CJ18)+SUMIFS(装备数值!BR$50:BR$101,装备数值!$BG$50:$BG$101,"="&amp;新怪物属性!$CK$2,装备数值!$BH$50:$BH$101,"&lt;="&amp;新怪物属性!$CK18)+SUMIFS(装备数值!BR$50:BR$101,装备数值!$BG$50:$BG$101,"="&amp;新怪物属性!$CL$2,装备数值!$BH$50:$BH$101,"&lt;="&amp;新怪物属性!$CL18)+SUMIFS(装备数值!BR$50:BR$101,装备数值!$BG$50:$BG$101,"="&amp;新怪物属性!$CM$2,装备数值!$BH$50:$BH$101,"&lt;="&amp;新怪物属性!$CM18)+SUMIFS(装备数值!BR$50:BR$101,装备数值!$BG$50:$BG$101,"="&amp;新怪物属性!$CN$2,装备数值!$BH$50:$BH$101,"&lt;="&amp;新怪物属性!$CN18)+SUMIFS(装备数值!BR$50:BR$101,装备数值!$BG$50:$BG$101,"="&amp;新怪物属性!$CO$2,装备数值!$BH$50:$BH$101,"&lt;="&amp;新怪物属性!$CO18)+SUMIFS(装备数值!BR$50:BR$101,装备数值!$BG$50:$BG$101,"="&amp;新怪物属性!$CP$2,装备数值!$BH$50:$BH$101,"&lt;="&amp;新怪物属性!$CP18)+SUMIFS(装备数值!BR$50:BR$101,装备数值!$BG$50:$BG$101,"="&amp;新怪物属性!$CQ$2,装备数值!$BH$50:$BH$101,"&lt;="&amp;新怪物属性!$CQ18)+SUMIFS(装备数值!BR$50:BR$101,装备数值!$BG$50:$BG$101,"="&amp;新怪物属性!$CR$2,装备数值!$BH$50:$BH$101,"&lt;="&amp;新怪物属性!$CR18)</f>
        <v>0</v>
      </c>
      <c r="CZ18" s="14">
        <f>SUMIFS(装备数值!BS$50:BS$101,装备数值!$BG$50:$BG$101,"="&amp;新怪物属性!$CF$2,装备数值!$BH$50:$BH$101,"&lt;="&amp;新怪物属性!$CF18)+SUMIFS(装备数值!BS$50:BS$101,装备数值!$BG$50:$BG$101,"="&amp;新怪物属性!$CG$2,装备数值!$BH$50:$BH$101,"&lt;="&amp;新怪物属性!$CG18)+SUMIFS(装备数值!BS$50:BS$101,装备数值!$BG$50:$BG$101,"="&amp;新怪物属性!$CH$2,装备数值!$BH$50:$BH$101,"&lt;="&amp;新怪物属性!$CH18)+SUMIFS(装备数值!BS$50:BS$101,装备数值!$BG$50:$BG$101,"="&amp;新怪物属性!$CI$2,装备数值!$BH$50:$BH$101,"&lt;="&amp;新怪物属性!$CI18)+SUMIFS(装备数值!BS$50:BS$101,装备数值!$BG$50:$BG$101,"="&amp;新怪物属性!$CJ$2,装备数值!$BH$50:$BH$101,"&lt;="&amp;新怪物属性!$CJ18)+SUMIFS(装备数值!BS$50:BS$101,装备数值!$BG$50:$BG$101,"="&amp;新怪物属性!$CK$2,装备数值!$BH$50:$BH$101,"&lt;="&amp;新怪物属性!$CK18)+SUMIFS(装备数值!BS$50:BS$101,装备数值!$BG$50:$BG$101,"="&amp;新怪物属性!$CL$2,装备数值!$BH$50:$BH$101,"&lt;="&amp;新怪物属性!$CL18)+SUMIFS(装备数值!BS$50:BS$101,装备数值!$BG$50:$BG$101,"="&amp;新怪物属性!$CM$2,装备数值!$BH$50:$BH$101,"&lt;="&amp;新怪物属性!$CM18)+SUMIFS(装备数值!BS$50:BS$101,装备数值!$BG$50:$BG$101,"="&amp;新怪物属性!$CN$2,装备数值!$BH$50:$BH$101,"&lt;="&amp;新怪物属性!$CN18)+SUMIFS(装备数值!BS$50:BS$101,装备数值!$BG$50:$BG$101,"="&amp;新怪物属性!$CO$2,装备数值!$BH$50:$BH$101,"&lt;="&amp;新怪物属性!$CO18)+SUMIFS(装备数值!BS$50:BS$101,装备数值!$BG$50:$BG$101,"="&amp;新怪物属性!$CP$2,装备数值!$BH$50:$BH$101,"&lt;="&amp;新怪物属性!$CP18)+SUMIFS(装备数值!BS$50:BS$101,装备数值!$BG$50:$BG$101,"="&amp;新怪物属性!$CQ$2,装备数值!$BH$50:$BH$101,"&lt;="&amp;新怪物属性!$CQ18)+SUMIFS(装备数值!BS$50:BS$101,装备数值!$BG$50:$BG$101,"="&amp;新怪物属性!$CR$2,装备数值!$BH$50:$BH$101,"&lt;="&amp;新怪物属性!$CR18)</f>
        <v>0</v>
      </c>
      <c r="DA18" s="14">
        <f>SUMIFS(装备数值!BT$50:BT$101,装备数值!$BG$50:$BG$101,"="&amp;新怪物属性!$CF$2,装备数值!$BH$50:$BH$101,"&lt;="&amp;新怪物属性!$CF18)+SUMIFS(装备数值!BT$50:BT$101,装备数值!$BG$50:$BG$101,"="&amp;新怪物属性!$CG$2,装备数值!$BH$50:$BH$101,"&lt;="&amp;新怪物属性!$CG18)+SUMIFS(装备数值!BT$50:BT$101,装备数值!$BG$50:$BG$101,"="&amp;新怪物属性!$CH$2,装备数值!$BH$50:$BH$101,"&lt;="&amp;新怪物属性!$CH18)+SUMIFS(装备数值!BT$50:BT$101,装备数值!$BG$50:$BG$101,"="&amp;新怪物属性!$CI$2,装备数值!$BH$50:$BH$101,"&lt;="&amp;新怪物属性!$CI18)+SUMIFS(装备数值!BT$50:BT$101,装备数值!$BG$50:$BG$101,"="&amp;新怪物属性!$CJ$2,装备数值!$BH$50:$BH$101,"&lt;="&amp;新怪物属性!$CJ18)+SUMIFS(装备数值!BT$50:BT$101,装备数值!$BG$50:$BG$101,"="&amp;新怪物属性!$CK$2,装备数值!$BH$50:$BH$101,"&lt;="&amp;新怪物属性!$CK18)+SUMIFS(装备数值!BT$50:BT$101,装备数值!$BG$50:$BG$101,"="&amp;新怪物属性!$CL$2,装备数值!$BH$50:$BH$101,"&lt;="&amp;新怪物属性!$CL18)+SUMIFS(装备数值!BT$50:BT$101,装备数值!$BG$50:$BG$101,"="&amp;新怪物属性!$CM$2,装备数值!$BH$50:$BH$101,"&lt;="&amp;新怪物属性!$CM18)+SUMIFS(装备数值!BT$50:BT$101,装备数值!$BG$50:$BG$101,"="&amp;新怪物属性!$CN$2,装备数值!$BH$50:$BH$101,"&lt;="&amp;新怪物属性!$CN18)+SUMIFS(装备数值!BT$50:BT$101,装备数值!$BG$50:$BG$101,"="&amp;新怪物属性!$CO$2,装备数值!$BH$50:$BH$101,"&lt;="&amp;新怪物属性!$CO18)+SUMIFS(装备数值!BT$50:BT$101,装备数值!$BG$50:$BG$101,"="&amp;新怪物属性!$CP$2,装备数值!$BH$50:$BH$101,"&lt;="&amp;新怪物属性!$CP18)+SUMIFS(装备数值!BT$50:BT$101,装备数值!$BG$50:$BG$101,"="&amp;新怪物属性!$CQ$2,装备数值!$BH$50:$BH$101,"&lt;="&amp;新怪物属性!$CQ18)+SUMIFS(装备数值!BT$50:BT$101,装备数值!$BG$50:$BG$101,"="&amp;新怪物属性!$CR$2,装备数值!$BH$50:$BH$101,"&lt;="&amp;新怪物属性!$CR18)</f>
        <v>0</v>
      </c>
      <c r="DB18" s="14">
        <f>SUMIFS(装备数值!BU$50:BU$101,装备数值!$BG$50:$BG$101,"="&amp;新怪物属性!$CF$2,装备数值!$BH$50:$BH$101,"&lt;="&amp;新怪物属性!$CF18)+SUMIFS(装备数值!BU$50:BU$101,装备数值!$BG$50:$BG$101,"="&amp;新怪物属性!$CG$2,装备数值!$BH$50:$BH$101,"&lt;="&amp;新怪物属性!$CG18)+SUMIFS(装备数值!BU$50:BU$101,装备数值!$BG$50:$BG$101,"="&amp;新怪物属性!$CH$2,装备数值!$BH$50:$BH$101,"&lt;="&amp;新怪物属性!$CH18)+SUMIFS(装备数值!BU$50:BU$101,装备数值!$BG$50:$BG$101,"="&amp;新怪物属性!$CI$2,装备数值!$BH$50:$BH$101,"&lt;="&amp;新怪物属性!$CI18)+SUMIFS(装备数值!BU$50:BU$101,装备数值!$BG$50:$BG$101,"="&amp;新怪物属性!$CJ$2,装备数值!$BH$50:$BH$101,"&lt;="&amp;新怪物属性!$CJ18)+SUMIFS(装备数值!BU$50:BU$101,装备数值!$BG$50:$BG$101,"="&amp;新怪物属性!$CK$2,装备数值!$BH$50:$BH$101,"&lt;="&amp;新怪物属性!$CK18)+SUMIFS(装备数值!BU$50:BU$101,装备数值!$BG$50:$BG$101,"="&amp;新怪物属性!$CL$2,装备数值!$BH$50:$BH$101,"&lt;="&amp;新怪物属性!$CL18)+SUMIFS(装备数值!BU$50:BU$101,装备数值!$BG$50:$BG$101,"="&amp;新怪物属性!$CM$2,装备数值!$BH$50:$BH$101,"&lt;="&amp;新怪物属性!$CM18)+SUMIFS(装备数值!BU$50:BU$101,装备数值!$BG$50:$BG$101,"="&amp;新怪物属性!$CN$2,装备数值!$BH$50:$BH$101,"&lt;="&amp;新怪物属性!$CN18)+SUMIFS(装备数值!BU$50:BU$101,装备数值!$BG$50:$BG$101,"="&amp;新怪物属性!$CO$2,装备数值!$BH$50:$BH$101,"&lt;="&amp;新怪物属性!$CO18)+SUMIFS(装备数值!BU$50:BU$101,装备数值!$BG$50:$BG$101,"="&amp;新怪物属性!$CP$2,装备数值!$BH$50:$BH$101,"&lt;="&amp;新怪物属性!$CP18)+SUMIFS(装备数值!BU$50:BU$101,装备数值!$BG$50:$BG$101,"="&amp;新怪物属性!$CQ$2,装备数值!$BH$50:$BH$101,"&lt;="&amp;新怪物属性!$CQ18)+SUMIFS(装备数值!BU$50:BU$101,装备数值!$BG$50:$BG$101,"="&amp;新怪物属性!$CR$2,装备数值!$BH$50:$BH$101,"&lt;="&amp;新怪物属性!$CR18)</f>
        <v>0</v>
      </c>
      <c r="DC18" s="14">
        <f>SUMIFS(装备数值!BV$50:BV$101,装备数值!$BG$50:$BG$101,"="&amp;新怪物属性!$CF$2,装备数值!$BH$50:$BH$101,"&lt;="&amp;新怪物属性!$CF18)+SUMIFS(装备数值!BV$50:BV$101,装备数值!$BG$50:$BG$101,"="&amp;新怪物属性!$CG$2,装备数值!$BH$50:$BH$101,"&lt;="&amp;新怪物属性!$CG18)+SUMIFS(装备数值!BV$50:BV$101,装备数值!$BG$50:$BG$101,"="&amp;新怪物属性!$CH$2,装备数值!$BH$50:$BH$101,"&lt;="&amp;新怪物属性!$CH18)+SUMIFS(装备数值!BV$50:BV$101,装备数值!$BG$50:$BG$101,"="&amp;新怪物属性!$CI$2,装备数值!$BH$50:$BH$101,"&lt;="&amp;新怪物属性!$CI18)+SUMIFS(装备数值!BV$50:BV$101,装备数值!$BG$50:$BG$101,"="&amp;新怪物属性!$CJ$2,装备数值!$BH$50:$BH$101,"&lt;="&amp;新怪物属性!$CJ18)+SUMIFS(装备数值!BV$50:BV$101,装备数值!$BG$50:$BG$101,"="&amp;新怪物属性!$CK$2,装备数值!$BH$50:$BH$101,"&lt;="&amp;新怪物属性!$CK18)+SUMIFS(装备数值!BV$50:BV$101,装备数值!$BG$50:$BG$101,"="&amp;新怪物属性!$CL$2,装备数值!$BH$50:$BH$101,"&lt;="&amp;新怪物属性!$CL18)+SUMIFS(装备数值!BV$50:BV$101,装备数值!$BG$50:$BG$101,"="&amp;新怪物属性!$CM$2,装备数值!$BH$50:$BH$101,"&lt;="&amp;新怪物属性!$CM18)+SUMIFS(装备数值!BV$50:BV$101,装备数值!$BG$50:$BG$101,"="&amp;新怪物属性!$CN$2,装备数值!$BH$50:$BH$101,"&lt;="&amp;新怪物属性!$CN18)+SUMIFS(装备数值!BV$50:BV$101,装备数值!$BG$50:$BG$101,"="&amp;新怪物属性!$CO$2,装备数值!$BH$50:$BH$101,"&lt;="&amp;新怪物属性!$CO18)+SUMIFS(装备数值!BV$50:BV$101,装备数值!$BG$50:$BG$101,"="&amp;新怪物属性!$CP$2,装备数值!$BH$50:$BH$101,"&lt;="&amp;新怪物属性!$CP18)+SUMIFS(装备数值!BV$50:BV$101,装备数值!$BG$50:$BG$101,"="&amp;新怪物属性!$CQ$2,装备数值!$BH$50:$BH$101,"&lt;="&amp;新怪物属性!$CQ18)+SUMIFS(装备数值!BV$50:BV$101,装备数值!$BG$50:$BG$101,"="&amp;新怪物属性!$CR$2,装备数值!$BH$50:$BH$101,"&lt;="&amp;新怪物属性!$CR18)</f>
        <v>0</v>
      </c>
      <c r="DD18" s="14">
        <f>SUMIFS(装备数值!BW$50:BW$101,装备数值!$BG$50:$BG$101,"="&amp;新怪物属性!$CF$2,装备数值!$BH$50:$BH$101,"&lt;="&amp;新怪物属性!$CF18)+SUMIFS(装备数值!BW$50:BW$101,装备数值!$BG$50:$BG$101,"="&amp;新怪物属性!$CG$2,装备数值!$BH$50:$BH$101,"&lt;="&amp;新怪物属性!$CG18)+SUMIFS(装备数值!BW$50:BW$101,装备数值!$BG$50:$BG$101,"="&amp;新怪物属性!$CH$2,装备数值!$BH$50:$BH$101,"&lt;="&amp;新怪物属性!$CH18)+SUMIFS(装备数值!BW$50:BW$101,装备数值!$BG$50:$BG$101,"="&amp;新怪物属性!$CI$2,装备数值!$BH$50:$BH$101,"&lt;="&amp;新怪物属性!$CI18)+SUMIFS(装备数值!BW$50:BW$101,装备数值!$BG$50:$BG$101,"="&amp;新怪物属性!$CJ$2,装备数值!$BH$50:$BH$101,"&lt;="&amp;新怪物属性!$CJ18)+SUMIFS(装备数值!BW$50:BW$101,装备数值!$BG$50:$BG$101,"="&amp;新怪物属性!$CK$2,装备数值!$BH$50:$BH$101,"&lt;="&amp;新怪物属性!$CK18)+SUMIFS(装备数值!BW$50:BW$101,装备数值!$BG$50:$BG$101,"="&amp;新怪物属性!$CL$2,装备数值!$BH$50:$BH$101,"&lt;="&amp;新怪物属性!$CL18)+SUMIFS(装备数值!BW$50:BW$101,装备数值!$BG$50:$BG$101,"="&amp;新怪物属性!$CM$2,装备数值!$BH$50:$BH$101,"&lt;="&amp;新怪物属性!$CM18)+SUMIFS(装备数值!BW$50:BW$101,装备数值!$BG$50:$BG$101,"="&amp;新怪物属性!$CN$2,装备数值!$BH$50:$BH$101,"&lt;="&amp;新怪物属性!$CN18)+SUMIFS(装备数值!BW$50:BW$101,装备数值!$BG$50:$BG$101,"="&amp;新怪物属性!$CO$2,装备数值!$BH$50:$BH$101,"&lt;="&amp;新怪物属性!$CO18)+SUMIFS(装备数值!BW$50:BW$101,装备数值!$BG$50:$BG$101,"="&amp;新怪物属性!$CP$2,装备数值!$BH$50:$BH$101,"&lt;="&amp;新怪物属性!$CP18)+SUMIFS(装备数值!BW$50:BW$101,装备数值!$BG$50:$BG$101,"="&amp;新怪物属性!$CQ$2,装备数值!$BH$50:$BH$101,"&lt;="&amp;新怪物属性!$CQ18)+SUMIFS(装备数值!BW$50:BW$101,装备数值!$BG$50:$BG$101,"="&amp;新怪物属性!$CR$2,装备数值!$BH$50:$BH$101,"&lt;="&amp;新怪物属性!$CR18)</f>
        <v>0</v>
      </c>
      <c r="DE18" s="14">
        <f>SUMIFS(装备数值!BX$50:BX$101,装备数值!$BG$50:$BG$101,"="&amp;新怪物属性!$CF$2,装备数值!$BH$50:$BH$101,"&lt;="&amp;新怪物属性!$CF18)+SUMIFS(装备数值!BX$50:BX$101,装备数值!$BG$50:$BG$101,"="&amp;新怪物属性!$CG$2,装备数值!$BH$50:$BH$101,"&lt;="&amp;新怪物属性!$CG18)+SUMIFS(装备数值!BX$50:BX$101,装备数值!$BG$50:$BG$101,"="&amp;新怪物属性!$CH$2,装备数值!$BH$50:$BH$101,"&lt;="&amp;新怪物属性!$CH18)+SUMIFS(装备数值!BX$50:BX$101,装备数值!$BG$50:$BG$101,"="&amp;新怪物属性!$CI$2,装备数值!$BH$50:$BH$101,"&lt;="&amp;新怪物属性!$CI18)+SUMIFS(装备数值!BX$50:BX$101,装备数值!$BG$50:$BG$101,"="&amp;新怪物属性!$CJ$2,装备数值!$BH$50:$BH$101,"&lt;="&amp;新怪物属性!$CJ18)+SUMIFS(装备数值!BX$50:BX$101,装备数值!$BG$50:$BG$101,"="&amp;新怪物属性!$CK$2,装备数值!$BH$50:$BH$101,"&lt;="&amp;新怪物属性!$CK18)+SUMIFS(装备数值!BX$50:BX$101,装备数值!$BG$50:$BG$101,"="&amp;新怪物属性!$CL$2,装备数值!$BH$50:$BH$101,"&lt;="&amp;新怪物属性!$CL18)+SUMIFS(装备数值!BX$50:BX$101,装备数值!$BG$50:$BG$101,"="&amp;新怪物属性!$CM$2,装备数值!$BH$50:$BH$101,"&lt;="&amp;新怪物属性!$CM18)+SUMIFS(装备数值!BX$50:BX$101,装备数值!$BG$50:$BG$101,"="&amp;新怪物属性!$CN$2,装备数值!$BH$50:$BH$101,"&lt;="&amp;新怪物属性!$CN18)+SUMIFS(装备数值!BX$50:BX$101,装备数值!$BG$50:$BG$101,"="&amp;新怪物属性!$CO$2,装备数值!$BH$50:$BH$101,"&lt;="&amp;新怪物属性!$CO18)+SUMIFS(装备数值!BX$50:BX$101,装备数值!$BG$50:$BG$101,"="&amp;新怪物属性!$CP$2,装备数值!$BH$50:$BH$101,"&lt;="&amp;新怪物属性!$CP18)+SUMIFS(装备数值!BX$50:BX$101,装备数值!$BG$50:$BG$101,"="&amp;新怪物属性!$CQ$2,装备数值!$BH$50:$BH$101,"&lt;="&amp;新怪物属性!$CQ18)+SUMIFS(装备数值!BX$50:BX$101,装备数值!$BG$50:$BG$101,"="&amp;新怪物属性!$CR$2,装备数值!$BH$50:$BH$101,"&lt;="&amp;新怪物属性!$CR18)</f>
        <v>0</v>
      </c>
      <c r="DH18" s="14">
        <f>INDEX(装备数值!$I$13:$M$116,新怪物属性!$P18*8+1,DH$2)*$X18+INDEX(装备数值!$I$13:$M$116,新怪物属性!$Q18*8+2,DH$2)*$Y18+INDEX(装备数值!$I$13:$M$116,新怪物属性!$S18*8+3,DH$2)*$Z18+INDEX(装备数值!$I$13:$M$116,新怪物属性!$R18*8+4,DH$2)*$AA18+INDEX(装备数值!$I$13:$M$116,新怪物属性!$T18*8+5,DH$2)*$AB18+INDEX(装备数值!$I$13:$M$116,新怪物属性!$U18*8+6,DH$2)*$AC18+INDEX(装备数值!$I$13:$M$116,新怪物属性!$V18*8+7,DH$2)*$AD18+INDEX(装备数值!$I$13:$M$116,新怪物属性!$W18*8+8,DH$2)*$AE18</f>
        <v>0</v>
      </c>
      <c r="DI18" s="14">
        <f>INDEX(装备数值!$I$13:$M$116,新怪物属性!$P18*8+1,DI$2)*$X18+INDEX(装备数值!$I$13:$M$116,新怪物属性!$Q18*8+2,DI$2)*$Y18+INDEX(装备数值!$I$13:$M$116,新怪物属性!$S18*8+3,DI$2)*$Z18+INDEX(装备数值!$I$13:$M$116,新怪物属性!$R18*8+4,DI$2)*$AA18+INDEX(装备数值!$I$13:$M$116,新怪物属性!$T18*8+5,DI$2)*$AB18+INDEX(装备数值!$I$13:$M$116,新怪物属性!$U18*8+6,DI$2)*$AC18+INDEX(装备数值!$I$13:$M$116,新怪物属性!$V18*8+7,DI$2)*$AD18+INDEX(装备数值!$I$13:$M$116,新怪物属性!$W18*8+8,DI$2)*$AE18</f>
        <v>0</v>
      </c>
      <c r="DJ18" s="14">
        <f>INDEX(装备数值!$I$13:$M$116,新怪物属性!$P18*8+1,DJ$2)*$X18+INDEX(装备数值!$I$13:$M$116,新怪物属性!$Q18*8+2,DJ$2)*$Y18+INDEX(装备数值!$I$13:$M$116,新怪物属性!$S18*8+3,DJ$2)*$Z18+INDEX(装备数值!$I$13:$M$116,新怪物属性!$R18*8+4,DJ$2)*$AA18+INDEX(装备数值!$I$13:$M$116,新怪物属性!$T18*8+5,DJ$2)*$AB18+INDEX(装备数值!$I$13:$M$116,新怪物属性!$U18*8+6,DJ$2)*$AC18+INDEX(装备数值!$I$13:$M$116,新怪物属性!$V18*8+7,DJ$2)*$AD18+INDEX(装备数值!$I$13:$M$116,新怪物属性!$W18*8+8,DJ$2)*$AE18</f>
        <v>0</v>
      </c>
      <c r="DK18" s="14">
        <f>INDEX(装备数值!$I$13:$M$116,新怪物属性!$P18*8+1,DK$2)*$X18+INDEX(装备数值!$I$13:$M$116,新怪物属性!$Q18*8+2,DK$2)*$Y18+INDEX(装备数值!$I$13:$M$116,新怪物属性!$S18*8+3,DK$2)*$Z18+INDEX(装备数值!$I$13:$M$116,新怪物属性!$R18*8+4,DK$2)*$AA18+INDEX(装备数值!$I$13:$M$116,新怪物属性!$T18*8+5,DK$2)*$AB18+INDEX(装备数值!$I$13:$M$116,新怪物属性!$U18*8+6,DK$2)*$AC18+INDEX(装备数值!$I$13:$M$116,新怪物属性!$V18*8+7,DK$2)*$AD18+INDEX(装备数值!$I$13:$M$116,新怪物属性!$W18*8+8,DK$2)*$AE18</f>
        <v>0</v>
      </c>
      <c r="DL18" s="14">
        <f>INDEX(装备数值!$I$13:$M$116,新怪物属性!$P18*8+1,DL$2)*$X18+INDEX(装备数值!$I$13:$M$116,新怪物属性!$Q18*8+2,DL$2)*$Y18+INDEX(装备数值!$I$13:$M$116,新怪物属性!$S18*8+3,DL$2)*$Z18+INDEX(装备数值!$I$13:$M$116,新怪物属性!$R18*8+4,DL$2)*$AA18+INDEX(装备数值!$I$13:$M$116,新怪物属性!$T18*8+5,DL$2)*$AB18+INDEX(装备数值!$I$13:$M$116,新怪物属性!$U18*8+6,DL$2)*$AC18+INDEX(装备数值!$I$13:$M$116,新怪物属性!$V18*8+7,DL$2)*$AD18+INDEX(装备数值!$I$13:$M$116,新怪物属性!$W18*8+8,DL$2)*$AE18</f>
        <v>0</v>
      </c>
      <c r="DO18" s="14">
        <f>INDEX(装备数值!$X$13:$AH$116,$P18*8+1,DO$2)*$AF18+INDEX(装备数值!$X$13:$AH$116,$Q18*8+2,DO$2)*$AG18+INDEX(装备数值!$X$13:$AH$116,$S18*8+3,DO$2)*$AH18+INDEX(装备数值!$X$13:$AH$116,$R18*8+4,DO$2)*$AI18+INDEX(装备数值!$X$13:$AH$116,$T18*8+5,DO$2)*$AJ18+INDEX(装备数值!$X$13:$AH$116,$U18*8+6,DO$2)*$AK18+INDEX(装备数值!$X$13:$AH$116,$V18*8+7,DO$2)*$AL18+INDEX(装备数值!$X$13:$AH$116,$W18*8+8,DO$2)*$AM18</f>
        <v>0</v>
      </c>
      <c r="DP18" s="14">
        <f>INDEX(装备数值!$X$13:$AH$116,$P18*8+1,DP$2)*$AF18+INDEX(装备数值!$X$13:$AH$116,$Q18*8+2,DP$2)*$AG18+INDEX(装备数值!$X$13:$AH$116,$S18*8+3,DP$2)*$AH18+INDEX(装备数值!$X$13:$AH$116,$R18*8+4,DP$2)*$AI18+INDEX(装备数值!$X$13:$AH$116,$T18*8+5,DP$2)*$AJ18+INDEX(装备数值!$X$13:$AH$116,$U18*8+6,DP$2)*$AK18+INDEX(装备数值!$X$13:$AH$116,$V18*8+7,DP$2)*$AL18+INDEX(装备数值!$X$13:$AH$116,$W18*8+8,DP$2)*$AM18</f>
        <v>0</v>
      </c>
      <c r="DQ18" s="14">
        <f>INDEX(装备数值!$X$13:$AH$116,$P18*8+1,DQ$2)*$AF18+INDEX(装备数值!$X$13:$AH$116,$Q18*8+2,DQ$2)*$AG18+INDEX(装备数值!$X$13:$AH$116,$S18*8+3,DQ$2)*$AH18+INDEX(装备数值!$X$13:$AH$116,$R18*8+4,DQ$2)*$AI18+INDEX(装备数值!$X$13:$AH$116,$T18*8+5,DQ$2)*$AJ18+INDEX(装备数值!$X$13:$AH$116,$U18*8+6,DQ$2)*$AK18+INDEX(装备数值!$X$13:$AH$116,$V18*8+7,DQ$2)*$AL18+INDEX(装备数值!$X$13:$AH$116,$W18*8+8,DQ$2)*$AM18</f>
        <v>0</v>
      </c>
      <c r="DR18" s="14">
        <f>INDEX(装备数值!$X$13:$AH$116,$P18*8+1,DR$2)*$AF18+INDEX(装备数值!$X$13:$AH$116,$Q18*8+2,DR$2)*$AG18+INDEX(装备数值!$X$13:$AH$116,$S18*8+3,DR$2)*$AH18+INDEX(装备数值!$X$13:$AH$116,$R18*8+4,DR$2)*$AI18+INDEX(装备数值!$X$13:$AH$116,$T18*8+5,DR$2)*$AJ18+INDEX(装备数值!$X$13:$AH$116,$U18*8+6,DR$2)*$AK18+INDEX(装备数值!$X$13:$AH$116,$V18*8+7,DR$2)*$AL18+INDEX(装备数值!$X$13:$AH$116,$W18*8+8,DR$2)*$AM18</f>
        <v>0</v>
      </c>
      <c r="DS18" s="14">
        <f>INDEX(装备数值!$X$13:$AH$116,$P18*8+1,DS$2)*$AF18+INDEX(装备数值!$X$13:$AH$116,$Q18*8+2,DS$2)*$AG18+INDEX(装备数值!$X$13:$AH$116,$S18*8+3,DS$2)*$AH18+INDEX(装备数值!$X$13:$AH$116,$R18*8+4,DS$2)*$AI18+INDEX(装备数值!$X$13:$AH$116,$T18*8+5,DS$2)*$AJ18+INDEX(装备数值!$X$13:$AH$116,$U18*8+6,DS$2)*$AK18+INDEX(装备数值!$X$13:$AH$116,$V18*8+7,DS$2)*$AL18+INDEX(装备数值!$X$13:$AH$116,$W18*8+8,DS$2)*$AM18</f>
        <v>0</v>
      </c>
      <c r="DT18" s="14">
        <f>INDEX(装备数值!$X$13:$AH$116,$P18*8+1,DT$2)*$AF18+INDEX(装备数值!$X$13:$AH$116,$Q18*8+2,DT$2)*$AG18+INDEX(装备数值!$X$13:$AH$116,$S18*8+3,DT$2)*$AH18+INDEX(装备数值!$X$13:$AH$116,$R18*8+4,DT$2)*$AI18+INDEX(装备数值!$X$13:$AH$116,$T18*8+5,DT$2)*$AJ18+INDEX(装备数值!$X$13:$AH$116,$U18*8+6,DT$2)*$AK18+INDEX(装备数值!$X$13:$AH$116,$V18*8+7,DT$2)*$AL18+INDEX(装备数值!$X$13:$AH$116,$W18*8+8,DT$2)*$AM18</f>
        <v>0</v>
      </c>
      <c r="DU18" s="14">
        <f>INDEX(装备数值!$X$13:$AH$116,$P18*8+1,DU$2)*$AF18+INDEX(装备数值!$X$13:$AH$116,$Q18*8+2,DU$2)*$AG18+INDEX(装备数值!$X$13:$AH$116,$S18*8+3,DU$2)*$AH18+INDEX(装备数值!$X$13:$AH$116,$R18*8+4,DU$2)*$AI18+INDEX(装备数值!$X$13:$AH$116,$T18*8+5,DU$2)*$AJ18+INDEX(装备数值!$X$13:$AH$116,$U18*8+6,DU$2)*$AK18+INDEX(装备数值!$X$13:$AH$116,$V18*8+7,DU$2)*$AL18+INDEX(装备数值!$X$13:$AH$116,$W18*8+8,DU$2)*$AM18</f>
        <v>0</v>
      </c>
      <c r="DV18" s="14">
        <f>INDEX(装备数值!$X$13:$AH$116,$P18*8+1,DV$2)*$AF18+INDEX(装备数值!$X$13:$AH$116,$Q18*8+2,DV$2)*$AG18+INDEX(装备数值!$X$13:$AH$116,$S18*8+3,DV$2)*$AH18+INDEX(装备数值!$X$13:$AH$116,$R18*8+4,DV$2)*$AI18+INDEX(装备数值!$X$13:$AH$116,$T18*8+5,DV$2)*$AJ18+INDEX(装备数值!$X$13:$AH$116,$U18*8+6,DV$2)*$AK18+INDEX(装备数值!$X$13:$AH$116,$V18*8+7,DV$2)*$AL18+INDEX(装备数值!$X$13:$AH$116,$W18*8+8,DV$2)*$AM18</f>
        <v>0</v>
      </c>
      <c r="DW18" s="14">
        <f>INDEX(装备数值!$X$13:$AH$116,$P18*8+1,DW$2)*$AF18+INDEX(装备数值!$X$13:$AH$116,$Q18*8+2,DW$2)*$AG18+INDEX(装备数值!$X$13:$AH$116,$S18*8+3,DW$2)*$AH18+INDEX(装备数值!$X$13:$AH$116,$R18*8+4,DW$2)*$AI18+INDEX(装备数值!$X$13:$AH$116,$T18*8+5,DW$2)*$AJ18+INDEX(装备数值!$X$13:$AH$116,$U18*8+6,DW$2)*$AK18+INDEX(装备数值!$X$13:$AH$116,$V18*8+7,DW$2)*$AL18+INDEX(装备数值!$X$13:$AH$116,$W18*8+8,DW$2)*$AM18</f>
        <v>0</v>
      </c>
      <c r="DX18" s="14">
        <f>INDEX(装备数值!$X$13:$AH$116,$P18*8+1,DX$2)*$AF18+INDEX(装备数值!$X$13:$AH$116,$Q18*8+2,DX$2)*$AG18+INDEX(装备数值!$X$13:$AH$116,$S18*8+3,DX$2)*$AH18+INDEX(装备数值!$X$13:$AH$116,$R18*8+4,DX$2)*$AI18+INDEX(装备数值!$X$13:$AH$116,$T18*8+5,DX$2)*$AJ18+INDEX(装备数值!$X$13:$AH$116,$U18*8+6,DX$2)*$AK18+INDEX(装备数值!$X$13:$AH$116,$V18*8+7,DX$2)*$AL18+INDEX(装备数值!$X$13:$AH$116,$W18*8+8,DX$2)*$AM18</f>
        <v>0</v>
      </c>
      <c r="DY18" s="14">
        <f>INDEX(装备数值!$X$13:$AH$116,$P18*8+1,DY$2)*$AF18+INDEX(装备数值!$X$13:$AH$116,$Q18*8+2,DY$2)*$AG18+INDEX(装备数值!$X$13:$AH$116,$S18*8+3,DY$2)*$AH18+INDEX(装备数值!$X$13:$AH$116,$R18*8+4,DY$2)*$AI18+INDEX(装备数值!$X$13:$AH$116,$T18*8+5,DY$2)*$AJ18+INDEX(装备数值!$X$13:$AH$116,$U18*8+6,DY$2)*$AK18+INDEX(装备数值!$X$13:$AH$116,$V18*8+7,DY$2)*$AL18+INDEX(装备数值!$X$13:$AH$116,$W18*8+8,DY$2)*$AM18</f>
        <v>0</v>
      </c>
      <c r="EA18" s="14">
        <f>INDEX(装备数值!$AN$17:$AN$117,MATCH(MIN($X18:$AE18),装备数值!$AO$17:$AO$117,1))</f>
        <v>0</v>
      </c>
      <c r="EB18" s="14">
        <f>IF(COUNTIF($P18:$W18,"&gt;"&amp;0)=8,INDEX(装备数值!AR$17:AR$117,$EA18+1),0)</f>
        <v>0</v>
      </c>
      <c r="EC18" s="14">
        <f>IF(COUNTIF($P18:$W18,"&gt;"&amp;0)=8,INDEX(装备数值!AS$17:AS$117,$EA18+1),0)</f>
        <v>0</v>
      </c>
      <c r="ED18" s="14">
        <f>IF(COUNTIF($P18:$W18,"&gt;"&amp;0)=8,INDEX(装备数值!AT$17:AT$117,$EA18+1),0)</f>
        <v>0</v>
      </c>
      <c r="EE18" s="14">
        <f>IF(COUNTIF($P18:$W18,"&gt;"&amp;0)=8,INDEX(装备数值!AU$17:AU$117,$EA18+1),0)</f>
        <v>0</v>
      </c>
      <c r="EF18" s="14">
        <f>IF(COUNTIF($P18:$W18,"&gt;"&amp;0)=8,INDEX(装备数值!AV$17:AV$117,$EA18+1),0)</f>
        <v>0</v>
      </c>
      <c r="EH18" s="14">
        <f>INDEX(装备数值!$AY$17:$AY$77,MATCH(MIN($AF18:$AM18),装备数值!$AZ$17:$AZ$77,1))</f>
        <v>0</v>
      </c>
      <c r="EI18" s="26">
        <f>INDEX(装备数值!BA$17:BA$77,新怪物属性!EH18+1)</f>
        <v>0</v>
      </c>
      <c r="EJ18" s="26">
        <f>INDEX(装备数值!BA$17:BA$77,新怪物属性!EH18+1)</f>
        <v>0</v>
      </c>
      <c r="EL18" s="14">
        <f t="shared" si="2"/>
        <v>0</v>
      </c>
      <c r="EM18" s="14">
        <f>VLOOKUP(EL18,军阶与晶片数值!$W$6:$X$27,2)</f>
        <v>0</v>
      </c>
      <c r="EN18" s="14">
        <f>INDEX(军阶与晶片数值!Y$6:Y$27,$EM18+1)</f>
        <v>0</v>
      </c>
      <c r="EO18" s="14">
        <f>INDEX(军阶与晶片数值!Z$6:Z$27,$EM18+1)</f>
        <v>0</v>
      </c>
      <c r="EP18" s="14">
        <f>INDEX(军阶与晶片数值!AA$6:AA$27,$EM18+1)</f>
        <v>0</v>
      </c>
      <c r="EQ18" s="14">
        <f>INDEX(军阶与晶片数值!AB$6:AB$27,$EM18+1)</f>
        <v>0</v>
      </c>
      <c r="ER18" s="29">
        <f>INDEX(军阶与晶片数值!AC$6:AC$27,$EM18+1)</f>
        <v>0</v>
      </c>
      <c r="ES18" s="29">
        <f>INDEX(军阶与晶片数值!AD$6:AD$27,$EM18+1)</f>
        <v>0</v>
      </c>
      <c r="EU18" s="26">
        <f>INDEX(军阶与晶片数值!I$6:I$16,AN18+1)</f>
        <v>0</v>
      </c>
      <c r="EV18" s="26">
        <f>INDEX(军阶与晶片数值!M$6:M$16,AO18+1)</f>
        <v>0</v>
      </c>
      <c r="EW18" s="26">
        <f>INDEX(军阶与晶片数值!J$6:J$16,AP18+1)</f>
        <v>0</v>
      </c>
      <c r="EX18" s="26">
        <f>INDEX(军阶与晶片数值!K$6:K$16,AQ18+1)</f>
        <v>0</v>
      </c>
      <c r="EY18" s="26">
        <f>INDEX(军阶与晶片数值!L$6:L$16,AR18+1)</f>
        <v>0</v>
      </c>
      <c r="EZ18" s="28">
        <f>INDEX(军阶与晶片数值!N$6:N$16,AS18+1)</f>
        <v>0</v>
      </c>
      <c r="FA18" s="28">
        <f>INDEX(军阶与晶片数值!O$6:O$16,AT18+1)</f>
        <v>0</v>
      </c>
      <c r="FB18" s="28">
        <f>INDEX(军阶与晶片数值!P$6:P$16,AU18+1)</f>
        <v>0</v>
      </c>
      <c r="FC18" s="28">
        <f>INDEX(军阶与晶片数值!Q$6:Q$16,AV18+1)</f>
        <v>0</v>
      </c>
      <c r="FD18" s="26">
        <f>INDEX(军阶与晶片数值!R$6:R$16,AW18+1)</f>
        <v>0</v>
      </c>
      <c r="FE18" s="26">
        <f>INDEX(军阶与晶片数值!S$6:S$16,AX18+1)</f>
        <v>0</v>
      </c>
      <c r="FF18" s="26">
        <f>INDEX(军阶与晶片数值!T$6:T$16,AY18+1)</f>
        <v>0</v>
      </c>
      <c r="FG18" s="26">
        <f>INDEX(军阶与晶片数值!U$6:U$16,AZ18+1)</f>
        <v>0</v>
      </c>
      <c r="FI18" s="26">
        <f>INDEX(军阶与晶片数值!$C$6:$C$36,新怪物属性!$BA18+1)</f>
        <v>0.02</v>
      </c>
      <c r="FJ18" s="26">
        <f>INDEX(军阶与晶片数值!$C$6:$C$36,新怪物属性!$BA18+1)</f>
        <v>0.02</v>
      </c>
      <c r="FK18" s="26">
        <f>INDEX(军阶与晶片数值!$C$6:$C$36,新怪物属性!$BA18+1)</f>
        <v>0.02</v>
      </c>
      <c r="FL18" s="26">
        <f>INDEX(军阶与晶片数值!$C$6:$C$36,新怪物属性!$BA18+1)</f>
        <v>0.02</v>
      </c>
      <c r="FM18" s="26">
        <f>INDEX(军阶与晶片数值!$C$6:$C$36,新怪物属性!$BA18+1)</f>
        <v>0.02</v>
      </c>
      <c r="FO18" s="14">
        <f>INDEX(战舰突破!$H$6:$H$18,新怪物属性!$J18+1)+INDEX(战舰突破!$H$23:$H$35,新怪物属性!$K18+1)+INDEX(战舰突破!$H$40:$H$52,新怪物属性!$L18+1)</f>
        <v>200</v>
      </c>
      <c r="FP18" s="14">
        <f>INDEX(战舰突破!$I$6:$I$18,新怪物属性!$J18+1)+INDEX(战舰突破!$I$23:$I$35,新怪物属性!$K18+1)+INDEX(战舰突破!$I$40:$I$52,新怪物属性!$L18+1)</f>
        <v>0</v>
      </c>
      <c r="FQ18" s="14">
        <f>INDEX(战舰突破!$J$6:$J$18,新怪物属性!$J18+1)+INDEX(战舰突破!$J$23:$J$35,新怪物属性!$K18+1)+INDEX(战舰突破!$J$40:$J$52,新怪物属性!$L18+1)</f>
        <v>0</v>
      </c>
      <c r="FR18" s="14">
        <f>INDEX(战舰突破!$K$6:$K$18,新怪物属性!$J18+1)+INDEX(战舰突破!$K$23:$K$35,新怪物属性!$K18+1)+INDEX(战舰突破!$K$40:$K$52,新怪物属性!$L18+1)</f>
        <v>0</v>
      </c>
      <c r="FS18" s="14">
        <f>INDEX(战舰突破!$L$6:$L$18,新怪物属性!$J18+1)+INDEX(战舰突破!$L$23:$L$35,新怪物属性!$K18+1)+INDEX(战舰突破!$L$40:$L$52,新怪物属性!$L18+1)</f>
        <v>0</v>
      </c>
      <c r="FT18" s="18">
        <f>INDEX(战舰突破!$N$6:$N$18,新怪物属性!$J18+1)+INDEX(战舰突破!$N$23:$N$35,新怪物属性!$K18+1)+INDEX(战舰突破!$N$40:$N$52,新怪物属性!$L18+1)</f>
        <v>0</v>
      </c>
      <c r="FU18" s="18">
        <f>INDEX(战舰突破!$O$6:$O$18,新怪物属性!$J18+1)+INDEX(战舰突破!$O$23:$O$35,新怪物属性!$K18+1)+INDEX(战舰突破!$O$40:$O$52,新怪物属性!$L18+1)</f>
        <v>0</v>
      </c>
      <c r="FV18" s="18">
        <f>INDEX(战舰突破!$P$6:$P$18,新怪物属性!$J18+1)+INDEX(战舰突破!$P$23:$P$35,新怪物属性!$K18+1)+INDEX(战舰突破!$P$40:$P$52,新怪物属性!$L18+1)</f>
        <v>0</v>
      </c>
      <c r="FW18" s="18">
        <f>INDEX(战舰突破!$Q$6:$Q$18,新怪物属性!$J18+1)+INDEX(战舰突破!$Q$23:$Q$35,新怪物属性!$K18+1)+INDEX(战舰突破!$Q$40:$Q$52,新怪物属性!$L18+1)</f>
        <v>0</v>
      </c>
      <c r="FX18" s="18">
        <f>INDEX(战舰突破!$R$6:$R$18,新怪物属性!$J18+1)+INDEX(战舰突破!$R$23:$R$35,新怪物属性!$K18+1)+INDEX(战舰突破!$R$40:$R$52,新怪物属性!$L18+1)</f>
        <v>0</v>
      </c>
      <c r="FY18" s="18">
        <f>INDEX(战舰突破!$M$6:$M$18,新怪物属性!$J18+1)+INDEX(战舰突破!$M$23:$M$35,新怪物属性!$K18+1)+INDEX(战舰突破!$M$40:$M$52,新怪物属性!$L18+1)</f>
        <v>0</v>
      </c>
      <c r="FZ18" s="22">
        <f>INDEX(战舰突破!$W$6:$W$18,新怪物属性!$J18+1)+INDEX(战舰突破!$W$23:$W$35,新怪物属性!$K18+1)+INDEX(战舰突破!$W$40:$W$52,新怪物属性!$L18+1)</f>
        <v>0.3</v>
      </c>
      <c r="GC18" s="14">
        <f>INDEX(战舰突破!$S$6:$S$18,新怪物属性!$J18+1)</f>
        <v>0</v>
      </c>
      <c r="GD18" s="14">
        <f>INDEX(战舰突破!$T$6:$T$18,新怪物属性!$J18+1)</f>
        <v>0</v>
      </c>
      <c r="GE18" s="14">
        <f>INDEX(战舰突破!$U$6:$U$18,新怪物属性!$J18+1)</f>
        <v>0</v>
      </c>
      <c r="GF18" s="14">
        <f>INDEX(战舰突破!$V$6:$V$18,新怪物属性!$J18+1)</f>
        <v>0</v>
      </c>
      <c r="GG18" s="14">
        <f>INDEX(战舰突破!$X$6:$X$18,新怪物属性!$J18+1)</f>
        <v>2</v>
      </c>
      <c r="GI18" s="14">
        <f>INDEX(战舰突破!$S$23:$S$35,新怪物属性!$J18+1)</f>
        <v>0</v>
      </c>
      <c r="GJ18" s="14">
        <f>INDEX(战舰突破!$T$23:$T$35,新怪物属性!$J18+1)</f>
        <v>0</v>
      </c>
      <c r="GK18" s="14">
        <f>INDEX(战舰突破!$U$23:$U$35,新怪物属性!$J18+1)</f>
        <v>0</v>
      </c>
      <c r="GL18" s="14">
        <f>INDEX(战舰突破!$V$23:$V$35,新怪物属性!$J18+1)</f>
        <v>0</v>
      </c>
      <c r="GM18" s="14">
        <f>INDEX(战舰突破!$X$23:$X$35,新怪物属性!$J18+1)</f>
        <v>30</v>
      </c>
      <c r="GO18" s="14">
        <f>INDEX(战舰突破!$S$40:$S$52,新怪物属性!$J18+1)</f>
        <v>0</v>
      </c>
      <c r="GP18" s="14">
        <f>INDEX(战舰突破!$T$40:$T$52,新怪物属性!$J18+1)</f>
        <v>0</v>
      </c>
      <c r="GQ18" s="14">
        <f>INDEX(战舰突破!$U$40:$U$52,新怪物属性!$J18+1)</f>
        <v>0</v>
      </c>
      <c r="GR18" s="14">
        <f>INDEX(战舰突破!$V$40:$V$52,新怪物属性!$J18+1)</f>
        <v>0</v>
      </c>
      <c r="GS18" s="14">
        <f>INDEX(战舰突破!$X$40:$X$52,新怪物属性!$J18+1)</f>
        <v>50</v>
      </c>
      <c r="GV18" s="14">
        <v>0</v>
      </c>
      <c r="GW18" s="14">
        <v>0</v>
      </c>
      <c r="GX18" s="14">
        <v>0</v>
      </c>
      <c r="GY18" s="14">
        <v>0</v>
      </c>
      <c r="GZ18" s="14">
        <v>0</v>
      </c>
      <c r="HA18" s="14">
        <v>0</v>
      </c>
      <c r="HB18" s="14">
        <v>0</v>
      </c>
      <c r="HC18" s="14">
        <v>0</v>
      </c>
      <c r="HD18" s="14">
        <v>0</v>
      </c>
      <c r="HE18" s="14">
        <v>0</v>
      </c>
      <c r="HF18" s="14">
        <v>0</v>
      </c>
      <c r="HG18" s="14">
        <v>0</v>
      </c>
      <c r="HH18" s="14">
        <v>0</v>
      </c>
      <c r="HI18" s="14">
        <v>0</v>
      </c>
      <c r="HJ18" s="14">
        <v>0</v>
      </c>
      <c r="HK18" s="14">
        <v>0</v>
      </c>
      <c r="HL18" s="14">
        <v>0</v>
      </c>
      <c r="HM18" s="14">
        <v>0</v>
      </c>
      <c r="HN18" s="14">
        <v>0</v>
      </c>
      <c r="HO18" s="14">
        <v>0</v>
      </c>
      <c r="HP18" s="14">
        <v>0</v>
      </c>
      <c r="HQ18" s="14">
        <v>0</v>
      </c>
      <c r="HR18" s="14">
        <v>0</v>
      </c>
      <c r="HS18" s="14">
        <v>0</v>
      </c>
      <c r="HT18" s="14">
        <v>0</v>
      </c>
      <c r="HU18" s="14">
        <v>0</v>
      </c>
      <c r="HX18" s="14">
        <v>0</v>
      </c>
      <c r="HY18" s="14">
        <v>0</v>
      </c>
      <c r="IB18" s="14">
        <f>IF($GV18=0,0,INDEX(战宠!P$15:P$27,新怪物属性!$GV$3)*(INDEX(战宠!$U$7:$Y$10,1,新怪物属性!$GV18)))*(新怪物属性!$GW18+4)
+IF($GX18=0,0,INDEX(战宠!P$15:P$27,新怪物属性!$GX$3)*(INDEX(战宠!$U$7:$Y$10,1,新怪物属性!$GX18)))*(新怪物属性!$GY18+4)
+IF($GZ18=0,0,INDEX(战宠!P$15:P$27,新怪物属性!$GZ$3)*(INDEX(战宠!$U$7:$Y$10,1,新怪物属性!$GZ18)))*(新怪物属性!$HA18+4)
+IF($HB18=0,0,INDEX(战宠!P$15:P$27,新怪物属性!$HB$3)*(INDEX(战宠!$U$7:$Y$10,1,新怪物属性!$HB18)))*(新怪物属性!$HC18+4)
+IF($HD18=0,0,INDEX(战宠!P$15:P$27,新怪物属性!$HD$3)*(INDEX(战宠!$U$7:$Y$10,1,新怪物属性!$HD18)))*(新怪物属性!$HE18+4)
+IF($HF18=0,0,INDEX(战宠!P$15:P$27,新怪物属性!$HF$3)*(INDEX(战宠!$U$7:$Y$10,1,新怪物属性!$HF18)))*(新怪物属性!$HG18+4)
+IF($HH18=0,0,INDEX(战宠!P$15:P$27,新怪物属性!$HH$3)*(INDEX(战宠!$U$7:$Y$10,1,新怪物属性!$HH18)))*(新怪物属性!$HI18+4)
+IF($HJ18=0,0,INDEX(战宠!P$15:P$27,新怪物属性!$HJ$3)*(INDEX(战宠!$U$7:$Y$10,1,新怪物属性!$HJ18)))*(新怪物属性!$HK18+4)
+IF($HL18=0,0,INDEX(战宠!P$15:P$27,新怪物属性!$HL$3)*(INDEX(战宠!$U$7:$Y$10,1,新怪物属性!$HL18)))*(新怪物属性!$HM18+4)
+IF($HN18=0,0,INDEX(战宠!P$15:P$27,新怪物属性!$HN$3)*(INDEX(战宠!$U$7:$Y$10,1,新怪物属性!$HN18)))*(新怪物属性!$HO18+4)
+IF($HP18=0,0,INDEX(战宠!P$15:P$27,新怪物属性!$HP$3)*(INDEX(战宠!$U$7:$Y$10,1,新怪物属性!$HP18)))*(新怪物属性!$HQ18+4)
+IF($HR18=0,0,INDEX(战宠!P$15:P$27,新怪物属性!$HR$3)*(INDEX(战宠!$U$7:$Y$10,1,新怪物属性!$HR18)))*(新怪物属性!$HS18+4)
+IF($HT18=0,0,INDEX(战宠!P$15:P$27,新怪物属性!$HT$3)*(INDEX(战宠!$U$7:$Y$10,1,新怪物属性!$HT18)))*(新怪物属性!$HU18+4)</f>
        <v>0</v>
      </c>
      <c r="IC18" s="14">
        <f>IF($GV18=0,0,INDEX(战宠!Q$15:Q$27,新怪物属性!$GV$3)*(INDEX(战宠!$U$7:$Y$10,1,新怪物属性!$GV18)))*(新怪物属性!$GW18+4)
+IF($GX18=0,0,INDEX(战宠!Q$15:Q$27,新怪物属性!$GX$3)*(INDEX(战宠!$U$7:$Y$10,1,新怪物属性!$GX18)))*(新怪物属性!$GY18+4)
+IF($GZ18=0,0,INDEX(战宠!Q$15:Q$27,新怪物属性!$GZ$3)*(INDEX(战宠!$U$7:$Y$10,1,新怪物属性!$GZ18)))*(新怪物属性!$HA18+4)
+IF($HB18=0,0,INDEX(战宠!Q$15:Q$27,新怪物属性!$HB$3)*(INDEX(战宠!$U$7:$Y$10,1,新怪物属性!$HB18)))*(新怪物属性!$HC18+4)
+IF($HD18=0,0,INDEX(战宠!Q$15:Q$27,新怪物属性!$HD$3)*(INDEX(战宠!$U$7:$Y$10,1,新怪物属性!$HD18)))*(新怪物属性!$HE18+4)
+IF($HF18=0,0,INDEX(战宠!Q$15:Q$27,新怪物属性!$HF$3)*(INDEX(战宠!$U$7:$Y$10,1,新怪物属性!$HF18)))*(新怪物属性!$HG18+4)
+IF($HH18=0,0,INDEX(战宠!Q$15:Q$27,新怪物属性!$HH$3)*(INDEX(战宠!$U$7:$Y$10,1,新怪物属性!$HH18)))*(新怪物属性!$HI18+4)
+IF($HJ18=0,0,INDEX(战宠!Q$15:Q$27,新怪物属性!$HJ$3)*(INDEX(战宠!$U$7:$Y$10,1,新怪物属性!$HJ18)))*(新怪物属性!$HK18+4)
+IF($HL18=0,0,INDEX(战宠!Q$15:Q$27,新怪物属性!$HL$3)*(INDEX(战宠!$U$7:$Y$10,1,新怪物属性!$HL18)))*(新怪物属性!$HM18+4)
+IF($HN18=0,0,INDEX(战宠!Q$15:Q$27,新怪物属性!$HN$3)*(INDEX(战宠!$U$7:$Y$10,1,新怪物属性!$HN18)))*(新怪物属性!$HO18+4)
+IF($HP18=0,0,INDEX(战宠!Q$15:Q$27,新怪物属性!$HP$3)*(INDEX(战宠!$U$7:$Y$10,1,新怪物属性!$HP18)))*(新怪物属性!$HQ18+4)
+IF($HR18=0,0,INDEX(战宠!Q$15:Q$27,新怪物属性!$HR$3)*(INDEX(战宠!$U$7:$Y$10,1,新怪物属性!$HR18)))*(新怪物属性!$HS18+4)
+IF($HT18=0,0,INDEX(战宠!Q$15:Q$27,新怪物属性!$HT$3)*(INDEX(战宠!$U$7:$Y$10,1,新怪物属性!$HT18)))*(新怪物属性!$HU18+4)</f>
        <v>0</v>
      </c>
      <c r="ID18" s="14">
        <f>IF($GV18=0,0,INDEX(战宠!R$15:R$27,新怪物属性!$GV$3)*(INDEX(战宠!$U$7:$Y$10,1,新怪物属性!$GV18)))*(新怪物属性!$GW18+4)
+IF($GX18=0,0,INDEX(战宠!R$15:R$27,新怪物属性!$GX$3)*(INDEX(战宠!$U$7:$Y$10,1,新怪物属性!$GX18)))*(新怪物属性!$GY18+4)
+IF($GZ18=0,0,INDEX(战宠!R$15:R$27,新怪物属性!$GZ$3)*(INDEX(战宠!$U$7:$Y$10,1,新怪物属性!$GZ18)))*(新怪物属性!$HA18+4)
+IF($HB18=0,0,INDEX(战宠!R$15:R$27,新怪物属性!$HB$3)*(INDEX(战宠!$U$7:$Y$10,1,新怪物属性!$HB18)))*(新怪物属性!$HC18+4)
+IF($HD18=0,0,INDEX(战宠!R$15:R$27,新怪物属性!$HD$3)*(INDEX(战宠!$U$7:$Y$10,1,新怪物属性!$HD18)))*(新怪物属性!$HE18+4)
+IF($HF18=0,0,INDEX(战宠!R$15:R$27,新怪物属性!$HF$3)*(INDEX(战宠!$U$7:$Y$10,1,新怪物属性!$HF18)))*(新怪物属性!$HG18+4)
+IF($HH18=0,0,INDEX(战宠!R$15:R$27,新怪物属性!$HH$3)*(INDEX(战宠!$U$7:$Y$10,1,新怪物属性!$HH18)))*(新怪物属性!$HI18+4)
+IF($HJ18=0,0,INDEX(战宠!R$15:R$27,新怪物属性!$HJ$3)*(INDEX(战宠!$U$7:$Y$10,1,新怪物属性!$HJ18)))*(新怪物属性!$HK18+4)
+IF($HL18=0,0,INDEX(战宠!R$15:R$27,新怪物属性!$HL$3)*(INDEX(战宠!$U$7:$Y$10,1,新怪物属性!$HL18)))*(新怪物属性!$HM18+4)
+IF($HN18=0,0,INDEX(战宠!R$15:R$27,新怪物属性!$HN$3)*(INDEX(战宠!$U$7:$Y$10,1,新怪物属性!$HN18)))*(新怪物属性!$HO18+4)
+IF($HP18=0,0,INDEX(战宠!R$15:R$27,新怪物属性!$HP$3)*(INDEX(战宠!$U$7:$Y$10,1,新怪物属性!$HP18)))*(新怪物属性!$HQ18+4)
+IF($HR18=0,0,INDEX(战宠!R$15:R$27,新怪物属性!$HR$3)*(INDEX(战宠!$U$7:$Y$10,1,新怪物属性!$HR18)))*(新怪物属性!$HS18+4)
+IF($HT18=0,0,INDEX(战宠!R$15:R$27,新怪物属性!$HT$3)*(INDEX(战宠!$U$7:$Y$10,1,新怪物属性!$HT18)))*(新怪物属性!$HU18+4)</f>
        <v>0</v>
      </c>
      <c r="IE18" s="14">
        <f>IF($GV18=0,0,INDEX(战宠!S$15:S$27,新怪物属性!$GV$3)*(INDEX(战宠!$U$7:$Y$10,1,新怪物属性!$GV18)))*(新怪物属性!$GW18+4)
+IF($GX18=0,0,INDEX(战宠!S$15:S$27,新怪物属性!$GX$3)*(INDEX(战宠!$U$7:$Y$10,1,新怪物属性!$GX18)))*(新怪物属性!$GY18+4)
+IF($GZ18=0,0,INDEX(战宠!S$15:S$27,新怪物属性!$GZ$3)*(INDEX(战宠!$U$7:$Y$10,1,新怪物属性!$GZ18)))*(新怪物属性!$HA18+4)
+IF($HB18=0,0,INDEX(战宠!S$15:S$27,新怪物属性!$HB$3)*(INDEX(战宠!$U$7:$Y$10,1,新怪物属性!$HB18)))*(新怪物属性!$HC18+4)
+IF($HD18=0,0,INDEX(战宠!S$15:S$27,新怪物属性!$HD$3)*(INDEX(战宠!$U$7:$Y$10,1,新怪物属性!$HD18)))*(新怪物属性!$HE18+4)
+IF($HF18=0,0,INDEX(战宠!S$15:S$27,新怪物属性!$HF$3)*(INDEX(战宠!$U$7:$Y$10,1,新怪物属性!$HF18)))*(新怪物属性!$HG18+4)
+IF($HH18=0,0,INDEX(战宠!S$15:S$27,新怪物属性!$HH$3)*(INDEX(战宠!$U$7:$Y$10,1,新怪物属性!$HH18)))*(新怪物属性!$HI18+4)
+IF($HJ18=0,0,INDEX(战宠!S$15:S$27,新怪物属性!$HJ$3)*(INDEX(战宠!$U$7:$Y$10,1,新怪物属性!$HJ18)))*(新怪物属性!$HK18+4)
+IF($HL18=0,0,INDEX(战宠!S$15:S$27,新怪物属性!$HL$3)*(INDEX(战宠!$U$7:$Y$10,1,新怪物属性!$HL18)))*(新怪物属性!$HM18+4)
+IF($HN18=0,0,INDEX(战宠!S$15:S$27,新怪物属性!$HN$3)*(INDEX(战宠!$U$7:$Y$10,1,新怪物属性!$HN18)))*(新怪物属性!$HO18+4)
+IF($HP18=0,0,INDEX(战宠!S$15:S$27,新怪物属性!$HP$3)*(INDEX(战宠!$U$7:$Y$10,1,新怪物属性!$HP18)))*(新怪物属性!$HQ18+4)
+IF($HR18=0,0,INDEX(战宠!S$15:S$27,新怪物属性!$HR$3)*(INDEX(战宠!$U$7:$Y$10,1,新怪物属性!$HR18)))*(新怪物属性!$HS18+4)
+IF($HT18=0,0,INDEX(战宠!S$15:S$27,新怪物属性!$HT$3)*(INDEX(战宠!$U$7:$Y$10,1,新怪物属性!$HT18)))*(新怪物属性!$HU18+4)</f>
        <v>0</v>
      </c>
      <c r="IF18" s="14">
        <f>IF($GV18=0,0,INDEX(战宠!T$15:T$27,新怪物属性!$GV$3)*(INDEX(战宠!$U$7:$Y$10,1,新怪物属性!$GV18)))*(新怪物属性!$GW18+4)
+IF($GX18=0,0,INDEX(战宠!T$15:T$27,新怪物属性!$GX$3)*(INDEX(战宠!$U$7:$Y$10,1,新怪物属性!$GX18)))*(新怪物属性!$GY18+4)
+IF($GZ18=0,0,INDEX(战宠!T$15:T$27,新怪物属性!$GZ$3)*(INDEX(战宠!$U$7:$Y$10,1,新怪物属性!$GZ18)))*(新怪物属性!$HA18+4)
+IF($HB18=0,0,INDEX(战宠!T$15:T$27,新怪物属性!$HB$3)*(INDEX(战宠!$U$7:$Y$10,1,新怪物属性!$HB18)))*(新怪物属性!$HC18+4)
+IF($HD18=0,0,INDEX(战宠!T$15:T$27,新怪物属性!$HD$3)*(INDEX(战宠!$U$7:$Y$10,1,新怪物属性!$HD18)))*(新怪物属性!$HE18+4)
+IF($HF18=0,0,INDEX(战宠!T$15:T$27,新怪物属性!$HF$3)*(INDEX(战宠!$U$7:$Y$10,1,新怪物属性!$HF18)))*(新怪物属性!$HG18+4)
+IF($HH18=0,0,INDEX(战宠!T$15:T$27,新怪物属性!$HH$3)*(INDEX(战宠!$U$7:$Y$10,1,新怪物属性!$HH18)))*(新怪物属性!$HI18+4)
+IF($HJ18=0,0,INDEX(战宠!T$15:T$27,新怪物属性!$HJ$3)*(INDEX(战宠!$U$7:$Y$10,1,新怪物属性!$HJ18)))*(新怪物属性!$HK18+4)
+IF($HL18=0,0,INDEX(战宠!T$15:T$27,新怪物属性!$HL$3)*(INDEX(战宠!$U$7:$Y$10,1,新怪物属性!$HL18)))*(新怪物属性!$HM18+4)
+IF($HN18=0,0,INDEX(战宠!T$15:T$27,新怪物属性!$HN$3)*(INDEX(战宠!$U$7:$Y$10,1,新怪物属性!$HN18)))*(新怪物属性!$HO18+4)
+IF($HP18=0,0,INDEX(战宠!T$15:T$27,新怪物属性!$HP$3)*(INDEX(战宠!$U$7:$Y$10,1,新怪物属性!$HP18)))*(新怪物属性!$HQ18+4)
+IF($HR18=0,0,INDEX(战宠!T$15:T$27,新怪物属性!$HR$3)*(INDEX(战宠!$U$7:$Y$10,1,新怪物属性!$HR18)))*(新怪物属性!$HS18+4)
+IF($HT18=0,0,INDEX(战宠!T$15:T$27,新怪物属性!$HT$3)*(INDEX(战宠!$U$7:$Y$10,1,新怪物属性!$HT18)))*(新怪物属性!$HU18+4)</f>
        <v>0</v>
      </c>
      <c r="II18" s="14">
        <f>IF(HX18=0,0,INDEX(战宠!$D$15:$D$27,新怪物属性!HX18))</f>
        <v>0</v>
      </c>
      <c r="IJ18" s="14">
        <f>IF(HY18=0,0,INDEX(战宠!$D$15:$D$27,新怪物属性!HY18))</f>
        <v>0</v>
      </c>
      <c r="IM18" s="14">
        <f t="shared" si="51"/>
        <v>2024</v>
      </c>
      <c r="IN18" s="14">
        <f t="shared" si="52"/>
        <v>0</v>
      </c>
      <c r="IO18" s="14">
        <f t="shared" si="53"/>
        <v>0</v>
      </c>
      <c r="IP18" s="14">
        <f t="shared" si="54"/>
        <v>0</v>
      </c>
      <c r="IQ18" s="14">
        <f t="shared" si="55"/>
        <v>0</v>
      </c>
      <c r="IR18" s="14">
        <f t="shared" si="3"/>
        <v>13872</v>
      </c>
      <c r="IS18" s="14">
        <f t="shared" si="4"/>
        <v>139</v>
      </c>
      <c r="IT18" s="14">
        <f t="shared" si="5"/>
        <v>2346</v>
      </c>
      <c r="IU18" s="14">
        <f t="shared" si="6"/>
        <v>14</v>
      </c>
      <c r="IV18" s="28">
        <f t="shared" si="7"/>
        <v>0</v>
      </c>
      <c r="IW18" s="28">
        <f t="shared" si="8"/>
        <v>0</v>
      </c>
      <c r="IX18" s="28">
        <f t="shared" si="9"/>
        <v>0</v>
      </c>
      <c r="IY18" s="28">
        <f t="shared" si="10"/>
        <v>0</v>
      </c>
      <c r="IZ18" s="28">
        <f t="shared" si="11"/>
        <v>1</v>
      </c>
      <c r="JA18" s="28">
        <f t="shared" si="12"/>
        <v>1</v>
      </c>
      <c r="JB18" s="28">
        <f t="shared" si="13"/>
        <v>0</v>
      </c>
      <c r="JC18" s="28">
        <f t="shared" si="14"/>
        <v>0</v>
      </c>
      <c r="JD18" s="14">
        <f t="shared" si="15"/>
        <v>1</v>
      </c>
      <c r="JE18" s="14">
        <f t="shared" si="16"/>
        <v>1</v>
      </c>
      <c r="JF18" s="14">
        <f t="shared" si="17"/>
        <v>1</v>
      </c>
      <c r="JG18" s="18">
        <f t="shared" si="18"/>
        <v>1</v>
      </c>
      <c r="JH18" s="18">
        <f t="shared" si="19"/>
        <v>1</v>
      </c>
      <c r="JI18" s="18">
        <f t="shared" si="20"/>
        <v>1</v>
      </c>
      <c r="JJ18" s="29">
        <f t="shared" si="56"/>
        <v>150</v>
      </c>
      <c r="JK18" s="29">
        <f t="shared" si="21"/>
        <v>450</v>
      </c>
      <c r="JL18" s="29">
        <f t="shared" si="21"/>
        <v>450</v>
      </c>
      <c r="JM18" s="26">
        <f t="shared" si="22"/>
        <v>0</v>
      </c>
      <c r="JN18" s="26">
        <f t="shared" si="23"/>
        <v>0</v>
      </c>
      <c r="JO18" s="26">
        <f t="shared" si="24"/>
        <v>0</v>
      </c>
      <c r="JP18" s="14">
        <f t="shared" si="25"/>
        <v>2</v>
      </c>
      <c r="JQ18" s="14">
        <f t="shared" si="26"/>
        <v>2</v>
      </c>
      <c r="JR18" s="14">
        <f t="shared" si="27"/>
        <v>2</v>
      </c>
      <c r="JS18" s="14">
        <f t="shared" si="28"/>
        <v>2</v>
      </c>
      <c r="JT18" s="14">
        <f t="shared" si="29"/>
        <v>30</v>
      </c>
      <c r="JU18" s="14">
        <f t="shared" si="30"/>
        <v>50</v>
      </c>
      <c r="JV18">
        <v>14</v>
      </c>
      <c r="JW18" s="14">
        <f t="shared" si="57"/>
        <v>39938</v>
      </c>
      <c r="JY18" s="14">
        <f t="shared" si="31"/>
        <v>278</v>
      </c>
      <c r="JZ18" s="14">
        <f t="shared" si="58"/>
        <v>982</v>
      </c>
      <c r="KA18" s="29">
        <f t="shared" si="59"/>
        <v>0</v>
      </c>
      <c r="KB18" s="29">
        <f t="shared" si="60"/>
        <v>0</v>
      </c>
      <c r="KC18" s="29">
        <f t="shared" si="61"/>
        <v>0</v>
      </c>
      <c r="KD18" s="29">
        <f t="shared" si="62"/>
        <v>0</v>
      </c>
      <c r="KE18" s="14">
        <f t="shared" si="32"/>
        <v>1</v>
      </c>
      <c r="KF18" s="14">
        <f t="shared" si="33"/>
        <v>1</v>
      </c>
      <c r="KG18" s="14">
        <f t="shared" si="63"/>
        <v>982</v>
      </c>
      <c r="KH18" s="26">
        <f t="shared" si="34"/>
        <v>0</v>
      </c>
      <c r="KI18" s="26">
        <f t="shared" si="35"/>
        <v>0.3</v>
      </c>
      <c r="KJ18" s="29">
        <f t="shared" si="64"/>
        <v>127</v>
      </c>
      <c r="KK18" s="29">
        <f t="shared" si="65"/>
        <v>0</v>
      </c>
      <c r="KL18" s="29">
        <f t="shared" si="66"/>
        <v>0</v>
      </c>
      <c r="KM18" s="23">
        <f t="shared" si="67"/>
        <v>0</v>
      </c>
      <c r="KN18" s="23">
        <f t="shared" si="68"/>
        <v>0</v>
      </c>
      <c r="KO18" s="26">
        <f t="shared" si="36"/>
        <v>0.05</v>
      </c>
      <c r="KP18" s="26">
        <f t="shared" si="37"/>
        <v>0.15</v>
      </c>
      <c r="KQ18" s="26">
        <f t="shared" si="38"/>
        <v>0.15</v>
      </c>
      <c r="KR18" s="26">
        <f t="shared" si="69"/>
        <v>0</v>
      </c>
      <c r="KS18" s="26">
        <v>0</v>
      </c>
      <c r="KT18" s="29">
        <f t="shared" si="70"/>
        <v>1.05</v>
      </c>
      <c r="KU18" s="29">
        <f t="shared" si="39"/>
        <v>1.1499999999999999</v>
      </c>
      <c r="KV18" s="29">
        <f t="shared" si="40"/>
        <v>1.1499999999999999</v>
      </c>
      <c r="KW18" s="29">
        <f t="shared" si="41"/>
        <v>666.75</v>
      </c>
      <c r="KX18" s="29">
        <f t="shared" si="42"/>
        <v>0</v>
      </c>
      <c r="KY18" s="29">
        <f t="shared" si="43"/>
        <v>0</v>
      </c>
      <c r="KZ18" s="29">
        <f t="shared" si="44"/>
        <v>7333</v>
      </c>
      <c r="LA18" s="14">
        <f t="shared" si="45"/>
        <v>666.75</v>
      </c>
      <c r="LE18" s="14">
        <v>0</v>
      </c>
      <c r="LF18" s="14">
        <v>0</v>
      </c>
      <c r="LG18" s="14">
        <v>120</v>
      </c>
      <c r="LH18" s="14">
        <v>0</v>
      </c>
      <c r="LI18" s="14">
        <v>0</v>
      </c>
      <c r="LJ18" s="14">
        <v>60</v>
      </c>
      <c r="LK18" s="14">
        <v>60</v>
      </c>
      <c r="LL18" s="23">
        <f t="shared" si="71"/>
        <v>16002</v>
      </c>
      <c r="LM18" s="23">
        <f t="shared" si="72"/>
        <v>0</v>
      </c>
      <c r="LN18" s="23">
        <f t="shared" si="73"/>
        <v>16002</v>
      </c>
      <c r="LO18" s="14">
        <v>0</v>
      </c>
      <c r="LP18" s="14">
        <v>0</v>
      </c>
      <c r="LQ18" s="14">
        <v>60</v>
      </c>
      <c r="LR18" s="14">
        <v>0</v>
      </c>
      <c r="LS18" s="14">
        <v>0</v>
      </c>
      <c r="LT18" s="14">
        <v>30</v>
      </c>
      <c r="LU18" s="14">
        <v>30</v>
      </c>
      <c r="LV18" s="23">
        <f t="shared" si="74"/>
        <v>8001</v>
      </c>
      <c r="LW18" s="23">
        <f t="shared" si="75"/>
        <v>0</v>
      </c>
      <c r="LX18" s="23">
        <f t="shared" si="76"/>
        <v>8001</v>
      </c>
      <c r="MB18">
        <f t="shared" si="46"/>
        <v>5.1771885165049891</v>
      </c>
      <c r="MC18">
        <f t="shared" si="47"/>
        <v>5.1771885165049891</v>
      </c>
      <c r="ME18" s="14">
        <v>2</v>
      </c>
      <c r="MF18" s="14">
        <v>0</v>
      </c>
      <c r="MG18" s="14">
        <v>0</v>
      </c>
      <c r="MH18" s="23">
        <f t="shared" si="48"/>
        <v>266</v>
      </c>
      <c r="MI18" s="23">
        <f t="shared" si="77"/>
        <v>0</v>
      </c>
      <c r="MJ18" s="23">
        <f t="shared" si="78"/>
        <v>266</v>
      </c>
      <c r="MK18" s="14">
        <v>6</v>
      </c>
      <c r="ML18" s="14">
        <v>0</v>
      </c>
      <c r="MM18" s="14">
        <v>0</v>
      </c>
      <c r="MN18" s="23">
        <f t="shared" si="49"/>
        <v>800</v>
      </c>
      <c r="MO18" s="23">
        <f t="shared" si="79"/>
        <v>0</v>
      </c>
      <c r="MP18" s="23">
        <f t="shared" si="80"/>
        <v>800</v>
      </c>
      <c r="MR18" s="23">
        <f t="shared" si="81"/>
        <v>1067</v>
      </c>
      <c r="MS18" s="23">
        <f t="shared" si="82"/>
        <v>0</v>
      </c>
      <c r="MT18" s="23">
        <f t="shared" si="83"/>
        <v>1067</v>
      </c>
      <c r="MU18" s="23">
        <f t="shared" si="87"/>
        <v>399</v>
      </c>
      <c r="MV18" s="23">
        <f t="shared" si="85"/>
        <v>0</v>
      </c>
      <c r="MW18" s="23">
        <f t="shared" si="86"/>
        <v>399</v>
      </c>
      <c r="NA18">
        <v>19</v>
      </c>
      <c r="NB18" t="s">
        <v>123</v>
      </c>
      <c r="NC18" s="17">
        <v>1</v>
      </c>
      <c r="ND18" t="s">
        <v>192</v>
      </c>
      <c r="NE18" t="s">
        <v>232</v>
      </c>
      <c r="NF18" t="s">
        <v>145</v>
      </c>
      <c r="NH18" t="s">
        <v>214</v>
      </c>
      <c r="NJ18" s="14">
        <v>14</v>
      </c>
      <c r="NK18" s="14"/>
    </row>
    <row r="19" spans="3:375" ht="16.5" x14ac:dyDescent="0.2">
      <c r="C19" s="14">
        <f t="shared" si="0"/>
        <v>1</v>
      </c>
      <c r="D19" s="14">
        <v>15</v>
      </c>
      <c r="E19" s="14" t="s">
        <v>616</v>
      </c>
      <c r="F19" s="14" t="s">
        <v>544</v>
      </c>
      <c r="G19" s="14">
        <v>10</v>
      </c>
      <c r="H19" s="14">
        <v>0</v>
      </c>
      <c r="I19" s="14">
        <v>0</v>
      </c>
      <c r="J19" s="14">
        <v>1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1</v>
      </c>
      <c r="BF19" s="14">
        <f>ROUND((INDEX(新战舰养成!S$6:S$18,新怪物属性!$J19+1)+INDEX(新战舰养成!D$6:D$18,新怪物属性!$J19+1)*(新怪物属性!$G19-1))*INDEX(战舰突破!$D$6:$D$18,新怪物属性!$M19+1),0)</f>
        <v>245</v>
      </c>
      <c r="BG19" s="14">
        <f>ROUND((INDEX(新战舰养成!T$6:T$18,新怪物属性!$J19+1)+INDEX(新战舰养成!E$6:E$18,新怪物属性!$J19+1)*(新怪物属性!$G19-1))*INDEX(战舰突破!$D$6:$D$18,新怪物属性!$M19+1),0)</f>
        <v>1900</v>
      </c>
      <c r="BH19" s="14">
        <f>ROUND((INDEX(新战舰养成!U$6:U$18,新怪物属性!$J19+1)+INDEX(新战舰养成!F$6:F$18,新怪物属性!$J19+1)*(新怪物属性!$G19-1))*INDEX(战舰突破!$D$6:$D$18,新怪物属性!$M19+1),0)</f>
        <v>127</v>
      </c>
      <c r="BI19" s="14">
        <f>ROUND((INDEX(新战舰养成!V$6:V$18,新怪物属性!$J19+1)+INDEX(新战舰养成!G$6:G$18,新怪物属性!$J19+1)*(新怪物属性!$G19-1))*INDEX(战舰突破!$D$6:$D$18,新怪物属性!$M19+1),0)</f>
        <v>300</v>
      </c>
      <c r="BJ19" s="14">
        <f>ROUND((INDEX(新战舰养成!W$6:W$18,新怪物属性!$J19+1)+INDEX(新战舰养成!H$6:H$18,新怪物属性!$J19+1)*(新怪物属性!$G19-1))*INDEX(战舰突破!$D$6:$D$18,新怪物属性!$M19+1),0)</f>
        <v>4</v>
      </c>
      <c r="BL19" s="14">
        <f>IF($H19&gt;0,ROUND((INDEX(新战舰养成!X$6:X$18,新怪物属性!$K19+1)+INDEX(新战舰养成!I$6:I$18,新怪物属性!$K19+1)*(新怪物属性!$H19-1))*INDEX(战舰突破!$D$6:$D$18,新怪物属性!$N19+1),0),0)</f>
        <v>0</v>
      </c>
      <c r="BM19" s="14">
        <f>IF($H19&gt;0,ROUND((INDEX(新战舰养成!Y$6:Y$18,新怪物属性!$K19+1)+INDEX(新战舰养成!J$6:J$18,新怪物属性!$K19+1)*(新怪物属性!$H19-1))*INDEX(战舰突破!$D$6:$D$18,新怪物属性!$N19+1),0),0)</f>
        <v>0</v>
      </c>
      <c r="BN19" s="14">
        <f>IF($H19&gt;0,ROUND((INDEX(新战舰养成!Z$6:Z$18,新怪物属性!$K19+1)+INDEX(新战舰养成!K$6:K$18,新怪物属性!$K19+1)*(新怪物属性!$H19-1))*INDEX(战舰突破!$D$6:$D$18,新怪物属性!$N19+1),0),0)</f>
        <v>0</v>
      </c>
      <c r="BO19" s="14">
        <f>IF($H19&gt;0,ROUND((INDEX(新战舰养成!AA$6:AA$18,新怪物属性!$K19+1)+INDEX(新战舰养成!L$6:L$18,新怪物属性!$K19+1)*(新怪物属性!$H19-1))*INDEX(战舰突破!$D$6:$D$18,新怪物属性!$N19+1),0),0)</f>
        <v>0</v>
      </c>
      <c r="BP19" s="14">
        <f>IF($H19&gt;0,ROUND((INDEX(新战舰养成!AB$6:AB$18,新怪物属性!$K19+1)+INDEX(新战舰养成!M$6:M$18,新怪物属性!$K19+1)*(新怪物属性!$H19-1))*INDEX(战舰突破!$D$6:$D$18,新怪物属性!$N19+1),0),0)</f>
        <v>0</v>
      </c>
      <c r="BR19" s="14">
        <f>IF($I19&gt;0,ROUND((INDEX(新战舰养成!AC$6:AC$18,新怪物属性!$L19+1)+INDEX(新战舰养成!I$6:I$18,新怪物属性!$L19+1)*(新怪物属性!$I19-1))*INDEX(战舰突破!$D$6:$D$18,新怪物属性!$O19+1),0),0)</f>
        <v>0</v>
      </c>
      <c r="BS19" s="14">
        <f>IF($I19&gt;0,ROUND((INDEX(新战舰养成!AD$6:AD$18,新怪物属性!$L19+1)+INDEX(新战舰养成!J$6:J$18,新怪物属性!$L19+1)*(新怪物属性!$I19-1))*INDEX(战舰突破!$D$6:$D$18,新怪物属性!$O19+1),0),0)</f>
        <v>0</v>
      </c>
      <c r="BT19" s="14">
        <f>IF($I19&gt;0,ROUND((INDEX(新战舰养成!AE$6:AE$18,新怪物属性!$L19+1)+INDEX(新战舰养成!K$6:K$18,新怪物属性!$L19+1)*(新怪物属性!$I19-1))*INDEX(战舰突破!$D$6:$D$18,新怪物属性!$O19+1),0),0)</f>
        <v>0</v>
      </c>
      <c r="BU19" s="14">
        <f>IF($I19&gt;0,ROUND((INDEX(新战舰养成!AF$6:AF$18,新怪物属性!$L19+1)+INDEX(新战舰养成!L$6:L$18,新怪物属性!$L19+1)*(新怪物属性!$I19-1))*INDEX(战舰突破!$D$6:$D$18,新怪物属性!$O19+1),0),0)</f>
        <v>0</v>
      </c>
      <c r="BV19" s="14">
        <f>IF($I19&gt;0,ROUND((INDEX(新战舰养成!AG$6:AG$18,新怪物属性!$L19+1)+INDEX(新战舰养成!M$6:M$18,新怪物属性!$L19+1)*(新怪物属性!$I19-1))*INDEX(战舰突破!$D$6:$D$18,新怪物属性!$O19+1),0),0)</f>
        <v>0</v>
      </c>
      <c r="BY19" s="14">
        <f>(INDEX(装备数值!$C$13:$G$116,新怪物属性!$P19*8+1,BY$2)+INDEX(装备数值!$C$13:$G$116,新怪物属性!$Q19*8+2,BY$2)+INDEX(装备数值!$C$13:$G$116,新怪物属性!$S19*8+3,BY$2)+INDEX(装备数值!$C$13:$G$116,新怪物属性!$R19*8+4,BY$2)+INDEX(装备数值!$C$13:$G$116,新怪物属性!$T19*8+5,BY$2)+INDEX(装备数值!$C$13:$G$116,新怪物属性!$U19*8+6,BY$2)+INDEX(装备数值!$C$13:$G$116,新怪物属性!$V19*8+7,BY$2)+INDEX(装备数值!$C$13:$G$116,新怪物属性!$W19*8+8,BY$2))</f>
        <v>100</v>
      </c>
      <c r="BZ19" s="14">
        <f>(INDEX(装备数值!$C$13:$G$116,新怪物属性!$P19*8+1,BZ$2)+INDEX(装备数值!$C$13:$G$116,新怪物属性!$Q19*8+2,BZ$2)+INDEX(装备数值!$C$13:$G$116,新怪物属性!$S19*8+3,BZ$2)+INDEX(装备数值!$C$13:$G$116,新怪物属性!$R19*8+4,BZ$2)+INDEX(装备数值!$C$13:$G$116,新怪物属性!$T19*8+5,BZ$2)+INDEX(装备数值!$C$13:$G$116,新怪物属性!$U19*8+6,BZ$2)+INDEX(装备数值!$C$13:$G$116,新怪物属性!$V19*8+7,BZ$2)+INDEX(装备数值!$C$13:$G$116,新怪物属性!$W19*8+8,BZ$2))</f>
        <v>1500</v>
      </c>
      <c r="CA19" s="14">
        <f>(INDEX(装备数值!$C$13:$G$116,新怪物属性!$P19*8+1,CA$2)+INDEX(装备数值!$C$13:$G$116,新怪物属性!$Q19*8+2,CA$2)+INDEX(装备数值!$C$13:$G$116,新怪物属性!$S19*8+3,CA$2)+INDEX(装备数值!$C$13:$G$116,新怪物属性!$R19*8+4,CA$2)+INDEX(装备数值!$C$13:$G$116,新怪物属性!$T19*8+5,CA$2)+INDEX(装备数值!$C$13:$G$116,新怪物属性!$U19*8+6,CA$2)+INDEX(装备数值!$C$13:$G$116,新怪物属性!$V19*8+7,CA$2)+INDEX(装备数值!$C$13:$G$116,新怪物属性!$W19*8+8,CA$2))</f>
        <v>30</v>
      </c>
      <c r="CB19" s="14">
        <f>(INDEX(装备数值!$C$13:$G$116,新怪物属性!$P19*8+1,CB$2)+INDEX(装备数值!$C$13:$G$116,新怪物属性!$Q19*8+2,CB$2)+INDEX(装备数值!$C$13:$G$116,新怪物属性!$S19*8+3,CB$2)+INDEX(装备数值!$C$13:$G$116,新怪物属性!$R19*8+4,CB$2)+INDEX(装备数值!$C$13:$G$116,新怪物属性!$T19*8+5,CB$2)+INDEX(装备数值!$C$13:$G$116,新怪物属性!$U19*8+6,CB$2)+INDEX(装备数值!$C$13:$G$116,新怪物属性!$V19*8+7,CB$2)+INDEX(装备数值!$C$13:$G$116,新怪物属性!$W19*8+8,CB$2))</f>
        <v>2000</v>
      </c>
      <c r="CC19" s="14">
        <f>(INDEX(装备数值!$C$13:$G$116,新怪物属性!$P19*8+1,CC$2)+INDEX(装备数值!$C$13:$G$116,新怪物属性!$Q19*8+2,CC$2)+INDEX(装备数值!$C$13:$G$116,新怪物属性!$S19*8+3,CC$2)+INDEX(装备数值!$C$13:$G$116,新怪物属性!$R19*8+4,CC$2)+INDEX(装备数值!$C$13:$G$116,新怪物属性!$T19*8+5,CC$2)+INDEX(装备数值!$C$13:$G$116,新怪物属性!$U19*8+6,CC$2)+INDEX(装备数值!$C$13:$G$116,新怪物属性!$V19*8+7,CC$2)+INDEX(装备数值!$C$13:$G$116,新怪物属性!$W19*8+8,CC$2))</f>
        <v>10</v>
      </c>
      <c r="CF19" s="14">
        <f t="shared" si="50"/>
        <v>2</v>
      </c>
      <c r="CG19" s="14">
        <f t="shared" si="1"/>
        <v>0</v>
      </c>
      <c r="CH19" s="14">
        <f t="shared" si="1"/>
        <v>0</v>
      </c>
      <c r="CI19" s="14">
        <f t="shared" si="1"/>
        <v>0</v>
      </c>
      <c r="CJ19" s="14">
        <f t="shared" si="1"/>
        <v>0</v>
      </c>
      <c r="CK19" s="14">
        <f t="shared" si="1"/>
        <v>0</v>
      </c>
      <c r="CL19" s="14">
        <f t="shared" si="1"/>
        <v>0</v>
      </c>
      <c r="CM19" s="14">
        <f t="shared" si="1"/>
        <v>0</v>
      </c>
      <c r="CN19" s="14">
        <f t="shared" si="1"/>
        <v>0</v>
      </c>
      <c r="CO19" s="14">
        <f t="shared" si="1"/>
        <v>0</v>
      </c>
      <c r="CP19" s="14">
        <f t="shared" si="1"/>
        <v>0</v>
      </c>
      <c r="CQ19" s="14">
        <f t="shared" si="1"/>
        <v>0</v>
      </c>
      <c r="CR19" s="14">
        <f t="shared" si="1"/>
        <v>0</v>
      </c>
      <c r="CS19" s="14">
        <f>SUMIFS(装备数值!BL$50:BL$101,装备数值!$BG$50:$BG$101,"="&amp;新怪物属性!$CF$2,装备数值!$BH$50:$BH$101,"&lt;="&amp;新怪物属性!$CF19)+SUMIFS(装备数值!BL$50:BL$101,装备数值!$BG$50:$BG$101,"="&amp;新怪物属性!$CG$2,装备数值!$BH$50:$BH$101,"&lt;="&amp;新怪物属性!$CG19)+SUMIFS(装备数值!BL$50:BL$101,装备数值!$BG$50:$BG$101,"="&amp;新怪物属性!$CH$2,装备数值!$BH$50:$BH$101,"&lt;="&amp;新怪物属性!$CH19)+SUMIFS(装备数值!BL$50:BL$101,装备数值!$BG$50:$BG$101,"="&amp;新怪物属性!$CI$2,装备数值!$BH$50:$BH$101,"&lt;="&amp;新怪物属性!$CI19)+SUMIFS(装备数值!BL$50:BL$101,装备数值!$BG$50:$BG$101,"="&amp;新怪物属性!$CJ$2,装备数值!$BH$50:$BH$101,"&lt;="&amp;新怪物属性!$CJ19)+SUMIFS(装备数值!BL$50:BL$101,装备数值!$BG$50:$BG$101,"="&amp;新怪物属性!$CK$2,装备数值!$BH$50:$BH$101,"&lt;="&amp;新怪物属性!$CK19)+SUMIFS(装备数值!BL$50:BL$101,装备数值!$BG$50:$BG$101,"="&amp;新怪物属性!$CL$2,装备数值!$BH$50:$BH$101,"&lt;="&amp;新怪物属性!$CL19)+SUMIFS(装备数值!BL$50:BL$101,装备数值!$BG$50:$BG$101,"="&amp;新怪物属性!$CM$2,装备数值!$BH$50:$BH$101,"&lt;="&amp;新怪物属性!$CM19)+SUMIFS(装备数值!BL$50:BL$101,装备数值!$BG$50:$BG$101,"="&amp;新怪物属性!$CN$2,装备数值!$BH$50:$BH$101,"&lt;="&amp;新怪物属性!$CN19)+SUMIFS(装备数值!BL$50:BL$101,装备数值!$BG$50:$BG$101,"="&amp;新怪物属性!$CO$2,装备数值!$BH$50:$BH$101,"&lt;="&amp;新怪物属性!$CO19)+SUMIFS(装备数值!BL$50:BL$101,装备数值!$BG$50:$BG$101,"="&amp;新怪物属性!$CP$2,装备数值!$BH$50:$BH$101,"&lt;="&amp;新怪物属性!$CP19)+SUMIFS(装备数值!BL$50:BL$101,装备数值!$BG$50:$BG$101,"="&amp;新怪物属性!$CQ$2,装备数值!$BH$50:$BH$101,"&lt;="&amp;新怪物属性!$CQ19)+SUMIFS(装备数值!BL$50:BL$101,装备数值!$BG$50:$BG$101,"="&amp;新怪物属性!$CR$2,装备数值!$BH$50:$BH$101,"&lt;="&amp;新怪物属性!$CR19)</f>
        <v>1440</v>
      </c>
      <c r="CT19" s="14">
        <f>SUMIFS(装备数值!BM$50:BM$101,装备数值!$BG$50:$BG$101,"="&amp;新怪物属性!$CF$2,装备数值!$BH$50:$BH$101,"&lt;="&amp;新怪物属性!$CF19)+SUMIFS(装备数值!BM$50:BM$101,装备数值!$BG$50:$BG$101,"="&amp;新怪物属性!$CG$2,装备数值!$BH$50:$BH$101,"&lt;="&amp;新怪物属性!$CG19)+SUMIFS(装备数值!BM$50:BM$101,装备数值!$BG$50:$BG$101,"="&amp;新怪物属性!$CH$2,装备数值!$BH$50:$BH$101,"&lt;="&amp;新怪物属性!$CH19)+SUMIFS(装备数值!BM$50:BM$101,装备数值!$BG$50:$BG$101,"="&amp;新怪物属性!$CI$2,装备数值!$BH$50:$BH$101,"&lt;="&amp;新怪物属性!$CI19)+SUMIFS(装备数值!BM$50:BM$101,装备数值!$BG$50:$BG$101,"="&amp;新怪物属性!$CJ$2,装备数值!$BH$50:$BH$101,"&lt;="&amp;新怪物属性!$CJ19)+SUMIFS(装备数值!BM$50:BM$101,装备数值!$BG$50:$BG$101,"="&amp;新怪物属性!$CK$2,装备数值!$BH$50:$BH$101,"&lt;="&amp;新怪物属性!$CK19)+SUMIFS(装备数值!BM$50:BM$101,装备数值!$BG$50:$BG$101,"="&amp;新怪物属性!$CL$2,装备数值!$BH$50:$BH$101,"&lt;="&amp;新怪物属性!$CL19)+SUMIFS(装备数值!BM$50:BM$101,装备数值!$BG$50:$BG$101,"="&amp;新怪物属性!$CM$2,装备数值!$BH$50:$BH$101,"&lt;="&amp;新怪物属性!$CM19)+SUMIFS(装备数值!BM$50:BM$101,装备数值!$BG$50:$BG$101,"="&amp;新怪物属性!$CN$2,装备数值!$BH$50:$BH$101,"&lt;="&amp;新怪物属性!$CN19)+SUMIFS(装备数值!BM$50:BM$101,装备数值!$BG$50:$BG$101,"="&amp;新怪物属性!$CO$2,装备数值!$BH$50:$BH$101,"&lt;="&amp;新怪物属性!$CO19)+SUMIFS(装备数值!BM$50:BM$101,装备数值!$BG$50:$BG$101,"="&amp;新怪物属性!$CP$2,装备数值!$BH$50:$BH$101,"&lt;="&amp;新怪物属性!$CP19)+SUMIFS(装备数值!BM$50:BM$101,装备数值!$BG$50:$BG$101,"="&amp;新怪物属性!$CQ$2,装备数值!$BH$50:$BH$101,"&lt;="&amp;新怪物属性!$CQ19)+SUMIFS(装备数值!BM$50:BM$101,装备数值!$BG$50:$BG$101,"="&amp;新怪物属性!$CR$2,装备数值!$BH$50:$BH$101,"&lt;="&amp;新怪物属性!$CR19)</f>
        <v>10800</v>
      </c>
      <c r="CU19" s="14">
        <f>SUMIFS(装备数值!BN$50:BN$101,装备数值!$BG$50:$BG$101,"="&amp;新怪物属性!$CF$2,装备数值!$BH$50:$BH$101,"&lt;="&amp;新怪物属性!$CF19)+SUMIFS(装备数值!BN$50:BN$101,装备数值!$BG$50:$BG$101,"="&amp;新怪物属性!$CG$2,装备数值!$BH$50:$BH$101,"&lt;="&amp;新怪物属性!$CG19)+SUMIFS(装备数值!BN$50:BN$101,装备数值!$BG$50:$BG$101,"="&amp;新怪物属性!$CH$2,装备数值!$BH$50:$BH$101,"&lt;="&amp;新怪物属性!$CH19)+SUMIFS(装备数值!BN$50:BN$101,装备数值!$BG$50:$BG$101,"="&amp;新怪物属性!$CI$2,装备数值!$BH$50:$BH$101,"&lt;="&amp;新怪物属性!$CI19)+SUMIFS(装备数值!BN$50:BN$101,装备数值!$BG$50:$BG$101,"="&amp;新怪物属性!$CJ$2,装备数值!$BH$50:$BH$101,"&lt;="&amp;新怪物属性!$CJ19)+SUMIFS(装备数值!BN$50:BN$101,装备数值!$BG$50:$BG$101,"="&amp;新怪物属性!$CK$2,装备数值!$BH$50:$BH$101,"&lt;="&amp;新怪物属性!$CK19)+SUMIFS(装备数值!BN$50:BN$101,装备数值!$BG$50:$BG$101,"="&amp;新怪物属性!$CL$2,装备数值!$BH$50:$BH$101,"&lt;="&amp;新怪物属性!$CL19)+SUMIFS(装备数值!BN$50:BN$101,装备数值!$BG$50:$BG$101,"="&amp;新怪物属性!$CM$2,装备数值!$BH$50:$BH$101,"&lt;="&amp;新怪物属性!$CM19)+SUMIFS(装备数值!BN$50:BN$101,装备数值!$BG$50:$BG$101,"="&amp;新怪物属性!$CN$2,装备数值!$BH$50:$BH$101,"&lt;="&amp;新怪物属性!$CN19)+SUMIFS(装备数值!BN$50:BN$101,装备数值!$BG$50:$BG$101,"="&amp;新怪物属性!$CO$2,装备数值!$BH$50:$BH$101,"&lt;="&amp;新怪物属性!$CO19)+SUMIFS(装备数值!BN$50:BN$101,装备数值!$BG$50:$BG$101,"="&amp;新怪物属性!$CP$2,装备数值!$BH$50:$BH$101,"&lt;="&amp;新怪物属性!$CP19)+SUMIFS(装备数值!BN$50:BN$101,装备数值!$BG$50:$BG$101,"="&amp;新怪物属性!$CQ$2,装备数值!$BH$50:$BH$101,"&lt;="&amp;新怪物属性!$CQ19)+SUMIFS(装备数值!BN$50:BN$101,装备数值!$BG$50:$BG$101,"="&amp;新怪物属性!$CR$2,装备数值!$BH$50:$BH$101,"&lt;="&amp;新怪物属性!$CR19)</f>
        <v>0</v>
      </c>
      <c r="CV19" s="14">
        <f>SUMIFS(装备数值!BO$50:BO$101,装备数值!$BG$50:$BG$101,"="&amp;新怪物属性!$CF$2,装备数值!$BH$50:$BH$101,"&lt;="&amp;新怪物属性!$CF19)+SUMIFS(装备数值!BO$50:BO$101,装备数值!$BG$50:$BG$101,"="&amp;新怪物属性!$CG$2,装备数值!$BH$50:$BH$101,"&lt;="&amp;新怪物属性!$CG19)+SUMIFS(装备数值!BO$50:BO$101,装备数值!$BG$50:$BG$101,"="&amp;新怪物属性!$CH$2,装备数值!$BH$50:$BH$101,"&lt;="&amp;新怪物属性!$CH19)+SUMIFS(装备数值!BO$50:BO$101,装备数值!$BG$50:$BG$101,"="&amp;新怪物属性!$CI$2,装备数值!$BH$50:$BH$101,"&lt;="&amp;新怪物属性!$CI19)+SUMIFS(装备数值!BO$50:BO$101,装备数值!$BG$50:$BG$101,"="&amp;新怪物属性!$CJ$2,装备数值!$BH$50:$BH$101,"&lt;="&amp;新怪物属性!$CJ19)+SUMIFS(装备数值!BO$50:BO$101,装备数值!$BG$50:$BG$101,"="&amp;新怪物属性!$CK$2,装备数值!$BH$50:$BH$101,"&lt;="&amp;新怪物属性!$CK19)+SUMIFS(装备数值!BO$50:BO$101,装备数值!$BG$50:$BG$101,"="&amp;新怪物属性!$CL$2,装备数值!$BH$50:$BH$101,"&lt;="&amp;新怪物属性!$CL19)+SUMIFS(装备数值!BO$50:BO$101,装备数值!$BG$50:$BG$101,"="&amp;新怪物属性!$CM$2,装备数值!$BH$50:$BH$101,"&lt;="&amp;新怪物属性!$CM19)+SUMIFS(装备数值!BO$50:BO$101,装备数值!$BG$50:$BG$101,"="&amp;新怪物属性!$CN$2,装备数值!$BH$50:$BH$101,"&lt;="&amp;新怪物属性!$CN19)+SUMIFS(装备数值!BO$50:BO$101,装备数值!$BG$50:$BG$101,"="&amp;新怪物属性!$CO$2,装备数值!$BH$50:$BH$101,"&lt;="&amp;新怪物属性!$CO19)+SUMIFS(装备数值!BO$50:BO$101,装备数值!$BG$50:$BG$101,"="&amp;新怪物属性!$CP$2,装备数值!$BH$50:$BH$101,"&lt;="&amp;新怪物属性!$CP19)+SUMIFS(装备数值!BO$50:BO$101,装备数值!$BG$50:$BG$101,"="&amp;新怪物属性!$CQ$2,装备数值!$BH$50:$BH$101,"&lt;="&amp;新怪物属性!$CQ19)+SUMIFS(装备数值!BO$50:BO$101,装备数值!$BG$50:$BG$101,"="&amp;新怪物属性!$CR$2,装备数值!$BH$50:$BH$101,"&lt;="&amp;新怪物属性!$CR19)</f>
        <v>0</v>
      </c>
      <c r="CW19" s="14">
        <f>SUMIFS(装备数值!BP$50:BP$101,装备数值!$BG$50:$BG$101,"="&amp;新怪物属性!$CF$2,装备数值!$BH$50:$BH$101,"&lt;="&amp;新怪物属性!$CF19)+SUMIFS(装备数值!BP$50:BP$101,装备数值!$BG$50:$BG$101,"="&amp;新怪物属性!$CG$2,装备数值!$BH$50:$BH$101,"&lt;="&amp;新怪物属性!$CG19)+SUMIFS(装备数值!BP$50:BP$101,装备数值!$BG$50:$BG$101,"="&amp;新怪物属性!$CH$2,装备数值!$BH$50:$BH$101,"&lt;="&amp;新怪物属性!$CH19)+SUMIFS(装备数值!BP$50:BP$101,装备数值!$BG$50:$BG$101,"="&amp;新怪物属性!$CI$2,装备数值!$BH$50:$BH$101,"&lt;="&amp;新怪物属性!$CI19)+SUMIFS(装备数值!BP$50:BP$101,装备数值!$BG$50:$BG$101,"="&amp;新怪物属性!$CJ$2,装备数值!$BH$50:$BH$101,"&lt;="&amp;新怪物属性!$CJ19)+SUMIFS(装备数值!BP$50:BP$101,装备数值!$BG$50:$BG$101,"="&amp;新怪物属性!$CK$2,装备数值!$BH$50:$BH$101,"&lt;="&amp;新怪物属性!$CK19)+SUMIFS(装备数值!BP$50:BP$101,装备数值!$BG$50:$BG$101,"="&amp;新怪物属性!$CL$2,装备数值!$BH$50:$BH$101,"&lt;="&amp;新怪物属性!$CL19)+SUMIFS(装备数值!BP$50:BP$101,装备数值!$BG$50:$BG$101,"="&amp;新怪物属性!$CM$2,装备数值!$BH$50:$BH$101,"&lt;="&amp;新怪物属性!$CM19)+SUMIFS(装备数值!BP$50:BP$101,装备数值!$BG$50:$BG$101,"="&amp;新怪物属性!$CN$2,装备数值!$BH$50:$BH$101,"&lt;="&amp;新怪物属性!$CN19)+SUMIFS(装备数值!BP$50:BP$101,装备数值!$BG$50:$BG$101,"="&amp;新怪物属性!$CO$2,装备数值!$BH$50:$BH$101,"&lt;="&amp;新怪物属性!$CO19)+SUMIFS(装备数值!BP$50:BP$101,装备数值!$BG$50:$BG$101,"="&amp;新怪物属性!$CP$2,装备数值!$BH$50:$BH$101,"&lt;="&amp;新怪物属性!$CP19)+SUMIFS(装备数值!BP$50:BP$101,装备数值!$BG$50:$BG$101,"="&amp;新怪物属性!$CQ$2,装备数值!$BH$50:$BH$101,"&lt;="&amp;新怪物属性!$CQ19)+SUMIFS(装备数值!BP$50:BP$101,装备数值!$BG$50:$BG$101,"="&amp;新怪物属性!$CR$2,装备数值!$BH$50:$BH$101,"&lt;="&amp;新怪物属性!$CR19)</f>
        <v>0</v>
      </c>
      <c r="CX19" s="14">
        <f>SUMIFS(装备数值!BQ$50:BQ$101,装备数值!$BG$50:$BG$101,"="&amp;新怪物属性!$CF$2,装备数值!$BH$50:$BH$101,"&lt;="&amp;新怪物属性!$CF19)+SUMIFS(装备数值!BQ$50:BQ$101,装备数值!$BG$50:$BG$101,"="&amp;新怪物属性!$CG$2,装备数值!$BH$50:$BH$101,"&lt;="&amp;新怪物属性!$CG19)+SUMIFS(装备数值!BQ$50:BQ$101,装备数值!$BG$50:$BG$101,"="&amp;新怪物属性!$CH$2,装备数值!$BH$50:$BH$101,"&lt;="&amp;新怪物属性!$CH19)+SUMIFS(装备数值!BQ$50:BQ$101,装备数值!$BG$50:$BG$101,"="&amp;新怪物属性!$CI$2,装备数值!$BH$50:$BH$101,"&lt;="&amp;新怪物属性!$CI19)+SUMIFS(装备数值!BQ$50:BQ$101,装备数值!$BG$50:$BG$101,"="&amp;新怪物属性!$CJ$2,装备数值!$BH$50:$BH$101,"&lt;="&amp;新怪物属性!$CJ19)+SUMIFS(装备数值!BQ$50:BQ$101,装备数值!$BG$50:$BG$101,"="&amp;新怪物属性!$CK$2,装备数值!$BH$50:$BH$101,"&lt;="&amp;新怪物属性!$CK19)+SUMIFS(装备数值!BQ$50:BQ$101,装备数值!$BG$50:$BG$101,"="&amp;新怪物属性!$CL$2,装备数值!$BH$50:$BH$101,"&lt;="&amp;新怪物属性!$CL19)+SUMIFS(装备数值!BQ$50:BQ$101,装备数值!$BG$50:$BG$101,"="&amp;新怪物属性!$CM$2,装备数值!$BH$50:$BH$101,"&lt;="&amp;新怪物属性!$CM19)+SUMIFS(装备数值!BQ$50:BQ$101,装备数值!$BG$50:$BG$101,"="&amp;新怪物属性!$CN$2,装备数值!$BH$50:$BH$101,"&lt;="&amp;新怪物属性!$CN19)+SUMIFS(装备数值!BQ$50:BQ$101,装备数值!$BG$50:$BG$101,"="&amp;新怪物属性!$CO$2,装备数值!$BH$50:$BH$101,"&lt;="&amp;新怪物属性!$CO19)+SUMIFS(装备数值!BQ$50:BQ$101,装备数值!$BG$50:$BG$101,"="&amp;新怪物属性!$CP$2,装备数值!$BH$50:$BH$101,"&lt;="&amp;新怪物属性!$CP19)+SUMIFS(装备数值!BQ$50:BQ$101,装备数值!$BG$50:$BG$101,"="&amp;新怪物属性!$CQ$2,装备数值!$BH$50:$BH$101,"&lt;="&amp;新怪物属性!$CQ19)+SUMIFS(装备数值!BQ$50:BQ$101,装备数值!$BG$50:$BG$101,"="&amp;新怪物属性!$CR$2,装备数值!$BH$50:$BH$101,"&lt;="&amp;新怪物属性!$CR19)</f>
        <v>0</v>
      </c>
      <c r="CY19" s="14">
        <f>SUMIFS(装备数值!BR$50:BR$101,装备数值!$BG$50:$BG$101,"="&amp;新怪物属性!$CF$2,装备数值!$BH$50:$BH$101,"&lt;="&amp;新怪物属性!$CF19)+SUMIFS(装备数值!BR$50:BR$101,装备数值!$BG$50:$BG$101,"="&amp;新怪物属性!$CG$2,装备数值!$BH$50:$BH$101,"&lt;="&amp;新怪物属性!$CG19)+SUMIFS(装备数值!BR$50:BR$101,装备数值!$BG$50:$BG$101,"="&amp;新怪物属性!$CH$2,装备数值!$BH$50:$BH$101,"&lt;="&amp;新怪物属性!$CH19)+SUMIFS(装备数值!BR$50:BR$101,装备数值!$BG$50:$BG$101,"="&amp;新怪物属性!$CI$2,装备数值!$BH$50:$BH$101,"&lt;="&amp;新怪物属性!$CI19)+SUMIFS(装备数值!BR$50:BR$101,装备数值!$BG$50:$BG$101,"="&amp;新怪物属性!$CJ$2,装备数值!$BH$50:$BH$101,"&lt;="&amp;新怪物属性!$CJ19)+SUMIFS(装备数值!BR$50:BR$101,装备数值!$BG$50:$BG$101,"="&amp;新怪物属性!$CK$2,装备数值!$BH$50:$BH$101,"&lt;="&amp;新怪物属性!$CK19)+SUMIFS(装备数值!BR$50:BR$101,装备数值!$BG$50:$BG$101,"="&amp;新怪物属性!$CL$2,装备数值!$BH$50:$BH$101,"&lt;="&amp;新怪物属性!$CL19)+SUMIFS(装备数值!BR$50:BR$101,装备数值!$BG$50:$BG$101,"="&amp;新怪物属性!$CM$2,装备数值!$BH$50:$BH$101,"&lt;="&amp;新怪物属性!$CM19)+SUMIFS(装备数值!BR$50:BR$101,装备数值!$BG$50:$BG$101,"="&amp;新怪物属性!$CN$2,装备数值!$BH$50:$BH$101,"&lt;="&amp;新怪物属性!$CN19)+SUMIFS(装备数值!BR$50:BR$101,装备数值!$BG$50:$BG$101,"="&amp;新怪物属性!$CO$2,装备数值!$BH$50:$BH$101,"&lt;="&amp;新怪物属性!$CO19)+SUMIFS(装备数值!BR$50:BR$101,装备数值!$BG$50:$BG$101,"="&amp;新怪物属性!$CP$2,装备数值!$BH$50:$BH$101,"&lt;="&amp;新怪物属性!$CP19)+SUMIFS(装备数值!BR$50:BR$101,装备数值!$BG$50:$BG$101,"="&amp;新怪物属性!$CQ$2,装备数值!$BH$50:$BH$101,"&lt;="&amp;新怪物属性!$CQ19)+SUMIFS(装备数值!BR$50:BR$101,装备数值!$BG$50:$BG$101,"="&amp;新怪物属性!$CR$2,装备数值!$BH$50:$BH$101,"&lt;="&amp;新怪物属性!$CR19)</f>
        <v>0</v>
      </c>
      <c r="CZ19" s="14">
        <f>SUMIFS(装备数值!BS$50:BS$101,装备数值!$BG$50:$BG$101,"="&amp;新怪物属性!$CF$2,装备数值!$BH$50:$BH$101,"&lt;="&amp;新怪物属性!$CF19)+SUMIFS(装备数值!BS$50:BS$101,装备数值!$BG$50:$BG$101,"="&amp;新怪物属性!$CG$2,装备数值!$BH$50:$BH$101,"&lt;="&amp;新怪物属性!$CG19)+SUMIFS(装备数值!BS$50:BS$101,装备数值!$BG$50:$BG$101,"="&amp;新怪物属性!$CH$2,装备数值!$BH$50:$BH$101,"&lt;="&amp;新怪物属性!$CH19)+SUMIFS(装备数值!BS$50:BS$101,装备数值!$BG$50:$BG$101,"="&amp;新怪物属性!$CI$2,装备数值!$BH$50:$BH$101,"&lt;="&amp;新怪物属性!$CI19)+SUMIFS(装备数值!BS$50:BS$101,装备数值!$BG$50:$BG$101,"="&amp;新怪物属性!$CJ$2,装备数值!$BH$50:$BH$101,"&lt;="&amp;新怪物属性!$CJ19)+SUMIFS(装备数值!BS$50:BS$101,装备数值!$BG$50:$BG$101,"="&amp;新怪物属性!$CK$2,装备数值!$BH$50:$BH$101,"&lt;="&amp;新怪物属性!$CK19)+SUMIFS(装备数值!BS$50:BS$101,装备数值!$BG$50:$BG$101,"="&amp;新怪物属性!$CL$2,装备数值!$BH$50:$BH$101,"&lt;="&amp;新怪物属性!$CL19)+SUMIFS(装备数值!BS$50:BS$101,装备数值!$BG$50:$BG$101,"="&amp;新怪物属性!$CM$2,装备数值!$BH$50:$BH$101,"&lt;="&amp;新怪物属性!$CM19)+SUMIFS(装备数值!BS$50:BS$101,装备数值!$BG$50:$BG$101,"="&amp;新怪物属性!$CN$2,装备数值!$BH$50:$BH$101,"&lt;="&amp;新怪物属性!$CN19)+SUMIFS(装备数值!BS$50:BS$101,装备数值!$BG$50:$BG$101,"="&amp;新怪物属性!$CO$2,装备数值!$BH$50:$BH$101,"&lt;="&amp;新怪物属性!$CO19)+SUMIFS(装备数值!BS$50:BS$101,装备数值!$BG$50:$BG$101,"="&amp;新怪物属性!$CP$2,装备数值!$BH$50:$BH$101,"&lt;="&amp;新怪物属性!$CP19)+SUMIFS(装备数值!BS$50:BS$101,装备数值!$BG$50:$BG$101,"="&amp;新怪物属性!$CQ$2,装备数值!$BH$50:$BH$101,"&lt;="&amp;新怪物属性!$CQ19)+SUMIFS(装备数值!BS$50:BS$101,装备数值!$BG$50:$BG$101,"="&amp;新怪物属性!$CR$2,装备数值!$BH$50:$BH$101,"&lt;="&amp;新怪物属性!$CR19)</f>
        <v>0</v>
      </c>
      <c r="DA19" s="14">
        <f>SUMIFS(装备数值!BT$50:BT$101,装备数值!$BG$50:$BG$101,"="&amp;新怪物属性!$CF$2,装备数值!$BH$50:$BH$101,"&lt;="&amp;新怪物属性!$CF19)+SUMIFS(装备数值!BT$50:BT$101,装备数值!$BG$50:$BG$101,"="&amp;新怪物属性!$CG$2,装备数值!$BH$50:$BH$101,"&lt;="&amp;新怪物属性!$CG19)+SUMIFS(装备数值!BT$50:BT$101,装备数值!$BG$50:$BG$101,"="&amp;新怪物属性!$CH$2,装备数值!$BH$50:$BH$101,"&lt;="&amp;新怪物属性!$CH19)+SUMIFS(装备数值!BT$50:BT$101,装备数值!$BG$50:$BG$101,"="&amp;新怪物属性!$CI$2,装备数值!$BH$50:$BH$101,"&lt;="&amp;新怪物属性!$CI19)+SUMIFS(装备数值!BT$50:BT$101,装备数值!$BG$50:$BG$101,"="&amp;新怪物属性!$CJ$2,装备数值!$BH$50:$BH$101,"&lt;="&amp;新怪物属性!$CJ19)+SUMIFS(装备数值!BT$50:BT$101,装备数值!$BG$50:$BG$101,"="&amp;新怪物属性!$CK$2,装备数值!$BH$50:$BH$101,"&lt;="&amp;新怪物属性!$CK19)+SUMIFS(装备数值!BT$50:BT$101,装备数值!$BG$50:$BG$101,"="&amp;新怪物属性!$CL$2,装备数值!$BH$50:$BH$101,"&lt;="&amp;新怪物属性!$CL19)+SUMIFS(装备数值!BT$50:BT$101,装备数值!$BG$50:$BG$101,"="&amp;新怪物属性!$CM$2,装备数值!$BH$50:$BH$101,"&lt;="&amp;新怪物属性!$CM19)+SUMIFS(装备数值!BT$50:BT$101,装备数值!$BG$50:$BG$101,"="&amp;新怪物属性!$CN$2,装备数值!$BH$50:$BH$101,"&lt;="&amp;新怪物属性!$CN19)+SUMIFS(装备数值!BT$50:BT$101,装备数值!$BG$50:$BG$101,"="&amp;新怪物属性!$CO$2,装备数值!$BH$50:$BH$101,"&lt;="&amp;新怪物属性!$CO19)+SUMIFS(装备数值!BT$50:BT$101,装备数值!$BG$50:$BG$101,"="&amp;新怪物属性!$CP$2,装备数值!$BH$50:$BH$101,"&lt;="&amp;新怪物属性!$CP19)+SUMIFS(装备数值!BT$50:BT$101,装备数值!$BG$50:$BG$101,"="&amp;新怪物属性!$CQ$2,装备数值!$BH$50:$BH$101,"&lt;="&amp;新怪物属性!$CQ19)+SUMIFS(装备数值!BT$50:BT$101,装备数值!$BG$50:$BG$101,"="&amp;新怪物属性!$CR$2,装备数值!$BH$50:$BH$101,"&lt;="&amp;新怪物属性!$CR19)</f>
        <v>0</v>
      </c>
      <c r="DB19" s="14">
        <f>SUMIFS(装备数值!BU$50:BU$101,装备数值!$BG$50:$BG$101,"="&amp;新怪物属性!$CF$2,装备数值!$BH$50:$BH$101,"&lt;="&amp;新怪物属性!$CF19)+SUMIFS(装备数值!BU$50:BU$101,装备数值!$BG$50:$BG$101,"="&amp;新怪物属性!$CG$2,装备数值!$BH$50:$BH$101,"&lt;="&amp;新怪物属性!$CG19)+SUMIFS(装备数值!BU$50:BU$101,装备数值!$BG$50:$BG$101,"="&amp;新怪物属性!$CH$2,装备数值!$BH$50:$BH$101,"&lt;="&amp;新怪物属性!$CH19)+SUMIFS(装备数值!BU$50:BU$101,装备数值!$BG$50:$BG$101,"="&amp;新怪物属性!$CI$2,装备数值!$BH$50:$BH$101,"&lt;="&amp;新怪物属性!$CI19)+SUMIFS(装备数值!BU$50:BU$101,装备数值!$BG$50:$BG$101,"="&amp;新怪物属性!$CJ$2,装备数值!$BH$50:$BH$101,"&lt;="&amp;新怪物属性!$CJ19)+SUMIFS(装备数值!BU$50:BU$101,装备数值!$BG$50:$BG$101,"="&amp;新怪物属性!$CK$2,装备数值!$BH$50:$BH$101,"&lt;="&amp;新怪物属性!$CK19)+SUMIFS(装备数值!BU$50:BU$101,装备数值!$BG$50:$BG$101,"="&amp;新怪物属性!$CL$2,装备数值!$BH$50:$BH$101,"&lt;="&amp;新怪物属性!$CL19)+SUMIFS(装备数值!BU$50:BU$101,装备数值!$BG$50:$BG$101,"="&amp;新怪物属性!$CM$2,装备数值!$BH$50:$BH$101,"&lt;="&amp;新怪物属性!$CM19)+SUMIFS(装备数值!BU$50:BU$101,装备数值!$BG$50:$BG$101,"="&amp;新怪物属性!$CN$2,装备数值!$BH$50:$BH$101,"&lt;="&amp;新怪物属性!$CN19)+SUMIFS(装备数值!BU$50:BU$101,装备数值!$BG$50:$BG$101,"="&amp;新怪物属性!$CO$2,装备数值!$BH$50:$BH$101,"&lt;="&amp;新怪物属性!$CO19)+SUMIFS(装备数值!BU$50:BU$101,装备数值!$BG$50:$BG$101,"="&amp;新怪物属性!$CP$2,装备数值!$BH$50:$BH$101,"&lt;="&amp;新怪物属性!$CP19)+SUMIFS(装备数值!BU$50:BU$101,装备数值!$BG$50:$BG$101,"="&amp;新怪物属性!$CQ$2,装备数值!$BH$50:$BH$101,"&lt;="&amp;新怪物属性!$CQ19)+SUMIFS(装备数值!BU$50:BU$101,装备数值!$BG$50:$BG$101,"="&amp;新怪物属性!$CR$2,装备数值!$BH$50:$BH$101,"&lt;="&amp;新怪物属性!$CR19)</f>
        <v>0</v>
      </c>
      <c r="DC19" s="14">
        <f>SUMIFS(装备数值!BV$50:BV$101,装备数值!$BG$50:$BG$101,"="&amp;新怪物属性!$CF$2,装备数值!$BH$50:$BH$101,"&lt;="&amp;新怪物属性!$CF19)+SUMIFS(装备数值!BV$50:BV$101,装备数值!$BG$50:$BG$101,"="&amp;新怪物属性!$CG$2,装备数值!$BH$50:$BH$101,"&lt;="&amp;新怪物属性!$CG19)+SUMIFS(装备数值!BV$50:BV$101,装备数值!$BG$50:$BG$101,"="&amp;新怪物属性!$CH$2,装备数值!$BH$50:$BH$101,"&lt;="&amp;新怪物属性!$CH19)+SUMIFS(装备数值!BV$50:BV$101,装备数值!$BG$50:$BG$101,"="&amp;新怪物属性!$CI$2,装备数值!$BH$50:$BH$101,"&lt;="&amp;新怪物属性!$CI19)+SUMIFS(装备数值!BV$50:BV$101,装备数值!$BG$50:$BG$101,"="&amp;新怪物属性!$CJ$2,装备数值!$BH$50:$BH$101,"&lt;="&amp;新怪物属性!$CJ19)+SUMIFS(装备数值!BV$50:BV$101,装备数值!$BG$50:$BG$101,"="&amp;新怪物属性!$CK$2,装备数值!$BH$50:$BH$101,"&lt;="&amp;新怪物属性!$CK19)+SUMIFS(装备数值!BV$50:BV$101,装备数值!$BG$50:$BG$101,"="&amp;新怪物属性!$CL$2,装备数值!$BH$50:$BH$101,"&lt;="&amp;新怪物属性!$CL19)+SUMIFS(装备数值!BV$50:BV$101,装备数值!$BG$50:$BG$101,"="&amp;新怪物属性!$CM$2,装备数值!$BH$50:$BH$101,"&lt;="&amp;新怪物属性!$CM19)+SUMIFS(装备数值!BV$50:BV$101,装备数值!$BG$50:$BG$101,"="&amp;新怪物属性!$CN$2,装备数值!$BH$50:$BH$101,"&lt;="&amp;新怪物属性!$CN19)+SUMIFS(装备数值!BV$50:BV$101,装备数值!$BG$50:$BG$101,"="&amp;新怪物属性!$CO$2,装备数值!$BH$50:$BH$101,"&lt;="&amp;新怪物属性!$CO19)+SUMIFS(装备数值!BV$50:BV$101,装备数值!$BG$50:$BG$101,"="&amp;新怪物属性!$CP$2,装备数值!$BH$50:$BH$101,"&lt;="&amp;新怪物属性!$CP19)+SUMIFS(装备数值!BV$50:BV$101,装备数值!$BG$50:$BG$101,"="&amp;新怪物属性!$CQ$2,装备数值!$BH$50:$BH$101,"&lt;="&amp;新怪物属性!$CQ19)+SUMIFS(装备数值!BV$50:BV$101,装备数值!$BG$50:$BG$101,"="&amp;新怪物属性!$CR$2,装备数值!$BH$50:$BH$101,"&lt;="&amp;新怪物属性!$CR19)</f>
        <v>0</v>
      </c>
      <c r="DD19" s="14">
        <f>SUMIFS(装备数值!BW$50:BW$101,装备数值!$BG$50:$BG$101,"="&amp;新怪物属性!$CF$2,装备数值!$BH$50:$BH$101,"&lt;="&amp;新怪物属性!$CF19)+SUMIFS(装备数值!BW$50:BW$101,装备数值!$BG$50:$BG$101,"="&amp;新怪物属性!$CG$2,装备数值!$BH$50:$BH$101,"&lt;="&amp;新怪物属性!$CG19)+SUMIFS(装备数值!BW$50:BW$101,装备数值!$BG$50:$BG$101,"="&amp;新怪物属性!$CH$2,装备数值!$BH$50:$BH$101,"&lt;="&amp;新怪物属性!$CH19)+SUMIFS(装备数值!BW$50:BW$101,装备数值!$BG$50:$BG$101,"="&amp;新怪物属性!$CI$2,装备数值!$BH$50:$BH$101,"&lt;="&amp;新怪物属性!$CI19)+SUMIFS(装备数值!BW$50:BW$101,装备数值!$BG$50:$BG$101,"="&amp;新怪物属性!$CJ$2,装备数值!$BH$50:$BH$101,"&lt;="&amp;新怪物属性!$CJ19)+SUMIFS(装备数值!BW$50:BW$101,装备数值!$BG$50:$BG$101,"="&amp;新怪物属性!$CK$2,装备数值!$BH$50:$BH$101,"&lt;="&amp;新怪物属性!$CK19)+SUMIFS(装备数值!BW$50:BW$101,装备数值!$BG$50:$BG$101,"="&amp;新怪物属性!$CL$2,装备数值!$BH$50:$BH$101,"&lt;="&amp;新怪物属性!$CL19)+SUMIFS(装备数值!BW$50:BW$101,装备数值!$BG$50:$BG$101,"="&amp;新怪物属性!$CM$2,装备数值!$BH$50:$BH$101,"&lt;="&amp;新怪物属性!$CM19)+SUMIFS(装备数值!BW$50:BW$101,装备数值!$BG$50:$BG$101,"="&amp;新怪物属性!$CN$2,装备数值!$BH$50:$BH$101,"&lt;="&amp;新怪物属性!$CN19)+SUMIFS(装备数值!BW$50:BW$101,装备数值!$BG$50:$BG$101,"="&amp;新怪物属性!$CO$2,装备数值!$BH$50:$BH$101,"&lt;="&amp;新怪物属性!$CO19)+SUMIFS(装备数值!BW$50:BW$101,装备数值!$BG$50:$BG$101,"="&amp;新怪物属性!$CP$2,装备数值!$BH$50:$BH$101,"&lt;="&amp;新怪物属性!$CP19)+SUMIFS(装备数值!BW$50:BW$101,装备数值!$BG$50:$BG$101,"="&amp;新怪物属性!$CQ$2,装备数值!$BH$50:$BH$101,"&lt;="&amp;新怪物属性!$CQ19)+SUMIFS(装备数值!BW$50:BW$101,装备数值!$BG$50:$BG$101,"="&amp;新怪物属性!$CR$2,装备数值!$BH$50:$BH$101,"&lt;="&amp;新怪物属性!$CR19)</f>
        <v>0</v>
      </c>
      <c r="DE19" s="14">
        <f>SUMIFS(装备数值!BX$50:BX$101,装备数值!$BG$50:$BG$101,"="&amp;新怪物属性!$CF$2,装备数值!$BH$50:$BH$101,"&lt;="&amp;新怪物属性!$CF19)+SUMIFS(装备数值!BX$50:BX$101,装备数值!$BG$50:$BG$101,"="&amp;新怪物属性!$CG$2,装备数值!$BH$50:$BH$101,"&lt;="&amp;新怪物属性!$CG19)+SUMIFS(装备数值!BX$50:BX$101,装备数值!$BG$50:$BG$101,"="&amp;新怪物属性!$CH$2,装备数值!$BH$50:$BH$101,"&lt;="&amp;新怪物属性!$CH19)+SUMIFS(装备数值!BX$50:BX$101,装备数值!$BG$50:$BG$101,"="&amp;新怪物属性!$CI$2,装备数值!$BH$50:$BH$101,"&lt;="&amp;新怪物属性!$CI19)+SUMIFS(装备数值!BX$50:BX$101,装备数值!$BG$50:$BG$101,"="&amp;新怪物属性!$CJ$2,装备数值!$BH$50:$BH$101,"&lt;="&amp;新怪物属性!$CJ19)+SUMIFS(装备数值!BX$50:BX$101,装备数值!$BG$50:$BG$101,"="&amp;新怪物属性!$CK$2,装备数值!$BH$50:$BH$101,"&lt;="&amp;新怪物属性!$CK19)+SUMIFS(装备数值!BX$50:BX$101,装备数值!$BG$50:$BG$101,"="&amp;新怪物属性!$CL$2,装备数值!$BH$50:$BH$101,"&lt;="&amp;新怪物属性!$CL19)+SUMIFS(装备数值!BX$50:BX$101,装备数值!$BG$50:$BG$101,"="&amp;新怪物属性!$CM$2,装备数值!$BH$50:$BH$101,"&lt;="&amp;新怪物属性!$CM19)+SUMIFS(装备数值!BX$50:BX$101,装备数值!$BG$50:$BG$101,"="&amp;新怪物属性!$CN$2,装备数值!$BH$50:$BH$101,"&lt;="&amp;新怪物属性!$CN19)+SUMIFS(装备数值!BX$50:BX$101,装备数值!$BG$50:$BG$101,"="&amp;新怪物属性!$CO$2,装备数值!$BH$50:$BH$101,"&lt;="&amp;新怪物属性!$CO19)+SUMIFS(装备数值!BX$50:BX$101,装备数值!$BG$50:$BG$101,"="&amp;新怪物属性!$CP$2,装备数值!$BH$50:$BH$101,"&lt;="&amp;新怪物属性!$CP19)+SUMIFS(装备数值!BX$50:BX$101,装备数值!$BG$50:$BG$101,"="&amp;新怪物属性!$CQ$2,装备数值!$BH$50:$BH$101,"&lt;="&amp;新怪物属性!$CQ19)+SUMIFS(装备数值!BX$50:BX$101,装备数值!$BG$50:$BG$101,"="&amp;新怪物属性!$CR$2,装备数值!$BH$50:$BH$101,"&lt;="&amp;新怪物属性!$CR19)</f>
        <v>0</v>
      </c>
      <c r="DH19" s="14">
        <f>INDEX(装备数值!$I$13:$M$116,新怪物属性!$P19*8+1,DH$2)*$X19+INDEX(装备数值!$I$13:$M$116,新怪物属性!$Q19*8+2,DH$2)*$Y19+INDEX(装备数值!$I$13:$M$116,新怪物属性!$S19*8+3,DH$2)*$Z19+INDEX(装备数值!$I$13:$M$116,新怪物属性!$R19*8+4,DH$2)*$AA19+INDEX(装备数值!$I$13:$M$116,新怪物属性!$T19*8+5,DH$2)*$AB19+INDEX(装备数值!$I$13:$M$116,新怪物属性!$U19*8+6,DH$2)*$AC19+INDEX(装备数值!$I$13:$M$116,新怪物属性!$V19*8+7,DH$2)*$AD19+INDEX(装备数值!$I$13:$M$116,新怪物属性!$W19*8+8,DH$2)*$AE19</f>
        <v>0</v>
      </c>
      <c r="DI19" s="14">
        <f>INDEX(装备数值!$I$13:$M$116,新怪物属性!$P19*8+1,DI$2)*$X19+INDEX(装备数值!$I$13:$M$116,新怪物属性!$Q19*8+2,DI$2)*$Y19+INDEX(装备数值!$I$13:$M$116,新怪物属性!$S19*8+3,DI$2)*$Z19+INDEX(装备数值!$I$13:$M$116,新怪物属性!$R19*8+4,DI$2)*$AA19+INDEX(装备数值!$I$13:$M$116,新怪物属性!$T19*8+5,DI$2)*$AB19+INDEX(装备数值!$I$13:$M$116,新怪物属性!$U19*8+6,DI$2)*$AC19+INDEX(装备数值!$I$13:$M$116,新怪物属性!$V19*8+7,DI$2)*$AD19+INDEX(装备数值!$I$13:$M$116,新怪物属性!$W19*8+8,DI$2)*$AE19</f>
        <v>0</v>
      </c>
      <c r="DJ19" s="14">
        <f>INDEX(装备数值!$I$13:$M$116,新怪物属性!$P19*8+1,DJ$2)*$X19+INDEX(装备数值!$I$13:$M$116,新怪物属性!$Q19*8+2,DJ$2)*$Y19+INDEX(装备数值!$I$13:$M$116,新怪物属性!$S19*8+3,DJ$2)*$Z19+INDEX(装备数值!$I$13:$M$116,新怪物属性!$R19*8+4,DJ$2)*$AA19+INDEX(装备数值!$I$13:$M$116,新怪物属性!$T19*8+5,DJ$2)*$AB19+INDEX(装备数值!$I$13:$M$116,新怪物属性!$U19*8+6,DJ$2)*$AC19+INDEX(装备数值!$I$13:$M$116,新怪物属性!$V19*8+7,DJ$2)*$AD19+INDEX(装备数值!$I$13:$M$116,新怪物属性!$W19*8+8,DJ$2)*$AE19</f>
        <v>0</v>
      </c>
      <c r="DK19" s="14">
        <f>INDEX(装备数值!$I$13:$M$116,新怪物属性!$P19*8+1,DK$2)*$X19+INDEX(装备数值!$I$13:$M$116,新怪物属性!$Q19*8+2,DK$2)*$Y19+INDEX(装备数值!$I$13:$M$116,新怪物属性!$S19*8+3,DK$2)*$Z19+INDEX(装备数值!$I$13:$M$116,新怪物属性!$R19*8+4,DK$2)*$AA19+INDEX(装备数值!$I$13:$M$116,新怪物属性!$T19*8+5,DK$2)*$AB19+INDEX(装备数值!$I$13:$M$116,新怪物属性!$U19*8+6,DK$2)*$AC19+INDEX(装备数值!$I$13:$M$116,新怪物属性!$V19*8+7,DK$2)*$AD19+INDEX(装备数值!$I$13:$M$116,新怪物属性!$W19*8+8,DK$2)*$AE19</f>
        <v>0</v>
      </c>
      <c r="DL19" s="14">
        <f>INDEX(装备数值!$I$13:$M$116,新怪物属性!$P19*8+1,DL$2)*$X19+INDEX(装备数值!$I$13:$M$116,新怪物属性!$Q19*8+2,DL$2)*$Y19+INDEX(装备数值!$I$13:$M$116,新怪物属性!$S19*8+3,DL$2)*$Z19+INDEX(装备数值!$I$13:$M$116,新怪物属性!$R19*8+4,DL$2)*$AA19+INDEX(装备数值!$I$13:$M$116,新怪物属性!$T19*8+5,DL$2)*$AB19+INDEX(装备数值!$I$13:$M$116,新怪物属性!$U19*8+6,DL$2)*$AC19+INDEX(装备数值!$I$13:$M$116,新怪物属性!$V19*8+7,DL$2)*$AD19+INDEX(装备数值!$I$13:$M$116,新怪物属性!$W19*8+8,DL$2)*$AE19</f>
        <v>0</v>
      </c>
      <c r="DO19" s="14">
        <f>INDEX(装备数值!$X$13:$AH$116,$P19*8+1,DO$2)*$AF19+INDEX(装备数值!$X$13:$AH$116,$Q19*8+2,DO$2)*$AG19+INDEX(装备数值!$X$13:$AH$116,$S19*8+3,DO$2)*$AH19+INDEX(装备数值!$X$13:$AH$116,$R19*8+4,DO$2)*$AI19+INDEX(装备数值!$X$13:$AH$116,$T19*8+5,DO$2)*$AJ19+INDEX(装备数值!$X$13:$AH$116,$U19*8+6,DO$2)*$AK19+INDEX(装备数值!$X$13:$AH$116,$V19*8+7,DO$2)*$AL19+INDEX(装备数值!$X$13:$AH$116,$W19*8+8,DO$2)*$AM19</f>
        <v>0</v>
      </c>
      <c r="DP19" s="14">
        <f>INDEX(装备数值!$X$13:$AH$116,$P19*8+1,DP$2)*$AF19+INDEX(装备数值!$X$13:$AH$116,$Q19*8+2,DP$2)*$AG19+INDEX(装备数值!$X$13:$AH$116,$S19*8+3,DP$2)*$AH19+INDEX(装备数值!$X$13:$AH$116,$R19*8+4,DP$2)*$AI19+INDEX(装备数值!$X$13:$AH$116,$T19*8+5,DP$2)*$AJ19+INDEX(装备数值!$X$13:$AH$116,$U19*8+6,DP$2)*$AK19+INDEX(装备数值!$X$13:$AH$116,$V19*8+7,DP$2)*$AL19+INDEX(装备数值!$X$13:$AH$116,$W19*8+8,DP$2)*$AM19</f>
        <v>0</v>
      </c>
      <c r="DQ19" s="14">
        <f>INDEX(装备数值!$X$13:$AH$116,$P19*8+1,DQ$2)*$AF19+INDEX(装备数值!$X$13:$AH$116,$Q19*8+2,DQ$2)*$AG19+INDEX(装备数值!$X$13:$AH$116,$S19*8+3,DQ$2)*$AH19+INDEX(装备数值!$X$13:$AH$116,$R19*8+4,DQ$2)*$AI19+INDEX(装备数值!$X$13:$AH$116,$T19*8+5,DQ$2)*$AJ19+INDEX(装备数值!$X$13:$AH$116,$U19*8+6,DQ$2)*$AK19+INDEX(装备数值!$X$13:$AH$116,$V19*8+7,DQ$2)*$AL19+INDEX(装备数值!$X$13:$AH$116,$W19*8+8,DQ$2)*$AM19</f>
        <v>0</v>
      </c>
      <c r="DR19" s="14">
        <f>INDEX(装备数值!$X$13:$AH$116,$P19*8+1,DR$2)*$AF19+INDEX(装备数值!$X$13:$AH$116,$Q19*8+2,DR$2)*$AG19+INDEX(装备数值!$X$13:$AH$116,$S19*8+3,DR$2)*$AH19+INDEX(装备数值!$X$13:$AH$116,$R19*8+4,DR$2)*$AI19+INDEX(装备数值!$X$13:$AH$116,$T19*8+5,DR$2)*$AJ19+INDEX(装备数值!$X$13:$AH$116,$U19*8+6,DR$2)*$AK19+INDEX(装备数值!$X$13:$AH$116,$V19*8+7,DR$2)*$AL19+INDEX(装备数值!$X$13:$AH$116,$W19*8+8,DR$2)*$AM19</f>
        <v>0</v>
      </c>
      <c r="DS19" s="14">
        <f>INDEX(装备数值!$X$13:$AH$116,$P19*8+1,DS$2)*$AF19+INDEX(装备数值!$X$13:$AH$116,$Q19*8+2,DS$2)*$AG19+INDEX(装备数值!$X$13:$AH$116,$S19*8+3,DS$2)*$AH19+INDEX(装备数值!$X$13:$AH$116,$R19*8+4,DS$2)*$AI19+INDEX(装备数值!$X$13:$AH$116,$T19*8+5,DS$2)*$AJ19+INDEX(装备数值!$X$13:$AH$116,$U19*8+6,DS$2)*$AK19+INDEX(装备数值!$X$13:$AH$116,$V19*8+7,DS$2)*$AL19+INDEX(装备数值!$X$13:$AH$116,$W19*8+8,DS$2)*$AM19</f>
        <v>0</v>
      </c>
      <c r="DT19" s="14">
        <f>INDEX(装备数值!$X$13:$AH$116,$P19*8+1,DT$2)*$AF19+INDEX(装备数值!$X$13:$AH$116,$Q19*8+2,DT$2)*$AG19+INDEX(装备数值!$X$13:$AH$116,$S19*8+3,DT$2)*$AH19+INDEX(装备数值!$X$13:$AH$116,$R19*8+4,DT$2)*$AI19+INDEX(装备数值!$X$13:$AH$116,$T19*8+5,DT$2)*$AJ19+INDEX(装备数值!$X$13:$AH$116,$U19*8+6,DT$2)*$AK19+INDEX(装备数值!$X$13:$AH$116,$V19*8+7,DT$2)*$AL19+INDEX(装备数值!$X$13:$AH$116,$W19*8+8,DT$2)*$AM19</f>
        <v>0</v>
      </c>
      <c r="DU19" s="14">
        <f>INDEX(装备数值!$X$13:$AH$116,$P19*8+1,DU$2)*$AF19+INDEX(装备数值!$X$13:$AH$116,$Q19*8+2,DU$2)*$AG19+INDEX(装备数值!$X$13:$AH$116,$S19*8+3,DU$2)*$AH19+INDEX(装备数值!$X$13:$AH$116,$R19*8+4,DU$2)*$AI19+INDEX(装备数值!$X$13:$AH$116,$T19*8+5,DU$2)*$AJ19+INDEX(装备数值!$X$13:$AH$116,$U19*8+6,DU$2)*$AK19+INDEX(装备数值!$X$13:$AH$116,$V19*8+7,DU$2)*$AL19+INDEX(装备数值!$X$13:$AH$116,$W19*8+8,DU$2)*$AM19</f>
        <v>0</v>
      </c>
      <c r="DV19" s="14">
        <f>INDEX(装备数值!$X$13:$AH$116,$P19*8+1,DV$2)*$AF19+INDEX(装备数值!$X$13:$AH$116,$Q19*8+2,DV$2)*$AG19+INDEX(装备数值!$X$13:$AH$116,$S19*8+3,DV$2)*$AH19+INDEX(装备数值!$X$13:$AH$116,$R19*8+4,DV$2)*$AI19+INDEX(装备数值!$X$13:$AH$116,$T19*8+5,DV$2)*$AJ19+INDEX(装备数值!$X$13:$AH$116,$U19*8+6,DV$2)*$AK19+INDEX(装备数值!$X$13:$AH$116,$V19*8+7,DV$2)*$AL19+INDEX(装备数值!$X$13:$AH$116,$W19*8+8,DV$2)*$AM19</f>
        <v>0</v>
      </c>
      <c r="DW19" s="14">
        <f>INDEX(装备数值!$X$13:$AH$116,$P19*8+1,DW$2)*$AF19+INDEX(装备数值!$X$13:$AH$116,$Q19*8+2,DW$2)*$AG19+INDEX(装备数值!$X$13:$AH$116,$S19*8+3,DW$2)*$AH19+INDEX(装备数值!$X$13:$AH$116,$R19*8+4,DW$2)*$AI19+INDEX(装备数值!$X$13:$AH$116,$T19*8+5,DW$2)*$AJ19+INDEX(装备数值!$X$13:$AH$116,$U19*8+6,DW$2)*$AK19+INDEX(装备数值!$X$13:$AH$116,$V19*8+7,DW$2)*$AL19+INDEX(装备数值!$X$13:$AH$116,$W19*8+8,DW$2)*$AM19</f>
        <v>0</v>
      </c>
      <c r="DX19" s="14">
        <f>INDEX(装备数值!$X$13:$AH$116,$P19*8+1,DX$2)*$AF19+INDEX(装备数值!$X$13:$AH$116,$Q19*8+2,DX$2)*$AG19+INDEX(装备数值!$X$13:$AH$116,$S19*8+3,DX$2)*$AH19+INDEX(装备数值!$X$13:$AH$116,$R19*8+4,DX$2)*$AI19+INDEX(装备数值!$X$13:$AH$116,$T19*8+5,DX$2)*$AJ19+INDEX(装备数值!$X$13:$AH$116,$U19*8+6,DX$2)*$AK19+INDEX(装备数值!$X$13:$AH$116,$V19*8+7,DX$2)*$AL19+INDEX(装备数值!$X$13:$AH$116,$W19*8+8,DX$2)*$AM19</f>
        <v>0</v>
      </c>
      <c r="DY19" s="14">
        <f>INDEX(装备数值!$X$13:$AH$116,$P19*8+1,DY$2)*$AF19+INDEX(装备数值!$X$13:$AH$116,$Q19*8+2,DY$2)*$AG19+INDEX(装备数值!$X$13:$AH$116,$S19*8+3,DY$2)*$AH19+INDEX(装备数值!$X$13:$AH$116,$R19*8+4,DY$2)*$AI19+INDEX(装备数值!$X$13:$AH$116,$T19*8+5,DY$2)*$AJ19+INDEX(装备数值!$X$13:$AH$116,$U19*8+6,DY$2)*$AK19+INDEX(装备数值!$X$13:$AH$116,$V19*8+7,DY$2)*$AL19+INDEX(装备数值!$X$13:$AH$116,$W19*8+8,DY$2)*$AM19</f>
        <v>0</v>
      </c>
      <c r="EA19" s="14">
        <f>INDEX(装备数值!$AN$17:$AN$117,MATCH(MIN($X19:$AE19),装备数值!$AO$17:$AO$117,1))</f>
        <v>0</v>
      </c>
      <c r="EB19" s="14">
        <f>IF(COUNTIF($P19:$W19,"&gt;"&amp;0)=8,INDEX(装备数值!AR$17:AR$117,$EA19+1),0)</f>
        <v>0</v>
      </c>
      <c r="EC19" s="14">
        <f>IF(COUNTIF($P19:$W19,"&gt;"&amp;0)=8,INDEX(装备数值!AS$17:AS$117,$EA19+1),0)</f>
        <v>0</v>
      </c>
      <c r="ED19" s="14">
        <f>IF(COUNTIF($P19:$W19,"&gt;"&amp;0)=8,INDEX(装备数值!AT$17:AT$117,$EA19+1),0)</f>
        <v>0</v>
      </c>
      <c r="EE19" s="14">
        <f>IF(COUNTIF($P19:$W19,"&gt;"&amp;0)=8,INDEX(装备数值!AU$17:AU$117,$EA19+1),0)</f>
        <v>0</v>
      </c>
      <c r="EF19" s="14">
        <f>IF(COUNTIF($P19:$W19,"&gt;"&amp;0)=8,INDEX(装备数值!AV$17:AV$117,$EA19+1),0)</f>
        <v>0</v>
      </c>
      <c r="EH19" s="14">
        <f>INDEX(装备数值!$AY$17:$AY$77,MATCH(MIN($AF19:$AM19),装备数值!$AZ$17:$AZ$77,1))</f>
        <v>0</v>
      </c>
      <c r="EI19" s="26">
        <f>INDEX(装备数值!BA$17:BA$77,新怪物属性!EH19+1)</f>
        <v>0</v>
      </c>
      <c r="EJ19" s="26">
        <f>INDEX(装备数值!BA$17:BA$77,新怪物属性!EH19+1)</f>
        <v>0</v>
      </c>
      <c r="EL19" s="14">
        <f t="shared" si="2"/>
        <v>0</v>
      </c>
      <c r="EM19" s="14">
        <f>VLOOKUP(EL19,军阶与晶片数值!$W$6:$X$27,2)</f>
        <v>0</v>
      </c>
      <c r="EN19" s="14">
        <f>INDEX(军阶与晶片数值!Y$6:Y$27,$EM19+1)</f>
        <v>0</v>
      </c>
      <c r="EO19" s="14">
        <f>INDEX(军阶与晶片数值!Z$6:Z$27,$EM19+1)</f>
        <v>0</v>
      </c>
      <c r="EP19" s="14">
        <f>INDEX(军阶与晶片数值!AA$6:AA$27,$EM19+1)</f>
        <v>0</v>
      </c>
      <c r="EQ19" s="14">
        <f>INDEX(军阶与晶片数值!AB$6:AB$27,$EM19+1)</f>
        <v>0</v>
      </c>
      <c r="ER19" s="29">
        <f>INDEX(军阶与晶片数值!AC$6:AC$27,$EM19+1)</f>
        <v>0</v>
      </c>
      <c r="ES19" s="29">
        <f>INDEX(军阶与晶片数值!AD$6:AD$27,$EM19+1)</f>
        <v>0</v>
      </c>
      <c r="EU19" s="26">
        <f>INDEX(军阶与晶片数值!I$6:I$16,AN19+1)</f>
        <v>0</v>
      </c>
      <c r="EV19" s="26">
        <f>INDEX(军阶与晶片数值!M$6:M$16,AO19+1)</f>
        <v>0</v>
      </c>
      <c r="EW19" s="26">
        <f>INDEX(军阶与晶片数值!J$6:J$16,AP19+1)</f>
        <v>0</v>
      </c>
      <c r="EX19" s="26">
        <f>INDEX(军阶与晶片数值!K$6:K$16,AQ19+1)</f>
        <v>0</v>
      </c>
      <c r="EY19" s="26">
        <f>INDEX(军阶与晶片数值!L$6:L$16,AR19+1)</f>
        <v>0</v>
      </c>
      <c r="EZ19" s="28">
        <f>INDEX(军阶与晶片数值!N$6:N$16,AS19+1)</f>
        <v>0</v>
      </c>
      <c r="FA19" s="28">
        <f>INDEX(军阶与晶片数值!O$6:O$16,AT19+1)</f>
        <v>0</v>
      </c>
      <c r="FB19" s="28">
        <f>INDEX(军阶与晶片数值!P$6:P$16,AU19+1)</f>
        <v>0</v>
      </c>
      <c r="FC19" s="28">
        <f>INDEX(军阶与晶片数值!Q$6:Q$16,AV19+1)</f>
        <v>0</v>
      </c>
      <c r="FD19" s="26">
        <f>INDEX(军阶与晶片数值!R$6:R$16,AW19+1)</f>
        <v>0</v>
      </c>
      <c r="FE19" s="26">
        <f>INDEX(军阶与晶片数值!S$6:S$16,AX19+1)</f>
        <v>0</v>
      </c>
      <c r="FF19" s="26">
        <f>INDEX(军阶与晶片数值!T$6:T$16,AY19+1)</f>
        <v>0</v>
      </c>
      <c r="FG19" s="26">
        <f>INDEX(军阶与晶片数值!U$6:U$16,AZ19+1)</f>
        <v>0</v>
      </c>
      <c r="FI19" s="26">
        <f>INDEX(军阶与晶片数值!$C$6:$C$36,新怪物属性!$BA19+1)</f>
        <v>0.02</v>
      </c>
      <c r="FJ19" s="26">
        <f>INDEX(军阶与晶片数值!$C$6:$C$36,新怪物属性!$BA19+1)</f>
        <v>0.02</v>
      </c>
      <c r="FK19" s="26">
        <f>INDEX(军阶与晶片数值!$C$6:$C$36,新怪物属性!$BA19+1)</f>
        <v>0.02</v>
      </c>
      <c r="FL19" s="26">
        <f>INDEX(军阶与晶片数值!$C$6:$C$36,新怪物属性!$BA19+1)</f>
        <v>0.02</v>
      </c>
      <c r="FM19" s="26">
        <f>INDEX(军阶与晶片数值!$C$6:$C$36,新怪物属性!$BA19+1)</f>
        <v>0.02</v>
      </c>
      <c r="FO19" s="14">
        <f>INDEX(战舰突破!$H$6:$H$18,新怪物属性!$J19+1)+INDEX(战舰突破!$H$23:$H$35,新怪物属性!$K19+1)+INDEX(战舰突破!$H$40:$H$52,新怪物属性!$L19+1)</f>
        <v>200</v>
      </c>
      <c r="FP19" s="14">
        <f>INDEX(战舰突破!$I$6:$I$18,新怪物属性!$J19+1)+INDEX(战舰突破!$I$23:$I$35,新怪物属性!$K19+1)+INDEX(战舰突破!$I$40:$I$52,新怪物属性!$L19+1)</f>
        <v>0</v>
      </c>
      <c r="FQ19" s="14">
        <f>INDEX(战舰突破!$J$6:$J$18,新怪物属性!$J19+1)+INDEX(战舰突破!$J$23:$J$35,新怪物属性!$K19+1)+INDEX(战舰突破!$J$40:$J$52,新怪物属性!$L19+1)</f>
        <v>0</v>
      </c>
      <c r="FR19" s="14">
        <f>INDEX(战舰突破!$K$6:$K$18,新怪物属性!$J19+1)+INDEX(战舰突破!$K$23:$K$35,新怪物属性!$K19+1)+INDEX(战舰突破!$K$40:$K$52,新怪物属性!$L19+1)</f>
        <v>0</v>
      </c>
      <c r="FS19" s="14">
        <f>INDEX(战舰突破!$L$6:$L$18,新怪物属性!$J19+1)+INDEX(战舰突破!$L$23:$L$35,新怪物属性!$K19+1)+INDEX(战舰突破!$L$40:$L$52,新怪物属性!$L19+1)</f>
        <v>0</v>
      </c>
      <c r="FT19" s="18">
        <f>INDEX(战舰突破!$N$6:$N$18,新怪物属性!$J19+1)+INDEX(战舰突破!$N$23:$N$35,新怪物属性!$K19+1)+INDEX(战舰突破!$N$40:$N$52,新怪物属性!$L19+1)</f>
        <v>0</v>
      </c>
      <c r="FU19" s="18">
        <f>INDEX(战舰突破!$O$6:$O$18,新怪物属性!$J19+1)+INDEX(战舰突破!$O$23:$O$35,新怪物属性!$K19+1)+INDEX(战舰突破!$O$40:$O$52,新怪物属性!$L19+1)</f>
        <v>0</v>
      </c>
      <c r="FV19" s="18">
        <f>INDEX(战舰突破!$P$6:$P$18,新怪物属性!$J19+1)+INDEX(战舰突破!$P$23:$P$35,新怪物属性!$K19+1)+INDEX(战舰突破!$P$40:$P$52,新怪物属性!$L19+1)</f>
        <v>0</v>
      </c>
      <c r="FW19" s="18">
        <f>INDEX(战舰突破!$Q$6:$Q$18,新怪物属性!$J19+1)+INDEX(战舰突破!$Q$23:$Q$35,新怪物属性!$K19+1)+INDEX(战舰突破!$Q$40:$Q$52,新怪物属性!$L19+1)</f>
        <v>0</v>
      </c>
      <c r="FX19" s="18">
        <f>INDEX(战舰突破!$R$6:$R$18,新怪物属性!$J19+1)+INDEX(战舰突破!$R$23:$R$35,新怪物属性!$K19+1)+INDEX(战舰突破!$R$40:$R$52,新怪物属性!$L19+1)</f>
        <v>0</v>
      </c>
      <c r="FY19" s="18">
        <f>INDEX(战舰突破!$M$6:$M$18,新怪物属性!$J19+1)+INDEX(战舰突破!$M$23:$M$35,新怪物属性!$K19+1)+INDEX(战舰突破!$M$40:$M$52,新怪物属性!$L19+1)</f>
        <v>0</v>
      </c>
      <c r="FZ19" s="22">
        <f>INDEX(战舰突破!$W$6:$W$18,新怪物属性!$J19+1)+INDEX(战舰突破!$W$23:$W$35,新怪物属性!$K19+1)+INDEX(战舰突破!$W$40:$W$52,新怪物属性!$L19+1)</f>
        <v>0.3</v>
      </c>
      <c r="GC19" s="14">
        <f>INDEX(战舰突破!$S$6:$S$18,新怪物属性!$J19+1)</f>
        <v>0</v>
      </c>
      <c r="GD19" s="14">
        <f>INDEX(战舰突破!$T$6:$T$18,新怪物属性!$J19+1)</f>
        <v>0</v>
      </c>
      <c r="GE19" s="14">
        <f>INDEX(战舰突破!$U$6:$U$18,新怪物属性!$J19+1)</f>
        <v>0</v>
      </c>
      <c r="GF19" s="14">
        <f>INDEX(战舰突破!$V$6:$V$18,新怪物属性!$J19+1)</f>
        <v>0</v>
      </c>
      <c r="GG19" s="14">
        <f>INDEX(战舰突破!$X$6:$X$18,新怪物属性!$J19+1)</f>
        <v>2</v>
      </c>
      <c r="GI19" s="14">
        <f>INDEX(战舰突破!$S$23:$S$35,新怪物属性!$J19+1)</f>
        <v>0</v>
      </c>
      <c r="GJ19" s="14">
        <f>INDEX(战舰突破!$T$23:$T$35,新怪物属性!$J19+1)</f>
        <v>0</v>
      </c>
      <c r="GK19" s="14">
        <f>INDEX(战舰突破!$U$23:$U$35,新怪物属性!$J19+1)</f>
        <v>0</v>
      </c>
      <c r="GL19" s="14">
        <f>INDEX(战舰突破!$V$23:$V$35,新怪物属性!$J19+1)</f>
        <v>0</v>
      </c>
      <c r="GM19" s="14">
        <f>INDEX(战舰突破!$X$23:$X$35,新怪物属性!$J19+1)</f>
        <v>30</v>
      </c>
      <c r="GO19" s="14">
        <f>INDEX(战舰突破!$S$40:$S$52,新怪物属性!$J19+1)</f>
        <v>0</v>
      </c>
      <c r="GP19" s="14">
        <f>INDEX(战舰突破!$T$40:$T$52,新怪物属性!$J19+1)</f>
        <v>0</v>
      </c>
      <c r="GQ19" s="14">
        <f>INDEX(战舰突破!$U$40:$U$52,新怪物属性!$J19+1)</f>
        <v>0</v>
      </c>
      <c r="GR19" s="14">
        <f>INDEX(战舰突破!$V$40:$V$52,新怪物属性!$J19+1)</f>
        <v>0</v>
      </c>
      <c r="GS19" s="14">
        <f>INDEX(战舰突破!$X$40:$X$52,新怪物属性!$J19+1)</f>
        <v>50</v>
      </c>
      <c r="GV19" s="14">
        <v>0</v>
      </c>
      <c r="GW19" s="14">
        <v>0</v>
      </c>
      <c r="GX19" s="14">
        <v>0</v>
      </c>
      <c r="GY19" s="14">
        <v>0</v>
      </c>
      <c r="GZ19" s="14">
        <v>0</v>
      </c>
      <c r="HA19" s="14">
        <v>0</v>
      </c>
      <c r="HB19" s="14">
        <v>0</v>
      </c>
      <c r="HC19" s="14">
        <v>0</v>
      </c>
      <c r="HD19" s="14">
        <v>0</v>
      </c>
      <c r="HE19" s="14">
        <v>0</v>
      </c>
      <c r="HF19" s="14">
        <v>0</v>
      </c>
      <c r="HG19" s="14">
        <v>0</v>
      </c>
      <c r="HH19" s="14">
        <v>0</v>
      </c>
      <c r="HI19" s="14">
        <v>0</v>
      </c>
      <c r="HJ19" s="14">
        <v>0</v>
      </c>
      <c r="HK19" s="14">
        <v>0</v>
      </c>
      <c r="HL19" s="14">
        <v>0</v>
      </c>
      <c r="HM19" s="14">
        <v>0</v>
      </c>
      <c r="HN19" s="14">
        <v>0</v>
      </c>
      <c r="HO19" s="14">
        <v>0</v>
      </c>
      <c r="HP19" s="14">
        <v>0</v>
      </c>
      <c r="HQ19" s="14">
        <v>0</v>
      </c>
      <c r="HR19" s="14">
        <v>0</v>
      </c>
      <c r="HS19" s="14">
        <v>0</v>
      </c>
      <c r="HT19" s="14">
        <v>0</v>
      </c>
      <c r="HU19" s="14">
        <v>0</v>
      </c>
      <c r="HX19" s="14">
        <v>0</v>
      </c>
      <c r="HY19" s="14">
        <v>0</v>
      </c>
      <c r="IB19" s="14">
        <f>IF($GV19=0,0,INDEX(战宠!P$15:P$27,新怪物属性!$GV$3)*(INDEX(战宠!$U$7:$Y$10,1,新怪物属性!$GV19)))*(新怪物属性!$GW19+4)
+IF($GX19=0,0,INDEX(战宠!P$15:P$27,新怪物属性!$GX$3)*(INDEX(战宠!$U$7:$Y$10,1,新怪物属性!$GX19)))*(新怪物属性!$GY19+4)
+IF($GZ19=0,0,INDEX(战宠!P$15:P$27,新怪物属性!$GZ$3)*(INDEX(战宠!$U$7:$Y$10,1,新怪物属性!$GZ19)))*(新怪物属性!$HA19+4)
+IF($HB19=0,0,INDEX(战宠!P$15:P$27,新怪物属性!$HB$3)*(INDEX(战宠!$U$7:$Y$10,1,新怪物属性!$HB19)))*(新怪物属性!$HC19+4)
+IF($HD19=0,0,INDEX(战宠!P$15:P$27,新怪物属性!$HD$3)*(INDEX(战宠!$U$7:$Y$10,1,新怪物属性!$HD19)))*(新怪物属性!$HE19+4)
+IF($HF19=0,0,INDEX(战宠!P$15:P$27,新怪物属性!$HF$3)*(INDEX(战宠!$U$7:$Y$10,1,新怪物属性!$HF19)))*(新怪物属性!$HG19+4)
+IF($HH19=0,0,INDEX(战宠!P$15:P$27,新怪物属性!$HH$3)*(INDEX(战宠!$U$7:$Y$10,1,新怪物属性!$HH19)))*(新怪物属性!$HI19+4)
+IF($HJ19=0,0,INDEX(战宠!P$15:P$27,新怪物属性!$HJ$3)*(INDEX(战宠!$U$7:$Y$10,1,新怪物属性!$HJ19)))*(新怪物属性!$HK19+4)
+IF($HL19=0,0,INDEX(战宠!P$15:P$27,新怪物属性!$HL$3)*(INDEX(战宠!$U$7:$Y$10,1,新怪物属性!$HL19)))*(新怪物属性!$HM19+4)
+IF($HN19=0,0,INDEX(战宠!P$15:P$27,新怪物属性!$HN$3)*(INDEX(战宠!$U$7:$Y$10,1,新怪物属性!$HN19)))*(新怪物属性!$HO19+4)
+IF($HP19=0,0,INDEX(战宠!P$15:P$27,新怪物属性!$HP$3)*(INDEX(战宠!$U$7:$Y$10,1,新怪物属性!$HP19)))*(新怪物属性!$HQ19+4)
+IF($HR19=0,0,INDEX(战宠!P$15:P$27,新怪物属性!$HR$3)*(INDEX(战宠!$U$7:$Y$10,1,新怪物属性!$HR19)))*(新怪物属性!$HS19+4)
+IF($HT19=0,0,INDEX(战宠!P$15:P$27,新怪物属性!$HT$3)*(INDEX(战宠!$U$7:$Y$10,1,新怪物属性!$HT19)))*(新怪物属性!$HU19+4)</f>
        <v>0</v>
      </c>
      <c r="IC19" s="14">
        <f>IF($GV19=0,0,INDEX(战宠!Q$15:Q$27,新怪物属性!$GV$3)*(INDEX(战宠!$U$7:$Y$10,1,新怪物属性!$GV19)))*(新怪物属性!$GW19+4)
+IF($GX19=0,0,INDEX(战宠!Q$15:Q$27,新怪物属性!$GX$3)*(INDEX(战宠!$U$7:$Y$10,1,新怪物属性!$GX19)))*(新怪物属性!$GY19+4)
+IF($GZ19=0,0,INDEX(战宠!Q$15:Q$27,新怪物属性!$GZ$3)*(INDEX(战宠!$U$7:$Y$10,1,新怪物属性!$GZ19)))*(新怪物属性!$HA19+4)
+IF($HB19=0,0,INDEX(战宠!Q$15:Q$27,新怪物属性!$HB$3)*(INDEX(战宠!$U$7:$Y$10,1,新怪物属性!$HB19)))*(新怪物属性!$HC19+4)
+IF($HD19=0,0,INDEX(战宠!Q$15:Q$27,新怪物属性!$HD$3)*(INDEX(战宠!$U$7:$Y$10,1,新怪物属性!$HD19)))*(新怪物属性!$HE19+4)
+IF($HF19=0,0,INDEX(战宠!Q$15:Q$27,新怪物属性!$HF$3)*(INDEX(战宠!$U$7:$Y$10,1,新怪物属性!$HF19)))*(新怪物属性!$HG19+4)
+IF($HH19=0,0,INDEX(战宠!Q$15:Q$27,新怪物属性!$HH$3)*(INDEX(战宠!$U$7:$Y$10,1,新怪物属性!$HH19)))*(新怪物属性!$HI19+4)
+IF($HJ19=0,0,INDEX(战宠!Q$15:Q$27,新怪物属性!$HJ$3)*(INDEX(战宠!$U$7:$Y$10,1,新怪物属性!$HJ19)))*(新怪物属性!$HK19+4)
+IF($HL19=0,0,INDEX(战宠!Q$15:Q$27,新怪物属性!$HL$3)*(INDEX(战宠!$U$7:$Y$10,1,新怪物属性!$HL19)))*(新怪物属性!$HM19+4)
+IF($HN19=0,0,INDEX(战宠!Q$15:Q$27,新怪物属性!$HN$3)*(INDEX(战宠!$U$7:$Y$10,1,新怪物属性!$HN19)))*(新怪物属性!$HO19+4)
+IF($HP19=0,0,INDEX(战宠!Q$15:Q$27,新怪物属性!$HP$3)*(INDEX(战宠!$U$7:$Y$10,1,新怪物属性!$HP19)))*(新怪物属性!$HQ19+4)
+IF($HR19=0,0,INDEX(战宠!Q$15:Q$27,新怪物属性!$HR$3)*(INDEX(战宠!$U$7:$Y$10,1,新怪物属性!$HR19)))*(新怪物属性!$HS19+4)
+IF($HT19=0,0,INDEX(战宠!Q$15:Q$27,新怪物属性!$HT$3)*(INDEX(战宠!$U$7:$Y$10,1,新怪物属性!$HT19)))*(新怪物属性!$HU19+4)</f>
        <v>0</v>
      </c>
      <c r="ID19" s="14">
        <f>IF($GV19=0,0,INDEX(战宠!R$15:R$27,新怪物属性!$GV$3)*(INDEX(战宠!$U$7:$Y$10,1,新怪物属性!$GV19)))*(新怪物属性!$GW19+4)
+IF($GX19=0,0,INDEX(战宠!R$15:R$27,新怪物属性!$GX$3)*(INDEX(战宠!$U$7:$Y$10,1,新怪物属性!$GX19)))*(新怪物属性!$GY19+4)
+IF($GZ19=0,0,INDEX(战宠!R$15:R$27,新怪物属性!$GZ$3)*(INDEX(战宠!$U$7:$Y$10,1,新怪物属性!$GZ19)))*(新怪物属性!$HA19+4)
+IF($HB19=0,0,INDEX(战宠!R$15:R$27,新怪物属性!$HB$3)*(INDEX(战宠!$U$7:$Y$10,1,新怪物属性!$HB19)))*(新怪物属性!$HC19+4)
+IF($HD19=0,0,INDEX(战宠!R$15:R$27,新怪物属性!$HD$3)*(INDEX(战宠!$U$7:$Y$10,1,新怪物属性!$HD19)))*(新怪物属性!$HE19+4)
+IF($HF19=0,0,INDEX(战宠!R$15:R$27,新怪物属性!$HF$3)*(INDEX(战宠!$U$7:$Y$10,1,新怪物属性!$HF19)))*(新怪物属性!$HG19+4)
+IF($HH19=0,0,INDEX(战宠!R$15:R$27,新怪物属性!$HH$3)*(INDEX(战宠!$U$7:$Y$10,1,新怪物属性!$HH19)))*(新怪物属性!$HI19+4)
+IF($HJ19=0,0,INDEX(战宠!R$15:R$27,新怪物属性!$HJ$3)*(INDEX(战宠!$U$7:$Y$10,1,新怪物属性!$HJ19)))*(新怪物属性!$HK19+4)
+IF($HL19=0,0,INDEX(战宠!R$15:R$27,新怪物属性!$HL$3)*(INDEX(战宠!$U$7:$Y$10,1,新怪物属性!$HL19)))*(新怪物属性!$HM19+4)
+IF($HN19=0,0,INDEX(战宠!R$15:R$27,新怪物属性!$HN$3)*(INDEX(战宠!$U$7:$Y$10,1,新怪物属性!$HN19)))*(新怪物属性!$HO19+4)
+IF($HP19=0,0,INDEX(战宠!R$15:R$27,新怪物属性!$HP$3)*(INDEX(战宠!$U$7:$Y$10,1,新怪物属性!$HP19)))*(新怪物属性!$HQ19+4)
+IF($HR19=0,0,INDEX(战宠!R$15:R$27,新怪物属性!$HR$3)*(INDEX(战宠!$U$7:$Y$10,1,新怪物属性!$HR19)))*(新怪物属性!$HS19+4)
+IF($HT19=0,0,INDEX(战宠!R$15:R$27,新怪物属性!$HT$3)*(INDEX(战宠!$U$7:$Y$10,1,新怪物属性!$HT19)))*(新怪物属性!$HU19+4)</f>
        <v>0</v>
      </c>
      <c r="IE19" s="14">
        <f>IF($GV19=0,0,INDEX(战宠!S$15:S$27,新怪物属性!$GV$3)*(INDEX(战宠!$U$7:$Y$10,1,新怪物属性!$GV19)))*(新怪物属性!$GW19+4)
+IF($GX19=0,0,INDEX(战宠!S$15:S$27,新怪物属性!$GX$3)*(INDEX(战宠!$U$7:$Y$10,1,新怪物属性!$GX19)))*(新怪物属性!$GY19+4)
+IF($GZ19=0,0,INDEX(战宠!S$15:S$27,新怪物属性!$GZ$3)*(INDEX(战宠!$U$7:$Y$10,1,新怪物属性!$GZ19)))*(新怪物属性!$HA19+4)
+IF($HB19=0,0,INDEX(战宠!S$15:S$27,新怪物属性!$HB$3)*(INDEX(战宠!$U$7:$Y$10,1,新怪物属性!$HB19)))*(新怪物属性!$HC19+4)
+IF($HD19=0,0,INDEX(战宠!S$15:S$27,新怪物属性!$HD$3)*(INDEX(战宠!$U$7:$Y$10,1,新怪物属性!$HD19)))*(新怪物属性!$HE19+4)
+IF($HF19=0,0,INDEX(战宠!S$15:S$27,新怪物属性!$HF$3)*(INDEX(战宠!$U$7:$Y$10,1,新怪物属性!$HF19)))*(新怪物属性!$HG19+4)
+IF($HH19=0,0,INDEX(战宠!S$15:S$27,新怪物属性!$HH$3)*(INDEX(战宠!$U$7:$Y$10,1,新怪物属性!$HH19)))*(新怪物属性!$HI19+4)
+IF($HJ19=0,0,INDEX(战宠!S$15:S$27,新怪物属性!$HJ$3)*(INDEX(战宠!$U$7:$Y$10,1,新怪物属性!$HJ19)))*(新怪物属性!$HK19+4)
+IF($HL19=0,0,INDEX(战宠!S$15:S$27,新怪物属性!$HL$3)*(INDEX(战宠!$U$7:$Y$10,1,新怪物属性!$HL19)))*(新怪物属性!$HM19+4)
+IF($HN19=0,0,INDEX(战宠!S$15:S$27,新怪物属性!$HN$3)*(INDEX(战宠!$U$7:$Y$10,1,新怪物属性!$HN19)))*(新怪物属性!$HO19+4)
+IF($HP19=0,0,INDEX(战宠!S$15:S$27,新怪物属性!$HP$3)*(INDEX(战宠!$U$7:$Y$10,1,新怪物属性!$HP19)))*(新怪物属性!$HQ19+4)
+IF($HR19=0,0,INDEX(战宠!S$15:S$27,新怪物属性!$HR$3)*(INDEX(战宠!$U$7:$Y$10,1,新怪物属性!$HR19)))*(新怪物属性!$HS19+4)
+IF($HT19=0,0,INDEX(战宠!S$15:S$27,新怪物属性!$HT$3)*(INDEX(战宠!$U$7:$Y$10,1,新怪物属性!$HT19)))*(新怪物属性!$HU19+4)</f>
        <v>0</v>
      </c>
      <c r="IF19" s="14">
        <f>IF($GV19=0,0,INDEX(战宠!T$15:T$27,新怪物属性!$GV$3)*(INDEX(战宠!$U$7:$Y$10,1,新怪物属性!$GV19)))*(新怪物属性!$GW19+4)
+IF($GX19=0,0,INDEX(战宠!T$15:T$27,新怪物属性!$GX$3)*(INDEX(战宠!$U$7:$Y$10,1,新怪物属性!$GX19)))*(新怪物属性!$GY19+4)
+IF($GZ19=0,0,INDEX(战宠!T$15:T$27,新怪物属性!$GZ$3)*(INDEX(战宠!$U$7:$Y$10,1,新怪物属性!$GZ19)))*(新怪物属性!$HA19+4)
+IF($HB19=0,0,INDEX(战宠!T$15:T$27,新怪物属性!$HB$3)*(INDEX(战宠!$U$7:$Y$10,1,新怪物属性!$HB19)))*(新怪物属性!$HC19+4)
+IF($HD19=0,0,INDEX(战宠!T$15:T$27,新怪物属性!$HD$3)*(INDEX(战宠!$U$7:$Y$10,1,新怪物属性!$HD19)))*(新怪物属性!$HE19+4)
+IF($HF19=0,0,INDEX(战宠!T$15:T$27,新怪物属性!$HF$3)*(INDEX(战宠!$U$7:$Y$10,1,新怪物属性!$HF19)))*(新怪物属性!$HG19+4)
+IF($HH19=0,0,INDEX(战宠!T$15:T$27,新怪物属性!$HH$3)*(INDEX(战宠!$U$7:$Y$10,1,新怪物属性!$HH19)))*(新怪物属性!$HI19+4)
+IF($HJ19=0,0,INDEX(战宠!T$15:T$27,新怪物属性!$HJ$3)*(INDEX(战宠!$U$7:$Y$10,1,新怪物属性!$HJ19)))*(新怪物属性!$HK19+4)
+IF($HL19=0,0,INDEX(战宠!T$15:T$27,新怪物属性!$HL$3)*(INDEX(战宠!$U$7:$Y$10,1,新怪物属性!$HL19)))*(新怪物属性!$HM19+4)
+IF($HN19=0,0,INDEX(战宠!T$15:T$27,新怪物属性!$HN$3)*(INDEX(战宠!$U$7:$Y$10,1,新怪物属性!$HN19)))*(新怪物属性!$HO19+4)
+IF($HP19=0,0,INDEX(战宠!T$15:T$27,新怪物属性!$HP$3)*(INDEX(战宠!$U$7:$Y$10,1,新怪物属性!$HP19)))*(新怪物属性!$HQ19+4)
+IF($HR19=0,0,INDEX(战宠!T$15:T$27,新怪物属性!$HR$3)*(INDEX(战宠!$U$7:$Y$10,1,新怪物属性!$HR19)))*(新怪物属性!$HS19+4)
+IF($HT19=0,0,INDEX(战宠!T$15:T$27,新怪物属性!$HT$3)*(INDEX(战宠!$U$7:$Y$10,1,新怪物属性!$HT19)))*(新怪物属性!$HU19+4)</f>
        <v>0</v>
      </c>
      <c r="II19" s="14">
        <f>IF(HX19=0,0,INDEX(战宠!$D$15:$D$27,新怪物属性!HX19))</f>
        <v>0</v>
      </c>
      <c r="IJ19" s="14">
        <f>IF(HY19=0,0,INDEX(战宠!$D$15:$D$27,新怪物属性!HY19))</f>
        <v>0</v>
      </c>
      <c r="IM19" s="14">
        <f t="shared" si="51"/>
        <v>2024</v>
      </c>
      <c r="IN19" s="14">
        <f t="shared" si="52"/>
        <v>0</v>
      </c>
      <c r="IO19" s="14">
        <f t="shared" si="53"/>
        <v>0</v>
      </c>
      <c r="IP19" s="14">
        <f t="shared" si="54"/>
        <v>0</v>
      </c>
      <c r="IQ19" s="14">
        <f t="shared" si="55"/>
        <v>0</v>
      </c>
      <c r="IR19" s="14">
        <f t="shared" si="3"/>
        <v>14484</v>
      </c>
      <c r="IS19" s="14">
        <f t="shared" si="4"/>
        <v>160</v>
      </c>
      <c r="IT19" s="14">
        <f t="shared" si="5"/>
        <v>2346</v>
      </c>
      <c r="IU19" s="14">
        <f t="shared" si="6"/>
        <v>14</v>
      </c>
      <c r="IV19" s="28">
        <f t="shared" si="7"/>
        <v>0</v>
      </c>
      <c r="IW19" s="28">
        <f t="shared" si="8"/>
        <v>0</v>
      </c>
      <c r="IX19" s="28">
        <f t="shared" si="9"/>
        <v>0</v>
      </c>
      <c r="IY19" s="28">
        <f t="shared" si="10"/>
        <v>0</v>
      </c>
      <c r="IZ19" s="28">
        <f t="shared" si="11"/>
        <v>1</v>
      </c>
      <c r="JA19" s="28">
        <f t="shared" si="12"/>
        <v>1</v>
      </c>
      <c r="JB19" s="28">
        <f t="shared" si="13"/>
        <v>0</v>
      </c>
      <c r="JC19" s="28">
        <f t="shared" si="14"/>
        <v>0</v>
      </c>
      <c r="JD19" s="14">
        <f t="shared" si="15"/>
        <v>1</v>
      </c>
      <c r="JE19" s="14">
        <f t="shared" si="16"/>
        <v>1</v>
      </c>
      <c r="JF19" s="14">
        <f t="shared" si="17"/>
        <v>1</v>
      </c>
      <c r="JG19" s="18">
        <f t="shared" si="18"/>
        <v>1</v>
      </c>
      <c r="JH19" s="18">
        <f t="shared" si="19"/>
        <v>1</v>
      </c>
      <c r="JI19" s="18">
        <f t="shared" si="20"/>
        <v>1</v>
      </c>
      <c r="JJ19" s="29">
        <f t="shared" si="56"/>
        <v>150</v>
      </c>
      <c r="JK19" s="29">
        <f t="shared" si="21"/>
        <v>450</v>
      </c>
      <c r="JL19" s="29">
        <f t="shared" si="21"/>
        <v>450</v>
      </c>
      <c r="JM19" s="26">
        <f t="shared" si="22"/>
        <v>0</v>
      </c>
      <c r="JN19" s="26">
        <f t="shared" si="23"/>
        <v>0</v>
      </c>
      <c r="JO19" s="26">
        <f t="shared" si="24"/>
        <v>0</v>
      </c>
      <c r="JP19" s="14">
        <f t="shared" si="25"/>
        <v>2</v>
      </c>
      <c r="JQ19" s="14">
        <f t="shared" si="26"/>
        <v>2</v>
      </c>
      <c r="JR19" s="14">
        <f t="shared" si="27"/>
        <v>2</v>
      </c>
      <c r="JS19" s="14">
        <f t="shared" si="28"/>
        <v>2</v>
      </c>
      <c r="JT19" s="14">
        <f t="shared" si="29"/>
        <v>30</v>
      </c>
      <c r="JU19" s="14">
        <f t="shared" si="30"/>
        <v>50</v>
      </c>
      <c r="JV19">
        <v>15</v>
      </c>
      <c r="JW19" s="14">
        <f t="shared" si="57"/>
        <v>40970</v>
      </c>
      <c r="JY19" s="14">
        <f t="shared" si="31"/>
        <v>320</v>
      </c>
      <c r="JZ19" s="14">
        <f t="shared" si="58"/>
        <v>982</v>
      </c>
      <c r="KA19" s="29">
        <f t="shared" si="59"/>
        <v>0</v>
      </c>
      <c r="KB19" s="29">
        <f t="shared" si="60"/>
        <v>0</v>
      </c>
      <c r="KC19" s="29">
        <f t="shared" si="61"/>
        <v>0</v>
      </c>
      <c r="KD19" s="29">
        <f t="shared" si="62"/>
        <v>0</v>
      </c>
      <c r="KE19" s="14">
        <f t="shared" si="32"/>
        <v>1</v>
      </c>
      <c r="KF19" s="14">
        <f t="shared" si="33"/>
        <v>1</v>
      </c>
      <c r="KG19" s="14">
        <f t="shared" si="63"/>
        <v>982</v>
      </c>
      <c r="KH19" s="26">
        <f t="shared" si="34"/>
        <v>0</v>
      </c>
      <c r="KI19" s="26">
        <f t="shared" si="35"/>
        <v>0.3</v>
      </c>
      <c r="KJ19" s="29">
        <f t="shared" si="64"/>
        <v>127</v>
      </c>
      <c r="KK19" s="29">
        <f t="shared" si="65"/>
        <v>0</v>
      </c>
      <c r="KL19" s="29">
        <f t="shared" si="66"/>
        <v>0</v>
      </c>
      <c r="KM19" s="23">
        <f t="shared" si="67"/>
        <v>0</v>
      </c>
      <c r="KN19" s="23">
        <f t="shared" si="68"/>
        <v>0</v>
      </c>
      <c r="KO19" s="26">
        <f t="shared" si="36"/>
        <v>0.05</v>
      </c>
      <c r="KP19" s="26">
        <f t="shared" si="37"/>
        <v>0.15</v>
      </c>
      <c r="KQ19" s="26">
        <f t="shared" si="38"/>
        <v>0.15</v>
      </c>
      <c r="KR19" s="26">
        <f t="shared" si="69"/>
        <v>0</v>
      </c>
      <c r="KS19" s="26">
        <v>0</v>
      </c>
      <c r="KT19" s="29">
        <f t="shared" si="70"/>
        <v>1.05</v>
      </c>
      <c r="KU19" s="29">
        <f t="shared" si="39"/>
        <v>1.1499999999999999</v>
      </c>
      <c r="KV19" s="29">
        <f t="shared" si="40"/>
        <v>1.1499999999999999</v>
      </c>
      <c r="KW19" s="29">
        <f t="shared" si="41"/>
        <v>666.75</v>
      </c>
      <c r="KX19" s="29">
        <f t="shared" si="42"/>
        <v>0</v>
      </c>
      <c r="KY19" s="29">
        <f t="shared" si="43"/>
        <v>0</v>
      </c>
      <c r="KZ19" s="29">
        <f t="shared" si="44"/>
        <v>7333</v>
      </c>
      <c r="LA19" s="14">
        <f t="shared" si="45"/>
        <v>666.75</v>
      </c>
      <c r="LE19" s="14">
        <v>0</v>
      </c>
      <c r="LF19" s="14">
        <v>0</v>
      </c>
      <c r="LG19" s="14">
        <v>120</v>
      </c>
      <c r="LH19" s="14">
        <v>0</v>
      </c>
      <c r="LI19" s="14">
        <v>0</v>
      </c>
      <c r="LJ19" s="14">
        <v>60</v>
      </c>
      <c r="LK19" s="14">
        <v>60</v>
      </c>
      <c r="LL19" s="23">
        <f t="shared" si="71"/>
        <v>16002</v>
      </c>
      <c r="LM19" s="23">
        <f t="shared" si="72"/>
        <v>0</v>
      </c>
      <c r="LN19" s="23">
        <f t="shared" si="73"/>
        <v>16002</v>
      </c>
      <c r="LO19" s="14">
        <v>0</v>
      </c>
      <c r="LP19" s="14">
        <v>0</v>
      </c>
      <c r="LQ19" s="14">
        <v>60</v>
      </c>
      <c r="LR19" s="14">
        <v>0</v>
      </c>
      <c r="LS19" s="14">
        <v>0</v>
      </c>
      <c r="LT19" s="14">
        <v>30</v>
      </c>
      <c r="LU19" s="14">
        <v>30</v>
      </c>
      <c r="LV19" s="23">
        <f t="shared" si="74"/>
        <v>8001</v>
      </c>
      <c r="LW19" s="23">
        <f t="shared" si="75"/>
        <v>0</v>
      </c>
      <c r="LX19" s="23">
        <f t="shared" si="76"/>
        <v>8001</v>
      </c>
      <c r="MB19">
        <f t="shared" si="46"/>
        <v>4.6809248347226209</v>
      </c>
      <c r="MC19">
        <f t="shared" si="47"/>
        <v>4.6809248347226209</v>
      </c>
      <c r="ME19" s="14">
        <v>2</v>
      </c>
      <c r="MF19" s="14">
        <v>0</v>
      </c>
      <c r="MG19" s="14">
        <v>0</v>
      </c>
      <c r="MH19" s="23">
        <f t="shared" si="48"/>
        <v>266</v>
      </c>
      <c r="MI19" s="23">
        <f t="shared" si="77"/>
        <v>0</v>
      </c>
      <c r="MJ19" s="23">
        <f t="shared" si="78"/>
        <v>266</v>
      </c>
      <c r="MK19" s="14">
        <v>6</v>
      </c>
      <c r="ML19" s="14">
        <v>0</v>
      </c>
      <c r="MM19" s="14">
        <v>0</v>
      </c>
      <c r="MN19" s="23">
        <f t="shared" si="49"/>
        <v>800</v>
      </c>
      <c r="MO19" s="23">
        <f t="shared" si="79"/>
        <v>0</v>
      </c>
      <c r="MP19" s="23">
        <f t="shared" si="80"/>
        <v>800</v>
      </c>
      <c r="MR19" s="23">
        <f t="shared" si="81"/>
        <v>1067</v>
      </c>
      <c r="MS19" s="23">
        <f t="shared" si="82"/>
        <v>0</v>
      </c>
      <c r="MT19" s="23">
        <f t="shared" si="83"/>
        <v>1067</v>
      </c>
      <c r="MU19" s="23">
        <f t="shared" si="87"/>
        <v>399</v>
      </c>
      <c r="MV19" s="23">
        <f t="shared" si="85"/>
        <v>0</v>
      </c>
      <c r="MW19" s="23">
        <f t="shared" si="86"/>
        <v>399</v>
      </c>
      <c r="NA19">
        <v>20</v>
      </c>
      <c r="NB19" t="s">
        <v>124</v>
      </c>
      <c r="NC19" s="17">
        <v>1.1000000000000001</v>
      </c>
      <c r="ND19" t="s">
        <v>193</v>
      </c>
      <c r="NE19" t="s">
        <v>233</v>
      </c>
      <c r="NF19" t="s">
        <v>234</v>
      </c>
      <c r="NH19" t="s">
        <v>214</v>
      </c>
      <c r="NJ19" s="14">
        <v>15</v>
      </c>
      <c r="NK19" s="14"/>
    </row>
    <row r="20" spans="3:375" ht="16.5" x14ac:dyDescent="0.2">
      <c r="C20" s="14">
        <f t="shared" si="0"/>
        <v>1</v>
      </c>
      <c r="D20" s="14">
        <v>16</v>
      </c>
      <c r="E20" s="14" t="s">
        <v>528</v>
      </c>
      <c r="F20" s="14" t="s">
        <v>545</v>
      </c>
      <c r="G20" s="14">
        <v>10</v>
      </c>
      <c r="H20" s="14">
        <v>0</v>
      </c>
      <c r="I20" s="14">
        <v>0</v>
      </c>
      <c r="J20" s="14">
        <v>1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1</v>
      </c>
      <c r="BF20" s="14">
        <f>ROUND((INDEX(新战舰养成!S$6:S$18,新怪物属性!$J20+1)+INDEX(新战舰养成!D$6:D$18,新怪物属性!$J20+1)*(新怪物属性!$G20-1))*INDEX(战舰突破!$D$6:$D$18,新怪物属性!$M20+1),0)</f>
        <v>245</v>
      </c>
      <c r="BG20" s="14">
        <f>ROUND((INDEX(新战舰养成!T$6:T$18,新怪物属性!$J20+1)+INDEX(新战舰养成!E$6:E$18,新怪物属性!$J20+1)*(新怪物属性!$G20-1))*INDEX(战舰突破!$D$6:$D$18,新怪物属性!$M20+1),0)</f>
        <v>1900</v>
      </c>
      <c r="BH20" s="14">
        <f>ROUND((INDEX(新战舰养成!U$6:U$18,新怪物属性!$J20+1)+INDEX(新战舰养成!F$6:F$18,新怪物属性!$J20+1)*(新怪物属性!$G20-1))*INDEX(战舰突破!$D$6:$D$18,新怪物属性!$M20+1),0)</f>
        <v>127</v>
      </c>
      <c r="BI20" s="14">
        <f>ROUND((INDEX(新战舰养成!V$6:V$18,新怪物属性!$J20+1)+INDEX(新战舰养成!G$6:G$18,新怪物属性!$J20+1)*(新怪物属性!$G20-1))*INDEX(战舰突破!$D$6:$D$18,新怪物属性!$M20+1),0)</f>
        <v>300</v>
      </c>
      <c r="BJ20" s="14">
        <f>ROUND((INDEX(新战舰养成!W$6:W$18,新怪物属性!$J20+1)+INDEX(新战舰养成!H$6:H$18,新怪物属性!$J20+1)*(新怪物属性!$G20-1))*INDEX(战舰突破!$D$6:$D$18,新怪物属性!$M20+1),0)</f>
        <v>4</v>
      </c>
      <c r="BL20" s="14">
        <f>IF($H20&gt;0,ROUND((INDEX(新战舰养成!X$6:X$18,新怪物属性!$K20+1)+INDEX(新战舰养成!I$6:I$18,新怪物属性!$K20+1)*(新怪物属性!$H20-1))*INDEX(战舰突破!$D$6:$D$18,新怪物属性!$N20+1),0),0)</f>
        <v>0</v>
      </c>
      <c r="BM20" s="14">
        <f>IF($H20&gt;0,ROUND((INDEX(新战舰养成!Y$6:Y$18,新怪物属性!$K20+1)+INDEX(新战舰养成!J$6:J$18,新怪物属性!$K20+1)*(新怪物属性!$H20-1))*INDEX(战舰突破!$D$6:$D$18,新怪物属性!$N20+1),0),0)</f>
        <v>0</v>
      </c>
      <c r="BN20" s="14">
        <f>IF($H20&gt;0,ROUND((INDEX(新战舰养成!Z$6:Z$18,新怪物属性!$K20+1)+INDEX(新战舰养成!K$6:K$18,新怪物属性!$K20+1)*(新怪物属性!$H20-1))*INDEX(战舰突破!$D$6:$D$18,新怪物属性!$N20+1),0),0)</f>
        <v>0</v>
      </c>
      <c r="BO20" s="14">
        <f>IF($H20&gt;0,ROUND((INDEX(新战舰养成!AA$6:AA$18,新怪物属性!$K20+1)+INDEX(新战舰养成!L$6:L$18,新怪物属性!$K20+1)*(新怪物属性!$H20-1))*INDEX(战舰突破!$D$6:$D$18,新怪物属性!$N20+1),0),0)</f>
        <v>0</v>
      </c>
      <c r="BP20" s="14">
        <f>IF($H20&gt;0,ROUND((INDEX(新战舰养成!AB$6:AB$18,新怪物属性!$K20+1)+INDEX(新战舰养成!M$6:M$18,新怪物属性!$K20+1)*(新怪物属性!$H20-1))*INDEX(战舰突破!$D$6:$D$18,新怪物属性!$N20+1),0),0)</f>
        <v>0</v>
      </c>
      <c r="BR20" s="14">
        <f>IF($I20&gt;0,ROUND((INDEX(新战舰养成!AC$6:AC$18,新怪物属性!$L20+1)+INDEX(新战舰养成!I$6:I$18,新怪物属性!$L20+1)*(新怪物属性!$I20-1))*INDEX(战舰突破!$D$6:$D$18,新怪物属性!$O20+1),0),0)</f>
        <v>0</v>
      </c>
      <c r="BS20" s="14">
        <f>IF($I20&gt;0,ROUND((INDEX(新战舰养成!AD$6:AD$18,新怪物属性!$L20+1)+INDEX(新战舰养成!J$6:J$18,新怪物属性!$L20+1)*(新怪物属性!$I20-1))*INDEX(战舰突破!$D$6:$D$18,新怪物属性!$O20+1),0),0)</f>
        <v>0</v>
      </c>
      <c r="BT20" s="14">
        <f>IF($I20&gt;0,ROUND((INDEX(新战舰养成!AE$6:AE$18,新怪物属性!$L20+1)+INDEX(新战舰养成!K$6:K$18,新怪物属性!$L20+1)*(新怪物属性!$I20-1))*INDEX(战舰突破!$D$6:$D$18,新怪物属性!$O20+1),0),0)</f>
        <v>0</v>
      </c>
      <c r="BU20" s="14">
        <f>IF($I20&gt;0,ROUND((INDEX(新战舰养成!AF$6:AF$18,新怪物属性!$L20+1)+INDEX(新战舰养成!L$6:L$18,新怪物属性!$L20+1)*(新怪物属性!$I20-1))*INDEX(战舰突破!$D$6:$D$18,新怪物属性!$O20+1),0),0)</f>
        <v>0</v>
      </c>
      <c r="BV20" s="14">
        <f>IF($I20&gt;0,ROUND((INDEX(新战舰养成!AG$6:AG$18,新怪物属性!$L20+1)+INDEX(新战舰养成!M$6:M$18,新怪物属性!$L20+1)*(新怪物属性!$I20-1))*INDEX(战舰突破!$D$6:$D$18,新怪物属性!$O20+1),0),0)</f>
        <v>0</v>
      </c>
      <c r="BY20" s="14">
        <f>(INDEX(装备数值!$C$13:$G$116,新怪物属性!$P20*8+1,BY$2)+INDEX(装备数值!$C$13:$G$116,新怪物属性!$Q20*8+2,BY$2)+INDEX(装备数值!$C$13:$G$116,新怪物属性!$S20*8+3,BY$2)+INDEX(装备数值!$C$13:$G$116,新怪物属性!$R20*8+4,BY$2)+INDEX(装备数值!$C$13:$G$116,新怪物属性!$T20*8+5,BY$2)+INDEX(装备数值!$C$13:$G$116,新怪物属性!$U20*8+6,BY$2)+INDEX(装备数值!$C$13:$G$116,新怪物属性!$V20*8+7,BY$2)+INDEX(装备数值!$C$13:$G$116,新怪物属性!$W20*8+8,BY$2))</f>
        <v>100</v>
      </c>
      <c r="BZ20" s="14">
        <f>(INDEX(装备数值!$C$13:$G$116,新怪物属性!$P20*8+1,BZ$2)+INDEX(装备数值!$C$13:$G$116,新怪物属性!$Q20*8+2,BZ$2)+INDEX(装备数值!$C$13:$G$116,新怪物属性!$S20*8+3,BZ$2)+INDEX(装备数值!$C$13:$G$116,新怪物属性!$R20*8+4,BZ$2)+INDEX(装备数值!$C$13:$G$116,新怪物属性!$T20*8+5,BZ$2)+INDEX(装备数值!$C$13:$G$116,新怪物属性!$U20*8+6,BZ$2)+INDEX(装备数值!$C$13:$G$116,新怪物属性!$V20*8+7,BZ$2)+INDEX(装备数值!$C$13:$G$116,新怪物属性!$W20*8+8,BZ$2))</f>
        <v>1500</v>
      </c>
      <c r="CA20" s="14">
        <f>(INDEX(装备数值!$C$13:$G$116,新怪物属性!$P20*8+1,CA$2)+INDEX(装备数值!$C$13:$G$116,新怪物属性!$Q20*8+2,CA$2)+INDEX(装备数值!$C$13:$G$116,新怪物属性!$S20*8+3,CA$2)+INDEX(装备数值!$C$13:$G$116,新怪物属性!$R20*8+4,CA$2)+INDEX(装备数值!$C$13:$G$116,新怪物属性!$T20*8+5,CA$2)+INDEX(装备数值!$C$13:$G$116,新怪物属性!$U20*8+6,CA$2)+INDEX(装备数值!$C$13:$G$116,新怪物属性!$V20*8+7,CA$2)+INDEX(装备数值!$C$13:$G$116,新怪物属性!$W20*8+8,CA$2))</f>
        <v>60</v>
      </c>
      <c r="CB20" s="14">
        <f>(INDEX(装备数值!$C$13:$G$116,新怪物属性!$P20*8+1,CB$2)+INDEX(装备数值!$C$13:$G$116,新怪物属性!$Q20*8+2,CB$2)+INDEX(装备数值!$C$13:$G$116,新怪物属性!$S20*8+3,CB$2)+INDEX(装备数值!$C$13:$G$116,新怪物属性!$R20*8+4,CB$2)+INDEX(装备数值!$C$13:$G$116,新怪物属性!$T20*8+5,CB$2)+INDEX(装备数值!$C$13:$G$116,新怪物属性!$U20*8+6,CB$2)+INDEX(装备数值!$C$13:$G$116,新怪物属性!$V20*8+7,CB$2)+INDEX(装备数值!$C$13:$G$116,新怪物属性!$W20*8+8,CB$2))</f>
        <v>2000</v>
      </c>
      <c r="CC20" s="14">
        <f>(INDEX(装备数值!$C$13:$G$116,新怪物属性!$P20*8+1,CC$2)+INDEX(装备数值!$C$13:$G$116,新怪物属性!$Q20*8+2,CC$2)+INDEX(装备数值!$C$13:$G$116,新怪物属性!$S20*8+3,CC$2)+INDEX(装备数值!$C$13:$G$116,新怪物属性!$R20*8+4,CC$2)+INDEX(装备数值!$C$13:$G$116,新怪物属性!$T20*8+5,CC$2)+INDEX(装备数值!$C$13:$G$116,新怪物属性!$U20*8+6,CC$2)+INDEX(装备数值!$C$13:$G$116,新怪物属性!$V20*8+7,CC$2)+INDEX(装备数值!$C$13:$G$116,新怪物属性!$W20*8+8,CC$2))</f>
        <v>20</v>
      </c>
      <c r="CF20" s="14">
        <f t="shared" si="50"/>
        <v>3</v>
      </c>
      <c r="CG20" s="14">
        <f t="shared" si="1"/>
        <v>0</v>
      </c>
      <c r="CH20" s="14">
        <f t="shared" si="1"/>
        <v>0</v>
      </c>
      <c r="CI20" s="14">
        <f t="shared" si="1"/>
        <v>0</v>
      </c>
      <c r="CJ20" s="14">
        <f t="shared" si="1"/>
        <v>0</v>
      </c>
      <c r="CK20" s="14">
        <f t="shared" si="1"/>
        <v>0</v>
      </c>
      <c r="CL20" s="14">
        <f t="shared" si="1"/>
        <v>0</v>
      </c>
      <c r="CM20" s="14">
        <f t="shared" si="1"/>
        <v>0</v>
      </c>
      <c r="CN20" s="14">
        <f t="shared" si="1"/>
        <v>0</v>
      </c>
      <c r="CO20" s="14">
        <f t="shared" si="1"/>
        <v>0</v>
      </c>
      <c r="CP20" s="14">
        <f t="shared" si="1"/>
        <v>0</v>
      </c>
      <c r="CQ20" s="14">
        <f t="shared" si="1"/>
        <v>0</v>
      </c>
      <c r="CR20" s="14">
        <f t="shared" si="1"/>
        <v>0</v>
      </c>
      <c r="CS20" s="14">
        <f>SUMIFS(装备数值!BL$50:BL$101,装备数值!$BG$50:$BG$101,"="&amp;新怪物属性!$CF$2,装备数值!$BH$50:$BH$101,"&lt;="&amp;新怪物属性!$CF20)+SUMIFS(装备数值!BL$50:BL$101,装备数值!$BG$50:$BG$101,"="&amp;新怪物属性!$CG$2,装备数值!$BH$50:$BH$101,"&lt;="&amp;新怪物属性!$CG20)+SUMIFS(装备数值!BL$50:BL$101,装备数值!$BG$50:$BG$101,"="&amp;新怪物属性!$CH$2,装备数值!$BH$50:$BH$101,"&lt;="&amp;新怪物属性!$CH20)+SUMIFS(装备数值!BL$50:BL$101,装备数值!$BG$50:$BG$101,"="&amp;新怪物属性!$CI$2,装备数值!$BH$50:$BH$101,"&lt;="&amp;新怪物属性!$CI20)+SUMIFS(装备数值!BL$50:BL$101,装备数值!$BG$50:$BG$101,"="&amp;新怪物属性!$CJ$2,装备数值!$BH$50:$BH$101,"&lt;="&amp;新怪物属性!$CJ20)+SUMIFS(装备数值!BL$50:BL$101,装备数值!$BG$50:$BG$101,"="&amp;新怪物属性!$CK$2,装备数值!$BH$50:$BH$101,"&lt;="&amp;新怪物属性!$CK20)+SUMIFS(装备数值!BL$50:BL$101,装备数值!$BG$50:$BG$101,"="&amp;新怪物属性!$CL$2,装备数值!$BH$50:$BH$101,"&lt;="&amp;新怪物属性!$CL20)+SUMIFS(装备数值!BL$50:BL$101,装备数值!$BG$50:$BG$101,"="&amp;新怪物属性!$CM$2,装备数值!$BH$50:$BH$101,"&lt;="&amp;新怪物属性!$CM20)+SUMIFS(装备数值!BL$50:BL$101,装备数值!$BG$50:$BG$101,"="&amp;新怪物属性!$CN$2,装备数值!$BH$50:$BH$101,"&lt;="&amp;新怪物属性!$CN20)+SUMIFS(装备数值!BL$50:BL$101,装备数值!$BG$50:$BG$101,"="&amp;新怪物属性!$CO$2,装备数值!$BH$50:$BH$101,"&lt;="&amp;新怪物属性!$CO20)+SUMIFS(装备数值!BL$50:BL$101,装备数值!$BG$50:$BG$101,"="&amp;新怪物属性!$CP$2,装备数值!$BH$50:$BH$101,"&lt;="&amp;新怪物属性!$CP20)+SUMIFS(装备数值!BL$50:BL$101,装备数值!$BG$50:$BG$101,"="&amp;新怪物属性!$CQ$2,装备数值!$BH$50:$BH$101,"&lt;="&amp;新怪物属性!$CQ20)+SUMIFS(装备数值!BL$50:BL$101,装备数值!$BG$50:$BG$101,"="&amp;新怪物属性!$CR$2,装备数值!$BH$50:$BH$101,"&lt;="&amp;新怪物属性!$CR20)</f>
        <v>1440</v>
      </c>
      <c r="CT20" s="14">
        <f>SUMIFS(装备数值!BM$50:BM$101,装备数值!$BG$50:$BG$101,"="&amp;新怪物属性!$CF$2,装备数值!$BH$50:$BH$101,"&lt;="&amp;新怪物属性!$CF20)+SUMIFS(装备数值!BM$50:BM$101,装备数值!$BG$50:$BG$101,"="&amp;新怪物属性!$CG$2,装备数值!$BH$50:$BH$101,"&lt;="&amp;新怪物属性!$CG20)+SUMIFS(装备数值!BM$50:BM$101,装备数值!$BG$50:$BG$101,"="&amp;新怪物属性!$CH$2,装备数值!$BH$50:$BH$101,"&lt;="&amp;新怪物属性!$CH20)+SUMIFS(装备数值!BM$50:BM$101,装备数值!$BG$50:$BG$101,"="&amp;新怪物属性!$CI$2,装备数值!$BH$50:$BH$101,"&lt;="&amp;新怪物属性!$CI20)+SUMIFS(装备数值!BM$50:BM$101,装备数值!$BG$50:$BG$101,"="&amp;新怪物属性!$CJ$2,装备数值!$BH$50:$BH$101,"&lt;="&amp;新怪物属性!$CJ20)+SUMIFS(装备数值!BM$50:BM$101,装备数值!$BG$50:$BG$101,"="&amp;新怪物属性!$CK$2,装备数值!$BH$50:$BH$101,"&lt;="&amp;新怪物属性!$CK20)+SUMIFS(装备数值!BM$50:BM$101,装备数值!$BG$50:$BG$101,"="&amp;新怪物属性!$CL$2,装备数值!$BH$50:$BH$101,"&lt;="&amp;新怪物属性!$CL20)+SUMIFS(装备数值!BM$50:BM$101,装备数值!$BG$50:$BG$101,"="&amp;新怪物属性!$CM$2,装备数值!$BH$50:$BH$101,"&lt;="&amp;新怪物属性!$CM20)+SUMIFS(装备数值!BM$50:BM$101,装备数值!$BG$50:$BG$101,"="&amp;新怪物属性!$CN$2,装备数值!$BH$50:$BH$101,"&lt;="&amp;新怪物属性!$CN20)+SUMIFS(装备数值!BM$50:BM$101,装备数值!$BG$50:$BG$101,"="&amp;新怪物属性!$CO$2,装备数值!$BH$50:$BH$101,"&lt;="&amp;新怪物属性!$CO20)+SUMIFS(装备数值!BM$50:BM$101,装备数值!$BG$50:$BG$101,"="&amp;新怪物属性!$CP$2,装备数值!$BH$50:$BH$101,"&lt;="&amp;新怪物属性!$CP20)+SUMIFS(装备数值!BM$50:BM$101,装备数值!$BG$50:$BG$101,"="&amp;新怪物属性!$CQ$2,装备数值!$BH$50:$BH$101,"&lt;="&amp;新怪物属性!$CQ20)+SUMIFS(装备数值!BM$50:BM$101,装备数值!$BG$50:$BG$101,"="&amp;新怪物属性!$CR$2,装备数值!$BH$50:$BH$101,"&lt;="&amp;新怪物属性!$CR20)</f>
        <v>10800</v>
      </c>
      <c r="CU20" s="14">
        <f>SUMIFS(装备数值!BN$50:BN$101,装备数值!$BG$50:$BG$101,"="&amp;新怪物属性!$CF$2,装备数值!$BH$50:$BH$101,"&lt;="&amp;新怪物属性!$CF20)+SUMIFS(装备数值!BN$50:BN$101,装备数值!$BG$50:$BG$101,"="&amp;新怪物属性!$CG$2,装备数值!$BH$50:$BH$101,"&lt;="&amp;新怪物属性!$CG20)+SUMIFS(装备数值!BN$50:BN$101,装备数值!$BG$50:$BG$101,"="&amp;新怪物属性!$CH$2,装备数值!$BH$50:$BH$101,"&lt;="&amp;新怪物属性!$CH20)+SUMIFS(装备数值!BN$50:BN$101,装备数值!$BG$50:$BG$101,"="&amp;新怪物属性!$CI$2,装备数值!$BH$50:$BH$101,"&lt;="&amp;新怪物属性!$CI20)+SUMIFS(装备数值!BN$50:BN$101,装备数值!$BG$50:$BG$101,"="&amp;新怪物属性!$CJ$2,装备数值!$BH$50:$BH$101,"&lt;="&amp;新怪物属性!$CJ20)+SUMIFS(装备数值!BN$50:BN$101,装备数值!$BG$50:$BG$101,"="&amp;新怪物属性!$CK$2,装备数值!$BH$50:$BH$101,"&lt;="&amp;新怪物属性!$CK20)+SUMIFS(装备数值!BN$50:BN$101,装备数值!$BG$50:$BG$101,"="&amp;新怪物属性!$CL$2,装备数值!$BH$50:$BH$101,"&lt;="&amp;新怪物属性!$CL20)+SUMIFS(装备数值!BN$50:BN$101,装备数值!$BG$50:$BG$101,"="&amp;新怪物属性!$CM$2,装备数值!$BH$50:$BH$101,"&lt;="&amp;新怪物属性!$CM20)+SUMIFS(装备数值!BN$50:BN$101,装备数值!$BG$50:$BG$101,"="&amp;新怪物属性!$CN$2,装备数值!$BH$50:$BH$101,"&lt;="&amp;新怪物属性!$CN20)+SUMIFS(装备数值!BN$50:BN$101,装备数值!$BG$50:$BG$101,"="&amp;新怪物属性!$CO$2,装备数值!$BH$50:$BH$101,"&lt;="&amp;新怪物属性!$CO20)+SUMIFS(装备数值!BN$50:BN$101,装备数值!$BG$50:$BG$101,"="&amp;新怪物属性!$CP$2,装备数值!$BH$50:$BH$101,"&lt;="&amp;新怪物属性!$CP20)+SUMIFS(装备数值!BN$50:BN$101,装备数值!$BG$50:$BG$101,"="&amp;新怪物属性!$CQ$2,装备数值!$BH$50:$BH$101,"&lt;="&amp;新怪物属性!$CQ20)+SUMIFS(装备数值!BN$50:BN$101,装备数值!$BG$50:$BG$101,"="&amp;新怪物属性!$CR$2,装备数值!$BH$50:$BH$101,"&lt;="&amp;新怪物属性!$CR20)</f>
        <v>0</v>
      </c>
      <c r="CV20" s="14">
        <f>SUMIFS(装备数值!BO$50:BO$101,装备数值!$BG$50:$BG$101,"="&amp;新怪物属性!$CF$2,装备数值!$BH$50:$BH$101,"&lt;="&amp;新怪物属性!$CF20)+SUMIFS(装备数值!BO$50:BO$101,装备数值!$BG$50:$BG$101,"="&amp;新怪物属性!$CG$2,装备数值!$BH$50:$BH$101,"&lt;="&amp;新怪物属性!$CG20)+SUMIFS(装备数值!BO$50:BO$101,装备数值!$BG$50:$BG$101,"="&amp;新怪物属性!$CH$2,装备数值!$BH$50:$BH$101,"&lt;="&amp;新怪物属性!$CH20)+SUMIFS(装备数值!BO$50:BO$101,装备数值!$BG$50:$BG$101,"="&amp;新怪物属性!$CI$2,装备数值!$BH$50:$BH$101,"&lt;="&amp;新怪物属性!$CI20)+SUMIFS(装备数值!BO$50:BO$101,装备数值!$BG$50:$BG$101,"="&amp;新怪物属性!$CJ$2,装备数值!$BH$50:$BH$101,"&lt;="&amp;新怪物属性!$CJ20)+SUMIFS(装备数值!BO$50:BO$101,装备数值!$BG$50:$BG$101,"="&amp;新怪物属性!$CK$2,装备数值!$BH$50:$BH$101,"&lt;="&amp;新怪物属性!$CK20)+SUMIFS(装备数值!BO$50:BO$101,装备数值!$BG$50:$BG$101,"="&amp;新怪物属性!$CL$2,装备数值!$BH$50:$BH$101,"&lt;="&amp;新怪物属性!$CL20)+SUMIFS(装备数值!BO$50:BO$101,装备数值!$BG$50:$BG$101,"="&amp;新怪物属性!$CM$2,装备数值!$BH$50:$BH$101,"&lt;="&amp;新怪物属性!$CM20)+SUMIFS(装备数值!BO$50:BO$101,装备数值!$BG$50:$BG$101,"="&amp;新怪物属性!$CN$2,装备数值!$BH$50:$BH$101,"&lt;="&amp;新怪物属性!$CN20)+SUMIFS(装备数值!BO$50:BO$101,装备数值!$BG$50:$BG$101,"="&amp;新怪物属性!$CO$2,装备数值!$BH$50:$BH$101,"&lt;="&amp;新怪物属性!$CO20)+SUMIFS(装备数值!BO$50:BO$101,装备数值!$BG$50:$BG$101,"="&amp;新怪物属性!$CP$2,装备数值!$BH$50:$BH$101,"&lt;="&amp;新怪物属性!$CP20)+SUMIFS(装备数值!BO$50:BO$101,装备数值!$BG$50:$BG$101,"="&amp;新怪物属性!$CQ$2,装备数值!$BH$50:$BH$101,"&lt;="&amp;新怪物属性!$CQ20)+SUMIFS(装备数值!BO$50:BO$101,装备数值!$BG$50:$BG$101,"="&amp;新怪物属性!$CR$2,装备数值!$BH$50:$BH$101,"&lt;="&amp;新怪物属性!$CR20)</f>
        <v>48000</v>
      </c>
      <c r="CW20" s="14">
        <f>SUMIFS(装备数值!BP$50:BP$101,装备数值!$BG$50:$BG$101,"="&amp;新怪物属性!$CF$2,装备数值!$BH$50:$BH$101,"&lt;="&amp;新怪物属性!$CF20)+SUMIFS(装备数值!BP$50:BP$101,装备数值!$BG$50:$BG$101,"="&amp;新怪物属性!$CG$2,装备数值!$BH$50:$BH$101,"&lt;="&amp;新怪物属性!$CG20)+SUMIFS(装备数值!BP$50:BP$101,装备数值!$BG$50:$BG$101,"="&amp;新怪物属性!$CH$2,装备数值!$BH$50:$BH$101,"&lt;="&amp;新怪物属性!$CH20)+SUMIFS(装备数值!BP$50:BP$101,装备数值!$BG$50:$BG$101,"="&amp;新怪物属性!$CI$2,装备数值!$BH$50:$BH$101,"&lt;="&amp;新怪物属性!$CI20)+SUMIFS(装备数值!BP$50:BP$101,装备数值!$BG$50:$BG$101,"="&amp;新怪物属性!$CJ$2,装备数值!$BH$50:$BH$101,"&lt;="&amp;新怪物属性!$CJ20)+SUMIFS(装备数值!BP$50:BP$101,装备数值!$BG$50:$BG$101,"="&amp;新怪物属性!$CK$2,装备数值!$BH$50:$BH$101,"&lt;="&amp;新怪物属性!$CK20)+SUMIFS(装备数值!BP$50:BP$101,装备数值!$BG$50:$BG$101,"="&amp;新怪物属性!$CL$2,装备数值!$BH$50:$BH$101,"&lt;="&amp;新怪物属性!$CL20)+SUMIFS(装备数值!BP$50:BP$101,装备数值!$BG$50:$BG$101,"="&amp;新怪物属性!$CM$2,装备数值!$BH$50:$BH$101,"&lt;="&amp;新怪物属性!$CM20)+SUMIFS(装备数值!BP$50:BP$101,装备数值!$BG$50:$BG$101,"="&amp;新怪物属性!$CN$2,装备数值!$BH$50:$BH$101,"&lt;="&amp;新怪物属性!$CN20)+SUMIFS(装备数值!BP$50:BP$101,装备数值!$BG$50:$BG$101,"="&amp;新怪物属性!$CO$2,装备数值!$BH$50:$BH$101,"&lt;="&amp;新怪物属性!$CO20)+SUMIFS(装备数值!BP$50:BP$101,装备数值!$BG$50:$BG$101,"="&amp;新怪物属性!$CP$2,装备数值!$BH$50:$BH$101,"&lt;="&amp;新怪物属性!$CP20)+SUMIFS(装备数值!BP$50:BP$101,装备数值!$BG$50:$BG$101,"="&amp;新怪物属性!$CQ$2,装备数值!$BH$50:$BH$101,"&lt;="&amp;新怪物属性!$CQ20)+SUMIFS(装备数值!BP$50:BP$101,装备数值!$BG$50:$BG$101,"="&amp;新怪物属性!$CR$2,装备数值!$BH$50:$BH$101,"&lt;="&amp;新怪物属性!$CR20)</f>
        <v>0</v>
      </c>
      <c r="CX20" s="14">
        <f>SUMIFS(装备数值!BQ$50:BQ$101,装备数值!$BG$50:$BG$101,"="&amp;新怪物属性!$CF$2,装备数值!$BH$50:$BH$101,"&lt;="&amp;新怪物属性!$CF20)+SUMIFS(装备数值!BQ$50:BQ$101,装备数值!$BG$50:$BG$101,"="&amp;新怪物属性!$CG$2,装备数值!$BH$50:$BH$101,"&lt;="&amp;新怪物属性!$CG20)+SUMIFS(装备数值!BQ$50:BQ$101,装备数值!$BG$50:$BG$101,"="&amp;新怪物属性!$CH$2,装备数值!$BH$50:$BH$101,"&lt;="&amp;新怪物属性!$CH20)+SUMIFS(装备数值!BQ$50:BQ$101,装备数值!$BG$50:$BG$101,"="&amp;新怪物属性!$CI$2,装备数值!$BH$50:$BH$101,"&lt;="&amp;新怪物属性!$CI20)+SUMIFS(装备数值!BQ$50:BQ$101,装备数值!$BG$50:$BG$101,"="&amp;新怪物属性!$CJ$2,装备数值!$BH$50:$BH$101,"&lt;="&amp;新怪物属性!$CJ20)+SUMIFS(装备数值!BQ$50:BQ$101,装备数值!$BG$50:$BG$101,"="&amp;新怪物属性!$CK$2,装备数值!$BH$50:$BH$101,"&lt;="&amp;新怪物属性!$CK20)+SUMIFS(装备数值!BQ$50:BQ$101,装备数值!$BG$50:$BG$101,"="&amp;新怪物属性!$CL$2,装备数值!$BH$50:$BH$101,"&lt;="&amp;新怪物属性!$CL20)+SUMIFS(装备数值!BQ$50:BQ$101,装备数值!$BG$50:$BG$101,"="&amp;新怪物属性!$CM$2,装备数值!$BH$50:$BH$101,"&lt;="&amp;新怪物属性!$CM20)+SUMIFS(装备数值!BQ$50:BQ$101,装备数值!$BG$50:$BG$101,"="&amp;新怪物属性!$CN$2,装备数值!$BH$50:$BH$101,"&lt;="&amp;新怪物属性!$CN20)+SUMIFS(装备数值!BQ$50:BQ$101,装备数值!$BG$50:$BG$101,"="&amp;新怪物属性!$CO$2,装备数值!$BH$50:$BH$101,"&lt;="&amp;新怪物属性!$CO20)+SUMIFS(装备数值!BQ$50:BQ$101,装备数值!$BG$50:$BG$101,"="&amp;新怪物属性!$CP$2,装备数值!$BH$50:$BH$101,"&lt;="&amp;新怪物属性!$CP20)+SUMIFS(装备数值!BQ$50:BQ$101,装备数值!$BG$50:$BG$101,"="&amp;新怪物属性!$CQ$2,装备数值!$BH$50:$BH$101,"&lt;="&amp;新怪物属性!$CQ20)+SUMIFS(装备数值!BQ$50:BQ$101,装备数值!$BG$50:$BG$101,"="&amp;新怪物属性!$CR$2,装备数值!$BH$50:$BH$101,"&lt;="&amp;新怪物属性!$CR20)</f>
        <v>0</v>
      </c>
      <c r="CY20" s="14">
        <f>SUMIFS(装备数值!BR$50:BR$101,装备数值!$BG$50:$BG$101,"="&amp;新怪物属性!$CF$2,装备数值!$BH$50:$BH$101,"&lt;="&amp;新怪物属性!$CF20)+SUMIFS(装备数值!BR$50:BR$101,装备数值!$BG$50:$BG$101,"="&amp;新怪物属性!$CG$2,装备数值!$BH$50:$BH$101,"&lt;="&amp;新怪物属性!$CG20)+SUMIFS(装备数值!BR$50:BR$101,装备数值!$BG$50:$BG$101,"="&amp;新怪物属性!$CH$2,装备数值!$BH$50:$BH$101,"&lt;="&amp;新怪物属性!$CH20)+SUMIFS(装备数值!BR$50:BR$101,装备数值!$BG$50:$BG$101,"="&amp;新怪物属性!$CI$2,装备数值!$BH$50:$BH$101,"&lt;="&amp;新怪物属性!$CI20)+SUMIFS(装备数值!BR$50:BR$101,装备数值!$BG$50:$BG$101,"="&amp;新怪物属性!$CJ$2,装备数值!$BH$50:$BH$101,"&lt;="&amp;新怪物属性!$CJ20)+SUMIFS(装备数值!BR$50:BR$101,装备数值!$BG$50:$BG$101,"="&amp;新怪物属性!$CK$2,装备数值!$BH$50:$BH$101,"&lt;="&amp;新怪物属性!$CK20)+SUMIFS(装备数值!BR$50:BR$101,装备数值!$BG$50:$BG$101,"="&amp;新怪物属性!$CL$2,装备数值!$BH$50:$BH$101,"&lt;="&amp;新怪物属性!$CL20)+SUMIFS(装备数值!BR$50:BR$101,装备数值!$BG$50:$BG$101,"="&amp;新怪物属性!$CM$2,装备数值!$BH$50:$BH$101,"&lt;="&amp;新怪物属性!$CM20)+SUMIFS(装备数值!BR$50:BR$101,装备数值!$BG$50:$BG$101,"="&amp;新怪物属性!$CN$2,装备数值!$BH$50:$BH$101,"&lt;="&amp;新怪物属性!$CN20)+SUMIFS(装备数值!BR$50:BR$101,装备数值!$BG$50:$BG$101,"="&amp;新怪物属性!$CO$2,装备数值!$BH$50:$BH$101,"&lt;="&amp;新怪物属性!$CO20)+SUMIFS(装备数值!BR$50:BR$101,装备数值!$BG$50:$BG$101,"="&amp;新怪物属性!$CP$2,装备数值!$BH$50:$BH$101,"&lt;="&amp;新怪物属性!$CP20)+SUMIFS(装备数值!BR$50:BR$101,装备数值!$BG$50:$BG$101,"="&amp;新怪物属性!$CQ$2,装备数值!$BH$50:$BH$101,"&lt;="&amp;新怪物属性!$CQ20)+SUMIFS(装备数值!BR$50:BR$101,装备数值!$BG$50:$BG$101,"="&amp;新怪物属性!$CR$2,装备数值!$BH$50:$BH$101,"&lt;="&amp;新怪物属性!$CR20)</f>
        <v>0</v>
      </c>
      <c r="CZ20" s="14">
        <f>SUMIFS(装备数值!BS$50:BS$101,装备数值!$BG$50:$BG$101,"="&amp;新怪物属性!$CF$2,装备数值!$BH$50:$BH$101,"&lt;="&amp;新怪物属性!$CF20)+SUMIFS(装备数值!BS$50:BS$101,装备数值!$BG$50:$BG$101,"="&amp;新怪物属性!$CG$2,装备数值!$BH$50:$BH$101,"&lt;="&amp;新怪物属性!$CG20)+SUMIFS(装备数值!BS$50:BS$101,装备数值!$BG$50:$BG$101,"="&amp;新怪物属性!$CH$2,装备数值!$BH$50:$BH$101,"&lt;="&amp;新怪物属性!$CH20)+SUMIFS(装备数值!BS$50:BS$101,装备数值!$BG$50:$BG$101,"="&amp;新怪物属性!$CI$2,装备数值!$BH$50:$BH$101,"&lt;="&amp;新怪物属性!$CI20)+SUMIFS(装备数值!BS$50:BS$101,装备数值!$BG$50:$BG$101,"="&amp;新怪物属性!$CJ$2,装备数值!$BH$50:$BH$101,"&lt;="&amp;新怪物属性!$CJ20)+SUMIFS(装备数值!BS$50:BS$101,装备数值!$BG$50:$BG$101,"="&amp;新怪物属性!$CK$2,装备数值!$BH$50:$BH$101,"&lt;="&amp;新怪物属性!$CK20)+SUMIFS(装备数值!BS$50:BS$101,装备数值!$BG$50:$BG$101,"="&amp;新怪物属性!$CL$2,装备数值!$BH$50:$BH$101,"&lt;="&amp;新怪物属性!$CL20)+SUMIFS(装备数值!BS$50:BS$101,装备数值!$BG$50:$BG$101,"="&amp;新怪物属性!$CM$2,装备数值!$BH$50:$BH$101,"&lt;="&amp;新怪物属性!$CM20)+SUMIFS(装备数值!BS$50:BS$101,装备数值!$BG$50:$BG$101,"="&amp;新怪物属性!$CN$2,装备数值!$BH$50:$BH$101,"&lt;="&amp;新怪物属性!$CN20)+SUMIFS(装备数值!BS$50:BS$101,装备数值!$BG$50:$BG$101,"="&amp;新怪物属性!$CO$2,装备数值!$BH$50:$BH$101,"&lt;="&amp;新怪物属性!$CO20)+SUMIFS(装备数值!BS$50:BS$101,装备数值!$BG$50:$BG$101,"="&amp;新怪物属性!$CP$2,装备数值!$BH$50:$BH$101,"&lt;="&amp;新怪物属性!$CP20)+SUMIFS(装备数值!BS$50:BS$101,装备数值!$BG$50:$BG$101,"="&amp;新怪物属性!$CQ$2,装备数值!$BH$50:$BH$101,"&lt;="&amp;新怪物属性!$CQ20)+SUMIFS(装备数值!BS$50:BS$101,装备数值!$BG$50:$BG$101,"="&amp;新怪物属性!$CR$2,装备数值!$BH$50:$BH$101,"&lt;="&amp;新怪物属性!$CR20)</f>
        <v>0</v>
      </c>
      <c r="DA20" s="14">
        <f>SUMIFS(装备数值!BT$50:BT$101,装备数值!$BG$50:$BG$101,"="&amp;新怪物属性!$CF$2,装备数值!$BH$50:$BH$101,"&lt;="&amp;新怪物属性!$CF20)+SUMIFS(装备数值!BT$50:BT$101,装备数值!$BG$50:$BG$101,"="&amp;新怪物属性!$CG$2,装备数值!$BH$50:$BH$101,"&lt;="&amp;新怪物属性!$CG20)+SUMIFS(装备数值!BT$50:BT$101,装备数值!$BG$50:$BG$101,"="&amp;新怪物属性!$CH$2,装备数值!$BH$50:$BH$101,"&lt;="&amp;新怪物属性!$CH20)+SUMIFS(装备数值!BT$50:BT$101,装备数值!$BG$50:$BG$101,"="&amp;新怪物属性!$CI$2,装备数值!$BH$50:$BH$101,"&lt;="&amp;新怪物属性!$CI20)+SUMIFS(装备数值!BT$50:BT$101,装备数值!$BG$50:$BG$101,"="&amp;新怪物属性!$CJ$2,装备数值!$BH$50:$BH$101,"&lt;="&amp;新怪物属性!$CJ20)+SUMIFS(装备数值!BT$50:BT$101,装备数值!$BG$50:$BG$101,"="&amp;新怪物属性!$CK$2,装备数值!$BH$50:$BH$101,"&lt;="&amp;新怪物属性!$CK20)+SUMIFS(装备数值!BT$50:BT$101,装备数值!$BG$50:$BG$101,"="&amp;新怪物属性!$CL$2,装备数值!$BH$50:$BH$101,"&lt;="&amp;新怪物属性!$CL20)+SUMIFS(装备数值!BT$50:BT$101,装备数值!$BG$50:$BG$101,"="&amp;新怪物属性!$CM$2,装备数值!$BH$50:$BH$101,"&lt;="&amp;新怪物属性!$CM20)+SUMIFS(装备数值!BT$50:BT$101,装备数值!$BG$50:$BG$101,"="&amp;新怪物属性!$CN$2,装备数值!$BH$50:$BH$101,"&lt;="&amp;新怪物属性!$CN20)+SUMIFS(装备数值!BT$50:BT$101,装备数值!$BG$50:$BG$101,"="&amp;新怪物属性!$CO$2,装备数值!$BH$50:$BH$101,"&lt;="&amp;新怪物属性!$CO20)+SUMIFS(装备数值!BT$50:BT$101,装备数值!$BG$50:$BG$101,"="&amp;新怪物属性!$CP$2,装备数值!$BH$50:$BH$101,"&lt;="&amp;新怪物属性!$CP20)+SUMIFS(装备数值!BT$50:BT$101,装备数值!$BG$50:$BG$101,"="&amp;新怪物属性!$CQ$2,装备数值!$BH$50:$BH$101,"&lt;="&amp;新怪物属性!$CQ20)+SUMIFS(装备数值!BT$50:BT$101,装备数值!$BG$50:$BG$101,"="&amp;新怪物属性!$CR$2,装备数值!$BH$50:$BH$101,"&lt;="&amp;新怪物属性!$CR20)</f>
        <v>0</v>
      </c>
      <c r="DB20" s="14">
        <f>SUMIFS(装备数值!BU$50:BU$101,装备数值!$BG$50:$BG$101,"="&amp;新怪物属性!$CF$2,装备数值!$BH$50:$BH$101,"&lt;="&amp;新怪物属性!$CF20)+SUMIFS(装备数值!BU$50:BU$101,装备数值!$BG$50:$BG$101,"="&amp;新怪物属性!$CG$2,装备数值!$BH$50:$BH$101,"&lt;="&amp;新怪物属性!$CG20)+SUMIFS(装备数值!BU$50:BU$101,装备数值!$BG$50:$BG$101,"="&amp;新怪物属性!$CH$2,装备数值!$BH$50:$BH$101,"&lt;="&amp;新怪物属性!$CH20)+SUMIFS(装备数值!BU$50:BU$101,装备数值!$BG$50:$BG$101,"="&amp;新怪物属性!$CI$2,装备数值!$BH$50:$BH$101,"&lt;="&amp;新怪物属性!$CI20)+SUMIFS(装备数值!BU$50:BU$101,装备数值!$BG$50:$BG$101,"="&amp;新怪物属性!$CJ$2,装备数值!$BH$50:$BH$101,"&lt;="&amp;新怪物属性!$CJ20)+SUMIFS(装备数值!BU$50:BU$101,装备数值!$BG$50:$BG$101,"="&amp;新怪物属性!$CK$2,装备数值!$BH$50:$BH$101,"&lt;="&amp;新怪物属性!$CK20)+SUMIFS(装备数值!BU$50:BU$101,装备数值!$BG$50:$BG$101,"="&amp;新怪物属性!$CL$2,装备数值!$BH$50:$BH$101,"&lt;="&amp;新怪物属性!$CL20)+SUMIFS(装备数值!BU$50:BU$101,装备数值!$BG$50:$BG$101,"="&amp;新怪物属性!$CM$2,装备数值!$BH$50:$BH$101,"&lt;="&amp;新怪物属性!$CM20)+SUMIFS(装备数值!BU$50:BU$101,装备数值!$BG$50:$BG$101,"="&amp;新怪物属性!$CN$2,装备数值!$BH$50:$BH$101,"&lt;="&amp;新怪物属性!$CN20)+SUMIFS(装备数值!BU$50:BU$101,装备数值!$BG$50:$BG$101,"="&amp;新怪物属性!$CO$2,装备数值!$BH$50:$BH$101,"&lt;="&amp;新怪物属性!$CO20)+SUMIFS(装备数值!BU$50:BU$101,装备数值!$BG$50:$BG$101,"="&amp;新怪物属性!$CP$2,装备数值!$BH$50:$BH$101,"&lt;="&amp;新怪物属性!$CP20)+SUMIFS(装备数值!BU$50:BU$101,装备数值!$BG$50:$BG$101,"="&amp;新怪物属性!$CQ$2,装备数值!$BH$50:$BH$101,"&lt;="&amp;新怪物属性!$CQ20)+SUMIFS(装备数值!BU$50:BU$101,装备数值!$BG$50:$BG$101,"="&amp;新怪物属性!$CR$2,装备数值!$BH$50:$BH$101,"&lt;="&amp;新怪物属性!$CR20)</f>
        <v>0</v>
      </c>
      <c r="DC20" s="14">
        <f>SUMIFS(装备数值!BV$50:BV$101,装备数值!$BG$50:$BG$101,"="&amp;新怪物属性!$CF$2,装备数值!$BH$50:$BH$101,"&lt;="&amp;新怪物属性!$CF20)+SUMIFS(装备数值!BV$50:BV$101,装备数值!$BG$50:$BG$101,"="&amp;新怪物属性!$CG$2,装备数值!$BH$50:$BH$101,"&lt;="&amp;新怪物属性!$CG20)+SUMIFS(装备数值!BV$50:BV$101,装备数值!$BG$50:$BG$101,"="&amp;新怪物属性!$CH$2,装备数值!$BH$50:$BH$101,"&lt;="&amp;新怪物属性!$CH20)+SUMIFS(装备数值!BV$50:BV$101,装备数值!$BG$50:$BG$101,"="&amp;新怪物属性!$CI$2,装备数值!$BH$50:$BH$101,"&lt;="&amp;新怪物属性!$CI20)+SUMIFS(装备数值!BV$50:BV$101,装备数值!$BG$50:$BG$101,"="&amp;新怪物属性!$CJ$2,装备数值!$BH$50:$BH$101,"&lt;="&amp;新怪物属性!$CJ20)+SUMIFS(装备数值!BV$50:BV$101,装备数值!$BG$50:$BG$101,"="&amp;新怪物属性!$CK$2,装备数值!$BH$50:$BH$101,"&lt;="&amp;新怪物属性!$CK20)+SUMIFS(装备数值!BV$50:BV$101,装备数值!$BG$50:$BG$101,"="&amp;新怪物属性!$CL$2,装备数值!$BH$50:$BH$101,"&lt;="&amp;新怪物属性!$CL20)+SUMIFS(装备数值!BV$50:BV$101,装备数值!$BG$50:$BG$101,"="&amp;新怪物属性!$CM$2,装备数值!$BH$50:$BH$101,"&lt;="&amp;新怪物属性!$CM20)+SUMIFS(装备数值!BV$50:BV$101,装备数值!$BG$50:$BG$101,"="&amp;新怪物属性!$CN$2,装备数值!$BH$50:$BH$101,"&lt;="&amp;新怪物属性!$CN20)+SUMIFS(装备数值!BV$50:BV$101,装备数值!$BG$50:$BG$101,"="&amp;新怪物属性!$CO$2,装备数值!$BH$50:$BH$101,"&lt;="&amp;新怪物属性!$CO20)+SUMIFS(装备数值!BV$50:BV$101,装备数值!$BG$50:$BG$101,"="&amp;新怪物属性!$CP$2,装备数值!$BH$50:$BH$101,"&lt;="&amp;新怪物属性!$CP20)+SUMIFS(装备数值!BV$50:BV$101,装备数值!$BG$50:$BG$101,"="&amp;新怪物属性!$CQ$2,装备数值!$BH$50:$BH$101,"&lt;="&amp;新怪物属性!$CQ20)+SUMIFS(装备数值!BV$50:BV$101,装备数值!$BG$50:$BG$101,"="&amp;新怪物属性!$CR$2,装备数值!$BH$50:$BH$101,"&lt;="&amp;新怪物属性!$CR20)</f>
        <v>0</v>
      </c>
      <c r="DD20" s="14">
        <f>SUMIFS(装备数值!BW$50:BW$101,装备数值!$BG$50:$BG$101,"="&amp;新怪物属性!$CF$2,装备数值!$BH$50:$BH$101,"&lt;="&amp;新怪物属性!$CF20)+SUMIFS(装备数值!BW$50:BW$101,装备数值!$BG$50:$BG$101,"="&amp;新怪物属性!$CG$2,装备数值!$BH$50:$BH$101,"&lt;="&amp;新怪物属性!$CG20)+SUMIFS(装备数值!BW$50:BW$101,装备数值!$BG$50:$BG$101,"="&amp;新怪物属性!$CH$2,装备数值!$BH$50:$BH$101,"&lt;="&amp;新怪物属性!$CH20)+SUMIFS(装备数值!BW$50:BW$101,装备数值!$BG$50:$BG$101,"="&amp;新怪物属性!$CI$2,装备数值!$BH$50:$BH$101,"&lt;="&amp;新怪物属性!$CI20)+SUMIFS(装备数值!BW$50:BW$101,装备数值!$BG$50:$BG$101,"="&amp;新怪物属性!$CJ$2,装备数值!$BH$50:$BH$101,"&lt;="&amp;新怪物属性!$CJ20)+SUMIFS(装备数值!BW$50:BW$101,装备数值!$BG$50:$BG$101,"="&amp;新怪物属性!$CK$2,装备数值!$BH$50:$BH$101,"&lt;="&amp;新怪物属性!$CK20)+SUMIFS(装备数值!BW$50:BW$101,装备数值!$BG$50:$BG$101,"="&amp;新怪物属性!$CL$2,装备数值!$BH$50:$BH$101,"&lt;="&amp;新怪物属性!$CL20)+SUMIFS(装备数值!BW$50:BW$101,装备数值!$BG$50:$BG$101,"="&amp;新怪物属性!$CM$2,装备数值!$BH$50:$BH$101,"&lt;="&amp;新怪物属性!$CM20)+SUMIFS(装备数值!BW$50:BW$101,装备数值!$BG$50:$BG$101,"="&amp;新怪物属性!$CN$2,装备数值!$BH$50:$BH$101,"&lt;="&amp;新怪物属性!$CN20)+SUMIFS(装备数值!BW$50:BW$101,装备数值!$BG$50:$BG$101,"="&amp;新怪物属性!$CO$2,装备数值!$BH$50:$BH$101,"&lt;="&amp;新怪物属性!$CO20)+SUMIFS(装备数值!BW$50:BW$101,装备数值!$BG$50:$BG$101,"="&amp;新怪物属性!$CP$2,装备数值!$BH$50:$BH$101,"&lt;="&amp;新怪物属性!$CP20)+SUMIFS(装备数值!BW$50:BW$101,装备数值!$BG$50:$BG$101,"="&amp;新怪物属性!$CQ$2,装备数值!$BH$50:$BH$101,"&lt;="&amp;新怪物属性!$CQ20)+SUMIFS(装备数值!BW$50:BW$101,装备数值!$BG$50:$BG$101,"="&amp;新怪物属性!$CR$2,装备数值!$BH$50:$BH$101,"&lt;="&amp;新怪物属性!$CR20)</f>
        <v>0</v>
      </c>
      <c r="DE20" s="14">
        <f>SUMIFS(装备数值!BX$50:BX$101,装备数值!$BG$50:$BG$101,"="&amp;新怪物属性!$CF$2,装备数值!$BH$50:$BH$101,"&lt;="&amp;新怪物属性!$CF20)+SUMIFS(装备数值!BX$50:BX$101,装备数值!$BG$50:$BG$101,"="&amp;新怪物属性!$CG$2,装备数值!$BH$50:$BH$101,"&lt;="&amp;新怪物属性!$CG20)+SUMIFS(装备数值!BX$50:BX$101,装备数值!$BG$50:$BG$101,"="&amp;新怪物属性!$CH$2,装备数值!$BH$50:$BH$101,"&lt;="&amp;新怪物属性!$CH20)+SUMIFS(装备数值!BX$50:BX$101,装备数值!$BG$50:$BG$101,"="&amp;新怪物属性!$CI$2,装备数值!$BH$50:$BH$101,"&lt;="&amp;新怪物属性!$CI20)+SUMIFS(装备数值!BX$50:BX$101,装备数值!$BG$50:$BG$101,"="&amp;新怪物属性!$CJ$2,装备数值!$BH$50:$BH$101,"&lt;="&amp;新怪物属性!$CJ20)+SUMIFS(装备数值!BX$50:BX$101,装备数值!$BG$50:$BG$101,"="&amp;新怪物属性!$CK$2,装备数值!$BH$50:$BH$101,"&lt;="&amp;新怪物属性!$CK20)+SUMIFS(装备数值!BX$50:BX$101,装备数值!$BG$50:$BG$101,"="&amp;新怪物属性!$CL$2,装备数值!$BH$50:$BH$101,"&lt;="&amp;新怪物属性!$CL20)+SUMIFS(装备数值!BX$50:BX$101,装备数值!$BG$50:$BG$101,"="&amp;新怪物属性!$CM$2,装备数值!$BH$50:$BH$101,"&lt;="&amp;新怪物属性!$CM20)+SUMIFS(装备数值!BX$50:BX$101,装备数值!$BG$50:$BG$101,"="&amp;新怪物属性!$CN$2,装备数值!$BH$50:$BH$101,"&lt;="&amp;新怪物属性!$CN20)+SUMIFS(装备数值!BX$50:BX$101,装备数值!$BG$50:$BG$101,"="&amp;新怪物属性!$CO$2,装备数值!$BH$50:$BH$101,"&lt;="&amp;新怪物属性!$CO20)+SUMIFS(装备数值!BX$50:BX$101,装备数值!$BG$50:$BG$101,"="&amp;新怪物属性!$CP$2,装备数值!$BH$50:$BH$101,"&lt;="&amp;新怪物属性!$CP20)+SUMIFS(装备数值!BX$50:BX$101,装备数值!$BG$50:$BG$101,"="&amp;新怪物属性!$CQ$2,装备数值!$BH$50:$BH$101,"&lt;="&amp;新怪物属性!$CQ20)+SUMIFS(装备数值!BX$50:BX$101,装备数值!$BG$50:$BG$101,"="&amp;新怪物属性!$CR$2,装备数值!$BH$50:$BH$101,"&lt;="&amp;新怪物属性!$CR20)</f>
        <v>0</v>
      </c>
      <c r="DH20" s="14">
        <f>INDEX(装备数值!$I$13:$M$116,新怪物属性!$P20*8+1,DH$2)*$X20+INDEX(装备数值!$I$13:$M$116,新怪物属性!$Q20*8+2,DH$2)*$Y20+INDEX(装备数值!$I$13:$M$116,新怪物属性!$S20*8+3,DH$2)*$Z20+INDEX(装备数值!$I$13:$M$116,新怪物属性!$R20*8+4,DH$2)*$AA20+INDEX(装备数值!$I$13:$M$116,新怪物属性!$T20*8+5,DH$2)*$AB20+INDEX(装备数值!$I$13:$M$116,新怪物属性!$U20*8+6,DH$2)*$AC20+INDEX(装备数值!$I$13:$M$116,新怪物属性!$V20*8+7,DH$2)*$AD20+INDEX(装备数值!$I$13:$M$116,新怪物属性!$W20*8+8,DH$2)*$AE20</f>
        <v>0</v>
      </c>
      <c r="DI20" s="14">
        <f>INDEX(装备数值!$I$13:$M$116,新怪物属性!$P20*8+1,DI$2)*$X20+INDEX(装备数值!$I$13:$M$116,新怪物属性!$Q20*8+2,DI$2)*$Y20+INDEX(装备数值!$I$13:$M$116,新怪物属性!$S20*8+3,DI$2)*$Z20+INDEX(装备数值!$I$13:$M$116,新怪物属性!$R20*8+4,DI$2)*$AA20+INDEX(装备数值!$I$13:$M$116,新怪物属性!$T20*8+5,DI$2)*$AB20+INDEX(装备数值!$I$13:$M$116,新怪物属性!$U20*8+6,DI$2)*$AC20+INDEX(装备数值!$I$13:$M$116,新怪物属性!$V20*8+7,DI$2)*$AD20+INDEX(装备数值!$I$13:$M$116,新怪物属性!$W20*8+8,DI$2)*$AE20</f>
        <v>0</v>
      </c>
      <c r="DJ20" s="14">
        <f>INDEX(装备数值!$I$13:$M$116,新怪物属性!$P20*8+1,DJ$2)*$X20+INDEX(装备数值!$I$13:$M$116,新怪物属性!$Q20*8+2,DJ$2)*$Y20+INDEX(装备数值!$I$13:$M$116,新怪物属性!$S20*8+3,DJ$2)*$Z20+INDEX(装备数值!$I$13:$M$116,新怪物属性!$R20*8+4,DJ$2)*$AA20+INDEX(装备数值!$I$13:$M$116,新怪物属性!$T20*8+5,DJ$2)*$AB20+INDEX(装备数值!$I$13:$M$116,新怪物属性!$U20*8+6,DJ$2)*$AC20+INDEX(装备数值!$I$13:$M$116,新怪物属性!$V20*8+7,DJ$2)*$AD20+INDEX(装备数值!$I$13:$M$116,新怪物属性!$W20*8+8,DJ$2)*$AE20</f>
        <v>0</v>
      </c>
      <c r="DK20" s="14">
        <f>INDEX(装备数值!$I$13:$M$116,新怪物属性!$P20*8+1,DK$2)*$X20+INDEX(装备数值!$I$13:$M$116,新怪物属性!$Q20*8+2,DK$2)*$Y20+INDEX(装备数值!$I$13:$M$116,新怪物属性!$S20*8+3,DK$2)*$Z20+INDEX(装备数值!$I$13:$M$116,新怪物属性!$R20*8+4,DK$2)*$AA20+INDEX(装备数值!$I$13:$M$116,新怪物属性!$T20*8+5,DK$2)*$AB20+INDEX(装备数值!$I$13:$M$116,新怪物属性!$U20*8+6,DK$2)*$AC20+INDEX(装备数值!$I$13:$M$116,新怪物属性!$V20*8+7,DK$2)*$AD20+INDEX(装备数值!$I$13:$M$116,新怪物属性!$W20*8+8,DK$2)*$AE20</f>
        <v>0</v>
      </c>
      <c r="DL20" s="14">
        <f>INDEX(装备数值!$I$13:$M$116,新怪物属性!$P20*8+1,DL$2)*$X20+INDEX(装备数值!$I$13:$M$116,新怪物属性!$Q20*8+2,DL$2)*$Y20+INDEX(装备数值!$I$13:$M$116,新怪物属性!$S20*8+3,DL$2)*$Z20+INDEX(装备数值!$I$13:$M$116,新怪物属性!$R20*8+4,DL$2)*$AA20+INDEX(装备数值!$I$13:$M$116,新怪物属性!$T20*8+5,DL$2)*$AB20+INDEX(装备数值!$I$13:$M$116,新怪物属性!$U20*8+6,DL$2)*$AC20+INDEX(装备数值!$I$13:$M$116,新怪物属性!$V20*8+7,DL$2)*$AD20+INDEX(装备数值!$I$13:$M$116,新怪物属性!$W20*8+8,DL$2)*$AE20</f>
        <v>0</v>
      </c>
      <c r="DO20" s="14">
        <f>INDEX(装备数值!$X$13:$AH$116,$P20*8+1,DO$2)*$AF20+INDEX(装备数值!$X$13:$AH$116,$Q20*8+2,DO$2)*$AG20+INDEX(装备数值!$X$13:$AH$116,$S20*8+3,DO$2)*$AH20+INDEX(装备数值!$X$13:$AH$116,$R20*8+4,DO$2)*$AI20+INDEX(装备数值!$X$13:$AH$116,$T20*8+5,DO$2)*$AJ20+INDEX(装备数值!$X$13:$AH$116,$U20*8+6,DO$2)*$AK20+INDEX(装备数值!$X$13:$AH$116,$V20*8+7,DO$2)*$AL20+INDEX(装备数值!$X$13:$AH$116,$W20*8+8,DO$2)*$AM20</f>
        <v>0</v>
      </c>
      <c r="DP20" s="14">
        <f>INDEX(装备数值!$X$13:$AH$116,$P20*8+1,DP$2)*$AF20+INDEX(装备数值!$X$13:$AH$116,$Q20*8+2,DP$2)*$AG20+INDEX(装备数值!$X$13:$AH$116,$S20*8+3,DP$2)*$AH20+INDEX(装备数值!$X$13:$AH$116,$R20*8+4,DP$2)*$AI20+INDEX(装备数值!$X$13:$AH$116,$T20*8+5,DP$2)*$AJ20+INDEX(装备数值!$X$13:$AH$116,$U20*8+6,DP$2)*$AK20+INDEX(装备数值!$X$13:$AH$116,$V20*8+7,DP$2)*$AL20+INDEX(装备数值!$X$13:$AH$116,$W20*8+8,DP$2)*$AM20</f>
        <v>0</v>
      </c>
      <c r="DQ20" s="14">
        <f>INDEX(装备数值!$X$13:$AH$116,$P20*8+1,DQ$2)*$AF20+INDEX(装备数值!$X$13:$AH$116,$Q20*8+2,DQ$2)*$AG20+INDEX(装备数值!$X$13:$AH$116,$S20*8+3,DQ$2)*$AH20+INDEX(装备数值!$X$13:$AH$116,$R20*8+4,DQ$2)*$AI20+INDEX(装备数值!$X$13:$AH$116,$T20*8+5,DQ$2)*$AJ20+INDEX(装备数值!$X$13:$AH$116,$U20*8+6,DQ$2)*$AK20+INDEX(装备数值!$X$13:$AH$116,$V20*8+7,DQ$2)*$AL20+INDEX(装备数值!$X$13:$AH$116,$W20*8+8,DQ$2)*$AM20</f>
        <v>0</v>
      </c>
      <c r="DR20" s="14">
        <f>INDEX(装备数值!$X$13:$AH$116,$P20*8+1,DR$2)*$AF20+INDEX(装备数值!$X$13:$AH$116,$Q20*8+2,DR$2)*$AG20+INDEX(装备数值!$X$13:$AH$116,$S20*8+3,DR$2)*$AH20+INDEX(装备数值!$X$13:$AH$116,$R20*8+4,DR$2)*$AI20+INDEX(装备数值!$X$13:$AH$116,$T20*8+5,DR$2)*$AJ20+INDEX(装备数值!$X$13:$AH$116,$U20*8+6,DR$2)*$AK20+INDEX(装备数值!$X$13:$AH$116,$V20*8+7,DR$2)*$AL20+INDEX(装备数值!$X$13:$AH$116,$W20*8+8,DR$2)*$AM20</f>
        <v>0</v>
      </c>
      <c r="DS20" s="14">
        <f>INDEX(装备数值!$X$13:$AH$116,$P20*8+1,DS$2)*$AF20+INDEX(装备数值!$X$13:$AH$116,$Q20*8+2,DS$2)*$AG20+INDEX(装备数值!$X$13:$AH$116,$S20*8+3,DS$2)*$AH20+INDEX(装备数值!$X$13:$AH$116,$R20*8+4,DS$2)*$AI20+INDEX(装备数值!$X$13:$AH$116,$T20*8+5,DS$2)*$AJ20+INDEX(装备数值!$X$13:$AH$116,$U20*8+6,DS$2)*$AK20+INDEX(装备数值!$X$13:$AH$116,$V20*8+7,DS$2)*$AL20+INDEX(装备数值!$X$13:$AH$116,$W20*8+8,DS$2)*$AM20</f>
        <v>0</v>
      </c>
      <c r="DT20" s="14">
        <f>INDEX(装备数值!$X$13:$AH$116,$P20*8+1,DT$2)*$AF20+INDEX(装备数值!$X$13:$AH$116,$Q20*8+2,DT$2)*$AG20+INDEX(装备数值!$X$13:$AH$116,$S20*8+3,DT$2)*$AH20+INDEX(装备数值!$X$13:$AH$116,$R20*8+4,DT$2)*$AI20+INDEX(装备数值!$X$13:$AH$116,$T20*8+5,DT$2)*$AJ20+INDEX(装备数值!$X$13:$AH$116,$U20*8+6,DT$2)*$AK20+INDEX(装备数值!$X$13:$AH$116,$V20*8+7,DT$2)*$AL20+INDEX(装备数值!$X$13:$AH$116,$W20*8+8,DT$2)*$AM20</f>
        <v>0</v>
      </c>
      <c r="DU20" s="14">
        <f>INDEX(装备数值!$X$13:$AH$116,$P20*8+1,DU$2)*$AF20+INDEX(装备数值!$X$13:$AH$116,$Q20*8+2,DU$2)*$AG20+INDEX(装备数值!$X$13:$AH$116,$S20*8+3,DU$2)*$AH20+INDEX(装备数值!$X$13:$AH$116,$R20*8+4,DU$2)*$AI20+INDEX(装备数值!$X$13:$AH$116,$T20*8+5,DU$2)*$AJ20+INDEX(装备数值!$X$13:$AH$116,$U20*8+6,DU$2)*$AK20+INDEX(装备数值!$X$13:$AH$116,$V20*8+7,DU$2)*$AL20+INDEX(装备数值!$X$13:$AH$116,$W20*8+8,DU$2)*$AM20</f>
        <v>0</v>
      </c>
      <c r="DV20" s="14">
        <f>INDEX(装备数值!$X$13:$AH$116,$P20*8+1,DV$2)*$AF20+INDEX(装备数值!$X$13:$AH$116,$Q20*8+2,DV$2)*$AG20+INDEX(装备数值!$X$13:$AH$116,$S20*8+3,DV$2)*$AH20+INDEX(装备数值!$X$13:$AH$116,$R20*8+4,DV$2)*$AI20+INDEX(装备数值!$X$13:$AH$116,$T20*8+5,DV$2)*$AJ20+INDEX(装备数值!$X$13:$AH$116,$U20*8+6,DV$2)*$AK20+INDEX(装备数值!$X$13:$AH$116,$V20*8+7,DV$2)*$AL20+INDEX(装备数值!$X$13:$AH$116,$W20*8+8,DV$2)*$AM20</f>
        <v>0</v>
      </c>
      <c r="DW20" s="14">
        <f>INDEX(装备数值!$X$13:$AH$116,$P20*8+1,DW$2)*$AF20+INDEX(装备数值!$X$13:$AH$116,$Q20*8+2,DW$2)*$AG20+INDEX(装备数值!$X$13:$AH$116,$S20*8+3,DW$2)*$AH20+INDEX(装备数值!$X$13:$AH$116,$R20*8+4,DW$2)*$AI20+INDEX(装备数值!$X$13:$AH$116,$T20*8+5,DW$2)*$AJ20+INDEX(装备数值!$X$13:$AH$116,$U20*8+6,DW$2)*$AK20+INDEX(装备数值!$X$13:$AH$116,$V20*8+7,DW$2)*$AL20+INDEX(装备数值!$X$13:$AH$116,$W20*8+8,DW$2)*$AM20</f>
        <v>0</v>
      </c>
      <c r="DX20" s="14">
        <f>INDEX(装备数值!$X$13:$AH$116,$P20*8+1,DX$2)*$AF20+INDEX(装备数值!$X$13:$AH$116,$Q20*8+2,DX$2)*$AG20+INDEX(装备数值!$X$13:$AH$116,$S20*8+3,DX$2)*$AH20+INDEX(装备数值!$X$13:$AH$116,$R20*8+4,DX$2)*$AI20+INDEX(装备数值!$X$13:$AH$116,$T20*8+5,DX$2)*$AJ20+INDEX(装备数值!$X$13:$AH$116,$U20*8+6,DX$2)*$AK20+INDEX(装备数值!$X$13:$AH$116,$V20*8+7,DX$2)*$AL20+INDEX(装备数值!$X$13:$AH$116,$W20*8+8,DX$2)*$AM20</f>
        <v>0</v>
      </c>
      <c r="DY20" s="14">
        <f>INDEX(装备数值!$X$13:$AH$116,$P20*8+1,DY$2)*$AF20+INDEX(装备数值!$X$13:$AH$116,$Q20*8+2,DY$2)*$AG20+INDEX(装备数值!$X$13:$AH$116,$S20*8+3,DY$2)*$AH20+INDEX(装备数值!$X$13:$AH$116,$R20*8+4,DY$2)*$AI20+INDEX(装备数值!$X$13:$AH$116,$T20*8+5,DY$2)*$AJ20+INDEX(装备数值!$X$13:$AH$116,$U20*8+6,DY$2)*$AK20+INDEX(装备数值!$X$13:$AH$116,$V20*8+7,DY$2)*$AL20+INDEX(装备数值!$X$13:$AH$116,$W20*8+8,DY$2)*$AM20</f>
        <v>0</v>
      </c>
      <c r="EA20" s="14">
        <f>INDEX(装备数值!$AN$17:$AN$117,MATCH(MIN($X20:$AE20),装备数值!$AO$17:$AO$117,1))</f>
        <v>0</v>
      </c>
      <c r="EB20" s="14">
        <f>IF(COUNTIF($P20:$W20,"&gt;"&amp;0)=8,INDEX(装备数值!AR$17:AR$117,$EA20+1),0)</f>
        <v>0</v>
      </c>
      <c r="EC20" s="14">
        <f>IF(COUNTIF($P20:$W20,"&gt;"&amp;0)=8,INDEX(装备数值!AS$17:AS$117,$EA20+1),0)</f>
        <v>0</v>
      </c>
      <c r="ED20" s="14">
        <f>IF(COUNTIF($P20:$W20,"&gt;"&amp;0)=8,INDEX(装备数值!AT$17:AT$117,$EA20+1),0)</f>
        <v>0</v>
      </c>
      <c r="EE20" s="14">
        <f>IF(COUNTIF($P20:$W20,"&gt;"&amp;0)=8,INDEX(装备数值!AU$17:AU$117,$EA20+1),0)</f>
        <v>0</v>
      </c>
      <c r="EF20" s="14">
        <f>IF(COUNTIF($P20:$W20,"&gt;"&amp;0)=8,INDEX(装备数值!AV$17:AV$117,$EA20+1),0)</f>
        <v>0</v>
      </c>
      <c r="EH20" s="14">
        <f>INDEX(装备数值!$AY$17:$AY$77,MATCH(MIN($AF20:$AM20),装备数值!$AZ$17:$AZ$77,1))</f>
        <v>0</v>
      </c>
      <c r="EI20" s="26">
        <f>INDEX(装备数值!BA$17:BA$77,新怪物属性!EH20+1)</f>
        <v>0</v>
      </c>
      <c r="EJ20" s="26">
        <f>INDEX(装备数值!BA$17:BA$77,新怪物属性!EH20+1)</f>
        <v>0</v>
      </c>
      <c r="EL20" s="14">
        <f t="shared" si="2"/>
        <v>0</v>
      </c>
      <c r="EM20" s="14">
        <f>VLOOKUP(EL20,军阶与晶片数值!$W$6:$X$27,2)</f>
        <v>0</v>
      </c>
      <c r="EN20" s="14">
        <f>INDEX(军阶与晶片数值!Y$6:Y$27,$EM20+1)</f>
        <v>0</v>
      </c>
      <c r="EO20" s="14">
        <f>INDEX(军阶与晶片数值!Z$6:Z$27,$EM20+1)</f>
        <v>0</v>
      </c>
      <c r="EP20" s="14">
        <f>INDEX(军阶与晶片数值!AA$6:AA$27,$EM20+1)</f>
        <v>0</v>
      </c>
      <c r="EQ20" s="14">
        <f>INDEX(军阶与晶片数值!AB$6:AB$27,$EM20+1)</f>
        <v>0</v>
      </c>
      <c r="ER20" s="29">
        <f>INDEX(军阶与晶片数值!AC$6:AC$27,$EM20+1)</f>
        <v>0</v>
      </c>
      <c r="ES20" s="29">
        <f>INDEX(军阶与晶片数值!AD$6:AD$27,$EM20+1)</f>
        <v>0</v>
      </c>
      <c r="EU20" s="26">
        <f>INDEX(军阶与晶片数值!I$6:I$16,AN20+1)</f>
        <v>0</v>
      </c>
      <c r="EV20" s="26">
        <f>INDEX(军阶与晶片数值!M$6:M$16,AO20+1)</f>
        <v>0</v>
      </c>
      <c r="EW20" s="26">
        <f>INDEX(军阶与晶片数值!J$6:J$16,AP20+1)</f>
        <v>0</v>
      </c>
      <c r="EX20" s="26">
        <f>INDEX(军阶与晶片数值!K$6:K$16,AQ20+1)</f>
        <v>0</v>
      </c>
      <c r="EY20" s="26">
        <f>INDEX(军阶与晶片数值!L$6:L$16,AR20+1)</f>
        <v>0</v>
      </c>
      <c r="EZ20" s="28">
        <f>INDEX(军阶与晶片数值!N$6:N$16,AS20+1)</f>
        <v>0</v>
      </c>
      <c r="FA20" s="28">
        <f>INDEX(军阶与晶片数值!O$6:O$16,AT20+1)</f>
        <v>0</v>
      </c>
      <c r="FB20" s="28">
        <f>INDEX(军阶与晶片数值!P$6:P$16,AU20+1)</f>
        <v>0</v>
      </c>
      <c r="FC20" s="28">
        <f>INDEX(军阶与晶片数值!Q$6:Q$16,AV20+1)</f>
        <v>0</v>
      </c>
      <c r="FD20" s="26">
        <f>INDEX(军阶与晶片数值!R$6:R$16,AW20+1)</f>
        <v>0</v>
      </c>
      <c r="FE20" s="26">
        <f>INDEX(军阶与晶片数值!S$6:S$16,AX20+1)</f>
        <v>0</v>
      </c>
      <c r="FF20" s="26">
        <f>INDEX(军阶与晶片数值!T$6:T$16,AY20+1)</f>
        <v>0</v>
      </c>
      <c r="FG20" s="26">
        <f>INDEX(军阶与晶片数值!U$6:U$16,AZ20+1)</f>
        <v>0</v>
      </c>
      <c r="FI20" s="26">
        <f>INDEX(军阶与晶片数值!$C$6:$C$36,新怪物属性!$BA20+1)</f>
        <v>0.02</v>
      </c>
      <c r="FJ20" s="26">
        <f>INDEX(军阶与晶片数值!$C$6:$C$36,新怪物属性!$BA20+1)</f>
        <v>0.02</v>
      </c>
      <c r="FK20" s="26">
        <f>INDEX(军阶与晶片数值!$C$6:$C$36,新怪物属性!$BA20+1)</f>
        <v>0.02</v>
      </c>
      <c r="FL20" s="26">
        <f>INDEX(军阶与晶片数值!$C$6:$C$36,新怪物属性!$BA20+1)</f>
        <v>0.02</v>
      </c>
      <c r="FM20" s="26">
        <f>INDEX(军阶与晶片数值!$C$6:$C$36,新怪物属性!$BA20+1)</f>
        <v>0.02</v>
      </c>
      <c r="FO20" s="14">
        <f>INDEX(战舰突破!$H$6:$H$18,新怪物属性!$J20+1)+INDEX(战舰突破!$H$23:$H$35,新怪物属性!$K20+1)+INDEX(战舰突破!$H$40:$H$52,新怪物属性!$L20+1)</f>
        <v>200</v>
      </c>
      <c r="FP20" s="14">
        <f>INDEX(战舰突破!$I$6:$I$18,新怪物属性!$J20+1)+INDEX(战舰突破!$I$23:$I$35,新怪物属性!$K20+1)+INDEX(战舰突破!$I$40:$I$52,新怪物属性!$L20+1)</f>
        <v>0</v>
      </c>
      <c r="FQ20" s="14">
        <f>INDEX(战舰突破!$J$6:$J$18,新怪物属性!$J20+1)+INDEX(战舰突破!$J$23:$J$35,新怪物属性!$K20+1)+INDEX(战舰突破!$J$40:$J$52,新怪物属性!$L20+1)</f>
        <v>0</v>
      </c>
      <c r="FR20" s="14">
        <f>INDEX(战舰突破!$K$6:$K$18,新怪物属性!$J20+1)+INDEX(战舰突破!$K$23:$K$35,新怪物属性!$K20+1)+INDEX(战舰突破!$K$40:$K$52,新怪物属性!$L20+1)</f>
        <v>0</v>
      </c>
      <c r="FS20" s="14">
        <f>INDEX(战舰突破!$L$6:$L$18,新怪物属性!$J20+1)+INDEX(战舰突破!$L$23:$L$35,新怪物属性!$K20+1)+INDEX(战舰突破!$L$40:$L$52,新怪物属性!$L20+1)</f>
        <v>0</v>
      </c>
      <c r="FT20" s="18">
        <f>INDEX(战舰突破!$N$6:$N$18,新怪物属性!$J20+1)+INDEX(战舰突破!$N$23:$N$35,新怪物属性!$K20+1)+INDEX(战舰突破!$N$40:$N$52,新怪物属性!$L20+1)</f>
        <v>0</v>
      </c>
      <c r="FU20" s="18">
        <f>INDEX(战舰突破!$O$6:$O$18,新怪物属性!$J20+1)+INDEX(战舰突破!$O$23:$O$35,新怪物属性!$K20+1)+INDEX(战舰突破!$O$40:$O$52,新怪物属性!$L20+1)</f>
        <v>0</v>
      </c>
      <c r="FV20" s="18">
        <f>INDEX(战舰突破!$P$6:$P$18,新怪物属性!$J20+1)+INDEX(战舰突破!$P$23:$P$35,新怪物属性!$K20+1)+INDEX(战舰突破!$P$40:$P$52,新怪物属性!$L20+1)</f>
        <v>0</v>
      </c>
      <c r="FW20" s="18">
        <f>INDEX(战舰突破!$Q$6:$Q$18,新怪物属性!$J20+1)+INDEX(战舰突破!$Q$23:$Q$35,新怪物属性!$K20+1)+INDEX(战舰突破!$Q$40:$Q$52,新怪物属性!$L20+1)</f>
        <v>0</v>
      </c>
      <c r="FX20" s="18">
        <f>INDEX(战舰突破!$R$6:$R$18,新怪物属性!$J20+1)+INDEX(战舰突破!$R$23:$R$35,新怪物属性!$K20+1)+INDEX(战舰突破!$R$40:$R$52,新怪物属性!$L20+1)</f>
        <v>0</v>
      </c>
      <c r="FY20" s="18">
        <f>INDEX(战舰突破!$M$6:$M$18,新怪物属性!$J20+1)+INDEX(战舰突破!$M$23:$M$35,新怪物属性!$K20+1)+INDEX(战舰突破!$M$40:$M$52,新怪物属性!$L20+1)</f>
        <v>0</v>
      </c>
      <c r="FZ20" s="22">
        <f>INDEX(战舰突破!$W$6:$W$18,新怪物属性!$J20+1)+INDEX(战舰突破!$W$23:$W$35,新怪物属性!$K20+1)+INDEX(战舰突破!$W$40:$W$52,新怪物属性!$L20+1)</f>
        <v>0.3</v>
      </c>
      <c r="GC20" s="14">
        <f>INDEX(战舰突破!$S$6:$S$18,新怪物属性!$J20+1)</f>
        <v>0</v>
      </c>
      <c r="GD20" s="14">
        <f>INDEX(战舰突破!$T$6:$T$18,新怪物属性!$J20+1)</f>
        <v>0</v>
      </c>
      <c r="GE20" s="14">
        <f>INDEX(战舰突破!$U$6:$U$18,新怪物属性!$J20+1)</f>
        <v>0</v>
      </c>
      <c r="GF20" s="14">
        <f>INDEX(战舰突破!$V$6:$V$18,新怪物属性!$J20+1)</f>
        <v>0</v>
      </c>
      <c r="GG20" s="14">
        <f>INDEX(战舰突破!$X$6:$X$18,新怪物属性!$J20+1)</f>
        <v>2</v>
      </c>
      <c r="GI20" s="14">
        <f>INDEX(战舰突破!$S$23:$S$35,新怪物属性!$J20+1)</f>
        <v>0</v>
      </c>
      <c r="GJ20" s="14">
        <f>INDEX(战舰突破!$T$23:$T$35,新怪物属性!$J20+1)</f>
        <v>0</v>
      </c>
      <c r="GK20" s="14">
        <f>INDEX(战舰突破!$U$23:$U$35,新怪物属性!$J20+1)</f>
        <v>0</v>
      </c>
      <c r="GL20" s="14">
        <f>INDEX(战舰突破!$V$23:$V$35,新怪物属性!$J20+1)</f>
        <v>0</v>
      </c>
      <c r="GM20" s="14">
        <f>INDEX(战舰突破!$X$23:$X$35,新怪物属性!$J20+1)</f>
        <v>30</v>
      </c>
      <c r="GO20" s="14">
        <f>INDEX(战舰突破!$S$40:$S$52,新怪物属性!$J20+1)</f>
        <v>0</v>
      </c>
      <c r="GP20" s="14">
        <f>INDEX(战舰突破!$T$40:$T$52,新怪物属性!$J20+1)</f>
        <v>0</v>
      </c>
      <c r="GQ20" s="14">
        <f>INDEX(战舰突破!$U$40:$U$52,新怪物属性!$J20+1)</f>
        <v>0</v>
      </c>
      <c r="GR20" s="14">
        <f>INDEX(战舰突破!$V$40:$V$52,新怪物属性!$J20+1)</f>
        <v>0</v>
      </c>
      <c r="GS20" s="14">
        <f>INDEX(战舰突破!$X$40:$X$52,新怪物属性!$J20+1)</f>
        <v>50</v>
      </c>
      <c r="GV20" s="14">
        <v>0</v>
      </c>
      <c r="GW20" s="14">
        <v>0</v>
      </c>
      <c r="GX20" s="14">
        <v>0</v>
      </c>
      <c r="GY20" s="14">
        <v>0</v>
      </c>
      <c r="GZ20" s="14">
        <v>0</v>
      </c>
      <c r="HA20" s="14">
        <v>0</v>
      </c>
      <c r="HB20" s="14">
        <v>0</v>
      </c>
      <c r="HC20" s="14">
        <v>0</v>
      </c>
      <c r="HD20" s="14">
        <v>0</v>
      </c>
      <c r="HE20" s="14">
        <v>0</v>
      </c>
      <c r="HF20" s="14">
        <v>0</v>
      </c>
      <c r="HG20" s="14">
        <v>0</v>
      </c>
      <c r="HH20" s="14">
        <v>0</v>
      </c>
      <c r="HI20" s="14">
        <v>0</v>
      </c>
      <c r="HJ20" s="14">
        <v>0</v>
      </c>
      <c r="HK20" s="14">
        <v>0</v>
      </c>
      <c r="HL20" s="14">
        <v>0</v>
      </c>
      <c r="HM20" s="14">
        <v>0</v>
      </c>
      <c r="HN20" s="14">
        <v>0</v>
      </c>
      <c r="HO20" s="14">
        <v>0</v>
      </c>
      <c r="HP20" s="14">
        <v>0</v>
      </c>
      <c r="HQ20" s="14">
        <v>0</v>
      </c>
      <c r="HR20" s="14">
        <v>0</v>
      </c>
      <c r="HS20" s="14">
        <v>0</v>
      </c>
      <c r="HT20" s="14">
        <v>0</v>
      </c>
      <c r="HU20" s="14">
        <v>0</v>
      </c>
      <c r="HX20" s="14">
        <v>0</v>
      </c>
      <c r="HY20" s="14">
        <v>0</v>
      </c>
      <c r="IB20" s="14">
        <f>IF($GV20=0,0,INDEX(战宠!P$15:P$27,新怪物属性!$GV$3)*(INDEX(战宠!$U$7:$Y$10,1,新怪物属性!$GV20)))*(新怪物属性!$GW20+4)
+IF($GX20=0,0,INDEX(战宠!P$15:P$27,新怪物属性!$GX$3)*(INDEX(战宠!$U$7:$Y$10,1,新怪物属性!$GX20)))*(新怪物属性!$GY20+4)
+IF($GZ20=0,0,INDEX(战宠!P$15:P$27,新怪物属性!$GZ$3)*(INDEX(战宠!$U$7:$Y$10,1,新怪物属性!$GZ20)))*(新怪物属性!$HA20+4)
+IF($HB20=0,0,INDEX(战宠!P$15:P$27,新怪物属性!$HB$3)*(INDEX(战宠!$U$7:$Y$10,1,新怪物属性!$HB20)))*(新怪物属性!$HC20+4)
+IF($HD20=0,0,INDEX(战宠!P$15:P$27,新怪物属性!$HD$3)*(INDEX(战宠!$U$7:$Y$10,1,新怪物属性!$HD20)))*(新怪物属性!$HE20+4)
+IF($HF20=0,0,INDEX(战宠!P$15:P$27,新怪物属性!$HF$3)*(INDEX(战宠!$U$7:$Y$10,1,新怪物属性!$HF20)))*(新怪物属性!$HG20+4)
+IF($HH20=0,0,INDEX(战宠!P$15:P$27,新怪物属性!$HH$3)*(INDEX(战宠!$U$7:$Y$10,1,新怪物属性!$HH20)))*(新怪物属性!$HI20+4)
+IF($HJ20=0,0,INDEX(战宠!P$15:P$27,新怪物属性!$HJ$3)*(INDEX(战宠!$U$7:$Y$10,1,新怪物属性!$HJ20)))*(新怪物属性!$HK20+4)
+IF($HL20=0,0,INDEX(战宠!P$15:P$27,新怪物属性!$HL$3)*(INDEX(战宠!$U$7:$Y$10,1,新怪物属性!$HL20)))*(新怪物属性!$HM20+4)
+IF($HN20=0,0,INDEX(战宠!P$15:P$27,新怪物属性!$HN$3)*(INDEX(战宠!$U$7:$Y$10,1,新怪物属性!$HN20)))*(新怪物属性!$HO20+4)
+IF($HP20=0,0,INDEX(战宠!P$15:P$27,新怪物属性!$HP$3)*(INDEX(战宠!$U$7:$Y$10,1,新怪物属性!$HP20)))*(新怪物属性!$HQ20+4)
+IF($HR20=0,0,INDEX(战宠!P$15:P$27,新怪物属性!$HR$3)*(INDEX(战宠!$U$7:$Y$10,1,新怪物属性!$HR20)))*(新怪物属性!$HS20+4)
+IF($HT20=0,0,INDEX(战宠!P$15:P$27,新怪物属性!$HT$3)*(INDEX(战宠!$U$7:$Y$10,1,新怪物属性!$HT20)))*(新怪物属性!$HU20+4)</f>
        <v>0</v>
      </c>
      <c r="IC20" s="14">
        <f>IF($GV20=0,0,INDEX(战宠!Q$15:Q$27,新怪物属性!$GV$3)*(INDEX(战宠!$U$7:$Y$10,1,新怪物属性!$GV20)))*(新怪物属性!$GW20+4)
+IF($GX20=0,0,INDEX(战宠!Q$15:Q$27,新怪物属性!$GX$3)*(INDEX(战宠!$U$7:$Y$10,1,新怪物属性!$GX20)))*(新怪物属性!$GY20+4)
+IF($GZ20=0,0,INDEX(战宠!Q$15:Q$27,新怪物属性!$GZ$3)*(INDEX(战宠!$U$7:$Y$10,1,新怪物属性!$GZ20)))*(新怪物属性!$HA20+4)
+IF($HB20=0,0,INDEX(战宠!Q$15:Q$27,新怪物属性!$HB$3)*(INDEX(战宠!$U$7:$Y$10,1,新怪物属性!$HB20)))*(新怪物属性!$HC20+4)
+IF($HD20=0,0,INDEX(战宠!Q$15:Q$27,新怪物属性!$HD$3)*(INDEX(战宠!$U$7:$Y$10,1,新怪物属性!$HD20)))*(新怪物属性!$HE20+4)
+IF($HF20=0,0,INDEX(战宠!Q$15:Q$27,新怪物属性!$HF$3)*(INDEX(战宠!$U$7:$Y$10,1,新怪物属性!$HF20)))*(新怪物属性!$HG20+4)
+IF($HH20=0,0,INDEX(战宠!Q$15:Q$27,新怪物属性!$HH$3)*(INDEX(战宠!$U$7:$Y$10,1,新怪物属性!$HH20)))*(新怪物属性!$HI20+4)
+IF($HJ20=0,0,INDEX(战宠!Q$15:Q$27,新怪物属性!$HJ$3)*(INDEX(战宠!$U$7:$Y$10,1,新怪物属性!$HJ20)))*(新怪物属性!$HK20+4)
+IF($HL20=0,0,INDEX(战宠!Q$15:Q$27,新怪物属性!$HL$3)*(INDEX(战宠!$U$7:$Y$10,1,新怪物属性!$HL20)))*(新怪物属性!$HM20+4)
+IF($HN20=0,0,INDEX(战宠!Q$15:Q$27,新怪物属性!$HN$3)*(INDEX(战宠!$U$7:$Y$10,1,新怪物属性!$HN20)))*(新怪物属性!$HO20+4)
+IF($HP20=0,0,INDEX(战宠!Q$15:Q$27,新怪物属性!$HP$3)*(INDEX(战宠!$U$7:$Y$10,1,新怪物属性!$HP20)))*(新怪物属性!$HQ20+4)
+IF($HR20=0,0,INDEX(战宠!Q$15:Q$27,新怪物属性!$HR$3)*(INDEX(战宠!$U$7:$Y$10,1,新怪物属性!$HR20)))*(新怪物属性!$HS20+4)
+IF($HT20=0,0,INDEX(战宠!Q$15:Q$27,新怪物属性!$HT$3)*(INDEX(战宠!$U$7:$Y$10,1,新怪物属性!$HT20)))*(新怪物属性!$HU20+4)</f>
        <v>0</v>
      </c>
      <c r="ID20" s="14">
        <f>IF($GV20=0,0,INDEX(战宠!R$15:R$27,新怪物属性!$GV$3)*(INDEX(战宠!$U$7:$Y$10,1,新怪物属性!$GV20)))*(新怪物属性!$GW20+4)
+IF($GX20=0,0,INDEX(战宠!R$15:R$27,新怪物属性!$GX$3)*(INDEX(战宠!$U$7:$Y$10,1,新怪物属性!$GX20)))*(新怪物属性!$GY20+4)
+IF($GZ20=0,0,INDEX(战宠!R$15:R$27,新怪物属性!$GZ$3)*(INDEX(战宠!$U$7:$Y$10,1,新怪物属性!$GZ20)))*(新怪物属性!$HA20+4)
+IF($HB20=0,0,INDEX(战宠!R$15:R$27,新怪物属性!$HB$3)*(INDEX(战宠!$U$7:$Y$10,1,新怪物属性!$HB20)))*(新怪物属性!$HC20+4)
+IF($HD20=0,0,INDEX(战宠!R$15:R$27,新怪物属性!$HD$3)*(INDEX(战宠!$U$7:$Y$10,1,新怪物属性!$HD20)))*(新怪物属性!$HE20+4)
+IF($HF20=0,0,INDEX(战宠!R$15:R$27,新怪物属性!$HF$3)*(INDEX(战宠!$U$7:$Y$10,1,新怪物属性!$HF20)))*(新怪物属性!$HG20+4)
+IF($HH20=0,0,INDEX(战宠!R$15:R$27,新怪物属性!$HH$3)*(INDEX(战宠!$U$7:$Y$10,1,新怪物属性!$HH20)))*(新怪物属性!$HI20+4)
+IF($HJ20=0,0,INDEX(战宠!R$15:R$27,新怪物属性!$HJ$3)*(INDEX(战宠!$U$7:$Y$10,1,新怪物属性!$HJ20)))*(新怪物属性!$HK20+4)
+IF($HL20=0,0,INDEX(战宠!R$15:R$27,新怪物属性!$HL$3)*(INDEX(战宠!$U$7:$Y$10,1,新怪物属性!$HL20)))*(新怪物属性!$HM20+4)
+IF($HN20=0,0,INDEX(战宠!R$15:R$27,新怪物属性!$HN$3)*(INDEX(战宠!$U$7:$Y$10,1,新怪物属性!$HN20)))*(新怪物属性!$HO20+4)
+IF($HP20=0,0,INDEX(战宠!R$15:R$27,新怪物属性!$HP$3)*(INDEX(战宠!$U$7:$Y$10,1,新怪物属性!$HP20)))*(新怪物属性!$HQ20+4)
+IF($HR20=0,0,INDEX(战宠!R$15:R$27,新怪物属性!$HR$3)*(INDEX(战宠!$U$7:$Y$10,1,新怪物属性!$HR20)))*(新怪物属性!$HS20+4)
+IF($HT20=0,0,INDEX(战宠!R$15:R$27,新怪物属性!$HT$3)*(INDEX(战宠!$U$7:$Y$10,1,新怪物属性!$HT20)))*(新怪物属性!$HU20+4)</f>
        <v>0</v>
      </c>
      <c r="IE20" s="14">
        <f>IF($GV20=0,0,INDEX(战宠!S$15:S$27,新怪物属性!$GV$3)*(INDEX(战宠!$U$7:$Y$10,1,新怪物属性!$GV20)))*(新怪物属性!$GW20+4)
+IF($GX20=0,0,INDEX(战宠!S$15:S$27,新怪物属性!$GX$3)*(INDEX(战宠!$U$7:$Y$10,1,新怪物属性!$GX20)))*(新怪物属性!$GY20+4)
+IF($GZ20=0,0,INDEX(战宠!S$15:S$27,新怪物属性!$GZ$3)*(INDEX(战宠!$U$7:$Y$10,1,新怪物属性!$GZ20)))*(新怪物属性!$HA20+4)
+IF($HB20=0,0,INDEX(战宠!S$15:S$27,新怪物属性!$HB$3)*(INDEX(战宠!$U$7:$Y$10,1,新怪物属性!$HB20)))*(新怪物属性!$HC20+4)
+IF($HD20=0,0,INDEX(战宠!S$15:S$27,新怪物属性!$HD$3)*(INDEX(战宠!$U$7:$Y$10,1,新怪物属性!$HD20)))*(新怪物属性!$HE20+4)
+IF($HF20=0,0,INDEX(战宠!S$15:S$27,新怪物属性!$HF$3)*(INDEX(战宠!$U$7:$Y$10,1,新怪物属性!$HF20)))*(新怪物属性!$HG20+4)
+IF($HH20=0,0,INDEX(战宠!S$15:S$27,新怪物属性!$HH$3)*(INDEX(战宠!$U$7:$Y$10,1,新怪物属性!$HH20)))*(新怪物属性!$HI20+4)
+IF($HJ20=0,0,INDEX(战宠!S$15:S$27,新怪物属性!$HJ$3)*(INDEX(战宠!$U$7:$Y$10,1,新怪物属性!$HJ20)))*(新怪物属性!$HK20+4)
+IF($HL20=0,0,INDEX(战宠!S$15:S$27,新怪物属性!$HL$3)*(INDEX(战宠!$U$7:$Y$10,1,新怪物属性!$HL20)))*(新怪物属性!$HM20+4)
+IF($HN20=0,0,INDEX(战宠!S$15:S$27,新怪物属性!$HN$3)*(INDEX(战宠!$U$7:$Y$10,1,新怪物属性!$HN20)))*(新怪物属性!$HO20+4)
+IF($HP20=0,0,INDEX(战宠!S$15:S$27,新怪物属性!$HP$3)*(INDEX(战宠!$U$7:$Y$10,1,新怪物属性!$HP20)))*(新怪物属性!$HQ20+4)
+IF($HR20=0,0,INDEX(战宠!S$15:S$27,新怪物属性!$HR$3)*(INDEX(战宠!$U$7:$Y$10,1,新怪物属性!$HR20)))*(新怪物属性!$HS20+4)
+IF($HT20=0,0,INDEX(战宠!S$15:S$27,新怪物属性!$HT$3)*(INDEX(战宠!$U$7:$Y$10,1,新怪物属性!$HT20)))*(新怪物属性!$HU20+4)</f>
        <v>0</v>
      </c>
      <c r="IF20" s="14">
        <f>IF($GV20=0,0,INDEX(战宠!T$15:T$27,新怪物属性!$GV$3)*(INDEX(战宠!$U$7:$Y$10,1,新怪物属性!$GV20)))*(新怪物属性!$GW20+4)
+IF($GX20=0,0,INDEX(战宠!T$15:T$27,新怪物属性!$GX$3)*(INDEX(战宠!$U$7:$Y$10,1,新怪物属性!$GX20)))*(新怪物属性!$GY20+4)
+IF($GZ20=0,0,INDEX(战宠!T$15:T$27,新怪物属性!$GZ$3)*(INDEX(战宠!$U$7:$Y$10,1,新怪物属性!$GZ20)))*(新怪物属性!$HA20+4)
+IF($HB20=0,0,INDEX(战宠!T$15:T$27,新怪物属性!$HB$3)*(INDEX(战宠!$U$7:$Y$10,1,新怪物属性!$HB20)))*(新怪物属性!$HC20+4)
+IF($HD20=0,0,INDEX(战宠!T$15:T$27,新怪物属性!$HD$3)*(INDEX(战宠!$U$7:$Y$10,1,新怪物属性!$HD20)))*(新怪物属性!$HE20+4)
+IF($HF20=0,0,INDEX(战宠!T$15:T$27,新怪物属性!$HF$3)*(INDEX(战宠!$U$7:$Y$10,1,新怪物属性!$HF20)))*(新怪物属性!$HG20+4)
+IF($HH20=0,0,INDEX(战宠!T$15:T$27,新怪物属性!$HH$3)*(INDEX(战宠!$U$7:$Y$10,1,新怪物属性!$HH20)))*(新怪物属性!$HI20+4)
+IF($HJ20=0,0,INDEX(战宠!T$15:T$27,新怪物属性!$HJ$3)*(INDEX(战宠!$U$7:$Y$10,1,新怪物属性!$HJ20)))*(新怪物属性!$HK20+4)
+IF($HL20=0,0,INDEX(战宠!T$15:T$27,新怪物属性!$HL$3)*(INDEX(战宠!$U$7:$Y$10,1,新怪物属性!$HL20)))*(新怪物属性!$HM20+4)
+IF($HN20=0,0,INDEX(战宠!T$15:T$27,新怪物属性!$HN$3)*(INDEX(战宠!$U$7:$Y$10,1,新怪物属性!$HN20)))*(新怪物属性!$HO20+4)
+IF($HP20=0,0,INDEX(战宠!T$15:T$27,新怪物属性!$HP$3)*(INDEX(战宠!$U$7:$Y$10,1,新怪物属性!$HP20)))*(新怪物属性!$HQ20+4)
+IF($HR20=0,0,INDEX(战宠!T$15:T$27,新怪物属性!$HR$3)*(INDEX(战宠!$U$7:$Y$10,1,新怪物属性!$HR20)))*(新怪物属性!$HS20+4)
+IF($HT20=0,0,INDEX(战宠!T$15:T$27,新怪物属性!$HT$3)*(INDEX(战宠!$U$7:$Y$10,1,新怪物属性!$HT20)))*(新怪物属性!$HU20+4)</f>
        <v>0</v>
      </c>
      <c r="II20" s="14">
        <f>IF(HX20=0,0,INDEX(战宠!$D$15:$D$27,新怪物属性!HX20))</f>
        <v>0</v>
      </c>
      <c r="IJ20" s="14">
        <f>IF(HY20=0,0,INDEX(战宠!$D$15:$D$27,新怪物属性!HY20))</f>
        <v>0</v>
      </c>
      <c r="IM20" s="14">
        <f t="shared" si="51"/>
        <v>2024</v>
      </c>
      <c r="IN20" s="14">
        <f t="shared" si="52"/>
        <v>0</v>
      </c>
      <c r="IO20" s="14">
        <f t="shared" si="53"/>
        <v>0</v>
      </c>
      <c r="IP20" s="14">
        <f t="shared" si="54"/>
        <v>0</v>
      </c>
      <c r="IQ20" s="14">
        <f t="shared" si="55"/>
        <v>0</v>
      </c>
      <c r="IR20" s="14">
        <f t="shared" si="3"/>
        <v>14484</v>
      </c>
      <c r="IS20" s="14">
        <f t="shared" si="4"/>
        <v>190</v>
      </c>
      <c r="IT20" s="14">
        <f t="shared" si="5"/>
        <v>51306</v>
      </c>
      <c r="IU20" s="14">
        <f t="shared" si="6"/>
        <v>24</v>
      </c>
      <c r="IV20" s="28">
        <f t="shared" si="7"/>
        <v>0</v>
      </c>
      <c r="IW20" s="28">
        <f t="shared" si="8"/>
        <v>0</v>
      </c>
      <c r="IX20" s="28">
        <f t="shared" si="9"/>
        <v>0</v>
      </c>
      <c r="IY20" s="28">
        <f t="shared" si="10"/>
        <v>0</v>
      </c>
      <c r="IZ20" s="28">
        <f t="shared" si="11"/>
        <v>1</v>
      </c>
      <c r="JA20" s="28">
        <f t="shared" si="12"/>
        <v>1</v>
      </c>
      <c r="JB20" s="28">
        <f t="shared" si="13"/>
        <v>0</v>
      </c>
      <c r="JC20" s="28">
        <f t="shared" si="14"/>
        <v>0</v>
      </c>
      <c r="JD20" s="14">
        <f t="shared" si="15"/>
        <v>1</v>
      </c>
      <c r="JE20" s="14">
        <f t="shared" si="16"/>
        <v>1</v>
      </c>
      <c r="JF20" s="14">
        <f t="shared" si="17"/>
        <v>1</v>
      </c>
      <c r="JG20" s="18">
        <f t="shared" si="18"/>
        <v>1</v>
      </c>
      <c r="JH20" s="18">
        <f t="shared" si="19"/>
        <v>1</v>
      </c>
      <c r="JI20" s="18">
        <f t="shared" si="20"/>
        <v>1</v>
      </c>
      <c r="JJ20" s="29">
        <f t="shared" si="56"/>
        <v>150</v>
      </c>
      <c r="JK20" s="29">
        <f t="shared" si="21"/>
        <v>450</v>
      </c>
      <c r="JL20" s="29">
        <f t="shared" si="21"/>
        <v>450</v>
      </c>
      <c r="JM20" s="26">
        <f t="shared" si="22"/>
        <v>0</v>
      </c>
      <c r="JN20" s="26">
        <f t="shared" si="23"/>
        <v>0</v>
      </c>
      <c r="JO20" s="26">
        <f t="shared" si="24"/>
        <v>0</v>
      </c>
      <c r="JP20" s="14">
        <f t="shared" si="25"/>
        <v>2</v>
      </c>
      <c r="JQ20" s="14">
        <f t="shared" si="26"/>
        <v>2</v>
      </c>
      <c r="JR20" s="14">
        <f t="shared" si="27"/>
        <v>2</v>
      </c>
      <c r="JS20" s="14">
        <f t="shared" si="28"/>
        <v>2</v>
      </c>
      <c r="JT20" s="14">
        <f t="shared" si="29"/>
        <v>30</v>
      </c>
      <c r="JU20" s="14">
        <f t="shared" si="30"/>
        <v>50</v>
      </c>
      <c r="JV20">
        <v>16</v>
      </c>
      <c r="JW20" s="14">
        <f t="shared" si="57"/>
        <v>91030</v>
      </c>
      <c r="JY20" s="14">
        <f t="shared" si="31"/>
        <v>380</v>
      </c>
      <c r="JZ20" s="14">
        <f t="shared" si="58"/>
        <v>982</v>
      </c>
      <c r="KA20" s="29">
        <f t="shared" si="59"/>
        <v>0</v>
      </c>
      <c r="KB20" s="29">
        <f t="shared" si="60"/>
        <v>0</v>
      </c>
      <c r="KC20" s="29">
        <f t="shared" si="61"/>
        <v>0</v>
      </c>
      <c r="KD20" s="29">
        <f t="shared" si="62"/>
        <v>0</v>
      </c>
      <c r="KE20" s="14">
        <f t="shared" si="32"/>
        <v>1</v>
      </c>
      <c r="KF20" s="14">
        <f t="shared" si="33"/>
        <v>1</v>
      </c>
      <c r="KG20" s="14">
        <f t="shared" si="63"/>
        <v>982</v>
      </c>
      <c r="KH20" s="26">
        <f t="shared" si="34"/>
        <v>0</v>
      </c>
      <c r="KI20" s="26">
        <f t="shared" si="35"/>
        <v>0.3</v>
      </c>
      <c r="KJ20" s="29">
        <f t="shared" si="64"/>
        <v>127</v>
      </c>
      <c r="KK20" s="29">
        <f t="shared" si="65"/>
        <v>0</v>
      </c>
      <c r="KL20" s="29">
        <f t="shared" si="66"/>
        <v>0</v>
      </c>
      <c r="KM20" s="23">
        <f t="shared" si="67"/>
        <v>0</v>
      </c>
      <c r="KN20" s="23">
        <f t="shared" si="68"/>
        <v>0</v>
      </c>
      <c r="KO20" s="26">
        <f t="shared" si="36"/>
        <v>0.05</v>
      </c>
      <c r="KP20" s="26">
        <f t="shared" si="37"/>
        <v>0.15</v>
      </c>
      <c r="KQ20" s="26">
        <f t="shared" si="38"/>
        <v>0.15</v>
      </c>
      <c r="KR20" s="26">
        <f t="shared" si="69"/>
        <v>0</v>
      </c>
      <c r="KS20" s="26">
        <v>0</v>
      </c>
      <c r="KT20" s="29">
        <f t="shared" si="70"/>
        <v>1.05</v>
      </c>
      <c r="KU20" s="29">
        <f t="shared" si="39"/>
        <v>1.1499999999999999</v>
      </c>
      <c r="KV20" s="29">
        <f t="shared" si="40"/>
        <v>1.1499999999999999</v>
      </c>
      <c r="KW20" s="29">
        <f t="shared" si="41"/>
        <v>666.75</v>
      </c>
      <c r="KX20" s="29">
        <f t="shared" si="42"/>
        <v>0</v>
      </c>
      <c r="KY20" s="29">
        <f t="shared" si="43"/>
        <v>0</v>
      </c>
      <c r="KZ20" s="29">
        <f t="shared" si="44"/>
        <v>7333</v>
      </c>
      <c r="LA20" s="14">
        <f t="shared" si="45"/>
        <v>666.75</v>
      </c>
      <c r="LE20" s="14">
        <v>1</v>
      </c>
      <c r="LF20" s="14">
        <v>0</v>
      </c>
      <c r="LG20" s="14">
        <v>120</v>
      </c>
      <c r="LH20" s="14">
        <v>0</v>
      </c>
      <c r="LI20" s="14">
        <v>0</v>
      </c>
      <c r="LJ20" s="14">
        <v>60</v>
      </c>
      <c r="LK20" s="14">
        <v>60</v>
      </c>
      <c r="LL20" s="23">
        <f t="shared" si="71"/>
        <v>23335</v>
      </c>
      <c r="LM20" s="23">
        <f t="shared" si="72"/>
        <v>0</v>
      </c>
      <c r="LN20" s="23">
        <f t="shared" si="73"/>
        <v>23335</v>
      </c>
      <c r="LO20" s="14">
        <v>1</v>
      </c>
      <c r="LP20" s="14">
        <v>0</v>
      </c>
      <c r="LQ20" s="14">
        <v>60</v>
      </c>
      <c r="LR20" s="14">
        <v>0</v>
      </c>
      <c r="LS20" s="14">
        <v>0</v>
      </c>
      <c r="LT20" s="14">
        <v>30</v>
      </c>
      <c r="LU20" s="14">
        <v>30</v>
      </c>
      <c r="LV20" s="23">
        <f t="shared" si="74"/>
        <v>15334</v>
      </c>
      <c r="LW20" s="23">
        <f t="shared" si="75"/>
        <v>0</v>
      </c>
      <c r="LX20" s="23">
        <f t="shared" si="76"/>
        <v>15334</v>
      </c>
      <c r="MB20">
        <f t="shared" si="46"/>
        <v>9.9907565694921416</v>
      </c>
      <c r="MC20">
        <f t="shared" si="47"/>
        <v>9.9907565694921416</v>
      </c>
      <c r="ME20" s="14">
        <v>2</v>
      </c>
      <c r="MF20" s="14">
        <v>0</v>
      </c>
      <c r="MG20" s="14">
        <v>0</v>
      </c>
      <c r="MH20" s="23">
        <f t="shared" si="48"/>
        <v>266</v>
      </c>
      <c r="MI20" s="23">
        <f t="shared" si="77"/>
        <v>0</v>
      </c>
      <c r="MJ20" s="23">
        <f t="shared" si="78"/>
        <v>266</v>
      </c>
      <c r="MK20" s="14">
        <v>6</v>
      </c>
      <c r="ML20" s="14">
        <v>0</v>
      </c>
      <c r="MM20" s="14">
        <v>0</v>
      </c>
      <c r="MN20" s="23">
        <f t="shared" si="49"/>
        <v>800</v>
      </c>
      <c r="MO20" s="23">
        <f t="shared" si="79"/>
        <v>0</v>
      </c>
      <c r="MP20" s="23">
        <f t="shared" si="80"/>
        <v>800</v>
      </c>
      <c r="MR20" s="23">
        <f t="shared" si="81"/>
        <v>1067</v>
      </c>
      <c r="MS20" s="23">
        <f t="shared" si="82"/>
        <v>0</v>
      </c>
      <c r="MT20" s="23">
        <f t="shared" si="83"/>
        <v>1067</v>
      </c>
      <c r="MU20" s="23">
        <f t="shared" si="87"/>
        <v>399</v>
      </c>
      <c r="MV20" s="23">
        <f t="shared" si="85"/>
        <v>0</v>
      </c>
      <c r="MW20" s="23">
        <f t="shared" si="86"/>
        <v>399</v>
      </c>
      <c r="NA20">
        <v>21</v>
      </c>
      <c r="NB20" t="s">
        <v>125</v>
      </c>
      <c r="NC20" s="17">
        <v>1.2</v>
      </c>
      <c r="ND20" t="s">
        <v>194</v>
      </c>
      <c r="NE20" t="s">
        <v>235</v>
      </c>
      <c r="NF20" t="s">
        <v>146</v>
      </c>
      <c r="NH20" t="s">
        <v>214</v>
      </c>
      <c r="NJ20" s="14">
        <v>16</v>
      </c>
      <c r="NK20" s="14"/>
    </row>
    <row r="21" spans="3:375" ht="16.5" x14ac:dyDescent="0.2">
      <c r="C21" s="14">
        <f t="shared" si="0"/>
        <v>1</v>
      </c>
      <c r="D21" s="14">
        <v>17</v>
      </c>
      <c r="E21" s="14" t="s">
        <v>528</v>
      </c>
      <c r="F21" s="14" t="s">
        <v>546</v>
      </c>
      <c r="G21" s="14">
        <v>10</v>
      </c>
      <c r="H21" s="14">
        <v>1</v>
      </c>
      <c r="I21" s="14">
        <v>0</v>
      </c>
      <c r="J21" s="14">
        <v>1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1</v>
      </c>
      <c r="BF21" s="14">
        <f>ROUND((INDEX(新战舰养成!S$6:S$18,新怪物属性!$J21+1)+INDEX(新战舰养成!D$6:D$18,新怪物属性!$J21+1)*(新怪物属性!$G21-1))*INDEX(战舰突破!$D$6:$D$18,新怪物属性!$M21+1),0)</f>
        <v>245</v>
      </c>
      <c r="BG21" s="14">
        <f>ROUND((INDEX(新战舰养成!T$6:T$18,新怪物属性!$J21+1)+INDEX(新战舰养成!E$6:E$18,新怪物属性!$J21+1)*(新怪物属性!$G21-1))*INDEX(战舰突破!$D$6:$D$18,新怪物属性!$M21+1),0)</f>
        <v>1900</v>
      </c>
      <c r="BH21" s="14">
        <f>ROUND((INDEX(新战舰养成!U$6:U$18,新怪物属性!$J21+1)+INDEX(新战舰养成!F$6:F$18,新怪物属性!$J21+1)*(新怪物属性!$G21-1))*INDEX(战舰突破!$D$6:$D$18,新怪物属性!$M21+1),0)</f>
        <v>127</v>
      </c>
      <c r="BI21" s="14">
        <f>ROUND((INDEX(新战舰养成!V$6:V$18,新怪物属性!$J21+1)+INDEX(新战舰养成!G$6:G$18,新怪物属性!$J21+1)*(新怪物属性!$G21-1))*INDEX(战舰突破!$D$6:$D$18,新怪物属性!$M21+1),0)</f>
        <v>300</v>
      </c>
      <c r="BJ21" s="14">
        <f>ROUND((INDEX(新战舰养成!W$6:W$18,新怪物属性!$J21+1)+INDEX(新战舰养成!H$6:H$18,新怪物属性!$J21+1)*(新怪物属性!$G21-1))*INDEX(战舰突破!$D$6:$D$18,新怪物属性!$M21+1),0)</f>
        <v>4</v>
      </c>
      <c r="BL21" s="14">
        <f>IF($H21&gt;0,ROUND((INDEX(新战舰养成!X$6:X$18,新怪物属性!$K21+1)+INDEX(新战舰养成!I$6:I$18,新怪物属性!$K21+1)*(新怪物属性!$H21-1))*INDEX(战舰突破!$D$6:$D$18,新怪物属性!$N21+1),0),0)</f>
        <v>300</v>
      </c>
      <c r="BM21" s="14">
        <f>IF($H21&gt;0,ROUND((INDEX(新战舰养成!Y$6:Y$18,新怪物属性!$K21+1)+INDEX(新战舰养成!J$6:J$18,新怪物属性!$K21+1)*(新怪物属性!$H21-1))*INDEX(战舰突破!$D$6:$D$18,新怪物属性!$N21+1),0),0)</f>
        <v>0</v>
      </c>
      <c r="BN21" s="14">
        <f>IF($H21&gt;0,ROUND((INDEX(新战舰养成!Z$6:Z$18,新怪物属性!$K21+1)+INDEX(新战舰养成!K$6:K$18,新怪物属性!$K21+1)*(新怪物属性!$H21-1))*INDEX(战舰突破!$D$6:$D$18,新怪物属性!$N21+1),0),0)</f>
        <v>0</v>
      </c>
      <c r="BO21" s="14">
        <f>IF($H21&gt;0,ROUND((INDEX(新战舰养成!AA$6:AA$18,新怪物属性!$K21+1)+INDEX(新战舰养成!L$6:L$18,新怪物属性!$K21+1)*(新怪物属性!$H21-1))*INDEX(战舰突破!$D$6:$D$18,新怪物属性!$N21+1),0),0)</f>
        <v>200</v>
      </c>
      <c r="BP21" s="14">
        <f>IF($H21&gt;0,ROUND((INDEX(新战舰养成!AB$6:AB$18,新怪物属性!$K21+1)+INDEX(新战舰养成!M$6:M$18,新怪物属性!$K21+1)*(新怪物属性!$H21-1))*INDEX(战舰突破!$D$6:$D$18,新怪物属性!$N21+1),0),0)</f>
        <v>2</v>
      </c>
      <c r="BR21" s="14">
        <f>IF($I21&gt;0,ROUND((INDEX(新战舰养成!AC$6:AC$18,新怪物属性!$L21+1)+INDEX(新战舰养成!I$6:I$18,新怪物属性!$L21+1)*(新怪物属性!$I21-1))*INDEX(战舰突破!$D$6:$D$18,新怪物属性!$O21+1),0),0)</f>
        <v>0</v>
      </c>
      <c r="BS21" s="14">
        <f>IF($I21&gt;0,ROUND((INDEX(新战舰养成!AD$6:AD$18,新怪物属性!$L21+1)+INDEX(新战舰养成!J$6:J$18,新怪物属性!$L21+1)*(新怪物属性!$I21-1))*INDEX(战舰突破!$D$6:$D$18,新怪物属性!$O21+1),0),0)</f>
        <v>0</v>
      </c>
      <c r="BT21" s="14">
        <f>IF($I21&gt;0,ROUND((INDEX(新战舰养成!AE$6:AE$18,新怪物属性!$L21+1)+INDEX(新战舰养成!K$6:K$18,新怪物属性!$L21+1)*(新怪物属性!$I21-1))*INDEX(战舰突破!$D$6:$D$18,新怪物属性!$O21+1),0),0)</f>
        <v>0</v>
      </c>
      <c r="BU21" s="14">
        <f>IF($I21&gt;0,ROUND((INDEX(新战舰养成!AF$6:AF$18,新怪物属性!$L21+1)+INDEX(新战舰养成!L$6:L$18,新怪物属性!$L21+1)*(新怪物属性!$I21-1))*INDEX(战舰突破!$D$6:$D$18,新怪物属性!$O21+1),0),0)</f>
        <v>0</v>
      </c>
      <c r="BV21" s="14">
        <f>IF($I21&gt;0,ROUND((INDEX(新战舰养成!AG$6:AG$18,新怪物属性!$L21+1)+INDEX(新战舰养成!M$6:M$18,新怪物属性!$L21+1)*(新怪物属性!$I21-1))*INDEX(战舰突破!$D$6:$D$18,新怪物属性!$O21+1),0),0)</f>
        <v>0</v>
      </c>
      <c r="BY21" s="14">
        <f>(INDEX(装备数值!$C$13:$G$116,新怪物属性!$P21*8+1,BY$2)+INDEX(装备数值!$C$13:$G$116,新怪物属性!$Q21*8+2,BY$2)+INDEX(装备数值!$C$13:$G$116,新怪物属性!$S21*8+3,BY$2)+INDEX(装备数值!$C$13:$G$116,新怪物属性!$R21*8+4,BY$2)+INDEX(装备数值!$C$13:$G$116,新怪物属性!$T21*8+5,BY$2)+INDEX(装备数值!$C$13:$G$116,新怪物属性!$U21*8+6,BY$2)+INDEX(装备数值!$C$13:$G$116,新怪物属性!$V21*8+7,BY$2)+INDEX(装备数值!$C$13:$G$116,新怪物属性!$W21*8+8,BY$2))</f>
        <v>100</v>
      </c>
      <c r="BZ21" s="14">
        <f>(INDEX(装备数值!$C$13:$G$116,新怪物属性!$P21*8+1,BZ$2)+INDEX(装备数值!$C$13:$G$116,新怪物属性!$Q21*8+2,BZ$2)+INDEX(装备数值!$C$13:$G$116,新怪物属性!$S21*8+3,BZ$2)+INDEX(装备数值!$C$13:$G$116,新怪物属性!$R21*8+4,BZ$2)+INDEX(装备数值!$C$13:$G$116,新怪物属性!$T21*8+5,BZ$2)+INDEX(装备数值!$C$13:$G$116,新怪物属性!$U21*8+6,BZ$2)+INDEX(装备数值!$C$13:$G$116,新怪物属性!$V21*8+7,BZ$2)+INDEX(装备数值!$C$13:$G$116,新怪物属性!$W21*8+8,BZ$2))</f>
        <v>1500</v>
      </c>
      <c r="CA21" s="14">
        <f>(INDEX(装备数值!$C$13:$G$116,新怪物属性!$P21*8+1,CA$2)+INDEX(装备数值!$C$13:$G$116,新怪物属性!$Q21*8+2,CA$2)+INDEX(装备数值!$C$13:$G$116,新怪物属性!$S21*8+3,CA$2)+INDEX(装备数值!$C$13:$G$116,新怪物属性!$R21*8+4,CA$2)+INDEX(装备数值!$C$13:$G$116,新怪物属性!$T21*8+5,CA$2)+INDEX(装备数值!$C$13:$G$116,新怪物属性!$U21*8+6,CA$2)+INDEX(装备数值!$C$13:$G$116,新怪物属性!$V21*8+7,CA$2)+INDEX(装备数值!$C$13:$G$116,新怪物属性!$W21*8+8,CA$2))</f>
        <v>60</v>
      </c>
      <c r="CB21" s="14">
        <f>(INDEX(装备数值!$C$13:$G$116,新怪物属性!$P21*8+1,CB$2)+INDEX(装备数值!$C$13:$G$116,新怪物属性!$Q21*8+2,CB$2)+INDEX(装备数值!$C$13:$G$116,新怪物属性!$S21*8+3,CB$2)+INDEX(装备数值!$C$13:$G$116,新怪物属性!$R21*8+4,CB$2)+INDEX(装备数值!$C$13:$G$116,新怪物属性!$T21*8+5,CB$2)+INDEX(装备数值!$C$13:$G$116,新怪物属性!$U21*8+6,CB$2)+INDEX(装备数值!$C$13:$G$116,新怪物属性!$V21*8+7,CB$2)+INDEX(装备数值!$C$13:$G$116,新怪物属性!$W21*8+8,CB$2))</f>
        <v>2000</v>
      </c>
      <c r="CC21" s="14">
        <f>(INDEX(装备数值!$C$13:$G$116,新怪物属性!$P21*8+1,CC$2)+INDEX(装备数值!$C$13:$G$116,新怪物属性!$Q21*8+2,CC$2)+INDEX(装备数值!$C$13:$G$116,新怪物属性!$S21*8+3,CC$2)+INDEX(装备数值!$C$13:$G$116,新怪物属性!$R21*8+4,CC$2)+INDEX(装备数值!$C$13:$G$116,新怪物属性!$T21*8+5,CC$2)+INDEX(装备数值!$C$13:$G$116,新怪物属性!$U21*8+6,CC$2)+INDEX(装备数值!$C$13:$G$116,新怪物属性!$V21*8+7,CC$2)+INDEX(装备数值!$C$13:$G$116,新怪物属性!$W21*8+8,CC$2))</f>
        <v>20</v>
      </c>
      <c r="CF21" s="14">
        <f t="shared" si="50"/>
        <v>3</v>
      </c>
      <c r="CG21" s="14">
        <f t="shared" si="50"/>
        <v>0</v>
      </c>
      <c r="CH21" s="14">
        <f t="shared" si="50"/>
        <v>0</v>
      </c>
      <c r="CI21" s="14">
        <f t="shared" si="50"/>
        <v>0</v>
      </c>
      <c r="CJ21" s="14">
        <f t="shared" si="50"/>
        <v>0</v>
      </c>
      <c r="CK21" s="14">
        <f t="shared" si="50"/>
        <v>0</v>
      </c>
      <c r="CL21" s="14">
        <f t="shared" si="50"/>
        <v>0</v>
      </c>
      <c r="CM21" s="14">
        <f t="shared" si="50"/>
        <v>0</v>
      </c>
      <c r="CN21" s="14">
        <f t="shared" si="50"/>
        <v>0</v>
      </c>
      <c r="CO21" s="14">
        <f t="shared" si="50"/>
        <v>0</v>
      </c>
      <c r="CP21" s="14">
        <f t="shared" si="50"/>
        <v>0</v>
      </c>
      <c r="CQ21" s="14">
        <f t="shared" si="50"/>
        <v>0</v>
      </c>
      <c r="CR21" s="14">
        <f t="shared" si="50"/>
        <v>0</v>
      </c>
      <c r="CS21" s="14">
        <f>SUMIFS(装备数值!BL$50:BL$101,装备数值!$BG$50:$BG$101,"="&amp;新怪物属性!$CF$2,装备数值!$BH$50:$BH$101,"&lt;="&amp;新怪物属性!$CF21)+SUMIFS(装备数值!BL$50:BL$101,装备数值!$BG$50:$BG$101,"="&amp;新怪物属性!$CG$2,装备数值!$BH$50:$BH$101,"&lt;="&amp;新怪物属性!$CG21)+SUMIFS(装备数值!BL$50:BL$101,装备数值!$BG$50:$BG$101,"="&amp;新怪物属性!$CH$2,装备数值!$BH$50:$BH$101,"&lt;="&amp;新怪物属性!$CH21)+SUMIFS(装备数值!BL$50:BL$101,装备数值!$BG$50:$BG$101,"="&amp;新怪物属性!$CI$2,装备数值!$BH$50:$BH$101,"&lt;="&amp;新怪物属性!$CI21)+SUMIFS(装备数值!BL$50:BL$101,装备数值!$BG$50:$BG$101,"="&amp;新怪物属性!$CJ$2,装备数值!$BH$50:$BH$101,"&lt;="&amp;新怪物属性!$CJ21)+SUMIFS(装备数值!BL$50:BL$101,装备数值!$BG$50:$BG$101,"="&amp;新怪物属性!$CK$2,装备数值!$BH$50:$BH$101,"&lt;="&amp;新怪物属性!$CK21)+SUMIFS(装备数值!BL$50:BL$101,装备数值!$BG$50:$BG$101,"="&amp;新怪物属性!$CL$2,装备数值!$BH$50:$BH$101,"&lt;="&amp;新怪物属性!$CL21)+SUMIFS(装备数值!BL$50:BL$101,装备数值!$BG$50:$BG$101,"="&amp;新怪物属性!$CM$2,装备数值!$BH$50:$BH$101,"&lt;="&amp;新怪物属性!$CM21)+SUMIFS(装备数值!BL$50:BL$101,装备数值!$BG$50:$BG$101,"="&amp;新怪物属性!$CN$2,装备数值!$BH$50:$BH$101,"&lt;="&amp;新怪物属性!$CN21)+SUMIFS(装备数值!BL$50:BL$101,装备数值!$BG$50:$BG$101,"="&amp;新怪物属性!$CO$2,装备数值!$BH$50:$BH$101,"&lt;="&amp;新怪物属性!$CO21)+SUMIFS(装备数值!BL$50:BL$101,装备数值!$BG$50:$BG$101,"="&amp;新怪物属性!$CP$2,装备数值!$BH$50:$BH$101,"&lt;="&amp;新怪物属性!$CP21)+SUMIFS(装备数值!BL$50:BL$101,装备数值!$BG$50:$BG$101,"="&amp;新怪物属性!$CQ$2,装备数值!$BH$50:$BH$101,"&lt;="&amp;新怪物属性!$CQ21)+SUMIFS(装备数值!BL$50:BL$101,装备数值!$BG$50:$BG$101,"="&amp;新怪物属性!$CR$2,装备数值!$BH$50:$BH$101,"&lt;="&amp;新怪物属性!$CR21)</f>
        <v>1440</v>
      </c>
      <c r="CT21" s="14">
        <f>SUMIFS(装备数值!BM$50:BM$101,装备数值!$BG$50:$BG$101,"="&amp;新怪物属性!$CF$2,装备数值!$BH$50:$BH$101,"&lt;="&amp;新怪物属性!$CF21)+SUMIFS(装备数值!BM$50:BM$101,装备数值!$BG$50:$BG$101,"="&amp;新怪物属性!$CG$2,装备数值!$BH$50:$BH$101,"&lt;="&amp;新怪物属性!$CG21)+SUMIFS(装备数值!BM$50:BM$101,装备数值!$BG$50:$BG$101,"="&amp;新怪物属性!$CH$2,装备数值!$BH$50:$BH$101,"&lt;="&amp;新怪物属性!$CH21)+SUMIFS(装备数值!BM$50:BM$101,装备数值!$BG$50:$BG$101,"="&amp;新怪物属性!$CI$2,装备数值!$BH$50:$BH$101,"&lt;="&amp;新怪物属性!$CI21)+SUMIFS(装备数值!BM$50:BM$101,装备数值!$BG$50:$BG$101,"="&amp;新怪物属性!$CJ$2,装备数值!$BH$50:$BH$101,"&lt;="&amp;新怪物属性!$CJ21)+SUMIFS(装备数值!BM$50:BM$101,装备数值!$BG$50:$BG$101,"="&amp;新怪物属性!$CK$2,装备数值!$BH$50:$BH$101,"&lt;="&amp;新怪物属性!$CK21)+SUMIFS(装备数值!BM$50:BM$101,装备数值!$BG$50:$BG$101,"="&amp;新怪物属性!$CL$2,装备数值!$BH$50:$BH$101,"&lt;="&amp;新怪物属性!$CL21)+SUMIFS(装备数值!BM$50:BM$101,装备数值!$BG$50:$BG$101,"="&amp;新怪物属性!$CM$2,装备数值!$BH$50:$BH$101,"&lt;="&amp;新怪物属性!$CM21)+SUMIFS(装备数值!BM$50:BM$101,装备数值!$BG$50:$BG$101,"="&amp;新怪物属性!$CN$2,装备数值!$BH$50:$BH$101,"&lt;="&amp;新怪物属性!$CN21)+SUMIFS(装备数值!BM$50:BM$101,装备数值!$BG$50:$BG$101,"="&amp;新怪物属性!$CO$2,装备数值!$BH$50:$BH$101,"&lt;="&amp;新怪物属性!$CO21)+SUMIFS(装备数值!BM$50:BM$101,装备数值!$BG$50:$BG$101,"="&amp;新怪物属性!$CP$2,装备数值!$BH$50:$BH$101,"&lt;="&amp;新怪物属性!$CP21)+SUMIFS(装备数值!BM$50:BM$101,装备数值!$BG$50:$BG$101,"="&amp;新怪物属性!$CQ$2,装备数值!$BH$50:$BH$101,"&lt;="&amp;新怪物属性!$CQ21)+SUMIFS(装备数值!BM$50:BM$101,装备数值!$BG$50:$BG$101,"="&amp;新怪物属性!$CR$2,装备数值!$BH$50:$BH$101,"&lt;="&amp;新怪物属性!$CR21)</f>
        <v>10800</v>
      </c>
      <c r="CU21" s="14">
        <f>SUMIFS(装备数值!BN$50:BN$101,装备数值!$BG$50:$BG$101,"="&amp;新怪物属性!$CF$2,装备数值!$BH$50:$BH$101,"&lt;="&amp;新怪物属性!$CF21)+SUMIFS(装备数值!BN$50:BN$101,装备数值!$BG$50:$BG$101,"="&amp;新怪物属性!$CG$2,装备数值!$BH$50:$BH$101,"&lt;="&amp;新怪物属性!$CG21)+SUMIFS(装备数值!BN$50:BN$101,装备数值!$BG$50:$BG$101,"="&amp;新怪物属性!$CH$2,装备数值!$BH$50:$BH$101,"&lt;="&amp;新怪物属性!$CH21)+SUMIFS(装备数值!BN$50:BN$101,装备数值!$BG$50:$BG$101,"="&amp;新怪物属性!$CI$2,装备数值!$BH$50:$BH$101,"&lt;="&amp;新怪物属性!$CI21)+SUMIFS(装备数值!BN$50:BN$101,装备数值!$BG$50:$BG$101,"="&amp;新怪物属性!$CJ$2,装备数值!$BH$50:$BH$101,"&lt;="&amp;新怪物属性!$CJ21)+SUMIFS(装备数值!BN$50:BN$101,装备数值!$BG$50:$BG$101,"="&amp;新怪物属性!$CK$2,装备数值!$BH$50:$BH$101,"&lt;="&amp;新怪物属性!$CK21)+SUMIFS(装备数值!BN$50:BN$101,装备数值!$BG$50:$BG$101,"="&amp;新怪物属性!$CL$2,装备数值!$BH$50:$BH$101,"&lt;="&amp;新怪物属性!$CL21)+SUMIFS(装备数值!BN$50:BN$101,装备数值!$BG$50:$BG$101,"="&amp;新怪物属性!$CM$2,装备数值!$BH$50:$BH$101,"&lt;="&amp;新怪物属性!$CM21)+SUMIFS(装备数值!BN$50:BN$101,装备数值!$BG$50:$BG$101,"="&amp;新怪物属性!$CN$2,装备数值!$BH$50:$BH$101,"&lt;="&amp;新怪物属性!$CN21)+SUMIFS(装备数值!BN$50:BN$101,装备数值!$BG$50:$BG$101,"="&amp;新怪物属性!$CO$2,装备数值!$BH$50:$BH$101,"&lt;="&amp;新怪物属性!$CO21)+SUMIFS(装备数值!BN$50:BN$101,装备数值!$BG$50:$BG$101,"="&amp;新怪物属性!$CP$2,装备数值!$BH$50:$BH$101,"&lt;="&amp;新怪物属性!$CP21)+SUMIFS(装备数值!BN$50:BN$101,装备数值!$BG$50:$BG$101,"="&amp;新怪物属性!$CQ$2,装备数值!$BH$50:$BH$101,"&lt;="&amp;新怪物属性!$CQ21)+SUMIFS(装备数值!BN$50:BN$101,装备数值!$BG$50:$BG$101,"="&amp;新怪物属性!$CR$2,装备数值!$BH$50:$BH$101,"&lt;="&amp;新怪物属性!$CR21)</f>
        <v>0</v>
      </c>
      <c r="CV21" s="14">
        <f>SUMIFS(装备数值!BO$50:BO$101,装备数值!$BG$50:$BG$101,"="&amp;新怪物属性!$CF$2,装备数值!$BH$50:$BH$101,"&lt;="&amp;新怪物属性!$CF21)+SUMIFS(装备数值!BO$50:BO$101,装备数值!$BG$50:$BG$101,"="&amp;新怪物属性!$CG$2,装备数值!$BH$50:$BH$101,"&lt;="&amp;新怪物属性!$CG21)+SUMIFS(装备数值!BO$50:BO$101,装备数值!$BG$50:$BG$101,"="&amp;新怪物属性!$CH$2,装备数值!$BH$50:$BH$101,"&lt;="&amp;新怪物属性!$CH21)+SUMIFS(装备数值!BO$50:BO$101,装备数值!$BG$50:$BG$101,"="&amp;新怪物属性!$CI$2,装备数值!$BH$50:$BH$101,"&lt;="&amp;新怪物属性!$CI21)+SUMIFS(装备数值!BO$50:BO$101,装备数值!$BG$50:$BG$101,"="&amp;新怪物属性!$CJ$2,装备数值!$BH$50:$BH$101,"&lt;="&amp;新怪物属性!$CJ21)+SUMIFS(装备数值!BO$50:BO$101,装备数值!$BG$50:$BG$101,"="&amp;新怪物属性!$CK$2,装备数值!$BH$50:$BH$101,"&lt;="&amp;新怪物属性!$CK21)+SUMIFS(装备数值!BO$50:BO$101,装备数值!$BG$50:$BG$101,"="&amp;新怪物属性!$CL$2,装备数值!$BH$50:$BH$101,"&lt;="&amp;新怪物属性!$CL21)+SUMIFS(装备数值!BO$50:BO$101,装备数值!$BG$50:$BG$101,"="&amp;新怪物属性!$CM$2,装备数值!$BH$50:$BH$101,"&lt;="&amp;新怪物属性!$CM21)+SUMIFS(装备数值!BO$50:BO$101,装备数值!$BG$50:$BG$101,"="&amp;新怪物属性!$CN$2,装备数值!$BH$50:$BH$101,"&lt;="&amp;新怪物属性!$CN21)+SUMIFS(装备数值!BO$50:BO$101,装备数值!$BG$50:$BG$101,"="&amp;新怪物属性!$CO$2,装备数值!$BH$50:$BH$101,"&lt;="&amp;新怪物属性!$CO21)+SUMIFS(装备数值!BO$50:BO$101,装备数值!$BG$50:$BG$101,"="&amp;新怪物属性!$CP$2,装备数值!$BH$50:$BH$101,"&lt;="&amp;新怪物属性!$CP21)+SUMIFS(装备数值!BO$50:BO$101,装备数值!$BG$50:$BG$101,"="&amp;新怪物属性!$CQ$2,装备数值!$BH$50:$BH$101,"&lt;="&amp;新怪物属性!$CQ21)+SUMIFS(装备数值!BO$50:BO$101,装备数值!$BG$50:$BG$101,"="&amp;新怪物属性!$CR$2,装备数值!$BH$50:$BH$101,"&lt;="&amp;新怪物属性!$CR21)</f>
        <v>48000</v>
      </c>
      <c r="CW21" s="14">
        <f>SUMIFS(装备数值!BP$50:BP$101,装备数值!$BG$50:$BG$101,"="&amp;新怪物属性!$CF$2,装备数值!$BH$50:$BH$101,"&lt;="&amp;新怪物属性!$CF21)+SUMIFS(装备数值!BP$50:BP$101,装备数值!$BG$50:$BG$101,"="&amp;新怪物属性!$CG$2,装备数值!$BH$50:$BH$101,"&lt;="&amp;新怪物属性!$CG21)+SUMIFS(装备数值!BP$50:BP$101,装备数值!$BG$50:$BG$101,"="&amp;新怪物属性!$CH$2,装备数值!$BH$50:$BH$101,"&lt;="&amp;新怪物属性!$CH21)+SUMIFS(装备数值!BP$50:BP$101,装备数值!$BG$50:$BG$101,"="&amp;新怪物属性!$CI$2,装备数值!$BH$50:$BH$101,"&lt;="&amp;新怪物属性!$CI21)+SUMIFS(装备数值!BP$50:BP$101,装备数值!$BG$50:$BG$101,"="&amp;新怪物属性!$CJ$2,装备数值!$BH$50:$BH$101,"&lt;="&amp;新怪物属性!$CJ21)+SUMIFS(装备数值!BP$50:BP$101,装备数值!$BG$50:$BG$101,"="&amp;新怪物属性!$CK$2,装备数值!$BH$50:$BH$101,"&lt;="&amp;新怪物属性!$CK21)+SUMIFS(装备数值!BP$50:BP$101,装备数值!$BG$50:$BG$101,"="&amp;新怪物属性!$CL$2,装备数值!$BH$50:$BH$101,"&lt;="&amp;新怪物属性!$CL21)+SUMIFS(装备数值!BP$50:BP$101,装备数值!$BG$50:$BG$101,"="&amp;新怪物属性!$CM$2,装备数值!$BH$50:$BH$101,"&lt;="&amp;新怪物属性!$CM21)+SUMIFS(装备数值!BP$50:BP$101,装备数值!$BG$50:$BG$101,"="&amp;新怪物属性!$CN$2,装备数值!$BH$50:$BH$101,"&lt;="&amp;新怪物属性!$CN21)+SUMIFS(装备数值!BP$50:BP$101,装备数值!$BG$50:$BG$101,"="&amp;新怪物属性!$CO$2,装备数值!$BH$50:$BH$101,"&lt;="&amp;新怪物属性!$CO21)+SUMIFS(装备数值!BP$50:BP$101,装备数值!$BG$50:$BG$101,"="&amp;新怪物属性!$CP$2,装备数值!$BH$50:$BH$101,"&lt;="&amp;新怪物属性!$CP21)+SUMIFS(装备数值!BP$50:BP$101,装备数值!$BG$50:$BG$101,"="&amp;新怪物属性!$CQ$2,装备数值!$BH$50:$BH$101,"&lt;="&amp;新怪物属性!$CQ21)+SUMIFS(装备数值!BP$50:BP$101,装备数值!$BG$50:$BG$101,"="&amp;新怪物属性!$CR$2,装备数值!$BH$50:$BH$101,"&lt;="&amp;新怪物属性!$CR21)</f>
        <v>0</v>
      </c>
      <c r="CX21" s="14">
        <f>SUMIFS(装备数值!BQ$50:BQ$101,装备数值!$BG$50:$BG$101,"="&amp;新怪物属性!$CF$2,装备数值!$BH$50:$BH$101,"&lt;="&amp;新怪物属性!$CF21)+SUMIFS(装备数值!BQ$50:BQ$101,装备数值!$BG$50:$BG$101,"="&amp;新怪物属性!$CG$2,装备数值!$BH$50:$BH$101,"&lt;="&amp;新怪物属性!$CG21)+SUMIFS(装备数值!BQ$50:BQ$101,装备数值!$BG$50:$BG$101,"="&amp;新怪物属性!$CH$2,装备数值!$BH$50:$BH$101,"&lt;="&amp;新怪物属性!$CH21)+SUMIFS(装备数值!BQ$50:BQ$101,装备数值!$BG$50:$BG$101,"="&amp;新怪物属性!$CI$2,装备数值!$BH$50:$BH$101,"&lt;="&amp;新怪物属性!$CI21)+SUMIFS(装备数值!BQ$50:BQ$101,装备数值!$BG$50:$BG$101,"="&amp;新怪物属性!$CJ$2,装备数值!$BH$50:$BH$101,"&lt;="&amp;新怪物属性!$CJ21)+SUMIFS(装备数值!BQ$50:BQ$101,装备数值!$BG$50:$BG$101,"="&amp;新怪物属性!$CK$2,装备数值!$BH$50:$BH$101,"&lt;="&amp;新怪物属性!$CK21)+SUMIFS(装备数值!BQ$50:BQ$101,装备数值!$BG$50:$BG$101,"="&amp;新怪物属性!$CL$2,装备数值!$BH$50:$BH$101,"&lt;="&amp;新怪物属性!$CL21)+SUMIFS(装备数值!BQ$50:BQ$101,装备数值!$BG$50:$BG$101,"="&amp;新怪物属性!$CM$2,装备数值!$BH$50:$BH$101,"&lt;="&amp;新怪物属性!$CM21)+SUMIFS(装备数值!BQ$50:BQ$101,装备数值!$BG$50:$BG$101,"="&amp;新怪物属性!$CN$2,装备数值!$BH$50:$BH$101,"&lt;="&amp;新怪物属性!$CN21)+SUMIFS(装备数值!BQ$50:BQ$101,装备数值!$BG$50:$BG$101,"="&amp;新怪物属性!$CO$2,装备数值!$BH$50:$BH$101,"&lt;="&amp;新怪物属性!$CO21)+SUMIFS(装备数值!BQ$50:BQ$101,装备数值!$BG$50:$BG$101,"="&amp;新怪物属性!$CP$2,装备数值!$BH$50:$BH$101,"&lt;="&amp;新怪物属性!$CP21)+SUMIFS(装备数值!BQ$50:BQ$101,装备数值!$BG$50:$BG$101,"="&amp;新怪物属性!$CQ$2,装备数值!$BH$50:$BH$101,"&lt;="&amp;新怪物属性!$CQ21)+SUMIFS(装备数值!BQ$50:BQ$101,装备数值!$BG$50:$BG$101,"="&amp;新怪物属性!$CR$2,装备数值!$BH$50:$BH$101,"&lt;="&amp;新怪物属性!$CR21)</f>
        <v>0</v>
      </c>
      <c r="CY21" s="14">
        <f>SUMIFS(装备数值!BR$50:BR$101,装备数值!$BG$50:$BG$101,"="&amp;新怪物属性!$CF$2,装备数值!$BH$50:$BH$101,"&lt;="&amp;新怪物属性!$CF21)+SUMIFS(装备数值!BR$50:BR$101,装备数值!$BG$50:$BG$101,"="&amp;新怪物属性!$CG$2,装备数值!$BH$50:$BH$101,"&lt;="&amp;新怪物属性!$CG21)+SUMIFS(装备数值!BR$50:BR$101,装备数值!$BG$50:$BG$101,"="&amp;新怪物属性!$CH$2,装备数值!$BH$50:$BH$101,"&lt;="&amp;新怪物属性!$CH21)+SUMIFS(装备数值!BR$50:BR$101,装备数值!$BG$50:$BG$101,"="&amp;新怪物属性!$CI$2,装备数值!$BH$50:$BH$101,"&lt;="&amp;新怪物属性!$CI21)+SUMIFS(装备数值!BR$50:BR$101,装备数值!$BG$50:$BG$101,"="&amp;新怪物属性!$CJ$2,装备数值!$BH$50:$BH$101,"&lt;="&amp;新怪物属性!$CJ21)+SUMIFS(装备数值!BR$50:BR$101,装备数值!$BG$50:$BG$101,"="&amp;新怪物属性!$CK$2,装备数值!$BH$50:$BH$101,"&lt;="&amp;新怪物属性!$CK21)+SUMIFS(装备数值!BR$50:BR$101,装备数值!$BG$50:$BG$101,"="&amp;新怪物属性!$CL$2,装备数值!$BH$50:$BH$101,"&lt;="&amp;新怪物属性!$CL21)+SUMIFS(装备数值!BR$50:BR$101,装备数值!$BG$50:$BG$101,"="&amp;新怪物属性!$CM$2,装备数值!$BH$50:$BH$101,"&lt;="&amp;新怪物属性!$CM21)+SUMIFS(装备数值!BR$50:BR$101,装备数值!$BG$50:$BG$101,"="&amp;新怪物属性!$CN$2,装备数值!$BH$50:$BH$101,"&lt;="&amp;新怪物属性!$CN21)+SUMIFS(装备数值!BR$50:BR$101,装备数值!$BG$50:$BG$101,"="&amp;新怪物属性!$CO$2,装备数值!$BH$50:$BH$101,"&lt;="&amp;新怪物属性!$CO21)+SUMIFS(装备数值!BR$50:BR$101,装备数值!$BG$50:$BG$101,"="&amp;新怪物属性!$CP$2,装备数值!$BH$50:$BH$101,"&lt;="&amp;新怪物属性!$CP21)+SUMIFS(装备数值!BR$50:BR$101,装备数值!$BG$50:$BG$101,"="&amp;新怪物属性!$CQ$2,装备数值!$BH$50:$BH$101,"&lt;="&amp;新怪物属性!$CQ21)+SUMIFS(装备数值!BR$50:BR$101,装备数值!$BG$50:$BG$101,"="&amp;新怪物属性!$CR$2,装备数值!$BH$50:$BH$101,"&lt;="&amp;新怪物属性!$CR21)</f>
        <v>0</v>
      </c>
      <c r="CZ21" s="14">
        <f>SUMIFS(装备数值!BS$50:BS$101,装备数值!$BG$50:$BG$101,"="&amp;新怪物属性!$CF$2,装备数值!$BH$50:$BH$101,"&lt;="&amp;新怪物属性!$CF21)+SUMIFS(装备数值!BS$50:BS$101,装备数值!$BG$50:$BG$101,"="&amp;新怪物属性!$CG$2,装备数值!$BH$50:$BH$101,"&lt;="&amp;新怪物属性!$CG21)+SUMIFS(装备数值!BS$50:BS$101,装备数值!$BG$50:$BG$101,"="&amp;新怪物属性!$CH$2,装备数值!$BH$50:$BH$101,"&lt;="&amp;新怪物属性!$CH21)+SUMIFS(装备数值!BS$50:BS$101,装备数值!$BG$50:$BG$101,"="&amp;新怪物属性!$CI$2,装备数值!$BH$50:$BH$101,"&lt;="&amp;新怪物属性!$CI21)+SUMIFS(装备数值!BS$50:BS$101,装备数值!$BG$50:$BG$101,"="&amp;新怪物属性!$CJ$2,装备数值!$BH$50:$BH$101,"&lt;="&amp;新怪物属性!$CJ21)+SUMIFS(装备数值!BS$50:BS$101,装备数值!$BG$50:$BG$101,"="&amp;新怪物属性!$CK$2,装备数值!$BH$50:$BH$101,"&lt;="&amp;新怪物属性!$CK21)+SUMIFS(装备数值!BS$50:BS$101,装备数值!$BG$50:$BG$101,"="&amp;新怪物属性!$CL$2,装备数值!$BH$50:$BH$101,"&lt;="&amp;新怪物属性!$CL21)+SUMIFS(装备数值!BS$50:BS$101,装备数值!$BG$50:$BG$101,"="&amp;新怪物属性!$CM$2,装备数值!$BH$50:$BH$101,"&lt;="&amp;新怪物属性!$CM21)+SUMIFS(装备数值!BS$50:BS$101,装备数值!$BG$50:$BG$101,"="&amp;新怪物属性!$CN$2,装备数值!$BH$50:$BH$101,"&lt;="&amp;新怪物属性!$CN21)+SUMIFS(装备数值!BS$50:BS$101,装备数值!$BG$50:$BG$101,"="&amp;新怪物属性!$CO$2,装备数值!$BH$50:$BH$101,"&lt;="&amp;新怪物属性!$CO21)+SUMIFS(装备数值!BS$50:BS$101,装备数值!$BG$50:$BG$101,"="&amp;新怪物属性!$CP$2,装备数值!$BH$50:$BH$101,"&lt;="&amp;新怪物属性!$CP21)+SUMIFS(装备数值!BS$50:BS$101,装备数值!$BG$50:$BG$101,"="&amp;新怪物属性!$CQ$2,装备数值!$BH$50:$BH$101,"&lt;="&amp;新怪物属性!$CQ21)+SUMIFS(装备数值!BS$50:BS$101,装备数值!$BG$50:$BG$101,"="&amp;新怪物属性!$CR$2,装备数值!$BH$50:$BH$101,"&lt;="&amp;新怪物属性!$CR21)</f>
        <v>0</v>
      </c>
      <c r="DA21" s="14">
        <f>SUMIFS(装备数值!BT$50:BT$101,装备数值!$BG$50:$BG$101,"="&amp;新怪物属性!$CF$2,装备数值!$BH$50:$BH$101,"&lt;="&amp;新怪物属性!$CF21)+SUMIFS(装备数值!BT$50:BT$101,装备数值!$BG$50:$BG$101,"="&amp;新怪物属性!$CG$2,装备数值!$BH$50:$BH$101,"&lt;="&amp;新怪物属性!$CG21)+SUMIFS(装备数值!BT$50:BT$101,装备数值!$BG$50:$BG$101,"="&amp;新怪物属性!$CH$2,装备数值!$BH$50:$BH$101,"&lt;="&amp;新怪物属性!$CH21)+SUMIFS(装备数值!BT$50:BT$101,装备数值!$BG$50:$BG$101,"="&amp;新怪物属性!$CI$2,装备数值!$BH$50:$BH$101,"&lt;="&amp;新怪物属性!$CI21)+SUMIFS(装备数值!BT$50:BT$101,装备数值!$BG$50:$BG$101,"="&amp;新怪物属性!$CJ$2,装备数值!$BH$50:$BH$101,"&lt;="&amp;新怪物属性!$CJ21)+SUMIFS(装备数值!BT$50:BT$101,装备数值!$BG$50:$BG$101,"="&amp;新怪物属性!$CK$2,装备数值!$BH$50:$BH$101,"&lt;="&amp;新怪物属性!$CK21)+SUMIFS(装备数值!BT$50:BT$101,装备数值!$BG$50:$BG$101,"="&amp;新怪物属性!$CL$2,装备数值!$BH$50:$BH$101,"&lt;="&amp;新怪物属性!$CL21)+SUMIFS(装备数值!BT$50:BT$101,装备数值!$BG$50:$BG$101,"="&amp;新怪物属性!$CM$2,装备数值!$BH$50:$BH$101,"&lt;="&amp;新怪物属性!$CM21)+SUMIFS(装备数值!BT$50:BT$101,装备数值!$BG$50:$BG$101,"="&amp;新怪物属性!$CN$2,装备数值!$BH$50:$BH$101,"&lt;="&amp;新怪物属性!$CN21)+SUMIFS(装备数值!BT$50:BT$101,装备数值!$BG$50:$BG$101,"="&amp;新怪物属性!$CO$2,装备数值!$BH$50:$BH$101,"&lt;="&amp;新怪物属性!$CO21)+SUMIFS(装备数值!BT$50:BT$101,装备数值!$BG$50:$BG$101,"="&amp;新怪物属性!$CP$2,装备数值!$BH$50:$BH$101,"&lt;="&amp;新怪物属性!$CP21)+SUMIFS(装备数值!BT$50:BT$101,装备数值!$BG$50:$BG$101,"="&amp;新怪物属性!$CQ$2,装备数值!$BH$50:$BH$101,"&lt;="&amp;新怪物属性!$CQ21)+SUMIFS(装备数值!BT$50:BT$101,装备数值!$BG$50:$BG$101,"="&amp;新怪物属性!$CR$2,装备数值!$BH$50:$BH$101,"&lt;="&amp;新怪物属性!$CR21)</f>
        <v>0</v>
      </c>
      <c r="DB21" s="14">
        <f>SUMIFS(装备数值!BU$50:BU$101,装备数值!$BG$50:$BG$101,"="&amp;新怪物属性!$CF$2,装备数值!$BH$50:$BH$101,"&lt;="&amp;新怪物属性!$CF21)+SUMIFS(装备数值!BU$50:BU$101,装备数值!$BG$50:$BG$101,"="&amp;新怪物属性!$CG$2,装备数值!$BH$50:$BH$101,"&lt;="&amp;新怪物属性!$CG21)+SUMIFS(装备数值!BU$50:BU$101,装备数值!$BG$50:$BG$101,"="&amp;新怪物属性!$CH$2,装备数值!$BH$50:$BH$101,"&lt;="&amp;新怪物属性!$CH21)+SUMIFS(装备数值!BU$50:BU$101,装备数值!$BG$50:$BG$101,"="&amp;新怪物属性!$CI$2,装备数值!$BH$50:$BH$101,"&lt;="&amp;新怪物属性!$CI21)+SUMIFS(装备数值!BU$50:BU$101,装备数值!$BG$50:$BG$101,"="&amp;新怪物属性!$CJ$2,装备数值!$BH$50:$BH$101,"&lt;="&amp;新怪物属性!$CJ21)+SUMIFS(装备数值!BU$50:BU$101,装备数值!$BG$50:$BG$101,"="&amp;新怪物属性!$CK$2,装备数值!$BH$50:$BH$101,"&lt;="&amp;新怪物属性!$CK21)+SUMIFS(装备数值!BU$50:BU$101,装备数值!$BG$50:$BG$101,"="&amp;新怪物属性!$CL$2,装备数值!$BH$50:$BH$101,"&lt;="&amp;新怪物属性!$CL21)+SUMIFS(装备数值!BU$50:BU$101,装备数值!$BG$50:$BG$101,"="&amp;新怪物属性!$CM$2,装备数值!$BH$50:$BH$101,"&lt;="&amp;新怪物属性!$CM21)+SUMIFS(装备数值!BU$50:BU$101,装备数值!$BG$50:$BG$101,"="&amp;新怪物属性!$CN$2,装备数值!$BH$50:$BH$101,"&lt;="&amp;新怪物属性!$CN21)+SUMIFS(装备数值!BU$50:BU$101,装备数值!$BG$50:$BG$101,"="&amp;新怪物属性!$CO$2,装备数值!$BH$50:$BH$101,"&lt;="&amp;新怪物属性!$CO21)+SUMIFS(装备数值!BU$50:BU$101,装备数值!$BG$50:$BG$101,"="&amp;新怪物属性!$CP$2,装备数值!$BH$50:$BH$101,"&lt;="&amp;新怪物属性!$CP21)+SUMIFS(装备数值!BU$50:BU$101,装备数值!$BG$50:$BG$101,"="&amp;新怪物属性!$CQ$2,装备数值!$BH$50:$BH$101,"&lt;="&amp;新怪物属性!$CQ21)+SUMIFS(装备数值!BU$50:BU$101,装备数值!$BG$50:$BG$101,"="&amp;新怪物属性!$CR$2,装备数值!$BH$50:$BH$101,"&lt;="&amp;新怪物属性!$CR21)</f>
        <v>0</v>
      </c>
      <c r="DC21" s="14">
        <f>SUMIFS(装备数值!BV$50:BV$101,装备数值!$BG$50:$BG$101,"="&amp;新怪物属性!$CF$2,装备数值!$BH$50:$BH$101,"&lt;="&amp;新怪物属性!$CF21)+SUMIFS(装备数值!BV$50:BV$101,装备数值!$BG$50:$BG$101,"="&amp;新怪物属性!$CG$2,装备数值!$BH$50:$BH$101,"&lt;="&amp;新怪物属性!$CG21)+SUMIFS(装备数值!BV$50:BV$101,装备数值!$BG$50:$BG$101,"="&amp;新怪物属性!$CH$2,装备数值!$BH$50:$BH$101,"&lt;="&amp;新怪物属性!$CH21)+SUMIFS(装备数值!BV$50:BV$101,装备数值!$BG$50:$BG$101,"="&amp;新怪物属性!$CI$2,装备数值!$BH$50:$BH$101,"&lt;="&amp;新怪物属性!$CI21)+SUMIFS(装备数值!BV$50:BV$101,装备数值!$BG$50:$BG$101,"="&amp;新怪物属性!$CJ$2,装备数值!$BH$50:$BH$101,"&lt;="&amp;新怪物属性!$CJ21)+SUMIFS(装备数值!BV$50:BV$101,装备数值!$BG$50:$BG$101,"="&amp;新怪物属性!$CK$2,装备数值!$BH$50:$BH$101,"&lt;="&amp;新怪物属性!$CK21)+SUMIFS(装备数值!BV$50:BV$101,装备数值!$BG$50:$BG$101,"="&amp;新怪物属性!$CL$2,装备数值!$BH$50:$BH$101,"&lt;="&amp;新怪物属性!$CL21)+SUMIFS(装备数值!BV$50:BV$101,装备数值!$BG$50:$BG$101,"="&amp;新怪物属性!$CM$2,装备数值!$BH$50:$BH$101,"&lt;="&amp;新怪物属性!$CM21)+SUMIFS(装备数值!BV$50:BV$101,装备数值!$BG$50:$BG$101,"="&amp;新怪物属性!$CN$2,装备数值!$BH$50:$BH$101,"&lt;="&amp;新怪物属性!$CN21)+SUMIFS(装备数值!BV$50:BV$101,装备数值!$BG$50:$BG$101,"="&amp;新怪物属性!$CO$2,装备数值!$BH$50:$BH$101,"&lt;="&amp;新怪物属性!$CO21)+SUMIFS(装备数值!BV$50:BV$101,装备数值!$BG$50:$BG$101,"="&amp;新怪物属性!$CP$2,装备数值!$BH$50:$BH$101,"&lt;="&amp;新怪物属性!$CP21)+SUMIFS(装备数值!BV$50:BV$101,装备数值!$BG$50:$BG$101,"="&amp;新怪物属性!$CQ$2,装备数值!$BH$50:$BH$101,"&lt;="&amp;新怪物属性!$CQ21)+SUMIFS(装备数值!BV$50:BV$101,装备数值!$BG$50:$BG$101,"="&amp;新怪物属性!$CR$2,装备数值!$BH$50:$BH$101,"&lt;="&amp;新怪物属性!$CR21)</f>
        <v>0</v>
      </c>
      <c r="DD21" s="14">
        <f>SUMIFS(装备数值!BW$50:BW$101,装备数值!$BG$50:$BG$101,"="&amp;新怪物属性!$CF$2,装备数值!$BH$50:$BH$101,"&lt;="&amp;新怪物属性!$CF21)+SUMIFS(装备数值!BW$50:BW$101,装备数值!$BG$50:$BG$101,"="&amp;新怪物属性!$CG$2,装备数值!$BH$50:$BH$101,"&lt;="&amp;新怪物属性!$CG21)+SUMIFS(装备数值!BW$50:BW$101,装备数值!$BG$50:$BG$101,"="&amp;新怪物属性!$CH$2,装备数值!$BH$50:$BH$101,"&lt;="&amp;新怪物属性!$CH21)+SUMIFS(装备数值!BW$50:BW$101,装备数值!$BG$50:$BG$101,"="&amp;新怪物属性!$CI$2,装备数值!$BH$50:$BH$101,"&lt;="&amp;新怪物属性!$CI21)+SUMIFS(装备数值!BW$50:BW$101,装备数值!$BG$50:$BG$101,"="&amp;新怪物属性!$CJ$2,装备数值!$BH$50:$BH$101,"&lt;="&amp;新怪物属性!$CJ21)+SUMIFS(装备数值!BW$50:BW$101,装备数值!$BG$50:$BG$101,"="&amp;新怪物属性!$CK$2,装备数值!$BH$50:$BH$101,"&lt;="&amp;新怪物属性!$CK21)+SUMIFS(装备数值!BW$50:BW$101,装备数值!$BG$50:$BG$101,"="&amp;新怪物属性!$CL$2,装备数值!$BH$50:$BH$101,"&lt;="&amp;新怪物属性!$CL21)+SUMIFS(装备数值!BW$50:BW$101,装备数值!$BG$50:$BG$101,"="&amp;新怪物属性!$CM$2,装备数值!$BH$50:$BH$101,"&lt;="&amp;新怪物属性!$CM21)+SUMIFS(装备数值!BW$50:BW$101,装备数值!$BG$50:$BG$101,"="&amp;新怪物属性!$CN$2,装备数值!$BH$50:$BH$101,"&lt;="&amp;新怪物属性!$CN21)+SUMIFS(装备数值!BW$50:BW$101,装备数值!$BG$50:$BG$101,"="&amp;新怪物属性!$CO$2,装备数值!$BH$50:$BH$101,"&lt;="&amp;新怪物属性!$CO21)+SUMIFS(装备数值!BW$50:BW$101,装备数值!$BG$50:$BG$101,"="&amp;新怪物属性!$CP$2,装备数值!$BH$50:$BH$101,"&lt;="&amp;新怪物属性!$CP21)+SUMIFS(装备数值!BW$50:BW$101,装备数值!$BG$50:$BG$101,"="&amp;新怪物属性!$CQ$2,装备数值!$BH$50:$BH$101,"&lt;="&amp;新怪物属性!$CQ21)+SUMIFS(装备数值!BW$50:BW$101,装备数值!$BG$50:$BG$101,"="&amp;新怪物属性!$CR$2,装备数值!$BH$50:$BH$101,"&lt;="&amp;新怪物属性!$CR21)</f>
        <v>0</v>
      </c>
      <c r="DE21" s="14">
        <f>SUMIFS(装备数值!BX$50:BX$101,装备数值!$BG$50:$BG$101,"="&amp;新怪物属性!$CF$2,装备数值!$BH$50:$BH$101,"&lt;="&amp;新怪物属性!$CF21)+SUMIFS(装备数值!BX$50:BX$101,装备数值!$BG$50:$BG$101,"="&amp;新怪物属性!$CG$2,装备数值!$BH$50:$BH$101,"&lt;="&amp;新怪物属性!$CG21)+SUMIFS(装备数值!BX$50:BX$101,装备数值!$BG$50:$BG$101,"="&amp;新怪物属性!$CH$2,装备数值!$BH$50:$BH$101,"&lt;="&amp;新怪物属性!$CH21)+SUMIFS(装备数值!BX$50:BX$101,装备数值!$BG$50:$BG$101,"="&amp;新怪物属性!$CI$2,装备数值!$BH$50:$BH$101,"&lt;="&amp;新怪物属性!$CI21)+SUMIFS(装备数值!BX$50:BX$101,装备数值!$BG$50:$BG$101,"="&amp;新怪物属性!$CJ$2,装备数值!$BH$50:$BH$101,"&lt;="&amp;新怪物属性!$CJ21)+SUMIFS(装备数值!BX$50:BX$101,装备数值!$BG$50:$BG$101,"="&amp;新怪物属性!$CK$2,装备数值!$BH$50:$BH$101,"&lt;="&amp;新怪物属性!$CK21)+SUMIFS(装备数值!BX$50:BX$101,装备数值!$BG$50:$BG$101,"="&amp;新怪物属性!$CL$2,装备数值!$BH$50:$BH$101,"&lt;="&amp;新怪物属性!$CL21)+SUMIFS(装备数值!BX$50:BX$101,装备数值!$BG$50:$BG$101,"="&amp;新怪物属性!$CM$2,装备数值!$BH$50:$BH$101,"&lt;="&amp;新怪物属性!$CM21)+SUMIFS(装备数值!BX$50:BX$101,装备数值!$BG$50:$BG$101,"="&amp;新怪物属性!$CN$2,装备数值!$BH$50:$BH$101,"&lt;="&amp;新怪物属性!$CN21)+SUMIFS(装备数值!BX$50:BX$101,装备数值!$BG$50:$BG$101,"="&amp;新怪物属性!$CO$2,装备数值!$BH$50:$BH$101,"&lt;="&amp;新怪物属性!$CO21)+SUMIFS(装备数值!BX$50:BX$101,装备数值!$BG$50:$BG$101,"="&amp;新怪物属性!$CP$2,装备数值!$BH$50:$BH$101,"&lt;="&amp;新怪物属性!$CP21)+SUMIFS(装备数值!BX$50:BX$101,装备数值!$BG$50:$BG$101,"="&amp;新怪物属性!$CQ$2,装备数值!$BH$50:$BH$101,"&lt;="&amp;新怪物属性!$CQ21)+SUMIFS(装备数值!BX$50:BX$101,装备数值!$BG$50:$BG$101,"="&amp;新怪物属性!$CR$2,装备数值!$BH$50:$BH$101,"&lt;="&amp;新怪物属性!$CR21)</f>
        <v>0</v>
      </c>
      <c r="DH21" s="14">
        <f>INDEX(装备数值!$I$13:$M$116,新怪物属性!$P21*8+1,DH$2)*$X21+INDEX(装备数值!$I$13:$M$116,新怪物属性!$Q21*8+2,DH$2)*$Y21+INDEX(装备数值!$I$13:$M$116,新怪物属性!$S21*8+3,DH$2)*$Z21+INDEX(装备数值!$I$13:$M$116,新怪物属性!$R21*8+4,DH$2)*$AA21+INDEX(装备数值!$I$13:$M$116,新怪物属性!$T21*8+5,DH$2)*$AB21+INDEX(装备数值!$I$13:$M$116,新怪物属性!$U21*8+6,DH$2)*$AC21+INDEX(装备数值!$I$13:$M$116,新怪物属性!$V21*8+7,DH$2)*$AD21+INDEX(装备数值!$I$13:$M$116,新怪物属性!$W21*8+8,DH$2)*$AE21</f>
        <v>0</v>
      </c>
      <c r="DI21" s="14">
        <f>INDEX(装备数值!$I$13:$M$116,新怪物属性!$P21*8+1,DI$2)*$X21+INDEX(装备数值!$I$13:$M$116,新怪物属性!$Q21*8+2,DI$2)*$Y21+INDEX(装备数值!$I$13:$M$116,新怪物属性!$S21*8+3,DI$2)*$Z21+INDEX(装备数值!$I$13:$M$116,新怪物属性!$R21*8+4,DI$2)*$AA21+INDEX(装备数值!$I$13:$M$116,新怪物属性!$T21*8+5,DI$2)*$AB21+INDEX(装备数值!$I$13:$M$116,新怪物属性!$U21*8+6,DI$2)*$AC21+INDEX(装备数值!$I$13:$M$116,新怪物属性!$V21*8+7,DI$2)*$AD21+INDEX(装备数值!$I$13:$M$116,新怪物属性!$W21*8+8,DI$2)*$AE21</f>
        <v>0</v>
      </c>
      <c r="DJ21" s="14">
        <f>INDEX(装备数值!$I$13:$M$116,新怪物属性!$P21*8+1,DJ$2)*$X21+INDEX(装备数值!$I$13:$M$116,新怪物属性!$Q21*8+2,DJ$2)*$Y21+INDEX(装备数值!$I$13:$M$116,新怪物属性!$S21*8+3,DJ$2)*$Z21+INDEX(装备数值!$I$13:$M$116,新怪物属性!$R21*8+4,DJ$2)*$AA21+INDEX(装备数值!$I$13:$M$116,新怪物属性!$T21*8+5,DJ$2)*$AB21+INDEX(装备数值!$I$13:$M$116,新怪物属性!$U21*8+6,DJ$2)*$AC21+INDEX(装备数值!$I$13:$M$116,新怪物属性!$V21*8+7,DJ$2)*$AD21+INDEX(装备数值!$I$13:$M$116,新怪物属性!$W21*8+8,DJ$2)*$AE21</f>
        <v>0</v>
      </c>
      <c r="DK21" s="14">
        <f>INDEX(装备数值!$I$13:$M$116,新怪物属性!$P21*8+1,DK$2)*$X21+INDEX(装备数值!$I$13:$M$116,新怪物属性!$Q21*8+2,DK$2)*$Y21+INDEX(装备数值!$I$13:$M$116,新怪物属性!$S21*8+3,DK$2)*$Z21+INDEX(装备数值!$I$13:$M$116,新怪物属性!$R21*8+4,DK$2)*$AA21+INDEX(装备数值!$I$13:$M$116,新怪物属性!$T21*8+5,DK$2)*$AB21+INDEX(装备数值!$I$13:$M$116,新怪物属性!$U21*8+6,DK$2)*$AC21+INDEX(装备数值!$I$13:$M$116,新怪物属性!$V21*8+7,DK$2)*$AD21+INDEX(装备数值!$I$13:$M$116,新怪物属性!$W21*8+8,DK$2)*$AE21</f>
        <v>0</v>
      </c>
      <c r="DL21" s="14">
        <f>INDEX(装备数值!$I$13:$M$116,新怪物属性!$P21*8+1,DL$2)*$X21+INDEX(装备数值!$I$13:$M$116,新怪物属性!$Q21*8+2,DL$2)*$Y21+INDEX(装备数值!$I$13:$M$116,新怪物属性!$S21*8+3,DL$2)*$Z21+INDEX(装备数值!$I$13:$M$116,新怪物属性!$R21*8+4,DL$2)*$AA21+INDEX(装备数值!$I$13:$M$116,新怪物属性!$T21*8+5,DL$2)*$AB21+INDEX(装备数值!$I$13:$M$116,新怪物属性!$U21*8+6,DL$2)*$AC21+INDEX(装备数值!$I$13:$M$116,新怪物属性!$V21*8+7,DL$2)*$AD21+INDEX(装备数值!$I$13:$M$116,新怪物属性!$W21*8+8,DL$2)*$AE21</f>
        <v>0</v>
      </c>
      <c r="DO21" s="14">
        <f>INDEX(装备数值!$X$13:$AH$116,$P21*8+1,DO$2)*$AF21+INDEX(装备数值!$X$13:$AH$116,$Q21*8+2,DO$2)*$AG21+INDEX(装备数值!$X$13:$AH$116,$S21*8+3,DO$2)*$AH21+INDEX(装备数值!$X$13:$AH$116,$R21*8+4,DO$2)*$AI21+INDEX(装备数值!$X$13:$AH$116,$T21*8+5,DO$2)*$AJ21+INDEX(装备数值!$X$13:$AH$116,$U21*8+6,DO$2)*$AK21+INDEX(装备数值!$X$13:$AH$116,$V21*8+7,DO$2)*$AL21+INDEX(装备数值!$X$13:$AH$116,$W21*8+8,DO$2)*$AM21</f>
        <v>0</v>
      </c>
      <c r="DP21" s="14">
        <f>INDEX(装备数值!$X$13:$AH$116,$P21*8+1,DP$2)*$AF21+INDEX(装备数值!$X$13:$AH$116,$Q21*8+2,DP$2)*$AG21+INDEX(装备数值!$X$13:$AH$116,$S21*8+3,DP$2)*$AH21+INDEX(装备数值!$X$13:$AH$116,$R21*8+4,DP$2)*$AI21+INDEX(装备数值!$X$13:$AH$116,$T21*8+5,DP$2)*$AJ21+INDEX(装备数值!$X$13:$AH$116,$U21*8+6,DP$2)*$AK21+INDEX(装备数值!$X$13:$AH$116,$V21*8+7,DP$2)*$AL21+INDEX(装备数值!$X$13:$AH$116,$W21*8+8,DP$2)*$AM21</f>
        <v>0</v>
      </c>
      <c r="DQ21" s="14">
        <f>INDEX(装备数值!$X$13:$AH$116,$P21*8+1,DQ$2)*$AF21+INDEX(装备数值!$X$13:$AH$116,$Q21*8+2,DQ$2)*$AG21+INDEX(装备数值!$X$13:$AH$116,$S21*8+3,DQ$2)*$AH21+INDEX(装备数值!$X$13:$AH$116,$R21*8+4,DQ$2)*$AI21+INDEX(装备数值!$X$13:$AH$116,$T21*8+5,DQ$2)*$AJ21+INDEX(装备数值!$X$13:$AH$116,$U21*8+6,DQ$2)*$AK21+INDEX(装备数值!$X$13:$AH$116,$V21*8+7,DQ$2)*$AL21+INDEX(装备数值!$X$13:$AH$116,$W21*8+8,DQ$2)*$AM21</f>
        <v>0</v>
      </c>
      <c r="DR21" s="14">
        <f>INDEX(装备数值!$X$13:$AH$116,$P21*8+1,DR$2)*$AF21+INDEX(装备数值!$X$13:$AH$116,$Q21*8+2,DR$2)*$AG21+INDEX(装备数值!$X$13:$AH$116,$S21*8+3,DR$2)*$AH21+INDEX(装备数值!$X$13:$AH$116,$R21*8+4,DR$2)*$AI21+INDEX(装备数值!$X$13:$AH$116,$T21*8+5,DR$2)*$AJ21+INDEX(装备数值!$X$13:$AH$116,$U21*8+6,DR$2)*$AK21+INDEX(装备数值!$X$13:$AH$116,$V21*8+7,DR$2)*$AL21+INDEX(装备数值!$X$13:$AH$116,$W21*8+8,DR$2)*$AM21</f>
        <v>0</v>
      </c>
      <c r="DS21" s="14">
        <f>INDEX(装备数值!$X$13:$AH$116,$P21*8+1,DS$2)*$AF21+INDEX(装备数值!$X$13:$AH$116,$Q21*8+2,DS$2)*$AG21+INDEX(装备数值!$X$13:$AH$116,$S21*8+3,DS$2)*$AH21+INDEX(装备数值!$X$13:$AH$116,$R21*8+4,DS$2)*$AI21+INDEX(装备数值!$X$13:$AH$116,$T21*8+5,DS$2)*$AJ21+INDEX(装备数值!$X$13:$AH$116,$U21*8+6,DS$2)*$AK21+INDEX(装备数值!$X$13:$AH$116,$V21*8+7,DS$2)*$AL21+INDEX(装备数值!$X$13:$AH$116,$W21*8+8,DS$2)*$AM21</f>
        <v>0</v>
      </c>
      <c r="DT21" s="14">
        <f>INDEX(装备数值!$X$13:$AH$116,$P21*8+1,DT$2)*$AF21+INDEX(装备数值!$X$13:$AH$116,$Q21*8+2,DT$2)*$AG21+INDEX(装备数值!$X$13:$AH$116,$S21*8+3,DT$2)*$AH21+INDEX(装备数值!$X$13:$AH$116,$R21*8+4,DT$2)*$AI21+INDEX(装备数值!$X$13:$AH$116,$T21*8+5,DT$2)*$AJ21+INDEX(装备数值!$X$13:$AH$116,$U21*8+6,DT$2)*$AK21+INDEX(装备数值!$X$13:$AH$116,$V21*8+7,DT$2)*$AL21+INDEX(装备数值!$X$13:$AH$116,$W21*8+8,DT$2)*$AM21</f>
        <v>0</v>
      </c>
      <c r="DU21" s="14">
        <f>INDEX(装备数值!$X$13:$AH$116,$P21*8+1,DU$2)*$AF21+INDEX(装备数值!$X$13:$AH$116,$Q21*8+2,DU$2)*$AG21+INDEX(装备数值!$X$13:$AH$116,$S21*8+3,DU$2)*$AH21+INDEX(装备数值!$X$13:$AH$116,$R21*8+4,DU$2)*$AI21+INDEX(装备数值!$X$13:$AH$116,$T21*8+5,DU$2)*$AJ21+INDEX(装备数值!$X$13:$AH$116,$U21*8+6,DU$2)*$AK21+INDEX(装备数值!$X$13:$AH$116,$V21*8+7,DU$2)*$AL21+INDEX(装备数值!$X$13:$AH$116,$W21*8+8,DU$2)*$AM21</f>
        <v>0</v>
      </c>
      <c r="DV21" s="14">
        <f>INDEX(装备数值!$X$13:$AH$116,$P21*8+1,DV$2)*$AF21+INDEX(装备数值!$X$13:$AH$116,$Q21*8+2,DV$2)*$AG21+INDEX(装备数值!$X$13:$AH$116,$S21*8+3,DV$2)*$AH21+INDEX(装备数值!$X$13:$AH$116,$R21*8+4,DV$2)*$AI21+INDEX(装备数值!$X$13:$AH$116,$T21*8+5,DV$2)*$AJ21+INDEX(装备数值!$X$13:$AH$116,$U21*8+6,DV$2)*$AK21+INDEX(装备数值!$X$13:$AH$116,$V21*8+7,DV$2)*$AL21+INDEX(装备数值!$X$13:$AH$116,$W21*8+8,DV$2)*$AM21</f>
        <v>0</v>
      </c>
      <c r="DW21" s="14">
        <f>INDEX(装备数值!$X$13:$AH$116,$P21*8+1,DW$2)*$AF21+INDEX(装备数值!$X$13:$AH$116,$Q21*8+2,DW$2)*$AG21+INDEX(装备数值!$X$13:$AH$116,$S21*8+3,DW$2)*$AH21+INDEX(装备数值!$X$13:$AH$116,$R21*8+4,DW$2)*$AI21+INDEX(装备数值!$X$13:$AH$116,$T21*8+5,DW$2)*$AJ21+INDEX(装备数值!$X$13:$AH$116,$U21*8+6,DW$2)*$AK21+INDEX(装备数值!$X$13:$AH$116,$V21*8+7,DW$2)*$AL21+INDEX(装备数值!$X$13:$AH$116,$W21*8+8,DW$2)*$AM21</f>
        <v>0</v>
      </c>
      <c r="DX21" s="14">
        <f>INDEX(装备数值!$X$13:$AH$116,$P21*8+1,DX$2)*$AF21+INDEX(装备数值!$X$13:$AH$116,$Q21*8+2,DX$2)*$AG21+INDEX(装备数值!$X$13:$AH$116,$S21*8+3,DX$2)*$AH21+INDEX(装备数值!$X$13:$AH$116,$R21*8+4,DX$2)*$AI21+INDEX(装备数值!$X$13:$AH$116,$T21*8+5,DX$2)*$AJ21+INDEX(装备数值!$X$13:$AH$116,$U21*8+6,DX$2)*$AK21+INDEX(装备数值!$X$13:$AH$116,$V21*8+7,DX$2)*$AL21+INDEX(装备数值!$X$13:$AH$116,$W21*8+8,DX$2)*$AM21</f>
        <v>0</v>
      </c>
      <c r="DY21" s="14">
        <f>INDEX(装备数值!$X$13:$AH$116,$P21*8+1,DY$2)*$AF21+INDEX(装备数值!$X$13:$AH$116,$Q21*8+2,DY$2)*$AG21+INDEX(装备数值!$X$13:$AH$116,$S21*8+3,DY$2)*$AH21+INDEX(装备数值!$X$13:$AH$116,$R21*8+4,DY$2)*$AI21+INDEX(装备数值!$X$13:$AH$116,$T21*8+5,DY$2)*$AJ21+INDEX(装备数值!$X$13:$AH$116,$U21*8+6,DY$2)*$AK21+INDEX(装备数值!$X$13:$AH$116,$V21*8+7,DY$2)*$AL21+INDEX(装备数值!$X$13:$AH$116,$W21*8+8,DY$2)*$AM21</f>
        <v>0</v>
      </c>
      <c r="EA21" s="14">
        <f>INDEX(装备数值!$AN$17:$AN$117,MATCH(MIN($X21:$AE21),装备数值!$AO$17:$AO$117,1))</f>
        <v>0</v>
      </c>
      <c r="EB21" s="14">
        <f>IF(COUNTIF($P21:$W21,"&gt;"&amp;0)=8,INDEX(装备数值!AR$17:AR$117,$EA21+1),0)</f>
        <v>0</v>
      </c>
      <c r="EC21" s="14">
        <f>IF(COUNTIF($P21:$W21,"&gt;"&amp;0)=8,INDEX(装备数值!AS$17:AS$117,$EA21+1),0)</f>
        <v>0</v>
      </c>
      <c r="ED21" s="14">
        <f>IF(COUNTIF($P21:$W21,"&gt;"&amp;0)=8,INDEX(装备数值!AT$17:AT$117,$EA21+1),0)</f>
        <v>0</v>
      </c>
      <c r="EE21" s="14">
        <f>IF(COUNTIF($P21:$W21,"&gt;"&amp;0)=8,INDEX(装备数值!AU$17:AU$117,$EA21+1),0)</f>
        <v>0</v>
      </c>
      <c r="EF21" s="14">
        <f>IF(COUNTIF($P21:$W21,"&gt;"&amp;0)=8,INDEX(装备数值!AV$17:AV$117,$EA21+1),0)</f>
        <v>0</v>
      </c>
      <c r="EH21" s="14">
        <f>INDEX(装备数值!$AY$17:$AY$77,MATCH(MIN($AF21:$AM21),装备数值!$AZ$17:$AZ$77,1))</f>
        <v>0</v>
      </c>
      <c r="EI21" s="26">
        <f>INDEX(装备数值!BA$17:BA$77,新怪物属性!EH21+1)</f>
        <v>0</v>
      </c>
      <c r="EJ21" s="26">
        <f>INDEX(装备数值!BA$17:BA$77,新怪物属性!EH21+1)</f>
        <v>0</v>
      </c>
      <c r="EL21" s="14">
        <f t="shared" si="2"/>
        <v>0</v>
      </c>
      <c r="EM21" s="14">
        <f>VLOOKUP(EL21,军阶与晶片数值!$W$6:$X$27,2)</f>
        <v>0</v>
      </c>
      <c r="EN21" s="14">
        <f>INDEX(军阶与晶片数值!Y$6:Y$27,$EM21+1)</f>
        <v>0</v>
      </c>
      <c r="EO21" s="14">
        <f>INDEX(军阶与晶片数值!Z$6:Z$27,$EM21+1)</f>
        <v>0</v>
      </c>
      <c r="EP21" s="14">
        <f>INDEX(军阶与晶片数值!AA$6:AA$27,$EM21+1)</f>
        <v>0</v>
      </c>
      <c r="EQ21" s="14">
        <f>INDEX(军阶与晶片数值!AB$6:AB$27,$EM21+1)</f>
        <v>0</v>
      </c>
      <c r="ER21" s="29">
        <f>INDEX(军阶与晶片数值!AC$6:AC$27,$EM21+1)</f>
        <v>0</v>
      </c>
      <c r="ES21" s="29">
        <f>INDEX(军阶与晶片数值!AD$6:AD$27,$EM21+1)</f>
        <v>0</v>
      </c>
      <c r="EU21" s="26">
        <f>INDEX(军阶与晶片数值!I$6:I$16,AN21+1)</f>
        <v>0</v>
      </c>
      <c r="EV21" s="26">
        <f>INDEX(军阶与晶片数值!M$6:M$16,AO21+1)</f>
        <v>0</v>
      </c>
      <c r="EW21" s="26">
        <f>INDEX(军阶与晶片数值!J$6:J$16,AP21+1)</f>
        <v>0</v>
      </c>
      <c r="EX21" s="26">
        <f>INDEX(军阶与晶片数值!K$6:K$16,AQ21+1)</f>
        <v>0</v>
      </c>
      <c r="EY21" s="26">
        <f>INDEX(军阶与晶片数值!L$6:L$16,AR21+1)</f>
        <v>0</v>
      </c>
      <c r="EZ21" s="28">
        <f>INDEX(军阶与晶片数值!N$6:N$16,AS21+1)</f>
        <v>0</v>
      </c>
      <c r="FA21" s="28">
        <f>INDEX(军阶与晶片数值!O$6:O$16,AT21+1)</f>
        <v>0</v>
      </c>
      <c r="FB21" s="28">
        <f>INDEX(军阶与晶片数值!P$6:P$16,AU21+1)</f>
        <v>0</v>
      </c>
      <c r="FC21" s="28">
        <f>INDEX(军阶与晶片数值!Q$6:Q$16,AV21+1)</f>
        <v>0</v>
      </c>
      <c r="FD21" s="26">
        <f>INDEX(军阶与晶片数值!R$6:R$16,AW21+1)</f>
        <v>0</v>
      </c>
      <c r="FE21" s="26">
        <f>INDEX(军阶与晶片数值!S$6:S$16,AX21+1)</f>
        <v>0</v>
      </c>
      <c r="FF21" s="26">
        <f>INDEX(军阶与晶片数值!T$6:T$16,AY21+1)</f>
        <v>0</v>
      </c>
      <c r="FG21" s="26">
        <f>INDEX(军阶与晶片数值!U$6:U$16,AZ21+1)</f>
        <v>0</v>
      </c>
      <c r="FI21" s="26">
        <f>INDEX(军阶与晶片数值!$C$6:$C$36,新怪物属性!$BA21+1)</f>
        <v>0.02</v>
      </c>
      <c r="FJ21" s="26">
        <f>INDEX(军阶与晶片数值!$C$6:$C$36,新怪物属性!$BA21+1)</f>
        <v>0.02</v>
      </c>
      <c r="FK21" s="26">
        <f>INDEX(军阶与晶片数值!$C$6:$C$36,新怪物属性!$BA21+1)</f>
        <v>0.02</v>
      </c>
      <c r="FL21" s="26">
        <f>INDEX(军阶与晶片数值!$C$6:$C$36,新怪物属性!$BA21+1)</f>
        <v>0.02</v>
      </c>
      <c r="FM21" s="26">
        <f>INDEX(军阶与晶片数值!$C$6:$C$36,新怪物属性!$BA21+1)</f>
        <v>0.02</v>
      </c>
      <c r="FO21" s="14">
        <f>INDEX(战舰突破!$H$6:$H$18,新怪物属性!$J21+1)+INDEX(战舰突破!$H$23:$H$35,新怪物属性!$K21+1)+INDEX(战舰突破!$H$40:$H$52,新怪物属性!$L21+1)</f>
        <v>200</v>
      </c>
      <c r="FP21" s="14">
        <f>INDEX(战舰突破!$I$6:$I$18,新怪物属性!$J21+1)+INDEX(战舰突破!$I$23:$I$35,新怪物属性!$K21+1)+INDEX(战舰突破!$I$40:$I$52,新怪物属性!$L21+1)</f>
        <v>0</v>
      </c>
      <c r="FQ21" s="14">
        <f>INDEX(战舰突破!$J$6:$J$18,新怪物属性!$J21+1)+INDEX(战舰突破!$J$23:$J$35,新怪物属性!$K21+1)+INDEX(战舰突破!$J$40:$J$52,新怪物属性!$L21+1)</f>
        <v>0</v>
      </c>
      <c r="FR21" s="14">
        <f>INDEX(战舰突破!$K$6:$K$18,新怪物属性!$J21+1)+INDEX(战舰突破!$K$23:$K$35,新怪物属性!$K21+1)+INDEX(战舰突破!$K$40:$K$52,新怪物属性!$L21+1)</f>
        <v>0</v>
      </c>
      <c r="FS21" s="14">
        <f>INDEX(战舰突破!$L$6:$L$18,新怪物属性!$J21+1)+INDEX(战舰突破!$L$23:$L$35,新怪物属性!$K21+1)+INDEX(战舰突破!$L$40:$L$52,新怪物属性!$L21+1)</f>
        <v>0</v>
      </c>
      <c r="FT21" s="18">
        <f>INDEX(战舰突破!$N$6:$N$18,新怪物属性!$J21+1)+INDEX(战舰突破!$N$23:$N$35,新怪物属性!$K21+1)+INDEX(战舰突破!$N$40:$N$52,新怪物属性!$L21+1)</f>
        <v>0</v>
      </c>
      <c r="FU21" s="18">
        <f>INDEX(战舰突破!$O$6:$O$18,新怪物属性!$J21+1)+INDEX(战舰突破!$O$23:$O$35,新怪物属性!$K21+1)+INDEX(战舰突破!$O$40:$O$52,新怪物属性!$L21+1)</f>
        <v>0</v>
      </c>
      <c r="FV21" s="18">
        <f>INDEX(战舰突破!$P$6:$P$18,新怪物属性!$J21+1)+INDEX(战舰突破!$P$23:$P$35,新怪物属性!$K21+1)+INDEX(战舰突破!$P$40:$P$52,新怪物属性!$L21+1)</f>
        <v>0</v>
      </c>
      <c r="FW21" s="18">
        <f>INDEX(战舰突破!$Q$6:$Q$18,新怪物属性!$J21+1)+INDEX(战舰突破!$Q$23:$Q$35,新怪物属性!$K21+1)+INDEX(战舰突破!$Q$40:$Q$52,新怪物属性!$L21+1)</f>
        <v>0</v>
      </c>
      <c r="FX21" s="18">
        <f>INDEX(战舰突破!$R$6:$R$18,新怪物属性!$J21+1)+INDEX(战舰突破!$R$23:$R$35,新怪物属性!$K21+1)+INDEX(战舰突破!$R$40:$R$52,新怪物属性!$L21+1)</f>
        <v>0</v>
      </c>
      <c r="FY21" s="18">
        <f>INDEX(战舰突破!$M$6:$M$18,新怪物属性!$J21+1)+INDEX(战舰突破!$M$23:$M$35,新怪物属性!$K21+1)+INDEX(战舰突破!$M$40:$M$52,新怪物属性!$L21+1)</f>
        <v>0</v>
      </c>
      <c r="FZ21" s="22">
        <f>INDEX(战舰突破!$W$6:$W$18,新怪物属性!$J21+1)+INDEX(战舰突破!$W$23:$W$35,新怪物属性!$K21+1)+INDEX(战舰突破!$W$40:$W$52,新怪物属性!$L21+1)</f>
        <v>0.3</v>
      </c>
      <c r="GC21" s="14">
        <f>INDEX(战舰突破!$S$6:$S$18,新怪物属性!$J21+1)</f>
        <v>0</v>
      </c>
      <c r="GD21" s="14">
        <f>INDEX(战舰突破!$T$6:$T$18,新怪物属性!$J21+1)</f>
        <v>0</v>
      </c>
      <c r="GE21" s="14">
        <f>INDEX(战舰突破!$U$6:$U$18,新怪物属性!$J21+1)</f>
        <v>0</v>
      </c>
      <c r="GF21" s="14">
        <f>INDEX(战舰突破!$V$6:$V$18,新怪物属性!$J21+1)</f>
        <v>0</v>
      </c>
      <c r="GG21" s="14">
        <f>INDEX(战舰突破!$X$6:$X$18,新怪物属性!$J21+1)</f>
        <v>2</v>
      </c>
      <c r="GI21" s="14">
        <f>INDEX(战舰突破!$S$23:$S$35,新怪物属性!$J21+1)</f>
        <v>0</v>
      </c>
      <c r="GJ21" s="14">
        <f>INDEX(战舰突破!$T$23:$T$35,新怪物属性!$J21+1)</f>
        <v>0</v>
      </c>
      <c r="GK21" s="14">
        <f>INDEX(战舰突破!$U$23:$U$35,新怪物属性!$J21+1)</f>
        <v>0</v>
      </c>
      <c r="GL21" s="14">
        <f>INDEX(战舰突破!$V$23:$V$35,新怪物属性!$J21+1)</f>
        <v>0</v>
      </c>
      <c r="GM21" s="14">
        <f>INDEX(战舰突破!$X$23:$X$35,新怪物属性!$J21+1)</f>
        <v>30</v>
      </c>
      <c r="GO21" s="14">
        <f>INDEX(战舰突破!$S$40:$S$52,新怪物属性!$J21+1)</f>
        <v>0</v>
      </c>
      <c r="GP21" s="14">
        <f>INDEX(战舰突破!$T$40:$T$52,新怪物属性!$J21+1)</f>
        <v>0</v>
      </c>
      <c r="GQ21" s="14">
        <f>INDEX(战舰突破!$U$40:$U$52,新怪物属性!$J21+1)</f>
        <v>0</v>
      </c>
      <c r="GR21" s="14">
        <f>INDEX(战舰突破!$V$40:$V$52,新怪物属性!$J21+1)</f>
        <v>0</v>
      </c>
      <c r="GS21" s="14">
        <f>INDEX(战舰突破!$X$40:$X$52,新怪物属性!$J21+1)</f>
        <v>50</v>
      </c>
      <c r="GV21" s="14">
        <v>0</v>
      </c>
      <c r="GW21" s="14">
        <v>0</v>
      </c>
      <c r="GX21" s="14">
        <v>0</v>
      </c>
      <c r="GY21" s="14">
        <v>0</v>
      </c>
      <c r="GZ21" s="14">
        <v>0</v>
      </c>
      <c r="HA21" s="14">
        <v>0</v>
      </c>
      <c r="HB21" s="14">
        <v>0</v>
      </c>
      <c r="HC21" s="14">
        <v>0</v>
      </c>
      <c r="HD21" s="14">
        <v>0</v>
      </c>
      <c r="HE21" s="14">
        <v>0</v>
      </c>
      <c r="HF21" s="14">
        <v>0</v>
      </c>
      <c r="HG21" s="14">
        <v>0</v>
      </c>
      <c r="HH21" s="14">
        <v>0</v>
      </c>
      <c r="HI21" s="14">
        <v>0</v>
      </c>
      <c r="HJ21" s="14">
        <v>0</v>
      </c>
      <c r="HK21" s="14">
        <v>0</v>
      </c>
      <c r="HL21" s="14">
        <v>0</v>
      </c>
      <c r="HM21" s="14">
        <v>0</v>
      </c>
      <c r="HN21" s="14">
        <v>0</v>
      </c>
      <c r="HO21" s="14">
        <v>0</v>
      </c>
      <c r="HP21" s="14">
        <v>0</v>
      </c>
      <c r="HQ21" s="14">
        <v>0</v>
      </c>
      <c r="HR21" s="14">
        <v>0</v>
      </c>
      <c r="HS21" s="14">
        <v>0</v>
      </c>
      <c r="HT21" s="14">
        <v>0</v>
      </c>
      <c r="HU21" s="14">
        <v>0</v>
      </c>
      <c r="HX21" s="14">
        <v>0</v>
      </c>
      <c r="HY21" s="14">
        <v>0</v>
      </c>
      <c r="IB21" s="14">
        <f>IF($GV21=0,0,INDEX(战宠!P$15:P$27,新怪物属性!$GV$3)*(INDEX(战宠!$U$7:$Y$10,1,新怪物属性!$GV21)))*(新怪物属性!$GW21+4)
+IF($GX21=0,0,INDEX(战宠!P$15:P$27,新怪物属性!$GX$3)*(INDEX(战宠!$U$7:$Y$10,1,新怪物属性!$GX21)))*(新怪物属性!$GY21+4)
+IF($GZ21=0,0,INDEX(战宠!P$15:P$27,新怪物属性!$GZ$3)*(INDEX(战宠!$U$7:$Y$10,1,新怪物属性!$GZ21)))*(新怪物属性!$HA21+4)
+IF($HB21=0,0,INDEX(战宠!P$15:P$27,新怪物属性!$HB$3)*(INDEX(战宠!$U$7:$Y$10,1,新怪物属性!$HB21)))*(新怪物属性!$HC21+4)
+IF($HD21=0,0,INDEX(战宠!P$15:P$27,新怪物属性!$HD$3)*(INDEX(战宠!$U$7:$Y$10,1,新怪物属性!$HD21)))*(新怪物属性!$HE21+4)
+IF($HF21=0,0,INDEX(战宠!P$15:P$27,新怪物属性!$HF$3)*(INDEX(战宠!$U$7:$Y$10,1,新怪物属性!$HF21)))*(新怪物属性!$HG21+4)
+IF($HH21=0,0,INDEX(战宠!P$15:P$27,新怪物属性!$HH$3)*(INDEX(战宠!$U$7:$Y$10,1,新怪物属性!$HH21)))*(新怪物属性!$HI21+4)
+IF($HJ21=0,0,INDEX(战宠!P$15:P$27,新怪物属性!$HJ$3)*(INDEX(战宠!$U$7:$Y$10,1,新怪物属性!$HJ21)))*(新怪物属性!$HK21+4)
+IF($HL21=0,0,INDEX(战宠!P$15:P$27,新怪物属性!$HL$3)*(INDEX(战宠!$U$7:$Y$10,1,新怪物属性!$HL21)))*(新怪物属性!$HM21+4)
+IF($HN21=0,0,INDEX(战宠!P$15:P$27,新怪物属性!$HN$3)*(INDEX(战宠!$U$7:$Y$10,1,新怪物属性!$HN21)))*(新怪物属性!$HO21+4)
+IF($HP21=0,0,INDEX(战宠!P$15:P$27,新怪物属性!$HP$3)*(INDEX(战宠!$U$7:$Y$10,1,新怪物属性!$HP21)))*(新怪物属性!$HQ21+4)
+IF($HR21=0,0,INDEX(战宠!P$15:P$27,新怪物属性!$HR$3)*(INDEX(战宠!$U$7:$Y$10,1,新怪物属性!$HR21)))*(新怪物属性!$HS21+4)
+IF($HT21=0,0,INDEX(战宠!P$15:P$27,新怪物属性!$HT$3)*(INDEX(战宠!$U$7:$Y$10,1,新怪物属性!$HT21)))*(新怪物属性!$HU21+4)</f>
        <v>0</v>
      </c>
      <c r="IC21" s="14">
        <f>IF($GV21=0,0,INDEX(战宠!Q$15:Q$27,新怪物属性!$GV$3)*(INDEX(战宠!$U$7:$Y$10,1,新怪物属性!$GV21)))*(新怪物属性!$GW21+4)
+IF($GX21=0,0,INDEX(战宠!Q$15:Q$27,新怪物属性!$GX$3)*(INDEX(战宠!$U$7:$Y$10,1,新怪物属性!$GX21)))*(新怪物属性!$GY21+4)
+IF($GZ21=0,0,INDEX(战宠!Q$15:Q$27,新怪物属性!$GZ$3)*(INDEX(战宠!$U$7:$Y$10,1,新怪物属性!$GZ21)))*(新怪物属性!$HA21+4)
+IF($HB21=0,0,INDEX(战宠!Q$15:Q$27,新怪物属性!$HB$3)*(INDEX(战宠!$U$7:$Y$10,1,新怪物属性!$HB21)))*(新怪物属性!$HC21+4)
+IF($HD21=0,0,INDEX(战宠!Q$15:Q$27,新怪物属性!$HD$3)*(INDEX(战宠!$U$7:$Y$10,1,新怪物属性!$HD21)))*(新怪物属性!$HE21+4)
+IF($HF21=0,0,INDEX(战宠!Q$15:Q$27,新怪物属性!$HF$3)*(INDEX(战宠!$U$7:$Y$10,1,新怪物属性!$HF21)))*(新怪物属性!$HG21+4)
+IF($HH21=0,0,INDEX(战宠!Q$15:Q$27,新怪物属性!$HH$3)*(INDEX(战宠!$U$7:$Y$10,1,新怪物属性!$HH21)))*(新怪物属性!$HI21+4)
+IF($HJ21=0,0,INDEX(战宠!Q$15:Q$27,新怪物属性!$HJ$3)*(INDEX(战宠!$U$7:$Y$10,1,新怪物属性!$HJ21)))*(新怪物属性!$HK21+4)
+IF($HL21=0,0,INDEX(战宠!Q$15:Q$27,新怪物属性!$HL$3)*(INDEX(战宠!$U$7:$Y$10,1,新怪物属性!$HL21)))*(新怪物属性!$HM21+4)
+IF($HN21=0,0,INDEX(战宠!Q$15:Q$27,新怪物属性!$HN$3)*(INDEX(战宠!$U$7:$Y$10,1,新怪物属性!$HN21)))*(新怪物属性!$HO21+4)
+IF($HP21=0,0,INDEX(战宠!Q$15:Q$27,新怪物属性!$HP$3)*(INDEX(战宠!$U$7:$Y$10,1,新怪物属性!$HP21)))*(新怪物属性!$HQ21+4)
+IF($HR21=0,0,INDEX(战宠!Q$15:Q$27,新怪物属性!$HR$3)*(INDEX(战宠!$U$7:$Y$10,1,新怪物属性!$HR21)))*(新怪物属性!$HS21+4)
+IF($HT21=0,0,INDEX(战宠!Q$15:Q$27,新怪物属性!$HT$3)*(INDEX(战宠!$U$7:$Y$10,1,新怪物属性!$HT21)))*(新怪物属性!$HU21+4)</f>
        <v>0</v>
      </c>
      <c r="ID21" s="14">
        <f>IF($GV21=0,0,INDEX(战宠!R$15:R$27,新怪物属性!$GV$3)*(INDEX(战宠!$U$7:$Y$10,1,新怪物属性!$GV21)))*(新怪物属性!$GW21+4)
+IF($GX21=0,0,INDEX(战宠!R$15:R$27,新怪物属性!$GX$3)*(INDEX(战宠!$U$7:$Y$10,1,新怪物属性!$GX21)))*(新怪物属性!$GY21+4)
+IF($GZ21=0,0,INDEX(战宠!R$15:R$27,新怪物属性!$GZ$3)*(INDEX(战宠!$U$7:$Y$10,1,新怪物属性!$GZ21)))*(新怪物属性!$HA21+4)
+IF($HB21=0,0,INDEX(战宠!R$15:R$27,新怪物属性!$HB$3)*(INDEX(战宠!$U$7:$Y$10,1,新怪物属性!$HB21)))*(新怪物属性!$HC21+4)
+IF($HD21=0,0,INDEX(战宠!R$15:R$27,新怪物属性!$HD$3)*(INDEX(战宠!$U$7:$Y$10,1,新怪物属性!$HD21)))*(新怪物属性!$HE21+4)
+IF($HF21=0,0,INDEX(战宠!R$15:R$27,新怪物属性!$HF$3)*(INDEX(战宠!$U$7:$Y$10,1,新怪物属性!$HF21)))*(新怪物属性!$HG21+4)
+IF($HH21=0,0,INDEX(战宠!R$15:R$27,新怪物属性!$HH$3)*(INDEX(战宠!$U$7:$Y$10,1,新怪物属性!$HH21)))*(新怪物属性!$HI21+4)
+IF($HJ21=0,0,INDEX(战宠!R$15:R$27,新怪物属性!$HJ$3)*(INDEX(战宠!$U$7:$Y$10,1,新怪物属性!$HJ21)))*(新怪物属性!$HK21+4)
+IF($HL21=0,0,INDEX(战宠!R$15:R$27,新怪物属性!$HL$3)*(INDEX(战宠!$U$7:$Y$10,1,新怪物属性!$HL21)))*(新怪物属性!$HM21+4)
+IF($HN21=0,0,INDEX(战宠!R$15:R$27,新怪物属性!$HN$3)*(INDEX(战宠!$U$7:$Y$10,1,新怪物属性!$HN21)))*(新怪物属性!$HO21+4)
+IF($HP21=0,0,INDEX(战宠!R$15:R$27,新怪物属性!$HP$3)*(INDEX(战宠!$U$7:$Y$10,1,新怪物属性!$HP21)))*(新怪物属性!$HQ21+4)
+IF($HR21=0,0,INDEX(战宠!R$15:R$27,新怪物属性!$HR$3)*(INDEX(战宠!$U$7:$Y$10,1,新怪物属性!$HR21)))*(新怪物属性!$HS21+4)
+IF($HT21=0,0,INDEX(战宠!R$15:R$27,新怪物属性!$HT$3)*(INDEX(战宠!$U$7:$Y$10,1,新怪物属性!$HT21)))*(新怪物属性!$HU21+4)</f>
        <v>0</v>
      </c>
      <c r="IE21" s="14">
        <f>IF($GV21=0,0,INDEX(战宠!S$15:S$27,新怪物属性!$GV$3)*(INDEX(战宠!$U$7:$Y$10,1,新怪物属性!$GV21)))*(新怪物属性!$GW21+4)
+IF($GX21=0,0,INDEX(战宠!S$15:S$27,新怪物属性!$GX$3)*(INDEX(战宠!$U$7:$Y$10,1,新怪物属性!$GX21)))*(新怪物属性!$GY21+4)
+IF($GZ21=0,0,INDEX(战宠!S$15:S$27,新怪物属性!$GZ$3)*(INDEX(战宠!$U$7:$Y$10,1,新怪物属性!$GZ21)))*(新怪物属性!$HA21+4)
+IF($HB21=0,0,INDEX(战宠!S$15:S$27,新怪物属性!$HB$3)*(INDEX(战宠!$U$7:$Y$10,1,新怪物属性!$HB21)))*(新怪物属性!$HC21+4)
+IF($HD21=0,0,INDEX(战宠!S$15:S$27,新怪物属性!$HD$3)*(INDEX(战宠!$U$7:$Y$10,1,新怪物属性!$HD21)))*(新怪物属性!$HE21+4)
+IF($HF21=0,0,INDEX(战宠!S$15:S$27,新怪物属性!$HF$3)*(INDEX(战宠!$U$7:$Y$10,1,新怪物属性!$HF21)))*(新怪物属性!$HG21+4)
+IF($HH21=0,0,INDEX(战宠!S$15:S$27,新怪物属性!$HH$3)*(INDEX(战宠!$U$7:$Y$10,1,新怪物属性!$HH21)))*(新怪物属性!$HI21+4)
+IF($HJ21=0,0,INDEX(战宠!S$15:S$27,新怪物属性!$HJ$3)*(INDEX(战宠!$U$7:$Y$10,1,新怪物属性!$HJ21)))*(新怪物属性!$HK21+4)
+IF($HL21=0,0,INDEX(战宠!S$15:S$27,新怪物属性!$HL$3)*(INDEX(战宠!$U$7:$Y$10,1,新怪物属性!$HL21)))*(新怪物属性!$HM21+4)
+IF($HN21=0,0,INDEX(战宠!S$15:S$27,新怪物属性!$HN$3)*(INDEX(战宠!$U$7:$Y$10,1,新怪物属性!$HN21)))*(新怪物属性!$HO21+4)
+IF($HP21=0,0,INDEX(战宠!S$15:S$27,新怪物属性!$HP$3)*(INDEX(战宠!$U$7:$Y$10,1,新怪物属性!$HP21)))*(新怪物属性!$HQ21+4)
+IF($HR21=0,0,INDEX(战宠!S$15:S$27,新怪物属性!$HR$3)*(INDEX(战宠!$U$7:$Y$10,1,新怪物属性!$HR21)))*(新怪物属性!$HS21+4)
+IF($HT21=0,0,INDEX(战宠!S$15:S$27,新怪物属性!$HT$3)*(INDEX(战宠!$U$7:$Y$10,1,新怪物属性!$HT21)))*(新怪物属性!$HU21+4)</f>
        <v>0</v>
      </c>
      <c r="IF21" s="14">
        <f>IF($GV21=0,0,INDEX(战宠!T$15:T$27,新怪物属性!$GV$3)*(INDEX(战宠!$U$7:$Y$10,1,新怪物属性!$GV21)))*(新怪物属性!$GW21+4)
+IF($GX21=0,0,INDEX(战宠!T$15:T$27,新怪物属性!$GX$3)*(INDEX(战宠!$U$7:$Y$10,1,新怪物属性!$GX21)))*(新怪物属性!$GY21+4)
+IF($GZ21=0,0,INDEX(战宠!T$15:T$27,新怪物属性!$GZ$3)*(INDEX(战宠!$U$7:$Y$10,1,新怪物属性!$GZ21)))*(新怪物属性!$HA21+4)
+IF($HB21=0,0,INDEX(战宠!T$15:T$27,新怪物属性!$HB$3)*(INDEX(战宠!$U$7:$Y$10,1,新怪物属性!$HB21)))*(新怪物属性!$HC21+4)
+IF($HD21=0,0,INDEX(战宠!T$15:T$27,新怪物属性!$HD$3)*(INDEX(战宠!$U$7:$Y$10,1,新怪物属性!$HD21)))*(新怪物属性!$HE21+4)
+IF($HF21=0,0,INDEX(战宠!T$15:T$27,新怪物属性!$HF$3)*(INDEX(战宠!$U$7:$Y$10,1,新怪物属性!$HF21)))*(新怪物属性!$HG21+4)
+IF($HH21=0,0,INDEX(战宠!T$15:T$27,新怪物属性!$HH$3)*(INDEX(战宠!$U$7:$Y$10,1,新怪物属性!$HH21)))*(新怪物属性!$HI21+4)
+IF($HJ21=0,0,INDEX(战宠!T$15:T$27,新怪物属性!$HJ$3)*(INDEX(战宠!$U$7:$Y$10,1,新怪物属性!$HJ21)))*(新怪物属性!$HK21+4)
+IF($HL21=0,0,INDEX(战宠!T$15:T$27,新怪物属性!$HL$3)*(INDEX(战宠!$U$7:$Y$10,1,新怪物属性!$HL21)))*(新怪物属性!$HM21+4)
+IF($HN21=0,0,INDEX(战宠!T$15:T$27,新怪物属性!$HN$3)*(INDEX(战宠!$U$7:$Y$10,1,新怪物属性!$HN21)))*(新怪物属性!$HO21+4)
+IF($HP21=0,0,INDEX(战宠!T$15:T$27,新怪物属性!$HP$3)*(INDEX(战宠!$U$7:$Y$10,1,新怪物属性!$HP21)))*(新怪物属性!$HQ21+4)
+IF($HR21=0,0,INDEX(战宠!T$15:T$27,新怪物属性!$HR$3)*(INDEX(战宠!$U$7:$Y$10,1,新怪物属性!$HR21)))*(新怪物属性!$HS21+4)
+IF($HT21=0,0,INDEX(战宠!T$15:T$27,新怪物属性!$HT$3)*(INDEX(战宠!$U$7:$Y$10,1,新怪物属性!$HT21)))*(新怪物属性!$HU21+4)</f>
        <v>0</v>
      </c>
      <c r="II21" s="14">
        <f>IF(HX21=0,0,INDEX(战宠!$D$15:$D$27,新怪物属性!HX21))</f>
        <v>0</v>
      </c>
      <c r="IJ21" s="14">
        <f>IF(HY21=0,0,INDEX(战宠!$D$15:$D$27,新怪物属性!HY21))</f>
        <v>0</v>
      </c>
      <c r="IM21" s="14">
        <f t="shared" si="51"/>
        <v>2024</v>
      </c>
      <c r="IN21" s="14">
        <f t="shared" si="52"/>
        <v>2080</v>
      </c>
      <c r="IO21" s="14">
        <f t="shared" si="53"/>
        <v>0</v>
      </c>
      <c r="IP21" s="14">
        <f t="shared" si="54"/>
        <v>0</v>
      </c>
      <c r="IQ21" s="14">
        <f t="shared" si="55"/>
        <v>0</v>
      </c>
      <c r="IR21" s="14">
        <f t="shared" si="3"/>
        <v>14484</v>
      </c>
      <c r="IS21" s="14">
        <f t="shared" si="4"/>
        <v>190</v>
      </c>
      <c r="IT21" s="14">
        <f t="shared" si="5"/>
        <v>51510</v>
      </c>
      <c r="IU21" s="14">
        <f t="shared" si="6"/>
        <v>26</v>
      </c>
      <c r="IV21" s="28">
        <f t="shared" si="7"/>
        <v>0</v>
      </c>
      <c r="IW21" s="28">
        <f t="shared" si="8"/>
        <v>0</v>
      </c>
      <c r="IX21" s="28">
        <f t="shared" si="9"/>
        <v>0</v>
      </c>
      <c r="IY21" s="28">
        <f t="shared" si="10"/>
        <v>0</v>
      </c>
      <c r="IZ21" s="28">
        <f t="shared" si="11"/>
        <v>1</v>
      </c>
      <c r="JA21" s="28">
        <f t="shared" si="12"/>
        <v>1</v>
      </c>
      <c r="JB21" s="28">
        <f t="shared" si="13"/>
        <v>0</v>
      </c>
      <c r="JC21" s="28">
        <f t="shared" si="14"/>
        <v>0</v>
      </c>
      <c r="JD21" s="14">
        <f t="shared" si="15"/>
        <v>1</v>
      </c>
      <c r="JE21" s="14">
        <f t="shared" si="16"/>
        <v>1</v>
      </c>
      <c r="JF21" s="14">
        <f t="shared" si="17"/>
        <v>1</v>
      </c>
      <c r="JG21" s="18">
        <f t="shared" si="18"/>
        <v>1</v>
      </c>
      <c r="JH21" s="18">
        <f t="shared" si="19"/>
        <v>1</v>
      </c>
      <c r="JI21" s="18">
        <f t="shared" si="20"/>
        <v>1</v>
      </c>
      <c r="JJ21" s="29">
        <f t="shared" si="56"/>
        <v>150</v>
      </c>
      <c r="JK21" s="29">
        <f t="shared" si="56"/>
        <v>450</v>
      </c>
      <c r="JL21" s="29">
        <f t="shared" si="56"/>
        <v>450</v>
      </c>
      <c r="JM21" s="26">
        <f t="shared" si="22"/>
        <v>0</v>
      </c>
      <c r="JN21" s="26">
        <f t="shared" si="23"/>
        <v>0</v>
      </c>
      <c r="JO21" s="26">
        <f t="shared" si="24"/>
        <v>0</v>
      </c>
      <c r="JP21" s="14">
        <f t="shared" si="25"/>
        <v>2</v>
      </c>
      <c r="JQ21" s="14">
        <f t="shared" si="26"/>
        <v>2</v>
      </c>
      <c r="JR21" s="14">
        <f t="shared" si="27"/>
        <v>2</v>
      </c>
      <c r="JS21" s="14">
        <f t="shared" si="28"/>
        <v>2</v>
      </c>
      <c r="JT21" s="14">
        <f t="shared" si="29"/>
        <v>30</v>
      </c>
      <c r="JU21" s="14">
        <f t="shared" si="30"/>
        <v>50</v>
      </c>
      <c r="JV21">
        <v>17</v>
      </c>
      <c r="JW21" s="14">
        <f t="shared" si="57"/>
        <v>112134</v>
      </c>
      <c r="JY21" s="14">
        <f t="shared" si="31"/>
        <v>380</v>
      </c>
      <c r="JZ21" s="14">
        <f t="shared" si="58"/>
        <v>982</v>
      </c>
      <c r="KA21" s="29">
        <f t="shared" si="59"/>
        <v>0</v>
      </c>
      <c r="KB21" s="29">
        <f t="shared" si="60"/>
        <v>0</v>
      </c>
      <c r="KC21" s="29">
        <f t="shared" si="61"/>
        <v>0</v>
      </c>
      <c r="KD21" s="29">
        <f t="shared" si="62"/>
        <v>0</v>
      </c>
      <c r="KE21" s="14">
        <f t="shared" si="32"/>
        <v>1</v>
      </c>
      <c r="KF21" s="14">
        <f t="shared" si="33"/>
        <v>1</v>
      </c>
      <c r="KG21" s="14">
        <f t="shared" si="63"/>
        <v>982</v>
      </c>
      <c r="KH21" s="26">
        <f t="shared" si="34"/>
        <v>0</v>
      </c>
      <c r="KI21" s="26">
        <f t="shared" si="35"/>
        <v>0.3</v>
      </c>
      <c r="KJ21" s="29">
        <f t="shared" si="64"/>
        <v>127</v>
      </c>
      <c r="KK21" s="29">
        <f t="shared" si="65"/>
        <v>671</v>
      </c>
      <c r="KL21" s="29">
        <f t="shared" si="66"/>
        <v>0</v>
      </c>
      <c r="KM21" s="23">
        <f t="shared" si="67"/>
        <v>0</v>
      </c>
      <c r="KN21" s="23">
        <f t="shared" si="68"/>
        <v>0</v>
      </c>
      <c r="KO21" s="26">
        <f t="shared" si="36"/>
        <v>0.05</v>
      </c>
      <c r="KP21" s="26">
        <f t="shared" si="37"/>
        <v>0.15</v>
      </c>
      <c r="KQ21" s="26">
        <f t="shared" si="38"/>
        <v>0.15</v>
      </c>
      <c r="KR21" s="26">
        <f t="shared" si="69"/>
        <v>0</v>
      </c>
      <c r="KS21" s="26">
        <v>0</v>
      </c>
      <c r="KT21" s="29">
        <f t="shared" si="70"/>
        <v>1.05</v>
      </c>
      <c r="KU21" s="29">
        <f t="shared" si="39"/>
        <v>1.1499999999999999</v>
      </c>
      <c r="KV21" s="29">
        <f t="shared" si="40"/>
        <v>1.1499999999999999</v>
      </c>
      <c r="KW21" s="29">
        <f t="shared" si="41"/>
        <v>666.75</v>
      </c>
      <c r="KX21" s="29">
        <f t="shared" si="42"/>
        <v>514.43333333333328</v>
      </c>
      <c r="KY21" s="29">
        <f t="shared" si="43"/>
        <v>0</v>
      </c>
      <c r="KZ21" s="29">
        <f t="shared" si="44"/>
        <v>7333</v>
      </c>
      <c r="LA21" s="14">
        <f t="shared" si="45"/>
        <v>1181.18</v>
      </c>
      <c r="LE21" s="14">
        <v>1</v>
      </c>
      <c r="LF21" s="14">
        <v>0</v>
      </c>
      <c r="LG21" s="14">
        <v>120</v>
      </c>
      <c r="LH21" s="14">
        <v>0</v>
      </c>
      <c r="LI21" s="14">
        <v>0</v>
      </c>
      <c r="LJ21" s="14">
        <v>60</v>
      </c>
      <c r="LK21" s="14">
        <v>60</v>
      </c>
      <c r="LL21" s="23">
        <f t="shared" si="71"/>
        <v>23335</v>
      </c>
      <c r="LM21" s="23">
        <f t="shared" si="72"/>
        <v>0</v>
      </c>
      <c r="LN21" s="23">
        <f t="shared" si="73"/>
        <v>23335</v>
      </c>
      <c r="LO21" s="14">
        <v>1</v>
      </c>
      <c r="LP21" s="14">
        <v>0</v>
      </c>
      <c r="LQ21" s="14">
        <v>60</v>
      </c>
      <c r="LR21" s="14">
        <v>0</v>
      </c>
      <c r="LS21" s="14">
        <v>0</v>
      </c>
      <c r="LT21" s="14">
        <v>30</v>
      </c>
      <c r="LU21" s="14">
        <v>30</v>
      </c>
      <c r="LV21" s="23">
        <f t="shared" si="74"/>
        <v>15334</v>
      </c>
      <c r="LW21" s="23">
        <f t="shared" si="75"/>
        <v>0</v>
      </c>
      <c r="LX21" s="23">
        <f t="shared" si="76"/>
        <v>15334</v>
      </c>
      <c r="MB21">
        <f t="shared" si="46"/>
        <v>10.015960424199331</v>
      </c>
      <c r="MC21">
        <f t="shared" si="47"/>
        <v>10.015960424199331</v>
      </c>
      <c r="ME21" s="14">
        <v>2</v>
      </c>
      <c r="MF21" s="14">
        <v>0</v>
      </c>
      <c r="MG21" s="14">
        <v>0</v>
      </c>
      <c r="MH21" s="23">
        <f t="shared" si="48"/>
        <v>266</v>
      </c>
      <c r="MI21" s="23">
        <f t="shared" si="77"/>
        <v>0</v>
      </c>
      <c r="MJ21" s="23">
        <f t="shared" si="78"/>
        <v>266</v>
      </c>
      <c r="MK21" s="14">
        <v>6</v>
      </c>
      <c r="ML21" s="14">
        <v>0</v>
      </c>
      <c r="MM21" s="14">
        <v>0</v>
      </c>
      <c r="MN21" s="23">
        <f t="shared" si="49"/>
        <v>800</v>
      </c>
      <c r="MO21" s="23">
        <f t="shared" si="79"/>
        <v>0</v>
      </c>
      <c r="MP21" s="23">
        <f t="shared" si="80"/>
        <v>800</v>
      </c>
      <c r="MR21" s="23">
        <f t="shared" si="81"/>
        <v>1067</v>
      </c>
      <c r="MS21" s="23">
        <f t="shared" si="82"/>
        <v>0</v>
      </c>
      <c r="MT21" s="23">
        <f t="shared" si="83"/>
        <v>1067</v>
      </c>
      <c r="MU21" s="23">
        <f t="shared" si="87"/>
        <v>399</v>
      </c>
      <c r="MV21" s="23">
        <f t="shared" si="85"/>
        <v>0</v>
      </c>
      <c r="MW21" s="23">
        <f t="shared" si="86"/>
        <v>399</v>
      </c>
      <c r="NA21">
        <v>22</v>
      </c>
      <c r="NB21" t="s">
        <v>126</v>
      </c>
      <c r="NC21" s="17">
        <v>1.3</v>
      </c>
      <c r="ND21" t="s">
        <v>195</v>
      </c>
      <c r="NE21" t="s">
        <v>236</v>
      </c>
      <c r="NF21" t="s">
        <v>237</v>
      </c>
      <c r="NH21" t="s">
        <v>214</v>
      </c>
      <c r="NJ21" s="14">
        <v>17</v>
      </c>
      <c r="NK21" s="14"/>
    </row>
    <row r="22" spans="3:375" ht="16.5" x14ac:dyDescent="0.2">
      <c r="C22" s="14">
        <f t="shared" si="0"/>
        <v>1</v>
      </c>
      <c r="D22" s="14">
        <v>18</v>
      </c>
      <c r="E22" s="14" t="s">
        <v>599</v>
      </c>
      <c r="F22" s="14" t="s">
        <v>547</v>
      </c>
      <c r="G22" s="14">
        <v>10</v>
      </c>
      <c r="H22" s="14">
        <v>5</v>
      </c>
      <c r="I22" s="14">
        <v>0</v>
      </c>
      <c r="J22" s="14">
        <v>1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1</v>
      </c>
      <c r="R22" s="14">
        <v>1</v>
      </c>
      <c r="S22" s="14">
        <v>1</v>
      </c>
      <c r="T22" s="14">
        <v>1</v>
      </c>
      <c r="U22" s="14">
        <v>1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1</v>
      </c>
      <c r="BF22" s="14">
        <f>ROUND((INDEX(新战舰养成!S$6:S$18,新怪物属性!$J22+1)+INDEX(新战舰养成!D$6:D$18,新怪物属性!$J22+1)*(新怪物属性!$G22-1))*INDEX(战舰突破!$D$6:$D$18,新怪物属性!$M22+1),0)</f>
        <v>245</v>
      </c>
      <c r="BG22" s="14">
        <f>ROUND((INDEX(新战舰养成!T$6:T$18,新怪物属性!$J22+1)+INDEX(新战舰养成!E$6:E$18,新怪物属性!$J22+1)*(新怪物属性!$G22-1))*INDEX(战舰突破!$D$6:$D$18,新怪物属性!$M22+1),0)</f>
        <v>1900</v>
      </c>
      <c r="BH22" s="14">
        <f>ROUND((INDEX(新战舰养成!U$6:U$18,新怪物属性!$J22+1)+INDEX(新战舰养成!F$6:F$18,新怪物属性!$J22+1)*(新怪物属性!$G22-1))*INDEX(战舰突破!$D$6:$D$18,新怪物属性!$M22+1),0)</f>
        <v>127</v>
      </c>
      <c r="BI22" s="14">
        <f>ROUND((INDEX(新战舰养成!V$6:V$18,新怪物属性!$J22+1)+INDEX(新战舰养成!G$6:G$18,新怪物属性!$J22+1)*(新怪物属性!$G22-1))*INDEX(战舰突破!$D$6:$D$18,新怪物属性!$M22+1),0)</f>
        <v>300</v>
      </c>
      <c r="BJ22" s="14">
        <f>ROUND((INDEX(新战舰养成!W$6:W$18,新怪物属性!$J22+1)+INDEX(新战舰养成!H$6:H$18,新怪物属性!$J22+1)*(新怪物属性!$G22-1))*INDEX(战舰突破!$D$6:$D$18,新怪物属性!$M22+1),0)</f>
        <v>4</v>
      </c>
      <c r="BL22" s="14">
        <f>IF($H22&gt;0,ROUND((INDEX(新战舰养成!X$6:X$18,新怪物属性!$K22+1)+INDEX(新战舰养成!I$6:I$18,新怪物属性!$K22+1)*(新怪物属性!$H22-1))*INDEX(战舰突破!$D$6:$D$18,新怪物属性!$N22+1),0),0)</f>
        <v>340</v>
      </c>
      <c r="BM22" s="14">
        <f>IF($H22&gt;0,ROUND((INDEX(新战舰养成!Y$6:Y$18,新怪物属性!$K22+1)+INDEX(新战舰养成!J$6:J$18,新怪物属性!$K22+1)*(新怪物属性!$H22-1))*INDEX(战舰突破!$D$6:$D$18,新怪物属性!$N22+1),0),0)</f>
        <v>0</v>
      </c>
      <c r="BN22" s="14">
        <f>IF($H22&gt;0,ROUND((INDEX(新战舰养成!Z$6:Z$18,新怪物属性!$K22+1)+INDEX(新战舰养成!K$6:K$18,新怪物属性!$K22+1)*(新怪物属性!$H22-1))*INDEX(战舰突破!$D$6:$D$18,新怪物属性!$N22+1),0),0)</f>
        <v>0</v>
      </c>
      <c r="BO22" s="14">
        <f>IF($H22&gt;0,ROUND((INDEX(新战舰养成!AA$6:AA$18,新怪物属性!$K22+1)+INDEX(新战舰养成!L$6:L$18,新怪物属性!$K22+1)*(新怪物属性!$H22-1))*INDEX(战舰突破!$D$6:$D$18,新怪物属性!$N22+1),0),0)</f>
        <v>600</v>
      </c>
      <c r="BP22" s="14">
        <f>IF($H22&gt;0,ROUND((INDEX(新战舰养成!AB$6:AB$18,新怪物属性!$K22+1)+INDEX(新战舰养成!M$6:M$18,新怪物属性!$K22+1)*(新怪物属性!$H22-1))*INDEX(战舰突破!$D$6:$D$18,新怪物属性!$N22+1),0),0)</f>
        <v>10</v>
      </c>
      <c r="BR22" s="14">
        <f>IF($I22&gt;0,ROUND((INDEX(新战舰养成!AC$6:AC$18,新怪物属性!$L22+1)+INDEX(新战舰养成!I$6:I$18,新怪物属性!$L22+1)*(新怪物属性!$I22-1))*INDEX(战舰突破!$D$6:$D$18,新怪物属性!$O22+1),0),0)</f>
        <v>0</v>
      </c>
      <c r="BS22" s="14">
        <f>IF($I22&gt;0,ROUND((INDEX(新战舰养成!AD$6:AD$18,新怪物属性!$L22+1)+INDEX(新战舰养成!J$6:J$18,新怪物属性!$L22+1)*(新怪物属性!$I22-1))*INDEX(战舰突破!$D$6:$D$18,新怪物属性!$O22+1),0),0)</f>
        <v>0</v>
      </c>
      <c r="BT22" s="14">
        <f>IF($I22&gt;0,ROUND((INDEX(新战舰养成!AE$6:AE$18,新怪物属性!$L22+1)+INDEX(新战舰养成!K$6:K$18,新怪物属性!$L22+1)*(新怪物属性!$I22-1))*INDEX(战舰突破!$D$6:$D$18,新怪物属性!$O22+1),0),0)</f>
        <v>0</v>
      </c>
      <c r="BU22" s="14">
        <f>IF($I22&gt;0,ROUND((INDEX(新战舰养成!AF$6:AF$18,新怪物属性!$L22+1)+INDEX(新战舰养成!L$6:L$18,新怪物属性!$L22+1)*(新怪物属性!$I22-1))*INDEX(战舰突破!$D$6:$D$18,新怪物属性!$O22+1),0),0)</f>
        <v>0</v>
      </c>
      <c r="BV22" s="14">
        <f>IF($I22&gt;0,ROUND((INDEX(新战舰养成!AG$6:AG$18,新怪物属性!$L22+1)+INDEX(新战舰养成!M$6:M$18,新怪物属性!$L22+1)*(新怪物属性!$I22-1))*INDEX(战舰突破!$D$6:$D$18,新怪物属性!$O22+1),0),0)</f>
        <v>0</v>
      </c>
      <c r="BY22" s="14">
        <f>(INDEX(装备数值!$C$13:$G$116,新怪物属性!$P22*8+1,BY$2)+INDEX(装备数值!$C$13:$G$116,新怪物属性!$Q22*8+2,BY$2)+INDEX(装备数值!$C$13:$G$116,新怪物属性!$S22*8+3,BY$2)+INDEX(装备数值!$C$13:$G$116,新怪物属性!$R22*8+4,BY$2)+INDEX(装备数值!$C$13:$G$116,新怪物属性!$T22*8+5,BY$2)+INDEX(装备数值!$C$13:$G$116,新怪物属性!$U22*8+6,BY$2)+INDEX(装备数值!$C$13:$G$116,新怪物属性!$V22*8+7,BY$2)+INDEX(装备数值!$C$13:$G$116,新怪物属性!$W22*8+8,BY$2))</f>
        <v>100</v>
      </c>
      <c r="BZ22" s="14">
        <f>(INDEX(装备数值!$C$13:$G$116,新怪物属性!$P22*8+1,BZ$2)+INDEX(装备数值!$C$13:$G$116,新怪物属性!$Q22*8+2,BZ$2)+INDEX(装备数值!$C$13:$G$116,新怪物属性!$S22*8+3,BZ$2)+INDEX(装备数值!$C$13:$G$116,新怪物属性!$R22*8+4,BZ$2)+INDEX(装备数值!$C$13:$G$116,新怪物属性!$T22*8+5,BZ$2)+INDEX(装备数值!$C$13:$G$116,新怪物属性!$U22*8+6,BZ$2)+INDEX(装备数值!$C$13:$G$116,新怪物属性!$V22*8+7,BZ$2)+INDEX(装备数值!$C$13:$G$116,新怪物属性!$W22*8+8,BZ$2))</f>
        <v>1500</v>
      </c>
      <c r="CA22" s="14">
        <f>(INDEX(装备数值!$C$13:$G$116,新怪物属性!$P22*8+1,CA$2)+INDEX(装备数值!$C$13:$G$116,新怪物属性!$Q22*8+2,CA$2)+INDEX(装备数值!$C$13:$G$116,新怪物属性!$S22*8+3,CA$2)+INDEX(装备数值!$C$13:$G$116,新怪物属性!$R22*8+4,CA$2)+INDEX(装备数值!$C$13:$G$116,新怪物属性!$T22*8+5,CA$2)+INDEX(装备数值!$C$13:$G$116,新怪物属性!$U22*8+6,CA$2)+INDEX(装备数值!$C$13:$G$116,新怪物属性!$V22*8+7,CA$2)+INDEX(装备数值!$C$13:$G$116,新怪物属性!$W22*8+8,CA$2))</f>
        <v>60</v>
      </c>
      <c r="CB22" s="14">
        <f>(INDEX(装备数值!$C$13:$G$116,新怪物属性!$P22*8+1,CB$2)+INDEX(装备数值!$C$13:$G$116,新怪物属性!$Q22*8+2,CB$2)+INDEX(装备数值!$C$13:$G$116,新怪物属性!$S22*8+3,CB$2)+INDEX(装备数值!$C$13:$G$116,新怪物属性!$R22*8+4,CB$2)+INDEX(装备数值!$C$13:$G$116,新怪物属性!$T22*8+5,CB$2)+INDEX(装备数值!$C$13:$G$116,新怪物属性!$U22*8+6,CB$2)+INDEX(装备数值!$C$13:$G$116,新怪物属性!$V22*8+7,CB$2)+INDEX(装备数值!$C$13:$G$116,新怪物属性!$W22*8+8,CB$2))</f>
        <v>2000</v>
      </c>
      <c r="CC22" s="14">
        <f>(INDEX(装备数值!$C$13:$G$116,新怪物属性!$P22*8+1,CC$2)+INDEX(装备数值!$C$13:$G$116,新怪物属性!$Q22*8+2,CC$2)+INDEX(装备数值!$C$13:$G$116,新怪物属性!$S22*8+3,CC$2)+INDEX(装备数值!$C$13:$G$116,新怪物属性!$R22*8+4,CC$2)+INDEX(装备数值!$C$13:$G$116,新怪物属性!$T22*8+5,CC$2)+INDEX(装备数值!$C$13:$G$116,新怪物属性!$U22*8+6,CC$2)+INDEX(装备数值!$C$13:$G$116,新怪物属性!$V22*8+7,CC$2)+INDEX(装备数值!$C$13:$G$116,新怪物属性!$W22*8+8,CC$2))</f>
        <v>20</v>
      </c>
      <c r="CF22" s="14">
        <f t="shared" si="50"/>
        <v>3</v>
      </c>
      <c r="CG22" s="14">
        <f t="shared" si="50"/>
        <v>0</v>
      </c>
      <c r="CH22" s="14">
        <f t="shared" si="50"/>
        <v>0</v>
      </c>
      <c r="CI22" s="14">
        <f t="shared" si="50"/>
        <v>0</v>
      </c>
      <c r="CJ22" s="14">
        <f t="shared" si="50"/>
        <v>0</v>
      </c>
      <c r="CK22" s="14">
        <f t="shared" si="50"/>
        <v>0</v>
      </c>
      <c r="CL22" s="14">
        <f t="shared" si="50"/>
        <v>0</v>
      </c>
      <c r="CM22" s="14">
        <f t="shared" si="50"/>
        <v>0</v>
      </c>
      <c r="CN22" s="14">
        <f t="shared" si="50"/>
        <v>0</v>
      </c>
      <c r="CO22" s="14">
        <f t="shared" si="50"/>
        <v>0</v>
      </c>
      <c r="CP22" s="14">
        <f t="shared" si="50"/>
        <v>0</v>
      </c>
      <c r="CQ22" s="14">
        <f t="shared" si="50"/>
        <v>0</v>
      </c>
      <c r="CR22" s="14">
        <f t="shared" si="50"/>
        <v>0</v>
      </c>
      <c r="CS22" s="14">
        <f>SUMIFS(装备数值!BL$50:BL$101,装备数值!$BG$50:$BG$101,"="&amp;新怪物属性!$CF$2,装备数值!$BH$50:$BH$101,"&lt;="&amp;新怪物属性!$CF22)+SUMIFS(装备数值!BL$50:BL$101,装备数值!$BG$50:$BG$101,"="&amp;新怪物属性!$CG$2,装备数值!$BH$50:$BH$101,"&lt;="&amp;新怪物属性!$CG22)+SUMIFS(装备数值!BL$50:BL$101,装备数值!$BG$50:$BG$101,"="&amp;新怪物属性!$CH$2,装备数值!$BH$50:$BH$101,"&lt;="&amp;新怪物属性!$CH22)+SUMIFS(装备数值!BL$50:BL$101,装备数值!$BG$50:$BG$101,"="&amp;新怪物属性!$CI$2,装备数值!$BH$50:$BH$101,"&lt;="&amp;新怪物属性!$CI22)+SUMIFS(装备数值!BL$50:BL$101,装备数值!$BG$50:$BG$101,"="&amp;新怪物属性!$CJ$2,装备数值!$BH$50:$BH$101,"&lt;="&amp;新怪物属性!$CJ22)+SUMIFS(装备数值!BL$50:BL$101,装备数值!$BG$50:$BG$101,"="&amp;新怪物属性!$CK$2,装备数值!$BH$50:$BH$101,"&lt;="&amp;新怪物属性!$CK22)+SUMIFS(装备数值!BL$50:BL$101,装备数值!$BG$50:$BG$101,"="&amp;新怪物属性!$CL$2,装备数值!$BH$50:$BH$101,"&lt;="&amp;新怪物属性!$CL22)+SUMIFS(装备数值!BL$50:BL$101,装备数值!$BG$50:$BG$101,"="&amp;新怪物属性!$CM$2,装备数值!$BH$50:$BH$101,"&lt;="&amp;新怪物属性!$CM22)+SUMIFS(装备数值!BL$50:BL$101,装备数值!$BG$50:$BG$101,"="&amp;新怪物属性!$CN$2,装备数值!$BH$50:$BH$101,"&lt;="&amp;新怪物属性!$CN22)+SUMIFS(装备数值!BL$50:BL$101,装备数值!$BG$50:$BG$101,"="&amp;新怪物属性!$CO$2,装备数值!$BH$50:$BH$101,"&lt;="&amp;新怪物属性!$CO22)+SUMIFS(装备数值!BL$50:BL$101,装备数值!$BG$50:$BG$101,"="&amp;新怪物属性!$CP$2,装备数值!$BH$50:$BH$101,"&lt;="&amp;新怪物属性!$CP22)+SUMIFS(装备数值!BL$50:BL$101,装备数值!$BG$50:$BG$101,"="&amp;新怪物属性!$CQ$2,装备数值!$BH$50:$BH$101,"&lt;="&amp;新怪物属性!$CQ22)+SUMIFS(装备数值!BL$50:BL$101,装备数值!$BG$50:$BG$101,"="&amp;新怪物属性!$CR$2,装备数值!$BH$50:$BH$101,"&lt;="&amp;新怪物属性!$CR22)</f>
        <v>1440</v>
      </c>
      <c r="CT22" s="14">
        <f>SUMIFS(装备数值!BM$50:BM$101,装备数值!$BG$50:$BG$101,"="&amp;新怪物属性!$CF$2,装备数值!$BH$50:$BH$101,"&lt;="&amp;新怪物属性!$CF22)+SUMIFS(装备数值!BM$50:BM$101,装备数值!$BG$50:$BG$101,"="&amp;新怪物属性!$CG$2,装备数值!$BH$50:$BH$101,"&lt;="&amp;新怪物属性!$CG22)+SUMIFS(装备数值!BM$50:BM$101,装备数值!$BG$50:$BG$101,"="&amp;新怪物属性!$CH$2,装备数值!$BH$50:$BH$101,"&lt;="&amp;新怪物属性!$CH22)+SUMIFS(装备数值!BM$50:BM$101,装备数值!$BG$50:$BG$101,"="&amp;新怪物属性!$CI$2,装备数值!$BH$50:$BH$101,"&lt;="&amp;新怪物属性!$CI22)+SUMIFS(装备数值!BM$50:BM$101,装备数值!$BG$50:$BG$101,"="&amp;新怪物属性!$CJ$2,装备数值!$BH$50:$BH$101,"&lt;="&amp;新怪物属性!$CJ22)+SUMIFS(装备数值!BM$50:BM$101,装备数值!$BG$50:$BG$101,"="&amp;新怪物属性!$CK$2,装备数值!$BH$50:$BH$101,"&lt;="&amp;新怪物属性!$CK22)+SUMIFS(装备数值!BM$50:BM$101,装备数值!$BG$50:$BG$101,"="&amp;新怪物属性!$CL$2,装备数值!$BH$50:$BH$101,"&lt;="&amp;新怪物属性!$CL22)+SUMIFS(装备数值!BM$50:BM$101,装备数值!$BG$50:$BG$101,"="&amp;新怪物属性!$CM$2,装备数值!$BH$50:$BH$101,"&lt;="&amp;新怪物属性!$CM22)+SUMIFS(装备数值!BM$50:BM$101,装备数值!$BG$50:$BG$101,"="&amp;新怪物属性!$CN$2,装备数值!$BH$50:$BH$101,"&lt;="&amp;新怪物属性!$CN22)+SUMIFS(装备数值!BM$50:BM$101,装备数值!$BG$50:$BG$101,"="&amp;新怪物属性!$CO$2,装备数值!$BH$50:$BH$101,"&lt;="&amp;新怪物属性!$CO22)+SUMIFS(装备数值!BM$50:BM$101,装备数值!$BG$50:$BG$101,"="&amp;新怪物属性!$CP$2,装备数值!$BH$50:$BH$101,"&lt;="&amp;新怪物属性!$CP22)+SUMIFS(装备数值!BM$50:BM$101,装备数值!$BG$50:$BG$101,"="&amp;新怪物属性!$CQ$2,装备数值!$BH$50:$BH$101,"&lt;="&amp;新怪物属性!$CQ22)+SUMIFS(装备数值!BM$50:BM$101,装备数值!$BG$50:$BG$101,"="&amp;新怪物属性!$CR$2,装备数值!$BH$50:$BH$101,"&lt;="&amp;新怪物属性!$CR22)</f>
        <v>10800</v>
      </c>
      <c r="CU22" s="14">
        <f>SUMIFS(装备数值!BN$50:BN$101,装备数值!$BG$50:$BG$101,"="&amp;新怪物属性!$CF$2,装备数值!$BH$50:$BH$101,"&lt;="&amp;新怪物属性!$CF22)+SUMIFS(装备数值!BN$50:BN$101,装备数值!$BG$50:$BG$101,"="&amp;新怪物属性!$CG$2,装备数值!$BH$50:$BH$101,"&lt;="&amp;新怪物属性!$CG22)+SUMIFS(装备数值!BN$50:BN$101,装备数值!$BG$50:$BG$101,"="&amp;新怪物属性!$CH$2,装备数值!$BH$50:$BH$101,"&lt;="&amp;新怪物属性!$CH22)+SUMIFS(装备数值!BN$50:BN$101,装备数值!$BG$50:$BG$101,"="&amp;新怪物属性!$CI$2,装备数值!$BH$50:$BH$101,"&lt;="&amp;新怪物属性!$CI22)+SUMIFS(装备数值!BN$50:BN$101,装备数值!$BG$50:$BG$101,"="&amp;新怪物属性!$CJ$2,装备数值!$BH$50:$BH$101,"&lt;="&amp;新怪物属性!$CJ22)+SUMIFS(装备数值!BN$50:BN$101,装备数值!$BG$50:$BG$101,"="&amp;新怪物属性!$CK$2,装备数值!$BH$50:$BH$101,"&lt;="&amp;新怪物属性!$CK22)+SUMIFS(装备数值!BN$50:BN$101,装备数值!$BG$50:$BG$101,"="&amp;新怪物属性!$CL$2,装备数值!$BH$50:$BH$101,"&lt;="&amp;新怪物属性!$CL22)+SUMIFS(装备数值!BN$50:BN$101,装备数值!$BG$50:$BG$101,"="&amp;新怪物属性!$CM$2,装备数值!$BH$50:$BH$101,"&lt;="&amp;新怪物属性!$CM22)+SUMIFS(装备数值!BN$50:BN$101,装备数值!$BG$50:$BG$101,"="&amp;新怪物属性!$CN$2,装备数值!$BH$50:$BH$101,"&lt;="&amp;新怪物属性!$CN22)+SUMIFS(装备数值!BN$50:BN$101,装备数值!$BG$50:$BG$101,"="&amp;新怪物属性!$CO$2,装备数值!$BH$50:$BH$101,"&lt;="&amp;新怪物属性!$CO22)+SUMIFS(装备数值!BN$50:BN$101,装备数值!$BG$50:$BG$101,"="&amp;新怪物属性!$CP$2,装备数值!$BH$50:$BH$101,"&lt;="&amp;新怪物属性!$CP22)+SUMIFS(装备数值!BN$50:BN$101,装备数值!$BG$50:$BG$101,"="&amp;新怪物属性!$CQ$2,装备数值!$BH$50:$BH$101,"&lt;="&amp;新怪物属性!$CQ22)+SUMIFS(装备数值!BN$50:BN$101,装备数值!$BG$50:$BG$101,"="&amp;新怪物属性!$CR$2,装备数值!$BH$50:$BH$101,"&lt;="&amp;新怪物属性!$CR22)</f>
        <v>0</v>
      </c>
      <c r="CV22" s="14">
        <f>SUMIFS(装备数值!BO$50:BO$101,装备数值!$BG$50:$BG$101,"="&amp;新怪物属性!$CF$2,装备数值!$BH$50:$BH$101,"&lt;="&amp;新怪物属性!$CF22)+SUMIFS(装备数值!BO$50:BO$101,装备数值!$BG$50:$BG$101,"="&amp;新怪物属性!$CG$2,装备数值!$BH$50:$BH$101,"&lt;="&amp;新怪物属性!$CG22)+SUMIFS(装备数值!BO$50:BO$101,装备数值!$BG$50:$BG$101,"="&amp;新怪物属性!$CH$2,装备数值!$BH$50:$BH$101,"&lt;="&amp;新怪物属性!$CH22)+SUMIFS(装备数值!BO$50:BO$101,装备数值!$BG$50:$BG$101,"="&amp;新怪物属性!$CI$2,装备数值!$BH$50:$BH$101,"&lt;="&amp;新怪物属性!$CI22)+SUMIFS(装备数值!BO$50:BO$101,装备数值!$BG$50:$BG$101,"="&amp;新怪物属性!$CJ$2,装备数值!$BH$50:$BH$101,"&lt;="&amp;新怪物属性!$CJ22)+SUMIFS(装备数值!BO$50:BO$101,装备数值!$BG$50:$BG$101,"="&amp;新怪物属性!$CK$2,装备数值!$BH$50:$BH$101,"&lt;="&amp;新怪物属性!$CK22)+SUMIFS(装备数值!BO$50:BO$101,装备数值!$BG$50:$BG$101,"="&amp;新怪物属性!$CL$2,装备数值!$BH$50:$BH$101,"&lt;="&amp;新怪物属性!$CL22)+SUMIFS(装备数值!BO$50:BO$101,装备数值!$BG$50:$BG$101,"="&amp;新怪物属性!$CM$2,装备数值!$BH$50:$BH$101,"&lt;="&amp;新怪物属性!$CM22)+SUMIFS(装备数值!BO$50:BO$101,装备数值!$BG$50:$BG$101,"="&amp;新怪物属性!$CN$2,装备数值!$BH$50:$BH$101,"&lt;="&amp;新怪物属性!$CN22)+SUMIFS(装备数值!BO$50:BO$101,装备数值!$BG$50:$BG$101,"="&amp;新怪物属性!$CO$2,装备数值!$BH$50:$BH$101,"&lt;="&amp;新怪物属性!$CO22)+SUMIFS(装备数值!BO$50:BO$101,装备数值!$BG$50:$BG$101,"="&amp;新怪物属性!$CP$2,装备数值!$BH$50:$BH$101,"&lt;="&amp;新怪物属性!$CP22)+SUMIFS(装备数值!BO$50:BO$101,装备数值!$BG$50:$BG$101,"="&amp;新怪物属性!$CQ$2,装备数值!$BH$50:$BH$101,"&lt;="&amp;新怪物属性!$CQ22)+SUMIFS(装备数值!BO$50:BO$101,装备数值!$BG$50:$BG$101,"="&amp;新怪物属性!$CR$2,装备数值!$BH$50:$BH$101,"&lt;="&amp;新怪物属性!$CR22)</f>
        <v>48000</v>
      </c>
      <c r="CW22" s="14">
        <f>SUMIFS(装备数值!BP$50:BP$101,装备数值!$BG$50:$BG$101,"="&amp;新怪物属性!$CF$2,装备数值!$BH$50:$BH$101,"&lt;="&amp;新怪物属性!$CF22)+SUMIFS(装备数值!BP$50:BP$101,装备数值!$BG$50:$BG$101,"="&amp;新怪物属性!$CG$2,装备数值!$BH$50:$BH$101,"&lt;="&amp;新怪物属性!$CG22)+SUMIFS(装备数值!BP$50:BP$101,装备数值!$BG$50:$BG$101,"="&amp;新怪物属性!$CH$2,装备数值!$BH$50:$BH$101,"&lt;="&amp;新怪物属性!$CH22)+SUMIFS(装备数值!BP$50:BP$101,装备数值!$BG$50:$BG$101,"="&amp;新怪物属性!$CI$2,装备数值!$BH$50:$BH$101,"&lt;="&amp;新怪物属性!$CI22)+SUMIFS(装备数值!BP$50:BP$101,装备数值!$BG$50:$BG$101,"="&amp;新怪物属性!$CJ$2,装备数值!$BH$50:$BH$101,"&lt;="&amp;新怪物属性!$CJ22)+SUMIFS(装备数值!BP$50:BP$101,装备数值!$BG$50:$BG$101,"="&amp;新怪物属性!$CK$2,装备数值!$BH$50:$BH$101,"&lt;="&amp;新怪物属性!$CK22)+SUMIFS(装备数值!BP$50:BP$101,装备数值!$BG$50:$BG$101,"="&amp;新怪物属性!$CL$2,装备数值!$BH$50:$BH$101,"&lt;="&amp;新怪物属性!$CL22)+SUMIFS(装备数值!BP$50:BP$101,装备数值!$BG$50:$BG$101,"="&amp;新怪物属性!$CM$2,装备数值!$BH$50:$BH$101,"&lt;="&amp;新怪物属性!$CM22)+SUMIFS(装备数值!BP$50:BP$101,装备数值!$BG$50:$BG$101,"="&amp;新怪物属性!$CN$2,装备数值!$BH$50:$BH$101,"&lt;="&amp;新怪物属性!$CN22)+SUMIFS(装备数值!BP$50:BP$101,装备数值!$BG$50:$BG$101,"="&amp;新怪物属性!$CO$2,装备数值!$BH$50:$BH$101,"&lt;="&amp;新怪物属性!$CO22)+SUMIFS(装备数值!BP$50:BP$101,装备数值!$BG$50:$BG$101,"="&amp;新怪物属性!$CP$2,装备数值!$BH$50:$BH$101,"&lt;="&amp;新怪物属性!$CP22)+SUMIFS(装备数值!BP$50:BP$101,装备数值!$BG$50:$BG$101,"="&amp;新怪物属性!$CQ$2,装备数值!$BH$50:$BH$101,"&lt;="&amp;新怪物属性!$CQ22)+SUMIFS(装备数值!BP$50:BP$101,装备数值!$BG$50:$BG$101,"="&amp;新怪物属性!$CR$2,装备数值!$BH$50:$BH$101,"&lt;="&amp;新怪物属性!$CR22)</f>
        <v>0</v>
      </c>
      <c r="CX22" s="14">
        <f>SUMIFS(装备数值!BQ$50:BQ$101,装备数值!$BG$50:$BG$101,"="&amp;新怪物属性!$CF$2,装备数值!$BH$50:$BH$101,"&lt;="&amp;新怪物属性!$CF22)+SUMIFS(装备数值!BQ$50:BQ$101,装备数值!$BG$50:$BG$101,"="&amp;新怪物属性!$CG$2,装备数值!$BH$50:$BH$101,"&lt;="&amp;新怪物属性!$CG22)+SUMIFS(装备数值!BQ$50:BQ$101,装备数值!$BG$50:$BG$101,"="&amp;新怪物属性!$CH$2,装备数值!$BH$50:$BH$101,"&lt;="&amp;新怪物属性!$CH22)+SUMIFS(装备数值!BQ$50:BQ$101,装备数值!$BG$50:$BG$101,"="&amp;新怪物属性!$CI$2,装备数值!$BH$50:$BH$101,"&lt;="&amp;新怪物属性!$CI22)+SUMIFS(装备数值!BQ$50:BQ$101,装备数值!$BG$50:$BG$101,"="&amp;新怪物属性!$CJ$2,装备数值!$BH$50:$BH$101,"&lt;="&amp;新怪物属性!$CJ22)+SUMIFS(装备数值!BQ$50:BQ$101,装备数值!$BG$50:$BG$101,"="&amp;新怪物属性!$CK$2,装备数值!$BH$50:$BH$101,"&lt;="&amp;新怪物属性!$CK22)+SUMIFS(装备数值!BQ$50:BQ$101,装备数值!$BG$50:$BG$101,"="&amp;新怪物属性!$CL$2,装备数值!$BH$50:$BH$101,"&lt;="&amp;新怪物属性!$CL22)+SUMIFS(装备数值!BQ$50:BQ$101,装备数值!$BG$50:$BG$101,"="&amp;新怪物属性!$CM$2,装备数值!$BH$50:$BH$101,"&lt;="&amp;新怪物属性!$CM22)+SUMIFS(装备数值!BQ$50:BQ$101,装备数值!$BG$50:$BG$101,"="&amp;新怪物属性!$CN$2,装备数值!$BH$50:$BH$101,"&lt;="&amp;新怪物属性!$CN22)+SUMIFS(装备数值!BQ$50:BQ$101,装备数值!$BG$50:$BG$101,"="&amp;新怪物属性!$CO$2,装备数值!$BH$50:$BH$101,"&lt;="&amp;新怪物属性!$CO22)+SUMIFS(装备数值!BQ$50:BQ$101,装备数值!$BG$50:$BG$101,"="&amp;新怪物属性!$CP$2,装备数值!$BH$50:$BH$101,"&lt;="&amp;新怪物属性!$CP22)+SUMIFS(装备数值!BQ$50:BQ$101,装备数值!$BG$50:$BG$101,"="&amp;新怪物属性!$CQ$2,装备数值!$BH$50:$BH$101,"&lt;="&amp;新怪物属性!$CQ22)+SUMIFS(装备数值!BQ$50:BQ$101,装备数值!$BG$50:$BG$101,"="&amp;新怪物属性!$CR$2,装备数值!$BH$50:$BH$101,"&lt;="&amp;新怪物属性!$CR22)</f>
        <v>0</v>
      </c>
      <c r="CY22" s="14">
        <f>SUMIFS(装备数值!BR$50:BR$101,装备数值!$BG$50:$BG$101,"="&amp;新怪物属性!$CF$2,装备数值!$BH$50:$BH$101,"&lt;="&amp;新怪物属性!$CF22)+SUMIFS(装备数值!BR$50:BR$101,装备数值!$BG$50:$BG$101,"="&amp;新怪物属性!$CG$2,装备数值!$BH$50:$BH$101,"&lt;="&amp;新怪物属性!$CG22)+SUMIFS(装备数值!BR$50:BR$101,装备数值!$BG$50:$BG$101,"="&amp;新怪物属性!$CH$2,装备数值!$BH$50:$BH$101,"&lt;="&amp;新怪物属性!$CH22)+SUMIFS(装备数值!BR$50:BR$101,装备数值!$BG$50:$BG$101,"="&amp;新怪物属性!$CI$2,装备数值!$BH$50:$BH$101,"&lt;="&amp;新怪物属性!$CI22)+SUMIFS(装备数值!BR$50:BR$101,装备数值!$BG$50:$BG$101,"="&amp;新怪物属性!$CJ$2,装备数值!$BH$50:$BH$101,"&lt;="&amp;新怪物属性!$CJ22)+SUMIFS(装备数值!BR$50:BR$101,装备数值!$BG$50:$BG$101,"="&amp;新怪物属性!$CK$2,装备数值!$BH$50:$BH$101,"&lt;="&amp;新怪物属性!$CK22)+SUMIFS(装备数值!BR$50:BR$101,装备数值!$BG$50:$BG$101,"="&amp;新怪物属性!$CL$2,装备数值!$BH$50:$BH$101,"&lt;="&amp;新怪物属性!$CL22)+SUMIFS(装备数值!BR$50:BR$101,装备数值!$BG$50:$BG$101,"="&amp;新怪物属性!$CM$2,装备数值!$BH$50:$BH$101,"&lt;="&amp;新怪物属性!$CM22)+SUMIFS(装备数值!BR$50:BR$101,装备数值!$BG$50:$BG$101,"="&amp;新怪物属性!$CN$2,装备数值!$BH$50:$BH$101,"&lt;="&amp;新怪物属性!$CN22)+SUMIFS(装备数值!BR$50:BR$101,装备数值!$BG$50:$BG$101,"="&amp;新怪物属性!$CO$2,装备数值!$BH$50:$BH$101,"&lt;="&amp;新怪物属性!$CO22)+SUMIFS(装备数值!BR$50:BR$101,装备数值!$BG$50:$BG$101,"="&amp;新怪物属性!$CP$2,装备数值!$BH$50:$BH$101,"&lt;="&amp;新怪物属性!$CP22)+SUMIFS(装备数值!BR$50:BR$101,装备数值!$BG$50:$BG$101,"="&amp;新怪物属性!$CQ$2,装备数值!$BH$50:$BH$101,"&lt;="&amp;新怪物属性!$CQ22)+SUMIFS(装备数值!BR$50:BR$101,装备数值!$BG$50:$BG$101,"="&amp;新怪物属性!$CR$2,装备数值!$BH$50:$BH$101,"&lt;="&amp;新怪物属性!$CR22)</f>
        <v>0</v>
      </c>
      <c r="CZ22" s="14">
        <f>SUMIFS(装备数值!BS$50:BS$101,装备数值!$BG$50:$BG$101,"="&amp;新怪物属性!$CF$2,装备数值!$BH$50:$BH$101,"&lt;="&amp;新怪物属性!$CF22)+SUMIFS(装备数值!BS$50:BS$101,装备数值!$BG$50:$BG$101,"="&amp;新怪物属性!$CG$2,装备数值!$BH$50:$BH$101,"&lt;="&amp;新怪物属性!$CG22)+SUMIFS(装备数值!BS$50:BS$101,装备数值!$BG$50:$BG$101,"="&amp;新怪物属性!$CH$2,装备数值!$BH$50:$BH$101,"&lt;="&amp;新怪物属性!$CH22)+SUMIFS(装备数值!BS$50:BS$101,装备数值!$BG$50:$BG$101,"="&amp;新怪物属性!$CI$2,装备数值!$BH$50:$BH$101,"&lt;="&amp;新怪物属性!$CI22)+SUMIFS(装备数值!BS$50:BS$101,装备数值!$BG$50:$BG$101,"="&amp;新怪物属性!$CJ$2,装备数值!$BH$50:$BH$101,"&lt;="&amp;新怪物属性!$CJ22)+SUMIFS(装备数值!BS$50:BS$101,装备数值!$BG$50:$BG$101,"="&amp;新怪物属性!$CK$2,装备数值!$BH$50:$BH$101,"&lt;="&amp;新怪物属性!$CK22)+SUMIFS(装备数值!BS$50:BS$101,装备数值!$BG$50:$BG$101,"="&amp;新怪物属性!$CL$2,装备数值!$BH$50:$BH$101,"&lt;="&amp;新怪物属性!$CL22)+SUMIFS(装备数值!BS$50:BS$101,装备数值!$BG$50:$BG$101,"="&amp;新怪物属性!$CM$2,装备数值!$BH$50:$BH$101,"&lt;="&amp;新怪物属性!$CM22)+SUMIFS(装备数值!BS$50:BS$101,装备数值!$BG$50:$BG$101,"="&amp;新怪物属性!$CN$2,装备数值!$BH$50:$BH$101,"&lt;="&amp;新怪物属性!$CN22)+SUMIFS(装备数值!BS$50:BS$101,装备数值!$BG$50:$BG$101,"="&amp;新怪物属性!$CO$2,装备数值!$BH$50:$BH$101,"&lt;="&amp;新怪物属性!$CO22)+SUMIFS(装备数值!BS$50:BS$101,装备数值!$BG$50:$BG$101,"="&amp;新怪物属性!$CP$2,装备数值!$BH$50:$BH$101,"&lt;="&amp;新怪物属性!$CP22)+SUMIFS(装备数值!BS$50:BS$101,装备数值!$BG$50:$BG$101,"="&amp;新怪物属性!$CQ$2,装备数值!$BH$50:$BH$101,"&lt;="&amp;新怪物属性!$CQ22)+SUMIFS(装备数值!BS$50:BS$101,装备数值!$BG$50:$BG$101,"="&amp;新怪物属性!$CR$2,装备数值!$BH$50:$BH$101,"&lt;="&amp;新怪物属性!$CR22)</f>
        <v>0</v>
      </c>
      <c r="DA22" s="14">
        <f>SUMIFS(装备数值!BT$50:BT$101,装备数值!$BG$50:$BG$101,"="&amp;新怪物属性!$CF$2,装备数值!$BH$50:$BH$101,"&lt;="&amp;新怪物属性!$CF22)+SUMIFS(装备数值!BT$50:BT$101,装备数值!$BG$50:$BG$101,"="&amp;新怪物属性!$CG$2,装备数值!$BH$50:$BH$101,"&lt;="&amp;新怪物属性!$CG22)+SUMIFS(装备数值!BT$50:BT$101,装备数值!$BG$50:$BG$101,"="&amp;新怪物属性!$CH$2,装备数值!$BH$50:$BH$101,"&lt;="&amp;新怪物属性!$CH22)+SUMIFS(装备数值!BT$50:BT$101,装备数值!$BG$50:$BG$101,"="&amp;新怪物属性!$CI$2,装备数值!$BH$50:$BH$101,"&lt;="&amp;新怪物属性!$CI22)+SUMIFS(装备数值!BT$50:BT$101,装备数值!$BG$50:$BG$101,"="&amp;新怪物属性!$CJ$2,装备数值!$BH$50:$BH$101,"&lt;="&amp;新怪物属性!$CJ22)+SUMIFS(装备数值!BT$50:BT$101,装备数值!$BG$50:$BG$101,"="&amp;新怪物属性!$CK$2,装备数值!$BH$50:$BH$101,"&lt;="&amp;新怪物属性!$CK22)+SUMIFS(装备数值!BT$50:BT$101,装备数值!$BG$50:$BG$101,"="&amp;新怪物属性!$CL$2,装备数值!$BH$50:$BH$101,"&lt;="&amp;新怪物属性!$CL22)+SUMIFS(装备数值!BT$50:BT$101,装备数值!$BG$50:$BG$101,"="&amp;新怪物属性!$CM$2,装备数值!$BH$50:$BH$101,"&lt;="&amp;新怪物属性!$CM22)+SUMIFS(装备数值!BT$50:BT$101,装备数值!$BG$50:$BG$101,"="&amp;新怪物属性!$CN$2,装备数值!$BH$50:$BH$101,"&lt;="&amp;新怪物属性!$CN22)+SUMIFS(装备数值!BT$50:BT$101,装备数值!$BG$50:$BG$101,"="&amp;新怪物属性!$CO$2,装备数值!$BH$50:$BH$101,"&lt;="&amp;新怪物属性!$CO22)+SUMIFS(装备数值!BT$50:BT$101,装备数值!$BG$50:$BG$101,"="&amp;新怪物属性!$CP$2,装备数值!$BH$50:$BH$101,"&lt;="&amp;新怪物属性!$CP22)+SUMIFS(装备数值!BT$50:BT$101,装备数值!$BG$50:$BG$101,"="&amp;新怪物属性!$CQ$2,装备数值!$BH$50:$BH$101,"&lt;="&amp;新怪物属性!$CQ22)+SUMIFS(装备数值!BT$50:BT$101,装备数值!$BG$50:$BG$101,"="&amp;新怪物属性!$CR$2,装备数值!$BH$50:$BH$101,"&lt;="&amp;新怪物属性!$CR22)</f>
        <v>0</v>
      </c>
      <c r="DB22" s="14">
        <f>SUMIFS(装备数值!BU$50:BU$101,装备数值!$BG$50:$BG$101,"="&amp;新怪物属性!$CF$2,装备数值!$BH$50:$BH$101,"&lt;="&amp;新怪物属性!$CF22)+SUMIFS(装备数值!BU$50:BU$101,装备数值!$BG$50:$BG$101,"="&amp;新怪物属性!$CG$2,装备数值!$BH$50:$BH$101,"&lt;="&amp;新怪物属性!$CG22)+SUMIFS(装备数值!BU$50:BU$101,装备数值!$BG$50:$BG$101,"="&amp;新怪物属性!$CH$2,装备数值!$BH$50:$BH$101,"&lt;="&amp;新怪物属性!$CH22)+SUMIFS(装备数值!BU$50:BU$101,装备数值!$BG$50:$BG$101,"="&amp;新怪物属性!$CI$2,装备数值!$BH$50:$BH$101,"&lt;="&amp;新怪物属性!$CI22)+SUMIFS(装备数值!BU$50:BU$101,装备数值!$BG$50:$BG$101,"="&amp;新怪物属性!$CJ$2,装备数值!$BH$50:$BH$101,"&lt;="&amp;新怪物属性!$CJ22)+SUMIFS(装备数值!BU$50:BU$101,装备数值!$BG$50:$BG$101,"="&amp;新怪物属性!$CK$2,装备数值!$BH$50:$BH$101,"&lt;="&amp;新怪物属性!$CK22)+SUMIFS(装备数值!BU$50:BU$101,装备数值!$BG$50:$BG$101,"="&amp;新怪物属性!$CL$2,装备数值!$BH$50:$BH$101,"&lt;="&amp;新怪物属性!$CL22)+SUMIFS(装备数值!BU$50:BU$101,装备数值!$BG$50:$BG$101,"="&amp;新怪物属性!$CM$2,装备数值!$BH$50:$BH$101,"&lt;="&amp;新怪物属性!$CM22)+SUMIFS(装备数值!BU$50:BU$101,装备数值!$BG$50:$BG$101,"="&amp;新怪物属性!$CN$2,装备数值!$BH$50:$BH$101,"&lt;="&amp;新怪物属性!$CN22)+SUMIFS(装备数值!BU$50:BU$101,装备数值!$BG$50:$BG$101,"="&amp;新怪物属性!$CO$2,装备数值!$BH$50:$BH$101,"&lt;="&amp;新怪物属性!$CO22)+SUMIFS(装备数值!BU$50:BU$101,装备数值!$BG$50:$BG$101,"="&amp;新怪物属性!$CP$2,装备数值!$BH$50:$BH$101,"&lt;="&amp;新怪物属性!$CP22)+SUMIFS(装备数值!BU$50:BU$101,装备数值!$BG$50:$BG$101,"="&amp;新怪物属性!$CQ$2,装备数值!$BH$50:$BH$101,"&lt;="&amp;新怪物属性!$CQ22)+SUMIFS(装备数值!BU$50:BU$101,装备数值!$BG$50:$BG$101,"="&amp;新怪物属性!$CR$2,装备数值!$BH$50:$BH$101,"&lt;="&amp;新怪物属性!$CR22)</f>
        <v>0</v>
      </c>
      <c r="DC22" s="14">
        <f>SUMIFS(装备数值!BV$50:BV$101,装备数值!$BG$50:$BG$101,"="&amp;新怪物属性!$CF$2,装备数值!$BH$50:$BH$101,"&lt;="&amp;新怪物属性!$CF22)+SUMIFS(装备数值!BV$50:BV$101,装备数值!$BG$50:$BG$101,"="&amp;新怪物属性!$CG$2,装备数值!$BH$50:$BH$101,"&lt;="&amp;新怪物属性!$CG22)+SUMIFS(装备数值!BV$50:BV$101,装备数值!$BG$50:$BG$101,"="&amp;新怪物属性!$CH$2,装备数值!$BH$50:$BH$101,"&lt;="&amp;新怪物属性!$CH22)+SUMIFS(装备数值!BV$50:BV$101,装备数值!$BG$50:$BG$101,"="&amp;新怪物属性!$CI$2,装备数值!$BH$50:$BH$101,"&lt;="&amp;新怪物属性!$CI22)+SUMIFS(装备数值!BV$50:BV$101,装备数值!$BG$50:$BG$101,"="&amp;新怪物属性!$CJ$2,装备数值!$BH$50:$BH$101,"&lt;="&amp;新怪物属性!$CJ22)+SUMIFS(装备数值!BV$50:BV$101,装备数值!$BG$50:$BG$101,"="&amp;新怪物属性!$CK$2,装备数值!$BH$50:$BH$101,"&lt;="&amp;新怪物属性!$CK22)+SUMIFS(装备数值!BV$50:BV$101,装备数值!$BG$50:$BG$101,"="&amp;新怪物属性!$CL$2,装备数值!$BH$50:$BH$101,"&lt;="&amp;新怪物属性!$CL22)+SUMIFS(装备数值!BV$50:BV$101,装备数值!$BG$50:$BG$101,"="&amp;新怪物属性!$CM$2,装备数值!$BH$50:$BH$101,"&lt;="&amp;新怪物属性!$CM22)+SUMIFS(装备数值!BV$50:BV$101,装备数值!$BG$50:$BG$101,"="&amp;新怪物属性!$CN$2,装备数值!$BH$50:$BH$101,"&lt;="&amp;新怪物属性!$CN22)+SUMIFS(装备数值!BV$50:BV$101,装备数值!$BG$50:$BG$101,"="&amp;新怪物属性!$CO$2,装备数值!$BH$50:$BH$101,"&lt;="&amp;新怪物属性!$CO22)+SUMIFS(装备数值!BV$50:BV$101,装备数值!$BG$50:$BG$101,"="&amp;新怪物属性!$CP$2,装备数值!$BH$50:$BH$101,"&lt;="&amp;新怪物属性!$CP22)+SUMIFS(装备数值!BV$50:BV$101,装备数值!$BG$50:$BG$101,"="&amp;新怪物属性!$CQ$2,装备数值!$BH$50:$BH$101,"&lt;="&amp;新怪物属性!$CQ22)+SUMIFS(装备数值!BV$50:BV$101,装备数值!$BG$50:$BG$101,"="&amp;新怪物属性!$CR$2,装备数值!$BH$50:$BH$101,"&lt;="&amp;新怪物属性!$CR22)</f>
        <v>0</v>
      </c>
      <c r="DD22" s="14">
        <f>SUMIFS(装备数值!BW$50:BW$101,装备数值!$BG$50:$BG$101,"="&amp;新怪物属性!$CF$2,装备数值!$BH$50:$BH$101,"&lt;="&amp;新怪物属性!$CF22)+SUMIFS(装备数值!BW$50:BW$101,装备数值!$BG$50:$BG$101,"="&amp;新怪物属性!$CG$2,装备数值!$BH$50:$BH$101,"&lt;="&amp;新怪物属性!$CG22)+SUMIFS(装备数值!BW$50:BW$101,装备数值!$BG$50:$BG$101,"="&amp;新怪物属性!$CH$2,装备数值!$BH$50:$BH$101,"&lt;="&amp;新怪物属性!$CH22)+SUMIFS(装备数值!BW$50:BW$101,装备数值!$BG$50:$BG$101,"="&amp;新怪物属性!$CI$2,装备数值!$BH$50:$BH$101,"&lt;="&amp;新怪物属性!$CI22)+SUMIFS(装备数值!BW$50:BW$101,装备数值!$BG$50:$BG$101,"="&amp;新怪物属性!$CJ$2,装备数值!$BH$50:$BH$101,"&lt;="&amp;新怪物属性!$CJ22)+SUMIFS(装备数值!BW$50:BW$101,装备数值!$BG$50:$BG$101,"="&amp;新怪物属性!$CK$2,装备数值!$BH$50:$BH$101,"&lt;="&amp;新怪物属性!$CK22)+SUMIFS(装备数值!BW$50:BW$101,装备数值!$BG$50:$BG$101,"="&amp;新怪物属性!$CL$2,装备数值!$BH$50:$BH$101,"&lt;="&amp;新怪物属性!$CL22)+SUMIFS(装备数值!BW$50:BW$101,装备数值!$BG$50:$BG$101,"="&amp;新怪物属性!$CM$2,装备数值!$BH$50:$BH$101,"&lt;="&amp;新怪物属性!$CM22)+SUMIFS(装备数值!BW$50:BW$101,装备数值!$BG$50:$BG$101,"="&amp;新怪物属性!$CN$2,装备数值!$BH$50:$BH$101,"&lt;="&amp;新怪物属性!$CN22)+SUMIFS(装备数值!BW$50:BW$101,装备数值!$BG$50:$BG$101,"="&amp;新怪物属性!$CO$2,装备数值!$BH$50:$BH$101,"&lt;="&amp;新怪物属性!$CO22)+SUMIFS(装备数值!BW$50:BW$101,装备数值!$BG$50:$BG$101,"="&amp;新怪物属性!$CP$2,装备数值!$BH$50:$BH$101,"&lt;="&amp;新怪物属性!$CP22)+SUMIFS(装备数值!BW$50:BW$101,装备数值!$BG$50:$BG$101,"="&amp;新怪物属性!$CQ$2,装备数值!$BH$50:$BH$101,"&lt;="&amp;新怪物属性!$CQ22)+SUMIFS(装备数值!BW$50:BW$101,装备数值!$BG$50:$BG$101,"="&amp;新怪物属性!$CR$2,装备数值!$BH$50:$BH$101,"&lt;="&amp;新怪物属性!$CR22)</f>
        <v>0</v>
      </c>
      <c r="DE22" s="14">
        <f>SUMIFS(装备数值!BX$50:BX$101,装备数值!$BG$50:$BG$101,"="&amp;新怪物属性!$CF$2,装备数值!$BH$50:$BH$101,"&lt;="&amp;新怪物属性!$CF22)+SUMIFS(装备数值!BX$50:BX$101,装备数值!$BG$50:$BG$101,"="&amp;新怪物属性!$CG$2,装备数值!$BH$50:$BH$101,"&lt;="&amp;新怪物属性!$CG22)+SUMIFS(装备数值!BX$50:BX$101,装备数值!$BG$50:$BG$101,"="&amp;新怪物属性!$CH$2,装备数值!$BH$50:$BH$101,"&lt;="&amp;新怪物属性!$CH22)+SUMIFS(装备数值!BX$50:BX$101,装备数值!$BG$50:$BG$101,"="&amp;新怪物属性!$CI$2,装备数值!$BH$50:$BH$101,"&lt;="&amp;新怪物属性!$CI22)+SUMIFS(装备数值!BX$50:BX$101,装备数值!$BG$50:$BG$101,"="&amp;新怪物属性!$CJ$2,装备数值!$BH$50:$BH$101,"&lt;="&amp;新怪物属性!$CJ22)+SUMIFS(装备数值!BX$50:BX$101,装备数值!$BG$50:$BG$101,"="&amp;新怪物属性!$CK$2,装备数值!$BH$50:$BH$101,"&lt;="&amp;新怪物属性!$CK22)+SUMIFS(装备数值!BX$50:BX$101,装备数值!$BG$50:$BG$101,"="&amp;新怪物属性!$CL$2,装备数值!$BH$50:$BH$101,"&lt;="&amp;新怪物属性!$CL22)+SUMIFS(装备数值!BX$50:BX$101,装备数值!$BG$50:$BG$101,"="&amp;新怪物属性!$CM$2,装备数值!$BH$50:$BH$101,"&lt;="&amp;新怪物属性!$CM22)+SUMIFS(装备数值!BX$50:BX$101,装备数值!$BG$50:$BG$101,"="&amp;新怪物属性!$CN$2,装备数值!$BH$50:$BH$101,"&lt;="&amp;新怪物属性!$CN22)+SUMIFS(装备数值!BX$50:BX$101,装备数值!$BG$50:$BG$101,"="&amp;新怪物属性!$CO$2,装备数值!$BH$50:$BH$101,"&lt;="&amp;新怪物属性!$CO22)+SUMIFS(装备数值!BX$50:BX$101,装备数值!$BG$50:$BG$101,"="&amp;新怪物属性!$CP$2,装备数值!$BH$50:$BH$101,"&lt;="&amp;新怪物属性!$CP22)+SUMIFS(装备数值!BX$50:BX$101,装备数值!$BG$50:$BG$101,"="&amp;新怪物属性!$CQ$2,装备数值!$BH$50:$BH$101,"&lt;="&amp;新怪物属性!$CQ22)+SUMIFS(装备数值!BX$50:BX$101,装备数值!$BG$50:$BG$101,"="&amp;新怪物属性!$CR$2,装备数值!$BH$50:$BH$101,"&lt;="&amp;新怪物属性!$CR22)</f>
        <v>0</v>
      </c>
      <c r="DH22" s="14">
        <f>INDEX(装备数值!$I$13:$M$116,新怪物属性!$P22*8+1,DH$2)*$X22+INDEX(装备数值!$I$13:$M$116,新怪物属性!$Q22*8+2,DH$2)*$Y22+INDEX(装备数值!$I$13:$M$116,新怪物属性!$S22*8+3,DH$2)*$Z22+INDEX(装备数值!$I$13:$M$116,新怪物属性!$R22*8+4,DH$2)*$AA22+INDEX(装备数值!$I$13:$M$116,新怪物属性!$T22*8+5,DH$2)*$AB22+INDEX(装备数值!$I$13:$M$116,新怪物属性!$U22*8+6,DH$2)*$AC22+INDEX(装备数值!$I$13:$M$116,新怪物属性!$V22*8+7,DH$2)*$AD22+INDEX(装备数值!$I$13:$M$116,新怪物属性!$W22*8+8,DH$2)*$AE22</f>
        <v>0</v>
      </c>
      <c r="DI22" s="14">
        <f>INDEX(装备数值!$I$13:$M$116,新怪物属性!$P22*8+1,DI$2)*$X22+INDEX(装备数值!$I$13:$M$116,新怪物属性!$Q22*8+2,DI$2)*$Y22+INDEX(装备数值!$I$13:$M$116,新怪物属性!$S22*8+3,DI$2)*$Z22+INDEX(装备数值!$I$13:$M$116,新怪物属性!$R22*8+4,DI$2)*$AA22+INDEX(装备数值!$I$13:$M$116,新怪物属性!$T22*8+5,DI$2)*$AB22+INDEX(装备数值!$I$13:$M$116,新怪物属性!$U22*8+6,DI$2)*$AC22+INDEX(装备数值!$I$13:$M$116,新怪物属性!$V22*8+7,DI$2)*$AD22+INDEX(装备数值!$I$13:$M$116,新怪物属性!$W22*8+8,DI$2)*$AE22</f>
        <v>0</v>
      </c>
      <c r="DJ22" s="14">
        <f>INDEX(装备数值!$I$13:$M$116,新怪物属性!$P22*8+1,DJ$2)*$X22+INDEX(装备数值!$I$13:$M$116,新怪物属性!$Q22*8+2,DJ$2)*$Y22+INDEX(装备数值!$I$13:$M$116,新怪物属性!$S22*8+3,DJ$2)*$Z22+INDEX(装备数值!$I$13:$M$116,新怪物属性!$R22*8+4,DJ$2)*$AA22+INDEX(装备数值!$I$13:$M$116,新怪物属性!$T22*8+5,DJ$2)*$AB22+INDEX(装备数值!$I$13:$M$116,新怪物属性!$U22*8+6,DJ$2)*$AC22+INDEX(装备数值!$I$13:$M$116,新怪物属性!$V22*8+7,DJ$2)*$AD22+INDEX(装备数值!$I$13:$M$116,新怪物属性!$W22*8+8,DJ$2)*$AE22</f>
        <v>0</v>
      </c>
      <c r="DK22" s="14">
        <f>INDEX(装备数值!$I$13:$M$116,新怪物属性!$P22*8+1,DK$2)*$X22+INDEX(装备数值!$I$13:$M$116,新怪物属性!$Q22*8+2,DK$2)*$Y22+INDEX(装备数值!$I$13:$M$116,新怪物属性!$S22*8+3,DK$2)*$Z22+INDEX(装备数值!$I$13:$M$116,新怪物属性!$R22*8+4,DK$2)*$AA22+INDEX(装备数值!$I$13:$M$116,新怪物属性!$T22*8+5,DK$2)*$AB22+INDEX(装备数值!$I$13:$M$116,新怪物属性!$U22*8+6,DK$2)*$AC22+INDEX(装备数值!$I$13:$M$116,新怪物属性!$V22*8+7,DK$2)*$AD22+INDEX(装备数值!$I$13:$M$116,新怪物属性!$W22*8+8,DK$2)*$AE22</f>
        <v>0</v>
      </c>
      <c r="DL22" s="14">
        <f>INDEX(装备数值!$I$13:$M$116,新怪物属性!$P22*8+1,DL$2)*$X22+INDEX(装备数值!$I$13:$M$116,新怪物属性!$Q22*8+2,DL$2)*$Y22+INDEX(装备数值!$I$13:$M$116,新怪物属性!$S22*8+3,DL$2)*$Z22+INDEX(装备数值!$I$13:$M$116,新怪物属性!$R22*8+4,DL$2)*$AA22+INDEX(装备数值!$I$13:$M$116,新怪物属性!$T22*8+5,DL$2)*$AB22+INDEX(装备数值!$I$13:$M$116,新怪物属性!$U22*8+6,DL$2)*$AC22+INDEX(装备数值!$I$13:$M$116,新怪物属性!$V22*8+7,DL$2)*$AD22+INDEX(装备数值!$I$13:$M$116,新怪物属性!$W22*8+8,DL$2)*$AE22</f>
        <v>0</v>
      </c>
      <c r="DO22" s="14">
        <f>INDEX(装备数值!$X$13:$AH$116,$P22*8+1,DO$2)*$AF22+INDEX(装备数值!$X$13:$AH$116,$Q22*8+2,DO$2)*$AG22+INDEX(装备数值!$X$13:$AH$116,$S22*8+3,DO$2)*$AH22+INDEX(装备数值!$X$13:$AH$116,$R22*8+4,DO$2)*$AI22+INDEX(装备数值!$X$13:$AH$116,$T22*8+5,DO$2)*$AJ22+INDEX(装备数值!$X$13:$AH$116,$U22*8+6,DO$2)*$AK22+INDEX(装备数值!$X$13:$AH$116,$V22*8+7,DO$2)*$AL22+INDEX(装备数值!$X$13:$AH$116,$W22*8+8,DO$2)*$AM22</f>
        <v>0</v>
      </c>
      <c r="DP22" s="14">
        <f>INDEX(装备数值!$X$13:$AH$116,$P22*8+1,DP$2)*$AF22+INDEX(装备数值!$X$13:$AH$116,$Q22*8+2,DP$2)*$AG22+INDEX(装备数值!$X$13:$AH$116,$S22*8+3,DP$2)*$AH22+INDEX(装备数值!$X$13:$AH$116,$R22*8+4,DP$2)*$AI22+INDEX(装备数值!$X$13:$AH$116,$T22*8+5,DP$2)*$AJ22+INDEX(装备数值!$X$13:$AH$116,$U22*8+6,DP$2)*$AK22+INDEX(装备数值!$X$13:$AH$116,$V22*8+7,DP$2)*$AL22+INDEX(装备数值!$X$13:$AH$116,$W22*8+8,DP$2)*$AM22</f>
        <v>0</v>
      </c>
      <c r="DQ22" s="14">
        <f>INDEX(装备数值!$X$13:$AH$116,$P22*8+1,DQ$2)*$AF22+INDEX(装备数值!$X$13:$AH$116,$Q22*8+2,DQ$2)*$AG22+INDEX(装备数值!$X$13:$AH$116,$S22*8+3,DQ$2)*$AH22+INDEX(装备数值!$X$13:$AH$116,$R22*8+4,DQ$2)*$AI22+INDEX(装备数值!$X$13:$AH$116,$T22*8+5,DQ$2)*$AJ22+INDEX(装备数值!$X$13:$AH$116,$U22*8+6,DQ$2)*$AK22+INDEX(装备数值!$X$13:$AH$116,$V22*8+7,DQ$2)*$AL22+INDEX(装备数值!$X$13:$AH$116,$W22*8+8,DQ$2)*$AM22</f>
        <v>0</v>
      </c>
      <c r="DR22" s="14">
        <f>INDEX(装备数值!$X$13:$AH$116,$P22*8+1,DR$2)*$AF22+INDEX(装备数值!$X$13:$AH$116,$Q22*8+2,DR$2)*$AG22+INDEX(装备数值!$X$13:$AH$116,$S22*8+3,DR$2)*$AH22+INDEX(装备数值!$X$13:$AH$116,$R22*8+4,DR$2)*$AI22+INDEX(装备数值!$X$13:$AH$116,$T22*8+5,DR$2)*$AJ22+INDEX(装备数值!$X$13:$AH$116,$U22*8+6,DR$2)*$AK22+INDEX(装备数值!$X$13:$AH$116,$V22*8+7,DR$2)*$AL22+INDEX(装备数值!$X$13:$AH$116,$W22*8+8,DR$2)*$AM22</f>
        <v>0</v>
      </c>
      <c r="DS22" s="14">
        <f>INDEX(装备数值!$X$13:$AH$116,$P22*8+1,DS$2)*$AF22+INDEX(装备数值!$X$13:$AH$116,$Q22*8+2,DS$2)*$AG22+INDEX(装备数值!$X$13:$AH$116,$S22*8+3,DS$2)*$AH22+INDEX(装备数值!$X$13:$AH$116,$R22*8+4,DS$2)*$AI22+INDEX(装备数值!$X$13:$AH$116,$T22*8+5,DS$2)*$AJ22+INDEX(装备数值!$X$13:$AH$116,$U22*8+6,DS$2)*$AK22+INDEX(装备数值!$X$13:$AH$116,$V22*8+7,DS$2)*$AL22+INDEX(装备数值!$X$13:$AH$116,$W22*8+8,DS$2)*$AM22</f>
        <v>0</v>
      </c>
      <c r="DT22" s="14">
        <f>INDEX(装备数值!$X$13:$AH$116,$P22*8+1,DT$2)*$AF22+INDEX(装备数值!$X$13:$AH$116,$Q22*8+2,DT$2)*$AG22+INDEX(装备数值!$X$13:$AH$116,$S22*8+3,DT$2)*$AH22+INDEX(装备数值!$X$13:$AH$116,$R22*8+4,DT$2)*$AI22+INDEX(装备数值!$X$13:$AH$116,$T22*8+5,DT$2)*$AJ22+INDEX(装备数值!$X$13:$AH$116,$U22*8+6,DT$2)*$AK22+INDEX(装备数值!$X$13:$AH$116,$V22*8+7,DT$2)*$AL22+INDEX(装备数值!$X$13:$AH$116,$W22*8+8,DT$2)*$AM22</f>
        <v>0</v>
      </c>
      <c r="DU22" s="14">
        <f>INDEX(装备数值!$X$13:$AH$116,$P22*8+1,DU$2)*$AF22+INDEX(装备数值!$X$13:$AH$116,$Q22*8+2,DU$2)*$AG22+INDEX(装备数值!$X$13:$AH$116,$S22*8+3,DU$2)*$AH22+INDEX(装备数值!$X$13:$AH$116,$R22*8+4,DU$2)*$AI22+INDEX(装备数值!$X$13:$AH$116,$T22*8+5,DU$2)*$AJ22+INDEX(装备数值!$X$13:$AH$116,$U22*8+6,DU$2)*$AK22+INDEX(装备数值!$X$13:$AH$116,$V22*8+7,DU$2)*$AL22+INDEX(装备数值!$X$13:$AH$116,$W22*8+8,DU$2)*$AM22</f>
        <v>0</v>
      </c>
      <c r="DV22" s="14">
        <f>INDEX(装备数值!$X$13:$AH$116,$P22*8+1,DV$2)*$AF22+INDEX(装备数值!$X$13:$AH$116,$Q22*8+2,DV$2)*$AG22+INDEX(装备数值!$X$13:$AH$116,$S22*8+3,DV$2)*$AH22+INDEX(装备数值!$X$13:$AH$116,$R22*8+4,DV$2)*$AI22+INDEX(装备数值!$X$13:$AH$116,$T22*8+5,DV$2)*$AJ22+INDEX(装备数值!$X$13:$AH$116,$U22*8+6,DV$2)*$AK22+INDEX(装备数值!$X$13:$AH$116,$V22*8+7,DV$2)*$AL22+INDEX(装备数值!$X$13:$AH$116,$W22*8+8,DV$2)*$AM22</f>
        <v>0</v>
      </c>
      <c r="DW22" s="14">
        <f>INDEX(装备数值!$X$13:$AH$116,$P22*8+1,DW$2)*$AF22+INDEX(装备数值!$X$13:$AH$116,$Q22*8+2,DW$2)*$AG22+INDEX(装备数值!$X$13:$AH$116,$S22*8+3,DW$2)*$AH22+INDEX(装备数值!$X$13:$AH$116,$R22*8+4,DW$2)*$AI22+INDEX(装备数值!$X$13:$AH$116,$T22*8+5,DW$2)*$AJ22+INDEX(装备数值!$X$13:$AH$116,$U22*8+6,DW$2)*$AK22+INDEX(装备数值!$X$13:$AH$116,$V22*8+7,DW$2)*$AL22+INDEX(装备数值!$X$13:$AH$116,$W22*8+8,DW$2)*$AM22</f>
        <v>0</v>
      </c>
      <c r="DX22" s="14">
        <f>INDEX(装备数值!$X$13:$AH$116,$P22*8+1,DX$2)*$AF22+INDEX(装备数值!$X$13:$AH$116,$Q22*8+2,DX$2)*$AG22+INDEX(装备数值!$X$13:$AH$116,$S22*8+3,DX$2)*$AH22+INDEX(装备数值!$X$13:$AH$116,$R22*8+4,DX$2)*$AI22+INDEX(装备数值!$X$13:$AH$116,$T22*8+5,DX$2)*$AJ22+INDEX(装备数值!$X$13:$AH$116,$U22*8+6,DX$2)*$AK22+INDEX(装备数值!$X$13:$AH$116,$V22*8+7,DX$2)*$AL22+INDEX(装备数值!$X$13:$AH$116,$W22*8+8,DX$2)*$AM22</f>
        <v>0</v>
      </c>
      <c r="DY22" s="14">
        <f>INDEX(装备数值!$X$13:$AH$116,$P22*8+1,DY$2)*$AF22+INDEX(装备数值!$X$13:$AH$116,$Q22*8+2,DY$2)*$AG22+INDEX(装备数值!$X$13:$AH$116,$S22*8+3,DY$2)*$AH22+INDEX(装备数值!$X$13:$AH$116,$R22*8+4,DY$2)*$AI22+INDEX(装备数值!$X$13:$AH$116,$T22*8+5,DY$2)*$AJ22+INDEX(装备数值!$X$13:$AH$116,$U22*8+6,DY$2)*$AK22+INDEX(装备数值!$X$13:$AH$116,$V22*8+7,DY$2)*$AL22+INDEX(装备数值!$X$13:$AH$116,$W22*8+8,DY$2)*$AM22</f>
        <v>0</v>
      </c>
      <c r="EA22" s="14">
        <f>INDEX(装备数值!$AN$17:$AN$117,MATCH(MIN($X22:$AE22),装备数值!$AO$17:$AO$117,1))</f>
        <v>0</v>
      </c>
      <c r="EB22" s="14">
        <f>IF(COUNTIF($P22:$W22,"&gt;"&amp;0)=8,INDEX(装备数值!AR$17:AR$117,$EA22+1),0)</f>
        <v>0</v>
      </c>
      <c r="EC22" s="14">
        <f>IF(COUNTIF($P22:$W22,"&gt;"&amp;0)=8,INDEX(装备数值!AS$17:AS$117,$EA22+1),0)</f>
        <v>0</v>
      </c>
      <c r="ED22" s="14">
        <f>IF(COUNTIF($P22:$W22,"&gt;"&amp;0)=8,INDEX(装备数值!AT$17:AT$117,$EA22+1),0)</f>
        <v>0</v>
      </c>
      <c r="EE22" s="14">
        <f>IF(COUNTIF($P22:$W22,"&gt;"&amp;0)=8,INDEX(装备数值!AU$17:AU$117,$EA22+1),0)</f>
        <v>0</v>
      </c>
      <c r="EF22" s="14">
        <f>IF(COUNTIF($P22:$W22,"&gt;"&amp;0)=8,INDEX(装备数值!AV$17:AV$117,$EA22+1),0)</f>
        <v>0</v>
      </c>
      <c r="EH22" s="14">
        <f>INDEX(装备数值!$AY$17:$AY$77,MATCH(MIN($AF22:$AM22),装备数值!$AZ$17:$AZ$77,1))</f>
        <v>0</v>
      </c>
      <c r="EI22" s="26">
        <f>INDEX(装备数值!BA$17:BA$77,新怪物属性!EH22+1)</f>
        <v>0</v>
      </c>
      <c r="EJ22" s="26">
        <f>INDEX(装备数值!BA$17:BA$77,新怪物属性!EH22+1)</f>
        <v>0</v>
      </c>
      <c r="EL22" s="14">
        <f t="shared" si="2"/>
        <v>0</v>
      </c>
      <c r="EM22" s="14">
        <f>VLOOKUP(EL22,军阶与晶片数值!$W$6:$X$27,2)</f>
        <v>0</v>
      </c>
      <c r="EN22" s="14">
        <f>INDEX(军阶与晶片数值!Y$6:Y$27,$EM22+1)</f>
        <v>0</v>
      </c>
      <c r="EO22" s="14">
        <f>INDEX(军阶与晶片数值!Z$6:Z$27,$EM22+1)</f>
        <v>0</v>
      </c>
      <c r="EP22" s="14">
        <f>INDEX(军阶与晶片数值!AA$6:AA$27,$EM22+1)</f>
        <v>0</v>
      </c>
      <c r="EQ22" s="14">
        <f>INDEX(军阶与晶片数值!AB$6:AB$27,$EM22+1)</f>
        <v>0</v>
      </c>
      <c r="ER22" s="29">
        <f>INDEX(军阶与晶片数值!AC$6:AC$27,$EM22+1)</f>
        <v>0</v>
      </c>
      <c r="ES22" s="29">
        <f>INDEX(军阶与晶片数值!AD$6:AD$27,$EM22+1)</f>
        <v>0</v>
      </c>
      <c r="EU22" s="26">
        <f>INDEX(军阶与晶片数值!I$6:I$16,AN22+1)</f>
        <v>0</v>
      </c>
      <c r="EV22" s="26">
        <f>INDEX(军阶与晶片数值!M$6:M$16,AO22+1)</f>
        <v>0</v>
      </c>
      <c r="EW22" s="26">
        <f>INDEX(军阶与晶片数值!J$6:J$16,AP22+1)</f>
        <v>0</v>
      </c>
      <c r="EX22" s="26">
        <f>INDEX(军阶与晶片数值!K$6:K$16,AQ22+1)</f>
        <v>0</v>
      </c>
      <c r="EY22" s="26">
        <f>INDEX(军阶与晶片数值!L$6:L$16,AR22+1)</f>
        <v>0</v>
      </c>
      <c r="EZ22" s="28">
        <f>INDEX(军阶与晶片数值!N$6:N$16,AS22+1)</f>
        <v>0</v>
      </c>
      <c r="FA22" s="28">
        <f>INDEX(军阶与晶片数值!O$6:O$16,AT22+1)</f>
        <v>0</v>
      </c>
      <c r="FB22" s="28">
        <f>INDEX(军阶与晶片数值!P$6:P$16,AU22+1)</f>
        <v>0</v>
      </c>
      <c r="FC22" s="28">
        <f>INDEX(军阶与晶片数值!Q$6:Q$16,AV22+1)</f>
        <v>0</v>
      </c>
      <c r="FD22" s="26">
        <f>INDEX(军阶与晶片数值!R$6:R$16,AW22+1)</f>
        <v>0</v>
      </c>
      <c r="FE22" s="26">
        <f>INDEX(军阶与晶片数值!S$6:S$16,AX22+1)</f>
        <v>0</v>
      </c>
      <c r="FF22" s="26">
        <f>INDEX(军阶与晶片数值!T$6:T$16,AY22+1)</f>
        <v>0</v>
      </c>
      <c r="FG22" s="26">
        <f>INDEX(军阶与晶片数值!U$6:U$16,AZ22+1)</f>
        <v>0</v>
      </c>
      <c r="FI22" s="26">
        <f>INDEX(军阶与晶片数值!$C$6:$C$36,新怪物属性!$BA22+1)</f>
        <v>0.02</v>
      </c>
      <c r="FJ22" s="26">
        <f>INDEX(军阶与晶片数值!$C$6:$C$36,新怪物属性!$BA22+1)</f>
        <v>0.02</v>
      </c>
      <c r="FK22" s="26">
        <f>INDEX(军阶与晶片数值!$C$6:$C$36,新怪物属性!$BA22+1)</f>
        <v>0.02</v>
      </c>
      <c r="FL22" s="26">
        <f>INDEX(军阶与晶片数值!$C$6:$C$36,新怪物属性!$BA22+1)</f>
        <v>0.02</v>
      </c>
      <c r="FM22" s="26">
        <f>INDEX(军阶与晶片数值!$C$6:$C$36,新怪物属性!$BA22+1)</f>
        <v>0.02</v>
      </c>
      <c r="FO22" s="14">
        <f>INDEX(战舰突破!$H$6:$H$18,新怪物属性!$J22+1)+INDEX(战舰突破!$H$23:$H$35,新怪物属性!$K22+1)+INDEX(战舰突破!$H$40:$H$52,新怪物属性!$L22+1)</f>
        <v>200</v>
      </c>
      <c r="FP22" s="14">
        <f>INDEX(战舰突破!$I$6:$I$18,新怪物属性!$J22+1)+INDEX(战舰突破!$I$23:$I$35,新怪物属性!$K22+1)+INDEX(战舰突破!$I$40:$I$52,新怪物属性!$L22+1)</f>
        <v>0</v>
      </c>
      <c r="FQ22" s="14">
        <f>INDEX(战舰突破!$J$6:$J$18,新怪物属性!$J22+1)+INDEX(战舰突破!$J$23:$J$35,新怪物属性!$K22+1)+INDEX(战舰突破!$J$40:$J$52,新怪物属性!$L22+1)</f>
        <v>0</v>
      </c>
      <c r="FR22" s="14">
        <f>INDEX(战舰突破!$K$6:$K$18,新怪物属性!$J22+1)+INDEX(战舰突破!$K$23:$K$35,新怪物属性!$K22+1)+INDEX(战舰突破!$K$40:$K$52,新怪物属性!$L22+1)</f>
        <v>0</v>
      </c>
      <c r="FS22" s="14">
        <f>INDEX(战舰突破!$L$6:$L$18,新怪物属性!$J22+1)+INDEX(战舰突破!$L$23:$L$35,新怪物属性!$K22+1)+INDEX(战舰突破!$L$40:$L$52,新怪物属性!$L22+1)</f>
        <v>0</v>
      </c>
      <c r="FT22" s="18">
        <f>INDEX(战舰突破!$N$6:$N$18,新怪物属性!$J22+1)+INDEX(战舰突破!$N$23:$N$35,新怪物属性!$K22+1)+INDEX(战舰突破!$N$40:$N$52,新怪物属性!$L22+1)</f>
        <v>0</v>
      </c>
      <c r="FU22" s="18">
        <f>INDEX(战舰突破!$O$6:$O$18,新怪物属性!$J22+1)+INDEX(战舰突破!$O$23:$O$35,新怪物属性!$K22+1)+INDEX(战舰突破!$O$40:$O$52,新怪物属性!$L22+1)</f>
        <v>0</v>
      </c>
      <c r="FV22" s="18">
        <f>INDEX(战舰突破!$P$6:$P$18,新怪物属性!$J22+1)+INDEX(战舰突破!$P$23:$P$35,新怪物属性!$K22+1)+INDEX(战舰突破!$P$40:$P$52,新怪物属性!$L22+1)</f>
        <v>0</v>
      </c>
      <c r="FW22" s="18">
        <f>INDEX(战舰突破!$Q$6:$Q$18,新怪物属性!$J22+1)+INDEX(战舰突破!$Q$23:$Q$35,新怪物属性!$K22+1)+INDEX(战舰突破!$Q$40:$Q$52,新怪物属性!$L22+1)</f>
        <v>0</v>
      </c>
      <c r="FX22" s="18">
        <f>INDEX(战舰突破!$R$6:$R$18,新怪物属性!$J22+1)+INDEX(战舰突破!$R$23:$R$35,新怪物属性!$K22+1)+INDEX(战舰突破!$R$40:$R$52,新怪物属性!$L22+1)</f>
        <v>0</v>
      </c>
      <c r="FY22" s="18">
        <f>INDEX(战舰突破!$M$6:$M$18,新怪物属性!$J22+1)+INDEX(战舰突破!$M$23:$M$35,新怪物属性!$K22+1)+INDEX(战舰突破!$M$40:$M$52,新怪物属性!$L22+1)</f>
        <v>0</v>
      </c>
      <c r="FZ22" s="22">
        <f>INDEX(战舰突破!$W$6:$W$18,新怪物属性!$J22+1)+INDEX(战舰突破!$W$23:$W$35,新怪物属性!$K22+1)+INDEX(战舰突破!$W$40:$W$52,新怪物属性!$L22+1)</f>
        <v>0.3</v>
      </c>
      <c r="GC22" s="14">
        <f>INDEX(战舰突破!$S$6:$S$18,新怪物属性!$J22+1)</f>
        <v>0</v>
      </c>
      <c r="GD22" s="14">
        <f>INDEX(战舰突破!$T$6:$T$18,新怪物属性!$J22+1)</f>
        <v>0</v>
      </c>
      <c r="GE22" s="14">
        <f>INDEX(战舰突破!$U$6:$U$18,新怪物属性!$J22+1)</f>
        <v>0</v>
      </c>
      <c r="GF22" s="14">
        <f>INDEX(战舰突破!$V$6:$V$18,新怪物属性!$J22+1)</f>
        <v>0</v>
      </c>
      <c r="GG22" s="14">
        <f>INDEX(战舰突破!$X$6:$X$18,新怪物属性!$J22+1)</f>
        <v>2</v>
      </c>
      <c r="GI22" s="14">
        <f>INDEX(战舰突破!$S$23:$S$35,新怪物属性!$J22+1)</f>
        <v>0</v>
      </c>
      <c r="GJ22" s="14">
        <f>INDEX(战舰突破!$T$23:$T$35,新怪物属性!$J22+1)</f>
        <v>0</v>
      </c>
      <c r="GK22" s="14">
        <f>INDEX(战舰突破!$U$23:$U$35,新怪物属性!$J22+1)</f>
        <v>0</v>
      </c>
      <c r="GL22" s="14">
        <f>INDEX(战舰突破!$V$23:$V$35,新怪物属性!$J22+1)</f>
        <v>0</v>
      </c>
      <c r="GM22" s="14">
        <f>INDEX(战舰突破!$X$23:$X$35,新怪物属性!$J22+1)</f>
        <v>30</v>
      </c>
      <c r="GO22" s="14">
        <f>INDEX(战舰突破!$S$40:$S$52,新怪物属性!$J22+1)</f>
        <v>0</v>
      </c>
      <c r="GP22" s="14">
        <f>INDEX(战舰突破!$T$40:$T$52,新怪物属性!$J22+1)</f>
        <v>0</v>
      </c>
      <c r="GQ22" s="14">
        <f>INDEX(战舰突破!$U$40:$U$52,新怪物属性!$J22+1)</f>
        <v>0</v>
      </c>
      <c r="GR22" s="14">
        <f>INDEX(战舰突破!$V$40:$V$52,新怪物属性!$J22+1)</f>
        <v>0</v>
      </c>
      <c r="GS22" s="14">
        <f>INDEX(战舰突破!$X$40:$X$52,新怪物属性!$J22+1)</f>
        <v>50</v>
      </c>
      <c r="GV22" s="14">
        <v>0</v>
      </c>
      <c r="GW22" s="14">
        <v>0</v>
      </c>
      <c r="GX22" s="14">
        <v>0</v>
      </c>
      <c r="GY22" s="14">
        <v>0</v>
      </c>
      <c r="GZ22" s="14">
        <v>0</v>
      </c>
      <c r="HA22" s="14">
        <v>0</v>
      </c>
      <c r="HB22" s="14">
        <v>0</v>
      </c>
      <c r="HC22" s="14">
        <v>0</v>
      </c>
      <c r="HD22" s="14">
        <v>0</v>
      </c>
      <c r="HE22" s="14">
        <v>0</v>
      </c>
      <c r="HF22" s="14">
        <v>0</v>
      </c>
      <c r="HG22" s="14">
        <v>0</v>
      </c>
      <c r="HH22" s="14">
        <v>0</v>
      </c>
      <c r="HI22" s="14">
        <v>0</v>
      </c>
      <c r="HJ22" s="14">
        <v>0</v>
      </c>
      <c r="HK22" s="14">
        <v>0</v>
      </c>
      <c r="HL22" s="14">
        <v>0</v>
      </c>
      <c r="HM22" s="14">
        <v>0</v>
      </c>
      <c r="HN22" s="14">
        <v>0</v>
      </c>
      <c r="HO22" s="14">
        <v>0</v>
      </c>
      <c r="HP22" s="14">
        <v>0</v>
      </c>
      <c r="HQ22" s="14">
        <v>0</v>
      </c>
      <c r="HR22" s="14">
        <v>0</v>
      </c>
      <c r="HS22" s="14">
        <v>0</v>
      </c>
      <c r="HT22" s="14">
        <v>0</v>
      </c>
      <c r="HU22" s="14">
        <v>0</v>
      </c>
      <c r="HX22" s="14">
        <v>0</v>
      </c>
      <c r="HY22" s="14">
        <v>0</v>
      </c>
      <c r="IB22" s="14">
        <f>IF($GV22=0,0,INDEX(战宠!P$15:P$27,新怪物属性!$GV$3)*(INDEX(战宠!$U$7:$Y$10,1,新怪物属性!$GV22)))*(新怪物属性!$GW22+4)
+IF($GX22=0,0,INDEX(战宠!P$15:P$27,新怪物属性!$GX$3)*(INDEX(战宠!$U$7:$Y$10,1,新怪物属性!$GX22)))*(新怪物属性!$GY22+4)
+IF($GZ22=0,0,INDEX(战宠!P$15:P$27,新怪物属性!$GZ$3)*(INDEX(战宠!$U$7:$Y$10,1,新怪物属性!$GZ22)))*(新怪物属性!$HA22+4)
+IF($HB22=0,0,INDEX(战宠!P$15:P$27,新怪物属性!$HB$3)*(INDEX(战宠!$U$7:$Y$10,1,新怪物属性!$HB22)))*(新怪物属性!$HC22+4)
+IF($HD22=0,0,INDEX(战宠!P$15:P$27,新怪物属性!$HD$3)*(INDEX(战宠!$U$7:$Y$10,1,新怪物属性!$HD22)))*(新怪物属性!$HE22+4)
+IF($HF22=0,0,INDEX(战宠!P$15:P$27,新怪物属性!$HF$3)*(INDEX(战宠!$U$7:$Y$10,1,新怪物属性!$HF22)))*(新怪物属性!$HG22+4)
+IF($HH22=0,0,INDEX(战宠!P$15:P$27,新怪物属性!$HH$3)*(INDEX(战宠!$U$7:$Y$10,1,新怪物属性!$HH22)))*(新怪物属性!$HI22+4)
+IF($HJ22=0,0,INDEX(战宠!P$15:P$27,新怪物属性!$HJ$3)*(INDEX(战宠!$U$7:$Y$10,1,新怪物属性!$HJ22)))*(新怪物属性!$HK22+4)
+IF($HL22=0,0,INDEX(战宠!P$15:P$27,新怪物属性!$HL$3)*(INDEX(战宠!$U$7:$Y$10,1,新怪物属性!$HL22)))*(新怪物属性!$HM22+4)
+IF($HN22=0,0,INDEX(战宠!P$15:P$27,新怪物属性!$HN$3)*(INDEX(战宠!$U$7:$Y$10,1,新怪物属性!$HN22)))*(新怪物属性!$HO22+4)
+IF($HP22=0,0,INDEX(战宠!P$15:P$27,新怪物属性!$HP$3)*(INDEX(战宠!$U$7:$Y$10,1,新怪物属性!$HP22)))*(新怪物属性!$HQ22+4)
+IF($HR22=0,0,INDEX(战宠!P$15:P$27,新怪物属性!$HR$3)*(INDEX(战宠!$U$7:$Y$10,1,新怪物属性!$HR22)))*(新怪物属性!$HS22+4)
+IF($HT22=0,0,INDEX(战宠!P$15:P$27,新怪物属性!$HT$3)*(INDEX(战宠!$U$7:$Y$10,1,新怪物属性!$HT22)))*(新怪物属性!$HU22+4)</f>
        <v>0</v>
      </c>
      <c r="IC22" s="14">
        <f>IF($GV22=0,0,INDEX(战宠!Q$15:Q$27,新怪物属性!$GV$3)*(INDEX(战宠!$U$7:$Y$10,1,新怪物属性!$GV22)))*(新怪物属性!$GW22+4)
+IF($GX22=0,0,INDEX(战宠!Q$15:Q$27,新怪物属性!$GX$3)*(INDEX(战宠!$U$7:$Y$10,1,新怪物属性!$GX22)))*(新怪物属性!$GY22+4)
+IF($GZ22=0,0,INDEX(战宠!Q$15:Q$27,新怪物属性!$GZ$3)*(INDEX(战宠!$U$7:$Y$10,1,新怪物属性!$GZ22)))*(新怪物属性!$HA22+4)
+IF($HB22=0,0,INDEX(战宠!Q$15:Q$27,新怪物属性!$HB$3)*(INDEX(战宠!$U$7:$Y$10,1,新怪物属性!$HB22)))*(新怪物属性!$HC22+4)
+IF($HD22=0,0,INDEX(战宠!Q$15:Q$27,新怪物属性!$HD$3)*(INDEX(战宠!$U$7:$Y$10,1,新怪物属性!$HD22)))*(新怪物属性!$HE22+4)
+IF($HF22=0,0,INDEX(战宠!Q$15:Q$27,新怪物属性!$HF$3)*(INDEX(战宠!$U$7:$Y$10,1,新怪物属性!$HF22)))*(新怪物属性!$HG22+4)
+IF($HH22=0,0,INDEX(战宠!Q$15:Q$27,新怪物属性!$HH$3)*(INDEX(战宠!$U$7:$Y$10,1,新怪物属性!$HH22)))*(新怪物属性!$HI22+4)
+IF($HJ22=0,0,INDEX(战宠!Q$15:Q$27,新怪物属性!$HJ$3)*(INDEX(战宠!$U$7:$Y$10,1,新怪物属性!$HJ22)))*(新怪物属性!$HK22+4)
+IF($HL22=0,0,INDEX(战宠!Q$15:Q$27,新怪物属性!$HL$3)*(INDEX(战宠!$U$7:$Y$10,1,新怪物属性!$HL22)))*(新怪物属性!$HM22+4)
+IF($HN22=0,0,INDEX(战宠!Q$15:Q$27,新怪物属性!$HN$3)*(INDEX(战宠!$U$7:$Y$10,1,新怪物属性!$HN22)))*(新怪物属性!$HO22+4)
+IF($HP22=0,0,INDEX(战宠!Q$15:Q$27,新怪物属性!$HP$3)*(INDEX(战宠!$U$7:$Y$10,1,新怪物属性!$HP22)))*(新怪物属性!$HQ22+4)
+IF($HR22=0,0,INDEX(战宠!Q$15:Q$27,新怪物属性!$HR$3)*(INDEX(战宠!$U$7:$Y$10,1,新怪物属性!$HR22)))*(新怪物属性!$HS22+4)
+IF($HT22=0,0,INDEX(战宠!Q$15:Q$27,新怪物属性!$HT$3)*(INDEX(战宠!$U$7:$Y$10,1,新怪物属性!$HT22)))*(新怪物属性!$HU22+4)</f>
        <v>0</v>
      </c>
      <c r="ID22" s="14">
        <f>IF($GV22=0,0,INDEX(战宠!R$15:R$27,新怪物属性!$GV$3)*(INDEX(战宠!$U$7:$Y$10,1,新怪物属性!$GV22)))*(新怪物属性!$GW22+4)
+IF($GX22=0,0,INDEX(战宠!R$15:R$27,新怪物属性!$GX$3)*(INDEX(战宠!$U$7:$Y$10,1,新怪物属性!$GX22)))*(新怪物属性!$GY22+4)
+IF($GZ22=0,0,INDEX(战宠!R$15:R$27,新怪物属性!$GZ$3)*(INDEX(战宠!$U$7:$Y$10,1,新怪物属性!$GZ22)))*(新怪物属性!$HA22+4)
+IF($HB22=0,0,INDEX(战宠!R$15:R$27,新怪物属性!$HB$3)*(INDEX(战宠!$U$7:$Y$10,1,新怪物属性!$HB22)))*(新怪物属性!$HC22+4)
+IF($HD22=0,0,INDEX(战宠!R$15:R$27,新怪物属性!$HD$3)*(INDEX(战宠!$U$7:$Y$10,1,新怪物属性!$HD22)))*(新怪物属性!$HE22+4)
+IF($HF22=0,0,INDEX(战宠!R$15:R$27,新怪物属性!$HF$3)*(INDEX(战宠!$U$7:$Y$10,1,新怪物属性!$HF22)))*(新怪物属性!$HG22+4)
+IF($HH22=0,0,INDEX(战宠!R$15:R$27,新怪物属性!$HH$3)*(INDEX(战宠!$U$7:$Y$10,1,新怪物属性!$HH22)))*(新怪物属性!$HI22+4)
+IF($HJ22=0,0,INDEX(战宠!R$15:R$27,新怪物属性!$HJ$3)*(INDEX(战宠!$U$7:$Y$10,1,新怪物属性!$HJ22)))*(新怪物属性!$HK22+4)
+IF($HL22=0,0,INDEX(战宠!R$15:R$27,新怪物属性!$HL$3)*(INDEX(战宠!$U$7:$Y$10,1,新怪物属性!$HL22)))*(新怪物属性!$HM22+4)
+IF($HN22=0,0,INDEX(战宠!R$15:R$27,新怪物属性!$HN$3)*(INDEX(战宠!$U$7:$Y$10,1,新怪物属性!$HN22)))*(新怪物属性!$HO22+4)
+IF($HP22=0,0,INDEX(战宠!R$15:R$27,新怪物属性!$HP$3)*(INDEX(战宠!$U$7:$Y$10,1,新怪物属性!$HP22)))*(新怪物属性!$HQ22+4)
+IF($HR22=0,0,INDEX(战宠!R$15:R$27,新怪物属性!$HR$3)*(INDEX(战宠!$U$7:$Y$10,1,新怪物属性!$HR22)))*(新怪物属性!$HS22+4)
+IF($HT22=0,0,INDEX(战宠!R$15:R$27,新怪物属性!$HT$3)*(INDEX(战宠!$U$7:$Y$10,1,新怪物属性!$HT22)))*(新怪物属性!$HU22+4)</f>
        <v>0</v>
      </c>
      <c r="IE22" s="14">
        <f>IF($GV22=0,0,INDEX(战宠!S$15:S$27,新怪物属性!$GV$3)*(INDEX(战宠!$U$7:$Y$10,1,新怪物属性!$GV22)))*(新怪物属性!$GW22+4)
+IF($GX22=0,0,INDEX(战宠!S$15:S$27,新怪物属性!$GX$3)*(INDEX(战宠!$U$7:$Y$10,1,新怪物属性!$GX22)))*(新怪物属性!$GY22+4)
+IF($GZ22=0,0,INDEX(战宠!S$15:S$27,新怪物属性!$GZ$3)*(INDEX(战宠!$U$7:$Y$10,1,新怪物属性!$GZ22)))*(新怪物属性!$HA22+4)
+IF($HB22=0,0,INDEX(战宠!S$15:S$27,新怪物属性!$HB$3)*(INDEX(战宠!$U$7:$Y$10,1,新怪物属性!$HB22)))*(新怪物属性!$HC22+4)
+IF($HD22=0,0,INDEX(战宠!S$15:S$27,新怪物属性!$HD$3)*(INDEX(战宠!$U$7:$Y$10,1,新怪物属性!$HD22)))*(新怪物属性!$HE22+4)
+IF($HF22=0,0,INDEX(战宠!S$15:S$27,新怪物属性!$HF$3)*(INDEX(战宠!$U$7:$Y$10,1,新怪物属性!$HF22)))*(新怪物属性!$HG22+4)
+IF($HH22=0,0,INDEX(战宠!S$15:S$27,新怪物属性!$HH$3)*(INDEX(战宠!$U$7:$Y$10,1,新怪物属性!$HH22)))*(新怪物属性!$HI22+4)
+IF($HJ22=0,0,INDEX(战宠!S$15:S$27,新怪物属性!$HJ$3)*(INDEX(战宠!$U$7:$Y$10,1,新怪物属性!$HJ22)))*(新怪物属性!$HK22+4)
+IF($HL22=0,0,INDEX(战宠!S$15:S$27,新怪物属性!$HL$3)*(INDEX(战宠!$U$7:$Y$10,1,新怪物属性!$HL22)))*(新怪物属性!$HM22+4)
+IF($HN22=0,0,INDEX(战宠!S$15:S$27,新怪物属性!$HN$3)*(INDEX(战宠!$U$7:$Y$10,1,新怪物属性!$HN22)))*(新怪物属性!$HO22+4)
+IF($HP22=0,0,INDEX(战宠!S$15:S$27,新怪物属性!$HP$3)*(INDEX(战宠!$U$7:$Y$10,1,新怪物属性!$HP22)))*(新怪物属性!$HQ22+4)
+IF($HR22=0,0,INDEX(战宠!S$15:S$27,新怪物属性!$HR$3)*(INDEX(战宠!$U$7:$Y$10,1,新怪物属性!$HR22)))*(新怪物属性!$HS22+4)
+IF($HT22=0,0,INDEX(战宠!S$15:S$27,新怪物属性!$HT$3)*(INDEX(战宠!$U$7:$Y$10,1,新怪物属性!$HT22)))*(新怪物属性!$HU22+4)</f>
        <v>0</v>
      </c>
      <c r="IF22" s="14">
        <f>IF($GV22=0,0,INDEX(战宠!T$15:T$27,新怪物属性!$GV$3)*(INDEX(战宠!$U$7:$Y$10,1,新怪物属性!$GV22)))*(新怪物属性!$GW22+4)
+IF($GX22=0,0,INDEX(战宠!T$15:T$27,新怪物属性!$GX$3)*(INDEX(战宠!$U$7:$Y$10,1,新怪物属性!$GX22)))*(新怪物属性!$GY22+4)
+IF($GZ22=0,0,INDEX(战宠!T$15:T$27,新怪物属性!$GZ$3)*(INDEX(战宠!$U$7:$Y$10,1,新怪物属性!$GZ22)))*(新怪物属性!$HA22+4)
+IF($HB22=0,0,INDEX(战宠!T$15:T$27,新怪物属性!$HB$3)*(INDEX(战宠!$U$7:$Y$10,1,新怪物属性!$HB22)))*(新怪物属性!$HC22+4)
+IF($HD22=0,0,INDEX(战宠!T$15:T$27,新怪物属性!$HD$3)*(INDEX(战宠!$U$7:$Y$10,1,新怪物属性!$HD22)))*(新怪物属性!$HE22+4)
+IF($HF22=0,0,INDEX(战宠!T$15:T$27,新怪物属性!$HF$3)*(INDEX(战宠!$U$7:$Y$10,1,新怪物属性!$HF22)))*(新怪物属性!$HG22+4)
+IF($HH22=0,0,INDEX(战宠!T$15:T$27,新怪物属性!$HH$3)*(INDEX(战宠!$U$7:$Y$10,1,新怪物属性!$HH22)))*(新怪物属性!$HI22+4)
+IF($HJ22=0,0,INDEX(战宠!T$15:T$27,新怪物属性!$HJ$3)*(INDEX(战宠!$U$7:$Y$10,1,新怪物属性!$HJ22)))*(新怪物属性!$HK22+4)
+IF($HL22=0,0,INDEX(战宠!T$15:T$27,新怪物属性!$HL$3)*(INDEX(战宠!$U$7:$Y$10,1,新怪物属性!$HL22)))*(新怪物属性!$HM22+4)
+IF($HN22=0,0,INDEX(战宠!T$15:T$27,新怪物属性!$HN$3)*(INDEX(战宠!$U$7:$Y$10,1,新怪物属性!$HN22)))*(新怪物属性!$HO22+4)
+IF($HP22=0,0,INDEX(战宠!T$15:T$27,新怪物属性!$HP$3)*(INDEX(战宠!$U$7:$Y$10,1,新怪物属性!$HP22)))*(新怪物属性!$HQ22+4)
+IF($HR22=0,0,INDEX(战宠!T$15:T$27,新怪物属性!$HR$3)*(INDEX(战宠!$U$7:$Y$10,1,新怪物属性!$HR22)))*(新怪物属性!$HS22+4)
+IF($HT22=0,0,INDEX(战宠!T$15:T$27,新怪物属性!$HT$3)*(INDEX(战宠!$U$7:$Y$10,1,新怪物属性!$HT22)))*(新怪物属性!$HU22+4)</f>
        <v>0</v>
      </c>
      <c r="II22" s="14">
        <f>IF(HX22=0,0,INDEX(战宠!$D$15:$D$27,新怪物属性!HX22))</f>
        <v>0</v>
      </c>
      <c r="IJ22" s="14">
        <f>IF(HY22=0,0,INDEX(战宠!$D$15:$D$27,新怪物属性!HY22))</f>
        <v>0</v>
      </c>
      <c r="IM22" s="14">
        <f t="shared" si="51"/>
        <v>2024</v>
      </c>
      <c r="IN22" s="14">
        <f t="shared" si="52"/>
        <v>2121</v>
      </c>
      <c r="IO22" s="14">
        <f t="shared" si="53"/>
        <v>0</v>
      </c>
      <c r="IP22" s="14">
        <f t="shared" si="54"/>
        <v>0</v>
      </c>
      <c r="IQ22" s="14">
        <f t="shared" si="55"/>
        <v>0</v>
      </c>
      <c r="IR22" s="14">
        <f t="shared" si="3"/>
        <v>14484</v>
      </c>
      <c r="IS22" s="14">
        <f t="shared" si="4"/>
        <v>190</v>
      </c>
      <c r="IT22" s="14">
        <f t="shared" si="5"/>
        <v>51918</v>
      </c>
      <c r="IU22" s="14">
        <f t="shared" si="6"/>
        <v>34</v>
      </c>
      <c r="IV22" s="28">
        <f t="shared" si="7"/>
        <v>0</v>
      </c>
      <c r="IW22" s="28">
        <f t="shared" si="8"/>
        <v>0</v>
      </c>
      <c r="IX22" s="28">
        <f t="shared" si="9"/>
        <v>0</v>
      </c>
      <c r="IY22" s="28">
        <f t="shared" si="10"/>
        <v>0</v>
      </c>
      <c r="IZ22" s="28">
        <f t="shared" si="11"/>
        <v>1</v>
      </c>
      <c r="JA22" s="28">
        <f t="shared" si="12"/>
        <v>1</v>
      </c>
      <c r="JB22" s="28">
        <f t="shared" si="13"/>
        <v>0</v>
      </c>
      <c r="JC22" s="28">
        <f t="shared" si="14"/>
        <v>0</v>
      </c>
      <c r="JD22" s="14">
        <f t="shared" si="15"/>
        <v>1</v>
      </c>
      <c r="JE22" s="14">
        <f t="shared" si="16"/>
        <v>1</v>
      </c>
      <c r="JF22" s="14">
        <f t="shared" si="17"/>
        <v>1</v>
      </c>
      <c r="JG22" s="18">
        <f t="shared" si="18"/>
        <v>1</v>
      </c>
      <c r="JH22" s="18">
        <f t="shared" si="19"/>
        <v>1</v>
      </c>
      <c r="JI22" s="18">
        <f t="shared" si="20"/>
        <v>1</v>
      </c>
      <c r="JJ22" s="29">
        <f t="shared" si="56"/>
        <v>150</v>
      </c>
      <c r="JK22" s="29">
        <f t="shared" si="56"/>
        <v>450</v>
      </c>
      <c r="JL22" s="29">
        <f t="shared" si="56"/>
        <v>450</v>
      </c>
      <c r="JM22" s="26">
        <f t="shared" si="22"/>
        <v>0</v>
      </c>
      <c r="JN22" s="26">
        <f t="shared" si="23"/>
        <v>0</v>
      </c>
      <c r="JO22" s="26">
        <f t="shared" si="24"/>
        <v>0</v>
      </c>
      <c r="JP22" s="14">
        <f t="shared" si="25"/>
        <v>2</v>
      </c>
      <c r="JQ22" s="14">
        <f t="shared" si="26"/>
        <v>2</v>
      </c>
      <c r="JR22" s="14">
        <f t="shared" si="27"/>
        <v>2</v>
      </c>
      <c r="JS22" s="14">
        <f t="shared" si="28"/>
        <v>2</v>
      </c>
      <c r="JT22" s="14">
        <f t="shared" si="29"/>
        <v>30</v>
      </c>
      <c r="JU22" s="14">
        <f t="shared" si="30"/>
        <v>50</v>
      </c>
      <c r="JV22">
        <v>18</v>
      </c>
      <c r="JW22" s="14">
        <f t="shared" si="57"/>
        <v>113352</v>
      </c>
      <c r="JY22" s="14">
        <f t="shared" si="31"/>
        <v>380</v>
      </c>
      <c r="JZ22" s="14">
        <f t="shared" si="58"/>
        <v>982</v>
      </c>
      <c r="KA22" s="29">
        <f t="shared" si="59"/>
        <v>0</v>
      </c>
      <c r="KB22" s="29">
        <f t="shared" si="60"/>
        <v>0</v>
      </c>
      <c r="KC22" s="29">
        <f t="shared" si="61"/>
        <v>0</v>
      </c>
      <c r="KD22" s="29">
        <f t="shared" si="62"/>
        <v>0</v>
      </c>
      <c r="KE22" s="14">
        <f t="shared" si="32"/>
        <v>1</v>
      </c>
      <c r="KF22" s="14">
        <f t="shared" si="33"/>
        <v>1</v>
      </c>
      <c r="KG22" s="14">
        <f t="shared" si="63"/>
        <v>982</v>
      </c>
      <c r="KH22" s="26">
        <f t="shared" si="34"/>
        <v>0</v>
      </c>
      <c r="KI22" s="26">
        <f t="shared" si="35"/>
        <v>0.3</v>
      </c>
      <c r="KJ22" s="29">
        <f t="shared" si="64"/>
        <v>127</v>
      </c>
      <c r="KK22" s="29">
        <f t="shared" si="65"/>
        <v>694</v>
      </c>
      <c r="KL22" s="29">
        <f t="shared" si="66"/>
        <v>0</v>
      </c>
      <c r="KM22" s="23">
        <f t="shared" si="67"/>
        <v>0</v>
      </c>
      <c r="KN22" s="23">
        <f t="shared" si="68"/>
        <v>0</v>
      </c>
      <c r="KO22" s="26">
        <f t="shared" si="36"/>
        <v>0.05</v>
      </c>
      <c r="KP22" s="26">
        <f t="shared" si="37"/>
        <v>0.15</v>
      </c>
      <c r="KQ22" s="26">
        <f t="shared" si="38"/>
        <v>0.15</v>
      </c>
      <c r="KR22" s="26">
        <f t="shared" si="69"/>
        <v>0</v>
      </c>
      <c r="KS22" s="26">
        <v>0</v>
      </c>
      <c r="KT22" s="29">
        <f t="shared" si="70"/>
        <v>1.05</v>
      </c>
      <c r="KU22" s="29">
        <f t="shared" si="39"/>
        <v>1.1499999999999999</v>
      </c>
      <c r="KV22" s="29">
        <f t="shared" si="40"/>
        <v>1.1499999999999999</v>
      </c>
      <c r="KW22" s="29">
        <f t="shared" si="41"/>
        <v>666.75</v>
      </c>
      <c r="KX22" s="29">
        <f t="shared" si="42"/>
        <v>532.06666666666661</v>
      </c>
      <c r="KY22" s="29">
        <f t="shared" si="43"/>
        <v>0</v>
      </c>
      <c r="KZ22" s="29">
        <f t="shared" si="44"/>
        <v>7333</v>
      </c>
      <c r="LA22" s="14">
        <f t="shared" si="45"/>
        <v>1198.82</v>
      </c>
      <c r="LE22" s="14">
        <v>1</v>
      </c>
      <c r="LF22" s="14">
        <v>0</v>
      </c>
      <c r="LG22" s="14">
        <v>120</v>
      </c>
      <c r="LH22" s="14">
        <v>0</v>
      </c>
      <c r="LI22" s="14">
        <v>0</v>
      </c>
      <c r="LJ22" s="14">
        <v>60</v>
      </c>
      <c r="LK22" s="14">
        <v>60</v>
      </c>
      <c r="LL22" s="23">
        <f t="shared" si="71"/>
        <v>23335</v>
      </c>
      <c r="LM22" s="23">
        <f t="shared" si="72"/>
        <v>0</v>
      </c>
      <c r="LN22" s="23">
        <f t="shared" si="73"/>
        <v>23335</v>
      </c>
      <c r="LO22" s="14">
        <v>1</v>
      </c>
      <c r="LP22" s="14">
        <v>0</v>
      </c>
      <c r="LQ22" s="14">
        <v>60</v>
      </c>
      <c r="LR22" s="14">
        <v>0</v>
      </c>
      <c r="LS22" s="14">
        <v>0</v>
      </c>
      <c r="LT22" s="14">
        <v>30</v>
      </c>
      <c r="LU22" s="14">
        <v>30</v>
      </c>
      <c r="LV22" s="23">
        <f t="shared" si="74"/>
        <v>15334</v>
      </c>
      <c r="LW22" s="23">
        <f t="shared" si="75"/>
        <v>0</v>
      </c>
      <c r="LX22" s="23">
        <f t="shared" si="76"/>
        <v>15334</v>
      </c>
      <c r="MB22">
        <f t="shared" si="46"/>
        <v>10.066368133613713</v>
      </c>
      <c r="MC22">
        <f t="shared" si="47"/>
        <v>10.066368133613713</v>
      </c>
      <c r="ME22" s="14">
        <v>4</v>
      </c>
      <c r="MF22" s="14">
        <v>0</v>
      </c>
      <c r="MG22" s="14">
        <v>0</v>
      </c>
      <c r="MH22" s="23">
        <f t="shared" si="48"/>
        <v>533</v>
      </c>
      <c r="MI22" s="23">
        <f t="shared" si="77"/>
        <v>0</v>
      </c>
      <c r="MJ22" s="23">
        <f t="shared" si="78"/>
        <v>533</v>
      </c>
      <c r="MK22" s="14">
        <v>6</v>
      </c>
      <c r="ML22" s="14">
        <v>2</v>
      </c>
      <c r="MM22" s="14">
        <v>0</v>
      </c>
      <c r="MN22" s="23">
        <f t="shared" si="49"/>
        <v>2396</v>
      </c>
      <c r="MO22" s="23">
        <f t="shared" si="79"/>
        <v>0</v>
      </c>
      <c r="MP22" s="23">
        <f t="shared" si="80"/>
        <v>2396</v>
      </c>
      <c r="MR22" s="23">
        <f t="shared" si="81"/>
        <v>3195</v>
      </c>
      <c r="MS22" s="23">
        <f t="shared" si="82"/>
        <v>0</v>
      </c>
      <c r="MT22" s="23">
        <f t="shared" si="83"/>
        <v>3195</v>
      </c>
      <c r="MU22" s="23">
        <f t="shared" si="87"/>
        <v>800</v>
      </c>
      <c r="MV22" s="23">
        <f t="shared" si="85"/>
        <v>0</v>
      </c>
      <c r="MW22" s="23">
        <f t="shared" si="86"/>
        <v>800</v>
      </c>
      <c r="NA22">
        <v>23</v>
      </c>
      <c r="NB22" t="s">
        <v>127</v>
      </c>
      <c r="NC22" s="17">
        <v>1.4</v>
      </c>
      <c r="ND22" t="s">
        <v>196</v>
      </c>
      <c r="NE22" t="s">
        <v>238</v>
      </c>
      <c r="NF22" t="s">
        <v>147</v>
      </c>
      <c r="NH22" t="s">
        <v>214</v>
      </c>
      <c r="NJ22" s="14">
        <v>18</v>
      </c>
      <c r="NK22" s="14"/>
    </row>
    <row r="23" spans="3:375" ht="16.5" x14ac:dyDescent="0.2">
      <c r="C23" s="14">
        <f t="shared" si="0"/>
        <v>1</v>
      </c>
      <c r="D23" s="14">
        <v>19</v>
      </c>
      <c r="E23" s="14" t="s">
        <v>600</v>
      </c>
      <c r="F23" s="14" t="s">
        <v>548</v>
      </c>
      <c r="G23" s="14">
        <v>10</v>
      </c>
      <c r="H23" s="14">
        <v>10</v>
      </c>
      <c r="I23" s="14">
        <v>0</v>
      </c>
      <c r="J23" s="14">
        <v>1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1</v>
      </c>
      <c r="R23" s="14">
        <v>1</v>
      </c>
      <c r="S23" s="14">
        <v>1</v>
      </c>
      <c r="T23" s="14">
        <v>1</v>
      </c>
      <c r="U23" s="14">
        <v>1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1</v>
      </c>
      <c r="BF23" s="14">
        <f>ROUND((INDEX(新战舰养成!S$6:S$18,新怪物属性!$J23+1)+INDEX(新战舰养成!D$6:D$18,新怪物属性!$J23+1)*(新怪物属性!$G23-1))*INDEX(战舰突破!$D$6:$D$18,新怪物属性!$M23+1),0)</f>
        <v>245</v>
      </c>
      <c r="BG23" s="14">
        <f>ROUND((INDEX(新战舰养成!T$6:T$18,新怪物属性!$J23+1)+INDEX(新战舰养成!E$6:E$18,新怪物属性!$J23+1)*(新怪物属性!$G23-1))*INDEX(战舰突破!$D$6:$D$18,新怪物属性!$M23+1),0)</f>
        <v>1900</v>
      </c>
      <c r="BH23" s="14">
        <f>ROUND((INDEX(新战舰养成!U$6:U$18,新怪物属性!$J23+1)+INDEX(新战舰养成!F$6:F$18,新怪物属性!$J23+1)*(新怪物属性!$G23-1))*INDEX(战舰突破!$D$6:$D$18,新怪物属性!$M23+1),0)</f>
        <v>127</v>
      </c>
      <c r="BI23" s="14">
        <f>ROUND((INDEX(新战舰养成!V$6:V$18,新怪物属性!$J23+1)+INDEX(新战舰养成!G$6:G$18,新怪物属性!$J23+1)*(新怪物属性!$G23-1))*INDEX(战舰突破!$D$6:$D$18,新怪物属性!$M23+1),0)</f>
        <v>300</v>
      </c>
      <c r="BJ23" s="14">
        <f>ROUND((INDEX(新战舰养成!W$6:W$18,新怪物属性!$J23+1)+INDEX(新战舰养成!H$6:H$18,新怪物属性!$J23+1)*(新怪物属性!$G23-1))*INDEX(战舰突破!$D$6:$D$18,新怪物属性!$M23+1),0)</f>
        <v>4</v>
      </c>
      <c r="BL23" s="14">
        <f>IF($H23&gt;0,ROUND((INDEX(新战舰养成!X$6:X$18,新怪物属性!$K23+1)+INDEX(新战舰养成!I$6:I$18,新怪物属性!$K23+1)*(新怪物属性!$H23-1))*INDEX(战舰突破!$D$6:$D$18,新怪物属性!$N23+1),0),0)</f>
        <v>390</v>
      </c>
      <c r="BM23" s="14">
        <f>IF($H23&gt;0,ROUND((INDEX(新战舰养成!Y$6:Y$18,新怪物属性!$K23+1)+INDEX(新战舰养成!J$6:J$18,新怪物属性!$K23+1)*(新怪物属性!$H23-1))*INDEX(战舰突破!$D$6:$D$18,新怪物属性!$N23+1),0),0)</f>
        <v>0</v>
      </c>
      <c r="BN23" s="14">
        <f>IF($H23&gt;0,ROUND((INDEX(新战舰养成!Z$6:Z$18,新怪物属性!$K23+1)+INDEX(新战舰养成!K$6:K$18,新怪物属性!$K23+1)*(新怪物属性!$H23-1))*INDEX(战舰突破!$D$6:$D$18,新怪物属性!$N23+1),0),0)</f>
        <v>0</v>
      </c>
      <c r="BO23" s="14">
        <f>IF($H23&gt;0,ROUND((INDEX(新战舰养成!AA$6:AA$18,新怪物属性!$K23+1)+INDEX(新战舰养成!L$6:L$18,新怪物属性!$K23+1)*(新怪物属性!$H23-1))*INDEX(战舰突破!$D$6:$D$18,新怪物属性!$N23+1),0),0)</f>
        <v>1100</v>
      </c>
      <c r="BP23" s="14">
        <f>IF($H23&gt;0,ROUND((INDEX(新战舰养成!AB$6:AB$18,新怪物属性!$K23+1)+INDEX(新战舰养成!M$6:M$18,新怪物属性!$K23+1)*(新怪物属性!$H23-1))*INDEX(战舰突破!$D$6:$D$18,新怪物属性!$N23+1),0),0)</f>
        <v>20</v>
      </c>
      <c r="BR23" s="14">
        <f>IF($I23&gt;0,ROUND((INDEX(新战舰养成!AC$6:AC$18,新怪物属性!$L23+1)+INDEX(新战舰养成!I$6:I$18,新怪物属性!$L23+1)*(新怪物属性!$I23-1))*INDEX(战舰突破!$D$6:$D$18,新怪物属性!$O23+1),0),0)</f>
        <v>0</v>
      </c>
      <c r="BS23" s="14">
        <f>IF($I23&gt;0,ROUND((INDEX(新战舰养成!AD$6:AD$18,新怪物属性!$L23+1)+INDEX(新战舰养成!J$6:J$18,新怪物属性!$L23+1)*(新怪物属性!$I23-1))*INDEX(战舰突破!$D$6:$D$18,新怪物属性!$O23+1),0),0)</f>
        <v>0</v>
      </c>
      <c r="BT23" s="14">
        <f>IF($I23&gt;0,ROUND((INDEX(新战舰养成!AE$6:AE$18,新怪物属性!$L23+1)+INDEX(新战舰养成!K$6:K$18,新怪物属性!$L23+1)*(新怪物属性!$I23-1))*INDEX(战舰突破!$D$6:$D$18,新怪物属性!$O23+1),0),0)</f>
        <v>0</v>
      </c>
      <c r="BU23" s="14">
        <f>IF($I23&gt;0,ROUND((INDEX(新战舰养成!AF$6:AF$18,新怪物属性!$L23+1)+INDEX(新战舰养成!L$6:L$18,新怪物属性!$L23+1)*(新怪物属性!$I23-1))*INDEX(战舰突破!$D$6:$D$18,新怪物属性!$O23+1),0),0)</f>
        <v>0</v>
      </c>
      <c r="BV23" s="14">
        <f>IF($I23&gt;0,ROUND((INDEX(新战舰养成!AG$6:AG$18,新怪物属性!$L23+1)+INDEX(新战舰养成!M$6:M$18,新怪物属性!$L23+1)*(新怪物属性!$I23-1))*INDEX(战舰突破!$D$6:$D$18,新怪物属性!$O23+1),0),0)</f>
        <v>0</v>
      </c>
      <c r="BY23" s="14">
        <f>(INDEX(装备数值!$C$13:$G$116,新怪物属性!$P23*8+1,BY$2)+INDEX(装备数值!$C$13:$G$116,新怪物属性!$Q23*8+2,BY$2)+INDEX(装备数值!$C$13:$G$116,新怪物属性!$S23*8+3,BY$2)+INDEX(装备数值!$C$13:$G$116,新怪物属性!$R23*8+4,BY$2)+INDEX(装备数值!$C$13:$G$116,新怪物属性!$T23*8+5,BY$2)+INDEX(装备数值!$C$13:$G$116,新怪物属性!$U23*8+6,BY$2)+INDEX(装备数值!$C$13:$G$116,新怪物属性!$V23*8+7,BY$2)+INDEX(装备数值!$C$13:$G$116,新怪物属性!$W23*8+8,BY$2))</f>
        <v>100</v>
      </c>
      <c r="BZ23" s="14">
        <f>(INDEX(装备数值!$C$13:$G$116,新怪物属性!$P23*8+1,BZ$2)+INDEX(装备数值!$C$13:$G$116,新怪物属性!$Q23*8+2,BZ$2)+INDEX(装备数值!$C$13:$G$116,新怪物属性!$S23*8+3,BZ$2)+INDEX(装备数值!$C$13:$G$116,新怪物属性!$R23*8+4,BZ$2)+INDEX(装备数值!$C$13:$G$116,新怪物属性!$T23*8+5,BZ$2)+INDEX(装备数值!$C$13:$G$116,新怪物属性!$U23*8+6,BZ$2)+INDEX(装备数值!$C$13:$G$116,新怪物属性!$V23*8+7,BZ$2)+INDEX(装备数值!$C$13:$G$116,新怪物属性!$W23*8+8,BZ$2))</f>
        <v>1500</v>
      </c>
      <c r="CA23" s="14">
        <f>(INDEX(装备数值!$C$13:$G$116,新怪物属性!$P23*8+1,CA$2)+INDEX(装备数值!$C$13:$G$116,新怪物属性!$Q23*8+2,CA$2)+INDEX(装备数值!$C$13:$G$116,新怪物属性!$S23*8+3,CA$2)+INDEX(装备数值!$C$13:$G$116,新怪物属性!$R23*8+4,CA$2)+INDEX(装备数值!$C$13:$G$116,新怪物属性!$T23*8+5,CA$2)+INDEX(装备数值!$C$13:$G$116,新怪物属性!$U23*8+6,CA$2)+INDEX(装备数值!$C$13:$G$116,新怪物属性!$V23*8+7,CA$2)+INDEX(装备数值!$C$13:$G$116,新怪物属性!$W23*8+8,CA$2))</f>
        <v>60</v>
      </c>
      <c r="CB23" s="14">
        <f>(INDEX(装备数值!$C$13:$G$116,新怪物属性!$P23*8+1,CB$2)+INDEX(装备数值!$C$13:$G$116,新怪物属性!$Q23*8+2,CB$2)+INDEX(装备数值!$C$13:$G$116,新怪物属性!$S23*8+3,CB$2)+INDEX(装备数值!$C$13:$G$116,新怪物属性!$R23*8+4,CB$2)+INDEX(装备数值!$C$13:$G$116,新怪物属性!$T23*8+5,CB$2)+INDEX(装备数值!$C$13:$G$116,新怪物属性!$U23*8+6,CB$2)+INDEX(装备数值!$C$13:$G$116,新怪物属性!$V23*8+7,CB$2)+INDEX(装备数值!$C$13:$G$116,新怪物属性!$W23*8+8,CB$2))</f>
        <v>2000</v>
      </c>
      <c r="CC23" s="14">
        <f>(INDEX(装备数值!$C$13:$G$116,新怪物属性!$P23*8+1,CC$2)+INDEX(装备数值!$C$13:$G$116,新怪物属性!$Q23*8+2,CC$2)+INDEX(装备数值!$C$13:$G$116,新怪物属性!$S23*8+3,CC$2)+INDEX(装备数值!$C$13:$G$116,新怪物属性!$R23*8+4,CC$2)+INDEX(装备数值!$C$13:$G$116,新怪物属性!$T23*8+5,CC$2)+INDEX(装备数值!$C$13:$G$116,新怪物属性!$U23*8+6,CC$2)+INDEX(装备数值!$C$13:$G$116,新怪物属性!$V23*8+7,CC$2)+INDEX(装备数值!$C$13:$G$116,新怪物属性!$W23*8+8,CC$2))</f>
        <v>20</v>
      </c>
      <c r="CF23" s="14">
        <f t="shared" si="50"/>
        <v>3</v>
      </c>
      <c r="CG23" s="14">
        <f t="shared" si="50"/>
        <v>0</v>
      </c>
      <c r="CH23" s="14">
        <f t="shared" si="50"/>
        <v>0</v>
      </c>
      <c r="CI23" s="14">
        <f t="shared" si="50"/>
        <v>0</v>
      </c>
      <c r="CJ23" s="14">
        <f t="shared" si="50"/>
        <v>0</v>
      </c>
      <c r="CK23" s="14">
        <f t="shared" si="50"/>
        <v>0</v>
      </c>
      <c r="CL23" s="14">
        <f t="shared" si="50"/>
        <v>0</v>
      </c>
      <c r="CM23" s="14">
        <f t="shared" si="50"/>
        <v>0</v>
      </c>
      <c r="CN23" s="14">
        <f t="shared" si="50"/>
        <v>0</v>
      </c>
      <c r="CO23" s="14">
        <f t="shared" si="50"/>
        <v>0</v>
      </c>
      <c r="CP23" s="14">
        <f t="shared" si="50"/>
        <v>0</v>
      </c>
      <c r="CQ23" s="14">
        <f t="shared" si="50"/>
        <v>0</v>
      </c>
      <c r="CR23" s="14">
        <f t="shared" si="50"/>
        <v>0</v>
      </c>
      <c r="CS23" s="14">
        <f>SUMIFS(装备数值!BL$50:BL$101,装备数值!$BG$50:$BG$101,"="&amp;新怪物属性!$CF$2,装备数值!$BH$50:$BH$101,"&lt;="&amp;新怪物属性!$CF23)+SUMIFS(装备数值!BL$50:BL$101,装备数值!$BG$50:$BG$101,"="&amp;新怪物属性!$CG$2,装备数值!$BH$50:$BH$101,"&lt;="&amp;新怪物属性!$CG23)+SUMIFS(装备数值!BL$50:BL$101,装备数值!$BG$50:$BG$101,"="&amp;新怪物属性!$CH$2,装备数值!$BH$50:$BH$101,"&lt;="&amp;新怪物属性!$CH23)+SUMIFS(装备数值!BL$50:BL$101,装备数值!$BG$50:$BG$101,"="&amp;新怪物属性!$CI$2,装备数值!$BH$50:$BH$101,"&lt;="&amp;新怪物属性!$CI23)+SUMIFS(装备数值!BL$50:BL$101,装备数值!$BG$50:$BG$101,"="&amp;新怪物属性!$CJ$2,装备数值!$BH$50:$BH$101,"&lt;="&amp;新怪物属性!$CJ23)+SUMIFS(装备数值!BL$50:BL$101,装备数值!$BG$50:$BG$101,"="&amp;新怪物属性!$CK$2,装备数值!$BH$50:$BH$101,"&lt;="&amp;新怪物属性!$CK23)+SUMIFS(装备数值!BL$50:BL$101,装备数值!$BG$50:$BG$101,"="&amp;新怪物属性!$CL$2,装备数值!$BH$50:$BH$101,"&lt;="&amp;新怪物属性!$CL23)+SUMIFS(装备数值!BL$50:BL$101,装备数值!$BG$50:$BG$101,"="&amp;新怪物属性!$CM$2,装备数值!$BH$50:$BH$101,"&lt;="&amp;新怪物属性!$CM23)+SUMIFS(装备数值!BL$50:BL$101,装备数值!$BG$50:$BG$101,"="&amp;新怪物属性!$CN$2,装备数值!$BH$50:$BH$101,"&lt;="&amp;新怪物属性!$CN23)+SUMIFS(装备数值!BL$50:BL$101,装备数值!$BG$50:$BG$101,"="&amp;新怪物属性!$CO$2,装备数值!$BH$50:$BH$101,"&lt;="&amp;新怪物属性!$CO23)+SUMIFS(装备数值!BL$50:BL$101,装备数值!$BG$50:$BG$101,"="&amp;新怪物属性!$CP$2,装备数值!$BH$50:$BH$101,"&lt;="&amp;新怪物属性!$CP23)+SUMIFS(装备数值!BL$50:BL$101,装备数值!$BG$50:$BG$101,"="&amp;新怪物属性!$CQ$2,装备数值!$BH$50:$BH$101,"&lt;="&amp;新怪物属性!$CQ23)+SUMIFS(装备数值!BL$50:BL$101,装备数值!$BG$50:$BG$101,"="&amp;新怪物属性!$CR$2,装备数值!$BH$50:$BH$101,"&lt;="&amp;新怪物属性!$CR23)</f>
        <v>1440</v>
      </c>
      <c r="CT23" s="14">
        <f>SUMIFS(装备数值!BM$50:BM$101,装备数值!$BG$50:$BG$101,"="&amp;新怪物属性!$CF$2,装备数值!$BH$50:$BH$101,"&lt;="&amp;新怪物属性!$CF23)+SUMIFS(装备数值!BM$50:BM$101,装备数值!$BG$50:$BG$101,"="&amp;新怪物属性!$CG$2,装备数值!$BH$50:$BH$101,"&lt;="&amp;新怪物属性!$CG23)+SUMIFS(装备数值!BM$50:BM$101,装备数值!$BG$50:$BG$101,"="&amp;新怪物属性!$CH$2,装备数值!$BH$50:$BH$101,"&lt;="&amp;新怪物属性!$CH23)+SUMIFS(装备数值!BM$50:BM$101,装备数值!$BG$50:$BG$101,"="&amp;新怪物属性!$CI$2,装备数值!$BH$50:$BH$101,"&lt;="&amp;新怪物属性!$CI23)+SUMIFS(装备数值!BM$50:BM$101,装备数值!$BG$50:$BG$101,"="&amp;新怪物属性!$CJ$2,装备数值!$BH$50:$BH$101,"&lt;="&amp;新怪物属性!$CJ23)+SUMIFS(装备数值!BM$50:BM$101,装备数值!$BG$50:$BG$101,"="&amp;新怪物属性!$CK$2,装备数值!$BH$50:$BH$101,"&lt;="&amp;新怪物属性!$CK23)+SUMIFS(装备数值!BM$50:BM$101,装备数值!$BG$50:$BG$101,"="&amp;新怪物属性!$CL$2,装备数值!$BH$50:$BH$101,"&lt;="&amp;新怪物属性!$CL23)+SUMIFS(装备数值!BM$50:BM$101,装备数值!$BG$50:$BG$101,"="&amp;新怪物属性!$CM$2,装备数值!$BH$50:$BH$101,"&lt;="&amp;新怪物属性!$CM23)+SUMIFS(装备数值!BM$50:BM$101,装备数值!$BG$50:$BG$101,"="&amp;新怪物属性!$CN$2,装备数值!$BH$50:$BH$101,"&lt;="&amp;新怪物属性!$CN23)+SUMIFS(装备数值!BM$50:BM$101,装备数值!$BG$50:$BG$101,"="&amp;新怪物属性!$CO$2,装备数值!$BH$50:$BH$101,"&lt;="&amp;新怪物属性!$CO23)+SUMIFS(装备数值!BM$50:BM$101,装备数值!$BG$50:$BG$101,"="&amp;新怪物属性!$CP$2,装备数值!$BH$50:$BH$101,"&lt;="&amp;新怪物属性!$CP23)+SUMIFS(装备数值!BM$50:BM$101,装备数值!$BG$50:$BG$101,"="&amp;新怪物属性!$CQ$2,装备数值!$BH$50:$BH$101,"&lt;="&amp;新怪物属性!$CQ23)+SUMIFS(装备数值!BM$50:BM$101,装备数值!$BG$50:$BG$101,"="&amp;新怪物属性!$CR$2,装备数值!$BH$50:$BH$101,"&lt;="&amp;新怪物属性!$CR23)</f>
        <v>10800</v>
      </c>
      <c r="CU23" s="14">
        <f>SUMIFS(装备数值!BN$50:BN$101,装备数值!$BG$50:$BG$101,"="&amp;新怪物属性!$CF$2,装备数值!$BH$50:$BH$101,"&lt;="&amp;新怪物属性!$CF23)+SUMIFS(装备数值!BN$50:BN$101,装备数值!$BG$50:$BG$101,"="&amp;新怪物属性!$CG$2,装备数值!$BH$50:$BH$101,"&lt;="&amp;新怪物属性!$CG23)+SUMIFS(装备数值!BN$50:BN$101,装备数值!$BG$50:$BG$101,"="&amp;新怪物属性!$CH$2,装备数值!$BH$50:$BH$101,"&lt;="&amp;新怪物属性!$CH23)+SUMIFS(装备数值!BN$50:BN$101,装备数值!$BG$50:$BG$101,"="&amp;新怪物属性!$CI$2,装备数值!$BH$50:$BH$101,"&lt;="&amp;新怪物属性!$CI23)+SUMIFS(装备数值!BN$50:BN$101,装备数值!$BG$50:$BG$101,"="&amp;新怪物属性!$CJ$2,装备数值!$BH$50:$BH$101,"&lt;="&amp;新怪物属性!$CJ23)+SUMIFS(装备数值!BN$50:BN$101,装备数值!$BG$50:$BG$101,"="&amp;新怪物属性!$CK$2,装备数值!$BH$50:$BH$101,"&lt;="&amp;新怪物属性!$CK23)+SUMIFS(装备数值!BN$50:BN$101,装备数值!$BG$50:$BG$101,"="&amp;新怪物属性!$CL$2,装备数值!$BH$50:$BH$101,"&lt;="&amp;新怪物属性!$CL23)+SUMIFS(装备数值!BN$50:BN$101,装备数值!$BG$50:$BG$101,"="&amp;新怪物属性!$CM$2,装备数值!$BH$50:$BH$101,"&lt;="&amp;新怪物属性!$CM23)+SUMIFS(装备数值!BN$50:BN$101,装备数值!$BG$50:$BG$101,"="&amp;新怪物属性!$CN$2,装备数值!$BH$50:$BH$101,"&lt;="&amp;新怪物属性!$CN23)+SUMIFS(装备数值!BN$50:BN$101,装备数值!$BG$50:$BG$101,"="&amp;新怪物属性!$CO$2,装备数值!$BH$50:$BH$101,"&lt;="&amp;新怪物属性!$CO23)+SUMIFS(装备数值!BN$50:BN$101,装备数值!$BG$50:$BG$101,"="&amp;新怪物属性!$CP$2,装备数值!$BH$50:$BH$101,"&lt;="&amp;新怪物属性!$CP23)+SUMIFS(装备数值!BN$50:BN$101,装备数值!$BG$50:$BG$101,"="&amp;新怪物属性!$CQ$2,装备数值!$BH$50:$BH$101,"&lt;="&amp;新怪物属性!$CQ23)+SUMIFS(装备数值!BN$50:BN$101,装备数值!$BG$50:$BG$101,"="&amp;新怪物属性!$CR$2,装备数值!$BH$50:$BH$101,"&lt;="&amp;新怪物属性!$CR23)</f>
        <v>0</v>
      </c>
      <c r="CV23" s="14">
        <f>SUMIFS(装备数值!BO$50:BO$101,装备数值!$BG$50:$BG$101,"="&amp;新怪物属性!$CF$2,装备数值!$BH$50:$BH$101,"&lt;="&amp;新怪物属性!$CF23)+SUMIFS(装备数值!BO$50:BO$101,装备数值!$BG$50:$BG$101,"="&amp;新怪物属性!$CG$2,装备数值!$BH$50:$BH$101,"&lt;="&amp;新怪物属性!$CG23)+SUMIFS(装备数值!BO$50:BO$101,装备数值!$BG$50:$BG$101,"="&amp;新怪物属性!$CH$2,装备数值!$BH$50:$BH$101,"&lt;="&amp;新怪物属性!$CH23)+SUMIFS(装备数值!BO$50:BO$101,装备数值!$BG$50:$BG$101,"="&amp;新怪物属性!$CI$2,装备数值!$BH$50:$BH$101,"&lt;="&amp;新怪物属性!$CI23)+SUMIFS(装备数值!BO$50:BO$101,装备数值!$BG$50:$BG$101,"="&amp;新怪物属性!$CJ$2,装备数值!$BH$50:$BH$101,"&lt;="&amp;新怪物属性!$CJ23)+SUMIFS(装备数值!BO$50:BO$101,装备数值!$BG$50:$BG$101,"="&amp;新怪物属性!$CK$2,装备数值!$BH$50:$BH$101,"&lt;="&amp;新怪物属性!$CK23)+SUMIFS(装备数值!BO$50:BO$101,装备数值!$BG$50:$BG$101,"="&amp;新怪物属性!$CL$2,装备数值!$BH$50:$BH$101,"&lt;="&amp;新怪物属性!$CL23)+SUMIFS(装备数值!BO$50:BO$101,装备数值!$BG$50:$BG$101,"="&amp;新怪物属性!$CM$2,装备数值!$BH$50:$BH$101,"&lt;="&amp;新怪物属性!$CM23)+SUMIFS(装备数值!BO$50:BO$101,装备数值!$BG$50:$BG$101,"="&amp;新怪物属性!$CN$2,装备数值!$BH$50:$BH$101,"&lt;="&amp;新怪物属性!$CN23)+SUMIFS(装备数值!BO$50:BO$101,装备数值!$BG$50:$BG$101,"="&amp;新怪物属性!$CO$2,装备数值!$BH$50:$BH$101,"&lt;="&amp;新怪物属性!$CO23)+SUMIFS(装备数值!BO$50:BO$101,装备数值!$BG$50:$BG$101,"="&amp;新怪物属性!$CP$2,装备数值!$BH$50:$BH$101,"&lt;="&amp;新怪物属性!$CP23)+SUMIFS(装备数值!BO$50:BO$101,装备数值!$BG$50:$BG$101,"="&amp;新怪物属性!$CQ$2,装备数值!$BH$50:$BH$101,"&lt;="&amp;新怪物属性!$CQ23)+SUMIFS(装备数值!BO$50:BO$101,装备数值!$BG$50:$BG$101,"="&amp;新怪物属性!$CR$2,装备数值!$BH$50:$BH$101,"&lt;="&amp;新怪物属性!$CR23)</f>
        <v>48000</v>
      </c>
      <c r="CW23" s="14">
        <f>SUMIFS(装备数值!BP$50:BP$101,装备数值!$BG$50:$BG$101,"="&amp;新怪物属性!$CF$2,装备数值!$BH$50:$BH$101,"&lt;="&amp;新怪物属性!$CF23)+SUMIFS(装备数值!BP$50:BP$101,装备数值!$BG$50:$BG$101,"="&amp;新怪物属性!$CG$2,装备数值!$BH$50:$BH$101,"&lt;="&amp;新怪物属性!$CG23)+SUMIFS(装备数值!BP$50:BP$101,装备数值!$BG$50:$BG$101,"="&amp;新怪物属性!$CH$2,装备数值!$BH$50:$BH$101,"&lt;="&amp;新怪物属性!$CH23)+SUMIFS(装备数值!BP$50:BP$101,装备数值!$BG$50:$BG$101,"="&amp;新怪物属性!$CI$2,装备数值!$BH$50:$BH$101,"&lt;="&amp;新怪物属性!$CI23)+SUMIFS(装备数值!BP$50:BP$101,装备数值!$BG$50:$BG$101,"="&amp;新怪物属性!$CJ$2,装备数值!$BH$50:$BH$101,"&lt;="&amp;新怪物属性!$CJ23)+SUMIFS(装备数值!BP$50:BP$101,装备数值!$BG$50:$BG$101,"="&amp;新怪物属性!$CK$2,装备数值!$BH$50:$BH$101,"&lt;="&amp;新怪物属性!$CK23)+SUMIFS(装备数值!BP$50:BP$101,装备数值!$BG$50:$BG$101,"="&amp;新怪物属性!$CL$2,装备数值!$BH$50:$BH$101,"&lt;="&amp;新怪物属性!$CL23)+SUMIFS(装备数值!BP$50:BP$101,装备数值!$BG$50:$BG$101,"="&amp;新怪物属性!$CM$2,装备数值!$BH$50:$BH$101,"&lt;="&amp;新怪物属性!$CM23)+SUMIFS(装备数值!BP$50:BP$101,装备数值!$BG$50:$BG$101,"="&amp;新怪物属性!$CN$2,装备数值!$BH$50:$BH$101,"&lt;="&amp;新怪物属性!$CN23)+SUMIFS(装备数值!BP$50:BP$101,装备数值!$BG$50:$BG$101,"="&amp;新怪物属性!$CO$2,装备数值!$BH$50:$BH$101,"&lt;="&amp;新怪物属性!$CO23)+SUMIFS(装备数值!BP$50:BP$101,装备数值!$BG$50:$BG$101,"="&amp;新怪物属性!$CP$2,装备数值!$BH$50:$BH$101,"&lt;="&amp;新怪物属性!$CP23)+SUMIFS(装备数值!BP$50:BP$101,装备数值!$BG$50:$BG$101,"="&amp;新怪物属性!$CQ$2,装备数值!$BH$50:$BH$101,"&lt;="&amp;新怪物属性!$CQ23)+SUMIFS(装备数值!BP$50:BP$101,装备数值!$BG$50:$BG$101,"="&amp;新怪物属性!$CR$2,装备数值!$BH$50:$BH$101,"&lt;="&amp;新怪物属性!$CR23)</f>
        <v>0</v>
      </c>
      <c r="CX23" s="14">
        <f>SUMIFS(装备数值!BQ$50:BQ$101,装备数值!$BG$50:$BG$101,"="&amp;新怪物属性!$CF$2,装备数值!$BH$50:$BH$101,"&lt;="&amp;新怪物属性!$CF23)+SUMIFS(装备数值!BQ$50:BQ$101,装备数值!$BG$50:$BG$101,"="&amp;新怪物属性!$CG$2,装备数值!$BH$50:$BH$101,"&lt;="&amp;新怪物属性!$CG23)+SUMIFS(装备数值!BQ$50:BQ$101,装备数值!$BG$50:$BG$101,"="&amp;新怪物属性!$CH$2,装备数值!$BH$50:$BH$101,"&lt;="&amp;新怪物属性!$CH23)+SUMIFS(装备数值!BQ$50:BQ$101,装备数值!$BG$50:$BG$101,"="&amp;新怪物属性!$CI$2,装备数值!$BH$50:$BH$101,"&lt;="&amp;新怪物属性!$CI23)+SUMIFS(装备数值!BQ$50:BQ$101,装备数值!$BG$50:$BG$101,"="&amp;新怪物属性!$CJ$2,装备数值!$BH$50:$BH$101,"&lt;="&amp;新怪物属性!$CJ23)+SUMIFS(装备数值!BQ$50:BQ$101,装备数值!$BG$50:$BG$101,"="&amp;新怪物属性!$CK$2,装备数值!$BH$50:$BH$101,"&lt;="&amp;新怪物属性!$CK23)+SUMIFS(装备数值!BQ$50:BQ$101,装备数值!$BG$50:$BG$101,"="&amp;新怪物属性!$CL$2,装备数值!$BH$50:$BH$101,"&lt;="&amp;新怪物属性!$CL23)+SUMIFS(装备数值!BQ$50:BQ$101,装备数值!$BG$50:$BG$101,"="&amp;新怪物属性!$CM$2,装备数值!$BH$50:$BH$101,"&lt;="&amp;新怪物属性!$CM23)+SUMIFS(装备数值!BQ$50:BQ$101,装备数值!$BG$50:$BG$101,"="&amp;新怪物属性!$CN$2,装备数值!$BH$50:$BH$101,"&lt;="&amp;新怪物属性!$CN23)+SUMIFS(装备数值!BQ$50:BQ$101,装备数值!$BG$50:$BG$101,"="&amp;新怪物属性!$CO$2,装备数值!$BH$50:$BH$101,"&lt;="&amp;新怪物属性!$CO23)+SUMIFS(装备数值!BQ$50:BQ$101,装备数值!$BG$50:$BG$101,"="&amp;新怪物属性!$CP$2,装备数值!$BH$50:$BH$101,"&lt;="&amp;新怪物属性!$CP23)+SUMIFS(装备数值!BQ$50:BQ$101,装备数值!$BG$50:$BG$101,"="&amp;新怪物属性!$CQ$2,装备数值!$BH$50:$BH$101,"&lt;="&amp;新怪物属性!$CQ23)+SUMIFS(装备数值!BQ$50:BQ$101,装备数值!$BG$50:$BG$101,"="&amp;新怪物属性!$CR$2,装备数值!$BH$50:$BH$101,"&lt;="&amp;新怪物属性!$CR23)</f>
        <v>0</v>
      </c>
      <c r="CY23" s="14">
        <f>SUMIFS(装备数值!BR$50:BR$101,装备数值!$BG$50:$BG$101,"="&amp;新怪物属性!$CF$2,装备数值!$BH$50:$BH$101,"&lt;="&amp;新怪物属性!$CF23)+SUMIFS(装备数值!BR$50:BR$101,装备数值!$BG$50:$BG$101,"="&amp;新怪物属性!$CG$2,装备数值!$BH$50:$BH$101,"&lt;="&amp;新怪物属性!$CG23)+SUMIFS(装备数值!BR$50:BR$101,装备数值!$BG$50:$BG$101,"="&amp;新怪物属性!$CH$2,装备数值!$BH$50:$BH$101,"&lt;="&amp;新怪物属性!$CH23)+SUMIFS(装备数值!BR$50:BR$101,装备数值!$BG$50:$BG$101,"="&amp;新怪物属性!$CI$2,装备数值!$BH$50:$BH$101,"&lt;="&amp;新怪物属性!$CI23)+SUMIFS(装备数值!BR$50:BR$101,装备数值!$BG$50:$BG$101,"="&amp;新怪物属性!$CJ$2,装备数值!$BH$50:$BH$101,"&lt;="&amp;新怪物属性!$CJ23)+SUMIFS(装备数值!BR$50:BR$101,装备数值!$BG$50:$BG$101,"="&amp;新怪物属性!$CK$2,装备数值!$BH$50:$BH$101,"&lt;="&amp;新怪物属性!$CK23)+SUMIFS(装备数值!BR$50:BR$101,装备数值!$BG$50:$BG$101,"="&amp;新怪物属性!$CL$2,装备数值!$BH$50:$BH$101,"&lt;="&amp;新怪物属性!$CL23)+SUMIFS(装备数值!BR$50:BR$101,装备数值!$BG$50:$BG$101,"="&amp;新怪物属性!$CM$2,装备数值!$BH$50:$BH$101,"&lt;="&amp;新怪物属性!$CM23)+SUMIFS(装备数值!BR$50:BR$101,装备数值!$BG$50:$BG$101,"="&amp;新怪物属性!$CN$2,装备数值!$BH$50:$BH$101,"&lt;="&amp;新怪物属性!$CN23)+SUMIFS(装备数值!BR$50:BR$101,装备数值!$BG$50:$BG$101,"="&amp;新怪物属性!$CO$2,装备数值!$BH$50:$BH$101,"&lt;="&amp;新怪物属性!$CO23)+SUMIFS(装备数值!BR$50:BR$101,装备数值!$BG$50:$BG$101,"="&amp;新怪物属性!$CP$2,装备数值!$BH$50:$BH$101,"&lt;="&amp;新怪物属性!$CP23)+SUMIFS(装备数值!BR$50:BR$101,装备数值!$BG$50:$BG$101,"="&amp;新怪物属性!$CQ$2,装备数值!$BH$50:$BH$101,"&lt;="&amp;新怪物属性!$CQ23)+SUMIFS(装备数值!BR$50:BR$101,装备数值!$BG$50:$BG$101,"="&amp;新怪物属性!$CR$2,装备数值!$BH$50:$BH$101,"&lt;="&amp;新怪物属性!$CR23)</f>
        <v>0</v>
      </c>
      <c r="CZ23" s="14">
        <f>SUMIFS(装备数值!BS$50:BS$101,装备数值!$BG$50:$BG$101,"="&amp;新怪物属性!$CF$2,装备数值!$BH$50:$BH$101,"&lt;="&amp;新怪物属性!$CF23)+SUMIFS(装备数值!BS$50:BS$101,装备数值!$BG$50:$BG$101,"="&amp;新怪物属性!$CG$2,装备数值!$BH$50:$BH$101,"&lt;="&amp;新怪物属性!$CG23)+SUMIFS(装备数值!BS$50:BS$101,装备数值!$BG$50:$BG$101,"="&amp;新怪物属性!$CH$2,装备数值!$BH$50:$BH$101,"&lt;="&amp;新怪物属性!$CH23)+SUMIFS(装备数值!BS$50:BS$101,装备数值!$BG$50:$BG$101,"="&amp;新怪物属性!$CI$2,装备数值!$BH$50:$BH$101,"&lt;="&amp;新怪物属性!$CI23)+SUMIFS(装备数值!BS$50:BS$101,装备数值!$BG$50:$BG$101,"="&amp;新怪物属性!$CJ$2,装备数值!$BH$50:$BH$101,"&lt;="&amp;新怪物属性!$CJ23)+SUMIFS(装备数值!BS$50:BS$101,装备数值!$BG$50:$BG$101,"="&amp;新怪物属性!$CK$2,装备数值!$BH$50:$BH$101,"&lt;="&amp;新怪物属性!$CK23)+SUMIFS(装备数值!BS$50:BS$101,装备数值!$BG$50:$BG$101,"="&amp;新怪物属性!$CL$2,装备数值!$BH$50:$BH$101,"&lt;="&amp;新怪物属性!$CL23)+SUMIFS(装备数值!BS$50:BS$101,装备数值!$BG$50:$BG$101,"="&amp;新怪物属性!$CM$2,装备数值!$BH$50:$BH$101,"&lt;="&amp;新怪物属性!$CM23)+SUMIFS(装备数值!BS$50:BS$101,装备数值!$BG$50:$BG$101,"="&amp;新怪物属性!$CN$2,装备数值!$BH$50:$BH$101,"&lt;="&amp;新怪物属性!$CN23)+SUMIFS(装备数值!BS$50:BS$101,装备数值!$BG$50:$BG$101,"="&amp;新怪物属性!$CO$2,装备数值!$BH$50:$BH$101,"&lt;="&amp;新怪物属性!$CO23)+SUMIFS(装备数值!BS$50:BS$101,装备数值!$BG$50:$BG$101,"="&amp;新怪物属性!$CP$2,装备数值!$BH$50:$BH$101,"&lt;="&amp;新怪物属性!$CP23)+SUMIFS(装备数值!BS$50:BS$101,装备数值!$BG$50:$BG$101,"="&amp;新怪物属性!$CQ$2,装备数值!$BH$50:$BH$101,"&lt;="&amp;新怪物属性!$CQ23)+SUMIFS(装备数值!BS$50:BS$101,装备数值!$BG$50:$BG$101,"="&amp;新怪物属性!$CR$2,装备数值!$BH$50:$BH$101,"&lt;="&amp;新怪物属性!$CR23)</f>
        <v>0</v>
      </c>
      <c r="DA23" s="14">
        <f>SUMIFS(装备数值!BT$50:BT$101,装备数值!$BG$50:$BG$101,"="&amp;新怪物属性!$CF$2,装备数值!$BH$50:$BH$101,"&lt;="&amp;新怪物属性!$CF23)+SUMIFS(装备数值!BT$50:BT$101,装备数值!$BG$50:$BG$101,"="&amp;新怪物属性!$CG$2,装备数值!$BH$50:$BH$101,"&lt;="&amp;新怪物属性!$CG23)+SUMIFS(装备数值!BT$50:BT$101,装备数值!$BG$50:$BG$101,"="&amp;新怪物属性!$CH$2,装备数值!$BH$50:$BH$101,"&lt;="&amp;新怪物属性!$CH23)+SUMIFS(装备数值!BT$50:BT$101,装备数值!$BG$50:$BG$101,"="&amp;新怪物属性!$CI$2,装备数值!$BH$50:$BH$101,"&lt;="&amp;新怪物属性!$CI23)+SUMIFS(装备数值!BT$50:BT$101,装备数值!$BG$50:$BG$101,"="&amp;新怪物属性!$CJ$2,装备数值!$BH$50:$BH$101,"&lt;="&amp;新怪物属性!$CJ23)+SUMIFS(装备数值!BT$50:BT$101,装备数值!$BG$50:$BG$101,"="&amp;新怪物属性!$CK$2,装备数值!$BH$50:$BH$101,"&lt;="&amp;新怪物属性!$CK23)+SUMIFS(装备数值!BT$50:BT$101,装备数值!$BG$50:$BG$101,"="&amp;新怪物属性!$CL$2,装备数值!$BH$50:$BH$101,"&lt;="&amp;新怪物属性!$CL23)+SUMIFS(装备数值!BT$50:BT$101,装备数值!$BG$50:$BG$101,"="&amp;新怪物属性!$CM$2,装备数值!$BH$50:$BH$101,"&lt;="&amp;新怪物属性!$CM23)+SUMIFS(装备数值!BT$50:BT$101,装备数值!$BG$50:$BG$101,"="&amp;新怪物属性!$CN$2,装备数值!$BH$50:$BH$101,"&lt;="&amp;新怪物属性!$CN23)+SUMIFS(装备数值!BT$50:BT$101,装备数值!$BG$50:$BG$101,"="&amp;新怪物属性!$CO$2,装备数值!$BH$50:$BH$101,"&lt;="&amp;新怪物属性!$CO23)+SUMIFS(装备数值!BT$50:BT$101,装备数值!$BG$50:$BG$101,"="&amp;新怪物属性!$CP$2,装备数值!$BH$50:$BH$101,"&lt;="&amp;新怪物属性!$CP23)+SUMIFS(装备数值!BT$50:BT$101,装备数值!$BG$50:$BG$101,"="&amp;新怪物属性!$CQ$2,装备数值!$BH$50:$BH$101,"&lt;="&amp;新怪物属性!$CQ23)+SUMIFS(装备数值!BT$50:BT$101,装备数值!$BG$50:$BG$101,"="&amp;新怪物属性!$CR$2,装备数值!$BH$50:$BH$101,"&lt;="&amp;新怪物属性!$CR23)</f>
        <v>0</v>
      </c>
      <c r="DB23" s="14">
        <f>SUMIFS(装备数值!BU$50:BU$101,装备数值!$BG$50:$BG$101,"="&amp;新怪物属性!$CF$2,装备数值!$BH$50:$BH$101,"&lt;="&amp;新怪物属性!$CF23)+SUMIFS(装备数值!BU$50:BU$101,装备数值!$BG$50:$BG$101,"="&amp;新怪物属性!$CG$2,装备数值!$BH$50:$BH$101,"&lt;="&amp;新怪物属性!$CG23)+SUMIFS(装备数值!BU$50:BU$101,装备数值!$BG$50:$BG$101,"="&amp;新怪物属性!$CH$2,装备数值!$BH$50:$BH$101,"&lt;="&amp;新怪物属性!$CH23)+SUMIFS(装备数值!BU$50:BU$101,装备数值!$BG$50:$BG$101,"="&amp;新怪物属性!$CI$2,装备数值!$BH$50:$BH$101,"&lt;="&amp;新怪物属性!$CI23)+SUMIFS(装备数值!BU$50:BU$101,装备数值!$BG$50:$BG$101,"="&amp;新怪物属性!$CJ$2,装备数值!$BH$50:$BH$101,"&lt;="&amp;新怪物属性!$CJ23)+SUMIFS(装备数值!BU$50:BU$101,装备数值!$BG$50:$BG$101,"="&amp;新怪物属性!$CK$2,装备数值!$BH$50:$BH$101,"&lt;="&amp;新怪物属性!$CK23)+SUMIFS(装备数值!BU$50:BU$101,装备数值!$BG$50:$BG$101,"="&amp;新怪物属性!$CL$2,装备数值!$BH$50:$BH$101,"&lt;="&amp;新怪物属性!$CL23)+SUMIFS(装备数值!BU$50:BU$101,装备数值!$BG$50:$BG$101,"="&amp;新怪物属性!$CM$2,装备数值!$BH$50:$BH$101,"&lt;="&amp;新怪物属性!$CM23)+SUMIFS(装备数值!BU$50:BU$101,装备数值!$BG$50:$BG$101,"="&amp;新怪物属性!$CN$2,装备数值!$BH$50:$BH$101,"&lt;="&amp;新怪物属性!$CN23)+SUMIFS(装备数值!BU$50:BU$101,装备数值!$BG$50:$BG$101,"="&amp;新怪物属性!$CO$2,装备数值!$BH$50:$BH$101,"&lt;="&amp;新怪物属性!$CO23)+SUMIFS(装备数值!BU$50:BU$101,装备数值!$BG$50:$BG$101,"="&amp;新怪物属性!$CP$2,装备数值!$BH$50:$BH$101,"&lt;="&amp;新怪物属性!$CP23)+SUMIFS(装备数值!BU$50:BU$101,装备数值!$BG$50:$BG$101,"="&amp;新怪物属性!$CQ$2,装备数值!$BH$50:$BH$101,"&lt;="&amp;新怪物属性!$CQ23)+SUMIFS(装备数值!BU$50:BU$101,装备数值!$BG$50:$BG$101,"="&amp;新怪物属性!$CR$2,装备数值!$BH$50:$BH$101,"&lt;="&amp;新怪物属性!$CR23)</f>
        <v>0</v>
      </c>
      <c r="DC23" s="14">
        <f>SUMIFS(装备数值!BV$50:BV$101,装备数值!$BG$50:$BG$101,"="&amp;新怪物属性!$CF$2,装备数值!$BH$50:$BH$101,"&lt;="&amp;新怪物属性!$CF23)+SUMIFS(装备数值!BV$50:BV$101,装备数值!$BG$50:$BG$101,"="&amp;新怪物属性!$CG$2,装备数值!$BH$50:$BH$101,"&lt;="&amp;新怪物属性!$CG23)+SUMIFS(装备数值!BV$50:BV$101,装备数值!$BG$50:$BG$101,"="&amp;新怪物属性!$CH$2,装备数值!$BH$50:$BH$101,"&lt;="&amp;新怪物属性!$CH23)+SUMIFS(装备数值!BV$50:BV$101,装备数值!$BG$50:$BG$101,"="&amp;新怪物属性!$CI$2,装备数值!$BH$50:$BH$101,"&lt;="&amp;新怪物属性!$CI23)+SUMIFS(装备数值!BV$50:BV$101,装备数值!$BG$50:$BG$101,"="&amp;新怪物属性!$CJ$2,装备数值!$BH$50:$BH$101,"&lt;="&amp;新怪物属性!$CJ23)+SUMIFS(装备数值!BV$50:BV$101,装备数值!$BG$50:$BG$101,"="&amp;新怪物属性!$CK$2,装备数值!$BH$50:$BH$101,"&lt;="&amp;新怪物属性!$CK23)+SUMIFS(装备数值!BV$50:BV$101,装备数值!$BG$50:$BG$101,"="&amp;新怪物属性!$CL$2,装备数值!$BH$50:$BH$101,"&lt;="&amp;新怪物属性!$CL23)+SUMIFS(装备数值!BV$50:BV$101,装备数值!$BG$50:$BG$101,"="&amp;新怪物属性!$CM$2,装备数值!$BH$50:$BH$101,"&lt;="&amp;新怪物属性!$CM23)+SUMIFS(装备数值!BV$50:BV$101,装备数值!$BG$50:$BG$101,"="&amp;新怪物属性!$CN$2,装备数值!$BH$50:$BH$101,"&lt;="&amp;新怪物属性!$CN23)+SUMIFS(装备数值!BV$50:BV$101,装备数值!$BG$50:$BG$101,"="&amp;新怪物属性!$CO$2,装备数值!$BH$50:$BH$101,"&lt;="&amp;新怪物属性!$CO23)+SUMIFS(装备数值!BV$50:BV$101,装备数值!$BG$50:$BG$101,"="&amp;新怪物属性!$CP$2,装备数值!$BH$50:$BH$101,"&lt;="&amp;新怪物属性!$CP23)+SUMIFS(装备数值!BV$50:BV$101,装备数值!$BG$50:$BG$101,"="&amp;新怪物属性!$CQ$2,装备数值!$BH$50:$BH$101,"&lt;="&amp;新怪物属性!$CQ23)+SUMIFS(装备数值!BV$50:BV$101,装备数值!$BG$50:$BG$101,"="&amp;新怪物属性!$CR$2,装备数值!$BH$50:$BH$101,"&lt;="&amp;新怪物属性!$CR23)</f>
        <v>0</v>
      </c>
      <c r="DD23" s="14">
        <f>SUMIFS(装备数值!BW$50:BW$101,装备数值!$BG$50:$BG$101,"="&amp;新怪物属性!$CF$2,装备数值!$BH$50:$BH$101,"&lt;="&amp;新怪物属性!$CF23)+SUMIFS(装备数值!BW$50:BW$101,装备数值!$BG$50:$BG$101,"="&amp;新怪物属性!$CG$2,装备数值!$BH$50:$BH$101,"&lt;="&amp;新怪物属性!$CG23)+SUMIFS(装备数值!BW$50:BW$101,装备数值!$BG$50:$BG$101,"="&amp;新怪物属性!$CH$2,装备数值!$BH$50:$BH$101,"&lt;="&amp;新怪物属性!$CH23)+SUMIFS(装备数值!BW$50:BW$101,装备数值!$BG$50:$BG$101,"="&amp;新怪物属性!$CI$2,装备数值!$BH$50:$BH$101,"&lt;="&amp;新怪物属性!$CI23)+SUMIFS(装备数值!BW$50:BW$101,装备数值!$BG$50:$BG$101,"="&amp;新怪物属性!$CJ$2,装备数值!$BH$50:$BH$101,"&lt;="&amp;新怪物属性!$CJ23)+SUMIFS(装备数值!BW$50:BW$101,装备数值!$BG$50:$BG$101,"="&amp;新怪物属性!$CK$2,装备数值!$BH$50:$BH$101,"&lt;="&amp;新怪物属性!$CK23)+SUMIFS(装备数值!BW$50:BW$101,装备数值!$BG$50:$BG$101,"="&amp;新怪物属性!$CL$2,装备数值!$BH$50:$BH$101,"&lt;="&amp;新怪物属性!$CL23)+SUMIFS(装备数值!BW$50:BW$101,装备数值!$BG$50:$BG$101,"="&amp;新怪物属性!$CM$2,装备数值!$BH$50:$BH$101,"&lt;="&amp;新怪物属性!$CM23)+SUMIFS(装备数值!BW$50:BW$101,装备数值!$BG$50:$BG$101,"="&amp;新怪物属性!$CN$2,装备数值!$BH$50:$BH$101,"&lt;="&amp;新怪物属性!$CN23)+SUMIFS(装备数值!BW$50:BW$101,装备数值!$BG$50:$BG$101,"="&amp;新怪物属性!$CO$2,装备数值!$BH$50:$BH$101,"&lt;="&amp;新怪物属性!$CO23)+SUMIFS(装备数值!BW$50:BW$101,装备数值!$BG$50:$BG$101,"="&amp;新怪物属性!$CP$2,装备数值!$BH$50:$BH$101,"&lt;="&amp;新怪物属性!$CP23)+SUMIFS(装备数值!BW$50:BW$101,装备数值!$BG$50:$BG$101,"="&amp;新怪物属性!$CQ$2,装备数值!$BH$50:$BH$101,"&lt;="&amp;新怪物属性!$CQ23)+SUMIFS(装备数值!BW$50:BW$101,装备数值!$BG$50:$BG$101,"="&amp;新怪物属性!$CR$2,装备数值!$BH$50:$BH$101,"&lt;="&amp;新怪物属性!$CR23)</f>
        <v>0</v>
      </c>
      <c r="DE23" s="14">
        <f>SUMIFS(装备数值!BX$50:BX$101,装备数值!$BG$50:$BG$101,"="&amp;新怪物属性!$CF$2,装备数值!$BH$50:$BH$101,"&lt;="&amp;新怪物属性!$CF23)+SUMIFS(装备数值!BX$50:BX$101,装备数值!$BG$50:$BG$101,"="&amp;新怪物属性!$CG$2,装备数值!$BH$50:$BH$101,"&lt;="&amp;新怪物属性!$CG23)+SUMIFS(装备数值!BX$50:BX$101,装备数值!$BG$50:$BG$101,"="&amp;新怪物属性!$CH$2,装备数值!$BH$50:$BH$101,"&lt;="&amp;新怪物属性!$CH23)+SUMIFS(装备数值!BX$50:BX$101,装备数值!$BG$50:$BG$101,"="&amp;新怪物属性!$CI$2,装备数值!$BH$50:$BH$101,"&lt;="&amp;新怪物属性!$CI23)+SUMIFS(装备数值!BX$50:BX$101,装备数值!$BG$50:$BG$101,"="&amp;新怪物属性!$CJ$2,装备数值!$BH$50:$BH$101,"&lt;="&amp;新怪物属性!$CJ23)+SUMIFS(装备数值!BX$50:BX$101,装备数值!$BG$50:$BG$101,"="&amp;新怪物属性!$CK$2,装备数值!$BH$50:$BH$101,"&lt;="&amp;新怪物属性!$CK23)+SUMIFS(装备数值!BX$50:BX$101,装备数值!$BG$50:$BG$101,"="&amp;新怪物属性!$CL$2,装备数值!$BH$50:$BH$101,"&lt;="&amp;新怪物属性!$CL23)+SUMIFS(装备数值!BX$50:BX$101,装备数值!$BG$50:$BG$101,"="&amp;新怪物属性!$CM$2,装备数值!$BH$50:$BH$101,"&lt;="&amp;新怪物属性!$CM23)+SUMIFS(装备数值!BX$50:BX$101,装备数值!$BG$50:$BG$101,"="&amp;新怪物属性!$CN$2,装备数值!$BH$50:$BH$101,"&lt;="&amp;新怪物属性!$CN23)+SUMIFS(装备数值!BX$50:BX$101,装备数值!$BG$50:$BG$101,"="&amp;新怪物属性!$CO$2,装备数值!$BH$50:$BH$101,"&lt;="&amp;新怪物属性!$CO23)+SUMIFS(装备数值!BX$50:BX$101,装备数值!$BG$50:$BG$101,"="&amp;新怪物属性!$CP$2,装备数值!$BH$50:$BH$101,"&lt;="&amp;新怪物属性!$CP23)+SUMIFS(装备数值!BX$50:BX$101,装备数值!$BG$50:$BG$101,"="&amp;新怪物属性!$CQ$2,装备数值!$BH$50:$BH$101,"&lt;="&amp;新怪物属性!$CQ23)+SUMIFS(装备数值!BX$50:BX$101,装备数值!$BG$50:$BG$101,"="&amp;新怪物属性!$CR$2,装备数值!$BH$50:$BH$101,"&lt;="&amp;新怪物属性!$CR23)</f>
        <v>0</v>
      </c>
      <c r="DH23" s="14">
        <f>INDEX(装备数值!$I$13:$M$116,新怪物属性!$P23*8+1,DH$2)*$X23+INDEX(装备数值!$I$13:$M$116,新怪物属性!$Q23*8+2,DH$2)*$Y23+INDEX(装备数值!$I$13:$M$116,新怪物属性!$S23*8+3,DH$2)*$Z23+INDEX(装备数值!$I$13:$M$116,新怪物属性!$R23*8+4,DH$2)*$AA23+INDEX(装备数值!$I$13:$M$116,新怪物属性!$T23*8+5,DH$2)*$AB23+INDEX(装备数值!$I$13:$M$116,新怪物属性!$U23*8+6,DH$2)*$AC23+INDEX(装备数值!$I$13:$M$116,新怪物属性!$V23*8+7,DH$2)*$AD23+INDEX(装备数值!$I$13:$M$116,新怪物属性!$W23*8+8,DH$2)*$AE23</f>
        <v>0</v>
      </c>
      <c r="DI23" s="14">
        <f>INDEX(装备数值!$I$13:$M$116,新怪物属性!$P23*8+1,DI$2)*$X23+INDEX(装备数值!$I$13:$M$116,新怪物属性!$Q23*8+2,DI$2)*$Y23+INDEX(装备数值!$I$13:$M$116,新怪物属性!$S23*8+3,DI$2)*$Z23+INDEX(装备数值!$I$13:$M$116,新怪物属性!$R23*8+4,DI$2)*$AA23+INDEX(装备数值!$I$13:$M$116,新怪物属性!$T23*8+5,DI$2)*$AB23+INDEX(装备数值!$I$13:$M$116,新怪物属性!$U23*8+6,DI$2)*$AC23+INDEX(装备数值!$I$13:$M$116,新怪物属性!$V23*8+7,DI$2)*$AD23+INDEX(装备数值!$I$13:$M$116,新怪物属性!$W23*8+8,DI$2)*$AE23</f>
        <v>0</v>
      </c>
      <c r="DJ23" s="14">
        <f>INDEX(装备数值!$I$13:$M$116,新怪物属性!$P23*8+1,DJ$2)*$X23+INDEX(装备数值!$I$13:$M$116,新怪物属性!$Q23*8+2,DJ$2)*$Y23+INDEX(装备数值!$I$13:$M$116,新怪物属性!$S23*8+3,DJ$2)*$Z23+INDEX(装备数值!$I$13:$M$116,新怪物属性!$R23*8+4,DJ$2)*$AA23+INDEX(装备数值!$I$13:$M$116,新怪物属性!$T23*8+5,DJ$2)*$AB23+INDEX(装备数值!$I$13:$M$116,新怪物属性!$U23*8+6,DJ$2)*$AC23+INDEX(装备数值!$I$13:$M$116,新怪物属性!$V23*8+7,DJ$2)*$AD23+INDEX(装备数值!$I$13:$M$116,新怪物属性!$W23*8+8,DJ$2)*$AE23</f>
        <v>0</v>
      </c>
      <c r="DK23" s="14">
        <f>INDEX(装备数值!$I$13:$M$116,新怪物属性!$P23*8+1,DK$2)*$X23+INDEX(装备数值!$I$13:$M$116,新怪物属性!$Q23*8+2,DK$2)*$Y23+INDEX(装备数值!$I$13:$M$116,新怪物属性!$S23*8+3,DK$2)*$Z23+INDEX(装备数值!$I$13:$M$116,新怪物属性!$R23*8+4,DK$2)*$AA23+INDEX(装备数值!$I$13:$M$116,新怪物属性!$T23*8+5,DK$2)*$AB23+INDEX(装备数值!$I$13:$M$116,新怪物属性!$U23*8+6,DK$2)*$AC23+INDEX(装备数值!$I$13:$M$116,新怪物属性!$V23*8+7,DK$2)*$AD23+INDEX(装备数值!$I$13:$M$116,新怪物属性!$W23*8+8,DK$2)*$AE23</f>
        <v>0</v>
      </c>
      <c r="DL23" s="14">
        <f>INDEX(装备数值!$I$13:$M$116,新怪物属性!$P23*8+1,DL$2)*$X23+INDEX(装备数值!$I$13:$M$116,新怪物属性!$Q23*8+2,DL$2)*$Y23+INDEX(装备数值!$I$13:$M$116,新怪物属性!$S23*8+3,DL$2)*$Z23+INDEX(装备数值!$I$13:$M$116,新怪物属性!$R23*8+4,DL$2)*$AA23+INDEX(装备数值!$I$13:$M$116,新怪物属性!$T23*8+5,DL$2)*$AB23+INDEX(装备数值!$I$13:$M$116,新怪物属性!$U23*8+6,DL$2)*$AC23+INDEX(装备数值!$I$13:$M$116,新怪物属性!$V23*8+7,DL$2)*$AD23+INDEX(装备数值!$I$13:$M$116,新怪物属性!$W23*8+8,DL$2)*$AE23</f>
        <v>0</v>
      </c>
      <c r="DO23" s="14">
        <f>INDEX(装备数值!$X$13:$AH$116,$P23*8+1,DO$2)*$AF23+INDEX(装备数值!$X$13:$AH$116,$Q23*8+2,DO$2)*$AG23+INDEX(装备数值!$X$13:$AH$116,$S23*8+3,DO$2)*$AH23+INDEX(装备数值!$X$13:$AH$116,$R23*8+4,DO$2)*$AI23+INDEX(装备数值!$X$13:$AH$116,$T23*8+5,DO$2)*$AJ23+INDEX(装备数值!$X$13:$AH$116,$U23*8+6,DO$2)*$AK23+INDEX(装备数值!$X$13:$AH$116,$V23*8+7,DO$2)*$AL23+INDEX(装备数值!$X$13:$AH$116,$W23*8+8,DO$2)*$AM23</f>
        <v>0</v>
      </c>
      <c r="DP23" s="14">
        <f>INDEX(装备数值!$X$13:$AH$116,$P23*8+1,DP$2)*$AF23+INDEX(装备数值!$X$13:$AH$116,$Q23*8+2,DP$2)*$AG23+INDEX(装备数值!$X$13:$AH$116,$S23*8+3,DP$2)*$AH23+INDEX(装备数值!$X$13:$AH$116,$R23*8+4,DP$2)*$AI23+INDEX(装备数值!$X$13:$AH$116,$T23*8+5,DP$2)*$AJ23+INDEX(装备数值!$X$13:$AH$116,$U23*8+6,DP$2)*$AK23+INDEX(装备数值!$X$13:$AH$116,$V23*8+7,DP$2)*$AL23+INDEX(装备数值!$X$13:$AH$116,$W23*8+8,DP$2)*$AM23</f>
        <v>0</v>
      </c>
      <c r="DQ23" s="14">
        <f>INDEX(装备数值!$X$13:$AH$116,$P23*8+1,DQ$2)*$AF23+INDEX(装备数值!$X$13:$AH$116,$Q23*8+2,DQ$2)*$AG23+INDEX(装备数值!$X$13:$AH$116,$S23*8+3,DQ$2)*$AH23+INDEX(装备数值!$X$13:$AH$116,$R23*8+4,DQ$2)*$AI23+INDEX(装备数值!$X$13:$AH$116,$T23*8+5,DQ$2)*$AJ23+INDEX(装备数值!$X$13:$AH$116,$U23*8+6,DQ$2)*$AK23+INDEX(装备数值!$X$13:$AH$116,$V23*8+7,DQ$2)*$AL23+INDEX(装备数值!$X$13:$AH$116,$W23*8+8,DQ$2)*$AM23</f>
        <v>0</v>
      </c>
      <c r="DR23" s="14">
        <f>INDEX(装备数值!$X$13:$AH$116,$P23*8+1,DR$2)*$AF23+INDEX(装备数值!$X$13:$AH$116,$Q23*8+2,DR$2)*$AG23+INDEX(装备数值!$X$13:$AH$116,$S23*8+3,DR$2)*$AH23+INDEX(装备数值!$X$13:$AH$116,$R23*8+4,DR$2)*$AI23+INDEX(装备数值!$X$13:$AH$116,$T23*8+5,DR$2)*$AJ23+INDEX(装备数值!$X$13:$AH$116,$U23*8+6,DR$2)*$AK23+INDEX(装备数值!$X$13:$AH$116,$V23*8+7,DR$2)*$AL23+INDEX(装备数值!$X$13:$AH$116,$W23*8+8,DR$2)*$AM23</f>
        <v>0</v>
      </c>
      <c r="DS23" s="14">
        <f>INDEX(装备数值!$X$13:$AH$116,$P23*8+1,DS$2)*$AF23+INDEX(装备数值!$X$13:$AH$116,$Q23*8+2,DS$2)*$AG23+INDEX(装备数值!$X$13:$AH$116,$S23*8+3,DS$2)*$AH23+INDEX(装备数值!$X$13:$AH$116,$R23*8+4,DS$2)*$AI23+INDEX(装备数值!$X$13:$AH$116,$T23*8+5,DS$2)*$AJ23+INDEX(装备数值!$X$13:$AH$116,$U23*8+6,DS$2)*$AK23+INDEX(装备数值!$X$13:$AH$116,$V23*8+7,DS$2)*$AL23+INDEX(装备数值!$X$13:$AH$116,$W23*8+8,DS$2)*$AM23</f>
        <v>0</v>
      </c>
      <c r="DT23" s="14">
        <f>INDEX(装备数值!$X$13:$AH$116,$P23*8+1,DT$2)*$AF23+INDEX(装备数值!$X$13:$AH$116,$Q23*8+2,DT$2)*$AG23+INDEX(装备数值!$X$13:$AH$116,$S23*8+3,DT$2)*$AH23+INDEX(装备数值!$X$13:$AH$116,$R23*8+4,DT$2)*$AI23+INDEX(装备数值!$X$13:$AH$116,$T23*8+5,DT$2)*$AJ23+INDEX(装备数值!$X$13:$AH$116,$U23*8+6,DT$2)*$AK23+INDEX(装备数值!$X$13:$AH$116,$V23*8+7,DT$2)*$AL23+INDEX(装备数值!$X$13:$AH$116,$W23*8+8,DT$2)*$AM23</f>
        <v>0</v>
      </c>
      <c r="DU23" s="14">
        <f>INDEX(装备数值!$X$13:$AH$116,$P23*8+1,DU$2)*$AF23+INDEX(装备数值!$X$13:$AH$116,$Q23*8+2,DU$2)*$AG23+INDEX(装备数值!$X$13:$AH$116,$S23*8+3,DU$2)*$AH23+INDEX(装备数值!$X$13:$AH$116,$R23*8+4,DU$2)*$AI23+INDEX(装备数值!$X$13:$AH$116,$T23*8+5,DU$2)*$AJ23+INDEX(装备数值!$X$13:$AH$116,$U23*8+6,DU$2)*$AK23+INDEX(装备数值!$X$13:$AH$116,$V23*8+7,DU$2)*$AL23+INDEX(装备数值!$X$13:$AH$116,$W23*8+8,DU$2)*$AM23</f>
        <v>0</v>
      </c>
      <c r="DV23" s="14">
        <f>INDEX(装备数值!$X$13:$AH$116,$P23*8+1,DV$2)*$AF23+INDEX(装备数值!$X$13:$AH$116,$Q23*8+2,DV$2)*$AG23+INDEX(装备数值!$X$13:$AH$116,$S23*8+3,DV$2)*$AH23+INDEX(装备数值!$X$13:$AH$116,$R23*8+4,DV$2)*$AI23+INDEX(装备数值!$X$13:$AH$116,$T23*8+5,DV$2)*$AJ23+INDEX(装备数值!$X$13:$AH$116,$U23*8+6,DV$2)*$AK23+INDEX(装备数值!$X$13:$AH$116,$V23*8+7,DV$2)*$AL23+INDEX(装备数值!$X$13:$AH$116,$W23*8+8,DV$2)*$AM23</f>
        <v>0</v>
      </c>
      <c r="DW23" s="14">
        <f>INDEX(装备数值!$X$13:$AH$116,$P23*8+1,DW$2)*$AF23+INDEX(装备数值!$X$13:$AH$116,$Q23*8+2,DW$2)*$AG23+INDEX(装备数值!$X$13:$AH$116,$S23*8+3,DW$2)*$AH23+INDEX(装备数值!$X$13:$AH$116,$R23*8+4,DW$2)*$AI23+INDEX(装备数值!$X$13:$AH$116,$T23*8+5,DW$2)*$AJ23+INDEX(装备数值!$X$13:$AH$116,$U23*8+6,DW$2)*$AK23+INDEX(装备数值!$X$13:$AH$116,$V23*8+7,DW$2)*$AL23+INDEX(装备数值!$X$13:$AH$116,$W23*8+8,DW$2)*$AM23</f>
        <v>0</v>
      </c>
      <c r="DX23" s="14">
        <f>INDEX(装备数值!$X$13:$AH$116,$P23*8+1,DX$2)*$AF23+INDEX(装备数值!$X$13:$AH$116,$Q23*8+2,DX$2)*$AG23+INDEX(装备数值!$X$13:$AH$116,$S23*8+3,DX$2)*$AH23+INDEX(装备数值!$X$13:$AH$116,$R23*8+4,DX$2)*$AI23+INDEX(装备数值!$X$13:$AH$116,$T23*8+5,DX$2)*$AJ23+INDEX(装备数值!$X$13:$AH$116,$U23*8+6,DX$2)*$AK23+INDEX(装备数值!$X$13:$AH$116,$V23*8+7,DX$2)*$AL23+INDEX(装备数值!$X$13:$AH$116,$W23*8+8,DX$2)*$AM23</f>
        <v>0</v>
      </c>
      <c r="DY23" s="14">
        <f>INDEX(装备数值!$X$13:$AH$116,$P23*8+1,DY$2)*$AF23+INDEX(装备数值!$X$13:$AH$116,$Q23*8+2,DY$2)*$AG23+INDEX(装备数值!$X$13:$AH$116,$S23*8+3,DY$2)*$AH23+INDEX(装备数值!$X$13:$AH$116,$R23*8+4,DY$2)*$AI23+INDEX(装备数值!$X$13:$AH$116,$T23*8+5,DY$2)*$AJ23+INDEX(装备数值!$X$13:$AH$116,$U23*8+6,DY$2)*$AK23+INDEX(装备数值!$X$13:$AH$116,$V23*8+7,DY$2)*$AL23+INDEX(装备数值!$X$13:$AH$116,$W23*8+8,DY$2)*$AM23</f>
        <v>0</v>
      </c>
      <c r="EA23" s="14">
        <f>INDEX(装备数值!$AN$17:$AN$117,MATCH(MIN($X23:$AE23),装备数值!$AO$17:$AO$117,1))</f>
        <v>0</v>
      </c>
      <c r="EB23" s="14">
        <f>IF(COUNTIF($P23:$W23,"&gt;"&amp;0)=8,INDEX(装备数值!AR$17:AR$117,$EA23+1),0)</f>
        <v>0</v>
      </c>
      <c r="EC23" s="14">
        <f>IF(COUNTIF($P23:$W23,"&gt;"&amp;0)=8,INDEX(装备数值!AS$17:AS$117,$EA23+1),0)</f>
        <v>0</v>
      </c>
      <c r="ED23" s="14">
        <f>IF(COUNTIF($P23:$W23,"&gt;"&amp;0)=8,INDEX(装备数值!AT$17:AT$117,$EA23+1),0)</f>
        <v>0</v>
      </c>
      <c r="EE23" s="14">
        <f>IF(COUNTIF($P23:$W23,"&gt;"&amp;0)=8,INDEX(装备数值!AU$17:AU$117,$EA23+1),0)</f>
        <v>0</v>
      </c>
      <c r="EF23" s="14">
        <f>IF(COUNTIF($P23:$W23,"&gt;"&amp;0)=8,INDEX(装备数值!AV$17:AV$117,$EA23+1),0)</f>
        <v>0</v>
      </c>
      <c r="EH23" s="14">
        <f>INDEX(装备数值!$AY$17:$AY$77,MATCH(MIN($AF23:$AM23),装备数值!$AZ$17:$AZ$77,1))</f>
        <v>0</v>
      </c>
      <c r="EI23" s="26">
        <f>INDEX(装备数值!BA$17:BA$77,新怪物属性!EH23+1)</f>
        <v>0</v>
      </c>
      <c r="EJ23" s="26">
        <f>INDEX(装备数值!BA$17:BA$77,新怪物属性!EH23+1)</f>
        <v>0</v>
      </c>
      <c r="EL23" s="14">
        <f t="shared" si="2"/>
        <v>0</v>
      </c>
      <c r="EM23" s="14">
        <f>VLOOKUP(EL23,军阶与晶片数值!$W$6:$X$27,2)</f>
        <v>0</v>
      </c>
      <c r="EN23" s="14">
        <f>INDEX(军阶与晶片数值!Y$6:Y$27,$EM23+1)</f>
        <v>0</v>
      </c>
      <c r="EO23" s="14">
        <f>INDEX(军阶与晶片数值!Z$6:Z$27,$EM23+1)</f>
        <v>0</v>
      </c>
      <c r="EP23" s="14">
        <f>INDEX(军阶与晶片数值!AA$6:AA$27,$EM23+1)</f>
        <v>0</v>
      </c>
      <c r="EQ23" s="14">
        <f>INDEX(军阶与晶片数值!AB$6:AB$27,$EM23+1)</f>
        <v>0</v>
      </c>
      <c r="ER23" s="29">
        <f>INDEX(军阶与晶片数值!AC$6:AC$27,$EM23+1)</f>
        <v>0</v>
      </c>
      <c r="ES23" s="29">
        <f>INDEX(军阶与晶片数值!AD$6:AD$27,$EM23+1)</f>
        <v>0</v>
      </c>
      <c r="EU23" s="26">
        <f>INDEX(军阶与晶片数值!I$6:I$16,AN23+1)</f>
        <v>0</v>
      </c>
      <c r="EV23" s="26">
        <f>INDEX(军阶与晶片数值!M$6:M$16,AO23+1)</f>
        <v>0</v>
      </c>
      <c r="EW23" s="26">
        <f>INDEX(军阶与晶片数值!J$6:J$16,AP23+1)</f>
        <v>0</v>
      </c>
      <c r="EX23" s="26">
        <f>INDEX(军阶与晶片数值!K$6:K$16,AQ23+1)</f>
        <v>0</v>
      </c>
      <c r="EY23" s="26">
        <f>INDEX(军阶与晶片数值!L$6:L$16,AR23+1)</f>
        <v>0</v>
      </c>
      <c r="EZ23" s="28">
        <f>INDEX(军阶与晶片数值!N$6:N$16,AS23+1)</f>
        <v>0</v>
      </c>
      <c r="FA23" s="28">
        <f>INDEX(军阶与晶片数值!O$6:O$16,AT23+1)</f>
        <v>0</v>
      </c>
      <c r="FB23" s="28">
        <f>INDEX(军阶与晶片数值!P$6:P$16,AU23+1)</f>
        <v>0</v>
      </c>
      <c r="FC23" s="28">
        <f>INDEX(军阶与晶片数值!Q$6:Q$16,AV23+1)</f>
        <v>0</v>
      </c>
      <c r="FD23" s="26">
        <f>INDEX(军阶与晶片数值!R$6:R$16,AW23+1)</f>
        <v>0</v>
      </c>
      <c r="FE23" s="26">
        <f>INDEX(军阶与晶片数值!S$6:S$16,AX23+1)</f>
        <v>0</v>
      </c>
      <c r="FF23" s="26">
        <f>INDEX(军阶与晶片数值!T$6:T$16,AY23+1)</f>
        <v>0</v>
      </c>
      <c r="FG23" s="26">
        <f>INDEX(军阶与晶片数值!U$6:U$16,AZ23+1)</f>
        <v>0</v>
      </c>
      <c r="FI23" s="26">
        <f>INDEX(军阶与晶片数值!$C$6:$C$36,新怪物属性!$BA23+1)</f>
        <v>0.02</v>
      </c>
      <c r="FJ23" s="26">
        <f>INDEX(军阶与晶片数值!$C$6:$C$36,新怪物属性!$BA23+1)</f>
        <v>0.02</v>
      </c>
      <c r="FK23" s="26">
        <f>INDEX(军阶与晶片数值!$C$6:$C$36,新怪物属性!$BA23+1)</f>
        <v>0.02</v>
      </c>
      <c r="FL23" s="26">
        <f>INDEX(军阶与晶片数值!$C$6:$C$36,新怪物属性!$BA23+1)</f>
        <v>0.02</v>
      </c>
      <c r="FM23" s="26">
        <f>INDEX(军阶与晶片数值!$C$6:$C$36,新怪物属性!$BA23+1)</f>
        <v>0.02</v>
      </c>
      <c r="FO23" s="14">
        <f>INDEX(战舰突破!$H$6:$H$18,新怪物属性!$J23+1)+INDEX(战舰突破!$H$23:$H$35,新怪物属性!$K23+1)+INDEX(战舰突破!$H$40:$H$52,新怪物属性!$L23+1)</f>
        <v>200</v>
      </c>
      <c r="FP23" s="14">
        <f>INDEX(战舰突破!$I$6:$I$18,新怪物属性!$J23+1)+INDEX(战舰突破!$I$23:$I$35,新怪物属性!$K23+1)+INDEX(战舰突破!$I$40:$I$52,新怪物属性!$L23+1)</f>
        <v>0</v>
      </c>
      <c r="FQ23" s="14">
        <f>INDEX(战舰突破!$J$6:$J$18,新怪物属性!$J23+1)+INDEX(战舰突破!$J$23:$J$35,新怪物属性!$K23+1)+INDEX(战舰突破!$J$40:$J$52,新怪物属性!$L23+1)</f>
        <v>0</v>
      </c>
      <c r="FR23" s="14">
        <f>INDEX(战舰突破!$K$6:$K$18,新怪物属性!$J23+1)+INDEX(战舰突破!$K$23:$K$35,新怪物属性!$K23+1)+INDEX(战舰突破!$K$40:$K$52,新怪物属性!$L23+1)</f>
        <v>0</v>
      </c>
      <c r="FS23" s="14">
        <f>INDEX(战舰突破!$L$6:$L$18,新怪物属性!$J23+1)+INDEX(战舰突破!$L$23:$L$35,新怪物属性!$K23+1)+INDEX(战舰突破!$L$40:$L$52,新怪物属性!$L23+1)</f>
        <v>0</v>
      </c>
      <c r="FT23" s="18">
        <f>INDEX(战舰突破!$N$6:$N$18,新怪物属性!$J23+1)+INDEX(战舰突破!$N$23:$N$35,新怪物属性!$K23+1)+INDEX(战舰突破!$N$40:$N$52,新怪物属性!$L23+1)</f>
        <v>0</v>
      </c>
      <c r="FU23" s="18">
        <f>INDEX(战舰突破!$O$6:$O$18,新怪物属性!$J23+1)+INDEX(战舰突破!$O$23:$O$35,新怪物属性!$K23+1)+INDEX(战舰突破!$O$40:$O$52,新怪物属性!$L23+1)</f>
        <v>0</v>
      </c>
      <c r="FV23" s="18">
        <f>INDEX(战舰突破!$P$6:$P$18,新怪物属性!$J23+1)+INDEX(战舰突破!$P$23:$P$35,新怪物属性!$K23+1)+INDEX(战舰突破!$P$40:$P$52,新怪物属性!$L23+1)</f>
        <v>0</v>
      </c>
      <c r="FW23" s="18">
        <f>INDEX(战舰突破!$Q$6:$Q$18,新怪物属性!$J23+1)+INDEX(战舰突破!$Q$23:$Q$35,新怪物属性!$K23+1)+INDEX(战舰突破!$Q$40:$Q$52,新怪物属性!$L23+1)</f>
        <v>0</v>
      </c>
      <c r="FX23" s="18">
        <f>INDEX(战舰突破!$R$6:$R$18,新怪物属性!$J23+1)+INDEX(战舰突破!$R$23:$R$35,新怪物属性!$K23+1)+INDEX(战舰突破!$R$40:$R$52,新怪物属性!$L23+1)</f>
        <v>0</v>
      </c>
      <c r="FY23" s="18">
        <f>INDEX(战舰突破!$M$6:$M$18,新怪物属性!$J23+1)+INDEX(战舰突破!$M$23:$M$35,新怪物属性!$K23+1)+INDEX(战舰突破!$M$40:$M$52,新怪物属性!$L23+1)</f>
        <v>0</v>
      </c>
      <c r="FZ23" s="22">
        <f>INDEX(战舰突破!$W$6:$W$18,新怪物属性!$J23+1)+INDEX(战舰突破!$W$23:$W$35,新怪物属性!$K23+1)+INDEX(战舰突破!$W$40:$W$52,新怪物属性!$L23+1)</f>
        <v>0.3</v>
      </c>
      <c r="GC23" s="14">
        <f>INDEX(战舰突破!$S$6:$S$18,新怪物属性!$J23+1)</f>
        <v>0</v>
      </c>
      <c r="GD23" s="14">
        <f>INDEX(战舰突破!$T$6:$T$18,新怪物属性!$J23+1)</f>
        <v>0</v>
      </c>
      <c r="GE23" s="14">
        <f>INDEX(战舰突破!$U$6:$U$18,新怪物属性!$J23+1)</f>
        <v>0</v>
      </c>
      <c r="GF23" s="14">
        <f>INDEX(战舰突破!$V$6:$V$18,新怪物属性!$J23+1)</f>
        <v>0</v>
      </c>
      <c r="GG23" s="14">
        <f>INDEX(战舰突破!$X$6:$X$18,新怪物属性!$J23+1)</f>
        <v>2</v>
      </c>
      <c r="GI23" s="14">
        <f>INDEX(战舰突破!$S$23:$S$35,新怪物属性!$J23+1)</f>
        <v>0</v>
      </c>
      <c r="GJ23" s="14">
        <f>INDEX(战舰突破!$T$23:$T$35,新怪物属性!$J23+1)</f>
        <v>0</v>
      </c>
      <c r="GK23" s="14">
        <f>INDEX(战舰突破!$U$23:$U$35,新怪物属性!$J23+1)</f>
        <v>0</v>
      </c>
      <c r="GL23" s="14">
        <f>INDEX(战舰突破!$V$23:$V$35,新怪物属性!$J23+1)</f>
        <v>0</v>
      </c>
      <c r="GM23" s="14">
        <f>INDEX(战舰突破!$X$23:$X$35,新怪物属性!$J23+1)</f>
        <v>30</v>
      </c>
      <c r="GO23" s="14">
        <f>INDEX(战舰突破!$S$40:$S$52,新怪物属性!$J23+1)</f>
        <v>0</v>
      </c>
      <c r="GP23" s="14">
        <f>INDEX(战舰突破!$T$40:$T$52,新怪物属性!$J23+1)</f>
        <v>0</v>
      </c>
      <c r="GQ23" s="14">
        <f>INDEX(战舰突破!$U$40:$U$52,新怪物属性!$J23+1)</f>
        <v>0</v>
      </c>
      <c r="GR23" s="14">
        <f>INDEX(战舰突破!$V$40:$V$52,新怪物属性!$J23+1)</f>
        <v>0</v>
      </c>
      <c r="GS23" s="14">
        <f>INDEX(战舰突破!$X$40:$X$52,新怪物属性!$J23+1)</f>
        <v>50</v>
      </c>
      <c r="GV23" s="14">
        <v>0</v>
      </c>
      <c r="GW23" s="14">
        <v>0</v>
      </c>
      <c r="GX23" s="14">
        <v>0</v>
      </c>
      <c r="GY23" s="14">
        <v>0</v>
      </c>
      <c r="GZ23" s="14">
        <v>0</v>
      </c>
      <c r="HA23" s="14">
        <v>0</v>
      </c>
      <c r="HB23" s="14">
        <v>0</v>
      </c>
      <c r="HC23" s="14">
        <v>0</v>
      </c>
      <c r="HD23" s="14">
        <v>0</v>
      </c>
      <c r="HE23" s="14">
        <v>0</v>
      </c>
      <c r="HF23" s="14">
        <v>0</v>
      </c>
      <c r="HG23" s="14">
        <v>0</v>
      </c>
      <c r="HH23" s="14">
        <v>0</v>
      </c>
      <c r="HI23" s="14">
        <v>0</v>
      </c>
      <c r="HJ23" s="14">
        <v>0</v>
      </c>
      <c r="HK23" s="14">
        <v>0</v>
      </c>
      <c r="HL23" s="14">
        <v>0</v>
      </c>
      <c r="HM23" s="14">
        <v>0</v>
      </c>
      <c r="HN23" s="14">
        <v>0</v>
      </c>
      <c r="HO23" s="14">
        <v>0</v>
      </c>
      <c r="HP23" s="14">
        <v>0</v>
      </c>
      <c r="HQ23" s="14">
        <v>0</v>
      </c>
      <c r="HR23" s="14">
        <v>0</v>
      </c>
      <c r="HS23" s="14">
        <v>0</v>
      </c>
      <c r="HT23" s="14">
        <v>0</v>
      </c>
      <c r="HU23" s="14">
        <v>0</v>
      </c>
      <c r="HX23" s="14">
        <v>0</v>
      </c>
      <c r="HY23" s="14">
        <v>0</v>
      </c>
      <c r="IB23" s="14">
        <f>IF($GV23=0,0,INDEX(战宠!P$15:P$27,新怪物属性!$GV$3)*(INDEX(战宠!$U$7:$Y$10,1,新怪物属性!$GV23)))*(新怪物属性!$GW23+4)
+IF($GX23=0,0,INDEX(战宠!P$15:P$27,新怪物属性!$GX$3)*(INDEX(战宠!$U$7:$Y$10,1,新怪物属性!$GX23)))*(新怪物属性!$GY23+4)
+IF($GZ23=0,0,INDEX(战宠!P$15:P$27,新怪物属性!$GZ$3)*(INDEX(战宠!$U$7:$Y$10,1,新怪物属性!$GZ23)))*(新怪物属性!$HA23+4)
+IF($HB23=0,0,INDEX(战宠!P$15:P$27,新怪物属性!$HB$3)*(INDEX(战宠!$U$7:$Y$10,1,新怪物属性!$HB23)))*(新怪物属性!$HC23+4)
+IF($HD23=0,0,INDEX(战宠!P$15:P$27,新怪物属性!$HD$3)*(INDEX(战宠!$U$7:$Y$10,1,新怪物属性!$HD23)))*(新怪物属性!$HE23+4)
+IF($HF23=0,0,INDEX(战宠!P$15:P$27,新怪物属性!$HF$3)*(INDEX(战宠!$U$7:$Y$10,1,新怪物属性!$HF23)))*(新怪物属性!$HG23+4)
+IF($HH23=0,0,INDEX(战宠!P$15:P$27,新怪物属性!$HH$3)*(INDEX(战宠!$U$7:$Y$10,1,新怪物属性!$HH23)))*(新怪物属性!$HI23+4)
+IF($HJ23=0,0,INDEX(战宠!P$15:P$27,新怪物属性!$HJ$3)*(INDEX(战宠!$U$7:$Y$10,1,新怪物属性!$HJ23)))*(新怪物属性!$HK23+4)
+IF($HL23=0,0,INDEX(战宠!P$15:P$27,新怪物属性!$HL$3)*(INDEX(战宠!$U$7:$Y$10,1,新怪物属性!$HL23)))*(新怪物属性!$HM23+4)
+IF($HN23=0,0,INDEX(战宠!P$15:P$27,新怪物属性!$HN$3)*(INDEX(战宠!$U$7:$Y$10,1,新怪物属性!$HN23)))*(新怪物属性!$HO23+4)
+IF($HP23=0,0,INDEX(战宠!P$15:P$27,新怪物属性!$HP$3)*(INDEX(战宠!$U$7:$Y$10,1,新怪物属性!$HP23)))*(新怪物属性!$HQ23+4)
+IF($HR23=0,0,INDEX(战宠!P$15:P$27,新怪物属性!$HR$3)*(INDEX(战宠!$U$7:$Y$10,1,新怪物属性!$HR23)))*(新怪物属性!$HS23+4)
+IF($HT23=0,0,INDEX(战宠!P$15:P$27,新怪物属性!$HT$3)*(INDEX(战宠!$U$7:$Y$10,1,新怪物属性!$HT23)))*(新怪物属性!$HU23+4)</f>
        <v>0</v>
      </c>
      <c r="IC23" s="14">
        <f>IF($GV23=0,0,INDEX(战宠!Q$15:Q$27,新怪物属性!$GV$3)*(INDEX(战宠!$U$7:$Y$10,1,新怪物属性!$GV23)))*(新怪物属性!$GW23+4)
+IF($GX23=0,0,INDEX(战宠!Q$15:Q$27,新怪物属性!$GX$3)*(INDEX(战宠!$U$7:$Y$10,1,新怪物属性!$GX23)))*(新怪物属性!$GY23+4)
+IF($GZ23=0,0,INDEX(战宠!Q$15:Q$27,新怪物属性!$GZ$3)*(INDEX(战宠!$U$7:$Y$10,1,新怪物属性!$GZ23)))*(新怪物属性!$HA23+4)
+IF($HB23=0,0,INDEX(战宠!Q$15:Q$27,新怪物属性!$HB$3)*(INDEX(战宠!$U$7:$Y$10,1,新怪物属性!$HB23)))*(新怪物属性!$HC23+4)
+IF($HD23=0,0,INDEX(战宠!Q$15:Q$27,新怪物属性!$HD$3)*(INDEX(战宠!$U$7:$Y$10,1,新怪物属性!$HD23)))*(新怪物属性!$HE23+4)
+IF($HF23=0,0,INDEX(战宠!Q$15:Q$27,新怪物属性!$HF$3)*(INDEX(战宠!$U$7:$Y$10,1,新怪物属性!$HF23)))*(新怪物属性!$HG23+4)
+IF($HH23=0,0,INDEX(战宠!Q$15:Q$27,新怪物属性!$HH$3)*(INDEX(战宠!$U$7:$Y$10,1,新怪物属性!$HH23)))*(新怪物属性!$HI23+4)
+IF($HJ23=0,0,INDEX(战宠!Q$15:Q$27,新怪物属性!$HJ$3)*(INDEX(战宠!$U$7:$Y$10,1,新怪物属性!$HJ23)))*(新怪物属性!$HK23+4)
+IF($HL23=0,0,INDEX(战宠!Q$15:Q$27,新怪物属性!$HL$3)*(INDEX(战宠!$U$7:$Y$10,1,新怪物属性!$HL23)))*(新怪物属性!$HM23+4)
+IF($HN23=0,0,INDEX(战宠!Q$15:Q$27,新怪物属性!$HN$3)*(INDEX(战宠!$U$7:$Y$10,1,新怪物属性!$HN23)))*(新怪物属性!$HO23+4)
+IF($HP23=0,0,INDEX(战宠!Q$15:Q$27,新怪物属性!$HP$3)*(INDEX(战宠!$U$7:$Y$10,1,新怪物属性!$HP23)))*(新怪物属性!$HQ23+4)
+IF($HR23=0,0,INDEX(战宠!Q$15:Q$27,新怪物属性!$HR$3)*(INDEX(战宠!$U$7:$Y$10,1,新怪物属性!$HR23)))*(新怪物属性!$HS23+4)
+IF($HT23=0,0,INDEX(战宠!Q$15:Q$27,新怪物属性!$HT$3)*(INDEX(战宠!$U$7:$Y$10,1,新怪物属性!$HT23)))*(新怪物属性!$HU23+4)</f>
        <v>0</v>
      </c>
      <c r="ID23" s="14">
        <f>IF($GV23=0,0,INDEX(战宠!R$15:R$27,新怪物属性!$GV$3)*(INDEX(战宠!$U$7:$Y$10,1,新怪物属性!$GV23)))*(新怪物属性!$GW23+4)
+IF($GX23=0,0,INDEX(战宠!R$15:R$27,新怪物属性!$GX$3)*(INDEX(战宠!$U$7:$Y$10,1,新怪物属性!$GX23)))*(新怪物属性!$GY23+4)
+IF($GZ23=0,0,INDEX(战宠!R$15:R$27,新怪物属性!$GZ$3)*(INDEX(战宠!$U$7:$Y$10,1,新怪物属性!$GZ23)))*(新怪物属性!$HA23+4)
+IF($HB23=0,0,INDEX(战宠!R$15:R$27,新怪物属性!$HB$3)*(INDEX(战宠!$U$7:$Y$10,1,新怪物属性!$HB23)))*(新怪物属性!$HC23+4)
+IF($HD23=0,0,INDEX(战宠!R$15:R$27,新怪物属性!$HD$3)*(INDEX(战宠!$U$7:$Y$10,1,新怪物属性!$HD23)))*(新怪物属性!$HE23+4)
+IF($HF23=0,0,INDEX(战宠!R$15:R$27,新怪物属性!$HF$3)*(INDEX(战宠!$U$7:$Y$10,1,新怪物属性!$HF23)))*(新怪物属性!$HG23+4)
+IF($HH23=0,0,INDEX(战宠!R$15:R$27,新怪物属性!$HH$3)*(INDEX(战宠!$U$7:$Y$10,1,新怪物属性!$HH23)))*(新怪物属性!$HI23+4)
+IF($HJ23=0,0,INDEX(战宠!R$15:R$27,新怪物属性!$HJ$3)*(INDEX(战宠!$U$7:$Y$10,1,新怪物属性!$HJ23)))*(新怪物属性!$HK23+4)
+IF($HL23=0,0,INDEX(战宠!R$15:R$27,新怪物属性!$HL$3)*(INDEX(战宠!$U$7:$Y$10,1,新怪物属性!$HL23)))*(新怪物属性!$HM23+4)
+IF($HN23=0,0,INDEX(战宠!R$15:R$27,新怪物属性!$HN$3)*(INDEX(战宠!$U$7:$Y$10,1,新怪物属性!$HN23)))*(新怪物属性!$HO23+4)
+IF($HP23=0,0,INDEX(战宠!R$15:R$27,新怪物属性!$HP$3)*(INDEX(战宠!$U$7:$Y$10,1,新怪物属性!$HP23)))*(新怪物属性!$HQ23+4)
+IF($HR23=0,0,INDEX(战宠!R$15:R$27,新怪物属性!$HR$3)*(INDEX(战宠!$U$7:$Y$10,1,新怪物属性!$HR23)))*(新怪物属性!$HS23+4)
+IF($HT23=0,0,INDEX(战宠!R$15:R$27,新怪物属性!$HT$3)*(INDEX(战宠!$U$7:$Y$10,1,新怪物属性!$HT23)))*(新怪物属性!$HU23+4)</f>
        <v>0</v>
      </c>
      <c r="IE23" s="14">
        <f>IF($GV23=0,0,INDEX(战宠!S$15:S$27,新怪物属性!$GV$3)*(INDEX(战宠!$U$7:$Y$10,1,新怪物属性!$GV23)))*(新怪物属性!$GW23+4)
+IF($GX23=0,0,INDEX(战宠!S$15:S$27,新怪物属性!$GX$3)*(INDEX(战宠!$U$7:$Y$10,1,新怪物属性!$GX23)))*(新怪物属性!$GY23+4)
+IF($GZ23=0,0,INDEX(战宠!S$15:S$27,新怪物属性!$GZ$3)*(INDEX(战宠!$U$7:$Y$10,1,新怪物属性!$GZ23)))*(新怪物属性!$HA23+4)
+IF($HB23=0,0,INDEX(战宠!S$15:S$27,新怪物属性!$HB$3)*(INDEX(战宠!$U$7:$Y$10,1,新怪物属性!$HB23)))*(新怪物属性!$HC23+4)
+IF($HD23=0,0,INDEX(战宠!S$15:S$27,新怪物属性!$HD$3)*(INDEX(战宠!$U$7:$Y$10,1,新怪物属性!$HD23)))*(新怪物属性!$HE23+4)
+IF($HF23=0,0,INDEX(战宠!S$15:S$27,新怪物属性!$HF$3)*(INDEX(战宠!$U$7:$Y$10,1,新怪物属性!$HF23)))*(新怪物属性!$HG23+4)
+IF($HH23=0,0,INDEX(战宠!S$15:S$27,新怪物属性!$HH$3)*(INDEX(战宠!$U$7:$Y$10,1,新怪物属性!$HH23)))*(新怪物属性!$HI23+4)
+IF($HJ23=0,0,INDEX(战宠!S$15:S$27,新怪物属性!$HJ$3)*(INDEX(战宠!$U$7:$Y$10,1,新怪物属性!$HJ23)))*(新怪物属性!$HK23+4)
+IF($HL23=0,0,INDEX(战宠!S$15:S$27,新怪物属性!$HL$3)*(INDEX(战宠!$U$7:$Y$10,1,新怪物属性!$HL23)))*(新怪物属性!$HM23+4)
+IF($HN23=0,0,INDEX(战宠!S$15:S$27,新怪物属性!$HN$3)*(INDEX(战宠!$U$7:$Y$10,1,新怪物属性!$HN23)))*(新怪物属性!$HO23+4)
+IF($HP23=0,0,INDEX(战宠!S$15:S$27,新怪物属性!$HP$3)*(INDEX(战宠!$U$7:$Y$10,1,新怪物属性!$HP23)))*(新怪物属性!$HQ23+4)
+IF($HR23=0,0,INDEX(战宠!S$15:S$27,新怪物属性!$HR$3)*(INDEX(战宠!$U$7:$Y$10,1,新怪物属性!$HR23)))*(新怪物属性!$HS23+4)
+IF($HT23=0,0,INDEX(战宠!S$15:S$27,新怪物属性!$HT$3)*(INDEX(战宠!$U$7:$Y$10,1,新怪物属性!$HT23)))*(新怪物属性!$HU23+4)</f>
        <v>0</v>
      </c>
      <c r="IF23" s="14">
        <f>IF($GV23=0,0,INDEX(战宠!T$15:T$27,新怪物属性!$GV$3)*(INDEX(战宠!$U$7:$Y$10,1,新怪物属性!$GV23)))*(新怪物属性!$GW23+4)
+IF($GX23=0,0,INDEX(战宠!T$15:T$27,新怪物属性!$GX$3)*(INDEX(战宠!$U$7:$Y$10,1,新怪物属性!$GX23)))*(新怪物属性!$GY23+4)
+IF($GZ23=0,0,INDEX(战宠!T$15:T$27,新怪物属性!$GZ$3)*(INDEX(战宠!$U$7:$Y$10,1,新怪物属性!$GZ23)))*(新怪物属性!$HA23+4)
+IF($HB23=0,0,INDEX(战宠!T$15:T$27,新怪物属性!$HB$3)*(INDEX(战宠!$U$7:$Y$10,1,新怪物属性!$HB23)))*(新怪物属性!$HC23+4)
+IF($HD23=0,0,INDEX(战宠!T$15:T$27,新怪物属性!$HD$3)*(INDEX(战宠!$U$7:$Y$10,1,新怪物属性!$HD23)))*(新怪物属性!$HE23+4)
+IF($HF23=0,0,INDEX(战宠!T$15:T$27,新怪物属性!$HF$3)*(INDEX(战宠!$U$7:$Y$10,1,新怪物属性!$HF23)))*(新怪物属性!$HG23+4)
+IF($HH23=0,0,INDEX(战宠!T$15:T$27,新怪物属性!$HH$3)*(INDEX(战宠!$U$7:$Y$10,1,新怪物属性!$HH23)))*(新怪物属性!$HI23+4)
+IF($HJ23=0,0,INDEX(战宠!T$15:T$27,新怪物属性!$HJ$3)*(INDEX(战宠!$U$7:$Y$10,1,新怪物属性!$HJ23)))*(新怪物属性!$HK23+4)
+IF($HL23=0,0,INDEX(战宠!T$15:T$27,新怪物属性!$HL$3)*(INDEX(战宠!$U$7:$Y$10,1,新怪物属性!$HL23)))*(新怪物属性!$HM23+4)
+IF($HN23=0,0,INDEX(战宠!T$15:T$27,新怪物属性!$HN$3)*(INDEX(战宠!$U$7:$Y$10,1,新怪物属性!$HN23)))*(新怪物属性!$HO23+4)
+IF($HP23=0,0,INDEX(战宠!T$15:T$27,新怪物属性!$HP$3)*(INDEX(战宠!$U$7:$Y$10,1,新怪物属性!$HP23)))*(新怪物属性!$HQ23+4)
+IF($HR23=0,0,INDEX(战宠!T$15:T$27,新怪物属性!$HR$3)*(INDEX(战宠!$U$7:$Y$10,1,新怪物属性!$HR23)))*(新怪物属性!$HS23+4)
+IF($HT23=0,0,INDEX(战宠!T$15:T$27,新怪物属性!$HT$3)*(INDEX(战宠!$U$7:$Y$10,1,新怪物属性!$HT23)))*(新怪物属性!$HU23+4)</f>
        <v>0</v>
      </c>
      <c r="II23" s="14">
        <f>IF(HX23=0,0,INDEX(战宠!$D$15:$D$27,新怪物属性!HX23))</f>
        <v>0</v>
      </c>
      <c r="IJ23" s="14">
        <f>IF(HY23=0,0,INDEX(战宠!$D$15:$D$27,新怪物属性!HY23))</f>
        <v>0</v>
      </c>
      <c r="IM23" s="14">
        <f t="shared" si="51"/>
        <v>2024</v>
      </c>
      <c r="IN23" s="14">
        <f t="shared" si="52"/>
        <v>2172</v>
      </c>
      <c r="IO23" s="14">
        <f t="shared" si="53"/>
        <v>0</v>
      </c>
      <c r="IP23" s="14">
        <f t="shared" si="54"/>
        <v>0</v>
      </c>
      <c r="IQ23" s="14">
        <f t="shared" si="55"/>
        <v>0</v>
      </c>
      <c r="IR23" s="14">
        <f t="shared" si="3"/>
        <v>14484</v>
      </c>
      <c r="IS23" s="14">
        <f t="shared" si="4"/>
        <v>190</v>
      </c>
      <c r="IT23" s="14">
        <f t="shared" si="5"/>
        <v>52428</v>
      </c>
      <c r="IU23" s="14">
        <f t="shared" si="6"/>
        <v>44</v>
      </c>
      <c r="IV23" s="28">
        <f t="shared" si="7"/>
        <v>0</v>
      </c>
      <c r="IW23" s="28">
        <f t="shared" si="8"/>
        <v>0</v>
      </c>
      <c r="IX23" s="28">
        <f t="shared" si="9"/>
        <v>0</v>
      </c>
      <c r="IY23" s="28">
        <f t="shared" si="10"/>
        <v>0</v>
      </c>
      <c r="IZ23" s="28">
        <f t="shared" si="11"/>
        <v>1</v>
      </c>
      <c r="JA23" s="28">
        <f t="shared" si="12"/>
        <v>1</v>
      </c>
      <c r="JB23" s="28">
        <f t="shared" si="13"/>
        <v>0</v>
      </c>
      <c r="JC23" s="28">
        <f t="shared" si="14"/>
        <v>0</v>
      </c>
      <c r="JD23" s="14">
        <f t="shared" si="15"/>
        <v>1</v>
      </c>
      <c r="JE23" s="14">
        <f t="shared" si="16"/>
        <v>1</v>
      </c>
      <c r="JF23" s="14">
        <f t="shared" si="17"/>
        <v>1</v>
      </c>
      <c r="JG23" s="18">
        <f t="shared" si="18"/>
        <v>1</v>
      </c>
      <c r="JH23" s="18">
        <f t="shared" si="19"/>
        <v>1</v>
      </c>
      <c r="JI23" s="18">
        <f t="shared" si="20"/>
        <v>1</v>
      </c>
      <c r="JJ23" s="29">
        <f t="shared" si="56"/>
        <v>150</v>
      </c>
      <c r="JK23" s="29">
        <f t="shared" si="56"/>
        <v>450</v>
      </c>
      <c r="JL23" s="29">
        <f t="shared" si="56"/>
        <v>450</v>
      </c>
      <c r="JM23" s="26">
        <f t="shared" si="22"/>
        <v>0</v>
      </c>
      <c r="JN23" s="26">
        <f t="shared" si="23"/>
        <v>0</v>
      </c>
      <c r="JO23" s="26">
        <f t="shared" si="24"/>
        <v>0</v>
      </c>
      <c r="JP23" s="14">
        <f t="shared" si="25"/>
        <v>2</v>
      </c>
      <c r="JQ23" s="14">
        <f t="shared" si="26"/>
        <v>2</v>
      </c>
      <c r="JR23" s="14">
        <f t="shared" si="27"/>
        <v>2</v>
      </c>
      <c r="JS23" s="14">
        <f t="shared" si="28"/>
        <v>2</v>
      </c>
      <c r="JT23" s="14">
        <f t="shared" si="29"/>
        <v>30</v>
      </c>
      <c r="JU23" s="14">
        <f t="shared" si="30"/>
        <v>50</v>
      </c>
      <c r="JV23">
        <v>19</v>
      </c>
      <c r="JW23" s="14">
        <f t="shared" si="57"/>
        <v>114872</v>
      </c>
      <c r="JY23" s="14">
        <f t="shared" si="31"/>
        <v>380</v>
      </c>
      <c r="JZ23" s="14">
        <f t="shared" si="58"/>
        <v>982</v>
      </c>
      <c r="KA23" s="29">
        <f t="shared" si="59"/>
        <v>0</v>
      </c>
      <c r="KB23" s="29">
        <f t="shared" si="60"/>
        <v>0</v>
      </c>
      <c r="KC23" s="29">
        <f t="shared" si="61"/>
        <v>0</v>
      </c>
      <c r="KD23" s="29">
        <f t="shared" si="62"/>
        <v>0</v>
      </c>
      <c r="KE23" s="14">
        <f t="shared" si="32"/>
        <v>1</v>
      </c>
      <c r="KF23" s="14">
        <f t="shared" si="33"/>
        <v>1</v>
      </c>
      <c r="KG23" s="14">
        <f t="shared" si="63"/>
        <v>982</v>
      </c>
      <c r="KH23" s="26">
        <f t="shared" si="34"/>
        <v>0</v>
      </c>
      <c r="KI23" s="26">
        <f t="shared" si="35"/>
        <v>0.3</v>
      </c>
      <c r="KJ23" s="29">
        <f t="shared" si="64"/>
        <v>127</v>
      </c>
      <c r="KK23" s="29">
        <f t="shared" si="65"/>
        <v>722</v>
      </c>
      <c r="KL23" s="29">
        <f t="shared" si="66"/>
        <v>0</v>
      </c>
      <c r="KM23" s="23">
        <f t="shared" si="67"/>
        <v>0</v>
      </c>
      <c r="KN23" s="23">
        <f t="shared" si="68"/>
        <v>0</v>
      </c>
      <c r="KO23" s="26">
        <f t="shared" si="36"/>
        <v>0.05</v>
      </c>
      <c r="KP23" s="26">
        <f t="shared" si="37"/>
        <v>0.15</v>
      </c>
      <c r="KQ23" s="26">
        <f t="shared" si="38"/>
        <v>0.15</v>
      </c>
      <c r="KR23" s="26">
        <f t="shared" si="69"/>
        <v>0</v>
      </c>
      <c r="KS23" s="26">
        <v>0</v>
      </c>
      <c r="KT23" s="29">
        <f t="shared" si="70"/>
        <v>1.05</v>
      </c>
      <c r="KU23" s="29">
        <f t="shared" si="39"/>
        <v>1.1499999999999999</v>
      </c>
      <c r="KV23" s="29">
        <f t="shared" si="40"/>
        <v>1.1499999999999999</v>
      </c>
      <c r="KW23" s="29">
        <f t="shared" si="41"/>
        <v>666.75</v>
      </c>
      <c r="KX23" s="29">
        <f t="shared" si="42"/>
        <v>553.5333333333333</v>
      </c>
      <c r="KY23" s="29">
        <f t="shared" si="43"/>
        <v>0</v>
      </c>
      <c r="KZ23" s="29">
        <f t="shared" si="44"/>
        <v>7333</v>
      </c>
      <c r="LA23" s="14">
        <f t="shared" si="45"/>
        <v>1220.28</v>
      </c>
      <c r="LE23" s="14">
        <v>1</v>
      </c>
      <c r="LF23" s="14">
        <v>0</v>
      </c>
      <c r="LG23" s="14">
        <v>120</v>
      </c>
      <c r="LH23" s="14">
        <v>0</v>
      </c>
      <c r="LI23" s="14">
        <v>0</v>
      </c>
      <c r="LJ23" s="14">
        <v>60</v>
      </c>
      <c r="LK23" s="14">
        <v>60</v>
      </c>
      <c r="LL23" s="23">
        <f t="shared" si="71"/>
        <v>23335</v>
      </c>
      <c r="LM23" s="23">
        <f t="shared" si="72"/>
        <v>0</v>
      </c>
      <c r="LN23" s="23">
        <f t="shared" si="73"/>
        <v>23335</v>
      </c>
      <c r="LO23" s="14">
        <v>1</v>
      </c>
      <c r="LP23" s="14">
        <v>0</v>
      </c>
      <c r="LQ23" s="14">
        <v>60</v>
      </c>
      <c r="LR23" s="14">
        <v>0</v>
      </c>
      <c r="LS23" s="14">
        <v>0</v>
      </c>
      <c r="LT23" s="14">
        <v>30</v>
      </c>
      <c r="LU23" s="14">
        <v>30</v>
      </c>
      <c r="LV23" s="23">
        <f t="shared" si="74"/>
        <v>15334</v>
      </c>
      <c r="LW23" s="23">
        <f t="shared" si="75"/>
        <v>0</v>
      </c>
      <c r="LX23" s="23">
        <f t="shared" si="76"/>
        <v>15334</v>
      </c>
      <c r="MB23">
        <f t="shared" si="46"/>
        <v>10.129377770381689</v>
      </c>
      <c r="MC23">
        <f t="shared" si="47"/>
        <v>10.129377770381689</v>
      </c>
      <c r="ME23" s="14">
        <v>5</v>
      </c>
      <c r="MF23" s="14">
        <v>0</v>
      </c>
      <c r="MG23" s="14">
        <v>0</v>
      </c>
      <c r="MH23" s="23">
        <f t="shared" si="48"/>
        <v>666</v>
      </c>
      <c r="MI23" s="23">
        <f t="shared" si="77"/>
        <v>0</v>
      </c>
      <c r="MJ23" s="23">
        <f t="shared" si="78"/>
        <v>666</v>
      </c>
      <c r="MK23" s="14">
        <v>6</v>
      </c>
      <c r="ML23" s="14">
        <v>1</v>
      </c>
      <c r="MM23" s="14">
        <v>0</v>
      </c>
      <c r="MN23" s="23">
        <f t="shared" si="49"/>
        <v>1630</v>
      </c>
      <c r="MO23" s="23">
        <f t="shared" si="79"/>
        <v>0</v>
      </c>
      <c r="MP23" s="23">
        <f t="shared" si="80"/>
        <v>1630</v>
      </c>
      <c r="MR23" s="23">
        <f t="shared" si="81"/>
        <v>2173</v>
      </c>
      <c r="MS23" s="23">
        <f t="shared" si="82"/>
        <v>0</v>
      </c>
      <c r="MT23" s="23">
        <f t="shared" si="83"/>
        <v>2173</v>
      </c>
      <c r="MU23" s="23">
        <f t="shared" si="87"/>
        <v>999</v>
      </c>
      <c r="MV23" s="23">
        <f t="shared" si="85"/>
        <v>0</v>
      </c>
      <c r="MW23" s="23">
        <f t="shared" si="86"/>
        <v>999</v>
      </c>
      <c r="NA23">
        <v>24</v>
      </c>
      <c r="NB23" t="s">
        <v>128</v>
      </c>
      <c r="NC23" s="17">
        <v>1.5</v>
      </c>
      <c r="ND23" t="s">
        <v>197</v>
      </c>
      <c r="NE23" t="s">
        <v>239</v>
      </c>
      <c r="NF23" t="s">
        <v>240</v>
      </c>
      <c r="NH23" t="s">
        <v>214</v>
      </c>
      <c r="NJ23" s="14">
        <v>19</v>
      </c>
      <c r="NK23" s="14"/>
    </row>
    <row r="24" spans="3:375" ht="16.5" x14ac:dyDescent="0.2">
      <c r="C24" s="14">
        <f t="shared" si="0"/>
        <v>1</v>
      </c>
      <c r="D24" s="14">
        <v>20</v>
      </c>
      <c r="E24" s="14" t="s">
        <v>617</v>
      </c>
      <c r="F24" s="14" t="s">
        <v>549</v>
      </c>
      <c r="G24" s="14">
        <v>10</v>
      </c>
      <c r="H24" s="14">
        <v>10</v>
      </c>
      <c r="I24" s="14">
        <v>0</v>
      </c>
      <c r="J24" s="14">
        <v>1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1</v>
      </c>
      <c r="Q24" s="14">
        <v>1</v>
      </c>
      <c r="R24" s="14">
        <v>1</v>
      </c>
      <c r="S24" s="14">
        <v>1</v>
      </c>
      <c r="T24" s="14">
        <v>1</v>
      </c>
      <c r="U24" s="14">
        <v>1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1</v>
      </c>
      <c r="BF24" s="14">
        <f>ROUND((INDEX(新战舰养成!S$6:S$18,新怪物属性!$J24+1)+INDEX(新战舰养成!D$6:D$18,新怪物属性!$J24+1)*(新怪物属性!$G24-1))*INDEX(战舰突破!$D$6:$D$18,新怪物属性!$M24+1),0)</f>
        <v>245</v>
      </c>
      <c r="BG24" s="14">
        <f>ROUND((INDEX(新战舰养成!T$6:T$18,新怪物属性!$J24+1)+INDEX(新战舰养成!E$6:E$18,新怪物属性!$J24+1)*(新怪物属性!$G24-1))*INDEX(战舰突破!$D$6:$D$18,新怪物属性!$M24+1),0)</f>
        <v>1900</v>
      </c>
      <c r="BH24" s="14">
        <f>ROUND((INDEX(新战舰养成!U$6:U$18,新怪物属性!$J24+1)+INDEX(新战舰养成!F$6:F$18,新怪物属性!$J24+1)*(新怪物属性!$G24-1))*INDEX(战舰突破!$D$6:$D$18,新怪物属性!$M24+1),0)</f>
        <v>127</v>
      </c>
      <c r="BI24" s="14">
        <f>ROUND((INDEX(新战舰养成!V$6:V$18,新怪物属性!$J24+1)+INDEX(新战舰养成!G$6:G$18,新怪物属性!$J24+1)*(新怪物属性!$G24-1))*INDEX(战舰突破!$D$6:$D$18,新怪物属性!$M24+1),0)</f>
        <v>300</v>
      </c>
      <c r="BJ24" s="14">
        <f>ROUND((INDEX(新战舰养成!W$6:W$18,新怪物属性!$J24+1)+INDEX(新战舰养成!H$6:H$18,新怪物属性!$J24+1)*(新怪物属性!$G24-1))*INDEX(战舰突破!$D$6:$D$18,新怪物属性!$M24+1),0)</f>
        <v>4</v>
      </c>
      <c r="BL24" s="14">
        <f>IF($H24&gt;0,ROUND((INDEX(新战舰养成!X$6:X$18,新怪物属性!$K24+1)+INDEX(新战舰养成!I$6:I$18,新怪物属性!$K24+1)*(新怪物属性!$H24-1))*INDEX(战舰突破!$D$6:$D$18,新怪物属性!$N24+1),0),0)</f>
        <v>390</v>
      </c>
      <c r="BM24" s="14">
        <f>IF($H24&gt;0,ROUND((INDEX(新战舰养成!Y$6:Y$18,新怪物属性!$K24+1)+INDEX(新战舰养成!J$6:J$18,新怪物属性!$K24+1)*(新怪物属性!$H24-1))*INDEX(战舰突破!$D$6:$D$18,新怪物属性!$N24+1),0),0)</f>
        <v>0</v>
      </c>
      <c r="BN24" s="14">
        <f>IF($H24&gt;0,ROUND((INDEX(新战舰养成!Z$6:Z$18,新怪物属性!$K24+1)+INDEX(新战舰养成!K$6:K$18,新怪物属性!$K24+1)*(新怪物属性!$H24-1))*INDEX(战舰突破!$D$6:$D$18,新怪物属性!$N24+1),0),0)</f>
        <v>0</v>
      </c>
      <c r="BO24" s="14">
        <f>IF($H24&gt;0,ROUND((INDEX(新战舰养成!AA$6:AA$18,新怪物属性!$K24+1)+INDEX(新战舰养成!L$6:L$18,新怪物属性!$K24+1)*(新怪物属性!$H24-1))*INDEX(战舰突破!$D$6:$D$18,新怪物属性!$N24+1),0),0)</f>
        <v>1100</v>
      </c>
      <c r="BP24" s="14">
        <f>IF($H24&gt;0,ROUND((INDEX(新战舰养成!AB$6:AB$18,新怪物属性!$K24+1)+INDEX(新战舰养成!M$6:M$18,新怪物属性!$K24+1)*(新怪物属性!$H24-1))*INDEX(战舰突破!$D$6:$D$18,新怪物属性!$N24+1),0),0)</f>
        <v>20</v>
      </c>
      <c r="BR24" s="14">
        <f>IF($I24&gt;0,ROUND((INDEX(新战舰养成!AC$6:AC$18,新怪物属性!$L24+1)+INDEX(新战舰养成!I$6:I$18,新怪物属性!$L24+1)*(新怪物属性!$I24-1))*INDEX(战舰突破!$D$6:$D$18,新怪物属性!$O24+1),0),0)</f>
        <v>0</v>
      </c>
      <c r="BS24" s="14">
        <f>IF($I24&gt;0,ROUND((INDEX(新战舰养成!AD$6:AD$18,新怪物属性!$L24+1)+INDEX(新战舰养成!J$6:J$18,新怪物属性!$L24+1)*(新怪物属性!$I24-1))*INDEX(战舰突破!$D$6:$D$18,新怪物属性!$O24+1),0),0)</f>
        <v>0</v>
      </c>
      <c r="BT24" s="14">
        <f>IF($I24&gt;0,ROUND((INDEX(新战舰养成!AE$6:AE$18,新怪物属性!$L24+1)+INDEX(新战舰养成!K$6:K$18,新怪物属性!$L24+1)*(新怪物属性!$I24-1))*INDEX(战舰突破!$D$6:$D$18,新怪物属性!$O24+1),0),0)</f>
        <v>0</v>
      </c>
      <c r="BU24" s="14">
        <f>IF($I24&gt;0,ROUND((INDEX(新战舰养成!AF$6:AF$18,新怪物属性!$L24+1)+INDEX(新战舰养成!L$6:L$18,新怪物属性!$L24+1)*(新怪物属性!$I24-1))*INDEX(战舰突破!$D$6:$D$18,新怪物属性!$O24+1),0),0)</f>
        <v>0</v>
      </c>
      <c r="BV24" s="14">
        <f>IF($I24&gt;0,ROUND((INDEX(新战舰养成!AG$6:AG$18,新怪物属性!$L24+1)+INDEX(新战舰养成!M$6:M$18,新怪物属性!$L24+1)*(新怪物属性!$I24-1))*INDEX(战舰突破!$D$6:$D$18,新怪物属性!$O24+1),0),0)</f>
        <v>0</v>
      </c>
      <c r="BY24" s="14">
        <f>(INDEX(装备数值!$C$13:$G$116,新怪物属性!$P24*8+1,BY$2)+INDEX(装备数值!$C$13:$G$116,新怪物属性!$Q24*8+2,BY$2)+INDEX(装备数值!$C$13:$G$116,新怪物属性!$S24*8+3,BY$2)+INDEX(装备数值!$C$13:$G$116,新怪物属性!$R24*8+4,BY$2)+INDEX(装备数值!$C$13:$G$116,新怪物属性!$T24*8+5,BY$2)+INDEX(装备数值!$C$13:$G$116,新怪物属性!$U24*8+6,BY$2)+INDEX(装备数值!$C$13:$G$116,新怪物属性!$V24*8+7,BY$2)+INDEX(装备数值!$C$13:$G$116,新怪物属性!$W24*8+8,BY$2))</f>
        <v>100</v>
      </c>
      <c r="BZ24" s="14">
        <f>(INDEX(装备数值!$C$13:$G$116,新怪物属性!$P24*8+1,BZ$2)+INDEX(装备数值!$C$13:$G$116,新怪物属性!$Q24*8+2,BZ$2)+INDEX(装备数值!$C$13:$G$116,新怪物属性!$S24*8+3,BZ$2)+INDEX(装备数值!$C$13:$G$116,新怪物属性!$R24*8+4,BZ$2)+INDEX(装备数值!$C$13:$G$116,新怪物属性!$T24*8+5,BZ$2)+INDEX(装备数值!$C$13:$G$116,新怪物属性!$U24*8+6,BZ$2)+INDEX(装备数值!$C$13:$G$116,新怪物属性!$V24*8+7,BZ$2)+INDEX(装备数值!$C$13:$G$116,新怪物属性!$W24*8+8,BZ$2))</f>
        <v>1500</v>
      </c>
      <c r="CA24" s="14">
        <f>(INDEX(装备数值!$C$13:$G$116,新怪物属性!$P24*8+1,CA$2)+INDEX(装备数值!$C$13:$G$116,新怪物属性!$Q24*8+2,CA$2)+INDEX(装备数值!$C$13:$G$116,新怪物属性!$S24*8+3,CA$2)+INDEX(装备数值!$C$13:$G$116,新怪物属性!$R24*8+4,CA$2)+INDEX(装备数值!$C$13:$G$116,新怪物属性!$T24*8+5,CA$2)+INDEX(装备数值!$C$13:$G$116,新怪物属性!$U24*8+6,CA$2)+INDEX(装备数值!$C$13:$G$116,新怪物属性!$V24*8+7,CA$2)+INDEX(装备数值!$C$13:$G$116,新怪物属性!$W24*8+8,CA$2))</f>
        <v>60</v>
      </c>
      <c r="CB24" s="14">
        <f>(INDEX(装备数值!$C$13:$G$116,新怪物属性!$P24*8+1,CB$2)+INDEX(装备数值!$C$13:$G$116,新怪物属性!$Q24*8+2,CB$2)+INDEX(装备数值!$C$13:$G$116,新怪物属性!$S24*8+3,CB$2)+INDEX(装备数值!$C$13:$G$116,新怪物属性!$R24*8+4,CB$2)+INDEX(装备数值!$C$13:$G$116,新怪物属性!$T24*8+5,CB$2)+INDEX(装备数值!$C$13:$G$116,新怪物属性!$U24*8+6,CB$2)+INDEX(装备数值!$C$13:$G$116,新怪物属性!$V24*8+7,CB$2)+INDEX(装备数值!$C$13:$G$116,新怪物属性!$W24*8+8,CB$2))</f>
        <v>2000</v>
      </c>
      <c r="CC24" s="14">
        <f>(INDEX(装备数值!$C$13:$G$116,新怪物属性!$P24*8+1,CC$2)+INDEX(装备数值!$C$13:$G$116,新怪物属性!$Q24*8+2,CC$2)+INDEX(装备数值!$C$13:$G$116,新怪物属性!$S24*8+3,CC$2)+INDEX(装备数值!$C$13:$G$116,新怪物属性!$R24*8+4,CC$2)+INDEX(装备数值!$C$13:$G$116,新怪物属性!$T24*8+5,CC$2)+INDEX(装备数值!$C$13:$G$116,新怪物属性!$U24*8+6,CC$2)+INDEX(装备数值!$C$13:$G$116,新怪物属性!$V24*8+7,CC$2)+INDEX(装备数值!$C$13:$G$116,新怪物属性!$W24*8+8,CC$2))</f>
        <v>20</v>
      </c>
      <c r="CF24" s="14">
        <f t="shared" si="50"/>
        <v>3</v>
      </c>
      <c r="CG24" s="14">
        <f t="shared" si="50"/>
        <v>0</v>
      </c>
      <c r="CH24" s="14">
        <f t="shared" si="50"/>
        <v>0</v>
      </c>
      <c r="CI24" s="14">
        <f t="shared" si="50"/>
        <v>0</v>
      </c>
      <c r="CJ24" s="14">
        <f t="shared" si="50"/>
        <v>0</v>
      </c>
      <c r="CK24" s="14">
        <f t="shared" si="50"/>
        <v>0</v>
      </c>
      <c r="CL24" s="14">
        <f t="shared" si="50"/>
        <v>0</v>
      </c>
      <c r="CM24" s="14">
        <f t="shared" si="50"/>
        <v>0</v>
      </c>
      <c r="CN24" s="14">
        <f t="shared" si="50"/>
        <v>0</v>
      </c>
      <c r="CO24" s="14">
        <f t="shared" si="50"/>
        <v>0</v>
      </c>
      <c r="CP24" s="14">
        <f t="shared" si="50"/>
        <v>0</v>
      </c>
      <c r="CQ24" s="14">
        <f t="shared" si="50"/>
        <v>0</v>
      </c>
      <c r="CR24" s="14">
        <f t="shared" si="50"/>
        <v>0</v>
      </c>
      <c r="CS24" s="14">
        <f>SUMIFS(装备数值!BL$50:BL$101,装备数值!$BG$50:$BG$101,"="&amp;新怪物属性!$CF$2,装备数值!$BH$50:$BH$101,"&lt;="&amp;新怪物属性!$CF24)+SUMIFS(装备数值!BL$50:BL$101,装备数值!$BG$50:$BG$101,"="&amp;新怪物属性!$CG$2,装备数值!$BH$50:$BH$101,"&lt;="&amp;新怪物属性!$CG24)+SUMIFS(装备数值!BL$50:BL$101,装备数值!$BG$50:$BG$101,"="&amp;新怪物属性!$CH$2,装备数值!$BH$50:$BH$101,"&lt;="&amp;新怪物属性!$CH24)+SUMIFS(装备数值!BL$50:BL$101,装备数值!$BG$50:$BG$101,"="&amp;新怪物属性!$CI$2,装备数值!$BH$50:$BH$101,"&lt;="&amp;新怪物属性!$CI24)+SUMIFS(装备数值!BL$50:BL$101,装备数值!$BG$50:$BG$101,"="&amp;新怪物属性!$CJ$2,装备数值!$BH$50:$BH$101,"&lt;="&amp;新怪物属性!$CJ24)+SUMIFS(装备数值!BL$50:BL$101,装备数值!$BG$50:$BG$101,"="&amp;新怪物属性!$CK$2,装备数值!$BH$50:$BH$101,"&lt;="&amp;新怪物属性!$CK24)+SUMIFS(装备数值!BL$50:BL$101,装备数值!$BG$50:$BG$101,"="&amp;新怪物属性!$CL$2,装备数值!$BH$50:$BH$101,"&lt;="&amp;新怪物属性!$CL24)+SUMIFS(装备数值!BL$50:BL$101,装备数值!$BG$50:$BG$101,"="&amp;新怪物属性!$CM$2,装备数值!$BH$50:$BH$101,"&lt;="&amp;新怪物属性!$CM24)+SUMIFS(装备数值!BL$50:BL$101,装备数值!$BG$50:$BG$101,"="&amp;新怪物属性!$CN$2,装备数值!$BH$50:$BH$101,"&lt;="&amp;新怪物属性!$CN24)+SUMIFS(装备数值!BL$50:BL$101,装备数值!$BG$50:$BG$101,"="&amp;新怪物属性!$CO$2,装备数值!$BH$50:$BH$101,"&lt;="&amp;新怪物属性!$CO24)+SUMIFS(装备数值!BL$50:BL$101,装备数值!$BG$50:$BG$101,"="&amp;新怪物属性!$CP$2,装备数值!$BH$50:$BH$101,"&lt;="&amp;新怪物属性!$CP24)+SUMIFS(装备数值!BL$50:BL$101,装备数值!$BG$50:$BG$101,"="&amp;新怪物属性!$CQ$2,装备数值!$BH$50:$BH$101,"&lt;="&amp;新怪物属性!$CQ24)+SUMIFS(装备数值!BL$50:BL$101,装备数值!$BG$50:$BG$101,"="&amp;新怪物属性!$CR$2,装备数值!$BH$50:$BH$101,"&lt;="&amp;新怪物属性!$CR24)</f>
        <v>1440</v>
      </c>
      <c r="CT24" s="14">
        <f>SUMIFS(装备数值!BM$50:BM$101,装备数值!$BG$50:$BG$101,"="&amp;新怪物属性!$CF$2,装备数值!$BH$50:$BH$101,"&lt;="&amp;新怪物属性!$CF24)+SUMIFS(装备数值!BM$50:BM$101,装备数值!$BG$50:$BG$101,"="&amp;新怪物属性!$CG$2,装备数值!$BH$50:$BH$101,"&lt;="&amp;新怪物属性!$CG24)+SUMIFS(装备数值!BM$50:BM$101,装备数值!$BG$50:$BG$101,"="&amp;新怪物属性!$CH$2,装备数值!$BH$50:$BH$101,"&lt;="&amp;新怪物属性!$CH24)+SUMIFS(装备数值!BM$50:BM$101,装备数值!$BG$50:$BG$101,"="&amp;新怪物属性!$CI$2,装备数值!$BH$50:$BH$101,"&lt;="&amp;新怪物属性!$CI24)+SUMIFS(装备数值!BM$50:BM$101,装备数值!$BG$50:$BG$101,"="&amp;新怪物属性!$CJ$2,装备数值!$BH$50:$BH$101,"&lt;="&amp;新怪物属性!$CJ24)+SUMIFS(装备数值!BM$50:BM$101,装备数值!$BG$50:$BG$101,"="&amp;新怪物属性!$CK$2,装备数值!$BH$50:$BH$101,"&lt;="&amp;新怪物属性!$CK24)+SUMIFS(装备数值!BM$50:BM$101,装备数值!$BG$50:$BG$101,"="&amp;新怪物属性!$CL$2,装备数值!$BH$50:$BH$101,"&lt;="&amp;新怪物属性!$CL24)+SUMIFS(装备数值!BM$50:BM$101,装备数值!$BG$50:$BG$101,"="&amp;新怪物属性!$CM$2,装备数值!$BH$50:$BH$101,"&lt;="&amp;新怪物属性!$CM24)+SUMIFS(装备数值!BM$50:BM$101,装备数值!$BG$50:$BG$101,"="&amp;新怪物属性!$CN$2,装备数值!$BH$50:$BH$101,"&lt;="&amp;新怪物属性!$CN24)+SUMIFS(装备数值!BM$50:BM$101,装备数值!$BG$50:$BG$101,"="&amp;新怪物属性!$CO$2,装备数值!$BH$50:$BH$101,"&lt;="&amp;新怪物属性!$CO24)+SUMIFS(装备数值!BM$50:BM$101,装备数值!$BG$50:$BG$101,"="&amp;新怪物属性!$CP$2,装备数值!$BH$50:$BH$101,"&lt;="&amp;新怪物属性!$CP24)+SUMIFS(装备数值!BM$50:BM$101,装备数值!$BG$50:$BG$101,"="&amp;新怪物属性!$CQ$2,装备数值!$BH$50:$BH$101,"&lt;="&amp;新怪物属性!$CQ24)+SUMIFS(装备数值!BM$50:BM$101,装备数值!$BG$50:$BG$101,"="&amp;新怪物属性!$CR$2,装备数值!$BH$50:$BH$101,"&lt;="&amp;新怪物属性!$CR24)</f>
        <v>10800</v>
      </c>
      <c r="CU24" s="14">
        <f>SUMIFS(装备数值!BN$50:BN$101,装备数值!$BG$50:$BG$101,"="&amp;新怪物属性!$CF$2,装备数值!$BH$50:$BH$101,"&lt;="&amp;新怪物属性!$CF24)+SUMIFS(装备数值!BN$50:BN$101,装备数值!$BG$50:$BG$101,"="&amp;新怪物属性!$CG$2,装备数值!$BH$50:$BH$101,"&lt;="&amp;新怪物属性!$CG24)+SUMIFS(装备数值!BN$50:BN$101,装备数值!$BG$50:$BG$101,"="&amp;新怪物属性!$CH$2,装备数值!$BH$50:$BH$101,"&lt;="&amp;新怪物属性!$CH24)+SUMIFS(装备数值!BN$50:BN$101,装备数值!$BG$50:$BG$101,"="&amp;新怪物属性!$CI$2,装备数值!$BH$50:$BH$101,"&lt;="&amp;新怪物属性!$CI24)+SUMIFS(装备数值!BN$50:BN$101,装备数值!$BG$50:$BG$101,"="&amp;新怪物属性!$CJ$2,装备数值!$BH$50:$BH$101,"&lt;="&amp;新怪物属性!$CJ24)+SUMIFS(装备数值!BN$50:BN$101,装备数值!$BG$50:$BG$101,"="&amp;新怪物属性!$CK$2,装备数值!$BH$50:$BH$101,"&lt;="&amp;新怪物属性!$CK24)+SUMIFS(装备数值!BN$50:BN$101,装备数值!$BG$50:$BG$101,"="&amp;新怪物属性!$CL$2,装备数值!$BH$50:$BH$101,"&lt;="&amp;新怪物属性!$CL24)+SUMIFS(装备数值!BN$50:BN$101,装备数值!$BG$50:$BG$101,"="&amp;新怪物属性!$CM$2,装备数值!$BH$50:$BH$101,"&lt;="&amp;新怪物属性!$CM24)+SUMIFS(装备数值!BN$50:BN$101,装备数值!$BG$50:$BG$101,"="&amp;新怪物属性!$CN$2,装备数值!$BH$50:$BH$101,"&lt;="&amp;新怪物属性!$CN24)+SUMIFS(装备数值!BN$50:BN$101,装备数值!$BG$50:$BG$101,"="&amp;新怪物属性!$CO$2,装备数值!$BH$50:$BH$101,"&lt;="&amp;新怪物属性!$CO24)+SUMIFS(装备数值!BN$50:BN$101,装备数值!$BG$50:$BG$101,"="&amp;新怪物属性!$CP$2,装备数值!$BH$50:$BH$101,"&lt;="&amp;新怪物属性!$CP24)+SUMIFS(装备数值!BN$50:BN$101,装备数值!$BG$50:$BG$101,"="&amp;新怪物属性!$CQ$2,装备数值!$BH$50:$BH$101,"&lt;="&amp;新怪物属性!$CQ24)+SUMIFS(装备数值!BN$50:BN$101,装备数值!$BG$50:$BG$101,"="&amp;新怪物属性!$CR$2,装备数值!$BH$50:$BH$101,"&lt;="&amp;新怪物属性!$CR24)</f>
        <v>0</v>
      </c>
      <c r="CV24" s="14">
        <f>SUMIFS(装备数值!BO$50:BO$101,装备数值!$BG$50:$BG$101,"="&amp;新怪物属性!$CF$2,装备数值!$BH$50:$BH$101,"&lt;="&amp;新怪物属性!$CF24)+SUMIFS(装备数值!BO$50:BO$101,装备数值!$BG$50:$BG$101,"="&amp;新怪物属性!$CG$2,装备数值!$BH$50:$BH$101,"&lt;="&amp;新怪物属性!$CG24)+SUMIFS(装备数值!BO$50:BO$101,装备数值!$BG$50:$BG$101,"="&amp;新怪物属性!$CH$2,装备数值!$BH$50:$BH$101,"&lt;="&amp;新怪物属性!$CH24)+SUMIFS(装备数值!BO$50:BO$101,装备数值!$BG$50:$BG$101,"="&amp;新怪物属性!$CI$2,装备数值!$BH$50:$BH$101,"&lt;="&amp;新怪物属性!$CI24)+SUMIFS(装备数值!BO$50:BO$101,装备数值!$BG$50:$BG$101,"="&amp;新怪物属性!$CJ$2,装备数值!$BH$50:$BH$101,"&lt;="&amp;新怪物属性!$CJ24)+SUMIFS(装备数值!BO$50:BO$101,装备数值!$BG$50:$BG$101,"="&amp;新怪物属性!$CK$2,装备数值!$BH$50:$BH$101,"&lt;="&amp;新怪物属性!$CK24)+SUMIFS(装备数值!BO$50:BO$101,装备数值!$BG$50:$BG$101,"="&amp;新怪物属性!$CL$2,装备数值!$BH$50:$BH$101,"&lt;="&amp;新怪物属性!$CL24)+SUMIFS(装备数值!BO$50:BO$101,装备数值!$BG$50:$BG$101,"="&amp;新怪物属性!$CM$2,装备数值!$BH$50:$BH$101,"&lt;="&amp;新怪物属性!$CM24)+SUMIFS(装备数值!BO$50:BO$101,装备数值!$BG$50:$BG$101,"="&amp;新怪物属性!$CN$2,装备数值!$BH$50:$BH$101,"&lt;="&amp;新怪物属性!$CN24)+SUMIFS(装备数值!BO$50:BO$101,装备数值!$BG$50:$BG$101,"="&amp;新怪物属性!$CO$2,装备数值!$BH$50:$BH$101,"&lt;="&amp;新怪物属性!$CO24)+SUMIFS(装备数值!BO$50:BO$101,装备数值!$BG$50:$BG$101,"="&amp;新怪物属性!$CP$2,装备数值!$BH$50:$BH$101,"&lt;="&amp;新怪物属性!$CP24)+SUMIFS(装备数值!BO$50:BO$101,装备数值!$BG$50:$BG$101,"="&amp;新怪物属性!$CQ$2,装备数值!$BH$50:$BH$101,"&lt;="&amp;新怪物属性!$CQ24)+SUMIFS(装备数值!BO$50:BO$101,装备数值!$BG$50:$BG$101,"="&amp;新怪物属性!$CR$2,装备数值!$BH$50:$BH$101,"&lt;="&amp;新怪物属性!$CR24)</f>
        <v>48000</v>
      </c>
      <c r="CW24" s="14">
        <f>SUMIFS(装备数值!BP$50:BP$101,装备数值!$BG$50:$BG$101,"="&amp;新怪物属性!$CF$2,装备数值!$BH$50:$BH$101,"&lt;="&amp;新怪物属性!$CF24)+SUMIFS(装备数值!BP$50:BP$101,装备数值!$BG$50:$BG$101,"="&amp;新怪物属性!$CG$2,装备数值!$BH$50:$BH$101,"&lt;="&amp;新怪物属性!$CG24)+SUMIFS(装备数值!BP$50:BP$101,装备数值!$BG$50:$BG$101,"="&amp;新怪物属性!$CH$2,装备数值!$BH$50:$BH$101,"&lt;="&amp;新怪物属性!$CH24)+SUMIFS(装备数值!BP$50:BP$101,装备数值!$BG$50:$BG$101,"="&amp;新怪物属性!$CI$2,装备数值!$BH$50:$BH$101,"&lt;="&amp;新怪物属性!$CI24)+SUMIFS(装备数值!BP$50:BP$101,装备数值!$BG$50:$BG$101,"="&amp;新怪物属性!$CJ$2,装备数值!$BH$50:$BH$101,"&lt;="&amp;新怪物属性!$CJ24)+SUMIFS(装备数值!BP$50:BP$101,装备数值!$BG$50:$BG$101,"="&amp;新怪物属性!$CK$2,装备数值!$BH$50:$BH$101,"&lt;="&amp;新怪物属性!$CK24)+SUMIFS(装备数值!BP$50:BP$101,装备数值!$BG$50:$BG$101,"="&amp;新怪物属性!$CL$2,装备数值!$BH$50:$BH$101,"&lt;="&amp;新怪物属性!$CL24)+SUMIFS(装备数值!BP$50:BP$101,装备数值!$BG$50:$BG$101,"="&amp;新怪物属性!$CM$2,装备数值!$BH$50:$BH$101,"&lt;="&amp;新怪物属性!$CM24)+SUMIFS(装备数值!BP$50:BP$101,装备数值!$BG$50:$BG$101,"="&amp;新怪物属性!$CN$2,装备数值!$BH$50:$BH$101,"&lt;="&amp;新怪物属性!$CN24)+SUMIFS(装备数值!BP$50:BP$101,装备数值!$BG$50:$BG$101,"="&amp;新怪物属性!$CO$2,装备数值!$BH$50:$BH$101,"&lt;="&amp;新怪物属性!$CO24)+SUMIFS(装备数值!BP$50:BP$101,装备数值!$BG$50:$BG$101,"="&amp;新怪物属性!$CP$2,装备数值!$BH$50:$BH$101,"&lt;="&amp;新怪物属性!$CP24)+SUMIFS(装备数值!BP$50:BP$101,装备数值!$BG$50:$BG$101,"="&amp;新怪物属性!$CQ$2,装备数值!$BH$50:$BH$101,"&lt;="&amp;新怪物属性!$CQ24)+SUMIFS(装备数值!BP$50:BP$101,装备数值!$BG$50:$BG$101,"="&amp;新怪物属性!$CR$2,装备数值!$BH$50:$BH$101,"&lt;="&amp;新怪物属性!$CR24)</f>
        <v>0</v>
      </c>
      <c r="CX24" s="14">
        <f>SUMIFS(装备数值!BQ$50:BQ$101,装备数值!$BG$50:$BG$101,"="&amp;新怪物属性!$CF$2,装备数值!$BH$50:$BH$101,"&lt;="&amp;新怪物属性!$CF24)+SUMIFS(装备数值!BQ$50:BQ$101,装备数值!$BG$50:$BG$101,"="&amp;新怪物属性!$CG$2,装备数值!$BH$50:$BH$101,"&lt;="&amp;新怪物属性!$CG24)+SUMIFS(装备数值!BQ$50:BQ$101,装备数值!$BG$50:$BG$101,"="&amp;新怪物属性!$CH$2,装备数值!$BH$50:$BH$101,"&lt;="&amp;新怪物属性!$CH24)+SUMIFS(装备数值!BQ$50:BQ$101,装备数值!$BG$50:$BG$101,"="&amp;新怪物属性!$CI$2,装备数值!$BH$50:$BH$101,"&lt;="&amp;新怪物属性!$CI24)+SUMIFS(装备数值!BQ$50:BQ$101,装备数值!$BG$50:$BG$101,"="&amp;新怪物属性!$CJ$2,装备数值!$BH$50:$BH$101,"&lt;="&amp;新怪物属性!$CJ24)+SUMIFS(装备数值!BQ$50:BQ$101,装备数值!$BG$50:$BG$101,"="&amp;新怪物属性!$CK$2,装备数值!$BH$50:$BH$101,"&lt;="&amp;新怪物属性!$CK24)+SUMIFS(装备数值!BQ$50:BQ$101,装备数值!$BG$50:$BG$101,"="&amp;新怪物属性!$CL$2,装备数值!$BH$50:$BH$101,"&lt;="&amp;新怪物属性!$CL24)+SUMIFS(装备数值!BQ$50:BQ$101,装备数值!$BG$50:$BG$101,"="&amp;新怪物属性!$CM$2,装备数值!$BH$50:$BH$101,"&lt;="&amp;新怪物属性!$CM24)+SUMIFS(装备数值!BQ$50:BQ$101,装备数值!$BG$50:$BG$101,"="&amp;新怪物属性!$CN$2,装备数值!$BH$50:$BH$101,"&lt;="&amp;新怪物属性!$CN24)+SUMIFS(装备数值!BQ$50:BQ$101,装备数值!$BG$50:$BG$101,"="&amp;新怪物属性!$CO$2,装备数值!$BH$50:$BH$101,"&lt;="&amp;新怪物属性!$CO24)+SUMIFS(装备数值!BQ$50:BQ$101,装备数值!$BG$50:$BG$101,"="&amp;新怪物属性!$CP$2,装备数值!$BH$50:$BH$101,"&lt;="&amp;新怪物属性!$CP24)+SUMIFS(装备数值!BQ$50:BQ$101,装备数值!$BG$50:$BG$101,"="&amp;新怪物属性!$CQ$2,装备数值!$BH$50:$BH$101,"&lt;="&amp;新怪物属性!$CQ24)+SUMIFS(装备数值!BQ$50:BQ$101,装备数值!$BG$50:$BG$101,"="&amp;新怪物属性!$CR$2,装备数值!$BH$50:$BH$101,"&lt;="&amp;新怪物属性!$CR24)</f>
        <v>0</v>
      </c>
      <c r="CY24" s="14">
        <f>SUMIFS(装备数值!BR$50:BR$101,装备数值!$BG$50:$BG$101,"="&amp;新怪物属性!$CF$2,装备数值!$BH$50:$BH$101,"&lt;="&amp;新怪物属性!$CF24)+SUMIFS(装备数值!BR$50:BR$101,装备数值!$BG$50:$BG$101,"="&amp;新怪物属性!$CG$2,装备数值!$BH$50:$BH$101,"&lt;="&amp;新怪物属性!$CG24)+SUMIFS(装备数值!BR$50:BR$101,装备数值!$BG$50:$BG$101,"="&amp;新怪物属性!$CH$2,装备数值!$BH$50:$BH$101,"&lt;="&amp;新怪物属性!$CH24)+SUMIFS(装备数值!BR$50:BR$101,装备数值!$BG$50:$BG$101,"="&amp;新怪物属性!$CI$2,装备数值!$BH$50:$BH$101,"&lt;="&amp;新怪物属性!$CI24)+SUMIFS(装备数值!BR$50:BR$101,装备数值!$BG$50:$BG$101,"="&amp;新怪物属性!$CJ$2,装备数值!$BH$50:$BH$101,"&lt;="&amp;新怪物属性!$CJ24)+SUMIFS(装备数值!BR$50:BR$101,装备数值!$BG$50:$BG$101,"="&amp;新怪物属性!$CK$2,装备数值!$BH$50:$BH$101,"&lt;="&amp;新怪物属性!$CK24)+SUMIFS(装备数值!BR$50:BR$101,装备数值!$BG$50:$BG$101,"="&amp;新怪物属性!$CL$2,装备数值!$BH$50:$BH$101,"&lt;="&amp;新怪物属性!$CL24)+SUMIFS(装备数值!BR$50:BR$101,装备数值!$BG$50:$BG$101,"="&amp;新怪物属性!$CM$2,装备数值!$BH$50:$BH$101,"&lt;="&amp;新怪物属性!$CM24)+SUMIFS(装备数值!BR$50:BR$101,装备数值!$BG$50:$BG$101,"="&amp;新怪物属性!$CN$2,装备数值!$BH$50:$BH$101,"&lt;="&amp;新怪物属性!$CN24)+SUMIFS(装备数值!BR$50:BR$101,装备数值!$BG$50:$BG$101,"="&amp;新怪物属性!$CO$2,装备数值!$BH$50:$BH$101,"&lt;="&amp;新怪物属性!$CO24)+SUMIFS(装备数值!BR$50:BR$101,装备数值!$BG$50:$BG$101,"="&amp;新怪物属性!$CP$2,装备数值!$BH$50:$BH$101,"&lt;="&amp;新怪物属性!$CP24)+SUMIFS(装备数值!BR$50:BR$101,装备数值!$BG$50:$BG$101,"="&amp;新怪物属性!$CQ$2,装备数值!$BH$50:$BH$101,"&lt;="&amp;新怪物属性!$CQ24)+SUMIFS(装备数值!BR$50:BR$101,装备数值!$BG$50:$BG$101,"="&amp;新怪物属性!$CR$2,装备数值!$BH$50:$BH$101,"&lt;="&amp;新怪物属性!$CR24)</f>
        <v>0</v>
      </c>
      <c r="CZ24" s="14">
        <f>SUMIFS(装备数值!BS$50:BS$101,装备数值!$BG$50:$BG$101,"="&amp;新怪物属性!$CF$2,装备数值!$BH$50:$BH$101,"&lt;="&amp;新怪物属性!$CF24)+SUMIFS(装备数值!BS$50:BS$101,装备数值!$BG$50:$BG$101,"="&amp;新怪物属性!$CG$2,装备数值!$BH$50:$BH$101,"&lt;="&amp;新怪物属性!$CG24)+SUMIFS(装备数值!BS$50:BS$101,装备数值!$BG$50:$BG$101,"="&amp;新怪物属性!$CH$2,装备数值!$BH$50:$BH$101,"&lt;="&amp;新怪物属性!$CH24)+SUMIFS(装备数值!BS$50:BS$101,装备数值!$BG$50:$BG$101,"="&amp;新怪物属性!$CI$2,装备数值!$BH$50:$BH$101,"&lt;="&amp;新怪物属性!$CI24)+SUMIFS(装备数值!BS$50:BS$101,装备数值!$BG$50:$BG$101,"="&amp;新怪物属性!$CJ$2,装备数值!$BH$50:$BH$101,"&lt;="&amp;新怪物属性!$CJ24)+SUMIFS(装备数值!BS$50:BS$101,装备数值!$BG$50:$BG$101,"="&amp;新怪物属性!$CK$2,装备数值!$BH$50:$BH$101,"&lt;="&amp;新怪物属性!$CK24)+SUMIFS(装备数值!BS$50:BS$101,装备数值!$BG$50:$BG$101,"="&amp;新怪物属性!$CL$2,装备数值!$BH$50:$BH$101,"&lt;="&amp;新怪物属性!$CL24)+SUMIFS(装备数值!BS$50:BS$101,装备数值!$BG$50:$BG$101,"="&amp;新怪物属性!$CM$2,装备数值!$BH$50:$BH$101,"&lt;="&amp;新怪物属性!$CM24)+SUMIFS(装备数值!BS$50:BS$101,装备数值!$BG$50:$BG$101,"="&amp;新怪物属性!$CN$2,装备数值!$BH$50:$BH$101,"&lt;="&amp;新怪物属性!$CN24)+SUMIFS(装备数值!BS$50:BS$101,装备数值!$BG$50:$BG$101,"="&amp;新怪物属性!$CO$2,装备数值!$BH$50:$BH$101,"&lt;="&amp;新怪物属性!$CO24)+SUMIFS(装备数值!BS$50:BS$101,装备数值!$BG$50:$BG$101,"="&amp;新怪物属性!$CP$2,装备数值!$BH$50:$BH$101,"&lt;="&amp;新怪物属性!$CP24)+SUMIFS(装备数值!BS$50:BS$101,装备数值!$BG$50:$BG$101,"="&amp;新怪物属性!$CQ$2,装备数值!$BH$50:$BH$101,"&lt;="&amp;新怪物属性!$CQ24)+SUMIFS(装备数值!BS$50:BS$101,装备数值!$BG$50:$BG$101,"="&amp;新怪物属性!$CR$2,装备数值!$BH$50:$BH$101,"&lt;="&amp;新怪物属性!$CR24)</f>
        <v>0</v>
      </c>
      <c r="DA24" s="14">
        <f>SUMIFS(装备数值!BT$50:BT$101,装备数值!$BG$50:$BG$101,"="&amp;新怪物属性!$CF$2,装备数值!$BH$50:$BH$101,"&lt;="&amp;新怪物属性!$CF24)+SUMIFS(装备数值!BT$50:BT$101,装备数值!$BG$50:$BG$101,"="&amp;新怪物属性!$CG$2,装备数值!$BH$50:$BH$101,"&lt;="&amp;新怪物属性!$CG24)+SUMIFS(装备数值!BT$50:BT$101,装备数值!$BG$50:$BG$101,"="&amp;新怪物属性!$CH$2,装备数值!$BH$50:$BH$101,"&lt;="&amp;新怪物属性!$CH24)+SUMIFS(装备数值!BT$50:BT$101,装备数值!$BG$50:$BG$101,"="&amp;新怪物属性!$CI$2,装备数值!$BH$50:$BH$101,"&lt;="&amp;新怪物属性!$CI24)+SUMIFS(装备数值!BT$50:BT$101,装备数值!$BG$50:$BG$101,"="&amp;新怪物属性!$CJ$2,装备数值!$BH$50:$BH$101,"&lt;="&amp;新怪物属性!$CJ24)+SUMIFS(装备数值!BT$50:BT$101,装备数值!$BG$50:$BG$101,"="&amp;新怪物属性!$CK$2,装备数值!$BH$50:$BH$101,"&lt;="&amp;新怪物属性!$CK24)+SUMIFS(装备数值!BT$50:BT$101,装备数值!$BG$50:$BG$101,"="&amp;新怪物属性!$CL$2,装备数值!$BH$50:$BH$101,"&lt;="&amp;新怪物属性!$CL24)+SUMIFS(装备数值!BT$50:BT$101,装备数值!$BG$50:$BG$101,"="&amp;新怪物属性!$CM$2,装备数值!$BH$50:$BH$101,"&lt;="&amp;新怪物属性!$CM24)+SUMIFS(装备数值!BT$50:BT$101,装备数值!$BG$50:$BG$101,"="&amp;新怪物属性!$CN$2,装备数值!$BH$50:$BH$101,"&lt;="&amp;新怪物属性!$CN24)+SUMIFS(装备数值!BT$50:BT$101,装备数值!$BG$50:$BG$101,"="&amp;新怪物属性!$CO$2,装备数值!$BH$50:$BH$101,"&lt;="&amp;新怪物属性!$CO24)+SUMIFS(装备数值!BT$50:BT$101,装备数值!$BG$50:$BG$101,"="&amp;新怪物属性!$CP$2,装备数值!$BH$50:$BH$101,"&lt;="&amp;新怪物属性!$CP24)+SUMIFS(装备数值!BT$50:BT$101,装备数值!$BG$50:$BG$101,"="&amp;新怪物属性!$CQ$2,装备数值!$BH$50:$BH$101,"&lt;="&amp;新怪物属性!$CQ24)+SUMIFS(装备数值!BT$50:BT$101,装备数值!$BG$50:$BG$101,"="&amp;新怪物属性!$CR$2,装备数值!$BH$50:$BH$101,"&lt;="&amp;新怪物属性!$CR24)</f>
        <v>0</v>
      </c>
      <c r="DB24" s="14">
        <f>SUMIFS(装备数值!BU$50:BU$101,装备数值!$BG$50:$BG$101,"="&amp;新怪物属性!$CF$2,装备数值!$BH$50:$BH$101,"&lt;="&amp;新怪物属性!$CF24)+SUMIFS(装备数值!BU$50:BU$101,装备数值!$BG$50:$BG$101,"="&amp;新怪物属性!$CG$2,装备数值!$BH$50:$BH$101,"&lt;="&amp;新怪物属性!$CG24)+SUMIFS(装备数值!BU$50:BU$101,装备数值!$BG$50:$BG$101,"="&amp;新怪物属性!$CH$2,装备数值!$BH$50:$BH$101,"&lt;="&amp;新怪物属性!$CH24)+SUMIFS(装备数值!BU$50:BU$101,装备数值!$BG$50:$BG$101,"="&amp;新怪物属性!$CI$2,装备数值!$BH$50:$BH$101,"&lt;="&amp;新怪物属性!$CI24)+SUMIFS(装备数值!BU$50:BU$101,装备数值!$BG$50:$BG$101,"="&amp;新怪物属性!$CJ$2,装备数值!$BH$50:$BH$101,"&lt;="&amp;新怪物属性!$CJ24)+SUMIFS(装备数值!BU$50:BU$101,装备数值!$BG$50:$BG$101,"="&amp;新怪物属性!$CK$2,装备数值!$BH$50:$BH$101,"&lt;="&amp;新怪物属性!$CK24)+SUMIFS(装备数值!BU$50:BU$101,装备数值!$BG$50:$BG$101,"="&amp;新怪物属性!$CL$2,装备数值!$BH$50:$BH$101,"&lt;="&amp;新怪物属性!$CL24)+SUMIFS(装备数值!BU$50:BU$101,装备数值!$BG$50:$BG$101,"="&amp;新怪物属性!$CM$2,装备数值!$BH$50:$BH$101,"&lt;="&amp;新怪物属性!$CM24)+SUMIFS(装备数值!BU$50:BU$101,装备数值!$BG$50:$BG$101,"="&amp;新怪物属性!$CN$2,装备数值!$BH$50:$BH$101,"&lt;="&amp;新怪物属性!$CN24)+SUMIFS(装备数值!BU$50:BU$101,装备数值!$BG$50:$BG$101,"="&amp;新怪物属性!$CO$2,装备数值!$BH$50:$BH$101,"&lt;="&amp;新怪物属性!$CO24)+SUMIFS(装备数值!BU$50:BU$101,装备数值!$BG$50:$BG$101,"="&amp;新怪物属性!$CP$2,装备数值!$BH$50:$BH$101,"&lt;="&amp;新怪物属性!$CP24)+SUMIFS(装备数值!BU$50:BU$101,装备数值!$BG$50:$BG$101,"="&amp;新怪物属性!$CQ$2,装备数值!$BH$50:$BH$101,"&lt;="&amp;新怪物属性!$CQ24)+SUMIFS(装备数值!BU$50:BU$101,装备数值!$BG$50:$BG$101,"="&amp;新怪物属性!$CR$2,装备数值!$BH$50:$BH$101,"&lt;="&amp;新怪物属性!$CR24)</f>
        <v>0</v>
      </c>
      <c r="DC24" s="14">
        <f>SUMIFS(装备数值!BV$50:BV$101,装备数值!$BG$50:$BG$101,"="&amp;新怪物属性!$CF$2,装备数值!$BH$50:$BH$101,"&lt;="&amp;新怪物属性!$CF24)+SUMIFS(装备数值!BV$50:BV$101,装备数值!$BG$50:$BG$101,"="&amp;新怪物属性!$CG$2,装备数值!$BH$50:$BH$101,"&lt;="&amp;新怪物属性!$CG24)+SUMIFS(装备数值!BV$50:BV$101,装备数值!$BG$50:$BG$101,"="&amp;新怪物属性!$CH$2,装备数值!$BH$50:$BH$101,"&lt;="&amp;新怪物属性!$CH24)+SUMIFS(装备数值!BV$50:BV$101,装备数值!$BG$50:$BG$101,"="&amp;新怪物属性!$CI$2,装备数值!$BH$50:$BH$101,"&lt;="&amp;新怪物属性!$CI24)+SUMIFS(装备数值!BV$50:BV$101,装备数值!$BG$50:$BG$101,"="&amp;新怪物属性!$CJ$2,装备数值!$BH$50:$BH$101,"&lt;="&amp;新怪物属性!$CJ24)+SUMIFS(装备数值!BV$50:BV$101,装备数值!$BG$50:$BG$101,"="&amp;新怪物属性!$CK$2,装备数值!$BH$50:$BH$101,"&lt;="&amp;新怪物属性!$CK24)+SUMIFS(装备数值!BV$50:BV$101,装备数值!$BG$50:$BG$101,"="&amp;新怪物属性!$CL$2,装备数值!$BH$50:$BH$101,"&lt;="&amp;新怪物属性!$CL24)+SUMIFS(装备数值!BV$50:BV$101,装备数值!$BG$50:$BG$101,"="&amp;新怪物属性!$CM$2,装备数值!$BH$50:$BH$101,"&lt;="&amp;新怪物属性!$CM24)+SUMIFS(装备数值!BV$50:BV$101,装备数值!$BG$50:$BG$101,"="&amp;新怪物属性!$CN$2,装备数值!$BH$50:$BH$101,"&lt;="&amp;新怪物属性!$CN24)+SUMIFS(装备数值!BV$50:BV$101,装备数值!$BG$50:$BG$101,"="&amp;新怪物属性!$CO$2,装备数值!$BH$50:$BH$101,"&lt;="&amp;新怪物属性!$CO24)+SUMIFS(装备数值!BV$50:BV$101,装备数值!$BG$50:$BG$101,"="&amp;新怪物属性!$CP$2,装备数值!$BH$50:$BH$101,"&lt;="&amp;新怪物属性!$CP24)+SUMIFS(装备数值!BV$50:BV$101,装备数值!$BG$50:$BG$101,"="&amp;新怪物属性!$CQ$2,装备数值!$BH$50:$BH$101,"&lt;="&amp;新怪物属性!$CQ24)+SUMIFS(装备数值!BV$50:BV$101,装备数值!$BG$50:$BG$101,"="&amp;新怪物属性!$CR$2,装备数值!$BH$50:$BH$101,"&lt;="&amp;新怪物属性!$CR24)</f>
        <v>0</v>
      </c>
      <c r="DD24" s="14">
        <f>SUMIFS(装备数值!BW$50:BW$101,装备数值!$BG$50:$BG$101,"="&amp;新怪物属性!$CF$2,装备数值!$BH$50:$BH$101,"&lt;="&amp;新怪物属性!$CF24)+SUMIFS(装备数值!BW$50:BW$101,装备数值!$BG$50:$BG$101,"="&amp;新怪物属性!$CG$2,装备数值!$BH$50:$BH$101,"&lt;="&amp;新怪物属性!$CG24)+SUMIFS(装备数值!BW$50:BW$101,装备数值!$BG$50:$BG$101,"="&amp;新怪物属性!$CH$2,装备数值!$BH$50:$BH$101,"&lt;="&amp;新怪物属性!$CH24)+SUMIFS(装备数值!BW$50:BW$101,装备数值!$BG$50:$BG$101,"="&amp;新怪物属性!$CI$2,装备数值!$BH$50:$BH$101,"&lt;="&amp;新怪物属性!$CI24)+SUMIFS(装备数值!BW$50:BW$101,装备数值!$BG$50:$BG$101,"="&amp;新怪物属性!$CJ$2,装备数值!$BH$50:$BH$101,"&lt;="&amp;新怪物属性!$CJ24)+SUMIFS(装备数值!BW$50:BW$101,装备数值!$BG$50:$BG$101,"="&amp;新怪物属性!$CK$2,装备数值!$BH$50:$BH$101,"&lt;="&amp;新怪物属性!$CK24)+SUMIFS(装备数值!BW$50:BW$101,装备数值!$BG$50:$BG$101,"="&amp;新怪物属性!$CL$2,装备数值!$BH$50:$BH$101,"&lt;="&amp;新怪物属性!$CL24)+SUMIFS(装备数值!BW$50:BW$101,装备数值!$BG$50:$BG$101,"="&amp;新怪物属性!$CM$2,装备数值!$BH$50:$BH$101,"&lt;="&amp;新怪物属性!$CM24)+SUMIFS(装备数值!BW$50:BW$101,装备数值!$BG$50:$BG$101,"="&amp;新怪物属性!$CN$2,装备数值!$BH$50:$BH$101,"&lt;="&amp;新怪物属性!$CN24)+SUMIFS(装备数值!BW$50:BW$101,装备数值!$BG$50:$BG$101,"="&amp;新怪物属性!$CO$2,装备数值!$BH$50:$BH$101,"&lt;="&amp;新怪物属性!$CO24)+SUMIFS(装备数值!BW$50:BW$101,装备数值!$BG$50:$BG$101,"="&amp;新怪物属性!$CP$2,装备数值!$BH$50:$BH$101,"&lt;="&amp;新怪物属性!$CP24)+SUMIFS(装备数值!BW$50:BW$101,装备数值!$BG$50:$BG$101,"="&amp;新怪物属性!$CQ$2,装备数值!$BH$50:$BH$101,"&lt;="&amp;新怪物属性!$CQ24)+SUMIFS(装备数值!BW$50:BW$101,装备数值!$BG$50:$BG$101,"="&amp;新怪物属性!$CR$2,装备数值!$BH$50:$BH$101,"&lt;="&amp;新怪物属性!$CR24)</f>
        <v>0</v>
      </c>
      <c r="DE24" s="14">
        <f>SUMIFS(装备数值!BX$50:BX$101,装备数值!$BG$50:$BG$101,"="&amp;新怪物属性!$CF$2,装备数值!$BH$50:$BH$101,"&lt;="&amp;新怪物属性!$CF24)+SUMIFS(装备数值!BX$50:BX$101,装备数值!$BG$50:$BG$101,"="&amp;新怪物属性!$CG$2,装备数值!$BH$50:$BH$101,"&lt;="&amp;新怪物属性!$CG24)+SUMIFS(装备数值!BX$50:BX$101,装备数值!$BG$50:$BG$101,"="&amp;新怪物属性!$CH$2,装备数值!$BH$50:$BH$101,"&lt;="&amp;新怪物属性!$CH24)+SUMIFS(装备数值!BX$50:BX$101,装备数值!$BG$50:$BG$101,"="&amp;新怪物属性!$CI$2,装备数值!$BH$50:$BH$101,"&lt;="&amp;新怪物属性!$CI24)+SUMIFS(装备数值!BX$50:BX$101,装备数值!$BG$50:$BG$101,"="&amp;新怪物属性!$CJ$2,装备数值!$BH$50:$BH$101,"&lt;="&amp;新怪物属性!$CJ24)+SUMIFS(装备数值!BX$50:BX$101,装备数值!$BG$50:$BG$101,"="&amp;新怪物属性!$CK$2,装备数值!$BH$50:$BH$101,"&lt;="&amp;新怪物属性!$CK24)+SUMIFS(装备数值!BX$50:BX$101,装备数值!$BG$50:$BG$101,"="&amp;新怪物属性!$CL$2,装备数值!$BH$50:$BH$101,"&lt;="&amp;新怪物属性!$CL24)+SUMIFS(装备数值!BX$50:BX$101,装备数值!$BG$50:$BG$101,"="&amp;新怪物属性!$CM$2,装备数值!$BH$50:$BH$101,"&lt;="&amp;新怪物属性!$CM24)+SUMIFS(装备数值!BX$50:BX$101,装备数值!$BG$50:$BG$101,"="&amp;新怪物属性!$CN$2,装备数值!$BH$50:$BH$101,"&lt;="&amp;新怪物属性!$CN24)+SUMIFS(装备数值!BX$50:BX$101,装备数值!$BG$50:$BG$101,"="&amp;新怪物属性!$CO$2,装备数值!$BH$50:$BH$101,"&lt;="&amp;新怪物属性!$CO24)+SUMIFS(装备数值!BX$50:BX$101,装备数值!$BG$50:$BG$101,"="&amp;新怪物属性!$CP$2,装备数值!$BH$50:$BH$101,"&lt;="&amp;新怪物属性!$CP24)+SUMIFS(装备数值!BX$50:BX$101,装备数值!$BG$50:$BG$101,"="&amp;新怪物属性!$CQ$2,装备数值!$BH$50:$BH$101,"&lt;="&amp;新怪物属性!$CQ24)+SUMIFS(装备数值!BX$50:BX$101,装备数值!$BG$50:$BG$101,"="&amp;新怪物属性!$CR$2,装备数值!$BH$50:$BH$101,"&lt;="&amp;新怪物属性!$CR24)</f>
        <v>0</v>
      </c>
      <c r="DH24" s="14">
        <f>INDEX(装备数值!$I$13:$M$116,新怪物属性!$P24*8+1,DH$2)*$X24+INDEX(装备数值!$I$13:$M$116,新怪物属性!$Q24*8+2,DH$2)*$Y24+INDEX(装备数值!$I$13:$M$116,新怪物属性!$S24*8+3,DH$2)*$Z24+INDEX(装备数值!$I$13:$M$116,新怪物属性!$R24*8+4,DH$2)*$AA24+INDEX(装备数值!$I$13:$M$116,新怪物属性!$T24*8+5,DH$2)*$AB24+INDEX(装备数值!$I$13:$M$116,新怪物属性!$U24*8+6,DH$2)*$AC24+INDEX(装备数值!$I$13:$M$116,新怪物属性!$V24*8+7,DH$2)*$AD24+INDEX(装备数值!$I$13:$M$116,新怪物属性!$W24*8+8,DH$2)*$AE24</f>
        <v>0</v>
      </c>
      <c r="DI24" s="14">
        <f>INDEX(装备数值!$I$13:$M$116,新怪物属性!$P24*8+1,DI$2)*$X24+INDEX(装备数值!$I$13:$M$116,新怪物属性!$Q24*8+2,DI$2)*$Y24+INDEX(装备数值!$I$13:$M$116,新怪物属性!$S24*8+3,DI$2)*$Z24+INDEX(装备数值!$I$13:$M$116,新怪物属性!$R24*8+4,DI$2)*$AA24+INDEX(装备数值!$I$13:$M$116,新怪物属性!$T24*8+5,DI$2)*$AB24+INDEX(装备数值!$I$13:$M$116,新怪物属性!$U24*8+6,DI$2)*$AC24+INDEX(装备数值!$I$13:$M$116,新怪物属性!$V24*8+7,DI$2)*$AD24+INDEX(装备数值!$I$13:$M$116,新怪物属性!$W24*8+8,DI$2)*$AE24</f>
        <v>0</v>
      </c>
      <c r="DJ24" s="14">
        <f>INDEX(装备数值!$I$13:$M$116,新怪物属性!$P24*8+1,DJ$2)*$X24+INDEX(装备数值!$I$13:$M$116,新怪物属性!$Q24*8+2,DJ$2)*$Y24+INDEX(装备数值!$I$13:$M$116,新怪物属性!$S24*8+3,DJ$2)*$Z24+INDEX(装备数值!$I$13:$M$116,新怪物属性!$R24*8+4,DJ$2)*$AA24+INDEX(装备数值!$I$13:$M$116,新怪物属性!$T24*8+5,DJ$2)*$AB24+INDEX(装备数值!$I$13:$M$116,新怪物属性!$U24*8+6,DJ$2)*$AC24+INDEX(装备数值!$I$13:$M$116,新怪物属性!$V24*8+7,DJ$2)*$AD24+INDEX(装备数值!$I$13:$M$116,新怪物属性!$W24*8+8,DJ$2)*$AE24</f>
        <v>0</v>
      </c>
      <c r="DK24" s="14">
        <f>INDEX(装备数值!$I$13:$M$116,新怪物属性!$P24*8+1,DK$2)*$X24+INDEX(装备数值!$I$13:$M$116,新怪物属性!$Q24*8+2,DK$2)*$Y24+INDEX(装备数值!$I$13:$M$116,新怪物属性!$S24*8+3,DK$2)*$Z24+INDEX(装备数值!$I$13:$M$116,新怪物属性!$R24*8+4,DK$2)*$AA24+INDEX(装备数值!$I$13:$M$116,新怪物属性!$T24*8+5,DK$2)*$AB24+INDEX(装备数值!$I$13:$M$116,新怪物属性!$U24*8+6,DK$2)*$AC24+INDEX(装备数值!$I$13:$M$116,新怪物属性!$V24*8+7,DK$2)*$AD24+INDEX(装备数值!$I$13:$M$116,新怪物属性!$W24*8+8,DK$2)*$AE24</f>
        <v>0</v>
      </c>
      <c r="DL24" s="14">
        <f>INDEX(装备数值!$I$13:$M$116,新怪物属性!$P24*8+1,DL$2)*$X24+INDEX(装备数值!$I$13:$M$116,新怪物属性!$Q24*8+2,DL$2)*$Y24+INDEX(装备数值!$I$13:$M$116,新怪物属性!$S24*8+3,DL$2)*$Z24+INDEX(装备数值!$I$13:$M$116,新怪物属性!$R24*8+4,DL$2)*$AA24+INDEX(装备数值!$I$13:$M$116,新怪物属性!$T24*8+5,DL$2)*$AB24+INDEX(装备数值!$I$13:$M$116,新怪物属性!$U24*8+6,DL$2)*$AC24+INDEX(装备数值!$I$13:$M$116,新怪物属性!$V24*8+7,DL$2)*$AD24+INDEX(装备数值!$I$13:$M$116,新怪物属性!$W24*8+8,DL$2)*$AE24</f>
        <v>0</v>
      </c>
      <c r="DO24" s="14">
        <f>INDEX(装备数值!$X$13:$AH$116,$P24*8+1,DO$2)*$AF24+INDEX(装备数值!$X$13:$AH$116,$Q24*8+2,DO$2)*$AG24+INDEX(装备数值!$X$13:$AH$116,$S24*8+3,DO$2)*$AH24+INDEX(装备数值!$X$13:$AH$116,$R24*8+4,DO$2)*$AI24+INDEX(装备数值!$X$13:$AH$116,$T24*8+5,DO$2)*$AJ24+INDEX(装备数值!$X$13:$AH$116,$U24*8+6,DO$2)*$AK24+INDEX(装备数值!$X$13:$AH$116,$V24*8+7,DO$2)*$AL24+INDEX(装备数值!$X$13:$AH$116,$W24*8+8,DO$2)*$AM24</f>
        <v>0</v>
      </c>
      <c r="DP24" s="14">
        <f>INDEX(装备数值!$X$13:$AH$116,$P24*8+1,DP$2)*$AF24+INDEX(装备数值!$X$13:$AH$116,$Q24*8+2,DP$2)*$AG24+INDEX(装备数值!$X$13:$AH$116,$S24*8+3,DP$2)*$AH24+INDEX(装备数值!$X$13:$AH$116,$R24*8+4,DP$2)*$AI24+INDEX(装备数值!$X$13:$AH$116,$T24*8+5,DP$2)*$AJ24+INDEX(装备数值!$X$13:$AH$116,$U24*8+6,DP$2)*$AK24+INDEX(装备数值!$X$13:$AH$116,$V24*8+7,DP$2)*$AL24+INDEX(装备数值!$X$13:$AH$116,$W24*8+8,DP$2)*$AM24</f>
        <v>0</v>
      </c>
      <c r="DQ24" s="14">
        <f>INDEX(装备数值!$X$13:$AH$116,$P24*8+1,DQ$2)*$AF24+INDEX(装备数值!$X$13:$AH$116,$Q24*8+2,DQ$2)*$AG24+INDEX(装备数值!$X$13:$AH$116,$S24*8+3,DQ$2)*$AH24+INDEX(装备数值!$X$13:$AH$116,$R24*8+4,DQ$2)*$AI24+INDEX(装备数值!$X$13:$AH$116,$T24*8+5,DQ$2)*$AJ24+INDEX(装备数值!$X$13:$AH$116,$U24*8+6,DQ$2)*$AK24+INDEX(装备数值!$X$13:$AH$116,$V24*8+7,DQ$2)*$AL24+INDEX(装备数值!$X$13:$AH$116,$W24*8+8,DQ$2)*$AM24</f>
        <v>0</v>
      </c>
      <c r="DR24" s="14">
        <f>INDEX(装备数值!$X$13:$AH$116,$P24*8+1,DR$2)*$AF24+INDEX(装备数值!$X$13:$AH$116,$Q24*8+2,DR$2)*$AG24+INDEX(装备数值!$X$13:$AH$116,$S24*8+3,DR$2)*$AH24+INDEX(装备数值!$X$13:$AH$116,$R24*8+4,DR$2)*$AI24+INDEX(装备数值!$X$13:$AH$116,$T24*8+5,DR$2)*$AJ24+INDEX(装备数值!$X$13:$AH$116,$U24*8+6,DR$2)*$AK24+INDEX(装备数值!$X$13:$AH$116,$V24*8+7,DR$2)*$AL24+INDEX(装备数值!$X$13:$AH$116,$W24*8+8,DR$2)*$AM24</f>
        <v>0</v>
      </c>
      <c r="DS24" s="14">
        <f>INDEX(装备数值!$X$13:$AH$116,$P24*8+1,DS$2)*$AF24+INDEX(装备数值!$X$13:$AH$116,$Q24*8+2,DS$2)*$AG24+INDEX(装备数值!$X$13:$AH$116,$S24*8+3,DS$2)*$AH24+INDEX(装备数值!$X$13:$AH$116,$R24*8+4,DS$2)*$AI24+INDEX(装备数值!$X$13:$AH$116,$T24*8+5,DS$2)*$AJ24+INDEX(装备数值!$X$13:$AH$116,$U24*8+6,DS$2)*$AK24+INDEX(装备数值!$X$13:$AH$116,$V24*8+7,DS$2)*$AL24+INDEX(装备数值!$X$13:$AH$116,$W24*8+8,DS$2)*$AM24</f>
        <v>0</v>
      </c>
      <c r="DT24" s="14">
        <f>INDEX(装备数值!$X$13:$AH$116,$P24*8+1,DT$2)*$AF24+INDEX(装备数值!$X$13:$AH$116,$Q24*8+2,DT$2)*$AG24+INDEX(装备数值!$X$13:$AH$116,$S24*8+3,DT$2)*$AH24+INDEX(装备数值!$X$13:$AH$116,$R24*8+4,DT$2)*$AI24+INDEX(装备数值!$X$13:$AH$116,$T24*8+5,DT$2)*$AJ24+INDEX(装备数值!$X$13:$AH$116,$U24*8+6,DT$2)*$AK24+INDEX(装备数值!$X$13:$AH$116,$V24*8+7,DT$2)*$AL24+INDEX(装备数值!$X$13:$AH$116,$W24*8+8,DT$2)*$AM24</f>
        <v>0</v>
      </c>
      <c r="DU24" s="14">
        <f>INDEX(装备数值!$X$13:$AH$116,$P24*8+1,DU$2)*$AF24+INDEX(装备数值!$X$13:$AH$116,$Q24*8+2,DU$2)*$AG24+INDEX(装备数值!$X$13:$AH$116,$S24*8+3,DU$2)*$AH24+INDEX(装备数值!$X$13:$AH$116,$R24*8+4,DU$2)*$AI24+INDEX(装备数值!$X$13:$AH$116,$T24*8+5,DU$2)*$AJ24+INDEX(装备数值!$X$13:$AH$116,$U24*8+6,DU$2)*$AK24+INDEX(装备数值!$X$13:$AH$116,$V24*8+7,DU$2)*$AL24+INDEX(装备数值!$X$13:$AH$116,$W24*8+8,DU$2)*$AM24</f>
        <v>0</v>
      </c>
      <c r="DV24" s="14">
        <f>INDEX(装备数值!$X$13:$AH$116,$P24*8+1,DV$2)*$AF24+INDEX(装备数值!$X$13:$AH$116,$Q24*8+2,DV$2)*$AG24+INDEX(装备数值!$X$13:$AH$116,$S24*8+3,DV$2)*$AH24+INDEX(装备数值!$X$13:$AH$116,$R24*8+4,DV$2)*$AI24+INDEX(装备数值!$X$13:$AH$116,$T24*8+5,DV$2)*$AJ24+INDEX(装备数值!$X$13:$AH$116,$U24*8+6,DV$2)*$AK24+INDEX(装备数值!$X$13:$AH$116,$V24*8+7,DV$2)*$AL24+INDEX(装备数值!$X$13:$AH$116,$W24*8+8,DV$2)*$AM24</f>
        <v>0</v>
      </c>
      <c r="DW24" s="14">
        <f>INDEX(装备数值!$X$13:$AH$116,$P24*8+1,DW$2)*$AF24+INDEX(装备数值!$X$13:$AH$116,$Q24*8+2,DW$2)*$AG24+INDEX(装备数值!$X$13:$AH$116,$S24*8+3,DW$2)*$AH24+INDEX(装备数值!$X$13:$AH$116,$R24*8+4,DW$2)*$AI24+INDEX(装备数值!$X$13:$AH$116,$T24*8+5,DW$2)*$AJ24+INDEX(装备数值!$X$13:$AH$116,$U24*8+6,DW$2)*$AK24+INDEX(装备数值!$X$13:$AH$116,$V24*8+7,DW$2)*$AL24+INDEX(装备数值!$X$13:$AH$116,$W24*8+8,DW$2)*$AM24</f>
        <v>0</v>
      </c>
      <c r="DX24" s="14">
        <f>INDEX(装备数值!$X$13:$AH$116,$P24*8+1,DX$2)*$AF24+INDEX(装备数值!$X$13:$AH$116,$Q24*8+2,DX$2)*$AG24+INDEX(装备数值!$X$13:$AH$116,$S24*8+3,DX$2)*$AH24+INDEX(装备数值!$X$13:$AH$116,$R24*8+4,DX$2)*$AI24+INDEX(装备数值!$X$13:$AH$116,$T24*8+5,DX$2)*$AJ24+INDEX(装备数值!$X$13:$AH$116,$U24*8+6,DX$2)*$AK24+INDEX(装备数值!$X$13:$AH$116,$V24*8+7,DX$2)*$AL24+INDEX(装备数值!$X$13:$AH$116,$W24*8+8,DX$2)*$AM24</f>
        <v>0</v>
      </c>
      <c r="DY24" s="14">
        <f>INDEX(装备数值!$X$13:$AH$116,$P24*8+1,DY$2)*$AF24+INDEX(装备数值!$X$13:$AH$116,$Q24*8+2,DY$2)*$AG24+INDEX(装备数值!$X$13:$AH$116,$S24*8+3,DY$2)*$AH24+INDEX(装备数值!$X$13:$AH$116,$R24*8+4,DY$2)*$AI24+INDEX(装备数值!$X$13:$AH$116,$T24*8+5,DY$2)*$AJ24+INDEX(装备数值!$X$13:$AH$116,$U24*8+6,DY$2)*$AK24+INDEX(装备数值!$X$13:$AH$116,$V24*8+7,DY$2)*$AL24+INDEX(装备数值!$X$13:$AH$116,$W24*8+8,DY$2)*$AM24</f>
        <v>0</v>
      </c>
      <c r="EA24" s="14">
        <f>INDEX(装备数值!$AN$17:$AN$117,MATCH(MIN($X24:$AE24),装备数值!$AO$17:$AO$117,1))</f>
        <v>0</v>
      </c>
      <c r="EB24" s="14">
        <f>IF(COUNTIF($P24:$W24,"&gt;"&amp;0)=8,INDEX(装备数值!AR$17:AR$117,$EA24+1),0)</f>
        <v>0</v>
      </c>
      <c r="EC24" s="14">
        <f>IF(COUNTIF($P24:$W24,"&gt;"&amp;0)=8,INDEX(装备数值!AS$17:AS$117,$EA24+1),0)</f>
        <v>0</v>
      </c>
      <c r="ED24" s="14">
        <f>IF(COUNTIF($P24:$W24,"&gt;"&amp;0)=8,INDEX(装备数值!AT$17:AT$117,$EA24+1),0)</f>
        <v>0</v>
      </c>
      <c r="EE24" s="14">
        <f>IF(COUNTIF($P24:$W24,"&gt;"&amp;0)=8,INDEX(装备数值!AU$17:AU$117,$EA24+1),0)</f>
        <v>0</v>
      </c>
      <c r="EF24" s="14">
        <f>IF(COUNTIF($P24:$W24,"&gt;"&amp;0)=8,INDEX(装备数值!AV$17:AV$117,$EA24+1),0)</f>
        <v>0</v>
      </c>
      <c r="EH24" s="14">
        <f>INDEX(装备数值!$AY$17:$AY$77,MATCH(MIN($AF24:$AM24),装备数值!$AZ$17:$AZ$77,1))</f>
        <v>0</v>
      </c>
      <c r="EI24" s="26">
        <f>INDEX(装备数值!BA$17:BA$77,新怪物属性!EH24+1)</f>
        <v>0</v>
      </c>
      <c r="EJ24" s="26">
        <f>INDEX(装备数值!BA$17:BA$77,新怪物属性!EH24+1)</f>
        <v>0</v>
      </c>
      <c r="EL24" s="14">
        <f t="shared" si="2"/>
        <v>0</v>
      </c>
      <c r="EM24" s="14">
        <f>VLOOKUP(EL24,军阶与晶片数值!$W$6:$X$27,2)</f>
        <v>0</v>
      </c>
      <c r="EN24" s="14">
        <f>INDEX(军阶与晶片数值!Y$6:Y$27,$EM24+1)</f>
        <v>0</v>
      </c>
      <c r="EO24" s="14">
        <f>INDEX(军阶与晶片数值!Z$6:Z$27,$EM24+1)</f>
        <v>0</v>
      </c>
      <c r="EP24" s="14">
        <f>INDEX(军阶与晶片数值!AA$6:AA$27,$EM24+1)</f>
        <v>0</v>
      </c>
      <c r="EQ24" s="14">
        <f>INDEX(军阶与晶片数值!AB$6:AB$27,$EM24+1)</f>
        <v>0</v>
      </c>
      <c r="ER24" s="29">
        <f>INDEX(军阶与晶片数值!AC$6:AC$27,$EM24+1)</f>
        <v>0</v>
      </c>
      <c r="ES24" s="29">
        <f>INDEX(军阶与晶片数值!AD$6:AD$27,$EM24+1)</f>
        <v>0</v>
      </c>
      <c r="EU24" s="26">
        <f>INDEX(军阶与晶片数值!I$6:I$16,AN24+1)</f>
        <v>0</v>
      </c>
      <c r="EV24" s="26">
        <f>INDEX(军阶与晶片数值!M$6:M$16,AO24+1)</f>
        <v>0</v>
      </c>
      <c r="EW24" s="26">
        <f>INDEX(军阶与晶片数值!J$6:J$16,AP24+1)</f>
        <v>0</v>
      </c>
      <c r="EX24" s="26">
        <f>INDEX(军阶与晶片数值!K$6:K$16,AQ24+1)</f>
        <v>0</v>
      </c>
      <c r="EY24" s="26">
        <f>INDEX(军阶与晶片数值!L$6:L$16,AR24+1)</f>
        <v>0</v>
      </c>
      <c r="EZ24" s="28">
        <f>INDEX(军阶与晶片数值!N$6:N$16,AS24+1)</f>
        <v>0</v>
      </c>
      <c r="FA24" s="28">
        <f>INDEX(军阶与晶片数值!O$6:O$16,AT24+1)</f>
        <v>0</v>
      </c>
      <c r="FB24" s="28">
        <f>INDEX(军阶与晶片数值!P$6:P$16,AU24+1)</f>
        <v>0</v>
      </c>
      <c r="FC24" s="28">
        <f>INDEX(军阶与晶片数值!Q$6:Q$16,AV24+1)</f>
        <v>0</v>
      </c>
      <c r="FD24" s="26">
        <f>INDEX(军阶与晶片数值!R$6:R$16,AW24+1)</f>
        <v>0</v>
      </c>
      <c r="FE24" s="26">
        <f>INDEX(军阶与晶片数值!S$6:S$16,AX24+1)</f>
        <v>0</v>
      </c>
      <c r="FF24" s="26">
        <f>INDEX(军阶与晶片数值!T$6:T$16,AY24+1)</f>
        <v>0</v>
      </c>
      <c r="FG24" s="26">
        <f>INDEX(军阶与晶片数值!U$6:U$16,AZ24+1)</f>
        <v>0</v>
      </c>
      <c r="FI24" s="26">
        <f>INDEX(军阶与晶片数值!$C$6:$C$36,新怪物属性!$BA24+1)</f>
        <v>0.02</v>
      </c>
      <c r="FJ24" s="26">
        <f>INDEX(军阶与晶片数值!$C$6:$C$36,新怪物属性!$BA24+1)</f>
        <v>0.02</v>
      </c>
      <c r="FK24" s="26">
        <f>INDEX(军阶与晶片数值!$C$6:$C$36,新怪物属性!$BA24+1)</f>
        <v>0.02</v>
      </c>
      <c r="FL24" s="26">
        <f>INDEX(军阶与晶片数值!$C$6:$C$36,新怪物属性!$BA24+1)</f>
        <v>0.02</v>
      </c>
      <c r="FM24" s="26">
        <f>INDEX(军阶与晶片数值!$C$6:$C$36,新怪物属性!$BA24+1)</f>
        <v>0.02</v>
      </c>
      <c r="FO24" s="14">
        <f>INDEX(战舰突破!$H$6:$H$18,新怪物属性!$J24+1)+INDEX(战舰突破!$H$23:$H$35,新怪物属性!$K24+1)+INDEX(战舰突破!$H$40:$H$52,新怪物属性!$L24+1)</f>
        <v>200</v>
      </c>
      <c r="FP24" s="14">
        <f>INDEX(战舰突破!$I$6:$I$18,新怪物属性!$J24+1)+INDEX(战舰突破!$I$23:$I$35,新怪物属性!$K24+1)+INDEX(战舰突破!$I$40:$I$52,新怪物属性!$L24+1)</f>
        <v>0</v>
      </c>
      <c r="FQ24" s="14">
        <f>INDEX(战舰突破!$J$6:$J$18,新怪物属性!$J24+1)+INDEX(战舰突破!$J$23:$J$35,新怪物属性!$K24+1)+INDEX(战舰突破!$J$40:$J$52,新怪物属性!$L24+1)</f>
        <v>0</v>
      </c>
      <c r="FR24" s="14">
        <f>INDEX(战舰突破!$K$6:$K$18,新怪物属性!$J24+1)+INDEX(战舰突破!$K$23:$K$35,新怪物属性!$K24+1)+INDEX(战舰突破!$K$40:$K$52,新怪物属性!$L24+1)</f>
        <v>0</v>
      </c>
      <c r="FS24" s="14">
        <f>INDEX(战舰突破!$L$6:$L$18,新怪物属性!$J24+1)+INDEX(战舰突破!$L$23:$L$35,新怪物属性!$K24+1)+INDEX(战舰突破!$L$40:$L$52,新怪物属性!$L24+1)</f>
        <v>0</v>
      </c>
      <c r="FT24" s="18">
        <f>INDEX(战舰突破!$N$6:$N$18,新怪物属性!$J24+1)+INDEX(战舰突破!$N$23:$N$35,新怪物属性!$K24+1)+INDEX(战舰突破!$N$40:$N$52,新怪物属性!$L24+1)</f>
        <v>0</v>
      </c>
      <c r="FU24" s="18">
        <f>INDEX(战舰突破!$O$6:$O$18,新怪物属性!$J24+1)+INDEX(战舰突破!$O$23:$O$35,新怪物属性!$K24+1)+INDEX(战舰突破!$O$40:$O$52,新怪物属性!$L24+1)</f>
        <v>0</v>
      </c>
      <c r="FV24" s="18">
        <f>INDEX(战舰突破!$P$6:$P$18,新怪物属性!$J24+1)+INDEX(战舰突破!$P$23:$P$35,新怪物属性!$K24+1)+INDEX(战舰突破!$P$40:$P$52,新怪物属性!$L24+1)</f>
        <v>0</v>
      </c>
      <c r="FW24" s="18">
        <f>INDEX(战舰突破!$Q$6:$Q$18,新怪物属性!$J24+1)+INDEX(战舰突破!$Q$23:$Q$35,新怪物属性!$K24+1)+INDEX(战舰突破!$Q$40:$Q$52,新怪物属性!$L24+1)</f>
        <v>0</v>
      </c>
      <c r="FX24" s="18">
        <f>INDEX(战舰突破!$R$6:$R$18,新怪物属性!$J24+1)+INDEX(战舰突破!$R$23:$R$35,新怪物属性!$K24+1)+INDEX(战舰突破!$R$40:$R$52,新怪物属性!$L24+1)</f>
        <v>0</v>
      </c>
      <c r="FY24" s="18">
        <f>INDEX(战舰突破!$M$6:$M$18,新怪物属性!$J24+1)+INDEX(战舰突破!$M$23:$M$35,新怪物属性!$K24+1)+INDEX(战舰突破!$M$40:$M$52,新怪物属性!$L24+1)</f>
        <v>0</v>
      </c>
      <c r="FZ24" s="22">
        <f>INDEX(战舰突破!$W$6:$W$18,新怪物属性!$J24+1)+INDEX(战舰突破!$W$23:$W$35,新怪物属性!$K24+1)+INDEX(战舰突破!$W$40:$W$52,新怪物属性!$L24+1)</f>
        <v>0.3</v>
      </c>
      <c r="GC24" s="14">
        <f>INDEX(战舰突破!$S$6:$S$18,新怪物属性!$J24+1)</f>
        <v>0</v>
      </c>
      <c r="GD24" s="14">
        <f>INDEX(战舰突破!$T$6:$T$18,新怪物属性!$J24+1)</f>
        <v>0</v>
      </c>
      <c r="GE24" s="14">
        <f>INDEX(战舰突破!$U$6:$U$18,新怪物属性!$J24+1)</f>
        <v>0</v>
      </c>
      <c r="GF24" s="14">
        <f>INDEX(战舰突破!$V$6:$V$18,新怪物属性!$J24+1)</f>
        <v>0</v>
      </c>
      <c r="GG24" s="14">
        <f>INDEX(战舰突破!$X$6:$X$18,新怪物属性!$J24+1)</f>
        <v>2</v>
      </c>
      <c r="GI24" s="14">
        <f>INDEX(战舰突破!$S$23:$S$35,新怪物属性!$J24+1)</f>
        <v>0</v>
      </c>
      <c r="GJ24" s="14">
        <f>INDEX(战舰突破!$T$23:$T$35,新怪物属性!$J24+1)</f>
        <v>0</v>
      </c>
      <c r="GK24" s="14">
        <f>INDEX(战舰突破!$U$23:$U$35,新怪物属性!$J24+1)</f>
        <v>0</v>
      </c>
      <c r="GL24" s="14">
        <f>INDEX(战舰突破!$V$23:$V$35,新怪物属性!$J24+1)</f>
        <v>0</v>
      </c>
      <c r="GM24" s="14">
        <f>INDEX(战舰突破!$X$23:$X$35,新怪物属性!$J24+1)</f>
        <v>30</v>
      </c>
      <c r="GO24" s="14">
        <f>INDEX(战舰突破!$S$40:$S$52,新怪物属性!$J24+1)</f>
        <v>0</v>
      </c>
      <c r="GP24" s="14">
        <f>INDEX(战舰突破!$T$40:$T$52,新怪物属性!$J24+1)</f>
        <v>0</v>
      </c>
      <c r="GQ24" s="14">
        <f>INDEX(战舰突破!$U$40:$U$52,新怪物属性!$J24+1)</f>
        <v>0</v>
      </c>
      <c r="GR24" s="14">
        <f>INDEX(战舰突破!$V$40:$V$52,新怪物属性!$J24+1)</f>
        <v>0</v>
      </c>
      <c r="GS24" s="14">
        <f>INDEX(战舰突破!$X$40:$X$52,新怪物属性!$J24+1)</f>
        <v>50</v>
      </c>
      <c r="GV24" s="14">
        <v>0</v>
      </c>
      <c r="GW24" s="14">
        <v>0</v>
      </c>
      <c r="GX24" s="14">
        <v>0</v>
      </c>
      <c r="GY24" s="14">
        <v>0</v>
      </c>
      <c r="GZ24" s="14">
        <v>0</v>
      </c>
      <c r="HA24" s="14">
        <v>0</v>
      </c>
      <c r="HB24" s="14">
        <v>0</v>
      </c>
      <c r="HC24" s="14">
        <v>0</v>
      </c>
      <c r="HD24" s="14">
        <v>0</v>
      </c>
      <c r="HE24" s="14">
        <v>0</v>
      </c>
      <c r="HF24" s="14">
        <v>0</v>
      </c>
      <c r="HG24" s="14">
        <v>0</v>
      </c>
      <c r="HH24" s="14">
        <v>0</v>
      </c>
      <c r="HI24" s="14">
        <v>0</v>
      </c>
      <c r="HJ24" s="14">
        <v>0</v>
      </c>
      <c r="HK24" s="14">
        <v>0</v>
      </c>
      <c r="HL24" s="14">
        <v>0</v>
      </c>
      <c r="HM24" s="14">
        <v>0</v>
      </c>
      <c r="HN24" s="14">
        <v>0</v>
      </c>
      <c r="HO24" s="14">
        <v>0</v>
      </c>
      <c r="HP24" s="14">
        <v>0</v>
      </c>
      <c r="HQ24" s="14">
        <v>0</v>
      </c>
      <c r="HR24" s="14">
        <v>0</v>
      </c>
      <c r="HS24" s="14">
        <v>0</v>
      </c>
      <c r="HT24" s="14">
        <v>0</v>
      </c>
      <c r="HU24" s="14">
        <v>0</v>
      </c>
      <c r="HX24" s="14">
        <v>0</v>
      </c>
      <c r="HY24" s="14">
        <v>0</v>
      </c>
      <c r="IB24" s="14">
        <f>IF($GV24=0,0,INDEX(战宠!P$15:P$27,新怪物属性!$GV$3)*(INDEX(战宠!$U$7:$Y$10,1,新怪物属性!$GV24)))*(新怪物属性!$GW24+4)
+IF($GX24=0,0,INDEX(战宠!P$15:P$27,新怪物属性!$GX$3)*(INDEX(战宠!$U$7:$Y$10,1,新怪物属性!$GX24)))*(新怪物属性!$GY24+4)
+IF($GZ24=0,0,INDEX(战宠!P$15:P$27,新怪物属性!$GZ$3)*(INDEX(战宠!$U$7:$Y$10,1,新怪物属性!$GZ24)))*(新怪物属性!$HA24+4)
+IF($HB24=0,0,INDEX(战宠!P$15:P$27,新怪物属性!$HB$3)*(INDEX(战宠!$U$7:$Y$10,1,新怪物属性!$HB24)))*(新怪物属性!$HC24+4)
+IF($HD24=0,0,INDEX(战宠!P$15:P$27,新怪物属性!$HD$3)*(INDEX(战宠!$U$7:$Y$10,1,新怪物属性!$HD24)))*(新怪物属性!$HE24+4)
+IF($HF24=0,0,INDEX(战宠!P$15:P$27,新怪物属性!$HF$3)*(INDEX(战宠!$U$7:$Y$10,1,新怪物属性!$HF24)))*(新怪物属性!$HG24+4)
+IF($HH24=0,0,INDEX(战宠!P$15:P$27,新怪物属性!$HH$3)*(INDEX(战宠!$U$7:$Y$10,1,新怪物属性!$HH24)))*(新怪物属性!$HI24+4)
+IF($HJ24=0,0,INDEX(战宠!P$15:P$27,新怪物属性!$HJ$3)*(INDEX(战宠!$U$7:$Y$10,1,新怪物属性!$HJ24)))*(新怪物属性!$HK24+4)
+IF($HL24=0,0,INDEX(战宠!P$15:P$27,新怪物属性!$HL$3)*(INDEX(战宠!$U$7:$Y$10,1,新怪物属性!$HL24)))*(新怪物属性!$HM24+4)
+IF($HN24=0,0,INDEX(战宠!P$15:P$27,新怪物属性!$HN$3)*(INDEX(战宠!$U$7:$Y$10,1,新怪物属性!$HN24)))*(新怪物属性!$HO24+4)
+IF($HP24=0,0,INDEX(战宠!P$15:P$27,新怪物属性!$HP$3)*(INDEX(战宠!$U$7:$Y$10,1,新怪物属性!$HP24)))*(新怪物属性!$HQ24+4)
+IF($HR24=0,0,INDEX(战宠!P$15:P$27,新怪物属性!$HR$3)*(INDEX(战宠!$U$7:$Y$10,1,新怪物属性!$HR24)))*(新怪物属性!$HS24+4)
+IF($HT24=0,0,INDEX(战宠!P$15:P$27,新怪物属性!$HT$3)*(INDEX(战宠!$U$7:$Y$10,1,新怪物属性!$HT24)))*(新怪物属性!$HU24+4)</f>
        <v>0</v>
      </c>
      <c r="IC24" s="14">
        <f>IF($GV24=0,0,INDEX(战宠!Q$15:Q$27,新怪物属性!$GV$3)*(INDEX(战宠!$U$7:$Y$10,1,新怪物属性!$GV24)))*(新怪物属性!$GW24+4)
+IF($GX24=0,0,INDEX(战宠!Q$15:Q$27,新怪物属性!$GX$3)*(INDEX(战宠!$U$7:$Y$10,1,新怪物属性!$GX24)))*(新怪物属性!$GY24+4)
+IF($GZ24=0,0,INDEX(战宠!Q$15:Q$27,新怪物属性!$GZ$3)*(INDEX(战宠!$U$7:$Y$10,1,新怪物属性!$GZ24)))*(新怪物属性!$HA24+4)
+IF($HB24=0,0,INDEX(战宠!Q$15:Q$27,新怪物属性!$HB$3)*(INDEX(战宠!$U$7:$Y$10,1,新怪物属性!$HB24)))*(新怪物属性!$HC24+4)
+IF($HD24=0,0,INDEX(战宠!Q$15:Q$27,新怪物属性!$HD$3)*(INDEX(战宠!$U$7:$Y$10,1,新怪物属性!$HD24)))*(新怪物属性!$HE24+4)
+IF($HF24=0,0,INDEX(战宠!Q$15:Q$27,新怪物属性!$HF$3)*(INDEX(战宠!$U$7:$Y$10,1,新怪物属性!$HF24)))*(新怪物属性!$HG24+4)
+IF($HH24=0,0,INDEX(战宠!Q$15:Q$27,新怪物属性!$HH$3)*(INDEX(战宠!$U$7:$Y$10,1,新怪物属性!$HH24)))*(新怪物属性!$HI24+4)
+IF($HJ24=0,0,INDEX(战宠!Q$15:Q$27,新怪物属性!$HJ$3)*(INDEX(战宠!$U$7:$Y$10,1,新怪物属性!$HJ24)))*(新怪物属性!$HK24+4)
+IF($HL24=0,0,INDEX(战宠!Q$15:Q$27,新怪物属性!$HL$3)*(INDEX(战宠!$U$7:$Y$10,1,新怪物属性!$HL24)))*(新怪物属性!$HM24+4)
+IF($HN24=0,0,INDEX(战宠!Q$15:Q$27,新怪物属性!$HN$3)*(INDEX(战宠!$U$7:$Y$10,1,新怪物属性!$HN24)))*(新怪物属性!$HO24+4)
+IF($HP24=0,0,INDEX(战宠!Q$15:Q$27,新怪物属性!$HP$3)*(INDEX(战宠!$U$7:$Y$10,1,新怪物属性!$HP24)))*(新怪物属性!$HQ24+4)
+IF($HR24=0,0,INDEX(战宠!Q$15:Q$27,新怪物属性!$HR$3)*(INDEX(战宠!$U$7:$Y$10,1,新怪物属性!$HR24)))*(新怪物属性!$HS24+4)
+IF($HT24=0,0,INDEX(战宠!Q$15:Q$27,新怪物属性!$HT$3)*(INDEX(战宠!$U$7:$Y$10,1,新怪物属性!$HT24)))*(新怪物属性!$HU24+4)</f>
        <v>0</v>
      </c>
      <c r="ID24" s="14">
        <f>IF($GV24=0,0,INDEX(战宠!R$15:R$27,新怪物属性!$GV$3)*(INDEX(战宠!$U$7:$Y$10,1,新怪物属性!$GV24)))*(新怪物属性!$GW24+4)
+IF($GX24=0,0,INDEX(战宠!R$15:R$27,新怪物属性!$GX$3)*(INDEX(战宠!$U$7:$Y$10,1,新怪物属性!$GX24)))*(新怪物属性!$GY24+4)
+IF($GZ24=0,0,INDEX(战宠!R$15:R$27,新怪物属性!$GZ$3)*(INDEX(战宠!$U$7:$Y$10,1,新怪物属性!$GZ24)))*(新怪物属性!$HA24+4)
+IF($HB24=0,0,INDEX(战宠!R$15:R$27,新怪物属性!$HB$3)*(INDEX(战宠!$U$7:$Y$10,1,新怪物属性!$HB24)))*(新怪物属性!$HC24+4)
+IF($HD24=0,0,INDEX(战宠!R$15:R$27,新怪物属性!$HD$3)*(INDEX(战宠!$U$7:$Y$10,1,新怪物属性!$HD24)))*(新怪物属性!$HE24+4)
+IF($HF24=0,0,INDEX(战宠!R$15:R$27,新怪物属性!$HF$3)*(INDEX(战宠!$U$7:$Y$10,1,新怪物属性!$HF24)))*(新怪物属性!$HG24+4)
+IF($HH24=0,0,INDEX(战宠!R$15:R$27,新怪物属性!$HH$3)*(INDEX(战宠!$U$7:$Y$10,1,新怪物属性!$HH24)))*(新怪物属性!$HI24+4)
+IF($HJ24=0,0,INDEX(战宠!R$15:R$27,新怪物属性!$HJ$3)*(INDEX(战宠!$U$7:$Y$10,1,新怪物属性!$HJ24)))*(新怪物属性!$HK24+4)
+IF($HL24=0,0,INDEX(战宠!R$15:R$27,新怪物属性!$HL$3)*(INDEX(战宠!$U$7:$Y$10,1,新怪物属性!$HL24)))*(新怪物属性!$HM24+4)
+IF($HN24=0,0,INDEX(战宠!R$15:R$27,新怪物属性!$HN$3)*(INDEX(战宠!$U$7:$Y$10,1,新怪物属性!$HN24)))*(新怪物属性!$HO24+4)
+IF($HP24=0,0,INDEX(战宠!R$15:R$27,新怪物属性!$HP$3)*(INDEX(战宠!$U$7:$Y$10,1,新怪物属性!$HP24)))*(新怪物属性!$HQ24+4)
+IF($HR24=0,0,INDEX(战宠!R$15:R$27,新怪物属性!$HR$3)*(INDEX(战宠!$U$7:$Y$10,1,新怪物属性!$HR24)))*(新怪物属性!$HS24+4)
+IF($HT24=0,0,INDEX(战宠!R$15:R$27,新怪物属性!$HT$3)*(INDEX(战宠!$U$7:$Y$10,1,新怪物属性!$HT24)))*(新怪物属性!$HU24+4)</f>
        <v>0</v>
      </c>
      <c r="IE24" s="14">
        <f>IF($GV24=0,0,INDEX(战宠!S$15:S$27,新怪物属性!$GV$3)*(INDEX(战宠!$U$7:$Y$10,1,新怪物属性!$GV24)))*(新怪物属性!$GW24+4)
+IF($GX24=0,0,INDEX(战宠!S$15:S$27,新怪物属性!$GX$3)*(INDEX(战宠!$U$7:$Y$10,1,新怪物属性!$GX24)))*(新怪物属性!$GY24+4)
+IF($GZ24=0,0,INDEX(战宠!S$15:S$27,新怪物属性!$GZ$3)*(INDEX(战宠!$U$7:$Y$10,1,新怪物属性!$GZ24)))*(新怪物属性!$HA24+4)
+IF($HB24=0,0,INDEX(战宠!S$15:S$27,新怪物属性!$HB$3)*(INDEX(战宠!$U$7:$Y$10,1,新怪物属性!$HB24)))*(新怪物属性!$HC24+4)
+IF($HD24=0,0,INDEX(战宠!S$15:S$27,新怪物属性!$HD$3)*(INDEX(战宠!$U$7:$Y$10,1,新怪物属性!$HD24)))*(新怪物属性!$HE24+4)
+IF($HF24=0,0,INDEX(战宠!S$15:S$27,新怪物属性!$HF$3)*(INDEX(战宠!$U$7:$Y$10,1,新怪物属性!$HF24)))*(新怪物属性!$HG24+4)
+IF($HH24=0,0,INDEX(战宠!S$15:S$27,新怪物属性!$HH$3)*(INDEX(战宠!$U$7:$Y$10,1,新怪物属性!$HH24)))*(新怪物属性!$HI24+4)
+IF($HJ24=0,0,INDEX(战宠!S$15:S$27,新怪物属性!$HJ$3)*(INDEX(战宠!$U$7:$Y$10,1,新怪物属性!$HJ24)))*(新怪物属性!$HK24+4)
+IF($HL24=0,0,INDEX(战宠!S$15:S$27,新怪物属性!$HL$3)*(INDEX(战宠!$U$7:$Y$10,1,新怪物属性!$HL24)))*(新怪物属性!$HM24+4)
+IF($HN24=0,0,INDEX(战宠!S$15:S$27,新怪物属性!$HN$3)*(INDEX(战宠!$U$7:$Y$10,1,新怪物属性!$HN24)))*(新怪物属性!$HO24+4)
+IF($HP24=0,0,INDEX(战宠!S$15:S$27,新怪物属性!$HP$3)*(INDEX(战宠!$U$7:$Y$10,1,新怪物属性!$HP24)))*(新怪物属性!$HQ24+4)
+IF($HR24=0,0,INDEX(战宠!S$15:S$27,新怪物属性!$HR$3)*(INDEX(战宠!$U$7:$Y$10,1,新怪物属性!$HR24)))*(新怪物属性!$HS24+4)
+IF($HT24=0,0,INDEX(战宠!S$15:S$27,新怪物属性!$HT$3)*(INDEX(战宠!$U$7:$Y$10,1,新怪物属性!$HT24)))*(新怪物属性!$HU24+4)</f>
        <v>0</v>
      </c>
      <c r="IF24" s="14">
        <f>IF($GV24=0,0,INDEX(战宠!T$15:T$27,新怪物属性!$GV$3)*(INDEX(战宠!$U$7:$Y$10,1,新怪物属性!$GV24)))*(新怪物属性!$GW24+4)
+IF($GX24=0,0,INDEX(战宠!T$15:T$27,新怪物属性!$GX$3)*(INDEX(战宠!$U$7:$Y$10,1,新怪物属性!$GX24)))*(新怪物属性!$GY24+4)
+IF($GZ24=0,0,INDEX(战宠!T$15:T$27,新怪物属性!$GZ$3)*(INDEX(战宠!$U$7:$Y$10,1,新怪物属性!$GZ24)))*(新怪物属性!$HA24+4)
+IF($HB24=0,0,INDEX(战宠!T$15:T$27,新怪物属性!$HB$3)*(INDEX(战宠!$U$7:$Y$10,1,新怪物属性!$HB24)))*(新怪物属性!$HC24+4)
+IF($HD24=0,0,INDEX(战宠!T$15:T$27,新怪物属性!$HD$3)*(INDEX(战宠!$U$7:$Y$10,1,新怪物属性!$HD24)))*(新怪物属性!$HE24+4)
+IF($HF24=0,0,INDEX(战宠!T$15:T$27,新怪物属性!$HF$3)*(INDEX(战宠!$U$7:$Y$10,1,新怪物属性!$HF24)))*(新怪物属性!$HG24+4)
+IF($HH24=0,0,INDEX(战宠!T$15:T$27,新怪物属性!$HH$3)*(INDEX(战宠!$U$7:$Y$10,1,新怪物属性!$HH24)))*(新怪物属性!$HI24+4)
+IF($HJ24=0,0,INDEX(战宠!T$15:T$27,新怪物属性!$HJ$3)*(INDEX(战宠!$U$7:$Y$10,1,新怪物属性!$HJ24)))*(新怪物属性!$HK24+4)
+IF($HL24=0,0,INDEX(战宠!T$15:T$27,新怪物属性!$HL$3)*(INDEX(战宠!$U$7:$Y$10,1,新怪物属性!$HL24)))*(新怪物属性!$HM24+4)
+IF($HN24=0,0,INDEX(战宠!T$15:T$27,新怪物属性!$HN$3)*(INDEX(战宠!$U$7:$Y$10,1,新怪物属性!$HN24)))*(新怪物属性!$HO24+4)
+IF($HP24=0,0,INDEX(战宠!T$15:T$27,新怪物属性!$HP$3)*(INDEX(战宠!$U$7:$Y$10,1,新怪物属性!$HP24)))*(新怪物属性!$HQ24+4)
+IF($HR24=0,0,INDEX(战宠!T$15:T$27,新怪物属性!$HR$3)*(INDEX(战宠!$U$7:$Y$10,1,新怪物属性!$HR24)))*(新怪物属性!$HS24+4)
+IF($HT24=0,0,INDEX(战宠!T$15:T$27,新怪物属性!$HT$3)*(INDEX(战宠!$U$7:$Y$10,1,新怪物属性!$HT24)))*(新怪物属性!$HU24+4)</f>
        <v>0</v>
      </c>
      <c r="II24" s="14">
        <f>IF(HX24=0,0,INDEX(战宠!$D$15:$D$27,新怪物属性!HX24))</f>
        <v>0</v>
      </c>
      <c r="IJ24" s="14">
        <f>IF(HY24=0,0,INDEX(战宠!$D$15:$D$27,新怪物属性!HY24))</f>
        <v>0</v>
      </c>
      <c r="IM24" s="14">
        <f t="shared" si="51"/>
        <v>2024</v>
      </c>
      <c r="IN24" s="14">
        <f t="shared" si="52"/>
        <v>2172</v>
      </c>
      <c r="IO24" s="14">
        <f t="shared" si="53"/>
        <v>0</v>
      </c>
      <c r="IP24" s="14">
        <f t="shared" si="54"/>
        <v>0</v>
      </c>
      <c r="IQ24" s="14">
        <f t="shared" si="55"/>
        <v>0</v>
      </c>
      <c r="IR24" s="14">
        <f t="shared" si="3"/>
        <v>14484</v>
      </c>
      <c r="IS24" s="14">
        <f t="shared" si="4"/>
        <v>190</v>
      </c>
      <c r="IT24" s="14">
        <f t="shared" si="5"/>
        <v>52428</v>
      </c>
      <c r="IU24" s="14">
        <f t="shared" si="6"/>
        <v>44</v>
      </c>
      <c r="IV24" s="28">
        <f t="shared" si="7"/>
        <v>0</v>
      </c>
      <c r="IW24" s="28">
        <f t="shared" si="8"/>
        <v>0</v>
      </c>
      <c r="IX24" s="28">
        <f t="shared" si="9"/>
        <v>0</v>
      </c>
      <c r="IY24" s="28">
        <f t="shared" si="10"/>
        <v>0</v>
      </c>
      <c r="IZ24" s="28">
        <f t="shared" si="11"/>
        <v>1</v>
      </c>
      <c r="JA24" s="28">
        <f t="shared" si="12"/>
        <v>1</v>
      </c>
      <c r="JB24" s="28">
        <f t="shared" si="13"/>
        <v>0</v>
      </c>
      <c r="JC24" s="28">
        <f t="shared" si="14"/>
        <v>0</v>
      </c>
      <c r="JD24" s="14">
        <f t="shared" si="15"/>
        <v>1</v>
      </c>
      <c r="JE24" s="14">
        <f t="shared" si="16"/>
        <v>1</v>
      </c>
      <c r="JF24" s="14">
        <f t="shared" si="17"/>
        <v>1</v>
      </c>
      <c r="JG24" s="18">
        <f t="shared" si="18"/>
        <v>1</v>
      </c>
      <c r="JH24" s="18">
        <f t="shared" si="19"/>
        <v>1</v>
      </c>
      <c r="JI24" s="18">
        <f t="shared" si="20"/>
        <v>1</v>
      </c>
      <c r="JJ24" s="29">
        <f t="shared" si="56"/>
        <v>150</v>
      </c>
      <c r="JK24" s="29">
        <f t="shared" si="56"/>
        <v>450</v>
      </c>
      <c r="JL24" s="29">
        <f t="shared" si="56"/>
        <v>450</v>
      </c>
      <c r="JM24" s="26">
        <f t="shared" si="22"/>
        <v>0</v>
      </c>
      <c r="JN24" s="26">
        <f t="shared" si="23"/>
        <v>0</v>
      </c>
      <c r="JO24" s="26">
        <f t="shared" si="24"/>
        <v>0</v>
      </c>
      <c r="JP24" s="14">
        <f t="shared" si="25"/>
        <v>2</v>
      </c>
      <c r="JQ24" s="14">
        <f t="shared" si="26"/>
        <v>2</v>
      </c>
      <c r="JR24" s="14">
        <f t="shared" si="27"/>
        <v>2</v>
      </c>
      <c r="JS24" s="14">
        <f t="shared" si="28"/>
        <v>2</v>
      </c>
      <c r="JT24" s="14">
        <f t="shared" si="29"/>
        <v>30</v>
      </c>
      <c r="JU24" s="14">
        <f t="shared" si="30"/>
        <v>50</v>
      </c>
      <c r="JV24">
        <v>20</v>
      </c>
      <c r="JW24" s="14">
        <f t="shared" si="57"/>
        <v>114872</v>
      </c>
      <c r="JY24" s="14">
        <f t="shared" si="31"/>
        <v>380</v>
      </c>
      <c r="JZ24" s="14">
        <f t="shared" si="58"/>
        <v>982</v>
      </c>
      <c r="KA24" s="29">
        <f t="shared" si="59"/>
        <v>0</v>
      </c>
      <c r="KB24" s="29">
        <f t="shared" si="60"/>
        <v>0</v>
      </c>
      <c r="KC24" s="29">
        <f t="shared" si="61"/>
        <v>0</v>
      </c>
      <c r="KD24" s="29">
        <f t="shared" si="62"/>
        <v>0</v>
      </c>
      <c r="KE24" s="14">
        <f t="shared" si="32"/>
        <v>1</v>
      </c>
      <c r="KF24" s="14">
        <f t="shared" si="33"/>
        <v>1</v>
      </c>
      <c r="KG24" s="14">
        <f t="shared" si="63"/>
        <v>982</v>
      </c>
      <c r="KH24" s="26">
        <f t="shared" si="34"/>
        <v>0</v>
      </c>
      <c r="KI24" s="26">
        <f t="shared" si="35"/>
        <v>0.3</v>
      </c>
      <c r="KJ24" s="29">
        <f t="shared" si="64"/>
        <v>127</v>
      </c>
      <c r="KK24" s="29">
        <f t="shared" si="65"/>
        <v>722</v>
      </c>
      <c r="KL24" s="29">
        <f t="shared" si="66"/>
        <v>0</v>
      </c>
      <c r="KM24" s="23">
        <f t="shared" si="67"/>
        <v>0</v>
      </c>
      <c r="KN24" s="23">
        <f t="shared" si="68"/>
        <v>0</v>
      </c>
      <c r="KO24" s="26">
        <f t="shared" si="36"/>
        <v>0.05</v>
      </c>
      <c r="KP24" s="26">
        <f t="shared" si="37"/>
        <v>0.15</v>
      </c>
      <c r="KQ24" s="26">
        <f t="shared" si="38"/>
        <v>0.15</v>
      </c>
      <c r="KR24" s="26">
        <f t="shared" si="69"/>
        <v>0</v>
      </c>
      <c r="KS24" s="26">
        <v>0</v>
      </c>
      <c r="KT24" s="29">
        <f t="shared" si="70"/>
        <v>1.05</v>
      </c>
      <c r="KU24" s="29">
        <f t="shared" si="39"/>
        <v>1.1499999999999999</v>
      </c>
      <c r="KV24" s="29">
        <f t="shared" si="40"/>
        <v>1.1499999999999999</v>
      </c>
      <c r="KW24" s="29">
        <f t="shared" si="41"/>
        <v>666.75</v>
      </c>
      <c r="KX24" s="29">
        <f t="shared" si="42"/>
        <v>553.5333333333333</v>
      </c>
      <c r="KY24" s="29">
        <f t="shared" si="43"/>
        <v>0</v>
      </c>
      <c r="KZ24" s="29">
        <f t="shared" si="44"/>
        <v>7333</v>
      </c>
      <c r="LA24" s="14">
        <f t="shared" si="45"/>
        <v>1220.28</v>
      </c>
      <c r="LE24" s="14">
        <v>1</v>
      </c>
      <c r="LF24" s="14">
        <v>0</v>
      </c>
      <c r="LG24" s="14">
        <v>120</v>
      </c>
      <c r="LH24" s="14">
        <v>60</v>
      </c>
      <c r="LI24" s="14">
        <v>0</v>
      </c>
      <c r="LJ24" s="14">
        <v>60</v>
      </c>
      <c r="LK24" s="14">
        <v>60</v>
      </c>
      <c r="LL24" s="23">
        <f t="shared" si="71"/>
        <v>73153</v>
      </c>
      <c r="LM24" s="23">
        <f t="shared" si="72"/>
        <v>0</v>
      </c>
      <c r="LN24" s="23">
        <f t="shared" si="73"/>
        <v>73153</v>
      </c>
      <c r="LO24" s="14">
        <v>1</v>
      </c>
      <c r="LP24" s="14">
        <v>0</v>
      </c>
      <c r="LQ24" s="14">
        <v>60</v>
      </c>
      <c r="LR24" s="14">
        <v>30</v>
      </c>
      <c r="LS24" s="14">
        <v>0</v>
      </c>
      <c r="LT24" s="14">
        <v>30</v>
      </c>
      <c r="LU24" s="14">
        <v>30</v>
      </c>
      <c r="LV24" s="23">
        <f t="shared" si="74"/>
        <v>40243</v>
      </c>
      <c r="LW24" s="23">
        <f t="shared" si="75"/>
        <v>0</v>
      </c>
      <c r="LX24" s="23">
        <f t="shared" si="76"/>
        <v>40243</v>
      </c>
      <c r="MB24">
        <f t="shared" si="46"/>
        <v>10.129377770381689</v>
      </c>
      <c r="MC24">
        <f t="shared" si="47"/>
        <v>10.129377770381689</v>
      </c>
      <c r="ME24" s="14">
        <v>5</v>
      </c>
      <c r="MF24" s="14">
        <v>0</v>
      </c>
      <c r="MG24" s="14">
        <v>0</v>
      </c>
      <c r="MH24" s="23">
        <f t="shared" si="48"/>
        <v>666</v>
      </c>
      <c r="MI24" s="23">
        <f t="shared" si="77"/>
        <v>0</v>
      </c>
      <c r="MJ24" s="23">
        <f t="shared" si="78"/>
        <v>666</v>
      </c>
      <c r="MK24" s="14">
        <v>6</v>
      </c>
      <c r="ML24" s="14">
        <v>1</v>
      </c>
      <c r="MM24" s="14">
        <v>0</v>
      </c>
      <c r="MN24" s="23">
        <f t="shared" si="49"/>
        <v>1630</v>
      </c>
      <c r="MO24" s="23">
        <f t="shared" si="79"/>
        <v>0</v>
      </c>
      <c r="MP24" s="23">
        <f t="shared" si="80"/>
        <v>1630</v>
      </c>
      <c r="MR24" s="23">
        <f t="shared" si="81"/>
        <v>2173</v>
      </c>
      <c r="MS24" s="23">
        <f t="shared" si="82"/>
        <v>0</v>
      </c>
      <c r="MT24" s="23">
        <f t="shared" si="83"/>
        <v>2173</v>
      </c>
      <c r="MU24" s="23">
        <f t="shared" si="87"/>
        <v>999</v>
      </c>
      <c r="MV24" s="23">
        <f t="shared" si="85"/>
        <v>0</v>
      </c>
      <c r="MW24" s="23">
        <f t="shared" si="86"/>
        <v>999</v>
      </c>
      <c r="NA24">
        <v>25</v>
      </c>
      <c r="NB24" t="s">
        <v>134</v>
      </c>
      <c r="NC24" s="17">
        <v>1.6</v>
      </c>
      <c r="ND24" t="s">
        <v>198</v>
      </c>
      <c r="NE24" t="s">
        <v>241</v>
      </c>
      <c r="NF24" t="s">
        <v>148</v>
      </c>
      <c r="NH24" t="s">
        <v>214</v>
      </c>
      <c r="NJ24" s="14">
        <v>20</v>
      </c>
      <c r="NK24" s="14"/>
    </row>
    <row r="25" spans="3:375" ht="16.5" x14ac:dyDescent="0.2">
      <c r="C25" s="14">
        <f t="shared" si="0"/>
        <v>1</v>
      </c>
      <c r="D25" s="14">
        <v>21</v>
      </c>
      <c r="E25" s="14" t="s">
        <v>550</v>
      </c>
      <c r="F25" s="14" t="s">
        <v>552</v>
      </c>
      <c r="G25" s="14">
        <v>10</v>
      </c>
      <c r="H25" s="14">
        <v>10</v>
      </c>
      <c r="I25" s="14">
        <v>0</v>
      </c>
      <c r="J25" s="14">
        <v>1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1</v>
      </c>
      <c r="Q25" s="14">
        <v>1</v>
      </c>
      <c r="R25" s="14">
        <v>1</v>
      </c>
      <c r="S25" s="14">
        <v>1</v>
      </c>
      <c r="T25" s="14">
        <v>1</v>
      </c>
      <c r="U25" s="14">
        <v>1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1</v>
      </c>
      <c r="BF25" s="14">
        <f>ROUND((INDEX(新战舰养成!S$6:S$18,新怪物属性!$J25+1)+INDEX(新战舰养成!D$6:D$18,新怪物属性!$J25+1)*(新怪物属性!$G25-1))*INDEX(战舰突破!$D$6:$D$18,新怪物属性!$M25+1),0)</f>
        <v>245</v>
      </c>
      <c r="BG25" s="14">
        <f>ROUND((INDEX(新战舰养成!T$6:T$18,新怪物属性!$J25+1)+INDEX(新战舰养成!E$6:E$18,新怪物属性!$J25+1)*(新怪物属性!$G25-1))*INDEX(战舰突破!$D$6:$D$18,新怪物属性!$M25+1),0)</f>
        <v>1900</v>
      </c>
      <c r="BH25" s="14">
        <f>ROUND((INDEX(新战舰养成!U$6:U$18,新怪物属性!$J25+1)+INDEX(新战舰养成!F$6:F$18,新怪物属性!$J25+1)*(新怪物属性!$G25-1))*INDEX(战舰突破!$D$6:$D$18,新怪物属性!$M25+1),0)</f>
        <v>127</v>
      </c>
      <c r="BI25" s="14">
        <f>ROUND((INDEX(新战舰养成!V$6:V$18,新怪物属性!$J25+1)+INDEX(新战舰养成!G$6:G$18,新怪物属性!$J25+1)*(新怪物属性!$G25-1))*INDEX(战舰突破!$D$6:$D$18,新怪物属性!$M25+1),0)</f>
        <v>300</v>
      </c>
      <c r="BJ25" s="14">
        <f>ROUND((INDEX(新战舰养成!W$6:W$18,新怪物属性!$J25+1)+INDEX(新战舰养成!H$6:H$18,新怪物属性!$J25+1)*(新怪物属性!$G25-1))*INDEX(战舰突破!$D$6:$D$18,新怪物属性!$M25+1),0)</f>
        <v>4</v>
      </c>
      <c r="BL25" s="14">
        <f>IF($H25&gt;0,ROUND((INDEX(新战舰养成!X$6:X$18,新怪物属性!$K25+1)+INDEX(新战舰养成!I$6:I$18,新怪物属性!$K25+1)*(新怪物属性!$H25-1))*INDEX(战舰突破!$D$6:$D$18,新怪物属性!$N25+1),0),0)</f>
        <v>390</v>
      </c>
      <c r="BM25" s="14">
        <f>IF($H25&gt;0,ROUND((INDEX(新战舰养成!Y$6:Y$18,新怪物属性!$K25+1)+INDEX(新战舰养成!J$6:J$18,新怪物属性!$K25+1)*(新怪物属性!$H25-1))*INDEX(战舰突破!$D$6:$D$18,新怪物属性!$N25+1),0),0)</f>
        <v>0</v>
      </c>
      <c r="BN25" s="14">
        <f>IF($H25&gt;0,ROUND((INDEX(新战舰养成!Z$6:Z$18,新怪物属性!$K25+1)+INDEX(新战舰养成!K$6:K$18,新怪物属性!$K25+1)*(新怪物属性!$H25-1))*INDEX(战舰突破!$D$6:$D$18,新怪物属性!$N25+1),0),0)</f>
        <v>0</v>
      </c>
      <c r="BO25" s="14">
        <f>IF($H25&gt;0,ROUND((INDEX(新战舰养成!AA$6:AA$18,新怪物属性!$K25+1)+INDEX(新战舰养成!L$6:L$18,新怪物属性!$K25+1)*(新怪物属性!$H25-1))*INDEX(战舰突破!$D$6:$D$18,新怪物属性!$N25+1),0),0)</f>
        <v>1100</v>
      </c>
      <c r="BP25" s="14">
        <f>IF($H25&gt;0,ROUND((INDEX(新战舰养成!AB$6:AB$18,新怪物属性!$K25+1)+INDEX(新战舰养成!M$6:M$18,新怪物属性!$K25+1)*(新怪物属性!$H25-1))*INDEX(战舰突破!$D$6:$D$18,新怪物属性!$N25+1),0),0)</f>
        <v>20</v>
      </c>
      <c r="BR25" s="14">
        <f>IF($I25&gt;0,ROUND((INDEX(新战舰养成!AC$6:AC$18,新怪物属性!$L25+1)+INDEX(新战舰养成!I$6:I$18,新怪物属性!$L25+1)*(新怪物属性!$I25-1))*INDEX(战舰突破!$D$6:$D$18,新怪物属性!$O25+1),0),0)</f>
        <v>0</v>
      </c>
      <c r="BS25" s="14">
        <f>IF($I25&gt;0,ROUND((INDEX(新战舰养成!AD$6:AD$18,新怪物属性!$L25+1)+INDEX(新战舰养成!J$6:J$18,新怪物属性!$L25+1)*(新怪物属性!$I25-1))*INDEX(战舰突破!$D$6:$D$18,新怪物属性!$O25+1),0),0)</f>
        <v>0</v>
      </c>
      <c r="BT25" s="14">
        <f>IF($I25&gt;0,ROUND((INDEX(新战舰养成!AE$6:AE$18,新怪物属性!$L25+1)+INDEX(新战舰养成!K$6:K$18,新怪物属性!$L25+1)*(新怪物属性!$I25-1))*INDEX(战舰突破!$D$6:$D$18,新怪物属性!$O25+1),0),0)</f>
        <v>0</v>
      </c>
      <c r="BU25" s="14">
        <f>IF($I25&gt;0,ROUND((INDEX(新战舰养成!AF$6:AF$18,新怪物属性!$L25+1)+INDEX(新战舰养成!L$6:L$18,新怪物属性!$L25+1)*(新怪物属性!$I25-1))*INDEX(战舰突破!$D$6:$D$18,新怪物属性!$O25+1),0),0)</f>
        <v>0</v>
      </c>
      <c r="BV25" s="14">
        <f>IF($I25&gt;0,ROUND((INDEX(新战舰养成!AG$6:AG$18,新怪物属性!$L25+1)+INDEX(新战舰养成!M$6:M$18,新怪物属性!$L25+1)*(新怪物属性!$I25-1))*INDEX(战舰突破!$D$6:$D$18,新怪物属性!$O25+1),0),0)</f>
        <v>0</v>
      </c>
      <c r="BY25" s="14">
        <f>(INDEX(装备数值!$C$13:$G$116,新怪物属性!$P25*8+1,BY$2)+INDEX(装备数值!$C$13:$G$116,新怪物属性!$Q25*8+2,BY$2)+INDEX(装备数值!$C$13:$G$116,新怪物属性!$S25*8+3,BY$2)+INDEX(装备数值!$C$13:$G$116,新怪物属性!$R25*8+4,BY$2)+INDEX(装备数值!$C$13:$G$116,新怪物属性!$T25*8+5,BY$2)+INDEX(装备数值!$C$13:$G$116,新怪物属性!$U25*8+6,BY$2)+INDEX(装备数值!$C$13:$G$116,新怪物属性!$V25*8+7,BY$2)+INDEX(装备数值!$C$13:$G$116,新怪物属性!$W25*8+8,BY$2))</f>
        <v>150</v>
      </c>
      <c r="BZ25" s="14">
        <f>(INDEX(装备数值!$C$13:$G$116,新怪物属性!$P25*8+1,BZ$2)+INDEX(装备数值!$C$13:$G$116,新怪物属性!$Q25*8+2,BZ$2)+INDEX(装备数值!$C$13:$G$116,新怪物属性!$S25*8+3,BZ$2)+INDEX(装备数值!$C$13:$G$116,新怪物属性!$R25*8+4,BZ$2)+INDEX(装备数值!$C$13:$G$116,新怪物属性!$T25*8+5,BZ$2)+INDEX(装备数值!$C$13:$G$116,新怪物属性!$U25*8+6,BZ$2)+INDEX(装备数值!$C$13:$G$116,新怪物属性!$V25*8+7,BZ$2)+INDEX(装备数值!$C$13:$G$116,新怪物属性!$W25*8+8,BZ$2))</f>
        <v>1500</v>
      </c>
      <c r="CA25" s="14">
        <f>(INDEX(装备数值!$C$13:$G$116,新怪物属性!$P25*8+1,CA$2)+INDEX(装备数值!$C$13:$G$116,新怪物属性!$Q25*8+2,CA$2)+INDEX(装备数值!$C$13:$G$116,新怪物属性!$S25*8+3,CA$2)+INDEX(装备数值!$C$13:$G$116,新怪物属性!$R25*8+4,CA$2)+INDEX(装备数值!$C$13:$G$116,新怪物属性!$T25*8+5,CA$2)+INDEX(装备数值!$C$13:$G$116,新怪物属性!$U25*8+6,CA$2)+INDEX(装备数值!$C$13:$G$116,新怪物属性!$V25*8+7,CA$2)+INDEX(装备数值!$C$13:$G$116,新怪物属性!$W25*8+8,CA$2))</f>
        <v>100</v>
      </c>
      <c r="CB25" s="14">
        <f>(INDEX(装备数值!$C$13:$G$116,新怪物属性!$P25*8+1,CB$2)+INDEX(装备数值!$C$13:$G$116,新怪物属性!$Q25*8+2,CB$2)+INDEX(装备数值!$C$13:$G$116,新怪物属性!$S25*8+3,CB$2)+INDEX(装备数值!$C$13:$G$116,新怪物属性!$R25*8+4,CB$2)+INDEX(装备数值!$C$13:$G$116,新怪物属性!$T25*8+5,CB$2)+INDEX(装备数值!$C$13:$G$116,新怪物属性!$U25*8+6,CB$2)+INDEX(装备数值!$C$13:$G$116,新怪物属性!$V25*8+7,CB$2)+INDEX(装备数值!$C$13:$G$116,新怪物属性!$W25*8+8,CB$2))</f>
        <v>2000</v>
      </c>
      <c r="CC25" s="14">
        <f>(INDEX(装备数值!$C$13:$G$116,新怪物属性!$P25*8+1,CC$2)+INDEX(装备数值!$C$13:$G$116,新怪物属性!$Q25*8+2,CC$2)+INDEX(装备数值!$C$13:$G$116,新怪物属性!$S25*8+3,CC$2)+INDEX(装备数值!$C$13:$G$116,新怪物属性!$R25*8+4,CC$2)+INDEX(装备数值!$C$13:$G$116,新怪物属性!$T25*8+5,CC$2)+INDEX(装备数值!$C$13:$G$116,新怪物属性!$U25*8+6,CC$2)+INDEX(装备数值!$C$13:$G$116,新怪物属性!$V25*8+7,CC$2)+INDEX(装备数值!$C$13:$G$116,新怪物属性!$W25*8+8,CC$2))</f>
        <v>20</v>
      </c>
      <c r="CF25" s="14">
        <f t="shared" si="50"/>
        <v>3</v>
      </c>
      <c r="CG25" s="14">
        <f t="shared" si="50"/>
        <v>0</v>
      </c>
      <c r="CH25" s="14">
        <f t="shared" si="50"/>
        <v>0</v>
      </c>
      <c r="CI25" s="14">
        <f t="shared" si="50"/>
        <v>0</v>
      </c>
      <c r="CJ25" s="14">
        <f t="shared" si="50"/>
        <v>0</v>
      </c>
      <c r="CK25" s="14">
        <f t="shared" si="50"/>
        <v>0</v>
      </c>
      <c r="CL25" s="14">
        <f t="shared" si="50"/>
        <v>0</v>
      </c>
      <c r="CM25" s="14">
        <f t="shared" si="50"/>
        <v>0</v>
      </c>
      <c r="CN25" s="14">
        <f t="shared" si="50"/>
        <v>0</v>
      </c>
      <c r="CO25" s="14">
        <f t="shared" si="50"/>
        <v>0</v>
      </c>
      <c r="CP25" s="14">
        <f t="shared" si="50"/>
        <v>0</v>
      </c>
      <c r="CQ25" s="14">
        <f t="shared" si="50"/>
        <v>0</v>
      </c>
      <c r="CR25" s="14">
        <f t="shared" si="50"/>
        <v>0</v>
      </c>
      <c r="CS25" s="14">
        <f>SUMIFS(装备数值!BL$50:BL$101,装备数值!$BG$50:$BG$101,"="&amp;新怪物属性!$CF$2,装备数值!$BH$50:$BH$101,"&lt;="&amp;新怪物属性!$CF25)+SUMIFS(装备数值!BL$50:BL$101,装备数值!$BG$50:$BG$101,"="&amp;新怪物属性!$CG$2,装备数值!$BH$50:$BH$101,"&lt;="&amp;新怪物属性!$CG25)+SUMIFS(装备数值!BL$50:BL$101,装备数值!$BG$50:$BG$101,"="&amp;新怪物属性!$CH$2,装备数值!$BH$50:$BH$101,"&lt;="&amp;新怪物属性!$CH25)+SUMIFS(装备数值!BL$50:BL$101,装备数值!$BG$50:$BG$101,"="&amp;新怪物属性!$CI$2,装备数值!$BH$50:$BH$101,"&lt;="&amp;新怪物属性!$CI25)+SUMIFS(装备数值!BL$50:BL$101,装备数值!$BG$50:$BG$101,"="&amp;新怪物属性!$CJ$2,装备数值!$BH$50:$BH$101,"&lt;="&amp;新怪物属性!$CJ25)+SUMIFS(装备数值!BL$50:BL$101,装备数值!$BG$50:$BG$101,"="&amp;新怪物属性!$CK$2,装备数值!$BH$50:$BH$101,"&lt;="&amp;新怪物属性!$CK25)+SUMIFS(装备数值!BL$50:BL$101,装备数值!$BG$50:$BG$101,"="&amp;新怪物属性!$CL$2,装备数值!$BH$50:$BH$101,"&lt;="&amp;新怪物属性!$CL25)+SUMIFS(装备数值!BL$50:BL$101,装备数值!$BG$50:$BG$101,"="&amp;新怪物属性!$CM$2,装备数值!$BH$50:$BH$101,"&lt;="&amp;新怪物属性!$CM25)+SUMIFS(装备数值!BL$50:BL$101,装备数值!$BG$50:$BG$101,"="&amp;新怪物属性!$CN$2,装备数值!$BH$50:$BH$101,"&lt;="&amp;新怪物属性!$CN25)+SUMIFS(装备数值!BL$50:BL$101,装备数值!$BG$50:$BG$101,"="&amp;新怪物属性!$CO$2,装备数值!$BH$50:$BH$101,"&lt;="&amp;新怪物属性!$CO25)+SUMIFS(装备数值!BL$50:BL$101,装备数值!$BG$50:$BG$101,"="&amp;新怪物属性!$CP$2,装备数值!$BH$50:$BH$101,"&lt;="&amp;新怪物属性!$CP25)+SUMIFS(装备数值!BL$50:BL$101,装备数值!$BG$50:$BG$101,"="&amp;新怪物属性!$CQ$2,装备数值!$BH$50:$BH$101,"&lt;="&amp;新怪物属性!$CQ25)+SUMIFS(装备数值!BL$50:BL$101,装备数值!$BG$50:$BG$101,"="&amp;新怪物属性!$CR$2,装备数值!$BH$50:$BH$101,"&lt;="&amp;新怪物属性!$CR25)</f>
        <v>1440</v>
      </c>
      <c r="CT25" s="14">
        <f>SUMIFS(装备数值!BM$50:BM$101,装备数值!$BG$50:$BG$101,"="&amp;新怪物属性!$CF$2,装备数值!$BH$50:$BH$101,"&lt;="&amp;新怪物属性!$CF25)+SUMIFS(装备数值!BM$50:BM$101,装备数值!$BG$50:$BG$101,"="&amp;新怪物属性!$CG$2,装备数值!$BH$50:$BH$101,"&lt;="&amp;新怪物属性!$CG25)+SUMIFS(装备数值!BM$50:BM$101,装备数值!$BG$50:$BG$101,"="&amp;新怪物属性!$CH$2,装备数值!$BH$50:$BH$101,"&lt;="&amp;新怪物属性!$CH25)+SUMIFS(装备数值!BM$50:BM$101,装备数值!$BG$50:$BG$101,"="&amp;新怪物属性!$CI$2,装备数值!$BH$50:$BH$101,"&lt;="&amp;新怪物属性!$CI25)+SUMIFS(装备数值!BM$50:BM$101,装备数值!$BG$50:$BG$101,"="&amp;新怪物属性!$CJ$2,装备数值!$BH$50:$BH$101,"&lt;="&amp;新怪物属性!$CJ25)+SUMIFS(装备数值!BM$50:BM$101,装备数值!$BG$50:$BG$101,"="&amp;新怪物属性!$CK$2,装备数值!$BH$50:$BH$101,"&lt;="&amp;新怪物属性!$CK25)+SUMIFS(装备数值!BM$50:BM$101,装备数值!$BG$50:$BG$101,"="&amp;新怪物属性!$CL$2,装备数值!$BH$50:$BH$101,"&lt;="&amp;新怪物属性!$CL25)+SUMIFS(装备数值!BM$50:BM$101,装备数值!$BG$50:$BG$101,"="&amp;新怪物属性!$CM$2,装备数值!$BH$50:$BH$101,"&lt;="&amp;新怪物属性!$CM25)+SUMIFS(装备数值!BM$50:BM$101,装备数值!$BG$50:$BG$101,"="&amp;新怪物属性!$CN$2,装备数值!$BH$50:$BH$101,"&lt;="&amp;新怪物属性!$CN25)+SUMIFS(装备数值!BM$50:BM$101,装备数值!$BG$50:$BG$101,"="&amp;新怪物属性!$CO$2,装备数值!$BH$50:$BH$101,"&lt;="&amp;新怪物属性!$CO25)+SUMIFS(装备数值!BM$50:BM$101,装备数值!$BG$50:$BG$101,"="&amp;新怪物属性!$CP$2,装备数值!$BH$50:$BH$101,"&lt;="&amp;新怪物属性!$CP25)+SUMIFS(装备数值!BM$50:BM$101,装备数值!$BG$50:$BG$101,"="&amp;新怪物属性!$CQ$2,装备数值!$BH$50:$BH$101,"&lt;="&amp;新怪物属性!$CQ25)+SUMIFS(装备数值!BM$50:BM$101,装备数值!$BG$50:$BG$101,"="&amp;新怪物属性!$CR$2,装备数值!$BH$50:$BH$101,"&lt;="&amp;新怪物属性!$CR25)</f>
        <v>10800</v>
      </c>
      <c r="CU25" s="14">
        <f>SUMIFS(装备数值!BN$50:BN$101,装备数值!$BG$50:$BG$101,"="&amp;新怪物属性!$CF$2,装备数值!$BH$50:$BH$101,"&lt;="&amp;新怪物属性!$CF25)+SUMIFS(装备数值!BN$50:BN$101,装备数值!$BG$50:$BG$101,"="&amp;新怪物属性!$CG$2,装备数值!$BH$50:$BH$101,"&lt;="&amp;新怪物属性!$CG25)+SUMIFS(装备数值!BN$50:BN$101,装备数值!$BG$50:$BG$101,"="&amp;新怪物属性!$CH$2,装备数值!$BH$50:$BH$101,"&lt;="&amp;新怪物属性!$CH25)+SUMIFS(装备数值!BN$50:BN$101,装备数值!$BG$50:$BG$101,"="&amp;新怪物属性!$CI$2,装备数值!$BH$50:$BH$101,"&lt;="&amp;新怪物属性!$CI25)+SUMIFS(装备数值!BN$50:BN$101,装备数值!$BG$50:$BG$101,"="&amp;新怪物属性!$CJ$2,装备数值!$BH$50:$BH$101,"&lt;="&amp;新怪物属性!$CJ25)+SUMIFS(装备数值!BN$50:BN$101,装备数值!$BG$50:$BG$101,"="&amp;新怪物属性!$CK$2,装备数值!$BH$50:$BH$101,"&lt;="&amp;新怪物属性!$CK25)+SUMIFS(装备数值!BN$50:BN$101,装备数值!$BG$50:$BG$101,"="&amp;新怪物属性!$CL$2,装备数值!$BH$50:$BH$101,"&lt;="&amp;新怪物属性!$CL25)+SUMIFS(装备数值!BN$50:BN$101,装备数值!$BG$50:$BG$101,"="&amp;新怪物属性!$CM$2,装备数值!$BH$50:$BH$101,"&lt;="&amp;新怪物属性!$CM25)+SUMIFS(装备数值!BN$50:BN$101,装备数值!$BG$50:$BG$101,"="&amp;新怪物属性!$CN$2,装备数值!$BH$50:$BH$101,"&lt;="&amp;新怪物属性!$CN25)+SUMIFS(装备数值!BN$50:BN$101,装备数值!$BG$50:$BG$101,"="&amp;新怪物属性!$CO$2,装备数值!$BH$50:$BH$101,"&lt;="&amp;新怪物属性!$CO25)+SUMIFS(装备数值!BN$50:BN$101,装备数值!$BG$50:$BG$101,"="&amp;新怪物属性!$CP$2,装备数值!$BH$50:$BH$101,"&lt;="&amp;新怪物属性!$CP25)+SUMIFS(装备数值!BN$50:BN$101,装备数值!$BG$50:$BG$101,"="&amp;新怪物属性!$CQ$2,装备数值!$BH$50:$BH$101,"&lt;="&amp;新怪物属性!$CQ25)+SUMIFS(装备数值!BN$50:BN$101,装备数值!$BG$50:$BG$101,"="&amp;新怪物属性!$CR$2,装备数值!$BH$50:$BH$101,"&lt;="&amp;新怪物属性!$CR25)</f>
        <v>0</v>
      </c>
      <c r="CV25" s="14">
        <f>SUMIFS(装备数值!BO$50:BO$101,装备数值!$BG$50:$BG$101,"="&amp;新怪物属性!$CF$2,装备数值!$BH$50:$BH$101,"&lt;="&amp;新怪物属性!$CF25)+SUMIFS(装备数值!BO$50:BO$101,装备数值!$BG$50:$BG$101,"="&amp;新怪物属性!$CG$2,装备数值!$BH$50:$BH$101,"&lt;="&amp;新怪物属性!$CG25)+SUMIFS(装备数值!BO$50:BO$101,装备数值!$BG$50:$BG$101,"="&amp;新怪物属性!$CH$2,装备数值!$BH$50:$BH$101,"&lt;="&amp;新怪物属性!$CH25)+SUMIFS(装备数值!BO$50:BO$101,装备数值!$BG$50:$BG$101,"="&amp;新怪物属性!$CI$2,装备数值!$BH$50:$BH$101,"&lt;="&amp;新怪物属性!$CI25)+SUMIFS(装备数值!BO$50:BO$101,装备数值!$BG$50:$BG$101,"="&amp;新怪物属性!$CJ$2,装备数值!$BH$50:$BH$101,"&lt;="&amp;新怪物属性!$CJ25)+SUMIFS(装备数值!BO$50:BO$101,装备数值!$BG$50:$BG$101,"="&amp;新怪物属性!$CK$2,装备数值!$BH$50:$BH$101,"&lt;="&amp;新怪物属性!$CK25)+SUMIFS(装备数值!BO$50:BO$101,装备数值!$BG$50:$BG$101,"="&amp;新怪物属性!$CL$2,装备数值!$BH$50:$BH$101,"&lt;="&amp;新怪物属性!$CL25)+SUMIFS(装备数值!BO$50:BO$101,装备数值!$BG$50:$BG$101,"="&amp;新怪物属性!$CM$2,装备数值!$BH$50:$BH$101,"&lt;="&amp;新怪物属性!$CM25)+SUMIFS(装备数值!BO$50:BO$101,装备数值!$BG$50:$BG$101,"="&amp;新怪物属性!$CN$2,装备数值!$BH$50:$BH$101,"&lt;="&amp;新怪物属性!$CN25)+SUMIFS(装备数值!BO$50:BO$101,装备数值!$BG$50:$BG$101,"="&amp;新怪物属性!$CO$2,装备数值!$BH$50:$BH$101,"&lt;="&amp;新怪物属性!$CO25)+SUMIFS(装备数值!BO$50:BO$101,装备数值!$BG$50:$BG$101,"="&amp;新怪物属性!$CP$2,装备数值!$BH$50:$BH$101,"&lt;="&amp;新怪物属性!$CP25)+SUMIFS(装备数值!BO$50:BO$101,装备数值!$BG$50:$BG$101,"="&amp;新怪物属性!$CQ$2,装备数值!$BH$50:$BH$101,"&lt;="&amp;新怪物属性!$CQ25)+SUMIFS(装备数值!BO$50:BO$101,装备数值!$BG$50:$BG$101,"="&amp;新怪物属性!$CR$2,装备数值!$BH$50:$BH$101,"&lt;="&amp;新怪物属性!$CR25)</f>
        <v>48000</v>
      </c>
      <c r="CW25" s="14">
        <f>SUMIFS(装备数值!BP$50:BP$101,装备数值!$BG$50:$BG$101,"="&amp;新怪物属性!$CF$2,装备数值!$BH$50:$BH$101,"&lt;="&amp;新怪物属性!$CF25)+SUMIFS(装备数值!BP$50:BP$101,装备数值!$BG$50:$BG$101,"="&amp;新怪物属性!$CG$2,装备数值!$BH$50:$BH$101,"&lt;="&amp;新怪物属性!$CG25)+SUMIFS(装备数值!BP$50:BP$101,装备数值!$BG$50:$BG$101,"="&amp;新怪物属性!$CH$2,装备数值!$BH$50:$BH$101,"&lt;="&amp;新怪物属性!$CH25)+SUMIFS(装备数值!BP$50:BP$101,装备数值!$BG$50:$BG$101,"="&amp;新怪物属性!$CI$2,装备数值!$BH$50:$BH$101,"&lt;="&amp;新怪物属性!$CI25)+SUMIFS(装备数值!BP$50:BP$101,装备数值!$BG$50:$BG$101,"="&amp;新怪物属性!$CJ$2,装备数值!$BH$50:$BH$101,"&lt;="&amp;新怪物属性!$CJ25)+SUMIFS(装备数值!BP$50:BP$101,装备数值!$BG$50:$BG$101,"="&amp;新怪物属性!$CK$2,装备数值!$BH$50:$BH$101,"&lt;="&amp;新怪物属性!$CK25)+SUMIFS(装备数值!BP$50:BP$101,装备数值!$BG$50:$BG$101,"="&amp;新怪物属性!$CL$2,装备数值!$BH$50:$BH$101,"&lt;="&amp;新怪物属性!$CL25)+SUMIFS(装备数值!BP$50:BP$101,装备数值!$BG$50:$BG$101,"="&amp;新怪物属性!$CM$2,装备数值!$BH$50:$BH$101,"&lt;="&amp;新怪物属性!$CM25)+SUMIFS(装备数值!BP$50:BP$101,装备数值!$BG$50:$BG$101,"="&amp;新怪物属性!$CN$2,装备数值!$BH$50:$BH$101,"&lt;="&amp;新怪物属性!$CN25)+SUMIFS(装备数值!BP$50:BP$101,装备数值!$BG$50:$BG$101,"="&amp;新怪物属性!$CO$2,装备数值!$BH$50:$BH$101,"&lt;="&amp;新怪物属性!$CO25)+SUMIFS(装备数值!BP$50:BP$101,装备数值!$BG$50:$BG$101,"="&amp;新怪物属性!$CP$2,装备数值!$BH$50:$BH$101,"&lt;="&amp;新怪物属性!$CP25)+SUMIFS(装备数值!BP$50:BP$101,装备数值!$BG$50:$BG$101,"="&amp;新怪物属性!$CQ$2,装备数值!$BH$50:$BH$101,"&lt;="&amp;新怪物属性!$CQ25)+SUMIFS(装备数值!BP$50:BP$101,装备数值!$BG$50:$BG$101,"="&amp;新怪物属性!$CR$2,装备数值!$BH$50:$BH$101,"&lt;="&amp;新怪物属性!$CR25)</f>
        <v>0</v>
      </c>
      <c r="CX25" s="14">
        <f>SUMIFS(装备数值!BQ$50:BQ$101,装备数值!$BG$50:$BG$101,"="&amp;新怪物属性!$CF$2,装备数值!$BH$50:$BH$101,"&lt;="&amp;新怪物属性!$CF25)+SUMIFS(装备数值!BQ$50:BQ$101,装备数值!$BG$50:$BG$101,"="&amp;新怪物属性!$CG$2,装备数值!$BH$50:$BH$101,"&lt;="&amp;新怪物属性!$CG25)+SUMIFS(装备数值!BQ$50:BQ$101,装备数值!$BG$50:$BG$101,"="&amp;新怪物属性!$CH$2,装备数值!$BH$50:$BH$101,"&lt;="&amp;新怪物属性!$CH25)+SUMIFS(装备数值!BQ$50:BQ$101,装备数值!$BG$50:$BG$101,"="&amp;新怪物属性!$CI$2,装备数值!$BH$50:$BH$101,"&lt;="&amp;新怪物属性!$CI25)+SUMIFS(装备数值!BQ$50:BQ$101,装备数值!$BG$50:$BG$101,"="&amp;新怪物属性!$CJ$2,装备数值!$BH$50:$BH$101,"&lt;="&amp;新怪物属性!$CJ25)+SUMIFS(装备数值!BQ$50:BQ$101,装备数值!$BG$50:$BG$101,"="&amp;新怪物属性!$CK$2,装备数值!$BH$50:$BH$101,"&lt;="&amp;新怪物属性!$CK25)+SUMIFS(装备数值!BQ$50:BQ$101,装备数值!$BG$50:$BG$101,"="&amp;新怪物属性!$CL$2,装备数值!$BH$50:$BH$101,"&lt;="&amp;新怪物属性!$CL25)+SUMIFS(装备数值!BQ$50:BQ$101,装备数值!$BG$50:$BG$101,"="&amp;新怪物属性!$CM$2,装备数值!$BH$50:$BH$101,"&lt;="&amp;新怪物属性!$CM25)+SUMIFS(装备数值!BQ$50:BQ$101,装备数值!$BG$50:$BG$101,"="&amp;新怪物属性!$CN$2,装备数值!$BH$50:$BH$101,"&lt;="&amp;新怪物属性!$CN25)+SUMIFS(装备数值!BQ$50:BQ$101,装备数值!$BG$50:$BG$101,"="&amp;新怪物属性!$CO$2,装备数值!$BH$50:$BH$101,"&lt;="&amp;新怪物属性!$CO25)+SUMIFS(装备数值!BQ$50:BQ$101,装备数值!$BG$50:$BG$101,"="&amp;新怪物属性!$CP$2,装备数值!$BH$50:$BH$101,"&lt;="&amp;新怪物属性!$CP25)+SUMIFS(装备数值!BQ$50:BQ$101,装备数值!$BG$50:$BG$101,"="&amp;新怪物属性!$CQ$2,装备数值!$BH$50:$BH$101,"&lt;="&amp;新怪物属性!$CQ25)+SUMIFS(装备数值!BQ$50:BQ$101,装备数值!$BG$50:$BG$101,"="&amp;新怪物属性!$CR$2,装备数值!$BH$50:$BH$101,"&lt;="&amp;新怪物属性!$CR25)</f>
        <v>0</v>
      </c>
      <c r="CY25" s="14">
        <f>SUMIFS(装备数值!BR$50:BR$101,装备数值!$BG$50:$BG$101,"="&amp;新怪物属性!$CF$2,装备数值!$BH$50:$BH$101,"&lt;="&amp;新怪物属性!$CF25)+SUMIFS(装备数值!BR$50:BR$101,装备数值!$BG$50:$BG$101,"="&amp;新怪物属性!$CG$2,装备数值!$BH$50:$BH$101,"&lt;="&amp;新怪物属性!$CG25)+SUMIFS(装备数值!BR$50:BR$101,装备数值!$BG$50:$BG$101,"="&amp;新怪物属性!$CH$2,装备数值!$BH$50:$BH$101,"&lt;="&amp;新怪物属性!$CH25)+SUMIFS(装备数值!BR$50:BR$101,装备数值!$BG$50:$BG$101,"="&amp;新怪物属性!$CI$2,装备数值!$BH$50:$BH$101,"&lt;="&amp;新怪物属性!$CI25)+SUMIFS(装备数值!BR$50:BR$101,装备数值!$BG$50:$BG$101,"="&amp;新怪物属性!$CJ$2,装备数值!$BH$50:$BH$101,"&lt;="&amp;新怪物属性!$CJ25)+SUMIFS(装备数值!BR$50:BR$101,装备数值!$BG$50:$BG$101,"="&amp;新怪物属性!$CK$2,装备数值!$BH$50:$BH$101,"&lt;="&amp;新怪物属性!$CK25)+SUMIFS(装备数值!BR$50:BR$101,装备数值!$BG$50:$BG$101,"="&amp;新怪物属性!$CL$2,装备数值!$BH$50:$BH$101,"&lt;="&amp;新怪物属性!$CL25)+SUMIFS(装备数值!BR$50:BR$101,装备数值!$BG$50:$BG$101,"="&amp;新怪物属性!$CM$2,装备数值!$BH$50:$BH$101,"&lt;="&amp;新怪物属性!$CM25)+SUMIFS(装备数值!BR$50:BR$101,装备数值!$BG$50:$BG$101,"="&amp;新怪物属性!$CN$2,装备数值!$BH$50:$BH$101,"&lt;="&amp;新怪物属性!$CN25)+SUMIFS(装备数值!BR$50:BR$101,装备数值!$BG$50:$BG$101,"="&amp;新怪物属性!$CO$2,装备数值!$BH$50:$BH$101,"&lt;="&amp;新怪物属性!$CO25)+SUMIFS(装备数值!BR$50:BR$101,装备数值!$BG$50:$BG$101,"="&amp;新怪物属性!$CP$2,装备数值!$BH$50:$BH$101,"&lt;="&amp;新怪物属性!$CP25)+SUMIFS(装备数值!BR$50:BR$101,装备数值!$BG$50:$BG$101,"="&amp;新怪物属性!$CQ$2,装备数值!$BH$50:$BH$101,"&lt;="&amp;新怪物属性!$CQ25)+SUMIFS(装备数值!BR$50:BR$101,装备数值!$BG$50:$BG$101,"="&amp;新怪物属性!$CR$2,装备数值!$BH$50:$BH$101,"&lt;="&amp;新怪物属性!$CR25)</f>
        <v>0</v>
      </c>
      <c r="CZ25" s="14">
        <f>SUMIFS(装备数值!BS$50:BS$101,装备数值!$BG$50:$BG$101,"="&amp;新怪物属性!$CF$2,装备数值!$BH$50:$BH$101,"&lt;="&amp;新怪物属性!$CF25)+SUMIFS(装备数值!BS$50:BS$101,装备数值!$BG$50:$BG$101,"="&amp;新怪物属性!$CG$2,装备数值!$BH$50:$BH$101,"&lt;="&amp;新怪物属性!$CG25)+SUMIFS(装备数值!BS$50:BS$101,装备数值!$BG$50:$BG$101,"="&amp;新怪物属性!$CH$2,装备数值!$BH$50:$BH$101,"&lt;="&amp;新怪物属性!$CH25)+SUMIFS(装备数值!BS$50:BS$101,装备数值!$BG$50:$BG$101,"="&amp;新怪物属性!$CI$2,装备数值!$BH$50:$BH$101,"&lt;="&amp;新怪物属性!$CI25)+SUMIFS(装备数值!BS$50:BS$101,装备数值!$BG$50:$BG$101,"="&amp;新怪物属性!$CJ$2,装备数值!$BH$50:$BH$101,"&lt;="&amp;新怪物属性!$CJ25)+SUMIFS(装备数值!BS$50:BS$101,装备数值!$BG$50:$BG$101,"="&amp;新怪物属性!$CK$2,装备数值!$BH$50:$BH$101,"&lt;="&amp;新怪物属性!$CK25)+SUMIFS(装备数值!BS$50:BS$101,装备数值!$BG$50:$BG$101,"="&amp;新怪物属性!$CL$2,装备数值!$BH$50:$BH$101,"&lt;="&amp;新怪物属性!$CL25)+SUMIFS(装备数值!BS$50:BS$101,装备数值!$BG$50:$BG$101,"="&amp;新怪物属性!$CM$2,装备数值!$BH$50:$BH$101,"&lt;="&amp;新怪物属性!$CM25)+SUMIFS(装备数值!BS$50:BS$101,装备数值!$BG$50:$BG$101,"="&amp;新怪物属性!$CN$2,装备数值!$BH$50:$BH$101,"&lt;="&amp;新怪物属性!$CN25)+SUMIFS(装备数值!BS$50:BS$101,装备数值!$BG$50:$BG$101,"="&amp;新怪物属性!$CO$2,装备数值!$BH$50:$BH$101,"&lt;="&amp;新怪物属性!$CO25)+SUMIFS(装备数值!BS$50:BS$101,装备数值!$BG$50:$BG$101,"="&amp;新怪物属性!$CP$2,装备数值!$BH$50:$BH$101,"&lt;="&amp;新怪物属性!$CP25)+SUMIFS(装备数值!BS$50:BS$101,装备数值!$BG$50:$BG$101,"="&amp;新怪物属性!$CQ$2,装备数值!$BH$50:$BH$101,"&lt;="&amp;新怪物属性!$CQ25)+SUMIFS(装备数值!BS$50:BS$101,装备数值!$BG$50:$BG$101,"="&amp;新怪物属性!$CR$2,装备数值!$BH$50:$BH$101,"&lt;="&amp;新怪物属性!$CR25)</f>
        <v>0</v>
      </c>
      <c r="DA25" s="14">
        <f>SUMIFS(装备数值!BT$50:BT$101,装备数值!$BG$50:$BG$101,"="&amp;新怪物属性!$CF$2,装备数值!$BH$50:$BH$101,"&lt;="&amp;新怪物属性!$CF25)+SUMIFS(装备数值!BT$50:BT$101,装备数值!$BG$50:$BG$101,"="&amp;新怪物属性!$CG$2,装备数值!$BH$50:$BH$101,"&lt;="&amp;新怪物属性!$CG25)+SUMIFS(装备数值!BT$50:BT$101,装备数值!$BG$50:$BG$101,"="&amp;新怪物属性!$CH$2,装备数值!$BH$50:$BH$101,"&lt;="&amp;新怪物属性!$CH25)+SUMIFS(装备数值!BT$50:BT$101,装备数值!$BG$50:$BG$101,"="&amp;新怪物属性!$CI$2,装备数值!$BH$50:$BH$101,"&lt;="&amp;新怪物属性!$CI25)+SUMIFS(装备数值!BT$50:BT$101,装备数值!$BG$50:$BG$101,"="&amp;新怪物属性!$CJ$2,装备数值!$BH$50:$BH$101,"&lt;="&amp;新怪物属性!$CJ25)+SUMIFS(装备数值!BT$50:BT$101,装备数值!$BG$50:$BG$101,"="&amp;新怪物属性!$CK$2,装备数值!$BH$50:$BH$101,"&lt;="&amp;新怪物属性!$CK25)+SUMIFS(装备数值!BT$50:BT$101,装备数值!$BG$50:$BG$101,"="&amp;新怪物属性!$CL$2,装备数值!$BH$50:$BH$101,"&lt;="&amp;新怪物属性!$CL25)+SUMIFS(装备数值!BT$50:BT$101,装备数值!$BG$50:$BG$101,"="&amp;新怪物属性!$CM$2,装备数值!$BH$50:$BH$101,"&lt;="&amp;新怪物属性!$CM25)+SUMIFS(装备数值!BT$50:BT$101,装备数值!$BG$50:$BG$101,"="&amp;新怪物属性!$CN$2,装备数值!$BH$50:$BH$101,"&lt;="&amp;新怪物属性!$CN25)+SUMIFS(装备数值!BT$50:BT$101,装备数值!$BG$50:$BG$101,"="&amp;新怪物属性!$CO$2,装备数值!$BH$50:$BH$101,"&lt;="&amp;新怪物属性!$CO25)+SUMIFS(装备数值!BT$50:BT$101,装备数值!$BG$50:$BG$101,"="&amp;新怪物属性!$CP$2,装备数值!$BH$50:$BH$101,"&lt;="&amp;新怪物属性!$CP25)+SUMIFS(装备数值!BT$50:BT$101,装备数值!$BG$50:$BG$101,"="&amp;新怪物属性!$CQ$2,装备数值!$BH$50:$BH$101,"&lt;="&amp;新怪物属性!$CQ25)+SUMIFS(装备数值!BT$50:BT$101,装备数值!$BG$50:$BG$101,"="&amp;新怪物属性!$CR$2,装备数值!$BH$50:$BH$101,"&lt;="&amp;新怪物属性!$CR25)</f>
        <v>0</v>
      </c>
      <c r="DB25" s="14">
        <f>SUMIFS(装备数值!BU$50:BU$101,装备数值!$BG$50:$BG$101,"="&amp;新怪物属性!$CF$2,装备数值!$BH$50:$BH$101,"&lt;="&amp;新怪物属性!$CF25)+SUMIFS(装备数值!BU$50:BU$101,装备数值!$BG$50:$BG$101,"="&amp;新怪物属性!$CG$2,装备数值!$BH$50:$BH$101,"&lt;="&amp;新怪物属性!$CG25)+SUMIFS(装备数值!BU$50:BU$101,装备数值!$BG$50:$BG$101,"="&amp;新怪物属性!$CH$2,装备数值!$BH$50:$BH$101,"&lt;="&amp;新怪物属性!$CH25)+SUMIFS(装备数值!BU$50:BU$101,装备数值!$BG$50:$BG$101,"="&amp;新怪物属性!$CI$2,装备数值!$BH$50:$BH$101,"&lt;="&amp;新怪物属性!$CI25)+SUMIFS(装备数值!BU$50:BU$101,装备数值!$BG$50:$BG$101,"="&amp;新怪物属性!$CJ$2,装备数值!$BH$50:$BH$101,"&lt;="&amp;新怪物属性!$CJ25)+SUMIFS(装备数值!BU$50:BU$101,装备数值!$BG$50:$BG$101,"="&amp;新怪物属性!$CK$2,装备数值!$BH$50:$BH$101,"&lt;="&amp;新怪物属性!$CK25)+SUMIFS(装备数值!BU$50:BU$101,装备数值!$BG$50:$BG$101,"="&amp;新怪物属性!$CL$2,装备数值!$BH$50:$BH$101,"&lt;="&amp;新怪物属性!$CL25)+SUMIFS(装备数值!BU$50:BU$101,装备数值!$BG$50:$BG$101,"="&amp;新怪物属性!$CM$2,装备数值!$BH$50:$BH$101,"&lt;="&amp;新怪物属性!$CM25)+SUMIFS(装备数值!BU$50:BU$101,装备数值!$BG$50:$BG$101,"="&amp;新怪物属性!$CN$2,装备数值!$BH$50:$BH$101,"&lt;="&amp;新怪物属性!$CN25)+SUMIFS(装备数值!BU$50:BU$101,装备数值!$BG$50:$BG$101,"="&amp;新怪物属性!$CO$2,装备数值!$BH$50:$BH$101,"&lt;="&amp;新怪物属性!$CO25)+SUMIFS(装备数值!BU$50:BU$101,装备数值!$BG$50:$BG$101,"="&amp;新怪物属性!$CP$2,装备数值!$BH$50:$BH$101,"&lt;="&amp;新怪物属性!$CP25)+SUMIFS(装备数值!BU$50:BU$101,装备数值!$BG$50:$BG$101,"="&amp;新怪物属性!$CQ$2,装备数值!$BH$50:$BH$101,"&lt;="&amp;新怪物属性!$CQ25)+SUMIFS(装备数值!BU$50:BU$101,装备数值!$BG$50:$BG$101,"="&amp;新怪物属性!$CR$2,装备数值!$BH$50:$BH$101,"&lt;="&amp;新怪物属性!$CR25)</f>
        <v>0</v>
      </c>
      <c r="DC25" s="14">
        <f>SUMIFS(装备数值!BV$50:BV$101,装备数值!$BG$50:$BG$101,"="&amp;新怪物属性!$CF$2,装备数值!$BH$50:$BH$101,"&lt;="&amp;新怪物属性!$CF25)+SUMIFS(装备数值!BV$50:BV$101,装备数值!$BG$50:$BG$101,"="&amp;新怪物属性!$CG$2,装备数值!$BH$50:$BH$101,"&lt;="&amp;新怪物属性!$CG25)+SUMIFS(装备数值!BV$50:BV$101,装备数值!$BG$50:$BG$101,"="&amp;新怪物属性!$CH$2,装备数值!$BH$50:$BH$101,"&lt;="&amp;新怪物属性!$CH25)+SUMIFS(装备数值!BV$50:BV$101,装备数值!$BG$50:$BG$101,"="&amp;新怪物属性!$CI$2,装备数值!$BH$50:$BH$101,"&lt;="&amp;新怪物属性!$CI25)+SUMIFS(装备数值!BV$50:BV$101,装备数值!$BG$50:$BG$101,"="&amp;新怪物属性!$CJ$2,装备数值!$BH$50:$BH$101,"&lt;="&amp;新怪物属性!$CJ25)+SUMIFS(装备数值!BV$50:BV$101,装备数值!$BG$50:$BG$101,"="&amp;新怪物属性!$CK$2,装备数值!$BH$50:$BH$101,"&lt;="&amp;新怪物属性!$CK25)+SUMIFS(装备数值!BV$50:BV$101,装备数值!$BG$50:$BG$101,"="&amp;新怪物属性!$CL$2,装备数值!$BH$50:$BH$101,"&lt;="&amp;新怪物属性!$CL25)+SUMIFS(装备数值!BV$50:BV$101,装备数值!$BG$50:$BG$101,"="&amp;新怪物属性!$CM$2,装备数值!$BH$50:$BH$101,"&lt;="&amp;新怪物属性!$CM25)+SUMIFS(装备数值!BV$50:BV$101,装备数值!$BG$50:$BG$101,"="&amp;新怪物属性!$CN$2,装备数值!$BH$50:$BH$101,"&lt;="&amp;新怪物属性!$CN25)+SUMIFS(装备数值!BV$50:BV$101,装备数值!$BG$50:$BG$101,"="&amp;新怪物属性!$CO$2,装备数值!$BH$50:$BH$101,"&lt;="&amp;新怪物属性!$CO25)+SUMIFS(装备数值!BV$50:BV$101,装备数值!$BG$50:$BG$101,"="&amp;新怪物属性!$CP$2,装备数值!$BH$50:$BH$101,"&lt;="&amp;新怪物属性!$CP25)+SUMIFS(装备数值!BV$50:BV$101,装备数值!$BG$50:$BG$101,"="&amp;新怪物属性!$CQ$2,装备数值!$BH$50:$BH$101,"&lt;="&amp;新怪物属性!$CQ25)+SUMIFS(装备数值!BV$50:BV$101,装备数值!$BG$50:$BG$101,"="&amp;新怪物属性!$CR$2,装备数值!$BH$50:$BH$101,"&lt;="&amp;新怪物属性!$CR25)</f>
        <v>0</v>
      </c>
      <c r="DD25" s="14">
        <f>SUMIFS(装备数值!BW$50:BW$101,装备数值!$BG$50:$BG$101,"="&amp;新怪物属性!$CF$2,装备数值!$BH$50:$BH$101,"&lt;="&amp;新怪物属性!$CF25)+SUMIFS(装备数值!BW$50:BW$101,装备数值!$BG$50:$BG$101,"="&amp;新怪物属性!$CG$2,装备数值!$BH$50:$BH$101,"&lt;="&amp;新怪物属性!$CG25)+SUMIFS(装备数值!BW$50:BW$101,装备数值!$BG$50:$BG$101,"="&amp;新怪物属性!$CH$2,装备数值!$BH$50:$BH$101,"&lt;="&amp;新怪物属性!$CH25)+SUMIFS(装备数值!BW$50:BW$101,装备数值!$BG$50:$BG$101,"="&amp;新怪物属性!$CI$2,装备数值!$BH$50:$BH$101,"&lt;="&amp;新怪物属性!$CI25)+SUMIFS(装备数值!BW$50:BW$101,装备数值!$BG$50:$BG$101,"="&amp;新怪物属性!$CJ$2,装备数值!$BH$50:$BH$101,"&lt;="&amp;新怪物属性!$CJ25)+SUMIFS(装备数值!BW$50:BW$101,装备数值!$BG$50:$BG$101,"="&amp;新怪物属性!$CK$2,装备数值!$BH$50:$BH$101,"&lt;="&amp;新怪物属性!$CK25)+SUMIFS(装备数值!BW$50:BW$101,装备数值!$BG$50:$BG$101,"="&amp;新怪物属性!$CL$2,装备数值!$BH$50:$BH$101,"&lt;="&amp;新怪物属性!$CL25)+SUMIFS(装备数值!BW$50:BW$101,装备数值!$BG$50:$BG$101,"="&amp;新怪物属性!$CM$2,装备数值!$BH$50:$BH$101,"&lt;="&amp;新怪物属性!$CM25)+SUMIFS(装备数值!BW$50:BW$101,装备数值!$BG$50:$BG$101,"="&amp;新怪物属性!$CN$2,装备数值!$BH$50:$BH$101,"&lt;="&amp;新怪物属性!$CN25)+SUMIFS(装备数值!BW$50:BW$101,装备数值!$BG$50:$BG$101,"="&amp;新怪物属性!$CO$2,装备数值!$BH$50:$BH$101,"&lt;="&amp;新怪物属性!$CO25)+SUMIFS(装备数值!BW$50:BW$101,装备数值!$BG$50:$BG$101,"="&amp;新怪物属性!$CP$2,装备数值!$BH$50:$BH$101,"&lt;="&amp;新怪物属性!$CP25)+SUMIFS(装备数值!BW$50:BW$101,装备数值!$BG$50:$BG$101,"="&amp;新怪物属性!$CQ$2,装备数值!$BH$50:$BH$101,"&lt;="&amp;新怪物属性!$CQ25)+SUMIFS(装备数值!BW$50:BW$101,装备数值!$BG$50:$BG$101,"="&amp;新怪物属性!$CR$2,装备数值!$BH$50:$BH$101,"&lt;="&amp;新怪物属性!$CR25)</f>
        <v>0</v>
      </c>
      <c r="DE25" s="14">
        <f>SUMIFS(装备数值!BX$50:BX$101,装备数值!$BG$50:$BG$101,"="&amp;新怪物属性!$CF$2,装备数值!$BH$50:$BH$101,"&lt;="&amp;新怪物属性!$CF25)+SUMIFS(装备数值!BX$50:BX$101,装备数值!$BG$50:$BG$101,"="&amp;新怪物属性!$CG$2,装备数值!$BH$50:$BH$101,"&lt;="&amp;新怪物属性!$CG25)+SUMIFS(装备数值!BX$50:BX$101,装备数值!$BG$50:$BG$101,"="&amp;新怪物属性!$CH$2,装备数值!$BH$50:$BH$101,"&lt;="&amp;新怪物属性!$CH25)+SUMIFS(装备数值!BX$50:BX$101,装备数值!$BG$50:$BG$101,"="&amp;新怪物属性!$CI$2,装备数值!$BH$50:$BH$101,"&lt;="&amp;新怪物属性!$CI25)+SUMIFS(装备数值!BX$50:BX$101,装备数值!$BG$50:$BG$101,"="&amp;新怪物属性!$CJ$2,装备数值!$BH$50:$BH$101,"&lt;="&amp;新怪物属性!$CJ25)+SUMIFS(装备数值!BX$50:BX$101,装备数值!$BG$50:$BG$101,"="&amp;新怪物属性!$CK$2,装备数值!$BH$50:$BH$101,"&lt;="&amp;新怪物属性!$CK25)+SUMIFS(装备数值!BX$50:BX$101,装备数值!$BG$50:$BG$101,"="&amp;新怪物属性!$CL$2,装备数值!$BH$50:$BH$101,"&lt;="&amp;新怪物属性!$CL25)+SUMIFS(装备数值!BX$50:BX$101,装备数值!$BG$50:$BG$101,"="&amp;新怪物属性!$CM$2,装备数值!$BH$50:$BH$101,"&lt;="&amp;新怪物属性!$CM25)+SUMIFS(装备数值!BX$50:BX$101,装备数值!$BG$50:$BG$101,"="&amp;新怪物属性!$CN$2,装备数值!$BH$50:$BH$101,"&lt;="&amp;新怪物属性!$CN25)+SUMIFS(装备数值!BX$50:BX$101,装备数值!$BG$50:$BG$101,"="&amp;新怪物属性!$CO$2,装备数值!$BH$50:$BH$101,"&lt;="&amp;新怪物属性!$CO25)+SUMIFS(装备数值!BX$50:BX$101,装备数值!$BG$50:$BG$101,"="&amp;新怪物属性!$CP$2,装备数值!$BH$50:$BH$101,"&lt;="&amp;新怪物属性!$CP25)+SUMIFS(装备数值!BX$50:BX$101,装备数值!$BG$50:$BG$101,"="&amp;新怪物属性!$CQ$2,装备数值!$BH$50:$BH$101,"&lt;="&amp;新怪物属性!$CQ25)+SUMIFS(装备数值!BX$50:BX$101,装备数值!$BG$50:$BG$101,"="&amp;新怪物属性!$CR$2,装备数值!$BH$50:$BH$101,"&lt;="&amp;新怪物属性!$CR25)</f>
        <v>0</v>
      </c>
      <c r="DH25" s="14">
        <f>INDEX(装备数值!$I$13:$M$116,新怪物属性!$P25*8+1,DH$2)*$X25+INDEX(装备数值!$I$13:$M$116,新怪物属性!$Q25*8+2,DH$2)*$Y25+INDEX(装备数值!$I$13:$M$116,新怪物属性!$S25*8+3,DH$2)*$Z25+INDEX(装备数值!$I$13:$M$116,新怪物属性!$R25*8+4,DH$2)*$AA25+INDEX(装备数值!$I$13:$M$116,新怪物属性!$T25*8+5,DH$2)*$AB25+INDEX(装备数值!$I$13:$M$116,新怪物属性!$U25*8+6,DH$2)*$AC25+INDEX(装备数值!$I$13:$M$116,新怪物属性!$V25*8+7,DH$2)*$AD25+INDEX(装备数值!$I$13:$M$116,新怪物属性!$W25*8+8,DH$2)*$AE25</f>
        <v>0</v>
      </c>
      <c r="DI25" s="14">
        <f>INDEX(装备数值!$I$13:$M$116,新怪物属性!$P25*8+1,DI$2)*$X25+INDEX(装备数值!$I$13:$M$116,新怪物属性!$Q25*8+2,DI$2)*$Y25+INDEX(装备数值!$I$13:$M$116,新怪物属性!$S25*8+3,DI$2)*$Z25+INDEX(装备数值!$I$13:$M$116,新怪物属性!$R25*8+4,DI$2)*$AA25+INDEX(装备数值!$I$13:$M$116,新怪物属性!$T25*8+5,DI$2)*$AB25+INDEX(装备数值!$I$13:$M$116,新怪物属性!$U25*8+6,DI$2)*$AC25+INDEX(装备数值!$I$13:$M$116,新怪物属性!$V25*8+7,DI$2)*$AD25+INDEX(装备数值!$I$13:$M$116,新怪物属性!$W25*8+8,DI$2)*$AE25</f>
        <v>0</v>
      </c>
      <c r="DJ25" s="14">
        <f>INDEX(装备数值!$I$13:$M$116,新怪物属性!$P25*8+1,DJ$2)*$X25+INDEX(装备数值!$I$13:$M$116,新怪物属性!$Q25*8+2,DJ$2)*$Y25+INDEX(装备数值!$I$13:$M$116,新怪物属性!$S25*8+3,DJ$2)*$Z25+INDEX(装备数值!$I$13:$M$116,新怪物属性!$R25*8+4,DJ$2)*$AA25+INDEX(装备数值!$I$13:$M$116,新怪物属性!$T25*8+5,DJ$2)*$AB25+INDEX(装备数值!$I$13:$M$116,新怪物属性!$U25*8+6,DJ$2)*$AC25+INDEX(装备数值!$I$13:$M$116,新怪物属性!$V25*8+7,DJ$2)*$AD25+INDEX(装备数值!$I$13:$M$116,新怪物属性!$W25*8+8,DJ$2)*$AE25</f>
        <v>0</v>
      </c>
      <c r="DK25" s="14">
        <f>INDEX(装备数值!$I$13:$M$116,新怪物属性!$P25*8+1,DK$2)*$X25+INDEX(装备数值!$I$13:$M$116,新怪物属性!$Q25*8+2,DK$2)*$Y25+INDEX(装备数值!$I$13:$M$116,新怪物属性!$S25*8+3,DK$2)*$Z25+INDEX(装备数值!$I$13:$M$116,新怪物属性!$R25*8+4,DK$2)*$AA25+INDEX(装备数值!$I$13:$M$116,新怪物属性!$T25*8+5,DK$2)*$AB25+INDEX(装备数值!$I$13:$M$116,新怪物属性!$U25*8+6,DK$2)*$AC25+INDEX(装备数值!$I$13:$M$116,新怪物属性!$V25*8+7,DK$2)*$AD25+INDEX(装备数值!$I$13:$M$116,新怪物属性!$W25*8+8,DK$2)*$AE25</f>
        <v>0</v>
      </c>
      <c r="DL25" s="14">
        <f>INDEX(装备数值!$I$13:$M$116,新怪物属性!$P25*8+1,DL$2)*$X25+INDEX(装备数值!$I$13:$M$116,新怪物属性!$Q25*8+2,DL$2)*$Y25+INDEX(装备数值!$I$13:$M$116,新怪物属性!$S25*8+3,DL$2)*$Z25+INDEX(装备数值!$I$13:$M$116,新怪物属性!$R25*8+4,DL$2)*$AA25+INDEX(装备数值!$I$13:$M$116,新怪物属性!$T25*8+5,DL$2)*$AB25+INDEX(装备数值!$I$13:$M$116,新怪物属性!$U25*8+6,DL$2)*$AC25+INDEX(装备数值!$I$13:$M$116,新怪物属性!$V25*8+7,DL$2)*$AD25+INDEX(装备数值!$I$13:$M$116,新怪物属性!$W25*8+8,DL$2)*$AE25</f>
        <v>0</v>
      </c>
      <c r="DO25" s="14">
        <f>INDEX(装备数值!$X$13:$AH$116,$P25*8+1,DO$2)*$AF25+INDEX(装备数值!$X$13:$AH$116,$Q25*8+2,DO$2)*$AG25+INDEX(装备数值!$X$13:$AH$116,$S25*8+3,DO$2)*$AH25+INDEX(装备数值!$X$13:$AH$116,$R25*8+4,DO$2)*$AI25+INDEX(装备数值!$X$13:$AH$116,$T25*8+5,DO$2)*$AJ25+INDEX(装备数值!$X$13:$AH$116,$U25*8+6,DO$2)*$AK25+INDEX(装备数值!$X$13:$AH$116,$V25*8+7,DO$2)*$AL25+INDEX(装备数值!$X$13:$AH$116,$W25*8+8,DO$2)*$AM25</f>
        <v>0</v>
      </c>
      <c r="DP25" s="14">
        <f>INDEX(装备数值!$X$13:$AH$116,$P25*8+1,DP$2)*$AF25+INDEX(装备数值!$X$13:$AH$116,$Q25*8+2,DP$2)*$AG25+INDEX(装备数值!$X$13:$AH$116,$S25*8+3,DP$2)*$AH25+INDEX(装备数值!$X$13:$AH$116,$R25*8+4,DP$2)*$AI25+INDEX(装备数值!$X$13:$AH$116,$T25*8+5,DP$2)*$AJ25+INDEX(装备数值!$X$13:$AH$116,$U25*8+6,DP$2)*$AK25+INDEX(装备数值!$X$13:$AH$116,$V25*8+7,DP$2)*$AL25+INDEX(装备数值!$X$13:$AH$116,$W25*8+8,DP$2)*$AM25</f>
        <v>0</v>
      </c>
      <c r="DQ25" s="14">
        <f>INDEX(装备数值!$X$13:$AH$116,$P25*8+1,DQ$2)*$AF25+INDEX(装备数值!$X$13:$AH$116,$Q25*8+2,DQ$2)*$AG25+INDEX(装备数值!$X$13:$AH$116,$S25*8+3,DQ$2)*$AH25+INDEX(装备数值!$X$13:$AH$116,$R25*8+4,DQ$2)*$AI25+INDEX(装备数值!$X$13:$AH$116,$T25*8+5,DQ$2)*$AJ25+INDEX(装备数值!$X$13:$AH$116,$U25*8+6,DQ$2)*$AK25+INDEX(装备数值!$X$13:$AH$116,$V25*8+7,DQ$2)*$AL25+INDEX(装备数值!$X$13:$AH$116,$W25*8+8,DQ$2)*$AM25</f>
        <v>0</v>
      </c>
      <c r="DR25" s="14">
        <f>INDEX(装备数值!$X$13:$AH$116,$P25*8+1,DR$2)*$AF25+INDEX(装备数值!$X$13:$AH$116,$Q25*8+2,DR$2)*$AG25+INDEX(装备数值!$X$13:$AH$116,$S25*8+3,DR$2)*$AH25+INDEX(装备数值!$X$13:$AH$116,$R25*8+4,DR$2)*$AI25+INDEX(装备数值!$X$13:$AH$116,$T25*8+5,DR$2)*$AJ25+INDEX(装备数值!$X$13:$AH$116,$U25*8+6,DR$2)*$AK25+INDEX(装备数值!$X$13:$AH$116,$V25*8+7,DR$2)*$AL25+INDEX(装备数值!$X$13:$AH$116,$W25*8+8,DR$2)*$AM25</f>
        <v>0</v>
      </c>
      <c r="DS25" s="14">
        <f>INDEX(装备数值!$X$13:$AH$116,$P25*8+1,DS$2)*$AF25+INDEX(装备数值!$X$13:$AH$116,$Q25*8+2,DS$2)*$AG25+INDEX(装备数值!$X$13:$AH$116,$S25*8+3,DS$2)*$AH25+INDEX(装备数值!$X$13:$AH$116,$R25*8+4,DS$2)*$AI25+INDEX(装备数值!$X$13:$AH$116,$T25*8+5,DS$2)*$AJ25+INDEX(装备数值!$X$13:$AH$116,$U25*8+6,DS$2)*$AK25+INDEX(装备数值!$X$13:$AH$116,$V25*8+7,DS$2)*$AL25+INDEX(装备数值!$X$13:$AH$116,$W25*8+8,DS$2)*$AM25</f>
        <v>0</v>
      </c>
      <c r="DT25" s="14">
        <f>INDEX(装备数值!$X$13:$AH$116,$P25*8+1,DT$2)*$AF25+INDEX(装备数值!$X$13:$AH$116,$Q25*8+2,DT$2)*$AG25+INDEX(装备数值!$X$13:$AH$116,$S25*8+3,DT$2)*$AH25+INDEX(装备数值!$X$13:$AH$116,$R25*8+4,DT$2)*$AI25+INDEX(装备数值!$X$13:$AH$116,$T25*8+5,DT$2)*$AJ25+INDEX(装备数值!$X$13:$AH$116,$U25*8+6,DT$2)*$AK25+INDEX(装备数值!$X$13:$AH$116,$V25*8+7,DT$2)*$AL25+INDEX(装备数值!$X$13:$AH$116,$W25*8+8,DT$2)*$AM25</f>
        <v>0</v>
      </c>
      <c r="DU25" s="14">
        <f>INDEX(装备数值!$X$13:$AH$116,$P25*8+1,DU$2)*$AF25+INDEX(装备数值!$X$13:$AH$116,$Q25*8+2,DU$2)*$AG25+INDEX(装备数值!$X$13:$AH$116,$S25*8+3,DU$2)*$AH25+INDEX(装备数值!$X$13:$AH$116,$R25*8+4,DU$2)*$AI25+INDEX(装备数值!$X$13:$AH$116,$T25*8+5,DU$2)*$AJ25+INDEX(装备数值!$X$13:$AH$116,$U25*8+6,DU$2)*$AK25+INDEX(装备数值!$X$13:$AH$116,$V25*8+7,DU$2)*$AL25+INDEX(装备数值!$X$13:$AH$116,$W25*8+8,DU$2)*$AM25</f>
        <v>0</v>
      </c>
      <c r="DV25" s="14">
        <f>INDEX(装备数值!$X$13:$AH$116,$P25*8+1,DV$2)*$AF25+INDEX(装备数值!$X$13:$AH$116,$Q25*8+2,DV$2)*$AG25+INDEX(装备数值!$X$13:$AH$116,$S25*8+3,DV$2)*$AH25+INDEX(装备数值!$X$13:$AH$116,$R25*8+4,DV$2)*$AI25+INDEX(装备数值!$X$13:$AH$116,$T25*8+5,DV$2)*$AJ25+INDEX(装备数值!$X$13:$AH$116,$U25*8+6,DV$2)*$AK25+INDEX(装备数值!$X$13:$AH$116,$V25*8+7,DV$2)*$AL25+INDEX(装备数值!$X$13:$AH$116,$W25*8+8,DV$2)*$AM25</f>
        <v>0</v>
      </c>
      <c r="DW25" s="14">
        <f>INDEX(装备数值!$X$13:$AH$116,$P25*8+1,DW$2)*$AF25+INDEX(装备数值!$X$13:$AH$116,$Q25*8+2,DW$2)*$AG25+INDEX(装备数值!$X$13:$AH$116,$S25*8+3,DW$2)*$AH25+INDEX(装备数值!$X$13:$AH$116,$R25*8+4,DW$2)*$AI25+INDEX(装备数值!$X$13:$AH$116,$T25*8+5,DW$2)*$AJ25+INDEX(装备数值!$X$13:$AH$116,$U25*8+6,DW$2)*$AK25+INDEX(装备数值!$X$13:$AH$116,$V25*8+7,DW$2)*$AL25+INDEX(装备数值!$X$13:$AH$116,$W25*8+8,DW$2)*$AM25</f>
        <v>0</v>
      </c>
      <c r="DX25" s="14">
        <f>INDEX(装备数值!$X$13:$AH$116,$P25*8+1,DX$2)*$AF25+INDEX(装备数值!$X$13:$AH$116,$Q25*8+2,DX$2)*$AG25+INDEX(装备数值!$X$13:$AH$116,$S25*8+3,DX$2)*$AH25+INDEX(装备数值!$X$13:$AH$116,$R25*8+4,DX$2)*$AI25+INDEX(装备数值!$X$13:$AH$116,$T25*8+5,DX$2)*$AJ25+INDEX(装备数值!$X$13:$AH$116,$U25*8+6,DX$2)*$AK25+INDEX(装备数值!$X$13:$AH$116,$V25*8+7,DX$2)*$AL25+INDEX(装备数值!$X$13:$AH$116,$W25*8+8,DX$2)*$AM25</f>
        <v>0</v>
      </c>
      <c r="DY25" s="14">
        <f>INDEX(装备数值!$X$13:$AH$116,$P25*8+1,DY$2)*$AF25+INDEX(装备数值!$X$13:$AH$116,$Q25*8+2,DY$2)*$AG25+INDEX(装备数值!$X$13:$AH$116,$S25*8+3,DY$2)*$AH25+INDEX(装备数值!$X$13:$AH$116,$R25*8+4,DY$2)*$AI25+INDEX(装备数值!$X$13:$AH$116,$T25*8+5,DY$2)*$AJ25+INDEX(装备数值!$X$13:$AH$116,$U25*8+6,DY$2)*$AK25+INDEX(装备数值!$X$13:$AH$116,$V25*8+7,DY$2)*$AL25+INDEX(装备数值!$X$13:$AH$116,$W25*8+8,DY$2)*$AM25</f>
        <v>0</v>
      </c>
      <c r="EA25" s="14">
        <f>INDEX(装备数值!$AN$17:$AN$117,MATCH(MIN($X25:$AE25),装备数值!$AO$17:$AO$117,1))</f>
        <v>0</v>
      </c>
      <c r="EB25" s="14">
        <f>IF(COUNTIF($P25:$W25,"&gt;"&amp;0)=8,INDEX(装备数值!AR$17:AR$117,$EA25+1),0)</f>
        <v>0</v>
      </c>
      <c r="EC25" s="14">
        <f>IF(COUNTIF($P25:$W25,"&gt;"&amp;0)=8,INDEX(装备数值!AS$17:AS$117,$EA25+1),0)</f>
        <v>0</v>
      </c>
      <c r="ED25" s="14">
        <f>IF(COUNTIF($P25:$W25,"&gt;"&amp;0)=8,INDEX(装备数值!AT$17:AT$117,$EA25+1),0)</f>
        <v>0</v>
      </c>
      <c r="EE25" s="14">
        <f>IF(COUNTIF($P25:$W25,"&gt;"&amp;0)=8,INDEX(装备数值!AU$17:AU$117,$EA25+1),0)</f>
        <v>0</v>
      </c>
      <c r="EF25" s="14">
        <f>IF(COUNTIF($P25:$W25,"&gt;"&amp;0)=8,INDEX(装备数值!AV$17:AV$117,$EA25+1),0)</f>
        <v>0</v>
      </c>
      <c r="EH25" s="14">
        <f>INDEX(装备数值!$AY$17:$AY$77,MATCH(MIN($AF25:$AM25),装备数值!$AZ$17:$AZ$77,1))</f>
        <v>0</v>
      </c>
      <c r="EI25" s="26">
        <f>INDEX(装备数值!BA$17:BA$77,新怪物属性!EH25+1)</f>
        <v>0</v>
      </c>
      <c r="EJ25" s="26">
        <f>INDEX(装备数值!BA$17:BA$77,新怪物属性!EH25+1)</f>
        <v>0</v>
      </c>
      <c r="EL25" s="14">
        <f t="shared" si="2"/>
        <v>0</v>
      </c>
      <c r="EM25" s="14">
        <f>VLOOKUP(EL25,军阶与晶片数值!$W$6:$X$27,2)</f>
        <v>0</v>
      </c>
      <c r="EN25" s="14">
        <f>INDEX(军阶与晶片数值!Y$6:Y$27,$EM25+1)</f>
        <v>0</v>
      </c>
      <c r="EO25" s="14">
        <f>INDEX(军阶与晶片数值!Z$6:Z$27,$EM25+1)</f>
        <v>0</v>
      </c>
      <c r="EP25" s="14">
        <f>INDEX(军阶与晶片数值!AA$6:AA$27,$EM25+1)</f>
        <v>0</v>
      </c>
      <c r="EQ25" s="14">
        <f>INDEX(军阶与晶片数值!AB$6:AB$27,$EM25+1)</f>
        <v>0</v>
      </c>
      <c r="ER25" s="29">
        <f>INDEX(军阶与晶片数值!AC$6:AC$27,$EM25+1)</f>
        <v>0</v>
      </c>
      <c r="ES25" s="29">
        <f>INDEX(军阶与晶片数值!AD$6:AD$27,$EM25+1)</f>
        <v>0</v>
      </c>
      <c r="EU25" s="26">
        <f>INDEX(军阶与晶片数值!I$6:I$16,AN25+1)</f>
        <v>0</v>
      </c>
      <c r="EV25" s="26">
        <f>INDEX(军阶与晶片数值!M$6:M$16,AO25+1)</f>
        <v>0</v>
      </c>
      <c r="EW25" s="26">
        <f>INDEX(军阶与晶片数值!J$6:J$16,AP25+1)</f>
        <v>0</v>
      </c>
      <c r="EX25" s="26">
        <f>INDEX(军阶与晶片数值!K$6:K$16,AQ25+1)</f>
        <v>0</v>
      </c>
      <c r="EY25" s="26">
        <f>INDEX(军阶与晶片数值!L$6:L$16,AR25+1)</f>
        <v>0</v>
      </c>
      <c r="EZ25" s="28">
        <f>INDEX(军阶与晶片数值!N$6:N$16,AS25+1)</f>
        <v>0</v>
      </c>
      <c r="FA25" s="28">
        <f>INDEX(军阶与晶片数值!O$6:O$16,AT25+1)</f>
        <v>0</v>
      </c>
      <c r="FB25" s="28">
        <f>INDEX(军阶与晶片数值!P$6:P$16,AU25+1)</f>
        <v>0</v>
      </c>
      <c r="FC25" s="28">
        <f>INDEX(军阶与晶片数值!Q$6:Q$16,AV25+1)</f>
        <v>0</v>
      </c>
      <c r="FD25" s="26">
        <f>INDEX(军阶与晶片数值!R$6:R$16,AW25+1)</f>
        <v>0</v>
      </c>
      <c r="FE25" s="26">
        <f>INDEX(军阶与晶片数值!S$6:S$16,AX25+1)</f>
        <v>0</v>
      </c>
      <c r="FF25" s="26">
        <f>INDEX(军阶与晶片数值!T$6:T$16,AY25+1)</f>
        <v>0</v>
      </c>
      <c r="FG25" s="26">
        <f>INDEX(军阶与晶片数值!U$6:U$16,AZ25+1)</f>
        <v>0</v>
      </c>
      <c r="FI25" s="26">
        <f>INDEX(军阶与晶片数值!$C$6:$C$36,新怪物属性!$BA25+1)</f>
        <v>0.02</v>
      </c>
      <c r="FJ25" s="26">
        <f>INDEX(军阶与晶片数值!$C$6:$C$36,新怪物属性!$BA25+1)</f>
        <v>0.02</v>
      </c>
      <c r="FK25" s="26">
        <f>INDEX(军阶与晶片数值!$C$6:$C$36,新怪物属性!$BA25+1)</f>
        <v>0.02</v>
      </c>
      <c r="FL25" s="26">
        <f>INDEX(军阶与晶片数值!$C$6:$C$36,新怪物属性!$BA25+1)</f>
        <v>0.02</v>
      </c>
      <c r="FM25" s="26">
        <f>INDEX(军阶与晶片数值!$C$6:$C$36,新怪物属性!$BA25+1)</f>
        <v>0.02</v>
      </c>
      <c r="FO25" s="14">
        <f>INDEX(战舰突破!$H$6:$H$18,新怪物属性!$J25+1)+INDEX(战舰突破!$H$23:$H$35,新怪物属性!$K25+1)+INDEX(战舰突破!$H$40:$H$52,新怪物属性!$L25+1)</f>
        <v>200</v>
      </c>
      <c r="FP25" s="14">
        <f>INDEX(战舰突破!$I$6:$I$18,新怪物属性!$J25+1)+INDEX(战舰突破!$I$23:$I$35,新怪物属性!$K25+1)+INDEX(战舰突破!$I$40:$I$52,新怪物属性!$L25+1)</f>
        <v>0</v>
      </c>
      <c r="FQ25" s="14">
        <f>INDEX(战舰突破!$J$6:$J$18,新怪物属性!$J25+1)+INDEX(战舰突破!$J$23:$J$35,新怪物属性!$K25+1)+INDEX(战舰突破!$J$40:$J$52,新怪物属性!$L25+1)</f>
        <v>0</v>
      </c>
      <c r="FR25" s="14">
        <f>INDEX(战舰突破!$K$6:$K$18,新怪物属性!$J25+1)+INDEX(战舰突破!$K$23:$K$35,新怪物属性!$K25+1)+INDEX(战舰突破!$K$40:$K$52,新怪物属性!$L25+1)</f>
        <v>0</v>
      </c>
      <c r="FS25" s="14">
        <f>INDEX(战舰突破!$L$6:$L$18,新怪物属性!$J25+1)+INDEX(战舰突破!$L$23:$L$35,新怪物属性!$K25+1)+INDEX(战舰突破!$L$40:$L$52,新怪物属性!$L25+1)</f>
        <v>0</v>
      </c>
      <c r="FT25" s="18">
        <f>INDEX(战舰突破!$N$6:$N$18,新怪物属性!$J25+1)+INDEX(战舰突破!$N$23:$N$35,新怪物属性!$K25+1)+INDEX(战舰突破!$N$40:$N$52,新怪物属性!$L25+1)</f>
        <v>0</v>
      </c>
      <c r="FU25" s="18">
        <f>INDEX(战舰突破!$O$6:$O$18,新怪物属性!$J25+1)+INDEX(战舰突破!$O$23:$O$35,新怪物属性!$K25+1)+INDEX(战舰突破!$O$40:$O$52,新怪物属性!$L25+1)</f>
        <v>0</v>
      </c>
      <c r="FV25" s="18">
        <f>INDEX(战舰突破!$P$6:$P$18,新怪物属性!$J25+1)+INDEX(战舰突破!$P$23:$P$35,新怪物属性!$K25+1)+INDEX(战舰突破!$P$40:$P$52,新怪物属性!$L25+1)</f>
        <v>0</v>
      </c>
      <c r="FW25" s="18">
        <f>INDEX(战舰突破!$Q$6:$Q$18,新怪物属性!$J25+1)+INDEX(战舰突破!$Q$23:$Q$35,新怪物属性!$K25+1)+INDEX(战舰突破!$Q$40:$Q$52,新怪物属性!$L25+1)</f>
        <v>0</v>
      </c>
      <c r="FX25" s="18">
        <f>INDEX(战舰突破!$R$6:$R$18,新怪物属性!$J25+1)+INDEX(战舰突破!$R$23:$R$35,新怪物属性!$K25+1)+INDEX(战舰突破!$R$40:$R$52,新怪物属性!$L25+1)</f>
        <v>0</v>
      </c>
      <c r="FY25" s="18">
        <f>INDEX(战舰突破!$M$6:$M$18,新怪物属性!$J25+1)+INDEX(战舰突破!$M$23:$M$35,新怪物属性!$K25+1)+INDEX(战舰突破!$M$40:$M$52,新怪物属性!$L25+1)</f>
        <v>0</v>
      </c>
      <c r="FZ25" s="22">
        <f>INDEX(战舰突破!$W$6:$W$18,新怪物属性!$J25+1)+INDEX(战舰突破!$W$23:$W$35,新怪物属性!$K25+1)+INDEX(战舰突破!$W$40:$W$52,新怪物属性!$L25+1)</f>
        <v>0.3</v>
      </c>
      <c r="GC25" s="14">
        <f>INDEX(战舰突破!$S$6:$S$18,新怪物属性!$J25+1)</f>
        <v>0</v>
      </c>
      <c r="GD25" s="14">
        <f>INDEX(战舰突破!$T$6:$T$18,新怪物属性!$J25+1)</f>
        <v>0</v>
      </c>
      <c r="GE25" s="14">
        <f>INDEX(战舰突破!$U$6:$U$18,新怪物属性!$J25+1)</f>
        <v>0</v>
      </c>
      <c r="GF25" s="14">
        <f>INDEX(战舰突破!$V$6:$V$18,新怪物属性!$J25+1)</f>
        <v>0</v>
      </c>
      <c r="GG25" s="14">
        <f>INDEX(战舰突破!$X$6:$X$18,新怪物属性!$J25+1)</f>
        <v>2</v>
      </c>
      <c r="GI25" s="14">
        <f>INDEX(战舰突破!$S$23:$S$35,新怪物属性!$J25+1)</f>
        <v>0</v>
      </c>
      <c r="GJ25" s="14">
        <f>INDEX(战舰突破!$T$23:$T$35,新怪物属性!$J25+1)</f>
        <v>0</v>
      </c>
      <c r="GK25" s="14">
        <f>INDEX(战舰突破!$U$23:$U$35,新怪物属性!$J25+1)</f>
        <v>0</v>
      </c>
      <c r="GL25" s="14">
        <f>INDEX(战舰突破!$V$23:$V$35,新怪物属性!$J25+1)</f>
        <v>0</v>
      </c>
      <c r="GM25" s="14">
        <f>INDEX(战舰突破!$X$23:$X$35,新怪物属性!$J25+1)</f>
        <v>30</v>
      </c>
      <c r="GO25" s="14">
        <f>INDEX(战舰突破!$S$40:$S$52,新怪物属性!$J25+1)</f>
        <v>0</v>
      </c>
      <c r="GP25" s="14">
        <f>INDEX(战舰突破!$T$40:$T$52,新怪物属性!$J25+1)</f>
        <v>0</v>
      </c>
      <c r="GQ25" s="14">
        <f>INDEX(战舰突破!$U$40:$U$52,新怪物属性!$J25+1)</f>
        <v>0</v>
      </c>
      <c r="GR25" s="14">
        <f>INDEX(战舰突破!$V$40:$V$52,新怪物属性!$J25+1)</f>
        <v>0</v>
      </c>
      <c r="GS25" s="14">
        <f>INDEX(战舰突破!$X$40:$X$52,新怪物属性!$J25+1)</f>
        <v>50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</v>
      </c>
      <c r="HC25" s="14">
        <v>0</v>
      </c>
      <c r="HD25" s="14">
        <v>0</v>
      </c>
      <c r="HE25" s="14">
        <v>0</v>
      </c>
      <c r="HF25" s="14">
        <v>0</v>
      </c>
      <c r="HG25" s="14">
        <v>0</v>
      </c>
      <c r="HH25" s="14">
        <v>0</v>
      </c>
      <c r="HI25" s="14">
        <v>0</v>
      </c>
      <c r="HJ25" s="14">
        <v>0</v>
      </c>
      <c r="HK25" s="14">
        <v>0</v>
      </c>
      <c r="HL25" s="14">
        <v>0</v>
      </c>
      <c r="HM25" s="14">
        <v>0</v>
      </c>
      <c r="HN25" s="14">
        <v>0</v>
      </c>
      <c r="HO25" s="14">
        <v>0</v>
      </c>
      <c r="HP25" s="14">
        <v>0</v>
      </c>
      <c r="HQ25" s="14">
        <v>0</v>
      </c>
      <c r="HR25" s="14">
        <v>0</v>
      </c>
      <c r="HS25" s="14">
        <v>0</v>
      </c>
      <c r="HT25" s="14">
        <v>0</v>
      </c>
      <c r="HU25" s="14">
        <v>0</v>
      </c>
      <c r="HX25" s="14">
        <v>0</v>
      </c>
      <c r="HY25" s="14">
        <v>0</v>
      </c>
      <c r="IB25" s="14">
        <f>IF($GV25=0,0,INDEX(战宠!P$15:P$27,新怪物属性!$GV$3)*(INDEX(战宠!$U$7:$Y$10,1,新怪物属性!$GV25)))*(新怪物属性!$GW25+4)
+IF($GX25=0,0,INDEX(战宠!P$15:P$27,新怪物属性!$GX$3)*(INDEX(战宠!$U$7:$Y$10,1,新怪物属性!$GX25)))*(新怪物属性!$GY25+4)
+IF($GZ25=0,0,INDEX(战宠!P$15:P$27,新怪物属性!$GZ$3)*(INDEX(战宠!$U$7:$Y$10,1,新怪物属性!$GZ25)))*(新怪物属性!$HA25+4)
+IF($HB25=0,0,INDEX(战宠!P$15:P$27,新怪物属性!$HB$3)*(INDEX(战宠!$U$7:$Y$10,1,新怪物属性!$HB25)))*(新怪物属性!$HC25+4)
+IF($HD25=0,0,INDEX(战宠!P$15:P$27,新怪物属性!$HD$3)*(INDEX(战宠!$U$7:$Y$10,1,新怪物属性!$HD25)))*(新怪物属性!$HE25+4)
+IF($HF25=0,0,INDEX(战宠!P$15:P$27,新怪物属性!$HF$3)*(INDEX(战宠!$U$7:$Y$10,1,新怪物属性!$HF25)))*(新怪物属性!$HG25+4)
+IF($HH25=0,0,INDEX(战宠!P$15:P$27,新怪物属性!$HH$3)*(INDEX(战宠!$U$7:$Y$10,1,新怪物属性!$HH25)))*(新怪物属性!$HI25+4)
+IF($HJ25=0,0,INDEX(战宠!P$15:P$27,新怪物属性!$HJ$3)*(INDEX(战宠!$U$7:$Y$10,1,新怪物属性!$HJ25)))*(新怪物属性!$HK25+4)
+IF($HL25=0,0,INDEX(战宠!P$15:P$27,新怪物属性!$HL$3)*(INDEX(战宠!$U$7:$Y$10,1,新怪物属性!$HL25)))*(新怪物属性!$HM25+4)
+IF($HN25=0,0,INDEX(战宠!P$15:P$27,新怪物属性!$HN$3)*(INDEX(战宠!$U$7:$Y$10,1,新怪物属性!$HN25)))*(新怪物属性!$HO25+4)
+IF($HP25=0,0,INDEX(战宠!P$15:P$27,新怪物属性!$HP$3)*(INDEX(战宠!$U$7:$Y$10,1,新怪物属性!$HP25)))*(新怪物属性!$HQ25+4)
+IF($HR25=0,0,INDEX(战宠!P$15:P$27,新怪物属性!$HR$3)*(INDEX(战宠!$U$7:$Y$10,1,新怪物属性!$HR25)))*(新怪物属性!$HS25+4)
+IF($HT25=0,0,INDEX(战宠!P$15:P$27,新怪物属性!$HT$3)*(INDEX(战宠!$U$7:$Y$10,1,新怪物属性!$HT25)))*(新怪物属性!$HU25+4)</f>
        <v>0</v>
      </c>
      <c r="IC25" s="14">
        <f>IF($GV25=0,0,INDEX(战宠!Q$15:Q$27,新怪物属性!$GV$3)*(INDEX(战宠!$U$7:$Y$10,1,新怪物属性!$GV25)))*(新怪物属性!$GW25+4)
+IF($GX25=0,0,INDEX(战宠!Q$15:Q$27,新怪物属性!$GX$3)*(INDEX(战宠!$U$7:$Y$10,1,新怪物属性!$GX25)))*(新怪物属性!$GY25+4)
+IF($GZ25=0,0,INDEX(战宠!Q$15:Q$27,新怪物属性!$GZ$3)*(INDEX(战宠!$U$7:$Y$10,1,新怪物属性!$GZ25)))*(新怪物属性!$HA25+4)
+IF($HB25=0,0,INDEX(战宠!Q$15:Q$27,新怪物属性!$HB$3)*(INDEX(战宠!$U$7:$Y$10,1,新怪物属性!$HB25)))*(新怪物属性!$HC25+4)
+IF($HD25=0,0,INDEX(战宠!Q$15:Q$27,新怪物属性!$HD$3)*(INDEX(战宠!$U$7:$Y$10,1,新怪物属性!$HD25)))*(新怪物属性!$HE25+4)
+IF($HF25=0,0,INDEX(战宠!Q$15:Q$27,新怪物属性!$HF$3)*(INDEX(战宠!$U$7:$Y$10,1,新怪物属性!$HF25)))*(新怪物属性!$HG25+4)
+IF($HH25=0,0,INDEX(战宠!Q$15:Q$27,新怪物属性!$HH$3)*(INDEX(战宠!$U$7:$Y$10,1,新怪物属性!$HH25)))*(新怪物属性!$HI25+4)
+IF($HJ25=0,0,INDEX(战宠!Q$15:Q$27,新怪物属性!$HJ$3)*(INDEX(战宠!$U$7:$Y$10,1,新怪物属性!$HJ25)))*(新怪物属性!$HK25+4)
+IF($HL25=0,0,INDEX(战宠!Q$15:Q$27,新怪物属性!$HL$3)*(INDEX(战宠!$U$7:$Y$10,1,新怪物属性!$HL25)))*(新怪物属性!$HM25+4)
+IF($HN25=0,0,INDEX(战宠!Q$15:Q$27,新怪物属性!$HN$3)*(INDEX(战宠!$U$7:$Y$10,1,新怪物属性!$HN25)))*(新怪物属性!$HO25+4)
+IF($HP25=0,0,INDEX(战宠!Q$15:Q$27,新怪物属性!$HP$3)*(INDEX(战宠!$U$7:$Y$10,1,新怪物属性!$HP25)))*(新怪物属性!$HQ25+4)
+IF($HR25=0,0,INDEX(战宠!Q$15:Q$27,新怪物属性!$HR$3)*(INDEX(战宠!$U$7:$Y$10,1,新怪物属性!$HR25)))*(新怪物属性!$HS25+4)
+IF($HT25=0,0,INDEX(战宠!Q$15:Q$27,新怪物属性!$HT$3)*(INDEX(战宠!$U$7:$Y$10,1,新怪物属性!$HT25)))*(新怪物属性!$HU25+4)</f>
        <v>0</v>
      </c>
      <c r="ID25" s="14">
        <f>IF($GV25=0,0,INDEX(战宠!R$15:R$27,新怪物属性!$GV$3)*(INDEX(战宠!$U$7:$Y$10,1,新怪物属性!$GV25)))*(新怪物属性!$GW25+4)
+IF($GX25=0,0,INDEX(战宠!R$15:R$27,新怪物属性!$GX$3)*(INDEX(战宠!$U$7:$Y$10,1,新怪物属性!$GX25)))*(新怪物属性!$GY25+4)
+IF($GZ25=0,0,INDEX(战宠!R$15:R$27,新怪物属性!$GZ$3)*(INDEX(战宠!$U$7:$Y$10,1,新怪物属性!$GZ25)))*(新怪物属性!$HA25+4)
+IF($HB25=0,0,INDEX(战宠!R$15:R$27,新怪物属性!$HB$3)*(INDEX(战宠!$U$7:$Y$10,1,新怪物属性!$HB25)))*(新怪物属性!$HC25+4)
+IF($HD25=0,0,INDEX(战宠!R$15:R$27,新怪物属性!$HD$3)*(INDEX(战宠!$U$7:$Y$10,1,新怪物属性!$HD25)))*(新怪物属性!$HE25+4)
+IF($HF25=0,0,INDEX(战宠!R$15:R$27,新怪物属性!$HF$3)*(INDEX(战宠!$U$7:$Y$10,1,新怪物属性!$HF25)))*(新怪物属性!$HG25+4)
+IF($HH25=0,0,INDEX(战宠!R$15:R$27,新怪物属性!$HH$3)*(INDEX(战宠!$U$7:$Y$10,1,新怪物属性!$HH25)))*(新怪物属性!$HI25+4)
+IF($HJ25=0,0,INDEX(战宠!R$15:R$27,新怪物属性!$HJ$3)*(INDEX(战宠!$U$7:$Y$10,1,新怪物属性!$HJ25)))*(新怪物属性!$HK25+4)
+IF($HL25=0,0,INDEX(战宠!R$15:R$27,新怪物属性!$HL$3)*(INDEX(战宠!$U$7:$Y$10,1,新怪物属性!$HL25)))*(新怪物属性!$HM25+4)
+IF($HN25=0,0,INDEX(战宠!R$15:R$27,新怪物属性!$HN$3)*(INDEX(战宠!$U$7:$Y$10,1,新怪物属性!$HN25)))*(新怪物属性!$HO25+4)
+IF($HP25=0,0,INDEX(战宠!R$15:R$27,新怪物属性!$HP$3)*(INDEX(战宠!$U$7:$Y$10,1,新怪物属性!$HP25)))*(新怪物属性!$HQ25+4)
+IF($HR25=0,0,INDEX(战宠!R$15:R$27,新怪物属性!$HR$3)*(INDEX(战宠!$U$7:$Y$10,1,新怪物属性!$HR25)))*(新怪物属性!$HS25+4)
+IF($HT25=0,0,INDEX(战宠!R$15:R$27,新怪物属性!$HT$3)*(INDEX(战宠!$U$7:$Y$10,1,新怪物属性!$HT25)))*(新怪物属性!$HU25+4)</f>
        <v>0</v>
      </c>
      <c r="IE25" s="14">
        <f>IF($GV25=0,0,INDEX(战宠!S$15:S$27,新怪物属性!$GV$3)*(INDEX(战宠!$U$7:$Y$10,1,新怪物属性!$GV25)))*(新怪物属性!$GW25+4)
+IF($GX25=0,0,INDEX(战宠!S$15:S$27,新怪物属性!$GX$3)*(INDEX(战宠!$U$7:$Y$10,1,新怪物属性!$GX25)))*(新怪物属性!$GY25+4)
+IF($GZ25=0,0,INDEX(战宠!S$15:S$27,新怪物属性!$GZ$3)*(INDEX(战宠!$U$7:$Y$10,1,新怪物属性!$GZ25)))*(新怪物属性!$HA25+4)
+IF($HB25=0,0,INDEX(战宠!S$15:S$27,新怪物属性!$HB$3)*(INDEX(战宠!$U$7:$Y$10,1,新怪物属性!$HB25)))*(新怪物属性!$HC25+4)
+IF($HD25=0,0,INDEX(战宠!S$15:S$27,新怪物属性!$HD$3)*(INDEX(战宠!$U$7:$Y$10,1,新怪物属性!$HD25)))*(新怪物属性!$HE25+4)
+IF($HF25=0,0,INDEX(战宠!S$15:S$27,新怪物属性!$HF$3)*(INDEX(战宠!$U$7:$Y$10,1,新怪物属性!$HF25)))*(新怪物属性!$HG25+4)
+IF($HH25=0,0,INDEX(战宠!S$15:S$27,新怪物属性!$HH$3)*(INDEX(战宠!$U$7:$Y$10,1,新怪物属性!$HH25)))*(新怪物属性!$HI25+4)
+IF($HJ25=0,0,INDEX(战宠!S$15:S$27,新怪物属性!$HJ$3)*(INDEX(战宠!$U$7:$Y$10,1,新怪物属性!$HJ25)))*(新怪物属性!$HK25+4)
+IF($HL25=0,0,INDEX(战宠!S$15:S$27,新怪物属性!$HL$3)*(INDEX(战宠!$U$7:$Y$10,1,新怪物属性!$HL25)))*(新怪物属性!$HM25+4)
+IF($HN25=0,0,INDEX(战宠!S$15:S$27,新怪物属性!$HN$3)*(INDEX(战宠!$U$7:$Y$10,1,新怪物属性!$HN25)))*(新怪物属性!$HO25+4)
+IF($HP25=0,0,INDEX(战宠!S$15:S$27,新怪物属性!$HP$3)*(INDEX(战宠!$U$7:$Y$10,1,新怪物属性!$HP25)))*(新怪物属性!$HQ25+4)
+IF($HR25=0,0,INDEX(战宠!S$15:S$27,新怪物属性!$HR$3)*(INDEX(战宠!$U$7:$Y$10,1,新怪物属性!$HR25)))*(新怪物属性!$HS25+4)
+IF($HT25=0,0,INDEX(战宠!S$15:S$27,新怪物属性!$HT$3)*(INDEX(战宠!$U$7:$Y$10,1,新怪物属性!$HT25)))*(新怪物属性!$HU25+4)</f>
        <v>0</v>
      </c>
      <c r="IF25" s="14">
        <f>IF($GV25=0,0,INDEX(战宠!T$15:T$27,新怪物属性!$GV$3)*(INDEX(战宠!$U$7:$Y$10,1,新怪物属性!$GV25)))*(新怪物属性!$GW25+4)
+IF($GX25=0,0,INDEX(战宠!T$15:T$27,新怪物属性!$GX$3)*(INDEX(战宠!$U$7:$Y$10,1,新怪物属性!$GX25)))*(新怪物属性!$GY25+4)
+IF($GZ25=0,0,INDEX(战宠!T$15:T$27,新怪物属性!$GZ$3)*(INDEX(战宠!$U$7:$Y$10,1,新怪物属性!$GZ25)))*(新怪物属性!$HA25+4)
+IF($HB25=0,0,INDEX(战宠!T$15:T$27,新怪物属性!$HB$3)*(INDEX(战宠!$U$7:$Y$10,1,新怪物属性!$HB25)))*(新怪物属性!$HC25+4)
+IF($HD25=0,0,INDEX(战宠!T$15:T$27,新怪物属性!$HD$3)*(INDEX(战宠!$U$7:$Y$10,1,新怪物属性!$HD25)))*(新怪物属性!$HE25+4)
+IF($HF25=0,0,INDEX(战宠!T$15:T$27,新怪物属性!$HF$3)*(INDEX(战宠!$U$7:$Y$10,1,新怪物属性!$HF25)))*(新怪物属性!$HG25+4)
+IF($HH25=0,0,INDEX(战宠!T$15:T$27,新怪物属性!$HH$3)*(INDEX(战宠!$U$7:$Y$10,1,新怪物属性!$HH25)))*(新怪物属性!$HI25+4)
+IF($HJ25=0,0,INDEX(战宠!T$15:T$27,新怪物属性!$HJ$3)*(INDEX(战宠!$U$7:$Y$10,1,新怪物属性!$HJ25)))*(新怪物属性!$HK25+4)
+IF($HL25=0,0,INDEX(战宠!T$15:T$27,新怪物属性!$HL$3)*(INDEX(战宠!$U$7:$Y$10,1,新怪物属性!$HL25)))*(新怪物属性!$HM25+4)
+IF($HN25=0,0,INDEX(战宠!T$15:T$27,新怪物属性!$HN$3)*(INDEX(战宠!$U$7:$Y$10,1,新怪物属性!$HN25)))*(新怪物属性!$HO25+4)
+IF($HP25=0,0,INDEX(战宠!T$15:T$27,新怪物属性!$HP$3)*(INDEX(战宠!$U$7:$Y$10,1,新怪物属性!$HP25)))*(新怪物属性!$HQ25+4)
+IF($HR25=0,0,INDEX(战宠!T$15:T$27,新怪物属性!$HR$3)*(INDEX(战宠!$U$7:$Y$10,1,新怪物属性!$HR25)))*(新怪物属性!$HS25+4)
+IF($HT25=0,0,INDEX(战宠!T$15:T$27,新怪物属性!$HT$3)*(INDEX(战宠!$U$7:$Y$10,1,新怪物属性!$HT25)))*(新怪物属性!$HU25+4)</f>
        <v>0</v>
      </c>
      <c r="II25" s="14">
        <f>IF(HX25=0,0,INDEX(战宠!$D$15:$D$27,新怪物属性!HX25))</f>
        <v>0</v>
      </c>
      <c r="IJ25" s="14">
        <f>IF(HY25=0,0,INDEX(战宠!$D$15:$D$27,新怪物属性!HY25))</f>
        <v>0</v>
      </c>
      <c r="IM25" s="14">
        <f t="shared" si="51"/>
        <v>2075</v>
      </c>
      <c r="IN25" s="14">
        <f t="shared" si="52"/>
        <v>2223</v>
      </c>
      <c r="IO25" s="14">
        <f t="shared" si="53"/>
        <v>0</v>
      </c>
      <c r="IP25" s="14">
        <f t="shared" si="54"/>
        <v>0</v>
      </c>
      <c r="IQ25" s="14">
        <f t="shared" si="55"/>
        <v>0</v>
      </c>
      <c r="IR25" s="14">
        <f t="shared" si="3"/>
        <v>14484</v>
      </c>
      <c r="IS25" s="14">
        <f t="shared" si="4"/>
        <v>231</v>
      </c>
      <c r="IT25" s="14">
        <f t="shared" si="5"/>
        <v>52428</v>
      </c>
      <c r="IU25" s="14">
        <f t="shared" si="6"/>
        <v>44</v>
      </c>
      <c r="IV25" s="28">
        <f t="shared" si="7"/>
        <v>0</v>
      </c>
      <c r="IW25" s="28">
        <f t="shared" si="8"/>
        <v>0</v>
      </c>
      <c r="IX25" s="28">
        <f t="shared" si="9"/>
        <v>0</v>
      </c>
      <c r="IY25" s="28">
        <f t="shared" si="10"/>
        <v>0</v>
      </c>
      <c r="IZ25" s="28">
        <f t="shared" si="11"/>
        <v>1</v>
      </c>
      <c r="JA25" s="28">
        <f t="shared" si="12"/>
        <v>1</v>
      </c>
      <c r="JB25" s="28">
        <f t="shared" si="13"/>
        <v>0</v>
      </c>
      <c r="JC25" s="28">
        <f t="shared" si="14"/>
        <v>0</v>
      </c>
      <c r="JD25" s="14">
        <f t="shared" si="15"/>
        <v>1</v>
      </c>
      <c r="JE25" s="14">
        <f t="shared" si="16"/>
        <v>1</v>
      </c>
      <c r="JF25" s="14">
        <f t="shared" si="17"/>
        <v>1</v>
      </c>
      <c r="JG25" s="18">
        <f t="shared" si="18"/>
        <v>1</v>
      </c>
      <c r="JH25" s="18">
        <f t="shared" si="19"/>
        <v>1</v>
      </c>
      <c r="JI25" s="18">
        <f t="shared" si="20"/>
        <v>1</v>
      </c>
      <c r="JJ25" s="29">
        <f t="shared" si="56"/>
        <v>150</v>
      </c>
      <c r="JK25" s="29">
        <f t="shared" si="56"/>
        <v>450</v>
      </c>
      <c r="JL25" s="29">
        <f t="shared" si="56"/>
        <v>450</v>
      </c>
      <c r="JM25" s="26">
        <f t="shared" si="22"/>
        <v>0</v>
      </c>
      <c r="JN25" s="26">
        <f t="shared" si="23"/>
        <v>0</v>
      </c>
      <c r="JO25" s="26">
        <f t="shared" si="24"/>
        <v>0</v>
      </c>
      <c r="JP25" s="14">
        <f t="shared" si="25"/>
        <v>2</v>
      </c>
      <c r="JQ25" s="14">
        <f t="shared" si="26"/>
        <v>2</v>
      </c>
      <c r="JR25" s="14">
        <f t="shared" si="27"/>
        <v>2</v>
      </c>
      <c r="JS25" s="14">
        <f t="shared" si="28"/>
        <v>2</v>
      </c>
      <c r="JT25" s="14">
        <f t="shared" si="29"/>
        <v>30</v>
      </c>
      <c r="JU25" s="14">
        <f t="shared" si="30"/>
        <v>50</v>
      </c>
      <c r="JV25">
        <v>21</v>
      </c>
      <c r="JW25" s="14">
        <f t="shared" si="57"/>
        <v>116712</v>
      </c>
      <c r="JY25" s="14">
        <f t="shared" si="31"/>
        <v>462</v>
      </c>
      <c r="JZ25" s="14">
        <f t="shared" si="58"/>
        <v>1007</v>
      </c>
      <c r="KA25" s="29">
        <f t="shared" si="59"/>
        <v>0</v>
      </c>
      <c r="KB25" s="29">
        <f t="shared" si="60"/>
        <v>0</v>
      </c>
      <c r="KC25" s="29">
        <f t="shared" si="61"/>
        <v>0</v>
      </c>
      <c r="KD25" s="29">
        <f t="shared" si="62"/>
        <v>0</v>
      </c>
      <c r="KE25" s="14">
        <f t="shared" si="32"/>
        <v>1</v>
      </c>
      <c r="KF25" s="14">
        <f t="shared" si="33"/>
        <v>1</v>
      </c>
      <c r="KG25" s="14">
        <f t="shared" si="63"/>
        <v>1007</v>
      </c>
      <c r="KH25" s="26">
        <f t="shared" si="34"/>
        <v>0</v>
      </c>
      <c r="KI25" s="26">
        <f t="shared" si="35"/>
        <v>0.3</v>
      </c>
      <c r="KJ25" s="29">
        <f t="shared" si="64"/>
        <v>131</v>
      </c>
      <c r="KK25" s="29">
        <f t="shared" si="65"/>
        <v>737</v>
      </c>
      <c r="KL25" s="29">
        <f t="shared" si="66"/>
        <v>0</v>
      </c>
      <c r="KM25" s="23">
        <f t="shared" si="67"/>
        <v>0</v>
      </c>
      <c r="KN25" s="23">
        <f t="shared" si="68"/>
        <v>0</v>
      </c>
      <c r="KO25" s="26">
        <f t="shared" si="36"/>
        <v>0.05</v>
      </c>
      <c r="KP25" s="26">
        <f t="shared" si="37"/>
        <v>0.15</v>
      </c>
      <c r="KQ25" s="26">
        <f t="shared" si="38"/>
        <v>0.15</v>
      </c>
      <c r="KR25" s="26">
        <f t="shared" si="69"/>
        <v>0</v>
      </c>
      <c r="KS25" s="26">
        <v>0</v>
      </c>
      <c r="KT25" s="29">
        <f t="shared" si="70"/>
        <v>1.05</v>
      </c>
      <c r="KU25" s="29">
        <f t="shared" si="39"/>
        <v>1.1499999999999999</v>
      </c>
      <c r="KV25" s="29">
        <f t="shared" si="40"/>
        <v>1.1499999999999999</v>
      </c>
      <c r="KW25" s="29">
        <f t="shared" si="41"/>
        <v>687.75</v>
      </c>
      <c r="KX25" s="29">
        <f t="shared" si="42"/>
        <v>565.0333333333333</v>
      </c>
      <c r="KY25" s="29">
        <f t="shared" si="43"/>
        <v>0</v>
      </c>
      <c r="KZ25" s="29">
        <f t="shared" si="44"/>
        <v>7515</v>
      </c>
      <c r="LA25" s="14">
        <f t="shared" si="45"/>
        <v>1252.78</v>
      </c>
      <c r="LE25" s="14">
        <v>1</v>
      </c>
      <c r="LF25" s="14">
        <v>0</v>
      </c>
      <c r="LG25" s="14">
        <v>120</v>
      </c>
      <c r="LH25" s="14">
        <v>60</v>
      </c>
      <c r="LI25" s="14">
        <v>0</v>
      </c>
      <c r="LJ25" s="14">
        <v>60</v>
      </c>
      <c r="LK25" s="14">
        <v>60</v>
      </c>
      <c r="LL25" s="23">
        <f t="shared" si="71"/>
        <v>74874</v>
      </c>
      <c r="LM25" s="23">
        <f t="shared" si="72"/>
        <v>0</v>
      </c>
      <c r="LN25" s="23">
        <f t="shared" si="73"/>
        <v>74874</v>
      </c>
      <c r="LO25" s="14">
        <v>1</v>
      </c>
      <c r="LP25" s="14">
        <v>0</v>
      </c>
      <c r="LQ25" s="14">
        <v>60</v>
      </c>
      <c r="LR25" s="14">
        <v>30</v>
      </c>
      <c r="LS25" s="14">
        <v>0</v>
      </c>
      <c r="LT25" s="14">
        <v>30</v>
      </c>
      <c r="LU25" s="14">
        <v>30</v>
      </c>
      <c r="LV25" s="23">
        <f t="shared" si="74"/>
        <v>41194</v>
      </c>
      <c r="LW25" s="23">
        <f t="shared" si="75"/>
        <v>0</v>
      </c>
      <c r="LX25" s="23">
        <f t="shared" si="76"/>
        <v>41194</v>
      </c>
      <c r="MB25">
        <f t="shared" si="46"/>
        <v>8.3315228414394831</v>
      </c>
      <c r="MC25">
        <f t="shared" si="47"/>
        <v>8.3315228414394831</v>
      </c>
      <c r="ME25" s="14">
        <v>0</v>
      </c>
      <c r="MF25" s="14">
        <v>1</v>
      </c>
      <c r="MG25" s="14">
        <v>0</v>
      </c>
      <c r="MH25" s="23">
        <f t="shared" si="48"/>
        <v>847</v>
      </c>
      <c r="MI25" s="23">
        <f t="shared" si="77"/>
        <v>0</v>
      </c>
      <c r="MJ25" s="23">
        <f t="shared" si="78"/>
        <v>847</v>
      </c>
      <c r="MK25" s="14">
        <v>0</v>
      </c>
      <c r="ML25" s="14">
        <v>2</v>
      </c>
      <c r="MM25" s="14">
        <v>2</v>
      </c>
      <c r="MN25" s="23">
        <f t="shared" si="49"/>
        <v>1695</v>
      </c>
      <c r="MO25" s="23">
        <f t="shared" si="79"/>
        <v>0</v>
      </c>
      <c r="MP25" s="23">
        <f t="shared" si="80"/>
        <v>1695</v>
      </c>
      <c r="MR25" s="23">
        <f t="shared" si="81"/>
        <v>2260</v>
      </c>
      <c r="MS25" s="23">
        <f t="shared" si="82"/>
        <v>0</v>
      </c>
      <c r="MT25" s="23">
        <f t="shared" si="83"/>
        <v>2260</v>
      </c>
      <c r="MU25" s="23">
        <f t="shared" si="87"/>
        <v>1271</v>
      </c>
      <c r="MV25" s="23">
        <f t="shared" si="85"/>
        <v>0</v>
      </c>
      <c r="MW25" s="23">
        <f t="shared" si="86"/>
        <v>1271</v>
      </c>
      <c r="NA25">
        <v>26</v>
      </c>
      <c r="NB25" t="s">
        <v>135</v>
      </c>
      <c r="NC25" s="17">
        <v>1.7</v>
      </c>
      <c r="ND25" t="s">
        <v>199</v>
      </c>
      <c r="NE25" t="s">
        <v>242</v>
      </c>
      <c r="NF25" t="s">
        <v>243</v>
      </c>
      <c r="NH25" t="s">
        <v>214</v>
      </c>
      <c r="NJ25" s="14">
        <v>21</v>
      </c>
      <c r="NK25" s="14"/>
    </row>
    <row r="26" spans="3:375" ht="16.5" x14ac:dyDescent="0.2">
      <c r="C26" s="14">
        <f t="shared" si="0"/>
        <v>1</v>
      </c>
      <c r="D26" s="14">
        <v>22</v>
      </c>
      <c r="E26" s="14" t="s">
        <v>601</v>
      </c>
      <c r="F26" s="14" t="s">
        <v>553</v>
      </c>
      <c r="G26" s="14">
        <v>10</v>
      </c>
      <c r="H26" s="14">
        <v>10</v>
      </c>
      <c r="I26" s="14">
        <v>0</v>
      </c>
      <c r="J26" s="14">
        <v>1</v>
      </c>
      <c r="K26" s="14">
        <v>1</v>
      </c>
      <c r="L26" s="14">
        <v>0</v>
      </c>
      <c r="M26" s="14">
        <v>0</v>
      </c>
      <c r="N26" s="14">
        <v>0</v>
      </c>
      <c r="O26" s="14">
        <v>0</v>
      </c>
      <c r="P26" s="14">
        <v>1</v>
      </c>
      <c r="Q26" s="14">
        <v>1</v>
      </c>
      <c r="R26" s="14">
        <v>1</v>
      </c>
      <c r="S26" s="14">
        <v>1</v>
      </c>
      <c r="T26" s="14">
        <v>1</v>
      </c>
      <c r="U26" s="14">
        <v>1</v>
      </c>
      <c r="V26" s="14">
        <v>1</v>
      </c>
      <c r="W26" s="14">
        <v>1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2</v>
      </c>
      <c r="BF26" s="14">
        <f>ROUND((INDEX(新战舰养成!S$6:S$18,新怪物属性!$J26+1)+INDEX(新战舰养成!D$6:D$18,新怪物属性!$J26+1)*(新怪物属性!$G26-1))*INDEX(战舰突破!$D$6:$D$18,新怪物属性!$M26+1),0)</f>
        <v>245</v>
      </c>
      <c r="BG26" s="14">
        <f>ROUND((INDEX(新战舰养成!T$6:T$18,新怪物属性!$J26+1)+INDEX(新战舰养成!E$6:E$18,新怪物属性!$J26+1)*(新怪物属性!$G26-1))*INDEX(战舰突破!$D$6:$D$18,新怪物属性!$M26+1),0)</f>
        <v>1900</v>
      </c>
      <c r="BH26" s="14">
        <f>ROUND((INDEX(新战舰养成!U$6:U$18,新怪物属性!$J26+1)+INDEX(新战舰养成!F$6:F$18,新怪物属性!$J26+1)*(新怪物属性!$G26-1))*INDEX(战舰突破!$D$6:$D$18,新怪物属性!$M26+1),0)</f>
        <v>127</v>
      </c>
      <c r="BI26" s="14">
        <f>ROUND((INDEX(新战舰养成!V$6:V$18,新怪物属性!$J26+1)+INDEX(新战舰养成!G$6:G$18,新怪物属性!$J26+1)*(新怪物属性!$G26-1))*INDEX(战舰突破!$D$6:$D$18,新怪物属性!$M26+1),0)</f>
        <v>300</v>
      </c>
      <c r="BJ26" s="14">
        <f>ROUND((INDEX(新战舰养成!W$6:W$18,新怪物属性!$J26+1)+INDEX(新战舰养成!H$6:H$18,新怪物属性!$J26+1)*(新怪物属性!$G26-1))*INDEX(战舰突破!$D$6:$D$18,新怪物属性!$M26+1),0)</f>
        <v>4</v>
      </c>
      <c r="BL26" s="14">
        <f>IF($H26&gt;0,ROUND((INDEX(新战舰养成!X$6:X$18,新怪物属性!$K26+1)+INDEX(新战舰养成!I$6:I$18,新怪物属性!$K26+1)*(新怪物属性!$H26-1))*INDEX(战舰突破!$D$6:$D$18,新怪物属性!$N26+1),0),0)</f>
        <v>525</v>
      </c>
      <c r="BM26" s="14">
        <f>IF($H26&gt;0,ROUND((INDEX(新战舰养成!Y$6:Y$18,新怪物属性!$K26+1)+INDEX(新战舰养成!J$6:J$18,新怪物属性!$K26+1)*(新怪物属性!$H26-1))*INDEX(战舰突破!$D$6:$D$18,新怪物属性!$N26+1),0),0)</f>
        <v>0</v>
      </c>
      <c r="BN26" s="14">
        <f>IF($H26&gt;0,ROUND((INDEX(新战舰养成!Z$6:Z$18,新怪物属性!$K26+1)+INDEX(新战舰养成!K$6:K$18,新怪物属性!$K26+1)*(新怪物属性!$H26-1))*INDEX(战舰突破!$D$6:$D$18,新怪物属性!$N26+1),0),0)</f>
        <v>0</v>
      </c>
      <c r="BO26" s="14">
        <f>IF($H26&gt;0,ROUND((INDEX(新战舰养成!AA$6:AA$18,新怪物属性!$K26+1)+INDEX(新战舰养成!L$6:L$18,新怪物属性!$K26+1)*(新怪物属性!$H26-1))*INDEX(战舰突破!$D$6:$D$18,新怪物属性!$N26+1),0),0)</f>
        <v>2450</v>
      </c>
      <c r="BP26" s="14">
        <f>IF($H26&gt;0,ROUND((INDEX(新战舰养成!AB$6:AB$18,新怪物属性!$K26+1)+INDEX(新战舰养成!M$6:M$18,新怪物属性!$K26+1)*(新怪物属性!$H26-1))*INDEX(战舰突破!$D$6:$D$18,新怪物属性!$N26+1),0),0)</f>
        <v>47</v>
      </c>
      <c r="BR26" s="14">
        <f>IF($I26&gt;0,ROUND((INDEX(新战舰养成!AC$6:AC$18,新怪物属性!$L26+1)+INDEX(新战舰养成!I$6:I$18,新怪物属性!$L26+1)*(新怪物属性!$I26-1))*INDEX(战舰突破!$D$6:$D$18,新怪物属性!$O26+1),0),0)</f>
        <v>0</v>
      </c>
      <c r="BS26" s="14">
        <f>IF($I26&gt;0,ROUND((INDEX(新战舰养成!AD$6:AD$18,新怪物属性!$L26+1)+INDEX(新战舰养成!J$6:J$18,新怪物属性!$L26+1)*(新怪物属性!$I26-1))*INDEX(战舰突破!$D$6:$D$18,新怪物属性!$O26+1),0),0)</f>
        <v>0</v>
      </c>
      <c r="BT26" s="14">
        <f>IF($I26&gt;0,ROUND((INDEX(新战舰养成!AE$6:AE$18,新怪物属性!$L26+1)+INDEX(新战舰养成!K$6:K$18,新怪物属性!$L26+1)*(新怪物属性!$I26-1))*INDEX(战舰突破!$D$6:$D$18,新怪物属性!$O26+1),0),0)</f>
        <v>0</v>
      </c>
      <c r="BU26" s="14">
        <f>IF($I26&gt;0,ROUND((INDEX(新战舰养成!AF$6:AF$18,新怪物属性!$L26+1)+INDEX(新战舰养成!L$6:L$18,新怪物属性!$L26+1)*(新怪物属性!$I26-1))*INDEX(战舰突破!$D$6:$D$18,新怪物属性!$O26+1),0),0)</f>
        <v>0</v>
      </c>
      <c r="BV26" s="14">
        <f>IF($I26&gt;0,ROUND((INDEX(新战舰养成!AG$6:AG$18,新怪物属性!$L26+1)+INDEX(新战舰养成!M$6:M$18,新怪物属性!$L26+1)*(新怪物属性!$I26-1))*INDEX(战舰突破!$D$6:$D$18,新怪物属性!$O26+1),0),0)</f>
        <v>0</v>
      </c>
      <c r="BY26" s="14">
        <f>(INDEX(装备数值!$C$13:$G$116,新怪物属性!$P26*8+1,BY$2)+INDEX(装备数值!$C$13:$G$116,新怪物属性!$Q26*8+2,BY$2)+INDEX(装备数值!$C$13:$G$116,新怪物属性!$S26*8+3,BY$2)+INDEX(装备数值!$C$13:$G$116,新怪物属性!$R26*8+4,BY$2)+INDEX(装备数值!$C$13:$G$116,新怪物属性!$T26*8+5,BY$2)+INDEX(装备数值!$C$13:$G$116,新怪物属性!$U26*8+6,BY$2)+INDEX(装备数值!$C$13:$G$116,新怪物属性!$V26*8+7,BY$2)+INDEX(装备数值!$C$13:$G$116,新怪物属性!$W26*8+8,BY$2))</f>
        <v>200</v>
      </c>
      <c r="BZ26" s="14">
        <f>(INDEX(装备数值!$C$13:$G$116,新怪物属性!$P26*8+1,BZ$2)+INDEX(装备数值!$C$13:$G$116,新怪物属性!$Q26*8+2,BZ$2)+INDEX(装备数值!$C$13:$G$116,新怪物属性!$S26*8+3,BZ$2)+INDEX(装备数值!$C$13:$G$116,新怪物属性!$R26*8+4,BZ$2)+INDEX(装备数值!$C$13:$G$116,新怪物属性!$T26*8+5,BZ$2)+INDEX(装备数值!$C$13:$G$116,新怪物属性!$U26*8+6,BZ$2)+INDEX(装备数值!$C$13:$G$116,新怪物属性!$V26*8+7,BZ$2)+INDEX(装备数值!$C$13:$G$116,新怪物属性!$W26*8+8,BZ$2))</f>
        <v>1500</v>
      </c>
      <c r="CA26" s="14">
        <f>(INDEX(装备数值!$C$13:$G$116,新怪物属性!$P26*8+1,CA$2)+INDEX(装备数值!$C$13:$G$116,新怪物属性!$Q26*8+2,CA$2)+INDEX(装备数值!$C$13:$G$116,新怪物属性!$S26*8+3,CA$2)+INDEX(装备数值!$C$13:$G$116,新怪物属性!$R26*8+4,CA$2)+INDEX(装备数值!$C$13:$G$116,新怪物属性!$T26*8+5,CA$2)+INDEX(装备数值!$C$13:$G$116,新怪物属性!$U26*8+6,CA$2)+INDEX(装备数值!$C$13:$G$116,新怪物属性!$V26*8+7,CA$2)+INDEX(装备数值!$C$13:$G$116,新怪物属性!$W26*8+8,CA$2))</f>
        <v>100</v>
      </c>
      <c r="CB26" s="14">
        <f>(INDEX(装备数值!$C$13:$G$116,新怪物属性!$P26*8+1,CB$2)+INDEX(装备数值!$C$13:$G$116,新怪物属性!$Q26*8+2,CB$2)+INDEX(装备数值!$C$13:$G$116,新怪物属性!$S26*8+3,CB$2)+INDEX(装备数值!$C$13:$G$116,新怪物属性!$R26*8+4,CB$2)+INDEX(装备数值!$C$13:$G$116,新怪物属性!$T26*8+5,CB$2)+INDEX(装备数值!$C$13:$G$116,新怪物属性!$U26*8+6,CB$2)+INDEX(装备数值!$C$13:$G$116,新怪物属性!$V26*8+7,CB$2)+INDEX(装备数值!$C$13:$G$116,新怪物属性!$W26*8+8,CB$2))</f>
        <v>2000</v>
      </c>
      <c r="CC26" s="14">
        <f>(INDEX(装备数值!$C$13:$G$116,新怪物属性!$P26*8+1,CC$2)+INDEX(装备数值!$C$13:$G$116,新怪物属性!$Q26*8+2,CC$2)+INDEX(装备数值!$C$13:$G$116,新怪物属性!$S26*8+3,CC$2)+INDEX(装备数值!$C$13:$G$116,新怪物属性!$R26*8+4,CC$2)+INDEX(装备数值!$C$13:$G$116,新怪物属性!$T26*8+5,CC$2)+INDEX(装备数值!$C$13:$G$116,新怪物属性!$U26*8+6,CC$2)+INDEX(装备数值!$C$13:$G$116,新怪物属性!$V26*8+7,CC$2)+INDEX(装备数值!$C$13:$G$116,新怪物属性!$W26*8+8,CC$2))</f>
        <v>35</v>
      </c>
      <c r="CF26" s="14">
        <f t="shared" si="50"/>
        <v>4</v>
      </c>
      <c r="CG26" s="14">
        <f t="shared" si="50"/>
        <v>0</v>
      </c>
      <c r="CH26" s="14">
        <f t="shared" si="50"/>
        <v>0</v>
      </c>
      <c r="CI26" s="14">
        <f t="shared" si="50"/>
        <v>0</v>
      </c>
      <c r="CJ26" s="14">
        <f t="shared" si="50"/>
        <v>0</v>
      </c>
      <c r="CK26" s="14">
        <f t="shared" si="50"/>
        <v>0</v>
      </c>
      <c r="CL26" s="14">
        <f t="shared" si="50"/>
        <v>0</v>
      </c>
      <c r="CM26" s="14">
        <f t="shared" si="50"/>
        <v>0</v>
      </c>
      <c r="CN26" s="14">
        <f t="shared" si="50"/>
        <v>0</v>
      </c>
      <c r="CO26" s="14">
        <f t="shared" si="50"/>
        <v>0</v>
      </c>
      <c r="CP26" s="14">
        <f t="shared" si="50"/>
        <v>0</v>
      </c>
      <c r="CQ26" s="14">
        <f t="shared" si="50"/>
        <v>0</v>
      </c>
      <c r="CR26" s="14">
        <f t="shared" si="50"/>
        <v>0</v>
      </c>
      <c r="CS26" s="14">
        <f>SUMIFS(装备数值!BL$50:BL$101,装备数值!$BG$50:$BG$101,"="&amp;新怪物属性!$CF$2,装备数值!$BH$50:$BH$101,"&lt;="&amp;新怪物属性!$CF26)+SUMIFS(装备数值!BL$50:BL$101,装备数值!$BG$50:$BG$101,"="&amp;新怪物属性!$CG$2,装备数值!$BH$50:$BH$101,"&lt;="&amp;新怪物属性!$CG26)+SUMIFS(装备数值!BL$50:BL$101,装备数值!$BG$50:$BG$101,"="&amp;新怪物属性!$CH$2,装备数值!$BH$50:$BH$101,"&lt;="&amp;新怪物属性!$CH26)+SUMIFS(装备数值!BL$50:BL$101,装备数值!$BG$50:$BG$101,"="&amp;新怪物属性!$CI$2,装备数值!$BH$50:$BH$101,"&lt;="&amp;新怪物属性!$CI26)+SUMIFS(装备数值!BL$50:BL$101,装备数值!$BG$50:$BG$101,"="&amp;新怪物属性!$CJ$2,装备数值!$BH$50:$BH$101,"&lt;="&amp;新怪物属性!$CJ26)+SUMIFS(装备数值!BL$50:BL$101,装备数值!$BG$50:$BG$101,"="&amp;新怪物属性!$CK$2,装备数值!$BH$50:$BH$101,"&lt;="&amp;新怪物属性!$CK26)+SUMIFS(装备数值!BL$50:BL$101,装备数值!$BG$50:$BG$101,"="&amp;新怪物属性!$CL$2,装备数值!$BH$50:$BH$101,"&lt;="&amp;新怪物属性!$CL26)+SUMIFS(装备数值!BL$50:BL$101,装备数值!$BG$50:$BG$101,"="&amp;新怪物属性!$CM$2,装备数值!$BH$50:$BH$101,"&lt;="&amp;新怪物属性!$CM26)+SUMIFS(装备数值!BL$50:BL$101,装备数值!$BG$50:$BG$101,"="&amp;新怪物属性!$CN$2,装备数值!$BH$50:$BH$101,"&lt;="&amp;新怪物属性!$CN26)+SUMIFS(装备数值!BL$50:BL$101,装备数值!$BG$50:$BG$101,"="&amp;新怪物属性!$CO$2,装备数值!$BH$50:$BH$101,"&lt;="&amp;新怪物属性!$CO26)+SUMIFS(装备数值!BL$50:BL$101,装备数值!$BG$50:$BG$101,"="&amp;新怪物属性!$CP$2,装备数值!$BH$50:$BH$101,"&lt;="&amp;新怪物属性!$CP26)+SUMIFS(装备数值!BL$50:BL$101,装备数值!$BG$50:$BG$101,"="&amp;新怪物属性!$CQ$2,装备数值!$BH$50:$BH$101,"&lt;="&amp;新怪物属性!$CQ26)+SUMIFS(装备数值!BL$50:BL$101,装备数值!$BG$50:$BG$101,"="&amp;新怪物属性!$CR$2,装备数值!$BH$50:$BH$101,"&lt;="&amp;新怪物属性!$CR26)</f>
        <v>1440</v>
      </c>
      <c r="CT26" s="14">
        <f>SUMIFS(装备数值!BM$50:BM$101,装备数值!$BG$50:$BG$101,"="&amp;新怪物属性!$CF$2,装备数值!$BH$50:$BH$101,"&lt;="&amp;新怪物属性!$CF26)+SUMIFS(装备数值!BM$50:BM$101,装备数值!$BG$50:$BG$101,"="&amp;新怪物属性!$CG$2,装备数值!$BH$50:$BH$101,"&lt;="&amp;新怪物属性!$CG26)+SUMIFS(装备数值!BM$50:BM$101,装备数值!$BG$50:$BG$101,"="&amp;新怪物属性!$CH$2,装备数值!$BH$50:$BH$101,"&lt;="&amp;新怪物属性!$CH26)+SUMIFS(装备数值!BM$50:BM$101,装备数值!$BG$50:$BG$101,"="&amp;新怪物属性!$CI$2,装备数值!$BH$50:$BH$101,"&lt;="&amp;新怪物属性!$CI26)+SUMIFS(装备数值!BM$50:BM$101,装备数值!$BG$50:$BG$101,"="&amp;新怪物属性!$CJ$2,装备数值!$BH$50:$BH$101,"&lt;="&amp;新怪物属性!$CJ26)+SUMIFS(装备数值!BM$50:BM$101,装备数值!$BG$50:$BG$101,"="&amp;新怪物属性!$CK$2,装备数值!$BH$50:$BH$101,"&lt;="&amp;新怪物属性!$CK26)+SUMIFS(装备数值!BM$50:BM$101,装备数值!$BG$50:$BG$101,"="&amp;新怪物属性!$CL$2,装备数值!$BH$50:$BH$101,"&lt;="&amp;新怪物属性!$CL26)+SUMIFS(装备数值!BM$50:BM$101,装备数值!$BG$50:$BG$101,"="&amp;新怪物属性!$CM$2,装备数值!$BH$50:$BH$101,"&lt;="&amp;新怪物属性!$CM26)+SUMIFS(装备数值!BM$50:BM$101,装备数值!$BG$50:$BG$101,"="&amp;新怪物属性!$CN$2,装备数值!$BH$50:$BH$101,"&lt;="&amp;新怪物属性!$CN26)+SUMIFS(装备数值!BM$50:BM$101,装备数值!$BG$50:$BG$101,"="&amp;新怪物属性!$CO$2,装备数值!$BH$50:$BH$101,"&lt;="&amp;新怪物属性!$CO26)+SUMIFS(装备数值!BM$50:BM$101,装备数值!$BG$50:$BG$101,"="&amp;新怪物属性!$CP$2,装备数值!$BH$50:$BH$101,"&lt;="&amp;新怪物属性!$CP26)+SUMIFS(装备数值!BM$50:BM$101,装备数值!$BG$50:$BG$101,"="&amp;新怪物属性!$CQ$2,装备数值!$BH$50:$BH$101,"&lt;="&amp;新怪物属性!$CQ26)+SUMIFS(装备数值!BM$50:BM$101,装备数值!$BG$50:$BG$101,"="&amp;新怪物属性!$CR$2,装备数值!$BH$50:$BH$101,"&lt;="&amp;新怪物属性!$CR26)</f>
        <v>10800</v>
      </c>
      <c r="CU26" s="14">
        <f>SUMIFS(装备数值!BN$50:BN$101,装备数值!$BG$50:$BG$101,"="&amp;新怪物属性!$CF$2,装备数值!$BH$50:$BH$101,"&lt;="&amp;新怪物属性!$CF26)+SUMIFS(装备数值!BN$50:BN$101,装备数值!$BG$50:$BG$101,"="&amp;新怪物属性!$CG$2,装备数值!$BH$50:$BH$101,"&lt;="&amp;新怪物属性!$CG26)+SUMIFS(装备数值!BN$50:BN$101,装备数值!$BG$50:$BG$101,"="&amp;新怪物属性!$CH$2,装备数值!$BH$50:$BH$101,"&lt;="&amp;新怪物属性!$CH26)+SUMIFS(装备数值!BN$50:BN$101,装备数值!$BG$50:$BG$101,"="&amp;新怪物属性!$CI$2,装备数值!$BH$50:$BH$101,"&lt;="&amp;新怪物属性!$CI26)+SUMIFS(装备数值!BN$50:BN$101,装备数值!$BG$50:$BG$101,"="&amp;新怪物属性!$CJ$2,装备数值!$BH$50:$BH$101,"&lt;="&amp;新怪物属性!$CJ26)+SUMIFS(装备数值!BN$50:BN$101,装备数值!$BG$50:$BG$101,"="&amp;新怪物属性!$CK$2,装备数值!$BH$50:$BH$101,"&lt;="&amp;新怪物属性!$CK26)+SUMIFS(装备数值!BN$50:BN$101,装备数值!$BG$50:$BG$101,"="&amp;新怪物属性!$CL$2,装备数值!$BH$50:$BH$101,"&lt;="&amp;新怪物属性!$CL26)+SUMIFS(装备数值!BN$50:BN$101,装备数值!$BG$50:$BG$101,"="&amp;新怪物属性!$CM$2,装备数值!$BH$50:$BH$101,"&lt;="&amp;新怪物属性!$CM26)+SUMIFS(装备数值!BN$50:BN$101,装备数值!$BG$50:$BG$101,"="&amp;新怪物属性!$CN$2,装备数值!$BH$50:$BH$101,"&lt;="&amp;新怪物属性!$CN26)+SUMIFS(装备数值!BN$50:BN$101,装备数值!$BG$50:$BG$101,"="&amp;新怪物属性!$CO$2,装备数值!$BH$50:$BH$101,"&lt;="&amp;新怪物属性!$CO26)+SUMIFS(装备数值!BN$50:BN$101,装备数值!$BG$50:$BG$101,"="&amp;新怪物属性!$CP$2,装备数值!$BH$50:$BH$101,"&lt;="&amp;新怪物属性!$CP26)+SUMIFS(装备数值!BN$50:BN$101,装备数值!$BG$50:$BG$101,"="&amp;新怪物属性!$CQ$2,装备数值!$BH$50:$BH$101,"&lt;="&amp;新怪物属性!$CQ26)+SUMIFS(装备数值!BN$50:BN$101,装备数值!$BG$50:$BG$101,"="&amp;新怪物属性!$CR$2,装备数值!$BH$50:$BH$101,"&lt;="&amp;新怪物属性!$CR26)</f>
        <v>0</v>
      </c>
      <c r="CV26" s="14">
        <f>SUMIFS(装备数值!BO$50:BO$101,装备数值!$BG$50:$BG$101,"="&amp;新怪物属性!$CF$2,装备数值!$BH$50:$BH$101,"&lt;="&amp;新怪物属性!$CF26)+SUMIFS(装备数值!BO$50:BO$101,装备数值!$BG$50:$BG$101,"="&amp;新怪物属性!$CG$2,装备数值!$BH$50:$BH$101,"&lt;="&amp;新怪物属性!$CG26)+SUMIFS(装备数值!BO$50:BO$101,装备数值!$BG$50:$BG$101,"="&amp;新怪物属性!$CH$2,装备数值!$BH$50:$BH$101,"&lt;="&amp;新怪物属性!$CH26)+SUMIFS(装备数值!BO$50:BO$101,装备数值!$BG$50:$BG$101,"="&amp;新怪物属性!$CI$2,装备数值!$BH$50:$BH$101,"&lt;="&amp;新怪物属性!$CI26)+SUMIFS(装备数值!BO$50:BO$101,装备数值!$BG$50:$BG$101,"="&amp;新怪物属性!$CJ$2,装备数值!$BH$50:$BH$101,"&lt;="&amp;新怪物属性!$CJ26)+SUMIFS(装备数值!BO$50:BO$101,装备数值!$BG$50:$BG$101,"="&amp;新怪物属性!$CK$2,装备数值!$BH$50:$BH$101,"&lt;="&amp;新怪物属性!$CK26)+SUMIFS(装备数值!BO$50:BO$101,装备数值!$BG$50:$BG$101,"="&amp;新怪物属性!$CL$2,装备数值!$BH$50:$BH$101,"&lt;="&amp;新怪物属性!$CL26)+SUMIFS(装备数值!BO$50:BO$101,装备数值!$BG$50:$BG$101,"="&amp;新怪物属性!$CM$2,装备数值!$BH$50:$BH$101,"&lt;="&amp;新怪物属性!$CM26)+SUMIFS(装备数值!BO$50:BO$101,装备数值!$BG$50:$BG$101,"="&amp;新怪物属性!$CN$2,装备数值!$BH$50:$BH$101,"&lt;="&amp;新怪物属性!$CN26)+SUMIFS(装备数值!BO$50:BO$101,装备数值!$BG$50:$BG$101,"="&amp;新怪物属性!$CO$2,装备数值!$BH$50:$BH$101,"&lt;="&amp;新怪物属性!$CO26)+SUMIFS(装备数值!BO$50:BO$101,装备数值!$BG$50:$BG$101,"="&amp;新怪物属性!$CP$2,装备数值!$BH$50:$BH$101,"&lt;="&amp;新怪物属性!$CP26)+SUMIFS(装备数值!BO$50:BO$101,装备数值!$BG$50:$BG$101,"="&amp;新怪物属性!$CQ$2,装备数值!$BH$50:$BH$101,"&lt;="&amp;新怪物属性!$CQ26)+SUMIFS(装备数值!BO$50:BO$101,装备数值!$BG$50:$BG$101,"="&amp;新怪物属性!$CR$2,装备数值!$BH$50:$BH$101,"&lt;="&amp;新怪物属性!$CR26)</f>
        <v>48000</v>
      </c>
      <c r="CW26" s="14">
        <f>SUMIFS(装备数值!BP$50:BP$101,装备数值!$BG$50:$BG$101,"="&amp;新怪物属性!$CF$2,装备数值!$BH$50:$BH$101,"&lt;="&amp;新怪物属性!$CF26)+SUMIFS(装备数值!BP$50:BP$101,装备数值!$BG$50:$BG$101,"="&amp;新怪物属性!$CG$2,装备数值!$BH$50:$BH$101,"&lt;="&amp;新怪物属性!$CG26)+SUMIFS(装备数值!BP$50:BP$101,装备数值!$BG$50:$BG$101,"="&amp;新怪物属性!$CH$2,装备数值!$BH$50:$BH$101,"&lt;="&amp;新怪物属性!$CH26)+SUMIFS(装备数值!BP$50:BP$101,装备数值!$BG$50:$BG$101,"="&amp;新怪物属性!$CI$2,装备数值!$BH$50:$BH$101,"&lt;="&amp;新怪物属性!$CI26)+SUMIFS(装备数值!BP$50:BP$101,装备数值!$BG$50:$BG$101,"="&amp;新怪物属性!$CJ$2,装备数值!$BH$50:$BH$101,"&lt;="&amp;新怪物属性!$CJ26)+SUMIFS(装备数值!BP$50:BP$101,装备数值!$BG$50:$BG$101,"="&amp;新怪物属性!$CK$2,装备数值!$BH$50:$BH$101,"&lt;="&amp;新怪物属性!$CK26)+SUMIFS(装备数值!BP$50:BP$101,装备数值!$BG$50:$BG$101,"="&amp;新怪物属性!$CL$2,装备数值!$BH$50:$BH$101,"&lt;="&amp;新怪物属性!$CL26)+SUMIFS(装备数值!BP$50:BP$101,装备数值!$BG$50:$BG$101,"="&amp;新怪物属性!$CM$2,装备数值!$BH$50:$BH$101,"&lt;="&amp;新怪物属性!$CM26)+SUMIFS(装备数值!BP$50:BP$101,装备数值!$BG$50:$BG$101,"="&amp;新怪物属性!$CN$2,装备数值!$BH$50:$BH$101,"&lt;="&amp;新怪物属性!$CN26)+SUMIFS(装备数值!BP$50:BP$101,装备数值!$BG$50:$BG$101,"="&amp;新怪物属性!$CO$2,装备数值!$BH$50:$BH$101,"&lt;="&amp;新怪物属性!$CO26)+SUMIFS(装备数值!BP$50:BP$101,装备数值!$BG$50:$BG$101,"="&amp;新怪物属性!$CP$2,装备数值!$BH$50:$BH$101,"&lt;="&amp;新怪物属性!$CP26)+SUMIFS(装备数值!BP$50:BP$101,装备数值!$BG$50:$BG$101,"="&amp;新怪物属性!$CQ$2,装备数值!$BH$50:$BH$101,"&lt;="&amp;新怪物属性!$CQ26)+SUMIFS(装备数值!BP$50:BP$101,装备数值!$BG$50:$BG$101,"="&amp;新怪物属性!$CR$2,装备数值!$BH$50:$BH$101,"&lt;="&amp;新怪物属性!$CR26)</f>
        <v>920</v>
      </c>
      <c r="CX26" s="14">
        <f>SUMIFS(装备数值!BQ$50:BQ$101,装备数值!$BG$50:$BG$101,"="&amp;新怪物属性!$CF$2,装备数值!$BH$50:$BH$101,"&lt;="&amp;新怪物属性!$CF26)+SUMIFS(装备数值!BQ$50:BQ$101,装备数值!$BG$50:$BG$101,"="&amp;新怪物属性!$CG$2,装备数值!$BH$50:$BH$101,"&lt;="&amp;新怪物属性!$CG26)+SUMIFS(装备数值!BQ$50:BQ$101,装备数值!$BG$50:$BG$101,"="&amp;新怪物属性!$CH$2,装备数值!$BH$50:$BH$101,"&lt;="&amp;新怪物属性!$CH26)+SUMIFS(装备数值!BQ$50:BQ$101,装备数值!$BG$50:$BG$101,"="&amp;新怪物属性!$CI$2,装备数值!$BH$50:$BH$101,"&lt;="&amp;新怪物属性!$CI26)+SUMIFS(装备数值!BQ$50:BQ$101,装备数值!$BG$50:$BG$101,"="&amp;新怪物属性!$CJ$2,装备数值!$BH$50:$BH$101,"&lt;="&amp;新怪物属性!$CJ26)+SUMIFS(装备数值!BQ$50:BQ$101,装备数值!$BG$50:$BG$101,"="&amp;新怪物属性!$CK$2,装备数值!$BH$50:$BH$101,"&lt;="&amp;新怪物属性!$CK26)+SUMIFS(装备数值!BQ$50:BQ$101,装备数值!$BG$50:$BG$101,"="&amp;新怪物属性!$CL$2,装备数值!$BH$50:$BH$101,"&lt;="&amp;新怪物属性!$CL26)+SUMIFS(装备数值!BQ$50:BQ$101,装备数值!$BG$50:$BG$101,"="&amp;新怪物属性!$CM$2,装备数值!$BH$50:$BH$101,"&lt;="&amp;新怪物属性!$CM26)+SUMIFS(装备数值!BQ$50:BQ$101,装备数值!$BG$50:$BG$101,"="&amp;新怪物属性!$CN$2,装备数值!$BH$50:$BH$101,"&lt;="&amp;新怪物属性!$CN26)+SUMIFS(装备数值!BQ$50:BQ$101,装备数值!$BG$50:$BG$101,"="&amp;新怪物属性!$CO$2,装备数值!$BH$50:$BH$101,"&lt;="&amp;新怪物属性!$CO26)+SUMIFS(装备数值!BQ$50:BQ$101,装备数值!$BG$50:$BG$101,"="&amp;新怪物属性!$CP$2,装备数值!$BH$50:$BH$101,"&lt;="&amp;新怪物属性!$CP26)+SUMIFS(装备数值!BQ$50:BQ$101,装备数值!$BG$50:$BG$101,"="&amp;新怪物属性!$CQ$2,装备数值!$BH$50:$BH$101,"&lt;="&amp;新怪物属性!$CQ26)+SUMIFS(装备数值!BQ$50:BQ$101,装备数值!$BG$50:$BG$101,"="&amp;新怪物属性!$CR$2,装备数值!$BH$50:$BH$101,"&lt;="&amp;新怪物属性!$CR26)</f>
        <v>0</v>
      </c>
      <c r="CY26" s="14">
        <f>SUMIFS(装备数值!BR$50:BR$101,装备数值!$BG$50:$BG$101,"="&amp;新怪物属性!$CF$2,装备数值!$BH$50:$BH$101,"&lt;="&amp;新怪物属性!$CF26)+SUMIFS(装备数值!BR$50:BR$101,装备数值!$BG$50:$BG$101,"="&amp;新怪物属性!$CG$2,装备数值!$BH$50:$BH$101,"&lt;="&amp;新怪物属性!$CG26)+SUMIFS(装备数值!BR$50:BR$101,装备数值!$BG$50:$BG$101,"="&amp;新怪物属性!$CH$2,装备数值!$BH$50:$BH$101,"&lt;="&amp;新怪物属性!$CH26)+SUMIFS(装备数值!BR$50:BR$101,装备数值!$BG$50:$BG$101,"="&amp;新怪物属性!$CI$2,装备数值!$BH$50:$BH$101,"&lt;="&amp;新怪物属性!$CI26)+SUMIFS(装备数值!BR$50:BR$101,装备数值!$BG$50:$BG$101,"="&amp;新怪物属性!$CJ$2,装备数值!$BH$50:$BH$101,"&lt;="&amp;新怪物属性!$CJ26)+SUMIFS(装备数值!BR$50:BR$101,装备数值!$BG$50:$BG$101,"="&amp;新怪物属性!$CK$2,装备数值!$BH$50:$BH$101,"&lt;="&amp;新怪物属性!$CK26)+SUMIFS(装备数值!BR$50:BR$101,装备数值!$BG$50:$BG$101,"="&amp;新怪物属性!$CL$2,装备数值!$BH$50:$BH$101,"&lt;="&amp;新怪物属性!$CL26)+SUMIFS(装备数值!BR$50:BR$101,装备数值!$BG$50:$BG$101,"="&amp;新怪物属性!$CM$2,装备数值!$BH$50:$BH$101,"&lt;="&amp;新怪物属性!$CM26)+SUMIFS(装备数值!BR$50:BR$101,装备数值!$BG$50:$BG$101,"="&amp;新怪物属性!$CN$2,装备数值!$BH$50:$BH$101,"&lt;="&amp;新怪物属性!$CN26)+SUMIFS(装备数值!BR$50:BR$101,装备数值!$BG$50:$BG$101,"="&amp;新怪物属性!$CO$2,装备数值!$BH$50:$BH$101,"&lt;="&amp;新怪物属性!$CO26)+SUMIFS(装备数值!BR$50:BR$101,装备数值!$BG$50:$BG$101,"="&amp;新怪物属性!$CP$2,装备数值!$BH$50:$BH$101,"&lt;="&amp;新怪物属性!$CP26)+SUMIFS(装备数值!BR$50:BR$101,装备数值!$BG$50:$BG$101,"="&amp;新怪物属性!$CQ$2,装备数值!$BH$50:$BH$101,"&lt;="&amp;新怪物属性!$CQ26)+SUMIFS(装备数值!BR$50:BR$101,装备数值!$BG$50:$BG$101,"="&amp;新怪物属性!$CR$2,装备数值!$BH$50:$BH$101,"&lt;="&amp;新怪物属性!$CR26)</f>
        <v>0</v>
      </c>
      <c r="CZ26" s="14">
        <f>SUMIFS(装备数值!BS$50:BS$101,装备数值!$BG$50:$BG$101,"="&amp;新怪物属性!$CF$2,装备数值!$BH$50:$BH$101,"&lt;="&amp;新怪物属性!$CF26)+SUMIFS(装备数值!BS$50:BS$101,装备数值!$BG$50:$BG$101,"="&amp;新怪物属性!$CG$2,装备数值!$BH$50:$BH$101,"&lt;="&amp;新怪物属性!$CG26)+SUMIFS(装备数值!BS$50:BS$101,装备数值!$BG$50:$BG$101,"="&amp;新怪物属性!$CH$2,装备数值!$BH$50:$BH$101,"&lt;="&amp;新怪物属性!$CH26)+SUMIFS(装备数值!BS$50:BS$101,装备数值!$BG$50:$BG$101,"="&amp;新怪物属性!$CI$2,装备数值!$BH$50:$BH$101,"&lt;="&amp;新怪物属性!$CI26)+SUMIFS(装备数值!BS$50:BS$101,装备数值!$BG$50:$BG$101,"="&amp;新怪物属性!$CJ$2,装备数值!$BH$50:$BH$101,"&lt;="&amp;新怪物属性!$CJ26)+SUMIFS(装备数值!BS$50:BS$101,装备数值!$BG$50:$BG$101,"="&amp;新怪物属性!$CK$2,装备数值!$BH$50:$BH$101,"&lt;="&amp;新怪物属性!$CK26)+SUMIFS(装备数值!BS$50:BS$101,装备数值!$BG$50:$BG$101,"="&amp;新怪物属性!$CL$2,装备数值!$BH$50:$BH$101,"&lt;="&amp;新怪物属性!$CL26)+SUMIFS(装备数值!BS$50:BS$101,装备数值!$BG$50:$BG$101,"="&amp;新怪物属性!$CM$2,装备数值!$BH$50:$BH$101,"&lt;="&amp;新怪物属性!$CM26)+SUMIFS(装备数值!BS$50:BS$101,装备数值!$BG$50:$BG$101,"="&amp;新怪物属性!$CN$2,装备数值!$BH$50:$BH$101,"&lt;="&amp;新怪物属性!$CN26)+SUMIFS(装备数值!BS$50:BS$101,装备数值!$BG$50:$BG$101,"="&amp;新怪物属性!$CO$2,装备数值!$BH$50:$BH$101,"&lt;="&amp;新怪物属性!$CO26)+SUMIFS(装备数值!BS$50:BS$101,装备数值!$BG$50:$BG$101,"="&amp;新怪物属性!$CP$2,装备数值!$BH$50:$BH$101,"&lt;="&amp;新怪物属性!$CP26)+SUMIFS(装备数值!BS$50:BS$101,装备数值!$BG$50:$BG$101,"="&amp;新怪物属性!$CQ$2,装备数值!$BH$50:$BH$101,"&lt;="&amp;新怪物属性!$CQ26)+SUMIFS(装备数值!BS$50:BS$101,装备数值!$BG$50:$BG$101,"="&amp;新怪物属性!$CR$2,装备数值!$BH$50:$BH$101,"&lt;="&amp;新怪物属性!$CR26)</f>
        <v>0</v>
      </c>
      <c r="DA26" s="14">
        <f>SUMIFS(装备数值!BT$50:BT$101,装备数值!$BG$50:$BG$101,"="&amp;新怪物属性!$CF$2,装备数值!$BH$50:$BH$101,"&lt;="&amp;新怪物属性!$CF26)+SUMIFS(装备数值!BT$50:BT$101,装备数值!$BG$50:$BG$101,"="&amp;新怪物属性!$CG$2,装备数值!$BH$50:$BH$101,"&lt;="&amp;新怪物属性!$CG26)+SUMIFS(装备数值!BT$50:BT$101,装备数值!$BG$50:$BG$101,"="&amp;新怪物属性!$CH$2,装备数值!$BH$50:$BH$101,"&lt;="&amp;新怪物属性!$CH26)+SUMIFS(装备数值!BT$50:BT$101,装备数值!$BG$50:$BG$101,"="&amp;新怪物属性!$CI$2,装备数值!$BH$50:$BH$101,"&lt;="&amp;新怪物属性!$CI26)+SUMIFS(装备数值!BT$50:BT$101,装备数值!$BG$50:$BG$101,"="&amp;新怪物属性!$CJ$2,装备数值!$BH$50:$BH$101,"&lt;="&amp;新怪物属性!$CJ26)+SUMIFS(装备数值!BT$50:BT$101,装备数值!$BG$50:$BG$101,"="&amp;新怪物属性!$CK$2,装备数值!$BH$50:$BH$101,"&lt;="&amp;新怪物属性!$CK26)+SUMIFS(装备数值!BT$50:BT$101,装备数值!$BG$50:$BG$101,"="&amp;新怪物属性!$CL$2,装备数值!$BH$50:$BH$101,"&lt;="&amp;新怪物属性!$CL26)+SUMIFS(装备数值!BT$50:BT$101,装备数值!$BG$50:$BG$101,"="&amp;新怪物属性!$CM$2,装备数值!$BH$50:$BH$101,"&lt;="&amp;新怪物属性!$CM26)+SUMIFS(装备数值!BT$50:BT$101,装备数值!$BG$50:$BG$101,"="&amp;新怪物属性!$CN$2,装备数值!$BH$50:$BH$101,"&lt;="&amp;新怪物属性!$CN26)+SUMIFS(装备数值!BT$50:BT$101,装备数值!$BG$50:$BG$101,"="&amp;新怪物属性!$CO$2,装备数值!$BH$50:$BH$101,"&lt;="&amp;新怪物属性!$CO26)+SUMIFS(装备数值!BT$50:BT$101,装备数值!$BG$50:$BG$101,"="&amp;新怪物属性!$CP$2,装备数值!$BH$50:$BH$101,"&lt;="&amp;新怪物属性!$CP26)+SUMIFS(装备数值!BT$50:BT$101,装备数值!$BG$50:$BG$101,"="&amp;新怪物属性!$CQ$2,装备数值!$BH$50:$BH$101,"&lt;="&amp;新怪物属性!$CQ26)+SUMIFS(装备数值!BT$50:BT$101,装备数值!$BG$50:$BG$101,"="&amp;新怪物属性!$CR$2,装备数值!$BH$50:$BH$101,"&lt;="&amp;新怪物属性!$CR26)</f>
        <v>0</v>
      </c>
      <c r="DB26" s="14">
        <f>SUMIFS(装备数值!BU$50:BU$101,装备数值!$BG$50:$BG$101,"="&amp;新怪物属性!$CF$2,装备数值!$BH$50:$BH$101,"&lt;="&amp;新怪物属性!$CF26)+SUMIFS(装备数值!BU$50:BU$101,装备数值!$BG$50:$BG$101,"="&amp;新怪物属性!$CG$2,装备数值!$BH$50:$BH$101,"&lt;="&amp;新怪物属性!$CG26)+SUMIFS(装备数值!BU$50:BU$101,装备数值!$BG$50:$BG$101,"="&amp;新怪物属性!$CH$2,装备数值!$BH$50:$BH$101,"&lt;="&amp;新怪物属性!$CH26)+SUMIFS(装备数值!BU$50:BU$101,装备数值!$BG$50:$BG$101,"="&amp;新怪物属性!$CI$2,装备数值!$BH$50:$BH$101,"&lt;="&amp;新怪物属性!$CI26)+SUMIFS(装备数值!BU$50:BU$101,装备数值!$BG$50:$BG$101,"="&amp;新怪物属性!$CJ$2,装备数值!$BH$50:$BH$101,"&lt;="&amp;新怪物属性!$CJ26)+SUMIFS(装备数值!BU$50:BU$101,装备数值!$BG$50:$BG$101,"="&amp;新怪物属性!$CK$2,装备数值!$BH$50:$BH$101,"&lt;="&amp;新怪物属性!$CK26)+SUMIFS(装备数值!BU$50:BU$101,装备数值!$BG$50:$BG$101,"="&amp;新怪物属性!$CL$2,装备数值!$BH$50:$BH$101,"&lt;="&amp;新怪物属性!$CL26)+SUMIFS(装备数值!BU$50:BU$101,装备数值!$BG$50:$BG$101,"="&amp;新怪物属性!$CM$2,装备数值!$BH$50:$BH$101,"&lt;="&amp;新怪物属性!$CM26)+SUMIFS(装备数值!BU$50:BU$101,装备数值!$BG$50:$BG$101,"="&amp;新怪物属性!$CN$2,装备数值!$BH$50:$BH$101,"&lt;="&amp;新怪物属性!$CN26)+SUMIFS(装备数值!BU$50:BU$101,装备数值!$BG$50:$BG$101,"="&amp;新怪物属性!$CO$2,装备数值!$BH$50:$BH$101,"&lt;="&amp;新怪物属性!$CO26)+SUMIFS(装备数值!BU$50:BU$101,装备数值!$BG$50:$BG$101,"="&amp;新怪物属性!$CP$2,装备数值!$BH$50:$BH$101,"&lt;="&amp;新怪物属性!$CP26)+SUMIFS(装备数值!BU$50:BU$101,装备数值!$BG$50:$BG$101,"="&amp;新怪物属性!$CQ$2,装备数值!$BH$50:$BH$101,"&lt;="&amp;新怪物属性!$CQ26)+SUMIFS(装备数值!BU$50:BU$101,装备数值!$BG$50:$BG$101,"="&amp;新怪物属性!$CR$2,装备数值!$BH$50:$BH$101,"&lt;="&amp;新怪物属性!$CR26)</f>
        <v>0</v>
      </c>
      <c r="DC26" s="14">
        <f>SUMIFS(装备数值!BV$50:BV$101,装备数值!$BG$50:$BG$101,"="&amp;新怪物属性!$CF$2,装备数值!$BH$50:$BH$101,"&lt;="&amp;新怪物属性!$CF26)+SUMIFS(装备数值!BV$50:BV$101,装备数值!$BG$50:$BG$101,"="&amp;新怪物属性!$CG$2,装备数值!$BH$50:$BH$101,"&lt;="&amp;新怪物属性!$CG26)+SUMIFS(装备数值!BV$50:BV$101,装备数值!$BG$50:$BG$101,"="&amp;新怪物属性!$CH$2,装备数值!$BH$50:$BH$101,"&lt;="&amp;新怪物属性!$CH26)+SUMIFS(装备数值!BV$50:BV$101,装备数值!$BG$50:$BG$101,"="&amp;新怪物属性!$CI$2,装备数值!$BH$50:$BH$101,"&lt;="&amp;新怪物属性!$CI26)+SUMIFS(装备数值!BV$50:BV$101,装备数值!$BG$50:$BG$101,"="&amp;新怪物属性!$CJ$2,装备数值!$BH$50:$BH$101,"&lt;="&amp;新怪物属性!$CJ26)+SUMIFS(装备数值!BV$50:BV$101,装备数值!$BG$50:$BG$101,"="&amp;新怪物属性!$CK$2,装备数值!$BH$50:$BH$101,"&lt;="&amp;新怪物属性!$CK26)+SUMIFS(装备数值!BV$50:BV$101,装备数值!$BG$50:$BG$101,"="&amp;新怪物属性!$CL$2,装备数值!$BH$50:$BH$101,"&lt;="&amp;新怪物属性!$CL26)+SUMIFS(装备数值!BV$50:BV$101,装备数值!$BG$50:$BG$101,"="&amp;新怪物属性!$CM$2,装备数值!$BH$50:$BH$101,"&lt;="&amp;新怪物属性!$CM26)+SUMIFS(装备数值!BV$50:BV$101,装备数值!$BG$50:$BG$101,"="&amp;新怪物属性!$CN$2,装备数值!$BH$50:$BH$101,"&lt;="&amp;新怪物属性!$CN26)+SUMIFS(装备数值!BV$50:BV$101,装备数值!$BG$50:$BG$101,"="&amp;新怪物属性!$CO$2,装备数值!$BH$50:$BH$101,"&lt;="&amp;新怪物属性!$CO26)+SUMIFS(装备数值!BV$50:BV$101,装备数值!$BG$50:$BG$101,"="&amp;新怪物属性!$CP$2,装备数值!$BH$50:$BH$101,"&lt;="&amp;新怪物属性!$CP26)+SUMIFS(装备数值!BV$50:BV$101,装备数值!$BG$50:$BG$101,"="&amp;新怪物属性!$CQ$2,装备数值!$BH$50:$BH$101,"&lt;="&amp;新怪物属性!$CQ26)+SUMIFS(装备数值!BV$50:BV$101,装备数值!$BG$50:$BG$101,"="&amp;新怪物属性!$CR$2,装备数值!$BH$50:$BH$101,"&lt;="&amp;新怪物属性!$CR26)</f>
        <v>0</v>
      </c>
      <c r="DD26" s="14">
        <f>SUMIFS(装备数值!BW$50:BW$101,装备数值!$BG$50:$BG$101,"="&amp;新怪物属性!$CF$2,装备数值!$BH$50:$BH$101,"&lt;="&amp;新怪物属性!$CF26)+SUMIFS(装备数值!BW$50:BW$101,装备数值!$BG$50:$BG$101,"="&amp;新怪物属性!$CG$2,装备数值!$BH$50:$BH$101,"&lt;="&amp;新怪物属性!$CG26)+SUMIFS(装备数值!BW$50:BW$101,装备数值!$BG$50:$BG$101,"="&amp;新怪物属性!$CH$2,装备数值!$BH$50:$BH$101,"&lt;="&amp;新怪物属性!$CH26)+SUMIFS(装备数值!BW$50:BW$101,装备数值!$BG$50:$BG$101,"="&amp;新怪物属性!$CI$2,装备数值!$BH$50:$BH$101,"&lt;="&amp;新怪物属性!$CI26)+SUMIFS(装备数值!BW$50:BW$101,装备数值!$BG$50:$BG$101,"="&amp;新怪物属性!$CJ$2,装备数值!$BH$50:$BH$101,"&lt;="&amp;新怪物属性!$CJ26)+SUMIFS(装备数值!BW$50:BW$101,装备数值!$BG$50:$BG$101,"="&amp;新怪物属性!$CK$2,装备数值!$BH$50:$BH$101,"&lt;="&amp;新怪物属性!$CK26)+SUMIFS(装备数值!BW$50:BW$101,装备数值!$BG$50:$BG$101,"="&amp;新怪物属性!$CL$2,装备数值!$BH$50:$BH$101,"&lt;="&amp;新怪物属性!$CL26)+SUMIFS(装备数值!BW$50:BW$101,装备数值!$BG$50:$BG$101,"="&amp;新怪物属性!$CM$2,装备数值!$BH$50:$BH$101,"&lt;="&amp;新怪物属性!$CM26)+SUMIFS(装备数值!BW$50:BW$101,装备数值!$BG$50:$BG$101,"="&amp;新怪物属性!$CN$2,装备数值!$BH$50:$BH$101,"&lt;="&amp;新怪物属性!$CN26)+SUMIFS(装备数值!BW$50:BW$101,装备数值!$BG$50:$BG$101,"="&amp;新怪物属性!$CO$2,装备数值!$BH$50:$BH$101,"&lt;="&amp;新怪物属性!$CO26)+SUMIFS(装备数值!BW$50:BW$101,装备数值!$BG$50:$BG$101,"="&amp;新怪物属性!$CP$2,装备数值!$BH$50:$BH$101,"&lt;="&amp;新怪物属性!$CP26)+SUMIFS(装备数值!BW$50:BW$101,装备数值!$BG$50:$BG$101,"="&amp;新怪物属性!$CQ$2,装备数值!$BH$50:$BH$101,"&lt;="&amp;新怪物属性!$CQ26)+SUMIFS(装备数值!BW$50:BW$101,装备数值!$BG$50:$BG$101,"="&amp;新怪物属性!$CR$2,装备数值!$BH$50:$BH$101,"&lt;="&amp;新怪物属性!$CR26)</f>
        <v>0</v>
      </c>
      <c r="DE26" s="14">
        <f>SUMIFS(装备数值!BX$50:BX$101,装备数值!$BG$50:$BG$101,"="&amp;新怪物属性!$CF$2,装备数值!$BH$50:$BH$101,"&lt;="&amp;新怪物属性!$CF26)+SUMIFS(装备数值!BX$50:BX$101,装备数值!$BG$50:$BG$101,"="&amp;新怪物属性!$CG$2,装备数值!$BH$50:$BH$101,"&lt;="&amp;新怪物属性!$CG26)+SUMIFS(装备数值!BX$50:BX$101,装备数值!$BG$50:$BG$101,"="&amp;新怪物属性!$CH$2,装备数值!$BH$50:$BH$101,"&lt;="&amp;新怪物属性!$CH26)+SUMIFS(装备数值!BX$50:BX$101,装备数值!$BG$50:$BG$101,"="&amp;新怪物属性!$CI$2,装备数值!$BH$50:$BH$101,"&lt;="&amp;新怪物属性!$CI26)+SUMIFS(装备数值!BX$50:BX$101,装备数值!$BG$50:$BG$101,"="&amp;新怪物属性!$CJ$2,装备数值!$BH$50:$BH$101,"&lt;="&amp;新怪物属性!$CJ26)+SUMIFS(装备数值!BX$50:BX$101,装备数值!$BG$50:$BG$101,"="&amp;新怪物属性!$CK$2,装备数值!$BH$50:$BH$101,"&lt;="&amp;新怪物属性!$CK26)+SUMIFS(装备数值!BX$50:BX$101,装备数值!$BG$50:$BG$101,"="&amp;新怪物属性!$CL$2,装备数值!$BH$50:$BH$101,"&lt;="&amp;新怪物属性!$CL26)+SUMIFS(装备数值!BX$50:BX$101,装备数值!$BG$50:$BG$101,"="&amp;新怪物属性!$CM$2,装备数值!$BH$50:$BH$101,"&lt;="&amp;新怪物属性!$CM26)+SUMIFS(装备数值!BX$50:BX$101,装备数值!$BG$50:$BG$101,"="&amp;新怪物属性!$CN$2,装备数值!$BH$50:$BH$101,"&lt;="&amp;新怪物属性!$CN26)+SUMIFS(装备数值!BX$50:BX$101,装备数值!$BG$50:$BG$101,"="&amp;新怪物属性!$CO$2,装备数值!$BH$50:$BH$101,"&lt;="&amp;新怪物属性!$CO26)+SUMIFS(装备数值!BX$50:BX$101,装备数值!$BG$50:$BG$101,"="&amp;新怪物属性!$CP$2,装备数值!$BH$50:$BH$101,"&lt;="&amp;新怪物属性!$CP26)+SUMIFS(装备数值!BX$50:BX$101,装备数值!$BG$50:$BG$101,"="&amp;新怪物属性!$CQ$2,装备数值!$BH$50:$BH$101,"&lt;="&amp;新怪物属性!$CQ26)+SUMIFS(装备数值!BX$50:BX$101,装备数值!$BG$50:$BG$101,"="&amp;新怪物属性!$CR$2,装备数值!$BH$50:$BH$101,"&lt;="&amp;新怪物属性!$CR26)</f>
        <v>0</v>
      </c>
      <c r="DH26" s="14">
        <f>INDEX(装备数值!$I$13:$M$116,新怪物属性!$P26*8+1,DH$2)*$X26+INDEX(装备数值!$I$13:$M$116,新怪物属性!$Q26*8+2,DH$2)*$Y26+INDEX(装备数值!$I$13:$M$116,新怪物属性!$S26*8+3,DH$2)*$Z26+INDEX(装备数值!$I$13:$M$116,新怪物属性!$R26*8+4,DH$2)*$AA26+INDEX(装备数值!$I$13:$M$116,新怪物属性!$T26*8+5,DH$2)*$AB26+INDEX(装备数值!$I$13:$M$116,新怪物属性!$U26*8+6,DH$2)*$AC26+INDEX(装备数值!$I$13:$M$116,新怪物属性!$V26*8+7,DH$2)*$AD26+INDEX(装备数值!$I$13:$M$116,新怪物属性!$W26*8+8,DH$2)*$AE26</f>
        <v>0</v>
      </c>
      <c r="DI26" s="14">
        <f>INDEX(装备数值!$I$13:$M$116,新怪物属性!$P26*8+1,DI$2)*$X26+INDEX(装备数值!$I$13:$M$116,新怪物属性!$Q26*8+2,DI$2)*$Y26+INDEX(装备数值!$I$13:$M$116,新怪物属性!$S26*8+3,DI$2)*$Z26+INDEX(装备数值!$I$13:$M$116,新怪物属性!$R26*8+4,DI$2)*$AA26+INDEX(装备数值!$I$13:$M$116,新怪物属性!$T26*8+5,DI$2)*$AB26+INDEX(装备数值!$I$13:$M$116,新怪物属性!$U26*8+6,DI$2)*$AC26+INDEX(装备数值!$I$13:$M$116,新怪物属性!$V26*8+7,DI$2)*$AD26+INDEX(装备数值!$I$13:$M$116,新怪物属性!$W26*8+8,DI$2)*$AE26</f>
        <v>0</v>
      </c>
      <c r="DJ26" s="14">
        <f>INDEX(装备数值!$I$13:$M$116,新怪物属性!$P26*8+1,DJ$2)*$X26+INDEX(装备数值!$I$13:$M$116,新怪物属性!$Q26*8+2,DJ$2)*$Y26+INDEX(装备数值!$I$13:$M$116,新怪物属性!$S26*8+3,DJ$2)*$Z26+INDEX(装备数值!$I$13:$M$116,新怪物属性!$R26*8+4,DJ$2)*$AA26+INDEX(装备数值!$I$13:$M$116,新怪物属性!$T26*8+5,DJ$2)*$AB26+INDEX(装备数值!$I$13:$M$116,新怪物属性!$U26*8+6,DJ$2)*$AC26+INDEX(装备数值!$I$13:$M$116,新怪物属性!$V26*8+7,DJ$2)*$AD26+INDEX(装备数值!$I$13:$M$116,新怪物属性!$W26*8+8,DJ$2)*$AE26</f>
        <v>0</v>
      </c>
      <c r="DK26" s="14">
        <f>INDEX(装备数值!$I$13:$M$116,新怪物属性!$P26*8+1,DK$2)*$X26+INDEX(装备数值!$I$13:$M$116,新怪物属性!$Q26*8+2,DK$2)*$Y26+INDEX(装备数值!$I$13:$M$116,新怪物属性!$S26*8+3,DK$2)*$Z26+INDEX(装备数值!$I$13:$M$116,新怪物属性!$R26*8+4,DK$2)*$AA26+INDEX(装备数值!$I$13:$M$116,新怪物属性!$T26*8+5,DK$2)*$AB26+INDEX(装备数值!$I$13:$M$116,新怪物属性!$U26*8+6,DK$2)*$AC26+INDEX(装备数值!$I$13:$M$116,新怪物属性!$V26*8+7,DK$2)*$AD26+INDEX(装备数值!$I$13:$M$116,新怪物属性!$W26*8+8,DK$2)*$AE26</f>
        <v>0</v>
      </c>
      <c r="DL26" s="14">
        <f>INDEX(装备数值!$I$13:$M$116,新怪物属性!$P26*8+1,DL$2)*$X26+INDEX(装备数值!$I$13:$M$116,新怪物属性!$Q26*8+2,DL$2)*$Y26+INDEX(装备数值!$I$13:$M$116,新怪物属性!$S26*8+3,DL$2)*$Z26+INDEX(装备数值!$I$13:$M$116,新怪物属性!$R26*8+4,DL$2)*$AA26+INDEX(装备数值!$I$13:$M$116,新怪物属性!$T26*8+5,DL$2)*$AB26+INDEX(装备数值!$I$13:$M$116,新怪物属性!$U26*8+6,DL$2)*$AC26+INDEX(装备数值!$I$13:$M$116,新怪物属性!$V26*8+7,DL$2)*$AD26+INDEX(装备数值!$I$13:$M$116,新怪物属性!$W26*8+8,DL$2)*$AE26</f>
        <v>0</v>
      </c>
      <c r="DO26" s="14">
        <f>INDEX(装备数值!$X$13:$AH$116,$P26*8+1,DO$2)*$AF26+INDEX(装备数值!$X$13:$AH$116,$Q26*8+2,DO$2)*$AG26+INDEX(装备数值!$X$13:$AH$116,$S26*8+3,DO$2)*$AH26+INDEX(装备数值!$X$13:$AH$116,$R26*8+4,DO$2)*$AI26+INDEX(装备数值!$X$13:$AH$116,$T26*8+5,DO$2)*$AJ26+INDEX(装备数值!$X$13:$AH$116,$U26*8+6,DO$2)*$AK26+INDEX(装备数值!$X$13:$AH$116,$V26*8+7,DO$2)*$AL26+INDEX(装备数值!$X$13:$AH$116,$W26*8+8,DO$2)*$AM26</f>
        <v>0</v>
      </c>
      <c r="DP26" s="14">
        <f>INDEX(装备数值!$X$13:$AH$116,$P26*8+1,DP$2)*$AF26+INDEX(装备数值!$X$13:$AH$116,$Q26*8+2,DP$2)*$AG26+INDEX(装备数值!$X$13:$AH$116,$S26*8+3,DP$2)*$AH26+INDEX(装备数值!$X$13:$AH$116,$R26*8+4,DP$2)*$AI26+INDEX(装备数值!$X$13:$AH$116,$T26*8+5,DP$2)*$AJ26+INDEX(装备数值!$X$13:$AH$116,$U26*8+6,DP$2)*$AK26+INDEX(装备数值!$X$13:$AH$116,$V26*8+7,DP$2)*$AL26+INDEX(装备数值!$X$13:$AH$116,$W26*8+8,DP$2)*$AM26</f>
        <v>0</v>
      </c>
      <c r="DQ26" s="14">
        <f>INDEX(装备数值!$X$13:$AH$116,$P26*8+1,DQ$2)*$AF26+INDEX(装备数值!$X$13:$AH$116,$Q26*8+2,DQ$2)*$AG26+INDEX(装备数值!$X$13:$AH$116,$S26*8+3,DQ$2)*$AH26+INDEX(装备数值!$X$13:$AH$116,$R26*8+4,DQ$2)*$AI26+INDEX(装备数值!$X$13:$AH$116,$T26*8+5,DQ$2)*$AJ26+INDEX(装备数值!$X$13:$AH$116,$U26*8+6,DQ$2)*$AK26+INDEX(装备数值!$X$13:$AH$116,$V26*8+7,DQ$2)*$AL26+INDEX(装备数值!$X$13:$AH$116,$W26*8+8,DQ$2)*$AM26</f>
        <v>0</v>
      </c>
      <c r="DR26" s="14">
        <f>INDEX(装备数值!$X$13:$AH$116,$P26*8+1,DR$2)*$AF26+INDEX(装备数值!$X$13:$AH$116,$Q26*8+2,DR$2)*$AG26+INDEX(装备数值!$X$13:$AH$116,$S26*8+3,DR$2)*$AH26+INDEX(装备数值!$X$13:$AH$116,$R26*8+4,DR$2)*$AI26+INDEX(装备数值!$X$13:$AH$116,$T26*8+5,DR$2)*$AJ26+INDEX(装备数值!$X$13:$AH$116,$U26*8+6,DR$2)*$AK26+INDEX(装备数值!$X$13:$AH$116,$V26*8+7,DR$2)*$AL26+INDEX(装备数值!$X$13:$AH$116,$W26*8+8,DR$2)*$AM26</f>
        <v>0</v>
      </c>
      <c r="DS26" s="14">
        <f>INDEX(装备数值!$X$13:$AH$116,$P26*8+1,DS$2)*$AF26+INDEX(装备数值!$X$13:$AH$116,$Q26*8+2,DS$2)*$AG26+INDEX(装备数值!$X$13:$AH$116,$S26*8+3,DS$2)*$AH26+INDEX(装备数值!$X$13:$AH$116,$R26*8+4,DS$2)*$AI26+INDEX(装备数值!$X$13:$AH$116,$T26*8+5,DS$2)*$AJ26+INDEX(装备数值!$X$13:$AH$116,$U26*8+6,DS$2)*$AK26+INDEX(装备数值!$X$13:$AH$116,$V26*8+7,DS$2)*$AL26+INDEX(装备数值!$X$13:$AH$116,$W26*8+8,DS$2)*$AM26</f>
        <v>0</v>
      </c>
      <c r="DT26" s="14">
        <f>INDEX(装备数值!$X$13:$AH$116,$P26*8+1,DT$2)*$AF26+INDEX(装备数值!$X$13:$AH$116,$Q26*8+2,DT$2)*$AG26+INDEX(装备数值!$X$13:$AH$116,$S26*8+3,DT$2)*$AH26+INDEX(装备数值!$X$13:$AH$116,$R26*8+4,DT$2)*$AI26+INDEX(装备数值!$X$13:$AH$116,$T26*8+5,DT$2)*$AJ26+INDEX(装备数值!$X$13:$AH$116,$U26*8+6,DT$2)*$AK26+INDEX(装备数值!$X$13:$AH$116,$V26*8+7,DT$2)*$AL26+INDEX(装备数值!$X$13:$AH$116,$W26*8+8,DT$2)*$AM26</f>
        <v>0</v>
      </c>
      <c r="DU26" s="14">
        <f>INDEX(装备数值!$X$13:$AH$116,$P26*8+1,DU$2)*$AF26+INDEX(装备数值!$X$13:$AH$116,$Q26*8+2,DU$2)*$AG26+INDEX(装备数值!$X$13:$AH$116,$S26*8+3,DU$2)*$AH26+INDEX(装备数值!$X$13:$AH$116,$R26*8+4,DU$2)*$AI26+INDEX(装备数值!$X$13:$AH$116,$T26*8+5,DU$2)*$AJ26+INDEX(装备数值!$X$13:$AH$116,$U26*8+6,DU$2)*$AK26+INDEX(装备数值!$X$13:$AH$116,$V26*8+7,DU$2)*$AL26+INDEX(装备数值!$X$13:$AH$116,$W26*8+8,DU$2)*$AM26</f>
        <v>0</v>
      </c>
      <c r="DV26" s="14">
        <f>INDEX(装备数值!$X$13:$AH$116,$P26*8+1,DV$2)*$AF26+INDEX(装备数值!$X$13:$AH$116,$Q26*8+2,DV$2)*$AG26+INDEX(装备数值!$X$13:$AH$116,$S26*8+3,DV$2)*$AH26+INDEX(装备数值!$X$13:$AH$116,$R26*8+4,DV$2)*$AI26+INDEX(装备数值!$X$13:$AH$116,$T26*8+5,DV$2)*$AJ26+INDEX(装备数值!$X$13:$AH$116,$U26*8+6,DV$2)*$AK26+INDEX(装备数值!$X$13:$AH$116,$V26*8+7,DV$2)*$AL26+INDEX(装备数值!$X$13:$AH$116,$W26*8+8,DV$2)*$AM26</f>
        <v>0</v>
      </c>
      <c r="DW26" s="14">
        <f>INDEX(装备数值!$X$13:$AH$116,$P26*8+1,DW$2)*$AF26+INDEX(装备数值!$X$13:$AH$116,$Q26*8+2,DW$2)*$AG26+INDEX(装备数值!$X$13:$AH$116,$S26*8+3,DW$2)*$AH26+INDEX(装备数值!$X$13:$AH$116,$R26*8+4,DW$2)*$AI26+INDEX(装备数值!$X$13:$AH$116,$T26*8+5,DW$2)*$AJ26+INDEX(装备数值!$X$13:$AH$116,$U26*8+6,DW$2)*$AK26+INDEX(装备数值!$X$13:$AH$116,$V26*8+7,DW$2)*$AL26+INDEX(装备数值!$X$13:$AH$116,$W26*8+8,DW$2)*$AM26</f>
        <v>0</v>
      </c>
      <c r="DX26" s="14">
        <f>INDEX(装备数值!$X$13:$AH$116,$P26*8+1,DX$2)*$AF26+INDEX(装备数值!$X$13:$AH$116,$Q26*8+2,DX$2)*$AG26+INDEX(装备数值!$X$13:$AH$116,$S26*8+3,DX$2)*$AH26+INDEX(装备数值!$X$13:$AH$116,$R26*8+4,DX$2)*$AI26+INDEX(装备数值!$X$13:$AH$116,$T26*8+5,DX$2)*$AJ26+INDEX(装备数值!$X$13:$AH$116,$U26*8+6,DX$2)*$AK26+INDEX(装备数值!$X$13:$AH$116,$V26*8+7,DX$2)*$AL26+INDEX(装备数值!$X$13:$AH$116,$W26*8+8,DX$2)*$AM26</f>
        <v>0</v>
      </c>
      <c r="DY26" s="14">
        <f>INDEX(装备数值!$X$13:$AH$116,$P26*8+1,DY$2)*$AF26+INDEX(装备数值!$X$13:$AH$116,$Q26*8+2,DY$2)*$AG26+INDEX(装备数值!$X$13:$AH$116,$S26*8+3,DY$2)*$AH26+INDEX(装备数值!$X$13:$AH$116,$R26*8+4,DY$2)*$AI26+INDEX(装备数值!$X$13:$AH$116,$T26*8+5,DY$2)*$AJ26+INDEX(装备数值!$X$13:$AH$116,$U26*8+6,DY$2)*$AK26+INDEX(装备数值!$X$13:$AH$116,$V26*8+7,DY$2)*$AL26+INDEX(装备数值!$X$13:$AH$116,$W26*8+8,DY$2)*$AM26</f>
        <v>0</v>
      </c>
      <c r="EA26" s="14">
        <f>INDEX(装备数值!$AN$17:$AN$117,MATCH(MIN($X26:$AE26),装备数值!$AO$17:$AO$117,1))</f>
        <v>0</v>
      </c>
      <c r="EB26" s="14">
        <f>IF(COUNTIF($P26:$W26,"&gt;"&amp;0)=8,INDEX(装备数值!AR$17:AR$117,$EA26+1),0)</f>
        <v>0</v>
      </c>
      <c r="EC26" s="14">
        <f>IF(COUNTIF($P26:$W26,"&gt;"&amp;0)=8,INDEX(装备数值!AS$17:AS$117,$EA26+1),0)</f>
        <v>0</v>
      </c>
      <c r="ED26" s="14">
        <f>IF(COUNTIF($P26:$W26,"&gt;"&amp;0)=8,INDEX(装备数值!AT$17:AT$117,$EA26+1),0)</f>
        <v>0</v>
      </c>
      <c r="EE26" s="14">
        <f>IF(COUNTIF($P26:$W26,"&gt;"&amp;0)=8,INDEX(装备数值!AU$17:AU$117,$EA26+1),0)</f>
        <v>0</v>
      </c>
      <c r="EF26" s="14">
        <f>IF(COUNTIF($P26:$W26,"&gt;"&amp;0)=8,INDEX(装备数值!AV$17:AV$117,$EA26+1),0)</f>
        <v>0</v>
      </c>
      <c r="EH26" s="14">
        <f>INDEX(装备数值!$AY$17:$AY$77,MATCH(MIN($AF26:$AM26),装备数值!$AZ$17:$AZ$77,1))</f>
        <v>0</v>
      </c>
      <c r="EI26" s="26">
        <f>INDEX(装备数值!BA$17:BA$77,新怪物属性!EH26+1)</f>
        <v>0</v>
      </c>
      <c r="EJ26" s="26">
        <f>INDEX(装备数值!BA$17:BA$77,新怪物属性!EH26+1)</f>
        <v>0</v>
      </c>
      <c r="EL26" s="14">
        <f t="shared" si="2"/>
        <v>0</v>
      </c>
      <c r="EM26" s="14">
        <f>VLOOKUP(EL26,军阶与晶片数值!$W$6:$X$27,2)</f>
        <v>0</v>
      </c>
      <c r="EN26" s="14">
        <f>INDEX(军阶与晶片数值!Y$6:Y$27,$EM26+1)</f>
        <v>0</v>
      </c>
      <c r="EO26" s="14">
        <f>INDEX(军阶与晶片数值!Z$6:Z$27,$EM26+1)</f>
        <v>0</v>
      </c>
      <c r="EP26" s="14">
        <f>INDEX(军阶与晶片数值!AA$6:AA$27,$EM26+1)</f>
        <v>0</v>
      </c>
      <c r="EQ26" s="14">
        <f>INDEX(军阶与晶片数值!AB$6:AB$27,$EM26+1)</f>
        <v>0</v>
      </c>
      <c r="ER26" s="29">
        <f>INDEX(军阶与晶片数值!AC$6:AC$27,$EM26+1)</f>
        <v>0</v>
      </c>
      <c r="ES26" s="29">
        <f>INDEX(军阶与晶片数值!AD$6:AD$27,$EM26+1)</f>
        <v>0</v>
      </c>
      <c r="EU26" s="26">
        <f>INDEX(军阶与晶片数值!I$6:I$16,AN26+1)</f>
        <v>0</v>
      </c>
      <c r="EV26" s="26">
        <f>INDEX(军阶与晶片数值!M$6:M$16,AO26+1)</f>
        <v>0</v>
      </c>
      <c r="EW26" s="26">
        <f>INDEX(军阶与晶片数值!J$6:J$16,AP26+1)</f>
        <v>0</v>
      </c>
      <c r="EX26" s="26">
        <f>INDEX(军阶与晶片数值!K$6:K$16,AQ26+1)</f>
        <v>0</v>
      </c>
      <c r="EY26" s="26">
        <f>INDEX(军阶与晶片数值!L$6:L$16,AR26+1)</f>
        <v>0</v>
      </c>
      <c r="EZ26" s="28">
        <f>INDEX(军阶与晶片数值!N$6:N$16,AS26+1)</f>
        <v>0</v>
      </c>
      <c r="FA26" s="28">
        <f>INDEX(军阶与晶片数值!O$6:O$16,AT26+1)</f>
        <v>0</v>
      </c>
      <c r="FB26" s="28">
        <f>INDEX(军阶与晶片数值!P$6:P$16,AU26+1)</f>
        <v>0</v>
      </c>
      <c r="FC26" s="28">
        <f>INDEX(军阶与晶片数值!Q$6:Q$16,AV26+1)</f>
        <v>0</v>
      </c>
      <c r="FD26" s="26">
        <f>INDEX(军阶与晶片数值!R$6:R$16,AW26+1)</f>
        <v>0</v>
      </c>
      <c r="FE26" s="26">
        <f>INDEX(军阶与晶片数值!S$6:S$16,AX26+1)</f>
        <v>0</v>
      </c>
      <c r="FF26" s="26">
        <f>INDEX(军阶与晶片数值!T$6:T$16,AY26+1)</f>
        <v>0</v>
      </c>
      <c r="FG26" s="26">
        <f>INDEX(军阶与晶片数值!U$6:U$16,AZ26+1)</f>
        <v>0</v>
      </c>
      <c r="FI26" s="26">
        <f>INDEX(军阶与晶片数值!$C$6:$C$36,新怪物属性!$BA26+1)</f>
        <v>0.05</v>
      </c>
      <c r="FJ26" s="26">
        <f>INDEX(军阶与晶片数值!$C$6:$C$36,新怪物属性!$BA26+1)</f>
        <v>0.05</v>
      </c>
      <c r="FK26" s="26">
        <f>INDEX(军阶与晶片数值!$C$6:$C$36,新怪物属性!$BA26+1)</f>
        <v>0.05</v>
      </c>
      <c r="FL26" s="26">
        <f>INDEX(军阶与晶片数值!$C$6:$C$36,新怪物属性!$BA26+1)</f>
        <v>0.05</v>
      </c>
      <c r="FM26" s="26">
        <f>INDEX(军阶与晶片数值!$C$6:$C$36,新怪物属性!$BA26+1)</f>
        <v>0.05</v>
      </c>
      <c r="FO26" s="14">
        <f>INDEX(战舰突破!$H$6:$H$18,新怪物属性!$J26+1)+INDEX(战舰突破!$H$23:$H$35,新怪物属性!$K26+1)+INDEX(战舰突破!$H$40:$H$52,新怪物属性!$L26+1)</f>
        <v>200</v>
      </c>
      <c r="FP26" s="14">
        <f>INDEX(战舰突破!$I$6:$I$18,新怪物属性!$J26+1)+INDEX(战舰突破!$I$23:$I$35,新怪物属性!$K26+1)+INDEX(战舰突破!$I$40:$I$52,新怪物属性!$L26+1)</f>
        <v>200</v>
      </c>
      <c r="FQ26" s="14">
        <f>INDEX(战舰突破!$J$6:$J$18,新怪物属性!$J26+1)+INDEX(战舰突破!$J$23:$J$35,新怪物属性!$K26+1)+INDEX(战舰突破!$J$40:$J$52,新怪物属性!$L26+1)</f>
        <v>0</v>
      </c>
      <c r="FR26" s="14">
        <f>INDEX(战舰突破!$K$6:$K$18,新怪物属性!$J26+1)+INDEX(战舰突破!$K$23:$K$35,新怪物属性!$K26+1)+INDEX(战舰突破!$K$40:$K$52,新怪物属性!$L26+1)</f>
        <v>0</v>
      </c>
      <c r="FS26" s="14">
        <f>INDEX(战舰突破!$L$6:$L$18,新怪物属性!$J26+1)+INDEX(战舰突破!$L$23:$L$35,新怪物属性!$K26+1)+INDEX(战舰突破!$L$40:$L$52,新怪物属性!$L26+1)</f>
        <v>0</v>
      </c>
      <c r="FT26" s="18">
        <f>INDEX(战舰突破!$N$6:$N$18,新怪物属性!$J26+1)+INDEX(战舰突破!$N$23:$N$35,新怪物属性!$K26+1)+INDEX(战舰突破!$N$40:$N$52,新怪物属性!$L26+1)</f>
        <v>0</v>
      </c>
      <c r="FU26" s="18">
        <f>INDEX(战舰突破!$O$6:$O$18,新怪物属性!$J26+1)+INDEX(战舰突破!$O$23:$O$35,新怪物属性!$K26+1)+INDEX(战舰突破!$O$40:$O$52,新怪物属性!$L26+1)</f>
        <v>0</v>
      </c>
      <c r="FV26" s="18">
        <f>INDEX(战舰突破!$P$6:$P$18,新怪物属性!$J26+1)+INDEX(战舰突破!$P$23:$P$35,新怪物属性!$K26+1)+INDEX(战舰突破!$P$40:$P$52,新怪物属性!$L26+1)</f>
        <v>0</v>
      </c>
      <c r="FW26" s="18">
        <f>INDEX(战舰突破!$Q$6:$Q$18,新怪物属性!$J26+1)+INDEX(战舰突破!$Q$23:$Q$35,新怪物属性!$K26+1)+INDEX(战舰突破!$Q$40:$Q$52,新怪物属性!$L26+1)</f>
        <v>0</v>
      </c>
      <c r="FX26" s="18">
        <f>INDEX(战舰突破!$R$6:$R$18,新怪物属性!$J26+1)+INDEX(战舰突破!$R$23:$R$35,新怪物属性!$K26+1)+INDEX(战舰突破!$R$40:$R$52,新怪物属性!$L26+1)</f>
        <v>0</v>
      </c>
      <c r="FY26" s="18">
        <f>INDEX(战舰突破!$M$6:$M$18,新怪物属性!$J26+1)+INDEX(战舰突破!$M$23:$M$35,新怪物属性!$K26+1)+INDEX(战舰突破!$M$40:$M$52,新怪物属性!$L26+1)</f>
        <v>0</v>
      </c>
      <c r="FZ26" s="22">
        <f>INDEX(战舰突破!$W$6:$W$18,新怪物属性!$J26+1)+INDEX(战舰突破!$W$23:$W$35,新怪物属性!$K26+1)+INDEX(战舰突破!$W$40:$W$52,新怪物属性!$L26+1)</f>
        <v>0.3</v>
      </c>
      <c r="GC26" s="14">
        <f>INDEX(战舰突破!$S$6:$S$18,新怪物属性!$J26+1)</f>
        <v>0</v>
      </c>
      <c r="GD26" s="14">
        <f>INDEX(战舰突破!$T$6:$T$18,新怪物属性!$J26+1)</f>
        <v>0</v>
      </c>
      <c r="GE26" s="14">
        <f>INDEX(战舰突破!$U$6:$U$18,新怪物属性!$J26+1)</f>
        <v>0</v>
      </c>
      <c r="GF26" s="14">
        <f>INDEX(战舰突破!$V$6:$V$18,新怪物属性!$J26+1)</f>
        <v>0</v>
      </c>
      <c r="GG26" s="14">
        <f>INDEX(战舰突破!$X$6:$X$18,新怪物属性!$J26+1)</f>
        <v>2</v>
      </c>
      <c r="GI26" s="14">
        <f>INDEX(战舰突破!$S$23:$S$35,新怪物属性!$J26+1)</f>
        <v>0</v>
      </c>
      <c r="GJ26" s="14">
        <f>INDEX(战舰突破!$T$23:$T$35,新怪物属性!$J26+1)</f>
        <v>0</v>
      </c>
      <c r="GK26" s="14">
        <f>INDEX(战舰突破!$U$23:$U$35,新怪物属性!$J26+1)</f>
        <v>0</v>
      </c>
      <c r="GL26" s="14">
        <f>INDEX(战舰突破!$V$23:$V$35,新怪物属性!$J26+1)</f>
        <v>0</v>
      </c>
      <c r="GM26" s="14">
        <f>INDEX(战舰突破!$X$23:$X$35,新怪物属性!$J26+1)</f>
        <v>30</v>
      </c>
      <c r="GO26" s="14">
        <f>INDEX(战舰突破!$S$40:$S$52,新怪物属性!$J26+1)</f>
        <v>0</v>
      </c>
      <c r="GP26" s="14">
        <f>INDEX(战舰突破!$T$40:$T$52,新怪物属性!$J26+1)</f>
        <v>0</v>
      </c>
      <c r="GQ26" s="14">
        <f>INDEX(战舰突破!$U$40:$U$52,新怪物属性!$J26+1)</f>
        <v>0</v>
      </c>
      <c r="GR26" s="14">
        <f>INDEX(战舰突破!$V$40:$V$52,新怪物属性!$J26+1)</f>
        <v>0</v>
      </c>
      <c r="GS26" s="14">
        <f>INDEX(战舰突破!$X$40:$X$52,新怪物属性!$J26+1)</f>
        <v>50</v>
      </c>
      <c r="GV26" s="14">
        <v>0</v>
      </c>
      <c r="GW26" s="14">
        <v>0</v>
      </c>
      <c r="GX26" s="14">
        <v>0</v>
      </c>
      <c r="GY26" s="14">
        <v>0</v>
      </c>
      <c r="GZ26" s="14">
        <v>0</v>
      </c>
      <c r="HA26" s="14">
        <v>0</v>
      </c>
      <c r="HB26" s="14">
        <v>0</v>
      </c>
      <c r="HC26" s="14">
        <v>0</v>
      </c>
      <c r="HD26" s="14">
        <v>0</v>
      </c>
      <c r="HE26" s="14">
        <v>0</v>
      </c>
      <c r="HF26" s="14">
        <v>0</v>
      </c>
      <c r="HG26" s="14">
        <v>0</v>
      </c>
      <c r="HH26" s="14">
        <v>0</v>
      </c>
      <c r="HI26" s="14">
        <v>0</v>
      </c>
      <c r="HJ26" s="14">
        <v>0</v>
      </c>
      <c r="HK26" s="14">
        <v>0</v>
      </c>
      <c r="HL26" s="14">
        <v>0</v>
      </c>
      <c r="HM26" s="14">
        <v>0</v>
      </c>
      <c r="HN26" s="14">
        <v>0</v>
      </c>
      <c r="HO26" s="14">
        <v>0</v>
      </c>
      <c r="HP26" s="14">
        <v>0</v>
      </c>
      <c r="HQ26" s="14">
        <v>0</v>
      </c>
      <c r="HR26" s="14">
        <v>0</v>
      </c>
      <c r="HS26" s="14">
        <v>0</v>
      </c>
      <c r="HT26" s="14">
        <v>0</v>
      </c>
      <c r="HU26" s="14">
        <v>0</v>
      </c>
      <c r="HX26" s="14">
        <v>0</v>
      </c>
      <c r="HY26" s="14">
        <v>0</v>
      </c>
      <c r="IB26" s="14">
        <f>IF($GV26=0,0,INDEX(战宠!P$15:P$27,新怪物属性!$GV$3)*(INDEX(战宠!$U$7:$Y$10,1,新怪物属性!$GV26)))*(新怪物属性!$GW26+4)
+IF($GX26=0,0,INDEX(战宠!P$15:P$27,新怪物属性!$GX$3)*(INDEX(战宠!$U$7:$Y$10,1,新怪物属性!$GX26)))*(新怪物属性!$GY26+4)
+IF($GZ26=0,0,INDEX(战宠!P$15:P$27,新怪物属性!$GZ$3)*(INDEX(战宠!$U$7:$Y$10,1,新怪物属性!$GZ26)))*(新怪物属性!$HA26+4)
+IF($HB26=0,0,INDEX(战宠!P$15:P$27,新怪物属性!$HB$3)*(INDEX(战宠!$U$7:$Y$10,1,新怪物属性!$HB26)))*(新怪物属性!$HC26+4)
+IF($HD26=0,0,INDEX(战宠!P$15:P$27,新怪物属性!$HD$3)*(INDEX(战宠!$U$7:$Y$10,1,新怪物属性!$HD26)))*(新怪物属性!$HE26+4)
+IF($HF26=0,0,INDEX(战宠!P$15:P$27,新怪物属性!$HF$3)*(INDEX(战宠!$U$7:$Y$10,1,新怪物属性!$HF26)))*(新怪物属性!$HG26+4)
+IF($HH26=0,0,INDEX(战宠!P$15:P$27,新怪物属性!$HH$3)*(INDEX(战宠!$U$7:$Y$10,1,新怪物属性!$HH26)))*(新怪物属性!$HI26+4)
+IF($HJ26=0,0,INDEX(战宠!P$15:P$27,新怪物属性!$HJ$3)*(INDEX(战宠!$U$7:$Y$10,1,新怪物属性!$HJ26)))*(新怪物属性!$HK26+4)
+IF($HL26=0,0,INDEX(战宠!P$15:P$27,新怪物属性!$HL$3)*(INDEX(战宠!$U$7:$Y$10,1,新怪物属性!$HL26)))*(新怪物属性!$HM26+4)
+IF($HN26=0,0,INDEX(战宠!P$15:P$27,新怪物属性!$HN$3)*(INDEX(战宠!$U$7:$Y$10,1,新怪物属性!$HN26)))*(新怪物属性!$HO26+4)
+IF($HP26=0,0,INDEX(战宠!P$15:P$27,新怪物属性!$HP$3)*(INDEX(战宠!$U$7:$Y$10,1,新怪物属性!$HP26)))*(新怪物属性!$HQ26+4)
+IF($HR26=0,0,INDEX(战宠!P$15:P$27,新怪物属性!$HR$3)*(INDEX(战宠!$U$7:$Y$10,1,新怪物属性!$HR26)))*(新怪物属性!$HS26+4)
+IF($HT26=0,0,INDEX(战宠!P$15:P$27,新怪物属性!$HT$3)*(INDEX(战宠!$U$7:$Y$10,1,新怪物属性!$HT26)))*(新怪物属性!$HU26+4)</f>
        <v>0</v>
      </c>
      <c r="IC26" s="14">
        <f>IF($GV26=0,0,INDEX(战宠!Q$15:Q$27,新怪物属性!$GV$3)*(INDEX(战宠!$U$7:$Y$10,1,新怪物属性!$GV26)))*(新怪物属性!$GW26+4)
+IF($GX26=0,0,INDEX(战宠!Q$15:Q$27,新怪物属性!$GX$3)*(INDEX(战宠!$U$7:$Y$10,1,新怪物属性!$GX26)))*(新怪物属性!$GY26+4)
+IF($GZ26=0,0,INDEX(战宠!Q$15:Q$27,新怪物属性!$GZ$3)*(INDEX(战宠!$U$7:$Y$10,1,新怪物属性!$GZ26)))*(新怪物属性!$HA26+4)
+IF($HB26=0,0,INDEX(战宠!Q$15:Q$27,新怪物属性!$HB$3)*(INDEX(战宠!$U$7:$Y$10,1,新怪物属性!$HB26)))*(新怪物属性!$HC26+4)
+IF($HD26=0,0,INDEX(战宠!Q$15:Q$27,新怪物属性!$HD$3)*(INDEX(战宠!$U$7:$Y$10,1,新怪物属性!$HD26)))*(新怪物属性!$HE26+4)
+IF($HF26=0,0,INDEX(战宠!Q$15:Q$27,新怪物属性!$HF$3)*(INDEX(战宠!$U$7:$Y$10,1,新怪物属性!$HF26)))*(新怪物属性!$HG26+4)
+IF($HH26=0,0,INDEX(战宠!Q$15:Q$27,新怪物属性!$HH$3)*(INDEX(战宠!$U$7:$Y$10,1,新怪物属性!$HH26)))*(新怪物属性!$HI26+4)
+IF($HJ26=0,0,INDEX(战宠!Q$15:Q$27,新怪物属性!$HJ$3)*(INDEX(战宠!$U$7:$Y$10,1,新怪物属性!$HJ26)))*(新怪物属性!$HK26+4)
+IF($HL26=0,0,INDEX(战宠!Q$15:Q$27,新怪物属性!$HL$3)*(INDEX(战宠!$U$7:$Y$10,1,新怪物属性!$HL26)))*(新怪物属性!$HM26+4)
+IF($HN26=0,0,INDEX(战宠!Q$15:Q$27,新怪物属性!$HN$3)*(INDEX(战宠!$U$7:$Y$10,1,新怪物属性!$HN26)))*(新怪物属性!$HO26+4)
+IF($HP26=0,0,INDEX(战宠!Q$15:Q$27,新怪物属性!$HP$3)*(INDEX(战宠!$U$7:$Y$10,1,新怪物属性!$HP26)))*(新怪物属性!$HQ26+4)
+IF($HR26=0,0,INDEX(战宠!Q$15:Q$27,新怪物属性!$HR$3)*(INDEX(战宠!$U$7:$Y$10,1,新怪物属性!$HR26)))*(新怪物属性!$HS26+4)
+IF($HT26=0,0,INDEX(战宠!Q$15:Q$27,新怪物属性!$HT$3)*(INDEX(战宠!$U$7:$Y$10,1,新怪物属性!$HT26)))*(新怪物属性!$HU26+4)</f>
        <v>0</v>
      </c>
      <c r="ID26" s="14">
        <f>IF($GV26=0,0,INDEX(战宠!R$15:R$27,新怪物属性!$GV$3)*(INDEX(战宠!$U$7:$Y$10,1,新怪物属性!$GV26)))*(新怪物属性!$GW26+4)
+IF($GX26=0,0,INDEX(战宠!R$15:R$27,新怪物属性!$GX$3)*(INDEX(战宠!$U$7:$Y$10,1,新怪物属性!$GX26)))*(新怪物属性!$GY26+4)
+IF($GZ26=0,0,INDEX(战宠!R$15:R$27,新怪物属性!$GZ$3)*(INDEX(战宠!$U$7:$Y$10,1,新怪物属性!$GZ26)))*(新怪物属性!$HA26+4)
+IF($HB26=0,0,INDEX(战宠!R$15:R$27,新怪物属性!$HB$3)*(INDEX(战宠!$U$7:$Y$10,1,新怪物属性!$HB26)))*(新怪物属性!$HC26+4)
+IF($HD26=0,0,INDEX(战宠!R$15:R$27,新怪物属性!$HD$3)*(INDEX(战宠!$U$7:$Y$10,1,新怪物属性!$HD26)))*(新怪物属性!$HE26+4)
+IF($HF26=0,0,INDEX(战宠!R$15:R$27,新怪物属性!$HF$3)*(INDEX(战宠!$U$7:$Y$10,1,新怪物属性!$HF26)))*(新怪物属性!$HG26+4)
+IF($HH26=0,0,INDEX(战宠!R$15:R$27,新怪物属性!$HH$3)*(INDEX(战宠!$U$7:$Y$10,1,新怪物属性!$HH26)))*(新怪物属性!$HI26+4)
+IF($HJ26=0,0,INDEX(战宠!R$15:R$27,新怪物属性!$HJ$3)*(INDEX(战宠!$U$7:$Y$10,1,新怪物属性!$HJ26)))*(新怪物属性!$HK26+4)
+IF($HL26=0,0,INDEX(战宠!R$15:R$27,新怪物属性!$HL$3)*(INDEX(战宠!$U$7:$Y$10,1,新怪物属性!$HL26)))*(新怪物属性!$HM26+4)
+IF($HN26=0,0,INDEX(战宠!R$15:R$27,新怪物属性!$HN$3)*(INDEX(战宠!$U$7:$Y$10,1,新怪物属性!$HN26)))*(新怪物属性!$HO26+4)
+IF($HP26=0,0,INDEX(战宠!R$15:R$27,新怪物属性!$HP$3)*(INDEX(战宠!$U$7:$Y$10,1,新怪物属性!$HP26)))*(新怪物属性!$HQ26+4)
+IF($HR26=0,0,INDEX(战宠!R$15:R$27,新怪物属性!$HR$3)*(INDEX(战宠!$U$7:$Y$10,1,新怪物属性!$HR26)))*(新怪物属性!$HS26+4)
+IF($HT26=0,0,INDEX(战宠!R$15:R$27,新怪物属性!$HT$3)*(INDEX(战宠!$U$7:$Y$10,1,新怪物属性!$HT26)))*(新怪物属性!$HU26+4)</f>
        <v>0</v>
      </c>
      <c r="IE26" s="14">
        <f>IF($GV26=0,0,INDEX(战宠!S$15:S$27,新怪物属性!$GV$3)*(INDEX(战宠!$U$7:$Y$10,1,新怪物属性!$GV26)))*(新怪物属性!$GW26+4)
+IF($GX26=0,0,INDEX(战宠!S$15:S$27,新怪物属性!$GX$3)*(INDEX(战宠!$U$7:$Y$10,1,新怪物属性!$GX26)))*(新怪物属性!$GY26+4)
+IF($GZ26=0,0,INDEX(战宠!S$15:S$27,新怪物属性!$GZ$3)*(INDEX(战宠!$U$7:$Y$10,1,新怪物属性!$GZ26)))*(新怪物属性!$HA26+4)
+IF($HB26=0,0,INDEX(战宠!S$15:S$27,新怪物属性!$HB$3)*(INDEX(战宠!$U$7:$Y$10,1,新怪物属性!$HB26)))*(新怪物属性!$HC26+4)
+IF($HD26=0,0,INDEX(战宠!S$15:S$27,新怪物属性!$HD$3)*(INDEX(战宠!$U$7:$Y$10,1,新怪物属性!$HD26)))*(新怪物属性!$HE26+4)
+IF($HF26=0,0,INDEX(战宠!S$15:S$27,新怪物属性!$HF$3)*(INDEX(战宠!$U$7:$Y$10,1,新怪物属性!$HF26)))*(新怪物属性!$HG26+4)
+IF($HH26=0,0,INDEX(战宠!S$15:S$27,新怪物属性!$HH$3)*(INDEX(战宠!$U$7:$Y$10,1,新怪物属性!$HH26)))*(新怪物属性!$HI26+4)
+IF($HJ26=0,0,INDEX(战宠!S$15:S$27,新怪物属性!$HJ$3)*(INDEX(战宠!$U$7:$Y$10,1,新怪物属性!$HJ26)))*(新怪物属性!$HK26+4)
+IF($HL26=0,0,INDEX(战宠!S$15:S$27,新怪物属性!$HL$3)*(INDEX(战宠!$U$7:$Y$10,1,新怪物属性!$HL26)))*(新怪物属性!$HM26+4)
+IF($HN26=0,0,INDEX(战宠!S$15:S$27,新怪物属性!$HN$3)*(INDEX(战宠!$U$7:$Y$10,1,新怪物属性!$HN26)))*(新怪物属性!$HO26+4)
+IF($HP26=0,0,INDEX(战宠!S$15:S$27,新怪物属性!$HP$3)*(INDEX(战宠!$U$7:$Y$10,1,新怪物属性!$HP26)))*(新怪物属性!$HQ26+4)
+IF($HR26=0,0,INDEX(战宠!S$15:S$27,新怪物属性!$HR$3)*(INDEX(战宠!$U$7:$Y$10,1,新怪物属性!$HR26)))*(新怪物属性!$HS26+4)
+IF($HT26=0,0,INDEX(战宠!S$15:S$27,新怪物属性!$HT$3)*(INDEX(战宠!$U$7:$Y$10,1,新怪物属性!$HT26)))*(新怪物属性!$HU26+4)</f>
        <v>0</v>
      </c>
      <c r="IF26" s="14">
        <f>IF($GV26=0,0,INDEX(战宠!T$15:T$27,新怪物属性!$GV$3)*(INDEX(战宠!$U$7:$Y$10,1,新怪物属性!$GV26)))*(新怪物属性!$GW26+4)
+IF($GX26=0,0,INDEX(战宠!T$15:T$27,新怪物属性!$GX$3)*(INDEX(战宠!$U$7:$Y$10,1,新怪物属性!$GX26)))*(新怪物属性!$GY26+4)
+IF($GZ26=0,0,INDEX(战宠!T$15:T$27,新怪物属性!$GZ$3)*(INDEX(战宠!$U$7:$Y$10,1,新怪物属性!$GZ26)))*(新怪物属性!$HA26+4)
+IF($HB26=0,0,INDEX(战宠!T$15:T$27,新怪物属性!$HB$3)*(INDEX(战宠!$U$7:$Y$10,1,新怪物属性!$HB26)))*(新怪物属性!$HC26+4)
+IF($HD26=0,0,INDEX(战宠!T$15:T$27,新怪物属性!$HD$3)*(INDEX(战宠!$U$7:$Y$10,1,新怪物属性!$HD26)))*(新怪物属性!$HE26+4)
+IF($HF26=0,0,INDEX(战宠!T$15:T$27,新怪物属性!$HF$3)*(INDEX(战宠!$U$7:$Y$10,1,新怪物属性!$HF26)))*(新怪物属性!$HG26+4)
+IF($HH26=0,0,INDEX(战宠!T$15:T$27,新怪物属性!$HH$3)*(INDEX(战宠!$U$7:$Y$10,1,新怪物属性!$HH26)))*(新怪物属性!$HI26+4)
+IF($HJ26=0,0,INDEX(战宠!T$15:T$27,新怪物属性!$HJ$3)*(INDEX(战宠!$U$7:$Y$10,1,新怪物属性!$HJ26)))*(新怪物属性!$HK26+4)
+IF($HL26=0,0,INDEX(战宠!T$15:T$27,新怪物属性!$HL$3)*(INDEX(战宠!$U$7:$Y$10,1,新怪物属性!$HL26)))*(新怪物属性!$HM26+4)
+IF($HN26=0,0,INDEX(战宠!T$15:T$27,新怪物属性!$HN$3)*(INDEX(战宠!$U$7:$Y$10,1,新怪物属性!$HN26)))*(新怪物属性!$HO26+4)
+IF($HP26=0,0,INDEX(战宠!T$15:T$27,新怪物属性!$HP$3)*(INDEX(战宠!$U$7:$Y$10,1,新怪物属性!$HP26)))*(新怪物属性!$HQ26+4)
+IF($HR26=0,0,INDEX(战宠!T$15:T$27,新怪物属性!$HR$3)*(INDEX(战宠!$U$7:$Y$10,1,新怪物属性!$HR26)))*(新怪物属性!$HS26+4)
+IF($HT26=0,0,INDEX(战宠!T$15:T$27,新怪物属性!$HT$3)*(INDEX(战宠!$U$7:$Y$10,1,新怪物属性!$HT26)))*(新怪物属性!$HU26+4)</f>
        <v>0</v>
      </c>
      <c r="II26" s="14">
        <f>IF(HX26=0,0,INDEX(战宠!$D$15:$D$27,新怪物属性!HX26))</f>
        <v>0</v>
      </c>
      <c r="IJ26" s="14">
        <f>IF(HY26=0,0,INDEX(战宠!$D$15:$D$27,新怪物属性!HY26))</f>
        <v>0</v>
      </c>
      <c r="IM26" s="14">
        <f t="shared" si="51"/>
        <v>2189</v>
      </c>
      <c r="IN26" s="14">
        <f t="shared" si="52"/>
        <v>2483</v>
      </c>
      <c r="IO26" s="14">
        <f t="shared" si="53"/>
        <v>0</v>
      </c>
      <c r="IP26" s="14">
        <f t="shared" si="54"/>
        <v>0</v>
      </c>
      <c r="IQ26" s="14">
        <f t="shared" si="55"/>
        <v>0</v>
      </c>
      <c r="IR26" s="14">
        <f t="shared" si="3"/>
        <v>14910</v>
      </c>
      <c r="IS26" s="14">
        <f t="shared" si="4"/>
        <v>448</v>
      </c>
      <c r="IT26" s="14">
        <f t="shared" si="5"/>
        <v>55387</v>
      </c>
      <c r="IU26" s="14">
        <f t="shared" si="6"/>
        <v>1056</v>
      </c>
      <c r="IV26" s="28">
        <f t="shared" si="7"/>
        <v>0</v>
      </c>
      <c r="IW26" s="28">
        <f t="shared" si="8"/>
        <v>0</v>
      </c>
      <c r="IX26" s="28">
        <f t="shared" si="9"/>
        <v>0</v>
      </c>
      <c r="IY26" s="28">
        <f t="shared" si="10"/>
        <v>0</v>
      </c>
      <c r="IZ26" s="28">
        <f t="shared" si="11"/>
        <v>1</v>
      </c>
      <c r="JA26" s="28">
        <f t="shared" si="12"/>
        <v>1</v>
      </c>
      <c r="JB26" s="28">
        <f t="shared" si="13"/>
        <v>0</v>
      </c>
      <c r="JC26" s="28">
        <f t="shared" si="14"/>
        <v>0</v>
      </c>
      <c r="JD26" s="14">
        <f t="shared" si="15"/>
        <v>1</v>
      </c>
      <c r="JE26" s="14">
        <f t="shared" si="16"/>
        <v>1</v>
      </c>
      <c r="JF26" s="14">
        <f t="shared" si="17"/>
        <v>1</v>
      </c>
      <c r="JG26" s="18">
        <f t="shared" si="18"/>
        <v>1</v>
      </c>
      <c r="JH26" s="18">
        <f t="shared" si="19"/>
        <v>1</v>
      </c>
      <c r="JI26" s="18">
        <f t="shared" si="20"/>
        <v>1</v>
      </c>
      <c r="JJ26" s="29">
        <f t="shared" si="56"/>
        <v>150</v>
      </c>
      <c r="JK26" s="29">
        <f t="shared" si="56"/>
        <v>450</v>
      </c>
      <c r="JL26" s="29">
        <f t="shared" si="56"/>
        <v>450</v>
      </c>
      <c r="JM26" s="26">
        <f t="shared" si="22"/>
        <v>0</v>
      </c>
      <c r="JN26" s="26">
        <f t="shared" si="23"/>
        <v>0</v>
      </c>
      <c r="JO26" s="26">
        <f t="shared" si="24"/>
        <v>0</v>
      </c>
      <c r="JP26" s="14">
        <f t="shared" si="25"/>
        <v>2</v>
      </c>
      <c r="JQ26" s="14">
        <f t="shared" si="26"/>
        <v>2</v>
      </c>
      <c r="JR26" s="14">
        <f t="shared" si="27"/>
        <v>2</v>
      </c>
      <c r="JS26" s="14">
        <f t="shared" si="28"/>
        <v>2</v>
      </c>
      <c r="JT26" s="14">
        <f t="shared" si="29"/>
        <v>30</v>
      </c>
      <c r="JU26" s="14">
        <f t="shared" si="30"/>
        <v>50</v>
      </c>
      <c r="JV26">
        <v>22</v>
      </c>
      <c r="JW26" s="14">
        <f t="shared" si="57"/>
        <v>178777</v>
      </c>
      <c r="JY26" s="14">
        <f t="shared" si="31"/>
        <v>896</v>
      </c>
      <c r="JZ26" s="14">
        <f t="shared" si="58"/>
        <v>1064</v>
      </c>
      <c r="KA26" s="29">
        <f t="shared" si="59"/>
        <v>0</v>
      </c>
      <c r="KB26" s="29">
        <f t="shared" si="60"/>
        <v>0</v>
      </c>
      <c r="KC26" s="29">
        <f t="shared" si="61"/>
        <v>0</v>
      </c>
      <c r="KD26" s="29">
        <f t="shared" si="62"/>
        <v>0</v>
      </c>
      <c r="KE26" s="14">
        <f t="shared" si="32"/>
        <v>1</v>
      </c>
      <c r="KF26" s="14">
        <f t="shared" si="33"/>
        <v>1</v>
      </c>
      <c r="KG26" s="14">
        <f t="shared" si="63"/>
        <v>1064</v>
      </c>
      <c r="KH26" s="26">
        <f t="shared" si="34"/>
        <v>0</v>
      </c>
      <c r="KI26" s="26">
        <f t="shared" si="35"/>
        <v>0.3</v>
      </c>
      <c r="KJ26" s="29">
        <f t="shared" si="64"/>
        <v>138</v>
      </c>
      <c r="KK26" s="29">
        <f t="shared" si="65"/>
        <v>852</v>
      </c>
      <c r="KL26" s="29">
        <f t="shared" si="66"/>
        <v>0</v>
      </c>
      <c r="KM26" s="23">
        <f t="shared" si="67"/>
        <v>0</v>
      </c>
      <c r="KN26" s="23">
        <f t="shared" si="68"/>
        <v>0</v>
      </c>
      <c r="KO26" s="26">
        <f t="shared" si="36"/>
        <v>0.05</v>
      </c>
      <c r="KP26" s="26">
        <f t="shared" si="37"/>
        <v>0.15</v>
      </c>
      <c r="KQ26" s="26">
        <f t="shared" si="38"/>
        <v>0.15</v>
      </c>
      <c r="KR26" s="26">
        <f t="shared" si="69"/>
        <v>0</v>
      </c>
      <c r="KS26" s="26">
        <v>0</v>
      </c>
      <c r="KT26" s="29">
        <f t="shared" si="70"/>
        <v>1.05</v>
      </c>
      <c r="KU26" s="29">
        <f t="shared" si="39"/>
        <v>1.1499999999999999</v>
      </c>
      <c r="KV26" s="29">
        <f t="shared" si="40"/>
        <v>1.1499999999999999</v>
      </c>
      <c r="KW26" s="29">
        <f t="shared" si="41"/>
        <v>724.5</v>
      </c>
      <c r="KX26" s="29">
        <f t="shared" si="42"/>
        <v>653.19999999999993</v>
      </c>
      <c r="KY26" s="29">
        <f t="shared" si="43"/>
        <v>0</v>
      </c>
      <c r="KZ26" s="29">
        <f t="shared" si="44"/>
        <v>7900</v>
      </c>
      <c r="LA26" s="14">
        <f t="shared" si="45"/>
        <v>1377.7</v>
      </c>
      <c r="LE26" s="14">
        <v>1</v>
      </c>
      <c r="LF26" s="14">
        <v>0</v>
      </c>
      <c r="LG26" s="14">
        <v>120</v>
      </c>
      <c r="LH26" s="14">
        <v>60</v>
      </c>
      <c r="LI26" s="14">
        <v>0</v>
      </c>
      <c r="LJ26" s="14">
        <v>60</v>
      </c>
      <c r="LK26" s="14">
        <v>60</v>
      </c>
      <c r="LL26" s="23">
        <f t="shared" si="71"/>
        <v>84076</v>
      </c>
      <c r="LM26" s="23">
        <f t="shared" si="72"/>
        <v>0</v>
      </c>
      <c r="LN26" s="23">
        <f t="shared" si="73"/>
        <v>84076</v>
      </c>
      <c r="LO26" s="14">
        <v>1</v>
      </c>
      <c r="LP26" s="14">
        <v>0</v>
      </c>
      <c r="LQ26" s="14">
        <v>60</v>
      </c>
      <c r="LR26" s="14">
        <v>30</v>
      </c>
      <c r="LS26" s="14">
        <v>0</v>
      </c>
      <c r="LT26" s="14">
        <v>30</v>
      </c>
      <c r="LU26" s="14">
        <v>30</v>
      </c>
      <c r="LV26" s="23">
        <f t="shared" si="74"/>
        <v>45988</v>
      </c>
      <c r="LW26" s="23">
        <f t="shared" si="75"/>
        <v>0</v>
      </c>
      <c r="LX26" s="23">
        <f t="shared" si="76"/>
        <v>45988</v>
      </c>
      <c r="MB26">
        <f t="shared" si="46"/>
        <v>4.496540253425314</v>
      </c>
      <c r="MC26">
        <f t="shared" si="47"/>
        <v>4.496540253425314</v>
      </c>
      <c r="ME26" s="14">
        <v>4</v>
      </c>
      <c r="MF26" s="14">
        <v>1</v>
      </c>
      <c r="MG26" s="14">
        <v>0</v>
      </c>
      <c r="MH26" s="23">
        <f t="shared" si="48"/>
        <v>1559</v>
      </c>
      <c r="MI26" s="23">
        <f t="shared" si="77"/>
        <v>0</v>
      </c>
      <c r="MJ26" s="23">
        <f t="shared" si="78"/>
        <v>1559</v>
      </c>
      <c r="MK26" s="14">
        <v>0</v>
      </c>
      <c r="ML26" s="14">
        <v>3</v>
      </c>
      <c r="MM26" s="14">
        <v>2</v>
      </c>
      <c r="MN26" s="23">
        <f t="shared" si="49"/>
        <v>2939</v>
      </c>
      <c r="MO26" s="23">
        <f t="shared" si="79"/>
        <v>0</v>
      </c>
      <c r="MP26" s="23">
        <f t="shared" si="80"/>
        <v>2939</v>
      </c>
      <c r="MR26" s="23">
        <f t="shared" si="81"/>
        <v>3919</v>
      </c>
      <c r="MS26" s="23">
        <f t="shared" si="82"/>
        <v>0</v>
      </c>
      <c r="MT26" s="23">
        <f t="shared" si="83"/>
        <v>3919</v>
      </c>
      <c r="MU26" s="23">
        <f t="shared" si="87"/>
        <v>2339</v>
      </c>
      <c r="MV26" s="23">
        <f t="shared" si="85"/>
        <v>0</v>
      </c>
      <c r="MW26" s="23">
        <f t="shared" si="86"/>
        <v>2339</v>
      </c>
      <c r="NA26">
        <v>27</v>
      </c>
      <c r="NB26" t="s">
        <v>136</v>
      </c>
      <c r="NC26" s="17">
        <v>1.8</v>
      </c>
      <c r="ND26" t="s">
        <v>200</v>
      </c>
      <c r="NE26" t="s">
        <v>244</v>
      </c>
      <c r="NF26" t="s">
        <v>245</v>
      </c>
      <c r="NH26" t="s">
        <v>214</v>
      </c>
      <c r="NJ26" s="14">
        <v>22</v>
      </c>
      <c r="NK26" s="14"/>
    </row>
    <row r="27" spans="3:375" ht="16.5" x14ac:dyDescent="0.2">
      <c r="C27" s="14">
        <f t="shared" si="0"/>
        <v>1</v>
      </c>
      <c r="D27" s="14">
        <v>23</v>
      </c>
      <c r="E27" s="14" t="s">
        <v>550</v>
      </c>
      <c r="F27" s="14" t="s">
        <v>603</v>
      </c>
      <c r="G27" s="14">
        <v>10</v>
      </c>
      <c r="H27" s="14">
        <v>10</v>
      </c>
      <c r="I27" s="14">
        <v>0</v>
      </c>
      <c r="J27" s="14">
        <v>1</v>
      </c>
      <c r="K27" s="14">
        <v>1</v>
      </c>
      <c r="L27" s="14">
        <v>0</v>
      </c>
      <c r="M27" s="14">
        <v>0</v>
      </c>
      <c r="N27" s="14">
        <v>0</v>
      </c>
      <c r="O27" s="14">
        <v>0</v>
      </c>
      <c r="P27" s="14">
        <v>1</v>
      </c>
      <c r="Q27" s="14">
        <v>1</v>
      </c>
      <c r="R27" s="14">
        <v>1</v>
      </c>
      <c r="S27" s="14">
        <v>1</v>
      </c>
      <c r="T27" s="14">
        <v>1</v>
      </c>
      <c r="U27" s="14">
        <v>1</v>
      </c>
      <c r="V27" s="14">
        <v>1</v>
      </c>
      <c r="W27" s="14">
        <v>1</v>
      </c>
      <c r="X27" s="14">
        <v>10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2</v>
      </c>
      <c r="BF27" s="14">
        <f>ROUND((INDEX(新战舰养成!S$6:S$18,新怪物属性!$J27+1)+INDEX(新战舰养成!D$6:D$18,新怪物属性!$J27+1)*(新怪物属性!$G27-1))*INDEX(战舰突破!$D$6:$D$18,新怪物属性!$M27+1),0)</f>
        <v>245</v>
      </c>
      <c r="BG27" s="14">
        <f>ROUND((INDEX(新战舰养成!T$6:T$18,新怪物属性!$J27+1)+INDEX(新战舰养成!E$6:E$18,新怪物属性!$J27+1)*(新怪物属性!$G27-1))*INDEX(战舰突破!$D$6:$D$18,新怪物属性!$M27+1),0)</f>
        <v>1900</v>
      </c>
      <c r="BH27" s="14">
        <f>ROUND((INDEX(新战舰养成!U$6:U$18,新怪物属性!$J27+1)+INDEX(新战舰养成!F$6:F$18,新怪物属性!$J27+1)*(新怪物属性!$G27-1))*INDEX(战舰突破!$D$6:$D$18,新怪物属性!$M27+1),0)</f>
        <v>127</v>
      </c>
      <c r="BI27" s="14">
        <f>ROUND((INDEX(新战舰养成!V$6:V$18,新怪物属性!$J27+1)+INDEX(新战舰养成!G$6:G$18,新怪物属性!$J27+1)*(新怪物属性!$G27-1))*INDEX(战舰突破!$D$6:$D$18,新怪物属性!$M27+1),0)</f>
        <v>300</v>
      </c>
      <c r="BJ27" s="14">
        <f>ROUND((INDEX(新战舰养成!W$6:W$18,新怪物属性!$J27+1)+INDEX(新战舰养成!H$6:H$18,新怪物属性!$J27+1)*(新怪物属性!$G27-1))*INDEX(战舰突破!$D$6:$D$18,新怪物属性!$M27+1),0)</f>
        <v>4</v>
      </c>
      <c r="BL27" s="14">
        <f>IF($H27&gt;0,ROUND((INDEX(新战舰养成!X$6:X$18,新怪物属性!$K27+1)+INDEX(新战舰养成!I$6:I$18,新怪物属性!$K27+1)*(新怪物属性!$H27-1))*INDEX(战舰突破!$D$6:$D$18,新怪物属性!$N27+1),0),0)</f>
        <v>525</v>
      </c>
      <c r="BM27" s="14">
        <f>IF($H27&gt;0,ROUND((INDEX(新战舰养成!Y$6:Y$18,新怪物属性!$K27+1)+INDEX(新战舰养成!J$6:J$18,新怪物属性!$K27+1)*(新怪物属性!$H27-1))*INDEX(战舰突破!$D$6:$D$18,新怪物属性!$N27+1),0),0)</f>
        <v>0</v>
      </c>
      <c r="BN27" s="14">
        <f>IF($H27&gt;0,ROUND((INDEX(新战舰养成!Z$6:Z$18,新怪物属性!$K27+1)+INDEX(新战舰养成!K$6:K$18,新怪物属性!$K27+1)*(新怪物属性!$H27-1))*INDEX(战舰突破!$D$6:$D$18,新怪物属性!$N27+1),0),0)</f>
        <v>0</v>
      </c>
      <c r="BO27" s="14">
        <f>IF($H27&gt;0,ROUND((INDEX(新战舰养成!AA$6:AA$18,新怪物属性!$K27+1)+INDEX(新战舰养成!L$6:L$18,新怪物属性!$K27+1)*(新怪物属性!$H27-1))*INDEX(战舰突破!$D$6:$D$18,新怪物属性!$N27+1),0),0)</f>
        <v>2450</v>
      </c>
      <c r="BP27" s="14">
        <f>IF($H27&gt;0,ROUND((INDEX(新战舰养成!AB$6:AB$18,新怪物属性!$K27+1)+INDEX(新战舰养成!M$6:M$18,新怪物属性!$K27+1)*(新怪物属性!$H27-1))*INDEX(战舰突破!$D$6:$D$18,新怪物属性!$N27+1),0),0)</f>
        <v>47</v>
      </c>
      <c r="BR27" s="14">
        <f>IF($I27&gt;0,ROUND((INDEX(新战舰养成!AC$6:AC$18,新怪物属性!$L27+1)+INDEX(新战舰养成!I$6:I$18,新怪物属性!$L27+1)*(新怪物属性!$I27-1))*INDEX(战舰突破!$D$6:$D$18,新怪物属性!$O27+1),0),0)</f>
        <v>0</v>
      </c>
      <c r="BS27" s="14">
        <f>IF($I27&gt;0,ROUND((INDEX(新战舰养成!AD$6:AD$18,新怪物属性!$L27+1)+INDEX(新战舰养成!J$6:J$18,新怪物属性!$L27+1)*(新怪物属性!$I27-1))*INDEX(战舰突破!$D$6:$D$18,新怪物属性!$O27+1),0),0)</f>
        <v>0</v>
      </c>
      <c r="BT27" s="14">
        <f>IF($I27&gt;0,ROUND((INDEX(新战舰养成!AE$6:AE$18,新怪物属性!$L27+1)+INDEX(新战舰养成!K$6:K$18,新怪物属性!$L27+1)*(新怪物属性!$I27-1))*INDEX(战舰突破!$D$6:$D$18,新怪物属性!$O27+1),0),0)</f>
        <v>0</v>
      </c>
      <c r="BU27" s="14">
        <f>IF($I27&gt;0,ROUND((INDEX(新战舰养成!AF$6:AF$18,新怪物属性!$L27+1)+INDEX(新战舰养成!L$6:L$18,新怪物属性!$L27+1)*(新怪物属性!$I27-1))*INDEX(战舰突破!$D$6:$D$18,新怪物属性!$O27+1),0),0)</f>
        <v>0</v>
      </c>
      <c r="BV27" s="14">
        <f>IF($I27&gt;0,ROUND((INDEX(新战舰养成!AG$6:AG$18,新怪物属性!$L27+1)+INDEX(新战舰养成!M$6:M$18,新怪物属性!$L27+1)*(新怪物属性!$I27-1))*INDEX(战舰突破!$D$6:$D$18,新怪物属性!$O27+1),0),0)</f>
        <v>0</v>
      </c>
      <c r="BY27" s="14">
        <f>(INDEX(装备数值!$C$13:$G$116,新怪物属性!$P27*8+1,BY$2)+INDEX(装备数值!$C$13:$G$116,新怪物属性!$Q27*8+2,BY$2)+INDEX(装备数值!$C$13:$G$116,新怪物属性!$S27*8+3,BY$2)+INDEX(装备数值!$C$13:$G$116,新怪物属性!$R27*8+4,BY$2)+INDEX(装备数值!$C$13:$G$116,新怪物属性!$T27*8+5,BY$2)+INDEX(装备数值!$C$13:$G$116,新怪物属性!$U27*8+6,BY$2)+INDEX(装备数值!$C$13:$G$116,新怪物属性!$V27*8+7,BY$2)+INDEX(装备数值!$C$13:$G$116,新怪物属性!$W27*8+8,BY$2))</f>
        <v>200</v>
      </c>
      <c r="BZ27" s="14">
        <f>(INDEX(装备数值!$C$13:$G$116,新怪物属性!$P27*8+1,BZ$2)+INDEX(装备数值!$C$13:$G$116,新怪物属性!$Q27*8+2,BZ$2)+INDEX(装备数值!$C$13:$G$116,新怪物属性!$S27*8+3,BZ$2)+INDEX(装备数值!$C$13:$G$116,新怪物属性!$R27*8+4,BZ$2)+INDEX(装备数值!$C$13:$G$116,新怪物属性!$T27*8+5,BZ$2)+INDEX(装备数值!$C$13:$G$116,新怪物属性!$U27*8+6,BZ$2)+INDEX(装备数值!$C$13:$G$116,新怪物属性!$V27*8+7,BZ$2)+INDEX(装备数值!$C$13:$G$116,新怪物属性!$W27*8+8,BZ$2))</f>
        <v>1500</v>
      </c>
      <c r="CA27" s="14">
        <f>(INDEX(装备数值!$C$13:$G$116,新怪物属性!$P27*8+1,CA$2)+INDEX(装备数值!$C$13:$G$116,新怪物属性!$Q27*8+2,CA$2)+INDEX(装备数值!$C$13:$G$116,新怪物属性!$S27*8+3,CA$2)+INDEX(装备数值!$C$13:$G$116,新怪物属性!$R27*8+4,CA$2)+INDEX(装备数值!$C$13:$G$116,新怪物属性!$T27*8+5,CA$2)+INDEX(装备数值!$C$13:$G$116,新怪物属性!$U27*8+6,CA$2)+INDEX(装备数值!$C$13:$G$116,新怪物属性!$V27*8+7,CA$2)+INDEX(装备数值!$C$13:$G$116,新怪物属性!$W27*8+8,CA$2))</f>
        <v>100</v>
      </c>
      <c r="CB27" s="14">
        <f>(INDEX(装备数值!$C$13:$G$116,新怪物属性!$P27*8+1,CB$2)+INDEX(装备数值!$C$13:$G$116,新怪物属性!$Q27*8+2,CB$2)+INDEX(装备数值!$C$13:$G$116,新怪物属性!$S27*8+3,CB$2)+INDEX(装备数值!$C$13:$G$116,新怪物属性!$R27*8+4,CB$2)+INDEX(装备数值!$C$13:$G$116,新怪物属性!$T27*8+5,CB$2)+INDEX(装备数值!$C$13:$G$116,新怪物属性!$U27*8+6,CB$2)+INDEX(装备数值!$C$13:$G$116,新怪物属性!$V27*8+7,CB$2)+INDEX(装备数值!$C$13:$G$116,新怪物属性!$W27*8+8,CB$2))</f>
        <v>2000</v>
      </c>
      <c r="CC27" s="14">
        <f>(INDEX(装备数值!$C$13:$G$116,新怪物属性!$P27*8+1,CC$2)+INDEX(装备数值!$C$13:$G$116,新怪物属性!$Q27*8+2,CC$2)+INDEX(装备数值!$C$13:$G$116,新怪物属性!$S27*8+3,CC$2)+INDEX(装备数值!$C$13:$G$116,新怪物属性!$R27*8+4,CC$2)+INDEX(装备数值!$C$13:$G$116,新怪物属性!$T27*8+5,CC$2)+INDEX(装备数值!$C$13:$G$116,新怪物属性!$U27*8+6,CC$2)+INDEX(装备数值!$C$13:$G$116,新怪物属性!$V27*8+7,CC$2)+INDEX(装备数值!$C$13:$G$116,新怪物属性!$W27*8+8,CC$2))</f>
        <v>35</v>
      </c>
      <c r="CF27" s="14">
        <f t="shared" si="50"/>
        <v>4</v>
      </c>
      <c r="CG27" s="14">
        <f t="shared" si="50"/>
        <v>0</v>
      </c>
      <c r="CH27" s="14">
        <f t="shared" si="50"/>
        <v>0</v>
      </c>
      <c r="CI27" s="14">
        <f t="shared" si="50"/>
        <v>0</v>
      </c>
      <c r="CJ27" s="14">
        <f t="shared" si="50"/>
        <v>0</v>
      </c>
      <c r="CK27" s="14">
        <f t="shared" si="50"/>
        <v>0</v>
      </c>
      <c r="CL27" s="14">
        <f t="shared" si="50"/>
        <v>0</v>
      </c>
      <c r="CM27" s="14">
        <f t="shared" si="50"/>
        <v>0</v>
      </c>
      <c r="CN27" s="14">
        <f t="shared" si="50"/>
        <v>0</v>
      </c>
      <c r="CO27" s="14">
        <f t="shared" si="50"/>
        <v>0</v>
      </c>
      <c r="CP27" s="14">
        <f t="shared" si="50"/>
        <v>0</v>
      </c>
      <c r="CQ27" s="14">
        <f t="shared" si="50"/>
        <v>0</v>
      </c>
      <c r="CR27" s="14">
        <f t="shared" si="50"/>
        <v>0</v>
      </c>
      <c r="CS27" s="14">
        <f>SUMIFS(装备数值!BL$50:BL$101,装备数值!$BG$50:$BG$101,"="&amp;新怪物属性!$CF$2,装备数值!$BH$50:$BH$101,"&lt;="&amp;新怪物属性!$CF27)+SUMIFS(装备数值!BL$50:BL$101,装备数值!$BG$50:$BG$101,"="&amp;新怪物属性!$CG$2,装备数值!$BH$50:$BH$101,"&lt;="&amp;新怪物属性!$CG27)+SUMIFS(装备数值!BL$50:BL$101,装备数值!$BG$50:$BG$101,"="&amp;新怪物属性!$CH$2,装备数值!$BH$50:$BH$101,"&lt;="&amp;新怪物属性!$CH27)+SUMIFS(装备数值!BL$50:BL$101,装备数值!$BG$50:$BG$101,"="&amp;新怪物属性!$CI$2,装备数值!$BH$50:$BH$101,"&lt;="&amp;新怪物属性!$CI27)+SUMIFS(装备数值!BL$50:BL$101,装备数值!$BG$50:$BG$101,"="&amp;新怪物属性!$CJ$2,装备数值!$BH$50:$BH$101,"&lt;="&amp;新怪物属性!$CJ27)+SUMIFS(装备数值!BL$50:BL$101,装备数值!$BG$50:$BG$101,"="&amp;新怪物属性!$CK$2,装备数值!$BH$50:$BH$101,"&lt;="&amp;新怪物属性!$CK27)+SUMIFS(装备数值!BL$50:BL$101,装备数值!$BG$50:$BG$101,"="&amp;新怪物属性!$CL$2,装备数值!$BH$50:$BH$101,"&lt;="&amp;新怪物属性!$CL27)+SUMIFS(装备数值!BL$50:BL$101,装备数值!$BG$50:$BG$101,"="&amp;新怪物属性!$CM$2,装备数值!$BH$50:$BH$101,"&lt;="&amp;新怪物属性!$CM27)+SUMIFS(装备数值!BL$50:BL$101,装备数值!$BG$50:$BG$101,"="&amp;新怪物属性!$CN$2,装备数值!$BH$50:$BH$101,"&lt;="&amp;新怪物属性!$CN27)+SUMIFS(装备数值!BL$50:BL$101,装备数值!$BG$50:$BG$101,"="&amp;新怪物属性!$CO$2,装备数值!$BH$50:$BH$101,"&lt;="&amp;新怪物属性!$CO27)+SUMIFS(装备数值!BL$50:BL$101,装备数值!$BG$50:$BG$101,"="&amp;新怪物属性!$CP$2,装备数值!$BH$50:$BH$101,"&lt;="&amp;新怪物属性!$CP27)+SUMIFS(装备数值!BL$50:BL$101,装备数值!$BG$50:$BG$101,"="&amp;新怪物属性!$CQ$2,装备数值!$BH$50:$BH$101,"&lt;="&amp;新怪物属性!$CQ27)+SUMIFS(装备数值!BL$50:BL$101,装备数值!$BG$50:$BG$101,"="&amp;新怪物属性!$CR$2,装备数值!$BH$50:$BH$101,"&lt;="&amp;新怪物属性!$CR27)</f>
        <v>1440</v>
      </c>
      <c r="CT27" s="14">
        <f>SUMIFS(装备数值!BM$50:BM$101,装备数值!$BG$50:$BG$101,"="&amp;新怪物属性!$CF$2,装备数值!$BH$50:$BH$101,"&lt;="&amp;新怪物属性!$CF27)+SUMIFS(装备数值!BM$50:BM$101,装备数值!$BG$50:$BG$101,"="&amp;新怪物属性!$CG$2,装备数值!$BH$50:$BH$101,"&lt;="&amp;新怪物属性!$CG27)+SUMIFS(装备数值!BM$50:BM$101,装备数值!$BG$50:$BG$101,"="&amp;新怪物属性!$CH$2,装备数值!$BH$50:$BH$101,"&lt;="&amp;新怪物属性!$CH27)+SUMIFS(装备数值!BM$50:BM$101,装备数值!$BG$50:$BG$101,"="&amp;新怪物属性!$CI$2,装备数值!$BH$50:$BH$101,"&lt;="&amp;新怪物属性!$CI27)+SUMIFS(装备数值!BM$50:BM$101,装备数值!$BG$50:$BG$101,"="&amp;新怪物属性!$CJ$2,装备数值!$BH$50:$BH$101,"&lt;="&amp;新怪物属性!$CJ27)+SUMIFS(装备数值!BM$50:BM$101,装备数值!$BG$50:$BG$101,"="&amp;新怪物属性!$CK$2,装备数值!$BH$50:$BH$101,"&lt;="&amp;新怪物属性!$CK27)+SUMIFS(装备数值!BM$50:BM$101,装备数值!$BG$50:$BG$101,"="&amp;新怪物属性!$CL$2,装备数值!$BH$50:$BH$101,"&lt;="&amp;新怪物属性!$CL27)+SUMIFS(装备数值!BM$50:BM$101,装备数值!$BG$50:$BG$101,"="&amp;新怪物属性!$CM$2,装备数值!$BH$50:$BH$101,"&lt;="&amp;新怪物属性!$CM27)+SUMIFS(装备数值!BM$50:BM$101,装备数值!$BG$50:$BG$101,"="&amp;新怪物属性!$CN$2,装备数值!$BH$50:$BH$101,"&lt;="&amp;新怪物属性!$CN27)+SUMIFS(装备数值!BM$50:BM$101,装备数值!$BG$50:$BG$101,"="&amp;新怪物属性!$CO$2,装备数值!$BH$50:$BH$101,"&lt;="&amp;新怪物属性!$CO27)+SUMIFS(装备数值!BM$50:BM$101,装备数值!$BG$50:$BG$101,"="&amp;新怪物属性!$CP$2,装备数值!$BH$50:$BH$101,"&lt;="&amp;新怪物属性!$CP27)+SUMIFS(装备数值!BM$50:BM$101,装备数值!$BG$50:$BG$101,"="&amp;新怪物属性!$CQ$2,装备数值!$BH$50:$BH$101,"&lt;="&amp;新怪物属性!$CQ27)+SUMIFS(装备数值!BM$50:BM$101,装备数值!$BG$50:$BG$101,"="&amp;新怪物属性!$CR$2,装备数值!$BH$50:$BH$101,"&lt;="&amp;新怪物属性!$CR27)</f>
        <v>10800</v>
      </c>
      <c r="CU27" s="14">
        <f>SUMIFS(装备数值!BN$50:BN$101,装备数值!$BG$50:$BG$101,"="&amp;新怪物属性!$CF$2,装备数值!$BH$50:$BH$101,"&lt;="&amp;新怪物属性!$CF27)+SUMIFS(装备数值!BN$50:BN$101,装备数值!$BG$50:$BG$101,"="&amp;新怪物属性!$CG$2,装备数值!$BH$50:$BH$101,"&lt;="&amp;新怪物属性!$CG27)+SUMIFS(装备数值!BN$50:BN$101,装备数值!$BG$50:$BG$101,"="&amp;新怪物属性!$CH$2,装备数值!$BH$50:$BH$101,"&lt;="&amp;新怪物属性!$CH27)+SUMIFS(装备数值!BN$50:BN$101,装备数值!$BG$50:$BG$101,"="&amp;新怪物属性!$CI$2,装备数值!$BH$50:$BH$101,"&lt;="&amp;新怪物属性!$CI27)+SUMIFS(装备数值!BN$50:BN$101,装备数值!$BG$50:$BG$101,"="&amp;新怪物属性!$CJ$2,装备数值!$BH$50:$BH$101,"&lt;="&amp;新怪物属性!$CJ27)+SUMIFS(装备数值!BN$50:BN$101,装备数值!$BG$50:$BG$101,"="&amp;新怪物属性!$CK$2,装备数值!$BH$50:$BH$101,"&lt;="&amp;新怪物属性!$CK27)+SUMIFS(装备数值!BN$50:BN$101,装备数值!$BG$50:$BG$101,"="&amp;新怪物属性!$CL$2,装备数值!$BH$50:$BH$101,"&lt;="&amp;新怪物属性!$CL27)+SUMIFS(装备数值!BN$50:BN$101,装备数值!$BG$50:$BG$101,"="&amp;新怪物属性!$CM$2,装备数值!$BH$50:$BH$101,"&lt;="&amp;新怪物属性!$CM27)+SUMIFS(装备数值!BN$50:BN$101,装备数值!$BG$50:$BG$101,"="&amp;新怪物属性!$CN$2,装备数值!$BH$50:$BH$101,"&lt;="&amp;新怪物属性!$CN27)+SUMIFS(装备数值!BN$50:BN$101,装备数值!$BG$50:$BG$101,"="&amp;新怪物属性!$CO$2,装备数值!$BH$50:$BH$101,"&lt;="&amp;新怪物属性!$CO27)+SUMIFS(装备数值!BN$50:BN$101,装备数值!$BG$50:$BG$101,"="&amp;新怪物属性!$CP$2,装备数值!$BH$50:$BH$101,"&lt;="&amp;新怪物属性!$CP27)+SUMIFS(装备数值!BN$50:BN$101,装备数值!$BG$50:$BG$101,"="&amp;新怪物属性!$CQ$2,装备数值!$BH$50:$BH$101,"&lt;="&amp;新怪物属性!$CQ27)+SUMIFS(装备数值!BN$50:BN$101,装备数值!$BG$50:$BG$101,"="&amp;新怪物属性!$CR$2,装备数值!$BH$50:$BH$101,"&lt;="&amp;新怪物属性!$CR27)</f>
        <v>0</v>
      </c>
      <c r="CV27" s="14">
        <f>SUMIFS(装备数值!BO$50:BO$101,装备数值!$BG$50:$BG$101,"="&amp;新怪物属性!$CF$2,装备数值!$BH$50:$BH$101,"&lt;="&amp;新怪物属性!$CF27)+SUMIFS(装备数值!BO$50:BO$101,装备数值!$BG$50:$BG$101,"="&amp;新怪物属性!$CG$2,装备数值!$BH$50:$BH$101,"&lt;="&amp;新怪物属性!$CG27)+SUMIFS(装备数值!BO$50:BO$101,装备数值!$BG$50:$BG$101,"="&amp;新怪物属性!$CH$2,装备数值!$BH$50:$BH$101,"&lt;="&amp;新怪物属性!$CH27)+SUMIFS(装备数值!BO$50:BO$101,装备数值!$BG$50:$BG$101,"="&amp;新怪物属性!$CI$2,装备数值!$BH$50:$BH$101,"&lt;="&amp;新怪物属性!$CI27)+SUMIFS(装备数值!BO$50:BO$101,装备数值!$BG$50:$BG$101,"="&amp;新怪物属性!$CJ$2,装备数值!$BH$50:$BH$101,"&lt;="&amp;新怪物属性!$CJ27)+SUMIFS(装备数值!BO$50:BO$101,装备数值!$BG$50:$BG$101,"="&amp;新怪物属性!$CK$2,装备数值!$BH$50:$BH$101,"&lt;="&amp;新怪物属性!$CK27)+SUMIFS(装备数值!BO$50:BO$101,装备数值!$BG$50:$BG$101,"="&amp;新怪物属性!$CL$2,装备数值!$BH$50:$BH$101,"&lt;="&amp;新怪物属性!$CL27)+SUMIFS(装备数值!BO$50:BO$101,装备数值!$BG$50:$BG$101,"="&amp;新怪物属性!$CM$2,装备数值!$BH$50:$BH$101,"&lt;="&amp;新怪物属性!$CM27)+SUMIFS(装备数值!BO$50:BO$101,装备数值!$BG$50:$BG$101,"="&amp;新怪物属性!$CN$2,装备数值!$BH$50:$BH$101,"&lt;="&amp;新怪物属性!$CN27)+SUMIFS(装备数值!BO$50:BO$101,装备数值!$BG$50:$BG$101,"="&amp;新怪物属性!$CO$2,装备数值!$BH$50:$BH$101,"&lt;="&amp;新怪物属性!$CO27)+SUMIFS(装备数值!BO$50:BO$101,装备数值!$BG$50:$BG$101,"="&amp;新怪物属性!$CP$2,装备数值!$BH$50:$BH$101,"&lt;="&amp;新怪物属性!$CP27)+SUMIFS(装备数值!BO$50:BO$101,装备数值!$BG$50:$BG$101,"="&amp;新怪物属性!$CQ$2,装备数值!$BH$50:$BH$101,"&lt;="&amp;新怪物属性!$CQ27)+SUMIFS(装备数值!BO$50:BO$101,装备数值!$BG$50:$BG$101,"="&amp;新怪物属性!$CR$2,装备数值!$BH$50:$BH$101,"&lt;="&amp;新怪物属性!$CR27)</f>
        <v>48000</v>
      </c>
      <c r="CW27" s="14">
        <f>SUMIFS(装备数值!BP$50:BP$101,装备数值!$BG$50:$BG$101,"="&amp;新怪物属性!$CF$2,装备数值!$BH$50:$BH$101,"&lt;="&amp;新怪物属性!$CF27)+SUMIFS(装备数值!BP$50:BP$101,装备数值!$BG$50:$BG$101,"="&amp;新怪物属性!$CG$2,装备数值!$BH$50:$BH$101,"&lt;="&amp;新怪物属性!$CG27)+SUMIFS(装备数值!BP$50:BP$101,装备数值!$BG$50:$BG$101,"="&amp;新怪物属性!$CH$2,装备数值!$BH$50:$BH$101,"&lt;="&amp;新怪物属性!$CH27)+SUMIFS(装备数值!BP$50:BP$101,装备数值!$BG$50:$BG$101,"="&amp;新怪物属性!$CI$2,装备数值!$BH$50:$BH$101,"&lt;="&amp;新怪物属性!$CI27)+SUMIFS(装备数值!BP$50:BP$101,装备数值!$BG$50:$BG$101,"="&amp;新怪物属性!$CJ$2,装备数值!$BH$50:$BH$101,"&lt;="&amp;新怪物属性!$CJ27)+SUMIFS(装备数值!BP$50:BP$101,装备数值!$BG$50:$BG$101,"="&amp;新怪物属性!$CK$2,装备数值!$BH$50:$BH$101,"&lt;="&amp;新怪物属性!$CK27)+SUMIFS(装备数值!BP$50:BP$101,装备数值!$BG$50:$BG$101,"="&amp;新怪物属性!$CL$2,装备数值!$BH$50:$BH$101,"&lt;="&amp;新怪物属性!$CL27)+SUMIFS(装备数值!BP$50:BP$101,装备数值!$BG$50:$BG$101,"="&amp;新怪物属性!$CM$2,装备数值!$BH$50:$BH$101,"&lt;="&amp;新怪物属性!$CM27)+SUMIFS(装备数值!BP$50:BP$101,装备数值!$BG$50:$BG$101,"="&amp;新怪物属性!$CN$2,装备数值!$BH$50:$BH$101,"&lt;="&amp;新怪物属性!$CN27)+SUMIFS(装备数值!BP$50:BP$101,装备数值!$BG$50:$BG$101,"="&amp;新怪物属性!$CO$2,装备数值!$BH$50:$BH$101,"&lt;="&amp;新怪物属性!$CO27)+SUMIFS(装备数值!BP$50:BP$101,装备数值!$BG$50:$BG$101,"="&amp;新怪物属性!$CP$2,装备数值!$BH$50:$BH$101,"&lt;="&amp;新怪物属性!$CP27)+SUMIFS(装备数值!BP$50:BP$101,装备数值!$BG$50:$BG$101,"="&amp;新怪物属性!$CQ$2,装备数值!$BH$50:$BH$101,"&lt;="&amp;新怪物属性!$CQ27)+SUMIFS(装备数值!BP$50:BP$101,装备数值!$BG$50:$BG$101,"="&amp;新怪物属性!$CR$2,装备数值!$BH$50:$BH$101,"&lt;="&amp;新怪物属性!$CR27)</f>
        <v>920</v>
      </c>
      <c r="CX27" s="14">
        <f>SUMIFS(装备数值!BQ$50:BQ$101,装备数值!$BG$50:$BG$101,"="&amp;新怪物属性!$CF$2,装备数值!$BH$50:$BH$101,"&lt;="&amp;新怪物属性!$CF27)+SUMIFS(装备数值!BQ$50:BQ$101,装备数值!$BG$50:$BG$101,"="&amp;新怪物属性!$CG$2,装备数值!$BH$50:$BH$101,"&lt;="&amp;新怪物属性!$CG27)+SUMIFS(装备数值!BQ$50:BQ$101,装备数值!$BG$50:$BG$101,"="&amp;新怪物属性!$CH$2,装备数值!$BH$50:$BH$101,"&lt;="&amp;新怪物属性!$CH27)+SUMIFS(装备数值!BQ$50:BQ$101,装备数值!$BG$50:$BG$101,"="&amp;新怪物属性!$CI$2,装备数值!$BH$50:$BH$101,"&lt;="&amp;新怪物属性!$CI27)+SUMIFS(装备数值!BQ$50:BQ$101,装备数值!$BG$50:$BG$101,"="&amp;新怪物属性!$CJ$2,装备数值!$BH$50:$BH$101,"&lt;="&amp;新怪物属性!$CJ27)+SUMIFS(装备数值!BQ$50:BQ$101,装备数值!$BG$50:$BG$101,"="&amp;新怪物属性!$CK$2,装备数值!$BH$50:$BH$101,"&lt;="&amp;新怪物属性!$CK27)+SUMIFS(装备数值!BQ$50:BQ$101,装备数值!$BG$50:$BG$101,"="&amp;新怪物属性!$CL$2,装备数值!$BH$50:$BH$101,"&lt;="&amp;新怪物属性!$CL27)+SUMIFS(装备数值!BQ$50:BQ$101,装备数值!$BG$50:$BG$101,"="&amp;新怪物属性!$CM$2,装备数值!$BH$50:$BH$101,"&lt;="&amp;新怪物属性!$CM27)+SUMIFS(装备数值!BQ$50:BQ$101,装备数值!$BG$50:$BG$101,"="&amp;新怪物属性!$CN$2,装备数值!$BH$50:$BH$101,"&lt;="&amp;新怪物属性!$CN27)+SUMIFS(装备数值!BQ$50:BQ$101,装备数值!$BG$50:$BG$101,"="&amp;新怪物属性!$CO$2,装备数值!$BH$50:$BH$101,"&lt;="&amp;新怪物属性!$CO27)+SUMIFS(装备数值!BQ$50:BQ$101,装备数值!$BG$50:$BG$101,"="&amp;新怪物属性!$CP$2,装备数值!$BH$50:$BH$101,"&lt;="&amp;新怪物属性!$CP27)+SUMIFS(装备数值!BQ$50:BQ$101,装备数值!$BG$50:$BG$101,"="&amp;新怪物属性!$CQ$2,装备数值!$BH$50:$BH$101,"&lt;="&amp;新怪物属性!$CQ27)+SUMIFS(装备数值!BQ$50:BQ$101,装备数值!$BG$50:$BG$101,"="&amp;新怪物属性!$CR$2,装备数值!$BH$50:$BH$101,"&lt;="&amp;新怪物属性!$CR27)</f>
        <v>0</v>
      </c>
      <c r="CY27" s="14">
        <f>SUMIFS(装备数值!BR$50:BR$101,装备数值!$BG$50:$BG$101,"="&amp;新怪物属性!$CF$2,装备数值!$BH$50:$BH$101,"&lt;="&amp;新怪物属性!$CF27)+SUMIFS(装备数值!BR$50:BR$101,装备数值!$BG$50:$BG$101,"="&amp;新怪物属性!$CG$2,装备数值!$BH$50:$BH$101,"&lt;="&amp;新怪物属性!$CG27)+SUMIFS(装备数值!BR$50:BR$101,装备数值!$BG$50:$BG$101,"="&amp;新怪物属性!$CH$2,装备数值!$BH$50:$BH$101,"&lt;="&amp;新怪物属性!$CH27)+SUMIFS(装备数值!BR$50:BR$101,装备数值!$BG$50:$BG$101,"="&amp;新怪物属性!$CI$2,装备数值!$BH$50:$BH$101,"&lt;="&amp;新怪物属性!$CI27)+SUMIFS(装备数值!BR$50:BR$101,装备数值!$BG$50:$BG$101,"="&amp;新怪物属性!$CJ$2,装备数值!$BH$50:$BH$101,"&lt;="&amp;新怪物属性!$CJ27)+SUMIFS(装备数值!BR$50:BR$101,装备数值!$BG$50:$BG$101,"="&amp;新怪物属性!$CK$2,装备数值!$BH$50:$BH$101,"&lt;="&amp;新怪物属性!$CK27)+SUMIFS(装备数值!BR$50:BR$101,装备数值!$BG$50:$BG$101,"="&amp;新怪物属性!$CL$2,装备数值!$BH$50:$BH$101,"&lt;="&amp;新怪物属性!$CL27)+SUMIFS(装备数值!BR$50:BR$101,装备数值!$BG$50:$BG$101,"="&amp;新怪物属性!$CM$2,装备数值!$BH$50:$BH$101,"&lt;="&amp;新怪物属性!$CM27)+SUMIFS(装备数值!BR$50:BR$101,装备数值!$BG$50:$BG$101,"="&amp;新怪物属性!$CN$2,装备数值!$BH$50:$BH$101,"&lt;="&amp;新怪物属性!$CN27)+SUMIFS(装备数值!BR$50:BR$101,装备数值!$BG$50:$BG$101,"="&amp;新怪物属性!$CO$2,装备数值!$BH$50:$BH$101,"&lt;="&amp;新怪物属性!$CO27)+SUMIFS(装备数值!BR$50:BR$101,装备数值!$BG$50:$BG$101,"="&amp;新怪物属性!$CP$2,装备数值!$BH$50:$BH$101,"&lt;="&amp;新怪物属性!$CP27)+SUMIFS(装备数值!BR$50:BR$101,装备数值!$BG$50:$BG$101,"="&amp;新怪物属性!$CQ$2,装备数值!$BH$50:$BH$101,"&lt;="&amp;新怪物属性!$CQ27)+SUMIFS(装备数值!BR$50:BR$101,装备数值!$BG$50:$BG$101,"="&amp;新怪物属性!$CR$2,装备数值!$BH$50:$BH$101,"&lt;="&amp;新怪物属性!$CR27)</f>
        <v>0</v>
      </c>
      <c r="CZ27" s="14">
        <f>SUMIFS(装备数值!BS$50:BS$101,装备数值!$BG$50:$BG$101,"="&amp;新怪物属性!$CF$2,装备数值!$BH$50:$BH$101,"&lt;="&amp;新怪物属性!$CF27)+SUMIFS(装备数值!BS$50:BS$101,装备数值!$BG$50:$BG$101,"="&amp;新怪物属性!$CG$2,装备数值!$BH$50:$BH$101,"&lt;="&amp;新怪物属性!$CG27)+SUMIFS(装备数值!BS$50:BS$101,装备数值!$BG$50:$BG$101,"="&amp;新怪物属性!$CH$2,装备数值!$BH$50:$BH$101,"&lt;="&amp;新怪物属性!$CH27)+SUMIFS(装备数值!BS$50:BS$101,装备数值!$BG$50:$BG$101,"="&amp;新怪物属性!$CI$2,装备数值!$BH$50:$BH$101,"&lt;="&amp;新怪物属性!$CI27)+SUMIFS(装备数值!BS$50:BS$101,装备数值!$BG$50:$BG$101,"="&amp;新怪物属性!$CJ$2,装备数值!$BH$50:$BH$101,"&lt;="&amp;新怪物属性!$CJ27)+SUMIFS(装备数值!BS$50:BS$101,装备数值!$BG$50:$BG$101,"="&amp;新怪物属性!$CK$2,装备数值!$BH$50:$BH$101,"&lt;="&amp;新怪物属性!$CK27)+SUMIFS(装备数值!BS$50:BS$101,装备数值!$BG$50:$BG$101,"="&amp;新怪物属性!$CL$2,装备数值!$BH$50:$BH$101,"&lt;="&amp;新怪物属性!$CL27)+SUMIFS(装备数值!BS$50:BS$101,装备数值!$BG$50:$BG$101,"="&amp;新怪物属性!$CM$2,装备数值!$BH$50:$BH$101,"&lt;="&amp;新怪物属性!$CM27)+SUMIFS(装备数值!BS$50:BS$101,装备数值!$BG$50:$BG$101,"="&amp;新怪物属性!$CN$2,装备数值!$BH$50:$BH$101,"&lt;="&amp;新怪物属性!$CN27)+SUMIFS(装备数值!BS$50:BS$101,装备数值!$BG$50:$BG$101,"="&amp;新怪物属性!$CO$2,装备数值!$BH$50:$BH$101,"&lt;="&amp;新怪物属性!$CO27)+SUMIFS(装备数值!BS$50:BS$101,装备数值!$BG$50:$BG$101,"="&amp;新怪物属性!$CP$2,装备数值!$BH$50:$BH$101,"&lt;="&amp;新怪物属性!$CP27)+SUMIFS(装备数值!BS$50:BS$101,装备数值!$BG$50:$BG$101,"="&amp;新怪物属性!$CQ$2,装备数值!$BH$50:$BH$101,"&lt;="&amp;新怪物属性!$CQ27)+SUMIFS(装备数值!BS$50:BS$101,装备数值!$BG$50:$BG$101,"="&amp;新怪物属性!$CR$2,装备数值!$BH$50:$BH$101,"&lt;="&amp;新怪物属性!$CR27)</f>
        <v>0</v>
      </c>
      <c r="DA27" s="14">
        <f>SUMIFS(装备数值!BT$50:BT$101,装备数值!$BG$50:$BG$101,"="&amp;新怪物属性!$CF$2,装备数值!$BH$50:$BH$101,"&lt;="&amp;新怪物属性!$CF27)+SUMIFS(装备数值!BT$50:BT$101,装备数值!$BG$50:$BG$101,"="&amp;新怪物属性!$CG$2,装备数值!$BH$50:$BH$101,"&lt;="&amp;新怪物属性!$CG27)+SUMIFS(装备数值!BT$50:BT$101,装备数值!$BG$50:$BG$101,"="&amp;新怪物属性!$CH$2,装备数值!$BH$50:$BH$101,"&lt;="&amp;新怪物属性!$CH27)+SUMIFS(装备数值!BT$50:BT$101,装备数值!$BG$50:$BG$101,"="&amp;新怪物属性!$CI$2,装备数值!$BH$50:$BH$101,"&lt;="&amp;新怪物属性!$CI27)+SUMIFS(装备数值!BT$50:BT$101,装备数值!$BG$50:$BG$101,"="&amp;新怪物属性!$CJ$2,装备数值!$BH$50:$BH$101,"&lt;="&amp;新怪物属性!$CJ27)+SUMIFS(装备数值!BT$50:BT$101,装备数值!$BG$50:$BG$101,"="&amp;新怪物属性!$CK$2,装备数值!$BH$50:$BH$101,"&lt;="&amp;新怪物属性!$CK27)+SUMIFS(装备数值!BT$50:BT$101,装备数值!$BG$50:$BG$101,"="&amp;新怪物属性!$CL$2,装备数值!$BH$50:$BH$101,"&lt;="&amp;新怪物属性!$CL27)+SUMIFS(装备数值!BT$50:BT$101,装备数值!$BG$50:$BG$101,"="&amp;新怪物属性!$CM$2,装备数值!$BH$50:$BH$101,"&lt;="&amp;新怪物属性!$CM27)+SUMIFS(装备数值!BT$50:BT$101,装备数值!$BG$50:$BG$101,"="&amp;新怪物属性!$CN$2,装备数值!$BH$50:$BH$101,"&lt;="&amp;新怪物属性!$CN27)+SUMIFS(装备数值!BT$50:BT$101,装备数值!$BG$50:$BG$101,"="&amp;新怪物属性!$CO$2,装备数值!$BH$50:$BH$101,"&lt;="&amp;新怪物属性!$CO27)+SUMIFS(装备数值!BT$50:BT$101,装备数值!$BG$50:$BG$101,"="&amp;新怪物属性!$CP$2,装备数值!$BH$50:$BH$101,"&lt;="&amp;新怪物属性!$CP27)+SUMIFS(装备数值!BT$50:BT$101,装备数值!$BG$50:$BG$101,"="&amp;新怪物属性!$CQ$2,装备数值!$BH$50:$BH$101,"&lt;="&amp;新怪物属性!$CQ27)+SUMIFS(装备数值!BT$50:BT$101,装备数值!$BG$50:$BG$101,"="&amp;新怪物属性!$CR$2,装备数值!$BH$50:$BH$101,"&lt;="&amp;新怪物属性!$CR27)</f>
        <v>0</v>
      </c>
      <c r="DB27" s="14">
        <f>SUMIFS(装备数值!BU$50:BU$101,装备数值!$BG$50:$BG$101,"="&amp;新怪物属性!$CF$2,装备数值!$BH$50:$BH$101,"&lt;="&amp;新怪物属性!$CF27)+SUMIFS(装备数值!BU$50:BU$101,装备数值!$BG$50:$BG$101,"="&amp;新怪物属性!$CG$2,装备数值!$BH$50:$BH$101,"&lt;="&amp;新怪物属性!$CG27)+SUMIFS(装备数值!BU$50:BU$101,装备数值!$BG$50:$BG$101,"="&amp;新怪物属性!$CH$2,装备数值!$BH$50:$BH$101,"&lt;="&amp;新怪物属性!$CH27)+SUMIFS(装备数值!BU$50:BU$101,装备数值!$BG$50:$BG$101,"="&amp;新怪物属性!$CI$2,装备数值!$BH$50:$BH$101,"&lt;="&amp;新怪物属性!$CI27)+SUMIFS(装备数值!BU$50:BU$101,装备数值!$BG$50:$BG$101,"="&amp;新怪物属性!$CJ$2,装备数值!$BH$50:$BH$101,"&lt;="&amp;新怪物属性!$CJ27)+SUMIFS(装备数值!BU$50:BU$101,装备数值!$BG$50:$BG$101,"="&amp;新怪物属性!$CK$2,装备数值!$BH$50:$BH$101,"&lt;="&amp;新怪物属性!$CK27)+SUMIFS(装备数值!BU$50:BU$101,装备数值!$BG$50:$BG$101,"="&amp;新怪物属性!$CL$2,装备数值!$BH$50:$BH$101,"&lt;="&amp;新怪物属性!$CL27)+SUMIFS(装备数值!BU$50:BU$101,装备数值!$BG$50:$BG$101,"="&amp;新怪物属性!$CM$2,装备数值!$BH$50:$BH$101,"&lt;="&amp;新怪物属性!$CM27)+SUMIFS(装备数值!BU$50:BU$101,装备数值!$BG$50:$BG$101,"="&amp;新怪物属性!$CN$2,装备数值!$BH$50:$BH$101,"&lt;="&amp;新怪物属性!$CN27)+SUMIFS(装备数值!BU$50:BU$101,装备数值!$BG$50:$BG$101,"="&amp;新怪物属性!$CO$2,装备数值!$BH$50:$BH$101,"&lt;="&amp;新怪物属性!$CO27)+SUMIFS(装备数值!BU$50:BU$101,装备数值!$BG$50:$BG$101,"="&amp;新怪物属性!$CP$2,装备数值!$BH$50:$BH$101,"&lt;="&amp;新怪物属性!$CP27)+SUMIFS(装备数值!BU$50:BU$101,装备数值!$BG$50:$BG$101,"="&amp;新怪物属性!$CQ$2,装备数值!$BH$50:$BH$101,"&lt;="&amp;新怪物属性!$CQ27)+SUMIFS(装备数值!BU$50:BU$101,装备数值!$BG$50:$BG$101,"="&amp;新怪物属性!$CR$2,装备数值!$BH$50:$BH$101,"&lt;="&amp;新怪物属性!$CR27)</f>
        <v>0</v>
      </c>
      <c r="DC27" s="14">
        <f>SUMIFS(装备数值!BV$50:BV$101,装备数值!$BG$50:$BG$101,"="&amp;新怪物属性!$CF$2,装备数值!$BH$50:$BH$101,"&lt;="&amp;新怪物属性!$CF27)+SUMIFS(装备数值!BV$50:BV$101,装备数值!$BG$50:$BG$101,"="&amp;新怪物属性!$CG$2,装备数值!$BH$50:$BH$101,"&lt;="&amp;新怪物属性!$CG27)+SUMIFS(装备数值!BV$50:BV$101,装备数值!$BG$50:$BG$101,"="&amp;新怪物属性!$CH$2,装备数值!$BH$50:$BH$101,"&lt;="&amp;新怪物属性!$CH27)+SUMIFS(装备数值!BV$50:BV$101,装备数值!$BG$50:$BG$101,"="&amp;新怪物属性!$CI$2,装备数值!$BH$50:$BH$101,"&lt;="&amp;新怪物属性!$CI27)+SUMIFS(装备数值!BV$50:BV$101,装备数值!$BG$50:$BG$101,"="&amp;新怪物属性!$CJ$2,装备数值!$BH$50:$BH$101,"&lt;="&amp;新怪物属性!$CJ27)+SUMIFS(装备数值!BV$50:BV$101,装备数值!$BG$50:$BG$101,"="&amp;新怪物属性!$CK$2,装备数值!$BH$50:$BH$101,"&lt;="&amp;新怪物属性!$CK27)+SUMIFS(装备数值!BV$50:BV$101,装备数值!$BG$50:$BG$101,"="&amp;新怪物属性!$CL$2,装备数值!$BH$50:$BH$101,"&lt;="&amp;新怪物属性!$CL27)+SUMIFS(装备数值!BV$50:BV$101,装备数值!$BG$50:$BG$101,"="&amp;新怪物属性!$CM$2,装备数值!$BH$50:$BH$101,"&lt;="&amp;新怪物属性!$CM27)+SUMIFS(装备数值!BV$50:BV$101,装备数值!$BG$50:$BG$101,"="&amp;新怪物属性!$CN$2,装备数值!$BH$50:$BH$101,"&lt;="&amp;新怪物属性!$CN27)+SUMIFS(装备数值!BV$50:BV$101,装备数值!$BG$50:$BG$101,"="&amp;新怪物属性!$CO$2,装备数值!$BH$50:$BH$101,"&lt;="&amp;新怪物属性!$CO27)+SUMIFS(装备数值!BV$50:BV$101,装备数值!$BG$50:$BG$101,"="&amp;新怪物属性!$CP$2,装备数值!$BH$50:$BH$101,"&lt;="&amp;新怪物属性!$CP27)+SUMIFS(装备数值!BV$50:BV$101,装备数值!$BG$50:$BG$101,"="&amp;新怪物属性!$CQ$2,装备数值!$BH$50:$BH$101,"&lt;="&amp;新怪物属性!$CQ27)+SUMIFS(装备数值!BV$50:BV$101,装备数值!$BG$50:$BG$101,"="&amp;新怪物属性!$CR$2,装备数值!$BH$50:$BH$101,"&lt;="&amp;新怪物属性!$CR27)</f>
        <v>0</v>
      </c>
      <c r="DD27" s="14">
        <f>SUMIFS(装备数值!BW$50:BW$101,装备数值!$BG$50:$BG$101,"="&amp;新怪物属性!$CF$2,装备数值!$BH$50:$BH$101,"&lt;="&amp;新怪物属性!$CF27)+SUMIFS(装备数值!BW$50:BW$101,装备数值!$BG$50:$BG$101,"="&amp;新怪物属性!$CG$2,装备数值!$BH$50:$BH$101,"&lt;="&amp;新怪物属性!$CG27)+SUMIFS(装备数值!BW$50:BW$101,装备数值!$BG$50:$BG$101,"="&amp;新怪物属性!$CH$2,装备数值!$BH$50:$BH$101,"&lt;="&amp;新怪物属性!$CH27)+SUMIFS(装备数值!BW$50:BW$101,装备数值!$BG$50:$BG$101,"="&amp;新怪物属性!$CI$2,装备数值!$BH$50:$BH$101,"&lt;="&amp;新怪物属性!$CI27)+SUMIFS(装备数值!BW$50:BW$101,装备数值!$BG$50:$BG$101,"="&amp;新怪物属性!$CJ$2,装备数值!$BH$50:$BH$101,"&lt;="&amp;新怪物属性!$CJ27)+SUMIFS(装备数值!BW$50:BW$101,装备数值!$BG$50:$BG$101,"="&amp;新怪物属性!$CK$2,装备数值!$BH$50:$BH$101,"&lt;="&amp;新怪物属性!$CK27)+SUMIFS(装备数值!BW$50:BW$101,装备数值!$BG$50:$BG$101,"="&amp;新怪物属性!$CL$2,装备数值!$BH$50:$BH$101,"&lt;="&amp;新怪物属性!$CL27)+SUMIFS(装备数值!BW$50:BW$101,装备数值!$BG$50:$BG$101,"="&amp;新怪物属性!$CM$2,装备数值!$BH$50:$BH$101,"&lt;="&amp;新怪物属性!$CM27)+SUMIFS(装备数值!BW$50:BW$101,装备数值!$BG$50:$BG$101,"="&amp;新怪物属性!$CN$2,装备数值!$BH$50:$BH$101,"&lt;="&amp;新怪物属性!$CN27)+SUMIFS(装备数值!BW$50:BW$101,装备数值!$BG$50:$BG$101,"="&amp;新怪物属性!$CO$2,装备数值!$BH$50:$BH$101,"&lt;="&amp;新怪物属性!$CO27)+SUMIFS(装备数值!BW$50:BW$101,装备数值!$BG$50:$BG$101,"="&amp;新怪物属性!$CP$2,装备数值!$BH$50:$BH$101,"&lt;="&amp;新怪物属性!$CP27)+SUMIFS(装备数值!BW$50:BW$101,装备数值!$BG$50:$BG$101,"="&amp;新怪物属性!$CQ$2,装备数值!$BH$50:$BH$101,"&lt;="&amp;新怪物属性!$CQ27)+SUMIFS(装备数值!BW$50:BW$101,装备数值!$BG$50:$BG$101,"="&amp;新怪物属性!$CR$2,装备数值!$BH$50:$BH$101,"&lt;="&amp;新怪物属性!$CR27)</f>
        <v>0</v>
      </c>
      <c r="DE27" s="14">
        <f>SUMIFS(装备数值!BX$50:BX$101,装备数值!$BG$50:$BG$101,"="&amp;新怪物属性!$CF$2,装备数值!$BH$50:$BH$101,"&lt;="&amp;新怪物属性!$CF27)+SUMIFS(装备数值!BX$50:BX$101,装备数值!$BG$50:$BG$101,"="&amp;新怪物属性!$CG$2,装备数值!$BH$50:$BH$101,"&lt;="&amp;新怪物属性!$CG27)+SUMIFS(装备数值!BX$50:BX$101,装备数值!$BG$50:$BG$101,"="&amp;新怪物属性!$CH$2,装备数值!$BH$50:$BH$101,"&lt;="&amp;新怪物属性!$CH27)+SUMIFS(装备数值!BX$50:BX$101,装备数值!$BG$50:$BG$101,"="&amp;新怪物属性!$CI$2,装备数值!$BH$50:$BH$101,"&lt;="&amp;新怪物属性!$CI27)+SUMIFS(装备数值!BX$50:BX$101,装备数值!$BG$50:$BG$101,"="&amp;新怪物属性!$CJ$2,装备数值!$BH$50:$BH$101,"&lt;="&amp;新怪物属性!$CJ27)+SUMIFS(装备数值!BX$50:BX$101,装备数值!$BG$50:$BG$101,"="&amp;新怪物属性!$CK$2,装备数值!$BH$50:$BH$101,"&lt;="&amp;新怪物属性!$CK27)+SUMIFS(装备数值!BX$50:BX$101,装备数值!$BG$50:$BG$101,"="&amp;新怪物属性!$CL$2,装备数值!$BH$50:$BH$101,"&lt;="&amp;新怪物属性!$CL27)+SUMIFS(装备数值!BX$50:BX$101,装备数值!$BG$50:$BG$101,"="&amp;新怪物属性!$CM$2,装备数值!$BH$50:$BH$101,"&lt;="&amp;新怪物属性!$CM27)+SUMIFS(装备数值!BX$50:BX$101,装备数值!$BG$50:$BG$101,"="&amp;新怪物属性!$CN$2,装备数值!$BH$50:$BH$101,"&lt;="&amp;新怪物属性!$CN27)+SUMIFS(装备数值!BX$50:BX$101,装备数值!$BG$50:$BG$101,"="&amp;新怪物属性!$CO$2,装备数值!$BH$50:$BH$101,"&lt;="&amp;新怪物属性!$CO27)+SUMIFS(装备数值!BX$50:BX$101,装备数值!$BG$50:$BG$101,"="&amp;新怪物属性!$CP$2,装备数值!$BH$50:$BH$101,"&lt;="&amp;新怪物属性!$CP27)+SUMIFS(装备数值!BX$50:BX$101,装备数值!$BG$50:$BG$101,"="&amp;新怪物属性!$CQ$2,装备数值!$BH$50:$BH$101,"&lt;="&amp;新怪物属性!$CQ27)+SUMIFS(装备数值!BX$50:BX$101,装备数值!$BG$50:$BG$101,"="&amp;新怪物属性!$CR$2,装备数值!$BH$50:$BH$101,"&lt;="&amp;新怪物属性!$CR27)</f>
        <v>0</v>
      </c>
      <c r="DH27" s="14">
        <f>INDEX(装备数值!$I$13:$M$116,新怪物属性!$P27*8+1,DH$2)*$X27+INDEX(装备数值!$I$13:$M$116,新怪物属性!$Q27*8+2,DH$2)*$Y27+INDEX(装备数值!$I$13:$M$116,新怪物属性!$S27*8+3,DH$2)*$Z27+INDEX(装备数值!$I$13:$M$116,新怪物属性!$R27*8+4,DH$2)*$AA27+INDEX(装备数值!$I$13:$M$116,新怪物属性!$T27*8+5,DH$2)*$AB27+INDEX(装备数值!$I$13:$M$116,新怪物属性!$U27*8+6,DH$2)*$AC27+INDEX(装备数值!$I$13:$M$116,新怪物属性!$V27*8+7,DH$2)*$AD27+INDEX(装备数值!$I$13:$M$116,新怪物属性!$W27*8+8,DH$2)*$AE27</f>
        <v>200</v>
      </c>
      <c r="DI27" s="14">
        <f>INDEX(装备数值!$I$13:$M$116,新怪物属性!$P27*8+1,DI$2)*$X27+INDEX(装备数值!$I$13:$M$116,新怪物属性!$Q27*8+2,DI$2)*$Y27+INDEX(装备数值!$I$13:$M$116,新怪物属性!$S27*8+3,DI$2)*$Z27+INDEX(装备数值!$I$13:$M$116,新怪物属性!$R27*8+4,DI$2)*$AA27+INDEX(装备数值!$I$13:$M$116,新怪物属性!$T27*8+5,DI$2)*$AB27+INDEX(装备数值!$I$13:$M$116,新怪物属性!$U27*8+6,DI$2)*$AC27+INDEX(装备数值!$I$13:$M$116,新怪物属性!$V27*8+7,DI$2)*$AD27+INDEX(装备数值!$I$13:$M$116,新怪物属性!$W27*8+8,DI$2)*$AE27</f>
        <v>600</v>
      </c>
      <c r="DJ27" s="14">
        <f>INDEX(装备数值!$I$13:$M$116,新怪物属性!$P27*8+1,DJ$2)*$X27+INDEX(装备数值!$I$13:$M$116,新怪物属性!$Q27*8+2,DJ$2)*$Y27+INDEX(装备数值!$I$13:$M$116,新怪物属性!$S27*8+3,DJ$2)*$Z27+INDEX(装备数值!$I$13:$M$116,新怪物属性!$R27*8+4,DJ$2)*$AA27+INDEX(装备数值!$I$13:$M$116,新怪物属性!$T27*8+5,DJ$2)*$AB27+INDEX(装备数值!$I$13:$M$116,新怪物属性!$U27*8+6,DJ$2)*$AC27+INDEX(装备数值!$I$13:$M$116,新怪物属性!$V27*8+7,DJ$2)*$AD27+INDEX(装备数值!$I$13:$M$116,新怪物属性!$W27*8+8,DJ$2)*$AE27</f>
        <v>0</v>
      </c>
      <c r="DK27" s="14">
        <f>INDEX(装备数值!$I$13:$M$116,新怪物属性!$P27*8+1,DK$2)*$X27+INDEX(装备数值!$I$13:$M$116,新怪物属性!$Q27*8+2,DK$2)*$Y27+INDEX(装备数值!$I$13:$M$116,新怪物属性!$S27*8+3,DK$2)*$Z27+INDEX(装备数值!$I$13:$M$116,新怪物属性!$R27*8+4,DK$2)*$AA27+INDEX(装备数值!$I$13:$M$116,新怪物属性!$T27*8+5,DK$2)*$AB27+INDEX(装备数值!$I$13:$M$116,新怪物属性!$U27*8+6,DK$2)*$AC27+INDEX(装备数值!$I$13:$M$116,新怪物属性!$V27*8+7,DK$2)*$AD27+INDEX(装备数值!$I$13:$M$116,新怪物属性!$W27*8+8,DK$2)*$AE27</f>
        <v>0</v>
      </c>
      <c r="DL27" s="14">
        <f>INDEX(装备数值!$I$13:$M$116,新怪物属性!$P27*8+1,DL$2)*$X27+INDEX(装备数值!$I$13:$M$116,新怪物属性!$Q27*8+2,DL$2)*$Y27+INDEX(装备数值!$I$13:$M$116,新怪物属性!$S27*8+3,DL$2)*$Z27+INDEX(装备数值!$I$13:$M$116,新怪物属性!$R27*8+4,DL$2)*$AA27+INDEX(装备数值!$I$13:$M$116,新怪物属性!$T27*8+5,DL$2)*$AB27+INDEX(装备数值!$I$13:$M$116,新怪物属性!$U27*8+6,DL$2)*$AC27+INDEX(装备数值!$I$13:$M$116,新怪物属性!$V27*8+7,DL$2)*$AD27+INDEX(装备数值!$I$13:$M$116,新怪物属性!$W27*8+8,DL$2)*$AE27</f>
        <v>0</v>
      </c>
      <c r="DO27" s="14">
        <f>INDEX(装备数值!$X$13:$AH$116,$P27*8+1,DO$2)*$AF27+INDEX(装备数值!$X$13:$AH$116,$Q27*8+2,DO$2)*$AG27+INDEX(装备数值!$X$13:$AH$116,$S27*8+3,DO$2)*$AH27+INDEX(装备数值!$X$13:$AH$116,$R27*8+4,DO$2)*$AI27+INDEX(装备数值!$X$13:$AH$116,$T27*8+5,DO$2)*$AJ27+INDEX(装备数值!$X$13:$AH$116,$U27*8+6,DO$2)*$AK27+INDEX(装备数值!$X$13:$AH$116,$V27*8+7,DO$2)*$AL27+INDEX(装备数值!$X$13:$AH$116,$W27*8+8,DO$2)*$AM27</f>
        <v>0</v>
      </c>
      <c r="DP27" s="14">
        <f>INDEX(装备数值!$X$13:$AH$116,$P27*8+1,DP$2)*$AF27+INDEX(装备数值!$X$13:$AH$116,$Q27*8+2,DP$2)*$AG27+INDEX(装备数值!$X$13:$AH$116,$S27*8+3,DP$2)*$AH27+INDEX(装备数值!$X$13:$AH$116,$R27*8+4,DP$2)*$AI27+INDEX(装备数值!$X$13:$AH$116,$T27*8+5,DP$2)*$AJ27+INDEX(装备数值!$X$13:$AH$116,$U27*8+6,DP$2)*$AK27+INDEX(装备数值!$X$13:$AH$116,$V27*8+7,DP$2)*$AL27+INDEX(装备数值!$X$13:$AH$116,$W27*8+8,DP$2)*$AM27</f>
        <v>0</v>
      </c>
      <c r="DQ27" s="14">
        <f>INDEX(装备数值!$X$13:$AH$116,$P27*8+1,DQ$2)*$AF27+INDEX(装备数值!$X$13:$AH$116,$Q27*8+2,DQ$2)*$AG27+INDEX(装备数值!$X$13:$AH$116,$S27*8+3,DQ$2)*$AH27+INDEX(装备数值!$X$13:$AH$116,$R27*8+4,DQ$2)*$AI27+INDEX(装备数值!$X$13:$AH$116,$T27*8+5,DQ$2)*$AJ27+INDEX(装备数值!$X$13:$AH$116,$U27*8+6,DQ$2)*$AK27+INDEX(装备数值!$X$13:$AH$116,$V27*8+7,DQ$2)*$AL27+INDEX(装备数值!$X$13:$AH$116,$W27*8+8,DQ$2)*$AM27</f>
        <v>0</v>
      </c>
      <c r="DR27" s="14">
        <f>INDEX(装备数值!$X$13:$AH$116,$P27*8+1,DR$2)*$AF27+INDEX(装备数值!$X$13:$AH$116,$Q27*8+2,DR$2)*$AG27+INDEX(装备数值!$X$13:$AH$116,$S27*8+3,DR$2)*$AH27+INDEX(装备数值!$X$13:$AH$116,$R27*8+4,DR$2)*$AI27+INDEX(装备数值!$X$13:$AH$116,$T27*8+5,DR$2)*$AJ27+INDEX(装备数值!$X$13:$AH$116,$U27*8+6,DR$2)*$AK27+INDEX(装备数值!$X$13:$AH$116,$V27*8+7,DR$2)*$AL27+INDEX(装备数值!$X$13:$AH$116,$W27*8+8,DR$2)*$AM27</f>
        <v>0</v>
      </c>
      <c r="DS27" s="14">
        <f>INDEX(装备数值!$X$13:$AH$116,$P27*8+1,DS$2)*$AF27+INDEX(装备数值!$X$13:$AH$116,$Q27*8+2,DS$2)*$AG27+INDEX(装备数值!$X$13:$AH$116,$S27*8+3,DS$2)*$AH27+INDEX(装备数值!$X$13:$AH$116,$R27*8+4,DS$2)*$AI27+INDEX(装备数值!$X$13:$AH$116,$T27*8+5,DS$2)*$AJ27+INDEX(装备数值!$X$13:$AH$116,$U27*8+6,DS$2)*$AK27+INDEX(装备数值!$X$13:$AH$116,$V27*8+7,DS$2)*$AL27+INDEX(装备数值!$X$13:$AH$116,$W27*8+8,DS$2)*$AM27</f>
        <v>0</v>
      </c>
      <c r="DT27" s="14">
        <f>INDEX(装备数值!$X$13:$AH$116,$P27*8+1,DT$2)*$AF27+INDEX(装备数值!$X$13:$AH$116,$Q27*8+2,DT$2)*$AG27+INDEX(装备数值!$X$13:$AH$116,$S27*8+3,DT$2)*$AH27+INDEX(装备数值!$X$13:$AH$116,$R27*8+4,DT$2)*$AI27+INDEX(装备数值!$X$13:$AH$116,$T27*8+5,DT$2)*$AJ27+INDEX(装备数值!$X$13:$AH$116,$U27*8+6,DT$2)*$AK27+INDEX(装备数值!$X$13:$AH$116,$V27*8+7,DT$2)*$AL27+INDEX(装备数值!$X$13:$AH$116,$W27*8+8,DT$2)*$AM27</f>
        <v>0</v>
      </c>
      <c r="DU27" s="14">
        <f>INDEX(装备数值!$X$13:$AH$116,$P27*8+1,DU$2)*$AF27+INDEX(装备数值!$X$13:$AH$116,$Q27*8+2,DU$2)*$AG27+INDEX(装备数值!$X$13:$AH$116,$S27*8+3,DU$2)*$AH27+INDEX(装备数值!$X$13:$AH$116,$R27*8+4,DU$2)*$AI27+INDEX(装备数值!$X$13:$AH$116,$T27*8+5,DU$2)*$AJ27+INDEX(装备数值!$X$13:$AH$116,$U27*8+6,DU$2)*$AK27+INDEX(装备数值!$X$13:$AH$116,$V27*8+7,DU$2)*$AL27+INDEX(装备数值!$X$13:$AH$116,$W27*8+8,DU$2)*$AM27</f>
        <v>0</v>
      </c>
      <c r="DV27" s="14">
        <f>INDEX(装备数值!$X$13:$AH$116,$P27*8+1,DV$2)*$AF27+INDEX(装备数值!$X$13:$AH$116,$Q27*8+2,DV$2)*$AG27+INDEX(装备数值!$X$13:$AH$116,$S27*8+3,DV$2)*$AH27+INDEX(装备数值!$X$13:$AH$116,$R27*8+4,DV$2)*$AI27+INDEX(装备数值!$X$13:$AH$116,$T27*8+5,DV$2)*$AJ27+INDEX(装备数值!$X$13:$AH$116,$U27*8+6,DV$2)*$AK27+INDEX(装备数值!$X$13:$AH$116,$V27*8+7,DV$2)*$AL27+INDEX(装备数值!$X$13:$AH$116,$W27*8+8,DV$2)*$AM27</f>
        <v>0</v>
      </c>
      <c r="DW27" s="14">
        <f>INDEX(装备数值!$X$13:$AH$116,$P27*8+1,DW$2)*$AF27+INDEX(装备数值!$X$13:$AH$116,$Q27*8+2,DW$2)*$AG27+INDEX(装备数值!$X$13:$AH$116,$S27*8+3,DW$2)*$AH27+INDEX(装备数值!$X$13:$AH$116,$R27*8+4,DW$2)*$AI27+INDEX(装备数值!$X$13:$AH$116,$T27*8+5,DW$2)*$AJ27+INDEX(装备数值!$X$13:$AH$116,$U27*8+6,DW$2)*$AK27+INDEX(装备数值!$X$13:$AH$116,$V27*8+7,DW$2)*$AL27+INDEX(装备数值!$X$13:$AH$116,$W27*8+8,DW$2)*$AM27</f>
        <v>0</v>
      </c>
      <c r="DX27" s="14">
        <f>INDEX(装备数值!$X$13:$AH$116,$P27*8+1,DX$2)*$AF27+INDEX(装备数值!$X$13:$AH$116,$Q27*8+2,DX$2)*$AG27+INDEX(装备数值!$X$13:$AH$116,$S27*8+3,DX$2)*$AH27+INDEX(装备数值!$X$13:$AH$116,$R27*8+4,DX$2)*$AI27+INDEX(装备数值!$X$13:$AH$116,$T27*8+5,DX$2)*$AJ27+INDEX(装备数值!$X$13:$AH$116,$U27*8+6,DX$2)*$AK27+INDEX(装备数值!$X$13:$AH$116,$V27*8+7,DX$2)*$AL27+INDEX(装备数值!$X$13:$AH$116,$W27*8+8,DX$2)*$AM27</f>
        <v>0</v>
      </c>
      <c r="DY27" s="14">
        <f>INDEX(装备数值!$X$13:$AH$116,$P27*8+1,DY$2)*$AF27+INDEX(装备数值!$X$13:$AH$116,$Q27*8+2,DY$2)*$AG27+INDEX(装备数值!$X$13:$AH$116,$S27*8+3,DY$2)*$AH27+INDEX(装备数值!$X$13:$AH$116,$R27*8+4,DY$2)*$AI27+INDEX(装备数值!$X$13:$AH$116,$T27*8+5,DY$2)*$AJ27+INDEX(装备数值!$X$13:$AH$116,$U27*8+6,DY$2)*$AK27+INDEX(装备数值!$X$13:$AH$116,$V27*8+7,DY$2)*$AL27+INDEX(装备数值!$X$13:$AH$116,$W27*8+8,DY$2)*$AM27</f>
        <v>0</v>
      </c>
      <c r="EA27" s="14">
        <f>INDEX(装备数值!$AN$17:$AN$117,MATCH(MIN($X27:$AE27),装备数值!$AO$17:$AO$117,1))</f>
        <v>0</v>
      </c>
      <c r="EB27" s="14">
        <f>IF(COUNTIF($P27:$W27,"&gt;"&amp;0)=8,INDEX(装备数值!AR$17:AR$117,$EA27+1),0)</f>
        <v>0</v>
      </c>
      <c r="EC27" s="14">
        <f>IF(COUNTIF($P27:$W27,"&gt;"&amp;0)=8,INDEX(装备数值!AS$17:AS$117,$EA27+1),0)</f>
        <v>0</v>
      </c>
      <c r="ED27" s="14">
        <f>IF(COUNTIF($P27:$W27,"&gt;"&amp;0)=8,INDEX(装备数值!AT$17:AT$117,$EA27+1),0)</f>
        <v>0</v>
      </c>
      <c r="EE27" s="14">
        <f>IF(COUNTIF($P27:$W27,"&gt;"&amp;0)=8,INDEX(装备数值!AU$17:AU$117,$EA27+1),0)</f>
        <v>0</v>
      </c>
      <c r="EF27" s="14">
        <f>IF(COUNTIF($P27:$W27,"&gt;"&amp;0)=8,INDEX(装备数值!AV$17:AV$117,$EA27+1),0)</f>
        <v>0</v>
      </c>
      <c r="EH27" s="14">
        <f>INDEX(装备数值!$AY$17:$AY$77,MATCH(MIN($AF27:$AM27),装备数值!$AZ$17:$AZ$77,1))</f>
        <v>0</v>
      </c>
      <c r="EI27" s="26">
        <f>INDEX(装备数值!BA$17:BA$77,新怪物属性!EH27+1)</f>
        <v>0</v>
      </c>
      <c r="EJ27" s="26">
        <f>INDEX(装备数值!BA$17:BA$77,新怪物属性!EH27+1)</f>
        <v>0</v>
      </c>
      <c r="EL27" s="14">
        <f t="shared" si="2"/>
        <v>0</v>
      </c>
      <c r="EM27" s="14">
        <f>VLOOKUP(EL27,军阶与晶片数值!$W$6:$X$27,2)</f>
        <v>0</v>
      </c>
      <c r="EN27" s="14">
        <f>INDEX(军阶与晶片数值!Y$6:Y$27,$EM27+1)</f>
        <v>0</v>
      </c>
      <c r="EO27" s="14">
        <f>INDEX(军阶与晶片数值!Z$6:Z$27,$EM27+1)</f>
        <v>0</v>
      </c>
      <c r="EP27" s="14">
        <f>INDEX(军阶与晶片数值!AA$6:AA$27,$EM27+1)</f>
        <v>0</v>
      </c>
      <c r="EQ27" s="14">
        <f>INDEX(军阶与晶片数值!AB$6:AB$27,$EM27+1)</f>
        <v>0</v>
      </c>
      <c r="ER27" s="29">
        <f>INDEX(军阶与晶片数值!AC$6:AC$27,$EM27+1)</f>
        <v>0</v>
      </c>
      <c r="ES27" s="29">
        <f>INDEX(军阶与晶片数值!AD$6:AD$27,$EM27+1)</f>
        <v>0</v>
      </c>
      <c r="EU27" s="26">
        <f>INDEX(军阶与晶片数值!I$6:I$16,AN27+1)</f>
        <v>0</v>
      </c>
      <c r="EV27" s="26">
        <f>INDEX(军阶与晶片数值!M$6:M$16,AO27+1)</f>
        <v>0</v>
      </c>
      <c r="EW27" s="26">
        <f>INDEX(军阶与晶片数值!J$6:J$16,AP27+1)</f>
        <v>0</v>
      </c>
      <c r="EX27" s="26">
        <f>INDEX(军阶与晶片数值!K$6:K$16,AQ27+1)</f>
        <v>0</v>
      </c>
      <c r="EY27" s="26">
        <f>INDEX(军阶与晶片数值!L$6:L$16,AR27+1)</f>
        <v>0</v>
      </c>
      <c r="EZ27" s="28">
        <f>INDEX(军阶与晶片数值!N$6:N$16,AS27+1)</f>
        <v>0</v>
      </c>
      <c r="FA27" s="28">
        <f>INDEX(军阶与晶片数值!O$6:O$16,AT27+1)</f>
        <v>0</v>
      </c>
      <c r="FB27" s="28">
        <f>INDEX(军阶与晶片数值!P$6:P$16,AU27+1)</f>
        <v>0</v>
      </c>
      <c r="FC27" s="28">
        <f>INDEX(军阶与晶片数值!Q$6:Q$16,AV27+1)</f>
        <v>0</v>
      </c>
      <c r="FD27" s="26">
        <f>INDEX(军阶与晶片数值!R$6:R$16,AW27+1)</f>
        <v>0</v>
      </c>
      <c r="FE27" s="26">
        <f>INDEX(军阶与晶片数值!S$6:S$16,AX27+1)</f>
        <v>0</v>
      </c>
      <c r="FF27" s="26">
        <f>INDEX(军阶与晶片数值!T$6:T$16,AY27+1)</f>
        <v>0</v>
      </c>
      <c r="FG27" s="26">
        <f>INDEX(军阶与晶片数值!U$6:U$16,AZ27+1)</f>
        <v>0</v>
      </c>
      <c r="FI27" s="26">
        <f>INDEX(军阶与晶片数值!$C$6:$C$36,新怪物属性!$BA27+1)</f>
        <v>0.05</v>
      </c>
      <c r="FJ27" s="26">
        <f>INDEX(军阶与晶片数值!$C$6:$C$36,新怪物属性!$BA27+1)</f>
        <v>0.05</v>
      </c>
      <c r="FK27" s="26">
        <f>INDEX(军阶与晶片数值!$C$6:$C$36,新怪物属性!$BA27+1)</f>
        <v>0.05</v>
      </c>
      <c r="FL27" s="26">
        <f>INDEX(军阶与晶片数值!$C$6:$C$36,新怪物属性!$BA27+1)</f>
        <v>0.05</v>
      </c>
      <c r="FM27" s="26">
        <f>INDEX(军阶与晶片数值!$C$6:$C$36,新怪物属性!$BA27+1)</f>
        <v>0.05</v>
      </c>
      <c r="FO27" s="14">
        <f>INDEX(战舰突破!$H$6:$H$18,新怪物属性!$J27+1)+INDEX(战舰突破!$H$23:$H$35,新怪物属性!$K27+1)+INDEX(战舰突破!$H$40:$H$52,新怪物属性!$L27+1)</f>
        <v>200</v>
      </c>
      <c r="FP27" s="14">
        <f>INDEX(战舰突破!$I$6:$I$18,新怪物属性!$J27+1)+INDEX(战舰突破!$I$23:$I$35,新怪物属性!$K27+1)+INDEX(战舰突破!$I$40:$I$52,新怪物属性!$L27+1)</f>
        <v>200</v>
      </c>
      <c r="FQ27" s="14">
        <f>INDEX(战舰突破!$J$6:$J$18,新怪物属性!$J27+1)+INDEX(战舰突破!$J$23:$J$35,新怪物属性!$K27+1)+INDEX(战舰突破!$J$40:$J$52,新怪物属性!$L27+1)</f>
        <v>0</v>
      </c>
      <c r="FR27" s="14">
        <f>INDEX(战舰突破!$K$6:$K$18,新怪物属性!$J27+1)+INDEX(战舰突破!$K$23:$K$35,新怪物属性!$K27+1)+INDEX(战舰突破!$K$40:$K$52,新怪物属性!$L27+1)</f>
        <v>0</v>
      </c>
      <c r="FS27" s="14">
        <f>INDEX(战舰突破!$L$6:$L$18,新怪物属性!$J27+1)+INDEX(战舰突破!$L$23:$L$35,新怪物属性!$K27+1)+INDEX(战舰突破!$L$40:$L$52,新怪物属性!$L27+1)</f>
        <v>0</v>
      </c>
      <c r="FT27" s="18">
        <f>INDEX(战舰突破!$N$6:$N$18,新怪物属性!$J27+1)+INDEX(战舰突破!$N$23:$N$35,新怪物属性!$K27+1)+INDEX(战舰突破!$N$40:$N$52,新怪物属性!$L27+1)</f>
        <v>0</v>
      </c>
      <c r="FU27" s="18">
        <f>INDEX(战舰突破!$O$6:$O$18,新怪物属性!$J27+1)+INDEX(战舰突破!$O$23:$O$35,新怪物属性!$K27+1)+INDEX(战舰突破!$O$40:$O$52,新怪物属性!$L27+1)</f>
        <v>0</v>
      </c>
      <c r="FV27" s="18">
        <f>INDEX(战舰突破!$P$6:$P$18,新怪物属性!$J27+1)+INDEX(战舰突破!$P$23:$P$35,新怪物属性!$K27+1)+INDEX(战舰突破!$P$40:$P$52,新怪物属性!$L27+1)</f>
        <v>0</v>
      </c>
      <c r="FW27" s="18">
        <f>INDEX(战舰突破!$Q$6:$Q$18,新怪物属性!$J27+1)+INDEX(战舰突破!$Q$23:$Q$35,新怪物属性!$K27+1)+INDEX(战舰突破!$Q$40:$Q$52,新怪物属性!$L27+1)</f>
        <v>0</v>
      </c>
      <c r="FX27" s="18">
        <f>INDEX(战舰突破!$R$6:$R$18,新怪物属性!$J27+1)+INDEX(战舰突破!$R$23:$R$35,新怪物属性!$K27+1)+INDEX(战舰突破!$R$40:$R$52,新怪物属性!$L27+1)</f>
        <v>0</v>
      </c>
      <c r="FY27" s="18">
        <f>INDEX(战舰突破!$M$6:$M$18,新怪物属性!$J27+1)+INDEX(战舰突破!$M$23:$M$35,新怪物属性!$K27+1)+INDEX(战舰突破!$M$40:$M$52,新怪物属性!$L27+1)</f>
        <v>0</v>
      </c>
      <c r="FZ27" s="22">
        <f>INDEX(战舰突破!$W$6:$W$18,新怪物属性!$J27+1)+INDEX(战舰突破!$W$23:$W$35,新怪物属性!$K27+1)+INDEX(战舰突破!$W$40:$W$52,新怪物属性!$L27+1)</f>
        <v>0.3</v>
      </c>
      <c r="GC27" s="14">
        <f>INDEX(战舰突破!$S$6:$S$18,新怪物属性!$J27+1)</f>
        <v>0</v>
      </c>
      <c r="GD27" s="14">
        <f>INDEX(战舰突破!$T$6:$T$18,新怪物属性!$J27+1)</f>
        <v>0</v>
      </c>
      <c r="GE27" s="14">
        <f>INDEX(战舰突破!$U$6:$U$18,新怪物属性!$J27+1)</f>
        <v>0</v>
      </c>
      <c r="GF27" s="14">
        <f>INDEX(战舰突破!$V$6:$V$18,新怪物属性!$J27+1)</f>
        <v>0</v>
      </c>
      <c r="GG27" s="14">
        <f>INDEX(战舰突破!$X$6:$X$18,新怪物属性!$J27+1)</f>
        <v>2</v>
      </c>
      <c r="GI27" s="14">
        <f>INDEX(战舰突破!$S$23:$S$35,新怪物属性!$J27+1)</f>
        <v>0</v>
      </c>
      <c r="GJ27" s="14">
        <f>INDEX(战舰突破!$T$23:$T$35,新怪物属性!$J27+1)</f>
        <v>0</v>
      </c>
      <c r="GK27" s="14">
        <f>INDEX(战舰突破!$U$23:$U$35,新怪物属性!$J27+1)</f>
        <v>0</v>
      </c>
      <c r="GL27" s="14">
        <f>INDEX(战舰突破!$V$23:$V$35,新怪物属性!$J27+1)</f>
        <v>0</v>
      </c>
      <c r="GM27" s="14">
        <f>INDEX(战舰突破!$X$23:$X$35,新怪物属性!$J27+1)</f>
        <v>30</v>
      </c>
      <c r="GO27" s="14">
        <f>INDEX(战舰突破!$S$40:$S$52,新怪物属性!$J27+1)</f>
        <v>0</v>
      </c>
      <c r="GP27" s="14">
        <f>INDEX(战舰突破!$T$40:$T$52,新怪物属性!$J27+1)</f>
        <v>0</v>
      </c>
      <c r="GQ27" s="14">
        <f>INDEX(战舰突破!$U$40:$U$52,新怪物属性!$J27+1)</f>
        <v>0</v>
      </c>
      <c r="GR27" s="14">
        <f>INDEX(战舰突破!$V$40:$V$52,新怪物属性!$J27+1)</f>
        <v>0</v>
      </c>
      <c r="GS27" s="14">
        <f>INDEX(战舰突破!$X$40:$X$52,新怪物属性!$J27+1)</f>
        <v>50</v>
      </c>
      <c r="GV27" s="14">
        <v>0</v>
      </c>
      <c r="GW27" s="14">
        <v>0</v>
      </c>
      <c r="GX27" s="14">
        <v>0</v>
      </c>
      <c r="GY27" s="14">
        <v>0</v>
      </c>
      <c r="GZ27" s="14">
        <v>0</v>
      </c>
      <c r="HA27" s="14">
        <v>0</v>
      </c>
      <c r="HB27" s="14">
        <v>0</v>
      </c>
      <c r="HC27" s="14">
        <v>0</v>
      </c>
      <c r="HD27" s="14">
        <v>0</v>
      </c>
      <c r="HE27" s="14">
        <v>0</v>
      </c>
      <c r="HF27" s="14">
        <v>0</v>
      </c>
      <c r="HG27" s="14">
        <v>0</v>
      </c>
      <c r="HH27" s="14">
        <v>0</v>
      </c>
      <c r="HI27" s="14">
        <v>0</v>
      </c>
      <c r="HJ27" s="14">
        <v>0</v>
      </c>
      <c r="HK27" s="14">
        <v>0</v>
      </c>
      <c r="HL27" s="14">
        <v>0</v>
      </c>
      <c r="HM27" s="14">
        <v>0</v>
      </c>
      <c r="HN27" s="14">
        <v>0</v>
      </c>
      <c r="HO27" s="14">
        <v>0</v>
      </c>
      <c r="HP27" s="14">
        <v>0</v>
      </c>
      <c r="HQ27" s="14">
        <v>0</v>
      </c>
      <c r="HR27" s="14">
        <v>0</v>
      </c>
      <c r="HS27" s="14">
        <v>0</v>
      </c>
      <c r="HT27" s="14">
        <v>0</v>
      </c>
      <c r="HU27" s="14">
        <v>0</v>
      </c>
      <c r="HX27" s="14">
        <v>0</v>
      </c>
      <c r="HY27" s="14">
        <v>0</v>
      </c>
      <c r="IB27" s="14">
        <f>IF($GV27=0,0,INDEX(战宠!P$15:P$27,新怪物属性!$GV$3)*(INDEX(战宠!$U$7:$Y$10,1,新怪物属性!$GV27)))*(新怪物属性!$GW27+4)
+IF($GX27=0,0,INDEX(战宠!P$15:P$27,新怪物属性!$GX$3)*(INDEX(战宠!$U$7:$Y$10,1,新怪物属性!$GX27)))*(新怪物属性!$GY27+4)
+IF($GZ27=0,0,INDEX(战宠!P$15:P$27,新怪物属性!$GZ$3)*(INDEX(战宠!$U$7:$Y$10,1,新怪物属性!$GZ27)))*(新怪物属性!$HA27+4)
+IF($HB27=0,0,INDEX(战宠!P$15:P$27,新怪物属性!$HB$3)*(INDEX(战宠!$U$7:$Y$10,1,新怪物属性!$HB27)))*(新怪物属性!$HC27+4)
+IF($HD27=0,0,INDEX(战宠!P$15:P$27,新怪物属性!$HD$3)*(INDEX(战宠!$U$7:$Y$10,1,新怪物属性!$HD27)))*(新怪物属性!$HE27+4)
+IF($HF27=0,0,INDEX(战宠!P$15:P$27,新怪物属性!$HF$3)*(INDEX(战宠!$U$7:$Y$10,1,新怪物属性!$HF27)))*(新怪物属性!$HG27+4)
+IF($HH27=0,0,INDEX(战宠!P$15:P$27,新怪物属性!$HH$3)*(INDEX(战宠!$U$7:$Y$10,1,新怪物属性!$HH27)))*(新怪物属性!$HI27+4)
+IF($HJ27=0,0,INDEX(战宠!P$15:P$27,新怪物属性!$HJ$3)*(INDEX(战宠!$U$7:$Y$10,1,新怪物属性!$HJ27)))*(新怪物属性!$HK27+4)
+IF($HL27=0,0,INDEX(战宠!P$15:P$27,新怪物属性!$HL$3)*(INDEX(战宠!$U$7:$Y$10,1,新怪物属性!$HL27)))*(新怪物属性!$HM27+4)
+IF($HN27=0,0,INDEX(战宠!P$15:P$27,新怪物属性!$HN$3)*(INDEX(战宠!$U$7:$Y$10,1,新怪物属性!$HN27)))*(新怪物属性!$HO27+4)
+IF($HP27=0,0,INDEX(战宠!P$15:P$27,新怪物属性!$HP$3)*(INDEX(战宠!$U$7:$Y$10,1,新怪物属性!$HP27)))*(新怪物属性!$HQ27+4)
+IF($HR27=0,0,INDEX(战宠!P$15:P$27,新怪物属性!$HR$3)*(INDEX(战宠!$U$7:$Y$10,1,新怪物属性!$HR27)))*(新怪物属性!$HS27+4)
+IF($HT27=0,0,INDEX(战宠!P$15:P$27,新怪物属性!$HT$3)*(INDEX(战宠!$U$7:$Y$10,1,新怪物属性!$HT27)))*(新怪物属性!$HU27+4)</f>
        <v>0</v>
      </c>
      <c r="IC27" s="14">
        <f>IF($GV27=0,0,INDEX(战宠!Q$15:Q$27,新怪物属性!$GV$3)*(INDEX(战宠!$U$7:$Y$10,1,新怪物属性!$GV27)))*(新怪物属性!$GW27+4)
+IF($GX27=0,0,INDEX(战宠!Q$15:Q$27,新怪物属性!$GX$3)*(INDEX(战宠!$U$7:$Y$10,1,新怪物属性!$GX27)))*(新怪物属性!$GY27+4)
+IF($GZ27=0,0,INDEX(战宠!Q$15:Q$27,新怪物属性!$GZ$3)*(INDEX(战宠!$U$7:$Y$10,1,新怪物属性!$GZ27)))*(新怪物属性!$HA27+4)
+IF($HB27=0,0,INDEX(战宠!Q$15:Q$27,新怪物属性!$HB$3)*(INDEX(战宠!$U$7:$Y$10,1,新怪物属性!$HB27)))*(新怪物属性!$HC27+4)
+IF($HD27=0,0,INDEX(战宠!Q$15:Q$27,新怪物属性!$HD$3)*(INDEX(战宠!$U$7:$Y$10,1,新怪物属性!$HD27)))*(新怪物属性!$HE27+4)
+IF($HF27=0,0,INDEX(战宠!Q$15:Q$27,新怪物属性!$HF$3)*(INDEX(战宠!$U$7:$Y$10,1,新怪物属性!$HF27)))*(新怪物属性!$HG27+4)
+IF($HH27=0,0,INDEX(战宠!Q$15:Q$27,新怪物属性!$HH$3)*(INDEX(战宠!$U$7:$Y$10,1,新怪物属性!$HH27)))*(新怪物属性!$HI27+4)
+IF($HJ27=0,0,INDEX(战宠!Q$15:Q$27,新怪物属性!$HJ$3)*(INDEX(战宠!$U$7:$Y$10,1,新怪物属性!$HJ27)))*(新怪物属性!$HK27+4)
+IF($HL27=0,0,INDEX(战宠!Q$15:Q$27,新怪物属性!$HL$3)*(INDEX(战宠!$U$7:$Y$10,1,新怪物属性!$HL27)))*(新怪物属性!$HM27+4)
+IF($HN27=0,0,INDEX(战宠!Q$15:Q$27,新怪物属性!$HN$3)*(INDEX(战宠!$U$7:$Y$10,1,新怪物属性!$HN27)))*(新怪物属性!$HO27+4)
+IF($HP27=0,0,INDEX(战宠!Q$15:Q$27,新怪物属性!$HP$3)*(INDEX(战宠!$U$7:$Y$10,1,新怪物属性!$HP27)))*(新怪物属性!$HQ27+4)
+IF($HR27=0,0,INDEX(战宠!Q$15:Q$27,新怪物属性!$HR$3)*(INDEX(战宠!$U$7:$Y$10,1,新怪物属性!$HR27)))*(新怪物属性!$HS27+4)
+IF($HT27=0,0,INDEX(战宠!Q$15:Q$27,新怪物属性!$HT$3)*(INDEX(战宠!$U$7:$Y$10,1,新怪物属性!$HT27)))*(新怪物属性!$HU27+4)</f>
        <v>0</v>
      </c>
      <c r="ID27" s="14">
        <f>IF($GV27=0,0,INDEX(战宠!R$15:R$27,新怪物属性!$GV$3)*(INDEX(战宠!$U$7:$Y$10,1,新怪物属性!$GV27)))*(新怪物属性!$GW27+4)
+IF($GX27=0,0,INDEX(战宠!R$15:R$27,新怪物属性!$GX$3)*(INDEX(战宠!$U$7:$Y$10,1,新怪物属性!$GX27)))*(新怪物属性!$GY27+4)
+IF($GZ27=0,0,INDEX(战宠!R$15:R$27,新怪物属性!$GZ$3)*(INDEX(战宠!$U$7:$Y$10,1,新怪物属性!$GZ27)))*(新怪物属性!$HA27+4)
+IF($HB27=0,0,INDEX(战宠!R$15:R$27,新怪物属性!$HB$3)*(INDEX(战宠!$U$7:$Y$10,1,新怪物属性!$HB27)))*(新怪物属性!$HC27+4)
+IF($HD27=0,0,INDEX(战宠!R$15:R$27,新怪物属性!$HD$3)*(INDEX(战宠!$U$7:$Y$10,1,新怪物属性!$HD27)))*(新怪物属性!$HE27+4)
+IF($HF27=0,0,INDEX(战宠!R$15:R$27,新怪物属性!$HF$3)*(INDEX(战宠!$U$7:$Y$10,1,新怪物属性!$HF27)))*(新怪物属性!$HG27+4)
+IF($HH27=0,0,INDEX(战宠!R$15:R$27,新怪物属性!$HH$3)*(INDEX(战宠!$U$7:$Y$10,1,新怪物属性!$HH27)))*(新怪物属性!$HI27+4)
+IF($HJ27=0,0,INDEX(战宠!R$15:R$27,新怪物属性!$HJ$3)*(INDEX(战宠!$U$7:$Y$10,1,新怪物属性!$HJ27)))*(新怪物属性!$HK27+4)
+IF($HL27=0,0,INDEX(战宠!R$15:R$27,新怪物属性!$HL$3)*(INDEX(战宠!$U$7:$Y$10,1,新怪物属性!$HL27)))*(新怪物属性!$HM27+4)
+IF($HN27=0,0,INDEX(战宠!R$15:R$27,新怪物属性!$HN$3)*(INDEX(战宠!$U$7:$Y$10,1,新怪物属性!$HN27)))*(新怪物属性!$HO27+4)
+IF($HP27=0,0,INDEX(战宠!R$15:R$27,新怪物属性!$HP$3)*(INDEX(战宠!$U$7:$Y$10,1,新怪物属性!$HP27)))*(新怪物属性!$HQ27+4)
+IF($HR27=0,0,INDEX(战宠!R$15:R$27,新怪物属性!$HR$3)*(INDEX(战宠!$U$7:$Y$10,1,新怪物属性!$HR27)))*(新怪物属性!$HS27+4)
+IF($HT27=0,0,INDEX(战宠!R$15:R$27,新怪物属性!$HT$3)*(INDEX(战宠!$U$7:$Y$10,1,新怪物属性!$HT27)))*(新怪物属性!$HU27+4)</f>
        <v>0</v>
      </c>
      <c r="IE27" s="14">
        <f>IF($GV27=0,0,INDEX(战宠!S$15:S$27,新怪物属性!$GV$3)*(INDEX(战宠!$U$7:$Y$10,1,新怪物属性!$GV27)))*(新怪物属性!$GW27+4)
+IF($GX27=0,0,INDEX(战宠!S$15:S$27,新怪物属性!$GX$3)*(INDEX(战宠!$U$7:$Y$10,1,新怪物属性!$GX27)))*(新怪物属性!$GY27+4)
+IF($GZ27=0,0,INDEX(战宠!S$15:S$27,新怪物属性!$GZ$3)*(INDEX(战宠!$U$7:$Y$10,1,新怪物属性!$GZ27)))*(新怪物属性!$HA27+4)
+IF($HB27=0,0,INDEX(战宠!S$15:S$27,新怪物属性!$HB$3)*(INDEX(战宠!$U$7:$Y$10,1,新怪物属性!$HB27)))*(新怪物属性!$HC27+4)
+IF($HD27=0,0,INDEX(战宠!S$15:S$27,新怪物属性!$HD$3)*(INDEX(战宠!$U$7:$Y$10,1,新怪物属性!$HD27)))*(新怪物属性!$HE27+4)
+IF($HF27=0,0,INDEX(战宠!S$15:S$27,新怪物属性!$HF$3)*(INDEX(战宠!$U$7:$Y$10,1,新怪物属性!$HF27)))*(新怪物属性!$HG27+4)
+IF($HH27=0,0,INDEX(战宠!S$15:S$27,新怪物属性!$HH$3)*(INDEX(战宠!$U$7:$Y$10,1,新怪物属性!$HH27)))*(新怪物属性!$HI27+4)
+IF($HJ27=0,0,INDEX(战宠!S$15:S$27,新怪物属性!$HJ$3)*(INDEX(战宠!$U$7:$Y$10,1,新怪物属性!$HJ27)))*(新怪物属性!$HK27+4)
+IF($HL27=0,0,INDEX(战宠!S$15:S$27,新怪物属性!$HL$3)*(INDEX(战宠!$U$7:$Y$10,1,新怪物属性!$HL27)))*(新怪物属性!$HM27+4)
+IF($HN27=0,0,INDEX(战宠!S$15:S$27,新怪物属性!$HN$3)*(INDEX(战宠!$U$7:$Y$10,1,新怪物属性!$HN27)))*(新怪物属性!$HO27+4)
+IF($HP27=0,0,INDEX(战宠!S$15:S$27,新怪物属性!$HP$3)*(INDEX(战宠!$U$7:$Y$10,1,新怪物属性!$HP27)))*(新怪物属性!$HQ27+4)
+IF($HR27=0,0,INDEX(战宠!S$15:S$27,新怪物属性!$HR$3)*(INDEX(战宠!$U$7:$Y$10,1,新怪物属性!$HR27)))*(新怪物属性!$HS27+4)
+IF($HT27=0,0,INDEX(战宠!S$15:S$27,新怪物属性!$HT$3)*(INDEX(战宠!$U$7:$Y$10,1,新怪物属性!$HT27)))*(新怪物属性!$HU27+4)</f>
        <v>0</v>
      </c>
      <c r="IF27" s="14">
        <f>IF($GV27=0,0,INDEX(战宠!T$15:T$27,新怪物属性!$GV$3)*(INDEX(战宠!$U$7:$Y$10,1,新怪物属性!$GV27)))*(新怪物属性!$GW27+4)
+IF($GX27=0,0,INDEX(战宠!T$15:T$27,新怪物属性!$GX$3)*(INDEX(战宠!$U$7:$Y$10,1,新怪物属性!$GX27)))*(新怪物属性!$GY27+4)
+IF($GZ27=0,0,INDEX(战宠!T$15:T$27,新怪物属性!$GZ$3)*(INDEX(战宠!$U$7:$Y$10,1,新怪物属性!$GZ27)))*(新怪物属性!$HA27+4)
+IF($HB27=0,0,INDEX(战宠!T$15:T$27,新怪物属性!$HB$3)*(INDEX(战宠!$U$7:$Y$10,1,新怪物属性!$HB27)))*(新怪物属性!$HC27+4)
+IF($HD27=0,0,INDEX(战宠!T$15:T$27,新怪物属性!$HD$3)*(INDEX(战宠!$U$7:$Y$10,1,新怪物属性!$HD27)))*(新怪物属性!$HE27+4)
+IF($HF27=0,0,INDEX(战宠!T$15:T$27,新怪物属性!$HF$3)*(INDEX(战宠!$U$7:$Y$10,1,新怪物属性!$HF27)))*(新怪物属性!$HG27+4)
+IF($HH27=0,0,INDEX(战宠!T$15:T$27,新怪物属性!$HH$3)*(INDEX(战宠!$U$7:$Y$10,1,新怪物属性!$HH27)))*(新怪物属性!$HI27+4)
+IF($HJ27=0,0,INDEX(战宠!T$15:T$27,新怪物属性!$HJ$3)*(INDEX(战宠!$U$7:$Y$10,1,新怪物属性!$HJ27)))*(新怪物属性!$HK27+4)
+IF($HL27=0,0,INDEX(战宠!T$15:T$27,新怪物属性!$HL$3)*(INDEX(战宠!$U$7:$Y$10,1,新怪物属性!$HL27)))*(新怪物属性!$HM27+4)
+IF($HN27=0,0,INDEX(战宠!T$15:T$27,新怪物属性!$HN$3)*(INDEX(战宠!$U$7:$Y$10,1,新怪物属性!$HN27)))*(新怪物属性!$HO27+4)
+IF($HP27=0,0,INDEX(战宠!T$15:T$27,新怪物属性!$HP$3)*(INDEX(战宠!$U$7:$Y$10,1,新怪物属性!$HP27)))*(新怪物属性!$HQ27+4)
+IF($HR27=0,0,INDEX(战宠!T$15:T$27,新怪物属性!$HR$3)*(INDEX(战宠!$U$7:$Y$10,1,新怪物属性!$HR27)))*(新怪物属性!$HS27+4)
+IF($HT27=0,0,INDEX(战宠!T$15:T$27,新怪物属性!$HT$3)*(INDEX(战宠!$U$7:$Y$10,1,新怪物属性!$HT27)))*(新怪物属性!$HU27+4)</f>
        <v>0</v>
      </c>
      <c r="II27" s="14">
        <f>IF(HX27=0,0,INDEX(战宠!$D$15:$D$27,新怪物属性!HX27))</f>
        <v>0</v>
      </c>
      <c r="IJ27" s="14">
        <f>IF(HY27=0,0,INDEX(战宠!$D$15:$D$27,新怪物属性!HY27))</f>
        <v>0</v>
      </c>
      <c r="IM27" s="14">
        <f t="shared" si="51"/>
        <v>2399</v>
      </c>
      <c r="IN27" s="14">
        <f t="shared" si="52"/>
        <v>2693</v>
      </c>
      <c r="IO27" s="14">
        <f t="shared" si="53"/>
        <v>0</v>
      </c>
      <c r="IP27" s="14">
        <f t="shared" si="54"/>
        <v>0</v>
      </c>
      <c r="IQ27" s="14">
        <f t="shared" si="55"/>
        <v>0</v>
      </c>
      <c r="IR27" s="14">
        <f t="shared" si="3"/>
        <v>15540</v>
      </c>
      <c r="IS27" s="14">
        <f t="shared" si="4"/>
        <v>448</v>
      </c>
      <c r="IT27" s="14">
        <f t="shared" si="5"/>
        <v>55387</v>
      </c>
      <c r="IU27" s="14">
        <f t="shared" si="6"/>
        <v>1056</v>
      </c>
      <c r="IV27" s="28">
        <f t="shared" si="7"/>
        <v>0</v>
      </c>
      <c r="IW27" s="28">
        <f t="shared" si="8"/>
        <v>0</v>
      </c>
      <c r="IX27" s="28">
        <f t="shared" si="9"/>
        <v>0</v>
      </c>
      <c r="IY27" s="28">
        <f t="shared" si="10"/>
        <v>0</v>
      </c>
      <c r="IZ27" s="28">
        <f t="shared" si="11"/>
        <v>1</v>
      </c>
      <c r="JA27" s="28">
        <f t="shared" si="12"/>
        <v>1</v>
      </c>
      <c r="JB27" s="28">
        <f t="shared" si="13"/>
        <v>0</v>
      </c>
      <c r="JC27" s="28">
        <f t="shared" si="14"/>
        <v>0</v>
      </c>
      <c r="JD27" s="14">
        <f t="shared" si="15"/>
        <v>1</v>
      </c>
      <c r="JE27" s="14">
        <f t="shared" si="16"/>
        <v>1</v>
      </c>
      <c r="JF27" s="14">
        <f t="shared" si="17"/>
        <v>1</v>
      </c>
      <c r="JG27" s="18">
        <f t="shared" si="18"/>
        <v>1</v>
      </c>
      <c r="JH27" s="18">
        <f t="shared" si="19"/>
        <v>1</v>
      </c>
      <c r="JI27" s="18">
        <f t="shared" si="20"/>
        <v>1</v>
      </c>
      <c r="JJ27" s="29">
        <f t="shared" si="56"/>
        <v>150</v>
      </c>
      <c r="JK27" s="29">
        <f t="shared" si="56"/>
        <v>450</v>
      </c>
      <c r="JL27" s="29">
        <f t="shared" si="56"/>
        <v>450</v>
      </c>
      <c r="JM27" s="26">
        <f t="shared" si="22"/>
        <v>0</v>
      </c>
      <c r="JN27" s="26">
        <f t="shared" si="23"/>
        <v>0</v>
      </c>
      <c r="JO27" s="26">
        <f t="shared" si="24"/>
        <v>0</v>
      </c>
      <c r="JP27" s="14">
        <f t="shared" si="25"/>
        <v>2</v>
      </c>
      <c r="JQ27" s="14">
        <f t="shared" si="26"/>
        <v>2</v>
      </c>
      <c r="JR27" s="14">
        <f t="shared" si="27"/>
        <v>2</v>
      </c>
      <c r="JS27" s="14">
        <f t="shared" si="28"/>
        <v>2</v>
      </c>
      <c r="JT27" s="14">
        <f t="shared" si="29"/>
        <v>30</v>
      </c>
      <c r="JU27" s="14">
        <f t="shared" si="30"/>
        <v>50</v>
      </c>
      <c r="JV27">
        <v>23</v>
      </c>
      <c r="JW27" s="14">
        <f t="shared" si="57"/>
        <v>183607</v>
      </c>
      <c r="JY27" s="14">
        <f t="shared" si="31"/>
        <v>896</v>
      </c>
      <c r="JZ27" s="14">
        <f t="shared" si="58"/>
        <v>1169</v>
      </c>
      <c r="KA27" s="29">
        <f t="shared" si="59"/>
        <v>0</v>
      </c>
      <c r="KB27" s="29">
        <f t="shared" si="60"/>
        <v>0</v>
      </c>
      <c r="KC27" s="29">
        <f t="shared" si="61"/>
        <v>0</v>
      </c>
      <c r="KD27" s="29">
        <f t="shared" si="62"/>
        <v>0</v>
      </c>
      <c r="KE27" s="14">
        <f t="shared" si="32"/>
        <v>1</v>
      </c>
      <c r="KF27" s="14">
        <f t="shared" si="33"/>
        <v>1</v>
      </c>
      <c r="KG27" s="14">
        <f t="shared" si="63"/>
        <v>1169</v>
      </c>
      <c r="KH27" s="26">
        <f t="shared" si="34"/>
        <v>0</v>
      </c>
      <c r="KI27" s="26">
        <f t="shared" si="35"/>
        <v>0.3</v>
      </c>
      <c r="KJ27" s="29">
        <f t="shared" si="64"/>
        <v>150</v>
      </c>
      <c r="KK27" s="29">
        <f t="shared" si="65"/>
        <v>914</v>
      </c>
      <c r="KL27" s="29">
        <f t="shared" si="66"/>
        <v>0</v>
      </c>
      <c r="KM27" s="23">
        <f t="shared" si="67"/>
        <v>0</v>
      </c>
      <c r="KN27" s="23">
        <f t="shared" si="68"/>
        <v>0</v>
      </c>
      <c r="KO27" s="26">
        <f t="shared" si="36"/>
        <v>0.05</v>
      </c>
      <c r="KP27" s="26">
        <f t="shared" si="37"/>
        <v>0.15</v>
      </c>
      <c r="KQ27" s="26">
        <f t="shared" si="38"/>
        <v>0.15</v>
      </c>
      <c r="KR27" s="26">
        <f t="shared" si="69"/>
        <v>0</v>
      </c>
      <c r="KS27" s="26">
        <v>0</v>
      </c>
      <c r="KT27" s="29">
        <f t="shared" si="70"/>
        <v>1.05</v>
      </c>
      <c r="KU27" s="29">
        <f t="shared" si="39"/>
        <v>1.1499999999999999</v>
      </c>
      <c r="KV27" s="29">
        <f t="shared" si="40"/>
        <v>1.1499999999999999</v>
      </c>
      <c r="KW27" s="29">
        <f t="shared" si="41"/>
        <v>787.5</v>
      </c>
      <c r="KX27" s="29">
        <f t="shared" si="42"/>
        <v>700.73333333333323</v>
      </c>
      <c r="KY27" s="29">
        <f t="shared" si="43"/>
        <v>0</v>
      </c>
      <c r="KZ27" s="29">
        <f t="shared" si="44"/>
        <v>8621</v>
      </c>
      <c r="LA27" s="14">
        <f t="shared" si="45"/>
        <v>1488.23</v>
      </c>
      <c r="LE27" s="14">
        <v>1</v>
      </c>
      <c r="LF27" s="14">
        <v>0</v>
      </c>
      <c r="LG27" s="14">
        <v>120</v>
      </c>
      <c r="LH27" s="14">
        <v>60</v>
      </c>
      <c r="LI27" s="14">
        <v>0</v>
      </c>
      <c r="LJ27" s="14">
        <v>60</v>
      </c>
      <c r="LK27" s="14">
        <v>60</v>
      </c>
      <c r="LL27" s="23">
        <f t="shared" si="71"/>
        <v>90587</v>
      </c>
      <c r="LM27" s="23">
        <f t="shared" si="72"/>
        <v>0</v>
      </c>
      <c r="LN27" s="23">
        <f t="shared" si="73"/>
        <v>90587</v>
      </c>
      <c r="LO27" s="14">
        <v>1</v>
      </c>
      <c r="LP27" s="14">
        <v>0</v>
      </c>
      <c r="LQ27" s="14">
        <v>60</v>
      </c>
      <c r="LR27" s="14">
        <v>30</v>
      </c>
      <c r="LS27" s="14">
        <v>0</v>
      </c>
      <c r="LT27" s="14">
        <v>30</v>
      </c>
      <c r="LU27" s="14">
        <v>30</v>
      </c>
      <c r="LV27" s="23">
        <f t="shared" si="74"/>
        <v>49604</v>
      </c>
      <c r="LW27" s="23">
        <f t="shared" si="75"/>
        <v>0</v>
      </c>
      <c r="LX27" s="23">
        <f t="shared" si="76"/>
        <v>49604</v>
      </c>
      <c r="MB27">
        <f t="shared" si="46"/>
        <v>4.5639087501197659</v>
      </c>
      <c r="MC27">
        <f t="shared" si="47"/>
        <v>4.5639087501197659</v>
      </c>
      <c r="ME27" s="14">
        <v>2</v>
      </c>
      <c r="MF27" s="14">
        <v>1</v>
      </c>
      <c r="MG27" s="14">
        <v>0</v>
      </c>
      <c r="MH27" s="23">
        <f t="shared" si="48"/>
        <v>1366</v>
      </c>
      <c r="MI27" s="23">
        <f t="shared" si="77"/>
        <v>0</v>
      </c>
      <c r="MJ27" s="23">
        <f t="shared" si="78"/>
        <v>1366</v>
      </c>
      <c r="MK27" s="14">
        <v>0</v>
      </c>
      <c r="ML27" s="14">
        <v>2</v>
      </c>
      <c r="MM27" s="14">
        <v>2</v>
      </c>
      <c r="MN27" s="23">
        <f t="shared" si="49"/>
        <v>2102</v>
      </c>
      <c r="MO27" s="23">
        <f t="shared" si="79"/>
        <v>0</v>
      </c>
      <c r="MP27" s="23">
        <f t="shared" si="80"/>
        <v>2102</v>
      </c>
      <c r="MR27" s="23">
        <f t="shared" si="81"/>
        <v>2803</v>
      </c>
      <c r="MS27" s="23">
        <f t="shared" si="82"/>
        <v>0</v>
      </c>
      <c r="MT27" s="23">
        <f t="shared" si="83"/>
        <v>2803</v>
      </c>
      <c r="MU27" s="23">
        <f t="shared" si="87"/>
        <v>2049</v>
      </c>
      <c r="MV27" s="23">
        <f t="shared" si="85"/>
        <v>0</v>
      </c>
      <c r="MW27" s="23">
        <f t="shared" si="86"/>
        <v>2049</v>
      </c>
      <c r="NA27">
        <v>28</v>
      </c>
      <c r="NB27" t="s">
        <v>137</v>
      </c>
      <c r="NC27" s="17">
        <v>1.9</v>
      </c>
      <c r="ND27" t="s">
        <v>201</v>
      </c>
      <c r="NE27" t="s">
        <v>246</v>
      </c>
      <c r="NF27" t="s">
        <v>247</v>
      </c>
      <c r="NH27" t="s">
        <v>214</v>
      </c>
      <c r="NJ27" s="14">
        <v>23</v>
      </c>
      <c r="NK27" s="14"/>
    </row>
    <row r="28" spans="3:375" ht="16.5" x14ac:dyDescent="0.2">
      <c r="C28" s="14">
        <f t="shared" si="0"/>
        <v>1</v>
      </c>
      <c r="D28" s="14">
        <v>24</v>
      </c>
      <c r="E28" s="14" t="s">
        <v>551</v>
      </c>
      <c r="F28" s="14" t="s">
        <v>602</v>
      </c>
      <c r="G28" s="14">
        <v>10</v>
      </c>
      <c r="H28" s="14">
        <v>10</v>
      </c>
      <c r="I28" s="14">
        <v>0</v>
      </c>
      <c r="J28" s="14">
        <v>1</v>
      </c>
      <c r="K28" s="14">
        <v>1</v>
      </c>
      <c r="L28" s="14">
        <v>0</v>
      </c>
      <c r="M28" s="14">
        <v>0</v>
      </c>
      <c r="N28" s="14">
        <v>0</v>
      </c>
      <c r="O28" s="14">
        <v>0</v>
      </c>
      <c r="P28" s="14">
        <v>1</v>
      </c>
      <c r="Q28" s="14">
        <v>1</v>
      </c>
      <c r="R28" s="14">
        <v>1</v>
      </c>
      <c r="S28" s="14">
        <v>1</v>
      </c>
      <c r="T28" s="14">
        <v>1</v>
      </c>
      <c r="U28" s="14">
        <v>1</v>
      </c>
      <c r="V28" s="14">
        <v>1</v>
      </c>
      <c r="W28" s="14">
        <v>1</v>
      </c>
      <c r="X28" s="14">
        <v>10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2</v>
      </c>
      <c r="BF28" s="14">
        <f>ROUND((INDEX(新战舰养成!S$6:S$18,新怪物属性!$J28+1)+INDEX(新战舰养成!D$6:D$18,新怪物属性!$J28+1)*(新怪物属性!$G28-1))*INDEX(战舰突破!$D$6:$D$18,新怪物属性!$M28+1),0)</f>
        <v>245</v>
      </c>
      <c r="BG28" s="14">
        <f>ROUND((INDEX(新战舰养成!T$6:T$18,新怪物属性!$J28+1)+INDEX(新战舰养成!E$6:E$18,新怪物属性!$J28+1)*(新怪物属性!$G28-1))*INDEX(战舰突破!$D$6:$D$18,新怪物属性!$M28+1),0)</f>
        <v>1900</v>
      </c>
      <c r="BH28" s="14">
        <f>ROUND((INDEX(新战舰养成!U$6:U$18,新怪物属性!$J28+1)+INDEX(新战舰养成!F$6:F$18,新怪物属性!$J28+1)*(新怪物属性!$G28-1))*INDEX(战舰突破!$D$6:$D$18,新怪物属性!$M28+1),0)</f>
        <v>127</v>
      </c>
      <c r="BI28" s="14">
        <f>ROUND((INDEX(新战舰养成!V$6:V$18,新怪物属性!$J28+1)+INDEX(新战舰养成!G$6:G$18,新怪物属性!$J28+1)*(新怪物属性!$G28-1))*INDEX(战舰突破!$D$6:$D$18,新怪物属性!$M28+1),0)</f>
        <v>300</v>
      </c>
      <c r="BJ28" s="14">
        <f>ROUND((INDEX(新战舰养成!W$6:W$18,新怪物属性!$J28+1)+INDEX(新战舰养成!H$6:H$18,新怪物属性!$J28+1)*(新怪物属性!$G28-1))*INDEX(战舰突破!$D$6:$D$18,新怪物属性!$M28+1),0)</f>
        <v>4</v>
      </c>
      <c r="BL28" s="14">
        <f>IF($H28&gt;0,ROUND((INDEX(新战舰养成!X$6:X$18,新怪物属性!$K28+1)+INDEX(新战舰养成!I$6:I$18,新怪物属性!$K28+1)*(新怪物属性!$H28-1))*INDEX(战舰突破!$D$6:$D$18,新怪物属性!$N28+1),0),0)</f>
        <v>525</v>
      </c>
      <c r="BM28" s="14">
        <f>IF($H28&gt;0,ROUND((INDEX(新战舰养成!Y$6:Y$18,新怪物属性!$K28+1)+INDEX(新战舰养成!J$6:J$18,新怪物属性!$K28+1)*(新怪物属性!$H28-1))*INDEX(战舰突破!$D$6:$D$18,新怪物属性!$N28+1),0),0)</f>
        <v>0</v>
      </c>
      <c r="BN28" s="14">
        <f>IF($H28&gt;0,ROUND((INDEX(新战舰养成!Z$6:Z$18,新怪物属性!$K28+1)+INDEX(新战舰养成!K$6:K$18,新怪物属性!$K28+1)*(新怪物属性!$H28-1))*INDEX(战舰突破!$D$6:$D$18,新怪物属性!$N28+1),0),0)</f>
        <v>0</v>
      </c>
      <c r="BO28" s="14">
        <f>IF($H28&gt;0,ROUND((INDEX(新战舰养成!AA$6:AA$18,新怪物属性!$K28+1)+INDEX(新战舰养成!L$6:L$18,新怪物属性!$K28+1)*(新怪物属性!$H28-1))*INDEX(战舰突破!$D$6:$D$18,新怪物属性!$N28+1),0),0)</f>
        <v>2450</v>
      </c>
      <c r="BP28" s="14">
        <f>IF($H28&gt;0,ROUND((INDEX(新战舰养成!AB$6:AB$18,新怪物属性!$K28+1)+INDEX(新战舰养成!M$6:M$18,新怪物属性!$K28+1)*(新怪物属性!$H28-1))*INDEX(战舰突破!$D$6:$D$18,新怪物属性!$N28+1),0),0)</f>
        <v>47</v>
      </c>
      <c r="BR28" s="14">
        <f>IF($I28&gt;0,ROUND((INDEX(新战舰养成!AC$6:AC$18,新怪物属性!$L28+1)+INDEX(新战舰养成!I$6:I$18,新怪物属性!$L28+1)*(新怪物属性!$I28-1))*INDEX(战舰突破!$D$6:$D$18,新怪物属性!$O28+1),0),0)</f>
        <v>0</v>
      </c>
      <c r="BS28" s="14">
        <f>IF($I28&gt;0,ROUND((INDEX(新战舰养成!AD$6:AD$18,新怪物属性!$L28+1)+INDEX(新战舰养成!J$6:J$18,新怪物属性!$L28+1)*(新怪物属性!$I28-1))*INDEX(战舰突破!$D$6:$D$18,新怪物属性!$O28+1),0),0)</f>
        <v>0</v>
      </c>
      <c r="BT28" s="14">
        <f>IF($I28&gt;0,ROUND((INDEX(新战舰养成!AE$6:AE$18,新怪物属性!$L28+1)+INDEX(新战舰养成!K$6:K$18,新怪物属性!$L28+1)*(新怪物属性!$I28-1))*INDEX(战舰突破!$D$6:$D$18,新怪物属性!$O28+1),0),0)</f>
        <v>0</v>
      </c>
      <c r="BU28" s="14">
        <f>IF($I28&gt;0,ROUND((INDEX(新战舰养成!AF$6:AF$18,新怪物属性!$L28+1)+INDEX(新战舰养成!L$6:L$18,新怪物属性!$L28+1)*(新怪物属性!$I28-1))*INDEX(战舰突破!$D$6:$D$18,新怪物属性!$O28+1),0),0)</f>
        <v>0</v>
      </c>
      <c r="BV28" s="14">
        <f>IF($I28&gt;0,ROUND((INDEX(新战舰养成!AG$6:AG$18,新怪物属性!$L28+1)+INDEX(新战舰养成!M$6:M$18,新怪物属性!$L28+1)*(新怪物属性!$I28-1))*INDEX(战舰突破!$D$6:$D$18,新怪物属性!$O28+1),0),0)</f>
        <v>0</v>
      </c>
      <c r="BY28" s="14">
        <f>(INDEX(装备数值!$C$13:$G$116,新怪物属性!$P28*8+1,BY$2)+INDEX(装备数值!$C$13:$G$116,新怪物属性!$Q28*8+2,BY$2)+INDEX(装备数值!$C$13:$G$116,新怪物属性!$S28*8+3,BY$2)+INDEX(装备数值!$C$13:$G$116,新怪物属性!$R28*8+4,BY$2)+INDEX(装备数值!$C$13:$G$116,新怪物属性!$T28*8+5,BY$2)+INDEX(装备数值!$C$13:$G$116,新怪物属性!$U28*8+6,BY$2)+INDEX(装备数值!$C$13:$G$116,新怪物属性!$V28*8+7,BY$2)+INDEX(装备数值!$C$13:$G$116,新怪物属性!$W28*8+8,BY$2))</f>
        <v>200</v>
      </c>
      <c r="BZ28" s="14">
        <f>(INDEX(装备数值!$C$13:$G$116,新怪物属性!$P28*8+1,BZ$2)+INDEX(装备数值!$C$13:$G$116,新怪物属性!$Q28*8+2,BZ$2)+INDEX(装备数值!$C$13:$G$116,新怪物属性!$S28*8+3,BZ$2)+INDEX(装备数值!$C$13:$G$116,新怪物属性!$R28*8+4,BZ$2)+INDEX(装备数值!$C$13:$G$116,新怪物属性!$T28*8+5,BZ$2)+INDEX(装备数值!$C$13:$G$116,新怪物属性!$U28*8+6,BZ$2)+INDEX(装备数值!$C$13:$G$116,新怪物属性!$V28*8+7,BZ$2)+INDEX(装备数值!$C$13:$G$116,新怪物属性!$W28*8+8,BZ$2))</f>
        <v>1500</v>
      </c>
      <c r="CA28" s="14">
        <f>(INDEX(装备数值!$C$13:$G$116,新怪物属性!$P28*8+1,CA$2)+INDEX(装备数值!$C$13:$G$116,新怪物属性!$Q28*8+2,CA$2)+INDEX(装备数值!$C$13:$G$116,新怪物属性!$S28*8+3,CA$2)+INDEX(装备数值!$C$13:$G$116,新怪物属性!$R28*8+4,CA$2)+INDEX(装备数值!$C$13:$G$116,新怪物属性!$T28*8+5,CA$2)+INDEX(装备数值!$C$13:$G$116,新怪物属性!$U28*8+6,CA$2)+INDEX(装备数值!$C$13:$G$116,新怪物属性!$V28*8+7,CA$2)+INDEX(装备数值!$C$13:$G$116,新怪物属性!$W28*8+8,CA$2))</f>
        <v>100</v>
      </c>
      <c r="CB28" s="14">
        <f>(INDEX(装备数值!$C$13:$G$116,新怪物属性!$P28*8+1,CB$2)+INDEX(装备数值!$C$13:$G$116,新怪物属性!$Q28*8+2,CB$2)+INDEX(装备数值!$C$13:$G$116,新怪物属性!$S28*8+3,CB$2)+INDEX(装备数值!$C$13:$G$116,新怪物属性!$R28*8+4,CB$2)+INDEX(装备数值!$C$13:$G$116,新怪物属性!$T28*8+5,CB$2)+INDEX(装备数值!$C$13:$G$116,新怪物属性!$U28*8+6,CB$2)+INDEX(装备数值!$C$13:$G$116,新怪物属性!$V28*8+7,CB$2)+INDEX(装备数值!$C$13:$G$116,新怪物属性!$W28*8+8,CB$2))</f>
        <v>2000</v>
      </c>
      <c r="CC28" s="14">
        <f>(INDEX(装备数值!$C$13:$G$116,新怪物属性!$P28*8+1,CC$2)+INDEX(装备数值!$C$13:$G$116,新怪物属性!$Q28*8+2,CC$2)+INDEX(装备数值!$C$13:$G$116,新怪物属性!$S28*8+3,CC$2)+INDEX(装备数值!$C$13:$G$116,新怪物属性!$R28*8+4,CC$2)+INDEX(装备数值!$C$13:$G$116,新怪物属性!$T28*8+5,CC$2)+INDEX(装备数值!$C$13:$G$116,新怪物属性!$U28*8+6,CC$2)+INDEX(装备数值!$C$13:$G$116,新怪物属性!$V28*8+7,CC$2)+INDEX(装备数值!$C$13:$G$116,新怪物属性!$W28*8+8,CC$2))</f>
        <v>35</v>
      </c>
      <c r="CF28" s="14">
        <f t="shared" si="50"/>
        <v>4</v>
      </c>
      <c r="CG28" s="14">
        <f t="shared" si="50"/>
        <v>0</v>
      </c>
      <c r="CH28" s="14">
        <f t="shared" si="50"/>
        <v>0</v>
      </c>
      <c r="CI28" s="14">
        <f t="shared" si="50"/>
        <v>0</v>
      </c>
      <c r="CJ28" s="14">
        <f t="shared" si="50"/>
        <v>0</v>
      </c>
      <c r="CK28" s="14">
        <f t="shared" si="50"/>
        <v>0</v>
      </c>
      <c r="CL28" s="14">
        <f t="shared" si="50"/>
        <v>0</v>
      </c>
      <c r="CM28" s="14">
        <f t="shared" si="50"/>
        <v>0</v>
      </c>
      <c r="CN28" s="14">
        <f t="shared" si="50"/>
        <v>0</v>
      </c>
      <c r="CO28" s="14">
        <f t="shared" si="50"/>
        <v>0</v>
      </c>
      <c r="CP28" s="14">
        <f t="shared" si="50"/>
        <v>0</v>
      </c>
      <c r="CQ28" s="14">
        <f t="shared" si="50"/>
        <v>0</v>
      </c>
      <c r="CR28" s="14">
        <f t="shared" si="50"/>
        <v>0</v>
      </c>
      <c r="CS28" s="14">
        <f>SUMIFS(装备数值!BL$50:BL$101,装备数值!$BG$50:$BG$101,"="&amp;新怪物属性!$CF$2,装备数值!$BH$50:$BH$101,"&lt;="&amp;新怪物属性!$CF28)+SUMIFS(装备数值!BL$50:BL$101,装备数值!$BG$50:$BG$101,"="&amp;新怪物属性!$CG$2,装备数值!$BH$50:$BH$101,"&lt;="&amp;新怪物属性!$CG28)+SUMIFS(装备数值!BL$50:BL$101,装备数值!$BG$50:$BG$101,"="&amp;新怪物属性!$CH$2,装备数值!$BH$50:$BH$101,"&lt;="&amp;新怪物属性!$CH28)+SUMIFS(装备数值!BL$50:BL$101,装备数值!$BG$50:$BG$101,"="&amp;新怪物属性!$CI$2,装备数值!$BH$50:$BH$101,"&lt;="&amp;新怪物属性!$CI28)+SUMIFS(装备数值!BL$50:BL$101,装备数值!$BG$50:$BG$101,"="&amp;新怪物属性!$CJ$2,装备数值!$BH$50:$BH$101,"&lt;="&amp;新怪物属性!$CJ28)+SUMIFS(装备数值!BL$50:BL$101,装备数值!$BG$50:$BG$101,"="&amp;新怪物属性!$CK$2,装备数值!$BH$50:$BH$101,"&lt;="&amp;新怪物属性!$CK28)+SUMIFS(装备数值!BL$50:BL$101,装备数值!$BG$50:$BG$101,"="&amp;新怪物属性!$CL$2,装备数值!$BH$50:$BH$101,"&lt;="&amp;新怪物属性!$CL28)+SUMIFS(装备数值!BL$50:BL$101,装备数值!$BG$50:$BG$101,"="&amp;新怪物属性!$CM$2,装备数值!$BH$50:$BH$101,"&lt;="&amp;新怪物属性!$CM28)+SUMIFS(装备数值!BL$50:BL$101,装备数值!$BG$50:$BG$101,"="&amp;新怪物属性!$CN$2,装备数值!$BH$50:$BH$101,"&lt;="&amp;新怪物属性!$CN28)+SUMIFS(装备数值!BL$50:BL$101,装备数值!$BG$50:$BG$101,"="&amp;新怪物属性!$CO$2,装备数值!$BH$50:$BH$101,"&lt;="&amp;新怪物属性!$CO28)+SUMIFS(装备数值!BL$50:BL$101,装备数值!$BG$50:$BG$101,"="&amp;新怪物属性!$CP$2,装备数值!$BH$50:$BH$101,"&lt;="&amp;新怪物属性!$CP28)+SUMIFS(装备数值!BL$50:BL$101,装备数值!$BG$50:$BG$101,"="&amp;新怪物属性!$CQ$2,装备数值!$BH$50:$BH$101,"&lt;="&amp;新怪物属性!$CQ28)+SUMIFS(装备数值!BL$50:BL$101,装备数值!$BG$50:$BG$101,"="&amp;新怪物属性!$CR$2,装备数值!$BH$50:$BH$101,"&lt;="&amp;新怪物属性!$CR28)</f>
        <v>1440</v>
      </c>
      <c r="CT28" s="14">
        <f>SUMIFS(装备数值!BM$50:BM$101,装备数值!$BG$50:$BG$101,"="&amp;新怪物属性!$CF$2,装备数值!$BH$50:$BH$101,"&lt;="&amp;新怪物属性!$CF28)+SUMIFS(装备数值!BM$50:BM$101,装备数值!$BG$50:$BG$101,"="&amp;新怪物属性!$CG$2,装备数值!$BH$50:$BH$101,"&lt;="&amp;新怪物属性!$CG28)+SUMIFS(装备数值!BM$50:BM$101,装备数值!$BG$50:$BG$101,"="&amp;新怪物属性!$CH$2,装备数值!$BH$50:$BH$101,"&lt;="&amp;新怪物属性!$CH28)+SUMIFS(装备数值!BM$50:BM$101,装备数值!$BG$50:$BG$101,"="&amp;新怪物属性!$CI$2,装备数值!$BH$50:$BH$101,"&lt;="&amp;新怪物属性!$CI28)+SUMIFS(装备数值!BM$50:BM$101,装备数值!$BG$50:$BG$101,"="&amp;新怪物属性!$CJ$2,装备数值!$BH$50:$BH$101,"&lt;="&amp;新怪物属性!$CJ28)+SUMIFS(装备数值!BM$50:BM$101,装备数值!$BG$50:$BG$101,"="&amp;新怪物属性!$CK$2,装备数值!$BH$50:$BH$101,"&lt;="&amp;新怪物属性!$CK28)+SUMIFS(装备数值!BM$50:BM$101,装备数值!$BG$50:$BG$101,"="&amp;新怪物属性!$CL$2,装备数值!$BH$50:$BH$101,"&lt;="&amp;新怪物属性!$CL28)+SUMIFS(装备数值!BM$50:BM$101,装备数值!$BG$50:$BG$101,"="&amp;新怪物属性!$CM$2,装备数值!$BH$50:$BH$101,"&lt;="&amp;新怪物属性!$CM28)+SUMIFS(装备数值!BM$50:BM$101,装备数值!$BG$50:$BG$101,"="&amp;新怪物属性!$CN$2,装备数值!$BH$50:$BH$101,"&lt;="&amp;新怪物属性!$CN28)+SUMIFS(装备数值!BM$50:BM$101,装备数值!$BG$50:$BG$101,"="&amp;新怪物属性!$CO$2,装备数值!$BH$50:$BH$101,"&lt;="&amp;新怪物属性!$CO28)+SUMIFS(装备数值!BM$50:BM$101,装备数值!$BG$50:$BG$101,"="&amp;新怪物属性!$CP$2,装备数值!$BH$50:$BH$101,"&lt;="&amp;新怪物属性!$CP28)+SUMIFS(装备数值!BM$50:BM$101,装备数值!$BG$50:$BG$101,"="&amp;新怪物属性!$CQ$2,装备数值!$BH$50:$BH$101,"&lt;="&amp;新怪物属性!$CQ28)+SUMIFS(装备数值!BM$50:BM$101,装备数值!$BG$50:$BG$101,"="&amp;新怪物属性!$CR$2,装备数值!$BH$50:$BH$101,"&lt;="&amp;新怪物属性!$CR28)</f>
        <v>10800</v>
      </c>
      <c r="CU28" s="14">
        <f>SUMIFS(装备数值!BN$50:BN$101,装备数值!$BG$50:$BG$101,"="&amp;新怪物属性!$CF$2,装备数值!$BH$50:$BH$101,"&lt;="&amp;新怪物属性!$CF28)+SUMIFS(装备数值!BN$50:BN$101,装备数值!$BG$50:$BG$101,"="&amp;新怪物属性!$CG$2,装备数值!$BH$50:$BH$101,"&lt;="&amp;新怪物属性!$CG28)+SUMIFS(装备数值!BN$50:BN$101,装备数值!$BG$50:$BG$101,"="&amp;新怪物属性!$CH$2,装备数值!$BH$50:$BH$101,"&lt;="&amp;新怪物属性!$CH28)+SUMIFS(装备数值!BN$50:BN$101,装备数值!$BG$50:$BG$101,"="&amp;新怪物属性!$CI$2,装备数值!$BH$50:$BH$101,"&lt;="&amp;新怪物属性!$CI28)+SUMIFS(装备数值!BN$50:BN$101,装备数值!$BG$50:$BG$101,"="&amp;新怪物属性!$CJ$2,装备数值!$BH$50:$BH$101,"&lt;="&amp;新怪物属性!$CJ28)+SUMIFS(装备数值!BN$50:BN$101,装备数值!$BG$50:$BG$101,"="&amp;新怪物属性!$CK$2,装备数值!$BH$50:$BH$101,"&lt;="&amp;新怪物属性!$CK28)+SUMIFS(装备数值!BN$50:BN$101,装备数值!$BG$50:$BG$101,"="&amp;新怪物属性!$CL$2,装备数值!$BH$50:$BH$101,"&lt;="&amp;新怪物属性!$CL28)+SUMIFS(装备数值!BN$50:BN$101,装备数值!$BG$50:$BG$101,"="&amp;新怪物属性!$CM$2,装备数值!$BH$50:$BH$101,"&lt;="&amp;新怪物属性!$CM28)+SUMIFS(装备数值!BN$50:BN$101,装备数值!$BG$50:$BG$101,"="&amp;新怪物属性!$CN$2,装备数值!$BH$50:$BH$101,"&lt;="&amp;新怪物属性!$CN28)+SUMIFS(装备数值!BN$50:BN$101,装备数值!$BG$50:$BG$101,"="&amp;新怪物属性!$CO$2,装备数值!$BH$50:$BH$101,"&lt;="&amp;新怪物属性!$CO28)+SUMIFS(装备数值!BN$50:BN$101,装备数值!$BG$50:$BG$101,"="&amp;新怪物属性!$CP$2,装备数值!$BH$50:$BH$101,"&lt;="&amp;新怪物属性!$CP28)+SUMIFS(装备数值!BN$50:BN$101,装备数值!$BG$50:$BG$101,"="&amp;新怪物属性!$CQ$2,装备数值!$BH$50:$BH$101,"&lt;="&amp;新怪物属性!$CQ28)+SUMIFS(装备数值!BN$50:BN$101,装备数值!$BG$50:$BG$101,"="&amp;新怪物属性!$CR$2,装备数值!$BH$50:$BH$101,"&lt;="&amp;新怪物属性!$CR28)</f>
        <v>0</v>
      </c>
      <c r="CV28" s="14">
        <f>SUMIFS(装备数值!BO$50:BO$101,装备数值!$BG$50:$BG$101,"="&amp;新怪物属性!$CF$2,装备数值!$BH$50:$BH$101,"&lt;="&amp;新怪物属性!$CF28)+SUMIFS(装备数值!BO$50:BO$101,装备数值!$BG$50:$BG$101,"="&amp;新怪物属性!$CG$2,装备数值!$BH$50:$BH$101,"&lt;="&amp;新怪物属性!$CG28)+SUMIFS(装备数值!BO$50:BO$101,装备数值!$BG$50:$BG$101,"="&amp;新怪物属性!$CH$2,装备数值!$BH$50:$BH$101,"&lt;="&amp;新怪物属性!$CH28)+SUMIFS(装备数值!BO$50:BO$101,装备数值!$BG$50:$BG$101,"="&amp;新怪物属性!$CI$2,装备数值!$BH$50:$BH$101,"&lt;="&amp;新怪物属性!$CI28)+SUMIFS(装备数值!BO$50:BO$101,装备数值!$BG$50:$BG$101,"="&amp;新怪物属性!$CJ$2,装备数值!$BH$50:$BH$101,"&lt;="&amp;新怪物属性!$CJ28)+SUMIFS(装备数值!BO$50:BO$101,装备数值!$BG$50:$BG$101,"="&amp;新怪物属性!$CK$2,装备数值!$BH$50:$BH$101,"&lt;="&amp;新怪物属性!$CK28)+SUMIFS(装备数值!BO$50:BO$101,装备数值!$BG$50:$BG$101,"="&amp;新怪物属性!$CL$2,装备数值!$BH$50:$BH$101,"&lt;="&amp;新怪物属性!$CL28)+SUMIFS(装备数值!BO$50:BO$101,装备数值!$BG$50:$BG$101,"="&amp;新怪物属性!$CM$2,装备数值!$BH$50:$BH$101,"&lt;="&amp;新怪物属性!$CM28)+SUMIFS(装备数值!BO$50:BO$101,装备数值!$BG$50:$BG$101,"="&amp;新怪物属性!$CN$2,装备数值!$BH$50:$BH$101,"&lt;="&amp;新怪物属性!$CN28)+SUMIFS(装备数值!BO$50:BO$101,装备数值!$BG$50:$BG$101,"="&amp;新怪物属性!$CO$2,装备数值!$BH$50:$BH$101,"&lt;="&amp;新怪物属性!$CO28)+SUMIFS(装备数值!BO$50:BO$101,装备数值!$BG$50:$BG$101,"="&amp;新怪物属性!$CP$2,装备数值!$BH$50:$BH$101,"&lt;="&amp;新怪物属性!$CP28)+SUMIFS(装备数值!BO$50:BO$101,装备数值!$BG$50:$BG$101,"="&amp;新怪物属性!$CQ$2,装备数值!$BH$50:$BH$101,"&lt;="&amp;新怪物属性!$CQ28)+SUMIFS(装备数值!BO$50:BO$101,装备数值!$BG$50:$BG$101,"="&amp;新怪物属性!$CR$2,装备数值!$BH$50:$BH$101,"&lt;="&amp;新怪物属性!$CR28)</f>
        <v>48000</v>
      </c>
      <c r="CW28" s="14">
        <f>SUMIFS(装备数值!BP$50:BP$101,装备数值!$BG$50:$BG$101,"="&amp;新怪物属性!$CF$2,装备数值!$BH$50:$BH$101,"&lt;="&amp;新怪物属性!$CF28)+SUMIFS(装备数值!BP$50:BP$101,装备数值!$BG$50:$BG$101,"="&amp;新怪物属性!$CG$2,装备数值!$BH$50:$BH$101,"&lt;="&amp;新怪物属性!$CG28)+SUMIFS(装备数值!BP$50:BP$101,装备数值!$BG$50:$BG$101,"="&amp;新怪物属性!$CH$2,装备数值!$BH$50:$BH$101,"&lt;="&amp;新怪物属性!$CH28)+SUMIFS(装备数值!BP$50:BP$101,装备数值!$BG$50:$BG$101,"="&amp;新怪物属性!$CI$2,装备数值!$BH$50:$BH$101,"&lt;="&amp;新怪物属性!$CI28)+SUMIFS(装备数值!BP$50:BP$101,装备数值!$BG$50:$BG$101,"="&amp;新怪物属性!$CJ$2,装备数值!$BH$50:$BH$101,"&lt;="&amp;新怪物属性!$CJ28)+SUMIFS(装备数值!BP$50:BP$101,装备数值!$BG$50:$BG$101,"="&amp;新怪物属性!$CK$2,装备数值!$BH$50:$BH$101,"&lt;="&amp;新怪物属性!$CK28)+SUMIFS(装备数值!BP$50:BP$101,装备数值!$BG$50:$BG$101,"="&amp;新怪物属性!$CL$2,装备数值!$BH$50:$BH$101,"&lt;="&amp;新怪物属性!$CL28)+SUMIFS(装备数值!BP$50:BP$101,装备数值!$BG$50:$BG$101,"="&amp;新怪物属性!$CM$2,装备数值!$BH$50:$BH$101,"&lt;="&amp;新怪物属性!$CM28)+SUMIFS(装备数值!BP$50:BP$101,装备数值!$BG$50:$BG$101,"="&amp;新怪物属性!$CN$2,装备数值!$BH$50:$BH$101,"&lt;="&amp;新怪物属性!$CN28)+SUMIFS(装备数值!BP$50:BP$101,装备数值!$BG$50:$BG$101,"="&amp;新怪物属性!$CO$2,装备数值!$BH$50:$BH$101,"&lt;="&amp;新怪物属性!$CO28)+SUMIFS(装备数值!BP$50:BP$101,装备数值!$BG$50:$BG$101,"="&amp;新怪物属性!$CP$2,装备数值!$BH$50:$BH$101,"&lt;="&amp;新怪物属性!$CP28)+SUMIFS(装备数值!BP$50:BP$101,装备数值!$BG$50:$BG$101,"="&amp;新怪物属性!$CQ$2,装备数值!$BH$50:$BH$101,"&lt;="&amp;新怪物属性!$CQ28)+SUMIFS(装备数值!BP$50:BP$101,装备数值!$BG$50:$BG$101,"="&amp;新怪物属性!$CR$2,装备数值!$BH$50:$BH$101,"&lt;="&amp;新怪物属性!$CR28)</f>
        <v>920</v>
      </c>
      <c r="CX28" s="14">
        <f>SUMIFS(装备数值!BQ$50:BQ$101,装备数值!$BG$50:$BG$101,"="&amp;新怪物属性!$CF$2,装备数值!$BH$50:$BH$101,"&lt;="&amp;新怪物属性!$CF28)+SUMIFS(装备数值!BQ$50:BQ$101,装备数值!$BG$50:$BG$101,"="&amp;新怪物属性!$CG$2,装备数值!$BH$50:$BH$101,"&lt;="&amp;新怪物属性!$CG28)+SUMIFS(装备数值!BQ$50:BQ$101,装备数值!$BG$50:$BG$101,"="&amp;新怪物属性!$CH$2,装备数值!$BH$50:$BH$101,"&lt;="&amp;新怪物属性!$CH28)+SUMIFS(装备数值!BQ$50:BQ$101,装备数值!$BG$50:$BG$101,"="&amp;新怪物属性!$CI$2,装备数值!$BH$50:$BH$101,"&lt;="&amp;新怪物属性!$CI28)+SUMIFS(装备数值!BQ$50:BQ$101,装备数值!$BG$50:$BG$101,"="&amp;新怪物属性!$CJ$2,装备数值!$BH$50:$BH$101,"&lt;="&amp;新怪物属性!$CJ28)+SUMIFS(装备数值!BQ$50:BQ$101,装备数值!$BG$50:$BG$101,"="&amp;新怪物属性!$CK$2,装备数值!$BH$50:$BH$101,"&lt;="&amp;新怪物属性!$CK28)+SUMIFS(装备数值!BQ$50:BQ$101,装备数值!$BG$50:$BG$101,"="&amp;新怪物属性!$CL$2,装备数值!$BH$50:$BH$101,"&lt;="&amp;新怪物属性!$CL28)+SUMIFS(装备数值!BQ$50:BQ$101,装备数值!$BG$50:$BG$101,"="&amp;新怪物属性!$CM$2,装备数值!$BH$50:$BH$101,"&lt;="&amp;新怪物属性!$CM28)+SUMIFS(装备数值!BQ$50:BQ$101,装备数值!$BG$50:$BG$101,"="&amp;新怪物属性!$CN$2,装备数值!$BH$50:$BH$101,"&lt;="&amp;新怪物属性!$CN28)+SUMIFS(装备数值!BQ$50:BQ$101,装备数值!$BG$50:$BG$101,"="&amp;新怪物属性!$CO$2,装备数值!$BH$50:$BH$101,"&lt;="&amp;新怪物属性!$CO28)+SUMIFS(装备数值!BQ$50:BQ$101,装备数值!$BG$50:$BG$101,"="&amp;新怪物属性!$CP$2,装备数值!$BH$50:$BH$101,"&lt;="&amp;新怪物属性!$CP28)+SUMIFS(装备数值!BQ$50:BQ$101,装备数值!$BG$50:$BG$101,"="&amp;新怪物属性!$CQ$2,装备数值!$BH$50:$BH$101,"&lt;="&amp;新怪物属性!$CQ28)+SUMIFS(装备数值!BQ$50:BQ$101,装备数值!$BG$50:$BG$101,"="&amp;新怪物属性!$CR$2,装备数值!$BH$50:$BH$101,"&lt;="&amp;新怪物属性!$CR28)</f>
        <v>0</v>
      </c>
      <c r="CY28" s="14">
        <f>SUMIFS(装备数值!BR$50:BR$101,装备数值!$BG$50:$BG$101,"="&amp;新怪物属性!$CF$2,装备数值!$BH$50:$BH$101,"&lt;="&amp;新怪物属性!$CF28)+SUMIFS(装备数值!BR$50:BR$101,装备数值!$BG$50:$BG$101,"="&amp;新怪物属性!$CG$2,装备数值!$BH$50:$BH$101,"&lt;="&amp;新怪物属性!$CG28)+SUMIFS(装备数值!BR$50:BR$101,装备数值!$BG$50:$BG$101,"="&amp;新怪物属性!$CH$2,装备数值!$BH$50:$BH$101,"&lt;="&amp;新怪物属性!$CH28)+SUMIFS(装备数值!BR$50:BR$101,装备数值!$BG$50:$BG$101,"="&amp;新怪物属性!$CI$2,装备数值!$BH$50:$BH$101,"&lt;="&amp;新怪物属性!$CI28)+SUMIFS(装备数值!BR$50:BR$101,装备数值!$BG$50:$BG$101,"="&amp;新怪物属性!$CJ$2,装备数值!$BH$50:$BH$101,"&lt;="&amp;新怪物属性!$CJ28)+SUMIFS(装备数值!BR$50:BR$101,装备数值!$BG$50:$BG$101,"="&amp;新怪物属性!$CK$2,装备数值!$BH$50:$BH$101,"&lt;="&amp;新怪物属性!$CK28)+SUMIFS(装备数值!BR$50:BR$101,装备数值!$BG$50:$BG$101,"="&amp;新怪物属性!$CL$2,装备数值!$BH$50:$BH$101,"&lt;="&amp;新怪物属性!$CL28)+SUMIFS(装备数值!BR$50:BR$101,装备数值!$BG$50:$BG$101,"="&amp;新怪物属性!$CM$2,装备数值!$BH$50:$BH$101,"&lt;="&amp;新怪物属性!$CM28)+SUMIFS(装备数值!BR$50:BR$101,装备数值!$BG$50:$BG$101,"="&amp;新怪物属性!$CN$2,装备数值!$BH$50:$BH$101,"&lt;="&amp;新怪物属性!$CN28)+SUMIFS(装备数值!BR$50:BR$101,装备数值!$BG$50:$BG$101,"="&amp;新怪物属性!$CO$2,装备数值!$BH$50:$BH$101,"&lt;="&amp;新怪物属性!$CO28)+SUMIFS(装备数值!BR$50:BR$101,装备数值!$BG$50:$BG$101,"="&amp;新怪物属性!$CP$2,装备数值!$BH$50:$BH$101,"&lt;="&amp;新怪物属性!$CP28)+SUMIFS(装备数值!BR$50:BR$101,装备数值!$BG$50:$BG$101,"="&amp;新怪物属性!$CQ$2,装备数值!$BH$50:$BH$101,"&lt;="&amp;新怪物属性!$CQ28)+SUMIFS(装备数值!BR$50:BR$101,装备数值!$BG$50:$BG$101,"="&amp;新怪物属性!$CR$2,装备数值!$BH$50:$BH$101,"&lt;="&amp;新怪物属性!$CR28)</f>
        <v>0</v>
      </c>
      <c r="CZ28" s="14">
        <f>SUMIFS(装备数值!BS$50:BS$101,装备数值!$BG$50:$BG$101,"="&amp;新怪物属性!$CF$2,装备数值!$BH$50:$BH$101,"&lt;="&amp;新怪物属性!$CF28)+SUMIFS(装备数值!BS$50:BS$101,装备数值!$BG$50:$BG$101,"="&amp;新怪物属性!$CG$2,装备数值!$BH$50:$BH$101,"&lt;="&amp;新怪物属性!$CG28)+SUMIFS(装备数值!BS$50:BS$101,装备数值!$BG$50:$BG$101,"="&amp;新怪物属性!$CH$2,装备数值!$BH$50:$BH$101,"&lt;="&amp;新怪物属性!$CH28)+SUMIFS(装备数值!BS$50:BS$101,装备数值!$BG$50:$BG$101,"="&amp;新怪物属性!$CI$2,装备数值!$BH$50:$BH$101,"&lt;="&amp;新怪物属性!$CI28)+SUMIFS(装备数值!BS$50:BS$101,装备数值!$BG$50:$BG$101,"="&amp;新怪物属性!$CJ$2,装备数值!$BH$50:$BH$101,"&lt;="&amp;新怪物属性!$CJ28)+SUMIFS(装备数值!BS$50:BS$101,装备数值!$BG$50:$BG$101,"="&amp;新怪物属性!$CK$2,装备数值!$BH$50:$BH$101,"&lt;="&amp;新怪物属性!$CK28)+SUMIFS(装备数值!BS$50:BS$101,装备数值!$BG$50:$BG$101,"="&amp;新怪物属性!$CL$2,装备数值!$BH$50:$BH$101,"&lt;="&amp;新怪物属性!$CL28)+SUMIFS(装备数值!BS$50:BS$101,装备数值!$BG$50:$BG$101,"="&amp;新怪物属性!$CM$2,装备数值!$BH$50:$BH$101,"&lt;="&amp;新怪物属性!$CM28)+SUMIFS(装备数值!BS$50:BS$101,装备数值!$BG$50:$BG$101,"="&amp;新怪物属性!$CN$2,装备数值!$BH$50:$BH$101,"&lt;="&amp;新怪物属性!$CN28)+SUMIFS(装备数值!BS$50:BS$101,装备数值!$BG$50:$BG$101,"="&amp;新怪物属性!$CO$2,装备数值!$BH$50:$BH$101,"&lt;="&amp;新怪物属性!$CO28)+SUMIFS(装备数值!BS$50:BS$101,装备数值!$BG$50:$BG$101,"="&amp;新怪物属性!$CP$2,装备数值!$BH$50:$BH$101,"&lt;="&amp;新怪物属性!$CP28)+SUMIFS(装备数值!BS$50:BS$101,装备数值!$BG$50:$BG$101,"="&amp;新怪物属性!$CQ$2,装备数值!$BH$50:$BH$101,"&lt;="&amp;新怪物属性!$CQ28)+SUMIFS(装备数值!BS$50:BS$101,装备数值!$BG$50:$BG$101,"="&amp;新怪物属性!$CR$2,装备数值!$BH$50:$BH$101,"&lt;="&amp;新怪物属性!$CR28)</f>
        <v>0</v>
      </c>
      <c r="DA28" s="14">
        <f>SUMIFS(装备数值!BT$50:BT$101,装备数值!$BG$50:$BG$101,"="&amp;新怪物属性!$CF$2,装备数值!$BH$50:$BH$101,"&lt;="&amp;新怪物属性!$CF28)+SUMIFS(装备数值!BT$50:BT$101,装备数值!$BG$50:$BG$101,"="&amp;新怪物属性!$CG$2,装备数值!$BH$50:$BH$101,"&lt;="&amp;新怪物属性!$CG28)+SUMIFS(装备数值!BT$50:BT$101,装备数值!$BG$50:$BG$101,"="&amp;新怪物属性!$CH$2,装备数值!$BH$50:$BH$101,"&lt;="&amp;新怪物属性!$CH28)+SUMIFS(装备数值!BT$50:BT$101,装备数值!$BG$50:$BG$101,"="&amp;新怪物属性!$CI$2,装备数值!$BH$50:$BH$101,"&lt;="&amp;新怪物属性!$CI28)+SUMIFS(装备数值!BT$50:BT$101,装备数值!$BG$50:$BG$101,"="&amp;新怪物属性!$CJ$2,装备数值!$BH$50:$BH$101,"&lt;="&amp;新怪物属性!$CJ28)+SUMIFS(装备数值!BT$50:BT$101,装备数值!$BG$50:$BG$101,"="&amp;新怪物属性!$CK$2,装备数值!$BH$50:$BH$101,"&lt;="&amp;新怪物属性!$CK28)+SUMIFS(装备数值!BT$50:BT$101,装备数值!$BG$50:$BG$101,"="&amp;新怪物属性!$CL$2,装备数值!$BH$50:$BH$101,"&lt;="&amp;新怪物属性!$CL28)+SUMIFS(装备数值!BT$50:BT$101,装备数值!$BG$50:$BG$101,"="&amp;新怪物属性!$CM$2,装备数值!$BH$50:$BH$101,"&lt;="&amp;新怪物属性!$CM28)+SUMIFS(装备数值!BT$50:BT$101,装备数值!$BG$50:$BG$101,"="&amp;新怪物属性!$CN$2,装备数值!$BH$50:$BH$101,"&lt;="&amp;新怪物属性!$CN28)+SUMIFS(装备数值!BT$50:BT$101,装备数值!$BG$50:$BG$101,"="&amp;新怪物属性!$CO$2,装备数值!$BH$50:$BH$101,"&lt;="&amp;新怪物属性!$CO28)+SUMIFS(装备数值!BT$50:BT$101,装备数值!$BG$50:$BG$101,"="&amp;新怪物属性!$CP$2,装备数值!$BH$50:$BH$101,"&lt;="&amp;新怪物属性!$CP28)+SUMIFS(装备数值!BT$50:BT$101,装备数值!$BG$50:$BG$101,"="&amp;新怪物属性!$CQ$2,装备数值!$BH$50:$BH$101,"&lt;="&amp;新怪物属性!$CQ28)+SUMIFS(装备数值!BT$50:BT$101,装备数值!$BG$50:$BG$101,"="&amp;新怪物属性!$CR$2,装备数值!$BH$50:$BH$101,"&lt;="&amp;新怪物属性!$CR28)</f>
        <v>0</v>
      </c>
      <c r="DB28" s="14">
        <f>SUMIFS(装备数值!BU$50:BU$101,装备数值!$BG$50:$BG$101,"="&amp;新怪物属性!$CF$2,装备数值!$BH$50:$BH$101,"&lt;="&amp;新怪物属性!$CF28)+SUMIFS(装备数值!BU$50:BU$101,装备数值!$BG$50:$BG$101,"="&amp;新怪物属性!$CG$2,装备数值!$BH$50:$BH$101,"&lt;="&amp;新怪物属性!$CG28)+SUMIFS(装备数值!BU$50:BU$101,装备数值!$BG$50:$BG$101,"="&amp;新怪物属性!$CH$2,装备数值!$BH$50:$BH$101,"&lt;="&amp;新怪物属性!$CH28)+SUMIFS(装备数值!BU$50:BU$101,装备数值!$BG$50:$BG$101,"="&amp;新怪物属性!$CI$2,装备数值!$BH$50:$BH$101,"&lt;="&amp;新怪物属性!$CI28)+SUMIFS(装备数值!BU$50:BU$101,装备数值!$BG$50:$BG$101,"="&amp;新怪物属性!$CJ$2,装备数值!$BH$50:$BH$101,"&lt;="&amp;新怪物属性!$CJ28)+SUMIFS(装备数值!BU$50:BU$101,装备数值!$BG$50:$BG$101,"="&amp;新怪物属性!$CK$2,装备数值!$BH$50:$BH$101,"&lt;="&amp;新怪物属性!$CK28)+SUMIFS(装备数值!BU$50:BU$101,装备数值!$BG$50:$BG$101,"="&amp;新怪物属性!$CL$2,装备数值!$BH$50:$BH$101,"&lt;="&amp;新怪物属性!$CL28)+SUMIFS(装备数值!BU$50:BU$101,装备数值!$BG$50:$BG$101,"="&amp;新怪物属性!$CM$2,装备数值!$BH$50:$BH$101,"&lt;="&amp;新怪物属性!$CM28)+SUMIFS(装备数值!BU$50:BU$101,装备数值!$BG$50:$BG$101,"="&amp;新怪物属性!$CN$2,装备数值!$BH$50:$BH$101,"&lt;="&amp;新怪物属性!$CN28)+SUMIFS(装备数值!BU$50:BU$101,装备数值!$BG$50:$BG$101,"="&amp;新怪物属性!$CO$2,装备数值!$BH$50:$BH$101,"&lt;="&amp;新怪物属性!$CO28)+SUMIFS(装备数值!BU$50:BU$101,装备数值!$BG$50:$BG$101,"="&amp;新怪物属性!$CP$2,装备数值!$BH$50:$BH$101,"&lt;="&amp;新怪物属性!$CP28)+SUMIFS(装备数值!BU$50:BU$101,装备数值!$BG$50:$BG$101,"="&amp;新怪物属性!$CQ$2,装备数值!$BH$50:$BH$101,"&lt;="&amp;新怪物属性!$CQ28)+SUMIFS(装备数值!BU$50:BU$101,装备数值!$BG$50:$BG$101,"="&amp;新怪物属性!$CR$2,装备数值!$BH$50:$BH$101,"&lt;="&amp;新怪物属性!$CR28)</f>
        <v>0</v>
      </c>
      <c r="DC28" s="14">
        <f>SUMIFS(装备数值!BV$50:BV$101,装备数值!$BG$50:$BG$101,"="&amp;新怪物属性!$CF$2,装备数值!$BH$50:$BH$101,"&lt;="&amp;新怪物属性!$CF28)+SUMIFS(装备数值!BV$50:BV$101,装备数值!$BG$50:$BG$101,"="&amp;新怪物属性!$CG$2,装备数值!$BH$50:$BH$101,"&lt;="&amp;新怪物属性!$CG28)+SUMIFS(装备数值!BV$50:BV$101,装备数值!$BG$50:$BG$101,"="&amp;新怪物属性!$CH$2,装备数值!$BH$50:$BH$101,"&lt;="&amp;新怪物属性!$CH28)+SUMIFS(装备数值!BV$50:BV$101,装备数值!$BG$50:$BG$101,"="&amp;新怪物属性!$CI$2,装备数值!$BH$50:$BH$101,"&lt;="&amp;新怪物属性!$CI28)+SUMIFS(装备数值!BV$50:BV$101,装备数值!$BG$50:$BG$101,"="&amp;新怪物属性!$CJ$2,装备数值!$BH$50:$BH$101,"&lt;="&amp;新怪物属性!$CJ28)+SUMIFS(装备数值!BV$50:BV$101,装备数值!$BG$50:$BG$101,"="&amp;新怪物属性!$CK$2,装备数值!$BH$50:$BH$101,"&lt;="&amp;新怪物属性!$CK28)+SUMIFS(装备数值!BV$50:BV$101,装备数值!$BG$50:$BG$101,"="&amp;新怪物属性!$CL$2,装备数值!$BH$50:$BH$101,"&lt;="&amp;新怪物属性!$CL28)+SUMIFS(装备数值!BV$50:BV$101,装备数值!$BG$50:$BG$101,"="&amp;新怪物属性!$CM$2,装备数值!$BH$50:$BH$101,"&lt;="&amp;新怪物属性!$CM28)+SUMIFS(装备数值!BV$50:BV$101,装备数值!$BG$50:$BG$101,"="&amp;新怪物属性!$CN$2,装备数值!$BH$50:$BH$101,"&lt;="&amp;新怪物属性!$CN28)+SUMIFS(装备数值!BV$50:BV$101,装备数值!$BG$50:$BG$101,"="&amp;新怪物属性!$CO$2,装备数值!$BH$50:$BH$101,"&lt;="&amp;新怪物属性!$CO28)+SUMIFS(装备数值!BV$50:BV$101,装备数值!$BG$50:$BG$101,"="&amp;新怪物属性!$CP$2,装备数值!$BH$50:$BH$101,"&lt;="&amp;新怪物属性!$CP28)+SUMIFS(装备数值!BV$50:BV$101,装备数值!$BG$50:$BG$101,"="&amp;新怪物属性!$CQ$2,装备数值!$BH$50:$BH$101,"&lt;="&amp;新怪物属性!$CQ28)+SUMIFS(装备数值!BV$50:BV$101,装备数值!$BG$50:$BG$101,"="&amp;新怪物属性!$CR$2,装备数值!$BH$50:$BH$101,"&lt;="&amp;新怪物属性!$CR28)</f>
        <v>0</v>
      </c>
      <c r="DD28" s="14">
        <f>SUMIFS(装备数值!BW$50:BW$101,装备数值!$BG$50:$BG$101,"="&amp;新怪物属性!$CF$2,装备数值!$BH$50:$BH$101,"&lt;="&amp;新怪物属性!$CF28)+SUMIFS(装备数值!BW$50:BW$101,装备数值!$BG$50:$BG$101,"="&amp;新怪物属性!$CG$2,装备数值!$BH$50:$BH$101,"&lt;="&amp;新怪物属性!$CG28)+SUMIFS(装备数值!BW$50:BW$101,装备数值!$BG$50:$BG$101,"="&amp;新怪物属性!$CH$2,装备数值!$BH$50:$BH$101,"&lt;="&amp;新怪物属性!$CH28)+SUMIFS(装备数值!BW$50:BW$101,装备数值!$BG$50:$BG$101,"="&amp;新怪物属性!$CI$2,装备数值!$BH$50:$BH$101,"&lt;="&amp;新怪物属性!$CI28)+SUMIFS(装备数值!BW$50:BW$101,装备数值!$BG$50:$BG$101,"="&amp;新怪物属性!$CJ$2,装备数值!$BH$50:$BH$101,"&lt;="&amp;新怪物属性!$CJ28)+SUMIFS(装备数值!BW$50:BW$101,装备数值!$BG$50:$BG$101,"="&amp;新怪物属性!$CK$2,装备数值!$BH$50:$BH$101,"&lt;="&amp;新怪物属性!$CK28)+SUMIFS(装备数值!BW$50:BW$101,装备数值!$BG$50:$BG$101,"="&amp;新怪物属性!$CL$2,装备数值!$BH$50:$BH$101,"&lt;="&amp;新怪物属性!$CL28)+SUMIFS(装备数值!BW$50:BW$101,装备数值!$BG$50:$BG$101,"="&amp;新怪物属性!$CM$2,装备数值!$BH$50:$BH$101,"&lt;="&amp;新怪物属性!$CM28)+SUMIFS(装备数值!BW$50:BW$101,装备数值!$BG$50:$BG$101,"="&amp;新怪物属性!$CN$2,装备数值!$BH$50:$BH$101,"&lt;="&amp;新怪物属性!$CN28)+SUMIFS(装备数值!BW$50:BW$101,装备数值!$BG$50:$BG$101,"="&amp;新怪物属性!$CO$2,装备数值!$BH$50:$BH$101,"&lt;="&amp;新怪物属性!$CO28)+SUMIFS(装备数值!BW$50:BW$101,装备数值!$BG$50:$BG$101,"="&amp;新怪物属性!$CP$2,装备数值!$BH$50:$BH$101,"&lt;="&amp;新怪物属性!$CP28)+SUMIFS(装备数值!BW$50:BW$101,装备数值!$BG$50:$BG$101,"="&amp;新怪物属性!$CQ$2,装备数值!$BH$50:$BH$101,"&lt;="&amp;新怪物属性!$CQ28)+SUMIFS(装备数值!BW$50:BW$101,装备数值!$BG$50:$BG$101,"="&amp;新怪物属性!$CR$2,装备数值!$BH$50:$BH$101,"&lt;="&amp;新怪物属性!$CR28)</f>
        <v>0</v>
      </c>
      <c r="DE28" s="14">
        <f>SUMIFS(装备数值!BX$50:BX$101,装备数值!$BG$50:$BG$101,"="&amp;新怪物属性!$CF$2,装备数值!$BH$50:$BH$101,"&lt;="&amp;新怪物属性!$CF28)+SUMIFS(装备数值!BX$50:BX$101,装备数值!$BG$50:$BG$101,"="&amp;新怪物属性!$CG$2,装备数值!$BH$50:$BH$101,"&lt;="&amp;新怪物属性!$CG28)+SUMIFS(装备数值!BX$50:BX$101,装备数值!$BG$50:$BG$101,"="&amp;新怪物属性!$CH$2,装备数值!$BH$50:$BH$101,"&lt;="&amp;新怪物属性!$CH28)+SUMIFS(装备数值!BX$50:BX$101,装备数值!$BG$50:$BG$101,"="&amp;新怪物属性!$CI$2,装备数值!$BH$50:$BH$101,"&lt;="&amp;新怪物属性!$CI28)+SUMIFS(装备数值!BX$50:BX$101,装备数值!$BG$50:$BG$101,"="&amp;新怪物属性!$CJ$2,装备数值!$BH$50:$BH$101,"&lt;="&amp;新怪物属性!$CJ28)+SUMIFS(装备数值!BX$50:BX$101,装备数值!$BG$50:$BG$101,"="&amp;新怪物属性!$CK$2,装备数值!$BH$50:$BH$101,"&lt;="&amp;新怪物属性!$CK28)+SUMIFS(装备数值!BX$50:BX$101,装备数值!$BG$50:$BG$101,"="&amp;新怪物属性!$CL$2,装备数值!$BH$50:$BH$101,"&lt;="&amp;新怪物属性!$CL28)+SUMIFS(装备数值!BX$50:BX$101,装备数值!$BG$50:$BG$101,"="&amp;新怪物属性!$CM$2,装备数值!$BH$50:$BH$101,"&lt;="&amp;新怪物属性!$CM28)+SUMIFS(装备数值!BX$50:BX$101,装备数值!$BG$50:$BG$101,"="&amp;新怪物属性!$CN$2,装备数值!$BH$50:$BH$101,"&lt;="&amp;新怪物属性!$CN28)+SUMIFS(装备数值!BX$50:BX$101,装备数值!$BG$50:$BG$101,"="&amp;新怪物属性!$CO$2,装备数值!$BH$50:$BH$101,"&lt;="&amp;新怪物属性!$CO28)+SUMIFS(装备数值!BX$50:BX$101,装备数值!$BG$50:$BG$101,"="&amp;新怪物属性!$CP$2,装备数值!$BH$50:$BH$101,"&lt;="&amp;新怪物属性!$CP28)+SUMIFS(装备数值!BX$50:BX$101,装备数值!$BG$50:$BG$101,"="&amp;新怪物属性!$CQ$2,装备数值!$BH$50:$BH$101,"&lt;="&amp;新怪物属性!$CQ28)+SUMIFS(装备数值!BX$50:BX$101,装备数值!$BG$50:$BG$101,"="&amp;新怪物属性!$CR$2,装备数值!$BH$50:$BH$101,"&lt;="&amp;新怪物属性!$CR28)</f>
        <v>0</v>
      </c>
      <c r="DH28" s="14">
        <f>INDEX(装备数值!$I$13:$M$116,新怪物属性!$P28*8+1,DH$2)*$X28+INDEX(装备数值!$I$13:$M$116,新怪物属性!$Q28*8+2,DH$2)*$Y28+INDEX(装备数值!$I$13:$M$116,新怪物属性!$S28*8+3,DH$2)*$Z28+INDEX(装备数值!$I$13:$M$116,新怪物属性!$R28*8+4,DH$2)*$AA28+INDEX(装备数值!$I$13:$M$116,新怪物属性!$T28*8+5,DH$2)*$AB28+INDEX(装备数值!$I$13:$M$116,新怪物属性!$U28*8+6,DH$2)*$AC28+INDEX(装备数值!$I$13:$M$116,新怪物属性!$V28*8+7,DH$2)*$AD28+INDEX(装备数值!$I$13:$M$116,新怪物属性!$W28*8+8,DH$2)*$AE28</f>
        <v>200</v>
      </c>
      <c r="DI28" s="14">
        <f>INDEX(装备数值!$I$13:$M$116,新怪物属性!$P28*8+1,DI$2)*$X28+INDEX(装备数值!$I$13:$M$116,新怪物属性!$Q28*8+2,DI$2)*$Y28+INDEX(装备数值!$I$13:$M$116,新怪物属性!$S28*8+3,DI$2)*$Z28+INDEX(装备数值!$I$13:$M$116,新怪物属性!$R28*8+4,DI$2)*$AA28+INDEX(装备数值!$I$13:$M$116,新怪物属性!$T28*8+5,DI$2)*$AB28+INDEX(装备数值!$I$13:$M$116,新怪物属性!$U28*8+6,DI$2)*$AC28+INDEX(装备数值!$I$13:$M$116,新怪物属性!$V28*8+7,DI$2)*$AD28+INDEX(装备数值!$I$13:$M$116,新怪物属性!$W28*8+8,DI$2)*$AE28</f>
        <v>600</v>
      </c>
      <c r="DJ28" s="14">
        <f>INDEX(装备数值!$I$13:$M$116,新怪物属性!$P28*8+1,DJ$2)*$X28+INDEX(装备数值!$I$13:$M$116,新怪物属性!$Q28*8+2,DJ$2)*$Y28+INDEX(装备数值!$I$13:$M$116,新怪物属性!$S28*8+3,DJ$2)*$Z28+INDEX(装备数值!$I$13:$M$116,新怪物属性!$R28*8+4,DJ$2)*$AA28+INDEX(装备数值!$I$13:$M$116,新怪物属性!$T28*8+5,DJ$2)*$AB28+INDEX(装备数值!$I$13:$M$116,新怪物属性!$U28*8+6,DJ$2)*$AC28+INDEX(装备数值!$I$13:$M$116,新怪物属性!$V28*8+7,DJ$2)*$AD28+INDEX(装备数值!$I$13:$M$116,新怪物属性!$W28*8+8,DJ$2)*$AE28</f>
        <v>0</v>
      </c>
      <c r="DK28" s="14">
        <f>INDEX(装备数值!$I$13:$M$116,新怪物属性!$P28*8+1,DK$2)*$X28+INDEX(装备数值!$I$13:$M$116,新怪物属性!$Q28*8+2,DK$2)*$Y28+INDEX(装备数值!$I$13:$M$116,新怪物属性!$S28*8+3,DK$2)*$Z28+INDEX(装备数值!$I$13:$M$116,新怪物属性!$R28*8+4,DK$2)*$AA28+INDEX(装备数值!$I$13:$M$116,新怪物属性!$T28*8+5,DK$2)*$AB28+INDEX(装备数值!$I$13:$M$116,新怪物属性!$U28*8+6,DK$2)*$AC28+INDEX(装备数值!$I$13:$M$116,新怪物属性!$V28*8+7,DK$2)*$AD28+INDEX(装备数值!$I$13:$M$116,新怪物属性!$W28*8+8,DK$2)*$AE28</f>
        <v>0</v>
      </c>
      <c r="DL28" s="14">
        <f>INDEX(装备数值!$I$13:$M$116,新怪物属性!$P28*8+1,DL$2)*$X28+INDEX(装备数值!$I$13:$M$116,新怪物属性!$Q28*8+2,DL$2)*$Y28+INDEX(装备数值!$I$13:$M$116,新怪物属性!$S28*8+3,DL$2)*$Z28+INDEX(装备数值!$I$13:$M$116,新怪物属性!$R28*8+4,DL$2)*$AA28+INDEX(装备数值!$I$13:$M$116,新怪物属性!$T28*8+5,DL$2)*$AB28+INDEX(装备数值!$I$13:$M$116,新怪物属性!$U28*8+6,DL$2)*$AC28+INDEX(装备数值!$I$13:$M$116,新怪物属性!$V28*8+7,DL$2)*$AD28+INDEX(装备数值!$I$13:$M$116,新怪物属性!$W28*8+8,DL$2)*$AE28</f>
        <v>0</v>
      </c>
      <c r="DO28" s="14">
        <f>INDEX(装备数值!$X$13:$AH$116,$P28*8+1,DO$2)*$AF28+INDEX(装备数值!$X$13:$AH$116,$Q28*8+2,DO$2)*$AG28+INDEX(装备数值!$X$13:$AH$116,$S28*8+3,DO$2)*$AH28+INDEX(装备数值!$X$13:$AH$116,$R28*8+4,DO$2)*$AI28+INDEX(装备数值!$X$13:$AH$116,$T28*8+5,DO$2)*$AJ28+INDEX(装备数值!$X$13:$AH$116,$U28*8+6,DO$2)*$AK28+INDEX(装备数值!$X$13:$AH$116,$V28*8+7,DO$2)*$AL28+INDEX(装备数值!$X$13:$AH$116,$W28*8+8,DO$2)*$AM28</f>
        <v>0</v>
      </c>
      <c r="DP28" s="14">
        <f>INDEX(装备数值!$X$13:$AH$116,$P28*8+1,DP$2)*$AF28+INDEX(装备数值!$X$13:$AH$116,$Q28*8+2,DP$2)*$AG28+INDEX(装备数值!$X$13:$AH$116,$S28*8+3,DP$2)*$AH28+INDEX(装备数值!$X$13:$AH$116,$R28*8+4,DP$2)*$AI28+INDEX(装备数值!$X$13:$AH$116,$T28*8+5,DP$2)*$AJ28+INDEX(装备数值!$X$13:$AH$116,$U28*8+6,DP$2)*$AK28+INDEX(装备数值!$X$13:$AH$116,$V28*8+7,DP$2)*$AL28+INDEX(装备数值!$X$13:$AH$116,$W28*8+8,DP$2)*$AM28</f>
        <v>0</v>
      </c>
      <c r="DQ28" s="14">
        <f>INDEX(装备数值!$X$13:$AH$116,$P28*8+1,DQ$2)*$AF28+INDEX(装备数值!$X$13:$AH$116,$Q28*8+2,DQ$2)*$AG28+INDEX(装备数值!$X$13:$AH$116,$S28*8+3,DQ$2)*$AH28+INDEX(装备数值!$X$13:$AH$116,$R28*8+4,DQ$2)*$AI28+INDEX(装备数值!$X$13:$AH$116,$T28*8+5,DQ$2)*$AJ28+INDEX(装备数值!$X$13:$AH$116,$U28*8+6,DQ$2)*$AK28+INDEX(装备数值!$X$13:$AH$116,$V28*8+7,DQ$2)*$AL28+INDEX(装备数值!$X$13:$AH$116,$W28*8+8,DQ$2)*$AM28</f>
        <v>0</v>
      </c>
      <c r="DR28" s="14">
        <f>INDEX(装备数值!$X$13:$AH$116,$P28*8+1,DR$2)*$AF28+INDEX(装备数值!$X$13:$AH$116,$Q28*8+2,DR$2)*$AG28+INDEX(装备数值!$X$13:$AH$116,$S28*8+3,DR$2)*$AH28+INDEX(装备数值!$X$13:$AH$116,$R28*8+4,DR$2)*$AI28+INDEX(装备数值!$X$13:$AH$116,$T28*8+5,DR$2)*$AJ28+INDEX(装备数值!$X$13:$AH$116,$U28*8+6,DR$2)*$AK28+INDEX(装备数值!$X$13:$AH$116,$V28*8+7,DR$2)*$AL28+INDEX(装备数值!$X$13:$AH$116,$W28*8+8,DR$2)*$AM28</f>
        <v>0</v>
      </c>
      <c r="DS28" s="14">
        <f>INDEX(装备数值!$X$13:$AH$116,$P28*8+1,DS$2)*$AF28+INDEX(装备数值!$X$13:$AH$116,$Q28*8+2,DS$2)*$AG28+INDEX(装备数值!$X$13:$AH$116,$S28*8+3,DS$2)*$AH28+INDEX(装备数值!$X$13:$AH$116,$R28*8+4,DS$2)*$AI28+INDEX(装备数值!$X$13:$AH$116,$T28*8+5,DS$2)*$AJ28+INDEX(装备数值!$X$13:$AH$116,$U28*8+6,DS$2)*$AK28+INDEX(装备数值!$X$13:$AH$116,$V28*8+7,DS$2)*$AL28+INDEX(装备数值!$X$13:$AH$116,$W28*8+8,DS$2)*$AM28</f>
        <v>0</v>
      </c>
      <c r="DT28" s="14">
        <f>INDEX(装备数值!$X$13:$AH$116,$P28*8+1,DT$2)*$AF28+INDEX(装备数值!$X$13:$AH$116,$Q28*8+2,DT$2)*$AG28+INDEX(装备数值!$X$13:$AH$116,$S28*8+3,DT$2)*$AH28+INDEX(装备数值!$X$13:$AH$116,$R28*8+4,DT$2)*$AI28+INDEX(装备数值!$X$13:$AH$116,$T28*8+5,DT$2)*$AJ28+INDEX(装备数值!$X$13:$AH$116,$U28*8+6,DT$2)*$AK28+INDEX(装备数值!$X$13:$AH$116,$V28*8+7,DT$2)*$AL28+INDEX(装备数值!$X$13:$AH$116,$W28*8+8,DT$2)*$AM28</f>
        <v>0</v>
      </c>
      <c r="DU28" s="14">
        <f>INDEX(装备数值!$X$13:$AH$116,$P28*8+1,DU$2)*$AF28+INDEX(装备数值!$X$13:$AH$116,$Q28*8+2,DU$2)*$AG28+INDEX(装备数值!$X$13:$AH$116,$S28*8+3,DU$2)*$AH28+INDEX(装备数值!$X$13:$AH$116,$R28*8+4,DU$2)*$AI28+INDEX(装备数值!$X$13:$AH$116,$T28*8+5,DU$2)*$AJ28+INDEX(装备数值!$X$13:$AH$116,$U28*8+6,DU$2)*$AK28+INDEX(装备数值!$X$13:$AH$116,$V28*8+7,DU$2)*$AL28+INDEX(装备数值!$X$13:$AH$116,$W28*8+8,DU$2)*$AM28</f>
        <v>0</v>
      </c>
      <c r="DV28" s="14">
        <f>INDEX(装备数值!$X$13:$AH$116,$P28*8+1,DV$2)*$AF28+INDEX(装备数值!$X$13:$AH$116,$Q28*8+2,DV$2)*$AG28+INDEX(装备数值!$X$13:$AH$116,$S28*8+3,DV$2)*$AH28+INDEX(装备数值!$X$13:$AH$116,$R28*8+4,DV$2)*$AI28+INDEX(装备数值!$X$13:$AH$116,$T28*8+5,DV$2)*$AJ28+INDEX(装备数值!$X$13:$AH$116,$U28*8+6,DV$2)*$AK28+INDEX(装备数值!$X$13:$AH$116,$V28*8+7,DV$2)*$AL28+INDEX(装备数值!$X$13:$AH$116,$W28*8+8,DV$2)*$AM28</f>
        <v>0</v>
      </c>
      <c r="DW28" s="14">
        <f>INDEX(装备数值!$X$13:$AH$116,$P28*8+1,DW$2)*$AF28+INDEX(装备数值!$X$13:$AH$116,$Q28*8+2,DW$2)*$AG28+INDEX(装备数值!$X$13:$AH$116,$S28*8+3,DW$2)*$AH28+INDEX(装备数值!$X$13:$AH$116,$R28*8+4,DW$2)*$AI28+INDEX(装备数值!$X$13:$AH$116,$T28*8+5,DW$2)*$AJ28+INDEX(装备数值!$X$13:$AH$116,$U28*8+6,DW$2)*$AK28+INDEX(装备数值!$X$13:$AH$116,$V28*8+7,DW$2)*$AL28+INDEX(装备数值!$X$13:$AH$116,$W28*8+8,DW$2)*$AM28</f>
        <v>0</v>
      </c>
      <c r="DX28" s="14">
        <f>INDEX(装备数值!$X$13:$AH$116,$P28*8+1,DX$2)*$AF28+INDEX(装备数值!$X$13:$AH$116,$Q28*8+2,DX$2)*$AG28+INDEX(装备数值!$X$13:$AH$116,$S28*8+3,DX$2)*$AH28+INDEX(装备数值!$X$13:$AH$116,$R28*8+4,DX$2)*$AI28+INDEX(装备数值!$X$13:$AH$116,$T28*8+5,DX$2)*$AJ28+INDEX(装备数值!$X$13:$AH$116,$U28*8+6,DX$2)*$AK28+INDEX(装备数值!$X$13:$AH$116,$V28*8+7,DX$2)*$AL28+INDEX(装备数值!$X$13:$AH$116,$W28*8+8,DX$2)*$AM28</f>
        <v>0</v>
      </c>
      <c r="DY28" s="14">
        <f>INDEX(装备数值!$X$13:$AH$116,$P28*8+1,DY$2)*$AF28+INDEX(装备数值!$X$13:$AH$116,$Q28*8+2,DY$2)*$AG28+INDEX(装备数值!$X$13:$AH$116,$S28*8+3,DY$2)*$AH28+INDEX(装备数值!$X$13:$AH$116,$R28*8+4,DY$2)*$AI28+INDEX(装备数值!$X$13:$AH$116,$T28*8+5,DY$2)*$AJ28+INDEX(装备数值!$X$13:$AH$116,$U28*8+6,DY$2)*$AK28+INDEX(装备数值!$X$13:$AH$116,$V28*8+7,DY$2)*$AL28+INDEX(装备数值!$X$13:$AH$116,$W28*8+8,DY$2)*$AM28</f>
        <v>0</v>
      </c>
      <c r="EA28" s="14">
        <f>INDEX(装备数值!$AN$17:$AN$117,MATCH(MIN($X28:$AE28),装备数值!$AO$17:$AO$117,1))</f>
        <v>0</v>
      </c>
      <c r="EB28" s="14">
        <f>IF(COUNTIF($P28:$W28,"&gt;"&amp;0)=8,INDEX(装备数值!AR$17:AR$117,$EA28+1),0)</f>
        <v>0</v>
      </c>
      <c r="EC28" s="14">
        <f>IF(COUNTIF($P28:$W28,"&gt;"&amp;0)=8,INDEX(装备数值!AS$17:AS$117,$EA28+1),0)</f>
        <v>0</v>
      </c>
      <c r="ED28" s="14">
        <f>IF(COUNTIF($P28:$W28,"&gt;"&amp;0)=8,INDEX(装备数值!AT$17:AT$117,$EA28+1),0)</f>
        <v>0</v>
      </c>
      <c r="EE28" s="14">
        <f>IF(COUNTIF($P28:$W28,"&gt;"&amp;0)=8,INDEX(装备数值!AU$17:AU$117,$EA28+1),0)</f>
        <v>0</v>
      </c>
      <c r="EF28" s="14">
        <f>IF(COUNTIF($P28:$W28,"&gt;"&amp;0)=8,INDEX(装备数值!AV$17:AV$117,$EA28+1),0)</f>
        <v>0</v>
      </c>
      <c r="EH28" s="14">
        <f>INDEX(装备数值!$AY$17:$AY$77,MATCH(MIN($AF28:$AM28),装备数值!$AZ$17:$AZ$77,1))</f>
        <v>0</v>
      </c>
      <c r="EI28" s="26">
        <f>INDEX(装备数值!BA$17:BA$77,新怪物属性!EH28+1)</f>
        <v>0</v>
      </c>
      <c r="EJ28" s="26">
        <f>INDEX(装备数值!BA$17:BA$77,新怪物属性!EH28+1)</f>
        <v>0</v>
      </c>
      <c r="EL28" s="14">
        <f t="shared" si="2"/>
        <v>0</v>
      </c>
      <c r="EM28" s="14">
        <f>VLOOKUP(EL28,军阶与晶片数值!$W$6:$X$27,2)</f>
        <v>0</v>
      </c>
      <c r="EN28" s="14">
        <f>INDEX(军阶与晶片数值!Y$6:Y$27,$EM28+1)</f>
        <v>0</v>
      </c>
      <c r="EO28" s="14">
        <f>INDEX(军阶与晶片数值!Z$6:Z$27,$EM28+1)</f>
        <v>0</v>
      </c>
      <c r="EP28" s="14">
        <f>INDEX(军阶与晶片数值!AA$6:AA$27,$EM28+1)</f>
        <v>0</v>
      </c>
      <c r="EQ28" s="14">
        <f>INDEX(军阶与晶片数值!AB$6:AB$27,$EM28+1)</f>
        <v>0</v>
      </c>
      <c r="ER28" s="29">
        <f>INDEX(军阶与晶片数值!AC$6:AC$27,$EM28+1)</f>
        <v>0</v>
      </c>
      <c r="ES28" s="29">
        <f>INDEX(军阶与晶片数值!AD$6:AD$27,$EM28+1)</f>
        <v>0</v>
      </c>
      <c r="EU28" s="26">
        <f>INDEX(军阶与晶片数值!I$6:I$16,AN28+1)</f>
        <v>0</v>
      </c>
      <c r="EV28" s="26">
        <f>INDEX(军阶与晶片数值!M$6:M$16,AO28+1)</f>
        <v>0</v>
      </c>
      <c r="EW28" s="26">
        <f>INDEX(军阶与晶片数值!J$6:J$16,AP28+1)</f>
        <v>0</v>
      </c>
      <c r="EX28" s="26">
        <f>INDEX(军阶与晶片数值!K$6:K$16,AQ28+1)</f>
        <v>0</v>
      </c>
      <c r="EY28" s="26">
        <f>INDEX(军阶与晶片数值!L$6:L$16,AR28+1)</f>
        <v>0</v>
      </c>
      <c r="EZ28" s="28">
        <f>INDEX(军阶与晶片数值!N$6:N$16,AS28+1)</f>
        <v>0</v>
      </c>
      <c r="FA28" s="28">
        <f>INDEX(军阶与晶片数值!O$6:O$16,AT28+1)</f>
        <v>0</v>
      </c>
      <c r="FB28" s="28">
        <f>INDEX(军阶与晶片数值!P$6:P$16,AU28+1)</f>
        <v>0</v>
      </c>
      <c r="FC28" s="28">
        <f>INDEX(军阶与晶片数值!Q$6:Q$16,AV28+1)</f>
        <v>0</v>
      </c>
      <c r="FD28" s="26">
        <f>INDEX(军阶与晶片数值!R$6:R$16,AW28+1)</f>
        <v>0</v>
      </c>
      <c r="FE28" s="26">
        <f>INDEX(军阶与晶片数值!S$6:S$16,AX28+1)</f>
        <v>0</v>
      </c>
      <c r="FF28" s="26">
        <f>INDEX(军阶与晶片数值!T$6:T$16,AY28+1)</f>
        <v>0</v>
      </c>
      <c r="FG28" s="26">
        <f>INDEX(军阶与晶片数值!U$6:U$16,AZ28+1)</f>
        <v>0</v>
      </c>
      <c r="FI28" s="26">
        <f>INDEX(军阶与晶片数值!$C$6:$C$36,新怪物属性!$BA28+1)</f>
        <v>0.05</v>
      </c>
      <c r="FJ28" s="26">
        <f>INDEX(军阶与晶片数值!$C$6:$C$36,新怪物属性!$BA28+1)</f>
        <v>0.05</v>
      </c>
      <c r="FK28" s="26">
        <f>INDEX(军阶与晶片数值!$C$6:$C$36,新怪物属性!$BA28+1)</f>
        <v>0.05</v>
      </c>
      <c r="FL28" s="26">
        <f>INDEX(军阶与晶片数值!$C$6:$C$36,新怪物属性!$BA28+1)</f>
        <v>0.05</v>
      </c>
      <c r="FM28" s="26">
        <f>INDEX(军阶与晶片数值!$C$6:$C$36,新怪物属性!$BA28+1)</f>
        <v>0.05</v>
      </c>
      <c r="FO28" s="14">
        <f>INDEX(战舰突破!$H$6:$H$18,新怪物属性!$J28+1)+INDEX(战舰突破!$H$23:$H$35,新怪物属性!$K28+1)+INDEX(战舰突破!$H$40:$H$52,新怪物属性!$L28+1)</f>
        <v>200</v>
      </c>
      <c r="FP28" s="14">
        <f>INDEX(战舰突破!$I$6:$I$18,新怪物属性!$J28+1)+INDEX(战舰突破!$I$23:$I$35,新怪物属性!$K28+1)+INDEX(战舰突破!$I$40:$I$52,新怪物属性!$L28+1)</f>
        <v>200</v>
      </c>
      <c r="FQ28" s="14">
        <f>INDEX(战舰突破!$J$6:$J$18,新怪物属性!$J28+1)+INDEX(战舰突破!$J$23:$J$35,新怪物属性!$K28+1)+INDEX(战舰突破!$J$40:$J$52,新怪物属性!$L28+1)</f>
        <v>0</v>
      </c>
      <c r="FR28" s="14">
        <f>INDEX(战舰突破!$K$6:$K$18,新怪物属性!$J28+1)+INDEX(战舰突破!$K$23:$K$35,新怪物属性!$K28+1)+INDEX(战舰突破!$K$40:$K$52,新怪物属性!$L28+1)</f>
        <v>0</v>
      </c>
      <c r="FS28" s="14">
        <f>INDEX(战舰突破!$L$6:$L$18,新怪物属性!$J28+1)+INDEX(战舰突破!$L$23:$L$35,新怪物属性!$K28+1)+INDEX(战舰突破!$L$40:$L$52,新怪物属性!$L28+1)</f>
        <v>0</v>
      </c>
      <c r="FT28" s="18">
        <f>INDEX(战舰突破!$N$6:$N$18,新怪物属性!$J28+1)+INDEX(战舰突破!$N$23:$N$35,新怪物属性!$K28+1)+INDEX(战舰突破!$N$40:$N$52,新怪物属性!$L28+1)</f>
        <v>0</v>
      </c>
      <c r="FU28" s="18">
        <f>INDEX(战舰突破!$O$6:$O$18,新怪物属性!$J28+1)+INDEX(战舰突破!$O$23:$O$35,新怪物属性!$K28+1)+INDEX(战舰突破!$O$40:$O$52,新怪物属性!$L28+1)</f>
        <v>0</v>
      </c>
      <c r="FV28" s="18">
        <f>INDEX(战舰突破!$P$6:$P$18,新怪物属性!$J28+1)+INDEX(战舰突破!$P$23:$P$35,新怪物属性!$K28+1)+INDEX(战舰突破!$P$40:$P$52,新怪物属性!$L28+1)</f>
        <v>0</v>
      </c>
      <c r="FW28" s="18">
        <f>INDEX(战舰突破!$Q$6:$Q$18,新怪物属性!$J28+1)+INDEX(战舰突破!$Q$23:$Q$35,新怪物属性!$K28+1)+INDEX(战舰突破!$Q$40:$Q$52,新怪物属性!$L28+1)</f>
        <v>0</v>
      </c>
      <c r="FX28" s="18">
        <f>INDEX(战舰突破!$R$6:$R$18,新怪物属性!$J28+1)+INDEX(战舰突破!$R$23:$R$35,新怪物属性!$K28+1)+INDEX(战舰突破!$R$40:$R$52,新怪物属性!$L28+1)</f>
        <v>0</v>
      </c>
      <c r="FY28" s="18">
        <f>INDEX(战舰突破!$M$6:$M$18,新怪物属性!$J28+1)+INDEX(战舰突破!$M$23:$M$35,新怪物属性!$K28+1)+INDEX(战舰突破!$M$40:$M$52,新怪物属性!$L28+1)</f>
        <v>0</v>
      </c>
      <c r="FZ28" s="22">
        <f>INDEX(战舰突破!$W$6:$W$18,新怪物属性!$J28+1)+INDEX(战舰突破!$W$23:$W$35,新怪物属性!$K28+1)+INDEX(战舰突破!$W$40:$W$52,新怪物属性!$L28+1)</f>
        <v>0.3</v>
      </c>
      <c r="GC28" s="14">
        <f>INDEX(战舰突破!$S$6:$S$18,新怪物属性!$J28+1)</f>
        <v>0</v>
      </c>
      <c r="GD28" s="14">
        <f>INDEX(战舰突破!$T$6:$T$18,新怪物属性!$J28+1)</f>
        <v>0</v>
      </c>
      <c r="GE28" s="14">
        <f>INDEX(战舰突破!$U$6:$U$18,新怪物属性!$J28+1)</f>
        <v>0</v>
      </c>
      <c r="GF28" s="14">
        <f>INDEX(战舰突破!$V$6:$V$18,新怪物属性!$J28+1)</f>
        <v>0</v>
      </c>
      <c r="GG28" s="14">
        <f>INDEX(战舰突破!$X$6:$X$18,新怪物属性!$J28+1)</f>
        <v>2</v>
      </c>
      <c r="GI28" s="14">
        <f>INDEX(战舰突破!$S$23:$S$35,新怪物属性!$J28+1)</f>
        <v>0</v>
      </c>
      <c r="GJ28" s="14">
        <f>INDEX(战舰突破!$T$23:$T$35,新怪物属性!$J28+1)</f>
        <v>0</v>
      </c>
      <c r="GK28" s="14">
        <f>INDEX(战舰突破!$U$23:$U$35,新怪物属性!$J28+1)</f>
        <v>0</v>
      </c>
      <c r="GL28" s="14">
        <f>INDEX(战舰突破!$V$23:$V$35,新怪物属性!$J28+1)</f>
        <v>0</v>
      </c>
      <c r="GM28" s="14">
        <f>INDEX(战舰突破!$X$23:$X$35,新怪物属性!$J28+1)</f>
        <v>30</v>
      </c>
      <c r="GO28" s="14">
        <f>INDEX(战舰突破!$S$40:$S$52,新怪物属性!$J28+1)</f>
        <v>0</v>
      </c>
      <c r="GP28" s="14">
        <f>INDEX(战舰突破!$T$40:$T$52,新怪物属性!$J28+1)</f>
        <v>0</v>
      </c>
      <c r="GQ28" s="14">
        <f>INDEX(战舰突破!$U$40:$U$52,新怪物属性!$J28+1)</f>
        <v>0</v>
      </c>
      <c r="GR28" s="14">
        <f>INDEX(战舰突破!$V$40:$V$52,新怪物属性!$J28+1)</f>
        <v>0</v>
      </c>
      <c r="GS28" s="14">
        <f>INDEX(战舰突破!$X$40:$X$52,新怪物属性!$J28+1)</f>
        <v>50</v>
      </c>
      <c r="GV28" s="14">
        <v>0</v>
      </c>
      <c r="GW28" s="14">
        <v>0</v>
      </c>
      <c r="GX28" s="14">
        <v>0</v>
      </c>
      <c r="GY28" s="14">
        <v>0</v>
      </c>
      <c r="GZ28" s="14">
        <v>0</v>
      </c>
      <c r="HA28" s="14">
        <v>0</v>
      </c>
      <c r="HB28" s="14">
        <v>0</v>
      </c>
      <c r="HC28" s="14">
        <v>0</v>
      </c>
      <c r="HD28" s="14">
        <v>0</v>
      </c>
      <c r="HE28" s="14">
        <v>0</v>
      </c>
      <c r="HF28" s="14">
        <v>0</v>
      </c>
      <c r="HG28" s="14">
        <v>0</v>
      </c>
      <c r="HH28" s="14">
        <v>0</v>
      </c>
      <c r="HI28" s="14">
        <v>0</v>
      </c>
      <c r="HJ28" s="14">
        <v>0</v>
      </c>
      <c r="HK28" s="14">
        <v>0</v>
      </c>
      <c r="HL28" s="14">
        <v>0</v>
      </c>
      <c r="HM28" s="14">
        <v>0</v>
      </c>
      <c r="HN28" s="14">
        <v>0</v>
      </c>
      <c r="HO28" s="14">
        <v>0</v>
      </c>
      <c r="HP28" s="14">
        <v>0</v>
      </c>
      <c r="HQ28" s="14">
        <v>0</v>
      </c>
      <c r="HR28" s="14">
        <v>0</v>
      </c>
      <c r="HS28" s="14">
        <v>0</v>
      </c>
      <c r="HT28" s="14">
        <v>0</v>
      </c>
      <c r="HU28" s="14">
        <v>0</v>
      </c>
      <c r="HX28" s="14">
        <v>0</v>
      </c>
      <c r="HY28" s="14">
        <v>0</v>
      </c>
      <c r="IB28" s="14">
        <f>IF($GV28=0,0,INDEX(战宠!P$15:P$27,新怪物属性!$GV$3)*(INDEX(战宠!$U$7:$Y$10,1,新怪物属性!$GV28)))*(新怪物属性!$GW28+4)
+IF($GX28=0,0,INDEX(战宠!P$15:P$27,新怪物属性!$GX$3)*(INDEX(战宠!$U$7:$Y$10,1,新怪物属性!$GX28)))*(新怪物属性!$GY28+4)
+IF($GZ28=0,0,INDEX(战宠!P$15:P$27,新怪物属性!$GZ$3)*(INDEX(战宠!$U$7:$Y$10,1,新怪物属性!$GZ28)))*(新怪物属性!$HA28+4)
+IF($HB28=0,0,INDEX(战宠!P$15:P$27,新怪物属性!$HB$3)*(INDEX(战宠!$U$7:$Y$10,1,新怪物属性!$HB28)))*(新怪物属性!$HC28+4)
+IF($HD28=0,0,INDEX(战宠!P$15:P$27,新怪物属性!$HD$3)*(INDEX(战宠!$U$7:$Y$10,1,新怪物属性!$HD28)))*(新怪物属性!$HE28+4)
+IF($HF28=0,0,INDEX(战宠!P$15:P$27,新怪物属性!$HF$3)*(INDEX(战宠!$U$7:$Y$10,1,新怪物属性!$HF28)))*(新怪物属性!$HG28+4)
+IF($HH28=0,0,INDEX(战宠!P$15:P$27,新怪物属性!$HH$3)*(INDEX(战宠!$U$7:$Y$10,1,新怪物属性!$HH28)))*(新怪物属性!$HI28+4)
+IF($HJ28=0,0,INDEX(战宠!P$15:P$27,新怪物属性!$HJ$3)*(INDEX(战宠!$U$7:$Y$10,1,新怪物属性!$HJ28)))*(新怪物属性!$HK28+4)
+IF($HL28=0,0,INDEX(战宠!P$15:P$27,新怪物属性!$HL$3)*(INDEX(战宠!$U$7:$Y$10,1,新怪物属性!$HL28)))*(新怪物属性!$HM28+4)
+IF($HN28=0,0,INDEX(战宠!P$15:P$27,新怪物属性!$HN$3)*(INDEX(战宠!$U$7:$Y$10,1,新怪物属性!$HN28)))*(新怪物属性!$HO28+4)
+IF($HP28=0,0,INDEX(战宠!P$15:P$27,新怪物属性!$HP$3)*(INDEX(战宠!$U$7:$Y$10,1,新怪物属性!$HP28)))*(新怪物属性!$HQ28+4)
+IF($HR28=0,0,INDEX(战宠!P$15:P$27,新怪物属性!$HR$3)*(INDEX(战宠!$U$7:$Y$10,1,新怪物属性!$HR28)))*(新怪物属性!$HS28+4)
+IF($HT28=0,0,INDEX(战宠!P$15:P$27,新怪物属性!$HT$3)*(INDEX(战宠!$U$7:$Y$10,1,新怪物属性!$HT28)))*(新怪物属性!$HU28+4)</f>
        <v>0</v>
      </c>
      <c r="IC28" s="14">
        <f>IF($GV28=0,0,INDEX(战宠!Q$15:Q$27,新怪物属性!$GV$3)*(INDEX(战宠!$U$7:$Y$10,1,新怪物属性!$GV28)))*(新怪物属性!$GW28+4)
+IF($GX28=0,0,INDEX(战宠!Q$15:Q$27,新怪物属性!$GX$3)*(INDEX(战宠!$U$7:$Y$10,1,新怪物属性!$GX28)))*(新怪物属性!$GY28+4)
+IF($GZ28=0,0,INDEX(战宠!Q$15:Q$27,新怪物属性!$GZ$3)*(INDEX(战宠!$U$7:$Y$10,1,新怪物属性!$GZ28)))*(新怪物属性!$HA28+4)
+IF($HB28=0,0,INDEX(战宠!Q$15:Q$27,新怪物属性!$HB$3)*(INDEX(战宠!$U$7:$Y$10,1,新怪物属性!$HB28)))*(新怪物属性!$HC28+4)
+IF($HD28=0,0,INDEX(战宠!Q$15:Q$27,新怪物属性!$HD$3)*(INDEX(战宠!$U$7:$Y$10,1,新怪物属性!$HD28)))*(新怪物属性!$HE28+4)
+IF($HF28=0,0,INDEX(战宠!Q$15:Q$27,新怪物属性!$HF$3)*(INDEX(战宠!$U$7:$Y$10,1,新怪物属性!$HF28)))*(新怪物属性!$HG28+4)
+IF($HH28=0,0,INDEX(战宠!Q$15:Q$27,新怪物属性!$HH$3)*(INDEX(战宠!$U$7:$Y$10,1,新怪物属性!$HH28)))*(新怪物属性!$HI28+4)
+IF($HJ28=0,0,INDEX(战宠!Q$15:Q$27,新怪物属性!$HJ$3)*(INDEX(战宠!$U$7:$Y$10,1,新怪物属性!$HJ28)))*(新怪物属性!$HK28+4)
+IF($HL28=0,0,INDEX(战宠!Q$15:Q$27,新怪物属性!$HL$3)*(INDEX(战宠!$U$7:$Y$10,1,新怪物属性!$HL28)))*(新怪物属性!$HM28+4)
+IF($HN28=0,0,INDEX(战宠!Q$15:Q$27,新怪物属性!$HN$3)*(INDEX(战宠!$U$7:$Y$10,1,新怪物属性!$HN28)))*(新怪物属性!$HO28+4)
+IF($HP28=0,0,INDEX(战宠!Q$15:Q$27,新怪物属性!$HP$3)*(INDEX(战宠!$U$7:$Y$10,1,新怪物属性!$HP28)))*(新怪物属性!$HQ28+4)
+IF($HR28=0,0,INDEX(战宠!Q$15:Q$27,新怪物属性!$HR$3)*(INDEX(战宠!$U$7:$Y$10,1,新怪物属性!$HR28)))*(新怪物属性!$HS28+4)
+IF($HT28=0,0,INDEX(战宠!Q$15:Q$27,新怪物属性!$HT$3)*(INDEX(战宠!$U$7:$Y$10,1,新怪物属性!$HT28)))*(新怪物属性!$HU28+4)</f>
        <v>0</v>
      </c>
      <c r="ID28" s="14">
        <f>IF($GV28=0,0,INDEX(战宠!R$15:R$27,新怪物属性!$GV$3)*(INDEX(战宠!$U$7:$Y$10,1,新怪物属性!$GV28)))*(新怪物属性!$GW28+4)
+IF($GX28=0,0,INDEX(战宠!R$15:R$27,新怪物属性!$GX$3)*(INDEX(战宠!$U$7:$Y$10,1,新怪物属性!$GX28)))*(新怪物属性!$GY28+4)
+IF($GZ28=0,0,INDEX(战宠!R$15:R$27,新怪物属性!$GZ$3)*(INDEX(战宠!$U$7:$Y$10,1,新怪物属性!$GZ28)))*(新怪物属性!$HA28+4)
+IF($HB28=0,0,INDEX(战宠!R$15:R$27,新怪物属性!$HB$3)*(INDEX(战宠!$U$7:$Y$10,1,新怪物属性!$HB28)))*(新怪物属性!$HC28+4)
+IF($HD28=0,0,INDEX(战宠!R$15:R$27,新怪物属性!$HD$3)*(INDEX(战宠!$U$7:$Y$10,1,新怪物属性!$HD28)))*(新怪物属性!$HE28+4)
+IF($HF28=0,0,INDEX(战宠!R$15:R$27,新怪物属性!$HF$3)*(INDEX(战宠!$U$7:$Y$10,1,新怪物属性!$HF28)))*(新怪物属性!$HG28+4)
+IF($HH28=0,0,INDEX(战宠!R$15:R$27,新怪物属性!$HH$3)*(INDEX(战宠!$U$7:$Y$10,1,新怪物属性!$HH28)))*(新怪物属性!$HI28+4)
+IF($HJ28=0,0,INDEX(战宠!R$15:R$27,新怪物属性!$HJ$3)*(INDEX(战宠!$U$7:$Y$10,1,新怪物属性!$HJ28)))*(新怪物属性!$HK28+4)
+IF($HL28=0,0,INDEX(战宠!R$15:R$27,新怪物属性!$HL$3)*(INDEX(战宠!$U$7:$Y$10,1,新怪物属性!$HL28)))*(新怪物属性!$HM28+4)
+IF($HN28=0,0,INDEX(战宠!R$15:R$27,新怪物属性!$HN$3)*(INDEX(战宠!$U$7:$Y$10,1,新怪物属性!$HN28)))*(新怪物属性!$HO28+4)
+IF($HP28=0,0,INDEX(战宠!R$15:R$27,新怪物属性!$HP$3)*(INDEX(战宠!$U$7:$Y$10,1,新怪物属性!$HP28)))*(新怪物属性!$HQ28+4)
+IF($HR28=0,0,INDEX(战宠!R$15:R$27,新怪物属性!$HR$3)*(INDEX(战宠!$U$7:$Y$10,1,新怪物属性!$HR28)))*(新怪物属性!$HS28+4)
+IF($HT28=0,0,INDEX(战宠!R$15:R$27,新怪物属性!$HT$3)*(INDEX(战宠!$U$7:$Y$10,1,新怪物属性!$HT28)))*(新怪物属性!$HU28+4)</f>
        <v>0</v>
      </c>
      <c r="IE28" s="14">
        <f>IF($GV28=0,0,INDEX(战宠!S$15:S$27,新怪物属性!$GV$3)*(INDEX(战宠!$U$7:$Y$10,1,新怪物属性!$GV28)))*(新怪物属性!$GW28+4)
+IF($GX28=0,0,INDEX(战宠!S$15:S$27,新怪物属性!$GX$3)*(INDEX(战宠!$U$7:$Y$10,1,新怪物属性!$GX28)))*(新怪物属性!$GY28+4)
+IF($GZ28=0,0,INDEX(战宠!S$15:S$27,新怪物属性!$GZ$3)*(INDEX(战宠!$U$7:$Y$10,1,新怪物属性!$GZ28)))*(新怪物属性!$HA28+4)
+IF($HB28=0,0,INDEX(战宠!S$15:S$27,新怪物属性!$HB$3)*(INDEX(战宠!$U$7:$Y$10,1,新怪物属性!$HB28)))*(新怪物属性!$HC28+4)
+IF($HD28=0,0,INDEX(战宠!S$15:S$27,新怪物属性!$HD$3)*(INDEX(战宠!$U$7:$Y$10,1,新怪物属性!$HD28)))*(新怪物属性!$HE28+4)
+IF($HF28=0,0,INDEX(战宠!S$15:S$27,新怪物属性!$HF$3)*(INDEX(战宠!$U$7:$Y$10,1,新怪物属性!$HF28)))*(新怪物属性!$HG28+4)
+IF($HH28=0,0,INDEX(战宠!S$15:S$27,新怪物属性!$HH$3)*(INDEX(战宠!$U$7:$Y$10,1,新怪物属性!$HH28)))*(新怪物属性!$HI28+4)
+IF($HJ28=0,0,INDEX(战宠!S$15:S$27,新怪物属性!$HJ$3)*(INDEX(战宠!$U$7:$Y$10,1,新怪物属性!$HJ28)))*(新怪物属性!$HK28+4)
+IF($HL28=0,0,INDEX(战宠!S$15:S$27,新怪物属性!$HL$3)*(INDEX(战宠!$U$7:$Y$10,1,新怪物属性!$HL28)))*(新怪物属性!$HM28+4)
+IF($HN28=0,0,INDEX(战宠!S$15:S$27,新怪物属性!$HN$3)*(INDEX(战宠!$U$7:$Y$10,1,新怪物属性!$HN28)))*(新怪物属性!$HO28+4)
+IF($HP28=0,0,INDEX(战宠!S$15:S$27,新怪物属性!$HP$3)*(INDEX(战宠!$U$7:$Y$10,1,新怪物属性!$HP28)))*(新怪物属性!$HQ28+4)
+IF($HR28=0,0,INDEX(战宠!S$15:S$27,新怪物属性!$HR$3)*(INDEX(战宠!$U$7:$Y$10,1,新怪物属性!$HR28)))*(新怪物属性!$HS28+4)
+IF($HT28=0,0,INDEX(战宠!S$15:S$27,新怪物属性!$HT$3)*(INDEX(战宠!$U$7:$Y$10,1,新怪物属性!$HT28)))*(新怪物属性!$HU28+4)</f>
        <v>0</v>
      </c>
      <c r="IF28" s="14">
        <f>IF($GV28=0,0,INDEX(战宠!T$15:T$27,新怪物属性!$GV$3)*(INDEX(战宠!$U$7:$Y$10,1,新怪物属性!$GV28)))*(新怪物属性!$GW28+4)
+IF($GX28=0,0,INDEX(战宠!T$15:T$27,新怪物属性!$GX$3)*(INDEX(战宠!$U$7:$Y$10,1,新怪物属性!$GX28)))*(新怪物属性!$GY28+4)
+IF($GZ28=0,0,INDEX(战宠!T$15:T$27,新怪物属性!$GZ$3)*(INDEX(战宠!$U$7:$Y$10,1,新怪物属性!$GZ28)))*(新怪物属性!$HA28+4)
+IF($HB28=0,0,INDEX(战宠!T$15:T$27,新怪物属性!$HB$3)*(INDEX(战宠!$U$7:$Y$10,1,新怪物属性!$HB28)))*(新怪物属性!$HC28+4)
+IF($HD28=0,0,INDEX(战宠!T$15:T$27,新怪物属性!$HD$3)*(INDEX(战宠!$U$7:$Y$10,1,新怪物属性!$HD28)))*(新怪物属性!$HE28+4)
+IF($HF28=0,0,INDEX(战宠!T$15:T$27,新怪物属性!$HF$3)*(INDEX(战宠!$U$7:$Y$10,1,新怪物属性!$HF28)))*(新怪物属性!$HG28+4)
+IF($HH28=0,0,INDEX(战宠!T$15:T$27,新怪物属性!$HH$3)*(INDEX(战宠!$U$7:$Y$10,1,新怪物属性!$HH28)))*(新怪物属性!$HI28+4)
+IF($HJ28=0,0,INDEX(战宠!T$15:T$27,新怪物属性!$HJ$3)*(INDEX(战宠!$U$7:$Y$10,1,新怪物属性!$HJ28)))*(新怪物属性!$HK28+4)
+IF($HL28=0,0,INDEX(战宠!T$15:T$27,新怪物属性!$HL$3)*(INDEX(战宠!$U$7:$Y$10,1,新怪物属性!$HL28)))*(新怪物属性!$HM28+4)
+IF($HN28=0,0,INDEX(战宠!T$15:T$27,新怪物属性!$HN$3)*(INDEX(战宠!$U$7:$Y$10,1,新怪物属性!$HN28)))*(新怪物属性!$HO28+4)
+IF($HP28=0,0,INDEX(战宠!T$15:T$27,新怪物属性!$HP$3)*(INDEX(战宠!$U$7:$Y$10,1,新怪物属性!$HP28)))*(新怪物属性!$HQ28+4)
+IF($HR28=0,0,INDEX(战宠!T$15:T$27,新怪物属性!$HR$3)*(INDEX(战宠!$U$7:$Y$10,1,新怪物属性!$HR28)))*(新怪物属性!$HS28+4)
+IF($HT28=0,0,INDEX(战宠!T$15:T$27,新怪物属性!$HT$3)*(INDEX(战宠!$U$7:$Y$10,1,新怪物属性!$HT28)))*(新怪物属性!$HU28+4)</f>
        <v>0</v>
      </c>
      <c r="II28" s="14">
        <f>IF(HX28=0,0,INDEX(战宠!$D$15:$D$27,新怪物属性!HX28))</f>
        <v>0</v>
      </c>
      <c r="IJ28" s="14">
        <f>IF(HY28=0,0,INDEX(战宠!$D$15:$D$27,新怪物属性!HY28))</f>
        <v>0</v>
      </c>
      <c r="IM28" s="14">
        <f t="shared" si="51"/>
        <v>2399</v>
      </c>
      <c r="IN28" s="14">
        <f t="shared" si="52"/>
        <v>2693</v>
      </c>
      <c r="IO28" s="14">
        <f t="shared" si="53"/>
        <v>0</v>
      </c>
      <c r="IP28" s="14">
        <f t="shared" si="54"/>
        <v>0</v>
      </c>
      <c r="IQ28" s="14">
        <f t="shared" si="55"/>
        <v>0</v>
      </c>
      <c r="IR28" s="14">
        <f t="shared" si="3"/>
        <v>15540</v>
      </c>
      <c r="IS28" s="14">
        <f t="shared" si="4"/>
        <v>448</v>
      </c>
      <c r="IT28" s="14">
        <f t="shared" si="5"/>
        <v>55387</v>
      </c>
      <c r="IU28" s="14">
        <f t="shared" si="6"/>
        <v>1056</v>
      </c>
      <c r="IV28" s="28">
        <f t="shared" si="7"/>
        <v>0</v>
      </c>
      <c r="IW28" s="28">
        <f t="shared" si="8"/>
        <v>0</v>
      </c>
      <c r="IX28" s="28">
        <f t="shared" si="9"/>
        <v>0</v>
      </c>
      <c r="IY28" s="28">
        <f t="shared" si="10"/>
        <v>0</v>
      </c>
      <c r="IZ28" s="28">
        <f t="shared" si="11"/>
        <v>1</v>
      </c>
      <c r="JA28" s="28">
        <f t="shared" si="12"/>
        <v>1</v>
      </c>
      <c r="JB28" s="28">
        <f t="shared" si="13"/>
        <v>0</v>
      </c>
      <c r="JC28" s="28">
        <f t="shared" si="14"/>
        <v>0</v>
      </c>
      <c r="JD28" s="14">
        <f t="shared" si="15"/>
        <v>1</v>
      </c>
      <c r="JE28" s="14">
        <f t="shared" si="16"/>
        <v>1</v>
      </c>
      <c r="JF28" s="14">
        <f t="shared" si="17"/>
        <v>1</v>
      </c>
      <c r="JG28" s="18">
        <f t="shared" si="18"/>
        <v>1</v>
      </c>
      <c r="JH28" s="18">
        <f t="shared" si="19"/>
        <v>1</v>
      </c>
      <c r="JI28" s="18">
        <f t="shared" si="20"/>
        <v>1</v>
      </c>
      <c r="JJ28" s="29">
        <f t="shared" si="56"/>
        <v>150</v>
      </c>
      <c r="JK28" s="29">
        <f t="shared" si="56"/>
        <v>450</v>
      </c>
      <c r="JL28" s="29">
        <f t="shared" si="56"/>
        <v>450</v>
      </c>
      <c r="JM28" s="26">
        <f t="shared" si="22"/>
        <v>0</v>
      </c>
      <c r="JN28" s="26">
        <f t="shared" si="23"/>
        <v>0</v>
      </c>
      <c r="JO28" s="26">
        <f t="shared" si="24"/>
        <v>0</v>
      </c>
      <c r="JP28" s="14">
        <f t="shared" si="25"/>
        <v>2</v>
      </c>
      <c r="JQ28" s="14">
        <f t="shared" si="26"/>
        <v>2</v>
      </c>
      <c r="JR28" s="14">
        <f t="shared" si="27"/>
        <v>2</v>
      </c>
      <c r="JS28" s="14">
        <f t="shared" si="28"/>
        <v>2</v>
      </c>
      <c r="JT28" s="14">
        <f t="shared" si="29"/>
        <v>30</v>
      </c>
      <c r="JU28" s="14">
        <f t="shared" si="30"/>
        <v>50</v>
      </c>
      <c r="JV28">
        <v>24</v>
      </c>
      <c r="JW28" s="14">
        <f t="shared" si="57"/>
        <v>183607</v>
      </c>
      <c r="JY28" s="14">
        <f t="shared" si="31"/>
        <v>896</v>
      </c>
      <c r="JZ28" s="14">
        <f t="shared" si="58"/>
        <v>1169</v>
      </c>
      <c r="KA28" s="29">
        <f t="shared" si="59"/>
        <v>0</v>
      </c>
      <c r="KB28" s="29">
        <f t="shared" si="60"/>
        <v>0</v>
      </c>
      <c r="KC28" s="29">
        <f t="shared" si="61"/>
        <v>0</v>
      </c>
      <c r="KD28" s="29">
        <f t="shared" si="62"/>
        <v>0</v>
      </c>
      <c r="KE28" s="14">
        <f t="shared" si="32"/>
        <v>1</v>
      </c>
      <c r="KF28" s="14">
        <f t="shared" si="33"/>
        <v>1</v>
      </c>
      <c r="KG28" s="14">
        <f t="shared" si="63"/>
        <v>1169</v>
      </c>
      <c r="KH28" s="26">
        <f t="shared" si="34"/>
        <v>0</v>
      </c>
      <c r="KI28" s="26">
        <f t="shared" si="35"/>
        <v>0.3</v>
      </c>
      <c r="KJ28" s="29">
        <f t="shared" si="64"/>
        <v>150</v>
      </c>
      <c r="KK28" s="29">
        <f t="shared" si="65"/>
        <v>914</v>
      </c>
      <c r="KL28" s="29">
        <f t="shared" si="66"/>
        <v>0</v>
      </c>
      <c r="KM28" s="23">
        <f t="shared" si="67"/>
        <v>0</v>
      </c>
      <c r="KN28" s="23">
        <f t="shared" si="68"/>
        <v>0</v>
      </c>
      <c r="KO28" s="26">
        <f t="shared" si="36"/>
        <v>0.05</v>
      </c>
      <c r="KP28" s="26">
        <f t="shared" si="37"/>
        <v>0.15</v>
      </c>
      <c r="KQ28" s="26">
        <f t="shared" si="38"/>
        <v>0.15</v>
      </c>
      <c r="KR28" s="26">
        <f t="shared" si="69"/>
        <v>0</v>
      </c>
      <c r="KS28" s="26">
        <v>0</v>
      </c>
      <c r="KT28" s="29">
        <f t="shared" si="70"/>
        <v>1.05</v>
      </c>
      <c r="KU28" s="29">
        <f t="shared" si="39"/>
        <v>1.1499999999999999</v>
      </c>
      <c r="KV28" s="29">
        <f t="shared" si="40"/>
        <v>1.1499999999999999</v>
      </c>
      <c r="KW28" s="29">
        <f t="shared" si="41"/>
        <v>787.5</v>
      </c>
      <c r="KX28" s="29">
        <f t="shared" si="42"/>
        <v>700.73333333333323</v>
      </c>
      <c r="KY28" s="29">
        <f t="shared" si="43"/>
        <v>0</v>
      </c>
      <c r="KZ28" s="29">
        <f t="shared" si="44"/>
        <v>8621</v>
      </c>
      <c r="LA28" s="14">
        <f t="shared" si="45"/>
        <v>1488.23</v>
      </c>
      <c r="LE28" s="14">
        <v>1</v>
      </c>
      <c r="LF28" s="14">
        <v>0</v>
      </c>
      <c r="LG28" s="14">
        <v>120</v>
      </c>
      <c r="LH28" s="14">
        <v>60</v>
      </c>
      <c r="LI28" s="14">
        <v>0</v>
      </c>
      <c r="LJ28" s="14">
        <v>60</v>
      </c>
      <c r="LK28" s="14">
        <v>60</v>
      </c>
      <c r="LL28" s="23">
        <f t="shared" si="71"/>
        <v>90587</v>
      </c>
      <c r="LM28" s="23">
        <f t="shared" si="72"/>
        <v>0</v>
      </c>
      <c r="LN28" s="23">
        <f t="shared" si="73"/>
        <v>90587</v>
      </c>
      <c r="LO28" s="14">
        <v>1</v>
      </c>
      <c r="LP28" s="14">
        <v>0</v>
      </c>
      <c r="LQ28" s="14">
        <v>60</v>
      </c>
      <c r="LR28" s="14">
        <v>30</v>
      </c>
      <c r="LS28" s="14">
        <v>0</v>
      </c>
      <c r="LT28" s="14">
        <v>30</v>
      </c>
      <c r="LU28" s="14">
        <v>30</v>
      </c>
      <c r="LV28" s="23">
        <f t="shared" si="74"/>
        <v>49604</v>
      </c>
      <c r="LW28" s="23">
        <f t="shared" si="75"/>
        <v>0</v>
      </c>
      <c r="LX28" s="23">
        <f t="shared" si="76"/>
        <v>49604</v>
      </c>
      <c r="MB28">
        <f t="shared" si="46"/>
        <v>4.5639087501197659</v>
      </c>
      <c r="MC28">
        <f t="shared" si="47"/>
        <v>4.5639087501197659</v>
      </c>
      <c r="ME28" s="14">
        <v>4</v>
      </c>
      <c r="MF28" s="14">
        <v>1</v>
      </c>
      <c r="MG28" s="14">
        <v>0</v>
      </c>
      <c r="MH28" s="23">
        <f t="shared" si="48"/>
        <v>1681</v>
      </c>
      <c r="MI28" s="23">
        <f t="shared" si="77"/>
        <v>0</v>
      </c>
      <c r="MJ28" s="23">
        <f t="shared" si="78"/>
        <v>1681</v>
      </c>
      <c r="MK28" s="14">
        <v>0</v>
      </c>
      <c r="ML28" s="14">
        <v>3</v>
      </c>
      <c r="MM28" s="14">
        <v>2</v>
      </c>
      <c r="MN28" s="23">
        <f t="shared" si="49"/>
        <v>3153</v>
      </c>
      <c r="MO28" s="23">
        <f t="shared" si="79"/>
        <v>0</v>
      </c>
      <c r="MP28" s="23">
        <f t="shared" si="80"/>
        <v>3153</v>
      </c>
      <c r="MR28" s="23">
        <f t="shared" si="81"/>
        <v>4204</v>
      </c>
      <c r="MS28" s="23">
        <f t="shared" si="82"/>
        <v>0</v>
      </c>
      <c r="MT28" s="23">
        <f t="shared" si="83"/>
        <v>4204</v>
      </c>
      <c r="MU28" s="23">
        <f t="shared" si="87"/>
        <v>2522</v>
      </c>
      <c r="MV28" s="23">
        <f t="shared" si="85"/>
        <v>0</v>
      </c>
      <c r="MW28" s="23">
        <f t="shared" si="86"/>
        <v>2522</v>
      </c>
      <c r="NA28">
        <v>29</v>
      </c>
      <c r="NB28" t="s">
        <v>138</v>
      </c>
      <c r="NC28" s="17">
        <v>2</v>
      </c>
      <c r="ND28" t="s">
        <v>202</v>
      </c>
      <c r="NE28" t="s">
        <v>248</v>
      </c>
      <c r="NF28" t="s">
        <v>249</v>
      </c>
      <c r="NH28" t="s">
        <v>214</v>
      </c>
      <c r="NJ28" s="14">
        <v>24</v>
      </c>
      <c r="NK28" s="14"/>
    </row>
    <row r="29" spans="3:375" ht="16.5" x14ac:dyDescent="0.2">
      <c r="C29" s="14">
        <f t="shared" si="0"/>
        <v>1</v>
      </c>
      <c r="D29" s="14">
        <v>25</v>
      </c>
      <c r="E29" s="14" t="s">
        <v>618</v>
      </c>
      <c r="F29" s="14" t="s">
        <v>554</v>
      </c>
      <c r="G29" s="14">
        <v>10</v>
      </c>
      <c r="H29" s="14">
        <v>10</v>
      </c>
      <c r="I29" s="14">
        <v>0</v>
      </c>
      <c r="J29" s="14">
        <v>1</v>
      </c>
      <c r="K29" s="14">
        <v>1</v>
      </c>
      <c r="L29" s="14">
        <v>0</v>
      </c>
      <c r="M29" s="14">
        <v>0</v>
      </c>
      <c r="N29" s="14">
        <v>0</v>
      </c>
      <c r="O29" s="14">
        <v>0</v>
      </c>
      <c r="P29" s="14">
        <v>1</v>
      </c>
      <c r="Q29" s="14">
        <v>1</v>
      </c>
      <c r="R29" s="14">
        <v>1</v>
      </c>
      <c r="S29" s="14">
        <v>1</v>
      </c>
      <c r="T29" s="14">
        <v>1</v>
      </c>
      <c r="U29" s="14">
        <v>1</v>
      </c>
      <c r="V29" s="14">
        <v>1</v>
      </c>
      <c r="W29" s="14">
        <v>1</v>
      </c>
      <c r="X29" s="14">
        <v>10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2</v>
      </c>
      <c r="BF29" s="14">
        <f>ROUND((INDEX(新战舰养成!S$6:S$18,新怪物属性!$J29+1)+INDEX(新战舰养成!D$6:D$18,新怪物属性!$J29+1)*(新怪物属性!$G29-1))*INDEX(战舰突破!$D$6:$D$18,新怪物属性!$M29+1),0)</f>
        <v>245</v>
      </c>
      <c r="BG29" s="14">
        <f>ROUND((INDEX(新战舰养成!T$6:T$18,新怪物属性!$J29+1)+INDEX(新战舰养成!E$6:E$18,新怪物属性!$J29+1)*(新怪物属性!$G29-1))*INDEX(战舰突破!$D$6:$D$18,新怪物属性!$M29+1),0)</f>
        <v>1900</v>
      </c>
      <c r="BH29" s="14">
        <f>ROUND((INDEX(新战舰养成!U$6:U$18,新怪物属性!$J29+1)+INDEX(新战舰养成!F$6:F$18,新怪物属性!$J29+1)*(新怪物属性!$G29-1))*INDEX(战舰突破!$D$6:$D$18,新怪物属性!$M29+1),0)</f>
        <v>127</v>
      </c>
      <c r="BI29" s="14">
        <f>ROUND((INDEX(新战舰养成!V$6:V$18,新怪物属性!$J29+1)+INDEX(新战舰养成!G$6:G$18,新怪物属性!$J29+1)*(新怪物属性!$G29-1))*INDEX(战舰突破!$D$6:$D$18,新怪物属性!$M29+1),0)</f>
        <v>300</v>
      </c>
      <c r="BJ29" s="14">
        <f>ROUND((INDEX(新战舰养成!W$6:W$18,新怪物属性!$J29+1)+INDEX(新战舰养成!H$6:H$18,新怪物属性!$J29+1)*(新怪物属性!$G29-1))*INDEX(战舰突破!$D$6:$D$18,新怪物属性!$M29+1),0)</f>
        <v>4</v>
      </c>
      <c r="BL29" s="14">
        <f>IF($H29&gt;0,ROUND((INDEX(新战舰养成!X$6:X$18,新怪物属性!$K29+1)+INDEX(新战舰养成!I$6:I$18,新怪物属性!$K29+1)*(新怪物属性!$H29-1))*INDEX(战舰突破!$D$6:$D$18,新怪物属性!$N29+1),0),0)</f>
        <v>525</v>
      </c>
      <c r="BM29" s="14">
        <f>IF($H29&gt;0,ROUND((INDEX(新战舰养成!Y$6:Y$18,新怪物属性!$K29+1)+INDEX(新战舰养成!J$6:J$18,新怪物属性!$K29+1)*(新怪物属性!$H29-1))*INDEX(战舰突破!$D$6:$D$18,新怪物属性!$N29+1),0),0)</f>
        <v>0</v>
      </c>
      <c r="BN29" s="14">
        <f>IF($H29&gt;0,ROUND((INDEX(新战舰养成!Z$6:Z$18,新怪物属性!$K29+1)+INDEX(新战舰养成!K$6:K$18,新怪物属性!$K29+1)*(新怪物属性!$H29-1))*INDEX(战舰突破!$D$6:$D$18,新怪物属性!$N29+1),0),0)</f>
        <v>0</v>
      </c>
      <c r="BO29" s="14">
        <f>IF($H29&gt;0,ROUND((INDEX(新战舰养成!AA$6:AA$18,新怪物属性!$K29+1)+INDEX(新战舰养成!L$6:L$18,新怪物属性!$K29+1)*(新怪物属性!$H29-1))*INDEX(战舰突破!$D$6:$D$18,新怪物属性!$N29+1),0),0)</f>
        <v>2450</v>
      </c>
      <c r="BP29" s="14">
        <f>IF($H29&gt;0,ROUND((INDEX(新战舰养成!AB$6:AB$18,新怪物属性!$K29+1)+INDEX(新战舰养成!M$6:M$18,新怪物属性!$K29+1)*(新怪物属性!$H29-1))*INDEX(战舰突破!$D$6:$D$18,新怪物属性!$N29+1),0),0)</f>
        <v>47</v>
      </c>
      <c r="BR29" s="14">
        <f>IF($I29&gt;0,ROUND((INDEX(新战舰养成!AC$6:AC$18,新怪物属性!$L29+1)+INDEX(新战舰养成!I$6:I$18,新怪物属性!$L29+1)*(新怪物属性!$I29-1))*INDEX(战舰突破!$D$6:$D$18,新怪物属性!$O29+1),0),0)</f>
        <v>0</v>
      </c>
      <c r="BS29" s="14">
        <f>IF($I29&gt;0,ROUND((INDEX(新战舰养成!AD$6:AD$18,新怪物属性!$L29+1)+INDEX(新战舰养成!J$6:J$18,新怪物属性!$L29+1)*(新怪物属性!$I29-1))*INDEX(战舰突破!$D$6:$D$18,新怪物属性!$O29+1),0),0)</f>
        <v>0</v>
      </c>
      <c r="BT29" s="14">
        <f>IF($I29&gt;0,ROUND((INDEX(新战舰养成!AE$6:AE$18,新怪物属性!$L29+1)+INDEX(新战舰养成!K$6:K$18,新怪物属性!$L29+1)*(新怪物属性!$I29-1))*INDEX(战舰突破!$D$6:$D$18,新怪物属性!$O29+1),0),0)</f>
        <v>0</v>
      </c>
      <c r="BU29" s="14">
        <f>IF($I29&gt;0,ROUND((INDEX(新战舰养成!AF$6:AF$18,新怪物属性!$L29+1)+INDEX(新战舰养成!L$6:L$18,新怪物属性!$L29+1)*(新怪物属性!$I29-1))*INDEX(战舰突破!$D$6:$D$18,新怪物属性!$O29+1),0),0)</f>
        <v>0</v>
      </c>
      <c r="BV29" s="14">
        <f>IF($I29&gt;0,ROUND((INDEX(新战舰养成!AG$6:AG$18,新怪物属性!$L29+1)+INDEX(新战舰养成!M$6:M$18,新怪物属性!$L29+1)*(新怪物属性!$I29-1))*INDEX(战舰突破!$D$6:$D$18,新怪物属性!$O29+1),0),0)</f>
        <v>0</v>
      </c>
      <c r="BY29" s="14">
        <f>(INDEX(装备数值!$C$13:$G$116,新怪物属性!$P29*8+1,BY$2)+INDEX(装备数值!$C$13:$G$116,新怪物属性!$Q29*8+2,BY$2)+INDEX(装备数值!$C$13:$G$116,新怪物属性!$S29*8+3,BY$2)+INDEX(装备数值!$C$13:$G$116,新怪物属性!$R29*8+4,BY$2)+INDEX(装备数值!$C$13:$G$116,新怪物属性!$T29*8+5,BY$2)+INDEX(装备数值!$C$13:$G$116,新怪物属性!$U29*8+6,BY$2)+INDEX(装备数值!$C$13:$G$116,新怪物属性!$V29*8+7,BY$2)+INDEX(装备数值!$C$13:$G$116,新怪物属性!$W29*8+8,BY$2))</f>
        <v>200</v>
      </c>
      <c r="BZ29" s="14">
        <f>(INDEX(装备数值!$C$13:$G$116,新怪物属性!$P29*8+1,BZ$2)+INDEX(装备数值!$C$13:$G$116,新怪物属性!$Q29*8+2,BZ$2)+INDEX(装备数值!$C$13:$G$116,新怪物属性!$S29*8+3,BZ$2)+INDEX(装备数值!$C$13:$G$116,新怪物属性!$R29*8+4,BZ$2)+INDEX(装备数值!$C$13:$G$116,新怪物属性!$T29*8+5,BZ$2)+INDEX(装备数值!$C$13:$G$116,新怪物属性!$U29*8+6,BZ$2)+INDEX(装备数值!$C$13:$G$116,新怪物属性!$V29*8+7,BZ$2)+INDEX(装备数值!$C$13:$G$116,新怪物属性!$W29*8+8,BZ$2))</f>
        <v>1500</v>
      </c>
      <c r="CA29" s="14">
        <f>(INDEX(装备数值!$C$13:$G$116,新怪物属性!$P29*8+1,CA$2)+INDEX(装备数值!$C$13:$G$116,新怪物属性!$Q29*8+2,CA$2)+INDEX(装备数值!$C$13:$G$116,新怪物属性!$S29*8+3,CA$2)+INDEX(装备数值!$C$13:$G$116,新怪物属性!$R29*8+4,CA$2)+INDEX(装备数值!$C$13:$G$116,新怪物属性!$T29*8+5,CA$2)+INDEX(装备数值!$C$13:$G$116,新怪物属性!$U29*8+6,CA$2)+INDEX(装备数值!$C$13:$G$116,新怪物属性!$V29*8+7,CA$2)+INDEX(装备数值!$C$13:$G$116,新怪物属性!$W29*8+8,CA$2))</f>
        <v>100</v>
      </c>
      <c r="CB29" s="14">
        <f>(INDEX(装备数值!$C$13:$G$116,新怪物属性!$P29*8+1,CB$2)+INDEX(装备数值!$C$13:$G$116,新怪物属性!$Q29*8+2,CB$2)+INDEX(装备数值!$C$13:$G$116,新怪物属性!$S29*8+3,CB$2)+INDEX(装备数值!$C$13:$G$116,新怪物属性!$R29*8+4,CB$2)+INDEX(装备数值!$C$13:$G$116,新怪物属性!$T29*8+5,CB$2)+INDEX(装备数值!$C$13:$G$116,新怪物属性!$U29*8+6,CB$2)+INDEX(装备数值!$C$13:$G$116,新怪物属性!$V29*8+7,CB$2)+INDEX(装备数值!$C$13:$G$116,新怪物属性!$W29*8+8,CB$2))</f>
        <v>2000</v>
      </c>
      <c r="CC29" s="14">
        <f>(INDEX(装备数值!$C$13:$G$116,新怪物属性!$P29*8+1,CC$2)+INDEX(装备数值!$C$13:$G$116,新怪物属性!$Q29*8+2,CC$2)+INDEX(装备数值!$C$13:$G$116,新怪物属性!$S29*8+3,CC$2)+INDEX(装备数值!$C$13:$G$116,新怪物属性!$R29*8+4,CC$2)+INDEX(装备数值!$C$13:$G$116,新怪物属性!$T29*8+5,CC$2)+INDEX(装备数值!$C$13:$G$116,新怪物属性!$U29*8+6,CC$2)+INDEX(装备数值!$C$13:$G$116,新怪物属性!$V29*8+7,CC$2)+INDEX(装备数值!$C$13:$G$116,新怪物属性!$W29*8+8,CC$2))</f>
        <v>35</v>
      </c>
      <c r="CF29" s="14">
        <f t="shared" si="50"/>
        <v>4</v>
      </c>
      <c r="CG29" s="14">
        <f t="shared" si="50"/>
        <v>0</v>
      </c>
      <c r="CH29" s="14">
        <f t="shared" si="50"/>
        <v>0</v>
      </c>
      <c r="CI29" s="14">
        <f t="shared" si="50"/>
        <v>0</v>
      </c>
      <c r="CJ29" s="14">
        <f t="shared" si="50"/>
        <v>0</v>
      </c>
      <c r="CK29" s="14">
        <f t="shared" si="50"/>
        <v>0</v>
      </c>
      <c r="CL29" s="14">
        <f t="shared" si="50"/>
        <v>0</v>
      </c>
      <c r="CM29" s="14">
        <f t="shared" si="50"/>
        <v>0</v>
      </c>
      <c r="CN29" s="14">
        <f t="shared" si="50"/>
        <v>0</v>
      </c>
      <c r="CO29" s="14">
        <f t="shared" si="50"/>
        <v>0</v>
      </c>
      <c r="CP29" s="14">
        <f t="shared" si="50"/>
        <v>0</v>
      </c>
      <c r="CQ29" s="14">
        <f t="shared" si="50"/>
        <v>0</v>
      </c>
      <c r="CR29" s="14">
        <f t="shared" si="50"/>
        <v>0</v>
      </c>
      <c r="CS29" s="14">
        <f>SUMIFS(装备数值!BL$50:BL$101,装备数值!$BG$50:$BG$101,"="&amp;新怪物属性!$CF$2,装备数值!$BH$50:$BH$101,"&lt;="&amp;新怪物属性!$CF29)+SUMIFS(装备数值!BL$50:BL$101,装备数值!$BG$50:$BG$101,"="&amp;新怪物属性!$CG$2,装备数值!$BH$50:$BH$101,"&lt;="&amp;新怪物属性!$CG29)+SUMIFS(装备数值!BL$50:BL$101,装备数值!$BG$50:$BG$101,"="&amp;新怪物属性!$CH$2,装备数值!$BH$50:$BH$101,"&lt;="&amp;新怪物属性!$CH29)+SUMIFS(装备数值!BL$50:BL$101,装备数值!$BG$50:$BG$101,"="&amp;新怪物属性!$CI$2,装备数值!$BH$50:$BH$101,"&lt;="&amp;新怪物属性!$CI29)+SUMIFS(装备数值!BL$50:BL$101,装备数值!$BG$50:$BG$101,"="&amp;新怪物属性!$CJ$2,装备数值!$BH$50:$BH$101,"&lt;="&amp;新怪物属性!$CJ29)+SUMIFS(装备数值!BL$50:BL$101,装备数值!$BG$50:$BG$101,"="&amp;新怪物属性!$CK$2,装备数值!$BH$50:$BH$101,"&lt;="&amp;新怪物属性!$CK29)+SUMIFS(装备数值!BL$50:BL$101,装备数值!$BG$50:$BG$101,"="&amp;新怪物属性!$CL$2,装备数值!$BH$50:$BH$101,"&lt;="&amp;新怪物属性!$CL29)+SUMIFS(装备数值!BL$50:BL$101,装备数值!$BG$50:$BG$101,"="&amp;新怪物属性!$CM$2,装备数值!$BH$50:$BH$101,"&lt;="&amp;新怪物属性!$CM29)+SUMIFS(装备数值!BL$50:BL$101,装备数值!$BG$50:$BG$101,"="&amp;新怪物属性!$CN$2,装备数值!$BH$50:$BH$101,"&lt;="&amp;新怪物属性!$CN29)+SUMIFS(装备数值!BL$50:BL$101,装备数值!$BG$50:$BG$101,"="&amp;新怪物属性!$CO$2,装备数值!$BH$50:$BH$101,"&lt;="&amp;新怪物属性!$CO29)+SUMIFS(装备数值!BL$50:BL$101,装备数值!$BG$50:$BG$101,"="&amp;新怪物属性!$CP$2,装备数值!$BH$50:$BH$101,"&lt;="&amp;新怪物属性!$CP29)+SUMIFS(装备数值!BL$50:BL$101,装备数值!$BG$50:$BG$101,"="&amp;新怪物属性!$CQ$2,装备数值!$BH$50:$BH$101,"&lt;="&amp;新怪物属性!$CQ29)+SUMIFS(装备数值!BL$50:BL$101,装备数值!$BG$50:$BG$101,"="&amp;新怪物属性!$CR$2,装备数值!$BH$50:$BH$101,"&lt;="&amp;新怪物属性!$CR29)</f>
        <v>1440</v>
      </c>
      <c r="CT29" s="14">
        <f>SUMIFS(装备数值!BM$50:BM$101,装备数值!$BG$50:$BG$101,"="&amp;新怪物属性!$CF$2,装备数值!$BH$50:$BH$101,"&lt;="&amp;新怪物属性!$CF29)+SUMIFS(装备数值!BM$50:BM$101,装备数值!$BG$50:$BG$101,"="&amp;新怪物属性!$CG$2,装备数值!$BH$50:$BH$101,"&lt;="&amp;新怪物属性!$CG29)+SUMIFS(装备数值!BM$50:BM$101,装备数值!$BG$50:$BG$101,"="&amp;新怪物属性!$CH$2,装备数值!$BH$50:$BH$101,"&lt;="&amp;新怪物属性!$CH29)+SUMIFS(装备数值!BM$50:BM$101,装备数值!$BG$50:$BG$101,"="&amp;新怪物属性!$CI$2,装备数值!$BH$50:$BH$101,"&lt;="&amp;新怪物属性!$CI29)+SUMIFS(装备数值!BM$50:BM$101,装备数值!$BG$50:$BG$101,"="&amp;新怪物属性!$CJ$2,装备数值!$BH$50:$BH$101,"&lt;="&amp;新怪物属性!$CJ29)+SUMIFS(装备数值!BM$50:BM$101,装备数值!$BG$50:$BG$101,"="&amp;新怪物属性!$CK$2,装备数值!$BH$50:$BH$101,"&lt;="&amp;新怪物属性!$CK29)+SUMIFS(装备数值!BM$50:BM$101,装备数值!$BG$50:$BG$101,"="&amp;新怪物属性!$CL$2,装备数值!$BH$50:$BH$101,"&lt;="&amp;新怪物属性!$CL29)+SUMIFS(装备数值!BM$50:BM$101,装备数值!$BG$50:$BG$101,"="&amp;新怪物属性!$CM$2,装备数值!$BH$50:$BH$101,"&lt;="&amp;新怪物属性!$CM29)+SUMIFS(装备数值!BM$50:BM$101,装备数值!$BG$50:$BG$101,"="&amp;新怪物属性!$CN$2,装备数值!$BH$50:$BH$101,"&lt;="&amp;新怪物属性!$CN29)+SUMIFS(装备数值!BM$50:BM$101,装备数值!$BG$50:$BG$101,"="&amp;新怪物属性!$CO$2,装备数值!$BH$50:$BH$101,"&lt;="&amp;新怪物属性!$CO29)+SUMIFS(装备数值!BM$50:BM$101,装备数值!$BG$50:$BG$101,"="&amp;新怪物属性!$CP$2,装备数值!$BH$50:$BH$101,"&lt;="&amp;新怪物属性!$CP29)+SUMIFS(装备数值!BM$50:BM$101,装备数值!$BG$50:$BG$101,"="&amp;新怪物属性!$CQ$2,装备数值!$BH$50:$BH$101,"&lt;="&amp;新怪物属性!$CQ29)+SUMIFS(装备数值!BM$50:BM$101,装备数值!$BG$50:$BG$101,"="&amp;新怪物属性!$CR$2,装备数值!$BH$50:$BH$101,"&lt;="&amp;新怪物属性!$CR29)</f>
        <v>10800</v>
      </c>
      <c r="CU29" s="14">
        <f>SUMIFS(装备数值!BN$50:BN$101,装备数值!$BG$50:$BG$101,"="&amp;新怪物属性!$CF$2,装备数值!$BH$50:$BH$101,"&lt;="&amp;新怪物属性!$CF29)+SUMIFS(装备数值!BN$50:BN$101,装备数值!$BG$50:$BG$101,"="&amp;新怪物属性!$CG$2,装备数值!$BH$50:$BH$101,"&lt;="&amp;新怪物属性!$CG29)+SUMIFS(装备数值!BN$50:BN$101,装备数值!$BG$50:$BG$101,"="&amp;新怪物属性!$CH$2,装备数值!$BH$50:$BH$101,"&lt;="&amp;新怪物属性!$CH29)+SUMIFS(装备数值!BN$50:BN$101,装备数值!$BG$50:$BG$101,"="&amp;新怪物属性!$CI$2,装备数值!$BH$50:$BH$101,"&lt;="&amp;新怪物属性!$CI29)+SUMIFS(装备数值!BN$50:BN$101,装备数值!$BG$50:$BG$101,"="&amp;新怪物属性!$CJ$2,装备数值!$BH$50:$BH$101,"&lt;="&amp;新怪物属性!$CJ29)+SUMIFS(装备数值!BN$50:BN$101,装备数值!$BG$50:$BG$101,"="&amp;新怪物属性!$CK$2,装备数值!$BH$50:$BH$101,"&lt;="&amp;新怪物属性!$CK29)+SUMIFS(装备数值!BN$50:BN$101,装备数值!$BG$50:$BG$101,"="&amp;新怪物属性!$CL$2,装备数值!$BH$50:$BH$101,"&lt;="&amp;新怪物属性!$CL29)+SUMIFS(装备数值!BN$50:BN$101,装备数值!$BG$50:$BG$101,"="&amp;新怪物属性!$CM$2,装备数值!$BH$50:$BH$101,"&lt;="&amp;新怪物属性!$CM29)+SUMIFS(装备数值!BN$50:BN$101,装备数值!$BG$50:$BG$101,"="&amp;新怪物属性!$CN$2,装备数值!$BH$50:$BH$101,"&lt;="&amp;新怪物属性!$CN29)+SUMIFS(装备数值!BN$50:BN$101,装备数值!$BG$50:$BG$101,"="&amp;新怪物属性!$CO$2,装备数值!$BH$50:$BH$101,"&lt;="&amp;新怪物属性!$CO29)+SUMIFS(装备数值!BN$50:BN$101,装备数值!$BG$50:$BG$101,"="&amp;新怪物属性!$CP$2,装备数值!$BH$50:$BH$101,"&lt;="&amp;新怪物属性!$CP29)+SUMIFS(装备数值!BN$50:BN$101,装备数值!$BG$50:$BG$101,"="&amp;新怪物属性!$CQ$2,装备数值!$BH$50:$BH$101,"&lt;="&amp;新怪物属性!$CQ29)+SUMIFS(装备数值!BN$50:BN$101,装备数值!$BG$50:$BG$101,"="&amp;新怪物属性!$CR$2,装备数值!$BH$50:$BH$101,"&lt;="&amp;新怪物属性!$CR29)</f>
        <v>0</v>
      </c>
      <c r="CV29" s="14">
        <f>SUMIFS(装备数值!BO$50:BO$101,装备数值!$BG$50:$BG$101,"="&amp;新怪物属性!$CF$2,装备数值!$BH$50:$BH$101,"&lt;="&amp;新怪物属性!$CF29)+SUMIFS(装备数值!BO$50:BO$101,装备数值!$BG$50:$BG$101,"="&amp;新怪物属性!$CG$2,装备数值!$BH$50:$BH$101,"&lt;="&amp;新怪物属性!$CG29)+SUMIFS(装备数值!BO$50:BO$101,装备数值!$BG$50:$BG$101,"="&amp;新怪物属性!$CH$2,装备数值!$BH$50:$BH$101,"&lt;="&amp;新怪物属性!$CH29)+SUMIFS(装备数值!BO$50:BO$101,装备数值!$BG$50:$BG$101,"="&amp;新怪物属性!$CI$2,装备数值!$BH$50:$BH$101,"&lt;="&amp;新怪物属性!$CI29)+SUMIFS(装备数值!BO$50:BO$101,装备数值!$BG$50:$BG$101,"="&amp;新怪物属性!$CJ$2,装备数值!$BH$50:$BH$101,"&lt;="&amp;新怪物属性!$CJ29)+SUMIFS(装备数值!BO$50:BO$101,装备数值!$BG$50:$BG$101,"="&amp;新怪物属性!$CK$2,装备数值!$BH$50:$BH$101,"&lt;="&amp;新怪物属性!$CK29)+SUMIFS(装备数值!BO$50:BO$101,装备数值!$BG$50:$BG$101,"="&amp;新怪物属性!$CL$2,装备数值!$BH$50:$BH$101,"&lt;="&amp;新怪物属性!$CL29)+SUMIFS(装备数值!BO$50:BO$101,装备数值!$BG$50:$BG$101,"="&amp;新怪物属性!$CM$2,装备数值!$BH$50:$BH$101,"&lt;="&amp;新怪物属性!$CM29)+SUMIFS(装备数值!BO$50:BO$101,装备数值!$BG$50:$BG$101,"="&amp;新怪物属性!$CN$2,装备数值!$BH$50:$BH$101,"&lt;="&amp;新怪物属性!$CN29)+SUMIFS(装备数值!BO$50:BO$101,装备数值!$BG$50:$BG$101,"="&amp;新怪物属性!$CO$2,装备数值!$BH$50:$BH$101,"&lt;="&amp;新怪物属性!$CO29)+SUMIFS(装备数值!BO$50:BO$101,装备数值!$BG$50:$BG$101,"="&amp;新怪物属性!$CP$2,装备数值!$BH$50:$BH$101,"&lt;="&amp;新怪物属性!$CP29)+SUMIFS(装备数值!BO$50:BO$101,装备数值!$BG$50:$BG$101,"="&amp;新怪物属性!$CQ$2,装备数值!$BH$50:$BH$101,"&lt;="&amp;新怪物属性!$CQ29)+SUMIFS(装备数值!BO$50:BO$101,装备数值!$BG$50:$BG$101,"="&amp;新怪物属性!$CR$2,装备数值!$BH$50:$BH$101,"&lt;="&amp;新怪物属性!$CR29)</f>
        <v>48000</v>
      </c>
      <c r="CW29" s="14">
        <f>SUMIFS(装备数值!BP$50:BP$101,装备数值!$BG$50:$BG$101,"="&amp;新怪物属性!$CF$2,装备数值!$BH$50:$BH$101,"&lt;="&amp;新怪物属性!$CF29)+SUMIFS(装备数值!BP$50:BP$101,装备数值!$BG$50:$BG$101,"="&amp;新怪物属性!$CG$2,装备数值!$BH$50:$BH$101,"&lt;="&amp;新怪物属性!$CG29)+SUMIFS(装备数值!BP$50:BP$101,装备数值!$BG$50:$BG$101,"="&amp;新怪物属性!$CH$2,装备数值!$BH$50:$BH$101,"&lt;="&amp;新怪物属性!$CH29)+SUMIFS(装备数值!BP$50:BP$101,装备数值!$BG$50:$BG$101,"="&amp;新怪物属性!$CI$2,装备数值!$BH$50:$BH$101,"&lt;="&amp;新怪物属性!$CI29)+SUMIFS(装备数值!BP$50:BP$101,装备数值!$BG$50:$BG$101,"="&amp;新怪物属性!$CJ$2,装备数值!$BH$50:$BH$101,"&lt;="&amp;新怪物属性!$CJ29)+SUMIFS(装备数值!BP$50:BP$101,装备数值!$BG$50:$BG$101,"="&amp;新怪物属性!$CK$2,装备数值!$BH$50:$BH$101,"&lt;="&amp;新怪物属性!$CK29)+SUMIFS(装备数值!BP$50:BP$101,装备数值!$BG$50:$BG$101,"="&amp;新怪物属性!$CL$2,装备数值!$BH$50:$BH$101,"&lt;="&amp;新怪物属性!$CL29)+SUMIFS(装备数值!BP$50:BP$101,装备数值!$BG$50:$BG$101,"="&amp;新怪物属性!$CM$2,装备数值!$BH$50:$BH$101,"&lt;="&amp;新怪物属性!$CM29)+SUMIFS(装备数值!BP$50:BP$101,装备数值!$BG$50:$BG$101,"="&amp;新怪物属性!$CN$2,装备数值!$BH$50:$BH$101,"&lt;="&amp;新怪物属性!$CN29)+SUMIFS(装备数值!BP$50:BP$101,装备数值!$BG$50:$BG$101,"="&amp;新怪物属性!$CO$2,装备数值!$BH$50:$BH$101,"&lt;="&amp;新怪物属性!$CO29)+SUMIFS(装备数值!BP$50:BP$101,装备数值!$BG$50:$BG$101,"="&amp;新怪物属性!$CP$2,装备数值!$BH$50:$BH$101,"&lt;="&amp;新怪物属性!$CP29)+SUMIFS(装备数值!BP$50:BP$101,装备数值!$BG$50:$BG$101,"="&amp;新怪物属性!$CQ$2,装备数值!$BH$50:$BH$101,"&lt;="&amp;新怪物属性!$CQ29)+SUMIFS(装备数值!BP$50:BP$101,装备数值!$BG$50:$BG$101,"="&amp;新怪物属性!$CR$2,装备数值!$BH$50:$BH$101,"&lt;="&amp;新怪物属性!$CR29)</f>
        <v>920</v>
      </c>
      <c r="CX29" s="14">
        <f>SUMIFS(装备数值!BQ$50:BQ$101,装备数值!$BG$50:$BG$101,"="&amp;新怪物属性!$CF$2,装备数值!$BH$50:$BH$101,"&lt;="&amp;新怪物属性!$CF29)+SUMIFS(装备数值!BQ$50:BQ$101,装备数值!$BG$50:$BG$101,"="&amp;新怪物属性!$CG$2,装备数值!$BH$50:$BH$101,"&lt;="&amp;新怪物属性!$CG29)+SUMIFS(装备数值!BQ$50:BQ$101,装备数值!$BG$50:$BG$101,"="&amp;新怪物属性!$CH$2,装备数值!$BH$50:$BH$101,"&lt;="&amp;新怪物属性!$CH29)+SUMIFS(装备数值!BQ$50:BQ$101,装备数值!$BG$50:$BG$101,"="&amp;新怪物属性!$CI$2,装备数值!$BH$50:$BH$101,"&lt;="&amp;新怪物属性!$CI29)+SUMIFS(装备数值!BQ$50:BQ$101,装备数值!$BG$50:$BG$101,"="&amp;新怪物属性!$CJ$2,装备数值!$BH$50:$BH$101,"&lt;="&amp;新怪物属性!$CJ29)+SUMIFS(装备数值!BQ$50:BQ$101,装备数值!$BG$50:$BG$101,"="&amp;新怪物属性!$CK$2,装备数值!$BH$50:$BH$101,"&lt;="&amp;新怪物属性!$CK29)+SUMIFS(装备数值!BQ$50:BQ$101,装备数值!$BG$50:$BG$101,"="&amp;新怪物属性!$CL$2,装备数值!$BH$50:$BH$101,"&lt;="&amp;新怪物属性!$CL29)+SUMIFS(装备数值!BQ$50:BQ$101,装备数值!$BG$50:$BG$101,"="&amp;新怪物属性!$CM$2,装备数值!$BH$50:$BH$101,"&lt;="&amp;新怪物属性!$CM29)+SUMIFS(装备数值!BQ$50:BQ$101,装备数值!$BG$50:$BG$101,"="&amp;新怪物属性!$CN$2,装备数值!$BH$50:$BH$101,"&lt;="&amp;新怪物属性!$CN29)+SUMIFS(装备数值!BQ$50:BQ$101,装备数值!$BG$50:$BG$101,"="&amp;新怪物属性!$CO$2,装备数值!$BH$50:$BH$101,"&lt;="&amp;新怪物属性!$CO29)+SUMIFS(装备数值!BQ$50:BQ$101,装备数值!$BG$50:$BG$101,"="&amp;新怪物属性!$CP$2,装备数值!$BH$50:$BH$101,"&lt;="&amp;新怪物属性!$CP29)+SUMIFS(装备数值!BQ$50:BQ$101,装备数值!$BG$50:$BG$101,"="&amp;新怪物属性!$CQ$2,装备数值!$BH$50:$BH$101,"&lt;="&amp;新怪物属性!$CQ29)+SUMIFS(装备数值!BQ$50:BQ$101,装备数值!$BG$50:$BG$101,"="&amp;新怪物属性!$CR$2,装备数值!$BH$50:$BH$101,"&lt;="&amp;新怪物属性!$CR29)</f>
        <v>0</v>
      </c>
      <c r="CY29" s="14">
        <f>SUMIFS(装备数值!BR$50:BR$101,装备数值!$BG$50:$BG$101,"="&amp;新怪物属性!$CF$2,装备数值!$BH$50:$BH$101,"&lt;="&amp;新怪物属性!$CF29)+SUMIFS(装备数值!BR$50:BR$101,装备数值!$BG$50:$BG$101,"="&amp;新怪物属性!$CG$2,装备数值!$BH$50:$BH$101,"&lt;="&amp;新怪物属性!$CG29)+SUMIFS(装备数值!BR$50:BR$101,装备数值!$BG$50:$BG$101,"="&amp;新怪物属性!$CH$2,装备数值!$BH$50:$BH$101,"&lt;="&amp;新怪物属性!$CH29)+SUMIFS(装备数值!BR$50:BR$101,装备数值!$BG$50:$BG$101,"="&amp;新怪物属性!$CI$2,装备数值!$BH$50:$BH$101,"&lt;="&amp;新怪物属性!$CI29)+SUMIFS(装备数值!BR$50:BR$101,装备数值!$BG$50:$BG$101,"="&amp;新怪物属性!$CJ$2,装备数值!$BH$50:$BH$101,"&lt;="&amp;新怪物属性!$CJ29)+SUMIFS(装备数值!BR$50:BR$101,装备数值!$BG$50:$BG$101,"="&amp;新怪物属性!$CK$2,装备数值!$BH$50:$BH$101,"&lt;="&amp;新怪物属性!$CK29)+SUMIFS(装备数值!BR$50:BR$101,装备数值!$BG$50:$BG$101,"="&amp;新怪物属性!$CL$2,装备数值!$BH$50:$BH$101,"&lt;="&amp;新怪物属性!$CL29)+SUMIFS(装备数值!BR$50:BR$101,装备数值!$BG$50:$BG$101,"="&amp;新怪物属性!$CM$2,装备数值!$BH$50:$BH$101,"&lt;="&amp;新怪物属性!$CM29)+SUMIFS(装备数值!BR$50:BR$101,装备数值!$BG$50:$BG$101,"="&amp;新怪物属性!$CN$2,装备数值!$BH$50:$BH$101,"&lt;="&amp;新怪物属性!$CN29)+SUMIFS(装备数值!BR$50:BR$101,装备数值!$BG$50:$BG$101,"="&amp;新怪物属性!$CO$2,装备数值!$BH$50:$BH$101,"&lt;="&amp;新怪物属性!$CO29)+SUMIFS(装备数值!BR$50:BR$101,装备数值!$BG$50:$BG$101,"="&amp;新怪物属性!$CP$2,装备数值!$BH$50:$BH$101,"&lt;="&amp;新怪物属性!$CP29)+SUMIFS(装备数值!BR$50:BR$101,装备数值!$BG$50:$BG$101,"="&amp;新怪物属性!$CQ$2,装备数值!$BH$50:$BH$101,"&lt;="&amp;新怪物属性!$CQ29)+SUMIFS(装备数值!BR$50:BR$101,装备数值!$BG$50:$BG$101,"="&amp;新怪物属性!$CR$2,装备数值!$BH$50:$BH$101,"&lt;="&amp;新怪物属性!$CR29)</f>
        <v>0</v>
      </c>
      <c r="CZ29" s="14">
        <f>SUMIFS(装备数值!BS$50:BS$101,装备数值!$BG$50:$BG$101,"="&amp;新怪物属性!$CF$2,装备数值!$BH$50:$BH$101,"&lt;="&amp;新怪物属性!$CF29)+SUMIFS(装备数值!BS$50:BS$101,装备数值!$BG$50:$BG$101,"="&amp;新怪物属性!$CG$2,装备数值!$BH$50:$BH$101,"&lt;="&amp;新怪物属性!$CG29)+SUMIFS(装备数值!BS$50:BS$101,装备数值!$BG$50:$BG$101,"="&amp;新怪物属性!$CH$2,装备数值!$BH$50:$BH$101,"&lt;="&amp;新怪物属性!$CH29)+SUMIFS(装备数值!BS$50:BS$101,装备数值!$BG$50:$BG$101,"="&amp;新怪物属性!$CI$2,装备数值!$BH$50:$BH$101,"&lt;="&amp;新怪物属性!$CI29)+SUMIFS(装备数值!BS$50:BS$101,装备数值!$BG$50:$BG$101,"="&amp;新怪物属性!$CJ$2,装备数值!$BH$50:$BH$101,"&lt;="&amp;新怪物属性!$CJ29)+SUMIFS(装备数值!BS$50:BS$101,装备数值!$BG$50:$BG$101,"="&amp;新怪物属性!$CK$2,装备数值!$BH$50:$BH$101,"&lt;="&amp;新怪物属性!$CK29)+SUMIFS(装备数值!BS$50:BS$101,装备数值!$BG$50:$BG$101,"="&amp;新怪物属性!$CL$2,装备数值!$BH$50:$BH$101,"&lt;="&amp;新怪物属性!$CL29)+SUMIFS(装备数值!BS$50:BS$101,装备数值!$BG$50:$BG$101,"="&amp;新怪物属性!$CM$2,装备数值!$BH$50:$BH$101,"&lt;="&amp;新怪物属性!$CM29)+SUMIFS(装备数值!BS$50:BS$101,装备数值!$BG$50:$BG$101,"="&amp;新怪物属性!$CN$2,装备数值!$BH$50:$BH$101,"&lt;="&amp;新怪物属性!$CN29)+SUMIFS(装备数值!BS$50:BS$101,装备数值!$BG$50:$BG$101,"="&amp;新怪物属性!$CO$2,装备数值!$BH$50:$BH$101,"&lt;="&amp;新怪物属性!$CO29)+SUMIFS(装备数值!BS$50:BS$101,装备数值!$BG$50:$BG$101,"="&amp;新怪物属性!$CP$2,装备数值!$BH$50:$BH$101,"&lt;="&amp;新怪物属性!$CP29)+SUMIFS(装备数值!BS$50:BS$101,装备数值!$BG$50:$BG$101,"="&amp;新怪物属性!$CQ$2,装备数值!$BH$50:$BH$101,"&lt;="&amp;新怪物属性!$CQ29)+SUMIFS(装备数值!BS$50:BS$101,装备数值!$BG$50:$BG$101,"="&amp;新怪物属性!$CR$2,装备数值!$BH$50:$BH$101,"&lt;="&amp;新怪物属性!$CR29)</f>
        <v>0</v>
      </c>
      <c r="DA29" s="14">
        <f>SUMIFS(装备数值!BT$50:BT$101,装备数值!$BG$50:$BG$101,"="&amp;新怪物属性!$CF$2,装备数值!$BH$50:$BH$101,"&lt;="&amp;新怪物属性!$CF29)+SUMIFS(装备数值!BT$50:BT$101,装备数值!$BG$50:$BG$101,"="&amp;新怪物属性!$CG$2,装备数值!$BH$50:$BH$101,"&lt;="&amp;新怪物属性!$CG29)+SUMIFS(装备数值!BT$50:BT$101,装备数值!$BG$50:$BG$101,"="&amp;新怪物属性!$CH$2,装备数值!$BH$50:$BH$101,"&lt;="&amp;新怪物属性!$CH29)+SUMIFS(装备数值!BT$50:BT$101,装备数值!$BG$50:$BG$101,"="&amp;新怪物属性!$CI$2,装备数值!$BH$50:$BH$101,"&lt;="&amp;新怪物属性!$CI29)+SUMIFS(装备数值!BT$50:BT$101,装备数值!$BG$50:$BG$101,"="&amp;新怪物属性!$CJ$2,装备数值!$BH$50:$BH$101,"&lt;="&amp;新怪物属性!$CJ29)+SUMIFS(装备数值!BT$50:BT$101,装备数值!$BG$50:$BG$101,"="&amp;新怪物属性!$CK$2,装备数值!$BH$50:$BH$101,"&lt;="&amp;新怪物属性!$CK29)+SUMIFS(装备数值!BT$50:BT$101,装备数值!$BG$50:$BG$101,"="&amp;新怪物属性!$CL$2,装备数值!$BH$50:$BH$101,"&lt;="&amp;新怪物属性!$CL29)+SUMIFS(装备数值!BT$50:BT$101,装备数值!$BG$50:$BG$101,"="&amp;新怪物属性!$CM$2,装备数值!$BH$50:$BH$101,"&lt;="&amp;新怪物属性!$CM29)+SUMIFS(装备数值!BT$50:BT$101,装备数值!$BG$50:$BG$101,"="&amp;新怪物属性!$CN$2,装备数值!$BH$50:$BH$101,"&lt;="&amp;新怪物属性!$CN29)+SUMIFS(装备数值!BT$50:BT$101,装备数值!$BG$50:$BG$101,"="&amp;新怪物属性!$CO$2,装备数值!$BH$50:$BH$101,"&lt;="&amp;新怪物属性!$CO29)+SUMIFS(装备数值!BT$50:BT$101,装备数值!$BG$50:$BG$101,"="&amp;新怪物属性!$CP$2,装备数值!$BH$50:$BH$101,"&lt;="&amp;新怪物属性!$CP29)+SUMIFS(装备数值!BT$50:BT$101,装备数值!$BG$50:$BG$101,"="&amp;新怪物属性!$CQ$2,装备数值!$BH$50:$BH$101,"&lt;="&amp;新怪物属性!$CQ29)+SUMIFS(装备数值!BT$50:BT$101,装备数值!$BG$50:$BG$101,"="&amp;新怪物属性!$CR$2,装备数值!$BH$50:$BH$101,"&lt;="&amp;新怪物属性!$CR29)</f>
        <v>0</v>
      </c>
      <c r="DB29" s="14">
        <f>SUMIFS(装备数值!BU$50:BU$101,装备数值!$BG$50:$BG$101,"="&amp;新怪物属性!$CF$2,装备数值!$BH$50:$BH$101,"&lt;="&amp;新怪物属性!$CF29)+SUMIFS(装备数值!BU$50:BU$101,装备数值!$BG$50:$BG$101,"="&amp;新怪物属性!$CG$2,装备数值!$BH$50:$BH$101,"&lt;="&amp;新怪物属性!$CG29)+SUMIFS(装备数值!BU$50:BU$101,装备数值!$BG$50:$BG$101,"="&amp;新怪物属性!$CH$2,装备数值!$BH$50:$BH$101,"&lt;="&amp;新怪物属性!$CH29)+SUMIFS(装备数值!BU$50:BU$101,装备数值!$BG$50:$BG$101,"="&amp;新怪物属性!$CI$2,装备数值!$BH$50:$BH$101,"&lt;="&amp;新怪物属性!$CI29)+SUMIFS(装备数值!BU$50:BU$101,装备数值!$BG$50:$BG$101,"="&amp;新怪物属性!$CJ$2,装备数值!$BH$50:$BH$101,"&lt;="&amp;新怪物属性!$CJ29)+SUMIFS(装备数值!BU$50:BU$101,装备数值!$BG$50:$BG$101,"="&amp;新怪物属性!$CK$2,装备数值!$BH$50:$BH$101,"&lt;="&amp;新怪物属性!$CK29)+SUMIFS(装备数值!BU$50:BU$101,装备数值!$BG$50:$BG$101,"="&amp;新怪物属性!$CL$2,装备数值!$BH$50:$BH$101,"&lt;="&amp;新怪物属性!$CL29)+SUMIFS(装备数值!BU$50:BU$101,装备数值!$BG$50:$BG$101,"="&amp;新怪物属性!$CM$2,装备数值!$BH$50:$BH$101,"&lt;="&amp;新怪物属性!$CM29)+SUMIFS(装备数值!BU$50:BU$101,装备数值!$BG$50:$BG$101,"="&amp;新怪物属性!$CN$2,装备数值!$BH$50:$BH$101,"&lt;="&amp;新怪物属性!$CN29)+SUMIFS(装备数值!BU$50:BU$101,装备数值!$BG$50:$BG$101,"="&amp;新怪物属性!$CO$2,装备数值!$BH$50:$BH$101,"&lt;="&amp;新怪物属性!$CO29)+SUMIFS(装备数值!BU$50:BU$101,装备数值!$BG$50:$BG$101,"="&amp;新怪物属性!$CP$2,装备数值!$BH$50:$BH$101,"&lt;="&amp;新怪物属性!$CP29)+SUMIFS(装备数值!BU$50:BU$101,装备数值!$BG$50:$BG$101,"="&amp;新怪物属性!$CQ$2,装备数值!$BH$50:$BH$101,"&lt;="&amp;新怪物属性!$CQ29)+SUMIFS(装备数值!BU$50:BU$101,装备数值!$BG$50:$BG$101,"="&amp;新怪物属性!$CR$2,装备数值!$BH$50:$BH$101,"&lt;="&amp;新怪物属性!$CR29)</f>
        <v>0</v>
      </c>
      <c r="DC29" s="14">
        <f>SUMIFS(装备数值!BV$50:BV$101,装备数值!$BG$50:$BG$101,"="&amp;新怪物属性!$CF$2,装备数值!$BH$50:$BH$101,"&lt;="&amp;新怪物属性!$CF29)+SUMIFS(装备数值!BV$50:BV$101,装备数值!$BG$50:$BG$101,"="&amp;新怪物属性!$CG$2,装备数值!$BH$50:$BH$101,"&lt;="&amp;新怪物属性!$CG29)+SUMIFS(装备数值!BV$50:BV$101,装备数值!$BG$50:$BG$101,"="&amp;新怪物属性!$CH$2,装备数值!$BH$50:$BH$101,"&lt;="&amp;新怪物属性!$CH29)+SUMIFS(装备数值!BV$50:BV$101,装备数值!$BG$50:$BG$101,"="&amp;新怪物属性!$CI$2,装备数值!$BH$50:$BH$101,"&lt;="&amp;新怪物属性!$CI29)+SUMIFS(装备数值!BV$50:BV$101,装备数值!$BG$50:$BG$101,"="&amp;新怪物属性!$CJ$2,装备数值!$BH$50:$BH$101,"&lt;="&amp;新怪物属性!$CJ29)+SUMIFS(装备数值!BV$50:BV$101,装备数值!$BG$50:$BG$101,"="&amp;新怪物属性!$CK$2,装备数值!$BH$50:$BH$101,"&lt;="&amp;新怪物属性!$CK29)+SUMIFS(装备数值!BV$50:BV$101,装备数值!$BG$50:$BG$101,"="&amp;新怪物属性!$CL$2,装备数值!$BH$50:$BH$101,"&lt;="&amp;新怪物属性!$CL29)+SUMIFS(装备数值!BV$50:BV$101,装备数值!$BG$50:$BG$101,"="&amp;新怪物属性!$CM$2,装备数值!$BH$50:$BH$101,"&lt;="&amp;新怪物属性!$CM29)+SUMIFS(装备数值!BV$50:BV$101,装备数值!$BG$50:$BG$101,"="&amp;新怪物属性!$CN$2,装备数值!$BH$50:$BH$101,"&lt;="&amp;新怪物属性!$CN29)+SUMIFS(装备数值!BV$50:BV$101,装备数值!$BG$50:$BG$101,"="&amp;新怪物属性!$CO$2,装备数值!$BH$50:$BH$101,"&lt;="&amp;新怪物属性!$CO29)+SUMIFS(装备数值!BV$50:BV$101,装备数值!$BG$50:$BG$101,"="&amp;新怪物属性!$CP$2,装备数值!$BH$50:$BH$101,"&lt;="&amp;新怪物属性!$CP29)+SUMIFS(装备数值!BV$50:BV$101,装备数值!$BG$50:$BG$101,"="&amp;新怪物属性!$CQ$2,装备数值!$BH$50:$BH$101,"&lt;="&amp;新怪物属性!$CQ29)+SUMIFS(装备数值!BV$50:BV$101,装备数值!$BG$50:$BG$101,"="&amp;新怪物属性!$CR$2,装备数值!$BH$50:$BH$101,"&lt;="&amp;新怪物属性!$CR29)</f>
        <v>0</v>
      </c>
      <c r="DD29" s="14">
        <f>SUMIFS(装备数值!BW$50:BW$101,装备数值!$BG$50:$BG$101,"="&amp;新怪物属性!$CF$2,装备数值!$BH$50:$BH$101,"&lt;="&amp;新怪物属性!$CF29)+SUMIFS(装备数值!BW$50:BW$101,装备数值!$BG$50:$BG$101,"="&amp;新怪物属性!$CG$2,装备数值!$BH$50:$BH$101,"&lt;="&amp;新怪物属性!$CG29)+SUMIFS(装备数值!BW$50:BW$101,装备数值!$BG$50:$BG$101,"="&amp;新怪物属性!$CH$2,装备数值!$BH$50:$BH$101,"&lt;="&amp;新怪物属性!$CH29)+SUMIFS(装备数值!BW$50:BW$101,装备数值!$BG$50:$BG$101,"="&amp;新怪物属性!$CI$2,装备数值!$BH$50:$BH$101,"&lt;="&amp;新怪物属性!$CI29)+SUMIFS(装备数值!BW$50:BW$101,装备数值!$BG$50:$BG$101,"="&amp;新怪物属性!$CJ$2,装备数值!$BH$50:$BH$101,"&lt;="&amp;新怪物属性!$CJ29)+SUMIFS(装备数值!BW$50:BW$101,装备数值!$BG$50:$BG$101,"="&amp;新怪物属性!$CK$2,装备数值!$BH$50:$BH$101,"&lt;="&amp;新怪物属性!$CK29)+SUMIFS(装备数值!BW$50:BW$101,装备数值!$BG$50:$BG$101,"="&amp;新怪物属性!$CL$2,装备数值!$BH$50:$BH$101,"&lt;="&amp;新怪物属性!$CL29)+SUMIFS(装备数值!BW$50:BW$101,装备数值!$BG$50:$BG$101,"="&amp;新怪物属性!$CM$2,装备数值!$BH$50:$BH$101,"&lt;="&amp;新怪物属性!$CM29)+SUMIFS(装备数值!BW$50:BW$101,装备数值!$BG$50:$BG$101,"="&amp;新怪物属性!$CN$2,装备数值!$BH$50:$BH$101,"&lt;="&amp;新怪物属性!$CN29)+SUMIFS(装备数值!BW$50:BW$101,装备数值!$BG$50:$BG$101,"="&amp;新怪物属性!$CO$2,装备数值!$BH$50:$BH$101,"&lt;="&amp;新怪物属性!$CO29)+SUMIFS(装备数值!BW$50:BW$101,装备数值!$BG$50:$BG$101,"="&amp;新怪物属性!$CP$2,装备数值!$BH$50:$BH$101,"&lt;="&amp;新怪物属性!$CP29)+SUMIFS(装备数值!BW$50:BW$101,装备数值!$BG$50:$BG$101,"="&amp;新怪物属性!$CQ$2,装备数值!$BH$50:$BH$101,"&lt;="&amp;新怪物属性!$CQ29)+SUMIFS(装备数值!BW$50:BW$101,装备数值!$BG$50:$BG$101,"="&amp;新怪物属性!$CR$2,装备数值!$BH$50:$BH$101,"&lt;="&amp;新怪物属性!$CR29)</f>
        <v>0</v>
      </c>
      <c r="DE29" s="14">
        <f>SUMIFS(装备数值!BX$50:BX$101,装备数值!$BG$50:$BG$101,"="&amp;新怪物属性!$CF$2,装备数值!$BH$50:$BH$101,"&lt;="&amp;新怪物属性!$CF29)+SUMIFS(装备数值!BX$50:BX$101,装备数值!$BG$50:$BG$101,"="&amp;新怪物属性!$CG$2,装备数值!$BH$50:$BH$101,"&lt;="&amp;新怪物属性!$CG29)+SUMIFS(装备数值!BX$50:BX$101,装备数值!$BG$50:$BG$101,"="&amp;新怪物属性!$CH$2,装备数值!$BH$50:$BH$101,"&lt;="&amp;新怪物属性!$CH29)+SUMIFS(装备数值!BX$50:BX$101,装备数值!$BG$50:$BG$101,"="&amp;新怪物属性!$CI$2,装备数值!$BH$50:$BH$101,"&lt;="&amp;新怪物属性!$CI29)+SUMIFS(装备数值!BX$50:BX$101,装备数值!$BG$50:$BG$101,"="&amp;新怪物属性!$CJ$2,装备数值!$BH$50:$BH$101,"&lt;="&amp;新怪物属性!$CJ29)+SUMIFS(装备数值!BX$50:BX$101,装备数值!$BG$50:$BG$101,"="&amp;新怪物属性!$CK$2,装备数值!$BH$50:$BH$101,"&lt;="&amp;新怪物属性!$CK29)+SUMIFS(装备数值!BX$50:BX$101,装备数值!$BG$50:$BG$101,"="&amp;新怪物属性!$CL$2,装备数值!$BH$50:$BH$101,"&lt;="&amp;新怪物属性!$CL29)+SUMIFS(装备数值!BX$50:BX$101,装备数值!$BG$50:$BG$101,"="&amp;新怪物属性!$CM$2,装备数值!$BH$50:$BH$101,"&lt;="&amp;新怪物属性!$CM29)+SUMIFS(装备数值!BX$50:BX$101,装备数值!$BG$50:$BG$101,"="&amp;新怪物属性!$CN$2,装备数值!$BH$50:$BH$101,"&lt;="&amp;新怪物属性!$CN29)+SUMIFS(装备数值!BX$50:BX$101,装备数值!$BG$50:$BG$101,"="&amp;新怪物属性!$CO$2,装备数值!$BH$50:$BH$101,"&lt;="&amp;新怪物属性!$CO29)+SUMIFS(装备数值!BX$50:BX$101,装备数值!$BG$50:$BG$101,"="&amp;新怪物属性!$CP$2,装备数值!$BH$50:$BH$101,"&lt;="&amp;新怪物属性!$CP29)+SUMIFS(装备数值!BX$50:BX$101,装备数值!$BG$50:$BG$101,"="&amp;新怪物属性!$CQ$2,装备数值!$BH$50:$BH$101,"&lt;="&amp;新怪物属性!$CQ29)+SUMIFS(装备数值!BX$50:BX$101,装备数值!$BG$50:$BG$101,"="&amp;新怪物属性!$CR$2,装备数值!$BH$50:$BH$101,"&lt;="&amp;新怪物属性!$CR29)</f>
        <v>0</v>
      </c>
      <c r="DH29" s="14">
        <f>INDEX(装备数值!$I$13:$M$116,新怪物属性!$P29*8+1,DH$2)*$X29+INDEX(装备数值!$I$13:$M$116,新怪物属性!$Q29*8+2,DH$2)*$Y29+INDEX(装备数值!$I$13:$M$116,新怪物属性!$S29*8+3,DH$2)*$Z29+INDEX(装备数值!$I$13:$M$116,新怪物属性!$R29*8+4,DH$2)*$AA29+INDEX(装备数值!$I$13:$M$116,新怪物属性!$T29*8+5,DH$2)*$AB29+INDEX(装备数值!$I$13:$M$116,新怪物属性!$U29*8+6,DH$2)*$AC29+INDEX(装备数值!$I$13:$M$116,新怪物属性!$V29*8+7,DH$2)*$AD29+INDEX(装备数值!$I$13:$M$116,新怪物属性!$W29*8+8,DH$2)*$AE29</f>
        <v>200</v>
      </c>
      <c r="DI29" s="14">
        <f>INDEX(装备数值!$I$13:$M$116,新怪物属性!$P29*8+1,DI$2)*$X29+INDEX(装备数值!$I$13:$M$116,新怪物属性!$Q29*8+2,DI$2)*$Y29+INDEX(装备数值!$I$13:$M$116,新怪物属性!$S29*8+3,DI$2)*$Z29+INDEX(装备数值!$I$13:$M$116,新怪物属性!$R29*8+4,DI$2)*$AA29+INDEX(装备数值!$I$13:$M$116,新怪物属性!$T29*8+5,DI$2)*$AB29+INDEX(装备数值!$I$13:$M$116,新怪物属性!$U29*8+6,DI$2)*$AC29+INDEX(装备数值!$I$13:$M$116,新怪物属性!$V29*8+7,DI$2)*$AD29+INDEX(装备数值!$I$13:$M$116,新怪物属性!$W29*8+8,DI$2)*$AE29</f>
        <v>600</v>
      </c>
      <c r="DJ29" s="14">
        <f>INDEX(装备数值!$I$13:$M$116,新怪物属性!$P29*8+1,DJ$2)*$X29+INDEX(装备数值!$I$13:$M$116,新怪物属性!$Q29*8+2,DJ$2)*$Y29+INDEX(装备数值!$I$13:$M$116,新怪物属性!$S29*8+3,DJ$2)*$Z29+INDEX(装备数值!$I$13:$M$116,新怪物属性!$R29*8+4,DJ$2)*$AA29+INDEX(装备数值!$I$13:$M$116,新怪物属性!$T29*8+5,DJ$2)*$AB29+INDEX(装备数值!$I$13:$M$116,新怪物属性!$U29*8+6,DJ$2)*$AC29+INDEX(装备数值!$I$13:$M$116,新怪物属性!$V29*8+7,DJ$2)*$AD29+INDEX(装备数值!$I$13:$M$116,新怪物属性!$W29*8+8,DJ$2)*$AE29</f>
        <v>0</v>
      </c>
      <c r="DK29" s="14">
        <f>INDEX(装备数值!$I$13:$M$116,新怪物属性!$P29*8+1,DK$2)*$X29+INDEX(装备数值!$I$13:$M$116,新怪物属性!$Q29*8+2,DK$2)*$Y29+INDEX(装备数值!$I$13:$M$116,新怪物属性!$S29*8+3,DK$2)*$Z29+INDEX(装备数值!$I$13:$M$116,新怪物属性!$R29*8+4,DK$2)*$AA29+INDEX(装备数值!$I$13:$M$116,新怪物属性!$T29*8+5,DK$2)*$AB29+INDEX(装备数值!$I$13:$M$116,新怪物属性!$U29*8+6,DK$2)*$AC29+INDEX(装备数值!$I$13:$M$116,新怪物属性!$V29*8+7,DK$2)*$AD29+INDEX(装备数值!$I$13:$M$116,新怪物属性!$W29*8+8,DK$2)*$AE29</f>
        <v>0</v>
      </c>
      <c r="DL29" s="14">
        <f>INDEX(装备数值!$I$13:$M$116,新怪物属性!$P29*8+1,DL$2)*$X29+INDEX(装备数值!$I$13:$M$116,新怪物属性!$Q29*8+2,DL$2)*$Y29+INDEX(装备数值!$I$13:$M$116,新怪物属性!$S29*8+3,DL$2)*$Z29+INDEX(装备数值!$I$13:$M$116,新怪物属性!$R29*8+4,DL$2)*$AA29+INDEX(装备数值!$I$13:$M$116,新怪物属性!$T29*8+5,DL$2)*$AB29+INDEX(装备数值!$I$13:$M$116,新怪物属性!$U29*8+6,DL$2)*$AC29+INDEX(装备数值!$I$13:$M$116,新怪物属性!$V29*8+7,DL$2)*$AD29+INDEX(装备数值!$I$13:$M$116,新怪物属性!$W29*8+8,DL$2)*$AE29</f>
        <v>0</v>
      </c>
      <c r="DO29" s="14">
        <f>INDEX(装备数值!$X$13:$AH$116,$P29*8+1,DO$2)*$AF29+INDEX(装备数值!$X$13:$AH$116,$Q29*8+2,DO$2)*$AG29+INDEX(装备数值!$X$13:$AH$116,$S29*8+3,DO$2)*$AH29+INDEX(装备数值!$X$13:$AH$116,$R29*8+4,DO$2)*$AI29+INDEX(装备数值!$X$13:$AH$116,$T29*8+5,DO$2)*$AJ29+INDEX(装备数值!$X$13:$AH$116,$U29*8+6,DO$2)*$AK29+INDEX(装备数值!$X$13:$AH$116,$V29*8+7,DO$2)*$AL29+INDEX(装备数值!$X$13:$AH$116,$W29*8+8,DO$2)*$AM29</f>
        <v>0</v>
      </c>
      <c r="DP29" s="14">
        <f>INDEX(装备数值!$X$13:$AH$116,$P29*8+1,DP$2)*$AF29+INDEX(装备数值!$X$13:$AH$116,$Q29*8+2,DP$2)*$AG29+INDEX(装备数值!$X$13:$AH$116,$S29*8+3,DP$2)*$AH29+INDEX(装备数值!$X$13:$AH$116,$R29*8+4,DP$2)*$AI29+INDEX(装备数值!$X$13:$AH$116,$T29*8+5,DP$2)*$AJ29+INDEX(装备数值!$X$13:$AH$116,$U29*8+6,DP$2)*$AK29+INDEX(装备数值!$X$13:$AH$116,$V29*8+7,DP$2)*$AL29+INDEX(装备数值!$X$13:$AH$116,$W29*8+8,DP$2)*$AM29</f>
        <v>0</v>
      </c>
      <c r="DQ29" s="14">
        <f>INDEX(装备数值!$X$13:$AH$116,$P29*8+1,DQ$2)*$AF29+INDEX(装备数值!$X$13:$AH$116,$Q29*8+2,DQ$2)*$AG29+INDEX(装备数值!$X$13:$AH$116,$S29*8+3,DQ$2)*$AH29+INDEX(装备数值!$X$13:$AH$116,$R29*8+4,DQ$2)*$AI29+INDEX(装备数值!$X$13:$AH$116,$T29*8+5,DQ$2)*$AJ29+INDEX(装备数值!$X$13:$AH$116,$U29*8+6,DQ$2)*$AK29+INDEX(装备数值!$X$13:$AH$116,$V29*8+7,DQ$2)*$AL29+INDEX(装备数值!$X$13:$AH$116,$W29*8+8,DQ$2)*$AM29</f>
        <v>0</v>
      </c>
      <c r="DR29" s="14">
        <f>INDEX(装备数值!$X$13:$AH$116,$P29*8+1,DR$2)*$AF29+INDEX(装备数值!$X$13:$AH$116,$Q29*8+2,DR$2)*$AG29+INDEX(装备数值!$X$13:$AH$116,$S29*8+3,DR$2)*$AH29+INDEX(装备数值!$X$13:$AH$116,$R29*8+4,DR$2)*$AI29+INDEX(装备数值!$X$13:$AH$116,$T29*8+5,DR$2)*$AJ29+INDEX(装备数值!$X$13:$AH$116,$U29*8+6,DR$2)*$AK29+INDEX(装备数值!$X$13:$AH$116,$V29*8+7,DR$2)*$AL29+INDEX(装备数值!$X$13:$AH$116,$W29*8+8,DR$2)*$AM29</f>
        <v>0</v>
      </c>
      <c r="DS29" s="14">
        <f>INDEX(装备数值!$X$13:$AH$116,$P29*8+1,DS$2)*$AF29+INDEX(装备数值!$X$13:$AH$116,$Q29*8+2,DS$2)*$AG29+INDEX(装备数值!$X$13:$AH$116,$S29*8+3,DS$2)*$AH29+INDEX(装备数值!$X$13:$AH$116,$R29*8+4,DS$2)*$AI29+INDEX(装备数值!$X$13:$AH$116,$T29*8+5,DS$2)*$AJ29+INDEX(装备数值!$X$13:$AH$116,$U29*8+6,DS$2)*$AK29+INDEX(装备数值!$X$13:$AH$116,$V29*8+7,DS$2)*$AL29+INDEX(装备数值!$X$13:$AH$116,$W29*8+8,DS$2)*$AM29</f>
        <v>0</v>
      </c>
      <c r="DT29" s="14">
        <f>INDEX(装备数值!$X$13:$AH$116,$P29*8+1,DT$2)*$AF29+INDEX(装备数值!$X$13:$AH$116,$Q29*8+2,DT$2)*$AG29+INDEX(装备数值!$X$13:$AH$116,$S29*8+3,DT$2)*$AH29+INDEX(装备数值!$X$13:$AH$116,$R29*8+4,DT$2)*$AI29+INDEX(装备数值!$X$13:$AH$116,$T29*8+5,DT$2)*$AJ29+INDEX(装备数值!$X$13:$AH$116,$U29*8+6,DT$2)*$AK29+INDEX(装备数值!$X$13:$AH$116,$V29*8+7,DT$2)*$AL29+INDEX(装备数值!$X$13:$AH$116,$W29*8+8,DT$2)*$AM29</f>
        <v>0</v>
      </c>
      <c r="DU29" s="14">
        <f>INDEX(装备数值!$X$13:$AH$116,$P29*8+1,DU$2)*$AF29+INDEX(装备数值!$X$13:$AH$116,$Q29*8+2,DU$2)*$AG29+INDEX(装备数值!$X$13:$AH$116,$S29*8+3,DU$2)*$AH29+INDEX(装备数值!$X$13:$AH$116,$R29*8+4,DU$2)*$AI29+INDEX(装备数值!$X$13:$AH$116,$T29*8+5,DU$2)*$AJ29+INDEX(装备数值!$X$13:$AH$116,$U29*8+6,DU$2)*$AK29+INDEX(装备数值!$X$13:$AH$116,$V29*8+7,DU$2)*$AL29+INDEX(装备数值!$X$13:$AH$116,$W29*8+8,DU$2)*$AM29</f>
        <v>0</v>
      </c>
      <c r="DV29" s="14">
        <f>INDEX(装备数值!$X$13:$AH$116,$P29*8+1,DV$2)*$AF29+INDEX(装备数值!$X$13:$AH$116,$Q29*8+2,DV$2)*$AG29+INDEX(装备数值!$X$13:$AH$116,$S29*8+3,DV$2)*$AH29+INDEX(装备数值!$X$13:$AH$116,$R29*8+4,DV$2)*$AI29+INDEX(装备数值!$X$13:$AH$116,$T29*8+5,DV$2)*$AJ29+INDEX(装备数值!$X$13:$AH$116,$U29*8+6,DV$2)*$AK29+INDEX(装备数值!$X$13:$AH$116,$V29*8+7,DV$2)*$AL29+INDEX(装备数值!$X$13:$AH$116,$W29*8+8,DV$2)*$AM29</f>
        <v>0</v>
      </c>
      <c r="DW29" s="14">
        <f>INDEX(装备数值!$X$13:$AH$116,$P29*8+1,DW$2)*$AF29+INDEX(装备数值!$X$13:$AH$116,$Q29*8+2,DW$2)*$AG29+INDEX(装备数值!$X$13:$AH$116,$S29*8+3,DW$2)*$AH29+INDEX(装备数值!$X$13:$AH$116,$R29*8+4,DW$2)*$AI29+INDEX(装备数值!$X$13:$AH$116,$T29*8+5,DW$2)*$AJ29+INDEX(装备数值!$X$13:$AH$116,$U29*8+6,DW$2)*$AK29+INDEX(装备数值!$X$13:$AH$116,$V29*8+7,DW$2)*$AL29+INDEX(装备数值!$X$13:$AH$116,$W29*8+8,DW$2)*$AM29</f>
        <v>0</v>
      </c>
      <c r="DX29" s="14">
        <f>INDEX(装备数值!$X$13:$AH$116,$P29*8+1,DX$2)*$AF29+INDEX(装备数值!$X$13:$AH$116,$Q29*8+2,DX$2)*$AG29+INDEX(装备数值!$X$13:$AH$116,$S29*8+3,DX$2)*$AH29+INDEX(装备数值!$X$13:$AH$116,$R29*8+4,DX$2)*$AI29+INDEX(装备数值!$X$13:$AH$116,$T29*8+5,DX$2)*$AJ29+INDEX(装备数值!$X$13:$AH$116,$U29*8+6,DX$2)*$AK29+INDEX(装备数值!$X$13:$AH$116,$V29*8+7,DX$2)*$AL29+INDEX(装备数值!$X$13:$AH$116,$W29*8+8,DX$2)*$AM29</f>
        <v>0</v>
      </c>
      <c r="DY29" s="14">
        <f>INDEX(装备数值!$X$13:$AH$116,$P29*8+1,DY$2)*$AF29+INDEX(装备数值!$X$13:$AH$116,$Q29*8+2,DY$2)*$AG29+INDEX(装备数值!$X$13:$AH$116,$S29*8+3,DY$2)*$AH29+INDEX(装备数值!$X$13:$AH$116,$R29*8+4,DY$2)*$AI29+INDEX(装备数值!$X$13:$AH$116,$T29*8+5,DY$2)*$AJ29+INDEX(装备数值!$X$13:$AH$116,$U29*8+6,DY$2)*$AK29+INDEX(装备数值!$X$13:$AH$116,$V29*8+7,DY$2)*$AL29+INDEX(装备数值!$X$13:$AH$116,$W29*8+8,DY$2)*$AM29</f>
        <v>0</v>
      </c>
      <c r="EA29" s="14">
        <f>INDEX(装备数值!$AN$17:$AN$117,MATCH(MIN($X29:$AE29),装备数值!$AO$17:$AO$117,1))</f>
        <v>0</v>
      </c>
      <c r="EB29" s="14">
        <f>IF(COUNTIF($P29:$W29,"&gt;"&amp;0)=8,INDEX(装备数值!AR$17:AR$117,$EA29+1),0)</f>
        <v>0</v>
      </c>
      <c r="EC29" s="14">
        <f>IF(COUNTIF($P29:$W29,"&gt;"&amp;0)=8,INDEX(装备数值!AS$17:AS$117,$EA29+1),0)</f>
        <v>0</v>
      </c>
      <c r="ED29" s="14">
        <f>IF(COUNTIF($P29:$W29,"&gt;"&amp;0)=8,INDEX(装备数值!AT$17:AT$117,$EA29+1),0)</f>
        <v>0</v>
      </c>
      <c r="EE29" s="14">
        <f>IF(COUNTIF($P29:$W29,"&gt;"&amp;0)=8,INDEX(装备数值!AU$17:AU$117,$EA29+1),0)</f>
        <v>0</v>
      </c>
      <c r="EF29" s="14">
        <f>IF(COUNTIF($P29:$W29,"&gt;"&amp;0)=8,INDEX(装备数值!AV$17:AV$117,$EA29+1),0)</f>
        <v>0</v>
      </c>
      <c r="EH29" s="14">
        <f>INDEX(装备数值!$AY$17:$AY$77,MATCH(MIN($AF29:$AM29),装备数值!$AZ$17:$AZ$77,1))</f>
        <v>0</v>
      </c>
      <c r="EI29" s="26">
        <f>INDEX(装备数值!BA$17:BA$77,新怪物属性!EH29+1)</f>
        <v>0</v>
      </c>
      <c r="EJ29" s="26">
        <f>INDEX(装备数值!BA$17:BA$77,新怪物属性!EH29+1)</f>
        <v>0</v>
      </c>
      <c r="EL29" s="14">
        <f t="shared" si="2"/>
        <v>0</v>
      </c>
      <c r="EM29" s="14">
        <f>VLOOKUP(EL29,军阶与晶片数值!$W$6:$X$27,2)</f>
        <v>0</v>
      </c>
      <c r="EN29" s="14">
        <f>INDEX(军阶与晶片数值!Y$6:Y$27,$EM29+1)</f>
        <v>0</v>
      </c>
      <c r="EO29" s="14">
        <f>INDEX(军阶与晶片数值!Z$6:Z$27,$EM29+1)</f>
        <v>0</v>
      </c>
      <c r="EP29" s="14">
        <f>INDEX(军阶与晶片数值!AA$6:AA$27,$EM29+1)</f>
        <v>0</v>
      </c>
      <c r="EQ29" s="14">
        <f>INDEX(军阶与晶片数值!AB$6:AB$27,$EM29+1)</f>
        <v>0</v>
      </c>
      <c r="ER29" s="29">
        <f>INDEX(军阶与晶片数值!AC$6:AC$27,$EM29+1)</f>
        <v>0</v>
      </c>
      <c r="ES29" s="29">
        <f>INDEX(军阶与晶片数值!AD$6:AD$27,$EM29+1)</f>
        <v>0</v>
      </c>
      <c r="EU29" s="26">
        <f>INDEX(军阶与晶片数值!I$6:I$16,AN29+1)</f>
        <v>0</v>
      </c>
      <c r="EV29" s="26">
        <f>INDEX(军阶与晶片数值!M$6:M$16,AO29+1)</f>
        <v>0</v>
      </c>
      <c r="EW29" s="26">
        <f>INDEX(军阶与晶片数值!J$6:J$16,AP29+1)</f>
        <v>0</v>
      </c>
      <c r="EX29" s="26">
        <f>INDEX(军阶与晶片数值!K$6:K$16,AQ29+1)</f>
        <v>0</v>
      </c>
      <c r="EY29" s="26">
        <f>INDEX(军阶与晶片数值!L$6:L$16,AR29+1)</f>
        <v>0</v>
      </c>
      <c r="EZ29" s="28">
        <f>INDEX(军阶与晶片数值!N$6:N$16,AS29+1)</f>
        <v>0</v>
      </c>
      <c r="FA29" s="28">
        <f>INDEX(军阶与晶片数值!O$6:O$16,AT29+1)</f>
        <v>0</v>
      </c>
      <c r="FB29" s="28">
        <f>INDEX(军阶与晶片数值!P$6:P$16,AU29+1)</f>
        <v>0</v>
      </c>
      <c r="FC29" s="28">
        <f>INDEX(军阶与晶片数值!Q$6:Q$16,AV29+1)</f>
        <v>0</v>
      </c>
      <c r="FD29" s="26">
        <f>INDEX(军阶与晶片数值!R$6:R$16,AW29+1)</f>
        <v>0</v>
      </c>
      <c r="FE29" s="26">
        <f>INDEX(军阶与晶片数值!S$6:S$16,AX29+1)</f>
        <v>0</v>
      </c>
      <c r="FF29" s="26">
        <f>INDEX(军阶与晶片数值!T$6:T$16,AY29+1)</f>
        <v>0</v>
      </c>
      <c r="FG29" s="26">
        <f>INDEX(军阶与晶片数值!U$6:U$16,AZ29+1)</f>
        <v>0</v>
      </c>
      <c r="FI29" s="26">
        <f>INDEX(军阶与晶片数值!$C$6:$C$36,新怪物属性!$BA29+1)</f>
        <v>0.05</v>
      </c>
      <c r="FJ29" s="26">
        <f>INDEX(军阶与晶片数值!$C$6:$C$36,新怪物属性!$BA29+1)</f>
        <v>0.05</v>
      </c>
      <c r="FK29" s="26">
        <f>INDEX(军阶与晶片数值!$C$6:$C$36,新怪物属性!$BA29+1)</f>
        <v>0.05</v>
      </c>
      <c r="FL29" s="26">
        <f>INDEX(军阶与晶片数值!$C$6:$C$36,新怪物属性!$BA29+1)</f>
        <v>0.05</v>
      </c>
      <c r="FM29" s="26">
        <f>INDEX(军阶与晶片数值!$C$6:$C$36,新怪物属性!$BA29+1)</f>
        <v>0.05</v>
      </c>
      <c r="FO29" s="14">
        <f>INDEX(战舰突破!$H$6:$H$18,新怪物属性!$J29+1)+INDEX(战舰突破!$H$23:$H$35,新怪物属性!$K29+1)+INDEX(战舰突破!$H$40:$H$52,新怪物属性!$L29+1)</f>
        <v>200</v>
      </c>
      <c r="FP29" s="14">
        <f>INDEX(战舰突破!$I$6:$I$18,新怪物属性!$J29+1)+INDEX(战舰突破!$I$23:$I$35,新怪物属性!$K29+1)+INDEX(战舰突破!$I$40:$I$52,新怪物属性!$L29+1)</f>
        <v>200</v>
      </c>
      <c r="FQ29" s="14">
        <f>INDEX(战舰突破!$J$6:$J$18,新怪物属性!$J29+1)+INDEX(战舰突破!$J$23:$J$35,新怪物属性!$K29+1)+INDEX(战舰突破!$J$40:$J$52,新怪物属性!$L29+1)</f>
        <v>0</v>
      </c>
      <c r="FR29" s="14">
        <f>INDEX(战舰突破!$K$6:$K$18,新怪物属性!$J29+1)+INDEX(战舰突破!$K$23:$K$35,新怪物属性!$K29+1)+INDEX(战舰突破!$K$40:$K$52,新怪物属性!$L29+1)</f>
        <v>0</v>
      </c>
      <c r="FS29" s="14">
        <f>INDEX(战舰突破!$L$6:$L$18,新怪物属性!$J29+1)+INDEX(战舰突破!$L$23:$L$35,新怪物属性!$K29+1)+INDEX(战舰突破!$L$40:$L$52,新怪物属性!$L29+1)</f>
        <v>0</v>
      </c>
      <c r="FT29" s="18">
        <f>INDEX(战舰突破!$N$6:$N$18,新怪物属性!$J29+1)+INDEX(战舰突破!$N$23:$N$35,新怪物属性!$K29+1)+INDEX(战舰突破!$N$40:$N$52,新怪物属性!$L29+1)</f>
        <v>0</v>
      </c>
      <c r="FU29" s="18">
        <f>INDEX(战舰突破!$O$6:$O$18,新怪物属性!$J29+1)+INDEX(战舰突破!$O$23:$O$35,新怪物属性!$K29+1)+INDEX(战舰突破!$O$40:$O$52,新怪物属性!$L29+1)</f>
        <v>0</v>
      </c>
      <c r="FV29" s="18">
        <f>INDEX(战舰突破!$P$6:$P$18,新怪物属性!$J29+1)+INDEX(战舰突破!$P$23:$P$35,新怪物属性!$K29+1)+INDEX(战舰突破!$P$40:$P$52,新怪物属性!$L29+1)</f>
        <v>0</v>
      </c>
      <c r="FW29" s="18">
        <f>INDEX(战舰突破!$Q$6:$Q$18,新怪物属性!$J29+1)+INDEX(战舰突破!$Q$23:$Q$35,新怪物属性!$K29+1)+INDEX(战舰突破!$Q$40:$Q$52,新怪物属性!$L29+1)</f>
        <v>0</v>
      </c>
      <c r="FX29" s="18">
        <f>INDEX(战舰突破!$R$6:$R$18,新怪物属性!$J29+1)+INDEX(战舰突破!$R$23:$R$35,新怪物属性!$K29+1)+INDEX(战舰突破!$R$40:$R$52,新怪物属性!$L29+1)</f>
        <v>0</v>
      </c>
      <c r="FY29" s="18">
        <f>INDEX(战舰突破!$M$6:$M$18,新怪物属性!$J29+1)+INDEX(战舰突破!$M$23:$M$35,新怪物属性!$K29+1)+INDEX(战舰突破!$M$40:$M$52,新怪物属性!$L29+1)</f>
        <v>0</v>
      </c>
      <c r="FZ29" s="22">
        <f>INDEX(战舰突破!$W$6:$W$18,新怪物属性!$J29+1)+INDEX(战舰突破!$W$23:$W$35,新怪物属性!$K29+1)+INDEX(战舰突破!$W$40:$W$52,新怪物属性!$L29+1)</f>
        <v>0.3</v>
      </c>
      <c r="GC29" s="14">
        <f>INDEX(战舰突破!$S$6:$S$18,新怪物属性!$J29+1)</f>
        <v>0</v>
      </c>
      <c r="GD29" s="14">
        <f>INDEX(战舰突破!$T$6:$T$18,新怪物属性!$J29+1)</f>
        <v>0</v>
      </c>
      <c r="GE29" s="14">
        <f>INDEX(战舰突破!$U$6:$U$18,新怪物属性!$J29+1)</f>
        <v>0</v>
      </c>
      <c r="GF29" s="14">
        <f>INDEX(战舰突破!$V$6:$V$18,新怪物属性!$J29+1)</f>
        <v>0</v>
      </c>
      <c r="GG29" s="14">
        <f>INDEX(战舰突破!$X$6:$X$18,新怪物属性!$J29+1)</f>
        <v>2</v>
      </c>
      <c r="GI29" s="14">
        <f>INDEX(战舰突破!$S$23:$S$35,新怪物属性!$J29+1)</f>
        <v>0</v>
      </c>
      <c r="GJ29" s="14">
        <f>INDEX(战舰突破!$T$23:$T$35,新怪物属性!$J29+1)</f>
        <v>0</v>
      </c>
      <c r="GK29" s="14">
        <f>INDEX(战舰突破!$U$23:$U$35,新怪物属性!$J29+1)</f>
        <v>0</v>
      </c>
      <c r="GL29" s="14">
        <f>INDEX(战舰突破!$V$23:$V$35,新怪物属性!$J29+1)</f>
        <v>0</v>
      </c>
      <c r="GM29" s="14">
        <f>INDEX(战舰突破!$X$23:$X$35,新怪物属性!$J29+1)</f>
        <v>30</v>
      </c>
      <c r="GO29" s="14">
        <f>INDEX(战舰突破!$S$40:$S$52,新怪物属性!$J29+1)</f>
        <v>0</v>
      </c>
      <c r="GP29" s="14">
        <f>INDEX(战舰突破!$T$40:$T$52,新怪物属性!$J29+1)</f>
        <v>0</v>
      </c>
      <c r="GQ29" s="14">
        <f>INDEX(战舰突破!$U$40:$U$52,新怪物属性!$J29+1)</f>
        <v>0</v>
      </c>
      <c r="GR29" s="14">
        <f>INDEX(战舰突破!$V$40:$V$52,新怪物属性!$J29+1)</f>
        <v>0</v>
      </c>
      <c r="GS29" s="14">
        <f>INDEX(战舰突破!$X$40:$X$52,新怪物属性!$J29+1)</f>
        <v>50</v>
      </c>
      <c r="GV29" s="14">
        <v>0</v>
      </c>
      <c r="GW29" s="14">
        <v>0</v>
      </c>
      <c r="GX29" s="14">
        <v>0</v>
      </c>
      <c r="GY29" s="14">
        <v>0</v>
      </c>
      <c r="GZ29" s="14">
        <v>0</v>
      </c>
      <c r="HA29" s="14">
        <v>0</v>
      </c>
      <c r="HB29" s="14">
        <v>0</v>
      </c>
      <c r="HC29" s="14">
        <v>0</v>
      </c>
      <c r="HD29" s="14">
        <v>0</v>
      </c>
      <c r="HE29" s="14">
        <v>0</v>
      </c>
      <c r="HF29" s="14">
        <v>0</v>
      </c>
      <c r="HG29" s="14">
        <v>0</v>
      </c>
      <c r="HH29" s="14">
        <v>0</v>
      </c>
      <c r="HI29" s="14">
        <v>0</v>
      </c>
      <c r="HJ29" s="14">
        <v>0</v>
      </c>
      <c r="HK29" s="14">
        <v>0</v>
      </c>
      <c r="HL29" s="14">
        <v>0</v>
      </c>
      <c r="HM29" s="14">
        <v>0</v>
      </c>
      <c r="HN29" s="14">
        <v>0</v>
      </c>
      <c r="HO29" s="14">
        <v>0</v>
      </c>
      <c r="HP29" s="14">
        <v>0</v>
      </c>
      <c r="HQ29" s="14">
        <v>0</v>
      </c>
      <c r="HR29" s="14">
        <v>0</v>
      </c>
      <c r="HS29" s="14">
        <v>0</v>
      </c>
      <c r="HT29" s="14">
        <v>0</v>
      </c>
      <c r="HU29" s="14">
        <v>0</v>
      </c>
      <c r="HX29" s="14">
        <v>0</v>
      </c>
      <c r="HY29" s="14">
        <v>0</v>
      </c>
      <c r="IB29" s="14">
        <f>IF($GV29=0,0,INDEX(战宠!P$15:P$27,新怪物属性!$GV$3)*(INDEX(战宠!$U$7:$Y$10,1,新怪物属性!$GV29)))*(新怪物属性!$GW29+4)
+IF($GX29=0,0,INDEX(战宠!P$15:P$27,新怪物属性!$GX$3)*(INDEX(战宠!$U$7:$Y$10,1,新怪物属性!$GX29)))*(新怪物属性!$GY29+4)
+IF($GZ29=0,0,INDEX(战宠!P$15:P$27,新怪物属性!$GZ$3)*(INDEX(战宠!$U$7:$Y$10,1,新怪物属性!$GZ29)))*(新怪物属性!$HA29+4)
+IF($HB29=0,0,INDEX(战宠!P$15:P$27,新怪物属性!$HB$3)*(INDEX(战宠!$U$7:$Y$10,1,新怪物属性!$HB29)))*(新怪物属性!$HC29+4)
+IF($HD29=0,0,INDEX(战宠!P$15:P$27,新怪物属性!$HD$3)*(INDEX(战宠!$U$7:$Y$10,1,新怪物属性!$HD29)))*(新怪物属性!$HE29+4)
+IF($HF29=0,0,INDEX(战宠!P$15:P$27,新怪物属性!$HF$3)*(INDEX(战宠!$U$7:$Y$10,1,新怪物属性!$HF29)))*(新怪物属性!$HG29+4)
+IF($HH29=0,0,INDEX(战宠!P$15:P$27,新怪物属性!$HH$3)*(INDEX(战宠!$U$7:$Y$10,1,新怪物属性!$HH29)))*(新怪物属性!$HI29+4)
+IF($HJ29=0,0,INDEX(战宠!P$15:P$27,新怪物属性!$HJ$3)*(INDEX(战宠!$U$7:$Y$10,1,新怪物属性!$HJ29)))*(新怪物属性!$HK29+4)
+IF($HL29=0,0,INDEX(战宠!P$15:P$27,新怪物属性!$HL$3)*(INDEX(战宠!$U$7:$Y$10,1,新怪物属性!$HL29)))*(新怪物属性!$HM29+4)
+IF($HN29=0,0,INDEX(战宠!P$15:P$27,新怪物属性!$HN$3)*(INDEX(战宠!$U$7:$Y$10,1,新怪物属性!$HN29)))*(新怪物属性!$HO29+4)
+IF($HP29=0,0,INDEX(战宠!P$15:P$27,新怪物属性!$HP$3)*(INDEX(战宠!$U$7:$Y$10,1,新怪物属性!$HP29)))*(新怪物属性!$HQ29+4)
+IF($HR29=0,0,INDEX(战宠!P$15:P$27,新怪物属性!$HR$3)*(INDEX(战宠!$U$7:$Y$10,1,新怪物属性!$HR29)))*(新怪物属性!$HS29+4)
+IF($HT29=0,0,INDEX(战宠!P$15:P$27,新怪物属性!$HT$3)*(INDEX(战宠!$U$7:$Y$10,1,新怪物属性!$HT29)))*(新怪物属性!$HU29+4)</f>
        <v>0</v>
      </c>
      <c r="IC29" s="14">
        <f>IF($GV29=0,0,INDEX(战宠!Q$15:Q$27,新怪物属性!$GV$3)*(INDEX(战宠!$U$7:$Y$10,1,新怪物属性!$GV29)))*(新怪物属性!$GW29+4)
+IF($GX29=0,0,INDEX(战宠!Q$15:Q$27,新怪物属性!$GX$3)*(INDEX(战宠!$U$7:$Y$10,1,新怪物属性!$GX29)))*(新怪物属性!$GY29+4)
+IF($GZ29=0,0,INDEX(战宠!Q$15:Q$27,新怪物属性!$GZ$3)*(INDEX(战宠!$U$7:$Y$10,1,新怪物属性!$GZ29)))*(新怪物属性!$HA29+4)
+IF($HB29=0,0,INDEX(战宠!Q$15:Q$27,新怪物属性!$HB$3)*(INDEX(战宠!$U$7:$Y$10,1,新怪物属性!$HB29)))*(新怪物属性!$HC29+4)
+IF($HD29=0,0,INDEX(战宠!Q$15:Q$27,新怪物属性!$HD$3)*(INDEX(战宠!$U$7:$Y$10,1,新怪物属性!$HD29)))*(新怪物属性!$HE29+4)
+IF($HF29=0,0,INDEX(战宠!Q$15:Q$27,新怪物属性!$HF$3)*(INDEX(战宠!$U$7:$Y$10,1,新怪物属性!$HF29)))*(新怪物属性!$HG29+4)
+IF($HH29=0,0,INDEX(战宠!Q$15:Q$27,新怪物属性!$HH$3)*(INDEX(战宠!$U$7:$Y$10,1,新怪物属性!$HH29)))*(新怪物属性!$HI29+4)
+IF($HJ29=0,0,INDEX(战宠!Q$15:Q$27,新怪物属性!$HJ$3)*(INDEX(战宠!$U$7:$Y$10,1,新怪物属性!$HJ29)))*(新怪物属性!$HK29+4)
+IF($HL29=0,0,INDEX(战宠!Q$15:Q$27,新怪物属性!$HL$3)*(INDEX(战宠!$U$7:$Y$10,1,新怪物属性!$HL29)))*(新怪物属性!$HM29+4)
+IF($HN29=0,0,INDEX(战宠!Q$15:Q$27,新怪物属性!$HN$3)*(INDEX(战宠!$U$7:$Y$10,1,新怪物属性!$HN29)))*(新怪物属性!$HO29+4)
+IF($HP29=0,0,INDEX(战宠!Q$15:Q$27,新怪物属性!$HP$3)*(INDEX(战宠!$U$7:$Y$10,1,新怪物属性!$HP29)))*(新怪物属性!$HQ29+4)
+IF($HR29=0,0,INDEX(战宠!Q$15:Q$27,新怪物属性!$HR$3)*(INDEX(战宠!$U$7:$Y$10,1,新怪物属性!$HR29)))*(新怪物属性!$HS29+4)
+IF($HT29=0,0,INDEX(战宠!Q$15:Q$27,新怪物属性!$HT$3)*(INDEX(战宠!$U$7:$Y$10,1,新怪物属性!$HT29)))*(新怪物属性!$HU29+4)</f>
        <v>0</v>
      </c>
      <c r="ID29" s="14">
        <f>IF($GV29=0,0,INDEX(战宠!R$15:R$27,新怪物属性!$GV$3)*(INDEX(战宠!$U$7:$Y$10,1,新怪物属性!$GV29)))*(新怪物属性!$GW29+4)
+IF($GX29=0,0,INDEX(战宠!R$15:R$27,新怪物属性!$GX$3)*(INDEX(战宠!$U$7:$Y$10,1,新怪物属性!$GX29)))*(新怪物属性!$GY29+4)
+IF($GZ29=0,0,INDEX(战宠!R$15:R$27,新怪物属性!$GZ$3)*(INDEX(战宠!$U$7:$Y$10,1,新怪物属性!$GZ29)))*(新怪物属性!$HA29+4)
+IF($HB29=0,0,INDEX(战宠!R$15:R$27,新怪物属性!$HB$3)*(INDEX(战宠!$U$7:$Y$10,1,新怪物属性!$HB29)))*(新怪物属性!$HC29+4)
+IF($HD29=0,0,INDEX(战宠!R$15:R$27,新怪物属性!$HD$3)*(INDEX(战宠!$U$7:$Y$10,1,新怪物属性!$HD29)))*(新怪物属性!$HE29+4)
+IF($HF29=0,0,INDEX(战宠!R$15:R$27,新怪物属性!$HF$3)*(INDEX(战宠!$U$7:$Y$10,1,新怪物属性!$HF29)))*(新怪物属性!$HG29+4)
+IF($HH29=0,0,INDEX(战宠!R$15:R$27,新怪物属性!$HH$3)*(INDEX(战宠!$U$7:$Y$10,1,新怪物属性!$HH29)))*(新怪物属性!$HI29+4)
+IF($HJ29=0,0,INDEX(战宠!R$15:R$27,新怪物属性!$HJ$3)*(INDEX(战宠!$U$7:$Y$10,1,新怪物属性!$HJ29)))*(新怪物属性!$HK29+4)
+IF($HL29=0,0,INDEX(战宠!R$15:R$27,新怪物属性!$HL$3)*(INDEX(战宠!$U$7:$Y$10,1,新怪物属性!$HL29)))*(新怪物属性!$HM29+4)
+IF($HN29=0,0,INDEX(战宠!R$15:R$27,新怪物属性!$HN$3)*(INDEX(战宠!$U$7:$Y$10,1,新怪物属性!$HN29)))*(新怪物属性!$HO29+4)
+IF($HP29=0,0,INDEX(战宠!R$15:R$27,新怪物属性!$HP$3)*(INDEX(战宠!$U$7:$Y$10,1,新怪物属性!$HP29)))*(新怪物属性!$HQ29+4)
+IF($HR29=0,0,INDEX(战宠!R$15:R$27,新怪物属性!$HR$3)*(INDEX(战宠!$U$7:$Y$10,1,新怪物属性!$HR29)))*(新怪物属性!$HS29+4)
+IF($HT29=0,0,INDEX(战宠!R$15:R$27,新怪物属性!$HT$3)*(INDEX(战宠!$U$7:$Y$10,1,新怪物属性!$HT29)))*(新怪物属性!$HU29+4)</f>
        <v>0</v>
      </c>
      <c r="IE29" s="14">
        <f>IF($GV29=0,0,INDEX(战宠!S$15:S$27,新怪物属性!$GV$3)*(INDEX(战宠!$U$7:$Y$10,1,新怪物属性!$GV29)))*(新怪物属性!$GW29+4)
+IF($GX29=0,0,INDEX(战宠!S$15:S$27,新怪物属性!$GX$3)*(INDEX(战宠!$U$7:$Y$10,1,新怪物属性!$GX29)))*(新怪物属性!$GY29+4)
+IF($GZ29=0,0,INDEX(战宠!S$15:S$27,新怪物属性!$GZ$3)*(INDEX(战宠!$U$7:$Y$10,1,新怪物属性!$GZ29)))*(新怪物属性!$HA29+4)
+IF($HB29=0,0,INDEX(战宠!S$15:S$27,新怪物属性!$HB$3)*(INDEX(战宠!$U$7:$Y$10,1,新怪物属性!$HB29)))*(新怪物属性!$HC29+4)
+IF($HD29=0,0,INDEX(战宠!S$15:S$27,新怪物属性!$HD$3)*(INDEX(战宠!$U$7:$Y$10,1,新怪物属性!$HD29)))*(新怪物属性!$HE29+4)
+IF($HF29=0,0,INDEX(战宠!S$15:S$27,新怪物属性!$HF$3)*(INDEX(战宠!$U$7:$Y$10,1,新怪物属性!$HF29)))*(新怪物属性!$HG29+4)
+IF($HH29=0,0,INDEX(战宠!S$15:S$27,新怪物属性!$HH$3)*(INDEX(战宠!$U$7:$Y$10,1,新怪物属性!$HH29)))*(新怪物属性!$HI29+4)
+IF($HJ29=0,0,INDEX(战宠!S$15:S$27,新怪物属性!$HJ$3)*(INDEX(战宠!$U$7:$Y$10,1,新怪物属性!$HJ29)))*(新怪物属性!$HK29+4)
+IF($HL29=0,0,INDEX(战宠!S$15:S$27,新怪物属性!$HL$3)*(INDEX(战宠!$U$7:$Y$10,1,新怪物属性!$HL29)))*(新怪物属性!$HM29+4)
+IF($HN29=0,0,INDEX(战宠!S$15:S$27,新怪物属性!$HN$3)*(INDEX(战宠!$U$7:$Y$10,1,新怪物属性!$HN29)))*(新怪物属性!$HO29+4)
+IF($HP29=0,0,INDEX(战宠!S$15:S$27,新怪物属性!$HP$3)*(INDEX(战宠!$U$7:$Y$10,1,新怪物属性!$HP29)))*(新怪物属性!$HQ29+4)
+IF($HR29=0,0,INDEX(战宠!S$15:S$27,新怪物属性!$HR$3)*(INDEX(战宠!$U$7:$Y$10,1,新怪物属性!$HR29)))*(新怪物属性!$HS29+4)
+IF($HT29=0,0,INDEX(战宠!S$15:S$27,新怪物属性!$HT$3)*(INDEX(战宠!$U$7:$Y$10,1,新怪物属性!$HT29)))*(新怪物属性!$HU29+4)</f>
        <v>0</v>
      </c>
      <c r="IF29" s="14">
        <f>IF($GV29=0,0,INDEX(战宠!T$15:T$27,新怪物属性!$GV$3)*(INDEX(战宠!$U$7:$Y$10,1,新怪物属性!$GV29)))*(新怪物属性!$GW29+4)
+IF($GX29=0,0,INDEX(战宠!T$15:T$27,新怪物属性!$GX$3)*(INDEX(战宠!$U$7:$Y$10,1,新怪物属性!$GX29)))*(新怪物属性!$GY29+4)
+IF($GZ29=0,0,INDEX(战宠!T$15:T$27,新怪物属性!$GZ$3)*(INDEX(战宠!$U$7:$Y$10,1,新怪物属性!$GZ29)))*(新怪物属性!$HA29+4)
+IF($HB29=0,0,INDEX(战宠!T$15:T$27,新怪物属性!$HB$3)*(INDEX(战宠!$U$7:$Y$10,1,新怪物属性!$HB29)))*(新怪物属性!$HC29+4)
+IF($HD29=0,0,INDEX(战宠!T$15:T$27,新怪物属性!$HD$3)*(INDEX(战宠!$U$7:$Y$10,1,新怪物属性!$HD29)))*(新怪物属性!$HE29+4)
+IF($HF29=0,0,INDEX(战宠!T$15:T$27,新怪物属性!$HF$3)*(INDEX(战宠!$U$7:$Y$10,1,新怪物属性!$HF29)))*(新怪物属性!$HG29+4)
+IF($HH29=0,0,INDEX(战宠!T$15:T$27,新怪物属性!$HH$3)*(INDEX(战宠!$U$7:$Y$10,1,新怪物属性!$HH29)))*(新怪物属性!$HI29+4)
+IF($HJ29=0,0,INDEX(战宠!T$15:T$27,新怪物属性!$HJ$3)*(INDEX(战宠!$U$7:$Y$10,1,新怪物属性!$HJ29)))*(新怪物属性!$HK29+4)
+IF($HL29=0,0,INDEX(战宠!T$15:T$27,新怪物属性!$HL$3)*(INDEX(战宠!$U$7:$Y$10,1,新怪物属性!$HL29)))*(新怪物属性!$HM29+4)
+IF($HN29=0,0,INDEX(战宠!T$15:T$27,新怪物属性!$HN$3)*(INDEX(战宠!$U$7:$Y$10,1,新怪物属性!$HN29)))*(新怪物属性!$HO29+4)
+IF($HP29=0,0,INDEX(战宠!T$15:T$27,新怪物属性!$HP$3)*(INDEX(战宠!$U$7:$Y$10,1,新怪物属性!$HP29)))*(新怪物属性!$HQ29+4)
+IF($HR29=0,0,INDEX(战宠!T$15:T$27,新怪物属性!$HR$3)*(INDEX(战宠!$U$7:$Y$10,1,新怪物属性!$HR29)))*(新怪物属性!$HS29+4)
+IF($HT29=0,0,INDEX(战宠!T$15:T$27,新怪物属性!$HT$3)*(INDEX(战宠!$U$7:$Y$10,1,新怪物属性!$HT29)))*(新怪物属性!$HU29+4)</f>
        <v>0</v>
      </c>
      <c r="II29" s="14">
        <f>IF(HX29=0,0,INDEX(战宠!$D$15:$D$27,新怪物属性!HX29))</f>
        <v>0</v>
      </c>
      <c r="IJ29" s="14">
        <f>IF(HY29=0,0,INDEX(战宠!$D$15:$D$27,新怪物属性!HY29))</f>
        <v>0</v>
      </c>
      <c r="IM29" s="14">
        <f t="shared" si="51"/>
        <v>2399</v>
      </c>
      <c r="IN29" s="14">
        <f t="shared" si="52"/>
        <v>2693</v>
      </c>
      <c r="IO29" s="14">
        <f t="shared" si="53"/>
        <v>0</v>
      </c>
      <c r="IP29" s="14">
        <f t="shared" si="54"/>
        <v>0</v>
      </c>
      <c r="IQ29" s="14">
        <f t="shared" si="55"/>
        <v>0</v>
      </c>
      <c r="IR29" s="14">
        <f t="shared" si="3"/>
        <v>15540</v>
      </c>
      <c r="IS29" s="14">
        <f t="shared" si="4"/>
        <v>448</v>
      </c>
      <c r="IT29" s="14">
        <f t="shared" si="5"/>
        <v>55387</v>
      </c>
      <c r="IU29" s="14">
        <f t="shared" si="6"/>
        <v>1056</v>
      </c>
      <c r="IV29" s="28">
        <f t="shared" si="7"/>
        <v>0</v>
      </c>
      <c r="IW29" s="28">
        <f t="shared" si="8"/>
        <v>0</v>
      </c>
      <c r="IX29" s="28">
        <f t="shared" si="9"/>
        <v>0</v>
      </c>
      <c r="IY29" s="28">
        <f t="shared" si="10"/>
        <v>0</v>
      </c>
      <c r="IZ29" s="28">
        <f t="shared" si="11"/>
        <v>1</v>
      </c>
      <c r="JA29" s="28">
        <f t="shared" si="12"/>
        <v>1</v>
      </c>
      <c r="JB29" s="28">
        <f t="shared" si="13"/>
        <v>0</v>
      </c>
      <c r="JC29" s="28">
        <f t="shared" si="14"/>
        <v>0</v>
      </c>
      <c r="JD29" s="14">
        <f t="shared" si="15"/>
        <v>1</v>
      </c>
      <c r="JE29" s="14">
        <f t="shared" si="16"/>
        <v>1</v>
      </c>
      <c r="JF29" s="14">
        <f t="shared" si="17"/>
        <v>1</v>
      </c>
      <c r="JG29" s="18">
        <f t="shared" si="18"/>
        <v>1</v>
      </c>
      <c r="JH29" s="18">
        <f t="shared" si="19"/>
        <v>1</v>
      </c>
      <c r="JI29" s="18">
        <f t="shared" si="20"/>
        <v>1</v>
      </c>
      <c r="JJ29" s="29">
        <f t="shared" si="56"/>
        <v>150</v>
      </c>
      <c r="JK29" s="29">
        <f t="shared" si="56"/>
        <v>450</v>
      </c>
      <c r="JL29" s="29">
        <f t="shared" si="56"/>
        <v>450</v>
      </c>
      <c r="JM29" s="26">
        <f t="shared" si="22"/>
        <v>0</v>
      </c>
      <c r="JN29" s="26">
        <f t="shared" si="23"/>
        <v>0</v>
      </c>
      <c r="JO29" s="26">
        <f t="shared" si="24"/>
        <v>0</v>
      </c>
      <c r="JP29" s="14">
        <f t="shared" si="25"/>
        <v>2</v>
      </c>
      <c r="JQ29" s="14">
        <f t="shared" si="26"/>
        <v>2</v>
      </c>
      <c r="JR29" s="14">
        <f t="shared" si="27"/>
        <v>2</v>
      </c>
      <c r="JS29" s="14">
        <f t="shared" si="28"/>
        <v>2</v>
      </c>
      <c r="JT29" s="14">
        <f t="shared" si="29"/>
        <v>30</v>
      </c>
      <c r="JU29" s="14">
        <f t="shared" si="30"/>
        <v>50</v>
      </c>
      <c r="JV29">
        <v>25</v>
      </c>
      <c r="JW29" s="14">
        <f t="shared" si="57"/>
        <v>183607</v>
      </c>
      <c r="JY29" s="14">
        <f t="shared" si="31"/>
        <v>896</v>
      </c>
      <c r="JZ29" s="14">
        <f t="shared" si="58"/>
        <v>1169</v>
      </c>
      <c r="KA29" s="29">
        <f t="shared" si="59"/>
        <v>0</v>
      </c>
      <c r="KB29" s="29">
        <f t="shared" si="60"/>
        <v>0</v>
      </c>
      <c r="KC29" s="29">
        <f t="shared" si="61"/>
        <v>0</v>
      </c>
      <c r="KD29" s="29">
        <f t="shared" si="62"/>
        <v>0</v>
      </c>
      <c r="KE29" s="14">
        <f t="shared" si="32"/>
        <v>1</v>
      </c>
      <c r="KF29" s="14">
        <f t="shared" si="33"/>
        <v>1</v>
      </c>
      <c r="KG29" s="14">
        <f t="shared" si="63"/>
        <v>1169</v>
      </c>
      <c r="KH29" s="26">
        <f t="shared" si="34"/>
        <v>0</v>
      </c>
      <c r="KI29" s="26">
        <f t="shared" si="35"/>
        <v>0.3</v>
      </c>
      <c r="KJ29" s="29">
        <f t="shared" si="64"/>
        <v>150</v>
      </c>
      <c r="KK29" s="29">
        <f t="shared" si="65"/>
        <v>914</v>
      </c>
      <c r="KL29" s="29">
        <f t="shared" si="66"/>
        <v>0</v>
      </c>
      <c r="KM29" s="23">
        <f t="shared" si="67"/>
        <v>0</v>
      </c>
      <c r="KN29" s="23">
        <f t="shared" si="68"/>
        <v>0</v>
      </c>
      <c r="KO29" s="26">
        <f t="shared" si="36"/>
        <v>0.05</v>
      </c>
      <c r="KP29" s="26">
        <f t="shared" si="37"/>
        <v>0.15</v>
      </c>
      <c r="KQ29" s="26">
        <f t="shared" si="38"/>
        <v>0.15</v>
      </c>
      <c r="KR29" s="26">
        <f t="shared" si="69"/>
        <v>0</v>
      </c>
      <c r="KS29" s="26">
        <v>0</v>
      </c>
      <c r="KT29" s="29">
        <f t="shared" si="70"/>
        <v>1.05</v>
      </c>
      <c r="KU29" s="29">
        <f t="shared" si="39"/>
        <v>1.1499999999999999</v>
      </c>
      <c r="KV29" s="29">
        <f t="shared" si="40"/>
        <v>1.1499999999999999</v>
      </c>
      <c r="KW29" s="29">
        <f t="shared" si="41"/>
        <v>787.5</v>
      </c>
      <c r="KX29" s="29">
        <f t="shared" si="42"/>
        <v>700.73333333333323</v>
      </c>
      <c r="KY29" s="29">
        <f t="shared" si="43"/>
        <v>0</v>
      </c>
      <c r="KZ29" s="29">
        <f t="shared" si="44"/>
        <v>8621</v>
      </c>
      <c r="LA29" s="14">
        <f t="shared" si="45"/>
        <v>1488.23</v>
      </c>
      <c r="LE29" s="14">
        <v>1</v>
      </c>
      <c r="LF29" s="14">
        <v>0.5</v>
      </c>
      <c r="LG29" s="14">
        <v>120</v>
      </c>
      <c r="LH29" s="14">
        <v>60</v>
      </c>
      <c r="LI29" s="14">
        <v>0</v>
      </c>
      <c r="LJ29" s="14">
        <v>60</v>
      </c>
      <c r="LK29" s="14">
        <v>60</v>
      </c>
      <c r="LL29" s="23">
        <f t="shared" si="71"/>
        <v>101098</v>
      </c>
      <c r="LM29" s="23">
        <f t="shared" si="72"/>
        <v>0</v>
      </c>
      <c r="LN29" s="23">
        <f t="shared" si="73"/>
        <v>101098</v>
      </c>
      <c r="LO29" s="14">
        <v>1</v>
      </c>
      <c r="LP29" s="14">
        <v>0.5</v>
      </c>
      <c r="LQ29" s="14">
        <v>100</v>
      </c>
      <c r="LR29" s="14">
        <v>25</v>
      </c>
      <c r="LS29" s="14">
        <v>0</v>
      </c>
      <c r="LT29" s="14">
        <v>30</v>
      </c>
      <c r="LU29" s="14">
        <v>30</v>
      </c>
      <c r="LV29" s="23">
        <f t="shared" si="74"/>
        <v>61159</v>
      </c>
      <c r="LW29" s="23">
        <f t="shared" si="75"/>
        <v>0</v>
      </c>
      <c r="LX29" s="23">
        <f t="shared" si="76"/>
        <v>61159</v>
      </c>
      <c r="MB29">
        <f t="shared" si="46"/>
        <v>4.5639087501197659</v>
      </c>
      <c r="MC29">
        <f t="shared" si="47"/>
        <v>4.5639087501197659</v>
      </c>
      <c r="ME29" s="14">
        <v>4</v>
      </c>
      <c r="MF29" s="14">
        <v>1</v>
      </c>
      <c r="MG29" s="14">
        <v>0</v>
      </c>
      <c r="MH29" s="23">
        <f t="shared" si="48"/>
        <v>1681</v>
      </c>
      <c r="MI29" s="23">
        <f t="shared" si="77"/>
        <v>0</v>
      </c>
      <c r="MJ29" s="23">
        <f t="shared" si="78"/>
        <v>1681</v>
      </c>
      <c r="MK29" s="14">
        <v>0</v>
      </c>
      <c r="ML29" s="14">
        <v>3</v>
      </c>
      <c r="MM29" s="14">
        <v>2</v>
      </c>
      <c r="MN29" s="23">
        <f t="shared" si="49"/>
        <v>3153</v>
      </c>
      <c r="MO29" s="23">
        <f t="shared" si="79"/>
        <v>0</v>
      </c>
      <c r="MP29" s="23">
        <f t="shared" si="80"/>
        <v>3153</v>
      </c>
      <c r="MR29" s="23">
        <f t="shared" si="81"/>
        <v>4204</v>
      </c>
      <c r="MS29" s="23">
        <f t="shared" si="82"/>
        <v>0</v>
      </c>
      <c r="MT29" s="23">
        <f t="shared" si="83"/>
        <v>4204</v>
      </c>
      <c r="MU29" s="23">
        <f t="shared" si="87"/>
        <v>2522</v>
      </c>
      <c r="MV29" s="23">
        <f t="shared" si="85"/>
        <v>0</v>
      </c>
      <c r="MW29" s="23">
        <f t="shared" si="86"/>
        <v>2522</v>
      </c>
      <c r="NA29">
        <v>30</v>
      </c>
      <c r="NB29" t="s">
        <v>139</v>
      </c>
      <c r="NC29" s="17">
        <v>2.25</v>
      </c>
      <c r="ND29" t="s">
        <v>203</v>
      </c>
      <c r="NE29" t="s">
        <v>250</v>
      </c>
      <c r="NF29" t="s">
        <v>251</v>
      </c>
      <c r="NH29" t="s">
        <v>214</v>
      </c>
      <c r="NJ29" s="14">
        <v>25</v>
      </c>
      <c r="NK29" s="14"/>
    </row>
    <row r="30" spans="3:375" ht="16.5" x14ac:dyDescent="0.2">
      <c r="C30" s="14">
        <f t="shared" si="0"/>
        <v>1</v>
      </c>
      <c r="D30" s="14">
        <v>26</v>
      </c>
      <c r="E30" s="14" t="s">
        <v>604</v>
      </c>
      <c r="F30" s="14" t="s">
        <v>555</v>
      </c>
      <c r="G30" s="14">
        <v>10</v>
      </c>
      <c r="H30" s="14">
        <v>10</v>
      </c>
      <c r="I30" s="14">
        <v>0</v>
      </c>
      <c r="J30" s="14">
        <v>1</v>
      </c>
      <c r="K30" s="14">
        <v>1</v>
      </c>
      <c r="L30" s="14">
        <v>0</v>
      </c>
      <c r="M30" s="14">
        <v>0</v>
      </c>
      <c r="N30" s="14">
        <v>0</v>
      </c>
      <c r="O30" s="14">
        <v>0</v>
      </c>
      <c r="P30" s="14">
        <v>2</v>
      </c>
      <c r="Q30" s="14">
        <v>1</v>
      </c>
      <c r="R30" s="14">
        <v>1</v>
      </c>
      <c r="S30" s="14">
        <v>1</v>
      </c>
      <c r="T30" s="14">
        <v>1</v>
      </c>
      <c r="U30" s="14">
        <v>1</v>
      </c>
      <c r="V30" s="14">
        <v>1</v>
      </c>
      <c r="W30" s="14">
        <v>1</v>
      </c>
      <c r="X30" s="14">
        <v>10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2</v>
      </c>
      <c r="BF30" s="14">
        <f>ROUND((INDEX(新战舰养成!S$6:S$18,新怪物属性!$J30+1)+INDEX(新战舰养成!D$6:D$18,新怪物属性!$J30+1)*(新怪物属性!$G30-1))*INDEX(战舰突破!$D$6:$D$18,新怪物属性!$M30+1),0)</f>
        <v>245</v>
      </c>
      <c r="BG30" s="14">
        <f>ROUND((INDEX(新战舰养成!T$6:T$18,新怪物属性!$J30+1)+INDEX(新战舰养成!E$6:E$18,新怪物属性!$J30+1)*(新怪物属性!$G30-1))*INDEX(战舰突破!$D$6:$D$18,新怪物属性!$M30+1),0)</f>
        <v>1900</v>
      </c>
      <c r="BH30" s="14">
        <f>ROUND((INDEX(新战舰养成!U$6:U$18,新怪物属性!$J30+1)+INDEX(新战舰养成!F$6:F$18,新怪物属性!$J30+1)*(新怪物属性!$G30-1))*INDEX(战舰突破!$D$6:$D$18,新怪物属性!$M30+1),0)</f>
        <v>127</v>
      </c>
      <c r="BI30" s="14">
        <f>ROUND((INDEX(新战舰养成!V$6:V$18,新怪物属性!$J30+1)+INDEX(新战舰养成!G$6:G$18,新怪物属性!$J30+1)*(新怪物属性!$G30-1))*INDEX(战舰突破!$D$6:$D$18,新怪物属性!$M30+1),0)</f>
        <v>300</v>
      </c>
      <c r="BJ30" s="14">
        <f>ROUND((INDEX(新战舰养成!W$6:W$18,新怪物属性!$J30+1)+INDEX(新战舰养成!H$6:H$18,新怪物属性!$J30+1)*(新怪物属性!$G30-1))*INDEX(战舰突破!$D$6:$D$18,新怪物属性!$M30+1),0)</f>
        <v>4</v>
      </c>
      <c r="BL30" s="14">
        <f>IF($H30&gt;0,ROUND((INDEX(新战舰养成!X$6:X$18,新怪物属性!$K30+1)+INDEX(新战舰养成!I$6:I$18,新怪物属性!$K30+1)*(新怪物属性!$H30-1))*INDEX(战舰突破!$D$6:$D$18,新怪物属性!$N30+1),0),0)</f>
        <v>525</v>
      </c>
      <c r="BM30" s="14">
        <f>IF($H30&gt;0,ROUND((INDEX(新战舰养成!Y$6:Y$18,新怪物属性!$K30+1)+INDEX(新战舰养成!J$6:J$18,新怪物属性!$K30+1)*(新怪物属性!$H30-1))*INDEX(战舰突破!$D$6:$D$18,新怪物属性!$N30+1),0),0)</f>
        <v>0</v>
      </c>
      <c r="BN30" s="14">
        <f>IF($H30&gt;0,ROUND((INDEX(新战舰养成!Z$6:Z$18,新怪物属性!$K30+1)+INDEX(新战舰养成!K$6:K$18,新怪物属性!$K30+1)*(新怪物属性!$H30-1))*INDEX(战舰突破!$D$6:$D$18,新怪物属性!$N30+1),0),0)</f>
        <v>0</v>
      </c>
      <c r="BO30" s="14">
        <f>IF($H30&gt;0,ROUND((INDEX(新战舰养成!AA$6:AA$18,新怪物属性!$K30+1)+INDEX(新战舰养成!L$6:L$18,新怪物属性!$K30+1)*(新怪物属性!$H30-1))*INDEX(战舰突破!$D$6:$D$18,新怪物属性!$N30+1),0),0)</f>
        <v>2450</v>
      </c>
      <c r="BP30" s="14">
        <f>IF($H30&gt;0,ROUND((INDEX(新战舰养成!AB$6:AB$18,新怪物属性!$K30+1)+INDEX(新战舰养成!M$6:M$18,新怪物属性!$K30+1)*(新怪物属性!$H30-1))*INDEX(战舰突破!$D$6:$D$18,新怪物属性!$N30+1),0),0)</f>
        <v>47</v>
      </c>
      <c r="BR30" s="14">
        <f>IF($I30&gt;0,ROUND((INDEX(新战舰养成!AC$6:AC$18,新怪物属性!$L30+1)+INDEX(新战舰养成!I$6:I$18,新怪物属性!$L30+1)*(新怪物属性!$I30-1))*INDEX(战舰突破!$D$6:$D$18,新怪物属性!$O30+1),0),0)</f>
        <v>0</v>
      </c>
      <c r="BS30" s="14">
        <f>IF($I30&gt;0,ROUND((INDEX(新战舰养成!AD$6:AD$18,新怪物属性!$L30+1)+INDEX(新战舰养成!J$6:J$18,新怪物属性!$L30+1)*(新怪物属性!$I30-1))*INDEX(战舰突破!$D$6:$D$18,新怪物属性!$O30+1),0),0)</f>
        <v>0</v>
      </c>
      <c r="BT30" s="14">
        <f>IF($I30&gt;0,ROUND((INDEX(新战舰养成!AE$6:AE$18,新怪物属性!$L30+1)+INDEX(新战舰养成!K$6:K$18,新怪物属性!$L30+1)*(新怪物属性!$I30-1))*INDEX(战舰突破!$D$6:$D$18,新怪物属性!$O30+1),0),0)</f>
        <v>0</v>
      </c>
      <c r="BU30" s="14">
        <f>IF($I30&gt;0,ROUND((INDEX(新战舰养成!AF$6:AF$18,新怪物属性!$L30+1)+INDEX(新战舰养成!L$6:L$18,新怪物属性!$L30+1)*(新怪物属性!$I30-1))*INDEX(战舰突破!$D$6:$D$18,新怪物属性!$O30+1),0),0)</f>
        <v>0</v>
      </c>
      <c r="BV30" s="14">
        <f>IF($I30&gt;0,ROUND((INDEX(新战舰养成!AG$6:AG$18,新怪物属性!$L30+1)+INDEX(新战舰养成!M$6:M$18,新怪物属性!$L30+1)*(新怪物属性!$I30-1))*INDEX(战舰突破!$D$6:$D$18,新怪物属性!$O30+1),0),0)</f>
        <v>0</v>
      </c>
      <c r="BY30" s="14">
        <f>(INDEX(装备数值!$C$13:$G$116,新怪物属性!$P30*8+1,BY$2)+INDEX(装备数值!$C$13:$G$116,新怪物属性!$Q30*8+2,BY$2)+INDEX(装备数值!$C$13:$G$116,新怪物属性!$S30*8+3,BY$2)+INDEX(装备数值!$C$13:$G$116,新怪物属性!$R30*8+4,BY$2)+INDEX(装备数值!$C$13:$G$116,新怪物属性!$T30*8+5,BY$2)+INDEX(装备数值!$C$13:$G$116,新怪物属性!$U30*8+6,BY$2)+INDEX(装备数值!$C$13:$G$116,新怪物属性!$V30*8+7,BY$2)+INDEX(装备数值!$C$13:$G$116,新怪物属性!$W30*8+8,BY$2))</f>
        <v>400</v>
      </c>
      <c r="BZ30" s="14">
        <f>(INDEX(装备数值!$C$13:$G$116,新怪物属性!$P30*8+1,BZ$2)+INDEX(装备数值!$C$13:$G$116,新怪物属性!$Q30*8+2,BZ$2)+INDEX(装备数值!$C$13:$G$116,新怪物属性!$S30*8+3,BZ$2)+INDEX(装备数值!$C$13:$G$116,新怪物属性!$R30*8+4,BZ$2)+INDEX(装备数值!$C$13:$G$116,新怪物属性!$T30*8+5,BZ$2)+INDEX(装备数值!$C$13:$G$116,新怪物属性!$U30*8+6,BZ$2)+INDEX(装备数值!$C$13:$G$116,新怪物属性!$V30*8+7,BZ$2)+INDEX(装备数值!$C$13:$G$116,新怪物属性!$W30*8+8,BZ$2))</f>
        <v>2100</v>
      </c>
      <c r="CA30" s="14">
        <f>(INDEX(装备数值!$C$13:$G$116,新怪物属性!$P30*8+1,CA$2)+INDEX(装备数值!$C$13:$G$116,新怪物属性!$Q30*8+2,CA$2)+INDEX(装备数值!$C$13:$G$116,新怪物属性!$S30*8+3,CA$2)+INDEX(装备数值!$C$13:$G$116,新怪物属性!$R30*8+4,CA$2)+INDEX(装备数值!$C$13:$G$116,新怪物属性!$T30*8+5,CA$2)+INDEX(装备数值!$C$13:$G$116,新怪物属性!$U30*8+6,CA$2)+INDEX(装备数值!$C$13:$G$116,新怪物属性!$V30*8+7,CA$2)+INDEX(装备数值!$C$13:$G$116,新怪物属性!$W30*8+8,CA$2))</f>
        <v>100</v>
      </c>
      <c r="CB30" s="14">
        <f>(INDEX(装备数值!$C$13:$G$116,新怪物属性!$P30*8+1,CB$2)+INDEX(装备数值!$C$13:$G$116,新怪物属性!$Q30*8+2,CB$2)+INDEX(装备数值!$C$13:$G$116,新怪物属性!$S30*8+3,CB$2)+INDEX(装备数值!$C$13:$G$116,新怪物属性!$R30*8+4,CB$2)+INDEX(装备数值!$C$13:$G$116,新怪物属性!$T30*8+5,CB$2)+INDEX(装备数值!$C$13:$G$116,新怪物属性!$U30*8+6,CB$2)+INDEX(装备数值!$C$13:$G$116,新怪物属性!$V30*8+7,CB$2)+INDEX(装备数值!$C$13:$G$116,新怪物属性!$W30*8+8,CB$2))</f>
        <v>2000</v>
      </c>
      <c r="CC30" s="14">
        <f>(INDEX(装备数值!$C$13:$G$116,新怪物属性!$P30*8+1,CC$2)+INDEX(装备数值!$C$13:$G$116,新怪物属性!$Q30*8+2,CC$2)+INDEX(装备数值!$C$13:$G$116,新怪物属性!$S30*8+3,CC$2)+INDEX(装备数值!$C$13:$G$116,新怪物属性!$R30*8+4,CC$2)+INDEX(装备数值!$C$13:$G$116,新怪物属性!$T30*8+5,CC$2)+INDEX(装备数值!$C$13:$G$116,新怪物属性!$U30*8+6,CC$2)+INDEX(装备数值!$C$13:$G$116,新怪物属性!$V30*8+7,CC$2)+INDEX(装备数值!$C$13:$G$116,新怪物属性!$W30*8+8,CC$2))</f>
        <v>35</v>
      </c>
      <c r="CF30" s="14">
        <f t="shared" si="50"/>
        <v>4</v>
      </c>
      <c r="CG30" s="14">
        <f t="shared" si="50"/>
        <v>0</v>
      </c>
      <c r="CH30" s="14">
        <f t="shared" si="50"/>
        <v>0</v>
      </c>
      <c r="CI30" s="14">
        <f t="shared" si="50"/>
        <v>0</v>
      </c>
      <c r="CJ30" s="14">
        <f t="shared" si="50"/>
        <v>0</v>
      </c>
      <c r="CK30" s="14">
        <f t="shared" si="50"/>
        <v>0</v>
      </c>
      <c r="CL30" s="14">
        <f t="shared" si="50"/>
        <v>0</v>
      </c>
      <c r="CM30" s="14">
        <f t="shared" si="50"/>
        <v>0</v>
      </c>
      <c r="CN30" s="14">
        <f t="shared" si="50"/>
        <v>0</v>
      </c>
      <c r="CO30" s="14">
        <f t="shared" si="50"/>
        <v>0</v>
      </c>
      <c r="CP30" s="14">
        <f t="shared" si="50"/>
        <v>0</v>
      </c>
      <c r="CQ30" s="14">
        <f t="shared" si="50"/>
        <v>0</v>
      </c>
      <c r="CR30" s="14">
        <f t="shared" si="50"/>
        <v>0</v>
      </c>
      <c r="CS30" s="14">
        <f>SUMIFS(装备数值!BL$50:BL$101,装备数值!$BG$50:$BG$101,"="&amp;新怪物属性!$CF$2,装备数值!$BH$50:$BH$101,"&lt;="&amp;新怪物属性!$CF30)+SUMIFS(装备数值!BL$50:BL$101,装备数值!$BG$50:$BG$101,"="&amp;新怪物属性!$CG$2,装备数值!$BH$50:$BH$101,"&lt;="&amp;新怪物属性!$CG30)+SUMIFS(装备数值!BL$50:BL$101,装备数值!$BG$50:$BG$101,"="&amp;新怪物属性!$CH$2,装备数值!$BH$50:$BH$101,"&lt;="&amp;新怪物属性!$CH30)+SUMIFS(装备数值!BL$50:BL$101,装备数值!$BG$50:$BG$101,"="&amp;新怪物属性!$CI$2,装备数值!$BH$50:$BH$101,"&lt;="&amp;新怪物属性!$CI30)+SUMIFS(装备数值!BL$50:BL$101,装备数值!$BG$50:$BG$101,"="&amp;新怪物属性!$CJ$2,装备数值!$BH$50:$BH$101,"&lt;="&amp;新怪物属性!$CJ30)+SUMIFS(装备数值!BL$50:BL$101,装备数值!$BG$50:$BG$101,"="&amp;新怪物属性!$CK$2,装备数值!$BH$50:$BH$101,"&lt;="&amp;新怪物属性!$CK30)+SUMIFS(装备数值!BL$50:BL$101,装备数值!$BG$50:$BG$101,"="&amp;新怪物属性!$CL$2,装备数值!$BH$50:$BH$101,"&lt;="&amp;新怪物属性!$CL30)+SUMIFS(装备数值!BL$50:BL$101,装备数值!$BG$50:$BG$101,"="&amp;新怪物属性!$CM$2,装备数值!$BH$50:$BH$101,"&lt;="&amp;新怪物属性!$CM30)+SUMIFS(装备数值!BL$50:BL$101,装备数值!$BG$50:$BG$101,"="&amp;新怪物属性!$CN$2,装备数值!$BH$50:$BH$101,"&lt;="&amp;新怪物属性!$CN30)+SUMIFS(装备数值!BL$50:BL$101,装备数值!$BG$50:$BG$101,"="&amp;新怪物属性!$CO$2,装备数值!$BH$50:$BH$101,"&lt;="&amp;新怪物属性!$CO30)+SUMIFS(装备数值!BL$50:BL$101,装备数值!$BG$50:$BG$101,"="&amp;新怪物属性!$CP$2,装备数值!$BH$50:$BH$101,"&lt;="&amp;新怪物属性!$CP30)+SUMIFS(装备数值!BL$50:BL$101,装备数值!$BG$50:$BG$101,"="&amp;新怪物属性!$CQ$2,装备数值!$BH$50:$BH$101,"&lt;="&amp;新怪物属性!$CQ30)+SUMIFS(装备数值!BL$50:BL$101,装备数值!$BG$50:$BG$101,"="&amp;新怪物属性!$CR$2,装备数值!$BH$50:$BH$101,"&lt;="&amp;新怪物属性!$CR30)</f>
        <v>1440</v>
      </c>
      <c r="CT30" s="14">
        <f>SUMIFS(装备数值!BM$50:BM$101,装备数值!$BG$50:$BG$101,"="&amp;新怪物属性!$CF$2,装备数值!$BH$50:$BH$101,"&lt;="&amp;新怪物属性!$CF30)+SUMIFS(装备数值!BM$50:BM$101,装备数值!$BG$50:$BG$101,"="&amp;新怪物属性!$CG$2,装备数值!$BH$50:$BH$101,"&lt;="&amp;新怪物属性!$CG30)+SUMIFS(装备数值!BM$50:BM$101,装备数值!$BG$50:$BG$101,"="&amp;新怪物属性!$CH$2,装备数值!$BH$50:$BH$101,"&lt;="&amp;新怪物属性!$CH30)+SUMIFS(装备数值!BM$50:BM$101,装备数值!$BG$50:$BG$101,"="&amp;新怪物属性!$CI$2,装备数值!$BH$50:$BH$101,"&lt;="&amp;新怪物属性!$CI30)+SUMIFS(装备数值!BM$50:BM$101,装备数值!$BG$50:$BG$101,"="&amp;新怪物属性!$CJ$2,装备数值!$BH$50:$BH$101,"&lt;="&amp;新怪物属性!$CJ30)+SUMIFS(装备数值!BM$50:BM$101,装备数值!$BG$50:$BG$101,"="&amp;新怪物属性!$CK$2,装备数值!$BH$50:$BH$101,"&lt;="&amp;新怪物属性!$CK30)+SUMIFS(装备数值!BM$50:BM$101,装备数值!$BG$50:$BG$101,"="&amp;新怪物属性!$CL$2,装备数值!$BH$50:$BH$101,"&lt;="&amp;新怪物属性!$CL30)+SUMIFS(装备数值!BM$50:BM$101,装备数值!$BG$50:$BG$101,"="&amp;新怪物属性!$CM$2,装备数值!$BH$50:$BH$101,"&lt;="&amp;新怪物属性!$CM30)+SUMIFS(装备数值!BM$50:BM$101,装备数值!$BG$50:$BG$101,"="&amp;新怪物属性!$CN$2,装备数值!$BH$50:$BH$101,"&lt;="&amp;新怪物属性!$CN30)+SUMIFS(装备数值!BM$50:BM$101,装备数值!$BG$50:$BG$101,"="&amp;新怪物属性!$CO$2,装备数值!$BH$50:$BH$101,"&lt;="&amp;新怪物属性!$CO30)+SUMIFS(装备数值!BM$50:BM$101,装备数值!$BG$50:$BG$101,"="&amp;新怪物属性!$CP$2,装备数值!$BH$50:$BH$101,"&lt;="&amp;新怪物属性!$CP30)+SUMIFS(装备数值!BM$50:BM$101,装备数值!$BG$50:$BG$101,"="&amp;新怪物属性!$CQ$2,装备数值!$BH$50:$BH$101,"&lt;="&amp;新怪物属性!$CQ30)+SUMIFS(装备数值!BM$50:BM$101,装备数值!$BG$50:$BG$101,"="&amp;新怪物属性!$CR$2,装备数值!$BH$50:$BH$101,"&lt;="&amp;新怪物属性!$CR30)</f>
        <v>10800</v>
      </c>
      <c r="CU30" s="14">
        <f>SUMIFS(装备数值!BN$50:BN$101,装备数值!$BG$50:$BG$101,"="&amp;新怪物属性!$CF$2,装备数值!$BH$50:$BH$101,"&lt;="&amp;新怪物属性!$CF30)+SUMIFS(装备数值!BN$50:BN$101,装备数值!$BG$50:$BG$101,"="&amp;新怪物属性!$CG$2,装备数值!$BH$50:$BH$101,"&lt;="&amp;新怪物属性!$CG30)+SUMIFS(装备数值!BN$50:BN$101,装备数值!$BG$50:$BG$101,"="&amp;新怪物属性!$CH$2,装备数值!$BH$50:$BH$101,"&lt;="&amp;新怪物属性!$CH30)+SUMIFS(装备数值!BN$50:BN$101,装备数值!$BG$50:$BG$101,"="&amp;新怪物属性!$CI$2,装备数值!$BH$50:$BH$101,"&lt;="&amp;新怪物属性!$CI30)+SUMIFS(装备数值!BN$50:BN$101,装备数值!$BG$50:$BG$101,"="&amp;新怪物属性!$CJ$2,装备数值!$BH$50:$BH$101,"&lt;="&amp;新怪物属性!$CJ30)+SUMIFS(装备数值!BN$50:BN$101,装备数值!$BG$50:$BG$101,"="&amp;新怪物属性!$CK$2,装备数值!$BH$50:$BH$101,"&lt;="&amp;新怪物属性!$CK30)+SUMIFS(装备数值!BN$50:BN$101,装备数值!$BG$50:$BG$101,"="&amp;新怪物属性!$CL$2,装备数值!$BH$50:$BH$101,"&lt;="&amp;新怪物属性!$CL30)+SUMIFS(装备数值!BN$50:BN$101,装备数值!$BG$50:$BG$101,"="&amp;新怪物属性!$CM$2,装备数值!$BH$50:$BH$101,"&lt;="&amp;新怪物属性!$CM30)+SUMIFS(装备数值!BN$50:BN$101,装备数值!$BG$50:$BG$101,"="&amp;新怪物属性!$CN$2,装备数值!$BH$50:$BH$101,"&lt;="&amp;新怪物属性!$CN30)+SUMIFS(装备数值!BN$50:BN$101,装备数值!$BG$50:$BG$101,"="&amp;新怪物属性!$CO$2,装备数值!$BH$50:$BH$101,"&lt;="&amp;新怪物属性!$CO30)+SUMIFS(装备数值!BN$50:BN$101,装备数值!$BG$50:$BG$101,"="&amp;新怪物属性!$CP$2,装备数值!$BH$50:$BH$101,"&lt;="&amp;新怪物属性!$CP30)+SUMIFS(装备数值!BN$50:BN$101,装备数值!$BG$50:$BG$101,"="&amp;新怪物属性!$CQ$2,装备数值!$BH$50:$BH$101,"&lt;="&amp;新怪物属性!$CQ30)+SUMIFS(装备数值!BN$50:BN$101,装备数值!$BG$50:$BG$101,"="&amp;新怪物属性!$CR$2,装备数值!$BH$50:$BH$101,"&lt;="&amp;新怪物属性!$CR30)</f>
        <v>0</v>
      </c>
      <c r="CV30" s="14">
        <f>SUMIFS(装备数值!BO$50:BO$101,装备数值!$BG$50:$BG$101,"="&amp;新怪物属性!$CF$2,装备数值!$BH$50:$BH$101,"&lt;="&amp;新怪物属性!$CF30)+SUMIFS(装备数值!BO$50:BO$101,装备数值!$BG$50:$BG$101,"="&amp;新怪物属性!$CG$2,装备数值!$BH$50:$BH$101,"&lt;="&amp;新怪物属性!$CG30)+SUMIFS(装备数值!BO$50:BO$101,装备数值!$BG$50:$BG$101,"="&amp;新怪物属性!$CH$2,装备数值!$BH$50:$BH$101,"&lt;="&amp;新怪物属性!$CH30)+SUMIFS(装备数值!BO$50:BO$101,装备数值!$BG$50:$BG$101,"="&amp;新怪物属性!$CI$2,装备数值!$BH$50:$BH$101,"&lt;="&amp;新怪物属性!$CI30)+SUMIFS(装备数值!BO$50:BO$101,装备数值!$BG$50:$BG$101,"="&amp;新怪物属性!$CJ$2,装备数值!$BH$50:$BH$101,"&lt;="&amp;新怪物属性!$CJ30)+SUMIFS(装备数值!BO$50:BO$101,装备数值!$BG$50:$BG$101,"="&amp;新怪物属性!$CK$2,装备数值!$BH$50:$BH$101,"&lt;="&amp;新怪物属性!$CK30)+SUMIFS(装备数值!BO$50:BO$101,装备数值!$BG$50:$BG$101,"="&amp;新怪物属性!$CL$2,装备数值!$BH$50:$BH$101,"&lt;="&amp;新怪物属性!$CL30)+SUMIFS(装备数值!BO$50:BO$101,装备数值!$BG$50:$BG$101,"="&amp;新怪物属性!$CM$2,装备数值!$BH$50:$BH$101,"&lt;="&amp;新怪物属性!$CM30)+SUMIFS(装备数值!BO$50:BO$101,装备数值!$BG$50:$BG$101,"="&amp;新怪物属性!$CN$2,装备数值!$BH$50:$BH$101,"&lt;="&amp;新怪物属性!$CN30)+SUMIFS(装备数值!BO$50:BO$101,装备数值!$BG$50:$BG$101,"="&amp;新怪物属性!$CO$2,装备数值!$BH$50:$BH$101,"&lt;="&amp;新怪物属性!$CO30)+SUMIFS(装备数值!BO$50:BO$101,装备数值!$BG$50:$BG$101,"="&amp;新怪物属性!$CP$2,装备数值!$BH$50:$BH$101,"&lt;="&amp;新怪物属性!$CP30)+SUMIFS(装备数值!BO$50:BO$101,装备数值!$BG$50:$BG$101,"="&amp;新怪物属性!$CQ$2,装备数值!$BH$50:$BH$101,"&lt;="&amp;新怪物属性!$CQ30)+SUMIFS(装备数值!BO$50:BO$101,装备数值!$BG$50:$BG$101,"="&amp;新怪物属性!$CR$2,装备数值!$BH$50:$BH$101,"&lt;="&amp;新怪物属性!$CR30)</f>
        <v>48000</v>
      </c>
      <c r="CW30" s="14">
        <f>SUMIFS(装备数值!BP$50:BP$101,装备数值!$BG$50:$BG$101,"="&amp;新怪物属性!$CF$2,装备数值!$BH$50:$BH$101,"&lt;="&amp;新怪物属性!$CF30)+SUMIFS(装备数值!BP$50:BP$101,装备数值!$BG$50:$BG$101,"="&amp;新怪物属性!$CG$2,装备数值!$BH$50:$BH$101,"&lt;="&amp;新怪物属性!$CG30)+SUMIFS(装备数值!BP$50:BP$101,装备数值!$BG$50:$BG$101,"="&amp;新怪物属性!$CH$2,装备数值!$BH$50:$BH$101,"&lt;="&amp;新怪物属性!$CH30)+SUMIFS(装备数值!BP$50:BP$101,装备数值!$BG$50:$BG$101,"="&amp;新怪物属性!$CI$2,装备数值!$BH$50:$BH$101,"&lt;="&amp;新怪物属性!$CI30)+SUMIFS(装备数值!BP$50:BP$101,装备数值!$BG$50:$BG$101,"="&amp;新怪物属性!$CJ$2,装备数值!$BH$50:$BH$101,"&lt;="&amp;新怪物属性!$CJ30)+SUMIFS(装备数值!BP$50:BP$101,装备数值!$BG$50:$BG$101,"="&amp;新怪物属性!$CK$2,装备数值!$BH$50:$BH$101,"&lt;="&amp;新怪物属性!$CK30)+SUMIFS(装备数值!BP$50:BP$101,装备数值!$BG$50:$BG$101,"="&amp;新怪物属性!$CL$2,装备数值!$BH$50:$BH$101,"&lt;="&amp;新怪物属性!$CL30)+SUMIFS(装备数值!BP$50:BP$101,装备数值!$BG$50:$BG$101,"="&amp;新怪物属性!$CM$2,装备数值!$BH$50:$BH$101,"&lt;="&amp;新怪物属性!$CM30)+SUMIFS(装备数值!BP$50:BP$101,装备数值!$BG$50:$BG$101,"="&amp;新怪物属性!$CN$2,装备数值!$BH$50:$BH$101,"&lt;="&amp;新怪物属性!$CN30)+SUMIFS(装备数值!BP$50:BP$101,装备数值!$BG$50:$BG$101,"="&amp;新怪物属性!$CO$2,装备数值!$BH$50:$BH$101,"&lt;="&amp;新怪物属性!$CO30)+SUMIFS(装备数值!BP$50:BP$101,装备数值!$BG$50:$BG$101,"="&amp;新怪物属性!$CP$2,装备数值!$BH$50:$BH$101,"&lt;="&amp;新怪物属性!$CP30)+SUMIFS(装备数值!BP$50:BP$101,装备数值!$BG$50:$BG$101,"="&amp;新怪物属性!$CQ$2,装备数值!$BH$50:$BH$101,"&lt;="&amp;新怪物属性!$CQ30)+SUMIFS(装备数值!BP$50:BP$101,装备数值!$BG$50:$BG$101,"="&amp;新怪物属性!$CR$2,装备数值!$BH$50:$BH$101,"&lt;="&amp;新怪物属性!$CR30)</f>
        <v>920</v>
      </c>
      <c r="CX30" s="14">
        <f>SUMIFS(装备数值!BQ$50:BQ$101,装备数值!$BG$50:$BG$101,"="&amp;新怪物属性!$CF$2,装备数值!$BH$50:$BH$101,"&lt;="&amp;新怪物属性!$CF30)+SUMIFS(装备数值!BQ$50:BQ$101,装备数值!$BG$50:$BG$101,"="&amp;新怪物属性!$CG$2,装备数值!$BH$50:$BH$101,"&lt;="&amp;新怪物属性!$CG30)+SUMIFS(装备数值!BQ$50:BQ$101,装备数值!$BG$50:$BG$101,"="&amp;新怪物属性!$CH$2,装备数值!$BH$50:$BH$101,"&lt;="&amp;新怪物属性!$CH30)+SUMIFS(装备数值!BQ$50:BQ$101,装备数值!$BG$50:$BG$101,"="&amp;新怪物属性!$CI$2,装备数值!$BH$50:$BH$101,"&lt;="&amp;新怪物属性!$CI30)+SUMIFS(装备数值!BQ$50:BQ$101,装备数值!$BG$50:$BG$101,"="&amp;新怪物属性!$CJ$2,装备数值!$BH$50:$BH$101,"&lt;="&amp;新怪物属性!$CJ30)+SUMIFS(装备数值!BQ$50:BQ$101,装备数值!$BG$50:$BG$101,"="&amp;新怪物属性!$CK$2,装备数值!$BH$50:$BH$101,"&lt;="&amp;新怪物属性!$CK30)+SUMIFS(装备数值!BQ$50:BQ$101,装备数值!$BG$50:$BG$101,"="&amp;新怪物属性!$CL$2,装备数值!$BH$50:$BH$101,"&lt;="&amp;新怪物属性!$CL30)+SUMIFS(装备数值!BQ$50:BQ$101,装备数值!$BG$50:$BG$101,"="&amp;新怪物属性!$CM$2,装备数值!$BH$50:$BH$101,"&lt;="&amp;新怪物属性!$CM30)+SUMIFS(装备数值!BQ$50:BQ$101,装备数值!$BG$50:$BG$101,"="&amp;新怪物属性!$CN$2,装备数值!$BH$50:$BH$101,"&lt;="&amp;新怪物属性!$CN30)+SUMIFS(装备数值!BQ$50:BQ$101,装备数值!$BG$50:$BG$101,"="&amp;新怪物属性!$CO$2,装备数值!$BH$50:$BH$101,"&lt;="&amp;新怪物属性!$CO30)+SUMIFS(装备数值!BQ$50:BQ$101,装备数值!$BG$50:$BG$101,"="&amp;新怪物属性!$CP$2,装备数值!$BH$50:$BH$101,"&lt;="&amp;新怪物属性!$CP30)+SUMIFS(装备数值!BQ$50:BQ$101,装备数值!$BG$50:$BG$101,"="&amp;新怪物属性!$CQ$2,装备数值!$BH$50:$BH$101,"&lt;="&amp;新怪物属性!$CQ30)+SUMIFS(装备数值!BQ$50:BQ$101,装备数值!$BG$50:$BG$101,"="&amp;新怪物属性!$CR$2,装备数值!$BH$50:$BH$101,"&lt;="&amp;新怪物属性!$CR30)</f>
        <v>0</v>
      </c>
      <c r="CY30" s="14">
        <f>SUMIFS(装备数值!BR$50:BR$101,装备数值!$BG$50:$BG$101,"="&amp;新怪物属性!$CF$2,装备数值!$BH$50:$BH$101,"&lt;="&amp;新怪物属性!$CF30)+SUMIFS(装备数值!BR$50:BR$101,装备数值!$BG$50:$BG$101,"="&amp;新怪物属性!$CG$2,装备数值!$BH$50:$BH$101,"&lt;="&amp;新怪物属性!$CG30)+SUMIFS(装备数值!BR$50:BR$101,装备数值!$BG$50:$BG$101,"="&amp;新怪物属性!$CH$2,装备数值!$BH$50:$BH$101,"&lt;="&amp;新怪物属性!$CH30)+SUMIFS(装备数值!BR$50:BR$101,装备数值!$BG$50:$BG$101,"="&amp;新怪物属性!$CI$2,装备数值!$BH$50:$BH$101,"&lt;="&amp;新怪物属性!$CI30)+SUMIFS(装备数值!BR$50:BR$101,装备数值!$BG$50:$BG$101,"="&amp;新怪物属性!$CJ$2,装备数值!$BH$50:$BH$101,"&lt;="&amp;新怪物属性!$CJ30)+SUMIFS(装备数值!BR$50:BR$101,装备数值!$BG$50:$BG$101,"="&amp;新怪物属性!$CK$2,装备数值!$BH$50:$BH$101,"&lt;="&amp;新怪物属性!$CK30)+SUMIFS(装备数值!BR$50:BR$101,装备数值!$BG$50:$BG$101,"="&amp;新怪物属性!$CL$2,装备数值!$BH$50:$BH$101,"&lt;="&amp;新怪物属性!$CL30)+SUMIFS(装备数值!BR$50:BR$101,装备数值!$BG$50:$BG$101,"="&amp;新怪物属性!$CM$2,装备数值!$BH$50:$BH$101,"&lt;="&amp;新怪物属性!$CM30)+SUMIFS(装备数值!BR$50:BR$101,装备数值!$BG$50:$BG$101,"="&amp;新怪物属性!$CN$2,装备数值!$BH$50:$BH$101,"&lt;="&amp;新怪物属性!$CN30)+SUMIFS(装备数值!BR$50:BR$101,装备数值!$BG$50:$BG$101,"="&amp;新怪物属性!$CO$2,装备数值!$BH$50:$BH$101,"&lt;="&amp;新怪物属性!$CO30)+SUMIFS(装备数值!BR$50:BR$101,装备数值!$BG$50:$BG$101,"="&amp;新怪物属性!$CP$2,装备数值!$BH$50:$BH$101,"&lt;="&amp;新怪物属性!$CP30)+SUMIFS(装备数值!BR$50:BR$101,装备数值!$BG$50:$BG$101,"="&amp;新怪物属性!$CQ$2,装备数值!$BH$50:$BH$101,"&lt;="&amp;新怪物属性!$CQ30)+SUMIFS(装备数值!BR$50:BR$101,装备数值!$BG$50:$BG$101,"="&amp;新怪物属性!$CR$2,装备数值!$BH$50:$BH$101,"&lt;="&amp;新怪物属性!$CR30)</f>
        <v>0</v>
      </c>
      <c r="CZ30" s="14">
        <f>SUMIFS(装备数值!BS$50:BS$101,装备数值!$BG$50:$BG$101,"="&amp;新怪物属性!$CF$2,装备数值!$BH$50:$BH$101,"&lt;="&amp;新怪物属性!$CF30)+SUMIFS(装备数值!BS$50:BS$101,装备数值!$BG$50:$BG$101,"="&amp;新怪物属性!$CG$2,装备数值!$BH$50:$BH$101,"&lt;="&amp;新怪物属性!$CG30)+SUMIFS(装备数值!BS$50:BS$101,装备数值!$BG$50:$BG$101,"="&amp;新怪物属性!$CH$2,装备数值!$BH$50:$BH$101,"&lt;="&amp;新怪物属性!$CH30)+SUMIFS(装备数值!BS$50:BS$101,装备数值!$BG$50:$BG$101,"="&amp;新怪物属性!$CI$2,装备数值!$BH$50:$BH$101,"&lt;="&amp;新怪物属性!$CI30)+SUMIFS(装备数值!BS$50:BS$101,装备数值!$BG$50:$BG$101,"="&amp;新怪物属性!$CJ$2,装备数值!$BH$50:$BH$101,"&lt;="&amp;新怪物属性!$CJ30)+SUMIFS(装备数值!BS$50:BS$101,装备数值!$BG$50:$BG$101,"="&amp;新怪物属性!$CK$2,装备数值!$BH$50:$BH$101,"&lt;="&amp;新怪物属性!$CK30)+SUMIFS(装备数值!BS$50:BS$101,装备数值!$BG$50:$BG$101,"="&amp;新怪物属性!$CL$2,装备数值!$BH$50:$BH$101,"&lt;="&amp;新怪物属性!$CL30)+SUMIFS(装备数值!BS$50:BS$101,装备数值!$BG$50:$BG$101,"="&amp;新怪物属性!$CM$2,装备数值!$BH$50:$BH$101,"&lt;="&amp;新怪物属性!$CM30)+SUMIFS(装备数值!BS$50:BS$101,装备数值!$BG$50:$BG$101,"="&amp;新怪物属性!$CN$2,装备数值!$BH$50:$BH$101,"&lt;="&amp;新怪物属性!$CN30)+SUMIFS(装备数值!BS$50:BS$101,装备数值!$BG$50:$BG$101,"="&amp;新怪物属性!$CO$2,装备数值!$BH$50:$BH$101,"&lt;="&amp;新怪物属性!$CO30)+SUMIFS(装备数值!BS$50:BS$101,装备数值!$BG$50:$BG$101,"="&amp;新怪物属性!$CP$2,装备数值!$BH$50:$BH$101,"&lt;="&amp;新怪物属性!$CP30)+SUMIFS(装备数值!BS$50:BS$101,装备数值!$BG$50:$BG$101,"="&amp;新怪物属性!$CQ$2,装备数值!$BH$50:$BH$101,"&lt;="&amp;新怪物属性!$CQ30)+SUMIFS(装备数值!BS$50:BS$101,装备数值!$BG$50:$BG$101,"="&amp;新怪物属性!$CR$2,装备数值!$BH$50:$BH$101,"&lt;="&amp;新怪物属性!$CR30)</f>
        <v>0</v>
      </c>
      <c r="DA30" s="14">
        <f>SUMIFS(装备数值!BT$50:BT$101,装备数值!$BG$50:$BG$101,"="&amp;新怪物属性!$CF$2,装备数值!$BH$50:$BH$101,"&lt;="&amp;新怪物属性!$CF30)+SUMIFS(装备数值!BT$50:BT$101,装备数值!$BG$50:$BG$101,"="&amp;新怪物属性!$CG$2,装备数值!$BH$50:$BH$101,"&lt;="&amp;新怪物属性!$CG30)+SUMIFS(装备数值!BT$50:BT$101,装备数值!$BG$50:$BG$101,"="&amp;新怪物属性!$CH$2,装备数值!$BH$50:$BH$101,"&lt;="&amp;新怪物属性!$CH30)+SUMIFS(装备数值!BT$50:BT$101,装备数值!$BG$50:$BG$101,"="&amp;新怪物属性!$CI$2,装备数值!$BH$50:$BH$101,"&lt;="&amp;新怪物属性!$CI30)+SUMIFS(装备数值!BT$50:BT$101,装备数值!$BG$50:$BG$101,"="&amp;新怪物属性!$CJ$2,装备数值!$BH$50:$BH$101,"&lt;="&amp;新怪物属性!$CJ30)+SUMIFS(装备数值!BT$50:BT$101,装备数值!$BG$50:$BG$101,"="&amp;新怪物属性!$CK$2,装备数值!$BH$50:$BH$101,"&lt;="&amp;新怪物属性!$CK30)+SUMIFS(装备数值!BT$50:BT$101,装备数值!$BG$50:$BG$101,"="&amp;新怪物属性!$CL$2,装备数值!$BH$50:$BH$101,"&lt;="&amp;新怪物属性!$CL30)+SUMIFS(装备数值!BT$50:BT$101,装备数值!$BG$50:$BG$101,"="&amp;新怪物属性!$CM$2,装备数值!$BH$50:$BH$101,"&lt;="&amp;新怪物属性!$CM30)+SUMIFS(装备数值!BT$50:BT$101,装备数值!$BG$50:$BG$101,"="&amp;新怪物属性!$CN$2,装备数值!$BH$50:$BH$101,"&lt;="&amp;新怪物属性!$CN30)+SUMIFS(装备数值!BT$50:BT$101,装备数值!$BG$50:$BG$101,"="&amp;新怪物属性!$CO$2,装备数值!$BH$50:$BH$101,"&lt;="&amp;新怪物属性!$CO30)+SUMIFS(装备数值!BT$50:BT$101,装备数值!$BG$50:$BG$101,"="&amp;新怪物属性!$CP$2,装备数值!$BH$50:$BH$101,"&lt;="&amp;新怪物属性!$CP30)+SUMIFS(装备数值!BT$50:BT$101,装备数值!$BG$50:$BG$101,"="&amp;新怪物属性!$CQ$2,装备数值!$BH$50:$BH$101,"&lt;="&amp;新怪物属性!$CQ30)+SUMIFS(装备数值!BT$50:BT$101,装备数值!$BG$50:$BG$101,"="&amp;新怪物属性!$CR$2,装备数值!$BH$50:$BH$101,"&lt;="&amp;新怪物属性!$CR30)</f>
        <v>0</v>
      </c>
      <c r="DB30" s="14">
        <f>SUMIFS(装备数值!BU$50:BU$101,装备数值!$BG$50:$BG$101,"="&amp;新怪物属性!$CF$2,装备数值!$BH$50:$BH$101,"&lt;="&amp;新怪物属性!$CF30)+SUMIFS(装备数值!BU$50:BU$101,装备数值!$BG$50:$BG$101,"="&amp;新怪物属性!$CG$2,装备数值!$BH$50:$BH$101,"&lt;="&amp;新怪物属性!$CG30)+SUMIFS(装备数值!BU$50:BU$101,装备数值!$BG$50:$BG$101,"="&amp;新怪物属性!$CH$2,装备数值!$BH$50:$BH$101,"&lt;="&amp;新怪物属性!$CH30)+SUMIFS(装备数值!BU$50:BU$101,装备数值!$BG$50:$BG$101,"="&amp;新怪物属性!$CI$2,装备数值!$BH$50:$BH$101,"&lt;="&amp;新怪物属性!$CI30)+SUMIFS(装备数值!BU$50:BU$101,装备数值!$BG$50:$BG$101,"="&amp;新怪物属性!$CJ$2,装备数值!$BH$50:$BH$101,"&lt;="&amp;新怪物属性!$CJ30)+SUMIFS(装备数值!BU$50:BU$101,装备数值!$BG$50:$BG$101,"="&amp;新怪物属性!$CK$2,装备数值!$BH$50:$BH$101,"&lt;="&amp;新怪物属性!$CK30)+SUMIFS(装备数值!BU$50:BU$101,装备数值!$BG$50:$BG$101,"="&amp;新怪物属性!$CL$2,装备数值!$BH$50:$BH$101,"&lt;="&amp;新怪物属性!$CL30)+SUMIFS(装备数值!BU$50:BU$101,装备数值!$BG$50:$BG$101,"="&amp;新怪物属性!$CM$2,装备数值!$BH$50:$BH$101,"&lt;="&amp;新怪物属性!$CM30)+SUMIFS(装备数值!BU$50:BU$101,装备数值!$BG$50:$BG$101,"="&amp;新怪物属性!$CN$2,装备数值!$BH$50:$BH$101,"&lt;="&amp;新怪物属性!$CN30)+SUMIFS(装备数值!BU$50:BU$101,装备数值!$BG$50:$BG$101,"="&amp;新怪物属性!$CO$2,装备数值!$BH$50:$BH$101,"&lt;="&amp;新怪物属性!$CO30)+SUMIFS(装备数值!BU$50:BU$101,装备数值!$BG$50:$BG$101,"="&amp;新怪物属性!$CP$2,装备数值!$BH$50:$BH$101,"&lt;="&amp;新怪物属性!$CP30)+SUMIFS(装备数值!BU$50:BU$101,装备数值!$BG$50:$BG$101,"="&amp;新怪物属性!$CQ$2,装备数值!$BH$50:$BH$101,"&lt;="&amp;新怪物属性!$CQ30)+SUMIFS(装备数值!BU$50:BU$101,装备数值!$BG$50:$BG$101,"="&amp;新怪物属性!$CR$2,装备数值!$BH$50:$BH$101,"&lt;="&amp;新怪物属性!$CR30)</f>
        <v>0</v>
      </c>
      <c r="DC30" s="14">
        <f>SUMIFS(装备数值!BV$50:BV$101,装备数值!$BG$50:$BG$101,"="&amp;新怪物属性!$CF$2,装备数值!$BH$50:$BH$101,"&lt;="&amp;新怪物属性!$CF30)+SUMIFS(装备数值!BV$50:BV$101,装备数值!$BG$50:$BG$101,"="&amp;新怪物属性!$CG$2,装备数值!$BH$50:$BH$101,"&lt;="&amp;新怪物属性!$CG30)+SUMIFS(装备数值!BV$50:BV$101,装备数值!$BG$50:$BG$101,"="&amp;新怪物属性!$CH$2,装备数值!$BH$50:$BH$101,"&lt;="&amp;新怪物属性!$CH30)+SUMIFS(装备数值!BV$50:BV$101,装备数值!$BG$50:$BG$101,"="&amp;新怪物属性!$CI$2,装备数值!$BH$50:$BH$101,"&lt;="&amp;新怪物属性!$CI30)+SUMIFS(装备数值!BV$50:BV$101,装备数值!$BG$50:$BG$101,"="&amp;新怪物属性!$CJ$2,装备数值!$BH$50:$BH$101,"&lt;="&amp;新怪物属性!$CJ30)+SUMIFS(装备数值!BV$50:BV$101,装备数值!$BG$50:$BG$101,"="&amp;新怪物属性!$CK$2,装备数值!$BH$50:$BH$101,"&lt;="&amp;新怪物属性!$CK30)+SUMIFS(装备数值!BV$50:BV$101,装备数值!$BG$50:$BG$101,"="&amp;新怪物属性!$CL$2,装备数值!$BH$50:$BH$101,"&lt;="&amp;新怪物属性!$CL30)+SUMIFS(装备数值!BV$50:BV$101,装备数值!$BG$50:$BG$101,"="&amp;新怪物属性!$CM$2,装备数值!$BH$50:$BH$101,"&lt;="&amp;新怪物属性!$CM30)+SUMIFS(装备数值!BV$50:BV$101,装备数值!$BG$50:$BG$101,"="&amp;新怪物属性!$CN$2,装备数值!$BH$50:$BH$101,"&lt;="&amp;新怪物属性!$CN30)+SUMIFS(装备数值!BV$50:BV$101,装备数值!$BG$50:$BG$101,"="&amp;新怪物属性!$CO$2,装备数值!$BH$50:$BH$101,"&lt;="&amp;新怪物属性!$CO30)+SUMIFS(装备数值!BV$50:BV$101,装备数值!$BG$50:$BG$101,"="&amp;新怪物属性!$CP$2,装备数值!$BH$50:$BH$101,"&lt;="&amp;新怪物属性!$CP30)+SUMIFS(装备数值!BV$50:BV$101,装备数值!$BG$50:$BG$101,"="&amp;新怪物属性!$CQ$2,装备数值!$BH$50:$BH$101,"&lt;="&amp;新怪物属性!$CQ30)+SUMIFS(装备数值!BV$50:BV$101,装备数值!$BG$50:$BG$101,"="&amp;新怪物属性!$CR$2,装备数值!$BH$50:$BH$101,"&lt;="&amp;新怪物属性!$CR30)</f>
        <v>0</v>
      </c>
      <c r="DD30" s="14">
        <f>SUMIFS(装备数值!BW$50:BW$101,装备数值!$BG$50:$BG$101,"="&amp;新怪物属性!$CF$2,装备数值!$BH$50:$BH$101,"&lt;="&amp;新怪物属性!$CF30)+SUMIFS(装备数值!BW$50:BW$101,装备数值!$BG$50:$BG$101,"="&amp;新怪物属性!$CG$2,装备数值!$BH$50:$BH$101,"&lt;="&amp;新怪物属性!$CG30)+SUMIFS(装备数值!BW$50:BW$101,装备数值!$BG$50:$BG$101,"="&amp;新怪物属性!$CH$2,装备数值!$BH$50:$BH$101,"&lt;="&amp;新怪物属性!$CH30)+SUMIFS(装备数值!BW$50:BW$101,装备数值!$BG$50:$BG$101,"="&amp;新怪物属性!$CI$2,装备数值!$BH$50:$BH$101,"&lt;="&amp;新怪物属性!$CI30)+SUMIFS(装备数值!BW$50:BW$101,装备数值!$BG$50:$BG$101,"="&amp;新怪物属性!$CJ$2,装备数值!$BH$50:$BH$101,"&lt;="&amp;新怪物属性!$CJ30)+SUMIFS(装备数值!BW$50:BW$101,装备数值!$BG$50:$BG$101,"="&amp;新怪物属性!$CK$2,装备数值!$BH$50:$BH$101,"&lt;="&amp;新怪物属性!$CK30)+SUMIFS(装备数值!BW$50:BW$101,装备数值!$BG$50:$BG$101,"="&amp;新怪物属性!$CL$2,装备数值!$BH$50:$BH$101,"&lt;="&amp;新怪物属性!$CL30)+SUMIFS(装备数值!BW$50:BW$101,装备数值!$BG$50:$BG$101,"="&amp;新怪物属性!$CM$2,装备数值!$BH$50:$BH$101,"&lt;="&amp;新怪物属性!$CM30)+SUMIFS(装备数值!BW$50:BW$101,装备数值!$BG$50:$BG$101,"="&amp;新怪物属性!$CN$2,装备数值!$BH$50:$BH$101,"&lt;="&amp;新怪物属性!$CN30)+SUMIFS(装备数值!BW$50:BW$101,装备数值!$BG$50:$BG$101,"="&amp;新怪物属性!$CO$2,装备数值!$BH$50:$BH$101,"&lt;="&amp;新怪物属性!$CO30)+SUMIFS(装备数值!BW$50:BW$101,装备数值!$BG$50:$BG$101,"="&amp;新怪物属性!$CP$2,装备数值!$BH$50:$BH$101,"&lt;="&amp;新怪物属性!$CP30)+SUMIFS(装备数值!BW$50:BW$101,装备数值!$BG$50:$BG$101,"="&amp;新怪物属性!$CQ$2,装备数值!$BH$50:$BH$101,"&lt;="&amp;新怪物属性!$CQ30)+SUMIFS(装备数值!BW$50:BW$101,装备数值!$BG$50:$BG$101,"="&amp;新怪物属性!$CR$2,装备数值!$BH$50:$BH$101,"&lt;="&amp;新怪物属性!$CR30)</f>
        <v>0</v>
      </c>
      <c r="DE30" s="14">
        <f>SUMIFS(装备数值!BX$50:BX$101,装备数值!$BG$50:$BG$101,"="&amp;新怪物属性!$CF$2,装备数值!$BH$50:$BH$101,"&lt;="&amp;新怪物属性!$CF30)+SUMIFS(装备数值!BX$50:BX$101,装备数值!$BG$50:$BG$101,"="&amp;新怪物属性!$CG$2,装备数值!$BH$50:$BH$101,"&lt;="&amp;新怪物属性!$CG30)+SUMIFS(装备数值!BX$50:BX$101,装备数值!$BG$50:$BG$101,"="&amp;新怪物属性!$CH$2,装备数值!$BH$50:$BH$101,"&lt;="&amp;新怪物属性!$CH30)+SUMIFS(装备数值!BX$50:BX$101,装备数值!$BG$50:$BG$101,"="&amp;新怪物属性!$CI$2,装备数值!$BH$50:$BH$101,"&lt;="&amp;新怪物属性!$CI30)+SUMIFS(装备数值!BX$50:BX$101,装备数值!$BG$50:$BG$101,"="&amp;新怪物属性!$CJ$2,装备数值!$BH$50:$BH$101,"&lt;="&amp;新怪物属性!$CJ30)+SUMIFS(装备数值!BX$50:BX$101,装备数值!$BG$50:$BG$101,"="&amp;新怪物属性!$CK$2,装备数值!$BH$50:$BH$101,"&lt;="&amp;新怪物属性!$CK30)+SUMIFS(装备数值!BX$50:BX$101,装备数值!$BG$50:$BG$101,"="&amp;新怪物属性!$CL$2,装备数值!$BH$50:$BH$101,"&lt;="&amp;新怪物属性!$CL30)+SUMIFS(装备数值!BX$50:BX$101,装备数值!$BG$50:$BG$101,"="&amp;新怪物属性!$CM$2,装备数值!$BH$50:$BH$101,"&lt;="&amp;新怪物属性!$CM30)+SUMIFS(装备数值!BX$50:BX$101,装备数值!$BG$50:$BG$101,"="&amp;新怪物属性!$CN$2,装备数值!$BH$50:$BH$101,"&lt;="&amp;新怪物属性!$CN30)+SUMIFS(装备数值!BX$50:BX$101,装备数值!$BG$50:$BG$101,"="&amp;新怪物属性!$CO$2,装备数值!$BH$50:$BH$101,"&lt;="&amp;新怪物属性!$CO30)+SUMIFS(装备数值!BX$50:BX$101,装备数值!$BG$50:$BG$101,"="&amp;新怪物属性!$CP$2,装备数值!$BH$50:$BH$101,"&lt;="&amp;新怪物属性!$CP30)+SUMIFS(装备数值!BX$50:BX$101,装备数值!$BG$50:$BG$101,"="&amp;新怪物属性!$CQ$2,装备数值!$BH$50:$BH$101,"&lt;="&amp;新怪物属性!$CQ30)+SUMIFS(装备数值!BX$50:BX$101,装备数值!$BG$50:$BG$101,"="&amp;新怪物属性!$CR$2,装备数值!$BH$50:$BH$101,"&lt;="&amp;新怪物属性!$CR30)</f>
        <v>0</v>
      </c>
      <c r="DH30" s="14">
        <f>INDEX(装备数值!$I$13:$M$116,新怪物属性!$P30*8+1,DH$2)*$X30+INDEX(装备数值!$I$13:$M$116,新怪物属性!$Q30*8+2,DH$2)*$Y30+INDEX(装备数值!$I$13:$M$116,新怪物属性!$S30*8+3,DH$2)*$Z30+INDEX(装备数值!$I$13:$M$116,新怪物属性!$R30*8+4,DH$2)*$AA30+INDEX(装备数值!$I$13:$M$116,新怪物属性!$T30*8+5,DH$2)*$AB30+INDEX(装备数值!$I$13:$M$116,新怪物属性!$U30*8+6,DH$2)*$AC30+INDEX(装备数值!$I$13:$M$116,新怪物属性!$V30*8+7,DH$2)*$AD30+INDEX(装备数值!$I$13:$M$116,新怪物属性!$W30*8+8,DH$2)*$AE30</f>
        <v>300</v>
      </c>
      <c r="DI30" s="14">
        <f>INDEX(装备数值!$I$13:$M$116,新怪物属性!$P30*8+1,DI$2)*$X30+INDEX(装备数值!$I$13:$M$116,新怪物属性!$Q30*8+2,DI$2)*$Y30+INDEX(装备数值!$I$13:$M$116,新怪物属性!$S30*8+3,DI$2)*$Z30+INDEX(装备数值!$I$13:$M$116,新怪物属性!$R30*8+4,DI$2)*$AA30+INDEX(装备数值!$I$13:$M$116,新怪物属性!$T30*8+5,DI$2)*$AB30+INDEX(装备数值!$I$13:$M$116,新怪物属性!$U30*8+6,DI$2)*$AC30+INDEX(装备数值!$I$13:$M$116,新怪物属性!$V30*8+7,DI$2)*$AD30+INDEX(装备数值!$I$13:$M$116,新怪物属性!$W30*8+8,DI$2)*$AE30</f>
        <v>900</v>
      </c>
      <c r="DJ30" s="14">
        <f>INDEX(装备数值!$I$13:$M$116,新怪物属性!$P30*8+1,DJ$2)*$X30+INDEX(装备数值!$I$13:$M$116,新怪物属性!$Q30*8+2,DJ$2)*$Y30+INDEX(装备数值!$I$13:$M$116,新怪物属性!$S30*8+3,DJ$2)*$Z30+INDEX(装备数值!$I$13:$M$116,新怪物属性!$R30*8+4,DJ$2)*$AA30+INDEX(装备数值!$I$13:$M$116,新怪物属性!$T30*8+5,DJ$2)*$AB30+INDEX(装备数值!$I$13:$M$116,新怪物属性!$U30*8+6,DJ$2)*$AC30+INDEX(装备数值!$I$13:$M$116,新怪物属性!$V30*8+7,DJ$2)*$AD30+INDEX(装备数值!$I$13:$M$116,新怪物属性!$W30*8+8,DJ$2)*$AE30</f>
        <v>0</v>
      </c>
      <c r="DK30" s="14">
        <f>INDEX(装备数值!$I$13:$M$116,新怪物属性!$P30*8+1,DK$2)*$X30+INDEX(装备数值!$I$13:$M$116,新怪物属性!$Q30*8+2,DK$2)*$Y30+INDEX(装备数值!$I$13:$M$116,新怪物属性!$S30*8+3,DK$2)*$Z30+INDEX(装备数值!$I$13:$M$116,新怪物属性!$R30*8+4,DK$2)*$AA30+INDEX(装备数值!$I$13:$M$116,新怪物属性!$T30*8+5,DK$2)*$AB30+INDEX(装备数值!$I$13:$M$116,新怪物属性!$U30*8+6,DK$2)*$AC30+INDEX(装备数值!$I$13:$M$116,新怪物属性!$V30*8+7,DK$2)*$AD30+INDEX(装备数值!$I$13:$M$116,新怪物属性!$W30*8+8,DK$2)*$AE30</f>
        <v>0</v>
      </c>
      <c r="DL30" s="14">
        <f>INDEX(装备数值!$I$13:$M$116,新怪物属性!$P30*8+1,DL$2)*$X30+INDEX(装备数值!$I$13:$M$116,新怪物属性!$Q30*8+2,DL$2)*$Y30+INDEX(装备数值!$I$13:$M$116,新怪物属性!$S30*8+3,DL$2)*$Z30+INDEX(装备数值!$I$13:$M$116,新怪物属性!$R30*8+4,DL$2)*$AA30+INDEX(装备数值!$I$13:$M$116,新怪物属性!$T30*8+5,DL$2)*$AB30+INDEX(装备数值!$I$13:$M$116,新怪物属性!$U30*8+6,DL$2)*$AC30+INDEX(装备数值!$I$13:$M$116,新怪物属性!$V30*8+7,DL$2)*$AD30+INDEX(装备数值!$I$13:$M$116,新怪物属性!$W30*8+8,DL$2)*$AE30</f>
        <v>0</v>
      </c>
      <c r="DO30" s="14">
        <f>INDEX(装备数值!$X$13:$AH$116,$P30*8+1,DO$2)*$AF30+INDEX(装备数值!$X$13:$AH$116,$Q30*8+2,DO$2)*$AG30+INDEX(装备数值!$X$13:$AH$116,$S30*8+3,DO$2)*$AH30+INDEX(装备数值!$X$13:$AH$116,$R30*8+4,DO$2)*$AI30+INDEX(装备数值!$X$13:$AH$116,$T30*8+5,DO$2)*$AJ30+INDEX(装备数值!$X$13:$AH$116,$U30*8+6,DO$2)*$AK30+INDEX(装备数值!$X$13:$AH$116,$V30*8+7,DO$2)*$AL30+INDEX(装备数值!$X$13:$AH$116,$W30*8+8,DO$2)*$AM30</f>
        <v>0</v>
      </c>
      <c r="DP30" s="14">
        <f>INDEX(装备数值!$X$13:$AH$116,$P30*8+1,DP$2)*$AF30+INDEX(装备数值!$X$13:$AH$116,$Q30*8+2,DP$2)*$AG30+INDEX(装备数值!$X$13:$AH$116,$S30*8+3,DP$2)*$AH30+INDEX(装备数值!$X$13:$AH$116,$R30*8+4,DP$2)*$AI30+INDEX(装备数值!$X$13:$AH$116,$T30*8+5,DP$2)*$AJ30+INDEX(装备数值!$X$13:$AH$116,$U30*8+6,DP$2)*$AK30+INDEX(装备数值!$X$13:$AH$116,$V30*8+7,DP$2)*$AL30+INDEX(装备数值!$X$13:$AH$116,$W30*8+8,DP$2)*$AM30</f>
        <v>0</v>
      </c>
      <c r="DQ30" s="14">
        <f>INDEX(装备数值!$X$13:$AH$116,$P30*8+1,DQ$2)*$AF30+INDEX(装备数值!$X$13:$AH$116,$Q30*8+2,DQ$2)*$AG30+INDEX(装备数值!$X$13:$AH$116,$S30*8+3,DQ$2)*$AH30+INDEX(装备数值!$X$13:$AH$116,$R30*8+4,DQ$2)*$AI30+INDEX(装备数值!$X$13:$AH$116,$T30*8+5,DQ$2)*$AJ30+INDEX(装备数值!$X$13:$AH$116,$U30*8+6,DQ$2)*$AK30+INDEX(装备数值!$X$13:$AH$116,$V30*8+7,DQ$2)*$AL30+INDEX(装备数值!$X$13:$AH$116,$W30*8+8,DQ$2)*$AM30</f>
        <v>0</v>
      </c>
      <c r="DR30" s="14">
        <f>INDEX(装备数值!$X$13:$AH$116,$P30*8+1,DR$2)*$AF30+INDEX(装备数值!$X$13:$AH$116,$Q30*8+2,DR$2)*$AG30+INDEX(装备数值!$X$13:$AH$116,$S30*8+3,DR$2)*$AH30+INDEX(装备数值!$X$13:$AH$116,$R30*8+4,DR$2)*$AI30+INDEX(装备数值!$X$13:$AH$116,$T30*8+5,DR$2)*$AJ30+INDEX(装备数值!$X$13:$AH$116,$U30*8+6,DR$2)*$AK30+INDEX(装备数值!$X$13:$AH$116,$V30*8+7,DR$2)*$AL30+INDEX(装备数值!$X$13:$AH$116,$W30*8+8,DR$2)*$AM30</f>
        <v>0</v>
      </c>
      <c r="DS30" s="14">
        <f>INDEX(装备数值!$X$13:$AH$116,$P30*8+1,DS$2)*$AF30+INDEX(装备数值!$X$13:$AH$116,$Q30*8+2,DS$2)*$AG30+INDEX(装备数值!$X$13:$AH$116,$S30*8+3,DS$2)*$AH30+INDEX(装备数值!$X$13:$AH$116,$R30*8+4,DS$2)*$AI30+INDEX(装备数值!$X$13:$AH$116,$T30*8+5,DS$2)*$AJ30+INDEX(装备数值!$X$13:$AH$116,$U30*8+6,DS$2)*$AK30+INDEX(装备数值!$X$13:$AH$116,$V30*8+7,DS$2)*$AL30+INDEX(装备数值!$X$13:$AH$116,$W30*8+8,DS$2)*$AM30</f>
        <v>0</v>
      </c>
      <c r="DT30" s="14">
        <f>INDEX(装备数值!$X$13:$AH$116,$P30*8+1,DT$2)*$AF30+INDEX(装备数值!$X$13:$AH$116,$Q30*8+2,DT$2)*$AG30+INDEX(装备数值!$X$13:$AH$116,$S30*8+3,DT$2)*$AH30+INDEX(装备数值!$X$13:$AH$116,$R30*8+4,DT$2)*$AI30+INDEX(装备数值!$X$13:$AH$116,$T30*8+5,DT$2)*$AJ30+INDEX(装备数值!$X$13:$AH$116,$U30*8+6,DT$2)*$AK30+INDEX(装备数值!$X$13:$AH$116,$V30*8+7,DT$2)*$AL30+INDEX(装备数值!$X$13:$AH$116,$W30*8+8,DT$2)*$AM30</f>
        <v>0</v>
      </c>
      <c r="DU30" s="14">
        <f>INDEX(装备数值!$X$13:$AH$116,$P30*8+1,DU$2)*$AF30+INDEX(装备数值!$X$13:$AH$116,$Q30*8+2,DU$2)*$AG30+INDEX(装备数值!$X$13:$AH$116,$S30*8+3,DU$2)*$AH30+INDEX(装备数值!$X$13:$AH$116,$R30*8+4,DU$2)*$AI30+INDEX(装备数值!$X$13:$AH$116,$T30*8+5,DU$2)*$AJ30+INDEX(装备数值!$X$13:$AH$116,$U30*8+6,DU$2)*$AK30+INDEX(装备数值!$X$13:$AH$116,$V30*8+7,DU$2)*$AL30+INDEX(装备数值!$X$13:$AH$116,$W30*8+8,DU$2)*$AM30</f>
        <v>0</v>
      </c>
      <c r="DV30" s="14">
        <f>INDEX(装备数值!$X$13:$AH$116,$P30*8+1,DV$2)*$AF30+INDEX(装备数值!$X$13:$AH$116,$Q30*8+2,DV$2)*$AG30+INDEX(装备数值!$X$13:$AH$116,$S30*8+3,DV$2)*$AH30+INDEX(装备数值!$X$13:$AH$116,$R30*8+4,DV$2)*$AI30+INDEX(装备数值!$X$13:$AH$116,$T30*8+5,DV$2)*$AJ30+INDEX(装备数值!$X$13:$AH$116,$U30*8+6,DV$2)*$AK30+INDEX(装备数值!$X$13:$AH$116,$V30*8+7,DV$2)*$AL30+INDEX(装备数值!$X$13:$AH$116,$W30*8+8,DV$2)*$AM30</f>
        <v>0</v>
      </c>
      <c r="DW30" s="14">
        <f>INDEX(装备数值!$X$13:$AH$116,$P30*8+1,DW$2)*$AF30+INDEX(装备数值!$X$13:$AH$116,$Q30*8+2,DW$2)*$AG30+INDEX(装备数值!$X$13:$AH$116,$S30*8+3,DW$2)*$AH30+INDEX(装备数值!$X$13:$AH$116,$R30*8+4,DW$2)*$AI30+INDEX(装备数值!$X$13:$AH$116,$T30*8+5,DW$2)*$AJ30+INDEX(装备数值!$X$13:$AH$116,$U30*8+6,DW$2)*$AK30+INDEX(装备数值!$X$13:$AH$116,$V30*8+7,DW$2)*$AL30+INDEX(装备数值!$X$13:$AH$116,$W30*8+8,DW$2)*$AM30</f>
        <v>0</v>
      </c>
      <c r="DX30" s="14">
        <f>INDEX(装备数值!$X$13:$AH$116,$P30*8+1,DX$2)*$AF30+INDEX(装备数值!$X$13:$AH$116,$Q30*8+2,DX$2)*$AG30+INDEX(装备数值!$X$13:$AH$116,$S30*8+3,DX$2)*$AH30+INDEX(装备数值!$X$13:$AH$116,$R30*8+4,DX$2)*$AI30+INDEX(装备数值!$X$13:$AH$116,$T30*8+5,DX$2)*$AJ30+INDEX(装备数值!$X$13:$AH$116,$U30*8+6,DX$2)*$AK30+INDEX(装备数值!$X$13:$AH$116,$V30*8+7,DX$2)*$AL30+INDEX(装备数值!$X$13:$AH$116,$W30*8+8,DX$2)*$AM30</f>
        <v>0</v>
      </c>
      <c r="DY30" s="14">
        <f>INDEX(装备数值!$X$13:$AH$116,$P30*8+1,DY$2)*$AF30+INDEX(装备数值!$X$13:$AH$116,$Q30*8+2,DY$2)*$AG30+INDEX(装备数值!$X$13:$AH$116,$S30*8+3,DY$2)*$AH30+INDEX(装备数值!$X$13:$AH$116,$R30*8+4,DY$2)*$AI30+INDEX(装备数值!$X$13:$AH$116,$T30*8+5,DY$2)*$AJ30+INDEX(装备数值!$X$13:$AH$116,$U30*8+6,DY$2)*$AK30+INDEX(装备数值!$X$13:$AH$116,$V30*8+7,DY$2)*$AL30+INDEX(装备数值!$X$13:$AH$116,$W30*8+8,DY$2)*$AM30</f>
        <v>0</v>
      </c>
      <c r="EA30" s="14">
        <f>INDEX(装备数值!$AN$17:$AN$117,MATCH(MIN($X30:$AE30),装备数值!$AO$17:$AO$117,1))</f>
        <v>0</v>
      </c>
      <c r="EB30" s="14">
        <f>IF(COUNTIF($P30:$W30,"&gt;"&amp;0)=8,INDEX(装备数值!AR$17:AR$117,$EA30+1),0)</f>
        <v>0</v>
      </c>
      <c r="EC30" s="14">
        <f>IF(COUNTIF($P30:$W30,"&gt;"&amp;0)=8,INDEX(装备数值!AS$17:AS$117,$EA30+1),0)</f>
        <v>0</v>
      </c>
      <c r="ED30" s="14">
        <f>IF(COUNTIF($P30:$W30,"&gt;"&amp;0)=8,INDEX(装备数值!AT$17:AT$117,$EA30+1),0)</f>
        <v>0</v>
      </c>
      <c r="EE30" s="14">
        <f>IF(COUNTIF($P30:$W30,"&gt;"&amp;0)=8,INDEX(装备数值!AU$17:AU$117,$EA30+1),0)</f>
        <v>0</v>
      </c>
      <c r="EF30" s="14">
        <f>IF(COUNTIF($P30:$W30,"&gt;"&amp;0)=8,INDEX(装备数值!AV$17:AV$117,$EA30+1),0)</f>
        <v>0</v>
      </c>
      <c r="EH30" s="14">
        <f>INDEX(装备数值!$AY$17:$AY$77,MATCH(MIN($AF30:$AM30),装备数值!$AZ$17:$AZ$77,1))</f>
        <v>0</v>
      </c>
      <c r="EI30" s="26">
        <f>INDEX(装备数值!BA$17:BA$77,新怪物属性!EH30+1)</f>
        <v>0</v>
      </c>
      <c r="EJ30" s="26">
        <f>INDEX(装备数值!BA$17:BA$77,新怪物属性!EH30+1)</f>
        <v>0</v>
      </c>
      <c r="EL30" s="14">
        <f t="shared" si="2"/>
        <v>0</v>
      </c>
      <c r="EM30" s="14">
        <f>VLOOKUP(EL30,军阶与晶片数值!$W$6:$X$27,2)</f>
        <v>0</v>
      </c>
      <c r="EN30" s="14">
        <f>INDEX(军阶与晶片数值!Y$6:Y$27,$EM30+1)</f>
        <v>0</v>
      </c>
      <c r="EO30" s="14">
        <f>INDEX(军阶与晶片数值!Z$6:Z$27,$EM30+1)</f>
        <v>0</v>
      </c>
      <c r="EP30" s="14">
        <f>INDEX(军阶与晶片数值!AA$6:AA$27,$EM30+1)</f>
        <v>0</v>
      </c>
      <c r="EQ30" s="14">
        <f>INDEX(军阶与晶片数值!AB$6:AB$27,$EM30+1)</f>
        <v>0</v>
      </c>
      <c r="ER30" s="29">
        <f>INDEX(军阶与晶片数值!AC$6:AC$27,$EM30+1)</f>
        <v>0</v>
      </c>
      <c r="ES30" s="29">
        <f>INDEX(军阶与晶片数值!AD$6:AD$27,$EM30+1)</f>
        <v>0</v>
      </c>
      <c r="EU30" s="26">
        <f>INDEX(军阶与晶片数值!I$6:I$16,AN30+1)</f>
        <v>0</v>
      </c>
      <c r="EV30" s="26">
        <f>INDEX(军阶与晶片数值!M$6:M$16,AO30+1)</f>
        <v>0</v>
      </c>
      <c r="EW30" s="26">
        <f>INDEX(军阶与晶片数值!J$6:J$16,AP30+1)</f>
        <v>0</v>
      </c>
      <c r="EX30" s="26">
        <f>INDEX(军阶与晶片数值!K$6:K$16,AQ30+1)</f>
        <v>0</v>
      </c>
      <c r="EY30" s="26">
        <f>INDEX(军阶与晶片数值!L$6:L$16,AR30+1)</f>
        <v>0</v>
      </c>
      <c r="EZ30" s="28">
        <f>INDEX(军阶与晶片数值!N$6:N$16,AS30+1)</f>
        <v>0</v>
      </c>
      <c r="FA30" s="28">
        <f>INDEX(军阶与晶片数值!O$6:O$16,AT30+1)</f>
        <v>0</v>
      </c>
      <c r="FB30" s="28">
        <f>INDEX(军阶与晶片数值!P$6:P$16,AU30+1)</f>
        <v>0</v>
      </c>
      <c r="FC30" s="28">
        <f>INDEX(军阶与晶片数值!Q$6:Q$16,AV30+1)</f>
        <v>0</v>
      </c>
      <c r="FD30" s="26">
        <f>INDEX(军阶与晶片数值!R$6:R$16,AW30+1)</f>
        <v>0</v>
      </c>
      <c r="FE30" s="26">
        <f>INDEX(军阶与晶片数值!S$6:S$16,AX30+1)</f>
        <v>0</v>
      </c>
      <c r="FF30" s="26">
        <f>INDEX(军阶与晶片数值!T$6:T$16,AY30+1)</f>
        <v>0</v>
      </c>
      <c r="FG30" s="26">
        <f>INDEX(军阶与晶片数值!U$6:U$16,AZ30+1)</f>
        <v>0</v>
      </c>
      <c r="FI30" s="26">
        <f>INDEX(军阶与晶片数值!$C$6:$C$36,新怪物属性!$BA30+1)</f>
        <v>0.05</v>
      </c>
      <c r="FJ30" s="26">
        <f>INDEX(军阶与晶片数值!$C$6:$C$36,新怪物属性!$BA30+1)</f>
        <v>0.05</v>
      </c>
      <c r="FK30" s="26">
        <f>INDEX(军阶与晶片数值!$C$6:$C$36,新怪物属性!$BA30+1)</f>
        <v>0.05</v>
      </c>
      <c r="FL30" s="26">
        <f>INDEX(军阶与晶片数值!$C$6:$C$36,新怪物属性!$BA30+1)</f>
        <v>0.05</v>
      </c>
      <c r="FM30" s="26">
        <f>INDEX(军阶与晶片数值!$C$6:$C$36,新怪物属性!$BA30+1)</f>
        <v>0.05</v>
      </c>
      <c r="FO30" s="14">
        <f>INDEX(战舰突破!$H$6:$H$18,新怪物属性!$J30+1)+INDEX(战舰突破!$H$23:$H$35,新怪物属性!$K30+1)+INDEX(战舰突破!$H$40:$H$52,新怪物属性!$L30+1)</f>
        <v>200</v>
      </c>
      <c r="FP30" s="14">
        <f>INDEX(战舰突破!$I$6:$I$18,新怪物属性!$J30+1)+INDEX(战舰突破!$I$23:$I$35,新怪物属性!$K30+1)+INDEX(战舰突破!$I$40:$I$52,新怪物属性!$L30+1)</f>
        <v>200</v>
      </c>
      <c r="FQ30" s="14">
        <f>INDEX(战舰突破!$J$6:$J$18,新怪物属性!$J30+1)+INDEX(战舰突破!$J$23:$J$35,新怪物属性!$K30+1)+INDEX(战舰突破!$J$40:$J$52,新怪物属性!$L30+1)</f>
        <v>0</v>
      </c>
      <c r="FR30" s="14">
        <f>INDEX(战舰突破!$K$6:$K$18,新怪物属性!$J30+1)+INDEX(战舰突破!$K$23:$K$35,新怪物属性!$K30+1)+INDEX(战舰突破!$K$40:$K$52,新怪物属性!$L30+1)</f>
        <v>0</v>
      </c>
      <c r="FS30" s="14">
        <f>INDEX(战舰突破!$L$6:$L$18,新怪物属性!$J30+1)+INDEX(战舰突破!$L$23:$L$35,新怪物属性!$K30+1)+INDEX(战舰突破!$L$40:$L$52,新怪物属性!$L30+1)</f>
        <v>0</v>
      </c>
      <c r="FT30" s="18">
        <f>INDEX(战舰突破!$N$6:$N$18,新怪物属性!$J30+1)+INDEX(战舰突破!$N$23:$N$35,新怪物属性!$K30+1)+INDEX(战舰突破!$N$40:$N$52,新怪物属性!$L30+1)</f>
        <v>0</v>
      </c>
      <c r="FU30" s="18">
        <f>INDEX(战舰突破!$O$6:$O$18,新怪物属性!$J30+1)+INDEX(战舰突破!$O$23:$O$35,新怪物属性!$K30+1)+INDEX(战舰突破!$O$40:$O$52,新怪物属性!$L30+1)</f>
        <v>0</v>
      </c>
      <c r="FV30" s="18">
        <f>INDEX(战舰突破!$P$6:$P$18,新怪物属性!$J30+1)+INDEX(战舰突破!$P$23:$P$35,新怪物属性!$K30+1)+INDEX(战舰突破!$P$40:$P$52,新怪物属性!$L30+1)</f>
        <v>0</v>
      </c>
      <c r="FW30" s="18">
        <f>INDEX(战舰突破!$Q$6:$Q$18,新怪物属性!$J30+1)+INDEX(战舰突破!$Q$23:$Q$35,新怪物属性!$K30+1)+INDEX(战舰突破!$Q$40:$Q$52,新怪物属性!$L30+1)</f>
        <v>0</v>
      </c>
      <c r="FX30" s="18">
        <f>INDEX(战舰突破!$R$6:$R$18,新怪物属性!$J30+1)+INDEX(战舰突破!$R$23:$R$35,新怪物属性!$K30+1)+INDEX(战舰突破!$R$40:$R$52,新怪物属性!$L30+1)</f>
        <v>0</v>
      </c>
      <c r="FY30" s="18">
        <f>INDEX(战舰突破!$M$6:$M$18,新怪物属性!$J30+1)+INDEX(战舰突破!$M$23:$M$35,新怪物属性!$K30+1)+INDEX(战舰突破!$M$40:$M$52,新怪物属性!$L30+1)</f>
        <v>0</v>
      </c>
      <c r="FZ30" s="22">
        <f>INDEX(战舰突破!$W$6:$W$18,新怪物属性!$J30+1)+INDEX(战舰突破!$W$23:$W$35,新怪物属性!$K30+1)+INDEX(战舰突破!$W$40:$W$52,新怪物属性!$L30+1)</f>
        <v>0.3</v>
      </c>
      <c r="GC30" s="14">
        <f>INDEX(战舰突破!$S$6:$S$18,新怪物属性!$J30+1)</f>
        <v>0</v>
      </c>
      <c r="GD30" s="14">
        <f>INDEX(战舰突破!$T$6:$T$18,新怪物属性!$J30+1)</f>
        <v>0</v>
      </c>
      <c r="GE30" s="14">
        <f>INDEX(战舰突破!$U$6:$U$18,新怪物属性!$J30+1)</f>
        <v>0</v>
      </c>
      <c r="GF30" s="14">
        <f>INDEX(战舰突破!$V$6:$V$18,新怪物属性!$J30+1)</f>
        <v>0</v>
      </c>
      <c r="GG30" s="14">
        <f>INDEX(战舰突破!$X$6:$X$18,新怪物属性!$J30+1)</f>
        <v>2</v>
      </c>
      <c r="GI30" s="14">
        <f>INDEX(战舰突破!$S$23:$S$35,新怪物属性!$J30+1)</f>
        <v>0</v>
      </c>
      <c r="GJ30" s="14">
        <f>INDEX(战舰突破!$T$23:$T$35,新怪物属性!$J30+1)</f>
        <v>0</v>
      </c>
      <c r="GK30" s="14">
        <f>INDEX(战舰突破!$U$23:$U$35,新怪物属性!$J30+1)</f>
        <v>0</v>
      </c>
      <c r="GL30" s="14">
        <f>INDEX(战舰突破!$V$23:$V$35,新怪物属性!$J30+1)</f>
        <v>0</v>
      </c>
      <c r="GM30" s="14">
        <f>INDEX(战舰突破!$X$23:$X$35,新怪物属性!$J30+1)</f>
        <v>30</v>
      </c>
      <c r="GO30" s="14">
        <f>INDEX(战舰突破!$S$40:$S$52,新怪物属性!$J30+1)</f>
        <v>0</v>
      </c>
      <c r="GP30" s="14">
        <f>INDEX(战舰突破!$T$40:$T$52,新怪物属性!$J30+1)</f>
        <v>0</v>
      </c>
      <c r="GQ30" s="14">
        <f>INDEX(战舰突破!$U$40:$U$52,新怪物属性!$J30+1)</f>
        <v>0</v>
      </c>
      <c r="GR30" s="14">
        <f>INDEX(战舰突破!$V$40:$V$52,新怪物属性!$J30+1)</f>
        <v>0</v>
      </c>
      <c r="GS30" s="14">
        <f>INDEX(战舰突破!$X$40:$X$52,新怪物属性!$J30+1)</f>
        <v>50</v>
      </c>
      <c r="GV30" s="14">
        <v>0</v>
      </c>
      <c r="GW30" s="14">
        <v>0</v>
      </c>
      <c r="GX30" s="14">
        <v>0</v>
      </c>
      <c r="GY30" s="14">
        <v>0</v>
      </c>
      <c r="GZ30" s="14">
        <v>0</v>
      </c>
      <c r="HA30" s="14">
        <v>0</v>
      </c>
      <c r="HB30" s="14">
        <v>0</v>
      </c>
      <c r="HC30" s="14">
        <v>0</v>
      </c>
      <c r="HD30" s="14">
        <v>0</v>
      </c>
      <c r="HE30" s="14">
        <v>0</v>
      </c>
      <c r="HF30" s="14">
        <v>0</v>
      </c>
      <c r="HG30" s="14">
        <v>0</v>
      </c>
      <c r="HH30" s="14">
        <v>0</v>
      </c>
      <c r="HI30" s="14">
        <v>0</v>
      </c>
      <c r="HJ30" s="14">
        <v>0</v>
      </c>
      <c r="HK30" s="14">
        <v>0</v>
      </c>
      <c r="HL30" s="14">
        <v>0</v>
      </c>
      <c r="HM30" s="14">
        <v>0</v>
      </c>
      <c r="HN30" s="14">
        <v>0</v>
      </c>
      <c r="HO30" s="14">
        <v>0</v>
      </c>
      <c r="HP30" s="14">
        <v>0</v>
      </c>
      <c r="HQ30" s="14">
        <v>0</v>
      </c>
      <c r="HR30" s="14">
        <v>0</v>
      </c>
      <c r="HS30" s="14">
        <v>0</v>
      </c>
      <c r="HT30" s="14">
        <v>0</v>
      </c>
      <c r="HU30" s="14">
        <v>0</v>
      </c>
      <c r="HX30" s="14">
        <v>0</v>
      </c>
      <c r="HY30" s="14">
        <v>0</v>
      </c>
      <c r="IB30" s="14">
        <f>IF($GV30=0,0,INDEX(战宠!P$15:P$27,新怪物属性!$GV$3)*(INDEX(战宠!$U$7:$Y$10,1,新怪物属性!$GV30)))*(新怪物属性!$GW30+4)
+IF($GX30=0,0,INDEX(战宠!P$15:P$27,新怪物属性!$GX$3)*(INDEX(战宠!$U$7:$Y$10,1,新怪物属性!$GX30)))*(新怪物属性!$GY30+4)
+IF($GZ30=0,0,INDEX(战宠!P$15:P$27,新怪物属性!$GZ$3)*(INDEX(战宠!$U$7:$Y$10,1,新怪物属性!$GZ30)))*(新怪物属性!$HA30+4)
+IF($HB30=0,0,INDEX(战宠!P$15:P$27,新怪物属性!$HB$3)*(INDEX(战宠!$U$7:$Y$10,1,新怪物属性!$HB30)))*(新怪物属性!$HC30+4)
+IF($HD30=0,0,INDEX(战宠!P$15:P$27,新怪物属性!$HD$3)*(INDEX(战宠!$U$7:$Y$10,1,新怪物属性!$HD30)))*(新怪物属性!$HE30+4)
+IF($HF30=0,0,INDEX(战宠!P$15:P$27,新怪物属性!$HF$3)*(INDEX(战宠!$U$7:$Y$10,1,新怪物属性!$HF30)))*(新怪物属性!$HG30+4)
+IF($HH30=0,0,INDEX(战宠!P$15:P$27,新怪物属性!$HH$3)*(INDEX(战宠!$U$7:$Y$10,1,新怪物属性!$HH30)))*(新怪物属性!$HI30+4)
+IF($HJ30=0,0,INDEX(战宠!P$15:P$27,新怪物属性!$HJ$3)*(INDEX(战宠!$U$7:$Y$10,1,新怪物属性!$HJ30)))*(新怪物属性!$HK30+4)
+IF($HL30=0,0,INDEX(战宠!P$15:P$27,新怪物属性!$HL$3)*(INDEX(战宠!$U$7:$Y$10,1,新怪物属性!$HL30)))*(新怪物属性!$HM30+4)
+IF($HN30=0,0,INDEX(战宠!P$15:P$27,新怪物属性!$HN$3)*(INDEX(战宠!$U$7:$Y$10,1,新怪物属性!$HN30)))*(新怪物属性!$HO30+4)
+IF($HP30=0,0,INDEX(战宠!P$15:P$27,新怪物属性!$HP$3)*(INDEX(战宠!$U$7:$Y$10,1,新怪物属性!$HP30)))*(新怪物属性!$HQ30+4)
+IF($HR30=0,0,INDEX(战宠!P$15:P$27,新怪物属性!$HR$3)*(INDEX(战宠!$U$7:$Y$10,1,新怪物属性!$HR30)))*(新怪物属性!$HS30+4)
+IF($HT30=0,0,INDEX(战宠!P$15:P$27,新怪物属性!$HT$3)*(INDEX(战宠!$U$7:$Y$10,1,新怪物属性!$HT30)))*(新怪物属性!$HU30+4)</f>
        <v>0</v>
      </c>
      <c r="IC30" s="14">
        <f>IF($GV30=0,0,INDEX(战宠!Q$15:Q$27,新怪物属性!$GV$3)*(INDEX(战宠!$U$7:$Y$10,1,新怪物属性!$GV30)))*(新怪物属性!$GW30+4)
+IF($GX30=0,0,INDEX(战宠!Q$15:Q$27,新怪物属性!$GX$3)*(INDEX(战宠!$U$7:$Y$10,1,新怪物属性!$GX30)))*(新怪物属性!$GY30+4)
+IF($GZ30=0,0,INDEX(战宠!Q$15:Q$27,新怪物属性!$GZ$3)*(INDEX(战宠!$U$7:$Y$10,1,新怪物属性!$GZ30)))*(新怪物属性!$HA30+4)
+IF($HB30=0,0,INDEX(战宠!Q$15:Q$27,新怪物属性!$HB$3)*(INDEX(战宠!$U$7:$Y$10,1,新怪物属性!$HB30)))*(新怪物属性!$HC30+4)
+IF($HD30=0,0,INDEX(战宠!Q$15:Q$27,新怪物属性!$HD$3)*(INDEX(战宠!$U$7:$Y$10,1,新怪物属性!$HD30)))*(新怪物属性!$HE30+4)
+IF($HF30=0,0,INDEX(战宠!Q$15:Q$27,新怪物属性!$HF$3)*(INDEX(战宠!$U$7:$Y$10,1,新怪物属性!$HF30)))*(新怪物属性!$HG30+4)
+IF($HH30=0,0,INDEX(战宠!Q$15:Q$27,新怪物属性!$HH$3)*(INDEX(战宠!$U$7:$Y$10,1,新怪物属性!$HH30)))*(新怪物属性!$HI30+4)
+IF($HJ30=0,0,INDEX(战宠!Q$15:Q$27,新怪物属性!$HJ$3)*(INDEX(战宠!$U$7:$Y$10,1,新怪物属性!$HJ30)))*(新怪物属性!$HK30+4)
+IF($HL30=0,0,INDEX(战宠!Q$15:Q$27,新怪物属性!$HL$3)*(INDEX(战宠!$U$7:$Y$10,1,新怪物属性!$HL30)))*(新怪物属性!$HM30+4)
+IF($HN30=0,0,INDEX(战宠!Q$15:Q$27,新怪物属性!$HN$3)*(INDEX(战宠!$U$7:$Y$10,1,新怪物属性!$HN30)))*(新怪物属性!$HO30+4)
+IF($HP30=0,0,INDEX(战宠!Q$15:Q$27,新怪物属性!$HP$3)*(INDEX(战宠!$U$7:$Y$10,1,新怪物属性!$HP30)))*(新怪物属性!$HQ30+4)
+IF($HR30=0,0,INDEX(战宠!Q$15:Q$27,新怪物属性!$HR$3)*(INDEX(战宠!$U$7:$Y$10,1,新怪物属性!$HR30)))*(新怪物属性!$HS30+4)
+IF($HT30=0,0,INDEX(战宠!Q$15:Q$27,新怪物属性!$HT$3)*(INDEX(战宠!$U$7:$Y$10,1,新怪物属性!$HT30)))*(新怪物属性!$HU30+4)</f>
        <v>0</v>
      </c>
      <c r="ID30" s="14">
        <f>IF($GV30=0,0,INDEX(战宠!R$15:R$27,新怪物属性!$GV$3)*(INDEX(战宠!$U$7:$Y$10,1,新怪物属性!$GV30)))*(新怪物属性!$GW30+4)
+IF($GX30=0,0,INDEX(战宠!R$15:R$27,新怪物属性!$GX$3)*(INDEX(战宠!$U$7:$Y$10,1,新怪物属性!$GX30)))*(新怪物属性!$GY30+4)
+IF($GZ30=0,0,INDEX(战宠!R$15:R$27,新怪物属性!$GZ$3)*(INDEX(战宠!$U$7:$Y$10,1,新怪物属性!$GZ30)))*(新怪物属性!$HA30+4)
+IF($HB30=0,0,INDEX(战宠!R$15:R$27,新怪物属性!$HB$3)*(INDEX(战宠!$U$7:$Y$10,1,新怪物属性!$HB30)))*(新怪物属性!$HC30+4)
+IF($HD30=0,0,INDEX(战宠!R$15:R$27,新怪物属性!$HD$3)*(INDEX(战宠!$U$7:$Y$10,1,新怪物属性!$HD30)))*(新怪物属性!$HE30+4)
+IF($HF30=0,0,INDEX(战宠!R$15:R$27,新怪物属性!$HF$3)*(INDEX(战宠!$U$7:$Y$10,1,新怪物属性!$HF30)))*(新怪物属性!$HG30+4)
+IF($HH30=0,0,INDEX(战宠!R$15:R$27,新怪物属性!$HH$3)*(INDEX(战宠!$U$7:$Y$10,1,新怪物属性!$HH30)))*(新怪物属性!$HI30+4)
+IF($HJ30=0,0,INDEX(战宠!R$15:R$27,新怪物属性!$HJ$3)*(INDEX(战宠!$U$7:$Y$10,1,新怪物属性!$HJ30)))*(新怪物属性!$HK30+4)
+IF($HL30=0,0,INDEX(战宠!R$15:R$27,新怪物属性!$HL$3)*(INDEX(战宠!$U$7:$Y$10,1,新怪物属性!$HL30)))*(新怪物属性!$HM30+4)
+IF($HN30=0,0,INDEX(战宠!R$15:R$27,新怪物属性!$HN$3)*(INDEX(战宠!$U$7:$Y$10,1,新怪物属性!$HN30)))*(新怪物属性!$HO30+4)
+IF($HP30=0,0,INDEX(战宠!R$15:R$27,新怪物属性!$HP$3)*(INDEX(战宠!$U$7:$Y$10,1,新怪物属性!$HP30)))*(新怪物属性!$HQ30+4)
+IF($HR30=0,0,INDEX(战宠!R$15:R$27,新怪物属性!$HR$3)*(INDEX(战宠!$U$7:$Y$10,1,新怪物属性!$HR30)))*(新怪物属性!$HS30+4)
+IF($HT30=0,0,INDEX(战宠!R$15:R$27,新怪物属性!$HT$3)*(INDEX(战宠!$U$7:$Y$10,1,新怪物属性!$HT30)))*(新怪物属性!$HU30+4)</f>
        <v>0</v>
      </c>
      <c r="IE30" s="14">
        <f>IF($GV30=0,0,INDEX(战宠!S$15:S$27,新怪物属性!$GV$3)*(INDEX(战宠!$U$7:$Y$10,1,新怪物属性!$GV30)))*(新怪物属性!$GW30+4)
+IF($GX30=0,0,INDEX(战宠!S$15:S$27,新怪物属性!$GX$3)*(INDEX(战宠!$U$7:$Y$10,1,新怪物属性!$GX30)))*(新怪物属性!$GY30+4)
+IF($GZ30=0,0,INDEX(战宠!S$15:S$27,新怪物属性!$GZ$3)*(INDEX(战宠!$U$7:$Y$10,1,新怪物属性!$GZ30)))*(新怪物属性!$HA30+4)
+IF($HB30=0,0,INDEX(战宠!S$15:S$27,新怪物属性!$HB$3)*(INDEX(战宠!$U$7:$Y$10,1,新怪物属性!$HB30)))*(新怪物属性!$HC30+4)
+IF($HD30=0,0,INDEX(战宠!S$15:S$27,新怪物属性!$HD$3)*(INDEX(战宠!$U$7:$Y$10,1,新怪物属性!$HD30)))*(新怪物属性!$HE30+4)
+IF($HF30=0,0,INDEX(战宠!S$15:S$27,新怪物属性!$HF$3)*(INDEX(战宠!$U$7:$Y$10,1,新怪物属性!$HF30)))*(新怪物属性!$HG30+4)
+IF($HH30=0,0,INDEX(战宠!S$15:S$27,新怪物属性!$HH$3)*(INDEX(战宠!$U$7:$Y$10,1,新怪物属性!$HH30)))*(新怪物属性!$HI30+4)
+IF($HJ30=0,0,INDEX(战宠!S$15:S$27,新怪物属性!$HJ$3)*(INDEX(战宠!$U$7:$Y$10,1,新怪物属性!$HJ30)))*(新怪物属性!$HK30+4)
+IF($HL30=0,0,INDEX(战宠!S$15:S$27,新怪物属性!$HL$3)*(INDEX(战宠!$U$7:$Y$10,1,新怪物属性!$HL30)))*(新怪物属性!$HM30+4)
+IF($HN30=0,0,INDEX(战宠!S$15:S$27,新怪物属性!$HN$3)*(INDEX(战宠!$U$7:$Y$10,1,新怪物属性!$HN30)))*(新怪物属性!$HO30+4)
+IF($HP30=0,0,INDEX(战宠!S$15:S$27,新怪物属性!$HP$3)*(INDEX(战宠!$U$7:$Y$10,1,新怪物属性!$HP30)))*(新怪物属性!$HQ30+4)
+IF($HR30=0,0,INDEX(战宠!S$15:S$27,新怪物属性!$HR$3)*(INDEX(战宠!$U$7:$Y$10,1,新怪物属性!$HR30)))*(新怪物属性!$HS30+4)
+IF($HT30=0,0,INDEX(战宠!S$15:S$27,新怪物属性!$HT$3)*(INDEX(战宠!$U$7:$Y$10,1,新怪物属性!$HT30)))*(新怪物属性!$HU30+4)</f>
        <v>0</v>
      </c>
      <c r="IF30" s="14">
        <f>IF($GV30=0,0,INDEX(战宠!T$15:T$27,新怪物属性!$GV$3)*(INDEX(战宠!$U$7:$Y$10,1,新怪物属性!$GV30)))*(新怪物属性!$GW30+4)
+IF($GX30=0,0,INDEX(战宠!T$15:T$27,新怪物属性!$GX$3)*(INDEX(战宠!$U$7:$Y$10,1,新怪物属性!$GX30)))*(新怪物属性!$GY30+4)
+IF($GZ30=0,0,INDEX(战宠!T$15:T$27,新怪物属性!$GZ$3)*(INDEX(战宠!$U$7:$Y$10,1,新怪物属性!$GZ30)))*(新怪物属性!$HA30+4)
+IF($HB30=0,0,INDEX(战宠!T$15:T$27,新怪物属性!$HB$3)*(INDEX(战宠!$U$7:$Y$10,1,新怪物属性!$HB30)))*(新怪物属性!$HC30+4)
+IF($HD30=0,0,INDEX(战宠!T$15:T$27,新怪物属性!$HD$3)*(INDEX(战宠!$U$7:$Y$10,1,新怪物属性!$HD30)))*(新怪物属性!$HE30+4)
+IF($HF30=0,0,INDEX(战宠!T$15:T$27,新怪物属性!$HF$3)*(INDEX(战宠!$U$7:$Y$10,1,新怪物属性!$HF30)))*(新怪物属性!$HG30+4)
+IF($HH30=0,0,INDEX(战宠!T$15:T$27,新怪物属性!$HH$3)*(INDEX(战宠!$U$7:$Y$10,1,新怪物属性!$HH30)))*(新怪物属性!$HI30+4)
+IF($HJ30=0,0,INDEX(战宠!T$15:T$27,新怪物属性!$HJ$3)*(INDEX(战宠!$U$7:$Y$10,1,新怪物属性!$HJ30)))*(新怪物属性!$HK30+4)
+IF($HL30=0,0,INDEX(战宠!T$15:T$27,新怪物属性!$HL$3)*(INDEX(战宠!$U$7:$Y$10,1,新怪物属性!$HL30)))*(新怪物属性!$HM30+4)
+IF($HN30=0,0,INDEX(战宠!T$15:T$27,新怪物属性!$HN$3)*(INDEX(战宠!$U$7:$Y$10,1,新怪物属性!$HN30)))*(新怪物属性!$HO30+4)
+IF($HP30=0,0,INDEX(战宠!T$15:T$27,新怪物属性!$HP$3)*(INDEX(战宠!$U$7:$Y$10,1,新怪物属性!$HP30)))*(新怪物属性!$HQ30+4)
+IF($HR30=0,0,INDEX(战宠!T$15:T$27,新怪物属性!$HR$3)*(INDEX(战宠!$U$7:$Y$10,1,新怪物属性!$HR30)))*(新怪物属性!$HS30+4)
+IF($HT30=0,0,INDEX(战宠!T$15:T$27,新怪物属性!$HT$3)*(INDEX(战宠!$U$7:$Y$10,1,新怪物属性!$HT30)))*(新怪物属性!$HU30+4)</f>
        <v>0</v>
      </c>
      <c r="II30" s="14">
        <f>IF(HX30=0,0,INDEX(战宠!$D$15:$D$27,新怪物属性!HX30))</f>
        <v>0</v>
      </c>
      <c r="IJ30" s="14">
        <f>IF(HY30=0,0,INDEX(战宠!$D$15:$D$27,新怪物属性!HY30))</f>
        <v>0</v>
      </c>
      <c r="IM30" s="14">
        <f t="shared" si="51"/>
        <v>2714</v>
      </c>
      <c r="IN30" s="14">
        <f t="shared" si="52"/>
        <v>3008</v>
      </c>
      <c r="IO30" s="14">
        <f t="shared" si="53"/>
        <v>0</v>
      </c>
      <c r="IP30" s="14">
        <f t="shared" si="54"/>
        <v>0</v>
      </c>
      <c r="IQ30" s="14">
        <f t="shared" si="55"/>
        <v>0</v>
      </c>
      <c r="IR30" s="14">
        <f t="shared" si="3"/>
        <v>16485</v>
      </c>
      <c r="IS30" s="14">
        <f t="shared" si="4"/>
        <v>448</v>
      </c>
      <c r="IT30" s="14">
        <f t="shared" si="5"/>
        <v>55387</v>
      </c>
      <c r="IU30" s="14">
        <f t="shared" si="6"/>
        <v>1056</v>
      </c>
      <c r="IV30" s="28">
        <f t="shared" si="7"/>
        <v>0</v>
      </c>
      <c r="IW30" s="28">
        <f t="shared" si="8"/>
        <v>0</v>
      </c>
      <c r="IX30" s="28">
        <f t="shared" si="9"/>
        <v>0</v>
      </c>
      <c r="IY30" s="28">
        <f t="shared" si="10"/>
        <v>0</v>
      </c>
      <c r="IZ30" s="28">
        <f t="shared" si="11"/>
        <v>1</v>
      </c>
      <c r="JA30" s="28">
        <f t="shared" si="12"/>
        <v>1</v>
      </c>
      <c r="JB30" s="28">
        <f t="shared" si="13"/>
        <v>0</v>
      </c>
      <c r="JC30" s="28">
        <f t="shared" si="14"/>
        <v>0</v>
      </c>
      <c r="JD30" s="14">
        <f t="shared" si="15"/>
        <v>1</v>
      </c>
      <c r="JE30" s="14">
        <f t="shared" si="16"/>
        <v>1</v>
      </c>
      <c r="JF30" s="14">
        <f t="shared" si="17"/>
        <v>1</v>
      </c>
      <c r="JG30" s="18">
        <f t="shared" si="18"/>
        <v>1</v>
      </c>
      <c r="JH30" s="18">
        <f t="shared" si="19"/>
        <v>1</v>
      </c>
      <c r="JI30" s="18">
        <f t="shared" si="20"/>
        <v>1</v>
      </c>
      <c r="JJ30" s="29">
        <f t="shared" si="56"/>
        <v>150</v>
      </c>
      <c r="JK30" s="29">
        <f t="shared" si="56"/>
        <v>450</v>
      </c>
      <c r="JL30" s="29">
        <f t="shared" si="56"/>
        <v>450</v>
      </c>
      <c r="JM30" s="26">
        <f t="shared" si="22"/>
        <v>0</v>
      </c>
      <c r="JN30" s="26">
        <f t="shared" si="23"/>
        <v>0</v>
      </c>
      <c r="JO30" s="26">
        <f t="shared" si="24"/>
        <v>0</v>
      </c>
      <c r="JP30" s="14">
        <f t="shared" si="25"/>
        <v>2</v>
      </c>
      <c r="JQ30" s="14">
        <f t="shared" si="26"/>
        <v>2</v>
      </c>
      <c r="JR30" s="14">
        <f t="shared" si="27"/>
        <v>2</v>
      </c>
      <c r="JS30" s="14">
        <f t="shared" si="28"/>
        <v>2</v>
      </c>
      <c r="JT30" s="14">
        <f t="shared" si="29"/>
        <v>30</v>
      </c>
      <c r="JU30" s="14">
        <f t="shared" si="30"/>
        <v>50</v>
      </c>
      <c r="JV30">
        <v>26</v>
      </c>
      <c r="JW30" s="14">
        <f t="shared" si="57"/>
        <v>190852</v>
      </c>
      <c r="JY30" s="14">
        <f t="shared" si="31"/>
        <v>896</v>
      </c>
      <c r="JZ30" s="14">
        <f t="shared" si="58"/>
        <v>1327</v>
      </c>
      <c r="KA30" s="29">
        <f t="shared" si="59"/>
        <v>0</v>
      </c>
      <c r="KB30" s="29">
        <f t="shared" si="60"/>
        <v>0</v>
      </c>
      <c r="KC30" s="29">
        <f t="shared" si="61"/>
        <v>0</v>
      </c>
      <c r="KD30" s="29">
        <f t="shared" si="62"/>
        <v>0</v>
      </c>
      <c r="KE30" s="14">
        <f t="shared" si="32"/>
        <v>1</v>
      </c>
      <c r="KF30" s="14">
        <f t="shared" si="33"/>
        <v>1</v>
      </c>
      <c r="KG30" s="14">
        <f t="shared" si="63"/>
        <v>1327</v>
      </c>
      <c r="KH30" s="26">
        <f t="shared" si="34"/>
        <v>0</v>
      </c>
      <c r="KI30" s="26">
        <f t="shared" si="35"/>
        <v>0.3</v>
      </c>
      <c r="KJ30" s="29">
        <f t="shared" si="64"/>
        <v>170</v>
      </c>
      <c r="KK30" s="29">
        <f t="shared" si="65"/>
        <v>1006</v>
      </c>
      <c r="KL30" s="29">
        <f t="shared" si="66"/>
        <v>0</v>
      </c>
      <c r="KM30" s="23">
        <f t="shared" si="67"/>
        <v>0</v>
      </c>
      <c r="KN30" s="23">
        <f t="shared" si="68"/>
        <v>0</v>
      </c>
      <c r="KO30" s="26">
        <f t="shared" si="36"/>
        <v>0.05</v>
      </c>
      <c r="KP30" s="26">
        <f t="shared" si="37"/>
        <v>0.15</v>
      </c>
      <c r="KQ30" s="26">
        <f t="shared" si="38"/>
        <v>0.15</v>
      </c>
      <c r="KR30" s="26">
        <f t="shared" si="69"/>
        <v>0</v>
      </c>
      <c r="KS30" s="26">
        <v>0</v>
      </c>
      <c r="KT30" s="29">
        <f t="shared" si="70"/>
        <v>1.05</v>
      </c>
      <c r="KU30" s="29">
        <f t="shared" si="39"/>
        <v>1.1499999999999999</v>
      </c>
      <c r="KV30" s="29">
        <f t="shared" si="40"/>
        <v>1.1499999999999999</v>
      </c>
      <c r="KW30" s="29">
        <f t="shared" si="41"/>
        <v>892.5</v>
      </c>
      <c r="KX30" s="29">
        <f t="shared" si="42"/>
        <v>771.26666666666665</v>
      </c>
      <c r="KY30" s="29">
        <f t="shared" si="43"/>
        <v>0</v>
      </c>
      <c r="KZ30" s="29">
        <f t="shared" si="44"/>
        <v>9699</v>
      </c>
      <c r="LA30" s="14">
        <f t="shared" si="45"/>
        <v>1663.77</v>
      </c>
      <c r="LE30" s="14">
        <v>1</v>
      </c>
      <c r="LF30" s="14">
        <v>0.5</v>
      </c>
      <c r="LG30" s="14">
        <v>220</v>
      </c>
      <c r="LH30" s="14">
        <v>80</v>
      </c>
      <c r="LI30" s="14">
        <v>0</v>
      </c>
      <c r="LJ30" s="14">
        <v>60</v>
      </c>
      <c r="LK30" s="14">
        <v>60</v>
      </c>
      <c r="LL30" s="23">
        <f t="shared" si="71"/>
        <v>153090</v>
      </c>
      <c r="LM30" s="23">
        <f t="shared" si="72"/>
        <v>0</v>
      </c>
      <c r="LN30" s="23">
        <f t="shared" si="73"/>
        <v>153090</v>
      </c>
      <c r="LO30" s="14">
        <v>1</v>
      </c>
      <c r="LP30" s="14">
        <v>0.5</v>
      </c>
      <c r="LQ30" s="14">
        <v>100</v>
      </c>
      <c r="LR30" s="14">
        <v>25</v>
      </c>
      <c r="LS30" s="14">
        <v>0</v>
      </c>
      <c r="LT30" s="14">
        <v>30</v>
      </c>
      <c r="LU30" s="14">
        <v>30</v>
      </c>
      <c r="LV30" s="23">
        <f t="shared" si="74"/>
        <v>68040</v>
      </c>
      <c r="LW30" s="23">
        <f t="shared" si="75"/>
        <v>0</v>
      </c>
      <c r="LX30" s="23">
        <f t="shared" si="76"/>
        <v>68040</v>
      </c>
      <c r="MB30">
        <f t="shared" si="46"/>
        <v>4.6649614951614442</v>
      </c>
      <c r="MC30">
        <f t="shared" si="47"/>
        <v>4.6649614951614442</v>
      </c>
      <c r="ME30" s="14">
        <v>5</v>
      </c>
      <c r="MF30" s="14">
        <v>1</v>
      </c>
      <c r="MG30" s="14">
        <v>0</v>
      </c>
      <c r="MH30" s="23">
        <f t="shared" si="48"/>
        <v>2049</v>
      </c>
      <c r="MI30" s="23">
        <f t="shared" si="77"/>
        <v>0</v>
      </c>
      <c r="MJ30" s="23">
        <f t="shared" si="78"/>
        <v>2049</v>
      </c>
      <c r="MK30" s="14">
        <v>15</v>
      </c>
      <c r="ML30" s="14">
        <v>2</v>
      </c>
      <c r="MM30" s="14">
        <v>2</v>
      </c>
      <c r="MN30" s="23">
        <f t="shared" si="49"/>
        <v>4991</v>
      </c>
      <c r="MO30" s="23">
        <f t="shared" si="79"/>
        <v>0</v>
      </c>
      <c r="MP30" s="23">
        <f t="shared" si="80"/>
        <v>4991</v>
      </c>
      <c r="MR30" s="23">
        <f t="shared" si="81"/>
        <v>6655</v>
      </c>
      <c r="MS30" s="23">
        <f t="shared" si="82"/>
        <v>0</v>
      </c>
      <c r="MT30" s="23">
        <f t="shared" si="83"/>
        <v>6655</v>
      </c>
      <c r="MU30" s="23">
        <f t="shared" si="87"/>
        <v>3074</v>
      </c>
      <c r="MV30" s="23">
        <f t="shared" si="85"/>
        <v>0</v>
      </c>
      <c r="MW30" s="23">
        <f t="shared" si="86"/>
        <v>3074</v>
      </c>
      <c r="NC30" s="17"/>
      <c r="NJ30" s="14">
        <v>26</v>
      </c>
      <c r="NK30" s="14"/>
    </row>
    <row r="31" spans="3:375" ht="16.5" x14ac:dyDescent="0.2">
      <c r="C31" s="14">
        <f t="shared" si="0"/>
        <v>1</v>
      </c>
      <c r="D31" s="14">
        <v>27</v>
      </c>
      <c r="E31" s="14" t="s">
        <v>605</v>
      </c>
      <c r="F31" s="14" t="s">
        <v>556</v>
      </c>
      <c r="G31" s="14">
        <v>10</v>
      </c>
      <c r="H31" s="14">
        <v>10</v>
      </c>
      <c r="I31" s="14">
        <v>0</v>
      </c>
      <c r="J31" s="14">
        <v>1</v>
      </c>
      <c r="K31" s="14">
        <v>1</v>
      </c>
      <c r="L31" s="14">
        <v>0</v>
      </c>
      <c r="M31" s="14">
        <v>0</v>
      </c>
      <c r="N31" s="14">
        <v>0</v>
      </c>
      <c r="O31" s="14">
        <v>0</v>
      </c>
      <c r="P31" s="14">
        <v>2</v>
      </c>
      <c r="Q31" s="14">
        <v>1</v>
      </c>
      <c r="R31" s="14">
        <v>1</v>
      </c>
      <c r="S31" s="14">
        <v>1</v>
      </c>
      <c r="T31" s="14">
        <v>1</v>
      </c>
      <c r="U31" s="14">
        <v>1</v>
      </c>
      <c r="V31" s="14">
        <v>1</v>
      </c>
      <c r="W31" s="14">
        <v>1</v>
      </c>
      <c r="X31" s="14">
        <v>10</v>
      </c>
      <c r="Y31" s="14">
        <v>10</v>
      </c>
      <c r="Z31" s="14">
        <v>10</v>
      </c>
      <c r="AA31" s="14">
        <v>10</v>
      </c>
      <c r="AB31" s="14">
        <v>10</v>
      </c>
      <c r="AC31" s="14">
        <v>10</v>
      </c>
      <c r="AD31" s="14">
        <v>10</v>
      </c>
      <c r="AE31" s="14">
        <v>10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2</v>
      </c>
      <c r="BF31" s="14">
        <f>ROUND((INDEX(新战舰养成!S$6:S$18,新怪物属性!$J31+1)+INDEX(新战舰养成!D$6:D$18,新怪物属性!$J31+1)*(新怪物属性!$G31-1))*INDEX(战舰突破!$D$6:$D$18,新怪物属性!$M31+1),0)</f>
        <v>245</v>
      </c>
      <c r="BG31" s="14">
        <f>ROUND((INDEX(新战舰养成!T$6:T$18,新怪物属性!$J31+1)+INDEX(新战舰养成!E$6:E$18,新怪物属性!$J31+1)*(新怪物属性!$G31-1))*INDEX(战舰突破!$D$6:$D$18,新怪物属性!$M31+1),0)</f>
        <v>1900</v>
      </c>
      <c r="BH31" s="14">
        <f>ROUND((INDEX(新战舰养成!U$6:U$18,新怪物属性!$J31+1)+INDEX(新战舰养成!F$6:F$18,新怪物属性!$J31+1)*(新怪物属性!$G31-1))*INDEX(战舰突破!$D$6:$D$18,新怪物属性!$M31+1),0)</f>
        <v>127</v>
      </c>
      <c r="BI31" s="14">
        <f>ROUND((INDEX(新战舰养成!V$6:V$18,新怪物属性!$J31+1)+INDEX(新战舰养成!G$6:G$18,新怪物属性!$J31+1)*(新怪物属性!$G31-1))*INDEX(战舰突破!$D$6:$D$18,新怪物属性!$M31+1),0)</f>
        <v>300</v>
      </c>
      <c r="BJ31" s="14">
        <f>ROUND((INDEX(新战舰养成!W$6:W$18,新怪物属性!$J31+1)+INDEX(新战舰养成!H$6:H$18,新怪物属性!$J31+1)*(新怪物属性!$G31-1))*INDEX(战舰突破!$D$6:$D$18,新怪物属性!$M31+1),0)</f>
        <v>4</v>
      </c>
      <c r="BL31" s="14">
        <f>IF($H31&gt;0,ROUND((INDEX(新战舰养成!X$6:X$18,新怪物属性!$K31+1)+INDEX(新战舰养成!I$6:I$18,新怪物属性!$K31+1)*(新怪物属性!$H31-1))*INDEX(战舰突破!$D$6:$D$18,新怪物属性!$N31+1),0),0)</f>
        <v>525</v>
      </c>
      <c r="BM31" s="14">
        <f>IF($H31&gt;0,ROUND((INDEX(新战舰养成!Y$6:Y$18,新怪物属性!$K31+1)+INDEX(新战舰养成!J$6:J$18,新怪物属性!$K31+1)*(新怪物属性!$H31-1))*INDEX(战舰突破!$D$6:$D$18,新怪物属性!$N31+1),0),0)</f>
        <v>0</v>
      </c>
      <c r="BN31" s="14">
        <f>IF($H31&gt;0,ROUND((INDEX(新战舰养成!Z$6:Z$18,新怪物属性!$K31+1)+INDEX(新战舰养成!K$6:K$18,新怪物属性!$K31+1)*(新怪物属性!$H31-1))*INDEX(战舰突破!$D$6:$D$18,新怪物属性!$N31+1),0),0)</f>
        <v>0</v>
      </c>
      <c r="BO31" s="14">
        <f>IF($H31&gt;0,ROUND((INDEX(新战舰养成!AA$6:AA$18,新怪物属性!$K31+1)+INDEX(新战舰养成!L$6:L$18,新怪物属性!$K31+1)*(新怪物属性!$H31-1))*INDEX(战舰突破!$D$6:$D$18,新怪物属性!$N31+1),0),0)</f>
        <v>2450</v>
      </c>
      <c r="BP31" s="14">
        <f>IF($H31&gt;0,ROUND((INDEX(新战舰养成!AB$6:AB$18,新怪物属性!$K31+1)+INDEX(新战舰养成!M$6:M$18,新怪物属性!$K31+1)*(新怪物属性!$H31-1))*INDEX(战舰突破!$D$6:$D$18,新怪物属性!$N31+1),0),0)</f>
        <v>47</v>
      </c>
      <c r="BR31" s="14">
        <f>IF($I31&gt;0,ROUND((INDEX(新战舰养成!AC$6:AC$18,新怪物属性!$L31+1)+INDEX(新战舰养成!I$6:I$18,新怪物属性!$L31+1)*(新怪物属性!$I31-1))*INDEX(战舰突破!$D$6:$D$18,新怪物属性!$O31+1),0),0)</f>
        <v>0</v>
      </c>
      <c r="BS31" s="14">
        <f>IF($I31&gt;0,ROUND((INDEX(新战舰养成!AD$6:AD$18,新怪物属性!$L31+1)+INDEX(新战舰养成!J$6:J$18,新怪物属性!$L31+1)*(新怪物属性!$I31-1))*INDEX(战舰突破!$D$6:$D$18,新怪物属性!$O31+1),0),0)</f>
        <v>0</v>
      </c>
      <c r="BT31" s="14">
        <f>IF($I31&gt;0,ROUND((INDEX(新战舰养成!AE$6:AE$18,新怪物属性!$L31+1)+INDEX(新战舰养成!K$6:K$18,新怪物属性!$L31+1)*(新怪物属性!$I31-1))*INDEX(战舰突破!$D$6:$D$18,新怪物属性!$O31+1),0),0)</f>
        <v>0</v>
      </c>
      <c r="BU31" s="14">
        <f>IF($I31&gt;0,ROUND((INDEX(新战舰养成!AF$6:AF$18,新怪物属性!$L31+1)+INDEX(新战舰养成!L$6:L$18,新怪物属性!$L31+1)*(新怪物属性!$I31-1))*INDEX(战舰突破!$D$6:$D$18,新怪物属性!$O31+1),0),0)</f>
        <v>0</v>
      </c>
      <c r="BV31" s="14">
        <f>IF($I31&gt;0,ROUND((INDEX(新战舰养成!AG$6:AG$18,新怪物属性!$L31+1)+INDEX(新战舰养成!M$6:M$18,新怪物属性!$L31+1)*(新怪物属性!$I31-1))*INDEX(战舰突破!$D$6:$D$18,新怪物属性!$O31+1),0),0)</f>
        <v>0</v>
      </c>
      <c r="BY31" s="14">
        <f>(INDEX(装备数值!$C$13:$G$116,新怪物属性!$P31*8+1,BY$2)+INDEX(装备数值!$C$13:$G$116,新怪物属性!$Q31*8+2,BY$2)+INDEX(装备数值!$C$13:$G$116,新怪物属性!$S31*8+3,BY$2)+INDEX(装备数值!$C$13:$G$116,新怪物属性!$R31*8+4,BY$2)+INDEX(装备数值!$C$13:$G$116,新怪物属性!$T31*8+5,BY$2)+INDEX(装备数值!$C$13:$G$116,新怪物属性!$U31*8+6,BY$2)+INDEX(装备数值!$C$13:$G$116,新怪物属性!$V31*8+7,BY$2)+INDEX(装备数值!$C$13:$G$116,新怪物属性!$W31*8+8,BY$2))</f>
        <v>400</v>
      </c>
      <c r="BZ31" s="14">
        <f>(INDEX(装备数值!$C$13:$G$116,新怪物属性!$P31*8+1,BZ$2)+INDEX(装备数值!$C$13:$G$116,新怪物属性!$Q31*8+2,BZ$2)+INDEX(装备数值!$C$13:$G$116,新怪物属性!$S31*8+3,BZ$2)+INDEX(装备数值!$C$13:$G$116,新怪物属性!$R31*8+4,BZ$2)+INDEX(装备数值!$C$13:$G$116,新怪物属性!$T31*8+5,BZ$2)+INDEX(装备数值!$C$13:$G$116,新怪物属性!$U31*8+6,BZ$2)+INDEX(装备数值!$C$13:$G$116,新怪物属性!$V31*8+7,BZ$2)+INDEX(装备数值!$C$13:$G$116,新怪物属性!$W31*8+8,BZ$2))</f>
        <v>2100</v>
      </c>
      <c r="CA31" s="14">
        <f>(INDEX(装备数值!$C$13:$G$116,新怪物属性!$P31*8+1,CA$2)+INDEX(装备数值!$C$13:$G$116,新怪物属性!$Q31*8+2,CA$2)+INDEX(装备数值!$C$13:$G$116,新怪物属性!$S31*8+3,CA$2)+INDEX(装备数值!$C$13:$G$116,新怪物属性!$R31*8+4,CA$2)+INDEX(装备数值!$C$13:$G$116,新怪物属性!$T31*8+5,CA$2)+INDEX(装备数值!$C$13:$G$116,新怪物属性!$U31*8+6,CA$2)+INDEX(装备数值!$C$13:$G$116,新怪物属性!$V31*8+7,CA$2)+INDEX(装备数值!$C$13:$G$116,新怪物属性!$W31*8+8,CA$2))</f>
        <v>100</v>
      </c>
      <c r="CB31" s="14">
        <f>(INDEX(装备数值!$C$13:$G$116,新怪物属性!$P31*8+1,CB$2)+INDEX(装备数值!$C$13:$G$116,新怪物属性!$Q31*8+2,CB$2)+INDEX(装备数值!$C$13:$G$116,新怪物属性!$S31*8+3,CB$2)+INDEX(装备数值!$C$13:$G$116,新怪物属性!$R31*8+4,CB$2)+INDEX(装备数值!$C$13:$G$116,新怪物属性!$T31*8+5,CB$2)+INDEX(装备数值!$C$13:$G$116,新怪物属性!$U31*8+6,CB$2)+INDEX(装备数值!$C$13:$G$116,新怪物属性!$V31*8+7,CB$2)+INDEX(装备数值!$C$13:$G$116,新怪物属性!$W31*8+8,CB$2))</f>
        <v>2000</v>
      </c>
      <c r="CC31" s="14">
        <f>(INDEX(装备数值!$C$13:$G$116,新怪物属性!$P31*8+1,CC$2)+INDEX(装备数值!$C$13:$G$116,新怪物属性!$Q31*8+2,CC$2)+INDEX(装备数值!$C$13:$G$116,新怪物属性!$S31*8+3,CC$2)+INDEX(装备数值!$C$13:$G$116,新怪物属性!$R31*8+4,CC$2)+INDEX(装备数值!$C$13:$G$116,新怪物属性!$T31*8+5,CC$2)+INDEX(装备数值!$C$13:$G$116,新怪物属性!$U31*8+6,CC$2)+INDEX(装备数值!$C$13:$G$116,新怪物属性!$V31*8+7,CC$2)+INDEX(装备数值!$C$13:$G$116,新怪物属性!$W31*8+8,CC$2))</f>
        <v>35</v>
      </c>
      <c r="CF31" s="14">
        <f t="shared" si="50"/>
        <v>4</v>
      </c>
      <c r="CG31" s="14">
        <f t="shared" si="50"/>
        <v>0</v>
      </c>
      <c r="CH31" s="14">
        <f t="shared" si="50"/>
        <v>0</v>
      </c>
      <c r="CI31" s="14">
        <f t="shared" si="50"/>
        <v>0</v>
      </c>
      <c r="CJ31" s="14">
        <f t="shared" si="50"/>
        <v>0</v>
      </c>
      <c r="CK31" s="14">
        <f t="shared" si="50"/>
        <v>0</v>
      </c>
      <c r="CL31" s="14">
        <f t="shared" si="50"/>
        <v>0</v>
      </c>
      <c r="CM31" s="14">
        <f t="shared" si="50"/>
        <v>0</v>
      </c>
      <c r="CN31" s="14">
        <f t="shared" si="50"/>
        <v>0</v>
      </c>
      <c r="CO31" s="14">
        <f t="shared" si="50"/>
        <v>0</v>
      </c>
      <c r="CP31" s="14">
        <f t="shared" si="50"/>
        <v>0</v>
      </c>
      <c r="CQ31" s="14">
        <f t="shared" si="50"/>
        <v>0</v>
      </c>
      <c r="CR31" s="14">
        <f t="shared" si="50"/>
        <v>0</v>
      </c>
      <c r="CS31" s="14">
        <f>SUMIFS(装备数值!BL$50:BL$101,装备数值!$BG$50:$BG$101,"="&amp;新怪物属性!$CF$2,装备数值!$BH$50:$BH$101,"&lt;="&amp;新怪物属性!$CF31)+SUMIFS(装备数值!BL$50:BL$101,装备数值!$BG$50:$BG$101,"="&amp;新怪物属性!$CG$2,装备数值!$BH$50:$BH$101,"&lt;="&amp;新怪物属性!$CG31)+SUMIFS(装备数值!BL$50:BL$101,装备数值!$BG$50:$BG$101,"="&amp;新怪物属性!$CH$2,装备数值!$BH$50:$BH$101,"&lt;="&amp;新怪物属性!$CH31)+SUMIFS(装备数值!BL$50:BL$101,装备数值!$BG$50:$BG$101,"="&amp;新怪物属性!$CI$2,装备数值!$BH$50:$BH$101,"&lt;="&amp;新怪物属性!$CI31)+SUMIFS(装备数值!BL$50:BL$101,装备数值!$BG$50:$BG$101,"="&amp;新怪物属性!$CJ$2,装备数值!$BH$50:$BH$101,"&lt;="&amp;新怪物属性!$CJ31)+SUMIFS(装备数值!BL$50:BL$101,装备数值!$BG$50:$BG$101,"="&amp;新怪物属性!$CK$2,装备数值!$BH$50:$BH$101,"&lt;="&amp;新怪物属性!$CK31)+SUMIFS(装备数值!BL$50:BL$101,装备数值!$BG$50:$BG$101,"="&amp;新怪物属性!$CL$2,装备数值!$BH$50:$BH$101,"&lt;="&amp;新怪物属性!$CL31)+SUMIFS(装备数值!BL$50:BL$101,装备数值!$BG$50:$BG$101,"="&amp;新怪物属性!$CM$2,装备数值!$BH$50:$BH$101,"&lt;="&amp;新怪物属性!$CM31)+SUMIFS(装备数值!BL$50:BL$101,装备数值!$BG$50:$BG$101,"="&amp;新怪物属性!$CN$2,装备数值!$BH$50:$BH$101,"&lt;="&amp;新怪物属性!$CN31)+SUMIFS(装备数值!BL$50:BL$101,装备数值!$BG$50:$BG$101,"="&amp;新怪物属性!$CO$2,装备数值!$BH$50:$BH$101,"&lt;="&amp;新怪物属性!$CO31)+SUMIFS(装备数值!BL$50:BL$101,装备数值!$BG$50:$BG$101,"="&amp;新怪物属性!$CP$2,装备数值!$BH$50:$BH$101,"&lt;="&amp;新怪物属性!$CP31)+SUMIFS(装备数值!BL$50:BL$101,装备数值!$BG$50:$BG$101,"="&amp;新怪物属性!$CQ$2,装备数值!$BH$50:$BH$101,"&lt;="&amp;新怪物属性!$CQ31)+SUMIFS(装备数值!BL$50:BL$101,装备数值!$BG$50:$BG$101,"="&amp;新怪物属性!$CR$2,装备数值!$BH$50:$BH$101,"&lt;="&amp;新怪物属性!$CR31)</f>
        <v>1440</v>
      </c>
      <c r="CT31" s="14">
        <f>SUMIFS(装备数值!BM$50:BM$101,装备数值!$BG$50:$BG$101,"="&amp;新怪物属性!$CF$2,装备数值!$BH$50:$BH$101,"&lt;="&amp;新怪物属性!$CF31)+SUMIFS(装备数值!BM$50:BM$101,装备数值!$BG$50:$BG$101,"="&amp;新怪物属性!$CG$2,装备数值!$BH$50:$BH$101,"&lt;="&amp;新怪物属性!$CG31)+SUMIFS(装备数值!BM$50:BM$101,装备数值!$BG$50:$BG$101,"="&amp;新怪物属性!$CH$2,装备数值!$BH$50:$BH$101,"&lt;="&amp;新怪物属性!$CH31)+SUMIFS(装备数值!BM$50:BM$101,装备数值!$BG$50:$BG$101,"="&amp;新怪物属性!$CI$2,装备数值!$BH$50:$BH$101,"&lt;="&amp;新怪物属性!$CI31)+SUMIFS(装备数值!BM$50:BM$101,装备数值!$BG$50:$BG$101,"="&amp;新怪物属性!$CJ$2,装备数值!$BH$50:$BH$101,"&lt;="&amp;新怪物属性!$CJ31)+SUMIFS(装备数值!BM$50:BM$101,装备数值!$BG$50:$BG$101,"="&amp;新怪物属性!$CK$2,装备数值!$BH$50:$BH$101,"&lt;="&amp;新怪物属性!$CK31)+SUMIFS(装备数值!BM$50:BM$101,装备数值!$BG$50:$BG$101,"="&amp;新怪物属性!$CL$2,装备数值!$BH$50:$BH$101,"&lt;="&amp;新怪物属性!$CL31)+SUMIFS(装备数值!BM$50:BM$101,装备数值!$BG$50:$BG$101,"="&amp;新怪物属性!$CM$2,装备数值!$BH$50:$BH$101,"&lt;="&amp;新怪物属性!$CM31)+SUMIFS(装备数值!BM$50:BM$101,装备数值!$BG$50:$BG$101,"="&amp;新怪物属性!$CN$2,装备数值!$BH$50:$BH$101,"&lt;="&amp;新怪物属性!$CN31)+SUMIFS(装备数值!BM$50:BM$101,装备数值!$BG$50:$BG$101,"="&amp;新怪物属性!$CO$2,装备数值!$BH$50:$BH$101,"&lt;="&amp;新怪物属性!$CO31)+SUMIFS(装备数值!BM$50:BM$101,装备数值!$BG$50:$BG$101,"="&amp;新怪物属性!$CP$2,装备数值!$BH$50:$BH$101,"&lt;="&amp;新怪物属性!$CP31)+SUMIFS(装备数值!BM$50:BM$101,装备数值!$BG$50:$BG$101,"="&amp;新怪物属性!$CQ$2,装备数值!$BH$50:$BH$101,"&lt;="&amp;新怪物属性!$CQ31)+SUMIFS(装备数值!BM$50:BM$101,装备数值!$BG$50:$BG$101,"="&amp;新怪物属性!$CR$2,装备数值!$BH$50:$BH$101,"&lt;="&amp;新怪物属性!$CR31)</f>
        <v>10800</v>
      </c>
      <c r="CU31" s="14">
        <f>SUMIFS(装备数值!BN$50:BN$101,装备数值!$BG$50:$BG$101,"="&amp;新怪物属性!$CF$2,装备数值!$BH$50:$BH$101,"&lt;="&amp;新怪物属性!$CF31)+SUMIFS(装备数值!BN$50:BN$101,装备数值!$BG$50:$BG$101,"="&amp;新怪物属性!$CG$2,装备数值!$BH$50:$BH$101,"&lt;="&amp;新怪物属性!$CG31)+SUMIFS(装备数值!BN$50:BN$101,装备数值!$BG$50:$BG$101,"="&amp;新怪物属性!$CH$2,装备数值!$BH$50:$BH$101,"&lt;="&amp;新怪物属性!$CH31)+SUMIFS(装备数值!BN$50:BN$101,装备数值!$BG$50:$BG$101,"="&amp;新怪物属性!$CI$2,装备数值!$BH$50:$BH$101,"&lt;="&amp;新怪物属性!$CI31)+SUMIFS(装备数值!BN$50:BN$101,装备数值!$BG$50:$BG$101,"="&amp;新怪物属性!$CJ$2,装备数值!$BH$50:$BH$101,"&lt;="&amp;新怪物属性!$CJ31)+SUMIFS(装备数值!BN$50:BN$101,装备数值!$BG$50:$BG$101,"="&amp;新怪物属性!$CK$2,装备数值!$BH$50:$BH$101,"&lt;="&amp;新怪物属性!$CK31)+SUMIFS(装备数值!BN$50:BN$101,装备数值!$BG$50:$BG$101,"="&amp;新怪物属性!$CL$2,装备数值!$BH$50:$BH$101,"&lt;="&amp;新怪物属性!$CL31)+SUMIFS(装备数值!BN$50:BN$101,装备数值!$BG$50:$BG$101,"="&amp;新怪物属性!$CM$2,装备数值!$BH$50:$BH$101,"&lt;="&amp;新怪物属性!$CM31)+SUMIFS(装备数值!BN$50:BN$101,装备数值!$BG$50:$BG$101,"="&amp;新怪物属性!$CN$2,装备数值!$BH$50:$BH$101,"&lt;="&amp;新怪物属性!$CN31)+SUMIFS(装备数值!BN$50:BN$101,装备数值!$BG$50:$BG$101,"="&amp;新怪物属性!$CO$2,装备数值!$BH$50:$BH$101,"&lt;="&amp;新怪物属性!$CO31)+SUMIFS(装备数值!BN$50:BN$101,装备数值!$BG$50:$BG$101,"="&amp;新怪物属性!$CP$2,装备数值!$BH$50:$BH$101,"&lt;="&amp;新怪物属性!$CP31)+SUMIFS(装备数值!BN$50:BN$101,装备数值!$BG$50:$BG$101,"="&amp;新怪物属性!$CQ$2,装备数值!$BH$50:$BH$101,"&lt;="&amp;新怪物属性!$CQ31)+SUMIFS(装备数值!BN$50:BN$101,装备数值!$BG$50:$BG$101,"="&amp;新怪物属性!$CR$2,装备数值!$BH$50:$BH$101,"&lt;="&amp;新怪物属性!$CR31)</f>
        <v>0</v>
      </c>
      <c r="CV31" s="14">
        <f>SUMIFS(装备数值!BO$50:BO$101,装备数值!$BG$50:$BG$101,"="&amp;新怪物属性!$CF$2,装备数值!$BH$50:$BH$101,"&lt;="&amp;新怪物属性!$CF31)+SUMIFS(装备数值!BO$50:BO$101,装备数值!$BG$50:$BG$101,"="&amp;新怪物属性!$CG$2,装备数值!$BH$50:$BH$101,"&lt;="&amp;新怪物属性!$CG31)+SUMIFS(装备数值!BO$50:BO$101,装备数值!$BG$50:$BG$101,"="&amp;新怪物属性!$CH$2,装备数值!$BH$50:$BH$101,"&lt;="&amp;新怪物属性!$CH31)+SUMIFS(装备数值!BO$50:BO$101,装备数值!$BG$50:$BG$101,"="&amp;新怪物属性!$CI$2,装备数值!$BH$50:$BH$101,"&lt;="&amp;新怪物属性!$CI31)+SUMIFS(装备数值!BO$50:BO$101,装备数值!$BG$50:$BG$101,"="&amp;新怪物属性!$CJ$2,装备数值!$BH$50:$BH$101,"&lt;="&amp;新怪物属性!$CJ31)+SUMIFS(装备数值!BO$50:BO$101,装备数值!$BG$50:$BG$101,"="&amp;新怪物属性!$CK$2,装备数值!$BH$50:$BH$101,"&lt;="&amp;新怪物属性!$CK31)+SUMIFS(装备数值!BO$50:BO$101,装备数值!$BG$50:$BG$101,"="&amp;新怪物属性!$CL$2,装备数值!$BH$50:$BH$101,"&lt;="&amp;新怪物属性!$CL31)+SUMIFS(装备数值!BO$50:BO$101,装备数值!$BG$50:$BG$101,"="&amp;新怪物属性!$CM$2,装备数值!$BH$50:$BH$101,"&lt;="&amp;新怪物属性!$CM31)+SUMIFS(装备数值!BO$50:BO$101,装备数值!$BG$50:$BG$101,"="&amp;新怪物属性!$CN$2,装备数值!$BH$50:$BH$101,"&lt;="&amp;新怪物属性!$CN31)+SUMIFS(装备数值!BO$50:BO$101,装备数值!$BG$50:$BG$101,"="&amp;新怪物属性!$CO$2,装备数值!$BH$50:$BH$101,"&lt;="&amp;新怪物属性!$CO31)+SUMIFS(装备数值!BO$50:BO$101,装备数值!$BG$50:$BG$101,"="&amp;新怪物属性!$CP$2,装备数值!$BH$50:$BH$101,"&lt;="&amp;新怪物属性!$CP31)+SUMIFS(装备数值!BO$50:BO$101,装备数值!$BG$50:$BG$101,"="&amp;新怪物属性!$CQ$2,装备数值!$BH$50:$BH$101,"&lt;="&amp;新怪物属性!$CQ31)+SUMIFS(装备数值!BO$50:BO$101,装备数值!$BG$50:$BG$101,"="&amp;新怪物属性!$CR$2,装备数值!$BH$50:$BH$101,"&lt;="&amp;新怪物属性!$CR31)</f>
        <v>48000</v>
      </c>
      <c r="CW31" s="14">
        <f>SUMIFS(装备数值!BP$50:BP$101,装备数值!$BG$50:$BG$101,"="&amp;新怪物属性!$CF$2,装备数值!$BH$50:$BH$101,"&lt;="&amp;新怪物属性!$CF31)+SUMIFS(装备数值!BP$50:BP$101,装备数值!$BG$50:$BG$101,"="&amp;新怪物属性!$CG$2,装备数值!$BH$50:$BH$101,"&lt;="&amp;新怪物属性!$CG31)+SUMIFS(装备数值!BP$50:BP$101,装备数值!$BG$50:$BG$101,"="&amp;新怪物属性!$CH$2,装备数值!$BH$50:$BH$101,"&lt;="&amp;新怪物属性!$CH31)+SUMIFS(装备数值!BP$50:BP$101,装备数值!$BG$50:$BG$101,"="&amp;新怪物属性!$CI$2,装备数值!$BH$50:$BH$101,"&lt;="&amp;新怪物属性!$CI31)+SUMIFS(装备数值!BP$50:BP$101,装备数值!$BG$50:$BG$101,"="&amp;新怪物属性!$CJ$2,装备数值!$BH$50:$BH$101,"&lt;="&amp;新怪物属性!$CJ31)+SUMIFS(装备数值!BP$50:BP$101,装备数值!$BG$50:$BG$101,"="&amp;新怪物属性!$CK$2,装备数值!$BH$50:$BH$101,"&lt;="&amp;新怪物属性!$CK31)+SUMIFS(装备数值!BP$50:BP$101,装备数值!$BG$50:$BG$101,"="&amp;新怪物属性!$CL$2,装备数值!$BH$50:$BH$101,"&lt;="&amp;新怪物属性!$CL31)+SUMIFS(装备数值!BP$50:BP$101,装备数值!$BG$50:$BG$101,"="&amp;新怪物属性!$CM$2,装备数值!$BH$50:$BH$101,"&lt;="&amp;新怪物属性!$CM31)+SUMIFS(装备数值!BP$50:BP$101,装备数值!$BG$50:$BG$101,"="&amp;新怪物属性!$CN$2,装备数值!$BH$50:$BH$101,"&lt;="&amp;新怪物属性!$CN31)+SUMIFS(装备数值!BP$50:BP$101,装备数值!$BG$50:$BG$101,"="&amp;新怪物属性!$CO$2,装备数值!$BH$50:$BH$101,"&lt;="&amp;新怪物属性!$CO31)+SUMIFS(装备数值!BP$50:BP$101,装备数值!$BG$50:$BG$101,"="&amp;新怪物属性!$CP$2,装备数值!$BH$50:$BH$101,"&lt;="&amp;新怪物属性!$CP31)+SUMIFS(装备数值!BP$50:BP$101,装备数值!$BG$50:$BG$101,"="&amp;新怪物属性!$CQ$2,装备数值!$BH$50:$BH$101,"&lt;="&amp;新怪物属性!$CQ31)+SUMIFS(装备数值!BP$50:BP$101,装备数值!$BG$50:$BG$101,"="&amp;新怪物属性!$CR$2,装备数值!$BH$50:$BH$101,"&lt;="&amp;新怪物属性!$CR31)</f>
        <v>920</v>
      </c>
      <c r="CX31" s="14">
        <f>SUMIFS(装备数值!BQ$50:BQ$101,装备数值!$BG$50:$BG$101,"="&amp;新怪物属性!$CF$2,装备数值!$BH$50:$BH$101,"&lt;="&amp;新怪物属性!$CF31)+SUMIFS(装备数值!BQ$50:BQ$101,装备数值!$BG$50:$BG$101,"="&amp;新怪物属性!$CG$2,装备数值!$BH$50:$BH$101,"&lt;="&amp;新怪物属性!$CG31)+SUMIFS(装备数值!BQ$50:BQ$101,装备数值!$BG$50:$BG$101,"="&amp;新怪物属性!$CH$2,装备数值!$BH$50:$BH$101,"&lt;="&amp;新怪物属性!$CH31)+SUMIFS(装备数值!BQ$50:BQ$101,装备数值!$BG$50:$BG$101,"="&amp;新怪物属性!$CI$2,装备数值!$BH$50:$BH$101,"&lt;="&amp;新怪物属性!$CI31)+SUMIFS(装备数值!BQ$50:BQ$101,装备数值!$BG$50:$BG$101,"="&amp;新怪物属性!$CJ$2,装备数值!$BH$50:$BH$101,"&lt;="&amp;新怪物属性!$CJ31)+SUMIFS(装备数值!BQ$50:BQ$101,装备数值!$BG$50:$BG$101,"="&amp;新怪物属性!$CK$2,装备数值!$BH$50:$BH$101,"&lt;="&amp;新怪物属性!$CK31)+SUMIFS(装备数值!BQ$50:BQ$101,装备数值!$BG$50:$BG$101,"="&amp;新怪物属性!$CL$2,装备数值!$BH$50:$BH$101,"&lt;="&amp;新怪物属性!$CL31)+SUMIFS(装备数值!BQ$50:BQ$101,装备数值!$BG$50:$BG$101,"="&amp;新怪物属性!$CM$2,装备数值!$BH$50:$BH$101,"&lt;="&amp;新怪物属性!$CM31)+SUMIFS(装备数值!BQ$50:BQ$101,装备数值!$BG$50:$BG$101,"="&amp;新怪物属性!$CN$2,装备数值!$BH$50:$BH$101,"&lt;="&amp;新怪物属性!$CN31)+SUMIFS(装备数值!BQ$50:BQ$101,装备数值!$BG$50:$BG$101,"="&amp;新怪物属性!$CO$2,装备数值!$BH$50:$BH$101,"&lt;="&amp;新怪物属性!$CO31)+SUMIFS(装备数值!BQ$50:BQ$101,装备数值!$BG$50:$BG$101,"="&amp;新怪物属性!$CP$2,装备数值!$BH$50:$BH$101,"&lt;="&amp;新怪物属性!$CP31)+SUMIFS(装备数值!BQ$50:BQ$101,装备数值!$BG$50:$BG$101,"="&amp;新怪物属性!$CQ$2,装备数值!$BH$50:$BH$101,"&lt;="&amp;新怪物属性!$CQ31)+SUMIFS(装备数值!BQ$50:BQ$101,装备数值!$BG$50:$BG$101,"="&amp;新怪物属性!$CR$2,装备数值!$BH$50:$BH$101,"&lt;="&amp;新怪物属性!$CR31)</f>
        <v>0</v>
      </c>
      <c r="CY31" s="14">
        <f>SUMIFS(装备数值!BR$50:BR$101,装备数值!$BG$50:$BG$101,"="&amp;新怪物属性!$CF$2,装备数值!$BH$50:$BH$101,"&lt;="&amp;新怪物属性!$CF31)+SUMIFS(装备数值!BR$50:BR$101,装备数值!$BG$50:$BG$101,"="&amp;新怪物属性!$CG$2,装备数值!$BH$50:$BH$101,"&lt;="&amp;新怪物属性!$CG31)+SUMIFS(装备数值!BR$50:BR$101,装备数值!$BG$50:$BG$101,"="&amp;新怪物属性!$CH$2,装备数值!$BH$50:$BH$101,"&lt;="&amp;新怪物属性!$CH31)+SUMIFS(装备数值!BR$50:BR$101,装备数值!$BG$50:$BG$101,"="&amp;新怪物属性!$CI$2,装备数值!$BH$50:$BH$101,"&lt;="&amp;新怪物属性!$CI31)+SUMIFS(装备数值!BR$50:BR$101,装备数值!$BG$50:$BG$101,"="&amp;新怪物属性!$CJ$2,装备数值!$BH$50:$BH$101,"&lt;="&amp;新怪物属性!$CJ31)+SUMIFS(装备数值!BR$50:BR$101,装备数值!$BG$50:$BG$101,"="&amp;新怪物属性!$CK$2,装备数值!$BH$50:$BH$101,"&lt;="&amp;新怪物属性!$CK31)+SUMIFS(装备数值!BR$50:BR$101,装备数值!$BG$50:$BG$101,"="&amp;新怪物属性!$CL$2,装备数值!$BH$50:$BH$101,"&lt;="&amp;新怪物属性!$CL31)+SUMIFS(装备数值!BR$50:BR$101,装备数值!$BG$50:$BG$101,"="&amp;新怪物属性!$CM$2,装备数值!$BH$50:$BH$101,"&lt;="&amp;新怪物属性!$CM31)+SUMIFS(装备数值!BR$50:BR$101,装备数值!$BG$50:$BG$101,"="&amp;新怪物属性!$CN$2,装备数值!$BH$50:$BH$101,"&lt;="&amp;新怪物属性!$CN31)+SUMIFS(装备数值!BR$50:BR$101,装备数值!$BG$50:$BG$101,"="&amp;新怪物属性!$CO$2,装备数值!$BH$50:$BH$101,"&lt;="&amp;新怪物属性!$CO31)+SUMIFS(装备数值!BR$50:BR$101,装备数值!$BG$50:$BG$101,"="&amp;新怪物属性!$CP$2,装备数值!$BH$50:$BH$101,"&lt;="&amp;新怪物属性!$CP31)+SUMIFS(装备数值!BR$50:BR$101,装备数值!$BG$50:$BG$101,"="&amp;新怪物属性!$CQ$2,装备数值!$BH$50:$BH$101,"&lt;="&amp;新怪物属性!$CQ31)+SUMIFS(装备数值!BR$50:BR$101,装备数值!$BG$50:$BG$101,"="&amp;新怪物属性!$CR$2,装备数值!$BH$50:$BH$101,"&lt;="&amp;新怪物属性!$CR31)</f>
        <v>0</v>
      </c>
      <c r="CZ31" s="14">
        <f>SUMIFS(装备数值!BS$50:BS$101,装备数值!$BG$50:$BG$101,"="&amp;新怪物属性!$CF$2,装备数值!$BH$50:$BH$101,"&lt;="&amp;新怪物属性!$CF31)+SUMIFS(装备数值!BS$50:BS$101,装备数值!$BG$50:$BG$101,"="&amp;新怪物属性!$CG$2,装备数值!$BH$50:$BH$101,"&lt;="&amp;新怪物属性!$CG31)+SUMIFS(装备数值!BS$50:BS$101,装备数值!$BG$50:$BG$101,"="&amp;新怪物属性!$CH$2,装备数值!$BH$50:$BH$101,"&lt;="&amp;新怪物属性!$CH31)+SUMIFS(装备数值!BS$50:BS$101,装备数值!$BG$50:$BG$101,"="&amp;新怪物属性!$CI$2,装备数值!$BH$50:$BH$101,"&lt;="&amp;新怪物属性!$CI31)+SUMIFS(装备数值!BS$50:BS$101,装备数值!$BG$50:$BG$101,"="&amp;新怪物属性!$CJ$2,装备数值!$BH$50:$BH$101,"&lt;="&amp;新怪物属性!$CJ31)+SUMIFS(装备数值!BS$50:BS$101,装备数值!$BG$50:$BG$101,"="&amp;新怪物属性!$CK$2,装备数值!$BH$50:$BH$101,"&lt;="&amp;新怪物属性!$CK31)+SUMIFS(装备数值!BS$50:BS$101,装备数值!$BG$50:$BG$101,"="&amp;新怪物属性!$CL$2,装备数值!$BH$50:$BH$101,"&lt;="&amp;新怪物属性!$CL31)+SUMIFS(装备数值!BS$50:BS$101,装备数值!$BG$50:$BG$101,"="&amp;新怪物属性!$CM$2,装备数值!$BH$50:$BH$101,"&lt;="&amp;新怪物属性!$CM31)+SUMIFS(装备数值!BS$50:BS$101,装备数值!$BG$50:$BG$101,"="&amp;新怪物属性!$CN$2,装备数值!$BH$50:$BH$101,"&lt;="&amp;新怪物属性!$CN31)+SUMIFS(装备数值!BS$50:BS$101,装备数值!$BG$50:$BG$101,"="&amp;新怪物属性!$CO$2,装备数值!$BH$50:$BH$101,"&lt;="&amp;新怪物属性!$CO31)+SUMIFS(装备数值!BS$50:BS$101,装备数值!$BG$50:$BG$101,"="&amp;新怪物属性!$CP$2,装备数值!$BH$50:$BH$101,"&lt;="&amp;新怪物属性!$CP31)+SUMIFS(装备数值!BS$50:BS$101,装备数值!$BG$50:$BG$101,"="&amp;新怪物属性!$CQ$2,装备数值!$BH$50:$BH$101,"&lt;="&amp;新怪物属性!$CQ31)+SUMIFS(装备数值!BS$50:BS$101,装备数值!$BG$50:$BG$101,"="&amp;新怪物属性!$CR$2,装备数值!$BH$50:$BH$101,"&lt;="&amp;新怪物属性!$CR31)</f>
        <v>0</v>
      </c>
      <c r="DA31" s="14">
        <f>SUMIFS(装备数值!BT$50:BT$101,装备数值!$BG$50:$BG$101,"="&amp;新怪物属性!$CF$2,装备数值!$BH$50:$BH$101,"&lt;="&amp;新怪物属性!$CF31)+SUMIFS(装备数值!BT$50:BT$101,装备数值!$BG$50:$BG$101,"="&amp;新怪物属性!$CG$2,装备数值!$BH$50:$BH$101,"&lt;="&amp;新怪物属性!$CG31)+SUMIFS(装备数值!BT$50:BT$101,装备数值!$BG$50:$BG$101,"="&amp;新怪物属性!$CH$2,装备数值!$BH$50:$BH$101,"&lt;="&amp;新怪物属性!$CH31)+SUMIFS(装备数值!BT$50:BT$101,装备数值!$BG$50:$BG$101,"="&amp;新怪物属性!$CI$2,装备数值!$BH$50:$BH$101,"&lt;="&amp;新怪物属性!$CI31)+SUMIFS(装备数值!BT$50:BT$101,装备数值!$BG$50:$BG$101,"="&amp;新怪物属性!$CJ$2,装备数值!$BH$50:$BH$101,"&lt;="&amp;新怪物属性!$CJ31)+SUMIFS(装备数值!BT$50:BT$101,装备数值!$BG$50:$BG$101,"="&amp;新怪物属性!$CK$2,装备数值!$BH$50:$BH$101,"&lt;="&amp;新怪物属性!$CK31)+SUMIFS(装备数值!BT$50:BT$101,装备数值!$BG$50:$BG$101,"="&amp;新怪物属性!$CL$2,装备数值!$BH$50:$BH$101,"&lt;="&amp;新怪物属性!$CL31)+SUMIFS(装备数值!BT$50:BT$101,装备数值!$BG$50:$BG$101,"="&amp;新怪物属性!$CM$2,装备数值!$BH$50:$BH$101,"&lt;="&amp;新怪物属性!$CM31)+SUMIFS(装备数值!BT$50:BT$101,装备数值!$BG$50:$BG$101,"="&amp;新怪物属性!$CN$2,装备数值!$BH$50:$BH$101,"&lt;="&amp;新怪物属性!$CN31)+SUMIFS(装备数值!BT$50:BT$101,装备数值!$BG$50:$BG$101,"="&amp;新怪物属性!$CO$2,装备数值!$BH$50:$BH$101,"&lt;="&amp;新怪物属性!$CO31)+SUMIFS(装备数值!BT$50:BT$101,装备数值!$BG$50:$BG$101,"="&amp;新怪物属性!$CP$2,装备数值!$BH$50:$BH$101,"&lt;="&amp;新怪物属性!$CP31)+SUMIFS(装备数值!BT$50:BT$101,装备数值!$BG$50:$BG$101,"="&amp;新怪物属性!$CQ$2,装备数值!$BH$50:$BH$101,"&lt;="&amp;新怪物属性!$CQ31)+SUMIFS(装备数值!BT$50:BT$101,装备数值!$BG$50:$BG$101,"="&amp;新怪物属性!$CR$2,装备数值!$BH$50:$BH$101,"&lt;="&amp;新怪物属性!$CR31)</f>
        <v>0</v>
      </c>
      <c r="DB31" s="14">
        <f>SUMIFS(装备数值!BU$50:BU$101,装备数值!$BG$50:$BG$101,"="&amp;新怪物属性!$CF$2,装备数值!$BH$50:$BH$101,"&lt;="&amp;新怪物属性!$CF31)+SUMIFS(装备数值!BU$50:BU$101,装备数值!$BG$50:$BG$101,"="&amp;新怪物属性!$CG$2,装备数值!$BH$50:$BH$101,"&lt;="&amp;新怪物属性!$CG31)+SUMIFS(装备数值!BU$50:BU$101,装备数值!$BG$50:$BG$101,"="&amp;新怪物属性!$CH$2,装备数值!$BH$50:$BH$101,"&lt;="&amp;新怪物属性!$CH31)+SUMIFS(装备数值!BU$50:BU$101,装备数值!$BG$50:$BG$101,"="&amp;新怪物属性!$CI$2,装备数值!$BH$50:$BH$101,"&lt;="&amp;新怪物属性!$CI31)+SUMIFS(装备数值!BU$50:BU$101,装备数值!$BG$50:$BG$101,"="&amp;新怪物属性!$CJ$2,装备数值!$BH$50:$BH$101,"&lt;="&amp;新怪物属性!$CJ31)+SUMIFS(装备数值!BU$50:BU$101,装备数值!$BG$50:$BG$101,"="&amp;新怪物属性!$CK$2,装备数值!$BH$50:$BH$101,"&lt;="&amp;新怪物属性!$CK31)+SUMIFS(装备数值!BU$50:BU$101,装备数值!$BG$50:$BG$101,"="&amp;新怪物属性!$CL$2,装备数值!$BH$50:$BH$101,"&lt;="&amp;新怪物属性!$CL31)+SUMIFS(装备数值!BU$50:BU$101,装备数值!$BG$50:$BG$101,"="&amp;新怪物属性!$CM$2,装备数值!$BH$50:$BH$101,"&lt;="&amp;新怪物属性!$CM31)+SUMIFS(装备数值!BU$50:BU$101,装备数值!$BG$50:$BG$101,"="&amp;新怪物属性!$CN$2,装备数值!$BH$50:$BH$101,"&lt;="&amp;新怪物属性!$CN31)+SUMIFS(装备数值!BU$50:BU$101,装备数值!$BG$50:$BG$101,"="&amp;新怪物属性!$CO$2,装备数值!$BH$50:$BH$101,"&lt;="&amp;新怪物属性!$CO31)+SUMIFS(装备数值!BU$50:BU$101,装备数值!$BG$50:$BG$101,"="&amp;新怪物属性!$CP$2,装备数值!$BH$50:$BH$101,"&lt;="&amp;新怪物属性!$CP31)+SUMIFS(装备数值!BU$50:BU$101,装备数值!$BG$50:$BG$101,"="&amp;新怪物属性!$CQ$2,装备数值!$BH$50:$BH$101,"&lt;="&amp;新怪物属性!$CQ31)+SUMIFS(装备数值!BU$50:BU$101,装备数值!$BG$50:$BG$101,"="&amp;新怪物属性!$CR$2,装备数值!$BH$50:$BH$101,"&lt;="&amp;新怪物属性!$CR31)</f>
        <v>0</v>
      </c>
      <c r="DC31" s="14">
        <f>SUMIFS(装备数值!BV$50:BV$101,装备数值!$BG$50:$BG$101,"="&amp;新怪物属性!$CF$2,装备数值!$BH$50:$BH$101,"&lt;="&amp;新怪物属性!$CF31)+SUMIFS(装备数值!BV$50:BV$101,装备数值!$BG$50:$BG$101,"="&amp;新怪物属性!$CG$2,装备数值!$BH$50:$BH$101,"&lt;="&amp;新怪物属性!$CG31)+SUMIFS(装备数值!BV$50:BV$101,装备数值!$BG$50:$BG$101,"="&amp;新怪物属性!$CH$2,装备数值!$BH$50:$BH$101,"&lt;="&amp;新怪物属性!$CH31)+SUMIFS(装备数值!BV$50:BV$101,装备数值!$BG$50:$BG$101,"="&amp;新怪物属性!$CI$2,装备数值!$BH$50:$BH$101,"&lt;="&amp;新怪物属性!$CI31)+SUMIFS(装备数值!BV$50:BV$101,装备数值!$BG$50:$BG$101,"="&amp;新怪物属性!$CJ$2,装备数值!$BH$50:$BH$101,"&lt;="&amp;新怪物属性!$CJ31)+SUMIFS(装备数值!BV$50:BV$101,装备数值!$BG$50:$BG$101,"="&amp;新怪物属性!$CK$2,装备数值!$BH$50:$BH$101,"&lt;="&amp;新怪物属性!$CK31)+SUMIFS(装备数值!BV$50:BV$101,装备数值!$BG$50:$BG$101,"="&amp;新怪物属性!$CL$2,装备数值!$BH$50:$BH$101,"&lt;="&amp;新怪物属性!$CL31)+SUMIFS(装备数值!BV$50:BV$101,装备数值!$BG$50:$BG$101,"="&amp;新怪物属性!$CM$2,装备数值!$BH$50:$BH$101,"&lt;="&amp;新怪物属性!$CM31)+SUMIFS(装备数值!BV$50:BV$101,装备数值!$BG$50:$BG$101,"="&amp;新怪物属性!$CN$2,装备数值!$BH$50:$BH$101,"&lt;="&amp;新怪物属性!$CN31)+SUMIFS(装备数值!BV$50:BV$101,装备数值!$BG$50:$BG$101,"="&amp;新怪物属性!$CO$2,装备数值!$BH$50:$BH$101,"&lt;="&amp;新怪物属性!$CO31)+SUMIFS(装备数值!BV$50:BV$101,装备数值!$BG$50:$BG$101,"="&amp;新怪物属性!$CP$2,装备数值!$BH$50:$BH$101,"&lt;="&amp;新怪物属性!$CP31)+SUMIFS(装备数值!BV$50:BV$101,装备数值!$BG$50:$BG$101,"="&amp;新怪物属性!$CQ$2,装备数值!$BH$50:$BH$101,"&lt;="&amp;新怪物属性!$CQ31)+SUMIFS(装备数值!BV$50:BV$101,装备数值!$BG$50:$BG$101,"="&amp;新怪物属性!$CR$2,装备数值!$BH$50:$BH$101,"&lt;="&amp;新怪物属性!$CR31)</f>
        <v>0</v>
      </c>
      <c r="DD31" s="14">
        <f>SUMIFS(装备数值!BW$50:BW$101,装备数值!$BG$50:$BG$101,"="&amp;新怪物属性!$CF$2,装备数值!$BH$50:$BH$101,"&lt;="&amp;新怪物属性!$CF31)+SUMIFS(装备数值!BW$50:BW$101,装备数值!$BG$50:$BG$101,"="&amp;新怪物属性!$CG$2,装备数值!$BH$50:$BH$101,"&lt;="&amp;新怪物属性!$CG31)+SUMIFS(装备数值!BW$50:BW$101,装备数值!$BG$50:$BG$101,"="&amp;新怪物属性!$CH$2,装备数值!$BH$50:$BH$101,"&lt;="&amp;新怪物属性!$CH31)+SUMIFS(装备数值!BW$50:BW$101,装备数值!$BG$50:$BG$101,"="&amp;新怪物属性!$CI$2,装备数值!$BH$50:$BH$101,"&lt;="&amp;新怪物属性!$CI31)+SUMIFS(装备数值!BW$50:BW$101,装备数值!$BG$50:$BG$101,"="&amp;新怪物属性!$CJ$2,装备数值!$BH$50:$BH$101,"&lt;="&amp;新怪物属性!$CJ31)+SUMIFS(装备数值!BW$50:BW$101,装备数值!$BG$50:$BG$101,"="&amp;新怪物属性!$CK$2,装备数值!$BH$50:$BH$101,"&lt;="&amp;新怪物属性!$CK31)+SUMIFS(装备数值!BW$50:BW$101,装备数值!$BG$50:$BG$101,"="&amp;新怪物属性!$CL$2,装备数值!$BH$50:$BH$101,"&lt;="&amp;新怪物属性!$CL31)+SUMIFS(装备数值!BW$50:BW$101,装备数值!$BG$50:$BG$101,"="&amp;新怪物属性!$CM$2,装备数值!$BH$50:$BH$101,"&lt;="&amp;新怪物属性!$CM31)+SUMIFS(装备数值!BW$50:BW$101,装备数值!$BG$50:$BG$101,"="&amp;新怪物属性!$CN$2,装备数值!$BH$50:$BH$101,"&lt;="&amp;新怪物属性!$CN31)+SUMIFS(装备数值!BW$50:BW$101,装备数值!$BG$50:$BG$101,"="&amp;新怪物属性!$CO$2,装备数值!$BH$50:$BH$101,"&lt;="&amp;新怪物属性!$CO31)+SUMIFS(装备数值!BW$50:BW$101,装备数值!$BG$50:$BG$101,"="&amp;新怪物属性!$CP$2,装备数值!$BH$50:$BH$101,"&lt;="&amp;新怪物属性!$CP31)+SUMIFS(装备数值!BW$50:BW$101,装备数值!$BG$50:$BG$101,"="&amp;新怪物属性!$CQ$2,装备数值!$BH$50:$BH$101,"&lt;="&amp;新怪物属性!$CQ31)+SUMIFS(装备数值!BW$50:BW$101,装备数值!$BG$50:$BG$101,"="&amp;新怪物属性!$CR$2,装备数值!$BH$50:$BH$101,"&lt;="&amp;新怪物属性!$CR31)</f>
        <v>0</v>
      </c>
      <c r="DE31" s="14">
        <f>SUMIFS(装备数值!BX$50:BX$101,装备数值!$BG$50:$BG$101,"="&amp;新怪物属性!$CF$2,装备数值!$BH$50:$BH$101,"&lt;="&amp;新怪物属性!$CF31)+SUMIFS(装备数值!BX$50:BX$101,装备数值!$BG$50:$BG$101,"="&amp;新怪物属性!$CG$2,装备数值!$BH$50:$BH$101,"&lt;="&amp;新怪物属性!$CG31)+SUMIFS(装备数值!BX$50:BX$101,装备数值!$BG$50:$BG$101,"="&amp;新怪物属性!$CH$2,装备数值!$BH$50:$BH$101,"&lt;="&amp;新怪物属性!$CH31)+SUMIFS(装备数值!BX$50:BX$101,装备数值!$BG$50:$BG$101,"="&amp;新怪物属性!$CI$2,装备数值!$BH$50:$BH$101,"&lt;="&amp;新怪物属性!$CI31)+SUMIFS(装备数值!BX$50:BX$101,装备数值!$BG$50:$BG$101,"="&amp;新怪物属性!$CJ$2,装备数值!$BH$50:$BH$101,"&lt;="&amp;新怪物属性!$CJ31)+SUMIFS(装备数值!BX$50:BX$101,装备数值!$BG$50:$BG$101,"="&amp;新怪物属性!$CK$2,装备数值!$BH$50:$BH$101,"&lt;="&amp;新怪物属性!$CK31)+SUMIFS(装备数值!BX$50:BX$101,装备数值!$BG$50:$BG$101,"="&amp;新怪物属性!$CL$2,装备数值!$BH$50:$BH$101,"&lt;="&amp;新怪物属性!$CL31)+SUMIFS(装备数值!BX$50:BX$101,装备数值!$BG$50:$BG$101,"="&amp;新怪物属性!$CM$2,装备数值!$BH$50:$BH$101,"&lt;="&amp;新怪物属性!$CM31)+SUMIFS(装备数值!BX$50:BX$101,装备数值!$BG$50:$BG$101,"="&amp;新怪物属性!$CN$2,装备数值!$BH$50:$BH$101,"&lt;="&amp;新怪物属性!$CN31)+SUMIFS(装备数值!BX$50:BX$101,装备数值!$BG$50:$BG$101,"="&amp;新怪物属性!$CO$2,装备数值!$BH$50:$BH$101,"&lt;="&amp;新怪物属性!$CO31)+SUMIFS(装备数值!BX$50:BX$101,装备数值!$BG$50:$BG$101,"="&amp;新怪物属性!$CP$2,装备数值!$BH$50:$BH$101,"&lt;="&amp;新怪物属性!$CP31)+SUMIFS(装备数值!BX$50:BX$101,装备数值!$BG$50:$BG$101,"="&amp;新怪物属性!$CQ$2,装备数值!$BH$50:$BH$101,"&lt;="&amp;新怪物属性!$CQ31)+SUMIFS(装备数值!BX$50:BX$101,装备数值!$BG$50:$BG$101,"="&amp;新怪物属性!$CR$2,装备数值!$BH$50:$BH$101,"&lt;="&amp;新怪物属性!$CR31)</f>
        <v>0</v>
      </c>
      <c r="DH31" s="14">
        <f>INDEX(装备数值!$I$13:$M$116,新怪物属性!$P31*8+1,DH$2)*$X31+INDEX(装备数值!$I$13:$M$116,新怪物属性!$Q31*8+2,DH$2)*$Y31+INDEX(装备数值!$I$13:$M$116,新怪物属性!$S31*8+3,DH$2)*$Z31+INDEX(装备数值!$I$13:$M$116,新怪物属性!$R31*8+4,DH$2)*$AA31+INDEX(装备数值!$I$13:$M$116,新怪物属性!$T31*8+5,DH$2)*$AB31+INDEX(装备数值!$I$13:$M$116,新怪物属性!$U31*8+6,DH$2)*$AC31+INDEX(装备数值!$I$13:$M$116,新怪物属性!$V31*8+7,DH$2)*$AD31+INDEX(装备数值!$I$13:$M$116,新怪物属性!$W31*8+8,DH$2)*$AE31</f>
        <v>500</v>
      </c>
      <c r="DI31" s="14">
        <f>INDEX(装备数值!$I$13:$M$116,新怪物属性!$P31*8+1,DI$2)*$X31+INDEX(装备数值!$I$13:$M$116,新怪物属性!$Q31*8+2,DI$2)*$Y31+INDEX(装备数值!$I$13:$M$116,新怪物属性!$S31*8+3,DI$2)*$Z31+INDEX(装备数值!$I$13:$M$116,新怪物属性!$R31*8+4,DI$2)*$AA31+INDEX(装备数值!$I$13:$M$116,新怪物属性!$T31*8+5,DI$2)*$AB31+INDEX(装备数值!$I$13:$M$116,新怪物属性!$U31*8+6,DI$2)*$AC31+INDEX(装备数值!$I$13:$M$116,新怪物属性!$V31*8+7,DI$2)*$AD31+INDEX(装备数值!$I$13:$M$116,新怪物属性!$W31*8+8,DI$2)*$AE31</f>
        <v>3300</v>
      </c>
      <c r="DJ31" s="14">
        <f>INDEX(装备数值!$I$13:$M$116,新怪物属性!$P31*8+1,DJ$2)*$X31+INDEX(装备数值!$I$13:$M$116,新怪物属性!$Q31*8+2,DJ$2)*$Y31+INDEX(装备数值!$I$13:$M$116,新怪物属性!$S31*8+3,DJ$2)*$Z31+INDEX(装备数值!$I$13:$M$116,新怪物属性!$R31*8+4,DJ$2)*$AA31+INDEX(装备数值!$I$13:$M$116,新怪物属性!$T31*8+5,DJ$2)*$AB31+INDEX(装备数值!$I$13:$M$116,新怪物属性!$U31*8+6,DJ$2)*$AC31+INDEX(装备数值!$I$13:$M$116,新怪物属性!$V31*8+7,DJ$2)*$AD31+INDEX(装备数值!$I$13:$M$116,新怪物属性!$W31*8+8,DJ$2)*$AE31</f>
        <v>200</v>
      </c>
      <c r="DK31" s="14">
        <f>INDEX(装备数值!$I$13:$M$116,新怪物属性!$P31*8+1,DK$2)*$X31+INDEX(装备数值!$I$13:$M$116,新怪物属性!$Q31*8+2,DK$2)*$Y31+INDEX(装备数值!$I$13:$M$116,新怪物属性!$S31*8+3,DK$2)*$Z31+INDEX(装备数值!$I$13:$M$116,新怪物属性!$R31*8+4,DK$2)*$AA31+INDEX(装备数值!$I$13:$M$116,新怪物属性!$T31*8+5,DK$2)*$AB31+INDEX(装备数值!$I$13:$M$116,新怪物属性!$U31*8+6,DK$2)*$AC31+INDEX(装备数值!$I$13:$M$116,新怪物属性!$V31*8+7,DK$2)*$AD31+INDEX(装备数值!$I$13:$M$116,新怪物属性!$W31*8+8,DK$2)*$AE31</f>
        <v>4000</v>
      </c>
      <c r="DL31" s="14">
        <f>INDEX(装备数值!$I$13:$M$116,新怪物属性!$P31*8+1,DL$2)*$X31+INDEX(装备数值!$I$13:$M$116,新怪物属性!$Q31*8+2,DL$2)*$Y31+INDEX(装备数值!$I$13:$M$116,新怪物属性!$S31*8+3,DL$2)*$Z31+INDEX(装备数值!$I$13:$M$116,新怪物属性!$R31*8+4,DL$2)*$AA31+INDEX(装备数值!$I$13:$M$116,新怪物属性!$T31*8+5,DL$2)*$AB31+INDEX(装备数值!$I$13:$M$116,新怪物属性!$U31*8+6,DL$2)*$AC31+INDEX(装备数值!$I$13:$M$116,新怪物属性!$V31*8+7,DL$2)*$AD31+INDEX(装备数值!$I$13:$M$116,新怪物属性!$W31*8+8,DL$2)*$AE31</f>
        <v>70</v>
      </c>
      <c r="DO31" s="14">
        <f>INDEX(装备数值!$X$13:$AH$116,$P31*8+1,DO$2)*$AF31+INDEX(装备数值!$X$13:$AH$116,$Q31*8+2,DO$2)*$AG31+INDEX(装备数值!$X$13:$AH$116,$S31*8+3,DO$2)*$AH31+INDEX(装备数值!$X$13:$AH$116,$R31*8+4,DO$2)*$AI31+INDEX(装备数值!$X$13:$AH$116,$T31*8+5,DO$2)*$AJ31+INDEX(装备数值!$X$13:$AH$116,$U31*8+6,DO$2)*$AK31+INDEX(装备数值!$X$13:$AH$116,$V31*8+7,DO$2)*$AL31+INDEX(装备数值!$X$13:$AH$116,$W31*8+8,DO$2)*$AM31</f>
        <v>0</v>
      </c>
      <c r="DP31" s="14">
        <f>INDEX(装备数值!$X$13:$AH$116,$P31*8+1,DP$2)*$AF31+INDEX(装备数值!$X$13:$AH$116,$Q31*8+2,DP$2)*$AG31+INDEX(装备数值!$X$13:$AH$116,$S31*8+3,DP$2)*$AH31+INDEX(装备数值!$X$13:$AH$116,$R31*8+4,DP$2)*$AI31+INDEX(装备数值!$X$13:$AH$116,$T31*8+5,DP$2)*$AJ31+INDEX(装备数值!$X$13:$AH$116,$U31*8+6,DP$2)*$AK31+INDEX(装备数值!$X$13:$AH$116,$V31*8+7,DP$2)*$AL31+INDEX(装备数值!$X$13:$AH$116,$W31*8+8,DP$2)*$AM31</f>
        <v>0</v>
      </c>
      <c r="DQ31" s="14">
        <f>INDEX(装备数值!$X$13:$AH$116,$P31*8+1,DQ$2)*$AF31+INDEX(装备数值!$X$13:$AH$116,$Q31*8+2,DQ$2)*$AG31+INDEX(装备数值!$X$13:$AH$116,$S31*8+3,DQ$2)*$AH31+INDEX(装备数值!$X$13:$AH$116,$R31*8+4,DQ$2)*$AI31+INDEX(装备数值!$X$13:$AH$116,$T31*8+5,DQ$2)*$AJ31+INDEX(装备数值!$X$13:$AH$116,$U31*8+6,DQ$2)*$AK31+INDEX(装备数值!$X$13:$AH$116,$V31*8+7,DQ$2)*$AL31+INDEX(装备数值!$X$13:$AH$116,$W31*8+8,DQ$2)*$AM31</f>
        <v>0</v>
      </c>
      <c r="DR31" s="14">
        <f>INDEX(装备数值!$X$13:$AH$116,$P31*8+1,DR$2)*$AF31+INDEX(装备数值!$X$13:$AH$116,$Q31*8+2,DR$2)*$AG31+INDEX(装备数值!$X$13:$AH$116,$S31*8+3,DR$2)*$AH31+INDEX(装备数值!$X$13:$AH$116,$R31*8+4,DR$2)*$AI31+INDEX(装备数值!$X$13:$AH$116,$T31*8+5,DR$2)*$AJ31+INDEX(装备数值!$X$13:$AH$116,$U31*8+6,DR$2)*$AK31+INDEX(装备数值!$X$13:$AH$116,$V31*8+7,DR$2)*$AL31+INDEX(装备数值!$X$13:$AH$116,$W31*8+8,DR$2)*$AM31</f>
        <v>0</v>
      </c>
      <c r="DS31" s="14">
        <f>INDEX(装备数值!$X$13:$AH$116,$P31*8+1,DS$2)*$AF31+INDEX(装备数值!$X$13:$AH$116,$Q31*8+2,DS$2)*$AG31+INDEX(装备数值!$X$13:$AH$116,$S31*8+3,DS$2)*$AH31+INDEX(装备数值!$X$13:$AH$116,$R31*8+4,DS$2)*$AI31+INDEX(装备数值!$X$13:$AH$116,$T31*8+5,DS$2)*$AJ31+INDEX(装备数值!$X$13:$AH$116,$U31*8+6,DS$2)*$AK31+INDEX(装备数值!$X$13:$AH$116,$V31*8+7,DS$2)*$AL31+INDEX(装备数值!$X$13:$AH$116,$W31*8+8,DS$2)*$AM31</f>
        <v>0</v>
      </c>
      <c r="DT31" s="14">
        <f>INDEX(装备数值!$X$13:$AH$116,$P31*8+1,DT$2)*$AF31+INDEX(装备数值!$X$13:$AH$116,$Q31*8+2,DT$2)*$AG31+INDEX(装备数值!$X$13:$AH$116,$S31*8+3,DT$2)*$AH31+INDEX(装备数值!$X$13:$AH$116,$R31*8+4,DT$2)*$AI31+INDEX(装备数值!$X$13:$AH$116,$T31*8+5,DT$2)*$AJ31+INDEX(装备数值!$X$13:$AH$116,$U31*8+6,DT$2)*$AK31+INDEX(装备数值!$X$13:$AH$116,$V31*8+7,DT$2)*$AL31+INDEX(装备数值!$X$13:$AH$116,$W31*8+8,DT$2)*$AM31</f>
        <v>0</v>
      </c>
      <c r="DU31" s="14">
        <f>INDEX(装备数值!$X$13:$AH$116,$P31*8+1,DU$2)*$AF31+INDEX(装备数值!$X$13:$AH$116,$Q31*8+2,DU$2)*$AG31+INDEX(装备数值!$X$13:$AH$116,$S31*8+3,DU$2)*$AH31+INDEX(装备数值!$X$13:$AH$116,$R31*8+4,DU$2)*$AI31+INDEX(装备数值!$X$13:$AH$116,$T31*8+5,DU$2)*$AJ31+INDEX(装备数值!$X$13:$AH$116,$U31*8+6,DU$2)*$AK31+INDEX(装备数值!$X$13:$AH$116,$V31*8+7,DU$2)*$AL31+INDEX(装备数值!$X$13:$AH$116,$W31*8+8,DU$2)*$AM31</f>
        <v>0</v>
      </c>
      <c r="DV31" s="14">
        <f>INDEX(装备数值!$X$13:$AH$116,$P31*8+1,DV$2)*$AF31+INDEX(装备数值!$X$13:$AH$116,$Q31*8+2,DV$2)*$AG31+INDEX(装备数值!$X$13:$AH$116,$S31*8+3,DV$2)*$AH31+INDEX(装备数值!$X$13:$AH$116,$R31*8+4,DV$2)*$AI31+INDEX(装备数值!$X$13:$AH$116,$T31*8+5,DV$2)*$AJ31+INDEX(装备数值!$X$13:$AH$116,$U31*8+6,DV$2)*$AK31+INDEX(装备数值!$X$13:$AH$116,$V31*8+7,DV$2)*$AL31+INDEX(装备数值!$X$13:$AH$116,$W31*8+8,DV$2)*$AM31</f>
        <v>0</v>
      </c>
      <c r="DW31" s="14">
        <f>INDEX(装备数值!$X$13:$AH$116,$P31*8+1,DW$2)*$AF31+INDEX(装备数值!$X$13:$AH$116,$Q31*8+2,DW$2)*$AG31+INDEX(装备数值!$X$13:$AH$116,$S31*8+3,DW$2)*$AH31+INDEX(装备数值!$X$13:$AH$116,$R31*8+4,DW$2)*$AI31+INDEX(装备数值!$X$13:$AH$116,$T31*8+5,DW$2)*$AJ31+INDEX(装备数值!$X$13:$AH$116,$U31*8+6,DW$2)*$AK31+INDEX(装备数值!$X$13:$AH$116,$V31*8+7,DW$2)*$AL31+INDEX(装备数值!$X$13:$AH$116,$W31*8+8,DW$2)*$AM31</f>
        <v>0</v>
      </c>
      <c r="DX31" s="14">
        <f>INDEX(装备数值!$X$13:$AH$116,$P31*8+1,DX$2)*$AF31+INDEX(装备数值!$X$13:$AH$116,$Q31*8+2,DX$2)*$AG31+INDEX(装备数值!$X$13:$AH$116,$S31*8+3,DX$2)*$AH31+INDEX(装备数值!$X$13:$AH$116,$R31*8+4,DX$2)*$AI31+INDEX(装备数值!$X$13:$AH$116,$T31*8+5,DX$2)*$AJ31+INDEX(装备数值!$X$13:$AH$116,$U31*8+6,DX$2)*$AK31+INDEX(装备数值!$X$13:$AH$116,$V31*8+7,DX$2)*$AL31+INDEX(装备数值!$X$13:$AH$116,$W31*8+8,DX$2)*$AM31</f>
        <v>0</v>
      </c>
      <c r="DY31" s="14">
        <f>INDEX(装备数值!$X$13:$AH$116,$P31*8+1,DY$2)*$AF31+INDEX(装备数值!$X$13:$AH$116,$Q31*8+2,DY$2)*$AG31+INDEX(装备数值!$X$13:$AH$116,$S31*8+3,DY$2)*$AH31+INDEX(装备数值!$X$13:$AH$116,$R31*8+4,DY$2)*$AI31+INDEX(装备数值!$X$13:$AH$116,$T31*8+5,DY$2)*$AJ31+INDEX(装备数值!$X$13:$AH$116,$U31*8+6,DY$2)*$AK31+INDEX(装备数值!$X$13:$AH$116,$V31*8+7,DY$2)*$AL31+INDEX(装备数值!$X$13:$AH$116,$W31*8+8,DY$2)*$AM31</f>
        <v>0</v>
      </c>
      <c r="EA31" s="14">
        <f>INDEX(装备数值!$AN$17:$AN$117,MATCH(MIN($X31:$AE31),装备数值!$AO$17:$AO$117,1))</f>
        <v>1</v>
      </c>
      <c r="EB31" s="14">
        <f>IF(COUNTIF($P31:$W31,"&gt;"&amp;0)=8,INDEX(装备数值!AR$17:AR$117,$EA31+1),0)</f>
        <v>80</v>
      </c>
      <c r="EC31" s="14">
        <f>IF(COUNTIF($P31:$W31,"&gt;"&amp;0)=8,INDEX(装备数值!AS$17:AS$117,$EA31+1),0)</f>
        <v>600</v>
      </c>
      <c r="ED31" s="14">
        <f>IF(COUNTIF($P31:$W31,"&gt;"&amp;0)=8,INDEX(装备数值!AT$17:AT$117,$EA31+1),0)</f>
        <v>40</v>
      </c>
      <c r="EE31" s="14">
        <f>IF(COUNTIF($P31:$W31,"&gt;"&amp;0)=8,INDEX(装备数值!AU$17:AU$117,$EA31+1),0)</f>
        <v>800</v>
      </c>
      <c r="EF31" s="14">
        <f>IF(COUNTIF($P31:$W31,"&gt;"&amp;0)=8,INDEX(装备数值!AV$17:AV$117,$EA31+1),0)</f>
        <v>14</v>
      </c>
      <c r="EH31" s="14">
        <f>INDEX(装备数值!$AY$17:$AY$77,MATCH(MIN($AF31:$AM31),装备数值!$AZ$17:$AZ$77,1))</f>
        <v>0</v>
      </c>
      <c r="EI31" s="26">
        <f>INDEX(装备数值!BA$17:BA$77,新怪物属性!EH31+1)</f>
        <v>0</v>
      </c>
      <c r="EJ31" s="26">
        <f>INDEX(装备数值!BA$17:BA$77,新怪物属性!EH31+1)</f>
        <v>0</v>
      </c>
      <c r="EL31" s="14">
        <f t="shared" si="2"/>
        <v>0</v>
      </c>
      <c r="EM31" s="14">
        <f>VLOOKUP(EL31,军阶与晶片数值!$W$6:$X$27,2)</f>
        <v>0</v>
      </c>
      <c r="EN31" s="14">
        <f>INDEX(军阶与晶片数值!Y$6:Y$27,$EM31+1)</f>
        <v>0</v>
      </c>
      <c r="EO31" s="14">
        <f>INDEX(军阶与晶片数值!Z$6:Z$27,$EM31+1)</f>
        <v>0</v>
      </c>
      <c r="EP31" s="14">
        <f>INDEX(军阶与晶片数值!AA$6:AA$27,$EM31+1)</f>
        <v>0</v>
      </c>
      <c r="EQ31" s="14">
        <f>INDEX(军阶与晶片数值!AB$6:AB$27,$EM31+1)</f>
        <v>0</v>
      </c>
      <c r="ER31" s="29">
        <f>INDEX(军阶与晶片数值!AC$6:AC$27,$EM31+1)</f>
        <v>0</v>
      </c>
      <c r="ES31" s="29">
        <f>INDEX(军阶与晶片数值!AD$6:AD$27,$EM31+1)</f>
        <v>0</v>
      </c>
      <c r="EU31" s="26">
        <f>INDEX(军阶与晶片数值!I$6:I$16,AN31+1)</f>
        <v>0</v>
      </c>
      <c r="EV31" s="26">
        <f>INDEX(军阶与晶片数值!M$6:M$16,AO31+1)</f>
        <v>0</v>
      </c>
      <c r="EW31" s="26">
        <f>INDEX(军阶与晶片数值!J$6:J$16,AP31+1)</f>
        <v>0</v>
      </c>
      <c r="EX31" s="26">
        <f>INDEX(军阶与晶片数值!K$6:K$16,AQ31+1)</f>
        <v>0</v>
      </c>
      <c r="EY31" s="26">
        <f>INDEX(军阶与晶片数值!L$6:L$16,AR31+1)</f>
        <v>0</v>
      </c>
      <c r="EZ31" s="28">
        <f>INDEX(军阶与晶片数值!N$6:N$16,AS31+1)</f>
        <v>0</v>
      </c>
      <c r="FA31" s="28">
        <f>INDEX(军阶与晶片数值!O$6:O$16,AT31+1)</f>
        <v>0</v>
      </c>
      <c r="FB31" s="28">
        <f>INDEX(军阶与晶片数值!P$6:P$16,AU31+1)</f>
        <v>0</v>
      </c>
      <c r="FC31" s="28">
        <f>INDEX(军阶与晶片数值!Q$6:Q$16,AV31+1)</f>
        <v>0</v>
      </c>
      <c r="FD31" s="26">
        <f>INDEX(军阶与晶片数值!R$6:R$16,AW31+1)</f>
        <v>0</v>
      </c>
      <c r="FE31" s="26">
        <f>INDEX(军阶与晶片数值!S$6:S$16,AX31+1)</f>
        <v>0</v>
      </c>
      <c r="FF31" s="26">
        <f>INDEX(军阶与晶片数值!T$6:T$16,AY31+1)</f>
        <v>0</v>
      </c>
      <c r="FG31" s="26">
        <f>INDEX(军阶与晶片数值!U$6:U$16,AZ31+1)</f>
        <v>0</v>
      </c>
      <c r="FI31" s="26">
        <f>INDEX(军阶与晶片数值!$C$6:$C$36,新怪物属性!$BA31+1)</f>
        <v>0.05</v>
      </c>
      <c r="FJ31" s="26">
        <f>INDEX(军阶与晶片数值!$C$6:$C$36,新怪物属性!$BA31+1)</f>
        <v>0.05</v>
      </c>
      <c r="FK31" s="26">
        <f>INDEX(军阶与晶片数值!$C$6:$C$36,新怪物属性!$BA31+1)</f>
        <v>0.05</v>
      </c>
      <c r="FL31" s="26">
        <f>INDEX(军阶与晶片数值!$C$6:$C$36,新怪物属性!$BA31+1)</f>
        <v>0.05</v>
      </c>
      <c r="FM31" s="26">
        <f>INDEX(军阶与晶片数值!$C$6:$C$36,新怪物属性!$BA31+1)</f>
        <v>0.05</v>
      </c>
      <c r="FO31" s="14">
        <f>INDEX(战舰突破!$H$6:$H$18,新怪物属性!$J31+1)+INDEX(战舰突破!$H$23:$H$35,新怪物属性!$K31+1)+INDEX(战舰突破!$H$40:$H$52,新怪物属性!$L31+1)</f>
        <v>200</v>
      </c>
      <c r="FP31" s="14">
        <f>INDEX(战舰突破!$I$6:$I$18,新怪物属性!$J31+1)+INDEX(战舰突破!$I$23:$I$35,新怪物属性!$K31+1)+INDEX(战舰突破!$I$40:$I$52,新怪物属性!$L31+1)</f>
        <v>200</v>
      </c>
      <c r="FQ31" s="14">
        <f>INDEX(战舰突破!$J$6:$J$18,新怪物属性!$J31+1)+INDEX(战舰突破!$J$23:$J$35,新怪物属性!$K31+1)+INDEX(战舰突破!$J$40:$J$52,新怪物属性!$L31+1)</f>
        <v>0</v>
      </c>
      <c r="FR31" s="14">
        <f>INDEX(战舰突破!$K$6:$K$18,新怪物属性!$J31+1)+INDEX(战舰突破!$K$23:$K$35,新怪物属性!$K31+1)+INDEX(战舰突破!$K$40:$K$52,新怪物属性!$L31+1)</f>
        <v>0</v>
      </c>
      <c r="FS31" s="14">
        <f>INDEX(战舰突破!$L$6:$L$18,新怪物属性!$J31+1)+INDEX(战舰突破!$L$23:$L$35,新怪物属性!$K31+1)+INDEX(战舰突破!$L$40:$L$52,新怪物属性!$L31+1)</f>
        <v>0</v>
      </c>
      <c r="FT31" s="18">
        <f>INDEX(战舰突破!$N$6:$N$18,新怪物属性!$J31+1)+INDEX(战舰突破!$N$23:$N$35,新怪物属性!$K31+1)+INDEX(战舰突破!$N$40:$N$52,新怪物属性!$L31+1)</f>
        <v>0</v>
      </c>
      <c r="FU31" s="18">
        <f>INDEX(战舰突破!$O$6:$O$18,新怪物属性!$J31+1)+INDEX(战舰突破!$O$23:$O$35,新怪物属性!$K31+1)+INDEX(战舰突破!$O$40:$O$52,新怪物属性!$L31+1)</f>
        <v>0</v>
      </c>
      <c r="FV31" s="18">
        <f>INDEX(战舰突破!$P$6:$P$18,新怪物属性!$J31+1)+INDEX(战舰突破!$P$23:$P$35,新怪物属性!$K31+1)+INDEX(战舰突破!$P$40:$P$52,新怪物属性!$L31+1)</f>
        <v>0</v>
      </c>
      <c r="FW31" s="18">
        <f>INDEX(战舰突破!$Q$6:$Q$18,新怪物属性!$J31+1)+INDEX(战舰突破!$Q$23:$Q$35,新怪物属性!$K31+1)+INDEX(战舰突破!$Q$40:$Q$52,新怪物属性!$L31+1)</f>
        <v>0</v>
      </c>
      <c r="FX31" s="18">
        <f>INDEX(战舰突破!$R$6:$R$18,新怪物属性!$J31+1)+INDEX(战舰突破!$R$23:$R$35,新怪物属性!$K31+1)+INDEX(战舰突破!$R$40:$R$52,新怪物属性!$L31+1)</f>
        <v>0</v>
      </c>
      <c r="FY31" s="18">
        <f>INDEX(战舰突破!$M$6:$M$18,新怪物属性!$J31+1)+INDEX(战舰突破!$M$23:$M$35,新怪物属性!$K31+1)+INDEX(战舰突破!$M$40:$M$52,新怪物属性!$L31+1)</f>
        <v>0</v>
      </c>
      <c r="FZ31" s="22">
        <f>INDEX(战舰突破!$W$6:$W$18,新怪物属性!$J31+1)+INDEX(战舰突破!$W$23:$W$35,新怪物属性!$K31+1)+INDEX(战舰突破!$W$40:$W$52,新怪物属性!$L31+1)</f>
        <v>0.3</v>
      </c>
      <c r="GC31" s="14">
        <f>INDEX(战舰突破!$S$6:$S$18,新怪物属性!$J31+1)</f>
        <v>0</v>
      </c>
      <c r="GD31" s="14">
        <f>INDEX(战舰突破!$T$6:$T$18,新怪物属性!$J31+1)</f>
        <v>0</v>
      </c>
      <c r="GE31" s="14">
        <f>INDEX(战舰突破!$U$6:$U$18,新怪物属性!$J31+1)</f>
        <v>0</v>
      </c>
      <c r="GF31" s="14">
        <f>INDEX(战舰突破!$V$6:$V$18,新怪物属性!$J31+1)</f>
        <v>0</v>
      </c>
      <c r="GG31" s="14">
        <f>INDEX(战舰突破!$X$6:$X$18,新怪物属性!$J31+1)</f>
        <v>2</v>
      </c>
      <c r="GI31" s="14">
        <f>INDEX(战舰突破!$S$23:$S$35,新怪物属性!$J31+1)</f>
        <v>0</v>
      </c>
      <c r="GJ31" s="14">
        <f>INDEX(战舰突破!$T$23:$T$35,新怪物属性!$J31+1)</f>
        <v>0</v>
      </c>
      <c r="GK31" s="14">
        <f>INDEX(战舰突破!$U$23:$U$35,新怪物属性!$J31+1)</f>
        <v>0</v>
      </c>
      <c r="GL31" s="14">
        <f>INDEX(战舰突破!$V$23:$V$35,新怪物属性!$J31+1)</f>
        <v>0</v>
      </c>
      <c r="GM31" s="14">
        <f>INDEX(战舰突破!$X$23:$X$35,新怪物属性!$J31+1)</f>
        <v>30</v>
      </c>
      <c r="GO31" s="14">
        <f>INDEX(战舰突破!$S$40:$S$52,新怪物属性!$J31+1)</f>
        <v>0</v>
      </c>
      <c r="GP31" s="14">
        <f>INDEX(战舰突破!$T$40:$T$52,新怪物属性!$J31+1)</f>
        <v>0</v>
      </c>
      <c r="GQ31" s="14">
        <f>INDEX(战舰突破!$U$40:$U$52,新怪物属性!$J31+1)</f>
        <v>0</v>
      </c>
      <c r="GR31" s="14">
        <f>INDEX(战舰突破!$V$40:$V$52,新怪物属性!$J31+1)</f>
        <v>0</v>
      </c>
      <c r="GS31" s="14">
        <f>INDEX(战舰突破!$X$40:$X$52,新怪物属性!$J31+1)</f>
        <v>50</v>
      </c>
      <c r="GV31" s="14">
        <v>0</v>
      </c>
      <c r="GW31" s="14">
        <v>0</v>
      </c>
      <c r="GX31" s="14">
        <v>0</v>
      </c>
      <c r="GY31" s="14">
        <v>0</v>
      </c>
      <c r="GZ31" s="14">
        <v>0</v>
      </c>
      <c r="HA31" s="14">
        <v>0</v>
      </c>
      <c r="HB31" s="14">
        <v>0</v>
      </c>
      <c r="HC31" s="14">
        <v>0</v>
      </c>
      <c r="HD31" s="14">
        <v>0</v>
      </c>
      <c r="HE31" s="14">
        <v>0</v>
      </c>
      <c r="HF31" s="14">
        <v>0</v>
      </c>
      <c r="HG31" s="14">
        <v>0</v>
      </c>
      <c r="HH31" s="14">
        <v>0</v>
      </c>
      <c r="HI31" s="14">
        <v>0</v>
      </c>
      <c r="HJ31" s="14">
        <v>0</v>
      </c>
      <c r="HK31" s="14">
        <v>0</v>
      </c>
      <c r="HL31" s="14">
        <v>0</v>
      </c>
      <c r="HM31" s="14">
        <v>0</v>
      </c>
      <c r="HN31" s="14">
        <v>0</v>
      </c>
      <c r="HO31" s="14">
        <v>0</v>
      </c>
      <c r="HP31" s="14">
        <v>0</v>
      </c>
      <c r="HQ31" s="14">
        <v>0</v>
      </c>
      <c r="HR31" s="14">
        <v>0</v>
      </c>
      <c r="HS31" s="14">
        <v>0</v>
      </c>
      <c r="HT31" s="14">
        <v>0</v>
      </c>
      <c r="HU31" s="14">
        <v>0</v>
      </c>
      <c r="HX31" s="14">
        <v>0</v>
      </c>
      <c r="HY31" s="14">
        <v>0</v>
      </c>
      <c r="IB31" s="14">
        <f>IF($GV31=0,0,INDEX(战宠!P$15:P$27,新怪物属性!$GV$3)*(INDEX(战宠!$U$7:$Y$10,1,新怪物属性!$GV31)))*(新怪物属性!$GW31+4)
+IF($GX31=0,0,INDEX(战宠!P$15:P$27,新怪物属性!$GX$3)*(INDEX(战宠!$U$7:$Y$10,1,新怪物属性!$GX31)))*(新怪物属性!$GY31+4)
+IF($GZ31=0,0,INDEX(战宠!P$15:P$27,新怪物属性!$GZ$3)*(INDEX(战宠!$U$7:$Y$10,1,新怪物属性!$GZ31)))*(新怪物属性!$HA31+4)
+IF($HB31=0,0,INDEX(战宠!P$15:P$27,新怪物属性!$HB$3)*(INDEX(战宠!$U$7:$Y$10,1,新怪物属性!$HB31)))*(新怪物属性!$HC31+4)
+IF($HD31=0,0,INDEX(战宠!P$15:P$27,新怪物属性!$HD$3)*(INDEX(战宠!$U$7:$Y$10,1,新怪物属性!$HD31)))*(新怪物属性!$HE31+4)
+IF($HF31=0,0,INDEX(战宠!P$15:P$27,新怪物属性!$HF$3)*(INDEX(战宠!$U$7:$Y$10,1,新怪物属性!$HF31)))*(新怪物属性!$HG31+4)
+IF($HH31=0,0,INDEX(战宠!P$15:P$27,新怪物属性!$HH$3)*(INDEX(战宠!$U$7:$Y$10,1,新怪物属性!$HH31)))*(新怪物属性!$HI31+4)
+IF($HJ31=0,0,INDEX(战宠!P$15:P$27,新怪物属性!$HJ$3)*(INDEX(战宠!$U$7:$Y$10,1,新怪物属性!$HJ31)))*(新怪物属性!$HK31+4)
+IF($HL31=0,0,INDEX(战宠!P$15:P$27,新怪物属性!$HL$3)*(INDEX(战宠!$U$7:$Y$10,1,新怪物属性!$HL31)))*(新怪物属性!$HM31+4)
+IF($HN31=0,0,INDEX(战宠!P$15:P$27,新怪物属性!$HN$3)*(INDEX(战宠!$U$7:$Y$10,1,新怪物属性!$HN31)))*(新怪物属性!$HO31+4)
+IF($HP31=0,0,INDEX(战宠!P$15:P$27,新怪物属性!$HP$3)*(INDEX(战宠!$U$7:$Y$10,1,新怪物属性!$HP31)))*(新怪物属性!$HQ31+4)
+IF($HR31=0,0,INDEX(战宠!P$15:P$27,新怪物属性!$HR$3)*(INDEX(战宠!$U$7:$Y$10,1,新怪物属性!$HR31)))*(新怪物属性!$HS31+4)
+IF($HT31=0,0,INDEX(战宠!P$15:P$27,新怪物属性!$HT$3)*(INDEX(战宠!$U$7:$Y$10,1,新怪物属性!$HT31)))*(新怪物属性!$HU31+4)</f>
        <v>0</v>
      </c>
      <c r="IC31" s="14">
        <f>IF($GV31=0,0,INDEX(战宠!Q$15:Q$27,新怪物属性!$GV$3)*(INDEX(战宠!$U$7:$Y$10,1,新怪物属性!$GV31)))*(新怪物属性!$GW31+4)
+IF($GX31=0,0,INDEX(战宠!Q$15:Q$27,新怪物属性!$GX$3)*(INDEX(战宠!$U$7:$Y$10,1,新怪物属性!$GX31)))*(新怪物属性!$GY31+4)
+IF($GZ31=0,0,INDEX(战宠!Q$15:Q$27,新怪物属性!$GZ$3)*(INDEX(战宠!$U$7:$Y$10,1,新怪物属性!$GZ31)))*(新怪物属性!$HA31+4)
+IF($HB31=0,0,INDEX(战宠!Q$15:Q$27,新怪物属性!$HB$3)*(INDEX(战宠!$U$7:$Y$10,1,新怪物属性!$HB31)))*(新怪物属性!$HC31+4)
+IF($HD31=0,0,INDEX(战宠!Q$15:Q$27,新怪物属性!$HD$3)*(INDEX(战宠!$U$7:$Y$10,1,新怪物属性!$HD31)))*(新怪物属性!$HE31+4)
+IF($HF31=0,0,INDEX(战宠!Q$15:Q$27,新怪物属性!$HF$3)*(INDEX(战宠!$U$7:$Y$10,1,新怪物属性!$HF31)))*(新怪物属性!$HG31+4)
+IF($HH31=0,0,INDEX(战宠!Q$15:Q$27,新怪物属性!$HH$3)*(INDEX(战宠!$U$7:$Y$10,1,新怪物属性!$HH31)))*(新怪物属性!$HI31+4)
+IF($HJ31=0,0,INDEX(战宠!Q$15:Q$27,新怪物属性!$HJ$3)*(INDEX(战宠!$U$7:$Y$10,1,新怪物属性!$HJ31)))*(新怪物属性!$HK31+4)
+IF($HL31=0,0,INDEX(战宠!Q$15:Q$27,新怪物属性!$HL$3)*(INDEX(战宠!$U$7:$Y$10,1,新怪物属性!$HL31)))*(新怪物属性!$HM31+4)
+IF($HN31=0,0,INDEX(战宠!Q$15:Q$27,新怪物属性!$HN$3)*(INDEX(战宠!$U$7:$Y$10,1,新怪物属性!$HN31)))*(新怪物属性!$HO31+4)
+IF($HP31=0,0,INDEX(战宠!Q$15:Q$27,新怪物属性!$HP$3)*(INDEX(战宠!$U$7:$Y$10,1,新怪物属性!$HP31)))*(新怪物属性!$HQ31+4)
+IF($HR31=0,0,INDEX(战宠!Q$15:Q$27,新怪物属性!$HR$3)*(INDEX(战宠!$U$7:$Y$10,1,新怪物属性!$HR31)))*(新怪物属性!$HS31+4)
+IF($HT31=0,0,INDEX(战宠!Q$15:Q$27,新怪物属性!$HT$3)*(INDEX(战宠!$U$7:$Y$10,1,新怪物属性!$HT31)))*(新怪物属性!$HU31+4)</f>
        <v>0</v>
      </c>
      <c r="ID31" s="14">
        <f>IF($GV31=0,0,INDEX(战宠!R$15:R$27,新怪物属性!$GV$3)*(INDEX(战宠!$U$7:$Y$10,1,新怪物属性!$GV31)))*(新怪物属性!$GW31+4)
+IF($GX31=0,0,INDEX(战宠!R$15:R$27,新怪物属性!$GX$3)*(INDEX(战宠!$U$7:$Y$10,1,新怪物属性!$GX31)))*(新怪物属性!$GY31+4)
+IF($GZ31=0,0,INDEX(战宠!R$15:R$27,新怪物属性!$GZ$3)*(INDEX(战宠!$U$7:$Y$10,1,新怪物属性!$GZ31)))*(新怪物属性!$HA31+4)
+IF($HB31=0,0,INDEX(战宠!R$15:R$27,新怪物属性!$HB$3)*(INDEX(战宠!$U$7:$Y$10,1,新怪物属性!$HB31)))*(新怪物属性!$HC31+4)
+IF($HD31=0,0,INDEX(战宠!R$15:R$27,新怪物属性!$HD$3)*(INDEX(战宠!$U$7:$Y$10,1,新怪物属性!$HD31)))*(新怪物属性!$HE31+4)
+IF($HF31=0,0,INDEX(战宠!R$15:R$27,新怪物属性!$HF$3)*(INDEX(战宠!$U$7:$Y$10,1,新怪物属性!$HF31)))*(新怪物属性!$HG31+4)
+IF($HH31=0,0,INDEX(战宠!R$15:R$27,新怪物属性!$HH$3)*(INDEX(战宠!$U$7:$Y$10,1,新怪物属性!$HH31)))*(新怪物属性!$HI31+4)
+IF($HJ31=0,0,INDEX(战宠!R$15:R$27,新怪物属性!$HJ$3)*(INDEX(战宠!$U$7:$Y$10,1,新怪物属性!$HJ31)))*(新怪物属性!$HK31+4)
+IF($HL31=0,0,INDEX(战宠!R$15:R$27,新怪物属性!$HL$3)*(INDEX(战宠!$U$7:$Y$10,1,新怪物属性!$HL31)))*(新怪物属性!$HM31+4)
+IF($HN31=0,0,INDEX(战宠!R$15:R$27,新怪物属性!$HN$3)*(INDEX(战宠!$U$7:$Y$10,1,新怪物属性!$HN31)))*(新怪物属性!$HO31+4)
+IF($HP31=0,0,INDEX(战宠!R$15:R$27,新怪物属性!$HP$3)*(INDEX(战宠!$U$7:$Y$10,1,新怪物属性!$HP31)))*(新怪物属性!$HQ31+4)
+IF($HR31=0,0,INDEX(战宠!R$15:R$27,新怪物属性!$HR$3)*(INDEX(战宠!$U$7:$Y$10,1,新怪物属性!$HR31)))*(新怪物属性!$HS31+4)
+IF($HT31=0,0,INDEX(战宠!R$15:R$27,新怪物属性!$HT$3)*(INDEX(战宠!$U$7:$Y$10,1,新怪物属性!$HT31)))*(新怪物属性!$HU31+4)</f>
        <v>0</v>
      </c>
      <c r="IE31" s="14">
        <f>IF($GV31=0,0,INDEX(战宠!S$15:S$27,新怪物属性!$GV$3)*(INDEX(战宠!$U$7:$Y$10,1,新怪物属性!$GV31)))*(新怪物属性!$GW31+4)
+IF($GX31=0,0,INDEX(战宠!S$15:S$27,新怪物属性!$GX$3)*(INDEX(战宠!$U$7:$Y$10,1,新怪物属性!$GX31)))*(新怪物属性!$GY31+4)
+IF($GZ31=0,0,INDEX(战宠!S$15:S$27,新怪物属性!$GZ$3)*(INDEX(战宠!$U$7:$Y$10,1,新怪物属性!$GZ31)))*(新怪物属性!$HA31+4)
+IF($HB31=0,0,INDEX(战宠!S$15:S$27,新怪物属性!$HB$3)*(INDEX(战宠!$U$7:$Y$10,1,新怪物属性!$HB31)))*(新怪物属性!$HC31+4)
+IF($HD31=0,0,INDEX(战宠!S$15:S$27,新怪物属性!$HD$3)*(INDEX(战宠!$U$7:$Y$10,1,新怪物属性!$HD31)))*(新怪物属性!$HE31+4)
+IF($HF31=0,0,INDEX(战宠!S$15:S$27,新怪物属性!$HF$3)*(INDEX(战宠!$U$7:$Y$10,1,新怪物属性!$HF31)))*(新怪物属性!$HG31+4)
+IF($HH31=0,0,INDEX(战宠!S$15:S$27,新怪物属性!$HH$3)*(INDEX(战宠!$U$7:$Y$10,1,新怪物属性!$HH31)))*(新怪物属性!$HI31+4)
+IF($HJ31=0,0,INDEX(战宠!S$15:S$27,新怪物属性!$HJ$3)*(INDEX(战宠!$U$7:$Y$10,1,新怪物属性!$HJ31)))*(新怪物属性!$HK31+4)
+IF($HL31=0,0,INDEX(战宠!S$15:S$27,新怪物属性!$HL$3)*(INDEX(战宠!$U$7:$Y$10,1,新怪物属性!$HL31)))*(新怪物属性!$HM31+4)
+IF($HN31=0,0,INDEX(战宠!S$15:S$27,新怪物属性!$HN$3)*(INDEX(战宠!$U$7:$Y$10,1,新怪物属性!$HN31)))*(新怪物属性!$HO31+4)
+IF($HP31=0,0,INDEX(战宠!S$15:S$27,新怪物属性!$HP$3)*(INDEX(战宠!$U$7:$Y$10,1,新怪物属性!$HP31)))*(新怪物属性!$HQ31+4)
+IF($HR31=0,0,INDEX(战宠!S$15:S$27,新怪物属性!$HR$3)*(INDEX(战宠!$U$7:$Y$10,1,新怪物属性!$HR31)))*(新怪物属性!$HS31+4)
+IF($HT31=0,0,INDEX(战宠!S$15:S$27,新怪物属性!$HT$3)*(INDEX(战宠!$U$7:$Y$10,1,新怪物属性!$HT31)))*(新怪物属性!$HU31+4)</f>
        <v>0</v>
      </c>
      <c r="IF31" s="14">
        <f>IF($GV31=0,0,INDEX(战宠!T$15:T$27,新怪物属性!$GV$3)*(INDEX(战宠!$U$7:$Y$10,1,新怪物属性!$GV31)))*(新怪物属性!$GW31+4)
+IF($GX31=0,0,INDEX(战宠!T$15:T$27,新怪物属性!$GX$3)*(INDEX(战宠!$U$7:$Y$10,1,新怪物属性!$GX31)))*(新怪物属性!$GY31+4)
+IF($GZ31=0,0,INDEX(战宠!T$15:T$27,新怪物属性!$GZ$3)*(INDEX(战宠!$U$7:$Y$10,1,新怪物属性!$GZ31)))*(新怪物属性!$HA31+4)
+IF($HB31=0,0,INDEX(战宠!T$15:T$27,新怪物属性!$HB$3)*(INDEX(战宠!$U$7:$Y$10,1,新怪物属性!$HB31)))*(新怪物属性!$HC31+4)
+IF($HD31=0,0,INDEX(战宠!T$15:T$27,新怪物属性!$HD$3)*(INDEX(战宠!$U$7:$Y$10,1,新怪物属性!$HD31)))*(新怪物属性!$HE31+4)
+IF($HF31=0,0,INDEX(战宠!T$15:T$27,新怪物属性!$HF$3)*(INDEX(战宠!$U$7:$Y$10,1,新怪物属性!$HF31)))*(新怪物属性!$HG31+4)
+IF($HH31=0,0,INDEX(战宠!T$15:T$27,新怪物属性!$HH$3)*(INDEX(战宠!$U$7:$Y$10,1,新怪物属性!$HH31)))*(新怪物属性!$HI31+4)
+IF($HJ31=0,0,INDEX(战宠!T$15:T$27,新怪物属性!$HJ$3)*(INDEX(战宠!$U$7:$Y$10,1,新怪物属性!$HJ31)))*(新怪物属性!$HK31+4)
+IF($HL31=0,0,INDEX(战宠!T$15:T$27,新怪物属性!$HL$3)*(INDEX(战宠!$U$7:$Y$10,1,新怪物属性!$HL31)))*(新怪物属性!$HM31+4)
+IF($HN31=0,0,INDEX(战宠!T$15:T$27,新怪物属性!$HN$3)*(INDEX(战宠!$U$7:$Y$10,1,新怪物属性!$HN31)))*(新怪物属性!$HO31+4)
+IF($HP31=0,0,INDEX(战宠!T$15:T$27,新怪物属性!$HP$3)*(INDEX(战宠!$U$7:$Y$10,1,新怪物属性!$HP31)))*(新怪物属性!$HQ31+4)
+IF($HR31=0,0,INDEX(战宠!T$15:T$27,新怪物属性!$HR$3)*(INDEX(战宠!$U$7:$Y$10,1,新怪物属性!$HR31)))*(新怪物属性!$HS31+4)
+IF($HT31=0,0,INDEX(战宠!T$15:T$27,新怪物属性!$HT$3)*(INDEX(战宠!$U$7:$Y$10,1,新怪物属性!$HT31)))*(新怪物属性!$HU31+4)</f>
        <v>0</v>
      </c>
      <c r="II31" s="14">
        <f>IF(HX31=0,0,INDEX(战宠!$D$15:$D$27,新怪物属性!HX31))</f>
        <v>0</v>
      </c>
      <c r="IJ31" s="14">
        <f>IF(HY31=0,0,INDEX(战宠!$D$15:$D$27,新怪物属性!HY31))</f>
        <v>0</v>
      </c>
      <c r="IM31" s="14">
        <f t="shared" si="51"/>
        <v>3008</v>
      </c>
      <c r="IN31" s="14">
        <f t="shared" si="52"/>
        <v>3302</v>
      </c>
      <c r="IO31" s="14">
        <f t="shared" si="53"/>
        <v>0</v>
      </c>
      <c r="IP31" s="14">
        <f t="shared" si="54"/>
        <v>0</v>
      </c>
      <c r="IQ31" s="14">
        <f t="shared" si="55"/>
        <v>0</v>
      </c>
      <c r="IR31" s="14">
        <f t="shared" si="3"/>
        <v>19635</v>
      </c>
      <c r="IS31" s="14">
        <f t="shared" si="4"/>
        <v>700</v>
      </c>
      <c r="IT31" s="14">
        <f t="shared" si="5"/>
        <v>60427</v>
      </c>
      <c r="IU31" s="14">
        <f t="shared" si="6"/>
        <v>1144</v>
      </c>
      <c r="IV31" s="28">
        <f t="shared" si="7"/>
        <v>0</v>
      </c>
      <c r="IW31" s="28">
        <f t="shared" si="8"/>
        <v>0</v>
      </c>
      <c r="IX31" s="28">
        <f t="shared" si="9"/>
        <v>0</v>
      </c>
      <c r="IY31" s="28">
        <f t="shared" si="10"/>
        <v>0</v>
      </c>
      <c r="IZ31" s="28">
        <f t="shared" si="11"/>
        <v>1</v>
      </c>
      <c r="JA31" s="28">
        <f t="shared" si="12"/>
        <v>1</v>
      </c>
      <c r="JB31" s="28">
        <f t="shared" si="13"/>
        <v>0</v>
      </c>
      <c r="JC31" s="28">
        <f t="shared" si="14"/>
        <v>0</v>
      </c>
      <c r="JD31" s="14">
        <f t="shared" si="15"/>
        <v>1</v>
      </c>
      <c r="JE31" s="14">
        <f t="shared" si="16"/>
        <v>1</v>
      </c>
      <c r="JF31" s="14">
        <f t="shared" si="17"/>
        <v>1</v>
      </c>
      <c r="JG31" s="18">
        <f t="shared" si="18"/>
        <v>1</v>
      </c>
      <c r="JH31" s="18">
        <f t="shared" si="19"/>
        <v>1</v>
      </c>
      <c r="JI31" s="18">
        <f t="shared" si="20"/>
        <v>1</v>
      </c>
      <c r="JJ31" s="29">
        <f t="shared" si="56"/>
        <v>150</v>
      </c>
      <c r="JK31" s="29">
        <f t="shared" si="56"/>
        <v>450</v>
      </c>
      <c r="JL31" s="29">
        <f t="shared" si="56"/>
        <v>450</v>
      </c>
      <c r="JM31" s="26">
        <f t="shared" si="22"/>
        <v>0</v>
      </c>
      <c r="JN31" s="26">
        <f t="shared" si="23"/>
        <v>0</v>
      </c>
      <c r="JO31" s="26">
        <f t="shared" si="24"/>
        <v>0</v>
      </c>
      <c r="JP31" s="14">
        <f t="shared" si="25"/>
        <v>2</v>
      </c>
      <c r="JQ31" s="14">
        <f t="shared" si="26"/>
        <v>2</v>
      </c>
      <c r="JR31" s="14">
        <f t="shared" si="27"/>
        <v>2</v>
      </c>
      <c r="JS31" s="14">
        <f t="shared" si="28"/>
        <v>2</v>
      </c>
      <c r="JT31" s="14">
        <f t="shared" si="29"/>
        <v>30</v>
      </c>
      <c r="JU31" s="14">
        <f t="shared" si="30"/>
        <v>50</v>
      </c>
      <c r="JV31">
        <v>27</v>
      </c>
      <c r="JW31" s="14">
        <f t="shared" si="57"/>
        <v>214362</v>
      </c>
      <c r="JY31" s="14">
        <f t="shared" si="31"/>
        <v>1400</v>
      </c>
      <c r="JZ31" s="14">
        <f t="shared" si="58"/>
        <v>1474</v>
      </c>
      <c r="KA31" s="29">
        <f t="shared" si="59"/>
        <v>0</v>
      </c>
      <c r="KB31" s="29">
        <f t="shared" si="60"/>
        <v>0</v>
      </c>
      <c r="KC31" s="29">
        <f t="shared" si="61"/>
        <v>0</v>
      </c>
      <c r="KD31" s="29">
        <f t="shared" si="62"/>
        <v>0</v>
      </c>
      <c r="KE31" s="14">
        <f t="shared" si="32"/>
        <v>1</v>
      </c>
      <c r="KF31" s="14">
        <f t="shared" si="33"/>
        <v>1</v>
      </c>
      <c r="KG31" s="14">
        <f t="shared" si="63"/>
        <v>1474</v>
      </c>
      <c r="KH31" s="26">
        <f t="shared" si="34"/>
        <v>0</v>
      </c>
      <c r="KI31" s="26">
        <f t="shared" si="35"/>
        <v>0.3</v>
      </c>
      <c r="KJ31" s="29">
        <f t="shared" si="64"/>
        <v>188</v>
      </c>
      <c r="KK31" s="29">
        <f t="shared" si="65"/>
        <v>1092</v>
      </c>
      <c r="KL31" s="29">
        <f t="shared" si="66"/>
        <v>0</v>
      </c>
      <c r="KM31" s="23">
        <f t="shared" si="67"/>
        <v>0</v>
      </c>
      <c r="KN31" s="23">
        <f t="shared" si="68"/>
        <v>0</v>
      </c>
      <c r="KO31" s="26">
        <f t="shared" si="36"/>
        <v>0.05</v>
      </c>
      <c r="KP31" s="26">
        <f t="shared" si="37"/>
        <v>0.15</v>
      </c>
      <c r="KQ31" s="26">
        <f t="shared" si="38"/>
        <v>0.15</v>
      </c>
      <c r="KR31" s="26">
        <f t="shared" si="69"/>
        <v>0</v>
      </c>
      <c r="KS31" s="26">
        <v>0</v>
      </c>
      <c r="KT31" s="29">
        <f t="shared" si="70"/>
        <v>1.05</v>
      </c>
      <c r="KU31" s="29">
        <f t="shared" si="39"/>
        <v>1.1499999999999999</v>
      </c>
      <c r="KV31" s="29">
        <f t="shared" si="40"/>
        <v>1.1499999999999999</v>
      </c>
      <c r="KW31" s="29">
        <f t="shared" si="41"/>
        <v>987</v>
      </c>
      <c r="KX31" s="29">
        <f t="shared" si="42"/>
        <v>837.19999999999993</v>
      </c>
      <c r="KY31" s="29">
        <f t="shared" si="43"/>
        <v>0</v>
      </c>
      <c r="KZ31" s="29">
        <f t="shared" si="44"/>
        <v>10707</v>
      </c>
      <c r="LA31" s="14">
        <f t="shared" si="45"/>
        <v>1824.2</v>
      </c>
      <c r="LE31" s="14">
        <v>1</v>
      </c>
      <c r="LF31" s="14">
        <v>0.5</v>
      </c>
      <c r="LG31" s="14">
        <v>220</v>
      </c>
      <c r="LH31" s="14">
        <v>80</v>
      </c>
      <c r="LI31" s="14">
        <v>0</v>
      </c>
      <c r="LJ31" s="14">
        <v>60</v>
      </c>
      <c r="LK31" s="14">
        <v>60</v>
      </c>
      <c r="LL31" s="23">
        <f t="shared" si="71"/>
        <v>167157</v>
      </c>
      <c r="LM31" s="23">
        <f t="shared" si="72"/>
        <v>0</v>
      </c>
      <c r="LN31" s="23">
        <f t="shared" si="73"/>
        <v>167157</v>
      </c>
      <c r="LO31" s="14">
        <v>1</v>
      </c>
      <c r="LP31" s="14">
        <v>0.5</v>
      </c>
      <c r="LQ31" s="14">
        <v>100</v>
      </c>
      <c r="LR31" s="14">
        <v>25</v>
      </c>
      <c r="LS31" s="14">
        <v>0</v>
      </c>
      <c r="LT31" s="14">
        <v>30</v>
      </c>
      <c r="LU31" s="14">
        <v>30</v>
      </c>
      <c r="LV31" s="23">
        <f t="shared" si="74"/>
        <v>74400</v>
      </c>
      <c r="LW31" s="23">
        <f t="shared" si="75"/>
        <v>0</v>
      </c>
      <c r="LX31" s="23">
        <f t="shared" si="76"/>
        <v>74400</v>
      </c>
      <c r="MB31">
        <f t="shared" si="46"/>
        <v>3.3701686308326142</v>
      </c>
      <c r="MC31">
        <f t="shared" si="47"/>
        <v>3.3701686308326142</v>
      </c>
      <c r="ME31" s="14">
        <v>6</v>
      </c>
      <c r="MF31" s="14">
        <v>2</v>
      </c>
      <c r="MG31" s="14">
        <v>0</v>
      </c>
      <c r="MH31" s="23">
        <f t="shared" si="48"/>
        <v>3696</v>
      </c>
      <c r="MI31" s="23">
        <f t="shared" si="77"/>
        <v>0</v>
      </c>
      <c r="MJ31" s="23">
        <f t="shared" si="78"/>
        <v>3696</v>
      </c>
      <c r="MK31" s="14">
        <v>18</v>
      </c>
      <c r="ML31" s="14">
        <v>6</v>
      </c>
      <c r="MM31" s="14">
        <v>4</v>
      </c>
      <c r="MN31" s="23">
        <f t="shared" si="49"/>
        <v>11088</v>
      </c>
      <c r="MO31" s="23">
        <f t="shared" si="79"/>
        <v>0</v>
      </c>
      <c r="MP31" s="23">
        <f t="shared" si="80"/>
        <v>11088</v>
      </c>
      <c r="MR31" s="23">
        <f t="shared" si="81"/>
        <v>14784</v>
      </c>
      <c r="MS31" s="23">
        <f t="shared" si="82"/>
        <v>0</v>
      </c>
      <c r="MT31" s="23">
        <f t="shared" si="83"/>
        <v>14784</v>
      </c>
      <c r="MU31" s="23">
        <f t="shared" si="87"/>
        <v>5544</v>
      </c>
      <c r="MV31" s="23">
        <f t="shared" si="85"/>
        <v>0</v>
      </c>
      <c r="MW31" s="23">
        <f t="shared" si="86"/>
        <v>5544</v>
      </c>
      <c r="NC31" s="17"/>
      <c r="NJ31" s="14">
        <v>27</v>
      </c>
      <c r="NK31" s="14"/>
    </row>
    <row r="32" spans="3:375" ht="16.5" x14ac:dyDescent="0.2">
      <c r="C32" s="14">
        <f t="shared" si="0"/>
        <v>1</v>
      </c>
      <c r="D32" s="14">
        <v>28</v>
      </c>
      <c r="E32" s="14" t="s">
        <v>605</v>
      </c>
      <c r="F32" s="14" t="s">
        <v>557</v>
      </c>
      <c r="G32" s="14">
        <v>10</v>
      </c>
      <c r="H32" s="14">
        <v>20</v>
      </c>
      <c r="I32" s="14">
        <v>0</v>
      </c>
      <c r="J32" s="14">
        <v>1</v>
      </c>
      <c r="K32" s="14">
        <v>1</v>
      </c>
      <c r="L32" s="14">
        <v>0</v>
      </c>
      <c r="M32" s="14">
        <v>0</v>
      </c>
      <c r="N32" s="14">
        <v>0</v>
      </c>
      <c r="O32" s="14">
        <v>0</v>
      </c>
      <c r="P32" s="14">
        <v>2</v>
      </c>
      <c r="Q32" s="14">
        <v>1</v>
      </c>
      <c r="R32" s="14">
        <v>1</v>
      </c>
      <c r="S32" s="14">
        <v>1</v>
      </c>
      <c r="T32" s="14">
        <v>1</v>
      </c>
      <c r="U32" s="14">
        <v>1</v>
      </c>
      <c r="V32" s="14">
        <v>1</v>
      </c>
      <c r="W32" s="14">
        <v>1</v>
      </c>
      <c r="X32" s="14">
        <v>10</v>
      </c>
      <c r="Y32" s="14">
        <v>10</v>
      </c>
      <c r="Z32" s="14">
        <v>10</v>
      </c>
      <c r="AA32" s="14">
        <v>10</v>
      </c>
      <c r="AB32" s="14">
        <v>10</v>
      </c>
      <c r="AC32" s="14">
        <v>10</v>
      </c>
      <c r="AD32" s="14">
        <v>10</v>
      </c>
      <c r="AE32" s="14">
        <v>10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2</v>
      </c>
      <c r="BF32" s="14">
        <f>ROUND((INDEX(新战舰养成!S$6:S$18,新怪物属性!$J32+1)+INDEX(新战舰养成!D$6:D$18,新怪物属性!$J32+1)*(新怪物属性!$G32-1))*INDEX(战舰突破!$D$6:$D$18,新怪物属性!$M32+1),0)</f>
        <v>245</v>
      </c>
      <c r="BG32" s="14">
        <f>ROUND((INDEX(新战舰养成!T$6:T$18,新怪物属性!$J32+1)+INDEX(新战舰养成!E$6:E$18,新怪物属性!$J32+1)*(新怪物属性!$G32-1))*INDEX(战舰突破!$D$6:$D$18,新怪物属性!$M32+1),0)</f>
        <v>1900</v>
      </c>
      <c r="BH32" s="14">
        <f>ROUND((INDEX(新战舰养成!U$6:U$18,新怪物属性!$J32+1)+INDEX(新战舰养成!F$6:F$18,新怪物属性!$J32+1)*(新怪物属性!$G32-1))*INDEX(战舰突破!$D$6:$D$18,新怪物属性!$M32+1),0)</f>
        <v>127</v>
      </c>
      <c r="BI32" s="14">
        <f>ROUND((INDEX(新战舰养成!V$6:V$18,新怪物属性!$J32+1)+INDEX(新战舰养成!G$6:G$18,新怪物属性!$J32+1)*(新怪物属性!$G32-1))*INDEX(战舰突破!$D$6:$D$18,新怪物属性!$M32+1),0)</f>
        <v>300</v>
      </c>
      <c r="BJ32" s="14">
        <f>ROUND((INDEX(新战舰养成!W$6:W$18,新怪物属性!$J32+1)+INDEX(新战舰养成!H$6:H$18,新怪物属性!$J32+1)*(新怪物属性!$G32-1))*INDEX(战舰突破!$D$6:$D$18,新怪物属性!$M32+1),0)</f>
        <v>4</v>
      </c>
      <c r="BL32" s="14">
        <f>IF($H32&gt;0,ROUND((INDEX(新战舰养成!X$6:X$18,新怪物属性!$K32+1)+INDEX(新战舰养成!I$6:I$18,新怪物属性!$K32+1)*(新怪物属性!$H32-1))*INDEX(战舰突破!$D$6:$D$18,新怪物属性!$N32+1),0),0)</f>
        <v>675</v>
      </c>
      <c r="BM32" s="14">
        <f>IF($H32&gt;0,ROUND((INDEX(新战舰养成!Y$6:Y$18,新怪物属性!$K32+1)+INDEX(新战舰养成!J$6:J$18,新怪物属性!$K32+1)*(新怪物属性!$H32-1))*INDEX(战舰突破!$D$6:$D$18,新怪物属性!$N32+1),0),0)</f>
        <v>0</v>
      </c>
      <c r="BN32" s="14">
        <f>IF($H32&gt;0,ROUND((INDEX(新战舰养成!Z$6:Z$18,新怪物属性!$K32+1)+INDEX(新战舰养成!K$6:K$18,新怪物属性!$K32+1)*(新怪物属性!$H32-1))*INDEX(战舰突破!$D$6:$D$18,新怪物属性!$N32+1),0),0)</f>
        <v>0</v>
      </c>
      <c r="BO32" s="14">
        <f>IF($H32&gt;0,ROUND((INDEX(新战舰养成!AA$6:AA$18,新怪物属性!$K32+1)+INDEX(新战舰养成!L$6:L$18,新怪物属性!$K32+1)*(新怪物属性!$H32-1))*INDEX(战舰突破!$D$6:$D$18,新怪物属性!$N32+1),0),0)</f>
        <v>3950</v>
      </c>
      <c r="BP32" s="14">
        <f>IF($H32&gt;0,ROUND((INDEX(新战舰养成!AB$6:AB$18,新怪物属性!$K32+1)+INDEX(新战舰养成!M$6:M$18,新怪物属性!$K32+1)*(新怪物属性!$H32-1))*INDEX(战舰突破!$D$6:$D$18,新怪物属性!$N32+1),0),0)</f>
        <v>77</v>
      </c>
      <c r="BR32" s="14">
        <f>IF($I32&gt;0,ROUND((INDEX(新战舰养成!AC$6:AC$18,新怪物属性!$L32+1)+INDEX(新战舰养成!I$6:I$18,新怪物属性!$L32+1)*(新怪物属性!$I32-1))*INDEX(战舰突破!$D$6:$D$18,新怪物属性!$O32+1),0),0)</f>
        <v>0</v>
      </c>
      <c r="BS32" s="14">
        <f>IF($I32&gt;0,ROUND((INDEX(新战舰养成!AD$6:AD$18,新怪物属性!$L32+1)+INDEX(新战舰养成!J$6:J$18,新怪物属性!$L32+1)*(新怪物属性!$I32-1))*INDEX(战舰突破!$D$6:$D$18,新怪物属性!$O32+1),0),0)</f>
        <v>0</v>
      </c>
      <c r="BT32" s="14">
        <f>IF($I32&gt;0,ROUND((INDEX(新战舰养成!AE$6:AE$18,新怪物属性!$L32+1)+INDEX(新战舰养成!K$6:K$18,新怪物属性!$L32+1)*(新怪物属性!$I32-1))*INDEX(战舰突破!$D$6:$D$18,新怪物属性!$O32+1),0),0)</f>
        <v>0</v>
      </c>
      <c r="BU32" s="14">
        <f>IF($I32&gt;0,ROUND((INDEX(新战舰养成!AF$6:AF$18,新怪物属性!$L32+1)+INDEX(新战舰养成!L$6:L$18,新怪物属性!$L32+1)*(新怪物属性!$I32-1))*INDEX(战舰突破!$D$6:$D$18,新怪物属性!$O32+1),0),0)</f>
        <v>0</v>
      </c>
      <c r="BV32" s="14">
        <f>IF($I32&gt;0,ROUND((INDEX(新战舰养成!AG$6:AG$18,新怪物属性!$L32+1)+INDEX(新战舰养成!M$6:M$18,新怪物属性!$L32+1)*(新怪物属性!$I32-1))*INDEX(战舰突破!$D$6:$D$18,新怪物属性!$O32+1),0),0)</f>
        <v>0</v>
      </c>
      <c r="BY32" s="14">
        <f>(INDEX(装备数值!$C$13:$G$116,新怪物属性!$P32*8+1,BY$2)+INDEX(装备数值!$C$13:$G$116,新怪物属性!$Q32*8+2,BY$2)+INDEX(装备数值!$C$13:$G$116,新怪物属性!$S32*8+3,BY$2)+INDEX(装备数值!$C$13:$G$116,新怪物属性!$R32*8+4,BY$2)+INDEX(装备数值!$C$13:$G$116,新怪物属性!$T32*8+5,BY$2)+INDEX(装备数值!$C$13:$G$116,新怪物属性!$U32*8+6,BY$2)+INDEX(装备数值!$C$13:$G$116,新怪物属性!$V32*8+7,BY$2)+INDEX(装备数值!$C$13:$G$116,新怪物属性!$W32*8+8,BY$2))</f>
        <v>400</v>
      </c>
      <c r="BZ32" s="14">
        <f>(INDEX(装备数值!$C$13:$G$116,新怪物属性!$P32*8+1,BZ$2)+INDEX(装备数值!$C$13:$G$116,新怪物属性!$Q32*8+2,BZ$2)+INDEX(装备数值!$C$13:$G$116,新怪物属性!$S32*8+3,BZ$2)+INDEX(装备数值!$C$13:$G$116,新怪物属性!$R32*8+4,BZ$2)+INDEX(装备数值!$C$13:$G$116,新怪物属性!$T32*8+5,BZ$2)+INDEX(装备数值!$C$13:$G$116,新怪物属性!$U32*8+6,BZ$2)+INDEX(装备数值!$C$13:$G$116,新怪物属性!$V32*8+7,BZ$2)+INDEX(装备数值!$C$13:$G$116,新怪物属性!$W32*8+8,BZ$2))</f>
        <v>2100</v>
      </c>
      <c r="CA32" s="14">
        <f>(INDEX(装备数值!$C$13:$G$116,新怪物属性!$P32*8+1,CA$2)+INDEX(装备数值!$C$13:$G$116,新怪物属性!$Q32*8+2,CA$2)+INDEX(装备数值!$C$13:$G$116,新怪物属性!$S32*8+3,CA$2)+INDEX(装备数值!$C$13:$G$116,新怪物属性!$R32*8+4,CA$2)+INDEX(装备数值!$C$13:$G$116,新怪物属性!$T32*8+5,CA$2)+INDEX(装备数值!$C$13:$G$116,新怪物属性!$U32*8+6,CA$2)+INDEX(装备数值!$C$13:$G$116,新怪物属性!$V32*8+7,CA$2)+INDEX(装备数值!$C$13:$G$116,新怪物属性!$W32*8+8,CA$2))</f>
        <v>100</v>
      </c>
      <c r="CB32" s="14">
        <f>(INDEX(装备数值!$C$13:$G$116,新怪物属性!$P32*8+1,CB$2)+INDEX(装备数值!$C$13:$G$116,新怪物属性!$Q32*8+2,CB$2)+INDEX(装备数值!$C$13:$G$116,新怪物属性!$S32*8+3,CB$2)+INDEX(装备数值!$C$13:$G$116,新怪物属性!$R32*8+4,CB$2)+INDEX(装备数值!$C$13:$G$116,新怪物属性!$T32*8+5,CB$2)+INDEX(装备数值!$C$13:$G$116,新怪物属性!$U32*8+6,CB$2)+INDEX(装备数值!$C$13:$G$116,新怪物属性!$V32*8+7,CB$2)+INDEX(装备数值!$C$13:$G$116,新怪物属性!$W32*8+8,CB$2))</f>
        <v>2000</v>
      </c>
      <c r="CC32" s="14">
        <f>(INDEX(装备数值!$C$13:$G$116,新怪物属性!$P32*8+1,CC$2)+INDEX(装备数值!$C$13:$G$116,新怪物属性!$Q32*8+2,CC$2)+INDEX(装备数值!$C$13:$G$116,新怪物属性!$S32*8+3,CC$2)+INDEX(装备数值!$C$13:$G$116,新怪物属性!$R32*8+4,CC$2)+INDEX(装备数值!$C$13:$G$116,新怪物属性!$T32*8+5,CC$2)+INDEX(装备数值!$C$13:$G$116,新怪物属性!$U32*8+6,CC$2)+INDEX(装备数值!$C$13:$G$116,新怪物属性!$V32*8+7,CC$2)+INDEX(装备数值!$C$13:$G$116,新怪物属性!$W32*8+8,CC$2))</f>
        <v>35</v>
      </c>
      <c r="CF32" s="14">
        <f t="shared" si="50"/>
        <v>4</v>
      </c>
      <c r="CG32" s="14">
        <f t="shared" si="50"/>
        <v>0</v>
      </c>
      <c r="CH32" s="14">
        <f t="shared" si="50"/>
        <v>0</v>
      </c>
      <c r="CI32" s="14">
        <f t="shared" si="50"/>
        <v>0</v>
      </c>
      <c r="CJ32" s="14">
        <f t="shared" si="50"/>
        <v>0</v>
      </c>
      <c r="CK32" s="14">
        <f t="shared" si="50"/>
        <v>0</v>
      </c>
      <c r="CL32" s="14">
        <f t="shared" si="50"/>
        <v>0</v>
      </c>
      <c r="CM32" s="14">
        <f t="shared" si="50"/>
        <v>0</v>
      </c>
      <c r="CN32" s="14">
        <f t="shared" si="50"/>
        <v>0</v>
      </c>
      <c r="CO32" s="14">
        <f t="shared" si="50"/>
        <v>0</v>
      </c>
      <c r="CP32" s="14">
        <f t="shared" si="50"/>
        <v>0</v>
      </c>
      <c r="CQ32" s="14">
        <f t="shared" si="50"/>
        <v>0</v>
      </c>
      <c r="CR32" s="14">
        <f t="shared" si="50"/>
        <v>0</v>
      </c>
      <c r="CS32" s="14">
        <f>SUMIFS(装备数值!BL$50:BL$101,装备数值!$BG$50:$BG$101,"="&amp;新怪物属性!$CF$2,装备数值!$BH$50:$BH$101,"&lt;="&amp;新怪物属性!$CF32)+SUMIFS(装备数值!BL$50:BL$101,装备数值!$BG$50:$BG$101,"="&amp;新怪物属性!$CG$2,装备数值!$BH$50:$BH$101,"&lt;="&amp;新怪物属性!$CG32)+SUMIFS(装备数值!BL$50:BL$101,装备数值!$BG$50:$BG$101,"="&amp;新怪物属性!$CH$2,装备数值!$BH$50:$BH$101,"&lt;="&amp;新怪物属性!$CH32)+SUMIFS(装备数值!BL$50:BL$101,装备数值!$BG$50:$BG$101,"="&amp;新怪物属性!$CI$2,装备数值!$BH$50:$BH$101,"&lt;="&amp;新怪物属性!$CI32)+SUMIFS(装备数值!BL$50:BL$101,装备数值!$BG$50:$BG$101,"="&amp;新怪物属性!$CJ$2,装备数值!$BH$50:$BH$101,"&lt;="&amp;新怪物属性!$CJ32)+SUMIFS(装备数值!BL$50:BL$101,装备数值!$BG$50:$BG$101,"="&amp;新怪物属性!$CK$2,装备数值!$BH$50:$BH$101,"&lt;="&amp;新怪物属性!$CK32)+SUMIFS(装备数值!BL$50:BL$101,装备数值!$BG$50:$BG$101,"="&amp;新怪物属性!$CL$2,装备数值!$BH$50:$BH$101,"&lt;="&amp;新怪物属性!$CL32)+SUMIFS(装备数值!BL$50:BL$101,装备数值!$BG$50:$BG$101,"="&amp;新怪物属性!$CM$2,装备数值!$BH$50:$BH$101,"&lt;="&amp;新怪物属性!$CM32)+SUMIFS(装备数值!BL$50:BL$101,装备数值!$BG$50:$BG$101,"="&amp;新怪物属性!$CN$2,装备数值!$BH$50:$BH$101,"&lt;="&amp;新怪物属性!$CN32)+SUMIFS(装备数值!BL$50:BL$101,装备数值!$BG$50:$BG$101,"="&amp;新怪物属性!$CO$2,装备数值!$BH$50:$BH$101,"&lt;="&amp;新怪物属性!$CO32)+SUMIFS(装备数值!BL$50:BL$101,装备数值!$BG$50:$BG$101,"="&amp;新怪物属性!$CP$2,装备数值!$BH$50:$BH$101,"&lt;="&amp;新怪物属性!$CP32)+SUMIFS(装备数值!BL$50:BL$101,装备数值!$BG$50:$BG$101,"="&amp;新怪物属性!$CQ$2,装备数值!$BH$50:$BH$101,"&lt;="&amp;新怪物属性!$CQ32)+SUMIFS(装备数值!BL$50:BL$101,装备数值!$BG$50:$BG$101,"="&amp;新怪物属性!$CR$2,装备数值!$BH$50:$BH$101,"&lt;="&amp;新怪物属性!$CR32)</f>
        <v>1440</v>
      </c>
      <c r="CT32" s="14">
        <f>SUMIFS(装备数值!BM$50:BM$101,装备数值!$BG$50:$BG$101,"="&amp;新怪物属性!$CF$2,装备数值!$BH$50:$BH$101,"&lt;="&amp;新怪物属性!$CF32)+SUMIFS(装备数值!BM$50:BM$101,装备数值!$BG$50:$BG$101,"="&amp;新怪物属性!$CG$2,装备数值!$BH$50:$BH$101,"&lt;="&amp;新怪物属性!$CG32)+SUMIFS(装备数值!BM$50:BM$101,装备数值!$BG$50:$BG$101,"="&amp;新怪物属性!$CH$2,装备数值!$BH$50:$BH$101,"&lt;="&amp;新怪物属性!$CH32)+SUMIFS(装备数值!BM$50:BM$101,装备数值!$BG$50:$BG$101,"="&amp;新怪物属性!$CI$2,装备数值!$BH$50:$BH$101,"&lt;="&amp;新怪物属性!$CI32)+SUMIFS(装备数值!BM$50:BM$101,装备数值!$BG$50:$BG$101,"="&amp;新怪物属性!$CJ$2,装备数值!$BH$50:$BH$101,"&lt;="&amp;新怪物属性!$CJ32)+SUMIFS(装备数值!BM$50:BM$101,装备数值!$BG$50:$BG$101,"="&amp;新怪物属性!$CK$2,装备数值!$BH$50:$BH$101,"&lt;="&amp;新怪物属性!$CK32)+SUMIFS(装备数值!BM$50:BM$101,装备数值!$BG$50:$BG$101,"="&amp;新怪物属性!$CL$2,装备数值!$BH$50:$BH$101,"&lt;="&amp;新怪物属性!$CL32)+SUMIFS(装备数值!BM$50:BM$101,装备数值!$BG$50:$BG$101,"="&amp;新怪物属性!$CM$2,装备数值!$BH$50:$BH$101,"&lt;="&amp;新怪物属性!$CM32)+SUMIFS(装备数值!BM$50:BM$101,装备数值!$BG$50:$BG$101,"="&amp;新怪物属性!$CN$2,装备数值!$BH$50:$BH$101,"&lt;="&amp;新怪物属性!$CN32)+SUMIFS(装备数值!BM$50:BM$101,装备数值!$BG$50:$BG$101,"="&amp;新怪物属性!$CO$2,装备数值!$BH$50:$BH$101,"&lt;="&amp;新怪物属性!$CO32)+SUMIFS(装备数值!BM$50:BM$101,装备数值!$BG$50:$BG$101,"="&amp;新怪物属性!$CP$2,装备数值!$BH$50:$BH$101,"&lt;="&amp;新怪物属性!$CP32)+SUMIFS(装备数值!BM$50:BM$101,装备数值!$BG$50:$BG$101,"="&amp;新怪物属性!$CQ$2,装备数值!$BH$50:$BH$101,"&lt;="&amp;新怪物属性!$CQ32)+SUMIFS(装备数值!BM$50:BM$101,装备数值!$BG$50:$BG$101,"="&amp;新怪物属性!$CR$2,装备数值!$BH$50:$BH$101,"&lt;="&amp;新怪物属性!$CR32)</f>
        <v>10800</v>
      </c>
      <c r="CU32" s="14">
        <f>SUMIFS(装备数值!BN$50:BN$101,装备数值!$BG$50:$BG$101,"="&amp;新怪物属性!$CF$2,装备数值!$BH$50:$BH$101,"&lt;="&amp;新怪物属性!$CF32)+SUMIFS(装备数值!BN$50:BN$101,装备数值!$BG$50:$BG$101,"="&amp;新怪物属性!$CG$2,装备数值!$BH$50:$BH$101,"&lt;="&amp;新怪物属性!$CG32)+SUMIFS(装备数值!BN$50:BN$101,装备数值!$BG$50:$BG$101,"="&amp;新怪物属性!$CH$2,装备数值!$BH$50:$BH$101,"&lt;="&amp;新怪物属性!$CH32)+SUMIFS(装备数值!BN$50:BN$101,装备数值!$BG$50:$BG$101,"="&amp;新怪物属性!$CI$2,装备数值!$BH$50:$BH$101,"&lt;="&amp;新怪物属性!$CI32)+SUMIFS(装备数值!BN$50:BN$101,装备数值!$BG$50:$BG$101,"="&amp;新怪物属性!$CJ$2,装备数值!$BH$50:$BH$101,"&lt;="&amp;新怪物属性!$CJ32)+SUMIFS(装备数值!BN$50:BN$101,装备数值!$BG$50:$BG$101,"="&amp;新怪物属性!$CK$2,装备数值!$BH$50:$BH$101,"&lt;="&amp;新怪物属性!$CK32)+SUMIFS(装备数值!BN$50:BN$101,装备数值!$BG$50:$BG$101,"="&amp;新怪物属性!$CL$2,装备数值!$BH$50:$BH$101,"&lt;="&amp;新怪物属性!$CL32)+SUMIFS(装备数值!BN$50:BN$101,装备数值!$BG$50:$BG$101,"="&amp;新怪物属性!$CM$2,装备数值!$BH$50:$BH$101,"&lt;="&amp;新怪物属性!$CM32)+SUMIFS(装备数值!BN$50:BN$101,装备数值!$BG$50:$BG$101,"="&amp;新怪物属性!$CN$2,装备数值!$BH$50:$BH$101,"&lt;="&amp;新怪物属性!$CN32)+SUMIFS(装备数值!BN$50:BN$101,装备数值!$BG$50:$BG$101,"="&amp;新怪物属性!$CO$2,装备数值!$BH$50:$BH$101,"&lt;="&amp;新怪物属性!$CO32)+SUMIFS(装备数值!BN$50:BN$101,装备数值!$BG$50:$BG$101,"="&amp;新怪物属性!$CP$2,装备数值!$BH$50:$BH$101,"&lt;="&amp;新怪物属性!$CP32)+SUMIFS(装备数值!BN$50:BN$101,装备数值!$BG$50:$BG$101,"="&amp;新怪物属性!$CQ$2,装备数值!$BH$50:$BH$101,"&lt;="&amp;新怪物属性!$CQ32)+SUMIFS(装备数值!BN$50:BN$101,装备数值!$BG$50:$BG$101,"="&amp;新怪物属性!$CR$2,装备数值!$BH$50:$BH$101,"&lt;="&amp;新怪物属性!$CR32)</f>
        <v>0</v>
      </c>
      <c r="CV32" s="14">
        <f>SUMIFS(装备数值!BO$50:BO$101,装备数值!$BG$50:$BG$101,"="&amp;新怪物属性!$CF$2,装备数值!$BH$50:$BH$101,"&lt;="&amp;新怪物属性!$CF32)+SUMIFS(装备数值!BO$50:BO$101,装备数值!$BG$50:$BG$101,"="&amp;新怪物属性!$CG$2,装备数值!$BH$50:$BH$101,"&lt;="&amp;新怪物属性!$CG32)+SUMIFS(装备数值!BO$50:BO$101,装备数值!$BG$50:$BG$101,"="&amp;新怪物属性!$CH$2,装备数值!$BH$50:$BH$101,"&lt;="&amp;新怪物属性!$CH32)+SUMIFS(装备数值!BO$50:BO$101,装备数值!$BG$50:$BG$101,"="&amp;新怪物属性!$CI$2,装备数值!$BH$50:$BH$101,"&lt;="&amp;新怪物属性!$CI32)+SUMIFS(装备数值!BO$50:BO$101,装备数值!$BG$50:$BG$101,"="&amp;新怪物属性!$CJ$2,装备数值!$BH$50:$BH$101,"&lt;="&amp;新怪物属性!$CJ32)+SUMIFS(装备数值!BO$50:BO$101,装备数值!$BG$50:$BG$101,"="&amp;新怪物属性!$CK$2,装备数值!$BH$50:$BH$101,"&lt;="&amp;新怪物属性!$CK32)+SUMIFS(装备数值!BO$50:BO$101,装备数值!$BG$50:$BG$101,"="&amp;新怪物属性!$CL$2,装备数值!$BH$50:$BH$101,"&lt;="&amp;新怪物属性!$CL32)+SUMIFS(装备数值!BO$50:BO$101,装备数值!$BG$50:$BG$101,"="&amp;新怪物属性!$CM$2,装备数值!$BH$50:$BH$101,"&lt;="&amp;新怪物属性!$CM32)+SUMIFS(装备数值!BO$50:BO$101,装备数值!$BG$50:$BG$101,"="&amp;新怪物属性!$CN$2,装备数值!$BH$50:$BH$101,"&lt;="&amp;新怪物属性!$CN32)+SUMIFS(装备数值!BO$50:BO$101,装备数值!$BG$50:$BG$101,"="&amp;新怪物属性!$CO$2,装备数值!$BH$50:$BH$101,"&lt;="&amp;新怪物属性!$CO32)+SUMIFS(装备数值!BO$50:BO$101,装备数值!$BG$50:$BG$101,"="&amp;新怪物属性!$CP$2,装备数值!$BH$50:$BH$101,"&lt;="&amp;新怪物属性!$CP32)+SUMIFS(装备数值!BO$50:BO$101,装备数值!$BG$50:$BG$101,"="&amp;新怪物属性!$CQ$2,装备数值!$BH$50:$BH$101,"&lt;="&amp;新怪物属性!$CQ32)+SUMIFS(装备数值!BO$50:BO$101,装备数值!$BG$50:$BG$101,"="&amp;新怪物属性!$CR$2,装备数值!$BH$50:$BH$101,"&lt;="&amp;新怪物属性!$CR32)</f>
        <v>48000</v>
      </c>
      <c r="CW32" s="14">
        <f>SUMIFS(装备数值!BP$50:BP$101,装备数值!$BG$50:$BG$101,"="&amp;新怪物属性!$CF$2,装备数值!$BH$50:$BH$101,"&lt;="&amp;新怪物属性!$CF32)+SUMIFS(装备数值!BP$50:BP$101,装备数值!$BG$50:$BG$101,"="&amp;新怪物属性!$CG$2,装备数值!$BH$50:$BH$101,"&lt;="&amp;新怪物属性!$CG32)+SUMIFS(装备数值!BP$50:BP$101,装备数值!$BG$50:$BG$101,"="&amp;新怪物属性!$CH$2,装备数值!$BH$50:$BH$101,"&lt;="&amp;新怪物属性!$CH32)+SUMIFS(装备数值!BP$50:BP$101,装备数值!$BG$50:$BG$101,"="&amp;新怪物属性!$CI$2,装备数值!$BH$50:$BH$101,"&lt;="&amp;新怪物属性!$CI32)+SUMIFS(装备数值!BP$50:BP$101,装备数值!$BG$50:$BG$101,"="&amp;新怪物属性!$CJ$2,装备数值!$BH$50:$BH$101,"&lt;="&amp;新怪物属性!$CJ32)+SUMIFS(装备数值!BP$50:BP$101,装备数值!$BG$50:$BG$101,"="&amp;新怪物属性!$CK$2,装备数值!$BH$50:$BH$101,"&lt;="&amp;新怪物属性!$CK32)+SUMIFS(装备数值!BP$50:BP$101,装备数值!$BG$50:$BG$101,"="&amp;新怪物属性!$CL$2,装备数值!$BH$50:$BH$101,"&lt;="&amp;新怪物属性!$CL32)+SUMIFS(装备数值!BP$50:BP$101,装备数值!$BG$50:$BG$101,"="&amp;新怪物属性!$CM$2,装备数值!$BH$50:$BH$101,"&lt;="&amp;新怪物属性!$CM32)+SUMIFS(装备数值!BP$50:BP$101,装备数值!$BG$50:$BG$101,"="&amp;新怪物属性!$CN$2,装备数值!$BH$50:$BH$101,"&lt;="&amp;新怪物属性!$CN32)+SUMIFS(装备数值!BP$50:BP$101,装备数值!$BG$50:$BG$101,"="&amp;新怪物属性!$CO$2,装备数值!$BH$50:$BH$101,"&lt;="&amp;新怪物属性!$CO32)+SUMIFS(装备数值!BP$50:BP$101,装备数值!$BG$50:$BG$101,"="&amp;新怪物属性!$CP$2,装备数值!$BH$50:$BH$101,"&lt;="&amp;新怪物属性!$CP32)+SUMIFS(装备数值!BP$50:BP$101,装备数值!$BG$50:$BG$101,"="&amp;新怪物属性!$CQ$2,装备数值!$BH$50:$BH$101,"&lt;="&amp;新怪物属性!$CQ32)+SUMIFS(装备数值!BP$50:BP$101,装备数值!$BG$50:$BG$101,"="&amp;新怪物属性!$CR$2,装备数值!$BH$50:$BH$101,"&lt;="&amp;新怪物属性!$CR32)</f>
        <v>920</v>
      </c>
      <c r="CX32" s="14">
        <f>SUMIFS(装备数值!BQ$50:BQ$101,装备数值!$BG$50:$BG$101,"="&amp;新怪物属性!$CF$2,装备数值!$BH$50:$BH$101,"&lt;="&amp;新怪物属性!$CF32)+SUMIFS(装备数值!BQ$50:BQ$101,装备数值!$BG$50:$BG$101,"="&amp;新怪物属性!$CG$2,装备数值!$BH$50:$BH$101,"&lt;="&amp;新怪物属性!$CG32)+SUMIFS(装备数值!BQ$50:BQ$101,装备数值!$BG$50:$BG$101,"="&amp;新怪物属性!$CH$2,装备数值!$BH$50:$BH$101,"&lt;="&amp;新怪物属性!$CH32)+SUMIFS(装备数值!BQ$50:BQ$101,装备数值!$BG$50:$BG$101,"="&amp;新怪物属性!$CI$2,装备数值!$BH$50:$BH$101,"&lt;="&amp;新怪物属性!$CI32)+SUMIFS(装备数值!BQ$50:BQ$101,装备数值!$BG$50:$BG$101,"="&amp;新怪物属性!$CJ$2,装备数值!$BH$50:$BH$101,"&lt;="&amp;新怪物属性!$CJ32)+SUMIFS(装备数值!BQ$50:BQ$101,装备数值!$BG$50:$BG$101,"="&amp;新怪物属性!$CK$2,装备数值!$BH$50:$BH$101,"&lt;="&amp;新怪物属性!$CK32)+SUMIFS(装备数值!BQ$50:BQ$101,装备数值!$BG$50:$BG$101,"="&amp;新怪物属性!$CL$2,装备数值!$BH$50:$BH$101,"&lt;="&amp;新怪物属性!$CL32)+SUMIFS(装备数值!BQ$50:BQ$101,装备数值!$BG$50:$BG$101,"="&amp;新怪物属性!$CM$2,装备数值!$BH$50:$BH$101,"&lt;="&amp;新怪物属性!$CM32)+SUMIFS(装备数值!BQ$50:BQ$101,装备数值!$BG$50:$BG$101,"="&amp;新怪物属性!$CN$2,装备数值!$BH$50:$BH$101,"&lt;="&amp;新怪物属性!$CN32)+SUMIFS(装备数值!BQ$50:BQ$101,装备数值!$BG$50:$BG$101,"="&amp;新怪物属性!$CO$2,装备数值!$BH$50:$BH$101,"&lt;="&amp;新怪物属性!$CO32)+SUMIFS(装备数值!BQ$50:BQ$101,装备数值!$BG$50:$BG$101,"="&amp;新怪物属性!$CP$2,装备数值!$BH$50:$BH$101,"&lt;="&amp;新怪物属性!$CP32)+SUMIFS(装备数值!BQ$50:BQ$101,装备数值!$BG$50:$BG$101,"="&amp;新怪物属性!$CQ$2,装备数值!$BH$50:$BH$101,"&lt;="&amp;新怪物属性!$CQ32)+SUMIFS(装备数值!BQ$50:BQ$101,装备数值!$BG$50:$BG$101,"="&amp;新怪物属性!$CR$2,装备数值!$BH$50:$BH$101,"&lt;="&amp;新怪物属性!$CR32)</f>
        <v>0</v>
      </c>
      <c r="CY32" s="14">
        <f>SUMIFS(装备数值!BR$50:BR$101,装备数值!$BG$50:$BG$101,"="&amp;新怪物属性!$CF$2,装备数值!$BH$50:$BH$101,"&lt;="&amp;新怪物属性!$CF32)+SUMIFS(装备数值!BR$50:BR$101,装备数值!$BG$50:$BG$101,"="&amp;新怪物属性!$CG$2,装备数值!$BH$50:$BH$101,"&lt;="&amp;新怪物属性!$CG32)+SUMIFS(装备数值!BR$50:BR$101,装备数值!$BG$50:$BG$101,"="&amp;新怪物属性!$CH$2,装备数值!$BH$50:$BH$101,"&lt;="&amp;新怪物属性!$CH32)+SUMIFS(装备数值!BR$50:BR$101,装备数值!$BG$50:$BG$101,"="&amp;新怪物属性!$CI$2,装备数值!$BH$50:$BH$101,"&lt;="&amp;新怪物属性!$CI32)+SUMIFS(装备数值!BR$50:BR$101,装备数值!$BG$50:$BG$101,"="&amp;新怪物属性!$CJ$2,装备数值!$BH$50:$BH$101,"&lt;="&amp;新怪物属性!$CJ32)+SUMIFS(装备数值!BR$50:BR$101,装备数值!$BG$50:$BG$101,"="&amp;新怪物属性!$CK$2,装备数值!$BH$50:$BH$101,"&lt;="&amp;新怪物属性!$CK32)+SUMIFS(装备数值!BR$50:BR$101,装备数值!$BG$50:$BG$101,"="&amp;新怪物属性!$CL$2,装备数值!$BH$50:$BH$101,"&lt;="&amp;新怪物属性!$CL32)+SUMIFS(装备数值!BR$50:BR$101,装备数值!$BG$50:$BG$101,"="&amp;新怪物属性!$CM$2,装备数值!$BH$50:$BH$101,"&lt;="&amp;新怪物属性!$CM32)+SUMIFS(装备数值!BR$50:BR$101,装备数值!$BG$50:$BG$101,"="&amp;新怪物属性!$CN$2,装备数值!$BH$50:$BH$101,"&lt;="&amp;新怪物属性!$CN32)+SUMIFS(装备数值!BR$50:BR$101,装备数值!$BG$50:$BG$101,"="&amp;新怪物属性!$CO$2,装备数值!$BH$50:$BH$101,"&lt;="&amp;新怪物属性!$CO32)+SUMIFS(装备数值!BR$50:BR$101,装备数值!$BG$50:$BG$101,"="&amp;新怪物属性!$CP$2,装备数值!$BH$50:$BH$101,"&lt;="&amp;新怪物属性!$CP32)+SUMIFS(装备数值!BR$50:BR$101,装备数值!$BG$50:$BG$101,"="&amp;新怪物属性!$CQ$2,装备数值!$BH$50:$BH$101,"&lt;="&amp;新怪物属性!$CQ32)+SUMIFS(装备数值!BR$50:BR$101,装备数值!$BG$50:$BG$101,"="&amp;新怪物属性!$CR$2,装备数值!$BH$50:$BH$101,"&lt;="&amp;新怪物属性!$CR32)</f>
        <v>0</v>
      </c>
      <c r="CZ32" s="14">
        <f>SUMIFS(装备数值!BS$50:BS$101,装备数值!$BG$50:$BG$101,"="&amp;新怪物属性!$CF$2,装备数值!$BH$50:$BH$101,"&lt;="&amp;新怪物属性!$CF32)+SUMIFS(装备数值!BS$50:BS$101,装备数值!$BG$50:$BG$101,"="&amp;新怪物属性!$CG$2,装备数值!$BH$50:$BH$101,"&lt;="&amp;新怪物属性!$CG32)+SUMIFS(装备数值!BS$50:BS$101,装备数值!$BG$50:$BG$101,"="&amp;新怪物属性!$CH$2,装备数值!$BH$50:$BH$101,"&lt;="&amp;新怪物属性!$CH32)+SUMIFS(装备数值!BS$50:BS$101,装备数值!$BG$50:$BG$101,"="&amp;新怪物属性!$CI$2,装备数值!$BH$50:$BH$101,"&lt;="&amp;新怪物属性!$CI32)+SUMIFS(装备数值!BS$50:BS$101,装备数值!$BG$50:$BG$101,"="&amp;新怪物属性!$CJ$2,装备数值!$BH$50:$BH$101,"&lt;="&amp;新怪物属性!$CJ32)+SUMIFS(装备数值!BS$50:BS$101,装备数值!$BG$50:$BG$101,"="&amp;新怪物属性!$CK$2,装备数值!$BH$50:$BH$101,"&lt;="&amp;新怪物属性!$CK32)+SUMIFS(装备数值!BS$50:BS$101,装备数值!$BG$50:$BG$101,"="&amp;新怪物属性!$CL$2,装备数值!$BH$50:$BH$101,"&lt;="&amp;新怪物属性!$CL32)+SUMIFS(装备数值!BS$50:BS$101,装备数值!$BG$50:$BG$101,"="&amp;新怪物属性!$CM$2,装备数值!$BH$50:$BH$101,"&lt;="&amp;新怪物属性!$CM32)+SUMIFS(装备数值!BS$50:BS$101,装备数值!$BG$50:$BG$101,"="&amp;新怪物属性!$CN$2,装备数值!$BH$50:$BH$101,"&lt;="&amp;新怪物属性!$CN32)+SUMIFS(装备数值!BS$50:BS$101,装备数值!$BG$50:$BG$101,"="&amp;新怪物属性!$CO$2,装备数值!$BH$50:$BH$101,"&lt;="&amp;新怪物属性!$CO32)+SUMIFS(装备数值!BS$50:BS$101,装备数值!$BG$50:$BG$101,"="&amp;新怪物属性!$CP$2,装备数值!$BH$50:$BH$101,"&lt;="&amp;新怪物属性!$CP32)+SUMIFS(装备数值!BS$50:BS$101,装备数值!$BG$50:$BG$101,"="&amp;新怪物属性!$CQ$2,装备数值!$BH$50:$BH$101,"&lt;="&amp;新怪物属性!$CQ32)+SUMIFS(装备数值!BS$50:BS$101,装备数值!$BG$50:$BG$101,"="&amp;新怪物属性!$CR$2,装备数值!$BH$50:$BH$101,"&lt;="&amp;新怪物属性!$CR32)</f>
        <v>0</v>
      </c>
      <c r="DA32" s="14">
        <f>SUMIFS(装备数值!BT$50:BT$101,装备数值!$BG$50:$BG$101,"="&amp;新怪物属性!$CF$2,装备数值!$BH$50:$BH$101,"&lt;="&amp;新怪物属性!$CF32)+SUMIFS(装备数值!BT$50:BT$101,装备数值!$BG$50:$BG$101,"="&amp;新怪物属性!$CG$2,装备数值!$BH$50:$BH$101,"&lt;="&amp;新怪物属性!$CG32)+SUMIFS(装备数值!BT$50:BT$101,装备数值!$BG$50:$BG$101,"="&amp;新怪物属性!$CH$2,装备数值!$BH$50:$BH$101,"&lt;="&amp;新怪物属性!$CH32)+SUMIFS(装备数值!BT$50:BT$101,装备数值!$BG$50:$BG$101,"="&amp;新怪物属性!$CI$2,装备数值!$BH$50:$BH$101,"&lt;="&amp;新怪物属性!$CI32)+SUMIFS(装备数值!BT$50:BT$101,装备数值!$BG$50:$BG$101,"="&amp;新怪物属性!$CJ$2,装备数值!$BH$50:$BH$101,"&lt;="&amp;新怪物属性!$CJ32)+SUMIFS(装备数值!BT$50:BT$101,装备数值!$BG$50:$BG$101,"="&amp;新怪物属性!$CK$2,装备数值!$BH$50:$BH$101,"&lt;="&amp;新怪物属性!$CK32)+SUMIFS(装备数值!BT$50:BT$101,装备数值!$BG$50:$BG$101,"="&amp;新怪物属性!$CL$2,装备数值!$BH$50:$BH$101,"&lt;="&amp;新怪物属性!$CL32)+SUMIFS(装备数值!BT$50:BT$101,装备数值!$BG$50:$BG$101,"="&amp;新怪物属性!$CM$2,装备数值!$BH$50:$BH$101,"&lt;="&amp;新怪物属性!$CM32)+SUMIFS(装备数值!BT$50:BT$101,装备数值!$BG$50:$BG$101,"="&amp;新怪物属性!$CN$2,装备数值!$BH$50:$BH$101,"&lt;="&amp;新怪物属性!$CN32)+SUMIFS(装备数值!BT$50:BT$101,装备数值!$BG$50:$BG$101,"="&amp;新怪物属性!$CO$2,装备数值!$BH$50:$BH$101,"&lt;="&amp;新怪物属性!$CO32)+SUMIFS(装备数值!BT$50:BT$101,装备数值!$BG$50:$BG$101,"="&amp;新怪物属性!$CP$2,装备数值!$BH$50:$BH$101,"&lt;="&amp;新怪物属性!$CP32)+SUMIFS(装备数值!BT$50:BT$101,装备数值!$BG$50:$BG$101,"="&amp;新怪物属性!$CQ$2,装备数值!$BH$50:$BH$101,"&lt;="&amp;新怪物属性!$CQ32)+SUMIFS(装备数值!BT$50:BT$101,装备数值!$BG$50:$BG$101,"="&amp;新怪物属性!$CR$2,装备数值!$BH$50:$BH$101,"&lt;="&amp;新怪物属性!$CR32)</f>
        <v>0</v>
      </c>
      <c r="DB32" s="14">
        <f>SUMIFS(装备数值!BU$50:BU$101,装备数值!$BG$50:$BG$101,"="&amp;新怪物属性!$CF$2,装备数值!$BH$50:$BH$101,"&lt;="&amp;新怪物属性!$CF32)+SUMIFS(装备数值!BU$50:BU$101,装备数值!$BG$50:$BG$101,"="&amp;新怪物属性!$CG$2,装备数值!$BH$50:$BH$101,"&lt;="&amp;新怪物属性!$CG32)+SUMIFS(装备数值!BU$50:BU$101,装备数值!$BG$50:$BG$101,"="&amp;新怪物属性!$CH$2,装备数值!$BH$50:$BH$101,"&lt;="&amp;新怪物属性!$CH32)+SUMIFS(装备数值!BU$50:BU$101,装备数值!$BG$50:$BG$101,"="&amp;新怪物属性!$CI$2,装备数值!$BH$50:$BH$101,"&lt;="&amp;新怪物属性!$CI32)+SUMIFS(装备数值!BU$50:BU$101,装备数值!$BG$50:$BG$101,"="&amp;新怪物属性!$CJ$2,装备数值!$BH$50:$BH$101,"&lt;="&amp;新怪物属性!$CJ32)+SUMIFS(装备数值!BU$50:BU$101,装备数值!$BG$50:$BG$101,"="&amp;新怪物属性!$CK$2,装备数值!$BH$50:$BH$101,"&lt;="&amp;新怪物属性!$CK32)+SUMIFS(装备数值!BU$50:BU$101,装备数值!$BG$50:$BG$101,"="&amp;新怪物属性!$CL$2,装备数值!$BH$50:$BH$101,"&lt;="&amp;新怪物属性!$CL32)+SUMIFS(装备数值!BU$50:BU$101,装备数值!$BG$50:$BG$101,"="&amp;新怪物属性!$CM$2,装备数值!$BH$50:$BH$101,"&lt;="&amp;新怪物属性!$CM32)+SUMIFS(装备数值!BU$50:BU$101,装备数值!$BG$50:$BG$101,"="&amp;新怪物属性!$CN$2,装备数值!$BH$50:$BH$101,"&lt;="&amp;新怪物属性!$CN32)+SUMIFS(装备数值!BU$50:BU$101,装备数值!$BG$50:$BG$101,"="&amp;新怪物属性!$CO$2,装备数值!$BH$50:$BH$101,"&lt;="&amp;新怪物属性!$CO32)+SUMIFS(装备数值!BU$50:BU$101,装备数值!$BG$50:$BG$101,"="&amp;新怪物属性!$CP$2,装备数值!$BH$50:$BH$101,"&lt;="&amp;新怪物属性!$CP32)+SUMIFS(装备数值!BU$50:BU$101,装备数值!$BG$50:$BG$101,"="&amp;新怪物属性!$CQ$2,装备数值!$BH$50:$BH$101,"&lt;="&amp;新怪物属性!$CQ32)+SUMIFS(装备数值!BU$50:BU$101,装备数值!$BG$50:$BG$101,"="&amp;新怪物属性!$CR$2,装备数值!$BH$50:$BH$101,"&lt;="&amp;新怪物属性!$CR32)</f>
        <v>0</v>
      </c>
      <c r="DC32" s="14">
        <f>SUMIFS(装备数值!BV$50:BV$101,装备数值!$BG$50:$BG$101,"="&amp;新怪物属性!$CF$2,装备数值!$BH$50:$BH$101,"&lt;="&amp;新怪物属性!$CF32)+SUMIFS(装备数值!BV$50:BV$101,装备数值!$BG$50:$BG$101,"="&amp;新怪物属性!$CG$2,装备数值!$BH$50:$BH$101,"&lt;="&amp;新怪物属性!$CG32)+SUMIFS(装备数值!BV$50:BV$101,装备数值!$BG$50:$BG$101,"="&amp;新怪物属性!$CH$2,装备数值!$BH$50:$BH$101,"&lt;="&amp;新怪物属性!$CH32)+SUMIFS(装备数值!BV$50:BV$101,装备数值!$BG$50:$BG$101,"="&amp;新怪物属性!$CI$2,装备数值!$BH$50:$BH$101,"&lt;="&amp;新怪物属性!$CI32)+SUMIFS(装备数值!BV$50:BV$101,装备数值!$BG$50:$BG$101,"="&amp;新怪物属性!$CJ$2,装备数值!$BH$50:$BH$101,"&lt;="&amp;新怪物属性!$CJ32)+SUMIFS(装备数值!BV$50:BV$101,装备数值!$BG$50:$BG$101,"="&amp;新怪物属性!$CK$2,装备数值!$BH$50:$BH$101,"&lt;="&amp;新怪物属性!$CK32)+SUMIFS(装备数值!BV$50:BV$101,装备数值!$BG$50:$BG$101,"="&amp;新怪物属性!$CL$2,装备数值!$BH$50:$BH$101,"&lt;="&amp;新怪物属性!$CL32)+SUMIFS(装备数值!BV$50:BV$101,装备数值!$BG$50:$BG$101,"="&amp;新怪物属性!$CM$2,装备数值!$BH$50:$BH$101,"&lt;="&amp;新怪物属性!$CM32)+SUMIFS(装备数值!BV$50:BV$101,装备数值!$BG$50:$BG$101,"="&amp;新怪物属性!$CN$2,装备数值!$BH$50:$BH$101,"&lt;="&amp;新怪物属性!$CN32)+SUMIFS(装备数值!BV$50:BV$101,装备数值!$BG$50:$BG$101,"="&amp;新怪物属性!$CO$2,装备数值!$BH$50:$BH$101,"&lt;="&amp;新怪物属性!$CO32)+SUMIFS(装备数值!BV$50:BV$101,装备数值!$BG$50:$BG$101,"="&amp;新怪物属性!$CP$2,装备数值!$BH$50:$BH$101,"&lt;="&amp;新怪物属性!$CP32)+SUMIFS(装备数值!BV$50:BV$101,装备数值!$BG$50:$BG$101,"="&amp;新怪物属性!$CQ$2,装备数值!$BH$50:$BH$101,"&lt;="&amp;新怪物属性!$CQ32)+SUMIFS(装备数值!BV$50:BV$101,装备数值!$BG$50:$BG$101,"="&amp;新怪物属性!$CR$2,装备数值!$BH$50:$BH$101,"&lt;="&amp;新怪物属性!$CR32)</f>
        <v>0</v>
      </c>
      <c r="DD32" s="14">
        <f>SUMIFS(装备数值!BW$50:BW$101,装备数值!$BG$50:$BG$101,"="&amp;新怪物属性!$CF$2,装备数值!$BH$50:$BH$101,"&lt;="&amp;新怪物属性!$CF32)+SUMIFS(装备数值!BW$50:BW$101,装备数值!$BG$50:$BG$101,"="&amp;新怪物属性!$CG$2,装备数值!$BH$50:$BH$101,"&lt;="&amp;新怪物属性!$CG32)+SUMIFS(装备数值!BW$50:BW$101,装备数值!$BG$50:$BG$101,"="&amp;新怪物属性!$CH$2,装备数值!$BH$50:$BH$101,"&lt;="&amp;新怪物属性!$CH32)+SUMIFS(装备数值!BW$50:BW$101,装备数值!$BG$50:$BG$101,"="&amp;新怪物属性!$CI$2,装备数值!$BH$50:$BH$101,"&lt;="&amp;新怪物属性!$CI32)+SUMIFS(装备数值!BW$50:BW$101,装备数值!$BG$50:$BG$101,"="&amp;新怪物属性!$CJ$2,装备数值!$BH$50:$BH$101,"&lt;="&amp;新怪物属性!$CJ32)+SUMIFS(装备数值!BW$50:BW$101,装备数值!$BG$50:$BG$101,"="&amp;新怪物属性!$CK$2,装备数值!$BH$50:$BH$101,"&lt;="&amp;新怪物属性!$CK32)+SUMIFS(装备数值!BW$50:BW$101,装备数值!$BG$50:$BG$101,"="&amp;新怪物属性!$CL$2,装备数值!$BH$50:$BH$101,"&lt;="&amp;新怪物属性!$CL32)+SUMIFS(装备数值!BW$50:BW$101,装备数值!$BG$50:$BG$101,"="&amp;新怪物属性!$CM$2,装备数值!$BH$50:$BH$101,"&lt;="&amp;新怪物属性!$CM32)+SUMIFS(装备数值!BW$50:BW$101,装备数值!$BG$50:$BG$101,"="&amp;新怪物属性!$CN$2,装备数值!$BH$50:$BH$101,"&lt;="&amp;新怪物属性!$CN32)+SUMIFS(装备数值!BW$50:BW$101,装备数值!$BG$50:$BG$101,"="&amp;新怪物属性!$CO$2,装备数值!$BH$50:$BH$101,"&lt;="&amp;新怪物属性!$CO32)+SUMIFS(装备数值!BW$50:BW$101,装备数值!$BG$50:$BG$101,"="&amp;新怪物属性!$CP$2,装备数值!$BH$50:$BH$101,"&lt;="&amp;新怪物属性!$CP32)+SUMIFS(装备数值!BW$50:BW$101,装备数值!$BG$50:$BG$101,"="&amp;新怪物属性!$CQ$2,装备数值!$BH$50:$BH$101,"&lt;="&amp;新怪物属性!$CQ32)+SUMIFS(装备数值!BW$50:BW$101,装备数值!$BG$50:$BG$101,"="&amp;新怪物属性!$CR$2,装备数值!$BH$50:$BH$101,"&lt;="&amp;新怪物属性!$CR32)</f>
        <v>0</v>
      </c>
      <c r="DE32" s="14">
        <f>SUMIFS(装备数值!BX$50:BX$101,装备数值!$BG$50:$BG$101,"="&amp;新怪物属性!$CF$2,装备数值!$BH$50:$BH$101,"&lt;="&amp;新怪物属性!$CF32)+SUMIFS(装备数值!BX$50:BX$101,装备数值!$BG$50:$BG$101,"="&amp;新怪物属性!$CG$2,装备数值!$BH$50:$BH$101,"&lt;="&amp;新怪物属性!$CG32)+SUMIFS(装备数值!BX$50:BX$101,装备数值!$BG$50:$BG$101,"="&amp;新怪物属性!$CH$2,装备数值!$BH$50:$BH$101,"&lt;="&amp;新怪物属性!$CH32)+SUMIFS(装备数值!BX$50:BX$101,装备数值!$BG$50:$BG$101,"="&amp;新怪物属性!$CI$2,装备数值!$BH$50:$BH$101,"&lt;="&amp;新怪物属性!$CI32)+SUMIFS(装备数值!BX$50:BX$101,装备数值!$BG$50:$BG$101,"="&amp;新怪物属性!$CJ$2,装备数值!$BH$50:$BH$101,"&lt;="&amp;新怪物属性!$CJ32)+SUMIFS(装备数值!BX$50:BX$101,装备数值!$BG$50:$BG$101,"="&amp;新怪物属性!$CK$2,装备数值!$BH$50:$BH$101,"&lt;="&amp;新怪物属性!$CK32)+SUMIFS(装备数值!BX$50:BX$101,装备数值!$BG$50:$BG$101,"="&amp;新怪物属性!$CL$2,装备数值!$BH$50:$BH$101,"&lt;="&amp;新怪物属性!$CL32)+SUMIFS(装备数值!BX$50:BX$101,装备数值!$BG$50:$BG$101,"="&amp;新怪物属性!$CM$2,装备数值!$BH$50:$BH$101,"&lt;="&amp;新怪物属性!$CM32)+SUMIFS(装备数值!BX$50:BX$101,装备数值!$BG$50:$BG$101,"="&amp;新怪物属性!$CN$2,装备数值!$BH$50:$BH$101,"&lt;="&amp;新怪物属性!$CN32)+SUMIFS(装备数值!BX$50:BX$101,装备数值!$BG$50:$BG$101,"="&amp;新怪物属性!$CO$2,装备数值!$BH$50:$BH$101,"&lt;="&amp;新怪物属性!$CO32)+SUMIFS(装备数值!BX$50:BX$101,装备数值!$BG$50:$BG$101,"="&amp;新怪物属性!$CP$2,装备数值!$BH$50:$BH$101,"&lt;="&amp;新怪物属性!$CP32)+SUMIFS(装备数值!BX$50:BX$101,装备数值!$BG$50:$BG$101,"="&amp;新怪物属性!$CQ$2,装备数值!$BH$50:$BH$101,"&lt;="&amp;新怪物属性!$CQ32)+SUMIFS(装备数值!BX$50:BX$101,装备数值!$BG$50:$BG$101,"="&amp;新怪物属性!$CR$2,装备数值!$BH$50:$BH$101,"&lt;="&amp;新怪物属性!$CR32)</f>
        <v>0</v>
      </c>
      <c r="DH32" s="14">
        <f>INDEX(装备数值!$I$13:$M$116,新怪物属性!$P32*8+1,DH$2)*$X32+INDEX(装备数值!$I$13:$M$116,新怪物属性!$Q32*8+2,DH$2)*$Y32+INDEX(装备数值!$I$13:$M$116,新怪物属性!$S32*8+3,DH$2)*$Z32+INDEX(装备数值!$I$13:$M$116,新怪物属性!$R32*8+4,DH$2)*$AA32+INDEX(装备数值!$I$13:$M$116,新怪物属性!$T32*8+5,DH$2)*$AB32+INDEX(装备数值!$I$13:$M$116,新怪物属性!$U32*8+6,DH$2)*$AC32+INDEX(装备数值!$I$13:$M$116,新怪物属性!$V32*8+7,DH$2)*$AD32+INDEX(装备数值!$I$13:$M$116,新怪物属性!$W32*8+8,DH$2)*$AE32</f>
        <v>500</v>
      </c>
      <c r="DI32" s="14">
        <f>INDEX(装备数值!$I$13:$M$116,新怪物属性!$P32*8+1,DI$2)*$X32+INDEX(装备数值!$I$13:$M$116,新怪物属性!$Q32*8+2,DI$2)*$Y32+INDEX(装备数值!$I$13:$M$116,新怪物属性!$S32*8+3,DI$2)*$Z32+INDEX(装备数值!$I$13:$M$116,新怪物属性!$R32*8+4,DI$2)*$AA32+INDEX(装备数值!$I$13:$M$116,新怪物属性!$T32*8+5,DI$2)*$AB32+INDEX(装备数值!$I$13:$M$116,新怪物属性!$U32*8+6,DI$2)*$AC32+INDEX(装备数值!$I$13:$M$116,新怪物属性!$V32*8+7,DI$2)*$AD32+INDEX(装备数值!$I$13:$M$116,新怪物属性!$W32*8+8,DI$2)*$AE32</f>
        <v>3300</v>
      </c>
      <c r="DJ32" s="14">
        <f>INDEX(装备数值!$I$13:$M$116,新怪物属性!$P32*8+1,DJ$2)*$X32+INDEX(装备数值!$I$13:$M$116,新怪物属性!$Q32*8+2,DJ$2)*$Y32+INDEX(装备数值!$I$13:$M$116,新怪物属性!$S32*8+3,DJ$2)*$Z32+INDEX(装备数值!$I$13:$M$116,新怪物属性!$R32*8+4,DJ$2)*$AA32+INDEX(装备数值!$I$13:$M$116,新怪物属性!$T32*8+5,DJ$2)*$AB32+INDEX(装备数值!$I$13:$M$116,新怪物属性!$U32*8+6,DJ$2)*$AC32+INDEX(装备数值!$I$13:$M$116,新怪物属性!$V32*8+7,DJ$2)*$AD32+INDEX(装备数值!$I$13:$M$116,新怪物属性!$W32*8+8,DJ$2)*$AE32</f>
        <v>200</v>
      </c>
      <c r="DK32" s="14">
        <f>INDEX(装备数值!$I$13:$M$116,新怪物属性!$P32*8+1,DK$2)*$X32+INDEX(装备数值!$I$13:$M$116,新怪物属性!$Q32*8+2,DK$2)*$Y32+INDEX(装备数值!$I$13:$M$116,新怪物属性!$S32*8+3,DK$2)*$Z32+INDEX(装备数值!$I$13:$M$116,新怪物属性!$R32*8+4,DK$2)*$AA32+INDEX(装备数值!$I$13:$M$116,新怪物属性!$T32*8+5,DK$2)*$AB32+INDEX(装备数值!$I$13:$M$116,新怪物属性!$U32*8+6,DK$2)*$AC32+INDEX(装备数值!$I$13:$M$116,新怪物属性!$V32*8+7,DK$2)*$AD32+INDEX(装备数值!$I$13:$M$116,新怪物属性!$W32*8+8,DK$2)*$AE32</f>
        <v>4000</v>
      </c>
      <c r="DL32" s="14">
        <f>INDEX(装备数值!$I$13:$M$116,新怪物属性!$P32*8+1,DL$2)*$X32+INDEX(装备数值!$I$13:$M$116,新怪物属性!$Q32*8+2,DL$2)*$Y32+INDEX(装备数值!$I$13:$M$116,新怪物属性!$S32*8+3,DL$2)*$Z32+INDEX(装备数值!$I$13:$M$116,新怪物属性!$R32*8+4,DL$2)*$AA32+INDEX(装备数值!$I$13:$M$116,新怪物属性!$T32*8+5,DL$2)*$AB32+INDEX(装备数值!$I$13:$M$116,新怪物属性!$U32*8+6,DL$2)*$AC32+INDEX(装备数值!$I$13:$M$116,新怪物属性!$V32*8+7,DL$2)*$AD32+INDEX(装备数值!$I$13:$M$116,新怪物属性!$W32*8+8,DL$2)*$AE32</f>
        <v>70</v>
      </c>
      <c r="DO32" s="14">
        <f>INDEX(装备数值!$X$13:$AH$116,$P32*8+1,DO$2)*$AF32+INDEX(装备数值!$X$13:$AH$116,$Q32*8+2,DO$2)*$AG32+INDEX(装备数值!$X$13:$AH$116,$S32*8+3,DO$2)*$AH32+INDEX(装备数值!$X$13:$AH$116,$R32*8+4,DO$2)*$AI32+INDEX(装备数值!$X$13:$AH$116,$T32*8+5,DO$2)*$AJ32+INDEX(装备数值!$X$13:$AH$116,$U32*8+6,DO$2)*$AK32+INDEX(装备数值!$X$13:$AH$116,$V32*8+7,DO$2)*$AL32+INDEX(装备数值!$X$13:$AH$116,$W32*8+8,DO$2)*$AM32</f>
        <v>0</v>
      </c>
      <c r="DP32" s="14">
        <f>INDEX(装备数值!$X$13:$AH$116,$P32*8+1,DP$2)*$AF32+INDEX(装备数值!$X$13:$AH$116,$Q32*8+2,DP$2)*$AG32+INDEX(装备数值!$X$13:$AH$116,$S32*8+3,DP$2)*$AH32+INDEX(装备数值!$X$13:$AH$116,$R32*8+4,DP$2)*$AI32+INDEX(装备数值!$X$13:$AH$116,$T32*8+5,DP$2)*$AJ32+INDEX(装备数值!$X$13:$AH$116,$U32*8+6,DP$2)*$AK32+INDEX(装备数值!$X$13:$AH$116,$V32*8+7,DP$2)*$AL32+INDEX(装备数值!$X$13:$AH$116,$W32*8+8,DP$2)*$AM32</f>
        <v>0</v>
      </c>
      <c r="DQ32" s="14">
        <f>INDEX(装备数值!$X$13:$AH$116,$P32*8+1,DQ$2)*$AF32+INDEX(装备数值!$X$13:$AH$116,$Q32*8+2,DQ$2)*$AG32+INDEX(装备数值!$X$13:$AH$116,$S32*8+3,DQ$2)*$AH32+INDEX(装备数值!$X$13:$AH$116,$R32*8+4,DQ$2)*$AI32+INDEX(装备数值!$X$13:$AH$116,$T32*8+5,DQ$2)*$AJ32+INDEX(装备数值!$X$13:$AH$116,$U32*8+6,DQ$2)*$AK32+INDEX(装备数值!$X$13:$AH$116,$V32*8+7,DQ$2)*$AL32+INDEX(装备数值!$X$13:$AH$116,$W32*8+8,DQ$2)*$AM32</f>
        <v>0</v>
      </c>
      <c r="DR32" s="14">
        <f>INDEX(装备数值!$X$13:$AH$116,$P32*8+1,DR$2)*$AF32+INDEX(装备数值!$X$13:$AH$116,$Q32*8+2,DR$2)*$AG32+INDEX(装备数值!$X$13:$AH$116,$S32*8+3,DR$2)*$AH32+INDEX(装备数值!$X$13:$AH$116,$R32*8+4,DR$2)*$AI32+INDEX(装备数值!$X$13:$AH$116,$T32*8+5,DR$2)*$AJ32+INDEX(装备数值!$X$13:$AH$116,$U32*8+6,DR$2)*$AK32+INDEX(装备数值!$X$13:$AH$116,$V32*8+7,DR$2)*$AL32+INDEX(装备数值!$X$13:$AH$116,$W32*8+8,DR$2)*$AM32</f>
        <v>0</v>
      </c>
      <c r="DS32" s="14">
        <f>INDEX(装备数值!$X$13:$AH$116,$P32*8+1,DS$2)*$AF32+INDEX(装备数值!$X$13:$AH$116,$Q32*8+2,DS$2)*$AG32+INDEX(装备数值!$X$13:$AH$116,$S32*8+3,DS$2)*$AH32+INDEX(装备数值!$X$13:$AH$116,$R32*8+4,DS$2)*$AI32+INDEX(装备数值!$X$13:$AH$116,$T32*8+5,DS$2)*$AJ32+INDEX(装备数值!$X$13:$AH$116,$U32*8+6,DS$2)*$AK32+INDEX(装备数值!$X$13:$AH$116,$V32*8+7,DS$2)*$AL32+INDEX(装备数值!$X$13:$AH$116,$W32*8+8,DS$2)*$AM32</f>
        <v>0</v>
      </c>
      <c r="DT32" s="14">
        <f>INDEX(装备数值!$X$13:$AH$116,$P32*8+1,DT$2)*$AF32+INDEX(装备数值!$X$13:$AH$116,$Q32*8+2,DT$2)*$AG32+INDEX(装备数值!$X$13:$AH$116,$S32*8+3,DT$2)*$AH32+INDEX(装备数值!$X$13:$AH$116,$R32*8+4,DT$2)*$AI32+INDEX(装备数值!$X$13:$AH$116,$T32*8+5,DT$2)*$AJ32+INDEX(装备数值!$X$13:$AH$116,$U32*8+6,DT$2)*$AK32+INDEX(装备数值!$X$13:$AH$116,$V32*8+7,DT$2)*$AL32+INDEX(装备数值!$X$13:$AH$116,$W32*8+8,DT$2)*$AM32</f>
        <v>0</v>
      </c>
      <c r="DU32" s="14">
        <f>INDEX(装备数值!$X$13:$AH$116,$P32*8+1,DU$2)*$AF32+INDEX(装备数值!$X$13:$AH$116,$Q32*8+2,DU$2)*$AG32+INDEX(装备数值!$X$13:$AH$116,$S32*8+3,DU$2)*$AH32+INDEX(装备数值!$X$13:$AH$116,$R32*8+4,DU$2)*$AI32+INDEX(装备数值!$X$13:$AH$116,$T32*8+5,DU$2)*$AJ32+INDEX(装备数值!$X$13:$AH$116,$U32*8+6,DU$2)*$AK32+INDEX(装备数值!$X$13:$AH$116,$V32*8+7,DU$2)*$AL32+INDEX(装备数值!$X$13:$AH$116,$W32*8+8,DU$2)*$AM32</f>
        <v>0</v>
      </c>
      <c r="DV32" s="14">
        <f>INDEX(装备数值!$X$13:$AH$116,$P32*8+1,DV$2)*$AF32+INDEX(装备数值!$X$13:$AH$116,$Q32*8+2,DV$2)*$AG32+INDEX(装备数值!$X$13:$AH$116,$S32*8+3,DV$2)*$AH32+INDEX(装备数值!$X$13:$AH$116,$R32*8+4,DV$2)*$AI32+INDEX(装备数值!$X$13:$AH$116,$T32*8+5,DV$2)*$AJ32+INDEX(装备数值!$X$13:$AH$116,$U32*8+6,DV$2)*$AK32+INDEX(装备数值!$X$13:$AH$116,$V32*8+7,DV$2)*$AL32+INDEX(装备数值!$X$13:$AH$116,$W32*8+8,DV$2)*$AM32</f>
        <v>0</v>
      </c>
      <c r="DW32" s="14">
        <f>INDEX(装备数值!$X$13:$AH$116,$P32*8+1,DW$2)*$AF32+INDEX(装备数值!$X$13:$AH$116,$Q32*8+2,DW$2)*$AG32+INDEX(装备数值!$X$13:$AH$116,$S32*8+3,DW$2)*$AH32+INDEX(装备数值!$X$13:$AH$116,$R32*8+4,DW$2)*$AI32+INDEX(装备数值!$X$13:$AH$116,$T32*8+5,DW$2)*$AJ32+INDEX(装备数值!$X$13:$AH$116,$U32*8+6,DW$2)*$AK32+INDEX(装备数值!$X$13:$AH$116,$V32*8+7,DW$2)*$AL32+INDEX(装备数值!$X$13:$AH$116,$W32*8+8,DW$2)*$AM32</f>
        <v>0</v>
      </c>
      <c r="DX32" s="14">
        <f>INDEX(装备数值!$X$13:$AH$116,$P32*8+1,DX$2)*$AF32+INDEX(装备数值!$X$13:$AH$116,$Q32*8+2,DX$2)*$AG32+INDEX(装备数值!$X$13:$AH$116,$S32*8+3,DX$2)*$AH32+INDEX(装备数值!$X$13:$AH$116,$R32*8+4,DX$2)*$AI32+INDEX(装备数值!$X$13:$AH$116,$T32*8+5,DX$2)*$AJ32+INDEX(装备数值!$X$13:$AH$116,$U32*8+6,DX$2)*$AK32+INDEX(装备数值!$X$13:$AH$116,$V32*8+7,DX$2)*$AL32+INDEX(装备数值!$X$13:$AH$116,$W32*8+8,DX$2)*$AM32</f>
        <v>0</v>
      </c>
      <c r="DY32" s="14">
        <f>INDEX(装备数值!$X$13:$AH$116,$P32*8+1,DY$2)*$AF32+INDEX(装备数值!$X$13:$AH$116,$Q32*8+2,DY$2)*$AG32+INDEX(装备数值!$X$13:$AH$116,$S32*8+3,DY$2)*$AH32+INDEX(装备数值!$X$13:$AH$116,$R32*8+4,DY$2)*$AI32+INDEX(装备数值!$X$13:$AH$116,$T32*8+5,DY$2)*$AJ32+INDEX(装备数值!$X$13:$AH$116,$U32*8+6,DY$2)*$AK32+INDEX(装备数值!$X$13:$AH$116,$V32*8+7,DY$2)*$AL32+INDEX(装备数值!$X$13:$AH$116,$W32*8+8,DY$2)*$AM32</f>
        <v>0</v>
      </c>
      <c r="EA32" s="14">
        <f>INDEX(装备数值!$AN$17:$AN$117,MATCH(MIN($X32:$AE32),装备数值!$AO$17:$AO$117,1))</f>
        <v>1</v>
      </c>
      <c r="EB32" s="14">
        <f>IF(COUNTIF($P32:$W32,"&gt;"&amp;0)=8,INDEX(装备数值!AR$17:AR$117,$EA32+1),0)</f>
        <v>80</v>
      </c>
      <c r="EC32" s="14">
        <f>IF(COUNTIF($P32:$W32,"&gt;"&amp;0)=8,INDEX(装备数值!AS$17:AS$117,$EA32+1),0)</f>
        <v>600</v>
      </c>
      <c r="ED32" s="14">
        <f>IF(COUNTIF($P32:$W32,"&gt;"&amp;0)=8,INDEX(装备数值!AT$17:AT$117,$EA32+1),0)</f>
        <v>40</v>
      </c>
      <c r="EE32" s="14">
        <f>IF(COUNTIF($P32:$W32,"&gt;"&amp;0)=8,INDEX(装备数值!AU$17:AU$117,$EA32+1),0)</f>
        <v>800</v>
      </c>
      <c r="EF32" s="14">
        <f>IF(COUNTIF($P32:$W32,"&gt;"&amp;0)=8,INDEX(装备数值!AV$17:AV$117,$EA32+1),0)</f>
        <v>14</v>
      </c>
      <c r="EH32" s="14">
        <f>INDEX(装备数值!$AY$17:$AY$77,MATCH(MIN($AF32:$AM32),装备数值!$AZ$17:$AZ$77,1))</f>
        <v>0</v>
      </c>
      <c r="EI32" s="26">
        <f>INDEX(装备数值!BA$17:BA$77,新怪物属性!EH32+1)</f>
        <v>0</v>
      </c>
      <c r="EJ32" s="26">
        <f>INDEX(装备数值!BA$17:BA$77,新怪物属性!EH32+1)</f>
        <v>0</v>
      </c>
      <c r="EL32" s="14">
        <f t="shared" si="2"/>
        <v>0</v>
      </c>
      <c r="EM32" s="14">
        <f>VLOOKUP(EL32,军阶与晶片数值!$W$6:$X$27,2)</f>
        <v>0</v>
      </c>
      <c r="EN32" s="14">
        <f>INDEX(军阶与晶片数值!Y$6:Y$27,$EM32+1)</f>
        <v>0</v>
      </c>
      <c r="EO32" s="14">
        <f>INDEX(军阶与晶片数值!Z$6:Z$27,$EM32+1)</f>
        <v>0</v>
      </c>
      <c r="EP32" s="14">
        <f>INDEX(军阶与晶片数值!AA$6:AA$27,$EM32+1)</f>
        <v>0</v>
      </c>
      <c r="EQ32" s="14">
        <f>INDEX(军阶与晶片数值!AB$6:AB$27,$EM32+1)</f>
        <v>0</v>
      </c>
      <c r="ER32" s="29">
        <f>INDEX(军阶与晶片数值!AC$6:AC$27,$EM32+1)</f>
        <v>0</v>
      </c>
      <c r="ES32" s="29">
        <f>INDEX(军阶与晶片数值!AD$6:AD$27,$EM32+1)</f>
        <v>0</v>
      </c>
      <c r="EU32" s="26">
        <f>INDEX(军阶与晶片数值!I$6:I$16,AN32+1)</f>
        <v>0</v>
      </c>
      <c r="EV32" s="26">
        <f>INDEX(军阶与晶片数值!M$6:M$16,AO32+1)</f>
        <v>0</v>
      </c>
      <c r="EW32" s="26">
        <f>INDEX(军阶与晶片数值!J$6:J$16,AP32+1)</f>
        <v>0</v>
      </c>
      <c r="EX32" s="26">
        <f>INDEX(军阶与晶片数值!K$6:K$16,AQ32+1)</f>
        <v>0</v>
      </c>
      <c r="EY32" s="26">
        <f>INDEX(军阶与晶片数值!L$6:L$16,AR32+1)</f>
        <v>0</v>
      </c>
      <c r="EZ32" s="28">
        <f>INDEX(军阶与晶片数值!N$6:N$16,AS32+1)</f>
        <v>0</v>
      </c>
      <c r="FA32" s="28">
        <f>INDEX(军阶与晶片数值!O$6:O$16,AT32+1)</f>
        <v>0</v>
      </c>
      <c r="FB32" s="28">
        <f>INDEX(军阶与晶片数值!P$6:P$16,AU32+1)</f>
        <v>0</v>
      </c>
      <c r="FC32" s="28">
        <f>INDEX(军阶与晶片数值!Q$6:Q$16,AV32+1)</f>
        <v>0</v>
      </c>
      <c r="FD32" s="26">
        <f>INDEX(军阶与晶片数值!R$6:R$16,AW32+1)</f>
        <v>0</v>
      </c>
      <c r="FE32" s="26">
        <f>INDEX(军阶与晶片数值!S$6:S$16,AX32+1)</f>
        <v>0</v>
      </c>
      <c r="FF32" s="26">
        <f>INDEX(军阶与晶片数值!T$6:T$16,AY32+1)</f>
        <v>0</v>
      </c>
      <c r="FG32" s="26">
        <f>INDEX(军阶与晶片数值!U$6:U$16,AZ32+1)</f>
        <v>0</v>
      </c>
      <c r="FI32" s="26">
        <f>INDEX(军阶与晶片数值!$C$6:$C$36,新怪物属性!$BA32+1)</f>
        <v>0.05</v>
      </c>
      <c r="FJ32" s="26">
        <f>INDEX(军阶与晶片数值!$C$6:$C$36,新怪物属性!$BA32+1)</f>
        <v>0.05</v>
      </c>
      <c r="FK32" s="26">
        <f>INDEX(军阶与晶片数值!$C$6:$C$36,新怪物属性!$BA32+1)</f>
        <v>0.05</v>
      </c>
      <c r="FL32" s="26">
        <f>INDEX(军阶与晶片数值!$C$6:$C$36,新怪物属性!$BA32+1)</f>
        <v>0.05</v>
      </c>
      <c r="FM32" s="26">
        <f>INDEX(军阶与晶片数值!$C$6:$C$36,新怪物属性!$BA32+1)</f>
        <v>0.05</v>
      </c>
      <c r="FO32" s="14">
        <f>INDEX(战舰突破!$H$6:$H$18,新怪物属性!$J32+1)+INDEX(战舰突破!$H$23:$H$35,新怪物属性!$K32+1)+INDEX(战舰突破!$H$40:$H$52,新怪物属性!$L32+1)</f>
        <v>200</v>
      </c>
      <c r="FP32" s="14">
        <f>INDEX(战舰突破!$I$6:$I$18,新怪物属性!$J32+1)+INDEX(战舰突破!$I$23:$I$35,新怪物属性!$K32+1)+INDEX(战舰突破!$I$40:$I$52,新怪物属性!$L32+1)</f>
        <v>200</v>
      </c>
      <c r="FQ32" s="14">
        <f>INDEX(战舰突破!$J$6:$J$18,新怪物属性!$J32+1)+INDEX(战舰突破!$J$23:$J$35,新怪物属性!$K32+1)+INDEX(战舰突破!$J$40:$J$52,新怪物属性!$L32+1)</f>
        <v>0</v>
      </c>
      <c r="FR32" s="14">
        <f>INDEX(战舰突破!$K$6:$K$18,新怪物属性!$J32+1)+INDEX(战舰突破!$K$23:$K$35,新怪物属性!$K32+1)+INDEX(战舰突破!$K$40:$K$52,新怪物属性!$L32+1)</f>
        <v>0</v>
      </c>
      <c r="FS32" s="14">
        <f>INDEX(战舰突破!$L$6:$L$18,新怪物属性!$J32+1)+INDEX(战舰突破!$L$23:$L$35,新怪物属性!$K32+1)+INDEX(战舰突破!$L$40:$L$52,新怪物属性!$L32+1)</f>
        <v>0</v>
      </c>
      <c r="FT32" s="18">
        <f>INDEX(战舰突破!$N$6:$N$18,新怪物属性!$J32+1)+INDEX(战舰突破!$N$23:$N$35,新怪物属性!$K32+1)+INDEX(战舰突破!$N$40:$N$52,新怪物属性!$L32+1)</f>
        <v>0</v>
      </c>
      <c r="FU32" s="18">
        <f>INDEX(战舰突破!$O$6:$O$18,新怪物属性!$J32+1)+INDEX(战舰突破!$O$23:$O$35,新怪物属性!$K32+1)+INDEX(战舰突破!$O$40:$O$52,新怪物属性!$L32+1)</f>
        <v>0</v>
      </c>
      <c r="FV32" s="18">
        <f>INDEX(战舰突破!$P$6:$P$18,新怪物属性!$J32+1)+INDEX(战舰突破!$P$23:$P$35,新怪物属性!$K32+1)+INDEX(战舰突破!$P$40:$P$52,新怪物属性!$L32+1)</f>
        <v>0</v>
      </c>
      <c r="FW32" s="18">
        <f>INDEX(战舰突破!$Q$6:$Q$18,新怪物属性!$J32+1)+INDEX(战舰突破!$Q$23:$Q$35,新怪物属性!$K32+1)+INDEX(战舰突破!$Q$40:$Q$52,新怪物属性!$L32+1)</f>
        <v>0</v>
      </c>
      <c r="FX32" s="18">
        <f>INDEX(战舰突破!$R$6:$R$18,新怪物属性!$J32+1)+INDEX(战舰突破!$R$23:$R$35,新怪物属性!$K32+1)+INDEX(战舰突破!$R$40:$R$52,新怪物属性!$L32+1)</f>
        <v>0</v>
      </c>
      <c r="FY32" s="18">
        <f>INDEX(战舰突破!$M$6:$M$18,新怪物属性!$J32+1)+INDEX(战舰突破!$M$23:$M$35,新怪物属性!$K32+1)+INDEX(战舰突破!$M$40:$M$52,新怪物属性!$L32+1)</f>
        <v>0</v>
      </c>
      <c r="FZ32" s="22">
        <f>INDEX(战舰突破!$W$6:$W$18,新怪物属性!$J32+1)+INDEX(战舰突破!$W$23:$W$35,新怪物属性!$K32+1)+INDEX(战舰突破!$W$40:$W$52,新怪物属性!$L32+1)</f>
        <v>0.3</v>
      </c>
      <c r="GC32" s="14">
        <f>INDEX(战舰突破!$S$6:$S$18,新怪物属性!$J32+1)</f>
        <v>0</v>
      </c>
      <c r="GD32" s="14">
        <f>INDEX(战舰突破!$T$6:$T$18,新怪物属性!$J32+1)</f>
        <v>0</v>
      </c>
      <c r="GE32" s="14">
        <f>INDEX(战舰突破!$U$6:$U$18,新怪物属性!$J32+1)</f>
        <v>0</v>
      </c>
      <c r="GF32" s="14">
        <f>INDEX(战舰突破!$V$6:$V$18,新怪物属性!$J32+1)</f>
        <v>0</v>
      </c>
      <c r="GG32" s="14">
        <f>INDEX(战舰突破!$X$6:$X$18,新怪物属性!$J32+1)</f>
        <v>2</v>
      </c>
      <c r="GI32" s="14">
        <f>INDEX(战舰突破!$S$23:$S$35,新怪物属性!$J32+1)</f>
        <v>0</v>
      </c>
      <c r="GJ32" s="14">
        <f>INDEX(战舰突破!$T$23:$T$35,新怪物属性!$J32+1)</f>
        <v>0</v>
      </c>
      <c r="GK32" s="14">
        <f>INDEX(战舰突破!$U$23:$U$35,新怪物属性!$J32+1)</f>
        <v>0</v>
      </c>
      <c r="GL32" s="14">
        <f>INDEX(战舰突破!$V$23:$V$35,新怪物属性!$J32+1)</f>
        <v>0</v>
      </c>
      <c r="GM32" s="14">
        <f>INDEX(战舰突破!$X$23:$X$35,新怪物属性!$J32+1)</f>
        <v>30</v>
      </c>
      <c r="GO32" s="14">
        <f>INDEX(战舰突破!$S$40:$S$52,新怪物属性!$J32+1)</f>
        <v>0</v>
      </c>
      <c r="GP32" s="14">
        <f>INDEX(战舰突破!$T$40:$T$52,新怪物属性!$J32+1)</f>
        <v>0</v>
      </c>
      <c r="GQ32" s="14">
        <f>INDEX(战舰突破!$U$40:$U$52,新怪物属性!$J32+1)</f>
        <v>0</v>
      </c>
      <c r="GR32" s="14">
        <f>INDEX(战舰突破!$V$40:$V$52,新怪物属性!$J32+1)</f>
        <v>0</v>
      </c>
      <c r="GS32" s="14">
        <f>INDEX(战舰突破!$X$40:$X$52,新怪物属性!$J32+1)</f>
        <v>50</v>
      </c>
      <c r="GV32" s="14">
        <v>0</v>
      </c>
      <c r="GW32" s="14">
        <v>0</v>
      </c>
      <c r="GX32" s="14">
        <v>0</v>
      </c>
      <c r="GY32" s="14">
        <v>0</v>
      </c>
      <c r="GZ32" s="14">
        <v>0</v>
      </c>
      <c r="HA32" s="14">
        <v>0</v>
      </c>
      <c r="HB32" s="14">
        <v>0</v>
      </c>
      <c r="HC32" s="14">
        <v>0</v>
      </c>
      <c r="HD32" s="14">
        <v>0</v>
      </c>
      <c r="HE32" s="14">
        <v>0</v>
      </c>
      <c r="HF32" s="14">
        <v>0</v>
      </c>
      <c r="HG32" s="14">
        <v>0</v>
      </c>
      <c r="HH32" s="14">
        <v>0</v>
      </c>
      <c r="HI32" s="14">
        <v>0</v>
      </c>
      <c r="HJ32" s="14">
        <v>0</v>
      </c>
      <c r="HK32" s="14">
        <v>0</v>
      </c>
      <c r="HL32" s="14">
        <v>0</v>
      </c>
      <c r="HM32" s="14">
        <v>0</v>
      </c>
      <c r="HN32" s="14">
        <v>0</v>
      </c>
      <c r="HO32" s="14">
        <v>0</v>
      </c>
      <c r="HP32" s="14">
        <v>0</v>
      </c>
      <c r="HQ32" s="14">
        <v>0</v>
      </c>
      <c r="HR32" s="14">
        <v>0</v>
      </c>
      <c r="HS32" s="14">
        <v>0</v>
      </c>
      <c r="HT32" s="14">
        <v>0</v>
      </c>
      <c r="HU32" s="14">
        <v>0</v>
      </c>
      <c r="HX32" s="14">
        <v>0</v>
      </c>
      <c r="HY32" s="14">
        <v>0</v>
      </c>
      <c r="IB32" s="14">
        <f>IF($GV32=0,0,INDEX(战宠!P$15:P$27,新怪物属性!$GV$3)*(INDEX(战宠!$U$7:$Y$10,1,新怪物属性!$GV32)))*(新怪物属性!$GW32+4)
+IF($GX32=0,0,INDEX(战宠!P$15:P$27,新怪物属性!$GX$3)*(INDEX(战宠!$U$7:$Y$10,1,新怪物属性!$GX32)))*(新怪物属性!$GY32+4)
+IF($GZ32=0,0,INDEX(战宠!P$15:P$27,新怪物属性!$GZ$3)*(INDEX(战宠!$U$7:$Y$10,1,新怪物属性!$GZ32)))*(新怪物属性!$HA32+4)
+IF($HB32=0,0,INDEX(战宠!P$15:P$27,新怪物属性!$HB$3)*(INDEX(战宠!$U$7:$Y$10,1,新怪物属性!$HB32)))*(新怪物属性!$HC32+4)
+IF($HD32=0,0,INDEX(战宠!P$15:P$27,新怪物属性!$HD$3)*(INDEX(战宠!$U$7:$Y$10,1,新怪物属性!$HD32)))*(新怪物属性!$HE32+4)
+IF($HF32=0,0,INDEX(战宠!P$15:P$27,新怪物属性!$HF$3)*(INDEX(战宠!$U$7:$Y$10,1,新怪物属性!$HF32)))*(新怪物属性!$HG32+4)
+IF($HH32=0,0,INDEX(战宠!P$15:P$27,新怪物属性!$HH$3)*(INDEX(战宠!$U$7:$Y$10,1,新怪物属性!$HH32)))*(新怪物属性!$HI32+4)
+IF($HJ32=0,0,INDEX(战宠!P$15:P$27,新怪物属性!$HJ$3)*(INDEX(战宠!$U$7:$Y$10,1,新怪物属性!$HJ32)))*(新怪物属性!$HK32+4)
+IF($HL32=0,0,INDEX(战宠!P$15:P$27,新怪物属性!$HL$3)*(INDEX(战宠!$U$7:$Y$10,1,新怪物属性!$HL32)))*(新怪物属性!$HM32+4)
+IF($HN32=0,0,INDEX(战宠!P$15:P$27,新怪物属性!$HN$3)*(INDEX(战宠!$U$7:$Y$10,1,新怪物属性!$HN32)))*(新怪物属性!$HO32+4)
+IF($HP32=0,0,INDEX(战宠!P$15:P$27,新怪物属性!$HP$3)*(INDEX(战宠!$U$7:$Y$10,1,新怪物属性!$HP32)))*(新怪物属性!$HQ32+4)
+IF($HR32=0,0,INDEX(战宠!P$15:P$27,新怪物属性!$HR$3)*(INDEX(战宠!$U$7:$Y$10,1,新怪物属性!$HR32)))*(新怪物属性!$HS32+4)
+IF($HT32=0,0,INDEX(战宠!P$15:P$27,新怪物属性!$HT$3)*(INDEX(战宠!$U$7:$Y$10,1,新怪物属性!$HT32)))*(新怪物属性!$HU32+4)</f>
        <v>0</v>
      </c>
      <c r="IC32" s="14">
        <f>IF($GV32=0,0,INDEX(战宠!Q$15:Q$27,新怪物属性!$GV$3)*(INDEX(战宠!$U$7:$Y$10,1,新怪物属性!$GV32)))*(新怪物属性!$GW32+4)
+IF($GX32=0,0,INDEX(战宠!Q$15:Q$27,新怪物属性!$GX$3)*(INDEX(战宠!$U$7:$Y$10,1,新怪物属性!$GX32)))*(新怪物属性!$GY32+4)
+IF($GZ32=0,0,INDEX(战宠!Q$15:Q$27,新怪物属性!$GZ$3)*(INDEX(战宠!$U$7:$Y$10,1,新怪物属性!$GZ32)))*(新怪物属性!$HA32+4)
+IF($HB32=0,0,INDEX(战宠!Q$15:Q$27,新怪物属性!$HB$3)*(INDEX(战宠!$U$7:$Y$10,1,新怪物属性!$HB32)))*(新怪物属性!$HC32+4)
+IF($HD32=0,0,INDEX(战宠!Q$15:Q$27,新怪物属性!$HD$3)*(INDEX(战宠!$U$7:$Y$10,1,新怪物属性!$HD32)))*(新怪物属性!$HE32+4)
+IF($HF32=0,0,INDEX(战宠!Q$15:Q$27,新怪物属性!$HF$3)*(INDEX(战宠!$U$7:$Y$10,1,新怪物属性!$HF32)))*(新怪物属性!$HG32+4)
+IF($HH32=0,0,INDEX(战宠!Q$15:Q$27,新怪物属性!$HH$3)*(INDEX(战宠!$U$7:$Y$10,1,新怪物属性!$HH32)))*(新怪物属性!$HI32+4)
+IF($HJ32=0,0,INDEX(战宠!Q$15:Q$27,新怪物属性!$HJ$3)*(INDEX(战宠!$U$7:$Y$10,1,新怪物属性!$HJ32)))*(新怪物属性!$HK32+4)
+IF($HL32=0,0,INDEX(战宠!Q$15:Q$27,新怪物属性!$HL$3)*(INDEX(战宠!$U$7:$Y$10,1,新怪物属性!$HL32)))*(新怪物属性!$HM32+4)
+IF($HN32=0,0,INDEX(战宠!Q$15:Q$27,新怪物属性!$HN$3)*(INDEX(战宠!$U$7:$Y$10,1,新怪物属性!$HN32)))*(新怪物属性!$HO32+4)
+IF($HP32=0,0,INDEX(战宠!Q$15:Q$27,新怪物属性!$HP$3)*(INDEX(战宠!$U$7:$Y$10,1,新怪物属性!$HP32)))*(新怪物属性!$HQ32+4)
+IF($HR32=0,0,INDEX(战宠!Q$15:Q$27,新怪物属性!$HR$3)*(INDEX(战宠!$U$7:$Y$10,1,新怪物属性!$HR32)))*(新怪物属性!$HS32+4)
+IF($HT32=0,0,INDEX(战宠!Q$15:Q$27,新怪物属性!$HT$3)*(INDEX(战宠!$U$7:$Y$10,1,新怪物属性!$HT32)))*(新怪物属性!$HU32+4)</f>
        <v>0</v>
      </c>
      <c r="ID32" s="14">
        <f>IF($GV32=0,0,INDEX(战宠!R$15:R$27,新怪物属性!$GV$3)*(INDEX(战宠!$U$7:$Y$10,1,新怪物属性!$GV32)))*(新怪物属性!$GW32+4)
+IF($GX32=0,0,INDEX(战宠!R$15:R$27,新怪物属性!$GX$3)*(INDEX(战宠!$U$7:$Y$10,1,新怪物属性!$GX32)))*(新怪物属性!$GY32+4)
+IF($GZ32=0,0,INDEX(战宠!R$15:R$27,新怪物属性!$GZ$3)*(INDEX(战宠!$U$7:$Y$10,1,新怪物属性!$GZ32)))*(新怪物属性!$HA32+4)
+IF($HB32=0,0,INDEX(战宠!R$15:R$27,新怪物属性!$HB$3)*(INDEX(战宠!$U$7:$Y$10,1,新怪物属性!$HB32)))*(新怪物属性!$HC32+4)
+IF($HD32=0,0,INDEX(战宠!R$15:R$27,新怪物属性!$HD$3)*(INDEX(战宠!$U$7:$Y$10,1,新怪物属性!$HD32)))*(新怪物属性!$HE32+4)
+IF($HF32=0,0,INDEX(战宠!R$15:R$27,新怪物属性!$HF$3)*(INDEX(战宠!$U$7:$Y$10,1,新怪物属性!$HF32)))*(新怪物属性!$HG32+4)
+IF($HH32=0,0,INDEX(战宠!R$15:R$27,新怪物属性!$HH$3)*(INDEX(战宠!$U$7:$Y$10,1,新怪物属性!$HH32)))*(新怪物属性!$HI32+4)
+IF($HJ32=0,0,INDEX(战宠!R$15:R$27,新怪物属性!$HJ$3)*(INDEX(战宠!$U$7:$Y$10,1,新怪物属性!$HJ32)))*(新怪物属性!$HK32+4)
+IF($HL32=0,0,INDEX(战宠!R$15:R$27,新怪物属性!$HL$3)*(INDEX(战宠!$U$7:$Y$10,1,新怪物属性!$HL32)))*(新怪物属性!$HM32+4)
+IF($HN32=0,0,INDEX(战宠!R$15:R$27,新怪物属性!$HN$3)*(INDEX(战宠!$U$7:$Y$10,1,新怪物属性!$HN32)))*(新怪物属性!$HO32+4)
+IF($HP32=0,0,INDEX(战宠!R$15:R$27,新怪物属性!$HP$3)*(INDEX(战宠!$U$7:$Y$10,1,新怪物属性!$HP32)))*(新怪物属性!$HQ32+4)
+IF($HR32=0,0,INDEX(战宠!R$15:R$27,新怪物属性!$HR$3)*(INDEX(战宠!$U$7:$Y$10,1,新怪物属性!$HR32)))*(新怪物属性!$HS32+4)
+IF($HT32=0,0,INDEX(战宠!R$15:R$27,新怪物属性!$HT$3)*(INDEX(战宠!$U$7:$Y$10,1,新怪物属性!$HT32)))*(新怪物属性!$HU32+4)</f>
        <v>0</v>
      </c>
      <c r="IE32" s="14">
        <f>IF($GV32=0,0,INDEX(战宠!S$15:S$27,新怪物属性!$GV$3)*(INDEX(战宠!$U$7:$Y$10,1,新怪物属性!$GV32)))*(新怪物属性!$GW32+4)
+IF($GX32=0,0,INDEX(战宠!S$15:S$27,新怪物属性!$GX$3)*(INDEX(战宠!$U$7:$Y$10,1,新怪物属性!$GX32)))*(新怪物属性!$GY32+4)
+IF($GZ32=0,0,INDEX(战宠!S$15:S$27,新怪物属性!$GZ$3)*(INDEX(战宠!$U$7:$Y$10,1,新怪物属性!$GZ32)))*(新怪物属性!$HA32+4)
+IF($HB32=0,0,INDEX(战宠!S$15:S$27,新怪物属性!$HB$3)*(INDEX(战宠!$U$7:$Y$10,1,新怪物属性!$HB32)))*(新怪物属性!$HC32+4)
+IF($HD32=0,0,INDEX(战宠!S$15:S$27,新怪物属性!$HD$3)*(INDEX(战宠!$U$7:$Y$10,1,新怪物属性!$HD32)))*(新怪物属性!$HE32+4)
+IF($HF32=0,0,INDEX(战宠!S$15:S$27,新怪物属性!$HF$3)*(INDEX(战宠!$U$7:$Y$10,1,新怪物属性!$HF32)))*(新怪物属性!$HG32+4)
+IF($HH32=0,0,INDEX(战宠!S$15:S$27,新怪物属性!$HH$3)*(INDEX(战宠!$U$7:$Y$10,1,新怪物属性!$HH32)))*(新怪物属性!$HI32+4)
+IF($HJ32=0,0,INDEX(战宠!S$15:S$27,新怪物属性!$HJ$3)*(INDEX(战宠!$U$7:$Y$10,1,新怪物属性!$HJ32)))*(新怪物属性!$HK32+4)
+IF($HL32=0,0,INDEX(战宠!S$15:S$27,新怪物属性!$HL$3)*(INDEX(战宠!$U$7:$Y$10,1,新怪物属性!$HL32)))*(新怪物属性!$HM32+4)
+IF($HN32=0,0,INDEX(战宠!S$15:S$27,新怪物属性!$HN$3)*(INDEX(战宠!$U$7:$Y$10,1,新怪物属性!$HN32)))*(新怪物属性!$HO32+4)
+IF($HP32=0,0,INDEX(战宠!S$15:S$27,新怪物属性!$HP$3)*(INDEX(战宠!$U$7:$Y$10,1,新怪物属性!$HP32)))*(新怪物属性!$HQ32+4)
+IF($HR32=0,0,INDEX(战宠!S$15:S$27,新怪物属性!$HR$3)*(INDEX(战宠!$U$7:$Y$10,1,新怪物属性!$HR32)))*(新怪物属性!$HS32+4)
+IF($HT32=0,0,INDEX(战宠!S$15:S$27,新怪物属性!$HT$3)*(INDEX(战宠!$U$7:$Y$10,1,新怪物属性!$HT32)))*(新怪物属性!$HU32+4)</f>
        <v>0</v>
      </c>
      <c r="IF32" s="14">
        <f>IF($GV32=0,0,INDEX(战宠!T$15:T$27,新怪物属性!$GV$3)*(INDEX(战宠!$U$7:$Y$10,1,新怪物属性!$GV32)))*(新怪物属性!$GW32+4)
+IF($GX32=0,0,INDEX(战宠!T$15:T$27,新怪物属性!$GX$3)*(INDEX(战宠!$U$7:$Y$10,1,新怪物属性!$GX32)))*(新怪物属性!$GY32+4)
+IF($GZ32=0,0,INDEX(战宠!T$15:T$27,新怪物属性!$GZ$3)*(INDEX(战宠!$U$7:$Y$10,1,新怪物属性!$GZ32)))*(新怪物属性!$HA32+4)
+IF($HB32=0,0,INDEX(战宠!T$15:T$27,新怪物属性!$HB$3)*(INDEX(战宠!$U$7:$Y$10,1,新怪物属性!$HB32)))*(新怪物属性!$HC32+4)
+IF($HD32=0,0,INDEX(战宠!T$15:T$27,新怪物属性!$HD$3)*(INDEX(战宠!$U$7:$Y$10,1,新怪物属性!$HD32)))*(新怪物属性!$HE32+4)
+IF($HF32=0,0,INDEX(战宠!T$15:T$27,新怪物属性!$HF$3)*(INDEX(战宠!$U$7:$Y$10,1,新怪物属性!$HF32)))*(新怪物属性!$HG32+4)
+IF($HH32=0,0,INDEX(战宠!T$15:T$27,新怪物属性!$HH$3)*(INDEX(战宠!$U$7:$Y$10,1,新怪物属性!$HH32)))*(新怪物属性!$HI32+4)
+IF($HJ32=0,0,INDEX(战宠!T$15:T$27,新怪物属性!$HJ$3)*(INDEX(战宠!$U$7:$Y$10,1,新怪物属性!$HJ32)))*(新怪物属性!$HK32+4)
+IF($HL32=0,0,INDEX(战宠!T$15:T$27,新怪物属性!$HL$3)*(INDEX(战宠!$U$7:$Y$10,1,新怪物属性!$HL32)))*(新怪物属性!$HM32+4)
+IF($HN32=0,0,INDEX(战宠!T$15:T$27,新怪物属性!$HN$3)*(INDEX(战宠!$U$7:$Y$10,1,新怪物属性!$HN32)))*(新怪物属性!$HO32+4)
+IF($HP32=0,0,INDEX(战宠!T$15:T$27,新怪物属性!$HP$3)*(INDEX(战宠!$U$7:$Y$10,1,新怪物属性!$HP32)))*(新怪物属性!$HQ32+4)
+IF($HR32=0,0,INDEX(战宠!T$15:T$27,新怪物属性!$HR$3)*(INDEX(战宠!$U$7:$Y$10,1,新怪物属性!$HR32)))*(新怪物属性!$HS32+4)
+IF($HT32=0,0,INDEX(战宠!T$15:T$27,新怪物属性!$HT$3)*(INDEX(战宠!$U$7:$Y$10,1,新怪物属性!$HT32)))*(新怪物属性!$HU32+4)</f>
        <v>0</v>
      </c>
      <c r="II32" s="14">
        <f>IF(HX32=0,0,INDEX(战宠!$D$15:$D$27,新怪物属性!HX32))</f>
        <v>0</v>
      </c>
      <c r="IJ32" s="14">
        <f>IF(HY32=0,0,INDEX(战宠!$D$15:$D$27,新怪物属性!HY32))</f>
        <v>0</v>
      </c>
      <c r="IM32" s="14">
        <f t="shared" si="51"/>
        <v>3008</v>
      </c>
      <c r="IN32" s="14">
        <f t="shared" si="52"/>
        <v>3459</v>
      </c>
      <c r="IO32" s="14">
        <f t="shared" si="53"/>
        <v>0</v>
      </c>
      <c r="IP32" s="14">
        <f t="shared" si="54"/>
        <v>0</v>
      </c>
      <c r="IQ32" s="14">
        <f t="shared" si="55"/>
        <v>0</v>
      </c>
      <c r="IR32" s="14">
        <f t="shared" si="3"/>
        <v>19635</v>
      </c>
      <c r="IS32" s="14">
        <f t="shared" si="4"/>
        <v>700</v>
      </c>
      <c r="IT32" s="14">
        <f t="shared" si="5"/>
        <v>62002</v>
      </c>
      <c r="IU32" s="14">
        <f t="shared" si="6"/>
        <v>1176</v>
      </c>
      <c r="IV32" s="28">
        <f t="shared" si="7"/>
        <v>0</v>
      </c>
      <c r="IW32" s="28">
        <f t="shared" si="8"/>
        <v>0</v>
      </c>
      <c r="IX32" s="28">
        <f t="shared" si="9"/>
        <v>0</v>
      </c>
      <c r="IY32" s="28">
        <f t="shared" si="10"/>
        <v>0</v>
      </c>
      <c r="IZ32" s="28">
        <f t="shared" si="11"/>
        <v>1</v>
      </c>
      <c r="JA32" s="28">
        <f t="shared" si="12"/>
        <v>1</v>
      </c>
      <c r="JB32" s="28">
        <f t="shared" si="13"/>
        <v>0</v>
      </c>
      <c r="JC32" s="28">
        <f t="shared" si="14"/>
        <v>0</v>
      </c>
      <c r="JD32" s="14">
        <f t="shared" si="15"/>
        <v>1</v>
      </c>
      <c r="JE32" s="14">
        <f t="shared" si="16"/>
        <v>1</v>
      </c>
      <c r="JF32" s="14">
        <f t="shared" si="17"/>
        <v>1</v>
      </c>
      <c r="JG32" s="18">
        <f t="shared" si="18"/>
        <v>1</v>
      </c>
      <c r="JH32" s="18">
        <f t="shared" si="19"/>
        <v>1</v>
      </c>
      <c r="JI32" s="18">
        <f t="shared" si="20"/>
        <v>1</v>
      </c>
      <c r="JJ32" s="29">
        <f t="shared" si="56"/>
        <v>150</v>
      </c>
      <c r="JK32" s="29">
        <f t="shared" si="56"/>
        <v>450</v>
      </c>
      <c r="JL32" s="29">
        <f t="shared" si="56"/>
        <v>450</v>
      </c>
      <c r="JM32" s="26">
        <f t="shared" si="22"/>
        <v>0</v>
      </c>
      <c r="JN32" s="26">
        <f t="shared" si="23"/>
        <v>0</v>
      </c>
      <c r="JO32" s="26">
        <f t="shared" si="24"/>
        <v>0</v>
      </c>
      <c r="JP32" s="14">
        <f t="shared" si="25"/>
        <v>2</v>
      </c>
      <c r="JQ32" s="14">
        <f t="shared" si="26"/>
        <v>2</v>
      </c>
      <c r="JR32" s="14">
        <f t="shared" si="27"/>
        <v>2</v>
      </c>
      <c r="JS32" s="14">
        <f t="shared" si="28"/>
        <v>2</v>
      </c>
      <c r="JT32" s="14">
        <f t="shared" si="29"/>
        <v>30</v>
      </c>
      <c r="JU32" s="14">
        <f t="shared" si="30"/>
        <v>50</v>
      </c>
      <c r="JV32">
        <v>28</v>
      </c>
      <c r="JW32" s="14">
        <f t="shared" si="57"/>
        <v>219107</v>
      </c>
      <c r="JY32" s="14">
        <f t="shared" si="31"/>
        <v>1400</v>
      </c>
      <c r="JZ32" s="14">
        <f t="shared" si="58"/>
        <v>1474</v>
      </c>
      <c r="KA32" s="29">
        <f t="shared" si="59"/>
        <v>0</v>
      </c>
      <c r="KB32" s="29">
        <f t="shared" si="60"/>
        <v>0</v>
      </c>
      <c r="KC32" s="29">
        <f t="shared" si="61"/>
        <v>0</v>
      </c>
      <c r="KD32" s="29">
        <f t="shared" si="62"/>
        <v>0</v>
      </c>
      <c r="KE32" s="14">
        <f t="shared" si="32"/>
        <v>1</v>
      </c>
      <c r="KF32" s="14">
        <f t="shared" si="33"/>
        <v>1</v>
      </c>
      <c r="KG32" s="14">
        <f t="shared" si="63"/>
        <v>1474</v>
      </c>
      <c r="KH32" s="26">
        <f t="shared" si="34"/>
        <v>0</v>
      </c>
      <c r="KI32" s="26">
        <f t="shared" si="35"/>
        <v>0.3</v>
      </c>
      <c r="KJ32" s="29">
        <f t="shared" si="64"/>
        <v>188</v>
      </c>
      <c r="KK32" s="29">
        <f t="shared" si="65"/>
        <v>1180</v>
      </c>
      <c r="KL32" s="29">
        <f t="shared" si="66"/>
        <v>0</v>
      </c>
      <c r="KM32" s="23">
        <f t="shared" si="67"/>
        <v>0</v>
      </c>
      <c r="KN32" s="23">
        <f t="shared" si="68"/>
        <v>0</v>
      </c>
      <c r="KO32" s="26">
        <f t="shared" si="36"/>
        <v>0.05</v>
      </c>
      <c r="KP32" s="26">
        <f t="shared" si="37"/>
        <v>0.15</v>
      </c>
      <c r="KQ32" s="26">
        <f t="shared" si="38"/>
        <v>0.15</v>
      </c>
      <c r="KR32" s="26">
        <f t="shared" si="69"/>
        <v>0</v>
      </c>
      <c r="KS32" s="26">
        <v>0</v>
      </c>
      <c r="KT32" s="29">
        <f t="shared" si="70"/>
        <v>1.05</v>
      </c>
      <c r="KU32" s="29">
        <f t="shared" si="39"/>
        <v>1.1499999999999999</v>
      </c>
      <c r="KV32" s="29">
        <f t="shared" si="40"/>
        <v>1.1499999999999999</v>
      </c>
      <c r="KW32" s="29">
        <f t="shared" si="41"/>
        <v>987</v>
      </c>
      <c r="KX32" s="29">
        <f t="shared" si="42"/>
        <v>904.66666666666663</v>
      </c>
      <c r="KY32" s="29">
        <f t="shared" si="43"/>
        <v>0</v>
      </c>
      <c r="KZ32" s="29">
        <f t="shared" si="44"/>
        <v>10707</v>
      </c>
      <c r="LA32" s="14">
        <f t="shared" si="45"/>
        <v>1891.67</v>
      </c>
      <c r="LE32" s="14">
        <v>1</v>
      </c>
      <c r="LF32" s="14">
        <v>0.5</v>
      </c>
      <c r="LG32" s="14">
        <v>220</v>
      </c>
      <c r="LH32" s="14">
        <v>80</v>
      </c>
      <c r="LI32" s="14">
        <v>0</v>
      </c>
      <c r="LJ32" s="14">
        <v>60</v>
      </c>
      <c r="LK32" s="14">
        <v>60</v>
      </c>
      <c r="LL32" s="23">
        <f t="shared" si="71"/>
        <v>176265</v>
      </c>
      <c r="LM32" s="23">
        <f t="shared" si="72"/>
        <v>0</v>
      </c>
      <c r="LN32" s="23">
        <f t="shared" si="73"/>
        <v>176265</v>
      </c>
      <c r="LO32" s="14">
        <v>1</v>
      </c>
      <c r="LP32" s="14">
        <v>0.5</v>
      </c>
      <c r="LQ32" s="14">
        <v>100</v>
      </c>
      <c r="LR32" s="14">
        <v>25</v>
      </c>
      <c r="LS32" s="14">
        <v>0</v>
      </c>
      <c r="LT32" s="14">
        <v>30</v>
      </c>
      <c r="LU32" s="14">
        <v>30</v>
      </c>
      <c r="LV32" s="23">
        <f t="shared" si="74"/>
        <v>77942</v>
      </c>
      <c r="LW32" s="23">
        <f t="shared" si="75"/>
        <v>0</v>
      </c>
      <c r="LX32" s="23">
        <f t="shared" si="76"/>
        <v>77942</v>
      </c>
      <c r="MB32">
        <f t="shared" si="46"/>
        <v>3.4229855322410652</v>
      </c>
      <c r="MC32">
        <f t="shared" si="47"/>
        <v>3.4229855322410652</v>
      </c>
      <c r="ME32" s="14">
        <v>6</v>
      </c>
      <c r="MF32" s="14">
        <v>2</v>
      </c>
      <c r="MG32" s="14">
        <v>0</v>
      </c>
      <c r="MH32" s="23">
        <f t="shared" si="48"/>
        <v>3898</v>
      </c>
      <c r="MI32" s="23">
        <f t="shared" si="77"/>
        <v>0</v>
      </c>
      <c r="MJ32" s="23">
        <f t="shared" si="78"/>
        <v>3898</v>
      </c>
      <c r="MK32" s="14">
        <v>18</v>
      </c>
      <c r="ML32" s="14">
        <v>6</v>
      </c>
      <c r="MM32" s="14">
        <v>4</v>
      </c>
      <c r="MN32" s="23">
        <f t="shared" si="49"/>
        <v>11695</v>
      </c>
      <c r="MO32" s="23">
        <f t="shared" si="79"/>
        <v>0</v>
      </c>
      <c r="MP32" s="23">
        <f t="shared" si="80"/>
        <v>11695</v>
      </c>
      <c r="MR32" s="23">
        <f t="shared" si="81"/>
        <v>15593</v>
      </c>
      <c r="MS32" s="23">
        <f t="shared" si="82"/>
        <v>0</v>
      </c>
      <c r="MT32" s="23">
        <f t="shared" si="83"/>
        <v>15593</v>
      </c>
      <c r="MU32" s="23">
        <f t="shared" si="87"/>
        <v>5847</v>
      </c>
      <c r="MV32" s="23">
        <f t="shared" si="85"/>
        <v>0</v>
      </c>
      <c r="MW32" s="23">
        <f t="shared" si="86"/>
        <v>5847</v>
      </c>
      <c r="NC32" s="17"/>
      <c r="NJ32" s="14">
        <v>28</v>
      </c>
      <c r="NK32" s="14"/>
    </row>
    <row r="33" spans="1:375" ht="16.5" x14ac:dyDescent="0.2">
      <c r="C33" s="14">
        <f t="shared" si="0"/>
        <v>1</v>
      </c>
      <c r="D33" s="14">
        <v>29</v>
      </c>
      <c r="E33" s="14" t="s">
        <v>605</v>
      </c>
      <c r="F33" s="14" t="s">
        <v>558</v>
      </c>
      <c r="G33" s="14">
        <v>10</v>
      </c>
      <c r="H33" s="14">
        <v>20</v>
      </c>
      <c r="I33" s="14">
        <v>0</v>
      </c>
      <c r="J33" s="14">
        <v>1</v>
      </c>
      <c r="K33" s="14">
        <v>1</v>
      </c>
      <c r="L33" s="14">
        <v>0</v>
      </c>
      <c r="M33" s="14">
        <v>0</v>
      </c>
      <c r="N33" s="14">
        <v>0</v>
      </c>
      <c r="O33" s="14">
        <v>0</v>
      </c>
      <c r="P33" s="14">
        <v>2</v>
      </c>
      <c r="Q33" s="14">
        <v>1</v>
      </c>
      <c r="R33" s="14">
        <v>1</v>
      </c>
      <c r="S33" s="14">
        <v>1</v>
      </c>
      <c r="T33" s="14">
        <v>1</v>
      </c>
      <c r="U33" s="14">
        <v>1</v>
      </c>
      <c r="V33" s="14">
        <v>1</v>
      </c>
      <c r="W33" s="14">
        <v>1</v>
      </c>
      <c r="X33" s="14">
        <v>10</v>
      </c>
      <c r="Y33" s="14">
        <v>10</v>
      </c>
      <c r="Z33" s="14">
        <v>10</v>
      </c>
      <c r="AA33" s="14">
        <v>10</v>
      </c>
      <c r="AB33" s="14">
        <v>10</v>
      </c>
      <c r="AC33" s="14">
        <v>10</v>
      </c>
      <c r="AD33" s="14">
        <v>10</v>
      </c>
      <c r="AE33" s="14">
        <v>10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2</v>
      </c>
      <c r="BF33" s="14">
        <f>ROUND((INDEX(新战舰养成!S$6:S$18,新怪物属性!$J33+1)+INDEX(新战舰养成!D$6:D$18,新怪物属性!$J33+1)*(新怪物属性!$G33-1))*INDEX(战舰突破!$D$6:$D$18,新怪物属性!$M33+1),0)</f>
        <v>245</v>
      </c>
      <c r="BG33" s="14">
        <f>ROUND((INDEX(新战舰养成!T$6:T$18,新怪物属性!$J33+1)+INDEX(新战舰养成!E$6:E$18,新怪物属性!$J33+1)*(新怪物属性!$G33-1))*INDEX(战舰突破!$D$6:$D$18,新怪物属性!$M33+1),0)</f>
        <v>1900</v>
      </c>
      <c r="BH33" s="14">
        <f>ROUND((INDEX(新战舰养成!U$6:U$18,新怪物属性!$J33+1)+INDEX(新战舰养成!F$6:F$18,新怪物属性!$J33+1)*(新怪物属性!$G33-1))*INDEX(战舰突破!$D$6:$D$18,新怪物属性!$M33+1),0)</f>
        <v>127</v>
      </c>
      <c r="BI33" s="14">
        <f>ROUND((INDEX(新战舰养成!V$6:V$18,新怪物属性!$J33+1)+INDEX(新战舰养成!G$6:G$18,新怪物属性!$J33+1)*(新怪物属性!$G33-1))*INDEX(战舰突破!$D$6:$D$18,新怪物属性!$M33+1),0)</f>
        <v>300</v>
      </c>
      <c r="BJ33" s="14">
        <f>ROUND((INDEX(新战舰养成!W$6:W$18,新怪物属性!$J33+1)+INDEX(新战舰养成!H$6:H$18,新怪物属性!$J33+1)*(新怪物属性!$G33-1))*INDEX(战舰突破!$D$6:$D$18,新怪物属性!$M33+1),0)</f>
        <v>4</v>
      </c>
      <c r="BL33" s="14">
        <f>IF($H33&gt;0,ROUND((INDEX(新战舰养成!X$6:X$18,新怪物属性!$K33+1)+INDEX(新战舰养成!I$6:I$18,新怪物属性!$K33+1)*(新怪物属性!$H33-1))*INDEX(战舰突破!$D$6:$D$18,新怪物属性!$N33+1),0),0)</f>
        <v>675</v>
      </c>
      <c r="BM33" s="14">
        <f>IF($H33&gt;0,ROUND((INDEX(新战舰养成!Y$6:Y$18,新怪物属性!$K33+1)+INDEX(新战舰养成!J$6:J$18,新怪物属性!$K33+1)*(新怪物属性!$H33-1))*INDEX(战舰突破!$D$6:$D$18,新怪物属性!$N33+1),0),0)</f>
        <v>0</v>
      </c>
      <c r="BN33" s="14">
        <f>IF($H33&gt;0,ROUND((INDEX(新战舰养成!Z$6:Z$18,新怪物属性!$K33+1)+INDEX(新战舰养成!K$6:K$18,新怪物属性!$K33+1)*(新怪物属性!$H33-1))*INDEX(战舰突破!$D$6:$D$18,新怪物属性!$N33+1),0),0)</f>
        <v>0</v>
      </c>
      <c r="BO33" s="14">
        <f>IF($H33&gt;0,ROUND((INDEX(新战舰养成!AA$6:AA$18,新怪物属性!$K33+1)+INDEX(新战舰养成!L$6:L$18,新怪物属性!$K33+1)*(新怪物属性!$H33-1))*INDEX(战舰突破!$D$6:$D$18,新怪物属性!$N33+1),0),0)</f>
        <v>3950</v>
      </c>
      <c r="BP33" s="14">
        <f>IF($H33&gt;0,ROUND((INDEX(新战舰养成!AB$6:AB$18,新怪物属性!$K33+1)+INDEX(新战舰养成!M$6:M$18,新怪物属性!$K33+1)*(新怪物属性!$H33-1))*INDEX(战舰突破!$D$6:$D$18,新怪物属性!$N33+1),0),0)</f>
        <v>77</v>
      </c>
      <c r="BR33" s="14">
        <f>IF($I33&gt;0,ROUND((INDEX(新战舰养成!AC$6:AC$18,新怪物属性!$L33+1)+INDEX(新战舰养成!I$6:I$18,新怪物属性!$L33+1)*(新怪物属性!$I33-1))*INDEX(战舰突破!$D$6:$D$18,新怪物属性!$O33+1),0),0)</f>
        <v>0</v>
      </c>
      <c r="BS33" s="14">
        <f>IF($I33&gt;0,ROUND((INDEX(新战舰养成!AD$6:AD$18,新怪物属性!$L33+1)+INDEX(新战舰养成!J$6:J$18,新怪物属性!$L33+1)*(新怪物属性!$I33-1))*INDEX(战舰突破!$D$6:$D$18,新怪物属性!$O33+1),0),0)</f>
        <v>0</v>
      </c>
      <c r="BT33" s="14">
        <f>IF($I33&gt;0,ROUND((INDEX(新战舰养成!AE$6:AE$18,新怪物属性!$L33+1)+INDEX(新战舰养成!K$6:K$18,新怪物属性!$L33+1)*(新怪物属性!$I33-1))*INDEX(战舰突破!$D$6:$D$18,新怪物属性!$O33+1),0),0)</f>
        <v>0</v>
      </c>
      <c r="BU33" s="14">
        <f>IF($I33&gt;0,ROUND((INDEX(新战舰养成!AF$6:AF$18,新怪物属性!$L33+1)+INDEX(新战舰养成!L$6:L$18,新怪物属性!$L33+1)*(新怪物属性!$I33-1))*INDEX(战舰突破!$D$6:$D$18,新怪物属性!$O33+1),0),0)</f>
        <v>0</v>
      </c>
      <c r="BV33" s="14">
        <f>IF($I33&gt;0,ROUND((INDEX(新战舰养成!AG$6:AG$18,新怪物属性!$L33+1)+INDEX(新战舰养成!M$6:M$18,新怪物属性!$L33+1)*(新怪物属性!$I33-1))*INDEX(战舰突破!$D$6:$D$18,新怪物属性!$O33+1),0),0)</f>
        <v>0</v>
      </c>
      <c r="BY33" s="14">
        <f>(INDEX(装备数值!$C$13:$G$116,新怪物属性!$P33*8+1,BY$2)+INDEX(装备数值!$C$13:$G$116,新怪物属性!$Q33*8+2,BY$2)+INDEX(装备数值!$C$13:$G$116,新怪物属性!$S33*8+3,BY$2)+INDEX(装备数值!$C$13:$G$116,新怪物属性!$R33*8+4,BY$2)+INDEX(装备数值!$C$13:$G$116,新怪物属性!$T33*8+5,BY$2)+INDEX(装备数值!$C$13:$G$116,新怪物属性!$U33*8+6,BY$2)+INDEX(装备数值!$C$13:$G$116,新怪物属性!$V33*8+7,BY$2)+INDEX(装备数值!$C$13:$G$116,新怪物属性!$W33*8+8,BY$2))</f>
        <v>400</v>
      </c>
      <c r="BZ33" s="14">
        <f>(INDEX(装备数值!$C$13:$G$116,新怪物属性!$P33*8+1,BZ$2)+INDEX(装备数值!$C$13:$G$116,新怪物属性!$Q33*8+2,BZ$2)+INDEX(装备数值!$C$13:$G$116,新怪物属性!$S33*8+3,BZ$2)+INDEX(装备数值!$C$13:$G$116,新怪物属性!$R33*8+4,BZ$2)+INDEX(装备数值!$C$13:$G$116,新怪物属性!$T33*8+5,BZ$2)+INDEX(装备数值!$C$13:$G$116,新怪物属性!$U33*8+6,BZ$2)+INDEX(装备数值!$C$13:$G$116,新怪物属性!$V33*8+7,BZ$2)+INDEX(装备数值!$C$13:$G$116,新怪物属性!$W33*8+8,BZ$2))</f>
        <v>2100</v>
      </c>
      <c r="CA33" s="14">
        <f>(INDEX(装备数值!$C$13:$G$116,新怪物属性!$P33*8+1,CA$2)+INDEX(装备数值!$C$13:$G$116,新怪物属性!$Q33*8+2,CA$2)+INDEX(装备数值!$C$13:$G$116,新怪物属性!$S33*8+3,CA$2)+INDEX(装备数值!$C$13:$G$116,新怪物属性!$R33*8+4,CA$2)+INDEX(装备数值!$C$13:$G$116,新怪物属性!$T33*8+5,CA$2)+INDEX(装备数值!$C$13:$G$116,新怪物属性!$U33*8+6,CA$2)+INDEX(装备数值!$C$13:$G$116,新怪物属性!$V33*8+7,CA$2)+INDEX(装备数值!$C$13:$G$116,新怪物属性!$W33*8+8,CA$2))</f>
        <v>100</v>
      </c>
      <c r="CB33" s="14">
        <f>(INDEX(装备数值!$C$13:$G$116,新怪物属性!$P33*8+1,CB$2)+INDEX(装备数值!$C$13:$G$116,新怪物属性!$Q33*8+2,CB$2)+INDEX(装备数值!$C$13:$G$116,新怪物属性!$S33*8+3,CB$2)+INDEX(装备数值!$C$13:$G$116,新怪物属性!$R33*8+4,CB$2)+INDEX(装备数值!$C$13:$G$116,新怪物属性!$T33*8+5,CB$2)+INDEX(装备数值!$C$13:$G$116,新怪物属性!$U33*8+6,CB$2)+INDEX(装备数值!$C$13:$G$116,新怪物属性!$V33*8+7,CB$2)+INDEX(装备数值!$C$13:$G$116,新怪物属性!$W33*8+8,CB$2))</f>
        <v>2000</v>
      </c>
      <c r="CC33" s="14">
        <f>(INDEX(装备数值!$C$13:$G$116,新怪物属性!$P33*8+1,CC$2)+INDEX(装备数值!$C$13:$G$116,新怪物属性!$Q33*8+2,CC$2)+INDEX(装备数值!$C$13:$G$116,新怪物属性!$S33*8+3,CC$2)+INDEX(装备数值!$C$13:$G$116,新怪物属性!$R33*8+4,CC$2)+INDEX(装备数值!$C$13:$G$116,新怪物属性!$T33*8+5,CC$2)+INDEX(装备数值!$C$13:$G$116,新怪物属性!$U33*8+6,CC$2)+INDEX(装备数值!$C$13:$G$116,新怪物属性!$V33*8+7,CC$2)+INDEX(装备数值!$C$13:$G$116,新怪物属性!$W33*8+8,CC$2))</f>
        <v>35</v>
      </c>
      <c r="CF33" s="14">
        <f t="shared" si="50"/>
        <v>4</v>
      </c>
      <c r="CG33" s="14">
        <f t="shared" si="50"/>
        <v>0</v>
      </c>
      <c r="CH33" s="14">
        <f t="shared" si="50"/>
        <v>0</v>
      </c>
      <c r="CI33" s="14">
        <f t="shared" si="50"/>
        <v>0</v>
      </c>
      <c r="CJ33" s="14">
        <f t="shared" si="50"/>
        <v>0</v>
      </c>
      <c r="CK33" s="14">
        <f t="shared" si="50"/>
        <v>0</v>
      </c>
      <c r="CL33" s="14">
        <f t="shared" si="50"/>
        <v>0</v>
      </c>
      <c r="CM33" s="14">
        <f t="shared" si="50"/>
        <v>0</v>
      </c>
      <c r="CN33" s="14">
        <f t="shared" si="50"/>
        <v>0</v>
      </c>
      <c r="CO33" s="14">
        <f t="shared" si="50"/>
        <v>0</v>
      </c>
      <c r="CP33" s="14">
        <f t="shared" si="50"/>
        <v>0</v>
      </c>
      <c r="CQ33" s="14">
        <f t="shared" si="50"/>
        <v>0</v>
      </c>
      <c r="CR33" s="14">
        <f t="shared" si="50"/>
        <v>0</v>
      </c>
      <c r="CS33" s="14">
        <f>SUMIFS(装备数值!BL$50:BL$101,装备数值!$BG$50:$BG$101,"="&amp;新怪物属性!$CF$2,装备数值!$BH$50:$BH$101,"&lt;="&amp;新怪物属性!$CF33)+SUMIFS(装备数值!BL$50:BL$101,装备数值!$BG$50:$BG$101,"="&amp;新怪物属性!$CG$2,装备数值!$BH$50:$BH$101,"&lt;="&amp;新怪物属性!$CG33)+SUMIFS(装备数值!BL$50:BL$101,装备数值!$BG$50:$BG$101,"="&amp;新怪物属性!$CH$2,装备数值!$BH$50:$BH$101,"&lt;="&amp;新怪物属性!$CH33)+SUMIFS(装备数值!BL$50:BL$101,装备数值!$BG$50:$BG$101,"="&amp;新怪物属性!$CI$2,装备数值!$BH$50:$BH$101,"&lt;="&amp;新怪物属性!$CI33)+SUMIFS(装备数值!BL$50:BL$101,装备数值!$BG$50:$BG$101,"="&amp;新怪物属性!$CJ$2,装备数值!$BH$50:$BH$101,"&lt;="&amp;新怪物属性!$CJ33)+SUMIFS(装备数值!BL$50:BL$101,装备数值!$BG$50:$BG$101,"="&amp;新怪物属性!$CK$2,装备数值!$BH$50:$BH$101,"&lt;="&amp;新怪物属性!$CK33)+SUMIFS(装备数值!BL$50:BL$101,装备数值!$BG$50:$BG$101,"="&amp;新怪物属性!$CL$2,装备数值!$BH$50:$BH$101,"&lt;="&amp;新怪物属性!$CL33)+SUMIFS(装备数值!BL$50:BL$101,装备数值!$BG$50:$BG$101,"="&amp;新怪物属性!$CM$2,装备数值!$BH$50:$BH$101,"&lt;="&amp;新怪物属性!$CM33)+SUMIFS(装备数值!BL$50:BL$101,装备数值!$BG$50:$BG$101,"="&amp;新怪物属性!$CN$2,装备数值!$BH$50:$BH$101,"&lt;="&amp;新怪物属性!$CN33)+SUMIFS(装备数值!BL$50:BL$101,装备数值!$BG$50:$BG$101,"="&amp;新怪物属性!$CO$2,装备数值!$BH$50:$BH$101,"&lt;="&amp;新怪物属性!$CO33)+SUMIFS(装备数值!BL$50:BL$101,装备数值!$BG$50:$BG$101,"="&amp;新怪物属性!$CP$2,装备数值!$BH$50:$BH$101,"&lt;="&amp;新怪物属性!$CP33)+SUMIFS(装备数值!BL$50:BL$101,装备数值!$BG$50:$BG$101,"="&amp;新怪物属性!$CQ$2,装备数值!$BH$50:$BH$101,"&lt;="&amp;新怪物属性!$CQ33)+SUMIFS(装备数值!BL$50:BL$101,装备数值!$BG$50:$BG$101,"="&amp;新怪物属性!$CR$2,装备数值!$BH$50:$BH$101,"&lt;="&amp;新怪物属性!$CR33)</f>
        <v>1440</v>
      </c>
      <c r="CT33" s="14">
        <f>SUMIFS(装备数值!BM$50:BM$101,装备数值!$BG$50:$BG$101,"="&amp;新怪物属性!$CF$2,装备数值!$BH$50:$BH$101,"&lt;="&amp;新怪物属性!$CF33)+SUMIFS(装备数值!BM$50:BM$101,装备数值!$BG$50:$BG$101,"="&amp;新怪物属性!$CG$2,装备数值!$BH$50:$BH$101,"&lt;="&amp;新怪物属性!$CG33)+SUMIFS(装备数值!BM$50:BM$101,装备数值!$BG$50:$BG$101,"="&amp;新怪物属性!$CH$2,装备数值!$BH$50:$BH$101,"&lt;="&amp;新怪物属性!$CH33)+SUMIFS(装备数值!BM$50:BM$101,装备数值!$BG$50:$BG$101,"="&amp;新怪物属性!$CI$2,装备数值!$BH$50:$BH$101,"&lt;="&amp;新怪物属性!$CI33)+SUMIFS(装备数值!BM$50:BM$101,装备数值!$BG$50:$BG$101,"="&amp;新怪物属性!$CJ$2,装备数值!$BH$50:$BH$101,"&lt;="&amp;新怪物属性!$CJ33)+SUMIFS(装备数值!BM$50:BM$101,装备数值!$BG$50:$BG$101,"="&amp;新怪物属性!$CK$2,装备数值!$BH$50:$BH$101,"&lt;="&amp;新怪物属性!$CK33)+SUMIFS(装备数值!BM$50:BM$101,装备数值!$BG$50:$BG$101,"="&amp;新怪物属性!$CL$2,装备数值!$BH$50:$BH$101,"&lt;="&amp;新怪物属性!$CL33)+SUMIFS(装备数值!BM$50:BM$101,装备数值!$BG$50:$BG$101,"="&amp;新怪物属性!$CM$2,装备数值!$BH$50:$BH$101,"&lt;="&amp;新怪物属性!$CM33)+SUMIFS(装备数值!BM$50:BM$101,装备数值!$BG$50:$BG$101,"="&amp;新怪物属性!$CN$2,装备数值!$BH$50:$BH$101,"&lt;="&amp;新怪物属性!$CN33)+SUMIFS(装备数值!BM$50:BM$101,装备数值!$BG$50:$BG$101,"="&amp;新怪物属性!$CO$2,装备数值!$BH$50:$BH$101,"&lt;="&amp;新怪物属性!$CO33)+SUMIFS(装备数值!BM$50:BM$101,装备数值!$BG$50:$BG$101,"="&amp;新怪物属性!$CP$2,装备数值!$BH$50:$BH$101,"&lt;="&amp;新怪物属性!$CP33)+SUMIFS(装备数值!BM$50:BM$101,装备数值!$BG$50:$BG$101,"="&amp;新怪物属性!$CQ$2,装备数值!$BH$50:$BH$101,"&lt;="&amp;新怪物属性!$CQ33)+SUMIFS(装备数值!BM$50:BM$101,装备数值!$BG$50:$BG$101,"="&amp;新怪物属性!$CR$2,装备数值!$BH$50:$BH$101,"&lt;="&amp;新怪物属性!$CR33)</f>
        <v>10800</v>
      </c>
      <c r="CU33" s="14">
        <f>SUMIFS(装备数值!BN$50:BN$101,装备数值!$BG$50:$BG$101,"="&amp;新怪物属性!$CF$2,装备数值!$BH$50:$BH$101,"&lt;="&amp;新怪物属性!$CF33)+SUMIFS(装备数值!BN$50:BN$101,装备数值!$BG$50:$BG$101,"="&amp;新怪物属性!$CG$2,装备数值!$BH$50:$BH$101,"&lt;="&amp;新怪物属性!$CG33)+SUMIFS(装备数值!BN$50:BN$101,装备数值!$BG$50:$BG$101,"="&amp;新怪物属性!$CH$2,装备数值!$BH$50:$BH$101,"&lt;="&amp;新怪物属性!$CH33)+SUMIFS(装备数值!BN$50:BN$101,装备数值!$BG$50:$BG$101,"="&amp;新怪物属性!$CI$2,装备数值!$BH$50:$BH$101,"&lt;="&amp;新怪物属性!$CI33)+SUMIFS(装备数值!BN$50:BN$101,装备数值!$BG$50:$BG$101,"="&amp;新怪物属性!$CJ$2,装备数值!$BH$50:$BH$101,"&lt;="&amp;新怪物属性!$CJ33)+SUMIFS(装备数值!BN$50:BN$101,装备数值!$BG$50:$BG$101,"="&amp;新怪物属性!$CK$2,装备数值!$BH$50:$BH$101,"&lt;="&amp;新怪物属性!$CK33)+SUMIFS(装备数值!BN$50:BN$101,装备数值!$BG$50:$BG$101,"="&amp;新怪物属性!$CL$2,装备数值!$BH$50:$BH$101,"&lt;="&amp;新怪物属性!$CL33)+SUMIFS(装备数值!BN$50:BN$101,装备数值!$BG$50:$BG$101,"="&amp;新怪物属性!$CM$2,装备数值!$BH$50:$BH$101,"&lt;="&amp;新怪物属性!$CM33)+SUMIFS(装备数值!BN$50:BN$101,装备数值!$BG$50:$BG$101,"="&amp;新怪物属性!$CN$2,装备数值!$BH$50:$BH$101,"&lt;="&amp;新怪物属性!$CN33)+SUMIFS(装备数值!BN$50:BN$101,装备数值!$BG$50:$BG$101,"="&amp;新怪物属性!$CO$2,装备数值!$BH$50:$BH$101,"&lt;="&amp;新怪物属性!$CO33)+SUMIFS(装备数值!BN$50:BN$101,装备数值!$BG$50:$BG$101,"="&amp;新怪物属性!$CP$2,装备数值!$BH$50:$BH$101,"&lt;="&amp;新怪物属性!$CP33)+SUMIFS(装备数值!BN$50:BN$101,装备数值!$BG$50:$BG$101,"="&amp;新怪物属性!$CQ$2,装备数值!$BH$50:$BH$101,"&lt;="&amp;新怪物属性!$CQ33)+SUMIFS(装备数值!BN$50:BN$101,装备数值!$BG$50:$BG$101,"="&amp;新怪物属性!$CR$2,装备数值!$BH$50:$BH$101,"&lt;="&amp;新怪物属性!$CR33)</f>
        <v>0</v>
      </c>
      <c r="CV33" s="14">
        <f>SUMIFS(装备数值!BO$50:BO$101,装备数值!$BG$50:$BG$101,"="&amp;新怪物属性!$CF$2,装备数值!$BH$50:$BH$101,"&lt;="&amp;新怪物属性!$CF33)+SUMIFS(装备数值!BO$50:BO$101,装备数值!$BG$50:$BG$101,"="&amp;新怪物属性!$CG$2,装备数值!$BH$50:$BH$101,"&lt;="&amp;新怪物属性!$CG33)+SUMIFS(装备数值!BO$50:BO$101,装备数值!$BG$50:$BG$101,"="&amp;新怪物属性!$CH$2,装备数值!$BH$50:$BH$101,"&lt;="&amp;新怪物属性!$CH33)+SUMIFS(装备数值!BO$50:BO$101,装备数值!$BG$50:$BG$101,"="&amp;新怪物属性!$CI$2,装备数值!$BH$50:$BH$101,"&lt;="&amp;新怪物属性!$CI33)+SUMIFS(装备数值!BO$50:BO$101,装备数值!$BG$50:$BG$101,"="&amp;新怪物属性!$CJ$2,装备数值!$BH$50:$BH$101,"&lt;="&amp;新怪物属性!$CJ33)+SUMIFS(装备数值!BO$50:BO$101,装备数值!$BG$50:$BG$101,"="&amp;新怪物属性!$CK$2,装备数值!$BH$50:$BH$101,"&lt;="&amp;新怪物属性!$CK33)+SUMIFS(装备数值!BO$50:BO$101,装备数值!$BG$50:$BG$101,"="&amp;新怪物属性!$CL$2,装备数值!$BH$50:$BH$101,"&lt;="&amp;新怪物属性!$CL33)+SUMIFS(装备数值!BO$50:BO$101,装备数值!$BG$50:$BG$101,"="&amp;新怪物属性!$CM$2,装备数值!$BH$50:$BH$101,"&lt;="&amp;新怪物属性!$CM33)+SUMIFS(装备数值!BO$50:BO$101,装备数值!$BG$50:$BG$101,"="&amp;新怪物属性!$CN$2,装备数值!$BH$50:$BH$101,"&lt;="&amp;新怪物属性!$CN33)+SUMIFS(装备数值!BO$50:BO$101,装备数值!$BG$50:$BG$101,"="&amp;新怪物属性!$CO$2,装备数值!$BH$50:$BH$101,"&lt;="&amp;新怪物属性!$CO33)+SUMIFS(装备数值!BO$50:BO$101,装备数值!$BG$50:$BG$101,"="&amp;新怪物属性!$CP$2,装备数值!$BH$50:$BH$101,"&lt;="&amp;新怪物属性!$CP33)+SUMIFS(装备数值!BO$50:BO$101,装备数值!$BG$50:$BG$101,"="&amp;新怪物属性!$CQ$2,装备数值!$BH$50:$BH$101,"&lt;="&amp;新怪物属性!$CQ33)+SUMIFS(装备数值!BO$50:BO$101,装备数值!$BG$50:$BG$101,"="&amp;新怪物属性!$CR$2,装备数值!$BH$50:$BH$101,"&lt;="&amp;新怪物属性!$CR33)</f>
        <v>48000</v>
      </c>
      <c r="CW33" s="14">
        <f>SUMIFS(装备数值!BP$50:BP$101,装备数值!$BG$50:$BG$101,"="&amp;新怪物属性!$CF$2,装备数值!$BH$50:$BH$101,"&lt;="&amp;新怪物属性!$CF33)+SUMIFS(装备数值!BP$50:BP$101,装备数值!$BG$50:$BG$101,"="&amp;新怪物属性!$CG$2,装备数值!$BH$50:$BH$101,"&lt;="&amp;新怪物属性!$CG33)+SUMIFS(装备数值!BP$50:BP$101,装备数值!$BG$50:$BG$101,"="&amp;新怪物属性!$CH$2,装备数值!$BH$50:$BH$101,"&lt;="&amp;新怪物属性!$CH33)+SUMIFS(装备数值!BP$50:BP$101,装备数值!$BG$50:$BG$101,"="&amp;新怪物属性!$CI$2,装备数值!$BH$50:$BH$101,"&lt;="&amp;新怪物属性!$CI33)+SUMIFS(装备数值!BP$50:BP$101,装备数值!$BG$50:$BG$101,"="&amp;新怪物属性!$CJ$2,装备数值!$BH$50:$BH$101,"&lt;="&amp;新怪物属性!$CJ33)+SUMIFS(装备数值!BP$50:BP$101,装备数值!$BG$50:$BG$101,"="&amp;新怪物属性!$CK$2,装备数值!$BH$50:$BH$101,"&lt;="&amp;新怪物属性!$CK33)+SUMIFS(装备数值!BP$50:BP$101,装备数值!$BG$50:$BG$101,"="&amp;新怪物属性!$CL$2,装备数值!$BH$50:$BH$101,"&lt;="&amp;新怪物属性!$CL33)+SUMIFS(装备数值!BP$50:BP$101,装备数值!$BG$50:$BG$101,"="&amp;新怪物属性!$CM$2,装备数值!$BH$50:$BH$101,"&lt;="&amp;新怪物属性!$CM33)+SUMIFS(装备数值!BP$50:BP$101,装备数值!$BG$50:$BG$101,"="&amp;新怪物属性!$CN$2,装备数值!$BH$50:$BH$101,"&lt;="&amp;新怪物属性!$CN33)+SUMIFS(装备数值!BP$50:BP$101,装备数值!$BG$50:$BG$101,"="&amp;新怪物属性!$CO$2,装备数值!$BH$50:$BH$101,"&lt;="&amp;新怪物属性!$CO33)+SUMIFS(装备数值!BP$50:BP$101,装备数值!$BG$50:$BG$101,"="&amp;新怪物属性!$CP$2,装备数值!$BH$50:$BH$101,"&lt;="&amp;新怪物属性!$CP33)+SUMIFS(装备数值!BP$50:BP$101,装备数值!$BG$50:$BG$101,"="&amp;新怪物属性!$CQ$2,装备数值!$BH$50:$BH$101,"&lt;="&amp;新怪物属性!$CQ33)+SUMIFS(装备数值!BP$50:BP$101,装备数值!$BG$50:$BG$101,"="&amp;新怪物属性!$CR$2,装备数值!$BH$50:$BH$101,"&lt;="&amp;新怪物属性!$CR33)</f>
        <v>920</v>
      </c>
      <c r="CX33" s="14">
        <f>SUMIFS(装备数值!BQ$50:BQ$101,装备数值!$BG$50:$BG$101,"="&amp;新怪物属性!$CF$2,装备数值!$BH$50:$BH$101,"&lt;="&amp;新怪物属性!$CF33)+SUMIFS(装备数值!BQ$50:BQ$101,装备数值!$BG$50:$BG$101,"="&amp;新怪物属性!$CG$2,装备数值!$BH$50:$BH$101,"&lt;="&amp;新怪物属性!$CG33)+SUMIFS(装备数值!BQ$50:BQ$101,装备数值!$BG$50:$BG$101,"="&amp;新怪物属性!$CH$2,装备数值!$BH$50:$BH$101,"&lt;="&amp;新怪物属性!$CH33)+SUMIFS(装备数值!BQ$50:BQ$101,装备数值!$BG$50:$BG$101,"="&amp;新怪物属性!$CI$2,装备数值!$BH$50:$BH$101,"&lt;="&amp;新怪物属性!$CI33)+SUMIFS(装备数值!BQ$50:BQ$101,装备数值!$BG$50:$BG$101,"="&amp;新怪物属性!$CJ$2,装备数值!$BH$50:$BH$101,"&lt;="&amp;新怪物属性!$CJ33)+SUMIFS(装备数值!BQ$50:BQ$101,装备数值!$BG$50:$BG$101,"="&amp;新怪物属性!$CK$2,装备数值!$BH$50:$BH$101,"&lt;="&amp;新怪物属性!$CK33)+SUMIFS(装备数值!BQ$50:BQ$101,装备数值!$BG$50:$BG$101,"="&amp;新怪物属性!$CL$2,装备数值!$BH$50:$BH$101,"&lt;="&amp;新怪物属性!$CL33)+SUMIFS(装备数值!BQ$50:BQ$101,装备数值!$BG$50:$BG$101,"="&amp;新怪物属性!$CM$2,装备数值!$BH$50:$BH$101,"&lt;="&amp;新怪物属性!$CM33)+SUMIFS(装备数值!BQ$50:BQ$101,装备数值!$BG$50:$BG$101,"="&amp;新怪物属性!$CN$2,装备数值!$BH$50:$BH$101,"&lt;="&amp;新怪物属性!$CN33)+SUMIFS(装备数值!BQ$50:BQ$101,装备数值!$BG$50:$BG$101,"="&amp;新怪物属性!$CO$2,装备数值!$BH$50:$BH$101,"&lt;="&amp;新怪物属性!$CO33)+SUMIFS(装备数值!BQ$50:BQ$101,装备数值!$BG$50:$BG$101,"="&amp;新怪物属性!$CP$2,装备数值!$BH$50:$BH$101,"&lt;="&amp;新怪物属性!$CP33)+SUMIFS(装备数值!BQ$50:BQ$101,装备数值!$BG$50:$BG$101,"="&amp;新怪物属性!$CQ$2,装备数值!$BH$50:$BH$101,"&lt;="&amp;新怪物属性!$CQ33)+SUMIFS(装备数值!BQ$50:BQ$101,装备数值!$BG$50:$BG$101,"="&amp;新怪物属性!$CR$2,装备数值!$BH$50:$BH$101,"&lt;="&amp;新怪物属性!$CR33)</f>
        <v>0</v>
      </c>
      <c r="CY33" s="14">
        <f>SUMIFS(装备数值!BR$50:BR$101,装备数值!$BG$50:$BG$101,"="&amp;新怪物属性!$CF$2,装备数值!$BH$50:$BH$101,"&lt;="&amp;新怪物属性!$CF33)+SUMIFS(装备数值!BR$50:BR$101,装备数值!$BG$50:$BG$101,"="&amp;新怪物属性!$CG$2,装备数值!$BH$50:$BH$101,"&lt;="&amp;新怪物属性!$CG33)+SUMIFS(装备数值!BR$50:BR$101,装备数值!$BG$50:$BG$101,"="&amp;新怪物属性!$CH$2,装备数值!$BH$50:$BH$101,"&lt;="&amp;新怪物属性!$CH33)+SUMIFS(装备数值!BR$50:BR$101,装备数值!$BG$50:$BG$101,"="&amp;新怪物属性!$CI$2,装备数值!$BH$50:$BH$101,"&lt;="&amp;新怪物属性!$CI33)+SUMIFS(装备数值!BR$50:BR$101,装备数值!$BG$50:$BG$101,"="&amp;新怪物属性!$CJ$2,装备数值!$BH$50:$BH$101,"&lt;="&amp;新怪物属性!$CJ33)+SUMIFS(装备数值!BR$50:BR$101,装备数值!$BG$50:$BG$101,"="&amp;新怪物属性!$CK$2,装备数值!$BH$50:$BH$101,"&lt;="&amp;新怪物属性!$CK33)+SUMIFS(装备数值!BR$50:BR$101,装备数值!$BG$50:$BG$101,"="&amp;新怪物属性!$CL$2,装备数值!$BH$50:$BH$101,"&lt;="&amp;新怪物属性!$CL33)+SUMIFS(装备数值!BR$50:BR$101,装备数值!$BG$50:$BG$101,"="&amp;新怪物属性!$CM$2,装备数值!$BH$50:$BH$101,"&lt;="&amp;新怪物属性!$CM33)+SUMIFS(装备数值!BR$50:BR$101,装备数值!$BG$50:$BG$101,"="&amp;新怪物属性!$CN$2,装备数值!$BH$50:$BH$101,"&lt;="&amp;新怪物属性!$CN33)+SUMIFS(装备数值!BR$50:BR$101,装备数值!$BG$50:$BG$101,"="&amp;新怪物属性!$CO$2,装备数值!$BH$50:$BH$101,"&lt;="&amp;新怪物属性!$CO33)+SUMIFS(装备数值!BR$50:BR$101,装备数值!$BG$50:$BG$101,"="&amp;新怪物属性!$CP$2,装备数值!$BH$50:$BH$101,"&lt;="&amp;新怪物属性!$CP33)+SUMIFS(装备数值!BR$50:BR$101,装备数值!$BG$50:$BG$101,"="&amp;新怪物属性!$CQ$2,装备数值!$BH$50:$BH$101,"&lt;="&amp;新怪物属性!$CQ33)+SUMIFS(装备数值!BR$50:BR$101,装备数值!$BG$50:$BG$101,"="&amp;新怪物属性!$CR$2,装备数值!$BH$50:$BH$101,"&lt;="&amp;新怪物属性!$CR33)</f>
        <v>0</v>
      </c>
      <c r="CZ33" s="14">
        <f>SUMIFS(装备数值!BS$50:BS$101,装备数值!$BG$50:$BG$101,"="&amp;新怪物属性!$CF$2,装备数值!$BH$50:$BH$101,"&lt;="&amp;新怪物属性!$CF33)+SUMIFS(装备数值!BS$50:BS$101,装备数值!$BG$50:$BG$101,"="&amp;新怪物属性!$CG$2,装备数值!$BH$50:$BH$101,"&lt;="&amp;新怪物属性!$CG33)+SUMIFS(装备数值!BS$50:BS$101,装备数值!$BG$50:$BG$101,"="&amp;新怪物属性!$CH$2,装备数值!$BH$50:$BH$101,"&lt;="&amp;新怪物属性!$CH33)+SUMIFS(装备数值!BS$50:BS$101,装备数值!$BG$50:$BG$101,"="&amp;新怪物属性!$CI$2,装备数值!$BH$50:$BH$101,"&lt;="&amp;新怪物属性!$CI33)+SUMIFS(装备数值!BS$50:BS$101,装备数值!$BG$50:$BG$101,"="&amp;新怪物属性!$CJ$2,装备数值!$BH$50:$BH$101,"&lt;="&amp;新怪物属性!$CJ33)+SUMIFS(装备数值!BS$50:BS$101,装备数值!$BG$50:$BG$101,"="&amp;新怪物属性!$CK$2,装备数值!$BH$50:$BH$101,"&lt;="&amp;新怪物属性!$CK33)+SUMIFS(装备数值!BS$50:BS$101,装备数值!$BG$50:$BG$101,"="&amp;新怪物属性!$CL$2,装备数值!$BH$50:$BH$101,"&lt;="&amp;新怪物属性!$CL33)+SUMIFS(装备数值!BS$50:BS$101,装备数值!$BG$50:$BG$101,"="&amp;新怪物属性!$CM$2,装备数值!$BH$50:$BH$101,"&lt;="&amp;新怪物属性!$CM33)+SUMIFS(装备数值!BS$50:BS$101,装备数值!$BG$50:$BG$101,"="&amp;新怪物属性!$CN$2,装备数值!$BH$50:$BH$101,"&lt;="&amp;新怪物属性!$CN33)+SUMIFS(装备数值!BS$50:BS$101,装备数值!$BG$50:$BG$101,"="&amp;新怪物属性!$CO$2,装备数值!$BH$50:$BH$101,"&lt;="&amp;新怪物属性!$CO33)+SUMIFS(装备数值!BS$50:BS$101,装备数值!$BG$50:$BG$101,"="&amp;新怪物属性!$CP$2,装备数值!$BH$50:$BH$101,"&lt;="&amp;新怪物属性!$CP33)+SUMIFS(装备数值!BS$50:BS$101,装备数值!$BG$50:$BG$101,"="&amp;新怪物属性!$CQ$2,装备数值!$BH$50:$BH$101,"&lt;="&amp;新怪物属性!$CQ33)+SUMIFS(装备数值!BS$50:BS$101,装备数值!$BG$50:$BG$101,"="&amp;新怪物属性!$CR$2,装备数值!$BH$50:$BH$101,"&lt;="&amp;新怪物属性!$CR33)</f>
        <v>0</v>
      </c>
      <c r="DA33" s="14">
        <f>SUMIFS(装备数值!BT$50:BT$101,装备数值!$BG$50:$BG$101,"="&amp;新怪物属性!$CF$2,装备数值!$BH$50:$BH$101,"&lt;="&amp;新怪物属性!$CF33)+SUMIFS(装备数值!BT$50:BT$101,装备数值!$BG$50:$BG$101,"="&amp;新怪物属性!$CG$2,装备数值!$BH$50:$BH$101,"&lt;="&amp;新怪物属性!$CG33)+SUMIFS(装备数值!BT$50:BT$101,装备数值!$BG$50:$BG$101,"="&amp;新怪物属性!$CH$2,装备数值!$BH$50:$BH$101,"&lt;="&amp;新怪物属性!$CH33)+SUMIFS(装备数值!BT$50:BT$101,装备数值!$BG$50:$BG$101,"="&amp;新怪物属性!$CI$2,装备数值!$BH$50:$BH$101,"&lt;="&amp;新怪物属性!$CI33)+SUMIFS(装备数值!BT$50:BT$101,装备数值!$BG$50:$BG$101,"="&amp;新怪物属性!$CJ$2,装备数值!$BH$50:$BH$101,"&lt;="&amp;新怪物属性!$CJ33)+SUMIFS(装备数值!BT$50:BT$101,装备数值!$BG$50:$BG$101,"="&amp;新怪物属性!$CK$2,装备数值!$BH$50:$BH$101,"&lt;="&amp;新怪物属性!$CK33)+SUMIFS(装备数值!BT$50:BT$101,装备数值!$BG$50:$BG$101,"="&amp;新怪物属性!$CL$2,装备数值!$BH$50:$BH$101,"&lt;="&amp;新怪物属性!$CL33)+SUMIFS(装备数值!BT$50:BT$101,装备数值!$BG$50:$BG$101,"="&amp;新怪物属性!$CM$2,装备数值!$BH$50:$BH$101,"&lt;="&amp;新怪物属性!$CM33)+SUMIFS(装备数值!BT$50:BT$101,装备数值!$BG$50:$BG$101,"="&amp;新怪物属性!$CN$2,装备数值!$BH$50:$BH$101,"&lt;="&amp;新怪物属性!$CN33)+SUMIFS(装备数值!BT$50:BT$101,装备数值!$BG$50:$BG$101,"="&amp;新怪物属性!$CO$2,装备数值!$BH$50:$BH$101,"&lt;="&amp;新怪物属性!$CO33)+SUMIFS(装备数值!BT$50:BT$101,装备数值!$BG$50:$BG$101,"="&amp;新怪物属性!$CP$2,装备数值!$BH$50:$BH$101,"&lt;="&amp;新怪物属性!$CP33)+SUMIFS(装备数值!BT$50:BT$101,装备数值!$BG$50:$BG$101,"="&amp;新怪物属性!$CQ$2,装备数值!$BH$50:$BH$101,"&lt;="&amp;新怪物属性!$CQ33)+SUMIFS(装备数值!BT$50:BT$101,装备数值!$BG$50:$BG$101,"="&amp;新怪物属性!$CR$2,装备数值!$BH$50:$BH$101,"&lt;="&amp;新怪物属性!$CR33)</f>
        <v>0</v>
      </c>
      <c r="DB33" s="14">
        <f>SUMIFS(装备数值!BU$50:BU$101,装备数值!$BG$50:$BG$101,"="&amp;新怪物属性!$CF$2,装备数值!$BH$50:$BH$101,"&lt;="&amp;新怪物属性!$CF33)+SUMIFS(装备数值!BU$50:BU$101,装备数值!$BG$50:$BG$101,"="&amp;新怪物属性!$CG$2,装备数值!$BH$50:$BH$101,"&lt;="&amp;新怪物属性!$CG33)+SUMIFS(装备数值!BU$50:BU$101,装备数值!$BG$50:$BG$101,"="&amp;新怪物属性!$CH$2,装备数值!$BH$50:$BH$101,"&lt;="&amp;新怪物属性!$CH33)+SUMIFS(装备数值!BU$50:BU$101,装备数值!$BG$50:$BG$101,"="&amp;新怪物属性!$CI$2,装备数值!$BH$50:$BH$101,"&lt;="&amp;新怪物属性!$CI33)+SUMIFS(装备数值!BU$50:BU$101,装备数值!$BG$50:$BG$101,"="&amp;新怪物属性!$CJ$2,装备数值!$BH$50:$BH$101,"&lt;="&amp;新怪物属性!$CJ33)+SUMIFS(装备数值!BU$50:BU$101,装备数值!$BG$50:$BG$101,"="&amp;新怪物属性!$CK$2,装备数值!$BH$50:$BH$101,"&lt;="&amp;新怪物属性!$CK33)+SUMIFS(装备数值!BU$50:BU$101,装备数值!$BG$50:$BG$101,"="&amp;新怪物属性!$CL$2,装备数值!$BH$50:$BH$101,"&lt;="&amp;新怪物属性!$CL33)+SUMIFS(装备数值!BU$50:BU$101,装备数值!$BG$50:$BG$101,"="&amp;新怪物属性!$CM$2,装备数值!$BH$50:$BH$101,"&lt;="&amp;新怪物属性!$CM33)+SUMIFS(装备数值!BU$50:BU$101,装备数值!$BG$50:$BG$101,"="&amp;新怪物属性!$CN$2,装备数值!$BH$50:$BH$101,"&lt;="&amp;新怪物属性!$CN33)+SUMIFS(装备数值!BU$50:BU$101,装备数值!$BG$50:$BG$101,"="&amp;新怪物属性!$CO$2,装备数值!$BH$50:$BH$101,"&lt;="&amp;新怪物属性!$CO33)+SUMIFS(装备数值!BU$50:BU$101,装备数值!$BG$50:$BG$101,"="&amp;新怪物属性!$CP$2,装备数值!$BH$50:$BH$101,"&lt;="&amp;新怪物属性!$CP33)+SUMIFS(装备数值!BU$50:BU$101,装备数值!$BG$50:$BG$101,"="&amp;新怪物属性!$CQ$2,装备数值!$BH$50:$BH$101,"&lt;="&amp;新怪物属性!$CQ33)+SUMIFS(装备数值!BU$50:BU$101,装备数值!$BG$50:$BG$101,"="&amp;新怪物属性!$CR$2,装备数值!$BH$50:$BH$101,"&lt;="&amp;新怪物属性!$CR33)</f>
        <v>0</v>
      </c>
      <c r="DC33" s="14">
        <f>SUMIFS(装备数值!BV$50:BV$101,装备数值!$BG$50:$BG$101,"="&amp;新怪物属性!$CF$2,装备数值!$BH$50:$BH$101,"&lt;="&amp;新怪物属性!$CF33)+SUMIFS(装备数值!BV$50:BV$101,装备数值!$BG$50:$BG$101,"="&amp;新怪物属性!$CG$2,装备数值!$BH$50:$BH$101,"&lt;="&amp;新怪物属性!$CG33)+SUMIFS(装备数值!BV$50:BV$101,装备数值!$BG$50:$BG$101,"="&amp;新怪物属性!$CH$2,装备数值!$BH$50:$BH$101,"&lt;="&amp;新怪物属性!$CH33)+SUMIFS(装备数值!BV$50:BV$101,装备数值!$BG$50:$BG$101,"="&amp;新怪物属性!$CI$2,装备数值!$BH$50:$BH$101,"&lt;="&amp;新怪物属性!$CI33)+SUMIFS(装备数值!BV$50:BV$101,装备数值!$BG$50:$BG$101,"="&amp;新怪物属性!$CJ$2,装备数值!$BH$50:$BH$101,"&lt;="&amp;新怪物属性!$CJ33)+SUMIFS(装备数值!BV$50:BV$101,装备数值!$BG$50:$BG$101,"="&amp;新怪物属性!$CK$2,装备数值!$BH$50:$BH$101,"&lt;="&amp;新怪物属性!$CK33)+SUMIFS(装备数值!BV$50:BV$101,装备数值!$BG$50:$BG$101,"="&amp;新怪物属性!$CL$2,装备数值!$BH$50:$BH$101,"&lt;="&amp;新怪物属性!$CL33)+SUMIFS(装备数值!BV$50:BV$101,装备数值!$BG$50:$BG$101,"="&amp;新怪物属性!$CM$2,装备数值!$BH$50:$BH$101,"&lt;="&amp;新怪物属性!$CM33)+SUMIFS(装备数值!BV$50:BV$101,装备数值!$BG$50:$BG$101,"="&amp;新怪物属性!$CN$2,装备数值!$BH$50:$BH$101,"&lt;="&amp;新怪物属性!$CN33)+SUMIFS(装备数值!BV$50:BV$101,装备数值!$BG$50:$BG$101,"="&amp;新怪物属性!$CO$2,装备数值!$BH$50:$BH$101,"&lt;="&amp;新怪物属性!$CO33)+SUMIFS(装备数值!BV$50:BV$101,装备数值!$BG$50:$BG$101,"="&amp;新怪物属性!$CP$2,装备数值!$BH$50:$BH$101,"&lt;="&amp;新怪物属性!$CP33)+SUMIFS(装备数值!BV$50:BV$101,装备数值!$BG$50:$BG$101,"="&amp;新怪物属性!$CQ$2,装备数值!$BH$50:$BH$101,"&lt;="&amp;新怪物属性!$CQ33)+SUMIFS(装备数值!BV$50:BV$101,装备数值!$BG$50:$BG$101,"="&amp;新怪物属性!$CR$2,装备数值!$BH$50:$BH$101,"&lt;="&amp;新怪物属性!$CR33)</f>
        <v>0</v>
      </c>
      <c r="DD33" s="14">
        <f>SUMIFS(装备数值!BW$50:BW$101,装备数值!$BG$50:$BG$101,"="&amp;新怪物属性!$CF$2,装备数值!$BH$50:$BH$101,"&lt;="&amp;新怪物属性!$CF33)+SUMIFS(装备数值!BW$50:BW$101,装备数值!$BG$50:$BG$101,"="&amp;新怪物属性!$CG$2,装备数值!$BH$50:$BH$101,"&lt;="&amp;新怪物属性!$CG33)+SUMIFS(装备数值!BW$50:BW$101,装备数值!$BG$50:$BG$101,"="&amp;新怪物属性!$CH$2,装备数值!$BH$50:$BH$101,"&lt;="&amp;新怪物属性!$CH33)+SUMIFS(装备数值!BW$50:BW$101,装备数值!$BG$50:$BG$101,"="&amp;新怪物属性!$CI$2,装备数值!$BH$50:$BH$101,"&lt;="&amp;新怪物属性!$CI33)+SUMIFS(装备数值!BW$50:BW$101,装备数值!$BG$50:$BG$101,"="&amp;新怪物属性!$CJ$2,装备数值!$BH$50:$BH$101,"&lt;="&amp;新怪物属性!$CJ33)+SUMIFS(装备数值!BW$50:BW$101,装备数值!$BG$50:$BG$101,"="&amp;新怪物属性!$CK$2,装备数值!$BH$50:$BH$101,"&lt;="&amp;新怪物属性!$CK33)+SUMIFS(装备数值!BW$50:BW$101,装备数值!$BG$50:$BG$101,"="&amp;新怪物属性!$CL$2,装备数值!$BH$50:$BH$101,"&lt;="&amp;新怪物属性!$CL33)+SUMIFS(装备数值!BW$50:BW$101,装备数值!$BG$50:$BG$101,"="&amp;新怪物属性!$CM$2,装备数值!$BH$50:$BH$101,"&lt;="&amp;新怪物属性!$CM33)+SUMIFS(装备数值!BW$50:BW$101,装备数值!$BG$50:$BG$101,"="&amp;新怪物属性!$CN$2,装备数值!$BH$50:$BH$101,"&lt;="&amp;新怪物属性!$CN33)+SUMIFS(装备数值!BW$50:BW$101,装备数值!$BG$50:$BG$101,"="&amp;新怪物属性!$CO$2,装备数值!$BH$50:$BH$101,"&lt;="&amp;新怪物属性!$CO33)+SUMIFS(装备数值!BW$50:BW$101,装备数值!$BG$50:$BG$101,"="&amp;新怪物属性!$CP$2,装备数值!$BH$50:$BH$101,"&lt;="&amp;新怪物属性!$CP33)+SUMIFS(装备数值!BW$50:BW$101,装备数值!$BG$50:$BG$101,"="&amp;新怪物属性!$CQ$2,装备数值!$BH$50:$BH$101,"&lt;="&amp;新怪物属性!$CQ33)+SUMIFS(装备数值!BW$50:BW$101,装备数值!$BG$50:$BG$101,"="&amp;新怪物属性!$CR$2,装备数值!$BH$50:$BH$101,"&lt;="&amp;新怪物属性!$CR33)</f>
        <v>0</v>
      </c>
      <c r="DE33" s="14">
        <f>SUMIFS(装备数值!BX$50:BX$101,装备数值!$BG$50:$BG$101,"="&amp;新怪物属性!$CF$2,装备数值!$BH$50:$BH$101,"&lt;="&amp;新怪物属性!$CF33)+SUMIFS(装备数值!BX$50:BX$101,装备数值!$BG$50:$BG$101,"="&amp;新怪物属性!$CG$2,装备数值!$BH$50:$BH$101,"&lt;="&amp;新怪物属性!$CG33)+SUMIFS(装备数值!BX$50:BX$101,装备数值!$BG$50:$BG$101,"="&amp;新怪物属性!$CH$2,装备数值!$BH$50:$BH$101,"&lt;="&amp;新怪物属性!$CH33)+SUMIFS(装备数值!BX$50:BX$101,装备数值!$BG$50:$BG$101,"="&amp;新怪物属性!$CI$2,装备数值!$BH$50:$BH$101,"&lt;="&amp;新怪物属性!$CI33)+SUMIFS(装备数值!BX$50:BX$101,装备数值!$BG$50:$BG$101,"="&amp;新怪物属性!$CJ$2,装备数值!$BH$50:$BH$101,"&lt;="&amp;新怪物属性!$CJ33)+SUMIFS(装备数值!BX$50:BX$101,装备数值!$BG$50:$BG$101,"="&amp;新怪物属性!$CK$2,装备数值!$BH$50:$BH$101,"&lt;="&amp;新怪物属性!$CK33)+SUMIFS(装备数值!BX$50:BX$101,装备数值!$BG$50:$BG$101,"="&amp;新怪物属性!$CL$2,装备数值!$BH$50:$BH$101,"&lt;="&amp;新怪物属性!$CL33)+SUMIFS(装备数值!BX$50:BX$101,装备数值!$BG$50:$BG$101,"="&amp;新怪物属性!$CM$2,装备数值!$BH$50:$BH$101,"&lt;="&amp;新怪物属性!$CM33)+SUMIFS(装备数值!BX$50:BX$101,装备数值!$BG$50:$BG$101,"="&amp;新怪物属性!$CN$2,装备数值!$BH$50:$BH$101,"&lt;="&amp;新怪物属性!$CN33)+SUMIFS(装备数值!BX$50:BX$101,装备数值!$BG$50:$BG$101,"="&amp;新怪物属性!$CO$2,装备数值!$BH$50:$BH$101,"&lt;="&amp;新怪物属性!$CO33)+SUMIFS(装备数值!BX$50:BX$101,装备数值!$BG$50:$BG$101,"="&amp;新怪物属性!$CP$2,装备数值!$BH$50:$BH$101,"&lt;="&amp;新怪物属性!$CP33)+SUMIFS(装备数值!BX$50:BX$101,装备数值!$BG$50:$BG$101,"="&amp;新怪物属性!$CQ$2,装备数值!$BH$50:$BH$101,"&lt;="&amp;新怪物属性!$CQ33)+SUMIFS(装备数值!BX$50:BX$101,装备数值!$BG$50:$BG$101,"="&amp;新怪物属性!$CR$2,装备数值!$BH$50:$BH$101,"&lt;="&amp;新怪物属性!$CR33)</f>
        <v>0</v>
      </c>
      <c r="DH33" s="14">
        <f>INDEX(装备数值!$I$13:$M$116,新怪物属性!$P33*8+1,DH$2)*$X33+INDEX(装备数值!$I$13:$M$116,新怪物属性!$Q33*8+2,DH$2)*$Y33+INDEX(装备数值!$I$13:$M$116,新怪物属性!$S33*8+3,DH$2)*$Z33+INDEX(装备数值!$I$13:$M$116,新怪物属性!$R33*8+4,DH$2)*$AA33+INDEX(装备数值!$I$13:$M$116,新怪物属性!$T33*8+5,DH$2)*$AB33+INDEX(装备数值!$I$13:$M$116,新怪物属性!$U33*8+6,DH$2)*$AC33+INDEX(装备数值!$I$13:$M$116,新怪物属性!$V33*8+7,DH$2)*$AD33+INDEX(装备数值!$I$13:$M$116,新怪物属性!$W33*8+8,DH$2)*$AE33</f>
        <v>500</v>
      </c>
      <c r="DI33" s="14">
        <f>INDEX(装备数值!$I$13:$M$116,新怪物属性!$P33*8+1,DI$2)*$X33+INDEX(装备数值!$I$13:$M$116,新怪物属性!$Q33*8+2,DI$2)*$Y33+INDEX(装备数值!$I$13:$M$116,新怪物属性!$S33*8+3,DI$2)*$Z33+INDEX(装备数值!$I$13:$M$116,新怪物属性!$R33*8+4,DI$2)*$AA33+INDEX(装备数值!$I$13:$M$116,新怪物属性!$T33*8+5,DI$2)*$AB33+INDEX(装备数值!$I$13:$M$116,新怪物属性!$U33*8+6,DI$2)*$AC33+INDEX(装备数值!$I$13:$M$116,新怪物属性!$V33*8+7,DI$2)*$AD33+INDEX(装备数值!$I$13:$M$116,新怪物属性!$W33*8+8,DI$2)*$AE33</f>
        <v>3300</v>
      </c>
      <c r="DJ33" s="14">
        <f>INDEX(装备数值!$I$13:$M$116,新怪物属性!$P33*8+1,DJ$2)*$X33+INDEX(装备数值!$I$13:$M$116,新怪物属性!$Q33*8+2,DJ$2)*$Y33+INDEX(装备数值!$I$13:$M$116,新怪物属性!$S33*8+3,DJ$2)*$Z33+INDEX(装备数值!$I$13:$M$116,新怪物属性!$R33*8+4,DJ$2)*$AA33+INDEX(装备数值!$I$13:$M$116,新怪物属性!$T33*8+5,DJ$2)*$AB33+INDEX(装备数值!$I$13:$M$116,新怪物属性!$U33*8+6,DJ$2)*$AC33+INDEX(装备数值!$I$13:$M$116,新怪物属性!$V33*8+7,DJ$2)*$AD33+INDEX(装备数值!$I$13:$M$116,新怪物属性!$W33*8+8,DJ$2)*$AE33</f>
        <v>200</v>
      </c>
      <c r="DK33" s="14">
        <f>INDEX(装备数值!$I$13:$M$116,新怪物属性!$P33*8+1,DK$2)*$X33+INDEX(装备数值!$I$13:$M$116,新怪物属性!$Q33*8+2,DK$2)*$Y33+INDEX(装备数值!$I$13:$M$116,新怪物属性!$S33*8+3,DK$2)*$Z33+INDEX(装备数值!$I$13:$M$116,新怪物属性!$R33*8+4,DK$2)*$AA33+INDEX(装备数值!$I$13:$M$116,新怪物属性!$T33*8+5,DK$2)*$AB33+INDEX(装备数值!$I$13:$M$116,新怪物属性!$U33*8+6,DK$2)*$AC33+INDEX(装备数值!$I$13:$M$116,新怪物属性!$V33*8+7,DK$2)*$AD33+INDEX(装备数值!$I$13:$M$116,新怪物属性!$W33*8+8,DK$2)*$AE33</f>
        <v>4000</v>
      </c>
      <c r="DL33" s="14">
        <f>INDEX(装备数值!$I$13:$M$116,新怪物属性!$P33*8+1,DL$2)*$X33+INDEX(装备数值!$I$13:$M$116,新怪物属性!$Q33*8+2,DL$2)*$Y33+INDEX(装备数值!$I$13:$M$116,新怪物属性!$S33*8+3,DL$2)*$Z33+INDEX(装备数值!$I$13:$M$116,新怪物属性!$R33*8+4,DL$2)*$AA33+INDEX(装备数值!$I$13:$M$116,新怪物属性!$T33*8+5,DL$2)*$AB33+INDEX(装备数值!$I$13:$M$116,新怪物属性!$U33*8+6,DL$2)*$AC33+INDEX(装备数值!$I$13:$M$116,新怪物属性!$V33*8+7,DL$2)*$AD33+INDEX(装备数值!$I$13:$M$116,新怪物属性!$W33*8+8,DL$2)*$AE33</f>
        <v>70</v>
      </c>
      <c r="DO33" s="14">
        <f>INDEX(装备数值!$X$13:$AH$116,$P33*8+1,DO$2)*$AF33+INDEX(装备数值!$X$13:$AH$116,$Q33*8+2,DO$2)*$AG33+INDEX(装备数值!$X$13:$AH$116,$S33*8+3,DO$2)*$AH33+INDEX(装备数值!$X$13:$AH$116,$R33*8+4,DO$2)*$AI33+INDEX(装备数值!$X$13:$AH$116,$T33*8+5,DO$2)*$AJ33+INDEX(装备数值!$X$13:$AH$116,$U33*8+6,DO$2)*$AK33+INDEX(装备数值!$X$13:$AH$116,$V33*8+7,DO$2)*$AL33+INDEX(装备数值!$X$13:$AH$116,$W33*8+8,DO$2)*$AM33</f>
        <v>0</v>
      </c>
      <c r="DP33" s="14">
        <f>INDEX(装备数值!$X$13:$AH$116,$P33*8+1,DP$2)*$AF33+INDEX(装备数值!$X$13:$AH$116,$Q33*8+2,DP$2)*$AG33+INDEX(装备数值!$X$13:$AH$116,$S33*8+3,DP$2)*$AH33+INDEX(装备数值!$X$13:$AH$116,$R33*8+4,DP$2)*$AI33+INDEX(装备数值!$X$13:$AH$116,$T33*8+5,DP$2)*$AJ33+INDEX(装备数值!$X$13:$AH$116,$U33*8+6,DP$2)*$AK33+INDEX(装备数值!$X$13:$AH$116,$V33*8+7,DP$2)*$AL33+INDEX(装备数值!$X$13:$AH$116,$W33*8+8,DP$2)*$AM33</f>
        <v>0</v>
      </c>
      <c r="DQ33" s="14">
        <f>INDEX(装备数值!$X$13:$AH$116,$P33*8+1,DQ$2)*$AF33+INDEX(装备数值!$X$13:$AH$116,$Q33*8+2,DQ$2)*$AG33+INDEX(装备数值!$X$13:$AH$116,$S33*8+3,DQ$2)*$AH33+INDEX(装备数值!$X$13:$AH$116,$R33*8+4,DQ$2)*$AI33+INDEX(装备数值!$X$13:$AH$116,$T33*8+5,DQ$2)*$AJ33+INDEX(装备数值!$X$13:$AH$116,$U33*8+6,DQ$2)*$AK33+INDEX(装备数值!$X$13:$AH$116,$V33*8+7,DQ$2)*$AL33+INDEX(装备数值!$X$13:$AH$116,$W33*8+8,DQ$2)*$AM33</f>
        <v>0</v>
      </c>
      <c r="DR33" s="14">
        <f>INDEX(装备数值!$X$13:$AH$116,$P33*8+1,DR$2)*$AF33+INDEX(装备数值!$X$13:$AH$116,$Q33*8+2,DR$2)*$AG33+INDEX(装备数值!$X$13:$AH$116,$S33*8+3,DR$2)*$AH33+INDEX(装备数值!$X$13:$AH$116,$R33*8+4,DR$2)*$AI33+INDEX(装备数值!$X$13:$AH$116,$T33*8+5,DR$2)*$AJ33+INDEX(装备数值!$X$13:$AH$116,$U33*8+6,DR$2)*$AK33+INDEX(装备数值!$X$13:$AH$116,$V33*8+7,DR$2)*$AL33+INDEX(装备数值!$X$13:$AH$116,$W33*8+8,DR$2)*$AM33</f>
        <v>0</v>
      </c>
      <c r="DS33" s="14">
        <f>INDEX(装备数值!$X$13:$AH$116,$P33*8+1,DS$2)*$AF33+INDEX(装备数值!$X$13:$AH$116,$Q33*8+2,DS$2)*$AG33+INDEX(装备数值!$X$13:$AH$116,$S33*8+3,DS$2)*$AH33+INDEX(装备数值!$X$13:$AH$116,$R33*8+4,DS$2)*$AI33+INDEX(装备数值!$X$13:$AH$116,$T33*8+5,DS$2)*$AJ33+INDEX(装备数值!$X$13:$AH$116,$U33*8+6,DS$2)*$AK33+INDEX(装备数值!$X$13:$AH$116,$V33*8+7,DS$2)*$AL33+INDEX(装备数值!$X$13:$AH$116,$W33*8+8,DS$2)*$AM33</f>
        <v>0</v>
      </c>
      <c r="DT33" s="14">
        <f>INDEX(装备数值!$X$13:$AH$116,$P33*8+1,DT$2)*$AF33+INDEX(装备数值!$X$13:$AH$116,$Q33*8+2,DT$2)*$AG33+INDEX(装备数值!$X$13:$AH$116,$S33*8+3,DT$2)*$AH33+INDEX(装备数值!$X$13:$AH$116,$R33*8+4,DT$2)*$AI33+INDEX(装备数值!$X$13:$AH$116,$T33*8+5,DT$2)*$AJ33+INDEX(装备数值!$X$13:$AH$116,$U33*8+6,DT$2)*$AK33+INDEX(装备数值!$X$13:$AH$116,$V33*8+7,DT$2)*$AL33+INDEX(装备数值!$X$13:$AH$116,$W33*8+8,DT$2)*$AM33</f>
        <v>0</v>
      </c>
      <c r="DU33" s="14">
        <f>INDEX(装备数值!$X$13:$AH$116,$P33*8+1,DU$2)*$AF33+INDEX(装备数值!$X$13:$AH$116,$Q33*8+2,DU$2)*$AG33+INDEX(装备数值!$X$13:$AH$116,$S33*8+3,DU$2)*$AH33+INDEX(装备数值!$X$13:$AH$116,$R33*8+4,DU$2)*$AI33+INDEX(装备数值!$X$13:$AH$116,$T33*8+5,DU$2)*$AJ33+INDEX(装备数值!$X$13:$AH$116,$U33*8+6,DU$2)*$AK33+INDEX(装备数值!$X$13:$AH$116,$V33*8+7,DU$2)*$AL33+INDEX(装备数值!$X$13:$AH$116,$W33*8+8,DU$2)*$AM33</f>
        <v>0</v>
      </c>
      <c r="DV33" s="14">
        <f>INDEX(装备数值!$X$13:$AH$116,$P33*8+1,DV$2)*$AF33+INDEX(装备数值!$X$13:$AH$116,$Q33*8+2,DV$2)*$AG33+INDEX(装备数值!$X$13:$AH$116,$S33*8+3,DV$2)*$AH33+INDEX(装备数值!$X$13:$AH$116,$R33*8+4,DV$2)*$AI33+INDEX(装备数值!$X$13:$AH$116,$T33*8+5,DV$2)*$AJ33+INDEX(装备数值!$X$13:$AH$116,$U33*8+6,DV$2)*$AK33+INDEX(装备数值!$X$13:$AH$116,$V33*8+7,DV$2)*$AL33+INDEX(装备数值!$X$13:$AH$116,$W33*8+8,DV$2)*$AM33</f>
        <v>0</v>
      </c>
      <c r="DW33" s="14">
        <f>INDEX(装备数值!$X$13:$AH$116,$P33*8+1,DW$2)*$AF33+INDEX(装备数值!$X$13:$AH$116,$Q33*8+2,DW$2)*$AG33+INDEX(装备数值!$X$13:$AH$116,$S33*8+3,DW$2)*$AH33+INDEX(装备数值!$X$13:$AH$116,$R33*8+4,DW$2)*$AI33+INDEX(装备数值!$X$13:$AH$116,$T33*8+5,DW$2)*$AJ33+INDEX(装备数值!$X$13:$AH$116,$U33*8+6,DW$2)*$AK33+INDEX(装备数值!$X$13:$AH$116,$V33*8+7,DW$2)*$AL33+INDEX(装备数值!$X$13:$AH$116,$W33*8+8,DW$2)*$AM33</f>
        <v>0</v>
      </c>
      <c r="DX33" s="14">
        <f>INDEX(装备数值!$X$13:$AH$116,$P33*8+1,DX$2)*$AF33+INDEX(装备数值!$X$13:$AH$116,$Q33*8+2,DX$2)*$AG33+INDEX(装备数值!$X$13:$AH$116,$S33*8+3,DX$2)*$AH33+INDEX(装备数值!$X$13:$AH$116,$R33*8+4,DX$2)*$AI33+INDEX(装备数值!$X$13:$AH$116,$T33*8+5,DX$2)*$AJ33+INDEX(装备数值!$X$13:$AH$116,$U33*8+6,DX$2)*$AK33+INDEX(装备数值!$X$13:$AH$116,$V33*8+7,DX$2)*$AL33+INDEX(装备数值!$X$13:$AH$116,$W33*8+8,DX$2)*$AM33</f>
        <v>0</v>
      </c>
      <c r="DY33" s="14">
        <f>INDEX(装备数值!$X$13:$AH$116,$P33*8+1,DY$2)*$AF33+INDEX(装备数值!$X$13:$AH$116,$Q33*8+2,DY$2)*$AG33+INDEX(装备数值!$X$13:$AH$116,$S33*8+3,DY$2)*$AH33+INDEX(装备数值!$X$13:$AH$116,$R33*8+4,DY$2)*$AI33+INDEX(装备数值!$X$13:$AH$116,$T33*8+5,DY$2)*$AJ33+INDEX(装备数值!$X$13:$AH$116,$U33*8+6,DY$2)*$AK33+INDEX(装备数值!$X$13:$AH$116,$V33*8+7,DY$2)*$AL33+INDEX(装备数值!$X$13:$AH$116,$W33*8+8,DY$2)*$AM33</f>
        <v>0</v>
      </c>
      <c r="EA33" s="14">
        <f>INDEX(装备数值!$AN$17:$AN$117,MATCH(MIN($X33:$AE33),装备数值!$AO$17:$AO$117,1))</f>
        <v>1</v>
      </c>
      <c r="EB33" s="14">
        <f>IF(COUNTIF($P33:$W33,"&gt;"&amp;0)=8,INDEX(装备数值!AR$17:AR$117,$EA33+1),0)</f>
        <v>80</v>
      </c>
      <c r="EC33" s="14">
        <f>IF(COUNTIF($P33:$W33,"&gt;"&amp;0)=8,INDEX(装备数值!AS$17:AS$117,$EA33+1),0)</f>
        <v>600</v>
      </c>
      <c r="ED33" s="14">
        <f>IF(COUNTIF($P33:$W33,"&gt;"&amp;0)=8,INDEX(装备数值!AT$17:AT$117,$EA33+1),0)</f>
        <v>40</v>
      </c>
      <c r="EE33" s="14">
        <f>IF(COUNTIF($P33:$W33,"&gt;"&amp;0)=8,INDEX(装备数值!AU$17:AU$117,$EA33+1),0)</f>
        <v>800</v>
      </c>
      <c r="EF33" s="14">
        <f>IF(COUNTIF($P33:$W33,"&gt;"&amp;0)=8,INDEX(装备数值!AV$17:AV$117,$EA33+1),0)</f>
        <v>14</v>
      </c>
      <c r="EH33" s="14">
        <f>INDEX(装备数值!$AY$17:$AY$77,MATCH(MIN($AF33:$AM33),装备数值!$AZ$17:$AZ$77,1))</f>
        <v>0</v>
      </c>
      <c r="EI33" s="26">
        <f>INDEX(装备数值!BA$17:BA$77,新怪物属性!EH33+1)</f>
        <v>0</v>
      </c>
      <c r="EJ33" s="26">
        <f>INDEX(装备数值!BA$17:BA$77,新怪物属性!EH33+1)</f>
        <v>0</v>
      </c>
      <c r="EL33" s="14">
        <f t="shared" si="2"/>
        <v>0</v>
      </c>
      <c r="EM33" s="14">
        <f>VLOOKUP(EL33,军阶与晶片数值!$W$6:$X$27,2)</f>
        <v>0</v>
      </c>
      <c r="EN33" s="14">
        <f>INDEX(军阶与晶片数值!Y$6:Y$27,$EM33+1)</f>
        <v>0</v>
      </c>
      <c r="EO33" s="14">
        <f>INDEX(军阶与晶片数值!Z$6:Z$27,$EM33+1)</f>
        <v>0</v>
      </c>
      <c r="EP33" s="14">
        <f>INDEX(军阶与晶片数值!AA$6:AA$27,$EM33+1)</f>
        <v>0</v>
      </c>
      <c r="EQ33" s="14">
        <f>INDEX(军阶与晶片数值!AB$6:AB$27,$EM33+1)</f>
        <v>0</v>
      </c>
      <c r="ER33" s="29">
        <f>INDEX(军阶与晶片数值!AC$6:AC$27,$EM33+1)</f>
        <v>0</v>
      </c>
      <c r="ES33" s="29">
        <f>INDEX(军阶与晶片数值!AD$6:AD$27,$EM33+1)</f>
        <v>0</v>
      </c>
      <c r="EU33" s="26">
        <f>INDEX(军阶与晶片数值!I$6:I$16,AN33+1)</f>
        <v>0</v>
      </c>
      <c r="EV33" s="26">
        <f>INDEX(军阶与晶片数值!M$6:M$16,AO33+1)</f>
        <v>0</v>
      </c>
      <c r="EW33" s="26">
        <f>INDEX(军阶与晶片数值!J$6:J$16,AP33+1)</f>
        <v>0</v>
      </c>
      <c r="EX33" s="26">
        <f>INDEX(军阶与晶片数值!K$6:K$16,AQ33+1)</f>
        <v>0</v>
      </c>
      <c r="EY33" s="26">
        <f>INDEX(军阶与晶片数值!L$6:L$16,AR33+1)</f>
        <v>0</v>
      </c>
      <c r="EZ33" s="28">
        <f>INDEX(军阶与晶片数值!N$6:N$16,AS33+1)</f>
        <v>0</v>
      </c>
      <c r="FA33" s="28">
        <f>INDEX(军阶与晶片数值!O$6:O$16,AT33+1)</f>
        <v>0</v>
      </c>
      <c r="FB33" s="28">
        <f>INDEX(军阶与晶片数值!P$6:P$16,AU33+1)</f>
        <v>0</v>
      </c>
      <c r="FC33" s="28">
        <f>INDEX(军阶与晶片数值!Q$6:Q$16,AV33+1)</f>
        <v>0</v>
      </c>
      <c r="FD33" s="26">
        <f>INDEX(军阶与晶片数值!R$6:R$16,AW33+1)</f>
        <v>0</v>
      </c>
      <c r="FE33" s="26">
        <f>INDEX(军阶与晶片数值!S$6:S$16,AX33+1)</f>
        <v>0</v>
      </c>
      <c r="FF33" s="26">
        <f>INDEX(军阶与晶片数值!T$6:T$16,AY33+1)</f>
        <v>0</v>
      </c>
      <c r="FG33" s="26">
        <f>INDEX(军阶与晶片数值!U$6:U$16,AZ33+1)</f>
        <v>0</v>
      </c>
      <c r="FI33" s="26">
        <f>INDEX(军阶与晶片数值!$C$6:$C$36,新怪物属性!$BA33+1)</f>
        <v>0.05</v>
      </c>
      <c r="FJ33" s="26">
        <f>INDEX(军阶与晶片数值!$C$6:$C$36,新怪物属性!$BA33+1)</f>
        <v>0.05</v>
      </c>
      <c r="FK33" s="26">
        <f>INDEX(军阶与晶片数值!$C$6:$C$36,新怪物属性!$BA33+1)</f>
        <v>0.05</v>
      </c>
      <c r="FL33" s="26">
        <f>INDEX(军阶与晶片数值!$C$6:$C$36,新怪物属性!$BA33+1)</f>
        <v>0.05</v>
      </c>
      <c r="FM33" s="26">
        <f>INDEX(军阶与晶片数值!$C$6:$C$36,新怪物属性!$BA33+1)</f>
        <v>0.05</v>
      </c>
      <c r="FO33" s="14">
        <f>INDEX(战舰突破!$H$6:$H$18,新怪物属性!$J33+1)+INDEX(战舰突破!$H$23:$H$35,新怪物属性!$K33+1)+INDEX(战舰突破!$H$40:$H$52,新怪物属性!$L33+1)</f>
        <v>200</v>
      </c>
      <c r="FP33" s="14">
        <f>INDEX(战舰突破!$I$6:$I$18,新怪物属性!$J33+1)+INDEX(战舰突破!$I$23:$I$35,新怪物属性!$K33+1)+INDEX(战舰突破!$I$40:$I$52,新怪物属性!$L33+1)</f>
        <v>200</v>
      </c>
      <c r="FQ33" s="14">
        <f>INDEX(战舰突破!$J$6:$J$18,新怪物属性!$J33+1)+INDEX(战舰突破!$J$23:$J$35,新怪物属性!$K33+1)+INDEX(战舰突破!$J$40:$J$52,新怪物属性!$L33+1)</f>
        <v>0</v>
      </c>
      <c r="FR33" s="14">
        <f>INDEX(战舰突破!$K$6:$K$18,新怪物属性!$J33+1)+INDEX(战舰突破!$K$23:$K$35,新怪物属性!$K33+1)+INDEX(战舰突破!$K$40:$K$52,新怪物属性!$L33+1)</f>
        <v>0</v>
      </c>
      <c r="FS33" s="14">
        <f>INDEX(战舰突破!$L$6:$L$18,新怪物属性!$J33+1)+INDEX(战舰突破!$L$23:$L$35,新怪物属性!$K33+1)+INDEX(战舰突破!$L$40:$L$52,新怪物属性!$L33+1)</f>
        <v>0</v>
      </c>
      <c r="FT33" s="18">
        <f>INDEX(战舰突破!$N$6:$N$18,新怪物属性!$J33+1)+INDEX(战舰突破!$N$23:$N$35,新怪物属性!$K33+1)+INDEX(战舰突破!$N$40:$N$52,新怪物属性!$L33+1)</f>
        <v>0</v>
      </c>
      <c r="FU33" s="18">
        <f>INDEX(战舰突破!$O$6:$O$18,新怪物属性!$J33+1)+INDEX(战舰突破!$O$23:$O$35,新怪物属性!$K33+1)+INDEX(战舰突破!$O$40:$O$52,新怪物属性!$L33+1)</f>
        <v>0</v>
      </c>
      <c r="FV33" s="18">
        <f>INDEX(战舰突破!$P$6:$P$18,新怪物属性!$J33+1)+INDEX(战舰突破!$P$23:$P$35,新怪物属性!$K33+1)+INDEX(战舰突破!$P$40:$P$52,新怪物属性!$L33+1)</f>
        <v>0</v>
      </c>
      <c r="FW33" s="18">
        <f>INDEX(战舰突破!$Q$6:$Q$18,新怪物属性!$J33+1)+INDEX(战舰突破!$Q$23:$Q$35,新怪物属性!$K33+1)+INDEX(战舰突破!$Q$40:$Q$52,新怪物属性!$L33+1)</f>
        <v>0</v>
      </c>
      <c r="FX33" s="18">
        <f>INDEX(战舰突破!$R$6:$R$18,新怪物属性!$J33+1)+INDEX(战舰突破!$R$23:$R$35,新怪物属性!$K33+1)+INDEX(战舰突破!$R$40:$R$52,新怪物属性!$L33+1)</f>
        <v>0</v>
      </c>
      <c r="FY33" s="18">
        <f>INDEX(战舰突破!$M$6:$M$18,新怪物属性!$J33+1)+INDEX(战舰突破!$M$23:$M$35,新怪物属性!$K33+1)+INDEX(战舰突破!$M$40:$M$52,新怪物属性!$L33+1)</f>
        <v>0</v>
      </c>
      <c r="FZ33" s="22">
        <f>INDEX(战舰突破!$W$6:$W$18,新怪物属性!$J33+1)+INDEX(战舰突破!$W$23:$W$35,新怪物属性!$K33+1)+INDEX(战舰突破!$W$40:$W$52,新怪物属性!$L33+1)</f>
        <v>0.3</v>
      </c>
      <c r="GC33" s="14">
        <f>INDEX(战舰突破!$S$6:$S$18,新怪物属性!$J33+1)</f>
        <v>0</v>
      </c>
      <c r="GD33" s="14">
        <f>INDEX(战舰突破!$T$6:$T$18,新怪物属性!$J33+1)</f>
        <v>0</v>
      </c>
      <c r="GE33" s="14">
        <f>INDEX(战舰突破!$U$6:$U$18,新怪物属性!$J33+1)</f>
        <v>0</v>
      </c>
      <c r="GF33" s="14">
        <f>INDEX(战舰突破!$V$6:$V$18,新怪物属性!$J33+1)</f>
        <v>0</v>
      </c>
      <c r="GG33" s="14">
        <f>INDEX(战舰突破!$X$6:$X$18,新怪物属性!$J33+1)</f>
        <v>2</v>
      </c>
      <c r="GI33" s="14">
        <f>INDEX(战舰突破!$S$23:$S$35,新怪物属性!$J33+1)</f>
        <v>0</v>
      </c>
      <c r="GJ33" s="14">
        <f>INDEX(战舰突破!$T$23:$T$35,新怪物属性!$J33+1)</f>
        <v>0</v>
      </c>
      <c r="GK33" s="14">
        <f>INDEX(战舰突破!$U$23:$U$35,新怪物属性!$J33+1)</f>
        <v>0</v>
      </c>
      <c r="GL33" s="14">
        <f>INDEX(战舰突破!$V$23:$V$35,新怪物属性!$J33+1)</f>
        <v>0</v>
      </c>
      <c r="GM33" s="14">
        <f>INDEX(战舰突破!$X$23:$X$35,新怪物属性!$J33+1)</f>
        <v>30</v>
      </c>
      <c r="GO33" s="14">
        <f>INDEX(战舰突破!$S$40:$S$52,新怪物属性!$J33+1)</f>
        <v>0</v>
      </c>
      <c r="GP33" s="14">
        <f>INDEX(战舰突破!$T$40:$T$52,新怪物属性!$J33+1)</f>
        <v>0</v>
      </c>
      <c r="GQ33" s="14">
        <f>INDEX(战舰突破!$U$40:$U$52,新怪物属性!$J33+1)</f>
        <v>0</v>
      </c>
      <c r="GR33" s="14">
        <f>INDEX(战舰突破!$V$40:$V$52,新怪物属性!$J33+1)</f>
        <v>0</v>
      </c>
      <c r="GS33" s="14">
        <f>INDEX(战舰突破!$X$40:$X$52,新怪物属性!$J33+1)</f>
        <v>50</v>
      </c>
      <c r="GV33" s="14">
        <v>0</v>
      </c>
      <c r="GW33" s="14">
        <v>0</v>
      </c>
      <c r="GX33" s="14">
        <v>0</v>
      </c>
      <c r="GY33" s="14">
        <v>0</v>
      </c>
      <c r="GZ33" s="14">
        <v>0</v>
      </c>
      <c r="HA33" s="14">
        <v>0</v>
      </c>
      <c r="HB33" s="14">
        <v>0</v>
      </c>
      <c r="HC33" s="14">
        <v>0</v>
      </c>
      <c r="HD33" s="14">
        <v>0</v>
      </c>
      <c r="HE33" s="14">
        <v>0</v>
      </c>
      <c r="HF33" s="14">
        <v>0</v>
      </c>
      <c r="HG33" s="14">
        <v>0</v>
      </c>
      <c r="HH33" s="14">
        <v>0</v>
      </c>
      <c r="HI33" s="14">
        <v>0</v>
      </c>
      <c r="HJ33" s="14">
        <v>0</v>
      </c>
      <c r="HK33" s="14">
        <v>0</v>
      </c>
      <c r="HL33" s="14">
        <v>0</v>
      </c>
      <c r="HM33" s="14">
        <v>0</v>
      </c>
      <c r="HN33" s="14">
        <v>0</v>
      </c>
      <c r="HO33" s="14">
        <v>0</v>
      </c>
      <c r="HP33" s="14">
        <v>0</v>
      </c>
      <c r="HQ33" s="14">
        <v>0</v>
      </c>
      <c r="HR33" s="14">
        <v>0</v>
      </c>
      <c r="HS33" s="14">
        <v>0</v>
      </c>
      <c r="HT33" s="14">
        <v>0</v>
      </c>
      <c r="HU33" s="14">
        <v>0</v>
      </c>
      <c r="HX33" s="14">
        <v>0</v>
      </c>
      <c r="HY33" s="14">
        <v>0</v>
      </c>
      <c r="IB33" s="14">
        <f>IF($GV33=0,0,INDEX(战宠!P$15:P$27,新怪物属性!$GV$3)*(INDEX(战宠!$U$7:$Y$10,1,新怪物属性!$GV33)))*(新怪物属性!$GW33+4)
+IF($GX33=0,0,INDEX(战宠!P$15:P$27,新怪物属性!$GX$3)*(INDEX(战宠!$U$7:$Y$10,1,新怪物属性!$GX33)))*(新怪物属性!$GY33+4)
+IF($GZ33=0,0,INDEX(战宠!P$15:P$27,新怪物属性!$GZ$3)*(INDEX(战宠!$U$7:$Y$10,1,新怪物属性!$GZ33)))*(新怪物属性!$HA33+4)
+IF($HB33=0,0,INDEX(战宠!P$15:P$27,新怪物属性!$HB$3)*(INDEX(战宠!$U$7:$Y$10,1,新怪物属性!$HB33)))*(新怪物属性!$HC33+4)
+IF($HD33=0,0,INDEX(战宠!P$15:P$27,新怪物属性!$HD$3)*(INDEX(战宠!$U$7:$Y$10,1,新怪物属性!$HD33)))*(新怪物属性!$HE33+4)
+IF($HF33=0,0,INDEX(战宠!P$15:P$27,新怪物属性!$HF$3)*(INDEX(战宠!$U$7:$Y$10,1,新怪物属性!$HF33)))*(新怪物属性!$HG33+4)
+IF($HH33=0,0,INDEX(战宠!P$15:P$27,新怪物属性!$HH$3)*(INDEX(战宠!$U$7:$Y$10,1,新怪物属性!$HH33)))*(新怪物属性!$HI33+4)
+IF($HJ33=0,0,INDEX(战宠!P$15:P$27,新怪物属性!$HJ$3)*(INDEX(战宠!$U$7:$Y$10,1,新怪物属性!$HJ33)))*(新怪物属性!$HK33+4)
+IF($HL33=0,0,INDEX(战宠!P$15:P$27,新怪物属性!$HL$3)*(INDEX(战宠!$U$7:$Y$10,1,新怪物属性!$HL33)))*(新怪物属性!$HM33+4)
+IF($HN33=0,0,INDEX(战宠!P$15:P$27,新怪物属性!$HN$3)*(INDEX(战宠!$U$7:$Y$10,1,新怪物属性!$HN33)))*(新怪物属性!$HO33+4)
+IF($HP33=0,0,INDEX(战宠!P$15:P$27,新怪物属性!$HP$3)*(INDEX(战宠!$U$7:$Y$10,1,新怪物属性!$HP33)))*(新怪物属性!$HQ33+4)
+IF($HR33=0,0,INDEX(战宠!P$15:P$27,新怪物属性!$HR$3)*(INDEX(战宠!$U$7:$Y$10,1,新怪物属性!$HR33)))*(新怪物属性!$HS33+4)
+IF($HT33=0,0,INDEX(战宠!P$15:P$27,新怪物属性!$HT$3)*(INDEX(战宠!$U$7:$Y$10,1,新怪物属性!$HT33)))*(新怪物属性!$HU33+4)</f>
        <v>0</v>
      </c>
      <c r="IC33" s="14">
        <f>IF($GV33=0,0,INDEX(战宠!Q$15:Q$27,新怪物属性!$GV$3)*(INDEX(战宠!$U$7:$Y$10,1,新怪物属性!$GV33)))*(新怪物属性!$GW33+4)
+IF($GX33=0,0,INDEX(战宠!Q$15:Q$27,新怪物属性!$GX$3)*(INDEX(战宠!$U$7:$Y$10,1,新怪物属性!$GX33)))*(新怪物属性!$GY33+4)
+IF($GZ33=0,0,INDEX(战宠!Q$15:Q$27,新怪物属性!$GZ$3)*(INDEX(战宠!$U$7:$Y$10,1,新怪物属性!$GZ33)))*(新怪物属性!$HA33+4)
+IF($HB33=0,0,INDEX(战宠!Q$15:Q$27,新怪物属性!$HB$3)*(INDEX(战宠!$U$7:$Y$10,1,新怪物属性!$HB33)))*(新怪物属性!$HC33+4)
+IF($HD33=0,0,INDEX(战宠!Q$15:Q$27,新怪物属性!$HD$3)*(INDEX(战宠!$U$7:$Y$10,1,新怪物属性!$HD33)))*(新怪物属性!$HE33+4)
+IF($HF33=0,0,INDEX(战宠!Q$15:Q$27,新怪物属性!$HF$3)*(INDEX(战宠!$U$7:$Y$10,1,新怪物属性!$HF33)))*(新怪物属性!$HG33+4)
+IF($HH33=0,0,INDEX(战宠!Q$15:Q$27,新怪物属性!$HH$3)*(INDEX(战宠!$U$7:$Y$10,1,新怪物属性!$HH33)))*(新怪物属性!$HI33+4)
+IF($HJ33=0,0,INDEX(战宠!Q$15:Q$27,新怪物属性!$HJ$3)*(INDEX(战宠!$U$7:$Y$10,1,新怪物属性!$HJ33)))*(新怪物属性!$HK33+4)
+IF($HL33=0,0,INDEX(战宠!Q$15:Q$27,新怪物属性!$HL$3)*(INDEX(战宠!$U$7:$Y$10,1,新怪物属性!$HL33)))*(新怪物属性!$HM33+4)
+IF($HN33=0,0,INDEX(战宠!Q$15:Q$27,新怪物属性!$HN$3)*(INDEX(战宠!$U$7:$Y$10,1,新怪物属性!$HN33)))*(新怪物属性!$HO33+4)
+IF($HP33=0,0,INDEX(战宠!Q$15:Q$27,新怪物属性!$HP$3)*(INDEX(战宠!$U$7:$Y$10,1,新怪物属性!$HP33)))*(新怪物属性!$HQ33+4)
+IF($HR33=0,0,INDEX(战宠!Q$15:Q$27,新怪物属性!$HR$3)*(INDEX(战宠!$U$7:$Y$10,1,新怪物属性!$HR33)))*(新怪物属性!$HS33+4)
+IF($HT33=0,0,INDEX(战宠!Q$15:Q$27,新怪物属性!$HT$3)*(INDEX(战宠!$U$7:$Y$10,1,新怪物属性!$HT33)))*(新怪物属性!$HU33+4)</f>
        <v>0</v>
      </c>
      <c r="ID33" s="14">
        <f>IF($GV33=0,0,INDEX(战宠!R$15:R$27,新怪物属性!$GV$3)*(INDEX(战宠!$U$7:$Y$10,1,新怪物属性!$GV33)))*(新怪物属性!$GW33+4)
+IF($GX33=0,0,INDEX(战宠!R$15:R$27,新怪物属性!$GX$3)*(INDEX(战宠!$U$7:$Y$10,1,新怪物属性!$GX33)))*(新怪物属性!$GY33+4)
+IF($GZ33=0,0,INDEX(战宠!R$15:R$27,新怪物属性!$GZ$3)*(INDEX(战宠!$U$7:$Y$10,1,新怪物属性!$GZ33)))*(新怪物属性!$HA33+4)
+IF($HB33=0,0,INDEX(战宠!R$15:R$27,新怪物属性!$HB$3)*(INDEX(战宠!$U$7:$Y$10,1,新怪物属性!$HB33)))*(新怪物属性!$HC33+4)
+IF($HD33=0,0,INDEX(战宠!R$15:R$27,新怪物属性!$HD$3)*(INDEX(战宠!$U$7:$Y$10,1,新怪物属性!$HD33)))*(新怪物属性!$HE33+4)
+IF($HF33=0,0,INDEX(战宠!R$15:R$27,新怪物属性!$HF$3)*(INDEX(战宠!$U$7:$Y$10,1,新怪物属性!$HF33)))*(新怪物属性!$HG33+4)
+IF($HH33=0,0,INDEX(战宠!R$15:R$27,新怪物属性!$HH$3)*(INDEX(战宠!$U$7:$Y$10,1,新怪物属性!$HH33)))*(新怪物属性!$HI33+4)
+IF($HJ33=0,0,INDEX(战宠!R$15:R$27,新怪物属性!$HJ$3)*(INDEX(战宠!$U$7:$Y$10,1,新怪物属性!$HJ33)))*(新怪物属性!$HK33+4)
+IF($HL33=0,0,INDEX(战宠!R$15:R$27,新怪物属性!$HL$3)*(INDEX(战宠!$U$7:$Y$10,1,新怪物属性!$HL33)))*(新怪物属性!$HM33+4)
+IF($HN33=0,0,INDEX(战宠!R$15:R$27,新怪物属性!$HN$3)*(INDEX(战宠!$U$7:$Y$10,1,新怪物属性!$HN33)))*(新怪物属性!$HO33+4)
+IF($HP33=0,0,INDEX(战宠!R$15:R$27,新怪物属性!$HP$3)*(INDEX(战宠!$U$7:$Y$10,1,新怪物属性!$HP33)))*(新怪物属性!$HQ33+4)
+IF($HR33=0,0,INDEX(战宠!R$15:R$27,新怪物属性!$HR$3)*(INDEX(战宠!$U$7:$Y$10,1,新怪物属性!$HR33)))*(新怪物属性!$HS33+4)
+IF($HT33=0,0,INDEX(战宠!R$15:R$27,新怪物属性!$HT$3)*(INDEX(战宠!$U$7:$Y$10,1,新怪物属性!$HT33)))*(新怪物属性!$HU33+4)</f>
        <v>0</v>
      </c>
      <c r="IE33" s="14">
        <f>IF($GV33=0,0,INDEX(战宠!S$15:S$27,新怪物属性!$GV$3)*(INDEX(战宠!$U$7:$Y$10,1,新怪物属性!$GV33)))*(新怪物属性!$GW33+4)
+IF($GX33=0,0,INDEX(战宠!S$15:S$27,新怪物属性!$GX$3)*(INDEX(战宠!$U$7:$Y$10,1,新怪物属性!$GX33)))*(新怪物属性!$GY33+4)
+IF($GZ33=0,0,INDEX(战宠!S$15:S$27,新怪物属性!$GZ$3)*(INDEX(战宠!$U$7:$Y$10,1,新怪物属性!$GZ33)))*(新怪物属性!$HA33+4)
+IF($HB33=0,0,INDEX(战宠!S$15:S$27,新怪物属性!$HB$3)*(INDEX(战宠!$U$7:$Y$10,1,新怪物属性!$HB33)))*(新怪物属性!$HC33+4)
+IF($HD33=0,0,INDEX(战宠!S$15:S$27,新怪物属性!$HD$3)*(INDEX(战宠!$U$7:$Y$10,1,新怪物属性!$HD33)))*(新怪物属性!$HE33+4)
+IF($HF33=0,0,INDEX(战宠!S$15:S$27,新怪物属性!$HF$3)*(INDEX(战宠!$U$7:$Y$10,1,新怪物属性!$HF33)))*(新怪物属性!$HG33+4)
+IF($HH33=0,0,INDEX(战宠!S$15:S$27,新怪物属性!$HH$3)*(INDEX(战宠!$U$7:$Y$10,1,新怪物属性!$HH33)))*(新怪物属性!$HI33+4)
+IF($HJ33=0,0,INDEX(战宠!S$15:S$27,新怪物属性!$HJ$3)*(INDEX(战宠!$U$7:$Y$10,1,新怪物属性!$HJ33)))*(新怪物属性!$HK33+4)
+IF($HL33=0,0,INDEX(战宠!S$15:S$27,新怪物属性!$HL$3)*(INDEX(战宠!$U$7:$Y$10,1,新怪物属性!$HL33)))*(新怪物属性!$HM33+4)
+IF($HN33=0,0,INDEX(战宠!S$15:S$27,新怪物属性!$HN$3)*(INDEX(战宠!$U$7:$Y$10,1,新怪物属性!$HN33)))*(新怪物属性!$HO33+4)
+IF($HP33=0,0,INDEX(战宠!S$15:S$27,新怪物属性!$HP$3)*(INDEX(战宠!$U$7:$Y$10,1,新怪物属性!$HP33)))*(新怪物属性!$HQ33+4)
+IF($HR33=0,0,INDEX(战宠!S$15:S$27,新怪物属性!$HR$3)*(INDEX(战宠!$U$7:$Y$10,1,新怪物属性!$HR33)))*(新怪物属性!$HS33+4)
+IF($HT33=0,0,INDEX(战宠!S$15:S$27,新怪物属性!$HT$3)*(INDEX(战宠!$U$7:$Y$10,1,新怪物属性!$HT33)))*(新怪物属性!$HU33+4)</f>
        <v>0</v>
      </c>
      <c r="IF33" s="14">
        <f>IF($GV33=0,0,INDEX(战宠!T$15:T$27,新怪物属性!$GV$3)*(INDEX(战宠!$U$7:$Y$10,1,新怪物属性!$GV33)))*(新怪物属性!$GW33+4)
+IF($GX33=0,0,INDEX(战宠!T$15:T$27,新怪物属性!$GX$3)*(INDEX(战宠!$U$7:$Y$10,1,新怪物属性!$GX33)))*(新怪物属性!$GY33+4)
+IF($GZ33=0,0,INDEX(战宠!T$15:T$27,新怪物属性!$GZ$3)*(INDEX(战宠!$U$7:$Y$10,1,新怪物属性!$GZ33)))*(新怪物属性!$HA33+4)
+IF($HB33=0,0,INDEX(战宠!T$15:T$27,新怪物属性!$HB$3)*(INDEX(战宠!$U$7:$Y$10,1,新怪物属性!$HB33)))*(新怪物属性!$HC33+4)
+IF($HD33=0,0,INDEX(战宠!T$15:T$27,新怪物属性!$HD$3)*(INDEX(战宠!$U$7:$Y$10,1,新怪物属性!$HD33)))*(新怪物属性!$HE33+4)
+IF($HF33=0,0,INDEX(战宠!T$15:T$27,新怪物属性!$HF$3)*(INDEX(战宠!$U$7:$Y$10,1,新怪物属性!$HF33)))*(新怪物属性!$HG33+4)
+IF($HH33=0,0,INDEX(战宠!T$15:T$27,新怪物属性!$HH$3)*(INDEX(战宠!$U$7:$Y$10,1,新怪物属性!$HH33)))*(新怪物属性!$HI33+4)
+IF($HJ33=0,0,INDEX(战宠!T$15:T$27,新怪物属性!$HJ$3)*(INDEX(战宠!$U$7:$Y$10,1,新怪物属性!$HJ33)))*(新怪物属性!$HK33+4)
+IF($HL33=0,0,INDEX(战宠!T$15:T$27,新怪物属性!$HL$3)*(INDEX(战宠!$U$7:$Y$10,1,新怪物属性!$HL33)))*(新怪物属性!$HM33+4)
+IF($HN33=0,0,INDEX(战宠!T$15:T$27,新怪物属性!$HN$3)*(INDEX(战宠!$U$7:$Y$10,1,新怪物属性!$HN33)))*(新怪物属性!$HO33+4)
+IF($HP33=0,0,INDEX(战宠!T$15:T$27,新怪物属性!$HP$3)*(INDEX(战宠!$U$7:$Y$10,1,新怪物属性!$HP33)))*(新怪物属性!$HQ33+4)
+IF($HR33=0,0,INDEX(战宠!T$15:T$27,新怪物属性!$HR$3)*(INDEX(战宠!$U$7:$Y$10,1,新怪物属性!$HR33)))*(新怪物属性!$HS33+4)
+IF($HT33=0,0,INDEX(战宠!T$15:T$27,新怪物属性!$HT$3)*(INDEX(战宠!$U$7:$Y$10,1,新怪物属性!$HT33)))*(新怪物属性!$HU33+4)</f>
        <v>0</v>
      </c>
      <c r="II33" s="14">
        <f>IF(HX33=0,0,INDEX(战宠!$D$15:$D$27,新怪物属性!HX33))</f>
        <v>0</v>
      </c>
      <c r="IJ33" s="14">
        <f>IF(HY33=0,0,INDEX(战宠!$D$15:$D$27,新怪物属性!HY33))</f>
        <v>0</v>
      </c>
      <c r="IM33" s="14">
        <f t="shared" si="51"/>
        <v>3008</v>
      </c>
      <c r="IN33" s="14">
        <f t="shared" si="52"/>
        <v>3459</v>
      </c>
      <c r="IO33" s="14">
        <f t="shared" si="53"/>
        <v>0</v>
      </c>
      <c r="IP33" s="14">
        <f t="shared" si="54"/>
        <v>0</v>
      </c>
      <c r="IQ33" s="14">
        <f t="shared" si="55"/>
        <v>0</v>
      </c>
      <c r="IR33" s="14">
        <f t="shared" si="3"/>
        <v>19635</v>
      </c>
      <c r="IS33" s="14">
        <f t="shared" si="4"/>
        <v>700</v>
      </c>
      <c r="IT33" s="14">
        <f t="shared" si="5"/>
        <v>62002</v>
      </c>
      <c r="IU33" s="14">
        <f t="shared" si="6"/>
        <v>1176</v>
      </c>
      <c r="IV33" s="28">
        <f t="shared" si="7"/>
        <v>0</v>
      </c>
      <c r="IW33" s="28">
        <f t="shared" si="8"/>
        <v>0</v>
      </c>
      <c r="IX33" s="28">
        <f t="shared" si="9"/>
        <v>0</v>
      </c>
      <c r="IY33" s="28">
        <f t="shared" si="10"/>
        <v>0</v>
      </c>
      <c r="IZ33" s="28">
        <f t="shared" si="11"/>
        <v>1</v>
      </c>
      <c r="JA33" s="28">
        <f t="shared" si="12"/>
        <v>1</v>
      </c>
      <c r="JB33" s="28">
        <f t="shared" si="13"/>
        <v>0</v>
      </c>
      <c r="JC33" s="28">
        <f t="shared" si="14"/>
        <v>0</v>
      </c>
      <c r="JD33" s="14">
        <f t="shared" si="15"/>
        <v>1</v>
      </c>
      <c r="JE33" s="14">
        <f t="shared" si="16"/>
        <v>1</v>
      </c>
      <c r="JF33" s="14">
        <f t="shared" si="17"/>
        <v>1</v>
      </c>
      <c r="JG33" s="18">
        <f t="shared" si="18"/>
        <v>1</v>
      </c>
      <c r="JH33" s="18">
        <f t="shared" si="19"/>
        <v>1</v>
      </c>
      <c r="JI33" s="18">
        <f t="shared" si="20"/>
        <v>1</v>
      </c>
      <c r="JJ33" s="29">
        <f t="shared" si="56"/>
        <v>150</v>
      </c>
      <c r="JK33" s="29">
        <f t="shared" si="56"/>
        <v>450</v>
      </c>
      <c r="JL33" s="29">
        <f t="shared" si="56"/>
        <v>450</v>
      </c>
      <c r="JM33" s="26">
        <f t="shared" si="22"/>
        <v>0</v>
      </c>
      <c r="JN33" s="26">
        <f t="shared" si="23"/>
        <v>0</v>
      </c>
      <c r="JO33" s="26">
        <f t="shared" si="24"/>
        <v>0</v>
      </c>
      <c r="JP33" s="14">
        <f t="shared" si="25"/>
        <v>2</v>
      </c>
      <c r="JQ33" s="14">
        <f t="shared" si="26"/>
        <v>2</v>
      </c>
      <c r="JR33" s="14">
        <f t="shared" si="27"/>
        <v>2</v>
      </c>
      <c r="JS33" s="14">
        <f t="shared" si="28"/>
        <v>2</v>
      </c>
      <c r="JT33" s="14">
        <f t="shared" si="29"/>
        <v>30</v>
      </c>
      <c r="JU33" s="14">
        <f t="shared" si="30"/>
        <v>50</v>
      </c>
      <c r="JV33">
        <v>29</v>
      </c>
      <c r="JW33" s="14">
        <f t="shared" si="57"/>
        <v>219107</v>
      </c>
      <c r="JY33" s="14">
        <f t="shared" si="31"/>
        <v>1400</v>
      </c>
      <c r="JZ33" s="14">
        <f t="shared" si="58"/>
        <v>1474</v>
      </c>
      <c r="KA33" s="29">
        <f t="shared" si="59"/>
        <v>0</v>
      </c>
      <c r="KB33" s="29">
        <f t="shared" si="60"/>
        <v>0</v>
      </c>
      <c r="KC33" s="29">
        <f t="shared" si="61"/>
        <v>0</v>
      </c>
      <c r="KD33" s="29">
        <f t="shared" si="62"/>
        <v>0</v>
      </c>
      <c r="KE33" s="14">
        <f t="shared" si="32"/>
        <v>1</v>
      </c>
      <c r="KF33" s="14">
        <f t="shared" si="33"/>
        <v>1</v>
      </c>
      <c r="KG33" s="14">
        <f t="shared" si="63"/>
        <v>1474</v>
      </c>
      <c r="KH33" s="26">
        <f t="shared" si="34"/>
        <v>0</v>
      </c>
      <c r="KI33" s="26">
        <f t="shared" si="35"/>
        <v>0.3</v>
      </c>
      <c r="KJ33" s="29">
        <f t="shared" si="64"/>
        <v>188</v>
      </c>
      <c r="KK33" s="29">
        <f t="shared" si="65"/>
        <v>1180</v>
      </c>
      <c r="KL33" s="29">
        <f t="shared" si="66"/>
        <v>0</v>
      </c>
      <c r="KM33" s="23">
        <f t="shared" si="67"/>
        <v>0</v>
      </c>
      <c r="KN33" s="23">
        <f t="shared" si="68"/>
        <v>0</v>
      </c>
      <c r="KO33" s="26">
        <f t="shared" si="36"/>
        <v>0.05</v>
      </c>
      <c r="KP33" s="26">
        <f t="shared" si="37"/>
        <v>0.15</v>
      </c>
      <c r="KQ33" s="26">
        <f t="shared" si="38"/>
        <v>0.15</v>
      </c>
      <c r="KR33" s="26">
        <f t="shared" si="69"/>
        <v>0</v>
      </c>
      <c r="KS33" s="26">
        <v>0</v>
      </c>
      <c r="KT33" s="29">
        <f t="shared" si="70"/>
        <v>1.05</v>
      </c>
      <c r="KU33" s="29">
        <f t="shared" si="39"/>
        <v>1.1499999999999999</v>
      </c>
      <c r="KV33" s="29">
        <f t="shared" si="40"/>
        <v>1.1499999999999999</v>
      </c>
      <c r="KW33" s="29">
        <f t="shared" si="41"/>
        <v>987</v>
      </c>
      <c r="KX33" s="29">
        <f t="shared" si="42"/>
        <v>904.66666666666663</v>
      </c>
      <c r="KY33" s="29">
        <f t="shared" si="43"/>
        <v>0</v>
      </c>
      <c r="KZ33" s="29">
        <f t="shared" si="44"/>
        <v>10707</v>
      </c>
      <c r="LA33" s="14">
        <f t="shared" si="45"/>
        <v>1891.67</v>
      </c>
      <c r="LE33" s="14">
        <v>1</v>
      </c>
      <c r="LF33" s="14">
        <v>0.5</v>
      </c>
      <c r="LG33" s="14">
        <v>220</v>
      </c>
      <c r="LH33" s="14">
        <v>80</v>
      </c>
      <c r="LI33" s="14">
        <v>0</v>
      </c>
      <c r="LJ33" s="14">
        <v>60</v>
      </c>
      <c r="LK33" s="14">
        <v>60</v>
      </c>
      <c r="LL33" s="23">
        <f t="shared" si="71"/>
        <v>176265</v>
      </c>
      <c r="LM33" s="23">
        <f t="shared" si="72"/>
        <v>0</v>
      </c>
      <c r="LN33" s="23">
        <f t="shared" si="73"/>
        <v>176265</v>
      </c>
      <c r="LO33" s="14">
        <v>1</v>
      </c>
      <c r="LP33" s="14">
        <v>0.5</v>
      </c>
      <c r="LQ33" s="14">
        <v>100</v>
      </c>
      <c r="LR33" s="14">
        <v>25</v>
      </c>
      <c r="LS33" s="14">
        <v>0</v>
      </c>
      <c r="LT33" s="14">
        <v>30</v>
      </c>
      <c r="LU33" s="14">
        <v>30</v>
      </c>
      <c r="LV33" s="23">
        <f t="shared" si="74"/>
        <v>77942</v>
      </c>
      <c r="LW33" s="23">
        <f t="shared" si="75"/>
        <v>0</v>
      </c>
      <c r="LX33" s="23">
        <f t="shared" si="76"/>
        <v>77942</v>
      </c>
      <c r="MB33">
        <f t="shared" si="46"/>
        <v>3.4229855322410652</v>
      </c>
      <c r="MC33">
        <f t="shared" si="47"/>
        <v>3.4229855322410652</v>
      </c>
      <c r="ME33" s="14">
        <v>6</v>
      </c>
      <c r="MF33" s="14">
        <v>2</v>
      </c>
      <c r="MG33" s="14">
        <v>0</v>
      </c>
      <c r="MH33" s="23">
        <f t="shared" si="48"/>
        <v>3898</v>
      </c>
      <c r="MI33" s="23">
        <f t="shared" si="77"/>
        <v>0</v>
      </c>
      <c r="MJ33" s="23">
        <f t="shared" si="78"/>
        <v>3898</v>
      </c>
      <c r="MK33" s="14">
        <v>18</v>
      </c>
      <c r="ML33" s="14">
        <v>6</v>
      </c>
      <c r="MM33" s="14">
        <v>4</v>
      </c>
      <c r="MN33" s="23">
        <f t="shared" si="49"/>
        <v>11695</v>
      </c>
      <c r="MO33" s="23">
        <f t="shared" si="79"/>
        <v>0</v>
      </c>
      <c r="MP33" s="23">
        <f t="shared" si="80"/>
        <v>11695</v>
      </c>
      <c r="MR33" s="23">
        <f t="shared" si="81"/>
        <v>15593</v>
      </c>
      <c r="MS33" s="23">
        <f t="shared" si="82"/>
        <v>0</v>
      </c>
      <c r="MT33" s="23">
        <f t="shared" si="83"/>
        <v>15593</v>
      </c>
      <c r="MU33" s="23">
        <f t="shared" si="87"/>
        <v>5847</v>
      </c>
      <c r="MV33" s="23">
        <f t="shared" si="85"/>
        <v>0</v>
      </c>
      <c r="MW33" s="23">
        <f t="shared" si="86"/>
        <v>5847</v>
      </c>
      <c r="NC33" s="17"/>
      <c r="NJ33" s="14">
        <v>29</v>
      </c>
      <c r="NK33" s="14"/>
    </row>
    <row r="34" spans="1:375" ht="16.5" x14ac:dyDescent="0.2">
      <c r="C34" s="14">
        <f t="shared" si="0"/>
        <v>1</v>
      </c>
      <c r="D34" s="14">
        <v>30</v>
      </c>
      <c r="E34" s="14" t="s">
        <v>619</v>
      </c>
      <c r="F34" s="14" t="s">
        <v>559</v>
      </c>
      <c r="G34" s="14">
        <v>10</v>
      </c>
      <c r="H34" s="14">
        <v>20</v>
      </c>
      <c r="I34" s="14">
        <v>0</v>
      </c>
      <c r="J34" s="14">
        <v>1</v>
      </c>
      <c r="K34" s="14">
        <v>1</v>
      </c>
      <c r="L34" s="14">
        <v>0</v>
      </c>
      <c r="M34" s="14">
        <v>0</v>
      </c>
      <c r="N34" s="14">
        <v>0</v>
      </c>
      <c r="O34" s="14">
        <v>0</v>
      </c>
      <c r="P34" s="14">
        <v>2</v>
      </c>
      <c r="Q34" s="14">
        <v>1</v>
      </c>
      <c r="R34" s="14">
        <v>1</v>
      </c>
      <c r="S34" s="14">
        <v>1</v>
      </c>
      <c r="T34" s="14">
        <v>1</v>
      </c>
      <c r="U34" s="14">
        <v>1</v>
      </c>
      <c r="V34" s="14">
        <v>1</v>
      </c>
      <c r="W34" s="14">
        <v>1</v>
      </c>
      <c r="X34" s="14">
        <v>10</v>
      </c>
      <c r="Y34" s="14">
        <v>10</v>
      </c>
      <c r="Z34" s="14">
        <v>10</v>
      </c>
      <c r="AA34" s="14">
        <v>10</v>
      </c>
      <c r="AB34" s="14">
        <v>10</v>
      </c>
      <c r="AC34" s="14">
        <v>10</v>
      </c>
      <c r="AD34" s="14">
        <v>10</v>
      </c>
      <c r="AE34" s="14">
        <v>10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2</v>
      </c>
      <c r="BF34" s="14">
        <f>ROUND((INDEX(新战舰养成!S$6:S$18,新怪物属性!$J34+1)+INDEX(新战舰养成!D$6:D$18,新怪物属性!$J34+1)*(新怪物属性!$G34-1))*INDEX(战舰突破!$D$6:$D$18,新怪物属性!$M34+1),0)</f>
        <v>245</v>
      </c>
      <c r="BG34" s="14">
        <f>ROUND((INDEX(新战舰养成!T$6:T$18,新怪物属性!$J34+1)+INDEX(新战舰养成!E$6:E$18,新怪物属性!$J34+1)*(新怪物属性!$G34-1))*INDEX(战舰突破!$D$6:$D$18,新怪物属性!$M34+1),0)</f>
        <v>1900</v>
      </c>
      <c r="BH34" s="14">
        <f>ROUND((INDEX(新战舰养成!U$6:U$18,新怪物属性!$J34+1)+INDEX(新战舰养成!F$6:F$18,新怪物属性!$J34+1)*(新怪物属性!$G34-1))*INDEX(战舰突破!$D$6:$D$18,新怪物属性!$M34+1),0)</f>
        <v>127</v>
      </c>
      <c r="BI34" s="14">
        <f>ROUND((INDEX(新战舰养成!V$6:V$18,新怪物属性!$J34+1)+INDEX(新战舰养成!G$6:G$18,新怪物属性!$J34+1)*(新怪物属性!$G34-1))*INDEX(战舰突破!$D$6:$D$18,新怪物属性!$M34+1),0)</f>
        <v>300</v>
      </c>
      <c r="BJ34" s="14">
        <f>ROUND((INDEX(新战舰养成!W$6:W$18,新怪物属性!$J34+1)+INDEX(新战舰养成!H$6:H$18,新怪物属性!$J34+1)*(新怪物属性!$G34-1))*INDEX(战舰突破!$D$6:$D$18,新怪物属性!$M34+1),0)</f>
        <v>4</v>
      </c>
      <c r="BL34" s="14">
        <f>IF($H34&gt;0,ROUND((INDEX(新战舰养成!X$6:X$18,新怪物属性!$K34+1)+INDEX(新战舰养成!I$6:I$18,新怪物属性!$K34+1)*(新怪物属性!$H34-1))*INDEX(战舰突破!$D$6:$D$18,新怪物属性!$N34+1),0),0)</f>
        <v>675</v>
      </c>
      <c r="BM34" s="14">
        <f>IF($H34&gt;0,ROUND((INDEX(新战舰养成!Y$6:Y$18,新怪物属性!$K34+1)+INDEX(新战舰养成!J$6:J$18,新怪物属性!$K34+1)*(新怪物属性!$H34-1))*INDEX(战舰突破!$D$6:$D$18,新怪物属性!$N34+1),0),0)</f>
        <v>0</v>
      </c>
      <c r="BN34" s="14">
        <f>IF($H34&gt;0,ROUND((INDEX(新战舰养成!Z$6:Z$18,新怪物属性!$K34+1)+INDEX(新战舰养成!K$6:K$18,新怪物属性!$K34+1)*(新怪物属性!$H34-1))*INDEX(战舰突破!$D$6:$D$18,新怪物属性!$N34+1),0),0)</f>
        <v>0</v>
      </c>
      <c r="BO34" s="14">
        <f>IF($H34&gt;0,ROUND((INDEX(新战舰养成!AA$6:AA$18,新怪物属性!$K34+1)+INDEX(新战舰养成!L$6:L$18,新怪物属性!$K34+1)*(新怪物属性!$H34-1))*INDEX(战舰突破!$D$6:$D$18,新怪物属性!$N34+1),0),0)</f>
        <v>3950</v>
      </c>
      <c r="BP34" s="14">
        <f>IF($H34&gt;0,ROUND((INDEX(新战舰养成!AB$6:AB$18,新怪物属性!$K34+1)+INDEX(新战舰养成!M$6:M$18,新怪物属性!$K34+1)*(新怪物属性!$H34-1))*INDEX(战舰突破!$D$6:$D$18,新怪物属性!$N34+1),0),0)</f>
        <v>77</v>
      </c>
      <c r="BR34" s="14">
        <f>IF($I34&gt;0,ROUND((INDEX(新战舰养成!AC$6:AC$18,新怪物属性!$L34+1)+INDEX(新战舰养成!I$6:I$18,新怪物属性!$L34+1)*(新怪物属性!$I34-1))*INDEX(战舰突破!$D$6:$D$18,新怪物属性!$O34+1),0),0)</f>
        <v>0</v>
      </c>
      <c r="BS34" s="14">
        <f>IF($I34&gt;0,ROUND((INDEX(新战舰养成!AD$6:AD$18,新怪物属性!$L34+1)+INDEX(新战舰养成!J$6:J$18,新怪物属性!$L34+1)*(新怪物属性!$I34-1))*INDEX(战舰突破!$D$6:$D$18,新怪物属性!$O34+1),0),0)</f>
        <v>0</v>
      </c>
      <c r="BT34" s="14">
        <f>IF($I34&gt;0,ROUND((INDEX(新战舰养成!AE$6:AE$18,新怪物属性!$L34+1)+INDEX(新战舰养成!K$6:K$18,新怪物属性!$L34+1)*(新怪物属性!$I34-1))*INDEX(战舰突破!$D$6:$D$18,新怪物属性!$O34+1),0),0)</f>
        <v>0</v>
      </c>
      <c r="BU34" s="14">
        <f>IF($I34&gt;0,ROUND((INDEX(新战舰养成!AF$6:AF$18,新怪物属性!$L34+1)+INDEX(新战舰养成!L$6:L$18,新怪物属性!$L34+1)*(新怪物属性!$I34-1))*INDEX(战舰突破!$D$6:$D$18,新怪物属性!$O34+1),0),0)</f>
        <v>0</v>
      </c>
      <c r="BV34" s="14">
        <f>IF($I34&gt;0,ROUND((INDEX(新战舰养成!AG$6:AG$18,新怪物属性!$L34+1)+INDEX(新战舰养成!M$6:M$18,新怪物属性!$L34+1)*(新怪物属性!$I34-1))*INDEX(战舰突破!$D$6:$D$18,新怪物属性!$O34+1),0),0)</f>
        <v>0</v>
      </c>
      <c r="BY34" s="14">
        <f>(INDEX(装备数值!$C$13:$G$116,新怪物属性!$P34*8+1,BY$2)+INDEX(装备数值!$C$13:$G$116,新怪物属性!$Q34*8+2,BY$2)+INDEX(装备数值!$C$13:$G$116,新怪物属性!$S34*8+3,BY$2)+INDEX(装备数值!$C$13:$G$116,新怪物属性!$R34*8+4,BY$2)+INDEX(装备数值!$C$13:$G$116,新怪物属性!$T34*8+5,BY$2)+INDEX(装备数值!$C$13:$G$116,新怪物属性!$U34*8+6,BY$2)+INDEX(装备数值!$C$13:$G$116,新怪物属性!$V34*8+7,BY$2)+INDEX(装备数值!$C$13:$G$116,新怪物属性!$W34*8+8,BY$2))</f>
        <v>400</v>
      </c>
      <c r="BZ34" s="14">
        <f>(INDEX(装备数值!$C$13:$G$116,新怪物属性!$P34*8+1,BZ$2)+INDEX(装备数值!$C$13:$G$116,新怪物属性!$Q34*8+2,BZ$2)+INDEX(装备数值!$C$13:$G$116,新怪物属性!$S34*8+3,BZ$2)+INDEX(装备数值!$C$13:$G$116,新怪物属性!$R34*8+4,BZ$2)+INDEX(装备数值!$C$13:$G$116,新怪物属性!$T34*8+5,BZ$2)+INDEX(装备数值!$C$13:$G$116,新怪物属性!$U34*8+6,BZ$2)+INDEX(装备数值!$C$13:$G$116,新怪物属性!$V34*8+7,BZ$2)+INDEX(装备数值!$C$13:$G$116,新怪物属性!$W34*8+8,BZ$2))</f>
        <v>2100</v>
      </c>
      <c r="CA34" s="14">
        <f>(INDEX(装备数值!$C$13:$G$116,新怪物属性!$P34*8+1,CA$2)+INDEX(装备数值!$C$13:$G$116,新怪物属性!$Q34*8+2,CA$2)+INDEX(装备数值!$C$13:$G$116,新怪物属性!$S34*8+3,CA$2)+INDEX(装备数值!$C$13:$G$116,新怪物属性!$R34*8+4,CA$2)+INDEX(装备数值!$C$13:$G$116,新怪物属性!$T34*8+5,CA$2)+INDEX(装备数值!$C$13:$G$116,新怪物属性!$U34*8+6,CA$2)+INDEX(装备数值!$C$13:$G$116,新怪物属性!$V34*8+7,CA$2)+INDEX(装备数值!$C$13:$G$116,新怪物属性!$W34*8+8,CA$2))</f>
        <v>100</v>
      </c>
      <c r="CB34" s="14">
        <f>(INDEX(装备数值!$C$13:$G$116,新怪物属性!$P34*8+1,CB$2)+INDEX(装备数值!$C$13:$G$116,新怪物属性!$Q34*8+2,CB$2)+INDEX(装备数值!$C$13:$G$116,新怪物属性!$S34*8+3,CB$2)+INDEX(装备数值!$C$13:$G$116,新怪物属性!$R34*8+4,CB$2)+INDEX(装备数值!$C$13:$G$116,新怪物属性!$T34*8+5,CB$2)+INDEX(装备数值!$C$13:$G$116,新怪物属性!$U34*8+6,CB$2)+INDEX(装备数值!$C$13:$G$116,新怪物属性!$V34*8+7,CB$2)+INDEX(装备数值!$C$13:$G$116,新怪物属性!$W34*8+8,CB$2))</f>
        <v>2000</v>
      </c>
      <c r="CC34" s="14">
        <f>(INDEX(装备数值!$C$13:$G$116,新怪物属性!$P34*8+1,CC$2)+INDEX(装备数值!$C$13:$G$116,新怪物属性!$Q34*8+2,CC$2)+INDEX(装备数值!$C$13:$G$116,新怪物属性!$S34*8+3,CC$2)+INDEX(装备数值!$C$13:$G$116,新怪物属性!$R34*8+4,CC$2)+INDEX(装备数值!$C$13:$G$116,新怪物属性!$T34*8+5,CC$2)+INDEX(装备数值!$C$13:$G$116,新怪物属性!$U34*8+6,CC$2)+INDEX(装备数值!$C$13:$G$116,新怪物属性!$V34*8+7,CC$2)+INDEX(装备数值!$C$13:$G$116,新怪物属性!$W34*8+8,CC$2))</f>
        <v>35</v>
      </c>
      <c r="CF34" s="14">
        <f t="shared" si="50"/>
        <v>4</v>
      </c>
      <c r="CG34" s="14">
        <f t="shared" si="50"/>
        <v>0</v>
      </c>
      <c r="CH34" s="14">
        <f t="shared" si="50"/>
        <v>0</v>
      </c>
      <c r="CI34" s="14">
        <f t="shared" si="50"/>
        <v>0</v>
      </c>
      <c r="CJ34" s="14">
        <f t="shared" si="50"/>
        <v>0</v>
      </c>
      <c r="CK34" s="14">
        <f t="shared" si="50"/>
        <v>0</v>
      </c>
      <c r="CL34" s="14">
        <f t="shared" si="50"/>
        <v>0</v>
      </c>
      <c r="CM34" s="14">
        <f t="shared" si="50"/>
        <v>0</v>
      </c>
      <c r="CN34" s="14">
        <f t="shared" si="50"/>
        <v>0</v>
      </c>
      <c r="CO34" s="14">
        <f t="shared" si="50"/>
        <v>0</v>
      </c>
      <c r="CP34" s="14">
        <f t="shared" si="50"/>
        <v>0</v>
      </c>
      <c r="CQ34" s="14">
        <f t="shared" si="50"/>
        <v>0</v>
      </c>
      <c r="CR34" s="14">
        <f t="shared" si="50"/>
        <v>0</v>
      </c>
      <c r="CS34" s="14">
        <f>SUMIFS(装备数值!BL$50:BL$101,装备数值!$BG$50:$BG$101,"="&amp;新怪物属性!$CF$2,装备数值!$BH$50:$BH$101,"&lt;="&amp;新怪物属性!$CF34)+SUMIFS(装备数值!BL$50:BL$101,装备数值!$BG$50:$BG$101,"="&amp;新怪物属性!$CG$2,装备数值!$BH$50:$BH$101,"&lt;="&amp;新怪物属性!$CG34)+SUMIFS(装备数值!BL$50:BL$101,装备数值!$BG$50:$BG$101,"="&amp;新怪物属性!$CH$2,装备数值!$BH$50:$BH$101,"&lt;="&amp;新怪物属性!$CH34)+SUMIFS(装备数值!BL$50:BL$101,装备数值!$BG$50:$BG$101,"="&amp;新怪物属性!$CI$2,装备数值!$BH$50:$BH$101,"&lt;="&amp;新怪物属性!$CI34)+SUMIFS(装备数值!BL$50:BL$101,装备数值!$BG$50:$BG$101,"="&amp;新怪物属性!$CJ$2,装备数值!$BH$50:$BH$101,"&lt;="&amp;新怪物属性!$CJ34)+SUMIFS(装备数值!BL$50:BL$101,装备数值!$BG$50:$BG$101,"="&amp;新怪物属性!$CK$2,装备数值!$BH$50:$BH$101,"&lt;="&amp;新怪物属性!$CK34)+SUMIFS(装备数值!BL$50:BL$101,装备数值!$BG$50:$BG$101,"="&amp;新怪物属性!$CL$2,装备数值!$BH$50:$BH$101,"&lt;="&amp;新怪物属性!$CL34)+SUMIFS(装备数值!BL$50:BL$101,装备数值!$BG$50:$BG$101,"="&amp;新怪物属性!$CM$2,装备数值!$BH$50:$BH$101,"&lt;="&amp;新怪物属性!$CM34)+SUMIFS(装备数值!BL$50:BL$101,装备数值!$BG$50:$BG$101,"="&amp;新怪物属性!$CN$2,装备数值!$BH$50:$BH$101,"&lt;="&amp;新怪物属性!$CN34)+SUMIFS(装备数值!BL$50:BL$101,装备数值!$BG$50:$BG$101,"="&amp;新怪物属性!$CO$2,装备数值!$BH$50:$BH$101,"&lt;="&amp;新怪物属性!$CO34)+SUMIFS(装备数值!BL$50:BL$101,装备数值!$BG$50:$BG$101,"="&amp;新怪物属性!$CP$2,装备数值!$BH$50:$BH$101,"&lt;="&amp;新怪物属性!$CP34)+SUMIFS(装备数值!BL$50:BL$101,装备数值!$BG$50:$BG$101,"="&amp;新怪物属性!$CQ$2,装备数值!$BH$50:$BH$101,"&lt;="&amp;新怪物属性!$CQ34)+SUMIFS(装备数值!BL$50:BL$101,装备数值!$BG$50:$BG$101,"="&amp;新怪物属性!$CR$2,装备数值!$BH$50:$BH$101,"&lt;="&amp;新怪物属性!$CR34)</f>
        <v>1440</v>
      </c>
      <c r="CT34" s="14">
        <f>SUMIFS(装备数值!BM$50:BM$101,装备数值!$BG$50:$BG$101,"="&amp;新怪物属性!$CF$2,装备数值!$BH$50:$BH$101,"&lt;="&amp;新怪物属性!$CF34)+SUMIFS(装备数值!BM$50:BM$101,装备数值!$BG$50:$BG$101,"="&amp;新怪物属性!$CG$2,装备数值!$BH$50:$BH$101,"&lt;="&amp;新怪物属性!$CG34)+SUMIFS(装备数值!BM$50:BM$101,装备数值!$BG$50:$BG$101,"="&amp;新怪物属性!$CH$2,装备数值!$BH$50:$BH$101,"&lt;="&amp;新怪物属性!$CH34)+SUMIFS(装备数值!BM$50:BM$101,装备数值!$BG$50:$BG$101,"="&amp;新怪物属性!$CI$2,装备数值!$BH$50:$BH$101,"&lt;="&amp;新怪物属性!$CI34)+SUMIFS(装备数值!BM$50:BM$101,装备数值!$BG$50:$BG$101,"="&amp;新怪物属性!$CJ$2,装备数值!$BH$50:$BH$101,"&lt;="&amp;新怪物属性!$CJ34)+SUMIFS(装备数值!BM$50:BM$101,装备数值!$BG$50:$BG$101,"="&amp;新怪物属性!$CK$2,装备数值!$BH$50:$BH$101,"&lt;="&amp;新怪物属性!$CK34)+SUMIFS(装备数值!BM$50:BM$101,装备数值!$BG$50:$BG$101,"="&amp;新怪物属性!$CL$2,装备数值!$BH$50:$BH$101,"&lt;="&amp;新怪物属性!$CL34)+SUMIFS(装备数值!BM$50:BM$101,装备数值!$BG$50:$BG$101,"="&amp;新怪物属性!$CM$2,装备数值!$BH$50:$BH$101,"&lt;="&amp;新怪物属性!$CM34)+SUMIFS(装备数值!BM$50:BM$101,装备数值!$BG$50:$BG$101,"="&amp;新怪物属性!$CN$2,装备数值!$BH$50:$BH$101,"&lt;="&amp;新怪物属性!$CN34)+SUMIFS(装备数值!BM$50:BM$101,装备数值!$BG$50:$BG$101,"="&amp;新怪物属性!$CO$2,装备数值!$BH$50:$BH$101,"&lt;="&amp;新怪物属性!$CO34)+SUMIFS(装备数值!BM$50:BM$101,装备数值!$BG$50:$BG$101,"="&amp;新怪物属性!$CP$2,装备数值!$BH$50:$BH$101,"&lt;="&amp;新怪物属性!$CP34)+SUMIFS(装备数值!BM$50:BM$101,装备数值!$BG$50:$BG$101,"="&amp;新怪物属性!$CQ$2,装备数值!$BH$50:$BH$101,"&lt;="&amp;新怪物属性!$CQ34)+SUMIFS(装备数值!BM$50:BM$101,装备数值!$BG$50:$BG$101,"="&amp;新怪物属性!$CR$2,装备数值!$BH$50:$BH$101,"&lt;="&amp;新怪物属性!$CR34)</f>
        <v>10800</v>
      </c>
      <c r="CU34" s="14">
        <f>SUMIFS(装备数值!BN$50:BN$101,装备数值!$BG$50:$BG$101,"="&amp;新怪物属性!$CF$2,装备数值!$BH$50:$BH$101,"&lt;="&amp;新怪物属性!$CF34)+SUMIFS(装备数值!BN$50:BN$101,装备数值!$BG$50:$BG$101,"="&amp;新怪物属性!$CG$2,装备数值!$BH$50:$BH$101,"&lt;="&amp;新怪物属性!$CG34)+SUMIFS(装备数值!BN$50:BN$101,装备数值!$BG$50:$BG$101,"="&amp;新怪物属性!$CH$2,装备数值!$BH$50:$BH$101,"&lt;="&amp;新怪物属性!$CH34)+SUMIFS(装备数值!BN$50:BN$101,装备数值!$BG$50:$BG$101,"="&amp;新怪物属性!$CI$2,装备数值!$BH$50:$BH$101,"&lt;="&amp;新怪物属性!$CI34)+SUMIFS(装备数值!BN$50:BN$101,装备数值!$BG$50:$BG$101,"="&amp;新怪物属性!$CJ$2,装备数值!$BH$50:$BH$101,"&lt;="&amp;新怪物属性!$CJ34)+SUMIFS(装备数值!BN$50:BN$101,装备数值!$BG$50:$BG$101,"="&amp;新怪物属性!$CK$2,装备数值!$BH$50:$BH$101,"&lt;="&amp;新怪物属性!$CK34)+SUMIFS(装备数值!BN$50:BN$101,装备数值!$BG$50:$BG$101,"="&amp;新怪物属性!$CL$2,装备数值!$BH$50:$BH$101,"&lt;="&amp;新怪物属性!$CL34)+SUMIFS(装备数值!BN$50:BN$101,装备数值!$BG$50:$BG$101,"="&amp;新怪物属性!$CM$2,装备数值!$BH$50:$BH$101,"&lt;="&amp;新怪物属性!$CM34)+SUMIFS(装备数值!BN$50:BN$101,装备数值!$BG$50:$BG$101,"="&amp;新怪物属性!$CN$2,装备数值!$BH$50:$BH$101,"&lt;="&amp;新怪物属性!$CN34)+SUMIFS(装备数值!BN$50:BN$101,装备数值!$BG$50:$BG$101,"="&amp;新怪物属性!$CO$2,装备数值!$BH$50:$BH$101,"&lt;="&amp;新怪物属性!$CO34)+SUMIFS(装备数值!BN$50:BN$101,装备数值!$BG$50:$BG$101,"="&amp;新怪物属性!$CP$2,装备数值!$BH$50:$BH$101,"&lt;="&amp;新怪物属性!$CP34)+SUMIFS(装备数值!BN$50:BN$101,装备数值!$BG$50:$BG$101,"="&amp;新怪物属性!$CQ$2,装备数值!$BH$50:$BH$101,"&lt;="&amp;新怪物属性!$CQ34)+SUMIFS(装备数值!BN$50:BN$101,装备数值!$BG$50:$BG$101,"="&amp;新怪物属性!$CR$2,装备数值!$BH$50:$BH$101,"&lt;="&amp;新怪物属性!$CR34)</f>
        <v>0</v>
      </c>
      <c r="CV34" s="14">
        <f>SUMIFS(装备数值!BO$50:BO$101,装备数值!$BG$50:$BG$101,"="&amp;新怪物属性!$CF$2,装备数值!$BH$50:$BH$101,"&lt;="&amp;新怪物属性!$CF34)+SUMIFS(装备数值!BO$50:BO$101,装备数值!$BG$50:$BG$101,"="&amp;新怪物属性!$CG$2,装备数值!$BH$50:$BH$101,"&lt;="&amp;新怪物属性!$CG34)+SUMIFS(装备数值!BO$50:BO$101,装备数值!$BG$50:$BG$101,"="&amp;新怪物属性!$CH$2,装备数值!$BH$50:$BH$101,"&lt;="&amp;新怪物属性!$CH34)+SUMIFS(装备数值!BO$50:BO$101,装备数值!$BG$50:$BG$101,"="&amp;新怪物属性!$CI$2,装备数值!$BH$50:$BH$101,"&lt;="&amp;新怪物属性!$CI34)+SUMIFS(装备数值!BO$50:BO$101,装备数值!$BG$50:$BG$101,"="&amp;新怪物属性!$CJ$2,装备数值!$BH$50:$BH$101,"&lt;="&amp;新怪物属性!$CJ34)+SUMIFS(装备数值!BO$50:BO$101,装备数值!$BG$50:$BG$101,"="&amp;新怪物属性!$CK$2,装备数值!$BH$50:$BH$101,"&lt;="&amp;新怪物属性!$CK34)+SUMIFS(装备数值!BO$50:BO$101,装备数值!$BG$50:$BG$101,"="&amp;新怪物属性!$CL$2,装备数值!$BH$50:$BH$101,"&lt;="&amp;新怪物属性!$CL34)+SUMIFS(装备数值!BO$50:BO$101,装备数值!$BG$50:$BG$101,"="&amp;新怪物属性!$CM$2,装备数值!$BH$50:$BH$101,"&lt;="&amp;新怪物属性!$CM34)+SUMIFS(装备数值!BO$50:BO$101,装备数值!$BG$50:$BG$101,"="&amp;新怪物属性!$CN$2,装备数值!$BH$50:$BH$101,"&lt;="&amp;新怪物属性!$CN34)+SUMIFS(装备数值!BO$50:BO$101,装备数值!$BG$50:$BG$101,"="&amp;新怪物属性!$CO$2,装备数值!$BH$50:$BH$101,"&lt;="&amp;新怪物属性!$CO34)+SUMIFS(装备数值!BO$50:BO$101,装备数值!$BG$50:$BG$101,"="&amp;新怪物属性!$CP$2,装备数值!$BH$50:$BH$101,"&lt;="&amp;新怪物属性!$CP34)+SUMIFS(装备数值!BO$50:BO$101,装备数值!$BG$50:$BG$101,"="&amp;新怪物属性!$CQ$2,装备数值!$BH$50:$BH$101,"&lt;="&amp;新怪物属性!$CQ34)+SUMIFS(装备数值!BO$50:BO$101,装备数值!$BG$50:$BG$101,"="&amp;新怪物属性!$CR$2,装备数值!$BH$50:$BH$101,"&lt;="&amp;新怪物属性!$CR34)</f>
        <v>48000</v>
      </c>
      <c r="CW34" s="14">
        <f>SUMIFS(装备数值!BP$50:BP$101,装备数值!$BG$50:$BG$101,"="&amp;新怪物属性!$CF$2,装备数值!$BH$50:$BH$101,"&lt;="&amp;新怪物属性!$CF34)+SUMIFS(装备数值!BP$50:BP$101,装备数值!$BG$50:$BG$101,"="&amp;新怪物属性!$CG$2,装备数值!$BH$50:$BH$101,"&lt;="&amp;新怪物属性!$CG34)+SUMIFS(装备数值!BP$50:BP$101,装备数值!$BG$50:$BG$101,"="&amp;新怪物属性!$CH$2,装备数值!$BH$50:$BH$101,"&lt;="&amp;新怪物属性!$CH34)+SUMIFS(装备数值!BP$50:BP$101,装备数值!$BG$50:$BG$101,"="&amp;新怪物属性!$CI$2,装备数值!$BH$50:$BH$101,"&lt;="&amp;新怪物属性!$CI34)+SUMIFS(装备数值!BP$50:BP$101,装备数值!$BG$50:$BG$101,"="&amp;新怪物属性!$CJ$2,装备数值!$BH$50:$BH$101,"&lt;="&amp;新怪物属性!$CJ34)+SUMIFS(装备数值!BP$50:BP$101,装备数值!$BG$50:$BG$101,"="&amp;新怪物属性!$CK$2,装备数值!$BH$50:$BH$101,"&lt;="&amp;新怪物属性!$CK34)+SUMIFS(装备数值!BP$50:BP$101,装备数值!$BG$50:$BG$101,"="&amp;新怪物属性!$CL$2,装备数值!$BH$50:$BH$101,"&lt;="&amp;新怪物属性!$CL34)+SUMIFS(装备数值!BP$50:BP$101,装备数值!$BG$50:$BG$101,"="&amp;新怪物属性!$CM$2,装备数值!$BH$50:$BH$101,"&lt;="&amp;新怪物属性!$CM34)+SUMIFS(装备数值!BP$50:BP$101,装备数值!$BG$50:$BG$101,"="&amp;新怪物属性!$CN$2,装备数值!$BH$50:$BH$101,"&lt;="&amp;新怪物属性!$CN34)+SUMIFS(装备数值!BP$50:BP$101,装备数值!$BG$50:$BG$101,"="&amp;新怪物属性!$CO$2,装备数值!$BH$50:$BH$101,"&lt;="&amp;新怪物属性!$CO34)+SUMIFS(装备数值!BP$50:BP$101,装备数值!$BG$50:$BG$101,"="&amp;新怪物属性!$CP$2,装备数值!$BH$50:$BH$101,"&lt;="&amp;新怪物属性!$CP34)+SUMIFS(装备数值!BP$50:BP$101,装备数值!$BG$50:$BG$101,"="&amp;新怪物属性!$CQ$2,装备数值!$BH$50:$BH$101,"&lt;="&amp;新怪物属性!$CQ34)+SUMIFS(装备数值!BP$50:BP$101,装备数值!$BG$50:$BG$101,"="&amp;新怪物属性!$CR$2,装备数值!$BH$50:$BH$101,"&lt;="&amp;新怪物属性!$CR34)</f>
        <v>920</v>
      </c>
      <c r="CX34" s="14">
        <f>SUMIFS(装备数值!BQ$50:BQ$101,装备数值!$BG$50:$BG$101,"="&amp;新怪物属性!$CF$2,装备数值!$BH$50:$BH$101,"&lt;="&amp;新怪物属性!$CF34)+SUMIFS(装备数值!BQ$50:BQ$101,装备数值!$BG$50:$BG$101,"="&amp;新怪物属性!$CG$2,装备数值!$BH$50:$BH$101,"&lt;="&amp;新怪物属性!$CG34)+SUMIFS(装备数值!BQ$50:BQ$101,装备数值!$BG$50:$BG$101,"="&amp;新怪物属性!$CH$2,装备数值!$BH$50:$BH$101,"&lt;="&amp;新怪物属性!$CH34)+SUMIFS(装备数值!BQ$50:BQ$101,装备数值!$BG$50:$BG$101,"="&amp;新怪物属性!$CI$2,装备数值!$BH$50:$BH$101,"&lt;="&amp;新怪物属性!$CI34)+SUMIFS(装备数值!BQ$50:BQ$101,装备数值!$BG$50:$BG$101,"="&amp;新怪物属性!$CJ$2,装备数值!$BH$50:$BH$101,"&lt;="&amp;新怪物属性!$CJ34)+SUMIFS(装备数值!BQ$50:BQ$101,装备数值!$BG$50:$BG$101,"="&amp;新怪物属性!$CK$2,装备数值!$BH$50:$BH$101,"&lt;="&amp;新怪物属性!$CK34)+SUMIFS(装备数值!BQ$50:BQ$101,装备数值!$BG$50:$BG$101,"="&amp;新怪物属性!$CL$2,装备数值!$BH$50:$BH$101,"&lt;="&amp;新怪物属性!$CL34)+SUMIFS(装备数值!BQ$50:BQ$101,装备数值!$BG$50:$BG$101,"="&amp;新怪物属性!$CM$2,装备数值!$BH$50:$BH$101,"&lt;="&amp;新怪物属性!$CM34)+SUMIFS(装备数值!BQ$50:BQ$101,装备数值!$BG$50:$BG$101,"="&amp;新怪物属性!$CN$2,装备数值!$BH$50:$BH$101,"&lt;="&amp;新怪物属性!$CN34)+SUMIFS(装备数值!BQ$50:BQ$101,装备数值!$BG$50:$BG$101,"="&amp;新怪物属性!$CO$2,装备数值!$BH$50:$BH$101,"&lt;="&amp;新怪物属性!$CO34)+SUMIFS(装备数值!BQ$50:BQ$101,装备数值!$BG$50:$BG$101,"="&amp;新怪物属性!$CP$2,装备数值!$BH$50:$BH$101,"&lt;="&amp;新怪物属性!$CP34)+SUMIFS(装备数值!BQ$50:BQ$101,装备数值!$BG$50:$BG$101,"="&amp;新怪物属性!$CQ$2,装备数值!$BH$50:$BH$101,"&lt;="&amp;新怪物属性!$CQ34)+SUMIFS(装备数值!BQ$50:BQ$101,装备数值!$BG$50:$BG$101,"="&amp;新怪物属性!$CR$2,装备数值!$BH$50:$BH$101,"&lt;="&amp;新怪物属性!$CR34)</f>
        <v>0</v>
      </c>
      <c r="CY34" s="14">
        <f>SUMIFS(装备数值!BR$50:BR$101,装备数值!$BG$50:$BG$101,"="&amp;新怪物属性!$CF$2,装备数值!$BH$50:$BH$101,"&lt;="&amp;新怪物属性!$CF34)+SUMIFS(装备数值!BR$50:BR$101,装备数值!$BG$50:$BG$101,"="&amp;新怪物属性!$CG$2,装备数值!$BH$50:$BH$101,"&lt;="&amp;新怪物属性!$CG34)+SUMIFS(装备数值!BR$50:BR$101,装备数值!$BG$50:$BG$101,"="&amp;新怪物属性!$CH$2,装备数值!$BH$50:$BH$101,"&lt;="&amp;新怪物属性!$CH34)+SUMIFS(装备数值!BR$50:BR$101,装备数值!$BG$50:$BG$101,"="&amp;新怪物属性!$CI$2,装备数值!$BH$50:$BH$101,"&lt;="&amp;新怪物属性!$CI34)+SUMIFS(装备数值!BR$50:BR$101,装备数值!$BG$50:$BG$101,"="&amp;新怪物属性!$CJ$2,装备数值!$BH$50:$BH$101,"&lt;="&amp;新怪物属性!$CJ34)+SUMIFS(装备数值!BR$50:BR$101,装备数值!$BG$50:$BG$101,"="&amp;新怪物属性!$CK$2,装备数值!$BH$50:$BH$101,"&lt;="&amp;新怪物属性!$CK34)+SUMIFS(装备数值!BR$50:BR$101,装备数值!$BG$50:$BG$101,"="&amp;新怪物属性!$CL$2,装备数值!$BH$50:$BH$101,"&lt;="&amp;新怪物属性!$CL34)+SUMIFS(装备数值!BR$50:BR$101,装备数值!$BG$50:$BG$101,"="&amp;新怪物属性!$CM$2,装备数值!$BH$50:$BH$101,"&lt;="&amp;新怪物属性!$CM34)+SUMIFS(装备数值!BR$50:BR$101,装备数值!$BG$50:$BG$101,"="&amp;新怪物属性!$CN$2,装备数值!$BH$50:$BH$101,"&lt;="&amp;新怪物属性!$CN34)+SUMIFS(装备数值!BR$50:BR$101,装备数值!$BG$50:$BG$101,"="&amp;新怪物属性!$CO$2,装备数值!$BH$50:$BH$101,"&lt;="&amp;新怪物属性!$CO34)+SUMIFS(装备数值!BR$50:BR$101,装备数值!$BG$50:$BG$101,"="&amp;新怪物属性!$CP$2,装备数值!$BH$50:$BH$101,"&lt;="&amp;新怪物属性!$CP34)+SUMIFS(装备数值!BR$50:BR$101,装备数值!$BG$50:$BG$101,"="&amp;新怪物属性!$CQ$2,装备数值!$BH$50:$BH$101,"&lt;="&amp;新怪物属性!$CQ34)+SUMIFS(装备数值!BR$50:BR$101,装备数值!$BG$50:$BG$101,"="&amp;新怪物属性!$CR$2,装备数值!$BH$50:$BH$101,"&lt;="&amp;新怪物属性!$CR34)</f>
        <v>0</v>
      </c>
      <c r="CZ34" s="14">
        <f>SUMIFS(装备数值!BS$50:BS$101,装备数值!$BG$50:$BG$101,"="&amp;新怪物属性!$CF$2,装备数值!$BH$50:$BH$101,"&lt;="&amp;新怪物属性!$CF34)+SUMIFS(装备数值!BS$50:BS$101,装备数值!$BG$50:$BG$101,"="&amp;新怪物属性!$CG$2,装备数值!$BH$50:$BH$101,"&lt;="&amp;新怪物属性!$CG34)+SUMIFS(装备数值!BS$50:BS$101,装备数值!$BG$50:$BG$101,"="&amp;新怪物属性!$CH$2,装备数值!$BH$50:$BH$101,"&lt;="&amp;新怪物属性!$CH34)+SUMIFS(装备数值!BS$50:BS$101,装备数值!$BG$50:$BG$101,"="&amp;新怪物属性!$CI$2,装备数值!$BH$50:$BH$101,"&lt;="&amp;新怪物属性!$CI34)+SUMIFS(装备数值!BS$50:BS$101,装备数值!$BG$50:$BG$101,"="&amp;新怪物属性!$CJ$2,装备数值!$BH$50:$BH$101,"&lt;="&amp;新怪物属性!$CJ34)+SUMIFS(装备数值!BS$50:BS$101,装备数值!$BG$50:$BG$101,"="&amp;新怪物属性!$CK$2,装备数值!$BH$50:$BH$101,"&lt;="&amp;新怪物属性!$CK34)+SUMIFS(装备数值!BS$50:BS$101,装备数值!$BG$50:$BG$101,"="&amp;新怪物属性!$CL$2,装备数值!$BH$50:$BH$101,"&lt;="&amp;新怪物属性!$CL34)+SUMIFS(装备数值!BS$50:BS$101,装备数值!$BG$50:$BG$101,"="&amp;新怪物属性!$CM$2,装备数值!$BH$50:$BH$101,"&lt;="&amp;新怪物属性!$CM34)+SUMIFS(装备数值!BS$50:BS$101,装备数值!$BG$50:$BG$101,"="&amp;新怪物属性!$CN$2,装备数值!$BH$50:$BH$101,"&lt;="&amp;新怪物属性!$CN34)+SUMIFS(装备数值!BS$50:BS$101,装备数值!$BG$50:$BG$101,"="&amp;新怪物属性!$CO$2,装备数值!$BH$50:$BH$101,"&lt;="&amp;新怪物属性!$CO34)+SUMIFS(装备数值!BS$50:BS$101,装备数值!$BG$50:$BG$101,"="&amp;新怪物属性!$CP$2,装备数值!$BH$50:$BH$101,"&lt;="&amp;新怪物属性!$CP34)+SUMIFS(装备数值!BS$50:BS$101,装备数值!$BG$50:$BG$101,"="&amp;新怪物属性!$CQ$2,装备数值!$BH$50:$BH$101,"&lt;="&amp;新怪物属性!$CQ34)+SUMIFS(装备数值!BS$50:BS$101,装备数值!$BG$50:$BG$101,"="&amp;新怪物属性!$CR$2,装备数值!$BH$50:$BH$101,"&lt;="&amp;新怪物属性!$CR34)</f>
        <v>0</v>
      </c>
      <c r="DA34" s="14">
        <f>SUMIFS(装备数值!BT$50:BT$101,装备数值!$BG$50:$BG$101,"="&amp;新怪物属性!$CF$2,装备数值!$BH$50:$BH$101,"&lt;="&amp;新怪物属性!$CF34)+SUMIFS(装备数值!BT$50:BT$101,装备数值!$BG$50:$BG$101,"="&amp;新怪物属性!$CG$2,装备数值!$BH$50:$BH$101,"&lt;="&amp;新怪物属性!$CG34)+SUMIFS(装备数值!BT$50:BT$101,装备数值!$BG$50:$BG$101,"="&amp;新怪物属性!$CH$2,装备数值!$BH$50:$BH$101,"&lt;="&amp;新怪物属性!$CH34)+SUMIFS(装备数值!BT$50:BT$101,装备数值!$BG$50:$BG$101,"="&amp;新怪物属性!$CI$2,装备数值!$BH$50:$BH$101,"&lt;="&amp;新怪物属性!$CI34)+SUMIFS(装备数值!BT$50:BT$101,装备数值!$BG$50:$BG$101,"="&amp;新怪物属性!$CJ$2,装备数值!$BH$50:$BH$101,"&lt;="&amp;新怪物属性!$CJ34)+SUMIFS(装备数值!BT$50:BT$101,装备数值!$BG$50:$BG$101,"="&amp;新怪物属性!$CK$2,装备数值!$BH$50:$BH$101,"&lt;="&amp;新怪物属性!$CK34)+SUMIFS(装备数值!BT$50:BT$101,装备数值!$BG$50:$BG$101,"="&amp;新怪物属性!$CL$2,装备数值!$BH$50:$BH$101,"&lt;="&amp;新怪物属性!$CL34)+SUMIFS(装备数值!BT$50:BT$101,装备数值!$BG$50:$BG$101,"="&amp;新怪物属性!$CM$2,装备数值!$BH$50:$BH$101,"&lt;="&amp;新怪物属性!$CM34)+SUMIFS(装备数值!BT$50:BT$101,装备数值!$BG$50:$BG$101,"="&amp;新怪物属性!$CN$2,装备数值!$BH$50:$BH$101,"&lt;="&amp;新怪物属性!$CN34)+SUMIFS(装备数值!BT$50:BT$101,装备数值!$BG$50:$BG$101,"="&amp;新怪物属性!$CO$2,装备数值!$BH$50:$BH$101,"&lt;="&amp;新怪物属性!$CO34)+SUMIFS(装备数值!BT$50:BT$101,装备数值!$BG$50:$BG$101,"="&amp;新怪物属性!$CP$2,装备数值!$BH$50:$BH$101,"&lt;="&amp;新怪物属性!$CP34)+SUMIFS(装备数值!BT$50:BT$101,装备数值!$BG$50:$BG$101,"="&amp;新怪物属性!$CQ$2,装备数值!$BH$50:$BH$101,"&lt;="&amp;新怪物属性!$CQ34)+SUMIFS(装备数值!BT$50:BT$101,装备数值!$BG$50:$BG$101,"="&amp;新怪物属性!$CR$2,装备数值!$BH$50:$BH$101,"&lt;="&amp;新怪物属性!$CR34)</f>
        <v>0</v>
      </c>
      <c r="DB34" s="14">
        <f>SUMIFS(装备数值!BU$50:BU$101,装备数值!$BG$50:$BG$101,"="&amp;新怪物属性!$CF$2,装备数值!$BH$50:$BH$101,"&lt;="&amp;新怪物属性!$CF34)+SUMIFS(装备数值!BU$50:BU$101,装备数值!$BG$50:$BG$101,"="&amp;新怪物属性!$CG$2,装备数值!$BH$50:$BH$101,"&lt;="&amp;新怪物属性!$CG34)+SUMIFS(装备数值!BU$50:BU$101,装备数值!$BG$50:$BG$101,"="&amp;新怪物属性!$CH$2,装备数值!$BH$50:$BH$101,"&lt;="&amp;新怪物属性!$CH34)+SUMIFS(装备数值!BU$50:BU$101,装备数值!$BG$50:$BG$101,"="&amp;新怪物属性!$CI$2,装备数值!$BH$50:$BH$101,"&lt;="&amp;新怪物属性!$CI34)+SUMIFS(装备数值!BU$50:BU$101,装备数值!$BG$50:$BG$101,"="&amp;新怪物属性!$CJ$2,装备数值!$BH$50:$BH$101,"&lt;="&amp;新怪物属性!$CJ34)+SUMIFS(装备数值!BU$50:BU$101,装备数值!$BG$50:$BG$101,"="&amp;新怪物属性!$CK$2,装备数值!$BH$50:$BH$101,"&lt;="&amp;新怪物属性!$CK34)+SUMIFS(装备数值!BU$50:BU$101,装备数值!$BG$50:$BG$101,"="&amp;新怪物属性!$CL$2,装备数值!$BH$50:$BH$101,"&lt;="&amp;新怪物属性!$CL34)+SUMIFS(装备数值!BU$50:BU$101,装备数值!$BG$50:$BG$101,"="&amp;新怪物属性!$CM$2,装备数值!$BH$50:$BH$101,"&lt;="&amp;新怪物属性!$CM34)+SUMIFS(装备数值!BU$50:BU$101,装备数值!$BG$50:$BG$101,"="&amp;新怪物属性!$CN$2,装备数值!$BH$50:$BH$101,"&lt;="&amp;新怪物属性!$CN34)+SUMIFS(装备数值!BU$50:BU$101,装备数值!$BG$50:$BG$101,"="&amp;新怪物属性!$CO$2,装备数值!$BH$50:$BH$101,"&lt;="&amp;新怪物属性!$CO34)+SUMIFS(装备数值!BU$50:BU$101,装备数值!$BG$50:$BG$101,"="&amp;新怪物属性!$CP$2,装备数值!$BH$50:$BH$101,"&lt;="&amp;新怪物属性!$CP34)+SUMIFS(装备数值!BU$50:BU$101,装备数值!$BG$50:$BG$101,"="&amp;新怪物属性!$CQ$2,装备数值!$BH$50:$BH$101,"&lt;="&amp;新怪物属性!$CQ34)+SUMIFS(装备数值!BU$50:BU$101,装备数值!$BG$50:$BG$101,"="&amp;新怪物属性!$CR$2,装备数值!$BH$50:$BH$101,"&lt;="&amp;新怪物属性!$CR34)</f>
        <v>0</v>
      </c>
      <c r="DC34" s="14">
        <f>SUMIFS(装备数值!BV$50:BV$101,装备数值!$BG$50:$BG$101,"="&amp;新怪物属性!$CF$2,装备数值!$BH$50:$BH$101,"&lt;="&amp;新怪物属性!$CF34)+SUMIFS(装备数值!BV$50:BV$101,装备数值!$BG$50:$BG$101,"="&amp;新怪物属性!$CG$2,装备数值!$BH$50:$BH$101,"&lt;="&amp;新怪物属性!$CG34)+SUMIFS(装备数值!BV$50:BV$101,装备数值!$BG$50:$BG$101,"="&amp;新怪物属性!$CH$2,装备数值!$BH$50:$BH$101,"&lt;="&amp;新怪物属性!$CH34)+SUMIFS(装备数值!BV$50:BV$101,装备数值!$BG$50:$BG$101,"="&amp;新怪物属性!$CI$2,装备数值!$BH$50:$BH$101,"&lt;="&amp;新怪物属性!$CI34)+SUMIFS(装备数值!BV$50:BV$101,装备数值!$BG$50:$BG$101,"="&amp;新怪物属性!$CJ$2,装备数值!$BH$50:$BH$101,"&lt;="&amp;新怪物属性!$CJ34)+SUMIFS(装备数值!BV$50:BV$101,装备数值!$BG$50:$BG$101,"="&amp;新怪物属性!$CK$2,装备数值!$BH$50:$BH$101,"&lt;="&amp;新怪物属性!$CK34)+SUMIFS(装备数值!BV$50:BV$101,装备数值!$BG$50:$BG$101,"="&amp;新怪物属性!$CL$2,装备数值!$BH$50:$BH$101,"&lt;="&amp;新怪物属性!$CL34)+SUMIFS(装备数值!BV$50:BV$101,装备数值!$BG$50:$BG$101,"="&amp;新怪物属性!$CM$2,装备数值!$BH$50:$BH$101,"&lt;="&amp;新怪物属性!$CM34)+SUMIFS(装备数值!BV$50:BV$101,装备数值!$BG$50:$BG$101,"="&amp;新怪物属性!$CN$2,装备数值!$BH$50:$BH$101,"&lt;="&amp;新怪物属性!$CN34)+SUMIFS(装备数值!BV$50:BV$101,装备数值!$BG$50:$BG$101,"="&amp;新怪物属性!$CO$2,装备数值!$BH$50:$BH$101,"&lt;="&amp;新怪物属性!$CO34)+SUMIFS(装备数值!BV$50:BV$101,装备数值!$BG$50:$BG$101,"="&amp;新怪物属性!$CP$2,装备数值!$BH$50:$BH$101,"&lt;="&amp;新怪物属性!$CP34)+SUMIFS(装备数值!BV$50:BV$101,装备数值!$BG$50:$BG$101,"="&amp;新怪物属性!$CQ$2,装备数值!$BH$50:$BH$101,"&lt;="&amp;新怪物属性!$CQ34)+SUMIFS(装备数值!BV$50:BV$101,装备数值!$BG$50:$BG$101,"="&amp;新怪物属性!$CR$2,装备数值!$BH$50:$BH$101,"&lt;="&amp;新怪物属性!$CR34)</f>
        <v>0</v>
      </c>
      <c r="DD34" s="14">
        <f>SUMIFS(装备数值!BW$50:BW$101,装备数值!$BG$50:$BG$101,"="&amp;新怪物属性!$CF$2,装备数值!$BH$50:$BH$101,"&lt;="&amp;新怪物属性!$CF34)+SUMIFS(装备数值!BW$50:BW$101,装备数值!$BG$50:$BG$101,"="&amp;新怪物属性!$CG$2,装备数值!$BH$50:$BH$101,"&lt;="&amp;新怪物属性!$CG34)+SUMIFS(装备数值!BW$50:BW$101,装备数值!$BG$50:$BG$101,"="&amp;新怪物属性!$CH$2,装备数值!$BH$50:$BH$101,"&lt;="&amp;新怪物属性!$CH34)+SUMIFS(装备数值!BW$50:BW$101,装备数值!$BG$50:$BG$101,"="&amp;新怪物属性!$CI$2,装备数值!$BH$50:$BH$101,"&lt;="&amp;新怪物属性!$CI34)+SUMIFS(装备数值!BW$50:BW$101,装备数值!$BG$50:$BG$101,"="&amp;新怪物属性!$CJ$2,装备数值!$BH$50:$BH$101,"&lt;="&amp;新怪物属性!$CJ34)+SUMIFS(装备数值!BW$50:BW$101,装备数值!$BG$50:$BG$101,"="&amp;新怪物属性!$CK$2,装备数值!$BH$50:$BH$101,"&lt;="&amp;新怪物属性!$CK34)+SUMIFS(装备数值!BW$50:BW$101,装备数值!$BG$50:$BG$101,"="&amp;新怪物属性!$CL$2,装备数值!$BH$50:$BH$101,"&lt;="&amp;新怪物属性!$CL34)+SUMIFS(装备数值!BW$50:BW$101,装备数值!$BG$50:$BG$101,"="&amp;新怪物属性!$CM$2,装备数值!$BH$50:$BH$101,"&lt;="&amp;新怪物属性!$CM34)+SUMIFS(装备数值!BW$50:BW$101,装备数值!$BG$50:$BG$101,"="&amp;新怪物属性!$CN$2,装备数值!$BH$50:$BH$101,"&lt;="&amp;新怪物属性!$CN34)+SUMIFS(装备数值!BW$50:BW$101,装备数值!$BG$50:$BG$101,"="&amp;新怪物属性!$CO$2,装备数值!$BH$50:$BH$101,"&lt;="&amp;新怪物属性!$CO34)+SUMIFS(装备数值!BW$50:BW$101,装备数值!$BG$50:$BG$101,"="&amp;新怪物属性!$CP$2,装备数值!$BH$50:$BH$101,"&lt;="&amp;新怪物属性!$CP34)+SUMIFS(装备数值!BW$50:BW$101,装备数值!$BG$50:$BG$101,"="&amp;新怪物属性!$CQ$2,装备数值!$BH$50:$BH$101,"&lt;="&amp;新怪物属性!$CQ34)+SUMIFS(装备数值!BW$50:BW$101,装备数值!$BG$50:$BG$101,"="&amp;新怪物属性!$CR$2,装备数值!$BH$50:$BH$101,"&lt;="&amp;新怪物属性!$CR34)</f>
        <v>0</v>
      </c>
      <c r="DE34" s="14">
        <f>SUMIFS(装备数值!BX$50:BX$101,装备数值!$BG$50:$BG$101,"="&amp;新怪物属性!$CF$2,装备数值!$BH$50:$BH$101,"&lt;="&amp;新怪物属性!$CF34)+SUMIFS(装备数值!BX$50:BX$101,装备数值!$BG$50:$BG$101,"="&amp;新怪物属性!$CG$2,装备数值!$BH$50:$BH$101,"&lt;="&amp;新怪物属性!$CG34)+SUMIFS(装备数值!BX$50:BX$101,装备数值!$BG$50:$BG$101,"="&amp;新怪物属性!$CH$2,装备数值!$BH$50:$BH$101,"&lt;="&amp;新怪物属性!$CH34)+SUMIFS(装备数值!BX$50:BX$101,装备数值!$BG$50:$BG$101,"="&amp;新怪物属性!$CI$2,装备数值!$BH$50:$BH$101,"&lt;="&amp;新怪物属性!$CI34)+SUMIFS(装备数值!BX$50:BX$101,装备数值!$BG$50:$BG$101,"="&amp;新怪物属性!$CJ$2,装备数值!$BH$50:$BH$101,"&lt;="&amp;新怪物属性!$CJ34)+SUMIFS(装备数值!BX$50:BX$101,装备数值!$BG$50:$BG$101,"="&amp;新怪物属性!$CK$2,装备数值!$BH$50:$BH$101,"&lt;="&amp;新怪物属性!$CK34)+SUMIFS(装备数值!BX$50:BX$101,装备数值!$BG$50:$BG$101,"="&amp;新怪物属性!$CL$2,装备数值!$BH$50:$BH$101,"&lt;="&amp;新怪物属性!$CL34)+SUMIFS(装备数值!BX$50:BX$101,装备数值!$BG$50:$BG$101,"="&amp;新怪物属性!$CM$2,装备数值!$BH$50:$BH$101,"&lt;="&amp;新怪物属性!$CM34)+SUMIFS(装备数值!BX$50:BX$101,装备数值!$BG$50:$BG$101,"="&amp;新怪物属性!$CN$2,装备数值!$BH$50:$BH$101,"&lt;="&amp;新怪物属性!$CN34)+SUMIFS(装备数值!BX$50:BX$101,装备数值!$BG$50:$BG$101,"="&amp;新怪物属性!$CO$2,装备数值!$BH$50:$BH$101,"&lt;="&amp;新怪物属性!$CO34)+SUMIFS(装备数值!BX$50:BX$101,装备数值!$BG$50:$BG$101,"="&amp;新怪物属性!$CP$2,装备数值!$BH$50:$BH$101,"&lt;="&amp;新怪物属性!$CP34)+SUMIFS(装备数值!BX$50:BX$101,装备数值!$BG$50:$BG$101,"="&amp;新怪物属性!$CQ$2,装备数值!$BH$50:$BH$101,"&lt;="&amp;新怪物属性!$CQ34)+SUMIFS(装备数值!BX$50:BX$101,装备数值!$BG$50:$BG$101,"="&amp;新怪物属性!$CR$2,装备数值!$BH$50:$BH$101,"&lt;="&amp;新怪物属性!$CR34)</f>
        <v>0</v>
      </c>
      <c r="DH34" s="14">
        <f>INDEX(装备数值!$I$13:$M$116,新怪物属性!$P34*8+1,DH$2)*$X34+INDEX(装备数值!$I$13:$M$116,新怪物属性!$Q34*8+2,DH$2)*$Y34+INDEX(装备数值!$I$13:$M$116,新怪物属性!$S34*8+3,DH$2)*$Z34+INDEX(装备数值!$I$13:$M$116,新怪物属性!$R34*8+4,DH$2)*$AA34+INDEX(装备数值!$I$13:$M$116,新怪物属性!$T34*8+5,DH$2)*$AB34+INDEX(装备数值!$I$13:$M$116,新怪物属性!$U34*8+6,DH$2)*$AC34+INDEX(装备数值!$I$13:$M$116,新怪物属性!$V34*8+7,DH$2)*$AD34+INDEX(装备数值!$I$13:$M$116,新怪物属性!$W34*8+8,DH$2)*$AE34</f>
        <v>500</v>
      </c>
      <c r="DI34" s="14">
        <f>INDEX(装备数值!$I$13:$M$116,新怪物属性!$P34*8+1,DI$2)*$X34+INDEX(装备数值!$I$13:$M$116,新怪物属性!$Q34*8+2,DI$2)*$Y34+INDEX(装备数值!$I$13:$M$116,新怪物属性!$S34*8+3,DI$2)*$Z34+INDEX(装备数值!$I$13:$M$116,新怪物属性!$R34*8+4,DI$2)*$AA34+INDEX(装备数值!$I$13:$M$116,新怪物属性!$T34*8+5,DI$2)*$AB34+INDEX(装备数值!$I$13:$M$116,新怪物属性!$U34*8+6,DI$2)*$AC34+INDEX(装备数值!$I$13:$M$116,新怪物属性!$V34*8+7,DI$2)*$AD34+INDEX(装备数值!$I$13:$M$116,新怪物属性!$W34*8+8,DI$2)*$AE34</f>
        <v>3300</v>
      </c>
      <c r="DJ34" s="14">
        <f>INDEX(装备数值!$I$13:$M$116,新怪物属性!$P34*8+1,DJ$2)*$X34+INDEX(装备数值!$I$13:$M$116,新怪物属性!$Q34*8+2,DJ$2)*$Y34+INDEX(装备数值!$I$13:$M$116,新怪物属性!$S34*8+3,DJ$2)*$Z34+INDEX(装备数值!$I$13:$M$116,新怪物属性!$R34*8+4,DJ$2)*$AA34+INDEX(装备数值!$I$13:$M$116,新怪物属性!$T34*8+5,DJ$2)*$AB34+INDEX(装备数值!$I$13:$M$116,新怪物属性!$U34*8+6,DJ$2)*$AC34+INDEX(装备数值!$I$13:$M$116,新怪物属性!$V34*8+7,DJ$2)*$AD34+INDEX(装备数值!$I$13:$M$116,新怪物属性!$W34*8+8,DJ$2)*$AE34</f>
        <v>200</v>
      </c>
      <c r="DK34" s="14">
        <f>INDEX(装备数值!$I$13:$M$116,新怪物属性!$P34*8+1,DK$2)*$X34+INDEX(装备数值!$I$13:$M$116,新怪物属性!$Q34*8+2,DK$2)*$Y34+INDEX(装备数值!$I$13:$M$116,新怪物属性!$S34*8+3,DK$2)*$Z34+INDEX(装备数值!$I$13:$M$116,新怪物属性!$R34*8+4,DK$2)*$AA34+INDEX(装备数值!$I$13:$M$116,新怪物属性!$T34*8+5,DK$2)*$AB34+INDEX(装备数值!$I$13:$M$116,新怪物属性!$U34*8+6,DK$2)*$AC34+INDEX(装备数值!$I$13:$M$116,新怪物属性!$V34*8+7,DK$2)*$AD34+INDEX(装备数值!$I$13:$M$116,新怪物属性!$W34*8+8,DK$2)*$AE34</f>
        <v>4000</v>
      </c>
      <c r="DL34" s="14">
        <f>INDEX(装备数值!$I$13:$M$116,新怪物属性!$P34*8+1,DL$2)*$X34+INDEX(装备数值!$I$13:$M$116,新怪物属性!$Q34*8+2,DL$2)*$Y34+INDEX(装备数值!$I$13:$M$116,新怪物属性!$S34*8+3,DL$2)*$Z34+INDEX(装备数值!$I$13:$M$116,新怪物属性!$R34*8+4,DL$2)*$AA34+INDEX(装备数值!$I$13:$M$116,新怪物属性!$T34*8+5,DL$2)*$AB34+INDEX(装备数值!$I$13:$M$116,新怪物属性!$U34*8+6,DL$2)*$AC34+INDEX(装备数值!$I$13:$M$116,新怪物属性!$V34*8+7,DL$2)*$AD34+INDEX(装备数值!$I$13:$M$116,新怪物属性!$W34*8+8,DL$2)*$AE34</f>
        <v>70</v>
      </c>
      <c r="DO34" s="14">
        <f>INDEX(装备数值!$X$13:$AH$116,$P34*8+1,DO$2)*$AF34+INDEX(装备数值!$X$13:$AH$116,$Q34*8+2,DO$2)*$AG34+INDEX(装备数值!$X$13:$AH$116,$S34*8+3,DO$2)*$AH34+INDEX(装备数值!$X$13:$AH$116,$R34*8+4,DO$2)*$AI34+INDEX(装备数值!$X$13:$AH$116,$T34*8+5,DO$2)*$AJ34+INDEX(装备数值!$X$13:$AH$116,$U34*8+6,DO$2)*$AK34+INDEX(装备数值!$X$13:$AH$116,$V34*8+7,DO$2)*$AL34+INDEX(装备数值!$X$13:$AH$116,$W34*8+8,DO$2)*$AM34</f>
        <v>0</v>
      </c>
      <c r="DP34" s="14">
        <f>INDEX(装备数值!$X$13:$AH$116,$P34*8+1,DP$2)*$AF34+INDEX(装备数值!$X$13:$AH$116,$Q34*8+2,DP$2)*$AG34+INDEX(装备数值!$X$13:$AH$116,$S34*8+3,DP$2)*$AH34+INDEX(装备数值!$X$13:$AH$116,$R34*8+4,DP$2)*$AI34+INDEX(装备数值!$X$13:$AH$116,$T34*8+5,DP$2)*$AJ34+INDEX(装备数值!$X$13:$AH$116,$U34*8+6,DP$2)*$AK34+INDEX(装备数值!$X$13:$AH$116,$V34*8+7,DP$2)*$AL34+INDEX(装备数值!$X$13:$AH$116,$W34*8+8,DP$2)*$AM34</f>
        <v>0</v>
      </c>
      <c r="DQ34" s="14">
        <f>INDEX(装备数值!$X$13:$AH$116,$P34*8+1,DQ$2)*$AF34+INDEX(装备数值!$X$13:$AH$116,$Q34*8+2,DQ$2)*$AG34+INDEX(装备数值!$X$13:$AH$116,$S34*8+3,DQ$2)*$AH34+INDEX(装备数值!$X$13:$AH$116,$R34*8+4,DQ$2)*$AI34+INDEX(装备数值!$X$13:$AH$116,$T34*8+5,DQ$2)*$AJ34+INDEX(装备数值!$X$13:$AH$116,$U34*8+6,DQ$2)*$AK34+INDEX(装备数值!$X$13:$AH$116,$V34*8+7,DQ$2)*$AL34+INDEX(装备数值!$X$13:$AH$116,$W34*8+8,DQ$2)*$AM34</f>
        <v>0</v>
      </c>
      <c r="DR34" s="14">
        <f>INDEX(装备数值!$X$13:$AH$116,$P34*8+1,DR$2)*$AF34+INDEX(装备数值!$X$13:$AH$116,$Q34*8+2,DR$2)*$AG34+INDEX(装备数值!$X$13:$AH$116,$S34*8+3,DR$2)*$AH34+INDEX(装备数值!$X$13:$AH$116,$R34*8+4,DR$2)*$AI34+INDEX(装备数值!$X$13:$AH$116,$T34*8+5,DR$2)*$AJ34+INDEX(装备数值!$X$13:$AH$116,$U34*8+6,DR$2)*$AK34+INDEX(装备数值!$X$13:$AH$116,$V34*8+7,DR$2)*$AL34+INDEX(装备数值!$X$13:$AH$116,$W34*8+8,DR$2)*$AM34</f>
        <v>0</v>
      </c>
      <c r="DS34" s="14">
        <f>INDEX(装备数值!$X$13:$AH$116,$P34*8+1,DS$2)*$AF34+INDEX(装备数值!$X$13:$AH$116,$Q34*8+2,DS$2)*$AG34+INDEX(装备数值!$X$13:$AH$116,$S34*8+3,DS$2)*$AH34+INDEX(装备数值!$X$13:$AH$116,$R34*8+4,DS$2)*$AI34+INDEX(装备数值!$X$13:$AH$116,$T34*8+5,DS$2)*$AJ34+INDEX(装备数值!$X$13:$AH$116,$U34*8+6,DS$2)*$AK34+INDEX(装备数值!$X$13:$AH$116,$V34*8+7,DS$2)*$AL34+INDEX(装备数值!$X$13:$AH$116,$W34*8+8,DS$2)*$AM34</f>
        <v>0</v>
      </c>
      <c r="DT34" s="14">
        <f>INDEX(装备数值!$X$13:$AH$116,$P34*8+1,DT$2)*$AF34+INDEX(装备数值!$X$13:$AH$116,$Q34*8+2,DT$2)*$AG34+INDEX(装备数值!$X$13:$AH$116,$S34*8+3,DT$2)*$AH34+INDEX(装备数值!$X$13:$AH$116,$R34*8+4,DT$2)*$AI34+INDEX(装备数值!$X$13:$AH$116,$T34*8+5,DT$2)*$AJ34+INDEX(装备数值!$X$13:$AH$116,$U34*8+6,DT$2)*$AK34+INDEX(装备数值!$X$13:$AH$116,$V34*8+7,DT$2)*$AL34+INDEX(装备数值!$X$13:$AH$116,$W34*8+8,DT$2)*$AM34</f>
        <v>0</v>
      </c>
      <c r="DU34" s="14">
        <f>INDEX(装备数值!$X$13:$AH$116,$P34*8+1,DU$2)*$AF34+INDEX(装备数值!$X$13:$AH$116,$Q34*8+2,DU$2)*$AG34+INDEX(装备数值!$X$13:$AH$116,$S34*8+3,DU$2)*$AH34+INDEX(装备数值!$X$13:$AH$116,$R34*8+4,DU$2)*$AI34+INDEX(装备数值!$X$13:$AH$116,$T34*8+5,DU$2)*$AJ34+INDEX(装备数值!$X$13:$AH$116,$U34*8+6,DU$2)*$AK34+INDEX(装备数值!$X$13:$AH$116,$V34*8+7,DU$2)*$AL34+INDEX(装备数值!$X$13:$AH$116,$W34*8+8,DU$2)*$AM34</f>
        <v>0</v>
      </c>
      <c r="DV34" s="14">
        <f>INDEX(装备数值!$X$13:$AH$116,$P34*8+1,DV$2)*$AF34+INDEX(装备数值!$X$13:$AH$116,$Q34*8+2,DV$2)*$AG34+INDEX(装备数值!$X$13:$AH$116,$S34*8+3,DV$2)*$AH34+INDEX(装备数值!$X$13:$AH$116,$R34*8+4,DV$2)*$AI34+INDEX(装备数值!$X$13:$AH$116,$T34*8+5,DV$2)*$AJ34+INDEX(装备数值!$X$13:$AH$116,$U34*8+6,DV$2)*$AK34+INDEX(装备数值!$X$13:$AH$116,$V34*8+7,DV$2)*$AL34+INDEX(装备数值!$X$13:$AH$116,$W34*8+8,DV$2)*$AM34</f>
        <v>0</v>
      </c>
      <c r="DW34" s="14">
        <f>INDEX(装备数值!$X$13:$AH$116,$P34*8+1,DW$2)*$AF34+INDEX(装备数值!$X$13:$AH$116,$Q34*8+2,DW$2)*$AG34+INDEX(装备数值!$X$13:$AH$116,$S34*8+3,DW$2)*$AH34+INDEX(装备数值!$X$13:$AH$116,$R34*8+4,DW$2)*$AI34+INDEX(装备数值!$X$13:$AH$116,$T34*8+5,DW$2)*$AJ34+INDEX(装备数值!$X$13:$AH$116,$U34*8+6,DW$2)*$AK34+INDEX(装备数值!$X$13:$AH$116,$V34*8+7,DW$2)*$AL34+INDEX(装备数值!$X$13:$AH$116,$W34*8+8,DW$2)*$AM34</f>
        <v>0</v>
      </c>
      <c r="DX34" s="14">
        <f>INDEX(装备数值!$X$13:$AH$116,$P34*8+1,DX$2)*$AF34+INDEX(装备数值!$X$13:$AH$116,$Q34*8+2,DX$2)*$AG34+INDEX(装备数值!$X$13:$AH$116,$S34*8+3,DX$2)*$AH34+INDEX(装备数值!$X$13:$AH$116,$R34*8+4,DX$2)*$AI34+INDEX(装备数值!$X$13:$AH$116,$T34*8+5,DX$2)*$AJ34+INDEX(装备数值!$X$13:$AH$116,$U34*8+6,DX$2)*$AK34+INDEX(装备数值!$X$13:$AH$116,$V34*8+7,DX$2)*$AL34+INDEX(装备数值!$X$13:$AH$116,$W34*8+8,DX$2)*$AM34</f>
        <v>0</v>
      </c>
      <c r="DY34" s="14">
        <f>INDEX(装备数值!$X$13:$AH$116,$P34*8+1,DY$2)*$AF34+INDEX(装备数值!$X$13:$AH$116,$Q34*8+2,DY$2)*$AG34+INDEX(装备数值!$X$13:$AH$116,$S34*8+3,DY$2)*$AH34+INDEX(装备数值!$X$13:$AH$116,$R34*8+4,DY$2)*$AI34+INDEX(装备数值!$X$13:$AH$116,$T34*8+5,DY$2)*$AJ34+INDEX(装备数值!$X$13:$AH$116,$U34*8+6,DY$2)*$AK34+INDEX(装备数值!$X$13:$AH$116,$V34*8+7,DY$2)*$AL34+INDEX(装备数值!$X$13:$AH$116,$W34*8+8,DY$2)*$AM34</f>
        <v>0</v>
      </c>
      <c r="EA34" s="14">
        <f>INDEX(装备数值!$AN$17:$AN$117,MATCH(MIN($X34:$AE34),装备数值!$AO$17:$AO$117,1))</f>
        <v>1</v>
      </c>
      <c r="EB34" s="14">
        <f>IF(COUNTIF($P34:$W34,"&gt;"&amp;0)=8,INDEX(装备数值!AR$17:AR$117,$EA34+1),0)</f>
        <v>80</v>
      </c>
      <c r="EC34" s="14">
        <f>IF(COUNTIF($P34:$W34,"&gt;"&amp;0)=8,INDEX(装备数值!AS$17:AS$117,$EA34+1),0)</f>
        <v>600</v>
      </c>
      <c r="ED34" s="14">
        <f>IF(COUNTIF($P34:$W34,"&gt;"&amp;0)=8,INDEX(装备数值!AT$17:AT$117,$EA34+1),0)</f>
        <v>40</v>
      </c>
      <c r="EE34" s="14">
        <f>IF(COUNTIF($P34:$W34,"&gt;"&amp;0)=8,INDEX(装备数值!AU$17:AU$117,$EA34+1),0)</f>
        <v>800</v>
      </c>
      <c r="EF34" s="14">
        <f>IF(COUNTIF($P34:$W34,"&gt;"&amp;0)=8,INDEX(装备数值!AV$17:AV$117,$EA34+1),0)</f>
        <v>14</v>
      </c>
      <c r="EH34" s="14">
        <f>INDEX(装备数值!$AY$17:$AY$77,MATCH(MIN($AF34:$AM34),装备数值!$AZ$17:$AZ$77,1))</f>
        <v>0</v>
      </c>
      <c r="EI34" s="26">
        <f>INDEX(装备数值!BA$17:BA$77,新怪物属性!EH34+1)</f>
        <v>0</v>
      </c>
      <c r="EJ34" s="26">
        <f>INDEX(装备数值!BA$17:BA$77,新怪物属性!EH34+1)</f>
        <v>0</v>
      </c>
      <c r="EL34" s="14">
        <f t="shared" si="2"/>
        <v>0</v>
      </c>
      <c r="EM34" s="14">
        <f>VLOOKUP(EL34,军阶与晶片数值!$W$6:$X$27,2)</f>
        <v>0</v>
      </c>
      <c r="EN34" s="14">
        <f>INDEX(军阶与晶片数值!Y$6:Y$27,$EM34+1)</f>
        <v>0</v>
      </c>
      <c r="EO34" s="14">
        <f>INDEX(军阶与晶片数值!Z$6:Z$27,$EM34+1)</f>
        <v>0</v>
      </c>
      <c r="EP34" s="14">
        <f>INDEX(军阶与晶片数值!AA$6:AA$27,$EM34+1)</f>
        <v>0</v>
      </c>
      <c r="EQ34" s="14">
        <f>INDEX(军阶与晶片数值!AB$6:AB$27,$EM34+1)</f>
        <v>0</v>
      </c>
      <c r="ER34" s="29">
        <f>INDEX(军阶与晶片数值!AC$6:AC$27,$EM34+1)</f>
        <v>0</v>
      </c>
      <c r="ES34" s="29">
        <f>INDEX(军阶与晶片数值!AD$6:AD$27,$EM34+1)</f>
        <v>0</v>
      </c>
      <c r="EU34" s="26">
        <f>INDEX(军阶与晶片数值!I$6:I$16,AN34+1)</f>
        <v>0</v>
      </c>
      <c r="EV34" s="26">
        <f>INDEX(军阶与晶片数值!M$6:M$16,AO34+1)</f>
        <v>0</v>
      </c>
      <c r="EW34" s="26">
        <f>INDEX(军阶与晶片数值!J$6:J$16,AP34+1)</f>
        <v>0</v>
      </c>
      <c r="EX34" s="26">
        <f>INDEX(军阶与晶片数值!K$6:K$16,AQ34+1)</f>
        <v>0</v>
      </c>
      <c r="EY34" s="26">
        <f>INDEX(军阶与晶片数值!L$6:L$16,AR34+1)</f>
        <v>0</v>
      </c>
      <c r="EZ34" s="28">
        <f>INDEX(军阶与晶片数值!N$6:N$16,AS34+1)</f>
        <v>0</v>
      </c>
      <c r="FA34" s="28">
        <f>INDEX(军阶与晶片数值!O$6:O$16,AT34+1)</f>
        <v>0</v>
      </c>
      <c r="FB34" s="28">
        <f>INDEX(军阶与晶片数值!P$6:P$16,AU34+1)</f>
        <v>0</v>
      </c>
      <c r="FC34" s="28">
        <f>INDEX(军阶与晶片数值!Q$6:Q$16,AV34+1)</f>
        <v>0</v>
      </c>
      <c r="FD34" s="26">
        <f>INDEX(军阶与晶片数值!R$6:R$16,AW34+1)</f>
        <v>0</v>
      </c>
      <c r="FE34" s="26">
        <f>INDEX(军阶与晶片数值!S$6:S$16,AX34+1)</f>
        <v>0</v>
      </c>
      <c r="FF34" s="26">
        <f>INDEX(军阶与晶片数值!T$6:T$16,AY34+1)</f>
        <v>0</v>
      </c>
      <c r="FG34" s="26">
        <f>INDEX(军阶与晶片数值!U$6:U$16,AZ34+1)</f>
        <v>0</v>
      </c>
      <c r="FI34" s="26">
        <f>INDEX(军阶与晶片数值!$C$6:$C$36,新怪物属性!$BA34+1)</f>
        <v>0.05</v>
      </c>
      <c r="FJ34" s="26">
        <f>INDEX(军阶与晶片数值!$C$6:$C$36,新怪物属性!$BA34+1)</f>
        <v>0.05</v>
      </c>
      <c r="FK34" s="26">
        <f>INDEX(军阶与晶片数值!$C$6:$C$36,新怪物属性!$BA34+1)</f>
        <v>0.05</v>
      </c>
      <c r="FL34" s="26">
        <f>INDEX(军阶与晶片数值!$C$6:$C$36,新怪物属性!$BA34+1)</f>
        <v>0.05</v>
      </c>
      <c r="FM34" s="26">
        <f>INDEX(军阶与晶片数值!$C$6:$C$36,新怪物属性!$BA34+1)</f>
        <v>0.05</v>
      </c>
      <c r="FO34" s="14">
        <f>INDEX(战舰突破!$H$6:$H$18,新怪物属性!$J34+1)+INDEX(战舰突破!$H$23:$H$35,新怪物属性!$K34+1)+INDEX(战舰突破!$H$40:$H$52,新怪物属性!$L34+1)</f>
        <v>200</v>
      </c>
      <c r="FP34" s="14">
        <f>INDEX(战舰突破!$I$6:$I$18,新怪物属性!$J34+1)+INDEX(战舰突破!$I$23:$I$35,新怪物属性!$K34+1)+INDEX(战舰突破!$I$40:$I$52,新怪物属性!$L34+1)</f>
        <v>200</v>
      </c>
      <c r="FQ34" s="14">
        <f>INDEX(战舰突破!$J$6:$J$18,新怪物属性!$J34+1)+INDEX(战舰突破!$J$23:$J$35,新怪物属性!$K34+1)+INDEX(战舰突破!$J$40:$J$52,新怪物属性!$L34+1)</f>
        <v>0</v>
      </c>
      <c r="FR34" s="14">
        <f>INDEX(战舰突破!$K$6:$K$18,新怪物属性!$J34+1)+INDEX(战舰突破!$K$23:$K$35,新怪物属性!$K34+1)+INDEX(战舰突破!$K$40:$K$52,新怪物属性!$L34+1)</f>
        <v>0</v>
      </c>
      <c r="FS34" s="14">
        <f>INDEX(战舰突破!$L$6:$L$18,新怪物属性!$J34+1)+INDEX(战舰突破!$L$23:$L$35,新怪物属性!$K34+1)+INDEX(战舰突破!$L$40:$L$52,新怪物属性!$L34+1)</f>
        <v>0</v>
      </c>
      <c r="FT34" s="18">
        <f>INDEX(战舰突破!$N$6:$N$18,新怪物属性!$J34+1)+INDEX(战舰突破!$N$23:$N$35,新怪物属性!$K34+1)+INDEX(战舰突破!$N$40:$N$52,新怪物属性!$L34+1)</f>
        <v>0</v>
      </c>
      <c r="FU34" s="18">
        <f>INDEX(战舰突破!$O$6:$O$18,新怪物属性!$J34+1)+INDEX(战舰突破!$O$23:$O$35,新怪物属性!$K34+1)+INDEX(战舰突破!$O$40:$O$52,新怪物属性!$L34+1)</f>
        <v>0</v>
      </c>
      <c r="FV34" s="18">
        <f>INDEX(战舰突破!$P$6:$P$18,新怪物属性!$J34+1)+INDEX(战舰突破!$P$23:$P$35,新怪物属性!$K34+1)+INDEX(战舰突破!$P$40:$P$52,新怪物属性!$L34+1)</f>
        <v>0</v>
      </c>
      <c r="FW34" s="18">
        <f>INDEX(战舰突破!$Q$6:$Q$18,新怪物属性!$J34+1)+INDEX(战舰突破!$Q$23:$Q$35,新怪物属性!$K34+1)+INDEX(战舰突破!$Q$40:$Q$52,新怪物属性!$L34+1)</f>
        <v>0</v>
      </c>
      <c r="FX34" s="18">
        <f>INDEX(战舰突破!$R$6:$R$18,新怪物属性!$J34+1)+INDEX(战舰突破!$R$23:$R$35,新怪物属性!$K34+1)+INDEX(战舰突破!$R$40:$R$52,新怪物属性!$L34+1)</f>
        <v>0</v>
      </c>
      <c r="FY34" s="18">
        <f>INDEX(战舰突破!$M$6:$M$18,新怪物属性!$J34+1)+INDEX(战舰突破!$M$23:$M$35,新怪物属性!$K34+1)+INDEX(战舰突破!$M$40:$M$52,新怪物属性!$L34+1)</f>
        <v>0</v>
      </c>
      <c r="FZ34" s="22">
        <f>INDEX(战舰突破!$W$6:$W$18,新怪物属性!$J34+1)+INDEX(战舰突破!$W$23:$W$35,新怪物属性!$K34+1)+INDEX(战舰突破!$W$40:$W$52,新怪物属性!$L34+1)</f>
        <v>0.3</v>
      </c>
      <c r="GC34" s="14">
        <f>INDEX(战舰突破!$S$6:$S$18,新怪物属性!$J34+1)</f>
        <v>0</v>
      </c>
      <c r="GD34" s="14">
        <f>INDEX(战舰突破!$T$6:$T$18,新怪物属性!$J34+1)</f>
        <v>0</v>
      </c>
      <c r="GE34" s="14">
        <f>INDEX(战舰突破!$U$6:$U$18,新怪物属性!$J34+1)</f>
        <v>0</v>
      </c>
      <c r="GF34" s="14">
        <f>INDEX(战舰突破!$V$6:$V$18,新怪物属性!$J34+1)</f>
        <v>0</v>
      </c>
      <c r="GG34" s="14">
        <f>INDEX(战舰突破!$X$6:$X$18,新怪物属性!$J34+1)</f>
        <v>2</v>
      </c>
      <c r="GI34" s="14">
        <f>INDEX(战舰突破!$S$23:$S$35,新怪物属性!$J34+1)</f>
        <v>0</v>
      </c>
      <c r="GJ34" s="14">
        <f>INDEX(战舰突破!$T$23:$T$35,新怪物属性!$J34+1)</f>
        <v>0</v>
      </c>
      <c r="GK34" s="14">
        <f>INDEX(战舰突破!$U$23:$U$35,新怪物属性!$J34+1)</f>
        <v>0</v>
      </c>
      <c r="GL34" s="14">
        <f>INDEX(战舰突破!$V$23:$V$35,新怪物属性!$J34+1)</f>
        <v>0</v>
      </c>
      <c r="GM34" s="14">
        <f>INDEX(战舰突破!$X$23:$X$35,新怪物属性!$J34+1)</f>
        <v>30</v>
      </c>
      <c r="GO34" s="14">
        <f>INDEX(战舰突破!$S$40:$S$52,新怪物属性!$J34+1)</f>
        <v>0</v>
      </c>
      <c r="GP34" s="14">
        <f>INDEX(战舰突破!$T$40:$T$52,新怪物属性!$J34+1)</f>
        <v>0</v>
      </c>
      <c r="GQ34" s="14">
        <f>INDEX(战舰突破!$U$40:$U$52,新怪物属性!$J34+1)</f>
        <v>0</v>
      </c>
      <c r="GR34" s="14">
        <f>INDEX(战舰突破!$V$40:$V$52,新怪物属性!$J34+1)</f>
        <v>0</v>
      </c>
      <c r="GS34" s="14">
        <f>INDEX(战舰突破!$X$40:$X$52,新怪物属性!$J34+1)</f>
        <v>50</v>
      </c>
      <c r="GV34" s="14">
        <v>0</v>
      </c>
      <c r="GW34" s="14">
        <v>0</v>
      </c>
      <c r="GX34" s="14">
        <v>0</v>
      </c>
      <c r="GY34" s="14">
        <v>0</v>
      </c>
      <c r="GZ34" s="14">
        <v>0</v>
      </c>
      <c r="HA34" s="14">
        <v>0</v>
      </c>
      <c r="HB34" s="14">
        <v>0</v>
      </c>
      <c r="HC34" s="14">
        <v>0</v>
      </c>
      <c r="HD34" s="14">
        <v>0</v>
      </c>
      <c r="HE34" s="14">
        <v>0</v>
      </c>
      <c r="HF34" s="14">
        <v>0</v>
      </c>
      <c r="HG34" s="14">
        <v>0</v>
      </c>
      <c r="HH34" s="14">
        <v>0</v>
      </c>
      <c r="HI34" s="14">
        <v>0</v>
      </c>
      <c r="HJ34" s="14">
        <v>0</v>
      </c>
      <c r="HK34" s="14">
        <v>0</v>
      </c>
      <c r="HL34" s="14">
        <v>0</v>
      </c>
      <c r="HM34" s="14">
        <v>0</v>
      </c>
      <c r="HN34" s="14">
        <v>0</v>
      </c>
      <c r="HO34" s="14">
        <v>0</v>
      </c>
      <c r="HP34" s="14">
        <v>0</v>
      </c>
      <c r="HQ34" s="14">
        <v>0</v>
      </c>
      <c r="HR34" s="14">
        <v>0</v>
      </c>
      <c r="HS34" s="14">
        <v>0</v>
      </c>
      <c r="HT34" s="14">
        <v>0</v>
      </c>
      <c r="HU34" s="14">
        <v>0</v>
      </c>
      <c r="HX34" s="14">
        <v>0</v>
      </c>
      <c r="HY34" s="14">
        <v>0</v>
      </c>
      <c r="IB34" s="14">
        <f>IF($GV34=0,0,INDEX(战宠!P$15:P$27,新怪物属性!$GV$3)*(INDEX(战宠!$U$7:$Y$10,1,新怪物属性!$GV34)))*(新怪物属性!$GW34+4)
+IF($GX34=0,0,INDEX(战宠!P$15:P$27,新怪物属性!$GX$3)*(INDEX(战宠!$U$7:$Y$10,1,新怪物属性!$GX34)))*(新怪物属性!$GY34+4)
+IF($GZ34=0,0,INDEX(战宠!P$15:P$27,新怪物属性!$GZ$3)*(INDEX(战宠!$U$7:$Y$10,1,新怪物属性!$GZ34)))*(新怪物属性!$HA34+4)
+IF($HB34=0,0,INDEX(战宠!P$15:P$27,新怪物属性!$HB$3)*(INDEX(战宠!$U$7:$Y$10,1,新怪物属性!$HB34)))*(新怪物属性!$HC34+4)
+IF($HD34=0,0,INDEX(战宠!P$15:P$27,新怪物属性!$HD$3)*(INDEX(战宠!$U$7:$Y$10,1,新怪物属性!$HD34)))*(新怪物属性!$HE34+4)
+IF($HF34=0,0,INDEX(战宠!P$15:P$27,新怪物属性!$HF$3)*(INDEX(战宠!$U$7:$Y$10,1,新怪物属性!$HF34)))*(新怪物属性!$HG34+4)
+IF($HH34=0,0,INDEX(战宠!P$15:P$27,新怪物属性!$HH$3)*(INDEX(战宠!$U$7:$Y$10,1,新怪物属性!$HH34)))*(新怪物属性!$HI34+4)
+IF($HJ34=0,0,INDEX(战宠!P$15:P$27,新怪物属性!$HJ$3)*(INDEX(战宠!$U$7:$Y$10,1,新怪物属性!$HJ34)))*(新怪物属性!$HK34+4)
+IF($HL34=0,0,INDEX(战宠!P$15:P$27,新怪物属性!$HL$3)*(INDEX(战宠!$U$7:$Y$10,1,新怪物属性!$HL34)))*(新怪物属性!$HM34+4)
+IF($HN34=0,0,INDEX(战宠!P$15:P$27,新怪物属性!$HN$3)*(INDEX(战宠!$U$7:$Y$10,1,新怪物属性!$HN34)))*(新怪物属性!$HO34+4)
+IF($HP34=0,0,INDEX(战宠!P$15:P$27,新怪物属性!$HP$3)*(INDEX(战宠!$U$7:$Y$10,1,新怪物属性!$HP34)))*(新怪物属性!$HQ34+4)
+IF($HR34=0,0,INDEX(战宠!P$15:P$27,新怪物属性!$HR$3)*(INDEX(战宠!$U$7:$Y$10,1,新怪物属性!$HR34)))*(新怪物属性!$HS34+4)
+IF($HT34=0,0,INDEX(战宠!P$15:P$27,新怪物属性!$HT$3)*(INDEX(战宠!$U$7:$Y$10,1,新怪物属性!$HT34)))*(新怪物属性!$HU34+4)</f>
        <v>0</v>
      </c>
      <c r="IC34" s="14">
        <f>IF($GV34=0,0,INDEX(战宠!Q$15:Q$27,新怪物属性!$GV$3)*(INDEX(战宠!$U$7:$Y$10,1,新怪物属性!$GV34)))*(新怪物属性!$GW34+4)
+IF($GX34=0,0,INDEX(战宠!Q$15:Q$27,新怪物属性!$GX$3)*(INDEX(战宠!$U$7:$Y$10,1,新怪物属性!$GX34)))*(新怪物属性!$GY34+4)
+IF($GZ34=0,0,INDEX(战宠!Q$15:Q$27,新怪物属性!$GZ$3)*(INDEX(战宠!$U$7:$Y$10,1,新怪物属性!$GZ34)))*(新怪物属性!$HA34+4)
+IF($HB34=0,0,INDEX(战宠!Q$15:Q$27,新怪物属性!$HB$3)*(INDEX(战宠!$U$7:$Y$10,1,新怪物属性!$HB34)))*(新怪物属性!$HC34+4)
+IF($HD34=0,0,INDEX(战宠!Q$15:Q$27,新怪物属性!$HD$3)*(INDEX(战宠!$U$7:$Y$10,1,新怪物属性!$HD34)))*(新怪物属性!$HE34+4)
+IF($HF34=0,0,INDEX(战宠!Q$15:Q$27,新怪物属性!$HF$3)*(INDEX(战宠!$U$7:$Y$10,1,新怪物属性!$HF34)))*(新怪物属性!$HG34+4)
+IF($HH34=0,0,INDEX(战宠!Q$15:Q$27,新怪物属性!$HH$3)*(INDEX(战宠!$U$7:$Y$10,1,新怪物属性!$HH34)))*(新怪物属性!$HI34+4)
+IF($HJ34=0,0,INDEX(战宠!Q$15:Q$27,新怪物属性!$HJ$3)*(INDEX(战宠!$U$7:$Y$10,1,新怪物属性!$HJ34)))*(新怪物属性!$HK34+4)
+IF($HL34=0,0,INDEX(战宠!Q$15:Q$27,新怪物属性!$HL$3)*(INDEX(战宠!$U$7:$Y$10,1,新怪物属性!$HL34)))*(新怪物属性!$HM34+4)
+IF($HN34=0,0,INDEX(战宠!Q$15:Q$27,新怪物属性!$HN$3)*(INDEX(战宠!$U$7:$Y$10,1,新怪物属性!$HN34)))*(新怪物属性!$HO34+4)
+IF($HP34=0,0,INDEX(战宠!Q$15:Q$27,新怪物属性!$HP$3)*(INDEX(战宠!$U$7:$Y$10,1,新怪物属性!$HP34)))*(新怪物属性!$HQ34+4)
+IF($HR34=0,0,INDEX(战宠!Q$15:Q$27,新怪物属性!$HR$3)*(INDEX(战宠!$U$7:$Y$10,1,新怪物属性!$HR34)))*(新怪物属性!$HS34+4)
+IF($HT34=0,0,INDEX(战宠!Q$15:Q$27,新怪物属性!$HT$3)*(INDEX(战宠!$U$7:$Y$10,1,新怪物属性!$HT34)))*(新怪物属性!$HU34+4)</f>
        <v>0</v>
      </c>
      <c r="ID34" s="14">
        <f>IF($GV34=0,0,INDEX(战宠!R$15:R$27,新怪物属性!$GV$3)*(INDEX(战宠!$U$7:$Y$10,1,新怪物属性!$GV34)))*(新怪物属性!$GW34+4)
+IF($GX34=0,0,INDEX(战宠!R$15:R$27,新怪物属性!$GX$3)*(INDEX(战宠!$U$7:$Y$10,1,新怪物属性!$GX34)))*(新怪物属性!$GY34+4)
+IF($GZ34=0,0,INDEX(战宠!R$15:R$27,新怪物属性!$GZ$3)*(INDEX(战宠!$U$7:$Y$10,1,新怪物属性!$GZ34)))*(新怪物属性!$HA34+4)
+IF($HB34=0,0,INDEX(战宠!R$15:R$27,新怪物属性!$HB$3)*(INDEX(战宠!$U$7:$Y$10,1,新怪物属性!$HB34)))*(新怪物属性!$HC34+4)
+IF($HD34=0,0,INDEX(战宠!R$15:R$27,新怪物属性!$HD$3)*(INDEX(战宠!$U$7:$Y$10,1,新怪物属性!$HD34)))*(新怪物属性!$HE34+4)
+IF($HF34=0,0,INDEX(战宠!R$15:R$27,新怪物属性!$HF$3)*(INDEX(战宠!$U$7:$Y$10,1,新怪物属性!$HF34)))*(新怪物属性!$HG34+4)
+IF($HH34=0,0,INDEX(战宠!R$15:R$27,新怪物属性!$HH$3)*(INDEX(战宠!$U$7:$Y$10,1,新怪物属性!$HH34)))*(新怪物属性!$HI34+4)
+IF($HJ34=0,0,INDEX(战宠!R$15:R$27,新怪物属性!$HJ$3)*(INDEX(战宠!$U$7:$Y$10,1,新怪物属性!$HJ34)))*(新怪物属性!$HK34+4)
+IF($HL34=0,0,INDEX(战宠!R$15:R$27,新怪物属性!$HL$3)*(INDEX(战宠!$U$7:$Y$10,1,新怪物属性!$HL34)))*(新怪物属性!$HM34+4)
+IF($HN34=0,0,INDEX(战宠!R$15:R$27,新怪物属性!$HN$3)*(INDEX(战宠!$U$7:$Y$10,1,新怪物属性!$HN34)))*(新怪物属性!$HO34+4)
+IF($HP34=0,0,INDEX(战宠!R$15:R$27,新怪物属性!$HP$3)*(INDEX(战宠!$U$7:$Y$10,1,新怪物属性!$HP34)))*(新怪物属性!$HQ34+4)
+IF($HR34=0,0,INDEX(战宠!R$15:R$27,新怪物属性!$HR$3)*(INDEX(战宠!$U$7:$Y$10,1,新怪物属性!$HR34)))*(新怪物属性!$HS34+4)
+IF($HT34=0,0,INDEX(战宠!R$15:R$27,新怪物属性!$HT$3)*(INDEX(战宠!$U$7:$Y$10,1,新怪物属性!$HT34)))*(新怪物属性!$HU34+4)</f>
        <v>0</v>
      </c>
      <c r="IE34" s="14">
        <f>IF($GV34=0,0,INDEX(战宠!S$15:S$27,新怪物属性!$GV$3)*(INDEX(战宠!$U$7:$Y$10,1,新怪物属性!$GV34)))*(新怪物属性!$GW34+4)
+IF($GX34=0,0,INDEX(战宠!S$15:S$27,新怪物属性!$GX$3)*(INDEX(战宠!$U$7:$Y$10,1,新怪物属性!$GX34)))*(新怪物属性!$GY34+4)
+IF($GZ34=0,0,INDEX(战宠!S$15:S$27,新怪物属性!$GZ$3)*(INDEX(战宠!$U$7:$Y$10,1,新怪物属性!$GZ34)))*(新怪物属性!$HA34+4)
+IF($HB34=0,0,INDEX(战宠!S$15:S$27,新怪物属性!$HB$3)*(INDEX(战宠!$U$7:$Y$10,1,新怪物属性!$HB34)))*(新怪物属性!$HC34+4)
+IF($HD34=0,0,INDEX(战宠!S$15:S$27,新怪物属性!$HD$3)*(INDEX(战宠!$U$7:$Y$10,1,新怪物属性!$HD34)))*(新怪物属性!$HE34+4)
+IF($HF34=0,0,INDEX(战宠!S$15:S$27,新怪物属性!$HF$3)*(INDEX(战宠!$U$7:$Y$10,1,新怪物属性!$HF34)))*(新怪物属性!$HG34+4)
+IF($HH34=0,0,INDEX(战宠!S$15:S$27,新怪物属性!$HH$3)*(INDEX(战宠!$U$7:$Y$10,1,新怪物属性!$HH34)))*(新怪物属性!$HI34+4)
+IF($HJ34=0,0,INDEX(战宠!S$15:S$27,新怪物属性!$HJ$3)*(INDEX(战宠!$U$7:$Y$10,1,新怪物属性!$HJ34)))*(新怪物属性!$HK34+4)
+IF($HL34=0,0,INDEX(战宠!S$15:S$27,新怪物属性!$HL$3)*(INDEX(战宠!$U$7:$Y$10,1,新怪物属性!$HL34)))*(新怪物属性!$HM34+4)
+IF($HN34=0,0,INDEX(战宠!S$15:S$27,新怪物属性!$HN$3)*(INDEX(战宠!$U$7:$Y$10,1,新怪物属性!$HN34)))*(新怪物属性!$HO34+4)
+IF($HP34=0,0,INDEX(战宠!S$15:S$27,新怪物属性!$HP$3)*(INDEX(战宠!$U$7:$Y$10,1,新怪物属性!$HP34)))*(新怪物属性!$HQ34+4)
+IF($HR34=0,0,INDEX(战宠!S$15:S$27,新怪物属性!$HR$3)*(INDEX(战宠!$U$7:$Y$10,1,新怪物属性!$HR34)))*(新怪物属性!$HS34+4)
+IF($HT34=0,0,INDEX(战宠!S$15:S$27,新怪物属性!$HT$3)*(INDEX(战宠!$U$7:$Y$10,1,新怪物属性!$HT34)))*(新怪物属性!$HU34+4)</f>
        <v>0</v>
      </c>
      <c r="IF34" s="14">
        <f>IF($GV34=0,0,INDEX(战宠!T$15:T$27,新怪物属性!$GV$3)*(INDEX(战宠!$U$7:$Y$10,1,新怪物属性!$GV34)))*(新怪物属性!$GW34+4)
+IF($GX34=0,0,INDEX(战宠!T$15:T$27,新怪物属性!$GX$3)*(INDEX(战宠!$U$7:$Y$10,1,新怪物属性!$GX34)))*(新怪物属性!$GY34+4)
+IF($GZ34=0,0,INDEX(战宠!T$15:T$27,新怪物属性!$GZ$3)*(INDEX(战宠!$U$7:$Y$10,1,新怪物属性!$GZ34)))*(新怪物属性!$HA34+4)
+IF($HB34=0,0,INDEX(战宠!T$15:T$27,新怪物属性!$HB$3)*(INDEX(战宠!$U$7:$Y$10,1,新怪物属性!$HB34)))*(新怪物属性!$HC34+4)
+IF($HD34=0,0,INDEX(战宠!T$15:T$27,新怪物属性!$HD$3)*(INDEX(战宠!$U$7:$Y$10,1,新怪物属性!$HD34)))*(新怪物属性!$HE34+4)
+IF($HF34=0,0,INDEX(战宠!T$15:T$27,新怪物属性!$HF$3)*(INDEX(战宠!$U$7:$Y$10,1,新怪物属性!$HF34)))*(新怪物属性!$HG34+4)
+IF($HH34=0,0,INDEX(战宠!T$15:T$27,新怪物属性!$HH$3)*(INDEX(战宠!$U$7:$Y$10,1,新怪物属性!$HH34)))*(新怪物属性!$HI34+4)
+IF($HJ34=0,0,INDEX(战宠!T$15:T$27,新怪物属性!$HJ$3)*(INDEX(战宠!$U$7:$Y$10,1,新怪物属性!$HJ34)))*(新怪物属性!$HK34+4)
+IF($HL34=0,0,INDEX(战宠!T$15:T$27,新怪物属性!$HL$3)*(INDEX(战宠!$U$7:$Y$10,1,新怪物属性!$HL34)))*(新怪物属性!$HM34+4)
+IF($HN34=0,0,INDEX(战宠!T$15:T$27,新怪物属性!$HN$3)*(INDEX(战宠!$U$7:$Y$10,1,新怪物属性!$HN34)))*(新怪物属性!$HO34+4)
+IF($HP34=0,0,INDEX(战宠!T$15:T$27,新怪物属性!$HP$3)*(INDEX(战宠!$U$7:$Y$10,1,新怪物属性!$HP34)))*(新怪物属性!$HQ34+4)
+IF($HR34=0,0,INDEX(战宠!T$15:T$27,新怪物属性!$HR$3)*(INDEX(战宠!$U$7:$Y$10,1,新怪物属性!$HR34)))*(新怪物属性!$HS34+4)
+IF($HT34=0,0,INDEX(战宠!T$15:T$27,新怪物属性!$HT$3)*(INDEX(战宠!$U$7:$Y$10,1,新怪物属性!$HT34)))*(新怪物属性!$HU34+4)</f>
        <v>0</v>
      </c>
      <c r="II34" s="14">
        <f>IF(HX34=0,0,INDEX(战宠!$D$15:$D$27,新怪物属性!HX34))</f>
        <v>0</v>
      </c>
      <c r="IJ34" s="14">
        <f>IF(HY34=0,0,INDEX(战宠!$D$15:$D$27,新怪物属性!HY34))</f>
        <v>0</v>
      </c>
      <c r="IM34" s="14">
        <f t="shared" si="51"/>
        <v>3008</v>
      </c>
      <c r="IN34" s="14">
        <f t="shared" si="52"/>
        <v>3459</v>
      </c>
      <c r="IO34" s="14">
        <f t="shared" si="53"/>
        <v>0</v>
      </c>
      <c r="IP34" s="14">
        <f t="shared" si="54"/>
        <v>0</v>
      </c>
      <c r="IQ34" s="14">
        <f t="shared" si="55"/>
        <v>0</v>
      </c>
      <c r="IR34" s="14">
        <f t="shared" si="3"/>
        <v>19635</v>
      </c>
      <c r="IS34" s="14">
        <f t="shared" si="4"/>
        <v>700</v>
      </c>
      <c r="IT34" s="14">
        <f t="shared" si="5"/>
        <v>62002</v>
      </c>
      <c r="IU34" s="14">
        <f t="shared" si="6"/>
        <v>1176</v>
      </c>
      <c r="IV34" s="28">
        <f t="shared" si="7"/>
        <v>0</v>
      </c>
      <c r="IW34" s="28">
        <f t="shared" si="8"/>
        <v>0</v>
      </c>
      <c r="IX34" s="28">
        <f t="shared" si="9"/>
        <v>0</v>
      </c>
      <c r="IY34" s="28">
        <f t="shared" si="10"/>
        <v>0</v>
      </c>
      <c r="IZ34" s="28">
        <f t="shared" si="11"/>
        <v>1</v>
      </c>
      <c r="JA34" s="28">
        <f t="shared" si="12"/>
        <v>1</v>
      </c>
      <c r="JB34" s="28">
        <f t="shared" si="13"/>
        <v>0</v>
      </c>
      <c r="JC34" s="28">
        <f t="shared" si="14"/>
        <v>0</v>
      </c>
      <c r="JD34" s="14">
        <f t="shared" si="15"/>
        <v>1</v>
      </c>
      <c r="JE34" s="14">
        <f t="shared" si="16"/>
        <v>1</v>
      </c>
      <c r="JF34" s="14">
        <f t="shared" si="17"/>
        <v>1</v>
      </c>
      <c r="JG34" s="18">
        <f t="shared" si="18"/>
        <v>1</v>
      </c>
      <c r="JH34" s="18">
        <f t="shared" si="19"/>
        <v>1</v>
      </c>
      <c r="JI34" s="18">
        <f t="shared" si="20"/>
        <v>1</v>
      </c>
      <c r="JJ34" s="29">
        <f t="shared" si="56"/>
        <v>150</v>
      </c>
      <c r="JK34" s="29">
        <f t="shared" si="56"/>
        <v>450</v>
      </c>
      <c r="JL34" s="29">
        <f t="shared" si="56"/>
        <v>450</v>
      </c>
      <c r="JM34" s="26">
        <f t="shared" si="22"/>
        <v>0</v>
      </c>
      <c r="JN34" s="26">
        <f t="shared" si="23"/>
        <v>0</v>
      </c>
      <c r="JO34" s="26">
        <f t="shared" si="24"/>
        <v>0</v>
      </c>
      <c r="JP34" s="14">
        <f t="shared" si="25"/>
        <v>2</v>
      </c>
      <c r="JQ34" s="14">
        <f t="shared" si="26"/>
        <v>2</v>
      </c>
      <c r="JR34" s="14">
        <f t="shared" si="27"/>
        <v>2</v>
      </c>
      <c r="JS34" s="14">
        <f t="shared" si="28"/>
        <v>2</v>
      </c>
      <c r="JT34" s="14">
        <f t="shared" si="29"/>
        <v>30</v>
      </c>
      <c r="JU34" s="14">
        <f t="shared" si="30"/>
        <v>50</v>
      </c>
      <c r="JV34">
        <v>30</v>
      </c>
      <c r="JW34" s="14">
        <f t="shared" si="57"/>
        <v>219107</v>
      </c>
      <c r="JY34" s="14">
        <f t="shared" si="31"/>
        <v>1400</v>
      </c>
      <c r="JZ34" s="14">
        <f t="shared" si="58"/>
        <v>1474</v>
      </c>
      <c r="KA34" s="29">
        <f t="shared" si="59"/>
        <v>0</v>
      </c>
      <c r="KB34" s="29">
        <f t="shared" si="60"/>
        <v>0</v>
      </c>
      <c r="KC34" s="29">
        <f t="shared" si="61"/>
        <v>0</v>
      </c>
      <c r="KD34" s="29">
        <f t="shared" si="62"/>
        <v>0</v>
      </c>
      <c r="KE34" s="14">
        <f t="shared" si="32"/>
        <v>1</v>
      </c>
      <c r="KF34" s="14">
        <f t="shared" si="33"/>
        <v>1</v>
      </c>
      <c r="KG34" s="14">
        <f t="shared" si="63"/>
        <v>1474</v>
      </c>
      <c r="KH34" s="26">
        <f t="shared" si="34"/>
        <v>0</v>
      </c>
      <c r="KI34" s="26">
        <f t="shared" si="35"/>
        <v>0.3</v>
      </c>
      <c r="KJ34" s="29">
        <f t="shared" si="64"/>
        <v>188</v>
      </c>
      <c r="KK34" s="29">
        <f t="shared" si="65"/>
        <v>1180</v>
      </c>
      <c r="KL34" s="29">
        <f t="shared" si="66"/>
        <v>0</v>
      </c>
      <c r="KM34" s="23">
        <f t="shared" si="67"/>
        <v>0</v>
      </c>
      <c r="KN34" s="23">
        <f t="shared" si="68"/>
        <v>0</v>
      </c>
      <c r="KO34" s="26">
        <f t="shared" si="36"/>
        <v>0.05</v>
      </c>
      <c r="KP34" s="26">
        <f t="shared" si="37"/>
        <v>0.15</v>
      </c>
      <c r="KQ34" s="26">
        <f t="shared" si="38"/>
        <v>0.15</v>
      </c>
      <c r="KR34" s="26">
        <f t="shared" si="69"/>
        <v>0</v>
      </c>
      <c r="KS34" s="26">
        <v>0</v>
      </c>
      <c r="KT34" s="29">
        <f t="shared" si="70"/>
        <v>1.05</v>
      </c>
      <c r="KU34" s="29">
        <f t="shared" si="39"/>
        <v>1.1499999999999999</v>
      </c>
      <c r="KV34" s="29">
        <f t="shared" si="40"/>
        <v>1.1499999999999999</v>
      </c>
      <c r="KW34" s="29">
        <f t="shared" si="41"/>
        <v>987</v>
      </c>
      <c r="KX34" s="29">
        <f t="shared" si="42"/>
        <v>904.66666666666663</v>
      </c>
      <c r="KY34" s="29">
        <f t="shared" si="43"/>
        <v>0</v>
      </c>
      <c r="KZ34" s="29">
        <f t="shared" si="44"/>
        <v>10707</v>
      </c>
      <c r="LA34" s="14">
        <f t="shared" si="45"/>
        <v>1891.67</v>
      </c>
      <c r="LE34" s="14">
        <v>1</v>
      </c>
      <c r="LF34" s="14">
        <v>0.5</v>
      </c>
      <c r="LG34" s="14">
        <v>220</v>
      </c>
      <c r="LH34" s="14">
        <v>80</v>
      </c>
      <c r="LI34" s="14">
        <v>0</v>
      </c>
      <c r="LJ34" s="14">
        <v>60</v>
      </c>
      <c r="LK34" s="14">
        <v>60</v>
      </c>
      <c r="LL34" s="23">
        <f t="shared" si="71"/>
        <v>176265</v>
      </c>
      <c r="LM34" s="23">
        <f t="shared" si="72"/>
        <v>0</v>
      </c>
      <c r="LN34" s="23">
        <f t="shared" si="73"/>
        <v>176265</v>
      </c>
      <c r="LO34" s="14">
        <v>1</v>
      </c>
      <c r="LP34" s="14">
        <v>0.5</v>
      </c>
      <c r="LQ34" s="14">
        <v>100</v>
      </c>
      <c r="LR34" s="14">
        <v>25</v>
      </c>
      <c r="LS34" s="14">
        <v>0</v>
      </c>
      <c r="LT34" s="14">
        <v>30</v>
      </c>
      <c r="LU34" s="14">
        <v>30</v>
      </c>
      <c r="LV34" s="23">
        <f t="shared" si="74"/>
        <v>77942</v>
      </c>
      <c r="LW34" s="23">
        <f t="shared" si="75"/>
        <v>0</v>
      </c>
      <c r="LX34" s="23">
        <f t="shared" si="76"/>
        <v>77942</v>
      </c>
      <c r="MB34">
        <f t="shared" si="46"/>
        <v>3.4229855322410652</v>
      </c>
      <c r="MC34">
        <f t="shared" si="47"/>
        <v>3.4229855322410652</v>
      </c>
      <c r="ME34" s="14">
        <v>6</v>
      </c>
      <c r="MF34" s="14">
        <v>2</v>
      </c>
      <c r="MG34" s="14">
        <v>0</v>
      </c>
      <c r="MH34" s="23">
        <f t="shared" si="48"/>
        <v>3898</v>
      </c>
      <c r="MI34" s="23">
        <f t="shared" si="77"/>
        <v>0</v>
      </c>
      <c r="MJ34" s="23">
        <f t="shared" si="78"/>
        <v>3898</v>
      </c>
      <c r="MK34" s="14">
        <v>18</v>
      </c>
      <c r="ML34" s="14">
        <v>6</v>
      </c>
      <c r="MM34" s="14">
        <v>4</v>
      </c>
      <c r="MN34" s="23">
        <f t="shared" si="49"/>
        <v>11695</v>
      </c>
      <c r="MO34" s="23">
        <f t="shared" si="79"/>
        <v>0</v>
      </c>
      <c r="MP34" s="23">
        <f t="shared" si="80"/>
        <v>11695</v>
      </c>
      <c r="MR34" s="23">
        <f t="shared" si="81"/>
        <v>15593</v>
      </c>
      <c r="MS34" s="23">
        <f t="shared" si="82"/>
        <v>0</v>
      </c>
      <c r="MT34" s="23">
        <f t="shared" si="83"/>
        <v>15593</v>
      </c>
      <c r="MU34" s="23">
        <f t="shared" si="87"/>
        <v>5847</v>
      </c>
      <c r="MV34" s="23">
        <f t="shared" si="85"/>
        <v>0</v>
      </c>
      <c r="MW34" s="23">
        <f t="shared" si="86"/>
        <v>5847</v>
      </c>
      <c r="NC34" s="17"/>
      <c r="NJ34" s="14">
        <v>30</v>
      </c>
      <c r="NK34" s="14"/>
    </row>
    <row r="35" spans="1:375" ht="16.5" x14ac:dyDescent="0.2">
      <c r="C35" s="14">
        <f t="shared" si="0"/>
        <v>1</v>
      </c>
      <c r="D35" s="14">
        <v>31</v>
      </c>
      <c r="E35" s="14" t="s">
        <v>609</v>
      </c>
      <c r="F35" s="14" t="s">
        <v>560</v>
      </c>
      <c r="G35" s="14">
        <v>10</v>
      </c>
      <c r="H35" s="14">
        <v>20</v>
      </c>
      <c r="I35" s="14">
        <v>0</v>
      </c>
      <c r="J35" s="14">
        <v>1</v>
      </c>
      <c r="K35" s="14">
        <v>1</v>
      </c>
      <c r="L35" s="14">
        <v>0</v>
      </c>
      <c r="M35" s="14">
        <v>0</v>
      </c>
      <c r="N35" s="14">
        <v>0</v>
      </c>
      <c r="O35" s="14">
        <v>0</v>
      </c>
      <c r="P35" s="14">
        <v>2</v>
      </c>
      <c r="Q35" s="14">
        <v>1</v>
      </c>
      <c r="R35" s="14">
        <v>2</v>
      </c>
      <c r="S35" s="14">
        <v>1</v>
      </c>
      <c r="T35" s="14">
        <v>1</v>
      </c>
      <c r="U35" s="14">
        <v>1</v>
      </c>
      <c r="V35" s="14">
        <v>1</v>
      </c>
      <c r="W35" s="14">
        <v>1</v>
      </c>
      <c r="X35" s="14">
        <v>10</v>
      </c>
      <c r="Y35" s="14">
        <v>10</v>
      </c>
      <c r="Z35" s="14">
        <v>10</v>
      </c>
      <c r="AA35" s="14">
        <v>10</v>
      </c>
      <c r="AB35" s="14">
        <v>10</v>
      </c>
      <c r="AC35" s="14">
        <v>10</v>
      </c>
      <c r="AD35" s="14">
        <v>10</v>
      </c>
      <c r="AE35" s="14">
        <v>10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2</v>
      </c>
      <c r="BF35" s="14">
        <f>ROUND((INDEX(新战舰养成!S$6:S$18,新怪物属性!$J35+1)+INDEX(新战舰养成!D$6:D$18,新怪物属性!$J35+1)*(新怪物属性!$G35-1))*INDEX(战舰突破!$D$6:$D$18,新怪物属性!$M35+1),0)</f>
        <v>245</v>
      </c>
      <c r="BG35" s="14">
        <f>ROUND((INDEX(新战舰养成!T$6:T$18,新怪物属性!$J35+1)+INDEX(新战舰养成!E$6:E$18,新怪物属性!$J35+1)*(新怪物属性!$G35-1))*INDEX(战舰突破!$D$6:$D$18,新怪物属性!$M35+1),0)</f>
        <v>1900</v>
      </c>
      <c r="BH35" s="14">
        <f>ROUND((INDEX(新战舰养成!U$6:U$18,新怪物属性!$J35+1)+INDEX(新战舰养成!F$6:F$18,新怪物属性!$J35+1)*(新怪物属性!$G35-1))*INDEX(战舰突破!$D$6:$D$18,新怪物属性!$M35+1),0)</f>
        <v>127</v>
      </c>
      <c r="BI35" s="14">
        <f>ROUND((INDEX(新战舰养成!V$6:V$18,新怪物属性!$J35+1)+INDEX(新战舰养成!G$6:G$18,新怪物属性!$J35+1)*(新怪物属性!$G35-1))*INDEX(战舰突破!$D$6:$D$18,新怪物属性!$M35+1),0)</f>
        <v>300</v>
      </c>
      <c r="BJ35" s="14">
        <f>ROUND((INDEX(新战舰养成!W$6:W$18,新怪物属性!$J35+1)+INDEX(新战舰养成!H$6:H$18,新怪物属性!$J35+1)*(新怪物属性!$G35-1))*INDEX(战舰突破!$D$6:$D$18,新怪物属性!$M35+1),0)</f>
        <v>4</v>
      </c>
      <c r="BL35" s="14">
        <f>IF($H35&gt;0,ROUND((INDEX(新战舰养成!X$6:X$18,新怪物属性!$K35+1)+INDEX(新战舰养成!I$6:I$18,新怪物属性!$K35+1)*(新怪物属性!$H35-1))*INDEX(战舰突破!$D$6:$D$18,新怪物属性!$N35+1),0),0)</f>
        <v>675</v>
      </c>
      <c r="BM35" s="14">
        <f>IF($H35&gt;0,ROUND((INDEX(新战舰养成!Y$6:Y$18,新怪物属性!$K35+1)+INDEX(新战舰养成!J$6:J$18,新怪物属性!$K35+1)*(新怪物属性!$H35-1))*INDEX(战舰突破!$D$6:$D$18,新怪物属性!$N35+1),0),0)</f>
        <v>0</v>
      </c>
      <c r="BN35" s="14">
        <f>IF($H35&gt;0,ROUND((INDEX(新战舰养成!Z$6:Z$18,新怪物属性!$K35+1)+INDEX(新战舰养成!K$6:K$18,新怪物属性!$K35+1)*(新怪物属性!$H35-1))*INDEX(战舰突破!$D$6:$D$18,新怪物属性!$N35+1),0),0)</f>
        <v>0</v>
      </c>
      <c r="BO35" s="14">
        <f>IF($H35&gt;0,ROUND((INDEX(新战舰养成!AA$6:AA$18,新怪物属性!$K35+1)+INDEX(新战舰养成!L$6:L$18,新怪物属性!$K35+1)*(新怪物属性!$H35-1))*INDEX(战舰突破!$D$6:$D$18,新怪物属性!$N35+1),0),0)</f>
        <v>3950</v>
      </c>
      <c r="BP35" s="14">
        <f>IF($H35&gt;0,ROUND((INDEX(新战舰养成!AB$6:AB$18,新怪物属性!$K35+1)+INDEX(新战舰养成!M$6:M$18,新怪物属性!$K35+1)*(新怪物属性!$H35-1))*INDEX(战舰突破!$D$6:$D$18,新怪物属性!$N35+1),0),0)</f>
        <v>77</v>
      </c>
      <c r="BR35" s="14">
        <f>IF($I35&gt;0,ROUND((INDEX(新战舰养成!AC$6:AC$18,新怪物属性!$L35+1)+INDEX(新战舰养成!I$6:I$18,新怪物属性!$L35+1)*(新怪物属性!$I35-1))*INDEX(战舰突破!$D$6:$D$18,新怪物属性!$O35+1),0),0)</f>
        <v>0</v>
      </c>
      <c r="BS35" s="14">
        <f>IF($I35&gt;0,ROUND((INDEX(新战舰养成!AD$6:AD$18,新怪物属性!$L35+1)+INDEX(新战舰养成!J$6:J$18,新怪物属性!$L35+1)*(新怪物属性!$I35-1))*INDEX(战舰突破!$D$6:$D$18,新怪物属性!$O35+1),0),0)</f>
        <v>0</v>
      </c>
      <c r="BT35" s="14">
        <f>IF($I35&gt;0,ROUND((INDEX(新战舰养成!AE$6:AE$18,新怪物属性!$L35+1)+INDEX(新战舰养成!K$6:K$18,新怪物属性!$L35+1)*(新怪物属性!$I35-1))*INDEX(战舰突破!$D$6:$D$18,新怪物属性!$O35+1),0),0)</f>
        <v>0</v>
      </c>
      <c r="BU35" s="14">
        <f>IF($I35&gt;0,ROUND((INDEX(新战舰养成!AF$6:AF$18,新怪物属性!$L35+1)+INDEX(新战舰养成!L$6:L$18,新怪物属性!$L35+1)*(新怪物属性!$I35-1))*INDEX(战舰突破!$D$6:$D$18,新怪物属性!$O35+1),0),0)</f>
        <v>0</v>
      </c>
      <c r="BV35" s="14">
        <f>IF($I35&gt;0,ROUND((INDEX(新战舰养成!AG$6:AG$18,新怪物属性!$L35+1)+INDEX(新战舰养成!M$6:M$18,新怪物属性!$L35+1)*(新怪物属性!$I35-1))*INDEX(战舰突破!$D$6:$D$18,新怪物属性!$O35+1),0),0)</f>
        <v>0</v>
      </c>
      <c r="BY35" s="14">
        <f>(INDEX(装备数值!$C$13:$G$116,新怪物属性!$P35*8+1,BY$2)+INDEX(装备数值!$C$13:$G$116,新怪物属性!$Q35*8+2,BY$2)+INDEX(装备数值!$C$13:$G$116,新怪物属性!$S35*8+3,BY$2)+INDEX(装备数值!$C$13:$G$116,新怪物属性!$R35*8+4,BY$2)+INDEX(装备数值!$C$13:$G$116,新怪物属性!$T35*8+5,BY$2)+INDEX(装备数值!$C$13:$G$116,新怪物属性!$U35*8+6,BY$2)+INDEX(装备数值!$C$13:$G$116,新怪物属性!$V35*8+7,BY$2)+INDEX(装备数值!$C$13:$G$116,新怪物属性!$W35*8+8,BY$2))</f>
        <v>400</v>
      </c>
      <c r="BZ35" s="14">
        <f>(INDEX(装备数值!$C$13:$G$116,新怪物属性!$P35*8+1,BZ$2)+INDEX(装备数值!$C$13:$G$116,新怪物属性!$Q35*8+2,BZ$2)+INDEX(装备数值!$C$13:$G$116,新怪物属性!$S35*8+3,BZ$2)+INDEX(装备数值!$C$13:$G$116,新怪物属性!$R35*8+4,BZ$2)+INDEX(装备数值!$C$13:$G$116,新怪物属性!$T35*8+5,BZ$2)+INDEX(装备数值!$C$13:$G$116,新怪物属性!$U35*8+6,BZ$2)+INDEX(装备数值!$C$13:$G$116,新怪物属性!$V35*8+7,BZ$2)+INDEX(装备数值!$C$13:$G$116,新怪物属性!$W35*8+8,BZ$2))</f>
        <v>3300</v>
      </c>
      <c r="CA35" s="14">
        <f>(INDEX(装备数值!$C$13:$G$116,新怪物属性!$P35*8+1,CA$2)+INDEX(装备数值!$C$13:$G$116,新怪物属性!$Q35*8+2,CA$2)+INDEX(装备数值!$C$13:$G$116,新怪物属性!$S35*8+3,CA$2)+INDEX(装备数值!$C$13:$G$116,新怪物属性!$R35*8+4,CA$2)+INDEX(装备数值!$C$13:$G$116,新怪物属性!$T35*8+5,CA$2)+INDEX(装备数值!$C$13:$G$116,新怪物属性!$U35*8+6,CA$2)+INDEX(装备数值!$C$13:$G$116,新怪物属性!$V35*8+7,CA$2)+INDEX(装备数值!$C$13:$G$116,新怪物属性!$W35*8+8,CA$2))</f>
        <v>100</v>
      </c>
      <c r="CB35" s="14">
        <f>(INDEX(装备数值!$C$13:$G$116,新怪物属性!$P35*8+1,CB$2)+INDEX(装备数值!$C$13:$G$116,新怪物属性!$Q35*8+2,CB$2)+INDEX(装备数值!$C$13:$G$116,新怪物属性!$S35*8+3,CB$2)+INDEX(装备数值!$C$13:$G$116,新怪物属性!$R35*8+4,CB$2)+INDEX(装备数值!$C$13:$G$116,新怪物属性!$T35*8+5,CB$2)+INDEX(装备数值!$C$13:$G$116,新怪物属性!$U35*8+6,CB$2)+INDEX(装备数值!$C$13:$G$116,新怪物属性!$V35*8+7,CB$2)+INDEX(装备数值!$C$13:$G$116,新怪物属性!$W35*8+8,CB$2))</f>
        <v>2800</v>
      </c>
      <c r="CC35" s="14">
        <f>(INDEX(装备数值!$C$13:$G$116,新怪物属性!$P35*8+1,CC$2)+INDEX(装备数值!$C$13:$G$116,新怪物属性!$Q35*8+2,CC$2)+INDEX(装备数值!$C$13:$G$116,新怪物属性!$S35*8+3,CC$2)+INDEX(装备数值!$C$13:$G$116,新怪物属性!$R35*8+4,CC$2)+INDEX(装备数值!$C$13:$G$116,新怪物属性!$T35*8+5,CC$2)+INDEX(装备数值!$C$13:$G$116,新怪物属性!$U35*8+6,CC$2)+INDEX(装备数值!$C$13:$G$116,新怪物属性!$V35*8+7,CC$2)+INDEX(装备数值!$C$13:$G$116,新怪物属性!$W35*8+8,CC$2))</f>
        <v>35</v>
      </c>
      <c r="CF35" s="14">
        <f t="shared" si="50"/>
        <v>4</v>
      </c>
      <c r="CG35" s="14">
        <f t="shared" si="50"/>
        <v>1</v>
      </c>
      <c r="CH35" s="14">
        <f t="shared" si="50"/>
        <v>0</v>
      </c>
      <c r="CI35" s="14">
        <f t="shared" si="50"/>
        <v>0</v>
      </c>
      <c r="CJ35" s="14">
        <f t="shared" si="50"/>
        <v>0</v>
      </c>
      <c r="CK35" s="14">
        <f t="shared" si="50"/>
        <v>0</v>
      </c>
      <c r="CL35" s="14">
        <f t="shared" si="50"/>
        <v>0</v>
      </c>
      <c r="CM35" s="14">
        <f t="shared" si="50"/>
        <v>0</v>
      </c>
      <c r="CN35" s="14">
        <f t="shared" si="50"/>
        <v>0</v>
      </c>
      <c r="CO35" s="14">
        <f t="shared" si="50"/>
        <v>0</v>
      </c>
      <c r="CP35" s="14">
        <f t="shared" si="50"/>
        <v>0</v>
      </c>
      <c r="CQ35" s="14">
        <f t="shared" si="50"/>
        <v>0</v>
      </c>
      <c r="CR35" s="14">
        <f t="shared" si="50"/>
        <v>0</v>
      </c>
      <c r="CS35" s="14">
        <f>SUMIFS(装备数值!BL$50:BL$101,装备数值!$BG$50:$BG$101,"="&amp;新怪物属性!$CF$2,装备数值!$BH$50:$BH$101,"&lt;="&amp;新怪物属性!$CF35)+SUMIFS(装备数值!BL$50:BL$101,装备数值!$BG$50:$BG$101,"="&amp;新怪物属性!$CG$2,装备数值!$BH$50:$BH$101,"&lt;="&amp;新怪物属性!$CG35)+SUMIFS(装备数值!BL$50:BL$101,装备数值!$BG$50:$BG$101,"="&amp;新怪物属性!$CH$2,装备数值!$BH$50:$BH$101,"&lt;="&amp;新怪物属性!$CH35)+SUMIFS(装备数值!BL$50:BL$101,装备数值!$BG$50:$BG$101,"="&amp;新怪物属性!$CI$2,装备数值!$BH$50:$BH$101,"&lt;="&amp;新怪物属性!$CI35)+SUMIFS(装备数值!BL$50:BL$101,装备数值!$BG$50:$BG$101,"="&amp;新怪物属性!$CJ$2,装备数值!$BH$50:$BH$101,"&lt;="&amp;新怪物属性!$CJ35)+SUMIFS(装备数值!BL$50:BL$101,装备数值!$BG$50:$BG$101,"="&amp;新怪物属性!$CK$2,装备数值!$BH$50:$BH$101,"&lt;="&amp;新怪物属性!$CK35)+SUMIFS(装备数值!BL$50:BL$101,装备数值!$BG$50:$BG$101,"="&amp;新怪物属性!$CL$2,装备数值!$BH$50:$BH$101,"&lt;="&amp;新怪物属性!$CL35)+SUMIFS(装备数值!BL$50:BL$101,装备数值!$BG$50:$BG$101,"="&amp;新怪物属性!$CM$2,装备数值!$BH$50:$BH$101,"&lt;="&amp;新怪物属性!$CM35)+SUMIFS(装备数值!BL$50:BL$101,装备数值!$BG$50:$BG$101,"="&amp;新怪物属性!$CN$2,装备数值!$BH$50:$BH$101,"&lt;="&amp;新怪物属性!$CN35)+SUMIFS(装备数值!BL$50:BL$101,装备数值!$BG$50:$BG$101,"="&amp;新怪物属性!$CO$2,装备数值!$BH$50:$BH$101,"&lt;="&amp;新怪物属性!$CO35)+SUMIFS(装备数值!BL$50:BL$101,装备数值!$BG$50:$BG$101,"="&amp;新怪物属性!$CP$2,装备数值!$BH$50:$BH$101,"&lt;="&amp;新怪物属性!$CP35)+SUMIFS(装备数值!BL$50:BL$101,装备数值!$BG$50:$BG$101,"="&amp;新怪物属性!$CQ$2,装备数值!$BH$50:$BH$101,"&lt;="&amp;新怪物属性!$CQ35)+SUMIFS(装备数值!BL$50:BL$101,装备数值!$BG$50:$BG$101,"="&amp;新怪物属性!$CR$2,装备数值!$BH$50:$BH$101,"&lt;="&amp;新怪物属性!$CR35)</f>
        <v>3360</v>
      </c>
      <c r="CT35" s="14">
        <f>SUMIFS(装备数值!BM$50:BM$101,装备数值!$BG$50:$BG$101,"="&amp;新怪物属性!$CF$2,装备数值!$BH$50:$BH$101,"&lt;="&amp;新怪物属性!$CF35)+SUMIFS(装备数值!BM$50:BM$101,装备数值!$BG$50:$BG$101,"="&amp;新怪物属性!$CG$2,装备数值!$BH$50:$BH$101,"&lt;="&amp;新怪物属性!$CG35)+SUMIFS(装备数值!BM$50:BM$101,装备数值!$BG$50:$BG$101,"="&amp;新怪物属性!$CH$2,装备数值!$BH$50:$BH$101,"&lt;="&amp;新怪物属性!$CH35)+SUMIFS(装备数值!BM$50:BM$101,装备数值!$BG$50:$BG$101,"="&amp;新怪物属性!$CI$2,装备数值!$BH$50:$BH$101,"&lt;="&amp;新怪物属性!$CI35)+SUMIFS(装备数值!BM$50:BM$101,装备数值!$BG$50:$BG$101,"="&amp;新怪物属性!$CJ$2,装备数值!$BH$50:$BH$101,"&lt;="&amp;新怪物属性!$CJ35)+SUMIFS(装备数值!BM$50:BM$101,装备数值!$BG$50:$BG$101,"="&amp;新怪物属性!$CK$2,装备数值!$BH$50:$BH$101,"&lt;="&amp;新怪物属性!$CK35)+SUMIFS(装备数值!BM$50:BM$101,装备数值!$BG$50:$BG$101,"="&amp;新怪物属性!$CL$2,装备数值!$BH$50:$BH$101,"&lt;="&amp;新怪物属性!$CL35)+SUMIFS(装备数值!BM$50:BM$101,装备数值!$BG$50:$BG$101,"="&amp;新怪物属性!$CM$2,装备数值!$BH$50:$BH$101,"&lt;="&amp;新怪物属性!$CM35)+SUMIFS(装备数值!BM$50:BM$101,装备数值!$BG$50:$BG$101,"="&amp;新怪物属性!$CN$2,装备数值!$BH$50:$BH$101,"&lt;="&amp;新怪物属性!$CN35)+SUMIFS(装备数值!BM$50:BM$101,装备数值!$BG$50:$BG$101,"="&amp;新怪物属性!$CO$2,装备数值!$BH$50:$BH$101,"&lt;="&amp;新怪物属性!$CO35)+SUMIFS(装备数值!BM$50:BM$101,装备数值!$BG$50:$BG$101,"="&amp;新怪物属性!$CP$2,装备数值!$BH$50:$BH$101,"&lt;="&amp;新怪物属性!$CP35)+SUMIFS(装备数值!BM$50:BM$101,装备数值!$BG$50:$BG$101,"="&amp;新怪物属性!$CQ$2,装备数值!$BH$50:$BH$101,"&lt;="&amp;新怪物属性!$CQ35)+SUMIFS(装备数值!BM$50:BM$101,装备数值!$BG$50:$BG$101,"="&amp;新怪物属性!$CR$2,装备数值!$BH$50:$BH$101,"&lt;="&amp;新怪物属性!$CR35)</f>
        <v>10800</v>
      </c>
      <c r="CU35" s="14">
        <f>SUMIFS(装备数值!BN$50:BN$101,装备数值!$BG$50:$BG$101,"="&amp;新怪物属性!$CF$2,装备数值!$BH$50:$BH$101,"&lt;="&amp;新怪物属性!$CF35)+SUMIFS(装备数值!BN$50:BN$101,装备数值!$BG$50:$BG$101,"="&amp;新怪物属性!$CG$2,装备数值!$BH$50:$BH$101,"&lt;="&amp;新怪物属性!$CG35)+SUMIFS(装备数值!BN$50:BN$101,装备数值!$BG$50:$BG$101,"="&amp;新怪物属性!$CH$2,装备数值!$BH$50:$BH$101,"&lt;="&amp;新怪物属性!$CH35)+SUMIFS(装备数值!BN$50:BN$101,装备数值!$BG$50:$BG$101,"="&amp;新怪物属性!$CI$2,装备数值!$BH$50:$BH$101,"&lt;="&amp;新怪物属性!$CI35)+SUMIFS(装备数值!BN$50:BN$101,装备数值!$BG$50:$BG$101,"="&amp;新怪物属性!$CJ$2,装备数值!$BH$50:$BH$101,"&lt;="&amp;新怪物属性!$CJ35)+SUMIFS(装备数值!BN$50:BN$101,装备数值!$BG$50:$BG$101,"="&amp;新怪物属性!$CK$2,装备数值!$BH$50:$BH$101,"&lt;="&amp;新怪物属性!$CK35)+SUMIFS(装备数值!BN$50:BN$101,装备数值!$BG$50:$BG$101,"="&amp;新怪物属性!$CL$2,装备数值!$BH$50:$BH$101,"&lt;="&amp;新怪物属性!$CL35)+SUMIFS(装备数值!BN$50:BN$101,装备数值!$BG$50:$BG$101,"="&amp;新怪物属性!$CM$2,装备数值!$BH$50:$BH$101,"&lt;="&amp;新怪物属性!$CM35)+SUMIFS(装备数值!BN$50:BN$101,装备数值!$BG$50:$BG$101,"="&amp;新怪物属性!$CN$2,装备数值!$BH$50:$BH$101,"&lt;="&amp;新怪物属性!$CN35)+SUMIFS(装备数值!BN$50:BN$101,装备数值!$BG$50:$BG$101,"="&amp;新怪物属性!$CO$2,装备数值!$BH$50:$BH$101,"&lt;="&amp;新怪物属性!$CO35)+SUMIFS(装备数值!BN$50:BN$101,装备数值!$BG$50:$BG$101,"="&amp;新怪物属性!$CP$2,装备数值!$BH$50:$BH$101,"&lt;="&amp;新怪物属性!$CP35)+SUMIFS(装备数值!BN$50:BN$101,装备数值!$BG$50:$BG$101,"="&amp;新怪物属性!$CQ$2,装备数值!$BH$50:$BH$101,"&lt;="&amp;新怪物属性!$CQ35)+SUMIFS(装备数值!BN$50:BN$101,装备数值!$BG$50:$BG$101,"="&amp;新怪物属性!$CR$2,装备数值!$BH$50:$BH$101,"&lt;="&amp;新怪物属性!$CR35)</f>
        <v>0</v>
      </c>
      <c r="CV35" s="14">
        <f>SUMIFS(装备数值!BO$50:BO$101,装备数值!$BG$50:$BG$101,"="&amp;新怪物属性!$CF$2,装备数值!$BH$50:$BH$101,"&lt;="&amp;新怪物属性!$CF35)+SUMIFS(装备数值!BO$50:BO$101,装备数值!$BG$50:$BG$101,"="&amp;新怪物属性!$CG$2,装备数值!$BH$50:$BH$101,"&lt;="&amp;新怪物属性!$CG35)+SUMIFS(装备数值!BO$50:BO$101,装备数值!$BG$50:$BG$101,"="&amp;新怪物属性!$CH$2,装备数值!$BH$50:$BH$101,"&lt;="&amp;新怪物属性!$CH35)+SUMIFS(装备数值!BO$50:BO$101,装备数值!$BG$50:$BG$101,"="&amp;新怪物属性!$CI$2,装备数值!$BH$50:$BH$101,"&lt;="&amp;新怪物属性!$CI35)+SUMIFS(装备数值!BO$50:BO$101,装备数值!$BG$50:$BG$101,"="&amp;新怪物属性!$CJ$2,装备数值!$BH$50:$BH$101,"&lt;="&amp;新怪物属性!$CJ35)+SUMIFS(装备数值!BO$50:BO$101,装备数值!$BG$50:$BG$101,"="&amp;新怪物属性!$CK$2,装备数值!$BH$50:$BH$101,"&lt;="&amp;新怪物属性!$CK35)+SUMIFS(装备数值!BO$50:BO$101,装备数值!$BG$50:$BG$101,"="&amp;新怪物属性!$CL$2,装备数值!$BH$50:$BH$101,"&lt;="&amp;新怪物属性!$CL35)+SUMIFS(装备数值!BO$50:BO$101,装备数值!$BG$50:$BG$101,"="&amp;新怪物属性!$CM$2,装备数值!$BH$50:$BH$101,"&lt;="&amp;新怪物属性!$CM35)+SUMIFS(装备数值!BO$50:BO$101,装备数值!$BG$50:$BG$101,"="&amp;新怪物属性!$CN$2,装备数值!$BH$50:$BH$101,"&lt;="&amp;新怪物属性!$CN35)+SUMIFS(装备数值!BO$50:BO$101,装备数值!$BG$50:$BG$101,"="&amp;新怪物属性!$CO$2,装备数值!$BH$50:$BH$101,"&lt;="&amp;新怪物属性!$CO35)+SUMIFS(装备数值!BO$50:BO$101,装备数值!$BG$50:$BG$101,"="&amp;新怪物属性!$CP$2,装备数值!$BH$50:$BH$101,"&lt;="&amp;新怪物属性!$CP35)+SUMIFS(装备数值!BO$50:BO$101,装备数值!$BG$50:$BG$101,"="&amp;新怪物属性!$CQ$2,装备数值!$BH$50:$BH$101,"&lt;="&amp;新怪物属性!$CQ35)+SUMIFS(装备数值!BO$50:BO$101,装备数值!$BG$50:$BG$101,"="&amp;新怪物属性!$CR$2,装备数值!$BH$50:$BH$101,"&lt;="&amp;新怪物属性!$CR35)</f>
        <v>48000</v>
      </c>
      <c r="CW35" s="14">
        <f>SUMIFS(装备数值!BP$50:BP$101,装备数值!$BG$50:$BG$101,"="&amp;新怪物属性!$CF$2,装备数值!$BH$50:$BH$101,"&lt;="&amp;新怪物属性!$CF35)+SUMIFS(装备数值!BP$50:BP$101,装备数值!$BG$50:$BG$101,"="&amp;新怪物属性!$CG$2,装备数值!$BH$50:$BH$101,"&lt;="&amp;新怪物属性!$CG35)+SUMIFS(装备数值!BP$50:BP$101,装备数值!$BG$50:$BG$101,"="&amp;新怪物属性!$CH$2,装备数值!$BH$50:$BH$101,"&lt;="&amp;新怪物属性!$CH35)+SUMIFS(装备数值!BP$50:BP$101,装备数值!$BG$50:$BG$101,"="&amp;新怪物属性!$CI$2,装备数值!$BH$50:$BH$101,"&lt;="&amp;新怪物属性!$CI35)+SUMIFS(装备数值!BP$50:BP$101,装备数值!$BG$50:$BG$101,"="&amp;新怪物属性!$CJ$2,装备数值!$BH$50:$BH$101,"&lt;="&amp;新怪物属性!$CJ35)+SUMIFS(装备数值!BP$50:BP$101,装备数值!$BG$50:$BG$101,"="&amp;新怪物属性!$CK$2,装备数值!$BH$50:$BH$101,"&lt;="&amp;新怪物属性!$CK35)+SUMIFS(装备数值!BP$50:BP$101,装备数值!$BG$50:$BG$101,"="&amp;新怪物属性!$CL$2,装备数值!$BH$50:$BH$101,"&lt;="&amp;新怪物属性!$CL35)+SUMIFS(装备数值!BP$50:BP$101,装备数值!$BG$50:$BG$101,"="&amp;新怪物属性!$CM$2,装备数值!$BH$50:$BH$101,"&lt;="&amp;新怪物属性!$CM35)+SUMIFS(装备数值!BP$50:BP$101,装备数值!$BG$50:$BG$101,"="&amp;新怪物属性!$CN$2,装备数值!$BH$50:$BH$101,"&lt;="&amp;新怪物属性!$CN35)+SUMIFS(装备数值!BP$50:BP$101,装备数值!$BG$50:$BG$101,"="&amp;新怪物属性!$CO$2,装备数值!$BH$50:$BH$101,"&lt;="&amp;新怪物属性!$CO35)+SUMIFS(装备数值!BP$50:BP$101,装备数值!$BG$50:$BG$101,"="&amp;新怪物属性!$CP$2,装备数值!$BH$50:$BH$101,"&lt;="&amp;新怪物属性!$CP35)+SUMIFS(装备数值!BP$50:BP$101,装备数值!$BG$50:$BG$101,"="&amp;新怪物属性!$CQ$2,装备数值!$BH$50:$BH$101,"&lt;="&amp;新怪物属性!$CQ35)+SUMIFS(装备数值!BP$50:BP$101,装备数值!$BG$50:$BG$101,"="&amp;新怪物属性!$CR$2,装备数值!$BH$50:$BH$101,"&lt;="&amp;新怪物属性!$CR35)</f>
        <v>920</v>
      </c>
      <c r="CX35" s="14">
        <f>SUMIFS(装备数值!BQ$50:BQ$101,装备数值!$BG$50:$BG$101,"="&amp;新怪物属性!$CF$2,装备数值!$BH$50:$BH$101,"&lt;="&amp;新怪物属性!$CF35)+SUMIFS(装备数值!BQ$50:BQ$101,装备数值!$BG$50:$BG$101,"="&amp;新怪物属性!$CG$2,装备数值!$BH$50:$BH$101,"&lt;="&amp;新怪物属性!$CG35)+SUMIFS(装备数值!BQ$50:BQ$101,装备数值!$BG$50:$BG$101,"="&amp;新怪物属性!$CH$2,装备数值!$BH$50:$BH$101,"&lt;="&amp;新怪物属性!$CH35)+SUMIFS(装备数值!BQ$50:BQ$101,装备数值!$BG$50:$BG$101,"="&amp;新怪物属性!$CI$2,装备数值!$BH$50:$BH$101,"&lt;="&amp;新怪物属性!$CI35)+SUMIFS(装备数值!BQ$50:BQ$101,装备数值!$BG$50:$BG$101,"="&amp;新怪物属性!$CJ$2,装备数值!$BH$50:$BH$101,"&lt;="&amp;新怪物属性!$CJ35)+SUMIFS(装备数值!BQ$50:BQ$101,装备数值!$BG$50:$BG$101,"="&amp;新怪物属性!$CK$2,装备数值!$BH$50:$BH$101,"&lt;="&amp;新怪物属性!$CK35)+SUMIFS(装备数值!BQ$50:BQ$101,装备数值!$BG$50:$BG$101,"="&amp;新怪物属性!$CL$2,装备数值!$BH$50:$BH$101,"&lt;="&amp;新怪物属性!$CL35)+SUMIFS(装备数值!BQ$50:BQ$101,装备数值!$BG$50:$BG$101,"="&amp;新怪物属性!$CM$2,装备数值!$BH$50:$BH$101,"&lt;="&amp;新怪物属性!$CM35)+SUMIFS(装备数值!BQ$50:BQ$101,装备数值!$BG$50:$BG$101,"="&amp;新怪物属性!$CN$2,装备数值!$BH$50:$BH$101,"&lt;="&amp;新怪物属性!$CN35)+SUMIFS(装备数值!BQ$50:BQ$101,装备数值!$BG$50:$BG$101,"="&amp;新怪物属性!$CO$2,装备数值!$BH$50:$BH$101,"&lt;="&amp;新怪物属性!$CO35)+SUMIFS(装备数值!BQ$50:BQ$101,装备数值!$BG$50:$BG$101,"="&amp;新怪物属性!$CP$2,装备数值!$BH$50:$BH$101,"&lt;="&amp;新怪物属性!$CP35)+SUMIFS(装备数值!BQ$50:BQ$101,装备数值!$BG$50:$BG$101,"="&amp;新怪物属性!$CQ$2,装备数值!$BH$50:$BH$101,"&lt;="&amp;新怪物属性!$CQ35)+SUMIFS(装备数值!BQ$50:BQ$101,装备数值!$BG$50:$BG$101,"="&amp;新怪物属性!$CR$2,装备数值!$BH$50:$BH$101,"&lt;="&amp;新怪物属性!$CR35)</f>
        <v>0</v>
      </c>
      <c r="CY35" s="14">
        <f>SUMIFS(装备数值!BR$50:BR$101,装备数值!$BG$50:$BG$101,"="&amp;新怪物属性!$CF$2,装备数值!$BH$50:$BH$101,"&lt;="&amp;新怪物属性!$CF35)+SUMIFS(装备数值!BR$50:BR$101,装备数值!$BG$50:$BG$101,"="&amp;新怪物属性!$CG$2,装备数值!$BH$50:$BH$101,"&lt;="&amp;新怪物属性!$CG35)+SUMIFS(装备数值!BR$50:BR$101,装备数值!$BG$50:$BG$101,"="&amp;新怪物属性!$CH$2,装备数值!$BH$50:$BH$101,"&lt;="&amp;新怪物属性!$CH35)+SUMIFS(装备数值!BR$50:BR$101,装备数值!$BG$50:$BG$101,"="&amp;新怪物属性!$CI$2,装备数值!$BH$50:$BH$101,"&lt;="&amp;新怪物属性!$CI35)+SUMIFS(装备数值!BR$50:BR$101,装备数值!$BG$50:$BG$101,"="&amp;新怪物属性!$CJ$2,装备数值!$BH$50:$BH$101,"&lt;="&amp;新怪物属性!$CJ35)+SUMIFS(装备数值!BR$50:BR$101,装备数值!$BG$50:$BG$101,"="&amp;新怪物属性!$CK$2,装备数值!$BH$50:$BH$101,"&lt;="&amp;新怪物属性!$CK35)+SUMIFS(装备数值!BR$50:BR$101,装备数值!$BG$50:$BG$101,"="&amp;新怪物属性!$CL$2,装备数值!$BH$50:$BH$101,"&lt;="&amp;新怪物属性!$CL35)+SUMIFS(装备数值!BR$50:BR$101,装备数值!$BG$50:$BG$101,"="&amp;新怪物属性!$CM$2,装备数值!$BH$50:$BH$101,"&lt;="&amp;新怪物属性!$CM35)+SUMIFS(装备数值!BR$50:BR$101,装备数值!$BG$50:$BG$101,"="&amp;新怪物属性!$CN$2,装备数值!$BH$50:$BH$101,"&lt;="&amp;新怪物属性!$CN35)+SUMIFS(装备数值!BR$50:BR$101,装备数值!$BG$50:$BG$101,"="&amp;新怪物属性!$CO$2,装备数值!$BH$50:$BH$101,"&lt;="&amp;新怪物属性!$CO35)+SUMIFS(装备数值!BR$50:BR$101,装备数值!$BG$50:$BG$101,"="&amp;新怪物属性!$CP$2,装备数值!$BH$50:$BH$101,"&lt;="&amp;新怪物属性!$CP35)+SUMIFS(装备数值!BR$50:BR$101,装备数值!$BG$50:$BG$101,"="&amp;新怪物属性!$CQ$2,装备数值!$BH$50:$BH$101,"&lt;="&amp;新怪物属性!$CQ35)+SUMIFS(装备数值!BR$50:BR$101,装备数值!$BG$50:$BG$101,"="&amp;新怪物属性!$CR$2,装备数值!$BH$50:$BH$101,"&lt;="&amp;新怪物属性!$CR35)</f>
        <v>0</v>
      </c>
      <c r="CZ35" s="14">
        <f>SUMIFS(装备数值!BS$50:BS$101,装备数值!$BG$50:$BG$101,"="&amp;新怪物属性!$CF$2,装备数值!$BH$50:$BH$101,"&lt;="&amp;新怪物属性!$CF35)+SUMIFS(装备数值!BS$50:BS$101,装备数值!$BG$50:$BG$101,"="&amp;新怪物属性!$CG$2,装备数值!$BH$50:$BH$101,"&lt;="&amp;新怪物属性!$CG35)+SUMIFS(装备数值!BS$50:BS$101,装备数值!$BG$50:$BG$101,"="&amp;新怪物属性!$CH$2,装备数值!$BH$50:$BH$101,"&lt;="&amp;新怪物属性!$CH35)+SUMIFS(装备数值!BS$50:BS$101,装备数值!$BG$50:$BG$101,"="&amp;新怪物属性!$CI$2,装备数值!$BH$50:$BH$101,"&lt;="&amp;新怪物属性!$CI35)+SUMIFS(装备数值!BS$50:BS$101,装备数值!$BG$50:$BG$101,"="&amp;新怪物属性!$CJ$2,装备数值!$BH$50:$BH$101,"&lt;="&amp;新怪物属性!$CJ35)+SUMIFS(装备数值!BS$50:BS$101,装备数值!$BG$50:$BG$101,"="&amp;新怪物属性!$CK$2,装备数值!$BH$50:$BH$101,"&lt;="&amp;新怪物属性!$CK35)+SUMIFS(装备数值!BS$50:BS$101,装备数值!$BG$50:$BG$101,"="&amp;新怪物属性!$CL$2,装备数值!$BH$50:$BH$101,"&lt;="&amp;新怪物属性!$CL35)+SUMIFS(装备数值!BS$50:BS$101,装备数值!$BG$50:$BG$101,"="&amp;新怪物属性!$CM$2,装备数值!$BH$50:$BH$101,"&lt;="&amp;新怪物属性!$CM35)+SUMIFS(装备数值!BS$50:BS$101,装备数值!$BG$50:$BG$101,"="&amp;新怪物属性!$CN$2,装备数值!$BH$50:$BH$101,"&lt;="&amp;新怪物属性!$CN35)+SUMIFS(装备数值!BS$50:BS$101,装备数值!$BG$50:$BG$101,"="&amp;新怪物属性!$CO$2,装备数值!$BH$50:$BH$101,"&lt;="&amp;新怪物属性!$CO35)+SUMIFS(装备数值!BS$50:BS$101,装备数值!$BG$50:$BG$101,"="&amp;新怪物属性!$CP$2,装备数值!$BH$50:$BH$101,"&lt;="&amp;新怪物属性!$CP35)+SUMIFS(装备数值!BS$50:BS$101,装备数值!$BG$50:$BG$101,"="&amp;新怪物属性!$CQ$2,装备数值!$BH$50:$BH$101,"&lt;="&amp;新怪物属性!$CQ35)+SUMIFS(装备数值!BS$50:BS$101,装备数值!$BG$50:$BG$101,"="&amp;新怪物属性!$CR$2,装备数值!$BH$50:$BH$101,"&lt;="&amp;新怪物属性!$CR35)</f>
        <v>0</v>
      </c>
      <c r="DA35" s="14">
        <f>SUMIFS(装备数值!BT$50:BT$101,装备数值!$BG$50:$BG$101,"="&amp;新怪物属性!$CF$2,装备数值!$BH$50:$BH$101,"&lt;="&amp;新怪物属性!$CF35)+SUMIFS(装备数值!BT$50:BT$101,装备数值!$BG$50:$BG$101,"="&amp;新怪物属性!$CG$2,装备数值!$BH$50:$BH$101,"&lt;="&amp;新怪物属性!$CG35)+SUMIFS(装备数值!BT$50:BT$101,装备数值!$BG$50:$BG$101,"="&amp;新怪物属性!$CH$2,装备数值!$BH$50:$BH$101,"&lt;="&amp;新怪物属性!$CH35)+SUMIFS(装备数值!BT$50:BT$101,装备数值!$BG$50:$BG$101,"="&amp;新怪物属性!$CI$2,装备数值!$BH$50:$BH$101,"&lt;="&amp;新怪物属性!$CI35)+SUMIFS(装备数值!BT$50:BT$101,装备数值!$BG$50:$BG$101,"="&amp;新怪物属性!$CJ$2,装备数值!$BH$50:$BH$101,"&lt;="&amp;新怪物属性!$CJ35)+SUMIFS(装备数值!BT$50:BT$101,装备数值!$BG$50:$BG$101,"="&amp;新怪物属性!$CK$2,装备数值!$BH$50:$BH$101,"&lt;="&amp;新怪物属性!$CK35)+SUMIFS(装备数值!BT$50:BT$101,装备数值!$BG$50:$BG$101,"="&amp;新怪物属性!$CL$2,装备数值!$BH$50:$BH$101,"&lt;="&amp;新怪物属性!$CL35)+SUMIFS(装备数值!BT$50:BT$101,装备数值!$BG$50:$BG$101,"="&amp;新怪物属性!$CM$2,装备数值!$BH$50:$BH$101,"&lt;="&amp;新怪物属性!$CM35)+SUMIFS(装备数值!BT$50:BT$101,装备数值!$BG$50:$BG$101,"="&amp;新怪物属性!$CN$2,装备数值!$BH$50:$BH$101,"&lt;="&amp;新怪物属性!$CN35)+SUMIFS(装备数值!BT$50:BT$101,装备数值!$BG$50:$BG$101,"="&amp;新怪物属性!$CO$2,装备数值!$BH$50:$BH$101,"&lt;="&amp;新怪物属性!$CO35)+SUMIFS(装备数值!BT$50:BT$101,装备数值!$BG$50:$BG$101,"="&amp;新怪物属性!$CP$2,装备数值!$BH$50:$BH$101,"&lt;="&amp;新怪物属性!$CP35)+SUMIFS(装备数值!BT$50:BT$101,装备数值!$BG$50:$BG$101,"="&amp;新怪物属性!$CQ$2,装备数值!$BH$50:$BH$101,"&lt;="&amp;新怪物属性!$CQ35)+SUMIFS(装备数值!BT$50:BT$101,装备数值!$BG$50:$BG$101,"="&amp;新怪物属性!$CR$2,装备数值!$BH$50:$BH$101,"&lt;="&amp;新怪物属性!$CR35)</f>
        <v>0</v>
      </c>
      <c r="DB35" s="14">
        <f>SUMIFS(装备数值!BU$50:BU$101,装备数值!$BG$50:$BG$101,"="&amp;新怪物属性!$CF$2,装备数值!$BH$50:$BH$101,"&lt;="&amp;新怪物属性!$CF35)+SUMIFS(装备数值!BU$50:BU$101,装备数值!$BG$50:$BG$101,"="&amp;新怪物属性!$CG$2,装备数值!$BH$50:$BH$101,"&lt;="&amp;新怪物属性!$CG35)+SUMIFS(装备数值!BU$50:BU$101,装备数值!$BG$50:$BG$101,"="&amp;新怪物属性!$CH$2,装备数值!$BH$50:$BH$101,"&lt;="&amp;新怪物属性!$CH35)+SUMIFS(装备数值!BU$50:BU$101,装备数值!$BG$50:$BG$101,"="&amp;新怪物属性!$CI$2,装备数值!$BH$50:$BH$101,"&lt;="&amp;新怪物属性!$CI35)+SUMIFS(装备数值!BU$50:BU$101,装备数值!$BG$50:$BG$101,"="&amp;新怪物属性!$CJ$2,装备数值!$BH$50:$BH$101,"&lt;="&amp;新怪物属性!$CJ35)+SUMIFS(装备数值!BU$50:BU$101,装备数值!$BG$50:$BG$101,"="&amp;新怪物属性!$CK$2,装备数值!$BH$50:$BH$101,"&lt;="&amp;新怪物属性!$CK35)+SUMIFS(装备数值!BU$50:BU$101,装备数值!$BG$50:$BG$101,"="&amp;新怪物属性!$CL$2,装备数值!$BH$50:$BH$101,"&lt;="&amp;新怪物属性!$CL35)+SUMIFS(装备数值!BU$50:BU$101,装备数值!$BG$50:$BG$101,"="&amp;新怪物属性!$CM$2,装备数值!$BH$50:$BH$101,"&lt;="&amp;新怪物属性!$CM35)+SUMIFS(装备数值!BU$50:BU$101,装备数值!$BG$50:$BG$101,"="&amp;新怪物属性!$CN$2,装备数值!$BH$50:$BH$101,"&lt;="&amp;新怪物属性!$CN35)+SUMIFS(装备数值!BU$50:BU$101,装备数值!$BG$50:$BG$101,"="&amp;新怪物属性!$CO$2,装备数值!$BH$50:$BH$101,"&lt;="&amp;新怪物属性!$CO35)+SUMIFS(装备数值!BU$50:BU$101,装备数值!$BG$50:$BG$101,"="&amp;新怪物属性!$CP$2,装备数值!$BH$50:$BH$101,"&lt;="&amp;新怪物属性!$CP35)+SUMIFS(装备数值!BU$50:BU$101,装备数值!$BG$50:$BG$101,"="&amp;新怪物属性!$CQ$2,装备数值!$BH$50:$BH$101,"&lt;="&amp;新怪物属性!$CQ35)+SUMIFS(装备数值!BU$50:BU$101,装备数值!$BG$50:$BG$101,"="&amp;新怪物属性!$CR$2,装备数值!$BH$50:$BH$101,"&lt;="&amp;新怪物属性!$CR35)</f>
        <v>0</v>
      </c>
      <c r="DC35" s="14">
        <f>SUMIFS(装备数值!BV$50:BV$101,装备数值!$BG$50:$BG$101,"="&amp;新怪物属性!$CF$2,装备数值!$BH$50:$BH$101,"&lt;="&amp;新怪物属性!$CF35)+SUMIFS(装备数值!BV$50:BV$101,装备数值!$BG$50:$BG$101,"="&amp;新怪物属性!$CG$2,装备数值!$BH$50:$BH$101,"&lt;="&amp;新怪物属性!$CG35)+SUMIFS(装备数值!BV$50:BV$101,装备数值!$BG$50:$BG$101,"="&amp;新怪物属性!$CH$2,装备数值!$BH$50:$BH$101,"&lt;="&amp;新怪物属性!$CH35)+SUMIFS(装备数值!BV$50:BV$101,装备数值!$BG$50:$BG$101,"="&amp;新怪物属性!$CI$2,装备数值!$BH$50:$BH$101,"&lt;="&amp;新怪物属性!$CI35)+SUMIFS(装备数值!BV$50:BV$101,装备数值!$BG$50:$BG$101,"="&amp;新怪物属性!$CJ$2,装备数值!$BH$50:$BH$101,"&lt;="&amp;新怪物属性!$CJ35)+SUMIFS(装备数值!BV$50:BV$101,装备数值!$BG$50:$BG$101,"="&amp;新怪物属性!$CK$2,装备数值!$BH$50:$BH$101,"&lt;="&amp;新怪物属性!$CK35)+SUMIFS(装备数值!BV$50:BV$101,装备数值!$BG$50:$BG$101,"="&amp;新怪物属性!$CL$2,装备数值!$BH$50:$BH$101,"&lt;="&amp;新怪物属性!$CL35)+SUMIFS(装备数值!BV$50:BV$101,装备数值!$BG$50:$BG$101,"="&amp;新怪物属性!$CM$2,装备数值!$BH$50:$BH$101,"&lt;="&amp;新怪物属性!$CM35)+SUMIFS(装备数值!BV$50:BV$101,装备数值!$BG$50:$BG$101,"="&amp;新怪物属性!$CN$2,装备数值!$BH$50:$BH$101,"&lt;="&amp;新怪物属性!$CN35)+SUMIFS(装备数值!BV$50:BV$101,装备数值!$BG$50:$BG$101,"="&amp;新怪物属性!$CO$2,装备数值!$BH$50:$BH$101,"&lt;="&amp;新怪物属性!$CO35)+SUMIFS(装备数值!BV$50:BV$101,装备数值!$BG$50:$BG$101,"="&amp;新怪物属性!$CP$2,装备数值!$BH$50:$BH$101,"&lt;="&amp;新怪物属性!$CP35)+SUMIFS(装备数值!BV$50:BV$101,装备数值!$BG$50:$BG$101,"="&amp;新怪物属性!$CQ$2,装备数值!$BH$50:$BH$101,"&lt;="&amp;新怪物属性!$CQ35)+SUMIFS(装备数值!BV$50:BV$101,装备数值!$BG$50:$BG$101,"="&amp;新怪物属性!$CR$2,装备数值!$BH$50:$BH$101,"&lt;="&amp;新怪物属性!$CR35)</f>
        <v>0</v>
      </c>
      <c r="DD35" s="14">
        <f>SUMIFS(装备数值!BW$50:BW$101,装备数值!$BG$50:$BG$101,"="&amp;新怪物属性!$CF$2,装备数值!$BH$50:$BH$101,"&lt;="&amp;新怪物属性!$CF35)+SUMIFS(装备数值!BW$50:BW$101,装备数值!$BG$50:$BG$101,"="&amp;新怪物属性!$CG$2,装备数值!$BH$50:$BH$101,"&lt;="&amp;新怪物属性!$CG35)+SUMIFS(装备数值!BW$50:BW$101,装备数值!$BG$50:$BG$101,"="&amp;新怪物属性!$CH$2,装备数值!$BH$50:$BH$101,"&lt;="&amp;新怪物属性!$CH35)+SUMIFS(装备数值!BW$50:BW$101,装备数值!$BG$50:$BG$101,"="&amp;新怪物属性!$CI$2,装备数值!$BH$50:$BH$101,"&lt;="&amp;新怪物属性!$CI35)+SUMIFS(装备数值!BW$50:BW$101,装备数值!$BG$50:$BG$101,"="&amp;新怪物属性!$CJ$2,装备数值!$BH$50:$BH$101,"&lt;="&amp;新怪物属性!$CJ35)+SUMIFS(装备数值!BW$50:BW$101,装备数值!$BG$50:$BG$101,"="&amp;新怪物属性!$CK$2,装备数值!$BH$50:$BH$101,"&lt;="&amp;新怪物属性!$CK35)+SUMIFS(装备数值!BW$50:BW$101,装备数值!$BG$50:$BG$101,"="&amp;新怪物属性!$CL$2,装备数值!$BH$50:$BH$101,"&lt;="&amp;新怪物属性!$CL35)+SUMIFS(装备数值!BW$50:BW$101,装备数值!$BG$50:$BG$101,"="&amp;新怪物属性!$CM$2,装备数值!$BH$50:$BH$101,"&lt;="&amp;新怪物属性!$CM35)+SUMIFS(装备数值!BW$50:BW$101,装备数值!$BG$50:$BG$101,"="&amp;新怪物属性!$CN$2,装备数值!$BH$50:$BH$101,"&lt;="&amp;新怪物属性!$CN35)+SUMIFS(装备数值!BW$50:BW$101,装备数值!$BG$50:$BG$101,"="&amp;新怪物属性!$CO$2,装备数值!$BH$50:$BH$101,"&lt;="&amp;新怪物属性!$CO35)+SUMIFS(装备数值!BW$50:BW$101,装备数值!$BG$50:$BG$101,"="&amp;新怪物属性!$CP$2,装备数值!$BH$50:$BH$101,"&lt;="&amp;新怪物属性!$CP35)+SUMIFS(装备数值!BW$50:BW$101,装备数值!$BG$50:$BG$101,"="&amp;新怪物属性!$CQ$2,装备数值!$BH$50:$BH$101,"&lt;="&amp;新怪物属性!$CQ35)+SUMIFS(装备数值!BW$50:BW$101,装备数值!$BG$50:$BG$101,"="&amp;新怪物属性!$CR$2,装备数值!$BH$50:$BH$101,"&lt;="&amp;新怪物属性!$CR35)</f>
        <v>0</v>
      </c>
      <c r="DE35" s="14">
        <f>SUMIFS(装备数值!BX$50:BX$101,装备数值!$BG$50:$BG$101,"="&amp;新怪物属性!$CF$2,装备数值!$BH$50:$BH$101,"&lt;="&amp;新怪物属性!$CF35)+SUMIFS(装备数值!BX$50:BX$101,装备数值!$BG$50:$BG$101,"="&amp;新怪物属性!$CG$2,装备数值!$BH$50:$BH$101,"&lt;="&amp;新怪物属性!$CG35)+SUMIFS(装备数值!BX$50:BX$101,装备数值!$BG$50:$BG$101,"="&amp;新怪物属性!$CH$2,装备数值!$BH$50:$BH$101,"&lt;="&amp;新怪物属性!$CH35)+SUMIFS(装备数值!BX$50:BX$101,装备数值!$BG$50:$BG$101,"="&amp;新怪物属性!$CI$2,装备数值!$BH$50:$BH$101,"&lt;="&amp;新怪物属性!$CI35)+SUMIFS(装备数值!BX$50:BX$101,装备数值!$BG$50:$BG$101,"="&amp;新怪物属性!$CJ$2,装备数值!$BH$50:$BH$101,"&lt;="&amp;新怪物属性!$CJ35)+SUMIFS(装备数值!BX$50:BX$101,装备数值!$BG$50:$BG$101,"="&amp;新怪物属性!$CK$2,装备数值!$BH$50:$BH$101,"&lt;="&amp;新怪物属性!$CK35)+SUMIFS(装备数值!BX$50:BX$101,装备数值!$BG$50:$BG$101,"="&amp;新怪物属性!$CL$2,装备数值!$BH$50:$BH$101,"&lt;="&amp;新怪物属性!$CL35)+SUMIFS(装备数值!BX$50:BX$101,装备数值!$BG$50:$BG$101,"="&amp;新怪物属性!$CM$2,装备数值!$BH$50:$BH$101,"&lt;="&amp;新怪物属性!$CM35)+SUMIFS(装备数值!BX$50:BX$101,装备数值!$BG$50:$BG$101,"="&amp;新怪物属性!$CN$2,装备数值!$BH$50:$BH$101,"&lt;="&amp;新怪物属性!$CN35)+SUMIFS(装备数值!BX$50:BX$101,装备数值!$BG$50:$BG$101,"="&amp;新怪物属性!$CO$2,装备数值!$BH$50:$BH$101,"&lt;="&amp;新怪物属性!$CO35)+SUMIFS(装备数值!BX$50:BX$101,装备数值!$BG$50:$BG$101,"="&amp;新怪物属性!$CP$2,装备数值!$BH$50:$BH$101,"&lt;="&amp;新怪物属性!$CP35)+SUMIFS(装备数值!BX$50:BX$101,装备数值!$BG$50:$BG$101,"="&amp;新怪物属性!$CQ$2,装备数值!$BH$50:$BH$101,"&lt;="&amp;新怪物属性!$CQ35)+SUMIFS(装备数值!BX$50:BX$101,装备数值!$BG$50:$BG$101,"="&amp;新怪物属性!$CR$2,装备数值!$BH$50:$BH$101,"&lt;="&amp;新怪物属性!$CR35)</f>
        <v>0</v>
      </c>
      <c r="DH35" s="14">
        <f>INDEX(装备数值!$I$13:$M$116,新怪物属性!$P35*8+1,DH$2)*$X35+INDEX(装备数值!$I$13:$M$116,新怪物属性!$Q35*8+2,DH$2)*$Y35+INDEX(装备数值!$I$13:$M$116,新怪物属性!$S35*8+3,DH$2)*$Z35+INDEX(装备数值!$I$13:$M$116,新怪物属性!$R35*8+4,DH$2)*$AA35+INDEX(装备数值!$I$13:$M$116,新怪物属性!$T35*8+5,DH$2)*$AB35+INDEX(装备数值!$I$13:$M$116,新怪物属性!$U35*8+6,DH$2)*$AC35+INDEX(装备数值!$I$13:$M$116,新怪物属性!$V35*8+7,DH$2)*$AD35+INDEX(装备数值!$I$13:$M$116,新怪物属性!$W35*8+8,DH$2)*$AE35</f>
        <v>500</v>
      </c>
      <c r="DI35" s="14">
        <f>INDEX(装备数值!$I$13:$M$116,新怪物属性!$P35*8+1,DI$2)*$X35+INDEX(装备数值!$I$13:$M$116,新怪物属性!$Q35*8+2,DI$2)*$Y35+INDEX(装备数值!$I$13:$M$116,新怪物属性!$S35*8+3,DI$2)*$Z35+INDEX(装备数值!$I$13:$M$116,新怪物属性!$R35*8+4,DI$2)*$AA35+INDEX(装备数值!$I$13:$M$116,新怪物属性!$T35*8+5,DI$2)*$AB35+INDEX(装备数值!$I$13:$M$116,新怪物属性!$U35*8+6,DI$2)*$AC35+INDEX(装备数值!$I$13:$M$116,新怪物属性!$V35*8+7,DI$2)*$AD35+INDEX(装备数值!$I$13:$M$116,新怪物属性!$W35*8+8,DI$2)*$AE35</f>
        <v>3900</v>
      </c>
      <c r="DJ35" s="14">
        <f>INDEX(装备数值!$I$13:$M$116,新怪物属性!$P35*8+1,DJ$2)*$X35+INDEX(装备数值!$I$13:$M$116,新怪物属性!$Q35*8+2,DJ$2)*$Y35+INDEX(装备数值!$I$13:$M$116,新怪物属性!$S35*8+3,DJ$2)*$Z35+INDEX(装备数值!$I$13:$M$116,新怪物属性!$R35*8+4,DJ$2)*$AA35+INDEX(装备数值!$I$13:$M$116,新怪物属性!$T35*8+5,DJ$2)*$AB35+INDEX(装备数值!$I$13:$M$116,新怪物属性!$U35*8+6,DJ$2)*$AC35+INDEX(装备数值!$I$13:$M$116,新怪物属性!$V35*8+7,DJ$2)*$AD35+INDEX(装备数值!$I$13:$M$116,新怪物属性!$W35*8+8,DJ$2)*$AE35</f>
        <v>200</v>
      </c>
      <c r="DK35" s="14">
        <f>INDEX(装备数值!$I$13:$M$116,新怪物属性!$P35*8+1,DK$2)*$X35+INDEX(装备数值!$I$13:$M$116,新怪物属性!$Q35*8+2,DK$2)*$Y35+INDEX(装备数值!$I$13:$M$116,新怪物属性!$S35*8+3,DK$2)*$Z35+INDEX(装备数值!$I$13:$M$116,新怪物属性!$R35*8+4,DK$2)*$AA35+INDEX(装备数值!$I$13:$M$116,新怪物属性!$T35*8+5,DK$2)*$AB35+INDEX(装备数值!$I$13:$M$116,新怪物属性!$U35*8+6,DK$2)*$AC35+INDEX(装备数值!$I$13:$M$116,新怪物属性!$V35*8+7,DK$2)*$AD35+INDEX(装备数值!$I$13:$M$116,新怪物属性!$W35*8+8,DK$2)*$AE35</f>
        <v>4400</v>
      </c>
      <c r="DL35" s="14">
        <f>INDEX(装备数值!$I$13:$M$116,新怪物属性!$P35*8+1,DL$2)*$X35+INDEX(装备数值!$I$13:$M$116,新怪物属性!$Q35*8+2,DL$2)*$Y35+INDEX(装备数值!$I$13:$M$116,新怪物属性!$S35*8+3,DL$2)*$Z35+INDEX(装备数值!$I$13:$M$116,新怪物属性!$R35*8+4,DL$2)*$AA35+INDEX(装备数值!$I$13:$M$116,新怪物属性!$T35*8+5,DL$2)*$AB35+INDEX(装备数值!$I$13:$M$116,新怪物属性!$U35*8+6,DL$2)*$AC35+INDEX(装备数值!$I$13:$M$116,新怪物属性!$V35*8+7,DL$2)*$AD35+INDEX(装备数值!$I$13:$M$116,新怪物属性!$W35*8+8,DL$2)*$AE35</f>
        <v>70</v>
      </c>
      <c r="DO35" s="14">
        <f>INDEX(装备数值!$X$13:$AH$116,$P35*8+1,DO$2)*$AF35+INDEX(装备数值!$X$13:$AH$116,$Q35*8+2,DO$2)*$AG35+INDEX(装备数值!$X$13:$AH$116,$S35*8+3,DO$2)*$AH35+INDEX(装备数值!$X$13:$AH$116,$R35*8+4,DO$2)*$AI35+INDEX(装备数值!$X$13:$AH$116,$T35*8+5,DO$2)*$AJ35+INDEX(装备数值!$X$13:$AH$116,$U35*8+6,DO$2)*$AK35+INDEX(装备数值!$X$13:$AH$116,$V35*8+7,DO$2)*$AL35+INDEX(装备数值!$X$13:$AH$116,$W35*8+8,DO$2)*$AM35</f>
        <v>0</v>
      </c>
      <c r="DP35" s="14">
        <f>INDEX(装备数值!$X$13:$AH$116,$P35*8+1,DP$2)*$AF35+INDEX(装备数值!$X$13:$AH$116,$Q35*8+2,DP$2)*$AG35+INDEX(装备数值!$X$13:$AH$116,$S35*8+3,DP$2)*$AH35+INDEX(装备数值!$X$13:$AH$116,$R35*8+4,DP$2)*$AI35+INDEX(装备数值!$X$13:$AH$116,$T35*8+5,DP$2)*$AJ35+INDEX(装备数值!$X$13:$AH$116,$U35*8+6,DP$2)*$AK35+INDEX(装备数值!$X$13:$AH$116,$V35*8+7,DP$2)*$AL35+INDEX(装备数值!$X$13:$AH$116,$W35*8+8,DP$2)*$AM35</f>
        <v>0</v>
      </c>
      <c r="DQ35" s="14">
        <f>INDEX(装备数值!$X$13:$AH$116,$P35*8+1,DQ$2)*$AF35+INDEX(装备数值!$X$13:$AH$116,$Q35*8+2,DQ$2)*$AG35+INDEX(装备数值!$X$13:$AH$116,$S35*8+3,DQ$2)*$AH35+INDEX(装备数值!$X$13:$AH$116,$R35*8+4,DQ$2)*$AI35+INDEX(装备数值!$X$13:$AH$116,$T35*8+5,DQ$2)*$AJ35+INDEX(装备数值!$X$13:$AH$116,$U35*8+6,DQ$2)*$AK35+INDEX(装备数值!$X$13:$AH$116,$V35*8+7,DQ$2)*$AL35+INDEX(装备数值!$X$13:$AH$116,$W35*8+8,DQ$2)*$AM35</f>
        <v>0</v>
      </c>
      <c r="DR35" s="14">
        <f>INDEX(装备数值!$X$13:$AH$116,$P35*8+1,DR$2)*$AF35+INDEX(装备数值!$X$13:$AH$116,$Q35*8+2,DR$2)*$AG35+INDEX(装备数值!$X$13:$AH$116,$S35*8+3,DR$2)*$AH35+INDEX(装备数值!$X$13:$AH$116,$R35*8+4,DR$2)*$AI35+INDEX(装备数值!$X$13:$AH$116,$T35*8+5,DR$2)*$AJ35+INDEX(装备数值!$X$13:$AH$116,$U35*8+6,DR$2)*$AK35+INDEX(装备数值!$X$13:$AH$116,$V35*8+7,DR$2)*$AL35+INDEX(装备数值!$X$13:$AH$116,$W35*8+8,DR$2)*$AM35</f>
        <v>0</v>
      </c>
      <c r="DS35" s="14">
        <f>INDEX(装备数值!$X$13:$AH$116,$P35*8+1,DS$2)*$AF35+INDEX(装备数值!$X$13:$AH$116,$Q35*8+2,DS$2)*$AG35+INDEX(装备数值!$X$13:$AH$116,$S35*8+3,DS$2)*$AH35+INDEX(装备数值!$X$13:$AH$116,$R35*8+4,DS$2)*$AI35+INDEX(装备数值!$X$13:$AH$116,$T35*8+5,DS$2)*$AJ35+INDEX(装备数值!$X$13:$AH$116,$U35*8+6,DS$2)*$AK35+INDEX(装备数值!$X$13:$AH$116,$V35*8+7,DS$2)*$AL35+INDEX(装备数值!$X$13:$AH$116,$W35*8+8,DS$2)*$AM35</f>
        <v>0</v>
      </c>
      <c r="DT35" s="14">
        <f>INDEX(装备数值!$X$13:$AH$116,$P35*8+1,DT$2)*$AF35+INDEX(装备数值!$X$13:$AH$116,$Q35*8+2,DT$2)*$AG35+INDEX(装备数值!$X$13:$AH$116,$S35*8+3,DT$2)*$AH35+INDEX(装备数值!$X$13:$AH$116,$R35*8+4,DT$2)*$AI35+INDEX(装备数值!$X$13:$AH$116,$T35*8+5,DT$2)*$AJ35+INDEX(装备数值!$X$13:$AH$116,$U35*8+6,DT$2)*$AK35+INDEX(装备数值!$X$13:$AH$116,$V35*8+7,DT$2)*$AL35+INDEX(装备数值!$X$13:$AH$116,$W35*8+8,DT$2)*$AM35</f>
        <v>0</v>
      </c>
      <c r="DU35" s="14">
        <f>INDEX(装备数值!$X$13:$AH$116,$P35*8+1,DU$2)*$AF35+INDEX(装备数值!$X$13:$AH$116,$Q35*8+2,DU$2)*$AG35+INDEX(装备数值!$X$13:$AH$116,$S35*8+3,DU$2)*$AH35+INDEX(装备数值!$X$13:$AH$116,$R35*8+4,DU$2)*$AI35+INDEX(装备数值!$X$13:$AH$116,$T35*8+5,DU$2)*$AJ35+INDEX(装备数值!$X$13:$AH$116,$U35*8+6,DU$2)*$AK35+INDEX(装备数值!$X$13:$AH$116,$V35*8+7,DU$2)*$AL35+INDEX(装备数值!$X$13:$AH$116,$W35*8+8,DU$2)*$AM35</f>
        <v>0</v>
      </c>
      <c r="DV35" s="14">
        <f>INDEX(装备数值!$X$13:$AH$116,$P35*8+1,DV$2)*$AF35+INDEX(装备数值!$X$13:$AH$116,$Q35*8+2,DV$2)*$AG35+INDEX(装备数值!$X$13:$AH$116,$S35*8+3,DV$2)*$AH35+INDEX(装备数值!$X$13:$AH$116,$R35*8+4,DV$2)*$AI35+INDEX(装备数值!$X$13:$AH$116,$T35*8+5,DV$2)*$AJ35+INDEX(装备数值!$X$13:$AH$116,$U35*8+6,DV$2)*$AK35+INDEX(装备数值!$X$13:$AH$116,$V35*8+7,DV$2)*$AL35+INDEX(装备数值!$X$13:$AH$116,$W35*8+8,DV$2)*$AM35</f>
        <v>0</v>
      </c>
      <c r="DW35" s="14">
        <f>INDEX(装备数值!$X$13:$AH$116,$P35*8+1,DW$2)*$AF35+INDEX(装备数值!$X$13:$AH$116,$Q35*8+2,DW$2)*$AG35+INDEX(装备数值!$X$13:$AH$116,$S35*8+3,DW$2)*$AH35+INDEX(装备数值!$X$13:$AH$116,$R35*8+4,DW$2)*$AI35+INDEX(装备数值!$X$13:$AH$116,$T35*8+5,DW$2)*$AJ35+INDEX(装备数值!$X$13:$AH$116,$U35*8+6,DW$2)*$AK35+INDEX(装备数值!$X$13:$AH$116,$V35*8+7,DW$2)*$AL35+INDEX(装备数值!$X$13:$AH$116,$W35*8+8,DW$2)*$AM35</f>
        <v>0</v>
      </c>
      <c r="DX35" s="14">
        <f>INDEX(装备数值!$X$13:$AH$116,$P35*8+1,DX$2)*$AF35+INDEX(装备数值!$X$13:$AH$116,$Q35*8+2,DX$2)*$AG35+INDEX(装备数值!$X$13:$AH$116,$S35*8+3,DX$2)*$AH35+INDEX(装备数值!$X$13:$AH$116,$R35*8+4,DX$2)*$AI35+INDEX(装备数值!$X$13:$AH$116,$T35*8+5,DX$2)*$AJ35+INDEX(装备数值!$X$13:$AH$116,$U35*8+6,DX$2)*$AK35+INDEX(装备数值!$X$13:$AH$116,$V35*8+7,DX$2)*$AL35+INDEX(装备数值!$X$13:$AH$116,$W35*8+8,DX$2)*$AM35</f>
        <v>0</v>
      </c>
      <c r="DY35" s="14">
        <f>INDEX(装备数值!$X$13:$AH$116,$P35*8+1,DY$2)*$AF35+INDEX(装备数值!$X$13:$AH$116,$Q35*8+2,DY$2)*$AG35+INDEX(装备数值!$X$13:$AH$116,$S35*8+3,DY$2)*$AH35+INDEX(装备数值!$X$13:$AH$116,$R35*8+4,DY$2)*$AI35+INDEX(装备数值!$X$13:$AH$116,$T35*8+5,DY$2)*$AJ35+INDEX(装备数值!$X$13:$AH$116,$U35*8+6,DY$2)*$AK35+INDEX(装备数值!$X$13:$AH$116,$V35*8+7,DY$2)*$AL35+INDEX(装备数值!$X$13:$AH$116,$W35*8+8,DY$2)*$AM35</f>
        <v>0</v>
      </c>
      <c r="EA35" s="14">
        <f>INDEX(装备数值!$AN$17:$AN$117,MATCH(MIN($X35:$AE35),装备数值!$AO$17:$AO$117,1))</f>
        <v>1</v>
      </c>
      <c r="EB35" s="14">
        <f>IF(COUNTIF($P35:$W35,"&gt;"&amp;0)=8,INDEX(装备数值!AR$17:AR$117,$EA35+1),0)</f>
        <v>80</v>
      </c>
      <c r="EC35" s="14">
        <f>IF(COUNTIF($P35:$W35,"&gt;"&amp;0)=8,INDEX(装备数值!AS$17:AS$117,$EA35+1),0)</f>
        <v>600</v>
      </c>
      <c r="ED35" s="14">
        <f>IF(COUNTIF($P35:$W35,"&gt;"&amp;0)=8,INDEX(装备数值!AT$17:AT$117,$EA35+1),0)</f>
        <v>40</v>
      </c>
      <c r="EE35" s="14">
        <f>IF(COUNTIF($P35:$W35,"&gt;"&amp;0)=8,INDEX(装备数值!AU$17:AU$117,$EA35+1),0)</f>
        <v>800</v>
      </c>
      <c r="EF35" s="14">
        <f>IF(COUNTIF($P35:$W35,"&gt;"&amp;0)=8,INDEX(装备数值!AV$17:AV$117,$EA35+1),0)</f>
        <v>14</v>
      </c>
      <c r="EH35" s="14">
        <f>INDEX(装备数值!$AY$17:$AY$77,MATCH(MIN($AF35:$AM35),装备数值!$AZ$17:$AZ$77,1))</f>
        <v>0</v>
      </c>
      <c r="EI35" s="26">
        <f>INDEX(装备数值!BA$17:BA$77,新怪物属性!EH35+1)</f>
        <v>0</v>
      </c>
      <c r="EJ35" s="26">
        <f>INDEX(装备数值!BA$17:BA$77,新怪物属性!EH35+1)</f>
        <v>0</v>
      </c>
      <c r="EL35" s="14">
        <f t="shared" si="2"/>
        <v>0</v>
      </c>
      <c r="EM35" s="14">
        <f>VLOOKUP(EL35,军阶与晶片数值!$W$6:$X$27,2)</f>
        <v>0</v>
      </c>
      <c r="EN35" s="14">
        <f>INDEX(军阶与晶片数值!Y$6:Y$27,$EM35+1)</f>
        <v>0</v>
      </c>
      <c r="EO35" s="14">
        <f>INDEX(军阶与晶片数值!Z$6:Z$27,$EM35+1)</f>
        <v>0</v>
      </c>
      <c r="EP35" s="14">
        <f>INDEX(军阶与晶片数值!AA$6:AA$27,$EM35+1)</f>
        <v>0</v>
      </c>
      <c r="EQ35" s="14">
        <f>INDEX(军阶与晶片数值!AB$6:AB$27,$EM35+1)</f>
        <v>0</v>
      </c>
      <c r="ER35" s="29">
        <f>INDEX(军阶与晶片数值!AC$6:AC$27,$EM35+1)</f>
        <v>0</v>
      </c>
      <c r="ES35" s="29">
        <f>INDEX(军阶与晶片数值!AD$6:AD$27,$EM35+1)</f>
        <v>0</v>
      </c>
      <c r="EU35" s="26">
        <f>INDEX(军阶与晶片数值!I$6:I$16,AN35+1)</f>
        <v>0</v>
      </c>
      <c r="EV35" s="26">
        <f>INDEX(军阶与晶片数值!M$6:M$16,AO35+1)</f>
        <v>0</v>
      </c>
      <c r="EW35" s="26">
        <f>INDEX(军阶与晶片数值!J$6:J$16,AP35+1)</f>
        <v>0</v>
      </c>
      <c r="EX35" s="26">
        <f>INDEX(军阶与晶片数值!K$6:K$16,AQ35+1)</f>
        <v>0</v>
      </c>
      <c r="EY35" s="26">
        <f>INDEX(军阶与晶片数值!L$6:L$16,AR35+1)</f>
        <v>0</v>
      </c>
      <c r="EZ35" s="28">
        <f>INDEX(军阶与晶片数值!N$6:N$16,AS35+1)</f>
        <v>0</v>
      </c>
      <c r="FA35" s="28">
        <f>INDEX(军阶与晶片数值!O$6:O$16,AT35+1)</f>
        <v>0</v>
      </c>
      <c r="FB35" s="28">
        <f>INDEX(军阶与晶片数值!P$6:P$16,AU35+1)</f>
        <v>0</v>
      </c>
      <c r="FC35" s="28">
        <f>INDEX(军阶与晶片数值!Q$6:Q$16,AV35+1)</f>
        <v>0</v>
      </c>
      <c r="FD35" s="26">
        <f>INDEX(军阶与晶片数值!R$6:R$16,AW35+1)</f>
        <v>0</v>
      </c>
      <c r="FE35" s="26">
        <f>INDEX(军阶与晶片数值!S$6:S$16,AX35+1)</f>
        <v>0</v>
      </c>
      <c r="FF35" s="26">
        <f>INDEX(军阶与晶片数值!T$6:T$16,AY35+1)</f>
        <v>0</v>
      </c>
      <c r="FG35" s="26">
        <f>INDEX(军阶与晶片数值!U$6:U$16,AZ35+1)</f>
        <v>0</v>
      </c>
      <c r="FI35" s="26">
        <f>INDEX(军阶与晶片数值!$C$6:$C$36,新怪物属性!$BA35+1)</f>
        <v>0.05</v>
      </c>
      <c r="FJ35" s="26">
        <f>INDEX(军阶与晶片数值!$C$6:$C$36,新怪物属性!$BA35+1)</f>
        <v>0.05</v>
      </c>
      <c r="FK35" s="26">
        <f>INDEX(军阶与晶片数值!$C$6:$C$36,新怪物属性!$BA35+1)</f>
        <v>0.05</v>
      </c>
      <c r="FL35" s="26">
        <f>INDEX(军阶与晶片数值!$C$6:$C$36,新怪物属性!$BA35+1)</f>
        <v>0.05</v>
      </c>
      <c r="FM35" s="26">
        <f>INDEX(军阶与晶片数值!$C$6:$C$36,新怪物属性!$BA35+1)</f>
        <v>0.05</v>
      </c>
      <c r="FO35" s="14">
        <f>INDEX(战舰突破!$H$6:$H$18,新怪物属性!$J35+1)+INDEX(战舰突破!$H$23:$H$35,新怪物属性!$K35+1)+INDEX(战舰突破!$H$40:$H$52,新怪物属性!$L35+1)</f>
        <v>200</v>
      </c>
      <c r="FP35" s="14">
        <f>INDEX(战舰突破!$I$6:$I$18,新怪物属性!$J35+1)+INDEX(战舰突破!$I$23:$I$35,新怪物属性!$K35+1)+INDEX(战舰突破!$I$40:$I$52,新怪物属性!$L35+1)</f>
        <v>200</v>
      </c>
      <c r="FQ35" s="14">
        <f>INDEX(战舰突破!$J$6:$J$18,新怪物属性!$J35+1)+INDEX(战舰突破!$J$23:$J$35,新怪物属性!$K35+1)+INDEX(战舰突破!$J$40:$J$52,新怪物属性!$L35+1)</f>
        <v>0</v>
      </c>
      <c r="FR35" s="14">
        <f>INDEX(战舰突破!$K$6:$K$18,新怪物属性!$J35+1)+INDEX(战舰突破!$K$23:$K$35,新怪物属性!$K35+1)+INDEX(战舰突破!$K$40:$K$52,新怪物属性!$L35+1)</f>
        <v>0</v>
      </c>
      <c r="FS35" s="14">
        <f>INDEX(战舰突破!$L$6:$L$18,新怪物属性!$J35+1)+INDEX(战舰突破!$L$23:$L$35,新怪物属性!$K35+1)+INDEX(战舰突破!$L$40:$L$52,新怪物属性!$L35+1)</f>
        <v>0</v>
      </c>
      <c r="FT35" s="18">
        <f>INDEX(战舰突破!$N$6:$N$18,新怪物属性!$J35+1)+INDEX(战舰突破!$N$23:$N$35,新怪物属性!$K35+1)+INDEX(战舰突破!$N$40:$N$52,新怪物属性!$L35+1)</f>
        <v>0</v>
      </c>
      <c r="FU35" s="18">
        <f>INDEX(战舰突破!$O$6:$O$18,新怪物属性!$J35+1)+INDEX(战舰突破!$O$23:$O$35,新怪物属性!$K35+1)+INDEX(战舰突破!$O$40:$O$52,新怪物属性!$L35+1)</f>
        <v>0</v>
      </c>
      <c r="FV35" s="18">
        <f>INDEX(战舰突破!$P$6:$P$18,新怪物属性!$J35+1)+INDEX(战舰突破!$P$23:$P$35,新怪物属性!$K35+1)+INDEX(战舰突破!$P$40:$P$52,新怪物属性!$L35+1)</f>
        <v>0</v>
      </c>
      <c r="FW35" s="18">
        <f>INDEX(战舰突破!$Q$6:$Q$18,新怪物属性!$J35+1)+INDEX(战舰突破!$Q$23:$Q$35,新怪物属性!$K35+1)+INDEX(战舰突破!$Q$40:$Q$52,新怪物属性!$L35+1)</f>
        <v>0</v>
      </c>
      <c r="FX35" s="18">
        <f>INDEX(战舰突破!$R$6:$R$18,新怪物属性!$J35+1)+INDEX(战舰突破!$R$23:$R$35,新怪物属性!$K35+1)+INDEX(战舰突破!$R$40:$R$52,新怪物属性!$L35+1)</f>
        <v>0</v>
      </c>
      <c r="FY35" s="18">
        <f>INDEX(战舰突破!$M$6:$M$18,新怪物属性!$J35+1)+INDEX(战舰突破!$M$23:$M$35,新怪物属性!$K35+1)+INDEX(战舰突破!$M$40:$M$52,新怪物属性!$L35+1)</f>
        <v>0</v>
      </c>
      <c r="FZ35" s="22">
        <f>INDEX(战舰突破!$W$6:$W$18,新怪物属性!$J35+1)+INDEX(战舰突破!$W$23:$W$35,新怪物属性!$K35+1)+INDEX(战舰突破!$W$40:$W$52,新怪物属性!$L35+1)</f>
        <v>0.3</v>
      </c>
      <c r="GC35" s="14">
        <f>INDEX(战舰突破!$S$6:$S$18,新怪物属性!$J35+1)</f>
        <v>0</v>
      </c>
      <c r="GD35" s="14">
        <f>INDEX(战舰突破!$T$6:$T$18,新怪物属性!$J35+1)</f>
        <v>0</v>
      </c>
      <c r="GE35" s="14">
        <f>INDEX(战舰突破!$U$6:$U$18,新怪物属性!$J35+1)</f>
        <v>0</v>
      </c>
      <c r="GF35" s="14">
        <f>INDEX(战舰突破!$V$6:$V$18,新怪物属性!$J35+1)</f>
        <v>0</v>
      </c>
      <c r="GG35" s="14">
        <f>INDEX(战舰突破!$X$6:$X$18,新怪物属性!$J35+1)</f>
        <v>2</v>
      </c>
      <c r="GI35" s="14">
        <f>INDEX(战舰突破!$S$23:$S$35,新怪物属性!$J35+1)</f>
        <v>0</v>
      </c>
      <c r="GJ35" s="14">
        <f>INDEX(战舰突破!$T$23:$T$35,新怪物属性!$J35+1)</f>
        <v>0</v>
      </c>
      <c r="GK35" s="14">
        <f>INDEX(战舰突破!$U$23:$U$35,新怪物属性!$J35+1)</f>
        <v>0</v>
      </c>
      <c r="GL35" s="14">
        <f>INDEX(战舰突破!$V$23:$V$35,新怪物属性!$J35+1)</f>
        <v>0</v>
      </c>
      <c r="GM35" s="14">
        <f>INDEX(战舰突破!$X$23:$X$35,新怪物属性!$J35+1)</f>
        <v>30</v>
      </c>
      <c r="GO35" s="14">
        <f>INDEX(战舰突破!$S$40:$S$52,新怪物属性!$J35+1)</f>
        <v>0</v>
      </c>
      <c r="GP35" s="14">
        <f>INDEX(战舰突破!$T$40:$T$52,新怪物属性!$J35+1)</f>
        <v>0</v>
      </c>
      <c r="GQ35" s="14">
        <f>INDEX(战舰突破!$U$40:$U$52,新怪物属性!$J35+1)</f>
        <v>0</v>
      </c>
      <c r="GR35" s="14">
        <f>INDEX(战舰突破!$V$40:$V$52,新怪物属性!$J35+1)</f>
        <v>0</v>
      </c>
      <c r="GS35" s="14">
        <f>INDEX(战舰突破!$X$40:$X$52,新怪物属性!$J35+1)</f>
        <v>50</v>
      </c>
      <c r="GV35" s="14">
        <v>0</v>
      </c>
      <c r="GW35" s="14">
        <v>0</v>
      </c>
      <c r="GX35" s="14">
        <v>0</v>
      </c>
      <c r="GY35" s="14">
        <v>0</v>
      </c>
      <c r="GZ35" s="14">
        <v>0</v>
      </c>
      <c r="HA35" s="14">
        <v>0</v>
      </c>
      <c r="HB35" s="14">
        <v>0</v>
      </c>
      <c r="HC35" s="14">
        <v>0</v>
      </c>
      <c r="HD35" s="14">
        <v>0</v>
      </c>
      <c r="HE35" s="14">
        <v>0</v>
      </c>
      <c r="HF35" s="14">
        <v>0</v>
      </c>
      <c r="HG35" s="14">
        <v>0</v>
      </c>
      <c r="HH35" s="14">
        <v>0</v>
      </c>
      <c r="HI35" s="14">
        <v>0</v>
      </c>
      <c r="HJ35" s="14">
        <v>0</v>
      </c>
      <c r="HK35" s="14">
        <v>0</v>
      </c>
      <c r="HL35" s="14">
        <v>0</v>
      </c>
      <c r="HM35" s="14">
        <v>0</v>
      </c>
      <c r="HN35" s="14">
        <v>0</v>
      </c>
      <c r="HO35" s="14">
        <v>0</v>
      </c>
      <c r="HP35" s="14">
        <v>0</v>
      </c>
      <c r="HQ35" s="14">
        <v>0</v>
      </c>
      <c r="HR35" s="14">
        <v>0</v>
      </c>
      <c r="HS35" s="14">
        <v>0</v>
      </c>
      <c r="HT35" s="14">
        <v>0</v>
      </c>
      <c r="HU35" s="14">
        <v>0</v>
      </c>
      <c r="HX35" s="14">
        <v>0</v>
      </c>
      <c r="HY35" s="14">
        <v>0</v>
      </c>
      <c r="IB35" s="14">
        <f>IF($GV35=0,0,INDEX(战宠!P$15:P$27,新怪物属性!$GV$3)*(INDEX(战宠!$U$7:$Y$10,1,新怪物属性!$GV35)))*(新怪物属性!$GW35+4)
+IF($GX35=0,0,INDEX(战宠!P$15:P$27,新怪物属性!$GX$3)*(INDEX(战宠!$U$7:$Y$10,1,新怪物属性!$GX35)))*(新怪物属性!$GY35+4)
+IF($GZ35=0,0,INDEX(战宠!P$15:P$27,新怪物属性!$GZ$3)*(INDEX(战宠!$U$7:$Y$10,1,新怪物属性!$GZ35)))*(新怪物属性!$HA35+4)
+IF($HB35=0,0,INDEX(战宠!P$15:P$27,新怪物属性!$HB$3)*(INDEX(战宠!$U$7:$Y$10,1,新怪物属性!$HB35)))*(新怪物属性!$HC35+4)
+IF($HD35=0,0,INDEX(战宠!P$15:P$27,新怪物属性!$HD$3)*(INDEX(战宠!$U$7:$Y$10,1,新怪物属性!$HD35)))*(新怪物属性!$HE35+4)
+IF($HF35=0,0,INDEX(战宠!P$15:P$27,新怪物属性!$HF$3)*(INDEX(战宠!$U$7:$Y$10,1,新怪物属性!$HF35)))*(新怪物属性!$HG35+4)
+IF($HH35=0,0,INDEX(战宠!P$15:P$27,新怪物属性!$HH$3)*(INDEX(战宠!$U$7:$Y$10,1,新怪物属性!$HH35)))*(新怪物属性!$HI35+4)
+IF($HJ35=0,0,INDEX(战宠!P$15:P$27,新怪物属性!$HJ$3)*(INDEX(战宠!$U$7:$Y$10,1,新怪物属性!$HJ35)))*(新怪物属性!$HK35+4)
+IF($HL35=0,0,INDEX(战宠!P$15:P$27,新怪物属性!$HL$3)*(INDEX(战宠!$U$7:$Y$10,1,新怪物属性!$HL35)))*(新怪物属性!$HM35+4)
+IF($HN35=0,0,INDEX(战宠!P$15:P$27,新怪物属性!$HN$3)*(INDEX(战宠!$U$7:$Y$10,1,新怪物属性!$HN35)))*(新怪物属性!$HO35+4)
+IF($HP35=0,0,INDEX(战宠!P$15:P$27,新怪物属性!$HP$3)*(INDEX(战宠!$U$7:$Y$10,1,新怪物属性!$HP35)))*(新怪物属性!$HQ35+4)
+IF($HR35=0,0,INDEX(战宠!P$15:P$27,新怪物属性!$HR$3)*(INDEX(战宠!$U$7:$Y$10,1,新怪物属性!$HR35)))*(新怪物属性!$HS35+4)
+IF($HT35=0,0,INDEX(战宠!P$15:P$27,新怪物属性!$HT$3)*(INDEX(战宠!$U$7:$Y$10,1,新怪物属性!$HT35)))*(新怪物属性!$HU35+4)</f>
        <v>0</v>
      </c>
      <c r="IC35" s="14">
        <f>IF($GV35=0,0,INDEX(战宠!Q$15:Q$27,新怪物属性!$GV$3)*(INDEX(战宠!$U$7:$Y$10,1,新怪物属性!$GV35)))*(新怪物属性!$GW35+4)
+IF($GX35=0,0,INDEX(战宠!Q$15:Q$27,新怪物属性!$GX$3)*(INDEX(战宠!$U$7:$Y$10,1,新怪物属性!$GX35)))*(新怪物属性!$GY35+4)
+IF($GZ35=0,0,INDEX(战宠!Q$15:Q$27,新怪物属性!$GZ$3)*(INDEX(战宠!$U$7:$Y$10,1,新怪物属性!$GZ35)))*(新怪物属性!$HA35+4)
+IF($HB35=0,0,INDEX(战宠!Q$15:Q$27,新怪物属性!$HB$3)*(INDEX(战宠!$U$7:$Y$10,1,新怪物属性!$HB35)))*(新怪物属性!$HC35+4)
+IF($HD35=0,0,INDEX(战宠!Q$15:Q$27,新怪物属性!$HD$3)*(INDEX(战宠!$U$7:$Y$10,1,新怪物属性!$HD35)))*(新怪物属性!$HE35+4)
+IF($HF35=0,0,INDEX(战宠!Q$15:Q$27,新怪物属性!$HF$3)*(INDEX(战宠!$U$7:$Y$10,1,新怪物属性!$HF35)))*(新怪物属性!$HG35+4)
+IF($HH35=0,0,INDEX(战宠!Q$15:Q$27,新怪物属性!$HH$3)*(INDEX(战宠!$U$7:$Y$10,1,新怪物属性!$HH35)))*(新怪物属性!$HI35+4)
+IF($HJ35=0,0,INDEX(战宠!Q$15:Q$27,新怪物属性!$HJ$3)*(INDEX(战宠!$U$7:$Y$10,1,新怪物属性!$HJ35)))*(新怪物属性!$HK35+4)
+IF($HL35=0,0,INDEX(战宠!Q$15:Q$27,新怪物属性!$HL$3)*(INDEX(战宠!$U$7:$Y$10,1,新怪物属性!$HL35)))*(新怪物属性!$HM35+4)
+IF($HN35=0,0,INDEX(战宠!Q$15:Q$27,新怪物属性!$HN$3)*(INDEX(战宠!$U$7:$Y$10,1,新怪物属性!$HN35)))*(新怪物属性!$HO35+4)
+IF($HP35=0,0,INDEX(战宠!Q$15:Q$27,新怪物属性!$HP$3)*(INDEX(战宠!$U$7:$Y$10,1,新怪物属性!$HP35)))*(新怪物属性!$HQ35+4)
+IF($HR35=0,0,INDEX(战宠!Q$15:Q$27,新怪物属性!$HR$3)*(INDEX(战宠!$U$7:$Y$10,1,新怪物属性!$HR35)))*(新怪物属性!$HS35+4)
+IF($HT35=0,0,INDEX(战宠!Q$15:Q$27,新怪物属性!$HT$3)*(INDEX(战宠!$U$7:$Y$10,1,新怪物属性!$HT35)))*(新怪物属性!$HU35+4)</f>
        <v>0</v>
      </c>
      <c r="ID35" s="14">
        <f>IF($GV35=0,0,INDEX(战宠!R$15:R$27,新怪物属性!$GV$3)*(INDEX(战宠!$U$7:$Y$10,1,新怪物属性!$GV35)))*(新怪物属性!$GW35+4)
+IF($GX35=0,0,INDEX(战宠!R$15:R$27,新怪物属性!$GX$3)*(INDEX(战宠!$U$7:$Y$10,1,新怪物属性!$GX35)))*(新怪物属性!$GY35+4)
+IF($GZ35=0,0,INDEX(战宠!R$15:R$27,新怪物属性!$GZ$3)*(INDEX(战宠!$U$7:$Y$10,1,新怪物属性!$GZ35)))*(新怪物属性!$HA35+4)
+IF($HB35=0,0,INDEX(战宠!R$15:R$27,新怪物属性!$HB$3)*(INDEX(战宠!$U$7:$Y$10,1,新怪物属性!$HB35)))*(新怪物属性!$HC35+4)
+IF($HD35=0,0,INDEX(战宠!R$15:R$27,新怪物属性!$HD$3)*(INDEX(战宠!$U$7:$Y$10,1,新怪物属性!$HD35)))*(新怪物属性!$HE35+4)
+IF($HF35=0,0,INDEX(战宠!R$15:R$27,新怪物属性!$HF$3)*(INDEX(战宠!$U$7:$Y$10,1,新怪物属性!$HF35)))*(新怪物属性!$HG35+4)
+IF($HH35=0,0,INDEX(战宠!R$15:R$27,新怪物属性!$HH$3)*(INDEX(战宠!$U$7:$Y$10,1,新怪物属性!$HH35)))*(新怪物属性!$HI35+4)
+IF($HJ35=0,0,INDEX(战宠!R$15:R$27,新怪物属性!$HJ$3)*(INDEX(战宠!$U$7:$Y$10,1,新怪物属性!$HJ35)))*(新怪物属性!$HK35+4)
+IF($HL35=0,0,INDEX(战宠!R$15:R$27,新怪物属性!$HL$3)*(INDEX(战宠!$U$7:$Y$10,1,新怪物属性!$HL35)))*(新怪物属性!$HM35+4)
+IF($HN35=0,0,INDEX(战宠!R$15:R$27,新怪物属性!$HN$3)*(INDEX(战宠!$U$7:$Y$10,1,新怪物属性!$HN35)))*(新怪物属性!$HO35+4)
+IF($HP35=0,0,INDEX(战宠!R$15:R$27,新怪物属性!$HP$3)*(INDEX(战宠!$U$7:$Y$10,1,新怪物属性!$HP35)))*(新怪物属性!$HQ35+4)
+IF($HR35=0,0,INDEX(战宠!R$15:R$27,新怪物属性!$HR$3)*(INDEX(战宠!$U$7:$Y$10,1,新怪物属性!$HR35)))*(新怪物属性!$HS35+4)
+IF($HT35=0,0,INDEX(战宠!R$15:R$27,新怪物属性!$HT$3)*(INDEX(战宠!$U$7:$Y$10,1,新怪物属性!$HT35)))*(新怪物属性!$HU35+4)</f>
        <v>0</v>
      </c>
      <c r="IE35" s="14">
        <f>IF($GV35=0,0,INDEX(战宠!S$15:S$27,新怪物属性!$GV$3)*(INDEX(战宠!$U$7:$Y$10,1,新怪物属性!$GV35)))*(新怪物属性!$GW35+4)
+IF($GX35=0,0,INDEX(战宠!S$15:S$27,新怪物属性!$GX$3)*(INDEX(战宠!$U$7:$Y$10,1,新怪物属性!$GX35)))*(新怪物属性!$GY35+4)
+IF($GZ35=0,0,INDEX(战宠!S$15:S$27,新怪物属性!$GZ$3)*(INDEX(战宠!$U$7:$Y$10,1,新怪物属性!$GZ35)))*(新怪物属性!$HA35+4)
+IF($HB35=0,0,INDEX(战宠!S$15:S$27,新怪物属性!$HB$3)*(INDEX(战宠!$U$7:$Y$10,1,新怪物属性!$HB35)))*(新怪物属性!$HC35+4)
+IF($HD35=0,0,INDEX(战宠!S$15:S$27,新怪物属性!$HD$3)*(INDEX(战宠!$U$7:$Y$10,1,新怪物属性!$HD35)))*(新怪物属性!$HE35+4)
+IF($HF35=0,0,INDEX(战宠!S$15:S$27,新怪物属性!$HF$3)*(INDEX(战宠!$U$7:$Y$10,1,新怪物属性!$HF35)))*(新怪物属性!$HG35+4)
+IF($HH35=0,0,INDEX(战宠!S$15:S$27,新怪物属性!$HH$3)*(INDEX(战宠!$U$7:$Y$10,1,新怪物属性!$HH35)))*(新怪物属性!$HI35+4)
+IF($HJ35=0,0,INDEX(战宠!S$15:S$27,新怪物属性!$HJ$3)*(INDEX(战宠!$U$7:$Y$10,1,新怪物属性!$HJ35)))*(新怪物属性!$HK35+4)
+IF($HL35=0,0,INDEX(战宠!S$15:S$27,新怪物属性!$HL$3)*(INDEX(战宠!$U$7:$Y$10,1,新怪物属性!$HL35)))*(新怪物属性!$HM35+4)
+IF($HN35=0,0,INDEX(战宠!S$15:S$27,新怪物属性!$HN$3)*(INDEX(战宠!$U$7:$Y$10,1,新怪物属性!$HN35)))*(新怪物属性!$HO35+4)
+IF($HP35=0,0,INDEX(战宠!S$15:S$27,新怪物属性!$HP$3)*(INDEX(战宠!$U$7:$Y$10,1,新怪物属性!$HP35)))*(新怪物属性!$HQ35+4)
+IF($HR35=0,0,INDEX(战宠!S$15:S$27,新怪物属性!$HR$3)*(INDEX(战宠!$U$7:$Y$10,1,新怪物属性!$HR35)))*(新怪物属性!$HS35+4)
+IF($HT35=0,0,INDEX(战宠!S$15:S$27,新怪物属性!$HT$3)*(INDEX(战宠!$U$7:$Y$10,1,新怪物属性!$HT35)))*(新怪物属性!$HU35+4)</f>
        <v>0</v>
      </c>
      <c r="IF35" s="14">
        <f>IF($GV35=0,0,INDEX(战宠!T$15:T$27,新怪物属性!$GV$3)*(INDEX(战宠!$U$7:$Y$10,1,新怪物属性!$GV35)))*(新怪物属性!$GW35+4)
+IF($GX35=0,0,INDEX(战宠!T$15:T$27,新怪物属性!$GX$3)*(INDEX(战宠!$U$7:$Y$10,1,新怪物属性!$GX35)))*(新怪物属性!$GY35+4)
+IF($GZ35=0,0,INDEX(战宠!T$15:T$27,新怪物属性!$GZ$3)*(INDEX(战宠!$U$7:$Y$10,1,新怪物属性!$GZ35)))*(新怪物属性!$HA35+4)
+IF($HB35=0,0,INDEX(战宠!T$15:T$27,新怪物属性!$HB$3)*(INDEX(战宠!$U$7:$Y$10,1,新怪物属性!$HB35)))*(新怪物属性!$HC35+4)
+IF($HD35=0,0,INDEX(战宠!T$15:T$27,新怪物属性!$HD$3)*(INDEX(战宠!$U$7:$Y$10,1,新怪物属性!$HD35)))*(新怪物属性!$HE35+4)
+IF($HF35=0,0,INDEX(战宠!T$15:T$27,新怪物属性!$HF$3)*(INDEX(战宠!$U$7:$Y$10,1,新怪物属性!$HF35)))*(新怪物属性!$HG35+4)
+IF($HH35=0,0,INDEX(战宠!T$15:T$27,新怪物属性!$HH$3)*(INDEX(战宠!$U$7:$Y$10,1,新怪物属性!$HH35)))*(新怪物属性!$HI35+4)
+IF($HJ35=0,0,INDEX(战宠!T$15:T$27,新怪物属性!$HJ$3)*(INDEX(战宠!$U$7:$Y$10,1,新怪物属性!$HJ35)))*(新怪物属性!$HK35+4)
+IF($HL35=0,0,INDEX(战宠!T$15:T$27,新怪物属性!$HL$3)*(INDEX(战宠!$U$7:$Y$10,1,新怪物属性!$HL35)))*(新怪物属性!$HM35+4)
+IF($HN35=0,0,INDEX(战宠!T$15:T$27,新怪物属性!$HN$3)*(INDEX(战宠!$U$7:$Y$10,1,新怪物属性!$HN35)))*(新怪物属性!$HO35+4)
+IF($HP35=0,0,INDEX(战宠!T$15:T$27,新怪物属性!$HP$3)*(INDEX(战宠!$U$7:$Y$10,1,新怪物属性!$HP35)))*(新怪物属性!$HQ35+4)
+IF($HR35=0,0,INDEX(战宠!T$15:T$27,新怪物属性!$HR$3)*(INDEX(战宠!$U$7:$Y$10,1,新怪物属性!$HR35)))*(新怪物属性!$HS35+4)
+IF($HT35=0,0,INDEX(战宠!T$15:T$27,新怪物属性!$HT$3)*(INDEX(战宠!$U$7:$Y$10,1,新怪物属性!$HT35)))*(新怪物属性!$HU35+4)</f>
        <v>0</v>
      </c>
      <c r="II35" s="14">
        <f>IF(HX35=0,0,INDEX(战宠!$D$15:$D$27,新怪物属性!HX35))</f>
        <v>0</v>
      </c>
      <c r="IJ35" s="14">
        <f>IF(HY35=0,0,INDEX(战宠!$D$15:$D$27,新怪物属性!HY35))</f>
        <v>0</v>
      </c>
      <c r="IM35" s="14">
        <f t="shared" si="51"/>
        <v>5024</v>
      </c>
      <c r="IN35" s="14">
        <f t="shared" si="52"/>
        <v>5475</v>
      </c>
      <c r="IO35" s="14">
        <f t="shared" si="53"/>
        <v>0</v>
      </c>
      <c r="IP35" s="14">
        <f t="shared" si="54"/>
        <v>0</v>
      </c>
      <c r="IQ35" s="14">
        <f t="shared" si="55"/>
        <v>0</v>
      </c>
      <c r="IR35" s="14">
        <f t="shared" si="3"/>
        <v>21525</v>
      </c>
      <c r="IS35" s="14">
        <f t="shared" si="4"/>
        <v>700</v>
      </c>
      <c r="IT35" s="14">
        <f t="shared" si="5"/>
        <v>63262</v>
      </c>
      <c r="IU35" s="14">
        <f t="shared" si="6"/>
        <v>1176</v>
      </c>
      <c r="IV35" s="28">
        <f t="shared" si="7"/>
        <v>0</v>
      </c>
      <c r="IW35" s="28">
        <f t="shared" si="8"/>
        <v>0</v>
      </c>
      <c r="IX35" s="28">
        <f t="shared" si="9"/>
        <v>0</v>
      </c>
      <c r="IY35" s="28">
        <f t="shared" si="10"/>
        <v>0</v>
      </c>
      <c r="IZ35" s="28">
        <f t="shared" si="11"/>
        <v>1</v>
      </c>
      <c r="JA35" s="28">
        <f t="shared" si="12"/>
        <v>1</v>
      </c>
      <c r="JB35" s="28">
        <f t="shared" si="13"/>
        <v>0</v>
      </c>
      <c r="JC35" s="28">
        <f t="shared" si="14"/>
        <v>0</v>
      </c>
      <c r="JD35" s="14">
        <f t="shared" si="15"/>
        <v>1</v>
      </c>
      <c r="JE35" s="14">
        <f t="shared" si="16"/>
        <v>1</v>
      </c>
      <c r="JF35" s="14">
        <f t="shared" si="17"/>
        <v>1</v>
      </c>
      <c r="JG35" s="18">
        <f t="shared" si="18"/>
        <v>1</v>
      </c>
      <c r="JH35" s="18">
        <f t="shared" si="19"/>
        <v>1</v>
      </c>
      <c r="JI35" s="18">
        <f t="shared" si="20"/>
        <v>1</v>
      </c>
      <c r="JJ35" s="29">
        <f t="shared" si="56"/>
        <v>150</v>
      </c>
      <c r="JK35" s="29">
        <f t="shared" si="56"/>
        <v>450</v>
      </c>
      <c r="JL35" s="29">
        <f t="shared" si="56"/>
        <v>450</v>
      </c>
      <c r="JM35" s="26">
        <f t="shared" si="22"/>
        <v>0</v>
      </c>
      <c r="JN35" s="26">
        <f t="shared" si="23"/>
        <v>0</v>
      </c>
      <c r="JO35" s="26">
        <f t="shared" si="24"/>
        <v>0</v>
      </c>
      <c r="JP35" s="14">
        <f t="shared" si="25"/>
        <v>2</v>
      </c>
      <c r="JQ35" s="14">
        <f t="shared" si="26"/>
        <v>2</v>
      </c>
      <c r="JR35" s="14">
        <f t="shared" si="27"/>
        <v>2</v>
      </c>
      <c r="JS35" s="14">
        <f t="shared" si="28"/>
        <v>2</v>
      </c>
      <c r="JT35" s="14">
        <f t="shared" si="29"/>
        <v>30</v>
      </c>
      <c r="JU35" s="14">
        <f t="shared" si="30"/>
        <v>50</v>
      </c>
      <c r="JV35">
        <v>31</v>
      </c>
      <c r="JW35" s="14">
        <f t="shared" si="57"/>
        <v>262577</v>
      </c>
      <c r="JY35" s="14">
        <f t="shared" si="31"/>
        <v>1400</v>
      </c>
      <c r="JZ35" s="14">
        <f t="shared" si="58"/>
        <v>2482</v>
      </c>
      <c r="KA35" s="29">
        <f t="shared" si="59"/>
        <v>0</v>
      </c>
      <c r="KB35" s="29">
        <f t="shared" si="60"/>
        <v>0</v>
      </c>
      <c r="KC35" s="29">
        <f t="shared" si="61"/>
        <v>0</v>
      </c>
      <c r="KD35" s="29">
        <f t="shared" si="62"/>
        <v>0</v>
      </c>
      <c r="KE35" s="14">
        <f t="shared" si="32"/>
        <v>1</v>
      </c>
      <c r="KF35" s="14">
        <f t="shared" si="33"/>
        <v>1</v>
      </c>
      <c r="KG35" s="14">
        <f t="shared" si="63"/>
        <v>2482</v>
      </c>
      <c r="KH35" s="26">
        <f t="shared" si="34"/>
        <v>0</v>
      </c>
      <c r="KI35" s="26">
        <f t="shared" si="35"/>
        <v>0.3</v>
      </c>
      <c r="KJ35" s="29">
        <f t="shared" si="64"/>
        <v>311</v>
      </c>
      <c r="KK35" s="29">
        <f t="shared" si="65"/>
        <v>1771</v>
      </c>
      <c r="KL35" s="29">
        <f t="shared" si="66"/>
        <v>0</v>
      </c>
      <c r="KM35" s="23">
        <f t="shared" si="67"/>
        <v>0</v>
      </c>
      <c r="KN35" s="23">
        <f t="shared" si="68"/>
        <v>0</v>
      </c>
      <c r="KO35" s="26">
        <f t="shared" si="36"/>
        <v>0.05</v>
      </c>
      <c r="KP35" s="26">
        <f t="shared" si="37"/>
        <v>0.15</v>
      </c>
      <c r="KQ35" s="26">
        <f t="shared" si="38"/>
        <v>0.15</v>
      </c>
      <c r="KR35" s="26">
        <f t="shared" si="69"/>
        <v>0</v>
      </c>
      <c r="KS35" s="26">
        <v>0</v>
      </c>
      <c r="KT35" s="29">
        <f t="shared" si="70"/>
        <v>1.05</v>
      </c>
      <c r="KU35" s="29">
        <f t="shared" si="39"/>
        <v>1.1499999999999999</v>
      </c>
      <c r="KV35" s="29">
        <f t="shared" si="40"/>
        <v>1.1499999999999999</v>
      </c>
      <c r="KW35" s="29">
        <f t="shared" si="41"/>
        <v>1632.75</v>
      </c>
      <c r="KX35" s="29">
        <f t="shared" si="42"/>
        <v>1357.7666666666667</v>
      </c>
      <c r="KY35" s="29">
        <f t="shared" si="43"/>
        <v>0</v>
      </c>
      <c r="KZ35" s="29">
        <f t="shared" si="44"/>
        <v>17623</v>
      </c>
      <c r="LA35" s="14">
        <f t="shared" si="45"/>
        <v>2990.52</v>
      </c>
      <c r="LE35" s="14">
        <v>1</v>
      </c>
      <c r="LF35" s="14">
        <v>0.5</v>
      </c>
      <c r="LG35" s="14">
        <v>220</v>
      </c>
      <c r="LH35" s="14">
        <v>80</v>
      </c>
      <c r="LI35" s="14">
        <v>0</v>
      </c>
      <c r="LJ35" s="14">
        <v>60</v>
      </c>
      <c r="LK35" s="14">
        <v>60</v>
      </c>
      <c r="LL35" s="23">
        <f t="shared" si="71"/>
        <v>272762</v>
      </c>
      <c r="LM35" s="23">
        <f t="shared" si="72"/>
        <v>0</v>
      </c>
      <c r="LN35" s="23">
        <f t="shared" si="73"/>
        <v>272762</v>
      </c>
      <c r="LO35" s="14">
        <v>1</v>
      </c>
      <c r="LP35" s="14">
        <v>0.5</v>
      </c>
      <c r="LQ35" s="14">
        <v>100</v>
      </c>
      <c r="LR35" s="14">
        <v>25</v>
      </c>
      <c r="LS35" s="14">
        <v>0</v>
      </c>
      <c r="LT35" s="14">
        <v>30</v>
      </c>
      <c r="LU35" s="14">
        <v>30</v>
      </c>
      <c r="LV35" s="23">
        <f t="shared" si="74"/>
        <v>121560</v>
      </c>
      <c r="LW35" s="23">
        <f t="shared" si="75"/>
        <v>0</v>
      </c>
      <c r="LX35" s="23">
        <f t="shared" si="76"/>
        <v>121560</v>
      </c>
      <c r="MB35">
        <f t="shared" si="46"/>
        <v>3.5945865670211745</v>
      </c>
      <c r="MC35">
        <f t="shared" si="47"/>
        <v>3.5945865670211745</v>
      </c>
      <c r="ME35" s="14">
        <v>6</v>
      </c>
      <c r="MF35" s="14">
        <v>2</v>
      </c>
      <c r="MG35" s="14">
        <v>0</v>
      </c>
      <c r="MH35" s="23">
        <f t="shared" si="48"/>
        <v>6032</v>
      </c>
      <c r="MI35" s="23">
        <f t="shared" si="77"/>
        <v>0</v>
      </c>
      <c r="MJ35" s="23">
        <f t="shared" si="78"/>
        <v>6032</v>
      </c>
      <c r="MK35" s="14">
        <v>21</v>
      </c>
      <c r="ML35" s="14">
        <v>6</v>
      </c>
      <c r="MM35" s="14">
        <v>4</v>
      </c>
      <c r="MN35" s="23">
        <f t="shared" si="49"/>
        <v>19077</v>
      </c>
      <c r="MO35" s="23">
        <f t="shared" si="79"/>
        <v>0</v>
      </c>
      <c r="MP35" s="23">
        <f t="shared" si="80"/>
        <v>19077</v>
      </c>
      <c r="MR35" s="23">
        <f t="shared" si="81"/>
        <v>25436</v>
      </c>
      <c r="MS35" s="23">
        <f t="shared" si="82"/>
        <v>0</v>
      </c>
      <c r="MT35" s="23">
        <f t="shared" si="83"/>
        <v>25436</v>
      </c>
      <c r="MU35" s="23">
        <f t="shared" si="87"/>
        <v>9048</v>
      </c>
      <c r="MV35" s="23">
        <f t="shared" si="85"/>
        <v>0</v>
      </c>
      <c r="MW35" s="23">
        <f t="shared" si="86"/>
        <v>9048</v>
      </c>
      <c r="NC35" s="17"/>
      <c r="NJ35" s="14">
        <v>31</v>
      </c>
      <c r="NK35" s="14"/>
    </row>
    <row r="36" spans="1:375" ht="16.5" x14ac:dyDescent="0.2">
      <c r="C36" s="14">
        <f t="shared" si="0"/>
        <v>1</v>
      </c>
      <c r="D36" s="14">
        <v>32</v>
      </c>
      <c r="E36" s="14" t="s">
        <v>606</v>
      </c>
      <c r="F36" s="14" t="s">
        <v>561</v>
      </c>
      <c r="G36" s="14">
        <v>10</v>
      </c>
      <c r="H36" s="14">
        <v>20</v>
      </c>
      <c r="I36" s="14">
        <v>0</v>
      </c>
      <c r="J36" s="14">
        <v>1</v>
      </c>
      <c r="K36" s="14">
        <v>1</v>
      </c>
      <c r="L36" s="14">
        <v>0</v>
      </c>
      <c r="M36" s="14">
        <v>0</v>
      </c>
      <c r="N36" s="14">
        <v>0</v>
      </c>
      <c r="O36" s="14">
        <v>0</v>
      </c>
      <c r="P36" s="14">
        <v>2</v>
      </c>
      <c r="Q36" s="14">
        <v>4</v>
      </c>
      <c r="R36" s="14">
        <v>2</v>
      </c>
      <c r="S36" s="14">
        <v>1</v>
      </c>
      <c r="T36" s="14">
        <v>1</v>
      </c>
      <c r="U36" s="14">
        <v>1</v>
      </c>
      <c r="V36" s="14">
        <v>1</v>
      </c>
      <c r="W36" s="14">
        <v>1</v>
      </c>
      <c r="X36" s="14">
        <v>10</v>
      </c>
      <c r="Y36" s="14">
        <v>10</v>
      </c>
      <c r="Z36" s="14">
        <v>10</v>
      </c>
      <c r="AA36" s="14">
        <v>10</v>
      </c>
      <c r="AB36" s="14">
        <v>10</v>
      </c>
      <c r="AC36" s="14">
        <v>10</v>
      </c>
      <c r="AD36" s="14">
        <v>10</v>
      </c>
      <c r="AE36" s="14">
        <v>10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2</v>
      </c>
      <c r="BF36" s="14">
        <f>ROUND((INDEX(新战舰养成!S$6:S$18,新怪物属性!$J36+1)+INDEX(新战舰养成!D$6:D$18,新怪物属性!$J36+1)*(新怪物属性!$G36-1))*INDEX(战舰突破!$D$6:$D$18,新怪物属性!$M36+1),0)</f>
        <v>245</v>
      </c>
      <c r="BG36" s="14">
        <f>ROUND((INDEX(新战舰养成!T$6:T$18,新怪物属性!$J36+1)+INDEX(新战舰养成!E$6:E$18,新怪物属性!$J36+1)*(新怪物属性!$G36-1))*INDEX(战舰突破!$D$6:$D$18,新怪物属性!$M36+1),0)</f>
        <v>1900</v>
      </c>
      <c r="BH36" s="14">
        <f>ROUND((INDEX(新战舰养成!U$6:U$18,新怪物属性!$J36+1)+INDEX(新战舰养成!F$6:F$18,新怪物属性!$J36+1)*(新怪物属性!$G36-1))*INDEX(战舰突破!$D$6:$D$18,新怪物属性!$M36+1),0)</f>
        <v>127</v>
      </c>
      <c r="BI36" s="14">
        <f>ROUND((INDEX(新战舰养成!V$6:V$18,新怪物属性!$J36+1)+INDEX(新战舰养成!G$6:G$18,新怪物属性!$J36+1)*(新怪物属性!$G36-1))*INDEX(战舰突破!$D$6:$D$18,新怪物属性!$M36+1),0)</f>
        <v>300</v>
      </c>
      <c r="BJ36" s="14">
        <f>ROUND((INDEX(新战舰养成!W$6:W$18,新怪物属性!$J36+1)+INDEX(新战舰养成!H$6:H$18,新怪物属性!$J36+1)*(新怪物属性!$G36-1))*INDEX(战舰突破!$D$6:$D$18,新怪物属性!$M36+1),0)</f>
        <v>4</v>
      </c>
      <c r="BL36" s="14">
        <f>IF($H36&gt;0,ROUND((INDEX(新战舰养成!X$6:X$18,新怪物属性!$K36+1)+INDEX(新战舰养成!I$6:I$18,新怪物属性!$K36+1)*(新怪物属性!$H36-1))*INDEX(战舰突破!$D$6:$D$18,新怪物属性!$N36+1),0),0)</f>
        <v>675</v>
      </c>
      <c r="BM36" s="14">
        <f>IF($H36&gt;0,ROUND((INDEX(新战舰养成!Y$6:Y$18,新怪物属性!$K36+1)+INDEX(新战舰养成!J$6:J$18,新怪物属性!$K36+1)*(新怪物属性!$H36-1))*INDEX(战舰突破!$D$6:$D$18,新怪物属性!$N36+1),0),0)</f>
        <v>0</v>
      </c>
      <c r="BN36" s="14">
        <f>IF($H36&gt;0,ROUND((INDEX(新战舰养成!Z$6:Z$18,新怪物属性!$K36+1)+INDEX(新战舰养成!K$6:K$18,新怪物属性!$K36+1)*(新怪物属性!$H36-1))*INDEX(战舰突破!$D$6:$D$18,新怪物属性!$N36+1),0),0)</f>
        <v>0</v>
      </c>
      <c r="BO36" s="14">
        <f>IF($H36&gt;0,ROUND((INDEX(新战舰养成!AA$6:AA$18,新怪物属性!$K36+1)+INDEX(新战舰养成!L$6:L$18,新怪物属性!$K36+1)*(新怪物属性!$H36-1))*INDEX(战舰突破!$D$6:$D$18,新怪物属性!$N36+1),0),0)</f>
        <v>3950</v>
      </c>
      <c r="BP36" s="14">
        <f>IF($H36&gt;0,ROUND((INDEX(新战舰养成!AB$6:AB$18,新怪物属性!$K36+1)+INDEX(新战舰养成!M$6:M$18,新怪物属性!$K36+1)*(新怪物属性!$H36-1))*INDEX(战舰突破!$D$6:$D$18,新怪物属性!$N36+1),0),0)</f>
        <v>77</v>
      </c>
      <c r="BR36" s="14">
        <f>IF($I36&gt;0,ROUND((INDEX(新战舰养成!AC$6:AC$18,新怪物属性!$L36+1)+INDEX(新战舰养成!I$6:I$18,新怪物属性!$L36+1)*(新怪物属性!$I36-1))*INDEX(战舰突破!$D$6:$D$18,新怪物属性!$O36+1),0),0)</f>
        <v>0</v>
      </c>
      <c r="BS36" s="14">
        <f>IF($I36&gt;0,ROUND((INDEX(新战舰养成!AD$6:AD$18,新怪物属性!$L36+1)+INDEX(新战舰养成!J$6:J$18,新怪物属性!$L36+1)*(新怪物属性!$I36-1))*INDEX(战舰突破!$D$6:$D$18,新怪物属性!$O36+1),0),0)</f>
        <v>0</v>
      </c>
      <c r="BT36" s="14">
        <f>IF($I36&gt;0,ROUND((INDEX(新战舰养成!AE$6:AE$18,新怪物属性!$L36+1)+INDEX(新战舰养成!K$6:K$18,新怪物属性!$L36+1)*(新怪物属性!$I36-1))*INDEX(战舰突破!$D$6:$D$18,新怪物属性!$O36+1),0),0)</f>
        <v>0</v>
      </c>
      <c r="BU36" s="14">
        <f>IF($I36&gt;0,ROUND((INDEX(新战舰养成!AF$6:AF$18,新怪物属性!$L36+1)+INDEX(新战舰养成!L$6:L$18,新怪物属性!$L36+1)*(新怪物属性!$I36-1))*INDEX(战舰突破!$D$6:$D$18,新怪物属性!$O36+1),0),0)</f>
        <v>0</v>
      </c>
      <c r="BV36" s="14">
        <f>IF($I36&gt;0,ROUND((INDEX(新战舰养成!AG$6:AG$18,新怪物属性!$L36+1)+INDEX(新战舰养成!M$6:M$18,新怪物属性!$L36+1)*(新怪物属性!$I36-1))*INDEX(战舰突破!$D$6:$D$18,新怪物属性!$O36+1),0),0)</f>
        <v>0</v>
      </c>
      <c r="BY36" s="14">
        <f>(INDEX(装备数值!$C$13:$G$116,新怪物属性!$P36*8+1,BY$2)+INDEX(装备数值!$C$13:$G$116,新怪物属性!$Q36*8+2,BY$2)+INDEX(装备数值!$C$13:$G$116,新怪物属性!$S36*8+3,BY$2)+INDEX(装备数值!$C$13:$G$116,新怪物属性!$R36*8+4,BY$2)+INDEX(装备数值!$C$13:$G$116,新怪物属性!$T36*8+5,BY$2)+INDEX(装备数值!$C$13:$G$116,新怪物属性!$U36*8+6,BY$2)+INDEX(装备数值!$C$13:$G$116,新怪物属性!$V36*8+7,BY$2)+INDEX(装备数值!$C$13:$G$116,新怪物属性!$W36*8+8,BY$2))</f>
        <v>400</v>
      </c>
      <c r="BZ36" s="14">
        <f>(INDEX(装备数值!$C$13:$G$116,新怪物属性!$P36*8+1,BZ$2)+INDEX(装备数值!$C$13:$G$116,新怪物属性!$Q36*8+2,BZ$2)+INDEX(装备数值!$C$13:$G$116,新怪物属性!$S36*8+3,BZ$2)+INDEX(装备数值!$C$13:$G$116,新怪物属性!$R36*8+4,BZ$2)+INDEX(装备数值!$C$13:$G$116,新怪物属性!$T36*8+5,BZ$2)+INDEX(装备数值!$C$13:$G$116,新怪物属性!$U36*8+6,BZ$2)+INDEX(装备数值!$C$13:$G$116,新怪物属性!$V36*8+7,BZ$2)+INDEX(装备数值!$C$13:$G$116,新怪物属性!$W36*8+8,BZ$2))</f>
        <v>3300</v>
      </c>
      <c r="CA36" s="14">
        <f>(INDEX(装备数值!$C$13:$G$116,新怪物属性!$P36*8+1,CA$2)+INDEX(装备数值!$C$13:$G$116,新怪物属性!$Q36*8+2,CA$2)+INDEX(装备数值!$C$13:$G$116,新怪物属性!$S36*8+3,CA$2)+INDEX(装备数值!$C$13:$G$116,新怪物属性!$R36*8+4,CA$2)+INDEX(装备数值!$C$13:$G$116,新怪物属性!$T36*8+5,CA$2)+INDEX(装备数值!$C$13:$G$116,新怪物属性!$U36*8+6,CA$2)+INDEX(装备数值!$C$13:$G$116,新怪物属性!$V36*8+7,CA$2)+INDEX(装备数值!$C$13:$G$116,新怪物属性!$W36*8+8,CA$2))</f>
        <v>330</v>
      </c>
      <c r="CB36" s="14">
        <f>(INDEX(装备数值!$C$13:$G$116,新怪物属性!$P36*8+1,CB$2)+INDEX(装备数值!$C$13:$G$116,新怪物属性!$Q36*8+2,CB$2)+INDEX(装备数值!$C$13:$G$116,新怪物属性!$S36*8+3,CB$2)+INDEX(装备数值!$C$13:$G$116,新怪物属性!$R36*8+4,CB$2)+INDEX(装备数值!$C$13:$G$116,新怪物属性!$T36*8+5,CB$2)+INDEX(装备数值!$C$13:$G$116,新怪物属性!$U36*8+6,CB$2)+INDEX(装备数值!$C$13:$G$116,新怪物属性!$V36*8+7,CB$2)+INDEX(装备数值!$C$13:$G$116,新怪物属性!$W36*8+8,CB$2))</f>
        <v>25800</v>
      </c>
      <c r="CC36" s="14">
        <f>(INDEX(装备数值!$C$13:$G$116,新怪物属性!$P36*8+1,CC$2)+INDEX(装备数值!$C$13:$G$116,新怪物属性!$Q36*8+2,CC$2)+INDEX(装备数值!$C$13:$G$116,新怪物属性!$S36*8+3,CC$2)+INDEX(装备数值!$C$13:$G$116,新怪物属性!$R36*8+4,CC$2)+INDEX(装备数值!$C$13:$G$116,新怪物属性!$T36*8+5,CC$2)+INDEX(装备数值!$C$13:$G$116,新怪物属性!$U36*8+6,CC$2)+INDEX(装备数值!$C$13:$G$116,新怪物属性!$V36*8+7,CC$2)+INDEX(装备数值!$C$13:$G$116,新怪物属性!$W36*8+8,CC$2))</f>
        <v>35</v>
      </c>
      <c r="CF36" s="14">
        <f t="shared" si="50"/>
        <v>4</v>
      </c>
      <c r="CG36" s="14">
        <f t="shared" si="50"/>
        <v>1</v>
      </c>
      <c r="CH36" s="14">
        <f t="shared" si="50"/>
        <v>0</v>
      </c>
      <c r="CI36" s="14">
        <f t="shared" si="50"/>
        <v>0</v>
      </c>
      <c r="CJ36" s="14">
        <f t="shared" si="50"/>
        <v>0</v>
      </c>
      <c r="CK36" s="14">
        <f t="shared" si="50"/>
        <v>0</v>
      </c>
      <c r="CL36" s="14">
        <f t="shared" si="50"/>
        <v>0</v>
      </c>
      <c r="CM36" s="14">
        <f t="shared" si="50"/>
        <v>0</v>
      </c>
      <c r="CN36" s="14">
        <f t="shared" si="50"/>
        <v>0</v>
      </c>
      <c r="CO36" s="14">
        <f t="shared" si="50"/>
        <v>0</v>
      </c>
      <c r="CP36" s="14">
        <f t="shared" si="50"/>
        <v>0</v>
      </c>
      <c r="CQ36" s="14">
        <f t="shared" si="50"/>
        <v>0</v>
      </c>
      <c r="CR36" s="14">
        <f t="shared" si="50"/>
        <v>0</v>
      </c>
      <c r="CS36" s="14">
        <f>SUMIFS(装备数值!BL$50:BL$101,装备数值!$BG$50:$BG$101,"="&amp;新怪物属性!$CF$2,装备数值!$BH$50:$BH$101,"&lt;="&amp;新怪物属性!$CF36)+SUMIFS(装备数值!BL$50:BL$101,装备数值!$BG$50:$BG$101,"="&amp;新怪物属性!$CG$2,装备数值!$BH$50:$BH$101,"&lt;="&amp;新怪物属性!$CG36)+SUMIFS(装备数值!BL$50:BL$101,装备数值!$BG$50:$BG$101,"="&amp;新怪物属性!$CH$2,装备数值!$BH$50:$BH$101,"&lt;="&amp;新怪物属性!$CH36)+SUMIFS(装备数值!BL$50:BL$101,装备数值!$BG$50:$BG$101,"="&amp;新怪物属性!$CI$2,装备数值!$BH$50:$BH$101,"&lt;="&amp;新怪物属性!$CI36)+SUMIFS(装备数值!BL$50:BL$101,装备数值!$BG$50:$BG$101,"="&amp;新怪物属性!$CJ$2,装备数值!$BH$50:$BH$101,"&lt;="&amp;新怪物属性!$CJ36)+SUMIFS(装备数值!BL$50:BL$101,装备数值!$BG$50:$BG$101,"="&amp;新怪物属性!$CK$2,装备数值!$BH$50:$BH$101,"&lt;="&amp;新怪物属性!$CK36)+SUMIFS(装备数值!BL$50:BL$101,装备数值!$BG$50:$BG$101,"="&amp;新怪物属性!$CL$2,装备数值!$BH$50:$BH$101,"&lt;="&amp;新怪物属性!$CL36)+SUMIFS(装备数值!BL$50:BL$101,装备数值!$BG$50:$BG$101,"="&amp;新怪物属性!$CM$2,装备数值!$BH$50:$BH$101,"&lt;="&amp;新怪物属性!$CM36)+SUMIFS(装备数值!BL$50:BL$101,装备数值!$BG$50:$BG$101,"="&amp;新怪物属性!$CN$2,装备数值!$BH$50:$BH$101,"&lt;="&amp;新怪物属性!$CN36)+SUMIFS(装备数值!BL$50:BL$101,装备数值!$BG$50:$BG$101,"="&amp;新怪物属性!$CO$2,装备数值!$BH$50:$BH$101,"&lt;="&amp;新怪物属性!$CO36)+SUMIFS(装备数值!BL$50:BL$101,装备数值!$BG$50:$BG$101,"="&amp;新怪物属性!$CP$2,装备数值!$BH$50:$BH$101,"&lt;="&amp;新怪物属性!$CP36)+SUMIFS(装备数值!BL$50:BL$101,装备数值!$BG$50:$BG$101,"="&amp;新怪物属性!$CQ$2,装备数值!$BH$50:$BH$101,"&lt;="&amp;新怪物属性!$CQ36)+SUMIFS(装备数值!BL$50:BL$101,装备数值!$BG$50:$BG$101,"="&amp;新怪物属性!$CR$2,装备数值!$BH$50:$BH$101,"&lt;="&amp;新怪物属性!$CR36)</f>
        <v>3360</v>
      </c>
      <c r="CT36" s="14">
        <f>SUMIFS(装备数值!BM$50:BM$101,装备数值!$BG$50:$BG$101,"="&amp;新怪物属性!$CF$2,装备数值!$BH$50:$BH$101,"&lt;="&amp;新怪物属性!$CF36)+SUMIFS(装备数值!BM$50:BM$101,装备数值!$BG$50:$BG$101,"="&amp;新怪物属性!$CG$2,装备数值!$BH$50:$BH$101,"&lt;="&amp;新怪物属性!$CG36)+SUMIFS(装备数值!BM$50:BM$101,装备数值!$BG$50:$BG$101,"="&amp;新怪物属性!$CH$2,装备数值!$BH$50:$BH$101,"&lt;="&amp;新怪物属性!$CH36)+SUMIFS(装备数值!BM$50:BM$101,装备数值!$BG$50:$BG$101,"="&amp;新怪物属性!$CI$2,装备数值!$BH$50:$BH$101,"&lt;="&amp;新怪物属性!$CI36)+SUMIFS(装备数值!BM$50:BM$101,装备数值!$BG$50:$BG$101,"="&amp;新怪物属性!$CJ$2,装备数值!$BH$50:$BH$101,"&lt;="&amp;新怪物属性!$CJ36)+SUMIFS(装备数值!BM$50:BM$101,装备数值!$BG$50:$BG$101,"="&amp;新怪物属性!$CK$2,装备数值!$BH$50:$BH$101,"&lt;="&amp;新怪物属性!$CK36)+SUMIFS(装备数值!BM$50:BM$101,装备数值!$BG$50:$BG$101,"="&amp;新怪物属性!$CL$2,装备数值!$BH$50:$BH$101,"&lt;="&amp;新怪物属性!$CL36)+SUMIFS(装备数值!BM$50:BM$101,装备数值!$BG$50:$BG$101,"="&amp;新怪物属性!$CM$2,装备数值!$BH$50:$BH$101,"&lt;="&amp;新怪物属性!$CM36)+SUMIFS(装备数值!BM$50:BM$101,装备数值!$BG$50:$BG$101,"="&amp;新怪物属性!$CN$2,装备数值!$BH$50:$BH$101,"&lt;="&amp;新怪物属性!$CN36)+SUMIFS(装备数值!BM$50:BM$101,装备数值!$BG$50:$BG$101,"="&amp;新怪物属性!$CO$2,装备数值!$BH$50:$BH$101,"&lt;="&amp;新怪物属性!$CO36)+SUMIFS(装备数值!BM$50:BM$101,装备数值!$BG$50:$BG$101,"="&amp;新怪物属性!$CP$2,装备数值!$BH$50:$BH$101,"&lt;="&amp;新怪物属性!$CP36)+SUMIFS(装备数值!BM$50:BM$101,装备数值!$BG$50:$BG$101,"="&amp;新怪物属性!$CQ$2,装备数值!$BH$50:$BH$101,"&lt;="&amp;新怪物属性!$CQ36)+SUMIFS(装备数值!BM$50:BM$101,装备数值!$BG$50:$BG$101,"="&amp;新怪物属性!$CR$2,装备数值!$BH$50:$BH$101,"&lt;="&amp;新怪物属性!$CR36)</f>
        <v>10800</v>
      </c>
      <c r="CU36" s="14">
        <f>SUMIFS(装备数值!BN$50:BN$101,装备数值!$BG$50:$BG$101,"="&amp;新怪物属性!$CF$2,装备数值!$BH$50:$BH$101,"&lt;="&amp;新怪物属性!$CF36)+SUMIFS(装备数值!BN$50:BN$101,装备数值!$BG$50:$BG$101,"="&amp;新怪物属性!$CG$2,装备数值!$BH$50:$BH$101,"&lt;="&amp;新怪物属性!$CG36)+SUMIFS(装备数值!BN$50:BN$101,装备数值!$BG$50:$BG$101,"="&amp;新怪物属性!$CH$2,装备数值!$BH$50:$BH$101,"&lt;="&amp;新怪物属性!$CH36)+SUMIFS(装备数值!BN$50:BN$101,装备数值!$BG$50:$BG$101,"="&amp;新怪物属性!$CI$2,装备数值!$BH$50:$BH$101,"&lt;="&amp;新怪物属性!$CI36)+SUMIFS(装备数值!BN$50:BN$101,装备数值!$BG$50:$BG$101,"="&amp;新怪物属性!$CJ$2,装备数值!$BH$50:$BH$101,"&lt;="&amp;新怪物属性!$CJ36)+SUMIFS(装备数值!BN$50:BN$101,装备数值!$BG$50:$BG$101,"="&amp;新怪物属性!$CK$2,装备数值!$BH$50:$BH$101,"&lt;="&amp;新怪物属性!$CK36)+SUMIFS(装备数值!BN$50:BN$101,装备数值!$BG$50:$BG$101,"="&amp;新怪物属性!$CL$2,装备数值!$BH$50:$BH$101,"&lt;="&amp;新怪物属性!$CL36)+SUMIFS(装备数值!BN$50:BN$101,装备数值!$BG$50:$BG$101,"="&amp;新怪物属性!$CM$2,装备数值!$BH$50:$BH$101,"&lt;="&amp;新怪物属性!$CM36)+SUMIFS(装备数值!BN$50:BN$101,装备数值!$BG$50:$BG$101,"="&amp;新怪物属性!$CN$2,装备数值!$BH$50:$BH$101,"&lt;="&amp;新怪物属性!$CN36)+SUMIFS(装备数值!BN$50:BN$101,装备数值!$BG$50:$BG$101,"="&amp;新怪物属性!$CO$2,装备数值!$BH$50:$BH$101,"&lt;="&amp;新怪物属性!$CO36)+SUMIFS(装备数值!BN$50:BN$101,装备数值!$BG$50:$BG$101,"="&amp;新怪物属性!$CP$2,装备数值!$BH$50:$BH$101,"&lt;="&amp;新怪物属性!$CP36)+SUMIFS(装备数值!BN$50:BN$101,装备数值!$BG$50:$BG$101,"="&amp;新怪物属性!$CQ$2,装备数值!$BH$50:$BH$101,"&lt;="&amp;新怪物属性!$CQ36)+SUMIFS(装备数值!BN$50:BN$101,装备数值!$BG$50:$BG$101,"="&amp;新怪物属性!$CR$2,装备数值!$BH$50:$BH$101,"&lt;="&amp;新怪物属性!$CR36)</f>
        <v>0</v>
      </c>
      <c r="CV36" s="14">
        <f>SUMIFS(装备数值!BO$50:BO$101,装备数值!$BG$50:$BG$101,"="&amp;新怪物属性!$CF$2,装备数值!$BH$50:$BH$101,"&lt;="&amp;新怪物属性!$CF36)+SUMIFS(装备数值!BO$50:BO$101,装备数值!$BG$50:$BG$101,"="&amp;新怪物属性!$CG$2,装备数值!$BH$50:$BH$101,"&lt;="&amp;新怪物属性!$CG36)+SUMIFS(装备数值!BO$50:BO$101,装备数值!$BG$50:$BG$101,"="&amp;新怪物属性!$CH$2,装备数值!$BH$50:$BH$101,"&lt;="&amp;新怪物属性!$CH36)+SUMIFS(装备数值!BO$50:BO$101,装备数值!$BG$50:$BG$101,"="&amp;新怪物属性!$CI$2,装备数值!$BH$50:$BH$101,"&lt;="&amp;新怪物属性!$CI36)+SUMIFS(装备数值!BO$50:BO$101,装备数值!$BG$50:$BG$101,"="&amp;新怪物属性!$CJ$2,装备数值!$BH$50:$BH$101,"&lt;="&amp;新怪物属性!$CJ36)+SUMIFS(装备数值!BO$50:BO$101,装备数值!$BG$50:$BG$101,"="&amp;新怪物属性!$CK$2,装备数值!$BH$50:$BH$101,"&lt;="&amp;新怪物属性!$CK36)+SUMIFS(装备数值!BO$50:BO$101,装备数值!$BG$50:$BG$101,"="&amp;新怪物属性!$CL$2,装备数值!$BH$50:$BH$101,"&lt;="&amp;新怪物属性!$CL36)+SUMIFS(装备数值!BO$50:BO$101,装备数值!$BG$50:$BG$101,"="&amp;新怪物属性!$CM$2,装备数值!$BH$50:$BH$101,"&lt;="&amp;新怪物属性!$CM36)+SUMIFS(装备数值!BO$50:BO$101,装备数值!$BG$50:$BG$101,"="&amp;新怪物属性!$CN$2,装备数值!$BH$50:$BH$101,"&lt;="&amp;新怪物属性!$CN36)+SUMIFS(装备数值!BO$50:BO$101,装备数值!$BG$50:$BG$101,"="&amp;新怪物属性!$CO$2,装备数值!$BH$50:$BH$101,"&lt;="&amp;新怪物属性!$CO36)+SUMIFS(装备数值!BO$50:BO$101,装备数值!$BG$50:$BG$101,"="&amp;新怪物属性!$CP$2,装备数值!$BH$50:$BH$101,"&lt;="&amp;新怪物属性!$CP36)+SUMIFS(装备数值!BO$50:BO$101,装备数值!$BG$50:$BG$101,"="&amp;新怪物属性!$CQ$2,装备数值!$BH$50:$BH$101,"&lt;="&amp;新怪物属性!$CQ36)+SUMIFS(装备数值!BO$50:BO$101,装备数值!$BG$50:$BG$101,"="&amp;新怪物属性!$CR$2,装备数值!$BH$50:$BH$101,"&lt;="&amp;新怪物属性!$CR36)</f>
        <v>48000</v>
      </c>
      <c r="CW36" s="14">
        <f>SUMIFS(装备数值!BP$50:BP$101,装备数值!$BG$50:$BG$101,"="&amp;新怪物属性!$CF$2,装备数值!$BH$50:$BH$101,"&lt;="&amp;新怪物属性!$CF36)+SUMIFS(装备数值!BP$50:BP$101,装备数值!$BG$50:$BG$101,"="&amp;新怪物属性!$CG$2,装备数值!$BH$50:$BH$101,"&lt;="&amp;新怪物属性!$CG36)+SUMIFS(装备数值!BP$50:BP$101,装备数值!$BG$50:$BG$101,"="&amp;新怪物属性!$CH$2,装备数值!$BH$50:$BH$101,"&lt;="&amp;新怪物属性!$CH36)+SUMIFS(装备数值!BP$50:BP$101,装备数值!$BG$50:$BG$101,"="&amp;新怪物属性!$CI$2,装备数值!$BH$50:$BH$101,"&lt;="&amp;新怪物属性!$CI36)+SUMIFS(装备数值!BP$50:BP$101,装备数值!$BG$50:$BG$101,"="&amp;新怪物属性!$CJ$2,装备数值!$BH$50:$BH$101,"&lt;="&amp;新怪物属性!$CJ36)+SUMIFS(装备数值!BP$50:BP$101,装备数值!$BG$50:$BG$101,"="&amp;新怪物属性!$CK$2,装备数值!$BH$50:$BH$101,"&lt;="&amp;新怪物属性!$CK36)+SUMIFS(装备数值!BP$50:BP$101,装备数值!$BG$50:$BG$101,"="&amp;新怪物属性!$CL$2,装备数值!$BH$50:$BH$101,"&lt;="&amp;新怪物属性!$CL36)+SUMIFS(装备数值!BP$50:BP$101,装备数值!$BG$50:$BG$101,"="&amp;新怪物属性!$CM$2,装备数值!$BH$50:$BH$101,"&lt;="&amp;新怪物属性!$CM36)+SUMIFS(装备数值!BP$50:BP$101,装备数值!$BG$50:$BG$101,"="&amp;新怪物属性!$CN$2,装备数值!$BH$50:$BH$101,"&lt;="&amp;新怪物属性!$CN36)+SUMIFS(装备数值!BP$50:BP$101,装备数值!$BG$50:$BG$101,"="&amp;新怪物属性!$CO$2,装备数值!$BH$50:$BH$101,"&lt;="&amp;新怪物属性!$CO36)+SUMIFS(装备数值!BP$50:BP$101,装备数值!$BG$50:$BG$101,"="&amp;新怪物属性!$CP$2,装备数值!$BH$50:$BH$101,"&lt;="&amp;新怪物属性!$CP36)+SUMIFS(装备数值!BP$50:BP$101,装备数值!$BG$50:$BG$101,"="&amp;新怪物属性!$CQ$2,装备数值!$BH$50:$BH$101,"&lt;="&amp;新怪物属性!$CQ36)+SUMIFS(装备数值!BP$50:BP$101,装备数值!$BG$50:$BG$101,"="&amp;新怪物属性!$CR$2,装备数值!$BH$50:$BH$101,"&lt;="&amp;新怪物属性!$CR36)</f>
        <v>920</v>
      </c>
      <c r="CX36" s="14">
        <f>SUMIFS(装备数值!BQ$50:BQ$101,装备数值!$BG$50:$BG$101,"="&amp;新怪物属性!$CF$2,装备数值!$BH$50:$BH$101,"&lt;="&amp;新怪物属性!$CF36)+SUMIFS(装备数值!BQ$50:BQ$101,装备数值!$BG$50:$BG$101,"="&amp;新怪物属性!$CG$2,装备数值!$BH$50:$BH$101,"&lt;="&amp;新怪物属性!$CG36)+SUMIFS(装备数值!BQ$50:BQ$101,装备数值!$BG$50:$BG$101,"="&amp;新怪物属性!$CH$2,装备数值!$BH$50:$BH$101,"&lt;="&amp;新怪物属性!$CH36)+SUMIFS(装备数值!BQ$50:BQ$101,装备数值!$BG$50:$BG$101,"="&amp;新怪物属性!$CI$2,装备数值!$BH$50:$BH$101,"&lt;="&amp;新怪物属性!$CI36)+SUMIFS(装备数值!BQ$50:BQ$101,装备数值!$BG$50:$BG$101,"="&amp;新怪物属性!$CJ$2,装备数值!$BH$50:$BH$101,"&lt;="&amp;新怪物属性!$CJ36)+SUMIFS(装备数值!BQ$50:BQ$101,装备数值!$BG$50:$BG$101,"="&amp;新怪物属性!$CK$2,装备数值!$BH$50:$BH$101,"&lt;="&amp;新怪物属性!$CK36)+SUMIFS(装备数值!BQ$50:BQ$101,装备数值!$BG$50:$BG$101,"="&amp;新怪物属性!$CL$2,装备数值!$BH$50:$BH$101,"&lt;="&amp;新怪物属性!$CL36)+SUMIFS(装备数值!BQ$50:BQ$101,装备数值!$BG$50:$BG$101,"="&amp;新怪物属性!$CM$2,装备数值!$BH$50:$BH$101,"&lt;="&amp;新怪物属性!$CM36)+SUMIFS(装备数值!BQ$50:BQ$101,装备数值!$BG$50:$BG$101,"="&amp;新怪物属性!$CN$2,装备数值!$BH$50:$BH$101,"&lt;="&amp;新怪物属性!$CN36)+SUMIFS(装备数值!BQ$50:BQ$101,装备数值!$BG$50:$BG$101,"="&amp;新怪物属性!$CO$2,装备数值!$BH$50:$BH$101,"&lt;="&amp;新怪物属性!$CO36)+SUMIFS(装备数值!BQ$50:BQ$101,装备数值!$BG$50:$BG$101,"="&amp;新怪物属性!$CP$2,装备数值!$BH$50:$BH$101,"&lt;="&amp;新怪物属性!$CP36)+SUMIFS(装备数值!BQ$50:BQ$101,装备数值!$BG$50:$BG$101,"="&amp;新怪物属性!$CQ$2,装备数值!$BH$50:$BH$101,"&lt;="&amp;新怪物属性!$CQ36)+SUMIFS(装备数值!BQ$50:BQ$101,装备数值!$BG$50:$BG$101,"="&amp;新怪物属性!$CR$2,装备数值!$BH$50:$BH$101,"&lt;="&amp;新怪物属性!$CR36)</f>
        <v>0</v>
      </c>
      <c r="CY36" s="14">
        <f>SUMIFS(装备数值!BR$50:BR$101,装备数值!$BG$50:$BG$101,"="&amp;新怪物属性!$CF$2,装备数值!$BH$50:$BH$101,"&lt;="&amp;新怪物属性!$CF36)+SUMIFS(装备数值!BR$50:BR$101,装备数值!$BG$50:$BG$101,"="&amp;新怪物属性!$CG$2,装备数值!$BH$50:$BH$101,"&lt;="&amp;新怪物属性!$CG36)+SUMIFS(装备数值!BR$50:BR$101,装备数值!$BG$50:$BG$101,"="&amp;新怪物属性!$CH$2,装备数值!$BH$50:$BH$101,"&lt;="&amp;新怪物属性!$CH36)+SUMIFS(装备数值!BR$50:BR$101,装备数值!$BG$50:$BG$101,"="&amp;新怪物属性!$CI$2,装备数值!$BH$50:$BH$101,"&lt;="&amp;新怪物属性!$CI36)+SUMIFS(装备数值!BR$50:BR$101,装备数值!$BG$50:$BG$101,"="&amp;新怪物属性!$CJ$2,装备数值!$BH$50:$BH$101,"&lt;="&amp;新怪物属性!$CJ36)+SUMIFS(装备数值!BR$50:BR$101,装备数值!$BG$50:$BG$101,"="&amp;新怪物属性!$CK$2,装备数值!$BH$50:$BH$101,"&lt;="&amp;新怪物属性!$CK36)+SUMIFS(装备数值!BR$50:BR$101,装备数值!$BG$50:$BG$101,"="&amp;新怪物属性!$CL$2,装备数值!$BH$50:$BH$101,"&lt;="&amp;新怪物属性!$CL36)+SUMIFS(装备数值!BR$50:BR$101,装备数值!$BG$50:$BG$101,"="&amp;新怪物属性!$CM$2,装备数值!$BH$50:$BH$101,"&lt;="&amp;新怪物属性!$CM36)+SUMIFS(装备数值!BR$50:BR$101,装备数值!$BG$50:$BG$101,"="&amp;新怪物属性!$CN$2,装备数值!$BH$50:$BH$101,"&lt;="&amp;新怪物属性!$CN36)+SUMIFS(装备数值!BR$50:BR$101,装备数值!$BG$50:$BG$101,"="&amp;新怪物属性!$CO$2,装备数值!$BH$50:$BH$101,"&lt;="&amp;新怪物属性!$CO36)+SUMIFS(装备数值!BR$50:BR$101,装备数值!$BG$50:$BG$101,"="&amp;新怪物属性!$CP$2,装备数值!$BH$50:$BH$101,"&lt;="&amp;新怪物属性!$CP36)+SUMIFS(装备数值!BR$50:BR$101,装备数值!$BG$50:$BG$101,"="&amp;新怪物属性!$CQ$2,装备数值!$BH$50:$BH$101,"&lt;="&amp;新怪物属性!$CQ36)+SUMIFS(装备数值!BR$50:BR$101,装备数值!$BG$50:$BG$101,"="&amp;新怪物属性!$CR$2,装备数值!$BH$50:$BH$101,"&lt;="&amp;新怪物属性!$CR36)</f>
        <v>0</v>
      </c>
      <c r="CZ36" s="14">
        <f>SUMIFS(装备数值!BS$50:BS$101,装备数值!$BG$50:$BG$101,"="&amp;新怪物属性!$CF$2,装备数值!$BH$50:$BH$101,"&lt;="&amp;新怪物属性!$CF36)+SUMIFS(装备数值!BS$50:BS$101,装备数值!$BG$50:$BG$101,"="&amp;新怪物属性!$CG$2,装备数值!$BH$50:$BH$101,"&lt;="&amp;新怪物属性!$CG36)+SUMIFS(装备数值!BS$50:BS$101,装备数值!$BG$50:$BG$101,"="&amp;新怪物属性!$CH$2,装备数值!$BH$50:$BH$101,"&lt;="&amp;新怪物属性!$CH36)+SUMIFS(装备数值!BS$50:BS$101,装备数值!$BG$50:$BG$101,"="&amp;新怪物属性!$CI$2,装备数值!$BH$50:$BH$101,"&lt;="&amp;新怪物属性!$CI36)+SUMIFS(装备数值!BS$50:BS$101,装备数值!$BG$50:$BG$101,"="&amp;新怪物属性!$CJ$2,装备数值!$BH$50:$BH$101,"&lt;="&amp;新怪物属性!$CJ36)+SUMIFS(装备数值!BS$50:BS$101,装备数值!$BG$50:$BG$101,"="&amp;新怪物属性!$CK$2,装备数值!$BH$50:$BH$101,"&lt;="&amp;新怪物属性!$CK36)+SUMIFS(装备数值!BS$50:BS$101,装备数值!$BG$50:$BG$101,"="&amp;新怪物属性!$CL$2,装备数值!$BH$50:$BH$101,"&lt;="&amp;新怪物属性!$CL36)+SUMIFS(装备数值!BS$50:BS$101,装备数值!$BG$50:$BG$101,"="&amp;新怪物属性!$CM$2,装备数值!$BH$50:$BH$101,"&lt;="&amp;新怪物属性!$CM36)+SUMIFS(装备数值!BS$50:BS$101,装备数值!$BG$50:$BG$101,"="&amp;新怪物属性!$CN$2,装备数值!$BH$50:$BH$101,"&lt;="&amp;新怪物属性!$CN36)+SUMIFS(装备数值!BS$50:BS$101,装备数值!$BG$50:$BG$101,"="&amp;新怪物属性!$CO$2,装备数值!$BH$50:$BH$101,"&lt;="&amp;新怪物属性!$CO36)+SUMIFS(装备数值!BS$50:BS$101,装备数值!$BG$50:$BG$101,"="&amp;新怪物属性!$CP$2,装备数值!$BH$50:$BH$101,"&lt;="&amp;新怪物属性!$CP36)+SUMIFS(装备数值!BS$50:BS$101,装备数值!$BG$50:$BG$101,"="&amp;新怪物属性!$CQ$2,装备数值!$BH$50:$BH$101,"&lt;="&amp;新怪物属性!$CQ36)+SUMIFS(装备数值!BS$50:BS$101,装备数值!$BG$50:$BG$101,"="&amp;新怪物属性!$CR$2,装备数值!$BH$50:$BH$101,"&lt;="&amp;新怪物属性!$CR36)</f>
        <v>0</v>
      </c>
      <c r="DA36" s="14">
        <f>SUMIFS(装备数值!BT$50:BT$101,装备数值!$BG$50:$BG$101,"="&amp;新怪物属性!$CF$2,装备数值!$BH$50:$BH$101,"&lt;="&amp;新怪物属性!$CF36)+SUMIFS(装备数值!BT$50:BT$101,装备数值!$BG$50:$BG$101,"="&amp;新怪物属性!$CG$2,装备数值!$BH$50:$BH$101,"&lt;="&amp;新怪物属性!$CG36)+SUMIFS(装备数值!BT$50:BT$101,装备数值!$BG$50:$BG$101,"="&amp;新怪物属性!$CH$2,装备数值!$BH$50:$BH$101,"&lt;="&amp;新怪物属性!$CH36)+SUMIFS(装备数值!BT$50:BT$101,装备数值!$BG$50:$BG$101,"="&amp;新怪物属性!$CI$2,装备数值!$BH$50:$BH$101,"&lt;="&amp;新怪物属性!$CI36)+SUMIFS(装备数值!BT$50:BT$101,装备数值!$BG$50:$BG$101,"="&amp;新怪物属性!$CJ$2,装备数值!$BH$50:$BH$101,"&lt;="&amp;新怪物属性!$CJ36)+SUMIFS(装备数值!BT$50:BT$101,装备数值!$BG$50:$BG$101,"="&amp;新怪物属性!$CK$2,装备数值!$BH$50:$BH$101,"&lt;="&amp;新怪物属性!$CK36)+SUMIFS(装备数值!BT$50:BT$101,装备数值!$BG$50:$BG$101,"="&amp;新怪物属性!$CL$2,装备数值!$BH$50:$BH$101,"&lt;="&amp;新怪物属性!$CL36)+SUMIFS(装备数值!BT$50:BT$101,装备数值!$BG$50:$BG$101,"="&amp;新怪物属性!$CM$2,装备数值!$BH$50:$BH$101,"&lt;="&amp;新怪物属性!$CM36)+SUMIFS(装备数值!BT$50:BT$101,装备数值!$BG$50:$BG$101,"="&amp;新怪物属性!$CN$2,装备数值!$BH$50:$BH$101,"&lt;="&amp;新怪物属性!$CN36)+SUMIFS(装备数值!BT$50:BT$101,装备数值!$BG$50:$BG$101,"="&amp;新怪物属性!$CO$2,装备数值!$BH$50:$BH$101,"&lt;="&amp;新怪物属性!$CO36)+SUMIFS(装备数值!BT$50:BT$101,装备数值!$BG$50:$BG$101,"="&amp;新怪物属性!$CP$2,装备数值!$BH$50:$BH$101,"&lt;="&amp;新怪物属性!$CP36)+SUMIFS(装备数值!BT$50:BT$101,装备数值!$BG$50:$BG$101,"="&amp;新怪物属性!$CQ$2,装备数值!$BH$50:$BH$101,"&lt;="&amp;新怪物属性!$CQ36)+SUMIFS(装备数值!BT$50:BT$101,装备数值!$BG$50:$BG$101,"="&amp;新怪物属性!$CR$2,装备数值!$BH$50:$BH$101,"&lt;="&amp;新怪物属性!$CR36)</f>
        <v>0</v>
      </c>
      <c r="DB36" s="14">
        <f>SUMIFS(装备数值!BU$50:BU$101,装备数值!$BG$50:$BG$101,"="&amp;新怪物属性!$CF$2,装备数值!$BH$50:$BH$101,"&lt;="&amp;新怪物属性!$CF36)+SUMIFS(装备数值!BU$50:BU$101,装备数值!$BG$50:$BG$101,"="&amp;新怪物属性!$CG$2,装备数值!$BH$50:$BH$101,"&lt;="&amp;新怪物属性!$CG36)+SUMIFS(装备数值!BU$50:BU$101,装备数值!$BG$50:$BG$101,"="&amp;新怪物属性!$CH$2,装备数值!$BH$50:$BH$101,"&lt;="&amp;新怪物属性!$CH36)+SUMIFS(装备数值!BU$50:BU$101,装备数值!$BG$50:$BG$101,"="&amp;新怪物属性!$CI$2,装备数值!$BH$50:$BH$101,"&lt;="&amp;新怪物属性!$CI36)+SUMIFS(装备数值!BU$50:BU$101,装备数值!$BG$50:$BG$101,"="&amp;新怪物属性!$CJ$2,装备数值!$BH$50:$BH$101,"&lt;="&amp;新怪物属性!$CJ36)+SUMIFS(装备数值!BU$50:BU$101,装备数值!$BG$50:$BG$101,"="&amp;新怪物属性!$CK$2,装备数值!$BH$50:$BH$101,"&lt;="&amp;新怪物属性!$CK36)+SUMIFS(装备数值!BU$50:BU$101,装备数值!$BG$50:$BG$101,"="&amp;新怪物属性!$CL$2,装备数值!$BH$50:$BH$101,"&lt;="&amp;新怪物属性!$CL36)+SUMIFS(装备数值!BU$50:BU$101,装备数值!$BG$50:$BG$101,"="&amp;新怪物属性!$CM$2,装备数值!$BH$50:$BH$101,"&lt;="&amp;新怪物属性!$CM36)+SUMIFS(装备数值!BU$50:BU$101,装备数值!$BG$50:$BG$101,"="&amp;新怪物属性!$CN$2,装备数值!$BH$50:$BH$101,"&lt;="&amp;新怪物属性!$CN36)+SUMIFS(装备数值!BU$50:BU$101,装备数值!$BG$50:$BG$101,"="&amp;新怪物属性!$CO$2,装备数值!$BH$50:$BH$101,"&lt;="&amp;新怪物属性!$CO36)+SUMIFS(装备数值!BU$50:BU$101,装备数值!$BG$50:$BG$101,"="&amp;新怪物属性!$CP$2,装备数值!$BH$50:$BH$101,"&lt;="&amp;新怪物属性!$CP36)+SUMIFS(装备数值!BU$50:BU$101,装备数值!$BG$50:$BG$101,"="&amp;新怪物属性!$CQ$2,装备数值!$BH$50:$BH$101,"&lt;="&amp;新怪物属性!$CQ36)+SUMIFS(装备数值!BU$50:BU$101,装备数值!$BG$50:$BG$101,"="&amp;新怪物属性!$CR$2,装备数值!$BH$50:$BH$101,"&lt;="&amp;新怪物属性!$CR36)</f>
        <v>0</v>
      </c>
      <c r="DC36" s="14">
        <f>SUMIFS(装备数值!BV$50:BV$101,装备数值!$BG$50:$BG$101,"="&amp;新怪物属性!$CF$2,装备数值!$BH$50:$BH$101,"&lt;="&amp;新怪物属性!$CF36)+SUMIFS(装备数值!BV$50:BV$101,装备数值!$BG$50:$BG$101,"="&amp;新怪物属性!$CG$2,装备数值!$BH$50:$BH$101,"&lt;="&amp;新怪物属性!$CG36)+SUMIFS(装备数值!BV$50:BV$101,装备数值!$BG$50:$BG$101,"="&amp;新怪物属性!$CH$2,装备数值!$BH$50:$BH$101,"&lt;="&amp;新怪物属性!$CH36)+SUMIFS(装备数值!BV$50:BV$101,装备数值!$BG$50:$BG$101,"="&amp;新怪物属性!$CI$2,装备数值!$BH$50:$BH$101,"&lt;="&amp;新怪物属性!$CI36)+SUMIFS(装备数值!BV$50:BV$101,装备数值!$BG$50:$BG$101,"="&amp;新怪物属性!$CJ$2,装备数值!$BH$50:$BH$101,"&lt;="&amp;新怪物属性!$CJ36)+SUMIFS(装备数值!BV$50:BV$101,装备数值!$BG$50:$BG$101,"="&amp;新怪物属性!$CK$2,装备数值!$BH$50:$BH$101,"&lt;="&amp;新怪物属性!$CK36)+SUMIFS(装备数值!BV$50:BV$101,装备数值!$BG$50:$BG$101,"="&amp;新怪物属性!$CL$2,装备数值!$BH$50:$BH$101,"&lt;="&amp;新怪物属性!$CL36)+SUMIFS(装备数值!BV$50:BV$101,装备数值!$BG$50:$BG$101,"="&amp;新怪物属性!$CM$2,装备数值!$BH$50:$BH$101,"&lt;="&amp;新怪物属性!$CM36)+SUMIFS(装备数值!BV$50:BV$101,装备数值!$BG$50:$BG$101,"="&amp;新怪物属性!$CN$2,装备数值!$BH$50:$BH$101,"&lt;="&amp;新怪物属性!$CN36)+SUMIFS(装备数值!BV$50:BV$101,装备数值!$BG$50:$BG$101,"="&amp;新怪物属性!$CO$2,装备数值!$BH$50:$BH$101,"&lt;="&amp;新怪物属性!$CO36)+SUMIFS(装备数值!BV$50:BV$101,装备数值!$BG$50:$BG$101,"="&amp;新怪物属性!$CP$2,装备数值!$BH$50:$BH$101,"&lt;="&amp;新怪物属性!$CP36)+SUMIFS(装备数值!BV$50:BV$101,装备数值!$BG$50:$BG$101,"="&amp;新怪物属性!$CQ$2,装备数值!$BH$50:$BH$101,"&lt;="&amp;新怪物属性!$CQ36)+SUMIFS(装备数值!BV$50:BV$101,装备数值!$BG$50:$BG$101,"="&amp;新怪物属性!$CR$2,装备数值!$BH$50:$BH$101,"&lt;="&amp;新怪物属性!$CR36)</f>
        <v>0</v>
      </c>
      <c r="DD36" s="14">
        <f>SUMIFS(装备数值!BW$50:BW$101,装备数值!$BG$50:$BG$101,"="&amp;新怪物属性!$CF$2,装备数值!$BH$50:$BH$101,"&lt;="&amp;新怪物属性!$CF36)+SUMIFS(装备数值!BW$50:BW$101,装备数值!$BG$50:$BG$101,"="&amp;新怪物属性!$CG$2,装备数值!$BH$50:$BH$101,"&lt;="&amp;新怪物属性!$CG36)+SUMIFS(装备数值!BW$50:BW$101,装备数值!$BG$50:$BG$101,"="&amp;新怪物属性!$CH$2,装备数值!$BH$50:$BH$101,"&lt;="&amp;新怪物属性!$CH36)+SUMIFS(装备数值!BW$50:BW$101,装备数值!$BG$50:$BG$101,"="&amp;新怪物属性!$CI$2,装备数值!$BH$50:$BH$101,"&lt;="&amp;新怪物属性!$CI36)+SUMIFS(装备数值!BW$50:BW$101,装备数值!$BG$50:$BG$101,"="&amp;新怪物属性!$CJ$2,装备数值!$BH$50:$BH$101,"&lt;="&amp;新怪物属性!$CJ36)+SUMIFS(装备数值!BW$50:BW$101,装备数值!$BG$50:$BG$101,"="&amp;新怪物属性!$CK$2,装备数值!$BH$50:$BH$101,"&lt;="&amp;新怪物属性!$CK36)+SUMIFS(装备数值!BW$50:BW$101,装备数值!$BG$50:$BG$101,"="&amp;新怪物属性!$CL$2,装备数值!$BH$50:$BH$101,"&lt;="&amp;新怪物属性!$CL36)+SUMIFS(装备数值!BW$50:BW$101,装备数值!$BG$50:$BG$101,"="&amp;新怪物属性!$CM$2,装备数值!$BH$50:$BH$101,"&lt;="&amp;新怪物属性!$CM36)+SUMIFS(装备数值!BW$50:BW$101,装备数值!$BG$50:$BG$101,"="&amp;新怪物属性!$CN$2,装备数值!$BH$50:$BH$101,"&lt;="&amp;新怪物属性!$CN36)+SUMIFS(装备数值!BW$50:BW$101,装备数值!$BG$50:$BG$101,"="&amp;新怪物属性!$CO$2,装备数值!$BH$50:$BH$101,"&lt;="&amp;新怪物属性!$CO36)+SUMIFS(装备数值!BW$50:BW$101,装备数值!$BG$50:$BG$101,"="&amp;新怪物属性!$CP$2,装备数值!$BH$50:$BH$101,"&lt;="&amp;新怪物属性!$CP36)+SUMIFS(装备数值!BW$50:BW$101,装备数值!$BG$50:$BG$101,"="&amp;新怪物属性!$CQ$2,装备数值!$BH$50:$BH$101,"&lt;="&amp;新怪物属性!$CQ36)+SUMIFS(装备数值!BW$50:BW$101,装备数值!$BG$50:$BG$101,"="&amp;新怪物属性!$CR$2,装备数值!$BH$50:$BH$101,"&lt;="&amp;新怪物属性!$CR36)</f>
        <v>0</v>
      </c>
      <c r="DE36" s="14">
        <f>SUMIFS(装备数值!BX$50:BX$101,装备数值!$BG$50:$BG$101,"="&amp;新怪物属性!$CF$2,装备数值!$BH$50:$BH$101,"&lt;="&amp;新怪物属性!$CF36)+SUMIFS(装备数值!BX$50:BX$101,装备数值!$BG$50:$BG$101,"="&amp;新怪物属性!$CG$2,装备数值!$BH$50:$BH$101,"&lt;="&amp;新怪物属性!$CG36)+SUMIFS(装备数值!BX$50:BX$101,装备数值!$BG$50:$BG$101,"="&amp;新怪物属性!$CH$2,装备数值!$BH$50:$BH$101,"&lt;="&amp;新怪物属性!$CH36)+SUMIFS(装备数值!BX$50:BX$101,装备数值!$BG$50:$BG$101,"="&amp;新怪物属性!$CI$2,装备数值!$BH$50:$BH$101,"&lt;="&amp;新怪物属性!$CI36)+SUMIFS(装备数值!BX$50:BX$101,装备数值!$BG$50:$BG$101,"="&amp;新怪物属性!$CJ$2,装备数值!$BH$50:$BH$101,"&lt;="&amp;新怪物属性!$CJ36)+SUMIFS(装备数值!BX$50:BX$101,装备数值!$BG$50:$BG$101,"="&amp;新怪物属性!$CK$2,装备数值!$BH$50:$BH$101,"&lt;="&amp;新怪物属性!$CK36)+SUMIFS(装备数值!BX$50:BX$101,装备数值!$BG$50:$BG$101,"="&amp;新怪物属性!$CL$2,装备数值!$BH$50:$BH$101,"&lt;="&amp;新怪物属性!$CL36)+SUMIFS(装备数值!BX$50:BX$101,装备数值!$BG$50:$BG$101,"="&amp;新怪物属性!$CM$2,装备数值!$BH$50:$BH$101,"&lt;="&amp;新怪物属性!$CM36)+SUMIFS(装备数值!BX$50:BX$101,装备数值!$BG$50:$BG$101,"="&amp;新怪物属性!$CN$2,装备数值!$BH$50:$BH$101,"&lt;="&amp;新怪物属性!$CN36)+SUMIFS(装备数值!BX$50:BX$101,装备数值!$BG$50:$BG$101,"="&amp;新怪物属性!$CO$2,装备数值!$BH$50:$BH$101,"&lt;="&amp;新怪物属性!$CO36)+SUMIFS(装备数值!BX$50:BX$101,装备数值!$BG$50:$BG$101,"="&amp;新怪物属性!$CP$2,装备数值!$BH$50:$BH$101,"&lt;="&amp;新怪物属性!$CP36)+SUMIFS(装备数值!BX$50:BX$101,装备数值!$BG$50:$BG$101,"="&amp;新怪物属性!$CQ$2,装备数值!$BH$50:$BH$101,"&lt;="&amp;新怪物属性!$CQ36)+SUMIFS(装备数值!BX$50:BX$101,装备数值!$BG$50:$BG$101,"="&amp;新怪物属性!$CR$2,装备数值!$BH$50:$BH$101,"&lt;="&amp;新怪物属性!$CR36)</f>
        <v>0</v>
      </c>
      <c r="DH36" s="14">
        <f>INDEX(装备数值!$I$13:$M$116,新怪物属性!$P36*8+1,DH$2)*$X36+INDEX(装备数值!$I$13:$M$116,新怪物属性!$Q36*8+2,DH$2)*$Y36+INDEX(装备数值!$I$13:$M$116,新怪物属性!$S36*8+3,DH$2)*$Z36+INDEX(装备数值!$I$13:$M$116,新怪物属性!$R36*8+4,DH$2)*$AA36+INDEX(装备数值!$I$13:$M$116,新怪物属性!$T36*8+5,DH$2)*$AB36+INDEX(装备数值!$I$13:$M$116,新怪物属性!$U36*8+6,DH$2)*$AC36+INDEX(装备数值!$I$13:$M$116,新怪物属性!$V36*8+7,DH$2)*$AD36+INDEX(装备数值!$I$13:$M$116,新怪物属性!$W36*8+8,DH$2)*$AE36</f>
        <v>500</v>
      </c>
      <c r="DI36" s="14">
        <f>INDEX(装备数值!$I$13:$M$116,新怪物属性!$P36*8+1,DI$2)*$X36+INDEX(装备数值!$I$13:$M$116,新怪物属性!$Q36*8+2,DI$2)*$Y36+INDEX(装备数值!$I$13:$M$116,新怪物属性!$S36*8+3,DI$2)*$Z36+INDEX(装备数值!$I$13:$M$116,新怪物属性!$R36*8+4,DI$2)*$AA36+INDEX(装备数值!$I$13:$M$116,新怪物属性!$T36*8+5,DI$2)*$AB36+INDEX(装备数值!$I$13:$M$116,新怪物属性!$U36*8+6,DI$2)*$AC36+INDEX(装备数值!$I$13:$M$116,新怪物属性!$V36*8+7,DI$2)*$AD36+INDEX(装备数值!$I$13:$M$116,新怪物属性!$W36*8+8,DI$2)*$AE36</f>
        <v>3900</v>
      </c>
      <c r="DJ36" s="14">
        <f>INDEX(装备数值!$I$13:$M$116,新怪物属性!$P36*8+1,DJ$2)*$X36+INDEX(装备数值!$I$13:$M$116,新怪物属性!$Q36*8+2,DJ$2)*$Y36+INDEX(装备数值!$I$13:$M$116,新怪物属性!$S36*8+3,DJ$2)*$Z36+INDEX(装备数值!$I$13:$M$116,新怪物属性!$R36*8+4,DJ$2)*$AA36+INDEX(装备数值!$I$13:$M$116,新怪物属性!$T36*8+5,DJ$2)*$AB36+INDEX(装备数值!$I$13:$M$116,新怪物属性!$U36*8+6,DJ$2)*$AC36+INDEX(装备数值!$I$13:$M$116,新怪物属性!$V36*8+7,DJ$2)*$AD36+INDEX(装备数值!$I$13:$M$116,新怪物属性!$W36*8+8,DJ$2)*$AE36</f>
        <v>240</v>
      </c>
      <c r="DK36" s="14">
        <f>INDEX(装备数值!$I$13:$M$116,新怪物属性!$P36*8+1,DK$2)*$X36+INDEX(装备数值!$I$13:$M$116,新怪物属性!$Q36*8+2,DK$2)*$Y36+INDEX(装备数值!$I$13:$M$116,新怪物属性!$S36*8+3,DK$2)*$Z36+INDEX(装备数值!$I$13:$M$116,新怪物属性!$R36*8+4,DK$2)*$AA36+INDEX(装备数值!$I$13:$M$116,新怪物属性!$T36*8+5,DK$2)*$AB36+INDEX(装备数值!$I$13:$M$116,新怪物属性!$U36*8+6,DK$2)*$AC36+INDEX(装备数值!$I$13:$M$116,新怪物属性!$V36*8+7,DK$2)*$AD36+INDEX(装备数值!$I$13:$M$116,新怪物属性!$W36*8+8,DK$2)*$AE36</f>
        <v>8400</v>
      </c>
      <c r="DL36" s="14">
        <f>INDEX(装备数值!$I$13:$M$116,新怪物属性!$P36*8+1,DL$2)*$X36+INDEX(装备数值!$I$13:$M$116,新怪物属性!$Q36*8+2,DL$2)*$Y36+INDEX(装备数值!$I$13:$M$116,新怪物属性!$S36*8+3,DL$2)*$Z36+INDEX(装备数值!$I$13:$M$116,新怪物属性!$R36*8+4,DL$2)*$AA36+INDEX(装备数值!$I$13:$M$116,新怪物属性!$T36*8+5,DL$2)*$AB36+INDEX(装备数值!$I$13:$M$116,新怪物属性!$U36*8+6,DL$2)*$AC36+INDEX(装备数值!$I$13:$M$116,新怪物属性!$V36*8+7,DL$2)*$AD36+INDEX(装备数值!$I$13:$M$116,新怪物属性!$W36*8+8,DL$2)*$AE36</f>
        <v>70</v>
      </c>
      <c r="DO36" s="14">
        <f>INDEX(装备数值!$X$13:$AH$116,$P36*8+1,DO$2)*$AF36+INDEX(装备数值!$X$13:$AH$116,$Q36*8+2,DO$2)*$AG36+INDEX(装备数值!$X$13:$AH$116,$S36*8+3,DO$2)*$AH36+INDEX(装备数值!$X$13:$AH$116,$R36*8+4,DO$2)*$AI36+INDEX(装备数值!$X$13:$AH$116,$T36*8+5,DO$2)*$AJ36+INDEX(装备数值!$X$13:$AH$116,$U36*8+6,DO$2)*$AK36+INDEX(装备数值!$X$13:$AH$116,$V36*8+7,DO$2)*$AL36+INDEX(装备数值!$X$13:$AH$116,$W36*8+8,DO$2)*$AM36</f>
        <v>0</v>
      </c>
      <c r="DP36" s="14">
        <f>INDEX(装备数值!$X$13:$AH$116,$P36*8+1,DP$2)*$AF36+INDEX(装备数值!$X$13:$AH$116,$Q36*8+2,DP$2)*$AG36+INDEX(装备数值!$X$13:$AH$116,$S36*8+3,DP$2)*$AH36+INDEX(装备数值!$X$13:$AH$116,$R36*8+4,DP$2)*$AI36+INDEX(装备数值!$X$13:$AH$116,$T36*8+5,DP$2)*$AJ36+INDEX(装备数值!$X$13:$AH$116,$U36*8+6,DP$2)*$AK36+INDEX(装备数值!$X$13:$AH$116,$V36*8+7,DP$2)*$AL36+INDEX(装备数值!$X$13:$AH$116,$W36*8+8,DP$2)*$AM36</f>
        <v>0</v>
      </c>
      <c r="DQ36" s="14">
        <f>INDEX(装备数值!$X$13:$AH$116,$P36*8+1,DQ$2)*$AF36+INDEX(装备数值!$X$13:$AH$116,$Q36*8+2,DQ$2)*$AG36+INDEX(装备数值!$X$13:$AH$116,$S36*8+3,DQ$2)*$AH36+INDEX(装备数值!$X$13:$AH$116,$R36*8+4,DQ$2)*$AI36+INDEX(装备数值!$X$13:$AH$116,$T36*8+5,DQ$2)*$AJ36+INDEX(装备数值!$X$13:$AH$116,$U36*8+6,DQ$2)*$AK36+INDEX(装备数值!$X$13:$AH$116,$V36*8+7,DQ$2)*$AL36+INDEX(装备数值!$X$13:$AH$116,$W36*8+8,DQ$2)*$AM36</f>
        <v>0</v>
      </c>
      <c r="DR36" s="14">
        <f>INDEX(装备数值!$X$13:$AH$116,$P36*8+1,DR$2)*$AF36+INDEX(装备数值!$X$13:$AH$116,$Q36*8+2,DR$2)*$AG36+INDEX(装备数值!$X$13:$AH$116,$S36*8+3,DR$2)*$AH36+INDEX(装备数值!$X$13:$AH$116,$R36*8+4,DR$2)*$AI36+INDEX(装备数值!$X$13:$AH$116,$T36*8+5,DR$2)*$AJ36+INDEX(装备数值!$X$13:$AH$116,$U36*8+6,DR$2)*$AK36+INDEX(装备数值!$X$13:$AH$116,$V36*8+7,DR$2)*$AL36+INDEX(装备数值!$X$13:$AH$116,$W36*8+8,DR$2)*$AM36</f>
        <v>0</v>
      </c>
      <c r="DS36" s="14">
        <f>INDEX(装备数值!$X$13:$AH$116,$P36*8+1,DS$2)*$AF36+INDEX(装备数值!$X$13:$AH$116,$Q36*8+2,DS$2)*$AG36+INDEX(装备数值!$X$13:$AH$116,$S36*8+3,DS$2)*$AH36+INDEX(装备数值!$X$13:$AH$116,$R36*8+4,DS$2)*$AI36+INDEX(装备数值!$X$13:$AH$116,$T36*8+5,DS$2)*$AJ36+INDEX(装备数值!$X$13:$AH$116,$U36*8+6,DS$2)*$AK36+INDEX(装备数值!$X$13:$AH$116,$V36*8+7,DS$2)*$AL36+INDEX(装备数值!$X$13:$AH$116,$W36*8+8,DS$2)*$AM36</f>
        <v>0</v>
      </c>
      <c r="DT36" s="14">
        <f>INDEX(装备数值!$X$13:$AH$116,$P36*8+1,DT$2)*$AF36+INDEX(装备数值!$X$13:$AH$116,$Q36*8+2,DT$2)*$AG36+INDEX(装备数值!$X$13:$AH$116,$S36*8+3,DT$2)*$AH36+INDEX(装备数值!$X$13:$AH$116,$R36*8+4,DT$2)*$AI36+INDEX(装备数值!$X$13:$AH$116,$T36*8+5,DT$2)*$AJ36+INDEX(装备数值!$X$13:$AH$116,$U36*8+6,DT$2)*$AK36+INDEX(装备数值!$X$13:$AH$116,$V36*8+7,DT$2)*$AL36+INDEX(装备数值!$X$13:$AH$116,$W36*8+8,DT$2)*$AM36</f>
        <v>0</v>
      </c>
      <c r="DU36" s="14">
        <f>INDEX(装备数值!$X$13:$AH$116,$P36*8+1,DU$2)*$AF36+INDEX(装备数值!$X$13:$AH$116,$Q36*8+2,DU$2)*$AG36+INDEX(装备数值!$X$13:$AH$116,$S36*8+3,DU$2)*$AH36+INDEX(装备数值!$X$13:$AH$116,$R36*8+4,DU$2)*$AI36+INDEX(装备数值!$X$13:$AH$116,$T36*8+5,DU$2)*$AJ36+INDEX(装备数值!$X$13:$AH$116,$U36*8+6,DU$2)*$AK36+INDEX(装备数值!$X$13:$AH$116,$V36*8+7,DU$2)*$AL36+INDEX(装备数值!$X$13:$AH$116,$W36*8+8,DU$2)*$AM36</f>
        <v>0</v>
      </c>
      <c r="DV36" s="14">
        <f>INDEX(装备数值!$X$13:$AH$116,$P36*8+1,DV$2)*$AF36+INDEX(装备数值!$X$13:$AH$116,$Q36*8+2,DV$2)*$AG36+INDEX(装备数值!$X$13:$AH$116,$S36*8+3,DV$2)*$AH36+INDEX(装备数值!$X$13:$AH$116,$R36*8+4,DV$2)*$AI36+INDEX(装备数值!$X$13:$AH$116,$T36*8+5,DV$2)*$AJ36+INDEX(装备数值!$X$13:$AH$116,$U36*8+6,DV$2)*$AK36+INDEX(装备数值!$X$13:$AH$116,$V36*8+7,DV$2)*$AL36+INDEX(装备数值!$X$13:$AH$116,$W36*8+8,DV$2)*$AM36</f>
        <v>0</v>
      </c>
      <c r="DW36" s="14">
        <f>INDEX(装备数值!$X$13:$AH$116,$P36*8+1,DW$2)*$AF36+INDEX(装备数值!$X$13:$AH$116,$Q36*8+2,DW$2)*$AG36+INDEX(装备数值!$X$13:$AH$116,$S36*8+3,DW$2)*$AH36+INDEX(装备数值!$X$13:$AH$116,$R36*8+4,DW$2)*$AI36+INDEX(装备数值!$X$13:$AH$116,$T36*8+5,DW$2)*$AJ36+INDEX(装备数值!$X$13:$AH$116,$U36*8+6,DW$2)*$AK36+INDEX(装备数值!$X$13:$AH$116,$V36*8+7,DW$2)*$AL36+INDEX(装备数值!$X$13:$AH$116,$W36*8+8,DW$2)*$AM36</f>
        <v>0</v>
      </c>
      <c r="DX36" s="14">
        <f>INDEX(装备数值!$X$13:$AH$116,$P36*8+1,DX$2)*$AF36+INDEX(装备数值!$X$13:$AH$116,$Q36*8+2,DX$2)*$AG36+INDEX(装备数值!$X$13:$AH$116,$S36*8+3,DX$2)*$AH36+INDEX(装备数值!$X$13:$AH$116,$R36*8+4,DX$2)*$AI36+INDEX(装备数值!$X$13:$AH$116,$T36*8+5,DX$2)*$AJ36+INDEX(装备数值!$X$13:$AH$116,$U36*8+6,DX$2)*$AK36+INDEX(装备数值!$X$13:$AH$116,$V36*8+7,DX$2)*$AL36+INDEX(装备数值!$X$13:$AH$116,$W36*8+8,DX$2)*$AM36</f>
        <v>0</v>
      </c>
      <c r="DY36" s="14">
        <f>INDEX(装备数值!$X$13:$AH$116,$P36*8+1,DY$2)*$AF36+INDEX(装备数值!$X$13:$AH$116,$Q36*8+2,DY$2)*$AG36+INDEX(装备数值!$X$13:$AH$116,$S36*8+3,DY$2)*$AH36+INDEX(装备数值!$X$13:$AH$116,$R36*8+4,DY$2)*$AI36+INDEX(装备数值!$X$13:$AH$116,$T36*8+5,DY$2)*$AJ36+INDEX(装备数值!$X$13:$AH$116,$U36*8+6,DY$2)*$AK36+INDEX(装备数值!$X$13:$AH$116,$V36*8+7,DY$2)*$AL36+INDEX(装备数值!$X$13:$AH$116,$W36*8+8,DY$2)*$AM36</f>
        <v>0</v>
      </c>
      <c r="EA36" s="14">
        <f>INDEX(装备数值!$AN$17:$AN$117,MATCH(MIN($X36:$AE36),装备数值!$AO$17:$AO$117,1))</f>
        <v>1</v>
      </c>
      <c r="EB36" s="14">
        <f>IF(COUNTIF($P36:$W36,"&gt;"&amp;0)=8,INDEX(装备数值!AR$17:AR$117,$EA36+1),0)</f>
        <v>80</v>
      </c>
      <c r="EC36" s="14">
        <f>IF(COUNTIF($P36:$W36,"&gt;"&amp;0)=8,INDEX(装备数值!AS$17:AS$117,$EA36+1),0)</f>
        <v>600</v>
      </c>
      <c r="ED36" s="14">
        <f>IF(COUNTIF($P36:$W36,"&gt;"&amp;0)=8,INDEX(装备数值!AT$17:AT$117,$EA36+1),0)</f>
        <v>40</v>
      </c>
      <c r="EE36" s="14">
        <f>IF(COUNTIF($P36:$W36,"&gt;"&amp;0)=8,INDEX(装备数值!AU$17:AU$117,$EA36+1),0)</f>
        <v>800</v>
      </c>
      <c r="EF36" s="14">
        <f>IF(COUNTIF($P36:$W36,"&gt;"&amp;0)=8,INDEX(装备数值!AV$17:AV$117,$EA36+1),0)</f>
        <v>14</v>
      </c>
      <c r="EH36" s="14">
        <f>INDEX(装备数值!$AY$17:$AY$77,MATCH(MIN($AF36:$AM36),装备数值!$AZ$17:$AZ$77,1))</f>
        <v>0</v>
      </c>
      <c r="EI36" s="26">
        <f>INDEX(装备数值!BA$17:BA$77,新怪物属性!EH36+1)</f>
        <v>0</v>
      </c>
      <c r="EJ36" s="26">
        <f>INDEX(装备数值!BA$17:BA$77,新怪物属性!EH36+1)</f>
        <v>0</v>
      </c>
      <c r="EL36" s="14">
        <f t="shared" si="2"/>
        <v>0</v>
      </c>
      <c r="EM36" s="14">
        <f>VLOOKUP(EL36,军阶与晶片数值!$W$6:$X$27,2)</f>
        <v>0</v>
      </c>
      <c r="EN36" s="14">
        <f>INDEX(军阶与晶片数值!Y$6:Y$27,$EM36+1)</f>
        <v>0</v>
      </c>
      <c r="EO36" s="14">
        <f>INDEX(军阶与晶片数值!Z$6:Z$27,$EM36+1)</f>
        <v>0</v>
      </c>
      <c r="EP36" s="14">
        <f>INDEX(军阶与晶片数值!AA$6:AA$27,$EM36+1)</f>
        <v>0</v>
      </c>
      <c r="EQ36" s="14">
        <f>INDEX(军阶与晶片数值!AB$6:AB$27,$EM36+1)</f>
        <v>0</v>
      </c>
      <c r="ER36" s="29">
        <f>INDEX(军阶与晶片数值!AC$6:AC$27,$EM36+1)</f>
        <v>0</v>
      </c>
      <c r="ES36" s="29">
        <f>INDEX(军阶与晶片数值!AD$6:AD$27,$EM36+1)</f>
        <v>0</v>
      </c>
      <c r="EU36" s="26">
        <f>INDEX(军阶与晶片数值!I$6:I$16,AN36+1)</f>
        <v>0</v>
      </c>
      <c r="EV36" s="26">
        <f>INDEX(军阶与晶片数值!M$6:M$16,AO36+1)</f>
        <v>0</v>
      </c>
      <c r="EW36" s="26">
        <f>INDEX(军阶与晶片数值!J$6:J$16,AP36+1)</f>
        <v>0</v>
      </c>
      <c r="EX36" s="26">
        <f>INDEX(军阶与晶片数值!K$6:K$16,AQ36+1)</f>
        <v>0</v>
      </c>
      <c r="EY36" s="26">
        <f>INDEX(军阶与晶片数值!L$6:L$16,AR36+1)</f>
        <v>0</v>
      </c>
      <c r="EZ36" s="28">
        <f>INDEX(军阶与晶片数值!N$6:N$16,AS36+1)</f>
        <v>0</v>
      </c>
      <c r="FA36" s="28">
        <f>INDEX(军阶与晶片数值!O$6:O$16,AT36+1)</f>
        <v>0</v>
      </c>
      <c r="FB36" s="28">
        <f>INDEX(军阶与晶片数值!P$6:P$16,AU36+1)</f>
        <v>0</v>
      </c>
      <c r="FC36" s="28">
        <f>INDEX(军阶与晶片数值!Q$6:Q$16,AV36+1)</f>
        <v>0</v>
      </c>
      <c r="FD36" s="26">
        <f>INDEX(军阶与晶片数值!R$6:R$16,AW36+1)</f>
        <v>0</v>
      </c>
      <c r="FE36" s="26">
        <f>INDEX(军阶与晶片数值!S$6:S$16,AX36+1)</f>
        <v>0</v>
      </c>
      <c r="FF36" s="26">
        <f>INDEX(军阶与晶片数值!T$6:T$16,AY36+1)</f>
        <v>0</v>
      </c>
      <c r="FG36" s="26">
        <f>INDEX(军阶与晶片数值!U$6:U$16,AZ36+1)</f>
        <v>0</v>
      </c>
      <c r="FI36" s="26">
        <f>INDEX(军阶与晶片数值!$C$6:$C$36,新怪物属性!$BA36+1)</f>
        <v>0.05</v>
      </c>
      <c r="FJ36" s="26">
        <f>INDEX(军阶与晶片数值!$C$6:$C$36,新怪物属性!$BA36+1)</f>
        <v>0.05</v>
      </c>
      <c r="FK36" s="26">
        <f>INDEX(军阶与晶片数值!$C$6:$C$36,新怪物属性!$BA36+1)</f>
        <v>0.05</v>
      </c>
      <c r="FL36" s="26">
        <f>INDEX(军阶与晶片数值!$C$6:$C$36,新怪物属性!$BA36+1)</f>
        <v>0.05</v>
      </c>
      <c r="FM36" s="26">
        <f>INDEX(军阶与晶片数值!$C$6:$C$36,新怪物属性!$BA36+1)</f>
        <v>0.05</v>
      </c>
      <c r="FO36" s="14">
        <f>INDEX(战舰突破!$H$6:$H$18,新怪物属性!$J36+1)+INDEX(战舰突破!$H$23:$H$35,新怪物属性!$K36+1)+INDEX(战舰突破!$H$40:$H$52,新怪物属性!$L36+1)</f>
        <v>200</v>
      </c>
      <c r="FP36" s="14">
        <f>INDEX(战舰突破!$I$6:$I$18,新怪物属性!$J36+1)+INDEX(战舰突破!$I$23:$I$35,新怪物属性!$K36+1)+INDEX(战舰突破!$I$40:$I$52,新怪物属性!$L36+1)</f>
        <v>200</v>
      </c>
      <c r="FQ36" s="14">
        <f>INDEX(战舰突破!$J$6:$J$18,新怪物属性!$J36+1)+INDEX(战舰突破!$J$23:$J$35,新怪物属性!$K36+1)+INDEX(战舰突破!$J$40:$J$52,新怪物属性!$L36+1)</f>
        <v>0</v>
      </c>
      <c r="FR36" s="14">
        <f>INDEX(战舰突破!$K$6:$K$18,新怪物属性!$J36+1)+INDEX(战舰突破!$K$23:$K$35,新怪物属性!$K36+1)+INDEX(战舰突破!$K$40:$K$52,新怪物属性!$L36+1)</f>
        <v>0</v>
      </c>
      <c r="FS36" s="14">
        <f>INDEX(战舰突破!$L$6:$L$18,新怪物属性!$J36+1)+INDEX(战舰突破!$L$23:$L$35,新怪物属性!$K36+1)+INDEX(战舰突破!$L$40:$L$52,新怪物属性!$L36+1)</f>
        <v>0</v>
      </c>
      <c r="FT36" s="18">
        <f>INDEX(战舰突破!$N$6:$N$18,新怪物属性!$J36+1)+INDEX(战舰突破!$N$23:$N$35,新怪物属性!$K36+1)+INDEX(战舰突破!$N$40:$N$52,新怪物属性!$L36+1)</f>
        <v>0</v>
      </c>
      <c r="FU36" s="18">
        <f>INDEX(战舰突破!$O$6:$O$18,新怪物属性!$J36+1)+INDEX(战舰突破!$O$23:$O$35,新怪物属性!$K36+1)+INDEX(战舰突破!$O$40:$O$52,新怪物属性!$L36+1)</f>
        <v>0</v>
      </c>
      <c r="FV36" s="18">
        <f>INDEX(战舰突破!$P$6:$P$18,新怪物属性!$J36+1)+INDEX(战舰突破!$P$23:$P$35,新怪物属性!$K36+1)+INDEX(战舰突破!$P$40:$P$52,新怪物属性!$L36+1)</f>
        <v>0</v>
      </c>
      <c r="FW36" s="18">
        <f>INDEX(战舰突破!$Q$6:$Q$18,新怪物属性!$J36+1)+INDEX(战舰突破!$Q$23:$Q$35,新怪物属性!$K36+1)+INDEX(战舰突破!$Q$40:$Q$52,新怪物属性!$L36+1)</f>
        <v>0</v>
      </c>
      <c r="FX36" s="18">
        <f>INDEX(战舰突破!$R$6:$R$18,新怪物属性!$J36+1)+INDEX(战舰突破!$R$23:$R$35,新怪物属性!$K36+1)+INDEX(战舰突破!$R$40:$R$52,新怪物属性!$L36+1)</f>
        <v>0</v>
      </c>
      <c r="FY36" s="18">
        <f>INDEX(战舰突破!$M$6:$M$18,新怪物属性!$J36+1)+INDEX(战舰突破!$M$23:$M$35,新怪物属性!$K36+1)+INDEX(战舰突破!$M$40:$M$52,新怪物属性!$L36+1)</f>
        <v>0</v>
      </c>
      <c r="FZ36" s="22">
        <f>INDEX(战舰突破!$W$6:$W$18,新怪物属性!$J36+1)+INDEX(战舰突破!$W$23:$W$35,新怪物属性!$K36+1)+INDEX(战舰突破!$W$40:$W$52,新怪物属性!$L36+1)</f>
        <v>0.3</v>
      </c>
      <c r="GC36" s="14">
        <f>INDEX(战舰突破!$S$6:$S$18,新怪物属性!$J36+1)</f>
        <v>0</v>
      </c>
      <c r="GD36" s="14">
        <f>INDEX(战舰突破!$T$6:$T$18,新怪物属性!$J36+1)</f>
        <v>0</v>
      </c>
      <c r="GE36" s="14">
        <f>INDEX(战舰突破!$U$6:$U$18,新怪物属性!$J36+1)</f>
        <v>0</v>
      </c>
      <c r="GF36" s="14">
        <f>INDEX(战舰突破!$V$6:$V$18,新怪物属性!$J36+1)</f>
        <v>0</v>
      </c>
      <c r="GG36" s="14">
        <f>INDEX(战舰突破!$X$6:$X$18,新怪物属性!$J36+1)</f>
        <v>2</v>
      </c>
      <c r="GI36" s="14">
        <f>INDEX(战舰突破!$S$23:$S$35,新怪物属性!$J36+1)</f>
        <v>0</v>
      </c>
      <c r="GJ36" s="14">
        <f>INDEX(战舰突破!$T$23:$T$35,新怪物属性!$J36+1)</f>
        <v>0</v>
      </c>
      <c r="GK36" s="14">
        <f>INDEX(战舰突破!$U$23:$U$35,新怪物属性!$J36+1)</f>
        <v>0</v>
      </c>
      <c r="GL36" s="14">
        <f>INDEX(战舰突破!$V$23:$V$35,新怪物属性!$J36+1)</f>
        <v>0</v>
      </c>
      <c r="GM36" s="14">
        <f>INDEX(战舰突破!$X$23:$X$35,新怪物属性!$J36+1)</f>
        <v>30</v>
      </c>
      <c r="GO36" s="14">
        <f>INDEX(战舰突破!$S$40:$S$52,新怪物属性!$J36+1)</f>
        <v>0</v>
      </c>
      <c r="GP36" s="14">
        <f>INDEX(战舰突破!$T$40:$T$52,新怪物属性!$J36+1)</f>
        <v>0</v>
      </c>
      <c r="GQ36" s="14">
        <f>INDEX(战舰突破!$U$40:$U$52,新怪物属性!$J36+1)</f>
        <v>0</v>
      </c>
      <c r="GR36" s="14">
        <f>INDEX(战舰突破!$V$40:$V$52,新怪物属性!$J36+1)</f>
        <v>0</v>
      </c>
      <c r="GS36" s="14">
        <f>INDEX(战舰突破!$X$40:$X$52,新怪物属性!$J36+1)</f>
        <v>50</v>
      </c>
      <c r="GV36" s="14">
        <v>0</v>
      </c>
      <c r="GW36" s="14">
        <v>0</v>
      </c>
      <c r="GX36" s="14">
        <v>0</v>
      </c>
      <c r="GY36" s="14">
        <v>0</v>
      </c>
      <c r="GZ36" s="14">
        <v>0</v>
      </c>
      <c r="HA36" s="14">
        <v>0</v>
      </c>
      <c r="HB36" s="14">
        <v>0</v>
      </c>
      <c r="HC36" s="14">
        <v>0</v>
      </c>
      <c r="HD36" s="14">
        <v>0</v>
      </c>
      <c r="HE36" s="14">
        <v>0</v>
      </c>
      <c r="HF36" s="14">
        <v>0</v>
      </c>
      <c r="HG36" s="14">
        <v>0</v>
      </c>
      <c r="HH36" s="14">
        <v>0</v>
      </c>
      <c r="HI36" s="14">
        <v>0</v>
      </c>
      <c r="HJ36" s="14">
        <v>0</v>
      </c>
      <c r="HK36" s="14">
        <v>0</v>
      </c>
      <c r="HL36" s="14">
        <v>0</v>
      </c>
      <c r="HM36" s="14">
        <v>0</v>
      </c>
      <c r="HN36" s="14">
        <v>0</v>
      </c>
      <c r="HO36" s="14">
        <v>0</v>
      </c>
      <c r="HP36" s="14">
        <v>0</v>
      </c>
      <c r="HQ36" s="14">
        <v>0</v>
      </c>
      <c r="HR36" s="14">
        <v>0</v>
      </c>
      <c r="HS36" s="14">
        <v>0</v>
      </c>
      <c r="HT36" s="14">
        <v>0</v>
      </c>
      <c r="HU36" s="14">
        <v>0</v>
      </c>
      <c r="HX36" s="14">
        <v>0</v>
      </c>
      <c r="HY36" s="14">
        <v>0</v>
      </c>
      <c r="IB36" s="14">
        <f>IF($GV36=0,0,INDEX(战宠!P$15:P$27,新怪物属性!$GV$3)*(INDEX(战宠!$U$7:$Y$10,1,新怪物属性!$GV36)))*(新怪物属性!$GW36+4)
+IF($GX36=0,0,INDEX(战宠!P$15:P$27,新怪物属性!$GX$3)*(INDEX(战宠!$U$7:$Y$10,1,新怪物属性!$GX36)))*(新怪物属性!$GY36+4)
+IF($GZ36=0,0,INDEX(战宠!P$15:P$27,新怪物属性!$GZ$3)*(INDEX(战宠!$U$7:$Y$10,1,新怪物属性!$GZ36)))*(新怪物属性!$HA36+4)
+IF($HB36=0,0,INDEX(战宠!P$15:P$27,新怪物属性!$HB$3)*(INDEX(战宠!$U$7:$Y$10,1,新怪物属性!$HB36)))*(新怪物属性!$HC36+4)
+IF($HD36=0,0,INDEX(战宠!P$15:P$27,新怪物属性!$HD$3)*(INDEX(战宠!$U$7:$Y$10,1,新怪物属性!$HD36)))*(新怪物属性!$HE36+4)
+IF($HF36=0,0,INDEX(战宠!P$15:P$27,新怪物属性!$HF$3)*(INDEX(战宠!$U$7:$Y$10,1,新怪物属性!$HF36)))*(新怪物属性!$HG36+4)
+IF($HH36=0,0,INDEX(战宠!P$15:P$27,新怪物属性!$HH$3)*(INDEX(战宠!$U$7:$Y$10,1,新怪物属性!$HH36)))*(新怪物属性!$HI36+4)
+IF($HJ36=0,0,INDEX(战宠!P$15:P$27,新怪物属性!$HJ$3)*(INDEX(战宠!$U$7:$Y$10,1,新怪物属性!$HJ36)))*(新怪物属性!$HK36+4)
+IF($HL36=0,0,INDEX(战宠!P$15:P$27,新怪物属性!$HL$3)*(INDEX(战宠!$U$7:$Y$10,1,新怪物属性!$HL36)))*(新怪物属性!$HM36+4)
+IF($HN36=0,0,INDEX(战宠!P$15:P$27,新怪物属性!$HN$3)*(INDEX(战宠!$U$7:$Y$10,1,新怪物属性!$HN36)))*(新怪物属性!$HO36+4)
+IF($HP36=0,0,INDEX(战宠!P$15:P$27,新怪物属性!$HP$3)*(INDEX(战宠!$U$7:$Y$10,1,新怪物属性!$HP36)))*(新怪物属性!$HQ36+4)
+IF($HR36=0,0,INDEX(战宠!P$15:P$27,新怪物属性!$HR$3)*(INDEX(战宠!$U$7:$Y$10,1,新怪物属性!$HR36)))*(新怪物属性!$HS36+4)
+IF($HT36=0,0,INDEX(战宠!P$15:P$27,新怪物属性!$HT$3)*(INDEX(战宠!$U$7:$Y$10,1,新怪物属性!$HT36)))*(新怪物属性!$HU36+4)</f>
        <v>0</v>
      </c>
      <c r="IC36" s="14">
        <f>IF($GV36=0,0,INDEX(战宠!Q$15:Q$27,新怪物属性!$GV$3)*(INDEX(战宠!$U$7:$Y$10,1,新怪物属性!$GV36)))*(新怪物属性!$GW36+4)
+IF($GX36=0,0,INDEX(战宠!Q$15:Q$27,新怪物属性!$GX$3)*(INDEX(战宠!$U$7:$Y$10,1,新怪物属性!$GX36)))*(新怪物属性!$GY36+4)
+IF($GZ36=0,0,INDEX(战宠!Q$15:Q$27,新怪物属性!$GZ$3)*(INDEX(战宠!$U$7:$Y$10,1,新怪物属性!$GZ36)))*(新怪物属性!$HA36+4)
+IF($HB36=0,0,INDEX(战宠!Q$15:Q$27,新怪物属性!$HB$3)*(INDEX(战宠!$U$7:$Y$10,1,新怪物属性!$HB36)))*(新怪物属性!$HC36+4)
+IF($HD36=0,0,INDEX(战宠!Q$15:Q$27,新怪物属性!$HD$3)*(INDEX(战宠!$U$7:$Y$10,1,新怪物属性!$HD36)))*(新怪物属性!$HE36+4)
+IF($HF36=0,0,INDEX(战宠!Q$15:Q$27,新怪物属性!$HF$3)*(INDEX(战宠!$U$7:$Y$10,1,新怪物属性!$HF36)))*(新怪物属性!$HG36+4)
+IF($HH36=0,0,INDEX(战宠!Q$15:Q$27,新怪物属性!$HH$3)*(INDEX(战宠!$U$7:$Y$10,1,新怪物属性!$HH36)))*(新怪物属性!$HI36+4)
+IF($HJ36=0,0,INDEX(战宠!Q$15:Q$27,新怪物属性!$HJ$3)*(INDEX(战宠!$U$7:$Y$10,1,新怪物属性!$HJ36)))*(新怪物属性!$HK36+4)
+IF($HL36=0,0,INDEX(战宠!Q$15:Q$27,新怪物属性!$HL$3)*(INDEX(战宠!$U$7:$Y$10,1,新怪物属性!$HL36)))*(新怪物属性!$HM36+4)
+IF($HN36=0,0,INDEX(战宠!Q$15:Q$27,新怪物属性!$HN$3)*(INDEX(战宠!$U$7:$Y$10,1,新怪物属性!$HN36)))*(新怪物属性!$HO36+4)
+IF($HP36=0,0,INDEX(战宠!Q$15:Q$27,新怪物属性!$HP$3)*(INDEX(战宠!$U$7:$Y$10,1,新怪物属性!$HP36)))*(新怪物属性!$HQ36+4)
+IF($HR36=0,0,INDEX(战宠!Q$15:Q$27,新怪物属性!$HR$3)*(INDEX(战宠!$U$7:$Y$10,1,新怪物属性!$HR36)))*(新怪物属性!$HS36+4)
+IF($HT36=0,0,INDEX(战宠!Q$15:Q$27,新怪物属性!$HT$3)*(INDEX(战宠!$U$7:$Y$10,1,新怪物属性!$HT36)))*(新怪物属性!$HU36+4)</f>
        <v>0</v>
      </c>
      <c r="ID36" s="14">
        <f>IF($GV36=0,0,INDEX(战宠!R$15:R$27,新怪物属性!$GV$3)*(INDEX(战宠!$U$7:$Y$10,1,新怪物属性!$GV36)))*(新怪物属性!$GW36+4)
+IF($GX36=0,0,INDEX(战宠!R$15:R$27,新怪物属性!$GX$3)*(INDEX(战宠!$U$7:$Y$10,1,新怪物属性!$GX36)))*(新怪物属性!$GY36+4)
+IF($GZ36=0,0,INDEX(战宠!R$15:R$27,新怪物属性!$GZ$3)*(INDEX(战宠!$U$7:$Y$10,1,新怪物属性!$GZ36)))*(新怪物属性!$HA36+4)
+IF($HB36=0,0,INDEX(战宠!R$15:R$27,新怪物属性!$HB$3)*(INDEX(战宠!$U$7:$Y$10,1,新怪物属性!$HB36)))*(新怪物属性!$HC36+4)
+IF($HD36=0,0,INDEX(战宠!R$15:R$27,新怪物属性!$HD$3)*(INDEX(战宠!$U$7:$Y$10,1,新怪物属性!$HD36)))*(新怪物属性!$HE36+4)
+IF($HF36=0,0,INDEX(战宠!R$15:R$27,新怪物属性!$HF$3)*(INDEX(战宠!$U$7:$Y$10,1,新怪物属性!$HF36)))*(新怪物属性!$HG36+4)
+IF($HH36=0,0,INDEX(战宠!R$15:R$27,新怪物属性!$HH$3)*(INDEX(战宠!$U$7:$Y$10,1,新怪物属性!$HH36)))*(新怪物属性!$HI36+4)
+IF($HJ36=0,0,INDEX(战宠!R$15:R$27,新怪物属性!$HJ$3)*(INDEX(战宠!$U$7:$Y$10,1,新怪物属性!$HJ36)))*(新怪物属性!$HK36+4)
+IF($HL36=0,0,INDEX(战宠!R$15:R$27,新怪物属性!$HL$3)*(INDEX(战宠!$U$7:$Y$10,1,新怪物属性!$HL36)))*(新怪物属性!$HM36+4)
+IF($HN36=0,0,INDEX(战宠!R$15:R$27,新怪物属性!$HN$3)*(INDEX(战宠!$U$7:$Y$10,1,新怪物属性!$HN36)))*(新怪物属性!$HO36+4)
+IF($HP36=0,0,INDEX(战宠!R$15:R$27,新怪物属性!$HP$3)*(INDEX(战宠!$U$7:$Y$10,1,新怪物属性!$HP36)))*(新怪物属性!$HQ36+4)
+IF($HR36=0,0,INDEX(战宠!R$15:R$27,新怪物属性!$HR$3)*(INDEX(战宠!$U$7:$Y$10,1,新怪物属性!$HR36)))*(新怪物属性!$HS36+4)
+IF($HT36=0,0,INDEX(战宠!R$15:R$27,新怪物属性!$HT$3)*(INDEX(战宠!$U$7:$Y$10,1,新怪物属性!$HT36)))*(新怪物属性!$HU36+4)</f>
        <v>0</v>
      </c>
      <c r="IE36" s="14">
        <f>IF($GV36=0,0,INDEX(战宠!S$15:S$27,新怪物属性!$GV$3)*(INDEX(战宠!$U$7:$Y$10,1,新怪物属性!$GV36)))*(新怪物属性!$GW36+4)
+IF($GX36=0,0,INDEX(战宠!S$15:S$27,新怪物属性!$GX$3)*(INDEX(战宠!$U$7:$Y$10,1,新怪物属性!$GX36)))*(新怪物属性!$GY36+4)
+IF($GZ36=0,0,INDEX(战宠!S$15:S$27,新怪物属性!$GZ$3)*(INDEX(战宠!$U$7:$Y$10,1,新怪物属性!$GZ36)))*(新怪物属性!$HA36+4)
+IF($HB36=0,0,INDEX(战宠!S$15:S$27,新怪物属性!$HB$3)*(INDEX(战宠!$U$7:$Y$10,1,新怪物属性!$HB36)))*(新怪物属性!$HC36+4)
+IF($HD36=0,0,INDEX(战宠!S$15:S$27,新怪物属性!$HD$3)*(INDEX(战宠!$U$7:$Y$10,1,新怪物属性!$HD36)))*(新怪物属性!$HE36+4)
+IF($HF36=0,0,INDEX(战宠!S$15:S$27,新怪物属性!$HF$3)*(INDEX(战宠!$U$7:$Y$10,1,新怪物属性!$HF36)))*(新怪物属性!$HG36+4)
+IF($HH36=0,0,INDEX(战宠!S$15:S$27,新怪物属性!$HH$3)*(INDEX(战宠!$U$7:$Y$10,1,新怪物属性!$HH36)))*(新怪物属性!$HI36+4)
+IF($HJ36=0,0,INDEX(战宠!S$15:S$27,新怪物属性!$HJ$3)*(INDEX(战宠!$U$7:$Y$10,1,新怪物属性!$HJ36)))*(新怪物属性!$HK36+4)
+IF($HL36=0,0,INDEX(战宠!S$15:S$27,新怪物属性!$HL$3)*(INDEX(战宠!$U$7:$Y$10,1,新怪物属性!$HL36)))*(新怪物属性!$HM36+4)
+IF($HN36=0,0,INDEX(战宠!S$15:S$27,新怪物属性!$HN$3)*(INDEX(战宠!$U$7:$Y$10,1,新怪物属性!$HN36)))*(新怪物属性!$HO36+4)
+IF($HP36=0,0,INDEX(战宠!S$15:S$27,新怪物属性!$HP$3)*(INDEX(战宠!$U$7:$Y$10,1,新怪物属性!$HP36)))*(新怪物属性!$HQ36+4)
+IF($HR36=0,0,INDEX(战宠!S$15:S$27,新怪物属性!$HR$3)*(INDEX(战宠!$U$7:$Y$10,1,新怪物属性!$HR36)))*(新怪物属性!$HS36+4)
+IF($HT36=0,0,INDEX(战宠!S$15:S$27,新怪物属性!$HT$3)*(INDEX(战宠!$U$7:$Y$10,1,新怪物属性!$HT36)))*(新怪物属性!$HU36+4)</f>
        <v>0</v>
      </c>
      <c r="IF36" s="14">
        <f>IF($GV36=0,0,INDEX(战宠!T$15:T$27,新怪物属性!$GV$3)*(INDEX(战宠!$U$7:$Y$10,1,新怪物属性!$GV36)))*(新怪物属性!$GW36+4)
+IF($GX36=0,0,INDEX(战宠!T$15:T$27,新怪物属性!$GX$3)*(INDEX(战宠!$U$7:$Y$10,1,新怪物属性!$GX36)))*(新怪物属性!$GY36+4)
+IF($GZ36=0,0,INDEX(战宠!T$15:T$27,新怪物属性!$GZ$3)*(INDEX(战宠!$U$7:$Y$10,1,新怪物属性!$GZ36)))*(新怪物属性!$HA36+4)
+IF($HB36=0,0,INDEX(战宠!T$15:T$27,新怪物属性!$HB$3)*(INDEX(战宠!$U$7:$Y$10,1,新怪物属性!$HB36)))*(新怪物属性!$HC36+4)
+IF($HD36=0,0,INDEX(战宠!T$15:T$27,新怪物属性!$HD$3)*(INDEX(战宠!$U$7:$Y$10,1,新怪物属性!$HD36)))*(新怪物属性!$HE36+4)
+IF($HF36=0,0,INDEX(战宠!T$15:T$27,新怪物属性!$HF$3)*(INDEX(战宠!$U$7:$Y$10,1,新怪物属性!$HF36)))*(新怪物属性!$HG36+4)
+IF($HH36=0,0,INDEX(战宠!T$15:T$27,新怪物属性!$HH$3)*(INDEX(战宠!$U$7:$Y$10,1,新怪物属性!$HH36)))*(新怪物属性!$HI36+4)
+IF($HJ36=0,0,INDEX(战宠!T$15:T$27,新怪物属性!$HJ$3)*(INDEX(战宠!$U$7:$Y$10,1,新怪物属性!$HJ36)))*(新怪物属性!$HK36+4)
+IF($HL36=0,0,INDEX(战宠!T$15:T$27,新怪物属性!$HL$3)*(INDEX(战宠!$U$7:$Y$10,1,新怪物属性!$HL36)))*(新怪物属性!$HM36+4)
+IF($HN36=0,0,INDEX(战宠!T$15:T$27,新怪物属性!$HN$3)*(INDEX(战宠!$U$7:$Y$10,1,新怪物属性!$HN36)))*(新怪物属性!$HO36+4)
+IF($HP36=0,0,INDEX(战宠!T$15:T$27,新怪物属性!$HP$3)*(INDEX(战宠!$U$7:$Y$10,1,新怪物属性!$HP36)))*(新怪物属性!$HQ36+4)
+IF($HR36=0,0,INDEX(战宠!T$15:T$27,新怪物属性!$HR$3)*(INDEX(战宠!$U$7:$Y$10,1,新怪物属性!$HR36)))*(新怪物属性!$HS36+4)
+IF($HT36=0,0,INDEX(战宠!T$15:T$27,新怪物属性!$HT$3)*(INDEX(战宠!$U$7:$Y$10,1,新怪物属性!$HT36)))*(新怪物属性!$HU36+4)</f>
        <v>0</v>
      </c>
      <c r="II36" s="14">
        <f>IF(HX36=0,0,INDEX(战宠!$D$15:$D$27,新怪物属性!HX36))</f>
        <v>0</v>
      </c>
      <c r="IJ36" s="14">
        <f>IF(HY36=0,0,INDEX(战宠!$D$15:$D$27,新怪物属性!HY36))</f>
        <v>0</v>
      </c>
      <c r="IM36" s="14">
        <f t="shared" si="51"/>
        <v>5024</v>
      </c>
      <c r="IN36" s="14">
        <f t="shared" si="52"/>
        <v>5475</v>
      </c>
      <c r="IO36" s="14">
        <f t="shared" si="53"/>
        <v>0</v>
      </c>
      <c r="IP36" s="14">
        <f t="shared" si="54"/>
        <v>0</v>
      </c>
      <c r="IQ36" s="14">
        <f t="shared" si="55"/>
        <v>0</v>
      </c>
      <c r="IR36" s="14">
        <f t="shared" si="3"/>
        <v>21525</v>
      </c>
      <c r="IS36" s="14">
        <f t="shared" si="4"/>
        <v>983</v>
      </c>
      <c r="IT36" s="14">
        <f t="shared" si="5"/>
        <v>91612</v>
      </c>
      <c r="IU36" s="14">
        <f t="shared" si="6"/>
        <v>1176</v>
      </c>
      <c r="IV36" s="28">
        <f t="shared" si="7"/>
        <v>0</v>
      </c>
      <c r="IW36" s="28">
        <f t="shared" si="8"/>
        <v>0</v>
      </c>
      <c r="IX36" s="28">
        <f t="shared" si="9"/>
        <v>0</v>
      </c>
      <c r="IY36" s="28">
        <f t="shared" si="10"/>
        <v>0</v>
      </c>
      <c r="IZ36" s="28">
        <f t="shared" si="11"/>
        <v>1</v>
      </c>
      <c r="JA36" s="28">
        <f t="shared" si="12"/>
        <v>1</v>
      </c>
      <c r="JB36" s="28">
        <f t="shared" si="13"/>
        <v>0</v>
      </c>
      <c r="JC36" s="28">
        <f t="shared" si="14"/>
        <v>0</v>
      </c>
      <c r="JD36" s="14">
        <f t="shared" si="15"/>
        <v>1</v>
      </c>
      <c r="JE36" s="14">
        <f t="shared" si="16"/>
        <v>1</v>
      </c>
      <c r="JF36" s="14">
        <f t="shared" si="17"/>
        <v>1</v>
      </c>
      <c r="JG36" s="18">
        <f t="shared" si="18"/>
        <v>1</v>
      </c>
      <c r="JH36" s="18">
        <f t="shared" si="19"/>
        <v>1</v>
      </c>
      <c r="JI36" s="18">
        <f t="shared" si="20"/>
        <v>1</v>
      </c>
      <c r="JJ36" s="29">
        <f t="shared" si="56"/>
        <v>150</v>
      </c>
      <c r="JK36" s="29">
        <f t="shared" si="56"/>
        <v>450</v>
      </c>
      <c r="JL36" s="29">
        <f t="shared" si="56"/>
        <v>450</v>
      </c>
      <c r="JM36" s="26">
        <f t="shared" si="22"/>
        <v>0</v>
      </c>
      <c r="JN36" s="26">
        <f t="shared" si="23"/>
        <v>0</v>
      </c>
      <c r="JO36" s="26">
        <f t="shared" si="24"/>
        <v>0</v>
      </c>
      <c r="JP36" s="14">
        <f t="shared" si="25"/>
        <v>2</v>
      </c>
      <c r="JQ36" s="14">
        <f t="shared" si="26"/>
        <v>2</v>
      </c>
      <c r="JR36" s="14">
        <f t="shared" si="27"/>
        <v>2</v>
      </c>
      <c r="JS36" s="14">
        <f t="shared" si="28"/>
        <v>2</v>
      </c>
      <c r="JT36" s="14">
        <f t="shared" si="29"/>
        <v>30</v>
      </c>
      <c r="JU36" s="14">
        <f t="shared" si="30"/>
        <v>50</v>
      </c>
      <c r="JV36">
        <v>32</v>
      </c>
      <c r="JW36" s="14">
        <f t="shared" si="57"/>
        <v>296587</v>
      </c>
      <c r="JY36" s="14">
        <f t="shared" si="31"/>
        <v>1966</v>
      </c>
      <c r="JZ36" s="14">
        <f t="shared" si="58"/>
        <v>2482</v>
      </c>
      <c r="KA36" s="29">
        <f t="shared" si="59"/>
        <v>0</v>
      </c>
      <c r="KB36" s="29">
        <f t="shared" si="60"/>
        <v>0</v>
      </c>
      <c r="KC36" s="29">
        <f t="shared" si="61"/>
        <v>0</v>
      </c>
      <c r="KD36" s="29">
        <f t="shared" si="62"/>
        <v>0</v>
      </c>
      <c r="KE36" s="14">
        <f t="shared" si="32"/>
        <v>1</v>
      </c>
      <c r="KF36" s="14">
        <f t="shared" si="33"/>
        <v>1</v>
      </c>
      <c r="KG36" s="14">
        <f t="shared" si="63"/>
        <v>2482</v>
      </c>
      <c r="KH36" s="26">
        <f t="shared" si="34"/>
        <v>0</v>
      </c>
      <c r="KI36" s="26">
        <f t="shared" si="35"/>
        <v>0.3</v>
      </c>
      <c r="KJ36" s="29">
        <f t="shared" si="64"/>
        <v>311</v>
      </c>
      <c r="KK36" s="29">
        <f t="shared" si="65"/>
        <v>1771</v>
      </c>
      <c r="KL36" s="29">
        <f t="shared" si="66"/>
        <v>0</v>
      </c>
      <c r="KM36" s="23">
        <f t="shared" si="67"/>
        <v>0</v>
      </c>
      <c r="KN36" s="23">
        <f t="shared" si="68"/>
        <v>0</v>
      </c>
      <c r="KO36" s="26">
        <f t="shared" si="36"/>
        <v>0.05</v>
      </c>
      <c r="KP36" s="26">
        <f t="shared" si="37"/>
        <v>0.15</v>
      </c>
      <c r="KQ36" s="26">
        <f t="shared" si="38"/>
        <v>0.15</v>
      </c>
      <c r="KR36" s="26">
        <f t="shared" si="69"/>
        <v>0</v>
      </c>
      <c r="KS36" s="26">
        <v>0</v>
      </c>
      <c r="KT36" s="29">
        <f t="shared" si="70"/>
        <v>1.05</v>
      </c>
      <c r="KU36" s="29">
        <f t="shared" si="39"/>
        <v>1.1499999999999999</v>
      </c>
      <c r="KV36" s="29">
        <f t="shared" si="40"/>
        <v>1.1499999999999999</v>
      </c>
      <c r="KW36" s="29">
        <f t="shared" si="41"/>
        <v>1632.75</v>
      </c>
      <c r="KX36" s="29">
        <f t="shared" si="42"/>
        <v>1357.7666666666667</v>
      </c>
      <c r="KY36" s="29">
        <f t="shared" si="43"/>
        <v>0</v>
      </c>
      <c r="KZ36" s="29">
        <f t="shared" si="44"/>
        <v>17623</v>
      </c>
      <c r="LA36" s="14">
        <f t="shared" si="45"/>
        <v>2990.52</v>
      </c>
      <c r="LE36" s="14">
        <v>1</v>
      </c>
      <c r="LF36" s="14">
        <v>0.5</v>
      </c>
      <c r="LG36" s="14">
        <v>220</v>
      </c>
      <c r="LH36" s="14">
        <v>80</v>
      </c>
      <c r="LI36" s="14">
        <v>0</v>
      </c>
      <c r="LJ36" s="14">
        <v>60</v>
      </c>
      <c r="LK36" s="14">
        <v>60</v>
      </c>
      <c r="LL36" s="23">
        <f t="shared" si="71"/>
        <v>272762</v>
      </c>
      <c r="LM36" s="23">
        <f t="shared" si="72"/>
        <v>0</v>
      </c>
      <c r="LN36" s="23">
        <f t="shared" si="73"/>
        <v>272762</v>
      </c>
      <c r="LO36" s="14">
        <v>1</v>
      </c>
      <c r="LP36" s="14">
        <v>0.5</v>
      </c>
      <c r="LQ36" s="14">
        <v>100</v>
      </c>
      <c r="LR36" s="14">
        <v>25</v>
      </c>
      <c r="LS36" s="14">
        <v>0</v>
      </c>
      <c r="LT36" s="14">
        <v>30</v>
      </c>
      <c r="LU36" s="14">
        <v>30</v>
      </c>
      <c r="LV36" s="23">
        <f t="shared" si="74"/>
        <v>121560</v>
      </c>
      <c r="LW36" s="23">
        <f t="shared" si="75"/>
        <v>0</v>
      </c>
      <c r="LX36" s="23">
        <f t="shared" si="76"/>
        <v>121560</v>
      </c>
      <c r="MB36">
        <f t="shared" si="46"/>
        <v>3.2367279294621571</v>
      </c>
      <c r="MC36">
        <f t="shared" si="47"/>
        <v>3.2367279294621571</v>
      </c>
      <c r="ME36" s="14">
        <v>7</v>
      </c>
      <c r="MF36" s="14">
        <v>2</v>
      </c>
      <c r="MG36" s="14">
        <v>0</v>
      </c>
      <c r="MH36" s="23">
        <f t="shared" si="48"/>
        <v>6359</v>
      </c>
      <c r="MI36" s="23">
        <f t="shared" si="77"/>
        <v>0</v>
      </c>
      <c r="MJ36" s="23">
        <f t="shared" si="78"/>
        <v>6359</v>
      </c>
      <c r="MK36" s="14">
        <v>21</v>
      </c>
      <c r="ML36" s="14">
        <v>6</v>
      </c>
      <c r="MM36" s="14">
        <v>4</v>
      </c>
      <c r="MN36" s="23">
        <f t="shared" si="49"/>
        <v>19077</v>
      </c>
      <c r="MO36" s="23">
        <f t="shared" si="79"/>
        <v>0</v>
      </c>
      <c r="MP36" s="23">
        <f t="shared" si="80"/>
        <v>19077</v>
      </c>
      <c r="MR36" s="23">
        <f t="shared" si="81"/>
        <v>25436</v>
      </c>
      <c r="MS36" s="23">
        <f t="shared" si="82"/>
        <v>0</v>
      </c>
      <c r="MT36" s="23">
        <f t="shared" si="83"/>
        <v>25436</v>
      </c>
      <c r="MU36" s="23">
        <f t="shared" si="87"/>
        <v>9539</v>
      </c>
      <c r="MV36" s="23">
        <f t="shared" si="85"/>
        <v>0</v>
      </c>
      <c r="MW36" s="23">
        <f t="shared" si="86"/>
        <v>9539</v>
      </c>
      <c r="NC36" s="17"/>
      <c r="NJ36" s="14">
        <v>32</v>
      </c>
      <c r="NK36" s="14"/>
    </row>
    <row r="37" spans="1:375" ht="16.5" x14ac:dyDescent="0.2">
      <c r="C37" s="14">
        <f t="shared" si="0"/>
        <v>1</v>
      </c>
      <c r="D37" s="14">
        <v>33</v>
      </c>
      <c r="E37" s="14" t="s">
        <v>606</v>
      </c>
      <c r="F37" s="14" t="s">
        <v>562</v>
      </c>
      <c r="G37" s="14">
        <v>20</v>
      </c>
      <c r="H37" s="14">
        <v>20</v>
      </c>
      <c r="I37" s="14">
        <v>0</v>
      </c>
      <c r="J37" s="14">
        <v>1</v>
      </c>
      <c r="K37" s="14">
        <v>1</v>
      </c>
      <c r="L37" s="14">
        <v>0</v>
      </c>
      <c r="M37" s="14">
        <v>0</v>
      </c>
      <c r="N37" s="14">
        <v>0</v>
      </c>
      <c r="O37" s="14">
        <v>0</v>
      </c>
      <c r="P37" s="14">
        <v>2</v>
      </c>
      <c r="Q37" s="14">
        <v>4</v>
      </c>
      <c r="R37" s="14">
        <v>2</v>
      </c>
      <c r="S37" s="14">
        <v>1</v>
      </c>
      <c r="T37" s="14">
        <v>1</v>
      </c>
      <c r="U37" s="14">
        <v>1</v>
      </c>
      <c r="V37" s="14">
        <v>2</v>
      </c>
      <c r="W37" s="14">
        <v>1</v>
      </c>
      <c r="X37" s="14">
        <v>10</v>
      </c>
      <c r="Y37" s="14">
        <v>10</v>
      </c>
      <c r="Z37" s="14">
        <v>10</v>
      </c>
      <c r="AA37" s="14">
        <v>10</v>
      </c>
      <c r="AB37" s="14">
        <v>10</v>
      </c>
      <c r="AC37" s="14">
        <v>10</v>
      </c>
      <c r="AD37" s="14">
        <v>10</v>
      </c>
      <c r="AE37" s="14">
        <v>10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3</v>
      </c>
      <c r="BF37" s="14">
        <f>ROUND((INDEX(新战舰养成!S$6:S$18,新怪物属性!$J37+1)+INDEX(新战舰养成!D$6:D$18,新怪物属性!$J37+1)*(新怪物属性!$G37-1))*INDEX(战舰突破!$D$6:$D$18,新怪物属性!$M37+1),0)</f>
        <v>395</v>
      </c>
      <c r="BG37" s="14">
        <f>ROUND((INDEX(新战舰养成!T$6:T$18,新怪物属性!$J37+1)+INDEX(新战舰养成!E$6:E$18,新怪物属性!$J37+1)*(新怪物属性!$G37-1))*INDEX(战舰突破!$D$6:$D$18,新怪物属性!$M37+1),0)</f>
        <v>3100</v>
      </c>
      <c r="BH37" s="14">
        <f>ROUND((INDEX(新战舰养成!U$6:U$18,新怪物属性!$J37+1)+INDEX(新战舰养成!F$6:F$18,新怪物属性!$J37+1)*(新怪物属性!$G37-1))*INDEX(战舰突破!$D$6:$D$18,新怪物属性!$M37+1),0)</f>
        <v>207</v>
      </c>
      <c r="BI37" s="14">
        <f>ROUND((INDEX(新战舰养成!V$6:V$18,新怪物属性!$J37+1)+INDEX(新战舰养成!G$6:G$18,新怪物属性!$J37+1)*(新怪物属性!$G37-1))*INDEX(战舰突破!$D$6:$D$18,新怪物属性!$M37+1),0)</f>
        <v>300</v>
      </c>
      <c r="BJ37" s="14">
        <f>ROUND((INDEX(新战舰养成!W$6:W$18,新怪物属性!$J37+1)+INDEX(新战舰养成!H$6:H$18,新怪物属性!$J37+1)*(新怪物属性!$G37-1))*INDEX(战舰突破!$D$6:$D$18,新怪物属性!$M37+1),0)</f>
        <v>4</v>
      </c>
      <c r="BL37" s="14">
        <f>IF($H37&gt;0,ROUND((INDEX(新战舰养成!X$6:X$18,新怪物属性!$K37+1)+INDEX(新战舰养成!I$6:I$18,新怪物属性!$K37+1)*(新怪物属性!$H37-1))*INDEX(战舰突破!$D$6:$D$18,新怪物属性!$N37+1),0),0)</f>
        <v>675</v>
      </c>
      <c r="BM37" s="14">
        <f>IF($H37&gt;0,ROUND((INDEX(新战舰养成!Y$6:Y$18,新怪物属性!$K37+1)+INDEX(新战舰养成!J$6:J$18,新怪物属性!$K37+1)*(新怪物属性!$H37-1))*INDEX(战舰突破!$D$6:$D$18,新怪物属性!$N37+1),0),0)</f>
        <v>0</v>
      </c>
      <c r="BN37" s="14">
        <f>IF($H37&gt;0,ROUND((INDEX(新战舰养成!Z$6:Z$18,新怪物属性!$K37+1)+INDEX(新战舰养成!K$6:K$18,新怪物属性!$K37+1)*(新怪物属性!$H37-1))*INDEX(战舰突破!$D$6:$D$18,新怪物属性!$N37+1),0),0)</f>
        <v>0</v>
      </c>
      <c r="BO37" s="14">
        <f>IF($H37&gt;0,ROUND((INDEX(新战舰养成!AA$6:AA$18,新怪物属性!$K37+1)+INDEX(新战舰养成!L$6:L$18,新怪物属性!$K37+1)*(新怪物属性!$H37-1))*INDEX(战舰突破!$D$6:$D$18,新怪物属性!$N37+1),0),0)</f>
        <v>3950</v>
      </c>
      <c r="BP37" s="14">
        <f>IF($H37&gt;0,ROUND((INDEX(新战舰养成!AB$6:AB$18,新怪物属性!$K37+1)+INDEX(新战舰养成!M$6:M$18,新怪物属性!$K37+1)*(新怪物属性!$H37-1))*INDEX(战舰突破!$D$6:$D$18,新怪物属性!$N37+1),0),0)</f>
        <v>77</v>
      </c>
      <c r="BR37" s="14">
        <f>IF($I37&gt;0,ROUND((INDEX(新战舰养成!AC$6:AC$18,新怪物属性!$L37+1)+INDEX(新战舰养成!I$6:I$18,新怪物属性!$L37+1)*(新怪物属性!$I37-1))*INDEX(战舰突破!$D$6:$D$18,新怪物属性!$O37+1),0),0)</f>
        <v>0</v>
      </c>
      <c r="BS37" s="14">
        <f>IF($I37&gt;0,ROUND((INDEX(新战舰养成!AD$6:AD$18,新怪物属性!$L37+1)+INDEX(新战舰养成!J$6:J$18,新怪物属性!$L37+1)*(新怪物属性!$I37-1))*INDEX(战舰突破!$D$6:$D$18,新怪物属性!$O37+1),0),0)</f>
        <v>0</v>
      </c>
      <c r="BT37" s="14">
        <f>IF($I37&gt;0,ROUND((INDEX(新战舰养成!AE$6:AE$18,新怪物属性!$L37+1)+INDEX(新战舰养成!K$6:K$18,新怪物属性!$L37+1)*(新怪物属性!$I37-1))*INDEX(战舰突破!$D$6:$D$18,新怪物属性!$O37+1),0),0)</f>
        <v>0</v>
      </c>
      <c r="BU37" s="14">
        <f>IF($I37&gt;0,ROUND((INDEX(新战舰养成!AF$6:AF$18,新怪物属性!$L37+1)+INDEX(新战舰养成!L$6:L$18,新怪物属性!$L37+1)*(新怪物属性!$I37-1))*INDEX(战舰突破!$D$6:$D$18,新怪物属性!$O37+1),0),0)</f>
        <v>0</v>
      </c>
      <c r="BV37" s="14">
        <f>IF($I37&gt;0,ROUND((INDEX(新战舰养成!AG$6:AG$18,新怪物属性!$L37+1)+INDEX(新战舰养成!M$6:M$18,新怪物属性!$L37+1)*(新怪物属性!$I37-1))*INDEX(战舰突破!$D$6:$D$18,新怪物属性!$O37+1),0),0)</f>
        <v>0</v>
      </c>
      <c r="BY37" s="14">
        <f>(INDEX(装备数值!$C$13:$G$116,新怪物属性!$P37*8+1,BY$2)+INDEX(装备数值!$C$13:$G$116,新怪物属性!$Q37*8+2,BY$2)+INDEX(装备数值!$C$13:$G$116,新怪物属性!$S37*8+3,BY$2)+INDEX(装备数值!$C$13:$G$116,新怪物属性!$R37*8+4,BY$2)+INDEX(装备数值!$C$13:$G$116,新怪物属性!$T37*8+5,BY$2)+INDEX(装备数值!$C$13:$G$116,新怪物属性!$U37*8+6,BY$2)+INDEX(装备数值!$C$13:$G$116,新怪物属性!$V37*8+7,BY$2)+INDEX(装备数值!$C$13:$G$116,新怪物属性!$W37*8+8,BY$2))</f>
        <v>500</v>
      </c>
      <c r="BZ37" s="14">
        <f>(INDEX(装备数值!$C$13:$G$116,新怪物属性!$P37*8+1,BZ$2)+INDEX(装备数值!$C$13:$G$116,新怪物属性!$Q37*8+2,BZ$2)+INDEX(装备数值!$C$13:$G$116,新怪物属性!$S37*8+3,BZ$2)+INDEX(装备数值!$C$13:$G$116,新怪物属性!$R37*8+4,BZ$2)+INDEX(装备数值!$C$13:$G$116,新怪物属性!$T37*8+5,BZ$2)+INDEX(装备数值!$C$13:$G$116,新怪物属性!$U37*8+6,BZ$2)+INDEX(装备数值!$C$13:$G$116,新怪物属性!$V37*8+7,BZ$2)+INDEX(装备数值!$C$13:$G$116,新怪物属性!$W37*8+8,BZ$2))</f>
        <v>3300</v>
      </c>
      <c r="CA37" s="14">
        <f>(INDEX(装备数值!$C$13:$G$116,新怪物属性!$P37*8+1,CA$2)+INDEX(装备数值!$C$13:$G$116,新怪物属性!$Q37*8+2,CA$2)+INDEX(装备数值!$C$13:$G$116,新怪物属性!$S37*8+3,CA$2)+INDEX(装备数值!$C$13:$G$116,新怪物属性!$R37*8+4,CA$2)+INDEX(装备数值!$C$13:$G$116,新怪物属性!$T37*8+5,CA$2)+INDEX(装备数值!$C$13:$G$116,新怪物属性!$U37*8+6,CA$2)+INDEX(装备数值!$C$13:$G$116,新怪物属性!$V37*8+7,CA$2)+INDEX(装备数值!$C$13:$G$116,新怪物属性!$W37*8+8,CA$2))</f>
        <v>410</v>
      </c>
      <c r="CB37" s="14">
        <f>(INDEX(装备数值!$C$13:$G$116,新怪物属性!$P37*8+1,CB$2)+INDEX(装备数值!$C$13:$G$116,新怪物属性!$Q37*8+2,CB$2)+INDEX(装备数值!$C$13:$G$116,新怪物属性!$S37*8+3,CB$2)+INDEX(装备数值!$C$13:$G$116,新怪物属性!$R37*8+4,CB$2)+INDEX(装备数值!$C$13:$G$116,新怪物属性!$T37*8+5,CB$2)+INDEX(装备数值!$C$13:$G$116,新怪物属性!$U37*8+6,CB$2)+INDEX(装备数值!$C$13:$G$116,新怪物属性!$V37*8+7,CB$2)+INDEX(装备数值!$C$13:$G$116,新怪物属性!$W37*8+8,CB$2))</f>
        <v>25800</v>
      </c>
      <c r="CC37" s="14">
        <f>(INDEX(装备数值!$C$13:$G$116,新怪物属性!$P37*8+1,CC$2)+INDEX(装备数值!$C$13:$G$116,新怪物属性!$Q37*8+2,CC$2)+INDEX(装备数值!$C$13:$G$116,新怪物属性!$S37*8+3,CC$2)+INDEX(装备数值!$C$13:$G$116,新怪物属性!$R37*8+4,CC$2)+INDEX(装备数值!$C$13:$G$116,新怪物属性!$T37*8+5,CC$2)+INDEX(装备数值!$C$13:$G$116,新怪物属性!$U37*8+6,CC$2)+INDEX(装备数值!$C$13:$G$116,新怪物属性!$V37*8+7,CC$2)+INDEX(装备数值!$C$13:$G$116,新怪物属性!$W37*8+8,CC$2))</f>
        <v>35</v>
      </c>
      <c r="CF37" s="14">
        <f t="shared" si="50"/>
        <v>4</v>
      </c>
      <c r="CG37" s="14">
        <f t="shared" si="50"/>
        <v>2</v>
      </c>
      <c r="CH37" s="14">
        <f t="shared" si="50"/>
        <v>0</v>
      </c>
      <c r="CI37" s="14">
        <f t="shared" si="50"/>
        <v>0</v>
      </c>
      <c r="CJ37" s="14">
        <f t="shared" si="50"/>
        <v>0</v>
      </c>
      <c r="CK37" s="14">
        <f t="shared" si="50"/>
        <v>0</v>
      </c>
      <c r="CL37" s="14">
        <f t="shared" si="50"/>
        <v>0</v>
      </c>
      <c r="CM37" s="14">
        <f t="shared" si="50"/>
        <v>0</v>
      </c>
      <c r="CN37" s="14">
        <f t="shared" si="50"/>
        <v>0</v>
      </c>
      <c r="CO37" s="14">
        <f t="shared" si="50"/>
        <v>0</v>
      </c>
      <c r="CP37" s="14">
        <f t="shared" si="50"/>
        <v>0</v>
      </c>
      <c r="CQ37" s="14">
        <f t="shared" si="50"/>
        <v>0</v>
      </c>
      <c r="CR37" s="14">
        <f t="shared" si="50"/>
        <v>0</v>
      </c>
      <c r="CS37" s="14">
        <f>SUMIFS(装备数值!BL$50:BL$101,装备数值!$BG$50:$BG$101,"="&amp;新怪物属性!$CF$2,装备数值!$BH$50:$BH$101,"&lt;="&amp;新怪物属性!$CF37)+SUMIFS(装备数值!BL$50:BL$101,装备数值!$BG$50:$BG$101,"="&amp;新怪物属性!$CG$2,装备数值!$BH$50:$BH$101,"&lt;="&amp;新怪物属性!$CG37)+SUMIFS(装备数值!BL$50:BL$101,装备数值!$BG$50:$BG$101,"="&amp;新怪物属性!$CH$2,装备数值!$BH$50:$BH$101,"&lt;="&amp;新怪物属性!$CH37)+SUMIFS(装备数值!BL$50:BL$101,装备数值!$BG$50:$BG$101,"="&amp;新怪物属性!$CI$2,装备数值!$BH$50:$BH$101,"&lt;="&amp;新怪物属性!$CI37)+SUMIFS(装备数值!BL$50:BL$101,装备数值!$BG$50:$BG$101,"="&amp;新怪物属性!$CJ$2,装备数值!$BH$50:$BH$101,"&lt;="&amp;新怪物属性!$CJ37)+SUMIFS(装备数值!BL$50:BL$101,装备数值!$BG$50:$BG$101,"="&amp;新怪物属性!$CK$2,装备数值!$BH$50:$BH$101,"&lt;="&amp;新怪物属性!$CK37)+SUMIFS(装备数值!BL$50:BL$101,装备数值!$BG$50:$BG$101,"="&amp;新怪物属性!$CL$2,装备数值!$BH$50:$BH$101,"&lt;="&amp;新怪物属性!$CL37)+SUMIFS(装备数值!BL$50:BL$101,装备数值!$BG$50:$BG$101,"="&amp;新怪物属性!$CM$2,装备数值!$BH$50:$BH$101,"&lt;="&amp;新怪物属性!$CM37)+SUMIFS(装备数值!BL$50:BL$101,装备数值!$BG$50:$BG$101,"="&amp;新怪物属性!$CN$2,装备数值!$BH$50:$BH$101,"&lt;="&amp;新怪物属性!$CN37)+SUMIFS(装备数值!BL$50:BL$101,装备数值!$BG$50:$BG$101,"="&amp;新怪物属性!$CO$2,装备数值!$BH$50:$BH$101,"&lt;="&amp;新怪物属性!$CO37)+SUMIFS(装备数值!BL$50:BL$101,装备数值!$BG$50:$BG$101,"="&amp;新怪物属性!$CP$2,装备数值!$BH$50:$BH$101,"&lt;="&amp;新怪物属性!$CP37)+SUMIFS(装备数值!BL$50:BL$101,装备数值!$BG$50:$BG$101,"="&amp;新怪物属性!$CQ$2,装备数值!$BH$50:$BH$101,"&lt;="&amp;新怪物属性!$CQ37)+SUMIFS(装备数值!BL$50:BL$101,装备数值!$BG$50:$BG$101,"="&amp;新怪物属性!$CR$2,装备数值!$BH$50:$BH$101,"&lt;="&amp;新怪物属性!$CR37)</f>
        <v>3360</v>
      </c>
      <c r="CT37" s="14">
        <f>SUMIFS(装备数值!BM$50:BM$101,装备数值!$BG$50:$BG$101,"="&amp;新怪物属性!$CF$2,装备数值!$BH$50:$BH$101,"&lt;="&amp;新怪物属性!$CF37)+SUMIFS(装备数值!BM$50:BM$101,装备数值!$BG$50:$BG$101,"="&amp;新怪物属性!$CG$2,装备数值!$BH$50:$BH$101,"&lt;="&amp;新怪物属性!$CG37)+SUMIFS(装备数值!BM$50:BM$101,装备数值!$BG$50:$BG$101,"="&amp;新怪物属性!$CH$2,装备数值!$BH$50:$BH$101,"&lt;="&amp;新怪物属性!$CH37)+SUMIFS(装备数值!BM$50:BM$101,装备数值!$BG$50:$BG$101,"="&amp;新怪物属性!$CI$2,装备数值!$BH$50:$BH$101,"&lt;="&amp;新怪物属性!$CI37)+SUMIFS(装备数值!BM$50:BM$101,装备数值!$BG$50:$BG$101,"="&amp;新怪物属性!$CJ$2,装备数值!$BH$50:$BH$101,"&lt;="&amp;新怪物属性!$CJ37)+SUMIFS(装备数值!BM$50:BM$101,装备数值!$BG$50:$BG$101,"="&amp;新怪物属性!$CK$2,装备数值!$BH$50:$BH$101,"&lt;="&amp;新怪物属性!$CK37)+SUMIFS(装备数值!BM$50:BM$101,装备数值!$BG$50:$BG$101,"="&amp;新怪物属性!$CL$2,装备数值!$BH$50:$BH$101,"&lt;="&amp;新怪物属性!$CL37)+SUMIFS(装备数值!BM$50:BM$101,装备数值!$BG$50:$BG$101,"="&amp;新怪物属性!$CM$2,装备数值!$BH$50:$BH$101,"&lt;="&amp;新怪物属性!$CM37)+SUMIFS(装备数值!BM$50:BM$101,装备数值!$BG$50:$BG$101,"="&amp;新怪物属性!$CN$2,装备数值!$BH$50:$BH$101,"&lt;="&amp;新怪物属性!$CN37)+SUMIFS(装备数值!BM$50:BM$101,装备数值!$BG$50:$BG$101,"="&amp;新怪物属性!$CO$2,装备数值!$BH$50:$BH$101,"&lt;="&amp;新怪物属性!$CO37)+SUMIFS(装备数值!BM$50:BM$101,装备数值!$BG$50:$BG$101,"="&amp;新怪物属性!$CP$2,装备数值!$BH$50:$BH$101,"&lt;="&amp;新怪物属性!$CP37)+SUMIFS(装备数值!BM$50:BM$101,装备数值!$BG$50:$BG$101,"="&amp;新怪物属性!$CQ$2,装备数值!$BH$50:$BH$101,"&lt;="&amp;新怪物属性!$CQ37)+SUMIFS(装备数值!BM$50:BM$101,装备数值!$BG$50:$BG$101,"="&amp;新怪物属性!$CR$2,装备数值!$BH$50:$BH$101,"&lt;="&amp;新怪物属性!$CR37)</f>
        <v>25200</v>
      </c>
      <c r="CU37" s="14">
        <f>SUMIFS(装备数值!BN$50:BN$101,装备数值!$BG$50:$BG$101,"="&amp;新怪物属性!$CF$2,装备数值!$BH$50:$BH$101,"&lt;="&amp;新怪物属性!$CF37)+SUMIFS(装备数值!BN$50:BN$101,装备数值!$BG$50:$BG$101,"="&amp;新怪物属性!$CG$2,装备数值!$BH$50:$BH$101,"&lt;="&amp;新怪物属性!$CG37)+SUMIFS(装备数值!BN$50:BN$101,装备数值!$BG$50:$BG$101,"="&amp;新怪物属性!$CH$2,装备数值!$BH$50:$BH$101,"&lt;="&amp;新怪物属性!$CH37)+SUMIFS(装备数值!BN$50:BN$101,装备数值!$BG$50:$BG$101,"="&amp;新怪物属性!$CI$2,装备数值!$BH$50:$BH$101,"&lt;="&amp;新怪物属性!$CI37)+SUMIFS(装备数值!BN$50:BN$101,装备数值!$BG$50:$BG$101,"="&amp;新怪物属性!$CJ$2,装备数值!$BH$50:$BH$101,"&lt;="&amp;新怪物属性!$CJ37)+SUMIFS(装备数值!BN$50:BN$101,装备数值!$BG$50:$BG$101,"="&amp;新怪物属性!$CK$2,装备数值!$BH$50:$BH$101,"&lt;="&amp;新怪物属性!$CK37)+SUMIFS(装备数值!BN$50:BN$101,装备数值!$BG$50:$BG$101,"="&amp;新怪物属性!$CL$2,装备数值!$BH$50:$BH$101,"&lt;="&amp;新怪物属性!$CL37)+SUMIFS(装备数值!BN$50:BN$101,装备数值!$BG$50:$BG$101,"="&amp;新怪物属性!$CM$2,装备数值!$BH$50:$BH$101,"&lt;="&amp;新怪物属性!$CM37)+SUMIFS(装备数值!BN$50:BN$101,装备数值!$BG$50:$BG$101,"="&amp;新怪物属性!$CN$2,装备数值!$BH$50:$BH$101,"&lt;="&amp;新怪物属性!$CN37)+SUMIFS(装备数值!BN$50:BN$101,装备数值!$BG$50:$BG$101,"="&amp;新怪物属性!$CO$2,装备数值!$BH$50:$BH$101,"&lt;="&amp;新怪物属性!$CO37)+SUMIFS(装备数值!BN$50:BN$101,装备数值!$BG$50:$BG$101,"="&amp;新怪物属性!$CP$2,装备数值!$BH$50:$BH$101,"&lt;="&amp;新怪物属性!$CP37)+SUMIFS(装备数值!BN$50:BN$101,装备数值!$BG$50:$BG$101,"="&amp;新怪物属性!$CQ$2,装备数值!$BH$50:$BH$101,"&lt;="&amp;新怪物属性!$CQ37)+SUMIFS(装备数值!BN$50:BN$101,装备数值!$BG$50:$BG$101,"="&amp;新怪物属性!$CR$2,装备数值!$BH$50:$BH$101,"&lt;="&amp;新怪物属性!$CR37)</f>
        <v>0</v>
      </c>
      <c r="CV37" s="14">
        <f>SUMIFS(装备数值!BO$50:BO$101,装备数值!$BG$50:$BG$101,"="&amp;新怪物属性!$CF$2,装备数值!$BH$50:$BH$101,"&lt;="&amp;新怪物属性!$CF37)+SUMIFS(装备数值!BO$50:BO$101,装备数值!$BG$50:$BG$101,"="&amp;新怪物属性!$CG$2,装备数值!$BH$50:$BH$101,"&lt;="&amp;新怪物属性!$CG37)+SUMIFS(装备数值!BO$50:BO$101,装备数值!$BG$50:$BG$101,"="&amp;新怪物属性!$CH$2,装备数值!$BH$50:$BH$101,"&lt;="&amp;新怪物属性!$CH37)+SUMIFS(装备数值!BO$50:BO$101,装备数值!$BG$50:$BG$101,"="&amp;新怪物属性!$CI$2,装备数值!$BH$50:$BH$101,"&lt;="&amp;新怪物属性!$CI37)+SUMIFS(装备数值!BO$50:BO$101,装备数值!$BG$50:$BG$101,"="&amp;新怪物属性!$CJ$2,装备数值!$BH$50:$BH$101,"&lt;="&amp;新怪物属性!$CJ37)+SUMIFS(装备数值!BO$50:BO$101,装备数值!$BG$50:$BG$101,"="&amp;新怪物属性!$CK$2,装备数值!$BH$50:$BH$101,"&lt;="&amp;新怪物属性!$CK37)+SUMIFS(装备数值!BO$50:BO$101,装备数值!$BG$50:$BG$101,"="&amp;新怪物属性!$CL$2,装备数值!$BH$50:$BH$101,"&lt;="&amp;新怪物属性!$CL37)+SUMIFS(装备数值!BO$50:BO$101,装备数值!$BG$50:$BG$101,"="&amp;新怪物属性!$CM$2,装备数值!$BH$50:$BH$101,"&lt;="&amp;新怪物属性!$CM37)+SUMIFS(装备数值!BO$50:BO$101,装备数值!$BG$50:$BG$101,"="&amp;新怪物属性!$CN$2,装备数值!$BH$50:$BH$101,"&lt;="&amp;新怪物属性!$CN37)+SUMIFS(装备数值!BO$50:BO$101,装备数值!$BG$50:$BG$101,"="&amp;新怪物属性!$CO$2,装备数值!$BH$50:$BH$101,"&lt;="&amp;新怪物属性!$CO37)+SUMIFS(装备数值!BO$50:BO$101,装备数值!$BG$50:$BG$101,"="&amp;新怪物属性!$CP$2,装备数值!$BH$50:$BH$101,"&lt;="&amp;新怪物属性!$CP37)+SUMIFS(装备数值!BO$50:BO$101,装备数值!$BG$50:$BG$101,"="&amp;新怪物属性!$CQ$2,装备数值!$BH$50:$BH$101,"&lt;="&amp;新怪物属性!$CQ37)+SUMIFS(装备数值!BO$50:BO$101,装备数值!$BG$50:$BG$101,"="&amp;新怪物属性!$CR$2,装备数值!$BH$50:$BH$101,"&lt;="&amp;新怪物属性!$CR37)</f>
        <v>48000</v>
      </c>
      <c r="CW37" s="14">
        <f>SUMIFS(装备数值!BP$50:BP$101,装备数值!$BG$50:$BG$101,"="&amp;新怪物属性!$CF$2,装备数值!$BH$50:$BH$101,"&lt;="&amp;新怪物属性!$CF37)+SUMIFS(装备数值!BP$50:BP$101,装备数值!$BG$50:$BG$101,"="&amp;新怪物属性!$CG$2,装备数值!$BH$50:$BH$101,"&lt;="&amp;新怪物属性!$CG37)+SUMIFS(装备数值!BP$50:BP$101,装备数值!$BG$50:$BG$101,"="&amp;新怪物属性!$CH$2,装备数值!$BH$50:$BH$101,"&lt;="&amp;新怪物属性!$CH37)+SUMIFS(装备数值!BP$50:BP$101,装备数值!$BG$50:$BG$101,"="&amp;新怪物属性!$CI$2,装备数值!$BH$50:$BH$101,"&lt;="&amp;新怪物属性!$CI37)+SUMIFS(装备数值!BP$50:BP$101,装备数值!$BG$50:$BG$101,"="&amp;新怪物属性!$CJ$2,装备数值!$BH$50:$BH$101,"&lt;="&amp;新怪物属性!$CJ37)+SUMIFS(装备数值!BP$50:BP$101,装备数值!$BG$50:$BG$101,"="&amp;新怪物属性!$CK$2,装备数值!$BH$50:$BH$101,"&lt;="&amp;新怪物属性!$CK37)+SUMIFS(装备数值!BP$50:BP$101,装备数值!$BG$50:$BG$101,"="&amp;新怪物属性!$CL$2,装备数值!$BH$50:$BH$101,"&lt;="&amp;新怪物属性!$CL37)+SUMIFS(装备数值!BP$50:BP$101,装备数值!$BG$50:$BG$101,"="&amp;新怪物属性!$CM$2,装备数值!$BH$50:$BH$101,"&lt;="&amp;新怪物属性!$CM37)+SUMIFS(装备数值!BP$50:BP$101,装备数值!$BG$50:$BG$101,"="&amp;新怪物属性!$CN$2,装备数值!$BH$50:$BH$101,"&lt;="&amp;新怪物属性!$CN37)+SUMIFS(装备数值!BP$50:BP$101,装备数值!$BG$50:$BG$101,"="&amp;新怪物属性!$CO$2,装备数值!$BH$50:$BH$101,"&lt;="&amp;新怪物属性!$CO37)+SUMIFS(装备数值!BP$50:BP$101,装备数值!$BG$50:$BG$101,"="&amp;新怪物属性!$CP$2,装备数值!$BH$50:$BH$101,"&lt;="&amp;新怪物属性!$CP37)+SUMIFS(装备数值!BP$50:BP$101,装备数值!$BG$50:$BG$101,"="&amp;新怪物属性!$CQ$2,装备数值!$BH$50:$BH$101,"&lt;="&amp;新怪物属性!$CQ37)+SUMIFS(装备数值!BP$50:BP$101,装备数值!$BG$50:$BG$101,"="&amp;新怪物属性!$CR$2,装备数值!$BH$50:$BH$101,"&lt;="&amp;新怪物属性!$CR37)</f>
        <v>920</v>
      </c>
      <c r="CX37" s="14">
        <f>SUMIFS(装备数值!BQ$50:BQ$101,装备数值!$BG$50:$BG$101,"="&amp;新怪物属性!$CF$2,装备数值!$BH$50:$BH$101,"&lt;="&amp;新怪物属性!$CF37)+SUMIFS(装备数值!BQ$50:BQ$101,装备数值!$BG$50:$BG$101,"="&amp;新怪物属性!$CG$2,装备数值!$BH$50:$BH$101,"&lt;="&amp;新怪物属性!$CG37)+SUMIFS(装备数值!BQ$50:BQ$101,装备数值!$BG$50:$BG$101,"="&amp;新怪物属性!$CH$2,装备数值!$BH$50:$BH$101,"&lt;="&amp;新怪物属性!$CH37)+SUMIFS(装备数值!BQ$50:BQ$101,装备数值!$BG$50:$BG$101,"="&amp;新怪物属性!$CI$2,装备数值!$BH$50:$BH$101,"&lt;="&amp;新怪物属性!$CI37)+SUMIFS(装备数值!BQ$50:BQ$101,装备数值!$BG$50:$BG$101,"="&amp;新怪物属性!$CJ$2,装备数值!$BH$50:$BH$101,"&lt;="&amp;新怪物属性!$CJ37)+SUMIFS(装备数值!BQ$50:BQ$101,装备数值!$BG$50:$BG$101,"="&amp;新怪物属性!$CK$2,装备数值!$BH$50:$BH$101,"&lt;="&amp;新怪物属性!$CK37)+SUMIFS(装备数值!BQ$50:BQ$101,装备数值!$BG$50:$BG$101,"="&amp;新怪物属性!$CL$2,装备数值!$BH$50:$BH$101,"&lt;="&amp;新怪物属性!$CL37)+SUMIFS(装备数值!BQ$50:BQ$101,装备数值!$BG$50:$BG$101,"="&amp;新怪物属性!$CM$2,装备数值!$BH$50:$BH$101,"&lt;="&amp;新怪物属性!$CM37)+SUMIFS(装备数值!BQ$50:BQ$101,装备数值!$BG$50:$BG$101,"="&amp;新怪物属性!$CN$2,装备数值!$BH$50:$BH$101,"&lt;="&amp;新怪物属性!$CN37)+SUMIFS(装备数值!BQ$50:BQ$101,装备数值!$BG$50:$BG$101,"="&amp;新怪物属性!$CO$2,装备数值!$BH$50:$BH$101,"&lt;="&amp;新怪物属性!$CO37)+SUMIFS(装备数值!BQ$50:BQ$101,装备数值!$BG$50:$BG$101,"="&amp;新怪物属性!$CP$2,装备数值!$BH$50:$BH$101,"&lt;="&amp;新怪物属性!$CP37)+SUMIFS(装备数值!BQ$50:BQ$101,装备数值!$BG$50:$BG$101,"="&amp;新怪物属性!$CQ$2,装备数值!$BH$50:$BH$101,"&lt;="&amp;新怪物属性!$CQ37)+SUMIFS(装备数值!BQ$50:BQ$101,装备数值!$BG$50:$BG$101,"="&amp;新怪物属性!$CR$2,装备数值!$BH$50:$BH$101,"&lt;="&amp;新怪物属性!$CR37)</f>
        <v>0</v>
      </c>
      <c r="CY37" s="14">
        <f>SUMIFS(装备数值!BR$50:BR$101,装备数值!$BG$50:$BG$101,"="&amp;新怪物属性!$CF$2,装备数值!$BH$50:$BH$101,"&lt;="&amp;新怪物属性!$CF37)+SUMIFS(装备数值!BR$50:BR$101,装备数值!$BG$50:$BG$101,"="&amp;新怪物属性!$CG$2,装备数值!$BH$50:$BH$101,"&lt;="&amp;新怪物属性!$CG37)+SUMIFS(装备数值!BR$50:BR$101,装备数值!$BG$50:$BG$101,"="&amp;新怪物属性!$CH$2,装备数值!$BH$50:$BH$101,"&lt;="&amp;新怪物属性!$CH37)+SUMIFS(装备数值!BR$50:BR$101,装备数值!$BG$50:$BG$101,"="&amp;新怪物属性!$CI$2,装备数值!$BH$50:$BH$101,"&lt;="&amp;新怪物属性!$CI37)+SUMIFS(装备数值!BR$50:BR$101,装备数值!$BG$50:$BG$101,"="&amp;新怪物属性!$CJ$2,装备数值!$BH$50:$BH$101,"&lt;="&amp;新怪物属性!$CJ37)+SUMIFS(装备数值!BR$50:BR$101,装备数值!$BG$50:$BG$101,"="&amp;新怪物属性!$CK$2,装备数值!$BH$50:$BH$101,"&lt;="&amp;新怪物属性!$CK37)+SUMIFS(装备数值!BR$50:BR$101,装备数值!$BG$50:$BG$101,"="&amp;新怪物属性!$CL$2,装备数值!$BH$50:$BH$101,"&lt;="&amp;新怪物属性!$CL37)+SUMIFS(装备数值!BR$50:BR$101,装备数值!$BG$50:$BG$101,"="&amp;新怪物属性!$CM$2,装备数值!$BH$50:$BH$101,"&lt;="&amp;新怪物属性!$CM37)+SUMIFS(装备数值!BR$50:BR$101,装备数值!$BG$50:$BG$101,"="&amp;新怪物属性!$CN$2,装备数值!$BH$50:$BH$101,"&lt;="&amp;新怪物属性!$CN37)+SUMIFS(装备数值!BR$50:BR$101,装备数值!$BG$50:$BG$101,"="&amp;新怪物属性!$CO$2,装备数值!$BH$50:$BH$101,"&lt;="&amp;新怪物属性!$CO37)+SUMIFS(装备数值!BR$50:BR$101,装备数值!$BG$50:$BG$101,"="&amp;新怪物属性!$CP$2,装备数值!$BH$50:$BH$101,"&lt;="&amp;新怪物属性!$CP37)+SUMIFS(装备数值!BR$50:BR$101,装备数值!$BG$50:$BG$101,"="&amp;新怪物属性!$CQ$2,装备数值!$BH$50:$BH$101,"&lt;="&amp;新怪物属性!$CQ37)+SUMIFS(装备数值!BR$50:BR$101,装备数值!$BG$50:$BG$101,"="&amp;新怪物属性!$CR$2,装备数值!$BH$50:$BH$101,"&lt;="&amp;新怪物属性!$CR37)</f>
        <v>0</v>
      </c>
      <c r="CZ37" s="14">
        <f>SUMIFS(装备数值!BS$50:BS$101,装备数值!$BG$50:$BG$101,"="&amp;新怪物属性!$CF$2,装备数值!$BH$50:$BH$101,"&lt;="&amp;新怪物属性!$CF37)+SUMIFS(装备数值!BS$50:BS$101,装备数值!$BG$50:$BG$101,"="&amp;新怪物属性!$CG$2,装备数值!$BH$50:$BH$101,"&lt;="&amp;新怪物属性!$CG37)+SUMIFS(装备数值!BS$50:BS$101,装备数值!$BG$50:$BG$101,"="&amp;新怪物属性!$CH$2,装备数值!$BH$50:$BH$101,"&lt;="&amp;新怪物属性!$CH37)+SUMIFS(装备数值!BS$50:BS$101,装备数值!$BG$50:$BG$101,"="&amp;新怪物属性!$CI$2,装备数值!$BH$50:$BH$101,"&lt;="&amp;新怪物属性!$CI37)+SUMIFS(装备数值!BS$50:BS$101,装备数值!$BG$50:$BG$101,"="&amp;新怪物属性!$CJ$2,装备数值!$BH$50:$BH$101,"&lt;="&amp;新怪物属性!$CJ37)+SUMIFS(装备数值!BS$50:BS$101,装备数值!$BG$50:$BG$101,"="&amp;新怪物属性!$CK$2,装备数值!$BH$50:$BH$101,"&lt;="&amp;新怪物属性!$CK37)+SUMIFS(装备数值!BS$50:BS$101,装备数值!$BG$50:$BG$101,"="&amp;新怪物属性!$CL$2,装备数值!$BH$50:$BH$101,"&lt;="&amp;新怪物属性!$CL37)+SUMIFS(装备数值!BS$50:BS$101,装备数值!$BG$50:$BG$101,"="&amp;新怪物属性!$CM$2,装备数值!$BH$50:$BH$101,"&lt;="&amp;新怪物属性!$CM37)+SUMIFS(装备数值!BS$50:BS$101,装备数值!$BG$50:$BG$101,"="&amp;新怪物属性!$CN$2,装备数值!$BH$50:$BH$101,"&lt;="&amp;新怪物属性!$CN37)+SUMIFS(装备数值!BS$50:BS$101,装备数值!$BG$50:$BG$101,"="&amp;新怪物属性!$CO$2,装备数值!$BH$50:$BH$101,"&lt;="&amp;新怪物属性!$CO37)+SUMIFS(装备数值!BS$50:BS$101,装备数值!$BG$50:$BG$101,"="&amp;新怪物属性!$CP$2,装备数值!$BH$50:$BH$101,"&lt;="&amp;新怪物属性!$CP37)+SUMIFS(装备数值!BS$50:BS$101,装备数值!$BG$50:$BG$101,"="&amp;新怪物属性!$CQ$2,装备数值!$BH$50:$BH$101,"&lt;="&amp;新怪物属性!$CQ37)+SUMIFS(装备数值!BS$50:BS$101,装备数值!$BG$50:$BG$101,"="&amp;新怪物属性!$CR$2,装备数值!$BH$50:$BH$101,"&lt;="&amp;新怪物属性!$CR37)</f>
        <v>0</v>
      </c>
      <c r="DA37" s="14">
        <f>SUMIFS(装备数值!BT$50:BT$101,装备数值!$BG$50:$BG$101,"="&amp;新怪物属性!$CF$2,装备数值!$BH$50:$BH$101,"&lt;="&amp;新怪物属性!$CF37)+SUMIFS(装备数值!BT$50:BT$101,装备数值!$BG$50:$BG$101,"="&amp;新怪物属性!$CG$2,装备数值!$BH$50:$BH$101,"&lt;="&amp;新怪物属性!$CG37)+SUMIFS(装备数值!BT$50:BT$101,装备数值!$BG$50:$BG$101,"="&amp;新怪物属性!$CH$2,装备数值!$BH$50:$BH$101,"&lt;="&amp;新怪物属性!$CH37)+SUMIFS(装备数值!BT$50:BT$101,装备数值!$BG$50:$BG$101,"="&amp;新怪物属性!$CI$2,装备数值!$BH$50:$BH$101,"&lt;="&amp;新怪物属性!$CI37)+SUMIFS(装备数值!BT$50:BT$101,装备数值!$BG$50:$BG$101,"="&amp;新怪物属性!$CJ$2,装备数值!$BH$50:$BH$101,"&lt;="&amp;新怪物属性!$CJ37)+SUMIFS(装备数值!BT$50:BT$101,装备数值!$BG$50:$BG$101,"="&amp;新怪物属性!$CK$2,装备数值!$BH$50:$BH$101,"&lt;="&amp;新怪物属性!$CK37)+SUMIFS(装备数值!BT$50:BT$101,装备数值!$BG$50:$BG$101,"="&amp;新怪物属性!$CL$2,装备数值!$BH$50:$BH$101,"&lt;="&amp;新怪物属性!$CL37)+SUMIFS(装备数值!BT$50:BT$101,装备数值!$BG$50:$BG$101,"="&amp;新怪物属性!$CM$2,装备数值!$BH$50:$BH$101,"&lt;="&amp;新怪物属性!$CM37)+SUMIFS(装备数值!BT$50:BT$101,装备数值!$BG$50:$BG$101,"="&amp;新怪物属性!$CN$2,装备数值!$BH$50:$BH$101,"&lt;="&amp;新怪物属性!$CN37)+SUMIFS(装备数值!BT$50:BT$101,装备数值!$BG$50:$BG$101,"="&amp;新怪物属性!$CO$2,装备数值!$BH$50:$BH$101,"&lt;="&amp;新怪物属性!$CO37)+SUMIFS(装备数值!BT$50:BT$101,装备数值!$BG$50:$BG$101,"="&amp;新怪物属性!$CP$2,装备数值!$BH$50:$BH$101,"&lt;="&amp;新怪物属性!$CP37)+SUMIFS(装备数值!BT$50:BT$101,装备数值!$BG$50:$BG$101,"="&amp;新怪物属性!$CQ$2,装备数值!$BH$50:$BH$101,"&lt;="&amp;新怪物属性!$CQ37)+SUMIFS(装备数值!BT$50:BT$101,装备数值!$BG$50:$BG$101,"="&amp;新怪物属性!$CR$2,装备数值!$BH$50:$BH$101,"&lt;="&amp;新怪物属性!$CR37)</f>
        <v>0</v>
      </c>
      <c r="DB37" s="14">
        <f>SUMIFS(装备数值!BU$50:BU$101,装备数值!$BG$50:$BG$101,"="&amp;新怪物属性!$CF$2,装备数值!$BH$50:$BH$101,"&lt;="&amp;新怪物属性!$CF37)+SUMIFS(装备数值!BU$50:BU$101,装备数值!$BG$50:$BG$101,"="&amp;新怪物属性!$CG$2,装备数值!$BH$50:$BH$101,"&lt;="&amp;新怪物属性!$CG37)+SUMIFS(装备数值!BU$50:BU$101,装备数值!$BG$50:$BG$101,"="&amp;新怪物属性!$CH$2,装备数值!$BH$50:$BH$101,"&lt;="&amp;新怪物属性!$CH37)+SUMIFS(装备数值!BU$50:BU$101,装备数值!$BG$50:$BG$101,"="&amp;新怪物属性!$CI$2,装备数值!$BH$50:$BH$101,"&lt;="&amp;新怪物属性!$CI37)+SUMIFS(装备数值!BU$50:BU$101,装备数值!$BG$50:$BG$101,"="&amp;新怪物属性!$CJ$2,装备数值!$BH$50:$BH$101,"&lt;="&amp;新怪物属性!$CJ37)+SUMIFS(装备数值!BU$50:BU$101,装备数值!$BG$50:$BG$101,"="&amp;新怪物属性!$CK$2,装备数值!$BH$50:$BH$101,"&lt;="&amp;新怪物属性!$CK37)+SUMIFS(装备数值!BU$50:BU$101,装备数值!$BG$50:$BG$101,"="&amp;新怪物属性!$CL$2,装备数值!$BH$50:$BH$101,"&lt;="&amp;新怪物属性!$CL37)+SUMIFS(装备数值!BU$50:BU$101,装备数值!$BG$50:$BG$101,"="&amp;新怪物属性!$CM$2,装备数值!$BH$50:$BH$101,"&lt;="&amp;新怪物属性!$CM37)+SUMIFS(装备数值!BU$50:BU$101,装备数值!$BG$50:$BG$101,"="&amp;新怪物属性!$CN$2,装备数值!$BH$50:$BH$101,"&lt;="&amp;新怪物属性!$CN37)+SUMIFS(装备数值!BU$50:BU$101,装备数值!$BG$50:$BG$101,"="&amp;新怪物属性!$CO$2,装备数值!$BH$50:$BH$101,"&lt;="&amp;新怪物属性!$CO37)+SUMIFS(装备数值!BU$50:BU$101,装备数值!$BG$50:$BG$101,"="&amp;新怪物属性!$CP$2,装备数值!$BH$50:$BH$101,"&lt;="&amp;新怪物属性!$CP37)+SUMIFS(装备数值!BU$50:BU$101,装备数值!$BG$50:$BG$101,"="&amp;新怪物属性!$CQ$2,装备数值!$BH$50:$BH$101,"&lt;="&amp;新怪物属性!$CQ37)+SUMIFS(装备数值!BU$50:BU$101,装备数值!$BG$50:$BG$101,"="&amp;新怪物属性!$CR$2,装备数值!$BH$50:$BH$101,"&lt;="&amp;新怪物属性!$CR37)</f>
        <v>0</v>
      </c>
      <c r="DC37" s="14">
        <f>SUMIFS(装备数值!BV$50:BV$101,装备数值!$BG$50:$BG$101,"="&amp;新怪物属性!$CF$2,装备数值!$BH$50:$BH$101,"&lt;="&amp;新怪物属性!$CF37)+SUMIFS(装备数值!BV$50:BV$101,装备数值!$BG$50:$BG$101,"="&amp;新怪物属性!$CG$2,装备数值!$BH$50:$BH$101,"&lt;="&amp;新怪物属性!$CG37)+SUMIFS(装备数值!BV$50:BV$101,装备数值!$BG$50:$BG$101,"="&amp;新怪物属性!$CH$2,装备数值!$BH$50:$BH$101,"&lt;="&amp;新怪物属性!$CH37)+SUMIFS(装备数值!BV$50:BV$101,装备数值!$BG$50:$BG$101,"="&amp;新怪物属性!$CI$2,装备数值!$BH$50:$BH$101,"&lt;="&amp;新怪物属性!$CI37)+SUMIFS(装备数值!BV$50:BV$101,装备数值!$BG$50:$BG$101,"="&amp;新怪物属性!$CJ$2,装备数值!$BH$50:$BH$101,"&lt;="&amp;新怪物属性!$CJ37)+SUMIFS(装备数值!BV$50:BV$101,装备数值!$BG$50:$BG$101,"="&amp;新怪物属性!$CK$2,装备数值!$BH$50:$BH$101,"&lt;="&amp;新怪物属性!$CK37)+SUMIFS(装备数值!BV$50:BV$101,装备数值!$BG$50:$BG$101,"="&amp;新怪物属性!$CL$2,装备数值!$BH$50:$BH$101,"&lt;="&amp;新怪物属性!$CL37)+SUMIFS(装备数值!BV$50:BV$101,装备数值!$BG$50:$BG$101,"="&amp;新怪物属性!$CM$2,装备数值!$BH$50:$BH$101,"&lt;="&amp;新怪物属性!$CM37)+SUMIFS(装备数值!BV$50:BV$101,装备数值!$BG$50:$BG$101,"="&amp;新怪物属性!$CN$2,装备数值!$BH$50:$BH$101,"&lt;="&amp;新怪物属性!$CN37)+SUMIFS(装备数值!BV$50:BV$101,装备数值!$BG$50:$BG$101,"="&amp;新怪物属性!$CO$2,装备数值!$BH$50:$BH$101,"&lt;="&amp;新怪物属性!$CO37)+SUMIFS(装备数值!BV$50:BV$101,装备数值!$BG$50:$BG$101,"="&amp;新怪物属性!$CP$2,装备数值!$BH$50:$BH$101,"&lt;="&amp;新怪物属性!$CP37)+SUMIFS(装备数值!BV$50:BV$101,装备数值!$BG$50:$BG$101,"="&amp;新怪物属性!$CQ$2,装备数值!$BH$50:$BH$101,"&lt;="&amp;新怪物属性!$CQ37)+SUMIFS(装备数值!BV$50:BV$101,装备数值!$BG$50:$BG$101,"="&amp;新怪物属性!$CR$2,装备数值!$BH$50:$BH$101,"&lt;="&amp;新怪物属性!$CR37)</f>
        <v>0</v>
      </c>
      <c r="DD37" s="14">
        <f>SUMIFS(装备数值!BW$50:BW$101,装备数值!$BG$50:$BG$101,"="&amp;新怪物属性!$CF$2,装备数值!$BH$50:$BH$101,"&lt;="&amp;新怪物属性!$CF37)+SUMIFS(装备数值!BW$50:BW$101,装备数值!$BG$50:$BG$101,"="&amp;新怪物属性!$CG$2,装备数值!$BH$50:$BH$101,"&lt;="&amp;新怪物属性!$CG37)+SUMIFS(装备数值!BW$50:BW$101,装备数值!$BG$50:$BG$101,"="&amp;新怪物属性!$CH$2,装备数值!$BH$50:$BH$101,"&lt;="&amp;新怪物属性!$CH37)+SUMIFS(装备数值!BW$50:BW$101,装备数值!$BG$50:$BG$101,"="&amp;新怪物属性!$CI$2,装备数值!$BH$50:$BH$101,"&lt;="&amp;新怪物属性!$CI37)+SUMIFS(装备数值!BW$50:BW$101,装备数值!$BG$50:$BG$101,"="&amp;新怪物属性!$CJ$2,装备数值!$BH$50:$BH$101,"&lt;="&amp;新怪物属性!$CJ37)+SUMIFS(装备数值!BW$50:BW$101,装备数值!$BG$50:$BG$101,"="&amp;新怪物属性!$CK$2,装备数值!$BH$50:$BH$101,"&lt;="&amp;新怪物属性!$CK37)+SUMIFS(装备数值!BW$50:BW$101,装备数值!$BG$50:$BG$101,"="&amp;新怪物属性!$CL$2,装备数值!$BH$50:$BH$101,"&lt;="&amp;新怪物属性!$CL37)+SUMIFS(装备数值!BW$50:BW$101,装备数值!$BG$50:$BG$101,"="&amp;新怪物属性!$CM$2,装备数值!$BH$50:$BH$101,"&lt;="&amp;新怪物属性!$CM37)+SUMIFS(装备数值!BW$50:BW$101,装备数值!$BG$50:$BG$101,"="&amp;新怪物属性!$CN$2,装备数值!$BH$50:$BH$101,"&lt;="&amp;新怪物属性!$CN37)+SUMIFS(装备数值!BW$50:BW$101,装备数值!$BG$50:$BG$101,"="&amp;新怪物属性!$CO$2,装备数值!$BH$50:$BH$101,"&lt;="&amp;新怪物属性!$CO37)+SUMIFS(装备数值!BW$50:BW$101,装备数值!$BG$50:$BG$101,"="&amp;新怪物属性!$CP$2,装备数值!$BH$50:$BH$101,"&lt;="&amp;新怪物属性!$CP37)+SUMIFS(装备数值!BW$50:BW$101,装备数值!$BG$50:$BG$101,"="&amp;新怪物属性!$CQ$2,装备数值!$BH$50:$BH$101,"&lt;="&amp;新怪物属性!$CQ37)+SUMIFS(装备数值!BW$50:BW$101,装备数值!$BG$50:$BG$101,"="&amp;新怪物属性!$CR$2,装备数值!$BH$50:$BH$101,"&lt;="&amp;新怪物属性!$CR37)</f>
        <v>0</v>
      </c>
      <c r="DE37" s="14">
        <f>SUMIFS(装备数值!BX$50:BX$101,装备数值!$BG$50:$BG$101,"="&amp;新怪物属性!$CF$2,装备数值!$BH$50:$BH$101,"&lt;="&amp;新怪物属性!$CF37)+SUMIFS(装备数值!BX$50:BX$101,装备数值!$BG$50:$BG$101,"="&amp;新怪物属性!$CG$2,装备数值!$BH$50:$BH$101,"&lt;="&amp;新怪物属性!$CG37)+SUMIFS(装备数值!BX$50:BX$101,装备数值!$BG$50:$BG$101,"="&amp;新怪物属性!$CH$2,装备数值!$BH$50:$BH$101,"&lt;="&amp;新怪物属性!$CH37)+SUMIFS(装备数值!BX$50:BX$101,装备数值!$BG$50:$BG$101,"="&amp;新怪物属性!$CI$2,装备数值!$BH$50:$BH$101,"&lt;="&amp;新怪物属性!$CI37)+SUMIFS(装备数值!BX$50:BX$101,装备数值!$BG$50:$BG$101,"="&amp;新怪物属性!$CJ$2,装备数值!$BH$50:$BH$101,"&lt;="&amp;新怪物属性!$CJ37)+SUMIFS(装备数值!BX$50:BX$101,装备数值!$BG$50:$BG$101,"="&amp;新怪物属性!$CK$2,装备数值!$BH$50:$BH$101,"&lt;="&amp;新怪物属性!$CK37)+SUMIFS(装备数值!BX$50:BX$101,装备数值!$BG$50:$BG$101,"="&amp;新怪物属性!$CL$2,装备数值!$BH$50:$BH$101,"&lt;="&amp;新怪物属性!$CL37)+SUMIFS(装备数值!BX$50:BX$101,装备数值!$BG$50:$BG$101,"="&amp;新怪物属性!$CM$2,装备数值!$BH$50:$BH$101,"&lt;="&amp;新怪物属性!$CM37)+SUMIFS(装备数值!BX$50:BX$101,装备数值!$BG$50:$BG$101,"="&amp;新怪物属性!$CN$2,装备数值!$BH$50:$BH$101,"&lt;="&amp;新怪物属性!$CN37)+SUMIFS(装备数值!BX$50:BX$101,装备数值!$BG$50:$BG$101,"="&amp;新怪物属性!$CO$2,装备数值!$BH$50:$BH$101,"&lt;="&amp;新怪物属性!$CO37)+SUMIFS(装备数值!BX$50:BX$101,装备数值!$BG$50:$BG$101,"="&amp;新怪物属性!$CP$2,装备数值!$BH$50:$BH$101,"&lt;="&amp;新怪物属性!$CP37)+SUMIFS(装备数值!BX$50:BX$101,装备数值!$BG$50:$BG$101,"="&amp;新怪物属性!$CQ$2,装备数值!$BH$50:$BH$101,"&lt;="&amp;新怪物属性!$CQ37)+SUMIFS(装备数值!BX$50:BX$101,装备数值!$BG$50:$BG$101,"="&amp;新怪物属性!$CR$2,装备数值!$BH$50:$BH$101,"&lt;="&amp;新怪物属性!$CR37)</f>
        <v>0</v>
      </c>
      <c r="DH37" s="14">
        <f>INDEX(装备数值!$I$13:$M$116,新怪物属性!$P37*8+1,DH$2)*$X37+INDEX(装备数值!$I$13:$M$116,新怪物属性!$Q37*8+2,DH$2)*$Y37+INDEX(装备数值!$I$13:$M$116,新怪物属性!$S37*8+3,DH$2)*$Z37+INDEX(装备数值!$I$13:$M$116,新怪物属性!$R37*8+4,DH$2)*$AA37+INDEX(装备数值!$I$13:$M$116,新怪物属性!$T37*8+5,DH$2)*$AB37+INDEX(装备数值!$I$13:$M$116,新怪物属性!$U37*8+6,DH$2)*$AC37+INDEX(装备数值!$I$13:$M$116,新怪物属性!$V37*8+7,DH$2)*$AD37+INDEX(装备数值!$I$13:$M$116,新怪物属性!$W37*8+8,DH$2)*$AE37</f>
        <v>550</v>
      </c>
      <c r="DI37" s="14">
        <f>INDEX(装备数值!$I$13:$M$116,新怪物属性!$P37*8+1,DI$2)*$X37+INDEX(装备数值!$I$13:$M$116,新怪物属性!$Q37*8+2,DI$2)*$Y37+INDEX(装备数值!$I$13:$M$116,新怪物属性!$S37*8+3,DI$2)*$Z37+INDEX(装备数值!$I$13:$M$116,新怪物属性!$R37*8+4,DI$2)*$AA37+INDEX(装备数值!$I$13:$M$116,新怪物属性!$T37*8+5,DI$2)*$AB37+INDEX(装备数值!$I$13:$M$116,新怪物属性!$U37*8+6,DI$2)*$AC37+INDEX(装备数值!$I$13:$M$116,新怪物属性!$V37*8+7,DI$2)*$AD37+INDEX(装备数值!$I$13:$M$116,新怪物属性!$W37*8+8,DI$2)*$AE37</f>
        <v>3900</v>
      </c>
      <c r="DJ37" s="14">
        <f>INDEX(装备数值!$I$13:$M$116,新怪物属性!$P37*8+1,DJ$2)*$X37+INDEX(装备数值!$I$13:$M$116,新怪物属性!$Q37*8+2,DJ$2)*$Y37+INDEX(装备数值!$I$13:$M$116,新怪物属性!$S37*8+3,DJ$2)*$Z37+INDEX(装备数值!$I$13:$M$116,新怪物属性!$R37*8+4,DJ$2)*$AA37+INDEX(装备数值!$I$13:$M$116,新怪物属性!$T37*8+5,DJ$2)*$AB37+INDEX(装备数值!$I$13:$M$116,新怪物属性!$U37*8+6,DJ$2)*$AC37+INDEX(装备数值!$I$13:$M$116,新怪物属性!$V37*8+7,DJ$2)*$AD37+INDEX(装备数值!$I$13:$M$116,新怪物属性!$W37*8+8,DJ$2)*$AE37</f>
        <v>280</v>
      </c>
      <c r="DK37" s="14">
        <f>INDEX(装备数值!$I$13:$M$116,新怪物属性!$P37*8+1,DK$2)*$X37+INDEX(装备数值!$I$13:$M$116,新怪物属性!$Q37*8+2,DK$2)*$Y37+INDEX(装备数值!$I$13:$M$116,新怪物属性!$S37*8+3,DK$2)*$Z37+INDEX(装备数值!$I$13:$M$116,新怪物属性!$R37*8+4,DK$2)*$AA37+INDEX(装备数值!$I$13:$M$116,新怪物属性!$T37*8+5,DK$2)*$AB37+INDEX(装备数值!$I$13:$M$116,新怪物属性!$U37*8+6,DK$2)*$AC37+INDEX(装备数值!$I$13:$M$116,新怪物属性!$V37*8+7,DK$2)*$AD37+INDEX(装备数值!$I$13:$M$116,新怪物属性!$W37*8+8,DK$2)*$AE37</f>
        <v>8400</v>
      </c>
      <c r="DL37" s="14">
        <f>INDEX(装备数值!$I$13:$M$116,新怪物属性!$P37*8+1,DL$2)*$X37+INDEX(装备数值!$I$13:$M$116,新怪物属性!$Q37*8+2,DL$2)*$Y37+INDEX(装备数值!$I$13:$M$116,新怪物属性!$S37*8+3,DL$2)*$Z37+INDEX(装备数值!$I$13:$M$116,新怪物属性!$R37*8+4,DL$2)*$AA37+INDEX(装备数值!$I$13:$M$116,新怪物属性!$T37*8+5,DL$2)*$AB37+INDEX(装备数值!$I$13:$M$116,新怪物属性!$U37*8+6,DL$2)*$AC37+INDEX(装备数值!$I$13:$M$116,新怪物属性!$V37*8+7,DL$2)*$AD37+INDEX(装备数值!$I$13:$M$116,新怪物属性!$W37*8+8,DL$2)*$AE37</f>
        <v>70</v>
      </c>
      <c r="DO37" s="14">
        <f>INDEX(装备数值!$X$13:$AH$116,$P37*8+1,DO$2)*$AF37+INDEX(装备数值!$X$13:$AH$116,$Q37*8+2,DO$2)*$AG37+INDEX(装备数值!$X$13:$AH$116,$S37*8+3,DO$2)*$AH37+INDEX(装备数值!$X$13:$AH$116,$R37*8+4,DO$2)*$AI37+INDEX(装备数值!$X$13:$AH$116,$T37*8+5,DO$2)*$AJ37+INDEX(装备数值!$X$13:$AH$116,$U37*8+6,DO$2)*$AK37+INDEX(装备数值!$X$13:$AH$116,$V37*8+7,DO$2)*$AL37+INDEX(装备数值!$X$13:$AH$116,$W37*8+8,DO$2)*$AM37</f>
        <v>0</v>
      </c>
      <c r="DP37" s="14">
        <f>INDEX(装备数值!$X$13:$AH$116,$P37*8+1,DP$2)*$AF37+INDEX(装备数值!$X$13:$AH$116,$Q37*8+2,DP$2)*$AG37+INDEX(装备数值!$X$13:$AH$116,$S37*8+3,DP$2)*$AH37+INDEX(装备数值!$X$13:$AH$116,$R37*8+4,DP$2)*$AI37+INDEX(装备数值!$X$13:$AH$116,$T37*8+5,DP$2)*$AJ37+INDEX(装备数值!$X$13:$AH$116,$U37*8+6,DP$2)*$AK37+INDEX(装备数值!$X$13:$AH$116,$V37*8+7,DP$2)*$AL37+INDEX(装备数值!$X$13:$AH$116,$W37*8+8,DP$2)*$AM37</f>
        <v>0</v>
      </c>
      <c r="DQ37" s="14">
        <f>INDEX(装备数值!$X$13:$AH$116,$P37*8+1,DQ$2)*$AF37+INDEX(装备数值!$X$13:$AH$116,$Q37*8+2,DQ$2)*$AG37+INDEX(装备数值!$X$13:$AH$116,$S37*8+3,DQ$2)*$AH37+INDEX(装备数值!$X$13:$AH$116,$R37*8+4,DQ$2)*$AI37+INDEX(装备数值!$X$13:$AH$116,$T37*8+5,DQ$2)*$AJ37+INDEX(装备数值!$X$13:$AH$116,$U37*8+6,DQ$2)*$AK37+INDEX(装备数值!$X$13:$AH$116,$V37*8+7,DQ$2)*$AL37+INDEX(装备数值!$X$13:$AH$116,$W37*8+8,DQ$2)*$AM37</f>
        <v>0</v>
      </c>
      <c r="DR37" s="14">
        <f>INDEX(装备数值!$X$13:$AH$116,$P37*8+1,DR$2)*$AF37+INDEX(装备数值!$X$13:$AH$116,$Q37*8+2,DR$2)*$AG37+INDEX(装备数值!$X$13:$AH$116,$S37*8+3,DR$2)*$AH37+INDEX(装备数值!$X$13:$AH$116,$R37*8+4,DR$2)*$AI37+INDEX(装备数值!$X$13:$AH$116,$T37*8+5,DR$2)*$AJ37+INDEX(装备数值!$X$13:$AH$116,$U37*8+6,DR$2)*$AK37+INDEX(装备数值!$X$13:$AH$116,$V37*8+7,DR$2)*$AL37+INDEX(装备数值!$X$13:$AH$116,$W37*8+8,DR$2)*$AM37</f>
        <v>0</v>
      </c>
      <c r="DS37" s="14">
        <f>INDEX(装备数值!$X$13:$AH$116,$P37*8+1,DS$2)*$AF37+INDEX(装备数值!$X$13:$AH$116,$Q37*8+2,DS$2)*$AG37+INDEX(装备数值!$X$13:$AH$116,$S37*8+3,DS$2)*$AH37+INDEX(装备数值!$X$13:$AH$116,$R37*8+4,DS$2)*$AI37+INDEX(装备数值!$X$13:$AH$116,$T37*8+5,DS$2)*$AJ37+INDEX(装备数值!$X$13:$AH$116,$U37*8+6,DS$2)*$AK37+INDEX(装备数值!$X$13:$AH$116,$V37*8+7,DS$2)*$AL37+INDEX(装备数值!$X$13:$AH$116,$W37*8+8,DS$2)*$AM37</f>
        <v>0</v>
      </c>
      <c r="DT37" s="14">
        <f>INDEX(装备数值!$X$13:$AH$116,$P37*8+1,DT$2)*$AF37+INDEX(装备数值!$X$13:$AH$116,$Q37*8+2,DT$2)*$AG37+INDEX(装备数值!$X$13:$AH$116,$S37*8+3,DT$2)*$AH37+INDEX(装备数值!$X$13:$AH$116,$R37*8+4,DT$2)*$AI37+INDEX(装备数值!$X$13:$AH$116,$T37*8+5,DT$2)*$AJ37+INDEX(装备数值!$X$13:$AH$116,$U37*8+6,DT$2)*$AK37+INDEX(装备数值!$X$13:$AH$116,$V37*8+7,DT$2)*$AL37+INDEX(装备数值!$X$13:$AH$116,$W37*8+8,DT$2)*$AM37</f>
        <v>0</v>
      </c>
      <c r="DU37" s="14">
        <f>INDEX(装备数值!$X$13:$AH$116,$P37*8+1,DU$2)*$AF37+INDEX(装备数值!$X$13:$AH$116,$Q37*8+2,DU$2)*$AG37+INDEX(装备数值!$X$13:$AH$116,$S37*8+3,DU$2)*$AH37+INDEX(装备数值!$X$13:$AH$116,$R37*8+4,DU$2)*$AI37+INDEX(装备数值!$X$13:$AH$116,$T37*8+5,DU$2)*$AJ37+INDEX(装备数值!$X$13:$AH$116,$U37*8+6,DU$2)*$AK37+INDEX(装备数值!$X$13:$AH$116,$V37*8+7,DU$2)*$AL37+INDEX(装备数值!$X$13:$AH$116,$W37*8+8,DU$2)*$AM37</f>
        <v>0</v>
      </c>
      <c r="DV37" s="14">
        <f>INDEX(装备数值!$X$13:$AH$116,$P37*8+1,DV$2)*$AF37+INDEX(装备数值!$X$13:$AH$116,$Q37*8+2,DV$2)*$AG37+INDEX(装备数值!$X$13:$AH$116,$S37*8+3,DV$2)*$AH37+INDEX(装备数值!$X$13:$AH$116,$R37*8+4,DV$2)*$AI37+INDEX(装备数值!$X$13:$AH$116,$T37*8+5,DV$2)*$AJ37+INDEX(装备数值!$X$13:$AH$116,$U37*8+6,DV$2)*$AK37+INDEX(装备数值!$X$13:$AH$116,$V37*8+7,DV$2)*$AL37+INDEX(装备数值!$X$13:$AH$116,$W37*8+8,DV$2)*$AM37</f>
        <v>0</v>
      </c>
      <c r="DW37" s="14">
        <f>INDEX(装备数值!$X$13:$AH$116,$P37*8+1,DW$2)*$AF37+INDEX(装备数值!$X$13:$AH$116,$Q37*8+2,DW$2)*$AG37+INDEX(装备数值!$X$13:$AH$116,$S37*8+3,DW$2)*$AH37+INDEX(装备数值!$X$13:$AH$116,$R37*8+4,DW$2)*$AI37+INDEX(装备数值!$X$13:$AH$116,$T37*8+5,DW$2)*$AJ37+INDEX(装备数值!$X$13:$AH$116,$U37*8+6,DW$2)*$AK37+INDEX(装备数值!$X$13:$AH$116,$V37*8+7,DW$2)*$AL37+INDEX(装备数值!$X$13:$AH$116,$W37*8+8,DW$2)*$AM37</f>
        <v>0</v>
      </c>
      <c r="DX37" s="14">
        <f>INDEX(装备数值!$X$13:$AH$116,$P37*8+1,DX$2)*$AF37+INDEX(装备数值!$X$13:$AH$116,$Q37*8+2,DX$2)*$AG37+INDEX(装备数值!$X$13:$AH$116,$S37*8+3,DX$2)*$AH37+INDEX(装备数值!$X$13:$AH$116,$R37*8+4,DX$2)*$AI37+INDEX(装备数值!$X$13:$AH$116,$T37*8+5,DX$2)*$AJ37+INDEX(装备数值!$X$13:$AH$116,$U37*8+6,DX$2)*$AK37+INDEX(装备数值!$X$13:$AH$116,$V37*8+7,DX$2)*$AL37+INDEX(装备数值!$X$13:$AH$116,$W37*8+8,DX$2)*$AM37</f>
        <v>0</v>
      </c>
      <c r="DY37" s="14">
        <f>INDEX(装备数值!$X$13:$AH$116,$P37*8+1,DY$2)*$AF37+INDEX(装备数值!$X$13:$AH$116,$Q37*8+2,DY$2)*$AG37+INDEX(装备数值!$X$13:$AH$116,$S37*8+3,DY$2)*$AH37+INDEX(装备数值!$X$13:$AH$116,$R37*8+4,DY$2)*$AI37+INDEX(装备数值!$X$13:$AH$116,$T37*8+5,DY$2)*$AJ37+INDEX(装备数值!$X$13:$AH$116,$U37*8+6,DY$2)*$AK37+INDEX(装备数值!$X$13:$AH$116,$V37*8+7,DY$2)*$AL37+INDEX(装备数值!$X$13:$AH$116,$W37*8+8,DY$2)*$AM37</f>
        <v>0</v>
      </c>
      <c r="EA37" s="14">
        <f>INDEX(装备数值!$AN$17:$AN$117,MATCH(MIN($X37:$AE37),装备数值!$AO$17:$AO$117,1))</f>
        <v>1</v>
      </c>
      <c r="EB37" s="14">
        <f>IF(COUNTIF($P37:$W37,"&gt;"&amp;0)=8,INDEX(装备数值!AR$17:AR$117,$EA37+1),0)</f>
        <v>80</v>
      </c>
      <c r="EC37" s="14">
        <f>IF(COUNTIF($P37:$W37,"&gt;"&amp;0)=8,INDEX(装备数值!AS$17:AS$117,$EA37+1),0)</f>
        <v>600</v>
      </c>
      <c r="ED37" s="14">
        <f>IF(COUNTIF($P37:$W37,"&gt;"&amp;0)=8,INDEX(装备数值!AT$17:AT$117,$EA37+1),0)</f>
        <v>40</v>
      </c>
      <c r="EE37" s="14">
        <f>IF(COUNTIF($P37:$W37,"&gt;"&amp;0)=8,INDEX(装备数值!AU$17:AU$117,$EA37+1),0)</f>
        <v>800</v>
      </c>
      <c r="EF37" s="14">
        <f>IF(COUNTIF($P37:$W37,"&gt;"&amp;0)=8,INDEX(装备数值!AV$17:AV$117,$EA37+1),0)</f>
        <v>14</v>
      </c>
      <c r="EH37" s="14">
        <f>INDEX(装备数值!$AY$17:$AY$77,MATCH(MIN($AF37:$AM37),装备数值!$AZ$17:$AZ$77,1))</f>
        <v>0</v>
      </c>
      <c r="EI37" s="26">
        <f>INDEX(装备数值!BA$17:BA$77,新怪物属性!EH37+1)</f>
        <v>0</v>
      </c>
      <c r="EJ37" s="26">
        <f>INDEX(装备数值!BA$17:BA$77,新怪物属性!EH37+1)</f>
        <v>0</v>
      </c>
      <c r="EL37" s="14">
        <f t="shared" ref="EL37:EL68" si="88">SUM(AN37:AZ37)</f>
        <v>0</v>
      </c>
      <c r="EM37" s="14">
        <f>VLOOKUP(EL37,军阶与晶片数值!$W$6:$X$27,2)</f>
        <v>0</v>
      </c>
      <c r="EN37" s="14">
        <f>INDEX(军阶与晶片数值!Y$6:Y$27,$EM37+1)</f>
        <v>0</v>
      </c>
      <c r="EO37" s="14">
        <f>INDEX(军阶与晶片数值!Z$6:Z$27,$EM37+1)</f>
        <v>0</v>
      </c>
      <c r="EP37" s="14">
        <f>INDEX(军阶与晶片数值!AA$6:AA$27,$EM37+1)</f>
        <v>0</v>
      </c>
      <c r="EQ37" s="14">
        <f>INDEX(军阶与晶片数值!AB$6:AB$27,$EM37+1)</f>
        <v>0</v>
      </c>
      <c r="ER37" s="29">
        <f>INDEX(军阶与晶片数值!AC$6:AC$27,$EM37+1)</f>
        <v>0</v>
      </c>
      <c r="ES37" s="29">
        <f>INDEX(军阶与晶片数值!AD$6:AD$27,$EM37+1)</f>
        <v>0</v>
      </c>
      <c r="EU37" s="26">
        <f>INDEX(军阶与晶片数值!I$6:I$16,AN37+1)</f>
        <v>0</v>
      </c>
      <c r="EV37" s="26">
        <f>INDEX(军阶与晶片数值!M$6:M$16,AO37+1)</f>
        <v>0</v>
      </c>
      <c r="EW37" s="26">
        <f>INDEX(军阶与晶片数值!J$6:J$16,AP37+1)</f>
        <v>0</v>
      </c>
      <c r="EX37" s="26">
        <f>INDEX(军阶与晶片数值!K$6:K$16,AQ37+1)</f>
        <v>0</v>
      </c>
      <c r="EY37" s="26">
        <f>INDEX(军阶与晶片数值!L$6:L$16,AR37+1)</f>
        <v>0</v>
      </c>
      <c r="EZ37" s="28">
        <f>INDEX(军阶与晶片数值!N$6:N$16,AS37+1)</f>
        <v>0</v>
      </c>
      <c r="FA37" s="28">
        <f>INDEX(军阶与晶片数值!O$6:O$16,AT37+1)</f>
        <v>0</v>
      </c>
      <c r="FB37" s="28">
        <f>INDEX(军阶与晶片数值!P$6:P$16,AU37+1)</f>
        <v>0</v>
      </c>
      <c r="FC37" s="28">
        <f>INDEX(军阶与晶片数值!Q$6:Q$16,AV37+1)</f>
        <v>0</v>
      </c>
      <c r="FD37" s="26">
        <f>INDEX(军阶与晶片数值!R$6:R$16,AW37+1)</f>
        <v>0</v>
      </c>
      <c r="FE37" s="26">
        <f>INDEX(军阶与晶片数值!S$6:S$16,AX37+1)</f>
        <v>0</v>
      </c>
      <c r="FF37" s="26">
        <f>INDEX(军阶与晶片数值!T$6:T$16,AY37+1)</f>
        <v>0</v>
      </c>
      <c r="FG37" s="26">
        <f>INDEX(军阶与晶片数值!U$6:U$16,AZ37+1)</f>
        <v>0</v>
      </c>
      <c r="FI37" s="26">
        <f>INDEX(军阶与晶片数值!$C$6:$C$36,新怪物属性!$BA37+1)</f>
        <v>7.0000000000000007E-2</v>
      </c>
      <c r="FJ37" s="26">
        <f>INDEX(军阶与晶片数值!$C$6:$C$36,新怪物属性!$BA37+1)</f>
        <v>7.0000000000000007E-2</v>
      </c>
      <c r="FK37" s="26">
        <f>INDEX(军阶与晶片数值!$C$6:$C$36,新怪物属性!$BA37+1)</f>
        <v>7.0000000000000007E-2</v>
      </c>
      <c r="FL37" s="26">
        <f>INDEX(军阶与晶片数值!$C$6:$C$36,新怪物属性!$BA37+1)</f>
        <v>7.0000000000000007E-2</v>
      </c>
      <c r="FM37" s="26">
        <f>INDEX(军阶与晶片数值!$C$6:$C$36,新怪物属性!$BA37+1)</f>
        <v>7.0000000000000007E-2</v>
      </c>
      <c r="FO37" s="14">
        <f>INDEX(战舰突破!$H$6:$H$18,新怪物属性!$J37+1)+INDEX(战舰突破!$H$23:$H$35,新怪物属性!$K37+1)+INDEX(战舰突破!$H$40:$H$52,新怪物属性!$L37+1)</f>
        <v>200</v>
      </c>
      <c r="FP37" s="14">
        <f>INDEX(战舰突破!$I$6:$I$18,新怪物属性!$J37+1)+INDEX(战舰突破!$I$23:$I$35,新怪物属性!$K37+1)+INDEX(战舰突破!$I$40:$I$52,新怪物属性!$L37+1)</f>
        <v>200</v>
      </c>
      <c r="FQ37" s="14">
        <f>INDEX(战舰突破!$J$6:$J$18,新怪物属性!$J37+1)+INDEX(战舰突破!$J$23:$J$35,新怪物属性!$K37+1)+INDEX(战舰突破!$J$40:$J$52,新怪物属性!$L37+1)</f>
        <v>0</v>
      </c>
      <c r="FR37" s="14">
        <f>INDEX(战舰突破!$K$6:$K$18,新怪物属性!$J37+1)+INDEX(战舰突破!$K$23:$K$35,新怪物属性!$K37+1)+INDEX(战舰突破!$K$40:$K$52,新怪物属性!$L37+1)</f>
        <v>0</v>
      </c>
      <c r="FS37" s="14">
        <f>INDEX(战舰突破!$L$6:$L$18,新怪物属性!$J37+1)+INDEX(战舰突破!$L$23:$L$35,新怪物属性!$K37+1)+INDEX(战舰突破!$L$40:$L$52,新怪物属性!$L37+1)</f>
        <v>0</v>
      </c>
      <c r="FT37" s="18">
        <f>INDEX(战舰突破!$N$6:$N$18,新怪物属性!$J37+1)+INDEX(战舰突破!$N$23:$N$35,新怪物属性!$K37+1)+INDEX(战舰突破!$N$40:$N$52,新怪物属性!$L37+1)</f>
        <v>0</v>
      </c>
      <c r="FU37" s="18">
        <f>INDEX(战舰突破!$O$6:$O$18,新怪物属性!$J37+1)+INDEX(战舰突破!$O$23:$O$35,新怪物属性!$K37+1)+INDEX(战舰突破!$O$40:$O$52,新怪物属性!$L37+1)</f>
        <v>0</v>
      </c>
      <c r="FV37" s="18">
        <f>INDEX(战舰突破!$P$6:$P$18,新怪物属性!$J37+1)+INDEX(战舰突破!$P$23:$P$35,新怪物属性!$K37+1)+INDEX(战舰突破!$P$40:$P$52,新怪物属性!$L37+1)</f>
        <v>0</v>
      </c>
      <c r="FW37" s="18">
        <f>INDEX(战舰突破!$Q$6:$Q$18,新怪物属性!$J37+1)+INDEX(战舰突破!$Q$23:$Q$35,新怪物属性!$K37+1)+INDEX(战舰突破!$Q$40:$Q$52,新怪物属性!$L37+1)</f>
        <v>0</v>
      </c>
      <c r="FX37" s="18">
        <f>INDEX(战舰突破!$R$6:$R$18,新怪物属性!$J37+1)+INDEX(战舰突破!$R$23:$R$35,新怪物属性!$K37+1)+INDEX(战舰突破!$R$40:$R$52,新怪物属性!$L37+1)</f>
        <v>0</v>
      </c>
      <c r="FY37" s="18">
        <f>INDEX(战舰突破!$M$6:$M$18,新怪物属性!$J37+1)+INDEX(战舰突破!$M$23:$M$35,新怪物属性!$K37+1)+INDEX(战舰突破!$M$40:$M$52,新怪物属性!$L37+1)</f>
        <v>0</v>
      </c>
      <c r="FZ37" s="22">
        <f>INDEX(战舰突破!$W$6:$W$18,新怪物属性!$J37+1)+INDEX(战舰突破!$W$23:$W$35,新怪物属性!$K37+1)+INDEX(战舰突破!$W$40:$W$52,新怪物属性!$L37+1)</f>
        <v>0.3</v>
      </c>
      <c r="GC37" s="14">
        <f>INDEX(战舰突破!$S$6:$S$18,新怪物属性!$J37+1)</f>
        <v>0</v>
      </c>
      <c r="GD37" s="14">
        <f>INDEX(战舰突破!$T$6:$T$18,新怪物属性!$J37+1)</f>
        <v>0</v>
      </c>
      <c r="GE37" s="14">
        <f>INDEX(战舰突破!$U$6:$U$18,新怪物属性!$J37+1)</f>
        <v>0</v>
      </c>
      <c r="GF37" s="14">
        <f>INDEX(战舰突破!$V$6:$V$18,新怪物属性!$J37+1)</f>
        <v>0</v>
      </c>
      <c r="GG37" s="14">
        <f>INDEX(战舰突破!$X$6:$X$18,新怪物属性!$J37+1)</f>
        <v>2</v>
      </c>
      <c r="GI37" s="14">
        <f>INDEX(战舰突破!$S$23:$S$35,新怪物属性!$J37+1)</f>
        <v>0</v>
      </c>
      <c r="GJ37" s="14">
        <f>INDEX(战舰突破!$T$23:$T$35,新怪物属性!$J37+1)</f>
        <v>0</v>
      </c>
      <c r="GK37" s="14">
        <f>INDEX(战舰突破!$U$23:$U$35,新怪物属性!$J37+1)</f>
        <v>0</v>
      </c>
      <c r="GL37" s="14">
        <f>INDEX(战舰突破!$V$23:$V$35,新怪物属性!$J37+1)</f>
        <v>0</v>
      </c>
      <c r="GM37" s="14">
        <f>INDEX(战舰突破!$X$23:$X$35,新怪物属性!$J37+1)</f>
        <v>30</v>
      </c>
      <c r="GO37" s="14">
        <f>INDEX(战舰突破!$S$40:$S$52,新怪物属性!$J37+1)</f>
        <v>0</v>
      </c>
      <c r="GP37" s="14">
        <f>INDEX(战舰突破!$T$40:$T$52,新怪物属性!$J37+1)</f>
        <v>0</v>
      </c>
      <c r="GQ37" s="14">
        <f>INDEX(战舰突破!$U$40:$U$52,新怪物属性!$J37+1)</f>
        <v>0</v>
      </c>
      <c r="GR37" s="14">
        <f>INDEX(战舰突破!$V$40:$V$52,新怪物属性!$J37+1)</f>
        <v>0</v>
      </c>
      <c r="GS37" s="14">
        <f>INDEX(战舰突破!$X$40:$X$52,新怪物属性!$J37+1)</f>
        <v>50</v>
      </c>
      <c r="GV37" s="14">
        <v>0</v>
      </c>
      <c r="GW37" s="14">
        <v>0</v>
      </c>
      <c r="GX37" s="14">
        <v>0</v>
      </c>
      <c r="GY37" s="14">
        <v>0</v>
      </c>
      <c r="GZ37" s="14">
        <v>0</v>
      </c>
      <c r="HA37" s="14">
        <v>0</v>
      </c>
      <c r="HB37" s="14">
        <v>0</v>
      </c>
      <c r="HC37" s="14">
        <v>0</v>
      </c>
      <c r="HD37" s="14">
        <v>0</v>
      </c>
      <c r="HE37" s="14">
        <v>0</v>
      </c>
      <c r="HF37" s="14">
        <v>0</v>
      </c>
      <c r="HG37" s="14">
        <v>0</v>
      </c>
      <c r="HH37" s="14">
        <v>0</v>
      </c>
      <c r="HI37" s="14">
        <v>0</v>
      </c>
      <c r="HJ37" s="14">
        <v>0</v>
      </c>
      <c r="HK37" s="14">
        <v>0</v>
      </c>
      <c r="HL37" s="14">
        <v>0</v>
      </c>
      <c r="HM37" s="14">
        <v>0</v>
      </c>
      <c r="HN37" s="14">
        <v>0</v>
      </c>
      <c r="HO37" s="14">
        <v>0</v>
      </c>
      <c r="HP37" s="14">
        <v>0</v>
      </c>
      <c r="HQ37" s="14">
        <v>0</v>
      </c>
      <c r="HR37" s="14">
        <v>0</v>
      </c>
      <c r="HS37" s="14">
        <v>0</v>
      </c>
      <c r="HT37" s="14">
        <v>0</v>
      </c>
      <c r="HU37" s="14">
        <v>0</v>
      </c>
      <c r="HX37" s="14">
        <v>0</v>
      </c>
      <c r="HY37" s="14">
        <v>0</v>
      </c>
      <c r="IB37" s="14">
        <f>IF($GV37=0,0,INDEX(战宠!P$15:P$27,新怪物属性!$GV$3)*(INDEX(战宠!$U$7:$Y$10,1,新怪物属性!$GV37)))*(新怪物属性!$GW37+4)
+IF($GX37=0,0,INDEX(战宠!P$15:P$27,新怪物属性!$GX$3)*(INDEX(战宠!$U$7:$Y$10,1,新怪物属性!$GX37)))*(新怪物属性!$GY37+4)
+IF($GZ37=0,0,INDEX(战宠!P$15:P$27,新怪物属性!$GZ$3)*(INDEX(战宠!$U$7:$Y$10,1,新怪物属性!$GZ37)))*(新怪物属性!$HA37+4)
+IF($HB37=0,0,INDEX(战宠!P$15:P$27,新怪物属性!$HB$3)*(INDEX(战宠!$U$7:$Y$10,1,新怪物属性!$HB37)))*(新怪物属性!$HC37+4)
+IF($HD37=0,0,INDEX(战宠!P$15:P$27,新怪物属性!$HD$3)*(INDEX(战宠!$U$7:$Y$10,1,新怪物属性!$HD37)))*(新怪物属性!$HE37+4)
+IF($HF37=0,0,INDEX(战宠!P$15:P$27,新怪物属性!$HF$3)*(INDEX(战宠!$U$7:$Y$10,1,新怪物属性!$HF37)))*(新怪物属性!$HG37+4)
+IF($HH37=0,0,INDEX(战宠!P$15:P$27,新怪物属性!$HH$3)*(INDEX(战宠!$U$7:$Y$10,1,新怪物属性!$HH37)))*(新怪物属性!$HI37+4)
+IF($HJ37=0,0,INDEX(战宠!P$15:P$27,新怪物属性!$HJ$3)*(INDEX(战宠!$U$7:$Y$10,1,新怪物属性!$HJ37)))*(新怪物属性!$HK37+4)
+IF($HL37=0,0,INDEX(战宠!P$15:P$27,新怪物属性!$HL$3)*(INDEX(战宠!$U$7:$Y$10,1,新怪物属性!$HL37)))*(新怪物属性!$HM37+4)
+IF($HN37=0,0,INDEX(战宠!P$15:P$27,新怪物属性!$HN$3)*(INDEX(战宠!$U$7:$Y$10,1,新怪物属性!$HN37)))*(新怪物属性!$HO37+4)
+IF($HP37=0,0,INDEX(战宠!P$15:P$27,新怪物属性!$HP$3)*(INDEX(战宠!$U$7:$Y$10,1,新怪物属性!$HP37)))*(新怪物属性!$HQ37+4)
+IF($HR37=0,0,INDEX(战宠!P$15:P$27,新怪物属性!$HR$3)*(INDEX(战宠!$U$7:$Y$10,1,新怪物属性!$HR37)))*(新怪物属性!$HS37+4)
+IF($HT37=0,0,INDEX(战宠!P$15:P$27,新怪物属性!$HT$3)*(INDEX(战宠!$U$7:$Y$10,1,新怪物属性!$HT37)))*(新怪物属性!$HU37+4)</f>
        <v>0</v>
      </c>
      <c r="IC37" s="14">
        <f>IF($GV37=0,0,INDEX(战宠!Q$15:Q$27,新怪物属性!$GV$3)*(INDEX(战宠!$U$7:$Y$10,1,新怪物属性!$GV37)))*(新怪物属性!$GW37+4)
+IF($GX37=0,0,INDEX(战宠!Q$15:Q$27,新怪物属性!$GX$3)*(INDEX(战宠!$U$7:$Y$10,1,新怪物属性!$GX37)))*(新怪物属性!$GY37+4)
+IF($GZ37=0,0,INDEX(战宠!Q$15:Q$27,新怪物属性!$GZ$3)*(INDEX(战宠!$U$7:$Y$10,1,新怪物属性!$GZ37)))*(新怪物属性!$HA37+4)
+IF($HB37=0,0,INDEX(战宠!Q$15:Q$27,新怪物属性!$HB$3)*(INDEX(战宠!$U$7:$Y$10,1,新怪物属性!$HB37)))*(新怪物属性!$HC37+4)
+IF($HD37=0,0,INDEX(战宠!Q$15:Q$27,新怪物属性!$HD$3)*(INDEX(战宠!$U$7:$Y$10,1,新怪物属性!$HD37)))*(新怪物属性!$HE37+4)
+IF($HF37=0,0,INDEX(战宠!Q$15:Q$27,新怪物属性!$HF$3)*(INDEX(战宠!$U$7:$Y$10,1,新怪物属性!$HF37)))*(新怪物属性!$HG37+4)
+IF($HH37=0,0,INDEX(战宠!Q$15:Q$27,新怪物属性!$HH$3)*(INDEX(战宠!$U$7:$Y$10,1,新怪物属性!$HH37)))*(新怪物属性!$HI37+4)
+IF($HJ37=0,0,INDEX(战宠!Q$15:Q$27,新怪物属性!$HJ$3)*(INDEX(战宠!$U$7:$Y$10,1,新怪物属性!$HJ37)))*(新怪物属性!$HK37+4)
+IF($HL37=0,0,INDEX(战宠!Q$15:Q$27,新怪物属性!$HL$3)*(INDEX(战宠!$U$7:$Y$10,1,新怪物属性!$HL37)))*(新怪物属性!$HM37+4)
+IF($HN37=0,0,INDEX(战宠!Q$15:Q$27,新怪物属性!$HN$3)*(INDEX(战宠!$U$7:$Y$10,1,新怪物属性!$HN37)))*(新怪物属性!$HO37+4)
+IF($HP37=0,0,INDEX(战宠!Q$15:Q$27,新怪物属性!$HP$3)*(INDEX(战宠!$U$7:$Y$10,1,新怪物属性!$HP37)))*(新怪物属性!$HQ37+4)
+IF($HR37=0,0,INDEX(战宠!Q$15:Q$27,新怪物属性!$HR$3)*(INDEX(战宠!$U$7:$Y$10,1,新怪物属性!$HR37)))*(新怪物属性!$HS37+4)
+IF($HT37=0,0,INDEX(战宠!Q$15:Q$27,新怪物属性!$HT$3)*(INDEX(战宠!$U$7:$Y$10,1,新怪物属性!$HT37)))*(新怪物属性!$HU37+4)</f>
        <v>0</v>
      </c>
      <c r="ID37" s="14">
        <f>IF($GV37=0,0,INDEX(战宠!R$15:R$27,新怪物属性!$GV$3)*(INDEX(战宠!$U$7:$Y$10,1,新怪物属性!$GV37)))*(新怪物属性!$GW37+4)
+IF($GX37=0,0,INDEX(战宠!R$15:R$27,新怪物属性!$GX$3)*(INDEX(战宠!$U$7:$Y$10,1,新怪物属性!$GX37)))*(新怪物属性!$GY37+4)
+IF($GZ37=0,0,INDEX(战宠!R$15:R$27,新怪物属性!$GZ$3)*(INDEX(战宠!$U$7:$Y$10,1,新怪物属性!$GZ37)))*(新怪物属性!$HA37+4)
+IF($HB37=0,0,INDEX(战宠!R$15:R$27,新怪物属性!$HB$3)*(INDEX(战宠!$U$7:$Y$10,1,新怪物属性!$HB37)))*(新怪物属性!$HC37+4)
+IF($HD37=0,0,INDEX(战宠!R$15:R$27,新怪物属性!$HD$3)*(INDEX(战宠!$U$7:$Y$10,1,新怪物属性!$HD37)))*(新怪物属性!$HE37+4)
+IF($HF37=0,0,INDEX(战宠!R$15:R$27,新怪物属性!$HF$3)*(INDEX(战宠!$U$7:$Y$10,1,新怪物属性!$HF37)))*(新怪物属性!$HG37+4)
+IF($HH37=0,0,INDEX(战宠!R$15:R$27,新怪物属性!$HH$3)*(INDEX(战宠!$U$7:$Y$10,1,新怪物属性!$HH37)))*(新怪物属性!$HI37+4)
+IF($HJ37=0,0,INDEX(战宠!R$15:R$27,新怪物属性!$HJ$3)*(INDEX(战宠!$U$7:$Y$10,1,新怪物属性!$HJ37)))*(新怪物属性!$HK37+4)
+IF($HL37=0,0,INDEX(战宠!R$15:R$27,新怪物属性!$HL$3)*(INDEX(战宠!$U$7:$Y$10,1,新怪物属性!$HL37)))*(新怪物属性!$HM37+4)
+IF($HN37=0,0,INDEX(战宠!R$15:R$27,新怪物属性!$HN$3)*(INDEX(战宠!$U$7:$Y$10,1,新怪物属性!$HN37)))*(新怪物属性!$HO37+4)
+IF($HP37=0,0,INDEX(战宠!R$15:R$27,新怪物属性!$HP$3)*(INDEX(战宠!$U$7:$Y$10,1,新怪物属性!$HP37)))*(新怪物属性!$HQ37+4)
+IF($HR37=0,0,INDEX(战宠!R$15:R$27,新怪物属性!$HR$3)*(INDEX(战宠!$U$7:$Y$10,1,新怪物属性!$HR37)))*(新怪物属性!$HS37+4)
+IF($HT37=0,0,INDEX(战宠!R$15:R$27,新怪物属性!$HT$3)*(INDEX(战宠!$U$7:$Y$10,1,新怪物属性!$HT37)))*(新怪物属性!$HU37+4)</f>
        <v>0</v>
      </c>
      <c r="IE37" s="14">
        <f>IF($GV37=0,0,INDEX(战宠!S$15:S$27,新怪物属性!$GV$3)*(INDEX(战宠!$U$7:$Y$10,1,新怪物属性!$GV37)))*(新怪物属性!$GW37+4)
+IF($GX37=0,0,INDEX(战宠!S$15:S$27,新怪物属性!$GX$3)*(INDEX(战宠!$U$7:$Y$10,1,新怪物属性!$GX37)))*(新怪物属性!$GY37+4)
+IF($GZ37=0,0,INDEX(战宠!S$15:S$27,新怪物属性!$GZ$3)*(INDEX(战宠!$U$7:$Y$10,1,新怪物属性!$GZ37)))*(新怪物属性!$HA37+4)
+IF($HB37=0,0,INDEX(战宠!S$15:S$27,新怪物属性!$HB$3)*(INDEX(战宠!$U$7:$Y$10,1,新怪物属性!$HB37)))*(新怪物属性!$HC37+4)
+IF($HD37=0,0,INDEX(战宠!S$15:S$27,新怪物属性!$HD$3)*(INDEX(战宠!$U$7:$Y$10,1,新怪物属性!$HD37)))*(新怪物属性!$HE37+4)
+IF($HF37=0,0,INDEX(战宠!S$15:S$27,新怪物属性!$HF$3)*(INDEX(战宠!$U$7:$Y$10,1,新怪物属性!$HF37)))*(新怪物属性!$HG37+4)
+IF($HH37=0,0,INDEX(战宠!S$15:S$27,新怪物属性!$HH$3)*(INDEX(战宠!$U$7:$Y$10,1,新怪物属性!$HH37)))*(新怪物属性!$HI37+4)
+IF($HJ37=0,0,INDEX(战宠!S$15:S$27,新怪物属性!$HJ$3)*(INDEX(战宠!$U$7:$Y$10,1,新怪物属性!$HJ37)))*(新怪物属性!$HK37+4)
+IF($HL37=0,0,INDEX(战宠!S$15:S$27,新怪物属性!$HL$3)*(INDEX(战宠!$U$7:$Y$10,1,新怪物属性!$HL37)))*(新怪物属性!$HM37+4)
+IF($HN37=0,0,INDEX(战宠!S$15:S$27,新怪物属性!$HN$3)*(INDEX(战宠!$U$7:$Y$10,1,新怪物属性!$HN37)))*(新怪物属性!$HO37+4)
+IF($HP37=0,0,INDEX(战宠!S$15:S$27,新怪物属性!$HP$3)*(INDEX(战宠!$U$7:$Y$10,1,新怪物属性!$HP37)))*(新怪物属性!$HQ37+4)
+IF($HR37=0,0,INDEX(战宠!S$15:S$27,新怪物属性!$HR$3)*(INDEX(战宠!$U$7:$Y$10,1,新怪物属性!$HR37)))*(新怪物属性!$HS37+4)
+IF($HT37=0,0,INDEX(战宠!S$15:S$27,新怪物属性!$HT$3)*(INDEX(战宠!$U$7:$Y$10,1,新怪物属性!$HT37)))*(新怪物属性!$HU37+4)</f>
        <v>0</v>
      </c>
      <c r="IF37" s="14">
        <f>IF($GV37=0,0,INDEX(战宠!T$15:T$27,新怪物属性!$GV$3)*(INDEX(战宠!$U$7:$Y$10,1,新怪物属性!$GV37)))*(新怪物属性!$GW37+4)
+IF($GX37=0,0,INDEX(战宠!T$15:T$27,新怪物属性!$GX$3)*(INDEX(战宠!$U$7:$Y$10,1,新怪物属性!$GX37)))*(新怪物属性!$GY37+4)
+IF($GZ37=0,0,INDEX(战宠!T$15:T$27,新怪物属性!$GZ$3)*(INDEX(战宠!$U$7:$Y$10,1,新怪物属性!$GZ37)))*(新怪物属性!$HA37+4)
+IF($HB37=0,0,INDEX(战宠!T$15:T$27,新怪物属性!$HB$3)*(INDEX(战宠!$U$7:$Y$10,1,新怪物属性!$HB37)))*(新怪物属性!$HC37+4)
+IF($HD37=0,0,INDEX(战宠!T$15:T$27,新怪物属性!$HD$3)*(INDEX(战宠!$U$7:$Y$10,1,新怪物属性!$HD37)))*(新怪物属性!$HE37+4)
+IF($HF37=0,0,INDEX(战宠!T$15:T$27,新怪物属性!$HF$3)*(INDEX(战宠!$U$7:$Y$10,1,新怪物属性!$HF37)))*(新怪物属性!$HG37+4)
+IF($HH37=0,0,INDEX(战宠!T$15:T$27,新怪物属性!$HH$3)*(INDEX(战宠!$U$7:$Y$10,1,新怪物属性!$HH37)))*(新怪物属性!$HI37+4)
+IF($HJ37=0,0,INDEX(战宠!T$15:T$27,新怪物属性!$HJ$3)*(INDEX(战宠!$U$7:$Y$10,1,新怪物属性!$HJ37)))*(新怪物属性!$HK37+4)
+IF($HL37=0,0,INDEX(战宠!T$15:T$27,新怪物属性!$HL$3)*(INDEX(战宠!$U$7:$Y$10,1,新怪物属性!$HL37)))*(新怪物属性!$HM37+4)
+IF($HN37=0,0,INDEX(战宠!T$15:T$27,新怪物属性!$HN$3)*(INDEX(战宠!$U$7:$Y$10,1,新怪物属性!$HN37)))*(新怪物属性!$HO37+4)
+IF($HP37=0,0,INDEX(战宠!T$15:T$27,新怪物属性!$HP$3)*(INDEX(战宠!$U$7:$Y$10,1,新怪物属性!$HP37)))*(新怪物属性!$HQ37+4)
+IF($HR37=0,0,INDEX(战宠!T$15:T$27,新怪物属性!$HR$3)*(INDEX(战宠!$U$7:$Y$10,1,新怪物属性!$HR37)))*(新怪物属性!$HS37+4)
+IF($HT37=0,0,INDEX(战宠!T$15:T$27,新怪物属性!$HT$3)*(INDEX(战宠!$U$7:$Y$10,1,新怪物属性!$HT37)))*(新怪物属性!$HU37+4)</f>
        <v>0</v>
      </c>
      <c r="II37" s="14">
        <f>IF(HX37=0,0,INDEX(战宠!$D$15:$D$27,新怪物属性!HX37))</f>
        <v>0</v>
      </c>
      <c r="IJ37" s="14">
        <f>IF(HY37=0,0,INDEX(战宠!$D$15:$D$27,新怪物属性!HY37))</f>
        <v>0</v>
      </c>
      <c r="IM37" s="14">
        <f t="shared" si="51"/>
        <v>5440</v>
      </c>
      <c r="IN37" s="14">
        <f t="shared" si="52"/>
        <v>5740</v>
      </c>
      <c r="IO37" s="14">
        <f t="shared" si="53"/>
        <v>0</v>
      </c>
      <c r="IP37" s="14">
        <f t="shared" si="54"/>
        <v>0</v>
      </c>
      <c r="IQ37" s="14">
        <f t="shared" si="55"/>
        <v>0</v>
      </c>
      <c r="IR37" s="14">
        <f t="shared" ref="IR37:IR68" si="89">INT((BG37+BM37+BS37+BZ37+DI37+DP37+EC37+FQ37+CT37)*(1+EV37+DD37)*(1+FJ37)*(1+FU37))</f>
        <v>38627</v>
      </c>
      <c r="IS37" s="14">
        <f t="shared" ref="IS37:IS68" si="90">INT((BH37+BN37+BT37+CA37+DJ37+DQ37+ED37+FP37+CU37)*(1+EW37)*(1+FK37)*(1+FV37))</f>
        <v>1216</v>
      </c>
      <c r="IT37" s="14">
        <f t="shared" ref="IT37:IT68" si="91">INT((BI37+BO37+BU37+CB37+DK37+DR37+EE37+CV37)*(1+EX37+DE37)*(1+FL37))</f>
        <v>93357</v>
      </c>
      <c r="IU37" s="14">
        <f t="shared" ref="IU37:IU68" si="92">INT((BJ37+BP37+BV37+CC37+DL37+DS37+EF37+CW37)*(1+EY37)*(1+FM37))</f>
        <v>1198</v>
      </c>
      <c r="IV37" s="28">
        <f t="shared" ref="IV37:IV68" si="93">DT37+EN37+EZ37+CX37</f>
        <v>0</v>
      </c>
      <c r="IW37" s="28">
        <f t="shared" ref="IW37:IW68" si="94">DU37+EO37+FA37+CY37</f>
        <v>0</v>
      </c>
      <c r="IX37" s="28">
        <f t="shared" ref="IX37:IX68" si="95">DV37+EP37+FB37+DA37</f>
        <v>0</v>
      </c>
      <c r="IY37" s="28">
        <f t="shared" ref="IY37:IY68" si="96">DW37+EQ37+FC37+CZ37</f>
        <v>0</v>
      </c>
      <c r="IZ37" s="28">
        <f t="shared" ref="IZ37:IZ68" si="97">(1+FD37)*(1+DB37)*(1+EI37)</f>
        <v>1</v>
      </c>
      <c r="JA37" s="28">
        <f t="shared" ref="JA37:JA68" si="98">(1+FE37)*(1+DC37)*(1+EJ37)</f>
        <v>1</v>
      </c>
      <c r="JB37" s="28">
        <f t="shared" ref="JB37:JB68" si="99">DX37+ER37+FF37</f>
        <v>0</v>
      </c>
      <c r="JC37" s="28">
        <f t="shared" ref="JC37:JC68" si="100">DY37+ES37+FG37</f>
        <v>0</v>
      </c>
      <c r="JD37" s="14">
        <f t="shared" ref="JD37:JD68" si="101">(1+GC37)</f>
        <v>1</v>
      </c>
      <c r="JE37" s="14">
        <f t="shared" ref="JE37:JE68" si="102">(1+GI37)</f>
        <v>1</v>
      </c>
      <c r="JF37" s="14">
        <f t="shared" ref="JF37:JF68" si="103">(1+GO37)</f>
        <v>1</v>
      </c>
      <c r="JG37" s="18">
        <f t="shared" ref="JG37:JG68" si="104">(1+GD37+FY37)</f>
        <v>1</v>
      </c>
      <c r="JH37" s="18">
        <f t="shared" ref="JH37:JH68" si="105">(1+GJ37+FY37)</f>
        <v>1</v>
      </c>
      <c r="JI37" s="18">
        <f t="shared" ref="JI37:JI68" si="106">(1+GP37+FY37)</f>
        <v>1</v>
      </c>
      <c r="JJ37" s="29">
        <f t="shared" si="56"/>
        <v>150</v>
      </c>
      <c r="JK37" s="29">
        <f t="shared" si="56"/>
        <v>450</v>
      </c>
      <c r="JL37" s="29">
        <f t="shared" si="56"/>
        <v>450</v>
      </c>
      <c r="JM37" s="26">
        <f t="shared" ref="JM37:JM68" si="107">GE37</f>
        <v>0</v>
      </c>
      <c r="JN37" s="26">
        <f t="shared" ref="JN37:JN68" si="108">GK37</f>
        <v>0</v>
      </c>
      <c r="JO37" s="26">
        <f t="shared" ref="JO37:JO68" si="109">GQ37</f>
        <v>0</v>
      </c>
      <c r="JP37" s="14">
        <f t="shared" ref="JP37:JP68" si="110">(JP$2+GF37)</f>
        <v>2</v>
      </c>
      <c r="JQ37" s="14">
        <f t="shared" ref="JQ37:JQ68" si="111">(JQ$2+GL37)</f>
        <v>2</v>
      </c>
      <c r="JR37" s="14">
        <f t="shared" ref="JR37:JR68" si="112">(JR$2+GR37)</f>
        <v>2</v>
      </c>
      <c r="JS37" s="14">
        <f t="shared" ref="JS37:JS68" si="113">GG37</f>
        <v>2</v>
      </c>
      <c r="JT37" s="14">
        <f t="shared" ref="JT37:JT68" si="114">GM37</f>
        <v>30</v>
      </c>
      <c r="JU37" s="14">
        <f t="shared" ref="JU37:JU68" si="115">GS37</f>
        <v>50</v>
      </c>
      <c r="JV37">
        <v>33</v>
      </c>
      <c r="JW37" s="14">
        <f t="shared" si="57"/>
        <v>328004</v>
      </c>
      <c r="JY37" s="14">
        <f t="shared" si="31"/>
        <v>2432</v>
      </c>
      <c r="JZ37" s="14">
        <f t="shared" si="58"/>
        <v>2690</v>
      </c>
      <c r="KA37" s="29">
        <f t="shared" si="59"/>
        <v>0</v>
      </c>
      <c r="KB37" s="29">
        <f t="shared" si="60"/>
        <v>0</v>
      </c>
      <c r="KC37" s="29">
        <f t="shared" si="61"/>
        <v>0</v>
      </c>
      <c r="KD37" s="29">
        <f t="shared" si="62"/>
        <v>0</v>
      </c>
      <c r="KE37" s="14">
        <f t="shared" ref="KE37:KE71" si="116">IZ37</f>
        <v>1</v>
      </c>
      <c r="KF37" s="14">
        <f t="shared" ref="KF37:KF71" si="117">JA37</f>
        <v>1</v>
      </c>
      <c r="KG37" s="14">
        <f t="shared" si="63"/>
        <v>2690</v>
      </c>
      <c r="KH37" s="26">
        <f t="shared" ref="KH37:KH68" si="118">(IV37-0.8*KB37)/(1000+1.6*KB37)</f>
        <v>0</v>
      </c>
      <c r="KI37" s="26">
        <f t="shared" ref="KI37:KI68" si="119">(FZ37+(IY37-0.8*IX37)/(1000+1.6*KC37))</f>
        <v>0.3</v>
      </c>
      <c r="KJ37" s="29">
        <f t="shared" si="64"/>
        <v>337</v>
      </c>
      <c r="KK37" s="29">
        <f t="shared" si="65"/>
        <v>1809</v>
      </c>
      <c r="KL37" s="29">
        <f t="shared" si="66"/>
        <v>0</v>
      </c>
      <c r="KM37" s="23">
        <f t="shared" si="67"/>
        <v>0</v>
      </c>
      <c r="KN37" s="23">
        <f t="shared" si="68"/>
        <v>0</v>
      </c>
      <c r="KO37" s="26">
        <f t="shared" ref="KO37:KO68" si="120">JM37+(JJ37-0.8*KB37)/(3000+1.6*KB37)</f>
        <v>0.05</v>
      </c>
      <c r="KP37" s="26">
        <f t="shared" ref="KP37:KP68" si="121">JN37+(JK37-0.8*KB37)/(3000+1.6*KB37)</f>
        <v>0.15</v>
      </c>
      <c r="KQ37" s="26">
        <f t="shared" ref="KQ37:KQ68" si="122">JO37+(JL37-0.8*KB37)/(3000+1.6*KB37)</f>
        <v>0.15</v>
      </c>
      <c r="KR37" s="26">
        <f t="shared" si="69"/>
        <v>0</v>
      </c>
      <c r="KS37" s="26">
        <v>0</v>
      </c>
      <c r="KT37" s="29">
        <f t="shared" ref="KT37:KT68" si="123">JD37*((KO37-$KR37)*JP37+(1-(KO37-$KR37)))</f>
        <v>1.05</v>
      </c>
      <c r="KU37" s="29">
        <f t="shared" ref="KU37:KU68" si="124">JE37*((KP37-$KR37)*JQ37+(1-(KP37-$KR37)))</f>
        <v>1.1499999999999999</v>
      </c>
      <c r="KV37" s="29">
        <f t="shared" ref="KV37:KV68" si="125">JF37*((KQ37-$KR37)*JR37+(1-(KQ37-$KR37)))</f>
        <v>1.1499999999999999</v>
      </c>
      <c r="KW37" s="29">
        <f t="shared" ref="KW37:KW68" si="126">JD37*((KO37-$KR37)*JP37+(1-(KO37-$KR37)))/KJ$1*KJ37</f>
        <v>1769.25</v>
      </c>
      <c r="KX37" s="29">
        <f t="shared" ref="KX37:KX68" si="127">JE37*((KP37-$KR37)*JQ37+(1-(KP37-$KR37)))/KK$1*KK37</f>
        <v>1386.8999999999999</v>
      </c>
      <c r="KY37" s="29">
        <f t="shared" ref="KY37:KY68" si="128">JF37*((KQ37-$KR37)*JR37+(1-(KQ37-$KR37)))/KL$1*KL37</f>
        <v>0</v>
      </c>
      <c r="KZ37" s="29">
        <f t="shared" ref="KZ37:KZ68" si="129">ROUND((MAX(IM37*0.5,(IM37-0.6*JZ37)) * ((IM37-0.6*JZ37)/IM37)+JS37)*JG37,0)*7+200</f>
        <v>19051</v>
      </c>
      <c r="LA37" s="14">
        <f t="shared" ref="LA37:LA68" si="130">ROUND(KW37+KX37+KY37,2)</f>
        <v>3156.15</v>
      </c>
      <c r="LE37" s="14">
        <v>1</v>
      </c>
      <c r="LF37" s="14">
        <v>0.5</v>
      </c>
      <c r="LG37" s="14">
        <v>220</v>
      </c>
      <c r="LH37" s="14">
        <v>80</v>
      </c>
      <c r="LI37" s="14">
        <v>0</v>
      </c>
      <c r="LJ37" s="14">
        <v>60</v>
      </c>
      <c r="LK37" s="14">
        <v>60</v>
      </c>
      <c r="LL37" s="23">
        <f t="shared" si="71"/>
        <v>284129</v>
      </c>
      <c r="LM37" s="23">
        <f t="shared" si="72"/>
        <v>0</v>
      </c>
      <c r="LN37" s="23">
        <f t="shared" si="73"/>
        <v>284129</v>
      </c>
      <c r="LO37" s="14">
        <v>1</v>
      </c>
      <c r="LP37" s="14">
        <v>0.5</v>
      </c>
      <c r="LQ37" s="14">
        <v>100</v>
      </c>
      <c r="LR37" s="14">
        <v>25</v>
      </c>
      <c r="LS37" s="14">
        <v>0</v>
      </c>
      <c r="LT37" s="14">
        <v>30</v>
      </c>
      <c r="LU37" s="14">
        <v>30</v>
      </c>
      <c r="LV37" s="23">
        <f t="shared" si="74"/>
        <v>127248</v>
      </c>
      <c r="LW37" s="23">
        <f t="shared" si="75"/>
        <v>0</v>
      </c>
      <c r="LX37" s="23">
        <f t="shared" si="76"/>
        <v>127248</v>
      </c>
      <c r="MB37">
        <f t="shared" ref="MB37:MB68" si="131">IR37/(((JY37-0.6*IS37)*(JY37-0.6*IS37)/JY37)*$MD$3)+IT37/(JY37*$MD$3)</f>
        <v>3.32398250719858</v>
      </c>
      <c r="MC37">
        <f t="shared" ref="MC37:MC68" si="132">KE37*MB37</f>
        <v>3.32398250719858</v>
      </c>
      <c r="ME37" s="14">
        <v>7</v>
      </c>
      <c r="MF37" s="14">
        <v>2</v>
      </c>
      <c r="MG37" s="14">
        <v>0</v>
      </c>
      <c r="MH37" s="23">
        <f t="shared" ref="MH37:MH68" si="133">INT(($KJ37*$JD37*$KT37*ME37+$KK37*$JE37*$KU37*MF37+$KL37*$JF37*$KV37*MG37))</f>
        <v>6637</v>
      </c>
      <c r="MI37" s="23">
        <f t="shared" si="77"/>
        <v>0</v>
      </c>
      <c r="MJ37" s="23">
        <f t="shared" si="78"/>
        <v>6637</v>
      </c>
      <c r="MK37" s="14">
        <v>21</v>
      </c>
      <c r="ML37" s="14">
        <v>6</v>
      </c>
      <c r="MM37" s="14">
        <v>4</v>
      </c>
      <c r="MN37" s="23">
        <f t="shared" ref="MN37:MN68" si="134">INT(($KJ37*$JD37*$KT37*MK37+$KK37*$JE37*$KU37*ML37+$KL37*$JF37*$KV37*MM37))</f>
        <v>19912</v>
      </c>
      <c r="MO37" s="23">
        <f t="shared" si="79"/>
        <v>0</v>
      </c>
      <c r="MP37" s="23">
        <f t="shared" si="80"/>
        <v>19912</v>
      </c>
      <c r="MR37" s="23">
        <f t="shared" si="81"/>
        <v>26549</v>
      </c>
      <c r="MS37" s="23">
        <f t="shared" si="82"/>
        <v>0</v>
      </c>
      <c r="MT37" s="23">
        <f t="shared" si="83"/>
        <v>26549</v>
      </c>
      <c r="MU37" s="23">
        <f t="shared" si="87"/>
        <v>9956</v>
      </c>
      <c r="MV37" s="23">
        <f t="shared" si="85"/>
        <v>0</v>
      </c>
      <c r="MW37" s="23">
        <f t="shared" si="86"/>
        <v>9956</v>
      </c>
      <c r="NC37" s="17"/>
      <c r="NJ37" s="14">
        <v>33</v>
      </c>
      <c r="NK37" s="14"/>
    </row>
    <row r="38" spans="1:375" ht="16.5" x14ac:dyDescent="0.2">
      <c r="C38" s="14">
        <f t="shared" si="0"/>
        <v>1</v>
      </c>
      <c r="D38" s="14">
        <v>34</v>
      </c>
      <c r="E38" s="14" t="s">
        <v>606</v>
      </c>
      <c r="F38" s="14" t="s">
        <v>563</v>
      </c>
      <c r="G38" s="14">
        <v>20</v>
      </c>
      <c r="H38" s="14">
        <v>20</v>
      </c>
      <c r="I38" s="14">
        <v>0</v>
      </c>
      <c r="J38" s="14">
        <v>1</v>
      </c>
      <c r="K38" s="14">
        <v>1</v>
      </c>
      <c r="L38" s="14">
        <v>0</v>
      </c>
      <c r="M38" s="14">
        <v>0</v>
      </c>
      <c r="N38" s="14">
        <v>0</v>
      </c>
      <c r="O38" s="14">
        <v>0</v>
      </c>
      <c r="P38" s="14">
        <v>2</v>
      </c>
      <c r="Q38" s="14">
        <v>4</v>
      </c>
      <c r="R38" s="14">
        <v>2</v>
      </c>
      <c r="S38" s="14">
        <v>1</v>
      </c>
      <c r="T38" s="14">
        <v>1</v>
      </c>
      <c r="U38" s="14">
        <v>1</v>
      </c>
      <c r="V38" s="14">
        <v>2</v>
      </c>
      <c r="W38" s="14">
        <v>1</v>
      </c>
      <c r="X38" s="14">
        <v>20</v>
      </c>
      <c r="Y38" s="14">
        <v>20</v>
      </c>
      <c r="Z38" s="14">
        <v>20</v>
      </c>
      <c r="AA38" s="14">
        <v>20</v>
      </c>
      <c r="AB38" s="14">
        <v>20</v>
      </c>
      <c r="AC38" s="14">
        <v>20</v>
      </c>
      <c r="AD38" s="14">
        <v>20</v>
      </c>
      <c r="AE38" s="14">
        <v>20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3</v>
      </c>
      <c r="BF38" s="14">
        <f>ROUND((INDEX(新战舰养成!S$6:S$18,新怪物属性!$J38+1)+INDEX(新战舰养成!D$6:D$18,新怪物属性!$J38+1)*(新怪物属性!$G38-1))*INDEX(战舰突破!$D$6:$D$18,新怪物属性!$M38+1),0)</f>
        <v>395</v>
      </c>
      <c r="BG38" s="14">
        <f>ROUND((INDEX(新战舰养成!T$6:T$18,新怪物属性!$J38+1)+INDEX(新战舰养成!E$6:E$18,新怪物属性!$J38+1)*(新怪物属性!$G38-1))*INDEX(战舰突破!$D$6:$D$18,新怪物属性!$M38+1),0)</f>
        <v>3100</v>
      </c>
      <c r="BH38" s="14">
        <f>ROUND((INDEX(新战舰养成!U$6:U$18,新怪物属性!$J38+1)+INDEX(新战舰养成!F$6:F$18,新怪物属性!$J38+1)*(新怪物属性!$G38-1))*INDEX(战舰突破!$D$6:$D$18,新怪物属性!$M38+1),0)</f>
        <v>207</v>
      </c>
      <c r="BI38" s="14">
        <f>ROUND((INDEX(新战舰养成!V$6:V$18,新怪物属性!$J38+1)+INDEX(新战舰养成!G$6:G$18,新怪物属性!$J38+1)*(新怪物属性!$G38-1))*INDEX(战舰突破!$D$6:$D$18,新怪物属性!$M38+1),0)</f>
        <v>300</v>
      </c>
      <c r="BJ38" s="14">
        <f>ROUND((INDEX(新战舰养成!W$6:W$18,新怪物属性!$J38+1)+INDEX(新战舰养成!H$6:H$18,新怪物属性!$J38+1)*(新怪物属性!$G38-1))*INDEX(战舰突破!$D$6:$D$18,新怪物属性!$M38+1),0)</f>
        <v>4</v>
      </c>
      <c r="BL38" s="14">
        <f>IF($H38&gt;0,ROUND((INDEX(新战舰养成!X$6:X$18,新怪物属性!$K38+1)+INDEX(新战舰养成!I$6:I$18,新怪物属性!$K38+1)*(新怪物属性!$H38-1))*INDEX(战舰突破!$D$6:$D$18,新怪物属性!$N38+1),0),0)</f>
        <v>675</v>
      </c>
      <c r="BM38" s="14">
        <f>IF($H38&gt;0,ROUND((INDEX(新战舰养成!Y$6:Y$18,新怪物属性!$K38+1)+INDEX(新战舰养成!J$6:J$18,新怪物属性!$K38+1)*(新怪物属性!$H38-1))*INDEX(战舰突破!$D$6:$D$18,新怪物属性!$N38+1),0),0)</f>
        <v>0</v>
      </c>
      <c r="BN38" s="14">
        <f>IF($H38&gt;0,ROUND((INDEX(新战舰养成!Z$6:Z$18,新怪物属性!$K38+1)+INDEX(新战舰养成!K$6:K$18,新怪物属性!$K38+1)*(新怪物属性!$H38-1))*INDEX(战舰突破!$D$6:$D$18,新怪物属性!$N38+1),0),0)</f>
        <v>0</v>
      </c>
      <c r="BO38" s="14">
        <f>IF($H38&gt;0,ROUND((INDEX(新战舰养成!AA$6:AA$18,新怪物属性!$K38+1)+INDEX(新战舰养成!L$6:L$18,新怪物属性!$K38+1)*(新怪物属性!$H38-1))*INDEX(战舰突破!$D$6:$D$18,新怪物属性!$N38+1),0),0)</f>
        <v>3950</v>
      </c>
      <c r="BP38" s="14">
        <f>IF($H38&gt;0,ROUND((INDEX(新战舰养成!AB$6:AB$18,新怪物属性!$K38+1)+INDEX(新战舰养成!M$6:M$18,新怪物属性!$K38+1)*(新怪物属性!$H38-1))*INDEX(战舰突破!$D$6:$D$18,新怪物属性!$N38+1),0),0)</f>
        <v>77</v>
      </c>
      <c r="BR38" s="14">
        <f>IF($I38&gt;0,ROUND((INDEX(新战舰养成!AC$6:AC$18,新怪物属性!$L38+1)+INDEX(新战舰养成!I$6:I$18,新怪物属性!$L38+1)*(新怪物属性!$I38-1))*INDEX(战舰突破!$D$6:$D$18,新怪物属性!$O38+1),0),0)</f>
        <v>0</v>
      </c>
      <c r="BS38" s="14">
        <f>IF($I38&gt;0,ROUND((INDEX(新战舰养成!AD$6:AD$18,新怪物属性!$L38+1)+INDEX(新战舰养成!J$6:J$18,新怪物属性!$L38+1)*(新怪物属性!$I38-1))*INDEX(战舰突破!$D$6:$D$18,新怪物属性!$O38+1),0),0)</f>
        <v>0</v>
      </c>
      <c r="BT38" s="14">
        <f>IF($I38&gt;0,ROUND((INDEX(新战舰养成!AE$6:AE$18,新怪物属性!$L38+1)+INDEX(新战舰养成!K$6:K$18,新怪物属性!$L38+1)*(新怪物属性!$I38-1))*INDEX(战舰突破!$D$6:$D$18,新怪物属性!$O38+1),0),0)</f>
        <v>0</v>
      </c>
      <c r="BU38" s="14">
        <f>IF($I38&gt;0,ROUND((INDEX(新战舰养成!AF$6:AF$18,新怪物属性!$L38+1)+INDEX(新战舰养成!L$6:L$18,新怪物属性!$L38+1)*(新怪物属性!$I38-1))*INDEX(战舰突破!$D$6:$D$18,新怪物属性!$O38+1),0),0)</f>
        <v>0</v>
      </c>
      <c r="BV38" s="14">
        <f>IF($I38&gt;0,ROUND((INDEX(新战舰养成!AG$6:AG$18,新怪物属性!$L38+1)+INDEX(新战舰养成!M$6:M$18,新怪物属性!$L38+1)*(新怪物属性!$I38-1))*INDEX(战舰突破!$D$6:$D$18,新怪物属性!$O38+1),0),0)</f>
        <v>0</v>
      </c>
      <c r="BY38" s="14">
        <f>(INDEX(装备数值!$C$13:$G$116,新怪物属性!$P38*8+1,BY$2)+INDEX(装备数值!$C$13:$G$116,新怪物属性!$Q38*8+2,BY$2)+INDEX(装备数值!$C$13:$G$116,新怪物属性!$S38*8+3,BY$2)+INDEX(装备数值!$C$13:$G$116,新怪物属性!$R38*8+4,BY$2)+INDEX(装备数值!$C$13:$G$116,新怪物属性!$T38*8+5,BY$2)+INDEX(装备数值!$C$13:$G$116,新怪物属性!$U38*8+6,BY$2)+INDEX(装备数值!$C$13:$G$116,新怪物属性!$V38*8+7,BY$2)+INDEX(装备数值!$C$13:$G$116,新怪物属性!$W38*8+8,BY$2))</f>
        <v>500</v>
      </c>
      <c r="BZ38" s="14">
        <f>(INDEX(装备数值!$C$13:$G$116,新怪物属性!$P38*8+1,BZ$2)+INDEX(装备数值!$C$13:$G$116,新怪物属性!$Q38*8+2,BZ$2)+INDEX(装备数值!$C$13:$G$116,新怪物属性!$S38*8+3,BZ$2)+INDEX(装备数值!$C$13:$G$116,新怪物属性!$R38*8+4,BZ$2)+INDEX(装备数值!$C$13:$G$116,新怪物属性!$T38*8+5,BZ$2)+INDEX(装备数值!$C$13:$G$116,新怪物属性!$U38*8+6,BZ$2)+INDEX(装备数值!$C$13:$G$116,新怪物属性!$V38*8+7,BZ$2)+INDEX(装备数值!$C$13:$G$116,新怪物属性!$W38*8+8,BZ$2))</f>
        <v>3300</v>
      </c>
      <c r="CA38" s="14">
        <f>(INDEX(装备数值!$C$13:$G$116,新怪物属性!$P38*8+1,CA$2)+INDEX(装备数值!$C$13:$G$116,新怪物属性!$Q38*8+2,CA$2)+INDEX(装备数值!$C$13:$G$116,新怪物属性!$S38*8+3,CA$2)+INDEX(装备数值!$C$13:$G$116,新怪物属性!$R38*8+4,CA$2)+INDEX(装备数值!$C$13:$G$116,新怪物属性!$T38*8+5,CA$2)+INDEX(装备数值!$C$13:$G$116,新怪物属性!$U38*8+6,CA$2)+INDEX(装备数值!$C$13:$G$116,新怪物属性!$V38*8+7,CA$2)+INDEX(装备数值!$C$13:$G$116,新怪物属性!$W38*8+8,CA$2))</f>
        <v>410</v>
      </c>
      <c r="CB38" s="14">
        <f>(INDEX(装备数值!$C$13:$G$116,新怪物属性!$P38*8+1,CB$2)+INDEX(装备数值!$C$13:$G$116,新怪物属性!$Q38*8+2,CB$2)+INDEX(装备数值!$C$13:$G$116,新怪物属性!$S38*8+3,CB$2)+INDEX(装备数值!$C$13:$G$116,新怪物属性!$R38*8+4,CB$2)+INDEX(装备数值!$C$13:$G$116,新怪物属性!$T38*8+5,CB$2)+INDEX(装备数值!$C$13:$G$116,新怪物属性!$U38*8+6,CB$2)+INDEX(装备数值!$C$13:$G$116,新怪物属性!$V38*8+7,CB$2)+INDEX(装备数值!$C$13:$G$116,新怪物属性!$W38*8+8,CB$2))</f>
        <v>25800</v>
      </c>
      <c r="CC38" s="14">
        <f>(INDEX(装备数值!$C$13:$G$116,新怪物属性!$P38*8+1,CC$2)+INDEX(装备数值!$C$13:$G$116,新怪物属性!$Q38*8+2,CC$2)+INDEX(装备数值!$C$13:$G$116,新怪物属性!$S38*8+3,CC$2)+INDEX(装备数值!$C$13:$G$116,新怪物属性!$R38*8+4,CC$2)+INDEX(装备数值!$C$13:$G$116,新怪物属性!$T38*8+5,CC$2)+INDEX(装备数值!$C$13:$G$116,新怪物属性!$U38*8+6,CC$2)+INDEX(装备数值!$C$13:$G$116,新怪物属性!$V38*8+7,CC$2)+INDEX(装备数值!$C$13:$G$116,新怪物属性!$W38*8+8,CC$2))</f>
        <v>35</v>
      </c>
      <c r="CF38" s="14">
        <f t="shared" ref="CF38:CR57" si="135">INT(COUNTIF($P38:$W38,"&gt;="&amp;CF$2)/2)</f>
        <v>4</v>
      </c>
      <c r="CG38" s="14">
        <f t="shared" si="135"/>
        <v>2</v>
      </c>
      <c r="CH38" s="14">
        <f t="shared" si="135"/>
        <v>0</v>
      </c>
      <c r="CI38" s="14">
        <f t="shared" si="135"/>
        <v>0</v>
      </c>
      <c r="CJ38" s="14">
        <f t="shared" si="135"/>
        <v>0</v>
      </c>
      <c r="CK38" s="14">
        <f t="shared" si="135"/>
        <v>0</v>
      </c>
      <c r="CL38" s="14">
        <f t="shared" si="135"/>
        <v>0</v>
      </c>
      <c r="CM38" s="14">
        <f t="shared" si="135"/>
        <v>0</v>
      </c>
      <c r="CN38" s="14">
        <f t="shared" si="135"/>
        <v>0</v>
      </c>
      <c r="CO38" s="14">
        <f t="shared" si="135"/>
        <v>0</v>
      </c>
      <c r="CP38" s="14">
        <f t="shared" si="135"/>
        <v>0</v>
      </c>
      <c r="CQ38" s="14">
        <f t="shared" si="135"/>
        <v>0</v>
      </c>
      <c r="CR38" s="14">
        <f t="shared" si="135"/>
        <v>0</v>
      </c>
      <c r="CS38" s="14">
        <f>SUMIFS(装备数值!BL$50:BL$101,装备数值!$BG$50:$BG$101,"="&amp;新怪物属性!$CF$2,装备数值!$BH$50:$BH$101,"&lt;="&amp;新怪物属性!$CF38)+SUMIFS(装备数值!BL$50:BL$101,装备数值!$BG$50:$BG$101,"="&amp;新怪物属性!$CG$2,装备数值!$BH$50:$BH$101,"&lt;="&amp;新怪物属性!$CG38)+SUMIFS(装备数值!BL$50:BL$101,装备数值!$BG$50:$BG$101,"="&amp;新怪物属性!$CH$2,装备数值!$BH$50:$BH$101,"&lt;="&amp;新怪物属性!$CH38)+SUMIFS(装备数值!BL$50:BL$101,装备数值!$BG$50:$BG$101,"="&amp;新怪物属性!$CI$2,装备数值!$BH$50:$BH$101,"&lt;="&amp;新怪物属性!$CI38)+SUMIFS(装备数值!BL$50:BL$101,装备数值!$BG$50:$BG$101,"="&amp;新怪物属性!$CJ$2,装备数值!$BH$50:$BH$101,"&lt;="&amp;新怪物属性!$CJ38)+SUMIFS(装备数值!BL$50:BL$101,装备数值!$BG$50:$BG$101,"="&amp;新怪物属性!$CK$2,装备数值!$BH$50:$BH$101,"&lt;="&amp;新怪物属性!$CK38)+SUMIFS(装备数值!BL$50:BL$101,装备数值!$BG$50:$BG$101,"="&amp;新怪物属性!$CL$2,装备数值!$BH$50:$BH$101,"&lt;="&amp;新怪物属性!$CL38)+SUMIFS(装备数值!BL$50:BL$101,装备数值!$BG$50:$BG$101,"="&amp;新怪物属性!$CM$2,装备数值!$BH$50:$BH$101,"&lt;="&amp;新怪物属性!$CM38)+SUMIFS(装备数值!BL$50:BL$101,装备数值!$BG$50:$BG$101,"="&amp;新怪物属性!$CN$2,装备数值!$BH$50:$BH$101,"&lt;="&amp;新怪物属性!$CN38)+SUMIFS(装备数值!BL$50:BL$101,装备数值!$BG$50:$BG$101,"="&amp;新怪物属性!$CO$2,装备数值!$BH$50:$BH$101,"&lt;="&amp;新怪物属性!$CO38)+SUMIFS(装备数值!BL$50:BL$101,装备数值!$BG$50:$BG$101,"="&amp;新怪物属性!$CP$2,装备数值!$BH$50:$BH$101,"&lt;="&amp;新怪物属性!$CP38)+SUMIFS(装备数值!BL$50:BL$101,装备数值!$BG$50:$BG$101,"="&amp;新怪物属性!$CQ$2,装备数值!$BH$50:$BH$101,"&lt;="&amp;新怪物属性!$CQ38)+SUMIFS(装备数值!BL$50:BL$101,装备数值!$BG$50:$BG$101,"="&amp;新怪物属性!$CR$2,装备数值!$BH$50:$BH$101,"&lt;="&amp;新怪物属性!$CR38)</f>
        <v>3360</v>
      </c>
      <c r="CT38" s="14">
        <f>SUMIFS(装备数值!BM$50:BM$101,装备数值!$BG$50:$BG$101,"="&amp;新怪物属性!$CF$2,装备数值!$BH$50:$BH$101,"&lt;="&amp;新怪物属性!$CF38)+SUMIFS(装备数值!BM$50:BM$101,装备数值!$BG$50:$BG$101,"="&amp;新怪物属性!$CG$2,装备数值!$BH$50:$BH$101,"&lt;="&amp;新怪物属性!$CG38)+SUMIFS(装备数值!BM$50:BM$101,装备数值!$BG$50:$BG$101,"="&amp;新怪物属性!$CH$2,装备数值!$BH$50:$BH$101,"&lt;="&amp;新怪物属性!$CH38)+SUMIFS(装备数值!BM$50:BM$101,装备数值!$BG$50:$BG$101,"="&amp;新怪物属性!$CI$2,装备数值!$BH$50:$BH$101,"&lt;="&amp;新怪物属性!$CI38)+SUMIFS(装备数值!BM$50:BM$101,装备数值!$BG$50:$BG$101,"="&amp;新怪物属性!$CJ$2,装备数值!$BH$50:$BH$101,"&lt;="&amp;新怪物属性!$CJ38)+SUMIFS(装备数值!BM$50:BM$101,装备数值!$BG$50:$BG$101,"="&amp;新怪物属性!$CK$2,装备数值!$BH$50:$BH$101,"&lt;="&amp;新怪物属性!$CK38)+SUMIFS(装备数值!BM$50:BM$101,装备数值!$BG$50:$BG$101,"="&amp;新怪物属性!$CL$2,装备数值!$BH$50:$BH$101,"&lt;="&amp;新怪物属性!$CL38)+SUMIFS(装备数值!BM$50:BM$101,装备数值!$BG$50:$BG$101,"="&amp;新怪物属性!$CM$2,装备数值!$BH$50:$BH$101,"&lt;="&amp;新怪物属性!$CM38)+SUMIFS(装备数值!BM$50:BM$101,装备数值!$BG$50:$BG$101,"="&amp;新怪物属性!$CN$2,装备数值!$BH$50:$BH$101,"&lt;="&amp;新怪物属性!$CN38)+SUMIFS(装备数值!BM$50:BM$101,装备数值!$BG$50:$BG$101,"="&amp;新怪物属性!$CO$2,装备数值!$BH$50:$BH$101,"&lt;="&amp;新怪物属性!$CO38)+SUMIFS(装备数值!BM$50:BM$101,装备数值!$BG$50:$BG$101,"="&amp;新怪物属性!$CP$2,装备数值!$BH$50:$BH$101,"&lt;="&amp;新怪物属性!$CP38)+SUMIFS(装备数值!BM$50:BM$101,装备数值!$BG$50:$BG$101,"="&amp;新怪物属性!$CQ$2,装备数值!$BH$50:$BH$101,"&lt;="&amp;新怪物属性!$CQ38)+SUMIFS(装备数值!BM$50:BM$101,装备数值!$BG$50:$BG$101,"="&amp;新怪物属性!$CR$2,装备数值!$BH$50:$BH$101,"&lt;="&amp;新怪物属性!$CR38)</f>
        <v>25200</v>
      </c>
      <c r="CU38" s="14">
        <f>SUMIFS(装备数值!BN$50:BN$101,装备数值!$BG$50:$BG$101,"="&amp;新怪物属性!$CF$2,装备数值!$BH$50:$BH$101,"&lt;="&amp;新怪物属性!$CF38)+SUMIFS(装备数值!BN$50:BN$101,装备数值!$BG$50:$BG$101,"="&amp;新怪物属性!$CG$2,装备数值!$BH$50:$BH$101,"&lt;="&amp;新怪物属性!$CG38)+SUMIFS(装备数值!BN$50:BN$101,装备数值!$BG$50:$BG$101,"="&amp;新怪物属性!$CH$2,装备数值!$BH$50:$BH$101,"&lt;="&amp;新怪物属性!$CH38)+SUMIFS(装备数值!BN$50:BN$101,装备数值!$BG$50:$BG$101,"="&amp;新怪物属性!$CI$2,装备数值!$BH$50:$BH$101,"&lt;="&amp;新怪物属性!$CI38)+SUMIFS(装备数值!BN$50:BN$101,装备数值!$BG$50:$BG$101,"="&amp;新怪物属性!$CJ$2,装备数值!$BH$50:$BH$101,"&lt;="&amp;新怪物属性!$CJ38)+SUMIFS(装备数值!BN$50:BN$101,装备数值!$BG$50:$BG$101,"="&amp;新怪物属性!$CK$2,装备数值!$BH$50:$BH$101,"&lt;="&amp;新怪物属性!$CK38)+SUMIFS(装备数值!BN$50:BN$101,装备数值!$BG$50:$BG$101,"="&amp;新怪物属性!$CL$2,装备数值!$BH$50:$BH$101,"&lt;="&amp;新怪物属性!$CL38)+SUMIFS(装备数值!BN$50:BN$101,装备数值!$BG$50:$BG$101,"="&amp;新怪物属性!$CM$2,装备数值!$BH$50:$BH$101,"&lt;="&amp;新怪物属性!$CM38)+SUMIFS(装备数值!BN$50:BN$101,装备数值!$BG$50:$BG$101,"="&amp;新怪物属性!$CN$2,装备数值!$BH$50:$BH$101,"&lt;="&amp;新怪物属性!$CN38)+SUMIFS(装备数值!BN$50:BN$101,装备数值!$BG$50:$BG$101,"="&amp;新怪物属性!$CO$2,装备数值!$BH$50:$BH$101,"&lt;="&amp;新怪物属性!$CO38)+SUMIFS(装备数值!BN$50:BN$101,装备数值!$BG$50:$BG$101,"="&amp;新怪物属性!$CP$2,装备数值!$BH$50:$BH$101,"&lt;="&amp;新怪物属性!$CP38)+SUMIFS(装备数值!BN$50:BN$101,装备数值!$BG$50:$BG$101,"="&amp;新怪物属性!$CQ$2,装备数值!$BH$50:$BH$101,"&lt;="&amp;新怪物属性!$CQ38)+SUMIFS(装备数值!BN$50:BN$101,装备数值!$BG$50:$BG$101,"="&amp;新怪物属性!$CR$2,装备数值!$BH$50:$BH$101,"&lt;="&amp;新怪物属性!$CR38)</f>
        <v>0</v>
      </c>
      <c r="CV38" s="14">
        <f>SUMIFS(装备数值!BO$50:BO$101,装备数值!$BG$50:$BG$101,"="&amp;新怪物属性!$CF$2,装备数值!$BH$50:$BH$101,"&lt;="&amp;新怪物属性!$CF38)+SUMIFS(装备数值!BO$50:BO$101,装备数值!$BG$50:$BG$101,"="&amp;新怪物属性!$CG$2,装备数值!$BH$50:$BH$101,"&lt;="&amp;新怪物属性!$CG38)+SUMIFS(装备数值!BO$50:BO$101,装备数值!$BG$50:$BG$101,"="&amp;新怪物属性!$CH$2,装备数值!$BH$50:$BH$101,"&lt;="&amp;新怪物属性!$CH38)+SUMIFS(装备数值!BO$50:BO$101,装备数值!$BG$50:$BG$101,"="&amp;新怪物属性!$CI$2,装备数值!$BH$50:$BH$101,"&lt;="&amp;新怪物属性!$CI38)+SUMIFS(装备数值!BO$50:BO$101,装备数值!$BG$50:$BG$101,"="&amp;新怪物属性!$CJ$2,装备数值!$BH$50:$BH$101,"&lt;="&amp;新怪物属性!$CJ38)+SUMIFS(装备数值!BO$50:BO$101,装备数值!$BG$50:$BG$101,"="&amp;新怪物属性!$CK$2,装备数值!$BH$50:$BH$101,"&lt;="&amp;新怪物属性!$CK38)+SUMIFS(装备数值!BO$50:BO$101,装备数值!$BG$50:$BG$101,"="&amp;新怪物属性!$CL$2,装备数值!$BH$50:$BH$101,"&lt;="&amp;新怪物属性!$CL38)+SUMIFS(装备数值!BO$50:BO$101,装备数值!$BG$50:$BG$101,"="&amp;新怪物属性!$CM$2,装备数值!$BH$50:$BH$101,"&lt;="&amp;新怪物属性!$CM38)+SUMIFS(装备数值!BO$50:BO$101,装备数值!$BG$50:$BG$101,"="&amp;新怪物属性!$CN$2,装备数值!$BH$50:$BH$101,"&lt;="&amp;新怪物属性!$CN38)+SUMIFS(装备数值!BO$50:BO$101,装备数值!$BG$50:$BG$101,"="&amp;新怪物属性!$CO$2,装备数值!$BH$50:$BH$101,"&lt;="&amp;新怪物属性!$CO38)+SUMIFS(装备数值!BO$50:BO$101,装备数值!$BG$50:$BG$101,"="&amp;新怪物属性!$CP$2,装备数值!$BH$50:$BH$101,"&lt;="&amp;新怪物属性!$CP38)+SUMIFS(装备数值!BO$50:BO$101,装备数值!$BG$50:$BG$101,"="&amp;新怪物属性!$CQ$2,装备数值!$BH$50:$BH$101,"&lt;="&amp;新怪物属性!$CQ38)+SUMIFS(装备数值!BO$50:BO$101,装备数值!$BG$50:$BG$101,"="&amp;新怪物属性!$CR$2,装备数值!$BH$50:$BH$101,"&lt;="&amp;新怪物属性!$CR38)</f>
        <v>48000</v>
      </c>
      <c r="CW38" s="14">
        <f>SUMIFS(装备数值!BP$50:BP$101,装备数值!$BG$50:$BG$101,"="&amp;新怪物属性!$CF$2,装备数值!$BH$50:$BH$101,"&lt;="&amp;新怪物属性!$CF38)+SUMIFS(装备数值!BP$50:BP$101,装备数值!$BG$50:$BG$101,"="&amp;新怪物属性!$CG$2,装备数值!$BH$50:$BH$101,"&lt;="&amp;新怪物属性!$CG38)+SUMIFS(装备数值!BP$50:BP$101,装备数值!$BG$50:$BG$101,"="&amp;新怪物属性!$CH$2,装备数值!$BH$50:$BH$101,"&lt;="&amp;新怪物属性!$CH38)+SUMIFS(装备数值!BP$50:BP$101,装备数值!$BG$50:$BG$101,"="&amp;新怪物属性!$CI$2,装备数值!$BH$50:$BH$101,"&lt;="&amp;新怪物属性!$CI38)+SUMIFS(装备数值!BP$50:BP$101,装备数值!$BG$50:$BG$101,"="&amp;新怪物属性!$CJ$2,装备数值!$BH$50:$BH$101,"&lt;="&amp;新怪物属性!$CJ38)+SUMIFS(装备数值!BP$50:BP$101,装备数值!$BG$50:$BG$101,"="&amp;新怪物属性!$CK$2,装备数值!$BH$50:$BH$101,"&lt;="&amp;新怪物属性!$CK38)+SUMIFS(装备数值!BP$50:BP$101,装备数值!$BG$50:$BG$101,"="&amp;新怪物属性!$CL$2,装备数值!$BH$50:$BH$101,"&lt;="&amp;新怪物属性!$CL38)+SUMIFS(装备数值!BP$50:BP$101,装备数值!$BG$50:$BG$101,"="&amp;新怪物属性!$CM$2,装备数值!$BH$50:$BH$101,"&lt;="&amp;新怪物属性!$CM38)+SUMIFS(装备数值!BP$50:BP$101,装备数值!$BG$50:$BG$101,"="&amp;新怪物属性!$CN$2,装备数值!$BH$50:$BH$101,"&lt;="&amp;新怪物属性!$CN38)+SUMIFS(装备数值!BP$50:BP$101,装备数值!$BG$50:$BG$101,"="&amp;新怪物属性!$CO$2,装备数值!$BH$50:$BH$101,"&lt;="&amp;新怪物属性!$CO38)+SUMIFS(装备数值!BP$50:BP$101,装备数值!$BG$50:$BG$101,"="&amp;新怪物属性!$CP$2,装备数值!$BH$50:$BH$101,"&lt;="&amp;新怪物属性!$CP38)+SUMIFS(装备数值!BP$50:BP$101,装备数值!$BG$50:$BG$101,"="&amp;新怪物属性!$CQ$2,装备数值!$BH$50:$BH$101,"&lt;="&amp;新怪物属性!$CQ38)+SUMIFS(装备数值!BP$50:BP$101,装备数值!$BG$50:$BG$101,"="&amp;新怪物属性!$CR$2,装备数值!$BH$50:$BH$101,"&lt;="&amp;新怪物属性!$CR38)</f>
        <v>920</v>
      </c>
      <c r="CX38" s="14">
        <f>SUMIFS(装备数值!BQ$50:BQ$101,装备数值!$BG$50:$BG$101,"="&amp;新怪物属性!$CF$2,装备数值!$BH$50:$BH$101,"&lt;="&amp;新怪物属性!$CF38)+SUMIFS(装备数值!BQ$50:BQ$101,装备数值!$BG$50:$BG$101,"="&amp;新怪物属性!$CG$2,装备数值!$BH$50:$BH$101,"&lt;="&amp;新怪物属性!$CG38)+SUMIFS(装备数值!BQ$50:BQ$101,装备数值!$BG$50:$BG$101,"="&amp;新怪物属性!$CH$2,装备数值!$BH$50:$BH$101,"&lt;="&amp;新怪物属性!$CH38)+SUMIFS(装备数值!BQ$50:BQ$101,装备数值!$BG$50:$BG$101,"="&amp;新怪物属性!$CI$2,装备数值!$BH$50:$BH$101,"&lt;="&amp;新怪物属性!$CI38)+SUMIFS(装备数值!BQ$50:BQ$101,装备数值!$BG$50:$BG$101,"="&amp;新怪物属性!$CJ$2,装备数值!$BH$50:$BH$101,"&lt;="&amp;新怪物属性!$CJ38)+SUMIFS(装备数值!BQ$50:BQ$101,装备数值!$BG$50:$BG$101,"="&amp;新怪物属性!$CK$2,装备数值!$BH$50:$BH$101,"&lt;="&amp;新怪物属性!$CK38)+SUMIFS(装备数值!BQ$50:BQ$101,装备数值!$BG$50:$BG$101,"="&amp;新怪物属性!$CL$2,装备数值!$BH$50:$BH$101,"&lt;="&amp;新怪物属性!$CL38)+SUMIFS(装备数值!BQ$50:BQ$101,装备数值!$BG$50:$BG$101,"="&amp;新怪物属性!$CM$2,装备数值!$BH$50:$BH$101,"&lt;="&amp;新怪物属性!$CM38)+SUMIFS(装备数值!BQ$50:BQ$101,装备数值!$BG$50:$BG$101,"="&amp;新怪物属性!$CN$2,装备数值!$BH$50:$BH$101,"&lt;="&amp;新怪物属性!$CN38)+SUMIFS(装备数值!BQ$50:BQ$101,装备数值!$BG$50:$BG$101,"="&amp;新怪物属性!$CO$2,装备数值!$BH$50:$BH$101,"&lt;="&amp;新怪物属性!$CO38)+SUMIFS(装备数值!BQ$50:BQ$101,装备数值!$BG$50:$BG$101,"="&amp;新怪物属性!$CP$2,装备数值!$BH$50:$BH$101,"&lt;="&amp;新怪物属性!$CP38)+SUMIFS(装备数值!BQ$50:BQ$101,装备数值!$BG$50:$BG$101,"="&amp;新怪物属性!$CQ$2,装备数值!$BH$50:$BH$101,"&lt;="&amp;新怪物属性!$CQ38)+SUMIFS(装备数值!BQ$50:BQ$101,装备数值!$BG$50:$BG$101,"="&amp;新怪物属性!$CR$2,装备数值!$BH$50:$BH$101,"&lt;="&amp;新怪物属性!$CR38)</f>
        <v>0</v>
      </c>
      <c r="CY38" s="14">
        <f>SUMIFS(装备数值!BR$50:BR$101,装备数值!$BG$50:$BG$101,"="&amp;新怪物属性!$CF$2,装备数值!$BH$50:$BH$101,"&lt;="&amp;新怪物属性!$CF38)+SUMIFS(装备数值!BR$50:BR$101,装备数值!$BG$50:$BG$101,"="&amp;新怪物属性!$CG$2,装备数值!$BH$50:$BH$101,"&lt;="&amp;新怪物属性!$CG38)+SUMIFS(装备数值!BR$50:BR$101,装备数值!$BG$50:$BG$101,"="&amp;新怪物属性!$CH$2,装备数值!$BH$50:$BH$101,"&lt;="&amp;新怪物属性!$CH38)+SUMIFS(装备数值!BR$50:BR$101,装备数值!$BG$50:$BG$101,"="&amp;新怪物属性!$CI$2,装备数值!$BH$50:$BH$101,"&lt;="&amp;新怪物属性!$CI38)+SUMIFS(装备数值!BR$50:BR$101,装备数值!$BG$50:$BG$101,"="&amp;新怪物属性!$CJ$2,装备数值!$BH$50:$BH$101,"&lt;="&amp;新怪物属性!$CJ38)+SUMIFS(装备数值!BR$50:BR$101,装备数值!$BG$50:$BG$101,"="&amp;新怪物属性!$CK$2,装备数值!$BH$50:$BH$101,"&lt;="&amp;新怪物属性!$CK38)+SUMIFS(装备数值!BR$50:BR$101,装备数值!$BG$50:$BG$101,"="&amp;新怪物属性!$CL$2,装备数值!$BH$50:$BH$101,"&lt;="&amp;新怪物属性!$CL38)+SUMIFS(装备数值!BR$50:BR$101,装备数值!$BG$50:$BG$101,"="&amp;新怪物属性!$CM$2,装备数值!$BH$50:$BH$101,"&lt;="&amp;新怪物属性!$CM38)+SUMIFS(装备数值!BR$50:BR$101,装备数值!$BG$50:$BG$101,"="&amp;新怪物属性!$CN$2,装备数值!$BH$50:$BH$101,"&lt;="&amp;新怪物属性!$CN38)+SUMIFS(装备数值!BR$50:BR$101,装备数值!$BG$50:$BG$101,"="&amp;新怪物属性!$CO$2,装备数值!$BH$50:$BH$101,"&lt;="&amp;新怪物属性!$CO38)+SUMIFS(装备数值!BR$50:BR$101,装备数值!$BG$50:$BG$101,"="&amp;新怪物属性!$CP$2,装备数值!$BH$50:$BH$101,"&lt;="&amp;新怪物属性!$CP38)+SUMIFS(装备数值!BR$50:BR$101,装备数值!$BG$50:$BG$101,"="&amp;新怪物属性!$CQ$2,装备数值!$BH$50:$BH$101,"&lt;="&amp;新怪物属性!$CQ38)+SUMIFS(装备数值!BR$50:BR$101,装备数值!$BG$50:$BG$101,"="&amp;新怪物属性!$CR$2,装备数值!$BH$50:$BH$101,"&lt;="&amp;新怪物属性!$CR38)</f>
        <v>0</v>
      </c>
      <c r="CZ38" s="14">
        <f>SUMIFS(装备数值!BS$50:BS$101,装备数值!$BG$50:$BG$101,"="&amp;新怪物属性!$CF$2,装备数值!$BH$50:$BH$101,"&lt;="&amp;新怪物属性!$CF38)+SUMIFS(装备数值!BS$50:BS$101,装备数值!$BG$50:$BG$101,"="&amp;新怪物属性!$CG$2,装备数值!$BH$50:$BH$101,"&lt;="&amp;新怪物属性!$CG38)+SUMIFS(装备数值!BS$50:BS$101,装备数值!$BG$50:$BG$101,"="&amp;新怪物属性!$CH$2,装备数值!$BH$50:$BH$101,"&lt;="&amp;新怪物属性!$CH38)+SUMIFS(装备数值!BS$50:BS$101,装备数值!$BG$50:$BG$101,"="&amp;新怪物属性!$CI$2,装备数值!$BH$50:$BH$101,"&lt;="&amp;新怪物属性!$CI38)+SUMIFS(装备数值!BS$50:BS$101,装备数值!$BG$50:$BG$101,"="&amp;新怪物属性!$CJ$2,装备数值!$BH$50:$BH$101,"&lt;="&amp;新怪物属性!$CJ38)+SUMIFS(装备数值!BS$50:BS$101,装备数值!$BG$50:$BG$101,"="&amp;新怪物属性!$CK$2,装备数值!$BH$50:$BH$101,"&lt;="&amp;新怪物属性!$CK38)+SUMIFS(装备数值!BS$50:BS$101,装备数值!$BG$50:$BG$101,"="&amp;新怪物属性!$CL$2,装备数值!$BH$50:$BH$101,"&lt;="&amp;新怪物属性!$CL38)+SUMIFS(装备数值!BS$50:BS$101,装备数值!$BG$50:$BG$101,"="&amp;新怪物属性!$CM$2,装备数值!$BH$50:$BH$101,"&lt;="&amp;新怪物属性!$CM38)+SUMIFS(装备数值!BS$50:BS$101,装备数值!$BG$50:$BG$101,"="&amp;新怪物属性!$CN$2,装备数值!$BH$50:$BH$101,"&lt;="&amp;新怪物属性!$CN38)+SUMIFS(装备数值!BS$50:BS$101,装备数值!$BG$50:$BG$101,"="&amp;新怪物属性!$CO$2,装备数值!$BH$50:$BH$101,"&lt;="&amp;新怪物属性!$CO38)+SUMIFS(装备数值!BS$50:BS$101,装备数值!$BG$50:$BG$101,"="&amp;新怪物属性!$CP$2,装备数值!$BH$50:$BH$101,"&lt;="&amp;新怪物属性!$CP38)+SUMIFS(装备数值!BS$50:BS$101,装备数值!$BG$50:$BG$101,"="&amp;新怪物属性!$CQ$2,装备数值!$BH$50:$BH$101,"&lt;="&amp;新怪物属性!$CQ38)+SUMIFS(装备数值!BS$50:BS$101,装备数值!$BG$50:$BG$101,"="&amp;新怪物属性!$CR$2,装备数值!$BH$50:$BH$101,"&lt;="&amp;新怪物属性!$CR38)</f>
        <v>0</v>
      </c>
      <c r="DA38" s="14">
        <f>SUMIFS(装备数值!BT$50:BT$101,装备数值!$BG$50:$BG$101,"="&amp;新怪物属性!$CF$2,装备数值!$BH$50:$BH$101,"&lt;="&amp;新怪物属性!$CF38)+SUMIFS(装备数值!BT$50:BT$101,装备数值!$BG$50:$BG$101,"="&amp;新怪物属性!$CG$2,装备数值!$BH$50:$BH$101,"&lt;="&amp;新怪物属性!$CG38)+SUMIFS(装备数值!BT$50:BT$101,装备数值!$BG$50:$BG$101,"="&amp;新怪物属性!$CH$2,装备数值!$BH$50:$BH$101,"&lt;="&amp;新怪物属性!$CH38)+SUMIFS(装备数值!BT$50:BT$101,装备数值!$BG$50:$BG$101,"="&amp;新怪物属性!$CI$2,装备数值!$BH$50:$BH$101,"&lt;="&amp;新怪物属性!$CI38)+SUMIFS(装备数值!BT$50:BT$101,装备数值!$BG$50:$BG$101,"="&amp;新怪物属性!$CJ$2,装备数值!$BH$50:$BH$101,"&lt;="&amp;新怪物属性!$CJ38)+SUMIFS(装备数值!BT$50:BT$101,装备数值!$BG$50:$BG$101,"="&amp;新怪物属性!$CK$2,装备数值!$BH$50:$BH$101,"&lt;="&amp;新怪物属性!$CK38)+SUMIFS(装备数值!BT$50:BT$101,装备数值!$BG$50:$BG$101,"="&amp;新怪物属性!$CL$2,装备数值!$BH$50:$BH$101,"&lt;="&amp;新怪物属性!$CL38)+SUMIFS(装备数值!BT$50:BT$101,装备数值!$BG$50:$BG$101,"="&amp;新怪物属性!$CM$2,装备数值!$BH$50:$BH$101,"&lt;="&amp;新怪物属性!$CM38)+SUMIFS(装备数值!BT$50:BT$101,装备数值!$BG$50:$BG$101,"="&amp;新怪物属性!$CN$2,装备数值!$BH$50:$BH$101,"&lt;="&amp;新怪物属性!$CN38)+SUMIFS(装备数值!BT$50:BT$101,装备数值!$BG$50:$BG$101,"="&amp;新怪物属性!$CO$2,装备数值!$BH$50:$BH$101,"&lt;="&amp;新怪物属性!$CO38)+SUMIFS(装备数值!BT$50:BT$101,装备数值!$BG$50:$BG$101,"="&amp;新怪物属性!$CP$2,装备数值!$BH$50:$BH$101,"&lt;="&amp;新怪物属性!$CP38)+SUMIFS(装备数值!BT$50:BT$101,装备数值!$BG$50:$BG$101,"="&amp;新怪物属性!$CQ$2,装备数值!$BH$50:$BH$101,"&lt;="&amp;新怪物属性!$CQ38)+SUMIFS(装备数值!BT$50:BT$101,装备数值!$BG$50:$BG$101,"="&amp;新怪物属性!$CR$2,装备数值!$BH$50:$BH$101,"&lt;="&amp;新怪物属性!$CR38)</f>
        <v>0</v>
      </c>
      <c r="DB38" s="14">
        <f>SUMIFS(装备数值!BU$50:BU$101,装备数值!$BG$50:$BG$101,"="&amp;新怪物属性!$CF$2,装备数值!$BH$50:$BH$101,"&lt;="&amp;新怪物属性!$CF38)+SUMIFS(装备数值!BU$50:BU$101,装备数值!$BG$50:$BG$101,"="&amp;新怪物属性!$CG$2,装备数值!$BH$50:$BH$101,"&lt;="&amp;新怪物属性!$CG38)+SUMIFS(装备数值!BU$50:BU$101,装备数值!$BG$50:$BG$101,"="&amp;新怪物属性!$CH$2,装备数值!$BH$50:$BH$101,"&lt;="&amp;新怪物属性!$CH38)+SUMIFS(装备数值!BU$50:BU$101,装备数值!$BG$50:$BG$101,"="&amp;新怪物属性!$CI$2,装备数值!$BH$50:$BH$101,"&lt;="&amp;新怪物属性!$CI38)+SUMIFS(装备数值!BU$50:BU$101,装备数值!$BG$50:$BG$101,"="&amp;新怪物属性!$CJ$2,装备数值!$BH$50:$BH$101,"&lt;="&amp;新怪物属性!$CJ38)+SUMIFS(装备数值!BU$50:BU$101,装备数值!$BG$50:$BG$101,"="&amp;新怪物属性!$CK$2,装备数值!$BH$50:$BH$101,"&lt;="&amp;新怪物属性!$CK38)+SUMIFS(装备数值!BU$50:BU$101,装备数值!$BG$50:$BG$101,"="&amp;新怪物属性!$CL$2,装备数值!$BH$50:$BH$101,"&lt;="&amp;新怪物属性!$CL38)+SUMIFS(装备数值!BU$50:BU$101,装备数值!$BG$50:$BG$101,"="&amp;新怪物属性!$CM$2,装备数值!$BH$50:$BH$101,"&lt;="&amp;新怪物属性!$CM38)+SUMIFS(装备数值!BU$50:BU$101,装备数值!$BG$50:$BG$101,"="&amp;新怪物属性!$CN$2,装备数值!$BH$50:$BH$101,"&lt;="&amp;新怪物属性!$CN38)+SUMIFS(装备数值!BU$50:BU$101,装备数值!$BG$50:$BG$101,"="&amp;新怪物属性!$CO$2,装备数值!$BH$50:$BH$101,"&lt;="&amp;新怪物属性!$CO38)+SUMIFS(装备数值!BU$50:BU$101,装备数值!$BG$50:$BG$101,"="&amp;新怪物属性!$CP$2,装备数值!$BH$50:$BH$101,"&lt;="&amp;新怪物属性!$CP38)+SUMIFS(装备数值!BU$50:BU$101,装备数值!$BG$50:$BG$101,"="&amp;新怪物属性!$CQ$2,装备数值!$BH$50:$BH$101,"&lt;="&amp;新怪物属性!$CQ38)+SUMIFS(装备数值!BU$50:BU$101,装备数值!$BG$50:$BG$101,"="&amp;新怪物属性!$CR$2,装备数值!$BH$50:$BH$101,"&lt;="&amp;新怪物属性!$CR38)</f>
        <v>0</v>
      </c>
      <c r="DC38" s="14">
        <f>SUMIFS(装备数值!BV$50:BV$101,装备数值!$BG$50:$BG$101,"="&amp;新怪物属性!$CF$2,装备数值!$BH$50:$BH$101,"&lt;="&amp;新怪物属性!$CF38)+SUMIFS(装备数值!BV$50:BV$101,装备数值!$BG$50:$BG$101,"="&amp;新怪物属性!$CG$2,装备数值!$BH$50:$BH$101,"&lt;="&amp;新怪物属性!$CG38)+SUMIFS(装备数值!BV$50:BV$101,装备数值!$BG$50:$BG$101,"="&amp;新怪物属性!$CH$2,装备数值!$BH$50:$BH$101,"&lt;="&amp;新怪物属性!$CH38)+SUMIFS(装备数值!BV$50:BV$101,装备数值!$BG$50:$BG$101,"="&amp;新怪物属性!$CI$2,装备数值!$BH$50:$BH$101,"&lt;="&amp;新怪物属性!$CI38)+SUMIFS(装备数值!BV$50:BV$101,装备数值!$BG$50:$BG$101,"="&amp;新怪物属性!$CJ$2,装备数值!$BH$50:$BH$101,"&lt;="&amp;新怪物属性!$CJ38)+SUMIFS(装备数值!BV$50:BV$101,装备数值!$BG$50:$BG$101,"="&amp;新怪物属性!$CK$2,装备数值!$BH$50:$BH$101,"&lt;="&amp;新怪物属性!$CK38)+SUMIFS(装备数值!BV$50:BV$101,装备数值!$BG$50:$BG$101,"="&amp;新怪物属性!$CL$2,装备数值!$BH$50:$BH$101,"&lt;="&amp;新怪物属性!$CL38)+SUMIFS(装备数值!BV$50:BV$101,装备数值!$BG$50:$BG$101,"="&amp;新怪物属性!$CM$2,装备数值!$BH$50:$BH$101,"&lt;="&amp;新怪物属性!$CM38)+SUMIFS(装备数值!BV$50:BV$101,装备数值!$BG$50:$BG$101,"="&amp;新怪物属性!$CN$2,装备数值!$BH$50:$BH$101,"&lt;="&amp;新怪物属性!$CN38)+SUMIFS(装备数值!BV$50:BV$101,装备数值!$BG$50:$BG$101,"="&amp;新怪物属性!$CO$2,装备数值!$BH$50:$BH$101,"&lt;="&amp;新怪物属性!$CO38)+SUMIFS(装备数值!BV$50:BV$101,装备数值!$BG$50:$BG$101,"="&amp;新怪物属性!$CP$2,装备数值!$BH$50:$BH$101,"&lt;="&amp;新怪物属性!$CP38)+SUMIFS(装备数值!BV$50:BV$101,装备数值!$BG$50:$BG$101,"="&amp;新怪物属性!$CQ$2,装备数值!$BH$50:$BH$101,"&lt;="&amp;新怪物属性!$CQ38)+SUMIFS(装备数值!BV$50:BV$101,装备数值!$BG$50:$BG$101,"="&amp;新怪物属性!$CR$2,装备数值!$BH$50:$BH$101,"&lt;="&amp;新怪物属性!$CR38)</f>
        <v>0</v>
      </c>
      <c r="DD38" s="14">
        <f>SUMIFS(装备数值!BW$50:BW$101,装备数值!$BG$50:$BG$101,"="&amp;新怪物属性!$CF$2,装备数值!$BH$50:$BH$101,"&lt;="&amp;新怪物属性!$CF38)+SUMIFS(装备数值!BW$50:BW$101,装备数值!$BG$50:$BG$101,"="&amp;新怪物属性!$CG$2,装备数值!$BH$50:$BH$101,"&lt;="&amp;新怪物属性!$CG38)+SUMIFS(装备数值!BW$50:BW$101,装备数值!$BG$50:$BG$101,"="&amp;新怪物属性!$CH$2,装备数值!$BH$50:$BH$101,"&lt;="&amp;新怪物属性!$CH38)+SUMIFS(装备数值!BW$50:BW$101,装备数值!$BG$50:$BG$101,"="&amp;新怪物属性!$CI$2,装备数值!$BH$50:$BH$101,"&lt;="&amp;新怪物属性!$CI38)+SUMIFS(装备数值!BW$50:BW$101,装备数值!$BG$50:$BG$101,"="&amp;新怪物属性!$CJ$2,装备数值!$BH$50:$BH$101,"&lt;="&amp;新怪物属性!$CJ38)+SUMIFS(装备数值!BW$50:BW$101,装备数值!$BG$50:$BG$101,"="&amp;新怪物属性!$CK$2,装备数值!$BH$50:$BH$101,"&lt;="&amp;新怪物属性!$CK38)+SUMIFS(装备数值!BW$50:BW$101,装备数值!$BG$50:$BG$101,"="&amp;新怪物属性!$CL$2,装备数值!$BH$50:$BH$101,"&lt;="&amp;新怪物属性!$CL38)+SUMIFS(装备数值!BW$50:BW$101,装备数值!$BG$50:$BG$101,"="&amp;新怪物属性!$CM$2,装备数值!$BH$50:$BH$101,"&lt;="&amp;新怪物属性!$CM38)+SUMIFS(装备数值!BW$50:BW$101,装备数值!$BG$50:$BG$101,"="&amp;新怪物属性!$CN$2,装备数值!$BH$50:$BH$101,"&lt;="&amp;新怪物属性!$CN38)+SUMIFS(装备数值!BW$50:BW$101,装备数值!$BG$50:$BG$101,"="&amp;新怪物属性!$CO$2,装备数值!$BH$50:$BH$101,"&lt;="&amp;新怪物属性!$CO38)+SUMIFS(装备数值!BW$50:BW$101,装备数值!$BG$50:$BG$101,"="&amp;新怪物属性!$CP$2,装备数值!$BH$50:$BH$101,"&lt;="&amp;新怪物属性!$CP38)+SUMIFS(装备数值!BW$50:BW$101,装备数值!$BG$50:$BG$101,"="&amp;新怪物属性!$CQ$2,装备数值!$BH$50:$BH$101,"&lt;="&amp;新怪物属性!$CQ38)+SUMIFS(装备数值!BW$50:BW$101,装备数值!$BG$50:$BG$101,"="&amp;新怪物属性!$CR$2,装备数值!$BH$50:$BH$101,"&lt;="&amp;新怪物属性!$CR38)</f>
        <v>0</v>
      </c>
      <c r="DE38" s="14">
        <f>SUMIFS(装备数值!BX$50:BX$101,装备数值!$BG$50:$BG$101,"="&amp;新怪物属性!$CF$2,装备数值!$BH$50:$BH$101,"&lt;="&amp;新怪物属性!$CF38)+SUMIFS(装备数值!BX$50:BX$101,装备数值!$BG$50:$BG$101,"="&amp;新怪物属性!$CG$2,装备数值!$BH$50:$BH$101,"&lt;="&amp;新怪物属性!$CG38)+SUMIFS(装备数值!BX$50:BX$101,装备数值!$BG$50:$BG$101,"="&amp;新怪物属性!$CH$2,装备数值!$BH$50:$BH$101,"&lt;="&amp;新怪物属性!$CH38)+SUMIFS(装备数值!BX$50:BX$101,装备数值!$BG$50:$BG$101,"="&amp;新怪物属性!$CI$2,装备数值!$BH$50:$BH$101,"&lt;="&amp;新怪物属性!$CI38)+SUMIFS(装备数值!BX$50:BX$101,装备数值!$BG$50:$BG$101,"="&amp;新怪物属性!$CJ$2,装备数值!$BH$50:$BH$101,"&lt;="&amp;新怪物属性!$CJ38)+SUMIFS(装备数值!BX$50:BX$101,装备数值!$BG$50:$BG$101,"="&amp;新怪物属性!$CK$2,装备数值!$BH$50:$BH$101,"&lt;="&amp;新怪物属性!$CK38)+SUMIFS(装备数值!BX$50:BX$101,装备数值!$BG$50:$BG$101,"="&amp;新怪物属性!$CL$2,装备数值!$BH$50:$BH$101,"&lt;="&amp;新怪物属性!$CL38)+SUMIFS(装备数值!BX$50:BX$101,装备数值!$BG$50:$BG$101,"="&amp;新怪物属性!$CM$2,装备数值!$BH$50:$BH$101,"&lt;="&amp;新怪物属性!$CM38)+SUMIFS(装备数值!BX$50:BX$101,装备数值!$BG$50:$BG$101,"="&amp;新怪物属性!$CN$2,装备数值!$BH$50:$BH$101,"&lt;="&amp;新怪物属性!$CN38)+SUMIFS(装备数值!BX$50:BX$101,装备数值!$BG$50:$BG$101,"="&amp;新怪物属性!$CO$2,装备数值!$BH$50:$BH$101,"&lt;="&amp;新怪物属性!$CO38)+SUMIFS(装备数值!BX$50:BX$101,装备数值!$BG$50:$BG$101,"="&amp;新怪物属性!$CP$2,装备数值!$BH$50:$BH$101,"&lt;="&amp;新怪物属性!$CP38)+SUMIFS(装备数值!BX$50:BX$101,装备数值!$BG$50:$BG$101,"="&amp;新怪物属性!$CQ$2,装备数值!$BH$50:$BH$101,"&lt;="&amp;新怪物属性!$CQ38)+SUMIFS(装备数值!BX$50:BX$101,装备数值!$BG$50:$BG$101,"="&amp;新怪物属性!$CR$2,装备数值!$BH$50:$BH$101,"&lt;="&amp;新怪物属性!$CR38)</f>
        <v>0</v>
      </c>
      <c r="DH38" s="14">
        <f>INDEX(装备数值!$I$13:$M$116,新怪物属性!$P38*8+1,DH$2)*$X38+INDEX(装备数值!$I$13:$M$116,新怪物属性!$Q38*8+2,DH$2)*$Y38+INDEX(装备数值!$I$13:$M$116,新怪物属性!$S38*8+3,DH$2)*$Z38+INDEX(装备数值!$I$13:$M$116,新怪物属性!$R38*8+4,DH$2)*$AA38+INDEX(装备数值!$I$13:$M$116,新怪物属性!$T38*8+5,DH$2)*$AB38+INDEX(装备数值!$I$13:$M$116,新怪物属性!$U38*8+6,DH$2)*$AC38+INDEX(装备数值!$I$13:$M$116,新怪物属性!$V38*8+7,DH$2)*$AD38+INDEX(装备数值!$I$13:$M$116,新怪物属性!$W38*8+8,DH$2)*$AE38</f>
        <v>1100</v>
      </c>
      <c r="DI38" s="14">
        <f>INDEX(装备数值!$I$13:$M$116,新怪物属性!$P38*8+1,DI$2)*$X38+INDEX(装备数值!$I$13:$M$116,新怪物属性!$Q38*8+2,DI$2)*$Y38+INDEX(装备数值!$I$13:$M$116,新怪物属性!$S38*8+3,DI$2)*$Z38+INDEX(装备数值!$I$13:$M$116,新怪物属性!$R38*8+4,DI$2)*$AA38+INDEX(装备数值!$I$13:$M$116,新怪物属性!$T38*8+5,DI$2)*$AB38+INDEX(装备数值!$I$13:$M$116,新怪物属性!$U38*8+6,DI$2)*$AC38+INDEX(装备数值!$I$13:$M$116,新怪物属性!$V38*8+7,DI$2)*$AD38+INDEX(装备数值!$I$13:$M$116,新怪物属性!$W38*8+8,DI$2)*$AE38</f>
        <v>7800</v>
      </c>
      <c r="DJ38" s="14">
        <f>INDEX(装备数值!$I$13:$M$116,新怪物属性!$P38*8+1,DJ$2)*$X38+INDEX(装备数值!$I$13:$M$116,新怪物属性!$Q38*8+2,DJ$2)*$Y38+INDEX(装备数值!$I$13:$M$116,新怪物属性!$S38*8+3,DJ$2)*$Z38+INDEX(装备数值!$I$13:$M$116,新怪物属性!$R38*8+4,DJ$2)*$AA38+INDEX(装备数值!$I$13:$M$116,新怪物属性!$T38*8+5,DJ$2)*$AB38+INDEX(装备数值!$I$13:$M$116,新怪物属性!$U38*8+6,DJ$2)*$AC38+INDEX(装备数值!$I$13:$M$116,新怪物属性!$V38*8+7,DJ$2)*$AD38+INDEX(装备数值!$I$13:$M$116,新怪物属性!$W38*8+8,DJ$2)*$AE38</f>
        <v>560</v>
      </c>
      <c r="DK38" s="14">
        <f>INDEX(装备数值!$I$13:$M$116,新怪物属性!$P38*8+1,DK$2)*$X38+INDEX(装备数值!$I$13:$M$116,新怪物属性!$Q38*8+2,DK$2)*$Y38+INDEX(装备数值!$I$13:$M$116,新怪物属性!$S38*8+3,DK$2)*$Z38+INDEX(装备数值!$I$13:$M$116,新怪物属性!$R38*8+4,DK$2)*$AA38+INDEX(装备数值!$I$13:$M$116,新怪物属性!$T38*8+5,DK$2)*$AB38+INDEX(装备数值!$I$13:$M$116,新怪物属性!$U38*8+6,DK$2)*$AC38+INDEX(装备数值!$I$13:$M$116,新怪物属性!$V38*8+7,DK$2)*$AD38+INDEX(装备数值!$I$13:$M$116,新怪物属性!$W38*8+8,DK$2)*$AE38</f>
        <v>16800</v>
      </c>
      <c r="DL38" s="14">
        <f>INDEX(装备数值!$I$13:$M$116,新怪物属性!$P38*8+1,DL$2)*$X38+INDEX(装备数值!$I$13:$M$116,新怪物属性!$Q38*8+2,DL$2)*$Y38+INDEX(装备数值!$I$13:$M$116,新怪物属性!$S38*8+3,DL$2)*$Z38+INDEX(装备数值!$I$13:$M$116,新怪物属性!$R38*8+4,DL$2)*$AA38+INDEX(装备数值!$I$13:$M$116,新怪物属性!$T38*8+5,DL$2)*$AB38+INDEX(装备数值!$I$13:$M$116,新怪物属性!$U38*8+6,DL$2)*$AC38+INDEX(装备数值!$I$13:$M$116,新怪物属性!$V38*8+7,DL$2)*$AD38+INDEX(装备数值!$I$13:$M$116,新怪物属性!$W38*8+8,DL$2)*$AE38</f>
        <v>140</v>
      </c>
      <c r="DO38" s="14">
        <f>INDEX(装备数值!$X$13:$AH$116,$P38*8+1,DO$2)*$AF38+INDEX(装备数值!$X$13:$AH$116,$Q38*8+2,DO$2)*$AG38+INDEX(装备数值!$X$13:$AH$116,$S38*8+3,DO$2)*$AH38+INDEX(装备数值!$X$13:$AH$116,$R38*8+4,DO$2)*$AI38+INDEX(装备数值!$X$13:$AH$116,$T38*8+5,DO$2)*$AJ38+INDEX(装备数值!$X$13:$AH$116,$U38*8+6,DO$2)*$AK38+INDEX(装备数值!$X$13:$AH$116,$V38*8+7,DO$2)*$AL38+INDEX(装备数值!$X$13:$AH$116,$W38*8+8,DO$2)*$AM38</f>
        <v>0</v>
      </c>
      <c r="DP38" s="14">
        <f>INDEX(装备数值!$X$13:$AH$116,$P38*8+1,DP$2)*$AF38+INDEX(装备数值!$X$13:$AH$116,$Q38*8+2,DP$2)*$AG38+INDEX(装备数值!$X$13:$AH$116,$S38*8+3,DP$2)*$AH38+INDEX(装备数值!$X$13:$AH$116,$R38*8+4,DP$2)*$AI38+INDEX(装备数值!$X$13:$AH$116,$T38*8+5,DP$2)*$AJ38+INDEX(装备数值!$X$13:$AH$116,$U38*8+6,DP$2)*$AK38+INDEX(装备数值!$X$13:$AH$116,$V38*8+7,DP$2)*$AL38+INDEX(装备数值!$X$13:$AH$116,$W38*8+8,DP$2)*$AM38</f>
        <v>0</v>
      </c>
      <c r="DQ38" s="14">
        <f>INDEX(装备数值!$X$13:$AH$116,$P38*8+1,DQ$2)*$AF38+INDEX(装备数值!$X$13:$AH$116,$Q38*8+2,DQ$2)*$AG38+INDEX(装备数值!$X$13:$AH$116,$S38*8+3,DQ$2)*$AH38+INDEX(装备数值!$X$13:$AH$116,$R38*8+4,DQ$2)*$AI38+INDEX(装备数值!$X$13:$AH$116,$T38*8+5,DQ$2)*$AJ38+INDEX(装备数值!$X$13:$AH$116,$U38*8+6,DQ$2)*$AK38+INDEX(装备数值!$X$13:$AH$116,$V38*8+7,DQ$2)*$AL38+INDEX(装备数值!$X$13:$AH$116,$W38*8+8,DQ$2)*$AM38</f>
        <v>0</v>
      </c>
      <c r="DR38" s="14">
        <f>INDEX(装备数值!$X$13:$AH$116,$P38*8+1,DR$2)*$AF38+INDEX(装备数值!$X$13:$AH$116,$Q38*8+2,DR$2)*$AG38+INDEX(装备数值!$X$13:$AH$116,$S38*8+3,DR$2)*$AH38+INDEX(装备数值!$X$13:$AH$116,$R38*8+4,DR$2)*$AI38+INDEX(装备数值!$X$13:$AH$116,$T38*8+5,DR$2)*$AJ38+INDEX(装备数值!$X$13:$AH$116,$U38*8+6,DR$2)*$AK38+INDEX(装备数值!$X$13:$AH$116,$V38*8+7,DR$2)*$AL38+INDEX(装备数值!$X$13:$AH$116,$W38*8+8,DR$2)*$AM38</f>
        <v>0</v>
      </c>
      <c r="DS38" s="14">
        <f>INDEX(装备数值!$X$13:$AH$116,$P38*8+1,DS$2)*$AF38+INDEX(装备数值!$X$13:$AH$116,$Q38*8+2,DS$2)*$AG38+INDEX(装备数值!$X$13:$AH$116,$S38*8+3,DS$2)*$AH38+INDEX(装备数值!$X$13:$AH$116,$R38*8+4,DS$2)*$AI38+INDEX(装备数值!$X$13:$AH$116,$T38*8+5,DS$2)*$AJ38+INDEX(装备数值!$X$13:$AH$116,$U38*8+6,DS$2)*$AK38+INDEX(装备数值!$X$13:$AH$116,$V38*8+7,DS$2)*$AL38+INDEX(装备数值!$X$13:$AH$116,$W38*8+8,DS$2)*$AM38</f>
        <v>0</v>
      </c>
      <c r="DT38" s="14">
        <f>INDEX(装备数值!$X$13:$AH$116,$P38*8+1,DT$2)*$AF38+INDEX(装备数值!$X$13:$AH$116,$Q38*8+2,DT$2)*$AG38+INDEX(装备数值!$X$13:$AH$116,$S38*8+3,DT$2)*$AH38+INDEX(装备数值!$X$13:$AH$116,$R38*8+4,DT$2)*$AI38+INDEX(装备数值!$X$13:$AH$116,$T38*8+5,DT$2)*$AJ38+INDEX(装备数值!$X$13:$AH$116,$U38*8+6,DT$2)*$AK38+INDEX(装备数值!$X$13:$AH$116,$V38*8+7,DT$2)*$AL38+INDEX(装备数值!$X$13:$AH$116,$W38*8+8,DT$2)*$AM38</f>
        <v>0</v>
      </c>
      <c r="DU38" s="14">
        <f>INDEX(装备数值!$X$13:$AH$116,$P38*8+1,DU$2)*$AF38+INDEX(装备数值!$X$13:$AH$116,$Q38*8+2,DU$2)*$AG38+INDEX(装备数值!$X$13:$AH$116,$S38*8+3,DU$2)*$AH38+INDEX(装备数值!$X$13:$AH$116,$R38*8+4,DU$2)*$AI38+INDEX(装备数值!$X$13:$AH$116,$T38*8+5,DU$2)*$AJ38+INDEX(装备数值!$X$13:$AH$116,$U38*8+6,DU$2)*$AK38+INDEX(装备数值!$X$13:$AH$116,$V38*8+7,DU$2)*$AL38+INDEX(装备数值!$X$13:$AH$116,$W38*8+8,DU$2)*$AM38</f>
        <v>0</v>
      </c>
      <c r="DV38" s="14">
        <f>INDEX(装备数值!$X$13:$AH$116,$P38*8+1,DV$2)*$AF38+INDEX(装备数值!$X$13:$AH$116,$Q38*8+2,DV$2)*$AG38+INDEX(装备数值!$X$13:$AH$116,$S38*8+3,DV$2)*$AH38+INDEX(装备数值!$X$13:$AH$116,$R38*8+4,DV$2)*$AI38+INDEX(装备数值!$X$13:$AH$116,$T38*8+5,DV$2)*$AJ38+INDEX(装备数值!$X$13:$AH$116,$U38*8+6,DV$2)*$AK38+INDEX(装备数值!$X$13:$AH$116,$V38*8+7,DV$2)*$AL38+INDEX(装备数值!$X$13:$AH$116,$W38*8+8,DV$2)*$AM38</f>
        <v>0</v>
      </c>
      <c r="DW38" s="14">
        <f>INDEX(装备数值!$X$13:$AH$116,$P38*8+1,DW$2)*$AF38+INDEX(装备数值!$X$13:$AH$116,$Q38*8+2,DW$2)*$AG38+INDEX(装备数值!$X$13:$AH$116,$S38*8+3,DW$2)*$AH38+INDEX(装备数值!$X$13:$AH$116,$R38*8+4,DW$2)*$AI38+INDEX(装备数值!$X$13:$AH$116,$T38*8+5,DW$2)*$AJ38+INDEX(装备数值!$X$13:$AH$116,$U38*8+6,DW$2)*$AK38+INDEX(装备数值!$X$13:$AH$116,$V38*8+7,DW$2)*$AL38+INDEX(装备数值!$X$13:$AH$116,$W38*8+8,DW$2)*$AM38</f>
        <v>0</v>
      </c>
      <c r="DX38" s="14">
        <f>INDEX(装备数值!$X$13:$AH$116,$P38*8+1,DX$2)*$AF38+INDEX(装备数值!$X$13:$AH$116,$Q38*8+2,DX$2)*$AG38+INDEX(装备数值!$X$13:$AH$116,$S38*8+3,DX$2)*$AH38+INDEX(装备数值!$X$13:$AH$116,$R38*8+4,DX$2)*$AI38+INDEX(装备数值!$X$13:$AH$116,$T38*8+5,DX$2)*$AJ38+INDEX(装备数值!$X$13:$AH$116,$U38*8+6,DX$2)*$AK38+INDEX(装备数值!$X$13:$AH$116,$V38*8+7,DX$2)*$AL38+INDEX(装备数值!$X$13:$AH$116,$W38*8+8,DX$2)*$AM38</f>
        <v>0</v>
      </c>
      <c r="DY38" s="14">
        <f>INDEX(装备数值!$X$13:$AH$116,$P38*8+1,DY$2)*$AF38+INDEX(装备数值!$X$13:$AH$116,$Q38*8+2,DY$2)*$AG38+INDEX(装备数值!$X$13:$AH$116,$S38*8+3,DY$2)*$AH38+INDEX(装备数值!$X$13:$AH$116,$R38*8+4,DY$2)*$AI38+INDEX(装备数值!$X$13:$AH$116,$T38*8+5,DY$2)*$AJ38+INDEX(装备数值!$X$13:$AH$116,$U38*8+6,DY$2)*$AK38+INDEX(装备数值!$X$13:$AH$116,$V38*8+7,DY$2)*$AL38+INDEX(装备数值!$X$13:$AH$116,$W38*8+8,DY$2)*$AM38</f>
        <v>0</v>
      </c>
      <c r="EA38" s="14">
        <f>INDEX(装备数值!$AN$17:$AN$117,MATCH(MIN($X38:$AE38),装备数值!$AO$17:$AO$117,1))</f>
        <v>2</v>
      </c>
      <c r="EB38" s="14">
        <f>IF(COUNTIF($P38:$W38,"&gt;"&amp;0)=8,INDEX(装备数值!AR$17:AR$117,$EA38+1),0)</f>
        <v>160</v>
      </c>
      <c r="EC38" s="14">
        <f>IF(COUNTIF($P38:$W38,"&gt;"&amp;0)=8,INDEX(装备数值!AS$17:AS$117,$EA38+1),0)</f>
        <v>1200</v>
      </c>
      <c r="ED38" s="14">
        <f>IF(COUNTIF($P38:$W38,"&gt;"&amp;0)=8,INDEX(装备数值!AT$17:AT$117,$EA38+1),0)</f>
        <v>80</v>
      </c>
      <c r="EE38" s="14">
        <f>IF(COUNTIF($P38:$W38,"&gt;"&amp;0)=8,INDEX(装备数值!AU$17:AU$117,$EA38+1),0)</f>
        <v>1600</v>
      </c>
      <c r="EF38" s="14">
        <f>IF(COUNTIF($P38:$W38,"&gt;"&amp;0)=8,INDEX(装备数值!AV$17:AV$117,$EA38+1),0)</f>
        <v>28</v>
      </c>
      <c r="EH38" s="14">
        <f>INDEX(装备数值!$AY$17:$AY$77,MATCH(MIN($AF38:$AM38),装备数值!$AZ$17:$AZ$77,1))</f>
        <v>0</v>
      </c>
      <c r="EI38" s="26">
        <f>INDEX(装备数值!BA$17:BA$77,新怪物属性!EH38+1)</f>
        <v>0</v>
      </c>
      <c r="EJ38" s="26">
        <f>INDEX(装备数值!BA$17:BA$77,新怪物属性!EH38+1)</f>
        <v>0</v>
      </c>
      <c r="EL38" s="14">
        <f t="shared" si="88"/>
        <v>0</v>
      </c>
      <c r="EM38" s="14">
        <f>VLOOKUP(EL38,军阶与晶片数值!$W$6:$X$27,2)</f>
        <v>0</v>
      </c>
      <c r="EN38" s="14">
        <f>INDEX(军阶与晶片数值!Y$6:Y$27,$EM38+1)</f>
        <v>0</v>
      </c>
      <c r="EO38" s="14">
        <f>INDEX(军阶与晶片数值!Z$6:Z$27,$EM38+1)</f>
        <v>0</v>
      </c>
      <c r="EP38" s="14">
        <f>INDEX(军阶与晶片数值!AA$6:AA$27,$EM38+1)</f>
        <v>0</v>
      </c>
      <c r="EQ38" s="14">
        <f>INDEX(军阶与晶片数值!AB$6:AB$27,$EM38+1)</f>
        <v>0</v>
      </c>
      <c r="ER38" s="29">
        <f>INDEX(军阶与晶片数值!AC$6:AC$27,$EM38+1)</f>
        <v>0</v>
      </c>
      <c r="ES38" s="29">
        <f>INDEX(军阶与晶片数值!AD$6:AD$27,$EM38+1)</f>
        <v>0</v>
      </c>
      <c r="EU38" s="26">
        <f>INDEX(军阶与晶片数值!I$6:I$16,AN38+1)</f>
        <v>0</v>
      </c>
      <c r="EV38" s="26">
        <f>INDEX(军阶与晶片数值!M$6:M$16,AO38+1)</f>
        <v>0</v>
      </c>
      <c r="EW38" s="26">
        <f>INDEX(军阶与晶片数值!J$6:J$16,AP38+1)</f>
        <v>0</v>
      </c>
      <c r="EX38" s="26">
        <f>INDEX(军阶与晶片数值!K$6:K$16,AQ38+1)</f>
        <v>0</v>
      </c>
      <c r="EY38" s="26">
        <f>INDEX(军阶与晶片数值!L$6:L$16,AR38+1)</f>
        <v>0</v>
      </c>
      <c r="EZ38" s="28">
        <f>INDEX(军阶与晶片数值!N$6:N$16,AS38+1)</f>
        <v>0</v>
      </c>
      <c r="FA38" s="28">
        <f>INDEX(军阶与晶片数值!O$6:O$16,AT38+1)</f>
        <v>0</v>
      </c>
      <c r="FB38" s="28">
        <f>INDEX(军阶与晶片数值!P$6:P$16,AU38+1)</f>
        <v>0</v>
      </c>
      <c r="FC38" s="28">
        <f>INDEX(军阶与晶片数值!Q$6:Q$16,AV38+1)</f>
        <v>0</v>
      </c>
      <c r="FD38" s="26">
        <f>INDEX(军阶与晶片数值!R$6:R$16,AW38+1)</f>
        <v>0</v>
      </c>
      <c r="FE38" s="26">
        <f>INDEX(军阶与晶片数值!S$6:S$16,AX38+1)</f>
        <v>0</v>
      </c>
      <c r="FF38" s="26">
        <f>INDEX(军阶与晶片数值!T$6:T$16,AY38+1)</f>
        <v>0</v>
      </c>
      <c r="FG38" s="26">
        <f>INDEX(军阶与晶片数值!U$6:U$16,AZ38+1)</f>
        <v>0</v>
      </c>
      <c r="FI38" s="26">
        <f>INDEX(军阶与晶片数值!$C$6:$C$36,新怪物属性!$BA38+1)</f>
        <v>7.0000000000000007E-2</v>
      </c>
      <c r="FJ38" s="26">
        <f>INDEX(军阶与晶片数值!$C$6:$C$36,新怪物属性!$BA38+1)</f>
        <v>7.0000000000000007E-2</v>
      </c>
      <c r="FK38" s="26">
        <f>INDEX(军阶与晶片数值!$C$6:$C$36,新怪物属性!$BA38+1)</f>
        <v>7.0000000000000007E-2</v>
      </c>
      <c r="FL38" s="26">
        <f>INDEX(军阶与晶片数值!$C$6:$C$36,新怪物属性!$BA38+1)</f>
        <v>7.0000000000000007E-2</v>
      </c>
      <c r="FM38" s="26">
        <f>INDEX(军阶与晶片数值!$C$6:$C$36,新怪物属性!$BA38+1)</f>
        <v>7.0000000000000007E-2</v>
      </c>
      <c r="FO38" s="14">
        <f>INDEX(战舰突破!$H$6:$H$18,新怪物属性!$J38+1)+INDEX(战舰突破!$H$23:$H$35,新怪物属性!$K38+1)+INDEX(战舰突破!$H$40:$H$52,新怪物属性!$L38+1)</f>
        <v>200</v>
      </c>
      <c r="FP38" s="14">
        <f>INDEX(战舰突破!$I$6:$I$18,新怪物属性!$J38+1)+INDEX(战舰突破!$I$23:$I$35,新怪物属性!$K38+1)+INDEX(战舰突破!$I$40:$I$52,新怪物属性!$L38+1)</f>
        <v>200</v>
      </c>
      <c r="FQ38" s="14">
        <f>INDEX(战舰突破!$J$6:$J$18,新怪物属性!$J38+1)+INDEX(战舰突破!$J$23:$J$35,新怪物属性!$K38+1)+INDEX(战舰突破!$J$40:$J$52,新怪物属性!$L38+1)</f>
        <v>0</v>
      </c>
      <c r="FR38" s="14">
        <f>INDEX(战舰突破!$K$6:$K$18,新怪物属性!$J38+1)+INDEX(战舰突破!$K$23:$K$35,新怪物属性!$K38+1)+INDEX(战舰突破!$K$40:$K$52,新怪物属性!$L38+1)</f>
        <v>0</v>
      </c>
      <c r="FS38" s="14">
        <f>INDEX(战舰突破!$L$6:$L$18,新怪物属性!$J38+1)+INDEX(战舰突破!$L$23:$L$35,新怪物属性!$K38+1)+INDEX(战舰突破!$L$40:$L$52,新怪物属性!$L38+1)</f>
        <v>0</v>
      </c>
      <c r="FT38" s="18">
        <f>INDEX(战舰突破!$N$6:$N$18,新怪物属性!$J38+1)+INDEX(战舰突破!$N$23:$N$35,新怪物属性!$K38+1)+INDEX(战舰突破!$N$40:$N$52,新怪物属性!$L38+1)</f>
        <v>0</v>
      </c>
      <c r="FU38" s="18">
        <f>INDEX(战舰突破!$O$6:$O$18,新怪物属性!$J38+1)+INDEX(战舰突破!$O$23:$O$35,新怪物属性!$K38+1)+INDEX(战舰突破!$O$40:$O$52,新怪物属性!$L38+1)</f>
        <v>0</v>
      </c>
      <c r="FV38" s="18">
        <f>INDEX(战舰突破!$P$6:$P$18,新怪物属性!$J38+1)+INDEX(战舰突破!$P$23:$P$35,新怪物属性!$K38+1)+INDEX(战舰突破!$P$40:$P$52,新怪物属性!$L38+1)</f>
        <v>0</v>
      </c>
      <c r="FW38" s="18">
        <f>INDEX(战舰突破!$Q$6:$Q$18,新怪物属性!$J38+1)+INDEX(战舰突破!$Q$23:$Q$35,新怪物属性!$K38+1)+INDEX(战舰突破!$Q$40:$Q$52,新怪物属性!$L38+1)</f>
        <v>0</v>
      </c>
      <c r="FX38" s="18">
        <f>INDEX(战舰突破!$R$6:$R$18,新怪物属性!$J38+1)+INDEX(战舰突破!$R$23:$R$35,新怪物属性!$K38+1)+INDEX(战舰突破!$R$40:$R$52,新怪物属性!$L38+1)</f>
        <v>0</v>
      </c>
      <c r="FY38" s="18">
        <f>INDEX(战舰突破!$M$6:$M$18,新怪物属性!$J38+1)+INDEX(战舰突破!$M$23:$M$35,新怪物属性!$K38+1)+INDEX(战舰突破!$M$40:$M$52,新怪物属性!$L38+1)</f>
        <v>0</v>
      </c>
      <c r="FZ38" s="22">
        <f>INDEX(战舰突破!$W$6:$W$18,新怪物属性!$J38+1)+INDEX(战舰突破!$W$23:$W$35,新怪物属性!$K38+1)+INDEX(战舰突破!$W$40:$W$52,新怪物属性!$L38+1)</f>
        <v>0.3</v>
      </c>
      <c r="GC38" s="14">
        <f>INDEX(战舰突破!$S$6:$S$18,新怪物属性!$J38+1)</f>
        <v>0</v>
      </c>
      <c r="GD38" s="14">
        <f>INDEX(战舰突破!$T$6:$T$18,新怪物属性!$J38+1)</f>
        <v>0</v>
      </c>
      <c r="GE38" s="14">
        <f>INDEX(战舰突破!$U$6:$U$18,新怪物属性!$J38+1)</f>
        <v>0</v>
      </c>
      <c r="GF38" s="14">
        <f>INDEX(战舰突破!$V$6:$V$18,新怪物属性!$J38+1)</f>
        <v>0</v>
      </c>
      <c r="GG38" s="14">
        <f>INDEX(战舰突破!$X$6:$X$18,新怪物属性!$J38+1)</f>
        <v>2</v>
      </c>
      <c r="GI38" s="14">
        <f>INDEX(战舰突破!$S$23:$S$35,新怪物属性!$J38+1)</f>
        <v>0</v>
      </c>
      <c r="GJ38" s="14">
        <f>INDEX(战舰突破!$T$23:$T$35,新怪物属性!$J38+1)</f>
        <v>0</v>
      </c>
      <c r="GK38" s="14">
        <f>INDEX(战舰突破!$U$23:$U$35,新怪物属性!$J38+1)</f>
        <v>0</v>
      </c>
      <c r="GL38" s="14">
        <f>INDEX(战舰突破!$V$23:$V$35,新怪物属性!$J38+1)</f>
        <v>0</v>
      </c>
      <c r="GM38" s="14">
        <f>INDEX(战舰突破!$X$23:$X$35,新怪物属性!$J38+1)</f>
        <v>30</v>
      </c>
      <c r="GO38" s="14">
        <f>INDEX(战舰突破!$S$40:$S$52,新怪物属性!$J38+1)</f>
        <v>0</v>
      </c>
      <c r="GP38" s="14">
        <f>INDEX(战舰突破!$T$40:$T$52,新怪物属性!$J38+1)</f>
        <v>0</v>
      </c>
      <c r="GQ38" s="14">
        <f>INDEX(战舰突破!$U$40:$U$52,新怪物属性!$J38+1)</f>
        <v>0</v>
      </c>
      <c r="GR38" s="14">
        <f>INDEX(战舰突破!$V$40:$V$52,新怪物属性!$J38+1)</f>
        <v>0</v>
      </c>
      <c r="GS38" s="14">
        <f>INDEX(战舰突破!$X$40:$X$52,新怪物属性!$J38+1)</f>
        <v>50</v>
      </c>
      <c r="GV38" s="14">
        <v>0</v>
      </c>
      <c r="GW38" s="14">
        <v>0</v>
      </c>
      <c r="GX38" s="14">
        <v>0</v>
      </c>
      <c r="GY38" s="14">
        <v>0</v>
      </c>
      <c r="GZ38" s="14">
        <v>0</v>
      </c>
      <c r="HA38" s="14">
        <v>0</v>
      </c>
      <c r="HB38" s="14">
        <v>0</v>
      </c>
      <c r="HC38" s="14">
        <v>0</v>
      </c>
      <c r="HD38" s="14">
        <v>0</v>
      </c>
      <c r="HE38" s="14">
        <v>0</v>
      </c>
      <c r="HF38" s="14">
        <v>0</v>
      </c>
      <c r="HG38" s="14">
        <v>0</v>
      </c>
      <c r="HH38" s="14">
        <v>0</v>
      </c>
      <c r="HI38" s="14">
        <v>0</v>
      </c>
      <c r="HJ38" s="14">
        <v>0</v>
      </c>
      <c r="HK38" s="14">
        <v>0</v>
      </c>
      <c r="HL38" s="14">
        <v>0</v>
      </c>
      <c r="HM38" s="14">
        <v>0</v>
      </c>
      <c r="HN38" s="14">
        <v>0</v>
      </c>
      <c r="HO38" s="14">
        <v>0</v>
      </c>
      <c r="HP38" s="14">
        <v>0</v>
      </c>
      <c r="HQ38" s="14">
        <v>0</v>
      </c>
      <c r="HR38" s="14">
        <v>0</v>
      </c>
      <c r="HS38" s="14">
        <v>0</v>
      </c>
      <c r="HT38" s="14">
        <v>0</v>
      </c>
      <c r="HU38" s="14">
        <v>0</v>
      </c>
      <c r="HX38" s="14">
        <v>0</v>
      </c>
      <c r="HY38" s="14">
        <v>0</v>
      </c>
      <c r="IB38" s="14">
        <f>IF($GV38=0,0,INDEX(战宠!P$15:P$27,新怪物属性!$GV$3)*(INDEX(战宠!$U$7:$Y$10,1,新怪物属性!$GV38)))*(新怪物属性!$GW38+4)
+IF($GX38=0,0,INDEX(战宠!P$15:P$27,新怪物属性!$GX$3)*(INDEX(战宠!$U$7:$Y$10,1,新怪物属性!$GX38)))*(新怪物属性!$GY38+4)
+IF($GZ38=0,0,INDEX(战宠!P$15:P$27,新怪物属性!$GZ$3)*(INDEX(战宠!$U$7:$Y$10,1,新怪物属性!$GZ38)))*(新怪物属性!$HA38+4)
+IF($HB38=0,0,INDEX(战宠!P$15:P$27,新怪物属性!$HB$3)*(INDEX(战宠!$U$7:$Y$10,1,新怪物属性!$HB38)))*(新怪物属性!$HC38+4)
+IF($HD38=0,0,INDEX(战宠!P$15:P$27,新怪物属性!$HD$3)*(INDEX(战宠!$U$7:$Y$10,1,新怪物属性!$HD38)))*(新怪物属性!$HE38+4)
+IF($HF38=0,0,INDEX(战宠!P$15:P$27,新怪物属性!$HF$3)*(INDEX(战宠!$U$7:$Y$10,1,新怪物属性!$HF38)))*(新怪物属性!$HG38+4)
+IF($HH38=0,0,INDEX(战宠!P$15:P$27,新怪物属性!$HH$3)*(INDEX(战宠!$U$7:$Y$10,1,新怪物属性!$HH38)))*(新怪物属性!$HI38+4)
+IF($HJ38=0,0,INDEX(战宠!P$15:P$27,新怪物属性!$HJ$3)*(INDEX(战宠!$U$7:$Y$10,1,新怪物属性!$HJ38)))*(新怪物属性!$HK38+4)
+IF($HL38=0,0,INDEX(战宠!P$15:P$27,新怪物属性!$HL$3)*(INDEX(战宠!$U$7:$Y$10,1,新怪物属性!$HL38)))*(新怪物属性!$HM38+4)
+IF($HN38=0,0,INDEX(战宠!P$15:P$27,新怪物属性!$HN$3)*(INDEX(战宠!$U$7:$Y$10,1,新怪物属性!$HN38)))*(新怪物属性!$HO38+4)
+IF($HP38=0,0,INDEX(战宠!P$15:P$27,新怪物属性!$HP$3)*(INDEX(战宠!$U$7:$Y$10,1,新怪物属性!$HP38)))*(新怪物属性!$HQ38+4)
+IF($HR38=0,0,INDEX(战宠!P$15:P$27,新怪物属性!$HR$3)*(INDEX(战宠!$U$7:$Y$10,1,新怪物属性!$HR38)))*(新怪物属性!$HS38+4)
+IF($HT38=0,0,INDEX(战宠!P$15:P$27,新怪物属性!$HT$3)*(INDEX(战宠!$U$7:$Y$10,1,新怪物属性!$HT38)))*(新怪物属性!$HU38+4)</f>
        <v>0</v>
      </c>
      <c r="IC38" s="14">
        <f>IF($GV38=0,0,INDEX(战宠!Q$15:Q$27,新怪物属性!$GV$3)*(INDEX(战宠!$U$7:$Y$10,1,新怪物属性!$GV38)))*(新怪物属性!$GW38+4)
+IF($GX38=0,0,INDEX(战宠!Q$15:Q$27,新怪物属性!$GX$3)*(INDEX(战宠!$U$7:$Y$10,1,新怪物属性!$GX38)))*(新怪物属性!$GY38+4)
+IF($GZ38=0,0,INDEX(战宠!Q$15:Q$27,新怪物属性!$GZ$3)*(INDEX(战宠!$U$7:$Y$10,1,新怪物属性!$GZ38)))*(新怪物属性!$HA38+4)
+IF($HB38=0,0,INDEX(战宠!Q$15:Q$27,新怪物属性!$HB$3)*(INDEX(战宠!$U$7:$Y$10,1,新怪物属性!$HB38)))*(新怪物属性!$HC38+4)
+IF($HD38=0,0,INDEX(战宠!Q$15:Q$27,新怪物属性!$HD$3)*(INDEX(战宠!$U$7:$Y$10,1,新怪物属性!$HD38)))*(新怪物属性!$HE38+4)
+IF($HF38=0,0,INDEX(战宠!Q$15:Q$27,新怪物属性!$HF$3)*(INDEX(战宠!$U$7:$Y$10,1,新怪物属性!$HF38)))*(新怪物属性!$HG38+4)
+IF($HH38=0,0,INDEX(战宠!Q$15:Q$27,新怪物属性!$HH$3)*(INDEX(战宠!$U$7:$Y$10,1,新怪物属性!$HH38)))*(新怪物属性!$HI38+4)
+IF($HJ38=0,0,INDEX(战宠!Q$15:Q$27,新怪物属性!$HJ$3)*(INDEX(战宠!$U$7:$Y$10,1,新怪物属性!$HJ38)))*(新怪物属性!$HK38+4)
+IF($HL38=0,0,INDEX(战宠!Q$15:Q$27,新怪物属性!$HL$3)*(INDEX(战宠!$U$7:$Y$10,1,新怪物属性!$HL38)))*(新怪物属性!$HM38+4)
+IF($HN38=0,0,INDEX(战宠!Q$15:Q$27,新怪物属性!$HN$3)*(INDEX(战宠!$U$7:$Y$10,1,新怪物属性!$HN38)))*(新怪物属性!$HO38+4)
+IF($HP38=0,0,INDEX(战宠!Q$15:Q$27,新怪物属性!$HP$3)*(INDEX(战宠!$U$7:$Y$10,1,新怪物属性!$HP38)))*(新怪物属性!$HQ38+4)
+IF($HR38=0,0,INDEX(战宠!Q$15:Q$27,新怪物属性!$HR$3)*(INDEX(战宠!$U$7:$Y$10,1,新怪物属性!$HR38)))*(新怪物属性!$HS38+4)
+IF($HT38=0,0,INDEX(战宠!Q$15:Q$27,新怪物属性!$HT$3)*(INDEX(战宠!$U$7:$Y$10,1,新怪物属性!$HT38)))*(新怪物属性!$HU38+4)</f>
        <v>0</v>
      </c>
      <c r="ID38" s="14">
        <f>IF($GV38=0,0,INDEX(战宠!R$15:R$27,新怪物属性!$GV$3)*(INDEX(战宠!$U$7:$Y$10,1,新怪物属性!$GV38)))*(新怪物属性!$GW38+4)
+IF($GX38=0,0,INDEX(战宠!R$15:R$27,新怪物属性!$GX$3)*(INDEX(战宠!$U$7:$Y$10,1,新怪物属性!$GX38)))*(新怪物属性!$GY38+4)
+IF($GZ38=0,0,INDEX(战宠!R$15:R$27,新怪物属性!$GZ$3)*(INDEX(战宠!$U$7:$Y$10,1,新怪物属性!$GZ38)))*(新怪物属性!$HA38+4)
+IF($HB38=0,0,INDEX(战宠!R$15:R$27,新怪物属性!$HB$3)*(INDEX(战宠!$U$7:$Y$10,1,新怪物属性!$HB38)))*(新怪物属性!$HC38+4)
+IF($HD38=0,0,INDEX(战宠!R$15:R$27,新怪物属性!$HD$3)*(INDEX(战宠!$U$7:$Y$10,1,新怪物属性!$HD38)))*(新怪物属性!$HE38+4)
+IF($HF38=0,0,INDEX(战宠!R$15:R$27,新怪物属性!$HF$3)*(INDEX(战宠!$U$7:$Y$10,1,新怪物属性!$HF38)))*(新怪物属性!$HG38+4)
+IF($HH38=0,0,INDEX(战宠!R$15:R$27,新怪物属性!$HH$3)*(INDEX(战宠!$U$7:$Y$10,1,新怪物属性!$HH38)))*(新怪物属性!$HI38+4)
+IF($HJ38=0,0,INDEX(战宠!R$15:R$27,新怪物属性!$HJ$3)*(INDEX(战宠!$U$7:$Y$10,1,新怪物属性!$HJ38)))*(新怪物属性!$HK38+4)
+IF($HL38=0,0,INDEX(战宠!R$15:R$27,新怪物属性!$HL$3)*(INDEX(战宠!$U$7:$Y$10,1,新怪物属性!$HL38)))*(新怪物属性!$HM38+4)
+IF($HN38=0,0,INDEX(战宠!R$15:R$27,新怪物属性!$HN$3)*(INDEX(战宠!$U$7:$Y$10,1,新怪物属性!$HN38)))*(新怪物属性!$HO38+4)
+IF($HP38=0,0,INDEX(战宠!R$15:R$27,新怪物属性!$HP$3)*(INDEX(战宠!$U$7:$Y$10,1,新怪物属性!$HP38)))*(新怪物属性!$HQ38+4)
+IF($HR38=0,0,INDEX(战宠!R$15:R$27,新怪物属性!$HR$3)*(INDEX(战宠!$U$7:$Y$10,1,新怪物属性!$HR38)))*(新怪物属性!$HS38+4)
+IF($HT38=0,0,INDEX(战宠!R$15:R$27,新怪物属性!$HT$3)*(INDEX(战宠!$U$7:$Y$10,1,新怪物属性!$HT38)))*(新怪物属性!$HU38+4)</f>
        <v>0</v>
      </c>
      <c r="IE38" s="14">
        <f>IF($GV38=0,0,INDEX(战宠!S$15:S$27,新怪物属性!$GV$3)*(INDEX(战宠!$U$7:$Y$10,1,新怪物属性!$GV38)))*(新怪物属性!$GW38+4)
+IF($GX38=0,0,INDEX(战宠!S$15:S$27,新怪物属性!$GX$3)*(INDEX(战宠!$U$7:$Y$10,1,新怪物属性!$GX38)))*(新怪物属性!$GY38+4)
+IF($GZ38=0,0,INDEX(战宠!S$15:S$27,新怪物属性!$GZ$3)*(INDEX(战宠!$U$7:$Y$10,1,新怪物属性!$GZ38)))*(新怪物属性!$HA38+4)
+IF($HB38=0,0,INDEX(战宠!S$15:S$27,新怪物属性!$HB$3)*(INDEX(战宠!$U$7:$Y$10,1,新怪物属性!$HB38)))*(新怪物属性!$HC38+4)
+IF($HD38=0,0,INDEX(战宠!S$15:S$27,新怪物属性!$HD$3)*(INDEX(战宠!$U$7:$Y$10,1,新怪物属性!$HD38)))*(新怪物属性!$HE38+4)
+IF($HF38=0,0,INDEX(战宠!S$15:S$27,新怪物属性!$HF$3)*(INDEX(战宠!$U$7:$Y$10,1,新怪物属性!$HF38)))*(新怪物属性!$HG38+4)
+IF($HH38=0,0,INDEX(战宠!S$15:S$27,新怪物属性!$HH$3)*(INDEX(战宠!$U$7:$Y$10,1,新怪物属性!$HH38)))*(新怪物属性!$HI38+4)
+IF($HJ38=0,0,INDEX(战宠!S$15:S$27,新怪物属性!$HJ$3)*(INDEX(战宠!$U$7:$Y$10,1,新怪物属性!$HJ38)))*(新怪物属性!$HK38+4)
+IF($HL38=0,0,INDEX(战宠!S$15:S$27,新怪物属性!$HL$3)*(INDEX(战宠!$U$7:$Y$10,1,新怪物属性!$HL38)))*(新怪物属性!$HM38+4)
+IF($HN38=0,0,INDEX(战宠!S$15:S$27,新怪物属性!$HN$3)*(INDEX(战宠!$U$7:$Y$10,1,新怪物属性!$HN38)))*(新怪物属性!$HO38+4)
+IF($HP38=0,0,INDEX(战宠!S$15:S$27,新怪物属性!$HP$3)*(INDEX(战宠!$U$7:$Y$10,1,新怪物属性!$HP38)))*(新怪物属性!$HQ38+4)
+IF($HR38=0,0,INDEX(战宠!S$15:S$27,新怪物属性!$HR$3)*(INDEX(战宠!$U$7:$Y$10,1,新怪物属性!$HR38)))*(新怪物属性!$HS38+4)
+IF($HT38=0,0,INDEX(战宠!S$15:S$27,新怪物属性!$HT$3)*(INDEX(战宠!$U$7:$Y$10,1,新怪物属性!$HT38)))*(新怪物属性!$HU38+4)</f>
        <v>0</v>
      </c>
      <c r="IF38" s="14">
        <f>IF($GV38=0,0,INDEX(战宠!T$15:T$27,新怪物属性!$GV$3)*(INDEX(战宠!$U$7:$Y$10,1,新怪物属性!$GV38)))*(新怪物属性!$GW38+4)
+IF($GX38=0,0,INDEX(战宠!T$15:T$27,新怪物属性!$GX$3)*(INDEX(战宠!$U$7:$Y$10,1,新怪物属性!$GX38)))*(新怪物属性!$GY38+4)
+IF($GZ38=0,0,INDEX(战宠!T$15:T$27,新怪物属性!$GZ$3)*(INDEX(战宠!$U$7:$Y$10,1,新怪物属性!$GZ38)))*(新怪物属性!$HA38+4)
+IF($HB38=0,0,INDEX(战宠!T$15:T$27,新怪物属性!$HB$3)*(INDEX(战宠!$U$7:$Y$10,1,新怪物属性!$HB38)))*(新怪物属性!$HC38+4)
+IF($HD38=0,0,INDEX(战宠!T$15:T$27,新怪物属性!$HD$3)*(INDEX(战宠!$U$7:$Y$10,1,新怪物属性!$HD38)))*(新怪物属性!$HE38+4)
+IF($HF38=0,0,INDEX(战宠!T$15:T$27,新怪物属性!$HF$3)*(INDEX(战宠!$U$7:$Y$10,1,新怪物属性!$HF38)))*(新怪物属性!$HG38+4)
+IF($HH38=0,0,INDEX(战宠!T$15:T$27,新怪物属性!$HH$3)*(INDEX(战宠!$U$7:$Y$10,1,新怪物属性!$HH38)))*(新怪物属性!$HI38+4)
+IF($HJ38=0,0,INDEX(战宠!T$15:T$27,新怪物属性!$HJ$3)*(INDEX(战宠!$U$7:$Y$10,1,新怪物属性!$HJ38)))*(新怪物属性!$HK38+4)
+IF($HL38=0,0,INDEX(战宠!T$15:T$27,新怪物属性!$HL$3)*(INDEX(战宠!$U$7:$Y$10,1,新怪物属性!$HL38)))*(新怪物属性!$HM38+4)
+IF($HN38=0,0,INDEX(战宠!T$15:T$27,新怪物属性!$HN$3)*(INDEX(战宠!$U$7:$Y$10,1,新怪物属性!$HN38)))*(新怪物属性!$HO38+4)
+IF($HP38=0,0,INDEX(战宠!T$15:T$27,新怪物属性!$HP$3)*(INDEX(战宠!$U$7:$Y$10,1,新怪物属性!$HP38)))*(新怪物属性!$HQ38+4)
+IF($HR38=0,0,INDEX(战宠!T$15:T$27,新怪物属性!$HR$3)*(INDEX(战宠!$U$7:$Y$10,1,新怪物属性!$HR38)))*(新怪物属性!$HS38+4)
+IF($HT38=0,0,INDEX(战宠!T$15:T$27,新怪物属性!$HT$3)*(INDEX(战宠!$U$7:$Y$10,1,新怪物属性!$HT38)))*(新怪物属性!$HU38+4)</f>
        <v>0</v>
      </c>
      <c r="II38" s="14">
        <f>IF(HX38=0,0,INDEX(战宠!$D$15:$D$27,新怪物属性!HX38))</f>
        <v>0</v>
      </c>
      <c r="IJ38" s="14">
        <f>IF(HY38=0,0,INDEX(战宠!$D$15:$D$27,新怪物属性!HY38))</f>
        <v>0</v>
      </c>
      <c r="IM38" s="14">
        <f t="shared" si="51"/>
        <v>6115</v>
      </c>
      <c r="IN38" s="14">
        <f t="shared" si="52"/>
        <v>6414</v>
      </c>
      <c r="IO38" s="14">
        <f t="shared" si="53"/>
        <v>0</v>
      </c>
      <c r="IP38" s="14">
        <f t="shared" si="54"/>
        <v>0</v>
      </c>
      <c r="IQ38" s="14">
        <f t="shared" si="55"/>
        <v>0</v>
      </c>
      <c r="IR38" s="14">
        <f t="shared" si="89"/>
        <v>43442</v>
      </c>
      <c r="IS38" s="14">
        <f t="shared" si="90"/>
        <v>1558</v>
      </c>
      <c r="IT38" s="14">
        <f t="shared" si="91"/>
        <v>103201</v>
      </c>
      <c r="IU38" s="14">
        <f t="shared" si="92"/>
        <v>1288</v>
      </c>
      <c r="IV38" s="28">
        <f t="shared" si="93"/>
        <v>0</v>
      </c>
      <c r="IW38" s="28">
        <f t="shared" si="94"/>
        <v>0</v>
      </c>
      <c r="IX38" s="28">
        <f t="shared" si="95"/>
        <v>0</v>
      </c>
      <c r="IY38" s="28">
        <f t="shared" si="96"/>
        <v>0</v>
      </c>
      <c r="IZ38" s="28">
        <f t="shared" si="97"/>
        <v>1</v>
      </c>
      <c r="JA38" s="28">
        <f t="shared" si="98"/>
        <v>1</v>
      </c>
      <c r="JB38" s="28">
        <f t="shared" si="99"/>
        <v>0</v>
      </c>
      <c r="JC38" s="28">
        <f t="shared" si="100"/>
        <v>0</v>
      </c>
      <c r="JD38" s="14">
        <f t="shared" si="101"/>
        <v>1</v>
      </c>
      <c r="JE38" s="14">
        <f t="shared" si="102"/>
        <v>1</v>
      </c>
      <c r="JF38" s="14">
        <f t="shared" si="103"/>
        <v>1</v>
      </c>
      <c r="JG38" s="18">
        <f t="shared" si="104"/>
        <v>1</v>
      </c>
      <c r="JH38" s="18">
        <f t="shared" si="105"/>
        <v>1</v>
      </c>
      <c r="JI38" s="18">
        <f t="shared" si="106"/>
        <v>1</v>
      </c>
      <c r="JJ38" s="29">
        <f t="shared" ref="JJ38:JL69" si="136">$IV38+JJ$2</f>
        <v>150</v>
      </c>
      <c r="JK38" s="29">
        <f t="shared" si="136"/>
        <v>450</v>
      </c>
      <c r="JL38" s="29">
        <f t="shared" si="136"/>
        <v>450</v>
      </c>
      <c r="JM38" s="26">
        <f t="shared" si="107"/>
        <v>0</v>
      </c>
      <c r="JN38" s="26">
        <f t="shared" si="108"/>
        <v>0</v>
      </c>
      <c r="JO38" s="26">
        <f t="shared" si="109"/>
        <v>0</v>
      </c>
      <c r="JP38" s="14">
        <f t="shared" si="110"/>
        <v>2</v>
      </c>
      <c r="JQ38" s="14">
        <f t="shared" si="111"/>
        <v>2</v>
      </c>
      <c r="JR38" s="14">
        <f t="shared" si="112"/>
        <v>2</v>
      </c>
      <c r="JS38" s="14">
        <f t="shared" si="113"/>
        <v>2</v>
      </c>
      <c r="JT38" s="14">
        <f t="shared" si="114"/>
        <v>30</v>
      </c>
      <c r="JU38" s="14">
        <f t="shared" si="115"/>
        <v>50</v>
      </c>
      <c r="JV38">
        <v>34</v>
      </c>
      <c r="JW38" s="14">
        <f t="shared" si="57"/>
        <v>367493</v>
      </c>
      <c r="JY38" s="14">
        <f t="shared" si="31"/>
        <v>3116</v>
      </c>
      <c r="JZ38" s="14">
        <f t="shared" si="58"/>
        <v>3027</v>
      </c>
      <c r="KA38" s="29">
        <f t="shared" si="59"/>
        <v>0</v>
      </c>
      <c r="KB38" s="29">
        <f t="shared" si="60"/>
        <v>0</v>
      </c>
      <c r="KC38" s="29">
        <f t="shared" si="61"/>
        <v>0</v>
      </c>
      <c r="KD38" s="29">
        <f t="shared" si="62"/>
        <v>0</v>
      </c>
      <c r="KE38" s="14">
        <f t="shared" si="116"/>
        <v>1</v>
      </c>
      <c r="KF38" s="14">
        <f t="shared" si="117"/>
        <v>1</v>
      </c>
      <c r="KG38" s="14">
        <f t="shared" si="63"/>
        <v>3027</v>
      </c>
      <c r="KH38" s="26">
        <f t="shared" si="118"/>
        <v>0</v>
      </c>
      <c r="KI38" s="26">
        <f t="shared" si="119"/>
        <v>0.3</v>
      </c>
      <c r="KJ38" s="29">
        <f t="shared" si="64"/>
        <v>378</v>
      </c>
      <c r="KK38" s="29">
        <f t="shared" si="65"/>
        <v>2008</v>
      </c>
      <c r="KL38" s="29">
        <f t="shared" si="66"/>
        <v>0</v>
      </c>
      <c r="KM38" s="23">
        <f t="shared" si="67"/>
        <v>0</v>
      </c>
      <c r="KN38" s="23">
        <f t="shared" si="68"/>
        <v>0</v>
      </c>
      <c r="KO38" s="26">
        <f t="shared" si="120"/>
        <v>0.05</v>
      </c>
      <c r="KP38" s="26">
        <f t="shared" si="121"/>
        <v>0.15</v>
      </c>
      <c r="KQ38" s="26">
        <f t="shared" si="122"/>
        <v>0.15</v>
      </c>
      <c r="KR38" s="26">
        <f t="shared" si="69"/>
        <v>0</v>
      </c>
      <c r="KS38" s="26">
        <v>0</v>
      </c>
      <c r="KT38" s="29">
        <f t="shared" si="123"/>
        <v>1.05</v>
      </c>
      <c r="KU38" s="29">
        <f t="shared" si="124"/>
        <v>1.1499999999999999</v>
      </c>
      <c r="KV38" s="29">
        <f t="shared" si="125"/>
        <v>1.1499999999999999</v>
      </c>
      <c r="KW38" s="29">
        <f t="shared" si="126"/>
        <v>1984.5</v>
      </c>
      <c r="KX38" s="29">
        <f t="shared" si="127"/>
        <v>1539.4666666666665</v>
      </c>
      <c r="KY38" s="29">
        <f t="shared" si="128"/>
        <v>0</v>
      </c>
      <c r="KZ38" s="29">
        <f t="shared" si="129"/>
        <v>21368</v>
      </c>
      <c r="LA38" s="14">
        <f t="shared" si="130"/>
        <v>3523.97</v>
      </c>
      <c r="LE38" s="14">
        <v>1</v>
      </c>
      <c r="LF38" s="14">
        <v>0.5</v>
      </c>
      <c r="LG38" s="14">
        <v>220</v>
      </c>
      <c r="LH38" s="14">
        <v>80</v>
      </c>
      <c r="LI38" s="14">
        <v>0</v>
      </c>
      <c r="LJ38" s="14">
        <v>60</v>
      </c>
      <c r="LK38" s="14">
        <v>60</v>
      </c>
      <c r="LL38" s="23">
        <f t="shared" si="71"/>
        <v>316514</v>
      </c>
      <c r="LM38" s="23">
        <f t="shared" si="72"/>
        <v>0</v>
      </c>
      <c r="LN38" s="23">
        <f t="shared" si="73"/>
        <v>316514</v>
      </c>
      <c r="LO38" s="14">
        <v>1</v>
      </c>
      <c r="LP38" s="14">
        <v>0.5</v>
      </c>
      <c r="LQ38" s="14">
        <v>100</v>
      </c>
      <c r="LR38" s="14">
        <v>25</v>
      </c>
      <c r="LS38" s="14">
        <v>0</v>
      </c>
      <c r="LT38" s="14">
        <v>30</v>
      </c>
      <c r="LU38" s="14">
        <v>30</v>
      </c>
      <c r="LV38" s="23">
        <f t="shared" si="74"/>
        <v>141880</v>
      </c>
      <c r="LW38" s="23">
        <f t="shared" si="75"/>
        <v>0</v>
      </c>
      <c r="LX38" s="23">
        <f t="shared" si="76"/>
        <v>141880</v>
      </c>
      <c r="MB38">
        <f t="shared" si="131"/>
        <v>2.8907010742245514</v>
      </c>
      <c r="MC38">
        <f t="shared" si="132"/>
        <v>2.8907010742245514</v>
      </c>
      <c r="ME38" s="14">
        <v>7</v>
      </c>
      <c r="MF38" s="14">
        <v>2</v>
      </c>
      <c r="MG38" s="14">
        <v>0</v>
      </c>
      <c r="MH38" s="23">
        <f t="shared" si="133"/>
        <v>7396</v>
      </c>
      <c r="MI38" s="23">
        <f t="shared" si="77"/>
        <v>0</v>
      </c>
      <c r="MJ38" s="23">
        <f t="shared" si="78"/>
        <v>7396</v>
      </c>
      <c r="MK38" s="14">
        <v>21</v>
      </c>
      <c r="ML38" s="14">
        <v>6</v>
      </c>
      <c r="MM38" s="14">
        <v>4</v>
      </c>
      <c r="MN38" s="23">
        <f t="shared" si="134"/>
        <v>22190</v>
      </c>
      <c r="MO38" s="23">
        <f t="shared" si="79"/>
        <v>0</v>
      </c>
      <c r="MP38" s="23">
        <f t="shared" si="80"/>
        <v>22190</v>
      </c>
      <c r="MR38" s="23">
        <f t="shared" si="81"/>
        <v>29587</v>
      </c>
      <c r="MS38" s="23">
        <f t="shared" si="82"/>
        <v>0</v>
      </c>
      <c r="MT38" s="23">
        <f t="shared" si="83"/>
        <v>29587</v>
      </c>
      <c r="MU38" s="23">
        <f t="shared" si="87"/>
        <v>11094</v>
      </c>
      <c r="MV38" s="23">
        <f t="shared" si="85"/>
        <v>0</v>
      </c>
      <c r="MW38" s="23">
        <f t="shared" si="86"/>
        <v>11094</v>
      </c>
      <c r="NC38" s="17"/>
      <c r="NJ38" s="14">
        <v>34</v>
      </c>
      <c r="NK38" s="14"/>
    </row>
    <row r="39" spans="1:375" ht="16.5" x14ac:dyDescent="0.2">
      <c r="A39">
        <v>7</v>
      </c>
      <c r="B39">
        <v>325</v>
      </c>
      <c r="C39" s="14">
        <f t="shared" si="0"/>
        <v>1</v>
      </c>
      <c r="D39" s="14">
        <v>35</v>
      </c>
      <c r="E39" s="14" t="s">
        <v>620</v>
      </c>
      <c r="F39" s="14" t="s">
        <v>564</v>
      </c>
      <c r="G39" s="14">
        <v>20</v>
      </c>
      <c r="H39" s="14">
        <v>20</v>
      </c>
      <c r="I39" s="14">
        <v>0</v>
      </c>
      <c r="J39" s="14">
        <v>1</v>
      </c>
      <c r="K39" s="14">
        <v>1</v>
      </c>
      <c r="L39" s="14">
        <v>0</v>
      </c>
      <c r="M39" s="14">
        <v>0</v>
      </c>
      <c r="N39" s="14">
        <v>0</v>
      </c>
      <c r="O39" s="14">
        <v>0</v>
      </c>
      <c r="P39" s="14">
        <v>2</v>
      </c>
      <c r="Q39" s="14">
        <v>4</v>
      </c>
      <c r="R39" s="14">
        <v>2</v>
      </c>
      <c r="S39" s="14">
        <v>1</v>
      </c>
      <c r="T39" s="14">
        <v>1</v>
      </c>
      <c r="U39" s="14">
        <v>1</v>
      </c>
      <c r="V39" s="14">
        <v>2</v>
      </c>
      <c r="W39" s="14">
        <v>1</v>
      </c>
      <c r="X39" s="14">
        <v>20</v>
      </c>
      <c r="Y39" s="14">
        <v>20</v>
      </c>
      <c r="Z39" s="14">
        <v>20</v>
      </c>
      <c r="AA39" s="14">
        <v>20</v>
      </c>
      <c r="AB39" s="14">
        <v>20</v>
      </c>
      <c r="AC39" s="14">
        <v>20</v>
      </c>
      <c r="AD39" s="14">
        <v>20</v>
      </c>
      <c r="AE39" s="14">
        <v>20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3</v>
      </c>
      <c r="BF39" s="14">
        <f>ROUND((INDEX(新战舰养成!S$6:S$18,新怪物属性!$J39+1)+INDEX(新战舰养成!D$6:D$18,新怪物属性!$J39+1)*(新怪物属性!$G39-1))*INDEX(战舰突破!$D$6:$D$18,新怪物属性!$M39+1),0)</f>
        <v>395</v>
      </c>
      <c r="BG39" s="14">
        <f>ROUND((INDEX(新战舰养成!T$6:T$18,新怪物属性!$J39+1)+INDEX(新战舰养成!E$6:E$18,新怪物属性!$J39+1)*(新怪物属性!$G39-1))*INDEX(战舰突破!$D$6:$D$18,新怪物属性!$M39+1),0)</f>
        <v>3100</v>
      </c>
      <c r="BH39" s="14">
        <f>ROUND((INDEX(新战舰养成!U$6:U$18,新怪物属性!$J39+1)+INDEX(新战舰养成!F$6:F$18,新怪物属性!$J39+1)*(新怪物属性!$G39-1))*INDEX(战舰突破!$D$6:$D$18,新怪物属性!$M39+1),0)</f>
        <v>207</v>
      </c>
      <c r="BI39" s="14">
        <f>ROUND((INDEX(新战舰养成!V$6:V$18,新怪物属性!$J39+1)+INDEX(新战舰养成!G$6:G$18,新怪物属性!$J39+1)*(新怪物属性!$G39-1))*INDEX(战舰突破!$D$6:$D$18,新怪物属性!$M39+1),0)</f>
        <v>300</v>
      </c>
      <c r="BJ39" s="14">
        <f>ROUND((INDEX(新战舰养成!W$6:W$18,新怪物属性!$J39+1)+INDEX(新战舰养成!H$6:H$18,新怪物属性!$J39+1)*(新怪物属性!$G39-1))*INDEX(战舰突破!$D$6:$D$18,新怪物属性!$M39+1),0)</f>
        <v>4</v>
      </c>
      <c r="BL39" s="14">
        <f>IF($H39&gt;0,ROUND((INDEX(新战舰养成!X$6:X$18,新怪物属性!$K39+1)+INDEX(新战舰养成!I$6:I$18,新怪物属性!$K39+1)*(新怪物属性!$H39-1))*INDEX(战舰突破!$D$6:$D$18,新怪物属性!$N39+1),0),0)</f>
        <v>675</v>
      </c>
      <c r="BM39" s="14">
        <f>IF($H39&gt;0,ROUND((INDEX(新战舰养成!Y$6:Y$18,新怪物属性!$K39+1)+INDEX(新战舰养成!J$6:J$18,新怪物属性!$K39+1)*(新怪物属性!$H39-1))*INDEX(战舰突破!$D$6:$D$18,新怪物属性!$N39+1),0),0)</f>
        <v>0</v>
      </c>
      <c r="BN39" s="14">
        <f>IF($H39&gt;0,ROUND((INDEX(新战舰养成!Z$6:Z$18,新怪物属性!$K39+1)+INDEX(新战舰养成!K$6:K$18,新怪物属性!$K39+1)*(新怪物属性!$H39-1))*INDEX(战舰突破!$D$6:$D$18,新怪物属性!$N39+1),0),0)</f>
        <v>0</v>
      </c>
      <c r="BO39" s="14">
        <f>IF($H39&gt;0,ROUND((INDEX(新战舰养成!AA$6:AA$18,新怪物属性!$K39+1)+INDEX(新战舰养成!L$6:L$18,新怪物属性!$K39+1)*(新怪物属性!$H39-1))*INDEX(战舰突破!$D$6:$D$18,新怪物属性!$N39+1),0),0)</f>
        <v>3950</v>
      </c>
      <c r="BP39" s="14">
        <f>IF($H39&gt;0,ROUND((INDEX(新战舰养成!AB$6:AB$18,新怪物属性!$K39+1)+INDEX(新战舰养成!M$6:M$18,新怪物属性!$K39+1)*(新怪物属性!$H39-1))*INDEX(战舰突破!$D$6:$D$18,新怪物属性!$N39+1),0),0)</f>
        <v>77</v>
      </c>
      <c r="BR39" s="14">
        <f>IF($I39&gt;0,ROUND((INDEX(新战舰养成!AC$6:AC$18,新怪物属性!$L39+1)+INDEX(新战舰养成!I$6:I$18,新怪物属性!$L39+1)*(新怪物属性!$I39-1))*INDEX(战舰突破!$D$6:$D$18,新怪物属性!$O39+1),0),0)</f>
        <v>0</v>
      </c>
      <c r="BS39" s="14">
        <f>IF($I39&gt;0,ROUND((INDEX(新战舰养成!AD$6:AD$18,新怪物属性!$L39+1)+INDEX(新战舰养成!J$6:J$18,新怪物属性!$L39+1)*(新怪物属性!$I39-1))*INDEX(战舰突破!$D$6:$D$18,新怪物属性!$O39+1),0),0)</f>
        <v>0</v>
      </c>
      <c r="BT39" s="14">
        <f>IF($I39&gt;0,ROUND((INDEX(新战舰养成!AE$6:AE$18,新怪物属性!$L39+1)+INDEX(新战舰养成!K$6:K$18,新怪物属性!$L39+1)*(新怪物属性!$I39-1))*INDEX(战舰突破!$D$6:$D$18,新怪物属性!$O39+1),0),0)</f>
        <v>0</v>
      </c>
      <c r="BU39" s="14">
        <f>IF($I39&gt;0,ROUND((INDEX(新战舰养成!AF$6:AF$18,新怪物属性!$L39+1)+INDEX(新战舰养成!L$6:L$18,新怪物属性!$L39+1)*(新怪物属性!$I39-1))*INDEX(战舰突破!$D$6:$D$18,新怪物属性!$O39+1),0),0)</f>
        <v>0</v>
      </c>
      <c r="BV39" s="14">
        <f>IF($I39&gt;0,ROUND((INDEX(新战舰养成!AG$6:AG$18,新怪物属性!$L39+1)+INDEX(新战舰养成!M$6:M$18,新怪物属性!$L39+1)*(新怪物属性!$I39-1))*INDEX(战舰突破!$D$6:$D$18,新怪物属性!$O39+1),0),0)</f>
        <v>0</v>
      </c>
      <c r="BY39" s="14">
        <f>(INDEX(装备数值!$C$13:$G$116,新怪物属性!$P39*8+1,BY$2)+INDEX(装备数值!$C$13:$G$116,新怪物属性!$Q39*8+2,BY$2)+INDEX(装备数值!$C$13:$G$116,新怪物属性!$S39*8+3,BY$2)+INDEX(装备数值!$C$13:$G$116,新怪物属性!$R39*8+4,BY$2)+INDEX(装备数值!$C$13:$G$116,新怪物属性!$T39*8+5,BY$2)+INDEX(装备数值!$C$13:$G$116,新怪物属性!$U39*8+6,BY$2)+INDEX(装备数值!$C$13:$G$116,新怪物属性!$V39*8+7,BY$2)+INDEX(装备数值!$C$13:$G$116,新怪物属性!$W39*8+8,BY$2))</f>
        <v>500</v>
      </c>
      <c r="BZ39" s="14">
        <f>(INDEX(装备数值!$C$13:$G$116,新怪物属性!$P39*8+1,BZ$2)+INDEX(装备数值!$C$13:$G$116,新怪物属性!$Q39*8+2,BZ$2)+INDEX(装备数值!$C$13:$G$116,新怪物属性!$S39*8+3,BZ$2)+INDEX(装备数值!$C$13:$G$116,新怪物属性!$R39*8+4,BZ$2)+INDEX(装备数值!$C$13:$G$116,新怪物属性!$T39*8+5,BZ$2)+INDEX(装备数值!$C$13:$G$116,新怪物属性!$U39*8+6,BZ$2)+INDEX(装备数值!$C$13:$G$116,新怪物属性!$V39*8+7,BZ$2)+INDEX(装备数值!$C$13:$G$116,新怪物属性!$W39*8+8,BZ$2))</f>
        <v>3300</v>
      </c>
      <c r="CA39" s="14">
        <f>(INDEX(装备数值!$C$13:$G$116,新怪物属性!$P39*8+1,CA$2)+INDEX(装备数值!$C$13:$G$116,新怪物属性!$Q39*8+2,CA$2)+INDEX(装备数值!$C$13:$G$116,新怪物属性!$S39*8+3,CA$2)+INDEX(装备数值!$C$13:$G$116,新怪物属性!$R39*8+4,CA$2)+INDEX(装备数值!$C$13:$G$116,新怪物属性!$T39*8+5,CA$2)+INDEX(装备数值!$C$13:$G$116,新怪物属性!$U39*8+6,CA$2)+INDEX(装备数值!$C$13:$G$116,新怪物属性!$V39*8+7,CA$2)+INDEX(装备数值!$C$13:$G$116,新怪物属性!$W39*8+8,CA$2))</f>
        <v>410</v>
      </c>
      <c r="CB39" s="14">
        <f>(INDEX(装备数值!$C$13:$G$116,新怪物属性!$P39*8+1,CB$2)+INDEX(装备数值!$C$13:$G$116,新怪物属性!$Q39*8+2,CB$2)+INDEX(装备数值!$C$13:$G$116,新怪物属性!$S39*8+3,CB$2)+INDEX(装备数值!$C$13:$G$116,新怪物属性!$R39*8+4,CB$2)+INDEX(装备数值!$C$13:$G$116,新怪物属性!$T39*8+5,CB$2)+INDEX(装备数值!$C$13:$G$116,新怪物属性!$U39*8+6,CB$2)+INDEX(装备数值!$C$13:$G$116,新怪物属性!$V39*8+7,CB$2)+INDEX(装备数值!$C$13:$G$116,新怪物属性!$W39*8+8,CB$2))</f>
        <v>25800</v>
      </c>
      <c r="CC39" s="14">
        <f>(INDEX(装备数值!$C$13:$G$116,新怪物属性!$P39*8+1,CC$2)+INDEX(装备数值!$C$13:$G$116,新怪物属性!$Q39*8+2,CC$2)+INDEX(装备数值!$C$13:$G$116,新怪物属性!$S39*8+3,CC$2)+INDEX(装备数值!$C$13:$G$116,新怪物属性!$R39*8+4,CC$2)+INDEX(装备数值!$C$13:$G$116,新怪物属性!$T39*8+5,CC$2)+INDEX(装备数值!$C$13:$G$116,新怪物属性!$U39*8+6,CC$2)+INDEX(装备数值!$C$13:$G$116,新怪物属性!$V39*8+7,CC$2)+INDEX(装备数值!$C$13:$G$116,新怪物属性!$W39*8+8,CC$2))</f>
        <v>35</v>
      </c>
      <c r="CF39" s="14">
        <f t="shared" si="135"/>
        <v>4</v>
      </c>
      <c r="CG39" s="14">
        <f t="shared" si="135"/>
        <v>2</v>
      </c>
      <c r="CH39" s="14">
        <f t="shared" si="135"/>
        <v>0</v>
      </c>
      <c r="CI39" s="14">
        <f t="shared" si="135"/>
        <v>0</v>
      </c>
      <c r="CJ39" s="14">
        <f t="shared" si="135"/>
        <v>0</v>
      </c>
      <c r="CK39" s="14">
        <f t="shared" si="135"/>
        <v>0</v>
      </c>
      <c r="CL39" s="14">
        <f t="shared" si="135"/>
        <v>0</v>
      </c>
      <c r="CM39" s="14">
        <f t="shared" si="135"/>
        <v>0</v>
      </c>
      <c r="CN39" s="14">
        <f t="shared" si="135"/>
        <v>0</v>
      </c>
      <c r="CO39" s="14">
        <f t="shared" si="135"/>
        <v>0</v>
      </c>
      <c r="CP39" s="14">
        <f t="shared" si="135"/>
        <v>0</v>
      </c>
      <c r="CQ39" s="14">
        <f t="shared" si="135"/>
        <v>0</v>
      </c>
      <c r="CR39" s="14">
        <f t="shared" si="135"/>
        <v>0</v>
      </c>
      <c r="CS39" s="14">
        <f>SUMIFS(装备数值!BL$50:BL$101,装备数值!$BG$50:$BG$101,"="&amp;新怪物属性!$CF$2,装备数值!$BH$50:$BH$101,"&lt;="&amp;新怪物属性!$CF39)+SUMIFS(装备数值!BL$50:BL$101,装备数值!$BG$50:$BG$101,"="&amp;新怪物属性!$CG$2,装备数值!$BH$50:$BH$101,"&lt;="&amp;新怪物属性!$CG39)+SUMIFS(装备数值!BL$50:BL$101,装备数值!$BG$50:$BG$101,"="&amp;新怪物属性!$CH$2,装备数值!$BH$50:$BH$101,"&lt;="&amp;新怪物属性!$CH39)+SUMIFS(装备数值!BL$50:BL$101,装备数值!$BG$50:$BG$101,"="&amp;新怪物属性!$CI$2,装备数值!$BH$50:$BH$101,"&lt;="&amp;新怪物属性!$CI39)+SUMIFS(装备数值!BL$50:BL$101,装备数值!$BG$50:$BG$101,"="&amp;新怪物属性!$CJ$2,装备数值!$BH$50:$BH$101,"&lt;="&amp;新怪物属性!$CJ39)+SUMIFS(装备数值!BL$50:BL$101,装备数值!$BG$50:$BG$101,"="&amp;新怪物属性!$CK$2,装备数值!$BH$50:$BH$101,"&lt;="&amp;新怪物属性!$CK39)+SUMIFS(装备数值!BL$50:BL$101,装备数值!$BG$50:$BG$101,"="&amp;新怪物属性!$CL$2,装备数值!$BH$50:$BH$101,"&lt;="&amp;新怪物属性!$CL39)+SUMIFS(装备数值!BL$50:BL$101,装备数值!$BG$50:$BG$101,"="&amp;新怪物属性!$CM$2,装备数值!$BH$50:$BH$101,"&lt;="&amp;新怪物属性!$CM39)+SUMIFS(装备数值!BL$50:BL$101,装备数值!$BG$50:$BG$101,"="&amp;新怪物属性!$CN$2,装备数值!$BH$50:$BH$101,"&lt;="&amp;新怪物属性!$CN39)+SUMIFS(装备数值!BL$50:BL$101,装备数值!$BG$50:$BG$101,"="&amp;新怪物属性!$CO$2,装备数值!$BH$50:$BH$101,"&lt;="&amp;新怪物属性!$CO39)+SUMIFS(装备数值!BL$50:BL$101,装备数值!$BG$50:$BG$101,"="&amp;新怪物属性!$CP$2,装备数值!$BH$50:$BH$101,"&lt;="&amp;新怪物属性!$CP39)+SUMIFS(装备数值!BL$50:BL$101,装备数值!$BG$50:$BG$101,"="&amp;新怪物属性!$CQ$2,装备数值!$BH$50:$BH$101,"&lt;="&amp;新怪物属性!$CQ39)+SUMIFS(装备数值!BL$50:BL$101,装备数值!$BG$50:$BG$101,"="&amp;新怪物属性!$CR$2,装备数值!$BH$50:$BH$101,"&lt;="&amp;新怪物属性!$CR39)</f>
        <v>3360</v>
      </c>
      <c r="CT39" s="14">
        <f>SUMIFS(装备数值!BM$50:BM$101,装备数值!$BG$50:$BG$101,"="&amp;新怪物属性!$CF$2,装备数值!$BH$50:$BH$101,"&lt;="&amp;新怪物属性!$CF39)+SUMIFS(装备数值!BM$50:BM$101,装备数值!$BG$50:$BG$101,"="&amp;新怪物属性!$CG$2,装备数值!$BH$50:$BH$101,"&lt;="&amp;新怪物属性!$CG39)+SUMIFS(装备数值!BM$50:BM$101,装备数值!$BG$50:$BG$101,"="&amp;新怪物属性!$CH$2,装备数值!$BH$50:$BH$101,"&lt;="&amp;新怪物属性!$CH39)+SUMIFS(装备数值!BM$50:BM$101,装备数值!$BG$50:$BG$101,"="&amp;新怪物属性!$CI$2,装备数值!$BH$50:$BH$101,"&lt;="&amp;新怪物属性!$CI39)+SUMIFS(装备数值!BM$50:BM$101,装备数值!$BG$50:$BG$101,"="&amp;新怪物属性!$CJ$2,装备数值!$BH$50:$BH$101,"&lt;="&amp;新怪物属性!$CJ39)+SUMIFS(装备数值!BM$50:BM$101,装备数值!$BG$50:$BG$101,"="&amp;新怪物属性!$CK$2,装备数值!$BH$50:$BH$101,"&lt;="&amp;新怪物属性!$CK39)+SUMIFS(装备数值!BM$50:BM$101,装备数值!$BG$50:$BG$101,"="&amp;新怪物属性!$CL$2,装备数值!$BH$50:$BH$101,"&lt;="&amp;新怪物属性!$CL39)+SUMIFS(装备数值!BM$50:BM$101,装备数值!$BG$50:$BG$101,"="&amp;新怪物属性!$CM$2,装备数值!$BH$50:$BH$101,"&lt;="&amp;新怪物属性!$CM39)+SUMIFS(装备数值!BM$50:BM$101,装备数值!$BG$50:$BG$101,"="&amp;新怪物属性!$CN$2,装备数值!$BH$50:$BH$101,"&lt;="&amp;新怪物属性!$CN39)+SUMIFS(装备数值!BM$50:BM$101,装备数值!$BG$50:$BG$101,"="&amp;新怪物属性!$CO$2,装备数值!$BH$50:$BH$101,"&lt;="&amp;新怪物属性!$CO39)+SUMIFS(装备数值!BM$50:BM$101,装备数值!$BG$50:$BG$101,"="&amp;新怪物属性!$CP$2,装备数值!$BH$50:$BH$101,"&lt;="&amp;新怪物属性!$CP39)+SUMIFS(装备数值!BM$50:BM$101,装备数值!$BG$50:$BG$101,"="&amp;新怪物属性!$CQ$2,装备数值!$BH$50:$BH$101,"&lt;="&amp;新怪物属性!$CQ39)+SUMIFS(装备数值!BM$50:BM$101,装备数值!$BG$50:$BG$101,"="&amp;新怪物属性!$CR$2,装备数值!$BH$50:$BH$101,"&lt;="&amp;新怪物属性!$CR39)</f>
        <v>25200</v>
      </c>
      <c r="CU39" s="14">
        <f>SUMIFS(装备数值!BN$50:BN$101,装备数值!$BG$50:$BG$101,"="&amp;新怪物属性!$CF$2,装备数值!$BH$50:$BH$101,"&lt;="&amp;新怪物属性!$CF39)+SUMIFS(装备数值!BN$50:BN$101,装备数值!$BG$50:$BG$101,"="&amp;新怪物属性!$CG$2,装备数值!$BH$50:$BH$101,"&lt;="&amp;新怪物属性!$CG39)+SUMIFS(装备数值!BN$50:BN$101,装备数值!$BG$50:$BG$101,"="&amp;新怪物属性!$CH$2,装备数值!$BH$50:$BH$101,"&lt;="&amp;新怪物属性!$CH39)+SUMIFS(装备数值!BN$50:BN$101,装备数值!$BG$50:$BG$101,"="&amp;新怪物属性!$CI$2,装备数值!$BH$50:$BH$101,"&lt;="&amp;新怪物属性!$CI39)+SUMIFS(装备数值!BN$50:BN$101,装备数值!$BG$50:$BG$101,"="&amp;新怪物属性!$CJ$2,装备数值!$BH$50:$BH$101,"&lt;="&amp;新怪物属性!$CJ39)+SUMIFS(装备数值!BN$50:BN$101,装备数值!$BG$50:$BG$101,"="&amp;新怪物属性!$CK$2,装备数值!$BH$50:$BH$101,"&lt;="&amp;新怪物属性!$CK39)+SUMIFS(装备数值!BN$50:BN$101,装备数值!$BG$50:$BG$101,"="&amp;新怪物属性!$CL$2,装备数值!$BH$50:$BH$101,"&lt;="&amp;新怪物属性!$CL39)+SUMIFS(装备数值!BN$50:BN$101,装备数值!$BG$50:$BG$101,"="&amp;新怪物属性!$CM$2,装备数值!$BH$50:$BH$101,"&lt;="&amp;新怪物属性!$CM39)+SUMIFS(装备数值!BN$50:BN$101,装备数值!$BG$50:$BG$101,"="&amp;新怪物属性!$CN$2,装备数值!$BH$50:$BH$101,"&lt;="&amp;新怪物属性!$CN39)+SUMIFS(装备数值!BN$50:BN$101,装备数值!$BG$50:$BG$101,"="&amp;新怪物属性!$CO$2,装备数值!$BH$50:$BH$101,"&lt;="&amp;新怪物属性!$CO39)+SUMIFS(装备数值!BN$50:BN$101,装备数值!$BG$50:$BG$101,"="&amp;新怪物属性!$CP$2,装备数值!$BH$50:$BH$101,"&lt;="&amp;新怪物属性!$CP39)+SUMIFS(装备数值!BN$50:BN$101,装备数值!$BG$50:$BG$101,"="&amp;新怪物属性!$CQ$2,装备数值!$BH$50:$BH$101,"&lt;="&amp;新怪物属性!$CQ39)+SUMIFS(装备数值!BN$50:BN$101,装备数值!$BG$50:$BG$101,"="&amp;新怪物属性!$CR$2,装备数值!$BH$50:$BH$101,"&lt;="&amp;新怪物属性!$CR39)</f>
        <v>0</v>
      </c>
      <c r="CV39" s="14">
        <f>SUMIFS(装备数值!BO$50:BO$101,装备数值!$BG$50:$BG$101,"="&amp;新怪物属性!$CF$2,装备数值!$BH$50:$BH$101,"&lt;="&amp;新怪物属性!$CF39)+SUMIFS(装备数值!BO$50:BO$101,装备数值!$BG$50:$BG$101,"="&amp;新怪物属性!$CG$2,装备数值!$BH$50:$BH$101,"&lt;="&amp;新怪物属性!$CG39)+SUMIFS(装备数值!BO$50:BO$101,装备数值!$BG$50:$BG$101,"="&amp;新怪物属性!$CH$2,装备数值!$BH$50:$BH$101,"&lt;="&amp;新怪物属性!$CH39)+SUMIFS(装备数值!BO$50:BO$101,装备数值!$BG$50:$BG$101,"="&amp;新怪物属性!$CI$2,装备数值!$BH$50:$BH$101,"&lt;="&amp;新怪物属性!$CI39)+SUMIFS(装备数值!BO$50:BO$101,装备数值!$BG$50:$BG$101,"="&amp;新怪物属性!$CJ$2,装备数值!$BH$50:$BH$101,"&lt;="&amp;新怪物属性!$CJ39)+SUMIFS(装备数值!BO$50:BO$101,装备数值!$BG$50:$BG$101,"="&amp;新怪物属性!$CK$2,装备数值!$BH$50:$BH$101,"&lt;="&amp;新怪物属性!$CK39)+SUMIFS(装备数值!BO$50:BO$101,装备数值!$BG$50:$BG$101,"="&amp;新怪物属性!$CL$2,装备数值!$BH$50:$BH$101,"&lt;="&amp;新怪物属性!$CL39)+SUMIFS(装备数值!BO$50:BO$101,装备数值!$BG$50:$BG$101,"="&amp;新怪物属性!$CM$2,装备数值!$BH$50:$BH$101,"&lt;="&amp;新怪物属性!$CM39)+SUMIFS(装备数值!BO$50:BO$101,装备数值!$BG$50:$BG$101,"="&amp;新怪物属性!$CN$2,装备数值!$BH$50:$BH$101,"&lt;="&amp;新怪物属性!$CN39)+SUMIFS(装备数值!BO$50:BO$101,装备数值!$BG$50:$BG$101,"="&amp;新怪物属性!$CO$2,装备数值!$BH$50:$BH$101,"&lt;="&amp;新怪物属性!$CO39)+SUMIFS(装备数值!BO$50:BO$101,装备数值!$BG$50:$BG$101,"="&amp;新怪物属性!$CP$2,装备数值!$BH$50:$BH$101,"&lt;="&amp;新怪物属性!$CP39)+SUMIFS(装备数值!BO$50:BO$101,装备数值!$BG$50:$BG$101,"="&amp;新怪物属性!$CQ$2,装备数值!$BH$50:$BH$101,"&lt;="&amp;新怪物属性!$CQ39)+SUMIFS(装备数值!BO$50:BO$101,装备数值!$BG$50:$BG$101,"="&amp;新怪物属性!$CR$2,装备数值!$BH$50:$BH$101,"&lt;="&amp;新怪物属性!$CR39)</f>
        <v>48000</v>
      </c>
      <c r="CW39" s="14">
        <f>SUMIFS(装备数值!BP$50:BP$101,装备数值!$BG$50:$BG$101,"="&amp;新怪物属性!$CF$2,装备数值!$BH$50:$BH$101,"&lt;="&amp;新怪物属性!$CF39)+SUMIFS(装备数值!BP$50:BP$101,装备数值!$BG$50:$BG$101,"="&amp;新怪物属性!$CG$2,装备数值!$BH$50:$BH$101,"&lt;="&amp;新怪物属性!$CG39)+SUMIFS(装备数值!BP$50:BP$101,装备数值!$BG$50:$BG$101,"="&amp;新怪物属性!$CH$2,装备数值!$BH$50:$BH$101,"&lt;="&amp;新怪物属性!$CH39)+SUMIFS(装备数值!BP$50:BP$101,装备数值!$BG$50:$BG$101,"="&amp;新怪物属性!$CI$2,装备数值!$BH$50:$BH$101,"&lt;="&amp;新怪物属性!$CI39)+SUMIFS(装备数值!BP$50:BP$101,装备数值!$BG$50:$BG$101,"="&amp;新怪物属性!$CJ$2,装备数值!$BH$50:$BH$101,"&lt;="&amp;新怪物属性!$CJ39)+SUMIFS(装备数值!BP$50:BP$101,装备数值!$BG$50:$BG$101,"="&amp;新怪物属性!$CK$2,装备数值!$BH$50:$BH$101,"&lt;="&amp;新怪物属性!$CK39)+SUMIFS(装备数值!BP$50:BP$101,装备数值!$BG$50:$BG$101,"="&amp;新怪物属性!$CL$2,装备数值!$BH$50:$BH$101,"&lt;="&amp;新怪物属性!$CL39)+SUMIFS(装备数值!BP$50:BP$101,装备数值!$BG$50:$BG$101,"="&amp;新怪物属性!$CM$2,装备数值!$BH$50:$BH$101,"&lt;="&amp;新怪物属性!$CM39)+SUMIFS(装备数值!BP$50:BP$101,装备数值!$BG$50:$BG$101,"="&amp;新怪物属性!$CN$2,装备数值!$BH$50:$BH$101,"&lt;="&amp;新怪物属性!$CN39)+SUMIFS(装备数值!BP$50:BP$101,装备数值!$BG$50:$BG$101,"="&amp;新怪物属性!$CO$2,装备数值!$BH$50:$BH$101,"&lt;="&amp;新怪物属性!$CO39)+SUMIFS(装备数值!BP$50:BP$101,装备数值!$BG$50:$BG$101,"="&amp;新怪物属性!$CP$2,装备数值!$BH$50:$BH$101,"&lt;="&amp;新怪物属性!$CP39)+SUMIFS(装备数值!BP$50:BP$101,装备数值!$BG$50:$BG$101,"="&amp;新怪物属性!$CQ$2,装备数值!$BH$50:$BH$101,"&lt;="&amp;新怪物属性!$CQ39)+SUMIFS(装备数值!BP$50:BP$101,装备数值!$BG$50:$BG$101,"="&amp;新怪物属性!$CR$2,装备数值!$BH$50:$BH$101,"&lt;="&amp;新怪物属性!$CR39)</f>
        <v>920</v>
      </c>
      <c r="CX39" s="14">
        <f>SUMIFS(装备数值!BQ$50:BQ$101,装备数值!$BG$50:$BG$101,"="&amp;新怪物属性!$CF$2,装备数值!$BH$50:$BH$101,"&lt;="&amp;新怪物属性!$CF39)+SUMIFS(装备数值!BQ$50:BQ$101,装备数值!$BG$50:$BG$101,"="&amp;新怪物属性!$CG$2,装备数值!$BH$50:$BH$101,"&lt;="&amp;新怪物属性!$CG39)+SUMIFS(装备数值!BQ$50:BQ$101,装备数值!$BG$50:$BG$101,"="&amp;新怪物属性!$CH$2,装备数值!$BH$50:$BH$101,"&lt;="&amp;新怪物属性!$CH39)+SUMIFS(装备数值!BQ$50:BQ$101,装备数值!$BG$50:$BG$101,"="&amp;新怪物属性!$CI$2,装备数值!$BH$50:$BH$101,"&lt;="&amp;新怪物属性!$CI39)+SUMIFS(装备数值!BQ$50:BQ$101,装备数值!$BG$50:$BG$101,"="&amp;新怪物属性!$CJ$2,装备数值!$BH$50:$BH$101,"&lt;="&amp;新怪物属性!$CJ39)+SUMIFS(装备数值!BQ$50:BQ$101,装备数值!$BG$50:$BG$101,"="&amp;新怪物属性!$CK$2,装备数值!$BH$50:$BH$101,"&lt;="&amp;新怪物属性!$CK39)+SUMIFS(装备数值!BQ$50:BQ$101,装备数值!$BG$50:$BG$101,"="&amp;新怪物属性!$CL$2,装备数值!$BH$50:$BH$101,"&lt;="&amp;新怪物属性!$CL39)+SUMIFS(装备数值!BQ$50:BQ$101,装备数值!$BG$50:$BG$101,"="&amp;新怪物属性!$CM$2,装备数值!$BH$50:$BH$101,"&lt;="&amp;新怪物属性!$CM39)+SUMIFS(装备数值!BQ$50:BQ$101,装备数值!$BG$50:$BG$101,"="&amp;新怪物属性!$CN$2,装备数值!$BH$50:$BH$101,"&lt;="&amp;新怪物属性!$CN39)+SUMIFS(装备数值!BQ$50:BQ$101,装备数值!$BG$50:$BG$101,"="&amp;新怪物属性!$CO$2,装备数值!$BH$50:$BH$101,"&lt;="&amp;新怪物属性!$CO39)+SUMIFS(装备数值!BQ$50:BQ$101,装备数值!$BG$50:$BG$101,"="&amp;新怪物属性!$CP$2,装备数值!$BH$50:$BH$101,"&lt;="&amp;新怪物属性!$CP39)+SUMIFS(装备数值!BQ$50:BQ$101,装备数值!$BG$50:$BG$101,"="&amp;新怪物属性!$CQ$2,装备数值!$BH$50:$BH$101,"&lt;="&amp;新怪物属性!$CQ39)+SUMIFS(装备数值!BQ$50:BQ$101,装备数值!$BG$50:$BG$101,"="&amp;新怪物属性!$CR$2,装备数值!$BH$50:$BH$101,"&lt;="&amp;新怪物属性!$CR39)</f>
        <v>0</v>
      </c>
      <c r="CY39" s="14">
        <f>SUMIFS(装备数值!BR$50:BR$101,装备数值!$BG$50:$BG$101,"="&amp;新怪物属性!$CF$2,装备数值!$BH$50:$BH$101,"&lt;="&amp;新怪物属性!$CF39)+SUMIFS(装备数值!BR$50:BR$101,装备数值!$BG$50:$BG$101,"="&amp;新怪物属性!$CG$2,装备数值!$BH$50:$BH$101,"&lt;="&amp;新怪物属性!$CG39)+SUMIFS(装备数值!BR$50:BR$101,装备数值!$BG$50:$BG$101,"="&amp;新怪物属性!$CH$2,装备数值!$BH$50:$BH$101,"&lt;="&amp;新怪物属性!$CH39)+SUMIFS(装备数值!BR$50:BR$101,装备数值!$BG$50:$BG$101,"="&amp;新怪物属性!$CI$2,装备数值!$BH$50:$BH$101,"&lt;="&amp;新怪物属性!$CI39)+SUMIFS(装备数值!BR$50:BR$101,装备数值!$BG$50:$BG$101,"="&amp;新怪物属性!$CJ$2,装备数值!$BH$50:$BH$101,"&lt;="&amp;新怪物属性!$CJ39)+SUMIFS(装备数值!BR$50:BR$101,装备数值!$BG$50:$BG$101,"="&amp;新怪物属性!$CK$2,装备数值!$BH$50:$BH$101,"&lt;="&amp;新怪物属性!$CK39)+SUMIFS(装备数值!BR$50:BR$101,装备数值!$BG$50:$BG$101,"="&amp;新怪物属性!$CL$2,装备数值!$BH$50:$BH$101,"&lt;="&amp;新怪物属性!$CL39)+SUMIFS(装备数值!BR$50:BR$101,装备数值!$BG$50:$BG$101,"="&amp;新怪物属性!$CM$2,装备数值!$BH$50:$BH$101,"&lt;="&amp;新怪物属性!$CM39)+SUMIFS(装备数值!BR$50:BR$101,装备数值!$BG$50:$BG$101,"="&amp;新怪物属性!$CN$2,装备数值!$BH$50:$BH$101,"&lt;="&amp;新怪物属性!$CN39)+SUMIFS(装备数值!BR$50:BR$101,装备数值!$BG$50:$BG$101,"="&amp;新怪物属性!$CO$2,装备数值!$BH$50:$BH$101,"&lt;="&amp;新怪物属性!$CO39)+SUMIFS(装备数值!BR$50:BR$101,装备数值!$BG$50:$BG$101,"="&amp;新怪物属性!$CP$2,装备数值!$BH$50:$BH$101,"&lt;="&amp;新怪物属性!$CP39)+SUMIFS(装备数值!BR$50:BR$101,装备数值!$BG$50:$BG$101,"="&amp;新怪物属性!$CQ$2,装备数值!$BH$50:$BH$101,"&lt;="&amp;新怪物属性!$CQ39)+SUMIFS(装备数值!BR$50:BR$101,装备数值!$BG$50:$BG$101,"="&amp;新怪物属性!$CR$2,装备数值!$BH$50:$BH$101,"&lt;="&amp;新怪物属性!$CR39)</f>
        <v>0</v>
      </c>
      <c r="CZ39" s="14">
        <f>SUMIFS(装备数值!BS$50:BS$101,装备数值!$BG$50:$BG$101,"="&amp;新怪物属性!$CF$2,装备数值!$BH$50:$BH$101,"&lt;="&amp;新怪物属性!$CF39)+SUMIFS(装备数值!BS$50:BS$101,装备数值!$BG$50:$BG$101,"="&amp;新怪物属性!$CG$2,装备数值!$BH$50:$BH$101,"&lt;="&amp;新怪物属性!$CG39)+SUMIFS(装备数值!BS$50:BS$101,装备数值!$BG$50:$BG$101,"="&amp;新怪物属性!$CH$2,装备数值!$BH$50:$BH$101,"&lt;="&amp;新怪物属性!$CH39)+SUMIFS(装备数值!BS$50:BS$101,装备数值!$BG$50:$BG$101,"="&amp;新怪物属性!$CI$2,装备数值!$BH$50:$BH$101,"&lt;="&amp;新怪物属性!$CI39)+SUMIFS(装备数值!BS$50:BS$101,装备数值!$BG$50:$BG$101,"="&amp;新怪物属性!$CJ$2,装备数值!$BH$50:$BH$101,"&lt;="&amp;新怪物属性!$CJ39)+SUMIFS(装备数值!BS$50:BS$101,装备数值!$BG$50:$BG$101,"="&amp;新怪物属性!$CK$2,装备数值!$BH$50:$BH$101,"&lt;="&amp;新怪物属性!$CK39)+SUMIFS(装备数值!BS$50:BS$101,装备数值!$BG$50:$BG$101,"="&amp;新怪物属性!$CL$2,装备数值!$BH$50:$BH$101,"&lt;="&amp;新怪物属性!$CL39)+SUMIFS(装备数值!BS$50:BS$101,装备数值!$BG$50:$BG$101,"="&amp;新怪物属性!$CM$2,装备数值!$BH$50:$BH$101,"&lt;="&amp;新怪物属性!$CM39)+SUMIFS(装备数值!BS$50:BS$101,装备数值!$BG$50:$BG$101,"="&amp;新怪物属性!$CN$2,装备数值!$BH$50:$BH$101,"&lt;="&amp;新怪物属性!$CN39)+SUMIFS(装备数值!BS$50:BS$101,装备数值!$BG$50:$BG$101,"="&amp;新怪物属性!$CO$2,装备数值!$BH$50:$BH$101,"&lt;="&amp;新怪物属性!$CO39)+SUMIFS(装备数值!BS$50:BS$101,装备数值!$BG$50:$BG$101,"="&amp;新怪物属性!$CP$2,装备数值!$BH$50:$BH$101,"&lt;="&amp;新怪物属性!$CP39)+SUMIFS(装备数值!BS$50:BS$101,装备数值!$BG$50:$BG$101,"="&amp;新怪物属性!$CQ$2,装备数值!$BH$50:$BH$101,"&lt;="&amp;新怪物属性!$CQ39)+SUMIFS(装备数值!BS$50:BS$101,装备数值!$BG$50:$BG$101,"="&amp;新怪物属性!$CR$2,装备数值!$BH$50:$BH$101,"&lt;="&amp;新怪物属性!$CR39)</f>
        <v>0</v>
      </c>
      <c r="DA39" s="14">
        <f>SUMIFS(装备数值!BT$50:BT$101,装备数值!$BG$50:$BG$101,"="&amp;新怪物属性!$CF$2,装备数值!$BH$50:$BH$101,"&lt;="&amp;新怪物属性!$CF39)+SUMIFS(装备数值!BT$50:BT$101,装备数值!$BG$50:$BG$101,"="&amp;新怪物属性!$CG$2,装备数值!$BH$50:$BH$101,"&lt;="&amp;新怪物属性!$CG39)+SUMIFS(装备数值!BT$50:BT$101,装备数值!$BG$50:$BG$101,"="&amp;新怪物属性!$CH$2,装备数值!$BH$50:$BH$101,"&lt;="&amp;新怪物属性!$CH39)+SUMIFS(装备数值!BT$50:BT$101,装备数值!$BG$50:$BG$101,"="&amp;新怪物属性!$CI$2,装备数值!$BH$50:$BH$101,"&lt;="&amp;新怪物属性!$CI39)+SUMIFS(装备数值!BT$50:BT$101,装备数值!$BG$50:$BG$101,"="&amp;新怪物属性!$CJ$2,装备数值!$BH$50:$BH$101,"&lt;="&amp;新怪物属性!$CJ39)+SUMIFS(装备数值!BT$50:BT$101,装备数值!$BG$50:$BG$101,"="&amp;新怪物属性!$CK$2,装备数值!$BH$50:$BH$101,"&lt;="&amp;新怪物属性!$CK39)+SUMIFS(装备数值!BT$50:BT$101,装备数值!$BG$50:$BG$101,"="&amp;新怪物属性!$CL$2,装备数值!$BH$50:$BH$101,"&lt;="&amp;新怪物属性!$CL39)+SUMIFS(装备数值!BT$50:BT$101,装备数值!$BG$50:$BG$101,"="&amp;新怪物属性!$CM$2,装备数值!$BH$50:$BH$101,"&lt;="&amp;新怪物属性!$CM39)+SUMIFS(装备数值!BT$50:BT$101,装备数值!$BG$50:$BG$101,"="&amp;新怪物属性!$CN$2,装备数值!$BH$50:$BH$101,"&lt;="&amp;新怪物属性!$CN39)+SUMIFS(装备数值!BT$50:BT$101,装备数值!$BG$50:$BG$101,"="&amp;新怪物属性!$CO$2,装备数值!$BH$50:$BH$101,"&lt;="&amp;新怪物属性!$CO39)+SUMIFS(装备数值!BT$50:BT$101,装备数值!$BG$50:$BG$101,"="&amp;新怪物属性!$CP$2,装备数值!$BH$50:$BH$101,"&lt;="&amp;新怪物属性!$CP39)+SUMIFS(装备数值!BT$50:BT$101,装备数值!$BG$50:$BG$101,"="&amp;新怪物属性!$CQ$2,装备数值!$BH$50:$BH$101,"&lt;="&amp;新怪物属性!$CQ39)+SUMIFS(装备数值!BT$50:BT$101,装备数值!$BG$50:$BG$101,"="&amp;新怪物属性!$CR$2,装备数值!$BH$50:$BH$101,"&lt;="&amp;新怪物属性!$CR39)</f>
        <v>0</v>
      </c>
      <c r="DB39" s="14">
        <f>SUMIFS(装备数值!BU$50:BU$101,装备数值!$BG$50:$BG$101,"="&amp;新怪物属性!$CF$2,装备数值!$BH$50:$BH$101,"&lt;="&amp;新怪物属性!$CF39)+SUMIFS(装备数值!BU$50:BU$101,装备数值!$BG$50:$BG$101,"="&amp;新怪物属性!$CG$2,装备数值!$BH$50:$BH$101,"&lt;="&amp;新怪物属性!$CG39)+SUMIFS(装备数值!BU$50:BU$101,装备数值!$BG$50:$BG$101,"="&amp;新怪物属性!$CH$2,装备数值!$BH$50:$BH$101,"&lt;="&amp;新怪物属性!$CH39)+SUMIFS(装备数值!BU$50:BU$101,装备数值!$BG$50:$BG$101,"="&amp;新怪物属性!$CI$2,装备数值!$BH$50:$BH$101,"&lt;="&amp;新怪物属性!$CI39)+SUMIFS(装备数值!BU$50:BU$101,装备数值!$BG$50:$BG$101,"="&amp;新怪物属性!$CJ$2,装备数值!$BH$50:$BH$101,"&lt;="&amp;新怪物属性!$CJ39)+SUMIFS(装备数值!BU$50:BU$101,装备数值!$BG$50:$BG$101,"="&amp;新怪物属性!$CK$2,装备数值!$BH$50:$BH$101,"&lt;="&amp;新怪物属性!$CK39)+SUMIFS(装备数值!BU$50:BU$101,装备数值!$BG$50:$BG$101,"="&amp;新怪物属性!$CL$2,装备数值!$BH$50:$BH$101,"&lt;="&amp;新怪物属性!$CL39)+SUMIFS(装备数值!BU$50:BU$101,装备数值!$BG$50:$BG$101,"="&amp;新怪物属性!$CM$2,装备数值!$BH$50:$BH$101,"&lt;="&amp;新怪物属性!$CM39)+SUMIFS(装备数值!BU$50:BU$101,装备数值!$BG$50:$BG$101,"="&amp;新怪物属性!$CN$2,装备数值!$BH$50:$BH$101,"&lt;="&amp;新怪物属性!$CN39)+SUMIFS(装备数值!BU$50:BU$101,装备数值!$BG$50:$BG$101,"="&amp;新怪物属性!$CO$2,装备数值!$BH$50:$BH$101,"&lt;="&amp;新怪物属性!$CO39)+SUMIFS(装备数值!BU$50:BU$101,装备数值!$BG$50:$BG$101,"="&amp;新怪物属性!$CP$2,装备数值!$BH$50:$BH$101,"&lt;="&amp;新怪物属性!$CP39)+SUMIFS(装备数值!BU$50:BU$101,装备数值!$BG$50:$BG$101,"="&amp;新怪物属性!$CQ$2,装备数值!$BH$50:$BH$101,"&lt;="&amp;新怪物属性!$CQ39)+SUMIFS(装备数值!BU$50:BU$101,装备数值!$BG$50:$BG$101,"="&amp;新怪物属性!$CR$2,装备数值!$BH$50:$BH$101,"&lt;="&amp;新怪物属性!$CR39)</f>
        <v>0</v>
      </c>
      <c r="DC39" s="14">
        <f>SUMIFS(装备数值!BV$50:BV$101,装备数值!$BG$50:$BG$101,"="&amp;新怪物属性!$CF$2,装备数值!$BH$50:$BH$101,"&lt;="&amp;新怪物属性!$CF39)+SUMIFS(装备数值!BV$50:BV$101,装备数值!$BG$50:$BG$101,"="&amp;新怪物属性!$CG$2,装备数值!$BH$50:$BH$101,"&lt;="&amp;新怪物属性!$CG39)+SUMIFS(装备数值!BV$50:BV$101,装备数值!$BG$50:$BG$101,"="&amp;新怪物属性!$CH$2,装备数值!$BH$50:$BH$101,"&lt;="&amp;新怪物属性!$CH39)+SUMIFS(装备数值!BV$50:BV$101,装备数值!$BG$50:$BG$101,"="&amp;新怪物属性!$CI$2,装备数值!$BH$50:$BH$101,"&lt;="&amp;新怪物属性!$CI39)+SUMIFS(装备数值!BV$50:BV$101,装备数值!$BG$50:$BG$101,"="&amp;新怪物属性!$CJ$2,装备数值!$BH$50:$BH$101,"&lt;="&amp;新怪物属性!$CJ39)+SUMIFS(装备数值!BV$50:BV$101,装备数值!$BG$50:$BG$101,"="&amp;新怪物属性!$CK$2,装备数值!$BH$50:$BH$101,"&lt;="&amp;新怪物属性!$CK39)+SUMIFS(装备数值!BV$50:BV$101,装备数值!$BG$50:$BG$101,"="&amp;新怪物属性!$CL$2,装备数值!$BH$50:$BH$101,"&lt;="&amp;新怪物属性!$CL39)+SUMIFS(装备数值!BV$50:BV$101,装备数值!$BG$50:$BG$101,"="&amp;新怪物属性!$CM$2,装备数值!$BH$50:$BH$101,"&lt;="&amp;新怪物属性!$CM39)+SUMIFS(装备数值!BV$50:BV$101,装备数值!$BG$50:$BG$101,"="&amp;新怪物属性!$CN$2,装备数值!$BH$50:$BH$101,"&lt;="&amp;新怪物属性!$CN39)+SUMIFS(装备数值!BV$50:BV$101,装备数值!$BG$50:$BG$101,"="&amp;新怪物属性!$CO$2,装备数值!$BH$50:$BH$101,"&lt;="&amp;新怪物属性!$CO39)+SUMIFS(装备数值!BV$50:BV$101,装备数值!$BG$50:$BG$101,"="&amp;新怪物属性!$CP$2,装备数值!$BH$50:$BH$101,"&lt;="&amp;新怪物属性!$CP39)+SUMIFS(装备数值!BV$50:BV$101,装备数值!$BG$50:$BG$101,"="&amp;新怪物属性!$CQ$2,装备数值!$BH$50:$BH$101,"&lt;="&amp;新怪物属性!$CQ39)+SUMIFS(装备数值!BV$50:BV$101,装备数值!$BG$50:$BG$101,"="&amp;新怪物属性!$CR$2,装备数值!$BH$50:$BH$101,"&lt;="&amp;新怪物属性!$CR39)</f>
        <v>0</v>
      </c>
      <c r="DD39" s="14">
        <f>SUMIFS(装备数值!BW$50:BW$101,装备数值!$BG$50:$BG$101,"="&amp;新怪物属性!$CF$2,装备数值!$BH$50:$BH$101,"&lt;="&amp;新怪物属性!$CF39)+SUMIFS(装备数值!BW$50:BW$101,装备数值!$BG$50:$BG$101,"="&amp;新怪物属性!$CG$2,装备数值!$BH$50:$BH$101,"&lt;="&amp;新怪物属性!$CG39)+SUMIFS(装备数值!BW$50:BW$101,装备数值!$BG$50:$BG$101,"="&amp;新怪物属性!$CH$2,装备数值!$BH$50:$BH$101,"&lt;="&amp;新怪物属性!$CH39)+SUMIFS(装备数值!BW$50:BW$101,装备数值!$BG$50:$BG$101,"="&amp;新怪物属性!$CI$2,装备数值!$BH$50:$BH$101,"&lt;="&amp;新怪物属性!$CI39)+SUMIFS(装备数值!BW$50:BW$101,装备数值!$BG$50:$BG$101,"="&amp;新怪物属性!$CJ$2,装备数值!$BH$50:$BH$101,"&lt;="&amp;新怪物属性!$CJ39)+SUMIFS(装备数值!BW$50:BW$101,装备数值!$BG$50:$BG$101,"="&amp;新怪物属性!$CK$2,装备数值!$BH$50:$BH$101,"&lt;="&amp;新怪物属性!$CK39)+SUMIFS(装备数值!BW$50:BW$101,装备数值!$BG$50:$BG$101,"="&amp;新怪物属性!$CL$2,装备数值!$BH$50:$BH$101,"&lt;="&amp;新怪物属性!$CL39)+SUMIFS(装备数值!BW$50:BW$101,装备数值!$BG$50:$BG$101,"="&amp;新怪物属性!$CM$2,装备数值!$BH$50:$BH$101,"&lt;="&amp;新怪物属性!$CM39)+SUMIFS(装备数值!BW$50:BW$101,装备数值!$BG$50:$BG$101,"="&amp;新怪物属性!$CN$2,装备数值!$BH$50:$BH$101,"&lt;="&amp;新怪物属性!$CN39)+SUMIFS(装备数值!BW$50:BW$101,装备数值!$BG$50:$BG$101,"="&amp;新怪物属性!$CO$2,装备数值!$BH$50:$BH$101,"&lt;="&amp;新怪物属性!$CO39)+SUMIFS(装备数值!BW$50:BW$101,装备数值!$BG$50:$BG$101,"="&amp;新怪物属性!$CP$2,装备数值!$BH$50:$BH$101,"&lt;="&amp;新怪物属性!$CP39)+SUMIFS(装备数值!BW$50:BW$101,装备数值!$BG$50:$BG$101,"="&amp;新怪物属性!$CQ$2,装备数值!$BH$50:$BH$101,"&lt;="&amp;新怪物属性!$CQ39)+SUMIFS(装备数值!BW$50:BW$101,装备数值!$BG$50:$BG$101,"="&amp;新怪物属性!$CR$2,装备数值!$BH$50:$BH$101,"&lt;="&amp;新怪物属性!$CR39)</f>
        <v>0</v>
      </c>
      <c r="DE39" s="14">
        <f>SUMIFS(装备数值!BX$50:BX$101,装备数值!$BG$50:$BG$101,"="&amp;新怪物属性!$CF$2,装备数值!$BH$50:$BH$101,"&lt;="&amp;新怪物属性!$CF39)+SUMIFS(装备数值!BX$50:BX$101,装备数值!$BG$50:$BG$101,"="&amp;新怪物属性!$CG$2,装备数值!$BH$50:$BH$101,"&lt;="&amp;新怪物属性!$CG39)+SUMIFS(装备数值!BX$50:BX$101,装备数值!$BG$50:$BG$101,"="&amp;新怪物属性!$CH$2,装备数值!$BH$50:$BH$101,"&lt;="&amp;新怪物属性!$CH39)+SUMIFS(装备数值!BX$50:BX$101,装备数值!$BG$50:$BG$101,"="&amp;新怪物属性!$CI$2,装备数值!$BH$50:$BH$101,"&lt;="&amp;新怪物属性!$CI39)+SUMIFS(装备数值!BX$50:BX$101,装备数值!$BG$50:$BG$101,"="&amp;新怪物属性!$CJ$2,装备数值!$BH$50:$BH$101,"&lt;="&amp;新怪物属性!$CJ39)+SUMIFS(装备数值!BX$50:BX$101,装备数值!$BG$50:$BG$101,"="&amp;新怪物属性!$CK$2,装备数值!$BH$50:$BH$101,"&lt;="&amp;新怪物属性!$CK39)+SUMIFS(装备数值!BX$50:BX$101,装备数值!$BG$50:$BG$101,"="&amp;新怪物属性!$CL$2,装备数值!$BH$50:$BH$101,"&lt;="&amp;新怪物属性!$CL39)+SUMIFS(装备数值!BX$50:BX$101,装备数值!$BG$50:$BG$101,"="&amp;新怪物属性!$CM$2,装备数值!$BH$50:$BH$101,"&lt;="&amp;新怪物属性!$CM39)+SUMIFS(装备数值!BX$50:BX$101,装备数值!$BG$50:$BG$101,"="&amp;新怪物属性!$CN$2,装备数值!$BH$50:$BH$101,"&lt;="&amp;新怪物属性!$CN39)+SUMIFS(装备数值!BX$50:BX$101,装备数值!$BG$50:$BG$101,"="&amp;新怪物属性!$CO$2,装备数值!$BH$50:$BH$101,"&lt;="&amp;新怪物属性!$CO39)+SUMIFS(装备数值!BX$50:BX$101,装备数值!$BG$50:$BG$101,"="&amp;新怪物属性!$CP$2,装备数值!$BH$50:$BH$101,"&lt;="&amp;新怪物属性!$CP39)+SUMIFS(装备数值!BX$50:BX$101,装备数值!$BG$50:$BG$101,"="&amp;新怪物属性!$CQ$2,装备数值!$BH$50:$BH$101,"&lt;="&amp;新怪物属性!$CQ39)+SUMIFS(装备数值!BX$50:BX$101,装备数值!$BG$50:$BG$101,"="&amp;新怪物属性!$CR$2,装备数值!$BH$50:$BH$101,"&lt;="&amp;新怪物属性!$CR39)</f>
        <v>0</v>
      </c>
      <c r="DH39" s="14">
        <f>INDEX(装备数值!$I$13:$M$116,新怪物属性!$P39*8+1,DH$2)*$X39+INDEX(装备数值!$I$13:$M$116,新怪物属性!$Q39*8+2,DH$2)*$Y39+INDEX(装备数值!$I$13:$M$116,新怪物属性!$S39*8+3,DH$2)*$Z39+INDEX(装备数值!$I$13:$M$116,新怪物属性!$R39*8+4,DH$2)*$AA39+INDEX(装备数值!$I$13:$M$116,新怪物属性!$T39*8+5,DH$2)*$AB39+INDEX(装备数值!$I$13:$M$116,新怪物属性!$U39*8+6,DH$2)*$AC39+INDEX(装备数值!$I$13:$M$116,新怪物属性!$V39*8+7,DH$2)*$AD39+INDEX(装备数值!$I$13:$M$116,新怪物属性!$W39*8+8,DH$2)*$AE39</f>
        <v>1100</v>
      </c>
      <c r="DI39" s="14">
        <f>INDEX(装备数值!$I$13:$M$116,新怪物属性!$P39*8+1,DI$2)*$X39+INDEX(装备数值!$I$13:$M$116,新怪物属性!$Q39*8+2,DI$2)*$Y39+INDEX(装备数值!$I$13:$M$116,新怪物属性!$S39*8+3,DI$2)*$Z39+INDEX(装备数值!$I$13:$M$116,新怪物属性!$R39*8+4,DI$2)*$AA39+INDEX(装备数值!$I$13:$M$116,新怪物属性!$T39*8+5,DI$2)*$AB39+INDEX(装备数值!$I$13:$M$116,新怪物属性!$U39*8+6,DI$2)*$AC39+INDEX(装备数值!$I$13:$M$116,新怪物属性!$V39*8+7,DI$2)*$AD39+INDEX(装备数值!$I$13:$M$116,新怪物属性!$W39*8+8,DI$2)*$AE39</f>
        <v>7800</v>
      </c>
      <c r="DJ39" s="14">
        <f>INDEX(装备数值!$I$13:$M$116,新怪物属性!$P39*8+1,DJ$2)*$X39+INDEX(装备数值!$I$13:$M$116,新怪物属性!$Q39*8+2,DJ$2)*$Y39+INDEX(装备数值!$I$13:$M$116,新怪物属性!$S39*8+3,DJ$2)*$Z39+INDEX(装备数值!$I$13:$M$116,新怪物属性!$R39*8+4,DJ$2)*$AA39+INDEX(装备数值!$I$13:$M$116,新怪物属性!$T39*8+5,DJ$2)*$AB39+INDEX(装备数值!$I$13:$M$116,新怪物属性!$U39*8+6,DJ$2)*$AC39+INDEX(装备数值!$I$13:$M$116,新怪物属性!$V39*8+7,DJ$2)*$AD39+INDEX(装备数值!$I$13:$M$116,新怪物属性!$W39*8+8,DJ$2)*$AE39</f>
        <v>560</v>
      </c>
      <c r="DK39" s="14">
        <f>INDEX(装备数值!$I$13:$M$116,新怪物属性!$P39*8+1,DK$2)*$X39+INDEX(装备数值!$I$13:$M$116,新怪物属性!$Q39*8+2,DK$2)*$Y39+INDEX(装备数值!$I$13:$M$116,新怪物属性!$S39*8+3,DK$2)*$Z39+INDEX(装备数值!$I$13:$M$116,新怪物属性!$R39*8+4,DK$2)*$AA39+INDEX(装备数值!$I$13:$M$116,新怪物属性!$T39*8+5,DK$2)*$AB39+INDEX(装备数值!$I$13:$M$116,新怪物属性!$U39*8+6,DK$2)*$AC39+INDEX(装备数值!$I$13:$M$116,新怪物属性!$V39*8+7,DK$2)*$AD39+INDEX(装备数值!$I$13:$M$116,新怪物属性!$W39*8+8,DK$2)*$AE39</f>
        <v>16800</v>
      </c>
      <c r="DL39" s="14">
        <f>INDEX(装备数值!$I$13:$M$116,新怪物属性!$P39*8+1,DL$2)*$X39+INDEX(装备数值!$I$13:$M$116,新怪物属性!$Q39*8+2,DL$2)*$Y39+INDEX(装备数值!$I$13:$M$116,新怪物属性!$S39*8+3,DL$2)*$Z39+INDEX(装备数值!$I$13:$M$116,新怪物属性!$R39*8+4,DL$2)*$AA39+INDEX(装备数值!$I$13:$M$116,新怪物属性!$T39*8+5,DL$2)*$AB39+INDEX(装备数值!$I$13:$M$116,新怪物属性!$U39*8+6,DL$2)*$AC39+INDEX(装备数值!$I$13:$M$116,新怪物属性!$V39*8+7,DL$2)*$AD39+INDEX(装备数值!$I$13:$M$116,新怪物属性!$W39*8+8,DL$2)*$AE39</f>
        <v>140</v>
      </c>
      <c r="DO39" s="14">
        <f>INDEX(装备数值!$X$13:$AH$116,$P39*8+1,DO$2)*$AF39+INDEX(装备数值!$X$13:$AH$116,$Q39*8+2,DO$2)*$AG39+INDEX(装备数值!$X$13:$AH$116,$S39*8+3,DO$2)*$AH39+INDEX(装备数值!$X$13:$AH$116,$R39*8+4,DO$2)*$AI39+INDEX(装备数值!$X$13:$AH$116,$T39*8+5,DO$2)*$AJ39+INDEX(装备数值!$X$13:$AH$116,$U39*8+6,DO$2)*$AK39+INDEX(装备数值!$X$13:$AH$116,$V39*8+7,DO$2)*$AL39+INDEX(装备数值!$X$13:$AH$116,$W39*8+8,DO$2)*$AM39</f>
        <v>0</v>
      </c>
      <c r="DP39" s="14">
        <f>INDEX(装备数值!$X$13:$AH$116,$P39*8+1,DP$2)*$AF39+INDEX(装备数值!$X$13:$AH$116,$Q39*8+2,DP$2)*$AG39+INDEX(装备数值!$X$13:$AH$116,$S39*8+3,DP$2)*$AH39+INDEX(装备数值!$X$13:$AH$116,$R39*8+4,DP$2)*$AI39+INDEX(装备数值!$X$13:$AH$116,$T39*8+5,DP$2)*$AJ39+INDEX(装备数值!$X$13:$AH$116,$U39*8+6,DP$2)*$AK39+INDEX(装备数值!$X$13:$AH$116,$V39*8+7,DP$2)*$AL39+INDEX(装备数值!$X$13:$AH$116,$W39*8+8,DP$2)*$AM39</f>
        <v>0</v>
      </c>
      <c r="DQ39" s="14">
        <f>INDEX(装备数值!$X$13:$AH$116,$P39*8+1,DQ$2)*$AF39+INDEX(装备数值!$X$13:$AH$116,$Q39*8+2,DQ$2)*$AG39+INDEX(装备数值!$X$13:$AH$116,$S39*8+3,DQ$2)*$AH39+INDEX(装备数值!$X$13:$AH$116,$R39*8+4,DQ$2)*$AI39+INDEX(装备数值!$X$13:$AH$116,$T39*8+5,DQ$2)*$AJ39+INDEX(装备数值!$X$13:$AH$116,$U39*8+6,DQ$2)*$AK39+INDEX(装备数值!$X$13:$AH$116,$V39*8+7,DQ$2)*$AL39+INDEX(装备数值!$X$13:$AH$116,$W39*8+8,DQ$2)*$AM39</f>
        <v>0</v>
      </c>
      <c r="DR39" s="14">
        <f>INDEX(装备数值!$X$13:$AH$116,$P39*8+1,DR$2)*$AF39+INDEX(装备数值!$X$13:$AH$116,$Q39*8+2,DR$2)*$AG39+INDEX(装备数值!$X$13:$AH$116,$S39*8+3,DR$2)*$AH39+INDEX(装备数值!$X$13:$AH$116,$R39*8+4,DR$2)*$AI39+INDEX(装备数值!$X$13:$AH$116,$T39*8+5,DR$2)*$AJ39+INDEX(装备数值!$X$13:$AH$116,$U39*8+6,DR$2)*$AK39+INDEX(装备数值!$X$13:$AH$116,$V39*8+7,DR$2)*$AL39+INDEX(装备数值!$X$13:$AH$116,$W39*8+8,DR$2)*$AM39</f>
        <v>0</v>
      </c>
      <c r="DS39" s="14">
        <f>INDEX(装备数值!$X$13:$AH$116,$P39*8+1,DS$2)*$AF39+INDEX(装备数值!$X$13:$AH$116,$Q39*8+2,DS$2)*$AG39+INDEX(装备数值!$X$13:$AH$116,$S39*8+3,DS$2)*$AH39+INDEX(装备数值!$X$13:$AH$116,$R39*8+4,DS$2)*$AI39+INDEX(装备数值!$X$13:$AH$116,$T39*8+5,DS$2)*$AJ39+INDEX(装备数值!$X$13:$AH$116,$U39*8+6,DS$2)*$AK39+INDEX(装备数值!$X$13:$AH$116,$V39*8+7,DS$2)*$AL39+INDEX(装备数值!$X$13:$AH$116,$W39*8+8,DS$2)*$AM39</f>
        <v>0</v>
      </c>
      <c r="DT39" s="14">
        <f>INDEX(装备数值!$X$13:$AH$116,$P39*8+1,DT$2)*$AF39+INDEX(装备数值!$X$13:$AH$116,$Q39*8+2,DT$2)*$AG39+INDEX(装备数值!$X$13:$AH$116,$S39*8+3,DT$2)*$AH39+INDEX(装备数值!$X$13:$AH$116,$R39*8+4,DT$2)*$AI39+INDEX(装备数值!$X$13:$AH$116,$T39*8+5,DT$2)*$AJ39+INDEX(装备数值!$X$13:$AH$116,$U39*8+6,DT$2)*$AK39+INDEX(装备数值!$X$13:$AH$116,$V39*8+7,DT$2)*$AL39+INDEX(装备数值!$X$13:$AH$116,$W39*8+8,DT$2)*$AM39</f>
        <v>0</v>
      </c>
      <c r="DU39" s="14">
        <f>INDEX(装备数值!$X$13:$AH$116,$P39*8+1,DU$2)*$AF39+INDEX(装备数值!$X$13:$AH$116,$Q39*8+2,DU$2)*$AG39+INDEX(装备数值!$X$13:$AH$116,$S39*8+3,DU$2)*$AH39+INDEX(装备数值!$X$13:$AH$116,$R39*8+4,DU$2)*$AI39+INDEX(装备数值!$X$13:$AH$116,$T39*8+5,DU$2)*$AJ39+INDEX(装备数值!$X$13:$AH$116,$U39*8+6,DU$2)*$AK39+INDEX(装备数值!$X$13:$AH$116,$V39*8+7,DU$2)*$AL39+INDEX(装备数值!$X$13:$AH$116,$W39*8+8,DU$2)*$AM39</f>
        <v>0</v>
      </c>
      <c r="DV39" s="14">
        <f>INDEX(装备数值!$X$13:$AH$116,$P39*8+1,DV$2)*$AF39+INDEX(装备数值!$X$13:$AH$116,$Q39*8+2,DV$2)*$AG39+INDEX(装备数值!$X$13:$AH$116,$S39*8+3,DV$2)*$AH39+INDEX(装备数值!$X$13:$AH$116,$R39*8+4,DV$2)*$AI39+INDEX(装备数值!$X$13:$AH$116,$T39*8+5,DV$2)*$AJ39+INDEX(装备数值!$X$13:$AH$116,$U39*8+6,DV$2)*$AK39+INDEX(装备数值!$X$13:$AH$116,$V39*8+7,DV$2)*$AL39+INDEX(装备数值!$X$13:$AH$116,$W39*8+8,DV$2)*$AM39</f>
        <v>0</v>
      </c>
      <c r="DW39" s="14">
        <f>INDEX(装备数值!$X$13:$AH$116,$P39*8+1,DW$2)*$AF39+INDEX(装备数值!$X$13:$AH$116,$Q39*8+2,DW$2)*$AG39+INDEX(装备数值!$X$13:$AH$116,$S39*8+3,DW$2)*$AH39+INDEX(装备数值!$X$13:$AH$116,$R39*8+4,DW$2)*$AI39+INDEX(装备数值!$X$13:$AH$116,$T39*8+5,DW$2)*$AJ39+INDEX(装备数值!$X$13:$AH$116,$U39*8+6,DW$2)*$AK39+INDEX(装备数值!$X$13:$AH$116,$V39*8+7,DW$2)*$AL39+INDEX(装备数值!$X$13:$AH$116,$W39*8+8,DW$2)*$AM39</f>
        <v>0</v>
      </c>
      <c r="DX39" s="14">
        <f>INDEX(装备数值!$X$13:$AH$116,$P39*8+1,DX$2)*$AF39+INDEX(装备数值!$X$13:$AH$116,$Q39*8+2,DX$2)*$AG39+INDEX(装备数值!$X$13:$AH$116,$S39*8+3,DX$2)*$AH39+INDEX(装备数值!$X$13:$AH$116,$R39*8+4,DX$2)*$AI39+INDEX(装备数值!$X$13:$AH$116,$T39*8+5,DX$2)*$AJ39+INDEX(装备数值!$X$13:$AH$116,$U39*8+6,DX$2)*$AK39+INDEX(装备数值!$X$13:$AH$116,$V39*8+7,DX$2)*$AL39+INDEX(装备数值!$X$13:$AH$116,$W39*8+8,DX$2)*$AM39</f>
        <v>0</v>
      </c>
      <c r="DY39" s="14">
        <f>INDEX(装备数值!$X$13:$AH$116,$P39*8+1,DY$2)*$AF39+INDEX(装备数值!$X$13:$AH$116,$Q39*8+2,DY$2)*$AG39+INDEX(装备数值!$X$13:$AH$116,$S39*8+3,DY$2)*$AH39+INDEX(装备数值!$X$13:$AH$116,$R39*8+4,DY$2)*$AI39+INDEX(装备数值!$X$13:$AH$116,$T39*8+5,DY$2)*$AJ39+INDEX(装备数值!$X$13:$AH$116,$U39*8+6,DY$2)*$AK39+INDEX(装备数值!$X$13:$AH$116,$V39*8+7,DY$2)*$AL39+INDEX(装备数值!$X$13:$AH$116,$W39*8+8,DY$2)*$AM39</f>
        <v>0</v>
      </c>
      <c r="EA39" s="14">
        <f>INDEX(装备数值!$AN$17:$AN$117,MATCH(MIN($X39:$AE39),装备数值!$AO$17:$AO$117,1))</f>
        <v>2</v>
      </c>
      <c r="EB39" s="14">
        <f>IF(COUNTIF($P39:$W39,"&gt;"&amp;0)=8,INDEX(装备数值!AR$17:AR$117,$EA39+1),0)</f>
        <v>160</v>
      </c>
      <c r="EC39" s="14">
        <f>IF(COUNTIF($P39:$W39,"&gt;"&amp;0)=8,INDEX(装备数值!AS$17:AS$117,$EA39+1),0)</f>
        <v>1200</v>
      </c>
      <c r="ED39" s="14">
        <f>IF(COUNTIF($P39:$W39,"&gt;"&amp;0)=8,INDEX(装备数值!AT$17:AT$117,$EA39+1),0)</f>
        <v>80</v>
      </c>
      <c r="EE39" s="14">
        <f>IF(COUNTIF($P39:$W39,"&gt;"&amp;0)=8,INDEX(装备数值!AU$17:AU$117,$EA39+1),0)</f>
        <v>1600</v>
      </c>
      <c r="EF39" s="14">
        <f>IF(COUNTIF($P39:$W39,"&gt;"&amp;0)=8,INDEX(装备数值!AV$17:AV$117,$EA39+1),0)</f>
        <v>28</v>
      </c>
      <c r="EH39" s="14">
        <f>INDEX(装备数值!$AY$17:$AY$77,MATCH(MIN($AF39:$AM39),装备数值!$AZ$17:$AZ$77,1))</f>
        <v>0</v>
      </c>
      <c r="EI39" s="26">
        <f>INDEX(装备数值!BA$17:BA$77,新怪物属性!EH39+1)</f>
        <v>0</v>
      </c>
      <c r="EJ39" s="26">
        <f>INDEX(装备数值!BA$17:BA$77,新怪物属性!EH39+1)</f>
        <v>0</v>
      </c>
      <c r="EL39" s="14">
        <f t="shared" si="88"/>
        <v>0</v>
      </c>
      <c r="EM39" s="14">
        <f>VLOOKUP(EL39,军阶与晶片数值!$W$6:$X$27,2)</f>
        <v>0</v>
      </c>
      <c r="EN39" s="14">
        <f>INDEX(军阶与晶片数值!Y$6:Y$27,$EM39+1)</f>
        <v>0</v>
      </c>
      <c r="EO39" s="14">
        <f>INDEX(军阶与晶片数值!Z$6:Z$27,$EM39+1)</f>
        <v>0</v>
      </c>
      <c r="EP39" s="14">
        <f>INDEX(军阶与晶片数值!AA$6:AA$27,$EM39+1)</f>
        <v>0</v>
      </c>
      <c r="EQ39" s="14">
        <f>INDEX(军阶与晶片数值!AB$6:AB$27,$EM39+1)</f>
        <v>0</v>
      </c>
      <c r="ER39" s="29">
        <f>INDEX(军阶与晶片数值!AC$6:AC$27,$EM39+1)</f>
        <v>0</v>
      </c>
      <c r="ES39" s="29">
        <f>INDEX(军阶与晶片数值!AD$6:AD$27,$EM39+1)</f>
        <v>0</v>
      </c>
      <c r="EU39" s="26">
        <f>INDEX(军阶与晶片数值!I$6:I$16,AN39+1)</f>
        <v>0</v>
      </c>
      <c r="EV39" s="26">
        <f>INDEX(军阶与晶片数值!M$6:M$16,AO39+1)</f>
        <v>0</v>
      </c>
      <c r="EW39" s="26">
        <f>INDEX(军阶与晶片数值!J$6:J$16,AP39+1)</f>
        <v>0</v>
      </c>
      <c r="EX39" s="26">
        <f>INDEX(军阶与晶片数值!K$6:K$16,AQ39+1)</f>
        <v>0</v>
      </c>
      <c r="EY39" s="26">
        <f>INDEX(军阶与晶片数值!L$6:L$16,AR39+1)</f>
        <v>0</v>
      </c>
      <c r="EZ39" s="28">
        <f>INDEX(军阶与晶片数值!N$6:N$16,AS39+1)</f>
        <v>0</v>
      </c>
      <c r="FA39" s="28">
        <f>INDEX(军阶与晶片数值!O$6:O$16,AT39+1)</f>
        <v>0</v>
      </c>
      <c r="FB39" s="28">
        <f>INDEX(军阶与晶片数值!P$6:P$16,AU39+1)</f>
        <v>0</v>
      </c>
      <c r="FC39" s="28">
        <f>INDEX(军阶与晶片数值!Q$6:Q$16,AV39+1)</f>
        <v>0</v>
      </c>
      <c r="FD39" s="26">
        <f>INDEX(军阶与晶片数值!R$6:R$16,AW39+1)</f>
        <v>0</v>
      </c>
      <c r="FE39" s="26">
        <f>INDEX(军阶与晶片数值!S$6:S$16,AX39+1)</f>
        <v>0</v>
      </c>
      <c r="FF39" s="26">
        <f>INDEX(军阶与晶片数值!T$6:T$16,AY39+1)</f>
        <v>0</v>
      </c>
      <c r="FG39" s="26">
        <f>INDEX(军阶与晶片数值!U$6:U$16,AZ39+1)</f>
        <v>0</v>
      </c>
      <c r="FI39" s="26">
        <f>INDEX(军阶与晶片数值!$C$6:$C$36,新怪物属性!$BA39+1)</f>
        <v>7.0000000000000007E-2</v>
      </c>
      <c r="FJ39" s="26">
        <f>INDEX(军阶与晶片数值!$C$6:$C$36,新怪物属性!$BA39+1)</f>
        <v>7.0000000000000007E-2</v>
      </c>
      <c r="FK39" s="26">
        <f>INDEX(军阶与晶片数值!$C$6:$C$36,新怪物属性!$BA39+1)</f>
        <v>7.0000000000000007E-2</v>
      </c>
      <c r="FL39" s="26">
        <f>INDEX(军阶与晶片数值!$C$6:$C$36,新怪物属性!$BA39+1)</f>
        <v>7.0000000000000007E-2</v>
      </c>
      <c r="FM39" s="26">
        <f>INDEX(军阶与晶片数值!$C$6:$C$36,新怪物属性!$BA39+1)</f>
        <v>7.0000000000000007E-2</v>
      </c>
      <c r="FO39" s="14">
        <f>INDEX(战舰突破!$H$6:$H$18,新怪物属性!$J39+1)+INDEX(战舰突破!$H$23:$H$35,新怪物属性!$K39+1)+INDEX(战舰突破!$H$40:$H$52,新怪物属性!$L39+1)</f>
        <v>200</v>
      </c>
      <c r="FP39" s="14">
        <f>INDEX(战舰突破!$I$6:$I$18,新怪物属性!$J39+1)+INDEX(战舰突破!$I$23:$I$35,新怪物属性!$K39+1)+INDEX(战舰突破!$I$40:$I$52,新怪物属性!$L39+1)</f>
        <v>200</v>
      </c>
      <c r="FQ39" s="14">
        <f>INDEX(战舰突破!$J$6:$J$18,新怪物属性!$J39+1)+INDEX(战舰突破!$J$23:$J$35,新怪物属性!$K39+1)+INDEX(战舰突破!$J$40:$J$52,新怪物属性!$L39+1)</f>
        <v>0</v>
      </c>
      <c r="FR39" s="14">
        <f>INDEX(战舰突破!$K$6:$K$18,新怪物属性!$J39+1)+INDEX(战舰突破!$K$23:$K$35,新怪物属性!$K39+1)+INDEX(战舰突破!$K$40:$K$52,新怪物属性!$L39+1)</f>
        <v>0</v>
      </c>
      <c r="FS39" s="14">
        <f>INDEX(战舰突破!$L$6:$L$18,新怪物属性!$J39+1)+INDEX(战舰突破!$L$23:$L$35,新怪物属性!$K39+1)+INDEX(战舰突破!$L$40:$L$52,新怪物属性!$L39+1)</f>
        <v>0</v>
      </c>
      <c r="FT39" s="18">
        <f>INDEX(战舰突破!$N$6:$N$18,新怪物属性!$J39+1)+INDEX(战舰突破!$N$23:$N$35,新怪物属性!$K39+1)+INDEX(战舰突破!$N$40:$N$52,新怪物属性!$L39+1)</f>
        <v>0</v>
      </c>
      <c r="FU39" s="18">
        <f>INDEX(战舰突破!$O$6:$O$18,新怪物属性!$J39+1)+INDEX(战舰突破!$O$23:$O$35,新怪物属性!$K39+1)+INDEX(战舰突破!$O$40:$O$52,新怪物属性!$L39+1)</f>
        <v>0</v>
      </c>
      <c r="FV39" s="18">
        <f>INDEX(战舰突破!$P$6:$P$18,新怪物属性!$J39+1)+INDEX(战舰突破!$P$23:$P$35,新怪物属性!$K39+1)+INDEX(战舰突破!$P$40:$P$52,新怪物属性!$L39+1)</f>
        <v>0</v>
      </c>
      <c r="FW39" s="18">
        <f>INDEX(战舰突破!$Q$6:$Q$18,新怪物属性!$J39+1)+INDEX(战舰突破!$Q$23:$Q$35,新怪物属性!$K39+1)+INDEX(战舰突破!$Q$40:$Q$52,新怪物属性!$L39+1)</f>
        <v>0</v>
      </c>
      <c r="FX39" s="18">
        <f>INDEX(战舰突破!$R$6:$R$18,新怪物属性!$J39+1)+INDEX(战舰突破!$R$23:$R$35,新怪物属性!$K39+1)+INDEX(战舰突破!$R$40:$R$52,新怪物属性!$L39+1)</f>
        <v>0</v>
      </c>
      <c r="FY39" s="18">
        <f>INDEX(战舰突破!$M$6:$M$18,新怪物属性!$J39+1)+INDEX(战舰突破!$M$23:$M$35,新怪物属性!$K39+1)+INDEX(战舰突破!$M$40:$M$52,新怪物属性!$L39+1)</f>
        <v>0</v>
      </c>
      <c r="FZ39" s="22">
        <f>INDEX(战舰突破!$W$6:$W$18,新怪物属性!$J39+1)+INDEX(战舰突破!$W$23:$W$35,新怪物属性!$K39+1)+INDEX(战舰突破!$W$40:$W$52,新怪物属性!$L39+1)</f>
        <v>0.3</v>
      </c>
      <c r="GC39" s="14">
        <f>INDEX(战舰突破!$S$6:$S$18,新怪物属性!$J39+1)</f>
        <v>0</v>
      </c>
      <c r="GD39" s="14">
        <f>INDEX(战舰突破!$T$6:$T$18,新怪物属性!$J39+1)</f>
        <v>0</v>
      </c>
      <c r="GE39" s="14">
        <f>INDEX(战舰突破!$U$6:$U$18,新怪物属性!$J39+1)</f>
        <v>0</v>
      </c>
      <c r="GF39" s="14">
        <f>INDEX(战舰突破!$V$6:$V$18,新怪物属性!$J39+1)</f>
        <v>0</v>
      </c>
      <c r="GG39" s="14">
        <f>INDEX(战舰突破!$X$6:$X$18,新怪物属性!$J39+1)</f>
        <v>2</v>
      </c>
      <c r="GI39" s="14">
        <f>INDEX(战舰突破!$S$23:$S$35,新怪物属性!$J39+1)</f>
        <v>0</v>
      </c>
      <c r="GJ39" s="14">
        <f>INDEX(战舰突破!$T$23:$T$35,新怪物属性!$J39+1)</f>
        <v>0</v>
      </c>
      <c r="GK39" s="14">
        <f>INDEX(战舰突破!$U$23:$U$35,新怪物属性!$J39+1)</f>
        <v>0</v>
      </c>
      <c r="GL39" s="14">
        <f>INDEX(战舰突破!$V$23:$V$35,新怪物属性!$J39+1)</f>
        <v>0</v>
      </c>
      <c r="GM39" s="14">
        <f>INDEX(战舰突破!$X$23:$X$35,新怪物属性!$J39+1)</f>
        <v>30</v>
      </c>
      <c r="GO39" s="14">
        <f>INDEX(战舰突破!$S$40:$S$52,新怪物属性!$J39+1)</f>
        <v>0</v>
      </c>
      <c r="GP39" s="14">
        <f>INDEX(战舰突破!$T$40:$T$52,新怪物属性!$J39+1)</f>
        <v>0</v>
      </c>
      <c r="GQ39" s="14">
        <f>INDEX(战舰突破!$U$40:$U$52,新怪物属性!$J39+1)</f>
        <v>0</v>
      </c>
      <c r="GR39" s="14">
        <f>INDEX(战舰突破!$V$40:$V$52,新怪物属性!$J39+1)</f>
        <v>0</v>
      </c>
      <c r="GS39" s="14">
        <f>INDEX(战舰突破!$X$40:$X$52,新怪物属性!$J39+1)</f>
        <v>50</v>
      </c>
      <c r="GV39" s="14">
        <v>0</v>
      </c>
      <c r="GW39" s="14">
        <v>0</v>
      </c>
      <c r="GX39" s="14">
        <v>0</v>
      </c>
      <c r="GY39" s="14">
        <v>0</v>
      </c>
      <c r="GZ39" s="14">
        <v>0</v>
      </c>
      <c r="HA39" s="14">
        <v>0</v>
      </c>
      <c r="HB39" s="14">
        <v>0</v>
      </c>
      <c r="HC39" s="14">
        <v>0</v>
      </c>
      <c r="HD39" s="14">
        <v>0</v>
      </c>
      <c r="HE39" s="14">
        <v>0</v>
      </c>
      <c r="HF39" s="14">
        <v>0</v>
      </c>
      <c r="HG39" s="14">
        <v>0</v>
      </c>
      <c r="HH39" s="14">
        <v>0</v>
      </c>
      <c r="HI39" s="14">
        <v>0</v>
      </c>
      <c r="HJ39" s="14">
        <v>0</v>
      </c>
      <c r="HK39" s="14">
        <v>0</v>
      </c>
      <c r="HL39" s="14">
        <v>0</v>
      </c>
      <c r="HM39" s="14">
        <v>0</v>
      </c>
      <c r="HN39" s="14">
        <v>0</v>
      </c>
      <c r="HO39" s="14">
        <v>0</v>
      </c>
      <c r="HP39" s="14">
        <v>0</v>
      </c>
      <c r="HQ39" s="14">
        <v>0</v>
      </c>
      <c r="HR39" s="14">
        <v>0</v>
      </c>
      <c r="HS39" s="14">
        <v>0</v>
      </c>
      <c r="HT39" s="14">
        <v>0</v>
      </c>
      <c r="HU39" s="14">
        <v>0</v>
      </c>
      <c r="HX39" s="14">
        <v>0</v>
      </c>
      <c r="HY39" s="14">
        <v>0</v>
      </c>
      <c r="IB39" s="14">
        <f>IF($GV39=0,0,INDEX(战宠!P$15:P$27,新怪物属性!$GV$3)*(INDEX(战宠!$U$7:$Y$10,1,新怪物属性!$GV39)))*(新怪物属性!$GW39+4)
+IF($GX39=0,0,INDEX(战宠!P$15:P$27,新怪物属性!$GX$3)*(INDEX(战宠!$U$7:$Y$10,1,新怪物属性!$GX39)))*(新怪物属性!$GY39+4)
+IF($GZ39=0,0,INDEX(战宠!P$15:P$27,新怪物属性!$GZ$3)*(INDEX(战宠!$U$7:$Y$10,1,新怪物属性!$GZ39)))*(新怪物属性!$HA39+4)
+IF($HB39=0,0,INDEX(战宠!P$15:P$27,新怪物属性!$HB$3)*(INDEX(战宠!$U$7:$Y$10,1,新怪物属性!$HB39)))*(新怪物属性!$HC39+4)
+IF($HD39=0,0,INDEX(战宠!P$15:P$27,新怪物属性!$HD$3)*(INDEX(战宠!$U$7:$Y$10,1,新怪物属性!$HD39)))*(新怪物属性!$HE39+4)
+IF($HF39=0,0,INDEX(战宠!P$15:P$27,新怪物属性!$HF$3)*(INDEX(战宠!$U$7:$Y$10,1,新怪物属性!$HF39)))*(新怪物属性!$HG39+4)
+IF($HH39=0,0,INDEX(战宠!P$15:P$27,新怪物属性!$HH$3)*(INDEX(战宠!$U$7:$Y$10,1,新怪物属性!$HH39)))*(新怪物属性!$HI39+4)
+IF($HJ39=0,0,INDEX(战宠!P$15:P$27,新怪物属性!$HJ$3)*(INDEX(战宠!$U$7:$Y$10,1,新怪物属性!$HJ39)))*(新怪物属性!$HK39+4)
+IF($HL39=0,0,INDEX(战宠!P$15:P$27,新怪物属性!$HL$3)*(INDEX(战宠!$U$7:$Y$10,1,新怪物属性!$HL39)))*(新怪物属性!$HM39+4)
+IF($HN39=0,0,INDEX(战宠!P$15:P$27,新怪物属性!$HN$3)*(INDEX(战宠!$U$7:$Y$10,1,新怪物属性!$HN39)))*(新怪物属性!$HO39+4)
+IF($HP39=0,0,INDEX(战宠!P$15:P$27,新怪物属性!$HP$3)*(INDEX(战宠!$U$7:$Y$10,1,新怪物属性!$HP39)))*(新怪物属性!$HQ39+4)
+IF($HR39=0,0,INDEX(战宠!P$15:P$27,新怪物属性!$HR$3)*(INDEX(战宠!$U$7:$Y$10,1,新怪物属性!$HR39)))*(新怪物属性!$HS39+4)
+IF($HT39=0,0,INDEX(战宠!P$15:P$27,新怪物属性!$HT$3)*(INDEX(战宠!$U$7:$Y$10,1,新怪物属性!$HT39)))*(新怪物属性!$HU39+4)</f>
        <v>0</v>
      </c>
      <c r="IC39" s="14">
        <f>IF($GV39=0,0,INDEX(战宠!Q$15:Q$27,新怪物属性!$GV$3)*(INDEX(战宠!$U$7:$Y$10,1,新怪物属性!$GV39)))*(新怪物属性!$GW39+4)
+IF($GX39=0,0,INDEX(战宠!Q$15:Q$27,新怪物属性!$GX$3)*(INDEX(战宠!$U$7:$Y$10,1,新怪物属性!$GX39)))*(新怪物属性!$GY39+4)
+IF($GZ39=0,0,INDEX(战宠!Q$15:Q$27,新怪物属性!$GZ$3)*(INDEX(战宠!$U$7:$Y$10,1,新怪物属性!$GZ39)))*(新怪物属性!$HA39+4)
+IF($HB39=0,0,INDEX(战宠!Q$15:Q$27,新怪物属性!$HB$3)*(INDEX(战宠!$U$7:$Y$10,1,新怪物属性!$HB39)))*(新怪物属性!$HC39+4)
+IF($HD39=0,0,INDEX(战宠!Q$15:Q$27,新怪物属性!$HD$3)*(INDEX(战宠!$U$7:$Y$10,1,新怪物属性!$HD39)))*(新怪物属性!$HE39+4)
+IF($HF39=0,0,INDEX(战宠!Q$15:Q$27,新怪物属性!$HF$3)*(INDEX(战宠!$U$7:$Y$10,1,新怪物属性!$HF39)))*(新怪物属性!$HG39+4)
+IF($HH39=0,0,INDEX(战宠!Q$15:Q$27,新怪物属性!$HH$3)*(INDEX(战宠!$U$7:$Y$10,1,新怪物属性!$HH39)))*(新怪物属性!$HI39+4)
+IF($HJ39=0,0,INDEX(战宠!Q$15:Q$27,新怪物属性!$HJ$3)*(INDEX(战宠!$U$7:$Y$10,1,新怪物属性!$HJ39)))*(新怪物属性!$HK39+4)
+IF($HL39=0,0,INDEX(战宠!Q$15:Q$27,新怪物属性!$HL$3)*(INDEX(战宠!$U$7:$Y$10,1,新怪物属性!$HL39)))*(新怪物属性!$HM39+4)
+IF($HN39=0,0,INDEX(战宠!Q$15:Q$27,新怪物属性!$HN$3)*(INDEX(战宠!$U$7:$Y$10,1,新怪物属性!$HN39)))*(新怪物属性!$HO39+4)
+IF($HP39=0,0,INDEX(战宠!Q$15:Q$27,新怪物属性!$HP$3)*(INDEX(战宠!$U$7:$Y$10,1,新怪物属性!$HP39)))*(新怪物属性!$HQ39+4)
+IF($HR39=0,0,INDEX(战宠!Q$15:Q$27,新怪物属性!$HR$3)*(INDEX(战宠!$U$7:$Y$10,1,新怪物属性!$HR39)))*(新怪物属性!$HS39+4)
+IF($HT39=0,0,INDEX(战宠!Q$15:Q$27,新怪物属性!$HT$3)*(INDEX(战宠!$U$7:$Y$10,1,新怪物属性!$HT39)))*(新怪物属性!$HU39+4)</f>
        <v>0</v>
      </c>
      <c r="ID39" s="14">
        <f>IF($GV39=0,0,INDEX(战宠!R$15:R$27,新怪物属性!$GV$3)*(INDEX(战宠!$U$7:$Y$10,1,新怪物属性!$GV39)))*(新怪物属性!$GW39+4)
+IF($GX39=0,0,INDEX(战宠!R$15:R$27,新怪物属性!$GX$3)*(INDEX(战宠!$U$7:$Y$10,1,新怪物属性!$GX39)))*(新怪物属性!$GY39+4)
+IF($GZ39=0,0,INDEX(战宠!R$15:R$27,新怪物属性!$GZ$3)*(INDEX(战宠!$U$7:$Y$10,1,新怪物属性!$GZ39)))*(新怪物属性!$HA39+4)
+IF($HB39=0,0,INDEX(战宠!R$15:R$27,新怪物属性!$HB$3)*(INDEX(战宠!$U$7:$Y$10,1,新怪物属性!$HB39)))*(新怪物属性!$HC39+4)
+IF($HD39=0,0,INDEX(战宠!R$15:R$27,新怪物属性!$HD$3)*(INDEX(战宠!$U$7:$Y$10,1,新怪物属性!$HD39)))*(新怪物属性!$HE39+4)
+IF($HF39=0,0,INDEX(战宠!R$15:R$27,新怪物属性!$HF$3)*(INDEX(战宠!$U$7:$Y$10,1,新怪物属性!$HF39)))*(新怪物属性!$HG39+4)
+IF($HH39=0,0,INDEX(战宠!R$15:R$27,新怪物属性!$HH$3)*(INDEX(战宠!$U$7:$Y$10,1,新怪物属性!$HH39)))*(新怪物属性!$HI39+4)
+IF($HJ39=0,0,INDEX(战宠!R$15:R$27,新怪物属性!$HJ$3)*(INDEX(战宠!$U$7:$Y$10,1,新怪物属性!$HJ39)))*(新怪物属性!$HK39+4)
+IF($HL39=0,0,INDEX(战宠!R$15:R$27,新怪物属性!$HL$3)*(INDEX(战宠!$U$7:$Y$10,1,新怪物属性!$HL39)))*(新怪物属性!$HM39+4)
+IF($HN39=0,0,INDEX(战宠!R$15:R$27,新怪物属性!$HN$3)*(INDEX(战宠!$U$7:$Y$10,1,新怪物属性!$HN39)))*(新怪物属性!$HO39+4)
+IF($HP39=0,0,INDEX(战宠!R$15:R$27,新怪物属性!$HP$3)*(INDEX(战宠!$U$7:$Y$10,1,新怪物属性!$HP39)))*(新怪物属性!$HQ39+4)
+IF($HR39=0,0,INDEX(战宠!R$15:R$27,新怪物属性!$HR$3)*(INDEX(战宠!$U$7:$Y$10,1,新怪物属性!$HR39)))*(新怪物属性!$HS39+4)
+IF($HT39=0,0,INDEX(战宠!R$15:R$27,新怪物属性!$HT$3)*(INDEX(战宠!$U$7:$Y$10,1,新怪物属性!$HT39)))*(新怪物属性!$HU39+4)</f>
        <v>0</v>
      </c>
      <c r="IE39" s="14">
        <f>IF($GV39=0,0,INDEX(战宠!S$15:S$27,新怪物属性!$GV$3)*(INDEX(战宠!$U$7:$Y$10,1,新怪物属性!$GV39)))*(新怪物属性!$GW39+4)
+IF($GX39=0,0,INDEX(战宠!S$15:S$27,新怪物属性!$GX$3)*(INDEX(战宠!$U$7:$Y$10,1,新怪物属性!$GX39)))*(新怪物属性!$GY39+4)
+IF($GZ39=0,0,INDEX(战宠!S$15:S$27,新怪物属性!$GZ$3)*(INDEX(战宠!$U$7:$Y$10,1,新怪物属性!$GZ39)))*(新怪物属性!$HA39+4)
+IF($HB39=0,0,INDEX(战宠!S$15:S$27,新怪物属性!$HB$3)*(INDEX(战宠!$U$7:$Y$10,1,新怪物属性!$HB39)))*(新怪物属性!$HC39+4)
+IF($HD39=0,0,INDEX(战宠!S$15:S$27,新怪物属性!$HD$3)*(INDEX(战宠!$U$7:$Y$10,1,新怪物属性!$HD39)))*(新怪物属性!$HE39+4)
+IF($HF39=0,0,INDEX(战宠!S$15:S$27,新怪物属性!$HF$3)*(INDEX(战宠!$U$7:$Y$10,1,新怪物属性!$HF39)))*(新怪物属性!$HG39+4)
+IF($HH39=0,0,INDEX(战宠!S$15:S$27,新怪物属性!$HH$3)*(INDEX(战宠!$U$7:$Y$10,1,新怪物属性!$HH39)))*(新怪物属性!$HI39+4)
+IF($HJ39=0,0,INDEX(战宠!S$15:S$27,新怪物属性!$HJ$3)*(INDEX(战宠!$U$7:$Y$10,1,新怪物属性!$HJ39)))*(新怪物属性!$HK39+4)
+IF($HL39=0,0,INDEX(战宠!S$15:S$27,新怪物属性!$HL$3)*(INDEX(战宠!$U$7:$Y$10,1,新怪物属性!$HL39)))*(新怪物属性!$HM39+4)
+IF($HN39=0,0,INDEX(战宠!S$15:S$27,新怪物属性!$HN$3)*(INDEX(战宠!$U$7:$Y$10,1,新怪物属性!$HN39)))*(新怪物属性!$HO39+4)
+IF($HP39=0,0,INDEX(战宠!S$15:S$27,新怪物属性!$HP$3)*(INDEX(战宠!$U$7:$Y$10,1,新怪物属性!$HP39)))*(新怪物属性!$HQ39+4)
+IF($HR39=0,0,INDEX(战宠!S$15:S$27,新怪物属性!$HR$3)*(INDEX(战宠!$U$7:$Y$10,1,新怪物属性!$HR39)))*(新怪物属性!$HS39+4)
+IF($HT39=0,0,INDEX(战宠!S$15:S$27,新怪物属性!$HT$3)*(INDEX(战宠!$U$7:$Y$10,1,新怪物属性!$HT39)))*(新怪物属性!$HU39+4)</f>
        <v>0</v>
      </c>
      <c r="IF39" s="14">
        <f>IF($GV39=0,0,INDEX(战宠!T$15:T$27,新怪物属性!$GV$3)*(INDEX(战宠!$U$7:$Y$10,1,新怪物属性!$GV39)))*(新怪物属性!$GW39+4)
+IF($GX39=0,0,INDEX(战宠!T$15:T$27,新怪物属性!$GX$3)*(INDEX(战宠!$U$7:$Y$10,1,新怪物属性!$GX39)))*(新怪物属性!$GY39+4)
+IF($GZ39=0,0,INDEX(战宠!T$15:T$27,新怪物属性!$GZ$3)*(INDEX(战宠!$U$7:$Y$10,1,新怪物属性!$GZ39)))*(新怪物属性!$HA39+4)
+IF($HB39=0,0,INDEX(战宠!T$15:T$27,新怪物属性!$HB$3)*(INDEX(战宠!$U$7:$Y$10,1,新怪物属性!$HB39)))*(新怪物属性!$HC39+4)
+IF($HD39=0,0,INDEX(战宠!T$15:T$27,新怪物属性!$HD$3)*(INDEX(战宠!$U$7:$Y$10,1,新怪物属性!$HD39)))*(新怪物属性!$HE39+4)
+IF($HF39=0,0,INDEX(战宠!T$15:T$27,新怪物属性!$HF$3)*(INDEX(战宠!$U$7:$Y$10,1,新怪物属性!$HF39)))*(新怪物属性!$HG39+4)
+IF($HH39=0,0,INDEX(战宠!T$15:T$27,新怪物属性!$HH$3)*(INDEX(战宠!$U$7:$Y$10,1,新怪物属性!$HH39)))*(新怪物属性!$HI39+4)
+IF($HJ39=0,0,INDEX(战宠!T$15:T$27,新怪物属性!$HJ$3)*(INDEX(战宠!$U$7:$Y$10,1,新怪物属性!$HJ39)))*(新怪物属性!$HK39+4)
+IF($HL39=0,0,INDEX(战宠!T$15:T$27,新怪物属性!$HL$3)*(INDEX(战宠!$U$7:$Y$10,1,新怪物属性!$HL39)))*(新怪物属性!$HM39+4)
+IF($HN39=0,0,INDEX(战宠!T$15:T$27,新怪物属性!$HN$3)*(INDEX(战宠!$U$7:$Y$10,1,新怪物属性!$HN39)))*(新怪物属性!$HO39+4)
+IF($HP39=0,0,INDEX(战宠!T$15:T$27,新怪物属性!$HP$3)*(INDEX(战宠!$U$7:$Y$10,1,新怪物属性!$HP39)))*(新怪物属性!$HQ39+4)
+IF($HR39=0,0,INDEX(战宠!T$15:T$27,新怪物属性!$HR$3)*(INDEX(战宠!$U$7:$Y$10,1,新怪物属性!$HR39)))*(新怪物属性!$HS39+4)
+IF($HT39=0,0,INDEX(战宠!T$15:T$27,新怪物属性!$HT$3)*(INDEX(战宠!$U$7:$Y$10,1,新怪物属性!$HT39)))*(新怪物属性!$HU39+4)</f>
        <v>0</v>
      </c>
      <c r="II39" s="14">
        <f>IF(HX39=0,0,INDEX(战宠!$D$15:$D$27,新怪物属性!HX39))</f>
        <v>0</v>
      </c>
      <c r="IJ39" s="14">
        <f>IF(HY39=0,0,INDEX(战宠!$D$15:$D$27,新怪物属性!HY39))</f>
        <v>0</v>
      </c>
      <c r="IM39" s="14">
        <f t="shared" si="51"/>
        <v>6115</v>
      </c>
      <c r="IN39" s="14">
        <f t="shared" si="52"/>
        <v>6414</v>
      </c>
      <c r="IO39" s="14">
        <f t="shared" si="53"/>
        <v>0</v>
      </c>
      <c r="IP39" s="14">
        <f t="shared" si="54"/>
        <v>0</v>
      </c>
      <c r="IQ39" s="14">
        <f t="shared" si="55"/>
        <v>0</v>
      </c>
      <c r="IR39" s="14">
        <f t="shared" si="89"/>
        <v>43442</v>
      </c>
      <c r="IS39" s="14">
        <f t="shared" si="90"/>
        <v>1558</v>
      </c>
      <c r="IT39" s="14">
        <f t="shared" si="91"/>
        <v>103201</v>
      </c>
      <c r="IU39" s="14">
        <f t="shared" si="92"/>
        <v>1288</v>
      </c>
      <c r="IV39" s="28">
        <f t="shared" si="93"/>
        <v>0</v>
      </c>
      <c r="IW39" s="28">
        <f t="shared" si="94"/>
        <v>0</v>
      </c>
      <c r="IX39" s="28">
        <f t="shared" si="95"/>
        <v>0</v>
      </c>
      <c r="IY39" s="28">
        <f t="shared" si="96"/>
        <v>0</v>
      </c>
      <c r="IZ39" s="28">
        <f t="shared" si="97"/>
        <v>1</v>
      </c>
      <c r="JA39" s="28">
        <f t="shared" si="98"/>
        <v>1</v>
      </c>
      <c r="JB39" s="28">
        <f t="shared" si="99"/>
        <v>0</v>
      </c>
      <c r="JC39" s="28">
        <f t="shared" si="100"/>
        <v>0</v>
      </c>
      <c r="JD39" s="14">
        <f t="shared" si="101"/>
        <v>1</v>
      </c>
      <c r="JE39" s="14">
        <f t="shared" si="102"/>
        <v>1</v>
      </c>
      <c r="JF39" s="14">
        <f t="shared" si="103"/>
        <v>1</v>
      </c>
      <c r="JG39" s="18">
        <f t="shared" si="104"/>
        <v>1</v>
      </c>
      <c r="JH39" s="18">
        <f t="shared" si="105"/>
        <v>1</v>
      </c>
      <c r="JI39" s="18">
        <f t="shared" si="106"/>
        <v>1</v>
      </c>
      <c r="JJ39" s="29">
        <f t="shared" si="136"/>
        <v>150</v>
      </c>
      <c r="JK39" s="29">
        <f t="shared" si="136"/>
        <v>450</v>
      </c>
      <c r="JL39" s="29">
        <f t="shared" si="136"/>
        <v>450</v>
      </c>
      <c r="JM39" s="26">
        <f t="shared" si="107"/>
        <v>0</v>
      </c>
      <c r="JN39" s="26">
        <f t="shared" si="108"/>
        <v>0</v>
      </c>
      <c r="JO39" s="26">
        <f t="shared" si="109"/>
        <v>0</v>
      </c>
      <c r="JP39" s="14">
        <f t="shared" si="110"/>
        <v>2</v>
      </c>
      <c r="JQ39" s="14">
        <f t="shared" si="111"/>
        <v>2</v>
      </c>
      <c r="JR39" s="14">
        <f t="shared" si="112"/>
        <v>2</v>
      </c>
      <c r="JS39" s="14">
        <f t="shared" si="113"/>
        <v>2</v>
      </c>
      <c r="JT39" s="14">
        <f t="shared" si="114"/>
        <v>30</v>
      </c>
      <c r="JU39" s="14">
        <f t="shared" si="115"/>
        <v>50</v>
      </c>
      <c r="JV39">
        <v>35</v>
      </c>
      <c r="JW39" s="14">
        <f t="shared" si="57"/>
        <v>367493</v>
      </c>
      <c r="JY39" s="14">
        <f t="shared" si="31"/>
        <v>3116</v>
      </c>
      <c r="JZ39" s="14">
        <f t="shared" si="58"/>
        <v>3027</v>
      </c>
      <c r="KA39" s="29">
        <f t="shared" si="59"/>
        <v>0</v>
      </c>
      <c r="KB39" s="29">
        <f t="shared" si="60"/>
        <v>0</v>
      </c>
      <c r="KC39" s="29">
        <f t="shared" si="61"/>
        <v>0</v>
      </c>
      <c r="KD39" s="29">
        <f t="shared" si="62"/>
        <v>0</v>
      </c>
      <c r="KE39" s="14">
        <f t="shared" si="116"/>
        <v>1</v>
      </c>
      <c r="KF39" s="14">
        <f t="shared" si="117"/>
        <v>1</v>
      </c>
      <c r="KG39" s="14">
        <f t="shared" si="63"/>
        <v>3027</v>
      </c>
      <c r="KH39" s="26">
        <f t="shared" si="118"/>
        <v>0</v>
      </c>
      <c r="KI39" s="26">
        <f t="shared" si="119"/>
        <v>0.3</v>
      </c>
      <c r="KJ39" s="29">
        <f t="shared" si="64"/>
        <v>378</v>
      </c>
      <c r="KK39" s="29">
        <f t="shared" si="65"/>
        <v>2008</v>
      </c>
      <c r="KL39" s="29">
        <f t="shared" si="66"/>
        <v>0</v>
      </c>
      <c r="KM39" s="23">
        <f t="shared" si="67"/>
        <v>0</v>
      </c>
      <c r="KN39" s="23">
        <f t="shared" si="68"/>
        <v>0</v>
      </c>
      <c r="KO39" s="26">
        <f t="shared" si="120"/>
        <v>0.05</v>
      </c>
      <c r="KP39" s="26">
        <f t="shared" si="121"/>
        <v>0.15</v>
      </c>
      <c r="KQ39" s="26">
        <f t="shared" si="122"/>
        <v>0.15</v>
      </c>
      <c r="KR39" s="26">
        <f t="shared" si="69"/>
        <v>0</v>
      </c>
      <c r="KS39" s="26">
        <v>0</v>
      </c>
      <c r="KT39" s="29">
        <f t="shared" si="123"/>
        <v>1.05</v>
      </c>
      <c r="KU39" s="29">
        <f t="shared" si="124"/>
        <v>1.1499999999999999</v>
      </c>
      <c r="KV39" s="29">
        <f t="shared" si="125"/>
        <v>1.1499999999999999</v>
      </c>
      <c r="KW39" s="29">
        <f t="shared" si="126"/>
        <v>1984.5</v>
      </c>
      <c r="KX39" s="29">
        <f t="shared" si="127"/>
        <v>1539.4666666666665</v>
      </c>
      <c r="KY39" s="29">
        <f t="shared" si="128"/>
        <v>0</v>
      </c>
      <c r="KZ39" s="29">
        <f t="shared" si="129"/>
        <v>21368</v>
      </c>
      <c r="LA39" s="14">
        <f t="shared" si="130"/>
        <v>3523.97</v>
      </c>
      <c r="LE39" s="14">
        <v>1</v>
      </c>
      <c r="LF39" s="14">
        <v>0.5</v>
      </c>
      <c r="LG39" s="14">
        <v>220</v>
      </c>
      <c r="LH39" s="14">
        <v>80</v>
      </c>
      <c r="LI39" s="14">
        <v>0</v>
      </c>
      <c r="LJ39" s="14">
        <v>60</v>
      </c>
      <c r="LK39" s="14">
        <v>60</v>
      </c>
      <c r="LL39" s="23">
        <f t="shared" si="71"/>
        <v>316514</v>
      </c>
      <c r="LM39" s="23">
        <f t="shared" si="72"/>
        <v>0</v>
      </c>
      <c r="LN39" s="23">
        <f t="shared" si="73"/>
        <v>316514</v>
      </c>
      <c r="LO39" s="14">
        <v>1</v>
      </c>
      <c r="LP39" s="14">
        <v>0.5</v>
      </c>
      <c r="LQ39" s="14">
        <v>100</v>
      </c>
      <c r="LR39" s="14">
        <v>25</v>
      </c>
      <c r="LS39" s="14">
        <v>0</v>
      </c>
      <c r="LT39" s="14">
        <v>30</v>
      </c>
      <c r="LU39" s="14">
        <v>30</v>
      </c>
      <c r="LV39" s="23">
        <f t="shared" si="74"/>
        <v>141880</v>
      </c>
      <c r="LW39" s="23">
        <f t="shared" si="75"/>
        <v>0</v>
      </c>
      <c r="LX39" s="23">
        <f t="shared" si="76"/>
        <v>141880</v>
      </c>
      <c r="MB39">
        <f t="shared" si="131"/>
        <v>2.8907010742245514</v>
      </c>
      <c r="MC39">
        <f t="shared" si="132"/>
        <v>2.8907010742245514</v>
      </c>
      <c r="ME39" s="14">
        <v>7</v>
      </c>
      <c r="MF39" s="14">
        <v>2</v>
      </c>
      <c r="MG39" s="14">
        <v>0</v>
      </c>
      <c r="MH39" s="23">
        <f t="shared" si="133"/>
        <v>7396</v>
      </c>
      <c r="MI39" s="23">
        <f t="shared" si="77"/>
        <v>0</v>
      </c>
      <c r="MJ39" s="23">
        <f t="shared" si="78"/>
        <v>7396</v>
      </c>
      <c r="MK39" s="14">
        <v>25</v>
      </c>
      <c r="ML39" s="14">
        <v>6</v>
      </c>
      <c r="MM39" s="14">
        <v>4</v>
      </c>
      <c r="MN39" s="23">
        <f t="shared" si="134"/>
        <v>23777</v>
      </c>
      <c r="MO39" s="23">
        <f t="shared" si="79"/>
        <v>0</v>
      </c>
      <c r="MP39" s="23">
        <f t="shared" si="80"/>
        <v>23777</v>
      </c>
      <c r="MR39" s="23">
        <f t="shared" si="81"/>
        <v>31703</v>
      </c>
      <c r="MS39" s="23">
        <f t="shared" si="82"/>
        <v>0</v>
      </c>
      <c r="MT39" s="23">
        <f t="shared" si="83"/>
        <v>31703</v>
      </c>
      <c r="MU39" s="23">
        <f t="shared" si="87"/>
        <v>11094</v>
      </c>
      <c r="MV39" s="23">
        <f t="shared" si="85"/>
        <v>0</v>
      </c>
      <c r="MW39" s="23">
        <f t="shared" si="86"/>
        <v>11094</v>
      </c>
      <c r="NJ39" s="14">
        <v>35</v>
      </c>
      <c r="NK39" s="14"/>
    </row>
    <row r="40" spans="1:375" ht="16.5" x14ac:dyDescent="0.2">
      <c r="A40">
        <v>8</v>
      </c>
      <c r="B40">
        <v>350</v>
      </c>
      <c r="C40" s="14">
        <f t="shared" si="0"/>
        <v>1</v>
      </c>
      <c r="D40" s="14">
        <v>36</v>
      </c>
      <c r="E40" s="14" t="s">
        <v>607</v>
      </c>
      <c r="F40" s="14" t="s">
        <v>565</v>
      </c>
      <c r="G40" s="14">
        <v>20</v>
      </c>
      <c r="H40" s="14">
        <v>20</v>
      </c>
      <c r="I40" s="14">
        <v>0</v>
      </c>
      <c r="J40" s="14">
        <v>1</v>
      </c>
      <c r="K40" s="14">
        <v>1</v>
      </c>
      <c r="L40" s="14">
        <v>0</v>
      </c>
      <c r="M40" s="14">
        <v>1</v>
      </c>
      <c r="N40" s="14">
        <v>0</v>
      </c>
      <c r="O40" s="14">
        <v>0</v>
      </c>
      <c r="P40" s="14">
        <v>2</v>
      </c>
      <c r="Q40" s="14">
        <v>4</v>
      </c>
      <c r="R40" s="14">
        <v>2</v>
      </c>
      <c r="S40" s="14">
        <v>2</v>
      </c>
      <c r="T40" s="14">
        <v>1</v>
      </c>
      <c r="U40" s="14">
        <v>1</v>
      </c>
      <c r="V40" s="14">
        <v>2</v>
      </c>
      <c r="W40" s="14">
        <v>1</v>
      </c>
      <c r="X40" s="14">
        <v>30</v>
      </c>
      <c r="Y40" s="14">
        <v>20</v>
      </c>
      <c r="Z40" s="14">
        <v>20</v>
      </c>
      <c r="AA40" s="14">
        <v>20</v>
      </c>
      <c r="AB40" s="14">
        <v>20</v>
      </c>
      <c r="AC40" s="14">
        <v>20</v>
      </c>
      <c r="AD40" s="14">
        <v>20</v>
      </c>
      <c r="AE40" s="14">
        <v>20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3</v>
      </c>
      <c r="BF40" s="14">
        <f>ROUND((INDEX(新战舰养成!S$6:S$18,新怪物属性!$J40+1)+INDEX(新战舰养成!D$6:D$18,新怪物属性!$J40+1)*(新怪物属性!$G40-1))*INDEX(战舰突破!$D$6:$D$18,新怪物属性!$M40+1),0)</f>
        <v>435</v>
      </c>
      <c r="BG40" s="14">
        <f>ROUND((INDEX(新战舰养成!T$6:T$18,新怪物属性!$J40+1)+INDEX(新战舰养成!E$6:E$18,新怪物属性!$J40+1)*(新怪物属性!$G40-1))*INDEX(战舰突破!$D$6:$D$18,新怪物属性!$M40+1),0)</f>
        <v>3410</v>
      </c>
      <c r="BH40" s="14">
        <f>ROUND((INDEX(新战舰养成!U$6:U$18,新怪物属性!$J40+1)+INDEX(新战舰养成!F$6:F$18,新怪物属性!$J40+1)*(新怪物属性!$G40-1))*INDEX(战舰突破!$D$6:$D$18,新怪物属性!$M40+1),0)</f>
        <v>228</v>
      </c>
      <c r="BI40" s="14">
        <f>ROUND((INDEX(新战舰养成!V$6:V$18,新怪物属性!$J40+1)+INDEX(新战舰养成!G$6:G$18,新怪物属性!$J40+1)*(新怪物属性!$G40-1))*INDEX(战舰突破!$D$6:$D$18,新怪物属性!$M40+1),0)</f>
        <v>330</v>
      </c>
      <c r="BJ40" s="14">
        <f>ROUND((INDEX(新战舰养成!W$6:W$18,新怪物属性!$J40+1)+INDEX(新战舰养成!H$6:H$18,新怪物属性!$J40+1)*(新怪物属性!$G40-1))*INDEX(战舰突破!$D$6:$D$18,新怪物属性!$M40+1),0)</f>
        <v>4</v>
      </c>
      <c r="BL40" s="14">
        <f>IF($H40&gt;0,ROUND((INDEX(新战舰养成!X$6:X$18,新怪物属性!$K40+1)+INDEX(新战舰养成!I$6:I$18,新怪物属性!$K40+1)*(新怪物属性!$H40-1))*INDEX(战舰突破!$D$6:$D$18,新怪物属性!$N40+1),0),0)</f>
        <v>675</v>
      </c>
      <c r="BM40" s="14">
        <f>IF($H40&gt;0,ROUND((INDEX(新战舰养成!Y$6:Y$18,新怪物属性!$K40+1)+INDEX(新战舰养成!J$6:J$18,新怪物属性!$K40+1)*(新怪物属性!$H40-1))*INDEX(战舰突破!$D$6:$D$18,新怪物属性!$N40+1),0),0)</f>
        <v>0</v>
      </c>
      <c r="BN40" s="14">
        <f>IF($H40&gt;0,ROUND((INDEX(新战舰养成!Z$6:Z$18,新怪物属性!$K40+1)+INDEX(新战舰养成!K$6:K$18,新怪物属性!$K40+1)*(新怪物属性!$H40-1))*INDEX(战舰突破!$D$6:$D$18,新怪物属性!$N40+1),0),0)</f>
        <v>0</v>
      </c>
      <c r="BO40" s="14">
        <f>IF($H40&gt;0,ROUND((INDEX(新战舰养成!AA$6:AA$18,新怪物属性!$K40+1)+INDEX(新战舰养成!L$6:L$18,新怪物属性!$K40+1)*(新怪物属性!$H40-1))*INDEX(战舰突破!$D$6:$D$18,新怪物属性!$N40+1),0),0)</f>
        <v>3950</v>
      </c>
      <c r="BP40" s="14">
        <f>IF($H40&gt;0,ROUND((INDEX(新战舰养成!AB$6:AB$18,新怪物属性!$K40+1)+INDEX(新战舰养成!M$6:M$18,新怪物属性!$K40+1)*(新怪物属性!$H40-1))*INDEX(战舰突破!$D$6:$D$18,新怪物属性!$N40+1),0),0)</f>
        <v>77</v>
      </c>
      <c r="BR40" s="14">
        <f>IF($I40&gt;0,ROUND((INDEX(新战舰养成!AC$6:AC$18,新怪物属性!$L40+1)+INDEX(新战舰养成!I$6:I$18,新怪物属性!$L40+1)*(新怪物属性!$I40-1))*INDEX(战舰突破!$D$6:$D$18,新怪物属性!$O40+1),0),0)</f>
        <v>0</v>
      </c>
      <c r="BS40" s="14">
        <f>IF($I40&gt;0,ROUND((INDEX(新战舰养成!AD$6:AD$18,新怪物属性!$L40+1)+INDEX(新战舰养成!J$6:J$18,新怪物属性!$L40+1)*(新怪物属性!$I40-1))*INDEX(战舰突破!$D$6:$D$18,新怪物属性!$O40+1),0),0)</f>
        <v>0</v>
      </c>
      <c r="BT40" s="14">
        <f>IF($I40&gt;0,ROUND((INDEX(新战舰养成!AE$6:AE$18,新怪物属性!$L40+1)+INDEX(新战舰养成!K$6:K$18,新怪物属性!$L40+1)*(新怪物属性!$I40-1))*INDEX(战舰突破!$D$6:$D$18,新怪物属性!$O40+1),0),0)</f>
        <v>0</v>
      </c>
      <c r="BU40" s="14">
        <f>IF($I40&gt;0,ROUND((INDEX(新战舰养成!AF$6:AF$18,新怪物属性!$L40+1)+INDEX(新战舰养成!L$6:L$18,新怪物属性!$L40+1)*(新怪物属性!$I40-1))*INDEX(战舰突破!$D$6:$D$18,新怪物属性!$O40+1),0),0)</f>
        <v>0</v>
      </c>
      <c r="BV40" s="14">
        <f>IF($I40&gt;0,ROUND((INDEX(新战舰养成!AG$6:AG$18,新怪物属性!$L40+1)+INDEX(新战舰养成!M$6:M$18,新怪物属性!$L40+1)*(新怪物属性!$I40-1))*INDEX(战舰突破!$D$6:$D$18,新怪物属性!$O40+1),0),0)</f>
        <v>0</v>
      </c>
      <c r="BY40" s="14">
        <f>(INDEX(装备数值!$C$13:$G$116,新怪物属性!$P40*8+1,BY$2)+INDEX(装备数值!$C$13:$G$116,新怪物属性!$Q40*8+2,BY$2)+INDEX(装备数值!$C$13:$G$116,新怪物属性!$S40*8+3,BY$2)+INDEX(装备数值!$C$13:$G$116,新怪物属性!$R40*8+4,BY$2)+INDEX(装备数值!$C$13:$G$116,新怪物属性!$T40*8+5,BY$2)+INDEX(装备数值!$C$13:$G$116,新怪物属性!$U40*8+6,BY$2)+INDEX(装备数值!$C$13:$G$116,新怪物属性!$V40*8+7,BY$2)+INDEX(装备数值!$C$13:$G$116,新怪物属性!$W40*8+8,BY$2))</f>
        <v>500</v>
      </c>
      <c r="BZ40" s="14">
        <f>(INDEX(装备数值!$C$13:$G$116,新怪物属性!$P40*8+1,BZ$2)+INDEX(装备数值!$C$13:$G$116,新怪物属性!$Q40*8+2,BZ$2)+INDEX(装备数值!$C$13:$G$116,新怪物属性!$S40*8+3,BZ$2)+INDEX(装备数值!$C$13:$G$116,新怪物属性!$R40*8+4,BZ$2)+INDEX(装备数值!$C$13:$G$116,新怪物属性!$T40*8+5,BZ$2)+INDEX(装备数值!$C$13:$G$116,新怪物属性!$U40*8+6,BZ$2)+INDEX(装备数值!$C$13:$G$116,新怪物属性!$V40*8+7,BZ$2)+INDEX(装备数值!$C$13:$G$116,新怪物属性!$W40*8+8,BZ$2))</f>
        <v>3300</v>
      </c>
      <c r="CA40" s="14">
        <f>(INDEX(装备数值!$C$13:$G$116,新怪物属性!$P40*8+1,CA$2)+INDEX(装备数值!$C$13:$G$116,新怪物属性!$Q40*8+2,CA$2)+INDEX(装备数值!$C$13:$G$116,新怪物属性!$S40*8+3,CA$2)+INDEX(装备数值!$C$13:$G$116,新怪物属性!$R40*8+4,CA$2)+INDEX(装备数值!$C$13:$G$116,新怪物属性!$T40*8+5,CA$2)+INDEX(装备数值!$C$13:$G$116,新怪物属性!$U40*8+6,CA$2)+INDEX(装备数值!$C$13:$G$116,新怪物属性!$V40*8+7,CA$2)+INDEX(装备数值!$C$13:$G$116,新怪物属性!$W40*8+8,CA$2))</f>
        <v>410</v>
      </c>
      <c r="CB40" s="14">
        <f>(INDEX(装备数值!$C$13:$G$116,新怪物属性!$P40*8+1,CB$2)+INDEX(装备数值!$C$13:$G$116,新怪物属性!$Q40*8+2,CB$2)+INDEX(装备数值!$C$13:$G$116,新怪物属性!$S40*8+3,CB$2)+INDEX(装备数值!$C$13:$G$116,新怪物属性!$R40*8+4,CB$2)+INDEX(装备数值!$C$13:$G$116,新怪物属性!$T40*8+5,CB$2)+INDEX(装备数值!$C$13:$G$116,新怪物属性!$U40*8+6,CB$2)+INDEX(装备数值!$C$13:$G$116,新怪物属性!$V40*8+7,CB$2)+INDEX(装备数值!$C$13:$G$116,新怪物属性!$W40*8+8,CB$2))</f>
        <v>27000</v>
      </c>
      <c r="CC40" s="14">
        <f>(INDEX(装备数值!$C$13:$G$116,新怪物属性!$P40*8+1,CC$2)+INDEX(装备数值!$C$13:$G$116,新怪物属性!$Q40*8+2,CC$2)+INDEX(装备数值!$C$13:$G$116,新怪物属性!$S40*8+3,CC$2)+INDEX(装备数值!$C$13:$G$116,新怪物属性!$R40*8+4,CC$2)+INDEX(装备数值!$C$13:$G$116,新怪物属性!$T40*8+5,CC$2)+INDEX(装备数值!$C$13:$G$116,新怪物属性!$U40*8+6,CC$2)+INDEX(装备数值!$C$13:$G$116,新怪物属性!$V40*8+7,CC$2)+INDEX(装备数值!$C$13:$G$116,新怪物属性!$W40*8+8,CC$2))</f>
        <v>55</v>
      </c>
      <c r="CF40" s="14">
        <f t="shared" si="135"/>
        <v>4</v>
      </c>
      <c r="CG40" s="14">
        <f t="shared" si="135"/>
        <v>2</v>
      </c>
      <c r="CH40" s="14">
        <f t="shared" si="135"/>
        <v>0</v>
      </c>
      <c r="CI40" s="14">
        <f t="shared" si="135"/>
        <v>0</v>
      </c>
      <c r="CJ40" s="14">
        <f t="shared" si="135"/>
        <v>0</v>
      </c>
      <c r="CK40" s="14">
        <f t="shared" si="135"/>
        <v>0</v>
      </c>
      <c r="CL40" s="14">
        <f t="shared" si="135"/>
        <v>0</v>
      </c>
      <c r="CM40" s="14">
        <f t="shared" si="135"/>
        <v>0</v>
      </c>
      <c r="CN40" s="14">
        <f t="shared" si="135"/>
        <v>0</v>
      </c>
      <c r="CO40" s="14">
        <f t="shared" si="135"/>
        <v>0</v>
      </c>
      <c r="CP40" s="14">
        <f t="shared" si="135"/>
        <v>0</v>
      </c>
      <c r="CQ40" s="14">
        <f t="shared" si="135"/>
        <v>0</v>
      </c>
      <c r="CR40" s="14">
        <f t="shared" si="135"/>
        <v>0</v>
      </c>
      <c r="CS40" s="14">
        <f>SUMIFS(装备数值!BL$50:BL$101,装备数值!$BG$50:$BG$101,"="&amp;新怪物属性!$CF$2,装备数值!$BH$50:$BH$101,"&lt;="&amp;新怪物属性!$CF40)+SUMIFS(装备数值!BL$50:BL$101,装备数值!$BG$50:$BG$101,"="&amp;新怪物属性!$CG$2,装备数值!$BH$50:$BH$101,"&lt;="&amp;新怪物属性!$CG40)+SUMIFS(装备数值!BL$50:BL$101,装备数值!$BG$50:$BG$101,"="&amp;新怪物属性!$CH$2,装备数值!$BH$50:$BH$101,"&lt;="&amp;新怪物属性!$CH40)+SUMIFS(装备数值!BL$50:BL$101,装备数值!$BG$50:$BG$101,"="&amp;新怪物属性!$CI$2,装备数值!$BH$50:$BH$101,"&lt;="&amp;新怪物属性!$CI40)+SUMIFS(装备数值!BL$50:BL$101,装备数值!$BG$50:$BG$101,"="&amp;新怪物属性!$CJ$2,装备数值!$BH$50:$BH$101,"&lt;="&amp;新怪物属性!$CJ40)+SUMIFS(装备数值!BL$50:BL$101,装备数值!$BG$50:$BG$101,"="&amp;新怪物属性!$CK$2,装备数值!$BH$50:$BH$101,"&lt;="&amp;新怪物属性!$CK40)+SUMIFS(装备数值!BL$50:BL$101,装备数值!$BG$50:$BG$101,"="&amp;新怪物属性!$CL$2,装备数值!$BH$50:$BH$101,"&lt;="&amp;新怪物属性!$CL40)+SUMIFS(装备数值!BL$50:BL$101,装备数值!$BG$50:$BG$101,"="&amp;新怪物属性!$CM$2,装备数值!$BH$50:$BH$101,"&lt;="&amp;新怪物属性!$CM40)+SUMIFS(装备数值!BL$50:BL$101,装备数值!$BG$50:$BG$101,"="&amp;新怪物属性!$CN$2,装备数值!$BH$50:$BH$101,"&lt;="&amp;新怪物属性!$CN40)+SUMIFS(装备数值!BL$50:BL$101,装备数值!$BG$50:$BG$101,"="&amp;新怪物属性!$CO$2,装备数值!$BH$50:$BH$101,"&lt;="&amp;新怪物属性!$CO40)+SUMIFS(装备数值!BL$50:BL$101,装备数值!$BG$50:$BG$101,"="&amp;新怪物属性!$CP$2,装备数值!$BH$50:$BH$101,"&lt;="&amp;新怪物属性!$CP40)+SUMIFS(装备数值!BL$50:BL$101,装备数值!$BG$50:$BG$101,"="&amp;新怪物属性!$CQ$2,装备数值!$BH$50:$BH$101,"&lt;="&amp;新怪物属性!$CQ40)+SUMIFS(装备数值!BL$50:BL$101,装备数值!$BG$50:$BG$101,"="&amp;新怪物属性!$CR$2,装备数值!$BH$50:$BH$101,"&lt;="&amp;新怪物属性!$CR40)</f>
        <v>3360</v>
      </c>
      <c r="CT40" s="14">
        <f>SUMIFS(装备数值!BM$50:BM$101,装备数值!$BG$50:$BG$101,"="&amp;新怪物属性!$CF$2,装备数值!$BH$50:$BH$101,"&lt;="&amp;新怪物属性!$CF40)+SUMIFS(装备数值!BM$50:BM$101,装备数值!$BG$50:$BG$101,"="&amp;新怪物属性!$CG$2,装备数值!$BH$50:$BH$101,"&lt;="&amp;新怪物属性!$CG40)+SUMIFS(装备数值!BM$50:BM$101,装备数值!$BG$50:$BG$101,"="&amp;新怪物属性!$CH$2,装备数值!$BH$50:$BH$101,"&lt;="&amp;新怪物属性!$CH40)+SUMIFS(装备数值!BM$50:BM$101,装备数值!$BG$50:$BG$101,"="&amp;新怪物属性!$CI$2,装备数值!$BH$50:$BH$101,"&lt;="&amp;新怪物属性!$CI40)+SUMIFS(装备数值!BM$50:BM$101,装备数值!$BG$50:$BG$101,"="&amp;新怪物属性!$CJ$2,装备数值!$BH$50:$BH$101,"&lt;="&amp;新怪物属性!$CJ40)+SUMIFS(装备数值!BM$50:BM$101,装备数值!$BG$50:$BG$101,"="&amp;新怪物属性!$CK$2,装备数值!$BH$50:$BH$101,"&lt;="&amp;新怪物属性!$CK40)+SUMIFS(装备数值!BM$50:BM$101,装备数值!$BG$50:$BG$101,"="&amp;新怪物属性!$CL$2,装备数值!$BH$50:$BH$101,"&lt;="&amp;新怪物属性!$CL40)+SUMIFS(装备数值!BM$50:BM$101,装备数值!$BG$50:$BG$101,"="&amp;新怪物属性!$CM$2,装备数值!$BH$50:$BH$101,"&lt;="&amp;新怪物属性!$CM40)+SUMIFS(装备数值!BM$50:BM$101,装备数值!$BG$50:$BG$101,"="&amp;新怪物属性!$CN$2,装备数值!$BH$50:$BH$101,"&lt;="&amp;新怪物属性!$CN40)+SUMIFS(装备数值!BM$50:BM$101,装备数值!$BG$50:$BG$101,"="&amp;新怪物属性!$CO$2,装备数值!$BH$50:$BH$101,"&lt;="&amp;新怪物属性!$CO40)+SUMIFS(装备数值!BM$50:BM$101,装备数值!$BG$50:$BG$101,"="&amp;新怪物属性!$CP$2,装备数值!$BH$50:$BH$101,"&lt;="&amp;新怪物属性!$CP40)+SUMIFS(装备数值!BM$50:BM$101,装备数值!$BG$50:$BG$101,"="&amp;新怪物属性!$CQ$2,装备数值!$BH$50:$BH$101,"&lt;="&amp;新怪物属性!$CQ40)+SUMIFS(装备数值!BM$50:BM$101,装备数值!$BG$50:$BG$101,"="&amp;新怪物属性!$CR$2,装备数值!$BH$50:$BH$101,"&lt;="&amp;新怪物属性!$CR40)</f>
        <v>25200</v>
      </c>
      <c r="CU40" s="14">
        <f>SUMIFS(装备数值!BN$50:BN$101,装备数值!$BG$50:$BG$101,"="&amp;新怪物属性!$CF$2,装备数值!$BH$50:$BH$101,"&lt;="&amp;新怪物属性!$CF40)+SUMIFS(装备数值!BN$50:BN$101,装备数值!$BG$50:$BG$101,"="&amp;新怪物属性!$CG$2,装备数值!$BH$50:$BH$101,"&lt;="&amp;新怪物属性!$CG40)+SUMIFS(装备数值!BN$50:BN$101,装备数值!$BG$50:$BG$101,"="&amp;新怪物属性!$CH$2,装备数值!$BH$50:$BH$101,"&lt;="&amp;新怪物属性!$CH40)+SUMIFS(装备数值!BN$50:BN$101,装备数值!$BG$50:$BG$101,"="&amp;新怪物属性!$CI$2,装备数值!$BH$50:$BH$101,"&lt;="&amp;新怪物属性!$CI40)+SUMIFS(装备数值!BN$50:BN$101,装备数值!$BG$50:$BG$101,"="&amp;新怪物属性!$CJ$2,装备数值!$BH$50:$BH$101,"&lt;="&amp;新怪物属性!$CJ40)+SUMIFS(装备数值!BN$50:BN$101,装备数值!$BG$50:$BG$101,"="&amp;新怪物属性!$CK$2,装备数值!$BH$50:$BH$101,"&lt;="&amp;新怪物属性!$CK40)+SUMIFS(装备数值!BN$50:BN$101,装备数值!$BG$50:$BG$101,"="&amp;新怪物属性!$CL$2,装备数值!$BH$50:$BH$101,"&lt;="&amp;新怪物属性!$CL40)+SUMIFS(装备数值!BN$50:BN$101,装备数值!$BG$50:$BG$101,"="&amp;新怪物属性!$CM$2,装备数值!$BH$50:$BH$101,"&lt;="&amp;新怪物属性!$CM40)+SUMIFS(装备数值!BN$50:BN$101,装备数值!$BG$50:$BG$101,"="&amp;新怪物属性!$CN$2,装备数值!$BH$50:$BH$101,"&lt;="&amp;新怪物属性!$CN40)+SUMIFS(装备数值!BN$50:BN$101,装备数值!$BG$50:$BG$101,"="&amp;新怪物属性!$CO$2,装备数值!$BH$50:$BH$101,"&lt;="&amp;新怪物属性!$CO40)+SUMIFS(装备数值!BN$50:BN$101,装备数值!$BG$50:$BG$101,"="&amp;新怪物属性!$CP$2,装备数值!$BH$50:$BH$101,"&lt;="&amp;新怪物属性!$CP40)+SUMIFS(装备数值!BN$50:BN$101,装备数值!$BG$50:$BG$101,"="&amp;新怪物属性!$CQ$2,装备数值!$BH$50:$BH$101,"&lt;="&amp;新怪物属性!$CQ40)+SUMIFS(装备数值!BN$50:BN$101,装备数值!$BG$50:$BG$101,"="&amp;新怪物属性!$CR$2,装备数值!$BH$50:$BH$101,"&lt;="&amp;新怪物属性!$CR40)</f>
        <v>0</v>
      </c>
      <c r="CV40" s="14">
        <f>SUMIFS(装备数值!BO$50:BO$101,装备数值!$BG$50:$BG$101,"="&amp;新怪物属性!$CF$2,装备数值!$BH$50:$BH$101,"&lt;="&amp;新怪物属性!$CF40)+SUMIFS(装备数值!BO$50:BO$101,装备数值!$BG$50:$BG$101,"="&amp;新怪物属性!$CG$2,装备数值!$BH$50:$BH$101,"&lt;="&amp;新怪物属性!$CG40)+SUMIFS(装备数值!BO$50:BO$101,装备数值!$BG$50:$BG$101,"="&amp;新怪物属性!$CH$2,装备数值!$BH$50:$BH$101,"&lt;="&amp;新怪物属性!$CH40)+SUMIFS(装备数值!BO$50:BO$101,装备数值!$BG$50:$BG$101,"="&amp;新怪物属性!$CI$2,装备数值!$BH$50:$BH$101,"&lt;="&amp;新怪物属性!$CI40)+SUMIFS(装备数值!BO$50:BO$101,装备数值!$BG$50:$BG$101,"="&amp;新怪物属性!$CJ$2,装备数值!$BH$50:$BH$101,"&lt;="&amp;新怪物属性!$CJ40)+SUMIFS(装备数值!BO$50:BO$101,装备数值!$BG$50:$BG$101,"="&amp;新怪物属性!$CK$2,装备数值!$BH$50:$BH$101,"&lt;="&amp;新怪物属性!$CK40)+SUMIFS(装备数值!BO$50:BO$101,装备数值!$BG$50:$BG$101,"="&amp;新怪物属性!$CL$2,装备数值!$BH$50:$BH$101,"&lt;="&amp;新怪物属性!$CL40)+SUMIFS(装备数值!BO$50:BO$101,装备数值!$BG$50:$BG$101,"="&amp;新怪物属性!$CM$2,装备数值!$BH$50:$BH$101,"&lt;="&amp;新怪物属性!$CM40)+SUMIFS(装备数值!BO$50:BO$101,装备数值!$BG$50:$BG$101,"="&amp;新怪物属性!$CN$2,装备数值!$BH$50:$BH$101,"&lt;="&amp;新怪物属性!$CN40)+SUMIFS(装备数值!BO$50:BO$101,装备数值!$BG$50:$BG$101,"="&amp;新怪物属性!$CO$2,装备数值!$BH$50:$BH$101,"&lt;="&amp;新怪物属性!$CO40)+SUMIFS(装备数值!BO$50:BO$101,装备数值!$BG$50:$BG$101,"="&amp;新怪物属性!$CP$2,装备数值!$BH$50:$BH$101,"&lt;="&amp;新怪物属性!$CP40)+SUMIFS(装备数值!BO$50:BO$101,装备数值!$BG$50:$BG$101,"="&amp;新怪物属性!$CQ$2,装备数值!$BH$50:$BH$101,"&lt;="&amp;新怪物属性!$CQ40)+SUMIFS(装备数值!BO$50:BO$101,装备数值!$BG$50:$BG$101,"="&amp;新怪物属性!$CR$2,装备数值!$BH$50:$BH$101,"&lt;="&amp;新怪物属性!$CR40)</f>
        <v>48000</v>
      </c>
      <c r="CW40" s="14">
        <f>SUMIFS(装备数值!BP$50:BP$101,装备数值!$BG$50:$BG$101,"="&amp;新怪物属性!$CF$2,装备数值!$BH$50:$BH$101,"&lt;="&amp;新怪物属性!$CF40)+SUMIFS(装备数值!BP$50:BP$101,装备数值!$BG$50:$BG$101,"="&amp;新怪物属性!$CG$2,装备数值!$BH$50:$BH$101,"&lt;="&amp;新怪物属性!$CG40)+SUMIFS(装备数值!BP$50:BP$101,装备数值!$BG$50:$BG$101,"="&amp;新怪物属性!$CH$2,装备数值!$BH$50:$BH$101,"&lt;="&amp;新怪物属性!$CH40)+SUMIFS(装备数值!BP$50:BP$101,装备数值!$BG$50:$BG$101,"="&amp;新怪物属性!$CI$2,装备数值!$BH$50:$BH$101,"&lt;="&amp;新怪物属性!$CI40)+SUMIFS(装备数值!BP$50:BP$101,装备数值!$BG$50:$BG$101,"="&amp;新怪物属性!$CJ$2,装备数值!$BH$50:$BH$101,"&lt;="&amp;新怪物属性!$CJ40)+SUMIFS(装备数值!BP$50:BP$101,装备数值!$BG$50:$BG$101,"="&amp;新怪物属性!$CK$2,装备数值!$BH$50:$BH$101,"&lt;="&amp;新怪物属性!$CK40)+SUMIFS(装备数值!BP$50:BP$101,装备数值!$BG$50:$BG$101,"="&amp;新怪物属性!$CL$2,装备数值!$BH$50:$BH$101,"&lt;="&amp;新怪物属性!$CL40)+SUMIFS(装备数值!BP$50:BP$101,装备数值!$BG$50:$BG$101,"="&amp;新怪物属性!$CM$2,装备数值!$BH$50:$BH$101,"&lt;="&amp;新怪物属性!$CM40)+SUMIFS(装备数值!BP$50:BP$101,装备数值!$BG$50:$BG$101,"="&amp;新怪物属性!$CN$2,装备数值!$BH$50:$BH$101,"&lt;="&amp;新怪物属性!$CN40)+SUMIFS(装备数值!BP$50:BP$101,装备数值!$BG$50:$BG$101,"="&amp;新怪物属性!$CO$2,装备数值!$BH$50:$BH$101,"&lt;="&amp;新怪物属性!$CO40)+SUMIFS(装备数值!BP$50:BP$101,装备数值!$BG$50:$BG$101,"="&amp;新怪物属性!$CP$2,装备数值!$BH$50:$BH$101,"&lt;="&amp;新怪物属性!$CP40)+SUMIFS(装备数值!BP$50:BP$101,装备数值!$BG$50:$BG$101,"="&amp;新怪物属性!$CQ$2,装备数值!$BH$50:$BH$101,"&lt;="&amp;新怪物属性!$CQ40)+SUMIFS(装备数值!BP$50:BP$101,装备数值!$BG$50:$BG$101,"="&amp;新怪物属性!$CR$2,装备数值!$BH$50:$BH$101,"&lt;="&amp;新怪物属性!$CR40)</f>
        <v>920</v>
      </c>
      <c r="CX40" s="14">
        <f>SUMIFS(装备数值!BQ$50:BQ$101,装备数值!$BG$50:$BG$101,"="&amp;新怪物属性!$CF$2,装备数值!$BH$50:$BH$101,"&lt;="&amp;新怪物属性!$CF40)+SUMIFS(装备数值!BQ$50:BQ$101,装备数值!$BG$50:$BG$101,"="&amp;新怪物属性!$CG$2,装备数值!$BH$50:$BH$101,"&lt;="&amp;新怪物属性!$CG40)+SUMIFS(装备数值!BQ$50:BQ$101,装备数值!$BG$50:$BG$101,"="&amp;新怪物属性!$CH$2,装备数值!$BH$50:$BH$101,"&lt;="&amp;新怪物属性!$CH40)+SUMIFS(装备数值!BQ$50:BQ$101,装备数值!$BG$50:$BG$101,"="&amp;新怪物属性!$CI$2,装备数值!$BH$50:$BH$101,"&lt;="&amp;新怪物属性!$CI40)+SUMIFS(装备数值!BQ$50:BQ$101,装备数值!$BG$50:$BG$101,"="&amp;新怪物属性!$CJ$2,装备数值!$BH$50:$BH$101,"&lt;="&amp;新怪物属性!$CJ40)+SUMIFS(装备数值!BQ$50:BQ$101,装备数值!$BG$50:$BG$101,"="&amp;新怪物属性!$CK$2,装备数值!$BH$50:$BH$101,"&lt;="&amp;新怪物属性!$CK40)+SUMIFS(装备数值!BQ$50:BQ$101,装备数值!$BG$50:$BG$101,"="&amp;新怪物属性!$CL$2,装备数值!$BH$50:$BH$101,"&lt;="&amp;新怪物属性!$CL40)+SUMIFS(装备数值!BQ$50:BQ$101,装备数值!$BG$50:$BG$101,"="&amp;新怪物属性!$CM$2,装备数值!$BH$50:$BH$101,"&lt;="&amp;新怪物属性!$CM40)+SUMIFS(装备数值!BQ$50:BQ$101,装备数值!$BG$50:$BG$101,"="&amp;新怪物属性!$CN$2,装备数值!$BH$50:$BH$101,"&lt;="&amp;新怪物属性!$CN40)+SUMIFS(装备数值!BQ$50:BQ$101,装备数值!$BG$50:$BG$101,"="&amp;新怪物属性!$CO$2,装备数值!$BH$50:$BH$101,"&lt;="&amp;新怪物属性!$CO40)+SUMIFS(装备数值!BQ$50:BQ$101,装备数值!$BG$50:$BG$101,"="&amp;新怪物属性!$CP$2,装备数值!$BH$50:$BH$101,"&lt;="&amp;新怪物属性!$CP40)+SUMIFS(装备数值!BQ$50:BQ$101,装备数值!$BG$50:$BG$101,"="&amp;新怪物属性!$CQ$2,装备数值!$BH$50:$BH$101,"&lt;="&amp;新怪物属性!$CQ40)+SUMIFS(装备数值!BQ$50:BQ$101,装备数值!$BG$50:$BG$101,"="&amp;新怪物属性!$CR$2,装备数值!$BH$50:$BH$101,"&lt;="&amp;新怪物属性!$CR40)</f>
        <v>0</v>
      </c>
      <c r="CY40" s="14">
        <f>SUMIFS(装备数值!BR$50:BR$101,装备数值!$BG$50:$BG$101,"="&amp;新怪物属性!$CF$2,装备数值!$BH$50:$BH$101,"&lt;="&amp;新怪物属性!$CF40)+SUMIFS(装备数值!BR$50:BR$101,装备数值!$BG$50:$BG$101,"="&amp;新怪物属性!$CG$2,装备数值!$BH$50:$BH$101,"&lt;="&amp;新怪物属性!$CG40)+SUMIFS(装备数值!BR$50:BR$101,装备数值!$BG$50:$BG$101,"="&amp;新怪物属性!$CH$2,装备数值!$BH$50:$BH$101,"&lt;="&amp;新怪物属性!$CH40)+SUMIFS(装备数值!BR$50:BR$101,装备数值!$BG$50:$BG$101,"="&amp;新怪物属性!$CI$2,装备数值!$BH$50:$BH$101,"&lt;="&amp;新怪物属性!$CI40)+SUMIFS(装备数值!BR$50:BR$101,装备数值!$BG$50:$BG$101,"="&amp;新怪物属性!$CJ$2,装备数值!$BH$50:$BH$101,"&lt;="&amp;新怪物属性!$CJ40)+SUMIFS(装备数值!BR$50:BR$101,装备数值!$BG$50:$BG$101,"="&amp;新怪物属性!$CK$2,装备数值!$BH$50:$BH$101,"&lt;="&amp;新怪物属性!$CK40)+SUMIFS(装备数值!BR$50:BR$101,装备数值!$BG$50:$BG$101,"="&amp;新怪物属性!$CL$2,装备数值!$BH$50:$BH$101,"&lt;="&amp;新怪物属性!$CL40)+SUMIFS(装备数值!BR$50:BR$101,装备数值!$BG$50:$BG$101,"="&amp;新怪物属性!$CM$2,装备数值!$BH$50:$BH$101,"&lt;="&amp;新怪物属性!$CM40)+SUMIFS(装备数值!BR$50:BR$101,装备数值!$BG$50:$BG$101,"="&amp;新怪物属性!$CN$2,装备数值!$BH$50:$BH$101,"&lt;="&amp;新怪物属性!$CN40)+SUMIFS(装备数值!BR$50:BR$101,装备数值!$BG$50:$BG$101,"="&amp;新怪物属性!$CO$2,装备数值!$BH$50:$BH$101,"&lt;="&amp;新怪物属性!$CO40)+SUMIFS(装备数值!BR$50:BR$101,装备数值!$BG$50:$BG$101,"="&amp;新怪物属性!$CP$2,装备数值!$BH$50:$BH$101,"&lt;="&amp;新怪物属性!$CP40)+SUMIFS(装备数值!BR$50:BR$101,装备数值!$BG$50:$BG$101,"="&amp;新怪物属性!$CQ$2,装备数值!$BH$50:$BH$101,"&lt;="&amp;新怪物属性!$CQ40)+SUMIFS(装备数值!BR$50:BR$101,装备数值!$BG$50:$BG$101,"="&amp;新怪物属性!$CR$2,装备数值!$BH$50:$BH$101,"&lt;="&amp;新怪物属性!$CR40)</f>
        <v>0</v>
      </c>
      <c r="CZ40" s="14">
        <f>SUMIFS(装备数值!BS$50:BS$101,装备数值!$BG$50:$BG$101,"="&amp;新怪物属性!$CF$2,装备数值!$BH$50:$BH$101,"&lt;="&amp;新怪物属性!$CF40)+SUMIFS(装备数值!BS$50:BS$101,装备数值!$BG$50:$BG$101,"="&amp;新怪物属性!$CG$2,装备数值!$BH$50:$BH$101,"&lt;="&amp;新怪物属性!$CG40)+SUMIFS(装备数值!BS$50:BS$101,装备数值!$BG$50:$BG$101,"="&amp;新怪物属性!$CH$2,装备数值!$BH$50:$BH$101,"&lt;="&amp;新怪物属性!$CH40)+SUMIFS(装备数值!BS$50:BS$101,装备数值!$BG$50:$BG$101,"="&amp;新怪物属性!$CI$2,装备数值!$BH$50:$BH$101,"&lt;="&amp;新怪物属性!$CI40)+SUMIFS(装备数值!BS$50:BS$101,装备数值!$BG$50:$BG$101,"="&amp;新怪物属性!$CJ$2,装备数值!$BH$50:$BH$101,"&lt;="&amp;新怪物属性!$CJ40)+SUMIFS(装备数值!BS$50:BS$101,装备数值!$BG$50:$BG$101,"="&amp;新怪物属性!$CK$2,装备数值!$BH$50:$BH$101,"&lt;="&amp;新怪物属性!$CK40)+SUMIFS(装备数值!BS$50:BS$101,装备数值!$BG$50:$BG$101,"="&amp;新怪物属性!$CL$2,装备数值!$BH$50:$BH$101,"&lt;="&amp;新怪物属性!$CL40)+SUMIFS(装备数值!BS$50:BS$101,装备数值!$BG$50:$BG$101,"="&amp;新怪物属性!$CM$2,装备数值!$BH$50:$BH$101,"&lt;="&amp;新怪物属性!$CM40)+SUMIFS(装备数值!BS$50:BS$101,装备数值!$BG$50:$BG$101,"="&amp;新怪物属性!$CN$2,装备数值!$BH$50:$BH$101,"&lt;="&amp;新怪物属性!$CN40)+SUMIFS(装备数值!BS$50:BS$101,装备数值!$BG$50:$BG$101,"="&amp;新怪物属性!$CO$2,装备数值!$BH$50:$BH$101,"&lt;="&amp;新怪物属性!$CO40)+SUMIFS(装备数值!BS$50:BS$101,装备数值!$BG$50:$BG$101,"="&amp;新怪物属性!$CP$2,装备数值!$BH$50:$BH$101,"&lt;="&amp;新怪物属性!$CP40)+SUMIFS(装备数值!BS$50:BS$101,装备数值!$BG$50:$BG$101,"="&amp;新怪物属性!$CQ$2,装备数值!$BH$50:$BH$101,"&lt;="&amp;新怪物属性!$CQ40)+SUMIFS(装备数值!BS$50:BS$101,装备数值!$BG$50:$BG$101,"="&amp;新怪物属性!$CR$2,装备数值!$BH$50:$BH$101,"&lt;="&amp;新怪物属性!$CR40)</f>
        <v>0</v>
      </c>
      <c r="DA40" s="14">
        <f>SUMIFS(装备数值!BT$50:BT$101,装备数值!$BG$50:$BG$101,"="&amp;新怪物属性!$CF$2,装备数值!$BH$50:$BH$101,"&lt;="&amp;新怪物属性!$CF40)+SUMIFS(装备数值!BT$50:BT$101,装备数值!$BG$50:$BG$101,"="&amp;新怪物属性!$CG$2,装备数值!$BH$50:$BH$101,"&lt;="&amp;新怪物属性!$CG40)+SUMIFS(装备数值!BT$50:BT$101,装备数值!$BG$50:$BG$101,"="&amp;新怪物属性!$CH$2,装备数值!$BH$50:$BH$101,"&lt;="&amp;新怪物属性!$CH40)+SUMIFS(装备数值!BT$50:BT$101,装备数值!$BG$50:$BG$101,"="&amp;新怪物属性!$CI$2,装备数值!$BH$50:$BH$101,"&lt;="&amp;新怪物属性!$CI40)+SUMIFS(装备数值!BT$50:BT$101,装备数值!$BG$50:$BG$101,"="&amp;新怪物属性!$CJ$2,装备数值!$BH$50:$BH$101,"&lt;="&amp;新怪物属性!$CJ40)+SUMIFS(装备数值!BT$50:BT$101,装备数值!$BG$50:$BG$101,"="&amp;新怪物属性!$CK$2,装备数值!$BH$50:$BH$101,"&lt;="&amp;新怪物属性!$CK40)+SUMIFS(装备数值!BT$50:BT$101,装备数值!$BG$50:$BG$101,"="&amp;新怪物属性!$CL$2,装备数值!$BH$50:$BH$101,"&lt;="&amp;新怪物属性!$CL40)+SUMIFS(装备数值!BT$50:BT$101,装备数值!$BG$50:$BG$101,"="&amp;新怪物属性!$CM$2,装备数值!$BH$50:$BH$101,"&lt;="&amp;新怪物属性!$CM40)+SUMIFS(装备数值!BT$50:BT$101,装备数值!$BG$50:$BG$101,"="&amp;新怪物属性!$CN$2,装备数值!$BH$50:$BH$101,"&lt;="&amp;新怪物属性!$CN40)+SUMIFS(装备数值!BT$50:BT$101,装备数值!$BG$50:$BG$101,"="&amp;新怪物属性!$CO$2,装备数值!$BH$50:$BH$101,"&lt;="&amp;新怪物属性!$CO40)+SUMIFS(装备数值!BT$50:BT$101,装备数值!$BG$50:$BG$101,"="&amp;新怪物属性!$CP$2,装备数值!$BH$50:$BH$101,"&lt;="&amp;新怪物属性!$CP40)+SUMIFS(装备数值!BT$50:BT$101,装备数值!$BG$50:$BG$101,"="&amp;新怪物属性!$CQ$2,装备数值!$BH$50:$BH$101,"&lt;="&amp;新怪物属性!$CQ40)+SUMIFS(装备数值!BT$50:BT$101,装备数值!$BG$50:$BG$101,"="&amp;新怪物属性!$CR$2,装备数值!$BH$50:$BH$101,"&lt;="&amp;新怪物属性!$CR40)</f>
        <v>0</v>
      </c>
      <c r="DB40" s="14">
        <f>SUMIFS(装备数值!BU$50:BU$101,装备数值!$BG$50:$BG$101,"="&amp;新怪物属性!$CF$2,装备数值!$BH$50:$BH$101,"&lt;="&amp;新怪物属性!$CF40)+SUMIFS(装备数值!BU$50:BU$101,装备数值!$BG$50:$BG$101,"="&amp;新怪物属性!$CG$2,装备数值!$BH$50:$BH$101,"&lt;="&amp;新怪物属性!$CG40)+SUMIFS(装备数值!BU$50:BU$101,装备数值!$BG$50:$BG$101,"="&amp;新怪物属性!$CH$2,装备数值!$BH$50:$BH$101,"&lt;="&amp;新怪物属性!$CH40)+SUMIFS(装备数值!BU$50:BU$101,装备数值!$BG$50:$BG$101,"="&amp;新怪物属性!$CI$2,装备数值!$BH$50:$BH$101,"&lt;="&amp;新怪物属性!$CI40)+SUMIFS(装备数值!BU$50:BU$101,装备数值!$BG$50:$BG$101,"="&amp;新怪物属性!$CJ$2,装备数值!$BH$50:$BH$101,"&lt;="&amp;新怪物属性!$CJ40)+SUMIFS(装备数值!BU$50:BU$101,装备数值!$BG$50:$BG$101,"="&amp;新怪物属性!$CK$2,装备数值!$BH$50:$BH$101,"&lt;="&amp;新怪物属性!$CK40)+SUMIFS(装备数值!BU$50:BU$101,装备数值!$BG$50:$BG$101,"="&amp;新怪物属性!$CL$2,装备数值!$BH$50:$BH$101,"&lt;="&amp;新怪物属性!$CL40)+SUMIFS(装备数值!BU$50:BU$101,装备数值!$BG$50:$BG$101,"="&amp;新怪物属性!$CM$2,装备数值!$BH$50:$BH$101,"&lt;="&amp;新怪物属性!$CM40)+SUMIFS(装备数值!BU$50:BU$101,装备数值!$BG$50:$BG$101,"="&amp;新怪物属性!$CN$2,装备数值!$BH$50:$BH$101,"&lt;="&amp;新怪物属性!$CN40)+SUMIFS(装备数值!BU$50:BU$101,装备数值!$BG$50:$BG$101,"="&amp;新怪物属性!$CO$2,装备数值!$BH$50:$BH$101,"&lt;="&amp;新怪物属性!$CO40)+SUMIFS(装备数值!BU$50:BU$101,装备数值!$BG$50:$BG$101,"="&amp;新怪物属性!$CP$2,装备数值!$BH$50:$BH$101,"&lt;="&amp;新怪物属性!$CP40)+SUMIFS(装备数值!BU$50:BU$101,装备数值!$BG$50:$BG$101,"="&amp;新怪物属性!$CQ$2,装备数值!$BH$50:$BH$101,"&lt;="&amp;新怪物属性!$CQ40)+SUMIFS(装备数值!BU$50:BU$101,装备数值!$BG$50:$BG$101,"="&amp;新怪物属性!$CR$2,装备数值!$BH$50:$BH$101,"&lt;="&amp;新怪物属性!$CR40)</f>
        <v>0</v>
      </c>
      <c r="DC40" s="14">
        <f>SUMIFS(装备数值!BV$50:BV$101,装备数值!$BG$50:$BG$101,"="&amp;新怪物属性!$CF$2,装备数值!$BH$50:$BH$101,"&lt;="&amp;新怪物属性!$CF40)+SUMIFS(装备数值!BV$50:BV$101,装备数值!$BG$50:$BG$101,"="&amp;新怪物属性!$CG$2,装备数值!$BH$50:$BH$101,"&lt;="&amp;新怪物属性!$CG40)+SUMIFS(装备数值!BV$50:BV$101,装备数值!$BG$50:$BG$101,"="&amp;新怪物属性!$CH$2,装备数值!$BH$50:$BH$101,"&lt;="&amp;新怪物属性!$CH40)+SUMIFS(装备数值!BV$50:BV$101,装备数值!$BG$50:$BG$101,"="&amp;新怪物属性!$CI$2,装备数值!$BH$50:$BH$101,"&lt;="&amp;新怪物属性!$CI40)+SUMIFS(装备数值!BV$50:BV$101,装备数值!$BG$50:$BG$101,"="&amp;新怪物属性!$CJ$2,装备数值!$BH$50:$BH$101,"&lt;="&amp;新怪物属性!$CJ40)+SUMIFS(装备数值!BV$50:BV$101,装备数值!$BG$50:$BG$101,"="&amp;新怪物属性!$CK$2,装备数值!$BH$50:$BH$101,"&lt;="&amp;新怪物属性!$CK40)+SUMIFS(装备数值!BV$50:BV$101,装备数值!$BG$50:$BG$101,"="&amp;新怪物属性!$CL$2,装备数值!$BH$50:$BH$101,"&lt;="&amp;新怪物属性!$CL40)+SUMIFS(装备数值!BV$50:BV$101,装备数值!$BG$50:$BG$101,"="&amp;新怪物属性!$CM$2,装备数值!$BH$50:$BH$101,"&lt;="&amp;新怪物属性!$CM40)+SUMIFS(装备数值!BV$50:BV$101,装备数值!$BG$50:$BG$101,"="&amp;新怪物属性!$CN$2,装备数值!$BH$50:$BH$101,"&lt;="&amp;新怪物属性!$CN40)+SUMIFS(装备数值!BV$50:BV$101,装备数值!$BG$50:$BG$101,"="&amp;新怪物属性!$CO$2,装备数值!$BH$50:$BH$101,"&lt;="&amp;新怪物属性!$CO40)+SUMIFS(装备数值!BV$50:BV$101,装备数值!$BG$50:$BG$101,"="&amp;新怪物属性!$CP$2,装备数值!$BH$50:$BH$101,"&lt;="&amp;新怪物属性!$CP40)+SUMIFS(装备数值!BV$50:BV$101,装备数值!$BG$50:$BG$101,"="&amp;新怪物属性!$CQ$2,装备数值!$BH$50:$BH$101,"&lt;="&amp;新怪物属性!$CQ40)+SUMIFS(装备数值!BV$50:BV$101,装备数值!$BG$50:$BG$101,"="&amp;新怪物属性!$CR$2,装备数值!$BH$50:$BH$101,"&lt;="&amp;新怪物属性!$CR40)</f>
        <v>0</v>
      </c>
      <c r="DD40" s="14">
        <f>SUMIFS(装备数值!BW$50:BW$101,装备数值!$BG$50:$BG$101,"="&amp;新怪物属性!$CF$2,装备数值!$BH$50:$BH$101,"&lt;="&amp;新怪物属性!$CF40)+SUMIFS(装备数值!BW$50:BW$101,装备数值!$BG$50:$BG$101,"="&amp;新怪物属性!$CG$2,装备数值!$BH$50:$BH$101,"&lt;="&amp;新怪物属性!$CG40)+SUMIFS(装备数值!BW$50:BW$101,装备数值!$BG$50:$BG$101,"="&amp;新怪物属性!$CH$2,装备数值!$BH$50:$BH$101,"&lt;="&amp;新怪物属性!$CH40)+SUMIFS(装备数值!BW$50:BW$101,装备数值!$BG$50:$BG$101,"="&amp;新怪物属性!$CI$2,装备数值!$BH$50:$BH$101,"&lt;="&amp;新怪物属性!$CI40)+SUMIFS(装备数值!BW$50:BW$101,装备数值!$BG$50:$BG$101,"="&amp;新怪物属性!$CJ$2,装备数值!$BH$50:$BH$101,"&lt;="&amp;新怪物属性!$CJ40)+SUMIFS(装备数值!BW$50:BW$101,装备数值!$BG$50:$BG$101,"="&amp;新怪物属性!$CK$2,装备数值!$BH$50:$BH$101,"&lt;="&amp;新怪物属性!$CK40)+SUMIFS(装备数值!BW$50:BW$101,装备数值!$BG$50:$BG$101,"="&amp;新怪物属性!$CL$2,装备数值!$BH$50:$BH$101,"&lt;="&amp;新怪物属性!$CL40)+SUMIFS(装备数值!BW$50:BW$101,装备数值!$BG$50:$BG$101,"="&amp;新怪物属性!$CM$2,装备数值!$BH$50:$BH$101,"&lt;="&amp;新怪物属性!$CM40)+SUMIFS(装备数值!BW$50:BW$101,装备数值!$BG$50:$BG$101,"="&amp;新怪物属性!$CN$2,装备数值!$BH$50:$BH$101,"&lt;="&amp;新怪物属性!$CN40)+SUMIFS(装备数值!BW$50:BW$101,装备数值!$BG$50:$BG$101,"="&amp;新怪物属性!$CO$2,装备数值!$BH$50:$BH$101,"&lt;="&amp;新怪物属性!$CO40)+SUMIFS(装备数值!BW$50:BW$101,装备数值!$BG$50:$BG$101,"="&amp;新怪物属性!$CP$2,装备数值!$BH$50:$BH$101,"&lt;="&amp;新怪物属性!$CP40)+SUMIFS(装备数值!BW$50:BW$101,装备数值!$BG$50:$BG$101,"="&amp;新怪物属性!$CQ$2,装备数值!$BH$50:$BH$101,"&lt;="&amp;新怪物属性!$CQ40)+SUMIFS(装备数值!BW$50:BW$101,装备数值!$BG$50:$BG$101,"="&amp;新怪物属性!$CR$2,装备数值!$BH$50:$BH$101,"&lt;="&amp;新怪物属性!$CR40)</f>
        <v>0</v>
      </c>
      <c r="DE40" s="14">
        <f>SUMIFS(装备数值!BX$50:BX$101,装备数值!$BG$50:$BG$101,"="&amp;新怪物属性!$CF$2,装备数值!$BH$50:$BH$101,"&lt;="&amp;新怪物属性!$CF40)+SUMIFS(装备数值!BX$50:BX$101,装备数值!$BG$50:$BG$101,"="&amp;新怪物属性!$CG$2,装备数值!$BH$50:$BH$101,"&lt;="&amp;新怪物属性!$CG40)+SUMIFS(装备数值!BX$50:BX$101,装备数值!$BG$50:$BG$101,"="&amp;新怪物属性!$CH$2,装备数值!$BH$50:$BH$101,"&lt;="&amp;新怪物属性!$CH40)+SUMIFS(装备数值!BX$50:BX$101,装备数值!$BG$50:$BG$101,"="&amp;新怪物属性!$CI$2,装备数值!$BH$50:$BH$101,"&lt;="&amp;新怪物属性!$CI40)+SUMIFS(装备数值!BX$50:BX$101,装备数值!$BG$50:$BG$101,"="&amp;新怪物属性!$CJ$2,装备数值!$BH$50:$BH$101,"&lt;="&amp;新怪物属性!$CJ40)+SUMIFS(装备数值!BX$50:BX$101,装备数值!$BG$50:$BG$101,"="&amp;新怪物属性!$CK$2,装备数值!$BH$50:$BH$101,"&lt;="&amp;新怪物属性!$CK40)+SUMIFS(装备数值!BX$50:BX$101,装备数值!$BG$50:$BG$101,"="&amp;新怪物属性!$CL$2,装备数值!$BH$50:$BH$101,"&lt;="&amp;新怪物属性!$CL40)+SUMIFS(装备数值!BX$50:BX$101,装备数值!$BG$50:$BG$101,"="&amp;新怪物属性!$CM$2,装备数值!$BH$50:$BH$101,"&lt;="&amp;新怪物属性!$CM40)+SUMIFS(装备数值!BX$50:BX$101,装备数值!$BG$50:$BG$101,"="&amp;新怪物属性!$CN$2,装备数值!$BH$50:$BH$101,"&lt;="&amp;新怪物属性!$CN40)+SUMIFS(装备数值!BX$50:BX$101,装备数值!$BG$50:$BG$101,"="&amp;新怪物属性!$CO$2,装备数值!$BH$50:$BH$101,"&lt;="&amp;新怪物属性!$CO40)+SUMIFS(装备数值!BX$50:BX$101,装备数值!$BG$50:$BG$101,"="&amp;新怪物属性!$CP$2,装备数值!$BH$50:$BH$101,"&lt;="&amp;新怪物属性!$CP40)+SUMIFS(装备数值!BX$50:BX$101,装备数值!$BG$50:$BG$101,"="&amp;新怪物属性!$CQ$2,装备数值!$BH$50:$BH$101,"&lt;="&amp;新怪物属性!$CQ40)+SUMIFS(装备数值!BX$50:BX$101,装备数值!$BG$50:$BG$101,"="&amp;新怪物属性!$CR$2,装备数值!$BH$50:$BH$101,"&lt;="&amp;新怪物属性!$CR40)</f>
        <v>0</v>
      </c>
      <c r="DH40" s="14">
        <f>INDEX(装备数值!$I$13:$M$116,新怪物属性!$P40*8+1,DH$2)*$X40+INDEX(装备数值!$I$13:$M$116,新怪物属性!$Q40*8+2,DH$2)*$Y40+INDEX(装备数值!$I$13:$M$116,新怪物属性!$S40*8+3,DH$2)*$Z40+INDEX(装备数值!$I$13:$M$116,新怪物属性!$R40*8+4,DH$2)*$AA40+INDEX(装备数值!$I$13:$M$116,新怪物属性!$T40*8+5,DH$2)*$AB40+INDEX(装备数值!$I$13:$M$116,新怪物属性!$U40*8+6,DH$2)*$AC40+INDEX(装备数值!$I$13:$M$116,新怪物属性!$V40*8+7,DH$2)*$AD40+INDEX(装备数值!$I$13:$M$116,新怪物属性!$W40*8+8,DH$2)*$AE40</f>
        <v>1400</v>
      </c>
      <c r="DI40" s="14">
        <f>INDEX(装备数值!$I$13:$M$116,新怪物属性!$P40*8+1,DI$2)*$X40+INDEX(装备数值!$I$13:$M$116,新怪物属性!$Q40*8+2,DI$2)*$Y40+INDEX(装备数值!$I$13:$M$116,新怪物属性!$S40*8+3,DI$2)*$Z40+INDEX(装备数值!$I$13:$M$116,新怪物属性!$R40*8+4,DI$2)*$AA40+INDEX(装备数值!$I$13:$M$116,新怪物属性!$T40*8+5,DI$2)*$AB40+INDEX(装备数值!$I$13:$M$116,新怪物属性!$U40*8+6,DI$2)*$AC40+INDEX(装备数值!$I$13:$M$116,新怪物属性!$V40*8+7,DI$2)*$AD40+INDEX(装备数值!$I$13:$M$116,新怪物属性!$W40*8+8,DI$2)*$AE40</f>
        <v>8700</v>
      </c>
      <c r="DJ40" s="14">
        <f>INDEX(装备数值!$I$13:$M$116,新怪物属性!$P40*8+1,DJ$2)*$X40+INDEX(装备数值!$I$13:$M$116,新怪物属性!$Q40*8+2,DJ$2)*$Y40+INDEX(装备数值!$I$13:$M$116,新怪物属性!$S40*8+3,DJ$2)*$Z40+INDEX(装备数值!$I$13:$M$116,新怪物属性!$R40*8+4,DJ$2)*$AA40+INDEX(装备数值!$I$13:$M$116,新怪物属性!$T40*8+5,DJ$2)*$AB40+INDEX(装备数值!$I$13:$M$116,新怪物属性!$U40*8+6,DJ$2)*$AC40+INDEX(装备数值!$I$13:$M$116,新怪物属性!$V40*8+7,DJ$2)*$AD40+INDEX(装备数值!$I$13:$M$116,新怪物属性!$W40*8+8,DJ$2)*$AE40</f>
        <v>560</v>
      </c>
      <c r="DK40" s="14">
        <f>INDEX(装备数值!$I$13:$M$116,新怪物属性!$P40*8+1,DK$2)*$X40+INDEX(装备数值!$I$13:$M$116,新怪物属性!$Q40*8+2,DK$2)*$Y40+INDEX(装备数值!$I$13:$M$116,新怪物属性!$S40*8+3,DK$2)*$Z40+INDEX(装备数值!$I$13:$M$116,新怪物属性!$R40*8+4,DK$2)*$AA40+INDEX(装备数值!$I$13:$M$116,新怪物属性!$T40*8+5,DK$2)*$AB40+INDEX(装备数值!$I$13:$M$116,新怪物属性!$U40*8+6,DK$2)*$AC40+INDEX(装备数值!$I$13:$M$116,新怪物属性!$V40*8+7,DK$2)*$AD40+INDEX(装备数值!$I$13:$M$116,新怪物属性!$W40*8+8,DK$2)*$AE40</f>
        <v>18000</v>
      </c>
      <c r="DL40" s="14">
        <f>INDEX(装备数值!$I$13:$M$116,新怪物属性!$P40*8+1,DL$2)*$X40+INDEX(装备数值!$I$13:$M$116,新怪物属性!$Q40*8+2,DL$2)*$Y40+INDEX(装备数值!$I$13:$M$116,新怪物属性!$S40*8+3,DL$2)*$Z40+INDEX(装备数值!$I$13:$M$116,新怪物属性!$R40*8+4,DL$2)*$AA40+INDEX(装备数值!$I$13:$M$116,新怪物属性!$T40*8+5,DL$2)*$AB40+INDEX(装备数值!$I$13:$M$116,新怪物属性!$U40*8+6,DL$2)*$AC40+INDEX(装备数值!$I$13:$M$116,新怪物属性!$V40*8+7,DL$2)*$AD40+INDEX(装备数值!$I$13:$M$116,新怪物属性!$W40*8+8,DL$2)*$AE40</f>
        <v>160</v>
      </c>
      <c r="DO40" s="14">
        <f>INDEX(装备数值!$X$13:$AH$116,$P40*8+1,DO$2)*$AF40+INDEX(装备数值!$X$13:$AH$116,$Q40*8+2,DO$2)*$AG40+INDEX(装备数值!$X$13:$AH$116,$S40*8+3,DO$2)*$AH40+INDEX(装备数值!$X$13:$AH$116,$R40*8+4,DO$2)*$AI40+INDEX(装备数值!$X$13:$AH$116,$T40*8+5,DO$2)*$AJ40+INDEX(装备数值!$X$13:$AH$116,$U40*8+6,DO$2)*$AK40+INDEX(装备数值!$X$13:$AH$116,$V40*8+7,DO$2)*$AL40+INDEX(装备数值!$X$13:$AH$116,$W40*8+8,DO$2)*$AM40</f>
        <v>0</v>
      </c>
      <c r="DP40" s="14">
        <f>INDEX(装备数值!$X$13:$AH$116,$P40*8+1,DP$2)*$AF40+INDEX(装备数值!$X$13:$AH$116,$Q40*8+2,DP$2)*$AG40+INDEX(装备数值!$X$13:$AH$116,$S40*8+3,DP$2)*$AH40+INDEX(装备数值!$X$13:$AH$116,$R40*8+4,DP$2)*$AI40+INDEX(装备数值!$X$13:$AH$116,$T40*8+5,DP$2)*$AJ40+INDEX(装备数值!$X$13:$AH$116,$U40*8+6,DP$2)*$AK40+INDEX(装备数值!$X$13:$AH$116,$V40*8+7,DP$2)*$AL40+INDEX(装备数值!$X$13:$AH$116,$W40*8+8,DP$2)*$AM40</f>
        <v>0</v>
      </c>
      <c r="DQ40" s="14">
        <f>INDEX(装备数值!$X$13:$AH$116,$P40*8+1,DQ$2)*$AF40+INDEX(装备数值!$X$13:$AH$116,$Q40*8+2,DQ$2)*$AG40+INDEX(装备数值!$X$13:$AH$116,$S40*8+3,DQ$2)*$AH40+INDEX(装备数值!$X$13:$AH$116,$R40*8+4,DQ$2)*$AI40+INDEX(装备数值!$X$13:$AH$116,$T40*8+5,DQ$2)*$AJ40+INDEX(装备数值!$X$13:$AH$116,$U40*8+6,DQ$2)*$AK40+INDEX(装备数值!$X$13:$AH$116,$V40*8+7,DQ$2)*$AL40+INDEX(装备数值!$X$13:$AH$116,$W40*8+8,DQ$2)*$AM40</f>
        <v>0</v>
      </c>
      <c r="DR40" s="14">
        <f>INDEX(装备数值!$X$13:$AH$116,$P40*8+1,DR$2)*$AF40+INDEX(装备数值!$X$13:$AH$116,$Q40*8+2,DR$2)*$AG40+INDEX(装备数值!$X$13:$AH$116,$S40*8+3,DR$2)*$AH40+INDEX(装备数值!$X$13:$AH$116,$R40*8+4,DR$2)*$AI40+INDEX(装备数值!$X$13:$AH$116,$T40*8+5,DR$2)*$AJ40+INDEX(装备数值!$X$13:$AH$116,$U40*8+6,DR$2)*$AK40+INDEX(装备数值!$X$13:$AH$116,$V40*8+7,DR$2)*$AL40+INDEX(装备数值!$X$13:$AH$116,$W40*8+8,DR$2)*$AM40</f>
        <v>0</v>
      </c>
      <c r="DS40" s="14">
        <f>INDEX(装备数值!$X$13:$AH$116,$P40*8+1,DS$2)*$AF40+INDEX(装备数值!$X$13:$AH$116,$Q40*8+2,DS$2)*$AG40+INDEX(装备数值!$X$13:$AH$116,$S40*8+3,DS$2)*$AH40+INDEX(装备数值!$X$13:$AH$116,$R40*8+4,DS$2)*$AI40+INDEX(装备数值!$X$13:$AH$116,$T40*8+5,DS$2)*$AJ40+INDEX(装备数值!$X$13:$AH$116,$U40*8+6,DS$2)*$AK40+INDEX(装备数值!$X$13:$AH$116,$V40*8+7,DS$2)*$AL40+INDEX(装备数值!$X$13:$AH$116,$W40*8+8,DS$2)*$AM40</f>
        <v>0</v>
      </c>
      <c r="DT40" s="14">
        <f>INDEX(装备数值!$X$13:$AH$116,$P40*8+1,DT$2)*$AF40+INDEX(装备数值!$X$13:$AH$116,$Q40*8+2,DT$2)*$AG40+INDEX(装备数值!$X$13:$AH$116,$S40*8+3,DT$2)*$AH40+INDEX(装备数值!$X$13:$AH$116,$R40*8+4,DT$2)*$AI40+INDEX(装备数值!$X$13:$AH$116,$T40*8+5,DT$2)*$AJ40+INDEX(装备数值!$X$13:$AH$116,$U40*8+6,DT$2)*$AK40+INDEX(装备数值!$X$13:$AH$116,$V40*8+7,DT$2)*$AL40+INDEX(装备数值!$X$13:$AH$116,$W40*8+8,DT$2)*$AM40</f>
        <v>0</v>
      </c>
      <c r="DU40" s="14">
        <f>INDEX(装备数值!$X$13:$AH$116,$P40*8+1,DU$2)*$AF40+INDEX(装备数值!$X$13:$AH$116,$Q40*8+2,DU$2)*$AG40+INDEX(装备数值!$X$13:$AH$116,$S40*8+3,DU$2)*$AH40+INDEX(装备数值!$X$13:$AH$116,$R40*8+4,DU$2)*$AI40+INDEX(装备数值!$X$13:$AH$116,$T40*8+5,DU$2)*$AJ40+INDEX(装备数值!$X$13:$AH$116,$U40*8+6,DU$2)*$AK40+INDEX(装备数值!$X$13:$AH$116,$V40*8+7,DU$2)*$AL40+INDEX(装备数值!$X$13:$AH$116,$W40*8+8,DU$2)*$AM40</f>
        <v>0</v>
      </c>
      <c r="DV40" s="14">
        <f>INDEX(装备数值!$X$13:$AH$116,$P40*8+1,DV$2)*$AF40+INDEX(装备数值!$X$13:$AH$116,$Q40*8+2,DV$2)*$AG40+INDEX(装备数值!$X$13:$AH$116,$S40*8+3,DV$2)*$AH40+INDEX(装备数值!$X$13:$AH$116,$R40*8+4,DV$2)*$AI40+INDEX(装备数值!$X$13:$AH$116,$T40*8+5,DV$2)*$AJ40+INDEX(装备数值!$X$13:$AH$116,$U40*8+6,DV$2)*$AK40+INDEX(装备数值!$X$13:$AH$116,$V40*8+7,DV$2)*$AL40+INDEX(装备数值!$X$13:$AH$116,$W40*8+8,DV$2)*$AM40</f>
        <v>0</v>
      </c>
      <c r="DW40" s="14">
        <f>INDEX(装备数值!$X$13:$AH$116,$P40*8+1,DW$2)*$AF40+INDEX(装备数值!$X$13:$AH$116,$Q40*8+2,DW$2)*$AG40+INDEX(装备数值!$X$13:$AH$116,$S40*8+3,DW$2)*$AH40+INDEX(装备数值!$X$13:$AH$116,$R40*8+4,DW$2)*$AI40+INDEX(装备数值!$X$13:$AH$116,$T40*8+5,DW$2)*$AJ40+INDEX(装备数值!$X$13:$AH$116,$U40*8+6,DW$2)*$AK40+INDEX(装备数值!$X$13:$AH$116,$V40*8+7,DW$2)*$AL40+INDEX(装备数值!$X$13:$AH$116,$W40*8+8,DW$2)*$AM40</f>
        <v>0</v>
      </c>
      <c r="DX40" s="14">
        <f>INDEX(装备数值!$X$13:$AH$116,$P40*8+1,DX$2)*$AF40+INDEX(装备数值!$X$13:$AH$116,$Q40*8+2,DX$2)*$AG40+INDEX(装备数值!$X$13:$AH$116,$S40*8+3,DX$2)*$AH40+INDEX(装备数值!$X$13:$AH$116,$R40*8+4,DX$2)*$AI40+INDEX(装备数值!$X$13:$AH$116,$T40*8+5,DX$2)*$AJ40+INDEX(装备数值!$X$13:$AH$116,$U40*8+6,DX$2)*$AK40+INDEX(装备数值!$X$13:$AH$116,$V40*8+7,DX$2)*$AL40+INDEX(装备数值!$X$13:$AH$116,$W40*8+8,DX$2)*$AM40</f>
        <v>0</v>
      </c>
      <c r="DY40" s="14">
        <f>INDEX(装备数值!$X$13:$AH$116,$P40*8+1,DY$2)*$AF40+INDEX(装备数值!$X$13:$AH$116,$Q40*8+2,DY$2)*$AG40+INDEX(装备数值!$X$13:$AH$116,$S40*8+3,DY$2)*$AH40+INDEX(装备数值!$X$13:$AH$116,$R40*8+4,DY$2)*$AI40+INDEX(装备数值!$X$13:$AH$116,$T40*8+5,DY$2)*$AJ40+INDEX(装备数值!$X$13:$AH$116,$U40*8+6,DY$2)*$AK40+INDEX(装备数值!$X$13:$AH$116,$V40*8+7,DY$2)*$AL40+INDEX(装备数值!$X$13:$AH$116,$W40*8+8,DY$2)*$AM40</f>
        <v>0</v>
      </c>
      <c r="EA40" s="14">
        <f>INDEX(装备数值!$AN$17:$AN$117,MATCH(MIN($X40:$AE40),装备数值!$AO$17:$AO$117,1))</f>
        <v>2</v>
      </c>
      <c r="EB40" s="14">
        <f>IF(COUNTIF($P40:$W40,"&gt;"&amp;0)=8,INDEX(装备数值!AR$17:AR$117,$EA40+1),0)</f>
        <v>160</v>
      </c>
      <c r="EC40" s="14">
        <f>IF(COUNTIF($P40:$W40,"&gt;"&amp;0)=8,INDEX(装备数值!AS$17:AS$117,$EA40+1),0)</f>
        <v>1200</v>
      </c>
      <c r="ED40" s="14">
        <f>IF(COUNTIF($P40:$W40,"&gt;"&amp;0)=8,INDEX(装备数值!AT$17:AT$117,$EA40+1),0)</f>
        <v>80</v>
      </c>
      <c r="EE40" s="14">
        <f>IF(COUNTIF($P40:$W40,"&gt;"&amp;0)=8,INDEX(装备数值!AU$17:AU$117,$EA40+1),0)</f>
        <v>1600</v>
      </c>
      <c r="EF40" s="14">
        <f>IF(COUNTIF($P40:$W40,"&gt;"&amp;0)=8,INDEX(装备数值!AV$17:AV$117,$EA40+1),0)</f>
        <v>28</v>
      </c>
      <c r="EH40" s="14">
        <f>INDEX(装备数值!$AY$17:$AY$77,MATCH(MIN($AF40:$AM40),装备数值!$AZ$17:$AZ$77,1))</f>
        <v>0</v>
      </c>
      <c r="EI40" s="26">
        <f>INDEX(装备数值!BA$17:BA$77,新怪物属性!EH40+1)</f>
        <v>0</v>
      </c>
      <c r="EJ40" s="26">
        <f>INDEX(装备数值!BA$17:BA$77,新怪物属性!EH40+1)</f>
        <v>0</v>
      </c>
      <c r="EL40" s="14">
        <f t="shared" si="88"/>
        <v>0</v>
      </c>
      <c r="EM40" s="14">
        <f>VLOOKUP(EL40,军阶与晶片数值!$W$6:$X$27,2)</f>
        <v>0</v>
      </c>
      <c r="EN40" s="14">
        <f>INDEX(军阶与晶片数值!Y$6:Y$27,$EM40+1)</f>
        <v>0</v>
      </c>
      <c r="EO40" s="14">
        <f>INDEX(军阶与晶片数值!Z$6:Z$27,$EM40+1)</f>
        <v>0</v>
      </c>
      <c r="EP40" s="14">
        <f>INDEX(军阶与晶片数值!AA$6:AA$27,$EM40+1)</f>
        <v>0</v>
      </c>
      <c r="EQ40" s="14">
        <f>INDEX(军阶与晶片数值!AB$6:AB$27,$EM40+1)</f>
        <v>0</v>
      </c>
      <c r="ER40" s="29">
        <f>INDEX(军阶与晶片数值!AC$6:AC$27,$EM40+1)</f>
        <v>0</v>
      </c>
      <c r="ES40" s="29">
        <f>INDEX(军阶与晶片数值!AD$6:AD$27,$EM40+1)</f>
        <v>0</v>
      </c>
      <c r="EU40" s="26">
        <f>INDEX(军阶与晶片数值!I$6:I$16,AN40+1)</f>
        <v>0</v>
      </c>
      <c r="EV40" s="26">
        <f>INDEX(军阶与晶片数值!M$6:M$16,AO40+1)</f>
        <v>0</v>
      </c>
      <c r="EW40" s="26">
        <f>INDEX(军阶与晶片数值!J$6:J$16,AP40+1)</f>
        <v>0</v>
      </c>
      <c r="EX40" s="26">
        <f>INDEX(军阶与晶片数值!K$6:K$16,AQ40+1)</f>
        <v>0</v>
      </c>
      <c r="EY40" s="26">
        <f>INDEX(军阶与晶片数值!L$6:L$16,AR40+1)</f>
        <v>0</v>
      </c>
      <c r="EZ40" s="28">
        <f>INDEX(军阶与晶片数值!N$6:N$16,AS40+1)</f>
        <v>0</v>
      </c>
      <c r="FA40" s="28">
        <f>INDEX(军阶与晶片数值!O$6:O$16,AT40+1)</f>
        <v>0</v>
      </c>
      <c r="FB40" s="28">
        <f>INDEX(军阶与晶片数值!P$6:P$16,AU40+1)</f>
        <v>0</v>
      </c>
      <c r="FC40" s="28">
        <f>INDEX(军阶与晶片数值!Q$6:Q$16,AV40+1)</f>
        <v>0</v>
      </c>
      <c r="FD40" s="26">
        <f>INDEX(军阶与晶片数值!R$6:R$16,AW40+1)</f>
        <v>0</v>
      </c>
      <c r="FE40" s="26">
        <f>INDEX(军阶与晶片数值!S$6:S$16,AX40+1)</f>
        <v>0</v>
      </c>
      <c r="FF40" s="26">
        <f>INDEX(军阶与晶片数值!T$6:T$16,AY40+1)</f>
        <v>0</v>
      </c>
      <c r="FG40" s="26">
        <f>INDEX(军阶与晶片数值!U$6:U$16,AZ40+1)</f>
        <v>0</v>
      </c>
      <c r="FI40" s="26">
        <f>INDEX(军阶与晶片数值!$C$6:$C$36,新怪物属性!$BA40+1)</f>
        <v>7.0000000000000007E-2</v>
      </c>
      <c r="FJ40" s="26">
        <f>INDEX(军阶与晶片数值!$C$6:$C$36,新怪物属性!$BA40+1)</f>
        <v>7.0000000000000007E-2</v>
      </c>
      <c r="FK40" s="26">
        <f>INDEX(军阶与晶片数值!$C$6:$C$36,新怪物属性!$BA40+1)</f>
        <v>7.0000000000000007E-2</v>
      </c>
      <c r="FL40" s="26">
        <f>INDEX(军阶与晶片数值!$C$6:$C$36,新怪物属性!$BA40+1)</f>
        <v>7.0000000000000007E-2</v>
      </c>
      <c r="FM40" s="26">
        <f>INDEX(军阶与晶片数值!$C$6:$C$36,新怪物属性!$BA40+1)</f>
        <v>7.0000000000000007E-2</v>
      </c>
      <c r="FO40" s="14">
        <f>INDEX(战舰突破!$H$6:$H$18,新怪物属性!$J40+1)+INDEX(战舰突破!$H$23:$H$35,新怪物属性!$K40+1)+INDEX(战舰突破!$H$40:$H$52,新怪物属性!$L40+1)</f>
        <v>200</v>
      </c>
      <c r="FP40" s="14">
        <f>INDEX(战舰突破!$I$6:$I$18,新怪物属性!$J40+1)+INDEX(战舰突破!$I$23:$I$35,新怪物属性!$K40+1)+INDEX(战舰突破!$I$40:$I$52,新怪物属性!$L40+1)</f>
        <v>200</v>
      </c>
      <c r="FQ40" s="14">
        <f>INDEX(战舰突破!$J$6:$J$18,新怪物属性!$J40+1)+INDEX(战舰突破!$J$23:$J$35,新怪物属性!$K40+1)+INDEX(战舰突破!$J$40:$J$52,新怪物属性!$L40+1)</f>
        <v>0</v>
      </c>
      <c r="FR40" s="14">
        <f>INDEX(战舰突破!$K$6:$K$18,新怪物属性!$J40+1)+INDEX(战舰突破!$K$23:$K$35,新怪物属性!$K40+1)+INDEX(战舰突破!$K$40:$K$52,新怪物属性!$L40+1)</f>
        <v>0</v>
      </c>
      <c r="FS40" s="14">
        <f>INDEX(战舰突破!$L$6:$L$18,新怪物属性!$J40+1)+INDEX(战舰突破!$L$23:$L$35,新怪物属性!$K40+1)+INDEX(战舰突破!$L$40:$L$52,新怪物属性!$L40+1)</f>
        <v>0</v>
      </c>
      <c r="FT40" s="18">
        <f>INDEX(战舰突破!$N$6:$N$18,新怪物属性!$J40+1)+INDEX(战舰突破!$N$23:$N$35,新怪物属性!$K40+1)+INDEX(战舰突破!$N$40:$N$52,新怪物属性!$L40+1)</f>
        <v>0</v>
      </c>
      <c r="FU40" s="18">
        <f>INDEX(战舰突破!$O$6:$O$18,新怪物属性!$J40+1)+INDEX(战舰突破!$O$23:$O$35,新怪物属性!$K40+1)+INDEX(战舰突破!$O$40:$O$52,新怪物属性!$L40+1)</f>
        <v>0</v>
      </c>
      <c r="FV40" s="18">
        <f>INDEX(战舰突破!$P$6:$P$18,新怪物属性!$J40+1)+INDEX(战舰突破!$P$23:$P$35,新怪物属性!$K40+1)+INDEX(战舰突破!$P$40:$P$52,新怪物属性!$L40+1)</f>
        <v>0</v>
      </c>
      <c r="FW40" s="18">
        <f>INDEX(战舰突破!$Q$6:$Q$18,新怪物属性!$J40+1)+INDEX(战舰突破!$Q$23:$Q$35,新怪物属性!$K40+1)+INDEX(战舰突破!$Q$40:$Q$52,新怪物属性!$L40+1)</f>
        <v>0</v>
      </c>
      <c r="FX40" s="18">
        <f>INDEX(战舰突破!$R$6:$R$18,新怪物属性!$J40+1)+INDEX(战舰突破!$R$23:$R$35,新怪物属性!$K40+1)+INDEX(战舰突破!$R$40:$R$52,新怪物属性!$L40+1)</f>
        <v>0</v>
      </c>
      <c r="FY40" s="18">
        <f>INDEX(战舰突破!$M$6:$M$18,新怪物属性!$J40+1)+INDEX(战舰突破!$M$23:$M$35,新怪物属性!$K40+1)+INDEX(战舰突破!$M$40:$M$52,新怪物属性!$L40+1)</f>
        <v>0</v>
      </c>
      <c r="FZ40" s="22">
        <f>INDEX(战舰突破!$W$6:$W$18,新怪物属性!$J40+1)+INDEX(战舰突破!$W$23:$W$35,新怪物属性!$K40+1)+INDEX(战舰突破!$W$40:$W$52,新怪物属性!$L40+1)</f>
        <v>0.3</v>
      </c>
      <c r="GC40" s="14">
        <f>INDEX(战舰突破!$S$6:$S$18,新怪物属性!$J40+1)</f>
        <v>0</v>
      </c>
      <c r="GD40" s="14">
        <f>INDEX(战舰突破!$T$6:$T$18,新怪物属性!$J40+1)</f>
        <v>0</v>
      </c>
      <c r="GE40" s="14">
        <f>INDEX(战舰突破!$U$6:$U$18,新怪物属性!$J40+1)</f>
        <v>0</v>
      </c>
      <c r="GF40" s="14">
        <f>INDEX(战舰突破!$V$6:$V$18,新怪物属性!$J40+1)</f>
        <v>0</v>
      </c>
      <c r="GG40" s="14">
        <f>INDEX(战舰突破!$X$6:$X$18,新怪物属性!$J40+1)</f>
        <v>2</v>
      </c>
      <c r="GI40" s="14">
        <f>INDEX(战舰突破!$S$23:$S$35,新怪物属性!$J40+1)</f>
        <v>0</v>
      </c>
      <c r="GJ40" s="14">
        <f>INDEX(战舰突破!$T$23:$T$35,新怪物属性!$J40+1)</f>
        <v>0</v>
      </c>
      <c r="GK40" s="14">
        <f>INDEX(战舰突破!$U$23:$U$35,新怪物属性!$J40+1)</f>
        <v>0</v>
      </c>
      <c r="GL40" s="14">
        <f>INDEX(战舰突破!$V$23:$V$35,新怪物属性!$J40+1)</f>
        <v>0</v>
      </c>
      <c r="GM40" s="14">
        <f>INDEX(战舰突破!$X$23:$X$35,新怪物属性!$J40+1)</f>
        <v>30</v>
      </c>
      <c r="GO40" s="14">
        <f>INDEX(战舰突破!$S$40:$S$52,新怪物属性!$J40+1)</f>
        <v>0</v>
      </c>
      <c r="GP40" s="14">
        <f>INDEX(战舰突破!$T$40:$T$52,新怪物属性!$J40+1)</f>
        <v>0</v>
      </c>
      <c r="GQ40" s="14">
        <f>INDEX(战舰突破!$U$40:$U$52,新怪物属性!$J40+1)</f>
        <v>0</v>
      </c>
      <c r="GR40" s="14">
        <f>INDEX(战舰突破!$V$40:$V$52,新怪物属性!$J40+1)</f>
        <v>0</v>
      </c>
      <c r="GS40" s="14">
        <f>INDEX(战舰突破!$X$40:$X$52,新怪物属性!$J40+1)</f>
        <v>50</v>
      </c>
      <c r="GV40" s="14">
        <v>0</v>
      </c>
      <c r="GW40" s="14">
        <v>0</v>
      </c>
      <c r="GX40" s="14">
        <v>0</v>
      </c>
      <c r="GY40" s="14">
        <v>0</v>
      </c>
      <c r="GZ40" s="14">
        <v>0</v>
      </c>
      <c r="HA40" s="14">
        <v>0</v>
      </c>
      <c r="HB40" s="14">
        <v>0</v>
      </c>
      <c r="HC40" s="14">
        <v>0</v>
      </c>
      <c r="HD40" s="14">
        <v>0</v>
      </c>
      <c r="HE40" s="14">
        <v>0</v>
      </c>
      <c r="HF40" s="14">
        <v>0</v>
      </c>
      <c r="HG40" s="14">
        <v>0</v>
      </c>
      <c r="HH40" s="14">
        <v>0</v>
      </c>
      <c r="HI40" s="14">
        <v>0</v>
      </c>
      <c r="HJ40" s="14">
        <v>0</v>
      </c>
      <c r="HK40" s="14">
        <v>0</v>
      </c>
      <c r="HL40" s="14">
        <v>0</v>
      </c>
      <c r="HM40" s="14">
        <v>0</v>
      </c>
      <c r="HN40" s="14">
        <v>0</v>
      </c>
      <c r="HO40" s="14">
        <v>0</v>
      </c>
      <c r="HP40" s="14">
        <v>0</v>
      </c>
      <c r="HQ40" s="14">
        <v>0</v>
      </c>
      <c r="HR40" s="14">
        <v>0</v>
      </c>
      <c r="HS40" s="14">
        <v>0</v>
      </c>
      <c r="HT40" s="14">
        <v>0</v>
      </c>
      <c r="HU40" s="14">
        <v>0</v>
      </c>
      <c r="HX40" s="14">
        <v>0</v>
      </c>
      <c r="HY40" s="14">
        <v>0</v>
      </c>
      <c r="IB40" s="14">
        <f>IF($GV40=0,0,INDEX(战宠!P$15:P$27,新怪物属性!$GV$3)*(INDEX(战宠!$U$7:$Y$10,1,新怪物属性!$GV40)))*(新怪物属性!$GW40+4)
+IF($GX40=0,0,INDEX(战宠!P$15:P$27,新怪物属性!$GX$3)*(INDEX(战宠!$U$7:$Y$10,1,新怪物属性!$GX40)))*(新怪物属性!$GY40+4)
+IF($GZ40=0,0,INDEX(战宠!P$15:P$27,新怪物属性!$GZ$3)*(INDEX(战宠!$U$7:$Y$10,1,新怪物属性!$GZ40)))*(新怪物属性!$HA40+4)
+IF($HB40=0,0,INDEX(战宠!P$15:P$27,新怪物属性!$HB$3)*(INDEX(战宠!$U$7:$Y$10,1,新怪物属性!$HB40)))*(新怪物属性!$HC40+4)
+IF($HD40=0,0,INDEX(战宠!P$15:P$27,新怪物属性!$HD$3)*(INDEX(战宠!$U$7:$Y$10,1,新怪物属性!$HD40)))*(新怪物属性!$HE40+4)
+IF($HF40=0,0,INDEX(战宠!P$15:P$27,新怪物属性!$HF$3)*(INDEX(战宠!$U$7:$Y$10,1,新怪物属性!$HF40)))*(新怪物属性!$HG40+4)
+IF($HH40=0,0,INDEX(战宠!P$15:P$27,新怪物属性!$HH$3)*(INDEX(战宠!$U$7:$Y$10,1,新怪物属性!$HH40)))*(新怪物属性!$HI40+4)
+IF($HJ40=0,0,INDEX(战宠!P$15:P$27,新怪物属性!$HJ$3)*(INDEX(战宠!$U$7:$Y$10,1,新怪物属性!$HJ40)))*(新怪物属性!$HK40+4)
+IF($HL40=0,0,INDEX(战宠!P$15:P$27,新怪物属性!$HL$3)*(INDEX(战宠!$U$7:$Y$10,1,新怪物属性!$HL40)))*(新怪物属性!$HM40+4)
+IF($HN40=0,0,INDEX(战宠!P$15:P$27,新怪物属性!$HN$3)*(INDEX(战宠!$U$7:$Y$10,1,新怪物属性!$HN40)))*(新怪物属性!$HO40+4)
+IF($HP40=0,0,INDEX(战宠!P$15:P$27,新怪物属性!$HP$3)*(INDEX(战宠!$U$7:$Y$10,1,新怪物属性!$HP40)))*(新怪物属性!$HQ40+4)
+IF($HR40=0,0,INDEX(战宠!P$15:P$27,新怪物属性!$HR$3)*(INDEX(战宠!$U$7:$Y$10,1,新怪物属性!$HR40)))*(新怪物属性!$HS40+4)
+IF($HT40=0,0,INDEX(战宠!P$15:P$27,新怪物属性!$HT$3)*(INDEX(战宠!$U$7:$Y$10,1,新怪物属性!$HT40)))*(新怪物属性!$HU40+4)</f>
        <v>0</v>
      </c>
      <c r="IC40" s="14">
        <f>IF($GV40=0,0,INDEX(战宠!Q$15:Q$27,新怪物属性!$GV$3)*(INDEX(战宠!$U$7:$Y$10,1,新怪物属性!$GV40)))*(新怪物属性!$GW40+4)
+IF($GX40=0,0,INDEX(战宠!Q$15:Q$27,新怪物属性!$GX$3)*(INDEX(战宠!$U$7:$Y$10,1,新怪物属性!$GX40)))*(新怪物属性!$GY40+4)
+IF($GZ40=0,0,INDEX(战宠!Q$15:Q$27,新怪物属性!$GZ$3)*(INDEX(战宠!$U$7:$Y$10,1,新怪物属性!$GZ40)))*(新怪物属性!$HA40+4)
+IF($HB40=0,0,INDEX(战宠!Q$15:Q$27,新怪物属性!$HB$3)*(INDEX(战宠!$U$7:$Y$10,1,新怪物属性!$HB40)))*(新怪物属性!$HC40+4)
+IF($HD40=0,0,INDEX(战宠!Q$15:Q$27,新怪物属性!$HD$3)*(INDEX(战宠!$U$7:$Y$10,1,新怪物属性!$HD40)))*(新怪物属性!$HE40+4)
+IF($HF40=0,0,INDEX(战宠!Q$15:Q$27,新怪物属性!$HF$3)*(INDEX(战宠!$U$7:$Y$10,1,新怪物属性!$HF40)))*(新怪物属性!$HG40+4)
+IF($HH40=0,0,INDEX(战宠!Q$15:Q$27,新怪物属性!$HH$3)*(INDEX(战宠!$U$7:$Y$10,1,新怪物属性!$HH40)))*(新怪物属性!$HI40+4)
+IF($HJ40=0,0,INDEX(战宠!Q$15:Q$27,新怪物属性!$HJ$3)*(INDEX(战宠!$U$7:$Y$10,1,新怪物属性!$HJ40)))*(新怪物属性!$HK40+4)
+IF($HL40=0,0,INDEX(战宠!Q$15:Q$27,新怪物属性!$HL$3)*(INDEX(战宠!$U$7:$Y$10,1,新怪物属性!$HL40)))*(新怪物属性!$HM40+4)
+IF($HN40=0,0,INDEX(战宠!Q$15:Q$27,新怪物属性!$HN$3)*(INDEX(战宠!$U$7:$Y$10,1,新怪物属性!$HN40)))*(新怪物属性!$HO40+4)
+IF($HP40=0,0,INDEX(战宠!Q$15:Q$27,新怪物属性!$HP$3)*(INDEX(战宠!$U$7:$Y$10,1,新怪物属性!$HP40)))*(新怪物属性!$HQ40+4)
+IF($HR40=0,0,INDEX(战宠!Q$15:Q$27,新怪物属性!$HR$3)*(INDEX(战宠!$U$7:$Y$10,1,新怪物属性!$HR40)))*(新怪物属性!$HS40+4)
+IF($HT40=0,0,INDEX(战宠!Q$15:Q$27,新怪物属性!$HT$3)*(INDEX(战宠!$U$7:$Y$10,1,新怪物属性!$HT40)))*(新怪物属性!$HU40+4)</f>
        <v>0</v>
      </c>
      <c r="ID40" s="14">
        <f>IF($GV40=0,0,INDEX(战宠!R$15:R$27,新怪物属性!$GV$3)*(INDEX(战宠!$U$7:$Y$10,1,新怪物属性!$GV40)))*(新怪物属性!$GW40+4)
+IF($GX40=0,0,INDEX(战宠!R$15:R$27,新怪物属性!$GX$3)*(INDEX(战宠!$U$7:$Y$10,1,新怪物属性!$GX40)))*(新怪物属性!$GY40+4)
+IF($GZ40=0,0,INDEX(战宠!R$15:R$27,新怪物属性!$GZ$3)*(INDEX(战宠!$U$7:$Y$10,1,新怪物属性!$GZ40)))*(新怪物属性!$HA40+4)
+IF($HB40=0,0,INDEX(战宠!R$15:R$27,新怪物属性!$HB$3)*(INDEX(战宠!$U$7:$Y$10,1,新怪物属性!$HB40)))*(新怪物属性!$HC40+4)
+IF($HD40=0,0,INDEX(战宠!R$15:R$27,新怪物属性!$HD$3)*(INDEX(战宠!$U$7:$Y$10,1,新怪物属性!$HD40)))*(新怪物属性!$HE40+4)
+IF($HF40=0,0,INDEX(战宠!R$15:R$27,新怪物属性!$HF$3)*(INDEX(战宠!$U$7:$Y$10,1,新怪物属性!$HF40)))*(新怪物属性!$HG40+4)
+IF($HH40=0,0,INDEX(战宠!R$15:R$27,新怪物属性!$HH$3)*(INDEX(战宠!$U$7:$Y$10,1,新怪物属性!$HH40)))*(新怪物属性!$HI40+4)
+IF($HJ40=0,0,INDEX(战宠!R$15:R$27,新怪物属性!$HJ$3)*(INDEX(战宠!$U$7:$Y$10,1,新怪物属性!$HJ40)))*(新怪物属性!$HK40+4)
+IF($HL40=0,0,INDEX(战宠!R$15:R$27,新怪物属性!$HL$3)*(INDEX(战宠!$U$7:$Y$10,1,新怪物属性!$HL40)))*(新怪物属性!$HM40+4)
+IF($HN40=0,0,INDEX(战宠!R$15:R$27,新怪物属性!$HN$3)*(INDEX(战宠!$U$7:$Y$10,1,新怪物属性!$HN40)))*(新怪物属性!$HO40+4)
+IF($HP40=0,0,INDEX(战宠!R$15:R$27,新怪物属性!$HP$3)*(INDEX(战宠!$U$7:$Y$10,1,新怪物属性!$HP40)))*(新怪物属性!$HQ40+4)
+IF($HR40=0,0,INDEX(战宠!R$15:R$27,新怪物属性!$HR$3)*(INDEX(战宠!$U$7:$Y$10,1,新怪物属性!$HR40)))*(新怪物属性!$HS40+4)
+IF($HT40=0,0,INDEX(战宠!R$15:R$27,新怪物属性!$HT$3)*(INDEX(战宠!$U$7:$Y$10,1,新怪物属性!$HT40)))*(新怪物属性!$HU40+4)</f>
        <v>0</v>
      </c>
      <c r="IE40" s="14">
        <f>IF($GV40=0,0,INDEX(战宠!S$15:S$27,新怪物属性!$GV$3)*(INDEX(战宠!$U$7:$Y$10,1,新怪物属性!$GV40)))*(新怪物属性!$GW40+4)
+IF($GX40=0,0,INDEX(战宠!S$15:S$27,新怪物属性!$GX$3)*(INDEX(战宠!$U$7:$Y$10,1,新怪物属性!$GX40)))*(新怪物属性!$GY40+4)
+IF($GZ40=0,0,INDEX(战宠!S$15:S$27,新怪物属性!$GZ$3)*(INDEX(战宠!$U$7:$Y$10,1,新怪物属性!$GZ40)))*(新怪物属性!$HA40+4)
+IF($HB40=0,0,INDEX(战宠!S$15:S$27,新怪物属性!$HB$3)*(INDEX(战宠!$U$7:$Y$10,1,新怪物属性!$HB40)))*(新怪物属性!$HC40+4)
+IF($HD40=0,0,INDEX(战宠!S$15:S$27,新怪物属性!$HD$3)*(INDEX(战宠!$U$7:$Y$10,1,新怪物属性!$HD40)))*(新怪物属性!$HE40+4)
+IF($HF40=0,0,INDEX(战宠!S$15:S$27,新怪物属性!$HF$3)*(INDEX(战宠!$U$7:$Y$10,1,新怪物属性!$HF40)))*(新怪物属性!$HG40+4)
+IF($HH40=0,0,INDEX(战宠!S$15:S$27,新怪物属性!$HH$3)*(INDEX(战宠!$U$7:$Y$10,1,新怪物属性!$HH40)))*(新怪物属性!$HI40+4)
+IF($HJ40=0,0,INDEX(战宠!S$15:S$27,新怪物属性!$HJ$3)*(INDEX(战宠!$U$7:$Y$10,1,新怪物属性!$HJ40)))*(新怪物属性!$HK40+4)
+IF($HL40=0,0,INDEX(战宠!S$15:S$27,新怪物属性!$HL$3)*(INDEX(战宠!$U$7:$Y$10,1,新怪物属性!$HL40)))*(新怪物属性!$HM40+4)
+IF($HN40=0,0,INDEX(战宠!S$15:S$27,新怪物属性!$HN$3)*(INDEX(战宠!$U$7:$Y$10,1,新怪物属性!$HN40)))*(新怪物属性!$HO40+4)
+IF($HP40=0,0,INDEX(战宠!S$15:S$27,新怪物属性!$HP$3)*(INDEX(战宠!$U$7:$Y$10,1,新怪物属性!$HP40)))*(新怪物属性!$HQ40+4)
+IF($HR40=0,0,INDEX(战宠!S$15:S$27,新怪物属性!$HR$3)*(INDEX(战宠!$U$7:$Y$10,1,新怪物属性!$HR40)))*(新怪物属性!$HS40+4)
+IF($HT40=0,0,INDEX(战宠!S$15:S$27,新怪物属性!$HT$3)*(INDEX(战宠!$U$7:$Y$10,1,新怪物属性!$HT40)))*(新怪物属性!$HU40+4)</f>
        <v>0</v>
      </c>
      <c r="IF40" s="14">
        <f>IF($GV40=0,0,INDEX(战宠!T$15:T$27,新怪物属性!$GV$3)*(INDEX(战宠!$U$7:$Y$10,1,新怪物属性!$GV40)))*(新怪物属性!$GW40+4)
+IF($GX40=0,0,INDEX(战宠!T$15:T$27,新怪物属性!$GX$3)*(INDEX(战宠!$U$7:$Y$10,1,新怪物属性!$GX40)))*(新怪物属性!$GY40+4)
+IF($GZ40=0,0,INDEX(战宠!T$15:T$27,新怪物属性!$GZ$3)*(INDEX(战宠!$U$7:$Y$10,1,新怪物属性!$GZ40)))*(新怪物属性!$HA40+4)
+IF($HB40=0,0,INDEX(战宠!T$15:T$27,新怪物属性!$HB$3)*(INDEX(战宠!$U$7:$Y$10,1,新怪物属性!$HB40)))*(新怪物属性!$HC40+4)
+IF($HD40=0,0,INDEX(战宠!T$15:T$27,新怪物属性!$HD$3)*(INDEX(战宠!$U$7:$Y$10,1,新怪物属性!$HD40)))*(新怪物属性!$HE40+4)
+IF($HF40=0,0,INDEX(战宠!T$15:T$27,新怪物属性!$HF$3)*(INDEX(战宠!$U$7:$Y$10,1,新怪物属性!$HF40)))*(新怪物属性!$HG40+4)
+IF($HH40=0,0,INDEX(战宠!T$15:T$27,新怪物属性!$HH$3)*(INDEX(战宠!$U$7:$Y$10,1,新怪物属性!$HH40)))*(新怪物属性!$HI40+4)
+IF($HJ40=0,0,INDEX(战宠!T$15:T$27,新怪物属性!$HJ$3)*(INDEX(战宠!$U$7:$Y$10,1,新怪物属性!$HJ40)))*(新怪物属性!$HK40+4)
+IF($HL40=0,0,INDEX(战宠!T$15:T$27,新怪物属性!$HL$3)*(INDEX(战宠!$U$7:$Y$10,1,新怪物属性!$HL40)))*(新怪物属性!$HM40+4)
+IF($HN40=0,0,INDEX(战宠!T$15:T$27,新怪物属性!$HN$3)*(INDEX(战宠!$U$7:$Y$10,1,新怪物属性!$HN40)))*(新怪物属性!$HO40+4)
+IF($HP40=0,0,INDEX(战宠!T$15:T$27,新怪物属性!$HP$3)*(INDEX(战宠!$U$7:$Y$10,1,新怪物属性!$HP40)))*(新怪物属性!$HQ40+4)
+IF($HR40=0,0,INDEX(战宠!T$15:T$27,新怪物属性!$HR$3)*(INDEX(战宠!$U$7:$Y$10,1,新怪物属性!$HR40)))*(新怪物属性!$HS40+4)
+IF($HT40=0,0,INDEX(战宠!T$15:T$27,新怪物属性!$HT$3)*(INDEX(战宠!$U$7:$Y$10,1,新怪物属性!$HT40)))*(新怪物属性!$HU40+4)</f>
        <v>0</v>
      </c>
      <c r="II40" s="14">
        <f>IF(HX40=0,0,INDEX(战宠!$D$15:$D$27,新怪物属性!HX40))</f>
        <v>0</v>
      </c>
      <c r="IJ40" s="14">
        <f>IF(HY40=0,0,INDEX(战宠!$D$15:$D$27,新怪物属性!HY40))</f>
        <v>0</v>
      </c>
      <c r="IM40" s="14">
        <f t="shared" si="51"/>
        <v>6478</v>
      </c>
      <c r="IN40" s="14">
        <f t="shared" si="52"/>
        <v>6735</v>
      </c>
      <c r="IO40" s="14">
        <f t="shared" si="53"/>
        <v>0</v>
      </c>
      <c r="IP40" s="14">
        <f t="shared" si="54"/>
        <v>0</v>
      </c>
      <c r="IQ40" s="14">
        <f t="shared" si="55"/>
        <v>0</v>
      </c>
      <c r="IR40" s="14">
        <f t="shared" si="89"/>
        <v>44736</v>
      </c>
      <c r="IS40" s="14">
        <f t="shared" si="90"/>
        <v>1581</v>
      </c>
      <c r="IT40" s="14">
        <f t="shared" si="91"/>
        <v>105801</v>
      </c>
      <c r="IU40" s="14">
        <f t="shared" si="92"/>
        <v>1331</v>
      </c>
      <c r="IV40" s="28">
        <f t="shared" si="93"/>
        <v>0</v>
      </c>
      <c r="IW40" s="28">
        <f t="shared" si="94"/>
        <v>0</v>
      </c>
      <c r="IX40" s="28">
        <f t="shared" si="95"/>
        <v>0</v>
      </c>
      <c r="IY40" s="28">
        <f t="shared" si="96"/>
        <v>0</v>
      </c>
      <c r="IZ40" s="28">
        <f t="shared" si="97"/>
        <v>1</v>
      </c>
      <c r="JA40" s="28">
        <f t="shared" si="98"/>
        <v>1</v>
      </c>
      <c r="JB40" s="28">
        <f t="shared" si="99"/>
        <v>0</v>
      </c>
      <c r="JC40" s="28">
        <f t="shared" si="100"/>
        <v>0</v>
      </c>
      <c r="JD40" s="14">
        <f t="shared" si="101"/>
        <v>1</v>
      </c>
      <c r="JE40" s="14">
        <f t="shared" si="102"/>
        <v>1</v>
      </c>
      <c r="JF40" s="14">
        <f t="shared" si="103"/>
        <v>1</v>
      </c>
      <c r="JG40" s="18">
        <f t="shared" si="104"/>
        <v>1</v>
      </c>
      <c r="JH40" s="18">
        <f t="shared" si="105"/>
        <v>1</v>
      </c>
      <c r="JI40" s="18">
        <f t="shared" si="106"/>
        <v>1</v>
      </c>
      <c r="JJ40" s="29">
        <f t="shared" si="136"/>
        <v>150</v>
      </c>
      <c r="JK40" s="29">
        <f t="shared" si="136"/>
        <v>450</v>
      </c>
      <c r="JL40" s="29">
        <f t="shared" si="136"/>
        <v>450</v>
      </c>
      <c r="JM40" s="26">
        <f t="shared" si="107"/>
        <v>0</v>
      </c>
      <c r="JN40" s="26">
        <f t="shared" si="108"/>
        <v>0</v>
      </c>
      <c r="JO40" s="26">
        <f t="shared" si="109"/>
        <v>0</v>
      </c>
      <c r="JP40" s="14">
        <f t="shared" si="110"/>
        <v>2</v>
      </c>
      <c r="JQ40" s="14">
        <f t="shared" si="111"/>
        <v>2</v>
      </c>
      <c r="JR40" s="14">
        <f t="shared" si="112"/>
        <v>2</v>
      </c>
      <c r="JS40" s="14">
        <f t="shared" si="113"/>
        <v>2</v>
      </c>
      <c r="JT40" s="14">
        <f t="shared" si="114"/>
        <v>30</v>
      </c>
      <c r="JU40" s="14">
        <f t="shared" si="115"/>
        <v>50</v>
      </c>
      <c r="JV40">
        <v>36</v>
      </c>
      <c r="JW40" s="14">
        <f t="shared" si="57"/>
        <v>380837</v>
      </c>
      <c r="JY40" s="14">
        <f t="shared" si="31"/>
        <v>3162</v>
      </c>
      <c r="JZ40" s="14">
        <f t="shared" si="58"/>
        <v>3209</v>
      </c>
      <c r="KA40" s="29">
        <f t="shared" si="59"/>
        <v>0</v>
      </c>
      <c r="KB40" s="29">
        <f t="shared" si="60"/>
        <v>0</v>
      </c>
      <c r="KC40" s="29">
        <f t="shared" si="61"/>
        <v>0</v>
      </c>
      <c r="KD40" s="29">
        <f t="shared" si="62"/>
        <v>0</v>
      </c>
      <c r="KE40" s="14">
        <f t="shared" si="116"/>
        <v>1</v>
      </c>
      <c r="KF40" s="14">
        <f t="shared" si="117"/>
        <v>1</v>
      </c>
      <c r="KG40" s="14">
        <f t="shared" si="63"/>
        <v>3209</v>
      </c>
      <c r="KH40" s="26">
        <f t="shared" si="118"/>
        <v>0</v>
      </c>
      <c r="KI40" s="26">
        <f t="shared" si="119"/>
        <v>0.3</v>
      </c>
      <c r="KJ40" s="29">
        <f t="shared" si="64"/>
        <v>400</v>
      </c>
      <c r="KK40" s="29">
        <f t="shared" si="65"/>
        <v>2091</v>
      </c>
      <c r="KL40" s="29">
        <f t="shared" si="66"/>
        <v>0</v>
      </c>
      <c r="KM40" s="23">
        <f t="shared" si="67"/>
        <v>0</v>
      </c>
      <c r="KN40" s="23">
        <f t="shared" si="68"/>
        <v>0</v>
      </c>
      <c r="KO40" s="26">
        <f t="shared" si="120"/>
        <v>0.05</v>
      </c>
      <c r="KP40" s="26">
        <f t="shared" si="121"/>
        <v>0.15</v>
      </c>
      <c r="KQ40" s="26">
        <f t="shared" si="122"/>
        <v>0.15</v>
      </c>
      <c r="KR40" s="26">
        <f t="shared" si="69"/>
        <v>0</v>
      </c>
      <c r="KS40" s="26">
        <v>0</v>
      </c>
      <c r="KT40" s="29">
        <f t="shared" si="123"/>
        <v>1.05</v>
      </c>
      <c r="KU40" s="29">
        <f t="shared" si="124"/>
        <v>1.1499999999999999</v>
      </c>
      <c r="KV40" s="29">
        <f t="shared" si="125"/>
        <v>1.1499999999999999</v>
      </c>
      <c r="KW40" s="29">
        <f t="shared" si="126"/>
        <v>2100</v>
      </c>
      <c r="KX40" s="29">
        <f t="shared" si="127"/>
        <v>1603.1</v>
      </c>
      <c r="KY40" s="29">
        <f t="shared" si="128"/>
        <v>0</v>
      </c>
      <c r="KZ40" s="29">
        <f t="shared" si="129"/>
        <v>22607</v>
      </c>
      <c r="LA40" s="14">
        <f t="shared" si="130"/>
        <v>3703.1</v>
      </c>
      <c r="LE40" s="14">
        <v>1</v>
      </c>
      <c r="LF40" s="14">
        <v>0.5</v>
      </c>
      <c r="LG40" s="14">
        <v>300</v>
      </c>
      <c r="LH40" s="14">
        <v>80</v>
      </c>
      <c r="LI40" s="14">
        <v>0</v>
      </c>
      <c r="LJ40" s="14">
        <v>60</v>
      </c>
      <c r="LK40" s="14">
        <v>60</v>
      </c>
      <c r="LL40" s="23">
        <f t="shared" si="71"/>
        <v>365025</v>
      </c>
      <c r="LM40" s="23">
        <f t="shared" si="72"/>
        <v>0</v>
      </c>
      <c r="LN40" s="23">
        <f t="shared" si="73"/>
        <v>365025</v>
      </c>
      <c r="LO40" s="14">
        <v>1</v>
      </c>
      <c r="LP40" s="14">
        <v>0.5</v>
      </c>
      <c r="LQ40" s="14">
        <v>150</v>
      </c>
      <c r="LR40" s="14">
        <v>35</v>
      </c>
      <c r="LS40" s="14">
        <v>0</v>
      </c>
      <c r="LT40" s="14">
        <v>30</v>
      </c>
      <c r="LU40" s="14">
        <v>30</v>
      </c>
      <c r="LV40" s="23">
        <f t="shared" si="74"/>
        <v>193816</v>
      </c>
      <c r="LW40" s="23">
        <f t="shared" si="75"/>
        <v>0</v>
      </c>
      <c r="LX40" s="23">
        <f t="shared" si="76"/>
        <v>193816</v>
      </c>
      <c r="MB40">
        <f t="shared" si="131"/>
        <v>2.9264618159849123</v>
      </c>
      <c r="MC40">
        <f t="shared" si="132"/>
        <v>2.9264618159849123</v>
      </c>
      <c r="ME40" s="14">
        <v>8</v>
      </c>
      <c r="MF40" s="14">
        <v>2</v>
      </c>
      <c r="MG40" s="14">
        <v>0</v>
      </c>
      <c r="MH40" s="23">
        <f t="shared" si="133"/>
        <v>8169</v>
      </c>
      <c r="MI40" s="23">
        <f t="shared" si="77"/>
        <v>0</v>
      </c>
      <c r="MJ40" s="23">
        <f t="shared" si="78"/>
        <v>8169</v>
      </c>
      <c r="MK40" s="14">
        <v>25</v>
      </c>
      <c r="ML40" s="14">
        <v>6</v>
      </c>
      <c r="MM40" s="14">
        <v>4</v>
      </c>
      <c r="MN40" s="23">
        <f t="shared" si="134"/>
        <v>24927</v>
      </c>
      <c r="MO40" s="23">
        <f t="shared" si="79"/>
        <v>0</v>
      </c>
      <c r="MP40" s="23">
        <f t="shared" si="80"/>
        <v>24927</v>
      </c>
      <c r="MR40" s="23">
        <f t="shared" si="81"/>
        <v>33236</v>
      </c>
      <c r="MS40" s="23">
        <f t="shared" si="82"/>
        <v>0</v>
      </c>
      <c r="MT40" s="23">
        <f t="shared" si="83"/>
        <v>33236</v>
      </c>
      <c r="MU40" s="23">
        <f t="shared" si="87"/>
        <v>12254</v>
      </c>
      <c r="MV40" s="23">
        <f t="shared" si="85"/>
        <v>0</v>
      </c>
      <c r="MW40" s="23">
        <f t="shared" si="86"/>
        <v>12254</v>
      </c>
      <c r="NJ40" s="14">
        <v>36</v>
      </c>
      <c r="NK40" s="14"/>
    </row>
    <row r="41" spans="1:375" ht="16.5" x14ac:dyDescent="0.2">
      <c r="A41">
        <v>9</v>
      </c>
      <c r="B41">
        <v>375</v>
      </c>
      <c r="C41" s="14">
        <f>MATCH(D49,$B$5:$B$85,1)</f>
        <v>1</v>
      </c>
      <c r="D41" s="14">
        <v>37</v>
      </c>
      <c r="E41" s="14" t="s">
        <v>607</v>
      </c>
      <c r="F41" s="14" t="s">
        <v>566</v>
      </c>
      <c r="G41" s="14">
        <v>20</v>
      </c>
      <c r="H41" s="14">
        <v>1</v>
      </c>
      <c r="I41" s="14">
        <v>0</v>
      </c>
      <c r="J41" s="14">
        <v>1</v>
      </c>
      <c r="K41" s="14">
        <v>2</v>
      </c>
      <c r="L41" s="14">
        <v>0</v>
      </c>
      <c r="M41" s="14">
        <v>1</v>
      </c>
      <c r="N41" s="14">
        <v>0</v>
      </c>
      <c r="O41" s="14">
        <v>0</v>
      </c>
      <c r="P41" s="14">
        <v>2</v>
      </c>
      <c r="Q41" s="14">
        <v>4</v>
      </c>
      <c r="R41" s="14">
        <v>2</v>
      </c>
      <c r="S41" s="14">
        <v>2</v>
      </c>
      <c r="T41" s="14">
        <v>1</v>
      </c>
      <c r="U41" s="14">
        <v>1</v>
      </c>
      <c r="V41" s="14">
        <v>2</v>
      </c>
      <c r="W41" s="14">
        <v>1</v>
      </c>
      <c r="X41" s="14">
        <v>30</v>
      </c>
      <c r="Y41" s="14">
        <v>20</v>
      </c>
      <c r="Z41" s="14">
        <v>20</v>
      </c>
      <c r="AA41" s="14">
        <v>20</v>
      </c>
      <c r="AB41" s="14">
        <v>20</v>
      </c>
      <c r="AC41" s="14">
        <v>20</v>
      </c>
      <c r="AD41" s="14">
        <v>30</v>
      </c>
      <c r="AE41" s="14">
        <v>30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3</v>
      </c>
      <c r="BF41" s="14">
        <f>ROUND((INDEX(新战舰养成!S$6:S$18,新怪物属性!$J41+1)+INDEX(新战舰养成!D$6:D$18,新怪物属性!$J41+1)*(新怪物属性!$G41-1))*INDEX(战舰突破!$D$6:$D$18,新怪物属性!$M41+1),0)</f>
        <v>435</v>
      </c>
      <c r="BG41" s="14">
        <f>ROUND((INDEX(新战舰养成!T$6:T$18,新怪物属性!$J41+1)+INDEX(新战舰养成!E$6:E$18,新怪物属性!$J41+1)*(新怪物属性!$G41-1))*INDEX(战舰突破!$D$6:$D$18,新怪物属性!$M41+1),0)</f>
        <v>3410</v>
      </c>
      <c r="BH41" s="14">
        <f>ROUND((INDEX(新战舰养成!U$6:U$18,新怪物属性!$J41+1)+INDEX(新战舰养成!F$6:F$18,新怪物属性!$J41+1)*(新怪物属性!$G41-1))*INDEX(战舰突破!$D$6:$D$18,新怪物属性!$M41+1),0)</f>
        <v>228</v>
      </c>
      <c r="BI41" s="14">
        <f>ROUND((INDEX(新战舰养成!V$6:V$18,新怪物属性!$J41+1)+INDEX(新战舰养成!G$6:G$18,新怪物属性!$J41+1)*(新怪物属性!$G41-1))*INDEX(战舰突破!$D$6:$D$18,新怪物属性!$M41+1),0)</f>
        <v>330</v>
      </c>
      <c r="BJ41" s="14">
        <f>ROUND((INDEX(新战舰养成!W$6:W$18,新怪物属性!$J41+1)+INDEX(新战舰养成!H$6:H$18,新怪物属性!$J41+1)*(新怪物属性!$G41-1))*INDEX(战舰突破!$D$6:$D$18,新怪物属性!$M41+1),0)</f>
        <v>4</v>
      </c>
      <c r="BL41" s="14">
        <f>IF($H41&gt;0,ROUND((INDEX(新战舰养成!X$6:X$18,新怪物属性!$K41+1)+INDEX(新战舰养成!I$6:I$18,新怪物属性!$K41+1)*(新怪物属性!$H41-1))*INDEX(战舰突破!$D$6:$D$18,新怪物属性!$N41+1),0),0)</f>
        <v>975</v>
      </c>
      <c r="BM41" s="14">
        <f>IF($H41&gt;0,ROUND((INDEX(新战舰养成!Y$6:Y$18,新怪物属性!$K41+1)+INDEX(新战舰养成!J$6:J$18,新怪物属性!$K41+1)*(新怪物属性!$H41-1))*INDEX(战舰突破!$D$6:$D$18,新怪物属性!$N41+1),0),0)</f>
        <v>0</v>
      </c>
      <c r="BN41" s="14">
        <f>IF($H41&gt;0,ROUND((INDEX(新战舰养成!Z$6:Z$18,新怪物属性!$K41+1)+INDEX(新战舰养成!K$6:K$18,新怪物属性!$K41+1)*(新怪物属性!$H41-1))*INDEX(战舰突破!$D$6:$D$18,新怪物属性!$N41+1),0),0)</f>
        <v>0</v>
      </c>
      <c r="BO41" s="14">
        <f>IF($H41&gt;0,ROUND((INDEX(新战舰养成!AA$6:AA$18,新怪物属性!$K41+1)+INDEX(新战舰养成!L$6:L$18,新怪物属性!$K41+1)*(新怪物属性!$H41-1))*INDEX(战舰突破!$D$6:$D$18,新怪物属性!$N41+1),0),0)</f>
        <v>6950</v>
      </c>
      <c r="BP41" s="14">
        <f>IF($H41&gt;0,ROUND((INDEX(新战舰养成!AB$6:AB$18,新怪物属性!$K41+1)+INDEX(新战舰养成!M$6:M$18,新怪物属性!$K41+1)*(新怪物属性!$H41-1))*INDEX(战舰突破!$D$6:$D$18,新怪物属性!$N41+1),0),0)</f>
        <v>137</v>
      </c>
      <c r="BR41" s="14">
        <f>IF($I41&gt;0,ROUND((INDEX(新战舰养成!AC$6:AC$18,新怪物属性!$L41+1)+INDEX(新战舰养成!I$6:I$18,新怪物属性!$L41+1)*(新怪物属性!$I41-1))*INDEX(战舰突破!$D$6:$D$18,新怪物属性!$O41+1),0),0)</f>
        <v>0</v>
      </c>
      <c r="BS41" s="14">
        <f>IF($I41&gt;0,ROUND((INDEX(新战舰养成!AD$6:AD$18,新怪物属性!$L41+1)+INDEX(新战舰养成!J$6:J$18,新怪物属性!$L41+1)*(新怪物属性!$I41-1))*INDEX(战舰突破!$D$6:$D$18,新怪物属性!$O41+1),0),0)</f>
        <v>0</v>
      </c>
      <c r="BT41" s="14">
        <f>IF($I41&gt;0,ROUND((INDEX(新战舰养成!AE$6:AE$18,新怪物属性!$L41+1)+INDEX(新战舰养成!K$6:K$18,新怪物属性!$L41+1)*(新怪物属性!$I41-1))*INDEX(战舰突破!$D$6:$D$18,新怪物属性!$O41+1),0),0)</f>
        <v>0</v>
      </c>
      <c r="BU41" s="14">
        <f>IF($I41&gt;0,ROUND((INDEX(新战舰养成!AF$6:AF$18,新怪物属性!$L41+1)+INDEX(新战舰养成!L$6:L$18,新怪物属性!$L41+1)*(新怪物属性!$I41-1))*INDEX(战舰突破!$D$6:$D$18,新怪物属性!$O41+1),0),0)</f>
        <v>0</v>
      </c>
      <c r="BV41" s="14">
        <f>IF($I41&gt;0,ROUND((INDEX(新战舰养成!AG$6:AG$18,新怪物属性!$L41+1)+INDEX(新战舰养成!M$6:M$18,新怪物属性!$L41+1)*(新怪物属性!$I41-1))*INDEX(战舰突破!$D$6:$D$18,新怪物属性!$O41+1),0),0)</f>
        <v>0</v>
      </c>
      <c r="BY41" s="14">
        <f>(INDEX(装备数值!$C$13:$G$116,新怪物属性!$P41*8+1,BY$2)+INDEX(装备数值!$C$13:$G$116,新怪物属性!$Q41*8+2,BY$2)+INDEX(装备数值!$C$13:$G$116,新怪物属性!$S41*8+3,BY$2)+INDEX(装备数值!$C$13:$G$116,新怪物属性!$R41*8+4,BY$2)+INDEX(装备数值!$C$13:$G$116,新怪物属性!$T41*8+5,BY$2)+INDEX(装备数值!$C$13:$G$116,新怪物属性!$U41*8+6,BY$2)+INDEX(装备数值!$C$13:$G$116,新怪物属性!$V41*8+7,BY$2)+INDEX(装备数值!$C$13:$G$116,新怪物属性!$W41*8+8,BY$2))</f>
        <v>500</v>
      </c>
      <c r="BZ41" s="14">
        <f>(INDEX(装备数值!$C$13:$G$116,新怪物属性!$P41*8+1,BZ$2)+INDEX(装备数值!$C$13:$G$116,新怪物属性!$Q41*8+2,BZ$2)+INDEX(装备数值!$C$13:$G$116,新怪物属性!$S41*8+3,BZ$2)+INDEX(装备数值!$C$13:$G$116,新怪物属性!$R41*8+4,BZ$2)+INDEX(装备数值!$C$13:$G$116,新怪物属性!$T41*8+5,BZ$2)+INDEX(装备数值!$C$13:$G$116,新怪物属性!$U41*8+6,BZ$2)+INDEX(装备数值!$C$13:$G$116,新怪物属性!$V41*8+7,BZ$2)+INDEX(装备数值!$C$13:$G$116,新怪物属性!$W41*8+8,BZ$2))</f>
        <v>3300</v>
      </c>
      <c r="CA41" s="14">
        <f>(INDEX(装备数值!$C$13:$G$116,新怪物属性!$P41*8+1,CA$2)+INDEX(装备数值!$C$13:$G$116,新怪物属性!$Q41*8+2,CA$2)+INDEX(装备数值!$C$13:$G$116,新怪物属性!$S41*8+3,CA$2)+INDEX(装备数值!$C$13:$G$116,新怪物属性!$R41*8+4,CA$2)+INDEX(装备数值!$C$13:$G$116,新怪物属性!$T41*8+5,CA$2)+INDEX(装备数值!$C$13:$G$116,新怪物属性!$U41*8+6,CA$2)+INDEX(装备数值!$C$13:$G$116,新怪物属性!$V41*8+7,CA$2)+INDEX(装备数值!$C$13:$G$116,新怪物属性!$W41*8+8,CA$2))</f>
        <v>410</v>
      </c>
      <c r="CB41" s="14">
        <f>(INDEX(装备数值!$C$13:$G$116,新怪物属性!$P41*8+1,CB$2)+INDEX(装备数值!$C$13:$G$116,新怪物属性!$Q41*8+2,CB$2)+INDEX(装备数值!$C$13:$G$116,新怪物属性!$S41*8+3,CB$2)+INDEX(装备数值!$C$13:$G$116,新怪物属性!$R41*8+4,CB$2)+INDEX(装备数值!$C$13:$G$116,新怪物属性!$T41*8+5,CB$2)+INDEX(装备数值!$C$13:$G$116,新怪物属性!$U41*8+6,CB$2)+INDEX(装备数值!$C$13:$G$116,新怪物属性!$V41*8+7,CB$2)+INDEX(装备数值!$C$13:$G$116,新怪物属性!$W41*8+8,CB$2))</f>
        <v>27000</v>
      </c>
      <c r="CC41" s="14">
        <f>(INDEX(装备数值!$C$13:$G$116,新怪物属性!$P41*8+1,CC$2)+INDEX(装备数值!$C$13:$G$116,新怪物属性!$Q41*8+2,CC$2)+INDEX(装备数值!$C$13:$G$116,新怪物属性!$S41*8+3,CC$2)+INDEX(装备数值!$C$13:$G$116,新怪物属性!$R41*8+4,CC$2)+INDEX(装备数值!$C$13:$G$116,新怪物属性!$T41*8+5,CC$2)+INDEX(装备数值!$C$13:$G$116,新怪物属性!$U41*8+6,CC$2)+INDEX(装备数值!$C$13:$G$116,新怪物属性!$V41*8+7,CC$2)+INDEX(装备数值!$C$13:$G$116,新怪物属性!$W41*8+8,CC$2))</f>
        <v>55</v>
      </c>
      <c r="CF41" s="14">
        <f t="shared" si="135"/>
        <v>4</v>
      </c>
      <c r="CG41" s="14">
        <f t="shared" si="135"/>
        <v>2</v>
      </c>
      <c r="CH41" s="14">
        <f t="shared" si="135"/>
        <v>0</v>
      </c>
      <c r="CI41" s="14">
        <f t="shared" si="135"/>
        <v>0</v>
      </c>
      <c r="CJ41" s="14">
        <f t="shared" si="135"/>
        <v>0</v>
      </c>
      <c r="CK41" s="14">
        <f t="shared" si="135"/>
        <v>0</v>
      </c>
      <c r="CL41" s="14">
        <f t="shared" si="135"/>
        <v>0</v>
      </c>
      <c r="CM41" s="14">
        <f t="shared" si="135"/>
        <v>0</v>
      </c>
      <c r="CN41" s="14">
        <f t="shared" si="135"/>
        <v>0</v>
      </c>
      <c r="CO41" s="14">
        <f t="shared" si="135"/>
        <v>0</v>
      </c>
      <c r="CP41" s="14">
        <f t="shared" si="135"/>
        <v>0</v>
      </c>
      <c r="CQ41" s="14">
        <f t="shared" si="135"/>
        <v>0</v>
      </c>
      <c r="CR41" s="14">
        <f t="shared" si="135"/>
        <v>0</v>
      </c>
      <c r="CS41" s="14">
        <f>SUMIFS(装备数值!BL$50:BL$101,装备数值!$BG$50:$BG$101,"="&amp;新怪物属性!$CF$2,装备数值!$BH$50:$BH$101,"&lt;="&amp;新怪物属性!$CF41)+SUMIFS(装备数值!BL$50:BL$101,装备数值!$BG$50:$BG$101,"="&amp;新怪物属性!$CG$2,装备数值!$BH$50:$BH$101,"&lt;="&amp;新怪物属性!$CG41)+SUMIFS(装备数值!BL$50:BL$101,装备数值!$BG$50:$BG$101,"="&amp;新怪物属性!$CH$2,装备数值!$BH$50:$BH$101,"&lt;="&amp;新怪物属性!$CH41)+SUMIFS(装备数值!BL$50:BL$101,装备数值!$BG$50:$BG$101,"="&amp;新怪物属性!$CI$2,装备数值!$BH$50:$BH$101,"&lt;="&amp;新怪物属性!$CI41)+SUMIFS(装备数值!BL$50:BL$101,装备数值!$BG$50:$BG$101,"="&amp;新怪物属性!$CJ$2,装备数值!$BH$50:$BH$101,"&lt;="&amp;新怪物属性!$CJ41)+SUMIFS(装备数值!BL$50:BL$101,装备数值!$BG$50:$BG$101,"="&amp;新怪物属性!$CK$2,装备数值!$BH$50:$BH$101,"&lt;="&amp;新怪物属性!$CK41)+SUMIFS(装备数值!BL$50:BL$101,装备数值!$BG$50:$BG$101,"="&amp;新怪物属性!$CL$2,装备数值!$BH$50:$BH$101,"&lt;="&amp;新怪物属性!$CL41)+SUMIFS(装备数值!BL$50:BL$101,装备数值!$BG$50:$BG$101,"="&amp;新怪物属性!$CM$2,装备数值!$BH$50:$BH$101,"&lt;="&amp;新怪物属性!$CM41)+SUMIFS(装备数值!BL$50:BL$101,装备数值!$BG$50:$BG$101,"="&amp;新怪物属性!$CN$2,装备数值!$BH$50:$BH$101,"&lt;="&amp;新怪物属性!$CN41)+SUMIFS(装备数值!BL$50:BL$101,装备数值!$BG$50:$BG$101,"="&amp;新怪物属性!$CO$2,装备数值!$BH$50:$BH$101,"&lt;="&amp;新怪物属性!$CO41)+SUMIFS(装备数值!BL$50:BL$101,装备数值!$BG$50:$BG$101,"="&amp;新怪物属性!$CP$2,装备数值!$BH$50:$BH$101,"&lt;="&amp;新怪物属性!$CP41)+SUMIFS(装备数值!BL$50:BL$101,装备数值!$BG$50:$BG$101,"="&amp;新怪物属性!$CQ$2,装备数值!$BH$50:$BH$101,"&lt;="&amp;新怪物属性!$CQ41)+SUMIFS(装备数值!BL$50:BL$101,装备数值!$BG$50:$BG$101,"="&amp;新怪物属性!$CR$2,装备数值!$BH$50:$BH$101,"&lt;="&amp;新怪物属性!$CR41)</f>
        <v>3360</v>
      </c>
      <c r="CT41" s="14">
        <f>SUMIFS(装备数值!BM$50:BM$101,装备数值!$BG$50:$BG$101,"="&amp;新怪物属性!$CF$2,装备数值!$BH$50:$BH$101,"&lt;="&amp;新怪物属性!$CF41)+SUMIFS(装备数值!BM$50:BM$101,装备数值!$BG$50:$BG$101,"="&amp;新怪物属性!$CG$2,装备数值!$BH$50:$BH$101,"&lt;="&amp;新怪物属性!$CG41)+SUMIFS(装备数值!BM$50:BM$101,装备数值!$BG$50:$BG$101,"="&amp;新怪物属性!$CH$2,装备数值!$BH$50:$BH$101,"&lt;="&amp;新怪物属性!$CH41)+SUMIFS(装备数值!BM$50:BM$101,装备数值!$BG$50:$BG$101,"="&amp;新怪物属性!$CI$2,装备数值!$BH$50:$BH$101,"&lt;="&amp;新怪物属性!$CI41)+SUMIFS(装备数值!BM$50:BM$101,装备数值!$BG$50:$BG$101,"="&amp;新怪物属性!$CJ$2,装备数值!$BH$50:$BH$101,"&lt;="&amp;新怪物属性!$CJ41)+SUMIFS(装备数值!BM$50:BM$101,装备数值!$BG$50:$BG$101,"="&amp;新怪物属性!$CK$2,装备数值!$BH$50:$BH$101,"&lt;="&amp;新怪物属性!$CK41)+SUMIFS(装备数值!BM$50:BM$101,装备数值!$BG$50:$BG$101,"="&amp;新怪物属性!$CL$2,装备数值!$BH$50:$BH$101,"&lt;="&amp;新怪物属性!$CL41)+SUMIFS(装备数值!BM$50:BM$101,装备数值!$BG$50:$BG$101,"="&amp;新怪物属性!$CM$2,装备数值!$BH$50:$BH$101,"&lt;="&amp;新怪物属性!$CM41)+SUMIFS(装备数值!BM$50:BM$101,装备数值!$BG$50:$BG$101,"="&amp;新怪物属性!$CN$2,装备数值!$BH$50:$BH$101,"&lt;="&amp;新怪物属性!$CN41)+SUMIFS(装备数值!BM$50:BM$101,装备数值!$BG$50:$BG$101,"="&amp;新怪物属性!$CO$2,装备数值!$BH$50:$BH$101,"&lt;="&amp;新怪物属性!$CO41)+SUMIFS(装备数值!BM$50:BM$101,装备数值!$BG$50:$BG$101,"="&amp;新怪物属性!$CP$2,装备数值!$BH$50:$BH$101,"&lt;="&amp;新怪物属性!$CP41)+SUMIFS(装备数值!BM$50:BM$101,装备数值!$BG$50:$BG$101,"="&amp;新怪物属性!$CQ$2,装备数值!$BH$50:$BH$101,"&lt;="&amp;新怪物属性!$CQ41)+SUMIFS(装备数值!BM$50:BM$101,装备数值!$BG$50:$BG$101,"="&amp;新怪物属性!$CR$2,装备数值!$BH$50:$BH$101,"&lt;="&amp;新怪物属性!$CR41)</f>
        <v>25200</v>
      </c>
      <c r="CU41" s="14">
        <f>SUMIFS(装备数值!BN$50:BN$101,装备数值!$BG$50:$BG$101,"="&amp;新怪物属性!$CF$2,装备数值!$BH$50:$BH$101,"&lt;="&amp;新怪物属性!$CF41)+SUMIFS(装备数值!BN$50:BN$101,装备数值!$BG$50:$BG$101,"="&amp;新怪物属性!$CG$2,装备数值!$BH$50:$BH$101,"&lt;="&amp;新怪物属性!$CG41)+SUMIFS(装备数值!BN$50:BN$101,装备数值!$BG$50:$BG$101,"="&amp;新怪物属性!$CH$2,装备数值!$BH$50:$BH$101,"&lt;="&amp;新怪物属性!$CH41)+SUMIFS(装备数值!BN$50:BN$101,装备数值!$BG$50:$BG$101,"="&amp;新怪物属性!$CI$2,装备数值!$BH$50:$BH$101,"&lt;="&amp;新怪物属性!$CI41)+SUMIFS(装备数值!BN$50:BN$101,装备数值!$BG$50:$BG$101,"="&amp;新怪物属性!$CJ$2,装备数值!$BH$50:$BH$101,"&lt;="&amp;新怪物属性!$CJ41)+SUMIFS(装备数值!BN$50:BN$101,装备数值!$BG$50:$BG$101,"="&amp;新怪物属性!$CK$2,装备数值!$BH$50:$BH$101,"&lt;="&amp;新怪物属性!$CK41)+SUMIFS(装备数值!BN$50:BN$101,装备数值!$BG$50:$BG$101,"="&amp;新怪物属性!$CL$2,装备数值!$BH$50:$BH$101,"&lt;="&amp;新怪物属性!$CL41)+SUMIFS(装备数值!BN$50:BN$101,装备数值!$BG$50:$BG$101,"="&amp;新怪物属性!$CM$2,装备数值!$BH$50:$BH$101,"&lt;="&amp;新怪物属性!$CM41)+SUMIFS(装备数值!BN$50:BN$101,装备数值!$BG$50:$BG$101,"="&amp;新怪物属性!$CN$2,装备数值!$BH$50:$BH$101,"&lt;="&amp;新怪物属性!$CN41)+SUMIFS(装备数值!BN$50:BN$101,装备数值!$BG$50:$BG$101,"="&amp;新怪物属性!$CO$2,装备数值!$BH$50:$BH$101,"&lt;="&amp;新怪物属性!$CO41)+SUMIFS(装备数值!BN$50:BN$101,装备数值!$BG$50:$BG$101,"="&amp;新怪物属性!$CP$2,装备数值!$BH$50:$BH$101,"&lt;="&amp;新怪物属性!$CP41)+SUMIFS(装备数值!BN$50:BN$101,装备数值!$BG$50:$BG$101,"="&amp;新怪物属性!$CQ$2,装备数值!$BH$50:$BH$101,"&lt;="&amp;新怪物属性!$CQ41)+SUMIFS(装备数值!BN$50:BN$101,装备数值!$BG$50:$BG$101,"="&amp;新怪物属性!$CR$2,装备数值!$BH$50:$BH$101,"&lt;="&amp;新怪物属性!$CR41)</f>
        <v>0</v>
      </c>
      <c r="CV41" s="14">
        <f>SUMIFS(装备数值!BO$50:BO$101,装备数值!$BG$50:$BG$101,"="&amp;新怪物属性!$CF$2,装备数值!$BH$50:$BH$101,"&lt;="&amp;新怪物属性!$CF41)+SUMIFS(装备数值!BO$50:BO$101,装备数值!$BG$50:$BG$101,"="&amp;新怪物属性!$CG$2,装备数值!$BH$50:$BH$101,"&lt;="&amp;新怪物属性!$CG41)+SUMIFS(装备数值!BO$50:BO$101,装备数值!$BG$50:$BG$101,"="&amp;新怪物属性!$CH$2,装备数值!$BH$50:$BH$101,"&lt;="&amp;新怪物属性!$CH41)+SUMIFS(装备数值!BO$50:BO$101,装备数值!$BG$50:$BG$101,"="&amp;新怪物属性!$CI$2,装备数值!$BH$50:$BH$101,"&lt;="&amp;新怪物属性!$CI41)+SUMIFS(装备数值!BO$50:BO$101,装备数值!$BG$50:$BG$101,"="&amp;新怪物属性!$CJ$2,装备数值!$BH$50:$BH$101,"&lt;="&amp;新怪物属性!$CJ41)+SUMIFS(装备数值!BO$50:BO$101,装备数值!$BG$50:$BG$101,"="&amp;新怪物属性!$CK$2,装备数值!$BH$50:$BH$101,"&lt;="&amp;新怪物属性!$CK41)+SUMIFS(装备数值!BO$50:BO$101,装备数值!$BG$50:$BG$101,"="&amp;新怪物属性!$CL$2,装备数值!$BH$50:$BH$101,"&lt;="&amp;新怪物属性!$CL41)+SUMIFS(装备数值!BO$50:BO$101,装备数值!$BG$50:$BG$101,"="&amp;新怪物属性!$CM$2,装备数值!$BH$50:$BH$101,"&lt;="&amp;新怪物属性!$CM41)+SUMIFS(装备数值!BO$50:BO$101,装备数值!$BG$50:$BG$101,"="&amp;新怪物属性!$CN$2,装备数值!$BH$50:$BH$101,"&lt;="&amp;新怪物属性!$CN41)+SUMIFS(装备数值!BO$50:BO$101,装备数值!$BG$50:$BG$101,"="&amp;新怪物属性!$CO$2,装备数值!$BH$50:$BH$101,"&lt;="&amp;新怪物属性!$CO41)+SUMIFS(装备数值!BO$50:BO$101,装备数值!$BG$50:$BG$101,"="&amp;新怪物属性!$CP$2,装备数值!$BH$50:$BH$101,"&lt;="&amp;新怪物属性!$CP41)+SUMIFS(装备数值!BO$50:BO$101,装备数值!$BG$50:$BG$101,"="&amp;新怪物属性!$CQ$2,装备数值!$BH$50:$BH$101,"&lt;="&amp;新怪物属性!$CQ41)+SUMIFS(装备数值!BO$50:BO$101,装备数值!$BG$50:$BG$101,"="&amp;新怪物属性!$CR$2,装备数值!$BH$50:$BH$101,"&lt;="&amp;新怪物属性!$CR41)</f>
        <v>48000</v>
      </c>
      <c r="CW41" s="14">
        <f>SUMIFS(装备数值!BP$50:BP$101,装备数值!$BG$50:$BG$101,"="&amp;新怪物属性!$CF$2,装备数值!$BH$50:$BH$101,"&lt;="&amp;新怪物属性!$CF41)+SUMIFS(装备数值!BP$50:BP$101,装备数值!$BG$50:$BG$101,"="&amp;新怪物属性!$CG$2,装备数值!$BH$50:$BH$101,"&lt;="&amp;新怪物属性!$CG41)+SUMIFS(装备数值!BP$50:BP$101,装备数值!$BG$50:$BG$101,"="&amp;新怪物属性!$CH$2,装备数值!$BH$50:$BH$101,"&lt;="&amp;新怪物属性!$CH41)+SUMIFS(装备数值!BP$50:BP$101,装备数值!$BG$50:$BG$101,"="&amp;新怪物属性!$CI$2,装备数值!$BH$50:$BH$101,"&lt;="&amp;新怪物属性!$CI41)+SUMIFS(装备数值!BP$50:BP$101,装备数值!$BG$50:$BG$101,"="&amp;新怪物属性!$CJ$2,装备数值!$BH$50:$BH$101,"&lt;="&amp;新怪物属性!$CJ41)+SUMIFS(装备数值!BP$50:BP$101,装备数值!$BG$50:$BG$101,"="&amp;新怪物属性!$CK$2,装备数值!$BH$50:$BH$101,"&lt;="&amp;新怪物属性!$CK41)+SUMIFS(装备数值!BP$50:BP$101,装备数值!$BG$50:$BG$101,"="&amp;新怪物属性!$CL$2,装备数值!$BH$50:$BH$101,"&lt;="&amp;新怪物属性!$CL41)+SUMIFS(装备数值!BP$50:BP$101,装备数值!$BG$50:$BG$101,"="&amp;新怪物属性!$CM$2,装备数值!$BH$50:$BH$101,"&lt;="&amp;新怪物属性!$CM41)+SUMIFS(装备数值!BP$50:BP$101,装备数值!$BG$50:$BG$101,"="&amp;新怪物属性!$CN$2,装备数值!$BH$50:$BH$101,"&lt;="&amp;新怪物属性!$CN41)+SUMIFS(装备数值!BP$50:BP$101,装备数值!$BG$50:$BG$101,"="&amp;新怪物属性!$CO$2,装备数值!$BH$50:$BH$101,"&lt;="&amp;新怪物属性!$CO41)+SUMIFS(装备数值!BP$50:BP$101,装备数值!$BG$50:$BG$101,"="&amp;新怪物属性!$CP$2,装备数值!$BH$50:$BH$101,"&lt;="&amp;新怪物属性!$CP41)+SUMIFS(装备数值!BP$50:BP$101,装备数值!$BG$50:$BG$101,"="&amp;新怪物属性!$CQ$2,装备数值!$BH$50:$BH$101,"&lt;="&amp;新怪物属性!$CQ41)+SUMIFS(装备数值!BP$50:BP$101,装备数值!$BG$50:$BG$101,"="&amp;新怪物属性!$CR$2,装备数值!$BH$50:$BH$101,"&lt;="&amp;新怪物属性!$CR41)</f>
        <v>920</v>
      </c>
      <c r="CX41" s="14">
        <f>SUMIFS(装备数值!BQ$50:BQ$101,装备数值!$BG$50:$BG$101,"="&amp;新怪物属性!$CF$2,装备数值!$BH$50:$BH$101,"&lt;="&amp;新怪物属性!$CF41)+SUMIFS(装备数值!BQ$50:BQ$101,装备数值!$BG$50:$BG$101,"="&amp;新怪物属性!$CG$2,装备数值!$BH$50:$BH$101,"&lt;="&amp;新怪物属性!$CG41)+SUMIFS(装备数值!BQ$50:BQ$101,装备数值!$BG$50:$BG$101,"="&amp;新怪物属性!$CH$2,装备数值!$BH$50:$BH$101,"&lt;="&amp;新怪物属性!$CH41)+SUMIFS(装备数值!BQ$50:BQ$101,装备数值!$BG$50:$BG$101,"="&amp;新怪物属性!$CI$2,装备数值!$BH$50:$BH$101,"&lt;="&amp;新怪物属性!$CI41)+SUMIFS(装备数值!BQ$50:BQ$101,装备数值!$BG$50:$BG$101,"="&amp;新怪物属性!$CJ$2,装备数值!$BH$50:$BH$101,"&lt;="&amp;新怪物属性!$CJ41)+SUMIFS(装备数值!BQ$50:BQ$101,装备数值!$BG$50:$BG$101,"="&amp;新怪物属性!$CK$2,装备数值!$BH$50:$BH$101,"&lt;="&amp;新怪物属性!$CK41)+SUMIFS(装备数值!BQ$50:BQ$101,装备数值!$BG$50:$BG$101,"="&amp;新怪物属性!$CL$2,装备数值!$BH$50:$BH$101,"&lt;="&amp;新怪物属性!$CL41)+SUMIFS(装备数值!BQ$50:BQ$101,装备数值!$BG$50:$BG$101,"="&amp;新怪物属性!$CM$2,装备数值!$BH$50:$BH$101,"&lt;="&amp;新怪物属性!$CM41)+SUMIFS(装备数值!BQ$50:BQ$101,装备数值!$BG$50:$BG$101,"="&amp;新怪物属性!$CN$2,装备数值!$BH$50:$BH$101,"&lt;="&amp;新怪物属性!$CN41)+SUMIFS(装备数值!BQ$50:BQ$101,装备数值!$BG$50:$BG$101,"="&amp;新怪物属性!$CO$2,装备数值!$BH$50:$BH$101,"&lt;="&amp;新怪物属性!$CO41)+SUMIFS(装备数值!BQ$50:BQ$101,装备数值!$BG$50:$BG$101,"="&amp;新怪物属性!$CP$2,装备数值!$BH$50:$BH$101,"&lt;="&amp;新怪物属性!$CP41)+SUMIFS(装备数值!BQ$50:BQ$101,装备数值!$BG$50:$BG$101,"="&amp;新怪物属性!$CQ$2,装备数值!$BH$50:$BH$101,"&lt;="&amp;新怪物属性!$CQ41)+SUMIFS(装备数值!BQ$50:BQ$101,装备数值!$BG$50:$BG$101,"="&amp;新怪物属性!$CR$2,装备数值!$BH$50:$BH$101,"&lt;="&amp;新怪物属性!$CR41)</f>
        <v>0</v>
      </c>
      <c r="CY41" s="14">
        <f>SUMIFS(装备数值!BR$50:BR$101,装备数值!$BG$50:$BG$101,"="&amp;新怪物属性!$CF$2,装备数值!$BH$50:$BH$101,"&lt;="&amp;新怪物属性!$CF41)+SUMIFS(装备数值!BR$50:BR$101,装备数值!$BG$50:$BG$101,"="&amp;新怪物属性!$CG$2,装备数值!$BH$50:$BH$101,"&lt;="&amp;新怪物属性!$CG41)+SUMIFS(装备数值!BR$50:BR$101,装备数值!$BG$50:$BG$101,"="&amp;新怪物属性!$CH$2,装备数值!$BH$50:$BH$101,"&lt;="&amp;新怪物属性!$CH41)+SUMIFS(装备数值!BR$50:BR$101,装备数值!$BG$50:$BG$101,"="&amp;新怪物属性!$CI$2,装备数值!$BH$50:$BH$101,"&lt;="&amp;新怪物属性!$CI41)+SUMIFS(装备数值!BR$50:BR$101,装备数值!$BG$50:$BG$101,"="&amp;新怪物属性!$CJ$2,装备数值!$BH$50:$BH$101,"&lt;="&amp;新怪物属性!$CJ41)+SUMIFS(装备数值!BR$50:BR$101,装备数值!$BG$50:$BG$101,"="&amp;新怪物属性!$CK$2,装备数值!$BH$50:$BH$101,"&lt;="&amp;新怪物属性!$CK41)+SUMIFS(装备数值!BR$50:BR$101,装备数值!$BG$50:$BG$101,"="&amp;新怪物属性!$CL$2,装备数值!$BH$50:$BH$101,"&lt;="&amp;新怪物属性!$CL41)+SUMIFS(装备数值!BR$50:BR$101,装备数值!$BG$50:$BG$101,"="&amp;新怪物属性!$CM$2,装备数值!$BH$50:$BH$101,"&lt;="&amp;新怪物属性!$CM41)+SUMIFS(装备数值!BR$50:BR$101,装备数值!$BG$50:$BG$101,"="&amp;新怪物属性!$CN$2,装备数值!$BH$50:$BH$101,"&lt;="&amp;新怪物属性!$CN41)+SUMIFS(装备数值!BR$50:BR$101,装备数值!$BG$50:$BG$101,"="&amp;新怪物属性!$CO$2,装备数值!$BH$50:$BH$101,"&lt;="&amp;新怪物属性!$CO41)+SUMIFS(装备数值!BR$50:BR$101,装备数值!$BG$50:$BG$101,"="&amp;新怪物属性!$CP$2,装备数值!$BH$50:$BH$101,"&lt;="&amp;新怪物属性!$CP41)+SUMIFS(装备数值!BR$50:BR$101,装备数值!$BG$50:$BG$101,"="&amp;新怪物属性!$CQ$2,装备数值!$BH$50:$BH$101,"&lt;="&amp;新怪物属性!$CQ41)+SUMIFS(装备数值!BR$50:BR$101,装备数值!$BG$50:$BG$101,"="&amp;新怪物属性!$CR$2,装备数值!$BH$50:$BH$101,"&lt;="&amp;新怪物属性!$CR41)</f>
        <v>0</v>
      </c>
      <c r="CZ41" s="14">
        <f>SUMIFS(装备数值!BS$50:BS$101,装备数值!$BG$50:$BG$101,"="&amp;新怪物属性!$CF$2,装备数值!$BH$50:$BH$101,"&lt;="&amp;新怪物属性!$CF41)+SUMIFS(装备数值!BS$50:BS$101,装备数值!$BG$50:$BG$101,"="&amp;新怪物属性!$CG$2,装备数值!$BH$50:$BH$101,"&lt;="&amp;新怪物属性!$CG41)+SUMIFS(装备数值!BS$50:BS$101,装备数值!$BG$50:$BG$101,"="&amp;新怪物属性!$CH$2,装备数值!$BH$50:$BH$101,"&lt;="&amp;新怪物属性!$CH41)+SUMIFS(装备数值!BS$50:BS$101,装备数值!$BG$50:$BG$101,"="&amp;新怪物属性!$CI$2,装备数值!$BH$50:$BH$101,"&lt;="&amp;新怪物属性!$CI41)+SUMIFS(装备数值!BS$50:BS$101,装备数值!$BG$50:$BG$101,"="&amp;新怪物属性!$CJ$2,装备数值!$BH$50:$BH$101,"&lt;="&amp;新怪物属性!$CJ41)+SUMIFS(装备数值!BS$50:BS$101,装备数值!$BG$50:$BG$101,"="&amp;新怪物属性!$CK$2,装备数值!$BH$50:$BH$101,"&lt;="&amp;新怪物属性!$CK41)+SUMIFS(装备数值!BS$50:BS$101,装备数值!$BG$50:$BG$101,"="&amp;新怪物属性!$CL$2,装备数值!$BH$50:$BH$101,"&lt;="&amp;新怪物属性!$CL41)+SUMIFS(装备数值!BS$50:BS$101,装备数值!$BG$50:$BG$101,"="&amp;新怪物属性!$CM$2,装备数值!$BH$50:$BH$101,"&lt;="&amp;新怪物属性!$CM41)+SUMIFS(装备数值!BS$50:BS$101,装备数值!$BG$50:$BG$101,"="&amp;新怪物属性!$CN$2,装备数值!$BH$50:$BH$101,"&lt;="&amp;新怪物属性!$CN41)+SUMIFS(装备数值!BS$50:BS$101,装备数值!$BG$50:$BG$101,"="&amp;新怪物属性!$CO$2,装备数值!$BH$50:$BH$101,"&lt;="&amp;新怪物属性!$CO41)+SUMIFS(装备数值!BS$50:BS$101,装备数值!$BG$50:$BG$101,"="&amp;新怪物属性!$CP$2,装备数值!$BH$50:$BH$101,"&lt;="&amp;新怪物属性!$CP41)+SUMIFS(装备数值!BS$50:BS$101,装备数值!$BG$50:$BG$101,"="&amp;新怪物属性!$CQ$2,装备数值!$BH$50:$BH$101,"&lt;="&amp;新怪物属性!$CQ41)+SUMIFS(装备数值!BS$50:BS$101,装备数值!$BG$50:$BG$101,"="&amp;新怪物属性!$CR$2,装备数值!$BH$50:$BH$101,"&lt;="&amp;新怪物属性!$CR41)</f>
        <v>0</v>
      </c>
      <c r="DA41" s="14">
        <f>SUMIFS(装备数值!BT$50:BT$101,装备数值!$BG$50:$BG$101,"="&amp;新怪物属性!$CF$2,装备数值!$BH$50:$BH$101,"&lt;="&amp;新怪物属性!$CF41)+SUMIFS(装备数值!BT$50:BT$101,装备数值!$BG$50:$BG$101,"="&amp;新怪物属性!$CG$2,装备数值!$BH$50:$BH$101,"&lt;="&amp;新怪物属性!$CG41)+SUMIFS(装备数值!BT$50:BT$101,装备数值!$BG$50:$BG$101,"="&amp;新怪物属性!$CH$2,装备数值!$BH$50:$BH$101,"&lt;="&amp;新怪物属性!$CH41)+SUMIFS(装备数值!BT$50:BT$101,装备数值!$BG$50:$BG$101,"="&amp;新怪物属性!$CI$2,装备数值!$BH$50:$BH$101,"&lt;="&amp;新怪物属性!$CI41)+SUMIFS(装备数值!BT$50:BT$101,装备数值!$BG$50:$BG$101,"="&amp;新怪物属性!$CJ$2,装备数值!$BH$50:$BH$101,"&lt;="&amp;新怪物属性!$CJ41)+SUMIFS(装备数值!BT$50:BT$101,装备数值!$BG$50:$BG$101,"="&amp;新怪物属性!$CK$2,装备数值!$BH$50:$BH$101,"&lt;="&amp;新怪物属性!$CK41)+SUMIFS(装备数值!BT$50:BT$101,装备数值!$BG$50:$BG$101,"="&amp;新怪物属性!$CL$2,装备数值!$BH$50:$BH$101,"&lt;="&amp;新怪物属性!$CL41)+SUMIFS(装备数值!BT$50:BT$101,装备数值!$BG$50:$BG$101,"="&amp;新怪物属性!$CM$2,装备数值!$BH$50:$BH$101,"&lt;="&amp;新怪物属性!$CM41)+SUMIFS(装备数值!BT$50:BT$101,装备数值!$BG$50:$BG$101,"="&amp;新怪物属性!$CN$2,装备数值!$BH$50:$BH$101,"&lt;="&amp;新怪物属性!$CN41)+SUMIFS(装备数值!BT$50:BT$101,装备数值!$BG$50:$BG$101,"="&amp;新怪物属性!$CO$2,装备数值!$BH$50:$BH$101,"&lt;="&amp;新怪物属性!$CO41)+SUMIFS(装备数值!BT$50:BT$101,装备数值!$BG$50:$BG$101,"="&amp;新怪物属性!$CP$2,装备数值!$BH$50:$BH$101,"&lt;="&amp;新怪物属性!$CP41)+SUMIFS(装备数值!BT$50:BT$101,装备数值!$BG$50:$BG$101,"="&amp;新怪物属性!$CQ$2,装备数值!$BH$50:$BH$101,"&lt;="&amp;新怪物属性!$CQ41)+SUMIFS(装备数值!BT$50:BT$101,装备数值!$BG$50:$BG$101,"="&amp;新怪物属性!$CR$2,装备数值!$BH$50:$BH$101,"&lt;="&amp;新怪物属性!$CR41)</f>
        <v>0</v>
      </c>
      <c r="DB41" s="14">
        <f>SUMIFS(装备数值!BU$50:BU$101,装备数值!$BG$50:$BG$101,"="&amp;新怪物属性!$CF$2,装备数值!$BH$50:$BH$101,"&lt;="&amp;新怪物属性!$CF41)+SUMIFS(装备数值!BU$50:BU$101,装备数值!$BG$50:$BG$101,"="&amp;新怪物属性!$CG$2,装备数值!$BH$50:$BH$101,"&lt;="&amp;新怪物属性!$CG41)+SUMIFS(装备数值!BU$50:BU$101,装备数值!$BG$50:$BG$101,"="&amp;新怪物属性!$CH$2,装备数值!$BH$50:$BH$101,"&lt;="&amp;新怪物属性!$CH41)+SUMIFS(装备数值!BU$50:BU$101,装备数值!$BG$50:$BG$101,"="&amp;新怪物属性!$CI$2,装备数值!$BH$50:$BH$101,"&lt;="&amp;新怪物属性!$CI41)+SUMIFS(装备数值!BU$50:BU$101,装备数值!$BG$50:$BG$101,"="&amp;新怪物属性!$CJ$2,装备数值!$BH$50:$BH$101,"&lt;="&amp;新怪物属性!$CJ41)+SUMIFS(装备数值!BU$50:BU$101,装备数值!$BG$50:$BG$101,"="&amp;新怪物属性!$CK$2,装备数值!$BH$50:$BH$101,"&lt;="&amp;新怪物属性!$CK41)+SUMIFS(装备数值!BU$50:BU$101,装备数值!$BG$50:$BG$101,"="&amp;新怪物属性!$CL$2,装备数值!$BH$50:$BH$101,"&lt;="&amp;新怪物属性!$CL41)+SUMIFS(装备数值!BU$50:BU$101,装备数值!$BG$50:$BG$101,"="&amp;新怪物属性!$CM$2,装备数值!$BH$50:$BH$101,"&lt;="&amp;新怪物属性!$CM41)+SUMIFS(装备数值!BU$50:BU$101,装备数值!$BG$50:$BG$101,"="&amp;新怪物属性!$CN$2,装备数值!$BH$50:$BH$101,"&lt;="&amp;新怪物属性!$CN41)+SUMIFS(装备数值!BU$50:BU$101,装备数值!$BG$50:$BG$101,"="&amp;新怪物属性!$CO$2,装备数值!$BH$50:$BH$101,"&lt;="&amp;新怪物属性!$CO41)+SUMIFS(装备数值!BU$50:BU$101,装备数值!$BG$50:$BG$101,"="&amp;新怪物属性!$CP$2,装备数值!$BH$50:$BH$101,"&lt;="&amp;新怪物属性!$CP41)+SUMIFS(装备数值!BU$50:BU$101,装备数值!$BG$50:$BG$101,"="&amp;新怪物属性!$CQ$2,装备数值!$BH$50:$BH$101,"&lt;="&amp;新怪物属性!$CQ41)+SUMIFS(装备数值!BU$50:BU$101,装备数值!$BG$50:$BG$101,"="&amp;新怪物属性!$CR$2,装备数值!$BH$50:$BH$101,"&lt;="&amp;新怪物属性!$CR41)</f>
        <v>0</v>
      </c>
      <c r="DC41" s="14">
        <f>SUMIFS(装备数值!BV$50:BV$101,装备数值!$BG$50:$BG$101,"="&amp;新怪物属性!$CF$2,装备数值!$BH$50:$BH$101,"&lt;="&amp;新怪物属性!$CF41)+SUMIFS(装备数值!BV$50:BV$101,装备数值!$BG$50:$BG$101,"="&amp;新怪物属性!$CG$2,装备数值!$BH$50:$BH$101,"&lt;="&amp;新怪物属性!$CG41)+SUMIFS(装备数值!BV$50:BV$101,装备数值!$BG$50:$BG$101,"="&amp;新怪物属性!$CH$2,装备数值!$BH$50:$BH$101,"&lt;="&amp;新怪物属性!$CH41)+SUMIFS(装备数值!BV$50:BV$101,装备数值!$BG$50:$BG$101,"="&amp;新怪物属性!$CI$2,装备数值!$BH$50:$BH$101,"&lt;="&amp;新怪物属性!$CI41)+SUMIFS(装备数值!BV$50:BV$101,装备数值!$BG$50:$BG$101,"="&amp;新怪物属性!$CJ$2,装备数值!$BH$50:$BH$101,"&lt;="&amp;新怪物属性!$CJ41)+SUMIFS(装备数值!BV$50:BV$101,装备数值!$BG$50:$BG$101,"="&amp;新怪物属性!$CK$2,装备数值!$BH$50:$BH$101,"&lt;="&amp;新怪物属性!$CK41)+SUMIFS(装备数值!BV$50:BV$101,装备数值!$BG$50:$BG$101,"="&amp;新怪物属性!$CL$2,装备数值!$BH$50:$BH$101,"&lt;="&amp;新怪物属性!$CL41)+SUMIFS(装备数值!BV$50:BV$101,装备数值!$BG$50:$BG$101,"="&amp;新怪物属性!$CM$2,装备数值!$BH$50:$BH$101,"&lt;="&amp;新怪物属性!$CM41)+SUMIFS(装备数值!BV$50:BV$101,装备数值!$BG$50:$BG$101,"="&amp;新怪物属性!$CN$2,装备数值!$BH$50:$BH$101,"&lt;="&amp;新怪物属性!$CN41)+SUMIFS(装备数值!BV$50:BV$101,装备数值!$BG$50:$BG$101,"="&amp;新怪物属性!$CO$2,装备数值!$BH$50:$BH$101,"&lt;="&amp;新怪物属性!$CO41)+SUMIFS(装备数值!BV$50:BV$101,装备数值!$BG$50:$BG$101,"="&amp;新怪物属性!$CP$2,装备数值!$BH$50:$BH$101,"&lt;="&amp;新怪物属性!$CP41)+SUMIFS(装备数值!BV$50:BV$101,装备数值!$BG$50:$BG$101,"="&amp;新怪物属性!$CQ$2,装备数值!$BH$50:$BH$101,"&lt;="&amp;新怪物属性!$CQ41)+SUMIFS(装备数值!BV$50:BV$101,装备数值!$BG$50:$BG$101,"="&amp;新怪物属性!$CR$2,装备数值!$BH$50:$BH$101,"&lt;="&amp;新怪物属性!$CR41)</f>
        <v>0</v>
      </c>
      <c r="DD41" s="14">
        <f>SUMIFS(装备数值!BW$50:BW$101,装备数值!$BG$50:$BG$101,"="&amp;新怪物属性!$CF$2,装备数值!$BH$50:$BH$101,"&lt;="&amp;新怪物属性!$CF41)+SUMIFS(装备数值!BW$50:BW$101,装备数值!$BG$50:$BG$101,"="&amp;新怪物属性!$CG$2,装备数值!$BH$50:$BH$101,"&lt;="&amp;新怪物属性!$CG41)+SUMIFS(装备数值!BW$50:BW$101,装备数值!$BG$50:$BG$101,"="&amp;新怪物属性!$CH$2,装备数值!$BH$50:$BH$101,"&lt;="&amp;新怪物属性!$CH41)+SUMIFS(装备数值!BW$50:BW$101,装备数值!$BG$50:$BG$101,"="&amp;新怪物属性!$CI$2,装备数值!$BH$50:$BH$101,"&lt;="&amp;新怪物属性!$CI41)+SUMIFS(装备数值!BW$50:BW$101,装备数值!$BG$50:$BG$101,"="&amp;新怪物属性!$CJ$2,装备数值!$BH$50:$BH$101,"&lt;="&amp;新怪物属性!$CJ41)+SUMIFS(装备数值!BW$50:BW$101,装备数值!$BG$50:$BG$101,"="&amp;新怪物属性!$CK$2,装备数值!$BH$50:$BH$101,"&lt;="&amp;新怪物属性!$CK41)+SUMIFS(装备数值!BW$50:BW$101,装备数值!$BG$50:$BG$101,"="&amp;新怪物属性!$CL$2,装备数值!$BH$50:$BH$101,"&lt;="&amp;新怪物属性!$CL41)+SUMIFS(装备数值!BW$50:BW$101,装备数值!$BG$50:$BG$101,"="&amp;新怪物属性!$CM$2,装备数值!$BH$50:$BH$101,"&lt;="&amp;新怪物属性!$CM41)+SUMIFS(装备数值!BW$50:BW$101,装备数值!$BG$50:$BG$101,"="&amp;新怪物属性!$CN$2,装备数值!$BH$50:$BH$101,"&lt;="&amp;新怪物属性!$CN41)+SUMIFS(装备数值!BW$50:BW$101,装备数值!$BG$50:$BG$101,"="&amp;新怪物属性!$CO$2,装备数值!$BH$50:$BH$101,"&lt;="&amp;新怪物属性!$CO41)+SUMIFS(装备数值!BW$50:BW$101,装备数值!$BG$50:$BG$101,"="&amp;新怪物属性!$CP$2,装备数值!$BH$50:$BH$101,"&lt;="&amp;新怪物属性!$CP41)+SUMIFS(装备数值!BW$50:BW$101,装备数值!$BG$50:$BG$101,"="&amp;新怪物属性!$CQ$2,装备数值!$BH$50:$BH$101,"&lt;="&amp;新怪物属性!$CQ41)+SUMIFS(装备数值!BW$50:BW$101,装备数值!$BG$50:$BG$101,"="&amp;新怪物属性!$CR$2,装备数值!$BH$50:$BH$101,"&lt;="&amp;新怪物属性!$CR41)</f>
        <v>0</v>
      </c>
      <c r="DE41" s="14">
        <f>SUMIFS(装备数值!BX$50:BX$101,装备数值!$BG$50:$BG$101,"="&amp;新怪物属性!$CF$2,装备数值!$BH$50:$BH$101,"&lt;="&amp;新怪物属性!$CF41)+SUMIFS(装备数值!BX$50:BX$101,装备数值!$BG$50:$BG$101,"="&amp;新怪物属性!$CG$2,装备数值!$BH$50:$BH$101,"&lt;="&amp;新怪物属性!$CG41)+SUMIFS(装备数值!BX$50:BX$101,装备数值!$BG$50:$BG$101,"="&amp;新怪物属性!$CH$2,装备数值!$BH$50:$BH$101,"&lt;="&amp;新怪物属性!$CH41)+SUMIFS(装备数值!BX$50:BX$101,装备数值!$BG$50:$BG$101,"="&amp;新怪物属性!$CI$2,装备数值!$BH$50:$BH$101,"&lt;="&amp;新怪物属性!$CI41)+SUMIFS(装备数值!BX$50:BX$101,装备数值!$BG$50:$BG$101,"="&amp;新怪物属性!$CJ$2,装备数值!$BH$50:$BH$101,"&lt;="&amp;新怪物属性!$CJ41)+SUMIFS(装备数值!BX$50:BX$101,装备数值!$BG$50:$BG$101,"="&amp;新怪物属性!$CK$2,装备数值!$BH$50:$BH$101,"&lt;="&amp;新怪物属性!$CK41)+SUMIFS(装备数值!BX$50:BX$101,装备数值!$BG$50:$BG$101,"="&amp;新怪物属性!$CL$2,装备数值!$BH$50:$BH$101,"&lt;="&amp;新怪物属性!$CL41)+SUMIFS(装备数值!BX$50:BX$101,装备数值!$BG$50:$BG$101,"="&amp;新怪物属性!$CM$2,装备数值!$BH$50:$BH$101,"&lt;="&amp;新怪物属性!$CM41)+SUMIFS(装备数值!BX$50:BX$101,装备数值!$BG$50:$BG$101,"="&amp;新怪物属性!$CN$2,装备数值!$BH$50:$BH$101,"&lt;="&amp;新怪物属性!$CN41)+SUMIFS(装备数值!BX$50:BX$101,装备数值!$BG$50:$BG$101,"="&amp;新怪物属性!$CO$2,装备数值!$BH$50:$BH$101,"&lt;="&amp;新怪物属性!$CO41)+SUMIFS(装备数值!BX$50:BX$101,装备数值!$BG$50:$BG$101,"="&amp;新怪物属性!$CP$2,装备数值!$BH$50:$BH$101,"&lt;="&amp;新怪物属性!$CP41)+SUMIFS(装备数值!BX$50:BX$101,装备数值!$BG$50:$BG$101,"="&amp;新怪物属性!$CQ$2,装备数值!$BH$50:$BH$101,"&lt;="&amp;新怪物属性!$CQ41)+SUMIFS(装备数值!BX$50:BX$101,装备数值!$BG$50:$BG$101,"="&amp;新怪物属性!$CR$2,装备数值!$BH$50:$BH$101,"&lt;="&amp;新怪物属性!$CR41)</f>
        <v>0</v>
      </c>
      <c r="DH41" s="14">
        <f>INDEX(装备数值!$I$13:$M$116,新怪物属性!$P41*8+1,DH$2)*$X41+INDEX(装备数值!$I$13:$M$116,新怪物属性!$Q41*8+2,DH$2)*$Y41+INDEX(装备数值!$I$13:$M$116,新怪物属性!$S41*8+3,DH$2)*$Z41+INDEX(装备数值!$I$13:$M$116,新怪物属性!$R41*8+4,DH$2)*$AA41+INDEX(装备数值!$I$13:$M$116,新怪物属性!$T41*8+5,DH$2)*$AB41+INDEX(装备数值!$I$13:$M$116,新怪物属性!$U41*8+6,DH$2)*$AC41+INDEX(装备数值!$I$13:$M$116,新怪物属性!$V41*8+7,DH$2)*$AD41+INDEX(装备数值!$I$13:$M$116,新怪物属性!$W41*8+8,DH$2)*$AE41</f>
        <v>1650</v>
      </c>
      <c r="DI41" s="14">
        <f>INDEX(装备数值!$I$13:$M$116,新怪物属性!$P41*8+1,DI$2)*$X41+INDEX(装备数值!$I$13:$M$116,新怪物属性!$Q41*8+2,DI$2)*$Y41+INDEX(装备数值!$I$13:$M$116,新怪物属性!$S41*8+3,DI$2)*$Z41+INDEX(装备数值!$I$13:$M$116,新怪物属性!$R41*8+4,DI$2)*$AA41+INDEX(装备数值!$I$13:$M$116,新怪物属性!$T41*8+5,DI$2)*$AB41+INDEX(装备数值!$I$13:$M$116,新怪物属性!$U41*8+6,DI$2)*$AC41+INDEX(装备数值!$I$13:$M$116,新怪物属性!$V41*8+7,DI$2)*$AD41+INDEX(装备数值!$I$13:$M$116,新怪物属性!$W41*8+8,DI$2)*$AE41</f>
        <v>8700</v>
      </c>
      <c r="DJ41" s="14">
        <f>INDEX(装备数值!$I$13:$M$116,新怪物属性!$P41*8+1,DJ$2)*$X41+INDEX(装备数值!$I$13:$M$116,新怪物属性!$Q41*8+2,DJ$2)*$Y41+INDEX(装备数值!$I$13:$M$116,新怪物属性!$S41*8+3,DJ$2)*$Z41+INDEX(装备数值!$I$13:$M$116,新怪物属性!$R41*8+4,DJ$2)*$AA41+INDEX(装备数值!$I$13:$M$116,新怪物属性!$T41*8+5,DJ$2)*$AB41+INDEX(装备数值!$I$13:$M$116,新怪物属性!$U41*8+6,DJ$2)*$AC41+INDEX(装备数值!$I$13:$M$116,新怪物属性!$V41*8+7,DJ$2)*$AD41+INDEX(装备数值!$I$13:$M$116,新怪物属性!$W41*8+8,DJ$2)*$AE41</f>
        <v>680</v>
      </c>
      <c r="DK41" s="14">
        <f>INDEX(装备数值!$I$13:$M$116,新怪物属性!$P41*8+1,DK$2)*$X41+INDEX(装备数值!$I$13:$M$116,新怪物属性!$Q41*8+2,DK$2)*$Y41+INDEX(装备数值!$I$13:$M$116,新怪物属性!$S41*8+3,DK$2)*$Z41+INDEX(装备数值!$I$13:$M$116,新怪物属性!$R41*8+4,DK$2)*$AA41+INDEX(装备数值!$I$13:$M$116,新怪物属性!$T41*8+5,DK$2)*$AB41+INDEX(装备数值!$I$13:$M$116,新怪物属性!$U41*8+6,DK$2)*$AC41+INDEX(装备数值!$I$13:$M$116,新怪物属性!$V41*8+7,DK$2)*$AD41+INDEX(装备数值!$I$13:$M$116,新怪物属性!$W41*8+8,DK$2)*$AE41</f>
        <v>18000</v>
      </c>
      <c r="DL41" s="14">
        <f>INDEX(装备数值!$I$13:$M$116,新怪物属性!$P41*8+1,DL$2)*$X41+INDEX(装备数值!$I$13:$M$116,新怪物属性!$Q41*8+2,DL$2)*$Y41+INDEX(装备数值!$I$13:$M$116,新怪物属性!$S41*8+3,DL$2)*$Z41+INDEX(装备数值!$I$13:$M$116,新怪物属性!$R41*8+4,DL$2)*$AA41+INDEX(装备数值!$I$13:$M$116,新怪物属性!$T41*8+5,DL$2)*$AB41+INDEX(装备数值!$I$13:$M$116,新怪物属性!$U41*8+6,DL$2)*$AC41+INDEX(装备数值!$I$13:$M$116,新怪物属性!$V41*8+7,DL$2)*$AD41+INDEX(装备数值!$I$13:$M$116,新怪物属性!$W41*8+8,DL$2)*$AE41</f>
        <v>190</v>
      </c>
      <c r="DO41" s="14">
        <f>INDEX(装备数值!$X$13:$AH$116,$P41*8+1,DO$2)*$AF41+INDEX(装备数值!$X$13:$AH$116,$Q41*8+2,DO$2)*$AG41+INDEX(装备数值!$X$13:$AH$116,$S41*8+3,DO$2)*$AH41+INDEX(装备数值!$X$13:$AH$116,$R41*8+4,DO$2)*$AI41+INDEX(装备数值!$X$13:$AH$116,$T41*8+5,DO$2)*$AJ41+INDEX(装备数值!$X$13:$AH$116,$U41*8+6,DO$2)*$AK41+INDEX(装备数值!$X$13:$AH$116,$V41*8+7,DO$2)*$AL41+INDEX(装备数值!$X$13:$AH$116,$W41*8+8,DO$2)*$AM41</f>
        <v>0</v>
      </c>
      <c r="DP41" s="14">
        <f>INDEX(装备数值!$X$13:$AH$116,$P41*8+1,DP$2)*$AF41+INDEX(装备数值!$X$13:$AH$116,$Q41*8+2,DP$2)*$AG41+INDEX(装备数值!$X$13:$AH$116,$S41*8+3,DP$2)*$AH41+INDEX(装备数值!$X$13:$AH$116,$R41*8+4,DP$2)*$AI41+INDEX(装备数值!$X$13:$AH$116,$T41*8+5,DP$2)*$AJ41+INDEX(装备数值!$X$13:$AH$116,$U41*8+6,DP$2)*$AK41+INDEX(装备数值!$X$13:$AH$116,$V41*8+7,DP$2)*$AL41+INDEX(装备数值!$X$13:$AH$116,$W41*8+8,DP$2)*$AM41</f>
        <v>0</v>
      </c>
      <c r="DQ41" s="14">
        <f>INDEX(装备数值!$X$13:$AH$116,$P41*8+1,DQ$2)*$AF41+INDEX(装备数值!$X$13:$AH$116,$Q41*8+2,DQ$2)*$AG41+INDEX(装备数值!$X$13:$AH$116,$S41*8+3,DQ$2)*$AH41+INDEX(装备数值!$X$13:$AH$116,$R41*8+4,DQ$2)*$AI41+INDEX(装备数值!$X$13:$AH$116,$T41*8+5,DQ$2)*$AJ41+INDEX(装备数值!$X$13:$AH$116,$U41*8+6,DQ$2)*$AK41+INDEX(装备数值!$X$13:$AH$116,$V41*8+7,DQ$2)*$AL41+INDEX(装备数值!$X$13:$AH$116,$W41*8+8,DQ$2)*$AM41</f>
        <v>0</v>
      </c>
      <c r="DR41" s="14">
        <f>INDEX(装备数值!$X$13:$AH$116,$P41*8+1,DR$2)*$AF41+INDEX(装备数值!$X$13:$AH$116,$Q41*8+2,DR$2)*$AG41+INDEX(装备数值!$X$13:$AH$116,$S41*8+3,DR$2)*$AH41+INDEX(装备数值!$X$13:$AH$116,$R41*8+4,DR$2)*$AI41+INDEX(装备数值!$X$13:$AH$116,$T41*8+5,DR$2)*$AJ41+INDEX(装备数值!$X$13:$AH$116,$U41*8+6,DR$2)*$AK41+INDEX(装备数值!$X$13:$AH$116,$V41*8+7,DR$2)*$AL41+INDEX(装备数值!$X$13:$AH$116,$W41*8+8,DR$2)*$AM41</f>
        <v>0</v>
      </c>
      <c r="DS41" s="14">
        <f>INDEX(装备数值!$X$13:$AH$116,$P41*8+1,DS$2)*$AF41+INDEX(装备数值!$X$13:$AH$116,$Q41*8+2,DS$2)*$AG41+INDEX(装备数值!$X$13:$AH$116,$S41*8+3,DS$2)*$AH41+INDEX(装备数值!$X$13:$AH$116,$R41*8+4,DS$2)*$AI41+INDEX(装备数值!$X$13:$AH$116,$T41*8+5,DS$2)*$AJ41+INDEX(装备数值!$X$13:$AH$116,$U41*8+6,DS$2)*$AK41+INDEX(装备数值!$X$13:$AH$116,$V41*8+7,DS$2)*$AL41+INDEX(装备数值!$X$13:$AH$116,$W41*8+8,DS$2)*$AM41</f>
        <v>0</v>
      </c>
      <c r="DT41" s="14">
        <f>INDEX(装备数值!$X$13:$AH$116,$P41*8+1,DT$2)*$AF41+INDEX(装备数值!$X$13:$AH$116,$Q41*8+2,DT$2)*$AG41+INDEX(装备数值!$X$13:$AH$116,$S41*8+3,DT$2)*$AH41+INDEX(装备数值!$X$13:$AH$116,$R41*8+4,DT$2)*$AI41+INDEX(装备数值!$X$13:$AH$116,$T41*8+5,DT$2)*$AJ41+INDEX(装备数值!$X$13:$AH$116,$U41*8+6,DT$2)*$AK41+INDEX(装备数值!$X$13:$AH$116,$V41*8+7,DT$2)*$AL41+INDEX(装备数值!$X$13:$AH$116,$W41*8+8,DT$2)*$AM41</f>
        <v>0</v>
      </c>
      <c r="DU41" s="14">
        <f>INDEX(装备数值!$X$13:$AH$116,$P41*8+1,DU$2)*$AF41+INDEX(装备数值!$X$13:$AH$116,$Q41*8+2,DU$2)*$AG41+INDEX(装备数值!$X$13:$AH$116,$S41*8+3,DU$2)*$AH41+INDEX(装备数值!$X$13:$AH$116,$R41*8+4,DU$2)*$AI41+INDEX(装备数值!$X$13:$AH$116,$T41*8+5,DU$2)*$AJ41+INDEX(装备数值!$X$13:$AH$116,$U41*8+6,DU$2)*$AK41+INDEX(装备数值!$X$13:$AH$116,$V41*8+7,DU$2)*$AL41+INDEX(装备数值!$X$13:$AH$116,$W41*8+8,DU$2)*$AM41</f>
        <v>0</v>
      </c>
      <c r="DV41" s="14">
        <f>INDEX(装备数值!$X$13:$AH$116,$P41*8+1,DV$2)*$AF41+INDEX(装备数值!$X$13:$AH$116,$Q41*8+2,DV$2)*$AG41+INDEX(装备数值!$X$13:$AH$116,$S41*8+3,DV$2)*$AH41+INDEX(装备数值!$X$13:$AH$116,$R41*8+4,DV$2)*$AI41+INDEX(装备数值!$X$13:$AH$116,$T41*8+5,DV$2)*$AJ41+INDEX(装备数值!$X$13:$AH$116,$U41*8+6,DV$2)*$AK41+INDEX(装备数值!$X$13:$AH$116,$V41*8+7,DV$2)*$AL41+INDEX(装备数值!$X$13:$AH$116,$W41*8+8,DV$2)*$AM41</f>
        <v>0</v>
      </c>
      <c r="DW41" s="14">
        <f>INDEX(装备数值!$X$13:$AH$116,$P41*8+1,DW$2)*$AF41+INDEX(装备数值!$X$13:$AH$116,$Q41*8+2,DW$2)*$AG41+INDEX(装备数值!$X$13:$AH$116,$S41*8+3,DW$2)*$AH41+INDEX(装备数值!$X$13:$AH$116,$R41*8+4,DW$2)*$AI41+INDEX(装备数值!$X$13:$AH$116,$T41*8+5,DW$2)*$AJ41+INDEX(装备数值!$X$13:$AH$116,$U41*8+6,DW$2)*$AK41+INDEX(装备数值!$X$13:$AH$116,$V41*8+7,DW$2)*$AL41+INDEX(装备数值!$X$13:$AH$116,$W41*8+8,DW$2)*$AM41</f>
        <v>0</v>
      </c>
      <c r="DX41" s="14">
        <f>INDEX(装备数值!$X$13:$AH$116,$P41*8+1,DX$2)*$AF41+INDEX(装备数值!$X$13:$AH$116,$Q41*8+2,DX$2)*$AG41+INDEX(装备数值!$X$13:$AH$116,$S41*8+3,DX$2)*$AH41+INDEX(装备数值!$X$13:$AH$116,$R41*8+4,DX$2)*$AI41+INDEX(装备数值!$X$13:$AH$116,$T41*8+5,DX$2)*$AJ41+INDEX(装备数值!$X$13:$AH$116,$U41*8+6,DX$2)*$AK41+INDEX(装备数值!$X$13:$AH$116,$V41*8+7,DX$2)*$AL41+INDEX(装备数值!$X$13:$AH$116,$W41*8+8,DX$2)*$AM41</f>
        <v>0</v>
      </c>
      <c r="DY41" s="14">
        <f>INDEX(装备数值!$X$13:$AH$116,$P41*8+1,DY$2)*$AF41+INDEX(装备数值!$X$13:$AH$116,$Q41*8+2,DY$2)*$AG41+INDEX(装备数值!$X$13:$AH$116,$S41*8+3,DY$2)*$AH41+INDEX(装备数值!$X$13:$AH$116,$R41*8+4,DY$2)*$AI41+INDEX(装备数值!$X$13:$AH$116,$T41*8+5,DY$2)*$AJ41+INDEX(装备数值!$X$13:$AH$116,$U41*8+6,DY$2)*$AK41+INDEX(装备数值!$X$13:$AH$116,$V41*8+7,DY$2)*$AL41+INDEX(装备数值!$X$13:$AH$116,$W41*8+8,DY$2)*$AM41</f>
        <v>0</v>
      </c>
      <c r="EA41" s="14">
        <f>INDEX(装备数值!$AN$17:$AN$117,MATCH(MIN($X41:$AE41),装备数值!$AO$17:$AO$117,1))</f>
        <v>2</v>
      </c>
      <c r="EB41" s="14">
        <f>IF(COUNTIF($P41:$W41,"&gt;"&amp;0)=8,INDEX(装备数值!AR$17:AR$117,$EA41+1),0)</f>
        <v>160</v>
      </c>
      <c r="EC41" s="14">
        <f>IF(COUNTIF($P41:$W41,"&gt;"&amp;0)=8,INDEX(装备数值!AS$17:AS$117,$EA41+1),0)</f>
        <v>1200</v>
      </c>
      <c r="ED41" s="14">
        <f>IF(COUNTIF($P41:$W41,"&gt;"&amp;0)=8,INDEX(装备数值!AT$17:AT$117,$EA41+1),0)</f>
        <v>80</v>
      </c>
      <c r="EE41" s="14">
        <f>IF(COUNTIF($P41:$W41,"&gt;"&amp;0)=8,INDEX(装备数值!AU$17:AU$117,$EA41+1),0)</f>
        <v>1600</v>
      </c>
      <c r="EF41" s="14">
        <f>IF(COUNTIF($P41:$W41,"&gt;"&amp;0)=8,INDEX(装备数值!AV$17:AV$117,$EA41+1),0)</f>
        <v>28</v>
      </c>
      <c r="EH41" s="14">
        <f>INDEX(装备数值!$AY$17:$AY$77,MATCH(MIN($AF41:$AM41),装备数值!$AZ$17:$AZ$77,1))</f>
        <v>0</v>
      </c>
      <c r="EI41" s="26">
        <f>INDEX(装备数值!BA$17:BA$77,新怪物属性!EH41+1)</f>
        <v>0</v>
      </c>
      <c r="EJ41" s="26">
        <f>INDEX(装备数值!BA$17:BA$77,新怪物属性!EH41+1)</f>
        <v>0</v>
      </c>
      <c r="EL41" s="14">
        <f t="shared" si="88"/>
        <v>0</v>
      </c>
      <c r="EM41" s="14">
        <f>VLOOKUP(EL41,军阶与晶片数值!$W$6:$X$27,2)</f>
        <v>0</v>
      </c>
      <c r="EN41" s="14">
        <f>INDEX(军阶与晶片数值!Y$6:Y$27,$EM41+1)</f>
        <v>0</v>
      </c>
      <c r="EO41" s="14">
        <f>INDEX(军阶与晶片数值!Z$6:Z$27,$EM41+1)</f>
        <v>0</v>
      </c>
      <c r="EP41" s="14">
        <f>INDEX(军阶与晶片数值!AA$6:AA$27,$EM41+1)</f>
        <v>0</v>
      </c>
      <c r="EQ41" s="14">
        <f>INDEX(军阶与晶片数值!AB$6:AB$27,$EM41+1)</f>
        <v>0</v>
      </c>
      <c r="ER41" s="29">
        <f>INDEX(军阶与晶片数值!AC$6:AC$27,$EM41+1)</f>
        <v>0</v>
      </c>
      <c r="ES41" s="29">
        <f>INDEX(军阶与晶片数值!AD$6:AD$27,$EM41+1)</f>
        <v>0</v>
      </c>
      <c r="EU41" s="26">
        <f>INDEX(军阶与晶片数值!I$6:I$16,AN41+1)</f>
        <v>0</v>
      </c>
      <c r="EV41" s="26">
        <f>INDEX(军阶与晶片数值!M$6:M$16,AO41+1)</f>
        <v>0</v>
      </c>
      <c r="EW41" s="26">
        <f>INDEX(军阶与晶片数值!J$6:J$16,AP41+1)</f>
        <v>0</v>
      </c>
      <c r="EX41" s="26">
        <f>INDEX(军阶与晶片数值!K$6:K$16,AQ41+1)</f>
        <v>0</v>
      </c>
      <c r="EY41" s="26">
        <f>INDEX(军阶与晶片数值!L$6:L$16,AR41+1)</f>
        <v>0</v>
      </c>
      <c r="EZ41" s="28">
        <f>INDEX(军阶与晶片数值!N$6:N$16,AS41+1)</f>
        <v>0</v>
      </c>
      <c r="FA41" s="28">
        <f>INDEX(军阶与晶片数值!O$6:O$16,AT41+1)</f>
        <v>0</v>
      </c>
      <c r="FB41" s="28">
        <f>INDEX(军阶与晶片数值!P$6:P$16,AU41+1)</f>
        <v>0</v>
      </c>
      <c r="FC41" s="28">
        <f>INDEX(军阶与晶片数值!Q$6:Q$16,AV41+1)</f>
        <v>0</v>
      </c>
      <c r="FD41" s="26">
        <f>INDEX(军阶与晶片数值!R$6:R$16,AW41+1)</f>
        <v>0</v>
      </c>
      <c r="FE41" s="26">
        <f>INDEX(军阶与晶片数值!S$6:S$16,AX41+1)</f>
        <v>0</v>
      </c>
      <c r="FF41" s="26">
        <f>INDEX(军阶与晶片数值!T$6:T$16,AY41+1)</f>
        <v>0</v>
      </c>
      <c r="FG41" s="26">
        <f>INDEX(军阶与晶片数值!U$6:U$16,AZ41+1)</f>
        <v>0</v>
      </c>
      <c r="FI41" s="26">
        <f>INDEX(军阶与晶片数值!$C$6:$C$36,新怪物属性!$BA41+1)</f>
        <v>7.0000000000000007E-2</v>
      </c>
      <c r="FJ41" s="26">
        <f>INDEX(军阶与晶片数值!$C$6:$C$36,新怪物属性!$BA41+1)</f>
        <v>7.0000000000000007E-2</v>
      </c>
      <c r="FK41" s="26">
        <f>INDEX(军阶与晶片数值!$C$6:$C$36,新怪物属性!$BA41+1)</f>
        <v>7.0000000000000007E-2</v>
      </c>
      <c r="FL41" s="26">
        <f>INDEX(军阶与晶片数值!$C$6:$C$36,新怪物属性!$BA41+1)</f>
        <v>7.0000000000000007E-2</v>
      </c>
      <c r="FM41" s="26">
        <f>INDEX(军阶与晶片数值!$C$6:$C$36,新怪物属性!$BA41+1)</f>
        <v>7.0000000000000007E-2</v>
      </c>
      <c r="FO41" s="14">
        <f>INDEX(战舰突破!$H$6:$H$18,新怪物属性!$J41+1)+INDEX(战舰突破!$H$23:$H$35,新怪物属性!$K41+1)+INDEX(战舰突破!$H$40:$H$52,新怪物属性!$L41+1)</f>
        <v>200</v>
      </c>
      <c r="FP41" s="14">
        <f>INDEX(战舰突破!$I$6:$I$18,新怪物属性!$J41+1)+INDEX(战舰突破!$I$23:$I$35,新怪物属性!$K41+1)+INDEX(战舰突破!$I$40:$I$52,新怪物属性!$L41+1)</f>
        <v>200</v>
      </c>
      <c r="FQ41" s="14">
        <f>INDEX(战舰突破!$J$6:$J$18,新怪物属性!$J41+1)+INDEX(战舰突破!$J$23:$J$35,新怪物属性!$K41+1)+INDEX(战舰突破!$J$40:$J$52,新怪物属性!$L41+1)</f>
        <v>0</v>
      </c>
      <c r="FR41" s="14">
        <f>INDEX(战舰突破!$K$6:$K$18,新怪物属性!$J41+1)+INDEX(战舰突破!$K$23:$K$35,新怪物属性!$K41+1)+INDEX(战舰突破!$K$40:$K$52,新怪物属性!$L41+1)</f>
        <v>0</v>
      </c>
      <c r="FS41" s="14">
        <f>INDEX(战舰突破!$L$6:$L$18,新怪物属性!$J41+1)+INDEX(战舰突破!$L$23:$L$35,新怪物属性!$K41+1)+INDEX(战舰突破!$L$40:$L$52,新怪物属性!$L41+1)</f>
        <v>0</v>
      </c>
      <c r="FT41" s="18">
        <f>INDEX(战舰突破!$N$6:$N$18,新怪物属性!$J41+1)+INDEX(战舰突破!$N$23:$N$35,新怪物属性!$K41+1)+INDEX(战舰突破!$N$40:$N$52,新怪物属性!$L41+1)</f>
        <v>0</v>
      </c>
      <c r="FU41" s="18">
        <f>INDEX(战舰突破!$O$6:$O$18,新怪物属性!$J41+1)+INDEX(战舰突破!$O$23:$O$35,新怪物属性!$K41+1)+INDEX(战舰突破!$O$40:$O$52,新怪物属性!$L41+1)</f>
        <v>0</v>
      </c>
      <c r="FV41" s="18">
        <f>INDEX(战舰突破!$P$6:$P$18,新怪物属性!$J41+1)+INDEX(战舰突破!$P$23:$P$35,新怪物属性!$K41+1)+INDEX(战舰突破!$P$40:$P$52,新怪物属性!$L41+1)</f>
        <v>0</v>
      </c>
      <c r="FW41" s="18">
        <f>INDEX(战舰突破!$Q$6:$Q$18,新怪物属性!$J41+1)+INDEX(战舰突破!$Q$23:$Q$35,新怪物属性!$K41+1)+INDEX(战舰突破!$Q$40:$Q$52,新怪物属性!$L41+1)</f>
        <v>0</v>
      </c>
      <c r="FX41" s="18">
        <f>INDEX(战舰突破!$R$6:$R$18,新怪物属性!$J41+1)+INDEX(战舰突破!$R$23:$R$35,新怪物属性!$K41+1)+INDEX(战舰突破!$R$40:$R$52,新怪物属性!$L41+1)</f>
        <v>0</v>
      </c>
      <c r="FY41" s="18">
        <f>INDEX(战舰突破!$M$6:$M$18,新怪物属性!$J41+1)+INDEX(战舰突破!$M$23:$M$35,新怪物属性!$K41+1)+INDEX(战舰突破!$M$40:$M$52,新怪物属性!$L41+1)</f>
        <v>0</v>
      </c>
      <c r="FZ41" s="22">
        <f>INDEX(战舰突破!$W$6:$W$18,新怪物属性!$J41+1)+INDEX(战舰突破!$W$23:$W$35,新怪物属性!$K41+1)+INDEX(战舰突破!$W$40:$W$52,新怪物属性!$L41+1)</f>
        <v>0.3</v>
      </c>
      <c r="GC41" s="14">
        <f>INDEX(战舰突破!$S$6:$S$18,新怪物属性!$J41+1)</f>
        <v>0</v>
      </c>
      <c r="GD41" s="14">
        <f>INDEX(战舰突破!$T$6:$T$18,新怪物属性!$J41+1)</f>
        <v>0</v>
      </c>
      <c r="GE41" s="14">
        <f>INDEX(战舰突破!$U$6:$U$18,新怪物属性!$J41+1)</f>
        <v>0</v>
      </c>
      <c r="GF41" s="14">
        <f>INDEX(战舰突破!$V$6:$V$18,新怪物属性!$J41+1)</f>
        <v>0</v>
      </c>
      <c r="GG41" s="14">
        <f>INDEX(战舰突破!$X$6:$X$18,新怪物属性!$J41+1)</f>
        <v>2</v>
      </c>
      <c r="GI41" s="14">
        <f>INDEX(战舰突破!$S$23:$S$35,新怪物属性!$J41+1)</f>
        <v>0</v>
      </c>
      <c r="GJ41" s="14">
        <f>INDEX(战舰突破!$T$23:$T$35,新怪物属性!$J41+1)</f>
        <v>0</v>
      </c>
      <c r="GK41" s="14">
        <f>INDEX(战舰突破!$U$23:$U$35,新怪物属性!$J41+1)</f>
        <v>0</v>
      </c>
      <c r="GL41" s="14">
        <f>INDEX(战舰突破!$V$23:$V$35,新怪物属性!$J41+1)</f>
        <v>0</v>
      </c>
      <c r="GM41" s="14">
        <f>INDEX(战舰突破!$X$23:$X$35,新怪物属性!$J41+1)</f>
        <v>30</v>
      </c>
      <c r="GO41" s="14">
        <f>INDEX(战舰突破!$S$40:$S$52,新怪物属性!$J41+1)</f>
        <v>0</v>
      </c>
      <c r="GP41" s="14">
        <f>INDEX(战舰突破!$T$40:$T$52,新怪物属性!$J41+1)</f>
        <v>0</v>
      </c>
      <c r="GQ41" s="14">
        <f>INDEX(战舰突破!$U$40:$U$52,新怪物属性!$J41+1)</f>
        <v>0</v>
      </c>
      <c r="GR41" s="14">
        <f>INDEX(战舰突破!$V$40:$V$52,新怪物属性!$J41+1)</f>
        <v>0</v>
      </c>
      <c r="GS41" s="14">
        <f>INDEX(战舰突破!$X$40:$X$52,新怪物属性!$J41+1)</f>
        <v>50</v>
      </c>
      <c r="GV41" s="14">
        <v>0</v>
      </c>
      <c r="GW41" s="14">
        <v>0</v>
      </c>
      <c r="GX41" s="14">
        <v>0</v>
      </c>
      <c r="GY41" s="14">
        <v>0</v>
      </c>
      <c r="GZ41" s="14">
        <v>0</v>
      </c>
      <c r="HA41" s="14">
        <v>0</v>
      </c>
      <c r="HB41" s="14">
        <v>0</v>
      </c>
      <c r="HC41" s="14">
        <v>0</v>
      </c>
      <c r="HD41" s="14">
        <v>0</v>
      </c>
      <c r="HE41" s="14">
        <v>0</v>
      </c>
      <c r="HF41" s="14">
        <v>0</v>
      </c>
      <c r="HG41" s="14">
        <v>0</v>
      </c>
      <c r="HH41" s="14">
        <v>0</v>
      </c>
      <c r="HI41" s="14">
        <v>0</v>
      </c>
      <c r="HJ41" s="14">
        <v>0</v>
      </c>
      <c r="HK41" s="14">
        <v>0</v>
      </c>
      <c r="HL41" s="14">
        <v>0</v>
      </c>
      <c r="HM41" s="14">
        <v>0</v>
      </c>
      <c r="HN41" s="14">
        <v>0</v>
      </c>
      <c r="HO41" s="14">
        <v>0</v>
      </c>
      <c r="HP41" s="14">
        <v>0</v>
      </c>
      <c r="HQ41" s="14">
        <v>0</v>
      </c>
      <c r="HR41" s="14">
        <v>0</v>
      </c>
      <c r="HS41" s="14">
        <v>0</v>
      </c>
      <c r="HT41" s="14">
        <v>0</v>
      </c>
      <c r="HU41" s="14">
        <v>0</v>
      </c>
      <c r="HX41" s="14">
        <v>0</v>
      </c>
      <c r="HY41" s="14">
        <v>0</v>
      </c>
      <c r="IB41" s="14">
        <f>IF($GV41=0,0,INDEX(战宠!P$15:P$27,新怪物属性!$GV$3)*(INDEX(战宠!$U$7:$Y$10,1,新怪物属性!$GV41)))*(新怪物属性!$GW41+4)
+IF($GX41=0,0,INDEX(战宠!P$15:P$27,新怪物属性!$GX$3)*(INDEX(战宠!$U$7:$Y$10,1,新怪物属性!$GX41)))*(新怪物属性!$GY41+4)
+IF($GZ41=0,0,INDEX(战宠!P$15:P$27,新怪物属性!$GZ$3)*(INDEX(战宠!$U$7:$Y$10,1,新怪物属性!$GZ41)))*(新怪物属性!$HA41+4)
+IF($HB41=0,0,INDEX(战宠!P$15:P$27,新怪物属性!$HB$3)*(INDEX(战宠!$U$7:$Y$10,1,新怪物属性!$HB41)))*(新怪物属性!$HC41+4)
+IF($HD41=0,0,INDEX(战宠!P$15:P$27,新怪物属性!$HD$3)*(INDEX(战宠!$U$7:$Y$10,1,新怪物属性!$HD41)))*(新怪物属性!$HE41+4)
+IF($HF41=0,0,INDEX(战宠!P$15:P$27,新怪物属性!$HF$3)*(INDEX(战宠!$U$7:$Y$10,1,新怪物属性!$HF41)))*(新怪物属性!$HG41+4)
+IF($HH41=0,0,INDEX(战宠!P$15:P$27,新怪物属性!$HH$3)*(INDEX(战宠!$U$7:$Y$10,1,新怪物属性!$HH41)))*(新怪物属性!$HI41+4)
+IF($HJ41=0,0,INDEX(战宠!P$15:P$27,新怪物属性!$HJ$3)*(INDEX(战宠!$U$7:$Y$10,1,新怪物属性!$HJ41)))*(新怪物属性!$HK41+4)
+IF($HL41=0,0,INDEX(战宠!P$15:P$27,新怪物属性!$HL$3)*(INDEX(战宠!$U$7:$Y$10,1,新怪物属性!$HL41)))*(新怪物属性!$HM41+4)
+IF($HN41=0,0,INDEX(战宠!P$15:P$27,新怪物属性!$HN$3)*(INDEX(战宠!$U$7:$Y$10,1,新怪物属性!$HN41)))*(新怪物属性!$HO41+4)
+IF($HP41=0,0,INDEX(战宠!P$15:P$27,新怪物属性!$HP$3)*(INDEX(战宠!$U$7:$Y$10,1,新怪物属性!$HP41)))*(新怪物属性!$HQ41+4)
+IF($HR41=0,0,INDEX(战宠!P$15:P$27,新怪物属性!$HR$3)*(INDEX(战宠!$U$7:$Y$10,1,新怪物属性!$HR41)))*(新怪物属性!$HS41+4)
+IF($HT41=0,0,INDEX(战宠!P$15:P$27,新怪物属性!$HT$3)*(INDEX(战宠!$U$7:$Y$10,1,新怪物属性!$HT41)))*(新怪物属性!$HU41+4)</f>
        <v>0</v>
      </c>
      <c r="IC41" s="14">
        <f>IF($GV41=0,0,INDEX(战宠!Q$15:Q$27,新怪物属性!$GV$3)*(INDEX(战宠!$U$7:$Y$10,1,新怪物属性!$GV41)))*(新怪物属性!$GW41+4)
+IF($GX41=0,0,INDEX(战宠!Q$15:Q$27,新怪物属性!$GX$3)*(INDEX(战宠!$U$7:$Y$10,1,新怪物属性!$GX41)))*(新怪物属性!$GY41+4)
+IF($GZ41=0,0,INDEX(战宠!Q$15:Q$27,新怪物属性!$GZ$3)*(INDEX(战宠!$U$7:$Y$10,1,新怪物属性!$GZ41)))*(新怪物属性!$HA41+4)
+IF($HB41=0,0,INDEX(战宠!Q$15:Q$27,新怪物属性!$HB$3)*(INDEX(战宠!$U$7:$Y$10,1,新怪物属性!$HB41)))*(新怪物属性!$HC41+4)
+IF($HD41=0,0,INDEX(战宠!Q$15:Q$27,新怪物属性!$HD$3)*(INDEX(战宠!$U$7:$Y$10,1,新怪物属性!$HD41)))*(新怪物属性!$HE41+4)
+IF($HF41=0,0,INDEX(战宠!Q$15:Q$27,新怪物属性!$HF$3)*(INDEX(战宠!$U$7:$Y$10,1,新怪物属性!$HF41)))*(新怪物属性!$HG41+4)
+IF($HH41=0,0,INDEX(战宠!Q$15:Q$27,新怪物属性!$HH$3)*(INDEX(战宠!$U$7:$Y$10,1,新怪物属性!$HH41)))*(新怪物属性!$HI41+4)
+IF($HJ41=0,0,INDEX(战宠!Q$15:Q$27,新怪物属性!$HJ$3)*(INDEX(战宠!$U$7:$Y$10,1,新怪物属性!$HJ41)))*(新怪物属性!$HK41+4)
+IF($HL41=0,0,INDEX(战宠!Q$15:Q$27,新怪物属性!$HL$3)*(INDEX(战宠!$U$7:$Y$10,1,新怪物属性!$HL41)))*(新怪物属性!$HM41+4)
+IF($HN41=0,0,INDEX(战宠!Q$15:Q$27,新怪物属性!$HN$3)*(INDEX(战宠!$U$7:$Y$10,1,新怪物属性!$HN41)))*(新怪物属性!$HO41+4)
+IF($HP41=0,0,INDEX(战宠!Q$15:Q$27,新怪物属性!$HP$3)*(INDEX(战宠!$U$7:$Y$10,1,新怪物属性!$HP41)))*(新怪物属性!$HQ41+4)
+IF($HR41=0,0,INDEX(战宠!Q$15:Q$27,新怪物属性!$HR$3)*(INDEX(战宠!$U$7:$Y$10,1,新怪物属性!$HR41)))*(新怪物属性!$HS41+4)
+IF($HT41=0,0,INDEX(战宠!Q$15:Q$27,新怪物属性!$HT$3)*(INDEX(战宠!$U$7:$Y$10,1,新怪物属性!$HT41)))*(新怪物属性!$HU41+4)</f>
        <v>0</v>
      </c>
      <c r="ID41" s="14">
        <f>IF($GV41=0,0,INDEX(战宠!R$15:R$27,新怪物属性!$GV$3)*(INDEX(战宠!$U$7:$Y$10,1,新怪物属性!$GV41)))*(新怪物属性!$GW41+4)
+IF($GX41=0,0,INDEX(战宠!R$15:R$27,新怪物属性!$GX$3)*(INDEX(战宠!$U$7:$Y$10,1,新怪物属性!$GX41)))*(新怪物属性!$GY41+4)
+IF($GZ41=0,0,INDEX(战宠!R$15:R$27,新怪物属性!$GZ$3)*(INDEX(战宠!$U$7:$Y$10,1,新怪物属性!$GZ41)))*(新怪物属性!$HA41+4)
+IF($HB41=0,0,INDEX(战宠!R$15:R$27,新怪物属性!$HB$3)*(INDEX(战宠!$U$7:$Y$10,1,新怪物属性!$HB41)))*(新怪物属性!$HC41+4)
+IF($HD41=0,0,INDEX(战宠!R$15:R$27,新怪物属性!$HD$3)*(INDEX(战宠!$U$7:$Y$10,1,新怪物属性!$HD41)))*(新怪物属性!$HE41+4)
+IF($HF41=0,0,INDEX(战宠!R$15:R$27,新怪物属性!$HF$3)*(INDEX(战宠!$U$7:$Y$10,1,新怪物属性!$HF41)))*(新怪物属性!$HG41+4)
+IF($HH41=0,0,INDEX(战宠!R$15:R$27,新怪物属性!$HH$3)*(INDEX(战宠!$U$7:$Y$10,1,新怪物属性!$HH41)))*(新怪物属性!$HI41+4)
+IF($HJ41=0,0,INDEX(战宠!R$15:R$27,新怪物属性!$HJ$3)*(INDEX(战宠!$U$7:$Y$10,1,新怪物属性!$HJ41)))*(新怪物属性!$HK41+4)
+IF($HL41=0,0,INDEX(战宠!R$15:R$27,新怪物属性!$HL$3)*(INDEX(战宠!$U$7:$Y$10,1,新怪物属性!$HL41)))*(新怪物属性!$HM41+4)
+IF($HN41=0,0,INDEX(战宠!R$15:R$27,新怪物属性!$HN$3)*(INDEX(战宠!$U$7:$Y$10,1,新怪物属性!$HN41)))*(新怪物属性!$HO41+4)
+IF($HP41=0,0,INDEX(战宠!R$15:R$27,新怪物属性!$HP$3)*(INDEX(战宠!$U$7:$Y$10,1,新怪物属性!$HP41)))*(新怪物属性!$HQ41+4)
+IF($HR41=0,0,INDEX(战宠!R$15:R$27,新怪物属性!$HR$3)*(INDEX(战宠!$U$7:$Y$10,1,新怪物属性!$HR41)))*(新怪物属性!$HS41+4)
+IF($HT41=0,0,INDEX(战宠!R$15:R$27,新怪物属性!$HT$3)*(INDEX(战宠!$U$7:$Y$10,1,新怪物属性!$HT41)))*(新怪物属性!$HU41+4)</f>
        <v>0</v>
      </c>
      <c r="IE41" s="14">
        <f>IF($GV41=0,0,INDEX(战宠!S$15:S$27,新怪物属性!$GV$3)*(INDEX(战宠!$U$7:$Y$10,1,新怪物属性!$GV41)))*(新怪物属性!$GW41+4)
+IF($GX41=0,0,INDEX(战宠!S$15:S$27,新怪物属性!$GX$3)*(INDEX(战宠!$U$7:$Y$10,1,新怪物属性!$GX41)))*(新怪物属性!$GY41+4)
+IF($GZ41=0,0,INDEX(战宠!S$15:S$27,新怪物属性!$GZ$3)*(INDEX(战宠!$U$7:$Y$10,1,新怪物属性!$GZ41)))*(新怪物属性!$HA41+4)
+IF($HB41=0,0,INDEX(战宠!S$15:S$27,新怪物属性!$HB$3)*(INDEX(战宠!$U$7:$Y$10,1,新怪物属性!$HB41)))*(新怪物属性!$HC41+4)
+IF($HD41=0,0,INDEX(战宠!S$15:S$27,新怪物属性!$HD$3)*(INDEX(战宠!$U$7:$Y$10,1,新怪物属性!$HD41)))*(新怪物属性!$HE41+4)
+IF($HF41=0,0,INDEX(战宠!S$15:S$27,新怪物属性!$HF$3)*(INDEX(战宠!$U$7:$Y$10,1,新怪物属性!$HF41)))*(新怪物属性!$HG41+4)
+IF($HH41=0,0,INDEX(战宠!S$15:S$27,新怪物属性!$HH$3)*(INDEX(战宠!$U$7:$Y$10,1,新怪物属性!$HH41)))*(新怪物属性!$HI41+4)
+IF($HJ41=0,0,INDEX(战宠!S$15:S$27,新怪物属性!$HJ$3)*(INDEX(战宠!$U$7:$Y$10,1,新怪物属性!$HJ41)))*(新怪物属性!$HK41+4)
+IF($HL41=0,0,INDEX(战宠!S$15:S$27,新怪物属性!$HL$3)*(INDEX(战宠!$U$7:$Y$10,1,新怪物属性!$HL41)))*(新怪物属性!$HM41+4)
+IF($HN41=0,0,INDEX(战宠!S$15:S$27,新怪物属性!$HN$3)*(INDEX(战宠!$U$7:$Y$10,1,新怪物属性!$HN41)))*(新怪物属性!$HO41+4)
+IF($HP41=0,0,INDEX(战宠!S$15:S$27,新怪物属性!$HP$3)*(INDEX(战宠!$U$7:$Y$10,1,新怪物属性!$HP41)))*(新怪物属性!$HQ41+4)
+IF($HR41=0,0,INDEX(战宠!S$15:S$27,新怪物属性!$HR$3)*(INDEX(战宠!$U$7:$Y$10,1,新怪物属性!$HR41)))*(新怪物属性!$HS41+4)
+IF($HT41=0,0,INDEX(战宠!S$15:S$27,新怪物属性!$HT$3)*(INDEX(战宠!$U$7:$Y$10,1,新怪物属性!$HT41)))*(新怪物属性!$HU41+4)</f>
        <v>0</v>
      </c>
      <c r="IF41" s="14">
        <f>IF($GV41=0,0,INDEX(战宠!T$15:T$27,新怪物属性!$GV$3)*(INDEX(战宠!$U$7:$Y$10,1,新怪物属性!$GV41)))*(新怪物属性!$GW41+4)
+IF($GX41=0,0,INDEX(战宠!T$15:T$27,新怪物属性!$GX$3)*(INDEX(战宠!$U$7:$Y$10,1,新怪物属性!$GX41)))*(新怪物属性!$GY41+4)
+IF($GZ41=0,0,INDEX(战宠!T$15:T$27,新怪物属性!$GZ$3)*(INDEX(战宠!$U$7:$Y$10,1,新怪物属性!$GZ41)))*(新怪物属性!$HA41+4)
+IF($HB41=0,0,INDEX(战宠!T$15:T$27,新怪物属性!$HB$3)*(INDEX(战宠!$U$7:$Y$10,1,新怪物属性!$HB41)))*(新怪物属性!$HC41+4)
+IF($HD41=0,0,INDEX(战宠!T$15:T$27,新怪物属性!$HD$3)*(INDEX(战宠!$U$7:$Y$10,1,新怪物属性!$HD41)))*(新怪物属性!$HE41+4)
+IF($HF41=0,0,INDEX(战宠!T$15:T$27,新怪物属性!$HF$3)*(INDEX(战宠!$U$7:$Y$10,1,新怪物属性!$HF41)))*(新怪物属性!$HG41+4)
+IF($HH41=0,0,INDEX(战宠!T$15:T$27,新怪物属性!$HH$3)*(INDEX(战宠!$U$7:$Y$10,1,新怪物属性!$HH41)))*(新怪物属性!$HI41+4)
+IF($HJ41=0,0,INDEX(战宠!T$15:T$27,新怪物属性!$HJ$3)*(INDEX(战宠!$U$7:$Y$10,1,新怪物属性!$HJ41)))*(新怪物属性!$HK41+4)
+IF($HL41=0,0,INDEX(战宠!T$15:T$27,新怪物属性!$HL$3)*(INDEX(战宠!$U$7:$Y$10,1,新怪物属性!$HL41)))*(新怪物属性!$HM41+4)
+IF($HN41=0,0,INDEX(战宠!T$15:T$27,新怪物属性!$HN$3)*(INDEX(战宠!$U$7:$Y$10,1,新怪物属性!$HN41)))*(新怪物属性!$HO41+4)
+IF($HP41=0,0,INDEX(战宠!T$15:T$27,新怪物属性!$HP$3)*(INDEX(战宠!$U$7:$Y$10,1,新怪物属性!$HP41)))*(新怪物属性!$HQ41+4)
+IF($HR41=0,0,INDEX(战宠!T$15:T$27,新怪物属性!$HR$3)*(INDEX(战宠!$U$7:$Y$10,1,新怪物属性!$HR41)))*(新怪物属性!$HS41+4)
+IF($HT41=0,0,INDEX(战宠!T$15:T$27,新怪物属性!$HT$3)*(INDEX(战宠!$U$7:$Y$10,1,新怪物属性!$HT41)))*(新怪物属性!$HU41+4)</f>
        <v>0</v>
      </c>
      <c r="II41" s="14">
        <f>IF(HX41=0,0,INDEX(战宠!$D$15:$D$27,新怪物属性!HX41))</f>
        <v>0</v>
      </c>
      <c r="IJ41" s="14">
        <f>IF(HY41=0,0,INDEX(战宠!$D$15:$D$27,新怪物属性!HY41))</f>
        <v>0</v>
      </c>
      <c r="IM41" s="14">
        <f t="shared" si="51"/>
        <v>6746</v>
      </c>
      <c r="IN41" s="14">
        <f t="shared" si="52"/>
        <v>7324</v>
      </c>
      <c r="IO41" s="14">
        <f t="shared" si="53"/>
        <v>0</v>
      </c>
      <c r="IP41" s="14">
        <f t="shared" si="54"/>
        <v>0</v>
      </c>
      <c r="IQ41" s="14">
        <f t="shared" si="55"/>
        <v>0</v>
      </c>
      <c r="IR41" s="14">
        <f t="shared" si="89"/>
        <v>44736</v>
      </c>
      <c r="IS41" s="14">
        <f t="shared" si="90"/>
        <v>1709</v>
      </c>
      <c r="IT41" s="14">
        <f t="shared" si="91"/>
        <v>109011</v>
      </c>
      <c r="IU41" s="14">
        <f t="shared" si="92"/>
        <v>1427</v>
      </c>
      <c r="IV41" s="28">
        <f t="shared" si="93"/>
        <v>0</v>
      </c>
      <c r="IW41" s="28">
        <f t="shared" si="94"/>
        <v>0</v>
      </c>
      <c r="IX41" s="28">
        <f t="shared" si="95"/>
        <v>0</v>
      </c>
      <c r="IY41" s="28">
        <f t="shared" si="96"/>
        <v>0</v>
      </c>
      <c r="IZ41" s="28">
        <f t="shared" si="97"/>
        <v>1</v>
      </c>
      <c r="JA41" s="28">
        <f t="shared" si="98"/>
        <v>1</v>
      </c>
      <c r="JB41" s="28">
        <f t="shared" si="99"/>
        <v>0</v>
      </c>
      <c r="JC41" s="28">
        <f t="shared" si="100"/>
        <v>0</v>
      </c>
      <c r="JD41" s="14">
        <f t="shared" si="101"/>
        <v>1</v>
      </c>
      <c r="JE41" s="14">
        <f t="shared" si="102"/>
        <v>1</v>
      </c>
      <c r="JF41" s="14">
        <f t="shared" si="103"/>
        <v>1</v>
      </c>
      <c r="JG41" s="18">
        <f t="shared" si="104"/>
        <v>1</v>
      </c>
      <c r="JH41" s="18">
        <f t="shared" si="105"/>
        <v>1</v>
      </c>
      <c r="JI41" s="18">
        <f t="shared" si="106"/>
        <v>1</v>
      </c>
      <c r="JJ41" s="29">
        <f t="shared" si="136"/>
        <v>150</v>
      </c>
      <c r="JK41" s="29">
        <f t="shared" si="136"/>
        <v>450</v>
      </c>
      <c r="JL41" s="29">
        <f t="shared" si="136"/>
        <v>450</v>
      </c>
      <c r="JM41" s="26">
        <f t="shared" si="107"/>
        <v>0</v>
      </c>
      <c r="JN41" s="26">
        <f t="shared" si="108"/>
        <v>0</v>
      </c>
      <c r="JO41" s="26">
        <f t="shared" si="109"/>
        <v>0</v>
      </c>
      <c r="JP41" s="14">
        <f t="shared" si="110"/>
        <v>2</v>
      </c>
      <c r="JQ41" s="14">
        <f t="shared" si="111"/>
        <v>2</v>
      </c>
      <c r="JR41" s="14">
        <f t="shared" si="112"/>
        <v>2</v>
      </c>
      <c r="JS41" s="14">
        <f t="shared" si="113"/>
        <v>2</v>
      </c>
      <c r="JT41" s="14">
        <f t="shared" si="114"/>
        <v>30</v>
      </c>
      <c r="JU41" s="14">
        <f t="shared" si="115"/>
        <v>50</v>
      </c>
      <c r="JV41">
        <v>37</v>
      </c>
      <c r="JW41" s="14">
        <f t="shared" si="57"/>
        <v>399977</v>
      </c>
      <c r="JY41" s="14">
        <f t="shared" si="31"/>
        <v>3418</v>
      </c>
      <c r="JZ41" s="14">
        <f t="shared" si="58"/>
        <v>3343</v>
      </c>
      <c r="KA41" s="29">
        <f t="shared" si="59"/>
        <v>0</v>
      </c>
      <c r="KB41" s="29">
        <f t="shared" si="60"/>
        <v>0</v>
      </c>
      <c r="KC41" s="29">
        <f t="shared" si="61"/>
        <v>0</v>
      </c>
      <c r="KD41" s="29">
        <f t="shared" si="62"/>
        <v>0</v>
      </c>
      <c r="KE41" s="14">
        <f t="shared" si="116"/>
        <v>1</v>
      </c>
      <c r="KF41" s="14">
        <f t="shared" si="117"/>
        <v>1</v>
      </c>
      <c r="KG41" s="14">
        <f t="shared" si="63"/>
        <v>3343</v>
      </c>
      <c r="KH41" s="26">
        <f t="shared" si="118"/>
        <v>0</v>
      </c>
      <c r="KI41" s="26">
        <f t="shared" si="119"/>
        <v>0.3</v>
      </c>
      <c r="KJ41" s="29">
        <f t="shared" si="64"/>
        <v>417</v>
      </c>
      <c r="KK41" s="29">
        <f t="shared" si="65"/>
        <v>2347</v>
      </c>
      <c r="KL41" s="29">
        <f t="shared" si="66"/>
        <v>0</v>
      </c>
      <c r="KM41" s="23">
        <f t="shared" si="67"/>
        <v>0</v>
      </c>
      <c r="KN41" s="23">
        <f t="shared" si="68"/>
        <v>0</v>
      </c>
      <c r="KO41" s="26">
        <f t="shared" si="120"/>
        <v>0.05</v>
      </c>
      <c r="KP41" s="26">
        <f t="shared" si="121"/>
        <v>0.15</v>
      </c>
      <c r="KQ41" s="26">
        <f t="shared" si="122"/>
        <v>0.15</v>
      </c>
      <c r="KR41" s="26">
        <f t="shared" si="69"/>
        <v>0</v>
      </c>
      <c r="KS41" s="26">
        <v>0</v>
      </c>
      <c r="KT41" s="29">
        <f t="shared" si="123"/>
        <v>1.05</v>
      </c>
      <c r="KU41" s="29">
        <f t="shared" si="124"/>
        <v>1.1499999999999999</v>
      </c>
      <c r="KV41" s="29">
        <f t="shared" si="125"/>
        <v>1.1499999999999999</v>
      </c>
      <c r="KW41" s="29">
        <f t="shared" si="126"/>
        <v>2189.25</v>
      </c>
      <c r="KX41" s="29">
        <f t="shared" si="127"/>
        <v>1799.3666666666666</v>
      </c>
      <c r="KY41" s="29">
        <f t="shared" si="128"/>
        <v>0</v>
      </c>
      <c r="KZ41" s="29">
        <f t="shared" si="129"/>
        <v>23531</v>
      </c>
      <c r="LA41" s="14">
        <f t="shared" si="130"/>
        <v>3988.62</v>
      </c>
      <c r="LE41" s="14">
        <v>1</v>
      </c>
      <c r="LF41" s="14">
        <v>0.5</v>
      </c>
      <c r="LG41" s="14">
        <v>300</v>
      </c>
      <c r="LH41" s="14">
        <v>80</v>
      </c>
      <c r="LI41" s="14">
        <v>0</v>
      </c>
      <c r="LJ41" s="14">
        <v>60</v>
      </c>
      <c r="LK41" s="14">
        <v>60</v>
      </c>
      <c r="LL41" s="23">
        <f t="shared" si="71"/>
        <v>397800</v>
      </c>
      <c r="LM41" s="23">
        <f t="shared" si="72"/>
        <v>0</v>
      </c>
      <c r="LN41" s="23">
        <f t="shared" si="73"/>
        <v>397800</v>
      </c>
      <c r="LO41" s="14">
        <v>1</v>
      </c>
      <c r="LP41" s="14">
        <v>0.5</v>
      </c>
      <c r="LQ41" s="14">
        <v>150</v>
      </c>
      <c r="LR41" s="14">
        <v>35</v>
      </c>
      <c r="LS41" s="14">
        <v>0</v>
      </c>
      <c r="LT41" s="14">
        <v>30</v>
      </c>
      <c r="LU41" s="14">
        <v>30</v>
      </c>
      <c r="LV41" s="23">
        <f t="shared" si="74"/>
        <v>210665</v>
      </c>
      <c r="LW41" s="23">
        <f t="shared" si="75"/>
        <v>0</v>
      </c>
      <c r="LX41" s="23">
        <f t="shared" si="76"/>
        <v>210665</v>
      </c>
      <c r="MB41">
        <f t="shared" si="131"/>
        <v>2.7513681941183163</v>
      </c>
      <c r="MC41">
        <f t="shared" si="132"/>
        <v>2.7513681941183163</v>
      </c>
      <c r="ME41" s="14">
        <v>8</v>
      </c>
      <c r="MF41" s="14">
        <v>2</v>
      </c>
      <c r="MG41" s="14">
        <v>0</v>
      </c>
      <c r="MH41" s="23">
        <f t="shared" si="133"/>
        <v>8900</v>
      </c>
      <c r="MI41" s="23">
        <f t="shared" si="77"/>
        <v>0</v>
      </c>
      <c r="MJ41" s="23">
        <f t="shared" si="78"/>
        <v>8900</v>
      </c>
      <c r="MK41" s="14">
        <v>25</v>
      </c>
      <c r="ML41" s="14">
        <v>6</v>
      </c>
      <c r="MM41" s="14">
        <v>4</v>
      </c>
      <c r="MN41" s="23">
        <f t="shared" si="134"/>
        <v>27140</v>
      </c>
      <c r="MO41" s="23">
        <f t="shared" si="79"/>
        <v>0</v>
      </c>
      <c r="MP41" s="23">
        <f t="shared" si="80"/>
        <v>27140</v>
      </c>
      <c r="MR41" s="23">
        <f t="shared" si="81"/>
        <v>36187</v>
      </c>
      <c r="MS41" s="23">
        <f t="shared" si="82"/>
        <v>0</v>
      </c>
      <c r="MT41" s="23">
        <f t="shared" si="83"/>
        <v>36187</v>
      </c>
      <c r="MU41" s="23">
        <f t="shared" si="87"/>
        <v>13350</v>
      </c>
      <c r="MV41" s="23">
        <f t="shared" si="85"/>
        <v>0</v>
      </c>
      <c r="MW41" s="23">
        <f t="shared" si="86"/>
        <v>13350</v>
      </c>
      <c r="NJ41" s="14">
        <v>37</v>
      </c>
      <c r="NK41" s="14"/>
    </row>
    <row r="42" spans="1:375" ht="16.5" x14ac:dyDescent="0.2">
      <c r="A42">
        <v>10</v>
      </c>
      <c r="B42">
        <v>400</v>
      </c>
      <c r="C42" s="14">
        <f>MATCH(D50,$B$5:$B$85,1)</f>
        <v>1</v>
      </c>
      <c r="D42" s="14">
        <v>38</v>
      </c>
      <c r="E42" s="14" t="s">
        <v>607</v>
      </c>
      <c r="F42" s="14" t="s">
        <v>567</v>
      </c>
      <c r="G42" s="14">
        <v>30</v>
      </c>
      <c r="H42" s="14">
        <v>10</v>
      </c>
      <c r="I42" s="14">
        <v>0</v>
      </c>
      <c r="J42" s="14">
        <v>1</v>
      </c>
      <c r="K42" s="14">
        <v>2</v>
      </c>
      <c r="L42" s="14">
        <v>0</v>
      </c>
      <c r="M42" s="14">
        <v>1</v>
      </c>
      <c r="N42" s="14">
        <v>0</v>
      </c>
      <c r="O42" s="14">
        <v>0</v>
      </c>
      <c r="P42" s="14">
        <v>2</v>
      </c>
      <c r="Q42" s="14">
        <v>4</v>
      </c>
      <c r="R42" s="14">
        <v>2</v>
      </c>
      <c r="S42" s="14">
        <v>2</v>
      </c>
      <c r="T42" s="14">
        <v>1</v>
      </c>
      <c r="U42" s="14">
        <v>1</v>
      </c>
      <c r="V42" s="14">
        <v>2</v>
      </c>
      <c r="W42" s="14">
        <v>1</v>
      </c>
      <c r="X42" s="14">
        <v>30</v>
      </c>
      <c r="Y42" s="14">
        <v>30</v>
      </c>
      <c r="Z42" s="14">
        <v>30</v>
      </c>
      <c r="AA42" s="14">
        <v>30</v>
      </c>
      <c r="AB42" s="14">
        <v>30</v>
      </c>
      <c r="AC42" s="14">
        <v>30</v>
      </c>
      <c r="AD42" s="14">
        <v>30</v>
      </c>
      <c r="AE42" s="14">
        <v>30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1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3</v>
      </c>
      <c r="BF42" s="14">
        <f>ROUND((INDEX(新战舰养成!S$6:S$18,新怪物属性!$J42+1)+INDEX(新战舰养成!D$6:D$18,新怪物属性!$J42+1)*(新怪物属性!$G42-1))*INDEX(战舰突破!$D$6:$D$18,新怪物属性!$M42+1),0)</f>
        <v>600</v>
      </c>
      <c r="BG42" s="14">
        <f>ROUND((INDEX(新战舰养成!T$6:T$18,新怪物属性!$J42+1)+INDEX(新战舰养成!E$6:E$18,新怪物属性!$J42+1)*(新怪物属性!$G42-1))*INDEX(战舰突破!$D$6:$D$18,新怪物属性!$M42+1),0)</f>
        <v>4730</v>
      </c>
      <c r="BH42" s="14">
        <f>ROUND((INDEX(新战舰养成!U$6:U$18,新怪物属性!$J42+1)+INDEX(新战舰养成!F$6:F$18,新怪物属性!$J42+1)*(新怪物属性!$G42-1))*INDEX(战舰突破!$D$6:$D$18,新怪物属性!$M42+1),0)</f>
        <v>316</v>
      </c>
      <c r="BI42" s="14">
        <f>ROUND((INDEX(新战舰养成!V$6:V$18,新怪物属性!$J42+1)+INDEX(新战舰养成!G$6:G$18,新怪物属性!$J42+1)*(新怪物属性!$G42-1))*INDEX(战舰突破!$D$6:$D$18,新怪物属性!$M42+1),0)</f>
        <v>330</v>
      </c>
      <c r="BJ42" s="14">
        <f>ROUND((INDEX(新战舰养成!W$6:W$18,新怪物属性!$J42+1)+INDEX(新战舰养成!H$6:H$18,新怪物属性!$J42+1)*(新怪物属性!$G42-1))*INDEX(战舰突破!$D$6:$D$18,新怪物属性!$M42+1),0)</f>
        <v>4</v>
      </c>
      <c r="BL42" s="14">
        <f>IF($H42&gt;0,ROUND((INDEX(新战舰养成!X$6:X$18,新怪物属性!$K42+1)+INDEX(新战舰养成!I$6:I$18,新怪物属性!$K42+1)*(新怪物属性!$H42-1))*INDEX(战舰突破!$D$6:$D$18,新怪物属性!$N42+1),0),0)</f>
        <v>1155</v>
      </c>
      <c r="BM42" s="14">
        <f>IF($H42&gt;0,ROUND((INDEX(新战舰养成!Y$6:Y$18,新怪物属性!$K42+1)+INDEX(新战舰养成!J$6:J$18,新怪物属性!$K42+1)*(新怪物属性!$H42-1))*INDEX(战舰突破!$D$6:$D$18,新怪物属性!$N42+1),0),0)</f>
        <v>0</v>
      </c>
      <c r="BN42" s="14">
        <f>IF($H42&gt;0,ROUND((INDEX(新战舰养成!Z$6:Z$18,新怪物属性!$K42+1)+INDEX(新战舰养成!K$6:K$18,新怪物属性!$K42+1)*(新怪物属性!$H42-1))*INDEX(战舰突破!$D$6:$D$18,新怪物属性!$N42+1),0),0)</f>
        <v>0</v>
      </c>
      <c r="BO42" s="14">
        <f>IF($H42&gt;0,ROUND((INDEX(新战舰养成!AA$6:AA$18,新怪物属性!$K42+1)+INDEX(新战舰养成!L$6:L$18,新怪物属性!$K42+1)*(新怪物属性!$H42-1))*INDEX(战舰突破!$D$6:$D$18,新怪物属性!$N42+1),0),0)</f>
        <v>8750</v>
      </c>
      <c r="BP42" s="14">
        <f>IF($H42&gt;0,ROUND((INDEX(新战舰养成!AB$6:AB$18,新怪物属性!$K42+1)+INDEX(新战舰养成!M$6:M$18,新怪物属性!$K42+1)*(新怪物属性!$H42-1))*INDEX(战舰突破!$D$6:$D$18,新怪物属性!$N42+1),0),0)</f>
        <v>173</v>
      </c>
      <c r="BR42" s="14">
        <f>IF($I42&gt;0,ROUND((INDEX(新战舰养成!AC$6:AC$18,新怪物属性!$L42+1)+INDEX(新战舰养成!I$6:I$18,新怪物属性!$L42+1)*(新怪物属性!$I42-1))*INDEX(战舰突破!$D$6:$D$18,新怪物属性!$O42+1),0),0)</f>
        <v>0</v>
      </c>
      <c r="BS42" s="14">
        <f>IF($I42&gt;0,ROUND((INDEX(新战舰养成!AD$6:AD$18,新怪物属性!$L42+1)+INDEX(新战舰养成!J$6:J$18,新怪物属性!$L42+1)*(新怪物属性!$I42-1))*INDEX(战舰突破!$D$6:$D$18,新怪物属性!$O42+1),0),0)</f>
        <v>0</v>
      </c>
      <c r="BT42" s="14">
        <f>IF($I42&gt;0,ROUND((INDEX(新战舰养成!AE$6:AE$18,新怪物属性!$L42+1)+INDEX(新战舰养成!K$6:K$18,新怪物属性!$L42+1)*(新怪物属性!$I42-1))*INDEX(战舰突破!$D$6:$D$18,新怪物属性!$O42+1),0),0)</f>
        <v>0</v>
      </c>
      <c r="BU42" s="14">
        <f>IF($I42&gt;0,ROUND((INDEX(新战舰养成!AF$6:AF$18,新怪物属性!$L42+1)+INDEX(新战舰养成!L$6:L$18,新怪物属性!$L42+1)*(新怪物属性!$I42-1))*INDEX(战舰突破!$D$6:$D$18,新怪物属性!$O42+1),0),0)</f>
        <v>0</v>
      </c>
      <c r="BV42" s="14">
        <f>IF($I42&gt;0,ROUND((INDEX(新战舰养成!AG$6:AG$18,新怪物属性!$L42+1)+INDEX(新战舰养成!M$6:M$18,新怪物属性!$L42+1)*(新怪物属性!$I42-1))*INDEX(战舰突破!$D$6:$D$18,新怪物属性!$O42+1),0),0)</f>
        <v>0</v>
      </c>
      <c r="BY42" s="14">
        <f>(INDEX(装备数值!$C$13:$G$116,新怪物属性!$P42*8+1,BY$2)+INDEX(装备数值!$C$13:$G$116,新怪物属性!$Q42*8+2,BY$2)+INDEX(装备数值!$C$13:$G$116,新怪物属性!$S42*8+3,BY$2)+INDEX(装备数值!$C$13:$G$116,新怪物属性!$R42*8+4,BY$2)+INDEX(装备数值!$C$13:$G$116,新怪物属性!$T42*8+5,BY$2)+INDEX(装备数值!$C$13:$G$116,新怪物属性!$U42*8+6,BY$2)+INDEX(装备数值!$C$13:$G$116,新怪物属性!$V42*8+7,BY$2)+INDEX(装备数值!$C$13:$G$116,新怪物属性!$W42*8+8,BY$2))</f>
        <v>500</v>
      </c>
      <c r="BZ42" s="14">
        <f>(INDEX(装备数值!$C$13:$G$116,新怪物属性!$P42*8+1,BZ$2)+INDEX(装备数值!$C$13:$G$116,新怪物属性!$Q42*8+2,BZ$2)+INDEX(装备数值!$C$13:$G$116,新怪物属性!$S42*8+3,BZ$2)+INDEX(装备数值!$C$13:$G$116,新怪物属性!$R42*8+4,BZ$2)+INDEX(装备数值!$C$13:$G$116,新怪物属性!$T42*8+5,BZ$2)+INDEX(装备数值!$C$13:$G$116,新怪物属性!$U42*8+6,BZ$2)+INDEX(装备数值!$C$13:$G$116,新怪物属性!$V42*8+7,BZ$2)+INDEX(装备数值!$C$13:$G$116,新怪物属性!$W42*8+8,BZ$2))</f>
        <v>3300</v>
      </c>
      <c r="CA42" s="14">
        <f>(INDEX(装备数值!$C$13:$G$116,新怪物属性!$P42*8+1,CA$2)+INDEX(装备数值!$C$13:$G$116,新怪物属性!$Q42*8+2,CA$2)+INDEX(装备数值!$C$13:$G$116,新怪物属性!$S42*8+3,CA$2)+INDEX(装备数值!$C$13:$G$116,新怪物属性!$R42*8+4,CA$2)+INDEX(装备数值!$C$13:$G$116,新怪物属性!$T42*8+5,CA$2)+INDEX(装备数值!$C$13:$G$116,新怪物属性!$U42*8+6,CA$2)+INDEX(装备数值!$C$13:$G$116,新怪物属性!$V42*8+7,CA$2)+INDEX(装备数值!$C$13:$G$116,新怪物属性!$W42*8+8,CA$2))</f>
        <v>410</v>
      </c>
      <c r="CB42" s="14">
        <f>(INDEX(装备数值!$C$13:$G$116,新怪物属性!$P42*8+1,CB$2)+INDEX(装备数值!$C$13:$G$116,新怪物属性!$Q42*8+2,CB$2)+INDEX(装备数值!$C$13:$G$116,新怪物属性!$S42*8+3,CB$2)+INDEX(装备数值!$C$13:$G$116,新怪物属性!$R42*8+4,CB$2)+INDEX(装备数值!$C$13:$G$116,新怪物属性!$T42*8+5,CB$2)+INDEX(装备数值!$C$13:$G$116,新怪物属性!$U42*8+6,CB$2)+INDEX(装备数值!$C$13:$G$116,新怪物属性!$V42*8+7,CB$2)+INDEX(装备数值!$C$13:$G$116,新怪物属性!$W42*8+8,CB$2))</f>
        <v>27000</v>
      </c>
      <c r="CC42" s="14">
        <f>(INDEX(装备数值!$C$13:$G$116,新怪物属性!$P42*8+1,CC$2)+INDEX(装备数值!$C$13:$G$116,新怪物属性!$Q42*8+2,CC$2)+INDEX(装备数值!$C$13:$G$116,新怪物属性!$S42*8+3,CC$2)+INDEX(装备数值!$C$13:$G$116,新怪物属性!$R42*8+4,CC$2)+INDEX(装备数值!$C$13:$G$116,新怪物属性!$T42*8+5,CC$2)+INDEX(装备数值!$C$13:$G$116,新怪物属性!$U42*8+6,CC$2)+INDEX(装备数值!$C$13:$G$116,新怪物属性!$V42*8+7,CC$2)+INDEX(装备数值!$C$13:$G$116,新怪物属性!$W42*8+8,CC$2))</f>
        <v>55</v>
      </c>
      <c r="CF42" s="14">
        <f t="shared" si="135"/>
        <v>4</v>
      </c>
      <c r="CG42" s="14">
        <f t="shared" si="135"/>
        <v>2</v>
      </c>
      <c r="CH42" s="14">
        <f t="shared" si="135"/>
        <v>0</v>
      </c>
      <c r="CI42" s="14">
        <f t="shared" si="135"/>
        <v>0</v>
      </c>
      <c r="CJ42" s="14">
        <f t="shared" si="135"/>
        <v>0</v>
      </c>
      <c r="CK42" s="14">
        <f t="shared" si="135"/>
        <v>0</v>
      </c>
      <c r="CL42" s="14">
        <f t="shared" si="135"/>
        <v>0</v>
      </c>
      <c r="CM42" s="14">
        <f t="shared" si="135"/>
        <v>0</v>
      </c>
      <c r="CN42" s="14">
        <f t="shared" si="135"/>
        <v>0</v>
      </c>
      <c r="CO42" s="14">
        <f t="shared" si="135"/>
        <v>0</v>
      </c>
      <c r="CP42" s="14">
        <f t="shared" si="135"/>
        <v>0</v>
      </c>
      <c r="CQ42" s="14">
        <f t="shared" si="135"/>
        <v>0</v>
      </c>
      <c r="CR42" s="14">
        <f t="shared" si="135"/>
        <v>0</v>
      </c>
      <c r="CS42" s="14">
        <f>SUMIFS(装备数值!BL$50:BL$101,装备数值!$BG$50:$BG$101,"="&amp;新怪物属性!$CF$2,装备数值!$BH$50:$BH$101,"&lt;="&amp;新怪物属性!$CF42)+SUMIFS(装备数值!BL$50:BL$101,装备数值!$BG$50:$BG$101,"="&amp;新怪物属性!$CG$2,装备数值!$BH$50:$BH$101,"&lt;="&amp;新怪物属性!$CG42)+SUMIFS(装备数值!BL$50:BL$101,装备数值!$BG$50:$BG$101,"="&amp;新怪物属性!$CH$2,装备数值!$BH$50:$BH$101,"&lt;="&amp;新怪物属性!$CH42)+SUMIFS(装备数值!BL$50:BL$101,装备数值!$BG$50:$BG$101,"="&amp;新怪物属性!$CI$2,装备数值!$BH$50:$BH$101,"&lt;="&amp;新怪物属性!$CI42)+SUMIFS(装备数值!BL$50:BL$101,装备数值!$BG$50:$BG$101,"="&amp;新怪物属性!$CJ$2,装备数值!$BH$50:$BH$101,"&lt;="&amp;新怪物属性!$CJ42)+SUMIFS(装备数值!BL$50:BL$101,装备数值!$BG$50:$BG$101,"="&amp;新怪物属性!$CK$2,装备数值!$BH$50:$BH$101,"&lt;="&amp;新怪物属性!$CK42)+SUMIFS(装备数值!BL$50:BL$101,装备数值!$BG$50:$BG$101,"="&amp;新怪物属性!$CL$2,装备数值!$BH$50:$BH$101,"&lt;="&amp;新怪物属性!$CL42)+SUMIFS(装备数值!BL$50:BL$101,装备数值!$BG$50:$BG$101,"="&amp;新怪物属性!$CM$2,装备数值!$BH$50:$BH$101,"&lt;="&amp;新怪物属性!$CM42)+SUMIFS(装备数值!BL$50:BL$101,装备数值!$BG$50:$BG$101,"="&amp;新怪物属性!$CN$2,装备数值!$BH$50:$BH$101,"&lt;="&amp;新怪物属性!$CN42)+SUMIFS(装备数值!BL$50:BL$101,装备数值!$BG$50:$BG$101,"="&amp;新怪物属性!$CO$2,装备数值!$BH$50:$BH$101,"&lt;="&amp;新怪物属性!$CO42)+SUMIFS(装备数值!BL$50:BL$101,装备数值!$BG$50:$BG$101,"="&amp;新怪物属性!$CP$2,装备数值!$BH$50:$BH$101,"&lt;="&amp;新怪物属性!$CP42)+SUMIFS(装备数值!BL$50:BL$101,装备数值!$BG$50:$BG$101,"="&amp;新怪物属性!$CQ$2,装备数值!$BH$50:$BH$101,"&lt;="&amp;新怪物属性!$CQ42)+SUMIFS(装备数值!BL$50:BL$101,装备数值!$BG$50:$BG$101,"="&amp;新怪物属性!$CR$2,装备数值!$BH$50:$BH$101,"&lt;="&amp;新怪物属性!$CR42)</f>
        <v>3360</v>
      </c>
      <c r="CT42" s="14">
        <f>SUMIFS(装备数值!BM$50:BM$101,装备数值!$BG$50:$BG$101,"="&amp;新怪物属性!$CF$2,装备数值!$BH$50:$BH$101,"&lt;="&amp;新怪物属性!$CF42)+SUMIFS(装备数值!BM$50:BM$101,装备数值!$BG$50:$BG$101,"="&amp;新怪物属性!$CG$2,装备数值!$BH$50:$BH$101,"&lt;="&amp;新怪物属性!$CG42)+SUMIFS(装备数值!BM$50:BM$101,装备数值!$BG$50:$BG$101,"="&amp;新怪物属性!$CH$2,装备数值!$BH$50:$BH$101,"&lt;="&amp;新怪物属性!$CH42)+SUMIFS(装备数值!BM$50:BM$101,装备数值!$BG$50:$BG$101,"="&amp;新怪物属性!$CI$2,装备数值!$BH$50:$BH$101,"&lt;="&amp;新怪物属性!$CI42)+SUMIFS(装备数值!BM$50:BM$101,装备数值!$BG$50:$BG$101,"="&amp;新怪物属性!$CJ$2,装备数值!$BH$50:$BH$101,"&lt;="&amp;新怪物属性!$CJ42)+SUMIFS(装备数值!BM$50:BM$101,装备数值!$BG$50:$BG$101,"="&amp;新怪物属性!$CK$2,装备数值!$BH$50:$BH$101,"&lt;="&amp;新怪物属性!$CK42)+SUMIFS(装备数值!BM$50:BM$101,装备数值!$BG$50:$BG$101,"="&amp;新怪物属性!$CL$2,装备数值!$BH$50:$BH$101,"&lt;="&amp;新怪物属性!$CL42)+SUMIFS(装备数值!BM$50:BM$101,装备数值!$BG$50:$BG$101,"="&amp;新怪物属性!$CM$2,装备数值!$BH$50:$BH$101,"&lt;="&amp;新怪物属性!$CM42)+SUMIFS(装备数值!BM$50:BM$101,装备数值!$BG$50:$BG$101,"="&amp;新怪物属性!$CN$2,装备数值!$BH$50:$BH$101,"&lt;="&amp;新怪物属性!$CN42)+SUMIFS(装备数值!BM$50:BM$101,装备数值!$BG$50:$BG$101,"="&amp;新怪物属性!$CO$2,装备数值!$BH$50:$BH$101,"&lt;="&amp;新怪物属性!$CO42)+SUMIFS(装备数值!BM$50:BM$101,装备数值!$BG$50:$BG$101,"="&amp;新怪物属性!$CP$2,装备数值!$BH$50:$BH$101,"&lt;="&amp;新怪物属性!$CP42)+SUMIFS(装备数值!BM$50:BM$101,装备数值!$BG$50:$BG$101,"="&amp;新怪物属性!$CQ$2,装备数值!$BH$50:$BH$101,"&lt;="&amp;新怪物属性!$CQ42)+SUMIFS(装备数值!BM$50:BM$101,装备数值!$BG$50:$BG$101,"="&amp;新怪物属性!$CR$2,装备数值!$BH$50:$BH$101,"&lt;="&amp;新怪物属性!$CR42)</f>
        <v>25200</v>
      </c>
      <c r="CU42" s="14">
        <f>SUMIFS(装备数值!BN$50:BN$101,装备数值!$BG$50:$BG$101,"="&amp;新怪物属性!$CF$2,装备数值!$BH$50:$BH$101,"&lt;="&amp;新怪物属性!$CF42)+SUMIFS(装备数值!BN$50:BN$101,装备数值!$BG$50:$BG$101,"="&amp;新怪物属性!$CG$2,装备数值!$BH$50:$BH$101,"&lt;="&amp;新怪物属性!$CG42)+SUMIFS(装备数值!BN$50:BN$101,装备数值!$BG$50:$BG$101,"="&amp;新怪物属性!$CH$2,装备数值!$BH$50:$BH$101,"&lt;="&amp;新怪物属性!$CH42)+SUMIFS(装备数值!BN$50:BN$101,装备数值!$BG$50:$BG$101,"="&amp;新怪物属性!$CI$2,装备数值!$BH$50:$BH$101,"&lt;="&amp;新怪物属性!$CI42)+SUMIFS(装备数值!BN$50:BN$101,装备数值!$BG$50:$BG$101,"="&amp;新怪物属性!$CJ$2,装备数值!$BH$50:$BH$101,"&lt;="&amp;新怪物属性!$CJ42)+SUMIFS(装备数值!BN$50:BN$101,装备数值!$BG$50:$BG$101,"="&amp;新怪物属性!$CK$2,装备数值!$BH$50:$BH$101,"&lt;="&amp;新怪物属性!$CK42)+SUMIFS(装备数值!BN$50:BN$101,装备数值!$BG$50:$BG$101,"="&amp;新怪物属性!$CL$2,装备数值!$BH$50:$BH$101,"&lt;="&amp;新怪物属性!$CL42)+SUMIFS(装备数值!BN$50:BN$101,装备数值!$BG$50:$BG$101,"="&amp;新怪物属性!$CM$2,装备数值!$BH$50:$BH$101,"&lt;="&amp;新怪物属性!$CM42)+SUMIFS(装备数值!BN$50:BN$101,装备数值!$BG$50:$BG$101,"="&amp;新怪物属性!$CN$2,装备数值!$BH$50:$BH$101,"&lt;="&amp;新怪物属性!$CN42)+SUMIFS(装备数值!BN$50:BN$101,装备数值!$BG$50:$BG$101,"="&amp;新怪物属性!$CO$2,装备数值!$BH$50:$BH$101,"&lt;="&amp;新怪物属性!$CO42)+SUMIFS(装备数值!BN$50:BN$101,装备数值!$BG$50:$BG$101,"="&amp;新怪物属性!$CP$2,装备数值!$BH$50:$BH$101,"&lt;="&amp;新怪物属性!$CP42)+SUMIFS(装备数值!BN$50:BN$101,装备数值!$BG$50:$BG$101,"="&amp;新怪物属性!$CQ$2,装备数值!$BH$50:$BH$101,"&lt;="&amp;新怪物属性!$CQ42)+SUMIFS(装备数值!BN$50:BN$101,装备数值!$BG$50:$BG$101,"="&amp;新怪物属性!$CR$2,装备数值!$BH$50:$BH$101,"&lt;="&amp;新怪物属性!$CR42)</f>
        <v>0</v>
      </c>
      <c r="CV42" s="14">
        <f>SUMIFS(装备数值!BO$50:BO$101,装备数值!$BG$50:$BG$101,"="&amp;新怪物属性!$CF$2,装备数值!$BH$50:$BH$101,"&lt;="&amp;新怪物属性!$CF42)+SUMIFS(装备数值!BO$50:BO$101,装备数值!$BG$50:$BG$101,"="&amp;新怪物属性!$CG$2,装备数值!$BH$50:$BH$101,"&lt;="&amp;新怪物属性!$CG42)+SUMIFS(装备数值!BO$50:BO$101,装备数值!$BG$50:$BG$101,"="&amp;新怪物属性!$CH$2,装备数值!$BH$50:$BH$101,"&lt;="&amp;新怪物属性!$CH42)+SUMIFS(装备数值!BO$50:BO$101,装备数值!$BG$50:$BG$101,"="&amp;新怪物属性!$CI$2,装备数值!$BH$50:$BH$101,"&lt;="&amp;新怪物属性!$CI42)+SUMIFS(装备数值!BO$50:BO$101,装备数值!$BG$50:$BG$101,"="&amp;新怪物属性!$CJ$2,装备数值!$BH$50:$BH$101,"&lt;="&amp;新怪物属性!$CJ42)+SUMIFS(装备数值!BO$50:BO$101,装备数值!$BG$50:$BG$101,"="&amp;新怪物属性!$CK$2,装备数值!$BH$50:$BH$101,"&lt;="&amp;新怪物属性!$CK42)+SUMIFS(装备数值!BO$50:BO$101,装备数值!$BG$50:$BG$101,"="&amp;新怪物属性!$CL$2,装备数值!$BH$50:$BH$101,"&lt;="&amp;新怪物属性!$CL42)+SUMIFS(装备数值!BO$50:BO$101,装备数值!$BG$50:$BG$101,"="&amp;新怪物属性!$CM$2,装备数值!$BH$50:$BH$101,"&lt;="&amp;新怪物属性!$CM42)+SUMIFS(装备数值!BO$50:BO$101,装备数值!$BG$50:$BG$101,"="&amp;新怪物属性!$CN$2,装备数值!$BH$50:$BH$101,"&lt;="&amp;新怪物属性!$CN42)+SUMIFS(装备数值!BO$50:BO$101,装备数值!$BG$50:$BG$101,"="&amp;新怪物属性!$CO$2,装备数值!$BH$50:$BH$101,"&lt;="&amp;新怪物属性!$CO42)+SUMIFS(装备数值!BO$50:BO$101,装备数值!$BG$50:$BG$101,"="&amp;新怪物属性!$CP$2,装备数值!$BH$50:$BH$101,"&lt;="&amp;新怪物属性!$CP42)+SUMIFS(装备数值!BO$50:BO$101,装备数值!$BG$50:$BG$101,"="&amp;新怪物属性!$CQ$2,装备数值!$BH$50:$BH$101,"&lt;="&amp;新怪物属性!$CQ42)+SUMIFS(装备数值!BO$50:BO$101,装备数值!$BG$50:$BG$101,"="&amp;新怪物属性!$CR$2,装备数值!$BH$50:$BH$101,"&lt;="&amp;新怪物属性!$CR42)</f>
        <v>48000</v>
      </c>
      <c r="CW42" s="14">
        <f>SUMIFS(装备数值!BP$50:BP$101,装备数值!$BG$50:$BG$101,"="&amp;新怪物属性!$CF$2,装备数值!$BH$50:$BH$101,"&lt;="&amp;新怪物属性!$CF42)+SUMIFS(装备数值!BP$50:BP$101,装备数值!$BG$50:$BG$101,"="&amp;新怪物属性!$CG$2,装备数值!$BH$50:$BH$101,"&lt;="&amp;新怪物属性!$CG42)+SUMIFS(装备数值!BP$50:BP$101,装备数值!$BG$50:$BG$101,"="&amp;新怪物属性!$CH$2,装备数值!$BH$50:$BH$101,"&lt;="&amp;新怪物属性!$CH42)+SUMIFS(装备数值!BP$50:BP$101,装备数值!$BG$50:$BG$101,"="&amp;新怪物属性!$CI$2,装备数值!$BH$50:$BH$101,"&lt;="&amp;新怪物属性!$CI42)+SUMIFS(装备数值!BP$50:BP$101,装备数值!$BG$50:$BG$101,"="&amp;新怪物属性!$CJ$2,装备数值!$BH$50:$BH$101,"&lt;="&amp;新怪物属性!$CJ42)+SUMIFS(装备数值!BP$50:BP$101,装备数值!$BG$50:$BG$101,"="&amp;新怪物属性!$CK$2,装备数值!$BH$50:$BH$101,"&lt;="&amp;新怪物属性!$CK42)+SUMIFS(装备数值!BP$50:BP$101,装备数值!$BG$50:$BG$101,"="&amp;新怪物属性!$CL$2,装备数值!$BH$50:$BH$101,"&lt;="&amp;新怪物属性!$CL42)+SUMIFS(装备数值!BP$50:BP$101,装备数值!$BG$50:$BG$101,"="&amp;新怪物属性!$CM$2,装备数值!$BH$50:$BH$101,"&lt;="&amp;新怪物属性!$CM42)+SUMIFS(装备数值!BP$50:BP$101,装备数值!$BG$50:$BG$101,"="&amp;新怪物属性!$CN$2,装备数值!$BH$50:$BH$101,"&lt;="&amp;新怪物属性!$CN42)+SUMIFS(装备数值!BP$50:BP$101,装备数值!$BG$50:$BG$101,"="&amp;新怪物属性!$CO$2,装备数值!$BH$50:$BH$101,"&lt;="&amp;新怪物属性!$CO42)+SUMIFS(装备数值!BP$50:BP$101,装备数值!$BG$50:$BG$101,"="&amp;新怪物属性!$CP$2,装备数值!$BH$50:$BH$101,"&lt;="&amp;新怪物属性!$CP42)+SUMIFS(装备数值!BP$50:BP$101,装备数值!$BG$50:$BG$101,"="&amp;新怪物属性!$CQ$2,装备数值!$BH$50:$BH$101,"&lt;="&amp;新怪物属性!$CQ42)+SUMIFS(装备数值!BP$50:BP$101,装备数值!$BG$50:$BG$101,"="&amp;新怪物属性!$CR$2,装备数值!$BH$50:$BH$101,"&lt;="&amp;新怪物属性!$CR42)</f>
        <v>920</v>
      </c>
      <c r="CX42" s="14">
        <f>SUMIFS(装备数值!BQ$50:BQ$101,装备数值!$BG$50:$BG$101,"="&amp;新怪物属性!$CF$2,装备数值!$BH$50:$BH$101,"&lt;="&amp;新怪物属性!$CF42)+SUMIFS(装备数值!BQ$50:BQ$101,装备数值!$BG$50:$BG$101,"="&amp;新怪物属性!$CG$2,装备数值!$BH$50:$BH$101,"&lt;="&amp;新怪物属性!$CG42)+SUMIFS(装备数值!BQ$50:BQ$101,装备数值!$BG$50:$BG$101,"="&amp;新怪物属性!$CH$2,装备数值!$BH$50:$BH$101,"&lt;="&amp;新怪物属性!$CH42)+SUMIFS(装备数值!BQ$50:BQ$101,装备数值!$BG$50:$BG$101,"="&amp;新怪物属性!$CI$2,装备数值!$BH$50:$BH$101,"&lt;="&amp;新怪物属性!$CI42)+SUMIFS(装备数值!BQ$50:BQ$101,装备数值!$BG$50:$BG$101,"="&amp;新怪物属性!$CJ$2,装备数值!$BH$50:$BH$101,"&lt;="&amp;新怪物属性!$CJ42)+SUMIFS(装备数值!BQ$50:BQ$101,装备数值!$BG$50:$BG$101,"="&amp;新怪物属性!$CK$2,装备数值!$BH$50:$BH$101,"&lt;="&amp;新怪物属性!$CK42)+SUMIFS(装备数值!BQ$50:BQ$101,装备数值!$BG$50:$BG$101,"="&amp;新怪物属性!$CL$2,装备数值!$BH$50:$BH$101,"&lt;="&amp;新怪物属性!$CL42)+SUMIFS(装备数值!BQ$50:BQ$101,装备数值!$BG$50:$BG$101,"="&amp;新怪物属性!$CM$2,装备数值!$BH$50:$BH$101,"&lt;="&amp;新怪物属性!$CM42)+SUMIFS(装备数值!BQ$50:BQ$101,装备数值!$BG$50:$BG$101,"="&amp;新怪物属性!$CN$2,装备数值!$BH$50:$BH$101,"&lt;="&amp;新怪物属性!$CN42)+SUMIFS(装备数值!BQ$50:BQ$101,装备数值!$BG$50:$BG$101,"="&amp;新怪物属性!$CO$2,装备数值!$BH$50:$BH$101,"&lt;="&amp;新怪物属性!$CO42)+SUMIFS(装备数值!BQ$50:BQ$101,装备数值!$BG$50:$BG$101,"="&amp;新怪物属性!$CP$2,装备数值!$BH$50:$BH$101,"&lt;="&amp;新怪物属性!$CP42)+SUMIFS(装备数值!BQ$50:BQ$101,装备数值!$BG$50:$BG$101,"="&amp;新怪物属性!$CQ$2,装备数值!$BH$50:$BH$101,"&lt;="&amp;新怪物属性!$CQ42)+SUMIFS(装备数值!BQ$50:BQ$101,装备数值!$BG$50:$BG$101,"="&amp;新怪物属性!$CR$2,装备数值!$BH$50:$BH$101,"&lt;="&amp;新怪物属性!$CR42)</f>
        <v>0</v>
      </c>
      <c r="CY42" s="14">
        <f>SUMIFS(装备数值!BR$50:BR$101,装备数值!$BG$50:$BG$101,"="&amp;新怪物属性!$CF$2,装备数值!$BH$50:$BH$101,"&lt;="&amp;新怪物属性!$CF42)+SUMIFS(装备数值!BR$50:BR$101,装备数值!$BG$50:$BG$101,"="&amp;新怪物属性!$CG$2,装备数值!$BH$50:$BH$101,"&lt;="&amp;新怪物属性!$CG42)+SUMIFS(装备数值!BR$50:BR$101,装备数值!$BG$50:$BG$101,"="&amp;新怪物属性!$CH$2,装备数值!$BH$50:$BH$101,"&lt;="&amp;新怪物属性!$CH42)+SUMIFS(装备数值!BR$50:BR$101,装备数值!$BG$50:$BG$101,"="&amp;新怪物属性!$CI$2,装备数值!$BH$50:$BH$101,"&lt;="&amp;新怪物属性!$CI42)+SUMIFS(装备数值!BR$50:BR$101,装备数值!$BG$50:$BG$101,"="&amp;新怪物属性!$CJ$2,装备数值!$BH$50:$BH$101,"&lt;="&amp;新怪物属性!$CJ42)+SUMIFS(装备数值!BR$50:BR$101,装备数值!$BG$50:$BG$101,"="&amp;新怪物属性!$CK$2,装备数值!$BH$50:$BH$101,"&lt;="&amp;新怪物属性!$CK42)+SUMIFS(装备数值!BR$50:BR$101,装备数值!$BG$50:$BG$101,"="&amp;新怪物属性!$CL$2,装备数值!$BH$50:$BH$101,"&lt;="&amp;新怪物属性!$CL42)+SUMIFS(装备数值!BR$50:BR$101,装备数值!$BG$50:$BG$101,"="&amp;新怪物属性!$CM$2,装备数值!$BH$50:$BH$101,"&lt;="&amp;新怪物属性!$CM42)+SUMIFS(装备数值!BR$50:BR$101,装备数值!$BG$50:$BG$101,"="&amp;新怪物属性!$CN$2,装备数值!$BH$50:$BH$101,"&lt;="&amp;新怪物属性!$CN42)+SUMIFS(装备数值!BR$50:BR$101,装备数值!$BG$50:$BG$101,"="&amp;新怪物属性!$CO$2,装备数值!$BH$50:$BH$101,"&lt;="&amp;新怪物属性!$CO42)+SUMIFS(装备数值!BR$50:BR$101,装备数值!$BG$50:$BG$101,"="&amp;新怪物属性!$CP$2,装备数值!$BH$50:$BH$101,"&lt;="&amp;新怪物属性!$CP42)+SUMIFS(装备数值!BR$50:BR$101,装备数值!$BG$50:$BG$101,"="&amp;新怪物属性!$CQ$2,装备数值!$BH$50:$BH$101,"&lt;="&amp;新怪物属性!$CQ42)+SUMIFS(装备数值!BR$50:BR$101,装备数值!$BG$50:$BG$101,"="&amp;新怪物属性!$CR$2,装备数值!$BH$50:$BH$101,"&lt;="&amp;新怪物属性!$CR42)</f>
        <v>0</v>
      </c>
      <c r="CZ42" s="14">
        <f>SUMIFS(装备数值!BS$50:BS$101,装备数值!$BG$50:$BG$101,"="&amp;新怪物属性!$CF$2,装备数值!$BH$50:$BH$101,"&lt;="&amp;新怪物属性!$CF42)+SUMIFS(装备数值!BS$50:BS$101,装备数值!$BG$50:$BG$101,"="&amp;新怪物属性!$CG$2,装备数值!$BH$50:$BH$101,"&lt;="&amp;新怪物属性!$CG42)+SUMIFS(装备数值!BS$50:BS$101,装备数值!$BG$50:$BG$101,"="&amp;新怪物属性!$CH$2,装备数值!$BH$50:$BH$101,"&lt;="&amp;新怪物属性!$CH42)+SUMIFS(装备数值!BS$50:BS$101,装备数值!$BG$50:$BG$101,"="&amp;新怪物属性!$CI$2,装备数值!$BH$50:$BH$101,"&lt;="&amp;新怪物属性!$CI42)+SUMIFS(装备数值!BS$50:BS$101,装备数值!$BG$50:$BG$101,"="&amp;新怪物属性!$CJ$2,装备数值!$BH$50:$BH$101,"&lt;="&amp;新怪物属性!$CJ42)+SUMIFS(装备数值!BS$50:BS$101,装备数值!$BG$50:$BG$101,"="&amp;新怪物属性!$CK$2,装备数值!$BH$50:$BH$101,"&lt;="&amp;新怪物属性!$CK42)+SUMIFS(装备数值!BS$50:BS$101,装备数值!$BG$50:$BG$101,"="&amp;新怪物属性!$CL$2,装备数值!$BH$50:$BH$101,"&lt;="&amp;新怪物属性!$CL42)+SUMIFS(装备数值!BS$50:BS$101,装备数值!$BG$50:$BG$101,"="&amp;新怪物属性!$CM$2,装备数值!$BH$50:$BH$101,"&lt;="&amp;新怪物属性!$CM42)+SUMIFS(装备数值!BS$50:BS$101,装备数值!$BG$50:$BG$101,"="&amp;新怪物属性!$CN$2,装备数值!$BH$50:$BH$101,"&lt;="&amp;新怪物属性!$CN42)+SUMIFS(装备数值!BS$50:BS$101,装备数值!$BG$50:$BG$101,"="&amp;新怪物属性!$CO$2,装备数值!$BH$50:$BH$101,"&lt;="&amp;新怪物属性!$CO42)+SUMIFS(装备数值!BS$50:BS$101,装备数值!$BG$50:$BG$101,"="&amp;新怪物属性!$CP$2,装备数值!$BH$50:$BH$101,"&lt;="&amp;新怪物属性!$CP42)+SUMIFS(装备数值!BS$50:BS$101,装备数值!$BG$50:$BG$101,"="&amp;新怪物属性!$CQ$2,装备数值!$BH$50:$BH$101,"&lt;="&amp;新怪物属性!$CQ42)+SUMIFS(装备数值!BS$50:BS$101,装备数值!$BG$50:$BG$101,"="&amp;新怪物属性!$CR$2,装备数值!$BH$50:$BH$101,"&lt;="&amp;新怪物属性!$CR42)</f>
        <v>0</v>
      </c>
      <c r="DA42" s="14">
        <f>SUMIFS(装备数值!BT$50:BT$101,装备数值!$BG$50:$BG$101,"="&amp;新怪物属性!$CF$2,装备数值!$BH$50:$BH$101,"&lt;="&amp;新怪物属性!$CF42)+SUMIFS(装备数值!BT$50:BT$101,装备数值!$BG$50:$BG$101,"="&amp;新怪物属性!$CG$2,装备数值!$BH$50:$BH$101,"&lt;="&amp;新怪物属性!$CG42)+SUMIFS(装备数值!BT$50:BT$101,装备数值!$BG$50:$BG$101,"="&amp;新怪物属性!$CH$2,装备数值!$BH$50:$BH$101,"&lt;="&amp;新怪物属性!$CH42)+SUMIFS(装备数值!BT$50:BT$101,装备数值!$BG$50:$BG$101,"="&amp;新怪物属性!$CI$2,装备数值!$BH$50:$BH$101,"&lt;="&amp;新怪物属性!$CI42)+SUMIFS(装备数值!BT$50:BT$101,装备数值!$BG$50:$BG$101,"="&amp;新怪物属性!$CJ$2,装备数值!$BH$50:$BH$101,"&lt;="&amp;新怪物属性!$CJ42)+SUMIFS(装备数值!BT$50:BT$101,装备数值!$BG$50:$BG$101,"="&amp;新怪物属性!$CK$2,装备数值!$BH$50:$BH$101,"&lt;="&amp;新怪物属性!$CK42)+SUMIFS(装备数值!BT$50:BT$101,装备数值!$BG$50:$BG$101,"="&amp;新怪物属性!$CL$2,装备数值!$BH$50:$BH$101,"&lt;="&amp;新怪物属性!$CL42)+SUMIFS(装备数值!BT$50:BT$101,装备数值!$BG$50:$BG$101,"="&amp;新怪物属性!$CM$2,装备数值!$BH$50:$BH$101,"&lt;="&amp;新怪物属性!$CM42)+SUMIFS(装备数值!BT$50:BT$101,装备数值!$BG$50:$BG$101,"="&amp;新怪物属性!$CN$2,装备数值!$BH$50:$BH$101,"&lt;="&amp;新怪物属性!$CN42)+SUMIFS(装备数值!BT$50:BT$101,装备数值!$BG$50:$BG$101,"="&amp;新怪物属性!$CO$2,装备数值!$BH$50:$BH$101,"&lt;="&amp;新怪物属性!$CO42)+SUMIFS(装备数值!BT$50:BT$101,装备数值!$BG$50:$BG$101,"="&amp;新怪物属性!$CP$2,装备数值!$BH$50:$BH$101,"&lt;="&amp;新怪物属性!$CP42)+SUMIFS(装备数值!BT$50:BT$101,装备数值!$BG$50:$BG$101,"="&amp;新怪物属性!$CQ$2,装备数值!$BH$50:$BH$101,"&lt;="&amp;新怪物属性!$CQ42)+SUMIFS(装备数值!BT$50:BT$101,装备数值!$BG$50:$BG$101,"="&amp;新怪物属性!$CR$2,装备数值!$BH$50:$BH$101,"&lt;="&amp;新怪物属性!$CR42)</f>
        <v>0</v>
      </c>
      <c r="DB42" s="14">
        <f>SUMIFS(装备数值!BU$50:BU$101,装备数值!$BG$50:$BG$101,"="&amp;新怪物属性!$CF$2,装备数值!$BH$50:$BH$101,"&lt;="&amp;新怪物属性!$CF42)+SUMIFS(装备数值!BU$50:BU$101,装备数值!$BG$50:$BG$101,"="&amp;新怪物属性!$CG$2,装备数值!$BH$50:$BH$101,"&lt;="&amp;新怪物属性!$CG42)+SUMIFS(装备数值!BU$50:BU$101,装备数值!$BG$50:$BG$101,"="&amp;新怪物属性!$CH$2,装备数值!$BH$50:$BH$101,"&lt;="&amp;新怪物属性!$CH42)+SUMIFS(装备数值!BU$50:BU$101,装备数值!$BG$50:$BG$101,"="&amp;新怪物属性!$CI$2,装备数值!$BH$50:$BH$101,"&lt;="&amp;新怪物属性!$CI42)+SUMIFS(装备数值!BU$50:BU$101,装备数值!$BG$50:$BG$101,"="&amp;新怪物属性!$CJ$2,装备数值!$BH$50:$BH$101,"&lt;="&amp;新怪物属性!$CJ42)+SUMIFS(装备数值!BU$50:BU$101,装备数值!$BG$50:$BG$101,"="&amp;新怪物属性!$CK$2,装备数值!$BH$50:$BH$101,"&lt;="&amp;新怪物属性!$CK42)+SUMIFS(装备数值!BU$50:BU$101,装备数值!$BG$50:$BG$101,"="&amp;新怪物属性!$CL$2,装备数值!$BH$50:$BH$101,"&lt;="&amp;新怪物属性!$CL42)+SUMIFS(装备数值!BU$50:BU$101,装备数值!$BG$50:$BG$101,"="&amp;新怪物属性!$CM$2,装备数值!$BH$50:$BH$101,"&lt;="&amp;新怪物属性!$CM42)+SUMIFS(装备数值!BU$50:BU$101,装备数值!$BG$50:$BG$101,"="&amp;新怪物属性!$CN$2,装备数值!$BH$50:$BH$101,"&lt;="&amp;新怪物属性!$CN42)+SUMIFS(装备数值!BU$50:BU$101,装备数值!$BG$50:$BG$101,"="&amp;新怪物属性!$CO$2,装备数值!$BH$50:$BH$101,"&lt;="&amp;新怪物属性!$CO42)+SUMIFS(装备数值!BU$50:BU$101,装备数值!$BG$50:$BG$101,"="&amp;新怪物属性!$CP$2,装备数值!$BH$50:$BH$101,"&lt;="&amp;新怪物属性!$CP42)+SUMIFS(装备数值!BU$50:BU$101,装备数值!$BG$50:$BG$101,"="&amp;新怪物属性!$CQ$2,装备数值!$BH$50:$BH$101,"&lt;="&amp;新怪物属性!$CQ42)+SUMIFS(装备数值!BU$50:BU$101,装备数值!$BG$50:$BG$101,"="&amp;新怪物属性!$CR$2,装备数值!$BH$50:$BH$101,"&lt;="&amp;新怪物属性!$CR42)</f>
        <v>0</v>
      </c>
      <c r="DC42" s="14">
        <f>SUMIFS(装备数值!BV$50:BV$101,装备数值!$BG$50:$BG$101,"="&amp;新怪物属性!$CF$2,装备数值!$BH$50:$BH$101,"&lt;="&amp;新怪物属性!$CF42)+SUMIFS(装备数值!BV$50:BV$101,装备数值!$BG$50:$BG$101,"="&amp;新怪物属性!$CG$2,装备数值!$BH$50:$BH$101,"&lt;="&amp;新怪物属性!$CG42)+SUMIFS(装备数值!BV$50:BV$101,装备数值!$BG$50:$BG$101,"="&amp;新怪物属性!$CH$2,装备数值!$BH$50:$BH$101,"&lt;="&amp;新怪物属性!$CH42)+SUMIFS(装备数值!BV$50:BV$101,装备数值!$BG$50:$BG$101,"="&amp;新怪物属性!$CI$2,装备数值!$BH$50:$BH$101,"&lt;="&amp;新怪物属性!$CI42)+SUMIFS(装备数值!BV$50:BV$101,装备数值!$BG$50:$BG$101,"="&amp;新怪物属性!$CJ$2,装备数值!$BH$50:$BH$101,"&lt;="&amp;新怪物属性!$CJ42)+SUMIFS(装备数值!BV$50:BV$101,装备数值!$BG$50:$BG$101,"="&amp;新怪物属性!$CK$2,装备数值!$BH$50:$BH$101,"&lt;="&amp;新怪物属性!$CK42)+SUMIFS(装备数值!BV$50:BV$101,装备数值!$BG$50:$BG$101,"="&amp;新怪物属性!$CL$2,装备数值!$BH$50:$BH$101,"&lt;="&amp;新怪物属性!$CL42)+SUMIFS(装备数值!BV$50:BV$101,装备数值!$BG$50:$BG$101,"="&amp;新怪物属性!$CM$2,装备数值!$BH$50:$BH$101,"&lt;="&amp;新怪物属性!$CM42)+SUMIFS(装备数值!BV$50:BV$101,装备数值!$BG$50:$BG$101,"="&amp;新怪物属性!$CN$2,装备数值!$BH$50:$BH$101,"&lt;="&amp;新怪物属性!$CN42)+SUMIFS(装备数值!BV$50:BV$101,装备数值!$BG$50:$BG$101,"="&amp;新怪物属性!$CO$2,装备数值!$BH$50:$BH$101,"&lt;="&amp;新怪物属性!$CO42)+SUMIFS(装备数值!BV$50:BV$101,装备数值!$BG$50:$BG$101,"="&amp;新怪物属性!$CP$2,装备数值!$BH$50:$BH$101,"&lt;="&amp;新怪物属性!$CP42)+SUMIFS(装备数值!BV$50:BV$101,装备数值!$BG$50:$BG$101,"="&amp;新怪物属性!$CQ$2,装备数值!$BH$50:$BH$101,"&lt;="&amp;新怪物属性!$CQ42)+SUMIFS(装备数值!BV$50:BV$101,装备数值!$BG$50:$BG$101,"="&amp;新怪物属性!$CR$2,装备数值!$BH$50:$BH$101,"&lt;="&amp;新怪物属性!$CR42)</f>
        <v>0</v>
      </c>
      <c r="DD42" s="14">
        <f>SUMIFS(装备数值!BW$50:BW$101,装备数值!$BG$50:$BG$101,"="&amp;新怪物属性!$CF$2,装备数值!$BH$50:$BH$101,"&lt;="&amp;新怪物属性!$CF42)+SUMIFS(装备数值!BW$50:BW$101,装备数值!$BG$50:$BG$101,"="&amp;新怪物属性!$CG$2,装备数值!$BH$50:$BH$101,"&lt;="&amp;新怪物属性!$CG42)+SUMIFS(装备数值!BW$50:BW$101,装备数值!$BG$50:$BG$101,"="&amp;新怪物属性!$CH$2,装备数值!$BH$50:$BH$101,"&lt;="&amp;新怪物属性!$CH42)+SUMIFS(装备数值!BW$50:BW$101,装备数值!$BG$50:$BG$101,"="&amp;新怪物属性!$CI$2,装备数值!$BH$50:$BH$101,"&lt;="&amp;新怪物属性!$CI42)+SUMIFS(装备数值!BW$50:BW$101,装备数值!$BG$50:$BG$101,"="&amp;新怪物属性!$CJ$2,装备数值!$BH$50:$BH$101,"&lt;="&amp;新怪物属性!$CJ42)+SUMIFS(装备数值!BW$50:BW$101,装备数值!$BG$50:$BG$101,"="&amp;新怪物属性!$CK$2,装备数值!$BH$50:$BH$101,"&lt;="&amp;新怪物属性!$CK42)+SUMIFS(装备数值!BW$50:BW$101,装备数值!$BG$50:$BG$101,"="&amp;新怪物属性!$CL$2,装备数值!$BH$50:$BH$101,"&lt;="&amp;新怪物属性!$CL42)+SUMIFS(装备数值!BW$50:BW$101,装备数值!$BG$50:$BG$101,"="&amp;新怪物属性!$CM$2,装备数值!$BH$50:$BH$101,"&lt;="&amp;新怪物属性!$CM42)+SUMIFS(装备数值!BW$50:BW$101,装备数值!$BG$50:$BG$101,"="&amp;新怪物属性!$CN$2,装备数值!$BH$50:$BH$101,"&lt;="&amp;新怪物属性!$CN42)+SUMIFS(装备数值!BW$50:BW$101,装备数值!$BG$50:$BG$101,"="&amp;新怪物属性!$CO$2,装备数值!$BH$50:$BH$101,"&lt;="&amp;新怪物属性!$CO42)+SUMIFS(装备数值!BW$50:BW$101,装备数值!$BG$50:$BG$101,"="&amp;新怪物属性!$CP$2,装备数值!$BH$50:$BH$101,"&lt;="&amp;新怪物属性!$CP42)+SUMIFS(装备数值!BW$50:BW$101,装备数值!$BG$50:$BG$101,"="&amp;新怪物属性!$CQ$2,装备数值!$BH$50:$BH$101,"&lt;="&amp;新怪物属性!$CQ42)+SUMIFS(装备数值!BW$50:BW$101,装备数值!$BG$50:$BG$101,"="&amp;新怪物属性!$CR$2,装备数值!$BH$50:$BH$101,"&lt;="&amp;新怪物属性!$CR42)</f>
        <v>0</v>
      </c>
      <c r="DE42" s="14">
        <f>SUMIFS(装备数值!BX$50:BX$101,装备数值!$BG$50:$BG$101,"="&amp;新怪物属性!$CF$2,装备数值!$BH$50:$BH$101,"&lt;="&amp;新怪物属性!$CF42)+SUMIFS(装备数值!BX$50:BX$101,装备数值!$BG$50:$BG$101,"="&amp;新怪物属性!$CG$2,装备数值!$BH$50:$BH$101,"&lt;="&amp;新怪物属性!$CG42)+SUMIFS(装备数值!BX$50:BX$101,装备数值!$BG$50:$BG$101,"="&amp;新怪物属性!$CH$2,装备数值!$BH$50:$BH$101,"&lt;="&amp;新怪物属性!$CH42)+SUMIFS(装备数值!BX$50:BX$101,装备数值!$BG$50:$BG$101,"="&amp;新怪物属性!$CI$2,装备数值!$BH$50:$BH$101,"&lt;="&amp;新怪物属性!$CI42)+SUMIFS(装备数值!BX$50:BX$101,装备数值!$BG$50:$BG$101,"="&amp;新怪物属性!$CJ$2,装备数值!$BH$50:$BH$101,"&lt;="&amp;新怪物属性!$CJ42)+SUMIFS(装备数值!BX$50:BX$101,装备数值!$BG$50:$BG$101,"="&amp;新怪物属性!$CK$2,装备数值!$BH$50:$BH$101,"&lt;="&amp;新怪物属性!$CK42)+SUMIFS(装备数值!BX$50:BX$101,装备数值!$BG$50:$BG$101,"="&amp;新怪物属性!$CL$2,装备数值!$BH$50:$BH$101,"&lt;="&amp;新怪物属性!$CL42)+SUMIFS(装备数值!BX$50:BX$101,装备数值!$BG$50:$BG$101,"="&amp;新怪物属性!$CM$2,装备数值!$BH$50:$BH$101,"&lt;="&amp;新怪物属性!$CM42)+SUMIFS(装备数值!BX$50:BX$101,装备数值!$BG$50:$BG$101,"="&amp;新怪物属性!$CN$2,装备数值!$BH$50:$BH$101,"&lt;="&amp;新怪物属性!$CN42)+SUMIFS(装备数值!BX$50:BX$101,装备数值!$BG$50:$BG$101,"="&amp;新怪物属性!$CO$2,装备数值!$BH$50:$BH$101,"&lt;="&amp;新怪物属性!$CO42)+SUMIFS(装备数值!BX$50:BX$101,装备数值!$BG$50:$BG$101,"="&amp;新怪物属性!$CP$2,装备数值!$BH$50:$BH$101,"&lt;="&amp;新怪物属性!$CP42)+SUMIFS(装备数值!BX$50:BX$101,装备数值!$BG$50:$BG$101,"="&amp;新怪物属性!$CQ$2,装备数值!$BH$50:$BH$101,"&lt;="&amp;新怪物属性!$CQ42)+SUMIFS(装备数值!BX$50:BX$101,装备数值!$BG$50:$BG$101,"="&amp;新怪物属性!$CR$2,装备数值!$BH$50:$BH$101,"&lt;="&amp;新怪物属性!$CR42)</f>
        <v>0</v>
      </c>
      <c r="DH42" s="14">
        <f>INDEX(装备数值!$I$13:$M$116,新怪物属性!$P42*8+1,DH$2)*$X42+INDEX(装备数值!$I$13:$M$116,新怪物属性!$Q42*8+2,DH$2)*$Y42+INDEX(装备数值!$I$13:$M$116,新怪物属性!$S42*8+3,DH$2)*$Z42+INDEX(装备数值!$I$13:$M$116,新怪物属性!$R42*8+4,DH$2)*$AA42+INDEX(装备数值!$I$13:$M$116,新怪物属性!$T42*8+5,DH$2)*$AB42+INDEX(装备数值!$I$13:$M$116,新怪物属性!$U42*8+6,DH$2)*$AC42+INDEX(装备数值!$I$13:$M$116,新怪物属性!$V42*8+7,DH$2)*$AD42+INDEX(装备数值!$I$13:$M$116,新怪物属性!$W42*8+8,DH$2)*$AE42</f>
        <v>1650</v>
      </c>
      <c r="DI42" s="14">
        <f>INDEX(装备数值!$I$13:$M$116,新怪物属性!$P42*8+1,DI$2)*$X42+INDEX(装备数值!$I$13:$M$116,新怪物属性!$Q42*8+2,DI$2)*$Y42+INDEX(装备数值!$I$13:$M$116,新怪物属性!$S42*8+3,DI$2)*$Z42+INDEX(装备数值!$I$13:$M$116,新怪物属性!$R42*8+4,DI$2)*$AA42+INDEX(装备数值!$I$13:$M$116,新怪物属性!$T42*8+5,DI$2)*$AB42+INDEX(装备数值!$I$13:$M$116,新怪物属性!$U42*8+6,DI$2)*$AC42+INDEX(装备数值!$I$13:$M$116,新怪物属性!$V42*8+7,DI$2)*$AD42+INDEX(装备数值!$I$13:$M$116,新怪物属性!$W42*8+8,DI$2)*$AE42</f>
        <v>11700</v>
      </c>
      <c r="DJ42" s="14">
        <f>INDEX(装备数值!$I$13:$M$116,新怪物属性!$P42*8+1,DJ$2)*$X42+INDEX(装备数值!$I$13:$M$116,新怪物属性!$Q42*8+2,DJ$2)*$Y42+INDEX(装备数值!$I$13:$M$116,新怪物属性!$S42*8+3,DJ$2)*$Z42+INDEX(装备数值!$I$13:$M$116,新怪物属性!$R42*8+4,DJ$2)*$AA42+INDEX(装备数值!$I$13:$M$116,新怪物属性!$T42*8+5,DJ$2)*$AB42+INDEX(装备数值!$I$13:$M$116,新怪物属性!$U42*8+6,DJ$2)*$AC42+INDEX(装备数值!$I$13:$M$116,新怪物属性!$V42*8+7,DJ$2)*$AD42+INDEX(装备数值!$I$13:$M$116,新怪物属性!$W42*8+8,DJ$2)*$AE42</f>
        <v>840</v>
      </c>
      <c r="DK42" s="14">
        <f>INDEX(装备数值!$I$13:$M$116,新怪物属性!$P42*8+1,DK$2)*$X42+INDEX(装备数值!$I$13:$M$116,新怪物属性!$Q42*8+2,DK$2)*$Y42+INDEX(装备数值!$I$13:$M$116,新怪物属性!$S42*8+3,DK$2)*$Z42+INDEX(装备数值!$I$13:$M$116,新怪物属性!$R42*8+4,DK$2)*$AA42+INDEX(装备数值!$I$13:$M$116,新怪物属性!$T42*8+5,DK$2)*$AB42+INDEX(装备数值!$I$13:$M$116,新怪物属性!$U42*8+6,DK$2)*$AC42+INDEX(装备数值!$I$13:$M$116,新怪物属性!$V42*8+7,DK$2)*$AD42+INDEX(装备数值!$I$13:$M$116,新怪物属性!$W42*8+8,DK$2)*$AE42</f>
        <v>27000</v>
      </c>
      <c r="DL42" s="14">
        <f>INDEX(装备数值!$I$13:$M$116,新怪物属性!$P42*8+1,DL$2)*$X42+INDEX(装备数值!$I$13:$M$116,新怪物属性!$Q42*8+2,DL$2)*$Y42+INDEX(装备数值!$I$13:$M$116,新怪物属性!$S42*8+3,DL$2)*$Z42+INDEX(装备数值!$I$13:$M$116,新怪物属性!$R42*8+4,DL$2)*$AA42+INDEX(装备数值!$I$13:$M$116,新怪物属性!$T42*8+5,DL$2)*$AB42+INDEX(装备数值!$I$13:$M$116,新怪物属性!$U42*8+6,DL$2)*$AC42+INDEX(装备数值!$I$13:$M$116,新怪物属性!$V42*8+7,DL$2)*$AD42+INDEX(装备数值!$I$13:$M$116,新怪物属性!$W42*8+8,DL$2)*$AE42</f>
        <v>240</v>
      </c>
      <c r="DO42" s="14">
        <f>INDEX(装备数值!$X$13:$AH$116,$P42*8+1,DO$2)*$AF42+INDEX(装备数值!$X$13:$AH$116,$Q42*8+2,DO$2)*$AG42+INDEX(装备数值!$X$13:$AH$116,$S42*8+3,DO$2)*$AH42+INDEX(装备数值!$X$13:$AH$116,$R42*8+4,DO$2)*$AI42+INDEX(装备数值!$X$13:$AH$116,$T42*8+5,DO$2)*$AJ42+INDEX(装备数值!$X$13:$AH$116,$U42*8+6,DO$2)*$AK42+INDEX(装备数值!$X$13:$AH$116,$V42*8+7,DO$2)*$AL42+INDEX(装备数值!$X$13:$AH$116,$W42*8+8,DO$2)*$AM42</f>
        <v>0</v>
      </c>
      <c r="DP42" s="14">
        <f>INDEX(装备数值!$X$13:$AH$116,$P42*8+1,DP$2)*$AF42+INDEX(装备数值!$X$13:$AH$116,$Q42*8+2,DP$2)*$AG42+INDEX(装备数值!$X$13:$AH$116,$S42*8+3,DP$2)*$AH42+INDEX(装备数值!$X$13:$AH$116,$R42*8+4,DP$2)*$AI42+INDEX(装备数值!$X$13:$AH$116,$T42*8+5,DP$2)*$AJ42+INDEX(装备数值!$X$13:$AH$116,$U42*8+6,DP$2)*$AK42+INDEX(装备数值!$X$13:$AH$116,$V42*8+7,DP$2)*$AL42+INDEX(装备数值!$X$13:$AH$116,$W42*8+8,DP$2)*$AM42</f>
        <v>0</v>
      </c>
      <c r="DQ42" s="14">
        <f>INDEX(装备数值!$X$13:$AH$116,$P42*8+1,DQ$2)*$AF42+INDEX(装备数值!$X$13:$AH$116,$Q42*8+2,DQ$2)*$AG42+INDEX(装备数值!$X$13:$AH$116,$S42*8+3,DQ$2)*$AH42+INDEX(装备数值!$X$13:$AH$116,$R42*8+4,DQ$2)*$AI42+INDEX(装备数值!$X$13:$AH$116,$T42*8+5,DQ$2)*$AJ42+INDEX(装备数值!$X$13:$AH$116,$U42*8+6,DQ$2)*$AK42+INDEX(装备数值!$X$13:$AH$116,$V42*8+7,DQ$2)*$AL42+INDEX(装备数值!$X$13:$AH$116,$W42*8+8,DQ$2)*$AM42</f>
        <v>0</v>
      </c>
      <c r="DR42" s="14">
        <f>INDEX(装备数值!$X$13:$AH$116,$P42*8+1,DR$2)*$AF42+INDEX(装备数值!$X$13:$AH$116,$Q42*8+2,DR$2)*$AG42+INDEX(装备数值!$X$13:$AH$116,$S42*8+3,DR$2)*$AH42+INDEX(装备数值!$X$13:$AH$116,$R42*8+4,DR$2)*$AI42+INDEX(装备数值!$X$13:$AH$116,$T42*8+5,DR$2)*$AJ42+INDEX(装备数值!$X$13:$AH$116,$U42*8+6,DR$2)*$AK42+INDEX(装备数值!$X$13:$AH$116,$V42*8+7,DR$2)*$AL42+INDEX(装备数值!$X$13:$AH$116,$W42*8+8,DR$2)*$AM42</f>
        <v>0</v>
      </c>
      <c r="DS42" s="14">
        <f>INDEX(装备数值!$X$13:$AH$116,$P42*8+1,DS$2)*$AF42+INDEX(装备数值!$X$13:$AH$116,$Q42*8+2,DS$2)*$AG42+INDEX(装备数值!$X$13:$AH$116,$S42*8+3,DS$2)*$AH42+INDEX(装备数值!$X$13:$AH$116,$R42*8+4,DS$2)*$AI42+INDEX(装备数值!$X$13:$AH$116,$T42*8+5,DS$2)*$AJ42+INDEX(装备数值!$X$13:$AH$116,$U42*8+6,DS$2)*$AK42+INDEX(装备数值!$X$13:$AH$116,$V42*8+7,DS$2)*$AL42+INDEX(装备数值!$X$13:$AH$116,$W42*8+8,DS$2)*$AM42</f>
        <v>0</v>
      </c>
      <c r="DT42" s="14">
        <f>INDEX(装备数值!$X$13:$AH$116,$P42*8+1,DT$2)*$AF42+INDEX(装备数值!$X$13:$AH$116,$Q42*8+2,DT$2)*$AG42+INDEX(装备数值!$X$13:$AH$116,$S42*8+3,DT$2)*$AH42+INDEX(装备数值!$X$13:$AH$116,$R42*8+4,DT$2)*$AI42+INDEX(装备数值!$X$13:$AH$116,$T42*8+5,DT$2)*$AJ42+INDEX(装备数值!$X$13:$AH$116,$U42*8+6,DT$2)*$AK42+INDEX(装备数值!$X$13:$AH$116,$V42*8+7,DT$2)*$AL42+INDEX(装备数值!$X$13:$AH$116,$W42*8+8,DT$2)*$AM42</f>
        <v>0</v>
      </c>
      <c r="DU42" s="14">
        <f>INDEX(装备数值!$X$13:$AH$116,$P42*8+1,DU$2)*$AF42+INDEX(装备数值!$X$13:$AH$116,$Q42*8+2,DU$2)*$AG42+INDEX(装备数值!$X$13:$AH$116,$S42*8+3,DU$2)*$AH42+INDEX(装备数值!$X$13:$AH$116,$R42*8+4,DU$2)*$AI42+INDEX(装备数值!$X$13:$AH$116,$T42*8+5,DU$2)*$AJ42+INDEX(装备数值!$X$13:$AH$116,$U42*8+6,DU$2)*$AK42+INDEX(装备数值!$X$13:$AH$116,$V42*8+7,DU$2)*$AL42+INDEX(装备数值!$X$13:$AH$116,$W42*8+8,DU$2)*$AM42</f>
        <v>0</v>
      </c>
      <c r="DV42" s="14">
        <f>INDEX(装备数值!$X$13:$AH$116,$P42*8+1,DV$2)*$AF42+INDEX(装备数值!$X$13:$AH$116,$Q42*8+2,DV$2)*$AG42+INDEX(装备数值!$X$13:$AH$116,$S42*8+3,DV$2)*$AH42+INDEX(装备数值!$X$13:$AH$116,$R42*8+4,DV$2)*$AI42+INDEX(装备数值!$X$13:$AH$116,$T42*8+5,DV$2)*$AJ42+INDEX(装备数值!$X$13:$AH$116,$U42*8+6,DV$2)*$AK42+INDEX(装备数值!$X$13:$AH$116,$V42*8+7,DV$2)*$AL42+INDEX(装备数值!$X$13:$AH$116,$W42*8+8,DV$2)*$AM42</f>
        <v>0</v>
      </c>
      <c r="DW42" s="14">
        <f>INDEX(装备数值!$X$13:$AH$116,$P42*8+1,DW$2)*$AF42+INDEX(装备数值!$X$13:$AH$116,$Q42*8+2,DW$2)*$AG42+INDEX(装备数值!$X$13:$AH$116,$S42*8+3,DW$2)*$AH42+INDEX(装备数值!$X$13:$AH$116,$R42*8+4,DW$2)*$AI42+INDEX(装备数值!$X$13:$AH$116,$T42*8+5,DW$2)*$AJ42+INDEX(装备数值!$X$13:$AH$116,$U42*8+6,DW$2)*$AK42+INDEX(装备数值!$X$13:$AH$116,$V42*8+7,DW$2)*$AL42+INDEX(装备数值!$X$13:$AH$116,$W42*8+8,DW$2)*$AM42</f>
        <v>0</v>
      </c>
      <c r="DX42" s="14">
        <f>INDEX(装备数值!$X$13:$AH$116,$P42*8+1,DX$2)*$AF42+INDEX(装备数值!$X$13:$AH$116,$Q42*8+2,DX$2)*$AG42+INDEX(装备数值!$X$13:$AH$116,$S42*8+3,DX$2)*$AH42+INDEX(装备数值!$X$13:$AH$116,$R42*8+4,DX$2)*$AI42+INDEX(装备数值!$X$13:$AH$116,$T42*8+5,DX$2)*$AJ42+INDEX(装备数值!$X$13:$AH$116,$U42*8+6,DX$2)*$AK42+INDEX(装备数值!$X$13:$AH$116,$V42*8+7,DX$2)*$AL42+INDEX(装备数值!$X$13:$AH$116,$W42*8+8,DX$2)*$AM42</f>
        <v>0</v>
      </c>
      <c r="DY42" s="14">
        <f>INDEX(装备数值!$X$13:$AH$116,$P42*8+1,DY$2)*$AF42+INDEX(装备数值!$X$13:$AH$116,$Q42*8+2,DY$2)*$AG42+INDEX(装备数值!$X$13:$AH$116,$S42*8+3,DY$2)*$AH42+INDEX(装备数值!$X$13:$AH$116,$R42*8+4,DY$2)*$AI42+INDEX(装备数值!$X$13:$AH$116,$T42*8+5,DY$2)*$AJ42+INDEX(装备数值!$X$13:$AH$116,$U42*8+6,DY$2)*$AK42+INDEX(装备数值!$X$13:$AH$116,$V42*8+7,DY$2)*$AL42+INDEX(装备数值!$X$13:$AH$116,$W42*8+8,DY$2)*$AM42</f>
        <v>0</v>
      </c>
      <c r="EA42" s="14">
        <f>INDEX(装备数值!$AN$17:$AN$117,MATCH(MIN($X42:$AE42),装备数值!$AO$17:$AO$117,1))</f>
        <v>3</v>
      </c>
      <c r="EB42" s="14">
        <f>IF(COUNTIF($P42:$W42,"&gt;"&amp;0)=8,INDEX(装备数值!AR$17:AR$117,$EA42+1),0)</f>
        <v>240</v>
      </c>
      <c r="EC42" s="14">
        <f>IF(COUNTIF($P42:$W42,"&gt;"&amp;0)=8,INDEX(装备数值!AS$17:AS$117,$EA42+1),0)</f>
        <v>1800</v>
      </c>
      <c r="ED42" s="14">
        <f>IF(COUNTIF($P42:$W42,"&gt;"&amp;0)=8,INDEX(装备数值!AT$17:AT$117,$EA42+1),0)</f>
        <v>120</v>
      </c>
      <c r="EE42" s="14">
        <f>IF(COUNTIF($P42:$W42,"&gt;"&amp;0)=8,INDEX(装备数值!AU$17:AU$117,$EA42+1),0)</f>
        <v>2400</v>
      </c>
      <c r="EF42" s="14">
        <f>IF(COUNTIF($P42:$W42,"&gt;"&amp;0)=8,INDEX(装备数值!AV$17:AV$117,$EA42+1),0)</f>
        <v>42</v>
      </c>
      <c r="EH42" s="14">
        <f>INDEX(装备数值!$AY$17:$AY$77,MATCH(MIN($AF42:$AM42),装备数值!$AZ$17:$AZ$77,1))</f>
        <v>0</v>
      </c>
      <c r="EI42" s="26">
        <f>INDEX(装备数值!BA$17:BA$77,新怪物属性!EH42+1)</f>
        <v>0</v>
      </c>
      <c r="EJ42" s="26">
        <f>INDEX(装备数值!BA$17:BA$77,新怪物属性!EH42+1)</f>
        <v>0</v>
      </c>
      <c r="EL42" s="14">
        <f t="shared" si="88"/>
        <v>1</v>
      </c>
      <c r="EM42" s="14">
        <f>VLOOKUP(EL42,军阶与晶片数值!$W$6:$X$27,2)</f>
        <v>0</v>
      </c>
      <c r="EN42" s="14">
        <f>INDEX(军阶与晶片数值!Y$6:Y$27,$EM42+1)</f>
        <v>0</v>
      </c>
      <c r="EO42" s="14">
        <f>INDEX(军阶与晶片数值!Z$6:Z$27,$EM42+1)</f>
        <v>0</v>
      </c>
      <c r="EP42" s="14">
        <f>INDEX(军阶与晶片数值!AA$6:AA$27,$EM42+1)</f>
        <v>0</v>
      </c>
      <c r="EQ42" s="14">
        <f>INDEX(军阶与晶片数值!AB$6:AB$27,$EM42+1)</f>
        <v>0</v>
      </c>
      <c r="ER42" s="29">
        <f>INDEX(军阶与晶片数值!AC$6:AC$27,$EM42+1)</f>
        <v>0</v>
      </c>
      <c r="ES42" s="29">
        <f>INDEX(军阶与晶片数值!AD$6:AD$27,$EM42+1)</f>
        <v>0</v>
      </c>
      <c r="EU42" s="26">
        <f>INDEX(军阶与晶片数值!I$6:I$16,AN42+1)</f>
        <v>0.01</v>
      </c>
      <c r="EV42" s="26">
        <f>INDEX(军阶与晶片数值!M$6:M$16,AO42+1)</f>
        <v>0</v>
      </c>
      <c r="EW42" s="26">
        <f>INDEX(军阶与晶片数值!J$6:J$16,AP42+1)</f>
        <v>0</v>
      </c>
      <c r="EX42" s="26">
        <f>INDEX(军阶与晶片数值!K$6:K$16,AQ42+1)</f>
        <v>0</v>
      </c>
      <c r="EY42" s="26">
        <f>INDEX(军阶与晶片数值!L$6:L$16,AR42+1)</f>
        <v>0</v>
      </c>
      <c r="EZ42" s="28">
        <f>INDEX(军阶与晶片数值!N$6:N$16,AS42+1)</f>
        <v>0</v>
      </c>
      <c r="FA42" s="28">
        <f>INDEX(军阶与晶片数值!O$6:O$16,AT42+1)</f>
        <v>0</v>
      </c>
      <c r="FB42" s="28">
        <f>INDEX(军阶与晶片数值!P$6:P$16,AU42+1)</f>
        <v>0</v>
      </c>
      <c r="FC42" s="28">
        <f>INDEX(军阶与晶片数值!Q$6:Q$16,AV42+1)</f>
        <v>0</v>
      </c>
      <c r="FD42" s="26">
        <f>INDEX(军阶与晶片数值!R$6:R$16,AW42+1)</f>
        <v>0</v>
      </c>
      <c r="FE42" s="26">
        <f>INDEX(军阶与晶片数值!S$6:S$16,AX42+1)</f>
        <v>0</v>
      </c>
      <c r="FF42" s="26">
        <f>INDEX(军阶与晶片数值!T$6:T$16,AY42+1)</f>
        <v>0</v>
      </c>
      <c r="FG42" s="26">
        <f>INDEX(军阶与晶片数值!U$6:U$16,AZ42+1)</f>
        <v>0</v>
      </c>
      <c r="FI42" s="26">
        <f>INDEX(军阶与晶片数值!$C$6:$C$36,新怪物属性!$BA42+1)</f>
        <v>7.0000000000000007E-2</v>
      </c>
      <c r="FJ42" s="26">
        <f>INDEX(军阶与晶片数值!$C$6:$C$36,新怪物属性!$BA42+1)</f>
        <v>7.0000000000000007E-2</v>
      </c>
      <c r="FK42" s="26">
        <f>INDEX(军阶与晶片数值!$C$6:$C$36,新怪物属性!$BA42+1)</f>
        <v>7.0000000000000007E-2</v>
      </c>
      <c r="FL42" s="26">
        <f>INDEX(军阶与晶片数值!$C$6:$C$36,新怪物属性!$BA42+1)</f>
        <v>7.0000000000000007E-2</v>
      </c>
      <c r="FM42" s="26">
        <f>INDEX(军阶与晶片数值!$C$6:$C$36,新怪物属性!$BA42+1)</f>
        <v>7.0000000000000007E-2</v>
      </c>
      <c r="FO42" s="14">
        <f>INDEX(战舰突破!$H$6:$H$18,新怪物属性!$J42+1)+INDEX(战舰突破!$H$23:$H$35,新怪物属性!$K42+1)+INDEX(战舰突破!$H$40:$H$52,新怪物属性!$L42+1)</f>
        <v>200</v>
      </c>
      <c r="FP42" s="14">
        <f>INDEX(战舰突破!$I$6:$I$18,新怪物属性!$J42+1)+INDEX(战舰突破!$I$23:$I$35,新怪物属性!$K42+1)+INDEX(战舰突破!$I$40:$I$52,新怪物属性!$L42+1)</f>
        <v>200</v>
      </c>
      <c r="FQ42" s="14">
        <f>INDEX(战舰突破!$J$6:$J$18,新怪物属性!$J42+1)+INDEX(战舰突破!$J$23:$J$35,新怪物属性!$K42+1)+INDEX(战舰突破!$J$40:$J$52,新怪物属性!$L42+1)</f>
        <v>0</v>
      </c>
      <c r="FR42" s="14">
        <f>INDEX(战舰突破!$K$6:$K$18,新怪物属性!$J42+1)+INDEX(战舰突破!$K$23:$K$35,新怪物属性!$K42+1)+INDEX(战舰突破!$K$40:$K$52,新怪物属性!$L42+1)</f>
        <v>0</v>
      </c>
      <c r="FS42" s="14">
        <f>INDEX(战舰突破!$L$6:$L$18,新怪物属性!$J42+1)+INDEX(战舰突破!$L$23:$L$35,新怪物属性!$K42+1)+INDEX(战舰突破!$L$40:$L$52,新怪物属性!$L42+1)</f>
        <v>0</v>
      </c>
      <c r="FT42" s="18">
        <f>INDEX(战舰突破!$N$6:$N$18,新怪物属性!$J42+1)+INDEX(战舰突破!$N$23:$N$35,新怪物属性!$K42+1)+INDEX(战舰突破!$N$40:$N$52,新怪物属性!$L42+1)</f>
        <v>0</v>
      </c>
      <c r="FU42" s="18">
        <f>INDEX(战舰突破!$O$6:$O$18,新怪物属性!$J42+1)+INDEX(战舰突破!$O$23:$O$35,新怪物属性!$K42+1)+INDEX(战舰突破!$O$40:$O$52,新怪物属性!$L42+1)</f>
        <v>0</v>
      </c>
      <c r="FV42" s="18">
        <f>INDEX(战舰突破!$P$6:$P$18,新怪物属性!$J42+1)+INDEX(战舰突破!$P$23:$P$35,新怪物属性!$K42+1)+INDEX(战舰突破!$P$40:$P$52,新怪物属性!$L42+1)</f>
        <v>0</v>
      </c>
      <c r="FW42" s="18">
        <f>INDEX(战舰突破!$Q$6:$Q$18,新怪物属性!$J42+1)+INDEX(战舰突破!$Q$23:$Q$35,新怪物属性!$K42+1)+INDEX(战舰突破!$Q$40:$Q$52,新怪物属性!$L42+1)</f>
        <v>0</v>
      </c>
      <c r="FX42" s="18">
        <f>INDEX(战舰突破!$R$6:$R$18,新怪物属性!$J42+1)+INDEX(战舰突破!$R$23:$R$35,新怪物属性!$K42+1)+INDEX(战舰突破!$R$40:$R$52,新怪物属性!$L42+1)</f>
        <v>0</v>
      </c>
      <c r="FY42" s="18">
        <f>INDEX(战舰突破!$M$6:$M$18,新怪物属性!$J42+1)+INDEX(战舰突破!$M$23:$M$35,新怪物属性!$K42+1)+INDEX(战舰突破!$M$40:$M$52,新怪物属性!$L42+1)</f>
        <v>0</v>
      </c>
      <c r="FZ42" s="22">
        <f>INDEX(战舰突破!$W$6:$W$18,新怪物属性!$J42+1)+INDEX(战舰突破!$W$23:$W$35,新怪物属性!$K42+1)+INDEX(战舰突破!$W$40:$W$52,新怪物属性!$L42+1)</f>
        <v>0.3</v>
      </c>
      <c r="GC42" s="14">
        <f>INDEX(战舰突破!$S$6:$S$18,新怪物属性!$J42+1)</f>
        <v>0</v>
      </c>
      <c r="GD42" s="14">
        <f>INDEX(战舰突破!$T$6:$T$18,新怪物属性!$J42+1)</f>
        <v>0</v>
      </c>
      <c r="GE42" s="14">
        <f>INDEX(战舰突破!$U$6:$U$18,新怪物属性!$J42+1)</f>
        <v>0</v>
      </c>
      <c r="GF42" s="14">
        <f>INDEX(战舰突破!$V$6:$V$18,新怪物属性!$J42+1)</f>
        <v>0</v>
      </c>
      <c r="GG42" s="14">
        <f>INDEX(战舰突破!$X$6:$X$18,新怪物属性!$J42+1)</f>
        <v>2</v>
      </c>
      <c r="GI42" s="14">
        <f>INDEX(战舰突破!$S$23:$S$35,新怪物属性!$J42+1)</f>
        <v>0</v>
      </c>
      <c r="GJ42" s="14">
        <f>INDEX(战舰突破!$T$23:$T$35,新怪物属性!$J42+1)</f>
        <v>0</v>
      </c>
      <c r="GK42" s="14">
        <f>INDEX(战舰突破!$U$23:$U$35,新怪物属性!$J42+1)</f>
        <v>0</v>
      </c>
      <c r="GL42" s="14">
        <f>INDEX(战舰突破!$V$23:$V$35,新怪物属性!$J42+1)</f>
        <v>0</v>
      </c>
      <c r="GM42" s="14">
        <f>INDEX(战舰突破!$X$23:$X$35,新怪物属性!$J42+1)</f>
        <v>30</v>
      </c>
      <c r="GO42" s="14">
        <f>INDEX(战舰突破!$S$40:$S$52,新怪物属性!$J42+1)</f>
        <v>0</v>
      </c>
      <c r="GP42" s="14">
        <f>INDEX(战舰突破!$T$40:$T$52,新怪物属性!$J42+1)</f>
        <v>0</v>
      </c>
      <c r="GQ42" s="14">
        <f>INDEX(战舰突破!$U$40:$U$52,新怪物属性!$J42+1)</f>
        <v>0</v>
      </c>
      <c r="GR42" s="14">
        <f>INDEX(战舰突破!$V$40:$V$52,新怪物属性!$J42+1)</f>
        <v>0</v>
      </c>
      <c r="GS42" s="14">
        <f>INDEX(战舰突破!$X$40:$X$52,新怪物属性!$J42+1)</f>
        <v>50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14">
        <v>0</v>
      </c>
      <c r="HF42" s="14">
        <v>0</v>
      </c>
      <c r="HG42" s="14">
        <v>0</v>
      </c>
      <c r="HH42" s="14">
        <v>0</v>
      </c>
      <c r="HI42" s="14">
        <v>0</v>
      </c>
      <c r="HJ42" s="14">
        <v>0</v>
      </c>
      <c r="HK42" s="14">
        <v>0</v>
      </c>
      <c r="HL42" s="14">
        <v>0</v>
      </c>
      <c r="HM42" s="14">
        <v>0</v>
      </c>
      <c r="HN42" s="14">
        <v>0</v>
      </c>
      <c r="HO42" s="14">
        <v>0</v>
      </c>
      <c r="HP42" s="14">
        <v>0</v>
      </c>
      <c r="HQ42" s="14">
        <v>0</v>
      </c>
      <c r="HR42" s="14">
        <v>0</v>
      </c>
      <c r="HS42" s="14">
        <v>0</v>
      </c>
      <c r="HT42" s="14">
        <v>0</v>
      </c>
      <c r="HU42" s="14">
        <v>0</v>
      </c>
      <c r="HX42" s="14">
        <v>0</v>
      </c>
      <c r="HY42" s="14">
        <v>0</v>
      </c>
      <c r="IB42" s="14">
        <f>IF($GV42=0,0,INDEX(战宠!P$15:P$27,新怪物属性!$GV$3)*(INDEX(战宠!$U$7:$Y$10,1,新怪物属性!$GV42)))*(新怪物属性!$GW42+4)
+IF($GX42=0,0,INDEX(战宠!P$15:P$27,新怪物属性!$GX$3)*(INDEX(战宠!$U$7:$Y$10,1,新怪物属性!$GX42)))*(新怪物属性!$GY42+4)
+IF($GZ42=0,0,INDEX(战宠!P$15:P$27,新怪物属性!$GZ$3)*(INDEX(战宠!$U$7:$Y$10,1,新怪物属性!$GZ42)))*(新怪物属性!$HA42+4)
+IF($HB42=0,0,INDEX(战宠!P$15:P$27,新怪物属性!$HB$3)*(INDEX(战宠!$U$7:$Y$10,1,新怪物属性!$HB42)))*(新怪物属性!$HC42+4)
+IF($HD42=0,0,INDEX(战宠!P$15:P$27,新怪物属性!$HD$3)*(INDEX(战宠!$U$7:$Y$10,1,新怪物属性!$HD42)))*(新怪物属性!$HE42+4)
+IF($HF42=0,0,INDEX(战宠!P$15:P$27,新怪物属性!$HF$3)*(INDEX(战宠!$U$7:$Y$10,1,新怪物属性!$HF42)))*(新怪物属性!$HG42+4)
+IF($HH42=0,0,INDEX(战宠!P$15:P$27,新怪物属性!$HH$3)*(INDEX(战宠!$U$7:$Y$10,1,新怪物属性!$HH42)))*(新怪物属性!$HI42+4)
+IF($HJ42=0,0,INDEX(战宠!P$15:P$27,新怪物属性!$HJ$3)*(INDEX(战宠!$U$7:$Y$10,1,新怪物属性!$HJ42)))*(新怪物属性!$HK42+4)
+IF($HL42=0,0,INDEX(战宠!P$15:P$27,新怪物属性!$HL$3)*(INDEX(战宠!$U$7:$Y$10,1,新怪物属性!$HL42)))*(新怪物属性!$HM42+4)
+IF($HN42=0,0,INDEX(战宠!P$15:P$27,新怪物属性!$HN$3)*(INDEX(战宠!$U$7:$Y$10,1,新怪物属性!$HN42)))*(新怪物属性!$HO42+4)
+IF($HP42=0,0,INDEX(战宠!P$15:P$27,新怪物属性!$HP$3)*(INDEX(战宠!$U$7:$Y$10,1,新怪物属性!$HP42)))*(新怪物属性!$HQ42+4)
+IF($HR42=0,0,INDEX(战宠!P$15:P$27,新怪物属性!$HR$3)*(INDEX(战宠!$U$7:$Y$10,1,新怪物属性!$HR42)))*(新怪物属性!$HS42+4)
+IF($HT42=0,0,INDEX(战宠!P$15:P$27,新怪物属性!$HT$3)*(INDEX(战宠!$U$7:$Y$10,1,新怪物属性!$HT42)))*(新怪物属性!$HU42+4)</f>
        <v>0</v>
      </c>
      <c r="IC42" s="14">
        <f>IF($GV42=0,0,INDEX(战宠!Q$15:Q$27,新怪物属性!$GV$3)*(INDEX(战宠!$U$7:$Y$10,1,新怪物属性!$GV42)))*(新怪物属性!$GW42+4)
+IF($GX42=0,0,INDEX(战宠!Q$15:Q$27,新怪物属性!$GX$3)*(INDEX(战宠!$U$7:$Y$10,1,新怪物属性!$GX42)))*(新怪物属性!$GY42+4)
+IF($GZ42=0,0,INDEX(战宠!Q$15:Q$27,新怪物属性!$GZ$3)*(INDEX(战宠!$U$7:$Y$10,1,新怪物属性!$GZ42)))*(新怪物属性!$HA42+4)
+IF($HB42=0,0,INDEX(战宠!Q$15:Q$27,新怪物属性!$HB$3)*(INDEX(战宠!$U$7:$Y$10,1,新怪物属性!$HB42)))*(新怪物属性!$HC42+4)
+IF($HD42=0,0,INDEX(战宠!Q$15:Q$27,新怪物属性!$HD$3)*(INDEX(战宠!$U$7:$Y$10,1,新怪物属性!$HD42)))*(新怪物属性!$HE42+4)
+IF($HF42=0,0,INDEX(战宠!Q$15:Q$27,新怪物属性!$HF$3)*(INDEX(战宠!$U$7:$Y$10,1,新怪物属性!$HF42)))*(新怪物属性!$HG42+4)
+IF($HH42=0,0,INDEX(战宠!Q$15:Q$27,新怪物属性!$HH$3)*(INDEX(战宠!$U$7:$Y$10,1,新怪物属性!$HH42)))*(新怪物属性!$HI42+4)
+IF($HJ42=0,0,INDEX(战宠!Q$15:Q$27,新怪物属性!$HJ$3)*(INDEX(战宠!$U$7:$Y$10,1,新怪物属性!$HJ42)))*(新怪物属性!$HK42+4)
+IF($HL42=0,0,INDEX(战宠!Q$15:Q$27,新怪物属性!$HL$3)*(INDEX(战宠!$U$7:$Y$10,1,新怪物属性!$HL42)))*(新怪物属性!$HM42+4)
+IF($HN42=0,0,INDEX(战宠!Q$15:Q$27,新怪物属性!$HN$3)*(INDEX(战宠!$U$7:$Y$10,1,新怪物属性!$HN42)))*(新怪物属性!$HO42+4)
+IF($HP42=0,0,INDEX(战宠!Q$15:Q$27,新怪物属性!$HP$3)*(INDEX(战宠!$U$7:$Y$10,1,新怪物属性!$HP42)))*(新怪物属性!$HQ42+4)
+IF($HR42=0,0,INDEX(战宠!Q$15:Q$27,新怪物属性!$HR$3)*(INDEX(战宠!$U$7:$Y$10,1,新怪物属性!$HR42)))*(新怪物属性!$HS42+4)
+IF($HT42=0,0,INDEX(战宠!Q$15:Q$27,新怪物属性!$HT$3)*(INDEX(战宠!$U$7:$Y$10,1,新怪物属性!$HT42)))*(新怪物属性!$HU42+4)</f>
        <v>0</v>
      </c>
      <c r="ID42" s="14">
        <f>IF($GV42=0,0,INDEX(战宠!R$15:R$27,新怪物属性!$GV$3)*(INDEX(战宠!$U$7:$Y$10,1,新怪物属性!$GV42)))*(新怪物属性!$GW42+4)
+IF($GX42=0,0,INDEX(战宠!R$15:R$27,新怪物属性!$GX$3)*(INDEX(战宠!$U$7:$Y$10,1,新怪物属性!$GX42)))*(新怪物属性!$GY42+4)
+IF($GZ42=0,0,INDEX(战宠!R$15:R$27,新怪物属性!$GZ$3)*(INDEX(战宠!$U$7:$Y$10,1,新怪物属性!$GZ42)))*(新怪物属性!$HA42+4)
+IF($HB42=0,0,INDEX(战宠!R$15:R$27,新怪物属性!$HB$3)*(INDEX(战宠!$U$7:$Y$10,1,新怪物属性!$HB42)))*(新怪物属性!$HC42+4)
+IF($HD42=0,0,INDEX(战宠!R$15:R$27,新怪物属性!$HD$3)*(INDEX(战宠!$U$7:$Y$10,1,新怪物属性!$HD42)))*(新怪物属性!$HE42+4)
+IF($HF42=0,0,INDEX(战宠!R$15:R$27,新怪物属性!$HF$3)*(INDEX(战宠!$U$7:$Y$10,1,新怪物属性!$HF42)))*(新怪物属性!$HG42+4)
+IF($HH42=0,0,INDEX(战宠!R$15:R$27,新怪物属性!$HH$3)*(INDEX(战宠!$U$7:$Y$10,1,新怪物属性!$HH42)))*(新怪物属性!$HI42+4)
+IF($HJ42=0,0,INDEX(战宠!R$15:R$27,新怪物属性!$HJ$3)*(INDEX(战宠!$U$7:$Y$10,1,新怪物属性!$HJ42)))*(新怪物属性!$HK42+4)
+IF($HL42=0,0,INDEX(战宠!R$15:R$27,新怪物属性!$HL$3)*(INDEX(战宠!$U$7:$Y$10,1,新怪物属性!$HL42)))*(新怪物属性!$HM42+4)
+IF($HN42=0,0,INDEX(战宠!R$15:R$27,新怪物属性!$HN$3)*(INDEX(战宠!$U$7:$Y$10,1,新怪物属性!$HN42)))*(新怪物属性!$HO42+4)
+IF($HP42=0,0,INDEX(战宠!R$15:R$27,新怪物属性!$HP$3)*(INDEX(战宠!$U$7:$Y$10,1,新怪物属性!$HP42)))*(新怪物属性!$HQ42+4)
+IF($HR42=0,0,INDEX(战宠!R$15:R$27,新怪物属性!$HR$3)*(INDEX(战宠!$U$7:$Y$10,1,新怪物属性!$HR42)))*(新怪物属性!$HS42+4)
+IF($HT42=0,0,INDEX(战宠!R$15:R$27,新怪物属性!$HT$3)*(INDEX(战宠!$U$7:$Y$10,1,新怪物属性!$HT42)))*(新怪物属性!$HU42+4)</f>
        <v>0</v>
      </c>
      <c r="IE42" s="14">
        <f>IF($GV42=0,0,INDEX(战宠!S$15:S$27,新怪物属性!$GV$3)*(INDEX(战宠!$U$7:$Y$10,1,新怪物属性!$GV42)))*(新怪物属性!$GW42+4)
+IF($GX42=0,0,INDEX(战宠!S$15:S$27,新怪物属性!$GX$3)*(INDEX(战宠!$U$7:$Y$10,1,新怪物属性!$GX42)))*(新怪物属性!$GY42+4)
+IF($GZ42=0,0,INDEX(战宠!S$15:S$27,新怪物属性!$GZ$3)*(INDEX(战宠!$U$7:$Y$10,1,新怪物属性!$GZ42)))*(新怪物属性!$HA42+4)
+IF($HB42=0,0,INDEX(战宠!S$15:S$27,新怪物属性!$HB$3)*(INDEX(战宠!$U$7:$Y$10,1,新怪物属性!$HB42)))*(新怪物属性!$HC42+4)
+IF($HD42=0,0,INDEX(战宠!S$15:S$27,新怪物属性!$HD$3)*(INDEX(战宠!$U$7:$Y$10,1,新怪物属性!$HD42)))*(新怪物属性!$HE42+4)
+IF($HF42=0,0,INDEX(战宠!S$15:S$27,新怪物属性!$HF$3)*(INDEX(战宠!$U$7:$Y$10,1,新怪物属性!$HF42)))*(新怪物属性!$HG42+4)
+IF($HH42=0,0,INDEX(战宠!S$15:S$27,新怪物属性!$HH$3)*(INDEX(战宠!$U$7:$Y$10,1,新怪物属性!$HH42)))*(新怪物属性!$HI42+4)
+IF($HJ42=0,0,INDEX(战宠!S$15:S$27,新怪物属性!$HJ$3)*(INDEX(战宠!$U$7:$Y$10,1,新怪物属性!$HJ42)))*(新怪物属性!$HK42+4)
+IF($HL42=0,0,INDEX(战宠!S$15:S$27,新怪物属性!$HL$3)*(INDEX(战宠!$U$7:$Y$10,1,新怪物属性!$HL42)))*(新怪物属性!$HM42+4)
+IF($HN42=0,0,INDEX(战宠!S$15:S$27,新怪物属性!$HN$3)*(INDEX(战宠!$U$7:$Y$10,1,新怪物属性!$HN42)))*(新怪物属性!$HO42+4)
+IF($HP42=0,0,INDEX(战宠!S$15:S$27,新怪物属性!$HP$3)*(INDEX(战宠!$U$7:$Y$10,1,新怪物属性!$HP42)))*(新怪物属性!$HQ42+4)
+IF($HR42=0,0,INDEX(战宠!S$15:S$27,新怪物属性!$HR$3)*(INDEX(战宠!$U$7:$Y$10,1,新怪物属性!$HR42)))*(新怪物属性!$HS42+4)
+IF($HT42=0,0,INDEX(战宠!S$15:S$27,新怪物属性!$HT$3)*(INDEX(战宠!$U$7:$Y$10,1,新怪物属性!$HT42)))*(新怪物属性!$HU42+4)</f>
        <v>0</v>
      </c>
      <c r="IF42" s="14">
        <f>IF($GV42=0,0,INDEX(战宠!T$15:T$27,新怪物属性!$GV$3)*(INDEX(战宠!$U$7:$Y$10,1,新怪物属性!$GV42)))*(新怪物属性!$GW42+4)
+IF($GX42=0,0,INDEX(战宠!T$15:T$27,新怪物属性!$GX$3)*(INDEX(战宠!$U$7:$Y$10,1,新怪物属性!$GX42)))*(新怪物属性!$GY42+4)
+IF($GZ42=0,0,INDEX(战宠!T$15:T$27,新怪物属性!$GZ$3)*(INDEX(战宠!$U$7:$Y$10,1,新怪物属性!$GZ42)))*(新怪物属性!$HA42+4)
+IF($HB42=0,0,INDEX(战宠!T$15:T$27,新怪物属性!$HB$3)*(INDEX(战宠!$U$7:$Y$10,1,新怪物属性!$HB42)))*(新怪物属性!$HC42+4)
+IF($HD42=0,0,INDEX(战宠!T$15:T$27,新怪物属性!$HD$3)*(INDEX(战宠!$U$7:$Y$10,1,新怪物属性!$HD42)))*(新怪物属性!$HE42+4)
+IF($HF42=0,0,INDEX(战宠!T$15:T$27,新怪物属性!$HF$3)*(INDEX(战宠!$U$7:$Y$10,1,新怪物属性!$HF42)))*(新怪物属性!$HG42+4)
+IF($HH42=0,0,INDEX(战宠!T$15:T$27,新怪物属性!$HH$3)*(INDEX(战宠!$U$7:$Y$10,1,新怪物属性!$HH42)))*(新怪物属性!$HI42+4)
+IF($HJ42=0,0,INDEX(战宠!T$15:T$27,新怪物属性!$HJ$3)*(INDEX(战宠!$U$7:$Y$10,1,新怪物属性!$HJ42)))*(新怪物属性!$HK42+4)
+IF($HL42=0,0,INDEX(战宠!T$15:T$27,新怪物属性!$HL$3)*(INDEX(战宠!$U$7:$Y$10,1,新怪物属性!$HL42)))*(新怪物属性!$HM42+4)
+IF($HN42=0,0,INDEX(战宠!T$15:T$27,新怪物属性!$HN$3)*(INDEX(战宠!$U$7:$Y$10,1,新怪物属性!$HN42)))*(新怪物属性!$HO42+4)
+IF($HP42=0,0,INDEX(战宠!T$15:T$27,新怪物属性!$HP$3)*(INDEX(战宠!$U$7:$Y$10,1,新怪物属性!$HP42)))*(新怪物属性!$HQ42+4)
+IF($HR42=0,0,INDEX(战宠!T$15:T$27,新怪物属性!$HR$3)*(INDEX(战宠!$U$7:$Y$10,1,新怪物属性!$HR42)))*(新怪物属性!$HS42+4)
+IF($HT42=0,0,INDEX(战宠!T$15:T$27,新怪物属性!$HT$3)*(INDEX(战宠!$U$7:$Y$10,1,新怪物属性!$HT42)))*(新怪物属性!$HU42+4)</f>
        <v>0</v>
      </c>
      <c r="II42" s="14">
        <f>IF(HX42=0,0,INDEX(战宠!$D$15:$D$27,新怪物属性!HX42))</f>
        <v>0</v>
      </c>
      <c r="IJ42" s="14">
        <f>IF(HY42=0,0,INDEX(战宠!$D$15:$D$27,新怪物属性!HY42))</f>
        <v>0</v>
      </c>
      <c r="IM42" s="14">
        <f t="shared" si="51"/>
        <v>7078</v>
      </c>
      <c r="IN42" s="14">
        <f t="shared" si="52"/>
        <v>7678</v>
      </c>
      <c r="IO42" s="14">
        <f t="shared" si="53"/>
        <v>0</v>
      </c>
      <c r="IP42" s="14">
        <f t="shared" si="54"/>
        <v>0</v>
      </c>
      <c r="IQ42" s="14">
        <f t="shared" si="55"/>
        <v>0</v>
      </c>
      <c r="IR42" s="14">
        <f t="shared" si="89"/>
        <v>50001</v>
      </c>
      <c r="IS42" s="14">
        <f t="shared" si="90"/>
        <v>2018</v>
      </c>
      <c r="IT42" s="14">
        <f t="shared" si="91"/>
        <v>121423</v>
      </c>
      <c r="IU42" s="14">
        <f t="shared" si="92"/>
        <v>1534</v>
      </c>
      <c r="IV42" s="28">
        <f t="shared" si="93"/>
        <v>0</v>
      </c>
      <c r="IW42" s="28">
        <f t="shared" si="94"/>
        <v>0</v>
      </c>
      <c r="IX42" s="28">
        <f t="shared" si="95"/>
        <v>0</v>
      </c>
      <c r="IY42" s="28">
        <f t="shared" si="96"/>
        <v>0</v>
      </c>
      <c r="IZ42" s="28">
        <f t="shared" si="97"/>
        <v>1</v>
      </c>
      <c r="JA42" s="28">
        <f t="shared" si="98"/>
        <v>1</v>
      </c>
      <c r="JB42" s="28">
        <f t="shared" si="99"/>
        <v>0</v>
      </c>
      <c r="JC42" s="28">
        <f t="shared" si="100"/>
        <v>0</v>
      </c>
      <c r="JD42" s="14">
        <f t="shared" si="101"/>
        <v>1</v>
      </c>
      <c r="JE42" s="14">
        <f t="shared" si="102"/>
        <v>1</v>
      </c>
      <c r="JF42" s="14">
        <f t="shared" si="103"/>
        <v>1</v>
      </c>
      <c r="JG42" s="18">
        <f t="shared" si="104"/>
        <v>1</v>
      </c>
      <c r="JH42" s="18">
        <f t="shared" si="105"/>
        <v>1</v>
      </c>
      <c r="JI42" s="18">
        <f t="shared" si="106"/>
        <v>1</v>
      </c>
      <c r="JJ42" s="29">
        <f t="shared" si="136"/>
        <v>150</v>
      </c>
      <c r="JK42" s="29">
        <f t="shared" si="136"/>
        <v>450</v>
      </c>
      <c r="JL42" s="29">
        <f t="shared" si="136"/>
        <v>450</v>
      </c>
      <c r="JM42" s="26">
        <f t="shared" si="107"/>
        <v>0</v>
      </c>
      <c r="JN42" s="26">
        <f t="shared" si="108"/>
        <v>0</v>
      </c>
      <c r="JO42" s="26">
        <f t="shared" si="109"/>
        <v>0</v>
      </c>
      <c r="JP42" s="14">
        <f t="shared" si="110"/>
        <v>2</v>
      </c>
      <c r="JQ42" s="14">
        <f t="shared" si="111"/>
        <v>2</v>
      </c>
      <c r="JR42" s="14">
        <f t="shared" si="112"/>
        <v>2</v>
      </c>
      <c r="JS42" s="14">
        <f t="shared" si="113"/>
        <v>2</v>
      </c>
      <c r="JT42" s="14">
        <f t="shared" si="114"/>
        <v>30</v>
      </c>
      <c r="JU42" s="14">
        <f t="shared" si="115"/>
        <v>50</v>
      </c>
      <c r="JV42">
        <v>38</v>
      </c>
      <c r="JW42" s="14">
        <f t="shared" si="57"/>
        <v>436044</v>
      </c>
      <c r="JY42" s="14">
        <f t="shared" si="31"/>
        <v>4036</v>
      </c>
      <c r="JZ42" s="14">
        <f t="shared" si="58"/>
        <v>3509</v>
      </c>
      <c r="KA42" s="29">
        <f t="shared" si="59"/>
        <v>0</v>
      </c>
      <c r="KB42" s="29">
        <f t="shared" si="60"/>
        <v>0</v>
      </c>
      <c r="KC42" s="29">
        <f t="shared" si="61"/>
        <v>0</v>
      </c>
      <c r="KD42" s="29">
        <f t="shared" si="62"/>
        <v>0</v>
      </c>
      <c r="KE42" s="14">
        <f t="shared" si="116"/>
        <v>1</v>
      </c>
      <c r="KF42" s="14">
        <f t="shared" si="117"/>
        <v>1</v>
      </c>
      <c r="KG42" s="14">
        <f t="shared" si="63"/>
        <v>3509</v>
      </c>
      <c r="KH42" s="26">
        <f t="shared" si="118"/>
        <v>0</v>
      </c>
      <c r="KI42" s="26">
        <f t="shared" si="119"/>
        <v>0.3</v>
      </c>
      <c r="KJ42" s="29">
        <f t="shared" si="64"/>
        <v>437</v>
      </c>
      <c r="KK42" s="29">
        <f t="shared" si="65"/>
        <v>2457</v>
      </c>
      <c r="KL42" s="29">
        <f t="shared" si="66"/>
        <v>0</v>
      </c>
      <c r="KM42" s="23">
        <f t="shared" si="67"/>
        <v>0</v>
      </c>
      <c r="KN42" s="23">
        <f t="shared" si="68"/>
        <v>0</v>
      </c>
      <c r="KO42" s="26">
        <f t="shared" si="120"/>
        <v>0.05</v>
      </c>
      <c r="KP42" s="26">
        <f t="shared" si="121"/>
        <v>0.15</v>
      </c>
      <c r="KQ42" s="26">
        <f t="shared" si="122"/>
        <v>0.15</v>
      </c>
      <c r="KR42" s="26">
        <f t="shared" si="69"/>
        <v>0</v>
      </c>
      <c r="KS42" s="26">
        <v>0</v>
      </c>
      <c r="KT42" s="29">
        <f t="shared" si="123"/>
        <v>1.05</v>
      </c>
      <c r="KU42" s="29">
        <f t="shared" si="124"/>
        <v>1.1499999999999999</v>
      </c>
      <c r="KV42" s="29">
        <f t="shared" si="125"/>
        <v>1.1499999999999999</v>
      </c>
      <c r="KW42" s="29">
        <f t="shared" si="126"/>
        <v>2294.25</v>
      </c>
      <c r="KX42" s="29">
        <f t="shared" si="127"/>
        <v>1883.6999999999998</v>
      </c>
      <c r="KY42" s="29">
        <f t="shared" si="128"/>
        <v>0</v>
      </c>
      <c r="KZ42" s="29">
        <f t="shared" si="129"/>
        <v>24665</v>
      </c>
      <c r="LA42" s="14">
        <f t="shared" si="130"/>
        <v>4177.95</v>
      </c>
      <c r="LE42" s="14">
        <v>1</v>
      </c>
      <c r="LF42" s="14">
        <v>0.5</v>
      </c>
      <c r="LG42" s="14">
        <v>300</v>
      </c>
      <c r="LH42" s="14">
        <v>80</v>
      </c>
      <c r="LI42" s="14">
        <v>0</v>
      </c>
      <c r="LJ42" s="14">
        <v>60</v>
      </c>
      <c r="LK42" s="14">
        <v>60</v>
      </c>
      <c r="LL42" s="23">
        <f t="shared" si="71"/>
        <v>416619</v>
      </c>
      <c r="LM42" s="23">
        <f t="shared" si="72"/>
        <v>0</v>
      </c>
      <c r="LN42" s="23">
        <f t="shared" si="73"/>
        <v>416619</v>
      </c>
      <c r="LO42" s="14">
        <v>1</v>
      </c>
      <c r="LP42" s="14">
        <v>0.5</v>
      </c>
      <c r="LQ42" s="14">
        <v>150</v>
      </c>
      <c r="LR42" s="14">
        <v>35</v>
      </c>
      <c r="LS42" s="14">
        <v>0</v>
      </c>
      <c r="LT42" s="14">
        <v>30</v>
      </c>
      <c r="LU42" s="14">
        <v>30</v>
      </c>
      <c r="LV42" s="23">
        <f t="shared" si="74"/>
        <v>220642</v>
      </c>
      <c r="LW42" s="23">
        <f t="shared" si="75"/>
        <v>0</v>
      </c>
      <c r="LX42" s="23">
        <f t="shared" si="76"/>
        <v>220642</v>
      </c>
      <c r="MB42">
        <f t="shared" si="131"/>
        <v>2.5994437055102333</v>
      </c>
      <c r="MC42">
        <f t="shared" si="132"/>
        <v>2.5994437055102333</v>
      </c>
      <c r="ME42" s="14">
        <v>9</v>
      </c>
      <c r="MF42" s="14">
        <v>2</v>
      </c>
      <c r="MG42" s="14">
        <v>0</v>
      </c>
      <c r="MH42" s="23">
        <f t="shared" si="133"/>
        <v>9780</v>
      </c>
      <c r="MI42" s="23">
        <f t="shared" si="77"/>
        <v>0</v>
      </c>
      <c r="MJ42" s="23">
        <f t="shared" si="78"/>
        <v>9780</v>
      </c>
      <c r="MK42" s="14">
        <v>25</v>
      </c>
      <c r="ML42" s="14">
        <v>6</v>
      </c>
      <c r="MM42" s="14">
        <v>4</v>
      </c>
      <c r="MN42" s="23">
        <f t="shared" si="134"/>
        <v>28424</v>
      </c>
      <c r="MO42" s="23">
        <f t="shared" si="79"/>
        <v>0</v>
      </c>
      <c r="MP42" s="23">
        <f t="shared" si="80"/>
        <v>28424</v>
      </c>
      <c r="MR42" s="23">
        <f t="shared" si="81"/>
        <v>37899</v>
      </c>
      <c r="MS42" s="23">
        <f t="shared" si="82"/>
        <v>0</v>
      </c>
      <c r="MT42" s="23">
        <f t="shared" si="83"/>
        <v>37899</v>
      </c>
      <c r="MU42" s="23">
        <f t="shared" si="87"/>
        <v>14670</v>
      </c>
      <c r="MV42" s="23">
        <f t="shared" si="85"/>
        <v>0</v>
      </c>
      <c r="MW42" s="23">
        <f t="shared" si="86"/>
        <v>14670</v>
      </c>
      <c r="NJ42" s="14">
        <v>38</v>
      </c>
      <c r="NK42" s="14"/>
    </row>
    <row r="43" spans="1:375" ht="16.5" x14ac:dyDescent="0.2">
      <c r="A43">
        <v>11</v>
      </c>
      <c r="B43">
        <v>420</v>
      </c>
      <c r="C43" s="14">
        <f>MATCH(D52,$B$5:$B$85,1)</f>
        <v>1</v>
      </c>
      <c r="D43" s="14">
        <v>39</v>
      </c>
      <c r="E43" s="14" t="s">
        <v>607</v>
      </c>
      <c r="F43" s="14" t="s">
        <v>568</v>
      </c>
      <c r="G43" s="14">
        <v>30</v>
      </c>
      <c r="H43" s="14">
        <v>15</v>
      </c>
      <c r="I43" s="14">
        <v>0</v>
      </c>
      <c r="J43" s="14">
        <v>1</v>
      </c>
      <c r="K43" s="14">
        <v>2</v>
      </c>
      <c r="L43" s="14">
        <v>0</v>
      </c>
      <c r="M43" s="14">
        <v>1</v>
      </c>
      <c r="N43" s="14">
        <v>0</v>
      </c>
      <c r="O43" s="14">
        <v>0</v>
      </c>
      <c r="P43" s="14">
        <v>2</v>
      </c>
      <c r="Q43" s="14">
        <v>4</v>
      </c>
      <c r="R43" s="14">
        <v>2</v>
      </c>
      <c r="S43" s="14">
        <v>2</v>
      </c>
      <c r="T43" s="14">
        <v>1</v>
      </c>
      <c r="U43" s="14">
        <v>1</v>
      </c>
      <c r="V43" s="14">
        <v>2</v>
      </c>
      <c r="W43" s="14">
        <v>1</v>
      </c>
      <c r="X43" s="14">
        <v>30</v>
      </c>
      <c r="Y43" s="14">
        <v>30</v>
      </c>
      <c r="Z43" s="14">
        <v>30</v>
      </c>
      <c r="AA43" s="14">
        <v>30</v>
      </c>
      <c r="AB43" s="14">
        <v>30</v>
      </c>
      <c r="AC43" s="14">
        <v>30</v>
      </c>
      <c r="AD43" s="14">
        <v>30</v>
      </c>
      <c r="AE43" s="14">
        <v>30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1</v>
      </c>
      <c r="AO43" s="14">
        <v>0</v>
      </c>
      <c r="AP43" s="14">
        <v>1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3</v>
      </c>
      <c r="BF43" s="14">
        <f>ROUND((INDEX(新战舰养成!S$6:S$18,新怪物属性!$J43+1)+INDEX(新战舰养成!D$6:D$18,新怪物属性!$J43+1)*(新怪物属性!$G43-1))*INDEX(战舰突破!$D$6:$D$18,新怪物属性!$M43+1),0)</f>
        <v>600</v>
      </c>
      <c r="BG43" s="14">
        <f>ROUND((INDEX(新战舰养成!T$6:T$18,新怪物属性!$J43+1)+INDEX(新战舰养成!E$6:E$18,新怪物属性!$J43+1)*(新怪物属性!$G43-1))*INDEX(战舰突破!$D$6:$D$18,新怪物属性!$M43+1),0)</f>
        <v>4730</v>
      </c>
      <c r="BH43" s="14">
        <f>ROUND((INDEX(新战舰养成!U$6:U$18,新怪物属性!$J43+1)+INDEX(新战舰养成!F$6:F$18,新怪物属性!$J43+1)*(新怪物属性!$G43-1))*INDEX(战舰突破!$D$6:$D$18,新怪物属性!$M43+1),0)</f>
        <v>316</v>
      </c>
      <c r="BI43" s="14">
        <f>ROUND((INDEX(新战舰养成!V$6:V$18,新怪物属性!$J43+1)+INDEX(新战舰养成!G$6:G$18,新怪物属性!$J43+1)*(新怪物属性!$G43-1))*INDEX(战舰突破!$D$6:$D$18,新怪物属性!$M43+1),0)</f>
        <v>330</v>
      </c>
      <c r="BJ43" s="14">
        <f>ROUND((INDEX(新战舰养成!W$6:W$18,新怪物属性!$J43+1)+INDEX(新战舰养成!H$6:H$18,新怪物属性!$J43+1)*(新怪物属性!$G43-1))*INDEX(战舰突破!$D$6:$D$18,新怪物属性!$M43+1),0)</f>
        <v>4</v>
      </c>
      <c r="BL43" s="14">
        <f>IF($H43&gt;0,ROUND((INDEX(新战舰养成!X$6:X$18,新怪物属性!$K43+1)+INDEX(新战舰养成!I$6:I$18,新怪物属性!$K43+1)*(新怪物属性!$H43-1))*INDEX(战舰突破!$D$6:$D$18,新怪物属性!$N43+1),0),0)</f>
        <v>1255</v>
      </c>
      <c r="BM43" s="14">
        <f>IF($H43&gt;0,ROUND((INDEX(新战舰养成!Y$6:Y$18,新怪物属性!$K43+1)+INDEX(新战舰养成!J$6:J$18,新怪物属性!$K43+1)*(新怪物属性!$H43-1))*INDEX(战舰突破!$D$6:$D$18,新怪物属性!$N43+1),0),0)</f>
        <v>0</v>
      </c>
      <c r="BN43" s="14">
        <f>IF($H43&gt;0,ROUND((INDEX(新战舰养成!Z$6:Z$18,新怪物属性!$K43+1)+INDEX(新战舰养成!K$6:K$18,新怪物属性!$K43+1)*(新怪物属性!$H43-1))*INDEX(战舰突破!$D$6:$D$18,新怪物属性!$N43+1),0),0)</f>
        <v>0</v>
      </c>
      <c r="BO43" s="14">
        <f>IF($H43&gt;0,ROUND((INDEX(新战舰养成!AA$6:AA$18,新怪物属性!$K43+1)+INDEX(新战舰养成!L$6:L$18,新怪物属性!$K43+1)*(新怪物属性!$H43-1))*INDEX(战舰突破!$D$6:$D$18,新怪物属性!$N43+1),0),0)</f>
        <v>9750</v>
      </c>
      <c r="BP43" s="14">
        <f>IF($H43&gt;0,ROUND((INDEX(新战舰养成!AB$6:AB$18,新怪物属性!$K43+1)+INDEX(新战舰养成!M$6:M$18,新怪物属性!$K43+1)*(新怪物属性!$H43-1))*INDEX(战舰突破!$D$6:$D$18,新怪物属性!$N43+1),0),0)</f>
        <v>193</v>
      </c>
      <c r="BR43" s="14">
        <f>IF($I43&gt;0,ROUND((INDEX(新战舰养成!AC$6:AC$18,新怪物属性!$L43+1)+INDEX(新战舰养成!I$6:I$18,新怪物属性!$L43+1)*(新怪物属性!$I43-1))*INDEX(战舰突破!$D$6:$D$18,新怪物属性!$O43+1),0),0)</f>
        <v>0</v>
      </c>
      <c r="BS43" s="14">
        <f>IF($I43&gt;0,ROUND((INDEX(新战舰养成!AD$6:AD$18,新怪物属性!$L43+1)+INDEX(新战舰养成!J$6:J$18,新怪物属性!$L43+1)*(新怪物属性!$I43-1))*INDEX(战舰突破!$D$6:$D$18,新怪物属性!$O43+1),0),0)</f>
        <v>0</v>
      </c>
      <c r="BT43" s="14">
        <f>IF($I43&gt;0,ROUND((INDEX(新战舰养成!AE$6:AE$18,新怪物属性!$L43+1)+INDEX(新战舰养成!K$6:K$18,新怪物属性!$L43+1)*(新怪物属性!$I43-1))*INDEX(战舰突破!$D$6:$D$18,新怪物属性!$O43+1),0),0)</f>
        <v>0</v>
      </c>
      <c r="BU43" s="14">
        <f>IF($I43&gt;0,ROUND((INDEX(新战舰养成!AF$6:AF$18,新怪物属性!$L43+1)+INDEX(新战舰养成!L$6:L$18,新怪物属性!$L43+1)*(新怪物属性!$I43-1))*INDEX(战舰突破!$D$6:$D$18,新怪物属性!$O43+1),0),0)</f>
        <v>0</v>
      </c>
      <c r="BV43" s="14">
        <f>IF($I43&gt;0,ROUND((INDEX(新战舰养成!AG$6:AG$18,新怪物属性!$L43+1)+INDEX(新战舰养成!M$6:M$18,新怪物属性!$L43+1)*(新怪物属性!$I43-1))*INDEX(战舰突破!$D$6:$D$18,新怪物属性!$O43+1),0),0)</f>
        <v>0</v>
      </c>
      <c r="BY43" s="14">
        <f>(INDEX(装备数值!$C$13:$G$116,新怪物属性!$P43*8+1,BY$2)+INDEX(装备数值!$C$13:$G$116,新怪物属性!$Q43*8+2,BY$2)+INDEX(装备数值!$C$13:$G$116,新怪物属性!$S43*8+3,BY$2)+INDEX(装备数值!$C$13:$G$116,新怪物属性!$R43*8+4,BY$2)+INDEX(装备数值!$C$13:$G$116,新怪物属性!$T43*8+5,BY$2)+INDEX(装备数值!$C$13:$G$116,新怪物属性!$U43*8+6,BY$2)+INDEX(装备数值!$C$13:$G$116,新怪物属性!$V43*8+7,BY$2)+INDEX(装备数值!$C$13:$G$116,新怪物属性!$W43*8+8,BY$2))</f>
        <v>500</v>
      </c>
      <c r="BZ43" s="14">
        <f>(INDEX(装备数值!$C$13:$G$116,新怪物属性!$P43*8+1,BZ$2)+INDEX(装备数值!$C$13:$G$116,新怪物属性!$Q43*8+2,BZ$2)+INDEX(装备数值!$C$13:$G$116,新怪物属性!$S43*8+3,BZ$2)+INDEX(装备数值!$C$13:$G$116,新怪物属性!$R43*8+4,BZ$2)+INDEX(装备数值!$C$13:$G$116,新怪物属性!$T43*8+5,BZ$2)+INDEX(装备数值!$C$13:$G$116,新怪物属性!$U43*8+6,BZ$2)+INDEX(装备数值!$C$13:$G$116,新怪物属性!$V43*8+7,BZ$2)+INDEX(装备数值!$C$13:$G$116,新怪物属性!$W43*8+8,BZ$2))</f>
        <v>3300</v>
      </c>
      <c r="CA43" s="14">
        <f>(INDEX(装备数值!$C$13:$G$116,新怪物属性!$P43*8+1,CA$2)+INDEX(装备数值!$C$13:$G$116,新怪物属性!$Q43*8+2,CA$2)+INDEX(装备数值!$C$13:$G$116,新怪物属性!$S43*8+3,CA$2)+INDEX(装备数值!$C$13:$G$116,新怪物属性!$R43*8+4,CA$2)+INDEX(装备数值!$C$13:$G$116,新怪物属性!$T43*8+5,CA$2)+INDEX(装备数值!$C$13:$G$116,新怪物属性!$U43*8+6,CA$2)+INDEX(装备数值!$C$13:$G$116,新怪物属性!$V43*8+7,CA$2)+INDEX(装备数值!$C$13:$G$116,新怪物属性!$W43*8+8,CA$2))</f>
        <v>410</v>
      </c>
      <c r="CB43" s="14">
        <f>(INDEX(装备数值!$C$13:$G$116,新怪物属性!$P43*8+1,CB$2)+INDEX(装备数值!$C$13:$G$116,新怪物属性!$Q43*8+2,CB$2)+INDEX(装备数值!$C$13:$G$116,新怪物属性!$S43*8+3,CB$2)+INDEX(装备数值!$C$13:$G$116,新怪物属性!$R43*8+4,CB$2)+INDEX(装备数值!$C$13:$G$116,新怪物属性!$T43*8+5,CB$2)+INDEX(装备数值!$C$13:$G$116,新怪物属性!$U43*8+6,CB$2)+INDEX(装备数值!$C$13:$G$116,新怪物属性!$V43*8+7,CB$2)+INDEX(装备数值!$C$13:$G$116,新怪物属性!$W43*8+8,CB$2))</f>
        <v>27000</v>
      </c>
      <c r="CC43" s="14">
        <f>(INDEX(装备数值!$C$13:$G$116,新怪物属性!$P43*8+1,CC$2)+INDEX(装备数值!$C$13:$G$116,新怪物属性!$Q43*8+2,CC$2)+INDEX(装备数值!$C$13:$G$116,新怪物属性!$S43*8+3,CC$2)+INDEX(装备数值!$C$13:$G$116,新怪物属性!$R43*8+4,CC$2)+INDEX(装备数值!$C$13:$G$116,新怪物属性!$T43*8+5,CC$2)+INDEX(装备数值!$C$13:$G$116,新怪物属性!$U43*8+6,CC$2)+INDEX(装备数值!$C$13:$G$116,新怪物属性!$V43*8+7,CC$2)+INDEX(装备数值!$C$13:$G$116,新怪物属性!$W43*8+8,CC$2))</f>
        <v>55</v>
      </c>
      <c r="CF43" s="14">
        <f t="shared" si="135"/>
        <v>4</v>
      </c>
      <c r="CG43" s="14">
        <f t="shared" si="135"/>
        <v>2</v>
      </c>
      <c r="CH43" s="14">
        <f t="shared" si="135"/>
        <v>0</v>
      </c>
      <c r="CI43" s="14">
        <f t="shared" si="135"/>
        <v>0</v>
      </c>
      <c r="CJ43" s="14">
        <f t="shared" si="135"/>
        <v>0</v>
      </c>
      <c r="CK43" s="14">
        <f t="shared" si="135"/>
        <v>0</v>
      </c>
      <c r="CL43" s="14">
        <f t="shared" si="135"/>
        <v>0</v>
      </c>
      <c r="CM43" s="14">
        <f t="shared" si="135"/>
        <v>0</v>
      </c>
      <c r="CN43" s="14">
        <f t="shared" si="135"/>
        <v>0</v>
      </c>
      <c r="CO43" s="14">
        <f t="shared" si="135"/>
        <v>0</v>
      </c>
      <c r="CP43" s="14">
        <f t="shared" si="135"/>
        <v>0</v>
      </c>
      <c r="CQ43" s="14">
        <f t="shared" si="135"/>
        <v>0</v>
      </c>
      <c r="CR43" s="14">
        <f t="shared" si="135"/>
        <v>0</v>
      </c>
      <c r="CS43" s="14">
        <f>SUMIFS(装备数值!BL$50:BL$101,装备数值!$BG$50:$BG$101,"="&amp;新怪物属性!$CF$2,装备数值!$BH$50:$BH$101,"&lt;="&amp;新怪物属性!$CF43)+SUMIFS(装备数值!BL$50:BL$101,装备数值!$BG$50:$BG$101,"="&amp;新怪物属性!$CG$2,装备数值!$BH$50:$BH$101,"&lt;="&amp;新怪物属性!$CG43)+SUMIFS(装备数值!BL$50:BL$101,装备数值!$BG$50:$BG$101,"="&amp;新怪物属性!$CH$2,装备数值!$BH$50:$BH$101,"&lt;="&amp;新怪物属性!$CH43)+SUMIFS(装备数值!BL$50:BL$101,装备数值!$BG$50:$BG$101,"="&amp;新怪物属性!$CI$2,装备数值!$BH$50:$BH$101,"&lt;="&amp;新怪物属性!$CI43)+SUMIFS(装备数值!BL$50:BL$101,装备数值!$BG$50:$BG$101,"="&amp;新怪物属性!$CJ$2,装备数值!$BH$50:$BH$101,"&lt;="&amp;新怪物属性!$CJ43)+SUMIFS(装备数值!BL$50:BL$101,装备数值!$BG$50:$BG$101,"="&amp;新怪物属性!$CK$2,装备数值!$BH$50:$BH$101,"&lt;="&amp;新怪物属性!$CK43)+SUMIFS(装备数值!BL$50:BL$101,装备数值!$BG$50:$BG$101,"="&amp;新怪物属性!$CL$2,装备数值!$BH$50:$BH$101,"&lt;="&amp;新怪物属性!$CL43)+SUMIFS(装备数值!BL$50:BL$101,装备数值!$BG$50:$BG$101,"="&amp;新怪物属性!$CM$2,装备数值!$BH$50:$BH$101,"&lt;="&amp;新怪物属性!$CM43)+SUMIFS(装备数值!BL$50:BL$101,装备数值!$BG$50:$BG$101,"="&amp;新怪物属性!$CN$2,装备数值!$BH$50:$BH$101,"&lt;="&amp;新怪物属性!$CN43)+SUMIFS(装备数值!BL$50:BL$101,装备数值!$BG$50:$BG$101,"="&amp;新怪物属性!$CO$2,装备数值!$BH$50:$BH$101,"&lt;="&amp;新怪物属性!$CO43)+SUMIFS(装备数值!BL$50:BL$101,装备数值!$BG$50:$BG$101,"="&amp;新怪物属性!$CP$2,装备数值!$BH$50:$BH$101,"&lt;="&amp;新怪物属性!$CP43)+SUMIFS(装备数值!BL$50:BL$101,装备数值!$BG$50:$BG$101,"="&amp;新怪物属性!$CQ$2,装备数值!$BH$50:$BH$101,"&lt;="&amp;新怪物属性!$CQ43)+SUMIFS(装备数值!BL$50:BL$101,装备数值!$BG$50:$BG$101,"="&amp;新怪物属性!$CR$2,装备数值!$BH$50:$BH$101,"&lt;="&amp;新怪物属性!$CR43)</f>
        <v>3360</v>
      </c>
      <c r="CT43" s="14">
        <f>SUMIFS(装备数值!BM$50:BM$101,装备数值!$BG$50:$BG$101,"="&amp;新怪物属性!$CF$2,装备数值!$BH$50:$BH$101,"&lt;="&amp;新怪物属性!$CF43)+SUMIFS(装备数值!BM$50:BM$101,装备数值!$BG$50:$BG$101,"="&amp;新怪物属性!$CG$2,装备数值!$BH$50:$BH$101,"&lt;="&amp;新怪物属性!$CG43)+SUMIFS(装备数值!BM$50:BM$101,装备数值!$BG$50:$BG$101,"="&amp;新怪物属性!$CH$2,装备数值!$BH$50:$BH$101,"&lt;="&amp;新怪物属性!$CH43)+SUMIFS(装备数值!BM$50:BM$101,装备数值!$BG$50:$BG$101,"="&amp;新怪物属性!$CI$2,装备数值!$BH$50:$BH$101,"&lt;="&amp;新怪物属性!$CI43)+SUMIFS(装备数值!BM$50:BM$101,装备数值!$BG$50:$BG$101,"="&amp;新怪物属性!$CJ$2,装备数值!$BH$50:$BH$101,"&lt;="&amp;新怪物属性!$CJ43)+SUMIFS(装备数值!BM$50:BM$101,装备数值!$BG$50:$BG$101,"="&amp;新怪物属性!$CK$2,装备数值!$BH$50:$BH$101,"&lt;="&amp;新怪物属性!$CK43)+SUMIFS(装备数值!BM$50:BM$101,装备数值!$BG$50:$BG$101,"="&amp;新怪物属性!$CL$2,装备数值!$BH$50:$BH$101,"&lt;="&amp;新怪物属性!$CL43)+SUMIFS(装备数值!BM$50:BM$101,装备数值!$BG$50:$BG$101,"="&amp;新怪物属性!$CM$2,装备数值!$BH$50:$BH$101,"&lt;="&amp;新怪物属性!$CM43)+SUMIFS(装备数值!BM$50:BM$101,装备数值!$BG$50:$BG$101,"="&amp;新怪物属性!$CN$2,装备数值!$BH$50:$BH$101,"&lt;="&amp;新怪物属性!$CN43)+SUMIFS(装备数值!BM$50:BM$101,装备数值!$BG$50:$BG$101,"="&amp;新怪物属性!$CO$2,装备数值!$BH$50:$BH$101,"&lt;="&amp;新怪物属性!$CO43)+SUMIFS(装备数值!BM$50:BM$101,装备数值!$BG$50:$BG$101,"="&amp;新怪物属性!$CP$2,装备数值!$BH$50:$BH$101,"&lt;="&amp;新怪物属性!$CP43)+SUMIFS(装备数值!BM$50:BM$101,装备数值!$BG$50:$BG$101,"="&amp;新怪物属性!$CQ$2,装备数值!$BH$50:$BH$101,"&lt;="&amp;新怪物属性!$CQ43)+SUMIFS(装备数值!BM$50:BM$101,装备数值!$BG$50:$BG$101,"="&amp;新怪物属性!$CR$2,装备数值!$BH$50:$BH$101,"&lt;="&amp;新怪物属性!$CR43)</f>
        <v>25200</v>
      </c>
      <c r="CU43" s="14">
        <f>SUMIFS(装备数值!BN$50:BN$101,装备数值!$BG$50:$BG$101,"="&amp;新怪物属性!$CF$2,装备数值!$BH$50:$BH$101,"&lt;="&amp;新怪物属性!$CF43)+SUMIFS(装备数值!BN$50:BN$101,装备数值!$BG$50:$BG$101,"="&amp;新怪物属性!$CG$2,装备数值!$BH$50:$BH$101,"&lt;="&amp;新怪物属性!$CG43)+SUMIFS(装备数值!BN$50:BN$101,装备数值!$BG$50:$BG$101,"="&amp;新怪物属性!$CH$2,装备数值!$BH$50:$BH$101,"&lt;="&amp;新怪物属性!$CH43)+SUMIFS(装备数值!BN$50:BN$101,装备数值!$BG$50:$BG$101,"="&amp;新怪物属性!$CI$2,装备数值!$BH$50:$BH$101,"&lt;="&amp;新怪物属性!$CI43)+SUMIFS(装备数值!BN$50:BN$101,装备数值!$BG$50:$BG$101,"="&amp;新怪物属性!$CJ$2,装备数值!$BH$50:$BH$101,"&lt;="&amp;新怪物属性!$CJ43)+SUMIFS(装备数值!BN$50:BN$101,装备数值!$BG$50:$BG$101,"="&amp;新怪物属性!$CK$2,装备数值!$BH$50:$BH$101,"&lt;="&amp;新怪物属性!$CK43)+SUMIFS(装备数值!BN$50:BN$101,装备数值!$BG$50:$BG$101,"="&amp;新怪物属性!$CL$2,装备数值!$BH$50:$BH$101,"&lt;="&amp;新怪物属性!$CL43)+SUMIFS(装备数值!BN$50:BN$101,装备数值!$BG$50:$BG$101,"="&amp;新怪物属性!$CM$2,装备数值!$BH$50:$BH$101,"&lt;="&amp;新怪物属性!$CM43)+SUMIFS(装备数值!BN$50:BN$101,装备数值!$BG$50:$BG$101,"="&amp;新怪物属性!$CN$2,装备数值!$BH$50:$BH$101,"&lt;="&amp;新怪物属性!$CN43)+SUMIFS(装备数值!BN$50:BN$101,装备数值!$BG$50:$BG$101,"="&amp;新怪物属性!$CO$2,装备数值!$BH$50:$BH$101,"&lt;="&amp;新怪物属性!$CO43)+SUMIFS(装备数值!BN$50:BN$101,装备数值!$BG$50:$BG$101,"="&amp;新怪物属性!$CP$2,装备数值!$BH$50:$BH$101,"&lt;="&amp;新怪物属性!$CP43)+SUMIFS(装备数值!BN$50:BN$101,装备数值!$BG$50:$BG$101,"="&amp;新怪物属性!$CQ$2,装备数值!$BH$50:$BH$101,"&lt;="&amp;新怪物属性!$CQ43)+SUMIFS(装备数值!BN$50:BN$101,装备数值!$BG$50:$BG$101,"="&amp;新怪物属性!$CR$2,装备数值!$BH$50:$BH$101,"&lt;="&amp;新怪物属性!$CR43)</f>
        <v>0</v>
      </c>
      <c r="CV43" s="14">
        <f>SUMIFS(装备数值!BO$50:BO$101,装备数值!$BG$50:$BG$101,"="&amp;新怪物属性!$CF$2,装备数值!$BH$50:$BH$101,"&lt;="&amp;新怪物属性!$CF43)+SUMIFS(装备数值!BO$50:BO$101,装备数值!$BG$50:$BG$101,"="&amp;新怪物属性!$CG$2,装备数值!$BH$50:$BH$101,"&lt;="&amp;新怪物属性!$CG43)+SUMIFS(装备数值!BO$50:BO$101,装备数值!$BG$50:$BG$101,"="&amp;新怪物属性!$CH$2,装备数值!$BH$50:$BH$101,"&lt;="&amp;新怪物属性!$CH43)+SUMIFS(装备数值!BO$50:BO$101,装备数值!$BG$50:$BG$101,"="&amp;新怪物属性!$CI$2,装备数值!$BH$50:$BH$101,"&lt;="&amp;新怪物属性!$CI43)+SUMIFS(装备数值!BO$50:BO$101,装备数值!$BG$50:$BG$101,"="&amp;新怪物属性!$CJ$2,装备数值!$BH$50:$BH$101,"&lt;="&amp;新怪物属性!$CJ43)+SUMIFS(装备数值!BO$50:BO$101,装备数值!$BG$50:$BG$101,"="&amp;新怪物属性!$CK$2,装备数值!$BH$50:$BH$101,"&lt;="&amp;新怪物属性!$CK43)+SUMIFS(装备数值!BO$50:BO$101,装备数值!$BG$50:$BG$101,"="&amp;新怪物属性!$CL$2,装备数值!$BH$50:$BH$101,"&lt;="&amp;新怪物属性!$CL43)+SUMIFS(装备数值!BO$50:BO$101,装备数值!$BG$50:$BG$101,"="&amp;新怪物属性!$CM$2,装备数值!$BH$50:$BH$101,"&lt;="&amp;新怪物属性!$CM43)+SUMIFS(装备数值!BO$50:BO$101,装备数值!$BG$50:$BG$101,"="&amp;新怪物属性!$CN$2,装备数值!$BH$50:$BH$101,"&lt;="&amp;新怪物属性!$CN43)+SUMIFS(装备数值!BO$50:BO$101,装备数值!$BG$50:$BG$101,"="&amp;新怪物属性!$CO$2,装备数值!$BH$50:$BH$101,"&lt;="&amp;新怪物属性!$CO43)+SUMIFS(装备数值!BO$50:BO$101,装备数值!$BG$50:$BG$101,"="&amp;新怪物属性!$CP$2,装备数值!$BH$50:$BH$101,"&lt;="&amp;新怪物属性!$CP43)+SUMIFS(装备数值!BO$50:BO$101,装备数值!$BG$50:$BG$101,"="&amp;新怪物属性!$CQ$2,装备数值!$BH$50:$BH$101,"&lt;="&amp;新怪物属性!$CQ43)+SUMIFS(装备数值!BO$50:BO$101,装备数值!$BG$50:$BG$101,"="&amp;新怪物属性!$CR$2,装备数值!$BH$50:$BH$101,"&lt;="&amp;新怪物属性!$CR43)</f>
        <v>48000</v>
      </c>
      <c r="CW43" s="14">
        <f>SUMIFS(装备数值!BP$50:BP$101,装备数值!$BG$50:$BG$101,"="&amp;新怪物属性!$CF$2,装备数值!$BH$50:$BH$101,"&lt;="&amp;新怪物属性!$CF43)+SUMIFS(装备数值!BP$50:BP$101,装备数值!$BG$50:$BG$101,"="&amp;新怪物属性!$CG$2,装备数值!$BH$50:$BH$101,"&lt;="&amp;新怪物属性!$CG43)+SUMIFS(装备数值!BP$50:BP$101,装备数值!$BG$50:$BG$101,"="&amp;新怪物属性!$CH$2,装备数值!$BH$50:$BH$101,"&lt;="&amp;新怪物属性!$CH43)+SUMIFS(装备数值!BP$50:BP$101,装备数值!$BG$50:$BG$101,"="&amp;新怪物属性!$CI$2,装备数值!$BH$50:$BH$101,"&lt;="&amp;新怪物属性!$CI43)+SUMIFS(装备数值!BP$50:BP$101,装备数值!$BG$50:$BG$101,"="&amp;新怪物属性!$CJ$2,装备数值!$BH$50:$BH$101,"&lt;="&amp;新怪物属性!$CJ43)+SUMIFS(装备数值!BP$50:BP$101,装备数值!$BG$50:$BG$101,"="&amp;新怪物属性!$CK$2,装备数值!$BH$50:$BH$101,"&lt;="&amp;新怪物属性!$CK43)+SUMIFS(装备数值!BP$50:BP$101,装备数值!$BG$50:$BG$101,"="&amp;新怪物属性!$CL$2,装备数值!$BH$50:$BH$101,"&lt;="&amp;新怪物属性!$CL43)+SUMIFS(装备数值!BP$50:BP$101,装备数值!$BG$50:$BG$101,"="&amp;新怪物属性!$CM$2,装备数值!$BH$50:$BH$101,"&lt;="&amp;新怪物属性!$CM43)+SUMIFS(装备数值!BP$50:BP$101,装备数值!$BG$50:$BG$101,"="&amp;新怪物属性!$CN$2,装备数值!$BH$50:$BH$101,"&lt;="&amp;新怪物属性!$CN43)+SUMIFS(装备数值!BP$50:BP$101,装备数值!$BG$50:$BG$101,"="&amp;新怪物属性!$CO$2,装备数值!$BH$50:$BH$101,"&lt;="&amp;新怪物属性!$CO43)+SUMIFS(装备数值!BP$50:BP$101,装备数值!$BG$50:$BG$101,"="&amp;新怪物属性!$CP$2,装备数值!$BH$50:$BH$101,"&lt;="&amp;新怪物属性!$CP43)+SUMIFS(装备数值!BP$50:BP$101,装备数值!$BG$50:$BG$101,"="&amp;新怪物属性!$CQ$2,装备数值!$BH$50:$BH$101,"&lt;="&amp;新怪物属性!$CQ43)+SUMIFS(装备数值!BP$50:BP$101,装备数值!$BG$50:$BG$101,"="&amp;新怪物属性!$CR$2,装备数值!$BH$50:$BH$101,"&lt;="&amp;新怪物属性!$CR43)</f>
        <v>920</v>
      </c>
      <c r="CX43" s="14">
        <f>SUMIFS(装备数值!BQ$50:BQ$101,装备数值!$BG$50:$BG$101,"="&amp;新怪物属性!$CF$2,装备数值!$BH$50:$BH$101,"&lt;="&amp;新怪物属性!$CF43)+SUMIFS(装备数值!BQ$50:BQ$101,装备数值!$BG$50:$BG$101,"="&amp;新怪物属性!$CG$2,装备数值!$BH$50:$BH$101,"&lt;="&amp;新怪物属性!$CG43)+SUMIFS(装备数值!BQ$50:BQ$101,装备数值!$BG$50:$BG$101,"="&amp;新怪物属性!$CH$2,装备数值!$BH$50:$BH$101,"&lt;="&amp;新怪物属性!$CH43)+SUMIFS(装备数值!BQ$50:BQ$101,装备数值!$BG$50:$BG$101,"="&amp;新怪物属性!$CI$2,装备数值!$BH$50:$BH$101,"&lt;="&amp;新怪物属性!$CI43)+SUMIFS(装备数值!BQ$50:BQ$101,装备数值!$BG$50:$BG$101,"="&amp;新怪物属性!$CJ$2,装备数值!$BH$50:$BH$101,"&lt;="&amp;新怪物属性!$CJ43)+SUMIFS(装备数值!BQ$50:BQ$101,装备数值!$BG$50:$BG$101,"="&amp;新怪物属性!$CK$2,装备数值!$BH$50:$BH$101,"&lt;="&amp;新怪物属性!$CK43)+SUMIFS(装备数值!BQ$50:BQ$101,装备数值!$BG$50:$BG$101,"="&amp;新怪物属性!$CL$2,装备数值!$BH$50:$BH$101,"&lt;="&amp;新怪物属性!$CL43)+SUMIFS(装备数值!BQ$50:BQ$101,装备数值!$BG$50:$BG$101,"="&amp;新怪物属性!$CM$2,装备数值!$BH$50:$BH$101,"&lt;="&amp;新怪物属性!$CM43)+SUMIFS(装备数值!BQ$50:BQ$101,装备数值!$BG$50:$BG$101,"="&amp;新怪物属性!$CN$2,装备数值!$BH$50:$BH$101,"&lt;="&amp;新怪物属性!$CN43)+SUMIFS(装备数值!BQ$50:BQ$101,装备数值!$BG$50:$BG$101,"="&amp;新怪物属性!$CO$2,装备数值!$BH$50:$BH$101,"&lt;="&amp;新怪物属性!$CO43)+SUMIFS(装备数值!BQ$50:BQ$101,装备数值!$BG$50:$BG$101,"="&amp;新怪物属性!$CP$2,装备数值!$BH$50:$BH$101,"&lt;="&amp;新怪物属性!$CP43)+SUMIFS(装备数值!BQ$50:BQ$101,装备数值!$BG$50:$BG$101,"="&amp;新怪物属性!$CQ$2,装备数值!$BH$50:$BH$101,"&lt;="&amp;新怪物属性!$CQ43)+SUMIFS(装备数值!BQ$50:BQ$101,装备数值!$BG$50:$BG$101,"="&amp;新怪物属性!$CR$2,装备数值!$BH$50:$BH$101,"&lt;="&amp;新怪物属性!$CR43)</f>
        <v>0</v>
      </c>
      <c r="CY43" s="14">
        <f>SUMIFS(装备数值!BR$50:BR$101,装备数值!$BG$50:$BG$101,"="&amp;新怪物属性!$CF$2,装备数值!$BH$50:$BH$101,"&lt;="&amp;新怪物属性!$CF43)+SUMIFS(装备数值!BR$50:BR$101,装备数值!$BG$50:$BG$101,"="&amp;新怪物属性!$CG$2,装备数值!$BH$50:$BH$101,"&lt;="&amp;新怪物属性!$CG43)+SUMIFS(装备数值!BR$50:BR$101,装备数值!$BG$50:$BG$101,"="&amp;新怪物属性!$CH$2,装备数值!$BH$50:$BH$101,"&lt;="&amp;新怪物属性!$CH43)+SUMIFS(装备数值!BR$50:BR$101,装备数值!$BG$50:$BG$101,"="&amp;新怪物属性!$CI$2,装备数值!$BH$50:$BH$101,"&lt;="&amp;新怪物属性!$CI43)+SUMIFS(装备数值!BR$50:BR$101,装备数值!$BG$50:$BG$101,"="&amp;新怪物属性!$CJ$2,装备数值!$BH$50:$BH$101,"&lt;="&amp;新怪物属性!$CJ43)+SUMIFS(装备数值!BR$50:BR$101,装备数值!$BG$50:$BG$101,"="&amp;新怪物属性!$CK$2,装备数值!$BH$50:$BH$101,"&lt;="&amp;新怪物属性!$CK43)+SUMIFS(装备数值!BR$50:BR$101,装备数值!$BG$50:$BG$101,"="&amp;新怪物属性!$CL$2,装备数值!$BH$50:$BH$101,"&lt;="&amp;新怪物属性!$CL43)+SUMIFS(装备数值!BR$50:BR$101,装备数值!$BG$50:$BG$101,"="&amp;新怪物属性!$CM$2,装备数值!$BH$50:$BH$101,"&lt;="&amp;新怪物属性!$CM43)+SUMIFS(装备数值!BR$50:BR$101,装备数值!$BG$50:$BG$101,"="&amp;新怪物属性!$CN$2,装备数值!$BH$50:$BH$101,"&lt;="&amp;新怪物属性!$CN43)+SUMIFS(装备数值!BR$50:BR$101,装备数值!$BG$50:$BG$101,"="&amp;新怪物属性!$CO$2,装备数值!$BH$50:$BH$101,"&lt;="&amp;新怪物属性!$CO43)+SUMIFS(装备数值!BR$50:BR$101,装备数值!$BG$50:$BG$101,"="&amp;新怪物属性!$CP$2,装备数值!$BH$50:$BH$101,"&lt;="&amp;新怪物属性!$CP43)+SUMIFS(装备数值!BR$50:BR$101,装备数值!$BG$50:$BG$101,"="&amp;新怪物属性!$CQ$2,装备数值!$BH$50:$BH$101,"&lt;="&amp;新怪物属性!$CQ43)+SUMIFS(装备数值!BR$50:BR$101,装备数值!$BG$50:$BG$101,"="&amp;新怪物属性!$CR$2,装备数值!$BH$50:$BH$101,"&lt;="&amp;新怪物属性!$CR43)</f>
        <v>0</v>
      </c>
      <c r="CZ43" s="14">
        <f>SUMIFS(装备数值!BS$50:BS$101,装备数值!$BG$50:$BG$101,"="&amp;新怪物属性!$CF$2,装备数值!$BH$50:$BH$101,"&lt;="&amp;新怪物属性!$CF43)+SUMIFS(装备数值!BS$50:BS$101,装备数值!$BG$50:$BG$101,"="&amp;新怪物属性!$CG$2,装备数值!$BH$50:$BH$101,"&lt;="&amp;新怪物属性!$CG43)+SUMIFS(装备数值!BS$50:BS$101,装备数值!$BG$50:$BG$101,"="&amp;新怪物属性!$CH$2,装备数值!$BH$50:$BH$101,"&lt;="&amp;新怪物属性!$CH43)+SUMIFS(装备数值!BS$50:BS$101,装备数值!$BG$50:$BG$101,"="&amp;新怪物属性!$CI$2,装备数值!$BH$50:$BH$101,"&lt;="&amp;新怪物属性!$CI43)+SUMIFS(装备数值!BS$50:BS$101,装备数值!$BG$50:$BG$101,"="&amp;新怪物属性!$CJ$2,装备数值!$BH$50:$BH$101,"&lt;="&amp;新怪物属性!$CJ43)+SUMIFS(装备数值!BS$50:BS$101,装备数值!$BG$50:$BG$101,"="&amp;新怪物属性!$CK$2,装备数值!$BH$50:$BH$101,"&lt;="&amp;新怪物属性!$CK43)+SUMIFS(装备数值!BS$50:BS$101,装备数值!$BG$50:$BG$101,"="&amp;新怪物属性!$CL$2,装备数值!$BH$50:$BH$101,"&lt;="&amp;新怪物属性!$CL43)+SUMIFS(装备数值!BS$50:BS$101,装备数值!$BG$50:$BG$101,"="&amp;新怪物属性!$CM$2,装备数值!$BH$50:$BH$101,"&lt;="&amp;新怪物属性!$CM43)+SUMIFS(装备数值!BS$50:BS$101,装备数值!$BG$50:$BG$101,"="&amp;新怪物属性!$CN$2,装备数值!$BH$50:$BH$101,"&lt;="&amp;新怪物属性!$CN43)+SUMIFS(装备数值!BS$50:BS$101,装备数值!$BG$50:$BG$101,"="&amp;新怪物属性!$CO$2,装备数值!$BH$50:$BH$101,"&lt;="&amp;新怪物属性!$CO43)+SUMIFS(装备数值!BS$50:BS$101,装备数值!$BG$50:$BG$101,"="&amp;新怪物属性!$CP$2,装备数值!$BH$50:$BH$101,"&lt;="&amp;新怪物属性!$CP43)+SUMIFS(装备数值!BS$50:BS$101,装备数值!$BG$50:$BG$101,"="&amp;新怪物属性!$CQ$2,装备数值!$BH$50:$BH$101,"&lt;="&amp;新怪物属性!$CQ43)+SUMIFS(装备数值!BS$50:BS$101,装备数值!$BG$50:$BG$101,"="&amp;新怪物属性!$CR$2,装备数值!$BH$50:$BH$101,"&lt;="&amp;新怪物属性!$CR43)</f>
        <v>0</v>
      </c>
      <c r="DA43" s="14">
        <f>SUMIFS(装备数值!BT$50:BT$101,装备数值!$BG$50:$BG$101,"="&amp;新怪物属性!$CF$2,装备数值!$BH$50:$BH$101,"&lt;="&amp;新怪物属性!$CF43)+SUMIFS(装备数值!BT$50:BT$101,装备数值!$BG$50:$BG$101,"="&amp;新怪物属性!$CG$2,装备数值!$BH$50:$BH$101,"&lt;="&amp;新怪物属性!$CG43)+SUMIFS(装备数值!BT$50:BT$101,装备数值!$BG$50:$BG$101,"="&amp;新怪物属性!$CH$2,装备数值!$BH$50:$BH$101,"&lt;="&amp;新怪物属性!$CH43)+SUMIFS(装备数值!BT$50:BT$101,装备数值!$BG$50:$BG$101,"="&amp;新怪物属性!$CI$2,装备数值!$BH$50:$BH$101,"&lt;="&amp;新怪物属性!$CI43)+SUMIFS(装备数值!BT$50:BT$101,装备数值!$BG$50:$BG$101,"="&amp;新怪物属性!$CJ$2,装备数值!$BH$50:$BH$101,"&lt;="&amp;新怪物属性!$CJ43)+SUMIFS(装备数值!BT$50:BT$101,装备数值!$BG$50:$BG$101,"="&amp;新怪物属性!$CK$2,装备数值!$BH$50:$BH$101,"&lt;="&amp;新怪物属性!$CK43)+SUMIFS(装备数值!BT$50:BT$101,装备数值!$BG$50:$BG$101,"="&amp;新怪物属性!$CL$2,装备数值!$BH$50:$BH$101,"&lt;="&amp;新怪物属性!$CL43)+SUMIFS(装备数值!BT$50:BT$101,装备数值!$BG$50:$BG$101,"="&amp;新怪物属性!$CM$2,装备数值!$BH$50:$BH$101,"&lt;="&amp;新怪物属性!$CM43)+SUMIFS(装备数值!BT$50:BT$101,装备数值!$BG$50:$BG$101,"="&amp;新怪物属性!$CN$2,装备数值!$BH$50:$BH$101,"&lt;="&amp;新怪物属性!$CN43)+SUMIFS(装备数值!BT$50:BT$101,装备数值!$BG$50:$BG$101,"="&amp;新怪物属性!$CO$2,装备数值!$BH$50:$BH$101,"&lt;="&amp;新怪物属性!$CO43)+SUMIFS(装备数值!BT$50:BT$101,装备数值!$BG$50:$BG$101,"="&amp;新怪物属性!$CP$2,装备数值!$BH$50:$BH$101,"&lt;="&amp;新怪物属性!$CP43)+SUMIFS(装备数值!BT$50:BT$101,装备数值!$BG$50:$BG$101,"="&amp;新怪物属性!$CQ$2,装备数值!$BH$50:$BH$101,"&lt;="&amp;新怪物属性!$CQ43)+SUMIFS(装备数值!BT$50:BT$101,装备数值!$BG$50:$BG$101,"="&amp;新怪物属性!$CR$2,装备数值!$BH$50:$BH$101,"&lt;="&amp;新怪物属性!$CR43)</f>
        <v>0</v>
      </c>
      <c r="DB43" s="14">
        <f>SUMIFS(装备数值!BU$50:BU$101,装备数值!$BG$50:$BG$101,"="&amp;新怪物属性!$CF$2,装备数值!$BH$50:$BH$101,"&lt;="&amp;新怪物属性!$CF43)+SUMIFS(装备数值!BU$50:BU$101,装备数值!$BG$50:$BG$101,"="&amp;新怪物属性!$CG$2,装备数值!$BH$50:$BH$101,"&lt;="&amp;新怪物属性!$CG43)+SUMIFS(装备数值!BU$50:BU$101,装备数值!$BG$50:$BG$101,"="&amp;新怪物属性!$CH$2,装备数值!$BH$50:$BH$101,"&lt;="&amp;新怪物属性!$CH43)+SUMIFS(装备数值!BU$50:BU$101,装备数值!$BG$50:$BG$101,"="&amp;新怪物属性!$CI$2,装备数值!$BH$50:$BH$101,"&lt;="&amp;新怪物属性!$CI43)+SUMIFS(装备数值!BU$50:BU$101,装备数值!$BG$50:$BG$101,"="&amp;新怪物属性!$CJ$2,装备数值!$BH$50:$BH$101,"&lt;="&amp;新怪物属性!$CJ43)+SUMIFS(装备数值!BU$50:BU$101,装备数值!$BG$50:$BG$101,"="&amp;新怪物属性!$CK$2,装备数值!$BH$50:$BH$101,"&lt;="&amp;新怪物属性!$CK43)+SUMIFS(装备数值!BU$50:BU$101,装备数值!$BG$50:$BG$101,"="&amp;新怪物属性!$CL$2,装备数值!$BH$50:$BH$101,"&lt;="&amp;新怪物属性!$CL43)+SUMIFS(装备数值!BU$50:BU$101,装备数值!$BG$50:$BG$101,"="&amp;新怪物属性!$CM$2,装备数值!$BH$50:$BH$101,"&lt;="&amp;新怪物属性!$CM43)+SUMIFS(装备数值!BU$50:BU$101,装备数值!$BG$50:$BG$101,"="&amp;新怪物属性!$CN$2,装备数值!$BH$50:$BH$101,"&lt;="&amp;新怪物属性!$CN43)+SUMIFS(装备数值!BU$50:BU$101,装备数值!$BG$50:$BG$101,"="&amp;新怪物属性!$CO$2,装备数值!$BH$50:$BH$101,"&lt;="&amp;新怪物属性!$CO43)+SUMIFS(装备数值!BU$50:BU$101,装备数值!$BG$50:$BG$101,"="&amp;新怪物属性!$CP$2,装备数值!$BH$50:$BH$101,"&lt;="&amp;新怪物属性!$CP43)+SUMIFS(装备数值!BU$50:BU$101,装备数值!$BG$50:$BG$101,"="&amp;新怪物属性!$CQ$2,装备数值!$BH$50:$BH$101,"&lt;="&amp;新怪物属性!$CQ43)+SUMIFS(装备数值!BU$50:BU$101,装备数值!$BG$50:$BG$101,"="&amp;新怪物属性!$CR$2,装备数值!$BH$50:$BH$101,"&lt;="&amp;新怪物属性!$CR43)</f>
        <v>0</v>
      </c>
      <c r="DC43" s="14">
        <f>SUMIFS(装备数值!BV$50:BV$101,装备数值!$BG$50:$BG$101,"="&amp;新怪物属性!$CF$2,装备数值!$BH$50:$BH$101,"&lt;="&amp;新怪物属性!$CF43)+SUMIFS(装备数值!BV$50:BV$101,装备数值!$BG$50:$BG$101,"="&amp;新怪物属性!$CG$2,装备数值!$BH$50:$BH$101,"&lt;="&amp;新怪物属性!$CG43)+SUMIFS(装备数值!BV$50:BV$101,装备数值!$BG$50:$BG$101,"="&amp;新怪物属性!$CH$2,装备数值!$BH$50:$BH$101,"&lt;="&amp;新怪物属性!$CH43)+SUMIFS(装备数值!BV$50:BV$101,装备数值!$BG$50:$BG$101,"="&amp;新怪物属性!$CI$2,装备数值!$BH$50:$BH$101,"&lt;="&amp;新怪物属性!$CI43)+SUMIFS(装备数值!BV$50:BV$101,装备数值!$BG$50:$BG$101,"="&amp;新怪物属性!$CJ$2,装备数值!$BH$50:$BH$101,"&lt;="&amp;新怪物属性!$CJ43)+SUMIFS(装备数值!BV$50:BV$101,装备数值!$BG$50:$BG$101,"="&amp;新怪物属性!$CK$2,装备数值!$BH$50:$BH$101,"&lt;="&amp;新怪物属性!$CK43)+SUMIFS(装备数值!BV$50:BV$101,装备数值!$BG$50:$BG$101,"="&amp;新怪物属性!$CL$2,装备数值!$BH$50:$BH$101,"&lt;="&amp;新怪物属性!$CL43)+SUMIFS(装备数值!BV$50:BV$101,装备数值!$BG$50:$BG$101,"="&amp;新怪物属性!$CM$2,装备数值!$BH$50:$BH$101,"&lt;="&amp;新怪物属性!$CM43)+SUMIFS(装备数值!BV$50:BV$101,装备数值!$BG$50:$BG$101,"="&amp;新怪物属性!$CN$2,装备数值!$BH$50:$BH$101,"&lt;="&amp;新怪物属性!$CN43)+SUMIFS(装备数值!BV$50:BV$101,装备数值!$BG$50:$BG$101,"="&amp;新怪物属性!$CO$2,装备数值!$BH$50:$BH$101,"&lt;="&amp;新怪物属性!$CO43)+SUMIFS(装备数值!BV$50:BV$101,装备数值!$BG$50:$BG$101,"="&amp;新怪物属性!$CP$2,装备数值!$BH$50:$BH$101,"&lt;="&amp;新怪物属性!$CP43)+SUMIFS(装备数值!BV$50:BV$101,装备数值!$BG$50:$BG$101,"="&amp;新怪物属性!$CQ$2,装备数值!$BH$50:$BH$101,"&lt;="&amp;新怪物属性!$CQ43)+SUMIFS(装备数值!BV$50:BV$101,装备数值!$BG$50:$BG$101,"="&amp;新怪物属性!$CR$2,装备数值!$BH$50:$BH$101,"&lt;="&amp;新怪物属性!$CR43)</f>
        <v>0</v>
      </c>
      <c r="DD43" s="14">
        <f>SUMIFS(装备数值!BW$50:BW$101,装备数值!$BG$50:$BG$101,"="&amp;新怪物属性!$CF$2,装备数值!$BH$50:$BH$101,"&lt;="&amp;新怪物属性!$CF43)+SUMIFS(装备数值!BW$50:BW$101,装备数值!$BG$50:$BG$101,"="&amp;新怪物属性!$CG$2,装备数值!$BH$50:$BH$101,"&lt;="&amp;新怪物属性!$CG43)+SUMIFS(装备数值!BW$50:BW$101,装备数值!$BG$50:$BG$101,"="&amp;新怪物属性!$CH$2,装备数值!$BH$50:$BH$101,"&lt;="&amp;新怪物属性!$CH43)+SUMIFS(装备数值!BW$50:BW$101,装备数值!$BG$50:$BG$101,"="&amp;新怪物属性!$CI$2,装备数值!$BH$50:$BH$101,"&lt;="&amp;新怪物属性!$CI43)+SUMIFS(装备数值!BW$50:BW$101,装备数值!$BG$50:$BG$101,"="&amp;新怪物属性!$CJ$2,装备数值!$BH$50:$BH$101,"&lt;="&amp;新怪物属性!$CJ43)+SUMIFS(装备数值!BW$50:BW$101,装备数值!$BG$50:$BG$101,"="&amp;新怪物属性!$CK$2,装备数值!$BH$50:$BH$101,"&lt;="&amp;新怪物属性!$CK43)+SUMIFS(装备数值!BW$50:BW$101,装备数值!$BG$50:$BG$101,"="&amp;新怪物属性!$CL$2,装备数值!$BH$50:$BH$101,"&lt;="&amp;新怪物属性!$CL43)+SUMIFS(装备数值!BW$50:BW$101,装备数值!$BG$50:$BG$101,"="&amp;新怪物属性!$CM$2,装备数值!$BH$50:$BH$101,"&lt;="&amp;新怪物属性!$CM43)+SUMIFS(装备数值!BW$50:BW$101,装备数值!$BG$50:$BG$101,"="&amp;新怪物属性!$CN$2,装备数值!$BH$50:$BH$101,"&lt;="&amp;新怪物属性!$CN43)+SUMIFS(装备数值!BW$50:BW$101,装备数值!$BG$50:$BG$101,"="&amp;新怪物属性!$CO$2,装备数值!$BH$50:$BH$101,"&lt;="&amp;新怪物属性!$CO43)+SUMIFS(装备数值!BW$50:BW$101,装备数值!$BG$50:$BG$101,"="&amp;新怪物属性!$CP$2,装备数值!$BH$50:$BH$101,"&lt;="&amp;新怪物属性!$CP43)+SUMIFS(装备数值!BW$50:BW$101,装备数值!$BG$50:$BG$101,"="&amp;新怪物属性!$CQ$2,装备数值!$BH$50:$BH$101,"&lt;="&amp;新怪物属性!$CQ43)+SUMIFS(装备数值!BW$50:BW$101,装备数值!$BG$50:$BG$101,"="&amp;新怪物属性!$CR$2,装备数值!$BH$50:$BH$101,"&lt;="&amp;新怪物属性!$CR43)</f>
        <v>0</v>
      </c>
      <c r="DE43" s="14">
        <f>SUMIFS(装备数值!BX$50:BX$101,装备数值!$BG$50:$BG$101,"="&amp;新怪物属性!$CF$2,装备数值!$BH$50:$BH$101,"&lt;="&amp;新怪物属性!$CF43)+SUMIFS(装备数值!BX$50:BX$101,装备数值!$BG$50:$BG$101,"="&amp;新怪物属性!$CG$2,装备数值!$BH$50:$BH$101,"&lt;="&amp;新怪物属性!$CG43)+SUMIFS(装备数值!BX$50:BX$101,装备数值!$BG$50:$BG$101,"="&amp;新怪物属性!$CH$2,装备数值!$BH$50:$BH$101,"&lt;="&amp;新怪物属性!$CH43)+SUMIFS(装备数值!BX$50:BX$101,装备数值!$BG$50:$BG$101,"="&amp;新怪物属性!$CI$2,装备数值!$BH$50:$BH$101,"&lt;="&amp;新怪物属性!$CI43)+SUMIFS(装备数值!BX$50:BX$101,装备数值!$BG$50:$BG$101,"="&amp;新怪物属性!$CJ$2,装备数值!$BH$50:$BH$101,"&lt;="&amp;新怪物属性!$CJ43)+SUMIFS(装备数值!BX$50:BX$101,装备数值!$BG$50:$BG$101,"="&amp;新怪物属性!$CK$2,装备数值!$BH$50:$BH$101,"&lt;="&amp;新怪物属性!$CK43)+SUMIFS(装备数值!BX$50:BX$101,装备数值!$BG$50:$BG$101,"="&amp;新怪物属性!$CL$2,装备数值!$BH$50:$BH$101,"&lt;="&amp;新怪物属性!$CL43)+SUMIFS(装备数值!BX$50:BX$101,装备数值!$BG$50:$BG$101,"="&amp;新怪物属性!$CM$2,装备数值!$BH$50:$BH$101,"&lt;="&amp;新怪物属性!$CM43)+SUMIFS(装备数值!BX$50:BX$101,装备数值!$BG$50:$BG$101,"="&amp;新怪物属性!$CN$2,装备数值!$BH$50:$BH$101,"&lt;="&amp;新怪物属性!$CN43)+SUMIFS(装备数值!BX$50:BX$101,装备数值!$BG$50:$BG$101,"="&amp;新怪物属性!$CO$2,装备数值!$BH$50:$BH$101,"&lt;="&amp;新怪物属性!$CO43)+SUMIFS(装备数值!BX$50:BX$101,装备数值!$BG$50:$BG$101,"="&amp;新怪物属性!$CP$2,装备数值!$BH$50:$BH$101,"&lt;="&amp;新怪物属性!$CP43)+SUMIFS(装备数值!BX$50:BX$101,装备数值!$BG$50:$BG$101,"="&amp;新怪物属性!$CQ$2,装备数值!$BH$50:$BH$101,"&lt;="&amp;新怪物属性!$CQ43)+SUMIFS(装备数值!BX$50:BX$101,装备数值!$BG$50:$BG$101,"="&amp;新怪物属性!$CR$2,装备数值!$BH$50:$BH$101,"&lt;="&amp;新怪物属性!$CR43)</f>
        <v>0</v>
      </c>
      <c r="DH43" s="14">
        <f>INDEX(装备数值!$I$13:$M$116,新怪物属性!$P43*8+1,DH$2)*$X43+INDEX(装备数值!$I$13:$M$116,新怪物属性!$Q43*8+2,DH$2)*$Y43+INDEX(装备数值!$I$13:$M$116,新怪物属性!$S43*8+3,DH$2)*$Z43+INDEX(装备数值!$I$13:$M$116,新怪物属性!$R43*8+4,DH$2)*$AA43+INDEX(装备数值!$I$13:$M$116,新怪物属性!$T43*8+5,DH$2)*$AB43+INDEX(装备数值!$I$13:$M$116,新怪物属性!$U43*8+6,DH$2)*$AC43+INDEX(装备数值!$I$13:$M$116,新怪物属性!$V43*8+7,DH$2)*$AD43+INDEX(装备数值!$I$13:$M$116,新怪物属性!$W43*8+8,DH$2)*$AE43</f>
        <v>1650</v>
      </c>
      <c r="DI43" s="14">
        <f>INDEX(装备数值!$I$13:$M$116,新怪物属性!$P43*8+1,DI$2)*$X43+INDEX(装备数值!$I$13:$M$116,新怪物属性!$Q43*8+2,DI$2)*$Y43+INDEX(装备数值!$I$13:$M$116,新怪物属性!$S43*8+3,DI$2)*$Z43+INDEX(装备数值!$I$13:$M$116,新怪物属性!$R43*8+4,DI$2)*$AA43+INDEX(装备数值!$I$13:$M$116,新怪物属性!$T43*8+5,DI$2)*$AB43+INDEX(装备数值!$I$13:$M$116,新怪物属性!$U43*8+6,DI$2)*$AC43+INDEX(装备数值!$I$13:$M$116,新怪物属性!$V43*8+7,DI$2)*$AD43+INDEX(装备数值!$I$13:$M$116,新怪物属性!$W43*8+8,DI$2)*$AE43</f>
        <v>11700</v>
      </c>
      <c r="DJ43" s="14">
        <f>INDEX(装备数值!$I$13:$M$116,新怪物属性!$P43*8+1,DJ$2)*$X43+INDEX(装备数值!$I$13:$M$116,新怪物属性!$Q43*8+2,DJ$2)*$Y43+INDEX(装备数值!$I$13:$M$116,新怪物属性!$S43*8+3,DJ$2)*$Z43+INDEX(装备数值!$I$13:$M$116,新怪物属性!$R43*8+4,DJ$2)*$AA43+INDEX(装备数值!$I$13:$M$116,新怪物属性!$T43*8+5,DJ$2)*$AB43+INDEX(装备数值!$I$13:$M$116,新怪物属性!$U43*8+6,DJ$2)*$AC43+INDEX(装备数值!$I$13:$M$116,新怪物属性!$V43*8+7,DJ$2)*$AD43+INDEX(装备数值!$I$13:$M$116,新怪物属性!$W43*8+8,DJ$2)*$AE43</f>
        <v>840</v>
      </c>
      <c r="DK43" s="14">
        <f>INDEX(装备数值!$I$13:$M$116,新怪物属性!$P43*8+1,DK$2)*$X43+INDEX(装备数值!$I$13:$M$116,新怪物属性!$Q43*8+2,DK$2)*$Y43+INDEX(装备数值!$I$13:$M$116,新怪物属性!$S43*8+3,DK$2)*$Z43+INDEX(装备数值!$I$13:$M$116,新怪物属性!$R43*8+4,DK$2)*$AA43+INDEX(装备数值!$I$13:$M$116,新怪物属性!$T43*8+5,DK$2)*$AB43+INDEX(装备数值!$I$13:$M$116,新怪物属性!$U43*8+6,DK$2)*$AC43+INDEX(装备数值!$I$13:$M$116,新怪物属性!$V43*8+7,DK$2)*$AD43+INDEX(装备数值!$I$13:$M$116,新怪物属性!$W43*8+8,DK$2)*$AE43</f>
        <v>27000</v>
      </c>
      <c r="DL43" s="14">
        <f>INDEX(装备数值!$I$13:$M$116,新怪物属性!$P43*8+1,DL$2)*$X43+INDEX(装备数值!$I$13:$M$116,新怪物属性!$Q43*8+2,DL$2)*$Y43+INDEX(装备数值!$I$13:$M$116,新怪物属性!$S43*8+3,DL$2)*$Z43+INDEX(装备数值!$I$13:$M$116,新怪物属性!$R43*8+4,DL$2)*$AA43+INDEX(装备数值!$I$13:$M$116,新怪物属性!$T43*8+5,DL$2)*$AB43+INDEX(装备数值!$I$13:$M$116,新怪物属性!$U43*8+6,DL$2)*$AC43+INDEX(装备数值!$I$13:$M$116,新怪物属性!$V43*8+7,DL$2)*$AD43+INDEX(装备数值!$I$13:$M$116,新怪物属性!$W43*8+8,DL$2)*$AE43</f>
        <v>240</v>
      </c>
      <c r="DO43" s="14">
        <f>INDEX(装备数值!$X$13:$AH$116,$P43*8+1,DO$2)*$AF43+INDEX(装备数值!$X$13:$AH$116,$Q43*8+2,DO$2)*$AG43+INDEX(装备数值!$X$13:$AH$116,$S43*8+3,DO$2)*$AH43+INDEX(装备数值!$X$13:$AH$116,$R43*8+4,DO$2)*$AI43+INDEX(装备数值!$X$13:$AH$116,$T43*8+5,DO$2)*$AJ43+INDEX(装备数值!$X$13:$AH$116,$U43*8+6,DO$2)*$AK43+INDEX(装备数值!$X$13:$AH$116,$V43*8+7,DO$2)*$AL43+INDEX(装备数值!$X$13:$AH$116,$W43*8+8,DO$2)*$AM43</f>
        <v>0</v>
      </c>
      <c r="DP43" s="14">
        <f>INDEX(装备数值!$X$13:$AH$116,$P43*8+1,DP$2)*$AF43+INDEX(装备数值!$X$13:$AH$116,$Q43*8+2,DP$2)*$AG43+INDEX(装备数值!$X$13:$AH$116,$S43*8+3,DP$2)*$AH43+INDEX(装备数值!$X$13:$AH$116,$R43*8+4,DP$2)*$AI43+INDEX(装备数值!$X$13:$AH$116,$T43*8+5,DP$2)*$AJ43+INDEX(装备数值!$X$13:$AH$116,$U43*8+6,DP$2)*$AK43+INDEX(装备数值!$X$13:$AH$116,$V43*8+7,DP$2)*$AL43+INDEX(装备数值!$X$13:$AH$116,$W43*8+8,DP$2)*$AM43</f>
        <v>0</v>
      </c>
      <c r="DQ43" s="14">
        <f>INDEX(装备数值!$X$13:$AH$116,$P43*8+1,DQ$2)*$AF43+INDEX(装备数值!$X$13:$AH$116,$Q43*8+2,DQ$2)*$AG43+INDEX(装备数值!$X$13:$AH$116,$S43*8+3,DQ$2)*$AH43+INDEX(装备数值!$X$13:$AH$116,$R43*8+4,DQ$2)*$AI43+INDEX(装备数值!$X$13:$AH$116,$T43*8+5,DQ$2)*$AJ43+INDEX(装备数值!$X$13:$AH$116,$U43*8+6,DQ$2)*$AK43+INDEX(装备数值!$X$13:$AH$116,$V43*8+7,DQ$2)*$AL43+INDEX(装备数值!$X$13:$AH$116,$W43*8+8,DQ$2)*$AM43</f>
        <v>0</v>
      </c>
      <c r="DR43" s="14">
        <f>INDEX(装备数值!$X$13:$AH$116,$P43*8+1,DR$2)*$AF43+INDEX(装备数值!$X$13:$AH$116,$Q43*8+2,DR$2)*$AG43+INDEX(装备数值!$X$13:$AH$116,$S43*8+3,DR$2)*$AH43+INDEX(装备数值!$X$13:$AH$116,$R43*8+4,DR$2)*$AI43+INDEX(装备数值!$X$13:$AH$116,$T43*8+5,DR$2)*$AJ43+INDEX(装备数值!$X$13:$AH$116,$U43*8+6,DR$2)*$AK43+INDEX(装备数值!$X$13:$AH$116,$V43*8+7,DR$2)*$AL43+INDEX(装备数值!$X$13:$AH$116,$W43*8+8,DR$2)*$AM43</f>
        <v>0</v>
      </c>
      <c r="DS43" s="14">
        <f>INDEX(装备数值!$X$13:$AH$116,$P43*8+1,DS$2)*$AF43+INDEX(装备数值!$X$13:$AH$116,$Q43*8+2,DS$2)*$AG43+INDEX(装备数值!$X$13:$AH$116,$S43*8+3,DS$2)*$AH43+INDEX(装备数值!$X$13:$AH$116,$R43*8+4,DS$2)*$AI43+INDEX(装备数值!$X$13:$AH$116,$T43*8+5,DS$2)*$AJ43+INDEX(装备数值!$X$13:$AH$116,$U43*8+6,DS$2)*$AK43+INDEX(装备数值!$X$13:$AH$116,$V43*8+7,DS$2)*$AL43+INDEX(装备数值!$X$13:$AH$116,$W43*8+8,DS$2)*$AM43</f>
        <v>0</v>
      </c>
      <c r="DT43" s="14">
        <f>INDEX(装备数值!$X$13:$AH$116,$P43*8+1,DT$2)*$AF43+INDEX(装备数值!$X$13:$AH$116,$Q43*8+2,DT$2)*$AG43+INDEX(装备数值!$X$13:$AH$116,$S43*8+3,DT$2)*$AH43+INDEX(装备数值!$X$13:$AH$116,$R43*8+4,DT$2)*$AI43+INDEX(装备数值!$X$13:$AH$116,$T43*8+5,DT$2)*$AJ43+INDEX(装备数值!$X$13:$AH$116,$U43*8+6,DT$2)*$AK43+INDEX(装备数值!$X$13:$AH$116,$V43*8+7,DT$2)*$AL43+INDEX(装备数值!$X$13:$AH$116,$W43*8+8,DT$2)*$AM43</f>
        <v>0</v>
      </c>
      <c r="DU43" s="14">
        <f>INDEX(装备数值!$X$13:$AH$116,$P43*8+1,DU$2)*$AF43+INDEX(装备数值!$X$13:$AH$116,$Q43*8+2,DU$2)*$AG43+INDEX(装备数值!$X$13:$AH$116,$S43*8+3,DU$2)*$AH43+INDEX(装备数值!$X$13:$AH$116,$R43*8+4,DU$2)*$AI43+INDEX(装备数值!$X$13:$AH$116,$T43*8+5,DU$2)*$AJ43+INDEX(装备数值!$X$13:$AH$116,$U43*8+6,DU$2)*$AK43+INDEX(装备数值!$X$13:$AH$116,$V43*8+7,DU$2)*$AL43+INDEX(装备数值!$X$13:$AH$116,$W43*8+8,DU$2)*$AM43</f>
        <v>0</v>
      </c>
      <c r="DV43" s="14">
        <f>INDEX(装备数值!$X$13:$AH$116,$P43*8+1,DV$2)*$AF43+INDEX(装备数值!$X$13:$AH$116,$Q43*8+2,DV$2)*$AG43+INDEX(装备数值!$X$13:$AH$116,$S43*8+3,DV$2)*$AH43+INDEX(装备数值!$X$13:$AH$116,$R43*8+4,DV$2)*$AI43+INDEX(装备数值!$X$13:$AH$116,$T43*8+5,DV$2)*$AJ43+INDEX(装备数值!$X$13:$AH$116,$U43*8+6,DV$2)*$AK43+INDEX(装备数值!$X$13:$AH$116,$V43*8+7,DV$2)*$AL43+INDEX(装备数值!$X$13:$AH$116,$W43*8+8,DV$2)*$AM43</f>
        <v>0</v>
      </c>
      <c r="DW43" s="14">
        <f>INDEX(装备数值!$X$13:$AH$116,$P43*8+1,DW$2)*$AF43+INDEX(装备数值!$X$13:$AH$116,$Q43*8+2,DW$2)*$AG43+INDEX(装备数值!$X$13:$AH$116,$S43*8+3,DW$2)*$AH43+INDEX(装备数值!$X$13:$AH$116,$R43*8+4,DW$2)*$AI43+INDEX(装备数值!$X$13:$AH$116,$T43*8+5,DW$2)*$AJ43+INDEX(装备数值!$X$13:$AH$116,$U43*8+6,DW$2)*$AK43+INDEX(装备数值!$X$13:$AH$116,$V43*8+7,DW$2)*$AL43+INDEX(装备数值!$X$13:$AH$116,$W43*8+8,DW$2)*$AM43</f>
        <v>0</v>
      </c>
      <c r="DX43" s="14">
        <f>INDEX(装备数值!$X$13:$AH$116,$P43*8+1,DX$2)*$AF43+INDEX(装备数值!$X$13:$AH$116,$Q43*8+2,DX$2)*$AG43+INDEX(装备数值!$X$13:$AH$116,$S43*8+3,DX$2)*$AH43+INDEX(装备数值!$X$13:$AH$116,$R43*8+4,DX$2)*$AI43+INDEX(装备数值!$X$13:$AH$116,$T43*8+5,DX$2)*$AJ43+INDEX(装备数值!$X$13:$AH$116,$U43*8+6,DX$2)*$AK43+INDEX(装备数值!$X$13:$AH$116,$V43*8+7,DX$2)*$AL43+INDEX(装备数值!$X$13:$AH$116,$W43*8+8,DX$2)*$AM43</f>
        <v>0</v>
      </c>
      <c r="DY43" s="14">
        <f>INDEX(装备数值!$X$13:$AH$116,$P43*8+1,DY$2)*$AF43+INDEX(装备数值!$X$13:$AH$116,$Q43*8+2,DY$2)*$AG43+INDEX(装备数值!$X$13:$AH$116,$S43*8+3,DY$2)*$AH43+INDEX(装备数值!$X$13:$AH$116,$R43*8+4,DY$2)*$AI43+INDEX(装备数值!$X$13:$AH$116,$T43*8+5,DY$2)*$AJ43+INDEX(装备数值!$X$13:$AH$116,$U43*8+6,DY$2)*$AK43+INDEX(装备数值!$X$13:$AH$116,$V43*8+7,DY$2)*$AL43+INDEX(装备数值!$X$13:$AH$116,$W43*8+8,DY$2)*$AM43</f>
        <v>0</v>
      </c>
      <c r="EA43" s="14">
        <f>INDEX(装备数值!$AN$17:$AN$117,MATCH(MIN($X43:$AE43),装备数值!$AO$17:$AO$117,1))</f>
        <v>3</v>
      </c>
      <c r="EB43" s="14">
        <f>IF(COUNTIF($P43:$W43,"&gt;"&amp;0)=8,INDEX(装备数值!AR$17:AR$117,$EA43+1),0)</f>
        <v>240</v>
      </c>
      <c r="EC43" s="14">
        <f>IF(COUNTIF($P43:$W43,"&gt;"&amp;0)=8,INDEX(装备数值!AS$17:AS$117,$EA43+1),0)</f>
        <v>1800</v>
      </c>
      <c r="ED43" s="14">
        <f>IF(COUNTIF($P43:$W43,"&gt;"&amp;0)=8,INDEX(装备数值!AT$17:AT$117,$EA43+1),0)</f>
        <v>120</v>
      </c>
      <c r="EE43" s="14">
        <f>IF(COUNTIF($P43:$W43,"&gt;"&amp;0)=8,INDEX(装备数值!AU$17:AU$117,$EA43+1),0)</f>
        <v>2400</v>
      </c>
      <c r="EF43" s="14">
        <f>IF(COUNTIF($P43:$W43,"&gt;"&amp;0)=8,INDEX(装备数值!AV$17:AV$117,$EA43+1),0)</f>
        <v>42</v>
      </c>
      <c r="EH43" s="14">
        <f>INDEX(装备数值!$AY$17:$AY$77,MATCH(MIN($AF43:$AM43),装备数值!$AZ$17:$AZ$77,1))</f>
        <v>0</v>
      </c>
      <c r="EI43" s="26">
        <f>INDEX(装备数值!BA$17:BA$77,新怪物属性!EH43+1)</f>
        <v>0</v>
      </c>
      <c r="EJ43" s="26">
        <f>INDEX(装备数值!BA$17:BA$77,新怪物属性!EH43+1)</f>
        <v>0</v>
      </c>
      <c r="EL43" s="14">
        <f t="shared" si="88"/>
        <v>2</v>
      </c>
      <c r="EM43" s="14">
        <f>VLOOKUP(EL43,军阶与晶片数值!$W$6:$X$27,2)</f>
        <v>1</v>
      </c>
      <c r="EN43" s="14">
        <f>INDEX(军阶与晶片数值!Y$6:Y$27,$EM43+1)</f>
        <v>100</v>
      </c>
      <c r="EO43" s="14">
        <f>INDEX(军阶与晶片数值!Z$6:Z$27,$EM43+1)</f>
        <v>100</v>
      </c>
      <c r="EP43" s="14">
        <f>INDEX(军阶与晶片数值!AA$6:AA$27,$EM43+1)</f>
        <v>100</v>
      </c>
      <c r="EQ43" s="14">
        <f>INDEX(军阶与晶片数值!AB$6:AB$27,$EM43+1)</f>
        <v>100</v>
      </c>
      <c r="ER43" s="29">
        <f>INDEX(军阶与晶片数值!AC$6:AC$27,$EM43+1)</f>
        <v>5</v>
      </c>
      <c r="ES43" s="29">
        <f>INDEX(军阶与晶片数值!AD$6:AD$27,$EM43+1)</f>
        <v>2.5</v>
      </c>
      <c r="EU43" s="26">
        <f>INDEX(军阶与晶片数值!I$6:I$16,AN43+1)</f>
        <v>0.01</v>
      </c>
      <c r="EV43" s="26">
        <f>INDEX(军阶与晶片数值!M$6:M$16,AO43+1)</f>
        <v>0</v>
      </c>
      <c r="EW43" s="26">
        <f>INDEX(军阶与晶片数值!J$6:J$16,AP43+1)</f>
        <v>0.01</v>
      </c>
      <c r="EX43" s="26">
        <f>INDEX(军阶与晶片数值!K$6:K$16,AQ43+1)</f>
        <v>0</v>
      </c>
      <c r="EY43" s="26">
        <f>INDEX(军阶与晶片数值!L$6:L$16,AR43+1)</f>
        <v>0</v>
      </c>
      <c r="EZ43" s="28">
        <f>INDEX(军阶与晶片数值!N$6:N$16,AS43+1)</f>
        <v>0</v>
      </c>
      <c r="FA43" s="28">
        <f>INDEX(军阶与晶片数值!O$6:O$16,AT43+1)</f>
        <v>0</v>
      </c>
      <c r="FB43" s="28">
        <f>INDEX(军阶与晶片数值!P$6:P$16,AU43+1)</f>
        <v>0</v>
      </c>
      <c r="FC43" s="28">
        <f>INDEX(军阶与晶片数值!Q$6:Q$16,AV43+1)</f>
        <v>0</v>
      </c>
      <c r="FD43" s="26">
        <f>INDEX(军阶与晶片数值!R$6:R$16,AW43+1)</f>
        <v>0</v>
      </c>
      <c r="FE43" s="26">
        <f>INDEX(军阶与晶片数值!S$6:S$16,AX43+1)</f>
        <v>0</v>
      </c>
      <c r="FF43" s="26">
        <f>INDEX(军阶与晶片数值!T$6:T$16,AY43+1)</f>
        <v>0</v>
      </c>
      <c r="FG43" s="26">
        <f>INDEX(军阶与晶片数值!U$6:U$16,AZ43+1)</f>
        <v>0</v>
      </c>
      <c r="FI43" s="26">
        <f>INDEX(军阶与晶片数值!$C$6:$C$36,新怪物属性!$BA43+1)</f>
        <v>7.0000000000000007E-2</v>
      </c>
      <c r="FJ43" s="26">
        <f>INDEX(军阶与晶片数值!$C$6:$C$36,新怪物属性!$BA43+1)</f>
        <v>7.0000000000000007E-2</v>
      </c>
      <c r="FK43" s="26">
        <f>INDEX(军阶与晶片数值!$C$6:$C$36,新怪物属性!$BA43+1)</f>
        <v>7.0000000000000007E-2</v>
      </c>
      <c r="FL43" s="26">
        <f>INDEX(军阶与晶片数值!$C$6:$C$36,新怪物属性!$BA43+1)</f>
        <v>7.0000000000000007E-2</v>
      </c>
      <c r="FM43" s="26">
        <f>INDEX(军阶与晶片数值!$C$6:$C$36,新怪物属性!$BA43+1)</f>
        <v>7.0000000000000007E-2</v>
      </c>
      <c r="FO43" s="14">
        <f>INDEX(战舰突破!$H$6:$H$18,新怪物属性!$J43+1)+INDEX(战舰突破!$H$23:$H$35,新怪物属性!$K43+1)+INDEX(战舰突破!$H$40:$H$52,新怪物属性!$L43+1)</f>
        <v>200</v>
      </c>
      <c r="FP43" s="14">
        <f>INDEX(战舰突破!$I$6:$I$18,新怪物属性!$J43+1)+INDEX(战舰突破!$I$23:$I$35,新怪物属性!$K43+1)+INDEX(战舰突破!$I$40:$I$52,新怪物属性!$L43+1)</f>
        <v>200</v>
      </c>
      <c r="FQ43" s="14">
        <f>INDEX(战舰突破!$J$6:$J$18,新怪物属性!$J43+1)+INDEX(战舰突破!$J$23:$J$35,新怪物属性!$K43+1)+INDEX(战舰突破!$J$40:$J$52,新怪物属性!$L43+1)</f>
        <v>0</v>
      </c>
      <c r="FR43" s="14">
        <f>INDEX(战舰突破!$K$6:$K$18,新怪物属性!$J43+1)+INDEX(战舰突破!$K$23:$K$35,新怪物属性!$K43+1)+INDEX(战舰突破!$K$40:$K$52,新怪物属性!$L43+1)</f>
        <v>0</v>
      </c>
      <c r="FS43" s="14">
        <f>INDEX(战舰突破!$L$6:$L$18,新怪物属性!$J43+1)+INDEX(战舰突破!$L$23:$L$35,新怪物属性!$K43+1)+INDEX(战舰突破!$L$40:$L$52,新怪物属性!$L43+1)</f>
        <v>0</v>
      </c>
      <c r="FT43" s="18">
        <f>INDEX(战舰突破!$N$6:$N$18,新怪物属性!$J43+1)+INDEX(战舰突破!$N$23:$N$35,新怪物属性!$K43+1)+INDEX(战舰突破!$N$40:$N$52,新怪物属性!$L43+1)</f>
        <v>0</v>
      </c>
      <c r="FU43" s="18">
        <f>INDEX(战舰突破!$O$6:$O$18,新怪物属性!$J43+1)+INDEX(战舰突破!$O$23:$O$35,新怪物属性!$K43+1)+INDEX(战舰突破!$O$40:$O$52,新怪物属性!$L43+1)</f>
        <v>0</v>
      </c>
      <c r="FV43" s="18">
        <f>INDEX(战舰突破!$P$6:$P$18,新怪物属性!$J43+1)+INDEX(战舰突破!$P$23:$P$35,新怪物属性!$K43+1)+INDEX(战舰突破!$P$40:$P$52,新怪物属性!$L43+1)</f>
        <v>0</v>
      </c>
      <c r="FW43" s="18">
        <f>INDEX(战舰突破!$Q$6:$Q$18,新怪物属性!$J43+1)+INDEX(战舰突破!$Q$23:$Q$35,新怪物属性!$K43+1)+INDEX(战舰突破!$Q$40:$Q$52,新怪物属性!$L43+1)</f>
        <v>0</v>
      </c>
      <c r="FX43" s="18">
        <f>INDEX(战舰突破!$R$6:$R$18,新怪物属性!$J43+1)+INDEX(战舰突破!$R$23:$R$35,新怪物属性!$K43+1)+INDEX(战舰突破!$R$40:$R$52,新怪物属性!$L43+1)</f>
        <v>0</v>
      </c>
      <c r="FY43" s="18">
        <f>INDEX(战舰突破!$M$6:$M$18,新怪物属性!$J43+1)+INDEX(战舰突破!$M$23:$M$35,新怪物属性!$K43+1)+INDEX(战舰突破!$M$40:$M$52,新怪物属性!$L43+1)</f>
        <v>0</v>
      </c>
      <c r="FZ43" s="22">
        <f>INDEX(战舰突破!$W$6:$W$18,新怪物属性!$J43+1)+INDEX(战舰突破!$W$23:$W$35,新怪物属性!$K43+1)+INDEX(战舰突破!$W$40:$W$52,新怪物属性!$L43+1)</f>
        <v>0.3</v>
      </c>
      <c r="GC43" s="14">
        <f>INDEX(战舰突破!$S$6:$S$18,新怪物属性!$J43+1)</f>
        <v>0</v>
      </c>
      <c r="GD43" s="14">
        <f>INDEX(战舰突破!$T$6:$T$18,新怪物属性!$J43+1)</f>
        <v>0</v>
      </c>
      <c r="GE43" s="14">
        <f>INDEX(战舰突破!$U$6:$U$18,新怪物属性!$J43+1)</f>
        <v>0</v>
      </c>
      <c r="GF43" s="14">
        <f>INDEX(战舰突破!$V$6:$V$18,新怪物属性!$J43+1)</f>
        <v>0</v>
      </c>
      <c r="GG43" s="14">
        <f>INDEX(战舰突破!$X$6:$X$18,新怪物属性!$J43+1)</f>
        <v>2</v>
      </c>
      <c r="GI43" s="14">
        <f>INDEX(战舰突破!$S$23:$S$35,新怪物属性!$J43+1)</f>
        <v>0</v>
      </c>
      <c r="GJ43" s="14">
        <f>INDEX(战舰突破!$T$23:$T$35,新怪物属性!$J43+1)</f>
        <v>0</v>
      </c>
      <c r="GK43" s="14">
        <f>INDEX(战舰突破!$U$23:$U$35,新怪物属性!$J43+1)</f>
        <v>0</v>
      </c>
      <c r="GL43" s="14">
        <f>INDEX(战舰突破!$V$23:$V$35,新怪物属性!$J43+1)</f>
        <v>0</v>
      </c>
      <c r="GM43" s="14">
        <f>INDEX(战舰突破!$X$23:$X$35,新怪物属性!$J43+1)</f>
        <v>30</v>
      </c>
      <c r="GO43" s="14">
        <f>INDEX(战舰突破!$S$40:$S$52,新怪物属性!$J43+1)</f>
        <v>0</v>
      </c>
      <c r="GP43" s="14">
        <f>INDEX(战舰突破!$T$40:$T$52,新怪物属性!$J43+1)</f>
        <v>0</v>
      </c>
      <c r="GQ43" s="14">
        <f>INDEX(战舰突破!$U$40:$U$52,新怪物属性!$J43+1)</f>
        <v>0</v>
      </c>
      <c r="GR43" s="14">
        <f>INDEX(战舰突破!$V$40:$V$52,新怪物属性!$J43+1)</f>
        <v>0</v>
      </c>
      <c r="GS43" s="14">
        <f>INDEX(战舰突破!$X$40:$X$52,新怪物属性!$J43+1)</f>
        <v>50</v>
      </c>
      <c r="GV43" s="14">
        <v>0</v>
      </c>
      <c r="GW43" s="14">
        <v>0</v>
      </c>
      <c r="GX43" s="14">
        <v>0</v>
      </c>
      <c r="GY43" s="14">
        <v>0</v>
      </c>
      <c r="GZ43" s="14">
        <v>0</v>
      </c>
      <c r="HA43" s="14">
        <v>0</v>
      </c>
      <c r="HB43" s="14">
        <v>0</v>
      </c>
      <c r="HC43" s="14">
        <v>0</v>
      </c>
      <c r="HD43" s="14">
        <v>0</v>
      </c>
      <c r="HE43" s="14">
        <v>0</v>
      </c>
      <c r="HF43" s="14">
        <v>0</v>
      </c>
      <c r="HG43" s="14">
        <v>0</v>
      </c>
      <c r="HH43" s="14">
        <v>0</v>
      </c>
      <c r="HI43" s="14">
        <v>0</v>
      </c>
      <c r="HJ43" s="14">
        <v>0</v>
      </c>
      <c r="HK43" s="14">
        <v>0</v>
      </c>
      <c r="HL43" s="14">
        <v>0</v>
      </c>
      <c r="HM43" s="14">
        <v>0</v>
      </c>
      <c r="HN43" s="14">
        <v>0</v>
      </c>
      <c r="HO43" s="14">
        <v>0</v>
      </c>
      <c r="HP43" s="14">
        <v>0</v>
      </c>
      <c r="HQ43" s="14">
        <v>0</v>
      </c>
      <c r="HR43" s="14">
        <v>0</v>
      </c>
      <c r="HS43" s="14">
        <v>0</v>
      </c>
      <c r="HT43" s="14">
        <v>0</v>
      </c>
      <c r="HU43" s="14">
        <v>0</v>
      </c>
      <c r="HX43" s="14">
        <v>0</v>
      </c>
      <c r="HY43" s="14">
        <v>0</v>
      </c>
      <c r="IB43" s="14">
        <f>IF($GV43=0,0,INDEX(战宠!P$15:P$27,新怪物属性!$GV$3)*(INDEX(战宠!$U$7:$Y$10,1,新怪物属性!$GV43)))*(新怪物属性!$GW43+4)
+IF($GX43=0,0,INDEX(战宠!P$15:P$27,新怪物属性!$GX$3)*(INDEX(战宠!$U$7:$Y$10,1,新怪物属性!$GX43)))*(新怪物属性!$GY43+4)
+IF($GZ43=0,0,INDEX(战宠!P$15:P$27,新怪物属性!$GZ$3)*(INDEX(战宠!$U$7:$Y$10,1,新怪物属性!$GZ43)))*(新怪物属性!$HA43+4)
+IF($HB43=0,0,INDEX(战宠!P$15:P$27,新怪物属性!$HB$3)*(INDEX(战宠!$U$7:$Y$10,1,新怪物属性!$HB43)))*(新怪物属性!$HC43+4)
+IF($HD43=0,0,INDEX(战宠!P$15:P$27,新怪物属性!$HD$3)*(INDEX(战宠!$U$7:$Y$10,1,新怪物属性!$HD43)))*(新怪物属性!$HE43+4)
+IF($HF43=0,0,INDEX(战宠!P$15:P$27,新怪物属性!$HF$3)*(INDEX(战宠!$U$7:$Y$10,1,新怪物属性!$HF43)))*(新怪物属性!$HG43+4)
+IF($HH43=0,0,INDEX(战宠!P$15:P$27,新怪物属性!$HH$3)*(INDEX(战宠!$U$7:$Y$10,1,新怪物属性!$HH43)))*(新怪物属性!$HI43+4)
+IF($HJ43=0,0,INDEX(战宠!P$15:P$27,新怪物属性!$HJ$3)*(INDEX(战宠!$U$7:$Y$10,1,新怪物属性!$HJ43)))*(新怪物属性!$HK43+4)
+IF($HL43=0,0,INDEX(战宠!P$15:P$27,新怪物属性!$HL$3)*(INDEX(战宠!$U$7:$Y$10,1,新怪物属性!$HL43)))*(新怪物属性!$HM43+4)
+IF($HN43=0,0,INDEX(战宠!P$15:P$27,新怪物属性!$HN$3)*(INDEX(战宠!$U$7:$Y$10,1,新怪物属性!$HN43)))*(新怪物属性!$HO43+4)
+IF($HP43=0,0,INDEX(战宠!P$15:P$27,新怪物属性!$HP$3)*(INDEX(战宠!$U$7:$Y$10,1,新怪物属性!$HP43)))*(新怪物属性!$HQ43+4)
+IF($HR43=0,0,INDEX(战宠!P$15:P$27,新怪物属性!$HR$3)*(INDEX(战宠!$U$7:$Y$10,1,新怪物属性!$HR43)))*(新怪物属性!$HS43+4)
+IF($HT43=0,0,INDEX(战宠!P$15:P$27,新怪物属性!$HT$3)*(INDEX(战宠!$U$7:$Y$10,1,新怪物属性!$HT43)))*(新怪物属性!$HU43+4)</f>
        <v>0</v>
      </c>
      <c r="IC43" s="14">
        <f>IF($GV43=0,0,INDEX(战宠!Q$15:Q$27,新怪物属性!$GV$3)*(INDEX(战宠!$U$7:$Y$10,1,新怪物属性!$GV43)))*(新怪物属性!$GW43+4)
+IF($GX43=0,0,INDEX(战宠!Q$15:Q$27,新怪物属性!$GX$3)*(INDEX(战宠!$U$7:$Y$10,1,新怪物属性!$GX43)))*(新怪物属性!$GY43+4)
+IF($GZ43=0,0,INDEX(战宠!Q$15:Q$27,新怪物属性!$GZ$3)*(INDEX(战宠!$U$7:$Y$10,1,新怪物属性!$GZ43)))*(新怪物属性!$HA43+4)
+IF($HB43=0,0,INDEX(战宠!Q$15:Q$27,新怪物属性!$HB$3)*(INDEX(战宠!$U$7:$Y$10,1,新怪物属性!$HB43)))*(新怪物属性!$HC43+4)
+IF($HD43=0,0,INDEX(战宠!Q$15:Q$27,新怪物属性!$HD$3)*(INDEX(战宠!$U$7:$Y$10,1,新怪物属性!$HD43)))*(新怪物属性!$HE43+4)
+IF($HF43=0,0,INDEX(战宠!Q$15:Q$27,新怪物属性!$HF$3)*(INDEX(战宠!$U$7:$Y$10,1,新怪物属性!$HF43)))*(新怪物属性!$HG43+4)
+IF($HH43=0,0,INDEX(战宠!Q$15:Q$27,新怪物属性!$HH$3)*(INDEX(战宠!$U$7:$Y$10,1,新怪物属性!$HH43)))*(新怪物属性!$HI43+4)
+IF($HJ43=0,0,INDEX(战宠!Q$15:Q$27,新怪物属性!$HJ$3)*(INDEX(战宠!$U$7:$Y$10,1,新怪物属性!$HJ43)))*(新怪物属性!$HK43+4)
+IF($HL43=0,0,INDEX(战宠!Q$15:Q$27,新怪物属性!$HL$3)*(INDEX(战宠!$U$7:$Y$10,1,新怪物属性!$HL43)))*(新怪物属性!$HM43+4)
+IF($HN43=0,0,INDEX(战宠!Q$15:Q$27,新怪物属性!$HN$3)*(INDEX(战宠!$U$7:$Y$10,1,新怪物属性!$HN43)))*(新怪物属性!$HO43+4)
+IF($HP43=0,0,INDEX(战宠!Q$15:Q$27,新怪物属性!$HP$3)*(INDEX(战宠!$U$7:$Y$10,1,新怪物属性!$HP43)))*(新怪物属性!$HQ43+4)
+IF($HR43=0,0,INDEX(战宠!Q$15:Q$27,新怪物属性!$HR$3)*(INDEX(战宠!$U$7:$Y$10,1,新怪物属性!$HR43)))*(新怪物属性!$HS43+4)
+IF($HT43=0,0,INDEX(战宠!Q$15:Q$27,新怪物属性!$HT$3)*(INDEX(战宠!$U$7:$Y$10,1,新怪物属性!$HT43)))*(新怪物属性!$HU43+4)</f>
        <v>0</v>
      </c>
      <c r="ID43" s="14">
        <f>IF($GV43=0,0,INDEX(战宠!R$15:R$27,新怪物属性!$GV$3)*(INDEX(战宠!$U$7:$Y$10,1,新怪物属性!$GV43)))*(新怪物属性!$GW43+4)
+IF($GX43=0,0,INDEX(战宠!R$15:R$27,新怪物属性!$GX$3)*(INDEX(战宠!$U$7:$Y$10,1,新怪物属性!$GX43)))*(新怪物属性!$GY43+4)
+IF($GZ43=0,0,INDEX(战宠!R$15:R$27,新怪物属性!$GZ$3)*(INDEX(战宠!$U$7:$Y$10,1,新怪物属性!$GZ43)))*(新怪物属性!$HA43+4)
+IF($HB43=0,0,INDEX(战宠!R$15:R$27,新怪物属性!$HB$3)*(INDEX(战宠!$U$7:$Y$10,1,新怪物属性!$HB43)))*(新怪物属性!$HC43+4)
+IF($HD43=0,0,INDEX(战宠!R$15:R$27,新怪物属性!$HD$3)*(INDEX(战宠!$U$7:$Y$10,1,新怪物属性!$HD43)))*(新怪物属性!$HE43+4)
+IF($HF43=0,0,INDEX(战宠!R$15:R$27,新怪物属性!$HF$3)*(INDEX(战宠!$U$7:$Y$10,1,新怪物属性!$HF43)))*(新怪物属性!$HG43+4)
+IF($HH43=0,0,INDEX(战宠!R$15:R$27,新怪物属性!$HH$3)*(INDEX(战宠!$U$7:$Y$10,1,新怪物属性!$HH43)))*(新怪物属性!$HI43+4)
+IF($HJ43=0,0,INDEX(战宠!R$15:R$27,新怪物属性!$HJ$3)*(INDEX(战宠!$U$7:$Y$10,1,新怪物属性!$HJ43)))*(新怪物属性!$HK43+4)
+IF($HL43=0,0,INDEX(战宠!R$15:R$27,新怪物属性!$HL$3)*(INDEX(战宠!$U$7:$Y$10,1,新怪物属性!$HL43)))*(新怪物属性!$HM43+4)
+IF($HN43=0,0,INDEX(战宠!R$15:R$27,新怪物属性!$HN$3)*(INDEX(战宠!$U$7:$Y$10,1,新怪物属性!$HN43)))*(新怪物属性!$HO43+4)
+IF($HP43=0,0,INDEX(战宠!R$15:R$27,新怪物属性!$HP$3)*(INDEX(战宠!$U$7:$Y$10,1,新怪物属性!$HP43)))*(新怪物属性!$HQ43+4)
+IF($HR43=0,0,INDEX(战宠!R$15:R$27,新怪物属性!$HR$3)*(INDEX(战宠!$U$7:$Y$10,1,新怪物属性!$HR43)))*(新怪物属性!$HS43+4)
+IF($HT43=0,0,INDEX(战宠!R$15:R$27,新怪物属性!$HT$3)*(INDEX(战宠!$U$7:$Y$10,1,新怪物属性!$HT43)))*(新怪物属性!$HU43+4)</f>
        <v>0</v>
      </c>
      <c r="IE43" s="14">
        <f>IF($GV43=0,0,INDEX(战宠!S$15:S$27,新怪物属性!$GV$3)*(INDEX(战宠!$U$7:$Y$10,1,新怪物属性!$GV43)))*(新怪物属性!$GW43+4)
+IF($GX43=0,0,INDEX(战宠!S$15:S$27,新怪物属性!$GX$3)*(INDEX(战宠!$U$7:$Y$10,1,新怪物属性!$GX43)))*(新怪物属性!$GY43+4)
+IF($GZ43=0,0,INDEX(战宠!S$15:S$27,新怪物属性!$GZ$3)*(INDEX(战宠!$U$7:$Y$10,1,新怪物属性!$GZ43)))*(新怪物属性!$HA43+4)
+IF($HB43=0,0,INDEX(战宠!S$15:S$27,新怪物属性!$HB$3)*(INDEX(战宠!$U$7:$Y$10,1,新怪物属性!$HB43)))*(新怪物属性!$HC43+4)
+IF($HD43=0,0,INDEX(战宠!S$15:S$27,新怪物属性!$HD$3)*(INDEX(战宠!$U$7:$Y$10,1,新怪物属性!$HD43)))*(新怪物属性!$HE43+4)
+IF($HF43=0,0,INDEX(战宠!S$15:S$27,新怪物属性!$HF$3)*(INDEX(战宠!$U$7:$Y$10,1,新怪物属性!$HF43)))*(新怪物属性!$HG43+4)
+IF($HH43=0,0,INDEX(战宠!S$15:S$27,新怪物属性!$HH$3)*(INDEX(战宠!$U$7:$Y$10,1,新怪物属性!$HH43)))*(新怪物属性!$HI43+4)
+IF($HJ43=0,0,INDEX(战宠!S$15:S$27,新怪物属性!$HJ$3)*(INDEX(战宠!$U$7:$Y$10,1,新怪物属性!$HJ43)))*(新怪物属性!$HK43+4)
+IF($HL43=0,0,INDEX(战宠!S$15:S$27,新怪物属性!$HL$3)*(INDEX(战宠!$U$7:$Y$10,1,新怪物属性!$HL43)))*(新怪物属性!$HM43+4)
+IF($HN43=0,0,INDEX(战宠!S$15:S$27,新怪物属性!$HN$3)*(INDEX(战宠!$U$7:$Y$10,1,新怪物属性!$HN43)))*(新怪物属性!$HO43+4)
+IF($HP43=0,0,INDEX(战宠!S$15:S$27,新怪物属性!$HP$3)*(INDEX(战宠!$U$7:$Y$10,1,新怪物属性!$HP43)))*(新怪物属性!$HQ43+4)
+IF($HR43=0,0,INDEX(战宠!S$15:S$27,新怪物属性!$HR$3)*(INDEX(战宠!$U$7:$Y$10,1,新怪物属性!$HR43)))*(新怪物属性!$HS43+4)
+IF($HT43=0,0,INDEX(战宠!S$15:S$27,新怪物属性!$HT$3)*(INDEX(战宠!$U$7:$Y$10,1,新怪物属性!$HT43)))*(新怪物属性!$HU43+4)</f>
        <v>0</v>
      </c>
      <c r="IF43" s="14">
        <f>IF($GV43=0,0,INDEX(战宠!T$15:T$27,新怪物属性!$GV$3)*(INDEX(战宠!$U$7:$Y$10,1,新怪物属性!$GV43)))*(新怪物属性!$GW43+4)
+IF($GX43=0,0,INDEX(战宠!T$15:T$27,新怪物属性!$GX$3)*(INDEX(战宠!$U$7:$Y$10,1,新怪物属性!$GX43)))*(新怪物属性!$GY43+4)
+IF($GZ43=0,0,INDEX(战宠!T$15:T$27,新怪物属性!$GZ$3)*(INDEX(战宠!$U$7:$Y$10,1,新怪物属性!$GZ43)))*(新怪物属性!$HA43+4)
+IF($HB43=0,0,INDEX(战宠!T$15:T$27,新怪物属性!$HB$3)*(INDEX(战宠!$U$7:$Y$10,1,新怪物属性!$HB43)))*(新怪物属性!$HC43+4)
+IF($HD43=0,0,INDEX(战宠!T$15:T$27,新怪物属性!$HD$3)*(INDEX(战宠!$U$7:$Y$10,1,新怪物属性!$HD43)))*(新怪物属性!$HE43+4)
+IF($HF43=0,0,INDEX(战宠!T$15:T$27,新怪物属性!$HF$3)*(INDEX(战宠!$U$7:$Y$10,1,新怪物属性!$HF43)))*(新怪物属性!$HG43+4)
+IF($HH43=0,0,INDEX(战宠!T$15:T$27,新怪物属性!$HH$3)*(INDEX(战宠!$U$7:$Y$10,1,新怪物属性!$HH43)))*(新怪物属性!$HI43+4)
+IF($HJ43=0,0,INDEX(战宠!T$15:T$27,新怪物属性!$HJ$3)*(INDEX(战宠!$U$7:$Y$10,1,新怪物属性!$HJ43)))*(新怪物属性!$HK43+4)
+IF($HL43=0,0,INDEX(战宠!T$15:T$27,新怪物属性!$HL$3)*(INDEX(战宠!$U$7:$Y$10,1,新怪物属性!$HL43)))*(新怪物属性!$HM43+4)
+IF($HN43=0,0,INDEX(战宠!T$15:T$27,新怪物属性!$HN$3)*(INDEX(战宠!$U$7:$Y$10,1,新怪物属性!$HN43)))*(新怪物属性!$HO43+4)
+IF($HP43=0,0,INDEX(战宠!T$15:T$27,新怪物属性!$HP$3)*(INDEX(战宠!$U$7:$Y$10,1,新怪物属性!$HP43)))*(新怪物属性!$HQ43+4)
+IF($HR43=0,0,INDEX(战宠!T$15:T$27,新怪物属性!$HR$3)*(INDEX(战宠!$U$7:$Y$10,1,新怪物属性!$HR43)))*(新怪物属性!$HS43+4)
+IF($HT43=0,0,INDEX(战宠!T$15:T$27,新怪物属性!$HT$3)*(INDEX(战宠!$U$7:$Y$10,1,新怪物属性!$HT43)))*(新怪物属性!$HU43+4)</f>
        <v>0</v>
      </c>
      <c r="II43" s="14">
        <f>IF(HX43=0,0,INDEX(战宠!$D$15:$D$27,新怪物属性!HX43))</f>
        <v>0</v>
      </c>
      <c r="IJ43" s="14">
        <f>IF(HY43=0,0,INDEX(战宠!$D$15:$D$27,新怪物属性!HY43))</f>
        <v>0</v>
      </c>
      <c r="IM43" s="14">
        <f t="shared" si="51"/>
        <v>7078</v>
      </c>
      <c r="IN43" s="14">
        <f t="shared" si="52"/>
        <v>7786</v>
      </c>
      <c r="IO43" s="14">
        <f t="shared" si="53"/>
        <v>0</v>
      </c>
      <c r="IP43" s="14">
        <f t="shared" si="54"/>
        <v>0</v>
      </c>
      <c r="IQ43" s="14">
        <f t="shared" si="55"/>
        <v>0</v>
      </c>
      <c r="IR43" s="14">
        <f t="shared" si="89"/>
        <v>50001</v>
      </c>
      <c r="IS43" s="14">
        <f t="shared" si="90"/>
        <v>2038</v>
      </c>
      <c r="IT43" s="14">
        <f t="shared" si="91"/>
        <v>122493</v>
      </c>
      <c r="IU43" s="14">
        <f t="shared" si="92"/>
        <v>1555</v>
      </c>
      <c r="IV43" s="28">
        <f t="shared" si="93"/>
        <v>100</v>
      </c>
      <c r="IW43" s="28">
        <f t="shared" si="94"/>
        <v>100</v>
      </c>
      <c r="IX43" s="28">
        <f t="shared" si="95"/>
        <v>100</v>
      </c>
      <c r="IY43" s="28">
        <f t="shared" si="96"/>
        <v>100</v>
      </c>
      <c r="IZ43" s="28">
        <f t="shared" si="97"/>
        <v>1</v>
      </c>
      <c r="JA43" s="28">
        <f t="shared" si="98"/>
        <v>1</v>
      </c>
      <c r="JB43" s="28">
        <f t="shared" si="99"/>
        <v>5</v>
      </c>
      <c r="JC43" s="28">
        <f t="shared" si="100"/>
        <v>2.5</v>
      </c>
      <c r="JD43" s="14">
        <f t="shared" si="101"/>
        <v>1</v>
      </c>
      <c r="JE43" s="14">
        <f t="shared" si="102"/>
        <v>1</v>
      </c>
      <c r="JF43" s="14">
        <f t="shared" si="103"/>
        <v>1</v>
      </c>
      <c r="JG43" s="18">
        <f t="shared" si="104"/>
        <v>1</v>
      </c>
      <c r="JH43" s="18">
        <f t="shared" si="105"/>
        <v>1</v>
      </c>
      <c r="JI43" s="18">
        <f t="shared" si="106"/>
        <v>1</v>
      </c>
      <c r="JJ43" s="29">
        <f t="shared" si="136"/>
        <v>250</v>
      </c>
      <c r="JK43" s="29">
        <f t="shared" si="136"/>
        <v>550</v>
      </c>
      <c r="JL43" s="29">
        <f t="shared" si="136"/>
        <v>550</v>
      </c>
      <c r="JM43" s="26">
        <f t="shared" si="107"/>
        <v>0</v>
      </c>
      <c r="JN43" s="26">
        <f t="shared" si="108"/>
        <v>0</v>
      </c>
      <c r="JO43" s="26">
        <f t="shared" si="109"/>
        <v>0</v>
      </c>
      <c r="JP43" s="14">
        <f t="shared" si="110"/>
        <v>2</v>
      </c>
      <c r="JQ43" s="14">
        <f t="shared" si="111"/>
        <v>2</v>
      </c>
      <c r="JR43" s="14">
        <f t="shared" si="112"/>
        <v>2</v>
      </c>
      <c r="JS43" s="14">
        <f t="shared" si="113"/>
        <v>2</v>
      </c>
      <c r="JT43" s="14">
        <f t="shared" si="114"/>
        <v>30</v>
      </c>
      <c r="JU43" s="14">
        <f t="shared" si="115"/>
        <v>50</v>
      </c>
      <c r="JV43">
        <v>39</v>
      </c>
      <c r="JW43" s="14">
        <f t="shared" si="57"/>
        <v>451644</v>
      </c>
      <c r="JY43" s="14">
        <f t="shared" si="31"/>
        <v>4076</v>
      </c>
      <c r="JZ43" s="14">
        <f t="shared" si="58"/>
        <v>3630</v>
      </c>
      <c r="KA43" s="29">
        <f t="shared" si="59"/>
        <v>96</v>
      </c>
      <c r="KB43" s="29">
        <f t="shared" si="60"/>
        <v>0</v>
      </c>
      <c r="KC43" s="29">
        <f t="shared" si="61"/>
        <v>0</v>
      </c>
      <c r="KD43" s="29">
        <f t="shared" si="62"/>
        <v>0</v>
      </c>
      <c r="KE43" s="14">
        <f t="shared" si="116"/>
        <v>1</v>
      </c>
      <c r="KF43" s="14">
        <f t="shared" si="117"/>
        <v>1</v>
      </c>
      <c r="KG43" s="14">
        <f t="shared" si="63"/>
        <v>3509</v>
      </c>
      <c r="KH43" s="26">
        <f t="shared" si="118"/>
        <v>0.1</v>
      </c>
      <c r="KI43" s="26">
        <f t="shared" si="119"/>
        <v>0.32</v>
      </c>
      <c r="KJ43" s="29">
        <f t="shared" si="64"/>
        <v>437</v>
      </c>
      <c r="KK43" s="29">
        <f t="shared" si="65"/>
        <v>2517</v>
      </c>
      <c r="KL43" s="29">
        <f t="shared" si="66"/>
        <v>0</v>
      </c>
      <c r="KM43" s="23">
        <f t="shared" si="67"/>
        <v>0</v>
      </c>
      <c r="KN43" s="23">
        <f t="shared" si="68"/>
        <v>0</v>
      </c>
      <c r="KO43" s="26">
        <f t="shared" si="120"/>
        <v>8.3333333333333329E-2</v>
      </c>
      <c r="KP43" s="26">
        <f t="shared" si="121"/>
        <v>0.18333333333333332</v>
      </c>
      <c r="KQ43" s="26">
        <f t="shared" si="122"/>
        <v>0.18333333333333332</v>
      </c>
      <c r="KR43" s="26">
        <f t="shared" si="69"/>
        <v>0</v>
      </c>
      <c r="KS43" s="26">
        <v>0</v>
      </c>
      <c r="KT43" s="29">
        <f t="shared" si="123"/>
        <v>1.0833333333333333</v>
      </c>
      <c r="KU43" s="29">
        <f t="shared" si="124"/>
        <v>1.1833333333333333</v>
      </c>
      <c r="KV43" s="29">
        <f t="shared" si="125"/>
        <v>1.1833333333333333</v>
      </c>
      <c r="KW43" s="29">
        <f t="shared" si="126"/>
        <v>2367.083333333333</v>
      </c>
      <c r="KX43" s="29">
        <f t="shared" si="127"/>
        <v>1985.6333333333332</v>
      </c>
      <c r="KY43" s="29">
        <f t="shared" si="128"/>
        <v>0</v>
      </c>
      <c r="KZ43" s="29">
        <f t="shared" si="129"/>
        <v>23958</v>
      </c>
      <c r="LA43" s="14">
        <f t="shared" si="130"/>
        <v>4352.72</v>
      </c>
      <c r="LE43" s="14">
        <v>1</v>
      </c>
      <c r="LF43" s="14">
        <v>0.5</v>
      </c>
      <c r="LG43" s="14">
        <v>300</v>
      </c>
      <c r="LH43" s="14">
        <v>80</v>
      </c>
      <c r="LI43" s="14">
        <v>0</v>
      </c>
      <c r="LJ43" s="14">
        <v>60</v>
      </c>
      <c r="LK43" s="14">
        <v>60</v>
      </c>
      <c r="LL43" s="23">
        <f t="shared" si="71"/>
        <v>434043</v>
      </c>
      <c r="LM43" s="23">
        <f t="shared" si="72"/>
        <v>0</v>
      </c>
      <c r="LN43" s="23">
        <f t="shared" si="73"/>
        <v>434043</v>
      </c>
      <c r="LO43" s="14">
        <v>1</v>
      </c>
      <c r="LP43" s="14">
        <v>0.5</v>
      </c>
      <c r="LQ43" s="14">
        <v>150</v>
      </c>
      <c r="LR43" s="14">
        <v>35</v>
      </c>
      <c r="LS43" s="14">
        <v>0</v>
      </c>
      <c r="LT43" s="14">
        <v>30</v>
      </c>
      <c r="LU43" s="14">
        <v>30</v>
      </c>
      <c r="LV43" s="23">
        <f t="shared" si="74"/>
        <v>229000</v>
      </c>
      <c r="LW43" s="23">
        <f t="shared" si="75"/>
        <v>0</v>
      </c>
      <c r="LX43" s="23">
        <f t="shared" si="76"/>
        <v>229000</v>
      </c>
      <c r="MB43">
        <f t="shared" si="131"/>
        <v>2.5862584733128902</v>
      </c>
      <c r="MC43">
        <f t="shared" si="132"/>
        <v>2.5862584733128902</v>
      </c>
      <c r="ME43" s="14">
        <v>9</v>
      </c>
      <c r="MF43" s="14">
        <v>2</v>
      </c>
      <c r="MG43" s="14">
        <v>0</v>
      </c>
      <c r="MH43" s="23">
        <f t="shared" si="133"/>
        <v>10217</v>
      </c>
      <c r="MI43" s="23">
        <f t="shared" si="77"/>
        <v>0</v>
      </c>
      <c r="MJ43" s="23">
        <f t="shared" si="78"/>
        <v>10217</v>
      </c>
      <c r="MK43" s="14">
        <v>25</v>
      </c>
      <c r="ML43" s="14">
        <v>6</v>
      </c>
      <c r="MM43" s="14">
        <v>4</v>
      </c>
      <c r="MN43" s="23">
        <f t="shared" si="134"/>
        <v>29706</v>
      </c>
      <c r="MO43" s="23">
        <f t="shared" si="79"/>
        <v>0</v>
      </c>
      <c r="MP43" s="23">
        <f t="shared" si="80"/>
        <v>29706</v>
      </c>
      <c r="MR43" s="23">
        <f t="shared" si="81"/>
        <v>39608</v>
      </c>
      <c r="MS43" s="23">
        <f t="shared" si="82"/>
        <v>0</v>
      </c>
      <c r="MT43" s="23">
        <f t="shared" si="83"/>
        <v>39608</v>
      </c>
      <c r="MU43" s="23">
        <f t="shared" si="87"/>
        <v>15326</v>
      </c>
      <c r="MV43" s="23">
        <f t="shared" si="85"/>
        <v>0</v>
      </c>
      <c r="MW43" s="23">
        <f t="shared" si="86"/>
        <v>15326</v>
      </c>
      <c r="NJ43" s="14">
        <v>39</v>
      </c>
      <c r="NK43" s="14"/>
    </row>
    <row r="44" spans="1:375" ht="16.5" x14ac:dyDescent="0.2">
      <c r="A44">
        <v>12</v>
      </c>
      <c r="B44">
        <v>440</v>
      </c>
      <c r="C44" s="14">
        <f>MATCH(D54,$B$5:$B$85,1)</f>
        <v>1</v>
      </c>
      <c r="D44" s="14">
        <v>40</v>
      </c>
      <c r="E44" s="14" t="s">
        <v>621</v>
      </c>
      <c r="F44" s="14" t="s">
        <v>569</v>
      </c>
      <c r="G44" s="14">
        <v>1</v>
      </c>
      <c r="H44" s="14">
        <v>20</v>
      </c>
      <c r="I44" s="14">
        <v>0</v>
      </c>
      <c r="J44" s="14">
        <v>2</v>
      </c>
      <c r="K44" s="14">
        <v>2</v>
      </c>
      <c r="L44" s="14">
        <v>0</v>
      </c>
      <c r="M44" s="14">
        <v>1</v>
      </c>
      <c r="N44" s="14">
        <v>1</v>
      </c>
      <c r="O44" s="14">
        <v>1</v>
      </c>
      <c r="P44" s="14">
        <v>2</v>
      </c>
      <c r="Q44" s="14">
        <v>4</v>
      </c>
      <c r="R44" s="14">
        <v>2</v>
      </c>
      <c r="S44" s="14">
        <v>2</v>
      </c>
      <c r="T44" s="14">
        <v>2</v>
      </c>
      <c r="U44" s="14">
        <v>2</v>
      </c>
      <c r="V44" s="14">
        <v>2</v>
      </c>
      <c r="W44" s="14">
        <v>1</v>
      </c>
      <c r="X44" s="14">
        <v>40</v>
      </c>
      <c r="Y44" s="14">
        <v>35</v>
      </c>
      <c r="Z44" s="14">
        <v>35</v>
      </c>
      <c r="AA44" s="14">
        <v>35</v>
      </c>
      <c r="AB44" s="14">
        <v>35</v>
      </c>
      <c r="AC44" s="14">
        <v>35</v>
      </c>
      <c r="AD44" s="14">
        <v>35</v>
      </c>
      <c r="AE44" s="14">
        <v>35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1</v>
      </c>
      <c r="AO44" s="14">
        <v>1</v>
      </c>
      <c r="AP44" s="14">
        <v>1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3</v>
      </c>
      <c r="BF44" s="14">
        <f>ROUND((INDEX(新战舰养成!S$6:S$18,新怪物属性!$J44+1)+INDEX(新战舰养成!D$6:D$18,新怪物属性!$J44+1)*(新怪物属性!$G44-1))*INDEX(战舰突破!$D$6:$D$18,新怪物属性!$M44+1),0)</f>
        <v>765</v>
      </c>
      <c r="BG44" s="14">
        <f>ROUND((INDEX(新战舰养成!T$6:T$18,新怪物属性!$J44+1)+INDEX(新战舰养成!E$6:E$18,新怪物属性!$J44+1)*(新怪物属性!$G44-1))*INDEX(战舰突破!$D$6:$D$18,新怪物属性!$M44+1),0)</f>
        <v>6050</v>
      </c>
      <c r="BH44" s="14">
        <f>ROUND((INDEX(新战舰养成!U$6:U$18,新怪物属性!$J44+1)+INDEX(新战舰养成!F$6:F$18,新怪物属性!$J44+1)*(新怪物属性!$G44-1))*INDEX(战舰突破!$D$6:$D$18,新怪物属性!$M44+1),0)</f>
        <v>404</v>
      </c>
      <c r="BI44" s="14">
        <f>ROUND((INDEX(新战舰养成!V$6:V$18,新怪物属性!$J44+1)+INDEX(新战舰养成!G$6:G$18,新怪物属性!$J44+1)*(新怪物属性!$G44-1))*INDEX(战舰突破!$D$6:$D$18,新怪物属性!$M44+1),0)</f>
        <v>330</v>
      </c>
      <c r="BJ44" s="14">
        <f>ROUND((INDEX(新战舰养成!W$6:W$18,新怪物属性!$J44+1)+INDEX(新战舰养成!H$6:H$18,新怪物属性!$J44+1)*(新怪物属性!$G44-1))*INDEX(战舰突破!$D$6:$D$18,新怪物属性!$M44+1),0)</f>
        <v>4</v>
      </c>
      <c r="BL44" s="14">
        <f>IF($H44&gt;0,ROUND((INDEX(新战舰养成!X$6:X$18,新怪物属性!$K44+1)+INDEX(新战舰养成!I$6:I$18,新怪物属性!$K44+1)*(新怪物属性!$H44-1))*INDEX(战舰突破!$D$6:$D$18,新怪物属性!$N44+1),0),0)</f>
        <v>1491</v>
      </c>
      <c r="BM44" s="14">
        <f>IF($H44&gt;0,ROUND((INDEX(新战舰养成!Y$6:Y$18,新怪物属性!$K44+1)+INDEX(新战舰养成!J$6:J$18,新怪物属性!$K44+1)*(新怪物属性!$H44-1))*INDEX(战舰突破!$D$6:$D$18,新怪物属性!$N44+1),0),0)</f>
        <v>0</v>
      </c>
      <c r="BN44" s="14">
        <f>IF($H44&gt;0,ROUND((INDEX(新战舰养成!Z$6:Z$18,新怪物属性!$K44+1)+INDEX(新战舰养成!K$6:K$18,新怪物属性!$K44+1)*(新怪物属性!$H44-1))*INDEX(战舰突破!$D$6:$D$18,新怪物属性!$N44+1),0),0)</f>
        <v>0</v>
      </c>
      <c r="BO44" s="14">
        <f>IF($H44&gt;0,ROUND((INDEX(新战舰养成!AA$6:AA$18,新怪物属性!$K44+1)+INDEX(新战舰养成!L$6:L$18,新怪物属性!$K44+1)*(新怪物属性!$H44-1))*INDEX(战舰突破!$D$6:$D$18,新怪物属性!$N44+1),0),0)</f>
        <v>11825</v>
      </c>
      <c r="BP44" s="14">
        <f>IF($H44&gt;0,ROUND((INDEX(新战舰养成!AB$6:AB$18,新怪物属性!$K44+1)+INDEX(新战舰养成!M$6:M$18,新怪物属性!$K44+1)*(新怪物属性!$H44-1))*INDEX(战舰突破!$D$6:$D$18,新怪物属性!$N44+1),0),0)</f>
        <v>234</v>
      </c>
      <c r="BR44" s="14">
        <f>IF($I44&gt;0,ROUND((INDEX(新战舰养成!AC$6:AC$18,新怪物属性!$L44+1)+INDEX(新战舰养成!I$6:I$18,新怪物属性!$L44+1)*(新怪物属性!$I44-1))*INDEX(战舰突破!$D$6:$D$18,新怪物属性!$O44+1),0),0)</f>
        <v>0</v>
      </c>
      <c r="BS44" s="14">
        <f>IF($I44&gt;0,ROUND((INDEX(新战舰养成!AD$6:AD$18,新怪物属性!$L44+1)+INDEX(新战舰养成!J$6:J$18,新怪物属性!$L44+1)*(新怪物属性!$I44-1))*INDEX(战舰突破!$D$6:$D$18,新怪物属性!$O44+1),0),0)</f>
        <v>0</v>
      </c>
      <c r="BT44" s="14">
        <f>IF($I44&gt;0,ROUND((INDEX(新战舰养成!AE$6:AE$18,新怪物属性!$L44+1)+INDEX(新战舰养成!K$6:K$18,新怪物属性!$L44+1)*(新怪物属性!$I44-1))*INDEX(战舰突破!$D$6:$D$18,新怪物属性!$O44+1),0),0)</f>
        <v>0</v>
      </c>
      <c r="BU44" s="14">
        <f>IF($I44&gt;0,ROUND((INDEX(新战舰养成!AF$6:AF$18,新怪物属性!$L44+1)+INDEX(新战舰养成!L$6:L$18,新怪物属性!$L44+1)*(新怪物属性!$I44-1))*INDEX(战舰突破!$D$6:$D$18,新怪物属性!$O44+1),0),0)</f>
        <v>0</v>
      </c>
      <c r="BV44" s="14">
        <f>IF($I44&gt;0,ROUND((INDEX(新战舰养成!AG$6:AG$18,新怪物属性!$L44+1)+INDEX(新战舰养成!M$6:M$18,新怪物属性!$L44+1)*(新怪物属性!$I44-1))*INDEX(战舰突破!$D$6:$D$18,新怪物属性!$O44+1),0),0)</f>
        <v>0</v>
      </c>
      <c r="BY44" s="14">
        <f>(INDEX(装备数值!$C$13:$G$116,新怪物属性!$P44*8+1,BY$2)+INDEX(装备数值!$C$13:$G$116,新怪物属性!$Q44*8+2,BY$2)+INDEX(装备数值!$C$13:$G$116,新怪物属性!$S44*8+3,BY$2)+INDEX(装备数值!$C$13:$G$116,新怪物属性!$R44*8+4,BY$2)+INDEX(装备数值!$C$13:$G$116,新怪物属性!$T44*8+5,BY$2)+INDEX(装备数值!$C$13:$G$116,新怪物属性!$U44*8+6,BY$2)+INDEX(装备数值!$C$13:$G$116,新怪物属性!$V44*8+7,BY$2)+INDEX(装备数值!$C$13:$G$116,新怪物属性!$W44*8+8,BY$2))</f>
        <v>500</v>
      </c>
      <c r="BZ44" s="14">
        <f>(INDEX(装备数值!$C$13:$G$116,新怪物属性!$P44*8+1,BZ$2)+INDEX(装备数值!$C$13:$G$116,新怪物属性!$Q44*8+2,BZ$2)+INDEX(装备数值!$C$13:$G$116,新怪物属性!$S44*8+3,BZ$2)+INDEX(装备数值!$C$13:$G$116,新怪物属性!$R44*8+4,BZ$2)+INDEX(装备数值!$C$13:$G$116,新怪物属性!$T44*8+5,BZ$2)+INDEX(装备数值!$C$13:$G$116,新怪物属性!$U44*8+6,BZ$2)+INDEX(装备数值!$C$13:$G$116,新怪物属性!$V44*8+7,BZ$2)+INDEX(装备数值!$C$13:$G$116,新怪物属性!$W44*8+8,BZ$2))</f>
        <v>4500</v>
      </c>
      <c r="CA44" s="14">
        <f>(INDEX(装备数值!$C$13:$G$116,新怪物属性!$P44*8+1,CA$2)+INDEX(装备数值!$C$13:$G$116,新怪物属性!$Q44*8+2,CA$2)+INDEX(装备数值!$C$13:$G$116,新怪物属性!$S44*8+3,CA$2)+INDEX(装备数值!$C$13:$G$116,新怪物属性!$R44*8+4,CA$2)+INDEX(装备数值!$C$13:$G$116,新怪物属性!$T44*8+5,CA$2)+INDEX(装备数值!$C$13:$G$116,新怪物属性!$U44*8+6,CA$2)+INDEX(装备数值!$C$13:$G$116,新怪物属性!$V44*8+7,CA$2)+INDEX(装备数值!$C$13:$G$116,新怪物属性!$W44*8+8,CA$2))</f>
        <v>510</v>
      </c>
      <c r="CB44" s="14">
        <f>(INDEX(装备数值!$C$13:$G$116,新怪物属性!$P44*8+1,CB$2)+INDEX(装备数值!$C$13:$G$116,新怪物属性!$Q44*8+2,CB$2)+INDEX(装备数值!$C$13:$G$116,新怪物属性!$S44*8+3,CB$2)+INDEX(装备数值!$C$13:$G$116,新怪物属性!$R44*8+4,CB$2)+INDEX(装备数值!$C$13:$G$116,新怪物属性!$T44*8+5,CB$2)+INDEX(装备数值!$C$13:$G$116,新怪物属性!$U44*8+6,CB$2)+INDEX(装备数值!$C$13:$G$116,新怪物属性!$V44*8+7,CB$2)+INDEX(装备数值!$C$13:$G$116,新怪物属性!$W44*8+8,CB$2))</f>
        <v>27000</v>
      </c>
      <c r="CC44" s="14">
        <f>(INDEX(装备数值!$C$13:$G$116,新怪物属性!$P44*8+1,CC$2)+INDEX(装备数值!$C$13:$G$116,新怪物属性!$Q44*8+2,CC$2)+INDEX(装备数值!$C$13:$G$116,新怪物属性!$S44*8+3,CC$2)+INDEX(装备数值!$C$13:$G$116,新怪物属性!$R44*8+4,CC$2)+INDEX(装备数值!$C$13:$G$116,新怪物属性!$T44*8+5,CC$2)+INDEX(装备数值!$C$13:$G$116,新怪物属性!$U44*8+6,CC$2)+INDEX(装备数值!$C$13:$G$116,新怪物属性!$V44*8+7,CC$2)+INDEX(装备数值!$C$13:$G$116,新怪物属性!$W44*8+8,CC$2))</f>
        <v>75</v>
      </c>
      <c r="CF44" s="14">
        <f t="shared" si="135"/>
        <v>4</v>
      </c>
      <c r="CG44" s="14">
        <f t="shared" si="135"/>
        <v>3</v>
      </c>
      <c r="CH44" s="14">
        <f t="shared" si="135"/>
        <v>0</v>
      </c>
      <c r="CI44" s="14">
        <f t="shared" si="135"/>
        <v>0</v>
      </c>
      <c r="CJ44" s="14">
        <f t="shared" si="135"/>
        <v>0</v>
      </c>
      <c r="CK44" s="14">
        <f t="shared" si="135"/>
        <v>0</v>
      </c>
      <c r="CL44" s="14">
        <f t="shared" si="135"/>
        <v>0</v>
      </c>
      <c r="CM44" s="14">
        <f t="shared" si="135"/>
        <v>0</v>
      </c>
      <c r="CN44" s="14">
        <f t="shared" si="135"/>
        <v>0</v>
      </c>
      <c r="CO44" s="14">
        <f t="shared" si="135"/>
        <v>0</v>
      </c>
      <c r="CP44" s="14">
        <f t="shared" si="135"/>
        <v>0</v>
      </c>
      <c r="CQ44" s="14">
        <f t="shared" si="135"/>
        <v>0</v>
      </c>
      <c r="CR44" s="14">
        <f t="shared" si="135"/>
        <v>0</v>
      </c>
      <c r="CS44" s="14">
        <f>SUMIFS(装备数值!BL$50:BL$101,装备数值!$BG$50:$BG$101,"="&amp;新怪物属性!$CF$2,装备数值!$BH$50:$BH$101,"&lt;="&amp;新怪物属性!$CF44)+SUMIFS(装备数值!BL$50:BL$101,装备数值!$BG$50:$BG$101,"="&amp;新怪物属性!$CG$2,装备数值!$BH$50:$BH$101,"&lt;="&amp;新怪物属性!$CG44)+SUMIFS(装备数值!BL$50:BL$101,装备数值!$BG$50:$BG$101,"="&amp;新怪物属性!$CH$2,装备数值!$BH$50:$BH$101,"&lt;="&amp;新怪物属性!$CH44)+SUMIFS(装备数值!BL$50:BL$101,装备数值!$BG$50:$BG$101,"="&amp;新怪物属性!$CI$2,装备数值!$BH$50:$BH$101,"&lt;="&amp;新怪物属性!$CI44)+SUMIFS(装备数值!BL$50:BL$101,装备数值!$BG$50:$BG$101,"="&amp;新怪物属性!$CJ$2,装备数值!$BH$50:$BH$101,"&lt;="&amp;新怪物属性!$CJ44)+SUMIFS(装备数值!BL$50:BL$101,装备数值!$BG$50:$BG$101,"="&amp;新怪物属性!$CK$2,装备数值!$BH$50:$BH$101,"&lt;="&amp;新怪物属性!$CK44)+SUMIFS(装备数值!BL$50:BL$101,装备数值!$BG$50:$BG$101,"="&amp;新怪物属性!$CL$2,装备数值!$BH$50:$BH$101,"&lt;="&amp;新怪物属性!$CL44)+SUMIFS(装备数值!BL$50:BL$101,装备数值!$BG$50:$BG$101,"="&amp;新怪物属性!$CM$2,装备数值!$BH$50:$BH$101,"&lt;="&amp;新怪物属性!$CM44)+SUMIFS(装备数值!BL$50:BL$101,装备数值!$BG$50:$BG$101,"="&amp;新怪物属性!$CN$2,装备数值!$BH$50:$BH$101,"&lt;="&amp;新怪物属性!$CN44)+SUMIFS(装备数值!BL$50:BL$101,装备数值!$BG$50:$BG$101,"="&amp;新怪物属性!$CO$2,装备数值!$BH$50:$BH$101,"&lt;="&amp;新怪物属性!$CO44)+SUMIFS(装备数值!BL$50:BL$101,装备数值!$BG$50:$BG$101,"="&amp;新怪物属性!$CP$2,装备数值!$BH$50:$BH$101,"&lt;="&amp;新怪物属性!$CP44)+SUMIFS(装备数值!BL$50:BL$101,装备数值!$BG$50:$BG$101,"="&amp;新怪物属性!$CQ$2,装备数值!$BH$50:$BH$101,"&lt;="&amp;新怪物属性!$CQ44)+SUMIFS(装备数值!BL$50:BL$101,装备数值!$BG$50:$BG$101,"="&amp;新怪物属性!$CR$2,装备数值!$BH$50:$BH$101,"&lt;="&amp;新怪物属性!$CR44)</f>
        <v>3360</v>
      </c>
      <c r="CT44" s="14">
        <f>SUMIFS(装备数值!BM$50:BM$101,装备数值!$BG$50:$BG$101,"="&amp;新怪物属性!$CF$2,装备数值!$BH$50:$BH$101,"&lt;="&amp;新怪物属性!$CF44)+SUMIFS(装备数值!BM$50:BM$101,装备数值!$BG$50:$BG$101,"="&amp;新怪物属性!$CG$2,装备数值!$BH$50:$BH$101,"&lt;="&amp;新怪物属性!$CG44)+SUMIFS(装备数值!BM$50:BM$101,装备数值!$BG$50:$BG$101,"="&amp;新怪物属性!$CH$2,装备数值!$BH$50:$BH$101,"&lt;="&amp;新怪物属性!$CH44)+SUMIFS(装备数值!BM$50:BM$101,装备数值!$BG$50:$BG$101,"="&amp;新怪物属性!$CI$2,装备数值!$BH$50:$BH$101,"&lt;="&amp;新怪物属性!$CI44)+SUMIFS(装备数值!BM$50:BM$101,装备数值!$BG$50:$BG$101,"="&amp;新怪物属性!$CJ$2,装备数值!$BH$50:$BH$101,"&lt;="&amp;新怪物属性!$CJ44)+SUMIFS(装备数值!BM$50:BM$101,装备数值!$BG$50:$BG$101,"="&amp;新怪物属性!$CK$2,装备数值!$BH$50:$BH$101,"&lt;="&amp;新怪物属性!$CK44)+SUMIFS(装备数值!BM$50:BM$101,装备数值!$BG$50:$BG$101,"="&amp;新怪物属性!$CL$2,装备数值!$BH$50:$BH$101,"&lt;="&amp;新怪物属性!$CL44)+SUMIFS(装备数值!BM$50:BM$101,装备数值!$BG$50:$BG$101,"="&amp;新怪物属性!$CM$2,装备数值!$BH$50:$BH$101,"&lt;="&amp;新怪物属性!$CM44)+SUMIFS(装备数值!BM$50:BM$101,装备数值!$BG$50:$BG$101,"="&amp;新怪物属性!$CN$2,装备数值!$BH$50:$BH$101,"&lt;="&amp;新怪物属性!$CN44)+SUMIFS(装备数值!BM$50:BM$101,装备数值!$BG$50:$BG$101,"="&amp;新怪物属性!$CO$2,装备数值!$BH$50:$BH$101,"&lt;="&amp;新怪物属性!$CO44)+SUMIFS(装备数值!BM$50:BM$101,装备数值!$BG$50:$BG$101,"="&amp;新怪物属性!$CP$2,装备数值!$BH$50:$BH$101,"&lt;="&amp;新怪物属性!$CP44)+SUMIFS(装备数值!BM$50:BM$101,装备数值!$BG$50:$BG$101,"="&amp;新怪物属性!$CQ$2,装备数值!$BH$50:$BH$101,"&lt;="&amp;新怪物属性!$CQ44)+SUMIFS(装备数值!BM$50:BM$101,装备数值!$BG$50:$BG$101,"="&amp;新怪物属性!$CR$2,装备数值!$BH$50:$BH$101,"&lt;="&amp;新怪物属性!$CR44)</f>
        <v>25200</v>
      </c>
      <c r="CU44" s="14">
        <f>SUMIFS(装备数值!BN$50:BN$101,装备数值!$BG$50:$BG$101,"="&amp;新怪物属性!$CF$2,装备数值!$BH$50:$BH$101,"&lt;="&amp;新怪物属性!$CF44)+SUMIFS(装备数值!BN$50:BN$101,装备数值!$BG$50:$BG$101,"="&amp;新怪物属性!$CG$2,装备数值!$BH$50:$BH$101,"&lt;="&amp;新怪物属性!$CG44)+SUMIFS(装备数值!BN$50:BN$101,装备数值!$BG$50:$BG$101,"="&amp;新怪物属性!$CH$2,装备数值!$BH$50:$BH$101,"&lt;="&amp;新怪物属性!$CH44)+SUMIFS(装备数值!BN$50:BN$101,装备数值!$BG$50:$BG$101,"="&amp;新怪物属性!$CI$2,装备数值!$BH$50:$BH$101,"&lt;="&amp;新怪物属性!$CI44)+SUMIFS(装备数值!BN$50:BN$101,装备数值!$BG$50:$BG$101,"="&amp;新怪物属性!$CJ$2,装备数值!$BH$50:$BH$101,"&lt;="&amp;新怪物属性!$CJ44)+SUMIFS(装备数值!BN$50:BN$101,装备数值!$BG$50:$BG$101,"="&amp;新怪物属性!$CK$2,装备数值!$BH$50:$BH$101,"&lt;="&amp;新怪物属性!$CK44)+SUMIFS(装备数值!BN$50:BN$101,装备数值!$BG$50:$BG$101,"="&amp;新怪物属性!$CL$2,装备数值!$BH$50:$BH$101,"&lt;="&amp;新怪物属性!$CL44)+SUMIFS(装备数值!BN$50:BN$101,装备数值!$BG$50:$BG$101,"="&amp;新怪物属性!$CM$2,装备数值!$BH$50:$BH$101,"&lt;="&amp;新怪物属性!$CM44)+SUMIFS(装备数值!BN$50:BN$101,装备数值!$BG$50:$BG$101,"="&amp;新怪物属性!$CN$2,装备数值!$BH$50:$BH$101,"&lt;="&amp;新怪物属性!$CN44)+SUMIFS(装备数值!BN$50:BN$101,装备数值!$BG$50:$BG$101,"="&amp;新怪物属性!$CO$2,装备数值!$BH$50:$BH$101,"&lt;="&amp;新怪物属性!$CO44)+SUMIFS(装备数值!BN$50:BN$101,装备数值!$BG$50:$BG$101,"="&amp;新怪物属性!$CP$2,装备数值!$BH$50:$BH$101,"&lt;="&amp;新怪物属性!$CP44)+SUMIFS(装备数值!BN$50:BN$101,装备数值!$BG$50:$BG$101,"="&amp;新怪物属性!$CQ$2,装备数值!$BH$50:$BH$101,"&lt;="&amp;新怪物属性!$CQ44)+SUMIFS(装备数值!BN$50:BN$101,装备数值!$BG$50:$BG$101,"="&amp;新怪物属性!$CR$2,装备数值!$BH$50:$BH$101,"&lt;="&amp;新怪物属性!$CR44)</f>
        <v>0</v>
      </c>
      <c r="CV44" s="14">
        <f>SUMIFS(装备数值!BO$50:BO$101,装备数值!$BG$50:$BG$101,"="&amp;新怪物属性!$CF$2,装备数值!$BH$50:$BH$101,"&lt;="&amp;新怪物属性!$CF44)+SUMIFS(装备数值!BO$50:BO$101,装备数值!$BG$50:$BG$101,"="&amp;新怪物属性!$CG$2,装备数值!$BH$50:$BH$101,"&lt;="&amp;新怪物属性!$CG44)+SUMIFS(装备数值!BO$50:BO$101,装备数值!$BG$50:$BG$101,"="&amp;新怪物属性!$CH$2,装备数值!$BH$50:$BH$101,"&lt;="&amp;新怪物属性!$CH44)+SUMIFS(装备数值!BO$50:BO$101,装备数值!$BG$50:$BG$101,"="&amp;新怪物属性!$CI$2,装备数值!$BH$50:$BH$101,"&lt;="&amp;新怪物属性!$CI44)+SUMIFS(装备数值!BO$50:BO$101,装备数值!$BG$50:$BG$101,"="&amp;新怪物属性!$CJ$2,装备数值!$BH$50:$BH$101,"&lt;="&amp;新怪物属性!$CJ44)+SUMIFS(装备数值!BO$50:BO$101,装备数值!$BG$50:$BG$101,"="&amp;新怪物属性!$CK$2,装备数值!$BH$50:$BH$101,"&lt;="&amp;新怪物属性!$CK44)+SUMIFS(装备数值!BO$50:BO$101,装备数值!$BG$50:$BG$101,"="&amp;新怪物属性!$CL$2,装备数值!$BH$50:$BH$101,"&lt;="&amp;新怪物属性!$CL44)+SUMIFS(装备数值!BO$50:BO$101,装备数值!$BG$50:$BG$101,"="&amp;新怪物属性!$CM$2,装备数值!$BH$50:$BH$101,"&lt;="&amp;新怪物属性!$CM44)+SUMIFS(装备数值!BO$50:BO$101,装备数值!$BG$50:$BG$101,"="&amp;新怪物属性!$CN$2,装备数值!$BH$50:$BH$101,"&lt;="&amp;新怪物属性!$CN44)+SUMIFS(装备数值!BO$50:BO$101,装备数值!$BG$50:$BG$101,"="&amp;新怪物属性!$CO$2,装备数值!$BH$50:$BH$101,"&lt;="&amp;新怪物属性!$CO44)+SUMIFS(装备数值!BO$50:BO$101,装备数值!$BG$50:$BG$101,"="&amp;新怪物属性!$CP$2,装备数值!$BH$50:$BH$101,"&lt;="&amp;新怪物属性!$CP44)+SUMIFS(装备数值!BO$50:BO$101,装备数值!$BG$50:$BG$101,"="&amp;新怪物属性!$CQ$2,装备数值!$BH$50:$BH$101,"&lt;="&amp;新怪物属性!$CQ44)+SUMIFS(装备数值!BO$50:BO$101,装备数值!$BG$50:$BG$101,"="&amp;新怪物属性!$CR$2,装备数值!$BH$50:$BH$101,"&lt;="&amp;新怪物属性!$CR44)</f>
        <v>48000</v>
      </c>
      <c r="CW44" s="14">
        <f>SUMIFS(装备数值!BP$50:BP$101,装备数值!$BG$50:$BG$101,"="&amp;新怪物属性!$CF$2,装备数值!$BH$50:$BH$101,"&lt;="&amp;新怪物属性!$CF44)+SUMIFS(装备数值!BP$50:BP$101,装备数值!$BG$50:$BG$101,"="&amp;新怪物属性!$CG$2,装备数值!$BH$50:$BH$101,"&lt;="&amp;新怪物属性!$CG44)+SUMIFS(装备数值!BP$50:BP$101,装备数值!$BG$50:$BG$101,"="&amp;新怪物属性!$CH$2,装备数值!$BH$50:$BH$101,"&lt;="&amp;新怪物属性!$CH44)+SUMIFS(装备数值!BP$50:BP$101,装备数值!$BG$50:$BG$101,"="&amp;新怪物属性!$CI$2,装备数值!$BH$50:$BH$101,"&lt;="&amp;新怪物属性!$CI44)+SUMIFS(装备数值!BP$50:BP$101,装备数值!$BG$50:$BG$101,"="&amp;新怪物属性!$CJ$2,装备数值!$BH$50:$BH$101,"&lt;="&amp;新怪物属性!$CJ44)+SUMIFS(装备数值!BP$50:BP$101,装备数值!$BG$50:$BG$101,"="&amp;新怪物属性!$CK$2,装备数值!$BH$50:$BH$101,"&lt;="&amp;新怪物属性!$CK44)+SUMIFS(装备数值!BP$50:BP$101,装备数值!$BG$50:$BG$101,"="&amp;新怪物属性!$CL$2,装备数值!$BH$50:$BH$101,"&lt;="&amp;新怪物属性!$CL44)+SUMIFS(装备数值!BP$50:BP$101,装备数值!$BG$50:$BG$101,"="&amp;新怪物属性!$CM$2,装备数值!$BH$50:$BH$101,"&lt;="&amp;新怪物属性!$CM44)+SUMIFS(装备数值!BP$50:BP$101,装备数值!$BG$50:$BG$101,"="&amp;新怪物属性!$CN$2,装备数值!$BH$50:$BH$101,"&lt;="&amp;新怪物属性!$CN44)+SUMIFS(装备数值!BP$50:BP$101,装备数值!$BG$50:$BG$101,"="&amp;新怪物属性!$CO$2,装备数值!$BH$50:$BH$101,"&lt;="&amp;新怪物属性!$CO44)+SUMIFS(装备数值!BP$50:BP$101,装备数值!$BG$50:$BG$101,"="&amp;新怪物属性!$CP$2,装备数值!$BH$50:$BH$101,"&lt;="&amp;新怪物属性!$CP44)+SUMIFS(装备数值!BP$50:BP$101,装备数值!$BG$50:$BG$101,"="&amp;新怪物属性!$CQ$2,装备数值!$BH$50:$BH$101,"&lt;="&amp;新怪物属性!$CQ44)+SUMIFS(装备数值!BP$50:BP$101,装备数值!$BG$50:$BG$101,"="&amp;新怪物属性!$CR$2,装备数值!$BH$50:$BH$101,"&lt;="&amp;新怪物属性!$CR44)</f>
        <v>920</v>
      </c>
      <c r="CX44" s="14">
        <f>SUMIFS(装备数值!BQ$50:BQ$101,装备数值!$BG$50:$BG$101,"="&amp;新怪物属性!$CF$2,装备数值!$BH$50:$BH$101,"&lt;="&amp;新怪物属性!$CF44)+SUMIFS(装备数值!BQ$50:BQ$101,装备数值!$BG$50:$BG$101,"="&amp;新怪物属性!$CG$2,装备数值!$BH$50:$BH$101,"&lt;="&amp;新怪物属性!$CG44)+SUMIFS(装备数值!BQ$50:BQ$101,装备数值!$BG$50:$BG$101,"="&amp;新怪物属性!$CH$2,装备数值!$BH$50:$BH$101,"&lt;="&amp;新怪物属性!$CH44)+SUMIFS(装备数值!BQ$50:BQ$101,装备数值!$BG$50:$BG$101,"="&amp;新怪物属性!$CI$2,装备数值!$BH$50:$BH$101,"&lt;="&amp;新怪物属性!$CI44)+SUMIFS(装备数值!BQ$50:BQ$101,装备数值!$BG$50:$BG$101,"="&amp;新怪物属性!$CJ$2,装备数值!$BH$50:$BH$101,"&lt;="&amp;新怪物属性!$CJ44)+SUMIFS(装备数值!BQ$50:BQ$101,装备数值!$BG$50:$BG$101,"="&amp;新怪物属性!$CK$2,装备数值!$BH$50:$BH$101,"&lt;="&amp;新怪物属性!$CK44)+SUMIFS(装备数值!BQ$50:BQ$101,装备数值!$BG$50:$BG$101,"="&amp;新怪物属性!$CL$2,装备数值!$BH$50:$BH$101,"&lt;="&amp;新怪物属性!$CL44)+SUMIFS(装备数值!BQ$50:BQ$101,装备数值!$BG$50:$BG$101,"="&amp;新怪物属性!$CM$2,装备数值!$BH$50:$BH$101,"&lt;="&amp;新怪物属性!$CM44)+SUMIFS(装备数值!BQ$50:BQ$101,装备数值!$BG$50:$BG$101,"="&amp;新怪物属性!$CN$2,装备数值!$BH$50:$BH$101,"&lt;="&amp;新怪物属性!$CN44)+SUMIFS(装备数值!BQ$50:BQ$101,装备数值!$BG$50:$BG$101,"="&amp;新怪物属性!$CO$2,装备数值!$BH$50:$BH$101,"&lt;="&amp;新怪物属性!$CO44)+SUMIFS(装备数值!BQ$50:BQ$101,装备数值!$BG$50:$BG$101,"="&amp;新怪物属性!$CP$2,装备数值!$BH$50:$BH$101,"&lt;="&amp;新怪物属性!$CP44)+SUMIFS(装备数值!BQ$50:BQ$101,装备数值!$BG$50:$BG$101,"="&amp;新怪物属性!$CQ$2,装备数值!$BH$50:$BH$101,"&lt;="&amp;新怪物属性!$CQ44)+SUMIFS(装备数值!BQ$50:BQ$101,装备数值!$BG$50:$BG$101,"="&amp;新怪物属性!$CR$2,装备数值!$BH$50:$BH$101,"&lt;="&amp;新怪物属性!$CR44)</f>
        <v>250</v>
      </c>
      <c r="CY44" s="14">
        <f>SUMIFS(装备数值!BR$50:BR$101,装备数值!$BG$50:$BG$101,"="&amp;新怪物属性!$CF$2,装备数值!$BH$50:$BH$101,"&lt;="&amp;新怪物属性!$CF44)+SUMIFS(装备数值!BR$50:BR$101,装备数值!$BG$50:$BG$101,"="&amp;新怪物属性!$CG$2,装备数值!$BH$50:$BH$101,"&lt;="&amp;新怪物属性!$CG44)+SUMIFS(装备数值!BR$50:BR$101,装备数值!$BG$50:$BG$101,"="&amp;新怪物属性!$CH$2,装备数值!$BH$50:$BH$101,"&lt;="&amp;新怪物属性!$CH44)+SUMIFS(装备数值!BR$50:BR$101,装备数值!$BG$50:$BG$101,"="&amp;新怪物属性!$CI$2,装备数值!$BH$50:$BH$101,"&lt;="&amp;新怪物属性!$CI44)+SUMIFS(装备数值!BR$50:BR$101,装备数值!$BG$50:$BG$101,"="&amp;新怪物属性!$CJ$2,装备数值!$BH$50:$BH$101,"&lt;="&amp;新怪物属性!$CJ44)+SUMIFS(装备数值!BR$50:BR$101,装备数值!$BG$50:$BG$101,"="&amp;新怪物属性!$CK$2,装备数值!$BH$50:$BH$101,"&lt;="&amp;新怪物属性!$CK44)+SUMIFS(装备数值!BR$50:BR$101,装备数值!$BG$50:$BG$101,"="&amp;新怪物属性!$CL$2,装备数值!$BH$50:$BH$101,"&lt;="&amp;新怪物属性!$CL44)+SUMIFS(装备数值!BR$50:BR$101,装备数值!$BG$50:$BG$101,"="&amp;新怪物属性!$CM$2,装备数值!$BH$50:$BH$101,"&lt;="&amp;新怪物属性!$CM44)+SUMIFS(装备数值!BR$50:BR$101,装备数值!$BG$50:$BG$101,"="&amp;新怪物属性!$CN$2,装备数值!$BH$50:$BH$101,"&lt;="&amp;新怪物属性!$CN44)+SUMIFS(装备数值!BR$50:BR$101,装备数值!$BG$50:$BG$101,"="&amp;新怪物属性!$CO$2,装备数值!$BH$50:$BH$101,"&lt;="&amp;新怪物属性!$CO44)+SUMIFS(装备数值!BR$50:BR$101,装备数值!$BG$50:$BG$101,"="&amp;新怪物属性!$CP$2,装备数值!$BH$50:$BH$101,"&lt;="&amp;新怪物属性!$CP44)+SUMIFS(装备数值!BR$50:BR$101,装备数值!$BG$50:$BG$101,"="&amp;新怪物属性!$CQ$2,装备数值!$BH$50:$BH$101,"&lt;="&amp;新怪物属性!$CQ44)+SUMIFS(装备数值!BR$50:BR$101,装备数值!$BG$50:$BG$101,"="&amp;新怪物属性!$CR$2,装备数值!$BH$50:$BH$101,"&lt;="&amp;新怪物属性!$CR44)</f>
        <v>0</v>
      </c>
      <c r="CZ44" s="14">
        <f>SUMIFS(装备数值!BS$50:BS$101,装备数值!$BG$50:$BG$101,"="&amp;新怪物属性!$CF$2,装备数值!$BH$50:$BH$101,"&lt;="&amp;新怪物属性!$CF44)+SUMIFS(装备数值!BS$50:BS$101,装备数值!$BG$50:$BG$101,"="&amp;新怪物属性!$CG$2,装备数值!$BH$50:$BH$101,"&lt;="&amp;新怪物属性!$CG44)+SUMIFS(装备数值!BS$50:BS$101,装备数值!$BG$50:$BG$101,"="&amp;新怪物属性!$CH$2,装备数值!$BH$50:$BH$101,"&lt;="&amp;新怪物属性!$CH44)+SUMIFS(装备数值!BS$50:BS$101,装备数值!$BG$50:$BG$101,"="&amp;新怪物属性!$CI$2,装备数值!$BH$50:$BH$101,"&lt;="&amp;新怪物属性!$CI44)+SUMIFS(装备数值!BS$50:BS$101,装备数值!$BG$50:$BG$101,"="&amp;新怪物属性!$CJ$2,装备数值!$BH$50:$BH$101,"&lt;="&amp;新怪物属性!$CJ44)+SUMIFS(装备数值!BS$50:BS$101,装备数值!$BG$50:$BG$101,"="&amp;新怪物属性!$CK$2,装备数值!$BH$50:$BH$101,"&lt;="&amp;新怪物属性!$CK44)+SUMIFS(装备数值!BS$50:BS$101,装备数值!$BG$50:$BG$101,"="&amp;新怪物属性!$CL$2,装备数值!$BH$50:$BH$101,"&lt;="&amp;新怪物属性!$CL44)+SUMIFS(装备数值!BS$50:BS$101,装备数值!$BG$50:$BG$101,"="&amp;新怪物属性!$CM$2,装备数值!$BH$50:$BH$101,"&lt;="&amp;新怪物属性!$CM44)+SUMIFS(装备数值!BS$50:BS$101,装备数值!$BG$50:$BG$101,"="&amp;新怪物属性!$CN$2,装备数值!$BH$50:$BH$101,"&lt;="&amp;新怪物属性!$CN44)+SUMIFS(装备数值!BS$50:BS$101,装备数值!$BG$50:$BG$101,"="&amp;新怪物属性!$CO$2,装备数值!$BH$50:$BH$101,"&lt;="&amp;新怪物属性!$CO44)+SUMIFS(装备数值!BS$50:BS$101,装备数值!$BG$50:$BG$101,"="&amp;新怪物属性!$CP$2,装备数值!$BH$50:$BH$101,"&lt;="&amp;新怪物属性!$CP44)+SUMIFS(装备数值!BS$50:BS$101,装备数值!$BG$50:$BG$101,"="&amp;新怪物属性!$CQ$2,装备数值!$BH$50:$BH$101,"&lt;="&amp;新怪物属性!$CQ44)+SUMIFS(装备数值!BS$50:BS$101,装备数值!$BG$50:$BG$101,"="&amp;新怪物属性!$CR$2,装备数值!$BH$50:$BH$101,"&lt;="&amp;新怪物属性!$CR44)</f>
        <v>0</v>
      </c>
      <c r="DA44" s="14">
        <f>SUMIFS(装备数值!BT$50:BT$101,装备数值!$BG$50:$BG$101,"="&amp;新怪物属性!$CF$2,装备数值!$BH$50:$BH$101,"&lt;="&amp;新怪物属性!$CF44)+SUMIFS(装备数值!BT$50:BT$101,装备数值!$BG$50:$BG$101,"="&amp;新怪物属性!$CG$2,装备数值!$BH$50:$BH$101,"&lt;="&amp;新怪物属性!$CG44)+SUMIFS(装备数值!BT$50:BT$101,装备数值!$BG$50:$BG$101,"="&amp;新怪物属性!$CH$2,装备数值!$BH$50:$BH$101,"&lt;="&amp;新怪物属性!$CH44)+SUMIFS(装备数值!BT$50:BT$101,装备数值!$BG$50:$BG$101,"="&amp;新怪物属性!$CI$2,装备数值!$BH$50:$BH$101,"&lt;="&amp;新怪物属性!$CI44)+SUMIFS(装备数值!BT$50:BT$101,装备数值!$BG$50:$BG$101,"="&amp;新怪物属性!$CJ$2,装备数值!$BH$50:$BH$101,"&lt;="&amp;新怪物属性!$CJ44)+SUMIFS(装备数值!BT$50:BT$101,装备数值!$BG$50:$BG$101,"="&amp;新怪物属性!$CK$2,装备数值!$BH$50:$BH$101,"&lt;="&amp;新怪物属性!$CK44)+SUMIFS(装备数值!BT$50:BT$101,装备数值!$BG$50:$BG$101,"="&amp;新怪物属性!$CL$2,装备数值!$BH$50:$BH$101,"&lt;="&amp;新怪物属性!$CL44)+SUMIFS(装备数值!BT$50:BT$101,装备数值!$BG$50:$BG$101,"="&amp;新怪物属性!$CM$2,装备数值!$BH$50:$BH$101,"&lt;="&amp;新怪物属性!$CM44)+SUMIFS(装备数值!BT$50:BT$101,装备数值!$BG$50:$BG$101,"="&amp;新怪物属性!$CN$2,装备数值!$BH$50:$BH$101,"&lt;="&amp;新怪物属性!$CN44)+SUMIFS(装备数值!BT$50:BT$101,装备数值!$BG$50:$BG$101,"="&amp;新怪物属性!$CO$2,装备数值!$BH$50:$BH$101,"&lt;="&amp;新怪物属性!$CO44)+SUMIFS(装备数值!BT$50:BT$101,装备数值!$BG$50:$BG$101,"="&amp;新怪物属性!$CP$2,装备数值!$BH$50:$BH$101,"&lt;="&amp;新怪物属性!$CP44)+SUMIFS(装备数值!BT$50:BT$101,装备数值!$BG$50:$BG$101,"="&amp;新怪物属性!$CQ$2,装备数值!$BH$50:$BH$101,"&lt;="&amp;新怪物属性!$CQ44)+SUMIFS(装备数值!BT$50:BT$101,装备数值!$BG$50:$BG$101,"="&amp;新怪物属性!$CR$2,装备数值!$BH$50:$BH$101,"&lt;="&amp;新怪物属性!$CR44)</f>
        <v>0</v>
      </c>
      <c r="DB44" s="14">
        <f>SUMIFS(装备数值!BU$50:BU$101,装备数值!$BG$50:$BG$101,"="&amp;新怪物属性!$CF$2,装备数值!$BH$50:$BH$101,"&lt;="&amp;新怪物属性!$CF44)+SUMIFS(装备数值!BU$50:BU$101,装备数值!$BG$50:$BG$101,"="&amp;新怪物属性!$CG$2,装备数值!$BH$50:$BH$101,"&lt;="&amp;新怪物属性!$CG44)+SUMIFS(装备数值!BU$50:BU$101,装备数值!$BG$50:$BG$101,"="&amp;新怪物属性!$CH$2,装备数值!$BH$50:$BH$101,"&lt;="&amp;新怪物属性!$CH44)+SUMIFS(装备数值!BU$50:BU$101,装备数值!$BG$50:$BG$101,"="&amp;新怪物属性!$CI$2,装备数值!$BH$50:$BH$101,"&lt;="&amp;新怪物属性!$CI44)+SUMIFS(装备数值!BU$50:BU$101,装备数值!$BG$50:$BG$101,"="&amp;新怪物属性!$CJ$2,装备数值!$BH$50:$BH$101,"&lt;="&amp;新怪物属性!$CJ44)+SUMIFS(装备数值!BU$50:BU$101,装备数值!$BG$50:$BG$101,"="&amp;新怪物属性!$CK$2,装备数值!$BH$50:$BH$101,"&lt;="&amp;新怪物属性!$CK44)+SUMIFS(装备数值!BU$50:BU$101,装备数值!$BG$50:$BG$101,"="&amp;新怪物属性!$CL$2,装备数值!$BH$50:$BH$101,"&lt;="&amp;新怪物属性!$CL44)+SUMIFS(装备数值!BU$50:BU$101,装备数值!$BG$50:$BG$101,"="&amp;新怪物属性!$CM$2,装备数值!$BH$50:$BH$101,"&lt;="&amp;新怪物属性!$CM44)+SUMIFS(装备数值!BU$50:BU$101,装备数值!$BG$50:$BG$101,"="&amp;新怪物属性!$CN$2,装备数值!$BH$50:$BH$101,"&lt;="&amp;新怪物属性!$CN44)+SUMIFS(装备数值!BU$50:BU$101,装备数值!$BG$50:$BG$101,"="&amp;新怪物属性!$CO$2,装备数值!$BH$50:$BH$101,"&lt;="&amp;新怪物属性!$CO44)+SUMIFS(装备数值!BU$50:BU$101,装备数值!$BG$50:$BG$101,"="&amp;新怪物属性!$CP$2,装备数值!$BH$50:$BH$101,"&lt;="&amp;新怪物属性!$CP44)+SUMIFS(装备数值!BU$50:BU$101,装备数值!$BG$50:$BG$101,"="&amp;新怪物属性!$CQ$2,装备数值!$BH$50:$BH$101,"&lt;="&amp;新怪物属性!$CQ44)+SUMIFS(装备数值!BU$50:BU$101,装备数值!$BG$50:$BG$101,"="&amp;新怪物属性!$CR$2,装备数值!$BH$50:$BH$101,"&lt;="&amp;新怪物属性!$CR44)</f>
        <v>0</v>
      </c>
      <c r="DC44" s="14">
        <f>SUMIFS(装备数值!BV$50:BV$101,装备数值!$BG$50:$BG$101,"="&amp;新怪物属性!$CF$2,装备数值!$BH$50:$BH$101,"&lt;="&amp;新怪物属性!$CF44)+SUMIFS(装备数值!BV$50:BV$101,装备数值!$BG$50:$BG$101,"="&amp;新怪物属性!$CG$2,装备数值!$BH$50:$BH$101,"&lt;="&amp;新怪物属性!$CG44)+SUMIFS(装备数值!BV$50:BV$101,装备数值!$BG$50:$BG$101,"="&amp;新怪物属性!$CH$2,装备数值!$BH$50:$BH$101,"&lt;="&amp;新怪物属性!$CH44)+SUMIFS(装备数值!BV$50:BV$101,装备数值!$BG$50:$BG$101,"="&amp;新怪物属性!$CI$2,装备数值!$BH$50:$BH$101,"&lt;="&amp;新怪物属性!$CI44)+SUMIFS(装备数值!BV$50:BV$101,装备数值!$BG$50:$BG$101,"="&amp;新怪物属性!$CJ$2,装备数值!$BH$50:$BH$101,"&lt;="&amp;新怪物属性!$CJ44)+SUMIFS(装备数值!BV$50:BV$101,装备数值!$BG$50:$BG$101,"="&amp;新怪物属性!$CK$2,装备数值!$BH$50:$BH$101,"&lt;="&amp;新怪物属性!$CK44)+SUMIFS(装备数值!BV$50:BV$101,装备数值!$BG$50:$BG$101,"="&amp;新怪物属性!$CL$2,装备数值!$BH$50:$BH$101,"&lt;="&amp;新怪物属性!$CL44)+SUMIFS(装备数值!BV$50:BV$101,装备数值!$BG$50:$BG$101,"="&amp;新怪物属性!$CM$2,装备数值!$BH$50:$BH$101,"&lt;="&amp;新怪物属性!$CM44)+SUMIFS(装备数值!BV$50:BV$101,装备数值!$BG$50:$BG$101,"="&amp;新怪物属性!$CN$2,装备数值!$BH$50:$BH$101,"&lt;="&amp;新怪物属性!$CN44)+SUMIFS(装备数值!BV$50:BV$101,装备数值!$BG$50:$BG$101,"="&amp;新怪物属性!$CO$2,装备数值!$BH$50:$BH$101,"&lt;="&amp;新怪物属性!$CO44)+SUMIFS(装备数值!BV$50:BV$101,装备数值!$BG$50:$BG$101,"="&amp;新怪物属性!$CP$2,装备数值!$BH$50:$BH$101,"&lt;="&amp;新怪物属性!$CP44)+SUMIFS(装备数值!BV$50:BV$101,装备数值!$BG$50:$BG$101,"="&amp;新怪物属性!$CQ$2,装备数值!$BH$50:$BH$101,"&lt;="&amp;新怪物属性!$CQ44)+SUMIFS(装备数值!BV$50:BV$101,装备数值!$BG$50:$BG$101,"="&amp;新怪物属性!$CR$2,装备数值!$BH$50:$BH$101,"&lt;="&amp;新怪物属性!$CR44)</f>
        <v>0</v>
      </c>
      <c r="DD44" s="14">
        <f>SUMIFS(装备数值!BW$50:BW$101,装备数值!$BG$50:$BG$101,"="&amp;新怪物属性!$CF$2,装备数值!$BH$50:$BH$101,"&lt;="&amp;新怪物属性!$CF44)+SUMIFS(装备数值!BW$50:BW$101,装备数值!$BG$50:$BG$101,"="&amp;新怪物属性!$CG$2,装备数值!$BH$50:$BH$101,"&lt;="&amp;新怪物属性!$CG44)+SUMIFS(装备数值!BW$50:BW$101,装备数值!$BG$50:$BG$101,"="&amp;新怪物属性!$CH$2,装备数值!$BH$50:$BH$101,"&lt;="&amp;新怪物属性!$CH44)+SUMIFS(装备数值!BW$50:BW$101,装备数值!$BG$50:$BG$101,"="&amp;新怪物属性!$CI$2,装备数值!$BH$50:$BH$101,"&lt;="&amp;新怪物属性!$CI44)+SUMIFS(装备数值!BW$50:BW$101,装备数值!$BG$50:$BG$101,"="&amp;新怪物属性!$CJ$2,装备数值!$BH$50:$BH$101,"&lt;="&amp;新怪物属性!$CJ44)+SUMIFS(装备数值!BW$50:BW$101,装备数值!$BG$50:$BG$101,"="&amp;新怪物属性!$CK$2,装备数值!$BH$50:$BH$101,"&lt;="&amp;新怪物属性!$CK44)+SUMIFS(装备数值!BW$50:BW$101,装备数值!$BG$50:$BG$101,"="&amp;新怪物属性!$CL$2,装备数值!$BH$50:$BH$101,"&lt;="&amp;新怪物属性!$CL44)+SUMIFS(装备数值!BW$50:BW$101,装备数值!$BG$50:$BG$101,"="&amp;新怪物属性!$CM$2,装备数值!$BH$50:$BH$101,"&lt;="&amp;新怪物属性!$CM44)+SUMIFS(装备数值!BW$50:BW$101,装备数值!$BG$50:$BG$101,"="&amp;新怪物属性!$CN$2,装备数值!$BH$50:$BH$101,"&lt;="&amp;新怪物属性!$CN44)+SUMIFS(装备数值!BW$50:BW$101,装备数值!$BG$50:$BG$101,"="&amp;新怪物属性!$CO$2,装备数值!$BH$50:$BH$101,"&lt;="&amp;新怪物属性!$CO44)+SUMIFS(装备数值!BW$50:BW$101,装备数值!$BG$50:$BG$101,"="&amp;新怪物属性!$CP$2,装备数值!$BH$50:$BH$101,"&lt;="&amp;新怪物属性!$CP44)+SUMIFS(装备数值!BW$50:BW$101,装备数值!$BG$50:$BG$101,"="&amp;新怪物属性!$CQ$2,装备数值!$BH$50:$BH$101,"&lt;="&amp;新怪物属性!$CQ44)+SUMIFS(装备数值!BW$50:BW$101,装备数值!$BG$50:$BG$101,"="&amp;新怪物属性!$CR$2,装备数值!$BH$50:$BH$101,"&lt;="&amp;新怪物属性!$CR44)</f>
        <v>0</v>
      </c>
      <c r="DE44" s="14">
        <f>SUMIFS(装备数值!BX$50:BX$101,装备数值!$BG$50:$BG$101,"="&amp;新怪物属性!$CF$2,装备数值!$BH$50:$BH$101,"&lt;="&amp;新怪物属性!$CF44)+SUMIFS(装备数值!BX$50:BX$101,装备数值!$BG$50:$BG$101,"="&amp;新怪物属性!$CG$2,装备数值!$BH$50:$BH$101,"&lt;="&amp;新怪物属性!$CG44)+SUMIFS(装备数值!BX$50:BX$101,装备数值!$BG$50:$BG$101,"="&amp;新怪物属性!$CH$2,装备数值!$BH$50:$BH$101,"&lt;="&amp;新怪物属性!$CH44)+SUMIFS(装备数值!BX$50:BX$101,装备数值!$BG$50:$BG$101,"="&amp;新怪物属性!$CI$2,装备数值!$BH$50:$BH$101,"&lt;="&amp;新怪物属性!$CI44)+SUMIFS(装备数值!BX$50:BX$101,装备数值!$BG$50:$BG$101,"="&amp;新怪物属性!$CJ$2,装备数值!$BH$50:$BH$101,"&lt;="&amp;新怪物属性!$CJ44)+SUMIFS(装备数值!BX$50:BX$101,装备数值!$BG$50:$BG$101,"="&amp;新怪物属性!$CK$2,装备数值!$BH$50:$BH$101,"&lt;="&amp;新怪物属性!$CK44)+SUMIFS(装备数值!BX$50:BX$101,装备数值!$BG$50:$BG$101,"="&amp;新怪物属性!$CL$2,装备数值!$BH$50:$BH$101,"&lt;="&amp;新怪物属性!$CL44)+SUMIFS(装备数值!BX$50:BX$101,装备数值!$BG$50:$BG$101,"="&amp;新怪物属性!$CM$2,装备数值!$BH$50:$BH$101,"&lt;="&amp;新怪物属性!$CM44)+SUMIFS(装备数值!BX$50:BX$101,装备数值!$BG$50:$BG$101,"="&amp;新怪物属性!$CN$2,装备数值!$BH$50:$BH$101,"&lt;="&amp;新怪物属性!$CN44)+SUMIFS(装备数值!BX$50:BX$101,装备数值!$BG$50:$BG$101,"="&amp;新怪物属性!$CO$2,装备数值!$BH$50:$BH$101,"&lt;="&amp;新怪物属性!$CO44)+SUMIFS(装备数值!BX$50:BX$101,装备数值!$BG$50:$BG$101,"="&amp;新怪物属性!$CP$2,装备数值!$BH$50:$BH$101,"&lt;="&amp;新怪物属性!$CP44)+SUMIFS(装备数值!BX$50:BX$101,装备数值!$BG$50:$BG$101,"="&amp;新怪物属性!$CQ$2,装备数值!$BH$50:$BH$101,"&lt;="&amp;新怪物属性!$CQ44)+SUMIFS(装备数值!BX$50:BX$101,装备数值!$BG$50:$BG$101,"="&amp;新怪物属性!$CR$2,装备数值!$BH$50:$BH$101,"&lt;="&amp;新怪物属性!$CR44)</f>
        <v>0</v>
      </c>
      <c r="DH44" s="14">
        <f>INDEX(装备数值!$I$13:$M$116,新怪物属性!$P44*8+1,DH$2)*$X44+INDEX(装备数值!$I$13:$M$116,新怪物属性!$Q44*8+2,DH$2)*$Y44+INDEX(装备数值!$I$13:$M$116,新怪物属性!$S44*8+3,DH$2)*$Z44+INDEX(装备数值!$I$13:$M$116,新怪物属性!$R44*8+4,DH$2)*$AA44+INDEX(装备数值!$I$13:$M$116,新怪物属性!$T44*8+5,DH$2)*$AB44+INDEX(装备数值!$I$13:$M$116,新怪物属性!$U44*8+6,DH$2)*$AC44+INDEX(装备数值!$I$13:$M$116,新怪物属性!$V44*8+7,DH$2)*$AD44+INDEX(装备数值!$I$13:$M$116,新怪物属性!$W44*8+8,DH$2)*$AE44</f>
        <v>2075</v>
      </c>
      <c r="DI44" s="14">
        <f>INDEX(装备数值!$I$13:$M$116,新怪物属性!$P44*8+1,DI$2)*$X44+INDEX(装备数值!$I$13:$M$116,新怪物属性!$Q44*8+2,DI$2)*$Y44+INDEX(装备数值!$I$13:$M$116,新怪物属性!$S44*8+3,DI$2)*$Z44+INDEX(装备数值!$I$13:$M$116,新怪物属性!$R44*8+4,DI$2)*$AA44+INDEX(装备数值!$I$13:$M$116,新怪物属性!$T44*8+5,DI$2)*$AB44+INDEX(装备数值!$I$13:$M$116,新怪物属性!$U44*8+6,DI$2)*$AC44+INDEX(装备数值!$I$13:$M$116,新怪物属性!$V44*8+7,DI$2)*$AD44+INDEX(装备数值!$I$13:$M$116,新怪物属性!$W44*8+8,DI$2)*$AE44</f>
        <v>16200</v>
      </c>
      <c r="DJ44" s="14">
        <f>INDEX(装备数值!$I$13:$M$116,新怪物属性!$P44*8+1,DJ$2)*$X44+INDEX(装备数值!$I$13:$M$116,新怪物属性!$Q44*8+2,DJ$2)*$Y44+INDEX(装备数值!$I$13:$M$116,新怪物属性!$S44*8+3,DJ$2)*$Z44+INDEX(装备数值!$I$13:$M$116,新怪物属性!$R44*8+4,DJ$2)*$AA44+INDEX(装备数值!$I$13:$M$116,新怪物属性!$T44*8+5,DJ$2)*$AB44+INDEX(装备数值!$I$13:$M$116,新怪物属性!$U44*8+6,DJ$2)*$AC44+INDEX(装备数值!$I$13:$M$116,新怪物属性!$V44*8+7,DJ$2)*$AD44+INDEX(装备数值!$I$13:$M$116,新怪物属性!$W44*8+8,DJ$2)*$AE44</f>
        <v>1155</v>
      </c>
      <c r="DK44" s="14">
        <f>INDEX(装备数值!$I$13:$M$116,新怪物属性!$P44*8+1,DK$2)*$X44+INDEX(装备数值!$I$13:$M$116,新怪物属性!$Q44*8+2,DK$2)*$Y44+INDEX(装备数值!$I$13:$M$116,新怪物属性!$S44*8+3,DK$2)*$Z44+INDEX(装备数值!$I$13:$M$116,新怪物属性!$R44*8+4,DK$2)*$AA44+INDEX(装备数值!$I$13:$M$116,新怪物属性!$T44*8+5,DK$2)*$AB44+INDEX(装备数值!$I$13:$M$116,新怪物属性!$U44*8+6,DK$2)*$AC44+INDEX(装备数值!$I$13:$M$116,新怪物属性!$V44*8+7,DK$2)*$AD44+INDEX(装备数值!$I$13:$M$116,新怪物属性!$W44*8+8,DK$2)*$AE44</f>
        <v>31500</v>
      </c>
      <c r="DL44" s="14">
        <f>INDEX(装备数值!$I$13:$M$116,新怪物属性!$P44*8+1,DL$2)*$X44+INDEX(装备数值!$I$13:$M$116,新怪物属性!$Q44*8+2,DL$2)*$Y44+INDEX(装备数值!$I$13:$M$116,新怪物属性!$S44*8+3,DL$2)*$Z44+INDEX(装备数值!$I$13:$M$116,新怪物属性!$R44*8+4,DL$2)*$AA44+INDEX(装备数值!$I$13:$M$116,新怪物属性!$T44*8+5,DL$2)*$AB44+INDEX(装备数值!$I$13:$M$116,新怪物属性!$U44*8+6,DL$2)*$AC44+INDEX(装备数值!$I$13:$M$116,新怪物属性!$V44*8+7,DL$2)*$AD44+INDEX(装备数值!$I$13:$M$116,新怪物属性!$W44*8+8,DL$2)*$AE44</f>
        <v>315</v>
      </c>
      <c r="DO44" s="14">
        <f>INDEX(装备数值!$X$13:$AH$116,$P44*8+1,DO$2)*$AF44+INDEX(装备数值!$X$13:$AH$116,$Q44*8+2,DO$2)*$AG44+INDEX(装备数值!$X$13:$AH$116,$S44*8+3,DO$2)*$AH44+INDEX(装备数值!$X$13:$AH$116,$R44*8+4,DO$2)*$AI44+INDEX(装备数值!$X$13:$AH$116,$T44*8+5,DO$2)*$AJ44+INDEX(装备数值!$X$13:$AH$116,$U44*8+6,DO$2)*$AK44+INDEX(装备数值!$X$13:$AH$116,$V44*8+7,DO$2)*$AL44+INDEX(装备数值!$X$13:$AH$116,$W44*8+8,DO$2)*$AM44</f>
        <v>0</v>
      </c>
      <c r="DP44" s="14">
        <f>INDEX(装备数值!$X$13:$AH$116,$P44*8+1,DP$2)*$AF44+INDEX(装备数值!$X$13:$AH$116,$Q44*8+2,DP$2)*$AG44+INDEX(装备数值!$X$13:$AH$116,$S44*8+3,DP$2)*$AH44+INDEX(装备数值!$X$13:$AH$116,$R44*8+4,DP$2)*$AI44+INDEX(装备数值!$X$13:$AH$116,$T44*8+5,DP$2)*$AJ44+INDEX(装备数值!$X$13:$AH$116,$U44*8+6,DP$2)*$AK44+INDEX(装备数值!$X$13:$AH$116,$V44*8+7,DP$2)*$AL44+INDEX(装备数值!$X$13:$AH$116,$W44*8+8,DP$2)*$AM44</f>
        <v>0</v>
      </c>
      <c r="DQ44" s="14">
        <f>INDEX(装备数值!$X$13:$AH$116,$P44*8+1,DQ$2)*$AF44+INDEX(装备数值!$X$13:$AH$116,$Q44*8+2,DQ$2)*$AG44+INDEX(装备数值!$X$13:$AH$116,$S44*8+3,DQ$2)*$AH44+INDEX(装备数值!$X$13:$AH$116,$R44*8+4,DQ$2)*$AI44+INDEX(装备数值!$X$13:$AH$116,$T44*8+5,DQ$2)*$AJ44+INDEX(装备数值!$X$13:$AH$116,$U44*8+6,DQ$2)*$AK44+INDEX(装备数值!$X$13:$AH$116,$V44*8+7,DQ$2)*$AL44+INDEX(装备数值!$X$13:$AH$116,$W44*8+8,DQ$2)*$AM44</f>
        <v>0</v>
      </c>
      <c r="DR44" s="14">
        <f>INDEX(装备数值!$X$13:$AH$116,$P44*8+1,DR$2)*$AF44+INDEX(装备数值!$X$13:$AH$116,$Q44*8+2,DR$2)*$AG44+INDEX(装备数值!$X$13:$AH$116,$S44*8+3,DR$2)*$AH44+INDEX(装备数值!$X$13:$AH$116,$R44*8+4,DR$2)*$AI44+INDEX(装备数值!$X$13:$AH$116,$T44*8+5,DR$2)*$AJ44+INDEX(装备数值!$X$13:$AH$116,$U44*8+6,DR$2)*$AK44+INDEX(装备数值!$X$13:$AH$116,$V44*8+7,DR$2)*$AL44+INDEX(装备数值!$X$13:$AH$116,$W44*8+8,DR$2)*$AM44</f>
        <v>0</v>
      </c>
      <c r="DS44" s="14">
        <f>INDEX(装备数值!$X$13:$AH$116,$P44*8+1,DS$2)*$AF44+INDEX(装备数值!$X$13:$AH$116,$Q44*8+2,DS$2)*$AG44+INDEX(装备数值!$X$13:$AH$116,$S44*8+3,DS$2)*$AH44+INDEX(装备数值!$X$13:$AH$116,$R44*8+4,DS$2)*$AI44+INDEX(装备数值!$X$13:$AH$116,$T44*8+5,DS$2)*$AJ44+INDEX(装备数值!$X$13:$AH$116,$U44*8+6,DS$2)*$AK44+INDEX(装备数值!$X$13:$AH$116,$V44*8+7,DS$2)*$AL44+INDEX(装备数值!$X$13:$AH$116,$W44*8+8,DS$2)*$AM44</f>
        <v>0</v>
      </c>
      <c r="DT44" s="14">
        <f>INDEX(装备数值!$X$13:$AH$116,$P44*8+1,DT$2)*$AF44+INDEX(装备数值!$X$13:$AH$116,$Q44*8+2,DT$2)*$AG44+INDEX(装备数值!$X$13:$AH$116,$S44*8+3,DT$2)*$AH44+INDEX(装备数值!$X$13:$AH$116,$R44*8+4,DT$2)*$AI44+INDEX(装备数值!$X$13:$AH$116,$T44*8+5,DT$2)*$AJ44+INDEX(装备数值!$X$13:$AH$116,$U44*8+6,DT$2)*$AK44+INDEX(装备数值!$X$13:$AH$116,$V44*8+7,DT$2)*$AL44+INDEX(装备数值!$X$13:$AH$116,$W44*8+8,DT$2)*$AM44</f>
        <v>0</v>
      </c>
      <c r="DU44" s="14">
        <f>INDEX(装备数值!$X$13:$AH$116,$P44*8+1,DU$2)*$AF44+INDEX(装备数值!$X$13:$AH$116,$Q44*8+2,DU$2)*$AG44+INDEX(装备数值!$X$13:$AH$116,$S44*8+3,DU$2)*$AH44+INDEX(装备数值!$X$13:$AH$116,$R44*8+4,DU$2)*$AI44+INDEX(装备数值!$X$13:$AH$116,$T44*8+5,DU$2)*$AJ44+INDEX(装备数值!$X$13:$AH$116,$U44*8+6,DU$2)*$AK44+INDEX(装备数值!$X$13:$AH$116,$V44*8+7,DU$2)*$AL44+INDEX(装备数值!$X$13:$AH$116,$W44*8+8,DU$2)*$AM44</f>
        <v>0</v>
      </c>
      <c r="DV44" s="14">
        <f>INDEX(装备数值!$X$13:$AH$116,$P44*8+1,DV$2)*$AF44+INDEX(装备数值!$X$13:$AH$116,$Q44*8+2,DV$2)*$AG44+INDEX(装备数值!$X$13:$AH$116,$S44*8+3,DV$2)*$AH44+INDEX(装备数值!$X$13:$AH$116,$R44*8+4,DV$2)*$AI44+INDEX(装备数值!$X$13:$AH$116,$T44*8+5,DV$2)*$AJ44+INDEX(装备数值!$X$13:$AH$116,$U44*8+6,DV$2)*$AK44+INDEX(装备数值!$X$13:$AH$116,$V44*8+7,DV$2)*$AL44+INDEX(装备数值!$X$13:$AH$116,$W44*8+8,DV$2)*$AM44</f>
        <v>0</v>
      </c>
      <c r="DW44" s="14">
        <f>INDEX(装备数值!$X$13:$AH$116,$P44*8+1,DW$2)*$AF44+INDEX(装备数值!$X$13:$AH$116,$Q44*8+2,DW$2)*$AG44+INDEX(装备数值!$X$13:$AH$116,$S44*8+3,DW$2)*$AH44+INDEX(装备数值!$X$13:$AH$116,$R44*8+4,DW$2)*$AI44+INDEX(装备数值!$X$13:$AH$116,$T44*8+5,DW$2)*$AJ44+INDEX(装备数值!$X$13:$AH$116,$U44*8+6,DW$2)*$AK44+INDEX(装备数值!$X$13:$AH$116,$V44*8+7,DW$2)*$AL44+INDEX(装备数值!$X$13:$AH$116,$W44*8+8,DW$2)*$AM44</f>
        <v>0</v>
      </c>
      <c r="DX44" s="14">
        <f>INDEX(装备数值!$X$13:$AH$116,$P44*8+1,DX$2)*$AF44+INDEX(装备数值!$X$13:$AH$116,$Q44*8+2,DX$2)*$AG44+INDEX(装备数值!$X$13:$AH$116,$S44*8+3,DX$2)*$AH44+INDEX(装备数值!$X$13:$AH$116,$R44*8+4,DX$2)*$AI44+INDEX(装备数值!$X$13:$AH$116,$T44*8+5,DX$2)*$AJ44+INDEX(装备数值!$X$13:$AH$116,$U44*8+6,DX$2)*$AK44+INDEX(装备数值!$X$13:$AH$116,$V44*8+7,DX$2)*$AL44+INDEX(装备数值!$X$13:$AH$116,$W44*8+8,DX$2)*$AM44</f>
        <v>0</v>
      </c>
      <c r="DY44" s="14">
        <f>INDEX(装备数值!$X$13:$AH$116,$P44*8+1,DY$2)*$AF44+INDEX(装备数值!$X$13:$AH$116,$Q44*8+2,DY$2)*$AG44+INDEX(装备数值!$X$13:$AH$116,$S44*8+3,DY$2)*$AH44+INDEX(装备数值!$X$13:$AH$116,$R44*8+4,DY$2)*$AI44+INDEX(装备数值!$X$13:$AH$116,$T44*8+5,DY$2)*$AJ44+INDEX(装备数值!$X$13:$AH$116,$U44*8+6,DY$2)*$AK44+INDEX(装备数值!$X$13:$AH$116,$V44*8+7,DY$2)*$AL44+INDEX(装备数值!$X$13:$AH$116,$W44*8+8,DY$2)*$AM44</f>
        <v>0</v>
      </c>
      <c r="EA44" s="14">
        <f>INDEX(装备数值!$AN$17:$AN$117,MATCH(MIN($X44:$AE44),装备数值!$AO$17:$AO$117,1))</f>
        <v>3</v>
      </c>
      <c r="EB44" s="14">
        <f>IF(COUNTIF($P44:$W44,"&gt;"&amp;0)=8,INDEX(装备数值!AR$17:AR$117,$EA44+1),0)</f>
        <v>240</v>
      </c>
      <c r="EC44" s="14">
        <f>IF(COUNTIF($P44:$W44,"&gt;"&amp;0)=8,INDEX(装备数值!AS$17:AS$117,$EA44+1),0)</f>
        <v>1800</v>
      </c>
      <c r="ED44" s="14">
        <f>IF(COUNTIF($P44:$W44,"&gt;"&amp;0)=8,INDEX(装备数值!AT$17:AT$117,$EA44+1),0)</f>
        <v>120</v>
      </c>
      <c r="EE44" s="14">
        <f>IF(COUNTIF($P44:$W44,"&gt;"&amp;0)=8,INDEX(装备数值!AU$17:AU$117,$EA44+1),0)</f>
        <v>2400</v>
      </c>
      <c r="EF44" s="14">
        <f>IF(COUNTIF($P44:$W44,"&gt;"&amp;0)=8,INDEX(装备数值!AV$17:AV$117,$EA44+1),0)</f>
        <v>42</v>
      </c>
      <c r="EH44" s="14">
        <f>INDEX(装备数值!$AY$17:$AY$77,MATCH(MIN($AF44:$AM44),装备数值!$AZ$17:$AZ$77,1))</f>
        <v>0</v>
      </c>
      <c r="EI44" s="26">
        <f>INDEX(装备数值!BA$17:BA$77,新怪物属性!EH44+1)</f>
        <v>0</v>
      </c>
      <c r="EJ44" s="26">
        <f>INDEX(装备数值!BA$17:BA$77,新怪物属性!EH44+1)</f>
        <v>0</v>
      </c>
      <c r="EL44" s="14">
        <f t="shared" si="88"/>
        <v>3</v>
      </c>
      <c r="EM44" s="14">
        <f>VLOOKUP(EL44,军阶与晶片数值!$W$6:$X$27,2)</f>
        <v>1</v>
      </c>
      <c r="EN44" s="14">
        <f>INDEX(军阶与晶片数值!Y$6:Y$27,$EM44+1)</f>
        <v>100</v>
      </c>
      <c r="EO44" s="14">
        <f>INDEX(军阶与晶片数值!Z$6:Z$27,$EM44+1)</f>
        <v>100</v>
      </c>
      <c r="EP44" s="14">
        <f>INDEX(军阶与晶片数值!AA$6:AA$27,$EM44+1)</f>
        <v>100</v>
      </c>
      <c r="EQ44" s="14">
        <f>INDEX(军阶与晶片数值!AB$6:AB$27,$EM44+1)</f>
        <v>100</v>
      </c>
      <c r="ER44" s="29">
        <f>INDEX(军阶与晶片数值!AC$6:AC$27,$EM44+1)</f>
        <v>5</v>
      </c>
      <c r="ES44" s="29">
        <f>INDEX(军阶与晶片数值!AD$6:AD$27,$EM44+1)</f>
        <v>2.5</v>
      </c>
      <c r="EU44" s="26">
        <f>INDEX(军阶与晶片数值!I$6:I$16,AN44+1)</f>
        <v>0.01</v>
      </c>
      <c r="EV44" s="26">
        <f>INDEX(军阶与晶片数值!M$6:M$16,AO44+1)</f>
        <v>0.01</v>
      </c>
      <c r="EW44" s="26">
        <f>INDEX(军阶与晶片数值!J$6:J$16,AP44+1)</f>
        <v>0.01</v>
      </c>
      <c r="EX44" s="26">
        <f>INDEX(军阶与晶片数值!K$6:K$16,AQ44+1)</f>
        <v>0</v>
      </c>
      <c r="EY44" s="26">
        <f>INDEX(军阶与晶片数值!L$6:L$16,AR44+1)</f>
        <v>0</v>
      </c>
      <c r="EZ44" s="28">
        <f>INDEX(军阶与晶片数值!N$6:N$16,AS44+1)</f>
        <v>0</v>
      </c>
      <c r="FA44" s="28">
        <f>INDEX(军阶与晶片数值!O$6:O$16,AT44+1)</f>
        <v>0</v>
      </c>
      <c r="FB44" s="28">
        <f>INDEX(军阶与晶片数值!P$6:P$16,AU44+1)</f>
        <v>0</v>
      </c>
      <c r="FC44" s="28">
        <f>INDEX(军阶与晶片数值!Q$6:Q$16,AV44+1)</f>
        <v>0</v>
      </c>
      <c r="FD44" s="26">
        <f>INDEX(军阶与晶片数值!R$6:R$16,AW44+1)</f>
        <v>0</v>
      </c>
      <c r="FE44" s="26">
        <f>INDEX(军阶与晶片数值!S$6:S$16,AX44+1)</f>
        <v>0</v>
      </c>
      <c r="FF44" s="26">
        <f>INDEX(军阶与晶片数值!T$6:T$16,AY44+1)</f>
        <v>0</v>
      </c>
      <c r="FG44" s="26">
        <f>INDEX(军阶与晶片数值!U$6:U$16,AZ44+1)</f>
        <v>0</v>
      </c>
      <c r="FI44" s="26">
        <f>INDEX(军阶与晶片数值!$C$6:$C$36,新怪物属性!$BA44+1)</f>
        <v>7.0000000000000007E-2</v>
      </c>
      <c r="FJ44" s="26">
        <f>INDEX(军阶与晶片数值!$C$6:$C$36,新怪物属性!$BA44+1)</f>
        <v>7.0000000000000007E-2</v>
      </c>
      <c r="FK44" s="26">
        <f>INDEX(军阶与晶片数值!$C$6:$C$36,新怪物属性!$BA44+1)</f>
        <v>7.0000000000000007E-2</v>
      </c>
      <c r="FL44" s="26">
        <f>INDEX(军阶与晶片数值!$C$6:$C$36,新怪物属性!$BA44+1)</f>
        <v>7.0000000000000007E-2</v>
      </c>
      <c r="FM44" s="26">
        <f>INDEX(军阶与晶片数值!$C$6:$C$36,新怪物属性!$BA44+1)</f>
        <v>7.0000000000000007E-2</v>
      </c>
      <c r="FO44" s="14">
        <f>INDEX(战舰突破!$H$6:$H$18,新怪物属性!$J44+1)+INDEX(战舰突破!$H$23:$H$35,新怪物属性!$K44+1)+INDEX(战舰突破!$H$40:$H$52,新怪物属性!$L44+1)</f>
        <v>200</v>
      </c>
      <c r="FP44" s="14">
        <f>INDEX(战舰突破!$I$6:$I$18,新怪物属性!$J44+1)+INDEX(战舰突破!$I$23:$I$35,新怪物属性!$K44+1)+INDEX(战舰突破!$I$40:$I$52,新怪物属性!$L44+1)</f>
        <v>200</v>
      </c>
      <c r="FQ44" s="14">
        <f>INDEX(战舰突破!$J$6:$J$18,新怪物属性!$J44+1)+INDEX(战舰突破!$J$23:$J$35,新怪物属性!$K44+1)+INDEX(战舰突破!$J$40:$J$52,新怪物属性!$L44+1)</f>
        <v>0</v>
      </c>
      <c r="FR44" s="14">
        <f>INDEX(战舰突破!$K$6:$K$18,新怪物属性!$J44+1)+INDEX(战舰突破!$K$23:$K$35,新怪物属性!$K44+1)+INDEX(战舰突破!$K$40:$K$52,新怪物属性!$L44+1)</f>
        <v>0</v>
      </c>
      <c r="FS44" s="14">
        <f>INDEX(战舰突破!$L$6:$L$18,新怪物属性!$J44+1)+INDEX(战舰突破!$L$23:$L$35,新怪物属性!$K44+1)+INDEX(战舰突破!$L$40:$L$52,新怪物属性!$L44+1)</f>
        <v>0</v>
      </c>
      <c r="FT44" s="18">
        <f>INDEX(战舰突破!$N$6:$N$18,新怪物属性!$J44+1)+INDEX(战舰突破!$N$23:$N$35,新怪物属性!$K44+1)+INDEX(战舰突破!$N$40:$N$52,新怪物属性!$L44+1)</f>
        <v>0</v>
      </c>
      <c r="FU44" s="18">
        <f>INDEX(战舰突破!$O$6:$O$18,新怪物属性!$J44+1)+INDEX(战舰突破!$O$23:$O$35,新怪物属性!$K44+1)+INDEX(战舰突破!$O$40:$O$52,新怪物属性!$L44+1)</f>
        <v>0</v>
      </c>
      <c r="FV44" s="18">
        <f>INDEX(战舰突破!$P$6:$P$18,新怪物属性!$J44+1)+INDEX(战舰突破!$P$23:$P$35,新怪物属性!$K44+1)+INDEX(战舰突破!$P$40:$P$52,新怪物属性!$L44+1)</f>
        <v>0</v>
      </c>
      <c r="FW44" s="18">
        <f>INDEX(战舰突破!$Q$6:$Q$18,新怪物属性!$J44+1)+INDEX(战舰突破!$Q$23:$Q$35,新怪物属性!$K44+1)+INDEX(战舰突破!$Q$40:$Q$52,新怪物属性!$L44+1)</f>
        <v>0</v>
      </c>
      <c r="FX44" s="18">
        <f>INDEX(战舰突破!$R$6:$R$18,新怪物属性!$J44+1)+INDEX(战舰突破!$R$23:$R$35,新怪物属性!$K44+1)+INDEX(战舰突破!$R$40:$R$52,新怪物属性!$L44+1)</f>
        <v>0</v>
      </c>
      <c r="FY44" s="18">
        <f>INDEX(战舰突破!$M$6:$M$18,新怪物属性!$J44+1)+INDEX(战舰突破!$M$23:$M$35,新怪物属性!$K44+1)+INDEX(战舰突破!$M$40:$M$52,新怪物属性!$L44+1)</f>
        <v>0</v>
      </c>
      <c r="FZ44" s="22">
        <f>INDEX(战舰突破!$W$6:$W$18,新怪物属性!$J44+1)+INDEX(战舰突破!$W$23:$W$35,新怪物属性!$K44+1)+INDEX(战舰突破!$W$40:$W$52,新怪物属性!$L44+1)</f>
        <v>0.3</v>
      </c>
      <c r="GC44" s="14">
        <f>INDEX(战舰突破!$S$6:$S$18,新怪物属性!$J44+1)</f>
        <v>0</v>
      </c>
      <c r="GD44" s="14">
        <f>INDEX(战舰突破!$T$6:$T$18,新怪物属性!$J44+1)</f>
        <v>0</v>
      </c>
      <c r="GE44" s="14">
        <f>INDEX(战舰突破!$U$6:$U$18,新怪物属性!$J44+1)</f>
        <v>0.1</v>
      </c>
      <c r="GF44" s="14">
        <f>INDEX(战舰突破!$V$6:$V$18,新怪物属性!$J44+1)</f>
        <v>0</v>
      </c>
      <c r="GG44" s="14">
        <f>INDEX(战舰突破!$X$6:$X$18,新怪物属性!$J44+1)</f>
        <v>3</v>
      </c>
      <c r="GI44" s="14">
        <f>INDEX(战舰突破!$S$23:$S$35,新怪物属性!$J44+1)</f>
        <v>0</v>
      </c>
      <c r="GJ44" s="14">
        <f>INDEX(战舰突破!$T$23:$T$35,新怪物属性!$J44+1)</f>
        <v>0</v>
      </c>
      <c r="GK44" s="14">
        <f>INDEX(战舰突破!$U$23:$U$35,新怪物属性!$J44+1)</f>
        <v>0.1</v>
      </c>
      <c r="GL44" s="14">
        <f>INDEX(战舰突破!$V$23:$V$35,新怪物属性!$J44+1)</f>
        <v>0</v>
      </c>
      <c r="GM44" s="14">
        <f>INDEX(战舰突破!$X$23:$X$35,新怪物属性!$J44+1)</f>
        <v>45</v>
      </c>
      <c r="GO44" s="14">
        <f>INDEX(战舰突破!$S$40:$S$52,新怪物属性!$J44+1)</f>
        <v>0</v>
      </c>
      <c r="GP44" s="14">
        <f>INDEX(战舰突破!$T$40:$T$52,新怪物属性!$J44+1)</f>
        <v>0</v>
      </c>
      <c r="GQ44" s="14">
        <f>INDEX(战舰突破!$U$40:$U$52,新怪物属性!$J44+1)</f>
        <v>0.1</v>
      </c>
      <c r="GR44" s="14">
        <f>INDEX(战舰突破!$V$40:$V$52,新怪物属性!$J44+1)</f>
        <v>0</v>
      </c>
      <c r="GS44" s="14">
        <f>INDEX(战舰突破!$X$40:$X$52,新怪物属性!$J44+1)</f>
        <v>75</v>
      </c>
      <c r="GV44" s="14">
        <v>0</v>
      </c>
      <c r="GW44" s="14">
        <v>0</v>
      </c>
      <c r="GX44" s="14">
        <v>0</v>
      </c>
      <c r="GY44" s="14">
        <v>0</v>
      </c>
      <c r="GZ44" s="14">
        <v>0</v>
      </c>
      <c r="HA44" s="14">
        <v>0</v>
      </c>
      <c r="HB44" s="14">
        <v>0</v>
      </c>
      <c r="HC44" s="14">
        <v>0</v>
      </c>
      <c r="HD44" s="14">
        <v>0</v>
      </c>
      <c r="HE44" s="14">
        <v>0</v>
      </c>
      <c r="HF44" s="14">
        <v>0</v>
      </c>
      <c r="HG44" s="14">
        <v>0</v>
      </c>
      <c r="HH44" s="14">
        <v>0</v>
      </c>
      <c r="HI44" s="14">
        <v>0</v>
      </c>
      <c r="HJ44" s="14">
        <v>0</v>
      </c>
      <c r="HK44" s="14">
        <v>0</v>
      </c>
      <c r="HL44" s="14">
        <v>0</v>
      </c>
      <c r="HM44" s="14">
        <v>0</v>
      </c>
      <c r="HN44" s="14">
        <v>0</v>
      </c>
      <c r="HO44" s="14">
        <v>0</v>
      </c>
      <c r="HP44" s="14">
        <v>0</v>
      </c>
      <c r="HQ44" s="14">
        <v>0</v>
      </c>
      <c r="HR44" s="14">
        <v>0</v>
      </c>
      <c r="HS44" s="14">
        <v>0</v>
      </c>
      <c r="HT44" s="14">
        <v>0</v>
      </c>
      <c r="HU44" s="14">
        <v>0</v>
      </c>
      <c r="HX44" s="14">
        <v>0</v>
      </c>
      <c r="HY44" s="14">
        <v>0</v>
      </c>
      <c r="IB44" s="14">
        <f>IF($GV44=0,0,INDEX(战宠!P$15:P$27,新怪物属性!$GV$3)*(INDEX(战宠!$U$7:$Y$10,1,新怪物属性!$GV44)))*(新怪物属性!$GW44+4)
+IF($GX44=0,0,INDEX(战宠!P$15:P$27,新怪物属性!$GX$3)*(INDEX(战宠!$U$7:$Y$10,1,新怪物属性!$GX44)))*(新怪物属性!$GY44+4)
+IF($GZ44=0,0,INDEX(战宠!P$15:P$27,新怪物属性!$GZ$3)*(INDEX(战宠!$U$7:$Y$10,1,新怪物属性!$GZ44)))*(新怪物属性!$HA44+4)
+IF($HB44=0,0,INDEX(战宠!P$15:P$27,新怪物属性!$HB$3)*(INDEX(战宠!$U$7:$Y$10,1,新怪物属性!$HB44)))*(新怪物属性!$HC44+4)
+IF($HD44=0,0,INDEX(战宠!P$15:P$27,新怪物属性!$HD$3)*(INDEX(战宠!$U$7:$Y$10,1,新怪物属性!$HD44)))*(新怪物属性!$HE44+4)
+IF($HF44=0,0,INDEX(战宠!P$15:P$27,新怪物属性!$HF$3)*(INDEX(战宠!$U$7:$Y$10,1,新怪物属性!$HF44)))*(新怪物属性!$HG44+4)
+IF($HH44=0,0,INDEX(战宠!P$15:P$27,新怪物属性!$HH$3)*(INDEX(战宠!$U$7:$Y$10,1,新怪物属性!$HH44)))*(新怪物属性!$HI44+4)
+IF($HJ44=0,0,INDEX(战宠!P$15:P$27,新怪物属性!$HJ$3)*(INDEX(战宠!$U$7:$Y$10,1,新怪物属性!$HJ44)))*(新怪物属性!$HK44+4)
+IF($HL44=0,0,INDEX(战宠!P$15:P$27,新怪物属性!$HL$3)*(INDEX(战宠!$U$7:$Y$10,1,新怪物属性!$HL44)))*(新怪物属性!$HM44+4)
+IF($HN44=0,0,INDEX(战宠!P$15:P$27,新怪物属性!$HN$3)*(INDEX(战宠!$U$7:$Y$10,1,新怪物属性!$HN44)))*(新怪物属性!$HO44+4)
+IF($HP44=0,0,INDEX(战宠!P$15:P$27,新怪物属性!$HP$3)*(INDEX(战宠!$U$7:$Y$10,1,新怪物属性!$HP44)))*(新怪物属性!$HQ44+4)
+IF($HR44=0,0,INDEX(战宠!P$15:P$27,新怪物属性!$HR$3)*(INDEX(战宠!$U$7:$Y$10,1,新怪物属性!$HR44)))*(新怪物属性!$HS44+4)
+IF($HT44=0,0,INDEX(战宠!P$15:P$27,新怪物属性!$HT$3)*(INDEX(战宠!$U$7:$Y$10,1,新怪物属性!$HT44)))*(新怪物属性!$HU44+4)</f>
        <v>0</v>
      </c>
      <c r="IC44" s="14">
        <f>IF($GV44=0,0,INDEX(战宠!Q$15:Q$27,新怪物属性!$GV$3)*(INDEX(战宠!$U$7:$Y$10,1,新怪物属性!$GV44)))*(新怪物属性!$GW44+4)
+IF($GX44=0,0,INDEX(战宠!Q$15:Q$27,新怪物属性!$GX$3)*(INDEX(战宠!$U$7:$Y$10,1,新怪物属性!$GX44)))*(新怪物属性!$GY44+4)
+IF($GZ44=0,0,INDEX(战宠!Q$15:Q$27,新怪物属性!$GZ$3)*(INDEX(战宠!$U$7:$Y$10,1,新怪物属性!$GZ44)))*(新怪物属性!$HA44+4)
+IF($HB44=0,0,INDEX(战宠!Q$15:Q$27,新怪物属性!$HB$3)*(INDEX(战宠!$U$7:$Y$10,1,新怪物属性!$HB44)))*(新怪物属性!$HC44+4)
+IF($HD44=0,0,INDEX(战宠!Q$15:Q$27,新怪物属性!$HD$3)*(INDEX(战宠!$U$7:$Y$10,1,新怪物属性!$HD44)))*(新怪物属性!$HE44+4)
+IF($HF44=0,0,INDEX(战宠!Q$15:Q$27,新怪物属性!$HF$3)*(INDEX(战宠!$U$7:$Y$10,1,新怪物属性!$HF44)))*(新怪物属性!$HG44+4)
+IF($HH44=0,0,INDEX(战宠!Q$15:Q$27,新怪物属性!$HH$3)*(INDEX(战宠!$U$7:$Y$10,1,新怪物属性!$HH44)))*(新怪物属性!$HI44+4)
+IF($HJ44=0,0,INDEX(战宠!Q$15:Q$27,新怪物属性!$HJ$3)*(INDEX(战宠!$U$7:$Y$10,1,新怪物属性!$HJ44)))*(新怪物属性!$HK44+4)
+IF($HL44=0,0,INDEX(战宠!Q$15:Q$27,新怪物属性!$HL$3)*(INDEX(战宠!$U$7:$Y$10,1,新怪物属性!$HL44)))*(新怪物属性!$HM44+4)
+IF($HN44=0,0,INDEX(战宠!Q$15:Q$27,新怪物属性!$HN$3)*(INDEX(战宠!$U$7:$Y$10,1,新怪物属性!$HN44)))*(新怪物属性!$HO44+4)
+IF($HP44=0,0,INDEX(战宠!Q$15:Q$27,新怪物属性!$HP$3)*(INDEX(战宠!$U$7:$Y$10,1,新怪物属性!$HP44)))*(新怪物属性!$HQ44+4)
+IF($HR44=0,0,INDEX(战宠!Q$15:Q$27,新怪物属性!$HR$3)*(INDEX(战宠!$U$7:$Y$10,1,新怪物属性!$HR44)))*(新怪物属性!$HS44+4)
+IF($HT44=0,0,INDEX(战宠!Q$15:Q$27,新怪物属性!$HT$3)*(INDEX(战宠!$U$7:$Y$10,1,新怪物属性!$HT44)))*(新怪物属性!$HU44+4)</f>
        <v>0</v>
      </c>
      <c r="ID44" s="14">
        <f>IF($GV44=0,0,INDEX(战宠!R$15:R$27,新怪物属性!$GV$3)*(INDEX(战宠!$U$7:$Y$10,1,新怪物属性!$GV44)))*(新怪物属性!$GW44+4)
+IF($GX44=0,0,INDEX(战宠!R$15:R$27,新怪物属性!$GX$3)*(INDEX(战宠!$U$7:$Y$10,1,新怪物属性!$GX44)))*(新怪物属性!$GY44+4)
+IF($GZ44=0,0,INDEX(战宠!R$15:R$27,新怪物属性!$GZ$3)*(INDEX(战宠!$U$7:$Y$10,1,新怪物属性!$GZ44)))*(新怪物属性!$HA44+4)
+IF($HB44=0,0,INDEX(战宠!R$15:R$27,新怪物属性!$HB$3)*(INDEX(战宠!$U$7:$Y$10,1,新怪物属性!$HB44)))*(新怪物属性!$HC44+4)
+IF($HD44=0,0,INDEX(战宠!R$15:R$27,新怪物属性!$HD$3)*(INDEX(战宠!$U$7:$Y$10,1,新怪物属性!$HD44)))*(新怪物属性!$HE44+4)
+IF($HF44=0,0,INDEX(战宠!R$15:R$27,新怪物属性!$HF$3)*(INDEX(战宠!$U$7:$Y$10,1,新怪物属性!$HF44)))*(新怪物属性!$HG44+4)
+IF($HH44=0,0,INDEX(战宠!R$15:R$27,新怪物属性!$HH$3)*(INDEX(战宠!$U$7:$Y$10,1,新怪物属性!$HH44)))*(新怪物属性!$HI44+4)
+IF($HJ44=0,0,INDEX(战宠!R$15:R$27,新怪物属性!$HJ$3)*(INDEX(战宠!$U$7:$Y$10,1,新怪物属性!$HJ44)))*(新怪物属性!$HK44+4)
+IF($HL44=0,0,INDEX(战宠!R$15:R$27,新怪物属性!$HL$3)*(INDEX(战宠!$U$7:$Y$10,1,新怪物属性!$HL44)))*(新怪物属性!$HM44+4)
+IF($HN44=0,0,INDEX(战宠!R$15:R$27,新怪物属性!$HN$3)*(INDEX(战宠!$U$7:$Y$10,1,新怪物属性!$HN44)))*(新怪物属性!$HO44+4)
+IF($HP44=0,0,INDEX(战宠!R$15:R$27,新怪物属性!$HP$3)*(INDEX(战宠!$U$7:$Y$10,1,新怪物属性!$HP44)))*(新怪物属性!$HQ44+4)
+IF($HR44=0,0,INDEX(战宠!R$15:R$27,新怪物属性!$HR$3)*(INDEX(战宠!$U$7:$Y$10,1,新怪物属性!$HR44)))*(新怪物属性!$HS44+4)
+IF($HT44=0,0,INDEX(战宠!R$15:R$27,新怪物属性!$HT$3)*(INDEX(战宠!$U$7:$Y$10,1,新怪物属性!$HT44)))*(新怪物属性!$HU44+4)</f>
        <v>0</v>
      </c>
      <c r="IE44" s="14">
        <f>IF($GV44=0,0,INDEX(战宠!S$15:S$27,新怪物属性!$GV$3)*(INDEX(战宠!$U$7:$Y$10,1,新怪物属性!$GV44)))*(新怪物属性!$GW44+4)
+IF($GX44=0,0,INDEX(战宠!S$15:S$27,新怪物属性!$GX$3)*(INDEX(战宠!$U$7:$Y$10,1,新怪物属性!$GX44)))*(新怪物属性!$GY44+4)
+IF($GZ44=0,0,INDEX(战宠!S$15:S$27,新怪物属性!$GZ$3)*(INDEX(战宠!$U$7:$Y$10,1,新怪物属性!$GZ44)))*(新怪物属性!$HA44+4)
+IF($HB44=0,0,INDEX(战宠!S$15:S$27,新怪物属性!$HB$3)*(INDEX(战宠!$U$7:$Y$10,1,新怪物属性!$HB44)))*(新怪物属性!$HC44+4)
+IF($HD44=0,0,INDEX(战宠!S$15:S$27,新怪物属性!$HD$3)*(INDEX(战宠!$U$7:$Y$10,1,新怪物属性!$HD44)))*(新怪物属性!$HE44+4)
+IF($HF44=0,0,INDEX(战宠!S$15:S$27,新怪物属性!$HF$3)*(INDEX(战宠!$U$7:$Y$10,1,新怪物属性!$HF44)))*(新怪物属性!$HG44+4)
+IF($HH44=0,0,INDEX(战宠!S$15:S$27,新怪物属性!$HH$3)*(INDEX(战宠!$U$7:$Y$10,1,新怪物属性!$HH44)))*(新怪物属性!$HI44+4)
+IF($HJ44=0,0,INDEX(战宠!S$15:S$27,新怪物属性!$HJ$3)*(INDEX(战宠!$U$7:$Y$10,1,新怪物属性!$HJ44)))*(新怪物属性!$HK44+4)
+IF($HL44=0,0,INDEX(战宠!S$15:S$27,新怪物属性!$HL$3)*(INDEX(战宠!$U$7:$Y$10,1,新怪物属性!$HL44)))*(新怪物属性!$HM44+4)
+IF($HN44=0,0,INDEX(战宠!S$15:S$27,新怪物属性!$HN$3)*(INDEX(战宠!$U$7:$Y$10,1,新怪物属性!$HN44)))*(新怪物属性!$HO44+4)
+IF($HP44=0,0,INDEX(战宠!S$15:S$27,新怪物属性!$HP$3)*(INDEX(战宠!$U$7:$Y$10,1,新怪物属性!$HP44)))*(新怪物属性!$HQ44+4)
+IF($HR44=0,0,INDEX(战宠!S$15:S$27,新怪物属性!$HR$3)*(INDEX(战宠!$U$7:$Y$10,1,新怪物属性!$HR44)))*(新怪物属性!$HS44+4)
+IF($HT44=0,0,INDEX(战宠!S$15:S$27,新怪物属性!$HT$3)*(INDEX(战宠!$U$7:$Y$10,1,新怪物属性!$HT44)))*(新怪物属性!$HU44+4)</f>
        <v>0</v>
      </c>
      <c r="IF44" s="14">
        <f>IF($GV44=0,0,INDEX(战宠!T$15:T$27,新怪物属性!$GV$3)*(INDEX(战宠!$U$7:$Y$10,1,新怪物属性!$GV44)))*(新怪物属性!$GW44+4)
+IF($GX44=0,0,INDEX(战宠!T$15:T$27,新怪物属性!$GX$3)*(INDEX(战宠!$U$7:$Y$10,1,新怪物属性!$GX44)))*(新怪物属性!$GY44+4)
+IF($GZ44=0,0,INDEX(战宠!T$15:T$27,新怪物属性!$GZ$3)*(INDEX(战宠!$U$7:$Y$10,1,新怪物属性!$GZ44)))*(新怪物属性!$HA44+4)
+IF($HB44=0,0,INDEX(战宠!T$15:T$27,新怪物属性!$HB$3)*(INDEX(战宠!$U$7:$Y$10,1,新怪物属性!$HB44)))*(新怪物属性!$HC44+4)
+IF($HD44=0,0,INDEX(战宠!T$15:T$27,新怪物属性!$HD$3)*(INDEX(战宠!$U$7:$Y$10,1,新怪物属性!$HD44)))*(新怪物属性!$HE44+4)
+IF($HF44=0,0,INDEX(战宠!T$15:T$27,新怪物属性!$HF$3)*(INDEX(战宠!$U$7:$Y$10,1,新怪物属性!$HF44)))*(新怪物属性!$HG44+4)
+IF($HH44=0,0,INDEX(战宠!T$15:T$27,新怪物属性!$HH$3)*(INDEX(战宠!$U$7:$Y$10,1,新怪物属性!$HH44)))*(新怪物属性!$HI44+4)
+IF($HJ44=0,0,INDEX(战宠!T$15:T$27,新怪物属性!$HJ$3)*(INDEX(战宠!$U$7:$Y$10,1,新怪物属性!$HJ44)))*(新怪物属性!$HK44+4)
+IF($HL44=0,0,INDEX(战宠!T$15:T$27,新怪物属性!$HL$3)*(INDEX(战宠!$U$7:$Y$10,1,新怪物属性!$HL44)))*(新怪物属性!$HM44+4)
+IF($HN44=0,0,INDEX(战宠!T$15:T$27,新怪物属性!$HN$3)*(INDEX(战宠!$U$7:$Y$10,1,新怪物属性!$HN44)))*(新怪物属性!$HO44+4)
+IF($HP44=0,0,INDEX(战宠!T$15:T$27,新怪物属性!$HP$3)*(INDEX(战宠!$U$7:$Y$10,1,新怪物属性!$HP44)))*(新怪物属性!$HQ44+4)
+IF($HR44=0,0,INDEX(战宠!T$15:T$27,新怪物属性!$HR$3)*(INDEX(战宠!$U$7:$Y$10,1,新怪物属性!$HR44)))*(新怪物属性!$HS44+4)
+IF($HT44=0,0,INDEX(战宠!T$15:T$27,新怪物属性!$HT$3)*(INDEX(战宠!$U$7:$Y$10,1,新怪物属性!$HT44)))*(新怪物属性!$HU44+4)</f>
        <v>0</v>
      </c>
      <c r="II44" s="14">
        <f>IF(HX44=0,0,INDEX(战宠!$D$15:$D$27,新怪物属性!HX44))</f>
        <v>0</v>
      </c>
      <c r="IJ44" s="14">
        <f>IF(HY44=0,0,INDEX(战宠!$D$15:$D$27,新怪物属性!HY44))</f>
        <v>0</v>
      </c>
      <c r="IM44" s="14">
        <f t="shared" si="51"/>
        <v>7716</v>
      </c>
      <c r="IN44" s="14">
        <f t="shared" si="52"/>
        <v>8500</v>
      </c>
      <c r="IO44" s="14">
        <f t="shared" si="53"/>
        <v>0</v>
      </c>
      <c r="IP44" s="14">
        <f t="shared" si="54"/>
        <v>0</v>
      </c>
      <c r="IQ44" s="14">
        <f t="shared" si="55"/>
        <v>0</v>
      </c>
      <c r="IR44" s="14">
        <f t="shared" si="89"/>
        <v>58087</v>
      </c>
      <c r="IS44" s="14">
        <f t="shared" si="90"/>
        <v>2581</v>
      </c>
      <c r="IT44" s="14">
        <f t="shared" si="91"/>
        <v>129528</v>
      </c>
      <c r="IU44" s="14">
        <f t="shared" si="92"/>
        <v>1701</v>
      </c>
      <c r="IV44" s="28">
        <f t="shared" si="93"/>
        <v>350</v>
      </c>
      <c r="IW44" s="28">
        <f t="shared" si="94"/>
        <v>100</v>
      </c>
      <c r="IX44" s="28">
        <f t="shared" si="95"/>
        <v>100</v>
      </c>
      <c r="IY44" s="28">
        <f t="shared" si="96"/>
        <v>100</v>
      </c>
      <c r="IZ44" s="28">
        <f t="shared" si="97"/>
        <v>1</v>
      </c>
      <c r="JA44" s="28">
        <f t="shared" si="98"/>
        <v>1</v>
      </c>
      <c r="JB44" s="28">
        <f t="shared" si="99"/>
        <v>5</v>
      </c>
      <c r="JC44" s="28">
        <f t="shared" si="100"/>
        <v>2.5</v>
      </c>
      <c r="JD44" s="14">
        <f t="shared" si="101"/>
        <v>1</v>
      </c>
      <c r="JE44" s="14">
        <f t="shared" si="102"/>
        <v>1</v>
      </c>
      <c r="JF44" s="14">
        <f t="shared" si="103"/>
        <v>1</v>
      </c>
      <c r="JG44" s="18">
        <f t="shared" si="104"/>
        <v>1</v>
      </c>
      <c r="JH44" s="18">
        <f t="shared" si="105"/>
        <v>1</v>
      </c>
      <c r="JI44" s="18">
        <f t="shared" si="106"/>
        <v>1</v>
      </c>
      <c r="JJ44" s="29">
        <f t="shared" si="136"/>
        <v>500</v>
      </c>
      <c r="JK44" s="29">
        <f t="shared" si="136"/>
        <v>800</v>
      </c>
      <c r="JL44" s="29">
        <f t="shared" si="136"/>
        <v>800</v>
      </c>
      <c r="JM44" s="26">
        <f t="shared" si="107"/>
        <v>0.1</v>
      </c>
      <c r="JN44" s="26">
        <f t="shared" si="108"/>
        <v>0.1</v>
      </c>
      <c r="JO44" s="26">
        <f t="shared" si="109"/>
        <v>0.1</v>
      </c>
      <c r="JP44" s="14">
        <f t="shared" si="110"/>
        <v>2</v>
      </c>
      <c r="JQ44" s="14">
        <f t="shared" si="111"/>
        <v>2</v>
      </c>
      <c r="JR44" s="14">
        <f t="shared" si="112"/>
        <v>2</v>
      </c>
      <c r="JS44" s="14">
        <f t="shared" si="113"/>
        <v>3</v>
      </c>
      <c r="JT44" s="14">
        <f t="shared" si="114"/>
        <v>45</v>
      </c>
      <c r="JU44" s="14">
        <f t="shared" si="115"/>
        <v>75</v>
      </c>
      <c r="JV44">
        <v>40</v>
      </c>
      <c r="JW44" s="14">
        <f t="shared" si="57"/>
        <v>505945</v>
      </c>
      <c r="JY44" s="14">
        <f t="shared" si="31"/>
        <v>5162</v>
      </c>
      <c r="JZ44" s="14">
        <f t="shared" si="58"/>
        <v>3960</v>
      </c>
      <c r="KA44" s="29">
        <f t="shared" si="59"/>
        <v>96</v>
      </c>
      <c r="KB44" s="29">
        <f t="shared" si="60"/>
        <v>0</v>
      </c>
      <c r="KC44" s="29">
        <f t="shared" si="61"/>
        <v>0</v>
      </c>
      <c r="KD44" s="29">
        <f t="shared" si="62"/>
        <v>0</v>
      </c>
      <c r="KE44" s="14">
        <f t="shared" si="116"/>
        <v>1</v>
      </c>
      <c r="KF44" s="14">
        <f t="shared" si="117"/>
        <v>1</v>
      </c>
      <c r="KG44" s="14">
        <f t="shared" si="63"/>
        <v>3828</v>
      </c>
      <c r="KH44" s="26">
        <f t="shared" si="118"/>
        <v>0.35</v>
      </c>
      <c r="KI44" s="26">
        <f t="shared" si="119"/>
        <v>0.32</v>
      </c>
      <c r="KJ44" s="29">
        <f t="shared" si="64"/>
        <v>476</v>
      </c>
      <c r="KK44" s="29">
        <f t="shared" si="65"/>
        <v>2761</v>
      </c>
      <c r="KL44" s="29">
        <f t="shared" si="66"/>
        <v>0</v>
      </c>
      <c r="KM44" s="23">
        <f t="shared" si="67"/>
        <v>0</v>
      </c>
      <c r="KN44" s="23">
        <f t="shared" si="68"/>
        <v>0</v>
      </c>
      <c r="KO44" s="26">
        <f t="shared" si="120"/>
        <v>0.26666666666666666</v>
      </c>
      <c r="KP44" s="26">
        <f t="shared" si="121"/>
        <v>0.3666666666666667</v>
      </c>
      <c r="KQ44" s="26">
        <f t="shared" si="122"/>
        <v>0.3666666666666667</v>
      </c>
      <c r="KR44" s="26">
        <f t="shared" si="69"/>
        <v>0</v>
      </c>
      <c r="KS44" s="26">
        <v>0</v>
      </c>
      <c r="KT44" s="29">
        <f t="shared" si="123"/>
        <v>1.2666666666666666</v>
      </c>
      <c r="KU44" s="29">
        <f t="shared" si="124"/>
        <v>1.3666666666666667</v>
      </c>
      <c r="KV44" s="29">
        <f t="shared" si="125"/>
        <v>1.3666666666666667</v>
      </c>
      <c r="KW44" s="29">
        <f t="shared" si="126"/>
        <v>3014.6666666666665</v>
      </c>
      <c r="KX44" s="29">
        <f t="shared" si="127"/>
        <v>2515.5777777777776</v>
      </c>
      <c r="KY44" s="29">
        <f t="shared" si="128"/>
        <v>0</v>
      </c>
      <c r="KZ44" s="29">
        <f t="shared" si="129"/>
        <v>26093</v>
      </c>
      <c r="LA44" s="14">
        <f t="shared" si="130"/>
        <v>5530.24</v>
      </c>
      <c r="LE44" s="14">
        <v>1</v>
      </c>
      <c r="LF44" s="14">
        <v>0.6</v>
      </c>
      <c r="LG44" s="14">
        <v>300</v>
      </c>
      <c r="LH44" s="14">
        <v>80</v>
      </c>
      <c r="LI44" s="14">
        <v>0</v>
      </c>
      <c r="LJ44" s="14">
        <v>60</v>
      </c>
      <c r="LK44" s="14">
        <v>60</v>
      </c>
      <c r="LL44" s="23">
        <f t="shared" si="71"/>
        <v>554122</v>
      </c>
      <c r="LM44" s="23">
        <f t="shared" si="72"/>
        <v>0</v>
      </c>
      <c r="LN44" s="23">
        <f t="shared" si="73"/>
        <v>554122</v>
      </c>
      <c r="LO44" s="14">
        <v>1</v>
      </c>
      <c r="LP44" s="14">
        <v>0.6</v>
      </c>
      <c r="LQ44" s="14">
        <v>150</v>
      </c>
      <c r="LR44" s="14">
        <v>35</v>
      </c>
      <c r="LS44" s="14">
        <v>0</v>
      </c>
      <c r="LT44" s="14">
        <v>30</v>
      </c>
      <c r="LU44" s="14">
        <v>30</v>
      </c>
      <c r="LV44" s="23">
        <f t="shared" si="74"/>
        <v>293881</v>
      </c>
      <c r="LW44" s="23">
        <f t="shared" si="75"/>
        <v>0</v>
      </c>
      <c r="LX44" s="23">
        <f t="shared" si="76"/>
        <v>293881</v>
      </c>
      <c r="MB44">
        <f t="shared" si="131"/>
        <v>2.2562214117902375</v>
      </c>
      <c r="MC44">
        <f t="shared" si="132"/>
        <v>2.2562214117902375</v>
      </c>
      <c r="ME44" s="14">
        <v>10</v>
      </c>
      <c r="MF44" s="14">
        <v>2</v>
      </c>
      <c r="MG44" s="14">
        <v>0</v>
      </c>
      <c r="MH44" s="23">
        <f t="shared" si="133"/>
        <v>13576</v>
      </c>
      <c r="MI44" s="23">
        <f t="shared" si="77"/>
        <v>0</v>
      </c>
      <c r="MJ44" s="23">
        <f t="shared" si="78"/>
        <v>13576</v>
      </c>
      <c r="MK44" s="14">
        <v>30</v>
      </c>
      <c r="ML44" s="14">
        <v>6</v>
      </c>
      <c r="MM44" s="14">
        <v>4</v>
      </c>
      <c r="MN44" s="23">
        <f t="shared" si="134"/>
        <v>40728</v>
      </c>
      <c r="MO44" s="23">
        <f t="shared" si="79"/>
        <v>0</v>
      </c>
      <c r="MP44" s="23">
        <f t="shared" si="80"/>
        <v>40728</v>
      </c>
      <c r="MR44" s="23">
        <f t="shared" si="81"/>
        <v>54304</v>
      </c>
      <c r="MS44" s="23">
        <f t="shared" si="82"/>
        <v>0</v>
      </c>
      <c r="MT44" s="23">
        <f t="shared" si="83"/>
        <v>54304</v>
      </c>
      <c r="MU44" s="23">
        <f t="shared" si="87"/>
        <v>20364</v>
      </c>
      <c r="MV44" s="23">
        <f t="shared" si="85"/>
        <v>0</v>
      </c>
      <c r="MW44" s="23">
        <f t="shared" si="86"/>
        <v>20364</v>
      </c>
      <c r="NJ44" s="14">
        <v>40</v>
      </c>
      <c r="NK44" s="14"/>
    </row>
    <row r="45" spans="1:375" ht="16.5" x14ac:dyDescent="0.2">
      <c r="A45">
        <v>13</v>
      </c>
      <c r="B45">
        <v>460</v>
      </c>
      <c r="C45" s="14">
        <f t="shared" ref="C45:C50" si="137">MATCH(D56,$B$5:$B$85,1)</f>
        <v>1</v>
      </c>
      <c r="D45" s="14">
        <v>41</v>
      </c>
      <c r="E45" s="14" t="s">
        <v>608</v>
      </c>
      <c r="F45" s="14" t="s">
        <v>570</v>
      </c>
      <c r="G45" s="14">
        <v>5</v>
      </c>
      <c r="H45" s="14">
        <v>40</v>
      </c>
      <c r="I45" s="14">
        <v>0</v>
      </c>
      <c r="J45" s="14">
        <v>2</v>
      </c>
      <c r="K45" s="14">
        <v>2</v>
      </c>
      <c r="L45" s="14">
        <v>0</v>
      </c>
      <c r="M45" s="14">
        <v>1</v>
      </c>
      <c r="N45" s="14">
        <v>1</v>
      </c>
      <c r="O45" s="14">
        <v>1</v>
      </c>
      <c r="P45" s="14">
        <v>2</v>
      </c>
      <c r="Q45" s="14">
        <v>4</v>
      </c>
      <c r="R45" s="14">
        <v>2</v>
      </c>
      <c r="S45" s="14">
        <v>2</v>
      </c>
      <c r="T45" s="14">
        <v>2</v>
      </c>
      <c r="U45" s="14">
        <v>2</v>
      </c>
      <c r="V45" s="14">
        <v>2</v>
      </c>
      <c r="W45" s="14">
        <v>1</v>
      </c>
      <c r="X45" s="14">
        <v>40</v>
      </c>
      <c r="Y45" s="14">
        <v>31</v>
      </c>
      <c r="Z45" s="14">
        <v>31</v>
      </c>
      <c r="AA45" s="14">
        <v>31</v>
      </c>
      <c r="AB45" s="14">
        <v>31</v>
      </c>
      <c r="AC45" s="14">
        <v>31</v>
      </c>
      <c r="AD45" s="14">
        <v>35</v>
      </c>
      <c r="AE45" s="14">
        <v>35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1</v>
      </c>
      <c r="AO45" s="14">
        <v>1</v>
      </c>
      <c r="AP45" s="14">
        <v>1</v>
      </c>
      <c r="AQ45" s="14">
        <v>1</v>
      </c>
      <c r="AR45" s="14">
        <v>1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4</v>
      </c>
      <c r="BF45" s="14">
        <f>ROUND((INDEX(新战舰养成!S$6:S$18,新怪物属性!$J45+1)+INDEX(新战舰养成!D$6:D$18,新怪物属性!$J45+1)*(新怪物属性!$G45-1))*INDEX(战舰突破!$D$6:$D$18,新怪物属性!$M45+1),0)</f>
        <v>853</v>
      </c>
      <c r="BG45" s="14">
        <f>ROUND((INDEX(新战舰养成!T$6:T$18,新怪物属性!$J45+1)+INDEX(新战舰养成!E$6:E$18,新怪物属性!$J45+1)*(新怪物属性!$G45-1))*INDEX(战舰突破!$D$6:$D$18,新怪物属性!$M45+1),0)</f>
        <v>6754</v>
      </c>
      <c r="BH45" s="14">
        <f>ROUND((INDEX(新战舰养成!U$6:U$18,新怪物属性!$J45+1)+INDEX(新战舰养成!F$6:F$18,新怪物属性!$J45+1)*(新怪物属性!$G45-1))*INDEX(战舰突破!$D$6:$D$18,新怪物属性!$M45+1),0)</f>
        <v>448</v>
      </c>
      <c r="BI45" s="14">
        <f>ROUND((INDEX(新战舰养成!V$6:V$18,新怪物属性!$J45+1)+INDEX(新战舰养成!G$6:G$18,新怪物属性!$J45+1)*(新怪物属性!$G45-1))*INDEX(战舰突破!$D$6:$D$18,新怪物属性!$M45+1),0)</f>
        <v>330</v>
      </c>
      <c r="BJ45" s="14">
        <f>ROUND((INDEX(新战舰养成!W$6:W$18,新怪物属性!$J45+1)+INDEX(新战舰养成!H$6:H$18,新怪物属性!$J45+1)*(新怪物属性!$G45-1))*INDEX(战舰突破!$D$6:$D$18,新怪物属性!$M45+1),0)</f>
        <v>4</v>
      </c>
      <c r="BL45" s="14">
        <f>IF($H45&gt;0,ROUND((INDEX(新战舰养成!X$6:X$18,新怪物属性!$K45+1)+INDEX(新战舰养成!I$6:I$18,新怪物属性!$K45+1)*(新怪物属性!$H45-1))*INDEX(战舰突破!$D$6:$D$18,新怪物属性!$N45+1),0),0)</f>
        <v>1931</v>
      </c>
      <c r="BM45" s="14">
        <f>IF($H45&gt;0,ROUND((INDEX(新战舰养成!Y$6:Y$18,新怪物属性!$K45+1)+INDEX(新战舰养成!J$6:J$18,新怪物属性!$K45+1)*(新怪物属性!$H45-1))*INDEX(战舰突破!$D$6:$D$18,新怪物属性!$N45+1),0),0)</f>
        <v>0</v>
      </c>
      <c r="BN45" s="14">
        <f>IF($H45&gt;0,ROUND((INDEX(新战舰养成!Z$6:Z$18,新怪物属性!$K45+1)+INDEX(新战舰养成!K$6:K$18,新怪物属性!$K45+1)*(新怪物属性!$H45-1))*INDEX(战舰突破!$D$6:$D$18,新怪物属性!$N45+1),0),0)</f>
        <v>0</v>
      </c>
      <c r="BO45" s="14">
        <f>IF($H45&gt;0,ROUND((INDEX(新战舰养成!AA$6:AA$18,新怪物属性!$K45+1)+INDEX(新战舰养成!L$6:L$18,新怪物属性!$K45+1)*(新怪物属性!$H45-1))*INDEX(战舰突破!$D$6:$D$18,新怪物属性!$N45+1),0),0)</f>
        <v>16225</v>
      </c>
      <c r="BP45" s="14">
        <f>IF($H45&gt;0,ROUND((INDEX(新战舰养成!AB$6:AB$18,新怪物属性!$K45+1)+INDEX(新战舰养成!M$6:M$18,新怪物属性!$K45+1)*(新怪物属性!$H45-1))*INDEX(战舰突破!$D$6:$D$18,新怪物属性!$N45+1),0),0)</f>
        <v>322</v>
      </c>
      <c r="BR45" s="14">
        <f>IF($I45&gt;0,ROUND((INDEX(新战舰养成!AC$6:AC$18,新怪物属性!$L45+1)+INDEX(新战舰养成!I$6:I$18,新怪物属性!$L45+1)*(新怪物属性!$I45-1))*INDEX(战舰突破!$D$6:$D$18,新怪物属性!$O45+1),0),0)</f>
        <v>0</v>
      </c>
      <c r="BS45" s="14">
        <f>IF($I45&gt;0,ROUND((INDEX(新战舰养成!AD$6:AD$18,新怪物属性!$L45+1)+INDEX(新战舰养成!J$6:J$18,新怪物属性!$L45+1)*(新怪物属性!$I45-1))*INDEX(战舰突破!$D$6:$D$18,新怪物属性!$O45+1),0),0)</f>
        <v>0</v>
      </c>
      <c r="BT45" s="14">
        <f>IF($I45&gt;0,ROUND((INDEX(新战舰养成!AE$6:AE$18,新怪物属性!$L45+1)+INDEX(新战舰养成!K$6:K$18,新怪物属性!$L45+1)*(新怪物属性!$I45-1))*INDEX(战舰突破!$D$6:$D$18,新怪物属性!$O45+1),0),0)</f>
        <v>0</v>
      </c>
      <c r="BU45" s="14">
        <f>IF($I45&gt;0,ROUND((INDEX(新战舰养成!AF$6:AF$18,新怪物属性!$L45+1)+INDEX(新战舰养成!L$6:L$18,新怪物属性!$L45+1)*(新怪物属性!$I45-1))*INDEX(战舰突破!$D$6:$D$18,新怪物属性!$O45+1),0),0)</f>
        <v>0</v>
      </c>
      <c r="BV45" s="14">
        <f>IF($I45&gt;0,ROUND((INDEX(新战舰养成!AG$6:AG$18,新怪物属性!$L45+1)+INDEX(新战舰养成!M$6:M$18,新怪物属性!$L45+1)*(新怪物属性!$I45-1))*INDEX(战舰突破!$D$6:$D$18,新怪物属性!$O45+1),0),0)</f>
        <v>0</v>
      </c>
      <c r="BY45" s="14">
        <f>(INDEX(装备数值!$C$13:$G$116,新怪物属性!$P45*8+1,BY$2)+INDEX(装备数值!$C$13:$G$116,新怪物属性!$Q45*8+2,BY$2)+INDEX(装备数值!$C$13:$G$116,新怪物属性!$S45*8+3,BY$2)+INDEX(装备数值!$C$13:$G$116,新怪物属性!$R45*8+4,BY$2)+INDEX(装备数值!$C$13:$G$116,新怪物属性!$T45*8+5,BY$2)+INDEX(装备数值!$C$13:$G$116,新怪物属性!$U45*8+6,BY$2)+INDEX(装备数值!$C$13:$G$116,新怪物属性!$V45*8+7,BY$2)+INDEX(装备数值!$C$13:$G$116,新怪物属性!$W45*8+8,BY$2))</f>
        <v>500</v>
      </c>
      <c r="BZ45" s="14">
        <f>(INDEX(装备数值!$C$13:$G$116,新怪物属性!$P45*8+1,BZ$2)+INDEX(装备数值!$C$13:$G$116,新怪物属性!$Q45*8+2,BZ$2)+INDEX(装备数值!$C$13:$G$116,新怪物属性!$S45*8+3,BZ$2)+INDEX(装备数值!$C$13:$G$116,新怪物属性!$R45*8+4,BZ$2)+INDEX(装备数值!$C$13:$G$116,新怪物属性!$T45*8+5,BZ$2)+INDEX(装备数值!$C$13:$G$116,新怪物属性!$U45*8+6,BZ$2)+INDEX(装备数值!$C$13:$G$116,新怪物属性!$V45*8+7,BZ$2)+INDEX(装备数值!$C$13:$G$116,新怪物属性!$W45*8+8,BZ$2))</f>
        <v>4500</v>
      </c>
      <c r="CA45" s="14">
        <f>(INDEX(装备数值!$C$13:$G$116,新怪物属性!$P45*8+1,CA$2)+INDEX(装备数值!$C$13:$G$116,新怪物属性!$Q45*8+2,CA$2)+INDEX(装备数值!$C$13:$G$116,新怪物属性!$S45*8+3,CA$2)+INDEX(装备数值!$C$13:$G$116,新怪物属性!$R45*8+4,CA$2)+INDEX(装备数值!$C$13:$G$116,新怪物属性!$T45*8+5,CA$2)+INDEX(装备数值!$C$13:$G$116,新怪物属性!$U45*8+6,CA$2)+INDEX(装备数值!$C$13:$G$116,新怪物属性!$V45*8+7,CA$2)+INDEX(装备数值!$C$13:$G$116,新怪物属性!$W45*8+8,CA$2))</f>
        <v>510</v>
      </c>
      <c r="CB45" s="14">
        <f>(INDEX(装备数值!$C$13:$G$116,新怪物属性!$P45*8+1,CB$2)+INDEX(装备数值!$C$13:$G$116,新怪物属性!$Q45*8+2,CB$2)+INDEX(装备数值!$C$13:$G$116,新怪物属性!$S45*8+3,CB$2)+INDEX(装备数值!$C$13:$G$116,新怪物属性!$R45*8+4,CB$2)+INDEX(装备数值!$C$13:$G$116,新怪物属性!$T45*8+5,CB$2)+INDEX(装备数值!$C$13:$G$116,新怪物属性!$U45*8+6,CB$2)+INDEX(装备数值!$C$13:$G$116,新怪物属性!$V45*8+7,CB$2)+INDEX(装备数值!$C$13:$G$116,新怪物属性!$W45*8+8,CB$2))</f>
        <v>27000</v>
      </c>
      <c r="CC45" s="14">
        <f>(INDEX(装备数值!$C$13:$G$116,新怪物属性!$P45*8+1,CC$2)+INDEX(装备数值!$C$13:$G$116,新怪物属性!$Q45*8+2,CC$2)+INDEX(装备数值!$C$13:$G$116,新怪物属性!$S45*8+3,CC$2)+INDEX(装备数值!$C$13:$G$116,新怪物属性!$R45*8+4,CC$2)+INDEX(装备数值!$C$13:$G$116,新怪物属性!$T45*8+5,CC$2)+INDEX(装备数值!$C$13:$G$116,新怪物属性!$U45*8+6,CC$2)+INDEX(装备数值!$C$13:$G$116,新怪物属性!$V45*8+7,CC$2)+INDEX(装备数值!$C$13:$G$116,新怪物属性!$W45*8+8,CC$2))</f>
        <v>75</v>
      </c>
      <c r="CF45" s="14">
        <f t="shared" si="135"/>
        <v>4</v>
      </c>
      <c r="CG45" s="14">
        <f t="shared" si="135"/>
        <v>3</v>
      </c>
      <c r="CH45" s="14">
        <f t="shared" si="135"/>
        <v>0</v>
      </c>
      <c r="CI45" s="14">
        <f t="shared" si="135"/>
        <v>0</v>
      </c>
      <c r="CJ45" s="14">
        <f t="shared" si="135"/>
        <v>0</v>
      </c>
      <c r="CK45" s="14">
        <f t="shared" si="135"/>
        <v>0</v>
      </c>
      <c r="CL45" s="14">
        <f t="shared" si="135"/>
        <v>0</v>
      </c>
      <c r="CM45" s="14">
        <f t="shared" si="135"/>
        <v>0</v>
      </c>
      <c r="CN45" s="14">
        <f t="shared" si="135"/>
        <v>0</v>
      </c>
      <c r="CO45" s="14">
        <f t="shared" si="135"/>
        <v>0</v>
      </c>
      <c r="CP45" s="14">
        <f t="shared" si="135"/>
        <v>0</v>
      </c>
      <c r="CQ45" s="14">
        <f t="shared" si="135"/>
        <v>0</v>
      </c>
      <c r="CR45" s="14">
        <f t="shared" si="135"/>
        <v>0</v>
      </c>
      <c r="CS45" s="14">
        <f>SUMIFS(装备数值!BL$50:BL$101,装备数值!$BG$50:$BG$101,"="&amp;新怪物属性!$CF$2,装备数值!$BH$50:$BH$101,"&lt;="&amp;新怪物属性!$CF45)+SUMIFS(装备数值!BL$50:BL$101,装备数值!$BG$50:$BG$101,"="&amp;新怪物属性!$CG$2,装备数值!$BH$50:$BH$101,"&lt;="&amp;新怪物属性!$CG45)+SUMIFS(装备数值!BL$50:BL$101,装备数值!$BG$50:$BG$101,"="&amp;新怪物属性!$CH$2,装备数值!$BH$50:$BH$101,"&lt;="&amp;新怪物属性!$CH45)+SUMIFS(装备数值!BL$50:BL$101,装备数值!$BG$50:$BG$101,"="&amp;新怪物属性!$CI$2,装备数值!$BH$50:$BH$101,"&lt;="&amp;新怪物属性!$CI45)+SUMIFS(装备数值!BL$50:BL$101,装备数值!$BG$50:$BG$101,"="&amp;新怪物属性!$CJ$2,装备数值!$BH$50:$BH$101,"&lt;="&amp;新怪物属性!$CJ45)+SUMIFS(装备数值!BL$50:BL$101,装备数值!$BG$50:$BG$101,"="&amp;新怪物属性!$CK$2,装备数值!$BH$50:$BH$101,"&lt;="&amp;新怪物属性!$CK45)+SUMIFS(装备数值!BL$50:BL$101,装备数值!$BG$50:$BG$101,"="&amp;新怪物属性!$CL$2,装备数值!$BH$50:$BH$101,"&lt;="&amp;新怪物属性!$CL45)+SUMIFS(装备数值!BL$50:BL$101,装备数值!$BG$50:$BG$101,"="&amp;新怪物属性!$CM$2,装备数值!$BH$50:$BH$101,"&lt;="&amp;新怪物属性!$CM45)+SUMIFS(装备数值!BL$50:BL$101,装备数值!$BG$50:$BG$101,"="&amp;新怪物属性!$CN$2,装备数值!$BH$50:$BH$101,"&lt;="&amp;新怪物属性!$CN45)+SUMIFS(装备数值!BL$50:BL$101,装备数值!$BG$50:$BG$101,"="&amp;新怪物属性!$CO$2,装备数值!$BH$50:$BH$101,"&lt;="&amp;新怪物属性!$CO45)+SUMIFS(装备数值!BL$50:BL$101,装备数值!$BG$50:$BG$101,"="&amp;新怪物属性!$CP$2,装备数值!$BH$50:$BH$101,"&lt;="&amp;新怪物属性!$CP45)+SUMIFS(装备数值!BL$50:BL$101,装备数值!$BG$50:$BG$101,"="&amp;新怪物属性!$CQ$2,装备数值!$BH$50:$BH$101,"&lt;="&amp;新怪物属性!$CQ45)+SUMIFS(装备数值!BL$50:BL$101,装备数值!$BG$50:$BG$101,"="&amp;新怪物属性!$CR$2,装备数值!$BH$50:$BH$101,"&lt;="&amp;新怪物属性!$CR45)</f>
        <v>3360</v>
      </c>
      <c r="CT45" s="14">
        <f>SUMIFS(装备数值!BM$50:BM$101,装备数值!$BG$50:$BG$101,"="&amp;新怪物属性!$CF$2,装备数值!$BH$50:$BH$101,"&lt;="&amp;新怪物属性!$CF45)+SUMIFS(装备数值!BM$50:BM$101,装备数值!$BG$50:$BG$101,"="&amp;新怪物属性!$CG$2,装备数值!$BH$50:$BH$101,"&lt;="&amp;新怪物属性!$CG45)+SUMIFS(装备数值!BM$50:BM$101,装备数值!$BG$50:$BG$101,"="&amp;新怪物属性!$CH$2,装备数值!$BH$50:$BH$101,"&lt;="&amp;新怪物属性!$CH45)+SUMIFS(装备数值!BM$50:BM$101,装备数值!$BG$50:$BG$101,"="&amp;新怪物属性!$CI$2,装备数值!$BH$50:$BH$101,"&lt;="&amp;新怪物属性!$CI45)+SUMIFS(装备数值!BM$50:BM$101,装备数值!$BG$50:$BG$101,"="&amp;新怪物属性!$CJ$2,装备数值!$BH$50:$BH$101,"&lt;="&amp;新怪物属性!$CJ45)+SUMIFS(装备数值!BM$50:BM$101,装备数值!$BG$50:$BG$101,"="&amp;新怪物属性!$CK$2,装备数值!$BH$50:$BH$101,"&lt;="&amp;新怪物属性!$CK45)+SUMIFS(装备数值!BM$50:BM$101,装备数值!$BG$50:$BG$101,"="&amp;新怪物属性!$CL$2,装备数值!$BH$50:$BH$101,"&lt;="&amp;新怪物属性!$CL45)+SUMIFS(装备数值!BM$50:BM$101,装备数值!$BG$50:$BG$101,"="&amp;新怪物属性!$CM$2,装备数值!$BH$50:$BH$101,"&lt;="&amp;新怪物属性!$CM45)+SUMIFS(装备数值!BM$50:BM$101,装备数值!$BG$50:$BG$101,"="&amp;新怪物属性!$CN$2,装备数值!$BH$50:$BH$101,"&lt;="&amp;新怪物属性!$CN45)+SUMIFS(装备数值!BM$50:BM$101,装备数值!$BG$50:$BG$101,"="&amp;新怪物属性!$CO$2,装备数值!$BH$50:$BH$101,"&lt;="&amp;新怪物属性!$CO45)+SUMIFS(装备数值!BM$50:BM$101,装备数值!$BG$50:$BG$101,"="&amp;新怪物属性!$CP$2,装备数值!$BH$50:$BH$101,"&lt;="&amp;新怪物属性!$CP45)+SUMIFS(装备数值!BM$50:BM$101,装备数值!$BG$50:$BG$101,"="&amp;新怪物属性!$CQ$2,装备数值!$BH$50:$BH$101,"&lt;="&amp;新怪物属性!$CQ45)+SUMIFS(装备数值!BM$50:BM$101,装备数值!$BG$50:$BG$101,"="&amp;新怪物属性!$CR$2,装备数值!$BH$50:$BH$101,"&lt;="&amp;新怪物属性!$CR45)</f>
        <v>25200</v>
      </c>
      <c r="CU45" s="14">
        <f>SUMIFS(装备数值!BN$50:BN$101,装备数值!$BG$50:$BG$101,"="&amp;新怪物属性!$CF$2,装备数值!$BH$50:$BH$101,"&lt;="&amp;新怪物属性!$CF45)+SUMIFS(装备数值!BN$50:BN$101,装备数值!$BG$50:$BG$101,"="&amp;新怪物属性!$CG$2,装备数值!$BH$50:$BH$101,"&lt;="&amp;新怪物属性!$CG45)+SUMIFS(装备数值!BN$50:BN$101,装备数值!$BG$50:$BG$101,"="&amp;新怪物属性!$CH$2,装备数值!$BH$50:$BH$101,"&lt;="&amp;新怪物属性!$CH45)+SUMIFS(装备数值!BN$50:BN$101,装备数值!$BG$50:$BG$101,"="&amp;新怪物属性!$CI$2,装备数值!$BH$50:$BH$101,"&lt;="&amp;新怪物属性!$CI45)+SUMIFS(装备数值!BN$50:BN$101,装备数值!$BG$50:$BG$101,"="&amp;新怪物属性!$CJ$2,装备数值!$BH$50:$BH$101,"&lt;="&amp;新怪物属性!$CJ45)+SUMIFS(装备数值!BN$50:BN$101,装备数值!$BG$50:$BG$101,"="&amp;新怪物属性!$CK$2,装备数值!$BH$50:$BH$101,"&lt;="&amp;新怪物属性!$CK45)+SUMIFS(装备数值!BN$50:BN$101,装备数值!$BG$50:$BG$101,"="&amp;新怪物属性!$CL$2,装备数值!$BH$50:$BH$101,"&lt;="&amp;新怪物属性!$CL45)+SUMIFS(装备数值!BN$50:BN$101,装备数值!$BG$50:$BG$101,"="&amp;新怪物属性!$CM$2,装备数值!$BH$50:$BH$101,"&lt;="&amp;新怪物属性!$CM45)+SUMIFS(装备数值!BN$50:BN$101,装备数值!$BG$50:$BG$101,"="&amp;新怪物属性!$CN$2,装备数值!$BH$50:$BH$101,"&lt;="&amp;新怪物属性!$CN45)+SUMIFS(装备数值!BN$50:BN$101,装备数值!$BG$50:$BG$101,"="&amp;新怪物属性!$CO$2,装备数值!$BH$50:$BH$101,"&lt;="&amp;新怪物属性!$CO45)+SUMIFS(装备数值!BN$50:BN$101,装备数值!$BG$50:$BG$101,"="&amp;新怪物属性!$CP$2,装备数值!$BH$50:$BH$101,"&lt;="&amp;新怪物属性!$CP45)+SUMIFS(装备数值!BN$50:BN$101,装备数值!$BG$50:$BG$101,"="&amp;新怪物属性!$CQ$2,装备数值!$BH$50:$BH$101,"&lt;="&amp;新怪物属性!$CQ45)+SUMIFS(装备数值!BN$50:BN$101,装备数值!$BG$50:$BG$101,"="&amp;新怪物属性!$CR$2,装备数值!$BH$50:$BH$101,"&lt;="&amp;新怪物属性!$CR45)</f>
        <v>0</v>
      </c>
      <c r="CV45" s="14">
        <f>SUMIFS(装备数值!BO$50:BO$101,装备数值!$BG$50:$BG$101,"="&amp;新怪物属性!$CF$2,装备数值!$BH$50:$BH$101,"&lt;="&amp;新怪物属性!$CF45)+SUMIFS(装备数值!BO$50:BO$101,装备数值!$BG$50:$BG$101,"="&amp;新怪物属性!$CG$2,装备数值!$BH$50:$BH$101,"&lt;="&amp;新怪物属性!$CG45)+SUMIFS(装备数值!BO$50:BO$101,装备数值!$BG$50:$BG$101,"="&amp;新怪物属性!$CH$2,装备数值!$BH$50:$BH$101,"&lt;="&amp;新怪物属性!$CH45)+SUMIFS(装备数值!BO$50:BO$101,装备数值!$BG$50:$BG$101,"="&amp;新怪物属性!$CI$2,装备数值!$BH$50:$BH$101,"&lt;="&amp;新怪物属性!$CI45)+SUMIFS(装备数值!BO$50:BO$101,装备数值!$BG$50:$BG$101,"="&amp;新怪物属性!$CJ$2,装备数值!$BH$50:$BH$101,"&lt;="&amp;新怪物属性!$CJ45)+SUMIFS(装备数值!BO$50:BO$101,装备数值!$BG$50:$BG$101,"="&amp;新怪物属性!$CK$2,装备数值!$BH$50:$BH$101,"&lt;="&amp;新怪物属性!$CK45)+SUMIFS(装备数值!BO$50:BO$101,装备数值!$BG$50:$BG$101,"="&amp;新怪物属性!$CL$2,装备数值!$BH$50:$BH$101,"&lt;="&amp;新怪物属性!$CL45)+SUMIFS(装备数值!BO$50:BO$101,装备数值!$BG$50:$BG$101,"="&amp;新怪物属性!$CM$2,装备数值!$BH$50:$BH$101,"&lt;="&amp;新怪物属性!$CM45)+SUMIFS(装备数值!BO$50:BO$101,装备数值!$BG$50:$BG$101,"="&amp;新怪物属性!$CN$2,装备数值!$BH$50:$BH$101,"&lt;="&amp;新怪物属性!$CN45)+SUMIFS(装备数值!BO$50:BO$101,装备数值!$BG$50:$BG$101,"="&amp;新怪物属性!$CO$2,装备数值!$BH$50:$BH$101,"&lt;="&amp;新怪物属性!$CO45)+SUMIFS(装备数值!BO$50:BO$101,装备数值!$BG$50:$BG$101,"="&amp;新怪物属性!$CP$2,装备数值!$BH$50:$BH$101,"&lt;="&amp;新怪物属性!$CP45)+SUMIFS(装备数值!BO$50:BO$101,装备数值!$BG$50:$BG$101,"="&amp;新怪物属性!$CQ$2,装备数值!$BH$50:$BH$101,"&lt;="&amp;新怪物属性!$CQ45)+SUMIFS(装备数值!BO$50:BO$101,装备数值!$BG$50:$BG$101,"="&amp;新怪物属性!$CR$2,装备数值!$BH$50:$BH$101,"&lt;="&amp;新怪物属性!$CR45)</f>
        <v>48000</v>
      </c>
      <c r="CW45" s="14">
        <f>SUMIFS(装备数值!BP$50:BP$101,装备数值!$BG$50:$BG$101,"="&amp;新怪物属性!$CF$2,装备数值!$BH$50:$BH$101,"&lt;="&amp;新怪物属性!$CF45)+SUMIFS(装备数值!BP$50:BP$101,装备数值!$BG$50:$BG$101,"="&amp;新怪物属性!$CG$2,装备数值!$BH$50:$BH$101,"&lt;="&amp;新怪物属性!$CG45)+SUMIFS(装备数值!BP$50:BP$101,装备数值!$BG$50:$BG$101,"="&amp;新怪物属性!$CH$2,装备数值!$BH$50:$BH$101,"&lt;="&amp;新怪物属性!$CH45)+SUMIFS(装备数值!BP$50:BP$101,装备数值!$BG$50:$BG$101,"="&amp;新怪物属性!$CI$2,装备数值!$BH$50:$BH$101,"&lt;="&amp;新怪物属性!$CI45)+SUMIFS(装备数值!BP$50:BP$101,装备数值!$BG$50:$BG$101,"="&amp;新怪物属性!$CJ$2,装备数值!$BH$50:$BH$101,"&lt;="&amp;新怪物属性!$CJ45)+SUMIFS(装备数值!BP$50:BP$101,装备数值!$BG$50:$BG$101,"="&amp;新怪物属性!$CK$2,装备数值!$BH$50:$BH$101,"&lt;="&amp;新怪物属性!$CK45)+SUMIFS(装备数值!BP$50:BP$101,装备数值!$BG$50:$BG$101,"="&amp;新怪物属性!$CL$2,装备数值!$BH$50:$BH$101,"&lt;="&amp;新怪物属性!$CL45)+SUMIFS(装备数值!BP$50:BP$101,装备数值!$BG$50:$BG$101,"="&amp;新怪物属性!$CM$2,装备数值!$BH$50:$BH$101,"&lt;="&amp;新怪物属性!$CM45)+SUMIFS(装备数值!BP$50:BP$101,装备数值!$BG$50:$BG$101,"="&amp;新怪物属性!$CN$2,装备数值!$BH$50:$BH$101,"&lt;="&amp;新怪物属性!$CN45)+SUMIFS(装备数值!BP$50:BP$101,装备数值!$BG$50:$BG$101,"="&amp;新怪物属性!$CO$2,装备数值!$BH$50:$BH$101,"&lt;="&amp;新怪物属性!$CO45)+SUMIFS(装备数值!BP$50:BP$101,装备数值!$BG$50:$BG$101,"="&amp;新怪物属性!$CP$2,装备数值!$BH$50:$BH$101,"&lt;="&amp;新怪物属性!$CP45)+SUMIFS(装备数值!BP$50:BP$101,装备数值!$BG$50:$BG$101,"="&amp;新怪物属性!$CQ$2,装备数值!$BH$50:$BH$101,"&lt;="&amp;新怪物属性!$CQ45)+SUMIFS(装备数值!BP$50:BP$101,装备数值!$BG$50:$BG$101,"="&amp;新怪物属性!$CR$2,装备数值!$BH$50:$BH$101,"&lt;="&amp;新怪物属性!$CR45)</f>
        <v>920</v>
      </c>
      <c r="CX45" s="14">
        <f>SUMIFS(装备数值!BQ$50:BQ$101,装备数值!$BG$50:$BG$101,"="&amp;新怪物属性!$CF$2,装备数值!$BH$50:$BH$101,"&lt;="&amp;新怪物属性!$CF45)+SUMIFS(装备数值!BQ$50:BQ$101,装备数值!$BG$50:$BG$101,"="&amp;新怪物属性!$CG$2,装备数值!$BH$50:$BH$101,"&lt;="&amp;新怪物属性!$CG45)+SUMIFS(装备数值!BQ$50:BQ$101,装备数值!$BG$50:$BG$101,"="&amp;新怪物属性!$CH$2,装备数值!$BH$50:$BH$101,"&lt;="&amp;新怪物属性!$CH45)+SUMIFS(装备数值!BQ$50:BQ$101,装备数值!$BG$50:$BG$101,"="&amp;新怪物属性!$CI$2,装备数值!$BH$50:$BH$101,"&lt;="&amp;新怪物属性!$CI45)+SUMIFS(装备数值!BQ$50:BQ$101,装备数值!$BG$50:$BG$101,"="&amp;新怪物属性!$CJ$2,装备数值!$BH$50:$BH$101,"&lt;="&amp;新怪物属性!$CJ45)+SUMIFS(装备数值!BQ$50:BQ$101,装备数值!$BG$50:$BG$101,"="&amp;新怪物属性!$CK$2,装备数值!$BH$50:$BH$101,"&lt;="&amp;新怪物属性!$CK45)+SUMIFS(装备数值!BQ$50:BQ$101,装备数值!$BG$50:$BG$101,"="&amp;新怪物属性!$CL$2,装备数值!$BH$50:$BH$101,"&lt;="&amp;新怪物属性!$CL45)+SUMIFS(装备数值!BQ$50:BQ$101,装备数值!$BG$50:$BG$101,"="&amp;新怪物属性!$CM$2,装备数值!$BH$50:$BH$101,"&lt;="&amp;新怪物属性!$CM45)+SUMIFS(装备数值!BQ$50:BQ$101,装备数值!$BG$50:$BG$101,"="&amp;新怪物属性!$CN$2,装备数值!$BH$50:$BH$101,"&lt;="&amp;新怪物属性!$CN45)+SUMIFS(装备数值!BQ$50:BQ$101,装备数值!$BG$50:$BG$101,"="&amp;新怪物属性!$CO$2,装备数值!$BH$50:$BH$101,"&lt;="&amp;新怪物属性!$CO45)+SUMIFS(装备数值!BQ$50:BQ$101,装备数值!$BG$50:$BG$101,"="&amp;新怪物属性!$CP$2,装备数值!$BH$50:$BH$101,"&lt;="&amp;新怪物属性!$CP45)+SUMIFS(装备数值!BQ$50:BQ$101,装备数值!$BG$50:$BG$101,"="&amp;新怪物属性!$CQ$2,装备数值!$BH$50:$BH$101,"&lt;="&amp;新怪物属性!$CQ45)+SUMIFS(装备数值!BQ$50:BQ$101,装备数值!$BG$50:$BG$101,"="&amp;新怪物属性!$CR$2,装备数值!$BH$50:$BH$101,"&lt;="&amp;新怪物属性!$CR45)</f>
        <v>250</v>
      </c>
      <c r="CY45" s="14">
        <f>SUMIFS(装备数值!BR$50:BR$101,装备数值!$BG$50:$BG$101,"="&amp;新怪物属性!$CF$2,装备数值!$BH$50:$BH$101,"&lt;="&amp;新怪物属性!$CF45)+SUMIFS(装备数值!BR$50:BR$101,装备数值!$BG$50:$BG$101,"="&amp;新怪物属性!$CG$2,装备数值!$BH$50:$BH$101,"&lt;="&amp;新怪物属性!$CG45)+SUMIFS(装备数值!BR$50:BR$101,装备数值!$BG$50:$BG$101,"="&amp;新怪物属性!$CH$2,装备数值!$BH$50:$BH$101,"&lt;="&amp;新怪物属性!$CH45)+SUMIFS(装备数值!BR$50:BR$101,装备数值!$BG$50:$BG$101,"="&amp;新怪物属性!$CI$2,装备数值!$BH$50:$BH$101,"&lt;="&amp;新怪物属性!$CI45)+SUMIFS(装备数值!BR$50:BR$101,装备数值!$BG$50:$BG$101,"="&amp;新怪物属性!$CJ$2,装备数值!$BH$50:$BH$101,"&lt;="&amp;新怪物属性!$CJ45)+SUMIFS(装备数值!BR$50:BR$101,装备数值!$BG$50:$BG$101,"="&amp;新怪物属性!$CK$2,装备数值!$BH$50:$BH$101,"&lt;="&amp;新怪物属性!$CK45)+SUMIFS(装备数值!BR$50:BR$101,装备数值!$BG$50:$BG$101,"="&amp;新怪物属性!$CL$2,装备数值!$BH$50:$BH$101,"&lt;="&amp;新怪物属性!$CL45)+SUMIFS(装备数值!BR$50:BR$101,装备数值!$BG$50:$BG$101,"="&amp;新怪物属性!$CM$2,装备数值!$BH$50:$BH$101,"&lt;="&amp;新怪物属性!$CM45)+SUMIFS(装备数值!BR$50:BR$101,装备数值!$BG$50:$BG$101,"="&amp;新怪物属性!$CN$2,装备数值!$BH$50:$BH$101,"&lt;="&amp;新怪物属性!$CN45)+SUMIFS(装备数值!BR$50:BR$101,装备数值!$BG$50:$BG$101,"="&amp;新怪物属性!$CO$2,装备数值!$BH$50:$BH$101,"&lt;="&amp;新怪物属性!$CO45)+SUMIFS(装备数值!BR$50:BR$101,装备数值!$BG$50:$BG$101,"="&amp;新怪物属性!$CP$2,装备数值!$BH$50:$BH$101,"&lt;="&amp;新怪物属性!$CP45)+SUMIFS(装备数值!BR$50:BR$101,装备数值!$BG$50:$BG$101,"="&amp;新怪物属性!$CQ$2,装备数值!$BH$50:$BH$101,"&lt;="&amp;新怪物属性!$CQ45)+SUMIFS(装备数值!BR$50:BR$101,装备数值!$BG$50:$BG$101,"="&amp;新怪物属性!$CR$2,装备数值!$BH$50:$BH$101,"&lt;="&amp;新怪物属性!$CR45)</f>
        <v>0</v>
      </c>
      <c r="CZ45" s="14">
        <f>SUMIFS(装备数值!BS$50:BS$101,装备数值!$BG$50:$BG$101,"="&amp;新怪物属性!$CF$2,装备数值!$BH$50:$BH$101,"&lt;="&amp;新怪物属性!$CF45)+SUMIFS(装备数值!BS$50:BS$101,装备数值!$BG$50:$BG$101,"="&amp;新怪物属性!$CG$2,装备数值!$BH$50:$BH$101,"&lt;="&amp;新怪物属性!$CG45)+SUMIFS(装备数值!BS$50:BS$101,装备数值!$BG$50:$BG$101,"="&amp;新怪物属性!$CH$2,装备数值!$BH$50:$BH$101,"&lt;="&amp;新怪物属性!$CH45)+SUMIFS(装备数值!BS$50:BS$101,装备数值!$BG$50:$BG$101,"="&amp;新怪物属性!$CI$2,装备数值!$BH$50:$BH$101,"&lt;="&amp;新怪物属性!$CI45)+SUMIFS(装备数值!BS$50:BS$101,装备数值!$BG$50:$BG$101,"="&amp;新怪物属性!$CJ$2,装备数值!$BH$50:$BH$101,"&lt;="&amp;新怪物属性!$CJ45)+SUMIFS(装备数值!BS$50:BS$101,装备数值!$BG$50:$BG$101,"="&amp;新怪物属性!$CK$2,装备数值!$BH$50:$BH$101,"&lt;="&amp;新怪物属性!$CK45)+SUMIFS(装备数值!BS$50:BS$101,装备数值!$BG$50:$BG$101,"="&amp;新怪物属性!$CL$2,装备数值!$BH$50:$BH$101,"&lt;="&amp;新怪物属性!$CL45)+SUMIFS(装备数值!BS$50:BS$101,装备数值!$BG$50:$BG$101,"="&amp;新怪物属性!$CM$2,装备数值!$BH$50:$BH$101,"&lt;="&amp;新怪物属性!$CM45)+SUMIFS(装备数值!BS$50:BS$101,装备数值!$BG$50:$BG$101,"="&amp;新怪物属性!$CN$2,装备数值!$BH$50:$BH$101,"&lt;="&amp;新怪物属性!$CN45)+SUMIFS(装备数值!BS$50:BS$101,装备数值!$BG$50:$BG$101,"="&amp;新怪物属性!$CO$2,装备数值!$BH$50:$BH$101,"&lt;="&amp;新怪物属性!$CO45)+SUMIFS(装备数值!BS$50:BS$101,装备数值!$BG$50:$BG$101,"="&amp;新怪物属性!$CP$2,装备数值!$BH$50:$BH$101,"&lt;="&amp;新怪物属性!$CP45)+SUMIFS(装备数值!BS$50:BS$101,装备数值!$BG$50:$BG$101,"="&amp;新怪物属性!$CQ$2,装备数值!$BH$50:$BH$101,"&lt;="&amp;新怪物属性!$CQ45)+SUMIFS(装备数值!BS$50:BS$101,装备数值!$BG$50:$BG$101,"="&amp;新怪物属性!$CR$2,装备数值!$BH$50:$BH$101,"&lt;="&amp;新怪物属性!$CR45)</f>
        <v>0</v>
      </c>
      <c r="DA45" s="14">
        <f>SUMIFS(装备数值!BT$50:BT$101,装备数值!$BG$50:$BG$101,"="&amp;新怪物属性!$CF$2,装备数值!$BH$50:$BH$101,"&lt;="&amp;新怪物属性!$CF45)+SUMIFS(装备数值!BT$50:BT$101,装备数值!$BG$50:$BG$101,"="&amp;新怪物属性!$CG$2,装备数值!$BH$50:$BH$101,"&lt;="&amp;新怪物属性!$CG45)+SUMIFS(装备数值!BT$50:BT$101,装备数值!$BG$50:$BG$101,"="&amp;新怪物属性!$CH$2,装备数值!$BH$50:$BH$101,"&lt;="&amp;新怪物属性!$CH45)+SUMIFS(装备数值!BT$50:BT$101,装备数值!$BG$50:$BG$101,"="&amp;新怪物属性!$CI$2,装备数值!$BH$50:$BH$101,"&lt;="&amp;新怪物属性!$CI45)+SUMIFS(装备数值!BT$50:BT$101,装备数值!$BG$50:$BG$101,"="&amp;新怪物属性!$CJ$2,装备数值!$BH$50:$BH$101,"&lt;="&amp;新怪物属性!$CJ45)+SUMIFS(装备数值!BT$50:BT$101,装备数值!$BG$50:$BG$101,"="&amp;新怪物属性!$CK$2,装备数值!$BH$50:$BH$101,"&lt;="&amp;新怪物属性!$CK45)+SUMIFS(装备数值!BT$50:BT$101,装备数值!$BG$50:$BG$101,"="&amp;新怪物属性!$CL$2,装备数值!$BH$50:$BH$101,"&lt;="&amp;新怪物属性!$CL45)+SUMIFS(装备数值!BT$50:BT$101,装备数值!$BG$50:$BG$101,"="&amp;新怪物属性!$CM$2,装备数值!$BH$50:$BH$101,"&lt;="&amp;新怪物属性!$CM45)+SUMIFS(装备数值!BT$50:BT$101,装备数值!$BG$50:$BG$101,"="&amp;新怪物属性!$CN$2,装备数值!$BH$50:$BH$101,"&lt;="&amp;新怪物属性!$CN45)+SUMIFS(装备数值!BT$50:BT$101,装备数值!$BG$50:$BG$101,"="&amp;新怪物属性!$CO$2,装备数值!$BH$50:$BH$101,"&lt;="&amp;新怪物属性!$CO45)+SUMIFS(装备数值!BT$50:BT$101,装备数值!$BG$50:$BG$101,"="&amp;新怪物属性!$CP$2,装备数值!$BH$50:$BH$101,"&lt;="&amp;新怪物属性!$CP45)+SUMIFS(装备数值!BT$50:BT$101,装备数值!$BG$50:$BG$101,"="&amp;新怪物属性!$CQ$2,装备数值!$BH$50:$BH$101,"&lt;="&amp;新怪物属性!$CQ45)+SUMIFS(装备数值!BT$50:BT$101,装备数值!$BG$50:$BG$101,"="&amp;新怪物属性!$CR$2,装备数值!$BH$50:$BH$101,"&lt;="&amp;新怪物属性!$CR45)</f>
        <v>0</v>
      </c>
      <c r="DB45" s="14">
        <f>SUMIFS(装备数值!BU$50:BU$101,装备数值!$BG$50:$BG$101,"="&amp;新怪物属性!$CF$2,装备数值!$BH$50:$BH$101,"&lt;="&amp;新怪物属性!$CF45)+SUMIFS(装备数值!BU$50:BU$101,装备数值!$BG$50:$BG$101,"="&amp;新怪物属性!$CG$2,装备数值!$BH$50:$BH$101,"&lt;="&amp;新怪物属性!$CG45)+SUMIFS(装备数值!BU$50:BU$101,装备数值!$BG$50:$BG$101,"="&amp;新怪物属性!$CH$2,装备数值!$BH$50:$BH$101,"&lt;="&amp;新怪物属性!$CH45)+SUMIFS(装备数值!BU$50:BU$101,装备数值!$BG$50:$BG$101,"="&amp;新怪物属性!$CI$2,装备数值!$BH$50:$BH$101,"&lt;="&amp;新怪物属性!$CI45)+SUMIFS(装备数值!BU$50:BU$101,装备数值!$BG$50:$BG$101,"="&amp;新怪物属性!$CJ$2,装备数值!$BH$50:$BH$101,"&lt;="&amp;新怪物属性!$CJ45)+SUMIFS(装备数值!BU$50:BU$101,装备数值!$BG$50:$BG$101,"="&amp;新怪物属性!$CK$2,装备数值!$BH$50:$BH$101,"&lt;="&amp;新怪物属性!$CK45)+SUMIFS(装备数值!BU$50:BU$101,装备数值!$BG$50:$BG$101,"="&amp;新怪物属性!$CL$2,装备数值!$BH$50:$BH$101,"&lt;="&amp;新怪物属性!$CL45)+SUMIFS(装备数值!BU$50:BU$101,装备数值!$BG$50:$BG$101,"="&amp;新怪物属性!$CM$2,装备数值!$BH$50:$BH$101,"&lt;="&amp;新怪物属性!$CM45)+SUMIFS(装备数值!BU$50:BU$101,装备数值!$BG$50:$BG$101,"="&amp;新怪物属性!$CN$2,装备数值!$BH$50:$BH$101,"&lt;="&amp;新怪物属性!$CN45)+SUMIFS(装备数值!BU$50:BU$101,装备数值!$BG$50:$BG$101,"="&amp;新怪物属性!$CO$2,装备数值!$BH$50:$BH$101,"&lt;="&amp;新怪物属性!$CO45)+SUMIFS(装备数值!BU$50:BU$101,装备数值!$BG$50:$BG$101,"="&amp;新怪物属性!$CP$2,装备数值!$BH$50:$BH$101,"&lt;="&amp;新怪物属性!$CP45)+SUMIFS(装备数值!BU$50:BU$101,装备数值!$BG$50:$BG$101,"="&amp;新怪物属性!$CQ$2,装备数值!$BH$50:$BH$101,"&lt;="&amp;新怪物属性!$CQ45)+SUMIFS(装备数值!BU$50:BU$101,装备数值!$BG$50:$BG$101,"="&amp;新怪物属性!$CR$2,装备数值!$BH$50:$BH$101,"&lt;="&amp;新怪物属性!$CR45)</f>
        <v>0</v>
      </c>
      <c r="DC45" s="14">
        <f>SUMIFS(装备数值!BV$50:BV$101,装备数值!$BG$50:$BG$101,"="&amp;新怪物属性!$CF$2,装备数值!$BH$50:$BH$101,"&lt;="&amp;新怪物属性!$CF45)+SUMIFS(装备数值!BV$50:BV$101,装备数值!$BG$50:$BG$101,"="&amp;新怪物属性!$CG$2,装备数值!$BH$50:$BH$101,"&lt;="&amp;新怪物属性!$CG45)+SUMIFS(装备数值!BV$50:BV$101,装备数值!$BG$50:$BG$101,"="&amp;新怪物属性!$CH$2,装备数值!$BH$50:$BH$101,"&lt;="&amp;新怪物属性!$CH45)+SUMIFS(装备数值!BV$50:BV$101,装备数值!$BG$50:$BG$101,"="&amp;新怪物属性!$CI$2,装备数值!$BH$50:$BH$101,"&lt;="&amp;新怪物属性!$CI45)+SUMIFS(装备数值!BV$50:BV$101,装备数值!$BG$50:$BG$101,"="&amp;新怪物属性!$CJ$2,装备数值!$BH$50:$BH$101,"&lt;="&amp;新怪物属性!$CJ45)+SUMIFS(装备数值!BV$50:BV$101,装备数值!$BG$50:$BG$101,"="&amp;新怪物属性!$CK$2,装备数值!$BH$50:$BH$101,"&lt;="&amp;新怪物属性!$CK45)+SUMIFS(装备数值!BV$50:BV$101,装备数值!$BG$50:$BG$101,"="&amp;新怪物属性!$CL$2,装备数值!$BH$50:$BH$101,"&lt;="&amp;新怪物属性!$CL45)+SUMIFS(装备数值!BV$50:BV$101,装备数值!$BG$50:$BG$101,"="&amp;新怪物属性!$CM$2,装备数值!$BH$50:$BH$101,"&lt;="&amp;新怪物属性!$CM45)+SUMIFS(装备数值!BV$50:BV$101,装备数值!$BG$50:$BG$101,"="&amp;新怪物属性!$CN$2,装备数值!$BH$50:$BH$101,"&lt;="&amp;新怪物属性!$CN45)+SUMIFS(装备数值!BV$50:BV$101,装备数值!$BG$50:$BG$101,"="&amp;新怪物属性!$CO$2,装备数值!$BH$50:$BH$101,"&lt;="&amp;新怪物属性!$CO45)+SUMIFS(装备数值!BV$50:BV$101,装备数值!$BG$50:$BG$101,"="&amp;新怪物属性!$CP$2,装备数值!$BH$50:$BH$101,"&lt;="&amp;新怪物属性!$CP45)+SUMIFS(装备数值!BV$50:BV$101,装备数值!$BG$50:$BG$101,"="&amp;新怪物属性!$CQ$2,装备数值!$BH$50:$BH$101,"&lt;="&amp;新怪物属性!$CQ45)+SUMIFS(装备数值!BV$50:BV$101,装备数值!$BG$50:$BG$101,"="&amp;新怪物属性!$CR$2,装备数值!$BH$50:$BH$101,"&lt;="&amp;新怪物属性!$CR45)</f>
        <v>0</v>
      </c>
      <c r="DD45" s="14">
        <f>SUMIFS(装备数值!BW$50:BW$101,装备数值!$BG$50:$BG$101,"="&amp;新怪物属性!$CF$2,装备数值!$BH$50:$BH$101,"&lt;="&amp;新怪物属性!$CF45)+SUMIFS(装备数值!BW$50:BW$101,装备数值!$BG$50:$BG$101,"="&amp;新怪物属性!$CG$2,装备数值!$BH$50:$BH$101,"&lt;="&amp;新怪物属性!$CG45)+SUMIFS(装备数值!BW$50:BW$101,装备数值!$BG$50:$BG$101,"="&amp;新怪物属性!$CH$2,装备数值!$BH$50:$BH$101,"&lt;="&amp;新怪物属性!$CH45)+SUMIFS(装备数值!BW$50:BW$101,装备数值!$BG$50:$BG$101,"="&amp;新怪物属性!$CI$2,装备数值!$BH$50:$BH$101,"&lt;="&amp;新怪物属性!$CI45)+SUMIFS(装备数值!BW$50:BW$101,装备数值!$BG$50:$BG$101,"="&amp;新怪物属性!$CJ$2,装备数值!$BH$50:$BH$101,"&lt;="&amp;新怪物属性!$CJ45)+SUMIFS(装备数值!BW$50:BW$101,装备数值!$BG$50:$BG$101,"="&amp;新怪物属性!$CK$2,装备数值!$BH$50:$BH$101,"&lt;="&amp;新怪物属性!$CK45)+SUMIFS(装备数值!BW$50:BW$101,装备数值!$BG$50:$BG$101,"="&amp;新怪物属性!$CL$2,装备数值!$BH$50:$BH$101,"&lt;="&amp;新怪物属性!$CL45)+SUMIFS(装备数值!BW$50:BW$101,装备数值!$BG$50:$BG$101,"="&amp;新怪物属性!$CM$2,装备数值!$BH$50:$BH$101,"&lt;="&amp;新怪物属性!$CM45)+SUMIFS(装备数值!BW$50:BW$101,装备数值!$BG$50:$BG$101,"="&amp;新怪物属性!$CN$2,装备数值!$BH$50:$BH$101,"&lt;="&amp;新怪物属性!$CN45)+SUMIFS(装备数值!BW$50:BW$101,装备数值!$BG$50:$BG$101,"="&amp;新怪物属性!$CO$2,装备数值!$BH$50:$BH$101,"&lt;="&amp;新怪物属性!$CO45)+SUMIFS(装备数值!BW$50:BW$101,装备数值!$BG$50:$BG$101,"="&amp;新怪物属性!$CP$2,装备数值!$BH$50:$BH$101,"&lt;="&amp;新怪物属性!$CP45)+SUMIFS(装备数值!BW$50:BW$101,装备数值!$BG$50:$BG$101,"="&amp;新怪物属性!$CQ$2,装备数值!$BH$50:$BH$101,"&lt;="&amp;新怪物属性!$CQ45)+SUMIFS(装备数值!BW$50:BW$101,装备数值!$BG$50:$BG$101,"="&amp;新怪物属性!$CR$2,装备数值!$BH$50:$BH$101,"&lt;="&amp;新怪物属性!$CR45)</f>
        <v>0</v>
      </c>
      <c r="DE45" s="14">
        <f>SUMIFS(装备数值!BX$50:BX$101,装备数值!$BG$50:$BG$101,"="&amp;新怪物属性!$CF$2,装备数值!$BH$50:$BH$101,"&lt;="&amp;新怪物属性!$CF45)+SUMIFS(装备数值!BX$50:BX$101,装备数值!$BG$50:$BG$101,"="&amp;新怪物属性!$CG$2,装备数值!$BH$50:$BH$101,"&lt;="&amp;新怪物属性!$CG45)+SUMIFS(装备数值!BX$50:BX$101,装备数值!$BG$50:$BG$101,"="&amp;新怪物属性!$CH$2,装备数值!$BH$50:$BH$101,"&lt;="&amp;新怪物属性!$CH45)+SUMIFS(装备数值!BX$50:BX$101,装备数值!$BG$50:$BG$101,"="&amp;新怪物属性!$CI$2,装备数值!$BH$50:$BH$101,"&lt;="&amp;新怪物属性!$CI45)+SUMIFS(装备数值!BX$50:BX$101,装备数值!$BG$50:$BG$101,"="&amp;新怪物属性!$CJ$2,装备数值!$BH$50:$BH$101,"&lt;="&amp;新怪物属性!$CJ45)+SUMIFS(装备数值!BX$50:BX$101,装备数值!$BG$50:$BG$101,"="&amp;新怪物属性!$CK$2,装备数值!$BH$50:$BH$101,"&lt;="&amp;新怪物属性!$CK45)+SUMIFS(装备数值!BX$50:BX$101,装备数值!$BG$50:$BG$101,"="&amp;新怪物属性!$CL$2,装备数值!$BH$50:$BH$101,"&lt;="&amp;新怪物属性!$CL45)+SUMIFS(装备数值!BX$50:BX$101,装备数值!$BG$50:$BG$101,"="&amp;新怪物属性!$CM$2,装备数值!$BH$50:$BH$101,"&lt;="&amp;新怪物属性!$CM45)+SUMIFS(装备数值!BX$50:BX$101,装备数值!$BG$50:$BG$101,"="&amp;新怪物属性!$CN$2,装备数值!$BH$50:$BH$101,"&lt;="&amp;新怪物属性!$CN45)+SUMIFS(装备数值!BX$50:BX$101,装备数值!$BG$50:$BG$101,"="&amp;新怪物属性!$CO$2,装备数值!$BH$50:$BH$101,"&lt;="&amp;新怪物属性!$CO45)+SUMIFS(装备数值!BX$50:BX$101,装备数值!$BG$50:$BG$101,"="&amp;新怪物属性!$CP$2,装备数值!$BH$50:$BH$101,"&lt;="&amp;新怪物属性!$CP45)+SUMIFS(装备数值!BX$50:BX$101,装备数值!$BG$50:$BG$101,"="&amp;新怪物属性!$CQ$2,装备数值!$BH$50:$BH$101,"&lt;="&amp;新怪物属性!$CQ45)+SUMIFS(装备数值!BX$50:BX$101,装备数值!$BG$50:$BG$101,"="&amp;新怪物属性!$CR$2,装备数值!$BH$50:$BH$101,"&lt;="&amp;新怪物属性!$CR45)</f>
        <v>0</v>
      </c>
      <c r="DH45" s="14">
        <f>INDEX(装备数值!$I$13:$M$116,新怪物属性!$P45*8+1,DH$2)*$X45+INDEX(装备数值!$I$13:$M$116,新怪物属性!$Q45*8+2,DH$2)*$Y45+INDEX(装备数值!$I$13:$M$116,新怪物属性!$S45*8+3,DH$2)*$Z45+INDEX(装备数值!$I$13:$M$116,新怪物属性!$R45*8+4,DH$2)*$AA45+INDEX(装备数值!$I$13:$M$116,新怪物属性!$T45*8+5,DH$2)*$AB45+INDEX(装备数值!$I$13:$M$116,新怪物属性!$U45*8+6,DH$2)*$AC45+INDEX(装备数值!$I$13:$M$116,新怪物属性!$V45*8+7,DH$2)*$AD45+INDEX(装备数值!$I$13:$M$116,新怪物属性!$W45*8+8,DH$2)*$AE45</f>
        <v>2075</v>
      </c>
      <c r="DI45" s="14">
        <f>INDEX(装备数值!$I$13:$M$116,新怪物属性!$P45*8+1,DI$2)*$X45+INDEX(装备数值!$I$13:$M$116,新怪物属性!$Q45*8+2,DI$2)*$Y45+INDEX(装备数值!$I$13:$M$116,新怪物属性!$S45*8+3,DI$2)*$Z45+INDEX(装备数值!$I$13:$M$116,新怪物属性!$R45*8+4,DI$2)*$AA45+INDEX(装备数值!$I$13:$M$116,新怪物属性!$T45*8+5,DI$2)*$AB45+INDEX(装备数值!$I$13:$M$116,新怪物属性!$U45*8+6,DI$2)*$AC45+INDEX(装备数值!$I$13:$M$116,新怪物属性!$V45*8+7,DI$2)*$AD45+INDEX(装备数值!$I$13:$M$116,新怪物属性!$W45*8+8,DI$2)*$AE45</f>
        <v>14760</v>
      </c>
      <c r="DJ45" s="14">
        <f>INDEX(装备数值!$I$13:$M$116,新怪物属性!$P45*8+1,DJ$2)*$X45+INDEX(装备数值!$I$13:$M$116,新怪物属性!$Q45*8+2,DJ$2)*$Y45+INDEX(装备数值!$I$13:$M$116,新怪物属性!$S45*8+3,DJ$2)*$Z45+INDEX(装备数值!$I$13:$M$116,新怪物属性!$R45*8+4,DJ$2)*$AA45+INDEX(装备数值!$I$13:$M$116,新怪物属性!$T45*8+5,DJ$2)*$AB45+INDEX(装备数值!$I$13:$M$116,新怪物属性!$U45*8+6,DJ$2)*$AC45+INDEX(装备数值!$I$13:$M$116,新怪物属性!$V45*8+7,DJ$2)*$AD45+INDEX(装备数值!$I$13:$M$116,新怪物属性!$W45*8+8,DJ$2)*$AE45</f>
        <v>1071</v>
      </c>
      <c r="DK45" s="14">
        <f>INDEX(装备数值!$I$13:$M$116,新怪物属性!$P45*8+1,DK$2)*$X45+INDEX(装备数值!$I$13:$M$116,新怪物属性!$Q45*8+2,DK$2)*$Y45+INDEX(装备数值!$I$13:$M$116,新怪物属性!$S45*8+3,DK$2)*$Z45+INDEX(装备数值!$I$13:$M$116,新怪物属性!$R45*8+4,DK$2)*$AA45+INDEX(装备数值!$I$13:$M$116,新怪物属性!$T45*8+5,DK$2)*$AB45+INDEX(装备数值!$I$13:$M$116,新怪物属性!$U45*8+6,DK$2)*$AC45+INDEX(装备数值!$I$13:$M$116,新怪物属性!$V45*8+7,DK$2)*$AD45+INDEX(装备数值!$I$13:$M$116,新怪物属性!$W45*8+8,DK$2)*$AE45</f>
        <v>27900</v>
      </c>
      <c r="DL45" s="14">
        <f>INDEX(装备数值!$I$13:$M$116,新怪物属性!$P45*8+1,DL$2)*$X45+INDEX(装备数值!$I$13:$M$116,新怪物属性!$Q45*8+2,DL$2)*$Y45+INDEX(装备数值!$I$13:$M$116,新怪物属性!$S45*8+3,DL$2)*$Z45+INDEX(装备数值!$I$13:$M$116,新怪物属性!$R45*8+4,DL$2)*$AA45+INDEX(装备数值!$I$13:$M$116,新怪物属性!$T45*8+5,DL$2)*$AB45+INDEX(装备数值!$I$13:$M$116,新怪物属性!$U45*8+6,DL$2)*$AC45+INDEX(装备数值!$I$13:$M$116,新怪物属性!$V45*8+7,DL$2)*$AD45+INDEX(装备数值!$I$13:$M$116,新怪物属性!$W45*8+8,DL$2)*$AE45</f>
        <v>291</v>
      </c>
      <c r="DO45" s="14">
        <f>INDEX(装备数值!$X$13:$AH$116,$P45*8+1,DO$2)*$AF45+INDEX(装备数值!$X$13:$AH$116,$Q45*8+2,DO$2)*$AG45+INDEX(装备数值!$X$13:$AH$116,$S45*8+3,DO$2)*$AH45+INDEX(装备数值!$X$13:$AH$116,$R45*8+4,DO$2)*$AI45+INDEX(装备数值!$X$13:$AH$116,$T45*8+5,DO$2)*$AJ45+INDEX(装备数值!$X$13:$AH$116,$U45*8+6,DO$2)*$AK45+INDEX(装备数值!$X$13:$AH$116,$V45*8+7,DO$2)*$AL45+INDEX(装备数值!$X$13:$AH$116,$W45*8+8,DO$2)*$AM45</f>
        <v>0</v>
      </c>
      <c r="DP45" s="14">
        <f>INDEX(装备数值!$X$13:$AH$116,$P45*8+1,DP$2)*$AF45+INDEX(装备数值!$X$13:$AH$116,$Q45*8+2,DP$2)*$AG45+INDEX(装备数值!$X$13:$AH$116,$S45*8+3,DP$2)*$AH45+INDEX(装备数值!$X$13:$AH$116,$R45*8+4,DP$2)*$AI45+INDEX(装备数值!$X$13:$AH$116,$T45*8+5,DP$2)*$AJ45+INDEX(装备数值!$X$13:$AH$116,$U45*8+6,DP$2)*$AK45+INDEX(装备数值!$X$13:$AH$116,$V45*8+7,DP$2)*$AL45+INDEX(装备数值!$X$13:$AH$116,$W45*8+8,DP$2)*$AM45</f>
        <v>0</v>
      </c>
      <c r="DQ45" s="14">
        <f>INDEX(装备数值!$X$13:$AH$116,$P45*8+1,DQ$2)*$AF45+INDEX(装备数值!$X$13:$AH$116,$Q45*8+2,DQ$2)*$AG45+INDEX(装备数值!$X$13:$AH$116,$S45*8+3,DQ$2)*$AH45+INDEX(装备数值!$X$13:$AH$116,$R45*8+4,DQ$2)*$AI45+INDEX(装备数值!$X$13:$AH$116,$T45*8+5,DQ$2)*$AJ45+INDEX(装备数值!$X$13:$AH$116,$U45*8+6,DQ$2)*$AK45+INDEX(装备数值!$X$13:$AH$116,$V45*8+7,DQ$2)*$AL45+INDEX(装备数值!$X$13:$AH$116,$W45*8+8,DQ$2)*$AM45</f>
        <v>0</v>
      </c>
      <c r="DR45" s="14">
        <f>INDEX(装备数值!$X$13:$AH$116,$P45*8+1,DR$2)*$AF45+INDEX(装备数值!$X$13:$AH$116,$Q45*8+2,DR$2)*$AG45+INDEX(装备数值!$X$13:$AH$116,$S45*8+3,DR$2)*$AH45+INDEX(装备数值!$X$13:$AH$116,$R45*8+4,DR$2)*$AI45+INDEX(装备数值!$X$13:$AH$116,$T45*8+5,DR$2)*$AJ45+INDEX(装备数值!$X$13:$AH$116,$U45*8+6,DR$2)*$AK45+INDEX(装备数值!$X$13:$AH$116,$V45*8+7,DR$2)*$AL45+INDEX(装备数值!$X$13:$AH$116,$W45*8+8,DR$2)*$AM45</f>
        <v>0</v>
      </c>
      <c r="DS45" s="14">
        <f>INDEX(装备数值!$X$13:$AH$116,$P45*8+1,DS$2)*$AF45+INDEX(装备数值!$X$13:$AH$116,$Q45*8+2,DS$2)*$AG45+INDEX(装备数值!$X$13:$AH$116,$S45*8+3,DS$2)*$AH45+INDEX(装备数值!$X$13:$AH$116,$R45*8+4,DS$2)*$AI45+INDEX(装备数值!$X$13:$AH$116,$T45*8+5,DS$2)*$AJ45+INDEX(装备数值!$X$13:$AH$116,$U45*8+6,DS$2)*$AK45+INDEX(装备数值!$X$13:$AH$116,$V45*8+7,DS$2)*$AL45+INDEX(装备数值!$X$13:$AH$116,$W45*8+8,DS$2)*$AM45</f>
        <v>0</v>
      </c>
      <c r="DT45" s="14">
        <f>INDEX(装备数值!$X$13:$AH$116,$P45*8+1,DT$2)*$AF45+INDEX(装备数值!$X$13:$AH$116,$Q45*8+2,DT$2)*$AG45+INDEX(装备数值!$X$13:$AH$116,$S45*8+3,DT$2)*$AH45+INDEX(装备数值!$X$13:$AH$116,$R45*8+4,DT$2)*$AI45+INDEX(装备数值!$X$13:$AH$116,$T45*8+5,DT$2)*$AJ45+INDEX(装备数值!$X$13:$AH$116,$U45*8+6,DT$2)*$AK45+INDEX(装备数值!$X$13:$AH$116,$V45*8+7,DT$2)*$AL45+INDEX(装备数值!$X$13:$AH$116,$W45*8+8,DT$2)*$AM45</f>
        <v>0</v>
      </c>
      <c r="DU45" s="14">
        <f>INDEX(装备数值!$X$13:$AH$116,$P45*8+1,DU$2)*$AF45+INDEX(装备数值!$X$13:$AH$116,$Q45*8+2,DU$2)*$AG45+INDEX(装备数值!$X$13:$AH$116,$S45*8+3,DU$2)*$AH45+INDEX(装备数值!$X$13:$AH$116,$R45*8+4,DU$2)*$AI45+INDEX(装备数值!$X$13:$AH$116,$T45*8+5,DU$2)*$AJ45+INDEX(装备数值!$X$13:$AH$116,$U45*8+6,DU$2)*$AK45+INDEX(装备数值!$X$13:$AH$116,$V45*8+7,DU$2)*$AL45+INDEX(装备数值!$X$13:$AH$116,$W45*8+8,DU$2)*$AM45</f>
        <v>0</v>
      </c>
      <c r="DV45" s="14">
        <f>INDEX(装备数值!$X$13:$AH$116,$P45*8+1,DV$2)*$AF45+INDEX(装备数值!$X$13:$AH$116,$Q45*8+2,DV$2)*$AG45+INDEX(装备数值!$X$13:$AH$116,$S45*8+3,DV$2)*$AH45+INDEX(装备数值!$X$13:$AH$116,$R45*8+4,DV$2)*$AI45+INDEX(装备数值!$X$13:$AH$116,$T45*8+5,DV$2)*$AJ45+INDEX(装备数值!$X$13:$AH$116,$U45*8+6,DV$2)*$AK45+INDEX(装备数值!$X$13:$AH$116,$V45*8+7,DV$2)*$AL45+INDEX(装备数值!$X$13:$AH$116,$W45*8+8,DV$2)*$AM45</f>
        <v>0</v>
      </c>
      <c r="DW45" s="14">
        <f>INDEX(装备数值!$X$13:$AH$116,$P45*8+1,DW$2)*$AF45+INDEX(装备数值!$X$13:$AH$116,$Q45*8+2,DW$2)*$AG45+INDEX(装备数值!$X$13:$AH$116,$S45*8+3,DW$2)*$AH45+INDEX(装备数值!$X$13:$AH$116,$R45*8+4,DW$2)*$AI45+INDEX(装备数值!$X$13:$AH$116,$T45*8+5,DW$2)*$AJ45+INDEX(装备数值!$X$13:$AH$116,$U45*8+6,DW$2)*$AK45+INDEX(装备数值!$X$13:$AH$116,$V45*8+7,DW$2)*$AL45+INDEX(装备数值!$X$13:$AH$116,$W45*8+8,DW$2)*$AM45</f>
        <v>0</v>
      </c>
      <c r="DX45" s="14">
        <f>INDEX(装备数值!$X$13:$AH$116,$P45*8+1,DX$2)*$AF45+INDEX(装备数值!$X$13:$AH$116,$Q45*8+2,DX$2)*$AG45+INDEX(装备数值!$X$13:$AH$116,$S45*8+3,DX$2)*$AH45+INDEX(装备数值!$X$13:$AH$116,$R45*8+4,DX$2)*$AI45+INDEX(装备数值!$X$13:$AH$116,$T45*8+5,DX$2)*$AJ45+INDEX(装备数值!$X$13:$AH$116,$U45*8+6,DX$2)*$AK45+INDEX(装备数值!$X$13:$AH$116,$V45*8+7,DX$2)*$AL45+INDEX(装备数值!$X$13:$AH$116,$W45*8+8,DX$2)*$AM45</f>
        <v>0</v>
      </c>
      <c r="DY45" s="14">
        <f>INDEX(装备数值!$X$13:$AH$116,$P45*8+1,DY$2)*$AF45+INDEX(装备数值!$X$13:$AH$116,$Q45*8+2,DY$2)*$AG45+INDEX(装备数值!$X$13:$AH$116,$S45*8+3,DY$2)*$AH45+INDEX(装备数值!$X$13:$AH$116,$R45*8+4,DY$2)*$AI45+INDEX(装备数值!$X$13:$AH$116,$T45*8+5,DY$2)*$AJ45+INDEX(装备数值!$X$13:$AH$116,$U45*8+6,DY$2)*$AK45+INDEX(装备数值!$X$13:$AH$116,$V45*8+7,DY$2)*$AL45+INDEX(装备数值!$X$13:$AH$116,$W45*8+8,DY$2)*$AM45</f>
        <v>0</v>
      </c>
      <c r="EA45" s="14">
        <f>INDEX(装备数值!$AN$17:$AN$117,MATCH(MIN($X45:$AE45),装备数值!$AO$17:$AO$117,1))</f>
        <v>3</v>
      </c>
      <c r="EB45" s="14">
        <f>IF(COUNTIF($P45:$W45,"&gt;"&amp;0)=8,INDEX(装备数值!AR$17:AR$117,$EA45+1),0)</f>
        <v>240</v>
      </c>
      <c r="EC45" s="14">
        <f>IF(COUNTIF($P45:$W45,"&gt;"&amp;0)=8,INDEX(装备数值!AS$17:AS$117,$EA45+1),0)</f>
        <v>1800</v>
      </c>
      <c r="ED45" s="14">
        <f>IF(COUNTIF($P45:$W45,"&gt;"&amp;0)=8,INDEX(装备数值!AT$17:AT$117,$EA45+1),0)</f>
        <v>120</v>
      </c>
      <c r="EE45" s="14">
        <f>IF(COUNTIF($P45:$W45,"&gt;"&amp;0)=8,INDEX(装备数值!AU$17:AU$117,$EA45+1),0)</f>
        <v>2400</v>
      </c>
      <c r="EF45" s="14">
        <f>IF(COUNTIF($P45:$W45,"&gt;"&amp;0)=8,INDEX(装备数值!AV$17:AV$117,$EA45+1),0)</f>
        <v>42</v>
      </c>
      <c r="EH45" s="14">
        <f>INDEX(装备数值!$AY$17:$AY$77,MATCH(MIN($AF45:$AM45),装备数值!$AZ$17:$AZ$77,1))</f>
        <v>0</v>
      </c>
      <c r="EI45" s="26">
        <f>INDEX(装备数值!BA$17:BA$77,新怪物属性!EH45+1)</f>
        <v>0</v>
      </c>
      <c r="EJ45" s="26">
        <f>INDEX(装备数值!BA$17:BA$77,新怪物属性!EH45+1)</f>
        <v>0</v>
      </c>
      <c r="EL45" s="14">
        <f t="shared" si="88"/>
        <v>5</v>
      </c>
      <c r="EM45" s="14">
        <f>VLOOKUP(EL45,军阶与晶片数值!$W$6:$X$27,2)</f>
        <v>2</v>
      </c>
      <c r="EN45" s="14">
        <f>INDEX(军阶与晶片数值!Y$6:Y$27,$EM45+1)</f>
        <v>200</v>
      </c>
      <c r="EO45" s="14">
        <f>INDEX(军阶与晶片数值!Z$6:Z$27,$EM45+1)</f>
        <v>200</v>
      </c>
      <c r="EP45" s="14">
        <f>INDEX(军阶与晶片数值!AA$6:AA$27,$EM45+1)</f>
        <v>200</v>
      </c>
      <c r="EQ45" s="14">
        <f>INDEX(军阶与晶片数值!AB$6:AB$27,$EM45+1)</f>
        <v>200</v>
      </c>
      <c r="ER45" s="29">
        <f>INDEX(军阶与晶片数值!AC$6:AC$27,$EM45+1)</f>
        <v>10</v>
      </c>
      <c r="ES45" s="29">
        <f>INDEX(军阶与晶片数值!AD$6:AD$27,$EM45+1)</f>
        <v>5</v>
      </c>
      <c r="EU45" s="26">
        <f>INDEX(军阶与晶片数值!I$6:I$16,AN45+1)</f>
        <v>0.01</v>
      </c>
      <c r="EV45" s="26">
        <f>INDEX(军阶与晶片数值!M$6:M$16,AO45+1)</f>
        <v>0.01</v>
      </c>
      <c r="EW45" s="26">
        <f>INDEX(军阶与晶片数值!J$6:J$16,AP45+1)</f>
        <v>0.01</v>
      </c>
      <c r="EX45" s="26">
        <f>INDEX(军阶与晶片数值!K$6:K$16,AQ45+1)</f>
        <v>0.02</v>
      </c>
      <c r="EY45" s="26">
        <f>INDEX(军阶与晶片数值!L$6:L$16,AR45+1)</f>
        <v>0.02</v>
      </c>
      <c r="EZ45" s="28">
        <f>INDEX(军阶与晶片数值!N$6:N$16,AS45+1)</f>
        <v>0</v>
      </c>
      <c r="FA45" s="28">
        <f>INDEX(军阶与晶片数值!O$6:O$16,AT45+1)</f>
        <v>0</v>
      </c>
      <c r="FB45" s="28">
        <f>INDEX(军阶与晶片数值!P$6:P$16,AU45+1)</f>
        <v>0</v>
      </c>
      <c r="FC45" s="28">
        <f>INDEX(军阶与晶片数值!Q$6:Q$16,AV45+1)</f>
        <v>0</v>
      </c>
      <c r="FD45" s="26">
        <f>INDEX(军阶与晶片数值!R$6:R$16,AW45+1)</f>
        <v>0</v>
      </c>
      <c r="FE45" s="26">
        <f>INDEX(军阶与晶片数值!S$6:S$16,AX45+1)</f>
        <v>0</v>
      </c>
      <c r="FF45" s="26">
        <f>INDEX(军阶与晶片数值!T$6:T$16,AY45+1)</f>
        <v>0</v>
      </c>
      <c r="FG45" s="26">
        <f>INDEX(军阶与晶片数值!U$6:U$16,AZ45+1)</f>
        <v>0</v>
      </c>
      <c r="FI45" s="26">
        <f>INDEX(军阶与晶片数值!$C$6:$C$36,新怪物属性!$BA45+1)</f>
        <v>0.1</v>
      </c>
      <c r="FJ45" s="26">
        <f>INDEX(军阶与晶片数值!$C$6:$C$36,新怪物属性!$BA45+1)</f>
        <v>0.1</v>
      </c>
      <c r="FK45" s="26">
        <f>INDEX(军阶与晶片数值!$C$6:$C$36,新怪物属性!$BA45+1)</f>
        <v>0.1</v>
      </c>
      <c r="FL45" s="26">
        <f>INDEX(军阶与晶片数值!$C$6:$C$36,新怪物属性!$BA45+1)</f>
        <v>0.1</v>
      </c>
      <c r="FM45" s="26">
        <f>INDEX(军阶与晶片数值!$C$6:$C$36,新怪物属性!$BA45+1)</f>
        <v>0.1</v>
      </c>
      <c r="FO45" s="14">
        <f>INDEX(战舰突破!$H$6:$H$18,新怪物属性!$J45+1)+INDEX(战舰突破!$H$23:$H$35,新怪物属性!$K45+1)+INDEX(战舰突破!$H$40:$H$52,新怪物属性!$L45+1)</f>
        <v>200</v>
      </c>
      <c r="FP45" s="14">
        <f>INDEX(战舰突破!$I$6:$I$18,新怪物属性!$J45+1)+INDEX(战舰突破!$I$23:$I$35,新怪物属性!$K45+1)+INDEX(战舰突破!$I$40:$I$52,新怪物属性!$L45+1)</f>
        <v>200</v>
      </c>
      <c r="FQ45" s="14">
        <f>INDEX(战舰突破!$J$6:$J$18,新怪物属性!$J45+1)+INDEX(战舰突破!$J$23:$J$35,新怪物属性!$K45+1)+INDEX(战舰突破!$J$40:$J$52,新怪物属性!$L45+1)</f>
        <v>0</v>
      </c>
      <c r="FR45" s="14">
        <f>INDEX(战舰突破!$K$6:$K$18,新怪物属性!$J45+1)+INDEX(战舰突破!$K$23:$K$35,新怪物属性!$K45+1)+INDEX(战舰突破!$K$40:$K$52,新怪物属性!$L45+1)</f>
        <v>0</v>
      </c>
      <c r="FS45" s="14">
        <f>INDEX(战舰突破!$L$6:$L$18,新怪物属性!$J45+1)+INDEX(战舰突破!$L$23:$L$35,新怪物属性!$K45+1)+INDEX(战舰突破!$L$40:$L$52,新怪物属性!$L45+1)</f>
        <v>0</v>
      </c>
      <c r="FT45" s="18">
        <f>INDEX(战舰突破!$N$6:$N$18,新怪物属性!$J45+1)+INDEX(战舰突破!$N$23:$N$35,新怪物属性!$K45+1)+INDEX(战舰突破!$N$40:$N$52,新怪物属性!$L45+1)</f>
        <v>0</v>
      </c>
      <c r="FU45" s="18">
        <f>INDEX(战舰突破!$O$6:$O$18,新怪物属性!$J45+1)+INDEX(战舰突破!$O$23:$O$35,新怪物属性!$K45+1)+INDEX(战舰突破!$O$40:$O$52,新怪物属性!$L45+1)</f>
        <v>0</v>
      </c>
      <c r="FV45" s="18">
        <f>INDEX(战舰突破!$P$6:$P$18,新怪物属性!$J45+1)+INDEX(战舰突破!$P$23:$P$35,新怪物属性!$K45+1)+INDEX(战舰突破!$P$40:$P$52,新怪物属性!$L45+1)</f>
        <v>0</v>
      </c>
      <c r="FW45" s="18">
        <f>INDEX(战舰突破!$Q$6:$Q$18,新怪物属性!$J45+1)+INDEX(战舰突破!$Q$23:$Q$35,新怪物属性!$K45+1)+INDEX(战舰突破!$Q$40:$Q$52,新怪物属性!$L45+1)</f>
        <v>0</v>
      </c>
      <c r="FX45" s="18">
        <f>INDEX(战舰突破!$R$6:$R$18,新怪物属性!$J45+1)+INDEX(战舰突破!$R$23:$R$35,新怪物属性!$K45+1)+INDEX(战舰突破!$R$40:$R$52,新怪物属性!$L45+1)</f>
        <v>0</v>
      </c>
      <c r="FY45" s="18">
        <f>INDEX(战舰突破!$M$6:$M$18,新怪物属性!$J45+1)+INDEX(战舰突破!$M$23:$M$35,新怪物属性!$K45+1)+INDEX(战舰突破!$M$40:$M$52,新怪物属性!$L45+1)</f>
        <v>0</v>
      </c>
      <c r="FZ45" s="22">
        <f>INDEX(战舰突破!$W$6:$W$18,新怪物属性!$J45+1)+INDEX(战舰突破!$W$23:$W$35,新怪物属性!$K45+1)+INDEX(战舰突破!$W$40:$W$52,新怪物属性!$L45+1)</f>
        <v>0.3</v>
      </c>
      <c r="GC45" s="14">
        <f>INDEX(战舰突破!$S$6:$S$18,新怪物属性!$J45+1)</f>
        <v>0</v>
      </c>
      <c r="GD45" s="14">
        <f>INDEX(战舰突破!$T$6:$T$18,新怪物属性!$J45+1)</f>
        <v>0</v>
      </c>
      <c r="GE45" s="14">
        <f>INDEX(战舰突破!$U$6:$U$18,新怪物属性!$J45+1)</f>
        <v>0.1</v>
      </c>
      <c r="GF45" s="14">
        <f>INDEX(战舰突破!$V$6:$V$18,新怪物属性!$J45+1)</f>
        <v>0</v>
      </c>
      <c r="GG45" s="14">
        <f>INDEX(战舰突破!$X$6:$X$18,新怪物属性!$J45+1)</f>
        <v>3</v>
      </c>
      <c r="GI45" s="14">
        <f>INDEX(战舰突破!$S$23:$S$35,新怪物属性!$J45+1)</f>
        <v>0</v>
      </c>
      <c r="GJ45" s="14">
        <f>INDEX(战舰突破!$T$23:$T$35,新怪物属性!$J45+1)</f>
        <v>0</v>
      </c>
      <c r="GK45" s="14">
        <f>INDEX(战舰突破!$U$23:$U$35,新怪物属性!$J45+1)</f>
        <v>0.1</v>
      </c>
      <c r="GL45" s="14">
        <f>INDEX(战舰突破!$V$23:$V$35,新怪物属性!$J45+1)</f>
        <v>0</v>
      </c>
      <c r="GM45" s="14">
        <f>INDEX(战舰突破!$X$23:$X$35,新怪物属性!$J45+1)</f>
        <v>45</v>
      </c>
      <c r="GO45" s="14">
        <f>INDEX(战舰突破!$S$40:$S$52,新怪物属性!$J45+1)</f>
        <v>0</v>
      </c>
      <c r="GP45" s="14">
        <f>INDEX(战舰突破!$T$40:$T$52,新怪物属性!$J45+1)</f>
        <v>0</v>
      </c>
      <c r="GQ45" s="14">
        <f>INDEX(战舰突破!$U$40:$U$52,新怪物属性!$J45+1)</f>
        <v>0.1</v>
      </c>
      <c r="GR45" s="14">
        <f>INDEX(战舰突破!$V$40:$V$52,新怪物属性!$J45+1)</f>
        <v>0</v>
      </c>
      <c r="GS45" s="14">
        <f>INDEX(战舰突破!$X$40:$X$52,新怪物属性!$J45+1)</f>
        <v>75</v>
      </c>
      <c r="GV45" s="14">
        <v>0</v>
      </c>
      <c r="GW45" s="14">
        <v>0</v>
      </c>
      <c r="GX45" s="14">
        <v>0</v>
      </c>
      <c r="GY45" s="14">
        <v>0</v>
      </c>
      <c r="GZ45" s="14">
        <v>0</v>
      </c>
      <c r="HA45" s="14">
        <v>0</v>
      </c>
      <c r="HB45" s="14">
        <v>0</v>
      </c>
      <c r="HC45" s="14">
        <v>0</v>
      </c>
      <c r="HD45" s="14">
        <v>0</v>
      </c>
      <c r="HE45" s="14">
        <v>0</v>
      </c>
      <c r="HF45" s="14">
        <v>0</v>
      </c>
      <c r="HG45" s="14">
        <v>0</v>
      </c>
      <c r="HH45" s="14">
        <v>0</v>
      </c>
      <c r="HI45" s="14">
        <v>0</v>
      </c>
      <c r="HJ45" s="14">
        <v>0</v>
      </c>
      <c r="HK45" s="14">
        <v>0</v>
      </c>
      <c r="HL45" s="14">
        <v>0</v>
      </c>
      <c r="HM45" s="14">
        <v>0</v>
      </c>
      <c r="HN45" s="14">
        <v>0</v>
      </c>
      <c r="HO45" s="14">
        <v>0</v>
      </c>
      <c r="HP45" s="14">
        <v>0</v>
      </c>
      <c r="HQ45" s="14">
        <v>0</v>
      </c>
      <c r="HR45" s="14">
        <v>0</v>
      </c>
      <c r="HS45" s="14">
        <v>0</v>
      </c>
      <c r="HT45" s="14">
        <v>0</v>
      </c>
      <c r="HU45" s="14">
        <v>0</v>
      </c>
      <c r="HX45" s="14">
        <v>0</v>
      </c>
      <c r="HY45" s="14">
        <v>0</v>
      </c>
      <c r="IB45" s="14">
        <f>IF($GV45=0,0,INDEX(战宠!P$15:P$27,新怪物属性!$GV$3)*(INDEX(战宠!$U$7:$Y$10,1,新怪物属性!$GV45)))*(新怪物属性!$GW45+4)
+IF($GX45=0,0,INDEX(战宠!P$15:P$27,新怪物属性!$GX$3)*(INDEX(战宠!$U$7:$Y$10,1,新怪物属性!$GX45)))*(新怪物属性!$GY45+4)
+IF($GZ45=0,0,INDEX(战宠!P$15:P$27,新怪物属性!$GZ$3)*(INDEX(战宠!$U$7:$Y$10,1,新怪物属性!$GZ45)))*(新怪物属性!$HA45+4)
+IF($HB45=0,0,INDEX(战宠!P$15:P$27,新怪物属性!$HB$3)*(INDEX(战宠!$U$7:$Y$10,1,新怪物属性!$HB45)))*(新怪物属性!$HC45+4)
+IF($HD45=0,0,INDEX(战宠!P$15:P$27,新怪物属性!$HD$3)*(INDEX(战宠!$U$7:$Y$10,1,新怪物属性!$HD45)))*(新怪物属性!$HE45+4)
+IF($HF45=0,0,INDEX(战宠!P$15:P$27,新怪物属性!$HF$3)*(INDEX(战宠!$U$7:$Y$10,1,新怪物属性!$HF45)))*(新怪物属性!$HG45+4)
+IF($HH45=0,0,INDEX(战宠!P$15:P$27,新怪物属性!$HH$3)*(INDEX(战宠!$U$7:$Y$10,1,新怪物属性!$HH45)))*(新怪物属性!$HI45+4)
+IF($HJ45=0,0,INDEX(战宠!P$15:P$27,新怪物属性!$HJ$3)*(INDEX(战宠!$U$7:$Y$10,1,新怪物属性!$HJ45)))*(新怪物属性!$HK45+4)
+IF($HL45=0,0,INDEX(战宠!P$15:P$27,新怪物属性!$HL$3)*(INDEX(战宠!$U$7:$Y$10,1,新怪物属性!$HL45)))*(新怪物属性!$HM45+4)
+IF($HN45=0,0,INDEX(战宠!P$15:P$27,新怪物属性!$HN$3)*(INDEX(战宠!$U$7:$Y$10,1,新怪物属性!$HN45)))*(新怪物属性!$HO45+4)
+IF($HP45=0,0,INDEX(战宠!P$15:P$27,新怪物属性!$HP$3)*(INDEX(战宠!$U$7:$Y$10,1,新怪物属性!$HP45)))*(新怪物属性!$HQ45+4)
+IF($HR45=0,0,INDEX(战宠!P$15:P$27,新怪物属性!$HR$3)*(INDEX(战宠!$U$7:$Y$10,1,新怪物属性!$HR45)))*(新怪物属性!$HS45+4)
+IF($HT45=0,0,INDEX(战宠!P$15:P$27,新怪物属性!$HT$3)*(INDEX(战宠!$U$7:$Y$10,1,新怪物属性!$HT45)))*(新怪物属性!$HU45+4)</f>
        <v>0</v>
      </c>
      <c r="IC45" s="14">
        <f>IF($GV45=0,0,INDEX(战宠!Q$15:Q$27,新怪物属性!$GV$3)*(INDEX(战宠!$U$7:$Y$10,1,新怪物属性!$GV45)))*(新怪物属性!$GW45+4)
+IF($GX45=0,0,INDEX(战宠!Q$15:Q$27,新怪物属性!$GX$3)*(INDEX(战宠!$U$7:$Y$10,1,新怪物属性!$GX45)))*(新怪物属性!$GY45+4)
+IF($GZ45=0,0,INDEX(战宠!Q$15:Q$27,新怪物属性!$GZ$3)*(INDEX(战宠!$U$7:$Y$10,1,新怪物属性!$GZ45)))*(新怪物属性!$HA45+4)
+IF($HB45=0,0,INDEX(战宠!Q$15:Q$27,新怪物属性!$HB$3)*(INDEX(战宠!$U$7:$Y$10,1,新怪物属性!$HB45)))*(新怪物属性!$HC45+4)
+IF($HD45=0,0,INDEX(战宠!Q$15:Q$27,新怪物属性!$HD$3)*(INDEX(战宠!$U$7:$Y$10,1,新怪物属性!$HD45)))*(新怪物属性!$HE45+4)
+IF($HF45=0,0,INDEX(战宠!Q$15:Q$27,新怪物属性!$HF$3)*(INDEX(战宠!$U$7:$Y$10,1,新怪物属性!$HF45)))*(新怪物属性!$HG45+4)
+IF($HH45=0,0,INDEX(战宠!Q$15:Q$27,新怪物属性!$HH$3)*(INDEX(战宠!$U$7:$Y$10,1,新怪物属性!$HH45)))*(新怪物属性!$HI45+4)
+IF($HJ45=0,0,INDEX(战宠!Q$15:Q$27,新怪物属性!$HJ$3)*(INDEX(战宠!$U$7:$Y$10,1,新怪物属性!$HJ45)))*(新怪物属性!$HK45+4)
+IF($HL45=0,0,INDEX(战宠!Q$15:Q$27,新怪物属性!$HL$3)*(INDEX(战宠!$U$7:$Y$10,1,新怪物属性!$HL45)))*(新怪物属性!$HM45+4)
+IF($HN45=0,0,INDEX(战宠!Q$15:Q$27,新怪物属性!$HN$3)*(INDEX(战宠!$U$7:$Y$10,1,新怪物属性!$HN45)))*(新怪物属性!$HO45+4)
+IF($HP45=0,0,INDEX(战宠!Q$15:Q$27,新怪物属性!$HP$3)*(INDEX(战宠!$U$7:$Y$10,1,新怪物属性!$HP45)))*(新怪物属性!$HQ45+4)
+IF($HR45=0,0,INDEX(战宠!Q$15:Q$27,新怪物属性!$HR$3)*(INDEX(战宠!$U$7:$Y$10,1,新怪物属性!$HR45)))*(新怪物属性!$HS45+4)
+IF($HT45=0,0,INDEX(战宠!Q$15:Q$27,新怪物属性!$HT$3)*(INDEX(战宠!$U$7:$Y$10,1,新怪物属性!$HT45)))*(新怪物属性!$HU45+4)</f>
        <v>0</v>
      </c>
      <c r="ID45" s="14">
        <f>IF($GV45=0,0,INDEX(战宠!R$15:R$27,新怪物属性!$GV$3)*(INDEX(战宠!$U$7:$Y$10,1,新怪物属性!$GV45)))*(新怪物属性!$GW45+4)
+IF($GX45=0,0,INDEX(战宠!R$15:R$27,新怪物属性!$GX$3)*(INDEX(战宠!$U$7:$Y$10,1,新怪物属性!$GX45)))*(新怪物属性!$GY45+4)
+IF($GZ45=0,0,INDEX(战宠!R$15:R$27,新怪物属性!$GZ$3)*(INDEX(战宠!$U$7:$Y$10,1,新怪物属性!$GZ45)))*(新怪物属性!$HA45+4)
+IF($HB45=0,0,INDEX(战宠!R$15:R$27,新怪物属性!$HB$3)*(INDEX(战宠!$U$7:$Y$10,1,新怪物属性!$HB45)))*(新怪物属性!$HC45+4)
+IF($HD45=0,0,INDEX(战宠!R$15:R$27,新怪物属性!$HD$3)*(INDEX(战宠!$U$7:$Y$10,1,新怪物属性!$HD45)))*(新怪物属性!$HE45+4)
+IF($HF45=0,0,INDEX(战宠!R$15:R$27,新怪物属性!$HF$3)*(INDEX(战宠!$U$7:$Y$10,1,新怪物属性!$HF45)))*(新怪物属性!$HG45+4)
+IF($HH45=0,0,INDEX(战宠!R$15:R$27,新怪物属性!$HH$3)*(INDEX(战宠!$U$7:$Y$10,1,新怪物属性!$HH45)))*(新怪物属性!$HI45+4)
+IF($HJ45=0,0,INDEX(战宠!R$15:R$27,新怪物属性!$HJ$3)*(INDEX(战宠!$U$7:$Y$10,1,新怪物属性!$HJ45)))*(新怪物属性!$HK45+4)
+IF($HL45=0,0,INDEX(战宠!R$15:R$27,新怪物属性!$HL$3)*(INDEX(战宠!$U$7:$Y$10,1,新怪物属性!$HL45)))*(新怪物属性!$HM45+4)
+IF($HN45=0,0,INDEX(战宠!R$15:R$27,新怪物属性!$HN$3)*(INDEX(战宠!$U$7:$Y$10,1,新怪物属性!$HN45)))*(新怪物属性!$HO45+4)
+IF($HP45=0,0,INDEX(战宠!R$15:R$27,新怪物属性!$HP$3)*(INDEX(战宠!$U$7:$Y$10,1,新怪物属性!$HP45)))*(新怪物属性!$HQ45+4)
+IF($HR45=0,0,INDEX(战宠!R$15:R$27,新怪物属性!$HR$3)*(INDEX(战宠!$U$7:$Y$10,1,新怪物属性!$HR45)))*(新怪物属性!$HS45+4)
+IF($HT45=0,0,INDEX(战宠!R$15:R$27,新怪物属性!$HT$3)*(INDEX(战宠!$U$7:$Y$10,1,新怪物属性!$HT45)))*(新怪物属性!$HU45+4)</f>
        <v>0</v>
      </c>
      <c r="IE45" s="14">
        <f>IF($GV45=0,0,INDEX(战宠!S$15:S$27,新怪物属性!$GV$3)*(INDEX(战宠!$U$7:$Y$10,1,新怪物属性!$GV45)))*(新怪物属性!$GW45+4)
+IF($GX45=0,0,INDEX(战宠!S$15:S$27,新怪物属性!$GX$3)*(INDEX(战宠!$U$7:$Y$10,1,新怪物属性!$GX45)))*(新怪物属性!$GY45+4)
+IF($GZ45=0,0,INDEX(战宠!S$15:S$27,新怪物属性!$GZ$3)*(INDEX(战宠!$U$7:$Y$10,1,新怪物属性!$GZ45)))*(新怪物属性!$HA45+4)
+IF($HB45=0,0,INDEX(战宠!S$15:S$27,新怪物属性!$HB$3)*(INDEX(战宠!$U$7:$Y$10,1,新怪物属性!$HB45)))*(新怪物属性!$HC45+4)
+IF($HD45=0,0,INDEX(战宠!S$15:S$27,新怪物属性!$HD$3)*(INDEX(战宠!$U$7:$Y$10,1,新怪物属性!$HD45)))*(新怪物属性!$HE45+4)
+IF($HF45=0,0,INDEX(战宠!S$15:S$27,新怪物属性!$HF$3)*(INDEX(战宠!$U$7:$Y$10,1,新怪物属性!$HF45)))*(新怪物属性!$HG45+4)
+IF($HH45=0,0,INDEX(战宠!S$15:S$27,新怪物属性!$HH$3)*(INDEX(战宠!$U$7:$Y$10,1,新怪物属性!$HH45)))*(新怪物属性!$HI45+4)
+IF($HJ45=0,0,INDEX(战宠!S$15:S$27,新怪物属性!$HJ$3)*(INDEX(战宠!$U$7:$Y$10,1,新怪物属性!$HJ45)))*(新怪物属性!$HK45+4)
+IF($HL45=0,0,INDEX(战宠!S$15:S$27,新怪物属性!$HL$3)*(INDEX(战宠!$U$7:$Y$10,1,新怪物属性!$HL45)))*(新怪物属性!$HM45+4)
+IF($HN45=0,0,INDEX(战宠!S$15:S$27,新怪物属性!$HN$3)*(INDEX(战宠!$U$7:$Y$10,1,新怪物属性!$HN45)))*(新怪物属性!$HO45+4)
+IF($HP45=0,0,INDEX(战宠!S$15:S$27,新怪物属性!$HP$3)*(INDEX(战宠!$U$7:$Y$10,1,新怪物属性!$HP45)))*(新怪物属性!$HQ45+4)
+IF($HR45=0,0,INDEX(战宠!S$15:S$27,新怪物属性!$HR$3)*(INDEX(战宠!$U$7:$Y$10,1,新怪物属性!$HR45)))*(新怪物属性!$HS45+4)
+IF($HT45=0,0,INDEX(战宠!S$15:S$27,新怪物属性!$HT$3)*(INDEX(战宠!$U$7:$Y$10,1,新怪物属性!$HT45)))*(新怪物属性!$HU45+4)</f>
        <v>0</v>
      </c>
      <c r="IF45" s="14">
        <f>IF($GV45=0,0,INDEX(战宠!T$15:T$27,新怪物属性!$GV$3)*(INDEX(战宠!$U$7:$Y$10,1,新怪物属性!$GV45)))*(新怪物属性!$GW45+4)
+IF($GX45=0,0,INDEX(战宠!T$15:T$27,新怪物属性!$GX$3)*(INDEX(战宠!$U$7:$Y$10,1,新怪物属性!$GX45)))*(新怪物属性!$GY45+4)
+IF($GZ45=0,0,INDEX(战宠!T$15:T$27,新怪物属性!$GZ$3)*(INDEX(战宠!$U$7:$Y$10,1,新怪物属性!$GZ45)))*(新怪物属性!$HA45+4)
+IF($HB45=0,0,INDEX(战宠!T$15:T$27,新怪物属性!$HB$3)*(INDEX(战宠!$U$7:$Y$10,1,新怪物属性!$HB45)))*(新怪物属性!$HC45+4)
+IF($HD45=0,0,INDEX(战宠!T$15:T$27,新怪物属性!$HD$3)*(INDEX(战宠!$U$7:$Y$10,1,新怪物属性!$HD45)))*(新怪物属性!$HE45+4)
+IF($HF45=0,0,INDEX(战宠!T$15:T$27,新怪物属性!$HF$3)*(INDEX(战宠!$U$7:$Y$10,1,新怪物属性!$HF45)))*(新怪物属性!$HG45+4)
+IF($HH45=0,0,INDEX(战宠!T$15:T$27,新怪物属性!$HH$3)*(INDEX(战宠!$U$7:$Y$10,1,新怪物属性!$HH45)))*(新怪物属性!$HI45+4)
+IF($HJ45=0,0,INDEX(战宠!T$15:T$27,新怪物属性!$HJ$3)*(INDEX(战宠!$U$7:$Y$10,1,新怪物属性!$HJ45)))*(新怪物属性!$HK45+4)
+IF($HL45=0,0,INDEX(战宠!T$15:T$27,新怪物属性!$HL$3)*(INDEX(战宠!$U$7:$Y$10,1,新怪物属性!$HL45)))*(新怪物属性!$HM45+4)
+IF($HN45=0,0,INDEX(战宠!T$15:T$27,新怪物属性!$HN$3)*(INDEX(战宠!$U$7:$Y$10,1,新怪物属性!$HN45)))*(新怪物属性!$HO45+4)
+IF($HP45=0,0,INDEX(战宠!T$15:T$27,新怪物属性!$HP$3)*(INDEX(战宠!$U$7:$Y$10,1,新怪物属性!$HP45)))*(新怪物属性!$HQ45+4)
+IF($HR45=0,0,INDEX(战宠!T$15:T$27,新怪物属性!$HR$3)*(INDEX(战宠!$U$7:$Y$10,1,新怪物属性!$HR45)))*(新怪物属性!$HS45+4)
+IF($HT45=0,0,INDEX(战宠!T$15:T$27,新怪物属性!$HT$3)*(INDEX(战宠!$U$7:$Y$10,1,新怪物属性!$HT45)))*(新怪物属性!$HU45+4)</f>
        <v>0</v>
      </c>
      <c r="II45" s="14">
        <f>IF(HX45=0,0,INDEX(战宠!$D$15:$D$27,新怪物属性!HX45))</f>
        <v>0</v>
      </c>
      <c r="IJ45" s="14">
        <f>IF(HY45=0,0,INDEX(战宠!$D$15:$D$27,新怪物属性!HY45))</f>
        <v>0</v>
      </c>
      <c r="IM45" s="14">
        <f t="shared" si="51"/>
        <v>8030</v>
      </c>
      <c r="IN45" s="14">
        <f t="shared" si="52"/>
        <v>9227</v>
      </c>
      <c r="IO45" s="14">
        <f t="shared" si="53"/>
        <v>0</v>
      </c>
      <c r="IP45" s="14">
        <f t="shared" si="54"/>
        <v>0</v>
      </c>
      <c r="IQ45" s="14">
        <f t="shared" si="55"/>
        <v>0</v>
      </c>
      <c r="IR45" s="14">
        <f t="shared" si="89"/>
        <v>58898</v>
      </c>
      <c r="IS45" s="14">
        <f t="shared" si="90"/>
        <v>2609</v>
      </c>
      <c r="IT45" s="14">
        <f t="shared" si="91"/>
        <v>136721</v>
      </c>
      <c r="IU45" s="14">
        <f t="shared" si="92"/>
        <v>1855</v>
      </c>
      <c r="IV45" s="28">
        <f t="shared" si="93"/>
        <v>450</v>
      </c>
      <c r="IW45" s="28">
        <f t="shared" si="94"/>
        <v>200</v>
      </c>
      <c r="IX45" s="28">
        <f t="shared" si="95"/>
        <v>200</v>
      </c>
      <c r="IY45" s="28">
        <f t="shared" si="96"/>
        <v>200</v>
      </c>
      <c r="IZ45" s="28">
        <f t="shared" si="97"/>
        <v>1</v>
      </c>
      <c r="JA45" s="28">
        <f t="shared" si="98"/>
        <v>1</v>
      </c>
      <c r="JB45" s="28">
        <f t="shared" si="99"/>
        <v>10</v>
      </c>
      <c r="JC45" s="28">
        <f t="shared" si="100"/>
        <v>5</v>
      </c>
      <c r="JD45" s="14">
        <f t="shared" si="101"/>
        <v>1</v>
      </c>
      <c r="JE45" s="14">
        <f t="shared" si="102"/>
        <v>1</v>
      </c>
      <c r="JF45" s="14">
        <f t="shared" si="103"/>
        <v>1</v>
      </c>
      <c r="JG45" s="18">
        <f t="shared" si="104"/>
        <v>1</v>
      </c>
      <c r="JH45" s="18">
        <f t="shared" si="105"/>
        <v>1</v>
      </c>
      <c r="JI45" s="18">
        <f t="shared" si="106"/>
        <v>1</v>
      </c>
      <c r="JJ45" s="29">
        <f t="shared" si="136"/>
        <v>600</v>
      </c>
      <c r="JK45" s="29">
        <f t="shared" si="136"/>
        <v>900</v>
      </c>
      <c r="JL45" s="29">
        <f t="shared" si="136"/>
        <v>900</v>
      </c>
      <c r="JM45" s="26">
        <f t="shared" si="107"/>
        <v>0.1</v>
      </c>
      <c r="JN45" s="26">
        <f t="shared" si="108"/>
        <v>0.1</v>
      </c>
      <c r="JO45" s="26">
        <f t="shared" si="109"/>
        <v>0.1</v>
      </c>
      <c r="JP45" s="14">
        <f t="shared" si="110"/>
        <v>2</v>
      </c>
      <c r="JQ45" s="14">
        <f t="shared" si="111"/>
        <v>2</v>
      </c>
      <c r="JR45" s="14">
        <f t="shared" si="112"/>
        <v>2</v>
      </c>
      <c r="JS45" s="14">
        <f t="shared" si="113"/>
        <v>3</v>
      </c>
      <c r="JT45" s="14">
        <f t="shared" si="114"/>
        <v>45</v>
      </c>
      <c r="JU45" s="14">
        <f t="shared" si="115"/>
        <v>75</v>
      </c>
      <c r="JV45">
        <v>41</v>
      </c>
      <c r="JW45" s="14">
        <f t="shared" si="57"/>
        <v>544619</v>
      </c>
      <c r="JY45" s="14">
        <f t="shared" si="31"/>
        <v>5218</v>
      </c>
      <c r="JZ45" s="14">
        <f t="shared" si="58"/>
        <v>4269</v>
      </c>
      <c r="KA45" s="29">
        <f t="shared" si="59"/>
        <v>192</v>
      </c>
      <c r="KB45" s="29">
        <f t="shared" si="60"/>
        <v>0</v>
      </c>
      <c r="KC45" s="29">
        <f t="shared" si="61"/>
        <v>0</v>
      </c>
      <c r="KD45" s="29">
        <f t="shared" si="62"/>
        <v>0</v>
      </c>
      <c r="KE45" s="14">
        <f t="shared" si="116"/>
        <v>1</v>
      </c>
      <c r="KF45" s="14">
        <f t="shared" si="117"/>
        <v>1</v>
      </c>
      <c r="KG45" s="14">
        <f t="shared" si="63"/>
        <v>3984.4</v>
      </c>
      <c r="KH45" s="26">
        <f t="shared" si="118"/>
        <v>0.45</v>
      </c>
      <c r="KI45" s="26">
        <f t="shared" si="119"/>
        <v>0.33999999999999997</v>
      </c>
      <c r="KJ45" s="29">
        <f t="shared" si="64"/>
        <v>495</v>
      </c>
      <c r="KK45" s="29">
        <f t="shared" si="65"/>
        <v>3084</v>
      </c>
      <c r="KL45" s="29">
        <f t="shared" si="66"/>
        <v>0</v>
      </c>
      <c r="KM45" s="23">
        <f t="shared" si="67"/>
        <v>0</v>
      </c>
      <c r="KN45" s="23">
        <f t="shared" si="68"/>
        <v>0</v>
      </c>
      <c r="KO45" s="26">
        <f t="shared" si="120"/>
        <v>0.30000000000000004</v>
      </c>
      <c r="KP45" s="26">
        <f t="shared" si="121"/>
        <v>0.4</v>
      </c>
      <c r="KQ45" s="26">
        <f t="shared" si="122"/>
        <v>0.4</v>
      </c>
      <c r="KR45" s="26">
        <f t="shared" si="69"/>
        <v>0</v>
      </c>
      <c r="KS45" s="26">
        <v>0</v>
      </c>
      <c r="KT45" s="29">
        <f t="shared" si="123"/>
        <v>1.3</v>
      </c>
      <c r="KU45" s="29">
        <f t="shared" si="124"/>
        <v>1.4</v>
      </c>
      <c r="KV45" s="29">
        <f t="shared" si="125"/>
        <v>1.4</v>
      </c>
      <c r="KW45" s="29">
        <f t="shared" si="126"/>
        <v>3217.5</v>
      </c>
      <c r="KX45" s="29">
        <f t="shared" si="127"/>
        <v>2878.3999999999996</v>
      </c>
      <c r="KY45" s="29">
        <f t="shared" si="128"/>
        <v>0</v>
      </c>
      <c r="KZ45" s="29">
        <f t="shared" si="129"/>
        <v>26289</v>
      </c>
      <c r="LA45" s="14">
        <f t="shared" si="130"/>
        <v>6095.9</v>
      </c>
      <c r="LE45" s="14">
        <v>1</v>
      </c>
      <c r="LF45" s="14">
        <v>0.6</v>
      </c>
      <c r="LG45" s="14">
        <v>300</v>
      </c>
      <c r="LH45" s="14">
        <v>80</v>
      </c>
      <c r="LI45" s="14">
        <v>0</v>
      </c>
      <c r="LJ45" s="14">
        <v>60</v>
      </c>
      <c r="LK45" s="14">
        <v>60</v>
      </c>
      <c r="LL45" s="23">
        <f t="shared" si="71"/>
        <v>616558</v>
      </c>
      <c r="LM45" s="23">
        <f t="shared" si="72"/>
        <v>0</v>
      </c>
      <c r="LN45" s="23">
        <f t="shared" si="73"/>
        <v>616558</v>
      </c>
      <c r="LO45" s="14">
        <v>1</v>
      </c>
      <c r="LP45" s="14">
        <v>0.6</v>
      </c>
      <c r="LQ45" s="14">
        <v>150</v>
      </c>
      <c r="LR45" s="14">
        <v>35</v>
      </c>
      <c r="LS45" s="14">
        <v>0</v>
      </c>
      <c r="LT45" s="14">
        <v>30</v>
      </c>
      <c r="LU45" s="14">
        <v>30</v>
      </c>
      <c r="LV45" s="23">
        <f t="shared" si="74"/>
        <v>325741</v>
      </c>
      <c r="LW45" s="23">
        <f t="shared" si="75"/>
        <v>0</v>
      </c>
      <c r="LX45" s="23">
        <f t="shared" si="76"/>
        <v>325741</v>
      </c>
      <c r="MB45">
        <f t="shared" si="131"/>
        <v>2.3116172440288847</v>
      </c>
      <c r="MC45">
        <f t="shared" si="132"/>
        <v>2.3116172440288847</v>
      </c>
      <c r="ME45" s="14">
        <v>10</v>
      </c>
      <c r="MF45" s="14">
        <v>2</v>
      </c>
      <c r="MG45" s="14">
        <v>0</v>
      </c>
      <c r="MH45" s="23">
        <f t="shared" si="133"/>
        <v>15070</v>
      </c>
      <c r="MI45" s="23">
        <f t="shared" si="77"/>
        <v>0</v>
      </c>
      <c r="MJ45" s="23">
        <f t="shared" si="78"/>
        <v>15070</v>
      </c>
      <c r="MK45" s="14">
        <v>30</v>
      </c>
      <c r="ML45" s="14">
        <v>6</v>
      </c>
      <c r="MM45" s="14">
        <v>4</v>
      </c>
      <c r="MN45" s="23">
        <f t="shared" si="134"/>
        <v>45210</v>
      </c>
      <c r="MO45" s="23">
        <f t="shared" si="79"/>
        <v>0</v>
      </c>
      <c r="MP45" s="23">
        <f t="shared" si="80"/>
        <v>45210</v>
      </c>
      <c r="MR45" s="23">
        <f t="shared" si="81"/>
        <v>60280</v>
      </c>
      <c r="MS45" s="23">
        <f t="shared" si="82"/>
        <v>0</v>
      </c>
      <c r="MT45" s="23">
        <f t="shared" si="83"/>
        <v>60280</v>
      </c>
      <c r="MU45" s="23">
        <f t="shared" si="87"/>
        <v>22605</v>
      </c>
      <c r="MV45" s="23">
        <f t="shared" si="85"/>
        <v>0</v>
      </c>
      <c r="MW45" s="23">
        <f t="shared" si="86"/>
        <v>22605</v>
      </c>
      <c r="NJ45" s="14">
        <v>41</v>
      </c>
      <c r="NK45" s="14"/>
    </row>
    <row r="46" spans="1:375" ht="16.5" x14ac:dyDescent="0.2">
      <c r="A46">
        <v>14</v>
      </c>
      <c r="B46">
        <v>480</v>
      </c>
      <c r="C46" s="14">
        <f t="shared" si="137"/>
        <v>1</v>
      </c>
      <c r="D46" s="14">
        <v>42</v>
      </c>
      <c r="E46" s="14" t="s">
        <v>608</v>
      </c>
      <c r="F46" s="14"/>
      <c r="G46" s="14">
        <v>10</v>
      </c>
      <c r="H46" s="14">
        <v>1</v>
      </c>
      <c r="I46" s="14">
        <v>0</v>
      </c>
      <c r="J46" s="14">
        <v>2</v>
      </c>
      <c r="K46" s="14">
        <v>2</v>
      </c>
      <c r="L46" s="14">
        <v>0</v>
      </c>
      <c r="M46" s="14">
        <v>1</v>
      </c>
      <c r="N46" s="14">
        <v>1</v>
      </c>
      <c r="O46" s="14">
        <v>1</v>
      </c>
      <c r="P46" s="14">
        <v>2</v>
      </c>
      <c r="Q46" s="14">
        <v>4</v>
      </c>
      <c r="R46" s="14">
        <v>2</v>
      </c>
      <c r="S46" s="14">
        <v>2</v>
      </c>
      <c r="T46" s="14">
        <v>2</v>
      </c>
      <c r="U46" s="14">
        <v>2</v>
      </c>
      <c r="V46" s="14">
        <v>2</v>
      </c>
      <c r="W46" s="14">
        <v>2</v>
      </c>
      <c r="X46" s="14">
        <v>40</v>
      </c>
      <c r="Y46" s="14">
        <v>33</v>
      </c>
      <c r="Z46" s="14">
        <v>33</v>
      </c>
      <c r="AA46" s="14">
        <v>33</v>
      </c>
      <c r="AB46" s="14">
        <v>33</v>
      </c>
      <c r="AC46" s="14">
        <v>33</v>
      </c>
      <c r="AD46" s="14">
        <v>35</v>
      </c>
      <c r="AE46" s="14">
        <v>35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1</v>
      </c>
      <c r="AO46" s="14">
        <v>1</v>
      </c>
      <c r="AP46" s="14">
        <v>1</v>
      </c>
      <c r="AQ46" s="14">
        <v>1</v>
      </c>
      <c r="AR46" s="14">
        <v>1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4</v>
      </c>
      <c r="BF46" s="14">
        <f>ROUND((INDEX(新战舰养成!S$6:S$18,新怪物属性!$J46+1)+INDEX(新战舰养成!D$6:D$18,新怪物属性!$J46+1)*(新怪物属性!$G46-1))*INDEX(战舰突破!$D$6:$D$18,新怪物属性!$M46+1),0)</f>
        <v>963</v>
      </c>
      <c r="BG46" s="14">
        <f>ROUND((INDEX(新战舰养成!T$6:T$18,新怪物属性!$J46+1)+INDEX(新战舰养成!E$6:E$18,新怪物属性!$J46+1)*(新怪物属性!$G46-1))*INDEX(战舰突破!$D$6:$D$18,新怪物属性!$M46+1),0)</f>
        <v>7634</v>
      </c>
      <c r="BH46" s="14">
        <f>ROUND((INDEX(新战舰养成!U$6:U$18,新怪物属性!$J46+1)+INDEX(新战舰养成!F$6:F$18,新怪物属性!$J46+1)*(新怪物属性!$G46-1))*INDEX(战舰突破!$D$6:$D$18,新怪物属性!$M46+1),0)</f>
        <v>503</v>
      </c>
      <c r="BI46" s="14">
        <f>ROUND((INDEX(新战舰养成!V$6:V$18,新怪物属性!$J46+1)+INDEX(新战舰养成!G$6:G$18,新怪物属性!$J46+1)*(新怪物属性!$G46-1))*INDEX(战舰突破!$D$6:$D$18,新怪物属性!$M46+1),0)</f>
        <v>330</v>
      </c>
      <c r="BJ46" s="14">
        <f>ROUND((INDEX(新战舰养成!W$6:W$18,新怪物属性!$J46+1)+INDEX(新战舰养成!H$6:H$18,新怪物属性!$J46+1)*(新怪物属性!$G46-1))*INDEX(战舰突破!$D$6:$D$18,新怪物属性!$M46+1),0)</f>
        <v>4</v>
      </c>
      <c r="BL46" s="14">
        <f>IF($H46&gt;0,ROUND((INDEX(新战舰养成!X$6:X$18,新怪物属性!$K46+1)+INDEX(新战舰养成!I$6:I$18,新怪物属性!$K46+1)*(新怪物属性!$H46-1))*INDEX(战舰突破!$D$6:$D$18,新怪物属性!$N46+1),0),0)</f>
        <v>1073</v>
      </c>
      <c r="BM46" s="14">
        <f>IF($H46&gt;0,ROUND((INDEX(新战舰养成!Y$6:Y$18,新怪物属性!$K46+1)+INDEX(新战舰养成!J$6:J$18,新怪物属性!$K46+1)*(新怪物属性!$H46-1))*INDEX(战舰突破!$D$6:$D$18,新怪物属性!$N46+1),0),0)</f>
        <v>0</v>
      </c>
      <c r="BN46" s="14">
        <f>IF($H46&gt;0,ROUND((INDEX(新战舰养成!Z$6:Z$18,新怪物属性!$K46+1)+INDEX(新战舰养成!K$6:K$18,新怪物属性!$K46+1)*(新怪物属性!$H46-1))*INDEX(战舰突破!$D$6:$D$18,新怪物属性!$N46+1),0),0)</f>
        <v>0</v>
      </c>
      <c r="BO46" s="14">
        <f>IF($H46&gt;0,ROUND((INDEX(新战舰养成!AA$6:AA$18,新怪物属性!$K46+1)+INDEX(新战舰养成!L$6:L$18,新怪物属性!$K46+1)*(新怪物属性!$H46-1))*INDEX(战舰突破!$D$6:$D$18,新怪物属性!$N46+1),0),0)</f>
        <v>7645</v>
      </c>
      <c r="BP46" s="14">
        <f>IF($H46&gt;0,ROUND((INDEX(新战舰养成!AB$6:AB$18,新怪物属性!$K46+1)+INDEX(新战舰养成!M$6:M$18,新怪物属性!$K46+1)*(新怪物属性!$H46-1))*INDEX(战舰突破!$D$6:$D$18,新怪物属性!$N46+1),0),0)</f>
        <v>151</v>
      </c>
      <c r="BR46" s="14">
        <f>IF($I46&gt;0,ROUND((INDEX(新战舰养成!AC$6:AC$18,新怪物属性!$L46+1)+INDEX(新战舰养成!I$6:I$18,新怪物属性!$L46+1)*(新怪物属性!$I46-1))*INDEX(战舰突破!$D$6:$D$18,新怪物属性!$O46+1),0),0)</f>
        <v>0</v>
      </c>
      <c r="BS46" s="14">
        <f>IF($I46&gt;0,ROUND((INDEX(新战舰养成!AD$6:AD$18,新怪物属性!$L46+1)+INDEX(新战舰养成!J$6:J$18,新怪物属性!$L46+1)*(新怪物属性!$I46-1))*INDEX(战舰突破!$D$6:$D$18,新怪物属性!$O46+1),0),0)</f>
        <v>0</v>
      </c>
      <c r="BT46" s="14">
        <f>IF($I46&gt;0,ROUND((INDEX(新战舰养成!AE$6:AE$18,新怪物属性!$L46+1)+INDEX(新战舰养成!K$6:K$18,新怪物属性!$L46+1)*(新怪物属性!$I46-1))*INDEX(战舰突破!$D$6:$D$18,新怪物属性!$O46+1),0),0)</f>
        <v>0</v>
      </c>
      <c r="BU46" s="14">
        <f>IF($I46&gt;0,ROUND((INDEX(新战舰养成!AF$6:AF$18,新怪物属性!$L46+1)+INDEX(新战舰养成!L$6:L$18,新怪物属性!$L46+1)*(新怪物属性!$I46-1))*INDEX(战舰突破!$D$6:$D$18,新怪物属性!$O46+1),0),0)</f>
        <v>0</v>
      </c>
      <c r="BV46" s="14">
        <f>IF($I46&gt;0,ROUND((INDEX(新战舰养成!AG$6:AG$18,新怪物属性!$L46+1)+INDEX(新战舰养成!M$6:M$18,新怪物属性!$L46+1)*(新怪物属性!$I46-1))*INDEX(战舰突破!$D$6:$D$18,新怪物属性!$O46+1),0),0)</f>
        <v>0</v>
      </c>
      <c r="BY46" s="14">
        <f>(INDEX(装备数值!$C$13:$G$116,新怪物属性!$P46*8+1,BY$2)+INDEX(装备数值!$C$13:$G$116,新怪物属性!$Q46*8+2,BY$2)+INDEX(装备数值!$C$13:$G$116,新怪物属性!$S46*8+3,BY$2)+INDEX(装备数值!$C$13:$G$116,新怪物属性!$R46*8+4,BY$2)+INDEX(装备数值!$C$13:$G$116,新怪物属性!$T46*8+5,BY$2)+INDEX(装备数值!$C$13:$G$116,新怪物属性!$U46*8+6,BY$2)+INDEX(装备数值!$C$13:$G$116,新怪物属性!$V46*8+7,BY$2)+INDEX(装备数值!$C$13:$G$116,新怪物属性!$W46*8+8,BY$2))</f>
        <v>600</v>
      </c>
      <c r="BZ46" s="14">
        <f>(INDEX(装备数值!$C$13:$G$116,新怪物属性!$P46*8+1,BZ$2)+INDEX(装备数值!$C$13:$G$116,新怪物属性!$Q46*8+2,BZ$2)+INDEX(装备数值!$C$13:$G$116,新怪物属性!$S46*8+3,BZ$2)+INDEX(装备数值!$C$13:$G$116,新怪物属性!$R46*8+4,BZ$2)+INDEX(装备数值!$C$13:$G$116,新怪物属性!$T46*8+5,BZ$2)+INDEX(装备数值!$C$13:$G$116,新怪物属性!$U46*8+6,BZ$2)+INDEX(装备数值!$C$13:$G$116,新怪物属性!$V46*8+7,BZ$2)+INDEX(装备数值!$C$13:$G$116,新怪物属性!$W46*8+8,BZ$2))</f>
        <v>4500</v>
      </c>
      <c r="CA46" s="14">
        <f>(INDEX(装备数值!$C$13:$G$116,新怪物属性!$P46*8+1,CA$2)+INDEX(装备数值!$C$13:$G$116,新怪物属性!$Q46*8+2,CA$2)+INDEX(装备数值!$C$13:$G$116,新怪物属性!$S46*8+3,CA$2)+INDEX(装备数值!$C$13:$G$116,新怪物属性!$R46*8+4,CA$2)+INDEX(装备数值!$C$13:$G$116,新怪物属性!$T46*8+5,CA$2)+INDEX(装备数值!$C$13:$G$116,新怪物属性!$U46*8+6,CA$2)+INDEX(装备数值!$C$13:$G$116,新怪物属性!$V46*8+7,CA$2)+INDEX(装备数值!$C$13:$G$116,新怪物属性!$W46*8+8,CA$2))</f>
        <v>510</v>
      </c>
      <c r="CB46" s="14">
        <f>(INDEX(装备数值!$C$13:$G$116,新怪物属性!$P46*8+1,CB$2)+INDEX(装备数值!$C$13:$G$116,新怪物属性!$Q46*8+2,CB$2)+INDEX(装备数值!$C$13:$G$116,新怪物属性!$S46*8+3,CB$2)+INDEX(装备数值!$C$13:$G$116,新怪物属性!$R46*8+4,CB$2)+INDEX(装备数值!$C$13:$G$116,新怪物属性!$T46*8+5,CB$2)+INDEX(装备数值!$C$13:$G$116,新怪物属性!$U46*8+6,CB$2)+INDEX(装备数值!$C$13:$G$116,新怪物属性!$V46*8+7,CB$2)+INDEX(装备数值!$C$13:$G$116,新怪物属性!$W46*8+8,CB$2))</f>
        <v>27000</v>
      </c>
      <c r="CC46" s="14">
        <f>(INDEX(装备数值!$C$13:$G$116,新怪物属性!$P46*8+1,CC$2)+INDEX(装备数值!$C$13:$G$116,新怪物属性!$Q46*8+2,CC$2)+INDEX(装备数值!$C$13:$G$116,新怪物属性!$S46*8+3,CC$2)+INDEX(装备数值!$C$13:$G$116,新怪物属性!$R46*8+4,CC$2)+INDEX(装备数值!$C$13:$G$116,新怪物属性!$T46*8+5,CC$2)+INDEX(装备数值!$C$13:$G$116,新怪物属性!$U46*8+6,CC$2)+INDEX(装备数值!$C$13:$G$116,新怪物属性!$V46*8+7,CC$2)+INDEX(装备数值!$C$13:$G$116,新怪物属性!$W46*8+8,CC$2))</f>
        <v>100</v>
      </c>
      <c r="CF46" s="14">
        <f t="shared" si="135"/>
        <v>4</v>
      </c>
      <c r="CG46" s="14">
        <f t="shared" si="135"/>
        <v>4</v>
      </c>
      <c r="CH46" s="14">
        <f t="shared" si="135"/>
        <v>0</v>
      </c>
      <c r="CI46" s="14">
        <f t="shared" si="135"/>
        <v>0</v>
      </c>
      <c r="CJ46" s="14">
        <f t="shared" si="135"/>
        <v>0</v>
      </c>
      <c r="CK46" s="14">
        <f t="shared" si="135"/>
        <v>0</v>
      </c>
      <c r="CL46" s="14">
        <f t="shared" si="135"/>
        <v>0</v>
      </c>
      <c r="CM46" s="14">
        <f t="shared" si="135"/>
        <v>0</v>
      </c>
      <c r="CN46" s="14">
        <f t="shared" si="135"/>
        <v>0</v>
      </c>
      <c r="CO46" s="14">
        <f t="shared" si="135"/>
        <v>0</v>
      </c>
      <c r="CP46" s="14">
        <f t="shared" si="135"/>
        <v>0</v>
      </c>
      <c r="CQ46" s="14">
        <f t="shared" si="135"/>
        <v>0</v>
      </c>
      <c r="CR46" s="14">
        <f t="shared" si="135"/>
        <v>0</v>
      </c>
      <c r="CS46" s="14">
        <f>SUMIFS(装备数值!BL$50:BL$101,装备数值!$BG$50:$BG$101,"="&amp;新怪物属性!$CF$2,装备数值!$BH$50:$BH$101,"&lt;="&amp;新怪物属性!$CF46)+SUMIFS(装备数值!BL$50:BL$101,装备数值!$BG$50:$BG$101,"="&amp;新怪物属性!$CG$2,装备数值!$BH$50:$BH$101,"&lt;="&amp;新怪物属性!$CG46)+SUMIFS(装备数值!BL$50:BL$101,装备数值!$BG$50:$BG$101,"="&amp;新怪物属性!$CH$2,装备数值!$BH$50:$BH$101,"&lt;="&amp;新怪物属性!$CH46)+SUMIFS(装备数值!BL$50:BL$101,装备数值!$BG$50:$BG$101,"="&amp;新怪物属性!$CI$2,装备数值!$BH$50:$BH$101,"&lt;="&amp;新怪物属性!$CI46)+SUMIFS(装备数值!BL$50:BL$101,装备数值!$BG$50:$BG$101,"="&amp;新怪物属性!$CJ$2,装备数值!$BH$50:$BH$101,"&lt;="&amp;新怪物属性!$CJ46)+SUMIFS(装备数值!BL$50:BL$101,装备数值!$BG$50:$BG$101,"="&amp;新怪物属性!$CK$2,装备数值!$BH$50:$BH$101,"&lt;="&amp;新怪物属性!$CK46)+SUMIFS(装备数值!BL$50:BL$101,装备数值!$BG$50:$BG$101,"="&amp;新怪物属性!$CL$2,装备数值!$BH$50:$BH$101,"&lt;="&amp;新怪物属性!$CL46)+SUMIFS(装备数值!BL$50:BL$101,装备数值!$BG$50:$BG$101,"="&amp;新怪物属性!$CM$2,装备数值!$BH$50:$BH$101,"&lt;="&amp;新怪物属性!$CM46)+SUMIFS(装备数值!BL$50:BL$101,装备数值!$BG$50:$BG$101,"="&amp;新怪物属性!$CN$2,装备数值!$BH$50:$BH$101,"&lt;="&amp;新怪物属性!$CN46)+SUMIFS(装备数值!BL$50:BL$101,装备数值!$BG$50:$BG$101,"="&amp;新怪物属性!$CO$2,装备数值!$BH$50:$BH$101,"&lt;="&amp;新怪物属性!$CO46)+SUMIFS(装备数值!BL$50:BL$101,装备数值!$BG$50:$BG$101,"="&amp;新怪物属性!$CP$2,装备数值!$BH$50:$BH$101,"&lt;="&amp;新怪物属性!$CP46)+SUMIFS(装备数值!BL$50:BL$101,装备数值!$BG$50:$BG$101,"="&amp;新怪物属性!$CQ$2,装备数值!$BH$50:$BH$101,"&lt;="&amp;新怪物属性!$CQ46)+SUMIFS(装备数值!BL$50:BL$101,装备数值!$BG$50:$BG$101,"="&amp;新怪物属性!$CR$2,装备数值!$BH$50:$BH$101,"&lt;="&amp;新怪物属性!$CR46)</f>
        <v>3360</v>
      </c>
      <c r="CT46" s="14">
        <f>SUMIFS(装备数值!BM$50:BM$101,装备数值!$BG$50:$BG$101,"="&amp;新怪物属性!$CF$2,装备数值!$BH$50:$BH$101,"&lt;="&amp;新怪物属性!$CF46)+SUMIFS(装备数值!BM$50:BM$101,装备数值!$BG$50:$BG$101,"="&amp;新怪物属性!$CG$2,装备数值!$BH$50:$BH$101,"&lt;="&amp;新怪物属性!$CG46)+SUMIFS(装备数值!BM$50:BM$101,装备数值!$BG$50:$BG$101,"="&amp;新怪物属性!$CH$2,装备数值!$BH$50:$BH$101,"&lt;="&amp;新怪物属性!$CH46)+SUMIFS(装备数值!BM$50:BM$101,装备数值!$BG$50:$BG$101,"="&amp;新怪物属性!$CI$2,装备数值!$BH$50:$BH$101,"&lt;="&amp;新怪物属性!$CI46)+SUMIFS(装备数值!BM$50:BM$101,装备数值!$BG$50:$BG$101,"="&amp;新怪物属性!$CJ$2,装备数值!$BH$50:$BH$101,"&lt;="&amp;新怪物属性!$CJ46)+SUMIFS(装备数值!BM$50:BM$101,装备数值!$BG$50:$BG$101,"="&amp;新怪物属性!$CK$2,装备数值!$BH$50:$BH$101,"&lt;="&amp;新怪物属性!$CK46)+SUMIFS(装备数值!BM$50:BM$101,装备数值!$BG$50:$BG$101,"="&amp;新怪物属性!$CL$2,装备数值!$BH$50:$BH$101,"&lt;="&amp;新怪物属性!$CL46)+SUMIFS(装备数值!BM$50:BM$101,装备数值!$BG$50:$BG$101,"="&amp;新怪物属性!$CM$2,装备数值!$BH$50:$BH$101,"&lt;="&amp;新怪物属性!$CM46)+SUMIFS(装备数值!BM$50:BM$101,装备数值!$BG$50:$BG$101,"="&amp;新怪物属性!$CN$2,装备数值!$BH$50:$BH$101,"&lt;="&amp;新怪物属性!$CN46)+SUMIFS(装备数值!BM$50:BM$101,装备数值!$BG$50:$BG$101,"="&amp;新怪物属性!$CO$2,装备数值!$BH$50:$BH$101,"&lt;="&amp;新怪物属性!$CO46)+SUMIFS(装备数值!BM$50:BM$101,装备数值!$BG$50:$BG$101,"="&amp;新怪物属性!$CP$2,装备数值!$BH$50:$BH$101,"&lt;="&amp;新怪物属性!$CP46)+SUMIFS(装备数值!BM$50:BM$101,装备数值!$BG$50:$BG$101,"="&amp;新怪物属性!$CQ$2,装备数值!$BH$50:$BH$101,"&lt;="&amp;新怪物属性!$CQ46)+SUMIFS(装备数值!BM$50:BM$101,装备数值!$BG$50:$BG$101,"="&amp;新怪物属性!$CR$2,装备数值!$BH$50:$BH$101,"&lt;="&amp;新怪物属性!$CR46)</f>
        <v>25200</v>
      </c>
      <c r="CU46" s="14">
        <f>SUMIFS(装备数值!BN$50:BN$101,装备数值!$BG$50:$BG$101,"="&amp;新怪物属性!$CF$2,装备数值!$BH$50:$BH$101,"&lt;="&amp;新怪物属性!$CF46)+SUMIFS(装备数值!BN$50:BN$101,装备数值!$BG$50:$BG$101,"="&amp;新怪物属性!$CG$2,装备数值!$BH$50:$BH$101,"&lt;="&amp;新怪物属性!$CG46)+SUMIFS(装备数值!BN$50:BN$101,装备数值!$BG$50:$BG$101,"="&amp;新怪物属性!$CH$2,装备数值!$BH$50:$BH$101,"&lt;="&amp;新怪物属性!$CH46)+SUMIFS(装备数值!BN$50:BN$101,装备数值!$BG$50:$BG$101,"="&amp;新怪物属性!$CI$2,装备数值!$BH$50:$BH$101,"&lt;="&amp;新怪物属性!$CI46)+SUMIFS(装备数值!BN$50:BN$101,装备数值!$BG$50:$BG$101,"="&amp;新怪物属性!$CJ$2,装备数值!$BH$50:$BH$101,"&lt;="&amp;新怪物属性!$CJ46)+SUMIFS(装备数值!BN$50:BN$101,装备数值!$BG$50:$BG$101,"="&amp;新怪物属性!$CK$2,装备数值!$BH$50:$BH$101,"&lt;="&amp;新怪物属性!$CK46)+SUMIFS(装备数值!BN$50:BN$101,装备数值!$BG$50:$BG$101,"="&amp;新怪物属性!$CL$2,装备数值!$BH$50:$BH$101,"&lt;="&amp;新怪物属性!$CL46)+SUMIFS(装备数值!BN$50:BN$101,装备数值!$BG$50:$BG$101,"="&amp;新怪物属性!$CM$2,装备数值!$BH$50:$BH$101,"&lt;="&amp;新怪物属性!$CM46)+SUMIFS(装备数值!BN$50:BN$101,装备数值!$BG$50:$BG$101,"="&amp;新怪物属性!$CN$2,装备数值!$BH$50:$BH$101,"&lt;="&amp;新怪物属性!$CN46)+SUMIFS(装备数值!BN$50:BN$101,装备数值!$BG$50:$BG$101,"="&amp;新怪物属性!$CO$2,装备数值!$BH$50:$BH$101,"&lt;="&amp;新怪物属性!$CO46)+SUMIFS(装备数值!BN$50:BN$101,装备数值!$BG$50:$BG$101,"="&amp;新怪物属性!$CP$2,装备数值!$BH$50:$BH$101,"&lt;="&amp;新怪物属性!$CP46)+SUMIFS(装备数值!BN$50:BN$101,装备数值!$BG$50:$BG$101,"="&amp;新怪物属性!$CQ$2,装备数值!$BH$50:$BH$101,"&lt;="&amp;新怪物属性!$CQ46)+SUMIFS(装备数值!BN$50:BN$101,装备数值!$BG$50:$BG$101,"="&amp;新怪物属性!$CR$2,装备数值!$BH$50:$BH$101,"&lt;="&amp;新怪物属性!$CR46)</f>
        <v>0</v>
      </c>
      <c r="CV46" s="14">
        <f>SUMIFS(装备数值!BO$50:BO$101,装备数值!$BG$50:$BG$101,"="&amp;新怪物属性!$CF$2,装备数值!$BH$50:$BH$101,"&lt;="&amp;新怪物属性!$CF46)+SUMIFS(装备数值!BO$50:BO$101,装备数值!$BG$50:$BG$101,"="&amp;新怪物属性!$CG$2,装备数值!$BH$50:$BH$101,"&lt;="&amp;新怪物属性!$CG46)+SUMIFS(装备数值!BO$50:BO$101,装备数值!$BG$50:$BG$101,"="&amp;新怪物属性!$CH$2,装备数值!$BH$50:$BH$101,"&lt;="&amp;新怪物属性!$CH46)+SUMIFS(装备数值!BO$50:BO$101,装备数值!$BG$50:$BG$101,"="&amp;新怪物属性!$CI$2,装备数值!$BH$50:$BH$101,"&lt;="&amp;新怪物属性!$CI46)+SUMIFS(装备数值!BO$50:BO$101,装备数值!$BG$50:$BG$101,"="&amp;新怪物属性!$CJ$2,装备数值!$BH$50:$BH$101,"&lt;="&amp;新怪物属性!$CJ46)+SUMIFS(装备数值!BO$50:BO$101,装备数值!$BG$50:$BG$101,"="&amp;新怪物属性!$CK$2,装备数值!$BH$50:$BH$101,"&lt;="&amp;新怪物属性!$CK46)+SUMIFS(装备数值!BO$50:BO$101,装备数值!$BG$50:$BG$101,"="&amp;新怪物属性!$CL$2,装备数值!$BH$50:$BH$101,"&lt;="&amp;新怪物属性!$CL46)+SUMIFS(装备数值!BO$50:BO$101,装备数值!$BG$50:$BG$101,"="&amp;新怪物属性!$CM$2,装备数值!$BH$50:$BH$101,"&lt;="&amp;新怪物属性!$CM46)+SUMIFS(装备数值!BO$50:BO$101,装备数值!$BG$50:$BG$101,"="&amp;新怪物属性!$CN$2,装备数值!$BH$50:$BH$101,"&lt;="&amp;新怪物属性!$CN46)+SUMIFS(装备数值!BO$50:BO$101,装备数值!$BG$50:$BG$101,"="&amp;新怪物属性!$CO$2,装备数值!$BH$50:$BH$101,"&lt;="&amp;新怪物属性!$CO46)+SUMIFS(装备数值!BO$50:BO$101,装备数值!$BG$50:$BG$101,"="&amp;新怪物属性!$CP$2,装备数值!$BH$50:$BH$101,"&lt;="&amp;新怪物属性!$CP46)+SUMIFS(装备数值!BO$50:BO$101,装备数值!$BG$50:$BG$101,"="&amp;新怪物属性!$CQ$2,装备数值!$BH$50:$BH$101,"&lt;="&amp;新怪物属性!$CQ46)+SUMIFS(装备数值!BO$50:BO$101,装备数值!$BG$50:$BG$101,"="&amp;新怪物属性!$CR$2,装备数值!$BH$50:$BH$101,"&lt;="&amp;新怪物属性!$CR46)</f>
        <v>48000</v>
      </c>
      <c r="CW46" s="14">
        <f>SUMIFS(装备数值!BP$50:BP$101,装备数值!$BG$50:$BG$101,"="&amp;新怪物属性!$CF$2,装备数值!$BH$50:$BH$101,"&lt;="&amp;新怪物属性!$CF46)+SUMIFS(装备数值!BP$50:BP$101,装备数值!$BG$50:$BG$101,"="&amp;新怪物属性!$CG$2,装备数值!$BH$50:$BH$101,"&lt;="&amp;新怪物属性!$CG46)+SUMIFS(装备数值!BP$50:BP$101,装备数值!$BG$50:$BG$101,"="&amp;新怪物属性!$CH$2,装备数值!$BH$50:$BH$101,"&lt;="&amp;新怪物属性!$CH46)+SUMIFS(装备数值!BP$50:BP$101,装备数值!$BG$50:$BG$101,"="&amp;新怪物属性!$CI$2,装备数值!$BH$50:$BH$101,"&lt;="&amp;新怪物属性!$CI46)+SUMIFS(装备数值!BP$50:BP$101,装备数值!$BG$50:$BG$101,"="&amp;新怪物属性!$CJ$2,装备数值!$BH$50:$BH$101,"&lt;="&amp;新怪物属性!$CJ46)+SUMIFS(装备数值!BP$50:BP$101,装备数值!$BG$50:$BG$101,"="&amp;新怪物属性!$CK$2,装备数值!$BH$50:$BH$101,"&lt;="&amp;新怪物属性!$CK46)+SUMIFS(装备数值!BP$50:BP$101,装备数值!$BG$50:$BG$101,"="&amp;新怪物属性!$CL$2,装备数值!$BH$50:$BH$101,"&lt;="&amp;新怪物属性!$CL46)+SUMIFS(装备数值!BP$50:BP$101,装备数值!$BG$50:$BG$101,"="&amp;新怪物属性!$CM$2,装备数值!$BH$50:$BH$101,"&lt;="&amp;新怪物属性!$CM46)+SUMIFS(装备数值!BP$50:BP$101,装备数值!$BG$50:$BG$101,"="&amp;新怪物属性!$CN$2,装备数值!$BH$50:$BH$101,"&lt;="&amp;新怪物属性!$CN46)+SUMIFS(装备数值!BP$50:BP$101,装备数值!$BG$50:$BG$101,"="&amp;新怪物属性!$CO$2,装备数值!$BH$50:$BH$101,"&lt;="&amp;新怪物属性!$CO46)+SUMIFS(装备数值!BP$50:BP$101,装备数值!$BG$50:$BG$101,"="&amp;新怪物属性!$CP$2,装备数值!$BH$50:$BH$101,"&lt;="&amp;新怪物属性!$CP46)+SUMIFS(装备数值!BP$50:BP$101,装备数值!$BG$50:$BG$101,"="&amp;新怪物属性!$CQ$2,装备数值!$BH$50:$BH$101,"&lt;="&amp;新怪物属性!$CQ46)+SUMIFS(装备数值!BP$50:BP$101,装备数值!$BG$50:$BG$101,"="&amp;新怪物属性!$CR$2,装备数值!$BH$50:$BH$101,"&lt;="&amp;新怪物属性!$CR46)</f>
        <v>920</v>
      </c>
      <c r="CX46" s="14">
        <f>SUMIFS(装备数值!BQ$50:BQ$101,装备数值!$BG$50:$BG$101,"="&amp;新怪物属性!$CF$2,装备数值!$BH$50:$BH$101,"&lt;="&amp;新怪物属性!$CF46)+SUMIFS(装备数值!BQ$50:BQ$101,装备数值!$BG$50:$BG$101,"="&amp;新怪物属性!$CG$2,装备数值!$BH$50:$BH$101,"&lt;="&amp;新怪物属性!$CG46)+SUMIFS(装备数值!BQ$50:BQ$101,装备数值!$BG$50:$BG$101,"="&amp;新怪物属性!$CH$2,装备数值!$BH$50:$BH$101,"&lt;="&amp;新怪物属性!$CH46)+SUMIFS(装备数值!BQ$50:BQ$101,装备数值!$BG$50:$BG$101,"="&amp;新怪物属性!$CI$2,装备数值!$BH$50:$BH$101,"&lt;="&amp;新怪物属性!$CI46)+SUMIFS(装备数值!BQ$50:BQ$101,装备数值!$BG$50:$BG$101,"="&amp;新怪物属性!$CJ$2,装备数值!$BH$50:$BH$101,"&lt;="&amp;新怪物属性!$CJ46)+SUMIFS(装备数值!BQ$50:BQ$101,装备数值!$BG$50:$BG$101,"="&amp;新怪物属性!$CK$2,装备数值!$BH$50:$BH$101,"&lt;="&amp;新怪物属性!$CK46)+SUMIFS(装备数值!BQ$50:BQ$101,装备数值!$BG$50:$BG$101,"="&amp;新怪物属性!$CL$2,装备数值!$BH$50:$BH$101,"&lt;="&amp;新怪物属性!$CL46)+SUMIFS(装备数值!BQ$50:BQ$101,装备数值!$BG$50:$BG$101,"="&amp;新怪物属性!$CM$2,装备数值!$BH$50:$BH$101,"&lt;="&amp;新怪物属性!$CM46)+SUMIFS(装备数值!BQ$50:BQ$101,装备数值!$BG$50:$BG$101,"="&amp;新怪物属性!$CN$2,装备数值!$BH$50:$BH$101,"&lt;="&amp;新怪物属性!$CN46)+SUMIFS(装备数值!BQ$50:BQ$101,装备数值!$BG$50:$BG$101,"="&amp;新怪物属性!$CO$2,装备数值!$BH$50:$BH$101,"&lt;="&amp;新怪物属性!$CO46)+SUMIFS(装备数值!BQ$50:BQ$101,装备数值!$BG$50:$BG$101,"="&amp;新怪物属性!$CP$2,装备数值!$BH$50:$BH$101,"&lt;="&amp;新怪物属性!$CP46)+SUMIFS(装备数值!BQ$50:BQ$101,装备数值!$BG$50:$BG$101,"="&amp;新怪物属性!$CQ$2,装备数值!$BH$50:$BH$101,"&lt;="&amp;新怪物属性!$CQ46)+SUMIFS(装备数值!BQ$50:BQ$101,装备数值!$BG$50:$BG$101,"="&amp;新怪物属性!$CR$2,装备数值!$BH$50:$BH$101,"&lt;="&amp;新怪物属性!$CR46)</f>
        <v>250</v>
      </c>
      <c r="CY46" s="14">
        <f>SUMIFS(装备数值!BR$50:BR$101,装备数值!$BG$50:$BG$101,"="&amp;新怪物属性!$CF$2,装备数值!$BH$50:$BH$101,"&lt;="&amp;新怪物属性!$CF46)+SUMIFS(装备数值!BR$50:BR$101,装备数值!$BG$50:$BG$101,"="&amp;新怪物属性!$CG$2,装备数值!$BH$50:$BH$101,"&lt;="&amp;新怪物属性!$CG46)+SUMIFS(装备数值!BR$50:BR$101,装备数值!$BG$50:$BG$101,"="&amp;新怪物属性!$CH$2,装备数值!$BH$50:$BH$101,"&lt;="&amp;新怪物属性!$CH46)+SUMIFS(装备数值!BR$50:BR$101,装备数值!$BG$50:$BG$101,"="&amp;新怪物属性!$CI$2,装备数值!$BH$50:$BH$101,"&lt;="&amp;新怪物属性!$CI46)+SUMIFS(装备数值!BR$50:BR$101,装备数值!$BG$50:$BG$101,"="&amp;新怪物属性!$CJ$2,装备数值!$BH$50:$BH$101,"&lt;="&amp;新怪物属性!$CJ46)+SUMIFS(装备数值!BR$50:BR$101,装备数值!$BG$50:$BG$101,"="&amp;新怪物属性!$CK$2,装备数值!$BH$50:$BH$101,"&lt;="&amp;新怪物属性!$CK46)+SUMIFS(装备数值!BR$50:BR$101,装备数值!$BG$50:$BG$101,"="&amp;新怪物属性!$CL$2,装备数值!$BH$50:$BH$101,"&lt;="&amp;新怪物属性!$CL46)+SUMIFS(装备数值!BR$50:BR$101,装备数值!$BG$50:$BG$101,"="&amp;新怪物属性!$CM$2,装备数值!$BH$50:$BH$101,"&lt;="&amp;新怪物属性!$CM46)+SUMIFS(装备数值!BR$50:BR$101,装备数值!$BG$50:$BG$101,"="&amp;新怪物属性!$CN$2,装备数值!$BH$50:$BH$101,"&lt;="&amp;新怪物属性!$CN46)+SUMIFS(装备数值!BR$50:BR$101,装备数值!$BG$50:$BG$101,"="&amp;新怪物属性!$CO$2,装备数值!$BH$50:$BH$101,"&lt;="&amp;新怪物属性!$CO46)+SUMIFS(装备数值!BR$50:BR$101,装备数值!$BG$50:$BG$101,"="&amp;新怪物属性!$CP$2,装备数值!$BH$50:$BH$101,"&lt;="&amp;新怪物属性!$CP46)+SUMIFS(装备数值!BR$50:BR$101,装备数值!$BG$50:$BG$101,"="&amp;新怪物属性!$CQ$2,装备数值!$BH$50:$BH$101,"&lt;="&amp;新怪物属性!$CQ46)+SUMIFS(装备数值!BR$50:BR$101,装备数值!$BG$50:$BG$101,"="&amp;新怪物属性!$CR$2,装备数值!$BH$50:$BH$101,"&lt;="&amp;新怪物属性!$CR46)</f>
        <v>0</v>
      </c>
      <c r="CZ46" s="14">
        <f>SUMIFS(装备数值!BS$50:BS$101,装备数值!$BG$50:$BG$101,"="&amp;新怪物属性!$CF$2,装备数值!$BH$50:$BH$101,"&lt;="&amp;新怪物属性!$CF46)+SUMIFS(装备数值!BS$50:BS$101,装备数值!$BG$50:$BG$101,"="&amp;新怪物属性!$CG$2,装备数值!$BH$50:$BH$101,"&lt;="&amp;新怪物属性!$CG46)+SUMIFS(装备数值!BS$50:BS$101,装备数值!$BG$50:$BG$101,"="&amp;新怪物属性!$CH$2,装备数值!$BH$50:$BH$101,"&lt;="&amp;新怪物属性!$CH46)+SUMIFS(装备数值!BS$50:BS$101,装备数值!$BG$50:$BG$101,"="&amp;新怪物属性!$CI$2,装备数值!$BH$50:$BH$101,"&lt;="&amp;新怪物属性!$CI46)+SUMIFS(装备数值!BS$50:BS$101,装备数值!$BG$50:$BG$101,"="&amp;新怪物属性!$CJ$2,装备数值!$BH$50:$BH$101,"&lt;="&amp;新怪物属性!$CJ46)+SUMIFS(装备数值!BS$50:BS$101,装备数值!$BG$50:$BG$101,"="&amp;新怪物属性!$CK$2,装备数值!$BH$50:$BH$101,"&lt;="&amp;新怪物属性!$CK46)+SUMIFS(装备数值!BS$50:BS$101,装备数值!$BG$50:$BG$101,"="&amp;新怪物属性!$CL$2,装备数值!$BH$50:$BH$101,"&lt;="&amp;新怪物属性!$CL46)+SUMIFS(装备数值!BS$50:BS$101,装备数值!$BG$50:$BG$101,"="&amp;新怪物属性!$CM$2,装备数值!$BH$50:$BH$101,"&lt;="&amp;新怪物属性!$CM46)+SUMIFS(装备数值!BS$50:BS$101,装备数值!$BG$50:$BG$101,"="&amp;新怪物属性!$CN$2,装备数值!$BH$50:$BH$101,"&lt;="&amp;新怪物属性!$CN46)+SUMIFS(装备数值!BS$50:BS$101,装备数值!$BG$50:$BG$101,"="&amp;新怪物属性!$CO$2,装备数值!$BH$50:$BH$101,"&lt;="&amp;新怪物属性!$CO46)+SUMIFS(装备数值!BS$50:BS$101,装备数值!$BG$50:$BG$101,"="&amp;新怪物属性!$CP$2,装备数值!$BH$50:$BH$101,"&lt;="&amp;新怪物属性!$CP46)+SUMIFS(装备数值!BS$50:BS$101,装备数值!$BG$50:$BG$101,"="&amp;新怪物属性!$CQ$2,装备数值!$BH$50:$BH$101,"&lt;="&amp;新怪物属性!$CQ46)+SUMIFS(装备数值!BS$50:BS$101,装备数值!$BG$50:$BG$101,"="&amp;新怪物属性!$CR$2,装备数值!$BH$50:$BH$101,"&lt;="&amp;新怪物属性!$CR46)</f>
        <v>0</v>
      </c>
      <c r="DA46" s="14">
        <f>SUMIFS(装备数值!BT$50:BT$101,装备数值!$BG$50:$BG$101,"="&amp;新怪物属性!$CF$2,装备数值!$BH$50:$BH$101,"&lt;="&amp;新怪物属性!$CF46)+SUMIFS(装备数值!BT$50:BT$101,装备数值!$BG$50:$BG$101,"="&amp;新怪物属性!$CG$2,装备数值!$BH$50:$BH$101,"&lt;="&amp;新怪物属性!$CG46)+SUMIFS(装备数值!BT$50:BT$101,装备数值!$BG$50:$BG$101,"="&amp;新怪物属性!$CH$2,装备数值!$BH$50:$BH$101,"&lt;="&amp;新怪物属性!$CH46)+SUMIFS(装备数值!BT$50:BT$101,装备数值!$BG$50:$BG$101,"="&amp;新怪物属性!$CI$2,装备数值!$BH$50:$BH$101,"&lt;="&amp;新怪物属性!$CI46)+SUMIFS(装备数值!BT$50:BT$101,装备数值!$BG$50:$BG$101,"="&amp;新怪物属性!$CJ$2,装备数值!$BH$50:$BH$101,"&lt;="&amp;新怪物属性!$CJ46)+SUMIFS(装备数值!BT$50:BT$101,装备数值!$BG$50:$BG$101,"="&amp;新怪物属性!$CK$2,装备数值!$BH$50:$BH$101,"&lt;="&amp;新怪物属性!$CK46)+SUMIFS(装备数值!BT$50:BT$101,装备数值!$BG$50:$BG$101,"="&amp;新怪物属性!$CL$2,装备数值!$BH$50:$BH$101,"&lt;="&amp;新怪物属性!$CL46)+SUMIFS(装备数值!BT$50:BT$101,装备数值!$BG$50:$BG$101,"="&amp;新怪物属性!$CM$2,装备数值!$BH$50:$BH$101,"&lt;="&amp;新怪物属性!$CM46)+SUMIFS(装备数值!BT$50:BT$101,装备数值!$BG$50:$BG$101,"="&amp;新怪物属性!$CN$2,装备数值!$BH$50:$BH$101,"&lt;="&amp;新怪物属性!$CN46)+SUMIFS(装备数值!BT$50:BT$101,装备数值!$BG$50:$BG$101,"="&amp;新怪物属性!$CO$2,装备数值!$BH$50:$BH$101,"&lt;="&amp;新怪物属性!$CO46)+SUMIFS(装备数值!BT$50:BT$101,装备数值!$BG$50:$BG$101,"="&amp;新怪物属性!$CP$2,装备数值!$BH$50:$BH$101,"&lt;="&amp;新怪物属性!$CP46)+SUMIFS(装备数值!BT$50:BT$101,装备数值!$BG$50:$BG$101,"="&amp;新怪物属性!$CQ$2,装备数值!$BH$50:$BH$101,"&lt;="&amp;新怪物属性!$CQ46)+SUMIFS(装备数值!BT$50:BT$101,装备数值!$BG$50:$BG$101,"="&amp;新怪物属性!$CR$2,装备数值!$BH$50:$BH$101,"&lt;="&amp;新怪物属性!$CR46)</f>
        <v>250</v>
      </c>
      <c r="DB46" s="14">
        <f>SUMIFS(装备数值!BU$50:BU$101,装备数值!$BG$50:$BG$101,"="&amp;新怪物属性!$CF$2,装备数值!$BH$50:$BH$101,"&lt;="&amp;新怪物属性!$CF46)+SUMIFS(装备数值!BU$50:BU$101,装备数值!$BG$50:$BG$101,"="&amp;新怪物属性!$CG$2,装备数值!$BH$50:$BH$101,"&lt;="&amp;新怪物属性!$CG46)+SUMIFS(装备数值!BU$50:BU$101,装备数值!$BG$50:$BG$101,"="&amp;新怪物属性!$CH$2,装备数值!$BH$50:$BH$101,"&lt;="&amp;新怪物属性!$CH46)+SUMIFS(装备数值!BU$50:BU$101,装备数值!$BG$50:$BG$101,"="&amp;新怪物属性!$CI$2,装备数值!$BH$50:$BH$101,"&lt;="&amp;新怪物属性!$CI46)+SUMIFS(装备数值!BU$50:BU$101,装备数值!$BG$50:$BG$101,"="&amp;新怪物属性!$CJ$2,装备数值!$BH$50:$BH$101,"&lt;="&amp;新怪物属性!$CJ46)+SUMIFS(装备数值!BU$50:BU$101,装备数值!$BG$50:$BG$101,"="&amp;新怪物属性!$CK$2,装备数值!$BH$50:$BH$101,"&lt;="&amp;新怪物属性!$CK46)+SUMIFS(装备数值!BU$50:BU$101,装备数值!$BG$50:$BG$101,"="&amp;新怪物属性!$CL$2,装备数值!$BH$50:$BH$101,"&lt;="&amp;新怪物属性!$CL46)+SUMIFS(装备数值!BU$50:BU$101,装备数值!$BG$50:$BG$101,"="&amp;新怪物属性!$CM$2,装备数值!$BH$50:$BH$101,"&lt;="&amp;新怪物属性!$CM46)+SUMIFS(装备数值!BU$50:BU$101,装备数值!$BG$50:$BG$101,"="&amp;新怪物属性!$CN$2,装备数值!$BH$50:$BH$101,"&lt;="&amp;新怪物属性!$CN46)+SUMIFS(装备数值!BU$50:BU$101,装备数值!$BG$50:$BG$101,"="&amp;新怪物属性!$CO$2,装备数值!$BH$50:$BH$101,"&lt;="&amp;新怪物属性!$CO46)+SUMIFS(装备数值!BU$50:BU$101,装备数值!$BG$50:$BG$101,"="&amp;新怪物属性!$CP$2,装备数值!$BH$50:$BH$101,"&lt;="&amp;新怪物属性!$CP46)+SUMIFS(装备数值!BU$50:BU$101,装备数值!$BG$50:$BG$101,"="&amp;新怪物属性!$CQ$2,装备数值!$BH$50:$BH$101,"&lt;="&amp;新怪物属性!$CQ46)+SUMIFS(装备数值!BU$50:BU$101,装备数值!$BG$50:$BG$101,"="&amp;新怪物属性!$CR$2,装备数值!$BH$50:$BH$101,"&lt;="&amp;新怪物属性!$CR46)</f>
        <v>0</v>
      </c>
      <c r="DC46" s="14">
        <f>SUMIFS(装备数值!BV$50:BV$101,装备数值!$BG$50:$BG$101,"="&amp;新怪物属性!$CF$2,装备数值!$BH$50:$BH$101,"&lt;="&amp;新怪物属性!$CF46)+SUMIFS(装备数值!BV$50:BV$101,装备数值!$BG$50:$BG$101,"="&amp;新怪物属性!$CG$2,装备数值!$BH$50:$BH$101,"&lt;="&amp;新怪物属性!$CG46)+SUMIFS(装备数值!BV$50:BV$101,装备数值!$BG$50:$BG$101,"="&amp;新怪物属性!$CH$2,装备数值!$BH$50:$BH$101,"&lt;="&amp;新怪物属性!$CH46)+SUMIFS(装备数值!BV$50:BV$101,装备数值!$BG$50:$BG$101,"="&amp;新怪物属性!$CI$2,装备数值!$BH$50:$BH$101,"&lt;="&amp;新怪物属性!$CI46)+SUMIFS(装备数值!BV$50:BV$101,装备数值!$BG$50:$BG$101,"="&amp;新怪物属性!$CJ$2,装备数值!$BH$50:$BH$101,"&lt;="&amp;新怪物属性!$CJ46)+SUMIFS(装备数值!BV$50:BV$101,装备数值!$BG$50:$BG$101,"="&amp;新怪物属性!$CK$2,装备数值!$BH$50:$BH$101,"&lt;="&amp;新怪物属性!$CK46)+SUMIFS(装备数值!BV$50:BV$101,装备数值!$BG$50:$BG$101,"="&amp;新怪物属性!$CL$2,装备数值!$BH$50:$BH$101,"&lt;="&amp;新怪物属性!$CL46)+SUMIFS(装备数值!BV$50:BV$101,装备数值!$BG$50:$BG$101,"="&amp;新怪物属性!$CM$2,装备数值!$BH$50:$BH$101,"&lt;="&amp;新怪物属性!$CM46)+SUMIFS(装备数值!BV$50:BV$101,装备数值!$BG$50:$BG$101,"="&amp;新怪物属性!$CN$2,装备数值!$BH$50:$BH$101,"&lt;="&amp;新怪物属性!$CN46)+SUMIFS(装备数值!BV$50:BV$101,装备数值!$BG$50:$BG$101,"="&amp;新怪物属性!$CO$2,装备数值!$BH$50:$BH$101,"&lt;="&amp;新怪物属性!$CO46)+SUMIFS(装备数值!BV$50:BV$101,装备数值!$BG$50:$BG$101,"="&amp;新怪物属性!$CP$2,装备数值!$BH$50:$BH$101,"&lt;="&amp;新怪物属性!$CP46)+SUMIFS(装备数值!BV$50:BV$101,装备数值!$BG$50:$BG$101,"="&amp;新怪物属性!$CQ$2,装备数值!$BH$50:$BH$101,"&lt;="&amp;新怪物属性!$CQ46)+SUMIFS(装备数值!BV$50:BV$101,装备数值!$BG$50:$BG$101,"="&amp;新怪物属性!$CR$2,装备数值!$BH$50:$BH$101,"&lt;="&amp;新怪物属性!$CR46)</f>
        <v>0</v>
      </c>
      <c r="DD46" s="14">
        <f>SUMIFS(装备数值!BW$50:BW$101,装备数值!$BG$50:$BG$101,"="&amp;新怪物属性!$CF$2,装备数值!$BH$50:$BH$101,"&lt;="&amp;新怪物属性!$CF46)+SUMIFS(装备数值!BW$50:BW$101,装备数值!$BG$50:$BG$101,"="&amp;新怪物属性!$CG$2,装备数值!$BH$50:$BH$101,"&lt;="&amp;新怪物属性!$CG46)+SUMIFS(装备数值!BW$50:BW$101,装备数值!$BG$50:$BG$101,"="&amp;新怪物属性!$CH$2,装备数值!$BH$50:$BH$101,"&lt;="&amp;新怪物属性!$CH46)+SUMIFS(装备数值!BW$50:BW$101,装备数值!$BG$50:$BG$101,"="&amp;新怪物属性!$CI$2,装备数值!$BH$50:$BH$101,"&lt;="&amp;新怪物属性!$CI46)+SUMIFS(装备数值!BW$50:BW$101,装备数值!$BG$50:$BG$101,"="&amp;新怪物属性!$CJ$2,装备数值!$BH$50:$BH$101,"&lt;="&amp;新怪物属性!$CJ46)+SUMIFS(装备数值!BW$50:BW$101,装备数值!$BG$50:$BG$101,"="&amp;新怪物属性!$CK$2,装备数值!$BH$50:$BH$101,"&lt;="&amp;新怪物属性!$CK46)+SUMIFS(装备数值!BW$50:BW$101,装备数值!$BG$50:$BG$101,"="&amp;新怪物属性!$CL$2,装备数值!$BH$50:$BH$101,"&lt;="&amp;新怪物属性!$CL46)+SUMIFS(装备数值!BW$50:BW$101,装备数值!$BG$50:$BG$101,"="&amp;新怪物属性!$CM$2,装备数值!$BH$50:$BH$101,"&lt;="&amp;新怪物属性!$CM46)+SUMIFS(装备数值!BW$50:BW$101,装备数值!$BG$50:$BG$101,"="&amp;新怪物属性!$CN$2,装备数值!$BH$50:$BH$101,"&lt;="&amp;新怪物属性!$CN46)+SUMIFS(装备数值!BW$50:BW$101,装备数值!$BG$50:$BG$101,"="&amp;新怪物属性!$CO$2,装备数值!$BH$50:$BH$101,"&lt;="&amp;新怪物属性!$CO46)+SUMIFS(装备数值!BW$50:BW$101,装备数值!$BG$50:$BG$101,"="&amp;新怪物属性!$CP$2,装备数值!$BH$50:$BH$101,"&lt;="&amp;新怪物属性!$CP46)+SUMIFS(装备数值!BW$50:BW$101,装备数值!$BG$50:$BG$101,"="&amp;新怪物属性!$CQ$2,装备数值!$BH$50:$BH$101,"&lt;="&amp;新怪物属性!$CQ46)+SUMIFS(装备数值!BW$50:BW$101,装备数值!$BG$50:$BG$101,"="&amp;新怪物属性!$CR$2,装备数值!$BH$50:$BH$101,"&lt;="&amp;新怪物属性!$CR46)</f>
        <v>0</v>
      </c>
      <c r="DE46" s="14">
        <f>SUMIFS(装备数值!BX$50:BX$101,装备数值!$BG$50:$BG$101,"="&amp;新怪物属性!$CF$2,装备数值!$BH$50:$BH$101,"&lt;="&amp;新怪物属性!$CF46)+SUMIFS(装备数值!BX$50:BX$101,装备数值!$BG$50:$BG$101,"="&amp;新怪物属性!$CG$2,装备数值!$BH$50:$BH$101,"&lt;="&amp;新怪物属性!$CG46)+SUMIFS(装备数值!BX$50:BX$101,装备数值!$BG$50:$BG$101,"="&amp;新怪物属性!$CH$2,装备数值!$BH$50:$BH$101,"&lt;="&amp;新怪物属性!$CH46)+SUMIFS(装备数值!BX$50:BX$101,装备数值!$BG$50:$BG$101,"="&amp;新怪物属性!$CI$2,装备数值!$BH$50:$BH$101,"&lt;="&amp;新怪物属性!$CI46)+SUMIFS(装备数值!BX$50:BX$101,装备数值!$BG$50:$BG$101,"="&amp;新怪物属性!$CJ$2,装备数值!$BH$50:$BH$101,"&lt;="&amp;新怪物属性!$CJ46)+SUMIFS(装备数值!BX$50:BX$101,装备数值!$BG$50:$BG$101,"="&amp;新怪物属性!$CK$2,装备数值!$BH$50:$BH$101,"&lt;="&amp;新怪物属性!$CK46)+SUMIFS(装备数值!BX$50:BX$101,装备数值!$BG$50:$BG$101,"="&amp;新怪物属性!$CL$2,装备数值!$BH$50:$BH$101,"&lt;="&amp;新怪物属性!$CL46)+SUMIFS(装备数值!BX$50:BX$101,装备数值!$BG$50:$BG$101,"="&amp;新怪物属性!$CM$2,装备数值!$BH$50:$BH$101,"&lt;="&amp;新怪物属性!$CM46)+SUMIFS(装备数值!BX$50:BX$101,装备数值!$BG$50:$BG$101,"="&amp;新怪物属性!$CN$2,装备数值!$BH$50:$BH$101,"&lt;="&amp;新怪物属性!$CN46)+SUMIFS(装备数值!BX$50:BX$101,装备数值!$BG$50:$BG$101,"="&amp;新怪物属性!$CO$2,装备数值!$BH$50:$BH$101,"&lt;="&amp;新怪物属性!$CO46)+SUMIFS(装备数值!BX$50:BX$101,装备数值!$BG$50:$BG$101,"="&amp;新怪物属性!$CP$2,装备数值!$BH$50:$BH$101,"&lt;="&amp;新怪物属性!$CP46)+SUMIFS(装备数值!BX$50:BX$101,装备数值!$BG$50:$BG$101,"="&amp;新怪物属性!$CQ$2,装备数值!$BH$50:$BH$101,"&lt;="&amp;新怪物属性!$CQ46)+SUMIFS(装备数值!BX$50:BX$101,装备数值!$BG$50:$BG$101,"="&amp;新怪物属性!$CR$2,装备数值!$BH$50:$BH$101,"&lt;="&amp;新怪物属性!$CR46)</f>
        <v>0</v>
      </c>
      <c r="DH46" s="14">
        <f>INDEX(装备数值!$I$13:$M$116,新怪物属性!$P46*8+1,DH$2)*$X46+INDEX(装备数值!$I$13:$M$116,新怪物属性!$Q46*8+2,DH$2)*$Y46+INDEX(装备数值!$I$13:$M$116,新怪物属性!$S46*8+3,DH$2)*$Z46+INDEX(装备数值!$I$13:$M$116,新怪物属性!$R46*8+4,DH$2)*$AA46+INDEX(装备数值!$I$13:$M$116,新怪物属性!$T46*8+5,DH$2)*$AB46+INDEX(装备数值!$I$13:$M$116,新怪物属性!$U46*8+6,DH$2)*$AC46+INDEX(装备数值!$I$13:$M$116,新怪物属性!$V46*8+7,DH$2)*$AD46+INDEX(装备数值!$I$13:$M$116,新怪物属性!$W46*8+8,DH$2)*$AE46</f>
        <v>2250</v>
      </c>
      <c r="DI46" s="14">
        <f>INDEX(装备数值!$I$13:$M$116,新怪物属性!$P46*8+1,DI$2)*$X46+INDEX(装备数值!$I$13:$M$116,新怪物属性!$Q46*8+2,DI$2)*$Y46+INDEX(装备数值!$I$13:$M$116,新怪物属性!$S46*8+3,DI$2)*$Z46+INDEX(装备数值!$I$13:$M$116,新怪物属性!$R46*8+4,DI$2)*$AA46+INDEX(装备数值!$I$13:$M$116,新怪物属性!$T46*8+5,DI$2)*$AB46+INDEX(装备数值!$I$13:$M$116,新怪物属性!$U46*8+6,DI$2)*$AC46+INDEX(装备数值!$I$13:$M$116,新怪物属性!$V46*8+7,DI$2)*$AD46+INDEX(装备数值!$I$13:$M$116,新怪物属性!$W46*8+8,DI$2)*$AE46</f>
        <v>15480</v>
      </c>
      <c r="DJ46" s="14">
        <f>INDEX(装备数值!$I$13:$M$116,新怪物属性!$P46*8+1,DJ$2)*$X46+INDEX(装备数值!$I$13:$M$116,新怪物属性!$Q46*8+2,DJ$2)*$Y46+INDEX(装备数值!$I$13:$M$116,新怪物属性!$S46*8+3,DJ$2)*$Z46+INDEX(装备数值!$I$13:$M$116,新怪物属性!$R46*8+4,DJ$2)*$AA46+INDEX(装备数值!$I$13:$M$116,新怪物属性!$T46*8+5,DJ$2)*$AB46+INDEX(装备数值!$I$13:$M$116,新怪物属性!$U46*8+6,DJ$2)*$AC46+INDEX(装备数值!$I$13:$M$116,新怪物属性!$V46*8+7,DJ$2)*$AD46+INDEX(装备数值!$I$13:$M$116,新怪物属性!$W46*8+8,DJ$2)*$AE46</f>
        <v>1113</v>
      </c>
      <c r="DK46" s="14">
        <f>INDEX(装备数值!$I$13:$M$116,新怪物属性!$P46*8+1,DK$2)*$X46+INDEX(装备数值!$I$13:$M$116,新怪物属性!$Q46*8+2,DK$2)*$Y46+INDEX(装备数值!$I$13:$M$116,新怪物属性!$S46*8+3,DK$2)*$Z46+INDEX(装备数值!$I$13:$M$116,新怪物属性!$R46*8+4,DK$2)*$AA46+INDEX(装备数值!$I$13:$M$116,新怪物属性!$T46*8+5,DK$2)*$AB46+INDEX(装备数值!$I$13:$M$116,新怪物属性!$U46*8+6,DK$2)*$AC46+INDEX(装备数值!$I$13:$M$116,新怪物属性!$V46*8+7,DK$2)*$AD46+INDEX(装备数值!$I$13:$M$116,新怪物属性!$W46*8+8,DK$2)*$AE46</f>
        <v>29700</v>
      </c>
      <c r="DL46" s="14">
        <f>INDEX(装备数值!$I$13:$M$116,新怪物属性!$P46*8+1,DL$2)*$X46+INDEX(装备数值!$I$13:$M$116,新怪物属性!$Q46*8+2,DL$2)*$Y46+INDEX(装备数值!$I$13:$M$116,新怪物属性!$S46*8+3,DL$2)*$Z46+INDEX(装备数值!$I$13:$M$116,新怪物属性!$R46*8+4,DL$2)*$AA46+INDEX(装备数值!$I$13:$M$116,新怪物属性!$T46*8+5,DL$2)*$AB46+INDEX(装备数值!$I$13:$M$116,新怪物属性!$U46*8+6,DL$2)*$AC46+INDEX(装备数值!$I$13:$M$116,新怪物属性!$V46*8+7,DL$2)*$AD46+INDEX(装备数值!$I$13:$M$116,新怪物属性!$W46*8+8,DL$2)*$AE46</f>
        <v>338</v>
      </c>
      <c r="DO46" s="14">
        <f>INDEX(装备数值!$X$13:$AH$116,$P46*8+1,DO$2)*$AF46+INDEX(装备数值!$X$13:$AH$116,$Q46*8+2,DO$2)*$AG46+INDEX(装备数值!$X$13:$AH$116,$S46*8+3,DO$2)*$AH46+INDEX(装备数值!$X$13:$AH$116,$R46*8+4,DO$2)*$AI46+INDEX(装备数值!$X$13:$AH$116,$T46*8+5,DO$2)*$AJ46+INDEX(装备数值!$X$13:$AH$116,$U46*8+6,DO$2)*$AK46+INDEX(装备数值!$X$13:$AH$116,$V46*8+7,DO$2)*$AL46+INDEX(装备数值!$X$13:$AH$116,$W46*8+8,DO$2)*$AM46</f>
        <v>0</v>
      </c>
      <c r="DP46" s="14">
        <f>INDEX(装备数值!$X$13:$AH$116,$P46*8+1,DP$2)*$AF46+INDEX(装备数值!$X$13:$AH$116,$Q46*8+2,DP$2)*$AG46+INDEX(装备数值!$X$13:$AH$116,$S46*8+3,DP$2)*$AH46+INDEX(装备数值!$X$13:$AH$116,$R46*8+4,DP$2)*$AI46+INDEX(装备数值!$X$13:$AH$116,$T46*8+5,DP$2)*$AJ46+INDEX(装备数值!$X$13:$AH$116,$U46*8+6,DP$2)*$AK46+INDEX(装备数值!$X$13:$AH$116,$V46*8+7,DP$2)*$AL46+INDEX(装备数值!$X$13:$AH$116,$W46*8+8,DP$2)*$AM46</f>
        <v>0</v>
      </c>
      <c r="DQ46" s="14">
        <f>INDEX(装备数值!$X$13:$AH$116,$P46*8+1,DQ$2)*$AF46+INDEX(装备数值!$X$13:$AH$116,$Q46*8+2,DQ$2)*$AG46+INDEX(装备数值!$X$13:$AH$116,$S46*8+3,DQ$2)*$AH46+INDEX(装备数值!$X$13:$AH$116,$R46*8+4,DQ$2)*$AI46+INDEX(装备数值!$X$13:$AH$116,$T46*8+5,DQ$2)*$AJ46+INDEX(装备数值!$X$13:$AH$116,$U46*8+6,DQ$2)*$AK46+INDEX(装备数值!$X$13:$AH$116,$V46*8+7,DQ$2)*$AL46+INDEX(装备数值!$X$13:$AH$116,$W46*8+8,DQ$2)*$AM46</f>
        <v>0</v>
      </c>
      <c r="DR46" s="14">
        <f>INDEX(装备数值!$X$13:$AH$116,$P46*8+1,DR$2)*$AF46+INDEX(装备数值!$X$13:$AH$116,$Q46*8+2,DR$2)*$AG46+INDEX(装备数值!$X$13:$AH$116,$S46*8+3,DR$2)*$AH46+INDEX(装备数值!$X$13:$AH$116,$R46*8+4,DR$2)*$AI46+INDEX(装备数值!$X$13:$AH$116,$T46*8+5,DR$2)*$AJ46+INDEX(装备数值!$X$13:$AH$116,$U46*8+6,DR$2)*$AK46+INDEX(装备数值!$X$13:$AH$116,$V46*8+7,DR$2)*$AL46+INDEX(装备数值!$X$13:$AH$116,$W46*8+8,DR$2)*$AM46</f>
        <v>0</v>
      </c>
      <c r="DS46" s="14">
        <f>INDEX(装备数值!$X$13:$AH$116,$P46*8+1,DS$2)*$AF46+INDEX(装备数值!$X$13:$AH$116,$Q46*8+2,DS$2)*$AG46+INDEX(装备数值!$X$13:$AH$116,$S46*8+3,DS$2)*$AH46+INDEX(装备数值!$X$13:$AH$116,$R46*8+4,DS$2)*$AI46+INDEX(装备数值!$X$13:$AH$116,$T46*8+5,DS$2)*$AJ46+INDEX(装备数值!$X$13:$AH$116,$U46*8+6,DS$2)*$AK46+INDEX(装备数值!$X$13:$AH$116,$V46*8+7,DS$2)*$AL46+INDEX(装备数值!$X$13:$AH$116,$W46*8+8,DS$2)*$AM46</f>
        <v>0</v>
      </c>
      <c r="DT46" s="14">
        <f>INDEX(装备数值!$X$13:$AH$116,$P46*8+1,DT$2)*$AF46+INDEX(装备数值!$X$13:$AH$116,$Q46*8+2,DT$2)*$AG46+INDEX(装备数值!$X$13:$AH$116,$S46*8+3,DT$2)*$AH46+INDEX(装备数值!$X$13:$AH$116,$R46*8+4,DT$2)*$AI46+INDEX(装备数值!$X$13:$AH$116,$T46*8+5,DT$2)*$AJ46+INDEX(装备数值!$X$13:$AH$116,$U46*8+6,DT$2)*$AK46+INDEX(装备数值!$X$13:$AH$116,$V46*8+7,DT$2)*$AL46+INDEX(装备数值!$X$13:$AH$116,$W46*8+8,DT$2)*$AM46</f>
        <v>0</v>
      </c>
      <c r="DU46" s="14">
        <f>INDEX(装备数值!$X$13:$AH$116,$P46*8+1,DU$2)*$AF46+INDEX(装备数值!$X$13:$AH$116,$Q46*8+2,DU$2)*$AG46+INDEX(装备数值!$X$13:$AH$116,$S46*8+3,DU$2)*$AH46+INDEX(装备数值!$X$13:$AH$116,$R46*8+4,DU$2)*$AI46+INDEX(装备数值!$X$13:$AH$116,$T46*8+5,DU$2)*$AJ46+INDEX(装备数值!$X$13:$AH$116,$U46*8+6,DU$2)*$AK46+INDEX(装备数值!$X$13:$AH$116,$V46*8+7,DU$2)*$AL46+INDEX(装备数值!$X$13:$AH$116,$W46*8+8,DU$2)*$AM46</f>
        <v>0</v>
      </c>
      <c r="DV46" s="14">
        <f>INDEX(装备数值!$X$13:$AH$116,$P46*8+1,DV$2)*$AF46+INDEX(装备数值!$X$13:$AH$116,$Q46*8+2,DV$2)*$AG46+INDEX(装备数值!$X$13:$AH$116,$S46*8+3,DV$2)*$AH46+INDEX(装备数值!$X$13:$AH$116,$R46*8+4,DV$2)*$AI46+INDEX(装备数值!$X$13:$AH$116,$T46*8+5,DV$2)*$AJ46+INDEX(装备数值!$X$13:$AH$116,$U46*8+6,DV$2)*$AK46+INDEX(装备数值!$X$13:$AH$116,$V46*8+7,DV$2)*$AL46+INDEX(装备数值!$X$13:$AH$116,$W46*8+8,DV$2)*$AM46</f>
        <v>0</v>
      </c>
      <c r="DW46" s="14">
        <f>INDEX(装备数值!$X$13:$AH$116,$P46*8+1,DW$2)*$AF46+INDEX(装备数值!$X$13:$AH$116,$Q46*8+2,DW$2)*$AG46+INDEX(装备数值!$X$13:$AH$116,$S46*8+3,DW$2)*$AH46+INDEX(装备数值!$X$13:$AH$116,$R46*8+4,DW$2)*$AI46+INDEX(装备数值!$X$13:$AH$116,$T46*8+5,DW$2)*$AJ46+INDEX(装备数值!$X$13:$AH$116,$U46*8+6,DW$2)*$AK46+INDEX(装备数值!$X$13:$AH$116,$V46*8+7,DW$2)*$AL46+INDEX(装备数值!$X$13:$AH$116,$W46*8+8,DW$2)*$AM46</f>
        <v>0</v>
      </c>
      <c r="DX46" s="14">
        <f>INDEX(装备数值!$X$13:$AH$116,$P46*8+1,DX$2)*$AF46+INDEX(装备数值!$X$13:$AH$116,$Q46*8+2,DX$2)*$AG46+INDEX(装备数值!$X$13:$AH$116,$S46*8+3,DX$2)*$AH46+INDEX(装备数值!$X$13:$AH$116,$R46*8+4,DX$2)*$AI46+INDEX(装备数值!$X$13:$AH$116,$T46*8+5,DX$2)*$AJ46+INDEX(装备数值!$X$13:$AH$116,$U46*8+6,DX$2)*$AK46+INDEX(装备数值!$X$13:$AH$116,$V46*8+7,DX$2)*$AL46+INDEX(装备数值!$X$13:$AH$116,$W46*8+8,DX$2)*$AM46</f>
        <v>0</v>
      </c>
      <c r="DY46" s="14">
        <f>INDEX(装备数值!$X$13:$AH$116,$P46*8+1,DY$2)*$AF46+INDEX(装备数值!$X$13:$AH$116,$Q46*8+2,DY$2)*$AG46+INDEX(装备数值!$X$13:$AH$116,$S46*8+3,DY$2)*$AH46+INDEX(装备数值!$X$13:$AH$116,$R46*8+4,DY$2)*$AI46+INDEX(装备数值!$X$13:$AH$116,$T46*8+5,DY$2)*$AJ46+INDEX(装备数值!$X$13:$AH$116,$U46*8+6,DY$2)*$AK46+INDEX(装备数值!$X$13:$AH$116,$V46*8+7,DY$2)*$AL46+INDEX(装备数值!$X$13:$AH$116,$W46*8+8,DY$2)*$AM46</f>
        <v>0</v>
      </c>
      <c r="EA46" s="14">
        <f>INDEX(装备数值!$AN$17:$AN$117,MATCH(MIN($X46:$AE46),装备数值!$AO$17:$AO$117,1))</f>
        <v>3</v>
      </c>
      <c r="EB46" s="14">
        <f>IF(COUNTIF($P46:$W46,"&gt;"&amp;0)=8,INDEX(装备数值!AR$17:AR$117,$EA46+1),0)</f>
        <v>240</v>
      </c>
      <c r="EC46" s="14">
        <f>IF(COUNTIF($P46:$W46,"&gt;"&amp;0)=8,INDEX(装备数值!AS$17:AS$117,$EA46+1),0)</f>
        <v>1800</v>
      </c>
      <c r="ED46" s="14">
        <f>IF(COUNTIF($P46:$W46,"&gt;"&amp;0)=8,INDEX(装备数值!AT$17:AT$117,$EA46+1),0)</f>
        <v>120</v>
      </c>
      <c r="EE46" s="14">
        <f>IF(COUNTIF($P46:$W46,"&gt;"&amp;0)=8,INDEX(装备数值!AU$17:AU$117,$EA46+1),0)</f>
        <v>2400</v>
      </c>
      <c r="EF46" s="14">
        <f>IF(COUNTIF($P46:$W46,"&gt;"&amp;0)=8,INDEX(装备数值!AV$17:AV$117,$EA46+1),0)</f>
        <v>42</v>
      </c>
      <c r="EH46" s="14">
        <f>INDEX(装备数值!$AY$17:$AY$77,MATCH(MIN($AF46:$AM46),装备数值!$AZ$17:$AZ$77,1))</f>
        <v>0</v>
      </c>
      <c r="EI46" s="26">
        <f>INDEX(装备数值!BA$17:BA$77,新怪物属性!EH46+1)</f>
        <v>0</v>
      </c>
      <c r="EJ46" s="26">
        <f>INDEX(装备数值!BA$17:BA$77,新怪物属性!EH46+1)</f>
        <v>0</v>
      </c>
      <c r="EL46" s="14">
        <f t="shared" si="88"/>
        <v>5</v>
      </c>
      <c r="EM46" s="14">
        <f>VLOOKUP(EL46,军阶与晶片数值!$W$6:$X$27,2)</f>
        <v>2</v>
      </c>
      <c r="EN46" s="14">
        <f>INDEX(军阶与晶片数值!Y$6:Y$27,$EM46+1)</f>
        <v>200</v>
      </c>
      <c r="EO46" s="14">
        <f>INDEX(军阶与晶片数值!Z$6:Z$27,$EM46+1)</f>
        <v>200</v>
      </c>
      <c r="EP46" s="14">
        <f>INDEX(军阶与晶片数值!AA$6:AA$27,$EM46+1)</f>
        <v>200</v>
      </c>
      <c r="EQ46" s="14">
        <f>INDEX(军阶与晶片数值!AB$6:AB$27,$EM46+1)</f>
        <v>200</v>
      </c>
      <c r="ER46" s="29">
        <f>INDEX(军阶与晶片数值!AC$6:AC$27,$EM46+1)</f>
        <v>10</v>
      </c>
      <c r="ES46" s="29">
        <f>INDEX(军阶与晶片数值!AD$6:AD$27,$EM46+1)</f>
        <v>5</v>
      </c>
      <c r="EU46" s="26">
        <f>INDEX(军阶与晶片数值!I$6:I$16,AN46+1)</f>
        <v>0.01</v>
      </c>
      <c r="EV46" s="26">
        <f>INDEX(军阶与晶片数值!M$6:M$16,AO46+1)</f>
        <v>0.01</v>
      </c>
      <c r="EW46" s="26">
        <f>INDEX(军阶与晶片数值!J$6:J$16,AP46+1)</f>
        <v>0.01</v>
      </c>
      <c r="EX46" s="26">
        <f>INDEX(军阶与晶片数值!K$6:K$16,AQ46+1)</f>
        <v>0.02</v>
      </c>
      <c r="EY46" s="26">
        <f>INDEX(军阶与晶片数值!L$6:L$16,AR46+1)</f>
        <v>0.02</v>
      </c>
      <c r="EZ46" s="28">
        <f>INDEX(军阶与晶片数值!N$6:N$16,AS46+1)</f>
        <v>0</v>
      </c>
      <c r="FA46" s="28">
        <f>INDEX(军阶与晶片数值!O$6:O$16,AT46+1)</f>
        <v>0</v>
      </c>
      <c r="FB46" s="28">
        <f>INDEX(军阶与晶片数值!P$6:P$16,AU46+1)</f>
        <v>0</v>
      </c>
      <c r="FC46" s="28">
        <f>INDEX(军阶与晶片数值!Q$6:Q$16,AV46+1)</f>
        <v>0</v>
      </c>
      <c r="FD46" s="26">
        <f>INDEX(军阶与晶片数值!R$6:R$16,AW46+1)</f>
        <v>0</v>
      </c>
      <c r="FE46" s="26">
        <f>INDEX(军阶与晶片数值!S$6:S$16,AX46+1)</f>
        <v>0</v>
      </c>
      <c r="FF46" s="26">
        <f>INDEX(军阶与晶片数值!T$6:T$16,AY46+1)</f>
        <v>0</v>
      </c>
      <c r="FG46" s="26">
        <f>INDEX(军阶与晶片数值!U$6:U$16,AZ46+1)</f>
        <v>0</v>
      </c>
      <c r="FI46" s="26">
        <f>INDEX(军阶与晶片数值!$C$6:$C$36,新怪物属性!$BA46+1)</f>
        <v>0.1</v>
      </c>
      <c r="FJ46" s="26">
        <f>INDEX(军阶与晶片数值!$C$6:$C$36,新怪物属性!$BA46+1)</f>
        <v>0.1</v>
      </c>
      <c r="FK46" s="26">
        <f>INDEX(军阶与晶片数值!$C$6:$C$36,新怪物属性!$BA46+1)</f>
        <v>0.1</v>
      </c>
      <c r="FL46" s="26">
        <f>INDEX(军阶与晶片数值!$C$6:$C$36,新怪物属性!$BA46+1)</f>
        <v>0.1</v>
      </c>
      <c r="FM46" s="26">
        <f>INDEX(军阶与晶片数值!$C$6:$C$36,新怪物属性!$BA46+1)</f>
        <v>0.1</v>
      </c>
      <c r="FO46" s="14">
        <f>INDEX(战舰突破!$H$6:$H$18,新怪物属性!$J46+1)+INDEX(战舰突破!$H$23:$H$35,新怪物属性!$K46+1)+INDEX(战舰突破!$H$40:$H$52,新怪物属性!$L46+1)</f>
        <v>200</v>
      </c>
      <c r="FP46" s="14">
        <f>INDEX(战舰突破!$I$6:$I$18,新怪物属性!$J46+1)+INDEX(战舰突破!$I$23:$I$35,新怪物属性!$K46+1)+INDEX(战舰突破!$I$40:$I$52,新怪物属性!$L46+1)</f>
        <v>200</v>
      </c>
      <c r="FQ46" s="14">
        <f>INDEX(战舰突破!$J$6:$J$18,新怪物属性!$J46+1)+INDEX(战舰突破!$J$23:$J$35,新怪物属性!$K46+1)+INDEX(战舰突破!$J$40:$J$52,新怪物属性!$L46+1)</f>
        <v>0</v>
      </c>
      <c r="FR46" s="14">
        <f>INDEX(战舰突破!$K$6:$K$18,新怪物属性!$J46+1)+INDEX(战舰突破!$K$23:$K$35,新怪物属性!$K46+1)+INDEX(战舰突破!$K$40:$K$52,新怪物属性!$L46+1)</f>
        <v>0</v>
      </c>
      <c r="FS46" s="14">
        <f>INDEX(战舰突破!$L$6:$L$18,新怪物属性!$J46+1)+INDEX(战舰突破!$L$23:$L$35,新怪物属性!$K46+1)+INDEX(战舰突破!$L$40:$L$52,新怪物属性!$L46+1)</f>
        <v>0</v>
      </c>
      <c r="FT46" s="18">
        <f>INDEX(战舰突破!$N$6:$N$18,新怪物属性!$J46+1)+INDEX(战舰突破!$N$23:$N$35,新怪物属性!$K46+1)+INDEX(战舰突破!$N$40:$N$52,新怪物属性!$L46+1)</f>
        <v>0</v>
      </c>
      <c r="FU46" s="18">
        <f>INDEX(战舰突破!$O$6:$O$18,新怪物属性!$J46+1)+INDEX(战舰突破!$O$23:$O$35,新怪物属性!$K46+1)+INDEX(战舰突破!$O$40:$O$52,新怪物属性!$L46+1)</f>
        <v>0</v>
      </c>
      <c r="FV46" s="18">
        <f>INDEX(战舰突破!$P$6:$P$18,新怪物属性!$J46+1)+INDEX(战舰突破!$P$23:$P$35,新怪物属性!$K46+1)+INDEX(战舰突破!$P$40:$P$52,新怪物属性!$L46+1)</f>
        <v>0</v>
      </c>
      <c r="FW46" s="18">
        <f>INDEX(战舰突破!$Q$6:$Q$18,新怪物属性!$J46+1)+INDEX(战舰突破!$Q$23:$Q$35,新怪物属性!$K46+1)+INDEX(战舰突破!$Q$40:$Q$52,新怪物属性!$L46+1)</f>
        <v>0</v>
      </c>
      <c r="FX46" s="18">
        <f>INDEX(战舰突破!$R$6:$R$18,新怪物属性!$J46+1)+INDEX(战舰突破!$R$23:$R$35,新怪物属性!$K46+1)+INDEX(战舰突破!$R$40:$R$52,新怪物属性!$L46+1)</f>
        <v>0</v>
      </c>
      <c r="FY46" s="18">
        <f>INDEX(战舰突破!$M$6:$M$18,新怪物属性!$J46+1)+INDEX(战舰突破!$M$23:$M$35,新怪物属性!$K46+1)+INDEX(战舰突破!$M$40:$M$52,新怪物属性!$L46+1)</f>
        <v>0</v>
      </c>
      <c r="FZ46" s="22">
        <f>INDEX(战舰突破!$W$6:$W$18,新怪物属性!$J46+1)+INDEX(战舰突破!$W$23:$W$35,新怪物属性!$K46+1)+INDEX(战舰突破!$W$40:$W$52,新怪物属性!$L46+1)</f>
        <v>0.3</v>
      </c>
      <c r="GC46" s="14">
        <f>INDEX(战舰突破!$S$6:$S$18,新怪物属性!$J46+1)</f>
        <v>0</v>
      </c>
      <c r="GD46" s="14">
        <f>INDEX(战舰突破!$T$6:$T$18,新怪物属性!$J46+1)</f>
        <v>0</v>
      </c>
      <c r="GE46" s="14">
        <f>INDEX(战舰突破!$U$6:$U$18,新怪物属性!$J46+1)</f>
        <v>0.1</v>
      </c>
      <c r="GF46" s="14">
        <f>INDEX(战舰突破!$V$6:$V$18,新怪物属性!$J46+1)</f>
        <v>0</v>
      </c>
      <c r="GG46" s="14">
        <f>INDEX(战舰突破!$X$6:$X$18,新怪物属性!$J46+1)</f>
        <v>3</v>
      </c>
      <c r="GI46" s="14">
        <f>INDEX(战舰突破!$S$23:$S$35,新怪物属性!$J46+1)</f>
        <v>0</v>
      </c>
      <c r="GJ46" s="14">
        <f>INDEX(战舰突破!$T$23:$T$35,新怪物属性!$J46+1)</f>
        <v>0</v>
      </c>
      <c r="GK46" s="14">
        <f>INDEX(战舰突破!$U$23:$U$35,新怪物属性!$J46+1)</f>
        <v>0.1</v>
      </c>
      <c r="GL46" s="14">
        <f>INDEX(战舰突破!$V$23:$V$35,新怪物属性!$J46+1)</f>
        <v>0</v>
      </c>
      <c r="GM46" s="14">
        <f>INDEX(战舰突破!$X$23:$X$35,新怪物属性!$J46+1)</f>
        <v>45</v>
      </c>
      <c r="GO46" s="14">
        <f>INDEX(战舰突破!$S$40:$S$52,新怪物属性!$J46+1)</f>
        <v>0</v>
      </c>
      <c r="GP46" s="14">
        <f>INDEX(战舰突破!$T$40:$T$52,新怪物属性!$J46+1)</f>
        <v>0</v>
      </c>
      <c r="GQ46" s="14">
        <f>INDEX(战舰突破!$U$40:$U$52,新怪物属性!$J46+1)</f>
        <v>0.1</v>
      </c>
      <c r="GR46" s="14">
        <f>INDEX(战舰突破!$V$40:$V$52,新怪物属性!$J46+1)</f>
        <v>0</v>
      </c>
      <c r="GS46" s="14">
        <f>INDEX(战舰突破!$X$40:$X$52,新怪物属性!$J46+1)</f>
        <v>75</v>
      </c>
      <c r="GV46" s="14">
        <v>0</v>
      </c>
      <c r="GW46" s="14">
        <v>0</v>
      </c>
      <c r="GX46" s="14">
        <v>0</v>
      </c>
      <c r="GY46" s="14">
        <v>0</v>
      </c>
      <c r="GZ46" s="14">
        <v>0</v>
      </c>
      <c r="HA46" s="14">
        <v>0</v>
      </c>
      <c r="HB46" s="14">
        <v>0</v>
      </c>
      <c r="HC46" s="14">
        <v>0</v>
      </c>
      <c r="HD46" s="14">
        <v>0</v>
      </c>
      <c r="HE46" s="14">
        <v>0</v>
      </c>
      <c r="HF46" s="14">
        <v>0</v>
      </c>
      <c r="HG46" s="14">
        <v>0</v>
      </c>
      <c r="HH46" s="14">
        <v>0</v>
      </c>
      <c r="HI46" s="14">
        <v>0</v>
      </c>
      <c r="HJ46" s="14">
        <v>0</v>
      </c>
      <c r="HK46" s="14">
        <v>0</v>
      </c>
      <c r="HL46" s="14">
        <v>0</v>
      </c>
      <c r="HM46" s="14">
        <v>0</v>
      </c>
      <c r="HN46" s="14">
        <v>0</v>
      </c>
      <c r="HO46" s="14">
        <v>0</v>
      </c>
      <c r="HP46" s="14">
        <v>0</v>
      </c>
      <c r="HQ46" s="14">
        <v>0</v>
      </c>
      <c r="HR46" s="14">
        <v>0</v>
      </c>
      <c r="HS46" s="14">
        <v>0</v>
      </c>
      <c r="HT46" s="14">
        <v>0</v>
      </c>
      <c r="HU46" s="14">
        <v>0</v>
      </c>
      <c r="HX46" s="14">
        <v>0</v>
      </c>
      <c r="HY46" s="14">
        <v>0</v>
      </c>
      <c r="IB46" s="14">
        <f>IF($GV46=0,0,INDEX(战宠!P$15:P$27,新怪物属性!$GV$3)*(INDEX(战宠!$U$7:$Y$10,1,新怪物属性!$GV46)))*(新怪物属性!$GW46+4)
+IF($GX46=0,0,INDEX(战宠!P$15:P$27,新怪物属性!$GX$3)*(INDEX(战宠!$U$7:$Y$10,1,新怪物属性!$GX46)))*(新怪物属性!$GY46+4)
+IF($GZ46=0,0,INDEX(战宠!P$15:P$27,新怪物属性!$GZ$3)*(INDEX(战宠!$U$7:$Y$10,1,新怪物属性!$GZ46)))*(新怪物属性!$HA46+4)
+IF($HB46=0,0,INDEX(战宠!P$15:P$27,新怪物属性!$HB$3)*(INDEX(战宠!$U$7:$Y$10,1,新怪物属性!$HB46)))*(新怪物属性!$HC46+4)
+IF($HD46=0,0,INDEX(战宠!P$15:P$27,新怪物属性!$HD$3)*(INDEX(战宠!$U$7:$Y$10,1,新怪物属性!$HD46)))*(新怪物属性!$HE46+4)
+IF($HF46=0,0,INDEX(战宠!P$15:P$27,新怪物属性!$HF$3)*(INDEX(战宠!$U$7:$Y$10,1,新怪物属性!$HF46)))*(新怪物属性!$HG46+4)
+IF($HH46=0,0,INDEX(战宠!P$15:P$27,新怪物属性!$HH$3)*(INDEX(战宠!$U$7:$Y$10,1,新怪物属性!$HH46)))*(新怪物属性!$HI46+4)
+IF($HJ46=0,0,INDEX(战宠!P$15:P$27,新怪物属性!$HJ$3)*(INDEX(战宠!$U$7:$Y$10,1,新怪物属性!$HJ46)))*(新怪物属性!$HK46+4)
+IF($HL46=0,0,INDEX(战宠!P$15:P$27,新怪物属性!$HL$3)*(INDEX(战宠!$U$7:$Y$10,1,新怪物属性!$HL46)))*(新怪物属性!$HM46+4)
+IF($HN46=0,0,INDEX(战宠!P$15:P$27,新怪物属性!$HN$3)*(INDEX(战宠!$U$7:$Y$10,1,新怪物属性!$HN46)))*(新怪物属性!$HO46+4)
+IF($HP46=0,0,INDEX(战宠!P$15:P$27,新怪物属性!$HP$3)*(INDEX(战宠!$U$7:$Y$10,1,新怪物属性!$HP46)))*(新怪物属性!$HQ46+4)
+IF($HR46=0,0,INDEX(战宠!P$15:P$27,新怪物属性!$HR$3)*(INDEX(战宠!$U$7:$Y$10,1,新怪物属性!$HR46)))*(新怪物属性!$HS46+4)
+IF($HT46=0,0,INDEX(战宠!P$15:P$27,新怪物属性!$HT$3)*(INDEX(战宠!$U$7:$Y$10,1,新怪物属性!$HT46)))*(新怪物属性!$HU46+4)</f>
        <v>0</v>
      </c>
      <c r="IC46" s="14">
        <f>IF($GV46=0,0,INDEX(战宠!Q$15:Q$27,新怪物属性!$GV$3)*(INDEX(战宠!$U$7:$Y$10,1,新怪物属性!$GV46)))*(新怪物属性!$GW46+4)
+IF($GX46=0,0,INDEX(战宠!Q$15:Q$27,新怪物属性!$GX$3)*(INDEX(战宠!$U$7:$Y$10,1,新怪物属性!$GX46)))*(新怪物属性!$GY46+4)
+IF($GZ46=0,0,INDEX(战宠!Q$15:Q$27,新怪物属性!$GZ$3)*(INDEX(战宠!$U$7:$Y$10,1,新怪物属性!$GZ46)))*(新怪物属性!$HA46+4)
+IF($HB46=0,0,INDEX(战宠!Q$15:Q$27,新怪物属性!$HB$3)*(INDEX(战宠!$U$7:$Y$10,1,新怪物属性!$HB46)))*(新怪物属性!$HC46+4)
+IF($HD46=0,0,INDEX(战宠!Q$15:Q$27,新怪物属性!$HD$3)*(INDEX(战宠!$U$7:$Y$10,1,新怪物属性!$HD46)))*(新怪物属性!$HE46+4)
+IF($HF46=0,0,INDEX(战宠!Q$15:Q$27,新怪物属性!$HF$3)*(INDEX(战宠!$U$7:$Y$10,1,新怪物属性!$HF46)))*(新怪物属性!$HG46+4)
+IF($HH46=0,0,INDEX(战宠!Q$15:Q$27,新怪物属性!$HH$3)*(INDEX(战宠!$U$7:$Y$10,1,新怪物属性!$HH46)))*(新怪物属性!$HI46+4)
+IF($HJ46=0,0,INDEX(战宠!Q$15:Q$27,新怪物属性!$HJ$3)*(INDEX(战宠!$U$7:$Y$10,1,新怪物属性!$HJ46)))*(新怪物属性!$HK46+4)
+IF($HL46=0,0,INDEX(战宠!Q$15:Q$27,新怪物属性!$HL$3)*(INDEX(战宠!$U$7:$Y$10,1,新怪物属性!$HL46)))*(新怪物属性!$HM46+4)
+IF($HN46=0,0,INDEX(战宠!Q$15:Q$27,新怪物属性!$HN$3)*(INDEX(战宠!$U$7:$Y$10,1,新怪物属性!$HN46)))*(新怪物属性!$HO46+4)
+IF($HP46=0,0,INDEX(战宠!Q$15:Q$27,新怪物属性!$HP$3)*(INDEX(战宠!$U$7:$Y$10,1,新怪物属性!$HP46)))*(新怪物属性!$HQ46+4)
+IF($HR46=0,0,INDEX(战宠!Q$15:Q$27,新怪物属性!$HR$3)*(INDEX(战宠!$U$7:$Y$10,1,新怪物属性!$HR46)))*(新怪物属性!$HS46+4)
+IF($HT46=0,0,INDEX(战宠!Q$15:Q$27,新怪物属性!$HT$3)*(INDEX(战宠!$U$7:$Y$10,1,新怪物属性!$HT46)))*(新怪物属性!$HU46+4)</f>
        <v>0</v>
      </c>
      <c r="ID46" s="14">
        <f>IF($GV46=0,0,INDEX(战宠!R$15:R$27,新怪物属性!$GV$3)*(INDEX(战宠!$U$7:$Y$10,1,新怪物属性!$GV46)))*(新怪物属性!$GW46+4)
+IF($GX46=0,0,INDEX(战宠!R$15:R$27,新怪物属性!$GX$3)*(INDEX(战宠!$U$7:$Y$10,1,新怪物属性!$GX46)))*(新怪物属性!$GY46+4)
+IF($GZ46=0,0,INDEX(战宠!R$15:R$27,新怪物属性!$GZ$3)*(INDEX(战宠!$U$7:$Y$10,1,新怪物属性!$GZ46)))*(新怪物属性!$HA46+4)
+IF($HB46=0,0,INDEX(战宠!R$15:R$27,新怪物属性!$HB$3)*(INDEX(战宠!$U$7:$Y$10,1,新怪物属性!$HB46)))*(新怪物属性!$HC46+4)
+IF($HD46=0,0,INDEX(战宠!R$15:R$27,新怪物属性!$HD$3)*(INDEX(战宠!$U$7:$Y$10,1,新怪物属性!$HD46)))*(新怪物属性!$HE46+4)
+IF($HF46=0,0,INDEX(战宠!R$15:R$27,新怪物属性!$HF$3)*(INDEX(战宠!$U$7:$Y$10,1,新怪物属性!$HF46)))*(新怪物属性!$HG46+4)
+IF($HH46=0,0,INDEX(战宠!R$15:R$27,新怪物属性!$HH$3)*(INDEX(战宠!$U$7:$Y$10,1,新怪物属性!$HH46)))*(新怪物属性!$HI46+4)
+IF($HJ46=0,0,INDEX(战宠!R$15:R$27,新怪物属性!$HJ$3)*(INDEX(战宠!$U$7:$Y$10,1,新怪物属性!$HJ46)))*(新怪物属性!$HK46+4)
+IF($HL46=0,0,INDEX(战宠!R$15:R$27,新怪物属性!$HL$3)*(INDEX(战宠!$U$7:$Y$10,1,新怪物属性!$HL46)))*(新怪物属性!$HM46+4)
+IF($HN46=0,0,INDEX(战宠!R$15:R$27,新怪物属性!$HN$3)*(INDEX(战宠!$U$7:$Y$10,1,新怪物属性!$HN46)))*(新怪物属性!$HO46+4)
+IF($HP46=0,0,INDEX(战宠!R$15:R$27,新怪物属性!$HP$3)*(INDEX(战宠!$U$7:$Y$10,1,新怪物属性!$HP46)))*(新怪物属性!$HQ46+4)
+IF($HR46=0,0,INDEX(战宠!R$15:R$27,新怪物属性!$HR$3)*(INDEX(战宠!$U$7:$Y$10,1,新怪物属性!$HR46)))*(新怪物属性!$HS46+4)
+IF($HT46=0,0,INDEX(战宠!R$15:R$27,新怪物属性!$HT$3)*(INDEX(战宠!$U$7:$Y$10,1,新怪物属性!$HT46)))*(新怪物属性!$HU46+4)</f>
        <v>0</v>
      </c>
      <c r="IE46" s="14">
        <f>IF($GV46=0,0,INDEX(战宠!S$15:S$27,新怪物属性!$GV$3)*(INDEX(战宠!$U$7:$Y$10,1,新怪物属性!$GV46)))*(新怪物属性!$GW46+4)
+IF($GX46=0,0,INDEX(战宠!S$15:S$27,新怪物属性!$GX$3)*(INDEX(战宠!$U$7:$Y$10,1,新怪物属性!$GX46)))*(新怪物属性!$GY46+4)
+IF($GZ46=0,0,INDEX(战宠!S$15:S$27,新怪物属性!$GZ$3)*(INDEX(战宠!$U$7:$Y$10,1,新怪物属性!$GZ46)))*(新怪物属性!$HA46+4)
+IF($HB46=0,0,INDEX(战宠!S$15:S$27,新怪物属性!$HB$3)*(INDEX(战宠!$U$7:$Y$10,1,新怪物属性!$HB46)))*(新怪物属性!$HC46+4)
+IF($HD46=0,0,INDEX(战宠!S$15:S$27,新怪物属性!$HD$3)*(INDEX(战宠!$U$7:$Y$10,1,新怪物属性!$HD46)))*(新怪物属性!$HE46+4)
+IF($HF46=0,0,INDEX(战宠!S$15:S$27,新怪物属性!$HF$3)*(INDEX(战宠!$U$7:$Y$10,1,新怪物属性!$HF46)))*(新怪物属性!$HG46+4)
+IF($HH46=0,0,INDEX(战宠!S$15:S$27,新怪物属性!$HH$3)*(INDEX(战宠!$U$7:$Y$10,1,新怪物属性!$HH46)))*(新怪物属性!$HI46+4)
+IF($HJ46=0,0,INDEX(战宠!S$15:S$27,新怪物属性!$HJ$3)*(INDEX(战宠!$U$7:$Y$10,1,新怪物属性!$HJ46)))*(新怪物属性!$HK46+4)
+IF($HL46=0,0,INDEX(战宠!S$15:S$27,新怪物属性!$HL$3)*(INDEX(战宠!$U$7:$Y$10,1,新怪物属性!$HL46)))*(新怪物属性!$HM46+4)
+IF($HN46=0,0,INDEX(战宠!S$15:S$27,新怪物属性!$HN$3)*(INDEX(战宠!$U$7:$Y$10,1,新怪物属性!$HN46)))*(新怪物属性!$HO46+4)
+IF($HP46=0,0,INDEX(战宠!S$15:S$27,新怪物属性!$HP$3)*(INDEX(战宠!$U$7:$Y$10,1,新怪物属性!$HP46)))*(新怪物属性!$HQ46+4)
+IF($HR46=0,0,INDEX(战宠!S$15:S$27,新怪物属性!$HR$3)*(INDEX(战宠!$U$7:$Y$10,1,新怪物属性!$HR46)))*(新怪物属性!$HS46+4)
+IF($HT46=0,0,INDEX(战宠!S$15:S$27,新怪物属性!$HT$3)*(INDEX(战宠!$U$7:$Y$10,1,新怪物属性!$HT46)))*(新怪物属性!$HU46+4)</f>
        <v>0</v>
      </c>
      <c r="IF46" s="14">
        <f>IF($GV46=0,0,INDEX(战宠!T$15:T$27,新怪物属性!$GV$3)*(INDEX(战宠!$U$7:$Y$10,1,新怪物属性!$GV46)))*(新怪物属性!$GW46+4)
+IF($GX46=0,0,INDEX(战宠!T$15:T$27,新怪物属性!$GX$3)*(INDEX(战宠!$U$7:$Y$10,1,新怪物属性!$GX46)))*(新怪物属性!$GY46+4)
+IF($GZ46=0,0,INDEX(战宠!T$15:T$27,新怪物属性!$GZ$3)*(INDEX(战宠!$U$7:$Y$10,1,新怪物属性!$GZ46)))*(新怪物属性!$HA46+4)
+IF($HB46=0,0,INDEX(战宠!T$15:T$27,新怪物属性!$HB$3)*(INDEX(战宠!$U$7:$Y$10,1,新怪物属性!$HB46)))*(新怪物属性!$HC46+4)
+IF($HD46=0,0,INDEX(战宠!T$15:T$27,新怪物属性!$HD$3)*(INDEX(战宠!$U$7:$Y$10,1,新怪物属性!$HD46)))*(新怪物属性!$HE46+4)
+IF($HF46=0,0,INDEX(战宠!T$15:T$27,新怪物属性!$HF$3)*(INDEX(战宠!$U$7:$Y$10,1,新怪物属性!$HF46)))*(新怪物属性!$HG46+4)
+IF($HH46=0,0,INDEX(战宠!T$15:T$27,新怪物属性!$HH$3)*(INDEX(战宠!$U$7:$Y$10,1,新怪物属性!$HH46)))*(新怪物属性!$HI46+4)
+IF($HJ46=0,0,INDEX(战宠!T$15:T$27,新怪物属性!$HJ$3)*(INDEX(战宠!$U$7:$Y$10,1,新怪物属性!$HJ46)))*(新怪物属性!$HK46+4)
+IF($HL46=0,0,INDEX(战宠!T$15:T$27,新怪物属性!$HL$3)*(INDEX(战宠!$U$7:$Y$10,1,新怪物属性!$HL46)))*(新怪物属性!$HM46+4)
+IF($HN46=0,0,INDEX(战宠!T$15:T$27,新怪物属性!$HN$3)*(INDEX(战宠!$U$7:$Y$10,1,新怪物属性!$HN46)))*(新怪物属性!$HO46+4)
+IF($HP46=0,0,INDEX(战宠!T$15:T$27,新怪物属性!$HP$3)*(INDEX(战宠!$U$7:$Y$10,1,新怪物属性!$HP46)))*(新怪物属性!$HQ46+4)
+IF($HR46=0,0,INDEX(战宠!T$15:T$27,新怪物属性!$HR$3)*(INDEX(战宠!$U$7:$Y$10,1,新怪物属性!$HR46)))*(新怪物属性!$HS46+4)
+IF($HT46=0,0,INDEX(战宠!T$15:T$27,新怪物属性!$HT$3)*(INDEX(战宠!$U$7:$Y$10,1,新怪物属性!$HT46)))*(新怪物属性!$HU46+4)</f>
        <v>0</v>
      </c>
      <c r="II46" s="14">
        <f>IF(HX46=0,0,INDEX(战宠!$D$15:$D$27,新怪物属性!HX46))</f>
        <v>0</v>
      </c>
      <c r="IJ46" s="14">
        <f>IF(HY46=0,0,INDEX(战宠!$D$15:$D$27,新怪物属性!HY46))</f>
        <v>0</v>
      </c>
      <c r="IM46" s="14">
        <f t="shared" si="51"/>
        <v>8458</v>
      </c>
      <c r="IN46" s="14">
        <f t="shared" si="52"/>
        <v>8580</v>
      </c>
      <c r="IO46" s="14">
        <f t="shared" si="53"/>
        <v>0</v>
      </c>
      <c r="IP46" s="14">
        <f t="shared" si="54"/>
        <v>0</v>
      </c>
      <c r="IQ46" s="14">
        <f t="shared" si="55"/>
        <v>0</v>
      </c>
      <c r="IR46" s="14">
        <f t="shared" si="89"/>
        <v>60676</v>
      </c>
      <c r="IS46" s="14">
        <f t="shared" si="90"/>
        <v>2717</v>
      </c>
      <c r="IT46" s="14">
        <f t="shared" si="91"/>
        <v>129114</v>
      </c>
      <c r="IU46" s="14">
        <f t="shared" si="92"/>
        <v>1744</v>
      </c>
      <c r="IV46" s="28">
        <f t="shared" si="93"/>
        <v>450</v>
      </c>
      <c r="IW46" s="28">
        <f t="shared" si="94"/>
        <v>200</v>
      </c>
      <c r="IX46" s="28">
        <f t="shared" si="95"/>
        <v>450</v>
      </c>
      <c r="IY46" s="28">
        <f t="shared" si="96"/>
        <v>200</v>
      </c>
      <c r="IZ46" s="28">
        <f t="shared" si="97"/>
        <v>1</v>
      </c>
      <c r="JA46" s="28">
        <f t="shared" si="98"/>
        <v>1</v>
      </c>
      <c r="JB46" s="28">
        <f t="shared" si="99"/>
        <v>10</v>
      </c>
      <c r="JC46" s="28">
        <f t="shared" si="100"/>
        <v>5</v>
      </c>
      <c r="JD46" s="14">
        <f t="shared" si="101"/>
        <v>1</v>
      </c>
      <c r="JE46" s="14">
        <f t="shared" si="102"/>
        <v>1</v>
      </c>
      <c r="JF46" s="14">
        <f t="shared" si="103"/>
        <v>1</v>
      </c>
      <c r="JG46" s="18">
        <f t="shared" si="104"/>
        <v>1</v>
      </c>
      <c r="JH46" s="18">
        <f t="shared" si="105"/>
        <v>1</v>
      </c>
      <c r="JI46" s="18">
        <f t="shared" si="106"/>
        <v>1</v>
      </c>
      <c r="JJ46" s="29">
        <f t="shared" si="136"/>
        <v>600</v>
      </c>
      <c r="JK46" s="29">
        <f t="shared" si="136"/>
        <v>900</v>
      </c>
      <c r="JL46" s="29">
        <f t="shared" si="136"/>
        <v>900</v>
      </c>
      <c r="JM46" s="26">
        <f t="shared" si="107"/>
        <v>0.1</v>
      </c>
      <c r="JN46" s="26">
        <f t="shared" si="108"/>
        <v>0.1</v>
      </c>
      <c r="JO46" s="26">
        <f t="shared" si="109"/>
        <v>0.1</v>
      </c>
      <c r="JP46" s="14">
        <f t="shared" si="110"/>
        <v>2</v>
      </c>
      <c r="JQ46" s="14">
        <f t="shared" si="111"/>
        <v>2</v>
      </c>
      <c r="JR46" s="14">
        <f t="shared" si="112"/>
        <v>2</v>
      </c>
      <c r="JS46" s="14">
        <f t="shared" si="113"/>
        <v>3</v>
      </c>
      <c r="JT46" s="14">
        <f t="shared" si="114"/>
        <v>45</v>
      </c>
      <c r="JU46" s="14">
        <f t="shared" si="115"/>
        <v>75</v>
      </c>
      <c r="JV46">
        <v>42</v>
      </c>
      <c r="JW46" s="14">
        <f t="shared" si="57"/>
        <v>540710</v>
      </c>
      <c r="JY46" s="14">
        <f t="shared" si="31"/>
        <v>5434</v>
      </c>
      <c r="JZ46" s="14">
        <f t="shared" si="58"/>
        <v>4940</v>
      </c>
      <c r="KA46" s="29">
        <f t="shared" si="59"/>
        <v>192</v>
      </c>
      <c r="KB46" s="29">
        <f t="shared" si="60"/>
        <v>0</v>
      </c>
      <c r="KC46" s="29">
        <f t="shared" si="61"/>
        <v>75</v>
      </c>
      <c r="KD46" s="29">
        <f t="shared" si="62"/>
        <v>0</v>
      </c>
      <c r="KE46" s="14">
        <f t="shared" si="116"/>
        <v>1</v>
      </c>
      <c r="KF46" s="14">
        <f t="shared" si="117"/>
        <v>1</v>
      </c>
      <c r="KG46" s="14">
        <f t="shared" si="63"/>
        <v>4199</v>
      </c>
      <c r="KH46" s="26">
        <f t="shared" si="118"/>
        <v>0.45</v>
      </c>
      <c r="KI46" s="26">
        <f t="shared" si="119"/>
        <v>0.15714285714285714</v>
      </c>
      <c r="KJ46" s="29">
        <f t="shared" si="64"/>
        <v>522</v>
      </c>
      <c r="KK46" s="29">
        <f t="shared" si="65"/>
        <v>2614</v>
      </c>
      <c r="KL46" s="29">
        <f t="shared" si="66"/>
        <v>0</v>
      </c>
      <c r="KM46" s="23">
        <f t="shared" si="67"/>
        <v>0</v>
      </c>
      <c r="KN46" s="23">
        <f t="shared" si="68"/>
        <v>0</v>
      </c>
      <c r="KO46" s="26">
        <f t="shared" si="120"/>
        <v>0.30000000000000004</v>
      </c>
      <c r="KP46" s="26">
        <f t="shared" si="121"/>
        <v>0.4</v>
      </c>
      <c r="KQ46" s="26">
        <f t="shared" si="122"/>
        <v>0.4</v>
      </c>
      <c r="KR46" s="26">
        <f t="shared" si="69"/>
        <v>0</v>
      </c>
      <c r="KS46" s="26">
        <v>0</v>
      </c>
      <c r="KT46" s="29">
        <f t="shared" si="123"/>
        <v>1.3</v>
      </c>
      <c r="KU46" s="29">
        <f t="shared" si="124"/>
        <v>1.4</v>
      </c>
      <c r="KV46" s="29">
        <f t="shared" si="125"/>
        <v>1.4</v>
      </c>
      <c r="KW46" s="29">
        <f t="shared" si="126"/>
        <v>3393</v>
      </c>
      <c r="KX46" s="29">
        <f t="shared" si="127"/>
        <v>2439.7333333333331</v>
      </c>
      <c r="KY46" s="29">
        <f t="shared" si="128"/>
        <v>0</v>
      </c>
      <c r="KZ46" s="29">
        <f t="shared" si="129"/>
        <v>25204</v>
      </c>
      <c r="LA46" s="14">
        <f t="shared" si="130"/>
        <v>5832.73</v>
      </c>
      <c r="LE46" s="14">
        <v>1</v>
      </c>
      <c r="LF46" s="14">
        <v>0.6</v>
      </c>
      <c r="LG46" s="14">
        <v>300</v>
      </c>
      <c r="LH46" s="14">
        <v>80</v>
      </c>
      <c r="LI46" s="14">
        <v>0</v>
      </c>
      <c r="LJ46" s="14">
        <v>60</v>
      </c>
      <c r="LK46" s="14">
        <v>60</v>
      </c>
      <c r="LL46" s="23">
        <f t="shared" si="71"/>
        <v>565467</v>
      </c>
      <c r="LM46" s="23">
        <f t="shared" si="72"/>
        <v>0</v>
      </c>
      <c r="LN46" s="23">
        <f t="shared" si="73"/>
        <v>565467</v>
      </c>
      <c r="LO46" s="14">
        <v>1</v>
      </c>
      <c r="LP46" s="14">
        <v>0.6</v>
      </c>
      <c r="LQ46" s="14">
        <v>150</v>
      </c>
      <c r="LR46" s="14">
        <v>35</v>
      </c>
      <c r="LS46" s="14">
        <v>0</v>
      </c>
      <c r="LT46" s="14">
        <v>30</v>
      </c>
      <c r="LU46" s="14">
        <v>30</v>
      </c>
      <c r="LV46" s="23">
        <f t="shared" si="74"/>
        <v>298995</v>
      </c>
      <c r="LW46" s="23">
        <f t="shared" si="75"/>
        <v>0</v>
      </c>
      <c r="LX46" s="23">
        <f t="shared" si="76"/>
        <v>298995</v>
      </c>
      <c r="MB46">
        <f t="shared" si="131"/>
        <v>2.1853585011479746</v>
      </c>
      <c r="MC46">
        <f t="shared" si="132"/>
        <v>2.1853585011479746</v>
      </c>
      <c r="ME46" s="14">
        <v>10</v>
      </c>
      <c r="MF46" s="14">
        <v>2</v>
      </c>
      <c r="MG46" s="14">
        <v>0</v>
      </c>
      <c r="MH46" s="23">
        <f t="shared" si="133"/>
        <v>14105</v>
      </c>
      <c r="MI46" s="23">
        <f t="shared" si="77"/>
        <v>0</v>
      </c>
      <c r="MJ46" s="23">
        <f t="shared" si="78"/>
        <v>14105</v>
      </c>
      <c r="MK46" s="14">
        <v>30</v>
      </c>
      <c r="ML46" s="14">
        <v>6</v>
      </c>
      <c r="MM46" s="14">
        <v>4</v>
      </c>
      <c r="MN46" s="23">
        <f t="shared" si="134"/>
        <v>42315</v>
      </c>
      <c r="MO46" s="23">
        <f t="shared" si="79"/>
        <v>0</v>
      </c>
      <c r="MP46" s="23">
        <f t="shared" si="80"/>
        <v>42315</v>
      </c>
      <c r="MR46" s="23">
        <f t="shared" si="81"/>
        <v>56420</v>
      </c>
      <c r="MS46" s="23">
        <f t="shared" si="82"/>
        <v>0</v>
      </c>
      <c r="MT46" s="23">
        <f t="shared" si="83"/>
        <v>56420</v>
      </c>
      <c r="MU46" s="23">
        <f t="shared" si="87"/>
        <v>21158</v>
      </c>
      <c r="MV46" s="23">
        <f t="shared" si="85"/>
        <v>0</v>
      </c>
      <c r="MW46" s="23">
        <f t="shared" si="86"/>
        <v>21158</v>
      </c>
      <c r="NJ46" s="14">
        <v>42</v>
      </c>
      <c r="NK46" s="14"/>
    </row>
    <row r="47" spans="1:375" ht="16.5" x14ac:dyDescent="0.2">
      <c r="A47">
        <v>15</v>
      </c>
      <c r="B47">
        <v>500</v>
      </c>
      <c r="C47" s="14">
        <f t="shared" si="137"/>
        <v>1</v>
      </c>
      <c r="D47" s="14">
        <v>43</v>
      </c>
      <c r="E47" s="14" t="s">
        <v>608</v>
      </c>
      <c r="F47" s="14"/>
      <c r="G47" s="14">
        <v>20</v>
      </c>
      <c r="H47" s="14">
        <v>10</v>
      </c>
      <c r="I47" s="14">
        <v>0</v>
      </c>
      <c r="J47" s="14">
        <v>2</v>
      </c>
      <c r="K47" s="14">
        <v>2</v>
      </c>
      <c r="L47" s="14">
        <v>0</v>
      </c>
      <c r="M47" s="14">
        <v>1</v>
      </c>
      <c r="N47" s="14">
        <v>1</v>
      </c>
      <c r="O47" s="14">
        <v>1</v>
      </c>
      <c r="P47" s="14">
        <v>2</v>
      </c>
      <c r="Q47" s="14">
        <v>4</v>
      </c>
      <c r="R47" s="14">
        <v>2</v>
      </c>
      <c r="S47" s="14">
        <v>2</v>
      </c>
      <c r="T47" s="14">
        <v>2</v>
      </c>
      <c r="U47" s="14">
        <v>2</v>
      </c>
      <c r="V47" s="14">
        <v>2</v>
      </c>
      <c r="W47" s="14">
        <v>2</v>
      </c>
      <c r="X47" s="14">
        <v>40</v>
      </c>
      <c r="Y47" s="14">
        <v>35</v>
      </c>
      <c r="Z47" s="14">
        <v>35</v>
      </c>
      <c r="AA47" s="14">
        <v>35</v>
      </c>
      <c r="AB47" s="14">
        <v>35</v>
      </c>
      <c r="AC47" s="14">
        <v>35</v>
      </c>
      <c r="AD47" s="14">
        <v>40</v>
      </c>
      <c r="AE47" s="14">
        <v>40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1</v>
      </c>
      <c r="AO47" s="14">
        <v>1</v>
      </c>
      <c r="AP47" s="14">
        <v>1</v>
      </c>
      <c r="AQ47" s="14">
        <v>1</v>
      </c>
      <c r="AR47" s="14">
        <v>1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4</v>
      </c>
      <c r="BF47" s="14">
        <f>ROUND((INDEX(新战舰养成!S$6:S$18,新怪物属性!$J47+1)+INDEX(新战舰养成!D$6:D$18,新怪物属性!$J47+1)*(新怪物属性!$G47-1))*INDEX(战舰突破!$D$6:$D$18,新怪物属性!$M47+1),0)</f>
        <v>1183</v>
      </c>
      <c r="BG47" s="14">
        <f>ROUND((INDEX(新战舰养成!T$6:T$18,新怪物属性!$J47+1)+INDEX(新战舰养成!E$6:E$18,新怪物属性!$J47+1)*(新怪物属性!$G47-1))*INDEX(战舰突破!$D$6:$D$18,新怪物属性!$M47+1),0)</f>
        <v>9394</v>
      </c>
      <c r="BH47" s="14">
        <f>ROUND((INDEX(新战舰养成!U$6:U$18,新怪物属性!$J47+1)+INDEX(新战舰养成!F$6:F$18,新怪物属性!$J47+1)*(新怪物属性!$G47-1))*INDEX(战舰突破!$D$6:$D$18,新怪物属性!$M47+1),0)</f>
        <v>613</v>
      </c>
      <c r="BI47" s="14">
        <f>ROUND((INDEX(新战舰养成!V$6:V$18,新怪物属性!$J47+1)+INDEX(新战舰养成!G$6:G$18,新怪物属性!$J47+1)*(新怪物属性!$G47-1))*INDEX(战舰突破!$D$6:$D$18,新怪物属性!$M47+1),0)</f>
        <v>330</v>
      </c>
      <c r="BJ47" s="14">
        <f>ROUND((INDEX(新战舰养成!W$6:W$18,新怪物属性!$J47+1)+INDEX(新战舰养成!H$6:H$18,新怪物属性!$J47+1)*(新怪物属性!$G47-1))*INDEX(战舰突破!$D$6:$D$18,新怪物属性!$M47+1),0)</f>
        <v>4</v>
      </c>
      <c r="BL47" s="14">
        <f>IF($H47&gt;0,ROUND((INDEX(新战舰养成!X$6:X$18,新怪物属性!$K47+1)+INDEX(新战舰养成!I$6:I$18,新怪物属性!$K47+1)*(新怪物属性!$H47-1))*INDEX(战舰突破!$D$6:$D$18,新怪物属性!$N47+1),0),0)</f>
        <v>1271</v>
      </c>
      <c r="BM47" s="14">
        <f>IF($H47&gt;0,ROUND((INDEX(新战舰养成!Y$6:Y$18,新怪物属性!$K47+1)+INDEX(新战舰养成!J$6:J$18,新怪物属性!$K47+1)*(新怪物属性!$H47-1))*INDEX(战舰突破!$D$6:$D$18,新怪物属性!$N47+1),0),0)</f>
        <v>0</v>
      </c>
      <c r="BN47" s="14">
        <f>IF($H47&gt;0,ROUND((INDEX(新战舰养成!Z$6:Z$18,新怪物属性!$K47+1)+INDEX(新战舰养成!K$6:K$18,新怪物属性!$K47+1)*(新怪物属性!$H47-1))*INDEX(战舰突破!$D$6:$D$18,新怪物属性!$N47+1),0),0)</f>
        <v>0</v>
      </c>
      <c r="BO47" s="14">
        <f>IF($H47&gt;0,ROUND((INDEX(新战舰养成!AA$6:AA$18,新怪物属性!$K47+1)+INDEX(新战舰养成!L$6:L$18,新怪物属性!$K47+1)*(新怪物属性!$H47-1))*INDEX(战舰突破!$D$6:$D$18,新怪物属性!$N47+1),0),0)</f>
        <v>9625</v>
      </c>
      <c r="BP47" s="14">
        <f>IF($H47&gt;0,ROUND((INDEX(新战舰养成!AB$6:AB$18,新怪物属性!$K47+1)+INDEX(新战舰养成!M$6:M$18,新怪物属性!$K47+1)*(新怪物属性!$H47-1))*INDEX(战舰突破!$D$6:$D$18,新怪物属性!$N47+1),0),0)</f>
        <v>190</v>
      </c>
      <c r="BR47" s="14">
        <f>IF($I47&gt;0,ROUND((INDEX(新战舰养成!AC$6:AC$18,新怪物属性!$L47+1)+INDEX(新战舰养成!I$6:I$18,新怪物属性!$L47+1)*(新怪物属性!$I47-1))*INDEX(战舰突破!$D$6:$D$18,新怪物属性!$O47+1),0),0)</f>
        <v>0</v>
      </c>
      <c r="BS47" s="14">
        <f>IF($I47&gt;0,ROUND((INDEX(新战舰养成!AD$6:AD$18,新怪物属性!$L47+1)+INDEX(新战舰养成!J$6:J$18,新怪物属性!$L47+1)*(新怪物属性!$I47-1))*INDEX(战舰突破!$D$6:$D$18,新怪物属性!$O47+1),0),0)</f>
        <v>0</v>
      </c>
      <c r="BT47" s="14">
        <f>IF($I47&gt;0,ROUND((INDEX(新战舰养成!AE$6:AE$18,新怪物属性!$L47+1)+INDEX(新战舰养成!K$6:K$18,新怪物属性!$L47+1)*(新怪物属性!$I47-1))*INDEX(战舰突破!$D$6:$D$18,新怪物属性!$O47+1),0),0)</f>
        <v>0</v>
      </c>
      <c r="BU47" s="14">
        <f>IF($I47&gt;0,ROUND((INDEX(新战舰养成!AF$6:AF$18,新怪物属性!$L47+1)+INDEX(新战舰养成!L$6:L$18,新怪物属性!$L47+1)*(新怪物属性!$I47-1))*INDEX(战舰突破!$D$6:$D$18,新怪物属性!$O47+1),0),0)</f>
        <v>0</v>
      </c>
      <c r="BV47" s="14">
        <f>IF($I47&gt;0,ROUND((INDEX(新战舰养成!AG$6:AG$18,新怪物属性!$L47+1)+INDEX(新战舰养成!M$6:M$18,新怪物属性!$L47+1)*(新怪物属性!$I47-1))*INDEX(战舰突破!$D$6:$D$18,新怪物属性!$O47+1),0),0)</f>
        <v>0</v>
      </c>
      <c r="BY47" s="14">
        <f>(INDEX(装备数值!$C$13:$G$116,新怪物属性!$P47*8+1,BY$2)+INDEX(装备数值!$C$13:$G$116,新怪物属性!$Q47*8+2,BY$2)+INDEX(装备数值!$C$13:$G$116,新怪物属性!$S47*8+3,BY$2)+INDEX(装备数值!$C$13:$G$116,新怪物属性!$R47*8+4,BY$2)+INDEX(装备数值!$C$13:$G$116,新怪物属性!$T47*8+5,BY$2)+INDEX(装备数值!$C$13:$G$116,新怪物属性!$U47*8+6,BY$2)+INDEX(装备数值!$C$13:$G$116,新怪物属性!$V47*8+7,BY$2)+INDEX(装备数值!$C$13:$G$116,新怪物属性!$W47*8+8,BY$2))</f>
        <v>600</v>
      </c>
      <c r="BZ47" s="14">
        <f>(INDEX(装备数值!$C$13:$G$116,新怪物属性!$P47*8+1,BZ$2)+INDEX(装备数值!$C$13:$G$116,新怪物属性!$Q47*8+2,BZ$2)+INDEX(装备数值!$C$13:$G$116,新怪物属性!$S47*8+3,BZ$2)+INDEX(装备数值!$C$13:$G$116,新怪物属性!$R47*8+4,BZ$2)+INDEX(装备数值!$C$13:$G$116,新怪物属性!$T47*8+5,BZ$2)+INDEX(装备数值!$C$13:$G$116,新怪物属性!$U47*8+6,BZ$2)+INDEX(装备数值!$C$13:$G$116,新怪物属性!$V47*8+7,BZ$2)+INDEX(装备数值!$C$13:$G$116,新怪物属性!$W47*8+8,BZ$2))</f>
        <v>4500</v>
      </c>
      <c r="CA47" s="14">
        <f>(INDEX(装备数值!$C$13:$G$116,新怪物属性!$P47*8+1,CA$2)+INDEX(装备数值!$C$13:$G$116,新怪物属性!$Q47*8+2,CA$2)+INDEX(装备数值!$C$13:$G$116,新怪物属性!$S47*8+3,CA$2)+INDEX(装备数值!$C$13:$G$116,新怪物属性!$R47*8+4,CA$2)+INDEX(装备数值!$C$13:$G$116,新怪物属性!$T47*8+5,CA$2)+INDEX(装备数值!$C$13:$G$116,新怪物属性!$U47*8+6,CA$2)+INDEX(装备数值!$C$13:$G$116,新怪物属性!$V47*8+7,CA$2)+INDEX(装备数值!$C$13:$G$116,新怪物属性!$W47*8+8,CA$2))</f>
        <v>510</v>
      </c>
      <c r="CB47" s="14">
        <f>(INDEX(装备数值!$C$13:$G$116,新怪物属性!$P47*8+1,CB$2)+INDEX(装备数值!$C$13:$G$116,新怪物属性!$Q47*8+2,CB$2)+INDEX(装备数值!$C$13:$G$116,新怪物属性!$S47*8+3,CB$2)+INDEX(装备数值!$C$13:$G$116,新怪物属性!$R47*8+4,CB$2)+INDEX(装备数值!$C$13:$G$116,新怪物属性!$T47*8+5,CB$2)+INDEX(装备数值!$C$13:$G$116,新怪物属性!$U47*8+6,CB$2)+INDEX(装备数值!$C$13:$G$116,新怪物属性!$V47*8+7,CB$2)+INDEX(装备数值!$C$13:$G$116,新怪物属性!$W47*8+8,CB$2))</f>
        <v>27000</v>
      </c>
      <c r="CC47" s="14">
        <f>(INDEX(装备数值!$C$13:$G$116,新怪物属性!$P47*8+1,CC$2)+INDEX(装备数值!$C$13:$G$116,新怪物属性!$Q47*8+2,CC$2)+INDEX(装备数值!$C$13:$G$116,新怪物属性!$S47*8+3,CC$2)+INDEX(装备数值!$C$13:$G$116,新怪物属性!$R47*8+4,CC$2)+INDEX(装备数值!$C$13:$G$116,新怪物属性!$T47*8+5,CC$2)+INDEX(装备数值!$C$13:$G$116,新怪物属性!$U47*8+6,CC$2)+INDEX(装备数值!$C$13:$G$116,新怪物属性!$V47*8+7,CC$2)+INDEX(装备数值!$C$13:$G$116,新怪物属性!$W47*8+8,CC$2))</f>
        <v>100</v>
      </c>
      <c r="CF47" s="14">
        <f t="shared" si="135"/>
        <v>4</v>
      </c>
      <c r="CG47" s="14">
        <f t="shared" si="135"/>
        <v>4</v>
      </c>
      <c r="CH47" s="14">
        <f t="shared" si="135"/>
        <v>0</v>
      </c>
      <c r="CI47" s="14">
        <f t="shared" si="135"/>
        <v>0</v>
      </c>
      <c r="CJ47" s="14">
        <f t="shared" si="135"/>
        <v>0</v>
      </c>
      <c r="CK47" s="14">
        <f t="shared" si="135"/>
        <v>0</v>
      </c>
      <c r="CL47" s="14">
        <f t="shared" si="135"/>
        <v>0</v>
      </c>
      <c r="CM47" s="14">
        <f t="shared" si="135"/>
        <v>0</v>
      </c>
      <c r="CN47" s="14">
        <f t="shared" si="135"/>
        <v>0</v>
      </c>
      <c r="CO47" s="14">
        <f t="shared" si="135"/>
        <v>0</v>
      </c>
      <c r="CP47" s="14">
        <f t="shared" si="135"/>
        <v>0</v>
      </c>
      <c r="CQ47" s="14">
        <f t="shared" si="135"/>
        <v>0</v>
      </c>
      <c r="CR47" s="14">
        <f t="shared" si="135"/>
        <v>0</v>
      </c>
      <c r="CS47" s="14">
        <f>SUMIFS(装备数值!BL$50:BL$101,装备数值!$BG$50:$BG$101,"="&amp;新怪物属性!$CF$2,装备数值!$BH$50:$BH$101,"&lt;="&amp;新怪物属性!$CF47)+SUMIFS(装备数值!BL$50:BL$101,装备数值!$BG$50:$BG$101,"="&amp;新怪物属性!$CG$2,装备数值!$BH$50:$BH$101,"&lt;="&amp;新怪物属性!$CG47)+SUMIFS(装备数值!BL$50:BL$101,装备数值!$BG$50:$BG$101,"="&amp;新怪物属性!$CH$2,装备数值!$BH$50:$BH$101,"&lt;="&amp;新怪物属性!$CH47)+SUMIFS(装备数值!BL$50:BL$101,装备数值!$BG$50:$BG$101,"="&amp;新怪物属性!$CI$2,装备数值!$BH$50:$BH$101,"&lt;="&amp;新怪物属性!$CI47)+SUMIFS(装备数值!BL$50:BL$101,装备数值!$BG$50:$BG$101,"="&amp;新怪物属性!$CJ$2,装备数值!$BH$50:$BH$101,"&lt;="&amp;新怪物属性!$CJ47)+SUMIFS(装备数值!BL$50:BL$101,装备数值!$BG$50:$BG$101,"="&amp;新怪物属性!$CK$2,装备数值!$BH$50:$BH$101,"&lt;="&amp;新怪物属性!$CK47)+SUMIFS(装备数值!BL$50:BL$101,装备数值!$BG$50:$BG$101,"="&amp;新怪物属性!$CL$2,装备数值!$BH$50:$BH$101,"&lt;="&amp;新怪物属性!$CL47)+SUMIFS(装备数值!BL$50:BL$101,装备数值!$BG$50:$BG$101,"="&amp;新怪物属性!$CM$2,装备数值!$BH$50:$BH$101,"&lt;="&amp;新怪物属性!$CM47)+SUMIFS(装备数值!BL$50:BL$101,装备数值!$BG$50:$BG$101,"="&amp;新怪物属性!$CN$2,装备数值!$BH$50:$BH$101,"&lt;="&amp;新怪物属性!$CN47)+SUMIFS(装备数值!BL$50:BL$101,装备数值!$BG$50:$BG$101,"="&amp;新怪物属性!$CO$2,装备数值!$BH$50:$BH$101,"&lt;="&amp;新怪物属性!$CO47)+SUMIFS(装备数值!BL$50:BL$101,装备数值!$BG$50:$BG$101,"="&amp;新怪物属性!$CP$2,装备数值!$BH$50:$BH$101,"&lt;="&amp;新怪物属性!$CP47)+SUMIFS(装备数值!BL$50:BL$101,装备数值!$BG$50:$BG$101,"="&amp;新怪物属性!$CQ$2,装备数值!$BH$50:$BH$101,"&lt;="&amp;新怪物属性!$CQ47)+SUMIFS(装备数值!BL$50:BL$101,装备数值!$BG$50:$BG$101,"="&amp;新怪物属性!$CR$2,装备数值!$BH$50:$BH$101,"&lt;="&amp;新怪物属性!$CR47)</f>
        <v>3360</v>
      </c>
      <c r="CT47" s="14">
        <f>SUMIFS(装备数值!BM$50:BM$101,装备数值!$BG$50:$BG$101,"="&amp;新怪物属性!$CF$2,装备数值!$BH$50:$BH$101,"&lt;="&amp;新怪物属性!$CF47)+SUMIFS(装备数值!BM$50:BM$101,装备数值!$BG$50:$BG$101,"="&amp;新怪物属性!$CG$2,装备数值!$BH$50:$BH$101,"&lt;="&amp;新怪物属性!$CG47)+SUMIFS(装备数值!BM$50:BM$101,装备数值!$BG$50:$BG$101,"="&amp;新怪物属性!$CH$2,装备数值!$BH$50:$BH$101,"&lt;="&amp;新怪物属性!$CH47)+SUMIFS(装备数值!BM$50:BM$101,装备数值!$BG$50:$BG$101,"="&amp;新怪物属性!$CI$2,装备数值!$BH$50:$BH$101,"&lt;="&amp;新怪物属性!$CI47)+SUMIFS(装备数值!BM$50:BM$101,装备数值!$BG$50:$BG$101,"="&amp;新怪物属性!$CJ$2,装备数值!$BH$50:$BH$101,"&lt;="&amp;新怪物属性!$CJ47)+SUMIFS(装备数值!BM$50:BM$101,装备数值!$BG$50:$BG$101,"="&amp;新怪物属性!$CK$2,装备数值!$BH$50:$BH$101,"&lt;="&amp;新怪物属性!$CK47)+SUMIFS(装备数值!BM$50:BM$101,装备数值!$BG$50:$BG$101,"="&amp;新怪物属性!$CL$2,装备数值!$BH$50:$BH$101,"&lt;="&amp;新怪物属性!$CL47)+SUMIFS(装备数值!BM$50:BM$101,装备数值!$BG$50:$BG$101,"="&amp;新怪物属性!$CM$2,装备数值!$BH$50:$BH$101,"&lt;="&amp;新怪物属性!$CM47)+SUMIFS(装备数值!BM$50:BM$101,装备数值!$BG$50:$BG$101,"="&amp;新怪物属性!$CN$2,装备数值!$BH$50:$BH$101,"&lt;="&amp;新怪物属性!$CN47)+SUMIFS(装备数值!BM$50:BM$101,装备数值!$BG$50:$BG$101,"="&amp;新怪物属性!$CO$2,装备数值!$BH$50:$BH$101,"&lt;="&amp;新怪物属性!$CO47)+SUMIFS(装备数值!BM$50:BM$101,装备数值!$BG$50:$BG$101,"="&amp;新怪物属性!$CP$2,装备数值!$BH$50:$BH$101,"&lt;="&amp;新怪物属性!$CP47)+SUMIFS(装备数值!BM$50:BM$101,装备数值!$BG$50:$BG$101,"="&amp;新怪物属性!$CQ$2,装备数值!$BH$50:$BH$101,"&lt;="&amp;新怪物属性!$CQ47)+SUMIFS(装备数值!BM$50:BM$101,装备数值!$BG$50:$BG$101,"="&amp;新怪物属性!$CR$2,装备数值!$BH$50:$BH$101,"&lt;="&amp;新怪物属性!$CR47)</f>
        <v>25200</v>
      </c>
      <c r="CU47" s="14">
        <f>SUMIFS(装备数值!BN$50:BN$101,装备数值!$BG$50:$BG$101,"="&amp;新怪物属性!$CF$2,装备数值!$BH$50:$BH$101,"&lt;="&amp;新怪物属性!$CF47)+SUMIFS(装备数值!BN$50:BN$101,装备数值!$BG$50:$BG$101,"="&amp;新怪物属性!$CG$2,装备数值!$BH$50:$BH$101,"&lt;="&amp;新怪物属性!$CG47)+SUMIFS(装备数值!BN$50:BN$101,装备数值!$BG$50:$BG$101,"="&amp;新怪物属性!$CH$2,装备数值!$BH$50:$BH$101,"&lt;="&amp;新怪物属性!$CH47)+SUMIFS(装备数值!BN$50:BN$101,装备数值!$BG$50:$BG$101,"="&amp;新怪物属性!$CI$2,装备数值!$BH$50:$BH$101,"&lt;="&amp;新怪物属性!$CI47)+SUMIFS(装备数值!BN$50:BN$101,装备数值!$BG$50:$BG$101,"="&amp;新怪物属性!$CJ$2,装备数值!$BH$50:$BH$101,"&lt;="&amp;新怪物属性!$CJ47)+SUMIFS(装备数值!BN$50:BN$101,装备数值!$BG$50:$BG$101,"="&amp;新怪物属性!$CK$2,装备数值!$BH$50:$BH$101,"&lt;="&amp;新怪物属性!$CK47)+SUMIFS(装备数值!BN$50:BN$101,装备数值!$BG$50:$BG$101,"="&amp;新怪物属性!$CL$2,装备数值!$BH$50:$BH$101,"&lt;="&amp;新怪物属性!$CL47)+SUMIFS(装备数值!BN$50:BN$101,装备数值!$BG$50:$BG$101,"="&amp;新怪物属性!$CM$2,装备数值!$BH$50:$BH$101,"&lt;="&amp;新怪物属性!$CM47)+SUMIFS(装备数值!BN$50:BN$101,装备数值!$BG$50:$BG$101,"="&amp;新怪物属性!$CN$2,装备数值!$BH$50:$BH$101,"&lt;="&amp;新怪物属性!$CN47)+SUMIFS(装备数值!BN$50:BN$101,装备数值!$BG$50:$BG$101,"="&amp;新怪物属性!$CO$2,装备数值!$BH$50:$BH$101,"&lt;="&amp;新怪物属性!$CO47)+SUMIFS(装备数值!BN$50:BN$101,装备数值!$BG$50:$BG$101,"="&amp;新怪物属性!$CP$2,装备数值!$BH$50:$BH$101,"&lt;="&amp;新怪物属性!$CP47)+SUMIFS(装备数值!BN$50:BN$101,装备数值!$BG$50:$BG$101,"="&amp;新怪物属性!$CQ$2,装备数值!$BH$50:$BH$101,"&lt;="&amp;新怪物属性!$CQ47)+SUMIFS(装备数值!BN$50:BN$101,装备数值!$BG$50:$BG$101,"="&amp;新怪物属性!$CR$2,装备数值!$BH$50:$BH$101,"&lt;="&amp;新怪物属性!$CR47)</f>
        <v>0</v>
      </c>
      <c r="CV47" s="14">
        <f>SUMIFS(装备数值!BO$50:BO$101,装备数值!$BG$50:$BG$101,"="&amp;新怪物属性!$CF$2,装备数值!$BH$50:$BH$101,"&lt;="&amp;新怪物属性!$CF47)+SUMIFS(装备数值!BO$50:BO$101,装备数值!$BG$50:$BG$101,"="&amp;新怪物属性!$CG$2,装备数值!$BH$50:$BH$101,"&lt;="&amp;新怪物属性!$CG47)+SUMIFS(装备数值!BO$50:BO$101,装备数值!$BG$50:$BG$101,"="&amp;新怪物属性!$CH$2,装备数值!$BH$50:$BH$101,"&lt;="&amp;新怪物属性!$CH47)+SUMIFS(装备数值!BO$50:BO$101,装备数值!$BG$50:$BG$101,"="&amp;新怪物属性!$CI$2,装备数值!$BH$50:$BH$101,"&lt;="&amp;新怪物属性!$CI47)+SUMIFS(装备数值!BO$50:BO$101,装备数值!$BG$50:$BG$101,"="&amp;新怪物属性!$CJ$2,装备数值!$BH$50:$BH$101,"&lt;="&amp;新怪物属性!$CJ47)+SUMIFS(装备数值!BO$50:BO$101,装备数值!$BG$50:$BG$101,"="&amp;新怪物属性!$CK$2,装备数值!$BH$50:$BH$101,"&lt;="&amp;新怪物属性!$CK47)+SUMIFS(装备数值!BO$50:BO$101,装备数值!$BG$50:$BG$101,"="&amp;新怪物属性!$CL$2,装备数值!$BH$50:$BH$101,"&lt;="&amp;新怪物属性!$CL47)+SUMIFS(装备数值!BO$50:BO$101,装备数值!$BG$50:$BG$101,"="&amp;新怪物属性!$CM$2,装备数值!$BH$50:$BH$101,"&lt;="&amp;新怪物属性!$CM47)+SUMIFS(装备数值!BO$50:BO$101,装备数值!$BG$50:$BG$101,"="&amp;新怪物属性!$CN$2,装备数值!$BH$50:$BH$101,"&lt;="&amp;新怪物属性!$CN47)+SUMIFS(装备数值!BO$50:BO$101,装备数值!$BG$50:$BG$101,"="&amp;新怪物属性!$CO$2,装备数值!$BH$50:$BH$101,"&lt;="&amp;新怪物属性!$CO47)+SUMIFS(装备数值!BO$50:BO$101,装备数值!$BG$50:$BG$101,"="&amp;新怪物属性!$CP$2,装备数值!$BH$50:$BH$101,"&lt;="&amp;新怪物属性!$CP47)+SUMIFS(装备数值!BO$50:BO$101,装备数值!$BG$50:$BG$101,"="&amp;新怪物属性!$CQ$2,装备数值!$BH$50:$BH$101,"&lt;="&amp;新怪物属性!$CQ47)+SUMIFS(装备数值!BO$50:BO$101,装备数值!$BG$50:$BG$101,"="&amp;新怪物属性!$CR$2,装备数值!$BH$50:$BH$101,"&lt;="&amp;新怪物属性!$CR47)</f>
        <v>48000</v>
      </c>
      <c r="CW47" s="14">
        <f>SUMIFS(装备数值!BP$50:BP$101,装备数值!$BG$50:$BG$101,"="&amp;新怪物属性!$CF$2,装备数值!$BH$50:$BH$101,"&lt;="&amp;新怪物属性!$CF47)+SUMIFS(装备数值!BP$50:BP$101,装备数值!$BG$50:$BG$101,"="&amp;新怪物属性!$CG$2,装备数值!$BH$50:$BH$101,"&lt;="&amp;新怪物属性!$CG47)+SUMIFS(装备数值!BP$50:BP$101,装备数值!$BG$50:$BG$101,"="&amp;新怪物属性!$CH$2,装备数值!$BH$50:$BH$101,"&lt;="&amp;新怪物属性!$CH47)+SUMIFS(装备数值!BP$50:BP$101,装备数值!$BG$50:$BG$101,"="&amp;新怪物属性!$CI$2,装备数值!$BH$50:$BH$101,"&lt;="&amp;新怪物属性!$CI47)+SUMIFS(装备数值!BP$50:BP$101,装备数值!$BG$50:$BG$101,"="&amp;新怪物属性!$CJ$2,装备数值!$BH$50:$BH$101,"&lt;="&amp;新怪物属性!$CJ47)+SUMIFS(装备数值!BP$50:BP$101,装备数值!$BG$50:$BG$101,"="&amp;新怪物属性!$CK$2,装备数值!$BH$50:$BH$101,"&lt;="&amp;新怪物属性!$CK47)+SUMIFS(装备数值!BP$50:BP$101,装备数值!$BG$50:$BG$101,"="&amp;新怪物属性!$CL$2,装备数值!$BH$50:$BH$101,"&lt;="&amp;新怪物属性!$CL47)+SUMIFS(装备数值!BP$50:BP$101,装备数值!$BG$50:$BG$101,"="&amp;新怪物属性!$CM$2,装备数值!$BH$50:$BH$101,"&lt;="&amp;新怪物属性!$CM47)+SUMIFS(装备数值!BP$50:BP$101,装备数值!$BG$50:$BG$101,"="&amp;新怪物属性!$CN$2,装备数值!$BH$50:$BH$101,"&lt;="&amp;新怪物属性!$CN47)+SUMIFS(装备数值!BP$50:BP$101,装备数值!$BG$50:$BG$101,"="&amp;新怪物属性!$CO$2,装备数值!$BH$50:$BH$101,"&lt;="&amp;新怪物属性!$CO47)+SUMIFS(装备数值!BP$50:BP$101,装备数值!$BG$50:$BG$101,"="&amp;新怪物属性!$CP$2,装备数值!$BH$50:$BH$101,"&lt;="&amp;新怪物属性!$CP47)+SUMIFS(装备数值!BP$50:BP$101,装备数值!$BG$50:$BG$101,"="&amp;新怪物属性!$CQ$2,装备数值!$BH$50:$BH$101,"&lt;="&amp;新怪物属性!$CQ47)+SUMIFS(装备数值!BP$50:BP$101,装备数值!$BG$50:$BG$101,"="&amp;新怪物属性!$CR$2,装备数值!$BH$50:$BH$101,"&lt;="&amp;新怪物属性!$CR47)</f>
        <v>920</v>
      </c>
      <c r="CX47" s="14">
        <f>SUMIFS(装备数值!BQ$50:BQ$101,装备数值!$BG$50:$BG$101,"="&amp;新怪物属性!$CF$2,装备数值!$BH$50:$BH$101,"&lt;="&amp;新怪物属性!$CF47)+SUMIFS(装备数值!BQ$50:BQ$101,装备数值!$BG$50:$BG$101,"="&amp;新怪物属性!$CG$2,装备数值!$BH$50:$BH$101,"&lt;="&amp;新怪物属性!$CG47)+SUMIFS(装备数值!BQ$50:BQ$101,装备数值!$BG$50:$BG$101,"="&amp;新怪物属性!$CH$2,装备数值!$BH$50:$BH$101,"&lt;="&amp;新怪物属性!$CH47)+SUMIFS(装备数值!BQ$50:BQ$101,装备数值!$BG$50:$BG$101,"="&amp;新怪物属性!$CI$2,装备数值!$BH$50:$BH$101,"&lt;="&amp;新怪物属性!$CI47)+SUMIFS(装备数值!BQ$50:BQ$101,装备数值!$BG$50:$BG$101,"="&amp;新怪物属性!$CJ$2,装备数值!$BH$50:$BH$101,"&lt;="&amp;新怪物属性!$CJ47)+SUMIFS(装备数值!BQ$50:BQ$101,装备数值!$BG$50:$BG$101,"="&amp;新怪物属性!$CK$2,装备数值!$BH$50:$BH$101,"&lt;="&amp;新怪物属性!$CK47)+SUMIFS(装备数值!BQ$50:BQ$101,装备数值!$BG$50:$BG$101,"="&amp;新怪物属性!$CL$2,装备数值!$BH$50:$BH$101,"&lt;="&amp;新怪物属性!$CL47)+SUMIFS(装备数值!BQ$50:BQ$101,装备数值!$BG$50:$BG$101,"="&amp;新怪物属性!$CM$2,装备数值!$BH$50:$BH$101,"&lt;="&amp;新怪物属性!$CM47)+SUMIFS(装备数值!BQ$50:BQ$101,装备数值!$BG$50:$BG$101,"="&amp;新怪物属性!$CN$2,装备数值!$BH$50:$BH$101,"&lt;="&amp;新怪物属性!$CN47)+SUMIFS(装备数值!BQ$50:BQ$101,装备数值!$BG$50:$BG$101,"="&amp;新怪物属性!$CO$2,装备数值!$BH$50:$BH$101,"&lt;="&amp;新怪物属性!$CO47)+SUMIFS(装备数值!BQ$50:BQ$101,装备数值!$BG$50:$BG$101,"="&amp;新怪物属性!$CP$2,装备数值!$BH$50:$BH$101,"&lt;="&amp;新怪物属性!$CP47)+SUMIFS(装备数值!BQ$50:BQ$101,装备数值!$BG$50:$BG$101,"="&amp;新怪物属性!$CQ$2,装备数值!$BH$50:$BH$101,"&lt;="&amp;新怪物属性!$CQ47)+SUMIFS(装备数值!BQ$50:BQ$101,装备数值!$BG$50:$BG$101,"="&amp;新怪物属性!$CR$2,装备数值!$BH$50:$BH$101,"&lt;="&amp;新怪物属性!$CR47)</f>
        <v>250</v>
      </c>
      <c r="CY47" s="14">
        <f>SUMIFS(装备数值!BR$50:BR$101,装备数值!$BG$50:$BG$101,"="&amp;新怪物属性!$CF$2,装备数值!$BH$50:$BH$101,"&lt;="&amp;新怪物属性!$CF47)+SUMIFS(装备数值!BR$50:BR$101,装备数值!$BG$50:$BG$101,"="&amp;新怪物属性!$CG$2,装备数值!$BH$50:$BH$101,"&lt;="&amp;新怪物属性!$CG47)+SUMIFS(装备数值!BR$50:BR$101,装备数值!$BG$50:$BG$101,"="&amp;新怪物属性!$CH$2,装备数值!$BH$50:$BH$101,"&lt;="&amp;新怪物属性!$CH47)+SUMIFS(装备数值!BR$50:BR$101,装备数值!$BG$50:$BG$101,"="&amp;新怪物属性!$CI$2,装备数值!$BH$50:$BH$101,"&lt;="&amp;新怪物属性!$CI47)+SUMIFS(装备数值!BR$50:BR$101,装备数值!$BG$50:$BG$101,"="&amp;新怪物属性!$CJ$2,装备数值!$BH$50:$BH$101,"&lt;="&amp;新怪物属性!$CJ47)+SUMIFS(装备数值!BR$50:BR$101,装备数值!$BG$50:$BG$101,"="&amp;新怪物属性!$CK$2,装备数值!$BH$50:$BH$101,"&lt;="&amp;新怪物属性!$CK47)+SUMIFS(装备数值!BR$50:BR$101,装备数值!$BG$50:$BG$101,"="&amp;新怪物属性!$CL$2,装备数值!$BH$50:$BH$101,"&lt;="&amp;新怪物属性!$CL47)+SUMIFS(装备数值!BR$50:BR$101,装备数值!$BG$50:$BG$101,"="&amp;新怪物属性!$CM$2,装备数值!$BH$50:$BH$101,"&lt;="&amp;新怪物属性!$CM47)+SUMIFS(装备数值!BR$50:BR$101,装备数值!$BG$50:$BG$101,"="&amp;新怪物属性!$CN$2,装备数值!$BH$50:$BH$101,"&lt;="&amp;新怪物属性!$CN47)+SUMIFS(装备数值!BR$50:BR$101,装备数值!$BG$50:$BG$101,"="&amp;新怪物属性!$CO$2,装备数值!$BH$50:$BH$101,"&lt;="&amp;新怪物属性!$CO47)+SUMIFS(装备数值!BR$50:BR$101,装备数值!$BG$50:$BG$101,"="&amp;新怪物属性!$CP$2,装备数值!$BH$50:$BH$101,"&lt;="&amp;新怪物属性!$CP47)+SUMIFS(装备数值!BR$50:BR$101,装备数值!$BG$50:$BG$101,"="&amp;新怪物属性!$CQ$2,装备数值!$BH$50:$BH$101,"&lt;="&amp;新怪物属性!$CQ47)+SUMIFS(装备数值!BR$50:BR$101,装备数值!$BG$50:$BG$101,"="&amp;新怪物属性!$CR$2,装备数值!$BH$50:$BH$101,"&lt;="&amp;新怪物属性!$CR47)</f>
        <v>0</v>
      </c>
      <c r="CZ47" s="14">
        <f>SUMIFS(装备数值!BS$50:BS$101,装备数值!$BG$50:$BG$101,"="&amp;新怪物属性!$CF$2,装备数值!$BH$50:$BH$101,"&lt;="&amp;新怪物属性!$CF47)+SUMIFS(装备数值!BS$50:BS$101,装备数值!$BG$50:$BG$101,"="&amp;新怪物属性!$CG$2,装备数值!$BH$50:$BH$101,"&lt;="&amp;新怪物属性!$CG47)+SUMIFS(装备数值!BS$50:BS$101,装备数值!$BG$50:$BG$101,"="&amp;新怪物属性!$CH$2,装备数值!$BH$50:$BH$101,"&lt;="&amp;新怪物属性!$CH47)+SUMIFS(装备数值!BS$50:BS$101,装备数值!$BG$50:$BG$101,"="&amp;新怪物属性!$CI$2,装备数值!$BH$50:$BH$101,"&lt;="&amp;新怪物属性!$CI47)+SUMIFS(装备数值!BS$50:BS$101,装备数值!$BG$50:$BG$101,"="&amp;新怪物属性!$CJ$2,装备数值!$BH$50:$BH$101,"&lt;="&amp;新怪物属性!$CJ47)+SUMIFS(装备数值!BS$50:BS$101,装备数值!$BG$50:$BG$101,"="&amp;新怪物属性!$CK$2,装备数值!$BH$50:$BH$101,"&lt;="&amp;新怪物属性!$CK47)+SUMIFS(装备数值!BS$50:BS$101,装备数值!$BG$50:$BG$101,"="&amp;新怪物属性!$CL$2,装备数值!$BH$50:$BH$101,"&lt;="&amp;新怪物属性!$CL47)+SUMIFS(装备数值!BS$50:BS$101,装备数值!$BG$50:$BG$101,"="&amp;新怪物属性!$CM$2,装备数值!$BH$50:$BH$101,"&lt;="&amp;新怪物属性!$CM47)+SUMIFS(装备数值!BS$50:BS$101,装备数值!$BG$50:$BG$101,"="&amp;新怪物属性!$CN$2,装备数值!$BH$50:$BH$101,"&lt;="&amp;新怪物属性!$CN47)+SUMIFS(装备数值!BS$50:BS$101,装备数值!$BG$50:$BG$101,"="&amp;新怪物属性!$CO$2,装备数值!$BH$50:$BH$101,"&lt;="&amp;新怪物属性!$CO47)+SUMIFS(装备数值!BS$50:BS$101,装备数值!$BG$50:$BG$101,"="&amp;新怪物属性!$CP$2,装备数值!$BH$50:$BH$101,"&lt;="&amp;新怪物属性!$CP47)+SUMIFS(装备数值!BS$50:BS$101,装备数值!$BG$50:$BG$101,"="&amp;新怪物属性!$CQ$2,装备数值!$BH$50:$BH$101,"&lt;="&amp;新怪物属性!$CQ47)+SUMIFS(装备数值!BS$50:BS$101,装备数值!$BG$50:$BG$101,"="&amp;新怪物属性!$CR$2,装备数值!$BH$50:$BH$101,"&lt;="&amp;新怪物属性!$CR47)</f>
        <v>0</v>
      </c>
      <c r="DA47" s="14">
        <f>SUMIFS(装备数值!BT$50:BT$101,装备数值!$BG$50:$BG$101,"="&amp;新怪物属性!$CF$2,装备数值!$BH$50:$BH$101,"&lt;="&amp;新怪物属性!$CF47)+SUMIFS(装备数值!BT$50:BT$101,装备数值!$BG$50:$BG$101,"="&amp;新怪物属性!$CG$2,装备数值!$BH$50:$BH$101,"&lt;="&amp;新怪物属性!$CG47)+SUMIFS(装备数值!BT$50:BT$101,装备数值!$BG$50:$BG$101,"="&amp;新怪物属性!$CH$2,装备数值!$BH$50:$BH$101,"&lt;="&amp;新怪物属性!$CH47)+SUMIFS(装备数值!BT$50:BT$101,装备数值!$BG$50:$BG$101,"="&amp;新怪物属性!$CI$2,装备数值!$BH$50:$BH$101,"&lt;="&amp;新怪物属性!$CI47)+SUMIFS(装备数值!BT$50:BT$101,装备数值!$BG$50:$BG$101,"="&amp;新怪物属性!$CJ$2,装备数值!$BH$50:$BH$101,"&lt;="&amp;新怪物属性!$CJ47)+SUMIFS(装备数值!BT$50:BT$101,装备数值!$BG$50:$BG$101,"="&amp;新怪物属性!$CK$2,装备数值!$BH$50:$BH$101,"&lt;="&amp;新怪物属性!$CK47)+SUMIFS(装备数值!BT$50:BT$101,装备数值!$BG$50:$BG$101,"="&amp;新怪物属性!$CL$2,装备数值!$BH$50:$BH$101,"&lt;="&amp;新怪物属性!$CL47)+SUMIFS(装备数值!BT$50:BT$101,装备数值!$BG$50:$BG$101,"="&amp;新怪物属性!$CM$2,装备数值!$BH$50:$BH$101,"&lt;="&amp;新怪物属性!$CM47)+SUMIFS(装备数值!BT$50:BT$101,装备数值!$BG$50:$BG$101,"="&amp;新怪物属性!$CN$2,装备数值!$BH$50:$BH$101,"&lt;="&amp;新怪物属性!$CN47)+SUMIFS(装备数值!BT$50:BT$101,装备数值!$BG$50:$BG$101,"="&amp;新怪物属性!$CO$2,装备数值!$BH$50:$BH$101,"&lt;="&amp;新怪物属性!$CO47)+SUMIFS(装备数值!BT$50:BT$101,装备数值!$BG$50:$BG$101,"="&amp;新怪物属性!$CP$2,装备数值!$BH$50:$BH$101,"&lt;="&amp;新怪物属性!$CP47)+SUMIFS(装备数值!BT$50:BT$101,装备数值!$BG$50:$BG$101,"="&amp;新怪物属性!$CQ$2,装备数值!$BH$50:$BH$101,"&lt;="&amp;新怪物属性!$CQ47)+SUMIFS(装备数值!BT$50:BT$101,装备数值!$BG$50:$BG$101,"="&amp;新怪物属性!$CR$2,装备数值!$BH$50:$BH$101,"&lt;="&amp;新怪物属性!$CR47)</f>
        <v>250</v>
      </c>
      <c r="DB47" s="14">
        <f>SUMIFS(装备数值!BU$50:BU$101,装备数值!$BG$50:$BG$101,"="&amp;新怪物属性!$CF$2,装备数值!$BH$50:$BH$101,"&lt;="&amp;新怪物属性!$CF47)+SUMIFS(装备数值!BU$50:BU$101,装备数值!$BG$50:$BG$101,"="&amp;新怪物属性!$CG$2,装备数值!$BH$50:$BH$101,"&lt;="&amp;新怪物属性!$CG47)+SUMIFS(装备数值!BU$50:BU$101,装备数值!$BG$50:$BG$101,"="&amp;新怪物属性!$CH$2,装备数值!$BH$50:$BH$101,"&lt;="&amp;新怪物属性!$CH47)+SUMIFS(装备数值!BU$50:BU$101,装备数值!$BG$50:$BG$101,"="&amp;新怪物属性!$CI$2,装备数值!$BH$50:$BH$101,"&lt;="&amp;新怪物属性!$CI47)+SUMIFS(装备数值!BU$50:BU$101,装备数值!$BG$50:$BG$101,"="&amp;新怪物属性!$CJ$2,装备数值!$BH$50:$BH$101,"&lt;="&amp;新怪物属性!$CJ47)+SUMIFS(装备数值!BU$50:BU$101,装备数值!$BG$50:$BG$101,"="&amp;新怪物属性!$CK$2,装备数值!$BH$50:$BH$101,"&lt;="&amp;新怪物属性!$CK47)+SUMIFS(装备数值!BU$50:BU$101,装备数值!$BG$50:$BG$101,"="&amp;新怪物属性!$CL$2,装备数值!$BH$50:$BH$101,"&lt;="&amp;新怪物属性!$CL47)+SUMIFS(装备数值!BU$50:BU$101,装备数值!$BG$50:$BG$101,"="&amp;新怪物属性!$CM$2,装备数值!$BH$50:$BH$101,"&lt;="&amp;新怪物属性!$CM47)+SUMIFS(装备数值!BU$50:BU$101,装备数值!$BG$50:$BG$101,"="&amp;新怪物属性!$CN$2,装备数值!$BH$50:$BH$101,"&lt;="&amp;新怪物属性!$CN47)+SUMIFS(装备数值!BU$50:BU$101,装备数值!$BG$50:$BG$101,"="&amp;新怪物属性!$CO$2,装备数值!$BH$50:$BH$101,"&lt;="&amp;新怪物属性!$CO47)+SUMIFS(装备数值!BU$50:BU$101,装备数值!$BG$50:$BG$101,"="&amp;新怪物属性!$CP$2,装备数值!$BH$50:$BH$101,"&lt;="&amp;新怪物属性!$CP47)+SUMIFS(装备数值!BU$50:BU$101,装备数值!$BG$50:$BG$101,"="&amp;新怪物属性!$CQ$2,装备数值!$BH$50:$BH$101,"&lt;="&amp;新怪物属性!$CQ47)+SUMIFS(装备数值!BU$50:BU$101,装备数值!$BG$50:$BG$101,"="&amp;新怪物属性!$CR$2,装备数值!$BH$50:$BH$101,"&lt;="&amp;新怪物属性!$CR47)</f>
        <v>0</v>
      </c>
      <c r="DC47" s="14">
        <f>SUMIFS(装备数值!BV$50:BV$101,装备数值!$BG$50:$BG$101,"="&amp;新怪物属性!$CF$2,装备数值!$BH$50:$BH$101,"&lt;="&amp;新怪物属性!$CF47)+SUMIFS(装备数值!BV$50:BV$101,装备数值!$BG$50:$BG$101,"="&amp;新怪物属性!$CG$2,装备数值!$BH$50:$BH$101,"&lt;="&amp;新怪物属性!$CG47)+SUMIFS(装备数值!BV$50:BV$101,装备数值!$BG$50:$BG$101,"="&amp;新怪物属性!$CH$2,装备数值!$BH$50:$BH$101,"&lt;="&amp;新怪物属性!$CH47)+SUMIFS(装备数值!BV$50:BV$101,装备数值!$BG$50:$BG$101,"="&amp;新怪物属性!$CI$2,装备数值!$BH$50:$BH$101,"&lt;="&amp;新怪物属性!$CI47)+SUMIFS(装备数值!BV$50:BV$101,装备数值!$BG$50:$BG$101,"="&amp;新怪物属性!$CJ$2,装备数值!$BH$50:$BH$101,"&lt;="&amp;新怪物属性!$CJ47)+SUMIFS(装备数值!BV$50:BV$101,装备数值!$BG$50:$BG$101,"="&amp;新怪物属性!$CK$2,装备数值!$BH$50:$BH$101,"&lt;="&amp;新怪物属性!$CK47)+SUMIFS(装备数值!BV$50:BV$101,装备数值!$BG$50:$BG$101,"="&amp;新怪物属性!$CL$2,装备数值!$BH$50:$BH$101,"&lt;="&amp;新怪物属性!$CL47)+SUMIFS(装备数值!BV$50:BV$101,装备数值!$BG$50:$BG$101,"="&amp;新怪物属性!$CM$2,装备数值!$BH$50:$BH$101,"&lt;="&amp;新怪物属性!$CM47)+SUMIFS(装备数值!BV$50:BV$101,装备数值!$BG$50:$BG$101,"="&amp;新怪物属性!$CN$2,装备数值!$BH$50:$BH$101,"&lt;="&amp;新怪物属性!$CN47)+SUMIFS(装备数值!BV$50:BV$101,装备数值!$BG$50:$BG$101,"="&amp;新怪物属性!$CO$2,装备数值!$BH$50:$BH$101,"&lt;="&amp;新怪物属性!$CO47)+SUMIFS(装备数值!BV$50:BV$101,装备数值!$BG$50:$BG$101,"="&amp;新怪物属性!$CP$2,装备数值!$BH$50:$BH$101,"&lt;="&amp;新怪物属性!$CP47)+SUMIFS(装备数值!BV$50:BV$101,装备数值!$BG$50:$BG$101,"="&amp;新怪物属性!$CQ$2,装备数值!$BH$50:$BH$101,"&lt;="&amp;新怪物属性!$CQ47)+SUMIFS(装备数值!BV$50:BV$101,装备数值!$BG$50:$BG$101,"="&amp;新怪物属性!$CR$2,装备数值!$BH$50:$BH$101,"&lt;="&amp;新怪物属性!$CR47)</f>
        <v>0</v>
      </c>
      <c r="DD47" s="14">
        <f>SUMIFS(装备数值!BW$50:BW$101,装备数值!$BG$50:$BG$101,"="&amp;新怪物属性!$CF$2,装备数值!$BH$50:$BH$101,"&lt;="&amp;新怪物属性!$CF47)+SUMIFS(装备数值!BW$50:BW$101,装备数值!$BG$50:$BG$101,"="&amp;新怪物属性!$CG$2,装备数值!$BH$50:$BH$101,"&lt;="&amp;新怪物属性!$CG47)+SUMIFS(装备数值!BW$50:BW$101,装备数值!$BG$50:$BG$101,"="&amp;新怪物属性!$CH$2,装备数值!$BH$50:$BH$101,"&lt;="&amp;新怪物属性!$CH47)+SUMIFS(装备数值!BW$50:BW$101,装备数值!$BG$50:$BG$101,"="&amp;新怪物属性!$CI$2,装备数值!$BH$50:$BH$101,"&lt;="&amp;新怪物属性!$CI47)+SUMIFS(装备数值!BW$50:BW$101,装备数值!$BG$50:$BG$101,"="&amp;新怪物属性!$CJ$2,装备数值!$BH$50:$BH$101,"&lt;="&amp;新怪物属性!$CJ47)+SUMIFS(装备数值!BW$50:BW$101,装备数值!$BG$50:$BG$101,"="&amp;新怪物属性!$CK$2,装备数值!$BH$50:$BH$101,"&lt;="&amp;新怪物属性!$CK47)+SUMIFS(装备数值!BW$50:BW$101,装备数值!$BG$50:$BG$101,"="&amp;新怪物属性!$CL$2,装备数值!$BH$50:$BH$101,"&lt;="&amp;新怪物属性!$CL47)+SUMIFS(装备数值!BW$50:BW$101,装备数值!$BG$50:$BG$101,"="&amp;新怪物属性!$CM$2,装备数值!$BH$50:$BH$101,"&lt;="&amp;新怪物属性!$CM47)+SUMIFS(装备数值!BW$50:BW$101,装备数值!$BG$50:$BG$101,"="&amp;新怪物属性!$CN$2,装备数值!$BH$50:$BH$101,"&lt;="&amp;新怪物属性!$CN47)+SUMIFS(装备数值!BW$50:BW$101,装备数值!$BG$50:$BG$101,"="&amp;新怪物属性!$CO$2,装备数值!$BH$50:$BH$101,"&lt;="&amp;新怪物属性!$CO47)+SUMIFS(装备数值!BW$50:BW$101,装备数值!$BG$50:$BG$101,"="&amp;新怪物属性!$CP$2,装备数值!$BH$50:$BH$101,"&lt;="&amp;新怪物属性!$CP47)+SUMIFS(装备数值!BW$50:BW$101,装备数值!$BG$50:$BG$101,"="&amp;新怪物属性!$CQ$2,装备数值!$BH$50:$BH$101,"&lt;="&amp;新怪物属性!$CQ47)+SUMIFS(装备数值!BW$50:BW$101,装备数值!$BG$50:$BG$101,"="&amp;新怪物属性!$CR$2,装备数值!$BH$50:$BH$101,"&lt;="&amp;新怪物属性!$CR47)</f>
        <v>0</v>
      </c>
      <c r="DE47" s="14">
        <f>SUMIFS(装备数值!BX$50:BX$101,装备数值!$BG$50:$BG$101,"="&amp;新怪物属性!$CF$2,装备数值!$BH$50:$BH$101,"&lt;="&amp;新怪物属性!$CF47)+SUMIFS(装备数值!BX$50:BX$101,装备数值!$BG$50:$BG$101,"="&amp;新怪物属性!$CG$2,装备数值!$BH$50:$BH$101,"&lt;="&amp;新怪物属性!$CG47)+SUMIFS(装备数值!BX$50:BX$101,装备数值!$BG$50:$BG$101,"="&amp;新怪物属性!$CH$2,装备数值!$BH$50:$BH$101,"&lt;="&amp;新怪物属性!$CH47)+SUMIFS(装备数值!BX$50:BX$101,装备数值!$BG$50:$BG$101,"="&amp;新怪物属性!$CI$2,装备数值!$BH$50:$BH$101,"&lt;="&amp;新怪物属性!$CI47)+SUMIFS(装备数值!BX$50:BX$101,装备数值!$BG$50:$BG$101,"="&amp;新怪物属性!$CJ$2,装备数值!$BH$50:$BH$101,"&lt;="&amp;新怪物属性!$CJ47)+SUMIFS(装备数值!BX$50:BX$101,装备数值!$BG$50:$BG$101,"="&amp;新怪物属性!$CK$2,装备数值!$BH$50:$BH$101,"&lt;="&amp;新怪物属性!$CK47)+SUMIFS(装备数值!BX$50:BX$101,装备数值!$BG$50:$BG$101,"="&amp;新怪物属性!$CL$2,装备数值!$BH$50:$BH$101,"&lt;="&amp;新怪物属性!$CL47)+SUMIFS(装备数值!BX$50:BX$101,装备数值!$BG$50:$BG$101,"="&amp;新怪物属性!$CM$2,装备数值!$BH$50:$BH$101,"&lt;="&amp;新怪物属性!$CM47)+SUMIFS(装备数值!BX$50:BX$101,装备数值!$BG$50:$BG$101,"="&amp;新怪物属性!$CN$2,装备数值!$BH$50:$BH$101,"&lt;="&amp;新怪物属性!$CN47)+SUMIFS(装备数值!BX$50:BX$101,装备数值!$BG$50:$BG$101,"="&amp;新怪物属性!$CO$2,装备数值!$BH$50:$BH$101,"&lt;="&amp;新怪物属性!$CO47)+SUMIFS(装备数值!BX$50:BX$101,装备数值!$BG$50:$BG$101,"="&amp;新怪物属性!$CP$2,装备数值!$BH$50:$BH$101,"&lt;="&amp;新怪物属性!$CP47)+SUMIFS(装备数值!BX$50:BX$101,装备数值!$BG$50:$BG$101,"="&amp;新怪物属性!$CQ$2,装备数值!$BH$50:$BH$101,"&lt;="&amp;新怪物属性!$CQ47)+SUMIFS(装备数值!BX$50:BX$101,装备数值!$BG$50:$BG$101,"="&amp;新怪物属性!$CR$2,装备数值!$BH$50:$BH$101,"&lt;="&amp;新怪物属性!$CR47)</f>
        <v>0</v>
      </c>
      <c r="DH47" s="14">
        <f>INDEX(装备数值!$I$13:$M$116,新怪物属性!$P47*8+1,DH$2)*$X47+INDEX(装备数值!$I$13:$M$116,新怪物属性!$Q47*8+2,DH$2)*$Y47+INDEX(装备数值!$I$13:$M$116,新怪物属性!$S47*8+3,DH$2)*$Z47+INDEX(装备数值!$I$13:$M$116,新怪物属性!$R47*8+4,DH$2)*$AA47+INDEX(装备数值!$I$13:$M$116,新怪物属性!$T47*8+5,DH$2)*$AB47+INDEX(装备数值!$I$13:$M$116,新怪物属性!$U47*8+6,DH$2)*$AC47+INDEX(装备数值!$I$13:$M$116,新怪物属性!$V47*8+7,DH$2)*$AD47+INDEX(装备数值!$I$13:$M$116,新怪物属性!$W47*8+8,DH$2)*$AE47</f>
        <v>2400</v>
      </c>
      <c r="DI47" s="14">
        <f>INDEX(装备数值!$I$13:$M$116,新怪物属性!$P47*8+1,DI$2)*$X47+INDEX(装备数值!$I$13:$M$116,新怪物属性!$Q47*8+2,DI$2)*$Y47+INDEX(装备数值!$I$13:$M$116,新怪物属性!$S47*8+3,DI$2)*$Z47+INDEX(装备数值!$I$13:$M$116,新怪物属性!$R47*8+4,DI$2)*$AA47+INDEX(装备数值!$I$13:$M$116,新怪物属性!$T47*8+5,DI$2)*$AB47+INDEX(装备数值!$I$13:$M$116,新怪物属性!$U47*8+6,DI$2)*$AC47+INDEX(装备数值!$I$13:$M$116,新怪物属性!$V47*8+7,DI$2)*$AD47+INDEX(装备数值!$I$13:$M$116,新怪物属性!$W47*8+8,DI$2)*$AE47</f>
        <v>16200</v>
      </c>
      <c r="DJ47" s="14">
        <f>INDEX(装备数值!$I$13:$M$116,新怪物属性!$P47*8+1,DJ$2)*$X47+INDEX(装备数值!$I$13:$M$116,新怪物属性!$Q47*8+2,DJ$2)*$Y47+INDEX(装备数值!$I$13:$M$116,新怪物属性!$S47*8+3,DJ$2)*$Z47+INDEX(装备数值!$I$13:$M$116,新怪物属性!$R47*8+4,DJ$2)*$AA47+INDEX(装备数值!$I$13:$M$116,新怪物属性!$T47*8+5,DJ$2)*$AB47+INDEX(装备数值!$I$13:$M$116,新怪物属性!$U47*8+6,DJ$2)*$AC47+INDEX(装备数值!$I$13:$M$116,新怪物属性!$V47*8+7,DJ$2)*$AD47+INDEX(装备数值!$I$13:$M$116,新怪物属性!$W47*8+8,DJ$2)*$AE47</f>
        <v>1215</v>
      </c>
      <c r="DK47" s="14">
        <f>INDEX(装备数值!$I$13:$M$116,新怪物属性!$P47*8+1,DK$2)*$X47+INDEX(装备数值!$I$13:$M$116,新怪物属性!$Q47*8+2,DK$2)*$Y47+INDEX(装备数值!$I$13:$M$116,新怪物属性!$S47*8+3,DK$2)*$Z47+INDEX(装备数值!$I$13:$M$116,新怪物属性!$R47*8+4,DK$2)*$AA47+INDEX(装备数值!$I$13:$M$116,新怪物属性!$T47*8+5,DK$2)*$AB47+INDEX(装备数值!$I$13:$M$116,新怪物属性!$U47*8+6,DK$2)*$AC47+INDEX(装备数值!$I$13:$M$116,新怪物属性!$V47*8+7,DK$2)*$AD47+INDEX(装备数值!$I$13:$M$116,新怪物属性!$W47*8+8,DK$2)*$AE47</f>
        <v>31500</v>
      </c>
      <c r="DL47" s="14">
        <f>INDEX(装备数值!$I$13:$M$116,新怪物属性!$P47*8+1,DL$2)*$X47+INDEX(装备数值!$I$13:$M$116,新怪物属性!$Q47*8+2,DL$2)*$Y47+INDEX(装备数值!$I$13:$M$116,新怪物属性!$S47*8+3,DL$2)*$Z47+INDEX(装备数值!$I$13:$M$116,新怪物属性!$R47*8+4,DL$2)*$AA47+INDEX(装备数值!$I$13:$M$116,新怪物属性!$T47*8+5,DL$2)*$AB47+INDEX(装备数值!$I$13:$M$116,新怪物属性!$U47*8+6,DL$2)*$AC47+INDEX(装备数值!$I$13:$M$116,新怪物属性!$V47*8+7,DL$2)*$AD47+INDEX(装备数值!$I$13:$M$116,新怪物属性!$W47*8+8,DL$2)*$AE47</f>
        <v>370</v>
      </c>
      <c r="DO47" s="14">
        <f>INDEX(装备数值!$X$13:$AH$116,$P47*8+1,DO$2)*$AF47+INDEX(装备数值!$X$13:$AH$116,$Q47*8+2,DO$2)*$AG47+INDEX(装备数值!$X$13:$AH$116,$S47*8+3,DO$2)*$AH47+INDEX(装备数值!$X$13:$AH$116,$R47*8+4,DO$2)*$AI47+INDEX(装备数值!$X$13:$AH$116,$T47*8+5,DO$2)*$AJ47+INDEX(装备数值!$X$13:$AH$116,$U47*8+6,DO$2)*$AK47+INDEX(装备数值!$X$13:$AH$116,$V47*8+7,DO$2)*$AL47+INDEX(装备数值!$X$13:$AH$116,$W47*8+8,DO$2)*$AM47</f>
        <v>0</v>
      </c>
      <c r="DP47" s="14">
        <f>INDEX(装备数值!$X$13:$AH$116,$P47*8+1,DP$2)*$AF47+INDEX(装备数值!$X$13:$AH$116,$Q47*8+2,DP$2)*$AG47+INDEX(装备数值!$X$13:$AH$116,$S47*8+3,DP$2)*$AH47+INDEX(装备数值!$X$13:$AH$116,$R47*8+4,DP$2)*$AI47+INDEX(装备数值!$X$13:$AH$116,$T47*8+5,DP$2)*$AJ47+INDEX(装备数值!$X$13:$AH$116,$U47*8+6,DP$2)*$AK47+INDEX(装备数值!$X$13:$AH$116,$V47*8+7,DP$2)*$AL47+INDEX(装备数值!$X$13:$AH$116,$W47*8+8,DP$2)*$AM47</f>
        <v>0</v>
      </c>
      <c r="DQ47" s="14">
        <f>INDEX(装备数值!$X$13:$AH$116,$P47*8+1,DQ$2)*$AF47+INDEX(装备数值!$X$13:$AH$116,$Q47*8+2,DQ$2)*$AG47+INDEX(装备数值!$X$13:$AH$116,$S47*8+3,DQ$2)*$AH47+INDEX(装备数值!$X$13:$AH$116,$R47*8+4,DQ$2)*$AI47+INDEX(装备数值!$X$13:$AH$116,$T47*8+5,DQ$2)*$AJ47+INDEX(装备数值!$X$13:$AH$116,$U47*8+6,DQ$2)*$AK47+INDEX(装备数值!$X$13:$AH$116,$V47*8+7,DQ$2)*$AL47+INDEX(装备数值!$X$13:$AH$116,$W47*8+8,DQ$2)*$AM47</f>
        <v>0</v>
      </c>
      <c r="DR47" s="14">
        <f>INDEX(装备数值!$X$13:$AH$116,$P47*8+1,DR$2)*$AF47+INDEX(装备数值!$X$13:$AH$116,$Q47*8+2,DR$2)*$AG47+INDEX(装备数值!$X$13:$AH$116,$S47*8+3,DR$2)*$AH47+INDEX(装备数值!$X$13:$AH$116,$R47*8+4,DR$2)*$AI47+INDEX(装备数值!$X$13:$AH$116,$T47*8+5,DR$2)*$AJ47+INDEX(装备数值!$X$13:$AH$116,$U47*8+6,DR$2)*$AK47+INDEX(装备数值!$X$13:$AH$116,$V47*8+7,DR$2)*$AL47+INDEX(装备数值!$X$13:$AH$116,$W47*8+8,DR$2)*$AM47</f>
        <v>0</v>
      </c>
      <c r="DS47" s="14">
        <f>INDEX(装备数值!$X$13:$AH$116,$P47*8+1,DS$2)*$AF47+INDEX(装备数值!$X$13:$AH$116,$Q47*8+2,DS$2)*$AG47+INDEX(装备数值!$X$13:$AH$116,$S47*8+3,DS$2)*$AH47+INDEX(装备数值!$X$13:$AH$116,$R47*8+4,DS$2)*$AI47+INDEX(装备数值!$X$13:$AH$116,$T47*8+5,DS$2)*$AJ47+INDEX(装备数值!$X$13:$AH$116,$U47*8+6,DS$2)*$AK47+INDEX(装备数值!$X$13:$AH$116,$V47*8+7,DS$2)*$AL47+INDEX(装备数值!$X$13:$AH$116,$W47*8+8,DS$2)*$AM47</f>
        <v>0</v>
      </c>
      <c r="DT47" s="14">
        <f>INDEX(装备数值!$X$13:$AH$116,$P47*8+1,DT$2)*$AF47+INDEX(装备数值!$X$13:$AH$116,$Q47*8+2,DT$2)*$AG47+INDEX(装备数值!$X$13:$AH$116,$S47*8+3,DT$2)*$AH47+INDEX(装备数值!$X$13:$AH$116,$R47*8+4,DT$2)*$AI47+INDEX(装备数值!$X$13:$AH$116,$T47*8+5,DT$2)*$AJ47+INDEX(装备数值!$X$13:$AH$116,$U47*8+6,DT$2)*$AK47+INDEX(装备数值!$X$13:$AH$116,$V47*8+7,DT$2)*$AL47+INDEX(装备数值!$X$13:$AH$116,$W47*8+8,DT$2)*$AM47</f>
        <v>0</v>
      </c>
      <c r="DU47" s="14">
        <f>INDEX(装备数值!$X$13:$AH$116,$P47*8+1,DU$2)*$AF47+INDEX(装备数值!$X$13:$AH$116,$Q47*8+2,DU$2)*$AG47+INDEX(装备数值!$X$13:$AH$116,$S47*8+3,DU$2)*$AH47+INDEX(装备数值!$X$13:$AH$116,$R47*8+4,DU$2)*$AI47+INDEX(装备数值!$X$13:$AH$116,$T47*8+5,DU$2)*$AJ47+INDEX(装备数值!$X$13:$AH$116,$U47*8+6,DU$2)*$AK47+INDEX(装备数值!$X$13:$AH$116,$V47*8+7,DU$2)*$AL47+INDEX(装备数值!$X$13:$AH$116,$W47*8+8,DU$2)*$AM47</f>
        <v>0</v>
      </c>
      <c r="DV47" s="14">
        <f>INDEX(装备数值!$X$13:$AH$116,$P47*8+1,DV$2)*$AF47+INDEX(装备数值!$X$13:$AH$116,$Q47*8+2,DV$2)*$AG47+INDEX(装备数值!$X$13:$AH$116,$S47*8+3,DV$2)*$AH47+INDEX(装备数值!$X$13:$AH$116,$R47*8+4,DV$2)*$AI47+INDEX(装备数值!$X$13:$AH$116,$T47*8+5,DV$2)*$AJ47+INDEX(装备数值!$X$13:$AH$116,$U47*8+6,DV$2)*$AK47+INDEX(装备数值!$X$13:$AH$116,$V47*8+7,DV$2)*$AL47+INDEX(装备数值!$X$13:$AH$116,$W47*8+8,DV$2)*$AM47</f>
        <v>0</v>
      </c>
      <c r="DW47" s="14">
        <f>INDEX(装备数值!$X$13:$AH$116,$P47*8+1,DW$2)*$AF47+INDEX(装备数值!$X$13:$AH$116,$Q47*8+2,DW$2)*$AG47+INDEX(装备数值!$X$13:$AH$116,$S47*8+3,DW$2)*$AH47+INDEX(装备数值!$X$13:$AH$116,$R47*8+4,DW$2)*$AI47+INDEX(装备数值!$X$13:$AH$116,$T47*8+5,DW$2)*$AJ47+INDEX(装备数值!$X$13:$AH$116,$U47*8+6,DW$2)*$AK47+INDEX(装备数值!$X$13:$AH$116,$V47*8+7,DW$2)*$AL47+INDEX(装备数值!$X$13:$AH$116,$W47*8+8,DW$2)*$AM47</f>
        <v>0</v>
      </c>
      <c r="DX47" s="14">
        <f>INDEX(装备数值!$X$13:$AH$116,$P47*8+1,DX$2)*$AF47+INDEX(装备数值!$X$13:$AH$116,$Q47*8+2,DX$2)*$AG47+INDEX(装备数值!$X$13:$AH$116,$S47*8+3,DX$2)*$AH47+INDEX(装备数值!$X$13:$AH$116,$R47*8+4,DX$2)*$AI47+INDEX(装备数值!$X$13:$AH$116,$T47*8+5,DX$2)*$AJ47+INDEX(装备数值!$X$13:$AH$116,$U47*8+6,DX$2)*$AK47+INDEX(装备数值!$X$13:$AH$116,$V47*8+7,DX$2)*$AL47+INDEX(装备数值!$X$13:$AH$116,$W47*8+8,DX$2)*$AM47</f>
        <v>0</v>
      </c>
      <c r="DY47" s="14">
        <f>INDEX(装备数值!$X$13:$AH$116,$P47*8+1,DY$2)*$AF47+INDEX(装备数值!$X$13:$AH$116,$Q47*8+2,DY$2)*$AG47+INDEX(装备数值!$X$13:$AH$116,$S47*8+3,DY$2)*$AH47+INDEX(装备数值!$X$13:$AH$116,$R47*8+4,DY$2)*$AI47+INDEX(装备数值!$X$13:$AH$116,$T47*8+5,DY$2)*$AJ47+INDEX(装备数值!$X$13:$AH$116,$U47*8+6,DY$2)*$AK47+INDEX(装备数值!$X$13:$AH$116,$V47*8+7,DY$2)*$AL47+INDEX(装备数值!$X$13:$AH$116,$W47*8+8,DY$2)*$AM47</f>
        <v>0</v>
      </c>
      <c r="EA47" s="14">
        <f>INDEX(装备数值!$AN$17:$AN$117,MATCH(MIN($X47:$AE47),装备数值!$AO$17:$AO$117,1))</f>
        <v>3</v>
      </c>
      <c r="EB47" s="14">
        <f>IF(COUNTIF($P47:$W47,"&gt;"&amp;0)=8,INDEX(装备数值!AR$17:AR$117,$EA47+1),0)</f>
        <v>240</v>
      </c>
      <c r="EC47" s="14">
        <f>IF(COUNTIF($P47:$W47,"&gt;"&amp;0)=8,INDEX(装备数值!AS$17:AS$117,$EA47+1),0)</f>
        <v>1800</v>
      </c>
      <c r="ED47" s="14">
        <f>IF(COUNTIF($P47:$W47,"&gt;"&amp;0)=8,INDEX(装备数值!AT$17:AT$117,$EA47+1),0)</f>
        <v>120</v>
      </c>
      <c r="EE47" s="14">
        <f>IF(COUNTIF($P47:$W47,"&gt;"&amp;0)=8,INDEX(装备数值!AU$17:AU$117,$EA47+1),0)</f>
        <v>2400</v>
      </c>
      <c r="EF47" s="14">
        <f>IF(COUNTIF($P47:$W47,"&gt;"&amp;0)=8,INDEX(装备数值!AV$17:AV$117,$EA47+1),0)</f>
        <v>42</v>
      </c>
      <c r="EH47" s="14">
        <f>INDEX(装备数值!$AY$17:$AY$77,MATCH(MIN($AF47:$AM47),装备数值!$AZ$17:$AZ$77,1))</f>
        <v>0</v>
      </c>
      <c r="EI47" s="26">
        <f>INDEX(装备数值!BA$17:BA$77,新怪物属性!EH47+1)</f>
        <v>0</v>
      </c>
      <c r="EJ47" s="26">
        <f>INDEX(装备数值!BA$17:BA$77,新怪物属性!EH47+1)</f>
        <v>0</v>
      </c>
      <c r="EL47" s="14">
        <f t="shared" si="88"/>
        <v>5</v>
      </c>
      <c r="EM47" s="14">
        <f>VLOOKUP(EL47,军阶与晶片数值!$W$6:$X$27,2)</f>
        <v>2</v>
      </c>
      <c r="EN47" s="14">
        <f>INDEX(军阶与晶片数值!Y$6:Y$27,$EM47+1)</f>
        <v>200</v>
      </c>
      <c r="EO47" s="14">
        <f>INDEX(军阶与晶片数值!Z$6:Z$27,$EM47+1)</f>
        <v>200</v>
      </c>
      <c r="EP47" s="14">
        <f>INDEX(军阶与晶片数值!AA$6:AA$27,$EM47+1)</f>
        <v>200</v>
      </c>
      <c r="EQ47" s="14">
        <f>INDEX(军阶与晶片数值!AB$6:AB$27,$EM47+1)</f>
        <v>200</v>
      </c>
      <c r="ER47" s="29">
        <f>INDEX(军阶与晶片数值!AC$6:AC$27,$EM47+1)</f>
        <v>10</v>
      </c>
      <c r="ES47" s="29">
        <f>INDEX(军阶与晶片数值!AD$6:AD$27,$EM47+1)</f>
        <v>5</v>
      </c>
      <c r="EU47" s="26">
        <f>INDEX(军阶与晶片数值!I$6:I$16,AN47+1)</f>
        <v>0.01</v>
      </c>
      <c r="EV47" s="26">
        <f>INDEX(军阶与晶片数值!M$6:M$16,AO47+1)</f>
        <v>0.01</v>
      </c>
      <c r="EW47" s="26">
        <f>INDEX(军阶与晶片数值!J$6:J$16,AP47+1)</f>
        <v>0.01</v>
      </c>
      <c r="EX47" s="26">
        <f>INDEX(军阶与晶片数值!K$6:K$16,AQ47+1)</f>
        <v>0.02</v>
      </c>
      <c r="EY47" s="26">
        <f>INDEX(军阶与晶片数值!L$6:L$16,AR47+1)</f>
        <v>0.02</v>
      </c>
      <c r="EZ47" s="28">
        <f>INDEX(军阶与晶片数值!N$6:N$16,AS47+1)</f>
        <v>0</v>
      </c>
      <c r="FA47" s="28">
        <f>INDEX(军阶与晶片数值!O$6:O$16,AT47+1)</f>
        <v>0</v>
      </c>
      <c r="FB47" s="28">
        <f>INDEX(军阶与晶片数值!P$6:P$16,AU47+1)</f>
        <v>0</v>
      </c>
      <c r="FC47" s="28">
        <f>INDEX(军阶与晶片数值!Q$6:Q$16,AV47+1)</f>
        <v>0</v>
      </c>
      <c r="FD47" s="26">
        <f>INDEX(军阶与晶片数值!R$6:R$16,AW47+1)</f>
        <v>0</v>
      </c>
      <c r="FE47" s="26">
        <f>INDEX(军阶与晶片数值!S$6:S$16,AX47+1)</f>
        <v>0</v>
      </c>
      <c r="FF47" s="26">
        <f>INDEX(军阶与晶片数值!T$6:T$16,AY47+1)</f>
        <v>0</v>
      </c>
      <c r="FG47" s="26">
        <f>INDEX(军阶与晶片数值!U$6:U$16,AZ47+1)</f>
        <v>0</v>
      </c>
      <c r="FI47" s="26">
        <f>INDEX(军阶与晶片数值!$C$6:$C$36,新怪物属性!$BA47+1)</f>
        <v>0.1</v>
      </c>
      <c r="FJ47" s="26">
        <f>INDEX(军阶与晶片数值!$C$6:$C$36,新怪物属性!$BA47+1)</f>
        <v>0.1</v>
      </c>
      <c r="FK47" s="26">
        <f>INDEX(军阶与晶片数值!$C$6:$C$36,新怪物属性!$BA47+1)</f>
        <v>0.1</v>
      </c>
      <c r="FL47" s="26">
        <f>INDEX(军阶与晶片数值!$C$6:$C$36,新怪物属性!$BA47+1)</f>
        <v>0.1</v>
      </c>
      <c r="FM47" s="26">
        <f>INDEX(军阶与晶片数值!$C$6:$C$36,新怪物属性!$BA47+1)</f>
        <v>0.1</v>
      </c>
      <c r="FO47" s="14">
        <f>INDEX(战舰突破!$H$6:$H$18,新怪物属性!$J47+1)+INDEX(战舰突破!$H$23:$H$35,新怪物属性!$K47+1)+INDEX(战舰突破!$H$40:$H$52,新怪物属性!$L47+1)</f>
        <v>200</v>
      </c>
      <c r="FP47" s="14">
        <f>INDEX(战舰突破!$I$6:$I$18,新怪物属性!$J47+1)+INDEX(战舰突破!$I$23:$I$35,新怪物属性!$K47+1)+INDEX(战舰突破!$I$40:$I$52,新怪物属性!$L47+1)</f>
        <v>200</v>
      </c>
      <c r="FQ47" s="14">
        <f>INDEX(战舰突破!$J$6:$J$18,新怪物属性!$J47+1)+INDEX(战舰突破!$J$23:$J$35,新怪物属性!$K47+1)+INDEX(战舰突破!$J$40:$J$52,新怪物属性!$L47+1)</f>
        <v>0</v>
      </c>
      <c r="FR47" s="14">
        <f>INDEX(战舰突破!$K$6:$K$18,新怪物属性!$J47+1)+INDEX(战舰突破!$K$23:$K$35,新怪物属性!$K47+1)+INDEX(战舰突破!$K$40:$K$52,新怪物属性!$L47+1)</f>
        <v>0</v>
      </c>
      <c r="FS47" s="14">
        <f>INDEX(战舰突破!$L$6:$L$18,新怪物属性!$J47+1)+INDEX(战舰突破!$L$23:$L$35,新怪物属性!$K47+1)+INDEX(战舰突破!$L$40:$L$52,新怪物属性!$L47+1)</f>
        <v>0</v>
      </c>
      <c r="FT47" s="18">
        <f>INDEX(战舰突破!$N$6:$N$18,新怪物属性!$J47+1)+INDEX(战舰突破!$N$23:$N$35,新怪物属性!$K47+1)+INDEX(战舰突破!$N$40:$N$52,新怪物属性!$L47+1)</f>
        <v>0</v>
      </c>
      <c r="FU47" s="18">
        <f>INDEX(战舰突破!$O$6:$O$18,新怪物属性!$J47+1)+INDEX(战舰突破!$O$23:$O$35,新怪物属性!$K47+1)+INDEX(战舰突破!$O$40:$O$52,新怪物属性!$L47+1)</f>
        <v>0</v>
      </c>
      <c r="FV47" s="18">
        <f>INDEX(战舰突破!$P$6:$P$18,新怪物属性!$J47+1)+INDEX(战舰突破!$P$23:$P$35,新怪物属性!$K47+1)+INDEX(战舰突破!$P$40:$P$52,新怪物属性!$L47+1)</f>
        <v>0</v>
      </c>
      <c r="FW47" s="18">
        <f>INDEX(战舰突破!$Q$6:$Q$18,新怪物属性!$J47+1)+INDEX(战舰突破!$Q$23:$Q$35,新怪物属性!$K47+1)+INDEX(战舰突破!$Q$40:$Q$52,新怪物属性!$L47+1)</f>
        <v>0</v>
      </c>
      <c r="FX47" s="18">
        <f>INDEX(战舰突破!$R$6:$R$18,新怪物属性!$J47+1)+INDEX(战舰突破!$R$23:$R$35,新怪物属性!$K47+1)+INDEX(战舰突破!$R$40:$R$52,新怪物属性!$L47+1)</f>
        <v>0</v>
      </c>
      <c r="FY47" s="18">
        <f>INDEX(战舰突破!$M$6:$M$18,新怪物属性!$J47+1)+INDEX(战舰突破!$M$23:$M$35,新怪物属性!$K47+1)+INDEX(战舰突破!$M$40:$M$52,新怪物属性!$L47+1)</f>
        <v>0</v>
      </c>
      <c r="FZ47" s="22">
        <f>INDEX(战舰突破!$W$6:$W$18,新怪物属性!$J47+1)+INDEX(战舰突破!$W$23:$W$35,新怪物属性!$K47+1)+INDEX(战舰突破!$W$40:$W$52,新怪物属性!$L47+1)</f>
        <v>0.3</v>
      </c>
      <c r="GC47" s="14">
        <f>INDEX(战舰突破!$S$6:$S$18,新怪物属性!$J47+1)</f>
        <v>0</v>
      </c>
      <c r="GD47" s="14">
        <f>INDEX(战舰突破!$T$6:$T$18,新怪物属性!$J47+1)</f>
        <v>0</v>
      </c>
      <c r="GE47" s="14">
        <f>INDEX(战舰突破!$U$6:$U$18,新怪物属性!$J47+1)</f>
        <v>0.1</v>
      </c>
      <c r="GF47" s="14">
        <f>INDEX(战舰突破!$V$6:$V$18,新怪物属性!$J47+1)</f>
        <v>0</v>
      </c>
      <c r="GG47" s="14">
        <f>INDEX(战舰突破!$X$6:$X$18,新怪物属性!$J47+1)</f>
        <v>3</v>
      </c>
      <c r="GI47" s="14">
        <f>INDEX(战舰突破!$S$23:$S$35,新怪物属性!$J47+1)</f>
        <v>0</v>
      </c>
      <c r="GJ47" s="14">
        <f>INDEX(战舰突破!$T$23:$T$35,新怪物属性!$J47+1)</f>
        <v>0</v>
      </c>
      <c r="GK47" s="14">
        <f>INDEX(战舰突破!$U$23:$U$35,新怪物属性!$J47+1)</f>
        <v>0.1</v>
      </c>
      <c r="GL47" s="14">
        <f>INDEX(战舰突破!$V$23:$V$35,新怪物属性!$J47+1)</f>
        <v>0</v>
      </c>
      <c r="GM47" s="14">
        <f>INDEX(战舰突破!$X$23:$X$35,新怪物属性!$J47+1)</f>
        <v>45</v>
      </c>
      <c r="GO47" s="14">
        <f>INDEX(战舰突破!$S$40:$S$52,新怪物属性!$J47+1)</f>
        <v>0</v>
      </c>
      <c r="GP47" s="14">
        <f>INDEX(战舰突破!$T$40:$T$52,新怪物属性!$J47+1)</f>
        <v>0</v>
      </c>
      <c r="GQ47" s="14">
        <f>INDEX(战舰突破!$U$40:$U$52,新怪物属性!$J47+1)</f>
        <v>0.1</v>
      </c>
      <c r="GR47" s="14">
        <f>INDEX(战舰突破!$V$40:$V$52,新怪物属性!$J47+1)</f>
        <v>0</v>
      </c>
      <c r="GS47" s="14">
        <f>INDEX(战舰突破!$X$40:$X$52,新怪物属性!$J47+1)</f>
        <v>75</v>
      </c>
      <c r="GV47" s="14">
        <v>0</v>
      </c>
      <c r="GW47" s="14">
        <v>0</v>
      </c>
      <c r="GX47" s="14">
        <v>0</v>
      </c>
      <c r="GY47" s="14">
        <v>0</v>
      </c>
      <c r="GZ47" s="14">
        <v>0</v>
      </c>
      <c r="HA47" s="14">
        <v>0</v>
      </c>
      <c r="HB47" s="14">
        <v>0</v>
      </c>
      <c r="HC47" s="14">
        <v>0</v>
      </c>
      <c r="HD47" s="14">
        <v>0</v>
      </c>
      <c r="HE47" s="14">
        <v>0</v>
      </c>
      <c r="HF47" s="14">
        <v>0</v>
      </c>
      <c r="HG47" s="14">
        <v>0</v>
      </c>
      <c r="HH47" s="14">
        <v>0</v>
      </c>
      <c r="HI47" s="14">
        <v>0</v>
      </c>
      <c r="HJ47" s="14">
        <v>0</v>
      </c>
      <c r="HK47" s="14">
        <v>0</v>
      </c>
      <c r="HL47" s="14">
        <v>0</v>
      </c>
      <c r="HM47" s="14">
        <v>0</v>
      </c>
      <c r="HN47" s="14">
        <v>0</v>
      </c>
      <c r="HO47" s="14">
        <v>0</v>
      </c>
      <c r="HP47" s="14">
        <v>0</v>
      </c>
      <c r="HQ47" s="14">
        <v>0</v>
      </c>
      <c r="HR47" s="14">
        <v>0</v>
      </c>
      <c r="HS47" s="14">
        <v>0</v>
      </c>
      <c r="HT47" s="14">
        <v>0</v>
      </c>
      <c r="HU47" s="14">
        <v>0</v>
      </c>
      <c r="HX47" s="14">
        <v>0</v>
      </c>
      <c r="HY47" s="14">
        <v>0</v>
      </c>
      <c r="IB47" s="14">
        <f>IF($GV47=0,0,INDEX(战宠!P$15:P$27,新怪物属性!$GV$3)*(INDEX(战宠!$U$7:$Y$10,1,新怪物属性!$GV47)))*(新怪物属性!$GW47+4)
+IF($GX47=0,0,INDEX(战宠!P$15:P$27,新怪物属性!$GX$3)*(INDEX(战宠!$U$7:$Y$10,1,新怪物属性!$GX47)))*(新怪物属性!$GY47+4)
+IF($GZ47=0,0,INDEX(战宠!P$15:P$27,新怪物属性!$GZ$3)*(INDEX(战宠!$U$7:$Y$10,1,新怪物属性!$GZ47)))*(新怪物属性!$HA47+4)
+IF($HB47=0,0,INDEX(战宠!P$15:P$27,新怪物属性!$HB$3)*(INDEX(战宠!$U$7:$Y$10,1,新怪物属性!$HB47)))*(新怪物属性!$HC47+4)
+IF($HD47=0,0,INDEX(战宠!P$15:P$27,新怪物属性!$HD$3)*(INDEX(战宠!$U$7:$Y$10,1,新怪物属性!$HD47)))*(新怪物属性!$HE47+4)
+IF($HF47=0,0,INDEX(战宠!P$15:P$27,新怪物属性!$HF$3)*(INDEX(战宠!$U$7:$Y$10,1,新怪物属性!$HF47)))*(新怪物属性!$HG47+4)
+IF($HH47=0,0,INDEX(战宠!P$15:P$27,新怪物属性!$HH$3)*(INDEX(战宠!$U$7:$Y$10,1,新怪物属性!$HH47)))*(新怪物属性!$HI47+4)
+IF($HJ47=0,0,INDEX(战宠!P$15:P$27,新怪物属性!$HJ$3)*(INDEX(战宠!$U$7:$Y$10,1,新怪物属性!$HJ47)))*(新怪物属性!$HK47+4)
+IF($HL47=0,0,INDEX(战宠!P$15:P$27,新怪物属性!$HL$3)*(INDEX(战宠!$U$7:$Y$10,1,新怪物属性!$HL47)))*(新怪物属性!$HM47+4)
+IF($HN47=0,0,INDEX(战宠!P$15:P$27,新怪物属性!$HN$3)*(INDEX(战宠!$U$7:$Y$10,1,新怪物属性!$HN47)))*(新怪物属性!$HO47+4)
+IF($HP47=0,0,INDEX(战宠!P$15:P$27,新怪物属性!$HP$3)*(INDEX(战宠!$U$7:$Y$10,1,新怪物属性!$HP47)))*(新怪物属性!$HQ47+4)
+IF($HR47=0,0,INDEX(战宠!P$15:P$27,新怪物属性!$HR$3)*(INDEX(战宠!$U$7:$Y$10,1,新怪物属性!$HR47)))*(新怪物属性!$HS47+4)
+IF($HT47=0,0,INDEX(战宠!P$15:P$27,新怪物属性!$HT$3)*(INDEX(战宠!$U$7:$Y$10,1,新怪物属性!$HT47)))*(新怪物属性!$HU47+4)</f>
        <v>0</v>
      </c>
      <c r="IC47" s="14">
        <f>IF($GV47=0,0,INDEX(战宠!Q$15:Q$27,新怪物属性!$GV$3)*(INDEX(战宠!$U$7:$Y$10,1,新怪物属性!$GV47)))*(新怪物属性!$GW47+4)
+IF($GX47=0,0,INDEX(战宠!Q$15:Q$27,新怪物属性!$GX$3)*(INDEX(战宠!$U$7:$Y$10,1,新怪物属性!$GX47)))*(新怪物属性!$GY47+4)
+IF($GZ47=0,0,INDEX(战宠!Q$15:Q$27,新怪物属性!$GZ$3)*(INDEX(战宠!$U$7:$Y$10,1,新怪物属性!$GZ47)))*(新怪物属性!$HA47+4)
+IF($HB47=0,0,INDEX(战宠!Q$15:Q$27,新怪物属性!$HB$3)*(INDEX(战宠!$U$7:$Y$10,1,新怪物属性!$HB47)))*(新怪物属性!$HC47+4)
+IF($HD47=0,0,INDEX(战宠!Q$15:Q$27,新怪物属性!$HD$3)*(INDEX(战宠!$U$7:$Y$10,1,新怪物属性!$HD47)))*(新怪物属性!$HE47+4)
+IF($HF47=0,0,INDEX(战宠!Q$15:Q$27,新怪物属性!$HF$3)*(INDEX(战宠!$U$7:$Y$10,1,新怪物属性!$HF47)))*(新怪物属性!$HG47+4)
+IF($HH47=0,0,INDEX(战宠!Q$15:Q$27,新怪物属性!$HH$3)*(INDEX(战宠!$U$7:$Y$10,1,新怪物属性!$HH47)))*(新怪物属性!$HI47+4)
+IF($HJ47=0,0,INDEX(战宠!Q$15:Q$27,新怪物属性!$HJ$3)*(INDEX(战宠!$U$7:$Y$10,1,新怪物属性!$HJ47)))*(新怪物属性!$HK47+4)
+IF($HL47=0,0,INDEX(战宠!Q$15:Q$27,新怪物属性!$HL$3)*(INDEX(战宠!$U$7:$Y$10,1,新怪物属性!$HL47)))*(新怪物属性!$HM47+4)
+IF($HN47=0,0,INDEX(战宠!Q$15:Q$27,新怪物属性!$HN$3)*(INDEX(战宠!$U$7:$Y$10,1,新怪物属性!$HN47)))*(新怪物属性!$HO47+4)
+IF($HP47=0,0,INDEX(战宠!Q$15:Q$27,新怪物属性!$HP$3)*(INDEX(战宠!$U$7:$Y$10,1,新怪物属性!$HP47)))*(新怪物属性!$HQ47+4)
+IF($HR47=0,0,INDEX(战宠!Q$15:Q$27,新怪物属性!$HR$3)*(INDEX(战宠!$U$7:$Y$10,1,新怪物属性!$HR47)))*(新怪物属性!$HS47+4)
+IF($HT47=0,0,INDEX(战宠!Q$15:Q$27,新怪物属性!$HT$3)*(INDEX(战宠!$U$7:$Y$10,1,新怪物属性!$HT47)))*(新怪物属性!$HU47+4)</f>
        <v>0</v>
      </c>
      <c r="ID47" s="14">
        <f>IF($GV47=0,0,INDEX(战宠!R$15:R$27,新怪物属性!$GV$3)*(INDEX(战宠!$U$7:$Y$10,1,新怪物属性!$GV47)))*(新怪物属性!$GW47+4)
+IF($GX47=0,0,INDEX(战宠!R$15:R$27,新怪物属性!$GX$3)*(INDEX(战宠!$U$7:$Y$10,1,新怪物属性!$GX47)))*(新怪物属性!$GY47+4)
+IF($GZ47=0,0,INDEX(战宠!R$15:R$27,新怪物属性!$GZ$3)*(INDEX(战宠!$U$7:$Y$10,1,新怪物属性!$GZ47)))*(新怪物属性!$HA47+4)
+IF($HB47=0,0,INDEX(战宠!R$15:R$27,新怪物属性!$HB$3)*(INDEX(战宠!$U$7:$Y$10,1,新怪物属性!$HB47)))*(新怪物属性!$HC47+4)
+IF($HD47=0,0,INDEX(战宠!R$15:R$27,新怪物属性!$HD$3)*(INDEX(战宠!$U$7:$Y$10,1,新怪物属性!$HD47)))*(新怪物属性!$HE47+4)
+IF($HF47=0,0,INDEX(战宠!R$15:R$27,新怪物属性!$HF$3)*(INDEX(战宠!$U$7:$Y$10,1,新怪物属性!$HF47)))*(新怪物属性!$HG47+4)
+IF($HH47=0,0,INDEX(战宠!R$15:R$27,新怪物属性!$HH$3)*(INDEX(战宠!$U$7:$Y$10,1,新怪物属性!$HH47)))*(新怪物属性!$HI47+4)
+IF($HJ47=0,0,INDEX(战宠!R$15:R$27,新怪物属性!$HJ$3)*(INDEX(战宠!$U$7:$Y$10,1,新怪物属性!$HJ47)))*(新怪物属性!$HK47+4)
+IF($HL47=0,0,INDEX(战宠!R$15:R$27,新怪物属性!$HL$3)*(INDEX(战宠!$U$7:$Y$10,1,新怪物属性!$HL47)))*(新怪物属性!$HM47+4)
+IF($HN47=0,0,INDEX(战宠!R$15:R$27,新怪物属性!$HN$3)*(INDEX(战宠!$U$7:$Y$10,1,新怪物属性!$HN47)))*(新怪物属性!$HO47+4)
+IF($HP47=0,0,INDEX(战宠!R$15:R$27,新怪物属性!$HP$3)*(INDEX(战宠!$U$7:$Y$10,1,新怪物属性!$HP47)))*(新怪物属性!$HQ47+4)
+IF($HR47=0,0,INDEX(战宠!R$15:R$27,新怪物属性!$HR$3)*(INDEX(战宠!$U$7:$Y$10,1,新怪物属性!$HR47)))*(新怪物属性!$HS47+4)
+IF($HT47=0,0,INDEX(战宠!R$15:R$27,新怪物属性!$HT$3)*(INDEX(战宠!$U$7:$Y$10,1,新怪物属性!$HT47)))*(新怪物属性!$HU47+4)</f>
        <v>0</v>
      </c>
      <c r="IE47" s="14">
        <f>IF($GV47=0,0,INDEX(战宠!S$15:S$27,新怪物属性!$GV$3)*(INDEX(战宠!$U$7:$Y$10,1,新怪物属性!$GV47)))*(新怪物属性!$GW47+4)
+IF($GX47=0,0,INDEX(战宠!S$15:S$27,新怪物属性!$GX$3)*(INDEX(战宠!$U$7:$Y$10,1,新怪物属性!$GX47)))*(新怪物属性!$GY47+4)
+IF($GZ47=0,0,INDEX(战宠!S$15:S$27,新怪物属性!$GZ$3)*(INDEX(战宠!$U$7:$Y$10,1,新怪物属性!$GZ47)))*(新怪物属性!$HA47+4)
+IF($HB47=0,0,INDEX(战宠!S$15:S$27,新怪物属性!$HB$3)*(INDEX(战宠!$U$7:$Y$10,1,新怪物属性!$HB47)))*(新怪物属性!$HC47+4)
+IF($HD47=0,0,INDEX(战宠!S$15:S$27,新怪物属性!$HD$3)*(INDEX(战宠!$U$7:$Y$10,1,新怪物属性!$HD47)))*(新怪物属性!$HE47+4)
+IF($HF47=0,0,INDEX(战宠!S$15:S$27,新怪物属性!$HF$3)*(INDEX(战宠!$U$7:$Y$10,1,新怪物属性!$HF47)))*(新怪物属性!$HG47+4)
+IF($HH47=0,0,INDEX(战宠!S$15:S$27,新怪物属性!$HH$3)*(INDEX(战宠!$U$7:$Y$10,1,新怪物属性!$HH47)))*(新怪物属性!$HI47+4)
+IF($HJ47=0,0,INDEX(战宠!S$15:S$27,新怪物属性!$HJ$3)*(INDEX(战宠!$U$7:$Y$10,1,新怪物属性!$HJ47)))*(新怪物属性!$HK47+4)
+IF($HL47=0,0,INDEX(战宠!S$15:S$27,新怪物属性!$HL$3)*(INDEX(战宠!$U$7:$Y$10,1,新怪物属性!$HL47)))*(新怪物属性!$HM47+4)
+IF($HN47=0,0,INDEX(战宠!S$15:S$27,新怪物属性!$HN$3)*(INDEX(战宠!$U$7:$Y$10,1,新怪物属性!$HN47)))*(新怪物属性!$HO47+4)
+IF($HP47=0,0,INDEX(战宠!S$15:S$27,新怪物属性!$HP$3)*(INDEX(战宠!$U$7:$Y$10,1,新怪物属性!$HP47)))*(新怪物属性!$HQ47+4)
+IF($HR47=0,0,INDEX(战宠!S$15:S$27,新怪物属性!$HR$3)*(INDEX(战宠!$U$7:$Y$10,1,新怪物属性!$HR47)))*(新怪物属性!$HS47+4)
+IF($HT47=0,0,INDEX(战宠!S$15:S$27,新怪物属性!$HT$3)*(INDEX(战宠!$U$7:$Y$10,1,新怪物属性!$HT47)))*(新怪物属性!$HU47+4)</f>
        <v>0</v>
      </c>
      <c r="IF47" s="14">
        <f>IF($GV47=0,0,INDEX(战宠!T$15:T$27,新怪物属性!$GV$3)*(INDEX(战宠!$U$7:$Y$10,1,新怪物属性!$GV47)))*(新怪物属性!$GW47+4)
+IF($GX47=0,0,INDEX(战宠!T$15:T$27,新怪物属性!$GX$3)*(INDEX(战宠!$U$7:$Y$10,1,新怪物属性!$GX47)))*(新怪物属性!$GY47+4)
+IF($GZ47=0,0,INDEX(战宠!T$15:T$27,新怪物属性!$GZ$3)*(INDEX(战宠!$U$7:$Y$10,1,新怪物属性!$GZ47)))*(新怪物属性!$HA47+4)
+IF($HB47=0,0,INDEX(战宠!T$15:T$27,新怪物属性!$HB$3)*(INDEX(战宠!$U$7:$Y$10,1,新怪物属性!$HB47)))*(新怪物属性!$HC47+4)
+IF($HD47=0,0,INDEX(战宠!T$15:T$27,新怪物属性!$HD$3)*(INDEX(战宠!$U$7:$Y$10,1,新怪物属性!$HD47)))*(新怪物属性!$HE47+4)
+IF($HF47=0,0,INDEX(战宠!T$15:T$27,新怪物属性!$HF$3)*(INDEX(战宠!$U$7:$Y$10,1,新怪物属性!$HF47)))*(新怪物属性!$HG47+4)
+IF($HH47=0,0,INDEX(战宠!T$15:T$27,新怪物属性!$HH$3)*(INDEX(战宠!$U$7:$Y$10,1,新怪物属性!$HH47)))*(新怪物属性!$HI47+4)
+IF($HJ47=0,0,INDEX(战宠!T$15:T$27,新怪物属性!$HJ$3)*(INDEX(战宠!$U$7:$Y$10,1,新怪物属性!$HJ47)))*(新怪物属性!$HK47+4)
+IF($HL47=0,0,INDEX(战宠!T$15:T$27,新怪物属性!$HL$3)*(INDEX(战宠!$U$7:$Y$10,1,新怪物属性!$HL47)))*(新怪物属性!$HM47+4)
+IF($HN47=0,0,INDEX(战宠!T$15:T$27,新怪物属性!$HN$3)*(INDEX(战宠!$U$7:$Y$10,1,新怪物属性!$HN47)))*(新怪物属性!$HO47+4)
+IF($HP47=0,0,INDEX(战宠!T$15:T$27,新怪物属性!$HP$3)*(INDEX(战宠!$U$7:$Y$10,1,新怪物属性!$HP47)))*(新怪物属性!$HQ47+4)
+IF($HR47=0,0,INDEX(战宠!T$15:T$27,新怪物属性!$HR$3)*(INDEX(战宠!$U$7:$Y$10,1,新怪物属性!$HR47)))*(新怪物属性!$HS47+4)
+IF($HT47=0,0,INDEX(战宠!T$15:T$27,新怪物属性!$HT$3)*(INDEX(战宠!$U$7:$Y$10,1,新怪物属性!$HT47)))*(新怪物属性!$HU47+4)</f>
        <v>0</v>
      </c>
      <c r="II47" s="14">
        <f>IF(HX47=0,0,INDEX(战宠!$D$15:$D$27,新怪物属性!HX47))</f>
        <v>0</v>
      </c>
      <c r="IJ47" s="14">
        <f>IF(HY47=0,0,INDEX(战宠!$D$15:$D$27,新怪物属性!HY47))</f>
        <v>0</v>
      </c>
      <c r="IM47" s="14">
        <f t="shared" si="51"/>
        <v>8869</v>
      </c>
      <c r="IN47" s="14">
        <f t="shared" si="52"/>
        <v>8966</v>
      </c>
      <c r="IO47" s="14">
        <f t="shared" si="53"/>
        <v>0</v>
      </c>
      <c r="IP47" s="14">
        <f t="shared" si="54"/>
        <v>0</v>
      </c>
      <c r="IQ47" s="14">
        <f t="shared" si="55"/>
        <v>0</v>
      </c>
      <c r="IR47" s="14">
        <f t="shared" si="89"/>
        <v>63431</v>
      </c>
      <c r="IS47" s="14">
        <f t="shared" si="90"/>
        <v>2953</v>
      </c>
      <c r="IT47" s="14">
        <f t="shared" si="91"/>
        <v>133355</v>
      </c>
      <c r="IU47" s="14">
        <f t="shared" si="92"/>
        <v>1824</v>
      </c>
      <c r="IV47" s="28">
        <f t="shared" si="93"/>
        <v>450</v>
      </c>
      <c r="IW47" s="28">
        <f t="shared" si="94"/>
        <v>200</v>
      </c>
      <c r="IX47" s="28">
        <f t="shared" si="95"/>
        <v>450</v>
      </c>
      <c r="IY47" s="28">
        <f t="shared" si="96"/>
        <v>200</v>
      </c>
      <c r="IZ47" s="28">
        <f t="shared" si="97"/>
        <v>1</v>
      </c>
      <c r="JA47" s="28">
        <f t="shared" si="98"/>
        <v>1</v>
      </c>
      <c r="JB47" s="28">
        <f t="shared" si="99"/>
        <v>10</v>
      </c>
      <c r="JC47" s="28">
        <f t="shared" si="100"/>
        <v>5</v>
      </c>
      <c r="JD47" s="14">
        <f t="shared" si="101"/>
        <v>1</v>
      </c>
      <c r="JE47" s="14">
        <f t="shared" si="102"/>
        <v>1</v>
      </c>
      <c r="JF47" s="14">
        <f t="shared" si="103"/>
        <v>1</v>
      </c>
      <c r="JG47" s="18">
        <f t="shared" si="104"/>
        <v>1</v>
      </c>
      <c r="JH47" s="18">
        <f t="shared" si="105"/>
        <v>1</v>
      </c>
      <c r="JI47" s="18">
        <f t="shared" si="106"/>
        <v>1</v>
      </c>
      <c r="JJ47" s="29">
        <f t="shared" si="136"/>
        <v>600</v>
      </c>
      <c r="JK47" s="29">
        <f t="shared" si="136"/>
        <v>900</v>
      </c>
      <c r="JL47" s="29">
        <f t="shared" si="136"/>
        <v>900</v>
      </c>
      <c r="JM47" s="26">
        <f t="shared" si="107"/>
        <v>0.1</v>
      </c>
      <c r="JN47" s="26">
        <f t="shared" si="108"/>
        <v>0.1</v>
      </c>
      <c r="JO47" s="26">
        <f t="shared" si="109"/>
        <v>0.1</v>
      </c>
      <c r="JP47" s="14">
        <f t="shared" si="110"/>
        <v>2</v>
      </c>
      <c r="JQ47" s="14">
        <f t="shared" si="111"/>
        <v>2</v>
      </c>
      <c r="JR47" s="14">
        <f t="shared" si="112"/>
        <v>2</v>
      </c>
      <c r="JS47" s="14">
        <f t="shared" si="113"/>
        <v>3</v>
      </c>
      <c r="JT47" s="14">
        <f t="shared" si="114"/>
        <v>45</v>
      </c>
      <c r="JU47" s="14">
        <f t="shared" si="115"/>
        <v>75</v>
      </c>
      <c r="JV47">
        <v>43</v>
      </c>
      <c r="JW47" s="14">
        <f t="shared" si="57"/>
        <v>564396</v>
      </c>
      <c r="JY47" s="14">
        <f t="shared" si="31"/>
        <v>5906</v>
      </c>
      <c r="JZ47" s="14">
        <f t="shared" si="58"/>
        <v>5181</v>
      </c>
      <c r="KA47" s="29">
        <f t="shared" si="59"/>
        <v>192</v>
      </c>
      <c r="KB47" s="29">
        <f t="shared" si="60"/>
        <v>0</v>
      </c>
      <c r="KC47" s="29">
        <f t="shared" si="61"/>
        <v>75</v>
      </c>
      <c r="KD47" s="29">
        <f t="shared" si="62"/>
        <v>0</v>
      </c>
      <c r="KE47" s="14">
        <f t="shared" si="116"/>
        <v>1</v>
      </c>
      <c r="KF47" s="14">
        <f t="shared" si="117"/>
        <v>1</v>
      </c>
      <c r="KG47" s="14">
        <f t="shared" si="63"/>
        <v>4403.8499999999995</v>
      </c>
      <c r="KH47" s="26">
        <f t="shared" si="118"/>
        <v>0.45</v>
      </c>
      <c r="KI47" s="26">
        <f t="shared" si="119"/>
        <v>0.15714285714285714</v>
      </c>
      <c r="KJ47" s="29">
        <f t="shared" si="64"/>
        <v>547</v>
      </c>
      <c r="KK47" s="29">
        <f t="shared" si="65"/>
        <v>2721</v>
      </c>
      <c r="KL47" s="29">
        <f t="shared" si="66"/>
        <v>0</v>
      </c>
      <c r="KM47" s="23">
        <f t="shared" si="67"/>
        <v>0</v>
      </c>
      <c r="KN47" s="23">
        <f t="shared" si="68"/>
        <v>0</v>
      </c>
      <c r="KO47" s="26">
        <f t="shared" si="120"/>
        <v>0.30000000000000004</v>
      </c>
      <c r="KP47" s="26">
        <f t="shared" si="121"/>
        <v>0.4</v>
      </c>
      <c r="KQ47" s="26">
        <f t="shared" si="122"/>
        <v>0.4</v>
      </c>
      <c r="KR47" s="26">
        <f t="shared" si="69"/>
        <v>0</v>
      </c>
      <c r="KS47" s="26">
        <v>0</v>
      </c>
      <c r="KT47" s="29">
        <f t="shared" si="123"/>
        <v>1.3</v>
      </c>
      <c r="KU47" s="29">
        <f t="shared" si="124"/>
        <v>1.4</v>
      </c>
      <c r="KV47" s="29">
        <f t="shared" si="125"/>
        <v>1.4</v>
      </c>
      <c r="KW47" s="29">
        <f t="shared" si="126"/>
        <v>3555.5</v>
      </c>
      <c r="KX47" s="29">
        <f t="shared" si="127"/>
        <v>2539.6</v>
      </c>
      <c r="KY47" s="29">
        <f t="shared" si="128"/>
        <v>0</v>
      </c>
      <c r="KZ47" s="29">
        <f t="shared" si="129"/>
        <v>26408</v>
      </c>
      <c r="LA47" s="14">
        <f t="shared" si="130"/>
        <v>6095.1</v>
      </c>
      <c r="LE47" s="14">
        <v>1</v>
      </c>
      <c r="LF47" s="14">
        <v>0.6</v>
      </c>
      <c r="LG47" s="14">
        <v>300</v>
      </c>
      <c r="LH47" s="14">
        <v>80</v>
      </c>
      <c r="LI47" s="14">
        <v>0</v>
      </c>
      <c r="LJ47" s="14">
        <v>60</v>
      </c>
      <c r="LK47" s="14">
        <v>60</v>
      </c>
      <c r="LL47" s="23">
        <f t="shared" si="71"/>
        <v>590202</v>
      </c>
      <c r="LM47" s="23">
        <f t="shared" si="72"/>
        <v>0</v>
      </c>
      <c r="LN47" s="23">
        <f t="shared" si="73"/>
        <v>590202</v>
      </c>
      <c r="LO47" s="14">
        <v>1</v>
      </c>
      <c r="LP47" s="14">
        <v>0.6</v>
      </c>
      <c r="LQ47" s="14">
        <v>150</v>
      </c>
      <c r="LR47" s="14">
        <v>35</v>
      </c>
      <c r="LS47" s="14">
        <v>0</v>
      </c>
      <c r="LT47" s="14">
        <v>30</v>
      </c>
      <c r="LU47" s="14">
        <v>30</v>
      </c>
      <c r="LV47" s="23">
        <f t="shared" si="74"/>
        <v>312114</v>
      </c>
      <c r="LW47" s="23">
        <f t="shared" si="75"/>
        <v>0</v>
      </c>
      <c r="LX47" s="23">
        <f t="shared" si="76"/>
        <v>312114</v>
      </c>
      <c r="MB47">
        <f t="shared" si="131"/>
        <v>2.0891145982534134</v>
      </c>
      <c r="MC47">
        <f t="shared" si="132"/>
        <v>2.0891145982534134</v>
      </c>
      <c r="ME47" s="14">
        <v>10</v>
      </c>
      <c r="MF47" s="14">
        <v>2</v>
      </c>
      <c r="MG47" s="14">
        <v>0</v>
      </c>
      <c r="MH47" s="23">
        <f t="shared" si="133"/>
        <v>14729</v>
      </c>
      <c r="MI47" s="23">
        <f t="shared" si="77"/>
        <v>0</v>
      </c>
      <c r="MJ47" s="23">
        <f t="shared" si="78"/>
        <v>14729</v>
      </c>
      <c r="MK47" s="14">
        <v>30</v>
      </c>
      <c r="ML47" s="14">
        <v>6</v>
      </c>
      <c r="MM47" s="14">
        <v>4</v>
      </c>
      <c r="MN47" s="23">
        <f t="shared" si="134"/>
        <v>44189</v>
      </c>
      <c r="MO47" s="23">
        <f t="shared" si="79"/>
        <v>0</v>
      </c>
      <c r="MP47" s="23">
        <f t="shared" si="80"/>
        <v>44189</v>
      </c>
      <c r="MR47" s="23">
        <f t="shared" si="81"/>
        <v>58919</v>
      </c>
      <c r="MS47" s="23">
        <f t="shared" si="82"/>
        <v>0</v>
      </c>
      <c r="MT47" s="23">
        <f t="shared" si="83"/>
        <v>58919</v>
      </c>
      <c r="MU47" s="23">
        <f t="shared" si="87"/>
        <v>22094</v>
      </c>
      <c r="MV47" s="23">
        <f t="shared" si="85"/>
        <v>0</v>
      </c>
      <c r="MW47" s="23">
        <f t="shared" si="86"/>
        <v>22094</v>
      </c>
      <c r="NJ47" s="14">
        <v>43</v>
      </c>
      <c r="NK47" s="14"/>
    </row>
    <row r="48" spans="1:375" ht="16.5" x14ac:dyDescent="0.2">
      <c r="A48">
        <v>16</v>
      </c>
      <c r="B48">
        <v>520</v>
      </c>
      <c r="C48" s="14">
        <f t="shared" si="137"/>
        <v>1</v>
      </c>
      <c r="D48" s="14">
        <v>44</v>
      </c>
      <c r="E48" s="14" t="s">
        <v>608</v>
      </c>
      <c r="F48" s="14"/>
      <c r="G48" s="14">
        <v>30</v>
      </c>
      <c r="H48" s="14">
        <v>20</v>
      </c>
      <c r="I48" s="14">
        <v>0</v>
      </c>
      <c r="J48" s="14">
        <v>2</v>
      </c>
      <c r="K48" s="14">
        <v>2</v>
      </c>
      <c r="L48" s="14">
        <v>0</v>
      </c>
      <c r="M48" s="14">
        <v>1</v>
      </c>
      <c r="N48" s="14">
        <v>1</v>
      </c>
      <c r="O48" s="14">
        <v>1</v>
      </c>
      <c r="P48" s="14">
        <v>2</v>
      </c>
      <c r="Q48" s="14">
        <v>4</v>
      </c>
      <c r="R48" s="14">
        <v>2</v>
      </c>
      <c r="S48" s="14">
        <v>2</v>
      </c>
      <c r="T48" s="14">
        <v>2</v>
      </c>
      <c r="U48" s="14">
        <v>2</v>
      </c>
      <c r="V48" s="14">
        <v>2</v>
      </c>
      <c r="W48" s="14">
        <v>2</v>
      </c>
      <c r="X48" s="14">
        <v>40</v>
      </c>
      <c r="Y48" s="14">
        <v>35</v>
      </c>
      <c r="Z48" s="14">
        <v>35</v>
      </c>
      <c r="AA48" s="14">
        <v>35</v>
      </c>
      <c r="AB48" s="14">
        <v>35</v>
      </c>
      <c r="AC48" s="14">
        <v>35</v>
      </c>
      <c r="AD48" s="14">
        <v>40</v>
      </c>
      <c r="AE48" s="14">
        <v>40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1</v>
      </c>
      <c r="AO48" s="14">
        <v>1</v>
      </c>
      <c r="AP48" s="14">
        <v>1</v>
      </c>
      <c r="AQ48" s="14">
        <v>1</v>
      </c>
      <c r="AR48" s="14">
        <v>1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4</v>
      </c>
      <c r="BF48" s="14">
        <f>ROUND((INDEX(新战舰养成!S$6:S$18,新怪物属性!$J48+1)+INDEX(新战舰养成!D$6:D$18,新怪物属性!$J48+1)*(新怪物属性!$G48-1))*INDEX(战舰突破!$D$6:$D$18,新怪物属性!$M48+1),0)</f>
        <v>1403</v>
      </c>
      <c r="BG48" s="14">
        <f>ROUND((INDEX(新战舰养成!T$6:T$18,新怪物属性!$J48+1)+INDEX(新战舰养成!E$6:E$18,新怪物属性!$J48+1)*(新怪物属性!$G48-1))*INDEX(战舰突破!$D$6:$D$18,新怪物属性!$M48+1),0)</f>
        <v>11154</v>
      </c>
      <c r="BH48" s="14">
        <f>ROUND((INDEX(新战舰养成!U$6:U$18,新怪物属性!$J48+1)+INDEX(新战舰养成!F$6:F$18,新怪物属性!$J48+1)*(新怪物属性!$G48-1))*INDEX(战舰突破!$D$6:$D$18,新怪物属性!$M48+1),0)</f>
        <v>723</v>
      </c>
      <c r="BI48" s="14">
        <f>ROUND((INDEX(新战舰养成!V$6:V$18,新怪物属性!$J48+1)+INDEX(新战舰养成!G$6:G$18,新怪物属性!$J48+1)*(新怪物属性!$G48-1))*INDEX(战舰突破!$D$6:$D$18,新怪物属性!$M48+1),0)</f>
        <v>330</v>
      </c>
      <c r="BJ48" s="14">
        <f>ROUND((INDEX(新战舰养成!W$6:W$18,新怪物属性!$J48+1)+INDEX(新战舰养成!H$6:H$18,新怪物属性!$J48+1)*(新怪物属性!$G48-1))*INDEX(战舰突破!$D$6:$D$18,新怪物属性!$M48+1),0)</f>
        <v>4</v>
      </c>
      <c r="BL48" s="14">
        <f>IF($H48&gt;0,ROUND((INDEX(新战舰养成!X$6:X$18,新怪物属性!$K48+1)+INDEX(新战舰养成!I$6:I$18,新怪物属性!$K48+1)*(新怪物属性!$H48-1))*INDEX(战舰突破!$D$6:$D$18,新怪物属性!$N48+1),0),0)</f>
        <v>1491</v>
      </c>
      <c r="BM48" s="14">
        <f>IF($H48&gt;0,ROUND((INDEX(新战舰养成!Y$6:Y$18,新怪物属性!$K48+1)+INDEX(新战舰养成!J$6:J$18,新怪物属性!$K48+1)*(新怪物属性!$H48-1))*INDEX(战舰突破!$D$6:$D$18,新怪物属性!$N48+1),0),0)</f>
        <v>0</v>
      </c>
      <c r="BN48" s="14">
        <f>IF($H48&gt;0,ROUND((INDEX(新战舰养成!Z$6:Z$18,新怪物属性!$K48+1)+INDEX(新战舰养成!K$6:K$18,新怪物属性!$K48+1)*(新怪物属性!$H48-1))*INDEX(战舰突破!$D$6:$D$18,新怪物属性!$N48+1),0),0)</f>
        <v>0</v>
      </c>
      <c r="BO48" s="14">
        <f>IF($H48&gt;0,ROUND((INDEX(新战舰养成!AA$6:AA$18,新怪物属性!$K48+1)+INDEX(新战舰养成!L$6:L$18,新怪物属性!$K48+1)*(新怪物属性!$H48-1))*INDEX(战舰突破!$D$6:$D$18,新怪物属性!$N48+1),0),0)</f>
        <v>11825</v>
      </c>
      <c r="BP48" s="14">
        <f>IF($H48&gt;0,ROUND((INDEX(新战舰养成!AB$6:AB$18,新怪物属性!$K48+1)+INDEX(新战舰养成!M$6:M$18,新怪物属性!$K48+1)*(新怪物属性!$H48-1))*INDEX(战舰突破!$D$6:$D$18,新怪物属性!$N48+1),0),0)</f>
        <v>234</v>
      </c>
      <c r="BR48" s="14">
        <f>IF($I48&gt;0,ROUND((INDEX(新战舰养成!AC$6:AC$18,新怪物属性!$L48+1)+INDEX(新战舰养成!I$6:I$18,新怪物属性!$L48+1)*(新怪物属性!$I48-1))*INDEX(战舰突破!$D$6:$D$18,新怪物属性!$O48+1),0),0)</f>
        <v>0</v>
      </c>
      <c r="BS48" s="14">
        <f>IF($I48&gt;0,ROUND((INDEX(新战舰养成!AD$6:AD$18,新怪物属性!$L48+1)+INDEX(新战舰养成!J$6:J$18,新怪物属性!$L48+1)*(新怪物属性!$I48-1))*INDEX(战舰突破!$D$6:$D$18,新怪物属性!$O48+1),0),0)</f>
        <v>0</v>
      </c>
      <c r="BT48" s="14">
        <f>IF($I48&gt;0,ROUND((INDEX(新战舰养成!AE$6:AE$18,新怪物属性!$L48+1)+INDEX(新战舰养成!K$6:K$18,新怪物属性!$L48+1)*(新怪物属性!$I48-1))*INDEX(战舰突破!$D$6:$D$18,新怪物属性!$O48+1),0),0)</f>
        <v>0</v>
      </c>
      <c r="BU48" s="14">
        <f>IF($I48&gt;0,ROUND((INDEX(新战舰养成!AF$6:AF$18,新怪物属性!$L48+1)+INDEX(新战舰养成!L$6:L$18,新怪物属性!$L48+1)*(新怪物属性!$I48-1))*INDEX(战舰突破!$D$6:$D$18,新怪物属性!$O48+1),0),0)</f>
        <v>0</v>
      </c>
      <c r="BV48" s="14">
        <f>IF($I48&gt;0,ROUND((INDEX(新战舰养成!AG$6:AG$18,新怪物属性!$L48+1)+INDEX(新战舰养成!M$6:M$18,新怪物属性!$L48+1)*(新怪物属性!$I48-1))*INDEX(战舰突破!$D$6:$D$18,新怪物属性!$O48+1),0),0)</f>
        <v>0</v>
      </c>
      <c r="BY48" s="14">
        <f>(INDEX(装备数值!$C$13:$G$116,新怪物属性!$P48*8+1,BY$2)+INDEX(装备数值!$C$13:$G$116,新怪物属性!$Q48*8+2,BY$2)+INDEX(装备数值!$C$13:$G$116,新怪物属性!$S48*8+3,BY$2)+INDEX(装备数值!$C$13:$G$116,新怪物属性!$R48*8+4,BY$2)+INDEX(装备数值!$C$13:$G$116,新怪物属性!$T48*8+5,BY$2)+INDEX(装备数值!$C$13:$G$116,新怪物属性!$U48*8+6,BY$2)+INDEX(装备数值!$C$13:$G$116,新怪物属性!$V48*8+7,BY$2)+INDEX(装备数值!$C$13:$G$116,新怪物属性!$W48*8+8,BY$2))</f>
        <v>600</v>
      </c>
      <c r="BZ48" s="14">
        <f>(INDEX(装备数值!$C$13:$G$116,新怪物属性!$P48*8+1,BZ$2)+INDEX(装备数值!$C$13:$G$116,新怪物属性!$Q48*8+2,BZ$2)+INDEX(装备数值!$C$13:$G$116,新怪物属性!$S48*8+3,BZ$2)+INDEX(装备数值!$C$13:$G$116,新怪物属性!$R48*8+4,BZ$2)+INDEX(装备数值!$C$13:$G$116,新怪物属性!$T48*8+5,BZ$2)+INDEX(装备数值!$C$13:$G$116,新怪物属性!$U48*8+6,BZ$2)+INDEX(装备数值!$C$13:$G$116,新怪物属性!$V48*8+7,BZ$2)+INDEX(装备数值!$C$13:$G$116,新怪物属性!$W48*8+8,BZ$2))</f>
        <v>4500</v>
      </c>
      <c r="CA48" s="14">
        <f>(INDEX(装备数值!$C$13:$G$116,新怪物属性!$P48*8+1,CA$2)+INDEX(装备数值!$C$13:$G$116,新怪物属性!$Q48*8+2,CA$2)+INDEX(装备数值!$C$13:$G$116,新怪物属性!$S48*8+3,CA$2)+INDEX(装备数值!$C$13:$G$116,新怪物属性!$R48*8+4,CA$2)+INDEX(装备数值!$C$13:$G$116,新怪物属性!$T48*8+5,CA$2)+INDEX(装备数值!$C$13:$G$116,新怪物属性!$U48*8+6,CA$2)+INDEX(装备数值!$C$13:$G$116,新怪物属性!$V48*8+7,CA$2)+INDEX(装备数值!$C$13:$G$116,新怪物属性!$W48*8+8,CA$2))</f>
        <v>510</v>
      </c>
      <c r="CB48" s="14">
        <f>(INDEX(装备数值!$C$13:$G$116,新怪物属性!$P48*8+1,CB$2)+INDEX(装备数值!$C$13:$G$116,新怪物属性!$Q48*8+2,CB$2)+INDEX(装备数值!$C$13:$G$116,新怪物属性!$S48*8+3,CB$2)+INDEX(装备数值!$C$13:$G$116,新怪物属性!$R48*8+4,CB$2)+INDEX(装备数值!$C$13:$G$116,新怪物属性!$T48*8+5,CB$2)+INDEX(装备数值!$C$13:$G$116,新怪物属性!$U48*8+6,CB$2)+INDEX(装备数值!$C$13:$G$116,新怪物属性!$V48*8+7,CB$2)+INDEX(装备数值!$C$13:$G$116,新怪物属性!$W48*8+8,CB$2))</f>
        <v>27000</v>
      </c>
      <c r="CC48" s="14">
        <f>(INDEX(装备数值!$C$13:$G$116,新怪物属性!$P48*8+1,CC$2)+INDEX(装备数值!$C$13:$G$116,新怪物属性!$Q48*8+2,CC$2)+INDEX(装备数值!$C$13:$G$116,新怪物属性!$S48*8+3,CC$2)+INDEX(装备数值!$C$13:$G$116,新怪物属性!$R48*8+4,CC$2)+INDEX(装备数值!$C$13:$G$116,新怪物属性!$T48*8+5,CC$2)+INDEX(装备数值!$C$13:$G$116,新怪物属性!$U48*8+6,CC$2)+INDEX(装备数值!$C$13:$G$116,新怪物属性!$V48*8+7,CC$2)+INDEX(装备数值!$C$13:$G$116,新怪物属性!$W48*8+8,CC$2))</f>
        <v>100</v>
      </c>
      <c r="CF48" s="14">
        <f t="shared" si="135"/>
        <v>4</v>
      </c>
      <c r="CG48" s="14">
        <f t="shared" si="135"/>
        <v>4</v>
      </c>
      <c r="CH48" s="14">
        <f t="shared" si="135"/>
        <v>0</v>
      </c>
      <c r="CI48" s="14">
        <f t="shared" si="135"/>
        <v>0</v>
      </c>
      <c r="CJ48" s="14">
        <f t="shared" si="135"/>
        <v>0</v>
      </c>
      <c r="CK48" s="14">
        <f t="shared" si="135"/>
        <v>0</v>
      </c>
      <c r="CL48" s="14">
        <f t="shared" si="135"/>
        <v>0</v>
      </c>
      <c r="CM48" s="14">
        <f t="shared" si="135"/>
        <v>0</v>
      </c>
      <c r="CN48" s="14">
        <f t="shared" si="135"/>
        <v>0</v>
      </c>
      <c r="CO48" s="14">
        <f t="shared" si="135"/>
        <v>0</v>
      </c>
      <c r="CP48" s="14">
        <f t="shared" si="135"/>
        <v>0</v>
      </c>
      <c r="CQ48" s="14">
        <f t="shared" si="135"/>
        <v>0</v>
      </c>
      <c r="CR48" s="14">
        <f t="shared" si="135"/>
        <v>0</v>
      </c>
      <c r="CS48" s="14">
        <f>SUMIFS(装备数值!BL$50:BL$101,装备数值!$BG$50:$BG$101,"="&amp;新怪物属性!$CF$2,装备数值!$BH$50:$BH$101,"&lt;="&amp;新怪物属性!$CF48)+SUMIFS(装备数值!BL$50:BL$101,装备数值!$BG$50:$BG$101,"="&amp;新怪物属性!$CG$2,装备数值!$BH$50:$BH$101,"&lt;="&amp;新怪物属性!$CG48)+SUMIFS(装备数值!BL$50:BL$101,装备数值!$BG$50:$BG$101,"="&amp;新怪物属性!$CH$2,装备数值!$BH$50:$BH$101,"&lt;="&amp;新怪物属性!$CH48)+SUMIFS(装备数值!BL$50:BL$101,装备数值!$BG$50:$BG$101,"="&amp;新怪物属性!$CI$2,装备数值!$BH$50:$BH$101,"&lt;="&amp;新怪物属性!$CI48)+SUMIFS(装备数值!BL$50:BL$101,装备数值!$BG$50:$BG$101,"="&amp;新怪物属性!$CJ$2,装备数值!$BH$50:$BH$101,"&lt;="&amp;新怪物属性!$CJ48)+SUMIFS(装备数值!BL$50:BL$101,装备数值!$BG$50:$BG$101,"="&amp;新怪物属性!$CK$2,装备数值!$BH$50:$BH$101,"&lt;="&amp;新怪物属性!$CK48)+SUMIFS(装备数值!BL$50:BL$101,装备数值!$BG$50:$BG$101,"="&amp;新怪物属性!$CL$2,装备数值!$BH$50:$BH$101,"&lt;="&amp;新怪物属性!$CL48)+SUMIFS(装备数值!BL$50:BL$101,装备数值!$BG$50:$BG$101,"="&amp;新怪物属性!$CM$2,装备数值!$BH$50:$BH$101,"&lt;="&amp;新怪物属性!$CM48)+SUMIFS(装备数值!BL$50:BL$101,装备数值!$BG$50:$BG$101,"="&amp;新怪物属性!$CN$2,装备数值!$BH$50:$BH$101,"&lt;="&amp;新怪物属性!$CN48)+SUMIFS(装备数值!BL$50:BL$101,装备数值!$BG$50:$BG$101,"="&amp;新怪物属性!$CO$2,装备数值!$BH$50:$BH$101,"&lt;="&amp;新怪物属性!$CO48)+SUMIFS(装备数值!BL$50:BL$101,装备数值!$BG$50:$BG$101,"="&amp;新怪物属性!$CP$2,装备数值!$BH$50:$BH$101,"&lt;="&amp;新怪物属性!$CP48)+SUMIFS(装备数值!BL$50:BL$101,装备数值!$BG$50:$BG$101,"="&amp;新怪物属性!$CQ$2,装备数值!$BH$50:$BH$101,"&lt;="&amp;新怪物属性!$CQ48)+SUMIFS(装备数值!BL$50:BL$101,装备数值!$BG$50:$BG$101,"="&amp;新怪物属性!$CR$2,装备数值!$BH$50:$BH$101,"&lt;="&amp;新怪物属性!$CR48)</f>
        <v>3360</v>
      </c>
      <c r="CT48" s="14">
        <f>SUMIFS(装备数值!BM$50:BM$101,装备数值!$BG$50:$BG$101,"="&amp;新怪物属性!$CF$2,装备数值!$BH$50:$BH$101,"&lt;="&amp;新怪物属性!$CF48)+SUMIFS(装备数值!BM$50:BM$101,装备数值!$BG$50:$BG$101,"="&amp;新怪物属性!$CG$2,装备数值!$BH$50:$BH$101,"&lt;="&amp;新怪物属性!$CG48)+SUMIFS(装备数值!BM$50:BM$101,装备数值!$BG$50:$BG$101,"="&amp;新怪物属性!$CH$2,装备数值!$BH$50:$BH$101,"&lt;="&amp;新怪物属性!$CH48)+SUMIFS(装备数值!BM$50:BM$101,装备数值!$BG$50:$BG$101,"="&amp;新怪物属性!$CI$2,装备数值!$BH$50:$BH$101,"&lt;="&amp;新怪物属性!$CI48)+SUMIFS(装备数值!BM$50:BM$101,装备数值!$BG$50:$BG$101,"="&amp;新怪物属性!$CJ$2,装备数值!$BH$50:$BH$101,"&lt;="&amp;新怪物属性!$CJ48)+SUMIFS(装备数值!BM$50:BM$101,装备数值!$BG$50:$BG$101,"="&amp;新怪物属性!$CK$2,装备数值!$BH$50:$BH$101,"&lt;="&amp;新怪物属性!$CK48)+SUMIFS(装备数值!BM$50:BM$101,装备数值!$BG$50:$BG$101,"="&amp;新怪物属性!$CL$2,装备数值!$BH$50:$BH$101,"&lt;="&amp;新怪物属性!$CL48)+SUMIFS(装备数值!BM$50:BM$101,装备数值!$BG$50:$BG$101,"="&amp;新怪物属性!$CM$2,装备数值!$BH$50:$BH$101,"&lt;="&amp;新怪物属性!$CM48)+SUMIFS(装备数值!BM$50:BM$101,装备数值!$BG$50:$BG$101,"="&amp;新怪物属性!$CN$2,装备数值!$BH$50:$BH$101,"&lt;="&amp;新怪物属性!$CN48)+SUMIFS(装备数值!BM$50:BM$101,装备数值!$BG$50:$BG$101,"="&amp;新怪物属性!$CO$2,装备数值!$BH$50:$BH$101,"&lt;="&amp;新怪物属性!$CO48)+SUMIFS(装备数值!BM$50:BM$101,装备数值!$BG$50:$BG$101,"="&amp;新怪物属性!$CP$2,装备数值!$BH$50:$BH$101,"&lt;="&amp;新怪物属性!$CP48)+SUMIFS(装备数值!BM$50:BM$101,装备数值!$BG$50:$BG$101,"="&amp;新怪物属性!$CQ$2,装备数值!$BH$50:$BH$101,"&lt;="&amp;新怪物属性!$CQ48)+SUMIFS(装备数值!BM$50:BM$101,装备数值!$BG$50:$BG$101,"="&amp;新怪物属性!$CR$2,装备数值!$BH$50:$BH$101,"&lt;="&amp;新怪物属性!$CR48)</f>
        <v>25200</v>
      </c>
      <c r="CU48" s="14">
        <f>SUMIFS(装备数值!BN$50:BN$101,装备数值!$BG$50:$BG$101,"="&amp;新怪物属性!$CF$2,装备数值!$BH$50:$BH$101,"&lt;="&amp;新怪物属性!$CF48)+SUMIFS(装备数值!BN$50:BN$101,装备数值!$BG$50:$BG$101,"="&amp;新怪物属性!$CG$2,装备数值!$BH$50:$BH$101,"&lt;="&amp;新怪物属性!$CG48)+SUMIFS(装备数值!BN$50:BN$101,装备数值!$BG$50:$BG$101,"="&amp;新怪物属性!$CH$2,装备数值!$BH$50:$BH$101,"&lt;="&amp;新怪物属性!$CH48)+SUMIFS(装备数值!BN$50:BN$101,装备数值!$BG$50:$BG$101,"="&amp;新怪物属性!$CI$2,装备数值!$BH$50:$BH$101,"&lt;="&amp;新怪物属性!$CI48)+SUMIFS(装备数值!BN$50:BN$101,装备数值!$BG$50:$BG$101,"="&amp;新怪物属性!$CJ$2,装备数值!$BH$50:$BH$101,"&lt;="&amp;新怪物属性!$CJ48)+SUMIFS(装备数值!BN$50:BN$101,装备数值!$BG$50:$BG$101,"="&amp;新怪物属性!$CK$2,装备数值!$BH$50:$BH$101,"&lt;="&amp;新怪物属性!$CK48)+SUMIFS(装备数值!BN$50:BN$101,装备数值!$BG$50:$BG$101,"="&amp;新怪物属性!$CL$2,装备数值!$BH$50:$BH$101,"&lt;="&amp;新怪物属性!$CL48)+SUMIFS(装备数值!BN$50:BN$101,装备数值!$BG$50:$BG$101,"="&amp;新怪物属性!$CM$2,装备数值!$BH$50:$BH$101,"&lt;="&amp;新怪物属性!$CM48)+SUMIFS(装备数值!BN$50:BN$101,装备数值!$BG$50:$BG$101,"="&amp;新怪物属性!$CN$2,装备数值!$BH$50:$BH$101,"&lt;="&amp;新怪物属性!$CN48)+SUMIFS(装备数值!BN$50:BN$101,装备数值!$BG$50:$BG$101,"="&amp;新怪物属性!$CO$2,装备数值!$BH$50:$BH$101,"&lt;="&amp;新怪物属性!$CO48)+SUMIFS(装备数值!BN$50:BN$101,装备数值!$BG$50:$BG$101,"="&amp;新怪物属性!$CP$2,装备数值!$BH$50:$BH$101,"&lt;="&amp;新怪物属性!$CP48)+SUMIFS(装备数值!BN$50:BN$101,装备数值!$BG$50:$BG$101,"="&amp;新怪物属性!$CQ$2,装备数值!$BH$50:$BH$101,"&lt;="&amp;新怪物属性!$CQ48)+SUMIFS(装备数值!BN$50:BN$101,装备数值!$BG$50:$BG$101,"="&amp;新怪物属性!$CR$2,装备数值!$BH$50:$BH$101,"&lt;="&amp;新怪物属性!$CR48)</f>
        <v>0</v>
      </c>
      <c r="CV48" s="14">
        <f>SUMIFS(装备数值!BO$50:BO$101,装备数值!$BG$50:$BG$101,"="&amp;新怪物属性!$CF$2,装备数值!$BH$50:$BH$101,"&lt;="&amp;新怪物属性!$CF48)+SUMIFS(装备数值!BO$50:BO$101,装备数值!$BG$50:$BG$101,"="&amp;新怪物属性!$CG$2,装备数值!$BH$50:$BH$101,"&lt;="&amp;新怪物属性!$CG48)+SUMIFS(装备数值!BO$50:BO$101,装备数值!$BG$50:$BG$101,"="&amp;新怪物属性!$CH$2,装备数值!$BH$50:$BH$101,"&lt;="&amp;新怪物属性!$CH48)+SUMIFS(装备数值!BO$50:BO$101,装备数值!$BG$50:$BG$101,"="&amp;新怪物属性!$CI$2,装备数值!$BH$50:$BH$101,"&lt;="&amp;新怪物属性!$CI48)+SUMIFS(装备数值!BO$50:BO$101,装备数值!$BG$50:$BG$101,"="&amp;新怪物属性!$CJ$2,装备数值!$BH$50:$BH$101,"&lt;="&amp;新怪物属性!$CJ48)+SUMIFS(装备数值!BO$50:BO$101,装备数值!$BG$50:$BG$101,"="&amp;新怪物属性!$CK$2,装备数值!$BH$50:$BH$101,"&lt;="&amp;新怪物属性!$CK48)+SUMIFS(装备数值!BO$50:BO$101,装备数值!$BG$50:$BG$101,"="&amp;新怪物属性!$CL$2,装备数值!$BH$50:$BH$101,"&lt;="&amp;新怪物属性!$CL48)+SUMIFS(装备数值!BO$50:BO$101,装备数值!$BG$50:$BG$101,"="&amp;新怪物属性!$CM$2,装备数值!$BH$50:$BH$101,"&lt;="&amp;新怪物属性!$CM48)+SUMIFS(装备数值!BO$50:BO$101,装备数值!$BG$50:$BG$101,"="&amp;新怪物属性!$CN$2,装备数值!$BH$50:$BH$101,"&lt;="&amp;新怪物属性!$CN48)+SUMIFS(装备数值!BO$50:BO$101,装备数值!$BG$50:$BG$101,"="&amp;新怪物属性!$CO$2,装备数值!$BH$50:$BH$101,"&lt;="&amp;新怪物属性!$CO48)+SUMIFS(装备数值!BO$50:BO$101,装备数值!$BG$50:$BG$101,"="&amp;新怪物属性!$CP$2,装备数值!$BH$50:$BH$101,"&lt;="&amp;新怪物属性!$CP48)+SUMIFS(装备数值!BO$50:BO$101,装备数值!$BG$50:$BG$101,"="&amp;新怪物属性!$CQ$2,装备数值!$BH$50:$BH$101,"&lt;="&amp;新怪物属性!$CQ48)+SUMIFS(装备数值!BO$50:BO$101,装备数值!$BG$50:$BG$101,"="&amp;新怪物属性!$CR$2,装备数值!$BH$50:$BH$101,"&lt;="&amp;新怪物属性!$CR48)</f>
        <v>48000</v>
      </c>
      <c r="CW48" s="14">
        <f>SUMIFS(装备数值!BP$50:BP$101,装备数值!$BG$50:$BG$101,"="&amp;新怪物属性!$CF$2,装备数值!$BH$50:$BH$101,"&lt;="&amp;新怪物属性!$CF48)+SUMIFS(装备数值!BP$50:BP$101,装备数值!$BG$50:$BG$101,"="&amp;新怪物属性!$CG$2,装备数值!$BH$50:$BH$101,"&lt;="&amp;新怪物属性!$CG48)+SUMIFS(装备数值!BP$50:BP$101,装备数值!$BG$50:$BG$101,"="&amp;新怪物属性!$CH$2,装备数值!$BH$50:$BH$101,"&lt;="&amp;新怪物属性!$CH48)+SUMIFS(装备数值!BP$50:BP$101,装备数值!$BG$50:$BG$101,"="&amp;新怪物属性!$CI$2,装备数值!$BH$50:$BH$101,"&lt;="&amp;新怪物属性!$CI48)+SUMIFS(装备数值!BP$50:BP$101,装备数值!$BG$50:$BG$101,"="&amp;新怪物属性!$CJ$2,装备数值!$BH$50:$BH$101,"&lt;="&amp;新怪物属性!$CJ48)+SUMIFS(装备数值!BP$50:BP$101,装备数值!$BG$50:$BG$101,"="&amp;新怪物属性!$CK$2,装备数值!$BH$50:$BH$101,"&lt;="&amp;新怪物属性!$CK48)+SUMIFS(装备数值!BP$50:BP$101,装备数值!$BG$50:$BG$101,"="&amp;新怪物属性!$CL$2,装备数值!$BH$50:$BH$101,"&lt;="&amp;新怪物属性!$CL48)+SUMIFS(装备数值!BP$50:BP$101,装备数值!$BG$50:$BG$101,"="&amp;新怪物属性!$CM$2,装备数值!$BH$50:$BH$101,"&lt;="&amp;新怪物属性!$CM48)+SUMIFS(装备数值!BP$50:BP$101,装备数值!$BG$50:$BG$101,"="&amp;新怪物属性!$CN$2,装备数值!$BH$50:$BH$101,"&lt;="&amp;新怪物属性!$CN48)+SUMIFS(装备数值!BP$50:BP$101,装备数值!$BG$50:$BG$101,"="&amp;新怪物属性!$CO$2,装备数值!$BH$50:$BH$101,"&lt;="&amp;新怪物属性!$CO48)+SUMIFS(装备数值!BP$50:BP$101,装备数值!$BG$50:$BG$101,"="&amp;新怪物属性!$CP$2,装备数值!$BH$50:$BH$101,"&lt;="&amp;新怪物属性!$CP48)+SUMIFS(装备数值!BP$50:BP$101,装备数值!$BG$50:$BG$101,"="&amp;新怪物属性!$CQ$2,装备数值!$BH$50:$BH$101,"&lt;="&amp;新怪物属性!$CQ48)+SUMIFS(装备数值!BP$50:BP$101,装备数值!$BG$50:$BG$101,"="&amp;新怪物属性!$CR$2,装备数值!$BH$50:$BH$101,"&lt;="&amp;新怪物属性!$CR48)</f>
        <v>920</v>
      </c>
      <c r="CX48" s="14">
        <f>SUMIFS(装备数值!BQ$50:BQ$101,装备数值!$BG$50:$BG$101,"="&amp;新怪物属性!$CF$2,装备数值!$BH$50:$BH$101,"&lt;="&amp;新怪物属性!$CF48)+SUMIFS(装备数值!BQ$50:BQ$101,装备数值!$BG$50:$BG$101,"="&amp;新怪物属性!$CG$2,装备数值!$BH$50:$BH$101,"&lt;="&amp;新怪物属性!$CG48)+SUMIFS(装备数值!BQ$50:BQ$101,装备数值!$BG$50:$BG$101,"="&amp;新怪物属性!$CH$2,装备数值!$BH$50:$BH$101,"&lt;="&amp;新怪物属性!$CH48)+SUMIFS(装备数值!BQ$50:BQ$101,装备数值!$BG$50:$BG$101,"="&amp;新怪物属性!$CI$2,装备数值!$BH$50:$BH$101,"&lt;="&amp;新怪物属性!$CI48)+SUMIFS(装备数值!BQ$50:BQ$101,装备数值!$BG$50:$BG$101,"="&amp;新怪物属性!$CJ$2,装备数值!$BH$50:$BH$101,"&lt;="&amp;新怪物属性!$CJ48)+SUMIFS(装备数值!BQ$50:BQ$101,装备数值!$BG$50:$BG$101,"="&amp;新怪物属性!$CK$2,装备数值!$BH$50:$BH$101,"&lt;="&amp;新怪物属性!$CK48)+SUMIFS(装备数值!BQ$50:BQ$101,装备数值!$BG$50:$BG$101,"="&amp;新怪物属性!$CL$2,装备数值!$BH$50:$BH$101,"&lt;="&amp;新怪物属性!$CL48)+SUMIFS(装备数值!BQ$50:BQ$101,装备数值!$BG$50:$BG$101,"="&amp;新怪物属性!$CM$2,装备数值!$BH$50:$BH$101,"&lt;="&amp;新怪物属性!$CM48)+SUMIFS(装备数值!BQ$50:BQ$101,装备数值!$BG$50:$BG$101,"="&amp;新怪物属性!$CN$2,装备数值!$BH$50:$BH$101,"&lt;="&amp;新怪物属性!$CN48)+SUMIFS(装备数值!BQ$50:BQ$101,装备数值!$BG$50:$BG$101,"="&amp;新怪物属性!$CO$2,装备数值!$BH$50:$BH$101,"&lt;="&amp;新怪物属性!$CO48)+SUMIFS(装备数值!BQ$50:BQ$101,装备数值!$BG$50:$BG$101,"="&amp;新怪物属性!$CP$2,装备数值!$BH$50:$BH$101,"&lt;="&amp;新怪物属性!$CP48)+SUMIFS(装备数值!BQ$50:BQ$101,装备数值!$BG$50:$BG$101,"="&amp;新怪物属性!$CQ$2,装备数值!$BH$50:$BH$101,"&lt;="&amp;新怪物属性!$CQ48)+SUMIFS(装备数值!BQ$50:BQ$101,装备数值!$BG$50:$BG$101,"="&amp;新怪物属性!$CR$2,装备数值!$BH$50:$BH$101,"&lt;="&amp;新怪物属性!$CR48)</f>
        <v>250</v>
      </c>
      <c r="CY48" s="14">
        <f>SUMIFS(装备数值!BR$50:BR$101,装备数值!$BG$50:$BG$101,"="&amp;新怪物属性!$CF$2,装备数值!$BH$50:$BH$101,"&lt;="&amp;新怪物属性!$CF48)+SUMIFS(装备数值!BR$50:BR$101,装备数值!$BG$50:$BG$101,"="&amp;新怪物属性!$CG$2,装备数值!$BH$50:$BH$101,"&lt;="&amp;新怪物属性!$CG48)+SUMIFS(装备数值!BR$50:BR$101,装备数值!$BG$50:$BG$101,"="&amp;新怪物属性!$CH$2,装备数值!$BH$50:$BH$101,"&lt;="&amp;新怪物属性!$CH48)+SUMIFS(装备数值!BR$50:BR$101,装备数值!$BG$50:$BG$101,"="&amp;新怪物属性!$CI$2,装备数值!$BH$50:$BH$101,"&lt;="&amp;新怪物属性!$CI48)+SUMIFS(装备数值!BR$50:BR$101,装备数值!$BG$50:$BG$101,"="&amp;新怪物属性!$CJ$2,装备数值!$BH$50:$BH$101,"&lt;="&amp;新怪物属性!$CJ48)+SUMIFS(装备数值!BR$50:BR$101,装备数值!$BG$50:$BG$101,"="&amp;新怪物属性!$CK$2,装备数值!$BH$50:$BH$101,"&lt;="&amp;新怪物属性!$CK48)+SUMIFS(装备数值!BR$50:BR$101,装备数值!$BG$50:$BG$101,"="&amp;新怪物属性!$CL$2,装备数值!$BH$50:$BH$101,"&lt;="&amp;新怪物属性!$CL48)+SUMIFS(装备数值!BR$50:BR$101,装备数值!$BG$50:$BG$101,"="&amp;新怪物属性!$CM$2,装备数值!$BH$50:$BH$101,"&lt;="&amp;新怪物属性!$CM48)+SUMIFS(装备数值!BR$50:BR$101,装备数值!$BG$50:$BG$101,"="&amp;新怪物属性!$CN$2,装备数值!$BH$50:$BH$101,"&lt;="&amp;新怪物属性!$CN48)+SUMIFS(装备数值!BR$50:BR$101,装备数值!$BG$50:$BG$101,"="&amp;新怪物属性!$CO$2,装备数值!$BH$50:$BH$101,"&lt;="&amp;新怪物属性!$CO48)+SUMIFS(装备数值!BR$50:BR$101,装备数值!$BG$50:$BG$101,"="&amp;新怪物属性!$CP$2,装备数值!$BH$50:$BH$101,"&lt;="&amp;新怪物属性!$CP48)+SUMIFS(装备数值!BR$50:BR$101,装备数值!$BG$50:$BG$101,"="&amp;新怪物属性!$CQ$2,装备数值!$BH$50:$BH$101,"&lt;="&amp;新怪物属性!$CQ48)+SUMIFS(装备数值!BR$50:BR$101,装备数值!$BG$50:$BG$101,"="&amp;新怪物属性!$CR$2,装备数值!$BH$50:$BH$101,"&lt;="&amp;新怪物属性!$CR48)</f>
        <v>0</v>
      </c>
      <c r="CZ48" s="14">
        <f>SUMIFS(装备数值!BS$50:BS$101,装备数值!$BG$50:$BG$101,"="&amp;新怪物属性!$CF$2,装备数值!$BH$50:$BH$101,"&lt;="&amp;新怪物属性!$CF48)+SUMIFS(装备数值!BS$50:BS$101,装备数值!$BG$50:$BG$101,"="&amp;新怪物属性!$CG$2,装备数值!$BH$50:$BH$101,"&lt;="&amp;新怪物属性!$CG48)+SUMIFS(装备数值!BS$50:BS$101,装备数值!$BG$50:$BG$101,"="&amp;新怪物属性!$CH$2,装备数值!$BH$50:$BH$101,"&lt;="&amp;新怪物属性!$CH48)+SUMIFS(装备数值!BS$50:BS$101,装备数值!$BG$50:$BG$101,"="&amp;新怪物属性!$CI$2,装备数值!$BH$50:$BH$101,"&lt;="&amp;新怪物属性!$CI48)+SUMIFS(装备数值!BS$50:BS$101,装备数值!$BG$50:$BG$101,"="&amp;新怪物属性!$CJ$2,装备数值!$BH$50:$BH$101,"&lt;="&amp;新怪物属性!$CJ48)+SUMIFS(装备数值!BS$50:BS$101,装备数值!$BG$50:$BG$101,"="&amp;新怪物属性!$CK$2,装备数值!$BH$50:$BH$101,"&lt;="&amp;新怪物属性!$CK48)+SUMIFS(装备数值!BS$50:BS$101,装备数值!$BG$50:$BG$101,"="&amp;新怪物属性!$CL$2,装备数值!$BH$50:$BH$101,"&lt;="&amp;新怪物属性!$CL48)+SUMIFS(装备数值!BS$50:BS$101,装备数值!$BG$50:$BG$101,"="&amp;新怪物属性!$CM$2,装备数值!$BH$50:$BH$101,"&lt;="&amp;新怪物属性!$CM48)+SUMIFS(装备数值!BS$50:BS$101,装备数值!$BG$50:$BG$101,"="&amp;新怪物属性!$CN$2,装备数值!$BH$50:$BH$101,"&lt;="&amp;新怪物属性!$CN48)+SUMIFS(装备数值!BS$50:BS$101,装备数值!$BG$50:$BG$101,"="&amp;新怪物属性!$CO$2,装备数值!$BH$50:$BH$101,"&lt;="&amp;新怪物属性!$CO48)+SUMIFS(装备数值!BS$50:BS$101,装备数值!$BG$50:$BG$101,"="&amp;新怪物属性!$CP$2,装备数值!$BH$50:$BH$101,"&lt;="&amp;新怪物属性!$CP48)+SUMIFS(装备数值!BS$50:BS$101,装备数值!$BG$50:$BG$101,"="&amp;新怪物属性!$CQ$2,装备数值!$BH$50:$BH$101,"&lt;="&amp;新怪物属性!$CQ48)+SUMIFS(装备数值!BS$50:BS$101,装备数值!$BG$50:$BG$101,"="&amp;新怪物属性!$CR$2,装备数值!$BH$50:$BH$101,"&lt;="&amp;新怪物属性!$CR48)</f>
        <v>0</v>
      </c>
      <c r="DA48" s="14">
        <f>SUMIFS(装备数值!BT$50:BT$101,装备数值!$BG$50:$BG$101,"="&amp;新怪物属性!$CF$2,装备数值!$BH$50:$BH$101,"&lt;="&amp;新怪物属性!$CF48)+SUMIFS(装备数值!BT$50:BT$101,装备数值!$BG$50:$BG$101,"="&amp;新怪物属性!$CG$2,装备数值!$BH$50:$BH$101,"&lt;="&amp;新怪物属性!$CG48)+SUMIFS(装备数值!BT$50:BT$101,装备数值!$BG$50:$BG$101,"="&amp;新怪物属性!$CH$2,装备数值!$BH$50:$BH$101,"&lt;="&amp;新怪物属性!$CH48)+SUMIFS(装备数值!BT$50:BT$101,装备数值!$BG$50:$BG$101,"="&amp;新怪物属性!$CI$2,装备数值!$BH$50:$BH$101,"&lt;="&amp;新怪物属性!$CI48)+SUMIFS(装备数值!BT$50:BT$101,装备数值!$BG$50:$BG$101,"="&amp;新怪物属性!$CJ$2,装备数值!$BH$50:$BH$101,"&lt;="&amp;新怪物属性!$CJ48)+SUMIFS(装备数值!BT$50:BT$101,装备数值!$BG$50:$BG$101,"="&amp;新怪物属性!$CK$2,装备数值!$BH$50:$BH$101,"&lt;="&amp;新怪物属性!$CK48)+SUMIFS(装备数值!BT$50:BT$101,装备数值!$BG$50:$BG$101,"="&amp;新怪物属性!$CL$2,装备数值!$BH$50:$BH$101,"&lt;="&amp;新怪物属性!$CL48)+SUMIFS(装备数值!BT$50:BT$101,装备数值!$BG$50:$BG$101,"="&amp;新怪物属性!$CM$2,装备数值!$BH$50:$BH$101,"&lt;="&amp;新怪物属性!$CM48)+SUMIFS(装备数值!BT$50:BT$101,装备数值!$BG$50:$BG$101,"="&amp;新怪物属性!$CN$2,装备数值!$BH$50:$BH$101,"&lt;="&amp;新怪物属性!$CN48)+SUMIFS(装备数值!BT$50:BT$101,装备数值!$BG$50:$BG$101,"="&amp;新怪物属性!$CO$2,装备数值!$BH$50:$BH$101,"&lt;="&amp;新怪物属性!$CO48)+SUMIFS(装备数值!BT$50:BT$101,装备数值!$BG$50:$BG$101,"="&amp;新怪物属性!$CP$2,装备数值!$BH$50:$BH$101,"&lt;="&amp;新怪物属性!$CP48)+SUMIFS(装备数值!BT$50:BT$101,装备数值!$BG$50:$BG$101,"="&amp;新怪物属性!$CQ$2,装备数值!$BH$50:$BH$101,"&lt;="&amp;新怪物属性!$CQ48)+SUMIFS(装备数值!BT$50:BT$101,装备数值!$BG$50:$BG$101,"="&amp;新怪物属性!$CR$2,装备数值!$BH$50:$BH$101,"&lt;="&amp;新怪物属性!$CR48)</f>
        <v>250</v>
      </c>
      <c r="DB48" s="14">
        <f>SUMIFS(装备数值!BU$50:BU$101,装备数值!$BG$50:$BG$101,"="&amp;新怪物属性!$CF$2,装备数值!$BH$50:$BH$101,"&lt;="&amp;新怪物属性!$CF48)+SUMIFS(装备数值!BU$50:BU$101,装备数值!$BG$50:$BG$101,"="&amp;新怪物属性!$CG$2,装备数值!$BH$50:$BH$101,"&lt;="&amp;新怪物属性!$CG48)+SUMIFS(装备数值!BU$50:BU$101,装备数值!$BG$50:$BG$101,"="&amp;新怪物属性!$CH$2,装备数值!$BH$50:$BH$101,"&lt;="&amp;新怪物属性!$CH48)+SUMIFS(装备数值!BU$50:BU$101,装备数值!$BG$50:$BG$101,"="&amp;新怪物属性!$CI$2,装备数值!$BH$50:$BH$101,"&lt;="&amp;新怪物属性!$CI48)+SUMIFS(装备数值!BU$50:BU$101,装备数值!$BG$50:$BG$101,"="&amp;新怪物属性!$CJ$2,装备数值!$BH$50:$BH$101,"&lt;="&amp;新怪物属性!$CJ48)+SUMIFS(装备数值!BU$50:BU$101,装备数值!$BG$50:$BG$101,"="&amp;新怪物属性!$CK$2,装备数值!$BH$50:$BH$101,"&lt;="&amp;新怪物属性!$CK48)+SUMIFS(装备数值!BU$50:BU$101,装备数值!$BG$50:$BG$101,"="&amp;新怪物属性!$CL$2,装备数值!$BH$50:$BH$101,"&lt;="&amp;新怪物属性!$CL48)+SUMIFS(装备数值!BU$50:BU$101,装备数值!$BG$50:$BG$101,"="&amp;新怪物属性!$CM$2,装备数值!$BH$50:$BH$101,"&lt;="&amp;新怪物属性!$CM48)+SUMIFS(装备数值!BU$50:BU$101,装备数值!$BG$50:$BG$101,"="&amp;新怪物属性!$CN$2,装备数值!$BH$50:$BH$101,"&lt;="&amp;新怪物属性!$CN48)+SUMIFS(装备数值!BU$50:BU$101,装备数值!$BG$50:$BG$101,"="&amp;新怪物属性!$CO$2,装备数值!$BH$50:$BH$101,"&lt;="&amp;新怪物属性!$CO48)+SUMIFS(装备数值!BU$50:BU$101,装备数值!$BG$50:$BG$101,"="&amp;新怪物属性!$CP$2,装备数值!$BH$50:$BH$101,"&lt;="&amp;新怪物属性!$CP48)+SUMIFS(装备数值!BU$50:BU$101,装备数值!$BG$50:$BG$101,"="&amp;新怪物属性!$CQ$2,装备数值!$BH$50:$BH$101,"&lt;="&amp;新怪物属性!$CQ48)+SUMIFS(装备数值!BU$50:BU$101,装备数值!$BG$50:$BG$101,"="&amp;新怪物属性!$CR$2,装备数值!$BH$50:$BH$101,"&lt;="&amp;新怪物属性!$CR48)</f>
        <v>0</v>
      </c>
      <c r="DC48" s="14">
        <f>SUMIFS(装备数值!BV$50:BV$101,装备数值!$BG$50:$BG$101,"="&amp;新怪物属性!$CF$2,装备数值!$BH$50:$BH$101,"&lt;="&amp;新怪物属性!$CF48)+SUMIFS(装备数值!BV$50:BV$101,装备数值!$BG$50:$BG$101,"="&amp;新怪物属性!$CG$2,装备数值!$BH$50:$BH$101,"&lt;="&amp;新怪物属性!$CG48)+SUMIFS(装备数值!BV$50:BV$101,装备数值!$BG$50:$BG$101,"="&amp;新怪物属性!$CH$2,装备数值!$BH$50:$BH$101,"&lt;="&amp;新怪物属性!$CH48)+SUMIFS(装备数值!BV$50:BV$101,装备数值!$BG$50:$BG$101,"="&amp;新怪物属性!$CI$2,装备数值!$BH$50:$BH$101,"&lt;="&amp;新怪物属性!$CI48)+SUMIFS(装备数值!BV$50:BV$101,装备数值!$BG$50:$BG$101,"="&amp;新怪物属性!$CJ$2,装备数值!$BH$50:$BH$101,"&lt;="&amp;新怪物属性!$CJ48)+SUMIFS(装备数值!BV$50:BV$101,装备数值!$BG$50:$BG$101,"="&amp;新怪物属性!$CK$2,装备数值!$BH$50:$BH$101,"&lt;="&amp;新怪物属性!$CK48)+SUMIFS(装备数值!BV$50:BV$101,装备数值!$BG$50:$BG$101,"="&amp;新怪物属性!$CL$2,装备数值!$BH$50:$BH$101,"&lt;="&amp;新怪物属性!$CL48)+SUMIFS(装备数值!BV$50:BV$101,装备数值!$BG$50:$BG$101,"="&amp;新怪物属性!$CM$2,装备数值!$BH$50:$BH$101,"&lt;="&amp;新怪物属性!$CM48)+SUMIFS(装备数值!BV$50:BV$101,装备数值!$BG$50:$BG$101,"="&amp;新怪物属性!$CN$2,装备数值!$BH$50:$BH$101,"&lt;="&amp;新怪物属性!$CN48)+SUMIFS(装备数值!BV$50:BV$101,装备数值!$BG$50:$BG$101,"="&amp;新怪物属性!$CO$2,装备数值!$BH$50:$BH$101,"&lt;="&amp;新怪物属性!$CO48)+SUMIFS(装备数值!BV$50:BV$101,装备数值!$BG$50:$BG$101,"="&amp;新怪物属性!$CP$2,装备数值!$BH$50:$BH$101,"&lt;="&amp;新怪物属性!$CP48)+SUMIFS(装备数值!BV$50:BV$101,装备数值!$BG$50:$BG$101,"="&amp;新怪物属性!$CQ$2,装备数值!$BH$50:$BH$101,"&lt;="&amp;新怪物属性!$CQ48)+SUMIFS(装备数值!BV$50:BV$101,装备数值!$BG$50:$BG$101,"="&amp;新怪物属性!$CR$2,装备数值!$BH$50:$BH$101,"&lt;="&amp;新怪物属性!$CR48)</f>
        <v>0</v>
      </c>
      <c r="DD48" s="14">
        <f>SUMIFS(装备数值!BW$50:BW$101,装备数值!$BG$50:$BG$101,"="&amp;新怪物属性!$CF$2,装备数值!$BH$50:$BH$101,"&lt;="&amp;新怪物属性!$CF48)+SUMIFS(装备数值!BW$50:BW$101,装备数值!$BG$50:$BG$101,"="&amp;新怪物属性!$CG$2,装备数值!$BH$50:$BH$101,"&lt;="&amp;新怪物属性!$CG48)+SUMIFS(装备数值!BW$50:BW$101,装备数值!$BG$50:$BG$101,"="&amp;新怪物属性!$CH$2,装备数值!$BH$50:$BH$101,"&lt;="&amp;新怪物属性!$CH48)+SUMIFS(装备数值!BW$50:BW$101,装备数值!$BG$50:$BG$101,"="&amp;新怪物属性!$CI$2,装备数值!$BH$50:$BH$101,"&lt;="&amp;新怪物属性!$CI48)+SUMIFS(装备数值!BW$50:BW$101,装备数值!$BG$50:$BG$101,"="&amp;新怪物属性!$CJ$2,装备数值!$BH$50:$BH$101,"&lt;="&amp;新怪物属性!$CJ48)+SUMIFS(装备数值!BW$50:BW$101,装备数值!$BG$50:$BG$101,"="&amp;新怪物属性!$CK$2,装备数值!$BH$50:$BH$101,"&lt;="&amp;新怪物属性!$CK48)+SUMIFS(装备数值!BW$50:BW$101,装备数值!$BG$50:$BG$101,"="&amp;新怪物属性!$CL$2,装备数值!$BH$50:$BH$101,"&lt;="&amp;新怪物属性!$CL48)+SUMIFS(装备数值!BW$50:BW$101,装备数值!$BG$50:$BG$101,"="&amp;新怪物属性!$CM$2,装备数值!$BH$50:$BH$101,"&lt;="&amp;新怪物属性!$CM48)+SUMIFS(装备数值!BW$50:BW$101,装备数值!$BG$50:$BG$101,"="&amp;新怪物属性!$CN$2,装备数值!$BH$50:$BH$101,"&lt;="&amp;新怪物属性!$CN48)+SUMIFS(装备数值!BW$50:BW$101,装备数值!$BG$50:$BG$101,"="&amp;新怪物属性!$CO$2,装备数值!$BH$50:$BH$101,"&lt;="&amp;新怪物属性!$CO48)+SUMIFS(装备数值!BW$50:BW$101,装备数值!$BG$50:$BG$101,"="&amp;新怪物属性!$CP$2,装备数值!$BH$50:$BH$101,"&lt;="&amp;新怪物属性!$CP48)+SUMIFS(装备数值!BW$50:BW$101,装备数值!$BG$50:$BG$101,"="&amp;新怪物属性!$CQ$2,装备数值!$BH$50:$BH$101,"&lt;="&amp;新怪物属性!$CQ48)+SUMIFS(装备数值!BW$50:BW$101,装备数值!$BG$50:$BG$101,"="&amp;新怪物属性!$CR$2,装备数值!$BH$50:$BH$101,"&lt;="&amp;新怪物属性!$CR48)</f>
        <v>0</v>
      </c>
      <c r="DE48" s="14">
        <f>SUMIFS(装备数值!BX$50:BX$101,装备数值!$BG$50:$BG$101,"="&amp;新怪物属性!$CF$2,装备数值!$BH$50:$BH$101,"&lt;="&amp;新怪物属性!$CF48)+SUMIFS(装备数值!BX$50:BX$101,装备数值!$BG$50:$BG$101,"="&amp;新怪物属性!$CG$2,装备数值!$BH$50:$BH$101,"&lt;="&amp;新怪物属性!$CG48)+SUMIFS(装备数值!BX$50:BX$101,装备数值!$BG$50:$BG$101,"="&amp;新怪物属性!$CH$2,装备数值!$BH$50:$BH$101,"&lt;="&amp;新怪物属性!$CH48)+SUMIFS(装备数值!BX$50:BX$101,装备数值!$BG$50:$BG$101,"="&amp;新怪物属性!$CI$2,装备数值!$BH$50:$BH$101,"&lt;="&amp;新怪物属性!$CI48)+SUMIFS(装备数值!BX$50:BX$101,装备数值!$BG$50:$BG$101,"="&amp;新怪物属性!$CJ$2,装备数值!$BH$50:$BH$101,"&lt;="&amp;新怪物属性!$CJ48)+SUMIFS(装备数值!BX$50:BX$101,装备数值!$BG$50:$BG$101,"="&amp;新怪物属性!$CK$2,装备数值!$BH$50:$BH$101,"&lt;="&amp;新怪物属性!$CK48)+SUMIFS(装备数值!BX$50:BX$101,装备数值!$BG$50:$BG$101,"="&amp;新怪物属性!$CL$2,装备数值!$BH$50:$BH$101,"&lt;="&amp;新怪物属性!$CL48)+SUMIFS(装备数值!BX$50:BX$101,装备数值!$BG$50:$BG$101,"="&amp;新怪物属性!$CM$2,装备数值!$BH$50:$BH$101,"&lt;="&amp;新怪物属性!$CM48)+SUMIFS(装备数值!BX$50:BX$101,装备数值!$BG$50:$BG$101,"="&amp;新怪物属性!$CN$2,装备数值!$BH$50:$BH$101,"&lt;="&amp;新怪物属性!$CN48)+SUMIFS(装备数值!BX$50:BX$101,装备数值!$BG$50:$BG$101,"="&amp;新怪物属性!$CO$2,装备数值!$BH$50:$BH$101,"&lt;="&amp;新怪物属性!$CO48)+SUMIFS(装备数值!BX$50:BX$101,装备数值!$BG$50:$BG$101,"="&amp;新怪物属性!$CP$2,装备数值!$BH$50:$BH$101,"&lt;="&amp;新怪物属性!$CP48)+SUMIFS(装备数值!BX$50:BX$101,装备数值!$BG$50:$BG$101,"="&amp;新怪物属性!$CQ$2,装备数值!$BH$50:$BH$101,"&lt;="&amp;新怪物属性!$CQ48)+SUMIFS(装备数值!BX$50:BX$101,装备数值!$BG$50:$BG$101,"="&amp;新怪物属性!$CR$2,装备数值!$BH$50:$BH$101,"&lt;="&amp;新怪物属性!$CR48)</f>
        <v>0</v>
      </c>
      <c r="DH48" s="14">
        <f>INDEX(装备数值!$I$13:$M$116,新怪物属性!$P48*8+1,DH$2)*$X48+INDEX(装备数值!$I$13:$M$116,新怪物属性!$Q48*8+2,DH$2)*$Y48+INDEX(装备数值!$I$13:$M$116,新怪物属性!$S48*8+3,DH$2)*$Z48+INDEX(装备数值!$I$13:$M$116,新怪物属性!$R48*8+4,DH$2)*$AA48+INDEX(装备数值!$I$13:$M$116,新怪物属性!$T48*8+5,DH$2)*$AB48+INDEX(装备数值!$I$13:$M$116,新怪物属性!$U48*8+6,DH$2)*$AC48+INDEX(装备数值!$I$13:$M$116,新怪物属性!$V48*8+7,DH$2)*$AD48+INDEX(装备数值!$I$13:$M$116,新怪物属性!$W48*8+8,DH$2)*$AE48</f>
        <v>2400</v>
      </c>
      <c r="DI48" s="14">
        <f>INDEX(装备数值!$I$13:$M$116,新怪物属性!$P48*8+1,DI$2)*$X48+INDEX(装备数值!$I$13:$M$116,新怪物属性!$Q48*8+2,DI$2)*$Y48+INDEX(装备数值!$I$13:$M$116,新怪物属性!$S48*8+3,DI$2)*$Z48+INDEX(装备数值!$I$13:$M$116,新怪物属性!$R48*8+4,DI$2)*$AA48+INDEX(装备数值!$I$13:$M$116,新怪物属性!$T48*8+5,DI$2)*$AB48+INDEX(装备数值!$I$13:$M$116,新怪物属性!$U48*8+6,DI$2)*$AC48+INDEX(装备数值!$I$13:$M$116,新怪物属性!$V48*8+7,DI$2)*$AD48+INDEX(装备数值!$I$13:$M$116,新怪物属性!$W48*8+8,DI$2)*$AE48</f>
        <v>16200</v>
      </c>
      <c r="DJ48" s="14">
        <f>INDEX(装备数值!$I$13:$M$116,新怪物属性!$P48*8+1,DJ$2)*$X48+INDEX(装备数值!$I$13:$M$116,新怪物属性!$Q48*8+2,DJ$2)*$Y48+INDEX(装备数值!$I$13:$M$116,新怪物属性!$S48*8+3,DJ$2)*$Z48+INDEX(装备数值!$I$13:$M$116,新怪物属性!$R48*8+4,DJ$2)*$AA48+INDEX(装备数值!$I$13:$M$116,新怪物属性!$T48*8+5,DJ$2)*$AB48+INDEX(装备数值!$I$13:$M$116,新怪物属性!$U48*8+6,DJ$2)*$AC48+INDEX(装备数值!$I$13:$M$116,新怪物属性!$V48*8+7,DJ$2)*$AD48+INDEX(装备数值!$I$13:$M$116,新怪物属性!$W48*8+8,DJ$2)*$AE48</f>
        <v>1215</v>
      </c>
      <c r="DK48" s="14">
        <f>INDEX(装备数值!$I$13:$M$116,新怪物属性!$P48*8+1,DK$2)*$X48+INDEX(装备数值!$I$13:$M$116,新怪物属性!$Q48*8+2,DK$2)*$Y48+INDEX(装备数值!$I$13:$M$116,新怪物属性!$S48*8+3,DK$2)*$Z48+INDEX(装备数值!$I$13:$M$116,新怪物属性!$R48*8+4,DK$2)*$AA48+INDEX(装备数值!$I$13:$M$116,新怪物属性!$T48*8+5,DK$2)*$AB48+INDEX(装备数值!$I$13:$M$116,新怪物属性!$U48*8+6,DK$2)*$AC48+INDEX(装备数值!$I$13:$M$116,新怪物属性!$V48*8+7,DK$2)*$AD48+INDEX(装备数值!$I$13:$M$116,新怪物属性!$W48*8+8,DK$2)*$AE48</f>
        <v>31500</v>
      </c>
      <c r="DL48" s="14">
        <f>INDEX(装备数值!$I$13:$M$116,新怪物属性!$P48*8+1,DL$2)*$X48+INDEX(装备数值!$I$13:$M$116,新怪物属性!$Q48*8+2,DL$2)*$Y48+INDEX(装备数值!$I$13:$M$116,新怪物属性!$S48*8+3,DL$2)*$Z48+INDEX(装备数值!$I$13:$M$116,新怪物属性!$R48*8+4,DL$2)*$AA48+INDEX(装备数值!$I$13:$M$116,新怪物属性!$T48*8+5,DL$2)*$AB48+INDEX(装备数值!$I$13:$M$116,新怪物属性!$U48*8+6,DL$2)*$AC48+INDEX(装备数值!$I$13:$M$116,新怪物属性!$V48*8+7,DL$2)*$AD48+INDEX(装备数值!$I$13:$M$116,新怪物属性!$W48*8+8,DL$2)*$AE48</f>
        <v>370</v>
      </c>
      <c r="DO48" s="14">
        <f>INDEX(装备数值!$X$13:$AH$116,$P48*8+1,DO$2)*$AF48+INDEX(装备数值!$X$13:$AH$116,$Q48*8+2,DO$2)*$AG48+INDEX(装备数值!$X$13:$AH$116,$S48*8+3,DO$2)*$AH48+INDEX(装备数值!$X$13:$AH$116,$R48*8+4,DO$2)*$AI48+INDEX(装备数值!$X$13:$AH$116,$T48*8+5,DO$2)*$AJ48+INDEX(装备数值!$X$13:$AH$116,$U48*8+6,DO$2)*$AK48+INDEX(装备数值!$X$13:$AH$116,$V48*8+7,DO$2)*$AL48+INDEX(装备数值!$X$13:$AH$116,$W48*8+8,DO$2)*$AM48</f>
        <v>0</v>
      </c>
      <c r="DP48" s="14">
        <f>INDEX(装备数值!$X$13:$AH$116,$P48*8+1,DP$2)*$AF48+INDEX(装备数值!$X$13:$AH$116,$Q48*8+2,DP$2)*$AG48+INDEX(装备数值!$X$13:$AH$116,$S48*8+3,DP$2)*$AH48+INDEX(装备数值!$X$13:$AH$116,$R48*8+4,DP$2)*$AI48+INDEX(装备数值!$X$13:$AH$116,$T48*8+5,DP$2)*$AJ48+INDEX(装备数值!$X$13:$AH$116,$U48*8+6,DP$2)*$AK48+INDEX(装备数值!$X$13:$AH$116,$V48*8+7,DP$2)*$AL48+INDEX(装备数值!$X$13:$AH$116,$W48*8+8,DP$2)*$AM48</f>
        <v>0</v>
      </c>
      <c r="DQ48" s="14">
        <f>INDEX(装备数值!$X$13:$AH$116,$P48*8+1,DQ$2)*$AF48+INDEX(装备数值!$X$13:$AH$116,$Q48*8+2,DQ$2)*$AG48+INDEX(装备数值!$X$13:$AH$116,$S48*8+3,DQ$2)*$AH48+INDEX(装备数值!$X$13:$AH$116,$R48*8+4,DQ$2)*$AI48+INDEX(装备数值!$X$13:$AH$116,$T48*8+5,DQ$2)*$AJ48+INDEX(装备数值!$X$13:$AH$116,$U48*8+6,DQ$2)*$AK48+INDEX(装备数值!$X$13:$AH$116,$V48*8+7,DQ$2)*$AL48+INDEX(装备数值!$X$13:$AH$116,$W48*8+8,DQ$2)*$AM48</f>
        <v>0</v>
      </c>
      <c r="DR48" s="14">
        <f>INDEX(装备数值!$X$13:$AH$116,$P48*8+1,DR$2)*$AF48+INDEX(装备数值!$X$13:$AH$116,$Q48*8+2,DR$2)*$AG48+INDEX(装备数值!$X$13:$AH$116,$S48*8+3,DR$2)*$AH48+INDEX(装备数值!$X$13:$AH$116,$R48*8+4,DR$2)*$AI48+INDEX(装备数值!$X$13:$AH$116,$T48*8+5,DR$2)*$AJ48+INDEX(装备数值!$X$13:$AH$116,$U48*8+6,DR$2)*$AK48+INDEX(装备数值!$X$13:$AH$116,$V48*8+7,DR$2)*$AL48+INDEX(装备数值!$X$13:$AH$116,$W48*8+8,DR$2)*$AM48</f>
        <v>0</v>
      </c>
      <c r="DS48" s="14">
        <f>INDEX(装备数值!$X$13:$AH$116,$P48*8+1,DS$2)*$AF48+INDEX(装备数值!$X$13:$AH$116,$Q48*8+2,DS$2)*$AG48+INDEX(装备数值!$X$13:$AH$116,$S48*8+3,DS$2)*$AH48+INDEX(装备数值!$X$13:$AH$116,$R48*8+4,DS$2)*$AI48+INDEX(装备数值!$X$13:$AH$116,$T48*8+5,DS$2)*$AJ48+INDEX(装备数值!$X$13:$AH$116,$U48*8+6,DS$2)*$AK48+INDEX(装备数值!$X$13:$AH$116,$V48*8+7,DS$2)*$AL48+INDEX(装备数值!$X$13:$AH$116,$W48*8+8,DS$2)*$AM48</f>
        <v>0</v>
      </c>
      <c r="DT48" s="14">
        <f>INDEX(装备数值!$X$13:$AH$116,$P48*8+1,DT$2)*$AF48+INDEX(装备数值!$X$13:$AH$116,$Q48*8+2,DT$2)*$AG48+INDEX(装备数值!$X$13:$AH$116,$S48*8+3,DT$2)*$AH48+INDEX(装备数值!$X$13:$AH$116,$R48*8+4,DT$2)*$AI48+INDEX(装备数值!$X$13:$AH$116,$T48*8+5,DT$2)*$AJ48+INDEX(装备数值!$X$13:$AH$116,$U48*8+6,DT$2)*$AK48+INDEX(装备数值!$X$13:$AH$116,$V48*8+7,DT$2)*$AL48+INDEX(装备数值!$X$13:$AH$116,$W48*8+8,DT$2)*$AM48</f>
        <v>0</v>
      </c>
      <c r="DU48" s="14">
        <f>INDEX(装备数值!$X$13:$AH$116,$P48*8+1,DU$2)*$AF48+INDEX(装备数值!$X$13:$AH$116,$Q48*8+2,DU$2)*$AG48+INDEX(装备数值!$X$13:$AH$116,$S48*8+3,DU$2)*$AH48+INDEX(装备数值!$X$13:$AH$116,$R48*8+4,DU$2)*$AI48+INDEX(装备数值!$X$13:$AH$116,$T48*8+5,DU$2)*$AJ48+INDEX(装备数值!$X$13:$AH$116,$U48*8+6,DU$2)*$AK48+INDEX(装备数值!$X$13:$AH$116,$V48*8+7,DU$2)*$AL48+INDEX(装备数值!$X$13:$AH$116,$W48*8+8,DU$2)*$AM48</f>
        <v>0</v>
      </c>
      <c r="DV48" s="14">
        <f>INDEX(装备数值!$X$13:$AH$116,$P48*8+1,DV$2)*$AF48+INDEX(装备数值!$X$13:$AH$116,$Q48*8+2,DV$2)*$AG48+INDEX(装备数值!$X$13:$AH$116,$S48*8+3,DV$2)*$AH48+INDEX(装备数值!$X$13:$AH$116,$R48*8+4,DV$2)*$AI48+INDEX(装备数值!$X$13:$AH$116,$T48*8+5,DV$2)*$AJ48+INDEX(装备数值!$X$13:$AH$116,$U48*8+6,DV$2)*$AK48+INDEX(装备数值!$X$13:$AH$116,$V48*8+7,DV$2)*$AL48+INDEX(装备数值!$X$13:$AH$116,$W48*8+8,DV$2)*$AM48</f>
        <v>0</v>
      </c>
      <c r="DW48" s="14">
        <f>INDEX(装备数值!$X$13:$AH$116,$P48*8+1,DW$2)*$AF48+INDEX(装备数值!$X$13:$AH$116,$Q48*8+2,DW$2)*$AG48+INDEX(装备数值!$X$13:$AH$116,$S48*8+3,DW$2)*$AH48+INDEX(装备数值!$X$13:$AH$116,$R48*8+4,DW$2)*$AI48+INDEX(装备数值!$X$13:$AH$116,$T48*8+5,DW$2)*$AJ48+INDEX(装备数值!$X$13:$AH$116,$U48*8+6,DW$2)*$AK48+INDEX(装备数值!$X$13:$AH$116,$V48*8+7,DW$2)*$AL48+INDEX(装备数值!$X$13:$AH$116,$W48*8+8,DW$2)*$AM48</f>
        <v>0</v>
      </c>
      <c r="DX48" s="14">
        <f>INDEX(装备数值!$X$13:$AH$116,$P48*8+1,DX$2)*$AF48+INDEX(装备数值!$X$13:$AH$116,$Q48*8+2,DX$2)*$AG48+INDEX(装备数值!$X$13:$AH$116,$S48*8+3,DX$2)*$AH48+INDEX(装备数值!$X$13:$AH$116,$R48*8+4,DX$2)*$AI48+INDEX(装备数值!$X$13:$AH$116,$T48*8+5,DX$2)*$AJ48+INDEX(装备数值!$X$13:$AH$116,$U48*8+6,DX$2)*$AK48+INDEX(装备数值!$X$13:$AH$116,$V48*8+7,DX$2)*$AL48+INDEX(装备数值!$X$13:$AH$116,$W48*8+8,DX$2)*$AM48</f>
        <v>0</v>
      </c>
      <c r="DY48" s="14">
        <f>INDEX(装备数值!$X$13:$AH$116,$P48*8+1,DY$2)*$AF48+INDEX(装备数值!$X$13:$AH$116,$Q48*8+2,DY$2)*$AG48+INDEX(装备数值!$X$13:$AH$116,$S48*8+3,DY$2)*$AH48+INDEX(装备数值!$X$13:$AH$116,$R48*8+4,DY$2)*$AI48+INDEX(装备数值!$X$13:$AH$116,$T48*8+5,DY$2)*$AJ48+INDEX(装备数值!$X$13:$AH$116,$U48*8+6,DY$2)*$AK48+INDEX(装备数值!$X$13:$AH$116,$V48*8+7,DY$2)*$AL48+INDEX(装备数值!$X$13:$AH$116,$W48*8+8,DY$2)*$AM48</f>
        <v>0</v>
      </c>
      <c r="EA48" s="14">
        <f>INDEX(装备数值!$AN$17:$AN$117,MATCH(MIN($X48:$AE48),装备数值!$AO$17:$AO$117,1))</f>
        <v>3</v>
      </c>
      <c r="EB48" s="14">
        <f>IF(COUNTIF($P48:$W48,"&gt;"&amp;0)=8,INDEX(装备数值!AR$17:AR$117,$EA48+1),0)</f>
        <v>240</v>
      </c>
      <c r="EC48" s="14">
        <f>IF(COUNTIF($P48:$W48,"&gt;"&amp;0)=8,INDEX(装备数值!AS$17:AS$117,$EA48+1),0)</f>
        <v>1800</v>
      </c>
      <c r="ED48" s="14">
        <f>IF(COUNTIF($P48:$W48,"&gt;"&amp;0)=8,INDEX(装备数值!AT$17:AT$117,$EA48+1),0)</f>
        <v>120</v>
      </c>
      <c r="EE48" s="14">
        <f>IF(COUNTIF($P48:$W48,"&gt;"&amp;0)=8,INDEX(装备数值!AU$17:AU$117,$EA48+1),0)</f>
        <v>2400</v>
      </c>
      <c r="EF48" s="14">
        <f>IF(COUNTIF($P48:$W48,"&gt;"&amp;0)=8,INDEX(装备数值!AV$17:AV$117,$EA48+1),0)</f>
        <v>42</v>
      </c>
      <c r="EH48" s="14">
        <f>INDEX(装备数值!$AY$17:$AY$77,MATCH(MIN($AF48:$AM48),装备数值!$AZ$17:$AZ$77,1))</f>
        <v>0</v>
      </c>
      <c r="EI48" s="26">
        <f>INDEX(装备数值!BA$17:BA$77,新怪物属性!EH48+1)</f>
        <v>0</v>
      </c>
      <c r="EJ48" s="26">
        <f>INDEX(装备数值!BA$17:BA$77,新怪物属性!EH48+1)</f>
        <v>0</v>
      </c>
      <c r="EL48" s="14">
        <f t="shared" si="88"/>
        <v>5</v>
      </c>
      <c r="EM48" s="14">
        <f>VLOOKUP(EL48,军阶与晶片数值!$W$6:$X$27,2)</f>
        <v>2</v>
      </c>
      <c r="EN48" s="14">
        <f>INDEX(军阶与晶片数值!Y$6:Y$27,$EM48+1)</f>
        <v>200</v>
      </c>
      <c r="EO48" s="14">
        <f>INDEX(军阶与晶片数值!Z$6:Z$27,$EM48+1)</f>
        <v>200</v>
      </c>
      <c r="EP48" s="14">
        <f>INDEX(军阶与晶片数值!AA$6:AA$27,$EM48+1)</f>
        <v>200</v>
      </c>
      <c r="EQ48" s="14">
        <f>INDEX(军阶与晶片数值!AB$6:AB$27,$EM48+1)</f>
        <v>200</v>
      </c>
      <c r="ER48" s="29">
        <f>INDEX(军阶与晶片数值!AC$6:AC$27,$EM48+1)</f>
        <v>10</v>
      </c>
      <c r="ES48" s="29">
        <f>INDEX(军阶与晶片数值!AD$6:AD$27,$EM48+1)</f>
        <v>5</v>
      </c>
      <c r="EU48" s="26">
        <f>INDEX(军阶与晶片数值!I$6:I$16,AN48+1)</f>
        <v>0.01</v>
      </c>
      <c r="EV48" s="26">
        <f>INDEX(军阶与晶片数值!M$6:M$16,AO48+1)</f>
        <v>0.01</v>
      </c>
      <c r="EW48" s="26">
        <f>INDEX(军阶与晶片数值!J$6:J$16,AP48+1)</f>
        <v>0.01</v>
      </c>
      <c r="EX48" s="26">
        <f>INDEX(军阶与晶片数值!K$6:K$16,AQ48+1)</f>
        <v>0.02</v>
      </c>
      <c r="EY48" s="26">
        <f>INDEX(军阶与晶片数值!L$6:L$16,AR48+1)</f>
        <v>0.02</v>
      </c>
      <c r="EZ48" s="28">
        <f>INDEX(军阶与晶片数值!N$6:N$16,AS48+1)</f>
        <v>0</v>
      </c>
      <c r="FA48" s="28">
        <f>INDEX(军阶与晶片数值!O$6:O$16,AT48+1)</f>
        <v>0</v>
      </c>
      <c r="FB48" s="28">
        <f>INDEX(军阶与晶片数值!P$6:P$16,AU48+1)</f>
        <v>0</v>
      </c>
      <c r="FC48" s="28">
        <f>INDEX(军阶与晶片数值!Q$6:Q$16,AV48+1)</f>
        <v>0</v>
      </c>
      <c r="FD48" s="26">
        <f>INDEX(军阶与晶片数值!R$6:R$16,AW48+1)</f>
        <v>0</v>
      </c>
      <c r="FE48" s="26">
        <f>INDEX(军阶与晶片数值!S$6:S$16,AX48+1)</f>
        <v>0</v>
      </c>
      <c r="FF48" s="26">
        <f>INDEX(军阶与晶片数值!T$6:T$16,AY48+1)</f>
        <v>0</v>
      </c>
      <c r="FG48" s="26">
        <f>INDEX(军阶与晶片数值!U$6:U$16,AZ48+1)</f>
        <v>0</v>
      </c>
      <c r="FI48" s="26">
        <f>INDEX(军阶与晶片数值!$C$6:$C$36,新怪物属性!$BA48+1)</f>
        <v>0.1</v>
      </c>
      <c r="FJ48" s="26">
        <f>INDEX(军阶与晶片数值!$C$6:$C$36,新怪物属性!$BA48+1)</f>
        <v>0.1</v>
      </c>
      <c r="FK48" s="26">
        <f>INDEX(军阶与晶片数值!$C$6:$C$36,新怪物属性!$BA48+1)</f>
        <v>0.1</v>
      </c>
      <c r="FL48" s="26">
        <f>INDEX(军阶与晶片数值!$C$6:$C$36,新怪物属性!$BA48+1)</f>
        <v>0.1</v>
      </c>
      <c r="FM48" s="26">
        <f>INDEX(军阶与晶片数值!$C$6:$C$36,新怪物属性!$BA48+1)</f>
        <v>0.1</v>
      </c>
      <c r="FO48" s="14">
        <f>INDEX(战舰突破!$H$6:$H$18,新怪物属性!$J48+1)+INDEX(战舰突破!$H$23:$H$35,新怪物属性!$K48+1)+INDEX(战舰突破!$H$40:$H$52,新怪物属性!$L48+1)</f>
        <v>200</v>
      </c>
      <c r="FP48" s="14">
        <f>INDEX(战舰突破!$I$6:$I$18,新怪物属性!$J48+1)+INDEX(战舰突破!$I$23:$I$35,新怪物属性!$K48+1)+INDEX(战舰突破!$I$40:$I$52,新怪物属性!$L48+1)</f>
        <v>200</v>
      </c>
      <c r="FQ48" s="14">
        <f>INDEX(战舰突破!$J$6:$J$18,新怪物属性!$J48+1)+INDEX(战舰突破!$J$23:$J$35,新怪物属性!$K48+1)+INDEX(战舰突破!$J$40:$J$52,新怪物属性!$L48+1)</f>
        <v>0</v>
      </c>
      <c r="FR48" s="14">
        <f>INDEX(战舰突破!$K$6:$K$18,新怪物属性!$J48+1)+INDEX(战舰突破!$K$23:$K$35,新怪物属性!$K48+1)+INDEX(战舰突破!$K$40:$K$52,新怪物属性!$L48+1)</f>
        <v>0</v>
      </c>
      <c r="FS48" s="14">
        <f>INDEX(战舰突破!$L$6:$L$18,新怪物属性!$J48+1)+INDEX(战舰突破!$L$23:$L$35,新怪物属性!$K48+1)+INDEX(战舰突破!$L$40:$L$52,新怪物属性!$L48+1)</f>
        <v>0</v>
      </c>
      <c r="FT48" s="18">
        <f>INDEX(战舰突破!$N$6:$N$18,新怪物属性!$J48+1)+INDEX(战舰突破!$N$23:$N$35,新怪物属性!$K48+1)+INDEX(战舰突破!$N$40:$N$52,新怪物属性!$L48+1)</f>
        <v>0</v>
      </c>
      <c r="FU48" s="18">
        <f>INDEX(战舰突破!$O$6:$O$18,新怪物属性!$J48+1)+INDEX(战舰突破!$O$23:$O$35,新怪物属性!$K48+1)+INDEX(战舰突破!$O$40:$O$52,新怪物属性!$L48+1)</f>
        <v>0</v>
      </c>
      <c r="FV48" s="18">
        <f>INDEX(战舰突破!$P$6:$P$18,新怪物属性!$J48+1)+INDEX(战舰突破!$P$23:$P$35,新怪物属性!$K48+1)+INDEX(战舰突破!$P$40:$P$52,新怪物属性!$L48+1)</f>
        <v>0</v>
      </c>
      <c r="FW48" s="18">
        <f>INDEX(战舰突破!$Q$6:$Q$18,新怪物属性!$J48+1)+INDEX(战舰突破!$Q$23:$Q$35,新怪物属性!$K48+1)+INDEX(战舰突破!$Q$40:$Q$52,新怪物属性!$L48+1)</f>
        <v>0</v>
      </c>
      <c r="FX48" s="18">
        <f>INDEX(战舰突破!$R$6:$R$18,新怪物属性!$J48+1)+INDEX(战舰突破!$R$23:$R$35,新怪物属性!$K48+1)+INDEX(战舰突破!$R$40:$R$52,新怪物属性!$L48+1)</f>
        <v>0</v>
      </c>
      <c r="FY48" s="18">
        <f>INDEX(战舰突破!$M$6:$M$18,新怪物属性!$J48+1)+INDEX(战舰突破!$M$23:$M$35,新怪物属性!$K48+1)+INDEX(战舰突破!$M$40:$M$52,新怪物属性!$L48+1)</f>
        <v>0</v>
      </c>
      <c r="FZ48" s="22">
        <f>INDEX(战舰突破!$W$6:$W$18,新怪物属性!$J48+1)+INDEX(战舰突破!$W$23:$W$35,新怪物属性!$K48+1)+INDEX(战舰突破!$W$40:$W$52,新怪物属性!$L48+1)</f>
        <v>0.3</v>
      </c>
      <c r="GC48" s="14">
        <f>INDEX(战舰突破!$S$6:$S$18,新怪物属性!$J48+1)</f>
        <v>0</v>
      </c>
      <c r="GD48" s="14">
        <f>INDEX(战舰突破!$T$6:$T$18,新怪物属性!$J48+1)</f>
        <v>0</v>
      </c>
      <c r="GE48" s="14">
        <f>INDEX(战舰突破!$U$6:$U$18,新怪物属性!$J48+1)</f>
        <v>0.1</v>
      </c>
      <c r="GF48" s="14">
        <f>INDEX(战舰突破!$V$6:$V$18,新怪物属性!$J48+1)</f>
        <v>0</v>
      </c>
      <c r="GG48" s="14">
        <f>INDEX(战舰突破!$X$6:$X$18,新怪物属性!$J48+1)</f>
        <v>3</v>
      </c>
      <c r="GI48" s="14">
        <f>INDEX(战舰突破!$S$23:$S$35,新怪物属性!$J48+1)</f>
        <v>0</v>
      </c>
      <c r="GJ48" s="14">
        <f>INDEX(战舰突破!$T$23:$T$35,新怪物属性!$J48+1)</f>
        <v>0</v>
      </c>
      <c r="GK48" s="14">
        <f>INDEX(战舰突破!$U$23:$U$35,新怪物属性!$J48+1)</f>
        <v>0.1</v>
      </c>
      <c r="GL48" s="14">
        <f>INDEX(战舰突破!$V$23:$V$35,新怪物属性!$J48+1)</f>
        <v>0</v>
      </c>
      <c r="GM48" s="14">
        <f>INDEX(战舰突破!$X$23:$X$35,新怪物属性!$J48+1)</f>
        <v>45</v>
      </c>
      <c r="GO48" s="14">
        <f>INDEX(战舰突破!$S$40:$S$52,新怪物属性!$J48+1)</f>
        <v>0</v>
      </c>
      <c r="GP48" s="14">
        <f>INDEX(战舰突破!$T$40:$T$52,新怪物属性!$J48+1)</f>
        <v>0</v>
      </c>
      <c r="GQ48" s="14">
        <f>INDEX(战舰突破!$U$40:$U$52,新怪物属性!$J48+1)</f>
        <v>0.1</v>
      </c>
      <c r="GR48" s="14">
        <f>INDEX(战舰突破!$V$40:$V$52,新怪物属性!$J48+1)</f>
        <v>0</v>
      </c>
      <c r="GS48" s="14">
        <f>INDEX(战舰突破!$X$40:$X$52,新怪物属性!$J48+1)</f>
        <v>75</v>
      </c>
      <c r="GV48" s="14">
        <v>0</v>
      </c>
      <c r="GW48" s="14">
        <v>0</v>
      </c>
      <c r="GX48" s="14">
        <v>0</v>
      </c>
      <c r="GY48" s="14">
        <v>0</v>
      </c>
      <c r="GZ48" s="14">
        <v>0</v>
      </c>
      <c r="HA48" s="14">
        <v>0</v>
      </c>
      <c r="HB48" s="14">
        <v>0</v>
      </c>
      <c r="HC48" s="14">
        <v>0</v>
      </c>
      <c r="HD48" s="14">
        <v>0</v>
      </c>
      <c r="HE48" s="14">
        <v>0</v>
      </c>
      <c r="HF48" s="14">
        <v>0</v>
      </c>
      <c r="HG48" s="14">
        <v>0</v>
      </c>
      <c r="HH48" s="14">
        <v>0</v>
      </c>
      <c r="HI48" s="14">
        <v>0</v>
      </c>
      <c r="HJ48" s="14">
        <v>0</v>
      </c>
      <c r="HK48" s="14">
        <v>0</v>
      </c>
      <c r="HL48" s="14">
        <v>0</v>
      </c>
      <c r="HM48" s="14">
        <v>0</v>
      </c>
      <c r="HN48" s="14">
        <v>0</v>
      </c>
      <c r="HO48" s="14">
        <v>0</v>
      </c>
      <c r="HP48" s="14">
        <v>0</v>
      </c>
      <c r="HQ48" s="14">
        <v>0</v>
      </c>
      <c r="HR48" s="14">
        <v>0</v>
      </c>
      <c r="HS48" s="14">
        <v>0</v>
      </c>
      <c r="HT48" s="14">
        <v>0</v>
      </c>
      <c r="HU48" s="14">
        <v>0</v>
      </c>
      <c r="HX48" s="14">
        <v>0</v>
      </c>
      <c r="HY48" s="14">
        <v>0</v>
      </c>
      <c r="IB48" s="14">
        <f>IF($GV48=0,0,INDEX(战宠!P$15:P$27,新怪物属性!$GV$3)*(INDEX(战宠!$U$7:$Y$10,1,新怪物属性!$GV48)))*(新怪物属性!$GW48+4)
+IF($GX48=0,0,INDEX(战宠!P$15:P$27,新怪物属性!$GX$3)*(INDEX(战宠!$U$7:$Y$10,1,新怪物属性!$GX48)))*(新怪物属性!$GY48+4)
+IF($GZ48=0,0,INDEX(战宠!P$15:P$27,新怪物属性!$GZ$3)*(INDEX(战宠!$U$7:$Y$10,1,新怪物属性!$GZ48)))*(新怪物属性!$HA48+4)
+IF($HB48=0,0,INDEX(战宠!P$15:P$27,新怪物属性!$HB$3)*(INDEX(战宠!$U$7:$Y$10,1,新怪物属性!$HB48)))*(新怪物属性!$HC48+4)
+IF($HD48=0,0,INDEX(战宠!P$15:P$27,新怪物属性!$HD$3)*(INDEX(战宠!$U$7:$Y$10,1,新怪物属性!$HD48)))*(新怪物属性!$HE48+4)
+IF($HF48=0,0,INDEX(战宠!P$15:P$27,新怪物属性!$HF$3)*(INDEX(战宠!$U$7:$Y$10,1,新怪物属性!$HF48)))*(新怪物属性!$HG48+4)
+IF($HH48=0,0,INDEX(战宠!P$15:P$27,新怪物属性!$HH$3)*(INDEX(战宠!$U$7:$Y$10,1,新怪物属性!$HH48)))*(新怪物属性!$HI48+4)
+IF($HJ48=0,0,INDEX(战宠!P$15:P$27,新怪物属性!$HJ$3)*(INDEX(战宠!$U$7:$Y$10,1,新怪物属性!$HJ48)))*(新怪物属性!$HK48+4)
+IF($HL48=0,0,INDEX(战宠!P$15:P$27,新怪物属性!$HL$3)*(INDEX(战宠!$U$7:$Y$10,1,新怪物属性!$HL48)))*(新怪物属性!$HM48+4)
+IF($HN48=0,0,INDEX(战宠!P$15:P$27,新怪物属性!$HN$3)*(INDEX(战宠!$U$7:$Y$10,1,新怪物属性!$HN48)))*(新怪物属性!$HO48+4)
+IF($HP48=0,0,INDEX(战宠!P$15:P$27,新怪物属性!$HP$3)*(INDEX(战宠!$U$7:$Y$10,1,新怪物属性!$HP48)))*(新怪物属性!$HQ48+4)
+IF($HR48=0,0,INDEX(战宠!P$15:P$27,新怪物属性!$HR$3)*(INDEX(战宠!$U$7:$Y$10,1,新怪物属性!$HR48)))*(新怪物属性!$HS48+4)
+IF($HT48=0,0,INDEX(战宠!P$15:P$27,新怪物属性!$HT$3)*(INDEX(战宠!$U$7:$Y$10,1,新怪物属性!$HT48)))*(新怪物属性!$HU48+4)</f>
        <v>0</v>
      </c>
      <c r="IC48" s="14">
        <f>IF($GV48=0,0,INDEX(战宠!Q$15:Q$27,新怪物属性!$GV$3)*(INDEX(战宠!$U$7:$Y$10,1,新怪物属性!$GV48)))*(新怪物属性!$GW48+4)
+IF($GX48=0,0,INDEX(战宠!Q$15:Q$27,新怪物属性!$GX$3)*(INDEX(战宠!$U$7:$Y$10,1,新怪物属性!$GX48)))*(新怪物属性!$GY48+4)
+IF($GZ48=0,0,INDEX(战宠!Q$15:Q$27,新怪物属性!$GZ$3)*(INDEX(战宠!$U$7:$Y$10,1,新怪物属性!$GZ48)))*(新怪物属性!$HA48+4)
+IF($HB48=0,0,INDEX(战宠!Q$15:Q$27,新怪物属性!$HB$3)*(INDEX(战宠!$U$7:$Y$10,1,新怪物属性!$HB48)))*(新怪物属性!$HC48+4)
+IF($HD48=0,0,INDEX(战宠!Q$15:Q$27,新怪物属性!$HD$3)*(INDEX(战宠!$U$7:$Y$10,1,新怪物属性!$HD48)))*(新怪物属性!$HE48+4)
+IF($HF48=0,0,INDEX(战宠!Q$15:Q$27,新怪物属性!$HF$3)*(INDEX(战宠!$U$7:$Y$10,1,新怪物属性!$HF48)))*(新怪物属性!$HG48+4)
+IF($HH48=0,0,INDEX(战宠!Q$15:Q$27,新怪物属性!$HH$3)*(INDEX(战宠!$U$7:$Y$10,1,新怪物属性!$HH48)))*(新怪物属性!$HI48+4)
+IF($HJ48=0,0,INDEX(战宠!Q$15:Q$27,新怪物属性!$HJ$3)*(INDEX(战宠!$U$7:$Y$10,1,新怪物属性!$HJ48)))*(新怪物属性!$HK48+4)
+IF($HL48=0,0,INDEX(战宠!Q$15:Q$27,新怪物属性!$HL$3)*(INDEX(战宠!$U$7:$Y$10,1,新怪物属性!$HL48)))*(新怪物属性!$HM48+4)
+IF($HN48=0,0,INDEX(战宠!Q$15:Q$27,新怪物属性!$HN$3)*(INDEX(战宠!$U$7:$Y$10,1,新怪物属性!$HN48)))*(新怪物属性!$HO48+4)
+IF($HP48=0,0,INDEX(战宠!Q$15:Q$27,新怪物属性!$HP$3)*(INDEX(战宠!$U$7:$Y$10,1,新怪物属性!$HP48)))*(新怪物属性!$HQ48+4)
+IF($HR48=0,0,INDEX(战宠!Q$15:Q$27,新怪物属性!$HR$3)*(INDEX(战宠!$U$7:$Y$10,1,新怪物属性!$HR48)))*(新怪物属性!$HS48+4)
+IF($HT48=0,0,INDEX(战宠!Q$15:Q$27,新怪物属性!$HT$3)*(INDEX(战宠!$U$7:$Y$10,1,新怪物属性!$HT48)))*(新怪物属性!$HU48+4)</f>
        <v>0</v>
      </c>
      <c r="ID48" s="14">
        <f>IF($GV48=0,0,INDEX(战宠!R$15:R$27,新怪物属性!$GV$3)*(INDEX(战宠!$U$7:$Y$10,1,新怪物属性!$GV48)))*(新怪物属性!$GW48+4)
+IF($GX48=0,0,INDEX(战宠!R$15:R$27,新怪物属性!$GX$3)*(INDEX(战宠!$U$7:$Y$10,1,新怪物属性!$GX48)))*(新怪物属性!$GY48+4)
+IF($GZ48=0,0,INDEX(战宠!R$15:R$27,新怪物属性!$GZ$3)*(INDEX(战宠!$U$7:$Y$10,1,新怪物属性!$GZ48)))*(新怪物属性!$HA48+4)
+IF($HB48=0,0,INDEX(战宠!R$15:R$27,新怪物属性!$HB$3)*(INDEX(战宠!$U$7:$Y$10,1,新怪物属性!$HB48)))*(新怪物属性!$HC48+4)
+IF($HD48=0,0,INDEX(战宠!R$15:R$27,新怪物属性!$HD$3)*(INDEX(战宠!$U$7:$Y$10,1,新怪物属性!$HD48)))*(新怪物属性!$HE48+4)
+IF($HF48=0,0,INDEX(战宠!R$15:R$27,新怪物属性!$HF$3)*(INDEX(战宠!$U$7:$Y$10,1,新怪物属性!$HF48)))*(新怪物属性!$HG48+4)
+IF($HH48=0,0,INDEX(战宠!R$15:R$27,新怪物属性!$HH$3)*(INDEX(战宠!$U$7:$Y$10,1,新怪物属性!$HH48)))*(新怪物属性!$HI48+4)
+IF($HJ48=0,0,INDEX(战宠!R$15:R$27,新怪物属性!$HJ$3)*(INDEX(战宠!$U$7:$Y$10,1,新怪物属性!$HJ48)))*(新怪物属性!$HK48+4)
+IF($HL48=0,0,INDEX(战宠!R$15:R$27,新怪物属性!$HL$3)*(INDEX(战宠!$U$7:$Y$10,1,新怪物属性!$HL48)))*(新怪物属性!$HM48+4)
+IF($HN48=0,0,INDEX(战宠!R$15:R$27,新怪物属性!$HN$3)*(INDEX(战宠!$U$7:$Y$10,1,新怪物属性!$HN48)))*(新怪物属性!$HO48+4)
+IF($HP48=0,0,INDEX(战宠!R$15:R$27,新怪物属性!$HP$3)*(INDEX(战宠!$U$7:$Y$10,1,新怪物属性!$HP48)))*(新怪物属性!$HQ48+4)
+IF($HR48=0,0,INDEX(战宠!R$15:R$27,新怪物属性!$HR$3)*(INDEX(战宠!$U$7:$Y$10,1,新怪物属性!$HR48)))*(新怪物属性!$HS48+4)
+IF($HT48=0,0,INDEX(战宠!R$15:R$27,新怪物属性!$HT$3)*(INDEX(战宠!$U$7:$Y$10,1,新怪物属性!$HT48)))*(新怪物属性!$HU48+4)</f>
        <v>0</v>
      </c>
      <c r="IE48" s="14">
        <f>IF($GV48=0,0,INDEX(战宠!S$15:S$27,新怪物属性!$GV$3)*(INDEX(战宠!$U$7:$Y$10,1,新怪物属性!$GV48)))*(新怪物属性!$GW48+4)
+IF($GX48=0,0,INDEX(战宠!S$15:S$27,新怪物属性!$GX$3)*(INDEX(战宠!$U$7:$Y$10,1,新怪物属性!$GX48)))*(新怪物属性!$GY48+4)
+IF($GZ48=0,0,INDEX(战宠!S$15:S$27,新怪物属性!$GZ$3)*(INDEX(战宠!$U$7:$Y$10,1,新怪物属性!$GZ48)))*(新怪物属性!$HA48+4)
+IF($HB48=0,0,INDEX(战宠!S$15:S$27,新怪物属性!$HB$3)*(INDEX(战宠!$U$7:$Y$10,1,新怪物属性!$HB48)))*(新怪物属性!$HC48+4)
+IF($HD48=0,0,INDEX(战宠!S$15:S$27,新怪物属性!$HD$3)*(INDEX(战宠!$U$7:$Y$10,1,新怪物属性!$HD48)))*(新怪物属性!$HE48+4)
+IF($HF48=0,0,INDEX(战宠!S$15:S$27,新怪物属性!$HF$3)*(INDEX(战宠!$U$7:$Y$10,1,新怪物属性!$HF48)))*(新怪物属性!$HG48+4)
+IF($HH48=0,0,INDEX(战宠!S$15:S$27,新怪物属性!$HH$3)*(INDEX(战宠!$U$7:$Y$10,1,新怪物属性!$HH48)))*(新怪物属性!$HI48+4)
+IF($HJ48=0,0,INDEX(战宠!S$15:S$27,新怪物属性!$HJ$3)*(INDEX(战宠!$U$7:$Y$10,1,新怪物属性!$HJ48)))*(新怪物属性!$HK48+4)
+IF($HL48=0,0,INDEX(战宠!S$15:S$27,新怪物属性!$HL$3)*(INDEX(战宠!$U$7:$Y$10,1,新怪物属性!$HL48)))*(新怪物属性!$HM48+4)
+IF($HN48=0,0,INDEX(战宠!S$15:S$27,新怪物属性!$HN$3)*(INDEX(战宠!$U$7:$Y$10,1,新怪物属性!$HN48)))*(新怪物属性!$HO48+4)
+IF($HP48=0,0,INDEX(战宠!S$15:S$27,新怪物属性!$HP$3)*(INDEX(战宠!$U$7:$Y$10,1,新怪物属性!$HP48)))*(新怪物属性!$HQ48+4)
+IF($HR48=0,0,INDEX(战宠!S$15:S$27,新怪物属性!$HR$3)*(INDEX(战宠!$U$7:$Y$10,1,新怪物属性!$HR48)))*(新怪物属性!$HS48+4)
+IF($HT48=0,0,INDEX(战宠!S$15:S$27,新怪物属性!$HT$3)*(INDEX(战宠!$U$7:$Y$10,1,新怪物属性!$HT48)))*(新怪物属性!$HU48+4)</f>
        <v>0</v>
      </c>
      <c r="IF48" s="14">
        <f>IF($GV48=0,0,INDEX(战宠!T$15:T$27,新怪物属性!$GV$3)*(INDEX(战宠!$U$7:$Y$10,1,新怪物属性!$GV48)))*(新怪物属性!$GW48+4)
+IF($GX48=0,0,INDEX(战宠!T$15:T$27,新怪物属性!$GX$3)*(INDEX(战宠!$U$7:$Y$10,1,新怪物属性!$GX48)))*(新怪物属性!$GY48+4)
+IF($GZ48=0,0,INDEX(战宠!T$15:T$27,新怪物属性!$GZ$3)*(INDEX(战宠!$U$7:$Y$10,1,新怪物属性!$GZ48)))*(新怪物属性!$HA48+4)
+IF($HB48=0,0,INDEX(战宠!T$15:T$27,新怪物属性!$HB$3)*(INDEX(战宠!$U$7:$Y$10,1,新怪物属性!$HB48)))*(新怪物属性!$HC48+4)
+IF($HD48=0,0,INDEX(战宠!T$15:T$27,新怪物属性!$HD$3)*(INDEX(战宠!$U$7:$Y$10,1,新怪物属性!$HD48)))*(新怪物属性!$HE48+4)
+IF($HF48=0,0,INDEX(战宠!T$15:T$27,新怪物属性!$HF$3)*(INDEX(战宠!$U$7:$Y$10,1,新怪物属性!$HF48)))*(新怪物属性!$HG48+4)
+IF($HH48=0,0,INDEX(战宠!T$15:T$27,新怪物属性!$HH$3)*(INDEX(战宠!$U$7:$Y$10,1,新怪物属性!$HH48)))*(新怪物属性!$HI48+4)
+IF($HJ48=0,0,INDEX(战宠!T$15:T$27,新怪物属性!$HJ$3)*(INDEX(战宠!$U$7:$Y$10,1,新怪物属性!$HJ48)))*(新怪物属性!$HK48+4)
+IF($HL48=0,0,INDEX(战宠!T$15:T$27,新怪物属性!$HL$3)*(INDEX(战宠!$U$7:$Y$10,1,新怪物属性!$HL48)))*(新怪物属性!$HM48+4)
+IF($HN48=0,0,INDEX(战宠!T$15:T$27,新怪物属性!$HN$3)*(INDEX(战宠!$U$7:$Y$10,1,新怪物属性!$HN48)))*(新怪物属性!$HO48+4)
+IF($HP48=0,0,INDEX(战宠!T$15:T$27,新怪物属性!$HP$3)*(INDEX(战宠!$U$7:$Y$10,1,新怪物属性!$HP48)))*(新怪物属性!$HQ48+4)
+IF($HR48=0,0,INDEX(战宠!T$15:T$27,新怪物属性!$HR$3)*(INDEX(战宠!$U$7:$Y$10,1,新怪物属性!$HR48)))*(新怪物属性!$HS48+4)
+IF($HT48=0,0,INDEX(战宠!T$15:T$27,新怪物属性!$HT$3)*(INDEX(战宠!$U$7:$Y$10,1,新怪物属性!$HT48)))*(新怪物属性!$HU48+4)</f>
        <v>0</v>
      </c>
      <c r="II48" s="14">
        <f>IF(HX48=0,0,INDEX(战宠!$D$15:$D$27,新怪物属性!HX48))</f>
        <v>0</v>
      </c>
      <c r="IJ48" s="14">
        <f>IF(HY48=0,0,INDEX(战宠!$D$15:$D$27,新怪物属性!HY48))</f>
        <v>0</v>
      </c>
      <c r="IM48" s="14">
        <f t="shared" si="51"/>
        <v>9113</v>
      </c>
      <c r="IN48" s="14">
        <f t="shared" si="52"/>
        <v>9211</v>
      </c>
      <c r="IO48" s="14">
        <f t="shared" si="53"/>
        <v>0</v>
      </c>
      <c r="IP48" s="14">
        <f t="shared" si="54"/>
        <v>0</v>
      </c>
      <c r="IQ48" s="14">
        <f t="shared" si="55"/>
        <v>0</v>
      </c>
      <c r="IR48" s="14">
        <f t="shared" si="89"/>
        <v>65386</v>
      </c>
      <c r="IS48" s="14">
        <f t="shared" si="90"/>
        <v>3075</v>
      </c>
      <c r="IT48" s="14">
        <f t="shared" si="91"/>
        <v>135823</v>
      </c>
      <c r="IU48" s="14">
        <f t="shared" si="92"/>
        <v>1873</v>
      </c>
      <c r="IV48" s="28">
        <f t="shared" si="93"/>
        <v>450</v>
      </c>
      <c r="IW48" s="28">
        <f t="shared" si="94"/>
        <v>200</v>
      </c>
      <c r="IX48" s="28">
        <f t="shared" si="95"/>
        <v>450</v>
      </c>
      <c r="IY48" s="28">
        <f t="shared" si="96"/>
        <v>200</v>
      </c>
      <c r="IZ48" s="28">
        <f t="shared" si="97"/>
        <v>1</v>
      </c>
      <c r="JA48" s="28">
        <f t="shared" si="98"/>
        <v>1</v>
      </c>
      <c r="JB48" s="28">
        <f t="shared" si="99"/>
        <v>10</v>
      </c>
      <c r="JC48" s="28">
        <f t="shared" si="100"/>
        <v>5</v>
      </c>
      <c r="JD48" s="14">
        <f t="shared" si="101"/>
        <v>1</v>
      </c>
      <c r="JE48" s="14">
        <f t="shared" si="102"/>
        <v>1</v>
      </c>
      <c r="JF48" s="14">
        <f t="shared" si="103"/>
        <v>1</v>
      </c>
      <c r="JG48" s="18">
        <f t="shared" si="104"/>
        <v>1</v>
      </c>
      <c r="JH48" s="18">
        <f t="shared" si="105"/>
        <v>1</v>
      </c>
      <c r="JI48" s="18">
        <f t="shared" si="106"/>
        <v>1</v>
      </c>
      <c r="JJ48" s="29">
        <f t="shared" si="136"/>
        <v>600</v>
      </c>
      <c r="JK48" s="29">
        <f t="shared" si="136"/>
        <v>900</v>
      </c>
      <c r="JL48" s="29">
        <f t="shared" si="136"/>
        <v>900</v>
      </c>
      <c r="JM48" s="26">
        <f t="shared" si="107"/>
        <v>0.1</v>
      </c>
      <c r="JN48" s="26">
        <f t="shared" si="108"/>
        <v>0.1</v>
      </c>
      <c r="JO48" s="26">
        <f t="shared" si="109"/>
        <v>0.1</v>
      </c>
      <c r="JP48" s="14">
        <f t="shared" si="110"/>
        <v>2</v>
      </c>
      <c r="JQ48" s="14">
        <f t="shared" si="111"/>
        <v>2</v>
      </c>
      <c r="JR48" s="14">
        <f t="shared" si="112"/>
        <v>2</v>
      </c>
      <c r="JS48" s="14">
        <f t="shared" si="113"/>
        <v>3</v>
      </c>
      <c r="JT48" s="14">
        <f t="shared" si="114"/>
        <v>45</v>
      </c>
      <c r="JU48" s="14">
        <f t="shared" si="115"/>
        <v>75</v>
      </c>
      <c r="JV48">
        <v>44</v>
      </c>
      <c r="JW48" s="14">
        <f t="shared" si="57"/>
        <v>578599</v>
      </c>
      <c r="JY48" s="14">
        <f t="shared" si="31"/>
        <v>6150</v>
      </c>
      <c r="JZ48" s="14">
        <f t="shared" si="58"/>
        <v>5325</v>
      </c>
      <c r="KA48" s="29">
        <f t="shared" si="59"/>
        <v>192</v>
      </c>
      <c r="KB48" s="29">
        <f t="shared" si="60"/>
        <v>0</v>
      </c>
      <c r="KC48" s="29">
        <f t="shared" si="61"/>
        <v>75</v>
      </c>
      <c r="KD48" s="29">
        <f t="shared" si="62"/>
        <v>0</v>
      </c>
      <c r="KE48" s="14">
        <f t="shared" si="116"/>
        <v>1</v>
      </c>
      <c r="KF48" s="14">
        <f t="shared" si="117"/>
        <v>1</v>
      </c>
      <c r="KG48" s="14">
        <f t="shared" si="63"/>
        <v>4526.25</v>
      </c>
      <c r="KH48" s="26">
        <f t="shared" si="118"/>
        <v>0.45</v>
      </c>
      <c r="KI48" s="26">
        <f t="shared" si="119"/>
        <v>0.15714285714285714</v>
      </c>
      <c r="KJ48" s="29">
        <f t="shared" si="64"/>
        <v>562</v>
      </c>
      <c r="KK48" s="29">
        <f t="shared" si="65"/>
        <v>2793</v>
      </c>
      <c r="KL48" s="29">
        <f t="shared" si="66"/>
        <v>0</v>
      </c>
      <c r="KM48" s="23">
        <f t="shared" si="67"/>
        <v>0</v>
      </c>
      <c r="KN48" s="23">
        <f t="shared" si="68"/>
        <v>0</v>
      </c>
      <c r="KO48" s="26">
        <f t="shared" si="120"/>
        <v>0.30000000000000004</v>
      </c>
      <c r="KP48" s="26">
        <f t="shared" si="121"/>
        <v>0.4</v>
      </c>
      <c r="KQ48" s="26">
        <f t="shared" si="122"/>
        <v>0.4</v>
      </c>
      <c r="KR48" s="26">
        <f t="shared" si="69"/>
        <v>0</v>
      </c>
      <c r="KS48" s="26">
        <v>0</v>
      </c>
      <c r="KT48" s="29">
        <f t="shared" si="123"/>
        <v>1.3</v>
      </c>
      <c r="KU48" s="29">
        <f t="shared" si="124"/>
        <v>1.4</v>
      </c>
      <c r="KV48" s="29">
        <f t="shared" si="125"/>
        <v>1.4</v>
      </c>
      <c r="KW48" s="29">
        <f t="shared" si="126"/>
        <v>3653</v>
      </c>
      <c r="KX48" s="29">
        <f t="shared" si="127"/>
        <v>2606.7999999999997</v>
      </c>
      <c r="KY48" s="29">
        <f t="shared" si="128"/>
        <v>0</v>
      </c>
      <c r="KZ48" s="29">
        <f t="shared" si="129"/>
        <v>27122</v>
      </c>
      <c r="LA48" s="14">
        <f t="shared" si="130"/>
        <v>6259.8</v>
      </c>
      <c r="LE48" s="14">
        <v>1</v>
      </c>
      <c r="LF48" s="14">
        <v>0.6</v>
      </c>
      <c r="LG48" s="14">
        <v>300</v>
      </c>
      <c r="LH48" s="14">
        <v>80</v>
      </c>
      <c r="LI48" s="14">
        <v>0</v>
      </c>
      <c r="LJ48" s="14">
        <v>60</v>
      </c>
      <c r="LK48" s="14">
        <v>60</v>
      </c>
      <c r="LL48" s="23">
        <f t="shared" si="71"/>
        <v>606040</v>
      </c>
      <c r="LM48" s="23">
        <f t="shared" si="72"/>
        <v>0</v>
      </c>
      <c r="LN48" s="23">
        <f t="shared" si="73"/>
        <v>606040</v>
      </c>
      <c r="LO48" s="14">
        <v>1</v>
      </c>
      <c r="LP48" s="14">
        <v>0.6</v>
      </c>
      <c r="LQ48" s="14">
        <v>150</v>
      </c>
      <c r="LR48" s="14">
        <v>35</v>
      </c>
      <c r="LS48" s="14">
        <v>0</v>
      </c>
      <c r="LT48" s="14">
        <v>30</v>
      </c>
      <c r="LU48" s="14">
        <v>30</v>
      </c>
      <c r="LV48" s="23">
        <f t="shared" si="74"/>
        <v>320491</v>
      </c>
      <c r="LW48" s="23">
        <f t="shared" si="75"/>
        <v>0</v>
      </c>
      <c r="LX48" s="23">
        <f t="shared" si="76"/>
        <v>320491</v>
      </c>
      <c r="MB48">
        <f t="shared" si="131"/>
        <v>2.0555274348374413</v>
      </c>
      <c r="MC48">
        <f t="shared" si="132"/>
        <v>2.0555274348374413</v>
      </c>
      <c r="ME48" s="14">
        <v>10</v>
      </c>
      <c r="MF48" s="14">
        <v>2</v>
      </c>
      <c r="MG48" s="14">
        <v>0</v>
      </c>
      <c r="MH48" s="23">
        <f t="shared" si="133"/>
        <v>15126</v>
      </c>
      <c r="MI48" s="23">
        <f t="shared" si="77"/>
        <v>0</v>
      </c>
      <c r="MJ48" s="23">
        <f t="shared" si="78"/>
        <v>15126</v>
      </c>
      <c r="MK48" s="14">
        <v>30</v>
      </c>
      <c r="ML48" s="14">
        <v>6</v>
      </c>
      <c r="MM48" s="14">
        <v>4</v>
      </c>
      <c r="MN48" s="23">
        <f t="shared" si="134"/>
        <v>45379</v>
      </c>
      <c r="MO48" s="23">
        <f t="shared" si="79"/>
        <v>0</v>
      </c>
      <c r="MP48" s="23">
        <f t="shared" si="80"/>
        <v>45379</v>
      </c>
      <c r="MR48" s="23">
        <f t="shared" si="81"/>
        <v>60505</v>
      </c>
      <c r="MS48" s="23">
        <f t="shared" si="82"/>
        <v>0</v>
      </c>
      <c r="MT48" s="23">
        <f t="shared" si="83"/>
        <v>60505</v>
      </c>
      <c r="MU48" s="23">
        <f t="shared" si="87"/>
        <v>22689</v>
      </c>
      <c r="MV48" s="23">
        <f t="shared" si="85"/>
        <v>0</v>
      </c>
      <c r="MW48" s="23">
        <f t="shared" si="86"/>
        <v>22689</v>
      </c>
      <c r="NJ48" s="14">
        <v>44</v>
      </c>
      <c r="NK48" s="14"/>
    </row>
    <row r="49" spans="1:375" ht="16.5" customHeight="1" x14ac:dyDescent="0.2">
      <c r="A49">
        <v>17</v>
      </c>
      <c r="B49">
        <v>540</v>
      </c>
      <c r="C49" s="14">
        <f t="shared" si="137"/>
        <v>1</v>
      </c>
      <c r="D49" s="14">
        <v>45</v>
      </c>
      <c r="E49" s="14"/>
      <c r="F49" s="14" t="s">
        <v>571</v>
      </c>
      <c r="G49" s="14">
        <v>30</v>
      </c>
      <c r="H49" s="14">
        <v>30</v>
      </c>
      <c r="I49" s="14">
        <v>0</v>
      </c>
      <c r="J49" s="14">
        <v>2</v>
      </c>
      <c r="K49" s="14">
        <v>2</v>
      </c>
      <c r="L49" s="14">
        <v>0</v>
      </c>
      <c r="M49" s="14">
        <v>1</v>
      </c>
      <c r="N49" s="14">
        <v>1</v>
      </c>
      <c r="O49" s="14">
        <v>1</v>
      </c>
      <c r="P49" s="14">
        <v>2</v>
      </c>
      <c r="Q49" s="14">
        <v>4</v>
      </c>
      <c r="R49" s="14">
        <v>3</v>
      </c>
      <c r="S49" s="14">
        <v>2</v>
      </c>
      <c r="T49" s="14">
        <v>2</v>
      </c>
      <c r="U49" s="14">
        <v>2</v>
      </c>
      <c r="V49" s="14">
        <v>2</v>
      </c>
      <c r="W49" s="14">
        <v>2</v>
      </c>
      <c r="X49" s="14">
        <v>40</v>
      </c>
      <c r="Y49" s="14">
        <v>35</v>
      </c>
      <c r="Z49" s="14">
        <v>35</v>
      </c>
      <c r="AA49" s="14">
        <v>35</v>
      </c>
      <c r="AB49" s="14">
        <v>35</v>
      </c>
      <c r="AC49" s="14">
        <v>35</v>
      </c>
      <c r="AD49" s="14">
        <v>40</v>
      </c>
      <c r="AE49" s="14">
        <v>40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1</v>
      </c>
      <c r="AO49" s="14">
        <v>1</v>
      </c>
      <c r="AP49" s="14">
        <v>1</v>
      </c>
      <c r="AQ49" s="14">
        <v>1</v>
      </c>
      <c r="AR49" s="14">
        <v>1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4</v>
      </c>
      <c r="BF49" s="14">
        <f>ROUND((INDEX(新战舰养成!S$6:S$18,新怪物属性!$J49+1)+INDEX(新战舰养成!D$6:D$18,新怪物属性!$J49+1)*(新怪物属性!$G49-1))*INDEX(战舰突破!$D$6:$D$18,新怪物属性!$M49+1),0)</f>
        <v>1403</v>
      </c>
      <c r="BG49" s="14">
        <f>ROUND((INDEX(新战舰养成!T$6:T$18,新怪物属性!$J49+1)+INDEX(新战舰养成!E$6:E$18,新怪物属性!$J49+1)*(新怪物属性!$G49-1))*INDEX(战舰突破!$D$6:$D$18,新怪物属性!$M49+1),0)</f>
        <v>11154</v>
      </c>
      <c r="BH49" s="14">
        <f>ROUND((INDEX(新战舰养成!U$6:U$18,新怪物属性!$J49+1)+INDEX(新战舰养成!F$6:F$18,新怪物属性!$J49+1)*(新怪物属性!$G49-1))*INDEX(战舰突破!$D$6:$D$18,新怪物属性!$M49+1),0)</f>
        <v>723</v>
      </c>
      <c r="BI49" s="14">
        <f>ROUND((INDEX(新战舰养成!V$6:V$18,新怪物属性!$J49+1)+INDEX(新战舰养成!G$6:G$18,新怪物属性!$J49+1)*(新怪物属性!$G49-1))*INDEX(战舰突破!$D$6:$D$18,新怪物属性!$M49+1),0)</f>
        <v>330</v>
      </c>
      <c r="BJ49" s="14">
        <f>ROUND((INDEX(新战舰养成!W$6:W$18,新怪物属性!$J49+1)+INDEX(新战舰养成!H$6:H$18,新怪物属性!$J49+1)*(新怪物属性!$G49-1))*INDEX(战舰突破!$D$6:$D$18,新怪物属性!$M49+1),0)</f>
        <v>4</v>
      </c>
      <c r="BL49" s="14">
        <f>IF($H49&gt;0,ROUND((INDEX(新战舰养成!X$6:X$18,新怪物属性!$K49+1)+INDEX(新战舰养成!I$6:I$18,新怪物属性!$K49+1)*(新怪物属性!$H49-1))*INDEX(战舰突破!$D$6:$D$18,新怪物属性!$N49+1),0),0)</f>
        <v>1711</v>
      </c>
      <c r="BM49" s="14">
        <f>IF($H49&gt;0,ROUND((INDEX(新战舰养成!Y$6:Y$18,新怪物属性!$K49+1)+INDEX(新战舰养成!J$6:J$18,新怪物属性!$K49+1)*(新怪物属性!$H49-1))*INDEX(战舰突破!$D$6:$D$18,新怪物属性!$N49+1),0),0)</f>
        <v>0</v>
      </c>
      <c r="BN49" s="14">
        <f>IF($H49&gt;0,ROUND((INDEX(新战舰养成!Z$6:Z$18,新怪物属性!$K49+1)+INDEX(新战舰养成!K$6:K$18,新怪物属性!$K49+1)*(新怪物属性!$H49-1))*INDEX(战舰突破!$D$6:$D$18,新怪物属性!$N49+1),0),0)</f>
        <v>0</v>
      </c>
      <c r="BO49" s="14">
        <f>IF($H49&gt;0,ROUND((INDEX(新战舰养成!AA$6:AA$18,新怪物属性!$K49+1)+INDEX(新战舰养成!L$6:L$18,新怪物属性!$K49+1)*(新怪物属性!$H49-1))*INDEX(战舰突破!$D$6:$D$18,新怪物属性!$N49+1),0),0)</f>
        <v>14025</v>
      </c>
      <c r="BP49" s="14">
        <f>IF($H49&gt;0,ROUND((INDEX(新战舰养成!AB$6:AB$18,新怪物属性!$K49+1)+INDEX(新战舰养成!M$6:M$18,新怪物属性!$K49+1)*(新怪物属性!$H49-1))*INDEX(战舰突破!$D$6:$D$18,新怪物属性!$N49+1),0),0)</f>
        <v>278</v>
      </c>
      <c r="BR49" s="14">
        <f>IF($I49&gt;0,ROUND((INDEX(新战舰养成!AC$6:AC$18,新怪物属性!$L49+1)+INDEX(新战舰养成!I$6:I$18,新怪物属性!$L49+1)*(新怪物属性!$I49-1))*INDEX(战舰突破!$D$6:$D$18,新怪物属性!$O49+1),0),0)</f>
        <v>0</v>
      </c>
      <c r="BS49" s="14">
        <f>IF($I49&gt;0,ROUND((INDEX(新战舰养成!AD$6:AD$18,新怪物属性!$L49+1)+INDEX(新战舰养成!J$6:J$18,新怪物属性!$L49+1)*(新怪物属性!$I49-1))*INDEX(战舰突破!$D$6:$D$18,新怪物属性!$O49+1),0),0)</f>
        <v>0</v>
      </c>
      <c r="BT49" s="14">
        <f>IF($I49&gt;0,ROUND((INDEX(新战舰养成!AE$6:AE$18,新怪物属性!$L49+1)+INDEX(新战舰养成!K$6:K$18,新怪物属性!$L49+1)*(新怪物属性!$I49-1))*INDEX(战舰突破!$D$6:$D$18,新怪物属性!$O49+1),0),0)</f>
        <v>0</v>
      </c>
      <c r="BU49" s="14">
        <f>IF($I49&gt;0,ROUND((INDEX(新战舰养成!AF$6:AF$18,新怪物属性!$L49+1)+INDEX(新战舰养成!L$6:L$18,新怪物属性!$L49+1)*(新怪物属性!$I49-1))*INDEX(战舰突破!$D$6:$D$18,新怪物属性!$O49+1),0),0)</f>
        <v>0</v>
      </c>
      <c r="BV49" s="14">
        <f>IF($I49&gt;0,ROUND((INDEX(新战舰养成!AG$6:AG$18,新怪物属性!$L49+1)+INDEX(新战舰养成!M$6:M$18,新怪物属性!$L49+1)*(新怪物属性!$I49-1))*INDEX(战舰突破!$D$6:$D$18,新怪物属性!$O49+1),0),0)</f>
        <v>0</v>
      </c>
      <c r="BY49" s="14">
        <f>(INDEX(装备数值!$C$13:$G$116,新怪物属性!$P49*8+1,BY$2)+INDEX(装备数值!$C$13:$G$116,新怪物属性!$Q49*8+2,BY$2)+INDEX(装备数值!$C$13:$G$116,新怪物属性!$S49*8+3,BY$2)+INDEX(装备数值!$C$13:$G$116,新怪物属性!$R49*8+4,BY$2)+INDEX(装备数值!$C$13:$G$116,新怪物属性!$T49*8+5,BY$2)+INDEX(装备数值!$C$13:$G$116,新怪物属性!$U49*8+6,BY$2)+INDEX(装备数值!$C$13:$G$116,新怪物属性!$V49*8+7,BY$2)+INDEX(装备数值!$C$13:$G$116,新怪物属性!$W49*8+8,BY$2))</f>
        <v>600</v>
      </c>
      <c r="BZ49" s="14">
        <f>(INDEX(装备数值!$C$13:$G$116,新怪物属性!$P49*8+1,BZ$2)+INDEX(装备数值!$C$13:$G$116,新怪物属性!$Q49*8+2,BZ$2)+INDEX(装备数值!$C$13:$G$116,新怪物属性!$S49*8+3,BZ$2)+INDEX(装备数值!$C$13:$G$116,新怪物属性!$R49*8+4,BZ$2)+INDEX(装备数值!$C$13:$G$116,新怪物属性!$T49*8+5,BZ$2)+INDEX(装备数值!$C$13:$G$116,新怪物属性!$U49*8+6,BZ$2)+INDEX(装备数值!$C$13:$G$116,新怪物属性!$V49*8+7,BZ$2)+INDEX(装备数值!$C$13:$G$116,新怪物属性!$W49*8+8,BZ$2))</f>
        <v>8700</v>
      </c>
      <c r="CA49" s="14">
        <f>(INDEX(装备数值!$C$13:$G$116,新怪物属性!$P49*8+1,CA$2)+INDEX(装备数值!$C$13:$G$116,新怪物属性!$Q49*8+2,CA$2)+INDEX(装备数值!$C$13:$G$116,新怪物属性!$S49*8+3,CA$2)+INDEX(装备数值!$C$13:$G$116,新怪物属性!$R49*8+4,CA$2)+INDEX(装备数值!$C$13:$G$116,新怪物属性!$T49*8+5,CA$2)+INDEX(装备数值!$C$13:$G$116,新怪物属性!$U49*8+6,CA$2)+INDEX(装备数值!$C$13:$G$116,新怪物属性!$V49*8+7,CA$2)+INDEX(装备数值!$C$13:$G$116,新怪物属性!$W49*8+8,CA$2))</f>
        <v>510</v>
      </c>
      <c r="CB49" s="14">
        <f>(INDEX(装备数值!$C$13:$G$116,新怪物属性!$P49*8+1,CB$2)+INDEX(装备数值!$C$13:$G$116,新怪物属性!$Q49*8+2,CB$2)+INDEX(装备数值!$C$13:$G$116,新怪物属性!$S49*8+3,CB$2)+INDEX(装备数值!$C$13:$G$116,新怪物属性!$R49*8+4,CB$2)+INDEX(装备数值!$C$13:$G$116,新怪物属性!$T49*8+5,CB$2)+INDEX(装备数值!$C$13:$G$116,新怪物属性!$U49*8+6,CB$2)+INDEX(装备数值!$C$13:$G$116,新怪物属性!$V49*8+7,CB$2)+INDEX(装备数值!$C$13:$G$116,新怪物属性!$W49*8+8,CB$2))</f>
        <v>29800</v>
      </c>
      <c r="CC49" s="14">
        <f>(INDEX(装备数值!$C$13:$G$116,新怪物属性!$P49*8+1,CC$2)+INDEX(装备数值!$C$13:$G$116,新怪物属性!$Q49*8+2,CC$2)+INDEX(装备数值!$C$13:$G$116,新怪物属性!$S49*8+3,CC$2)+INDEX(装备数值!$C$13:$G$116,新怪物属性!$R49*8+4,CC$2)+INDEX(装备数值!$C$13:$G$116,新怪物属性!$T49*8+5,CC$2)+INDEX(装备数值!$C$13:$G$116,新怪物属性!$U49*8+6,CC$2)+INDEX(装备数值!$C$13:$G$116,新怪物属性!$V49*8+7,CC$2)+INDEX(装备数值!$C$13:$G$116,新怪物属性!$W49*8+8,CC$2))</f>
        <v>100</v>
      </c>
      <c r="CF49" s="14">
        <f t="shared" si="135"/>
        <v>4</v>
      </c>
      <c r="CG49" s="14">
        <f t="shared" si="135"/>
        <v>4</v>
      </c>
      <c r="CH49" s="14">
        <f t="shared" si="135"/>
        <v>1</v>
      </c>
      <c r="CI49" s="14">
        <f t="shared" si="135"/>
        <v>0</v>
      </c>
      <c r="CJ49" s="14">
        <f t="shared" si="135"/>
        <v>0</v>
      </c>
      <c r="CK49" s="14">
        <f t="shared" si="135"/>
        <v>0</v>
      </c>
      <c r="CL49" s="14">
        <f t="shared" si="135"/>
        <v>0</v>
      </c>
      <c r="CM49" s="14">
        <f t="shared" si="135"/>
        <v>0</v>
      </c>
      <c r="CN49" s="14">
        <f t="shared" si="135"/>
        <v>0</v>
      </c>
      <c r="CO49" s="14">
        <f t="shared" si="135"/>
        <v>0</v>
      </c>
      <c r="CP49" s="14">
        <f t="shared" si="135"/>
        <v>0</v>
      </c>
      <c r="CQ49" s="14">
        <f t="shared" si="135"/>
        <v>0</v>
      </c>
      <c r="CR49" s="14">
        <f t="shared" si="135"/>
        <v>0</v>
      </c>
      <c r="CS49" s="14">
        <f>SUMIFS(装备数值!BL$50:BL$101,装备数值!$BG$50:$BG$101,"="&amp;新怪物属性!$CF$2,装备数值!$BH$50:$BH$101,"&lt;="&amp;新怪物属性!$CF49)+SUMIFS(装备数值!BL$50:BL$101,装备数值!$BG$50:$BG$101,"="&amp;新怪物属性!$CG$2,装备数值!$BH$50:$BH$101,"&lt;="&amp;新怪物属性!$CG49)+SUMIFS(装备数值!BL$50:BL$101,装备数值!$BG$50:$BG$101,"="&amp;新怪物属性!$CH$2,装备数值!$BH$50:$BH$101,"&lt;="&amp;新怪物属性!$CH49)+SUMIFS(装备数值!BL$50:BL$101,装备数值!$BG$50:$BG$101,"="&amp;新怪物属性!$CI$2,装备数值!$BH$50:$BH$101,"&lt;="&amp;新怪物属性!$CI49)+SUMIFS(装备数值!BL$50:BL$101,装备数值!$BG$50:$BG$101,"="&amp;新怪物属性!$CJ$2,装备数值!$BH$50:$BH$101,"&lt;="&amp;新怪物属性!$CJ49)+SUMIFS(装备数值!BL$50:BL$101,装备数值!$BG$50:$BG$101,"="&amp;新怪物属性!$CK$2,装备数值!$BH$50:$BH$101,"&lt;="&amp;新怪物属性!$CK49)+SUMIFS(装备数值!BL$50:BL$101,装备数值!$BG$50:$BG$101,"="&amp;新怪物属性!$CL$2,装备数值!$BH$50:$BH$101,"&lt;="&amp;新怪物属性!$CL49)+SUMIFS(装备数值!BL$50:BL$101,装备数值!$BG$50:$BG$101,"="&amp;新怪物属性!$CM$2,装备数值!$BH$50:$BH$101,"&lt;="&amp;新怪物属性!$CM49)+SUMIFS(装备数值!BL$50:BL$101,装备数值!$BG$50:$BG$101,"="&amp;新怪物属性!$CN$2,装备数值!$BH$50:$BH$101,"&lt;="&amp;新怪物属性!$CN49)+SUMIFS(装备数值!BL$50:BL$101,装备数值!$BG$50:$BG$101,"="&amp;新怪物属性!$CO$2,装备数值!$BH$50:$BH$101,"&lt;="&amp;新怪物属性!$CO49)+SUMIFS(装备数值!BL$50:BL$101,装备数值!$BG$50:$BG$101,"="&amp;新怪物属性!$CP$2,装备数值!$BH$50:$BH$101,"&lt;="&amp;新怪物属性!$CP49)+SUMIFS(装备数值!BL$50:BL$101,装备数值!$BG$50:$BG$101,"="&amp;新怪物属性!$CQ$2,装备数值!$BH$50:$BH$101,"&lt;="&amp;新怪物属性!$CQ49)+SUMIFS(装备数值!BL$50:BL$101,装备数值!$BG$50:$BG$101,"="&amp;新怪物属性!$CR$2,装备数值!$BH$50:$BH$101,"&lt;="&amp;新怪物属性!$CR49)</f>
        <v>3360</v>
      </c>
      <c r="CT49" s="14">
        <f>SUMIFS(装备数值!BM$50:BM$101,装备数值!$BG$50:$BG$101,"="&amp;新怪物属性!$CF$2,装备数值!$BH$50:$BH$101,"&lt;="&amp;新怪物属性!$CF49)+SUMIFS(装备数值!BM$50:BM$101,装备数值!$BG$50:$BG$101,"="&amp;新怪物属性!$CG$2,装备数值!$BH$50:$BH$101,"&lt;="&amp;新怪物属性!$CG49)+SUMIFS(装备数值!BM$50:BM$101,装备数值!$BG$50:$BG$101,"="&amp;新怪物属性!$CH$2,装备数值!$BH$50:$BH$101,"&lt;="&amp;新怪物属性!$CH49)+SUMIFS(装备数值!BM$50:BM$101,装备数值!$BG$50:$BG$101,"="&amp;新怪物属性!$CI$2,装备数值!$BH$50:$BH$101,"&lt;="&amp;新怪物属性!$CI49)+SUMIFS(装备数值!BM$50:BM$101,装备数值!$BG$50:$BG$101,"="&amp;新怪物属性!$CJ$2,装备数值!$BH$50:$BH$101,"&lt;="&amp;新怪物属性!$CJ49)+SUMIFS(装备数值!BM$50:BM$101,装备数值!$BG$50:$BG$101,"="&amp;新怪物属性!$CK$2,装备数值!$BH$50:$BH$101,"&lt;="&amp;新怪物属性!$CK49)+SUMIFS(装备数值!BM$50:BM$101,装备数值!$BG$50:$BG$101,"="&amp;新怪物属性!$CL$2,装备数值!$BH$50:$BH$101,"&lt;="&amp;新怪物属性!$CL49)+SUMIFS(装备数值!BM$50:BM$101,装备数值!$BG$50:$BG$101,"="&amp;新怪物属性!$CM$2,装备数值!$BH$50:$BH$101,"&lt;="&amp;新怪物属性!$CM49)+SUMIFS(装备数值!BM$50:BM$101,装备数值!$BG$50:$BG$101,"="&amp;新怪物属性!$CN$2,装备数值!$BH$50:$BH$101,"&lt;="&amp;新怪物属性!$CN49)+SUMIFS(装备数值!BM$50:BM$101,装备数值!$BG$50:$BG$101,"="&amp;新怪物属性!$CO$2,装备数值!$BH$50:$BH$101,"&lt;="&amp;新怪物属性!$CO49)+SUMIFS(装备数值!BM$50:BM$101,装备数值!$BG$50:$BG$101,"="&amp;新怪物属性!$CP$2,装备数值!$BH$50:$BH$101,"&lt;="&amp;新怪物属性!$CP49)+SUMIFS(装备数值!BM$50:BM$101,装备数值!$BG$50:$BG$101,"="&amp;新怪物属性!$CQ$2,装备数值!$BH$50:$BH$101,"&lt;="&amp;新怪物属性!$CQ49)+SUMIFS(装备数值!BM$50:BM$101,装备数值!$BG$50:$BG$101,"="&amp;新怪物属性!$CR$2,装备数值!$BH$50:$BH$101,"&lt;="&amp;新怪物属性!$CR49)</f>
        <v>43200</v>
      </c>
      <c r="CU49" s="14">
        <f>SUMIFS(装备数值!BN$50:BN$101,装备数值!$BG$50:$BG$101,"="&amp;新怪物属性!$CF$2,装备数值!$BH$50:$BH$101,"&lt;="&amp;新怪物属性!$CF49)+SUMIFS(装备数值!BN$50:BN$101,装备数值!$BG$50:$BG$101,"="&amp;新怪物属性!$CG$2,装备数值!$BH$50:$BH$101,"&lt;="&amp;新怪物属性!$CG49)+SUMIFS(装备数值!BN$50:BN$101,装备数值!$BG$50:$BG$101,"="&amp;新怪物属性!$CH$2,装备数值!$BH$50:$BH$101,"&lt;="&amp;新怪物属性!$CH49)+SUMIFS(装备数值!BN$50:BN$101,装备数值!$BG$50:$BG$101,"="&amp;新怪物属性!$CI$2,装备数值!$BH$50:$BH$101,"&lt;="&amp;新怪物属性!$CI49)+SUMIFS(装备数值!BN$50:BN$101,装备数值!$BG$50:$BG$101,"="&amp;新怪物属性!$CJ$2,装备数值!$BH$50:$BH$101,"&lt;="&amp;新怪物属性!$CJ49)+SUMIFS(装备数值!BN$50:BN$101,装备数值!$BG$50:$BG$101,"="&amp;新怪物属性!$CK$2,装备数值!$BH$50:$BH$101,"&lt;="&amp;新怪物属性!$CK49)+SUMIFS(装备数值!BN$50:BN$101,装备数值!$BG$50:$BG$101,"="&amp;新怪物属性!$CL$2,装备数值!$BH$50:$BH$101,"&lt;="&amp;新怪物属性!$CL49)+SUMIFS(装备数值!BN$50:BN$101,装备数值!$BG$50:$BG$101,"="&amp;新怪物属性!$CM$2,装备数值!$BH$50:$BH$101,"&lt;="&amp;新怪物属性!$CM49)+SUMIFS(装备数值!BN$50:BN$101,装备数值!$BG$50:$BG$101,"="&amp;新怪物属性!$CN$2,装备数值!$BH$50:$BH$101,"&lt;="&amp;新怪物属性!$CN49)+SUMIFS(装备数值!BN$50:BN$101,装备数值!$BG$50:$BG$101,"="&amp;新怪物属性!$CO$2,装备数值!$BH$50:$BH$101,"&lt;="&amp;新怪物属性!$CO49)+SUMIFS(装备数值!BN$50:BN$101,装备数值!$BG$50:$BG$101,"="&amp;新怪物属性!$CP$2,装备数值!$BH$50:$BH$101,"&lt;="&amp;新怪物属性!$CP49)+SUMIFS(装备数值!BN$50:BN$101,装备数值!$BG$50:$BG$101,"="&amp;新怪物属性!$CQ$2,装备数值!$BH$50:$BH$101,"&lt;="&amp;新怪物属性!$CQ49)+SUMIFS(装备数值!BN$50:BN$101,装备数值!$BG$50:$BG$101,"="&amp;新怪物属性!$CR$2,装备数值!$BH$50:$BH$101,"&lt;="&amp;新怪物属性!$CR49)</f>
        <v>0</v>
      </c>
      <c r="CV49" s="14">
        <f>SUMIFS(装备数值!BO$50:BO$101,装备数值!$BG$50:$BG$101,"="&amp;新怪物属性!$CF$2,装备数值!$BH$50:$BH$101,"&lt;="&amp;新怪物属性!$CF49)+SUMIFS(装备数值!BO$50:BO$101,装备数值!$BG$50:$BG$101,"="&amp;新怪物属性!$CG$2,装备数值!$BH$50:$BH$101,"&lt;="&amp;新怪物属性!$CG49)+SUMIFS(装备数值!BO$50:BO$101,装备数值!$BG$50:$BG$101,"="&amp;新怪物属性!$CH$2,装备数值!$BH$50:$BH$101,"&lt;="&amp;新怪物属性!$CH49)+SUMIFS(装备数值!BO$50:BO$101,装备数值!$BG$50:$BG$101,"="&amp;新怪物属性!$CI$2,装备数值!$BH$50:$BH$101,"&lt;="&amp;新怪物属性!$CI49)+SUMIFS(装备数值!BO$50:BO$101,装备数值!$BG$50:$BG$101,"="&amp;新怪物属性!$CJ$2,装备数值!$BH$50:$BH$101,"&lt;="&amp;新怪物属性!$CJ49)+SUMIFS(装备数值!BO$50:BO$101,装备数值!$BG$50:$BG$101,"="&amp;新怪物属性!$CK$2,装备数值!$BH$50:$BH$101,"&lt;="&amp;新怪物属性!$CK49)+SUMIFS(装备数值!BO$50:BO$101,装备数值!$BG$50:$BG$101,"="&amp;新怪物属性!$CL$2,装备数值!$BH$50:$BH$101,"&lt;="&amp;新怪物属性!$CL49)+SUMIFS(装备数值!BO$50:BO$101,装备数值!$BG$50:$BG$101,"="&amp;新怪物属性!$CM$2,装备数值!$BH$50:$BH$101,"&lt;="&amp;新怪物属性!$CM49)+SUMIFS(装备数值!BO$50:BO$101,装备数值!$BG$50:$BG$101,"="&amp;新怪物属性!$CN$2,装备数值!$BH$50:$BH$101,"&lt;="&amp;新怪物属性!$CN49)+SUMIFS(装备数值!BO$50:BO$101,装备数值!$BG$50:$BG$101,"="&amp;新怪物属性!$CO$2,装备数值!$BH$50:$BH$101,"&lt;="&amp;新怪物属性!$CO49)+SUMIFS(装备数值!BO$50:BO$101,装备数值!$BG$50:$BG$101,"="&amp;新怪物属性!$CP$2,装备数值!$BH$50:$BH$101,"&lt;="&amp;新怪物属性!$CP49)+SUMIFS(装备数值!BO$50:BO$101,装备数值!$BG$50:$BG$101,"="&amp;新怪物属性!$CQ$2,装备数值!$BH$50:$BH$101,"&lt;="&amp;新怪物属性!$CQ49)+SUMIFS(装备数值!BO$50:BO$101,装备数值!$BG$50:$BG$101,"="&amp;新怪物属性!$CR$2,装备数值!$BH$50:$BH$101,"&lt;="&amp;新怪物属性!$CR49)</f>
        <v>48000</v>
      </c>
      <c r="CW49" s="14">
        <f>SUMIFS(装备数值!BP$50:BP$101,装备数值!$BG$50:$BG$101,"="&amp;新怪物属性!$CF$2,装备数值!$BH$50:$BH$101,"&lt;="&amp;新怪物属性!$CF49)+SUMIFS(装备数值!BP$50:BP$101,装备数值!$BG$50:$BG$101,"="&amp;新怪物属性!$CG$2,装备数值!$BH$50:$BH$101,"&lt;="&amp;新怪物属性!$CG49)+SUMIFS(装备数值!BP$50:BP$101,装备数值!$BG$50:$BG$101,"="&amp;新怪物属性!$CH$2,装备数值!$BH$50:$BH$101,"&lt;="&amp;新怪物属性!$CH49)+SUMIFS(装备数值!BP$50:BP$101,装备数值!$BG$50:$BG$101,"="&amp;新怪物属性!$CI$2,装备数值!$BH$50:$BH$101,"&lt;="&amp;新怪物属性!$CI49)+SUMIFS(装备数值!BP$50:BP$101,装备数值!$BG$50:$BG$101,"="&amp;新怪物属性!$CJ$2,装备数值!$BH$50:$BH$101,"&lt;="&amp;新怪物属性!$CJ49)+SUMIFS(装备数值!BP$50:BP$101,装备数值!$BG$50:$BG$101,"="&amp;新怪物属性!$CK$2,装备数值!$BH$50:$BH$101,"&lt;="&amp;新怪物属性!$CK49)+SUMIFS(装备数值!BP$50:BP$101,装备数值!$BG$50:$BG$101,"="&amp;新怪物属性!$CL$2,装备数值!$BH$50:$BH$101,"&lt;="&amp;新怪物属性!$CL49)+SUMIFS(装备数值!BP$50:BP$101,装备数值!$BG$50:$BG$101,"="&amp;新怪物属性!$CM$2,装备数值!$BH$50:$BH$101,"&lt;="&amp;新怪物属性!$CM49)+SUMIFS(装备数值!BP$50:BP$101,装备数值!$BG$50:$BG$101,"="&amp;新怪物属性!$CN$2,装备数值!$BH$50:$BH$101,"&lt;="&amp;新怪物属性!$CN49)+SUMIFS(装备数值!BP$50:BP$101,装备数值!$BG$50:$BG$101,"="&amp;新怪物属性!$CO$2,装备数值!$BH$50:$BH$101,"&lt;="&amp;新怪物属性!$CO49)+SUMIFS(装备数值!BP$50:BP$101,装备数值!$BG$50:$BG$101,"="&amp;新怪物属性!$CP$2,装备数值!$BH$50:$BH$101,"&lt;="&amp;新怪物属性!$CP49)+SUMIFS(装备数值!BP$50:BP$101,装备数值!$BG$50:$BG$101,"="&amp;新怪物属性!$CQ$2,装备数值!$BH$50:$BH$101,"&lt;="&amp;新怪物属性!$CQ49)+SUMIFS(装备数值!BP$50:BP$101,装备数值!$BG$50:$BG$101,"="&amp;新怪物属性!$CR$2,装备数值!$BH$50:$BH$101,"&lt;="&amp;新怪物属性!$CR49)</f>
        <v>920</v>
      </c>
      <c r="CX49" s="14">
        <f>SUMIFS(装备数值!BQ$50:BQ$101,装备数值!$BG$50:$BG$101,"="&amp;新怪物属性!$CF$2,装备数值!$BH$50:$BH$101,"&lt;="&amp;新怪物属性!$CF49)+SUMIFS(装备数值!BQ$50:BQ$101,装备数值!$BG$50:$BG$101,"="&amp;新怪物属性!$CG$2,装备数值!$BH$50:$BH$101,"&lt;="&amp;新怪物属性!$CG49)+SUMIFS(装备数值!BQ$50:BQ$101,装备数值!$BG$50:$BG$101,"="&amp;新怪物属性!$CH$2,装备数值!$BH$50:$BH$101,"&lt;="&amp;新怪物属性!$CH49)+SUMIFS(装备数值!BQ$50:BQ$101,装备数值!$BG$50:$BG$101,"="&amp;新怪物属性!$CI$2,装备数值!$BH$50:$BH$101,"&lt;="&amp;新怪物属性!$CI49)+SUMIFS(装备数值!BQ$50:BQ$101,装备数值!$BG$50:$BG$101,"="&amp;新怪物属性!$CJ$2,装备数值!$BH$50:$BH$101,"&lt;="&amp;新怪物属性!$CJ49)+SUMIFS(装备数值!BQ$50:BQ$101,装备数值!$BG$50:$BG$101,"="&amp;新怪物属性!$CK$2,装备数值!$BH$50:$BH$101,"&lt;="&amp;新怪物属性!$CK49)+SUMIFS(装备数值!BQ$50:BQ$101,装备数值!$BG$50:$BG$101,"="&amp;新怪物属性!$CL$2,装备数值!$BH$50:$BH$101,"&lt;="&amp;新怪物属性!$CL49)+SUMIFS(装备数值!BQ$50:BQ$101,装备数值!$BG$50:$BG$101,"="&amp;新怪物属性!$CM$2,装备数值!$BH$50:$BH$101,"&lt;="&amp;新怪物属性!$CM49)+SUMIFS(装备数值!BQ$50:BQ$101,装备数值!$BG$50:$BG$101,"="&amp;新怪物属性!$CN$2,装备数值!$BH$50:$BH$101,"&lt;="&amp;新怪物属性!$CN49)+SUMIFS(装备数值!BQ$50:BQ$101,装备数值!$BG$50:$BG$101,"="&amp;新怪物属性!$CO$2,装备数值!$BH$50:$BH$101,"&lt;="&amp;新怪物属性!$CO49)+SUMIFS(装备数值!BQ$50:BQ$101,装备数值!$BG$50:$BG$101,"="&amp;新怪物属性!$CP$2,装备数值!$BH$50:$BH$101,"&lt;="&amp;新怪物属性!$CP49)+SUMIFS(装备数值!BQ$50:BQ$101,装备数值!$BG$50:$BG$101,"="&amp;新怪物属性!$CQ$2,装备数值!$BH$50:$BH$101,"&lt;="&amp;新怪物属性!$CQ49)+SUMIFS(装备数值!BQ$50:BQ$101,装备数值!$BG$50:$BG$101,"="&amp;新怪物属性!$CR$2,装备数值!$BH$50:$BH$101,"&lt;="&amp;新怪物属性!$CR49)</f>
        <v>250</v>
      </c>
      <c r="CY49" s="14">
        <f>SUMIFS(装备数值!BR$50:BR$101,装备数值!$BG$50:$BG$101,"="&amp;新怪物属性!$CF$2,装备数值!$BH$50:$BH$101,"&lt;="&amp;新怪物属性!$CF49)+SUMIFS(装备数值!BR$50:BR$101,装备数值!$BG$50:$BG$101,"="&amp;新怪物属性!$CG$2,装备数值!$BH$50:$BH$101,"&lt;="&amp;新怪物属性!$CG49)+SUMIFS(装备数值!BR$50:BR$101,装备数值!$BG$50:$BG$101,"="&amp;新怪物属性!$CH$2,装备数值!$BH$50:$BH$101,"&lt;="&amp;新怪物属性!$CH49)+SUMIFS(装备数值!BR$50:BR$101,装备数值!$BG$50:$BG$101,"="&amp;新怪物属性!$CI$2,装备数值!$BH$50:$BH$101,"&lt;="&amp;新怪物属性!$CI49)+SUMIFS(装备数值!BR$50:BR$101,装备数值!$BG$50:$BG$101,"="&amp;新怪物属性!$CJ$2,装备数值!$BH$50:$BH$101,"&lt;="&amp;新怪物属性!$CJ49)+SUMIFS(装备数值!BR$50:BR$101,装备数值!$BG$50:$BG$101,"="&amp;新怪物属性!$CK$2,装备数值!$BH$50:$BH$101,"&lt;="&amp;新怪物属性!$CK49)+SUMIFS(装备数值!BR$50:BR$101,装备数值!$BG$50:$BG$101,"="&amp;新怪物属性!$CL$2,装备数值!$BH$50:$BH$101,"&lt;="&amp;新怪物属性!$CL49)+SUMIFS(装备数值!BR$50:BR$101,装备数值!$BG$50:$BG$101,"="&amp;新怪物属性!$CM$2,装备数值!$BH$50:$BH$101,"&lt;="&amp;新怪物属性!$CM49)+SUMIFS(装备数值!BR$50:BR$101,装备数值!$BG$50:$BG$101,"="&amp;新怪物属性!$CN$2,装备数值!$BH$50:$BH$101,"&lt;="&amp;新怪物属性!$CN49)+SUMIFS(装备数值!BR$50:BR$101,装备数值!$BG$50:$BG$101,"="&amp;新怪物属性!$CO$2,装备数值!$BH$50:$BH$101,"&lt;="&amp;新怪物属性!$CO49)+SUMIFS(装备数值!BR$50:BR$101,装备数值!$BG$50:$BG$101,"="&amp;新怪物属性!$CP$2,装备数值!$BH$50:$BH$101,"&lt;="&amp;新怪物属性!$CP49)+SUMIFS(装备数值!BR$50:BR$101,装备数值!$BG$50:$BG$101,"="&amp;新怪物属性!$CQ$2,装备数值!$BH$50:$BH$101,"&lt;="&amp;新怪物属性!$CQ49)+SUMIFS(装备数值!BR$50:BR$101,装备数值!$BG$50:$BG$101,"="&amp;新怪物属性!$CR$2,装备数值!$BH$50:$BH$101,"&lt;="&amp;新怪物属性!$CR49)</f>
        <v>0</v>
      </c>
      <c r="CZ49" s="14">
        <f>SUMIFS(装备数值!BS$50:BS$101,装备数值!$BG$50:$BG$101,"="&amp;新怪物属性!$CF$2,装备数值!$BH$50:$BH$101,"&lt;="&amp;新怪物属性!$CF49)+SUMIFS(装备数值!BS$50:BS$101,装备数值!$BG$50:$BG$101,"="&amp;新怪物属性!$CG$2,装备数值!$BH$50:$BH$101,"&lt;="&amp;新怪物属性!$CG49)+SUMIFS(装备数值!BS$50:BS$101,装备数值!$BG$50:$BG$101,"="&amp;新怪物属性!$CH$2,装备数值!$BH$50:$BH$101,"&lt;="&amp;新怪物属性!$CH49)+SUMIFS(装备数值!BS$50:BS$101,装备数值!$BG$50:$BG$101,"="&amp;新怪物属性!$CI$2,装备数值!$BH$50:$BH$101,"&lt;="&amp;新怪物属性!$CI49)+SUMIFS(装备数值!BS$50:BS$101,装备数值!$BG$50:$BG$101,"="&amp;新怪物属性!$CJ$2,装备数值!$BH$50:$BH$101,"&lt;="&amp;新怪物属性!$CJ49)+SUMIFS(装备数值!BS$50:BS$101,装备数值!$BG$50:$BG$101,"="&amp;新怪物属性!$CK$2,装备数值!$BH$50:$BH$101,"&lt;="&amp;新怪物属性!$CK49)+SUMIFS(装备数值!BS$50:BS$101,装备数值!$BG$50:$BG$101,"="&amp;新怪物属性!$CL$2,装备数值!$BH$50:$BH$101,"&lt;="&amp;新怪物属性!$CL49)+SUMIFS(装备数值!BS$50:BS$101,装备数值!$BG$50:$BG$101,"="&amp;新怪物属性!$CM$2,装备数值!$BH$50:$BH$101,"&lt;="&amp;新怪物属性!$CM49)+SUMIFS(装备数值!BS$50:BS$101,装备数值!$BG$50:$BG$101,"="&amp;新怪物属性!$CN$2,装备数值!$BH$50:$BH$101,"&lt;="&amp;新怪物属性!$CN49)+SUMIFS(装备数值!BS$50:BS$101,装备数值!$BG$50:$BG$101,"="&amp;新怪物属性!$CO$2,装备数值!$BH$50:$BH$101,"&lt;="&amp;新怪物属性!$CO49)+SUMIFS(装备数值!BS$50:BS$101,装备数值!$BG$50:$BG$101,"="&amp;新怪物属性!$CP$2,装备数值!$BH$50:$BH$101,"&lt;="&amp;新怪物属性!$CP49)+SUMIFS(装备数值!BS$50:BS$101,装备数值!$BG$50:$BG$101,"="&amp;新怪物属性!$CQ$2,装备数值!$BH$50:$BH$101,"&lt;="&amp;新怪物属性!$CQ49)+SUMIFS(装备数值!BS$50:BS$101,装备数值!$BG$50:$BG$101,"="&amp;新怪物属性!$CR$2,装备数值!$BH$50:$BH$101,"&lt;="&amp;新怪物属性!$CR49)</f>
        <v>0</v>
      </c>
      <c r="DA49" s="14">
        <f>SUMIFS(装备数值!BT$50:BT$101,装备数值!$BG$50:$BG$101,"="&amp;新怪物属性!$CF$2,装备数值!$BH$50:$BH$101,"&lt;="&amp;新怪物属性!$CF49)+SUMIFS(装备数值!BT$50:BT$101,装备数值!$BG$50:$BG$101,"="&amp;新怪物属性!$CG$2,装备数值!$BH$50:$BH$101,"&lt;="&amp;新怪物属性!$CG49)+SUMIFS(装备数值!BT$50:BT$101,装备数值!$BG$50:$BG$101,"="&amp;新怪物属性!$CH$2,装备数值!$BH$50:$BH$101,"&lt;="&amp;新怪物属性!$CH49)+SUMIFS(装备数值!BT$50:BT$101,装备数值!$BG$50:$BG$101,"="&amp;新怪物属性!$CI$2,装备数值!$BH$50:$BH$101,"&lt;="&amp;新怪物属性!$CI49)+SUMIFS(装备数值!BT$50:BT$101,装备数值!$BG$50:$BG$101,"="&amp;新怪物属性!$CJ$2,装备数值!$BH$50:$BH$101,"&lt;="&amp;新怪物属性!$CJ49)+SUMIFS(装备数值!BT$50:BT$101,装备数值!$BG$50:$BG$101,"="&amp;新怪物属性!$CK$2,装备数值!$BH$50:$BH$101,"&lt;="&amp;新怪物属性!$CK49)+SUMIFS(装备数值!BT$50:BT$101,装备数值!$BG$50:$BG$101,"="&amp;新怪物属性!$CL$2,装备数值!$BH$50:$BH$101,"&lt;="&amp;新怪物属性!$CL49)+SUMIFS(装备数值!BT$50:BT$101,装备数值!$BG$50:$BG$101,"="&amp;新怪物属性!$CM$2,装备数值!$BH$50:$BH$101,"&lt;="&amp;新怪物属性!$CM49)+SUMIFS(装备数值!BT$50:BT$101,装备数值!$BG$50:$BG$101,"="&amp;新怪物属性!$CN$2,装备数值!$BH$50:$BH$101,"&lt;="&amp;新怪物属性!$CN49)+SUMIFS(装备数值!BT$50:BT$101,装备数值!$BG$50:$BG$101,"="&amp;新怪物属性!$CO$2,装备数值!$BH$50:$BH$101,"&lt;="&amp;新怪物属性!$CO49)+SUMIFS(装备数值!BT$50:BT$101,装备数值!$BG$50:$BG$101,"="&amp;新怪物属性!$CP$2,装备数值!$BH$50:$BH$101,"&lt;="&amp;新怪物属性!$CP49)+SUMIFS(装备数值!BT$50:BT$101,装备数值!$BG$50:$BG$101,"="&amp;新怪物属性!$CQ$2,装备数值!$BH$50:$BH$101,"&lt;="&amp;新怪物属性!$CQ49)+SUMIFS(装备数值!BT$50:BT$101,装备数值!$BG$50:$BG$101,"="&amp;新怪物属性!$CR$2,装备数值!$BH$50:$BH$101,"&lt;="&amp;新怪物属性!$CR49)</f>
        <v>250</v>
      </c>
      <c r="DB49" s="14">
        <f>SUMIFS(装备数值!BU$50:BU$101,装备数值!$BG$50:$BG$101,"="&amp;新怪物属性!$CF$2,装备数值!$BH$50:$BH$101,"&lt;="&amp;新怪物属性!$CF49)+SUMIFS(装备数值!BU$50:BU$101,装备数值!$BG$50:$BG$101,"="&amp;新怪物属性!$CG$2,装备数值!$BH$50:$BH$101,"&lt;="&amp;新怪物属性!$CG49)+SUMIFS(装备数值!BU$50:BU$101,装备数值!$BG$50:$BG$101,"="&amp;新怪物属性!$CH$2,装备数值!$BH$50:$BH$101,"&lt;="&amp;新怪物属性!$CH49)+SUMIFS(装备数值!BU$50:BU$101,装备数值!$BG$50:$BG$101,"="&amp;新怪物属性!$CI$2,装备数值!$BH$50:$BH$101,"&lt;="&amp;新怪物属性!$CI49)+SUMIFS(装备数值!BU$50:BU$101,装备数值!$BG$50:$BG$101,"="&amp;新怪物属性!$CJ$2,装备数值!$BH$50:$BH$101,"&lt;="&amp;新怪物属性!$CJ49)+SUMIFS(装备数值!BU$50:BU$101,装备数值!$BG$50:$BG$101,"="&amp;新怪物属性!$CK$2,装备数值!$BH$50:$BH$101,"&lt;="&amp;新怪物属性!$CK49)+SUMIFS(装备数值!BU$50:BU$101,装备数值!$BG$50:$BG$101,"="&amp;新怪物属性!$CL$2,装备数值!$BH$50:$BH$101,"&lt;="&amp;新怪物属性!$CL49)+SUMIFS(装备数值!BU$50:BU$101,装备数值!$BG$50:$BG$101,"="&amp;新怪物属性!$CM$2,装备数值!$BH$50:$BH$101,"&lt;="&amp;新怪物属性!$CM49)+SUMIFS(装备数值!BU$50:BU$101,装备数值!$BG$50:$BG$101,"="&amp;新怪物属性!$CN$2,装备数值!$BH$50:$BH$101,"&lt;="&amp;新怪物属性!$CN49)+SUMIFS(装备数值!BU$50:BU$101,装备数值!$BG$50:$BG$101,"="&amp;新怪物属性!$CO$2,装备数值!$BH$50:$BH$101,"&lt;="&amp;新怪物属性!$CO49)+SUMIFS(装备数值!BU$50:BU$101,装备数值!$BG$50:$BG$101,"="&amp;新怪物属性!$CP$2,装备数值!$BH$50:$BH$101,"&lt;="&amp;新怪物属性!$CP49)+SUMIFS(装备数值!BU$50:BU$101,装备数值!$BG$50:$BG$101,"="&amp;新怪物属性!$CQ$2,装备数值!$BH$50:$BH$101,"&lt;="&amp;新怪物属性!$CQ49)+SUMIFS(装备数值!BU$50:BU$101,装备数值!$BG$50:$BG$101,"="&amp;新怪物属性!$CR$2,装备数值!$BH$50:$BH$101,"&lt;="&amp;新怪物属性!$CR49)</f>
        <v>0</v>
      </c>
      <c r="DC49" s="14">
        <f>SUMIFS(装备数值!BV$50:BV$101,装备数值!$BG$50:$BG$101,"="&amp;新怪物属性!$CF$2,装备数值!$BH$50:$BH$101,"&lt;="&amp;新怪物属性!$CF49)+SUMIFS(装备数值!BV$50:BV$101,装备数值!$BG$50:$BG$101,"="&amp;新怪物属性!$CG$2,装备数值!$BH$50:$BH$101,"&lt;="&amp;新怪物属性!$CG49)+SUMIFS(装备数值!BV$50:BV$101,装备数值!$BG$50:$BG$101,"="&amp;新怪物属性!$CH$2,装备数值!$BH$50:$BH$101,"&lt;="&amp;新怪物属性!$CH49)+SUMIFS(装备数值!BV$50:BV$101,装备数值!$BG$50:$BG$101,"="&amp;新怪物属性!$CI$2,装备数值!$BH$50:$BH$101,"&lt;="&amp;新怪物属性!$CI49)+SUMIFS(装备数值!BV$50:BV$101,装备数值!$BG$50:$BG$101,"="&amp;新怪物属性!$CJ$2,装备数值!$BH$50:$BH$101,"&lt;="&amp;新怪物属性!$CJ49)+SUMIFS(装备数值!BV$50:BV$101,装备数值!$BG$50:$BG$101,"="&amp;新怪物属性!$CK$2,装备数值!$BH$50:$BH$101,"&lt;="&amp;新怪物属性!$CK49)+SUMIFS(装备数值!BV$50:BV$101,装备数值!$BG$50:$BG$101,"="&amp;新怪物属性!$CL$2,装备数值!$BH$50:$BH$101,"&lt;="&amp;新怪物属性!$CL49)+SUMIFS(装备数值!BV$50:BV$101,装备数值!$BG$50:$BG$101,"="&amp;新怪物属性!$CM$2,装备数值!$BH$50:$BH$101,"&lt;="&amp;新怪物属性!$CM49)+SUMIFS(装备数值!BV$50:BV$101,装备数值!$BG$50:$BG$101,"="&amp;新怪物属性!$CN$2,装备数值!$BH$50:$BH$101,"&lt;="&amp;新怪物属性!$CN49)+SUMIFS(装备数值!BV$50:BV$101,装备数值!$BG$50:$BG$101,"="&amp;新怪物属性!$CO$2,装备数值!$BH$50:$BH$101,"&lt;="&amp;新怪物属性!$CO49)+SUMIFS(装备数值!BV$50:BV$101,装备数值!$BG$50:$BG$101,"="&amp;新怪物属性!$CP$2,装备数值!$BH$50:$BH$101,"&lt;="&amp;新怪物属性!$CP49)+SUMIFS(装备数值!BV$50:BV$101,装备数值!$BG$50:$BG$101,"="&amp;新怪物属性!$CQ$2,装备数值!$BH$50:$BH$101,"&lt;="&amp;新怪物属性!$CQ49)+SUMIFS(装备数值!BV$50:BV$101,装备数值!$BG$50:$BG$101,"="&amp;新怪物属性!$CR$2,装备数值!$BH$50:$BH$101,"&lt;="&amp;新怪物属性!$CR49)</f>
        <v>0</v>
      </c>
      <c r="DD49" s="14">
        <f>SUMIFS(装备数值!BW$50:BW$101,装备数值!$BG$50:$BG$101,"="&amp;新怪物属性!$CF$2,装备数值!$BH$50:$BH$101,"&lt;="&amp;新怪物属性!$CF49)+SUMIFS(装备数值!BW$50:BW$101,装备数值!$BG$50:$BG$101,"="&amp;新怪物属性!$CG$2,装备数值!$BH$50:$BH$101,"&lt;="&amp;新怪物属性!$CG49)+SUMIFS(装备数值!BW$50:BW$101,装备数值!$BG$50:$BG$101,"="&amp;新怪物属性!$CH$2,装备数值!$BH$50:$BH$101,"&lt;="&amp;新怪物属性!$CH49)+SUMIFS(装备数值!BW$50:BW$101,装备数值!$BG$50:$BG$101,"="&amp;新怪物属性!$CI$2,装备数值!$BH$50:$BH$101,"&lt;="&amp;新怪物属性!$CI49)+SUMIFS(装备数值!BW$50:BW$101,装备数值!$BG$50:$BG$101,"="&amp;新怪物属性!$CJ$2,装备数值!$BH$50:$BH$101,"&lt;="&amp;新怪物属性!$CJ49)+SUMIFS(装备数值!BW$50:BW$101,装备数值!$BG$50:$BG$101,"="&amp;新怪物属性!$CK$2,装备数值!$BH$50:$BH$101,"&lt;="&amp;新怪物属性!$CK49)+SUMIFS(装备数值!BW$50:BW$101,装备数值!$BG$50:$BG$101,"="&amp;新怪物属性!$CL$2,装备数值!$BH$50:$BH$101,"&lt;="&amp;新怪物属性!$CL49)+SUMIFS(装备数值!BW$50:BW$101,装备数值!$BG$50:$BG$101,"="&amp;新怪物属性!$CM$2,装备数值!$BH$50:$BH$101,"&lt;="&amp;新怪物属性!$CM49)+SUMIFS(装备数值!BW$50:BW$101,装备数值!$BG$50:$BG$101,"="&amp;新怪物属性!$CN$2,装备数值!$BH$50:$BH$101,"&lt;="&amp;新怪物属性!$CN49)+SUMIFS(装备数值!BW$50:BW$101,装备数值!$BG$50:$BG$101,"="&amp;新怪物属性!$CO$2,装备数值!$BH$50:$BH$101,"&lt;="&amp;新怪物属性!$CO49)+SUMIFS(装备数值!BW$50:BW$101,装备数值!$BG$50:$BG$101,"="&amp;新怪物属性!$CP$2,装备数值!$BH$50:$BH$101,"&lt;="&amp;新怪物属性!$CP49)+SUMIFS(装备数值!BW$50:BW$101,装备数值!$BG$50:$BG$101,"="&amp;新怪物属性!$CQ$2,装备数值!$BH$50:$BH$101,"&lt;="&amp;新怪物属性!$CQ49)+SUMIFS(装备数值!BW$50:BW$101,装备数值!$BG$50:$BG$101,"="&amp;新怪物属性!$CR$2,装备数值!$BH$50:$BH$101,"&lt;="&amp;新怪物属性!$CR49)</f>
        <v>0</v>
      </c>
      <c r="DE49" s="14">
        <f>SUMIFS(装备数值!BX$50:BX$101,装备数值!$BG$50:$BG$101,"="&amp;新怪物属性!$CF$2,装备数值!$BH$50:$BH$101,"&lt;="&amp;新怪物属性!$CF49)+SUMIFS(装备数值!BX$50:BX$101,装备数值!$BG$50:$BG$101,"="&amp;新怪物属性!$CG$2,装备数值!$BH$50:$BH$101,"&lt;="&amp;新怪物属性!$CG49)+SUMIFS(装备数值!BX$50:BX$101,装备数值!$BG$50:$BG$101,"="&amp;新怪物属性!$CH$2,装备数值!$BH$50:$BH$101,"&lt;="&amp;新怪物属性!$CH49)+SUMIFS(装备数值!BX$50:BX$101,装备数值!$BG$50:$BG$101,"="&amp;新怪物属性!$CI$2,装备数值!$BH$50:$BH$101,"&lt;="&amp;新怪物属性!$CI49)+SUMIFS(装备数值!BX$50:BX$101,装备数值!$BG$50:$BG$101,"="&amp;新怪物属性!$CJ$2,装备数值!$BH$50:$BH$101,"&lt;="&amp;新怪物属性!$CJ49)+SUMIFS(装备数值!BX$50:BX$101,装备数值!$BG$50:$BG$101,"="&amp;新怪物属性!$CK$2,装备数值!$BH$50:$BH$101,"&lt;="&amp;新怪物属性!$CK49)+SUMIFS(装备数值!BX$50:BX$101,装备数值!$BG$50:$BG$101,"="&amp;新怪物属性!$CL$2,装备数值!$BH$50:$BH$101,"&lt;="&amp;新怪物属性!$CL49)+SUMIFS(装备数值!BX$50:BX$101,装备数值!$BG$50:$BG$101,"="&amp;新怪物属性!$CM$2,装备数值!$BH$50:$BH$101,"&lt;="&amp;新怪物属性!$CM49)+SUMIFS(装备数值!BX$50:BX$101,装备数值!$BG$50:$BG$101,"="&amp;新怪物属性!$CN$2,装备数值!$BH$50:$BH$101,"&lt;="&amp;新怪物属性!$CN49)+SUMIFS(装备数值!BX$50:BX$101,装备数值!$BG$50:$BG$101,"="&amp;新怪物属性!$CO$2,装备数值!$BH$50:$BH$101,"&lt;="&amp;新怪物属性!$CO49)+SUMIFS(装备数值!BX$50:BX$101,装备数值!$BG$50:$BG$101,"="&amp;新怪物属性!$CP$2,装备数值!$BH$50:$BH$101,"&lt;="&amp;新怪物属性!$CP49)+SUMIFS(装备数值!BX$50:BX$101,装备数值!$BG$50:$BG$101,"="&amp;新怪物属性!$CQ$2,装备数值!$BH$50:$BH$101,"&lt;="&amp;新怪物属性!$CQ49)+SUMIFS(装备数值!BX$50:BX$101,装备数值!$BG$50:$BG$101,"="&amp;新怪物属性!$CR$2,装备数值!$BH$50:$BH$101,"&lt;="&amp;新怪物属性!$CR49)</f>
        <v>0</v>
      </c>
      <c r="DH49" s="14">
        <f>INDEX(装备数值!$I$13:$M$116,新怪物属性!$P49*8+1,DH$2)*$X49+INDEX(装备数值!$I$13:$M$116,新怪物属性!$Q49*8+2,DH$2)*$Y49+INDEX(装备数值!$I$13:$M$116,新怪物属性!$S49*8+3,DH$2)*$Z49+INDEX(装备数值!$I$13:$M$116,新怪物属性!$R49*8+4,DH$2)*$AA49+INDEX(装备数值!$I$13:$M$116,新怪物属性!$T49*8+5,DH$2)*$AB49+INDEX(装备数值!$I$13:$M$116,新怪物属性!$U49*8+6,DH$2)*$AC49+INDEX(装备数值!$I$13:$M$116,新怪物属性!$V49*8+7,DH$2)*$AD49+INDEX(装备数值!$I$13:$M$116,新怪物属性!$W49*8+8,DH$2)*$AE49</f>
        <v>2400</v>
      </c>
      <c r="DI49" s="14">
        <f>INDEX(装备数值!$I$13:$M$116,新怪物属性!$P49*8+1,DI$2)*$X49+INDEX(装备数值!$I$13:$M$116,新怪物属性!$Q49*8+2,DI$2)*$Y49+INDEX(装备数值!$I$13:$M$116,新怪物属性!$S49*8+3,DI$2)*$Z49+INDEX(装备数值!$I$13:$M$116,新怪物属性!$R49*8+4,DI$2)*$AA49+INDEX(装备数值!$I$13:$M$116,新怪物属性!$T49*8+5,DI$2)*$AB49+INDEX(装备数值!$I$13:$M$116,新怪物属性!$U49*8+6,DI$2)*$AC49+INDEX(装备数值!$I$13:$M$116,新怪物属性!$V49*8+7,DI$2)*$AD49+INDEX(装备数值!$I$13:$M$116,新怪物属性!$W49*8+8,DI$2)*$AE49</f>
        <v>18300</v>
      </c>
      <c r="DJ49" s="14">
        <f>INDEX(装备数值!$I$13:$M$116,新怪物属性!$P49*8+1,DJ$2)*$X49+INDEX(装备数值!$I$13:$M$116,新怪物属性!$Q49*8+2,DJ$2)*$Y49+INDEX(装备数值!$I$13:$M$116,新怪物属性!$S49*8+3,DJ$2)*$Z49+INDEX(装备数值!$I$13:$M$116,新怪物属性!$R49*8+4,DJ$2)*$AA49+INDEX(装备数值!$I$13:$M$116,新怪物属性!$T49*8+5,DJ$2)*$AB49+INDEX(装备数值!$I$13:$M$116,新怪物属性!$U49*8+6,DJ$2)*$AC49+INDEX(装备数值!$I$13:$M$116,新怪物属性!$V49*8+7,DJ$2)*$AD49+INDEX(装备数值!$I$13:$M$116,新怪物属性!$W49*8+8,DJ$2)*$AE49</f>
        <v>1215</v>
      </c>
      <c r="DK49" s="14">
        <f>INDEX(装备数值!$I$13:$M$116,新怪物属性!$P49*8+1,DK$2)*$X49+INDEX(装备数值!$I$13:$M$116,新怪物属性!$Q49*8+2,DK$2)*$Y49+INDEX(装备数值!$I$13:$M$116,新怪物属性!$S49*8+3,DK$2)*$Z49+INDEX(装备数值!$I$13:$M$116,新怪物属性!$R49*8+4,DK$2)*$AA49+INDEX(装备数值!$I$13:$M$116,新怪物属性!$T49*8+5,DK$2)*$AB49+INDEX(装备数值!$I$13:$M$116,新怪物属性!$U49*8+6,DK$2)*$AC49+INDEX(装备数值!$I$13:$M$116,新怪物属性!$V49*8+7,DK$2)*$AD49+INDEX(装备数值!$I$13:$M$116,新怪物属性!$W49*8+8,DK$2)*$AE49</f>
        <v>32900</v>
      </c>
      <c r="DL49" s="14">
        <f>INDEX(装备数值!$I$13:$M$116,新怪物属性!$P49*8+1,DL$2)*$X49+INDEX(装备数值!$I$13:$M$116,新怪物属性!$Q49*8+2,DL$2)*$Y49+INDEX(装备数值!$I$13:$M$116,新怪物属性!$S49*8+3,DL$2)*$Z49+INDEX(装备数值!$I$13:$M$116,新怪物属性!$R49*8+4,DL$2)*$AA49+INDEX(装备数值!$I$13:$M$116,新怪物属性!$T49*8+5,DL$2)*$AB49+INDEX(装备数值!$I$13:$M$116,新怪物属性!$U49*8+6,DL$2)*$AC49+INDEX(装备数值!$I$13:$M$116,新怪物属性!$V49*8+7,DL$2)*$AD49+INDEX(装备数值!$I$13:$M$116,新怪物属性!$W49*8+8,DL$2)*$AE49</f>
        <v>370</v>
      </c>
      <c r="DO49" s="14">
        <f>INDEX(装备数值!$X$13:$AH$116,$P49*8+1,DO$2)*$AF49+INDEX(装备数值!$X$13:$AH$116,$Q49*8+2,DO$2)*$AG49+INDEX(装备数值!$X$13:$AH$116,$S49*8+3,DO$2)*$AH49+INDEX(装备数值!$X$13:$AH$116,$R49*8+4,DO$2)*$AI49+INDEX(装备数值!$X$13:$AH$116,$T49*8+5,DO$2)*$AJ49+INDEX(装备数值!$X$13:$AH$116,$U49*8+6,DO$2)*$AK49+INDEX(装备数值!$X$13:$AH$116,$V49*8+7,DO$2)*$AL49+INDEX(装备数值!$X$13:$AH$116,$W49*8+8,DO$2)*$AM49</f>
        <v>0</v>
      </c>
      <c r="DP49" s="14">
        <f>INDEX(装备数值!$X$13:$AH$116,$P49*8+1,DP$2)*$AF49+INDEX(装备数值!$X$13:$AH$116,$Q49*8+2,DP$2)*$AG49+INDEX(装备数值!$X$13:$AH$116,$S49*8+3,DP$2)*$AH49+INDEX(装备数值!$X$13:$AH$116,$R49*8+4,DP$2)*$AI49+INDEX(装备数值!$X$13:$AH$116,$T49*8+5,DP$2)*$AJ49+INDEX(装备数值!$X$13:$AH$116,$U49*8+6,DP$2)*$AK49+INDEX(装备数值!$X$13:$AH$116,$V49*8+7,DP$2)*$AL49+INDEX(装备数值!$X$13:$AH$116,$W49*8+8,DP$2)*$AM49</f>
        <v>0</v>
      </c>
      <c r="DQ49" s="14">
        <f>INDEX(装备数值!$X$13:$AH$116,$P49*8+1,DQ$2)*$AF49+INDEX(装备数值!$X$13:$AH$116,$Q49*8+2,DQ$2)*$AG49+INDEX(装备数值!$X$13:$AH$116,$S49*8+3,DQ$2)*$AH49+INDEX(装备数值!$X$13:$AH$116,$R49*8+4,DQ$2)*$AI49+INDEX(装备数值!$X$13:$AH$116,$T49*8+5,DQ$2)*$AJ49+INDEX(装备数值!$X$13:$AH$116,$U49*8+6,DQ$2)*$AK49+INDEX(装备数值!$X$13:$AH$116,$V49*8+7,DQ$2)*$AL49+INDEX(装备数值!$X$13:$AH$116,$W49*8+8,DQ$2)*$AM49</f>
        <v>0</v>
      </c>
      <c r="DR49" s="14">
        <f>INDEX(装备数值!$X$13:$AH$116,$P49*8+1,DR$2)*$AF49+INDEX(装备数值!$X$13:$AH$116,$Q49*8+2,DR$2)*$AG49+INDEX(装备数值!$X$13:$AH$116,$S49*8+3,DR$2)*$AH49+INDEX(装备数值!$X$13:$AH$116,$R49*8+4,DR$2)*$AI49+INDEX(装备数值!$X$13:$AH$116,$T49*8+5,DR$2)*$AJ49+INDEX(装备数值!$X$13:$AH$116,$U49*8+6,DR$2)*$AK49+INDEX(装备数值!$X$13:$AH$116,$V49*8+7,DR$2)*$AL49+INDEX(装备数值!$X$13:$AH$116,$W49*8+8,DR$2)*$AM49</f>
        <v>0</v>
      </c>
      <c r="DS49" s="14">
        <f>INDEX(装备数值!$X$13:$AH$116,$P49*8+1,DS$2)*$AF49+INDEX(装备数值!$X$13:$AH$116,$Q49*8+2,DS$2)*$AG49+INDEX(装备数值!$X$13:$AH$116,$S49*8+3,DS$2)*$AH49+INDEX(装备数值!$X$13:$AH$116,$R49*8+4,DS$2)*$AI49+INDEX(装备数值!$X$13:$AH$116,$T49*8+5,DS$2)*$AJ49+INDEX(装备数值!$X$13:$AH$116,$U49*8+6,DS$2)*$AK49+INDEX(装备数值!$X$13:$AH$116,$V49*8+7,DS$2)*$AL49+INDEX(装备数值!$X$13:$AH$116,$W49*8+8,DS$2)*$AM49</f>
        <v>0</v>
      </c>
      <c r="DT49" s="14">
        <f>INDEX(装备数值!$X$13:$AH$116,$P49*8+1,DT$2)*$AF49+INDEX(装备数值!$X$13:$AH$116,$Q49*8+2,DT$2)*$AG49+INDEX(装备数值!$X$13:$AH$116,$S49*8+3,DT$2)*$AH49+INDEX(装备数值!$X$13:$AH$116,$R49*8+4,DT$2)*$AI49+INDEX(装备数值!$X$13:$AH$116,$T49*8+5,DT$2)*$AJ49+INDEX(装备数值!$X$13:$AH$116,$U49*8+6,DT$2)*$AK49+INDEX(装备数值!$X$13:$AH$116,$V49*8+7,DT$2)*$AL49+INDEX(装备数值!$X$13:$AH$116,$W49*8+8,DT$2)*$AM49</f>
        <v>0</v>
      </c>
      <c r="DU49" s="14">
        <f>INDEX(装备数值!$X$13:$AH$116,$P49*8+1,DU$2)*$AF49+INDEX(装备数值!$X$13:$AH$116,$Q49*8+2,DU$2)*$AG49+INDEX(装备数值!$X$13:$AH$116,$S49*8+3,DU$2)*$AH49+INDEX(装备数值!$X$13:$AH$116,$R49*8+4,DU$2)*$AI49+INDEX(装备数值!$X$13:$AH$116,$T49*8+5,DU$2)*$AJ49+INDEX(装备数值!$X$13:$AH$116,$U49*8+6,DU$2)*$AK49+INDEX(装备数值!$X$13:$AH$116,$V49*8+7,DU$2)*$AL49+INDEX(装备数值!$X$13:$AH$116,$W49*8+8,DU$2)*$AM49</f>
        <v>0</v>
      </c>
      <c r="DV49" s="14">
        <f>INDEX(装备数值!$X$13:$AH$116,$P49*8+1,DV$2)*$AF49+INDEX(装备数值!$X$13:$AH$116,$Q49*8+2,DV$2)*$AG49+INDEX(装备数值!$X$13:$AH$116,$S49*8+3,DV$2)*$AH49+INDEX(装备数值!$X$13:$AH$116,$R49*8+4,DV$2)*$AI49+INDEX(装备数值!$X$13:$AH$116,$T49*8+5,DV$2)*$AJ49+INDEX(装备数值!$X$13:$AH$116,$U49*8+6,DV$2)*$AK49+INDEX(装备数值!$X$13:$AH$116,$V49*8+7,DV$2)*$AL49+INDEX(装备数值!$X$13:$AH$116,$W49*8+8,DV$2)*$AM49</f>
        <v>0</v>
      </c>
      <c r="DW49" s="14">
        <f>INDEX(装备数值!$X$13:$AH$116,$P49*8+1,DW$2)*$AF49+INDEX(装备数值!$X$13:$AH$116,$Q49*8+2,DW$2)*$AG49+INDEX(装备数值!$X$13:$AH$116,$S49*8+3,DW$2)*$AH49+INDEX(装备数值!$X$13:$AH$116,$R49*8+4,DW$2)*$AI49+INDEX(装备数值!$X$13:$AH$116,$T49*8+5,DW$2)*$AJ49+INDEX(装备数值!$X$13:$AH$116,$U49*8+6,DW$2)*$AK49+INDEX(装备数值!$X$13:$AH$116,$V49*8+7,DW$2)*$AL49+INDEX(装备数值!$X$13:$AH$116,$W49*8+8,DW$2)*$AM49</f>
        <v>0</v>
      </c>
      <c r="DX49" s="14">
        <f>INDEX(装备数值!$X$13:$AH$116,$P49*8+1,DX$2)*$AF49+INDEX(装备数值!$X$13:$AH$116,$Q49*8+2,DX$2)*$AG49+INDEX(装备数值!$X$13:$AH$116,$S49*8+3,DX$2)*$AH49+INDEX(装备数值!$X$13:$AH$116,$R49*8+4,DX$2)*$AI49+INDEX(装备数值!$X$13:$AH$116,$T49*8+5,DX$2)*$AJ49+INDEX(装备数值!$X$13:$AH$116,$U49*8+6,DX$2)*$AK49+INDEX(装备数值!$X$13:$AH$116,$V49*8+7,DX$2)*$AL49+INDEX(装备数值!$X$13:$AH$116,$W49*8+8,DX$2)*$AM49</f>
        <v>0</v>
      </c>
      <c r="DY49" s="14">
        <f>INDEX(装备数值!$X$13:$AH$116,$P49*8+1,DY$2)*$AF49+INDEX(装备数值!$X$13:$AH$116,$Q49*8+2,DY$2)*$AG49+INDEX(装备数值!$X$13:$AH$116,$S49*8+3,DY$2)*$AH49+INDEX(装备数值!$X$13:$AH$116,$R49*8+4,DY$2)*$AI49+INDEX(装备数值!$X$13:$AH$116,$T49*8+5,DY$2)*$AJ49+INDEX(装备数值!$X$13:$AH$116,$U49*8+6,DY$2)*$AK49+INDEX(装备数值!$X$13:$AH$116,$V49*8+7,DY$2)*$AL49+INDEX(装备数值!$X$13:$AH$116,$W49*8+8,DY$2)*$AM49</f>
        <v>0</v>
      </c>
      <c r="EA49" s="14">
        <f>INDEX(装备数值!$AN$17:$AN$117,MATCH(MIN($X49:$AE49),装备数值!$AO$17:$AO$117,1))</f>
        <v>3</v>
      </c>
      <c r="EB49" s="14">
        <f>IF(COUNTIF($P49:$W49,"&gt;"&amp;0)=8,INDEX(装备数值!AR$17:AR$117,$EA49+1),0)</f>
        <v>240</v>
      </c>
      <c r="EC49" s="14">
        <f>IF(COUNTIF($P49:$W49,"&gt;"&amp;0)=8,INDEX(装备数值!AS$17:AS$117,$EA49+1),0)</f>
        <v>1800</v>
      </c>
      <c r="ED49" s="14">
        <f>IF(COUNTIF($P49:$W49,"&gt;"&amp;0)=8,INDEX(装备数值!AT$17:AT$117,$EA49+1),0)</f>
        <v>120</v>
      </c>
      <c r="EE49" s="14">
        <f>IF(COUNTIF($P49:$W49,"&gt;"&amp;0)=8,INDEX(装备数值!AU$17:AU$117,$EA49+1),0)</f>
        <v>2400</v>
      </c>
      <c r="EF49" s="14">
        <f>IF(COUNTIF($P49:$W49,"&gt;"&amp;0)=8,INDEX(装备数值!AV$17:AV$117,$EA49+1),0)</f>
        <v>42</v>
      </c>
      <c r="EH49" s="14">
        <f>INDEX(装备数值!$AY$17:$AY$77,MATCH(MIN($AF49:$AM49),装备数值!$AZ$17:$AZ$77,1))</f>
        <v>0</v>
      </c>
      <c r="EI49" s="26">
        <f>INDEX(装备数值!BA$17:BA$77,新怪物属性!EH49+1)</f>
        <v>0</v>
      </c>
      <c r="EJ49" s="26">
        <f>INDEX(装备数值!BA$17:BA$77,新怪物属性!EH49+1)</f>
        <v>0</v>
      </c>
      <c r="EL49" s="14">
        <f t="shared" si="88"/>
        <v>5</v>
      </c>
      <c r="EM49" s="14">
        <f>VLOOKUP(EL49,军阶与晶片数值!$W$6:$X$27,2)</f>
        <v>2</v>
      </c>
      <c r="EN49" s="14">
        <f>INDEX(军阶与晶片数值!Y$6:Y$27,$EM49+1)</f>
        <v>200</v>
      </c>
      <c r="EO49" s="14">
        <f>INDEX(军阶与晶片数值!Z$6:Z$27,$EM49+1)</f>
        <v>200</v>
      </c>
      <c r="EP49" s="14">
        <f>INDEX(军阶与晶片数值!AA$6:AA$27,$EM49+1)</f>
        <v>200</v>
      </c>
      <c r="EQ49" s="14">
        <f>INDEX(军阶与晶片数值!AB$6:AB$27,$EM49+1)</f>
        <v>200</v>
      </c>
      <c r="ER49" s="29">
        <f>INDEX(军阶与晶片数值!AC$6:AC$27,$EM49+1)</f>
        <v>10</v>
      </c>
      <c r="ES49" s="29">
        <f>INDEX(军阶与晶片数值!AD$6:AD$27,$EM49+1)</f>
        <v>5</v>
      </c>
      <c r="EU49" s="26">
        <f>INDEX(军阶与晶片数值!I$6:I$16,AN49+1)</f>
        <v>0.01</v>
      </c>
      <c r="EV49" s="26">
        <f>INDEX(军阶与晶片数值!M$6:M$16,AO49+1)</f>
        <v>0.01</v>
      </c>
      <c r="EW49" s="26">
        <f>INDEX(军阶与晶片数值!J$6:J$16,AP49+1)</f>
        <v>0.01</v>
      </c>
      <c r="EX49" s="26">
        <f>INDEX(军阶与晶片数值!K$6:K$16,AQ49+1)</f>
        <v>0.02</v>
      </c>
      <c r="EY49" s="26">
        <f>INDEX(军阶与晶片数值!L$6:L$16,AR49+1)</f>
        <v>0.02</v>
      </c>
      <c r="EZ49" s="28">
        <f>INDEX(军阶与晶片数值!N$6:N$16,AS49+1)</f>
        <v>0</v>
      </c>
      <c r="FA49" s="28">
        <f>INDEX(军阶与晶片数值!O$6:O$16,AT49+1)</f>
        <v>0</v>
      </c>
      <c r="FB49" s="28">
        <f>INDEX(军阶与晶片数值!P$6:P$16,AU49+1)</f>
        <v>0</v>
      </c>
      <c r="FC49" s="28">
        <f>INDEX(军阶与晶片数值!Q$6:Q$16,AV49+1)</f>
        <v>0</v>
      </c>
      <c r="FD49" s="26">
        <f>INDEX(军阶与晶片数值!R$6:R$16,AW49+1)</f>
        <v>0</v>
      </c>
      <c r="FE49" s="26">
        <f>INDEX(军阶与晶片数值!S$6:S$16,AX49+1)</f>
        <v>0</v>
      </c>
      <c r="FF49" s="26">
        <f>INDEX(军阶与晶片数值!T$6:T$16,AY49+1)</f>
        <v>0</v>
      </c>
      <c r="FG49" s="26">
        <f>INDEX(军阶与晶片数值!U$6:U$16,AZ49+1)</f>
        <v>0</v>
      </c>
      <c r="FI49" s="26">
        <f>INDEX(军阶与晶片数值!$C$6:$C$36,新怪物属性!$BA49+1)</f>
        <v>0.1</v>
      </c>
      <c r="FJ49" s="26">
        <f>INDEX(军阶与晶片数值!$C$6:$C$36,新怪物属性!$BA49+1)</f>
        <v>0.1</v>
      </c>
      <c r="FK49" s="26">
        <f>INDEX(军阶与晶片数值!$C$6:$C$36,新怪物属性!$BA49+1)</f>
        <v>0.1</v>
      </c>
      <c r="FL49" s="26">
        <f>INDEX(军阶与晶片数值!$C$6:$C$36,新怪物属性!$BA49+1)</f>
        <v>0.1</v>
      </c>
      <c r="FM49" s="26">
        <f>INDEX(军阶与晶片数值!$C$6:$C$36,新怪物属性!$BA49+1)</f>
        <v>0.1</v>
      </c>
      <c r="FO49" s="14">
        <f>INDEX(战舰突破!$H$6:$H$18,新怪物属性!$J49+1)+INDEX(战舰突破!$H$23:$H$35,新怪物属性!$K49+1)+INDEX(战舰突破!$H$40:$H$52,新怪物属性!$L49+1)</f>
        <v>200</v>
      </c>
      <c r="FP49" s="14">
        <f>INDEX(战舰突破!$I$6:$I$18,新怪物属性!$J49+1)+INDEX(战舰突破!$I$23:$I$35,新怪物属性!$K49+1)+INDEX(战舰突破!$I$40:$I$52,新怪物属性!$L49+1)</f>
        <v>200</v>
      </c>
      <c r="FQ49" s="14">
        <f>INDEX(战舰突破!$J$6:$J$18,新怪物属性!$J49+1)+INDEX(战舰突破!$J$23:$J$35,新怪物属性!$K49+1)+INDEX(战舰突破!$J$40:$J$52,新怪物属性!$L49+1)</f>
        <v>0</v>
      </c>
      <c r="FR49" s="14">
        <f>INDEX(战舰突破!$K$6:$K$18,新怪物属性!$J49+1)+INDEX(战舰突破!$K$23:$K$35,新怪物属性!$K49+1)+INDEX(战舰突破!$K$40:$K$52,新怪物属性!$L49+1)</f>
        <v>0</v>
      </c>
      <c r="FS49" s="14">
        <f>INDEX(战舰突破!$L$6:$L$18,新怪物属性!$J49+1)+INDEX(战舰突破!$L$23:$L$35,新怪物属性!$K49+1)+INDEX(战舰突破!$L$40:$L$52,新怪物属性!$L49+1)</f>
        <v>0</v>
      </c>
      <c r="FT49" s="18">
        <f>INDEX(战舰突破!$N$6:$N$18,新怪物属性!$J49+1)+INDEX(战舰突破!$N$23:$N$35,新怪物属性!$K49+1)+INDEX(战舰突破!$N$40:$N$52,新怪物属性!$L49+1)</f>
        <v>0</v>
      </c>
      <c r="FU49" s="18">
        <f>INDEX(战舰突破!$O$6:$O$18,新怪物属性!$J49+1)+INDEX(战舰突破!$O$23:$O$35,新怪物属性!$K49+1)+INDEX(战舰突破!$O$40:$O$52,新怪物属性!$L49+1)</f>
        <v>0</v>
      </c>
      <c r="FV49" s="18">
        <f>INDEX(战舰突破!$P$6:$P$18,新怪物属性!$J49+1)+INDEX(战舰突破!$P$23:$P$35,新怪物属性!$K49+1)+INDEX(战舰突破!$P$40:$P$52,新怪物属性!$L49+1)</f>
        <v>0</v>
      </c>
      <c r="FW49" s="18">
        <f>INDEX(战舰突破!$Q$6:$Q$18,新怪物属性!$J49+1)+INDEX(战舰突破!$Q$23:$Q$35,新怪物属性!$K49+1)+INDEX(战舰突破!$Q$40:$Q$52,新怪物属性!$L49+1)</f>
        <v>0</v>
      </c>
      <c r="FX49" s="18">
        <f>INDEX(战舰突破!$R$6:$R$18,新怪物属性!$J49+1)+INDEX(战舰突破!$R$23:$R$35,新怪物属性!$K49+1)+INDEX(战舰突破!$R$40:$R$52,新怪物属性!$L49+1)</f>
        <v>0</v>
      </c>
      <c r="FY49" s="18">
        <f>INDEX(战舰突破!$M$6:$M$18,新怪物属性!$J49+1)+INDEX(战舰突破!$M$23:$M$35,新怪物属性!$K49+1)+INDEX(战舰突破!$M$40:$M$52,新怪物属性!$L49+1)</f>
        <v>0</v>
      </c>
      <c r="FZ49" s="22">
        <f>INDEX(战舰突破!$W$6:$W$18,新怪物属性!$J49+1)+INDEX(战舰突破!$W$23:$W$35,新怪物属性!$K49+1)+INDEX(战舰突破!$W$40:$W$52,新怪物属性!$L49+1)</f>
        <v>0.3</v>
      </c>
      <c r="GC49" s="14">
        <f>INDEX(战舰突破!$S$6:$S$18,新怪物属性!$J49+1)</f>
        <v>0</v>
      </c>
      <c r="GD49" s="14">
        <f>INDEX(战舰突破!$T$6:$T$18,新怪物属性!$J49+1)</f>
        <v>0</v>
      </c>
      <c r="GE49" s="14">
        <f>INDEX(战舰突破!$U$6:$U$18,新怪物属性!$J49+1)</f>
        <v>0.1</v>
      </c>
      <c r="GF49" s="14">
        <f>INDEX(战舰突破!$V$6:$V$18,新怪物属性!$J49+1)</f>
        <v>0</v>
      </c>
      <c r="GG49" s="14">
        <f>INDEX(战舰突破!$X$6:$X$18,新怪物属性!$J49+1)</f>
        <v>3</v>
      </c>
      <c r="GI49" s="14">
        <f>INDEX(战舰突破!$S$23:$S$35,新怪物属性!$J49+1)</f>
        <v>0</v>
      </c>
      <c r="GJ49" s="14">
        <f>INDEX(战舰突破!$T$23:$T$35,新怪物属性!$J49+1)</f>
        <v>0</v>
      </c>
      <c r="GK49" s="14">
        <f>INDEX(战舰突破!$U$23:$U$35,新怪物属性!$J49+1)</f>
        <v>0.1</v>
      </c>
      <c r="GL49" s="14">
        <f>INDEX(战舰突破!$V$23:$V$35,新怪物属性!$J49+1)</f>
        <v>0</v>
      </c>
      <c r="GM49" s="14">
        <f>INDEX(战舰突破!$X$23:$X$35,新怪物属性!$J49+1)</f>
        <v>45</v>
      </c>
      <c r="GO49" s="14">
        <f>INDEX(战舰突破!$S$40:$S$52,新怪物属性!$J49+1)</f>
        <v>0</v>
      </c>
      <c r="GP49" s="14">
        <f>INDEX(战舰突破!$T$40:$T$52,新怪物属性!$J49+1)</f>
        <v>0</v>
      </c>
      <c r="GQ49" s="14">
        <f>INDEX(战舰突破!$U$40:$U$52,新怪物属性!$J49+1)</f>
        <v>0.1</v>
      </c>
      <c r="GR49" s="14">
        <f>INDEX(战舰突破!$V$40:$V$52,新怪物属性!$J49+1)</f>
        <v>0</v>
      </c>
      <c r="GS49" s="14">
        <f>INDEX(战舰突破!$X$40:$X$52,新怪物属性!$J49+1)</f>
        <v>75</v>
      </c>
      <c r="GV49" s="14">
        <v>0</v>
      </c>
      <c r="GW49" s="14">
        <v>0</v>
      </c>
      <c r="GX49" s="14">
        <v>0</v>
      </c>
      <c r="GY49" s="14">
        <v>0</v>
      </c>
      <c r="GZ49" s="14">
        <v>0</v>
      </c>
      <c r="HA49" s="14">
        <v>0</v>
      </c>
      <c r="HB49" s="14">
        <v>0</v>
      </c>
      <c r="HC49" s="14">
        <v>0</v>
      </c>
      <c r="HD49" s="14">
        <v>0</v>
      </c>
      <c r="HE49" s="14">
        <v>0</v>
      </c>
      <c r="HF49" s="14">
        <v>0</v>
      </c>
      <c r="HG49" s="14">
        <v>0</v>
      </c>
      <c r="HH49" s="14">
        <v>0</v>
      </c>
      <c r="HI49" s="14">
        <v>0</v>
      </c>
      <c r="HJ49" s="14">
        <v>0</v>
      </c>
      <c r="HK49" s="14">
        <v>0</v>
      </c>
      <c r="HL49" s="14">
        <v>0</v>
      </c>
      <c r="HM49" s="14">
        <v>0</v>
      </c>
      <c r="HN49" s="14">
        <v>0</v>
      </c>
      <c r="HO49" s="14">
        <v>0</v>
      </c>
      <c r="HP49" s="14">
        <v>0</v>
      </c>
      <c r="HQ49" s="14">
        <v>0</v>
      </c>
      <c r="HR49" s="14">
        <v>0</v>
      </c>
      <c r="HS49" s="14">
        <v>0</v>
      </c>
      <c r="HT49" s="14">
        <v>0</v>
      </c>
      <c r="HU49" s="14">
        <v>0</v>
      </c>
      <c r="HX49" s="14">
        <v>0</v>
      </c>
      <c r="HY49" s="14">
        <v>0</v>
      </c>
      <c r="IB49" s="14">
        <f>IF($GV49=0,0,INDEX(战宠!P$15:P$27,新怪物属性!$GV$3)*(INDEX(战宠!$U$7:$Y$10,1,新怪物属性!$GV49)))*(新怪物属性!$GW49+4)
+IF($GX49=0,0,INDEX(战宠!P$15:P$27,新怪物属性!$GX$3)*(INDEX(战宠!$U$7:$Y$10,1,新怪物属性!$GX49)))*(新怪物属性!$GY49+4)
+IF($GZ49=0,0,INDEX(战宠!P$15:P$27,新怪物属性!$GZ$3)*(INDEX(战宠!$U$7:$Y$10,1,新怪物属性!$GZ49)))*(新怪物属性!$HA49+4)
+IF($HB49=0,0,INDEX(战宠!P$15:P$27,新怪物属性!$HB$3)*(INDEX(战宠!$U$7:$Y$10,1,新怪物属性!$HB49)))*(新怪物属性!$HC49+4)
+IF($HD49=0,0,INDEX(战宠!P$15:P$27,新怪物属性!$HD$3)*(INDEX(战宠!$U$7:$Y$10,1,新怪物属性!$HD49)))*(新怪物属性!$HE49+4)
+IF($HF49=0,0,INDEX(战宠!P$15:P$27,新怪物属性!$HF$3)*(INDEX(战宠!$U$7:$Y$10,1,新怪物属性!$HF49)))*(新怪物属性!$HG49+4)
+IF($HH49=0,0,INDEX(战宠!P$15:P$27,新怪物属性!$HH$3)*(INDEX(战宠!$U$7:$Y$10,1,新怪物属性!$HH49)))*(新怪物属性!$HI49+4)
+IF($HJ49=0,0,INDEX(战宠!P$15:P$27,新怪物属性!$HJ$3)*(INDEX(战宠!$U$7:$Y$10,1,新怪物属性!$HJ49)))*(新怪物属性!$HK49+4)
+IF($HL49=0,0,INDEX(战宠!P$15:P$27,新怪物属性!$HL$3)*(INDEX(战宠!$U$7:$Y$10,1,新怪物属性!$HL49)))*(新怪物属性!$HM49+4)
+IF($HN49=0,0,INDEX(战宠!P$15:P$27,新怪物属性!$HN$3)*(INDEX(战宠!$U$7:$Y$10,1,新怪物属性!$HN49)))*(新怪物属性!$HO49+4)
+IF($HP49=0,0,INDEX(战宠!P$15:P$27,新怪物属性!$HP$3)*(INDEX(战宠!$U$7:$Y$10,1,新怪物属性!$HP49)))*(新怪物属性!$HQ49+4)
+IF($HR49=0,0,INDEX(战宠!P$15:P$27,新怪物属性!$HR$3)*(INDEX(战宠!$U$7:$Y$10,1,新怪物属性!$HR49)))*(新怪物属性!$HS49+4)
+IF($HT49=0,0,INDEX(战宠!P$15:P$27,新怪物属性!$HT$3)*(INDEX(战宠!$U$7:$Y$10,1,新怪物属性!$HT49)))*(新怪物属性!$HU49+4)</f>
        <v>0</v>
      </c>
      <c r="IC49" s="14">
        <f>IF($GV49=0,0,INDEX(战宠!Q$15:Q$27,新怪物属性!$GV$3)*(INDEX(战宠!$U$7:$Y$10,1,新怪物属性!$GV49)))*(新怪物属性!$GW49+4)
+IF($GX49=0,0,INDEX(战宠!Q$15:Q$27,新怪物属性!$GX$3)*(INDEX(战宠!$U$7:$Y$10,1,新怪物属性!$GX49)))*(新怪物属性!$GY49+4)
+IF($GZ49=0,0,INDEX(战宠!Q$15:Q$27,新怪物属性!$GZ$3)*(INDEX(战宠!$U$7:$Y$10,1,新怪物属性!$GZ49)))*(新怪物属性!$HA49+4)
+IF($HB49=0,0,INDEX(战宠!Q$15:Q$27,新怪物属性!$HB$3)*(INDEX(战宠!$U$7:$Y$10,1,新怪物属性!$HB49)))*(新怪物属性!$HC49+4)
+IF($HD49=0,0,INDEX(战宠!Q$15:Q$27,新怪物属性!$HD$3)*(INDEX(战宠!$U$7:$Y$10,1,新怪物属性!$HD49)))*(新怪物属性!$HE49+4)
+IF($HF49=0,0,INDEX(战宠!Q$15:Q$27,新怪物属性!$HF$3)*(INDEX(战宠!$U$7:$Y$10,1,新怪物属性!$HF49)))*(新怪物属性!$HG49+4)
+IF($HH49=0,0,INDEX(战宠!Q$15:Q$27,新怪物属性!$HH$3)*(INDEX(战宠!$U$7:$Y$10,1,新怪物属性!$HH49)))*(新怪物属性!$HI49+4)
+IF($HJ49=0,0,INDEX(战宠!Q$15:Q$27,新怪物属性!$HJ$3)*(INDEX(战宠!$U$7:$Y$10,1,新怪物属性!$HJ49)))*(新怪物属性!$HK49+4)
+IF($HL49=0,0,INDEX(战宠!Q$15:Q$27,新怪物属性!$HL$3)*(INDEX(战宠!$U$7:$Y$10,1,新怪物属性!$HL49)))*(新怪物属性!$HM49+4)
+IF($HN49=0,0,INDEX(战宠!Q$15:Q$27,新怪物属性!$HN$3)*(INDEX(战宠!$U$7:$Y$10,1,新怪物属性!$HN49)))*(新怪物属性!$HO49+4)
+IF($HP49=0,0,INDEX(战宠!Q$15:Q$27,新怪物属性!$HP$3)*(INDEX(战宠!$U$7:$Y$10,1,新怪物属性!$HP49)))*(新怪物属性!$HQ49+4)
+IF($HR49=0,0,INDEX(战宠!Q$15:Q$27,新怪物属性!$HR$3)*(INDEX(战宠!$U$7:$Y$10,1,新怪物属性!$HR49)))*(新怪物属性!$HS49+4)
+IF($HT49=0,0,INDEX(战宠!Q$15:Q$27,新怪物属性!$HT$3)*(INDEX(战宠!$U$7:$Y$10,1,新怪物属性!$HT49)))*(新怪物属性!$HU49+4)</f>
        <v>0</v>
      </c>
      <c r="ID49" s="14">
        <f>IF($GV49=0,0,INDEX(战宠!R$15:R$27,新怪物属性!$GV$3)*(INDEX(战宠!$U$7:$Y$10,1,新怪物属性!$GV49)))*(新怪物属性!$GW49+4)
+IF($GX49=0,0,INDEX(战宠!R$15:R$27,新怪物属性!$GX$3)*(INDEX(战宠!$U$7:$Y$10,1,新怪物属性!$GX49)))*(新怪物属性!$GY49+4)
+IF($GZ49=0,0,INDEX(战宠!R$15:R$27,新怪物属性!$GZ$3)*(INDEX(战宠!$U$7:$Y$10,1,新怪物属性!$GZ49)))*(新怪物属性!$HA49+4)
+IF($HB49=0,0,INDEX(战宠!R$15:R$27,新怪物属性!$HB$3)*(INDEX(战宠!$U$7:$Y$10,1,新怪物属性!$HB49)))*(新怪物属性!$HC49+4)
+IF($HD49=0,0,INDEX(战宠!R$15:R$27,新怪物属性!$HD$3)*(INDEX(战宠!$U$7:$Y$10,1,新怪物属性!$HD49)))*(新怪物属性!$HE49+4)
+IF($HF49=0,0,INDEX(战宠!R$15:R$27,新怪物属性!$HF$3)*(INDEX(战宠!$U$7:$Y$10,1,新怪物属性!$HF49)))*(新怪物属性!$HG49+4)
+IF($HH49=0,0,INDEX(战宠!R$15:R$27,新怪物属性!$HH$3)*(INDEX(战宠!$U$7:$Y$10,1,新怪物属性!$HH49)))*(新怪物属性!$HI49+4)
+IF($HJ49=0,0,INDEX(战宠!R$15:R$27,新怪物属性!$HJ$3)*(INDEX(战宠!$U$7:$Y$10,1,新怪物属性!$HJ49)))*(新怪物属性!$HK49+4)
+IF($HL49=0,0,INDEX(战宠!R$15:R$27,新怪物属性!$HL$3)*(INDEX(战宠!$U$7:$Y$10,1,新怪物属性!$HL49)))*(新怪物属性!$HM49+4)
+IF($HN49=0,0,INDEX(战宠!R$15:R$27,新怪物属性!$HN$3)*(INDEX(战宠!$U$7:$Y$10,1,新怪物属性!$HN49)))*(新怪物属性!$HO49+4)
+IF($HP49=0,0,INDEX(战宠!R$15:R$27,新怪物属性!$HP$3)*(INDEX(战宠!$U$7:$Y$10,1,新怪物属性!$HP49)))*(新怪物属性!$HQ49+4)
+IF($HR49=0,0,INDEX(战宠!R$15:R$27,新怪物属性!$HR$3)*(INDEX(战宠!$U$7:$Y$10,1,新怪物属性!$HR49)))*(新怪物属性!$HS49+4)
+IF($HT49=0,0,INDEX(战宠!R$15:R$27,新怪物属性!$HT$3)*(INDEX(战宠!$U$7:$Y$10,1,新怪物属性!$HT49)))*(新怪物属性!$HU49+4)</f>
        <v>0</v>
      </c>
      <c r="IE49" s="14">
        <f>IF($GV49=0,0,INDEX(战宠!S$15:S$27,新怪物属性!$GV$3)*(INDEX(战宠!$U$7:$Y$10,1,新怪物属性!$GV49)))*(新怪物属性!$GW49+4)
+IF($GX49=0,0,INDEX(战宠!S$15:S$27,新怪物属性!$GX$3)*(INDEX(战宠!$U$7:$Y$10,1,新怪物属性!$GX49)))*(新怪物属性!$GY49+4)
+IF($GZ49=0,0,INDEX(战宠!S$15:S$27,新怪物属性!$GZ$3)*(INDEX(战宠!$U$7:$Y$10,1,新怪物属性!$GZ49)))*(新怪物属性!$HA49+4)
+IF($HB49=0,0,INDEX(战宠!S$15:S$27,新怪物属性!$HB$3)*(INDEX(战宠!$U$7:$Y$10,1,新怪物属性!$HB49)))*(新怪物属性!$HC49+4)
+IF($HD49=0,0,INDEX(战宠!S$15:S$27,新怪物属性!$HD$3)*(INDEX(战宠!$U$7:$Y$10,1,新怪物属性!$HD49)))*(新怪物属性!$HE49+4)
+IF($HF49=0,0,INDEX(战宠!S$15:S$27,新怪物属性!$HF$3)*(INDEX(战宠!$U$7:$Y$10,1,新怪物属性!$HF49)))*(新怪物属性!$HG49+4)
+IF($HH49=0,0,INDEX(战宠!S$15:S$27,新怪物属性!$HH$3)*(INDEX(战宠!$U$7:$Y$10,1,新怪物属性!$HH49)))*(新怪物属性!$HI49+4)
+IF($HJ49=0,0,INDEX(战宠!S$15:S$27,新怪物属性!$HJ$3)*(INDEX(战宠!$U$7:$Y$10,1,新怪物属性!$HJ49)))*(新怪物属性!$HK49+4)
+IF($HL49=0,0,INDEX(战宠!S$15:S$27,新怪物属性!$HL$3)*(INDEX(战宠!$U$7:$Y$10,1,新怪物属性!$HL49)))*(新怪物属性!$HM49+4)
+IF($HN49=0,0,INDEX(战宠!S$15:S$27,新怪物属性!$HN$3)*(INDEX(战宠!$U$7:$Y$10,1,新怪物属性!$HN49)))*(新怪物属性!$HO49+4)
+IF($HP49=0,0,INDEX(战宠!S$15:S$27,新怪物属性!$HP$3)*(INDEX(战宠!$U$7:$Y$10,1,新怪物属性!$HP49)))*(新怪物属性!$HQ49+4)
+IF($HR49=0,0,INDEX(战宠!S$15:S$27,新怪物属性!$HR$3)*(INDEX(战宠!$U$7:$Y$10,1,新怪物属性!$HR49)))*(新怪物属性!$HS49+4)
+IF($HT49=0,0,INDEX(战宠!S$15:S$27,新怪物属性!$HT$3)*(INDEX(战宠!$U$7:$Y$10,1,新怪物属性!$HT49)))*(新怪物属性!$HU49+4)</f>
        <v>0</v>
      </c>
      <c r="IF49" s="14">
        <f>IF($GV49=0,0,INDEX(战宠!T$15:T$27,新怪物属性!$GV$3)*(INDEX(战宠!$U$7:$Y$10,1,新怪物属性!$GV49)))*(新怪物属性!$GW49+4)
+IF($GX49=0,0,INDEX(战宠!T$15:T$27,新怪物属性!$GX$3)*(INDEX(战宠!$U$7:$Y$10,1,新怪物属性!$GX49)))*(新怪物属性!$GY49+4)
+IF($GZ49=0,0,INDEX(战宠!T$15:T$27,新怪物属性!$GZ$3)*(INDEX(战宠!$U$7:$Y$10,1,新怪物属性!$GZ49)))*(新怪物属性!$HA49+4)
+IF($HB49=0,0,INDEX(战宠!T$15:T$27,新怪物属性!$HB$3)*(INDEX(战宠!$U$7:$Y$10,1,新怪物属性!$HB49)))*(新怪物属性!$HC49+4)
+IF($HD49=0,0,INDEX(战宠!T$15:T$27,新怪物属性!$HD$3)*(INDEX(战宠!$U$7:$Y$10,1,新怪物属性!$HD49)))*(新怪物属性!$HE49+4)
+IF($HF49=0,0,INDEX(战宠!T$15:T$27,新怪物属性!$HF$3)*(INDEX(战宠!$U$7:$Y$10,1,新怪物属性!$HF49)))*(新怪物属性!$HG49+4)
+IF($HH49=0,0,INDEX(战宠!T$15:T$27,新怪物属性!$HH$3)*(INDEX(战宠!$U$7:$Y$10,1,新怪物属性!$HH49)))*(新怪物属性!$HI49+4)
+IF($HJ49=0,0,INDEX(战宠!T$15:T$27,新怪物属性!$HJ$3)*(INDEX(战宠!$U$7:$Y$10,1,新怪物属性!$HJ49)))*(新怪物属性!$HK49+4)
+IF($HL49=0,0,INDEX(战宠!T$15:T$27,新怪物属性!$HL$3)*(INDEX(战宠!$U$7:$Y$10,1,新怪物属性!$HL49)))*(新怪物属性!$HM49+4)
+IF($HN49=0,0,INDEX(战宠!T$15:T$27,新怪物属性!$HN$3)*(INDEX(战宠!$U$7:$Y$10,1,新怪物属性!$HN49)))*(新怪物属性!$HO49+4)
+IF($HP49=0,0,INDEX(战宠!T$15:T$27,新怪物属性!$HP$3)*(INDEX(战宠!$U$7:$Y$10,1,新怪物属性!$HP49)))*(新怪物属性!$HQ49+4)
+IF($HR49=0,0,INDEX(战宠!T$15:T$27,新怪物属性!$HR$3)*(INDEX(战宠!$U$7:$Y$10,1,新怪物属性!$HR49)))*(新怪物属性!$HS49+4)
+IF($HT49=0,0,INDEX(战宠!T$15:T$27,新怪物属性!$HT$3)*(INDEX(战宠!$U$7:$Y$10,1,新怪物属性!$HT49)))*(新怪物属性!$HU49+4)</f>
        <v>0</v>
      </c>
      <c r="II49" s="14">
        <f>IF(HX49=0,0,INDEX(战宠!$D$15:$D$27,新怪物属性!HX49))</f>
        <v>0</v>
      </c>
      <c r="IJ49" s="14">
        <f>IF(HY49=0,0,INDEX(战宠!$D$15:$D$27,新怪物属性!HY49))</f>
        <v>0</v>
      </c>
      <c r="IM49" s="14">
        <f t="shared" si="51"/>
        <v>9113</v>
      </c>
      <c r="IN49" s="14">
        <f t="shared" si="52"/>
        <v>9455</v>
      </c>
      <c r="IO49" s="14">
        <f t="shared" si="53"/>
        <v>0</v>
      </c>
      <c r="IP49" s="14">
        <f t="shared" si="54"/>
        <v>0</v>
      </c>
      <c r="IQ49" s="14">
        <f t="shared" si="55"/>
        <v>0</v>
      </c>
      <c r="IR49" s="14">
        <f t="shared" si="89"/>
        <v>92384</v>
      </c>
      <c r="IS49" s="14">
        <f t="shared" si="90"/>
        <v>3075</v>
      </c>
      <c r="IT49" s="14">
        <f t="shared" si="91"/>
        <v>143004</v>
      </c>
      <c r="IU49" s="14">
        <f t="shared" si="92"/>
        <v>1923</v>
      </c>
      <c r="IV49" s="28">
        <f t="shared" si="93"/>
        <v>450</v>
      </c>
      <c r="IW49" s="28">
        <f t="shared" si="94"/>
        <v>200</v>
      </c>
      <c r="IX49" s="28">
        <f t="shared" si="95"/>
        <v>450</v>
      </c>
      <c r="IY49" s="28">
        <f t="shared" si="96"/>
        <v>200</v>
      </c>
      <c r="IZ49" s="28">
        <f t="shared" si="97"/>
        <v>1</v>
      </c>
      <c r="JA49" s="28">
        <f t="shared" si="98"/>
        <v>1</v>
      </c>
      <c r="JB49" s="28">
        <f t="shared" si="99"/>
        <v>10</v>
      </c>
      <c r="JC49" s="28">
        <f t="shared" si="100"/>
        <v>5</v>
      </c>
      <c r="JD49" s="14">
        <f t="shared" si="101"/>
        <v>1</v>
      </c>
      <c r="JE49" s="14">
        <f t="shared" si="102"/>
        <v>1</v>
      </c>
      <c r="JF49" s="14">
        <f t="shared" si="103"/>
        <v>1</v>
      </c>
      <c r="JG49" s="18">
        <f t="shared" si="104"/>
        <v>1</v>
      </c>
      <c r="JH49" s="18">
        <f t="shared" si="105"/>
        <v>1</v>
      </c>
      <c r="JI49" s="18">
        <f t="shared" si="106"/>
        <v>1</v>
      </c>
      <c r="JJ49" s="29">
        <f t="shared" si="136"/>
        <v>600</v>
      </c>
      <c r="JK49" s="29">
        <f t="shared" si="136"/>
        <v>900</v>
      </c>
      <c r="JL49" s="29">
        <f t="shared" si="136"/>
        <v>900</v>
      </c>
      <c r="JM49" s="26">
        <f t="shared" si="107"/>
        <v>0.1</v>
      </c>
      <c r="JN49" s="26">
        <f t="shared" si="108"/>
        <v>0.1</v>
      </c>
      <c r="JO49" s="26">
        <f t="shared" si="109"/>
        <v>0.1</v>
      </c>
      <c r="JP49" s="14">
        <f t="shared" si="110"/>
        <v>2</v>
      </c>
      <c r="JQ49" s="14">
        <f t="shared" si="111"/>
        <v>2</v>
      </c>
      <c r="JR49" s="14">
        <f t="shared" si="112"/>
        <v>2</v>
      </c>
      <c r="JS49" s="14">
        <f t="shared" si="113"/>
        <v>3</v>
      </c>
      <c r="JT49" s="14">
        <f t="shared" si="114"/>
        <v>45</v>
      </c>
      <c r="JU49" s="14">
        <f t="shared" si="115"/>
        <v>75</v>
      </c>
      <c r="JV49">
        <v>45</v>
      </c>
      <c r="JW49" s="14">
        <f t="shared" si="57"/>
        <v>617718</v>
      </c>
      <c r="JY49" s="14">
        <f t="shared" si="31"/>
        <v>6150</v>
      </c>
      <c r="JZ49" s="14">
        <f t="shared" si="58"/>
        <v>5325</v>
      </c>
      <c r="KA49" s="29">
        <f t="shared" si="59"/>
        <v>192</v>
      </c>
      <c r="KB49" s="29">
        <f t="shared" si="60"/>
        <v>0</v>
      </c>
      <c r="KC49" s="29">
        <f t="shared" si="61"/>
        <v>75</v>
      </c>
      <c r="KD49" s="29">
        <f t="shared" si="62"/>
        <v>0</v>
      </c>
      <c r="KE49" s="14">
        <f t="shared" si="116"/>
        <v>1</v>
      </c>
      <c r="KF49" s="14">
        <f t="shared" si="117"/>
        <v>1</v>
      </c>
      <c r="KG49" s="14">
        <f t="shared" si="63"/>
        <v>4526.25</v>
      </c>
      <c r="KH49" s="26">
        <f t="shared" si="118"/>
        <v>0.45</v>
      </c>
      <c r="KI49" s="26">
        <f t="shared" si="119"/>
        <v>0.15714285714285714</v>
      </c>
      <c r="KJ49" s="29">
        <f t="shared" si="64"/>
        <v>562</v>
      </c>
      <c r="KK49" s="29">
        <f t="shared" si="65"/>
        <v>2927</v>
      </c>
      <c r="KL49" s="29">
        <f t="shared" si="66"/>
        <v>0</v>
      </c>
      <c r="KM49" s="23">
        <f t="shared" si="67"/>
        <v>0</v>
      </c>
      <c r="KN49" s="23">
        <f t="shared" si="68"/>
        <v>0</v>
      </c>
      <c r="KO49" s="26">
        <f t="shared" si="120"/>
        <v>0.30000000000000004</v>
      </c>
      <c r="KP49" s="26">
        <f t="shared" si="121"/>
        <v>0.4</v>
      </c>
      <c r="KQ49" s="26">
        <f t="shared" si="122"/>
        <v>0.4</v>
      </c>
      <c r="KR49" s="26">
        <f t="shared" si="69"/>
        <v>0</v>
      </c>
      <c r="KS49" s="26">
        <v>0</v>
      </c>
      <c r="KT49" s="29">
        <f t="shared" si="123"/>
        <v>1.3</v>
      </c>
      <c r="KU49" s="29">
        <f t="shared" si="124"/>
        <v>1.4</v>
      </c>
      <c r="KV49" s="29">
        <f t="shared" si="125"/>
        <v>1.4</v>
      </c>
      <c r="KW49" s="29">
        <f t="shared" si="126"/>
        <v>3653</v>
      </c>
      <c r="KX49" s="29">
        <f t="shared" si="127"/>
        <v>2731.8666666666663</v>
      </c>
      <c r="KY49" s="29">
        <f t="shared" si="128"/>
        <v>0</v>
      </c>
      <c r="KZ49" s="29">
        <f t="shared" si="129"/>
        <v>27122</v>
      </c>
      <c r="LA49" s="14">
        <f t="shared" si="130"/>
        <v>6384.87</v>
      </c>
      <c r="LE49" s="14">
        <v>1</v>
      </c>
      <c r="LF49" s="14">
        <v>0.6</v>
      </c>
      <c r="LG49" s="14">
        <v>300</v>
      </c>
      <c r="LH49" s="14">
        <v>80</v>
      </c>
      <c r="LI49" s="14">
        <v>0</v>
      </c>
      <c r="LJ49" s="14">
        <v>60</v>
      </c>
      <c r="LK49" s="14">
        <v>60</v>
      </c>
      <c r="LL49" s="23">
        <f t="shared" si="71"/>
        <v>623299</v>
      </c>
      <c r="LM49" s="23">
        <f t="shared" si="72"/>
        <v>0</v>
      </c>
      <c r="LN49" s="23">
        <f t="shared" si="73"/>
        <v>623299</v>
      </c>
      <c r="LO49" s="14">
        <v>1</v>
      </c>
      <c r="LP49" s="14">
        <v>0.6</v>
      </c>
      <c r="LQ49" s="14">
        <v>150</v>
      </c>
      <c r="LR49" s="14">
        <v>35</v>
      </c>
      <c r="LS49" s="14">
        <v>0</v>
      </c>
      <c r="LT49" s="14">
        <v>30</v>
      </c>
      <c r="LU49" s="14">
        <v>30</v>
      </c>
      <c r="LV49" s="23">
        <f t="shared" si="74"/>
        <v>329308</v>
      </c>
      <c r="LW49" s="23">
        <f t="shared" si="75"/>
        <v>0</v>
      </c>
      <c r="LX49" s="23">
        <f t="shared" si="76"/>
        <v>329308</v>
      </c>
      <c r="MB49">
        <f t="shared" si="131"/>
        <v>2.5309574831879393</v>
      </c>
      <c r="MC49">
        <f t="shared" si="132"/>
        <v>2.5309574831879393</v>
      </c>
      <c r="ME49" s="14">
        <v>10</v>
      </c>
      <c r="MF49" s="14">
        <v>2</v>
      </c>
      <c r="MG49" s="14">
        <v>0</v>
      </c>
      <c r="MH49" s="23">
        <f t="shared" si="133"/>
        <v>15501</v>
      </c>
      <c r="MI49" s="23">
        <f t="shared" si="77"/>
        <v>0</v>
      </c>
      <c r="MJ49" s="23">
        <f t="shared" si="78"/>
        <v>15501</v>
      </c>
      <c r="MK49" s="14">
        <v>30</v>
      </c>
      <c r="ML49" s="14">
        <v>6</v>
      </c>
      <c r="MM49" s="14">
        <v>4</v>
      </c>
      <c r="MN49" s="23">
        <f t="shared" si="134"/>
        <v>46504</v>
      </c>
      <c r="MO49" s="23">
        <f t="shared" si="79"/>
        <v>0</v>
      </c>
      <c r="MP49" s="23">
        <f t="shared" si="80"/>
        <v>46504</v>
      </c>
      <c r="MR49" s="23">
        <f t="shared" si="81"/>
        <v>62005</v>
      </c>
      <c r="MS49" s="23">
        <f t="shared" si="82"/>
        <v>0</v>
      </c>
      <c r="MT49" s="23">
        <f t="shared" si="83"/>
        <v>62005</v>
      </c>
      <c r="MU49" s="23">
        <f t="shared" si="87"/>
        <v>23252</v>
      </c>
      <c r="MV49" s="23">
        <f t="shared" si="85"/>
        <v>0</v>
      </c>
      <c r="MW49" s="23">
        <f t="shared" si="86"/>
        <v>23252</v>
      </c>
      <c r="NJ49" s="14">
        <v>45</v>
      </c>
      <c r="NK49" s="14"/>
    </row>
    <row r="50" spans="1:375" ht="16.5" x14ac:dyDescent="0.2">
      <c r="A50">
        <v>18</v>
      </c>
      <c r="B50">
        <v>560</v>
      </c>
      <c r="C50" s="14">
        <f t="shared" si="137"/>
        <v>1</v>
      </c>
      <c r="D50" s="14">
        <v>50</v>
      </c>
      <c r="E50" s="14"/>
      <c r="F50" s="14" t="s">
        <v>572</v>
      </c>
      <c r="G50" s="14">
        <v>40</v>
      </c>
      <c r="H50" s="14">
        <v>40</v>
      </c>
      <c r="I50" s="14">
        <v>0</v>
      </c>
      <c r="J50" s="14">
        <v>2</v>
      </c>
      <c r="K50" s="14">
        <v>2</v>
      </c>
      <c r="L50" s="14">
        <v>0</v>
      </c>
      <c r="M50" s="14">
        <v>1</v>
      </c>
      <c r="N50" s="14">
        <v>1</v>
      </c>
      <c r="O50" s="14">
        <v>1</v>
      </c>
      <c r="P50" s="14">
        <v>3</v>
      </c>
      <c r="Q50" s="14">
        <v>4</v>
      </c>
      <c r="R50" s="14">
        <v>3</v>
      </c>
      <c r="S50" s="14">
        <v>3</v>
      </c>
      <c r="T50" s="14">
        <v>3</v>
      </c>
      <c r="U50" s="14">
        <v>3</v>
      </c>
      <c r="V50" s="14">
        <v>2</v>
      </c>
      <c r="W50" s="14">
        <v>2</v>
      </c>
      <c r="X50" s="14">
        <v>40</v>
      </c>
      <c r="Y50" s="14">
        <v>40</v>
      </c>
      <c r="Z50" s="14">
        <v>40</v>
      </c>
      <c r="AA50" s="14">
        <v>40</v>
      </c>
      <c r="AB50" s="14">
        <v>40</v>
      </c>
      <c r="AC50" s="14">
        <v>40</v>
      </c>
      <c r="AD50" s="14">
        <v>40</v>
      </c>
      <c r="AE50" s="14">
        <v>40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1</v>
      </c>
      <c r="AO50" s="14">
        <v>1</v>
      </c>
      <c r="AP50" s="14">
        <v>1</v>
      </c>
      <c r="AQ50" s="14">
        <v>1</v>
      </c>
      <c r="AR50" s="14">
        <v>1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4</v>
      </c>
      <c r="BF50" s="14">
        <f>ROUND((INDEX(新战舰养成!S$6:S$18,新怪物属性!$J50+1)+INDEX(新战舰养成!D$6:D$18,新怪物属性!$J50+1)*(新怪物属性!$G50-1))*INDEX(战舰突破!$D$6:$D$18,新怪物属性!$M50+1),0)</f>
        <v>1623</v>
      </c>
      <c r="BG50" s="14">
        <f>ROUND((INDEX(新战舰养成!T$6:T$18,新怪物属性!$J50+1)+INDEX(新战舰养成!E$6:E$18,新怪物属性!$J50+1)*(新怪物属性!$G50-1))*INDEX(战舰突破!$D$6:$D$18,新怪物属性!$M50+1),0)</f>
        <v>12914</v>
      </c>
      <c r="BH50" s="14">
        <f>ROUND((INDEX(新战舰养成!U$6:U$18,新怪物属性!$J50+1)+INDEX(新战舰养成!F$6:F$18,新怪物属性!$J50+1)*(新怪物属性!$G50-1))*INDEX(战舰突破!$D$6:$D$18,新怪物属性!$M50+1),0)</f>
        <v>833</v>
      </c>
      <c r="BI50" s="14">
        <f>ROUND((INDEX(新战舰养成!V$6:V$18,新怪物属性!$J50+1)+INDEX(新战舰养成!G$6:G$18,新怪物属性!$J50+1)*(新怪物属性!$G50-1))*INDEX(战舰突破!$D$6:$D$18,新怪物属性!$M50+1),0)</f>
        <v>330</v>
      </c>
      <c r="BJ50" s="14">
        <f>ROUND((INDEX(新战舰养成!W$6:W$18,新怪物属性!$J50+1)+INDEX(新战舰养成!H$6:H$18,新怪物属性!$J50+1)*(新怪物属性!$G50-1))*INDEX(战舰突破!$D$6:$D$18,新怪物属性!$M50+1),0)</f>
        <v>4</v>
      </c>
      <c r="BL50" s="14">
        <f>IF($H50&gt;0,ROUND((INDEX(新战舰养成!X$6:X$18,新怪物属性!$K50+1)+INDEX(新战舰养成!I$6:I$18,新怪物属性!$K50+1)*(新怪物属性!$H50-1))*INDEX(战舰突破!$D$6:$D$18,新怪物属性!$N50+1),0),0)</f>
        <v>1931</v>
      </c>
      <c r="BM50" s="14">
        <f>IF($H50&gt;0,ROUND((INDEX(新战舰养成!Y$6:Y$18,新怪物属性!$K50+1)+INDEX(新战舰养成!J$6:J$18,新怪物属性!$K50+1)*(新怪物属性!$H50-1))*INDEX(战舰突破!$D$6:$D$18,新怪物属性!$N50+1),0),0)</f>
        <v>0</v>
      </c>
      <c r="BN50" s="14">
        <f>IF($H50&gt;0,ROUND((INDEX(新战舰养成!Z$6:Z$18,新怪物属性!$K50+1)+INDEX(新战舰养成!K$6:K$18,新怪物属性!$K50+1)*(新怪物属性!$H50-1))*INDEX(战舰突破!$D$6:$D$18,新怪物属性!$N50+1),0),0)</f>
        <v>0</v>
      </c>
      <c r="BO50" s="14">
        <f>IF($H50&gt;0,ROUND((INDEX(新战舰养成!AA$6:AA$18,新怪物属性!$K50+1)+INDEX(新战舰养成!L$6:L$18,新怪物属性!$K50+1)*(新怪物属性!$H50-1))*INDEX(战舰突破!$D$6:$D$18,新怪物属性!$N50+1),0),0)</f>
        <v>16225</v>
      </c>
      <c r="BP50" s="14">
        <f>IF($H50&gt;0,ROUND((INDEX(新战舰养成!AB$6:AB$18,新怪物属性!$K50+1)+INDEX(新战舰养成!M$6:M$18,新怪物属性!$K50+1)*(新怪物属性!$H50-1))*INDEX(战舰突破!$D$6:$D$18,新怪物属性!$N50+1),0),0)</f>
        <v>322</v>
      </c>
      <c r="BR50" s="14">
        <f>IF($I50&gt;0,ROUND((INDEX(新战舰养成!AC$6:AC$18,新怪物属性!$L50+1)+INDEX(新战舰养成!I$6:I$18,新怪物属性!$L50+1)*(新怪物属性!$I50-1))*INDEX(战舰突破!$D$6:$D$18,新怪物属性!$O50+1),0),0)</f>
        <v>0</v>
      </c>
      <c r="BS50" s="14">
        <f>IF($I50&gt;0,ROUND((INDEX(新战舰养成!AD$6:AD$18,新怪物属性!$L50+1)+INDEX(新战舰养成!J$6:J$18,新怪物属性!$L50+1)*(新怪物属性!$I50-1))*INDEX(战舰突破!$D$6:$D$18,新怪物属性!$O50+1),0),0)</f>
        <v>0</v>
      </c>
      <c r="BT50" s="14">
        <f>IF($I50&gt;0,ROUND((INDEX(新战舰养成!AE$6:AE$18,新怪物属性!$L50+1)+INDEX(新战舰养成!K$6:K$18,新怪物属性!$L50+1)*(新怪物属性!$I50-1))*INDEX(战舰突破!$D$6:$D$18,新怪物属性!$O50+1),0),0)</f>
        <v>0</v>
      </c>
      <c r="BU50" s="14">
        <f>IF($I50&gt;0,ROUND((INDEX(新战舰养成!AF$6:AF$18,新怪物属性!$L50+1)+INDEX(新战舰养成!L$6:L$18,新怪物属性!$L50+1)*(新怪物属性!$I50-1))*INDEX(战舰突破!$D$6:$D$18,新怪物属性!$O50+1),0),0)</f>
        <v>0</v>
      </c>
      <c r="BV50" s="14">
        <f>IF($I50&gt;0,ROUND((INDEX(新战舰养成!AG$6:AG$18,新怪物属性!$L50+1)+INDEX(新战舰养成!M$6:M$18,新怪物属性!$L50+1)*(新怪物属性!$I50-1))*INDEX(战舰突破!$D$6:$D$18,新怪物属性!$O50+1),0),0)</f>
        <v>0</v>
      </c>
      <c r="BY50" s="14">
        <f>(INDEX(装备数值!$C$13:$G$116,新怪物属性!$P50*8+1,BY$2)+INDEX(装备数值!$C$13:$G$116,新怪物属性!$Q50*8+2,BY$2)+INDEX(装备数值!$C$13:$G$116,新怪物属性!$S50*8+3,BY$2)+INDEX(装备数值!$C$13:$G$116,新怪物属性!$R50*8+4,BY$2)+INDEX(装备数值!$C$13:$G$116,新怪物属性!$T50*8+5,BY$2)+INDEX(装备数值!$C$13:$G$116,新怪物属性!$U50*8+6,BY$2)+INDEX(装备数值!$C$13:$G$116,新怪物属性!$V50*8+7,BY$2)+INDEX(装备数值!$C$13:$G$116,新怪物属性!$W50*8+8,BY$2))</f>
        <v>1300</v>
      </c>
      <c r="BZ50" s="14">
        <f>(INDEX(装备数值!$C$13:$G$116,新怪物属性!$P50*8+1,BZ$2)+INDEX(装备数值!$C$13:$G$116,新怪物属性!$Q50*8+2,BZ$2)+INDEX(装备数值!$C$13:$G$116,新怪物属性!$S50*8+3,BZ$2)+INDEX(装备数值!$C$13:$G$116,新怪物属性!$R50*8+4,BZ$2)+INDEX(装备数值!$C$13:$G$116,新怪物属性!$T50*8+5,BZ$2)+INDEX(装备数值!$C$13:$G$116,新怪物属性!$U50*8+6,BZ$2)+INDEX(装备数值!$C$13:$G$116,新怪物属性!$V50*8+7,BZ$2)+INDEX(装备数值!$C$13:$G$116,新怪物属性!$W50*8+8,BZ$2))</f>
        <v>15000</v>
      </c>
      <c r="CA50" s="14">
        <f>(INDEX(装备数值!$C$13:$G$116,新怪物属性!$P50*8+1,CA$2)+INDEX(装备数值!$C$13:$G$116,新怪物属性!$Q50*8+2,CA$2)+INDEX(装备数值!$C$13:$G$116,新怪物属性!$S50*8+3,CA$2)+INDEX(装备数值!$C$13:$G$116,新怪物属性!$R50*8+4,CA$2)+INDEX(装备数值!$C$13:$G$116,新怪物属性!$T50*8+5,CA$2)+INDEX(装备数值!$C$13:$G$116,新怪物属性!$U50*8+6,CA$2)+INDEX(装备数值!$C$13:$G$116,新怪物属性!$V50*8+7,CA$2)+INDEX(装备数值!$C$13:$G$116,新怪物属性!$W50*8+8,CA$2))</f>
        <v>860</v>
      </c>
      <c r="CB50" s="14">
        <f>(INDEX(装备数值!$C$13:$G$116,新怪物属性!$P50*8+1,CB$2)+INDEX(装备数值!$C$13:$G$116,新怪物属性!$Q50*8+2,CB$2)+INDEX(装备数值!$C$13:$G$116,新怪物属性!$S50*8+3,CB$2)+INDEX(装备数值!$C$13:$G$116,新怪物属性!$R50*8+4,CB$2)+INDEX(装备数值!$C$13:$G$116,新怪物属性!$T50*8+5,CB$2)+INDEX(装备数值!$C$13:$G$116,新怪物属性!$U50*8+6,CB$2)+INDEX(装备数值!$C$13:$G$116,新怪物属性!$V50*8+7,CB$2)+INDEX(装备数值!$C$13:$G$116,新怪物属性!$W50*8+8,CB$2))</f>
        <v>34000</v>
      </c>
      <c r="CC50" s="14">
        <f>(INDEX(装备数值!$C$13:$G$116,新怪物属性!$P50*8+1,CC$2)+INDEX(装备数值!$C$13:$G$116,新怪物属性!$Q50*8+2,CC$2)+INDEX(装备数值!$C$13:$G$116,新怪物属性!$S50*8+3,CC$2)+INDEX(装备数值!$C$13:$G$116,新怪物属性!$R50*8+4,CC$2)+INDEX(装备数值!$C$13:$G$116,新怪物属性!$T50*8+5,CC$2)+INDEX(装备数值!$C$13:$G$116,新怪物属性!$U50*8+6,CC$2)+INDEX(装备数值!$C$13:$G$116,新怪物属性!$V50*8+7,CC$2)+INDEX(装备数值!$C$13:$G$116,新怪物属性!$W50*8+8,CC$2))</f>
        <v>240</v>
      </c>
      <c r="CF50" s="14">
        <f t="shared" si="135"/>
        <v>4</v>
      </c>
      <c r="CG50" s="14">
        <f t="shared" si="135"/>
        <v>4</v>
      </c>
      <c r="CH50" s="14">
        <f t="shared" si="135"/>
        <v>3</v>
      </c>
      <c r="CI50" s="14">
        <f t="shared" si="135"/>
        <v>0</v>
      </c>
      <c r="CJ50" s="14">
        <f t="shared" si="135"/>
        <v>0</v>
      </c>
      <c r="CK50" s="14">
        <f t="shared" si="135"/>
        <v>0</v>
      </c>
      <c r="CL50" s="14">
        <f t="shared" si="135"/>
        <v>0</v>
      </c>
      <c r="CM50" s="14">
        <f t="shared" si="135"/>
        <v>0</v>
      </c>
      <c r="CN50" s="14">
        <f t="shared" si="135"/>
        <v>0</v>
      </c>
      <c r="CO50" s="14">
        <f t="shared" si="135"/>
        <v>0</v>
      </c>
      <c r="CP50" s="14">
        <f t="shared" si="135"/>
        <v>0</v>
      </c>
      <c r="CQ50" s="14">
        <f t="shared" si="135"/>
        <v>0</v>
      </c>
      <c r="CR50" s="14">
        <f t="shared" si="135"/>
        <v>0</v>
      </c>
      <c r="CS50" s="14">
        <f>SUMIFS(装备数值!BL$50:BL$101,装备数值!$BG$50:$BG$101,"="&amp;新怪物属性!$CF$2,装备数值!$BH$50:$BH$101,"&lt;="&amp;新怪物属性!$CF50)+SUMIFS(装备数值!BL$50:BL$101,装备数值!$BG$50:$BG$101,"="&amp;新怪物属性!$CG$2,装备数值!$BH$50:$BH$101,"&lt;="&amp;新怪物属性!$CG50)+SUMIFS(装备数值!BL$50:BL$101,装备数值!$BG$50:$BG$101,"="&amp;新怪物属性!$CH$2,装备数值!$BH$50:$BH$101,"&lt;="&amp;新怪物属性!$CH50)+SUMIFS(装备数值!BL$50:BL$101,装备数值!$BG$50:$BG$101,"="&amp;新怪物属性!$CI$2,装备数值!$BH$50:$BH$101,"&lt;="&amp;新怪物属性!$CI50)+SUMIFS(装备数值!BL$50:BL$101,装备数值!$BG$50:$BG$101,"="&amp;新怪物属性!$CJ$2,装备数值!$BH$50:$BH$101,"&lt;="&amp;新怪物属性!$CJ50)+SUMIFS(装备数值!BL$50:BL$101,装备数值!$BG$50:$BG$101,"="&amp;新怪物属性!$CK$2,装备数值!$BH$50:$BH$101,"&lt;="&amp;新怪物属性!$CK50)+SUMIFS(装备数值!BL$50:BL$101,装备数值!$BG$50:$BG$101,"="&amp;新怪物属性!$CL$2,装备数值!$BH$50:$BH$101,"&lt;="&amp;新怪物属性!$CL50)+SUMIFS(装备数值!BL$50:BL$101,装备数值!$BG$50:$BG$101,"="&amp;新怪物属性!$CM$2,装备数值!$BH$50:$BH$101,"&lt;="&amp;新怪物属性!$CM50)+SUMIFS(装备数值!BL$50:BL$101,装备数值!$BG$50:$BG$101,"="&amp;新怪物属性!$CN$2,装备数值!$BH$50:$BH$101,"&lt;="&amp;新怪物属性!$CN50)+SUMIFS(装备数值!BL$50:BL$101,装备数值!$BG$50:$BG$101,"="&amp;新怪物属性!$CO$2,装备数值!$BH$50:$BH$101,"&lt;="&amp;新怪物属性!$CO50)+SUMIFS(装备数值!BL$50:BL$101,装备数值!$BG$50:$BG$101,"="&amp;新怪物属性!$CP$2,装备数值!$BH$50:$BH$101,"&lt;="&amp;新怪物属性!$CP50)+SUMIFS(装备数值!BL$50:BL$101,装备数值!$BG$50:$BG$101,"="&amp;新怪物属性!$CQ$2,装备数值!$BH$50:$BH$101,"&lt;="&amp;新怪物属性!$CQ50)+SUMIFS(装备数值!BL$50:BL$101,装备数值!$BG$50:$BG$101,"="&amp;新怪物属性!$CR$2,装备数值!$BH$50:$BH$101,"&lt;="&amp;新怪物属性!$CR50)</f>
        <v>3360</v>
      </c>
      <c r="CT50" s="14">
        <f>SUMIFS(装备数值!BM$50:BM$101,装备数值!$BG$50:$BG$101,"="&amp;新怪物属性!$CF$2,装备数值!$BH$50:$BH$101,"&lt;="&amp;新怪物属性!$CF50)+SUMIFS(装备数值!BM$50:BM$101,装备数值!$BG$50:$BG$101,"="&amp;新怪物属性!$CG$2,装备数值!$BH$50:$BH$101,"&lt;="&amp;新怪物属性!$CG50)+SUMIFS(装备数值!BM$50:BM$101,装备数值!$BG$50:$BG$101,"="&amp;新怪物属性!$CH$2,装备数值!$BH$50:$BH$101,"&lt;="&amp;新怪物属性!$CH50)+SUMIFS(装备数值!BM$50:BM$101,装备数值!$BG$50:$BG$101,"="&amp;新怪物属性!$CI$2,装备数值!$BH$50:$BH$101,"&lt;="&amp;新怪物属性!$CI50)+SUMIFS(装备数值!BM$50:BM$101,装备数值!$BG$50:$BG$101,"="&amp;新怪物属性!$CJ$2,装备数值!$BH$50:$BH$101,"&lt;="&amp;新怪物属性!$CJ50)+SUMIFS(装备数值!BM$50:BM$101,装备数值!$BG$50:$BG$101,"="&amp;新怪物属性!$CK$2,装备数值!$BH$50:$BH$101,"&lt;="&amp;新怪物属性!$CK50)+SUMIFS(装备数值!BM$50:BM$101,装备数值!$BG$50:$BG$101,"="&amp;新怪物属性!$CL$2,装备数值!$BH$50:$BH$101,"&lt;="&amp;新怪物属性!$CL50)+SUMIFS(装备数值!BM$50:BM$101,装备数值!$BG$50:$BG$101,"="&amp;新怪物属性!$CM$2,装备数值!$BH$50:$BH$101,"&lt;="&amp;新怪物属性!$CM50)+SUMIFS(装备数值!BM$50:BM$101,装备数值!$BG$50:$BG$101,"="&amp;新怪物属性!$CN$2,装备数值!$BH$50:$BH$101,"&lt;="&amp;新怪物属性!$CN50)+SUMIFS(装备数值!BM$50:BM$101,装备数值!$BG$50:$BG$101,"="&amp;新怪物属性!$CO$2,装备数值!$BH$50:$BH$101,"&lt;="&amp;新怪物属性!$CO50)+SUMIFS(装备数值!BM$50:BM$101,装备数值!$BG$50:$BG$101,"="&amp;新怪物属性!$CP$2,装备数值!$BH$50:$BH$101,"&lt;="&amp;新怪物属性!$CP50)+SUMIFS(装备数值!BM$50:BM$101,装备数值!$BG$50:$BG$101,"="&amp;新怪物属性!$CQ$2,装备数值!$BH$50:$BH$101,"&lt;="&amp;新怪物属性!$CQ50)+SUMIFS(装备数值!BM$50:BM$101,装备数值!$BG$50:$BG$101,"="&amp;新怪物属性!$CR$2,装备数值!$BH$50:$BH$101,"&lt;="&amp;新怪物属性!$CR50)</f>
        <v>43200</v>
      </c>
      <c r="CU50" s="14">
        <f>SUMIFS(装备数值!BN$50:BN$101,装备数值!$BG$50:$BG$101,"="&amp;新怪物属性!$CF$2,装备数值!$BH$50:$BH$101,"&lt;="&amp;新怪物属性!$CF50)+SUMIFS(装备数值!BN$50:BN$101,装备数值!$BG$50:$BG$101,"="&amp;新怪物属性!$CG$2,装备数值!$BH$50:$BH$101,"&lt;="&amp;新怪物属性!$CG50)+SUMIFS(装备数值!BN$50:BN$101,装备数值!$BG$50:$BG$101,"="&amp;新怪物属性!$CH$2,装备数值!$BH$50:$BH$101,"&lt;="&amp;新怪物属性!$CH50)+SUMIFS(装备数值!BN$50:BN$101,装备数值!$BG$50:$BG$101,"="&amp;新怪物属性!$CI$2,装备数值!$BH$50:$BH$101,"&lt;="&amp;新怪物属性!$CI50)+SUMIFS(装备数值!BN$50:BN$101,装备数值!$BG$50:$BG$101,"="&amp;新怪物属性!$CJ$2,装备数值!$BH$50:$BH$101,"&lt;="&amp;新怪物属性!$CJ50)+SUMIFS(装备数值!BN$50:BN$101,装备数值!$BG$50:$BG$101,"="&amp;新怪物属性!$CK$2,装备数值!$BH$50:$BH$101,"&lt;="&amp;新怪物属性!$CK50)+SUMIFS(装备数值!BN$50:BN$101,装备数值!$BG$50:$BG$101,"="&amp;新怪物属性!$CL$2,装备数值!$BH$50:$BH$101,"&lt;="&amp;新怪物属性!$CL50)+SUMIFS(装备数值!BN$50:BN$101,装备数值!$BG$50:$BG$101,"="&amp;新怪物属性!$CM$2,装备数值!$BH$50:$BH$101,"&lt;="&amp;新怪物属性!$CM50)+SUMIFS(装备数值!BN$50:BN$101,装备数值!$BG$50:$BG$101,"="&amp;新怪物属性!$CN$2,装备数值!$BH$50:$BH$101,"&lt;="&amp;新怪物属性!$CN50)+SUMIFS(装备数值!BN$50:BN$101,装备数值!$BG$50:$BG$101,"="&amp;新怪物属性!$CO$2,装备数值!$BH$50:$BH$101,"&lt;="&amp;新怪物属性!$CO50)+SUMIFS(装备数值!BN$50:BN$101,装备数值!$BG$50:$BG$101,"="&amp;新怪物属性!$CP$2,装备数值!$BH$50:$BH$101,"&lt;="&amp;新怪物属性!$CP50)+SUMIFS(装备数值!BN$50:BN$101,装备数值!$BG$50:$BG$101,"="&amp;新怪物属性!$CQ$2,装备数值!$BH$50:$BH$101,"&lt;="&amp;新怪物属性!$CQ50)+SUMIFS(装备数值!BN$50:BN$101,装备数值!$BG$50:$BG$101,"="&amp;新怪物属性!$CR$2,装备数值!$BH$50:$BH$101,"&lt;="&amp;新怪物属性!$CR50)</f>
        <v>1200</v>
      </c>
      <c r="CV50" s="14">
        <f>SUMIFS(装备数值!BO$50:BO$101,装备数值!$BG$50:$BG$101,"="&amp;新怪物属性!$CF$2,装备数值!$BH$50:$BH$101,"&lt;="&amp;新怪物属性!$CF50)+SUMIFS(装备数值!BO$50:BO$101,装备数值!$BG$50:$BG$101,"="&amp;新怪物属性!$CG$2,装备数值!$BH$50:$BH$101,"&lt;="&amp;新怪物属性!$CG50)+SUMIFS(装备数值!BO$50:BO$101,装备数值!$BG$50:$BG$101,"="&amp;新怪物属性!$CH$2,装备数值!$BH$50:$BH$101,"&lt;="&amp;新怪物属性!$CH50)+SUMIFS(装备数值!BO$50:BO$101,装备数值!$BG$50:$BG$101,"="&amp;新怪物属性!$CI$2,装备数值!$BH$50:$BH$101,"&lt;="&amp;新怪物属性!$CI50)+SUMIFS(装备数值!BO$50:BO$101,装备数值!$BG$50:$BG$101,"="&amp;新怪物属性!$CJ$2,装备数值!$BH$50:$BH$101,"&lt;="&amp;新怪物属性!$CJ50)+SUMIFS(装备数值!BO$50:BO$101,装备数值!$BG$50:$BG$101,"="&amp;新怪物属性!$CK$2,装备数值!$BH$50:$BH$101,"&lt;="&amp;新怪物属性!$CK50)+SUMIFS(装备数值!BO$50:BO$101,装备数值!$BG$50:$BG$101,"="&amp;新怪物属性!$CL$2,装备数值!$BH$50:$BH$101,"&lt;="&amp;新怪物属性!$CL50)+SUMIFS(装备数值!BO$50:BO$101,装备数值!$BG$50:$BG$101,"="&amp;新怪物属性!$CM$2,装备数值!$BH$50:$BH$101,"&lt;="&amp;新怪物属性!$CM50)+SUMIFS(装备数值!BO$50:BO$101,装备数值!$BG$50:$BG$101,"="&amp;新怪物属性!$CN$2,装备数值!$BH$50:$BH$101,"&lt;="&amp;新怪物属性!$CN50)+SUMIFS(装备数值!BO$50:BO$101,装备数值!$BG$50:$BG$101,"="&amp;新怪物属性!$CO$2,装备数值!$BH$50:$BH$101,"&lt;="&amp;新怪物属性!$CO50)+SUMIFS(装备数值!BO$50:BO$101,装备数值!$BG$50:$BG$101,"="&amp;新怪物属性!$CP$2,装备数值!$BH$50:$BH$101,"&lt;="&amp;新怪物属性!$CP50)+SUMIFS(装备数值!BO$50:BO$101,装备数值!$BG$50:$BG$101,"="&amp;新怪物属性!$CQ$2,装备数值!$BH$50:$BH$101,"&lt;="&amp;新怪物属性!$CQ50)+SUMIFS(装备数值!BO$50:BO$101,装备数值!$BG$50:$BG$101,"="&amp;新怪物属性!$CR$2,装备数值!$BH$50:$BH$101,"&lt;="&amp;新怪物属性!$CR50)</f>
        <v>48000</v>
      </c>
      <c r="CW50" s="14">
        <f>SUMIFS(装备数值!BP$50:BP$101,装备数值!$BG$50:$BG$101,"="&amp;新怪物属性!$CF$2,装备数值!$BH$50:$BH$101,"&lt;="&amp;新怪物属性!$CF50)+SUMIFS(装备数值!BP$50:BP$101,装备数值!$BG$50:$BG$101,"="&amp;新怪物属性!$CG$2,装备数值!$BH$50:$BH$101,"&lt;="&amp;新怪物属性!$CG50)+SUMIFS(装备数值!BP$50:BP$101,装备数值!$BG$50:$BG$101,"="&amp;新怪物属性!$CH$2,装备数值!$BH$50:$BH$101,"&lt;="&amp;新怪物属性!$CH50)+SUMIFS(装备数值!BP$50:BP$101,装备数值!$BG$50:$BG$101,"="&amp;新怪物属性!$CI$2,装备数值!$BH$50:$BH$101,"&lt;="&amp;新怪物属性!$CI50)+SUMIFS(装备数值!BP$50:BP$101,装备数值!$BG$50:$BG$101,"="&amp;新怪物属性!$CJ$2,装备数值!$BH$50:$BH$101,"&lt;="&amp;新怪物属性!$CJ50)+SUMIFS(装备数值!BP$50:BP$101,装备数值!$BG$50:$BG$101,"="&amp;新怪物属性!$CK$2,装备数值!$BH$50:$BH$101,"&lt;="&amp;新怪物属性!$CK50)+SUMIFS(装备数值!BP$50:BP$101,装备数值!$BG$50:$BG$101,"="&amp;新怪物属性!$CL$2,装备数值!$BH$50:$BH$101,"&lt;="&amp;新怪物属性!$CL50)+SUMIFS(装备数值!BP$50:BP$101,装备数值!$BG$50:$BG$101,"="&amp;新怪物属性!$CM$2,装备数值!$BH$50:$BH$101,"&lt;="&amp;新怪物属性!$CM50)+SUMIFS(装备数值!BP$50:BP$101,装备数值!$BG$50:$BG$101,"="&amp;新怪物属性!$CN$2,装备数值!$BH$50:$BH$101,"&lt;="&amp;新怪物属性!$CN50)+SUMIFS(装备数值!BP$50:BP$101,装备数值!$BG$50:$BG$101,"="&amp;新怪物属性!$CO$2,装备数值!$BH$50:$BH$101,"&lt;="&amp;新怪物属性!$CO50)+SUMIFS(装备数值!BP$50:BP$101,装备数值!$BG$50:$BG$101,"="&amp;新怪物属性!$CP$2,装备数值!$BH$50:$BH$101,"&lt;="&amp;新怪物属性!$CP50)+SUMIFS(装备数值!BP$50:BP$101,装备数值!$BG$50:$BG$101,"="&amp;新怪物属性!$CQ$2,装备数值!$BH$50:$BH$101,"&lt;="&amp;新怪物属性!$CQ50)+SUMIFS(装备数值!BP$50:BP$101,装备数值!$BG$50:$BG$101,"="&amp;新怪物属性!$CR$2,装备数值!$BH$50:$BH$101,"&lt;="&amp;新怪物属性!$CR50)</f>
        <v>920</v>
      </c>
      <c r="CX50" s="14">
        <f>SUMIFS(装备数值!BQ$50:BQ$101,装备数值!$BG$50:$BG$101,"="&amp;新怪物属性!$CF$2,装备数值!$BH$50:$BH$101,"&lt;="&amp;新怪物属性!$CF50)+SUMIFS(装备数值!BQ$50:BQ$101,装备数值!$BG$50:$BG$101,"="&amp;新怪物属性!$CG$2,装备数值!$BH$50:$BH$101,"&lt;="&amp;新怪物属性!$CG50)+SUMIFS(装备数值!BQ$50:BQ$101,装备数值!$BG$50:$BG$101,"="&amp;新怪物属性!$CH$2,装备数值!$BH$50:$BH$101,"&lt;="&amp;新怪物属性!$CH50)+SUMIFS(装备数值!BQ$50:BQ$101,装备数值!$BG$50:$BG$101,"="&amp;新怪物属性!$CI$2,装备数值!$BH$50:$BH$101,"&lt;="&amp;新怪物属性!$CI50)+SUMIFS(装备数值!BQ$50:BQ$101,装备数值!$BG$50:$BG$101,"="&amp;新怪物属性!$CJ$2,装备数值!$BH$50:$BH$101,"&lt;="&amp;新怪物属性!$CJ50)+SUMIFS(装备数值!BQ$50:BQ$101,装备数值!$BG$50:$BG$101,"="&amp;新怪物属性!$CK$2,装备数值!$BH$50:$BH$101,"&lt;="&amp;新怪物属性!$CK50)+SUMIFS(装备数值!BQ$50:BQ$101,装备数值!$BG$50:$BG$101,"="&amp;新怪物属性!$CL$2,装备数值!$BH$50:$BH$101,"&lt;="&amp;新怪物属性!$CL50)+SUMIFS(装备数值!BQ$50:BQ$101,装备数值!$BG$50:$BG$101,"="&amp;新怪物属性!$CM$2,装备数值!$BH$50:$BH$101,"&lt;="&amp;新怪物属性!$CM50)+SUMIFS(装备数值!BQ$50:BQ$101,装备数值!$BG$50:$BG$101,"="&amp;新怪物属性!$CN$2,装备数值!$BH$50:$BH$101,"&lt;="&amp;新怪物属性!$CN50)+SUMIFS(装备数值!BQ$50:BQ$101,装备数值!$BG$50:$BG$101,"="&amp;新怪物属性!$CO$2,装备数值!$BH$50:$BH$101,"&lt;="&amp;新怪物属性!$CO50)+SUMIFS(装备数值!BQ$50:BQ$101,装备数值!$BG$50:$BG$101,"="&amp;新怪物属性!$CP$2,装备数值!$BH$50:$BH$101,"&lt;="&amp;新怪物属性!$CP50)+SUMIFS(装备数值!BQ$50:BQ$101,装备数值!$BG$50:$BG$101,"="&amp;新怪物属性!$CQ$2,装备数值!$BH$50:$BH$101,"&lt;="&amp;新怪物属性!$CQ50)+SUMIFS(装备数值!BQ$50:BQ$101,装备数值!$BG$50:$BG$101,"="&amp;新怪物属性!$CR$2,装备数值!$BH$50:$BH$101,"&lt;="&amp;新怪物属性!$CR50)</f>
        <v>250</v>
      </c>
      <c r="CY50" s="14">
        <f>SUMIFS(装备数值!BR$50:BR$101,装备数值!$BG$50:$BG$101,"="&amp;新怪物属性!$CF$2,装备数值!$BH$50:$BH$101,"&lt;="&amp;新怪物属性!$CF50)+SUMIFS(装备数值!BR$50:BR$101,装备数值!$BG$50:$BG$101,"="&amp;新怪物属性!$CG$2,装备数值!$BH$50:$BH$101,"&lt;="&amp;新怪物属性!$CG50)+SUMIFS(装备数值!BR$50:BR$101,装备数值!$BG$50:$BG$101,"="&amp;新怪物属性!$CH$2,装备数值!$BH$50:$BH$101,"&lt;="&amp;新怪物属性!$CH50)+SUMIFS(装备数值!BR$50:BR$101,装备数值!$BG$50:$BG$101,"="&amp;新怪物属性!$CI$2,装备数值!$BH$50:$BH$101,"&lt;="&amp;新怪物属性!$CI50)+SUMIFS(装备数值!BR$50:BR$101,装备数值!$BG$50:$BG$101,"="&amp;新怪物属性!$CJ$2,装备数值!$BH$50:$BH$101,"&lt;="&amp;新怪物属性!$CJ50)+SUMIFS(装备数值!BR$50:BR$101,装备数值!$BG$50:$BG$101,"="&amp;新怪物属性!$CK$2,装备数值!$BH$50:$BH$101,"&lt;="&amp;新怪物属性!$CK50)+SUMIFS(装备数值!BR$50:BR$101,装备数值!$BG$50:$BG$101,"="&amp;新怪物属性!$CL$2,装备数值!$BH$50:$BH$101,"&lt;="&amp;新怪物属性!$CL50)+SUMIFS(装备数值!BR$50:BR$101,装备数值!$BG$50:$BG$101,"="&amp;新怪物属性!$CM$2,装备数值!$BH$50:$BH$101,"&lt;="&amp;新怪物属性!$CM50)+SUMIFS(装备数值!BR$50:BR$101,装备数值!$BG$50:$BG$101,"="&amp;新怪物属性!$CN$2,装备数值!$BH$50:$BH$101,"&lt;="&amp;新怪物属性!$CN50)+SUMIFS(装备数值!BR$50:BR$101,装备数值!$BG$50:$BG$101,"="&amp;新怪物属性!$CO$2,装备数值!$BH$50:$BH$101,"&lt;="&amp;新怪物属性!$CO50)+SUMIFS(装备数值!BR$50:BR$101,装备数值!$BG$50:$BG$101,"="&amp;新怪物属性!$CP$2,装备数值!$BH$50:$BH$101,"&lt;="&amp;新怪物属性!$CP50)+SUMIFS(装备数值!BR$50:BR$101,装备数值!$BG$50:$BG$101,"="&amp;新怪物属性!$CQ$2,装备数值!$BH$50:$BH$101,"&lt;="&amp;新怪物属性!$CQ50)+SUMIFS(装备数值!BR$50:BR$101,装备数值!$BG$50:$BG$101,"="&amp;新怪物属性!$CR$2,装备数值!$BH$50:$BH$101,"&lt;="&amp;新怪物属性!$CR50)</f>
        <v>250</v>
      </c>
      <c r="CZ50" s="14">
        <f>SUMIFS(装备数值!BS$50:BS$101,装备数值!$BG$50:$BG$101,"="&amp;新怪物属性!$CF$2,装备数值!$BH$50:$BH$101,"&lt;="&amp;新怪物属性!$CF50)+SUMIFS(装备数值!BS$50:BS$101,装备数值!$BG$50:$BG$101,"="&amp;新怪物属性!$CG$2,装备数值!$BH$50:$BH$101,"&lt;="&amp;新怪物属性!$CG50)+SUMIFS(装备数值!BS$50:BS$101,装备数值!$BG$50:$BG$101,"="&amp;新怪物属性!$CH$2,装备数值!$BH$50:$BH$101,"&lt;="&amp;新怪物属性!$CH50)+SUMIFS(装备数值!BS$50:BS$101,装备数值!$BG$50:$BG$101,"="&amp;新怪物属性!$CI$2,装备数值!$BH$50:$BH$101,"&lt;="&amp;新怪物属性!$CI50)+SUMIFS(装备数值!BS$50:BS$101,装备数值!$BG$50:$BG$101,"="&amp;新怪物属性!$CJ$2,装备数值!$BH$50:$BH$101,"&lt;="&amp;新怪物属性!$CJ50)+SUMIFS(装备数值!BS$50:BS$101,装备数值!$BG$50:$BG$101,"="&amp;新怪物属性!$CK$2,装备数值!$BH$50:$BH$101,"&lt;="&amp;新怪物属性!$CK50)+SUMIFS(装备数值!BS$50:BS$101,装备数值!$BG$50:$BG$101,"="&amp;新怪物属性!$CL$2,装备数值!$BH$50:$BH$101,"&lt;="&amp;新怪物属性!$CL50)+SUMIFS(装备数值!BS$50:BS$101,装备数值!$BG$50:$BG$101,"="&amp;新怪物属性!$CM$2,装备数值!$BH$50:$BH$101,"&lt;="&amp;新怪物属性!$CM50)+SUMIFS(装备数值!BS$50:BS$101,装备数值!$BG$50:$BG$101,"="&amp;新怪物属性!$CN$2,装备数值!$BH$50:$BH$101,"&lt;="&amp;新怪物属性!$CN50)+SUMIFS(装备数值!BS$50:BS$101,装备数值!$BG$50:$BG$101,"="&amp;新怪物属性!$CO$2,装备数值!$BH$50:$BH$101,"&lt;="&amp;新怪物属性!$CO50)+SUMIFS(装备数值!BS$50:BS$101,装备数值!$BG$50:$BG$101,"="&amp;新怪物属性!$CP$2,装备数值!$BH$50:$BH$101,"&lt;="&amp;新怪物属性!$CP50)+SUMIFS(装备数值!BS$50:BS$101,装备数值!$BG$50:$BG$101,"="&amp;新怪物属性!$CQ$2,装备数值!$BH$50:$BH$101,"&lt;="&amp;新怪物属性!$CQ50)+SUMIFS(装备数值!BS$50:BS$101,装备数值!$BG$50:$BG$101,"="&amp;新怪物属性!$CR$2,装备数值!$BH$50:$BH$101,"&lt;="&amp;新怪物属性!$CR50)</f>
        <v>0</v>
      </c>
      <c r="DA50" s="14">
        <f>SUMIFS(装备数值!BT$50:BT$101,装备数值!$BG$50:$BG$101,"="&amp;新怪物属性!$CF$2,装备数值!$BH$50:$BH$101,"&lt;="&amp;新怪物属性!$CF50)+SUMIFS(装备数值!BT$50:BT$101,装备数值!$BG$50:$BG$101,"="&amp;新怪物属性!$CG$2,装备数值!$BH$50:$BH$101,"&lt;="&amp;新怪物属性!$CG50)+SUMIFS(装备数值!BT$50:BT$101,装备数值!$BG$50:$BG$101,"="&amp;新怪物属性!$CH$2,装备数值!$BH$50:$BH$101,"&lt;="&amp;新怪物属性!$CH50)+SUMIFS(装备数值!BT$50:BT$101,装备数值!$BG$50:$BG$101,"="&amp;新怪物属性!$CI$2,装备数值!$BH$50:$BH$101,"&lt;="&amp;新怪物属性!$CI50)+SUMIFS(装备数值!BT$50:BT$101,装备数值!$BG$50:$BG$101,"="&amp;新怪物属性!$CJ$2,装备数值!$BH$50:$BH$101,"&lt;="&amp;新怪物属性!$CJ50)+SUMIFS(装备数值!BT$50:BT$101,装备数值!$BG$50:$BG$101,"="&amp;新怪物属性!$CK$2,装备数值!$BH$50:$BH$101,"&lt;="&amp;新怪物属性!$CK50)+SUMIFS(装备数值!BT$50:BT$101,装备数值!$BG$50:$BG$101,"="&amp;新怪物属性!$CL$2,装备数值!$BH$50:$BH$101,"&lt;="&amp;新怪物属性!$CL50)+SUMIFS(装备数值!BT$50:BT$101,装备数值!$BG$50:$BG$101,"="&amp;新怪物属性!$CM$2,装备数值!$BH$50:$BH$101,"&lt;="&amp;新怪物属性!$CM50)+SUMIFS(装备数值!BT$50:BT$101,装备数值!$BG$50:$BG$101,"="&amp;新怪物属性!$CN$2,装备数值!$BH$50:$BH$101,"&lt;="&amp;新怪物属性!$CN50)+SUMIFS(装备数值!BT$50:BT$101,装备数值!$BG$50:$BG$101,"="&amp;新怪物属性!$CO$2,装备数值!$BH$50:$BH$101,"&lt;="&amp;新怪物属性!$CO50)+SUMIFS(装备数值!BT$50:BT$101,装备数值!$BG$50:$BG$101,"="&amp;新怪物属性!$CP$2,装备数值!$BH$50:$BH$101,"&lt;="&amp;新怪物属性!$CP50)+SUMIFS(装备数值!BT$50:BT$101,装备数值!$BG$50:$BG$101,"="&amp;新怪物属性!$CQ$2,装备数值!$BH$50:$BH$101,"&lt;="&amp;新怪物属性!$CQ50)+SUMIFS(装备数值!BT$50:BT$101,装备数值!$BG$50:$BG$101,"="&amp;新怪物属性!$CR$2,装备数值!$BH$50:$BH$101,"&lt;="&amp;新怪物属性!$CR50)</f>
        <v>250</v>
      </c>
      <c r="DB50" s="14">
        <f>SUMIFS(装备数值!BU$50:BU$101,装备数值!$BG$50:$BG$101,"="&amp;新怪物属性!$CF$2,装备数值!$BH$50:$BH$101,"&lt;="&amp;新怪物属性!$CF50)+SUMIFS(装备数值!BU$50:BU$101,装备数值!$BG$50:$BG$101,"="&amp;新怪物属性!$CG$2,装备数值!$BH$50:$BH$101,"&lt;="&amp;新怪物属性!$CG50)+SUMIFS(装备数值!BU$50:BU$101,装备数值!$BG$50:$BG$101,"="&amp;新怪物属性!$CH$2,装备数值!$BH$50:$BH$101,"&lt;="&amp;新怪物属性!$CH50)+SUMIFS(装备数值!BU$50:BU$101,装备数值!$BG$50:$BG$101,"="&amp;新怪物属性!$CI$2,装备数值!$BH$50:$BH$101,"&lt;="&amp;新怪物属性!$CI50)+SUMIFS(装备数值!BU$50:BU$101,装备数值!$BG$50:$BG$101,"="&amp;新怪物属性!$CJ$2,装备数值!$BH$50:$BH$101,"&lt;="&amp;新怪物属性!$CJ50)+SUMIFS(装备数值!BU$50:BU$101,装备数值!$BG$50:$BG$101,"="&amp;新怪物属性!$CK$2,装备数值!$BH$50:$BH$101,"&lt;="&amp;新怪物属性!$CK50)+SUMIFS(装备数值!BU$50:BU$101,装备数值!$BG$50:$BG$101,"="&amp;新怪物属性!$CL$2,装备数值!$BH$50:$BH$101,"&lt;="&amp;新怪物属性!$CL50)+SUMIFS(装备数值!BU$50:BU$101,装备数值!$BG$50:$BG$101,"="&amp;新怪物属性!$CM$2,装备数值!$BH$50:$BH$101,"&lt;="&amp;新怪物属性!$CM50)+SUMIFS(装备数值!BU$50:BU$101,装备数值!$BG$50:$BG$101,"="&amp;新怪物属性!$CN$2,装备数值!$BH$50:$BH$101,"&lt;="&amp;新怪物属性!$CN50)+SUMIFS(装备数值!BU$50:BU$101,装备数值!$BG$50:$BG$101,"="&amp;新怪物属性!$CO$2,装备数值!$BH$50:$BH$101,"&lt;="&amp;新怪物属性!$CO50)+SUMIFS(装备数值!BU$50:BU$101,装备数值!$BG$50:$BG$101,"="&amp;新怪物属性!$CP$2,装备数值!$BH$50:$BH$101,"&lt;="&amp;新怪物属性!$CP50)+SUMIFS(装备数值!BU$50:BU$101,装备数值!$BG$50:$BG$101,"="&amp;新怪物属性!$CQ$2,装备数值!$BH$50:$BH$101,"&lt;="&amp;新怪物属性!$CQ50)+SUMIFS(装备数值!BU$50:BU$101,装备数值!$BG$50:$BG$101,"="&amp;新怪物属性!$CR$2,装备数值!$BH$50:$BH$101,"&lt;="&amp;新怪物属性!$CR50)</f>
        <v>0</v>
      </c>
      <c r="DC50" s="14">
        <f>SUMIFS(装备数值!BV$50:BV$101,装备数值!$BG$50:$BG$101,"="&amp;新怪物属性!$CF$2,装备数值!$BH$50:$BH$101,"&lt;="&amp;新怪物属性!$CF50)+SUMIFS(装备数值!BV$50:BV$101,装备数值!$BG$50:$BG$101,"="&amp;新怪物属性!$CG$2,装备数值!$BH$50:$BH$101,"&lt;="&amp;新怪物属性!$CG50)+SUMIFS(装备数值!BV$50:BV$101,装备数值!$BG$50:$BG$101,"="&amp;新怪物属性!$CH$2,装备数值!$BH$50:$BH$101,"&lt;="&amp;新怪物属性!$CH50)+SUMIFS(装备数值!BV$50:BV$101,装备数值!$BG$50:$BG$101,"="&amp;新怪物属性!$CI$2,装备数值!$BH$50:$BH$101,"&lt;="&amp;新怪物属性!$CI50)+SUMIFS(装备数值!BV$50:BV$101,装备数值!$BG$50:$BG$101,"="&amp;新怪物属性!$CJ$2,装备数值!$BH$50:$BH$101,"&lt;="&amp;新怪物属性!$CJ50)+SUMIFS(装备数值!BV$50:BV$101,装备数值!$BG$50:$BG$101,"="&amp;新怪物属性!$CK$2,装备数值!$BH$50:$BH$101,"&lt;="&amp;新怪物属性!$CK50)+SUMIFS(装备数值!BV$50:BV$101,装备数值!$BG$50:$BG$101,"="&amp;新怪物属性!$CL$2,装备数值!$BH$50:$BH$101,"&lt;="&amp;新怪物属性!$CL50)+SUMIFS(装备数值!BV$50:BV$101,装备数值!$BG$50:$BG$101,"="&amp;新怪物属性!$CM$2,装备数值!$BH$50:$BH$101,"&lt;="&amp;新怪物属性!$CM50)+SUMIFS(装备数值!BV$50:BV$101,装备数值!$BG$50:$BG$101,"="&amp;新怪物属性!$CN$2,装备数值!$BH$50:$BH$101,"&lt;="&amp;新怪物属性!$CN50)+SUMIFS(装备数值!BV$50:BV$101,装备数值!$BG$50:$BG$101,"="&amp;新怪物属性!$CO$2,装备数值!$BH$50:$BH$101,"&lt;="&amp;新怪物属性!$CO50)+SUMIFS(装备数值!BV$50:BV$101,装备数值!$BG$50:$BG$101,"="&amp;新怪物属性!$CP$2,装备数值!$BH$50:$BH$101,"&lt;="&amp;新怪物属性!$CP50)+SUMIFS(装备数值!BV$50:BV$101,装备数值!$BG$50:$BG$101,"="&amp;新怪物属性!$CQ$2,装备数值!$BH$50:$BH$101,"&lt;="&amp;新怪物属性!$CQ50)+SUMIFS(装备数值!BV$50:BV$101,装备数值!$BG$50:$BG$101,"="&amp;新怪物属性!$CR$2,装备数值!$BH$50:$BH$101,"&lt;="&amp;新怪物属性!$CR50)</f>
        <v>0</v>
      </c>
      <c r="DD50" s="14">
        <f>SUMIFS(装备数值!BW$50:BW$101,装备数值!$BG$50:$BG$101,"="&amp;新怪物属性!$CF$2,装备数值!$BH$50:$BH$101,"&lt;="&amp;新怪物属性!$CF50)+SUMIFS(装备数值!BW$50:BW$101,装备数值!$BG$50:$BG$101,"="&amp;新怪物属性!$CG$2,装备数值!$BH$50:$BH$101,"&lt;="&amp;新怪物属性!$CG50)+SUMIFS(装备数值!BW$50:BW$101,装备数值!$BG$50:$BG$101,"="&amp;新怪物属性!$CH$2,装备数值!$BH$50:$BH$101,"&lt;="&amp;新怪物属性!$CH50)+SUMIFS(装备数值!BW$50:BW$101,装备数值!$BG$50:$BG$101,"="&amp;新怪物属性!$CI$2,装备数值!$BH$50:$BH$101,"&lt;="&amp;新怪物属性!$CI50)+SUMIFS(装备数值!BW$50:BW$101,装备数值!$BG$50:$BG$101,"="&amp;新怪物属性!$CJ$2,装备数值!$BH$50:$BH$101,"&lt;="&amp;新怪物属性!$CJ50)+SUMIFS(装备数值!BW$50:BW$101,装备数值!$BG$50:$BG$101,"="&amp;新怪物属性!$CK$2,装备数值!$BH$50:$BH$101,"&lt;="&amp;新怪物属性!$CK50)+SUMIFS(装备数值!BW$50:BW$101,装备数值!$BG$50:$BG$101,"="&amp;新怪物属性!$CL$2,装备数值!$BH$50:$BH$101,"&lt;="&amp;新怪物属性!$CL50)+SUMIFS(装备数值!BW$50:BW$101,装备数值!$BG$50:$BG$101,"="&amp;新怪物属性!$CM$2,装备数值!$BH$50:$BH$101,"&lt;="&amp;新怪物属性!$CM50)+SUMIFS(装备数值!BW$50:BW$101,装备数值!$BG$50:$BG$101,"="&amp;新怪物属性!$CN$2,装备数值!$BH$50:$BH$101,"&lt;="&amp;新怪物属性!$CN50)+SUMIFS(装备数值!BW$50:BW$101,装备数值!$BG$50:$BG$101,"="&amp;新怪物属性!$CO$2,装备数值!$BH$50:$BH$101,"&lt;="&amp;新怪物属性!$CO50)+SUMIFS(装备数值!BW$50:BW$101,装备数值!$BG$50:$BG$101,"="&amp;新怪物属性!$CP$2,装备数值!$BH$50:$BH$101,"&lt;="&amp;新怪物属性!$CP50)+SUMIFS(装备数值!BW$50:BW$101,装备数值!$BG$50:$BG$101,"="&amp;新怪物属性!$CQ$2,装备数值!$BH$50:$BH$101,"&lt;="&amp;新怪物属性!$CQ50)+SUMIFS(装备数值!BW$50:BW$101,装备数值!$BG$50:$BG$101,"="&amp;新怪物属性!$CR$2,装备数值!$BH$50:$BH$101,"&lt;="&amp;新怪物属性!$CR50)</f>
        <v>0</v>
      </c>
      <c r="DE50" s="14">
        <f>SUMIFS(装备数值!BX$50:BX$101,装备数值!$BG$50:$BG$101,"="&amp;新怪物属性!$CF$2,装备数值!$BH$50:$BH$101,"&lt;="&amp;新怪物属性!$CF50)+SUMIFS(装备数值!BX$50:BX$101,装备数值!$BG$50:$BG$101,"="&amp;新怪物属性!$CG$2,装备数值!$BH$50:$BH$101,"&lt;="&amp;新怪物属性!$CG50)+SUMIFS(装备数值!BX$50:BX$101,装备数值!$BG$50:$BG$101,"="&amp;新怪物属性!$CH$2,装备数值!$BH$50:$BH$101,"&lt;="&amp;新怪物属性!$CH50)+SUMIFS(装备数值!BX$50:BX$101,装备数值!$BG$50:$BG$101,"="&amp;新怪物属性!$CI$2,装备数值!$BH$50:$BH$101,"&lt;="&amp;新怪物属性!$CI50)+SUMIFS(装备数值!BX$50:BX$101,装备数值!$BG$50:$BG$101,"="&amp;新怪物属性!$CJ$2,装备数值!$BH$50:$BH$101,"&lt;="&amp;新怪物属性!$CJ50)+SUMIFS(装备数值!BX$50:BX$101,装备数值!$BG$50:$BG$101,"="&amp;新怪物属性!$CK$2,装备数值!$BH$50:$BH$101,"&lt;="&amp;新怪物属性!$CK50)+SUMIFS(装备数值!BX$50:BX$101,装备数值!$BG$50:$BG$101,"="&amp;新怪物属性!$CL$2,装备数值!$BH$50:$BH$101,"&lt;="&amp;新怪物属性!$CL50)+SUMIFS(装备数值!BX$50:BX$101,装备数值!$BG$50:$BG$101,"="&amp;新怪物属性!$CM$2,装备数值!$BH$50:$BH$101,"&lt;="&amp;新怪物属性!$CM50)+SUMIFS(装备数值!BX$50:BX$101,装备数值!$BG$50:$BG$101,"="&amp;新怪物属性!$CN$2,装备数值!$BH$50:$BH$101,"&lt;="&amp;新怪物属性!$CN50)+SUMIFS(装备数值!BX$50:BX$101,装备数值!$BG$50:$BG$101,"="&amp;新怪物属性!$CO$2,装备数值!$BH$50:$BH$101,"&lt;="&amp;新怪物属性!$CO50)+SUMIFS(装备数值!BX$50:BX$101,装备数值!$BG$50:$BG$101,"="&amp;新怪物属性!$CP$2,装备数值!$BH$50:$BH$101,"&lt;="&amp;新怪物属性!$CP50)+SUMIFS(装备数值!BX$50:BX$101,装备数值!$BG$50:$BG$101,"="&amp;新怪物属性!$CQ$2,装备数值!$BH$50:$BH$101,"&lt;="&amp;新怪物属性!$CQ50)+SUMIFS(装备数值!BX$50:BX$101,装备数值!$BG$50:$BG$101,"="&amp;新怪物属性!$CR$2,装备数值!$BH$50:$BH$101,"&lt;="&amp;新怪物属性!$CR50)</f>
        <v>0</v>
      </c>
      <c r="DH50" s="14">
        <f>INDEX(装备数值!$I$13:$M$116,新怪物属性!$P50*8+1,DH$2)*$X50+INDEX(装备数值!$I$13:$M$116,新怪物属性!$Q50*8+2,DH$2)*$Y50+INDEX(装备数值!$I$13:$M$116,新怪物属性!$S50*8+3,DH$2)*$Z50+INDEX(装备数值!$I$13:$M$116,新怪物属性!$R50*8+4,DH$2)*$AA50+INDEX(装备数值!$I$13:$M$116,新怪物属性!$T50*8+5,DH$2)*$AB50+INDEX(装备数值!$I$13:$M$116,新怪物属性!$U50*8+6,DH$2)*$AC50+INDEX(装备数值!$I$13:$M$116,新怪物属性!$V50*8+7,DH$2)*$AD50+INDEX(装备数值!$I$13:$M$116,新怪物属性!$W50*8+8,DH$2)*$AE50</f>
        <v>2800</v>
      </c>
      <c r="DI50" s="14">
        <f>INDEX(装备数值!$I$13:$M$116,新怪物属性!$P50*8+1,DI$2)*$X50+INDEX(装备数值!$I$13:$M$116,新怪物属性!$Q50*8+2,DI$2)*$Y50+INDEX(装备数值!$I$13:$M$116,新怪物属性!$S50*8+3,DI$2)*$Z50+INDEX(装备数值!$I$13:$M$116,新怪物属性!$R50*8+4,DI$2)*$AA50+INDEX(装备数值!$I$13:$M$116,新怪物属性!$T50*8+5,DI$2)*$AB50+INDEX(装备数值!$I$13:$M$116,新怪物属性!$U50*8+6,DI$2)*$AC50+INDEX(装备数值!$I$13:$M$116,新怪物属性!$V50*8+7,DI$2)*$AD50+INDEX(装备数值!$I$13:$M$116,新怪物属性!$W50*8+8,DI$2)*$AE50</f>
        <v>24000</v>
      </c>
      <c r="DJ50" s="14">
        <f>INDEX(装备数值!$I$13:$M$116,新怪物属性!$P50*8+1,DJ$2)*$X50+INDEX(装备数值!$I$13:$M$116,新怪物属性!$Q50*8+2,DJ$2)*$Y50+INDEX(装备数值!$I$13:$M$116,新怪物属性!$S50*8+3,DJ$2)*$Z50+INDEX(装备数值!$I$13:$M$116,新怪物属性!$R50*8+4,DJ$2)*$AA50+INDEX(装备数值!$I$13:$M$116,新怪物属性!$T50*8+5,DJ$2)*$AB50+INDEX(装备数值!$I$13:$M$116,新怪物属性!$U50*8+6,DJ$2)*$AC50+INDEX(装备数值!$I$13:$M$116,新怪物属性!$V50*8+7,DJ$2)*$AD50+INDEX(装备数值!$I$13:$M$116,新怪物属性!$W50*8+8,DJ$2)*$AE50</f>
        <v>1520</v>
      </c>
      <c r="DK50" s="14">
        <f>INDEX(装备数值!$I$13:$M$116,新怪物属性!$P50*8+1,DK$2)*$X50+INDEX(装备数值!$I$13:$M$116,新怪物属性!$Q50*8+2,DK$2)*$Y50+INDEX(装备数值!$I$13:$M$116,新怪物属性!$S50*8+3,DK$2)*$Z50+INDEX(装备数值!$I$13:$M$116,新怪物属性!$R50*8+4,DK$2)*$AA50+INDEX(装备数值!$I$13:$M$116,新怪物属性!$T50*8+5,DK$2)*$AB50+INDEX(装备数值!$I$13:$M$116,新怪物属性!$U50*8+6,DK$2)*$AC50+INDEX(装备数值!$I$13:$M$116,新怪物属性!$V50*8+7,DK$2)*$AD50+INDEX(装备数值!$I$13:$M$116,新怪物属性!$W50*8+8,DK$2)*$AE50</f>
        <v>40000</v>
      </c>
      <c r="DL50" s="14">
        <f>INDEX(装备数值!$I$13:$M$116,新怪物属性!$P50*8+1,DL$2)*$X50+INDEX(装备数值!$I$13:$M$116,新怪物属性!$Q50*8+2,DL$2)*$Y50+INDEX(装备数值!$I$13:$M$116,新怪物属性!$S50*8+3,DL$2)*$Z50+INDEX(装备数值!$I$13:$M$116,新怪物属性!$R50*8+4,DL$2)*$AA50+INDEX(装备数值!$I$13:$M$116,新怪物属性!$T50*8+5,DL$2)*$AB50+INDEX(装备数值!$I$13:$M$116,新怪物属性!$U50*8+6,DL$2)*$AC50+INDEX(装备数值!$I$13:$M$116,新怪物属性!$V50*8+7,DL$2)*$AD50+INDEX(装备数值!$I$13:$M$116,新怪物属性!$W50*8+8,DL$2)*$AE50</f>
        <v>480</v>
      </c>
      <c r="DO50" s="14">
        <f>INDEX(装备数值!$X$13:$AH$116,$P50*8+1,DO$2)*$AF50+INDEX(装备数值!$X$13:$AH$116,$Q50*8+2,DO$2)*$AG50+INDEX(装备数值!$X$13:$AH$116,$S50*8+3,DO$2)*$AH50+INDEX(装备数值!$X$13:$AH$116,$R50*8+4,DO$2)*$AI50+INDEX(装备数值!$X$13:$AH$116,$T50*8+5,DO$2)*$AJ50+INDEX(装备数值!$X$13:$AH$116,$U50*8+6,DO$2)*$AK50+INDEX(装备数值!$X$13:$AH$116,$V50*8+7,DO$2)*$AL50+INDEX(装备数值!$X$13:$AH$116,$W50*8+8,DO$2)*$AM50</f>
        <v>0</v>
      </c>
      <c r="DP50" s="14">
        <f>INDEX(装备数值!$X$13:$AH$116,$P50*8+1,DP$2)*$AF50+INDEX(装备数值!$X$13:$AH$116,$Q50*8+2,DP$2)*$AG50+INDEX(装备数值!$X$13:$AH$116,$S50*8+3,DP$2)*$AH50+INDEX(装备数值!$X$13:$AH$116,$R50*8+4,DP$2)*$AI50+INDEX(装备数值!$X$13:$AH$116,$T50*8+5,DP$2)*$AJ50+INDEX(装备数值!$X$13:$AH$116,$U50*8+6,DP$2)*$AK50+INDEX(装备数值!$X$13:$AH$116,$V50*8+7,DP$2)*$AL50+INDEX(装备数值!$X$13:$AH$116,$W50*8+8,DP$2)*$AM50</f>
        <v>0</v>
      </c>
      <c r="DQ50" s="14">
        <f>INDEX(装备数值!$X$13:$AH$116,$P50*8+1,DQ$2)*$AF50+INDEX(装备数值!$X$13:$AH$116,$Q50*8+2,DQ$2)*$AG50+INDEX(装备数值!$X$13:$AH$116,$S50*8+3,DQ$2)*$AH50+INDEX(装备数值!$X$13:$AH$116,$R50*8+4,DQ$2)*$AI50+INDEX(装备数值!$X$13:$AH$116,$T50*8+5,DQ$2)*$AJ50+INDEX(装备数值!$X$13:$AH$116,$U50*8+6,DQ$2)*$AK50+INDEX(装备数值!$X$13:$AH$116,$V50*8+7,DQ$2)*$AL50+INDEX(装备数值!$X$13:$AH$116,$W50*8+8,DQ$2)*$AM50</f>
        <v>0</v>
      </c>
      <c r="DR50" s="14">
        <f>INDEX(装备数值!$X$13:$AH$116,$P50*8+1,DR$2)*$AF50+INDEX(装备数值!$X$13:$AH$116,$Q50*8+2,DR$2)*$AG50+INDEX(装备数值!$X$13:$AH$116,$S50*8+3,DR$2)*$AH50+INDEX(装备数值!$X$13:$AH$116,$R50*8+4,DR$2)*$AI50+INDEX(装备数值!$X$13:$AH$116,$T50*8+5,DR$2)*$AJ50+INDEX(装备数值!$X$13:$AH$116,$U50*8+6,DR$2)*$AK50+INDEX(装备数值!$X$13:$AH$116,$V50*8+7,DR$2)*$AL50+INDEX(装备数值!$X$13:$AH$116,$W50*8+8,DR$2)*$AM50</f>
        <v>0</v>
      </c>
      <c r="DS50" s="14">
        <f>INDEX(装备数值!$X$13:$AH$116,$P50*8+1,DS$2)*$AF50+INDEX(装备数值!$X$13:$AH$116,$Q50*8+2,DS$2)*$AG50+INDEX(装备数值!$X$13:$AH$116,$S50*8+3,DS$2)*$AH50+INDEX(装备数值!$X$13:$AH$116,$R50*8+4,DS$2)*$AI50+INDEX(装备数值!$X$13:$AH$116,$T50*8+5,DS$2)*$AJ50+INDEX(装备数值!$X$13:$AH$116,$U50*8+6,DS$2)*$AK50+INDEX(装备数值!$X$13:$AH$116,$V50*8+7,DS$2)*$AL50+INDEX(装备数值!$X$13:$AH$116,$W50*8+8,DS$2)*$AM50</f>
        <v>0</v>
      </c>
      <c r="DT50" s="14">
        <f>INDEX(装备数值!$X$13:$AH$116,$P50*8+1,DT$2)*$AF50+INDEX(装备数值!$X$13:$AH$116,$Q50*8+2,DT$2)*$AG50+INDEX(装备数值!$X$13:$AH$116,$S50*8+3,DT$2)*$AH50+INDEX(装备数值!$X$13:$AH$116,$R50*8+4,DT$2)*$AI50+INDEX(装备数值!$X$13:$AH$116,$T50*8+5,DT$2)*$AJ50+INDEX(装备数值!$X$13:$AH$116,$U50*8+6,DT$2)*$AK50+INDEX(装备数值!$X$13:$AH$116,$V50*8+7,DT$2)*$AL50+INDEX(装备数值!$X$13:$AH$116,$W50*8+8,DT$2)*$AM50</f>
        <v>0</v>
      </c>
      <c r="DU50" s="14">
        <f>INDEX(装备数值!$X$13:$AH$116,$P50*8+1,DU$2)*$AF50+INDEX(装备数值!$X$13:$AH$116,$Q50*8+2,DU$2)*$AG50+INDEX(装备数值!$X$13:$AH$116,$S50*8+3,DU$2)*$AH50+INDEX(装备数值!$X$13:$AH$116,$R50*8+4,DU$2)*$AI50+INDEX(装备数值!$X$13:$AH$116,$T50*8+5,DU$2)*$AJ50+INDEX(装备数值!$X$13:$AH$116,$U50*8+6,DU$2)*$AK50+INDEX(装备数值!$X$13:$AH$116,$V50*8+7,DU$2)*$AL50+INDEX(装备数值!$X$13:$AH$116,$W50*8+8,DU$2)*$AM50</f>
        <v>0</v>
      </c>
      <c r="DV50" s="14">
        <f>INDEX(装备数值!$X$13:$AH$116,$P50*8+1,DV$2)*$AF50+INDEX(装备数值!$X$13:$AH$116,$Q50*8+2,DV$2)*$AG50+INDEX(装备数值!$X$13:$AH$116,$S50*8+3,DV$2)*$AH50+INDEX(装备数值!$X$13:$AH$116,$R50*8+4,DV$2)*$AI50+INDEX(装备数值!$X$13:$AH$116,$T50*8+5,DV$2)*$AJ50+INDEX(装备数值!$X$13:$AH$116,$U50*8+6,DV$2)*$AK50+INDEX(装备数值!$X$13:$AH$116,$V50*8+7,DV$2)*$AL50+INDEX(装备数值!$X$13:$AH$116,$W50*8+8,DV$2)*$AM50</f>
        <v>0</v>
      </c>
      <c r="DW50" s="14">
        <f>INDEX(装备数值!$X$13:$AH$116,$P50*8+1,DW$2)*$AF50+INDEX(装备数值!$X$13:$AH$116,$Q50*8+2,DW$2)*$AG50+INDEX(装备数值!$X$13:$AH$116,$S50*8+3,DW$2)*$AH50+INDEX(装备数值!$X$13:$AH$116,$R50*8+4,DW$2)*$AI50+INDEX(装备数值!$X$13:$AH$116,$T50*8+5,DW$2)*$AJ50+INDEX(装备数值!$X$13:$AH$116,$U50*8+6,DW$2)*$AK50+INDEX(装备数值!$X$13:$AH$116,$V50*8+7,DW$2)*$AL50+INDEX(装备数值!$X$13:$AH$116,$W50*8+8,DW$2)*$AM50</f>
        <v>0</v>
      </c>
      <c r="DX50" s="14">
        <f>INDEX(装备数值!$X$13:$AH$116,$P50*8+1,DX$2)*$AF50+INDEX(装备数值!$X$13:$AH$116,$Q50*8+2,DX$2)*$AG50+INDEX(装备数值!$X$13:$AH$116,$S50*8+3,DX$2)*$AH50+INDEX(装备数值!$X$13:$AH$116,$R50*8+4,DX$2)*$AI50+INDEX(装备数值!$X$13:$AH$116,$T50*8+5,DX$2)*$AJ50+INDEX(装备数值!$X$13:$AH$116,$U50*8+6,DX$2)*$AK50+INDEX(装备数值!$X$13:$AH$116,$V50*8+7,DX$2)*$AL50+INDEX(装备数值!$X$13:$AH$116,$W50*8+8,DX$2)*$AM50</f>
        <v>0</v>
      </c>
      <c r="DY50" s="14">
        <f>INDEX(装备数值!$X$13:$AH$116,$P50*8+1,DY$2)*$AF50+INDEX(装备数值!$X$13:$AH$116,$Q50*8+2,DY$2)*$AG50+INDEX(装备数值!$X$13:$AH$116,$S50*8+3,DY$2)*$AH50+INDEX(装备数值!$X$13:$AH$116,$R50*8+4,DY$2)*$AI50+INDEX(装备数值!$X$13:$AH$116,$T50*8+5,DY$2)*$AJ50+INDEX(装备数值!$X$13:$AH$116,$U50*8+6,DY$2)*$AK50+INDEX(装备数值!$X$13:$AH$116,$V50*8+7,DY$2)*$AL50+INDEX(装备数值!$X$13:$AH$116,$W50*8+8,DY$2)*$AM50</f>
        <v>0</v>
      </c>
      <c r="EA50" s="14">
        <f>INDEX(装备数值!$AN$17:$AN$117,MATCH(MIN($X50:$AE50),装备数值!$AO$17:$AO$117,1))</f>
        <v>4</v>
      </c>
      <c r="EB50" s="14">
        <f>IF(COUNTIF($P50:$W50,"&gt;"&amp;0)=8,INDEX(装备数值!AR$17:AR$117,$EA50+1),0)</f>
        <v>320</v>
      </c>
      <c r="EC50" s="14">
        <f>IF(COUNTIF($P50:$W50,"&gt;"&amp;0)=8,INDEX(装备数值!AS$17:AS$117,$EA50+1),0)</f>
        <v>2400</v>
      </c>
      <c r="ED50" s="14">
        <f>IF(COUNTIF($P50:$W50,"&gt;"&amp;0)=8,INDEX(装备数值!AT$17:AT$117,$EA50+1),0)</f>
        <v>160</v>
      </c>
      <c r="EE50" s="14">
        <f>IF(COUNTIF($P50:$W50,"&gt;"&amp;0)=8,INDEX(装备数值!AU$17:AU$117,$EA50+1),0)</f>
        <v>3200</v>
      </c>
      <c r="EF50" s="14">
        <f>IF(COUNTIF($P50:$W50,"&gt;"&amp;0)=8,INDEX(装备数值!AV$17:AV$117,$EA50+1),0)</f>
        <v>56</v>
      </c>
      <c r="EH50" s="14">
        <f>INDEX(装备数值!$AY$17:$AY$77,MATCH(MIN($AF50:$AM50),装备数值!$AZ$17:$AZ$77,1))</f>
        <v>0</v>
      </c>
      <c r="EI50" s="26">
        <f>INDEX(装备数值!BA$17:BA$77,新怪物属性!EH50+1)</f>
        <v>0</v>
      </c>
      <c r="EJ50" s="26">
        <f>INDEX(装备数值!BA$17:BA$77,新怪物属性!EH50+1)</f>
        <v>0</v>
      </c>
      <c r="EL50" s="14">
        <f t="shared" si="88"/>
        <v>5</v>
      </c>
      <c r="EM50" s="14">
        <f>VLOOKUP(EL50,军阶与晶片数值!$W$6:$X$27,2)</f>
        <v>2</v>
      </c>
      <c r="EN50" s="14">
        <f>INDEX(军阶与晶片数值!Y$6:Y$27,$EM50+1)</f>
        <v>200</v>
      </c>
      <c r="EO50" s="14">
        <f>INDEX(军阶与晶片数值!Z$6:Z$27,$EM50+1)</f>
        <v>200</v>
      </c>
      <c r="EP50" s="14">
        <f>INDEX(军阶与晶片数值!AA$6:AA$27,$EM50+1)</f>
        <v>200</v>
      </c>
      <c r="EQ50" s="14">
        <f>INDEX(军阶与晶片数值!AB$6:AB$27,$EM50+1)</f>
        <v>200</v>
      </c>
      <c r="ER50" s="29">
        <f>INDEX(军阶与晶片数值!AC$6:AC$27,$EM50+1)</f>
        <v>10</v>
      </c>
      <c r="ES50" s="29">
        <f>INDEX(军阶与晶片数值!AD$6:AD$27,$EM50+1)</f>
        <v>5</v>
      </c>
      <c r="EU50" s="26">
        <f>INDEX(军阶与晶片数值!I$6:I$16,AN50+1)</f>
        <v>0.01</v>
      </c>
      <c r="EV50" s="26">
        <f>INDEX(军阶与晶片数值!M$6:M$16,AO50+1)</f>
        <v>0.01</v>
      </c>
      <c r="EW50" s="26">
        <f>INDEX(军阶与晶片数值!J$6:J$16,AP50+1)</f>
        <v>0.01</v>
      </c>
      <c r="EX50" s="26">
        <f>INDEX(军阶与晶片数值!K$6:K$16,AQ50+1)</f>
        <v>0.02</v>
      </c>
      <c r="EY50" s="26">
        <f>INDEX(军阶与晶片数值!L$6:L$16,AR50+1)</f>
        <v>0.02</v>
      </c>
      <c r="EZ50" s="28">
        <f>INDEX(军阶与晶片数值!N$6:N$16,AS50+1)</f>
        <v>0</v>
      </c>
      <c r="FA50" s="28">
        <f>INDEX(军阶与晶片数值!O$6:O$16,AT50+1)</f>
        <v>0</v>
      </c>
      <c r="FB50" s="28">
        <f>INDEX(军阶与晶片数值!P$6:P$16,AU50+1)</f>
        <v>0</v>
      </c>
      <c r="FC50" s="28">
        <f>INDEX(军阶与晶片数值!Q$6:Q$16,AV50+1)</f>
        <v>0</v>
      </c>
      <c r="FD50" s="26">
        <f>INDEX(军阶与晶片数值!R$6:R$16,AW50+1)</f>
        <v>0</v>
      </c>
      <c r="FE50" s="26">
        <f>INDEX(军阶与晶片数值!S$6:S$16,AX50+1)</f>
        <v>0</v>
      </c>
      <c r="FF50" s="26">
        <f>INDEX(军阶与晶片数值!T$6:T$16,AY50+1)</f>
        <v>0</v>
      </c>
      <c r="FG50" s="26">
        <f>INDEX(军阶与晶片数值!U$6:U$16,AZ50+1)</f>
        <v>0</v>
      </c>
      <c r="FI50" s="26">
        <f>INDEX(军阶与晶片数值!$C$6:$C$36,新怪物属性!$BA50+1)</f>
        <v>0.1</v>
      </c>
      <c r="FJ50" s="26">
        <f>INDEX(军阶与晶片数值!$C$6:$C$36,新怪物属性!$BA50+1)</f>
        <v>0.1</v>
      </c>
      <c r="FK50" s="26">
        <f>INDEX(军阶与晶片数值!$C$6:$C$36,新怪物属性!$BA50+1)</f>
        <v>0.1</v>
      </c>
      <c r="FL50" s="26">
        <f>INDEX(军阶与晶片数值!$C$6:$C$36,新怪物属性!$BA50+1)</f>
        <v>0.1</v>
      </c>
      <c r="FM50" s="26">
        <f>INDEX(军阶与晶片数值!$C$6:$C$36,新怪物属性!$BA50+1)</f>
        <v>0.1</v>
      </c>
      <c r="FO50" s="14">
        <f>INDEX(战舰突破!$H$6:$H$18,新怪物属性!$J50+1)+INDEX(战舰突破!$H$23:$H$35,新怪物属性!$K50+1)+INDEX(战舰突破!$H$40:$H$52,新怪物属性!$L50+1)</f>
        <v>200</v>
      </c>
      <c r="FP50" s="14">
        <f>INDEX(战舰突破!$I$6:$I$18,新怪物属性!$J50+1)+INDEX(战舰突破!$I$23:$I$35,新怪物属性!$K50+1)+INDEX(战舰突破!$I$40:$I$52,新怪物属性!$L50+1)</f>
        <v>200</v>
      </c>
      <c r="FQ50" s="14">
        <f>INDEX(战舰突破!$J$6:$J$18,新怪物属性!$J50+1)+INDEX(战舰突破!$J$23:$J$35,新怪物属性!$K50+1)+INDEX(战舰突破!$J$40:$J$52,新怪物属性!$L50+1)</f>
        <v>0</v>
      </c>
      <c r="FR50" s="14">
        <f>INDEX(战舰突破!$K$6:$K$18,新怪物属性!$J50+1)+INDEX(战舰突破!$K$23:$K$35,新怪物属性!$K50+1)+INDEX(战舰突破!$K$40:$K$52,新怪物属性!$L50+1)</f>
        <v>0</v>
      </c>
      <c r="FS50" s="14">
        <f>INDEX(战舰突破!$L$6:$L$18,新怪物属性!$J50+1)+INDEX(战舰突破!$L$23:$L$35,新怪物属性!$K50+1)+INDEX(战舰突破!$L$40:$L$52,新怪物属性!$L50+1)</f>
        <v>0</v>
      </c>
      <c r="FT50" s="18">
        <f>INDEX(战舰突破!$N$6:$N$18,新怪物属性!$J50+1)+INDEX(战舰突破!$N$23:$N$35,新怪物属性!$K50+1)+INDEX(战舰突破!$N$40:$N$52,新怪物属性!$L50+1)</f>
        <v>0</v>
      </c>
      <c r="FU50" s="18">
        <f>INDEX(战舰突破!$O$6:$O$18,新怪物属性!$J50+1)+INDEX(战舰突破!$O$23:$O$35,新怪物属性!$K50+1)+INDEX(战舰突破!$O$40:$O$52,新怪物属性!$L50+1)</f>
        <v>0</v>
      </c>
      <c r="FV50" s="18">
        <f>INDEX(战舰突破!$P$6:$P$18,新怪物属性!$J50+1)+INDEX(战舰突破!$P$23:$P$35,新怪物属性!$K50+1)+INDEX(战舰突破!$P$40:$P$52,新怪物属性!$L50+1)</f>
        <v>0</v>
      </c>
      <c r="FW50" s="18">
        <f>INDEX(战舰突破!$Q$6:$Q$18,新怪物属性!$J50+1)+INDEX(战舰突破!$Q$23:$Q$35,新怪物属性!$K50+1)+INDEX(战舰突破!$Q$40:$Q$52,新怪物属性!$L50+1)</f>
        <v>0</v>
      </c>
      <c r="FX50" s="18">
        <f>INDEX(战舰突破!$R$6:$R$18,新怪物属性!$J50+1)+INDEX(战舰突破!$R$23:$R$35,新怪物属性!$K50+1)+INDEX(战舰突破!$R$40:$R$52,新怪物属性!$L50+1)</f>
        <v>0</v>
      </c>
      <c r="FY50" s="18">
        <f>INDEX(战舰突破!$M$6:$M$18,新怪物属性!$J50+1)+INDEX(战舰突破!$M$23:$M$35,新怪物属性!$K50+1)+INDEX(战舰突破!$M$40:$M$52,新怪物属性!$L50+1)</f>
        <v>0</v>
      </c>
      <c r="FZ50" s="22">
        <f>INDEX(战舰突破!$W$6:$W$18,新怪物属性!$J50+1)+INDEX(战舰突破!$W$23:$W$35,新怪物属性!$K50+1)+INDEX(战舰突破!$W$40:$W$52,新怪物属性!$L50+1)</f>
        <v>0.3</v>
      </c>
      <c r="GC50" s="14">
        <f>INDEX(战舰突破!$S$6:$S$18,新怪物属性!$J50+1)</f>
        <v>0</v>
      </c>
      <c r="GD50" s="14">
        <f>INDEX(战舰突破!$T$6:$T$18,新怪物属性!$J50+1)</f>
        <v>0</v>
      </c>
      <c r="GE50" s="14">
        <f>INDEX(战舰突破!$U$6:$U$18,新怪物属性!$J50+1)</f>
        <v>0.1</v>
      </c>
      <c r="GF50" s="14">
        <f>INDEX(战舰突破!$V$6:$V$18,新怪物属性!$J50+1)</f>
        <v>0</v>
      </c>
      <c r="GG50" s="14">
        <f>INDEX(战舰突破!$X$6:$X$18,新怪物属性!$J50+1)</f>
        <v>3</v>
      </c>
      <c r="GI50" s="14">
        <f>INDEX(战舰突破!$S$23:$S$35,新怪物属性!$J50+1)</f>
        <v>0</v>
      </c>
      <c r="GJ50" s="14">
        <f>INDEX(战舰突破!$T$23:$T$35,新怪物属性!$J50+1)</f>
        <v>0</v>
      </c>
      <c r="GK50" s="14">
        <f>INDEX(战舰突破!$U$23:$U$35,新怪物属性!$J50+1)</f>
        <v>0.1</v>
      </c>
      <c r="GL50" s="14">
        <f>INDEX(战舰突破!$V$23:$V$35,新怪物属性!$J50+1)</f>
        <v>0</v>
      </c>
      <c r="GM50" s="14">
        <f>INDEX(战舰突破!$X$23:$X$35,新怪物属性!$J50+1)</f>
        <v>45</v>
      </c>
      <c r="GO50" s="14">
        <f>INDEX(战舰突破!$S$40:$S$52,新怪物属性!$J50+1)</f>
        <v>0</v>
      </c>
      <c r="GP50" s="14">
        <f>INDEX(战舰突破!$T$40:$T$52,新怪物属性!$J50+1)</f>
        <v>0</v>
      </c>
      <c r="GQ50" s="14">
        <f>INDEX(战舰突破!$U$40:$U$52,新怪物属性!$J50+1)</f>
        <v>0.1</v>
      </c>
      <c r="GR50" s="14">
        <f>INDEX(战舰突破!$V$40:$V$52,新怪物属性!$J50+1)</f>
        <v>0</v>
      </c>
      <c r="GS50" s="14">
        <f>INDEX(战舰突破!$X$40:$X$52,新怪物属性!$J50+1)</f>
        <v>75</v>
      </c>
      <c r="GV50" s="14">
        <v>0</v>
      </c>
      <c r="GW50" s="14">
        <v>0</v>
      </c>
      <c r="GX50" s="14">
        <v>0</v>
      </c>
      <c r="GY50" s="14">
        <v>0</v>
      </c>
      <c r="GZ50" s="14">
        <v>0</v>
      </c>
      <c r="HA50" s="14">
        <v>0</v>
      </c>
      <c r="HB50" s="14">
        <v>0</v>
      </c>
      <c r="HC50" s="14">
        <v>0</v>
      </c>
      <c r="HD50" s="14">
        <v>0</v>
      </c>
      <c r="HE50" s="14">
        <v>0</v>
      </c>
      <c r="HF50" s="14">
        <v>0</v>
      </c>
      <c r="HG50" s="14">
        <v>0</v>
      </c>
      <c r="HH50" s="14">
        <v>0</v>
      </c>
      <c r="HI50" s="14">
        <v>0</v>
      </c>
      <c r="HJ50" s="14">
        <v>0</v>
      </c>
      <c r="HK50" s="14">
        <v>0</v>
      </c>
      <c r="HL50" s="14">
        <v>0</v>
      </c>
      <c r="HM50" s="14">
        <v>0</v>
      </c>
      <c r="HN50" s="14">
        <v>0</v>
      </c>
      <c r="HO50" s="14">
        <v>0</v>
      </c>
      <c r="HP50" s="14">
        <v>0</v>
      </c>
      <c r="HQ50" s="14">
        <v>0</v>
      </c>
      <c r="HR50" s="14">
        <v>0</v>
      </c>
      <c r="HS50" s="14">
        <v>0</v>
      </c>
      <c r="HT50" s="14">
        <v>0</v>
      </c>
      <c r="HU50" s="14">
        <v>0</v>
      </c>
      <c r="HX50" s="14">
        <v>0</v>
      </c>
      <c r="HY50" s="14">
        <v>0</v>
      </c>
      <c r="IB50" s="14">
        <f>IF($GV50=0,0,INDEX(战宠!P$15:P$27,新怪物属性!$GV$3)*(INDEX(战宠!$U$7:$Y$10,1,新怪物属性!$GV50)))*(新怪物属性!$GW50+4)
+IF($GX50=0,0,INDEX(战宠!P$15:P$27,新怪物属性!$GX$3)*(INDEX(战宠!$U$7:$Y$10,1,新怪物属性!$GX50)))*(新怪物属性!$GY50+4)
+IF($GZ50=0,0,INDEX(战宠!P$15:P$27,新怪物属性!$GZ$3)*(INDEX(战宠!$U$7:$Y$10,1,新怪物属性!$GZ50)))*(新怪物属性!$HA50+4)
+IF($HB50=0,0,INDEX(战宠!P$15:P$27,新怪物属性!$HB$3)*(INDEX(战宠!$U$7:$Y$10,1,新怪物属性!$HB50)))*(新怪物属性!$HC50+4)
+IF($HD50=0,0,INDEX(战宠!P$15:P$27,新怪物属性!$HD$3)*(INDEX(战宠!$U$7:$Y$10,1,新怪物属性!$HD50)))*(新怪物属性!$HE50+4)
+IF($HF50=0,0,INDEX(战宠!P$15:P$27,新怪物属性!$HF$3)*(INDEX(战宠!$U$7:$Y$10,1,新怪物属性!$HF50)))*(新怪物属性!$HG50+4)
+IF($HH50=0,0,INDEX(战宠!P$15:P$27,新怪物属性!$HH$3)*(INDEX(战宠!$U$7:$Y$10,1,新怪物属性!$HH50)))*(新怪物属性!$HI50+4)
+IF($HJ50=0,0,INDEX(战宠!P$15:P$27,新怪物属性!$HJ$3)*(INDEX(战宠!$U$7:$Y$10,1,新怪物属性!$HJ50)))*(新怪物属性!$HK50+4)
+IF($HL50=0,0,INDEX(战宠!P$15:P$27,新怪物属性!$HL$3)*(INDEX(战宠!$U$7:$Y$10,1,新怪物属性!$HL50)))*(新怪物属性!$HM50+4)
+IF($HN50=0,0,INDEX(战宠!P$15:P$27,新怪物属性!$HN$3)*(INDEX(战宠!$U$7:$Y$10,1,新怪物属性!$HN50)))*(新怪物属性!$HO50+4)
+IF($HP50=0,0,INDEX(战宠!P$15:P$27,新怪物属性!$HP$3)*(INDEX(战宠!$U$7:$Y$10,1,新怪物属性!$HP50)))*(新怪物属性!$HQ50+4)
+IF($HR50=0,0,INDEX(战宠!P$15:P$27,新怪物属性!$HR$3)*(INDEX(战宠!$U$7:$Y$10,1,新怪物属性!$HR50)))*(新怪物属性!$HS50+4)
+IF($HT50=0,0,INDEX(战宠!P$15:P$27,新怪物属性!$HT$3)*(INDEX(战宠!$U$7:$Y$10,1,新怪物属性!$HT50)))*(新怪物属性!$HU50+4)</f>
        <v>0</v>
      </c>
      <c r="IC50" s="14">
        <f>IF($GV50=0,0,INDEX(战宠!Q$15:Q$27,新怪物属性!$GV$3)*(INDEX(战宠!$U$7:$Y$10,1,新怪物属性!$GV50)))*(新怪物属性!$GW50+4)
+IF($GX50=0,0,INDEX(战宠!Q$15:Q$27,新怪物属性!$GX$3)*(INDEX(战宠!$U$7:$Y$10,1,新怪物属性!$GX50)))*(新怪物属性!$GY50+4)
+IF($GZ50=0,0,INDEX(战宠!Q$15:Q$27,新怪物属性!$GZ$3)*(INDEX(战宠!$U$7:$Y$10,1,新怪物属性!$GZ50)))*(新怪物属性!$HA50+4)
+IF($HB50=0,0,INDEX(战宠!Q$15:Q$27,新怪物属性!$HB$3)*(INDEX(战宠!$U$7:$Y$10,1,新怪物属性!$HB50)))*(新怪物属性!$HC50+4)
+IF($HD50=0,0,INDEX(战宠!Q$15:Q$27,新怪物属性!$HD$3)*(INDEX(战宠!$U$7:$Y$10,1,新怪物属性!$HD50)))*(新怪物属性!$HE50+4)
+IF($HF50=0,0,INDEX(战宠!Q$15:Q$27,新怪物属性!$HF$3)*(INDEX(战宠!$U$7:$Y$10,1,新怪物属性!$HF50)))*(新怪物属性!$HG50+4)
+IF($HH50=0,0,INDEX(战宠!Q$15:Q$27,新怪物属性!$HH$3)*(INDEX(战宠!$U$7:$Y$10,1,新怪物属性!$HH50)))*(新怪物属性!$HI50+4)
+IF($HJ50=0,0,INDEX(战宠!Q$15:Q$27,新怪物属性!$HJ$3)*(INDEX(战宠!$U$7:$Y$10,1,新怪物属性!$HJ50)))*(新怪物属性!$HK50+4)
+IF($HL50=0,0,INDEX(战宠!Q$15:Q$27,新怪物属性!$HL$3)*(INDEX(战宠!$U$7:$Y$10,1,新怪物属性!$HL50)))*(新怪物属性!$HM50+4)
+IF($HN50=0,0,INDEX(战宠!Q$15:Q$27,新怪物属性!$HN$3)*(INDEX(战宠!$U$7:$Y$10,1,新怪物属性!$HN50)))*(新怪物属性!$HO50+4)
+IF($HP50=0,0,INDEX(战宠!Q$15:Q$27,新怪物属性!$HP$3)*(INDEX(战宠!$U$7:$Y$10,1,新怪物属性!$HP50)))*(新怪物属性!$HQ50+4)
+IF($HR50=0,0,INDEX(战宠!Q$15:Q$27,新怪物属性!$HR$3)*(INDEX(战宠!$U$7:$Y$10,1,新怪物属性!$HR50)))*(新怪物属性!$HS50+4)
+IF($HT50=0,0,INDEX(战宠!Q$15:Q$27,新怪物属性!$HT$3)*(INDEX(战宠!$U$7:$Y$10,1,新怪物属性!$HT50)))*(新怪物属性!$HU50+4)</f>
        <v>0</v>
      </c>
      <c r="ID50" s="14">
        <f>IF($GV50=0,0,INDEX(战宠!R$15:R$27,新怪物属性!$GV$3)*(INDEX(战宠!$U$7:$Y$10,1,新怪物属性!$GV50)))*(新怪物属性!$GW50+4)
+IF($GX50=0,0,INDEX(战宠!R$15:R$27,新怪物属性!$GX$3)*(INDEX(战宠!$U$7:$Y$10,1,新怪物属性!$GX50)))*(新怪物属性!$GY50+4)
+IF($GZ50=0,0,INDEX(战宠!R$15:R$27,新怪物属性!$GZ$3)*(INDEX(战宠!$U$7:$Y$10,1,新怪物属性!$GZ50)))*(新怪物属性!$HA50+4)
+IF($HB50=0,0,INDEX(战宠!R$15:R$27,新怪物属性!$HB$3)*(INDEX(战宠!$U$7:$Y$10,1,新怪物属性!$HB50)))*(新怪物属性!$HC50+4)
+IF($HD50=0,0,INDEX(战宠!R$15:R$27,新怪物属性!$HD$3)*(INDEX(战宠!$U$7:$Y$10,1,新怪物属性!$HD50)))*(新怪物属性!$HE50+4)
+IF($HF50=0,0,INDEX(战宠!R$15:R$27,新怪物属性!$HF$3)*(INDEX(战宠!$U$7:$Y$10,1,新怪物属性!$HF50)))*(新怪物属性!$HG50+4)
+IF($HH50=0,0,INDEX(战宠!R$15:R$27,新怪物属性!$HH$3)*(INDEX(战宠!$U$7:$Y$10,1,新怪物属性!$HH50)))*(新怪物属性!$HI50+4)
+IF($HJ50=0,0,INDEX(战宠!R$15:R$27,新怪物属性!$HJ$3)*(INDEX(战宠!$U$7:$Y$10,1,新怪物属性!$HJ50)))*(新怪物属性!$HK50+4)
+IF($HL50=0,0,INDEX(战宠!R$15:R$27,新怪物属性!$HL$3)*(INDEX(战宠!$U$7:$Y$10,1,新怪物属性!$HL50)))*(新怪物属性!$HM50+4)
+IF($HN50=0,0,INDEX(战宠!R$15:R$27,新怪物属性!$HN$3)*(INDEX(战宠!$U$7:$Y$10,1,新怪物属性!$HN50)))*(新怪物属性!$HO50+4)
+IF($HP50=0,0,INDEX(战宠!R$15:R$27,新怪物属性!$HP$3)*(INDEX(战宠!$U$7:$Y$10,1,新怪物属性!$HP50)))*(新怪物属性!$HQ50+4)
+IF($HR50=0,0,INDEX(战宠!R$15:R$27,新怪物属性!$HR$3)*(INDEX(战宠!$U$7:$Y$10,1,新怪物属性!$HR50)))*(新怪物属性!$HS50+4)
+IF($HT50=0,0,INDEX(战宠!R$15:R$27,新怪物属性!$HT$3)*(INDEX(战宠!$U$7:$Y$10,1,新怪物属性!$HT50)))*(新怪物属性!$HU50+4)</f>
        <v>0</v>
      </c>
      <c r="IE50" s="14">
        <f>IF($GV50=0,0,INDEX(战宠!S$15:S$27,新怪物属性!$GV$3)*(INDEX(战宠!$U$7:$Y$10,1,新怪物属性!$GV50)))*(新怪物属性!$GW50+4)
+IF($GX50=0,0,INDEX(战宠!S$15:S$27,新怪物属性!$GX$3)*(INDEX(战宠!$U$7:$Y$10,1,新怪物属性!$GX50)))*(新怪物属性!$GY50+4)
+IF($GZ50=0,0,INDEX(战宠!S$15:S$27,新怪物属性!$GZ$3)*(INDEX(战宠!$U$7:$Y$10,1,新怪物属性!$GZ50)))*(新怪物属性!$HA50+4)
+IF($HB50=0,0,INDEX(战宠!S$15:S$27,新怪物属性!$HB$3)*(INDEX(战宠!$U$7:$Y$10,1,新怪物属性!$HB50)))*(新怪物属性!$HC50+4)
+IF($HD50=0,0,INDEX(战宠!S$15:S$27,新怪物属性!$HD$3)*(INDEX(战宠!$U$7:$Y$10,1,新怪物属性!$HD50)))*(新怪物属性!$HE50+4)
+IF($HF50=0,0,INDEX(战宠!S$15:S$27,新怪物属性!$HF$3)*(INDEX(战宠!$U$7:$Y$10,1,新怪物属性!$HF50)))*(新怪物属性!$HG50+4)
+IF($HH50=0,0,INDEX(战宠!S$15:S$27,新怪物属性!$HH$3)*(INDEX(战宠!$U$7:$Y$10,1,新怪物属性!$HH50)))*(新怪物属性!$HI50+4)
+IF($HJ50=0,0,INDEX(战宠!S$15:S$27,新怪物属性!$HJ$3)*(INDEX(战宠!$U$7:$Y$10,1,新怪物属性!$HJ50)))*(新怪物属性!$HK50+4)
+IF($HL50=0,0,INDEX(战宠!S$15:S$27,新怪物属性!$HL$3)*(INDEX(战宠!$U$7:$Y$10,1,新怪物属性!$HL50)))*(新怪物属性!$HM50+4)
+IF($HN50=0,0,INDEX(战宠!S$15:S$27,新怪物属性!$HN$3)*(INDEX(战宠!$U$7:$Y$10,1,新怪物属性!$HN50)))*(新怪物属性!$HO50+4)
+IF($HP50=0,0,INDEX(战宠!S$15:S$27,新怪物属性!$HP$3)*(INDEX(战宠!$U$7:$Y$10,1,新怪物属性!$HP50)))*(新怪物属性!$HQ50+4)
+IF($HR50=0,0,INDEX(战宠!S$15:S$27,新怪物属性!$HR$3)*(INDEX(战宠!$U$7:$Y$10,1,新怪物属性!$HR50)))*(新怪物属性!$HS50+4)
+IF($HT50=0,0,INDEX(战宠!S$15:S$27,新怪物属性!$HT$3)*(INDEX(战宠!$U$7:$Y$10,1,新怪物属性!$HT50)))*(新怪物属性!$HU50+4)</f>
        <v>0</v>
      </c>
      <c r="IF50" s="14">
        <f>IF($GV50=0,0,INDEX(战宠!T$15:T$27,新怪物属性!$GV$3)*(INDEX(战宠!$U$7:$Y$10,1,新怪物属性!$GV50)))*(新怪物属性!$GW50+4)
+IF($GX50=0,0,INDEX(战宠!T$15:T$27,新怪物属性!$GX$3)*(INDEX(战宠!$U$7:$Y$10,1,新怪物属性!$GX50)))*(新怪物属性!$GY50+4)
+IF($GZ50=0,0,INDEX(战宠!T$15:T$27,新怪物属性!$GZ$3)*(INDEX(战宠!$U$7:$Y$10,1,新怪物属性!$GZ50)))*(新怪物属性!$HA50+4)
+IF($HB50=0,0,INDEX(战宠!T$15:T$27,新怪物属性!$HB$3)*(INDEX(战宠!$U$7:$Y$10,1,新怪物属性!$HB50)))*(新怪物属性!$HC50+4)
+IF($HD50=0,0,INDEX(战宠!T$15:T$27,新怪物属性!$HD$3)*(INDEX(战宠!$U$7:$Y$10,1,新怪物属性!$HD50)))*(新怪物属性!$HE50+4)
+IF($HF50=0,0,INDEX(战宠!T$15:T$27,新怪物属性!$HF$3)*(INDEX(战宠!$U$7:$Y$10,1,新怪物属性!$HF50)))*(新怪物属性!$HG50+4)
+IF($HH50=0,0,INDEX(战宠!T$15:T$27,新怪物属性!$HH$3)*(INDEX(战宠!$U$7:$Y$10,1,新怪物属性!$HH50)))*(新怪物属性!$HI50+4)
+IF($HJ50=0,0,INDEX(战宠!T$15:T$27,新怪物属性!$HJ$3)*(INDEX(战宠!$U$7:$Y$10,1,新怪物属性!$HJ50)))*(新怪物属性!$HK50+4)
+IF($HL50=0,0,INDEX(战宠!T$15:T$27,新怪物属性!$HL$3)*(INDEX(战宠!$U$7:$Y$10,1,新怪物属性!$HL50)))*(新怪物属性!$HM50+4)
+IF($HN50=0,0,INDEX(战宠!T$15:T$27,新怪物属性!$HN$3)*(INDEX(战宠!$U$7:$Y$10,1,新怪物属性!$HN50)))*(新怪物属性!$HO50+4)
+IF($HP50=0,0,INDEX(战宠!T$15:T$27,新怪物属性!$HP$3)*(INDEX(战宠!$U$7:$Y$10,1,新怪物属性!$HP50)))*(新怪物属性!$HQ50+4)
+IF($HR50=0,0,INDEX(战宠!T$15:T$27,新怪物属性!$HR$3)*(INDEX(战宠!$U$7:$Y$10,1,新怪物属性!$HR50)))*(新怪物属性!$HS50+4)
+IF($HT50=0,0,INDEX(战宠!T$15:T$27,新怪物属性!$HT$3)*(INDEX(战宠!$U$7:$Y$10,1,新怪物属性!$HT50)))*(新怪物属性!$HU50+4)</f>
        <v>0</v>
      </c>
      <c r="II50" s="14">
        <f>IF(HX50=0,0,INDEX(战宠!$D$15:$D$27,新怪物属性!HX50))</f>
        <v>0</v>
      </c>
      <c r="IJ50" s="14">
        <f>IF(HY50=0,0,INDEX(战宠!$D$15:$D$27,新怪物属性!HY50))</f>
        <v>0</v>
      </c>
      <c r="IM50" s="14">
        <f t="shared" si="51"/>
        <v>10668</v>
      </c>
      <c r="IN50" s="14">
        <f t="shared" si="52"/>
        <v>11011</v>
      </c>
      <c r="IO50" s="14">
        <f t="shared" si="53"/>
        <v>0</v>
      </c>
      <c r="IP50" s="14">
        <f t="shared" si="54"/>
        <v>0</v>
      </c>
      <c r="IQ50" s="14">
        <f t="shared" si="55"/>
        <v>0</v>
      </c>
      <c r="IR50" s="14">
        <f t="shared" si="89"/>
        <v>108338</v>
      </c>
      <c r="IS50" s="14">
        <f t="shared" si="90"/>
        <v>5302</v>
      </c>
      <c r="IT50" s="14">
        <f t="shared" si="91"/>
        <v>159049</v>
      </c>
      <c r="IU50" s="14">
        <f t="shared" si="92"/>
        <v>2268</v>
      </c>
      <c r="IV50" s="28">
        <f t="shared" si="93"/>
        <v>450</v>
      </c>
      <c r="IW50" s="28">
        <f t="shared" si="94"/>
        <v>450</v>
      </c>
      <c r="IX50" s="28">
        <f t="shared" si="95"/>
        <v>450</v>
      </c>
      <c r="IY50" s="28">
        <f t="shared" si="96"/>
        <v>200</v>
      </c>
      <c r="IZ50" s="28">
        <f t="shared" si="97"/>
        <v>1</v>
      </c>
      <c r="JA50" s="28">
        <f t="shared" si="98"/>
        <v>1</v>
      </c>
      <c r="JB50" s="28">
        <f t="shared" si="99"/>
        <v>10</v>
      </c>
      <c r="JC50" s="28">
        <f t="shared" si="100"/>
        <v>5</v>
      </c>
      <c r="JD50" s="14">
        <f t="shared" si="101"/>
        <v>1</v>
      </c>
      <c r="JE50" s="14">
        <f t="shared" si="102"/>
        <v>1</v>
      </c>
      <c r="JF50" s="14">
        <f t="shared" si="103"/>
        <v>1</v>
      </c>
      <c r="JG50" s="18">
        <f t="shared" si="104"/>
        <v>1</v>
      </c>
      <c r="JH50" s="18">
        <f t="shared" si="105"/>
        <v>1</v>
      </c>
      <c r="JI50" s="18">
        <f t="shared" si="106"/>
        <v>1</v>
      </c>
      <c r="JJ50" s="29">
        <f t="shared" si="136"/>
        <v>600</v>
      </c>
      <c r="JK50" s="29">
        <f t="shared" si="136"/>
        <v>900</v>
      </c>
      <c r="JL50" s="29">
        <f t="shared" si="136"/>
        <v>900</v>
      </c>
      <c r="JM50" s="26">
        <f t="shared" si="107"/>
        <v>0.1</v>
      </c>
      <c r="JN50" s="26">
        <f t="shared" si="108"/>
        <v>0.1</v>
      </c>
      <c r="JO50" s="26">
        <f t="shared" si="109"/>
        <v>0.1</v>
      </c>
      <c r="JP50" s="14">
        <f t="shared" si="110"/>
        <v>2</v>
      </c>
      <c r="JQ50" s="14">
        <f t="shared" si="111"/>
        <v>2</v>
      </c>
      <c r="JR50" s="14">
        <f t="shared" si="112"/>
        <v>2</v>
      </c>
      <c r="JS50" s="14">
        <f t="shared" si="113"/>
        <v>3</v>
      </c>
      <c r="JT50" s="14">
        <f t="shared" si="114"/>
        <v>45</v>
      </c>
      <c r="JU50" s="14">
        <f t="shared" si="115"/>
        <v>75</v>
      </c>
      <c r="JV50">
        <v>46</v>
      </c>
      <c r="JW50" s="14">
        <f t="shared" si="57"/>
        <v>750117</v>
      </c>
      <c r="JY50" s="14">
        <f t="shared" si="31"/>
        <v>10604</v>
      </c>
      <c r="JZ50" s="14">
        <f t="shared" si="58"/>
        <v>6240</v>
      </c>
      <c r="KA50" s="29">
        <f t="shared" si="59"/>
        <v>432</v>
      </c>
      <c r="KB50" s="29">
        <f t="shared" si="60"/>
        <v>69</v>
      </c>
      <c r="KC50" s="29">
        <f t="shared" si="61"/>
        <v>75</v>
      </c>
      <c r="KD50" s="29">
        <f t="shared" si="62"/>
        <v>0</v>
      </c>
      <c r="KE50" s="14">
        <f t="shared" si="116"/>
        <v>1</v>
      </c>
      <c r="KF50" s="14">
        <f t="shared" si="117"/>
        <v>1</v>
      </c>
      <c r="KG50" s="14">
        <f t="shared" si="63"/>
        <v>5304</v>
      </c>
      <c r="KH50" s="26">
        <f t="shared" si="118"/>
        <v>0.35554755043227665</v>
      </c>
      <c r="KI50" s="26">
        <f t="shared" si="119"/>
        <v>0.15714285714285714</v>
      </c>
      <c r="KJ50" s="29">
        <f t="shared" si="64"/>
        <v>657</v>
      </c>
      <c r="KK50" s="29">
        <f t="shared" si="65"/>
        <v>3385</v>
      </c>
      <c r="KL50" s="29">
        <f t="shared" si="66"/>
        <v>0</v>
      </c>
      <c r="KM50" s="23">
        <f t="shared" si="67"/>
        <v>0</v>
      </c>
      <c r="KN50" s="23">
        <f t="shared" si="68"/>
        <v>0</v>
      </c>
      <c r="KO50" s="26">
        <f t="shared" si="120"/>
        <v>0.2751543209876543</v>
      </c>
      <c r="KP50" s="26">
        <f t="shared" si="121"/>
        <v>0.3716049382716049</v>
      </c>
      <c r="KQ50" s="26">
        <f t="shared" si="122"/>
        <v>0.3716049382716049</v>
      </c>
      <c r="KR50" s="26">
        <f t="shared" si="69"/>
        <v>0</v>
      </c>
      <c r="KS50" s="26">
        <v>0</v>
      </c>
      <c r="KT50" s="29">
        <f t="shared" si="123"/>
        <v>1.2751543209876544</v>
      </c>
      <c r="KU50" s="29">
        <f t="shared" si="124"/>
        <v>1.3716049382716049</v>
      </c>
      <c r="KV50" s="29">
        <f t="shared" si="125"/>
        <v>1.3716049382716049</v>
      </c>
      <c r="KW50" s="29">
        <f t="shared" si="126"/>
        <v>4188.8819444444443</v>
      </c>
      <c r="KX50" s="29">
        <f t="shared" si="127"/>
        <v>3095.2551440329216</v>
      </c>
      <c r="KY50" s="29">
        <f t="shared" si="128"/>
        <v>0</v>
      </c>
      <c r="KZ50" s="29">
        <f t="shared" si="129"/>
        <v>31679</v>
      </c>
      <c r="LA50" s="14">
        <f t="shared" si="130"/>
        <v>7284.14</v>
      </c>
      <c r="LE50" s="14">
        <v>1</v>
      </c>
      <c r="LF50" s="14">
        <v>0.7</v>
      </c>
      <c r="LG50" s="14">
        <v>320</v>
      </c>
      <c r="LH50" s="14">
        <v>80</v>
      </c>
      <c r="LI50" s="14">
        <v>30</v>
      </c>
      <c r="LJ50" s="14">
        <v>60</v>
      </c>
      <c r="LK50" s="14">
        <v>60</v>
      </c>
      <c r="LL50" s="23">
        <f t="shared" si="71"/>
        <v>736198</v>
      </c>
      <c r="LM50" s="23">
        <f t="shared" si="72"/>
        <v>0</v>
      </c>
      <c r="LN50" s="23">
        <f t="shared" si="73"/>
        <v>736198</v>
      </c>
      <c r="LO50" s="14">
        <v>1</v>
      </c>
      <c r="LP50" s="14">
        <v>0.7</v>
      </c>
      <c r="LQ50" s="14">
        <v>180</v>
      </c>
      <c r="LR50" s="14">
        <v>35</v>
      </c>
      <c r="LS50" s="14">
        <v>0</v>
      </c>
      <c r="LT50" s="14">
        <v>30</v>
      </c>
      <c r="LU50" s="14">
        <v>30</v>
      </c>
      <c r="LV50" s="23">
        <f t="shared" si="74"/>
        <v>409980</v>
      </c>
      <c r="LW50" s="23">
        <f t="shared" si="75"/>
        <v>0</v>
      </c>
      <c r="LX50" s="23">
        <f t="shared" si="76"/>
        <v>409980</v>
      </c>
      <c r="MB50">
        <f t="shared" si="131"/>
        <v>1.6830700753532348</v>
      </c>
      <c r="MC50">
        <f t="shared" si="132"/>
        <v>1.6830700753532348</v>
      </c>
      <c r="ME50" s="14">
        <v>10</v>
      </c>
      <c r="MF50" s="14">
        <v>2</v>
      </c>
      <c r="MG50" s="14">
        <v>0.5</v>
      </c>
      <c r="MH50" s="23">
        <f t="shared" si="133"/>
        <v>17663</v>
      </c>
      <c r="MI50" s="23">
        <f t="shared" si="77"/>
        <v>0</v>
      </c>
      <c r="MJ50" s="23">
        <f t="shared" si="78"/>
        <v>17663</v>
      </c>
      <c r="MK50" s="14">
        <v>30</v>
      </c>
      <c r="ML50" s="14">
        <v>6</v>
      </c>
      <c r="MM50" s="14">
        <v>4</v>
      </c>
      <c r="MN50" s="23">
        <f t="shared" si="134"/>
        <v>52990</v>
      </c>
      <c r="MO50" s="23">
        <f t="shared" si="79"/>
        <v>0</v>
      </c>
      <c r="MP50" s="23">
        <f t="shared" si="80"/>
        <v>52990</v>
      </c>
      <c r="MR50" s="23">
        <f t="shared" si="81"/>
        <v>70653</v>
      </c>
      <c r="MS50" s="23">
        <f t="shared" si="82"/>
        <v>0</v>
      </c>
      <c r="MT50" s="23">
        <f t="shared" si="83"/>
        <v>70653</v>
      </c>
      <c r="MU50" s="23">
        <f t="shared" si="87"/>
        <v>26495</v>
      </c>
      <c r="MV50" s="23">
        <f t="shared" si="85"/>
        <v>0</v>
      </c>
      <c r="MW50" s="23">
        <f t="shared" si="86"/>
        <v>26495</v>
      </c>
      <c r="NJ50" s="14">
        <v>46</v>
      </c>
      <c r="NK50" s="14"/>
    </row>
    <row r="51" spans="1:375" ht="16.5" x14ac:dyDescent="0.2">
      <c r="C51" s="14">
        <f t="shared" ref="C51:C56" si="138">MATCH(D62,$B$5:$B$85,1)</f>
        <v>1</v>
      </c>
      <c r="D51" s="14">
        <v>55</v>
      </c>
      <c r="E51" s="14"/>
      <c r="F51" s="14" t="s">
        <v>573</v>
      </c>
      <c r="G51" s="14">
        <v>40</v>
      </c>
      <c r="H51" s="14">
        <v>45</v>
      </c>
      <c r="I51" s="14">
        <v>1</v>
      </c>
      <c r="J51" s="14">
        <v>2</v>
      </c>
      <c r="K51" s="14">
        <v>2</v>
      </c>
      <c r="L51" s="14">
        <v>0</v>
      </c>
      <c r="M51" s="14">
        <v>1</v>
      </c>
      <c r="N51" s="14">
        <v>1</v>
      </c>
      <c r="O51" s="14">
        <v>1</v>
      </c>
      <c r="P51" s="14">
        <v>3</v>
      </c>
      <c r="Q51" s="14">
        <v>4</v>
      </c>
      <c r="R51" s="14">
        <v>3</v>
      </c>
      <c r="S51" s="14">
        <v>3</v>
      </c>
      <c r="T51" s="14">
        <v>3</v>
      </c>
      <c r="U51" s="14">
        <v>3</v>
      </c>
      <c r="V51" s="14">
        <v>3</v>
      </c>
      <c r="W51" s="14">
        <v>3</v>
      </c>
      <c r="X51" s="14">
        <v>40</v>
      </c>
      <c r="Y51" s="14">
        <v>40</v>
      </c>
      <c r="Z51" s="14">
        <v>40</v>
      </c>
      <c r="AA51" s="14">
        <v>40</v>
      </c>
      <c r="AB51" s="14">
        <v>40</v>
      </c>
      <c r="AC51" s="14">
        <v>40</v>
      </c>
      <c r="AD51" s="14">
        <v>40</v>
      </c>
      <c r="AE51" s="14">
        <v>40</v>
      </c>
      <c r="AF51" s="14">
        <v>5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1</v>
      </c>
      <c r="AO51" s="14">
        <v>1</v>
      </c>
      <c r="AP51" s="14">
        <v>1</v>
      </c>
      <c r="AQ51" s="14">
        <v>1</v>
      </c>
      <c r="AR51" s="14">
        <v>1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5</v>
      </c>
      <c r="BF51" s="14">
        <f>ROUND((INDEX(新战舰养成!S$6:S$18,新怪物属性!$J51+1)+INDEX(新战舰养成!D$6:D$18,新怪物属性!$J51+1)*(新怪物属性!$G51-1))*INDEX(战舰突破!$D$6:$D$18,新怪物属性!$M51+1),0)</f>
        <v>1623</v>
      </c>
      <c r="BG51" s="14">
        <f>ROUND((INDEX(新战舰养成!T$6:T$18,新怪物属性!$J51+1)+INDEX(新战舰养成!E$6:E$18,新怪物属性!$J51+1)*(新怪物属性!$G51-1))*INDEX(战舰突破!$D$6:$D$18,新怪物属性!$M51+1),0)</f>
        <v>12914</v>
      </c>
      <c r="BH51" s="14">
        <f>ROUND((INDEX(新战舰养成!U$6:U$18,新怪物属性!$J51+1)+INDEX(新战舰养成!F$6:F$18,新怪物属性!$J51+1)*(新怪物属性!$G51-1))*INDEX(战舰突破!$D$6:$D$18,新怪物属性!$M51+1),0)</f>
        <v>833</v>
      </c>
      <c r="BI51" s="14">
        <f>ROUND((INDEX(新战舰养成!V$6:V$18,新怪物属性!$J51+1)+INDEX(新战舰养成!G$6:G$18,新怪物属性!$J51+1)*(新怪物属性!$G51-1))*INDEX(战舰突破!$D$6:$D$18,新怪物属性!$M51+1),0)</f>
        <v>330</v>
      </c>
      <c r="BJ51" s="14">
        <f>ROUND((INDEX(新战舰养成!W$6:W$18,新怪物属性!$J51+1)+INDEX(新战舰养成!H$6:H$18,新怪物属性!$J51+1)*(新怪物属性!$G51-1))*INDEX(战舰突破!$D$6:$D$18,新怪物属性!$M51+1),0)</f>
        <v>4</v>
      </c>
      <c r="BL51" s="14">
        <f>IF($H51&gt;0,ROUND((INDEX(新战舰养成!X$6:X$18,新怪物属性!$K51+1)+INDEX(新战舰养成!I$6:I$18,新怪物属性!$K51+1)*(新怪物属性!$H51-1))*INDEX(战舰突破!$D$6:$D$18,新怪物属性!$N51+1),0),0)</f>
        <v>2041</v>
      </c>
      <c r="BM51" s="14">
        <f>IF($H51&gt;0,ROUND((INDEX(新战舰养成!Y$6:Y$18,新怪物属性!$K51+1)+INDEX(新战舰养成!J$6:J$18,新怪物属性!$K51+1)*(新怪物属性!$H51-1))*INDEX(战舰突破!$D$6:$D$18,新怪物属性!$N51+1),0),0)</f>
        <v>0</v>
      </c>
      <c r="BN51" s="14">
        <f>IF($H51&gt;0,ROUND((INDEX(新战舰养成!Z$6:Z$18,新怪物属性!$K51+1)+INDEX(新战舰养成!K$6:K$18,新怪物属性!$K51+1)*(新怪物属性!$H51-1))*INDEX(战舰突破!$D$6:$D$18,新怪物属性!$N51+1),0),0)</f>
        <v>0</v>
      </c>
      <c r="BO51" s="14">
        <f>IF($H51&gt;0,ROUND((INDEX(新战舰养成!AA$6:AA$18,新怪物属性!$K51+1)+INDEX(新战舰养成!L$6:L$18,新怪物属性!$K51+1)*(新怪物属性!$H51-1))*INDEX(战舰突破!$D$6:$D$18,新怪物属性!$N51+1),0),0)</f>
        <v>17325</v>
      </c>
      <c r="BP51" s="14">
        <f>IF($H51&gt;0,ROUND((INDEX(新战舰养成!AB$6:AB$18,新怪物属性!$K51+1)+INDEX(新战舰养成!M$6:M$18,新怪物属性!$K51+1)*(新怪物属性!$H51-1))*INDEX(战舰突破!$D$6:$D$18,新怪物属性!$N51+1),0),0)</f>
        <v>344</v>
      </c>
      <c r="BR51" s="14">
        <f>IF($I51&gt;0,ROUND((INDEX(新战舰养成!AC$6:AC$18,新怪物属性!$L51+1)+INDEX(新战舰养成!I$6:I$18,新怪物属性!$L51+1)*(新怪物属性!$I51-1))*INDEX(战舰突破!$D$6:$D$18,新怪物属性!$O51+1),0),0)</f>
        <v>660</v>
      </c>
      <c r="BS51" s="14">
        <f>IF($I51&gt;0,ROUND((INDEX(新战舰养成!AD$6:AD$18,新怪物属性!$L51+1)+INDEX(新战舰养成!J$6:J$18,新怪物属性!$L51+1)*(新怪物属性!$I51-1))*INDEX(战舰突破!$D$6:$D$18,新怪物属性!$O51+1),0),0)</f>
        <v>0</v>
      </c>
      <c r="BT51" s="14">
        <f>IF($I51&gt;0,ROUND((INDEX(新战舰养成!AE$6:AE$18,新怪物属性!$L51+1)+INDEX(新战舰养成!K$6:K$18,新怪物属性!$L51+1)*(新怪物属性!$I51-1))*INDEX(战舰突破!$D$6:$D$18,新怪物属性!$O51+1),0),0)</f>
        <v>0</v>
      </c>
      <c r="BU51" s="14">
        <f>IF($I51&gt;0,ROUND((INDEX(新战舰养成!AF$6:AF$18,新怪物属性!$L51+1)+INDEX(新战舰养成!L$6:L$18,新怪物属性!$L51+1)*(新怪物属性!$I51-1))*INDEX(战舰突破!$D$6:$D$18,新怪物属性!$O51+1),0),0)</f>
        <v>220</v>
      </c>
      <c r="BV51" s="14">
        <f>IF($I51&gt;0,ROUND((INDEX(新战舰养成!AG$6:AG$18,新怪物属性!$L51+1)+INDEX(新战舰养成!M$6:M$18,新怪物属性!$L51+1)*(新怪物属性!$I51-1))*INDEX(战舰突破!$D$6:$D$18,新怪物属性!$O51+1),0),0)</f>
        <v>2</v>
      </c>
      <c r="BY51" s="14">
        <f>(INDEX(装备数值!$C$13:$G$116,新怪物属性!$P51*8+1,BY$2)+INDEX(装备数值!$C$13:$G$116,新怪物属性!$Q51*8+2,BY$2)+INDEX(装备数值!$C$13:$G$116,新怪物属性!$S51*8+3,BY$2)+INDEX(装备数值!$C$13:$G$116,新怪物属性!$R51*8+4,BY$2)+INDEX(装备数值!$C$13:$G$116,新怪物属性!$T51*8+5,BY$2)+INDEX(装备数值!$C$13:$G$116,新怪物属性!$U51*8+6,BY$2)+INDEX(装备数值!$C$13:$G$116,新怪物属性!$V51*8+7,BY$2)+INDEX(装备数值!$C$13:$G$116,新怪物属性!$W51*8+8,BY$2))</f>
        <v>2000</v>
      </c>
      <c r="BZ51" s="14">
        <f>(INDEX(装备数值!$C$13:$G$116,新怪物属性!$P51*8+1,BZ$2)+INDEX(装备数值!$C$13:$G$116,新怪物属性!$Q51*8+2,BZ$2)+INDEX(装备数值!$C$13:$G$116,新怪物属性!$S51*8+3,BZ$2)+INDEX(装备数值!$C$13:$G$116,新怪物属性!$R51*8+4,BZ$2)+INDEX(装备数值!$C$13:$G$116,新怪物属性!$T51*8+5,BZ$2)+INDEX(装备数值!$C$13:$G$116,新怪物属性!$U51*8+6,BZ$2)+INDEX(装备数值!$C$13:$G$116,新怪物属性!$V51*8+7,BZ$2)+INDEX(装备数值!$C$13:$G$116,新怪物属性!$W51*8+8,BZ$2))</f>
        <v>15000</v>
      </c>
      <c r="CA51" s="14">
        <f>(INDEX(装备数值!$C$13:$G$116,新怪物属性!$P51*8+1,CA$2)+INDEX(装备数值!$C$13:$G$116,新怪物属性!$Q51*8+2,CA$2)+INDEX(装备数值!$C$13:$G$116,新怪物属性!$S51*8+3,CA$2)+INDEX(装备数值!$C$13:$G$116,新怪物属性!$R51*8+4,CA$2)+INDEX(装备数值!$C$13:$G$116,新怪物属性!$T51*8+5,CA$2)+INDEX(装备数值!$C$13:$G$116,新怪物属性!$U51*8+6,CA$2)+INDEX(装备数值!$C$13:$G$116,新怪物属性!$V51*8+7,CA$2)+INDEX(装备数值!$C$13:$G$116,新怪物属性!$W51*8+8,CA$2))</f>
        <v>1140</v>
      </c>
      <c r="CB51" s="14">
        <f>(INDEX(装备数值!$C$13:$G$116,新怪物属性!$P51*8+1,CB$2)+INDEX(装备数值!$C$13:$G$116,新怪物属性!$Q51*8+2,CB$2)+INDEX(装备数值!$C$13:$G$116,新怪物属性!$S51*8+3,CB$2)+INDEX(装备数值!$C$13:$G$116,新怪物属性!$R51*8+4,CB$2)+INDEX(装备数值!$C$13:$G$116,新怪物属性!$T51*8+5,CB$2)+INDEX(装备数值!$C$13:$G$116,新怪物属性!$U51*8+6,CB$2)+INDEX(装备数值!$C$13:$G$116,新怪物属性!$V51*8+7,CB$2)+INDEX(装备数值!$C$13:$G$116,新怪物属性!$W51*8+8,CB$2))</f>
        <v>34000</v>
      </c>
      <c r="CC51" s="14">
        <f>(INDEX(装备数值!$C$13:$G$116,新怪物属性!$P51*8+1,CC$2)+INDEX(装备数值!$C$13:$G$116,新怪物属性!$Q51*8+2,CC$2)+INDEX(装备数值!$C$13:$G$116,新怪物属性!$S51*8+3,CC$2)+INDEX(装备数值!$C$13:$G$116,新怪物属性!$R51*8+4,CC$2)+INDEX(装备数值!$C$13:$G$116,新怪物属性!$T51*8+5,CC$2)+INDEX(装备数值!$C$13:$G$116,新怪物属性!$U51*8+6,CC$2)+INDEX(装备数值!$C$13:$G$116,新怪物属性!$V51*8+7,CC$2)+INDEX(装备数值!$C$13:$G$116,新怪物属性!$W51*8+8,CC$2))</f>
        <v>350</v>
      </c>
      <c r="CF51" s="14">
        <f t="shared" si="135"/>
        <v>4</v>
      </c>
      <c r="CG51" s="14">
        <f t="shared" si="135"/>
        <v>4</v>
      </c>
      <c r="CH51" s="14">
        <f t="shared" si="135"/>
        <v>4</v>
      </c>
      <c r="CI51" s="14">
        <f t="shared" si="135"/>
        <v>0</v>
      </c>
      <c r="CJ51" s="14">
        <f t="shared" si="135"/>
        <v>0</v>
      </c>
      <c r="CK51" s="14">
        <f t="shared" si="135"/>
        <v>0</v>
      </c>
      <c r="CL51" s="14">
        <f t="shared" si="135"/>
        <v>0</v>
      </c>
      <c r="CM51" s="14">
        <f t="shared" si="135"/>
        <v>0</v>
      </c>
      <c r="CN51" s="14">
        <f t="shared" si="135"/>
        <v>0</v>
      </c>
      <c r="CO51" s="14">
        <f t="shared" si="135"/>
        <v>0</v>
      </c>
      <c r="CP51" s="14">
        <f t="shared" si="135"/>
        <v>0</v>
      </c>
      <c r="CQ51" s="14">
        <f t="shared" si="135"/>
        <v>0</v>
      </c>
      <c r="CR51" s="14">
        <f t="shared" si="135"/>
        <v>0</v>
      </c>
      <c r="CS51" s="14">
        <f>SUMIFS(装备数值!BL$50:BL$101,装备数值!$BG$50:$BG$101,"="&amp;新怪物属性!$CF$2,装备数值!$BH$50:$BH$101,"&lt;="&amp;新怪物属性!$CF51)+SUMIFS(装备数值!BL$50:BL$101,装备数值!$BG$50:$BG$101,"="&amp;新怪物属性!$CG$2,装备数值!$BH$50:$BH$101,"&lt;="&amp;新怪物属性!$CG51)+SUMIFS(装备数值!BL$50:BL$101,装备数值!$BG$50:$BG$101,"="&amp;新怪物属性!$CH$2,装备数值!$BH$50:$BH$101,"&lt;="&amp;新怪物属性!$CH51)+SUMIFS(装备数值!BL$50:BL$101,装备数值!$BG$50:$BG$101,"="&amp;新怪物属性!$CI$2,装备数值!$BH$50:$BH$101,"&lt;="&amp;新怪物属性!$CI51)+SUMIFS(装备数值!BL$50:BL$101,装备数值!$BG$50:$BG$101,"="&amp;新怪物属性!$CJ$2,装备数值!$BH$50:$BH$101,"&lt;="&amp;新怪物属性!$CJ51)+SUMIFS(装备数值!BL$50:BL$101,装备数值!$BG$50:$BG$101,"="&amp;新怪物属性!$CK$2,装备数值!$BH$50:$BH$101,"&lt;="&amp;新怪物属性!$CK51)+SUMIFS(装备数值!BL$50:BL$101,装备数值!$BG$50:$BG$101,"="&amp;新怪物属性!$CL$2,装备数值!$BH$50:$BH$101,"&lt;="&amp;新怪物属性!$CL51)+SUMIFS(装备数值!BL$50:BL$101,装备数值!$BG$50:$BG$101,"="&amp;新怪物属性!$CM$2,装备数值!$BH$50:$BH$101,"&lt;="&amp;新怪物属性!$CM51)+SUMIFS(装备数值!BL$50:BL$101,装备数值!$BG$50:$BG$101,"="&amp;新怪物属性!$CN$2,装备数值!$BH$50:$BH$101,"&lt;="&amp;新怪物属性!$CN51)+SUMIFS(装备数值!BL$50:BL$101,装备数值!$BG$50:$BG$101,"="&amp;新怪物属性!$CO$2,装备数值!$BH$50:$BH$101,"&lt;="&amp;新怪物属性!$CO51)+SUMIFS(装备数值!BL$50:BL$101,装备数值!$BG$50:$BG$101,"="&amp;新怪物属性!$CP$2,装备数值!$BH$50:$BH$101,"&lt;="&amp;新怪物属性!$CP51)+SUMIFS(装备数值!BL$50:BL$101,装备数值!$BG$50:$BG$101,"="&amp;新怪物属性!$CQ$2,装备数值!$BH$50:$BH$101,"&lt;="&amp;新怪物属性!$CQ51)+SUMIFS(装备数值!BL$50:BL$101,装备数值!$BG$50:$BG$101,"="&amp;新怪物属性!$CR$2,装备数值!$BH$50:$BH$101,"&lt;="&amp;新怪物属性!$CR51)</f>
        <v>3360</v>
      </c>
      <c r="CT51" s="14">
        <f>SUMIFS(装备数值!BM$50:BM$101,装备数值!$BG$50:$BG$101,"="&amp;新怪物属性!$CF$2,装备数值!$BH$50:$BH$101,"&lt;="&amp;新怪物属性!$CF51)+SUMIFS(装备数值!BM$50:BM$101,装备数值!$BG$50:$BG$101,"="&amp;新怪物属性!$CG$2,装备数值!$BH$50:$BH$101,"&lt;="&amp;新怪物属性!$CG51)+SUMIFS(装备数值!BM$50:BM$101,装备数值!$BG$50:$BG$101,"="&amp;新怪物属性!$CH$2,装备数值!$BH$50:$BH$101,"&lt;="&amp;新怪物属性!$CH51)+SUMIFS(装备数值!BM$50:BM$101,装备数值!$BG$50:$BG$101,"="&amp;新怪物属性!$CI$2,装备数值!$BH$50:$BH$101,"&lt;="&amp;新怪物属性!$CI51)+SUMIFS(装备数值!BM$50:BM$101,装备数值!$BG$50:$BG$101,"="&amp;新怪物属性!$CJ$2,装备数值!$BH$50:$BH$101,"&lt;="&amp;新怪物属性!$CJ51)+SUMIFS(装备数值!BM$50:BM$101,装备数值!$BG$50:$BG$101,"="&amp;新怪物属性!$CK$2,装备数值!$BH$50:$BH$101,"&lt;="&amp;新怪物属性!$CK51)+SUMIFS(装备数值!BM$50:BM$101,装备数值!$BG$50:$BG$101,"="&amp;新怪物属性!$CL$2,装备数值!$BH$50:$BH$101,"&lt;="&amp;新怪物属性!$CL51)+SUMIFS(装备数值!BM$50:BM$101,装备数值!$BG$50:$BG$101,"="&amp;新怪物属性!$CM$2,装备数值!$BH$50:$BH$101,"&lt;="&amp;新怪物属性!$CM51)+SUMIFS(装备数值!BM$50:BM$101,装备数值!$BG$50:$BG$101,"="&amp;新怪物属性!$CN$2,装备数值!$BH$50:$BH$101,"&lt;="&amp;新怪物属性!$CN51)+SUMIFS(装备数值!BM$50:BM$101,装备数值!$BG$50:$BG$101,"="&amp;新怪物属性!$CO$2,装备数值!$BH$50:$BH$101,"&lt;="&amp;新怪物属性!$CO51)+SUMIFS(装备数值!BM$50:BM$101,装备数值!$BG$50:$BG$101,"="&amp;新怪物属性!$CP$2,装备数值!$BH$50:$BH$101,"&lt;="&amp;新怪物属性!$CP51)+SUMIFS(装备数值!BM$50:BM$101,装备数值!$BG$50:$BG$101,"="&amp;新怪物属性!$CQ$2,装备数值!$BH$50:$BH$101,"&lt;="&amp;新怪物属性!$CQ51)+SUMIFS(装备数值!BM$50:BM$101,装备数值!$BG$50:$BG$101,"="&amp;新怪物属性!$CR$2,装备数值!$BH$50:$BH$101,"&lt;="&amp;新怪物属性!$CR51)</f>
        <v>43200</v>
      </c>
      <c r="CU51" s="14">
        <f>SUMIFS(装备数值!BN$50:BN$101,装备数值!$BG$50:$BG$101,"="&amp;新怪物属性!$CF$2,装备数值!$BH$50:$BH$101,"&lt;="&amp;新怪物属性!$CF51)+SUMIFS(装备数值!BN$50:BN$101,装备数值!$BG$50:$BG$101,"="&amp;新怪物属性!$CG$2,装备数值!$BH$50:$BH$101,"&lt;="&amp;新怪物属性!$CG51)+SUMIFS(装备数值!BN$50:BN$101,装备数值!$BG$50:$BG$101,"="&amp;新怪物属性!$CH$2,装备数值!$BH$50:$BH$101,"&lt;="&amp;新怪物属性!$CH51)+SUMIFS(装备数值!BN$50:BN$101,装备数值!$BG$50:$BG$101,"="&amp;新怪物属性!$CI$2,装备数值!$BH$50:$BH$101,"&lt;="&amp;新怪物属性!$CI51)+SUMIFS(装备数值!BN$50:BN$101,装备数值!$BG$50:$BG$101,"="&amp;新怪物属性!$CJ$2,装备数值!$BH$50:$BH$101,"&lt;="&amp;新怪物属性!$CJ51)+SUMIFS(装备数值!BN$50:BN$101,装备数值!$BG$50:$BG$101,"="&amp;新怪物属性!$CK$2,装备数值!$BH$50:$BH$101,"&lt;="&amp;新怪物属性!$CK51)+SUMIFS(装备数值!BN$50:BN$101,装备数值!$BG$50:$BG$101,"="&amp;新怪物属性!$CL$2,装备数值!$BH$50:$BH$101,"&lt;="&amp;新怪物属性!$CL51)+SUMIFS(装备数值!BN$50:BN$101,装备数值!$BG$50:$BG$101,"="&amp;新怪物属性!$CM$2,装备数值!$BH$50:$BH$101,"&lt;="&amp;新怪物属性!$CM51)+SUMIFS(装备数值!BN$50:BN$101,装备数值!$BG$50:$BG$101,"="&amp;新怪物属性!$CN$2,装备数值!$BH$50:$BH$101,"&lt;="&amp;新怪物属性!$CN51)+SUMIFS(装备数值!BN$50:BN$101,装备数值!$BG$50:$BG$101,"="&amp;新怪物属性!$CO$2,装备数值!$BH$50:$BH$101,"&lt;="&amp;新怪物属性!$CO51)+SUMIFS(装备数值!BN$50:BN$101,装备数值!$BG$50:$BG$101,"="&amp;新怪物属性!$CP$2,装备数值!$BH$50:$BH$101,"&lt;="&amp;新怪物属性!$CP51)+SUMIFS(装备数值!BN$50:BN$101,装备数值!$BG$50:$BG$101,"="&amp;新怪物属性!$CQ$2,装备数值!$BH$50:$BH$101,"&lt;="&amp;新怪物属性!$CQ51)+SUMIFS(装备数值!BN$50:BN$101,装备数值!$BG$50:$BG$101,"="&amp;新怪物属性!$CR$2,装备数值!$BH$50:$BH$101,"&lt;="&amp;新怪物属性!$CR51)</f>
        <v>1200</v>
      </c>
      <c r="CV51" s="14">
        <f>SUMIFS(装备数值!BO$50:BO$101,装备数值!$BG$50:$BG$101,"="&amp;新怪物属性!$CF$2,装备数值!$BH$50:$BH$101,"&lt;="&amp;新怪物属性!$CF51)+SUMIFS(装备数值!BO$50:BO$101,装备数值!$BG$50:$BG$101,"="&amp;新怪物属性!$CG$2,装备数值!$BH$50:$BH$101,"&lt;="&amp;新怪物属性!$CG51)+SUMIFS(装备数值!BO$50:BO$101,装备数值!$BG$50:$BG$101,"="&amp;新怪物属性!$CH$2,装备数值!$BH$50:$BH$101,"&lt;="&amp;新怪物属性!$CH51)+SUMIFS(装备数值!BO$50:BO$101,装备数值!$BG$50:$BG$101,"="&amp;新怪物属性!$CI$2,装备数值!$BH$50:$BH$101,"&lt;="&amp;新怪物属性!$CI51)+SUMIFS(装备数值!BO$50:BO$101,装备数值!$BG$50:$BG$101,"="&amp;新怪物属性!$CJ$2,装备数值!$BH$50:$BH$101,"&lt;="&amp;新怪物属性!$CJ51)+SUMIFS(装备数值!BO$50:BO$101,装备数值!$BG$50:$BG$101,"="&amp;新怪物属性!$CK$2,装备数值!$BH$50:$BH$101,"&lt;="&amp;新怪物属性!$CK51)+SUMIFS(装备数值!BO$50:BO$101,装备数值!$BG$50:$BG$101,"="&amp;新怪物属性!$CL$2,装备数值!$BH$50:$BH$101,"&lt;="&amp;新怪物属性!$CL51)+SUMIFS(装备数值!BO$50:BO$101,装备数值!$BG$50:$BG$101,"="&amp;新怪物属性!$CM$2,装备数值!$BH$50:$BH$101,"&lt;="&amp;新怪物属性!$CM51)+SUMIFS(装备数值!BO$50:BO$101,装备数值!$BG$50:$BG$101,"="&amp;新怪物属性!$CN$2,装备数值!$BH$50:$BH$101,"&lt;="&amp;新怪物属性!$CN51)+SUMIFS(装备数值!BO$50:BO$101,装备数值!$BG$50:$BG$101,"="&amp;新怪物属性!$CO$2,装备数值!$BH$50:$BH$101,"&lt;="&amp;新怪物属性!$CO51)+SUMIFS(装备数值!BO$50:BO$101,装备数值!$BG$50:$BG$101,"="&amp;新怪物属性!$CP$2,装备数值!$BH$50:$BH$101,"&lt;="&amp;新怪物属性!$CP51)+SUMIFS(装备数值!BO$50:BO$101,装备数值!$BG$50:$BG$101,"="&amp;新怪物属性!$CQ$2,装备数值!$BH$50:$BH$101,"&lt;="&amp;新怪物属性!$CQ51)+SUMIFS(装备数值!BO$50:BO$101,装备数值!$BG$50:$BG$101,"="&amp;新怪物属性!$CR$2,装备数值!$BH$50:$BH$101,"&lt;="&amp;新怪物属性!$CR51)</f>
        <v>48000</v>
      </c>
      <c r="CW51" s="14">
        <f>SUMIFS(装备数值!BP$50:BP$101,装备数值!$BG$50:$BG$101,"="&amp;新怪物属性!$CF$2,装备数值!$BH$50:$BH$101,"&lt;="&amp;新怪物属性!$CF51)+SUMIFS(装备数值!BP$50:BP$101,装备数值!$BG$50:$BG$101,"="&amp;新怪物属性!$CG$2,装备数值!$BH$50:$BH$101,"&lt;="&amp;新怪物属性!$CG51)+SUMIFS(装备数值!BP$50:BP$101,装备数值!$BG$50:$BG$101,"="&amp;新怪物属性!$CH$2,装备数值!$BH$50:$BH$101,"&lt;="&amp;新怪物属性!$CH51)+SUMIFS(装备数值!BP$50:BP$101,装备数值!$BG$50:$BG$101,"="&amp;新怪物属性!$CI$2,装备数值!$BH$50:$BH$101,"&lt;="&amp;新怪物属性!$CI51)+SUMIFS(装备数值!BP$50:BP$101,装备数值!$BG$50:$BG$101,"="&amp;新怪物属性!$CJ$2,装备数值!$BH$50:$BH$101,"&lt;="&amp;新怪物属性!$CJ51)+SUMIFS(装备数值!BP$50:BP$101,装备数值!$BG$50:$BG$101,"="&amp;新怪物属性!$CK$2,装备数值!$BH$50:$BH$101,"&lt;="&amp;新怪物属性!$CK51)+SUMIFS(装备数值!BP$50:BP$101,装备数值!$BG$50:$BG$101,"="&amp;新怪物属性!$CL$2,装备数值!$BH$50:$BH$101,"&lt;="&amp;新怪物属性!$CL51)+SUMIFS(装备数值!BP$50:BP$101,装备数值!$BG$50:$BG$101,"="&amp;新怪物属性!$CM$2,装备数值!$BH$50:$BH$101,"&lt;="&amp;新怪物属性!$CM51)+SUMIFS(装备数值!BP$50:BP$101,装备数值!$BG$50:$BG$101,"="&amp;新怪物属性!$CN$2,装备数值!$BH$50:$BH$101,"&lt;="&amp;新怪物属性!$CN51)+SUMIFS(装备数值!BP$50:BP$101,装备数值!$BG$50:$BG$101,"="&amp;新怪物属性!$CO$2,装备数值!$BH$50:$BH$101,"&lt;="&amp;新怪物属性!$CO51)+SUMIFS(装备数值!BP$50:BP$101,装备数值!$BG$50:$BG$101,"="&amp;新怪物属性!$CP$2,装备数值!$BH$50:$BH$101,"&lt;="&amp;新怪物属性!$CP51)+SUMIFS(装备数值!BP$50:BP$101,装备数值!$BG$50:$BG$101,"="&amp;新怪物属性!$CQ$2,装备数值!$BH$50:$BH$101,"&lt;="&amp;新怪物属性!$CQ51)+SUMIFS(装备数值!BP$50:BP$101,装备数值!$BG$50:$BG$101,"="&amp;新怪物属性!$CR$2,装备数值!$BH$50:$BH$101,"&lt;="&amp;新怪物属性!$CR51)</f>
        <v>920</v>
      </c>
      <c r="CX51" s="14">
        <f>SUMIFS(装备数值!BQ$50:BQ$101,装备数值!$BG$50:$BG$101,"="&amp;新怪物属性!$CF$2,装备数值!$BH$50:$BH$101,"&lt;="&amp;新怪物属性!$CF51)+SUMIFS(装备数值!BQ$50:BQ$101,装备数值!$BG$50:$BG$101,"="&amp;新怪物属性!$CG$2,装备数值!$BH$50:$BH$101,"&lt;="&amp;新怪物属性!$CG51)+SUMIFS(装备数值!BQ$50:BQ$101,装备数值!$BG$50:$BG$101,"="&amp;新怪物属性!$CH$2,装备数值!$BH$50:$BH$101,"&lt;="&amp;新怪物属性!$CH51)+SUMIFS(装备数值!BQ$50:BQ$101,装备数值!$BG$50:$BG$101,"="&amp;新怪物属性!$CI$2,装备数值!$BH$50:$BH$101,"&lt;="&amp;新怪物属性!$CI51)+SUMIFS(装备数值!BQ$50:BQ$101,装备数值!$BG$50:$BG$101,"="&amp;新怪物属性!$CJ$2,装备数值!$BH$50:$BH$101,"&lt;="&amp;新怪物属性!$CJ51)+SUMIFS(装备数值!BQ$50:BQ$101,装备数值!$BG$50:$BG$101,"="&amp;新怪物属性!$CK$2,装备数值!$BH$50:$BH$101,"&lt;="&amp;新怪物属性!$CK51)+SUMIFS(装备数值!BQ$50:BQ$101,装备数值!$BG$50:$BG$101,"="&amp;新怪物属性!$CL$2,装备数值!$BH$50:$BH$101,"&lt;="&amp;新怪物属性!$CL51)+SUMIFS(装备数值!BQ$50:BQ$101,装备数值!$BG$50:$BG$101,"="&amp;新怪物属性!$CM$2,装备数值!$BH$50:$BH$101,"&lt;="&amp;新怪物属性!$CM51)+SUMIFS(装备数值!BQ$50:BQ$101,装备数值!$BG$50:$BG$101,"="&amp;新怪物属性!$CN$2,装备数值!$BH$50:$BH$101,"&lt;="&amp;新怪物属性!$CN51)+SUMIFS(装备数值!BQ$50:BQ$101,装备数值!$BG$50:$BG$101,"="&amp;新怪物属性!$CO$2,装备数值!$BH$50:$BH$101,"&lt;="&amp;新怪物属性!$CO51)+SUMIFS(装备数值!BQ$50:BQ$101,装备数值!$BG$50:$BG$101,"="&amp;新怪物属性!$CP$2,装备数值!$BH$50:$BH$101,"&lt;="&amp;新怪物属性!$CP51)+SUMIFS(装备数值!BQ$50:BQ$101,装备数值!$BG$50:$BG$101,"="&amp;新怪物属性!$CQ$2,装备数值!$BH$50:$BH$101,"&lt;="&amp;新怪物属性!$CQ51)+SUMIFS(装备数值!BQ$50:BQ$101,装备数值!$BG$50:$BG$101,"="&amp;新怪物属性!$CR$2,装备数值!$BH$50:$BH$101,"&lt;="&amp;新怪物属性!$CR51)</f>
        <v>250</v>
      </c>
      <c r="CY51" s="14">
        <f>SUMIFS(装备数值!BR$50:BR$101,装备数值!$BG$50:$BG$101,"="&amp;新怪物属性!$CF$2,装备数值!$BH$50:$BH$101,"&lt;="&amp;新怪物属性!$CF51)+SUMIFS(装备数值!BR$50:BR$101,装备数值!$BG$50:$BG$101,"="&amp;新怪物属性!$CG$2,装备数值!$BH$50:$BH$101,"&lt;="&amp;新怪物属性!$CG51)+SUMIFS(装备数值!BR$50:BR$101,装备数值!$BG$50:$BG$101,"="&amp;新怪物属性!$CH$2,装备数值!$BH$50:$BH$101,"&lt;="&amp;新怪物属性!$CH51)+SUMIFS(装备数值!BR$50:BR$101,装备数值!$BG$50:$BG$101,"="&amp;新怪物属性!$CI$2,装备数值!$BH$50:$BH$101,"&lt;="&amp;新怪物属性!$CI51)+SUMIFS(装备数值!BR$50:BR$101,装备数值!$BG$50:$BG$101,"="&amp;新怪物属性!$CJ$2,装备数值!$BH$50:$BH$101,"&lt;="&amp;新怪物属性!$CJ51)+SUMIFS(装备数值!BR$50:BR$101,装备数值!$BG$50:$BG$101,"="&amp;新怪物属性!$CK$2,装备数值!$BH$50:$BH$101,"&lt;="&amp;新怪物属性!$CK51)+SUMIFS(装备数值!BR$50:BR$101,装备数值!$BG$50:$BG$101,"="&amp;新怪物属性!$CL$2,装备数值!$BH$50:$BH$101,"&lt;="&amp;新怪物属性!$CL51)+SUMIFS(装备数值!BR$50:BR$101,装备数值!$BG$50:$BG$101,"="&amp;新怪物属性!$CM$2,装备数值!$BH$50:$BH$101,"&lt;="&amp;新怪物属性!$CM51)+SUMIFS(装备数值!BR$50:BR$101,装备数值!$BG$50:$BG$101,"="&amp;新怪物属性!$CN$2,装备数值!$BH$50:$BH$101,"&lt;="&amp;新怪物属性!$CN51)+SUMIFS(装备数值!BR$50:BR$101,装备数值!$BG$50:$BG$101,"="&amp;新怪物属性!$CO$2,装备数值!$BH$50:$BH$101,"&lt;="&amp;新怪物属性!$CO51)+SUMIFS(装备数值!BR$50:BR$101,装备数值!$BG$50:$BG$101,"="&amp;新怪物属性!$CP$2,装备数值!$BH$50:$BH$101,"&lt;="&amp;新怪物属性!$CP51)+SUMIFS(装备数值!BR$50:BR$101,装备数值!$BG$50:$BG$101,"="&amp;新怪物属性!$CQ$2,装备数值!$BH$50:$BH$101,"&lt;="&amp;新怪物属性!$CQ51)+SUMIFS(装备数值!BR$50:BR$101,装备数值!$BG$50:$BG$101,"="&amp;新怪物属性!$CR$2,装备数值!$BH$50:$BH$101,"&lt;="&amp;新怪物属性!$CR51)</f>
        <v>250</v>
      </c>
      <c r="CZ51" s="14">
        <f>SUMIFS(装备数值!BS$50:BS$101,装备数值!$BG$50:$BG$101,"="&amp;新怪物属性!$CF$2,装备数值!$BH$50:$BH$101,"&lt;="&amp;新怪物属性!$CF51)+SUMIFS(装备数值!BS$50:BS$101,装备数值!$BG$50:$BG$101,"="&amp;新怪物属性!$CG$2,装备数值!$BH$50:$BH$101,"&lt;="&amp;新怪物属性!$CG51)+SUMIFS(装备数值!BS$50:BS$101,装备数值!$BG$50:$BG$101,"="&amp;新怪物属性!$CH$2,装备数值!$BH$50:$BH$101,"&lt;="&amp;新怪物属性!$CH51)+SUMIFS(装备数值!BS$50:BS$101,装备数值!$BG$50:$BG$101,"="&amp;新怪物属性!$CI$2,装备数值!$BH$50:$BH$101,"&lt;="&amp;新怪物属性!$CI51)+SUMIFS(装备数值!BS$50:BS$101,装备数值!$BG$50:$BG$101,"="&amp;新怪物属性!$CJ$2,装备数值!$BH$50:$BH$101,"&lt;="&amp;新怪物属性!$CJ51)+SUMIFS(装备数值!BS$50:BS$101,装备数值!$BG$50:$BG$101,"="&amp;新怪物属性!$CK$2,装备数值!$BH$50:$BH$101,"&lt;="&amp;新怪物属性!$CK51)+SUMIFS(装备数值!BS$50:BS$101,装备数值!$BG$50:$BG$101,"="&amp;新怪物属性!$CL$2,装备数值!$BH$50:$BH$101,"&lt;="&amp;新怪物属性!$CL51)+SUMIFS(装备数值!BS$50:BS$101,装备数值!$BG$50:$BG$101,"="&amp;新怪物属性!$CM$2,装备数值!$BH$50:$BH$101,"&lt;="&amp;新怪物属性!$CM51)+SUMIFS(装备数值!BS$50:BS$101,装备数值!$BG$50:$BG$101,"="&amp;新怪物属性!$CN$2,装备数值!$BH$50:$BH$101,"&lt;="&amp;新怪物属性!$CN51)+SUMIFS(装备数值!BS$50:BS$101,装备数值!$BG$50:$BG$101,"="&amp;新怪物属性!$CO$2,装备数值!$BH$50:$BH$101,"&lt;="&amp;新怪物属性!$CO51)+SUMIFS(装备数值!BS$50:BS$101,装备数值!$BG$50:$BG$101,"="&amp;新怪物属性!$CP$2,装备数值!$BH$50:$BH$101,"&lt;="&amp;新怪物属性!$CP51)+SUMIFS(装备数值!BS$50:BS$101,装备数值!$BG$50:$BG$101,"="&amp;新怪物属性!$CQ$2,装备数值!$BH$50:$BH$101,"&lt;="&amp;新怪物属性!$CQ51)+SUMIFS(装备数值!BS$50:BS$101,装备数值!$BG$50:$BG$101,"="&amp;新怪物属性!$CR$2,装备数值!$BH$50:$BH$101,"&lt;="&amp;新怪物属性!$CR51)</f>
        <v>250</v>
      </c>
      <c r="DA51" s="14">
        <f>SUMIFS(装备数值!BT$50:BT$101,装备数值!$BG$50:$BG$101,"="&amp;新怪物属性!$CF$2,装备数值!$BH$50:$BH$101,"&lt;="&amp;新怪物属性!$CF51)+SUMIFS(装备数值!BT$50:BT$101,装备数值!$BG$50:$BG$101,"="&amp;新怪物属性!$CG$2,装备数值!$BH$50:$BH$101,"&lt;="&amp;新怪物属性!$CG51)+SUMIFS(装备数值!BT$50:BT$101,装备数值!$BG$50:$BG$101,"="&amp;新怪物属性!$CH$2,装备数值!$BH$50:$BH$101,"&lt;="&amp;新怪物属性!$CH51)+SUMIFS(装备数值!BT$50:BT$101,装备数值!$BG$50:$BG$101,"="&amp;新怪物属性!$CI$2,装备数值!$BH$50:$BH$101,"&lt;="&amp;新怪物属性!$CI51)+SUMIFS(装备数值!BT$50:BT$101,装备数值!$BG$50:$BG$101,"="&amp;新怪物属性!$CJ$2,装备数值!$BH$50:$BH$101,"&lt;="&amp;新怪物属性!$CJ51)+SUMIFS(装备数值!BT$50:BT$101,装备数值!$BG$50:$BG$101,"="&amp;新怪物属性!$CK$2,装备数值!$BH$50:$BH$101,"&lt;="&amp;新怪物属性!$CK51)+SUMIFS(装备数值!BT$50:BT$101,装备数值!$BG$50:$BG$101,"="&amp;新怪物属性!$CL$2,装备数值!$BH$50:$BH$101,"&lt;="&amp;新怪物属性!$CL51)+SUMIFS(装备数值!BT$50:BT$101,装备数值!$BG$50:$BG$101,"="&amp;新怪物属性!$CM$2,装备数值!$BH$50:$BH$101,"&lt;="&amp;新怪物属性!$CM51)+SUMIFS(装备数值!BT$50:BT$101,装备数值!$BG$50:$BG$101,"="&amp;新怪物属性!$CN$2,装备数值!$BH$50:$BH$101,"&lt;="&amp;新怪物属性!$CN51)+SUMIFS(装备数值!BT$50:BT$101,装备数值!$BG$50:$BG$101,"="&amp;新怪物属性!$CO$2,装备数值!$BH$50:$BH$101,"&lt;="&amp;新怪物属性!$CO51)+SUMIFS(装备数值!BT$50:BT$101,装备数值!$BG$50:$BG$101,"="&amp;新怪物属性!$CP$2,装备数值!$BH$50:$BH$101,"&lt;="&amp;新怪物属性!$CP51)+SUMIFS(装备数值!BT$50:BT$101,装备数值!$BG$50:$BG$101,"="&amp;新怪物属性!$CQ$2,装备数值!$BH$50:$BH$101,"&lt;="&amp;新怪物属性!$CQ51)+SUMIFS(装备数值!BT$50:BT$101,装备数值!$BG$50:$BG$101,"="&amp;新怪物属性!$CR$2,装备数值!$BH$50:$BH$101,"&lt;="&amp;新怪物属性!$CR51)</f>
        <v>250</v>
      </c>
      <c r="DB51" s="14">
        <f>SUMIFS(装备数值!BU$50:BU$101,装备数值!$BG$50:$BG$101,"="&amp;新怪物属性!$CF$2,装备数值!$BH$50:$BH$101,"&lt;="&amp;新怪物属性!$CF51)+SUMIFS(装备数值!BU$50:BU$101,装备数值!$BG$50:$BG$101,"="&amp;新怪物属性!$CG$2,装备数值!$BH$50:$BH$101,"&lt;="&amp;新怪物属性!$CG51)+SUMIFS(装备数值!BU$50:BU$101,装备数值!$BG$50:$BG$101,"="&amp;新怪物属性!$CH$2,装备数值!$BH$50:$BH$101,"&lt;="&amp;新怪物属性!$CH51)+SUMIFS(装备数值!BU$50:BU$101,装备数值!$BG$50:$BG$101,"="&amp;新怪物属性!$CI$2,装备数值!$BH$50:$BH$101,"&lt;="&amp;新怪物属性!$CI51)+SUMIFS(装备数值!BU$50:BU$101,装备数值!$BG$50:$BG$101,"="&amp;新怪物属性!$CJ$2,装备数值!$BH$50:$BH$101,"&lt;="&amp;新怪物属性!$CJ51)+SUMIFS(装备数值!BU$50:BU$101,装备数值!$BG$50:$BG$101,"="&amp;新怪物属性!$CK$2,装备数值!$BH$50:$BH$101,"&lt;="&amp;新怪物属性!$CK51)+SUMIFS(装备数值!BU$50:BU$101,装备数值!$BG$50:$BG$101,"="&amp;新怪物属性!$CL$2,装备数值!$BH$50:$BH$101,"&lt;="&amp;新怪物属性!$CL51)+SUMIFS(装备数值!BU$50:BU$101,装备数值!$BG$50:$BG$101,"="&amp;新怪物属性!$CM$2,装备数值!$BH$50:$BH$101,"&lt;="&amp;新怪物属性!$CM51)+SUMIFS(装备数值!BU$50:BU$101,装备数值!$BG$50:$BG$101,"="&amp;新怪物属性!$CN$2,装备数值!$BH$50:$BH$101,"&lt;="&amp;新怪物属性!$CN51)+SUMIFS(装备数值!BU$50:BU$101,装备数值!$BG$50:$BG$101,"="&amp;新怪物属性!$CO$2,装备数值!$BH$50:$BH$101,"&lt;="&amp;新怪物属性!$CO51)+SUMIFS(装备数值!BU$50:BU$101,装备数值!$BG$50:$BG$101,"="&amp;新怪物属性!$CP$2,装备数值!$BH$50:$BH$101,"&lt;="&amp;新怪物属性!$CP51)+SUMIFS(装备数值!BU$50:BU$101,装备数值!$BG$50:$BG$101,"="&amp;新怪物属性!$CQ$2,装备数值!$BH$50:$BH$101,"&lt;="&amp;新怪物属性!$CQ51)+SUMIFS(装备数值!BU$50:BU$101,装备数值!$BG$50:$BG$101,"="&amp;新怪物属性!$CR$2,装备数值!$BH$50:$BH$101,"&lt;="&amp;新怪物属性!$CR51)</f>
        <v>0</v>
      </c>
      <c r="DC51" s="14">
        <f>SUMIFS(装备数值!BV$50:BV$101,装备数值!$BG$50:$BG$101,"="&amp;新怪物属性!$CF$2,装备数值!$BH$50:$BH$101,"&lt;="&amp;新怪物属性!$CF51)+SUMIFS(装备数值!BV$50:BV$101,装备数值!$BG$50:$BG$101,"="&amp;新怪物属性!$CG$2,装备数值!$BH$50:$BH$101,"&lt;="&amp;新怪物属性!$CG51)+SUMIFS(装备数值!BV$50:BV$101,装备数值!$BG$50:$BG$101,"="&amp;新怪物属性!$CH$2,装备数值!$BH$50:$BH$101,"&lt;="&amp;新怪物属性!$CH51)+SUMIFS(装备数值!BV$50:BV$101,装备数值!$BG$50:$BG$101,"="&amp;新怪物属性!$CI$2,装备数值!$BH$50:$BH$101,"&lt;="&amp;新怪物属性!$CI51)+SUMIFS(装备数值!BV$50:BV$101,装备数值!$BG$50:$BG$101,"="&amp;新怪物属性!$CJ$2,装备数值!$BH$50:$BH$101,"&lt;="&amp;新怪物属性!$CJ51)+SUMIFS(装备数值!BV$50:BV$101,装备数值!$BG$50:$BG$101,"="&amp;新怪物属性!$CK$2,装备数值!$BH$50:$BH$101,"&lt;="&amp;新怪物属性!$CK51)+SUMIFS(装备数值!BV$50:BV$101,装备数值!$BG$50:$BG$101,"="&amp;新怪物属性!$CL$2,装备数值!$BH$50:$BH$101,"&lt;="&amp;新怪物属性!$CL51)+SUMIFS(装备数值!BV$50:BV$101,装备数值!$BG$50:$BG$101,"="&amp;新怪物属性!$CM$2,装备数值!$BH$50:$BH$101,"&lt;="&amp;新怪物属性!$CM51)+SUMIFS(装备数值!BV$50:BV$101,装备数值!$BG$50:$BG$101,"="&amp;新怪物属性!$CN$2,装备数值!$BH$50:$BH$101,"&lt;="&amp;新怪物属性!$CN51)+SUMIFS(装备数值!BV$50:BV$101,装备数值!$BG$50:$BG$101,"="&amp;新怪物属性!$CO$2,装备数值!$BH$50:$BH$101,"&lt;="&amp;新怪物属性!$CO51)+SUMIFS(装备数值!BV$50:BV$101,装备数值!$BG$50:$BG$101,"="&amp;新怪物属性!$CP$2,装备数值!$BH$50:$BH$101,"&lt;="&amp;新怪物属性!$CP51)+SUMIFS(装备数值!BV$50:BV$101,装备数值!$BG$50:$BG$101,"="&amp;新怪物属性!$CQ$2,装备数值!$BH$50:$BH$101,"&lt;="&amp;新怪物属性!$CQ51)+SUMIFS(装备数值!BV$50:BV$101,装备数值!$BG$50:$BG$101,"="&amp;新怪物属性!$CR$2,装备数值!$BH$50:$BH$101,"&lt;="&amp;新怪物属性!$CR51)</f>
        <v>0</v>
      </c>
      <c r="DD51" s="14">
        <f>SUMIFS(装备数值!BW$50:BW$101,装备数值!$BG$50:$BG$101,"="&amp;新怪物属性!$CF$2,装备数值!$BH$50:$BH$101,"&lt;="&amp;新怪物属性!$CF51)+SUMIFS(装备数值!BW$50:BW$101,装备数值!$BG$50:$BG$101,"="&amp;新怪物属性!$CG$2,装备数值!$BH$50:$BH$101,"&lt;="&amp;新怪物属性!$CG51)+SUMIFS(装备数值!BW$50:BW$101,装备数值!$BG$50:$BG$101,"="&amp;新怪物属性!$CH$2,装备数值!$BH$50:$BH$101,"&lt;="&amp;新怪物属性!$CH51)+SUMIFS(装备数值!BW$50:BW$101,装备数值!$BG$50:$BG$101,"="&amp;新怪物属性!$CI$2,装备数值!$BH$50:$BH$101,"&lt;="&amp;新怪物属性!$CI51)+SUMIFS(装备数值!BW$50:BW$101,装备数值!$BG$50:$BG$101,"="&amp;新怪物属性!$CJ$2,装备数值!$BH$50:$BH$101,"&lt;="&amp;新怪物属性!$CJ51)+SUMIFS(装备数值!BW$50:BW$101,装备数值!$BG$50:$BG$101,"="&amp;新怪物属性!$CK$2,装备数值!$BH$50:$BH$101,"&lt;="&amp;新怪物属性!$CK51)+SUMIFS(装备数值!BW$50:BW$101,装备数值!$BG$50:$BG$101,"="&amp;新怪物属性!$CL$2,装备数值!$BH$50:$BH$101,"&lt;="&amp;新怪物属性!$CL51)+SUMIFS(装备数值!BW$50:BW$101,装备数值!$BG$50:$BG$101,"="&amp;新怪物属性!$CM$2,装备数值!$BH$50:$BH$101,"&lt;="&amp;新怪物属性!$CM51)+SUMIFS(装备数值!BW$50:BW$101,装备数值!$BG$50:$BG$101,"="&amp;新怪物属性!$CN$2,装备数值!$BH$50:$BH$101,"&lt;="&amp;新怪物属性!$CN51)+SUMIFS(装备数值!BW$50:BW$101,装备数值!$BG$50:$BG$101,"="&amp;新怪物属性!$CO$2,装备数值!$BH$50:$BH$101,"&lt;="&amp;新怪物属性!$CO51)+SUMIFS(装备数值!BW$50:BW$101,装备数值!$BG$50:$BG$101,"="&amp;新怪物属性!$CP$2,装备数值!$BH$50:$BH$101,"&lt;="&amp;新怪物属性!$CP51)+SUMIFS(装备数值!BW$50:BW$101,装备数值!$BG$50:$BG$101,"="&amp;新怪物属性!$CQ$2,装备数值!$BH$50:$BH$101,"&lt;="&amp;新怪物属性!$CQ51)+SUMIFS(装备数值!BW$50:BW$101,装备数值!$BG$50:$BG$101,"="&amp;新怪物属性!$CR$2,装备数值!$BH$50:$BH$101,"&lt;="&amp;新怪物属性!$CR51)</f>
        <v>0</v>
      </c>
      <c r="DE51" s="14">
        <f>SUMIFS(装备数值!BX$50:BX$101,装备数值!$BG$50:$BG$101,"="&amp;新怪物属性!$CF$2,装备数值!$BH$50:$BH$101,"&lt;="&amp;新怪物属性!$CF51)+SUMIFS(装备数值!BX$50:BX$101,装备数值!$BG$50:$BG$101,"="&amp;新怪物属性!$CG$2,装备数值!$BH$50:$BH$101,"&lt;="&amp;新怪物属性!$CG51)+SUMIFS(装备数值!BX$50:BX$101,装备数值!$BG$50:$BG$101,"="&amp;新怪物属性!$CH$2,装备数值!$BH$50:$BH$101,"&lt;="&amp;新怪物属性!$CH51)+SUMIFS(装备数值!BX$50:BX$101,装备数值!$BG$50:$BG$101,"="&amp;新怪物属性!$CI$2,装备数值!$BH$50:$BH$101,"&lt;="&amp;新怪物属性!$CI51)+SUMIFS(装备数值!BX$50:BX$101,装备数值!$BG$50:$BG$101,"="&amp;新怪物属性!$CJ$2,装备数值!$BH$50:$BH$101,"&lt;="&amp;新怪物属性!$CJ51)+SUMIFS(装备数值!BX$50:BX$101,装备数值!$BG$50:$BG$101,"="&amp;新怪物属性!$CK$2,装备数值!$BH$50:$BH$101,"&lt;="&amp;新怪物属性!$CK51)+SUMIFS(装备数值!BX$50:BX$101,装备数值!$BG$50:$BG$101,"="&amp;新怪物属性!$CL$2,装备数值!$BH$50:$BH$101,"&lt;="&amp;新怪物属性!$CL51)+SUMIFS(装备数值!BX$50:BX$101,装备数值!$BG$50:$BG$101,"="&amp;新怪物属性!$CM$2,装备数值!$BH$50:$BH$101,"&lt;="&amp;新怪物属性!$CM51)+SUMIFS(装备数值!BX$50:BX$101,装备数值!$BG$50:$BG$101,"="&amp;新怪物属性!$CN$2,装备数值!$BH$50:$BH$101,"&lt;="&amp;新怪物属性!$CN51)+SUMIFS(装备数值!BX$50:BX$101,装备数值!$BG$50:$BG$101,"="&amp;新怪物属性!$CO$2,装备数值!$BH$50:$BH$101,"&lt;="&amp;新怪物属性!$CO51)+SUMIFS(装备数值!BX$50:BX$101,装备数值!$BG$50:$BG$101,"="&amp;新怪物属性!$CP$2,装备数值!$BH$50:$BH$101,"&lt;="&amp;新怪物属性!$CP51)+SUMIFS(装备数值!BX$50:BX$101,装备数值!$BG$50:$BG$101,"="&amp;新怪物属性!$CQ$2,装备数值!$BH$50:$BH$101,"&lt;="&amp;新怪物属性!$CQ51)+SUMIFS(装备数值!BX$50:BX$101,装备数值!$BG$50:$BG$101,"="&amp;新怪物属性!$CR$2,装备数值!$BH$50:$BH$101,"&lt;="&amp;新怪物属性!$CR51)</f>
        <v>0</v>
      </c>
      <c r="DH51" s="14">
        <f>INDEX(装备数值!$I$13:$M$116,新怪物属性!$P51*8+1,DH$2)*$X51+INDEX(装备数值!$I$13:$M$116,新怪物属性!$Q51*8+2,DH$2)*$Y51+INDEX(装备数值!$I$13:$M$116,新怪物属性!$S51*8+3,DH$2)*$Z51+INDEX(装备数值!$I$13:$M$116,新怪物属性!$R51*8+4,DH$2)*$AA51+INDEX(装备数值!$I$13:$M$116,新怪物属性!$T51*8+5,DH$2)*$AB51+INDEX(装备数值!$I$13:$M$116,新怪物属性!$U51*8+6,DH$2)*$AC51+INDEX(装备数值!$I$13:$M$116,新怪物属性!$V51*8+7,DH$2)*$AD51+INDEX(装备数值!$I$13:$M$116,新怪物属性!$W51*8+8,DH$2)*$AE51</f>
        <v>3200</v>
      </c>
      <c r="DI51" s="14">
        <f>INDEX(装备数值!$I$13:$M$116,新怪物属性!$P51*8+1,DI$2)*$X51+INDEX(装备数值!$I$13:$M$116,新怪物属性!$Q51*8+2,DI$2)*$Y51+INDEX(装备数值!$I$13:$M$116,新怪物属性!$S51*8+3,DI$2)*$Z51+INDEX(装备数值!$I$13:$M$116,新怪物属性!$R51*8+4,DI$2)*$AA51+INDEX(装备数值!$I$13:$M$116,新怪物属性!$T51*8+5,DI$2)*$AB51+INDEX(装备数值!$I$13:$M$116,新怪物属性!$U51*8+6,DI$2)*$AC51+INDEX(装备数值!$I$13:$M$116,新怪物属性!$V51*8+7,DI$2)*$AD51+INDEX(装备数值!$I$13:$M$116,新怪物属性!$W51*8+8,DI$2)*$AE51</f>
        <v>24000</v>
      </c>
      <c r="DJ51" s="14">
        <f>INDEX(装备数值!$I$13:$M$116,新怪物属性!$P51*8+1,DJ$2)*$X51+INDEX(装备数值!$I$13:$M$116,新怪物属性!$Q51*8+2,DJ$2)*$Y51+INDEX(装备数值!$I$13:$M$116,新怪物属性!$S51*8+3,DJ$2)*$Z51+INDEX(装备数值!$I$13:$M$116,新怪物属性!$R51*8+4,DJ$2)*$AA51+INDEX(装备数值!$I$13:$M$116,新怪物属性!$T51*8+5,DJ$2)*$AB51+INDEX(装备数值!$I$13:$M$116,新怪物属性!$U51*8+6,DJ$2)*$AC51+INDEX(装备数值!$I$13:$M$116,新怪物属性!$V51*8+7,DJ$2)*$AD51+INDEX(装备数值!$I$13:$M$116,新怪物属性!$W51*8+8,DJ$2)*$AE51</f>
        <v>1680</v>
      </c>
      <c r="DK51" s="14">
        <f>INDEX(装备数值!$I$13:$M$116,新怪物属性!$P51*8+1,DK$2)*$X51+INDEX(装备数值!$I$13:$M$116,新怪物属性!$Q51*8+2,DK$2)*$Y51+INDEX(装备数值!$I$13:$M$116,新怪物属性!$S51*8+3,DK$2)*$Z51+INDEX(装备数值!$I$13:$M$116,新怪物属性!$R51*8+4,DK$2)*$AA51+INDEX(装备数值!$I$13:$M$116,新怪物属性!$T51*8+5,DK$2)*$AB51+INDEX(装备数值!$I$13:$M$116,新怪物属性!$U51*8+6,DK$2)*$AC51+INDEX(装备数值!$I$13:$M$116,新怪物属性!$V51*8+7,DK$2)*$AD51+INDEX(装备数值!$I$13:$M$116,新怪物属性!$W51*8+8,DK$2)*$AE51</f>
        <v>40000</v>
      </c>
      <c r="DL51" s="14">
        <f>INDEX(装备数值!$I$13:$M$116,新怪物属性!$P51*8+1,DL$2)*$X51+INDEX(装备数值!$I$13:$M$116,新怪物属性!$Q51*8+2,DL$2)*$Y51+INDEX(装备数值!$I$13:$M$116,新怪物属性!$S51*8+3,DL$2)*$Z51+INDEX(装备数值!$I$13:$M$116,新怪物属性!$R51*8+4,DL$2)*$AA51+INDEX(装备数值!$I$13:$M$116,新怪物属性!$T51*8+5,DL$2)*$AB51+INDEX(装备数值!$I$13:$M$116,新怪物属性!$U51*8+6,DL$2)*$AC51+INDEX(装备数值!$I$13:$M$116,新怪物属性!$V51*8+7,DL$2)*$AD51+INDEX(装备数值!$I$13:$M$116,新怪物属性!$W51*8+8,DL$2)*$AE51</f>
        <v>560</v>
      </c>
      <c r="DO51" s="14">
        <f>INDEX(装备数值!$X$13:$AH$116,$P51*8+1,DO$2)*$AF51+INDEX(装备数值!$X$13:$AH$116,$Q51*8+2,DO$2)*$AG51+INDEX(装备数值!$X$13:$AH$116,$S51*8+3,DO$2)*$AH51+INDEX(装备数值!$X$13:$AH$116,$R51*8+4,DO$2)*$AI51+INDEX(装备数值!$X$13:$AH$116,$T51*8+5,DO$2)*$AJ51+INDEX(装备数值!$X$13:$AH$116,$U51*8+6,DO$2)*$AK51+INDEX(装备数值!$X$13:$AH$116,$V51*8+7,DO$2)*$AL51+INDEX(装备数值!$X$13:$AH$116,$W51*8+8,DO$2)*$AM51</f>
        <v>0</v>
      </c>
      <c r="DP51" s="14">
        <f>INDEX(装备数值!$X$13:$AH$116,$P51*8+1,DP$2)*$AF51+INDEX(装备数值!$X$13:$AH$116,$Q51*8+2,DP$2)*$AG51+INDEX(装备数值!$X$13:$AH$116,$S51*8+3,DP$2)*$AH51+INDEX(装备数值!$X$13:$AH$116,$R51*8+4,DP$2)*$AI51+INDEX(装备数值!$X$13:$AH$116,$T51*8+5,DP$2)*$AJ51+INDEX(装备数值!$X$13:$AH$116,$U51*8+6,DP$2)*$AK51+INDEX(装备数值!$X$13:$AH$116,$V51*8+7,DP$2)*$AL51+INDEX(装备数值!$X$13:$AH$116,$W51*8+8,DP$2)*$AM51</f>
        <v>0</v>
      </c>
      <c r="DQ51" s="14">
        <f>INDEX(装备数值!$X$13:$AH$116,$P51*8+1,DQ$2)*$AF51+INDEX(装备数值!$X$13:$AH$116,$Q51*8+2,DQ$2)*$AG51+INDEX(装备数值!$X$13:$AH$116,$S51*8+3,DQ$2)*$AH51+INDEX(装备数值!$X$13:$AH$116,$R51*8+4,DQ$2)*$AI51+INDEX(装备数值!$X$13:$AH$116,$T51*8+5,DQ$2)*$AJ51+INDEX(装备数值!$X$13:$AH$116,$U51*8+6,DQ$2)*$AK51+INDEX(装备数值!$X$13:$AH$116,$V51*8+7,DQ$2)*$AL51+INDEX(装备数值!$X$13:$AH$116,$W51*8+8,DQ$2)*$AM51</f>
        <v>0</v>
      </c>
      <c r="DR51" s="14">
        <f>INDEX(装备数值!$X$13:$AH$116,$P51*8+1,DR$2)*$AF51+INDEX(装备数值!$X$13:$AH$116,$Q51*8+2,DR$2)*$AG51+INDEX(装备数值!$X$13:$AH$116,$S51*8+3,DR$2)*$AH51+INDEX(装备数值!$X$13:$AH$116,$R51*8+4,DR$2)*$AI51+INDEX(装备数值!$X$13:$AH$116,$T51*8+5,DR$2)*$AJ51+INDEX(装备数值!$X$13:$AH$116,$U51*8+6,DR$2)*$AK51+INDEX(装备数值!$X$13:$AH$116,$V51*8+7,DR$2)*$AL51+INDEX(装备数值!$X$13:$AH$116,$W51*8+8,DR$2)*$AM51</f>
        <v>7500</v>
      </c>
      <c r="DS51" s="14">
        <f>INDEX(装备数值!$X$13:$AH$116,$P51*8+1,DS$2)*$AF51+INDEX(装备数值!$X$13:$AH$116,$Q51*8+2,DS$2)*$AG51+INDEX(装备数值!$X$13:$AH$116,$S51*8+3,DS$2)*$AH51+INDEX(装备数值!$X$13:$AH$116,$R51*8+4,DS$2)*$AI51+INDEX(装备数值!$X$13:$AH$116,$T51*8+5,DS$2)*$AJ51+INDEX(装备数值!$X$13:$AH$116,$U51*8+6,DS$2)*$AK51+INDEX(装备数值!$X$13:$AH$116,$V51*8+7,DS$2)*$AL51+INDEX(装备数值!$X$13:$AH$116,$W51*8+8,DS$2)*$AM51</f>
        <v>0</v>
      </c>
      <c r="DT51" s="14">
        <f>INDEX(装备数值!$X$13:$AH$116,$P51*8+1,DT$2)*$AF51+INDEX(装备数值!$X$13:$AH$116,$Q51*8+2,DT$2)*$AG51+INDEX(装备数值!$X$13:$AH$116,$S51*8+3,DT$2)*$AH51+INDEX(装备数值!$X$13:$AH$116,$R51*8+4,DT$2)*$AI51+INDEX(装备数值!$X$13:$AH$116,$T51*8+5,DT$2)*$AJ51+INDEX(装备数值!$X$13:$AH$116,$U51*8+6,DT$2)*$AK51+INDEX(装备数值!$X$13:$AH$116,$V51*8+7,DT$2)*$AL51+INDEX(装备数值!$X$13:$AH$116,$W51*8+8,DT$2)*$AM51</f>
        <v>375</v>
      </c>
      <c r="DU51" s="14">
        <f>INDEX(装备数值!$X$13:$AH$116,$P51*8+1,DU$2)*$AF51+INDEX(装备数值!$X$13:$AH$116,$Q51*8+2,DU$2)*$AG51+INDEX(装备数值!$X$13:$AH$116,$S51*8+3,DU$2)*$AH51+INDEX(装备数值!$X$13:$AH$116,$R51*8+4,DU$2)*$AI51+INDEX(装备数值!$X$13:$AH$116,$T51*8+5,DU$2)*$AJ51+INDEX(装备数值!$X$13:$AH$116,$U51*8+6,DU$2)*$AK51+INDEX(装备数值!$X$13:$AH$116,$V51*8+7,DU$2)*$AL51+INDEX(装备数值!$X$13:$AH$116,$W51*8+8,DU$2)*$AM51</f>
        <v>0</v>
      </c>
      <c r="DV51" s="14">
        <f>INDEX(装备数值!$X$13:$AH$116,$P51*8+1,DV$2)*$AF51+INDEX(装备数值!$X$13:$AH$116,$Q51*8+2,DV$2)*$AG51+INDEX(装备数值!$X$13:$AH$116,$S51*8+3,DV$2)*$AH51+INDEX(装备数值!$X$13:$AH$116,$R51*8+4,DV$2)*$AI51+INDEX(装备数值!$X$13:$AH$116,$T51*8+5,DV$2)*$AJ51+INDEX(装备数值!$X$13:$AH$116,$U51*8+6,DV$2)*$AK51+INDEX(装备数值!$X$13:$AH$116,$V51*8+7,DV$2)*$AL51+INDEX(装备数值!$X$13:$AH$116,$W51*8+8,DV$2)*$AM51</f>
        <v>375</v>
      </c>
      <c r="DW51" s="14">
        <f>INDEX(装备数值!$X$13:$AH$116,$P51*8+1,DW$2)*$AF51+INDEX(装备数值!$X$13:$AH$116,$Q51*8+2,DW$2)*$AG51+INDEX(装备数值!$X$13:$AH$116,$S51*8+3,DW$2)*$AH51+INDEX(装备数值!$X$13:$AH$116,$R51*8+4,DW$2)*$AI51+INDEX(装备数值!$X$13:$AH$116,$T51*8+5,DW$2)*$AJ51+INDEX(装备数值!$X$13:$AH$116,$U51*8+6,DW$2)*$AK51+INDEX(装备数值!$X$13:$AH$116,$V51*8+7,DW$2)*$AL51+INDEX(装备数值!$X$13:$AH$116,$W51*8+8,DW$2)*$AM51</f>
        <v>0</v>
      </c>
      <c r="DX51" s="14">
        <f>INDEX(装备数值!$X$13:$AH$116,$P51*8+1,DX$2)*$AF51+INDEX(装备数值!$X$13:$AH$116,$Q51*8+2,DX$2)*$AG51+INDEX(装备数值!$X$13:$AH$116,$S51*8+3,DX$2)*$AH51+INDEX(装备数值!$X$13:$AH$116,$R51*8+4,DX$2)*$AI51+INDEX(装备数值!$X$13:$AH$116,$T51*8+5,DX$2)*$AJ51+INDEX(装备数值!$X$13:$AH$116,$U51*8+6,DX$2)*$AK51+INDEX(装备数值!$X$13:$AH$116,$V51*8+7,DX$2)*$AL51+INDEX(装备数值!$X$13:$AH$116,$W51*8+8,DX$2)*$AM51</f>
        <v>0</v>
      </c>
      <c r="DY51" s="14">
        <f>INDEX(装备数值!$X$13:$AH$116,$P51*8+1,DY$2)*$AF51+INDEX(装备数值!$X$13:$AH$116,$Q51*8+2,DY$2)*$AG51+INDEX(装备数值!$X$13:$AH$116,$S51*8+3,DY$2)*$AH51+INDEX(装备数值!$X$13:$AH$116,$R51*8+4,DY$2)*$AI51+INDEX(装备数值!$X$13:$AH$116,$T51*8+5,DY$2)*$AJ51+INDEX(装备数值!$X$13:$AH$116,$U51*8+6,DY$2)*$AK51+INDEX(装备数值!$X$13:$AH$116,$V51*8+7,DY$2)*$AL51+INDEX(装备数值!$X$13:$AH$116,$W51*8+8,DY$2)*$AM51</f>
        <v>0</v>
      </c>
      <c r="EA51" s="14">
        <f>INDEX(装备数值!$AN$17:$AN$117,MATCH(MIN($X51:$AE51),装备数值!$AO$17:$AO$117,1))</f>
        <v>4</v>
      </c>
      <c r="EB51" s="14">
        <f>IF(COUNTIF($P51:$W51,"&gt;"&amp;0)=8,INDEX(装备数值!AR$17:AR$117,$EA51+1),0)</f>
        <v>320</v>
      </c>
      <c r="EC51" s="14">
        <f>IF(COUNTIF($P51:$W51,"&gt;"&amp;0)=8,INDEX(装备数值!AS$17:AS$117,$EA51+1),0)</f>
        <v>2400</v>
      </c>
      <c r="ED51" s="14">
        <f>IF(COUNTIF($P51:$W51,"&gt;"&amp;0)=8,INDEX(装备数值!AT$17:AT$117,$EA51+1),0)</f>
        <v>160</v>
      </c>
      <c r="EE51" s="14">
        <f>IF(COUNTIF($P51:$W51,"&gt;"&amp;0)=8,INDEX(装备数值!AU$17:AU$117,$EA51+1),0)</f>
        <v>3200</v>
      </c>
      <c r="EF51" s="14">
        <f>IF(COUNTIF($P51:$W51,"&gt;"&amp;0)=8,INDEX(装备数值!AV$17:AV$117,$EA51+1),0)</f>
        <v>56</v>
      </c>
      <c r="EH51" s="14">
        <f>INDEX(装备数值!$AY$17:$AY$77,MATCH(MIN($AF51:$AM51),装备数值!$AZ$17:$AZ$77,1))</f>
        <v>0</v>
      </c>
      <c r="EI51" s="26">
        <f>INDEX(装备数值!BA$17:BA$77,新怪物属性!EH51+1)</f>
        <v>0</v>
      </c>
      <c r="EJ51" s="26">
        <f>INDEX(装备数值!BA$17:BA$77,新怪物属性!EH51+1)</f>
        <v>0</v>
      </c>
      <c r="EL51" s="14">
        <f t="shared" si="88"/>
        <v>5</v>
      </c>
      <c r="EM51" s="14">
        <f>VLOOKUP(EL51,军阶与晶片数值!$W$6:$X$27,2)</f>
        <v>2</v>
      </c>
      <c r="EN51" s="14">
        <f>INDEX(军阶与晶片数值!Y$6:Y$27,$EM51+1)</f>
        <v>200</v>
      </c>
      <c r="EO51" s="14">
        <f>INDEX(军阶与晶片数值!Z$6:Z$27,$EM51+1)</f>
        <v>200</v>
      </c>
      <c r="EP51" s="14">
        <f>INDEX(军阶与晶片数值!AA$6:AA$27,$EM51+1)</f>
        <v>200</v>
      </c>
      <c r="EQ51" s="14">
        <f>INDEX(军阶与晶片数值!AB$6:AB$27,$EM51+1)</f>
        <v>200</v>
      </c>
      <c r="ER51" s="29">
        <f>INDEX(军阶与晶片数值!AC$6:AC$27,$EM51+1)</f>
        <v>10</v>
      </c>
      <c r="ES51" s="29">
        <f>INDEX(军阶与晶片数值!AD$6:AD$27,$EM51+1)</f>
        <v>5</v>
      </c>
      <c r="EU51" s="26">
        <f>INDEX(军阶与晶片数值!I$6:I$16,AN51+1)</f>
        <v>0.01</v>
      </c>
      <c r="EV51" s="26">
        <f>INDEX(军阶与晶片数值!M$6:M$16,AO51+1)</f>
        <v>0.01</v>
      </c>
      <c r="EW51" s="26">
        <f>INDEX(军阶与晶片数值!J$6:J$16,AP51+1)</f>
        <v>0.01</v>
      </c>
      <c r="EX51" s="26">
        <f>INDEX(军阶与晶片数值!K$6:K$16,AQ51+1)</f>
        <v>0.02</v>
      </c>
      <c r="EY51" s="26">
        <f>INDEX(军阶与晶片数值!L$6:L$16,AR51+1)</f>
        <v>0.02</v>
      </c>
      <c r="EZ51" s="28">
        <f>INDEX(军阶与晶片数值!N$6:N$16,AS51+1)</f>
        <v>0</v>
      </c>
      <c r="FA51" s="28">
        <f>INDEX(军阶与晶片数值!O$6:O$16,AT51+1)</f>
        <v>0</v>
      </c>
      <c r="FB51" s="28">
        <f>INDEX(军阶与晶片数值!P$6:P$16,AU51+1)</f>
        <v>0</v>
      </c>
      <c r="FC51" s="28">
        <f>INDEX(军阶与晶片数值!Q$6:Q$16,AV51+1)</f>
        <v>0</v>
      </c>
      <c r="FD51" s="26">
        <f>INDEX(军阶与晶片数值!R$6:R$16,AW51+1)</f>
        <v>0</v>
      </c>
      <c r="FE51" s="26">
        <f>INDEX(军阶与晶片数值!S$6:S$16,AX51+1)</f>
        <v>0</v>
      </c>
      <c r="FF51" s="26">
        <f>INDEX(军阶与晶片数值!T$6:T$16,AY51+1)</f>
        <v>0</v>
      </c>
      <c r="FG51" s="26">
        <f>INDEX(军阶与晶片数值!U$6:U$16,AZ51+1)</f>
        <v>0</v>
      </c>
      <c r="FI51" s="26">
        <f>INDEX(军阶与晶片数值!$C$6:$C$36,新怪物属性!$BA51+1)</f>
        <v>0.15</v>
      </c>
      <c r="FJ51" s="26">
        <f>INDEX(军阶与晶片数值!$C$6:$C$36,新怪物属性!$BA51+1)</f>
        <v>0.15</v>
      </c>
      <c r="FK51" s="26">
        <f>INDEX(军阶与晶片数值!$C$6:$C$36,新怪物属性!$BA51+1)</f>
        <v>0.15</v>
      </c>
      <c r="FL51" s="26">
        <f>INDEX(军阶与晶片数值!$C$6:$C$36,新怪物属性!$BA51+1)</f>
        <v>0.15</v>
      </c>
      <c r="FM51" s="26">
        <f>INDEX(军阶与晶片数值!$C$6:$C$36,新怪物属性!$BA51+1)</f>
        <v>0.15</v>
      </c>
      <c r="FO51" s="14">
        <f>INDEX(战舰突破!$H$6:$H$18,新怪物属性!$J51+1)+INDEX(战舰突破!$H$23:$H$35,新怪物属性!$K51+1)+INDEX(战舰突破!$H$40:$H$52,新怪物属性!$L51+1)</f>
        <v>200</v>
      </c>
      <c r="FP51" s="14">
        <f>INDEX(战舰突破!$I$6:$I$18,新怪物属性!$J51+1)+INDEX(战舰突破!$I$23:$I$35,新怪物属性!$K51+1)+INDEX(战舰突破!$I$40:$I$52,新怪物属性!$L51+1)</f>
        <v>200</v>
      </c>
      <c r="FQ51" s="14">
        <f>INDEX(战舰突破!$J$6:$J$18,新怪物属性!$J51+1)+INDEX(战舰突破!$J$23:$J$35,新怪物属性!$K51+1)+INDEX(战舰突破!$J$40:$J$52,新怪物属性!$L51+1)</f>
        <v>0</v>
      </c>
      <c r="FR51" s="14">
        <f>INDEX(战舰突破!$K$6:$K$18,新怪物属性!$J51+1)+INDEX(战舰突破!$K$23:$K$35,新怪物属性!$K51+1)+INDEX(战舰突破!$K$40:$K$52,新怪物属性!$L51+1)</f>
        <v>0</v>
      </c>
      <c r="FS51" s="14">
        <f>INDEX(战舰突破!$L$6:$L$18,新怪物属性!$J51+1)+INDEX(战舰突破!$L$23:$L$35,新怪物属性!$K51+1)+INDEX(战舰突破!$L$40:$L$52,新怪物属性!$L51+1)</f>
        <v>0</v>
      </c>
      <c r="FT51" s="18">
        <f>INDEX(战舰突破!$N$6:$N$18,新怪物属性!$J51+1)+INDEX(战舰突破!$N$23:$N$35,新怪物属性!$K51+1)+INDEX(战舰突破!$N$40:$N$52,新怪物属性!$L51+1)</f>
        <v>0</v>
      </c>
      <c r="FU51" s="18">
        <f>INDEX(战舰突破!$O$6:$O$18,新怪物属性!$J51+1)+INDEX(战舰突破!$O$23:$O$35,新怪物属性!$K51+1)+INDEX(战舰突破!$O$40:$O$52,新怪物属性!$L51+1)</f>
        <v>0</v>
      </c>
      <c r="FV51" s="18">
        <f>INDEX(战舰突破!$P$6:$P$18,新怪物属性!$J51+1)+INDEX(战舰突破!$P$23:$P$35,新怪物属性!$K51+1)+INDEX(战舰突破!$P$40:$P$52,新怪物属性!$L51+1)</f>
        <v>0</v>
      </c>
      <c r="FW51" s="18">
        <f>INDEX(战舰突破!$Q$6:$Q$18,新怪物属性!$J51+1)+INDEX(战舰突破!$Q$23:$Q$35,新怪物属性!$K51+1)+INDEX(战舰突破!$Q$40:$Q$52,新怪物属性!$L51+1)</f>
        <v>0</v>
      </c>
      <c r="FX51" s="18">
        <f>INDEX(战舰突破!$R$6:$R$18,新怪物属性!$J51+1)+INDEX(战舰突破!$R$23:$R$35,新怪物属性!$K51+1)+INDEX(战舰突破!$R$40:$R$52,新怪物属性!$L51+1)</f>
        <v>0</v>
      </c>
      <c r="FY51" s="18">
        <f>INDEX(战舰突破!$M$6:$M$18,新怪物属性!$J51+1)+INDEX(战舰突破!$M$23:$M$35,新怪物属性!$K51+1)+INDEX(战舰突破!$M$40:$M$52,新怪物属性!$L51+1)</f>
        <v>0</v>
      </c>
      <c r="FZ51" s="22">
        <f>INDEX(战舰突破!$W$6:$W$18,新怪物属性!$J51+1)+INDEX(战舰突破!$W$23:$W$35,新怪物属性!$K51+1)+INDEX(战舰突破!$W$40:$W$52,新怪物属性!$L51+1)</f>
        <v>0.3</v>
      </c>
      <c r="GC51" s="14">
        <f>INDEX(战舰突破!$S$6:$S$18,新怪物属性!$J51+1)</f>
        <v>0</v>
      </c>
      <c r="GD51" s="14">
        <f>INDEX(战舰突破!$T$6:$T$18,新怪物属性!$J51+1)</f>
        <v>0</v>
      </c>
      <c r="GE51" s="14">
        <f>INDEX(战舰突破!$U$6:$U$18,新怪物属性!$J51+1)</f>
        <v>0.1</v>
      </c>
      <c r="GF51" s="14">
        <f>INDEX(战舰突破!$V$6:$V$18,新怪物属性!$J51+1)</f>
        <v>0</v>
      </c>
      <c r="GG51" s="14">
        <f>INDEX(战舰突破!$X$6:$X$18,新怪物属性!$J51+1)</f>
        <v>3</v>
      </c>
      <c r="GI51" s="14">
        <f>INDEX(战舰突破!$S$23:$S$35,新怪物属性!$J51+1)</f>
        <v>0</v>
      </c>
      <c r="GJ51" s="14">
        <f>INDEX(战舰突破!$T$23:$T$35,新怪物属性!$J51+1)</f>
        <v>0</v>
      </c>
      <c r="GK51" s="14">
        <f>INDEX(战舰突破!$U$23:$U$35,新怪物属性!$J51+1)</f>
        <v>0.1</v>
      </c>
      <c r="GL51" s="14">
        <f>INDEX(战舰突破!$V$23:$V$35,新怪物属性!$J51+1)</f>
        <v>0</v>
      </c>
      <c r="GM51" s="14">
        <f>INDEX(战舰突破!$X$23:$X$35,新怪物属性!$J51+1)</f>
        <v>45</v>
      </c>
      <c r="GO51" s="14">
        <f>INDEX(战舰突破!$S$40:$S$52,新怪物属性!$J51+1)</f>
        <v>0</v>
      </c>
      <c r="GP51" s="14">
        <f>INDEX(战舰突破!$T$40:$T$52,新怪物属性!$J51+1)</f>
        <v>0</v>
      </c>
      <c r="GQ51" s="14">
        <f>INDEX(战舰突破!$U$40:$U$52,新怪物属性!$J51+1)</f>
        <v>0.1</v>
      </c>
      <c r="GR51" s="14">
        <f>INDEX(战舰突破!$V$40:$V$52,新怪物属性!$J51+1)</f>
        <v>0</v>
      </c>
      <c r="GS51" s="14">
        <f>INDEX(战舰突破!$X$40:$X$52,新怪物属性!$J51+1)</f>
        <v>75</v>
      </c>
      <c r="GV51" s="14">
        <v>0</v>
      </c>
      <c r="GW51" s="14">
        <v>0</v>
      </c>
      <c r="GX51" s="14">
        <v>0</v>
      </c>
      <c r="GY51" s="14">
        <v>0</v>
      </c>
      <c r="GZ51" s="14">
        <v>0</v>
      </c>
      <c r="HA51" s="14">
        <v>0</v>
      </c>
      <c r="HB51" s="14">
        <v>0</v>
      </c>
      <c r="HC51" s="14">
        <v>0</v>
      </c>
      <c r="HD51" s="14">
        <v>0</v>
      </c>
      <c r="HE51" s="14">
        <v>0</v>
      </c>
      <c r="HF51" s="14">
        <v>0</v>
      </c>
      <c r="HG51" s="14">
        <v>0</v>
      </c>
      <c r="HH51" s="14">
        <v>0</v>
      </c>
      <c r="HI51" s="14">
        <v>0</v>
      </c>
      <c r="HJ51" s="14">
        <v>0</v>
      </c>
      <c r="HK51" s="14">
        <v>0</v>
      </c>
      <c r="HL51" s="14">
        <v>0</v>
      </c>
      <c r="HM51" s="14">
        <v>0</v>
      </c>
      <c r="HN51" s="14">
        <v>0</v>
      </c>
      <c r="HO51" s="14">
        <v>0</v>
      </c>
      <c r="HP51" s="14">
        <v>0</v>
      </c>
      <c r="HQ51" s="14">
        <v>0</v>
      </c>
      <c r="HR51" s="14">
        <v>0</v>
      </c>
      <c r="HS51" s="14">
        <v>0</v>
      </c>
      <c r="HT51" s="14">
        <v>0</v>
      </c>
      <c r="HU51" s="14">
        <v>0</v>
      </c>
      <c r="HX51" s="14">
        <v>0</v>
      </c>
      <c r="HY51" s="14">
        <v>0</v>
      </c>
      <c r="IB51" s="14">
        <f>IF($GV51=0,0,INDEX(战宠!P$15:P$27,新怪物属性!$GV$3)*(INDEX(战宠!$U$7:$Y$10,1,新怪物属性!$GV51)))*(新怪物属性!$GW51+4)
+IF($GX51=0,0,INDEX(战宠!P$15:P$27,新怪物属性!$GX$3)*(INDEX(战宠!$U$7:$Y$10,1,新怪物属性!$GX51)))*(新怪物属性!$GY51+4)
+IF($GZ51=0,0,INDEX(战宠!P$15:P$27,新怪物属性!$GZ$3)*(INDEX(战宠!$U$7:$Y$10,1,新怪物属性!$GZ51)))*(新怪物属性!$HA51+4)
+IF($HB51=0,0,INDEX(战宠!P$15:P$27,新怪物属性!$HB$3)*(INDEX(战宠!$U$7:$Y$10,1,新怪物属性!$HB51)))*(新怪物属性!$HC51+4)
+IF($HD51=0,0,INDEX(战宠!P$15:P$27,新怪物属性!$HD$3)*(INDEX(战宠!$U$7:$Y$10,1,新怪物属性!$HD51)))*(新怪物属性!$HE51+4)
+IF($HF51=0,0,INDEX(战宠!P$15:P$27,新怪物属性!$HF$3)*(INDEX(战宠!$U$7:$Y$10,1,新怪物属性!$HF51)))*(新怪物属性!$HG51+4)
+IF($HH51=0,0,INDEX(战宠!P$15:P$27,新怪物属性!$HH$3)*(INDEX(战宠!$U$7:$Y$10,1,新怪物属性!$HH51)))*(新怪物属性!$HI51+4)
+IF($HJ51=0,0,INDEX(战宠!P$15:P$27,新怪物属性!$HJ$3)*(INDEX(战宠!$U$7:$Y$10,1,新怪物属性!$HJ51)))*(新怪物属性!$HK51+4)
+IF($HL51=0,0,INDEX(战宠!P$15:P$27,新怪物属性!$HL$3)*(INDEX(战宠!$U$7:$Y$10,1,新怪物属性!$HL51)))*(新怪物属性!$HM51+4)
+IF($HN51=0,0,INDEX(战宠!P$15:P$27,新怪物属性!$HN$3)*(INDEX(战宠!$U$7:$Y$10,1,新怪物属性!$HN51)))*(新怪物属性!$HO51+4)
+IF($HP51=0,0,INDEX(战宠!P$15:P$27,新怪物属性!$HP$3)*(INDEX(战宠!$U$7:$Y$10,1,新怪物属性!$HP51)))*(新怪物属性!$HQ51+4)
+IF($HR51=0,0,INDEX(战宠!P$15:P$27,新怪物属性!$HR$3)*(INDEX(战宠!$U$7:$Y$10,1,新怪物属性!$HR51)))*(新怪物属性!$HS51+4)
+IF($HT51=0,0,INDEX(战宠!P$15:P$27,新怪物属性!$HT$3)*(INDEX(战宠!$U$7:$Y$10,1,新怪物属性!$HT51)))*(新怪物属性!$HU51+4)</f>
        <v>0</v>
      </c>
      <c r="IC51" s="14">
        <f>IF($GV51=0,0,INDEX(战宠!Q$15:Q$27,新怪物属性!$GV$3)*(INDEX(战宠!$U$7:$Y$10,1,新怪物属性!$GV51)))*(新怪物属性!$GW51+4)
+IF($GX51=0,0,INDEX(战宠!Q$15:Q$27,新怪物属性!$GX$3)*(INDEX(战宠!$U$7:$Y$10,1,新怪物属性!$GX51)))*(新怪物属性!$GY51+4)
+IF($GZ51=0,0,INDEX(战宠!Q$15:Q$27,新怪物属性!$GZ$3)*(INDEX(战宠!$U$7:$Y$10,1,新怪物属性!$GZ51)))*(新怪物属性!$HA51+4)
+IF($HB51=0,0,INDEX(战宠!Q$15:Q$27,新怪物属性!$HB$3)*(INDEX(战宠!$U$7:$Y$10,1,新怪物属性!$HB51)))*(新怪物属性!$HC51+4)
+IF($HD51=0,0,INDEX(战宠!Q$15:Q$27,新怪物属性!$HD$3)*(INDEX(战宠!$U$7:$Y$10,1,新怪物属性!$HD51)))*(新怪物属性!$HE51+4)
+IF($HF51=0,0,INDEX(战宠!Q$15:Q$27,新怪物属性!$HF$3)*(INDEX(战宠!$U$7:$Y$10,1,新怪物属性!$HF51)))*(新怪物属性!$HG51+4)
+IF($HH51=0,0,INDEX(战宠!Q$15:Q$27,新怪物属性!$HH$3)*(INDEX(战宠!$U$7:$Y$10,1,新怪物属性!$HH51)))*(新怪物属性!$HI51+4)
+IF($HJ51=0,0,INDEX(战宠!Q$15:Q$27,新怪物属性!$HJ$3)*(INDEX(战宠!$U$7:$Y$10,1,新怪物属性!$HJ51)))*(新怪物属性!$HK51+4)
+IF($HL51=0,0,INDEX(战宠!Q$15:Q$27,新怪物属性!$HL$3)*(INDEX(战宠!$U$7:$Y$10,1,新怪物属性!$HL51)))*(新怪物属性!$HM51+4)
+IF($HN51=0,0,INDEX(战宠!Q$15:Q$27,新怪物属性!$HN$3)*(INDEX(战宠!$U$7:$Y$10,1,新怪物属性!$HN51)))*(新怪物属性!$HO51+4)
+IF($HP51=0,0,INDEX(战宠!Q$15:Q$27,新怪物属性!$HP$3)*(INDEX(战宠!$U$7:$Y$10,1,新怪物属性!$HP51)))*(新怪物属性!$HQ51+4)
+IF($HR51=0,0,INDEX(战宠!Q$15:Q$27,新怪物属性!$HR$3)*(INDEX(战宠!$U$7:$Y$10,1,新怪物属性!$HR51)))*(新怪物属性!$HS51+4)
+IF($HT51=0,0,INDEX(战宠!Q$15:Q$27,新怪物属性!$HT$3)*(INDEX(战宠!$U$7:$Y$10,1,新怪物属性!$HT51)))*(新怪物属性!$HU51+4)</f>
        <v>0</v>
      </c>
      <c r="ID51" s="14">
        <f>IF($GV51=0,0,INDEX(战宠!R$15:R$27,新怪物属性!$GV$3)*(INDEX(战宠!$U$7:$Y$10,1,新怪物属性!$GV51)))*(新怪物属性!$GW51+4)
+IF($GX51=0,0,INDEX(战宠!R$15:R$27,新怪物属性!$GX$3)*(INDEX(战宠!$U$7:$Y$10,1,新怪物属性!$GX51)))*(新怪物属性!$GY51+4)
+IF($GZ51=0,0,INDEX(战宠!R$15:R$27,新怪物属性!$GZ$3)*(INDEX(战宠!$U$7:$Y$10,1,新怪物属性!$GZ51)))*(新怪物属性!$HA51+4)
+IF($HB51=0,0,INDEX(战宠!R$15:R$27,新怪物属性!$HB$3)*(INDEX(战宠!$U$7:$Y$10,1,新怪物属性!$HB51)))*(新怪物属性!$HC51+4)
+IF($HD51=0,0,INDEX(战宠!R$15:R$27,新怪物属性!$HD$3)*(INDEX(战宠!$U$7:$Y$10,1,新怪物属性!$HD51)))*(新怪物属性!$HE51+4)
+IF($HF51=0,0,INDEX(战宠!R$15:R$27,新怪物属性!$HF$3)*(INDEX(战宠!$U$7:$Y$10,1,新怪物属性!$HF51)))*(新怪物属性!$HG51+4)
+IF($HH51=0,0,INDEX(战宠!R$15:R$27,新怪物属性!$HH$3)*(INDEX(战宠!$U$7:$Y$10,1,新怪物属性!$HH51)))*(新怪物属性!$HI51+4)
+IF($HJ51=0,0,INDEX(战宠!R$15:R$27,新怪物属性!$HJ$3)*(INDEX(战宠!$U$7:$Y$10,1,新怪物属性!$HJ51)))*(新怪物属性!$HK51+4)
+IF($HL51=0,0,INDEX(战宠!R$15:R$27,新怪物属性!$HL$3)*(INDEX(战宠!$U$7:$Y$10,1,新怪物属性!$HL51)))*(新怪物属性!$HM51+4)
+IF($HN51=0,0,INDEX(战宠!R$15:R$27,新怪物属性!$HN$3)*(INDEX(战宠!$U$7:$Y$10,1,新怪物属性!$HN51)))*(新怪物属性!$HO51+4)
+IF($HP51=0,0,INDEX(战宠!R$15:R$27,新怪物属性!$HP$3)*(INDEX(战宠!$U$7:$Y$10,1,新怪物属性!$HP51)))*(新怪物属性!$HQ51+4)
+IF($HR51=0,0,INDEX(战宠!R$15:R$27,新怪物属性!$HR$3)*(INDEX(战宠!$U$7:$Y$10,1,新怪物属性!$HR51)))*(新怪物属性!$HS51+4)
+IF($HT51=0,0,INDEX(战宠!R$15:R$27,新怪物属性!$HT$3)*(INDEX(战宠!$U$7:$Y$10,1,新怪物属性!$HT51)))*(新怪物属性!$HU51+4)</f>
        <v>0</v>
      </c>
      <c r="IE51" s="14">
        <f>IF($GV51=0,0,INDEX(战宠!S$15:S$27,新怪物属性!$GV$3)*(INDEX(战宠!$U$7:$Y$10,1,新怪物属性!$GV51)))*(新怪物属性!$GW51+4)
+IF($GX51=0,0,INDEX(战宠!S$15:S$27,新怪物属性!$GX$3)*(INDEX(战宠!$U$7:$Y$10,1,新怪物属性!$GX51)))*(新怪物属性!$GY51+4)
+IF($GZ51=0,0,INDEX(战宠!S$15:S$27,新怪物属性!$GZ$3)*(INDEX(战宠!$U$7:$Y$10,1,新怪物属性!$GZ51)))*(新怪物属性!$HA51+4)
+IF($HB51=0,0,INDEX(战宠!S$15:S$27,新怪物属性!$HB$3)*(INDEX(战宠!$U$7:$Y$10,1,新怪物属性!$HB51)))*(新怪物属性!$HC51+4)
+IF($HD51=0,0,INDEX(战宠!S$15:S$27,新怪物属性!$HD$3)*(INDEX(战宠!$U$7:$Y$10,1,新怪物属性!$HD51)))*(新怪物属性!$HE51+4)
+IF($HF51=0,0,INDEX(战宠!S$15:S$27,新怪物属性!$HF$3)*(INDEX(战宠!$U$7:$Y$10,1,新怪物属性!$HF51)))*(新怪物属性!$HG51+4)
+IF($HH51=0,0,INDEX(战宠!S$15:S$27,新怪物属性!$HH$3)*(INDEX(战宠!$U$7:$Y$10,1,新怪物属性!$HH51)))*(新怪物属性!$HI51+4)
+IF($HJ51=0,0,INDEX(战宠!S$15:S$27,新怪物属性!$HJ$3)*(INDEX(战宠!$U$7:$Y$10,1,新怪物属性!$HJ51)))*(新怪物属性!$HK51+4)
+IF($HL51=0,0,INDEX(战宠!S$15:S$27,新怪物属性!$HL$3)*(INDEX(战宠!$U$7:$Y$10,1,新怪物属性!$HL51)))*(新怪物属性!$HM51+4)
+IF($HN51=0,0,INDEX(战宠!S$15:S$27,新怪物属性!$HN$3)*(INDEX(战宠!$U$7:$Y$10,1,新怪物属性!$HN51)))*(新怪物属性!$HO51+4)
+IF($HP51=0,0,INDEX(战宠!S$15:S$27,新怪物属性!$HP$3)*(INDEX(战宠!$U$7:$Y$10,1,新怪物属性!$HP51)))*(新怪物属性!$HQ51+4)
+IF($HR51=0,0,INDEX(战宠!S$15:S$27,新怪物属性!$HR$3)*(INDEX(战宠!$U$7:$Y$10,1,新怪物属性!$HR51)))*(新怪物属性!$HS51+4)
+IF($HT51=0,0,INDEX(战宠!S$15:S$27,新怪物属性!$HT$3)*(INDEX(战宠!$U$7:$Y$10,1,新怪物属性!$HT51)))*(新怪物属性!$HU51+4)</f>
        <v>0</v>
      </c>
      <c r="IF51" s="14">
        <f>IF($GV51=0,0,INDEX(战宠!T$15:T$27,新怪物属性!$GV$3)*(INDEX(战宠!$U$7:$Y$10,1,新怪物属性!$GV51)))*(新怪物属性!$GW51+4)
+IF($GX51=0,0,INDEX(战宠!T$15:T$27,新怪物属性!$GX$3)*(INDEX(战宠!$U$7:$Y$10,1,新怪物属性!$GX51)))*(新怪物属性!$GY51+4)
+IF($GZ51=0,0,INDEX(战宠!T$15:T$27,新怪物属性!$GZ$3)*(INDEX(战宠!$U$7:$Y$10,1,新怪物属性!$GZ51)))*(新怪物属性!$HA51+4)
+IF($HB51=0,0,INDEX(战宠!T$15:T$27,新怪物属性!$HB$3)*(INDEX(战宠!$U$7:$Y$10,1,新怪物属性!$HB51)))*(新怪物属性!$HC51+4)
+IF($HD51=0,0,INDEX(战宠!T$15:T$27,新怪物属性!$HD$3)*(INDEX(战宠!$U$7:$Y$10,1,新怪物属性!$HD51)))*(新怪物属性!$HE51+4)
+IF($HF51=0,0,INDEX(战宠!T$15:T$27,新怪物属性!$HF$3)*(INDEX(战宠!$U$7:$Y$10,1,新怪物属性!$HF51)))*(新怪物属性!$HG51+4)
+IF($HH51=0,0,INDEX(战宠!T$15:T$27,新怪物属性!$HH$3)*(INDEX(战宠!$U$7:$Y$10,1,新怪物属性!$HH51)))*(新怪物属性!$HI51+4)
+IF($HJ51=0,0,INDEX(战宠!T$15:T$27,新怪物属性!$HJ$3)*(INDEX(战宠!$U$7:$Y$10,1,新怪物属性!$HJ51)))*(新怪物属性!$HK51+4)
+IF($HL51=0,0,INDEX(战宠!T$15:T$27,新怪物属性!$HL$3)*(INDEX(战宠!$U$7:$Y$10,1,新怪物属性!$HL51)))*(新怪物属性!$HM51+4)
+IF($HN51=0,0,INDEX(战宠!T$15:T$27,新怪物属性!$HN$3)*(INDEX(战宠!$U$7:$Y$10,1,新怪物属性!$HN51)))*(新怪物属性!$HO51+4)
+IF($HP51=0,0,INDEX(战宠!T$15:T$27,新怪物属性!$HP$3)*(INDEX(战宠!$U$7:$Y$10,1,新怪物属性!$HP51)))*(新怪物属性!$HQ51+4)
+IF($HR51=0,0,INDEX(战宠!T$15:T$27,新怪物属性!$HR$3)*(INDEX(战宠!$U$7:$Y$10,1,新怪物属性!$HR51)))*(新怪物属性!$HS51+4)
+IF($HT51=0,0,INDEX(战宠!T$15:T$27,新怪物属性!$HT$3)*(INDEX(战宠!$U$7:$Y$10,1,新怪物属性!$HT51)))*(新怪物属性!$HU51+4)</f>
        <v>0</v>
      </c>
      <c r="II51" s="14">
        <f>IF(HX51=0,0,INDEX(战宠!$D$15:$D$27,新怪物属性!HX51))</f>
        <v>0</v>
      </c>
      <c r="IJ51" s="14">
        <f>IF(HY51=0,0,INDEX(战宠!$D$15:$D$27,新怪物属性!HY51))</f>
        <v>0</v>
      </c>
      <c r="IM51" s="14">
        <f t="shared" si="51"/>
        <v>12431</v>
      </c>
      <c r="IN51" s="14">
        <f t="shared" si="52"/>
        <v>12917</v>
      </c>
      <c r="IO51" s="14">
        <f t="shared" si="53"/>
        <v>11313</v>
      </c>
      <c r="IP51" s="14">
        <f t="shared" si="54"/>
        <v>0</v>
      </c>
      <c r="IQ51" s="14">
        <f t="shared" si="55"/>
        <v>0</v>
      </c>
      <c r="IR51" s="14">
        <f t="shared" si="89"/>
        <v>113262</v>
      </c>
      <c r="IS51" s="14">
        <f t="shared" si="90"/>
        <v>6054</v>
      </c>
      <c r="IT51" s="14">
        <f t="shared" si="91"/>
        <v>176624</v>
      </c>
      <c r="IU51" s="14">
        <f t="shared" si="92"/>
        <v>2622</v>
      </c>
      <c r="IV51" s="28">
        <f t="shared" si="93"/>
        <v>825</v>
      </c>
      <c r="IW51" s="28">
        <f t="shared" si="94"/>
        <v>450</v>
      </c>
      <c r="IX51" s="28">
        <f t="shared" si="95"/>
        <v>825</v>
      </c>
      <c r="IY51" s="28">
        <f t="shared" si="96"/>
        <v>450</v>
      </c>
      <c r="IZ51" s="28">
        <f t="shared" si="97"/>
        <v>1</v>
      </c>
      <c r="JA51" s="28">
        <f t="shared" si="98"/>
        <v>1</v>
      </c>
      <c r="JB51" s="28">
        <f t="shared" si="99"/>
        <v>10</v>
      </c>
      <c r="JC51" s="28">
        <f t="shared" si="100"/>
        <v>5</v>
      </c>
      <c r="JD51" s="14">
        <f t="shared" si="101"/>
        <v>1</v>
      </c>
      <c r="JE51" s="14">
        <f t="shared" si="102"/>
        <v>1</v>
      </c>
      <c r="JF51" s="14">
        <f t="shared" si="103"/>
        <v>1</v>
      </c>
      <c r="JG51" s="18">
        <f t="shared" si="104"/>
        <v>1</v>
      </c>
      <c r="JH51" s="18">
        <f t="shared" si="105"/>
        <v>1</v>
      </c>
      <c r="JI51" s="18">
        <f t="shared" si="106"/>
        <v>1</v>
      </c>
      <c r="JJ51" s="29">
        <f t="shared" si="136"/>
        <v>975</v>
      </c>
      <c r="JK51" s="29">
        <f t="shared" si="136"/>
        <v>1275</v>
      </c>
      <c r="JL51" s="29">
        <f t="shared" si="136"/>
        <v>1275</v>
      </c>
      <c r="JM51" s="26">
        <f t="shared" si="107"/>
        <v>0.1</v>
      </c>
      <c r="JN51" s="26">
        <f t="shared" si="108"/>
        <v>0.1</v>
      </c>
      <c r="JO51" s="26">
        <f t="shared" si="109"/>
        <v>0.1</v>
      </c>
      <c r="JP51" s="14">
        <f t="shared" si="110"/>
        <v>2</v>
      </c>
      <c r="JQ51" s="14">
        <f t="shared" si="111"/>
        <v>2</v>
      </c>
      <c r="JR51" s="14">
        <f t="shared" si="112"/>
        <v>2</v>
      </c>
      <c r="JS51" s="14">
        <f t="shared" si="113"/>
        <v>3</v>
      </c>
      <c r="JT51" s="14">
        <f t="shared" si="114"/>
        <v>45</v>
      </c>
      <c r="JU51" s="14">
        <f t="shared" si="115"/>
        <v>75</v>
      </c>
      <c r="JV51">
        <v>47</v>
      </c>
      <c r="JW51" s="14">
        <f t="shared" si="57"/>
        <v>985176</v>
      </c>
      <c r="JY51" s="14">
        <f t="shared" ref="JY51:JY57" si="139">INT(MIN(IS51*2,((IR51+IT51)/20+IS51*2)/2))</f>
        <v>12108</v>
      </c>
      <c r="JZ51" s="14">
        <f t="shared" si="58"/>
        <v>8116</v>
      </c>
      <c r="KA51" s="29">
        <f t="shared" si="59"/>
        <v>432</v>
      </c>
      <c r="KB51" s="29">
        <f t="shared" si="60"/>
        <v>69</v>
      </c>
      <c r="KC51" s="29">
        <f t="shared" si="61"/>
        <v>356</v>
      </c>
      <c r="KD51" s="29">
        <f t="shared" si="62"/>
        <v>90</v>
      </c>
      <c r="KE51" s="14">
        <f t="shared" ref="KE51:KE57" si="140">IZ51</f>
        <v>1</v>
      </c>
      <c r="KF51" s="14">
        <f t="shared" ref="KF51:KF57" si="141">JA51</f>
        <v>1</v>
      </c>
      <c r="KG51" s="14">
        <f t="shared" si="63"/>
        <v>6185.4951456310682</v>
      </c>
      <c r="KH51" s="26">
        <f t="shared" si="118"/>
        <v>0.6932636887608068</v>
      </c>
      <c r="KI51" s="26">
        <f t="shared" si="119"/>
        <v>0.16620795107033637</v>
      </c>
      <c r="KJ51" s="29">
        <f t="shared" si="64"/>
        <v>765</v>
      </c>
      <c r="KK51" s="29">
        <f t="shared" si="65"/>
        <v>3981</v>
      </c>
      <c r="KL51" s="29">
        <f t="shared" si="66"/>
        <v>4161</v>
      </c>
      <c r="KM51" s="23">
        <f t="shared" si="67"/>
        <v>0</v>
      </c>
      <c r="KN51" s="23">
        <f t="shared" si="68"/>
        <v>0</v>
      </c>
      <c r="KO51" s="26">
        <f t="shared" si="120"/>
        <v>0.39571759259259254</v>
      </c>
      <c r="KP51" s="26">
        <f t="shared" si="121"/>
        <v>0.49216820987654319</v>
      </c>
      <c r="KQ51" s="26">
        <f t="shared" si="122"/>
        <v>0.49216820987654319</v>
      </c>
      <c r="KR51" s="26">
        <f t="shared" si="69"/>
        <v>0</v>
      </c>
      <c r="KS51" s="26">
        <v>0</v>
      </c>
      <c r="KT51" s="29">
        <f t="shared" si="123"/>
        <v>1.3957175925925926</v>
      </c>
      <c r="KU51" s="29">
        <f t="shared" si="124"/>
        <v>1.4921682098765432</v>
      </c>
      <c r="KV51" s="29">
        <f t="shared" si="125"/>
        <v>1.4921682098765432</v>
      </c>
      <c r="KW51" s="29">
        <f t="shared" si="126"/>
        <v>5338.619791666667</v>
      </c>
      <c r="KX51" s="29">
        <f t="shared" si="127"/>
        <v>3960.2144290123456</v>
      </c>
      <c r="KY51" s="29">
        <f t="shared" si="128"/>
        <v>3104.455960648148</v>
      </c>
      <c r="KZ51" s="29">
        <f t="shared" si="129"/>
        <v>32414</v>
      </c>
      <c r="LA51" s="14">
        <f t="shared" si="130"/>
        <v>12403.29</v>
      </c>
      <c r="LE51" s="14">
        <v>1</v>
      </c>
      <c r="LF51" s="14">
        <v>0.7</v>
      </c>
      <c r="LG51" s="14">
        <v>400</v>
      </c>
      <c r="LH51" s="14">
        <v>80</v>
      </c>
      <c r="LI51" s="14">
        <v>30</v>
      </c>
      <c r="LJ51" s="14">
        <v>60</v>
      </c>
      <c r="LK51" s="14">
        <v>60</v>
      </c>
      <c r="LL51" s="23">
        <f t="shared" si="71"/>
        <v>1269354</v>
      </c>
      <c r="LM51" s="23">
        <f t="shared" si="72"/>
        <v>1</v>
      </c>
      <c r="LN51" s="23">
        <f t="shared" si="73"/>
        <v>1269.3499999999999</v>
      </c>
      <c r="LO51" s="14">
        <v>1</v>
      </c>
      <c r="LP51" s="14">
        <v>0.7</v>
      </c>
      <c r="LQ51" s="14">
        <v>210</v>
      </c>
      <c r="LR51" s="14">
        <v>35</v>
      </c>
      <c r="LS51" s="14">
        <v>10</v>
      </c>
      <c r="LT51" s="14">
        <v>30</v>
      </c>
      <c r="LU51" s="14">
        <v>30</v>
      </c>
      <c r="LV51" s="23">
        <f t="shared" si="74"/>
        <v>674994</v>
      </c>
      <c r="LW51" s="23">
        <f t="shared" si="75"/>
        <v>0</v>
      </c>
      <c r="LX51" s="23">
        <f t="shared" si="76"/>
        <v>674994</v>
      </c>
      <c r="MB51">
        <f t="shared" si="131"/>
        <v>1.5811178996834057</v>
      </c>
      <c r="MC51">
        <f t="shared" si="132"/>
        <v>1.5811178996834057</v>
      </c>
      <c r="ME51" s="14">
        <v>10</v>
      </c>
      <c r="MF51" s="14">
        <v>2</v>
      </c>
      <c r="MG51" s="14">
        <v>1</v>
      </c>
      <c r="MH51" s="23">
        <f t="shared" si="133"/>
        <v>28766</v>
      </c>
      <c r="MI51" s="23">
        <f t="shared" si="77"/>
        <v>0</v>
      </c>
      <c r="MJ51" s="23">
        <f t="shared" si="78"/>
        <v>28766</v>
      </c>
      <c r="MK51" s="14">
        <v>30</v>
      </c>
      <c r="ML51" s="14">
        <v>6</v>
      </c>
      <c r="MM51" s="14">
        <v>4</v>
      </c>
      <c r="MN51" s="23">
        <f t="shared" si="134"/>
        <v>92509</v>
      </c>
      <c r="MO51" s="23">
        <f t="shared" si="79"/>
        <v>0</v>
      </c>
      <c r="MP51" s="23">
        <f t="shared" si="80"/>
        <v>92509</v>
      </c>
      <c r="MR51" s="23">
        <f t="shared" si="81"/>
        <v>123345</v>
      </c>
      <c r="MS51" s="23">
        <f t="shared" si="82"/>
        <v>0</v>
      </c>
      <c r="MT51" s="23">
        <f t="shared" si="83"/>
        <v>123345</v>
      </c>
      <c r="MU51" s="23">
        <f t="shared" si="87"/>
        <v>43149</v>
      </c>
      <c r="MV51" s="23">
        <f t="shared" si="85"/>
        <v>0</v>
      </c>
      <c r="MW51" s="23">
        <f t="shared" si="86"/>
        <v>43149</v>
      </c>
      <c r="NJ51" s="14">
        <v>47</v>
      </c>
      <c r="NK51" s="14"/>
    </row>
    <row r="52" spans="1:375" ht="16.5" x14ac:dyDescent="0.2">
      <c r="A52">
        <v>19</v>
      </c>
      <c r="B52">
        <v>580</v>
      </c>
      <c r="C52" s="14">
        <f t="shared" si="138"/>
        <v>1</v>
      </c>
      <c r="D52" s="14">
        <v>60</v>
      </c>
      <c r="E52" s="14"/>
      <c r="F52" s="14" t="s">
        <v>574</v>
      </c>
      <c r="G52" s="14">
        <v>50</v>
      </c>
      <c r="H52" s="14">
        <v>50</v>
      </c>
      <c r="I52" s="14">
        <v>50</v>
      </c>
      <c r="J52" s="14">
        <v>2</v>
      </c>
      <c r="K52" s="14">
        <v>2</v>
      </c>
      <c r="L52" s="14">
        <v>2</v>
      </c>
      <c r="M52" s="14">
        <v>1</v>
      </c>
      <c r="N52" s="14">
        <v>1</v>
      </c>
      <c r="O52" s="14">
        <v>1</v>
      </c>
      <c r="P52" s="14">
        <v>3</v>
      </c>
      <c r="Q52" s="14">
        <v>4</v>
      </c>
      <c r="R52" s="14">
        <v>3</v>
      </c>
      <c r="S52" s="14">
        <v>3</v>
      </c>
      <c r="T52" s="14">
        <v>3</v>
      </c>
      <c r="U52" s="14">
        <v>3</v>
      </c>
      <c r="V52" s="14">
        <v>3</v>
      </c>
      <c r="W52" s="14">
        <v>3</v>
      </c>
      <c r="X52" s="14">
        <v>50</v>
      </c>
      <c r="Y52" s="14">
        <v>50</v>
      </c>
      <c r="Z52" s="14">
        <v>50</v>
      </c>
      <c r="AA52" s="14">
        <v>50</v>
      </c>
      <c r="AB52" s="14">
        <v>50</v>
      </c>
      <c r="AC52" s="14">
        <v>50</v>
      </c>
      <c r="AD52" s="14">
        <v>50</v>
      </c>
      <c r="AE52" s="14">
        <v>50</v>
      </c>
      <c r="AF52" s="14">
        <v>5</v>
      </c>
      <c r="AG52" s="14">
        <v>2</v>
      </c>
      <c r="AH52" s="14">
        <v>2</v>
      </c>
      <c r="AI52" s="14">
        <v>2</v>
      </c>
      <c r="AJ52" s="14">
        <v>2</v>
      </c>
      <c r="AK52" s="14">
        <v>2</v>
      </c>
      <c r="AL52" s="14">
        <v>2</v>
      </c>
      <c r="AM52" s="14">
        <v>2</v>
      </c>
      <c r="AN52" s="14">
        <v>1</v>
      </c>
      <c r="AO52" s="14">
        <v>1</v>
      </c>
      <c r="AP52" s="14">
        <v>1</v>
      </c>
      <c r="AQ52" s="14">
        <v>1</v>
      </c>
      <c r="AR52" s="14">
        <v>1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5</v>
      </c>
      <c r="BF52" s="14">
        <f>ROUND((INDEX(新战舰养成!S$6:S$18,新怪物属性!$J52+1)+INDEX(新战舰养成!D$6:D$18,新怪物属性!$J52+1)*(新怪物属性!$G52-1))*INDEX(战舰突破!$D$6:$D$18,新怪物属性!$M52+1),0)</f>
        <v>1843</v>
      </c>
      <c r="BG52" s="14">
        <f>ROUND((INDEX(新战舰养成!T$6:T$18,新怪物属性!$J52+1)+INDEX(新战舰养成!E$6:E$18,新怪物属性!$J52+1)*(新怪物属性!$G52-1))*INDEX(战舰突破!$D$6:$D$18,新怪物属性!$M52+1),0)</f>
        <v>14674</v>
      </c>
      <c r="BH52" s="14">
        <f>ROUND((INDEX(新战舰养成!U$6:U$18,新怪物属性!$J52+1)+INDEX(新战舰养成!F$6:F$18,新怪物属性!$J52+1)*(新怪物属性!$G52-1))*INDEX(战舰突破!$D$6:$D$18,新怪物属性!$M52+1),0)</f>
        <v>943</v>
      </c>
      <c r="BI52" s="14">
        <f>ROUND((INDEX(新战舰养成!V$6:V$18,新怪物属性!$J52+1)+INDEX(新战舰养成!G$6:G$18,新怪物属性!$J52+1)*(新怪物属性!$G52-1))*INDEX(战舰突破!$D$6:$D$18,新怪物属性!$M52+1),0)</f>
        <v>330</v>
      </c>
      <c r="BJ52" s="14">
        <f>ROUND((INDEX(新战舰养成!W$6:W$18,新怪物属性!$J52+1)+INDEX(新战舰养成!H$6:H$18,新怪物属性!$J52+1)*(新怪物属性!$G52-1))*INDEX(战舰突破!$D$6:$D$18,新怪物属性!$M52+1),0)</f>
        <v>4</v>
      </c>
      <c r="BL52" s="14">
        <f>IF($H52&gt;0,ROUND((INDEX(新战舰养成!X$6:X$18,新怪物属性!$K52+1)+INDEX(新战舰养成!I$6:I$18,新怪物属性!$K52+1)*(新怪物属性!$H52-1))*INDEX(战舰突破!$D$6:$D$18,新怪物属性!$N52+1),0),0)</f>
        <v>2151</v>
      </c>
      <c r="BM52" s="14">
        <f>IF($H52&gt;0,ROUND((INDEX(新战舰养成!Y$6:Y$18,新怪物属性!$K52+1)+INDEX(新战舰养成!J$6:J$18,新怪物属性!$K52+1)*(新怪物属性!$H52-1))*INDEX(战舰突破!$D$6:$D$18,新怪物属性!$N52+1),0),0)</f>
        <v>0</v>
      </c>
      <c r="BN52" s="14">
        <f>IF($H52&gt;0,ROUND((INDEX(新战舰养成!Z$6:Z$18,新怪物属性!$K52+1)+INDEX(新战舰养成!K$6:K$18,新怪物属性!$K52+1)*(新怪物属性!$H52-1))*INDEX(战舰突破!$D$6:$D$18,新怪物属性!$N52+1),0),0)</f>
        <v>0</v>
      </c>
      <c r="BO52" s="14">
        <f>IF($H52&gt;0,ROUND((INDEX(新战舰养成!AA$6:AA$18,新怪物属性!$K52+1)+INDEX(新战舰养成!L$6:L$18,新怪物属性!$K52+1)*(新怪物属性!$H52-1))*INDEX(战舰突破!$D$6:$D$18,新怪物属性!$N52+1),0),0)</f>
        <v>18425</v>
      </c>
      <c r="BP52" s="14">
        <f>IF($H52&gt;0,ROUND((INDEX(新战舰养成!AB$6:AB$18,新怪物属性!$K52+1)+INDEX(新战舰养成!M$6:M$18,新怪物属性!$K52+1)*(新怪物属性!$H52-1))*INDEX(战舰突破!$D$6:$D$18,新怪物属性!$N52+1),0),0)</f>
        <v>366</v>
      </c>
      <c r="BR52" s="14">
        <f>IF($I52&gt;0,ROUND((INDEX(新战舰养成!AC$6:AC$18,新怪物属性!$L52+1)+INDEX(新战舰养成!I$6:I$18,新怪物属性!$L52+1)*(新怪物属性!$I52-1))*INDEX(战舰突破!$D$6:$D$18,新怪物属性!$O52+1),0),0)</f>
        <v>2481</v>
      </c>
      <c r="BS52" s="14">
        <f>IF($I52&gt;0,ROUND((INDEX(新战舰养成!AD$6:AD$18,新怪物属性!$L52+1)+INDEX(新战舰养成!J$6:J$18,新怪物属性!$L52+1)*(新怪物属性!$I52-1))*INDEX(战舰突破!$D$6:$D$18,新怪物属性!$O52+1),0),0)</f>
        <v>0</v>
      </c>
      <c r="BT52" s="14">
        <f>IF($I52&gt;0,ROUND((INDEX(新战舰养成!AE$6:AE$18,新怪物属性!$L52+1)+INDEX(新战舰养成!K$6:K$18,新怪物属性!$L52+1)*(新怪物属性!$I52-1))*INDEX(战舰突破!$D$6:$D$18,新怪物属性!$O52+1),0),0)</f>
        <v>0</v>
      </c>
      <c r="BU52" s="14">
        <f>IF($I52&gt;0,ROUND((INDEX(新战舰养成!AF$6:AF$18,新怪物属性!$L52+1)+INDEX(新战舰养成!L$6:L$18,新怪物属性!$L52+1)*(新怪物属性!$I52-1))*INDEX(战舰突破!$D$6:$D$18,新怪物属性!$O52+1),0),0)</f>
        <v>14713</v>
      </c>
      <c r="BV52" s="14">
        <f>IF($I52&gt;0,ROUND((INDEX(新战舰养成!AG$6:AG$18,新怪物属性!$L52+1)+INDEX(新战舰养成!M$6:M$18,新怪物属性!$L52+1)*(新怪物属性!$I52-1))*INDEX(战舰突破!$D$6:$D$18,新怪物属性!$O52+1),0),0)</f>
        <v>462</v>
      </c>
      <c r="BY52" s="14">
        <f>(INDEX(装备数值!$C$13:$G$116,新怪物属性!$P52*8+1,BY$2)+INDEX(装备数值!$C$13:$G$116,新怪物属性!$Q52*8+2,BY$2)+INDEX(装备数值!$C$13:$G$116,新怪物属性!$S52*8+3,BY$2)+INDEX(装备数值!$C$13:$G$116,新怪物属性!$R52*8+4,BY$2)+INDEX(装备数值!$C$13:$G$116,新怪物属性!$T52*8+5,BY$2)+INDEX(装备数值!$C$13:$G$116,新怪物属性!$U52*8+6,BY$2)+INDEX(装备数值!$C$13:$G$116,新怪物属性!$V52*8+7,BY$2)+INDEX(装备数值!$C$13:$G$116,新怪物属性!$W52*8+8,BY$2))</f>
        <v>2000</v>
      </c>
      <c r="BZ52" s="14">
        <f>(INDEX(装备数值!$C$13:$G$116,新怪物属性!$P52*8+1,BZ$2)+INDEX(装备数值!$C$13:$G$116,新怪物属性!$Q52*8+2,BZ$2)+INDEX(装备数值!$C$13:$G$116,新怪物属性!$S52*8+3,BZ$2)+INDEX(装备数值!$C$13:$G$116,新怪物属性!$R52*8+4,BZ$2)+INDEX(装备数值!$C$13:$G$116,新怪物属性!$T52*8+5,BZ$2)+INDEX(装备数值!$C$13:$G$116,新怪物属性!$U52*8+6,BZ$2)+INDEX(装备数值!$C$13:$G$116,新怪物属性!$V52*8+7,BZ$2)+INDEX(装备数值!$C$13:$G$116,新怪物属性!$W52*8+8,BZ$2))</f>
        <v>15000</v>
      </c>
      <c r="CA52" s="14">
        <f>(INDEX(装备数值!$C$13:$G$116,新怪物属性!$P52*8+1,CA$2)+INDEX(装备数值!$C$13:$G$116,新怪物属性!$Q52*8+2,CA$2)+INDEX(装备数值!$C$13:$G$116,新怪物属性!$S52*8+3,CA$2)+INDEX(装备数值!$C$13:$G$116,新怪物属性!$R52*8+4,CA$2)+INDEX(装备数值!$C$13:$G$116,新怪物属性!$T52*8+5,CA$2)+INDEX(装备数值!$C$13:$G$116,新怪物属性!$U52*8+6,CA$2)+INDEX(装备数值!$C$13:$G$116,新怪物属性!$V52*8+7,CA$2)+INDEX(装备数值!$C$13:$G$116,新怪物属性!$W52*8+8,CA$2))</f>
        <v>1140</v>
      </c>
      <c r="CB52" s="14">
        <f>(INDEX(装备数值!$C$13:$G$116,新怪物属性!$P52*8+1,CB$2)+INDEX(装备数值!$C$13:$G$116,新怪物属性!$Q52*8+2,CB$2)+INDEX(装备数值!$C$13:$G$116,新怪物属性!$S52*8+3,CB$2)+INDEX(装备数值!$C$13:$G$116,新怪物属性!$R52*8+4,CB$2)+INDEX(装备数值!$C$13:$G$116,新怪物属性!$T52*8+5,CB$2)+INDEX(装备数值!$C$13:$G$116,新怪物属性!$U52*8+6,CB$2)+INDEX(装备数值!$C$13:$G$116,新怪物属性!$V52*8+7,CB$2)+INDEX(装备数值!$C$13:$G$116,新怪物属性!$W52*8+8,CB$2))</f>
        <v>34000</v>
      </c>
      <c r="CC52" s="14">
        <f>(INDEX(装备数值!$C$13:$G$116,新怪物属性!$P52*8+1,CC$2)+INDEX(装备数值!$C$13:$G$116,新怪物属性!$Q52*8+2,CC$2)+INDEX(装备数值!$C$13:$G$116,新怪物属性!$S52*8+3,CC$2)+INDEX(装备数值!$C$13:$G$116,新怪物属性!$R52*8+4,CC$2)+INDEX(装备数值!$C$13:$G$116,新怪物属性!$T52*8+5,CC$2)+INDEX(装备数值!$C$13:$G$116,新怪物属性!$U52*8+6,CC$2)+INDEX(装备数值!$C$13:$G$116,新怪物属性!$V52*8+7,CC$2)+INDEX(装备数值!$C$13:$G$116,新怪物属性!$W52*8+8,CC$2))</f>
        <v>350</v>
      </c>
      <c r="CF52" s="14">
        <f t="shared" si="135"/>
        <v>4</v>
      </c>
      <c r="CG52" s="14">
        <f t="shared" si="135"/>
        <v>4</v>
      </c>
      <c r="CH52" s="14">
        <f t="shared" si="135"/>
        <v>4</v>
      </c>
      <c r="CI52" s="14">
        <f t="shared" si="135"/>
        <v>0</v>
      </c>
      <c r="CJ52" s="14">
        <f t="shared" si="135"/>
        <v>0</v>
      </c>
      <c r="CK52" s="14">
        <f t="shared" si="135"/>
        <v>0</v>
      </c>
      <c r="CL52" s="14">
        <f t="shared" si="135"/>
        <v>0</v>
      </c>
      <c r="CM52" s="14">
        <f t="shared" si="135"/>
        <v>0</v>
      </c>
      <c r="CN52" s="14">
        <f t="shared" si="135"/>
        <v>0</v>
      </c>
      <c r="CO52" s="14">
        <f t="shared" si="135"/>
        <v>0</v>
      </c>
      <c r="CP52" s="14">
        <f t="shared" si="135"/>
        <v>0</v>
      </c>
      <c r="CQ52" s="14">
        <f t="shared" si="135"/>
        <v>0</v>
      </c>
      <c r="CR52" s="14">
        <f t="shared" si="135"/>
        <v>0</v>
      </c>
      <c r="CS52" s="14">
        <f>SUMIFS(装备数值!BL$50:BL$101,装备数值!$BG$50:$BG$101,"="&amp;新怪物属性!$CF$2,装备数值!$BH$50:$BH$101,"&lt;="&amp;新怪物属性!$CF52)+SUMIFS(装备数值!BL$50:BL$101,装备数值!$BG$50:$BG$101,"="&amp;新怪物属性!$CG$2,装备数值!$BH$50:$BH$101,"&lt;="&amp;新怪物属性!$CG52)+SUMIFS(装备数值!BL$50:BL$101,装备数值!$BG$50:$BG$101,"="&amp;新怪物属性!$CH$2,装备数值!$BH$50:$BH$101,"&lt;="&amp;新怪物属性!$CH52)+SUMIFS(装备数值!BL$50:BL$101,装备数值!$BG$50:$BG$101,"="&amp;新怪物属性!$CI$2,装备数值!$BH$50:$BH$101,"&lt;="&amp;新怪物属性!$CI52)+SUMIFS(装备数值!BL$50:BL$101,装备数值!$BG$50:$BG$101,"="&amp;新怪物属性!$CJ$2,装备数值!$BH$50:$BH$101,"&lt;="&amp;新怪物属性!$CJ52)+SUMIFS(装备数值!BL$50:BL$101,装备数值!$BG$50:$BG$101,"="&amp;新怪物属性!$CK$2,装备数值!$BH$50:$BH$101,"&lt;="&amp;新怪物属性!$CK52)+SUMIFS(装备数值!BL$50:BL$101,装备数值!$BG$50:$BG$101,"="&amp;新怪物属性!$CL$2,装备数值!$BH$50:$BH$101,"&lt;="&amp;新怪物属性!$CL52)+SUMIFS(装备数值!BL$50:BL$101,装备数值!$BG$50:$BG$101,"="&amp;新怪物属性!$CM$2,装备数值!$BH$50:$BH$101,"&lt;="&amp;新怪物属性!$CM52)+SUMIFS(装备数值!BL$50:BL$101,装备数值!$BG$50:$BG$101,"="&amp;新怪物属性!$CN$2,装备数值!$BH$50:$BH$101,"&lt;="&amp;新怪物属性!$CN52)+SUMIFS(装备数值!BL$50:BL$101,装备数值!$BG$50:$BG$101,"="&amp;新怪物属性!$CO$2,装备数值!$BH$50:$BH$101,"&lt;="&amp;新怪物属性!$CO52)+SUMIFS(装备数值!BL$50:BL$101,装备数值!$BG$50:$BG$101,"="&amp;新怪物属性!$CP$2,装备数值!$BH$50:$BH$101,"&lt;="&amp;新怪物属性!$CP52)+SUMIFS(装备数值!BL$50:BL$101,装备数值!$BG$50:$BG$101,"="&amp;新怪物属性!$CQ$2,装备数值!$BH$50:$BH$101,"&lt;="&amp;新怪物属性!$CQ52)+SUMIFS(装备数值!BL$50:BL$101,装备数值!$BG$50:$BG$101,"="&amp;新怪物属性!$CR$2,装备数值!$BH$50:$BH$101,"&lt;="&amp;新怪物属性!$CR52)</f>
        <v>3360</v>
      </c>
      <c r="CT52" s="14">
        <f>SUMIFS(装备数值!BM$50:BM$101,装备数值!$BG$50:$BG$101,"="&amp;新怪物属性!$CF$2,装备数值!$BH$50:$BH$101,"&lt;="&amp;新怪物属性!$CF52)+SUMIFS(装备数值!BM$50:BM$101,装备数值!$BG$50:$BG$101,"="&amp;新怪物属性!$CG$2,装备数值!$BH$50:$BH$101,"&lt;="&amp;新怪物属性!$CG52)+SUMIFS(装备数值!BM$50:BM$101,装备数值!$BG$50:$BG$101,"="&amp;新怪物属性!$CH$2,装备数值!$BH$50:$BH$101,"&lt;="&amp;新怪物属性!$CH52)+SUMIFS(装备数值!BM$50:BM$101,装备数值!$BG$50:$BG$101,"="&amp;新怪物属性!$CI$2,装备数值!$BH$50:$BH$101,"&lt;="&amp;新怪物属性!$CI52)+SUMIFS(装备数值!BM$50:BM$101,装备数值!$BG$50:$BG$101,"="&amp;新怪物属性!$CJ$2,装备数值!$BH$50:$BH$101,"&lt;="&amp;新怪物属性!$CJ52)+SUMIFS(装备数值!BM$50:BM$101,装备数值!$BG$50:$BG$101,"="&amp;新怪物属性!$CK$2,装备数值!$BH$50:$BH$101,"&lt;="&amp;新怪物属性!$CK52)+SUMIFS(装备数值!BM$50:BM$101,装备数值!$BG$50:$BG$101,"="&amp;新怪物属性!$CL$2,装备数值!$BH$50:$BH$101,"&lt;="&amp;新怪物属性!$CL52)+SUMIFS(装备数值!BM$50:BM$101,装备数值!$BG$50:$BG$101,"="&amp;新怪物属性!$CM$2,装备数值!$BH$50:$BH$101,"&lt;="&amp;新怪物属性!$CM52)+SUMIFS(装备数值!BM$50:BM$101,装备数值!$BG$50:$BG$101,"="&amp;新怪物属性!$CN$2,装备数值!$BH$50:$BH$101,"&lt;="&amp;新怪物属性!$CN52)+SUMIFS(装备数值!BM$50:BM$101,装备数值!$BG$50:$BG$101,"="&amp;新怪物属性!$CO$2,装备数值!$BH$50:$BH$101,"&lt;="&amp;新怪物属性!$CO52)+SUMIFS(装备数值!BM$50:BM$101,装备数值!$BG$50:$BG$101,"="&amp;新怪物属性!$CP$2,装备数值!$BH$50:$BH$101,"&lt;="&amp;新怪物属性!$CP52)+SUMIFS(装备数值!BM$50:BM$101,装备数值!$BG$50:$BG$101,"="&amp;新怪物属性!$CQ$2,装备数值!$BH$50:$BH$101,"&lt;="&amp;新怪物属性!$CQ52)+SUMIFS(装备数值!BM$50:BM$101,装备数值!$BG$50:$BG$101,"="&amp;新怪物属性!$CR$2,装备数值!$BH$50:$BH$101,"&lt;="&amp;新怪物属性!$CR52)</f>
        <v>43200</v>
      </c>
      <c r="CU52" s="14">
        <f>SUMIFS(装备数值!BN$50:BN$101,装备数值!$BG$50:$BG$101,"="&amp;新怪物属性!$CF$2,装备数值!$BH$50:$BH$101,"&lt;="&amp;新怪物属性!$CF52)+SUMIFS(装备数值!BN$50:BN$101,装备数值!$BG$50:$BG$101,"="&amp;新怪物属性!$CG$2,装备数值!$BH$50:$BH$101,"&lt;="&amp;新怪物属性!$CG52)+SUMIFS(装备数值!BN$50:BN$101,装备数值!$BG$50:$BG$101,"="&amp;新怪物属性!$CH$2,装备数值!$BH$50:$BH$101,"&lt;="&amp;新怪物属性!$CH52)+SUMIFS(装备数值!BN$50:BN$101,装备数值!$BG$50:$BG$101,"="&amp;新怪物属性!$CI$2,装备数值!$BH$50:$BH$101,"&lt;="&amp;新怪物属性!$CI52)+SUMIFS(装备数值!BN$50:BN$101,装备数值!$BG$50:$BG$101,"="&amp;新怪物属性!$CJ$2,装备数值!$BH$50:$BH$101,"&lt;="&amp;新怪物属性!$CJ52)+SUMIFS(装备数值!BN$50:BN$101,装备数值!$BG$50:$BG$101,"="&amp;新怪物属性!$CK$2,装备数值!$BH$50:$BH$101,"&lt;="&amp;新怪物属性!$CK52)+SUMIFS(装备数值!BN$50:BN$101,装备数值!$BG$50:$BG$101,"="&amp;新怪物属性!$CL$2,装备数值!$BH$50:$BH$101,"&lt;="&amp;新怪物属性!$CL52)+SUMIFS(装备数值!BN$50:BN$101,装备数值!$BG$50:$BG$101,"="&amp;新怪物属性!$CM$2,装备数值!$BH$50:$BH$101,"&lt;="&amp;新怪物属性!$CM52)+SUMIFS(装备数值!BN$50:BN$101,装备数值!$BG$50:$BG$101,"="&amp;新怪物属性!$CN$2,装备数值!$BH$50:$BH$101,"&lt;="&amp;新怪物属性!$CN52)+SUMIFS(装备数值!BN$50:BN$101,装备数值!$BG$50:$BG$101,"="&amp;新怪物属性!$CO$2,装备数值!$BH$50:$BH$101,"&lt;="&amp;新怪物属性!$CO52)+SUMIFS(装备数值!BN$50:BN$101,装备数值!$BG$50:$BG$101,"="&amp;新怪物属性!$CP$2,装备数值!$BH$50:$BH$101,"&lt;="&amp;新怪物属性!$CP52)+SUMIFS(装备数值!BN$50:BN$101,装备数值!$BG$50:$BG$101,"="&amp;新怪物属性!$CQ$2,装备数值!$BH$50:$BH$101,"&lt;="&amp;新怪物属性!$CQ52)+SUMIFS(装备数值!BN$50:BN$101,装备数值!$BG$50:$BG$101,"="&amp;新怪物属性!$CR$2,装备数值!$BH$50:$BH$101,"&lt;="&amp;新怪物属性!$CR52)</f>
        <v>1200</v>
      </c>
      <c r="CV52" s="14">
        <f>SUMIFS(装备数值!BO$50:BO$101,装备数值!$BG$50:$BG$101,"="&amp;新怪物属性!$CF$2,装备数值!$BH$50:$BH$101,"&lt;="&amp;新怪物属性!$CF52)+SUMIFS(装备数值!BO$50:BO$101,装备数值!$BG$50:$BG$101,"="&amp;新怪物属性!$CG$2,装备数值!$BH$50:$BH$101,"&lt;="&amp;新怪物属性!$CG52)+SUMIFS(装备数值!BO$50:BO$101,装备数值!$BG$50:$BG$101,"="&amp;新怪物属性!$CH$2,装备数值!$BH$50:$BH$101,"&lt;="&amp;新怪物属性!$CH52)+SUMIFS(装备数值!BO$50:BO$101,装备数值!$BG$50:$BG$101,"="&amp;新怪物属性!$CI$2,装备数值!$BH$50:$BH$101,"&lt;="&amp;新怪物属性!$CI52)+SUMIFS(装备数值!BO$50:BO$101,装备数值!$BG$50:$BG$101,"="&amp;新怪物属性!$CJ$2,装备数值!$BH$50:$BH$101,"&lt;="&amp;新怪物属性!$CJ52)+SUMIFS(装备数值!BO$50:BO$101,装备数值!$BG$50:$BG$101,"="&amp;新怪物属性!$CK$2,装备数值!$BH$50:$BH$101,"&lt;="&amp;新怪物属性!$CK52)+SUMIFS(装备数值!BO$50:BO$101,装备数值!$BG$50:$BG$101,"="&amp;新怪物属性!$CL$2,装备数值!$BH$50:$BH$101,"&lt;="&amp;新怪物属性!$CL52)+SUMIFS(装备数值!BO$50:BO$101,装备数值!$BG$50:$BG$101,"="&amp;新怪物属性!$CM$2,装备数值!$BH$50:$BH$101,"&lt;="&amp;新怪物属性!$CM52)+SUMIFS(装备数值!BO$50:BO$101,装备数值!$BG$50:$BG$101,"="&amp;新怪物属性!$CN$2,装备数值!$BH$50:$BH$101,"&lt;="&amp;新怪物属性!$CN52)+SUMIFS(装备数值!BO$50:BO$101,装备数值!$BG$50:$BG$101,"="&amp;新怪物属性!$CO$2,装备数值!$BH$50:$BH$101,"&lt;="&amp;新怪物属性!$CO52)+SUMIFS(装备数值!BO$50:BO$101,装备数值!$BG$50:$BG$101,"="&amp;新怪物属性!$CP$2,装备数值!$BH$50:$BH$101,"&lt;="&amp;新怪物属性!$CP52)+SUMIFS(装备数值!BO$50:BO$101,装备数值!$BG$50:$BG$101,"="&amp;新怪物属性!$CQ$2,装备数值!$BH$50:$BH$101,"&lt;="&amp;新怪物属性!$CQ52)+SUMIFS(装备数值!BO$50:BO$101,装备数值!$BG$50:$BG$101,"="&amp;新怪物属性!$CR$2,装备数值!$BH$50:$BH$101,"&lt;="&amp;新怪物属性!$CR52)</f>
        <v>48000</v>
      </c>
      <c r="CW52" s="14">
        <f>SUMIFS(装备数值!BP$50:BP$101,装备数值!$BG$50:$BG$101,"="&amp;新怪物属性!$CF$2,装备数值!$BH$50:$BH$101,"&lt;="&amp;新怪物属性!$CF52)+SUMIFS(装备数值!BP$50:BP$101,装备数值!$BG$50:$BG$101,"="&amp;新怪物属性!$CG$2,装备数值!$BH$50:$BH$101,"&lt;="&amp;新怪物属性!$CG52)+SUMIFS(装备数值!BP$50:BP$101,装备数值!$BG$50:$BG$101,"="&amp;新怪物属性!$CH$2,装备数值!$BH$50:$BH$101,"&lt;="&amp;新怪物属性!$CH52)+SUMIFS(装备数值!BP$50:BP$101,装备数值!$BG$50:$BG$101,"="&amp;新怪物属性!$CI$2,装备数值!$BH$50:$BH$101,"&lt;="&amp;新怪物属性!$CI52)+SUMIFS(装备数值!BP$50:BP$101,装备数值!$BG$50:$BG$101,"="&amp;新怪物属性!$CJ$2,装备数值!$BH$50:$BH$101,"&lt;="&amp;新怪物属性!$CJ52)+SUMIFS(装备数值!BP$50:BP$101,装备数值!$BG$50:$BG$101,"="&amp;新怪物属性!$CK$2,装备数值!$BH$50:$BH$101,"&lt;="&amp;新怪物属性!$CK52)+SUMIFS(装备数值!BP$50:BP$101,装备数值!$BG$50:$BG$101,"="&amp;新怪物属性!$CL$2,装备数值!$BH$50:$BH$101,"&lt;="&amp;新怪物属性!$CL52)+SUMIFS(装备数值!BP$50:BP$101,装备数值!$BG$50:$BG$101,"="&amp;新怪物属性!$CM$2,装备数值!$BH$50:$BH$101,"&lt;="&amp;新怪物属性!$CM52)+SUMIFS(装备数值!BP$50:BP$101,装备数值!$BG$50:$BG$101,"="&amp;新怪物属性!$CN$2,装备数值!$BH$50:$BH$101,"&lt;="&amp;新怪物属性!$CN52)+SUMIFS(装备数值!BP$50:BP$101,装备数值!$BG$50:$BG$101,"="&amp;新怪物属性!$CO$2,装备数值!$BH$50:$BH$101,"&lt;="&amp;新怪物属性!$CO52)+SUMIFS(装备数值!BP$50:BP$101,装备数值!$BG$50:$BG$101,"="&amp;新怪物属性!$CP$2,装备数值!$BH$50:$BH$101,"&lt;="&amp;新怪物属性!$CP52)+SUMIFS(装备数值!BP$50:BP$101,装备数值!$BG$50:$BG$101,"="&amp;新怪物属性!$CQ$2,装备数值!$BH$50:$BH$101,"&lt;="&amp;新怪物属性!$CQ52)+SUMIFS(装备数值!BP$50:BP$101,装备数值!$BG$50:$BG$101,"="&amp;新怪物属性!$CR$2,装备数值!$BH$50:$BH$101,"&lt;="&amp;新怪物属性!$CR52)</f>
        <v>920</v>
      </c>
      <c r="CX52" s="14">
        <f>SUMIFS(装备数值!BQ$50:BQ$101,装备数值!$BG$50:$BG$101,"="&amp;新怪物属性!$CF$2,装备数值!$BH$50:$BH$101,"&lt;="&amp;新怪物属性!$CF52)+SUMIFS(装备数值!BQ$50:BQ$101,装备数值!$BG$50:$BG$101,"="&amp;新怪物属性!$CG$2,装备数值!$BH$50:$BH$101,"&lt;="&amp;新怪物属性!$CG52)+SUMIFS(装备数值!BQ$50:BQ$101,装备数值!$BG$50:$BG$101,"="&amp;新怪物属性!$CH$2,装备数值!$BH$50:$BH$101,"&lt;="&amp;新怪物属性!$CH52)+SUMIFS(装备数值!BQ$50:BQ$101,装备数值!$BG$50:$BG$101,"="&amp;新怪物属性!$CI$2,装备数值!$BH$50:$BH$101,"&lt;="&amp;新怪物属性!$CI52)+SUMIFS(装备数值!BQ$50:BQ$101,装备数值!$BG$50:$BG$101,"="&amp;新怪物属性!$CJ$2,装备数值!$BH$50:$BH$101,"&lt;="&amp;新怪物属性!$CJ52)+SUMIFS(装备数值!BQ$50:BQ$101,装备数值!$BG$50:$BG$101,"="&amp;新怪物属性!$CK$2,装备数值!$BH$50:$BH$101,"&lt;="&amp;新怪物属性!$CK52)+SUMIFS(装备数值!BQ$50:BQ$101,装备数值!$BG$50:$BG$101,"="&amp;新怪物属性!$CL$2,装备数值!$BH$50:$BH$101,"&lt;="&amp;新怪物属性!$CL52)+SUMIFS(装备数值!BQ$50:BQ$101,装备数值!$BG$50:$BG$101,"="&amp;新怪物属性!$CM$2,装备数值!$BH$50:$BH$101,"&lt;="&amp;新怪物属性!$CM52)+SUMIFS(装备数值!BQ$50:BQ$101,装备数值!$BG$50:$BG$101,"="&amp;新怪物属性!$CN$2,装备数值!$BH$50:$BH$101,"&lt;="&amp;新怪物属性!$CN52)+SUMIFS(装备数值!BQ$50:BQ$101,装备数值!$BG$50:$BG$101,"="&amp;新怪物属性!$CO$2,装备数值!$BH$50:$BH$101,"&lt;="&amp;新怪物属性!$CO52)+SUMIFS(装备数值!BQ$50:BQ$101,装备数值!$BG$50:$BG$101,"="&amp;新怪物属性!$CP$2,装备数值!$BH$50:$BH$101,"&lt;="&amp;新怪物属性!$CP52)+SUMIFS(装备数值!BQ$50:BQ$101,装备数值!$BG$50:$BG$101,"="&amp;新怪物属性!$CQ$2,装备数值!$BH$50:$BH$101,"&lt;="&amp;新怪物属性!$CQ52)+SUMIFS(装备数值!BQ$50:BQ$101,装备数值!$BG$50:$BG$101,"="&amp;新怪物属性!$CR$2,装备数值!$BH$50:$BH$101,"&lt;="&amp;新怪物属性!$CR52)</f>
        <v>250</v>
      </c>
      <c r="CY52" s="14">
        <f>SUMIFS(装备数值!BR$50:BR$101,装备数值!$BG$50:$BG$101,"="&amp;新怪物属性!$CF$2,装备数值!$BH$50:$BH$101,"&lt;="&amp;新怪物属性!$CF52)+SUMIFS(装备数值!BR$50:BR$101,装备数值!$BG$50:$BG$101,"="&amp;新怪物属性!$CG$2,装备数值!$BH$50:$BH$101,"&lt;="&amp;新怪物属性!$CG52)+SUMIFS(装备数值!BR$50:BR$101,装备数值!$BG$50:$BG$101,"="&amp;新怪物属性!$CH$2,装备数值!$BH$50:$BH$101,"&lt;="&amp;新怪物属性!$CH52)+SUMIFS(装备数值!BR$50:BR$101,装备数值!$BG$50:$BG$101,"="&amp;新怪物属性!$CI$2,装备数值!$BH$50:$BH$101,"&lt;="&amp;新怪物属性!$CI52)+SUMIFS(装备数值!BR$50:BR$101,装备数值!$BG$50:$BG$101,"="&amp;新怪物属性!$CJ$2,装备数值!$BH$50:$BH$101,"&lt;="&amp;新怪物属性!$CJ52)+SUMIFS(装备数值!BR$50:BR$101,装备数值!$BG$50:$BG$101,"="&amp;新怪物属性!$CK$2,装备数值!$BH$50:$BH$101,"&lt;="&amp;新怪物属性!$CK52)+SUMIFS(装备数值!BR$50:BR$101,装备数值!$BG$50:$BG$101,"="&amp;新怪物属性!$CL$2,装备数值!$BH$50:$BH$101,"&lt;="&amp;新怪物属性!$CL52)+SUMIFS(装备数值!BR$50:BR$101,装备数值!$BG$50:$BG$101,"="&amp;新怪物属性!$CM$2,装备数值!$BH$50:$BH$101,"&lt;="&amp;新怪物属性!$CM52)+SUMIFS(装备数值!BR$50:BR$101,装备数值!$BG$50:$BG$101,"="&amp;新怪物属性!$CN$2,装备数值!$BH$50:$BH$101,"&lt;="&amp;新怪物属性!$CN52)+SUMIFS(装备数值!BR$50:BR$101,装备数值!$BG$50:$BG$101,"="&amp;新怪物属性!$CO$2,装备数值!$BH$50:$BH$101,"&lt;="&amp;新怪物属性!$CO52)+SUMIFS(装备数值!BR$50:BR$101,装备数值!$BG$50:$BG$101,"="&amp;新怪物属性!$CP$2,装备数值!$BH$50:$BH$101,"&lt;="&amp;新怪物属性!$CP52)+SUMIFS(装备数值!BR$50:BR$101,装备数值!$BG$50:$BG$101,"="&amp;新怪物属性!$CQ$2,装备数值!$BH$50:$BH$101,"&lt;="&amp;新怪物属性!$CQ52)+SUMIFS(装备数值!BR$50:BR$101,装备数值!$BG$50:$BG$101,"="&amp;新怪物属性!$CR$2,装备数值!$BH$50:$BH$101,"&lt;="&amp;新怪物属性!$CR52)</f>
        <v>250</v>
      </c>
      <c r="CZ52" s="14">
        <f>SUMIFS(装备数值!BS$50:BS$101,装备数值!$BG$50:$BG$101,"="&amp;新怪物属性!$CF$2,装备数值!$BH$50:$BH$101,"&lt;="&amp;新怪物属性!$CF52)+SUMIFS(装备数值!BS$50:BS$101,装备数值!$BG$50:$BG$101,"="&amp;新怪物属性!$CG$2,装备数值!$BH$50:$BH$101,"&lt;="&amp;新怪物属性!$CG52)+SUMIFS(装备数值!BS$50:BS$101,装备数值!$BG$50:$BG$101,"="&amp;新怪物属性!$CH$2,装备数值!$BH$50:$BH$101,"&lt;="&amp;新怪物属性!$CH52)+SUMIFS(装备数值!BS$50:BS$101,装备数值!$BG$50:$BG$101,"="&amp;新怪物属性!$CI$2,装备数值!$BH$50:$BH$101,"&lt;="&amp;新怪物属性!$CI52)+SUMIFS(装备数值!BS$50:BS$101,装备数值!$BG$50:$BG$101,"="&amp;新怪物属性!$CJ$2,装备数值!$BH$50:$BH$101,"&lt;="&amp;新怪物属性!$CJ52)+SUMIFS(装备数值!BS$50:BS$101,装备数值!$BG$50:$BG$101,"="&amp;新怪物属性!$CK$2,装备数值!$BH$50:$BH$101,"&lt;="&amp;新怪物属性!$CK52)+SUMIFS(装备数值!BS$50:BS$101,装备数值!$BG$50:$BG$101,"="&amp;新怪物属性!$CL$2,装备数值!$BH$50:$BH$101,"&lt;="&amp;新怪物属性!$CL52)+SUMIFS(装备数值!BS$50:BS$101,装备数值!$BG$50:$BG$101,"="&amp;新怪物属性!$CM$2,装备数值!$BH$50:$BH$101,"&lt;="&amp;新怪物属性!$CM52)+SUMIFS(装备数值!BS$50:BS$101,装备数值!$BG$50:$BG$101,"="&amp;新怪物属性!$CN$2,装备数值!$BH$50:$BH$101,"&lt;="&amp;新怪物属性!$CN52)+SUMIFS(装备数值!BS$50:BS$101,装备数值!$BG$50:$BG$101,"="&amp;新怪物属性!$CO$2,装备数值!$BH$50:$BH$101,"&lt;="&amp;新怪物属性!$CO52)+SUMIFS(装备数值!BS$50:BS$101,装备数值!$BG$50:$BG$101,"="&amp;新怪物属性!$CP$2,装备数值!$BH$50:$BH$101,"&lt;="&amp;新怪物属性!$CP52)+SUMIFS(装备数值!BS$50:BS$101,装备数值!$BG$50:$BG$101,"="&amp;新怪物属性!$CQ$2,装备数值!$BH$50:$BH$101,"&lt;="&amp;新怪物属性!$CQ52)+SUMIFS(装备数值!BS$50:BS$101,装备数值!$BG$50:$BG$101,"="&amp;新怪物属性!$CR$2,装备数值!$BH$50:$BH$101,"&lt;="&amp;新怪物属性!$CR52)</f>
        <v>250</v>
      </c>
      <c r="DA52" s="14">
        <f>SUMIFS(装备数值!BT$50:BT$101,装备数值!$BG$50:$BG$101,"="&amp;新怪物属性!$CF$2,装备数值!$BH$50:$BH$101,"&lt;="&amp;新怪物属性!$CF52)+SUMIFS(装备数值!BT$50:BT$101,装备数值!$BG$50:$BG$101,"="&amp;新怪物属性!$CG$2,装备数值!$BH$50:$BH$101,"&lt;="&amp;新怪物属性!$CG52)+SUMIFS(装备数值!BT$50:BT$101,装备数值!$BG$50:$BG$101,"="&amp;新怪物属性!$CH$2,装备数值!$BH$50:$BH$101,"&lt;="&amp;新怪物属性!$CH52)+SUMIFS(装备数值!BT$50:BT$101,装备数值!$BG$50:$BG$101,"="&amp;新怪物属性!$CI$2,装备数值!$BH$50:$BH$101,"&lt;="&amp;新怪物属性!$CI52)+SUMIFS(装备数值!BT$50:BT$101,装备数值!$BG$50:$BG$101,"="&amp;新怪物属性!$CJ$2,装备数值!$BH$50:$BH$101,"&lt;="&amp;新怪物属性!$CJ52)+SUMIFS(装备数值!BT$50:BT$101,装备数值!$BG$50:$BG$101,"="&amp;新怪物属性!$CK$2,装备数值!$BH$50:$BH$101,"&lt;="&amp;新怪物属性!$CK52)+SUMIFS(装备数值!BT$50:BT$101,装备数值!$BG$50:$BG$101,"="&amp;新怪物属性!$CL$2,装备数值!$BH$50:$BH$101,"&lt;="&amp;新怪物属性!$CL52)+SUMIFS(装备数值!BT$50:BT$101,装备数值!$BG$50:$BG$101,"="&amp;新怪物属性!$CM$2,装备数值!$BH$50:$BH$101,"&lt;="&amp;新怪物属性!$CM52)+SUMIFS(装备数值!BT$50:BT$101,装备数值!$BG$50:$BG$101,"="&amp;新怪物属性!$CN$2,装备数值!$BH$50:$BH$101,"&lt;="&amp;新怪物属性!$CN52)+SUMIFS(装备数值!BT$50:BT$101,装备数值!$BG$50:$BG$101,"="&amp;新怪物属性!$CO$2,装备数值!$BH$50:$BH$101,"&lt;="&amp;新怪物属性!$CO52)+SUMIFS(装备数值!BT$50:BT$101,装备数值!$BG$50:$BG$101,"="&amp;新怪物属性!$CP$2,装备数值!$BH$50:$BH$101,"&lt;="&amp;新怪物属性!$CP52)+SUMIFS(装备数值!BT$50:BT$101,装备数值!$BG$50:$BG$101,"="&amp;新怪物属性!$CQ$2,装备数值!$BH$50:$BH$101,"&lt;="&amp;新怪物属性!$CQ52)+SUMIFS(装备数值!BT$50:BT$101,装备数值!$BG$50:$BG$101,"="&amp;新怪物属性!$CR$2,装备数值!$BH$50:$BH$101,"&lt;="&amp;新怪物属性!$CR52)</f>
        <v>250</v>
      </c>
      <c r="DB52" s="14">
        <f>SUMIFS(装备数值!BU$50:BU$101,装备数值!$BG$50:$BG$101,"="&amp;新怪物属性!$CF$2,装备数值!$BH$50:$BH$101,"&lt;="&amp;新怪物属性!$CF52)+SUMIFS(装备数值!BU$50:BU$101,装备数值!$BG$50:$BG$101,"="&amp;新怪物属性!$CG$2,装备数值!$BH$50:$BH$101,"&lt;="&amp;新怪物属性!$CG52)+SUMIFS(装备数值!BU$50:BU$101,装备数值!$BG$50:$BG$101,"="&amp;新怪物属性!$CH$2,装备数值!$BH$50:$BH$101,"&lt;="&amp;新怪物属性!$CH52)+SUMIFS(装备数值!BU$50:BU$101,装备数值!$BG$50:$BG$101,"="&amp;新怪物属性!$CI$2,装备数值!$BH$50:$BH$101,"&lt;="&amp;新怪物属性!$CI52)+SUMIFS(装备数值!BU$50:BU$101,装备数值!$BG$50:$BG$101,"="&amp;新怪物属性!$CJ$2,装备数值!$BH$50:$BH$101,"&lt;="&amp;新怪物属性!$CJ52)+SUMIFS(装备数值!BU$50:BU$101,装备数值!$BG$50:$BG$101,"="&amp;新怪物属性!$CK$2,装备数值!$BH$50:$BH$101,"&lt;="&amp;新怪物属性!$CK52)+SUMIFS(装备数值!BU$50:BU$101,装备数值!$BG$50:$BG$101,"="&amp;新怪物属性!$CL$2,装备数值!$BH$50:$BH$101,"&lt;="&amp;新怪物属性!$CL52)+SUMIFS(装备数值!BU$50:BU$101,装备数值!$BG$50:$BG$101,"="&amp;新怪物属性!$CM$2,装备数值!$BH$50:$BH$101,"&lt;="&amp;新怪物属性!$CM52)+SUMIFS(装备数值!BU$50:BU$101,装备数值!$BG$50:$BG$101,"="&amp;新怪物属性!$CN$2,装备数值!$BH$50:$BH$101,"&lt;="&amp;新怪物属性!$CN52)+SUMIFS(装备数值!BU$50:BU$101,装备数值!$BG$50:$BG$101,"="&amp;新怪物属性!$CO$2,装备数值!$BH$50:$BH$101,"&lt;="&amp;新怪物属性!$CO52)+SUMIFS(装备数值!BU$50:BU$101,装备数值!$BG$50:$BG$101,"="&amp;新怪物属性!$CP$2,装备数值!$BH$50:$BH$101,"&lt;="&amp;新怪物属性!$CP52)+SUMIFS(装备数值!BU$50:BU$101,装备数值!$BG$50:$BG$101,"="&amp;新怪物属性!$CQ$2,装备数值!$BH$50:$BH$101,"&lt;="&amp;新怪物属性!$CQ52)+SUMIFS(装备数值!BU$50:BU$101,装备数值!$BG$50:$BG$101,"="&amp;新怪物属性!$CR$2,装备数值!$BH$50:$BH$101,"&lt;="&amp;新怪物属性!$CR52)</f>
        <v>0</v>
      </c>
      <c r="DC52" s="14">
        <f>SUMIFS(装备数值!BV$50:BV$101,装备数值!$BG$50:$BG$101,"="&amp;新怪物属性!$CF$2,装备数值!$BH$50:$BH$101,"&lt;="&amp;新怪物属性!$CF52)+SUMIFS(装备数值!BV$50:BV$101,装备数值!$BG$50:$BG$101,"="&amp;新怪物属性!$CG$2,装备数值!$BH$50:$BH$101,"&lt;="&amp;新怪物属性!$CG52)+SUMIFS(装备数值!BV$50:BV$101,装备数值!$BG$50:$BG$101,"="&amp;新怪物属性!$CH$2,装备数值!$BH$50:$BH$101,"&lt;="&amp;新怪物属性!$CH52)+SUMIFS(装备数值!BV$50:BV$101,装备数值!$BG$50:$BG$101,"="&amp;新怪物属性!$CI$2,装备数值!$BH$50:$BH$101,"&lt;="&amp;新怪物属性!$CI52)+SUMIFS(装备数值!BV$50:BV$101,装备数值!$BG$50:$BG$101,"="&amp;新怪物属性!$CJ$2,装备数值!$BH$50:$BH$101,"&lt;="&amp;新怪物属性!$CJ52)+SUMIFS(装备数值!BV$50:BV$101,装备数值!$BG$50:$BG$101,"="&amp;新怪物属性!$CK$2,装备数值!$BH$50:$BH$101,"&lt;="&amp;新怪物属性!$CK52)+SUMIFS(装备数值!BV$50:BV$101,装备数值!$BG$50:$BG$101,"="&amp;新怪物属性!$CL$2,装备数值!$BH$50:$BH$101,"&lt;="&amp;新怪物属性!$CL52)+SUMIFS(装备数值!BV$50:BV$101,装备数值!$BG$50:$BG$101,"="&amp;新怪物属性!$CM$2,装备数值!$BH$50:$BH$101,"&lt;="&amp;新怪物属性!$CM52)+SUMIFS(装备数值!BV$50:BV$101,装备数值!$BG$50:$BG$101,"="&amp;新怪物属性!$CN$2,装备数值!$BH$50:$BH$101,"&lt;="&amp;新怪物属性!$CN52)+SUMIFS(装备数值!BV$50:BV$101,装备数值!$BG$50:$BG$101,"="&amp;新怪物属性!$CO$2,装备数值!$BH$50:$BH$101,"&lt;="&amp;新怪物属性!$CO52)+SUMIFS(装备数值!BV$50:BV$101,装备数值!$BG$50:$BG$101,"="&amp;新怪物属性!$CP$2,装备数值!$BH$50:$BH$101,"&lt;="&amp;新怪物属性!$CP52)+SUMIFS(装备数值!BV$50:BV$101,装备数值!$BG$50:$BG$101,"="&amp;新怪物属性!$CQ$2,装备数值!$BH$50:$BH$101,"&lt;="&amp;新怪物属性!$CQ52)+SUMIFS(装备数值!BV$50:BV$101,装备数值!$BG$50:$BG$101,"="&amp;新怪物属性!$CR$2,装备数值!$BH$50:$BH$101,"&lt;="&amp;新怪物属性!$CR52)</f>
        <v>0</v>
      </c>
      <c r="DD52" s="14">
        <f>SUMIFS(装备数值!BW$50:BW$101,装备数值!$BG$50:$BG$101,"="&amp;新怪物属性!$CF$2,装备数值!$BH$50:$BH$101,"&lt;="&amp;新怪物属性!$CF52)+SUMIFS(装备数值!BW$50:BW$101,装备数值!$BG$50:$BG$101,"="&amp;新怪物属性!$CG$2,装备数值!$BH$50:$BH$101,"&lt;="&amp;新怪物属性!$CG52)+SUMIFS(装备数值!BW$50:BW$101,装备数值!$BG$50:$BG$101,"="&amp;新怪物属性!$CH$2,装备数值!$BH$50:$BH$101,"&lt;="&amp;新怪物属性!$CH52)+SUMIFS(装备数值!BW$50:BW$101,装备数值!$BG$50:$BG$101,"="&amp;新怪物属性!$CI$2,装备数值!$BH$50:$BH$101,"&lt;="&amp;新怪物属性!$CI52)+SUMIFS(装备数值!BW$50:BW$101,装备数值!$BG$50:$BG$101,"="&amp;新怪物属性!$CJ$2,装备数值!$BH$50:$BH$101,"&lt;="&amp;新怪物属性!$CJ52)+SUMIFS(装备数值!BW$50:BW$101,装备数值!$BG$50:$BG$101,"="&amp;新怪物属性!$CK$2,装备数值!$BH$50:$BH$101,"&lt;="&amp;新怪物属性!$CK52)+SUMIFS(装备数值!BW$50:BW$101,装备数值!$BG$50:$BG$101,"="&amp;新怪物属性!$CL$2,装备数值!$BH$50:$BH$101,"&lt;="&amp;新怪物属性!$CL52)+SUMIFS(装备数值!BW$50:BW$101,装备数值!$BG$50:$BG$101,"="&amp;新怪物属性!$CM$2,装备数值!$BH$50:$BH$101,"&lt;="&amp;新怪物属性!$CM52)+SUMIFS(装备数值!BW$50:BW$101,装备数值!$BG$50:$BG$101,"="&amp;新怪物属性!$CN$2,装备数值!$BH$50:$BH$101,"&lt;="&amp;新怪物属性!$CN52)+SUMIFS(装备数值!BW$50:BW$101,装备数值!$BG$50:$BG$101,"="&amp;新怪物属性!$CO$2,装备数值!$BH$50:$BH$101,"&lt;="&amp;新怪物属性!$CO52)+SUMIFS(装备数值!BW$50:BW$101,装备数值!$BG$50:$BG$101,"="&amp;新怪物属性!$CP$2,装备数值!$BH$50:$BH$101,"&lt;="&amp;新怪物属性!$CP52)+SUMIFS(装备数值!BW$50:BW$101,装备数值!$BG$50:$BG$101,"="&amp;新怪物属性!$CQ$2,装备数值!$BH$50:$BH$101,"&lt;="&amp;新怪物属性!$CQ52)+SUMIFS(装备数值!BW$50:BW$101,装备数值!$BG$50:$BG$101,"="&amp;新怪物属性!$CR$2,装备数值!$BH$50:$BH$101,"&lt;="&amp;新怪物属性!$CR52)</f>
        <v>0</v>
      </c>
      <c r="DE52" s="14">
        <f>SUMIFS(装备数值!BX$50:BX$101,装备数值!$BG$50:$BG$101,"="&amp;新怪物属性!$CF$2,装备数值!$BH$50:$BH$101,"&lt;="&amp;新怪物属性!$CF52)+SUMIFS(装备数值!BX$50:BX$101,装备数值!$BG$50:$BG$101,"="&amp;新怪物属性!$CG$2,装备数值!$BH$50:$BH$101,"&lt;="&amp;新怪物属性!$CG52)+SUMIFS(装备数值!BX$50:BX$101,装备数值!$BG$50:$BG$101,"="&amp;新怪物属性!$CH$2,装备数值!$BH$50:$BH$101,"&lt;="&amp;新怪物属性!$CH52)+SUMIFS(装备数值!BX$50:BX$101,装备数值!$BG$50:$BG$101,"="&amp;新怪物属性!$CI$2,装备数值!$BH$50:$BH$101,"&lt;="&amp;新怪物属性!$CI52)+SUMIFS(装备数值!BX$50:BX$101,装备数值!$BG$50:$BG$101,"="&amp;新怪物属性!$CJ$2,装备数值!$BH$50:$BH$101,"&lt;="&amp;新怪物属性!$CJ52)+SUMIFS(装备数值!BX$50:BX$101,装备数值!$BG$50:$BG$101,"="&amp;新怪物属性!$CK$2,装备数值!$BH$50:$BH$101,"&lt;="&amp;新怪物属性!$CK52)+SUMIFS(装备数值!BX$50:BX$101,装备数值!$BG$50:$BG$101,"="&amp;新怪物属性!$CL$2,装备数值!$BH$50:$BH$101,"&lt;="&amp;新怪物属性!$CL52)+SUMIFS(装备数值!BX$50:BX$101,装备数值!$BG$50:$BG$101,"="&amp;新怪物属性!$CM$2,装备数值!$BH$50:$BH$101,"&lt;="&amp;新怪物属性!$CM52)+SUMIFS(装备数值!BX$50:BX$101,装备数值!$BG$50:$BG$101,"="&amp;新怪物属性!$CN$2,装备数值!$BH$50:$BH$101,"&lt;="&amp;新怪物属性!$CN52)+SUMIFS(装备数值!BX$50:BX$101,装备数值!$BG$50:$BG$101,"="&amp;新怪物属性!$CO$2,装备数值!$BH$50:$BH$101,"&lt;="&amp;新怪物属性!$CO52)+SUMIFS(装备数值!BX$50:BX$101,装备数值!$BG$50:$BG$101,"="&amp;新怪物属性!$CP$2,装备数值!$BH$50:$BH$101,"&lt;="&amp;新怪物属性!$CP52)+SUMIFS(装备数值!BX$50:BX$101,装备数值!$BG$50:$BG$101,"="&amp;新怪物属性!$CQ$2,装备数值!$BH$50:$BH$101,"&lt;="&amp;新怪物属性!$CQ52)+SUMIFS(装备数值!BX$50:BX$101,装备数值!$BG$50:$BG$101,"="&amp;新怪物属性!$CR$2,装备数值!$BH$50:$BH$101,"&lt;="&amp;新怪物属性!$CR52)</f>
        <v>0</v>
      </c>
      <c r="DH52" s="14">
        <f>INDEX(装备数值!$I$13:$M$116,新怪物属性!$P52*8+1,DH$2)*$X52+INDEX(装备数值!$I$13:$M$116,新怪物属性!$Q52*8+2,DH$2)*$Y52+INDEX(装备数值!$I$13:$M$116,新怪物属性!$S52*8+3,DH$2)*$Z52+INDEX(装备数值!$I$13:$M$116,新怪物属性!$R52*8+4,DH$2)*$AA52+INDEX(装备数值!$I$13:$M$116,新怪物属性!$T52*8+5,DH$2)*$AB52+INDEX(装备数值!$I$13:$M$116,新怪物属性!$U52*8+6,DH$2)*$AC52+INDEX(装备数值!$I$13:$M$116,新怪物属性!$V52*8+7,DH$2)*$AD52+INDEX(装备数值!$I$13:$M$116,新怪物属性!$W52*8+8,DH$2)*$AE52</f>
        <v>4000</v>
      </c>
      <c r="DI52" s="14">
        <f>INDEX(装备数值!$I$13:$M$116,新怪物属性!$P52*8+1,DI$2)*$X52+INDEX(装备数值!$I$13:$M$116,新怪物属性!$Q52*8+2,DI$2)*$Y52+INDEX(装备数值!$I$13:$M$116,新怪物属性!$S52*8+3,DI$2)*$Z52+INDEX(装备数值!$I$13:$M$116,新怪物属性!$R52*8+4,DI$2)*$AA52+INDEX(装备数值!$I$13:$M$116,新怪物属性!$T52*8+5,DI$2)*$AB52+INDEX(装备数值!$I$13:$M$116,新怪物属性!$U52*8+6,DI$2)*$AC52+INDEX(装备数值!$I$13:$M$116,新怪物属性!$V52*8+7,DI$2)*$AD52+INDEX(装备数值!$I$13:$M$116,新怪物属性!$W52*8+8,DI$2)*$AE52</f>
        <v>30000</v>
      </c>
      <c r="DJ52" s="14">
        <f>INDEX(装备数值!$I$13:$M$116,新怪物属性!$P52*8+1,DJ$2)*$X52+INDEX(装备数值!$I$13:$M$116,新怪物属性!$Q52*8+2,DJ$2)*$Y52+INDEX(装备数值!$I$13:$M$116,新怪物属性!$S52*8+3,DJ$2)*$Z52+INDEX(装备数值!$I$13:$M$116,新怪物属性!$R52*8+4,DJ$2)*$AA52+INDEX(装备数值!$I$13:$M$116,新怪物属性!$T52*8+5,DJ$2)*$AB52+INDEX(装备数值!$I$13:$M$116,新怪物属性!$U52*8+6,DJ$2)*$AC52+INDEX(装备数值!$I$13:$M$116,新怪物属性!$V52*8+7,DJ$2)*$AD52+INDEX(装备数值!$I$13:$M$116,新怪物属性!$W52*8+8,DJ$2)*$AE52</f>
        <v>2100</v>
      </c>
      <c r="DK52" s="14">
        <f>INDEX(装备数值!$I$13:$M$116,新怪物属性!$P52*8+1,DK$2)*$X52+INDEX(装备数值!$I$13:$M$116,新怪物属性!$Q52*8+2,DK$2)*$Y52+INDEX(装备数值!$I$13:$M$116,新怪物属性!$S52*8+3,DK$2)*$Z52+INDEX(装备数值!$I$13:$M$116,新怪物属性!$R52*8+4,DK$2)*$AA52+INDEX(装备数值!$I$13:$M$116,新怪物属性!$T52*8+5,DK$2)*$AB52+INDEX(装备数值!$I$13:$M$116,新怪物属性!$U52*8+6,DK$2)*$AC52+INDEX(装备数值!$I$13:$M$116,新怪物属性!$V52*8+7,DK$2)*$AD52+INDEX(装备数值!$I$13:$M$116,新怪物属性!$W52*8+8,DK$2)*$AE52</f>
        <v>50000</v>
      </c>
      <c r="DL52" s="14">
        <f>INDEX(装备数值!$I$13:$M$116,新怪物属性!$P52*8+1,DL$2)*$X52+INDEX(装备数值!$I$13:$M$116,新怪物属性!$Q52*8+2,DL$2)*$Y52+INDEX(装备数值!$I$13:$M$116,新怪物属性!$S52*8+3,DL$2)*$Z52+INDEX(装备数值!$I$13:$M$116,新怪物属性!$R52*8+4,DL$2)*$AA52+INDEX(装备数值!$I$13:$M$116,新怪物属性!$T52*8+5,DL$2)*$AB52+INDEX(装备数值!$I$13:$M$116,新怪物属性!$U52*8+6,DL$2)*$AC52+INDEX(装备数值!$I$13:$M$116,新怪物属性!$V52*8+7,DL$2)*$AD52+INDEX(装备数值!$I$13:$M$116,新怪物属性!$W52*8+8,DL$2)*$AE52</f>
        <v>700</v>
      </c>
      <c r="DO52" s="14">
        <f>INDEX(装备数值!$X$13:$AH$116,$P52*8+1,DO$2)*$AF52+INDEX(装备数值!$X$13:$AH$116,$Q52*8+2,DO$2)*$AG52+INDEX(装备数值!$X$13:$AH$116,$S52*8+3,DO$2)*$AH52+INDEX(装备数值!$X$13:$AH$116,$R52*8+4,DO$2)*$AI52+INDEX(装备数值!$X$13:$AH$116,$T52*8+5,DO$2)*$AJ52+INDEX(装备数值!$X$13:$AH$116,$U52*8+6,DO$2)*$AK52+INDEX(装备数值!$X$13:$AH$116,$V52*8+7,DO$2)*$AL52+INDEX(装备数值!$X$13:$AH$116,$W52*8+8,DO$2)*$AM52</f>
        <v>600</v>
      </c>
      <c r="DP52" s="14">
        <f>INDEX(装备数值!$X$13:$AH$116,$P52*8+1,DP$2)*$AF52+INDEX(装备数值!$X$13:$AH$116,$Q52*8+2,DP$2)*$AG52+INDEX(装备数值!$X$13:$AH$116,$S52*8+3,DP$2)*$AH52+INDEX(装备数值!$X$13:$AH$116,$R52*8+4,DP$2)*$AI52+INDEX(装备数值!$X$13:$AH$116,$T52*8+5,DP$2)*$AJ52+INDEX(装备数值!$X$13:$AH$116,$U52*8+6,DP$2)*$AK52+INDEX(装备数值!$X$13:$AH$116,$V52*8+7,DP$2)*$AL52+INDEX(装备数值!$X$13:$AH$116,$W52*8+8,DP$2)*$AM52</f>
        <v>5250</v>
      </c>
      <c r="DQ52" s="14">
        <f>INDEX(装备数值!$X$13:$AH$116,$P52*8+1,DQ$2)*$AF52+INDEX(装备数值!$X$13:$AH$116,$Q52*8+2,DQ$2)*$AG52+INDEX(装备数值!$X$13:$AH$116,$S52*8+3,DQ$2)*$AH52+INDEX(装备数值!$X$13:$AH$116,$R52*8+4,DQ$2)*$AI52+INDEX(装备数值!$X$13:$AH$116,$T52*8+5,DQ$2)*$AJ52+INDEX(装备数值!$X$13:$AH$116,$U52*8+6,DQ$2)*$AK52+INDEX(装备数值!$X$13:$AH$116,$V52*8+7,DQ$2)*$AL52+INDEX(装备数值!$X$13:$AH$116,$W52*8+8,DQ$2)*$AM52</f>
        <v>300</v>
      </c>
      <c r="DR52" s="14">
        <f>INDEX(装备数值!$X$13:$AH$116,$P52*8+1,DR$2)*$AF52+INDEX(装备数值!$X$13:$AH$116,$Q52*8+2,DR$2)*$AG52+INDEX(装备数值!$X$13:$AH$116,$S52*8+3,DR$2)*$AH52+INDEX(装备数值!$X$13:$AH$116,$R52*8+4,DR$2)*$AI52+INDEX(装备数值!$X$13:$AH$116,$T52*8+5,DR$2)*$AJ52+INDEX(装备数值!$X$13:$AH$116,$U52*8+6,DR$2)*$AK52+INDEX(装备数值!$X$13:$AH$116,$V52*8+7,DR$2)*$AL52+INDEX(装备数值!$X$13:$AH$116,$W52*8+8,DR$2)*$AM52</f>
        <v>10500</v>
      </c>
      <c r="DS52" s="14">
        <f>INDEX(装备数值!$X$13:$AH$116,$P52*8+1,DS$2)*$AF52+INDEX(装备数值!$X$13:$AH$116,$Q52*8+2,DS$2)*$AG52+INDEX(装备数值!$X$13:$AH$116,$S52*8+3,DS$2)*$AH52+INDEX(装备数值!$X$13:$AH$116,$R52*8+4,DS$2)*$AI52+INDEX(装备数值!$X$13:$AH$116,$T52*8+5,DS$2)*$AJ52+INDEX(装备数值!$X$13:$AH$116,$U52*8+6,DS$2)*$AK52+INDEX(装备数值!$X$13:$AH$116,$V52*8+7,DS$2)*$AL52+INDEX(装备数值!$X$13:$AH$116,$W52*8+8,DS$2)*$AM52</f>
        <v>120</v>
      </c>
      <c r="DT52" s="14">
        <f>INDEX(装备数值!$X$13:$AH$116,$P52*8+1,DT$2)*$AF52+INDEX(装备数值!$X$13:$AH$116,$Q52*8+2,DT$2)*$AG52+INDEX(装备数值!$X$13:$AH$116,$S52*8+3,DT$2)*$AH52+INDEX(装备数值!$X$13:$AH$116,$R52*8+4,DT$2)*$AI52+INDEX(装备数值!$X$13:$AH$116,$T52*8+5,DT$2)*$AJ52+INDEX(装备数值!$X$13:$AH$116,$U52*8+6,DT$2)*$AK52+INDEX(装备数值!$X$13:$AH$116,$V52*8+7,DT$2)*$AL52+INDEX(装备数值!$X$13:$AH$116,$W52*8+8,DT$2)*$AM52</f>
        <v>725</v>
      </c>
      <c r="DU52" s="14">
        <f>INDEX(装备数值!$X$13:$AH$116,$P52*8+1,DU$2)*$AF52+INDEX(装备数值!$X$13:$AH$116,$Q52*8+2,DU$2)*$AG52+INDEX(装备数值!$X$13:$AH$116,$S52*8+3,DU$2)*$AH52+INDEX(装备数值!$X$13:$AH$116,$R52*8+4,DU$2)*$AI52+INDEX(装备数值!$X$13:$AH$116,$T52*8+5,DU$2)*$AJ52+INDEX(装备数值!$X$13:$AH$116,$U52*8+6,DU$2)*$AK52+INDEX(装备数值!$X$13:$AH$116,$V52*8+7,DU$2)*$AL52+INDEX(装备数值!$X$13:$AH$116,$W52*8+8,DU$2)*$AM52</f>
        <v>450</v>
      </c>
      <c r="DV52" s="14">
        <f>INDEX(装备数值!$X$13:$AH$116,$P52*8+1,DV$2)*$AF52+INDEX(装备数值!$X$13:$AH$116,$Q52*8+2,DV$2)*$AG52+INDEX(装备数值!$X$13:$AH$116,$S52*8+3,DV$2)*$AH52+INDEX(装备数值!$X$13:$AH$116,$R52*8+4,DV$2)*$AI52+INDEX(装备数值!$X$13:$AH$116,$T52*8+5,DV$2)*$AJ52+INDEX(装备数值!$X$13:$AH$116,$U52*8+6,DV$2)*$AK52+INDEX(装备数值!$X$13:$AH$116,$V52*8+7,DV$2)*$AL52+INDEX(装备数值!$X$13:$AH$116,$W52*8+8,DV$2)*$AM52</f>
        <v>675</v>
      </c>
      <c r="DW52" s="14">
        <f>INDEX(装备数值!$X$13:$AH$116,$P52*8+1,DW$2)*$AF52+INDEX(装备数值!$X$13:$AH$116,$Q52*8+2,DW$2)*$AG52+INDEX(装备数值!$X$13:$AH$116,$S52*8+3,DW$2)*$AH52+INDEX(装备数值!$X$13:$AH$116,$R52*8+4,DW$2)*$AI52+INDEX(装备数值!$X$13:$AH$116,$T52*8+5,DW$2)*$AJ52+INDEX(装备数值!$X$13:$AH$116,$U52*8+6,DW$2)*$AK52+INDEX(装备数值!$X$13:$AH$116,$V52*8+7,DW$2)*$AL52+INDEX(装备数值!$X$13:$AH$116,$W52*8+8,DW$2)*$AM52</f>
        <v>500</v>
      </c>
      <c r="DX52" s="14">
        <f>INDEX(装备数值!$X$13:$AH$116,$P52*8+1,DX$2)*$AF52+INDEX(装备数值!$X$13:$AH$116,$Q52*8+2,DX$2)*$AG52+INDEX(装备数值!$X$13:$AH$116,$S52*8+3,DX$2)*$AH52+INDEX(装备数值!$X$13:$AH$116,$R52*8+4,DX$2)*$AI52+INDEX(装备数值!$X$13:$AH$116,$T52*8+5,DX$2)*$AJ52+INDEX(装备数值!$X$13:$AH$116,$U52*8+6,DX$2)*$AK52+INDEX(装备数值!$X$13:$AH$116,$V52*8+7,DX$2)*$AL52+INDEX(装备数值!$X$13:$AH$116,$W52*8+8,DX$2)*$AM52</f>
        <v>0</v>
      </c>
      <c r="DY52" s="14">
        <f>INDEX(装备数值!$X$13:$AH$116,$P52*8+1,DY$2)*$AF52+INDEX(装备数值!$X$13:$AH$116,$Q52*8+2,DY$2)*$AG52+INDEX(装备数值!$X$13:$AH$116,$S52*8+3,DY$2)*$AH52+INDEX(装备数值!$X$13:$AH$116,$R52*8+4,DY$2)*$AI52+INDEX(装备数值!$X$13:$AH$116,$T52*8+5,DY$2)*$AJ52+INDEX(装备数值!$X$13:$AH$116,$U52*8+6,DY$2)*$AK52+INDEX(装备数值!$X$13:$AH$116,$V52*8+7,DY$2)*$AL52+INDEX(装备数值!$X$13:$AH$116,$W52*8+8,DY$2)*$AM52</f>
        <v>0</v>
      </c>
      <c r="EA52" s="14">
        <f>INDEX(装备数值!$AN$17:$AN$117,MATCH(MIN($X52:$AE52),装备数值!$AO$17:$AO$117,1))</f>
        <v>5</v>
      </c>
      <c r="EB52" s="14">
        <f>IF(COUNTIF($P52:$W52,"&gt;"&amp;0)=8,INDEX(装备数值!AR$17:AR$117,$EA52+1),0)</f>
        <v>400</v>
      </c>
      <c r="EC52" s="14">
        <f>IF(COUNTIF($P52:$W52,"&gt;"&amp;0)=8,INDEX(装备数值!AS$17:AS$117,$EA52+1),0)</f>
        <v>3000</v>
      </c>
      <c r="ED52" s="14">
        <f>IF(COUNTIF($P52:$W52,"&gt;"&amp;0)=8,INDEX(装备数值!AT$17:AT$117,$EA52+1),0)</f>
        <v>200</v>
      </c>
      <c r="EE52" s="14">
        <f>IF(COUNTIF($P52:$W52,"&gt;"&amp;0)=8,INDEX(装备数值!AU$17:AU$117,$EA52+1),0)</f>
        <v>4000</v>
      </c>
      <c r="EF52" s="14">
        <f>IF(COUNTIF($P52:$W52,"&gt;"&amp;0)=8,INDEX(装备数值!AV$17:AV$117,$EA52+1),0)</f>
        <v>70</v>
      </c>
      <c r="EH52" s="14">
        <f>INDEX(装备数值!$AY$17:$AY$77,MATCH(MIN($AF52:$AM52),装备数值!$AZ$17:$AZ$77,1))</f>
        <v>1</v>
      </c>
      <c r="EI52" s="26">
        <f>INDEX(装备数值!BA$17:BA$77,新怪物属性!EH52+1)</f>
        <v>0.01</v>
      </c>
      <c r="EJ52" s="26">
        <f>INDEX(装备数值!BA$17:BA$77,新怪物属性!EH52+1)</f>
        <v>0.01</v>
      </c>
      <c r="EL52" s="14">
        <f t="shared" si="88"/>
        <v>5</v>
      </c>
      <c r="EM52" s="14">
        <f>VLOOKUP(EL52,军阶与晶片数值!$W$6:$X$27,2)</f>
        <v>2</v>
      </c>
      <c r="EN52" s="14">
        <f>INDEX(军阶与晶片数值!Y$6:Y$27,$EM52+1)</f>
        <v>200</v>
      </c>
      <c r="EO52" s="14">
        <f>INDEX(军阶与晶片数值!Z$6:Z$27,$EM52+1)</f>
        <v>200</v>
      </c>
      <c r="EP52" s="14">
        <f>INDEX(军阶与晶片数值!AA$6:AA$27,$EM52+1)</f>
        <v>200</v>
      </c>
      <c r="EQ52" s="14">
        <f>INDEX(军阶与晶片数值!AB$6:AB$27,$EM52+1)</f>
        <v>200</v>
      </c>
      <c r="ER52" s="29">
        <f>INDEX(军阶与晶片数值!AC$6:AC$27,$EM52+1)</f>
        <v>10</v>
      </c>
      <c r="ES52" s="29">
        <f>INDEX(军阶与晶片数值!AD$6:AD$27,$EM52+1)</f>
        <v>5</v>
      </c>
      <c r="EU52" s="26">
        <f>INDEX(军阶与晶片数值!I$6:I$16,AN52+1)</f>
        <v>0.01</v>
      </c>
      <c r="EV52" s="26">
        <f>INDEX(军阶与晶片数值!M$6:M$16,AO52+1)</f>
        <v>0.01</v>
      </c>
      <c r="EW52" s="26">
        <f>INDEX(军阶与晶片数值!J$6:J$16,AP52+1)</f>
        <v>0.01</v>
      </c>
      <c r="EX52" s="26">
        <f>INDEX(军阶与晶片数值!K$6:K$16,AQ52+1)</f>
        <v>0.02</v>
      </c>
      <c r="EY52" s="26">
        <f>INDEX(军阶与晶片数值!L$6:L$16,AR52+1)</f>
        <v>0.02</v>
      </c>
      <c r="EZ52" s="28">
        <f>INDEX(军阶与晶片数值!N$6:N$16,AS52+1)</f>
        <v>0</v>
      </c>
      <c r="FA52" s="28">
        <f>INDEX(军阶与晶片数值!O$6:O$16,AT52+1)</f>
        <v>0</v>
      </c>
      <c r="FB52" s="28">
        <f>INDEX(军阶与晶片数值!P$6:P$16,AU52+1)</f>
        <v>0</v>
      </c>
      <c r="FC52" s="28">
        <f>INDEX(军阶与晶片数值!Q$6:Q$16,AV52+1)</f>
        <v>0</v>
      </c>
      <c r="FD52" s="26">
        <f>INDEX(军阶与晶片数值!R$6:R$16,AW52+1)</f>
        <v>0</v>
      </c>
      <c r="FE52" s="26">
        <f>INDEX(军阶与晶片数值!S$6:S$16,AX52+1)</f>
        <v>0</v>
      </c>
      <c r="FF52" s="26">
        <f>INDEX(军阶与晶片数值!T$6:T$16,AY52+1)</f>
        <v>0</v>
      </c>
      <c r="FG52" s="26">
        <f>INDEX(军阶与晶片数值!U$6:U$16,AZ52+1)</f>
        <v>0</v>
      </c>
      <c r="FI52" s="26">
        <f>INDEX(军阶与晶片数值!$C$6:$C$36,新怪物属性!$BA52+1)</f>
        <v>0.15</v>
      </c>
      <c r="FJ52" s="26">
        <f>INDEX(军阶与晶片数值!$C$6:$C$36,新怪物属性!$BA52+1)</f>
        <v>0.15</v>
      </c>
      <c r="FK52" s="26">
        <f>INDEX(军阶与晶片数值!$C$6:$C$36,新怪物属性!$BA52+1)</f>
        <v>0.15</v>
      </c>
      <c r="FL52" s="26">
        <f>INDEX(军阶与晶片数值!$C$6:$C$36,新怪物属性!$BA52+1)</f>
        <v>0.15</v>
      </c>
      <c r="FM52" s="26">
        <f>INDEX(军阶与晶片数值!$C$6:$C$36,新怪物属性!$BA52+1)</f>
        <v>0.15</v>
      </c>
      <c r="FO52" s="14">
        <f>INDEX(战舰突破!$H$6:$H$18,新怪物属性!$J52+1)+INDEX(战舰突破!$H$23:$H$35,新怪物属性!$K52+1)+INDEX(战舰突破!$H$40:$H$52,新怪物属性!$L52+1)</f>
        <v>200</v>
      </c>
      <c r="FP52" s="14">
        <f>INDEX(战舰突破!$I$6:$I$18,新怪物属性!$J52+1)+INDEX(战舰突破!$I$23:$I$35,新怪物属性!$K52+1)+INDEX(战舰突破!$I$40:$I$52,新怪物属性!$L52+1)</f>
        <v>200</v>
      </c>
      <c r="FQ52" s="14">
        <f>INDEX(战舰突破!$J$6:$J$18,新怪物属性!$J52+1)+INDEX(战舰突破!$J$23:$J$35,新怪物属性!$K52+1)+INDEX(战舰突破!$J$40:$J$52,新怪物属性!$L52+1)</f>
        <v>0</v>
      </c>
      <c r="FR52" s="14">
        <f>INDEX(战舰突破!$K$6:$K$18,新怪物属性!$J52+1)+INDEX(战舰突破!$K$23:$K$35,新怪物属性!$K52+1)+INDEX(战舰突破!$K$40:$K$52,新怪物属性!$L52+1)</f>
        <v>0</v>
      </c>
      <c r="FS52" s="14">
        <f>INDEX(战舰突破!$L$6:$L$18,新怪物属性!$J52+1)+INDEX(战舰突破!$L$23:$L$35,新怪物属性!$K52+1)+INDEX(战舰突破!$L$40:$L$52,新怪物属性!$L52+1)</f>
        <v>200</v>
      </c>
      <c r="FT52" s="18">
        <f>INDEX(战舰突破!$N$6:$N$18,新怪物属性!$J52+1)+INDEX(战舰突破!$N$23:$N$35,新怪物属性!$K52+1)+INDEX(战舰突破!$N$40:$N$52,新怪物属性!$L52+1)</f>
        <v>0</v>
      </c>
      <c r="FU52" s="18">
        <f>INDEX(战舰突破!$O$6:$O$18,新怪物属性!$J52+1)+INDEX(战舰突破!$O$23:$O$35,新怪物属性!$K52+1)+INDEX(战舰突破!$O$40:$O$52,新怪物属性!$L52+1)</f>
        <v>0</v>
      </c>
      <c r="FV52" s="18">
        <f>INDEX(战舰突破!$P$6:$P$18,新怪物属性!$J52+1)+INDEX(战舰突破!$P$23:$P$35,新怪物属性!$K52+1)+INDEX(战舰突破!$P$40:$P$52,新怪物属性!$L52+1)</f>
        <v>0</v>
      </c>
      <c r="FW52" s="18">
        <f>INDEX(战舰突破!$Q$6:$Q$18,新怪物属性!$J52+1)+INDEX(战舰突破!$Q$23:$Q$35,新怪物属性!$K52+1)+INDEX(战舰突破!$Q$40:$Q$52,新怪物属性!$L52+1)</f>
        <v>0</v>
      </c>
      <c r="FX52" s="18">
        <f>INDEX(战舰突破!$R$6:$R$18,新怪物属性!$J52+1)+INDEX(战舰突破!$R$23:$R$35,新怪物属性!$K52+1)+INDEX(战舰突破!$R$40:$R$52,新怪物属性!$L52+1)</f>
        <v>0</v>
      </c>
      <c r="FY52" s="18">
        <f>INDEX(战舰突破!$M$6:$M$18,新怪物属性!$J52+1)+INDEX(战舰突破!$M$23:$M$35,新怪物属性!$K52+1)+INDEX(战舰突破!$M$40:$M$52,新怪物属性!$L52+1)</f>
        <v>0</v>
      </c>
      <c r="FZ52" s="22">
        <f>INDEX(战舰突破!$W$6:$W$18,新怪物属性!$J52+1)+INDEX(战舰突破!$W$23:$W$35,新怪物属性!$K52+1)+INDEX(战舰突破!$W$40:$W$52,新怪物属性!$L52+1)</f>
        <v>0.3</v>
      </c>
      <c r="GC52" s="14">
        <f>INDEX(战舰突破!$S$6:$S$18,新怪物属性!$J52+1)</f>
        <v>0</v>
      </c>
      <c r="GD52" s="14">
        <f>INDEX(战舰突破!$T$6:$T$18,新怪物属性!$J52+1)</f>
        <v>0</v>
      </c>
      <c r="GE52" s="14">
        <f>INDEX(战舰突破!$U$6:$U$18,新怪物属性!$J52+1)</f>
        <v>0.1</v>
      </c>
      <c r="GF52" s="14">
        <f>INDEX(战舰突破!$V$6:$V$18,新怪物属性!$J52+1)</f>
        <v>0</v>
      </c>
      <c r="GG52" s="14">
        <f>INDEX(战舰突破!$X$6:$X$18,新怪物属性!$J52+1)</f>
        <v>3</v>
      </c>
      <c r="GI52" s="14">
        <f>INDEX(战舰突破!$S$23:$S$35,新怪物属性!$J52+1)</f>
        <v>0</v>
      </c>
      <c r="GJ52" s="14">
        <f>INDEX(战舰突破!$T$23:$T$35,新怪物属性!$J52+1)</f>
        <v>0</v>
      </c>
      <c r="GK52" s="14">
        <f>INDEX(战舰突破!$U$23:$U$35,新怪物属性!$J52+1)</f>
        <v>0.1</v>
      </c>
      <c r="GL52" s="14">
        <f>INDEX(战舰突破!$V$23:$V$35,新怪物属性!$J52+1)</f>
        <v>0</v>
      </c>
      <c r="GM52" s="14">
        <f>INDEX(战舰突破!$X$23:$X$35,新怪物属性!$J52+1)</f>
        <v>45</v>
      </c>
      <c r="GO52" s="14">
        <f>INDEX(战舰突破!$S$40:$S$52,新怪物属性!$J52+1)</f>
        <v>0</v>
      </c>
      <c r="GP52" s="14">
        <f>INDEX(战舰突破!$T$40:$T$52,新怪物属性!$J52+1)</f>
        <v>0</v>
      </c>
      <c r="GQ52" s="14">
        <f>INDEX(战舰突破!$U$40:$U$52,新怪物属性!$J52+1)</f>
        <v>0.1</v>
      </c>
      <c r="GR52" s="14">
        <f>INDEX(战舰突破!$V$40:$V$52,新怪物属性!$J52+1)</f>
        <v>0</v>
      </c>
      <c r="GS52" s="14">
        <f>INDEX(战舰突破!$X$40:$X$52,新怪物属性!$J52+1)</f>
        <v>75</v>
      </c>
      <c r="GV52" s="14">
        <v>0</v>
      </c>
      <c r="GW52" s="14">
        <v>0</v>
      </c>
      <c r="GX52" s="14">
        <v>0</v>
      </c>
      <c r="GY52" s="14">
        <v>0</v>
      </c>
      <c r="GZ52" s="14">
        <v>0</v>
      </c>
      <c r="HA52" s="14">
        <v>0</v>
      </c>
      <c r="HB52" s="14">
        <v>0</v>
      </c>
      <c r="HC52" s="14">
        <v>0</v>
      </c>
      <c r="HD52" s="14">
        <v>0</v>
      </c>
      <c r="HE52" s="14">
        <v>0</v>
      </c>
      <c r="HF52" s="14">
        <v>0</v>
      </c>
      <c r="HG52" s="14">
        <v>0</v>
      </c>
      <c r="HH52" s="14">
        <v>0</v>
      </c>
      <c r="HI52" s="14">
        <v>0</v>
      </c>
      <c r="HJ52" s="14">
        <v>0</v>
      </c>
      <c r="HK52" s="14">
        <v>0</v>
      </c>
      <c r="HL52" s="14">
        <v>0</v>
      </c>
      <c r="HM52" s="14">
        <v>0</v>
      </c>
      <c r="HN52" s="14">
        <v>0</v>
      </c>
      <c r="HO52" s="14">
        <v>0</v>
      </c>
      <c r="HP52" s="14">
        <v>0</v>
      </c>
      <c r="HQ52" s="14">
        <v>0</v>
      </c>
      <c r="HR52" s="14">
        <v>0</v>
      </c>
      <c r="HS52" s="14">
        <v>0</v>
      </c>
      <c r="HT52" s="14">
        <v>0</v>
      </c>
      <c r="HU52" s="14">
        <v>0</v>
      </c>
      <c r="HX52" s="14">
        <v>0</v>
      </c>
      <c r="HY52" s="14">
        <v>0</v>
      </c>
      <c r="IB52" s="14">
        <f>IF($GV52=0,0,INDEX(战宠!P$15:P$27,新怪物属性!$GV$3)*(INDEX(战宠!$U$7:$Y$10,1,新怪物属性!$GV52)))*(新怪物属性!$GW52+4)
+IF($GX52=0,0,INDEX(战宠!P$15:P$27,新怪物属性!$GX$3)*(INDEX(战宠!$U$7:$Y$10,1,新怪物属性!$GX52)))*(新怪物属性!$GY52+4)
+IF($GZ52=0,0,INDEX(战宠!P$15:P$27,新怪物属性!$GZ$3)*(INDEX(战宠!$U$7:$Y$10,1,新怪物属性!$GZ52)))*(新怪物属性!$HA52+4)
+IF($HB52=0,0,INDEX(战宠!P$15:P$27,新怪物属性!$HB$3)*(INDEX(战宠!$U$7:$Y$10,1,新怪物属性!$HB52)))*(新怪物属性!$HC52+4)
+IF($HD52=0,0,INDEX(战宠!P$15:P$27,新怪物属性!$HD$3)*(INDEX(战宠!$U$7:$Y$10,1,新怪物属性!$HD52)))*(新怪物属性!$HE52+4)
+IF($HF52=0,0,INDEX(战宠!P$15:P$27,新怪物属性!$HF$3)*(INDEX(战宠!$U$7:$Y$10,1,新怪物属性!$HF52)))*(新怪物属性!$HG52+4)
+IF($HH52=0,0,INDEX(战宠!P$15:P$27,新怪物属性!$HH$3)*(INDEX(战宠!$U$7:$Y$10,1,新怪物属性!$HH52)))*(新怪物属性!$HI52+4)
+IF($HJ52=0,0,INDEX(战宠!P$15:P$27,新怪物属性!$HJ$3)*(INDEX(战宠!$U$7:$Y$10,1,新怪物属性!$HJ52)))*(新怪物属性!$HK52+4)
+IF($HL52=0,0,INDEX(战宠!P$15:P$27,新怪物属性!$HL$3)*(INDEX(战宠!$U$7:$Y$10,1,新怪物属性!$HL52)))*(新怪物属性!$HM52+4)
+IF($HN52=0,0,INDEX(战宠!P$15:P$27,新怪物属性!$HN$3)*(INDEX(战宠!$U$7:$Y$10,1,新怪物属性!$HN52)))*(新怪物属性!$HO52+4)
+IF($HP52=0,0,INDEX(战宠!P$15:P$27,新怪物属性!$HP$3)*(INDEX(战宠!$U$7:$Y$10,1,新怪物属性!$HP52)))*(新怪物属性!$HQ52+4)
+IF($HR52=0,0,INDEX(战宠!P$15:P$27,新怪物属性!$HR$3)*(INDEX(战宠!$U$7:$Y$10,1,新怪物属性!$HR52)))*(新怪物属性!$HS52+4)
+IF($HT52=0,0,INDEX(战宠!P$15:P$27,新怪物属性!$HT$3)*(INDEX(战宠!$U$7:$Y$10,1,新怪物属性!$HT52)))*(新怪物属性!$HU52+4)</f>
        <v>0</v>
      </c>
      <c r="IC52" s="14">
        <f>IF($GV52=0,0,INDEX(战宠!Q$15:Q$27,新怪物属性!$GV$3)*(INDEX(战宠!$U$7:$Y$10,1,新怪物属性!$GV52)))*(新怪物属性!$GW52+4)
+IF($GX52=0,0,INDEX(战宠!Q$15:Q$27,新怪物属性!$GX$3)*(INDEX(战宠!$U$7:$Y$10,1,新怪物属性!$GX52)))*(新怪物属性!$GY52+4)
+IF($GZ52=0,0,INDEX(战宠!Q$15:Q$27,新怪物属性!$GZ$3)*(INDEX(战宠!$U$7:$Y$10,1,新怪物属性!$GZ52)))*(新怪物属性!$HA52+4)
+IF($HB52=0,0,INDEX(战宠!Q$15:Q$27,新怪物属性!$HB$3)*(INDEX(战宠!$U$7:$Y$10,1,新怪物属性!$HB52)))*(新怪物属性!$HC52+4)
+IF($HD52=0,0,INDEX(战宠!Q$15:Q$27,新怪物属性!$HD$3)*(INDEX(战宠!$U$7:$Y$10,1,新怪物属性!$HD52)))*(新怪物属性!$HE52+4)
+IF($HF52=0,0,INDEX(战宠!Q$15:Q$27,新怪物属性!$HF$3)*(INDEX(战宠!$U$7:$Y$10,1,新怪物属性!$HF52)))*(新怪物属性!$HG52+4)
+IF($HH52=0,0,INDEX(战宠!Q$15:Q$27,新怪物属性!$HH$3)*(INDEX(战宠!$U$7:$Y$10,1,新怪物属性!$HH52)))*(新怪物属性!$HI52+4)
+IF($HJ52=0,0,INDEX(战宠!Q$15:Q$27,新怪物属性!$HJ$3)*(INDEX(战宠!$U$7:$Y$10,1,新怪物属性!$HJ52)))*(新怪物属性!$HK52+4)
+IF($HL52=0,0,INDEX(战宠!Q$15:Q$27,新怪物属性!$HL$3)*(INDEX(战宠!$U$7:$Y$10,1,新怪物属性!$HL52)))*(新怪物属性!$HM52+4)
+IF($HN52=0,0,INDEX(战宠!Q$15:Q$27,新怪物属性!$HN$3)*(INDEX(战宠!$U$7:$Y$10,1,新怪物属性!$HN52)))*(新怪物属性!$HO52+4)
+IF($HP52=0,0,INDEX(战宠!Q$15:Q$27,新怪物属性!$HP$3)*(INDEX(战宠!$U$7:$Y$10,1,新怪物属性!$HP52)))*(新怪物属性!$HQ52+4)
+IF($HR52=0,0,INDEX(战宠!Q$15:Q$27,新怪物属性!$HR$3)*(INDEX(战宠!$U$7:$Y$10,1,新怪物属性!$HR52)))*(新怪物属性!$HS52+4)
+IF($HT52=0,0,INDEX(战宠!Q$15:Q$27,新怪物属性!$HT$3)*(INDEX(战宠!$U$7:$Y$10,1,新怪物属性!$HT52)))*(新怪物属性!$HU52+4)</f>
        <v>0</v>
      </c>
      <c r="ID52" s="14">
        <f>IF($GV52=0,0,INDEX(战宠!R$15:R$27,新怪物属性!$GV$3)*(INDEX(战宠!$U$7:$Y$10,1,新怪物属性!$GV52)))*(新怪物属性!$GW52+4)
+IF($GX52=0,0,INDEX(战宠!R$15:R$27,新怪物属性!$GX$3)*(INDEX(战宠!$U$7:$Y$10,1,新怪物属性!$GX52)))*(新怪物属性!$GY52+4)
+IF($GZ52=0,0,INDEX(战宠!R$15:R$27,新怪物属性!$GZ$3)*(INDEX(战宠!$U$7:$Y$10,1,新怪物属性!$GZ52)))*(新怪物属性!$HA52+4)
+IF($HB52=0,0,INDEX(战宠!R$15:R$27,新怪物属性!$HB$3)*(INDEX(战宠!$U$7:$Y$10,1,新怪物属性!$HB52)))*(新怪物属性!$HC52+4)
+IF($HD52=0,0,INDEX(战宠!R$15:R$27,新怪物属性!$HD$3)*(INDEX(战宠!$U$7:$Y$10,1,新怪物属性!$HD52)))*(新怪物属性!$HE52+4)
+IF($HF52=0,0,INDEX(战宠!R$15:R$27,新怪物属性!$HF$3)*(INDEX(战宠!$U$7:$Y$10,1,新怪物属性!$HF52)))*(新怪物属性!$HG52+4)
+IF($HH52=0,0,INDEX(战宠!R$15:R$27,新怪物属性!$HH$3)*(INDEX(战宠!$U$7:$Y$10,1,新怪物属性!$HH52)))*(新怪物属性!$HI52+4)
+IF($HJ52=0,0,INDEX(战宠!R$15:R$27,新怪物属性!$HJ$3)*(INDEX(战宠!$U$7:$Y$10,1,新怪物属性!$HJ52)))*(新怪物属性!$HK52+4)
+IF($HL52=0,0,INDEX(战宠!R$15:R$27,新怪物属性!$HL$3)*(INDEX(战宠!$U$7:$Y$10,1,新怪物属性!$HL52)))*(新怪物属性!$HM52+4)
+IF($HN52=0,0,INDEX(战宠!R$15:R$27,新怪物属性!$HN$3)*(INDEX(战宠!$U$7:$Y$10,1,新怪物属性!$HN52)))*(新怪物属性!$HO52+4)
+IF($HP52=0,0,INDEX(战宠!R$15:R$27,新怪物属性!$HP$3)*(INDEX(战宠!$U$7:$Y$10,1,新怪物属性!$HP52)))*(新怪物属性!$HQ52+4)
+IF($HR52=0,0,INDEX(战宠!R$15:R$27,新怪物属性!$HR$3)*(INDEX(战宠!$U$7:$Y$10,1,新怪物属性!$HR52)))*(新怪物属性!$HS52+4)
+IF($HT52=0,0,INDEX(战宠!R$15:R$27,新怪物属性!$HT$3)*(INDEX(战宠!$U$7:$Y$10,1,新怪物属性!$HT52)))*(新怪物属性!$HU52+4)</f>
        <v>0</v>
      </c>
      <c r="IE52" s="14">
        <f>IF($GV52=0,0,INDEX(战宠!S$15:S$27,新怪物属性!$GV$3)*(INDEX(战宠!$U$7:$Y$10,1,新怪物属性!$GV52)))*(新怪物属性!$GW52+4)
+IF($GX52=0,0,INDEX(战宠!S$15:S$27,新怪物属性!$GX$3)*(INDEX(战宠!$U$7:$Y$10,1,新怪物属性!$GX52)))*(新怪物属性!$GY52+4)
+IF($GZ52=0,0,INDEX(战宠!S$15:S$27,新怪物属性!$GZ$3)*(INDEX(战宠!$U$7:$Y$10,1,新怪物属性!$GZ52)))*(新怪物属性!$HA52+4)
+IF($HB52=0,0,INDEX(战宠!S$15:S$27,新怪物属性!$HB$3)*(INDEX(战宠!$U$7:$Y$10,1,新怪物属性!$HB52)))*(新怪物属性!$HC52+4)
+IF($HD52=0,0,INDEX(战宠!S$15:S$27,新怪物属性!$HD$3)*(INDEX(战宠!$U$7:$Y$10,1,新怪物属性!$HD52)))*(新怪物属性!$HE52+4)
+IF($HF52=0,0,INDEX(战宠!S$15:S$27,新怪物属性!$HF$3)*(INDEX(战宠!$U$7:$Y$10,1,新怪物属性!$HF52)))*(新怪物属性!$HG52+4)
+IF($HH52=0,0,INDEX(战宠!S$15:S$27,新怪物属性!$HH$3)*(INDEX(战宠!$U$7:$Y$10,1,新怪物属性!$HH52)))*(新怪物属性!$HI52+4)
+IF($HJ52=0,0,INDEX(战宠!S$15:S$27,新怪物属性!$HJ$3)*(INDEX(战宠!$U$7:$Y$10,1,新怪物属性!$HJ52)))*(新怪物属性!$HK52+4)
+IF($HL52=0,0,INDEX(战宠!S$15:S$27,新怪物属性!$HL$3)*(INDEX(战宠!$U$7:$Y$10,1,新怪物属性!$HL52)))*(新怪物属性!$HM52+4)
+IF($HN52=0,0,INDEX(战宠!S$15:S$27,新怪物属性!$HN$3)*(INDEX(战宠!$U$7:$Y$10,1,新怪物属性!$HN52)))*(新怪物属性!$HO52+4)
+IF($HP52=0,0,INDEX(战宠!S$15:S$27,新怪物属性!$HP$3)*(INDEX(战宠!$U$7:$Y$10,1,新怪物属性!$HP52)))*(新怪物属性!$HQ52+4)
+IF($HR52=0,0,INDEX(战宠!S$15:S$27,新怪物属性!$HR$3)*(INDEX(战宠!$U$7:$Y$10,1,新怪物属性!$HR52)))*(新怪物属性!$HS52+4)
+IF($HT52=0,0,INDEX(战宠!S$15:S$27,新怪物属性!$HT$3)*(INDEX(战宠!$U$7:$Y$10,1,新怪物属性!$HT52)))*(新怪物属性!$HU52+4)</f>
        <v>0</v>
      </c>
      <c r="IF52" s="14">
        <f>IF($GV52=0,0,INDEX(战宠!T$15:T$27,新怪物属性!$GV$3)*(INDEX(战宠!$U$7:$Y$10,1,新怪物属性!$GV52)))*(新怪物属性!$GW52+4)
+IF($GX52=0,0,INDEX(战宠!T$15:T$27,新怪物属性!$GX$3)*(INDEX(战宠!$U$7:$Y$10,1,新怪物属性!$GX52)))*(新怪物属性!$GY52+4)
+IF($GZ52=0,0,INDEX(战宠!T$15:T$27,新怪物属性!$GZ$3)*(INDEX(战宠!$U$7:$Y$10,1,新怪物属性!$GZ52)))*(新怪物属性!$HA52+4)
+IF($HB52=0,0,INDEX(战宠!T$15:T$27,新怪物属性!$HB$3)*(INDEX(战宠!$U$7:$Y$10,1,新怪物属性!$HB52)))*(新怪物属性!$HC52+4)
+IF($HD52=0,0,INDEX(战宠!T$15:T$27,新怪物属性!$HD$3)*(INDEX(战宠!$U$7:$Y$10,1,新怪物属性!$HD52)))*(新怪物属性!$HE52+4)
+IF($HF52=0,0,INDEX(战宠!T$15:T$27,新怪物属性!$HF$3)*(INDEX(战宠!$U$7:$Y$10,1,新怪物属性!$HF52)))*(新怪物属性!$HG52+4)
+IF($HH52=0,0,INDEX(战宠!T$15:T$27,新怪物属性!$HH$3)*(INDEX(战宠!$U$7:$Y$10,1,新怪物属性!$HH52)))*(新怪物属性!$HI52+4)
+IF($HJ52=0,0,INDEX(战宠!T$15:T$27,新怪物属性!$HJ$3)*(INDEX(战宠!$U$7:$Y$10,1,新怪物属性!$HJ52)))*(新怪物属性!$HK52+4)
+IF($HL52=0,0,INDEX(战宠!T$15:T$27,新怪物属性!$HL$3)*(INDEX(战宠!$U$7:$Y$10,1,新怪物属性!$HL52)))*(新怪物属性!$HM52+4)
+IF($HN52=0,0,INDEX(战宠!T$15:T$27,新怪物属性!$HN$3)*(INDEX(战宠!$U$7:$Y$10,1,新怪物属性!$HN52)))*(新怪物属性!$HO52+4)
+IF($HP52=0,0,INDEX(战宠!T$15:T$27,新怪物属性!$HP$3)*(INDEX(战宠!$U$7:$Y$10,1,新怪物属性!$HP52)))*(新怪物属性!$HQ52+4)
+IF($HR52=0,0,INDEX(战宠!T$15:T$27,新怪物属性!$HR$3)*(INDEX(战宠!$U$7:$Y$10,1,新怪物属性!$HR52)))*(新怪物属性!$HS52+4)
+IF($HT52=0,0,INDEX(战宠!T$15:T$27,新怪物属性!$HT$3)*(INDEX(战宠!$U$7:$Y$10,1,新怪物属性!$HT52)))*(新怪物属性!$HU52+4)</f>
        <v>0</v>
      </c>
      <c r="II52" s="14">
        <f>IF(HX52=0,0,INDEX(战宠!$D$15:$D$27,新怪物属性!HX52))</f>
        <v>0</v>
      </c>
      <c r="IJ52" s="14">
        <f>IF(HY52=0,0,INDEX(战宠!$D$15:$D$27,新怪物属性!HY52))</f>
        <v>0</v>
      </c>
      <c r="IM52" s="14">
        <f t="shared" si="51"/>
        <v>14406</v>
      </c>
      <c r="IN52" s="14">
        <f t="shared" si="52"/>
        <v>14763</v>
      </c>
      <c r="IO52" s="14">
        <f t="shared" si="53"/>
        <v>15147</v>
      </c>
      <c r="IP52" s="14">
        <f t="shared" si="54"/>
        <v>0</v>
      </c>
      <c r="IQ52" s="14">
        <f t="shared" si="55"/>
        <v>0</v>
      </c>
      <c r="IR52" s="14">
        <f t="shared" si="89"/>
        <v>129070</v>
      </c>
      <c r="IS52" s="14">
        <f t="shared" si="90"/>
        <v>7065</v>
      </c>
      <c r="IT52" s="14">
        <f t="shared" si="91"/>
        <v>211102</v>
      </c>
      <c r="IU52" s="14">
        <f t="shared" si="92"/>
        <v>3509</v>
      </c>
      <c r="IV52" s="28">
        <f t="shared" si="93"/>
        <v>1175</v>
      </c>
      <c r="IW52" s="28">
        <f t="shared" si="94"/>
        <v>900</v>
      </c>
      <c r="IX52" s="28">
        <f t="shared" si="95"/>
        <v>1125</v>
      </c>
      <c r="IY52" s="28">
        <f t="shared" si="96"/>
        <v>950</v>
      </c>
      <c r="IZ52" s="28">
        <f t="shared" si="97"/>
        <v>1.01</v>
      </c>
      <c r="JA52" s="28">
        <f t="shared" si="98"/>
        <v>1.01</v>
      </c>
      <c r="JB52" s="28">
        <f t="shared" si="99"/>
        <v>10</v>
      </c>
      <c r="JC52" s="28">
        <f t="shared" si="100"/>
        <v>5</v>
      </c>
      <c r="JD52" s="14">
        <f t="shared" si="101"/>
        <v>1</v>
      </c>
      <c r="JE52" s="14">
        <f t="shared" si="102"/>
        <v>1</v>
      </c>
      <c r="JF52" s="14">
        <f t="shared" si="103"/>
        <v>1</v>
      </c>
      <c r="JG52" s="18">
        <f t="shared" si="104"/>
        <v>1</v>
      </c>
      <c r="JH52" s="18">
        <f t="shared" si="105"/>
        <v>1</v>
      </c>
      <c r="JI52" s="18">
        <f t="shared" si="106"/>
        <v>1</v>
      </c>
      <c r="JJ52" s="29">
        <f t="shared" si="136"/>
        <v>1325</v>
      </c>
      <c r="JK52" s="29">
        <f t="shared" si="136"/>
        <v>1625</v>
      </c>
      <c r="JL52" s="29">
        <f t="shared" si="136"/>
        <v>1625</v>
      </c>
      <c r="JM52" s="26">
        <f t="shared" si="107"/>
        <v>0.1</v>
      </c>
      <c r="JN52" s="26">
        <f t="shared" si="108"/>
        <v>0.1</v>
      </c>
      <c r="JO52" s="26">
        <f t="shared" si="109"/>
        <v>0.1</v>
      </c>
      <c r="JP52" s="14">
        <f t="shared" si="110"/>
        <v>2</v>
      </c>
      <c r="JQ52" s="14">
        <f t="shared" si="111"/>
        <v>2</v>
      </c>
      <c r="JR52" s="14">
        <f t="shared" si="112"/>
        <v>2</v>
      </c>
      <c r="JS52" s="14">
        <f t="shared" si="113"/>
        <v>3</v>
      </c>
      <c r="JT52" s="14">
        <f t="shared" si="114"/>
        <v>45</v>
      </c>
      <c r="JU52" s="14">
        <f t="shared" si="115"/>
        <v>75</v>
      </c>
      <c r="JV52">
        <v>48</v>
      </c>
      <c r="JW52" s="14">
        <f t="shared" si="57"/>
        <v>1226582</v>
      </c>
      <c r="JY52" s="14">
        <f t="shared" si="139"/>
        <v>14130</v>
      </c>
      <c r="JZ52" s="14">
        <f t="shared" si="58"/>
        <v>8593</v>
      </c>
      <c r="KA52" s="29">
        <f t="shared" si="59"/>
        <v>864</v>
      </c>
      <c r="KB52" s="29">
        <f t="shared" si="60"/>
        <v>381</v>
      </c>
      <c r="KC52" s="29">
        <f t="shared" si="61"/>
        <v>581</v>
      </c>
      <c r="KD52" s="29">
        <f t="shared" si="62"/>
        <v>540</v>
      </c>
      <c r="KE52" s="14">
        <f t="shared" si="140"/>
        <v>1.01</v>
      </c>
      <c r="KF52" s="14">
        <f t="shared" si="141"/>
        <v>1.01</v>
      </c>
      <c r="KG52" s="14">
        <f t="shared" si="63"/>
        <v>7172.9703389830511</v>
      </c>
      <c r="KH52" s="26">
        <f t="shared" si="118"/>
        <v>0.54063121272365811</v>
      </c>
      <c r="KI52" s="26">
        <f t="shared" si="119"/>
        <v>0.3259121061359867</v>
      </c>
      <c r="KJ52" s="29">
        <f t="shared" si="64"/>
        <v>886</v>
      </c>
      <c r="KK52" s="29">
        <f t="shared" si="65"/>
        <v>4491</v>
      </c>
      <c r="KL52" s="29">
        <f t="shared" si="66"/>
        <v>6285</v>
      </c>
      <c r="KM52" s="23">
        <f t="shared" si="67"/>
        <v>0</v>
      </c>
      <c r="KN52" s="23">
        <f t="shared" si="68"/>
        <v>0</v>
      </c>
      <c r="KO52" s="26">
        <f t="shared" si="120"/>
        <v>0.38263519503546106</v>
      </c>
      <c r="KP52" s="26">
        <f t="shared" si="121"/>
        <v>0.46574689716312057</v>
      </c>
      <c r="KQ52" s="26">
        <f t="shared" si="122"/>
        <v>0.46574689716312057</v>
      </c>
      <c r="KR52" s="26">
        <f t="shared" si="69"/>
        <v>0</v>
      </c>
      <c r="KS52" s="26">
        <v>0</v>
      </c>
      <c r="KT52" s="29">
        <f t="shared" si="123"/>
        <v>1.3826351950354612</v>
      </c>
      <c r="KU52" s="29">
        <f t="shared" si="124"/>
        <v>1.4657468971631205</v>
      </c>
      <c r="KV52" s="29">
        <f t="shared" si="125"/>
        <v>1.4657468971631205</v>
      </c>
      <c r="KW52" s="29">
        <f t="shared" si="126"/>
        <v>6125.0739140070928</v>
      </c>
      <c r="KX52" s="29">
        <f t="shared" si="127"/>
        <v>4388.4462101063828</v>
      </c>
      <c r="KY52" s="29">
        <f t="shared" si="128"/>
        <v>4606.1096243351058</v>
      </c>
      <c r="KZ52" s="29">
        <f t="shared" si="129"/>
        <v>41801</v>
      </c>
      <c r="LA52" s="14">
        <f t="shared" si="130"/>
        <v>15119.63</v>
      </c>
      <c r="LE52" s="14">
        <v>1</v>
      </c>
      <c r="LF52" s="14">
        <v>0.7</v>
      </c>
      <c r="LG52" s="14">
        <v>480</v>
      </c>
      <c r="LH52" s="14">
        <v>80</v>
      </c>
      <c r="LI52" s="14">
        <v>60</v>
      </c>
      <c r="LJ52" s="14">
        <v>60</v>
      </c>
      <c r="LK52" s="14">
        <v>60</v>
      </c>
      <c r="LL52" s="23">
        <f t="shared" si="71"/>
        <v>1898040</v>
      </c>
      <c r="LM52" s="23">
        <f t="shared" si="72"/>
        <v>1</v>
      </c>
      <c r="LN52" s="23">
        <f t="shared" si="73"/>
        <v>1898.04</v>
      </c>
      <c r="LO52" s="14">
        <v>1</v>
      </c>
      <c r="LP52" s="14">
        <v>0.7</v>
      </c>
      <c r="LQ52" s="14">
        <v>240</v>
      </c>
      <c r="LR52" s="14">
        <v>35</v>
      </c>
      <c r="LS52" s="14">
        <v>22</v>
      </c>
      <c r="LT52" s="14">
        <v>30</v>
      </c>
      <c r="LU52" s="14">
        <v>30</v>
      </c>
      <c r="LV52" s="23">
        <f t="shared" si="74"/>
        <v>957752</v>
      </c>
      <c r="LW52" s="23">
        <f t="shared" si="75"/>
        <v>0</v>
      </c>
      <c r="LX52" s="23">
        <f t="shared" si="76"/>
        <v>957752</v>
      </c>
      <c r="MB52">
        <f t="shared" si="131"/>
        <v>1.5766081000545111</v>
      </c>
      <c r="MC52">
        <f t="shared" si="132"/>
        <v>1.5923741810550562</v>
      </c>
      <c r="ME52" s="14">
        <v>10</v>
      </c>
      <c r="MF52" s="14">
        <v>2</v>
      </c>
      <c r="MG52" s="14">
        <v>1.5</v>
      </c>
      <c r="MH52" s="23">
        <f t="shared" si="133"/>
        <v>39233</v>
      </c>
      <c r="MI52" s="23">
        <f t="shared" si="77"/>
        <v>0</v>
      </c>
      <c r="MJ52" s="23">
        <f t="shared" si="78"/>
        <v>39233</v>
      </c>
      <c r="MK52" s="14">
        <v>30</v>
      </c>
      <c r="ML52" s="14">
        <v>6</v>
      </c>
      <c r="MM52" s="14">
        <v>4</v>
      </c>
      <c r="MN52" s="23">
        <f t="shared" si="134"/>
        <v>113095</v>
      </c>
      <c r="MO52" s="23">
        <f t="shared" si="79"/>
        <v>0</v>
      </c>
      <c r="MP52" s="23">
        <f t="shared" si="80"/>
        <v>113095</v>
      </c>
      <c r="MR52" s="23">
        <f t="shared" si="81"/>
        <v>150793</v>
      </c>
      <c r="MS52" s="23">
        <f t="shared" si="82"/>
        <v>0</v>
      </c>
      <c r="MT52" s="23">
        <f t="shared" si="83"/>
        <v>150793</v>
      </c>
      <c r="MU52" s="23">
        <f t="shared" si="87"/>
        <v>58850</v>
      </c>
      <c r="MV52" s="23">
        <f t="shared" si="85"/>
        <v>0</v>
      </c>
      <c r="MW52" s="23">
        <f t="shared" si="86"/>
        <v>58850</v>
      </c>
      <c r="NJ52" s="14">
        <v>48</v>
      </c>
      <c r="NK52" s="14"/>
    </row>
    <row r="53" spans="1:375" ht="16.5" x14ac:dyDescent="0.2">
      <c r="C53" s="14">
        <f t="shared" si="138"/>
        <v>1</v>
      </c>
      <c r="D53" s="14">
        <v>65</v>
      </c>
      <c r="E53" s="14"/>
      <c r="F53" s="14"/>
      <c r="G53" s="14">
        <v>60</v>
      </c>
      <c r="H53" s="14">
        <v>60</v>
      </c>
      <c r="I53" s="14">
        <v>60</v>
      </c>
      <c r="J53" s="14">
        <v>2</v>
      </c>
      <c r="K53" s="14">
        <v>2</v>
      </c>
      <c r="L53" s="14">
        <v>2</v>
      </c>
      <c r="M53" s="14">
        <v>1</v>
      </c>
      <c r="N53" s="14">
        <v>1</v>
      </c>
      <c r="O53" s="14">
        <v>1</v>
      </c>
      <c r="P53" s="14">
        <v>3</v>
      </c>
      <c r="Q53" s="14">
        <v>4</v>
      </c>
      <c r="R53" s="14">
        <v>3</v>
      </c>
      <c r="S53" s="14">
        <v>3</v>
      </c>
      <c r="T53" s="14">
        <v>3</v>
      </c>
      <c r="U53" s="14">
        <v>3</v>
      </c>
      <c r="V53" s="14">
        <v>3</v>
      </c>
      <c r="W53" s="14">
        <v>3</v>
      </c>
      <c r="X53" s="14">
        <v>55</v>
      </c>
      <c r="Y53" s="14">
        <v>55</v>
      </c>
      <c r="Z53" s="14">
        <v>55</v>
      </c>
      <c r="AA53" s="14">
        <v>55</v>
      </c>
      <c r="AB53" s="14">
        <v>55</v>
      </c>
      <c r="AC53" s="14">
        <v>55</v>
      </c>
      <c r="AD53" s="14">
        <v>55</v>
      </c>
      <c r="AE53" s="14">
        <v>55</v>
      </c>
      <c r="AF53" s="14">
        <v>5</v>
      </c>
      <c r="AG53" s="14">
        <v>2</v>
      </c>
      <c r="AH53" s="14">
        <v>2</v>
      </c>
      <c r="AI53" s="14">
        <v>2</v>
      </c>
      <c r="AJ53" s="14">
        <v>2</v>
      </c>
      <c r="AK53" s="14">
        <v>2</v>
      </c>
      <c r="AL53" s="14">
        <v>2</v>
      </c>
      <c r="AM53" s="14">
        <v>2</v>
      </c>
      <c r="AN53" s="14">
        <v>1</v>
      </c>
      <c r="AO53" s="14">
        <v>1</v>
      </c>
      <c r="AP53" s="14">
        <v>1</v>
      </c>
      <c r="AQ53" s="14">
        <v>1</v>
      </c>
      <c r="AR53" s="14">
        <v>1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6</v>
      </c>
      <c r="BF53" s="14">
        <f>ROUND((INDEX(新战舰养成!S$6:S$18,新怪物属性!$J53+1)+INDEX(新战舰养成!D$6:D$18,新怪物属性!$J53+1)*(新怪物属性!$G53-1))*INDEX(战舰突破!$D$6:$D$18,新怪物属性!$M53+1),0)</f>
        <v>2063</v>
      </c>
      <c r="BG53" s="14">
        <f>ROUND((INDEX(新战舰养成!T$6:T$18,新怪物属性!$J53+1)+INDEX(新战舰养成!E$6:E$18,新怪物属性!$J53+1)*(新怪物属性!$G53-1))*INDEX(战舰突破!$D$6:$D$18,新怪物属性!$M53+1),0)</f>
        <v>16434</v>
      </c>
      <c r="BH53" s="14">
        <f>ROUND((INDEX(新战舰养成!U$6:U$18,新怪物属性!$J53+1)+INDEX(新战舰养成!F$6:F$18,新怪物属性!$J53+1)*(新怪物属性!$G53-1))*INDEX(战舰突破!$D$6:$D$18,新怪物属性!$M53+1),0)</f>
        <v>1053</v>
      </c>
      <c r="BI53" s="14">
        <f>ROUND((INDEX(新战舰养成!V$6:V$18,新怪物属性!$J53+1)+INDEX(新战舰养成!G$6:G$18,新怪物属性!$J53+1)*(新怪物属性!$G53-1))*INDEX(战舰突破!$D$6:$D$18,新怪物属性!$M53+1),0)</f>
        <v>330</v>
      </c>
      <c r="BJ53" s="14">
        <f>ROUND((INDEX(新战舰养成!W$6:W$18,新怪物属性!$J53+1)+INDEX(新战舰养成!H$6:H$18,新怪物属性!$J53+1)*(新怪物属性!$G53-1))*INDEX(战舰突破!$D$6:$D$18,新怪物属性!$M53+1),0)</f>
        <v>4</v>
      </c>
      <c r="BL53" s="14">
        <f>IF($H53&gt;0,ROUND((INDEX(新战舰养成!X$6:X$18,新怪物属性!$K53+1)+INDEX(新战舰养成!I$6:I$18,新怪物属性!$K53+1)*(新怪物属性!$H53-1))*INDEX(战舰突破!$D$6:$D$18,新怪物属性!$N53+1),0),0)</f>
        <v>2371</v>
      </c>
      <c r="BM53" s="14">
        <f>IF($H53&gt;0,ROUND((INDEX(新战舰养成!Y$6:Y$18,新怪物属性!$K53+1)+INDEX(新战舰养成!J$6:J$18,新怪物属性!$K53+1)*(新怪物属性!$H53-1))*INDEX(战舰突破!$D$6:$D$18,新怪物属性!$N53+1),0),0)</f>
        <v>0</v>
      </c>
      <c r="BN53" s="14">
        <f>IF($H53&gt;0,ROUND((INDEX(新战舰养成!Z$6:Z$18,新怪物属性!$K53+1)+INDEX(新战舰养成!K$6:K$18,新怪物属性!$K53+1)*(新怪物属性!$H53-1))*INDEX(战舰突破!$D$6:$D$18,新怪物属性!$N53+1),0),0)</f>
        <v>0</v>
      </c>
      <c r="BO53" s="14">
        <f>IF($H53&gt;0,ROUND((INDEX(新战舰养成!AA$6:AA$18,新怪物属性!$K53+1)+INDEX(新战舰养成!L$6:L$18,新怪物属性!$K53+1)*(新怪物属性!$H53-1))*INDEX(战舰突破!$D$6:$D$18,新怪物属性!$N53+1),0),0)</f>
        <v>20625</v>
      </c>
      <c r="BP53" s="14">
        <f>IF($H53&gt;0,ROUND((INDEX(新战舰养成!AB$6:AB$18,新怪物属性!$K53+1)+INDEX(新战舰养成!M$6:M$18,新怪物属性!$K53+1)*(新怪物属性!$H53-1))*INDEX(战舰突破!$D$6:$D$18,新怪物属性!$N53+1),0),0)</f>
        <v>410</v>
      </c>
      <c r="BR53" s="14">
        <f>IF($I53&gt;0,ROUND((INDEX(新战舰养成!AC$6:AC$18,新怪物属性!$L53+1)+INDEX(新战舰养成!I$6:I$18,新怪物属性!$L53+1)*(新怪物属性!$I53-1))*INDEX(战舰突破!$D$6:$D$18,新怪物属性!$O53+1),0),0)</f>
        <v>2701</v>
      </c>
      <c r="BS53" s="14">
        <f>IF($I53&gt;0,ROUND((INDEX(新战舰养成!AD$6:AD$18,新怪物属性!$L53+1)+INDEX(新战舰养成!J$6:J$18,新怪物属性!$L53+1)*(新怪物属性!$I53-1))*INDEX(战舰突破!$D$6:$D$18,新怪物属性!$O53+1),0),0)</f>
        <v>0</v>
      </c>
      <c r="BT53" s="14">
        <f>IF($I53&gt;0,ROUND((INDEX(新战舰养成!AE$6:AE$18,新怪物属性!$L53+1)+INDEX(新战舰养成!K$6:K$18,新怪物属性!$L53+1)*(新怪物属性!$I53-1))*INDEX(战舰突破!$D$6:$D$18,新怪物属性!$O53+1),0),0)</f>
        <v>0</v>
      </c>
      <c r="BU53" s="14">
        <f>IF($I53&gt;0,ROUND((INDEX(新战舰养成!AF$6:AF$18,新怪物属性!$L53+1)+INDEX(新战舰养成!L$6:L$18,新怪物属性!$L53+1)*(新怪物属性!$I53-1))*INDEX(战舰突破!$D$6:$D$18,新怪物属性!$O53+1),0),0)</f>
        <v>16913</v>
      </c>
      <c r="BV53" s="14">
        <f>IF($I53&gt;0,ROUND((INDEX(新战舰养成!AG$6:AG$18,新怪物属性!$L53+1)+INDEX(新战舰养成!M$6:M$18,新怪物属性!$L53+1)*(新怪物属性!$I53-1))*INDEX(战舰突破!$D$6:$D$18,新怪物属性!$O53+1),0),0)</f>
        <v>506</v>
      </c>
      <c r="BY53" s="14">
        <f>(INDEX(装备数值!$C$13:$G$116,新怪物属性!$P53*8+1,BY$2)+INDEX(装备数值!$C$13:$G$116,新怪物属性!$Q53*8+2,BY$2)+INDEX(装备数值!$C$13:$G$116,新怪物属性!$S53*8+3,BY$2)+INDEX(装备数值!$C$13:$G$116,新怪物属性!$R53*8+4,BY$2)+INDEX(装备数值!$C$13:$G$116,新怪物属性!$T53*8+5,BY$2)+INDEX(装备数值!$C$13:$G$116,新怪物属性!$U53*8+6,BY$2)+INDEX(装备数值!$C$13:$G$116,新怪物属性!$V53*8+7,BY$2)+INDEX(装备数值!$C$13:$G$116,新怪物属性!$W53*8+8,BY$2))</f>
        <v>2000</v>
      </c>
      <c r="BZ53" s="14">
        <f>(INDEX(装备数值!$C$13:$G$116,新怪物属性!$P53*8+1,BZ$2)+INDEX(装备数值!$C$13:$G$116,新怪物属性!$Q53*8+2,BZ$2)+INDEX(装备数值!$C$13:$G$116,新怪物属性!$S53*8+3,BZ$2)+INDEX(装备数值!$C$13:$G$116,新怪物属性!$R53*8+4,BZ$2)+INDEX(装备数值!$C$13:$G$116,新怪物属性!$T53*8+5,BZ$2)+INDEX(装备数值!$C$13:$G$116,新怪物属性!$U53*8+6,BZ$2)+INDEX(装备数值!$C$13:$G$116,新怪物属性!$V53*8+7,BZ$2)+INDEX(装备数值!$C$13:$G$116,新怪物属性!$W53*8+8,BZ$2))</f>
        <v>15000</v>
      </c>
      <c r="CA53" s="14">
        <f>(INDEX(装备数值!$C$13:$G$116,新怪物属性!$P53*8+1,CA$2)+INDEX(装备数值!$C$13:$G$116,新怪物属性!$Q53*8+2,CA$2)+INDEX(装备数值!$C$13:$G$116,新怪物属性!$S53*8+3,CA$2)+INDEX(装备数值!$C$13:$G$116,新怪物属性!$R53*8+4,CA$2)+INDEX(装备数值!$C$13:$G$116,新怪物属性!$T53*8+5,CA$2)+INDEX(装备数值!$C$13:$G$116,新怪物属性!$U53*8+6,CA$2)+INDEX(装备数值!$C$13:$G$116,新怪物属性!$V53*8+7,CA$2)+INDEX(装备数值!$C$13:$G$116,新怪物属性!$W53*8+8,CA$2))</f>
        <v>1140</v>
      </c>
      <c r="CB53" s="14">
        <f>(INDEX(装备数值!$C$13:$G$116,新怪物属性!$P53*8+1,CB$2)+INDEX(装备数值!$C$13:$G$116,新怪物属性!$Q53*8+2,CB$2)+INDEX(装备数值!$C$13:$G$116,新怪物属性!$S53*8+3,CB$2)+INDEX(装备数值!$C$13:$G$116,新怪物属性!$R53*8+4,CB$2)+INDEX(装备数值!$C$13:$G$116,新怪物属性!$T53*8+5,CB$2)+INDEX(装备数值!$C$13:$G$116,新怪物属性!$U53*8+6,CB$2)+INDEX(装备数值!$C$13:$G$116,新怪物属性!$V53*8+7,CB$2)+INDEX(装备数值!$C$13:$G$116,新怪物属性!$W53*8+8,CB$2))</f>
        <v>34000</v>
      </c>
      <c r="CC53" s="14">
        <f>(INDEX(装备数值!$C$13:$G$116,新怪物属性!$P53*8+1,CC$2)+INDEX(装备数值!$C$13:$G$116,新怪物属性!$Q53*8+2,CC$2)+INDEX(装备数值!$C$13:$G$116,新怪物属性!$S53*8+3,CC$2)+INDEX(装备数值!$C$13:$G$116,新怪物属性!$R53*8+4,CC$2)+INDEX(装备数值!$C$13:$G$116,新怪物属性!$T53*8+5,CC$2)+INDEX(装备数值!$C$13:$G$116,新怪物属性!$U53*8+6,CC$2)+INDEX(装备数值!$C$13:$G$116,新怪物属性!$V53*8+7,CC$2)+INDEX(装备数值!$C$13:$G$116,新怪物属性!$W53*8+8,CC$2))</f>
        <v>350</v>
      </c>
      <c r="CF53" s="14">
        <f t="shared" si="135"/>
        <v>4</v>
      </c>
      <c r="CG53" s="14">
        <f t="shared" si="135"/>
        <v>4</v>
      </c>
      <c r="CH53" s="14">
        <f t="shared" si="135"/>
        <v>4</v>
      </c>
      <c r="CI53" s="14">
        <f t="shared" si="135"/>
        <v>0</v>
      </c>
      <c r="CJ53" s="14">
        <f t="shared" si="135"/>
        <v>0</v>
      </c>
      <c r="CK53" s="14">
        <f t="shared" si="135"/>
        <v>0</v>
      </c>
      <c r="CL53" s="14">
        <f t="shared" si="135"/>
        <v>0</v>
      </c>
      <c r="CM53" s="14">
        <f t="shared" si="135"/>
        <v>0</v>
      </c>
      <c r="CN53" s="14">
        <f t="shared" si="135"/>
        <v>0</v>
      </c>
      <c r="CO53" s="14">
        <f t="shared" si="135"/>
        <v>0</v>
      </c>
      <c r="CP53" s="14">
        <f t="shared" si="135"/>
        <v>0</v>
      </c>
      <c r="CQ53" s="14">
        <f t="shared" si="135"/>
        <v>0</v>
      </c>
      <c r="CR53" s="14">
        <f t="shared" si="135"/>
        <v>0</v>
      </c>
      <c r="CS53" s="14">
        <f>SUMIFS(装备数值!BL$50:BL$101,装备数值!$BG$50:$BG$101,"="&amp;新怪物属性!$CF$2,装备数值!$BH$50:$BH$101,"&lt;="&amp;新怪物属性!$CF53)+SUMIFS(装备数值!BL$50:BL$101,装备数值!$BG$50:$BG$101,"="&amp;新怪物属性!$CG$2,装备数值!$BH$50:$BH$101,"&lt;="&amp;新怪物属性!$CG53)+SUMIFS(装备数值!BL$50:BL$101,装备数值!$BG$50:$BG$101,"="&amp;新怪物属性!$CH$2,装备数值!$BH$50:$BH$101,"&lt;="&amp;新怪物属性!$CH53)+SUMIFS(装备数值!BL$50:BL$101,装备数值!$BG$50:$BG$101,"="&amp;新怪物属性!$CI$2,装备数值!$BH$50:$BH$101,"&lt;="&amp;新怪物属性!$CI53)+SUMIFS(装备数值!BL$50:BL$101,装备数值!$BG$50:$BG$101,"="&amp;新怪物属性!$CJ$2,装备数值!$BH$50:$BH$101,"&lt;="&amp;新怪物属性!$CJ53)+SUMIFS(装备数值!BL$50:BL$101,装备数值!$BG$50:$BG$101,"="&amp;新怪物属性!$CK$2,装备数值!$BH$50:$BH$101,"&lt;="&amp;新怪物属性!$CK53)+SUMIFS(装备数值!BL$50:BL$101,装备数值!$BG$50:$BG$101,"="&amp;新怪物属性!$CL$2,装备数值!$BH$50:$BH$101,"&lt;="&amp;新怪物属性!$CL53)+SUMIFS(装备数值!BL$50:BL$101,装备数值!$BG$50:$BG$101,"="&amp;新怪物属性!$CM$2,装备数值!$BH$50:$BH$101,"&lt;="&amp;新怪物属性!$CM53)+SUMIFS(装备数值!BL$50:BL$101,装备数值!$BG$50:$BG$101,"="&amp;新怪物属性!$CN$2,装备数值!$BH$50:$BH$101,"&lt;="&amp;新怪物属性!$CN53)+SUMIFS(装备数值!BL$50:BL$101,装备数值!$BG$50:$BG$101,"="&amp;新怪物属性!$CO$2,装备数值!$BH$50:$BH$101,"&lt;="&amp;新怪物属性!$CO53)+SUMIFS(装备数值!BL$50:BL$101,装备数值!$BG$50:$BG$101,"="&amp;新怪物属性!$CP$2,装备数值!$BH$50:$BH$101,"&lt;="&amp;新怪物属性!$CP53)+SUMIFS(装备数值!BL$50:BL$101,装备数值!$BG$50:$BG$101,"="&amp;新怪物属性!$CQ$2,装备数值!$BH$50:$BH$101,"&lt;="&amp;新怪物属性!$CQ53)+SUMIFS(装备数值!BL$50:BL$101,装备数值!$BG$50:$BG$101,"="&amp;新怪物属性!$CR$2,装备数值!$BH$50:$BH$101,"&lt;="&amp;新怪物属性!$CR53)</f>
        <v>3360</v>
      </c>
      <c r="CT53" s="14">
        <f>SUMIFS(装备数值!BM$50:BM$101,装备数值!$BG$50:$BG$101,"="&amp;新怪物属性!$CF$2,装备数值!$BH$50:$BH$101,"&lt;="&amp;新怪物属性!$CF53)+SUMIFS(装备数值!BM$50:BM$101,装备数值!$BG$50:$BG$101,"="&amp;新怪物属性!$CG$2,装备数值!$BH$50:$BH$101,"&lt;="&amp;新怪物属性!$CG53)+SUMIFS(装备数值!BM$50:BM$101,装备数值!$BG$50:$BG$101,"="&amp;新怪物属性!$CH$2,装备数值!$BH$50:$BH$101,"&lt;="&amp;新怪物属性!$CH53)+SUMIFS(装备数值!BM$50:BM$101,装备数值!$BG$50:$BG$101,"="&amp;新怪物属性!$CI$2,装备数值!$BH$50:$BH$101,"&lt;="&amp;新怪物属性!$CI53)+SUMIFS(装备数值!BM$50:BM$101,装备数值!$BG$50:$BG$101,"="&amp;新怪物属性!$CJ$2,装备数值!$BH$50:$BH$101,"&lt;="&amp;新怪物属性!$CJ53)+SUMIFS(装备数值!BM$50:BM$101,装备数值!$BG$50:$BG$101,"="&amp;新怪物属性!$CK$2,装备数值!$BH$50:$BH$101,"&lt;="&amp;新怪物属性!$CK53)+SUMIFS(装备数值!BM$50:BM$101,装备数值!$BG$50:$BG$101,"="&amp;新怪物属性!$CL$2,装备数值!$BH$50:$BH$101,"&lt;="&amp;新怪物属性!$CL53)+SUMIFS(装备数值!BM$50:BM$101,装备数值!$BG$50:$BG$101,"="&amp;新怪物属性!$CM$2,装备数值!$BH$50:$BH$101,"&lt;="&amp;新怪物属性!$CM53)+SUMIFS(装备数值!BM$50:BM$101,装备数值!$BG$50:$BG$101,"="&amp;新怪物属性!$CN$2,装备数值!$BH$50:$BH$101,"&lt;="&amp;新怪物属性!$CN53)+SUMIFS(装备数值!BM$50:BM$101,装备数值!$BG$50:$BG$101,"="&amp;新怪物属性!$CO$2,装备数值!$BH$50:$BH$101,"&lt;="&amp;新怪物属性!$CO53)+SUMIFS(装备数值!BM$50:BM$101,装备数值!$BG$50:$BG$101,"="&amp;新怪物属性!$CP$2,装备数值!$BH$50:$BH$101,"&lt;="&amp;新怪物属性!$CP53)+SUMIFS(装备数值!BM$50:BM$101,装备数值!$BG$50:$BG$101,"="&amp;新怪物属性!$CQ$2,装备数值!$BH$50:$BH$101,"&lt;="&amp;新怪物属性!$CQ53)+SUMIFS(装备数值!BM$50:BM$101,装备数值!$BG$50:$BG$101,"="&amp;新怪物属性!$CR$2,装备数值!$BH$50:$BH$101,"&lt;="&amp;新怪物属性!$CR53)</f>
        <v>43200</v>
      </c>
      <c r="CU53" s="14">
        <f>SUMIFS(装备数值!BN$50:BN$101,装备数值!$BG$50:$BG$101,"="&amp;新怪物属性!$CF$2,装备数值!$BH$50:$BH$101,"&lt;="&amp;新怪物属性!$CF53)+SUMIFS(装备数值!BN$50:BN$101,装备数值!$BG$50:$BG$101,"="&amp;新怪物属性!$CG$2,装备数值!$BH$50:$BH$101,"&lt;="&amp;新怪物属性!$CG53)+SUMIFS(装备数值!BN$50:BN$101,装备数值!$BG$50:$BG$101,"="&amp;新怪物属性!$CH$2,装备数值!$BH$50:$BH$101,"&lt;="&amp;新怪物属性!$CH53)+SUMIFS(装备数值!BN$50:BN$101,装备数值!$BG$50:$BG$101,"="&amp;新怪物属性!$CI$2,装备数值!$BH$50:$BH$101,"&lt;="&amp;新怪物属性!$CI53)+SUMIFS(装备数值!BN$50:BN$101,装备数值!$BG$50:$BG$101,"="&amp;新怪物属性!$CJ$2,装备数值!$BH$50:$BH$101,"&lt;="&amp;新怪物属性!$CJ53)+SUMIFS(装备数值!BN$50:BN$101,装备数值!$BG$50:$BG$101,"="&amp;新怪物属性!$CK$2,装备数值!$BH$50:$BH$101,"&lt;="&amp;新怪物属性!$CK53)+SUMIFS(装备数值!BN$50:BN$101,装备数值!$BG$50:$BG$101,"="&amp;新怪物属性!$CL$2,装备数值!$BH$50:$BH$101,"&lt;="&amp;新怪物属性!$CL53)+SUMIFS(装备数值!BN$50:BN$101,装备数值!$BG$50:$BG$101,"="&amp;新怪物属性!$CM$2,装备数值!$BH$50:$BH$101,"&lt;="&amp;新怪物属性!$CM53)+SUMIFS(装备数值!BN$50:BN$101,装备数值!$BG$50:$BG$101,"="&amp;新怪物属性!$CN$2,装备数值!$BH$50:$BH$101,"&lt;="&amp;新怪物属性!$CN53)+SUMIFS(装备数值!BN$50:BN$101,装备数值!$BG$50:$BG$101,"="&amp;新怪物属性!$CO$2,装备数值!$BH$50:$BH$101,"&lt;="&amp;新怪物属性!$CO53)+SUMIFS(装备数值!BN$50:BN$101,装备数值!$BG$50:$BG$101,"="&amp;新怪物属性!$CP$2,装备数值!$BH$50:$BH$101,"&lt;="&amp;新怪物属性!$CP53)+SUMIFS(装备数值!BN$50:BN$101,装备数值!$BG$50:$BG$101,"="&amp;新怪物属性!$CQ$2,装备数值!$BH$50:$BH$101,"&lt;="&amp;新怪物属性!$CQ53)+SUMIFS(装备数值!BN$50:BN$101,装备数值!$BG$50:$BG$101,"="&amp;新怪物属性!$CR$2,装备数值!$BH$50:$BH$101,"&lt;="&amp;新怪物属性!$CR53)</f>
        <v>1200</v>
      </c>
      <c r="CV53" s="14">
        <f>SUMIFS(装备数值!BO$50:BO$101,装备数值!$BG$50:$BG$101,"="&amp;新怪物属性!$CF$2,装备数值!$BH$50:$BH$101,"&lt;="&amp;新怪物属性!$CF53)+SUMIFS(装备数值!BO$50:BO$101,装备数值!$BG$50:$BG$101,"="&amp;新怪物属性!$CG$2,装备数值!$BH$50:$BH$101,"&lt;="&amp;新怪物属性!$CG53)+SUMIFS(装备数值!BO$50:BO$101,装备数值!$BG$50:$BG$101,"="&amp;新怪物属性!$CH$2,装备数值!$BH$50:$BH$101,"&lt;="&amp;新怪物属性!$CH53)+SUMIFS(装备数值!BO$50:BO$101,装备数值!$BG$50:$BG$101,"="&amp;新怪物属性!$CI$2,装备数值!$BH$50:$BH$101,"&lt;="&amp;新怪物属性!$CI53)+SUMIFS(装备数值!BO$50:BO$101,装备数值!$BG$50:$BG$101,"="&amp;新怪物属性!$CJ$2,装备数值!$BH$50:$BH$101,"&lt;="&amp;新怪物属性!$CJ53)+SUMIFS(装备数值!BO$50:BO$101,装备数值!$BG$50:$BG$101,"="&amp;新怪物属性!$CK$2,装备数值!$BH$50:$BH$101,"&lt;="&amp;新怪物属性!$CK53)+SUMIFS(装备数值!BO$50:BO$101,装备数值!$BG$50:$BG$101,"="&amp;新怪物属性!$CL$2,装备数值!$BH$50:$BH$101,"&lt;="&amp;新怪物属性!$CL53)+SUMIFS(装备数值!BO$50:BO$101,装备数值!$BG$50:$BG$101,"="&amp;新怪物属性!$CM$2,装备数值!$BH$50:$BH$101,"&lt;="&amp;新怪物属性!$CM53)+SUMIFS(装备数值!BO$50:BO$101,装备数值!$BG$50:$BG$101,"="&amp;新怪物属性!$CN$2,装备数值!$BH$50:$BH$101,"&lt;="&amp;新怪物属性!$CN53)+SUMIFS(装备数值!BO$50:BO$101,装备数值!$BG$50:$BG$101,"="&amp;新怪物属性!$CO$2,装备数值!$BH$50:$BH$101,"&lt;="&amp;新怪物属性!$CO53)+SUMIFS(装备数值!BO$50:BO$101,装备数值!$BG$50:$BG$101,"="&amp;新怪物属性!$CP$2,装备数值!$BH$50:$BH$101,"&lt;="&amp;新怪物属性!$CP53)+SUMIFS(装备数值!BO$50:BO$101,装备数值!$BG$50:$BG$101,"="&amp;新怪物属性!$CQ$2,装备数值!$BH$50:$BH$101,"&lt;="&amp;新怪物属性!$CQ53)+SUMIFS(装备数值!BO$50:BO$101,装备数值!$BG$50:$BG$101,"="&amp;新怪物属性!$CR$2,装备数值!$BH$50:$BH$101,"&lt;="&amp;新怪物属性!$CR53)</f>
        <v>48000</v>
      </c>
      <c r="CW53" s="14">
        <f>SUMIFS(装备数值!BP$50:BP$101,装备数值!$BG$50:$BG$101,"="&amp;新怪物属性!$CF$2,装备数值!$BH$50:$BH$101,"&lt;="&amp;新怪物属性!$CF53)+SUMIFS(装备数值!BP$50:BP$101,装备数值!$BG$50:$BG$101,"="&amp;新怪物属性!$CG$2,装备数值!$BH$50:$BH$101,"&lt;="&amp;新怪物属性!$CG53)+SUMIFS(装备数值!BP$50:BP$101,装备数值!$BG$50:$BG$101,"="&amp;新怪物属性!$CH$2,装备数值!$BH$50:$BH$101,"&lt;="&amp;新怪物属性!$CH53)+SUMIFS(装备数值!BP$50:BP$101,装备数值!$BG$50:$BG$101,"="&amp;新怪物属性!$CI$2,装备数值!$BH$50:$BH$101,"&lt;="&amp;新怪物属性!$CI53)+SUMIFS(装备数值!BP$50:BP$101,装备数值!$BG$50:$BG$101,"="&amp;新怪物属性!$CJ$2,装备数值!$BH$50:$BH$101,"&lt;="&amp;新怪物属性!$CJ53)+SUMIFS(装备数值!BP$50:BP$101,装备数值!$BG$50:$BG$101,"="&amp;新怪物属性!$CK$2,装备数值!$BH$50:$BH$101,"&lt;="&amp;新怪物属性!$CK53)+SUMIFS(装备数值!BP$50:BP$101,装备数值!$BG$50:$BG$101,"="&amp;新怪物属性!$CL$2,装备数值!$BH$50:$BH$101,"&lt;="&amp;新怪物属性!$CL53)+SUMIFS(装备数值!BP$50:BP$101,装备数值!$BG$50:$BG$101,"="&amp;新怪物属性!$CM$2,装备数值!$BH$50:$BH$101,"&lt;="&amp;新怪物属性!$CM53)+SUMIFS(装备数值!BP$50:BP$101,装备数值!$BG$50:$BG$101,"="&amp;新怪物属性!$CN$2,装备数值!$BH$50:$BH$101,"&lt;="&amp;新怪物属性!$CN53)+SUMIFS(装备数值!BP$50:BP$101,装备数值!$BG$50:$BG$101,"="&amp;新怪物属性!$CO$2,装备数值!$BH$50:$BH$101,"&lt;="&amp;新怪物属性!$CO53)+SUMIFS(装备数值!BP$50:BP$101,装备数值!$BG$50:$BG$101,"="&amp;新怪物属性!$CP$2,装备数值!$BH$50:$BH$101,"&lt;="&amp;新怪物属性!$CP53)+SUMIFS(装备数值!BP$50:BP$101,装备数值!$BG$50:$BG$101,"="&amp;新怪物属性!$CQ$2,装备数值!$BH$50:$BH$101,"&lt;="&amp;新怪物属性!$CQ53)+SUMIFS(装备数值!BP$50:BP$101,装备数值!$BG$50:$BG$101,"="&amp;新怪物属性!$CR$2,装备数值!$BH$50:$BH$101,"&lt;="&amp;新怪物属性!$CR53)</f>
        <v>920</v>
      </c>
      <c r="CX53" s="14">
        <f>SUMIFS(装备数值!BQ$50:BQ$101,装备数值!$BG$50:$BG$101,"="&amp;新怪物属性!$CF$2,装备数值!$BH$50:$BH$101,"&lt;="&amp;新怪物属性!$CF53)+SUMIFS(装备数值!BQ$50:BQ$101,装备数值!$BG$50:$BG$101,"="&amp;新怪物属性!$CG$2,装备数值!$BH$50:$BH$101,"&lt;="&amp;新怪物属性!$CG53)+SUMIFS(装备数值!BQ$50:BQ$101,装备数值!$BG$50:$BG$101,"="&amp;新怪物属性!$CH$2,装备数值!$BH$50:$BH$101,"&lt;="&amp;新怪物属性!$CH53)+SUMIFS(装备数值!BQ$50:BQ$101,装备数值!$BG$50:$BG$101,"="&amp;新怪物属性!$CI$2,装备数值!$BH$50:$BH$101,"&lt;="&amp;新怪物属性!$CI53)+SUMIFS(装备数值!BQ$50:BQ$101,装备数值!$BG$50:$BG$101,"="&amp;新怪物属性!$CJ$2,装备数值!$BH$50:$BH$101,"&lt;="&amp;新怪物属性!$CJ53)+SUMIFS(装备数值!BQ$50:BQ$101,装备数值!$BG$50:$BG$101,"="&amp;新怪物属性!$CK$2,装备数值!$BH$50:$BH$101,"&lt;="&amp;新怪物属性!$CK53)+SUMIFS(装备数值!BQ$50:BQ$101,装备数值!$BG$50:$BG$101,"="&amp;新怪物属性!$CL$2,装备数值!$BH$50:$BH$101,"&lt;="&amp;新怪物属性!$CL53)+SUMIFS(装备数值!BQ$50:BQ$101,装备数值!$BG$50:$BG$101,"="&amp;新怪物属性!$CM$2,装备数值!$BH$50:$BH$101,"&lt;="&amp;新怪物属性!$CM53)+SUMIFS(装备数值!BQ$50:BQ$101,装备数值!$BG$50:$BG$101,"="&amp;新怪物属性!$CN$2,装备数值!$BH$50:$BH$101,"&lt;="&amp;新怪物属性!$CN53)+SUMIFS(装备数值!BQ$50:BQ$101,装备数值!$BG$50:$BG$101,"="&amp;新怪物属性!$CO$2,装备数值!$BH$50:$BH$101,"&lt;="&amp;新怪物属性!$CO53)+SUMIFS(装备数值!BQ$50:BQ$101,装备数值!$BG$50:$BG$101,"="&amp;新怪物属性!$CP$2,装备数值!$BH$50:$BH$101,"&lt;="&amp;新怪物属性!$CP53)+SUMIFS(装备数值!BQ$50:BQ$101,装备数值!$BG$50:$BG$101,"="&amp;新怪物属性!$CQ$2,装备数值!$BH$50:$BH$101,"&lt;="&amp;新怪物属性!$CQ53)+SUMIFS(装备数值!BQ$50:BQ$101,装备数值!$BG$50:$BG$101,"="&amp;新怪物属性!$CR$2,装备数值!$BH$50:$BH$101,"&lt;="&amp;新怪物属性!$CR53)</f>
        <v>250</v>
      </c>
      <c r="CY53" s="14">
        <f>SUMIFS(装备数值!BR$50:BR$101,装备数值!$BG$50:$BG$101,"="&amp;新怪物属性!$CF$2,装备数值!$BH$50:$BH$101,"&lt;="&amp;新怪物属性!$CF53)+SUMIFS(装备数值!BR$50:BR$101,装备数值!$BG$50:$BG$101,"="&amp;新怪物属性!$CG$2,装备数值!$BH$50:$BH$101,"&lt;="&amp;新怪物属性!$CG53)+SUMIFS(装备数值!BR$50:BR$101,装备数值!$BG$50:$BG$101,"="&amp;新怪物属性!$CH$2,装备数值!$BH$50:$BH$101,"&lt;="&amp;新怪物属性!$CH53)+SUMIFS(装备数值!BR$50:BR$101,装备数值!$BG$50:$BG$101,"="&amp;新怪物属性!$CI$2,装备数值!$BH$50:$BH$101,"&lt;="&amp;新怪物属性!$CI53)+SUMIFS(装备数值!BR$50:BR$101,装备数值!$BG$50:$BG$101,"="&amp;新怪物属性!$CJ$2,装备数值!$BH$50:$BH$101,"&lt;="&amp;新怪物属性!$CJ53)+SUMIFS(装备数值!BR$50:BR$101,装备数值!$BG$50:$BG$101,"="&amp;新怪物属性!$CK$2,装备数值!$BH$50:$BH$101,"&lt;="&amp;新怪物属性!$CK53)+SUMIFS(装备数值!BR$50:BR$101,装备数值!$BG$50:$BG$101,"="&amp;新怪物属性!$CL$2,装备数值!$BH$50:$BH$101,"&lt;="&amp;新怪物属性!$CL53)+SUMIFS(装备数值!BR$50:BR$101,装备数值!$BG$50:$BG$101,"="&amp;新怪物属性!$CM$2,装备数值!$BH$50:$BH$101,"&lt;="&amp;新怪物属性!$CM53)+SUMIFS(装备数值!BR$50:BR$101,装备数值!$BG$50:$BG$101,"="&amp;新怪物属性!$CN$2,装备数值!$BH$50:$BH$101,"&lt;="&amp;新怪物属性!$CN53)+SUMIFS(装备数值!BR$50:BR$101,装备数值!$BG$50:$BG$101,"="&amp;新怪物属性!$CO$2,装备数值!$BH$50:$BH$101,"&lt;="&amp;新怪物属性!$CO53)+SUMIFS(装备数值!BR$50:BR$101,装备数值!$BG$50:$BG$101,"="&amp;新怪物属性!$CP$2,装备数值!$BH$50:$BH$101,"&lt;="&amp;新怪物属性!$CP53)+SUMIFS(装备数值!BR$50:BR$101,装备数值!$BG$50:$BG$101,"="&amp;新怪物属性!$CQ$2,装备数值!$BH$50:$BH$101,"&lt;="&amp;新怪物属性!$CQ53)+SUMIFS(装备数值!BR$50:BR$101,装备数值!$BG$50:$BG$101,"="&amp;新怪物属性!$CR$2,装备数值!$BH$50:$BH$101,"&lt;="&amp;新怪物属性!$CR53)</f>
        <v>250</v>
      </c>
      <c r="CZ53" s="14">
        <f>SUMIFS(装备数值!BS$50:BS$101,装备数值!$BG$50:$BG$101,"="&amp;新怪物属性!$CF$2,装备数值!$BH$50:$BH$101,"&lt;="&amp;新怪物属性!$CF53)+SUMIFS(装备数值!BS$50:BS$101,装备数值!$BG$50:$BG$101,"="&amp;新怪物属性!$CG$2,装备数值!$BH$50:$BH$101,"&lt;="&amp;新怪物属性!$CG53)+SUMIFS(装备数值!BS$50:BS$101,装备数值!$BG$50:$BG$101,"="&amp;新怪物属性!$CH$2,装备数值!$BH$50:$BH$101,"&lt;="&amp;新怪物属性!$CH53)+SUMIFS(装备数值!BS$50:BS$101,装备数值!$BG$50:$BG$101,"="&amp;新怪物属性!$CI$2,装备数值!$BH$50:$BH$101,"&lt;="&amp;新怪物属性!$CI53)+SUMIFS(装备数值!BS$50:BS$101,装备数值!$BG$50:$BG$101,"="&amp;新怪物属性!$CJ$2,装备数值!$BH$50:$BH$101,"&lt;="&amp;新怪物属性!$CJ53)+SUMIFS(装备数值!BS$50:BS$101,装备数值!$BG$50:$BG$101,"="&amp;新怪物属性!$CK$2,装备数值!$BH$50:$BH$101,"&lt;="&amp;新怪物属性!$CK53)+SUMIFS(装备数值!BS$50:BS$101,装备数值!$BG$50:$BG$101,"="&amp;新怪物属性!$CL$2,装备数值!$BH$50:$BH$101,"&lt;="&amp;新怪物属性!$CL53)+SUMIFS(装备数值!BS$50:BS$101,装备数值!$BG$50:$BG$101,"="&amp;新怪物属性!$CM$2,装备数值!$BH$50:$BH$101,"&lt;="&amp;新怪物属性!$CM53)+SUMIFS(装备数值!BS$50:BS$101,装备数值!$BG$50:$BG$101,"="&amp;新怪物属性!$CN$2,装备数值!$BH$50:$BH$101,"&lt;="&amp;新怪物属性!$CN53)+SUMIFS(装备数值!BS$50:BS$101,装备数值!$BG$50:$BG$101,"="&amp;新怪物属性!$CO$2,装备数值!$BH$50:$BH$101,"&lt;="&amp;新怪物属性!$CO53)+SUMIFS(装备数值!BS$50:BS$101,装备数值!$BG$50:$BG$101,"="&amp;新怪物属性!$CP$2,装备数值!$BH$50:$BH$101,"&lt;="&amp;新怪物属性!$CP53)+SUMIFS(装备数值!BS$50:BS$101,装备数值!$BG$50:$BG$101,"="&amp;新怪物属性!$CQ$2,装备数值!$BH$50:$BH$101,"&lt;="&amp;新怪物属性!$CQ53)+SUMIFS(装备数值!BS$50:BS$101,装备数值!$BG$50:$BG$101,"="&amp;新怪物属性!$CR$2,装备数值!$BH$50:$BH$101,"&lt;="&amp;新怪物属性!$CR53)</f>
        <v>250</v>
      </c>
      <c r="DA53" s="14">
        <f>SUMIFS(装备数值!BT$50:BT$101,装备数值!$BG$50:$BG$101,"="&amp;新怪物属性!$CF$2,装备数值!$BH$50:$BH$101,"&lt;="&amp;新怪物属性!$CF53)+SUMIFS(装备数值!BT$50:BT$101,装备数值!$BG$50:$BG$101,"="&amp;新怪物属性!$CG$2,装备数值!$BH$50:$BH$101,"&lt;="&amp;新怪物属性!$CG53)+SUMIFS(装备数值!BT$50:BT$101,装备数值!$BG$50:$BG$101,"="&amp;新怪物属性!$CH$2,装备数值!$BH$50:$BH$101,"&lt;="&amp;新怪物属性!$CH53)+SUMIFS(装备数值!BT$50:BT$101,装备数值!$BG$50:$BG$101,"="&amp;新怪物属性!$CI$2,装备数值!$BH$50:$BH$101,"&lt;="&amp;新怪物属性!$CI53)+SUMIFS(装备数值!BT$50:BT$101,装备数值!$BG$50:$BG$101,"="&amp;新怪物属性!$CJ$2,装备数值!$BH$50:$BH$101,"&lt;="&amp;新怪物属性!$CJ53)+SUMIFS(装备数值!BT$50:BT$101,装备数值!$BG$50:$BG$101,"="&amp;新怪物属性!$CK$2,装备数值!$BH$50:$BH$101,"&lt;="&amp;新怪物属性!$CK53)+SUMIFS(装备数值!BT$50:BT$101,装备数值!$BG$50:$BG$101,"="&amp;新怪物属性!$CL$2,装备数值!$BH$50:$BH$101,"&lt;="&amp;新怪物属性!$CL53)+SUMIFS(装备数值!BT$50:BT$101,装备数值!$BG$50:$BG$101,"="&amp;新怪物属性!$CM$2,装备数值!$BH$50:$BH$101,"&lt;="&amp;新怪物属性!$CM53)+SUMIFS(装备数值!BT$50:BT$101,装备数值!$BG$50:$BG$101,"="&amp;新怪物属性!$CN$2,装备数值!$BH$50:$BH$101,"&lt;="&amp;新怪物属性!$CN53)+SUMIFS(装备数值!BT$50:BT$101,装备数值!$BG$50:$BG$101,"="&amp;新怪物属性!$CO$2,装备数值!$BH$50:$BH$101,"&lt;="&amp;新怪物属性!$CO53)+SUMIFS(装备数值!BT$50:BT$101,装备数值!$BG$50:$BG$101,"="&amp;新怪物属性!$CP$2,装备数值!$BH$50:$BH$101,"&lt;="&amp;新怪物属性!$CP53)+SUMIFS(装备数值!BT$50:BT$101,装备数值!$BG$50:$BG$101,"="&amp;新怪物属性!$CQ$2,装备数值!$BH$50:$BH$101,"&lt;="&amp;新怪物属性!$CQ53)+SUMIFS(装备数值!BT$50:BT$101,装备数值!$BG$50:$BG$101,"="&amp;新怪物属性!$CR$2,装备数值!$BH$50:$BH$101,"&lt;="&amp;新怪物属性!$CR53)</f>
        <v>250</v>
      </c>
      <c r="DB53" s="14">
        <f>SUMIFS(装备数值!BU$50:BU$101,装备数值!$BG$50:$BG$101,"="&amp;新怪物属性!$CF$2,装备数值!$BH$50:$BH$101,"&lt;="&amp;新怪物属性!$CF53)+SUMIFS(装备数值!BU$50:BU$101,装备数值!$BG$50:$BG$101,"="&amp;新怪物属性!$CG$2,装备数值!$BH$50:$BH$101,"&lt;="&amp;新怪物属性!$CG53)+SUMIFS(装备数值!BU$50:BU$101,装备数值!$BG$50:$BG$101,"="&amp;新怪物属性!$CH$2,装备数值!$BH$50:$BH$101,"&lt;="&amp;新怪物属性!$CH53)+SUMIFS(装备数值!BU$50:BU$101,装备数值!$BG$50:$BG$101,"="&amp;新怪物属性!$CI$2,装备数值!$BH$50:$BH$101,"&lt;="&amp;新怪物属性!$CI53)+SUMIFS(装备数值!BU$50:BU$101,装备数值!$BG$50:$BG$101,"="&amp;新怪物属性!$CJ$2,装备数值!$BH$50:$BH$101,"&lt;="&amp;新怪物属性!$CJ53)+SUMIFS(装备数值!BU$50:BU$101,装备数值!$BG$50:$BG$101,"="&amp;新怪物属性!$CK$2,装备数值!$BH$50:$BH$101,"&lt;="&amp;新怪物属性!$CK53)+SUMIFS(装备数值!BU$50:BU$101,装备数值!$BG$50:$BG$101,"="&amp;新怪物属性!$CL$2,装备数值!$BH$50:$BH$101,"&lt;="&amp;新怪物属性!$CL53)+SUMIFS(装备数值!BU$50:BU$101,装备数值!$BG$50:$BG$101,"="&amp;新怪物属性!$CM$2,装备数值!$BH$50:$BH$101,"&lt;="&amp;新怪物属性!$CM53)+SUMIFS(装备数值!BU$50:BU$101,装备数值!$BG$50:$BG$101,"="&amp;新怪物属性!$CN$2,装备数值!$BH$50:$BH$101,"&lt;="&amp;新怪物属性!$CN53)+SUMIFS(装备数值!BU$50:BU$101,装备数值!$BG$50:$BG$101,"="&amp;新怪物属性!$CO$2,装备数值!$BH$50:$BH$101,"&lt;="&amp;新怪物属性!$CO53)+SUMIFS(装备数值!BU$50:BU$101,装备数值!$BG$50:$BG$101,"="&amp;新怪物属性!$CP$2,装备数值!$BH$50:$BH$101,"&lt;="&amp;新怪物属性!$CP53)+SUMIFS(装备数值!BU$50:BU$101,装备数值!$BG$50:$BG$101,"="&amp;新怪物属性!$CQ$2,装备数值!$BH$50:$BH$101,"&lt;="&amp;新怪物属性!$CQ53)+SUMIFS(装备数值!BU$50:BU$101,装备数值!$BG$50:$BG$101,"="&amp;新怪物属性!$CR$2,装备数值!$BH$50:$BH$101,"&lt;="&amp;新怪物属性!$CR53)</f>
        <v>0</v>
      </c>
      <c r="DC53" s="14">
        <f>SUMIFS(装备数值!BV$50:BV$101,装备数值!$BG$50:$BG$101,"="&amp;新怪物属性!$CF$2,装备数值!$BH$50:$BH$101,"&lt;="&amp;新怪物属性!$CF53)+SUMIFS(装备数值!BV$50:BV$101,装备数值!$BG$50:$BG$101,"="&amp;新怪物属性!$CG$2,装备数值!$BH$50:$BH$101,"&lt;="&amp;新怪物属性!$CG53)+SUMIFS(装备数值!BV$50:BV$101,装备数值!$BG$50:$BG$101,"="&amp;新怪物属性!$CH$2,装备数值!$BH$50:$BH$101,"&lt;="&amp;新怪物属性!$CH53)+SUMIFS(装备数值!BV$50:BV$101,装备数值!$BG$50:$BG$101,"="&amp;新怪物属性!$CI$2,装备数值!$BH$50:$BH$101,"&lt;="&amp;新怪物属性!$CI53)+SUMIFS(装备数值!BV$50:BV$101,装备数值!$BG$50:$BG$101,"="&amp;新怪物属性!$CJ$2,装备数值!$BH$50:$BH$101,"&lt;="&amp;新怪物属性!$CJ53)+SUMIFS(装备数值!BV$50:BV$101,装备数值!$BG$50:$BG$101,"="&amp;新怪物属性!$CK$2,装备数值!$BH$50:$BH$101,"&lt;="&amp;新怪物属性!$CK53)+SUMIFS(装备数值!BV$50:BV$101,装备数值!$BG$50:$BG$101,"="&amp;新怪物属性!$CL$2,装备数值!$BH$50:$BH$101,"&lt;="&amp;新怪物属性!$CL53)+SUMIFS(装备数值!BV$50:BV$101,装备数值!$BG$50:$BG$101,"="&amp;新怪物属性!$CM$2,装备数值!$BH$50:$BH$101,"&lt;="&amp;新怪物属性!$CM53)+SUMIFS(装备数值!BV$50:BV$101,装备数值!$BG$50:$BG$101,"="&amp;新怪物属性!$CN$2,装备数值!$BH$50:$BH$101,"&lt;="&amp;新怪物属性!$CN53)+SUMIFS(装备数值!BV$50:BV$101,装备数值!$BG$50:$BG$101,"="&amp;新怪物属性!$CO$2,装备数值!$BH$50:$BH$101,"&lt;="&amp;新怪物属性!$CO53)+SUMIFS(装备数值!BV$50:BV$101,装备数值!$BG$50:$BG$101,"="&amp;新怪物属性!$CP$2,装备数值!$BH$50:$BH$101,"&lt;="&amp;新怪物属性!$CP53)+SUMIFS(装备数值!BV$50:BV$101,装备数值!$BG$50:$BG$101,"="&amp;新怪物属性!$CQ$2,装备数值!$BH$50:$BH$101,"&lt;="&amp;新怪物属性!$CQ53)+SUMIFS(装备数值!BV$50:BV$101,装备数值!$BG$50:$BG$101,"="&amp;新怪物属性!$CR$2,装备数值!$BH$50:$BH$101,"&lt;="&amp;新怪物属性!$CR53)</f>
        <v>0</v>
      </c>
      <c r="DD53" s="14">
        <f>SUMIFS(装备数值!BW$50:BW$101,装备数值!$BG$50:$BG$101,"="&amp;新怪物属性!$CF$2,装备数值!$BH$50:$BH$101,"&lt;="&amp;新怪物属性!$CF53)+SUMIFS(装备数值!BW$50:BW$101,装备数值!$BG$50:$BG$101,"="&amp;新怪物属性!$CG$2,装备数值!$BH$50:$BH$101,"&lt;="&amp;新怪物属性!$CG53)+SUMIFS(装备数值!BW$50:BW$101,装备数值!$BG$50:$BG$101,"="&amp;新怪物属性!$CH$2,装备数值!$BH$50:$BH$101,"&lt;="&amp;新怪物属性!$CH53)+SUMIFS(装备数值!BW$50:BW$101,装备数值!$BG$50:$BG$101,"="&amp;新怪物属性!$CI$2,装备数值!$BH$50:$BH$101,"&lt;="&amp;新怪物属性!$CI53)+SUMIFS(装备数值!BW$50:BW$101,装备数值!$BG$50:$BG$101,"="&amp;新怪物属性!$CJ$2,装备数值!$BH$50:$BH$101,"&lt;="&amp;新怪物属性!$CJ53)+SUMIFS(装备数值!BW$50:BW$101,装备数值!$BG$50:$BG$101,"="&amp;新怪物属性!$CK$2,装备数值!$BH$50:$BH$101,"&lt;="&amp;新怪物属性!$CK53)+SUMIFS(装备数值!BW$50:BW$101,装备数值!$BG$50:$BG$101,"="&amp;新怪物属性!$CL$2,装备数值!$BH$50:$BH$101,"&lt;="&amp;新怪物属性!$CL53)+SUMIFS(装备数值!BW$50:BW$101,装备数值!$BG$50:$BG$101,"="&amp;新怪物属性!$CM$2,装备数值!$BH$50:$BH$101,"&lt;="&amp;新怪物属性!$CM53)+SUMIFS(装备数值!BW$50:BW$101,装备数值!$BG$50:$BG$101,"="&amp;新怪物属性!$CN$2,装备数值!$BH$50:$BH$101,"&lt;="&amp;新怪物属性!$CN53)+SUMIFS(装备数值!BW$50:BW$101,装备数值!$BG$50:$BG$101,"="&amp;新怪物属性!$CO$2,装备数值!$BH$50:$BH$101,"&lt;="&amp;新怪物属性!$CO53)+SUMIFS(装备数值!BW$50:BW$101,装备数值!$BG$50:$BG$101,"="&amp;新怪物属性!$CP$2,装备数值!$BH$50:$BH$101,"&lt;="&amp;新怪物属性!$CP53)+SUMIFS(装备数值!BW$50:BW$101,装备数值!$BG$50:$BG$101,"="&amp;新怪物属性!$CQ$2,装备数值!$BH$50:$BH$101,"&lt;="&amp;新怪物属性!$CQ53)+SUMIFS(装备数值!BW$50:BW$101,装备数值!$BG$50:$BG$101,"="&amp;新怪物属性!$CR$2,装备数值!$BH$50:$BH$101,"&lt;="&amp;新怪物属性!$CR53)</f>
        <v>0</v>
      </c>
      <c r="DE53" s="14">
        <f>SUMIFS(装备数值!BX$50:BX$101,装备数值!$BG$50:$BG$101,"="&amp;新怪物属性!$CF$2,装备数值!$BH$50:$BH$101,"&lt;="&amp;新怪物属性!$CF53)+SUMIFS(装备数值!BX$50:BX$101,装备数值!$BG$50:$BG$101,"="&amp;新怪物属性!$CG$2,装备数值!$BH$50:$BH$101,"&lt;="&amp;新怪物属性!$CG53)+SUMIFS(装备数值!BX$50:BX$101,装备数值!$BG$50:$BG$101,"="&amp;新怪物属性!$CH$2,装备数值!$BH$50:$BH$101,"&lt;="&amp;新怪物属性!$CH53)+SUMIFS(装备数值!BX$50:BX$101,装备数值!$BG$50:$BG$101,"="&amp;新怪物属性!$CI$2,装备数值!$BH$50:$BH$101,"&lt;="&amp;新怪物属性!$CI53)+SUMIFS(装备数值!BX$50:BX$101,装备数值!$BG$50:$BG$101,"="&amp;新怪物属性!$CJ$2,装备数值!$BH$50:$BH$101,"&lt;="&amp;新怪物属性!$CJ53)+SUMIFS(装备数值!BX$50:BX$101,装备数值!$BG$50:$BG$101,"="&amp;新怪物属性!$CK$2,装备数值!$BH$50:$BH$101,"&lt;="&amp;新怪物属性!$CK53)+SUMIFS(装备数值!BX$50:BX$101,装备数值!$BG$50:$BG$101,"="&amp;新怪物属性!$CL$2,装备数值!$BH$50:$BH$101,"&lt;="&amp;新怪物属性!$CL53)+SUMIFS(装备数值!BX$50:BX$101,装备数值!$BG$50:$BG$101,"="&amp;新怪物属性!$CM$2,装备数值!$BH$50:$BH$101,"&lt;="&amp;新怪物属性!$CM53)+SUMIFS(装备数值!BX$50:BX$101,装备数值!$BG$50:$BG$101,"="&amp;新怪物属性!$CN$2,装备数值!$BH$50:$BH$101,"&lt;="&amp;新怪物属性!$CN53)+SUMIFS(装备数值!BX$50:BX$101,装备数值!$BG$50:$BG$101,"="&amp;新怪物属性!$CO$2,装备数值!$BH$50:$BH$101,"&lt;="&amp;新怪物属性!$CO53)+SUMIFS(装备数值!BX$50:BX$101,装备数值!$BG$50:$BG$101,"="&amp;新怪物属性!$CP$2,装备数值!$BH$50:$BH$101,"&lt;="&amp;新怪物属性!$CP53)+SUMIFS(装备数值!BX$50:BX$101,装备数值!$BG$50:$BG$101,"="&amp;新怪物属性!$CQ$2,装备数值!$BH$50:$BH$101,"&lt;="&amp;新怪物属性!$CQ53)+SUMIFS(装备数值!BX$50:BX$101,装备数值!$BG$50:$BG$101,"="&amp;新怪物属性!$CR$2,装备数值!$BH$50:$BH$101,"&lt;="&amp;新怪物属性!$CR53)</f>
        <v>0</v>
      </c>
      <c r="DH53" s="14">
        <f>INDEX(装备数值!$I$13:$M$116,新怪物属性!$P53*8+1,DH$2)*$X53+INDEX(装备数值!$I$13:$M$116,新怪物属性!$Q53*8+2,DH$2)*$Y53+INDEX(装备数值!$I$13:$M$116,新怪物属性!$S53*8+3,DH$2)*$Z53+INDEX(装备数值!$I$13:$M$116,新怪物属性!$R53*8+4,DH$2)*$AA53+INDEX(装备数值!$I$13:$M$116,新怪物属性!$T53*8+5,DH$2)*$AB53+INDEX(装备数值!$I$13:$M$116,新怪物属性!$U53*8+6,DH$2)*$AC53+INDEX(装备数值!$I$13:$M$116,新怪物属性!$V53*8+7,DH$2)*$AD53+INDEX(装备数值!$I$13:$M$116,新怪物属性!$W53*8+8,DH$2)*$AE53</f>
        <v>4400</v>
      </c>
      <c r="DI53" s="14">
        <f>INDEX(装备数值!$I$13:$M$116,新怪物属性!$P53*8+1,DI$2)*$X53+INDEX(装备数值!$I$13:$M$116,新怪物属性!$Q53*8+2,DI$2)*$Y53+INDEX(装备数值!$I$13:$M$116,新怪物属性!$S53*8+3,DI$2)*$Z53+INDEX(装备数值!$I$13:$M$116,新怪物属性!$R53*8+4,DI$2)*$AA53+INDEX(装备数值!$I$13:$M$116,新怪物属性!$T53*8+5,DI$2)*$AB53+INDEX(装备数值!$I$13:$M$116,新怪物属性!$U53*8+6,DI$2)*$AC53+INDEX(装备数值!$I$13:$M$116,新怪物属性!$V53*8+7,DI$2)*$AD53+INDEX(装备数值!$I$13:$M$116,新怪物属性!$W53*8+8,DI$2)*$AE53</f>
        <v>33000</v>
      </c>
      <c r="DJ53" s="14">
        <f>INDEX(装备数值!$I$13:$M$116,新怪物属性!$P53*8+1,DJ$2)*$X53+INDEX(装备数值!$I$13:$M$116,新怪物属性!$Q53*8+2,DJ$2)*$Y53+INDEX(装备数值!$I$13:$M$116,新怪物属性!$S53*8+3,DJ$2)*$Z53+INDEX(装备数值!$I$13:$M$116,新怪物属性!$R53*8+4,DJ$2)*$AA53+INDEX(装备数值!$I$13:$M$116,新怪物属性!$T53*8+5,DJ$2)*$AB53+INDEX(装备数值!$I$13:$M$116,新怪物属性!$U53*8+6,DJ$2)*$AC53+INDEX(装备数值!$I$13:$M$116,新怪物属性!$V53*8+7,DJ$2)*$AD53+INDEX(装备数值!$I$13:$M$116,新怪物属性!$W53*8+8,DJ$2)*$AE53</f>
        <v>2310</v>
      </c>
      <c r="DK53" s="14">
        <f>INDEX(装备数值!$I$13:$M$116,新怪物属性!$P53*8+1,DK$2)*$X53+INDEX(装备数值!$I$13:$M$116,新怪物属性!$Q53*8+2,DK$2)*$Y53+INDEX(装备数值!$I$13:$M$116,新怪物属性!$S53*8+3,DK$2)*$Z53+INDEX(装备数值!$I$13:$M$116,新怪物属性!$R53*8+4,DK$2)*$AA53+INDEX(装备数值!$I$13:$M$116,新怪物属性!$T53*8+5,DK$2)*$AB53+INDEX(装备数值!$I$13:$M$116,新怪物属性!$U53*8+6,DK$2)*$AC53+INDEX(装备数值!$I$13:$M$116,新怪物属性!$V53*8+7,DK$2)*$AD53+INDEX(装备数值!$I$13:$M$116,新怪物属性!$W53*8+8,DK$2)*$AE53</f>
        <v>55000</v>
      </c>
      <c r="DL53" s="14">
        <f>INDEX(装备数值!$I$13:$M$116,新怪物属性!$P53*8+1,DL$2)*$X53+INDEX(装备数值!$I$13:$M$116,新怪物属性!$Q53*8+2,DL$2)*$Y53+INDEX(装备数值!$I$13:$M$116,新怪物属性!$S53*8+3,DL$2)*$Z53+INDEX(装备数值!$I$13:$M$116,新怪物属性!$R53*8+4,DL$2)*$AA53+INDEX(装备数值!$I$13:$M$116,新怪物属性!$T53*8+5,DL$2)*$AB53+INDEX(装备数值!$I$13:$M$116,新怪物属性!$U53*8+6,DL$2)*$AC53+INDEX(装备数值!$I$13:$M$116,新怪物属性!$V53*8+7,DL$2)*$AD53+INDEX(装备数值!$I$13:$M$116,新怪物属性!$W53*8+8,DL$2)*$AE53</f>
        <v>770</v>
      </c>
      <c r="DO53" s="14">
        <f>INDEX(装备数值!$X$13:$AH$116,$P53*8+1,DO$2)*$AF53+INDEX(装备数值!$X$13:$AH$116,$Q53*8+2,DO$2)*$AG53+INDEX(装备数值!$X$13:$AH$116,$S53*8+3,DO$2)*$AH53+INDEX(装备数值!$X$13:$AH$116,$R53*8+4,DO$2)*$AI53+INDEX(装备数值!$X$13:$AH$116,$T53*8+5,DO$2)*$AJ53+INDEX(装备数值!$X$13:$AH$116,$U53*8+6,DO$2)*$AK53+INDEX(装备数值!$X$13:$AH$116,$V53*8+7,DO$2)*$AL53+INDEX(装备数值!$X$13:$AH$116,$W53*8+8,DO$2)*$AM53</f>
        <v>600</v>
      </c>
      <c r="DP53" s="14">
        <f>INDEX(装备数值!$X$13:$AH$116,$P53*8+1,DP$2)*$AF53+INDEX(装备数值!$X$13:$AH$116,$Q53*8+2,DP$2)*$AG53+INDEX(装备数值!$X$13:$AH$116,$S53*8+3,DP$2)*$AH53+INDEX(装备数值!$X$13:$AH$116,$R53*8+4,DP$2)*$AI53+INDEX(装备数值!$X$13:$AH$116,$T53*8+5,DP$2)*$AJ53+INDEX(装备数值!$X$13:$AH$116,$U53*8+6,DP$2)*$AK53+INDEX(装备数值!$X$13:$AH$116,$V53*8+7,DP$2)*$AL53+INDEX(装备数值!$X$13:$AH$116,$W53*8+8,DP$2)*$AM53</f>
        <v>5250</v>
      </c>
      <c r="DQ53" s="14">
        <f>INDEX(装备数值!$X$13:$AH$116,$P53*8+1,DQ$2)*$AF53+INDEX(装备数值!$X$13:$AH$116,$Q53*8+2,DQ$2)*$AG53+INDEX(装备数值!$X$13:$AH$116,$S53*8+3,DQ$2)*$AH53+INDEX(装备数值!$X$13:$AH$116,$R53*8+4,DQ$2)*$AI53+INDEX(装备数值!$X$13:$AH$116,$T53*8+5,DQ$2)*$AJ53+INDEX(装备数值!$X$13:$AH$116,$U53*8+6,DQ$2)*$AK53+INDEX(装备数值!$X$13:$AH$116,$V53*8+7,DQ$2)*$AL53+INDEX(装备数值!$X$13:$AH$116,$W53*8+8,DQ$2)*$AM53</f>
        <v>300</v>
      </c>
      <c r="DR53" s="14">
        <f>INDEX(装备数值!$X$13:$AH$116,$P53*8+1,DR$2)*$AF53+INDEX(装备数值!$X$13:$AH$116,$Q53*8+2,DR$2)*$AG53+INDEX(装备数值!$X$13:$AH$116,$S53*8+3,DR$2)*$AH53+INDEX(装备数值!$X$13:$AH$116,$R53*8+4,DR$2)*$AI53+INDEX(装备数值!$X$13:$AH$116,$T53*8+5,DR$2)*$AJ53+INDEX(装备数值!$X$13:$AH$116,$U53*8+6,DR$2)*$AK53+INDEX(装备数值!$X$13:$AH$116,$V53*8+7,DR$2)*$AL53+INDEX(装备数值!$X$13:$AH$116,$W53*8+8,DR$2)*$AM53</f>
        <v>10500</v>
      </c>
      <c r="DS53" s="14">
        <f>INDEX(装备数值!$X$13:$AH$116,$P53*8+1,DS$2)*$AF53+INDEX(装备数值!$X$13:$AH$116,$Q53*8+2,DS$2)*$AG53+INDEX(装备数值!$X$13:$AH$116,$S53*8+3,DS$2)*$AH53+INDEX(装备数值!$X$13:$AH$116,$R53*8+4,DS$2)*$AI53+INDEX(装备数值!$X$13:$AH$116,$T53*8+5,DS$2)*$AJ53+INDEX(装备数值!$X$13:$AH$116,$U53*8+6,DS$2)*$AK53+INDEX(装备数值!$X$13:$AH$116,$V53*8+7,DS$2)*$AL53+INDEX(装备数值!$X$13:$AH$116,$W53*8+8,DS$2)*$AM53</f>
        <v>120</v>
      </c>
      <c r="DT53" s="14">
        <f>INDEX(装备数值!$X$13:$AH$116,$P53*8+1,DT$2)*$AF53+INDEX(装备数值!$X$13:$AH$116,$Q53*8+2,DT$2)*$AG53+INDEX(装备数值!$X$13:$AH$116,$S53*8+3,DT$2)*$AH53+INDEX(装备数值!$X$13:$AH$116,$R53*8+4,DT$2)*$AI53+INDEX(装备数值!$X$13:$AH$116,$T53*8+5,DT$2)*$AJ53+INDEX(装备数值!$X$13:$AH$116,$U53*8+6,DT$2)*$AK53+INDEX(装备数值!$X$13:$AH$116,$V53*8+7,DT$2)*$AL53+INDEX(装备数值!$X$13:$AH$116,$W53*8+8,DT$2)*$AM53</f>
        <v>725</v>
      </c>
      <c r="DU53" s="14">
        <f>INDEX(装备数值!$X$13:$AH$116,$P53*8+1,DU$2)*$AF53+INDEX(装备数值!$X$13:$AH$116,$Q53*8+2,DU$2)*$AG53+INDEX(装备数值!$X$13:$AH$116,$S53*8+3,DU$2)*$AH53+INDEX(装备数值!$X$13:$AH$116,$R53*8+4,DU$2)*$AI53+INDEX(装备数值!$X$13:$AH$116,$T53*8+5,DU$2)*$AJ53+INDEX(装备数值!$X$13:$AH$116,$U53*8+6,DU$2)*$AK53+INDEX(装备数值!$X$13:$AH$116,$V53*8+7,DU$2)*$AL53+INDEX(装备数值!$X$13:$AH$116,$W53*8+8,DU$2)*$AM53</f>
        <v>450</v>
      </c>
      <c r="DV53" s="14">
        <f>INDEX(装备数值!$X$13:$AH$116,$P53*8+1,DV$2)*$AF53+INDEX(装备数值!$X$13:$AH$116,$Q53*8+2,DV$2)*$AG53+INDEX(装备数值!$X$13:$AH$116,$S53*8+3,DV$2)*$AH53+INDEX(装备数值!$X$13:$AH$116,$R53*8+4,DV$2)*$AI53+INDEX(装备数值!$X$13:$AH$116,$T53*8+5,DV$2)*$AJ53+INDEX(装备数值!$X$13:$AH$116,$U53*8+6,DV$2)*$AK53+INDEX(装备数值!$X$13:$AH$116,$V53*8+7,DV$2)*$AL53+INDEX(装备数值!$X$13:$AH$116,$W53*8+8,DV$2)*$AM53</f>
        <v>675</v>
      </c>
      <c r="DW53" s="14">
        <f>INDEX(装备数值!$X$13:$AH$116,$P53*8+1,DW$2)*$AF53+INDEX(装备数值!$X$13:$AH$116,$Q53*8+2,DW$2)*$AG53+INDEX(装备数值!$X$13:$AH$116,$S53*8+3,DW$2)*$AH53+INDEX(装备数值!$X$13:$AH$116,$R53*8+4,DW$2)*$AI53+INDEX(装备数值!$X$13:$AH$116,$T53*8+5,DW$2)*$AJ53+INDEX(装备数值!$X$13:$AH$116,$U53*8+6,DW$2)*$AK53+INDEX(装备数值!$X$13:$AH$116,$V53*8+7,DW$2)*$AL53+INDEX(装备数值!$X$13:$AH$116,$W53*8+8,DW$2)*$AM53</f>
        <v>500</v>
      </c>
      <c r="DX53" s="14">
        <f>INDEX(装备数值!$X$13:$AH$116,$P53*8+1,DX$2)*$AF53+INDEX(装备数值!$X$13:$AH$116,$Q53*8+2,DX$2)*$AG53+INDEX(装备数值!$X$13:$AH$116,$S53*8+3,DX$2)*$AH53+INDEX(装备数值!$X$13:$AH$116,$R53*8+4,DX$2)*$AI53+INDEX(装备数值!$X$13:$AH$116,$T53*8+5,DX$2)*$AJ53+INDEX(装备数值!$X$13:$AH$116,$U53*8+6,DX$2)*$AK53+INDEX(装备数值!$X$13:$AH$116,$V53*8+7,DX$2)*$AL53+INDEX(装备数值!$X$13:$AH$116,$W53*8+8,DX$2)*$AM53</f>
        <v>0</v>
      </c>
      <c r="DY53" s="14">
        <f>INDEX(装备数值!$X$13:$AH$116,$P53*8+1,DY$2)*$AF53+INDEX(装备数值!$X$13:$AH$116,$Q53*8+2,DY$2)*$AG53+INDEX(装备数值!$X$13:$AH$116,$S53*8+3,DY$2)*$AH53+INDEX(装备数值!$X$13:$AH$116,$R53*8+4,DY$2)*$AI53+INDEX(装备数值!$X$13:$AH$116,$T53*8+5,DY$2)*$AJ53+INDEX(装备数值!$X$13:$AH$116,$U53*8+6,DY$2)*$AK53+INDEX(装备数值!$X$13:$AH$116,$V53*8+7,DY$2)*$AL53+INDEX(装备数值!$X$13:$AH$116,$W53*8+8,DY$2)*$AM53</f>
        <v>0</v>
      </c>
      <c r="EA53" s="14">
        <f>INDEX(装备数值!$AN$17:$AN$117,MATCH(MIN($X53:$AE53),装备数值!$AO$17:$AO$117,1))</f>
        <v>5</v>
      </c>
      <c r="EB53" s="14">
        <f>IF(COUNTIF($P53:$W53,"&gt;"&amp;0)=8,INDEX(装备数值!AR$17:AR$117,$EA53+1),0)</f>
        <v>400</v>
      </c>
      <c r="EC53" s="14">
        <f>IF(COUNTIF($P53:$W53,"&gt;"&amp;0)=8,INDEX(装备数值!AS$17:AS$117,$EA53+1),0)</f>
        <v>3000</v>
      </c>
      <c r="ED53" s="14">
        <f>IF(COUNTIF($P53:$W53,"&gt;"&amp;0)=8,INDEX(装备数值!AT$17:AT$117,$EA53+1),0)</f>
        <v>200</v>
      </c>
      <c r="EE53" s="14">
        <f>IF(COUNTIF($P53:$W53,"&gt;"&amp;0)=8,INDEX(装备数值!AU$17:AU$117,$EA53+1),0)</f>
        <v>4000</v>
      </c>
      <c r="EF53" s="14">
        <f>IF(COUNTIF($P53:$W53,"&gt;"&amp;0)=8,INDEX(装备数值!AV$17:AV$117,$EA53+1),0)</f>
        <v>70</v>
      </c>
      <c r="EH53" s="14">
        <f>INDEX(装备数值!$AY$17:$AY$77,MATCH(MIN($AF53:$AM53),装备数值!$AZ$17:$AZ$77,1))</f>
        <v>1</v>
      </c>
      <c r="EI53" s="26">
        <f>INDEX(装备数值!BA$17:BA$77,新怪物属性!EH53+1)</f>
        <v>0.01</v>
      </c>
      <c r="EJ53" s="26">
        <f>INDEX(装备数值!BA$17:BA$77,新怪物属性!EH53+1)</f>
        <v>0.01</v>
      </c>
      <c r="EL53" s="14">
        <f t="shared" si="88"/>
        <v>5</v>
      </c>
      <c r="EM53" s="14">
        <f>VLOOKUP(EL53,军阶与晶片数值!$W$6:$X$27,2)</f>
        <v>2</v>
      </c>
      <c r="EN53" s="14">
        <f>INDEX(军阶与晶片数值!Y$6:Y$27,$EM53+1)</f>
        <v>200</v>
      </c>
      <c r="EO53" s="14">
        <f>INDEX(军阶与晶片数值!Z$6:Z$27,$EM53+1)</f>
        <v>200</v>
      </c>
      <c r="EP53" s="14">
        <f>INDEX(军阶与晶片数值!AA$6:AA$27,$EM53+1)</f>
        <v>200</v>
      </c>
      <c r="EQ53" s="14">
        <f>INDEX(军阶与晶片数值!AB$6:AB$27,$EM53+1)</f>
        <v>200</v>
      </c>
      <c r="ER53" s="29">
        <f>INDEX(军阶与晶片数值!AC$6:AC$27,$EM53+1)</f>
        <v>10</v>
      </c>
      <c r="ES53" s="29">
        <f>INDEX(军阶与晶片数值!AD$6:AD$27,$EM53+1)</f>
        <v>5</v>
      </c>
      <c r="EU53" s="26">
        <f>INDEX(军阶与晶片数值!I$6:I$16,AN53+1)</f>
        <v>0.01</v>
      </c>
      <c r="EV53" s="26">
        <f>INDEX(军阶与晶片数值!M$6:M$16,AO53+1)</f>
        <v>0.01</v>
      </c>
      <c r="EW53" s="26">
        <f>INDEX(军阶与晶片数值!J$6:J$16,AP53+1)</f>
        <v>0.01</v>
      </c>
      <c r="EX53" s="26">
        <f>INDEX(军阶与晶片数值!K$6:K$16,AQ53+1)</f>
        <v>0.02</v>
      </c>
      <c r="EY53" s="26">
        <f>INDEX(军阶与晶片数值!L$6:L$16,AR53+1)</f>
        <v>0.02</v>
      </c>
      <c r="EZ53" s="28">
        <f>INDEX(军阶与晶片数值!N$6:N$16,AS53+1)</f>
        <v>0</v>
      </c>
      <c r="FA53" s="28">
        <f>INDEX(军阶与晶片数值!O$6:O$16,AT53+1)</f>
        <v>0</v>
      </c>
      <c r="FB53" s="28">
        <f>INDEX(军阶与晶片数值!P$6:P$16,AU53+1)</f>
        <v>0</v>
      </c>
      <c r="FC53" s="28">
        <f>INDEX(军阶与晶片数值!Q$6:Q$16,AV53+1)</f>
        <v>0</v>
      </c>
      <c r="FD53" s="26">
        <f>INDEX(军阶与晶片数值!R$6:R$16,AW53+1)</f>
        <v>0</v>
      </c>
      <c r="FE53" s="26">
        <f>INDEX(军阶与晶片数值!S$6:S$16,AX53+1)</f>
        <v>0</v>
      </c>
      <c r="FF53" s="26">
        <f>INDEX(军阶与晶片数值!T$6:T$16,AY53+1)</f>
        <v>0</v>
      </c>
      <c r="FG53" s="26">
        <f>INDEX(军阶与晶片数值!U$6:U$16,AZ53+1)</f>
        <v>0</v>
      </c>
      <c r="FI53" s="26">
        <f>INDEX(军阶与晶片数值!$C$6:$C$36,新怪物属性!$BA53+1)</f>
        <v>0.2</v>
      </c>
      <c r="FJ53" s="26">
        <f>INDEX(军阶与晶片数值!$C$6:$C$36,新怪物属性!$BA53+1)</f>
        <v>0.2</v>
      </c>
      <c r="FK53" s="26">
        <f>INDEX(军阶与晶片数值!$C$6:$C$36,新怪物属性!$BA53+1)</f>
        <v>0.2</v>
      </c>
      <c r="FL53" s="26">
        <f>INDEX(军阶与晶片数值!$C$6:$C$36,新怪物属性!$BA53+1)</f>
        <v>0.2</v>
      </c>
      <c r="FM53" s="26">
        <f>INDEX(军阶与晶片数值!$C$6:$C$36,新怪物属性!$BA53+1)</f>
        <v>0.2</v>
      </c>
      <c r="FO53" s="14">
        <f>INDEX(战舰突破!$H$6:$H$18,新怪物属性!$J53+1)+INDEX(战舰突破!$H$23:$H$35,新怪物属性!$K53+1)+INDEX(战舰突破!$H$40:$H$52,新怪物属性!$L53+1)</f>
        <v>200</v>
      </c>
      <c r="FP53" s="14">
        <f>INDEX(战舰突破!$I$6:$I$18,新怪物属性!$J53+1)+INDEX(战舰突破!$I$23:$I$35,新怪物属性!$K53+1)+INDEX(战舰突破!$I$40:$I$52,新怪物属性!$L53+1)</f>
        <v>200</v>
      </c>
      <c r="FQ53" s="14">
        <f>INDEX(战舰突破!$J$6:$J$18,新怪物属性!$J53+1)+INDEX(战舰突破!$J$23:$J$35,新怪物属性!$K53+1)+INDEX(战舰突破!$J$40:$J$52,新怪物属性!$L53+1)</f>
        <v>0</v>
      </c>
      <c r="FR53" s="14">
        <f>INDEX(战舰突破!$K$6:$K$18,新怪物属性!$J53+1)+INDEX(战舰突破!$K$23:$K$35,新怪物属性!$K53+1)+INDEX(战舰突破!$K$40:$K$52,新怪物属性!$L53+1)</f>
        <v>0</v>
      </c>
      <c r="FS53" s="14">
        <f>INDEX(战舰突破!$L$6:$L$18,新怪物属性!$J53+1)+INDEX(战舰突破!$L$23:$L$35,新怪物属性!$K53+1)+INDEX(战舰突破!$L$40:$L$52,新怪物属性!$L53+1)</f>
        <v>200</v>
      </c>
      <c r="FT53" s="18">
        <f>INDEX(战舰突破!$N$6:$N$18,新怪物属性!$J53+1)+INDEX(战舰突破!$N$23:$N$35,新怪物属性!$K53+1)+INDEX(战舰突破!$N$40:$N$52,新怪物属性!$L53+1)</f>
        <v>0</v>
      </c>
      <c r="FU53" s="18">
        <f>INDEX(战舰突破!$O$6:$O$18,新怪物属性!$J53+1)+INDEX(战舰突破!$O$23:$O$35,新怪物属性!$K53+1)+INDEX(战舰突破!$O$40:$O$52,新怪物属性!$L53+1)</f>
        <v>0</v>
      </c>
      <c r="FV53" s="18">
        <f>INDEX(战舰突破!$P$6:$P$18,新怪物属性!$J53+1)+INDEX(战舰突破!$P$23:$P$35,新怪物属性!$K53+1)+INDEX(战舰突破!$P$40:$P$52,新怪物属性!$L53+1)</f>
        <v>0</v>
      </c>
      <c r="FW53" s="18">
        <f>INDEX(战舰突破!$Q$6:$Q$18,新怪物属性!$J53+1)+INDEX(战舰突破!$Q$23:$Q$35,新怪物属性!$K53+1)+INDEX(战舰突破!$Q$40:$Q$52,新怪物属性!$L53+1)</f>
        <v>0</v>
      </c>
      <c r="FX53" s="18">
        <f>INDEX(战舰突破!$R$6:$R$18,新怪物属性!$J53+1)+INDEX(战舰突破!$R$23:$R$35,新怪物属性!$K53+1)+INDEX(战舰突破!$R$40:$R$52,新怪物属性!$L53+1)</f>
        <v>0</v>
      </c>
      <c r="FY53" s="18">
        <f>INDEX(战舰突破!$M$6:$M$18,新怪物属性!$J53+1)+INDEX(战舰突破!$M$23:$M$35,新怪物属性!$K53+1)+INDEX(战舰突破!$M$40:$M$52,新怪物属性!$L53+1)</f>
        <v>0</v>
      </c>
      <c r="FZ53" s="22">
        <f>INDEX(战舰突破!$W$6:$W$18,新怪物属性!$J53+1)+INDEX(战舰突破!$W$23:$W$35,新怪物属性!$K53+1)+INDEX(战舰突破!$W$40:$W$52,新怪物属性!$L53+1)</f>
        <v>0.3</v>
      </c>
      <c r="GC53" s="14">
        <f>INDEX(战舰突破!$S$6:$S$18,新怪物属性!$J53+1)</f>
        <v>0</v>
      </c>
      <c r="GD53" s="14">
        <f>INDEX(战舰突破!$T$6:$T$18,新怪物属性!$J53+1)</f>
        <v>0</v>
      </c>
      <c r="GE53" s="14">
        <f>INDEX(战舰突破!$U$6:$U$18,新怪物属性!$J53+1)</f>
        <v>0.1</v>
      </c>
      <c r="GF53" s="14">
        <f>INDEX(战舰突破!$V$6:$V$18,新怪物属性!$J53+1)</f>
        <v>0</v>
      </c>
      <c r="GG53" s="14">
        <f>INDEX(战舰突破!$X$6:$X$18,新怪物属性!$J53+1)</f>
        <v>3</v>
      </c>
      <c r="GI53" s="14">
        <f>INDEX(战舰突破!$S$23:$S$35,新怪物属性!$J53+1)</f>
        <v>0</v>
      </c>
      <c r="GJ53" s="14">
        <f>INDEX(战舰突破!$T$23:$T$35,新怪物属性!$J53+1)</f>
        <v>0</v>
      </c>
      <c r="GK53" s="14">
        <f>INDEX(战舰突破!$U$23:$U$35,新怪物属性!$J53+1)</f>
        <v>0.1</v>
      </c>
      <c r="GL53" s="14">
        <f>INDEX(战舰突破!$V$23:$V$35,新怪物属性!$J53+1)</f>
        <v>0</v>
      </c>
      <c r="GM53" s="14">
        <f>INDEX(战舰突破!$X$23:$X$35,新怪物属性!$J53+1)</f>
        <v>45</v>
      </c>
      <c r="GO53" s="14">
        <f>INDEX(战舰突破!$S$40:$S$52,新怪物属性!$J53+1)</f>
        <v>0</v>
      </c>
      <c r="GP53" s="14">
        <f>INDEX(战舰突破!$T$40:$T$52,新怪物属性!$J53+1)</f>
        <v>0</v>
      </c>
      <c r="GQ53" s="14">
        <f>INDEX(战舰突破!$U$40:$U$52,新怪物属性!$J53+1)</f>
        <v>0.1</v>
      </c>
      <c r="GR53" s="14">
        <f>INDEX(战舰突破!$V$40:$V$52,新怪物属性!$J53+1)</f>
        <v>0</v>
      </c>
      <c r="GS53" s="14">
        <f>INDEX(战舰突破!$X$40:$X$52,新怪物属性!$J53+1)</f>
        <v>75</v>
      </c>
      <c r="GV53" s="14">
        <v>0</v>
      </c>
      <c r="GW53" s="14">
        <v>0</v>
      </c>
      <c r="GX53" s="14">
        <v>0</v>
      </c>
      <c r="GY53" s="14">
        <v>0</v>
      </c>
      <c r="GZ53" s="14">
        <v>0</v>
      </c>
      <c r="HA53" s="14">
        <v>0</v>
      </c>
      <c r="HB53" s="14">
        <v>0</v>
      </c>
      <c r="HC53" s="14">
        <v>0</v>
      </c>
      <c r="HD53" s="14">
        <v>0</v>
      </c>
      <c r="HE53" s="14">
        <v>0</v>
      </c>
      <c r="HF53" s="14">
        <v>0</v>
      </c>
      <c r="HG53" s="14">
        <v>0</v>
      </c>
      <c r="HH53" s="14">
        <v>0</v>
      </c>
      <c r="HI53" s="14">
        <v>0</v>
      </c>
      <c r="HJ53" s="14">
        <v>0</v>
      </c>
      <c r="HK53" s="14">
        <v>0</v>
      </c>
      <c r="HL53" s="14">
        <v>0</v>
      </c>
      <c r="HM53" s="14">
        <v>0</v>
      </c>
      <c r="HN53" s="14">
        <v>0</v>
      </c>
      <c r="HO53" s="14">
        <v>0</v>
      </c>
      <c r="HP53" s="14">
        <v>0</v>
      </c>
      <c r="HQ53" s="14">
        <v>0</v>
      </c>
      <c r="HR53" s="14">
        <v>0</v>
      </c>
      <c r="HS53" s="14">
        <v>0</v>
      </c>
      <c r="HT53" s="14">
        <v>0</v>
      </c>
      <c r="HU53" s="14">
        <v>0</v>
      </c>
      <c r="HX53" s="14">
        <v>0</v>
      </c>
      <c r="HY53" s="14">
        <v>0</v>
      </c>
      <c r="IB53" s="14">
        <f>IF($GV53=0,0,INDEX(战宠!P$15:P$27,新怪物属性!$GV$3)*(INDEX(战宠!$U$7:$Y$10,1,新怪物属性!$GV53)))*(新怪物属性!$GW53+4)
+IF($GX53=0,0,INDEX(战宠!P$15:P$27,新怪物属性!$GX$3)*(INDEX(战宠!$U$7:$Y$10,1,新怪物属性!$GX53)))*(新怪物属性!$GY53+4)
+IF($GZ53=0,0,INDEX(战宠!P$15:P$27,新怪物属性!$GZ$3)*(INDEX(战宠!$U$7:$Y$10,1,新怪物属性!$GZ53)))*(新怪物属性!$HA53+4)
+IF($HB53=0,0,INDEX(战宠!P$15:P$27,新怪物属性!$HB$3)*(INDEX(战宠!$U$7:$Y$10,1,新怪物属性!$HB53)))*(新怪物属性!$HC53+4)
+IF($HD53=0,0,INDEX(战宠!P$15:P$27,新怪物属性!$HD$3)*(INDEX(战宠!$U$7:$Y$10,1,新怪物属性!$HD53)))*(新怪物属性!$HE53+4)
+IF($HF53=0,0,INDEX(战宠!P$15:P$27,新怪物属性!$HF$3)*(INDEX(战宠!$U$7:$Y$10,1,新怪物属性!$HF53)))*(新怪物属性!$HG53+4)
+IF($HH53=0,0,INDEX(战宠!P$15:P$27,新怪物属性!$HH$3)*(INDEX(战宠!$U$7:$Y$10,1,新怪物属性!$HH53)))*(新怪物属性!$HI53+4)
+IF($HJ53=0,0,INDEX(战宠!P$15:P$27,新怪物属性!$HJ$3)*(INDEX(战宠!$U$7:$Y$10,1,新怪物属性!$HJ53)))*(新怪物属性!$HK53+4)
+IF($HL53=0,0,INDEX(战宠!P$15:P$27,新怪物属性!$HL$3)*(INDEX(战宠!$U$7:$Y$10,1,新怪物属性!$HL53)))*(新怪物属性!$HM53+4)
+IF($HN53=0,0,INDEX(战宠!P$15:P$27,新怪物属性!$HN$3)*(INDEX(战宠!$U$7:$Y$10,1,新怪物属性!$HN53)))*(新怪物属性!$HO53+4)
+IF($HP53=0,0,INDEX(战宠!P$15:P$27,新怪物属性!$HP$3)*(INDEX(战宠!$U$7:$Y$10,1,新怪物属性!$HP53)))*(新怪物属性!$HQ53+4)
+IF($HR53=0,0,INDEX(战宠!P$15:P$27,新怪物属性!$HR$3)*(INDEX(战宠!$U$7:$Y$10,1,新怪物属性!$HR53)))*(新怪物属性!$HS53+4)
+IF($HT53=0,0,INDEX(战宠!P$15:P$27,新怪物属性!$HT$3)*(INDEX(战宠!$U$7:$Y$10,1,新怪物属性!$HT53)))*(新怪物属性!$HU53+4)</f>
        <v>0</v>
      </c>
      <c r="IC53" s="14">
        <f>IF($GV53=0,0,INDEX(战宠!Q$15:Q$27,新怪物属性!$GV$3)*(INDEX(战宠!$U$7:$Y$10,1,新怪物属性!$GV53)))*(新怪物属性!$GW53+4)
+IF($GX53=0,0,INDEX(战宠!Q$15:Q$27,新怪物属性!$GX$3)*(INDEX(战宠!$U$7:$Y$10,1,新怪物属性!$GX53)))*(新怪物属性!$GY53+4)
+IF($GZ53=0,0,INDEX(战宠!Q$15:Q$27,新怪物属性!$GZ$3)*(INDEX(战宠!$U$7:$Y$10,1,新怪物属性!$GZ53)))*(新怪物属性!$HA53+4)
+IF($HB53=0,0,INDEX(战宠!Q$15:Q$27,新怪物属性!$HB$3)*(INDEX(战宠!$U$7:$Y$10,1,新怪物属性!$HB53)))*(新怪物属性!$HC53+4)
+IF($HD53=0,0,INDEX(战宠!Q$15:Q$27,新怪物属性!$HD$3)*(INDEX(战宠!$U$7:$Y$10,1,新怪物属性!$HD53)))*(新怪物属性!$HE53+4)
+IF($HF53=0,0,INDEX(战宠!Q$15:Q$27,新怪物属性!$HF$3)*(INDEX(战宠!$U$7:$Y$10,1,新怪物属性!$HF53)))*(新怪物属性!$HG53+4)
+IF($HH53=0,0,INDEX(战宠!Q$15:Q$27,新怪物属性!$HH$3)*(INDEX(战宠!$U$7:$Y$10,1,新怪物属性!$HH53)))*(新怪物属性!$HI53+4)
+IF($HJ53=0,0,INDEX(战宠!Q$15:Q$27,新怪物属性!$HJ$3)*(INDEX(战宠!$U$7:$Y$10,1,新怪物属性!$HJ53)))*(新怪物属性!$HK53+4)
+IF($HL53=0,0,INDEX(战宠!Q$15:Q$27,新怪物属性!$HL$3)*(INDEX(战宠!$U$7:$Y$10,1,新怪物属性!$HL53)))*(新怪物属性!$HM53+4)
+IF($HN53=0,0,INDEX(战宠!Q$15:Q$27,新怪物属性!$HN$3)*(INDEX(战宠!$U$7:$Y$10,1,新怪物属性!$HN53)))*(新怪物属性!$HO53+4)
+IF($HP53=0,0,INDEX(战宠!Q$15:Q$27,新怪物属性!$HP$3)*(INDEX(战宠!$U$7:$Y$10,1,新怪物属性!$HP53)))*(新怪物属性!$HQ53+4)
+IF($HR53=0,0,INDEX(战宠!Q$15:Q$27,新怪物属性!$HR$3)*(INDEX(战宠!$U$7:$Y$10,1,新怪物属性!$HR53)))*(新怪物属性!$HS53+4)
+IF($HT53=0,0,INDEX(战宠!Q$15:Q$27,新怪物属性!$HT$3)*(INDEX(战宠!$U$7:$Y$10,1,新怪物属性!$HT53)))*(新怪物属性!$HU53+4)</f>
        <v>0</v>
      </c>
      <c r="ID53" s="14">
        <f>IF($GV53=0,0,INDEX(战宠!R$15:R$27,新怪物属性!$GV$3)*(INDEX(战宠!$U$7:$Y$10,1,新怪物属性!$GV53)))*(新怪物属性!$GW53+4)
+IF($GX53=0,0,INDEX(战宠!R$15:R$27,新怪物属性!$GX$3)*(INDEX(战宠!$U$7:$Y$10,1,新怪物属性!$GX53)))*(新怪物属性!$GY53+4)
+IF($GZ53=0,0,INDEX(战宠!R$15:R$27,新怪物属性!$GZ$3)*(INDEX(战宠!$U$7:$Y$10,1,新怪物属性!$GZ53)))*(新怪物属性!$HA53+4)
+IF($HB53=0,0,INDEX(战宠!R$15:R$27,新怪物属性!$HB$3)*(INDEX(战宠!$U$7:$Y$10,1,新怪物属性!$HB53)))*(新怪物属性!$HC53+4)
+IF($HD53=0,0,INDEX(战宠!R$15:R$27,新怪物属性!$HD$3)*(INDEX(战宠!$U$7:$Y$10,1,新怪物属性!$HD53)))*(新怪物属性!$HE53+4)
+IF($HF53=0,0,INDEX(战宠!R$15:R$27,新怪物属性!$HF$3)*(INDEX(战宠!$U$7:$Y$10,1,新怪物属性!$HF53)))*(新怪物属性!$HG53+4)
+IF($HH53=0,0,INDEX(战宠!R$15:R$27,新怪物属性!$HH$3)*(INDEX(战宠!$U$7:$Y$10,1,新怪物属性!$HH53)))*(新怪物属性!$HI53+4)
+IF($HJ53=0,0,INDEX(战宠!R$15:R$27,新怪物属性!$HJ$3)*(INDEX(战宠!$U$7:$Y$10,1,新怪物属性!$HJ53)))*(新怪物属性!$HK53+4)
+IF($HL53=0,0,INDEX(战宠!R$15:R$27,新怪物属性!$HL$3)*(INDEX(战宠!$U$7:$Y$10,1,新怪物属性!$HL53)))*(新怪物属性!$HM53+4)
+IF($HN53=0,0,INDEX(战宠!R$15:R$27,新怪物属性!$HN$3)*(INDEX(战宠!$U$7:$Y$10,1,新怪物属性!$HN53)))*(新怪物属性!$HO53+4)
+IF($HP53=0,0,INDEX(战宠!R$15:R$27,新怪物属性!$HP$3)*(INDEX(战宠!$U$7:$Y$10,1,新怪物属性!$HP53)))*(新怪物属性!$HQ53+4)
+IF($HR53=0,0,INDEX(战宠!R$15:R$27,新怪物属性!$HR$3)*(INDEX(战宠!$U$7:$Y$10,1,新怪物属性!$HR53)))*(新怪物属性!$HS53+4)
+IF($HT53=0,0,INDEX(战宠!R$15:R$27,新怪物属性!$HT$3)*(INDEX(战宠!$U$7:$Y$10,1,新怪物属性!$HT53)))*(新怪物属性!$HU53+4)</f>
        <v>0</v>
      </c>
      <c r="IE53" s="14">
        <f>IF($GV53=0,0,INDEX(战宠!S$15:S$27,新怪物属性!$GV$3)*(INDEX(战宠!$U$7:$Y$10,1,新怪物属性!$GV53)))*(新怪物属性!$GW53+4)
+IF($GX53=0,0,INDEX(战宠!S$15:S$27,新怪物属性!$GX$3)*(INDEX(战宠!$U$7:$Y$10,1,新怪物属性!$GX53)))*(新怪物属性!$GY53+4)
+IF($GZ53=0,0,INDEX(战宠!S$15:S$27,新怪物属性!$GZ$3)*(INDEX(战宠!$U$7:$Y$10,1,新怪物属性!$GZ53)))*(新怪物属性!$HA53+4)
+IF($HB53=0,0,INDEX(战宠!S$15:S$27,新怪物属性!$HB$3)*(INDEX(战宠!$U$7:$Y$10,1,新怪物属性!$HB53)))*(新怪物属性!$HC53+4)
+IF($HD53=0,0,INDEX(战宠!S$15:S$27,新怪物属性!$HD$3)*(INDEX(战宠!$U$7:$Y$10,1,新怪物属性!$HD53)))*(新怪物属性!$HE53+4)
+IF($HF53=0,0,INDEX(战宠!S$15:S$27,新怪物属性!$HF$3)*(INDEX(战宠!$U$7:$Y$10,1,新怪物属性!$HF53)))*(新怪物属性!$HG53+4)
+IF($HH53=0,0,INDEX(战宠!S$15:S$27,新怪物属性!$HH$3)*(INDEX(战宠!$U$7:$Y$10,1,新怪物属性!$HH53)))*(新怪物属性!$HI53+4)
+IF($HJ53=0,0,INDEX(战宠!S$15:S$27,新怪物属性!$HJ$3)*(INDEX(战宠!$U$7:$Y$10,1,新怪物属性!$HJ53)))*(新怪物属性!$HK53+4)
+IF($HL53=0,0,INDEX(战宠!S$15:S$27,新怪物属性!$HL$3)*(INDEX(战宠!$U$7:$Y$10,1,新怪物属性!$HL53)))*(新怪物属性!$HM53+4)
+IF($HN53=0,0,INDEX(战宠!S$15:S$27,新怪物属性!$HN$3)*(INDEX(战宠!$U$7:$Y$10,1,新怪物属性!$HN53)))*(新怪物属性!$HO53+4)
+IF($HP53=0,0,INDEX(战宠!S$15:S$27,新怪物属性!$HP$3)*(INDEX(战宠!$U$7:$Y$10,1,新怪物属性!$HP53)))*(新怪物属性!$HQ53+4)
+IF($HR53=0,0,INDEX(战宠!S$15:S$27,新怪物属性!$HR$3)*(INDEX(战宠!$U$7:$Y$10,1,新怪物属性!$HR53)))*(新怪物属性!$HS53+4)
+IF($HT53=0,0,INDEX(战宠!S$15:S$27,新怪物属性!$HT$3)*(INDEX(战宠!$U$7:$Y$10,1,新怪物属性!$HT53)))*(新怪物属性!$HU53+4)</f>
        <v>0</v>
      </c>
      <c r="IF53" s="14">
        <f>IF($GV53=0,0,INDEX(战宠!T$15:T$27,新怪物属性!$GV$3)*(INDEX(战宠!$U$7:$Y$10,1,新怪物属性!$GV53)))*(新怪物属性!$GW53+4)
+IF($GX53=0,0,INDEX(战宠!T$15:T$27,新怪物属性!$GX$3)*(INDEX(战宠!$U$7:$Y$10,1,新怪物属性!$GX53)))*(新怪物属性!$GY53+4)
+IF($GZ53=0,0,INDEX(战宠!T$15:T$27,新怪物属性!$GZ$3)*(INDEX(战宠!$U$7:$Y$10,1,新怪物属性!$GZ53)))*(新怪物属性!$HA53+4)
+IF($HB53=0,0,INDEX(战宠!T$15:T$27,新怪物属性!$HB$3)*(INDEX(战宠!$U$7:$Y$10,1,新怪物属性!$HB53)))*(新怪物属性!$HC53+4)
+IF($HD53=0,0,INDEX(战宠!T$15:T$27,新怪物属性!$HD$3)*(INDEX(战宠!$U$7:$Y$10,1,新怪物属性!$HD53)))*(新怪物属性!$HE53+4)
+IF($HF53=0,0,INDEX(战宠!T$15:T$27,新怪物属性!$HF$3)*(INDEX(战宠!$U$7:$Y$10,1,新怪物属性!$HF53)))*(新怪物属性!$HG53+4)
+IF($HH53=0,0,INDEX(战宠!T$15:T$27,新怪物属性!$HH$3)*(INDEX(战宠!$U$7:$Y$10,1,新怪物属性!$HH53)))*(新怪物属性!$HI53+4)
+IF($HJ53=0,0,INDEX(战宠!T$15:T$27,新怪物属性!$HJ$3)*(INDEX(战宠!$U$7:$Y$10,1,新怪物属性!$HJ53)))*(新怪物属性!$HK53+4)
+IF($HL53=0,0,INDEX(战宠!T$15:T$27,新怪物属性!$HL$3)*(INDEX(战宠!$U$7:$Y$10,1,新怪物属性!$HL53)))*(新怪物属性!$HM53+4)
+IF($HN53=0,0,INDEX(战宠!T$15:T$27,新怪物属性!$HN$3)*(INDEX(战宠!$U$7:$Y$10,1,新怪物属性!$HN53)))*(新怪物属性!$HO53+4)
+IF($HP53=0,0,INDEX(战宠!T$15:T$27,新怪物属性!$HP$3)*(INDEX(战宠!$U$7:$Y$10,1,新怪物属性!$HP53)))*(新怪物属性!$HQ53+4)
+IF($HR53=0,0,INDEX(战宠!T$15:T$27,新怪物属性!$HR$3)*(INDEX(战宠!$U$7:$Y$10,1,新怪物属性!$HR53)))*(新怪物属性!$HS53+4)
+IF($HT53=0,0,INDEX(战宠!T$15:T$27,新怪物属性!$HT$3)*(INDEX(战宠!$U$7:$Y$10,1,新怪物属性!$HT53)))*(新怪物属性!$HU53+4)</f>
        <v>0</v>
      </c>
      <c r="II53" s="14">
        <f>IF(HX53=0,0,INDEX(战宠!$D$15:$D$27,新怪物属性!HX53))</f>
        <v>0</v>
      </c>
      <c r="IJ53" s="14">
        <f>IF(HY53=0,0,INDEX(战宠!$D$15:$D$27,新怪物属性!HY53))</f>
        <v>0</v>
      </c>
      <c r="IM53" s="14">
        <f t="shared" si="51"/>
        <v>15783</v>
      </c>
      <c r="IN53" s="14">
        <f t="shared" si="52"/>
        <v>16157</v>
      </c>
      <c r="IO53" s="14">
        <f t="shared" si="53"/>
        <v>16557</v>
      </c>
      <c r="IP53" s="14">
        <f t="shared" si="54"/>
        <v>0</v>
      </c>
      <c r="IQ53" s="14">
        <f t="shared" si="55"/>
        <v>0</v>
      </c>
      <c r="IR53" s="14">
        <f t="shared" si="89"/>
        <v>140451</v>
      </c>
      <c r="IS53" s="14">
        <f t="shared" si="90"/>
        <v>7760</v>
      </c>
      <c r="IT53" s="14">
        <f t="shared" si="91"/>
        <v>231786</v>
      </c>
      <c r="IU53" s="14">
        <f t="shared" si="92"/>
        <v>3855</v>
      </c>
      <c r="IV53" s="28">
        <f t="shared" si="93"/>
        <v>1175</v>
      </c>
      <c r="IW53" s="28">
        <f t="shared" si="94"/>
        <v>900</v>
      </c>
      <c r="IX53" s="28">
        <f t="shared" si="95"/>
        <v>1125</v>
      </c>
      <c r="IY53" s="28">
        <f t="shared" si="96"/>
        <v>950</v>
      </c>
      <c r="IZ53" s="28">
        <f t="shared" si="97"/>
        <v>1.01</v>
      </c>
      <c r="JA53" s="28">
        <f t="shared" si="98"/>
        <v>1.01</v>
      </c>
      <c r="JB53" s="28">
        <f t="shared" si="99"/>
        <v>10</v>
      </c>
      <c r="JC53" s="28">
        <f t="shared" si="100"/>
        <v>5</v>
      </c>
      <c r="JD53" s="14">
        <f t="shared" si="101"/>
        <v>1</v>
      </c>
      <c r="JE53" s="14">
        <f t="shared" si="102"/>
        <v>1</v>
      </c>
      <c r="JF53" s="14">
        <f t="shared" si="103"/>
        <v>1</v>
      </c>
      <c r="JG53" s="18">
        <f t="shared" si="104"/>
        <v>1</v>
      </c>
      <c r="JH53" s="18">
        <f t="shared" si="105"/>
        <v>1</v>
      </c>
      <c r="JI53" s="18">
        <f t="shared" si="106"/>
        <v>1</v>
      </c>
      <c r="JJ53" s="29">
        <f t="shared" si="136"/>
        <v>1325</v>
      </c>
      <c r="JK53" s="29">
        <f t="shared" si="136"/>
        <v>1625</v>
      </c>
      <c r="JL53" s="29">
        <f t="shared" si="136"/>
        <v>1625</v>
      </c>
      <c r="JM53" s="26">
        <f t="shared" si="107"/>
        <v>0.1</v>
      </c>
      <c r="JN53" s="26">
        <f t="shared" si="108"/>
        <v>0.1</v>
      </c>
      <c r="JO53" s="26">
        <f t="shared" si="109"/>
        <v>0.1</v>
      </c>
      <c r="JP53" s="14">
        <f t="shared" si="110"/>
        <v>2</v>
      </c>
      <c r="JQ53" s="14">
        <f t="shared" si="111"/>
        <v>2</v>
      </c>
      <c r="JR53" s="14">
        <f t="shared" si="112"/>
        <v>2</v>
      </c>
      <c r="JS53" s="14">
        <f t="shared" si="113"/>
        <v>3</v>
      </c>
      <c r="JT53" s="14">
        <f t="shared" si="114"/>
        <v>45</v>
      </c>
      <c r="JU53" s="14">
        <f t="shared" si="115"/>
        <v>75</v>
      </c>
      <c r="JV53">
        <v>49</v>
      </c>
      <c r="JW53" s="14">
        <f t="shared" si="57"/>
        <v>1331657</v>
      </c>
      <c r="JY53" s="14">
        <f t="shared" si="139"/>
        <v>15520</v>
      </c>
      <c r="JZ53" s="14">
        <f t="shared" si="58"/>
        <v>9417</v>
      </c>
      <c r="KA53" s="29">
        <f t="shared" si="59"/>
        <v>864</v>
      </c>
      <c r="KB53" s="29">
        <f t="shared" si="60"/>
        <v>381</v>
      </c>
      <c r="KC53" s="29">
        <f t="shared" si="61"/>
        <v>581</v>
      </c>
      <c r="KD53" s="29">
        <f t="shared" si="62"/>
        <v>540</v>
      </c>
      <c r="KE53" s="14">
        <f t="shared" si="140"/>
        <v>1.01</v>
      </c>
      <c r="KF53" s="14">
        <f t="shared" si="141"/>
        <v>1.01</v>
      </c>
      <c r="KG53" s="14">
        <f t="shared" si="63"/>
        <v>7860.8008474576272</v>
      </c>
      <c r="KH53" s="26">
        <f t="shared" si="118"/>
        <v>0.54063121272365811</v>
      </c>
      <c r="KI53" s="26">
        <f t="shared" si="119"/>
        <v>0.3259121061359867</v>
      </c>
      <c r="KJ53" s="29">
        <f t="shared" si="64"/>
        <v>970</v>
      </c>
      <c r="KK53" s="29">
        <f t="shared" si="65"/>
        <v>4906</v>
      </c>
      <c r="KL53" s="29">
        <f t="shared" si="66"/>
        <v>6849</v>
      </c>
      <c r="KM53" s="23">
        <f t="shared" si="67"/>
        <v>0</v>
      </c>
      <c r="KN53" s="23">
        <f t="shared" si="68"/>
        <v>0</v>
      </c>
      <c r="KO53" s="26">
        <f t="shared" si="120"/>
        <v>0.38263519503546106</v>
      </c>
      <c r="KP53" s="26">
        <f t="shared" si="121"/>
        <v>0.46574689716312057</v>
      </c>
      <c r="KQ53" s="26">
        <f t="shared" si="122"/>
        <v>0.46574689716312057</v>
      </c>
      <c r="KR53" s="26">
        <f t="shared" si="69"/>
        <v>0</v>
      </c>
      <c r="KS53" s="26">
        <v>0</v>
      </c>
      <c r="KT53" s="29">
        <f t="shared" si="123"/>
        <v>1.3826351950354612</v>
      </c>
      <c r="KU53" s="29">
        <f t="shared" si="124"/>
        <v>1.4657468971631205</v>
      </c>
      <c r="KV53" s="29">
        <f t="shared" si="125"/>
        <v>1.4657468971631205</v>
      </c>
      <c r="KW53" s="29">
        <f t="shared" si="126"/>
        <v>6705.780695921987</v>
      </c>
      <c r="KX53" s="29">
        <f t="shared" si="127"/>
        <v>4793.9695183215126</v>
      </c>
      <c r="KY53" s="29">
        <f t="shared" si="128"/>
        <v>5019.4502493351056</v>
      </c>
      <c r="KZ53" s="29">
        <f t="shared" si="129"/>
        <v>45756</v>
      </c>
      <c r="LA53" s="14">
        <f t="shared" si="130"/>
        <v>16519.2</v>
      </c>
      <c r="LE53" s="14">
        <v>1</v>
      </c>
      <c r="LF53" s="14">
        <v>0.7</v>
      </c>
      <c r="LG53" s="14">
        <v>480</v>
      </c>
      <c r="LH53" s="14">
        <v>80</v>
      </c>
      <c r="LI53" s="14">
        <v>60</v>
      </c>
      <c r="LJ53" s="14">
        <v>60</v>
      </c>
      <c r="LK53" s="14">
        <v>60</v>
      </c>
      <c r="LL53" s="23">
        <f t="shared" si="71"/>
        <v>2073203</v>
      </c>
      <c r="LM53" s="23">
        <f t="shared" si="72"/>
        <v>1</v>
      </c>
      <c r="LN53" s="23">
        <f t="shared" si="73"/>
        <v>2073.1999999999998</v>
      </c>
      <c r="LO53" s="14">
        <v>1</v>
      </c>
      <c r="LP53" s="14">
        <v>0.7</v>
      </c>
      <c r="LQ53" s="14">
        <v>240</v>
      </c>
      <c r="LR53" s="14">
        <v>35</v>
      </c>
      <c r="LS53" s="14">
        <v>22</v>
      </c>
      <c r="LT53" s="14">
        <v>30</v>
      </c>
      <c r="LU53" s="14">
        <v>30</v>
      </c>
      <c r="LV53" s="23">
        <f t="shared" si="74"/>
        <v>1046254</v>
      </c>
      <c r="LW53" s="23">
        <f t="shared" si="75"/>
        <v>1</v>
      </c>
      <c r="LX53" s="23">
        <f t="shared" si="76"/>
        <v>1046.25</v>
      </c>
      <c r="MB53">
        <f t="shared" si="131"/>
        <v>1.5682345175619252</v>
      </c>
      <c r="MC53">
        <f t="shared" si="132"/>
        <v>1.5839168627375444</v>
      </c>
      <c r="ME53" s="14">
        <v>10</v>
      </c>
      <c r="MF53" s="14">
        <v>2</v>
      </c>
      <c r="MG53" s="14">
        <v>1.5</v>
      </c>
      <c r="MH53" s="23">
        <f t="shared" si="133"/>
        <v>42851</v>
      </c>
      <c r="MI53" s="23">
        <f t="shared" si="77"/>
        <v>0</v>
      </c>
      <c r="MJ53" s="23">
        <f t="shared" si="78"/>
        <v>42851</v>
      </c>
      <c r="MK53" s="14">
        <v>30</v>
      </c>
      <c r="ML53" s="14">
        <v>6</v>
      </c>
      <c r="MM53" s="14">
        <v>4</v>
      </c>
      <c r="MN53" s="23">
        <f t="shared" si="134"/>
        <v>123536</v>
      </c>
      <c r="MO53" s="23">
        <f t="shared" si="79"/>
        <v>0</v>
      </c>
      <c r="MP53" s="23">
        <f t="shared" si="80"/>
        <v>123536</v>
      </c>
      <c r="MR53" s="23">
        <f t="shared" si="81"/>
        <v>164715</v>
      </c>
      <c r="MS53" s="23">
        <f t="shared" si="82"/>
        <v>0</v>
      </c>
      <c r="MT53" s="23">
        <f t="shared" si="83"/>
        <v>164715</v>
      </c>
      <c r="MU53" s="23">
        <f t="shared" si="87"/>
        <v>64277</v>
      </c>
      <c r="MV53" s="23">
        <f t="shared" si="85"/>
        <v>0</v>
      </c>
      <c r="MW53" s="23">
        <f t="shared" si="86"/>
        <v>64277</v>
      </c>
      <c r="NJ53" s="14">
        <v>49</v>
      </c>
      <c r="NK53" s="14"/>
    </row>
    <row r="54" spans="1:375" ht="16.5" x14ac:dyDescent="0.2">
      <c r="A54">
        <v>20</v>
      </c>
      <c r="B54">
        <v>600</v>
      </c>
      <c r="C54" s="14">
        <f t="shared" si="138"/>
        <v>1</v>
      </c>
      <c r="D54" s="14">
        <v>70</v>
      </c>
      <c r="E54" s="14"/>
      <c r="F54" s="14"/>
      <c r="G54" s="14">
        <v>70</v>
      </c>
      <c r="H54" s="14">
        <v>70</v>
      </c>
      <c r="I54" s="14">
        <v>70</v>
      </c>
      <c r="J54" s="14">
        <v>2</v>
      </c>
      <c r="K54" s="14">
        <v>2</v>
      </c>
      <c r="L54" s="14">
        <v>2</v>
      </c>
      <c r="M54" s="14">
        <v>1</v>
      </c>
      <c r="N54" s="14">
        <v>1</v>
      </c>
      <c r="O54" s="14">
        <v>1</v>
      </c>
      <c r="P54" s="14">
        <v>3</v>
      </c>
      <c r="Q54" s="14">
        <v>4</v>
      </c>
      <c r="R54" s="14">
        <v>3</v>
      </c>
      <c r="S54" s="14">
        <v>3</v>
      </c>
      <c r="T54" s="14">
        <v>3</v>
      </c>
      <c r="U54" s="14">
        <v>3</v>
      </c>
      <c r="V54" s="14">
        <v>3</v>
      </c>
      <c r="W54" s="14">
        <v>3</v>
      </c>
      <c r="X54" s="14">
        <v>65</v>
      </c>
      <c r="Y54" s="14">
        <v>65</v>
      </c>
      <c r="Z54" s="14">
        <v>65</v>
      </c>
      <c r="AA54" s="14">
        <v>65</v>
      </c>
      <c r="AB54" s="14">
        <v>65</v>
      </c>
      <c r="AC54" s="14">
        <v>65</v>
      </c>
      <c r="AD54" s="14">
        <v>65</v>
      </c>
      <c r="AE54" s="14">
        <v>65</v>
      </c>
      <c r="AF54" s="14">
        <v>5</v>
      </c>
      <c r="AG54" s="14">
        <v>2</v>
      </c>
      <c r="AH54" s="14">
        <v>2</v>
      </c>
      <c r="AI54" s="14">
        <v>2</v>
      </c>
      <c r="AJ54" s="14">
        <v>2</v>
      </c>
      <c r="AK54" s="14">
        <v>2</v>
      </c>
      <c r="AL54" s="14">
        <v>3</v>
      </c>
      <c r="AM54" s="14">
        <v>3</v>
      </c>
      <c r="AN54" s="14">
        <v>1</v>
      </c>
      <c r="AO54" s="14">
        <v>1</v>
      </c>
      <c r="AP54" s="14">
        <v>1</v>
      </c>
      <c r="AQ54" s="14">
        <v>1</v>
      </c>
      <c r="AR54" s="14">
        <v>1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6</v>
      </c>
      <c r="BF54" s="14">
        <f>ROUND((INDEX(新战舰养成!S$6:S$18,新怪物属性!$J54+1)+INDEX(新战舰养成!D$6:D$18,新怪物属性!$J54+1)*(新怪物属性!$G54-1))*INDEX(战舰突破!$D$6:$D$18,新怪物属性!$M54+1),0)</f>
        <v>2283</v>
      </c>
      <c r="BG54" s="14">
        <f>ROUND((INDEX(新战舰养成!T$6:T$18,新怪物属性!$J54+1)+INDEX(新战舰养成!E$6:E$18,新怪物属性!$J54+1)*(新怪物属性!$G54-1))*INDEX(战舰突破!$D$6:$D$18,新怪物属性!$M54+1),0)</f>
        <v>18194</v>
      </c>
      <c r="BH54" s="14">
        <f>ROUND((INDEX(新战舰养成!U$6:U$18,新怪物属性!$J54+1)+INDEX(新战舰养成!F$6:F$18,新怪物属性!$J54+1)*(新怪物属性!$G54-1))*INDEX(战舰突破!$D$6:$D$18,新怪物属性!$M54+1),0)</f>
        <v>1163</v>
      </c>
      <c r="BI54" s="14">
        <f>ROUND((INDEX(新战舰养成!V$6:V$18,新怪物属性!$J54+1)+INDEX(新战舰养成!G$6:G$18,新怪物属性!$J54+1)*(新怪物属性!$G54-1))*INDEX(战舰突破!$D$6:$D$18,新怪物属性!$M54+1),0)</f>
        <v>330</v>
      </c>
      <c r="BJ54" s="14">
        <f>ROUND((INDEX(新战舰养成!W$6:W$18,新怪物属性!$J54+1)+INDEX(新战舰养成!H$6:H$18,新怪物属性!$J54+1)*(新怪物属性!$G54-1))*INDEX(战舰突破!$D$6:$D$18,新怪物属性!$M54+1),0)</f>
        <v>4</v>
      </c>
      <c r="BL54" s="14">
        <f>IF($H54&gt;0,ROUND((INDEX(新战舰养成!X$6:X$18,新怪物属性!$K54+1)+INDEX(新战舰养成!I$6:I$18,新怪物属性!$K54+1)*(新怪物属性!$H54-1))*INDEX(战舰突破!$D$6:$D$18,新怪物属性!$N54+1),0),0)</f>
        <v>2591</v>
      </c>
      <c r="BM54" s="14">
        <f>IF($H54&gt;0,ROUND((INDEX(新战舰养成!Y$6:Y$18,新怪物属性!$K54+1)+INDEX(新战舰养成!J$6:J$18,新怪物属性!$K54+1)*(新怪物属性!$H54-1))*INDEX(战舰突破!$D$6:$D$18,新怪物属性!$N54+1),0),0)</f>
        <v>0</v>
      </c>
      <c r="BN54" s="14">
        <f>IF($H54&gt;0,ROUND((INDEX(新战舰养成!Z$6:Z$18,新怪物属性!$K54+1)+INDEX(新战舰养成!K$6:K$18,新怪物属性!$K54+1)*(新怪物属性!$H54-1))*INDEX(战舰突破!$D$6:$D$18,新怪物属性!$N54+1),0),0)</f>
        <v>0</v>
      </c>
      <c r="BO54" s="14">
        <f>IF($H54&gt;0,ROUND((INDEX(新战舰养成!AA$6:AA$18,新怪物属性!$K54+1)+INDEX(新战舰养成!L$6:L$18,新怪物属性!$K54+1)*(新怪物属性!$H54-1))*INDEX(战舰突破!$D$6:$D$18,新怪物属性!$N54+1),0),0)</f>
        <v>22825</v>
      </c>
      <c r="BP54" s="14">
        <f>IF($H54&gt;0,ROUND((INDEX(新战舰养成!AB$6:AB$18,新怪物属性!$K54+1)+INDEX(新战舰养成!M$6:M$18,新怪物属性!$K54+1)*(新怪物属性!$H54-1))*INDEX(战舰突破!$D$6:$D$18,新怪物属性!$N54+1),0),0)</f>
        <v>454</v>
      </c>
      <c r="BR54" s="14">
        <f>IF($I54&gt;0,ROUND((INDEX(新战舰养成!AC$6:AC$18,新怪物属性!$L54+1)+INDEX(新战舰养成!I$6:I$18,新怪物属性!$L54+1)*(新怪物属性!$I54-1))*INDEX(战舰突破!$D$6:$D$18,新怪物属性!$O54+1),0),0)</f>
        <v>2921</v>
      </c>
      <c r="BS54" s="14">
        <f>IF($I54&gt;0,ROUND((INDEX(新战舰养成!AD$6:AD$18,新怪物属性!$L54+1)+INDEX(新战舰养成!J$6:J$18,新怪物属性!$L54+1)*(新怪物属性!$I54-1))*INDEX(战舰突破!$D$6:$D$18,新怪物属性!$O54+1),0),0)</f>
        <v>0</v>
      </c>
      <c r="BT54" s="14">
        <f>IF($I54&gt;0,ROUND((INDEX(新战舰养成!AE$6:AE$18,新怪物属性!$L54+1)+INDEX(新战舰养成!K$6:K$18,新怪物属性!$L54+1)*(新怪物属性!$I54-1))*INDEX(战舰突破!$D$6:$D$18,新怪物属性!$O54+1),0),0)</f>
        <v>0</v>
      </c>
      <c r="BU54" s="14">
        <f>IF($I54&gt;0,ROUND((INDEX(新战舰养成!AF$6:AF$18,新怪物属性!$L54+1)+INDEX(新战舰养成!L$6:L$18,新怪物属性!$L54+1)*(新怪物属性!$I54-1))*INDEX(战舰突破!$D$6:$D$18,新怪物属性!$O54+1),0),0)</f>
        <v>19113</v>
      </c>
      <c r="BV54" s="14">
        <f>IF($I54&gt;0,ROUND((INDEX(新战舰养成!AG$6:AG$18,新怪物属性!$L54+1)+INDEX(新战舰养成!M$6:M$18,新怪物属性!$L54+1)*(新怪物属性!$I54-1))*INDEX(战舰突破!$D$6:$D$18,新怪物属性!$O54+1),0),0)</f>
        <v>550</v>
      </c>
      <c r="BY54" s="14">
        <f>(INDEX(装备数值!$C$13:$G$116,新怪物属性!$P56*8+1,BY$2)+INDEX(装备数值!$C$13:$G$116,新怪物属性!$Q56*8+2,BY$2)+INDEX(装备数值!$C$13:$G$116,新怪物属性!$S56*8+3,BY$2)+INDEX(装备数值!$C$13:$G$116,新怪物属性!$R56*8+4,BY$2)+INDEX(装备数值!$C$13:$G$116,新怪物属性!$T56*8+5,BY$2)+INDEX(装备数值!$C$13:$G$116,新怪物属性!$U56*8+6,BY$2)+INDEX(装备数值!$C$13:$G$116,新怪物属性!$V56*8+7,BY$2)+INDEX(装备数值!$C$13:$G$116,新怪物属性!$W56*8+8,BY$2))</f>
        <v>2000</v>
      </c>
      <c r="BZ54" s="14">
        <f>(INDEX(装备数值!$C$13:$G$116,新怪物属性!$P56*8+1,BZ$2)+INDEX(装备数值!$C$13:$G$116,新怪物属性!$Q56*8+2,BZ$2)+INDEX(装备数值!$C$13:$G$116,新怪物属性!$S56*8+3,BZ$2)+INDEX(装备数值!$C$13:$G$116,新怪物属性!$R56*8+4,BZ$2)+INDEX(装备数值!$C$13:$G$116,新怪物属性!$T56*8+5,BZ$2)+INDEX(装备数值!$C$13:$G$116,新怪物属性!$U56*8+6,BZ$2)+INDEX(装备数值!$C$13:$G$116,新怪物属性!$V56*8+7,BZ$2)+INDEX(装备数值!$C$13:$G$116,新怪物属性!$W56*8+8,BZ$2))</f>
        <v>15000</v>
      </c>
      <c r="CA54" s="14">
        <f>(INDEX(装备数值!$C$13:$G$116,新怪物属性!$P56*8+1,CA$2)+INDEX(装备数值!$C$13:$G$116,新怪物属性!$Q56*8+2,CA$2)+INDEX(装备数值!$C$13:$G$116,新怪物属性!$S56*8+3,CA$2)+INDEX(装备数值!$C$13:$G$116,新怪物属性!$R56*8+4,CA$2)+INDEX(装备数值!$C$13:$G$116,新怪物属性!$T56*8+5,CA$2)+INDEX(装备数值!$C$13:$G$116,新怪物属性!$U56*8+6,CA$2)+INDEX(装备数值!$C$13:$G$116,新怪物属性!$V56*8+7,CA$2)+INDEX(装备数值!$C$13:$G$116,新怪物属性!$W56*8+8,CA$2))</f>
        <v>1140</v>
      </c>
      <c r="CB54" s="14">
        <f>(INDEX(装备数值!$C$13:$G$116,新怪物属性!$P56*8+1,CB$2)+INDEX(装备数值!$C$13:$G$116,新怪物属性!$Q56*8+2,CB$2)+INDEX(装备数值!$C$13:$G$116,新怪物属性!$S56*8+3,CB$2)+INDEX(装备数值!$C$13:$G$116,新怪物属性!$R56*8+4,CB$2)+INDEX(装备数值!$C$13:$G$116,新怪物属性!$T56*8+5,CB$2)+INDEX(装备数值!$C$13:$G$116,新怪物属性!$U56*8+6,CB$2)+INDEX(装备数值!$C$13:$G$116,新怪物属性!$V56*8+7,CB$2)+INDEX(装备数值!$C$13:$G$116,新怪物属性!$W56*8+8,CB$2))</f>
        <v>34000</v>
      </c>
      <c r="CC54" s="14">
        <f>(INDEX(装备数值!$C$13:$G$116,新怪物属性!$P56*8+1,CC$2)+INDEX(装备数值!$C$13:$G$116,新怪物属性!$Q56*8+2,CC$2)+INDEX(装备数值!$C$13:$G$116,新怪物属性!$S56*8+3,CC$2)+INDEX(装备数值!$C$13:$G$116,新怪物属性!$R56*8+4,CC$2)+INDEX(装备数值!$C$13:$G$116,新怪物属性!$T56*8+5,CC$2)+INDEX(装备数值!$C$13:$G$116,新怪物属性!$U56*8+6,CC$2)+INDEX(装备数值!$C$13:$G$116,新怪物属性!$V56*8+7,CC$2)+INDEX(装备数值!$C$13:$G$116,新怪物属性!$W56*8+8,CC$2))</f>
        <v>350</v>
      </c>
      <c r="CF54" s="14">
        <f t="shared" si="135"/>
        <v>4</v>
      </c>
      <c r="CG54" s="14">
        <f t="shared" si="135"/>
        <v>4</v>
      </c>
      <c r="CH54" s="14">
        <f t="shared" si="135"/>
        <v>4</v>
      </c>
      <c r="CI54" s="14">
        <f t="shared" si="135"/>
        <v>0</v>
      </c>
      <c r="CJ54" s="14">
        <f t="shared" si="135"/>
        <v>0</v>
      </c>
      <c r="CK54" s="14">
        <f t="shared" si="135"/>
        <v>0</v>
      </c>
      <c r="CL54" s="14">
        <f t="shared" si="135"/>
        <v>0</v>
      </c>
      <c r="CM54" s="14">
        <f t="shared" si="135"/>
        <v>0</v>
      </c>
      <c r="CN54" s="14">
        <f t="shared" si="135"/>
        <v>0</v>
      </c>
      <c r="CO54" s="14">
        <f t="shared" si="135"/>
        <v>0</v>
      </c>
      <c r="CP54" s="14">
        <f t="shared" si="135"/>
        <v>0</v>
      </c>
      <c r="CQ54" s="14">
        <f t="shared" si="135"/>
        <v>0</v>
      </c>
      <c r="CR54" s="14">
        <f t="shared" si="135"/>
        <v>0</v>
      </c>
      <c r="CS54" s="14">
        <f>SUMIFS(装备数值!BL$50:BL$101,装备数值!$BG$50:$BG$101,"="&amp;新怪物属性!$CF$2,装备数值!$BH$50:$BH$101,"&lt;="&amp;新怪物属性!$CF54)+SUMIFS(装备数值!BL$50:BL$101,装备数值!$BG$50:$BG$101,"="&amp;新怪物属性!$CG$2,装备数值!$BH$50:$BH$101,"&lt;="&amp;新怪物属性!$CG54)+SUMIFS(装备数值!BL$50:BL$101,装备数值!$BG$50:$BG$101,"="&amp;新怪物属性!$CH$2,装备数值!$BH$50:$BH$101,"&lt;="&amp;新怪物属性!$CH54)+SUMIFS(装备数值!BL$50:BL$101,装备数值!$BG$50:$BG$101,"="&amp;新怪物属性!$CI$2,装备数值!$BH$50:$BH$101,"&lt;="&amp;新怪物属性!$CI54)+SUMIFS(装备数值!BL$50:BL$101,装备数值!$BG$50:$BG$101,"="&amp;新怪物属性!$CJ$2,装备数值!$BH$50:$BH$101,"&lt;="&amp;新怪物属性!$CJ54)+SUMIFS(装备数值!BL$50:BL$101,装备数值!$BG$50:$BG$101,"="&amp;新怪物属性!$CK$2,装备数值!$BH$50:$BH$101,"&lt;="&amp;新怪物属性!$CK54)+SUMIFS(装备数值!BL$50:BL$101,装备数值!$BG$50:$BG$101,"="&amp;新怪物属性!$CL$2,装备数值!$BH$50:$BH$101,"&lt;="&amp;新怪物属性!$CL54)+SUMIFS(装备数值!BL$50:BL$101,装备数值!$BG$50:$BG$101,"="&amp;新怪物属性!$CM$2,装备数值!$BH$50:$BH$101,"&lt;="&amp;新怪物属性!$CM54)+SUMIFS(装备数值!BL$50:BL$101,装备数值!$BG$50:$BG$101,"="&amp;新怪物属性!$CN$2,装备数值!$BH$50:$BH$101,"&lt;="&amp;新怪物属性!$CN54)+SUMIFS(装备数值!BL$50:BL$101,装备数值!$BG$50:$BG$101,"="&amp;新怪物属性!$CO$2,装备数值!$BH$50:$BH$101,"&lt;="&amp;新怪物属性!$CO54)+SUMIFS(装备数值!BL$50:BL$101,装备数值!$BG$50:$BG$101,"="&amp;新怪物属性!$CP$2,装备数值!$BH$50:$BH$101,"&lt;="&amp;新怪物属性!$CP54)+SUMIFS(装备数值!BL$50:BL$101,装备数值!$BG$50:$BG$101,"="&amp;新怪物属性!$CQ$2,装备数值!$BH$50:$BH$101,"&lt;="&amp;新怪物属性!$CQ54)+SUMIFS(装备数值!BL$50:BL$101,装备数值!$BG$50:$BG$101,"="&amp;新怪物属性!$CR$2,装备数值!$BH$50:$BH$101,"&lt;="&amp;新怪物属性!$CR54)</f>
        <v>3360</v>
      </c>
      <c r="CT54" s="14">
        <f>SUMIFS(装备数值!BM$50:BM$101,装备数值!$BG$50:$BG$101,"="&amp;新怪物属性!$CF$2,装备数值!$BH$50:$BH$101,"&lt;="&amp;新怪物属性!$CF54)+SUMIFS(装备数值!BM$50:BM$101,装备数值!$BG$50:$BG$101,"="&amp;新怪物属性!$CG$2,装备数值!$BH$50:$BH$101,"&lt;="&amp;新怪物属性!$CG54)+SUMIFS(装备数值!BM$50:BM$101,装备数值!$BG$50:$BG$101,"="&amp;新怪物属性!$CH$2,装备数值!$BH$50:$BH$101,"&lt;="&amp;新怪物属性!$CH54)+SUMIFS(装备数值!BM$50:BM$101,装备数值!$BG$50:$BG$101,"="&amp;新怪物属性!$CI$2,装备数值!$BH$50:$BH$101,"&lt;="&amp;新怪物属性!$CI54)+SUMIFS(装备数值!BM$50:BM$101,装备数值!$BG$50:$BG$101,"="&amp;新怪物属性!$CJ$2,装备数值!$BH$50:$BH$101,"&lt;="&amp;新怪物属性!$CJ54)+SUMIFS(装备数值!BM$50:BM$101,装备数值!$BG$50:$BG$101,"="&amp;新怪物属性!$CK$2,装备数值!$BH$50:$BH$101,"&lt;="&amp;新怪物属性!$CK54)+SUMIFS(装备数值!BM$50:BM$101,装备数值!$BG$50:$BG$101,"="&amp;新怪物属性!$CL$2,装备数值!$BH$50:$BH$101,"&lt;="&amp;新怪物属性!$CL54)+SUMIFS(装备数值!BM$50:BM$101,装备数值!$BG$50:$BG$101,"="&amp;新怪物属性!$CM$2,装备数值!$BH$50:$BH$101,"&lt;="&amp;新怪物属性!$CM54)+SUMIFS(装备数值!BM$50:BM$101,装备数值!$BG$50:$BG$101,"="&amp;新怪物属性!$CN$2,装备数值!$BH$50:$BH$101,"&lt;="&amp;新怪物属性!$CN54)+SUMIFS(装备数值!BM$50:BM$101,装备数值!$BG$50:$BG$101,"="&amp;新怪物属性!$CO$2,装备数值!$BH$50:$BH$101,"&lt;="&amp;新怪物属性!$CO54)+SUMIFS(装备数值!BM$50:BM$101,装备数值!$BG$50:$BG$101,"="&amp;新怪物属性!$CP$2,装备数值!$BH$50:$BH$101,"&lt;="&amp;新怪物属性!$CP54)+SUMIFS(装备数值!BM$50:BM$101,装备数值!$BG$50:$BG$101,"="&amp;新怪物属性!$CQ$2,装备数值!$BH$50:$BH$101,"&lt;="&amp;新怪物属性!$CQ54)+SUMIFS(装备数值!BM$50:BM$101,装备数值!$BG$50:$BG$101,"="&amp;新怪物属性!$CR$2,装备数值!$BH$50:$BH$101,"&lt;="&amp;新怪物属性!$CR54)</f>
        <v>43200</v>
      </c>
      <c r="CU54" s="14">
        <f>SUMIFS(装备数值!BN$50:BN$101,装备数值!$BG$50:$BG$101,"="&amp;新怪物属性!$CF$2,装备数值!$BH$50:$BH$101,"&lt;="&amp;新怪物属性!$CF54)+SUMIFS(装备数值!BN$50:BN$101,装备数值!$BG$50:$BG$101,"="&amp;新怪物属性!$CG$2,装备数值!$BH$50:$BH$101,"&lt;="&amp;新怪物属性!$CG54)+SUMIFS(装备数值!BN$50:BN$101,装备数值!$BG$50:$BG$101,"="&amp;新怪物属性!$CH$2,装备数值!$BH$50:$BH$101,"&lt;="&amp;新怪物属性!$CH54)+SUMIFS(装备数值!BN$50:BN$101,装备数值!$BG$50:$BG$101,"="&amp;新怪物属性!$CI$2,装备数值!$BH$50:$BH$101,"&lt;="&amp;新怪物属性!$CI54)+SUMIFS(装备数值!BN$50:BN$101,装备数值!$BG$50:$BG$101,"="&amp;新怪物属性!$CJ$2,装备数值!$BH$50:$BH$101,"&lt;="&amp;新怪物属性!$CJ54)+SUMIFS(装备数值!BN$50:BN$101,装备数值!$BG$50:$BG$101,"="&amp;新怪物属性!$CK$2,装备数值!$BH$50:$BH$101,"&lt;="&amp;新怪物属性!$CK54)+SUMIFS(装备数值!BN$50:BN$101,装备数值!$BG$50:$BG$101,"="&amp;新怪物属性!$CL$2,装备数值!$BH$50:$BH$101,"&lt;="&amp;新怪物属性!$CL54)+SUMIFS(装备数值!BN$50:BN$101,装备数值!$BG$50:$BG$101,"="&amp;新怪物属性!$CM$2,装备数值!$BH$50:$BH$101,"&lt;="&amp;新怪物属性!$CM54)+SUMIFS(装备数值!BN$50:BN$101,装备数值!$BG$50:$BG$101,"="&amp;新怪物属性!$CN$2,装备数值!$BH$50:$BH$101,"&lt;="&amp;新怪物属性!$CN54)+SUMIFS(装备数值!BN$50:BN$101,装备数值!$BG$50:$BG$101,"="&amp;新怪物属性!$CO$2,装备数值!$BH$50:$BH$101,"&lt;="&amp;新怪物属性!$CO54)+SUMIFS(装备数值!BN$50:BN$101,装备数值!$BG$50:$BG$101,"="&amp;新怪物属性!$CP$2,装备数值!$BH$50:$BH$101,"&lt;="&amp;新怪物属性!$CP54)+SUMIFS(装备数值!BN$50:BN$101,装备数值!$BG$50:$BG$101,"="&amp;新怪物属性!$CQ$2,装备数值!$BH$50:$BH$101,"&lt;="&amp;新怪物属性!$CQ54)+SUMIFS(装备数值!BN$50:BN$101,装备数值!$BG$50:$BG$101,"="&amp;新怪物属性!$CR$2,装备数值!$BH$50:$BH$101,"&lt;="&amp;新怪物属性!$CR54)</f>
        <v>1200</v>
      </c>
      <c r="CV54" s="14">
        <f>SUMIFS(装备数值!BO$50:BO$101,装备数值!$BG$50:$BG$101,"="&amp;新怪物属性!$CF$2,装备数值!$BH$50:$BH$101,"&lt;="&amp;新怪物属性!$CF54)+SUMIFS(装备数值!BO$50:BO$101,装备数值!$BG$50:$BG$101,"="&amp;新怪物属性!$CG$2,装备数值!$BH$50:$BH$101,"&lt;="&amp;新怪物属性!$CG54)+SUMIFS(装备数值!BO$50:BO$101,装备数值!$BG$50:$BG$101,"="&amp;新怪物属性!$CH$2,装备数值!$BH$50:$BH$101,"&lt;="&amp;新怪物属性!$CH54)+SUMIFS(装备数值!BO$50:BO$101,装备数值!$BG$50:$BG$101,"="&amp;新怪物属性!$CI$2,装备数值!$BH$50:$BH$101,"&lt;="&amp;新怪物属性!$CI54)+SUMIFS(装备数值!BO$50:BO$101,装备数值!$BG$50:$BG$101,"="&amp;新怪物属性!$CJ$2,装备数值!$BH$50:$BH$101,"&lt;="&amp;新怪物属性!$CJ54)+SUMIFS(装备数值!BO$50:BO$101,装备数值!$BG$50:$BG$101,"="&amp;新怪物属性!$CK$2,装备数值!$BH$50:$BH$101,"&lt;="&amp;新怪物属性!$CK54)+SUMIFS(装备数值!BO$50:BO$101,装备数值!$BG$50:$BG$101,"="&amp;新怪物属性!$CL$2,装备数值!$BH$50:$BH$101,"&lt;="&amp;新怪物属性!$CL54)+SUMIFS(装备数值!BO$50:BO$101,装备数值!$BG$50:$BG$101,"="&amp;新怪物属性!$CM$2,装备数值!$BH$50:$BH$101,"&lt;="&amp;新怪物属性!$CM54)+SUMIFS(装备数值!BO$50:BO$101,装备数值!$BG$50:$BG$101,"="&amp;新怪物属性!$CN$2,装备数值!$BH$50:$BH$101,"&lt;="&amp;新怪物属性!$CN54)+SUMIFS(装备数值!BO$50:BO$101,装备数值!$BG$50:$BG$101,"="&amp;新怪物属性!$CO$2,装备数值!$BH$50:$BH$101,"&lt;="&amp;新怪物属性!$CO54)+SUMIFS(装备数值!BO$50:BO$101,装备数值!$BG$50:$BG$101,"="&amp;新怪物属性!$CP$2,装备数值!$BH$50:$BH$101,"&lt;="&amp;新怪物属性!$CP54)+SUMIFS(装备数值!BO$50:BO$101,装备数值!$BG$50:$BG$101,"="&amp;新怪物属性!$CQ$2,装备数值!$BH$50:$BH$101,"&lt;="&amp;新怪物属性!$CQ54)+SUMIFS(装备数值!BO$50:BO$101,装备数值!$BG$50:$BG$101,"="&amp;新怪物属性!$CR$2,装备数值!$BH$50:$BH$101,"&lt;="&amp;新怪物属性!$CR54)</f>
        <v>48000</v>
      </c>
      <c r="CW54" s="14">
        <f>SUMIFS(装备数值!BP$50:BP$101,装备数值!$BG$50:$BG$101,"="&amp;新怪物属性!$CF$2,装备数值!$BH$50:$BH$101,"&lt;="&amp;新怪物属性!$CF54)+SUMIFS(装备数值!BP$50:BP$101,装备数值!$BG$50:$BG$101,"="&amp;新怪物属性!$CG$2,装备数值!$BH$50:$BH$101,"&lt;="&amp;新怪物属性!$CG54)+SUMIFS(装备数值!BP$50:BP$101,装备数值!$BG$50:$BG$101,"="&amp;新怪物属性!$CH$2,装备数值!$BH$50:$BH$101,"&lt;="&amp;新怪物属性!$CH54)+SUMIFS(装备数值!BP$50:BP$101,装备数值!$BG$50:$BG$101,"="&amp;新怪物属性!$CI$2,装备数值!$BH$50:$BH$101,"&lt;="&amp;新怪物属性!$CI54)+SUMIFS(装备数值!BP$50:BP$101,装备数值!$BG$50:$BG$101,"="&amp;新怪物属性!$CJ$2,装备数值!$BH$50:$BH$101,"&lt;="&amp;新怪物属性!$CJ54)+SUMIFS(装备数值!BP$50:BP$101,装备数值!$BG$50:$BG$101,"="&amp;新怪物属性!$CK$2,装备数值!$BH$50:$BH$101,"&lt;="&amp;新怪物属性!$CK54)+SUMIFS(装备数值!BP$50:BP$101,装备数值!$BG$50:$BG$101,"="&amp;新怪物属性!$CL$2,装备数值!$BH$50:$BH$101,"&lt;="&amp;新怪物属性!$CL54)+SUMIFS(装备数值!BP$50:BP$101,装备数值!$BG$50:$BG$101,"="&amp;新怪物属性!$CM$2,装备数值!$BH$50:$BH$101,"&lt;="&amp;新怪物属性!$CM54)+SUMIFS(装备数值!BP$50:BP$101,装备数值!$BG$50:$BG$101,"="&amp;新怪物属性!$CN$2,装备数值!$BH$50:$BH$101,"&lt;="&amp;新怪物属性!$CN54)+SUMIFS(装备数值!BP$50:BP$101,装备数值!$BG$50:$BG$101,"="&amp;新怪物属性!$CO$2,装备数值!$BH$50:$BH$101,"&lt;="&amp;新怪物属性!$CO54)+SUMIFS(装备数值!BP$50:BP$101,装备数值!$BG$50:$BG$101,"="&amp;新怪物属性!$CP$2,装备数值!$BH$50:$BH$101,"&lt;="&amp;新怪物属性!$CP54)+SUMIFS(装备数值!BP$50:BP$101,装备数值!$BG$50:$BG$101,"="&amp;新怪物属性!$CQ$2,装备数值!$BH$50:$BH$101,"&lt;="&amp;新怪物属性!$CQ54)+SUMIFS(装备数值!BP$50:BP$101,装备数值!$BG$50:$BG$101,"="&amp;新怪物属性!$CR$2,装备数值!$BH$50:$BH$101,"&lt;="&amp;新怪物属性!$CR54)</f>
        <v>920</v>
      </c>
      <c r="CX54" s="14">
        <f>SUMIFS(装备数值!BQ$50:BQ$101,装备数值!$BG$50:$BG$101,"="&amp;新怪物属性!$CF$2,装备数值!$BH$50:$BH$101,"&lt;="&amp;新怪物属性!$CF54)+SUMIFS(装备数值!BQ$50:BQ$101,装备数值!$BG$50:$BG$101,"="&amp;新怪物属性!$CG$2,装备数值!$BH$50:$BH$101,"&lt;="&amp;新怪物属性!$CG54)+SUMIFS(装备数值!BQ$50:BQ$101,装备数值!$BG$50:$BG$101,"="&amp;新怪物属性!$CH$2,装备数值!$BH$50:$BH$101,"&lt;="&amp;新怪物属性!$CH54)+SUMIFS(装备数值!BQ$50:BQ$101,装备数值!$BG$50:$BG$101,"="&amp;新怪物属性!$CI$2,装备数值!$BH$50:$BH$101,"&lt;="&amp;新怪物属性!$CI54)+SUMIFS(装备数值!BQ$50:BQ$101,装备数值!$BG$50:$BG$101,"="&amp;新怪物属性!$CJ$2,装备数值!$BH$50:$BH$101,"&lt;="&amp;新怪物属性!$CJ54)+SUMIFS(装备数值!BQ$50:BQ$101,装备数值!$BG$50:$BG$101,"="&amp;新怪物属性!$CK$2,装备数值!$BH$50:$BH$101,"&lt;="&amp;新怪物属性!$CK54)+SUMIFS(装备数值!BQ$50:BQ$101,装备数值!$BG$50:$BG$101,"="&amp;新怪物属性!$CL$2,装备数值!$BH$50:$BH$101,"&lt;="&amp;新怪物属性!$CL54)+SUMIFS(装备数值!BQ$50:BQ$101,装备数值!$BG$50:$BG$101,"="&amp;新怪物属性!$CM$2,装备数值!$BH$50:$BH$101,"&lt;="&amp;新怪物属性!$CM54)+SUMIFS(装备数值!BQ$50:BQ$101,装备数值!$BG$50:$BG$101,"="&amp;新怪物属性!$CN$2,装备数值!$BH$50:$BH$101,"&lt;="&amp;新怪物属性!$CN54)+SUMIFS(装备数值!BQ$50:BQ$101,装备数值!$BG$50:$BG$101,"="&amp;新怪物属性!$CO$2,装备数值!$BH$50:$BH$101,"&lt;="&amp;新怪物属性!$CO54)+SUMIFS(装备数值!BQ$50:BQ$101,装备数值!$BG$50:$BG$101,"="&amp;新怪物属性!$CP$2,装备数值!$BH$50:$BH$101,"&lt;="&amp;新怪物属性!$CP54)+SUMIFS(装备数值!BQ$50:BQ$101,装备数值!$BG$50:$BG$101,"="&amp;新怪物属性!$CQ$2,装备数值!$BH$50:$BH$101,"&lt;="&amp;新怪物属性!$CQ54)+SUMIFS(装备数值!BQ$50:BQ$101,装备数值!$BG$50:$BG$101,"="&amp;新怪物属性!$CR$2,装备数值!$BH$50:$BH$101,"&lt;="&amp;新怪物属性!$CR54)</f>
        <v>250</v>
      </c>
      <c r="CY54" s="14">
        <f>SUMIFS(装备数值!BR$50:BR$101,装备数值!$BG$50:$BG$101,"="&amp;新怪物属性!$CF$2,装备数值!$BH$50:$BH$101,"&lt;="&amp;新怪物属性!$CF54)+SUMIFS(装备数值!BR$50:BR$101,装备数值!$BG$50:$BG$101,"="&amp;新怪物属性!$CG$2,装备数值!$BH$50:$BH$101,"&lt;="&amp;新怪物属性!$CG54)+SUMIFS(装备数值!BR$50:BR$101,装备数值!$BG$50:$BG$101,"="&amp;新怪物属性!$CH$2,装备数值!$BH$50:$BH$101,"&lt;="&amp;新怪物属性!$CH54)+SUMIFS(装备数值!BR$50:BR$101,装备数值!$BG$50:$BG$101,"="&amp;新怪物属性!$CI$2,装备数值!$BH$50:$BH$101,"&lt;="&amp;新怪物属性!$CI54)+SUMIFS(装备数值!BR$50:BR$101,装备数值!$BG$50:$BG$101,"="&amp;新怪物属性!$CJ$2,装备数值!$BH$50:$BH$101,"&lt;="&amp;新怪物属性!$CJ54)+SUMIFS(装备数值!BR$50:BR$101,装备数值!$BG$50:$BG$101,"="&amp;新怪物属性!$CK$2,装备数值!$BH$50:$BH$101,"&lt;="&amp;新怪物属性!$CK54)+SUMIFS(装备数值!BR$50:BR$101,装备数值!$BG$50:$BG$101,"="&amp;新怪物属性!$CL$2,装备数值!$BH$50:$BH$101,"&lt;="&amp;新怪物属性!$CL54)+SUMIFS(装备数值!BR$50:BR$101,装备数值!$BG$50:$BG$101,"="&amp;新怪物属性!$CM$2,装备数值!$BH$50:$BH$101,"&lt;="&amp;新怪物属性!$CM54)+SUMIFS(装备数值!BR$50:BR$101,装备数值!$BG$50:$BG$101,"="&amp;新怪物属性!$CN$2,装备数值!$BH$50:$BH$101,"&lt;="&amp;新怪物属性!$CN54)+SUMIFS(装备数值!BR$50:BR$101,装备数值!$BG$50:$BG$101,"="&amp;新怪物属性!$CO$2,装备数值!$BH$50:$BH$101,"&lt;="&amp;新怪物属性!$CO54)+SUMIFS(装备数值!BR$50:BR$101,装备数值!$BG$50:$BG$101,"="&amp;新怪物属性!$CP$2,装备数值!$BH$50:$BH$101,"&lt;="&amp;新怪物属性!$CP54)+SUMIFS(装备数值!BR$50:BR$101,装备数值!$BG$50:$BG$101,"="&amp;新怪物属性!$CQ$2,装备数值!$BH$50:$BH$101,"&lt;="&amp;新怪物属性!$CQ54)+SUMIFS(装备数值!BR$50:BR$101,装备数值!$BG$50:$BG$101,"="&amp;新怪物属性!$CR$2,装备数值!$BH$50:$BH$101,"&lt;="&amp;新怪物属性!$CR54)</f>
        <v>250</v>
      </c>
      <c r="CZ54" s="14">
        <f>SUMIFS(装备数值!BS$50:BS$101,装备数值!$BG$50:$BG$101,"="&amp;新怪物属性!$CF$2,装备数值!$BH$50:$BH$101,"&lt;="&amp;新怪物属性!$CF54)+SUMIFS(装备数值!BS$50:BS$101,装备数值!$BG$50:$BG$101,"="&amp;新怪物属性!$CG$2,装备数值!$BH$50:$BH$101,"&lt;="&amp;新怪物属性!$CG54)+SUMIFS(装备数值!BS$50:BS$101,装备数值!$BG$50:$BG$101,"="&amp;新怪物属性!$CH$2,装备数值!$BH$50:$BH$101,"&lt;="&amp;新怪物属性!$CH54)+SUMIFS(装备数值!BS$50:BS$101,装备数值!$BG$50:$BG$101,"="&amp;新怪物属性!$CI$2,装备数值!$BH$50:$BH$101,"&lt;="&amp;新怪物属性!$CI54)+SUMIFS(装备数值!BS$50:BS$101,装备数值!$BG$50:$BG$101,"="&amp;新怪物属性!$CJ$2,装备数值!$BH$50:$BH$101,"&lt;="&amp;新怪物属性!$CJ54)+SUMIFS(装备数值!BS$50:BS$101,装备数值!$BG$50:$BG$101,"="&amp;新怪物属性!$CK$2,装备数值!$BH$50:$BH$101,"&lt;="&amp;新怪物属性!$CK54)+SUMIFS(装备数值!BS$50:BS$101,装备数值!$BG$50:$BG$101,"="&amp;新怪物属性!$CL$2,装备数值!$BH$50:$BH$101,"&lt;="&amp;新怪物属性!$CL54)+SUMIFS(装备数值!BS$50:BS$101,装备数值!$BG$50:$BG$101,"="&amp;新怪物属性!$CM$2,装备数值!$BH$50:$BH$101,"&lt;="&amp;新怪物属性!$CM54)+SUMIFS(装备数值!BS$50:BS$101,装备数值!$BG$50:$BG$101,"="&amp;新怪物属性!$CN$2,装备数值!$BH$50:$BH$101,"&lt;="&amp;新怪物属性!$CN54)+SUMIFS(装备数值!BS$50:BS$101,装备数值!$BG$50:$BG$101,"="&amp;新怪物属性!$CO$2,装备数值!$BH$50:$BH$101,"&lt;="&amp;新怪物属性!$CO54)+SUMIFS(装备数值!BS$50:BS$101,装备数值!$BG$50:$BG$101,"="&amp;新怪物属性!$CP$2,装备数值!$BH$50:$BH$101,"&lt;="&amp;新怪物属性!$CP54)+SUMIFS(装备数值!BS$50:BS$101,装备数值!$BG$50:$BG$101,"="&amp;新怪物属性!$CQ$2,装备数值!$BH$50:$BH$101,"&lt;="&amp;新怪物属性!$CQ54)+SUMIFS(装备数值!BS$50:BS$101,装备数值!$BG$50:$BG$101,"="&amp;新怪物属性!$CR$2,装备数值!$BH$50:$BH$101,"&lt;="&amp;新怪物属性!$CR54)</f>
        <v>250</v>
      </c>
      <c r="DA54" s="14">
        <f>SUMIFS(装备数值!BT$50:BT$101,装备数值!$BG$50:$BG$101,"="&amp;新怪物属性!$CF$2,装备数值!$BH$50:$BH$101,"&lt;="&amp;新怪物属性!$CF54)+SUMIFS(装备数值!BT$50:BT$101,装备数值!$BG$50:$BG$101,"="&amp;新怪物属性!$CG$2,装备数值!$BH$50:$BH$101,"&lt;="&amp;新怪物属性!$CG54)+SUMIFS(装备数值!BT$50:BT$101,装备数值!$BG$50:$BG$101,"="&amp;新怪物属性!$CH$2,装备数值!$BH$50:$BH$101,"&lt;="&amp;新怪物属性!$CH54)+SUMIFS(装备数值!BT$50:BT$101,装备数值!$BG$50:$BG$101,"="&amp;新怪物属性!$CI$2,装备数值!$BH$50:$BH$101,"&lt;="&amp;新怪物属性!$CI54)+SUMIFS(装备数值!BT$50:BT$101,装备数值!$BG$50:$BG$101,"="&amp;新怪物属性!$CJ$2,装备数值!$BH$50:$BH$101,"&lt;="&amp;新怪物属性!$CJ54)+SUMIFS(装备数值!BT$50:BT$101,装备数值!$BG$50:$BG$101,"="&amp;新怪物属性!$CK$2,装备数值!$BH$50:$BH$101,"&lt;="&amp;新怪物属性!$CK54)+SUMIFS(装备数值!BT$50:BT$101,装备数值!$BG$50:$BG$101,"="&amp;新怪物属性!$CL$2,装备数值!$BH$50:$BH$101,"&lt;="&amp;新怪物属性!$CL54)+SUMIFS(装备数值!BT$50:BT$101,装备数值!$BG$50:$BG$101,"="&amp;新怪物属性!$CM$2,装备数值!$BH$50:$BH$101,"&lt;="&amp;新怪物属性!$CM54)+SUMIFS(装备数值!BT$50:BT$101,装备数值!$BG$50:$BG$101,"="&amp;新怪物属性!$CN$2,装备数值!$BH$50:$BH$101,"&lt;="&amp;新怪物属性!$CN54)+SUMIFS(装备数值!BT$50:BT$101,装备数值!$BG$50:$BG$101,"="&amp;新怪物属性!$CO$2,装备数值!$BH$50:$BH$101,"&lt;="&amp;新怪物属性!$CO54)+SUMIFS(装备数值!BT$50:BT$101,装备数值!$BG$50:$BG$101,"="&amp;新怪物属性!$CP$2,装备数值!$BH$50:$BH$101,"&lt;="&amp;新怪物属性!$CP54)+SUMIFS(装备数值!BT$50:BT$101,装备数值!$BG$50:$BG$101,"="&amp;新怪物属性!$CQ$2,装备数值!$BH$50:$BH$101,"&lt;="&amp;新怪物属性!$CQ54)+SUMIFS(装备数值!BT$50:BT$101,装备数值!$BG$50:$BG$101,"="&amp;新怪物属性!$CR$2,装备数值!$BH$50:$BH$101,"&lt;="&amp;新怪物属性!$CR54)</f>
        <v>250</v>
      </c>
      <c r="DB54" s="14">
        <f>SUMIFS(装备数值!BU$50:BU$101,装备数值!$BG$50:$BG$101,"="&amp;新怪物属性!$CF$2,装备数值!$BH$50:$BH$101,"&lt;="&amp;新怪物属性!$CF54)+SUMIFS(装备数值!BU$50:BU$101,装备数值!$BG$50:$BG$101,"="&amp;新怪物属性!$CG$2,装备数值!$BH$50:$BH$101,"&lt;="&amp;新怪物属性!$CG54)+SUMIFS(装备数值!BU$50:BU$101,装备数值!$BG$50:$BG$101,"="&amp;新怪物属性!$CH$2,装备数值!$BH$50:$BH$101,"&lt;="&amp;新怪物属性!$CH54)+SUMIFS(装备数值!BU$50:BU$101,装备数值!$BG$50:$BG$101,"="&amp;新怪物属性!$CI$2,装备数值!$BH$50:$BH$101,"&lt;="&amp;新怪物属性!$CI54)+SUMIFS(装备数值!BU$50:BU$101,装备数值!$BG$50:$BG$101,"="&amp;新怪物属性!$CJ$2,装备数值!$BH$50:$BH$101,"&lt;="&amp;新怪物属性!$CJ54)+SUMIFS(装备数值!BU$50:BU$101,装备数值!$BG$50:$BG$101,"="&amp;新怪物属性!$CK$2,装备数值!$BH$50:$BH$101,"&lt;="&amp;新怪物属性!$CK54)+SUMIFS(装备数值!BU$50:BU$101,装备数值!$BG$50:$BG$101,"="&amp;新怪物属性!$CL$2,装备数值!$BH$50:$BH$101,"&lt;="&amp;新怪物属性!$CL54)+SUMIFS(装备数值!BU$50:BU$101,装备数值!$BG$50:$BG$101,"="&amp;新怪物属性!$CM$2,装备数值!$BH$50:$BH$101,"&lt;="&amp;新怪物属性!$CM54)+SUMIFS(装备数值!BU$50:BU$101,装备数值!$BG$50:$BG$101,"="&amp;新怪物属性!$CN$2,装备数值!$BH$50:$BH$101,"&lt;="&amp;新怪物属性!$CN54)+SUMIFS(装备数值!BU$50:BU$101,装备数值!$BG$50:$BG$101,"="&amp;新怪物属性!$CO$2,装备数值!$BH$50:$BH$101,"&lt;="&amp;新怪物属性!$CO54)+SUMIFS(装备数值!BU$50:BU$101,装备数值!$BG$50:$BG$101,"="&amp;新怪物属性!$CP$2,装备数值!$BH$50:$BH$101,"&lt;="&amp;新怪物属性!$CP54)+SUMIFS(装备数值!BU$50:BU$101,装备数值!$BG$50:$BG$101,"="&amp;新怪物属性!$CQ$2,装备数值!$BH$50:$BH$101,"&lt;="&amp;新怪物属性!$CQ54)+SUMIFS(装备数值!BU$50:BU$101,装备数值!$BG$50:$BG$101,"="&amp;新怪物属性!$CR$2,装备数值!$BH$50:$BH$101,"&lt;="&amp;新怪物属性!$CR54)</f>
        <v>0</v>
      </c>
      <c r="DC54" s="14">
        <f>SUMIFS(装备数值!BV$50:BV$101,装备数值!$BG$50:$BG$101,"="&amp;新怪物属性!$CF$2,装备数值!$BH$50:$BH$101,"&lt;="&amp;新怪物属性!$CF54)+SUMIFS(装备数值!BV$50:BV$101,装备数值!$BG$50:$BG$101,"="&amp;新怪物属性!$CG$2,装备数值!$BH$50:$BH$101,"&lt;="&amp;新怪物属性!$CG54)+SUMIFS(装备数值!BV$50:BV$101,装备数值!$BG$50:$BG$101,"="&amp;新怪物属性!$CH$2,装备数值!$BH$50:$BH$101,"&lt;="&amp;新怪物属性!$CH54)+SUMIFS(装备数值!BV$50:BV$101,装备数值!$BG$50:$BG$101,"="&amp;新怪物属性!$CI$2,装备数值!$BH$50:$BH$101,"&lt;="&amp;新怪物属性!$CI54)+SUMIFS(装备数值!BV$50:BV$101,装备数值!$BG$50:$BG$101,"="&amp;新怪物属性!$CJ$2,装备数值!$BH$50:$BH$101,"&lt;="&amp;新怪物属性!$CJ54)+SUMIFS(装备数值!BV$50:BV$101,装备数值!$BG$50:$BG$101,"="&amp;新怪物属性!$CK$2,装备数值!$BH$50:$BH$101,"&lt;="&amp;新怪物属性!$CK54)+SUMIFS(装备数值!BV$50:BV$101,装备数值!$BG$50:$BG$101,"="&amp;新怪物属性!$CL$2,装备数值!$BH$50:$BH$101,"&lt;="&amp;新怪物属性!$CL54)+SUMIFS(装备数值!BV$50:BV$101,装备数值!$BG$50:$BG$101,"="&amp;新怪物属性!$CM$2,装备数值!$BH$50:$BH$101,"&lt;="&amp;新怪物属性!$CM54)+SUMIFS(装备数值!BV$50:BV$101,装备数值!$BG$50:$BG$101,"="&amp;新怪物属性!$CN$2,装备数值!$BH$50:$BH$101,"&lt;="&amp;新怪物属性!$CN54)+SUMIFS(装备数值!BV$50:BV$101,装备数值!$BG$50:$BG$101,"="&amp;新怪物属性!$CO$2,装备数值!$BH$50:$BH$101,"&lt;="&amp;新怪物属性!$CO54)+SUMIFS(装备数值!BV$50:BV$101,装备数值!$BG$50:$BG$101,"="&amp;新怪物属性!$CP$2,装备数值!$BH$50:$BH$101,"&lt;="&amp;新怪物属性!$CP54)+SUMIFS(装备数值!BV$50:BV$101,装备数值!$BG$50:$BG$101,"="&amp;新怪物属性!$CQ$2,装备数值!$BH$50:$BH$101,"&lt;="&amp;新怪物属性!$CQ54)+SUMIFS(装备数值!BV$50:BV$101,装备数值!$BG$50:$BG$101,"="&amp;新怪物属性!$CR$2,装备数值!$BH$50:$BH$101,"&lt;="&amp;新怪物属性!$CR54)</f>
        <v>0</v>
      </c>
      <c r="DD54" s="14">
        <f>SUMIFS(装备数值!BW$50:BW$101,装备数值!$BG$50:$BG$101,"="&amp;新怪物属性!$CF$2,装备数值!$BH$50:$BH$101,"&lt;="&amp;新怪物属性!$CF54)+SUMIFS(装备数值!BW$50:BW$101,装备数值!$BG$50:$BG$101,"="&amp;新怪物属性!$CG$2,装备数值!$BH$50:$BH$101,"&lt;="&amp;新怪物属性!$CG54)+SUMIFS(装备数值!BW$50:BW$101,装备数值!$BG$50:$BG$101,"="&amp;新怪物属性!$CH$2,装备数值!$BH$50:$BH$101,"&lt;="&amp;新怪物属性!$CH54)+SUMIFS(装备数值!BW$50:BW$101,装备数值!$BG$50:$BG$101,"="&amp;新怪物属性!$CI$2,装备数值!$BH$50:$BH$101,"&lt;="&amp;新怪物属性!$CI54)+SUMIFS(装备数值!BW$50:BW$101,装备数值!$BG$50:$BG$101,"="&amp;新怪物属性!$CJ$2,装备数值!$BH$50:$BH$101,"&lt;="&amp;新怪物属性!$CJ54)+SUMIFS(装备数值!BW$50:BW$101,装备数值!$BG$50:$BG$101,"="&amp;新怪物属性!$CK$2,装备数值!$BH$50:$BH$101,"&lt;="&amp;新怪物属性!$CK54)+SUMIFS(装备数值!BW$50:BW$101,装备数值!$BG$50:$BG$101,"="&amp;新怪物属性!$CL$2,装备数值!$BH$50:$BH$101,"&lt;="&amp;新怪物属性!$CL54)+SUMIFS(装备数值!BW$50:BW$101,装备数值!$BG$50:$BG$101,"="&amp;新怪物属性!$CM$2,装备数值!$BH$50:$BH$101,"&lt;="&amp;新怪物属性!$CM54)+SUMIFS(装备数值!BW$50:BW$101,装备数值!$BG$50:$BG$101,"="&amp;新怪物属性!$CN$2,装备数值!$BH$50:$BH$101,"&lt;="&amp;新怪物属性!$CN54)+SUMIFS(装备数值!BW$50:BW$101,装备数值!$BG$50:$BG$101,"="&amp;新怪物属性!$CO$2,装备数值!$BH$50:$BH$101,"&lt;="&amp;新怪物属性!$CO54)+SUMIFS(装备数值!BW$50:BW$101,装备数值!$BG$50:$BG$101,"="&amp;新怪物属性!$CP$2,装备数值!$BH$50:$BH$101,"&lt;="&amp;新怪物属性!$CP54)+SUMIFS(装备数值!BW$50:BW$101,装备数值!$BG$50:$BG$101,"="&amp;新怪物属性!$CQ$2,装备数值!$BH$50:$BH$101,"&lt;="&amp;新怪物属性!$CQ54)+SUMIFS(装备数值!BW$50:BW$101,装备数值!$BG$50:$BG$101,"="&amp;新怪物属性!$CR$2,装备数值!$BH$50:$BH$101,"&lt;="&amp;新怪物属性!$CR54)</f>
        <v>0</v>
      </c>
      <c r="DE54" s="14">
        <f>SUMIFS(装备数值!BX$50:BX$101,装备数值!$BG$50:$BG$101,"="&amp;新怪物属性!$CF$2,装备数值!$BH$50:$BH$101,"&lt;="&amp;新怪物属性!$CF54)+SUMIFS(装备数值!BX$50:BX$101,装备数值!$BG$50:$BG$101,"="&amp;新怪物属性!$CG$2,装备数值!$BH$50:$BH$101,"&lt;="&amp;新怪物属性!$CG54)+SUMIFS(装备数值!BX$50:BX$101,装备数值!$BG$50:$BG$101,"="&amp;新怪物属性!$CH$2,装备数值!$BH$50:$BH$101,"&lt;="&amp;新怪物属性!$CH54)+SUMIFS(装备数值!BX$50:BX$101,装备数值!$BG$50:$BG$101,"="&amp;新怪物属性!$CI$2,装备数值!$BH$50:$BH$101,"&lt;="&amp;新怪物属性!$CI54)+SUMIFS(装备数值!BX$50:BX$101,装备数值!$BG$50:$BG$101,"="&amp;新怪物属性!$CJ$2,装备数值!$BH$50:$BH$101,"&lt;="&amp;新怪物属性!$CJ54)+SUMIFS(装备数值!BX$50:BX$101,装备数值!$BG$50:$BG$101,"="&amp;新怪物属性!$CK$2,装备数值!$BH$50:$BH$101,"&lt;="&amp;新怪物属性!$CK54)+SUMIFS(装备数值!BX$50:BX$101,装备数值!$BG$50:$BG$101,"="&amp;新怪物属性!$CL$2,装备数值!$BH$50:$BH$101,"&lt;="&amp;新怪物属性!$CL54)+SUMIFS(装备数值!BX$50:BX$101,装备数值!$BG$50:$BG$101,"="&amp;新怪物属性!$CM$2,装备数值!$BH$50:$BH$101,"&lt;="&amp;新怪物属性!$CM54)+SUMIFS(装备数值!BX$50:BX$101,装备数值!$BG$50:$BG$101,"="&amp;新怪物属性!$CN$2,装备数值!$BH$50:$BH$101,"&lt;="&amp;新怪物属性!$CN54)+SUMIFS(装备数值!BX$50:BX$101,装备数值!$BG$50:$BG$101,"="&amp;新怪物属性!$CO$2,装备数值!$BH$50:$BH$101,"&lt;="&amp;新怪物属性!$CO54)+SUMIFS(装备数值!BX$50:BX$101,装备数值!$BG$50:$BG$101,"="&amp;新怪物属性!$CP$2,装备数值!$BH$50:$BH$101,"&lt;="&amp;新怪物属性!$CP54)+SUMIFS(装备数值!BX$50:BX$101,装备数值!$BG$50:$BG$101,"="&amp;新怪物属性!$CQ$2,装备数值!$BH$50:$BH$101,"&lt;="&amp;新怪物属性!$CQ54)+SUMIFS(装备数值!BX$50:BX$101,装备数值!$BG$50:$BG$101,"="&amp;新怪物属性!$CR$2,装备数值!$BH$50:$BH$101,"&lt;="&amp;新怪物属性!$CR54)</f>
        <v>0</v>
      </c>
      <c r="DH54" s="14">
        <f>INDEX(装备数值!$I$13:$M$116,新怪物属性!$P54*8+1,DH$2)*$X54+INDEX(装备数值!$I$13:$M$116,新怪物属性!$Q54*8+2,DH$2)*$Y54+INDEX(装备数值!$I$13:$M$116,新怪物属性!$S54*8+3,DH$2)*$Z54+INDEX(装备数值!$I$13:$M$116,新怪物属性!$R54*8+4,DH$2)*$AA54+INDEX(装备数值!$I$13:$M$116,新怪物属性!$T54*8+5,DH$2)*$AB54+INDEX(装备数值!$I$13:$M$116,新怪物属性!$U54*8+6,DH$2)*$AC54+INDEX(装备数值!$I$13:$M$116,新怪物属性!$V54*8+7,DH$2)*$AD54+INDEX(装备数值!$I$13:$M$116,新怪物属性!$W54*8+8,DH$2)*$AE54</f>
        <v>5200</v>
      </c>
      <c r="DI54" s="14">
        <f>INDEX(装备数值!$I$13:$M$116,新怪物属性!$P54*8+1,DI$2)*$X54+INDEX(装备数值!$I$13:$M$116,新怪物属性!$Q54*8+2,DI$2)*$Y54+INDEX(装备数值!$I$13:$M$116,新怪物属性!$S54*8+3,DI$2)*$Z54+INDEX(装备数值!$I$13:$M$116,新怪物属性!$R54*8+4,DI$2)*$AA54+INDEX(装备数值!$I$13:$M$116,新怪物属性!$T54*8+5,DI$2)*$AB54+INDEX(装备数值!$I$13:$M$116,新怪物属性!$U54*8+6,DI$2)*$AC54+INDEX(装备数值!$I$13:$M$116,新怪物属性!$V54*8+7,DI$2)*$AD54+INDEX(装备数值!$I$13:$M$116,新怪物属性!$W54*8+8,DI$2)*$AE54</f>
        <v>39000</v>
      </c>
      <c r="DJ54" s="14">
        <f>INDEX(装备数值!$I$13:$M$116,新怪物属性!$P54*8+1,DJ$2)*$X54+INDEX(装备数值!$I$13:$M$116,新怪物属性!$Q54*8+2,DJ$2)*$Y54+INDEX(装备数值!$I$13:$M$116,新怪物属性!$S54*8+3,DJ$2)*$Z54+INDEX(装备数值!$I$13:$M$116,新怪物属性!$R54*8+4,DJ$2)*$AA54+INDEX(装备数值!$I$13:$M$116,新怪物属性!$T54*8+5,DJ$2)*$AB54+INDEX(装备数值!$I$13:$M$116,新怪物属性!$U54*8+6,DJ$2)*$AC54+INDEX(装备数值!$I$13:$M$116,新怪物属性!$V54*8+7,DJ$2)*$AD54+INDEX(装备数值!$I$13:$M$116,新怪物属性!$W54*8+8,DJ$2)*$AE54</f>
        <v>2730</v>
      </c>
      <c r="DK54" s="14">
        <f>INDEX(装备数值!$I$13:$M$116,新怪物属性!$P54*8+1,DK$2)*$X54+INDEX(装备数值!$I$13:$M$116,新怪物属性!$Q54*8+2,DK$2)*$Y54+INDEX(装备数值!$I$13:$M$116,新怪物属性!$S54*8+3,DK$2)*$Z54+INDEX(装备数值!$I$13:$M$116,新怪物属性!$R54*8+4,DK$2)*$AA54+INDEX(装备数值!$I$13:$M$116,新怪物属性!$T54*8+5,DK$2)*$AB54+INDEX(装备数值!$I$13:$M$116,新怪物属性!$U54*8+6,DK$2)*$AC54+INDEX(装备数值!$I$13:$M$116,新怪物属性!$V54*8+7,DK$2)*$AD54+INDEX(装备数值!$I$13:$M$116,新怪物属性!$W54*8+8,DK$2)*$AE54</f>
        <v>65000</v>
      </c>
      <c r="DL54" s="14">
        <f>INDEX(装备数值!$I$13:$M$116,新怪物属性!$P54*8+1,DL$2)*$X54+INDEX(装备数值!$I$13:$M$116,新怪物属性!$Q54*8+2,DL$2)*$Y54+INDEX(装备数值!$I$13:$M$116,新怪物属性!$S54*8+3,DL$2)*$Z54+INDEX(装备数值!$I$13:$M$116,新怪物属性!$R54*8+4,DL$2)*$AA54+INDEX(装备数值!$I$13:$M$116,新怪物属性!$T54*8+5,DL$2)*$AB54+INDEX(装备数值!$I$13:$M$116,新怪物属性!$U54*8+6,DL$2)*$AC54+INDEX(装备数值!$I$13:$M$116,新怪物属性!$V54*8+7,DL$2)*$AD54+INDEX(装备数值!$I$13:$M$116,新怪物属性!$W54*8+8,DL$2)*$AE54</f>
        <v>910</v>
      </c>
      <c r="DO54" s="14">
        <f>INDEX(装备数值!$X$13:$AH$116,$P54*8+1,DO$2)*$AF54+INDEX(装备数值!$X$13:$AH$116,$Q54*8+2,DO$2)*$AG54+INDEX(装备数值!$X$13:$AH$116,$S54*8+3,DO$2)*$AH54+INDEX(装备数值!$X$13:$AH$116,$R54*8+4,DO$2)*$AI54+INDEX(装备数值!$X$13:$AH$116,$T54*8+5,DO$2)*$AJ54+INDEX(装备数值!$X$13:$AH$116,$U54*8+6,DO$2)*$AK54+INDEX(装备数值!$X$13:$AH$116,$V54*8+7,DO$2)*$AL54+INDEX(装备数值!$X$13:$AH$116,$W54*8+8,DO$2)*$AM54</f>
        <v>900</v>
      </c>
      <c r="DP54" s="14">
        <f>INDEX(装备数值!$X$13:$AH$116,$P54*8+1,DP$2)*$AF54+INDEX(装备数值!$X$13:$AH$116,$Q54*8+2,DP$2)*$AG54+INDEX(装备数值!$X$13:$AH$116,$S54*8+3,DP$2)*$AH54+INDEX(装备数值!$X$13:$AH$116,$R54*8+4,DP$2)*$AI54+INDEX(装备数值!$X$13:$AH$116,$T54*8+5,DP$2)*$AJ54+INDEX(装备数值!$X$13:$AH$116,$U54*8+6,DP$2)*$AK54+INDEX(装备数值!$X$13:$AH$116,$V54*8+7,DP$2)*$AL54+INDEX(装备数值!$X$13:$AH$116,$W54*8+8,DP$2)*$AM54</f>
        <v>6375</v>
      </c>
      <c r="DQ54" s="14">
        <f>INDEX(装备数值!$X$13:$AH$116,$P54*8+1,DQ$2)*$AF54+INDEX(装备数值!$X$13:$AH$116,$Q54*8+2,DQ$2)*$AG54+INDEX(装备数值!$X$13:$AH$116,$S54*8+3,DQ$2)*$AH54+INDEX(装备数值!$X$13:$AH$116,$R54*8+4,DQ$2)*$AI54+INDEX(装备数值!$X$13:$AH$116,$T54*8+5,DQ$2)*$AJ54+INDEX(装备数值!$X$13:$AH$116,$U54*8+6,DQ$2)*$AK54+INDEX(装备数值!$X$13:$AH$116,$V54*8+7,DQ$2)*$AL54+INDEX(装备数值!$X$13:$AH$116,$W54*8+8,DQ$2)*$AM54</f>
        <v>300</v>
      </c>
      <c r="DR54" s="14">
        <f>INDEX(装备数值!$X$13:$AH$116,$P54*8+1,DR$2)*$AF54+INDEX(装备数值!$X$13:$AH$116,$Q54*8+2,DR$2)*$AG54+INDEX(装备数值!$X$13:$AH$116,$S54*8+3,DR$2)*$AH54+INDEX(装备数值!$X$13:$AH$116,$R54*8+4,DR$2)*$AI54+INDEX(装备数值!$X$13:$AH$116,$T54*8+5,DR$2)*$AJ54+INDEX(装备数值!$X$13:$AH$116,$U54*8+6,DR$2)*$AK54+INDEX(装备数值!$X$13:$AH$116,$V54*8+7,DR$2)*$AL54+INDEX(装备数值!$X$13:$AH$116,$W54*8+8,DR$2)*$AM54</f>
        <v>12000</v>
      </c>
      <c r="DS54" s="14">
        <f>INDEX(装备数值!$X$13:$AH$116,$P54*8+1,DS$2)*$AF54+INDEX(装备数值!$X$13:$AH$116,$Q54*8+2,DS$2)*$AG54+INDEX(装备数值!$X$13:$AH$116,$S54*8+3,DS$2)*$AH54+INDEX(装备数值!$X$13:$AH$116,$R54*8+4,DS$2)*$AI54+INDEX(装备数值!$X$13:$AH$116,$T54*8+5,DS$2)*$AJ54+INDEX(装备数值!$X$13:$AH$116,$U54*8+6,DS$2)*$AK54+INDEX(装备数值!$X$13:$AH$116,$V54*8+7,DS$2)*$AL54+INDEX(装备数值!$X$13:$AH$116,$W54*8+8,DS$2)*$AM54</f>
        <v>120</v>
      </c>
      <c r="DT54" s="14">
        <f>INDEX(装备数值!$X$13:$AH$116,$P54*8+1,DT$2)*$AF54+INDEX(装备数值!$X$13:$AH$116,$Q54*8+2,DT$2)*$AG54+INDEX(装备数值!$X$13:$AH$116,$S54*8+3,DT$2)*$AH54+INDEX(装备数值!$X$13:$AH$116,$R54*8+4,DT$2)*$AI54+INDEX(装备数值!$X$13:$AH$116,$T54*8+5,DT$2)*$AJ54+INDEX(装备数值!$X$13:$AH$116,$U54*8+6,DT$2)*$AK54+INDEX(装备数值!$X$13:$AH$116,$V54*8+7,DT$2)*$AL54+INDEX(装备数值!$X$13:$AH$116,$W54*8+8,DT$2)*$AM54</f>
        <v>725</v>
      </c>
      <c r="DU54" s="14">
        <f>INDEX(装备数值!$X$13:$AH$116,$P54*8+1,DU$2)*$AF54+INDEX(装备数值!$X$13:$AH$116,$Q54*8+2,DU$2)*$AG54+INDEX(装备数值!$X$13:$AH$116,$S54*8+3,DU$2)*$AH54+INDEX(装备数值!$X$13:$AH$116,$R54*8+4,DU$2)*$AI54+INDEX(装备数值!$X$13:$AH$116,$T54*8+5,DU$2)*$AJ54+INDEX(装备数值!$X$13:$AH$116,$U54*8+6,DU$2)*$AK54+INDEX(装备数值!$X$13:$AH$116,$V54*8+7,DU$2)*$AL54+INDEX(装备数值!$X$13:$AH$116,$W54*8+8,DU$2)*$AM54</f>
        <v>450</v>
      </c>
      <c r="DV54" s="14">
        <f>INDEX(装备数值!$X$13:$AH$116,$P54*8+1,DV$2)*$AF54+INDEX(装备数值!$X$13:$AH$116,$Q54*8+2,DV$2)*$AG54+INDEX(装备数值!$X$13:$AH$116,$S54*8+3,DV$2)*$AH54+INDEX(装备数值!$X$13:$AH$116,$R54*8+4,DV$2)*$AI54+INDEX(装备数值!$X$13:$AH$116,$T54*8+5,DV$2)*$AJ54+INDEX(装备数值!$X$13:$AH$116,$U54*8+6,DV$2)*$AK54+INDEX(装备数值!$X$13:$AH$116,$V54*8+7,DV$2)*$AL54+INDEX(装备数值!$X$13:$AH$116,$W54*8+8,DV$2)*$AM54</f>
        <v>675</v>
      </c>
      <c r="DW54" s="14">
        <f>INDEX(装备数值!$X$13:$AH$116,$P54*8+1,DW$2)*$AF54+INDEX(装备数值!$X$13:$AH$116,$Q54*8+2,DW$2)*$AG54+INDEX(装备数值!$X$13:$AH$116,$S54*8+3,DW$2)*$AH54+INDEX(装备数值!$X$13:$AH$116,$R54*8+4,DW$2)*$AI54+INDEX(装备数值!$X$13:$AH$116,$T54*8+5,DW$2)*$AJ54+INDEX(装备数值!$X$13:$AH$116,$U54*8+6,DW$2)*$AK54+INDEX(装备数值!$X$13:$AH$116,$V54*8+7,DW$2)*$AL54+INDEX(装备数值!$X$13:$AH$116,$W54*8+8,DW$2)*$AM54</f>
        <v>500</v>
      </c>
      <c r="DX54" s="14">
        <f>INDEX(装备数值!$X$13:$AH$116,$P54*8+1,DX$2)*$AF54+INDEX(装备数值!$X$13:$AH$116,$Q54*8+2,DX$2)*$AG54+INDEX(装备数值!$X$13:$AH$116,$S54*8+3,DX$2)*$AH54+INDEX(装备数值!$X$13:$AH$116,$R54*8+4,DX$2)*$AI54+INDEX(装备数值!$X$13:$AH$116,$T54*8+5,DX$2)*$AJ54+INDEX(装备数值!$X$13:$AH$116,$U54*8+6,DX$2)*$AK54+INDEX(装备数值!$X$13:$AH$116,$V54*8+7,DX$2)*$AL54+INDEX(装备数值!$X$13:$AH$116,$W54*8+8,DX$2)*$AM54</f>
        <v>0</v>
      </c>
      <c r="DY54" s="14">
        <f>INDEX(装备数值!$X$13:$AH$116,$P54*8+1,DY$2)*$AF54+INDEX(装备数值!$X$13:$AH$116,$Q54*8+2,DY$2)*$AG54+INDEX(装备数值!$X$13:$AH$116,$S54*8+3,DY$2)*$AH54+INDEX(装备数值!$X$13:$AH$116,$R54*8+4,DY$2)*$AI54+INDEX(装备数值!$X$13:$AH$116,$T54*8+5,DY$2)*$AJ54+INDEX(装备数值!$X$13:$AH$116,$U54*8+6,DY$2)*$AK54+INDEX(装备数值!$X$13:$AH$116,$V54*8+7,DY$2)*$AL54+INDEX(装备数值!$X$13:$AH$116,$W54*8+8,DY$2)*$AM54</f>
        <v>0</v>
      </c>
      <c r="EA54" s="14">
        <f>INDEX(装备数值!$AN$17:$AN$117,MATCH(MIN($X54:$AE54),装备数值!$AO$17:$AO$117,1))</f>
        <v>6</v>
      </c>
      <c r="EB54" s="14">
        <f>IF(COUNTIF($P54:$W54,"&gt;"&amp;0)=8,INDEX(装备数值!AR$17:AR$117,$EA54+1),0)</f>
        <v>720</v>
      </c>
      <c r="EC54" s="14">
        <f>IF(COUNTIF($P54:$W54,"&gt;"&amp;0)=8,INDEX(装备数值!AS$17:AS$117,$EA54+1),0)</f>
        <v>5400</v>
      </c>
      <c r="ED54" s="14">
        <f>IF(COUNTIF($P54:$W54,"&gt;"&amp;0)=8,INDEX(装备数值!AT$17:AT$117,$EA54+1),0)</f>
        <v>360</v>
      </c>
      <c r="EE54" s="14">
        <f>IF(COUNTIF($P54:$W54,"&gt;"&amp;0)=8,INDEX(装备数值!AU$17:AU$117,$EA54+1),0)</f>
        <v>7200</v>
      </c>
      <c r="EF54" s="14">
        <f>IF(COUNTIF($P54:$W54,"&gt;"&amp;0)=8,INDEX(装备数值!AV$17:AV$117,$EA54+1),0)</f>
        <v>120</v>
      </c>
      <c r="EH54" s="14">
        <f>INDEX(装备数值!$AY$17:$AY$77,MATCH(MIN($AF54:$AM54),装备数值!$AZ$17:$AZ$77,1))</f>
        <v>1</v>
      </c>
      <c r="EI54" s="26">
        <f>INDEX(装备数值!BA$17:BA$77,新怪物属性!EH54+1)</f>
        <v>0.01</v>
      </c>
      <c r="EJ54" s="26">
        <f>INDEX(装备数值!BA$17:BA$77,新怪物属性!EH54+1)</f>
        <v>0.01</v>
      </c>
      <c r="EL54" s="14">
        <f t="shared" si="88"/>
        <v>5</v>
      </c>
      <c r="EM54" s="14">
        <f>VLOOKUP(EL54,军阶与晶片数值!$W$6:$X$27,2)</f>
        <v>2</v>
      </c>
      <c r="EN54" s="14">
        <f>INDEX(军阶与晶片数值!Y$6:Y$27,$EM54+1)</f>
        <v>200</v>
      </c>
      <c r="EO54" s="14">
        <f>INDEX(军阶与晶片数值!Z$6:Z$27,$EM54+1)</f>
        <v>200</v>
      </c>
      <c r="EP54" s="14">
        <f>INDEX(军阶与晶片数值!AA$6:AA$27,$EM54+1)</f>
        <v>200</v>
      </c>
      <c r="EQ54" s="14">
        <f>INDEX(军阶与晶片数值!AB$6:AB$27,$EM54+1)</f>
        <v>200</v>
      </c>
      <c r="ER54" s="29">
        <f>INDEX(军阶与晶片数值!AC$6:AC$27,$EM54+1)</f>
        <v>10</v>
      </c>
      <c r="ES54" s="29">
        <f>INDEX(军阶与晶片数值!AD$6:AD$27,$EM54+1)</f>
        <v>5</v>
      </c>
      <c r="EU54" s="26">
        <f>INDEX(军阶与晶片数值!I$6:I$16,AN54+1)</f>
        <v>0.01</v>
      </c>
      <c r="EV54" s="26">
        <f>INDEX(军阶与晶片数值!M$6:M$16,AO54+1)</f>
        <v>0.01</v>
      </c>
      <c r="EW54" s="26">
        <f>INDEX(军阶与晶片数值!J$6:J$16,AP54+1)</f>
        <v>0.01</v>
      </c>
      <c r="EX54" s="26">
        <f>INDEX(军阶与晶片数值!K$6:K$16,AQ54+1)</f>
        <v>0.02</v>
      </c>
      <c r="EY54" s="26">
        <f>INDEX(军阶与晶片数值!L$6:L$16,AR54+1)</f>
        <v>0.02</v>
      </c>
      <c r="EZ54" s="28">
        <f>INDEX(军阶与晶片数值!N$6:N$16,AS54+1)</f>
        <v>0</v>
      </c>
      <c r="FA54" s="28">
        <f>INDEX(军阶与晶片数值!O$6:O$16,AT54+1)</f>
        <v>0</v>
      </c>
      <c r="FB54" s="28">
        <f>INDEX(军阶与晶片数值!P$6:P$16,AU54+1)</f>
        <v>0</v>
      </c>
      <c r="FC54" s="28">
        <f>INDEX(军阶与晶片数值!Q$6:Q$16,AV54+1)</f>
        <v>0</v>
      </c>
      <c r="FD54" s="26">
        <f>INDEX(军阶与晶片数值!R$6:R$16,AW54+1)</f>
        <v>0</v>
      </c>
      <c r="FE54" s="26">
        <f>INDEX(军阶与晶片数值!S$6:S$16,AX54+1)</f>
        <v>0</v>
      </c>
      <c r="FF54" s="26">
        <f>INDEX(军阶与晶片数值!T$6:T$16,AY54+1)</f>
        <v>0</v>
      </c>
      <c r="FG54" s="26">
        <f>INDEX(军阶与晶片数值!U$6:U$16,AZ54+1)</f>
        <v>0</v>
      </c>
      <c r="FI54" s="26">
        <f>INDEX(军阶与晶片数值!$C$6:$C$36,新怪物属性!$BA54+1)</f>
        <v>0.2</v>
      </c>
      <c r="FJ54" s="26">
        <f>INDEX(军阶与晶片数值!$C$6:$C$36,新怪物属性!$BA54+1)</f>
        <v>0.2</v>
      </c>
      <c r="FK54" s="26">
        <f>INDEX(军阶与晶片数值!$C$6:$C$36,新怪物属性!$BA54+1)</f>
        <v>0.2</v>
      </c>
      <c r="FL54" s="26">
        <f>INDEX(军阶与晶片数值!$C$6:$C$36,新怪物属性!$BA54+1)</f>
        <v>0.2</v>
      </c>
      <c r="FM54" s="26">
        <f>INDEX(军阶与晶片数值!$C$6:$C$36,新怪物属性!$BA54+1)</f>
        <v>0.2</v>
      </c>
      <c r="FO54" s="14">
        <f>INDEX(战舰突破!$H$6:$H$18,新怪物属性!$J54+1)+INDEX(战舰突破!$H$23:$H$35,新怪物属性!$K54+1)+INDEX(战舰突破!$H$40:$H$52,新怪物属性!$L54+1)</f>
        <v>200</v>
      </c>
      <c r="FP54" s="14">
        <f>INDEX(战舰突破!$I$6:$I$18,新怪物属性!$J54+1)+INDEX(战舰突破!$I$23:$I$35,新怪物属性!$K54+1)+INDEX(战舰突破!$I$40:$I$52,新怪物属性!$L54+1)</f>
        <v>200</v>
      </c>
      <c r="FQ54" s="14">
        <f>INDEX(战舰突破!$J$6:$J$18,新怪物属性!$J54+1)+INDEX(战舰突破!$J$23:$J$35,新怪物属性!$K54+1)+INDEX(战舰突破!$J$40:$J$52,新怪物属性!$L54+1)</f>
        <v>0</v>
      </c>
      <c r="FR54" s="14">
        <f>INDEX(战舰突破!$K$6:$K$18,新怪物属性!$J54+1)+INDEX(战舰突破!$K$23:$K$35,新怪物属性!$K54+1)+INDEX(战舰突破!$K$40:$K$52,新怪物属性!$L54+1)</f>
        <v>0</v>
      </c>
      <c r="FS54" s="14">
        <f>INDEX(战舰突破!$L$6:$L$18,新怪物属性!$J54+1)+INDEX(战舰突破!$L$23:$L$35,新怪物属性!$K54+1)+INDEX(战舰突破!$L$40:$L$52,新怪物属性!$L54+1)</f>
        <v>200</v>
      </c>
      <c r="FT54" s="18">
        <f>INDEX(战舰突破!$N$6:$N$18,新怪物属性!$J54+1)+INDEX(战舰突破!$N$23:$N$35,新怪物属性!$K54+1)+INDEX(战舰突破!$N$40:$N$52,新怪物属性!$L54+1)</f>
        <v>0</v>
      </c>
      <c r="FU54" s="18">
        <f>INDEX(战舰突破!$O$6:$O$18,新怪物属性!$J54+1)+INDEX(战舰突破!$O$23:$O$35,新怪物属性!$K54+1)+INDEX(战舰突破!$O$40:$O$52,新怪物属性!$L54+1)</f>
        <v>0</v>
      </c>
      <c r="FV54" s="18">
        <f>INDEX(战舰突破!$P$6:$P$18,新怪物属性!$J54+1)+INDEX(战舰突破!$P$23:$P$35,新怪物属性!$K54+1)+INDEX(战舰突破!$P$40:$P$52,新怪物属性!$L54+1)</f>
        <v>0</v>
      </c>
      <c r="FW54" s="18">
        <f>INDEX(战舰突破!$Q$6:$Q$18,新怪物属性!$J54+1)+INDEX(战舰突破!$Q$23:$Q$35,新怪物属性!$K54+1)+INDEX(战舰突破!$Q$40:$Q$52,新怪物属性!$L54+1)</f>
        <v>0</v>
      </c>
      <c r="FX54" s="18">
        <f>INDEX(战舰突破!$R$6:$R$18,新怪物属性!$J54+1)+INDEX(战舰突破!$R$23:$R$35,新怪物属性!$K54+1)+INDEX(战舰突破!$R$40:$R$52,新怪物属性!$L54+1)</f>
        <v>0</v>
      </c>
      <c r="FY54" s="18">
        <f>INDEX(战舰突破!$M$6:$M$18,新怪物属性!$J54+1)+INDEX(战舰突破!$M$23:$M$35,新怪物属性!$K54+1)+INDEX(战舰突破!$M$40:$M$52,新怪物属性!$L54+1)</f>
        <v>0</v>
      </c>
      <c r="FZ54" s="22">
        <f>INDEX(战舰突破!$W$6:$W$18,新怪物属性!$J54+1)+INDEX(战舰突破!$W$23:$W$35,新怪物属性!$K54+1)+INDEX(战舰突破!$W$40:$W$52,新怪物属性!$L54+1)</f>
        <v>0.3</v>
      </c>
      <c r="GC54" s="14">
        <f>INDEX(战舰突破!$S$6:$S$18,新怪物属性!$J54+1)</f>
        <v>0</v>
      </c>
      <c r="GD54" s="14">
        <f>INDEX(战舰突破!$T$6:$T$18,新怪物属性!$J54+1)</f>
        <v>0</v>
      </c>
      <c r="GE54" s="14">
        <f>INDEX(战舰突破!$U$6:$U$18,新怪物属性!$J54+1)</f>
        <v>0.1</v>
      </c>
      <c r="GF54" s="14">
        <f>INDEX(战舰突破!$V$6:$V$18,新怪物属性!$J54+1)</f>
        <v>0</v>
      </c>
      <c r="GG54" s="14">
        <f>INDEX(战舰突破!$X$6:$X$18,新怪物属性!$J54+1)</f>
        <v>3</v>
      </c>
      <c r="GI54" s="14">
        <f>INDEX(战舰突破!$S$23:$S$35,新怪物属性!$J54+1)</f>
        <v>0</v>
      </c>
      <c r="GJ54" s="14">
        <f>INDEX(战舰突破!$T$23:$T$35,新怪物属性!$J54+1)</f>
        <v>0</v>
      </c>
      <c r="GK54" s="14">
        <f>INDEX(战舰突破!$U$23:$U$35,新怪物属性!$J54+1)</f>
        <v>0.1</v>
      </c>
      <c r="GL54" s="14">
        <f>INDEX(战舰突破!$V$23:$V$35,新怪物属性!$J54+1)</f>
        <v>0</v>
      </c>
      <c r="GM54" s="14">
        <f>INDEX(战舰突破!$X$23:$X$35,新怪物属性!$J54+1)</f>
        <v>45</v>
      </c>
      <c r="GO54" s="14">
        <f>INDEX(战舰突破!$S$40:$S$52,新怪物属性!$J54+1)</f>
        <v>0</v>
      </c>
      <c r="GP54" s="14">
        <f>INDEX(战舰突破!$T$40:$T$52,新怪物属性!$J54+1)</f>
        <v>0</v>
      </c>
      <c r="GQ54" s="14">
        <f>INDEX(战舰突破!$U$40:$U$52,新怪物属性!$J54+1)</f>
        <v>0.1</v>
      </c>
      <c r="GR54" s="14">
        <f>INDEX(战舰突破!$V$40:$V$52,新怪物属性!$J54+1)</f>
        <v>0</v>
      </c>
      <c r="GS54" s="14">
        <f>INDEX(战舰突破!$X$40:$X$52,新怪物属性!$J54+1)</f>
        <v>75</v>
      </c>
      <c r="GV54" s="14">
        <v>0</v>
      </c>
      <c r="GW54" s="14">
        <v>0</v>
      </c>
      <c r="GX54" s="14">
        <v>0</v>
      </c>
      <c r="GY54" s="14">
        <v>0</v>
      </c>
      <c r="GZ54" s="14">
        <v>0</v>
      </c>
      <c r="HA54" s="14">
        <v>0</v>
      </c>
      <c r="HB54" s="14">
        <v>0</v>
      </c>
      <c r="HC54" s="14">
        <v>0</v>
      </c>
      <c r="HD54" s="14">
        <v>0</v>
      </c>
      <c r="HE54" s="14">
        <v>0</v>
      </c>
      <c r="HF54" s="14">
        <v>0</v>
      </c>
      <c r="HG54" s="14">
        <v>0</v>
      </c>
      <c r="HH54" s="14">
        <v>0</v>
      </c>
      <c r="HI54" s="14">
        <v>0</v>
      </c>
      <c r="HJ54" s="14">
        <v>0</v>
      </c>
      <c r="HK54" s="14">
        <v>0</v>
      </c>
      <c r="HL54" s="14">
        <v>0</v>
      </c>
      <c r="HM54" s="14">
        <v>0</v>
      </c>
      <c r="HN54" s="14">
        <v>0</v>
      </c>
      <c r="HO54" s="14">
        <v>0</v>
      </c>
      <c r="HP54" s="14">
        <v>0</v>
      </c>
      <c r="HQ54" s="14">
        <v>0</v>
      </c>
      <c r="HR54" s="14">
        <v>0</v>
      </c>
      <c r="HS54" s="14">
        <v>0</v>
      </c>
      <c r="HT54" s="14">
        <v>0</v>
      </c>
      <c r="HU54" s="14">
        <v>0</v>
      </c>
      <c r="HX54" s="14">
        <v>0</v>
      </c>
      <c r="HY54" s="14">
        <v>0</v>
      </c>
      <c r="IB54" s="14">
        <f>IF($GV54=0,0,INDEX(战宠!P$15:P$27,新怪物属性!$GV$3)*(INDEX(战宠!$U$7:$Y$10,1,新怪物属性!$GV54)))*(新怪物属性!$GW54+4)
+IF($GX54=0,0,INDEX(战宠!P$15:P$27,新怪物属性!$GX$3)*(INDEX(战宠!$U$7:$Y$10,1,新怪物属性!$GX54)))*(新怪物属性!$GY54+4)
+IF($GZ54=0,0,INDEX(战宠!P$15:P$27,新怪物属性!$GZ$3)*(INDEX(战宠!$U$7:$Y$10,1,新怪物属性!$GZ54)))*(新怪物属性!$HA54+4)
+IF($HB54=0,0,INDEX(战宠!P$15:P$27,新怪物属性!$HB$3)*(INDEX(战宠!$U$7:$Y$10,1,新怪物属性!$HB54)))*(新怪物属性!$HC54+4)
+IF($HD54=0,0,INDEX(战宠!P$15:P$27,新怪物属性!$HD$3)*(INDEX(战宠!$U$7:$Y$10,1,新怪物属性!$HD54)))*(新怪物属性!$HE54+4)
+IF($HF54=0,0,INDEX(战宠!P$15:P$27,新怪物属性!$HF$3)*(INDEX(战宠!$U$7:$Y$10,1,新怪物属性!$HF54)))*(新怪物属性!$HG54+4)
+IF($HH54=0,0,INDEX(战宠!P$15:P$27,新怪物属性!$HH$3)*(INDEX(战宠!$U$7:$Y$10,1,新怪物属性!$HH54)))*(新怪物属性!$HI54+4)
+IF($HJ54=0,0,INDEX(战宠!P$15:P$27,新怪物属性!$HJ$3)*(INDEX(战宠!$U$7:$Y$10,1,新怪物属性!$HJ54)))*(新怪物属性!$HK54+4)
+IF($HL54=0,0,INDEX(战宠!P$15:P$27,新怪物属性!$HL$3)*(INDEX(战宠!$U$7:$Y$10,1,新怪物属性!$HL54)))*(新怪物属性!$HM54+4)
+IF($HN54=0,0,INDEX(战宠!P$15:P$27,新怪物属性!$HN$3)*(INDEX(战宠!$U$7:$Y$10,1,新怪物属性!$HN54)))*(新怪物属性!$HO54+4)
+IF($HP54=0,0,INDEX(战宠!P$15:P$27,新怪物属性!$HP$3)*(INDEX(战宠!$U$7:$Y$10,1,新怪物属性!$HP54)))*(新怪物属性!$HQ54+4)
+IF($HR54=0,0,INDEX(战宠!P$15:P$27,新怪物属性!$HR$3)*(INDEX(战宠!$U$7:$Y$10,1,新怪物属性!$HR54)))*(新怪物属性!$HS54+4)
+IF($HT54=0,0,INDEX(战宠!P$15:P$27,新怪物属性!$HT$3)*(INDEX(战宠!$U$7:$Y$10,1,新怪物属性!$HT54)))*(新怪物属性!$HU54+4)</f>
        <v>0</v>
      </c>
      <c r="IC54" s="14">
        <f>IF($GV54=0,0,INDEX(战宠!Q$15:Q$27,新怪物属性!$GV$3)*(INDEX(战宠!$U$7:$Y$10,1,新怪物属性!$GV54)))*(新怪物属性!$GW54+4)
+IF($GX54=0,0,INDEX(战宠!Q$15:Q$27,新怪物属性!$GX$3)*(INDEX(战宠!$U$7:$Y$10,1,新怪物属性!$GX54)))*(新怪物属性!$GY54+4)
+IF($GZ54=0,0,INDEX(战宠!Q$15:Q$27,新怪物属性!$GZ$3)*(INDEX(战宠!$U$7:$Y$10,1,新怪物属性!$GZ54)))*(新怪物属性!$HA54+4)
+IF($HB54=0,0,INDEX(战宠!Q$15:Q$27,新怪物属性!$HB$3)*(INDEX(战宠!$U$7:$Y$10,1,新怪物属性!$HB54)))*(新怪物属性!$HC54+4)
+IF($HD54=0,0,INDEX(战宠!Q$15:Q$27,新怪物属性!$HD$3)*(INDEX(战宠!$U$7:$Y$10,1,新怪物属性!$HD54)))*(新怪物属性!$HE54+4)
+IF($HF54=0,0,INDEX(战宠!Q$15:Q$27,新怪物属性!$HF$3)*(INDEX(战宠!$U$7:$Y$10,1,新怪物属性!$HF54)))*(新怪物属性!$HG54+4)
+IF($HH54=0,0,INDEX(战宠!Q$15:Q$27,新怪物属性!$HH$3)*(INDEX(战宠!$U$7:$Y$10,1,新怪物属性!$HH54)))*(新怪物属性!$HI54+4)
+IF($HJ54=0,0,INDEX(战宠!Q$15:Q$27,新怪物属性!$HJ$3)*(INDEX(战宠!$U$7:$Y$10,1,新怪物属性!$HJ54)))*(新怪物属性!$HK54+4)
+IF($HL54=0,0,INDEX(战宠!Q$15:Q$27,新怪物属性!$HL$3)*(INDEX(战宠!$U$7:$Y$10,1,新怪物属性!$HL54)))*(新怪物属性!$HM54+4)
+IF($HN54=0,0,INDEX(战宠!Q$15:Q$27,新怪物属性!$HN$3)*(INDEX(战宠!$U$7:$Y$10,1,新怪物属性!$HN54)))*(新怪物属性!$HO54+4)
+IF($HP54=0,0,INDEX(战宠!Q$15:Q$27,新怪物属性!$HP$3)*(INDEX(战宠!$U$7:$Y$10,1,新怪物属性!$HP54)))*(新怪物属性!$HQ54+4)
+IF($HR54=0,0,INDEX(战宠!Q$15:Q$27,新怪物属性!$HR$3)*(INDEX(战宠!$U$7:$Y$10,1,新怪物属性!$HR54)))*(新怪物属性!$HS54+4)
+IF($HT54=0,0,INDEX(战宠!Q$15:Q$27,新怪物属性!$HT$3)*(INDEX(战宠!$U$7:$Y$10,1,新怪物属性!$HT54)))*(新怪物属性!$HU54+4)</f>
        <v>0</v>
      </c>
      <c r="ID54" s="14">
        <f>IF($GV54=0,0,INDEX(战宠!R$15:R$27,新怪物属性!$GV$3)*(INDEX(战宠!$U$7:$Y$10,1,新怪物属性!$GV54)))*(新怪物属性!$GW54+4)
+IF($GX54=0,0,INDEX(战宠!R$15:R$27,新怪物属性!$GX$3)*(INDEX(战宠!$U$7:$Y$10,1,新怪物属性!$GX54)))*(新怪物属性!$GY54+4)
+IF($GZ54=0,0,INDEX(战宠!R$15:R$27,新怪物属性!$GZ$3)*(INDEX(战宠!$U$7:$Y$10,1,新怪物属性!$GZ54)))*(新怪物属性!$HA54+4)
+IF($HB54=0,0,INDEX(战宠!R$15:R$27,新怪物属性!$HB$3)*(INDEX(战宠!$U$7:$Y$10,1,新怪物属性!$HB54)))*(新怪物属性!$HC54+4)
+IF($HD54=0,0,INDEX(战宠!R$15:R$27,新怪物属性!$HD$3)*(INDEX(战宠!$U$7:$Y$10,1,新怪物属性!$HD54)))*(新怪物属性!$HE54+4)
+IF($HF54=0,0,INDEX(战宠!R$15:R$27,新怪物属性!$HF$3)*(INDEX(战宠!$U$7:$Y$10,1,新怪物属性!$HF54)))*(新怪物属性!$HG54+4)
+IF($HH54=0,0,INDEX(战宠!R$15:R$27,新怪物属性!$HH$3)*(INDEX(战宠!$U$7:$Y$10,1,新怪物属性!$HH54)))*(新怪物属性!$HI54+4)
+IF($HJ54=0,0,INDEX(战宠!R$15:R$27,新怪物属性!$HJ$3)*(INDEX(战宠!$U$7:$Y$10,1,新怪物属性!$HJ54)))*(新怪物属性!$HK54+4)
+IF($HL54=0,0,INDEX(战宠!R$15:R$27,新怪物属性!$HL$3)*(INDEX(战宠!$U$7:$Y$10,1,新怪物属性!$HL54)))*(新怪物属性!$HM54+4)
+IF($HN54=0,0,INDEX(战宠!R$15:R$27,新怪物属性!$HN$3)*(INDEX(战宠!$U$7:$Y$10,1,新怪物属性!$HN54)))*(新怪物属性!$HO54+4)
+IF($HP54=0,0,INDEX(战宠!R$15:R$27,新怪物属性!$HP$3)*(INDEX(战宠!$U$7:$Y$10,1,新怪物属性!$HP54)))*(新怪物属性!$HQ54+4)
+IF($HR54=0,0,INDEX(战宠!R$15:R$27,新怪物属性!$HR$3)*(INDEX(战宠!$U$7:$Y$10,1,新怪物属性!$HR54)))*(新怪物属性!$HS54+4)
+IF($HT54=0,0,INDEX(战宠!R$15:R$27,新怪物属性!$HT$3)*(INDEX(战宠!$U$7:$Y$10,1,新怪物属性!$HT54)))*(新怪物属性!$HU54+4)</f>
        <v>0</v>
      </c>
      <c r="IE54" s="14">
        <f>IF($GV54=0,0,INDEX(战宠!S$15:S$27,新怪物属性!$GV$3)*(INDEX(战宠!$U$7:$Y$10,1,新怪物属性!$GV54)))*(新怪物属性!$GW54+4)
+IF($GX54=0,0,INDEX(战宠!S$15:S$27,新怪物属性!$GX$3)*(INDEX(战宠!$U$7:$Y$10,1,新怪物属性!$GX54)))*(新怪物属性!$GY54+4)
+IF($GZ54=0,0,INDEX(战宠!S$15:S$27,新怪物属性!$GZ$3)*(INDEX(战宠!$U$7:$Y$10,1,新怪物属性!$GZ54)))*(新怪物属性!$HA54+4)
+IF($HB54=0,0,INDEX(战宠!S$15:S$27,新怪物属性!$HB$3)*(INDEX(战宠!$U$7:$Y$10,1,新怪物属性!$HB54)))*(新怪物属性!$HC54+4)
+IF($HD54=0,0,INDEX(战宠!S$15:S$27,新怪物属性!$HD$3)*(INDEX(战宠!$U$7:$Y$10,1,新怪物属性!$HD54)))*(新怪物属性!$HE54+4)
+IF($HF54=0,0,INDEX(战宠!S$15:S$27,新怪物属性!$HF$3)*(INDEX(战宠!$U$7:$Y$10,1,新怪物属性!$HF54)))*(新怪物属性!$HG54+4)
+IF($HH54=0,0,INDEX(战宠!S$15:S$27,新怪物属性!$HH$3)*(INDEX(战宠!$U$7:$Y$10,1,新怪物属性!$HH54)))*(新怪物属性!$HI54+4)
+IF($HJ54=0,0,INDEX(战宠!S$15:S$27,新怪物属性!$HJ$3)*(INDEX(战宠!$U$7:$Y$10,1,新怪物属性!$HJ54)))*(新怪物属性!$HK54+4)
+IF($HL54=0,0,INDEX(战宠!S$15:S$27,新怪物属性!$HL$3)*(INDEX(战宠!$U$7:$Y$10,1,新怪物属性!$HL54)))*(新怪物属性!$HM54+4)
+IF($HN54=0,0,INDEX(战宠!S$15:S$27,新怪物属性!$HN$3)*(INDEX(战宠!$U$7:$Y$10,1,新怪物属性!$HN54)))*(新怪物属性!$HO54+4)
+IF($HP54=0,0,INDEX(战宠!S$15:S$27,新怪物属性!$HP$3)*(INDEX(战宠!$U$7:$Y$10,1,新怪物属性!$HP54)))*(新怪物属性!$HQ54+4)
+IF($HR54=0,0,INDEX(战宠!S$15:S$27,新怪物属性!$HR$3)*(INDEX(战宠!$U$7:$Y$10,1,新怪物属性!$HR54)))*(新怪物属性!$HS54+4)
+IF($HT54=0,0,INDEX(战宠!S$15:S$27,新怪物属性!$HT$3)*(INDEX(战宠!$U$7:$Y$10,1,新怪物属性!$HT54)))*(新怪物属性!$HU54+4)</f>
        <v>0</v>
      </c>
      <c r="IF54" s="14">
        <f>IF($GV54=0,0,INDEX(战宠!T$15:T$27,新怪物属性!$GV$3)*(INDEX(战宠!$U$7:$Y$10,1,新怪物属性!$GV54)))*(新怪物属性!$GW54+4)
+IF($GX54=0,0,INDEX(战宠!T$15:T$27,新怪物属性!$GX$3)*(INDEX(战宠!$U$7:$Y$10,1,新怪物属性!$GX54)))*(新怪物属性!$GY54+4)
+IF($GZ54=0,0,INDEX(战宠!T$15:T$27,新怪物属性!$GZ$3)*(INDEX(战宠!$U$7:$Y$10,1,新怪物属性!$GZ54)))*(新怪物属性!$HA54+4)
+IF($HB54=0,0,INDEX(战宠!T$15:T$27,新怪物属性!$HB$3)*(INDEX(战宠!$U$7:$Y$10,1,新怪物属性!$HB54)))*(新怪物属性!$HC54+4)
+IF($HD54=0,0,INDEX(战宠!T$15:T$27,新怪物属性!$HD$3)*(INDEX(战宠!$U$7:$Y$10,1,新怪物属性!$HD54)))*(新怪物属性!$HE54+4)
+IF($HF54=0,0,INDEX(战宠!T$15:T$27,新怪物属性!$HF$3)*(INDEX(战宠!$U$7:$Y$10,1,新怪物属性!$HF54)))*(新怪物属性!$HG54+4)
+IF($HH54=0,0,INDEX(战宠!T$15:T$27,新怪物属性!$HH$3)*(INDEX(战宠!$U$7:$Y$10,1,新怪物属性!$HH54)))*(新怪物属性!$HI54+4)
+IF($HJ54=0,0,INDEX(战宠!T$15:T$27,新怪物属性!$HJ$3)*(INDEX(战宠!$U$7:$Y$10,1,新怪物属性!$HJ54)))*(新怪物属性!$HK54+4)
+IF($HL54=0,0,INDEX(战宠!T$15:T$27,新怪物属性!$HL$3)*(INDEX(战宠!$U$7:$Y$10,1,新怪物属性!$HL54)))*(新怪物属性!$HM54+4)
+IF($HN54=0,0,INDEX(战宠!T$15:T$27,新怪物属性!$HN$3)*(INDEX(战宠!$U$7:$Y$10,1,新怪物属性!$HN54)))*(新怪物属性!$HO54+4)
+IF($HP54=0,0,INDEX(战宠!T$15:T$27,新怪物属性!$HP$3)*(INDEX(战宠!$U$7:$Y$10,1,新怪物属性!$HP54)))*(新怪物属性!$HQ54+4)
+IF($HR54=0,0,INDEX(战宠!T$15:T$27,新怪物属性!$HR$3)*(INDEX(战宠!$U$7:$Y$10,1,新怪物属性!$HR54)))*(新怪物属性!$HS54+4)
+IF($HT54=0,0,INDEX(战宠!T$15:T$27,新怪物属性!$HT$3)*(INDEX(战宠!$U$7:$Y$10,1,新怪物属性!$HT54)))*(新怪物属性!$HU54+4)</f>
        <v>0</v>
      </c>
      <c r="II54" s="14">
        <f>IF(HX54=0,0,INDEX(战宠!$D$15:$D$27,新怪物属性!HX54))</f>
        <v>0</v>
      </c>
      <c r="IJ54" s="14">
        <f>IF(HY54=0,0,INDEX(战宠!$D$15:$D$27,新怪物属性!HY54))</f>
        <v>0</v>
      </c>
      <c r="IM54" s="14">
        <f t="shared" si="51"/>
        <v>17771</v>
      </c>
      <c r="IN54" s="14">
        <f t="shared" si="52"/>
        <v>18144</v>
      </c>
      <c r="IO54" s="14">
        <f t="shared" si="53"/>
        <v>18544</v>
      </c>
      <c r="IP54" s="14">
        <f t="shared" si="54"/>
        <v>0</v>
      </c>
      <c r="IQ54" s="14">
        <f t="shared" si="55"/>
        <v>0</v>
      </c>
      <c r="IR54" s="14">
        <f t="shared" si="89"/>
        <v>154128</v>
      </c>
      <c r="IS54" s="14">
        <f t="shared" si="90"/>
        <v>8596</v>
      </c>
      <c r="IT54" s="14">
        <f t="shared" si="91"/>
        <v>255164</v>
      </c>
      <c r="IU54" s="14">
        <f t="shared" si="92"/>
        <v>4195</v>
      </c>
      <c r="IV54" s="28">
        <f t="shared" si="93"/>
        <v>1175</v>
      </c>
      <c r="IW54" s="28">
        <f t="shared" si="94"/>
        <v>900</v>
      </c>
      <c r="IX54" s="28">
        <f t="shared" si="95"/>
        <v>1125</v>
      </c>
      <c r="IY54" s="28">
        <f t="shared" si="96"/>
        <v>950</v>
      </c>
      <c r="IZ54" s="28">
        <f t="shared" si="97"/>
        <v>1.01</v>
      </c>
      <c r="JA54" s="28">
        <f t="shared" si="98"/>
        <v>1.01</v>
      </c>
      <c r="JB54" s="28">
        <f t="shared" si="99"/>
        <v>10</v>
      </c>
      <c r="JC54" s="28">
        <f t="shared" si="100"/>
        <v>5</v>
      </c>
      <c r="JD54" s="14">
        <f t="shared" si="101"/>
        <v>1</v>
      </c>
      <c r="JE54" s="14">
        <f t="shared" si="102"/>
        <v>1</v>
      </c>
      <c r="JF54" s="14">
        <f t="shared" si="103"/>
        <v>1</v>
      </c>
      <c r="JG54" s="18">
        <f t="shared" si="104"/>
        <v>1</v>
      </c>
      <c r="JH54" s="18">
        <f t="shared" si="105"/>
        <v>1</v>
      </c>
      <c r="JI54" s="18">
        <f t="shared" si="106"/>
        <v>1</v>
      </c>
      <c r="JJ54" s="29">
        <f t="shared" si="136"/>
        <v>1325</v>
      </c>
      <c r="JK54" s="29">
        <f t="shared" si="136"/>
        <v>1625</v>
      </c>
      <c r="JL54" s="29">
        <f t="shared" si="136"/>
        <v>1625</v>
      </c>
      <c r="JM54" s="26">
        <f t="shared" si="107"/>
        <v>0.1</v>
      </c>
      <c r="JN54" s="26">
        <f t="shared" si="108"/>
        <v>0.1</v>
      </c>
      <c r="JO54" s="26">
        <f t="shared" si="109"/>
        <v>0.1</v>
      </c>
      <c r="JP54" s="14">
        <f t="shared" si="110"/>
        <v>2</v>
      </c>
      <c r="JQ54" s="14">
        <f t="shared" si="111"/>
        <v>2</v>
      </c>
      <c r="JR54" s="14">
        <f t="shared" si="112"/>
        <v>2</v>
      </c>
      <c r="JS54" s="14">
        <f t="shared" si="113"/>
        <v>3</v>
      </c>
      <c r="JT54" s="14">
        <f t="shared" si="114"/>
        <v>45</v>
      </c>
      <c r="JU54" s="14">
        <f t="shared" si="115"/>
        <v>75</v>
      </c>
      <c r="JV54">
        <v>50</v>
      </c>
      <c r="JW54" s="14">
        <f t="shared" si="57"/>
        <v>1462052</v>
      </c>
      <c r="JY54" s="14">
        <f t="shared" si="139"/>
        <v>17192</v>
      </c>
      <c r="JZ54" s="14">
        <f t="shared" si="58"/>
        <v>10608</v>
      </c>
      <c r="KA54" s="29">
        <f t="shared" si="59"/>
        <v>864</v>
      </c>
      <c r="KB54" s="29">
        <f t="shared" si="60"/>
        <v>381</v>
      </c>
      <c r="KC54" s="29">
        <f t="shared" si="61"/>
        <v>581</v>
      </c>
      <c r="KD54" s="29">
        <f t="shared" si="62"/>
        <v>540</v>
      </c>
      <c r="KE54" s="14">
        <f t="shared" si="140"/>
        <v>1.01</v>
      </c>
      <c r="KF54" s="14">
        <f t="shared" si="141"/>
        <v>1.01</v>
      </c>
      <c r="KG54" s="14">
        <f t="shared" si="63"/>
        <v>8854.983050847457</v>
      </c>
      <c r="KH54" s="26">
        <f t="shared" si="118"/>
        <v>0.54063121272365811</v>
      </c>
      <c r="KI54" s="26">
        <f t="shared" si="119"/>
        <v>0.3259121061359867</v>
      </c>
      <c r="KJ54" s="29">
        <f t="shared" si="64"/>
        <v>1092</v>
      </c>
      <c r="KK54" s="29">
        <f t="shared" si="65"/>
        <v>5489</v>
      </c>
      <c r="KL54" s="29">
        <f t="shared" si="66"/>
        <v>7627</v>
      </c>
      <c r="KM54" s="23">
        <f t="shared" si="67"/>
        <v>0</v>
      </c>
      <c r="KN54" s="23">
        <f t="shared" si="68"/>
        <v>0</v>
      </c>
      <c r="KO54" s="26">
        <f t="shared" si="120"/>
        <v>0.38263519503546106</v>
      </c>
      <c r="KP54" s="26">
        <f t="shared" si="121"/>
        <v>0.46574689716312057</v>
      </c>
      <c r="KQ54" s="26">
        <f t="shared" si="122"/>
        <v>0.46574689716312057</v>
      </c>
      <c r="KR54" s="26">
        <f t="shared" si="69"/>
        <v>0</v>
      </c>
      <c r="KS54" s="26">
        <v>0</v>
      </c>
      <c r="KT54" s="29">
        <f t="shared" si="123"/>
        <v>1.3826351950354612</v>
      </c>
      <c r="KU54" s="29">
        <f t="shared" si="124"/>
        <v>1.4657468971631205</v>
      </c>
      <c r="KV54" s="29">
        <f t="shared" si="125"/>
        <v>1.4657468971631205</v>
      </c>
      <c r="KW54" s="29">
        <f t="shared" si="126"/>
        <v>7549.1881648936178</v>
      </c>
      <c r="KX54" s="29">
        <f t="shared" si="127"/>
        <v>5363.6564790189123</v>
      </c>
      <c r="KY54" s="29">
        <f t="shared" si="128"/>
        <v>5589.6257923315598</v>
      </c>
      <c r="KZ54" s="29">
        <f t="shared" si="129"/>
        <v>51468</v>
      </c>
      <c r="LA54" s="14">
        <f t="shared" si="130"/>
        <v>18502.47</v>
      </c>
      <c r="LE54" s="14">
        <v>1</v>
      </c>
      <c r="LF54" s="14">
        <v>0.8</v>
      </c>
      <c r="LG54" s="14">
        <v>480</v>
      </c>
      <c r="LH54" s="14">
        <v>80</v>
      </c>
      <c r="LI54" s="14">
        <v>60</v>
      </c>
      <c r="LJ54" s="14">
        <v>60</v>
      </c>
      <c r="LK54" s="14">
        <v>60</v>
      </c>
      <c r="LL54" s="23">
        <f t="shared" si="71"/>
        <v>2353462</v>
      </c>
      <c r="LM54" s="23">
        <f t="shared" si="72"/>
        <v>1</v>
      </c>
      <c r="LN54" s="23">
        <f t="shared" si="73"/>
        <v>2353.46</v>
      </c>
      <c r="LO54" s="14">
        <v>1</v>
      </c>
      <c r="LP54" s="14">
        <v>0.8</v>
      </c>
      <c r="LQ54" s="14">
        <v>240</v>
      </c>
      <c r="LR54" s="14">
        <v>35</v>
      </c>
      <c r="LS54" s="14">
        <v>22</v>
      </c>
      <c r="LT54" s="14">
        <v>30</v>
      </c>
      <c r="LU54" s="14">
        <v>30</v>
      </c>
      <c r="LV54" s="23">
        <f t="shared" si="74"/>
        <v>1204243</v>
      </c>
      <c r="LW54" s="23">
        <f t="shared" si="75"/>
        <v>1</v>
      </c>
      <c r="LX54" s="23">
        <f t="shared" si="76"/>
        <v>1204.24</v>
      </c>
      <c r="MB54">
        <f t="shared" si="131"/>
        <v>1.5557813186816616</v>
      </c>
      <c r="MC54">
        <f t="shared" si="132"/>
        <v>1.5713391318684782</v>
      </c>
      <c r="ME54" s="14">
        <v>10</v>
      </c>
      <c r="MF54" s="14">
        <v>2</v>
      </c>
      <c r="MG54" s="14">
        <v>1.5</v>
      </c>
      <c r="MH54" s="23">
        <f t="shared" si="133"/>
        <v>47958</v>
      </c>
      <c r="MI54" s="23">
        <f t="shared" si="77"/>
        <v>0</v>
      </c>
      <c r="MJ54" s="23">
        <f t="shared" si="78"/>
        <v>47958</v>
      </c>
      <c r="MK54" s="14">
        <v>30</v>
      </c>
      <c r="ML54" s="14">
        <v>6</v>
      </c>
      <c r="MM54" s="14">
        <v>4</v>
      </c>
      <c r="MN54" s="23">
        <f t="shared" si="134"/>
        <v>138285</v>
      </c>
      <c r="MO54" s="23">
        <f t="shared" si="79"/>
        <v>0</v>
      </c>
      <c r="MP54" s="23">
        <f t="shared" si="80"/>
        <v>138285</v>
      </c>
      <c r="MR54" s="23">
        <f t="shared" si="81"/>
        <v>184380</v>
      </c>
      <c r="MS54" s="23">
        <f t="shared" si="82"/>
        <v>0</v>
      </c>
      <c r="MT54" s="23">
        <f t="shared" si="83"/>
        <v>184380</v>
      </c>
      <c r="MU54" s="23">
        <f t="shared" si="87"/>
        <v>71937</v>
      </c>
      <c r="MV54" s="23">
        <f t="shared" si="85"/>
        <v>0</v>
      </c>
      <c r="MW54" s="23">
        <f t="shared" si="86"/>
        <v>71937</v>
      </c>
      <c r="NJ54" s="14">
        <v>50</v>
      </c>
      <c r="NK54" s="14"/>
    </row>
    <row r="55" spans="1:375" ht="16.5" x14ac:dyDescent="0.2">
      <c r="C55" s="14">
        <f t="shared" si="138"/>
        <v>1</v>
      </c>
      <c r="D55" s="14">
        <v>75</v>
      </c>
      <c r="E55" s="14"/>
      <c r="F55" s="14"/>
      <c r="G55" s="14">
        <v>75</v>
      </c>
      <c r="H55" s="14">
        <v>75</v>
      </c>
      <c r="I55" s="14">
        <v>75</v>
      </c>
      <c r="J55" s="14">
        <v>2</v>
      </c>
      <c r="K55" s="14">
        <v>2</v>
      </c>
      <c r="L55" s="14">
        <v>2</v>
      </c>
      <c r="M55" s="14">
        <v>1</v>
      </c>
      <c r="N55" s="14">
        <v>1</v>
      </c>
      <c r="O55" s="14">
        <v>1</v>
      </c>
      <c r="P55" s="14">
        <v>3</v>
      </c>
      <c r="Q55" s="14">
        <v>4</v>
      </c>
      <c r="R55" s="14">
        <v>3</v>
      </c>
      <c r="S55" s="14">
        <v>3</v>
      </c>
      <c r="T55" s="14">
        <v>3</v>
      </c>
      <c r="U55" s="14">
        <v>3</v>
      </c>
      <c r="V55" s="14">
        <v>3</v>
      </c>
      <c r="W55" s="14">
        <v>3</v>
      </c>
      <c r="X55" s="14">
        <v>70</v>
      </c>
      <c r="Y55" s="14">
        <v>70</v>
      </c>
      <c r="Z55" s="14">
        <v>70</v>
      </c>
      <c r="AA55" s="14">
        <v>70</v>
      </c>
      <c r="AB55" s="14">
        <v>70</v>
      </c>
      <c r="AC55" s="14">
        <v>70</v>
      </c>
      <c r="AD55" s="14">
        <v>70</v>
      </c>
      <c r="AE55" s="14">
        <v>70</v>
      </c>
      <c r="AF55" s="14">
        <v>5</v>
      </c>
      <c r="AG55" s="14">
        <v>2</v>
      </c>
      <c r="AH55" s="14">
        <v>2</v>
      </c>
      <c r="AI55" s="14">
        <v>2</v>
      </c>
      <c r="AJ55" s="14">
        <v>2</v>
      </c>
      <c r="AK55" s="14">
        <v>2</v>
      </c>
      <c r="AL55" s="14">
        <v>3</v>
      </c>
      <c r="AM55" s="14">
        <v>3</v>
      </c>
      <c r="AN55" s="14">
        <v>1</v>
      </c>
      <c r="AO55" s="14">
        <v>1</v>
      </c>
      <c r="AP55" s="14">
        <v>1</v>
      </c>
      <c r="AQ55" s="14">
        <v>1</v>
      </c>
      <c r="AR55" s="14">
        <v>1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6</v>
      </c>
      <c r="BF55" s="14">
        <f>ROUND((INDEX(新战舰养成!S$6:S$18,新怪物属性!$J55+1)+INDEX(新战舰养成!D$6:D$18,新怪物属性!$J55+1)*(新怪物属性!$G55-1))*INDEX(战舰突破!$D$6:$D$18,新怪物属性!$M55+1),0)</f>
        <v>2393</v>
      </c>
      <c r="BG55" s="14">
        <f>ROUND((INDEX(新战舰养成!T$6:T$18,新怪物属性!$J55+1)+INDEX(新战舰养成!E$6:E$18,新怪物属性!$J55+1)*(新怪物属性!$G55-1))*INDEX(战舰突破!$D$6:$D$18,新怪物属性!$M55+1),0)</f>
        <v>19074</v>
      </c>
      <c r="BH55" s="14">
        <f>ROUND((INDEX(新战舰养成!U$6:U$18,新怪物属性!$J55+1)+INDEX(新战舰养成!F$6:F$18,新怪物属性!$J55+1)*(新怪物属性!$G55-1))*INDEX(战舰突破!$D$6:$D$18,新怪物属性!$M55+1),0)</f>
        <v>1218</v>
      </c>
      <c r="BI55" s="14">
        <f>ROUND((INDEX(新战舰养成!V$6:V$18,新怪物属性!$J55+1)+INDEX(新战舰养成!G$6:G$18,新怪物属性!$J55+1)*(新怪物属性!$G55-1))*INDEX(战舰突破!$D$6:$D$18,新怪物属性!$M55+1),0)</f>
        <v>330</v>
      </c>
      <c r="BJ55" s="14">
        <f>ROUND((INDEX(新战舰养成!W$6:W$18,新怪物属性!$J55+1)+INDEX(新战舰养成!H$6:H$18,新怪物属性!$J55+1)*(新怪物属性!$G55-1))*INDEX(战舰突破!$D$6:$D$18,新怪物属性!$M55+1),0)</f>
        <v>4</v>
      </c>
      <c r="BL55" s="14">
        <f>IF($H55&gt;0,ROUND((INDEX(新战舰养成!X$6:X$18,新怪物属性!$K55+1)+INDEX(新战舰养成!I$6:I$18,新怪物属性!$K55+1)*(新怪物属性!$H55-1))*INDEX(战舰突破!$D$6:$D$18,新怪物属性!$N55+1),0),0)</f>
        <v>2701</v>
      </c>
      <c r="BM55" s="14">
        <f>IF($H55&gt;0,ROUND((INDEX(新战舰养成!Y$6:Y$18,新怪物属性!$K55+1)+INDEX(新战舰养成!J$6:J$18,新怪物属性!$K55+1)*(新怪物属性!$H55-1))*INDEX(战舰突破!$D$6:$D$18,新怪物属性!$N55+1),0),0)</f>
        <v>0</v>
      </c>
      <c r="BN55" s="14">
        <f>IF($H55&gt;0,ROUND((INDEX(新战舰养成!Z$6:Z$18,新怪物属性!$K55+1)+INDEX(新战舰养成!K$6:K$18,新怪物属性!$K55+1)*(新怪物属性!$H55-1))*INDEX(战舰突破!$D$6:$D$18,新怪物属性!$N55+1),0),0)</f>
        <v>0</v>
      </c>
      <c r="BO55" s="14">
        <f>IF($H55&gt;0,ROUND((INDEX(新战舰养成!AA$6:AA$18,新怪物属性!$K55+1)+INDEX(新战舰养成!L$6:L$18,新怪物属性!$K55+1)*(新怪物属性!$H55-1))*INDEX(战舰突破!$D$6:$D$18,新怪物属性!$N55+1),0),0)</f>
        <v>23925</v>
      </c>
      <c r="BP55" s="14">
        <f>IF($H55&gt;0,ROUND((INDEX(新战舰养成!AB$6:AB$18,新怪物属性!$K55+1)+INDEX(新战舰养成!M$6:M$18,新怪物属性!$K55+1)*(新怪物属性!$H55-1))*INDEX(战舰突破!$D$6:$D$18,新怪物属性!$N55+1),0),0)</f>
        <v>476</v>
      </c>
      <c r="BR55" s="14">
        <f>IF($I55&gt;0,ROUND((INDEX(新战舰养成!AC$6:AC$18,新怪物属性!$L55+1)+INDEX(新战舰养成!I$6:I$18,新怪物属性!$L55+1)*(新怪物属性!$I55-1))*INDEX(战舰突破!$D$6:$D$18,新怪物属性!$O55+1),0),0)</f>
        <v>3031</v>
      </c>
      <c r="BS55" s="14">
        <f>IF($I55&gt;0,ROUND((INDEX(新战舰养成!AD$6:AD$18,新怪物属性!$L55+1)+INDEX(新战舰养成!J$6:J$18,新怪物属性!$L55+1)*(新怪物属性!$I55-1))*INDEX(战舰突破!$D$6:$D$18,新怪物属性!$O55+1),0),0)</f>
        <v>0</v>
      </c>
      <c r="BT55" s="14">
        <f>IF($I55&gt;0,ROUND((INDEX(新战舰养成!AE$6:AE$18,新怪物属性!$L55+1)+INDEX(新战舰养成!K$6:K$18,新怪物属性!$L55+1)*(新怪物属性!$I55-1))*INDEX(战舰突破!$D$6:$D$18,新怪物属性!$O55+1),0),0)</f>
        <v>0</v>
      </c>
      <c r="BU55" s="14">
        <f>IF($I55&gt;0,ROUND((INDEX(新战舰养成!AF$6:AF$18,新怪物属性!$L55+1)+INDEX(新战舰养成!L$6:L$18,新怪物属性!$L55+1)*(新怪物属性!$I55-1))*INDEX(战舰突破!$D$6:$D$18,新怪物属性!$O55+1),0),0)</f>
        <v>20213</v>
      </c>
      <c r="BV55" s="14">
        <f>IF($I55&gt;0,ROUND((INDEX(新战舰养成!AG$6:AG$18,新怪物属性!$L55+1)+INDEX(新战舰养成!M$6:M$18,新怪物属性!$L55+1)*(新怪物属性!$I55-1))*INDEX(战舰突破!$D$6:$D$18,新怪物属性!$O55+1),0),0)</f>
        <v>572</v>
      </c>
      <c r="BY55" s="14">
        <f>(INDEX(装备数值!$C$13:$G$116,新怪物属性!$P57*8+1,BY$2)+INDEX(装备数值!$C$13:$G$116,新怪物属性!$Q57*8+2,BY$2)+INDEX(装备数值!$C$13:$G$116,新怪物属性!$S57*8+3,BY$2)+INDEX(装备数值!$C$13:$G$116,新怪物属性!$R57*8+4,BY$2)+INDEX(装备数值!$C$13:$G$116,新怪物属性!$T57*8+5,BY$2)+INDEX(装备数值!$C$13:$G$116,新怪物属性!$U57*8+6,BY$2)+INDEX(装备数值!$C$13:$G$116,新怪物属性!$V57*8+7,BY$2)+INDEX(装备数值!$C$13:$G$116,新怪物属性!$W57*8+8,BY$2))</f>
        <v>2000</v>
      </c>
      <c r="BZ55" s="14">
        <f>(INDEX(装备数值!$C$13:$G$116,新怪物属性!$P57*8+1,BZ$2)+INDEX(装备数值!$C$13:$G$116,新怪物属性!$Q57*8+2,BZ$2)+INDEX(装备数值!$C$13:$G$116,新怪物属性!$S57*8+3,BZ$2)+INDEX(装备数值!$C$13:$G$116,新怪物属性!$R57*8+4,BZ$2)+INDEX(装备数值!$C$13:$G$116,新怪物属性!$T57*8+5,BZ$2)+INDEX(装备数值!$C$13:$G$116,新怪物属性!$U57*8+6,BZ$2)+INDEX(装备数值!$C$13:$G$116,新怪物属性!$V57*8+7,BZ$2)+INDEX(装备数值!$C$13:$G$116,新怪物属性!$W57*8+8,BZ$2))</f>
        <v>15000</v>
      </c>
      <c r="CA55" s="14">
        <f>(INDEX(装备数值!$C$13:$G$116,新怪物属性!$P57*8+1,CA$2)+INDEX(装备数值!$C$13:$G$116,新怪物属性!$Q57*8+2,CA$2)+INDEX(装备数值!$C$13:$G$116,新怪物属性!$S57*8+3,CA$2)+INDEX(装备数值!$C$13:$G$116,新怪物属性!$R57*8+4,CA$2)+INDEX(装备数值!$C$13:$G$116,新怪物属性!$T57*8+5,CA$2)+INDEX(装备数值!$C$13:$G$116,新怪物属性!$U57*8+6,CA$2)+INDEX(装备数值!$C$13:$G$116,新怪物属性!$V57*8+7,CA$2)+INDEX(装备数值!$C$13:$G$116,新怪物属性!$W57*8+8,CA$2))</f>
        <v>1140</v>
      </c>
      <c r="CB55" s="14">
        <f>(INDEX(装备数值!$C$13:$G$116,新怪物属性!$P57*8+1,CB$2)+INDEX(装备数值!$C$13:$G$116,新怪物属性!$Q57*8+2,CB$2)+INDEX(装备数值!$C$13:$G$116,新怪物属性!$S57*8+3,CB$2)+INDEX(装备数值!$C$13:$G$116,新怪物属性!$R57*8+4,CB$2)+INDEX(装备数值!$C$13:$G$116,新怪物属性!$T57*8+5,CB$2)+INDEX(装备数值!$C$13:$G$116,新怪物属性!$U57*8+6,CB$2)+INDEX(装备数值!$C$13:$G$116,新怪物属性!$V57*8+7,CB$2)+INDEX(装备数值!$C$13:$G$116,新怪物属性!$W57*8+8,CB$2))</f>
        <v>34000</v>
      </c>
      <c r="CC55" s="14">
        <f>(INDEX(装备数值!$C$13:$G$116,新怪物属性!$P57*8+1,CC$2)+INDEX(装备数值!$C$13:$G$116,新怪物属性!$Q57*8+2,CC$2)+INDEX(装备数值!$C$13:$G$116,新怪物属性!$S57*8+3,CC$2)+INDEX(装备数值!$C$13:$G$116,新怪物属性!$R57*8+4,CC$2)+INDEX(装备数值!$C$13:$G$116,新怪物属性!$T57*8+5,CC$2)+INDEX(装备数值!$C$13:$G$116,新怪物属性!$U57*8+6,CC$2)+INDEX(装备数值!$C$13:$G$116,新怪物属性!$V57*8+7,CC$2)+INDEX(装备数值!$C$13:$G$116,新怪物属性!$W57*8+8,CC$2))</f>
        <v>350</v>
      </c>
      <c r="CF55" s="14">
        <f t="shared" si="135"/>
        <v>4</v>
      </c>
      <c r="CG55" s="14">
        <f t="shared" si="135"/>
        <v>4</v>
      </c>
      <c r="CH55" s="14">
        <f t="shared" si="135"/>
        <v>4</v>
      </c>
      <c r="CI55" s="14">
        <f t="shared" si="135"/>
        <v>0</v>
      </c>
      <c r="CJ55" s="14">
        <f t="shared" si="135"/>
        <v>0</v>
      </c>
      <c r="CK55" s="14">
        <f t="shared" si="135"/>
        <v>0</v>
      </c>
      <c r="CL55" s="14">
        <f t="shared" si="135"/>
        <v>0</v>
      </c>
      <c r="CM55" s="14">
        <f t="shared" si="135"/>
        <v>0</v>
      </c>
      <c r="CN55" s="14">
        <f t="shared" si="135"/>
        <v>0</v>
      </c>
      <c r="CO55" s="14">
        <f t="shared" si="135"/>
        <v>0</v>
      </c>
      <c r="CP55" s="14">
        <f t="shared" si="135"/>
        <v>0</v>
      </c>
      <c r="CQ55" s="14">
        <f t="shared" si="135"/>
        <v>0</v>
      </c>
      <c r="CR55" s="14">
        <f t="shared" si="135"/>
        <v>0</v>
      </c>
      <c r="CS55" s="14">
        <f>SUMIFS(装备数值!BL$50:BL$101,装备数值!$BG$50:$BG$101,"="&amp;新怪物属性!$CF$2,装备数值!$BH$50:$BH$101,"&lt;="&amp;新怪物属性!$CF55)+SUMIFS(装备数值!BL$50:BL$101,装备数值!$BG$50:$BG$101,"="&amp;新怪物属性!$CG$2,装备数值!$BH$50:$BH$101,"&lt;="&amp;新怪物属性!$CG55)+SUMIFS(装备数值!BL$50:BL$101,装备数值!$BG$50:$BG$101,"="&amp;新怪物属性!$CH$2,装备数值!$BH$50:$BH$101,"&lt;="&amp;新怪物属性!$CH55)+SUMIFS(装备数值!BL$50:BL$101,装备数值!$BG$50:$BG$101,"="&amp;新怪物属性!$CI$2,装备数值!$BH$50:$BH$101,"&lt;="&amp;新怪物属性!$CI55)+SUMIFS(装备数值!BL$50:BL$101,装备数值!$BG$50:$BG$101,"="&amp;新怪物属性!$CJ$2,装备数值!$BH$50:$BH$101,"&lt;="&amp;新怪物属性!$CJ55)+SUMIFS(装备数值!BL$50:BL$101,装备数值!$BG$50:$BG$101,"="&amp;新怪物属性!$CK$2,装备数值!$BH$50:$BH$101,"&lt;="&amp;新怪物属性!$CK55)+SUMIFS(装备数值!BL$50:BL$101,装备数值!$BG$50:$BG$101,"="&amp;新怪物属性!$CL$2,装备数值!$BH$50:$BH$101,"&lt;="&amp;新怪物属性!$CL55)+SUMIFS(装备数值!BL$50:BL$101,装备数值!$BG$50:$BG$101,"="&amp;新怪物属性!$CM$2,装备数值!$BH$50:$BH$101,"&lt;="&amp;新怪物属性!$CM55)+SUMIFS(装备数值!BL$50:BL$101,装备数值!$BG$50:$BG$101,"="&amp;新怪物属性!$CN$2,装备数值!$BH$50:$BH$101,"&lt;="&amp;新怪物属性!$CN55)+SUMIFS(装备数值!BL$50:BL$101,装备数值!$BG$50:$BG$101,"="&amp;新怪物属性!$CO$2,装备数值!$BH$50:$BH$101,"&lt;="&amp;新怪物属性!$CO55)+SUMIFS(装备数值!BL$50:BL$101,装备数值!$BG$50:$BG$101,"="&amp;新怪物属性!$CP$2,装备数值!$BH$50:$BH$101,"&lt;="&amp;新怪物属性!$CP55)+SUMIFS(装备数值!BL$50:BL$101,装备数值!$BG$50:$BG$101,"="&amp;新怪物属性!$CQ$2,装备数值!$BH$50:$BH$101,"&lt;="&amp;新怪物属性!$CQ55)+SUMIFS(装备数值!BL$50:BL$101,装备数值!$BG$50:$BG$101,"="&amp;新怪物属性!$CR$2,装备数值!$BH$50:$BH$101,"&lt;="&amp;新怪物属性!$CR55)</f>
        <v>3360</v>
      </c>
      <c r="CT55" s="14">
        <f>SUMIFS(装备数值!BM$50:BM$101,装备数值!$BG$50:$BG$101,"="&amp;新怪物属性!$CF$2,装备数值!$BH$50:$BH$101,"&lt;="&amp;新怪物属性!$CF55)+SUMIFS(装备数值!BM$50:BM$101,装备数值!$BG$50:$BG$101,"="&amp;新怪物属性!$CG$2,装备数值!$BH$50:$BH$101,"&lt;="&amp;新怪物属性!$CG55)+SUMIFS(装备数值!BM$50:BM$101,装备数值!$BG$50:$BG$101,"="&amp;新怪物属性!$CH$2,装备数值!$BH$50:$BH$101,"&lt;="&amp;新怪物属性!$CH55)+SUMIFS(装备数值!BM$50:BM$101,装备数值!$BG$50:$BG$101,"="&amp;新怪物属性!$CI$2,装备数值!$BH$50:$BH$101,"&lt;="&amp;新怪物属性!$CI55)+SUMIFS(装备数值!BM$50:BM$101,装备数值!$BG$50:$BG$101,"="&amp;新怪物属性!$CJ$2,装备数值!$BH$50:$BH$101,"&lt;="&amp;新怪物属性!$CJ55)+SUMIFS(装备数值!BM$50:BM$101,装备数值!$BG$50:$BG$101,"="&amp;新怪物属性!$CK$2,装备数值!$BH$50:$BH$101,"&lt;="&amp;新怪物属性!$CK55)+SUMIFS(装备数值!BM$50:BM$101,装备数值!$BG$50:$BG$101,"="&amp;新怪物属性!$CL$2,装备数值!$BH$50:$BH$101,"&lt;="&amp;新怪物属性!$CL55)+SUMIFS(装备数值!BM$50:BM$101,装备数值!$BG$50:$BG$101,"="&amp;新怪物属性!$CM$2,装备数值!$BH$50:$BH$101,"&lt;="&amp;新怪物属性!$CM55)+SUMIFS(装备数值!BM$50:BM$101,装备数值!$BG$50:$BG$101,"="&amp;新怪物属性!$CN$2,装备数值!$BH$50:$BH$101,"&lt;="&amp;新怪物属性!$CN55)+SUMIFS(装备数值!BM$50:BM$101,装备数值!$BG$50:$BG$101,"="&amp;新怪物属性!$CO$2,装备数值!$BH$50:$BH$101,"&lt;="&amp;新怪物属性!$CO55)+SUMIFS(装备数值!BM$50:BM$101,装备数值!$BG$50:$BG$101,"="&amp;新怪物属性!$CP$2,装备数值!$BH$50:$BH$101,"&lt;="&amp;新怪物属性!$CP55)+SUMIFS(装备数值!BM$50:BM$101,装备数值!$BG$50:$BG$101,"="&amp;新怪物属性!$CQ$2,装备数值!$BH$50:$BH$101,"&lt;="&amp;新怪物属性!$CQ55)+SUMIFS(装备数值!BM$50:BM$101,装备数值!$BG$50:$BG$101,"="&amp;新怪物属性!$CR$2,装备数值!$BH$50:$BH$101,"&lt;="&amp;新怪物属性!$CR55)</f>
        <v>43200</v>
      </c>
      <c r="CU55" s="14">
        <f>SUMIFS(装备数值!BN$50:BN$101,装备数值!$BG$50:$BG$101,"="&amp;新怪物属性!$CF$2,装备数值!$BH$50:$BH$101,"&lt;="&amp;新怪物属性!$CF55)+SUMIFS(装备数值!BN$50:BN$101,装备数值!$BG$50:$BG$101,"="&amp;新怪物属性!$CG$2,装备数值!$BH$50:$BH$101,"&lt;="&amp;新怪物属性!$CG55)+SUMIFS(装备数值!BN$50:BN$101,装备数值!$BG$50:$BG$101,"="&amp;新怪物属性!$CH$2,装备数值!$BH$50:$BH$101,"&lt;="&amp;新怪物属性!$CH55)+SUMIFS(装备数值!BN$50:BN$101,装备数值!$BG$50:$BG$101,"="&amp;新怪物属性!$CI$2,装备数值!$BH$50:$BH$101,"&lt;="&amp;新怪物属性!$CI55)+SUMIFS(装备数值!BN$50:BN$101,装备数值!$BG$50:$BG$101,"="&amp;新怪物属性!$CJ$2,装备数值!$BH$50:$BH$101,"&lt;="&amp;新怪物属性!$CJ55)+SUMIFS(装备数值!BN$50:BN$101,装备数值!$BG$50:$BG$101,"="&amp;新怪物属性!$CK$2,装备数值!$BH$50:$BH$101,"&lt;="&amp;新怪物属性!$CK55)+SUMIFS(装备数值!BN$50:BN$101,装备数值!$BG$50:$BG$101,"="&amp;新怪物属性!$CL$2,装备数值!$BH$50:$BH$101,"&lt;="&amp;新怪物属性!$CL55)+SUMIFS(装备数值!BN$50:BN$101,装备数值!$BG$50:$BG$101,"="&amp;新怪物属性!$CM$2,装备数值!$BH$50:$BH$101,"&lt;="&amp;新怪物属性!$CM55)+SUMIFS(装备数值!BN$50:BN$101,装备数值!$BG$50:$BG$101,"="&amp;新怪物属性!$CN$2,装备数值!$BH$50:$BH$101,"&lt;="&amp;新怪物属性!$CN55)+SUMIFS(装备数值!BN$50:BN$101,装备数值!$BG$50:$BG$101,"="&amp;新怪物属性!$CO$2,装备数值!$BH$50:$BH$101,"&lt;="&amp;新怪物属性!$CO55)+SUMIFS(装备数值!BN$50:BN$101,装备数值!$BG$50:$BG$101,"="&amp;新怪物属性!$CP$2,装备数值!$BH$50:$BH$101,"&lt;="&amp;新怪物属性!$CP55)+SUMIFS(装备数值!BN$50:BN$101,装备数值!$BG$50:$BG$101,"="&amp;新怪物属性!$CQ$2,装备数值!$BH$50:$BH$101,"&lt;="&amp;新怪物属性!$CQ55)+SUMIFS(装备数值!BN$50:BN$101,装备数值!$BG$50:$BG$101,"="&amp;新怪物属性!$CR$2,装备数值!$BH$50:$BH$101,"&lt;="&amp;新怪物属性!$CR55)</f>
        <v>1200</v>
      </c>
      <c r="CV55" s="14">
        <f>SUMIFS(装备数值!BO$50:BO$101,装备数值!$BG$50:$BG$101,"="&amp;新怪物属性!$CF$2,装备数值!$BH$50:$BH$101,"&lt;="&amp;新怪物属性!$CF55)+SUMIFS(装备数值!BO$50:BO$101,装备数值!$BG$50:$BG$101,"="&amp;新怪物属性!$CG$2,装备数值!$BH$50:$BH$101,"&lt;="&amp;新怪物属性!$CG55)+SUMIFS(装备数值!BO$50:BO$101,装备数值!$BG$50:$BG$101,"="&amp;新怪物属性!$CH$2,装备数值!$BH$50:$BH$101,"&lt;="&amp;新怪物属性!$CH55)+SUMIFS(装备数值!BO$50:BO$101,装备数值!$BG$50:$BG$101,"="&amp;新怪物属性!$CI$2,装备数值!$BH$50:$BH$101,"&lt;="&amp;新怪物属性!$CI55)+SUMIFS(装备数值!BO$50:BO$101,装备数值!$BG$50:$BG$101,"="&amp;新怪物属性!$CJ$2,装备数值!$BH$50:$BH$101,"&lt;="&amp;新怪物属性!$CJ55)+SUMIFS(装备数值!BO$50:BO$101,装备数值!$BG$50:$BG$101,"="&amp;新怪物属性!$CK$2,装备数值!$BH$50:$BH$101,"&lt;="&amp;新怪物属性!$CK55)+SUMIFS(装备数值!BO$50:BO$101,装备数值!$BG$50:$BG$101,"="&amp;新怪物属性!$CL$2,装备数值!$BH$50:$BH$101,"&lt;="&amp;新怪物属性!$CL55)+SUMIFS(装备数值!BO$50:BO$101,装备数值!$BG$50:$BG$101,"="&amp;新怪物属性!$CM$2,装备数值!$BH$50:$BH$101,"&lt;="&amp;新怪物属性!$CM55)+SUMIFS(装备数值!BO$50:BO$101,装备数值!$BG$50:$BG$101,"="&amp;新怪物属性!$CN$2,装备数值!$BH$50:$BH$101,"&lt;="&amp;新怪物属性!$CN55)+SUMIFS(装备数值!BO$50:BO$101,装备数值!$BG$50:$BG$101,"="&amp;新怪物属性!$CO$2,装备数值!$BH$50:$BH$101,"&lt;="&amp;新怪物属性!$CO55)+SUMIFS(装备数值!BO$50:BO$101,装备数值!$BG$50:$BG$101,"="&amp;新怪物属性!$CP$2,装备数值!$BH$50:$BH$101,"&lt;="&amp;新怪物属性!$CP55)+SUMIFS(装备数值!BO$50:BO$101,装备数值!$BG$50:$BG$101,"="&amp;新怪物属性!$CQ$2,装备数值!$BH$50:$BH$101,"&lt;="&amp;新怪物属性!$CQ55)+SUMIFS(装备数值!BO$50:BO$101,装备数值!$BG$50:$BG$101,"="&amp;新怪物属性!$CR$2,装备数值!$BH$50:$BH$101,"&lt;="&amp;新怪物属性!$CR55)</f>
        <v>48000</v>
      </c>
      <c r="CW55" s="14">
        <f>SUMIFS(装备数值!BP$50:BP$101,装备数值!$BG$50:$BG$101,"="&amp;新怪物属性!$CF$2,装备数值!$BH$50:$BH$101,"&lt;="&amp;新怪物属性!$CF55)+SUMIFS(装备数值!BP$50:BP$101,装备数值!$BG$50:$BG$101,"="&amp;新怪物属性!$CG$2,装备数值!$BH$50:$BH$101,"&lt;="&amp;新怪物属性!$CG55)+SUMIFS(装备数值!BP$50:BP$101,装备数值!$BG$50:$BG$101,"="&amp;新怪物属性!$CH$2,装备数值!$BH$50:$BH$101,"&lt;="&amp;新怪物属性!$CH55)+SUMIFS(装备数值!BP$50:BP$101,装备数值!$BG$50:$BG$101,"="&amp;新怪物属性!$CI$2,装备数值!$BH$50:$BH$101,"&lt;="&amp;新怪物属性!$CI55)+SUMIFS(装备数值!BP$50:BP$101,装备数值!$BG$50:$BG$101,"="&amp;新怪物属性!$CJ$2,装备数值!$BH$50:$BH$101,"&lt;="&amp;新怪物属性!$CJ55)+SUMIFS(装备数值!BP$50:BP$101,装备数值!$BG$50:$BG$101,"="&amp;新怪物属性!$CK$2,装备数值!$BH$50:$BH$101,"&lt;="&amp;新怪物属性!$CK55)+SUMIFS(装备数值!BP$50:BP$101,装备数值!$BG$50:$BG$101,"="&amp;新怪物属性!$CL$2,装备数值!$BH$50:$BH$101,"&lt;="&amp;新怪物属性!$CL55)+SUMIFS(装备数值!BP$50:BP$101,装备数值!$BG$50:$BG$101,"="&amp;新怪物属性!$CM$2,装备数值!$BH$50:$BH$101,"&lt;="&amp;新怪物属性!$CM55)+SUMIFS(装备数值!BP$50:BP$101,装备数值!$BG$50:$BG$101,"="&amp;新怪物属性!$CN$2,装备数值!$BH$50:$BH$101,"&lt;="&amp;新怪物属性!$CN55)+SUMIFS(装备数值!BP$50:BP$101,装备数值!$BG$50:$BG$101,"="&amp;新怪物属性!$CO$2,装备数值!$BH$50:$BH$101,"&lt;="&amp;新怪物属性!$CO55)+SUMIFS(装备数值!BP$50:BP$101,装备数值!$BG$50:$BG$101,"="&amp;新怪物属性!$CP$2,装备数值!$BH$50:$BH$101,"&lt;="&amp;新怪物属性!$CP55)+SUMIFS(装备数值!BP$50:BP$101,装备数值!$BG$50:$BG$101,"="&amp;新怪物属性!$CQ$2,装备数值!$BH$50:$BH$101,"&lt;="&amp;新怪物属性!$CQ55)+SUMIFS(装备数值!BP$50:BP$101,装备数值!$BG$50:$BG$101,"="&amp;新怪物属性!$CR$2,装备数值!$BH$50:$BH$101,"&lt;="&amp;新怪物属性!$CR55)</f>
        <v>920</v>
      </c>
      <c r="CX55" s="14">
        <f>SUMIFS(装备数值!BQ$50:BQ$101,装备数值!$BG$50:$BG$101,"="&amp;新怪物属性!$CF$2,装备数值!$BH$50:$BH$101,"&lt;="&amp;新怪物属性!$CF55)+SUMIFS(装备数值!BQ$50:BQ$101,装备数值!$BG$50:$BG$101,"="&amp;新怪物属性!$CG$2,装备数值!$BH$50:$BH$101,"&lt;="&amp;新怪物属性!$CG55)+SUMIFS(装备数值!BQ$50:BQ$101,装备数值!$BG$50:$BG$101,"="&amp;新怪物属性!$CH$2,装备数值!$BH$50:$BH$101,"&lt;="&amp;新怪物属性!$CH55)+SUMIFS(装备数值!BQ$50:BQ$101,装备数值!$BG$50:$BG$101,"="&amp;新怪物属性!$CI$2,装备数值!$BH$50:$BH$101,"&lt;="&amp;新怪物属性!$CI55)+SUMIFS(装备数值!BQ$50:BQ$101,装备数值!$BG$50:$BG$101,"="&amp;新怪物属性!$CJ$2,装备数值!$BH$50:$BH$101,"&lt;="&amp;新怪物属性!$CJ55)+SUMIFS(装备数值!BQ$50:BQ$101,装备数值!$BG$50:$BG$101,"="&amp;新怪物属性!$CK$2,装备数值!$BH$50:$BH$101,"&lt;="&amp;新怪物属性!$CK55)+SUMIFS(装备数值!BQ$50:BQ$101,装备数值!$BG$50:$BG$101,"="&amp;新怪物属性!$CL$2,装备数值!$BH$50:$BH$101,"&lt;="&amp;新怪物属性!$CL55)+SUMIFS(装备数值!BQ$50:BQ$101,装备数值!$BG$50:$BG$101,"="&amp;新怪物属性!$CM$2,装备数值!$BH$50:$BH$101,"&lt;="&amp;新怪物属性!$CM55)+SUMIFS(装备数值!BQ$50:BQ$101,装备数值!$BG$50:$BG$101,"="&amp;新怪物属性!$CN$2,装备数值!$BH$50:$BH$101,"&lt;="&amp;新怪物属性!$CN55)+SUMIFS(装备数值!BQ$50:BQ$101,装备数值!$BG$50:$BG$101,"="&amp;新怪物属性!$CO$2,装备数值!$BH$50:$BH$101,"&lt;="&amp;新怪物属性!$CO55)+SUMIFS(装备数值!BQ$50:BQ$101,装备数值!$BG$50:$BG$101,"="&amp;新怪物属性!$CP$2,装备数值!$BH$50:$BH$101,"&lt;="&amp;新怪物属性!$CP55)+SUMIFS(装备数值!BQ$50:BQ$101,装备数值!$BG$50:$BG$101,"="&amp;新怪物属性!$CQ$2,装备数值!$BH$50:$BH$101,"&lt;="&amp;新怪物属性!$CQ55)+SUMIFS(装备数值!BQ$50:BQ$101,装备数值!$BG$50:$BG$101,"="&amp;新怪物属性!$CR$2,装备数值!$BH$50:$BH$101,"&lt;="&amp;新怪物属性!$CR55)</f>
        <v>250</v>
      </c>
      <c r="CY55" s="14">
        <f>SUMIFS(装备数值!BR$50:BR$101,装备数值!$BG$50:$BG$101,"="&amp;新怪物属性!$CF$2,装备数值!$BH$50:$BH$101,"&lt;="&amp;新怪物属性!$CF55)+SUMIFS(装备数值!BR$50:BR$101,装备数值!$BG$50:$BG$101,"="&amp;新怪物属性!$CG$2,装备数值!$BH$50:$BH$101,"&lt;="&amp;新怪物属性!$CG55)+SUMIFS(装备数值!BR$50:BR$101,装备数值!$BG$50:$BG$101,"="&amp;新怪物属性!$CH$2,装备数值!$BH$50:$BH$101,"&lt;="&amp;新怪物属性!$CH55)+SUMIFS(装备数值!BR$50:BR$101,装备数值!$BG$50:$BG$101,"="&amp;新怪物属性!$CI$2,装备数值!$BH$50:$BH$101,"&lt;="&amp;新怪物属性!$CI55)+SUMIFS(装备数值!BR$50:BR$101,装备数值!$BG$50:$BG$101,"="&amp;新怪物属性!$CJ$2,装备数值!$BH$50:$BH$101,"&lt;="&amp;新怪物属性!$CJ55)+SUMIFS(装备数值!BR$50:BR$101,装备数值!$BG$50:$BG$101,"="&amp;新怪物属性!$CK$2,装备数值!$BH$50:$BH$101,"&lt;="&amp;新怪物属性!$CK55)+SUMIFS(装备数值!BR$50:BR$101,装备数值!$BG$50:$BG$101,"="&amp;新怪物属性!$CL$2,装备数值!$BH$50:$BH$101,"&lt;="&amp;新怪物属性!$CL55)+SUMIFS(装备数值!BR$50:BR$101,装备数值!$BG$50:$BG$101,"="&amp;新怪物属性!$CM$2,装备数值!$BH$50:$BH$101,"&lt;="&amp;新怪物属性!$CM55)+SUMIFS(装备数值!BR$50:BR$101,装备数值!$BG$50:$BG$101,"="&amp;新怪物属性!$CN$2,装备数值!$BH$50:$BH$101,"&lt;="&amp;新怪物属性!$CN55)+SUMIFS(装备数值!BR$50:BR$101,装备数值!$BG$50:$BG$101,"="&amp;新怪物属性!$CO$2,装备数值!$BH$50:$BH$101,"&lt;="&amp;新怪物属性!$CO55)+SUMIFS(装备数值!BR$50:BR$101,装备数值!$BG$50:$BG$101,"="&amp;新怪物属性!$CP$2,装备数值!$BH$50:$BH$101,"&lt;="&amp;新怪物属性!$CP55)+SUMIFS(装备数值!BR$50:BR$101,装备数值!$BG$50:$BG$101,"="&amp;新怪物属性!$CQ$2,装备数值!$BH$50:$BH$101,"&lt;="&amp;新怪物属性!$CQ55)+SUMIFS(装备数值!BR$50:BR$101,装备数值!$BG$50:$BG$101,"="&amp;新怪物属性!$CR$2,装备数值!$BH$50:$BH$101,"&lt;="&amp;新怪物属性!$CR55)</f>
        <v>250</v>
      </c>
      <c r="CZ55" s="14">
        <f>SUMIFS(装备数值!BS$50:BS$101,装备数值!$BG$50:$BG$101,"="&amp;新怪物属性!$CF$2,装备数值!$BH$50:$BH$101,"&lt;="&amp;新怪物属性!$CF55)+SUMIFS(装备数值!BS$50:BS$101,装备数值!$BG$50:$BG$101,"="&amp;新怪物属性!$CG$2,装备数值!$BH$50:$BH$101,"&lt;="&amp;新怪物属性!$CG55)+SUMIFS(装备数值!BS$50:BS$101,装备数值!$BG$50:$BG$101,"="&amp;新怪物属性!$CH$2,装备数值!$BH$50:$BH$101,"&lt;="&amp;新怪物属性!$CH55)+SUMIFS(装备数值!BS$50:BS$101,装备数值!$BG$50:$BG$101,"="&amp;新怪物属性!$CI$2,装备数值!$BH$50:$BH$101,"&lt;="&amp;新怪物属性!$CI55)+SUMIFS(装备数值!BS$50:BS$101,装备数值!$BG$50:$BG$101,"="&amp;新怪物属性!$CJ$2,装备数值!$BH$50:$BH$101,"&lt;="&amp;新怪物属性!$CJ55)+SUMIFS(装备数值!BS$50:BS$101,装备数值!$BG$50:$BG$101,"="&amp;新怪物属性!$CK$2,装备数值!$BH$50:$BH$101,"&lt;="&amp;新怪物属性!$CK55)+SUMIFS(装备数值!BS$50:BS$101,装备数值!$BG$50:$BG$101,"="&amp;新怪物属性!$CL$2,装备数值!$BH$50:$BH$101,"&lt;="&amp;新怪物属性!$CL55)+SUMIFS(装备数值!BS$50:BS$101,装备数值!$BG$50:$BG$101,"="&amp;新怪物属性!$CM$2,装备数值!$BH$50:$BH$101,"&lt;="&amp;新怪物属性!$CM55)+SUMIFS(装备数值!BS$50:BS$101,装备数值!$BG$50:$BG$101,"="&amp;新怪物属性!$CN$2,装备数值!$BH$50:$BH$101,"&lt;="&amp;新怪物属性!$CN55)+SUMIFS(装备数值!BS$50:BS$101,装备数值!$BG$50:$BG$101,"="&amp;新怪物属性!$CO$2,装备数值!$BH$50:$BH$101,"&lt;="&amp;新怪物属性!$CO55)+SUMIFS(装备数值!BS$50:BS$101,装备数值!$BG$50:$BG$101,"="&amp;新怪物属性!$CP$2,装备数值!$BH$50:$BH$101,"&lt;="&amp;新怪物属性!$CP55)+SUMIFS(装备数值!BS$50:BS$101,装备数值!$BG$50:$BG$101,"="&amp;新怪物属性!$CQ$2,装备数值!$BH$50:$BH$101,"&lt;="&amp;新怪物属性!$CQ55)+SUMIFS(装备数值!BS$50:BS$101,装备数值!$BG$50:$BG$101,"="&amp;新怪物属性!$CR$2,装备数值!$BH$50:$BH$101,"&lt;="&amp;新怪物属性!$CR55)</f>
        <v>250</v>
      </c>
      <c r="DA55" s="14">
        <f>SUMIFS(装备数值!BT$50:BT$101,装备数值!$BG$50:$BG$101,"="&amp;新怪物属性!$CF$2,装备数值!$BH$50:$BH$101,"&lt;="&amp;新怪物属性!$CF55)+SUMIFS(装备数值!BT$50:BT$101,装备数值!$BG$50:$BG$101,"="&amp;新怪物属性!$CG$2,装备数值!$BH$50:$BH$101,"&lt;="&amp;新怪物属性!$CG55)+SUMIFS(装备数值!BT$50:BT$101,装备数值!$BG$50:$BG$101,"="&amp;新怪物属性!$CH$2,装备数值!$BH$50:$BH$101,"&lt;="&amp;新怪物属性!$CH55)+SUMIFS(装备数值!BT$50:BT$101,装备数值!$BG$50:$BG$101,"="&amp;新怪物属性!$CI$2,装备数值!$BH$50:$BH$101,"&lt;="&amp;新怪物属性!$CI55)+SUMIFS(装备数值!BT$50:BT$101,装备数值!$BG$50:$BG$101,"="&amp;新怪物属性!$CJ$2,装备数值!$BH$50:$BH$101,"&lt;="&amp;新怪物属性!$CJ55)+SUMIFS(装备数值!BT$50:BT$101,装备数值!$BG$50:$BG$101,"="&amp;新怪物属性!$CK$2,装备数值!$BH$50:$BH$101,"&lt;="&amp;新怪物属性!$CK55)+SUMIFS(装备数值!BT$50:BT$101,装备数值!$BG$50:$BG$101,"="&amp;新怪物属性!$CL$2,装备数值!$BH$50:$BH$101,"&lt;="&amp;新怪物属性!$CL55)+SUMIFS(装备数值!BT$50:BT$101,装备数值!$BG$50:$BG$101,"="&amp;新怪物属性!$CM$2,装备数值!$BH$50:$BH$101,"&lt;="&amp;新怪物属性!$CM55)+SUMIFS(装备数值!BT$50:BT$101,装备数值!$BG$50:$BG$101,"="&amp;新怪物属性!$CN$2,装备数值!$BH$50:$BH$101,"&lt;="&amp;新怪物属性!$CN55)+SUMIFS(装备数值!BT$50:BT$101,装备数值!$BG$50:$BG$101,"="&amp;新怪物属性!$CO$2,装备数值!$BH$50:$BH$101,"&lt;="&amp;新怪物属性!$CO55)+SUMIFS(装备数值!BT$50:BT$101,装备数值!$BG$50:$BG$101,"="&amp;新怪物属性!$CP$2,装备数值!$BH$50:$BH$101,"&lt;="&amp;新怪物属性!$CP55)+SUMIFS(装备数值!BT$50:BT$101,装备数值!$BG$50:$BG$101,"="&amp;新怪物属性!$CQ$2,装备数值!$BH$50:$BH$101,"&lt;="&amp;新怪物属性!$CQ55)+SUMIFS(装备数值!BT$50:BT$101,装备数值!$BG$50:$BG$101,"="&amp;新怪物属性!$CR$2,装备数值!$BH$50:$BH$101,"&lt;="&amp;新怪物属性!$CR55)</f>
        <v>250</v>
      </c>
      <c r="DB55" s="14">
        <f>SUMIFS(装备数值!BU$50:BU$101,装备数值!$BG$50:$BG$101,"="&amp;新怪物属性!$CF$2,装备数值!$BH$50:$BH$101,"&lt;="&amp;新怪物属性!$CF55)+SUMIFS(装备数值!BU$50:BU$101,装备数值!$BG$50:$BG$101,"="&amp;新怪物属性!$CG$2,装备数值!$BH$50:$BH$101,"&lt;="&amp;新怪物属性!$CG55)+SUMIFS(装备数值!BU$50:BU$101,装备数值!$BG$50:$BG$101,"="&amp;新怪物属性!$CH$2,装备数值!$BH$50:$BH$101,"&lt;="&amp;新怪物属性!$CH55)+SUMIFS(装备数值!BU$50:BU$101,装备数值!$BG$50:$BG$101,"="&amp;新怪物属性!$CI$2,装备数值!$BH$50:$BH$101,"&lt;="&amp;新怪物属性!$CI55)+SUMIFS(装备数值!BU$50:BU$101,装备数值!$BG$50:$BG$101,"="&amp;新怪物属性!$CJ$2,装备数值!$BH$50:$BH$101,"&lt;="&amp;新怪物属性!$CJ55)+SUMIFS(装备数值!BU$50:BU$101,装备数值!$BG$50:$BG$101,"="&amp;新怪物属性!$CK$2,装备数值!$BH$50:$BH$101,"&lt;="&amp;新怪物属性!$CK55)+SUMIFS(装备数值!BU$50:BU$101,装备数值!$BG$50:$BG$101,"="&amp;新怪物属性!$CL$2,装备数值!$BH$50:$BH$101,"&lt;="&amp;新怪物属性!$CL55)+SUMIFS(装备数值!BU$50:BU$101,装备数值!$BG$50:$BG$101,"="&amp;新怪物属性!$CM$2,装备数值!$BH$50:$BH$101,"&lt;="&amp;新怪物属性!$CM55)+SUMIFS(装备数值!BU$50:BU$101,装备数值!$BG$50:$BG$101,"="&amp;新怪物属性!$CN$2,装备数值!$BH$50:$BH$101,"&lt;="&amp;新怪物属性!$CN55)+SUMIFS(装备数值!BU$50:BU$101,装备数值!$BG$50:$BG$101,"="&amp;新怪物属性!$CO$2,装备数值!$BH$50:$BH$101,"&lt;="&amp;新怪物属性!$CO55)+SUMIFS(装备数值!BU$50:BU$101,装备数值!$BG$50:$BG$101,"="&amp;新怪物属性!$CP$2,装备数值!$BH$50:$BH$101,"&lt;="&amp;新怪物属性!$CP55)+SUMIFS(装备数值!BU$50:BU$101,装备数值!$BG$50:$BG$101,"="&amp;新怪物属性!$CQ$2,装备数值!$BH$50:$BH$101,"&lt;="&amp;新怪物属性!$CQ55)+SUMIFS(装备数值!BU$50:BU$101,装备数值!$BG$50:$BG$101,"="&amp;新怪物属性!$CR$2,装备数值!$BH$50:$BH$101,"&lt;="&amp;新怪物属性!$CR55)</f>
        <v>0</v>
      </c>
      <c r="DC55" s="14">
        <f>SUMIFS(装备数值!BV$50:BV$101,装备数值!$BG$50:$BG$101,"="&amp;新怪物属性!$CF$2,装备数值!$BH$50:$BH$101,"&lt;="&amp;新怪物属性!$CF55)+SUMIFS(装备数值!BV$50:BV$101,装备数值!$BG$50:$BG$101,"="&amp;新怪物属性!$CG$2,装备数值!$BH$50:$BH$101,"&lt;="&amp;新怪物属性!$CG55)+SUMIFS(装备数值!BV$50:BV$101,装备数值!$BG$50:$BG$101,"="&amp;新怪物属性!$CH$2,装备数值!$BH$50:$BH$101,"&lt;="&amp;新怪物属性!$CH55)+SUMIFS(装备数值!BV$50:BV$101,装备数值!$BG$50:$BG$101,"="&amp;新怪物属性!$CI$2,装备数值!$BH$50:$BH$101,"&lt;="&amp;新怪物属性!$CI55)+SUMIFS(装备数值!BV$50:BV$101,装备数值!$BG$50:$BG$101,"="&amp;新怪物属性!$CJ$2,装备数值!$BH$50:$BH$101,"&lt;="&amp;新怪物属性!$CJ55)+SUMIFS(装备数值!BV$50:BV$101,装备数值!$BG$50:$BG$101,"="&amp;新怪物属性!$CK$2,装备数值!$BH$50:$BH$101,"&lt;="&amp;新怪物属性!$CK55)+SUMIFS(装备数值!BV$50:BV$101,装备数值!$BG$50:$BG$101,"="&amp;新怪物属性!$CL$2,装备数值!$BH$50:$BH$101,"&lt;="&amp;新怪物属性!$CL55)+SUMIFS(装备数值!BV$50:BV$101,装备数值!$BG$50:$BG$101,"="&amp;新怪物属性!$CM$2,装备数值!$BH$50:$BH$101,"&lt;="&amp;新怪物属性!$CM55)+SUMIFS(装备数值!BV$50:BV$101,装备数值!$BG$50:$BG$101,"="&amp;新怪物属性!$CN$2,装备数值!$BH$50:$BH$101,"&lt;="&amp;新怪物属性!$CN55)+SUMIFS(装备数值!BV$50:BV$101,装备数值!$BG$50:$BG$101,"="&amp;新怪物属性!$CO$2,装备数值!$BH$50:$BH$101,"&lt;="&amp;新怪物属性!$CO55)+SUMIFS(装备数值!BV$50:BV$101,装备数值!$BG$50:$BG$101,"="&amp;新怪物属性!$CP$2,装备数值!$BH$50:$BH$101,"&lt;="&amp;新怪物属性!$CP55)+SUMIFS(装备数值!BV$50:BV$101,装备数值!$BG$50:$BG$101,"="&amp;新怪物属性!$CQ$2,装备数值!$BH$50:$BH$101,"&lt;="&amp;新怪物属性!$CQ55)+SUMIFS(装备数值!BV$50:BV$101,装备数值!$BG$50:$BG$101,"="&amp;新怪物属性!$CR$2,装备数值!$BH$50:$BH$101,"&lt;="&amp;新怪物属性!$CR55)</f>
        <v>0</v>
      </c>
      <c r="DD55" s="14">
        <f>SUMIFS(装备数值!BW$50:BW$101,装备数值!$BG$50:$BG$101,"="&amp;新怪物属性!$CF$2,装备数值!$BH$50:$BH$101,"&lt;="&amp;新怪物属性!$CF55)+SUMIFS(装备数值!BW$50:BW$101,装备数值!$BG$50:$BG$101,"="&amp;新怪物属性!$CG$2,装备数值!$BH$50:$BH$101,"&lt;="&amp;新怪物属性!$CG55)+SUMIFS(装备数值!BW$50:BW$101,装备数值!$BG$50:$BG$101,"="&amp;新怪物属性!$CH$2,装备数值!$BH$50:$BH$101,"&lt;="&amp;新怪物属性!$CH55)+SUMIFS(装备数值!BW$50:BW$101,装备数值!$BG$50:$BG$101,"="&amp;新怪物属性!$CI$2,装备数值!$BH$50:$BH$101,"&lt;="&amp;新怪物属性!$CI55)+SUMIFS(装备数值!BW$50:BW$101,装备数值!$BG$50:$BG$101,"="&amp;新怪物属性!$CJ$2,装备数值!$BH$50:$BH$101,"&lt;="&amp;新怪物属性!$CJ55)+SUMIFS(装备数值!BW$50:BW$101,装备数值!$BG$50:$BG$101,"="&amp;新怪物属性!$CK$2,装备数值!$BH$50:$BH$101,"&lt;="&amp;新怪物属性!$CK55)+SUMIFS(装备数值!BW$50:BW$101,装备数值!$BG$50:$BG$101,"="&amp;新怪物属性!$CL$2,装备数值!$BH$50:$BH$101,"&lt;="&amp;新怪物属性!$CL55)+SUMIFS(装备数值!BW$50:BW$101,装备数值!$BG$50:$BG$101,"="&amp;新怪物属性!$CM$2,装备数值!$BH$50:$BH$101,"&lt;="&amp;新怪物属性!$CM55)+SUMIFS(装备数值!BW$50:BW$101,装备数值!$BG$50:$BG$101,"="&amp;新怪物属性!$CN$2,装备数值!$BH$50:$BH$101,"&lt;="&amp;新怪物属性!$CN55)+SUMIFS(装备数值!BW$50:BW$101,装备数值!$BG$50:$BG$101,"="&amp;新怪物属性!$CO$2,装备数值!$BH$50:$BH$101,"&lt;="&amp;新怪物属性!$CO55)+SUMIFS(装备数值!BW$50:BW$101,装备数值!$BG$50:$BG$101,"="&amp;新怪物属性!$CP$2,装备数值!$BH$50:$BH$101,"&lt;="&amp;新怪物属性!$CP55)+SUMIFS(装备数值!BW$50:BW$101,装备数值!$BG$50:$BG$101,"="&amp;新怪物属性!$CQ$2,装备数值!$BH$50:$BH$101,"&lt;="&amp;新怪物属性!$CQ55)+SUMIFS(装备数值!BW$50:BW$101,装备数值!$BG$50:$BG$101,"="&amp;新怪物属性!$CR$2,装备数值!$BH$50:$BH$101,"&lt;="&amp;新怪物属性!$CR55)</f>
        <v>0</v>
      </c>
      <c r="DE55" s="14">
        <f>SUMIFS(装备数值!BX$50:BX$101,装备数值!$BG$50:$BG$101,"="&amp;新怪物属性!$CF$2,装备数值!$BH$50:$BH$101,"&lt;="&amp;新怪物属性!$CF55)+SUMIFS(装备数值!BX$50:BX$101,装备数值!$BG$50:$BG$101,"="&amp;新怪物属性!$CG$2,装备数值!$BH$50:$BH$101,"&lt;="&amp;新怪物属性!$CG55)+SUMIFS(装备数值!BX$50:BX$101,装备数值!$BG$50:$BG$101,"="&amp;新怪物属性!$CH$2,装备数值!$BH$50:$BH$101,"&lt;="&amp;新怪物属性!$CH55)+SUMIFS(装备数值!BX$50:BX$101,装备数值!$BG$50:$BG$101,"="&amp;新怪物属性!$CI$2,装备数值!$BH$50:$BH$101,"&lt;="&amp;新怪物属性!$CI55)+SUMIFS(装备数值!BX$50:BX$101,装备数值!$BG$50:$BG$101,"="&amp;新怪物属性!$CJ$2,装备数值!$BH$50:$BH$101,"&lt;="&amp;新怪物属性!$CJ55)+SUMIFS(装备数值!BX$50:BX$101,装备数值!$BG$50:$BG$101,"="&amp;新怪物属性!$CK$2,装备数值!$BH$50:$BH$101,"&lt;="&amp;新怪物属性!$CK55)+SUMIFS(装备数值!BX$50:BX$101,装备数值!$BG$50:$BG$101,"="&amp;新怪物属性!$CL$2,装备数值!$BH$50:$BH$101,"&lt;="&amp;新怪物属性!$CL55)+SUMIFS(装备数值!BX$50:BX$101,装备数值!$BG$50:$BG$101,"="&amp;新怪物属性!$CM$2,装备数值!$BH$50:$BH$101,"&lt;="&amp;新怪物属性!$CM55)+SUMIFS(装备数值!BX$50:BX$101,装备数值!$BG$50:$BG$101,"="&amp;新怪物属性!$CN$2,装备数值!$BH$50:$BH$101,"&lt;="&amp;新怪物属性!$CN55)+SUMIFS(装备数值!BX$50:BX$101,装备数值!$BG$50:$BG$101,"="&amp;新怪物属性!$CO$2,装备数值!$BH$50:$BH$101,"&lt;="&amp;新怪物属性!$CO55)+SUMIFS(装备数值!BX$50:BX$101,装备数值!$BG$50:$BG$101,"="&amp;新怪物属性!$CP$2,装备数值!$BH$50:$BH$101,"&lt;="&amp;新怪物属性!$CP55)+SUMIFS(装备数值!BX$50:BX$101,装备数值!$BG$50:$BG$101,"="&amp;新怪物属性!$CQ$2,装备数值!$BH$50:$BH$101,"&lt;="&amp;新怪物属性!$CQ55)+SUMIFS(装备数值!BX$50:BX$101,装备数值!$BG$50:$BG$101,"="&amp;新怪物属性!$CR$2,装备数值!$BH$50:$BH$101,"&lt;="&amp;新怪物属性!$CR55)</f>
        <v>0</v>
      </c>
      <c r="DH55" s="14">
        <f>INDEX(装备数值!$I$13:$M$116,新怪物属性!$P55*8+1,DH$2)*$X55+INDEX(装备数值!$I$13:$M$116,新怪物属性!$Q55*8+2,DH$2)*$Y55+INDEX(装备数值!$I$13:$M$116,新怪物属性!$S55*8+3,DH$2)*$Z55+INDEX(装备数值!$I$13:$M$116,新怪物属性!$R55*8+4,DH$2)*$AA55+INDEX(装备数值!$I$13:$M$116,新怪物属性!$T55*8+5,DH$2)*$AB55+INDEX(装备数值!$I$13:$M$116,新怪物属性!$U55*8+6,DH$2)*$AC55+INDEX(装备数值!$I$13:$M$116,新怪物属性!$V55*8+7,DH$2)*$AD55+INDEX(装备数值!$I$13:$M$116,新怪物属性!$W55*8+8,DH$2)*$AE55</f>
        <v>5600</v>
      </c>
      <c r="DI55" s="14">
        <f>INDEX(装备数值!$I$13:$M$116,新怪物属性!$P55*8+1,DI$2)*$X55+INDEX(装备数值!$I$13:$M$116,新怪物属性!$Q55*8+2,DI$2)*$Y55+INDEX(装备数值!$I$13:$M$116,新怪物属性!$S55*8+3,DI$2)*$Z55+INDEX(装备数值!$I$13:$M$116,新怪物属性!$R55*8+4,DI$2)*$AA55+INDEX(装备数值!$I$13:$M$116,新怪物属性!$T55*8+5,DI$2)*$AB55+INDEX(装备数值!$I$13:$M$116,新怪物属性!$U55*8+6,DI$2)*$AC55+INDEX(装备数值!$I$13:$M$116,新怪物属性!$V55*8+7,DI$2)*$AD55+INDEX(装备数值!$I$13:$M$116,新怪物属性!$W55*8+8,DI$2)*$AE55</f>
        <v>42000</v>
      </c>
      <c r="DJ55" s="14">
        <f>INDEX(装备数值!$I$13:$M$116,新怪物属性!$P55*8+1,DJ$2)*$X55+INDEX(装备数值!$I$13:$M$116,新怪物属性!$Q55*8+2,DJ$2)*$Y55+INDEX(装备数值!$I$13:$M$116,新怪物属性!$S55*8+3,DJ$2)*$Z55+INDEX(装备数值!$I$13:$M$116,新怪物属性!$R55*8+4,DJ$2)*$AA55+INDEX(装备数值!$I$13:$M$116,新怪物属性!$T55*8+5,DJ$2)*$AB55+INDEX(装备数值!$I$13:$M$116,新怪物属性!$U55*8+6,DJ$2)*$AC55+INDEX(装备数值!$I$13:$M$116,新怪物属性!$V55*8+7,DJ$2)*$AD55+INDEX(装备数值!$I$13:$M$116,新怪物属性!$W55*8+8,DJ$2)*$AE55</f>
        <v>2940</v>
      </c>
      <c r="DK55" s="14">
        <f>INDEX(装备数值!$I$13:$M$116,新怪物属性!$P55*8+1,DK$2)*$X55+INDEX(装备数值!$I$13:$M$116,新怪物属性!$Q55*8+2,DK$2)*$Y55+INDEX(装备数值!$I$13:$M$116,新怪物属性!$S55*8+3,DK$2)*$Z55+INDEX(装备数值!$I$13:$M$116,新怪物属性!$R55*8+4,DK$2)*$AA55+INDEX(装备数值!$I$13:$M$116,新怪物属性!$T55*8+5,DK$2)*$AB55+INDEX(装备数值!$I$13:$M$116,新怪物属性!$U55*8+6,DK$2)*$AC55+INDEX(装备数值!$I$13:$M$116,新怪物属性!$V55*8+7,DK$2)*$AD55+INDEX(装备数值!$I$13:$M$116,新怪物属性!$W55*8+8,DK$2)*$AE55</f>
        <v>70000</v>
      </c>
      <c r="DL55" s="14">
        <f>INDEX(装备数值!$I$13:$M$116,新怪物属性!$P55*8+1,DL$2)*$X55+INDEX(装备数值!$I$13:$M$116,新怪物属性!$Q55*8+2,DL$2)*$Y55+INDEX(装备数值!$I$13:$M$116,新怪物属性!$S55*8+3,DL$2)*$Z55+INDEX(装备数值!$I$13:$M$116,新怪物属性!$R55*8+4,DL$2)*$AA55+INDEX(装备数值!$I$13:$M$116,新怪物属性!$T55*8+5,DL$2)*$AB55+INDEX(装备数值!$I$13:$M$116,新怪物属性!$U55*8+6,DL$2)*$AC55+INDEX(装备数值!$I$13:$M$116,新怪物属性!$V55*8+7,DL$2)*$AD55+INDEX(装备数值!$I$13:$M$116,新怪物属性!$W55*8+8,DL$2)*$AE55</f>
        <v>980</v>
      </c>
      <c r="DO55" s="14">
        <f>INDEX(装备数值!$X$13:$AH$116,$P55*8+1,DO$2)*$AF55+INDEX(装备数值!$X$13:$AH$116,$Q55*8+2,DO$2)*$AG55+INDEX(装备数值!$X$13:$AH$116,$S55*8+3,DO$2)*$AH55+INDEX(装备数值!$X$13:$AH$116,$R55*8+4,DO$2)*$AI55+INDEX(装备数值!$X$13:$AH$116,$T55*8+5,DO$2)*$AJ55+INDEX(装备数值!$X$13:$AH$116,$U55*8+6,DO$2)*$AK55+INDEX(装备数值!$X$13:$AH$116,$V55*8+7,DO$2)*$AL55+INDEX(装备数值!$X$13:$AH$116,$W55*8+8,DO$2)*$AM55</f>
        <v>900</v>
      </c>
      <c r="DP55" s="14">
        <f>INDEX(装备数值!$X$13:$AH$116,$P55*8+1,DP$2)*$AF55+INDEX(装备数值!$X$13:$AH$116,$Q55*8+2,DP$2)*$AG55+INDEX(装备数值!$X$13:$AH$116,$S55*8+3,DP$2)*$AH55+INDEX(装备数值!$X$13:$AH$116,$R55*8+4,DP$2)*$AI55+INDEX(装备数值!$X$13:$AH$116,$T55*8+5,DP$2)*$AJ55+INDEX(装备数值!$X$13:$AH$116,$U55*8+6,DP$2)*$AK55+INDEX(装备数值!$X$13:$AH$116,$V55*8+7,DP$2)*$AL55+INDEX(装备数值!$X$13:$AH$116,$W55*8+8,DP$2)*$AM55</f>
        <v>6375</v>
      </c>
      <c r="DQ55" s="14">
        <f>INDEX(装备数值!$X$13:$AH$116,$P55*8+1,DQ$2)*$AF55+INDEX(装备数值!$X$13:$AH$116,$Q55*8+2,DQ$2)*$AG55+INDEX(装备数值!$X$13:$AH$116,$S55*8+3,DQ$2)*$AH55+INDEX(装备数值!$X$13:$AH$116,$R55*8+4,DQ$2)*$AI55+INDEX(装备数值!$X$13:$AH$116,$T55*8+5,DQ$2)*$AJ55+INDEX(装备数值!$X$13:$AH$116,$U55*8+6,DQ$2)*$AK55+INDEX(装备数值!$X$13:$AH$116,$V55*8+7,DQ$2)*$AL55+INDEX(装备数值!$X$13:$AH$116,$W55*8+8,DQ$2)*$AM55</f>
        <v>300</v>
      </c>
      <c r="DR55" s="14">
        <f>INDEX(装备数值!$X$13:$AH$116,$P55*8+1,DR$2)*$AF55+INDEX(装备数值!$X$13:$AH$116,$Q55*8+2,DR$2)*$AG55+INDEX(装备数值!$X$13:$AH$116,$S55*8+3,DR$2)*$AH55+INDEX(装备数值!$X$13:$AH$116,$R55*8+4,DR$2)*$AI55+INDEX(装备数值!$X$13:$AH$116,$T55*8+5,DR$2)*$AJ55+INDEX(装备数值!$X$13:$AH$116,$U55*8+6,DR$2)*$AK55+INDEX(装备数值!$X$13:$AH$116,$V55*8+7,DR$2)*$AL55+INDEX(装备数值!$X$13:$AH$116,$W55*8+8,DR$2)*$AM55</f>
        <v>12000</v>
      </c>
      <c r="DS55" s="14">
        <f>INDEX(装备数值!$X$13:$AH$116,$P55*8+1,DS$2)*$AF55+INDEX(装备数值!$X$13:$AH$116,$Q55*8+2,DS$2)*$AG55+INDEX(装备数值!$X$13:$AH$116,$S55*8+3,DS$2)*$AH55+INDEX(装备数值!$X$13:$AH$116,$R55*8+4,DS$2)*$AI55+INDEX(装备数值!$X$13:$AH$116,$T55*8+5,DS$2)*$AJ55+INDEX(装备数值!$X$13:$AH$116,$U55*8+6,DS$2)*$AK55+INDEX(装备数值!$X$13:$AH$116,$V55*8+7,DS$2)*$AL55+INDEX(装备数值!$X$13:$AH$116,$W55*8+8,DS$2)*$AM55</f>
        <v>120</v>
      </c>
      <c r="DT55" s="14">
        <f>INDEX(装备数值!$X$13:$AH$116,$P55*8+1,DT$2)*$AF55+INDEX(装备数值!$X$13:$AH$116,$Q55*8+2,DT$2)*$AG55+INDEX(装备数值!$X$13:$AH$116,$S55*8+3,DT$2)*$AH55+INDEX(装备数值!$X$13:$AH$116,$R55*8+4,DT$2)*$AI55+INDEX(装备数值!$X$13:$AH$116,$T55*8+5,DT$2)*$AJ55+INDEX(装备数值!$X$13:$AH$116,$U55*8+6,DT$2)*$AK55+INDEX(装备数值!$X$13:$AH$116,$V55*8+7,DT$2)*$AL55+INDEX(装备数值!$X$13:$AH$116,$W55*8+8,DT$2)*$AM55</f>
        <v>725</v>
      </c>
      <c r="DU55" s="14">
        <f>INDEX(装备数值!$X$13:$AH$116,$P55*8+1,DU$2)*$AF55+INDEX(装备数值!$X$13:$AH$116,$Q55*8+2,DU$2)*$AG55+INDEX(装备数值!$X$13:$AH$116,$S55*8+3,DU$2)*$AH55+INDEX(装备数值!$X$13:$AH$116,$R55*8+4,DU$2)*$AI55+INDEX(装备数值!$X$13:$AH$116,$T55*8+5,DU$2)*$AJ55+INDEX(装备数值!$X$13:$AH$116,$U55*8+6,DU$2)*$AK55+INDEX(装备数值!$X$13:$AH$116,$V55*8+7,DU$2)*$AL55+INDEX(装备数值!$X$13:$AH$116,$W55*8+8,DU$2)*$AM55</f>
        <v>450</v>
      </c>
      <c r="DV55" s="14">
        <f>INDEX(装备数值!$X$13:$AH$116,$P55*8+1,DV$2)*$AF55+INDEX(装备数值!$X$13:$AH$116,$Q55*8+2,DV$2)*$AG55+INDEX(装备数值!$X$13:$AH$116,$S55*8+3,DV$2)*$AH55+INDEX(装备数值!$X$13:$AH$116,$R55*8+4,DV$2)*$AI55+INDEX(装备数值!$X$13:$AH$116,$T55*8+5,DV$2)*$AJ55+INDEX(装备数值!$X$13:$AH$116,$U55*8+6,DV$2)*$AK55+INDEX(装备数值!$X$13:$AH$116,$V55*8+7,DV$2)*$AL55+INDEX(装备数值!$X$13:$AH$116,$W55*8+8,DV$2)*$AM55</f>
        <v>675</v>
      </c>
      <c r="DW55" s="14">
        <f>INDEX(装备数值!$X$13:$AH$116,$P55*8+1,DW$2)*$AF55+INDEX(装备数值!$X$13:$AH$116,$Q55*8+2,DW$2)*$AG55+INDEX(装备数值!$X$13:$AH$116,$S55*8+3,DW$2)*$AH55+INDEX(装备数值!$X$13:$AH$116,$R55*8+4,DW$2)*$AI55+INDEX(装备数值!$X$13:$AH$116,$T55*8+5,DW$2)*$AJ55+INDEX(装备数值!$X$13:$AH$116,$U55*8+6,DW$2)*$AK55+INDEX(装备数值!$X$13:$AH$116,$V55*8+7,DW$2)*$AL55+INDEX(装备数值!$X$13:$AH$116,$W55*8+8,DW$2)*$AM55</f>
        <v>500</v>
      </c>
      <c r="DX55" s="14">
        <f>INDEX(装备数值!$X$13:$AH$116,$P55*8+1,DX$2)*$AF55+INDEX(装备数值!$X$13:$AH$116,$Q55*8+2,DX$2)*$AG55+INDEX(装备数值!$X$13:$AH$116,$S55*8+3,DX$2)*$AH55+INDEX(装备数值!$X$13:$AH$116,$R55*8+4,DX$2)*$AI55+INDEX(装备数值!$X$13:$AH$116,$T55*8+5,DX$2)*$AJ55+INDEX(装备数值!$X$13:$AH$116,$U55*8+6,DX$2)*$AK55+INDEX(装备数值!$X$13:$AH$116,$V55*8+7,DX$2)*$AL55+INDEX(装备数值!$X$13:$AH$116,$W55*8+8,DX$2)*$AM55</f>
        <v>0</v>
      </c>
      <c r="DY55" s="14">
        <f>INDEX(装备数值!$X$13:$AH$116,$P55*8+1,DY$2)*$AF55+INDEX(装备数值!$X$13:$AH$116,$Q55*8+2,DY$2)*$AG55+INDEX(装备数值!$X$13:$AH$116,$S55*8+3,DY$2)*$AH55+INDEX(装备数值!$X$13:$AH$116,$R55*8+4,DY$2)*$AI55+INDEX(装备数值!$X$13:$AH$116,$T55*8+5,DY$2)*$AJ55+INDEX(装备数值!$X$13:$AH$116,$U55*8+6,DY$2)*$AK55+INDEX(装备数值!$X$13:$AH$116,$V55*8+7,DY$2)*$AL55+INDEX(装备数值!$X$13:$AH$116,$W55*8+8,DY$2)*$AM55</f>
        <v>0</v>
      </c>
      <c r="EA55" s="14">
        <f>INDEX(装备数值!$AN$17:$AN$117,MATCH(MIN($X55:$AE55),装备数值!$AO$17:$AO$117,1))</f>
        <v>7</v>
      </c>
      <c r="EB55" s="14">
        <f>IF(COUNTIF($P55:$W55,"&gt;"&amp;0)=8,INDEX(装备数值!AR$17:AR$117,$EA55+1),0)</f>
        <v>840</v>
      </c>
      <c r="EC55" s="14">
        <f>IF(COUNTIF($P55:$W55,"&gt;"&amp;0)=8,INDEX(装备数值!AS$17:AS$117,$EA55+1),0)</f>
        <v>6300</v>
      </c>
      <c r="ED55" s="14">
        <f>IF(COUNTIF($P55:$W55,"&gt;"&amp;0)=8,INDEX(装备数值!AT$17:AT$117,$EA55+1),0)</f>
        <v>420</v>
      </c>
      <c r="EE55" s="14">
        <f>IF(COUNTIF($P55:$W55,"&gt;"&amp;0)=8,INDEX(装备数值!AU$17:AU$117,$EA55+1),0)</f>
        <v>8400</v>
      </c>
      <c r="EF55" s="14">
        <f>IF(COUNTIF($P55:$W55,"&gt;"&amp;0)=8,INDEX(装备数值!AV$17:AV$117,$EA55+1),0)</f>
        <v>140</v>
      </c>
      <c r="EH55" s="14">
        <f>INDEX(装备数值!$AY$17:$AY$77,MATCH(MIN($AF55:$AM55),装备数值!$AZ$17:$AZ$77,1))</f>
        <v>1</v>
      </c>
      <c r="EI55" s="26">
        <f>INDEX(装备数值!BA$17:BA$77,新怪物属性!EH55+1)</f>
        <v>0.01</v>
      </c>
      <c r="EJ55" s="26">
        <f>INDEX(装备数值!BA$17:BA$77,新怪物属性!EH55+1)</f>
        <v>0.01</v>
      </c>
      <c r="EL55" s="14">
        <f t="shared" si="88"/>
        <v>5</v>
      </c>
      <c r="EM55" s="14">
        <f>VLOOKUP(EL55,军阶与晶片数值!$W$6:$X$27,2)</f>
        <v>2</v>
      </c>
      <c r="EN55" s="14">
        <f>INDEX(军阶与晶片数值!Y$6:Y$27,$EM55+1)</f>
        <v>200</v>
      </c>
      <c r="EO55" s="14">
        <f>INDEX(军阶与晶片数值!Z$6:Z$27,$EM55+1)</f>
        <v>200</v>
      </c>
      <c r="EP55" s="14">
        <f>INDEX(军阶与晶片数值!AA$6:AA$27,$EM55+1)</f>
        <v>200</v>
      </c>
      <c r="EQ55" s="14">
        <f>INDEX(军阶与晶片数值!AB$6:AB$27,$EM55+1)</f>
        <v>200</v>
      </c>
      <c r="ER55" s="29">
        <f>INDEX(军阶与晶片数值!AC$6:AC$27,$EM55+1)</f>
        <v>10</v>
      </c>
      <c r="ES55" s="29">
        <f>INDEX(军阶与晶片数值!AD$6:AD$27,$EM55+1)</f>
        <v>5</v>
      </c>
      <c r="EU55" s="26">
        <f>INDEX(军阶与晶片数值!I$6:I$16,AN55+1)</f>
        <v>0.01</v>
      </c>
      <c r="EV55" s="26">
        <f>INDEX(军阶与晶片数值!M$6:M$16,AO55+1)</f>
        <v>0.01</v>
      </c>
      <c r="EW55" s="26">
        <f>INDEX(军阶与晶片数值!J$6:J$16,AP55+1)</f>
        <v>0.01</v>
      </c>
      <c r="EX55" s="26">
        <f>INDEX(军阶与晶片数值!K$6:K$16,AQ55+1)</f>
        <v>0.02</v>
      </c>
      <c r="EY55" s="26">
        <f>INDEX(军阶与晶片数值!L$6:L$16,AR55+1)</f>
        <v>0.02</v>
      </c>
      <c r="EZ55" s="28">
        <f>INDEX(军阶与晶片数值!N$6:N$16,AS55+1)</f>
        <v>0</v>
      </c>
      <c r="FA55" s="28">
        <f>INDEX(军阶与晶片数值!O$6:O$16,AT55+1)</f>
        <v>0</v>
      </c>
      <c r="FB55" s="28">
        <f>INDEX(军阶与晶片数值!P$6:P$16,AU55+1)</f>
        <v>0</v>
      </c>
      <c r="FC55" s="28">
        <f>INDEX(军阶与晶片数值!Q$6:Q$16,AV55+1)</f>
        <v>0</v>
      </c>
      <c r="FD55" s="26">
        <f>INDEX(军阶与晶片数值!R$6:R$16,AW55+1)</f>
        <v>0</v>
      </c>
      <c r="FE55" s="26">
        <f>INDEX(军阶与晶片数值!S$6:S$16,AX55+1)</f>
        <v>0</v>
      </c>
      <c r="FF55" s="26">
        <f>INDEX(军阶与晶片数值!T$6:T$16,AY55+1)</f>
        <v>0</v>
      </c>
      <c r="FG55" s="26">
        <f>INDEX(军阶与晶片数值!U$6:U$16,AZ55+1)</f>
        <v>0</v>
      </c>
      <c r="FI55" s="26">
        <f>INDEX(军阶与晶片数值!$C$6:$C$36,新怪物属性!$BA55+1)</f>
        <v>0.2</v>
      </c>
      <c r="FJ55" s="26">
        <f>INDEX(军阶与晶片数值!$C$6:$C$36,新怪物属性!$BA55+1)</f>
        <v>0.2</v>
      </c>
      <c r="FK55" s="26">
        <f>INDEX(军阶与晶片数值!$C$6:$C$36,新怪物属性!$BA55+1)</f>
        <v>0.2</v>
      </c>
      <c r="FL55" s="26">
        <f>INDEX(军阶与晶片数值!$C$6:$C$36,新怪物属性!$BA55+1)</f>
        <v>0.2</v>
      </c>
      <c r="FM55" s="26">
        <f>INDEX(军阶与晶片数值!$C$6:$C$36,新怪物属性!$BA55+1)</f>
        <v>0.2</v>
      </c>
      <c r="FO55" s="14">
        <f>INDEX(战舰突破!$H$6:$H$18,新怪物属性!$J55+1)+INDEX(战舰突破!$H$23:$H$35,新怪物属性!$K55+1)+INDEX(战舰突破!$H$40:$H$52,新怪物属性!$L55+1)</f>
        <v>200</v>
      </c>
      <c r="FP55" s="14">
        <f>INDEX(战舰突破!$I$6:$I$18,新怪物属性!$J55+1)+INDEX(战舰突破!$I$23:$I$35,新怪物属性!$K55+1)+INDEX(战舰突破!$I$40:$I$52,新怪物属性!$L55+1)</f>
        <v>200</v>
      </c>
      <c r="FQ55" s="14">
        <f>INDEX(战舰突破!$J$6:$J$18,新怪物属性!$J55+1)+INDEX(战舰突破!$J$23:$J$35,新怪物属性!$K55+1)+INDEX(战舰突破!$J$40:$J$52,新怪物属性!$L55+1)</f>
        <v>0</v>
      </c>
      <c r="FR55" s="14">
        <f>INDEX(战舰突破!$K$6:$K$18,新怪物属性!$J55+1)+INDEX(战舰突破!$K$23:$K$35,新怪物属性!$K55+1)+INDEX(战舰突破!$K$40:$K$52,新怪物属性!$L55+1)</f>
        <v>0</v>
      </c>
      <c r="FS55" s="14">
        <f>INDEX(战舰突破!$L$6:$L$18,新怪物属性!$J55+1)+INDEX(战舰突破!$L$23:$L$35,新怪物属性!$K55+1)+INDEX(战舰突破!$L$40:$L$52,新怪物属性!$L55+1)</f>
        <v>200</v>
      </c>
      <c r="FT55" s="18">
        <f>INDEX(战舰突破!$N$6:$N$18,新怪物属性!$J55+1)+INDEX(战舰突破!$N$23:$N$35,新怪物属性!$K55+1)+INDEX(战舰突破!$N$40:$N$52,新怪物属性!$L55+1)</f>
        <v>0</v>
      </c>
      <c r="FU55" s="18">
        <f>INDEX(战舰突破!$O$6:$O$18,新怪物属性!$J55+1)+INDEX(战舰突破!$O$23:$O$35,新怪物属性!$K55+1)+INDEX(战舰突破!$O$40:$O$52,新怪物属性!$L55+1)</f>
        <v>0</v>
      </c>
      <c r="FV55" s="18">
        <f>INDEX(战舰突破!$P$6:$P$18,新怪物属性!$J55+1)+INDEX(战舰突破!$P$23:$P$35,新怪物属性!$K55+1)+INDEX(战舰突破!$P$40:$P$52,新怪物属性!$L55+1)</f>
        <v>0</v>
      </c>
      <c r="FW55" s="18">
        <f>INDEX(战舰突破!$Q$6:$Q$18,新怪物属性!$J55+1)+INDEX(战舰突破!$Q$23:$Q$35,新怪物属性!$K55+1)+INDEX(战舰突破!$Q$40:$Q$52,新怪物属性!$L55+1)</f>
        <v>0</v>
      </c>
      <c r="FX55" s="18">
        <f>INDEX(战舰突破!$R$6:$R$18,新怪物属性!$J55+1)+INDEX(战舰突破!$R$23:$R$35,新怪物属性!$K55+1)+INDEX(战舰突破!$R$40:$R$52,新怪物属性!$L55+1)</f>
        <v>0</v>
      </c>
      <c r="FY55" s="18">
        <f>INDEX(战舰突破!$M$6:$M$18,新怪物属性!$J55+1)+INDEX(战舰突破!$M$23:$M$35,新怪物属性!$K55+1)+INDEX(战舰突破!$M$40:$M$52,新怪物属性!$L55+1)</f>
        <v>0</v>
      </c>
      <c r="FZ55" s="22">
        <f>INDEX(战舰突破!$W$6:$W$18,新怪物属性!$J55+1)+INDEX(战舰突破!$W$23:$W$35,新怪物属性!$K55+1)+INDEX(战舰突破!$W$40:$W$52,新怪物属性!$L55+1)</f>
        <v>0.3</v>
      </c>
      <c r="GC55" s="14">
        <f>INDEX(战舰突破!$S$6:$S$18,新怪物属性!$J55+1)</f>
        <v>0</v>
      </c>
      <c r="GD55" s="14">
        <f>INDEX(战舰突破!$T$6:$T$18,新怪物属性!$J55+1)</f>
        <v>0</v>
      </c>
      <c r="GE55" s="14">
        <f>INDEX(战舰突破!$U$6:$U$18,新怪物属性!$J55+1)</f>
        <v>0.1</v>
      </c>
      <c r="GF55" s="14">
        <f>INDEX(战舰突破!$V$6:$V$18,新怪物属性!$J55+1)</f>
        <v>0</v>
      </c>
      <c r="GG55" s="14">
        <f>INDEX(战舰突破!$X$6:$X$18,新怪物属性!$J55+1)</f>
        <v>3</v>
      </c>
      <c r="GI55" s="14">
        <f>INDEX(战舰突破!$S$23:$S$35,新怪物属性!$J55+1)</f>
        <v>0</v>
      </c>
      <c r="GJ55" s="14">
        <f>INDEX(战舰突破!$T$23:$T$35,新怪物属性!$J55+1)</f>
        <v>0</v>
      </c>
      <c r="GK55" s="14">
        <f>INDEX(战舰突破!$U$23:$U$35,新怪物属性!$J55+1)</f>
        <v>0.1</v>
      </c>
      <c r="GL55" s="14">
        <f>INDEX(战舰突破!$V$23:$V$35,新怪物属性!$J55+1)</f>
        <v>0</v>
      </c>
      <c r="GM55" s="14">
        <f>INDEX(战舰突破!$X$23:$X$35,新怪物属性!$J55+1)</f>
        <v>45</v>
      </c>
      <c r="GO55" s="14">
        <f>INDEX(战舰突破!$S$40:$S$52,新怪物属性!$J55+1)</f>
        <v>0</v>
      </c>
      <c r="GP55" s="14">
        <f>INDEX(战舰突破!$T$40:$T$52,新怪物属性!$J55+1)</f>
        <v>0</v>
      </c>
      <c r="GQ55" s="14">
        <f>INDEX(战舰突破!$U$40:$U$52,新怪物属性!$J55+1)</f>
        <v>0.1</v>
      </c>
      <c r="GR55" s="14">
        <f>INDEX(战舰突破!$V$40:$V$52,新怪物属性!$J55+1)</f>
        <v>0</v>
      </c>
      <c r="GS55" s="14">
        <f>INDEX(战舰突破!$X$40:$X$52,新怪物属性!$J55+1)</f>
        <v>75</v>
      </c>
      <c r="GV55" s="14">
        <v>0</v>
      </c>
      <c r="GW55" s="14">
        <v>0</v>
      </c>
      <c r="GX55" s="14">
        <v>0</v>
      </c>
      <c r="GY55" s="14">
        <v>0</v>
      </c>
      <c r="GZ55" s="14">
        <v>0</v>
      </c>
      <c r="HA55" s="14">
        <v>0</v>
      </c>
      <c r="HB55" s="14">
        <v>0</v>
      </c>
      <c r="HC55" s="14">
        <v>0</v>
      </c>
      <c r="HD55" s="14">
        <v>0</v>
      </c>
      <c r="HE55" s="14">
        <v>0</v>
      </c>
      <c r="HF55" s="14">
        <v>0</v>
      </c>
      <c r="HG55" s="14">
        <v>0</v>
      </c>
      <c r="HH55" s="14">
        <v>0</v>
      </c>
      <c r="HI55" s="14">
        <v>0</v>
      </c>
      <c r="HJ55" s="14">
        <v>0</v>
      </c>
      <c r="HK55" s="14">
        <v>0</v>
      </c>
      <c r="HL55" s="14">
        <v>0</v>
      </c>
      <c r="HM55" s="14">
        <v>0</v>
      </c>
      <c r="HN55" s="14">
        <v>0</v>
      </c>
      <c r="HO55" s="14">
        <v>0</v>
      </c>
      <c r="HP55" s="14">
        <v>0</v>
      </c>
      <c r="HQ55" s="14">
        <v>0</v>
      </c>
      <c r="HR55" s="14">
        <v>0</v>
      </c>
      <c r="HS55" s="14">
        <v>0</v>
      </c>
      <c r="HT55" s="14">
        <v>0</v>
      </c>
      <c r="HU55" s="14">
        <v>0</v>
      </c>
      <c r="HX55" s="14">
        <v>0</v>
      </c>
      <c r="HY55" s="14">
        <v>0</v>
      </c>
      <c r="IB55" s="14">
        <f>IF($GV55=0,0,INDEX(战宠!P$15:P$27,新怪物属性!$GV$3)*(INDEX(战宠!$U$7:$Y$10,1,新怪物属性!$GV55)))*(新怪物属性!$GW55+4)
+IF($GX55=0,0,INDEX(战宠!P$15:P$27,新怪物属性!$GX$3)*(INDEX(战宠!$U$7:$Y$10,1,新怪物属性!$GX55)))*(新怪物属性!$GY55+4)
+IF($GZ55=0,0,INDEX(战宠!P$15:P$27,新怪物属性!$GZ$3)*(INDEX(战宠!$U$7:$Y$10,1,新怪物属性!$GZ55)))*(新怪物属性!$HA55+4)
+IF($HB55=0,0,INDEX(战宠!P$15:P$27,新怪物属性!$HB$3)*(INDEX(战宠!$U$7:$Y$10,1,新怪物属性!$HB55)))*(新怪物属性!$HC55+4)
+IF($HD55=0,0,INDEX(战宠!P$15:P$27,新怪物属性!$HD$3)*(INDEX(战宠!$U$7:$Y$10,1,新怪物属性!$HD55)))*(新怪物属性!$HE55+4)
+IF($HF55=0,0,INDEX(战宠!P$15:P$27,新怪物属性!$HF$3)*(INDEX(战宠!$U$7:$Y$10,1,新怪物属性!$HF55)))*(新怪物属性!$HG55+4)
+IF($HH55=0,0,INDEX(战宠!P$15:P$27,新怪物属性!$HH$3)*(INDEX(战宠!$U$7:$Y$10,1,新怪物属性!$HH55)))*(新怪物属性!$HI55+4)
+IF($HJ55=0,0,INDEX(战宠!P$15:P$27,新怪物属性!$HJ$3)*(INDEX(战宠!$U$7:$Y$10,1,新怪物属性!$HJ55)))*(新怪物属性!$HK55+4)
+IF($HL55=0,0,INDEX(战宠!P$15:P$27,新怪物属性!$HL$3)*(INDEX(战宠!$U$7:$Y$10,1,新怪物属性!$HL55)))*(新怪物属性!$HM55+4)
+IF($HN55=0,0,INDEX(战宠!P$15:P$27,新怪物属性!$HN$3)*(INDEX(战宠!$U$7:$Y$10,1,新怪物属性!$HN55)))*(新怪物属性!$HO55+4)
+IF($HP55=0,0,INDEX(战宠!P$15:P$27,新怪物属性!$HP$3)*(INDEX(战宠!$U$7:$Y$10,1,新怪物属性!$HP55)))*(新怪物属性!$HQ55+4)
+IF($HR55=0,0,INDEX(战宠!P$15:P$27,新怪物属性!$HR$3)*(INDEX(战宠!$U$7:$Y$10,1,新怪物属性!$HR55)))*(新怪物属性!$HS55+4)
+IF($HT55=0,0,INDEX(战宠!P$15:P$27,新怪物属性!$HT$3)*(INDEX(战宠!$U$7:$Y$10,1,新怪物属性!$HT55)))*(新怪物属性!$HU55+4)</f>
        <v>0</v>
      </c>
      <c r="IC55" s="14">
        <f>IF($GV55=0,0,INDEX(战宠!Q$15:Q$27,新怪物属性!$GV$3)*(INDEX(战宠!$U$7:$Y$10,1,新怪物属性!$GV55)))*(新怪物属性!$GW55+4)
+IF($GX55=0,0,INDEX(战宠!Q$15:Q$27,新怪物属性!$GX$3)*(INDEX(战宠!$U$7:$Y$10,1,新怪物属性!$GX55)))*(新怪物属性!$GY55+4)
+IF($GZ55=0,0,INDEX(战宠!Q$15:Q$27,新怪物属性!$GZ$3)*(INDEX(战宠!$U$7:$Y$10,1,新怪物属性!$GZ55)))*(新怪物属性!$HA55+4)
+IF($HB55=0,0,INDEX(战宠!Q$15:Q$27,新怪物属性!$HB$3)*(INDEX(战宠!$U$7:$Y$10,1,新怪物属性!$HB55)))*(新怪物属性!$HC55+4)
+IF($HD55=0,0,INDEX(战宠!Q$15:Q$27,新怪物属性!$HD$3)*(INDEX(战宠!$U$7:$Y$10,1,新怪物属性!$HD55)))*(新怪物属性!$HE55+4)
+IF($HF55=0,0,INDEX(战宠!Q$15:Q$27,新怪物属性!$HF$3)*(INDEX(战宠!$U$7:$Y$10,1,新怪物属性!$HF55)))*(新怪物属性!$HG55+4)
+IF($HH55=0,0,INDEX(战宠!Q$15:Q$27,新怪物属性!$HH$3)*(INDEX(战宠!$U$7:$Y$10,1,新怪物属性!$HH55)))*(新怪物属性!$HI55+4)
+IF($HJ55=0,0,INDEX(战宠!Q$15:Q$27,新怪物属性!$HJ$3)*(INDEX(战宠!$U$7:$Y$10,1,新怪物属性!$HJ55)))*(新怪物属性!$HK55+4)
+IF($HL55=0,0,INDEX(战宠!Q$15:Q$27,新怪物属性!$HL$3)*(INDEX(战宠!$U$7:$Y$10,1,新怪物属性!$HL55)))*(新怪物属性!$HM55+4)
+IF($HN55=0,0,INDEX(战宠!Q$15:Q$27,新怪物属性!$HN$3)*(INDEX(战宠!$U$7:$Y$10,1,新怪物属性!$HN55)))*(新怪物属性!$HO55+4)
+IF($HP55=0,0,INDEX(战宠!Q$15:Q$27,新怪物属性!$HP$3)*(INDEX(战宠!$U$7:$Y$10,1,新怪物属性!$HP55)))*(新怪物属性!$HQ55+4)
+IF($HR55=0,0,INDEX(战宠!Q$15:Q$27,新怪物属性!$HR$3)*(INDEX(战宠!$U$7:$Y$10,1,新怪物属性!$HR55)))*(新怪物属性!$HS55+4)
+IF($HT55=0,0,INDEX(战宠!Q$15:Q$27,新怪物属性!$HT$3)*(INDEX(战宠!$U$7:$Y$10,1,新怪物属性!$HT55)))*(新怪物属性!$HU55+4)</f>
        <v>0</v>
      </c>
      <c r="ID55" s="14">
        <f>IF($GV55=0,0,INDEX(战宠!R$15:R$27,新怪物属性!$GV$3)*(INDEX(战宠!$U$7:$Y$10,1,新怪物属性!$GV55)))*(新怪物属性!$GW55+4)
+IF($GX55=0,0,INDEX(战宠!R$15:R$27,新怪物属性!$GX$3)*(INDEX(战宠!$U$7:$Y$10,1,新怪物属性!$GX55)))*(新怪物属性!$GY55+4)
+IF($GZ55=0,0,INDEX(战宠!R$15:R$27,新怪物属性!$GZ$3)*(INDEX(战宠!$U$7:$Y$10,1,新怪物属性!$GZ55)))*(新怪物属性!$HA55+4)
+IF($HB55=0,0,INDEX(战宠!R$15:R$27,新怪物属性!$HB$3)*(INDEX(战宠!$U$7:$Y$10,1,新怪物属性!$HB55)))*(新怪物属性!$HC55+4)
+IF($HD55=0,0,INDEX(战宠!R$15:R$27,新怪物属性!$HD$3)*(INDEX(战宠!$U$7:$Y$10,1,新怪物属性!$HD55)))*(新怪物属性!$HE55+4)
+IF($HF55=0,0,INDEX(战宠!R$15:R$27,新怪物属性!$HF$3)*(INDEX(战宠!$U$7:$Y$10,1,新怪物属性!$HF55)))*(新怪物属性!$HG55+4)
+IF($HH55=0,0,INDEX(战宠!R$15:R$27,新怪物属性!$HH$3)*(INDEX(战宠!$U$7:$Y$10,1,新怪物属性!$HH55)))*(新怪物属性!$HI55+4)
+IF($HJ55=0,0,INDEX(战宠!R$15:R$27,新怪物属性!$HJ$3)*(INDEX(战宠!$U$7:$Y$10,1,新怪物属性!$HJ55)))*(新怪物属性!$HK55+4)
+IF($HL55=0,0,INDEX(战宠!R$15:R$27,新怪物属性!$HL$3)*(INDEX(战宠!$U$7:$Y$10,1,新怪物属性!$HL55)))*(新怪物属性!$HM55+4)
+IF($HN55=0,0,INDEX(战宠!R$15:R$27,新怪物属性!$HN$3)*(INDEX(战宠!$U$7:$Y$10,1,新怪物属性!$HN55)))*(新怪物属性!$HO55+4)
+IF($HP55=0,0,INDEX(战宠!R$15:R$27,新怪物属性!$HP$3)*(INDEX(战宠!$U$7:$Y$10,1,新怪物属性!$HP55)))*(新怪物属性!$HQ55+4)
+IF($HR55=0,0,INDEX(战宠!R$15:R$27,新怪物属性!$HR$3)*(INDEX(战宠!$U$7:$Y$10,1,新怪物属性!$HR55)))*(新怪物属性!$HS55+4)
+IF($HT55=0,0,INDEX(战宠!R$15:R$27,新怪物属性!$HT$3)*(INDEX(战宠!$U$7:$Y$10,1,新怪物属性!$HT55)))*(新怪物属性!$HU55+4)</f>
        <v>0</v>
      </c>
      <c r="IE55" s="14">
        <f>IF($GV55=0,0,INDEX(战宠!S$15:S$27,新怪物属性!$GV$3)*(INDEX(战宠!$U$7:$Y$10,1,新怪物属性!$GV55)))*(新怪物属性!$GW55+4)
+IF($GX55=0,0,INDEX(战宠!S$15:S$27,新怪物属性!$GX$3)*(INDEX(战宠!$U$7:$Y$10,1,新怪物属性!$GX55)))*(新怪物属性!$GY55+4)
+IF($GZ55=0,0,INDEX(战宠!S$15:S$27,新怪物属性!$GZ$3)*(INDEX(战宠!$U$7:$Y$10,1,新怪物属性!$GZ55)))*(新怪物属性!$HA55+4)
+IF($HB55=0,0,INDEX(战宠!S$15:S$27,新怪物属性!$HB$3)*(INDEX(战宠!$U$7:$Y$10,1,新怪物属性!$HB55)))*(新怪物属性!$HC55+4)
+IF($HD55=0,0,INDEX(战宠!S$15:S$27,新怪物属性!$HD$3)*(INDEX(战宠!$U$7:$Y$10,1,新怪物属性!$HD55)))*(新怪物属性!$HE55+4)
+IF($HF55=0,0,INDEX(战宠!S$15:S$27,新怪物属性!$HF$3)*(INDEX(战宠!$U$7:$Y$10,1,新怪物属性!$HF55)))*(新怪物属性!$HG55+4)
+IF($HH55=0,0,INDEX(战宠!S$15:S$27,新怪物属性!$HH$3)*(INDEX(战宠!$U$7:$Y$10,1,新怪物属性!$HH55)))*(新怪物属性!$HI55+4)
+IF($HJ55=0,0,INDEX(战宠!S$15:S$27,新怪物属性!$HJ$3)*(INDEX(战宠!$U$7:$Y$10,1,新怪物属性!$HJ55)))*(新怪物属性!$HK55+4)
+IF($HL55=0,0,INDEX(战宠!S$15:S$27,新怪物属性!$HL$3)*(INDEX(战宠!$U$7:$Y$10,1,新怪物属性!$HL55)))*(新怪物属性!$HM55+4)
+IF($HN55=0,0,INDEX(战宠!S$15:S$27,新怪物属性!$HN$3)*(INDEX(战宠!$U$7:$Y$10,1,新怪物属性!$HN55)))*(新怪物属性!$HO55+4)
+IF($HP55=0,0,INDEX(战宠!S$15:S$27,新怪物属性!$HP$3)*(INDEX(战宠!$U$7:$Y$10,1,新怪物属性!$HP55)))*(新怪物属性!$HQ55+4)
+IF($HR55=0,0,INDEX(战宠!S$15:S$27,新怪物属性!$HR$3)*(INDEX(战宠!$U$7:$Y$10,1,新怪物属性!$HR55)))*(新怪物属性!$HS55+4)
+IF($HT55=0,0,INDEX(战宠!S$15:S$27,新怪物属性!$HT$3)*(INDEX(战宠!$U$7:$Y$10,1,新怪物属性!$HT55)))*(新怪物属性!$HU55+4)</f>
        <v>0</v>
      </c>
      <c r="IF55" s="14">
        <f>IF($GV55=0,0,INDEX(战宠!T$15:T$27,新怪物属性!$GV$3)*(INDEX(战宠!$U$7:$Y$10,1,新怪物属性!$GV55)))*(新怪物属性!$GW55+4)
+IF($GX55=0,0,INDEX(战宠!T$15:T$27,新怪物属性!$GX$3)*(INDEX(战宠!$U$7:$Y$10,1,新怪物属性!$GX55)))*(新怪物属性!$GY55+4)
+IF($GZ55=0,0,INDEX(战宠!T$15:T$27,新怪物属性!$GZ$3)*(INDEX(战宠!$U$7:$Y$10,1,新怪物属性!$GZ55)))*(新怪物属性!$HA55+4)
+IF($HB55=0,0,INDEX(战宠!T$15:T$27,新怪物属性!$HB$3)*(INDEX(战宠!$U$7:$Y$10,1,新怪物属性!$HB55)))*(新怪物属性!$HC55+4)
+IF($HD55=0,0,INDEX(战宠!T$15:T$27,新怪物属性!$HD$3)*(INDEX(战宠!$U$7:$Y$10,1,新怪物属性!$HD55)))*(新怪物属性!$HE55+4)
+IF($HF55=0,0,INDEX(战宠!T$15:T$27,新怪物属性!$HF$3)*(INDEX(战宠!$U$7:$Y$10,1,新怪物属性!$HF55)))*(新怪物属性!$HG55+4)
+IF($HH55=0,0,INDEX(战宠!T$15:T$27,新怪物属性!$HH$3)*(INDEX(战宠!$U$7:$Y$10,1,新怪物属性!$HH55)))*(新怪物属性!$HI55+4)
+IF($HJ55=0,0,INDEX(战宠!T$15:T$27,新怪物属性!$HJ$3)*(INDEX(战宠!$U$7:$Y$10,1,新怪物属性!$HJ55)))*(新怪物属性!$HK55+4)
+IF($HL55=0,0,INDEX(战宠!T$15:T$27,新怪物属性!$HL$3)*(INDEX(战宠!$U$7:$Y$10,1,新怪物属性!$HL55)))*(新怪物属性!$HM55+4)
+IF($HN55=0,0,INDEX(战宠!T$15:T$27,新怪物属性!$HN$3)*(INDEX(战宠!$U$7:$Y$10,1,新怪物属性!$HN55)))*(新怪物属性!$HO55+4)
+IF($HP55=0,0,INDEX(战宠!T$15:T$27,新怪物属性!$HP$3)*(INDEX(战宠!$U$7:$Y$10,1,新怪物属性!$HP55)))*(新怪物属性!$HQ55+4)
+IF($HR55=0,0,INDEX(战宠!T$15:T$27,新怪物属性!$HR$3)*(INDEX(战宠!$U$7:$Y$10,1,新怪物属性!$HR55)))*(新怪物属性!$HS55+4)
+IF($HT55=0,0,INDEX(战宠!T$15:T$27,新怪物属性!$HT$3)*(INDEX(战宠!$U$7:$Y$10,1,新怪物属性!$HT55)))*(新怪物属性!$HU55+4)</f>
        <v>0</v>
      </c>
      <c r="II55" s="14">
        <f>IF(HX55=0,0,INDEX(战宠!$D$15:$D$27,新怪物属性!HX55))</f>
        <v>0</v>
      </c>
      <c r="IJ55" s="14">
        <f>IF(HY55=0,0,INDEX(战宠!$D$15:$D$27,新怪物属性!HY55))</f>
        <v>0</v>
      </c>
      <c r="IM55" s="14">
        <f t="shared" si="51"/>
        <v>18535</v>
      </c>
      <c r="IN55" s="14">
        <f t="shared" si="52"/>
        <v>18908</v>
      </c>
      <c r="IO55" s="14">
        <f t="shared" si="53"/>
        <v>19308</v>
      </c>
      <c r="IP55" s="14">
        <f t="shared" si="54"/>
        <v>0</v>
      </c>
      <c r="IQ55" s="14">
        <f t="shared" si="55"/>
        <v>0</v>
      </c>
      <c r="IR55" s="14">
        <f t="shared" si="89"/>
        <v>159922</v>
      </c>
      <c r="IS55" s="14">
        <f t="shared" si="90"/>
        <v>8990</v>
      </c>
      <c r="IT55" s="14">
        <f t="shared" si="91"/>
        <v>265446</v>
      </c>
      <c r="IU55" s="14">
        <f t="shared" si="92"/>
        <v>4359</v>
      </c>
      <c r="IV55" s="28">
        <f t="shared" si="93"/>
        <v>1175</v>
      </c>
      <c r="IW55" s="28">
        <f t="shared" si="94"/>
        <v>900</v>
      </c>
      <c r="IX55" s="28">
        <f t="shared" si="95"/>
        <v>1125</v>
      </c>
      <c r="IY55" s="28">
        <f t="shared" si="96"/>
        <v>950</v>
      </c>
      <c r="IZ55" s="28">
        <f t="shared" si="97"/>
        <v>1.01</v>
      </c>
      <c r="JA55" s="28">
        <f t="shared" si="98"/>
        <v>1.01</v>
      </c>
      <c r="JB55" s="28">
        <f t="shared" si="99"/>
        <v>10</v>
      </c>
      <c r="JC55" s="28">
        <f t="shared" si="100"/>
        <v>5</v>
      </c>
      <c r="JD55" s="14">
        <f t="shared" si="101"/>
        <v>1</v>
      </c>
      <c r="JE55" s="14">
        <f t="shared" si="102"/>
        <v>1</v>
      </c>
      <c r="JF55" s="14">
        <f t="shared" si="103"/>
        <v>1</v>
      </c>
      <c r="JG55" s="18">
        <f t="shared" si="104"/>
        <v>1</v>
      </c>
      <c r="JH55" s="18">
        <f t="shared" si="105"/>
        <v>1</v>
      </c>
      <c r="JI55" s="18">
        <f t="shared" si="106"/>
        <v>1</v>
      </c>
      <c r="JJ55" s="29">
        <f t="shared" si="136"/>
        <v>1325</v>
      </c>
      <c r="JK55" s="29">
        <f t="shared" si="136"/>
        <v>1625</v>
      </c>
      <c r="JL55" s="29">
        <f t="shared" si="136"/>
        <v>1625</v>
      </c>
      <c r="JM55" s="26">
        <f t="shared" si="107"/>
        <v>0.1</v>
      </c>
      <c r="JN55" s="26">
        <f t="shared" si="108"/>
        <v>0.1</v>
      </c>
      <c r="JO55" s="26">
        <f t="shared" si="109"/>
        <v>0.1</v>
      </c>
      <c r="JP55" s="14">
        <f t="shared" si="110"/>
        <v>2</v>
      </c>
      <c r="JQ55" s="14">
        <f t="shared" si="111"/>
        <v>2</v>
      </c>
      <c r="JR55" s="14">
        <f t="shared" si="112"/>
        <v>2</v>
      </c>
      <c r="JS55" s="14">
        <f t="shared" si="113"/>
        <v>3</v>
      </c>
      <c r="JT55" s="14">
        <f t="shared" si="114"/>
        <v>45</v>
      </c>
      <c r="JU55" s="14">
        <f t="shared" si="115"/>
        <v>75</v>
      </c>
      <c r="JV55">
        <v>51</v>
      </c>
      <c r="JW55" s="14">
        <f t="shared" si="57"/>
        <v>1517128</v>
      </c>
      <c r="JY55" s="14">
        <f t="shared" si="139"/>
        <v>17980</v>
      </c>
      <c r="JZ55" s="14">
        <f t="shared" si="58"/>
        <v>11066</v>
      </c>
      <c r="KA55" s="29">
        <f t="shared" si="59"/>
        <v>864</v>
      </c>
      <c r="KB55" s="29">
        <f t="shared" si="60"/>
        <v>381</v>
      </c>
      <c r="KC55" s="29">
        <f t="shared" si="61"/>
        <v>581</v>
      </c>
      <c r="KD55" s="29">
        <f t="shared" si="62"/>
        <v>540</v>
      </c>
      <c r="KE55" s="14">
        <f t="shared" si="140"/>
        <v>1.01</v>
      </c>
      <c r="KF55" s="14">
        <f t="shared" si="141"/>
        <v>1.01</v>
      </c>
      <c r="KG55" s="14">
        <f t="shared" si="63"/>
        <v>9237.296610169491</v>
      </c>
      <c r="KH55" s="26">
        <f t="shared" si="118"/>
        <v>0.54063121272365811</v>
      </c>
      <c r="KI55" s="26">
        <f t="shared" si="119"/>
        <v>0.3259121061359867</v>
      </c>
      <c r="KJ55" s="29">
        <f t="shared" si="64"/>
        <v>1139</v>
      </c>
      <c r="KK55" s="29">
        <f t="shared" si="65"/>
        <v>5714</v>
      </c>
      <c r="KL55" s="29">
        <f t="shared" si="66"/>
        <v>7926</v>
      </c>
      <c r="KM55" s="23">
        <f t="shared" si="67"/>
        <v>0</v>
      </c>
      <c r="KN55" s="23">
        <f t="shared" si="68"/>
        <v>0</v>
      </c>
      <c r="KO55" s="26">
        <f t="shared" si="120"/>
        <v>0.38263519503546106</v>
      </c>
      <c r="KP55" s="26">
        <f t="shared" si="121"/>
        <v>0.46574689716312057</v>
      </c>
      <c r="KQ55" s="26">
        <f t="shared" si="122"/>
        <v>0.46574689716312057</v>
      </c>
      <c r="KR55" s="26">
        <f t="shared" si="69"/>
        <v>0</v>
      </c>
      <c r="KS55" s="26">
        <v>0</v>
      </c>
      <c r="KT55" s="29">
        <f t="shared" si="123"/>
        <v>1.3826351950354612</v>
      </c>
      <c r="KU55" s="29">
        <f t="shared" si="124"/>
        <v>1.4657468971631205</v>
      </c>
      <c r="KV55" s="29">
        <f t="shared" si="125"/>
        <v>1.4657468971631205</v>
      </c>
      <c r="KW55" s="29">
        <f t="shared" si="126"/>
        <v>7874.1074357269517</v>
      </c>
      <c r="KX55" s="29">
        <f t="shared" si="127"/>
        <v>5583.5185135933807</v>
      </c>
      <c r="KY55" s="29">
        <f t="shared" si="128"/>
        <v>5808.7549534574464</v>
      </c>
      <c r="KZ55" s="29">
        <f t="shared" si="129"/>
        <v>53659</v>
      </c>
      <c r="LA55" s="14">
        <f t="shared" si="130"/>
        <v>19266.38</v>
      </c>
      <c r="LE55" s="14">
        <v>1</v>
      </c>
      <c r="LF55" s="14">
        <v>0.8</v>
      </c>
      <c r="LG55" s="14">
        <v>480</v>
      </c>
      <c r="LH55" s="14">
        <v>80</v>
      </c>
      <c r="LI55" s="14">
        <v>60</v>
      </c>
      <c r="LJ55" s="14">
        <v>60</v>
      </c>
      <c r="LK55" s="14">
        <v>60</v>
      </c>
      <c r="LL55" s="23">
        <f t="shared" si="71"/>
        <v>2450060</v>
      </c>
      <c r="LM55" s="23">
        <f t="shared" si="72"/>
        <v>1</v>
      </c>
      <c r="LN55" s="23">
        <f t="shared" si="73"/>
        <v>2450.06</v>
      </c>
      <c r="LO55" s="14">
        <v>1</v>
      </c>
      <c r="LP55" s="14">
        <v>0.8</v>
      </c>
      <c r="LQ55" s="14">
        <v>240</v>
      </c>
      <c r="LR55" s="14">
        <v>35</v>
      </c>
      <c r="LS55" s="14">
        <v>22</v>
      </c>
      <c r="LT55" s="14">
        <v>30</v>
      </c>
      <c r="LU55" s="14">
        <v>30</v>
      </c>
      <c r="LV55" s="23">
        <f t="shared" si="74"/>
        <v>1253750</v>
      </c>
      <c r="LW55" s="23">
        <f t="shared" si="75"/>
        <v>1</v>
      </c>
      <c r="LX55" s="23">
        <f t="shared" si="76"/>
        <v>1253.75</v>
      </c>
      <c r="MB55">
        <f t="shared" si="131"/>
        <v>1.5453201224402404</v>
      </c>
      <c r="MC55">
        <f t="shared" si="132"/>
        <v>1.5607733236646428</v>
      </c>
      <c r="ME55" s="14">
        <v>10</v>
      </c>
      <c r="MF55" s="14">
        <v>2</v>
      </c>
      <c r="MG55" s="14">
        <v>1.5</v>
      </c>
      <c r="MH55" s="23">
        <f t="shared" si="133"/>
        <v>49925</v>
      </c>
      <c r="MI55" s="23">
        <f t="shared" si="77"/>
        <v>0</v>
      </c>
      <c r="MJ55" s="23">
        <f t="shared" si="78"/>
        <v>49925</v>
      </c>
      <c r="MK55" s="14">
        <v>30</v>
      </c>
      <c r="ML55" s="14">
        <v>6</v>
      </c>
      <c r="MM55" s="14">
        <v>4</v>
      </c>
      <c r="MN55" s="23">
        <f t="shared" si="134"/>
        <v>143966</v>
      </c>
      <c r="MO55" s="23">
        <f t="shared" si="79"/>
        <v>0</v>
      </c>
      <c r="MP55" s="23">
        <f t="shared" si="80"/>
        <v>143966</v>
      </c>
      <c r="MR55" s="23">
        <f t="shared" si="81"/>
        <v>191955</v>
      </c>
      <c r="MS55" s="23">
        <f t="shared" si="82"/>
        <v>0</v>
      </c>
      <c r="MT55" s="23">
        <f t="shared" si="83"/>
        <v>191955</v>
      </c>
      <c r="MU55" s="23">
        <f t="shared" si="87"/>
        <v>74888</v>
      </c>
      <c r="MV55" s="23">
        <f t="shared" si="85"/>
        <v>0</v>
      </c>
      <c r="MW55" s="23">
        <f t="shared" si="86"/>
        <v>74888</v>
      </c>
      <c r="NJ55" s="14">
        <v>51</v>
      </c>
      <c r="NK55" s="14"/>
    </row>
    <row r="56" spans="1:375" ht="16.5" x14ac:dyDescent="0.2">
      <c r="A56">
        <v>21</v>
      </c>
      <c r="B56">
        <v>620</v>
      </c>
      <c r="C56" s="14">
        <f t="shared" si="138"/>
        <v>1</v>
      </c>
      <c r="D56" s="14">
        <v>80</v>
      </c>
      <c r="E56" s="14"/>
      <c r="F56" s="14"/>
      <c r="G56" s="14">
        <v>80</v>
      </c>
      <c r="H56" s="14">
        <v>80</v>
      </c>
      <c r="I56" s="14">
        <v>80</v>
      </c>
      <c r="J56" s="14">
        <v>3</v>
      </c>
      <c r="K56" s="14">
        <v>2</v>
      </c>
      <c r="L56" s="14">
        <v>2</v>
      </c>
      <c r="M56" s="14">
        <v>1</v>
      </c>
      <c r="N56" s="14">
        <v>1</v>
      </c>
      <c r="O56" s="14">
        <v>1</v>
      </c>
      <c r="P56" s="14">
        <v>3</v>
      </c>
      <c r="Q56" s="14">
        <v>4</v>
      </c>
      <c r="R56" s="14">
        <v>3</v>
      </c>
      <c r="S56" s="14">
        <v>3</v>
      </c>
      <c r="T56" s="14">
        <v>3</v>
      </c>
      <c r="U56" s="14">
        <v>3</v>
      </c>
      <c r="V56" s="14">
        <v>3</v>
      </c>
      <c r="W56" s="14">
        <v>3</v>
      </c>
      <c r="X56" s="14">
        <v>80</v>
      </c>
      <c r="Y56" s="14">
        <v>80</v>
      </c>
      <c r="Z56" s="14">
        <v>80</v>
      </c>
      <c r="AA56" s="14">
        <v>80</v>
      </c>
      <c r="AB56" s="14">
        <v>80</v>
      </c>
      <c r="AC56" s="14">
        <v>80</v>
      </c>
      <c r="AD56" s="14">
        <v>80</v>
      </c>
      <c r="AE56" s="14">
        <v>80</v>
      </c>
      <c r="AF56" s="14">
        <v>5</v>
      </c>
      <c r="AG56" s="14">
        <v>5</v>
      </c>
      <c r="AH56" s="14">
        <v>5</v>
      </c>
      <c r="AI56" s="14">
        <v>5</v>
      </c>
      <c r="AJ56" s="14">
        <v>5</v>
      </c>
      <c r="AK56" s="14">
        <v>5</v>
      </c>
      <c r="AL56" s="14">
        <v>5</v>
      </c>
      <c r="AM56" s="14">
        <v>5</v>
      </c>
      <c r="AN56" s="14">
        <v>1</v>
      </c>
      <c r="AO56" s="14">
        <v>1</v>
      </c>
      <c r="AP56" s="14">
        <v>1</v>
      </c>
      <c r="AQ56" s="14">
        <v>1</v>
      </c>
      <c r="AR56" s="14">
        <v>1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6</v>
      </c>
      <c r="BF56" s="14">
        <f>ROUND((INDEX(新战舰养成!S$6:S$18,新怪物属性!$J56+1)+INDEX(新战舰养成!D$6:D$18,新怪物属性!$J56+1)*(新怪物属性!$G56-1))*INDEX(战舰突破!$D$6:$D$18,新怪物属性!$M56+1),0)</f>
        <v>4675</v>
      </c>
      <c r="BG56" s="14">
        <f>ROUND((INDEX(新战舰养成!T$6:T$18,新怪物属性!$J56+1)+INDEX(新战舰养成!E$6:E$18,新怪物属性!$J56+1)*(新怪物属性!$G56-1))*INDEX(战舰突破!$D$6:$D$18,新怪物属性!$M56+1),0)</f>
        <v>37334</v>
      </c>
      <c r="BH56" s="14">
        <f>ROUND((INDEX(新战舰养成!U$6:U$18,新怪物属性!$J56+1)+INDEX(新战舰养成!F$6:F$18,新怪物属性!$J56+1)*(新怪物属性!$G56-1))*INDEX(战舰突破!$D$6:$D$18,新怪物属性!$M56+1),0)</f>
        <v>2402</v>
      </c>
      <c r="BI56" s="14">
        <f>ROUND((INDEX(新战舰养成!V$6:V$18,新怪物属性!$J56+1)+INDEX(新战舰养成!G$6:G$18,新怪物属性!$J56+1)*(新怪物属性!$G56-1))*INDEX(战舰突破!$D$6:$D$18,新怪物属性!$M56+1),0)</f>
        <v>330</v>
      </c>
      <c r="BJ56" s="14">
        <f>ROUND((INDEX(新战舰养成!W$6:W$18,新怪物属性!$J56+1)+INDEX(新战舰养成!H$6:H$18,新怪物属性!$J56+1)*(新怪物属性!$G56-1))*INDEX(战舰突破!$D$6:$D$18,新怪物属性!$M56+1),0)</f>
        <v>4</v>
      </c>
      <c r="BL56" s="14">
        <f>IF($H56&gt;0,ROUND((INDEX(新战舰养成!X$6:X$18,新怪物属性!$K56+1)+INDEX(新战舰养成!I$6:I$18,新怪物属性!$K56+1)*(新怪物属性!$H56-1))*INDEX(战舰突破!$D$6:$D$18,新怪物属性!$N56+1),0),0)</f>
        <v>2811</v>
      </c>
      <c r="BM56" s="14">
        <f>IF($H56&gt;0,ROUND((INDEX(新战舰养成!Y$6:Y$18,新怪物属性!$K56+1)+INDEX(新战舰养成!J$6:J$18,新怪物属性!$K56+1)*(新怪物属性!$H56-1))*INDEX(战舰突破!$D$6:$D$18,新怪物属性!$N56+1),0),0)</f>
        <v>0</v>
      </c>
      <c r="BN56" s="14">
        <f>IF($H56&gt;0,ROUND((INDEX(新战舰养成!Z$6:Z$18,新怪物属性!$K56+1)+INDEX(新战舰养成!K$6:K$18,新怪物属性!$K56+1)*(新怪物属性!$H56-1))*INDEX(战舰突破!$D$6:$D$18,新怪物属性!$N56+1),0),0)</f>
        <v>0</v>
      </c>
      <c r="BO56" s="14">
        <f>IF($H56&gt;0,ROUND((INDEX(新战舰养成!AA$6:AA$18,新怪物属性!$K56+1)+INDEX(新战舰养成!L$6:L$18,新怪物属性!$K56+1)*(新怪物属性!$H56-1))*INDEX(战舰突破!$D$6:$D$18,新怪物属性!$N56+1),0),0)</f>
        <v>25025</v>
      </c>
      <c r="BP56" s="14">
        <f>IF($H56&gt;0,ROUND((INDEX(新战舰养成!AB$6:AB$18,新怪物属性!$K56+1)+INDEX(新战舰养成!M$6:M$18,新怪物属性!$K56+1)*(新怪物属性!$H56-1))*INDEX(战舰突破!$D$6:$D$18,新怪物属性!$N56+1),0),0)</f>
        <v>498</v>
      </c>
      <c r="BR56" s="14">
        <f>IF($I56&gt;0,ROUND((INDEX(新战舰养成!AC$6:AC$18,新怪物属性!$L56+1)+INDEX(新战舰养成!I$6:I$18,新怪物属性!$L56+1)*(新怪物属性!$I56-1))*INDEX(战舰突破!$D$6:$D$18,新怪物属性!$O56+1),0),0)</f>
        <v>3141</v>
      </c>
      <c r="BS56" s="14">
        <f>IF($I56&gt;0,ROUND((INDEX(新战舰养成!AD$6:AD$18,新怪物属性!$L56+1)+INDEX(新战舰养成!J$6:J$18,新怪物属性!$L56+1)*(新怪物属性!$I56-1))*INDEX(战舰突破!$D$6:$D$18,新怪物属性!$O56+1),0),0)</f>
        <v>0</v>
      </c>
      <c r="BT56" s="14">
        <f>IF($I56&gt;0,ROUND((INDEX(新战舰养成!AE$6:AE$18,新怪物属性!$L56+1)+INDEX(新战舰养成!K$6:K$18,新怪物属性!$L56+1)*(新怪物属性!$I56-1))*INDEX(战舰突破!$D$6:$D$18,新怪物属性!$O56+1),0),0)</f>
        <v>0</v>
      </c>
      <c r="BU56" s="14">
        <f>IF($I56&gt;0,ROUND((INDEX(新战舰养成!AF$6:AF$18,新怪物属性!$L56+1)+INDEX(新战舰养成!L$6:L$18,新怪物属性!$L56+1)*(新怪物属性!$I56-1))*INDEX(战舰突破!$D$6:$D$18,新怪物属性!$O56+1),0),0)</f>
        <v>21313</v>
      </c>
      <c r="BV56" s="14">
        <f>IF($I56&gt;0,ROUND((INDEX(新战舰养成!AG$6:AG$18,新怪物属性!$L56+1)+INDEX(新战舰养成!M$6:M$18,新怪物属性!$L56+1)*(新怪物属性!$I56-1))*INDEX(战舰突破!$D$6:$D$18,新怪物属性!$O56+1),0),0)</f>
        <v>594</v>
      </c>
      <c r="BY56" s="14">
        <f>(INDEX(装备数值!$C$13:$G$116,新怪物属性!$P58*8+1,BY$2)+INDEX(装备数值!$C$13:$G$116,新怪物属性!$Q58*8+2,BY$2)+INDEX(装备数值!$C$13:$G$116,新怪物属性!$S58*8+3,BY$2)+INDEX(装备数值!$C$13:$G$116,新怪物属性!$R58*8+4,BY$2)+INDEX(装备数值!$C$13:$G$116,新怪物属性!$T58*8+5,BY$2)+INDEX(装备数值!$C$13:$G$116,新怪物属性!$U58*8+6,BY$2)+INDEX(装备数值!$C$13:$G$116,新怪物属性!$V58*8+7,BY$2)+INDEX(装备数值!$C$13:$G$116,新怪物属性!$W58*8+8,BY$2))</f>
        <v>3400</v>
      </c>
      <c r="BZ56" s="14">
        <f>(INDEX(装备数值!$C$13:$G$116,新怪物属性!$P58*8+1,BZ$2)+INDEX(装备数值!$C$13:$G$116,新怪物属性!$Q58*8+2,BZ$2)+INDEX(装备数值!$C$13:$G$116,新怪物属性!$S58*8+3,BZ$2)+INDEX(装备数值!$C$13:$G$116,新怪物属性!$R58*8+4,BZ$2)+INDEX(装备数值!$C$13:$G$116,新怪物属性!$T58*8+5,BZ$2)+INDEX(装备数值!$C$13:$G$116,新怪物属性!$U58*8+6,BZ$2)+INDEX(装备数值!$C$13:$G$116,新怪物属性!$V58*8+7,BZ$2)+INDEX(装备数值!$C$13:$G$116,新怪物属性!$W58*8+8,BZ$2))</f>
        <v>19200</v>
      </c>
      <c r="CA56" s="14">
        <f>(INDEX(装备数值!$C$13:$G$116,新怪物属性!$P58*8+1,CA$2)+INDEX(装备数值!$C$13:$G$116,新怪物属性!$Q58*8+2,CA$2)+INDEX(装备数值!$C$13:$G$116,新怪物属性!$S58*8+3,CA$2)+INDEX(装备数值!$C$13:$G$116,新怪物属性!$R58*8+4,CA$2)+INDEX(装备数值!$C$13:$G$116,新怪物属性!$T58*8+5,CA$2)+INDEX(装备数值!$C$13:$G$116,新怪物属性!$U58*8+6,CA$2)+INDEX(装备数值!$C$13:$G$116,新怪物属性!$V58*8+7,CA$2)+INDEX(装备数值!$C$13:$G$116,新怪物属性!$W58*8+8,CA$2))</f>
        <v>1140</v>
      </c>
      <c r="CB56" s="14">
        <f>(INDEX(装备数值!$C$13:$G$116,新怪物属性!$P58*8+1,CB$2)+INDEX(装备数值!$C$13:$G$116,新怪物属性!$Q58*8+2,CB$2)+INDEX(装备数值!$C$13:$G$116,新怪物属性!$S58*8+3,CB$2)+INDEX(装备数值!$C$13:$G$116,新怪物属性!$R58*8+4,CB$2)+INDEX(装备数值!$C$13:$G$116,新怪物属性!$T58*8+5,CB$2)+INDEX(装备数值!$C$13:$G$116,新怪物属性!$U58*8+6,CB$2)+INDEX(装备数值!$C$13:$G$116,新怪物属性!$V58*8+7,CB$2)+INDEX(装备数值!$C$13:$G$116,新怪物属性!$W58*8+8,CB$2))</f>
        <v>34000</v>
      </c>
      <c r="CC56" s="14">
        <f>(INDEX(装备数值!$C$13:$G$116,新怪物属性!$P58*8+1,CC$2)+INDEX(装备数值!$C$13:$G$116,新怪物属性!$Q58*8+2,CC$2)+INDEX(装备数值!$C$13:$G$116,新怪物属性!$S58*8+3,CC$2)+INDEX(装备数值!$C$13:$G$116,新怪物属性!$R58*8+4,CC$2)+INDEX(装备数值!$C$13:$G$116,新怪物属性!$T58*8+5,CC$2)+INDEX(装备数值!$C$13:$G$116,新怪物属性!$U58*8+6,CC$2)+INDEX(装备数值!$C$13:$G$116,新怪物属性!$V58*8+7,CC$2)+INDEX(装备数值!$C$13:$G$116,新怪物属性!$W58*8+8,CC$2))</f>
        <v>350</v>
      </c>
      <c r="CF56" s="14">
        <f t="shared" si="135"/>
        <v>4</v>
      </c>
      <c r="CG56" s="14">
        <f t="shared" si="135"/>
        <v>4</v>
      </c>
      <c r="CH56" s="14">
        <f t="shared" si="135"/>
        <v>4</v>
      </c>
      <c r="CI56" s="14">
        <f t="shared" si="135"/>
        <v>0</v>
      </c>
      <c r="CJ56" s="14">
        <f t="shared" si="135"/>
        <v>0</v>
      </c>
      <c r="CK56" s="14">
        <f t="shared" si="135"/>
        <v>0</v>
      </c>
      <c r="CL56" s="14">
        <f t="shared" si="135"/>
        <v>0</v>
      </c>
      <c r="CM56" s="14">
        <f t="shared" si="135"/>
        <v>0</v>
      </c>
      <c r="CN56" s="14">
        <f t="shared" si="135"/>
        <v>0</v>
      </c>
      <c r="CO56" s="14">
        <f t="shared" si="135"/>
        <v>0</v>
      </c>
      <c r="CP56" s="14">
        <f t="shared" si="135"/>
        <v>0</v>
      </c>
      <c r="CQ56" s="14">
        <f t="shared" si="135"/>
        <v>0</v>
      </c>
      <c r="CR56" s="14">
        <f t="shared" si="135"/>
        <v>0</v>
      </c>
      <c r="CS56" s="14">
        <f>SUMIFS(装备数值!BL$50:BL$101,装备数值!$BG$50:$BG$101,"="&amp;新怪物属性!$CF$2,装备数值!$BH$50:$BH$101,"&lt;="&amp;新怪物属性!$CF56)+SUMIFS(装备数值!BL$50:BL$101,装备数值!$BG$50:$BG$101,"="&amp;新怪物属性!$CG$2,装备数值!$BH$50:$BH$101,"&lt;="&amp;新怪物属性!$CG56)+SUMIFS(装备数值!BL$50:BL$101,装备数值!$BG$50:$BG$101,"="&amp;新怪物属性!$CH$2,装备数值!$BH$50:$BH$101,"&lt;="&amp;新怪物属性!$CH56)+SUMIFS(装备数值!BL$50:BL$101,装备数值!$BG$50:$BG$101,"="&amp;新怪物属性!$CI$2,装备数值!$BH$50:$BH$101,"&lt;="&amp;新怪物属性!$CI56)+SUMIFS(装备数值!BL$50:BL$101,装备数值!$BG$50:$BG$101,"="&amp;新怪物属性!$CJ$2,装备数值!$BH$50:$BH$101,"&lt;="&amp;新怪物属性!$CJ56)+SUMIFS(装备数值!BL$50:BL$101,装备数值!$BG$50:$BG$101,"="&amp;新怪物属性!$CK$2,装备数值!$BH$50:$BH$101,"&lt;="&amp;新怪物属性!$CK56)+SUMIFS(装备数值!BL$50:BL$101,装备数值!$BG$50:$BG$101,"="&amp;新怪物属性!$CL$2,装备数值!$BH$50:$BH$101,"&lt;="&amp;新怪物属性!$CL56)+SUMIFS(装备数值!BL$50:BL$101,装备数值!$BG$50:$BG$101,"="&amp;新怪物属性!$CM$2,装备数值!$BH$50:$BH$101,"&lt;="&amp;新怪物属性!$CM56)+SUMIFS(装备数值!BL$50:BL$101,装备数值!$BG$50:$BG$101,"="&amp;新怪物属性!$CN$2,装备数值!$BH$50:$BH$101,"&lt;="&amp;新怪物属性!$CN56)+SUMIFS(装备数值!BL$50:BL$101,装备数值!$BG$50:$BG$101,"="&amp;新怪物属性!$CO$2,装备数值!$BH$50:$BH$101,"&lt;="&amp;新怪物属性!$CO56)+SUMIFS(装备数值!BL$50:BL$101,装备数值!$BG$50:$BG$101,"="&amp;新怪物属性!$CP$2,装备数值!$BH$50:$BH$101,"&lt;="&amp;新怪物属性!$CP56)+SUMIFS(装备数值!BL$50:BL$101,装备数值!$BG$50:$BG$101,"="&amp;新怪物属性!$CQ$2,装备数值!$BH$50:$BH$101,"&lt;="&amp;新怪物属性!$CQ56)+SUMIFS(装备数值!BL$50:BL$101,装备数值!$BG$50:$BG$101,"="&amp;新怪物属性!$CR$2,装备数值!$BH$50:$BH$101,"&lt;="&amp;新怪物属性!$CR56)</f>
        <v>3360</v>
      </c>
      <c r="CT56" s="14">
        <f>SUMIFS(装备数值!BM$50:BM$101,装备数值!$BG$50:$BG$101,"="&amp;新怪物属性!$CF$2,装备数值!$BH$50:$BH$101,"&lt;="&amp;新怪物属性!$CF56)+SUMIFS(装备数值!BM$50:BM$101,装备数值!$BG$50:$BG$101,"="&amp;新怪物属性!$CG$2,装备数值!$BH$50:$BH$101,"&lt;="&amp;新怪物属性!$CG56)+SUMIFS(装备数值!BM$50:BM$101,装备数值!$BG$50:$BG$101,"="&amp;新怪物属性!$CH$2,装备数值!$BH$50:$BH$101,"&lt;="&amp;新怪物属性!$CH56)+SUMIFS(装备数值!BM$50:BM$101,装备数值!$BG$50:$BG$101,"="&amp;新怪物属性!$CI$2,装备数值!$BH$50:$BH$101,"&lt;="&amp;新怪物属性!$CI56)+SUMIFS(装备数值!BM$50:BM$101,装备数值!$BG$50:$BG$101,"="&amp;新怪物属性!$CJ$2,装备数值!$BH$50:$BH$101,"&lt;="&amp;新怪物属性!$CJ56)+SUMIFS(装备数值!BM$50:BM$101,装备数值!$BG$50:$BG$101,"="&amp;新怪物属性!$CK$2,装备数值!$BH$50:$BH$101,"&lt;="&amp;新怪物属性!$CK56)+SUMIFS(装备数值!BM$50:BM$101,装备数值!$BG$50:$BG$101,"="&amp;新怪物属性!$CL$2,装备数值!$BH$50:$BH$101,"&lt;="&amp;新怪物属性!$CL56)+SUMIFS(装备数值!BM$50:BM$101,装备数值!$BG$50:$BG$101,"="&amp;新怪物属性!$CM$2,装备数值!$BH$50:$BH$101,"&lt;="&amp;新怪物属性!$CM56)+SUMIFS(装备数值!BM$50:BM$101,装备数值!$BG$50:$BG$101,"="&amp;新怪物属性!$CN$2,装备数值!$BH$50:$BH$101,"&lt;="&amp;新怪物属性!$CN56)+SUMIFS(装备数值!BM$50:BM$101,装备数值!$BG$50:$BG$101,"="&amp;新怪物属性!$CO$2,装备数值!$BH$50:$BH$101,"&lt;="&amp;新怪物属性!$CO56)+SUMIFS(装备数值!BM$50:BM$101,装备数值!$BG$50:$BG$101,"="&amp;新怪物属性!$CP$2,装备数值!$BH$50:$BH$101,"&lt;="&amp;新怪物属性!$CP56)+SUMIFS(装备数值!BM$50:BM$101,装备数值!$BG$50:$BG$101,"="&amp;新怪物属性!$CQ$2,装备数值!$BH$50:$BH$101,"&lt;="&amp;新怪物属性!$CQ56)+SUMIFS(装备数值!BM$50:BM$101,装备数值!$BG$50:$BG$101,"="&amp;新怪物属性!$CR$2,装备数值!$BH$50:$BH$101,"&lt;="&amp;新怪物属性!$CR56)</f>
        <v>43200</v>
      </c>
      <c r="CU56" s="14">
        <f>SUMIFS(装备数值!BN$50:BN$101,装备数值!$BG$50:$BG$101,"="&amp;新怪物属性!$CF$2,装备数值!$BH$50:$BH$101,"&lt;="&amp;新怪物属性!$CF56)+SUMIFS(装备数值!BN$50:BN$101,装备数值!$BG$50:$BG$101,"="&amp;新怪物属性!$CG$2,装备数值!$BH$50:$BH$101,"&lt;="&amp;新怪物属性!$CG56)+SUMIFS(装备数值!BN$50:BN$101,装备数值!$BG$50:$BG$101,"="&amp;新怪物属性!$CH$2,装备数值!$BH$50:$BH$101,"&lt;="&amp;新怪物属性!$CH56)+SUMIFS(装备数值!BN$50:BN$101,装备数值!$BG$50:$BG$101,"="&amp;新怪物属性!$CI$2,装备数值!$BH$50:$BH$101,"&lt;="&amp;新怪物属性!$CI56)+SUMIFS(装备数值!BN$50:BN$101,装备数值!$BG$50:$BG$101,"="&amp;新怪物属性!$CJ$2,装备数值!$BH$50:$BH$101,"&lt;="&amp;新怪物属性!$CJ56)+SUMIFS(装备数值!BN$50:BN$101,装备数值!$BG$50:$BG$101,"="&amp;新怪物属性!$CK$2,装备数值!$BH$50:$BH$101,"&lt;="&amp;新怪物属性!$CK56)+SUMIFS(装备数值!BN$50:BN$101,装备数值!$BG$50:$BG$101,"="&amp;新怪物属性!$CL$2,装备数值!$BH$50:$BH$101,"&lt;="&amp;新怪物属性!$CL56)+SUMIFS(装备数值!BN$50:BN$101,装备数值!$BG$50:$BG$101,"="&amp;新怪物属性!$CM$2,装备数值!$BH$50:$BH$101,"&lt;="&amp;新怪物属性!$CM56)+SUMIFS(装备数值!BN$50:BN$101,装备数值!$BG$50:$BG$101,"="&amp;新怪物属性!$CN$2,装备数值!$BH$50:$BH$101,"&lt;="&amp;新怪物属性!$CN56)+SUMIFS(装备数值!BN$50:BN$101,装备数值!$BG$50:$BG$101,"="&amp;新怪物属性!$CO$2,装备数值!$BH$50:$BH$101,"&lt;="&amp;新怪物属性!$CO56)+SUMIFS(装备数值!BN$50:BN$101,装备数值!$BG$50:$BG$101,"="&amp;新怪物属性!$CP$2,装备数值!$BH$50:$BH$101,"&lt;="&amp;新怪物属性!$CP56)+SUMIFS(装备数值!BN$50:BN$101,装备数值!$BG$50:$BG$101,"="&amp;新怪物属性!$CQ$2,装备数值!$BH$50:$BH$101,"&lt;="&amp;新怪物属性!$CQ56)+SUMIFS(装备数值!BN$50:BN$101,装备数值!$BG$50:$BG$101,"="&amp;新怪物属性!$CR$2,装备数值!$BH$50:$BH$101,"&lt;="&amp;新怪物属性!$CR56)</f>
        <v>1200</v>
      </c>
      <c r="CV56" s="14">
        <f>SUMIFS(装备数值!BO$50:BO$101,装备数值!$BG$50:$BG$101,"="&amp;新怪物属性!$CF$2,装备数值!$BH$50:$BH$101,"&lt;="&amp;新怪物属性!$CF56)+SUMIFS(装备数值!BO$50:BO$101,装备数值!$BG$50:$BG$101,"="&amp;新怪物属性!$CG$2,装备数值!$BH$50:$BH$101,"&lt;="&amp;新怪物属性!$CG56)+SUMIFS(装备数值!BO$50:BO$101,装备数值!$BG$50:$BG$101,"="&amp;新怪物属性!$CH$2,装备数值!$BH$50:$BH$101,"&lt;="&amp;新怪物属性!$CH56)+SUMIFS(装备数值!BO$50:BO$101,装备数值!$BG$50:$BG$101,"="&amp;新怪物属性!$CI$2,装备数值!$BH$50:$BH$101,"&lt;="&amp;新怪物属性!$CI56)+SUMIFS(装备数值!BO$50:BO$101,装备数值!$BG$50:$BG$101,"="&amp;新怪物属性!$CJ$2,装备数值!$BH$50:$BH$101,"&lt;="&amp;新怪物属性!$CJ56)+SUMIFS(装备数值!BO$50:BO$101,装备数值!$BG$50:$BG$101,"="&amp;新怪物属性!$CK$2,装备数值!$BH$50:$BH$101,"&lt;="&amp;新怪物属性!$CK56)+SUMIFS(装备数值!BO$50:BO$101,装备数值!$BG$50:$BG$101,"="&amp;新怪物属性!$CL$2,装备数值!$BH$50:$BH$101,"&lt;="&amp;新怪物属性!$CL56)+SUMIFS(装备数值!BO$50:BO$101,装备数值!$BG$50:$BG$101,"="&amp;新怪物属性!$CM$2,装备数值!$BH$50:$BH$101,"&lt;="&amp;新怪物属性!$CM56)+SUMIFS(装备数值!BO$50:BO$101,装备数值!$BG$50:$BG$101,"="&amp;新怪物属性!$CN$2,装备数值!$BH$50:$BH$101,"&lt;="&amp;新怪物属性!$CN56)+SUMIFS(装备数值!BO$50:BO$101,装备数值!$BG$50:$BG$101,"="&amp;新怪物属性!$CO$2,装备数值!$BH$50:$BH$101,"&lt;="&amp;新怪物属性!$CO56)+SUMIFS(装备数值!BO$50:BO$101,装备数值!$BG$50:$BG$101,"="&amp;新怪物属性!$CP$2,装备数值!$BH$50:$BH$101,"&lt;="&amp;新怪物属性!$CP56)+SUMIFS(装备数值!BO$50:BO$101,装备数值!$BG$50:$BG$101,"="&amp;新怪物属性!$CQ$2,装备数值!$BH$50:$BH$101,"&lt;="&amp;新怪物属性!$CQ56)+SUMIFS(装备数值!BO$50:BO$101,装备数值!$BG$50:$BG$101,"="&amp;新怪物属性!$CR$2,装备数值!$BH$50:$BH$101,"&lt;="&amp;新怪物属性!$CR56)</f>
        <v>48000</v>
      </c>
      <c r="CW56" s="14">
        <f>SUMIFS(装备数值!BP$50:BP$101,装备数值!$BG$50:$BG$101,"="&amp;新怪物属性!$CF$2,装备数值!$BH$50:$BH$101,"&lt;="&amp;新怪物属性!$CF56)+SUMIFS(装备数值!BP$50:BP$101,装备数值!$BG$50:$BG$101,"="&amp;新怪物属性!$CG$2,装备数值!$BH$50:$BH$101,"&lt;="&amp;新怪物属性!$CG56)+SUMIFS(装备数值!BP$50:BP$101,装备数值!$BG$50:$BG$101,"="&amp;新怪物属性!$CH$2,装备数值!$BH$50:$BH$101,"&lt;="&amp;新怪物属性!$CH56)+SUMIFS(装备数值!BP$50:BP$101,装备数值!$BG$50:$BG$101,"="&amp;新怪物属性!$CI$2,装备数值!$BH$50:$BH$101,"&lt;="&amp;新怪物属性!$CI56)+SUMIFS(装备数值!BP$50:BP$101,装备数值!$BG$50:$BG$101,"="&amp;新怪物属性!$CJ$2,装备数值!$BH$50:$BH$101,"&lt;="&amp;新怪物属性!$CJ56)+SUMIFS(装备数值!BP$50:BP$101,装备数值!$BG$50:$BG$101,"="&amp;新怪物属性!$CK$2,装备数值!$BH$50:$BH$101,"&lt;="&amp;新怪物属性!$CK56)+SUMIFS(装备数值!BP$50:BP$101,装备数值!$BG$50:$BG$101,"="&amp;新怪物属性!$CL$2,装备数值!$BH$50:$BH$101,"&lt;="&amp;新怪物属性!$CL56)+SUMIFS(装备数值!BP$50:BP$101,装备数值!$BG$50:$BG$101,"="&amp;新怪物属性!$CM$2,装备数值!$BH$50:$BH$101,"&lt;="&amp;新怪物属性!$CM56)+SUMIFS(装备数值!BP$50:BP$101,装备数值!$BG$50:$BG$101,"="&amp;新怪物属性!$CN$2,装备数值!$BH$50:$BH$101,"&lt;="&amp;新怪物属性!$CN56)+SUMIFS(装备数值!BP$50:BP$101,装备数值!$BG$50:$BG$101,"="&amp;新怪物属性!$CO$2,装备数值!$BH$50:$BH$101,"&lt;="&amp;新怪物属性!$CO56)+SUMIFS(装备数值!BP$50:BP$101,装备数值!$BG$50:$BG$101,"="&amp;新怪物属性!$CP$2,装备数值!$BH$50:$BH$101,"&lt;="&amp;新怪物属性!$CP56)+SUMIFS(装备数值!BP$50:BP$101,装备数值!$BG$50:$BG$101,"="&amp;新怪物属性!$CQ$2,装备数值!$BH$50:$BH$101,"&lt;="&amp;新怪物属性!$CQ56)+SUMIFS(装备数值!BP$50:BP$101,装备数值!$BG$50:$BG$101,"="&amp;新怪物属性!$CR$2,装备数值!$BH$50:$BH$101,"&lt;="&amp;新怪物属性!$CR56)</f>
        <v>920</v>
      </c>
      <c r="CX56" s="14">
        <f>SUMIFS(装备数值!BQ$50:BQ$101,装备数值!$BG$50:$BG$101,"="&amp;新怪物属性!$CF$2,装备数值!$BH$50:$BH$101,"&lt;="&amp;新怪物属性!$CF56)+SUMIFS(装备数值!BQ$50:BQ$101,装备数值!$BG$50:$BG$101,"="&amp;新怪物属性!$CG$2,装备数值!$BH$50:$BH$101,"&lt;="&amp;新怪物属性!$CG56)+SUMIFS(装备数值!BQ$50:BQ$101,装备数值!$BG$50:$BG$101,"="&amp;新怪物属性!$CH$2,装备数值!$BH$50:$BH$101,"&lt;="&amp;新怪物属性!$CH56)+SUMIFS(装备数值!BQ$50:BQ$101,装备数值!$BG$50:$BG$101,"="&amp;新怪物属性!$CI$2,装备数值!$BH$50:$BH$101,"&lt;="&amp;新怪物属性!$CI56)+SUMIFS(装备数值!BQ$50:BQ$101,装备数值!$BG$50:$BG$101,"="&amp;新怪物属性!$CJ$2,装备数值!$BH$50:$BH$101,"&lt;="&amp;新怪物属性!$CJ56)+SUMIFS(装备数值!BQ$50:BQ$101,装备数值!$BG$50:$BG$101,"="&amp;新怪物属性!$CK$2,装备数值!$BH$50:$BH$101,"&lt;="&amp;新怪物属性!$CK56)+SUMIFS(装备数值!BQ$50:BQ$101,装备数值!$BG$50:$BG$101,"="&amp;新怪物属性!$CL$2,装备数值!$BH$50:$BH$101,"&lt;="&amp;新怪物属性!$CL56)+SUMIFS(装备数值!BQ$50:BQ$101,装备数值!$BG$50:$BG$101,"="&amp;新怪物属性!$CM$2,装备数值!$BH$50:$BH$101,"&lt;="&amp;新怪物属性!$CM56)+SUMIFS(装备数值!BQ$50:BQ$101,装备数值!$BG$50:$BG$101,"="&amp;新怪物属性!$CN$2,装备数值!$BH$50:$BH$101,"&lt;="&amp;新怪物属性!$CN56)+SUMIFS(装备数值!BQ$50:BQ$101,装备数值!$BG$50:$BG$101,"="&amp;新怪物属性!$CO$2,装备数值!$BH$50:$BH$101,"&lt;="&amp;新怪物属性!$CO56)+SUMIFS(装备数值!BQ$50:BQ$101,装备数值!$BG$50:$BG$101,"="&amp;新怪物属性!$CP$2,装备数值!$BH$50:$BH$101,"&lt;="&amp;新怪物属性!$CP56)+SUMIFS(装备数值!BQ$50:BQ$101,装备数值!$BG$50:$BG$101,"="&amp;新怪物属性!$CQ$2,装备数值!$BH$50:$BH$101,"&lt;="&amp;新怪物属性!$CQ56)+SUMIFS(装备数值!BQ$50:BQ$101,装备数值!$BG$50:$BG$101,"="&amp;新怪物属性!$CR$2,装备数值!$BH$50:$BH$101,"&lt;="&amp;新怪物属性!$CR56)</f>
        <v>250</v>
      </c>
      <c r="CY56" s="14">
        <f>SUMIFS(装备数值!BR$50:BR$101,装备数值!$BG$50:$BG$101,"="&amp;新怪物属性!$CF$2,装备数值!$BH$50:$BH$101,"&lt;="&amp;新怪物属性!$CF56)+SUMIFS(装备数值!BR$50:BR$101,装备数值!$BG$50:$BG$101,"="&amp;新怪物属性!$CG$2,装备数值!$BH$50:$BH$101,"&lt;="&amp;新怪物属性!$CG56)+SUMIFS(装备数值!BR$50:BR$101,装备数值!$BG$50:$BG$101,"="&amp;新怪物属性!$CH$2,装备数值!$BH$50:$BH$101,"&lt;="&amp;新怪物属性!$CH56)+SUMIFS(装备数值!BR$50:BR$101,装备数值!$BG$50:$BG$101,"="&amp;新怪物属性!$CI$2,装备数值!$BH$50:$BH$101,"&lt;="&amp;新怪物属性!$CI56)+SUMIFS(装备数值!BR$50:BR$101,装备数值!$BG$50:$BG$101,"="&amp;新怪物属性!$CJ$2,装备数值!$BH$50:$BH$101,"&lt;="&amp;新怪物属性!$CJ56)+SUMIFS(装备数值!BR$50:BR$101,装备数值!$BG$50:$BG$101,"="&amp;新怪物属性!$CK$2,装备数值!$BH$50:$BH$101,"&lt;="&amp;新怪物属性!$CK56)+SUMIFS(装备数值!BR$50:BR$101,装备数值!$BG$50:$BG$101,"="&amp;新怪物属性!$CL$2,装备数值!$BH$50:$BH$101,"&lt;="&amp;新怪物属性!$CL56)+SUMIFS(装备数值!BR$50:BR$101,装备数值!$BG$50:$BG$101,"="&amp;新怪物属性!$CM$2,装备数值!$BH$50:$BH$101,"&lt;="&amp;新怪物属性!$CM56)+SUMIFS(装备数值!BR$50:BR$101,装备数值!$BG$50:$BG$101,"="&amp;新怪物属性!$CN$2,装备数值!$BH$50:$BH$101,"&lt;="&amp;新怪物属性!$CN56)+SUMIFS(装备数值!BR$50:BR$101,装备数值!$BG$50:$BG$101,"="&amp;新怪物属性!$CO$2,装备数值!$BH$50:$BH$101,"&lt;="&amp;新怪物属性!$CO56)+SUMIFS(装备数值!BR$50:BR$101,装备数值!$BG$50:$BG$101,"="&amp;新怪物属性!$CP$2,装备数值!$BH$50:$BH$101,"&lt;="&amp;新怪物属性!$CP56)+SUMIFS(装备数值!BR$50:BR$101,装备数值!$BG$50:$BG$101,"="&amp;新怪物属性!$CQ$2,装备数值!$BH$50:$BH$101,"&lt;="&amp;新怪物属性!$CQ56)+SUMIFS(装备数值!BR$50:BR$101,装备数值!$BG$50:$BG$101,"="&amp;新怪物属性!$CR$2,装备数值!$BH$50:$BH$101,"&lt;="&amp;新怪物属性!$CR56)</f>
        <v>250</v>
      </c>
      <c r="CZ56" s="14">
        <f>SUMIFS(装备数值!BS$50:BS$101,装备数值!$BG$50:$BG$101,"="&amp;新怪物属性!$CF$2,装备数值!$BH$50:$BH$101,"&lt;="&amp;新怪物属性!$CF56)+SUMIFS(装备数值!BS$50:BS$101,装备数值!$BG$50:$BG$101,"="&amp;新怪物属性!$CG$2,装备数值!$BH$50:$BH$101,"&lt;="&amp;新怪物属性!$CG56)+SUMIFS(装备数值!BS$50:BS$101,装备数值!$BG$50:$BG$101,"="&amp;新怪物属性!$CH$2,装备数值!$BH$50:$BH$101,"&lt;="&amp;新怪物属性!$CH56)+SUMIFS(装备数值!BS$50:BS$101,装备数值!$BG$50:$BG$101,"="&amp;新怪物属性!$CI$2,装备数值!$BH$50:$BH$101,"&lt;="&amp;新怪物属性!$CI56)+SUMIFS(装备数值!BS$50:BS$101,装备数值!$BG$50:$BG$101,"="&amp;新怪物属性!$CJ$2,装备数值!$BH$50:$BH$101,"&lt;="&amp;新怪物属性!$CJ56)+SUMIFS(装备数值!BS$50:BS$101,装备数值!$BG$50:$BG$101,"="&amp;新怪物属性!$CK$2,装备数值!$BH$50:$BH$101,"&lt;="&amp;新怪物属性!$CK56)+SUMIFS(装备数值!BS$50:BS$101,装备数值!$BG$50:$BG$101,"="&amp;新怪物属性!$CL$2,装备数值!$BH$50:$BH$101,"&lt;="&amp;新怪物属性!$CL56)+SUMIFS(装备数值!BS$50:BS$101,装备数值!$BG$50:$BG$101,"="&amp;新怪物属性!$CM$2,装备数值!$BH$50:$BH$101,"&lt;="&amp;新怪物属性!$CM56)+SUMIFS(装备数值!BS$50:BS$101,装备数值!$BG$50:$BG$101,"="&amp;新怪物属性!$CN$2,装备数值!$BH$50:$BH$101,"&lt;="&amp;新怪物属性!$CN56)+SUMIFS(装备数值!BS$50:BS$101,装备数值!$BG$50:$BG$101,"="&amp;新怪物属性!$CO$2,装备数值!$BH$50:$BH$101,"&lt;="&amp;新怪物属性!$CO56)+SUMIFS(装备数值!BS$50:BS$101,装备数值!$BG$50:$BG$101,"="&amp;新怪物属性!$CP$2,装备数值!$BH$50:$BH$101,"&lt;="&amp;新怪物属性!$CP56)+SUMIFS(装备数值!BS$50:BS$101,装备数值!$BG$50:$BG$101,"="&amp;新怪物属性!$CQ$2,装备数值!$BH$50:$BH$101,"&lt;="&amp;新怪物属性!$CQ56)+SUMIFS(装备数值!BS$50:BS$101,装备数值!$BG$50:$BG$101,"="&amp;新怪物属性!$CR$2,装备数值!$BH$50:$BH$101,"&lt;="&amp;新怪物属性!$CR56)</f>
        <v>250</v>
      </c>
      <c r="DA56" s="14">
        <f>SUMIFS(装备数值!BT$50:BT$101,装备数值!$BG$50:$BG$101,"="&amp;新怪物属性!$CF$2,装备数值!$BH$50:$BH$101,"&lt;="&amp;新怪物属性!$CF56)+SUMIFS(装备数值!BT$50:BT$101,装备数值!$BG$50:$BG$101,"="&amp;新怪物属性!$CG$2,装备数值!$BH$50:$BH$101,"&lt;="&amp;新怪物属性!$CG56)+SUMIFS(装备数值!BT$50:BT$101,装备数值!$BG$50:$BG$101,"="&amp;新怪物属性!$CH$2,装备数值!$BH$50:$BH$101,"&lt;="&amp;新怪物属性!$CH56)+SUMIFS(装备数值!BT$50:BT$101,装备数值!$BG$50:$BG$101,"="&amp;新怪物属性!$CI$2,装备数值!$BH$50:$BH$101,"&lt;="&amp;新怪物属性!$CI56)+SUMIFS(装备数值!BT$50:BT$101,装备数值!$BG$50:$BG$101,"="&amp;新怪物属性!$CJ$2,装备数值!$BH$50:$BH$101,"&lt;="&amp;新怪物属性!$CJ56)+SUMIFS(装备数值!BT$50:BT$101,装备数值!$BG$50:$BG$101,"="&amp;新怪物属性!$CK$2,装备数值!$BH$50:$BH$101,"&lt;="&amp;新怪物属性!$CK56)+SUMIFS(装备数值!BT$50:BT$101,装备数值!$BG$50:$BG$101,"="&amp;新怪物属性!$CL$2,装备数值!$BH$50:$BH$101,"&lt;="&amp;新怪物属性!$CL56)+SUMIFS(装备数值!BT$50:BT$101,装备数值!$BG$50:$BG$101,"="&amp;新怪物属性!$CM$2,装备数值!$BH$50:$BH$101,"&lt;="&amp;新怪物属性!$CM56)+SUMIFS(装备数值!BT$50:BT$101,装备数值!$BG$50:$BG$101,"="&amp;新怪物属性!$CN$2,装备数值!$BH$50:$BH$101,"&lt;="&amp;新怪物属性!$CN56)+SUMIFS(装备数值!BT$50:BT$101,装备数值!$BG$50:$BG$101,"="&amp;新怪物属性!$CO$2,装备数值!$BH$50:$BH$101,"&lt;="&amp;新怪物属性!$CO56)+SUMIFS(装备数值!BT$50:BT$101,装备数值!$BG$50:$BG$101,"="&amp;新怪物属性!$CP$2,装备数值!$BH$50:$BH$101,"&lt;="&amp;新怪物属性!$CP56)+SUMIFS(装备数值!BT$50:BT$101,装备数值!$BG$50:$BG$101,"="&amp;新怪物属性!$CQ$2,装备数值!$BH$50:$BH$101,"&lt;="&amp;新怪物属性!$CQ56)+SUMIFS(装备数值!BT$50:BT$101,装备数值!$BG$50:$BG$101,"="&amp;新怪物属性!$CR$2,装备数值!$BH$50:$BH$101,"&lt;="&amp;新怪物属性!$CR56)</f>
        <v>250</v>
      </c>
      <c r="DB56" s="14">
        <f>SUMIFS(装备数值!BU$50:BU$101,装备数值!$BG$50:$BG$101,"="&amp;新怪物属性!$CF$2,装备数值!$BH$50:$BH$101,"&lt;="&amp;新怪物属性!$CF56)+SUMIFS(装备数值!BU$50:BU$101,装备数值!$BG$50:$BG$101,"="&amp;新怪物属性!$CG$2,装备数值!$BH$50:$BH$101,"&lt;="&amp;新怪物属性!$CG56)+SUMIFS(装备数值!BU$50:BU$101,装备数值!$BG$50:$BG$101,"="&amp;新怪物属性!$CH$2,装备数值!$BH$50:$BH$101,"&lt;="&amp;新怪物属性!$CH56)+SUMIFS(装备数值!BU$50:BU$101,装备数值!$BG$50:$BG$101,"="&amp;新怪物属性!$CI$2,装备数值!$BH$50:$BH$101,"&lt;="&amp;新怪物属性!$CI56)+SUMIFS(装备数值!BU$50:BU$101,装备数值!$BG$50:$BG$101,"="&amp;新怪物属性!$CJ$2,装备数值!$BH$50:$BH$101,"&lt;="&amp;新怪物属性!$CJ56)+SUMIFS(装备数值!BU$50:BU$101,装备数值!$BG$50:$BG$101,"="&amp;新怪物属性!$CK$2,装备数值!$BH$50:$BH$101,"&lt;="&amp;新怪物属性!$CK56)+SUMIFS(装备数值!BU$50:BU$101,装备数值!$BG$50:$BG$101,"="&amp;新怪物属性!$CL$2,装备数值!$BH$50:$BH$101,"&lt;="&amp;新怪物属性!$CL56)+SUMIFS(装备数值!BU$50:BU$101,装备数值!$BG$50:$BG$101,"="&amp;新怪物属性!$CM$2,装备数值!$BH$50:$BH$101,"&lt;="&amp;新怪物属性!$CM56)+SUMIFS(装备数值!BU$50:BU$101,装备数值!$BG$50:$BG$101,"="&amp;新怪物属性!$CN$2,装备数值!$BH$50:$BH$101,"&lt;="&amp;新怪物属性!$CN56)+SUMIFS(装备数值!BU$50:BU$101,装备数值!$BG$50:$BG$101,"="&amp;新怪物属性!$CO$2,装备数值!$BH$50:$BH$101,"&lt;="&amp;新怪物属性!$CO56)+SUMIFS(装备数值!BU$50:BU$101,装备数值!$BG$50:$BG$101,"="&amp;新怪物属性!$CP$2,装备数值!$BH$50:$BH$101,"&lt;="&amp;新怪物属性!$CP56)+SUMIFS(装备数值!BU$50:BU$101,装备数值!$BG$50:$BG$101,"="&amp;新怪物属性!$CQ$2,装备数值!$BH$50:$BH$101,"&lt;="&amp;新怪物属性!$CQ56)+SUMIFS(装备数值!BU$50:BU$101,装备数值!$BG$50:$BG$101,"="&amp;新怪物属性!$CR$2,装备数值!$BH$50:$BH$101,"&lt;="&amp;新怪物属性!$CR56)</f>
        <v>0</v>
      </c>
      <c r="DC56" s="14">
        <f>SUMIFS(装备数值!BV$50:BV$101,装备数值!$BG$50:$BG$101,"="&amp;新怪物属性!$CF$2,装备数值!$BH$50:$BH$101,"&lt;="&amp;新怪物属性!$CF56)+SUMIFS(装备数值!BV$50:BV$101,装备数值!$BG$50:$BG$101,"="&amp;新怪物属性!$CG$2,装备数值!$BH$50:$BH$101,"&lt;="&amp;新怪物属性!$CG56)+SUMIFS(装备数值!BV$50:BV$101,装备数值!$BG$50:$BG$101,"="&amp;新怪物属性!$CH$2,装备数值!$BH$50:$BH$101,"&lt;="&amp;新怪物属性!$CH56)+SUMIFS(装备数值!BV$50:BV$101,装备数值!$BG$50:$BG$101,"="&amp;新怪物属性!$CI$2,装备数值!$BH$50:$BH$101,"&lt;="&amp;新怪物属性!$CI56)+SUMIFS(装备数值!BV$50:BV$101,装备数值!$BG$50:$BG$101,"="&amp;新怪物属性!$CJ$2,装备数值!$BH$50:$BH$101,"&lt;="&amp;新怪物属性!$CJ56)+SUMIFS(装备数值!BV$50:BV$101,装备数值!$BG$50:$BG$101,"="&amp;新怪物属性!$CK$2,装备数值!$BH$50:$BH$101,"&lt;="&amp;新怪物属性!$CK56)+SUMIFS(装备数值!BV$50:BV$101,装备数值!$BG$50:$BG$101,"="&amp;新怪物属性!$CL$2,装备数值!$BH$50:$BH$101,"&lt;="&amp;新怪物属性!$CL56)+SUMIFS(装备数值!BV$50:BV$101,装备数值!$BG$50:$BG$101,"="&amp;新怪物属性!$CM$2,装备数值!$BH$50:$BH$101,"&lt;="&amp;新怪物属性!$CM56)+SUMIFS(装备数值!BV$50:BV$101,装备数值!$BG$50:$BG$101,"="&amp;新怪物属性!$CN$2,装备数值!$BH$50:$BH$101,"&lt;="&amp;新怪物属性!$CN56)+SUMIFS(装备数值!BV$50:BV$101,装备数值!$BG$50:$BG$101,"="&amp;新怪物属性!$CO$2,装备数值!$BH$50:$BH$101,"&lt;="&amp;新怪物属性!$CO56)+SUMIFS(装备数值!BV$50:BV$101,装备数值!$BG$50:$BG$101,"="&amp;新怪物属性!$CP$2,装备数值!$BH$50:$BH$101,"&lt;="&amp;新怪物属性!$CP56)+SUMIFS(装备数值!BV$50:BV$101,装备数值!$BG$50:$BG$101,"="&amp;新怪物属性!$CQ$2,装备数值!$BH$50:$BH$101,"&lt;="&amp;新怪物属性!$CQ56)+SUMIFS(装备数值!BV$50:BV$101,装备数值!$BG$50:$BG$101,"="&amp;新怪物属性!$CR$2,装备数值!$BH$50:$BH$101,"&lt;="&amp;新怪物属性!$CR56)</f>
        <v>0</v>
      </c>
      <c r="DD56" s="14">
        <f>SUMIFS(装备数值!BW$50:BW$101,装备数值!$BG$50:$BG$101,"="&amp;新怪物属性!$CF$2,装备数值!$BH$50:$BH$101,"&lt;="&amp;新怪物属性!$CF56)+SUMIFS(装备数值!BW$50:BW$101,装备数值!$BG$50:$BG$101,"="&amp;新怪物属性!$CG$2,装备数值!$BH$50:$BH$101,"&lt;="&amp;新怪物属性!$CG56)+SUMIFS(装备数值!BW$50:BW$101,装备数值!$BG$50:$BG$101,"="&amp;新怪物属性!$CH$2,装备数值!$BH$50:$BH$101,"&lt;="&amp;新怪物属性!$CH56)+SUMIFS(装备数值!BW$50:BW$101,装备数值!$BG$50:$BG$101,"="&amp;新怪物属性!$CI$2,装备数值!$BH$50:$BH$101,"&lt;="&amp;新怪物属性!$CI56)+SUMIFS(装备数值!BW$50:BW$101,装备数值!$BG$50:$BG$101,"="&amp;新怪物属性!$CJ$2,装备数值!$BH$50:$BH$101,"&lt;="&amp;新怪物属性!$CJ56)+SUMIFS(装备数值!BW$50:BW$101,装备数值!$BG$50:$BG$101,"="&amp;新怪物属性!$CK$2,装备数值!$BH$50:$BH$101,"&lt;="&amp;新怪物属性!$CK56)+SUMIFS(装备数值!BW$50:BW$101,装备数值!$BG$50:$BG$101,"="&amp;新怪物属性!$CL$2,装备数值!$BH$50:$BH$101,"&lt;="&amp;新怪物属性!$CL56)+SUMIFS(装备数值!BW$50:BW$101,装备数值!$BG$50:$BG$101,"="&amp;新怪物属性!$CM$2,装备数值!$BH$50:$BH$101,"&lt;="&amp;新怪物属性!$CM56)+SUMIFS(装备数值!BW$50:BW$101,装备数值!$BG$50:$BG$101,"="&amp;新怪物属性!$CN$2,装备数值!$BH$50:$BH$101,"&lt;="&amp;新怪物属性!$CN56)+SUMIFS(装备数值!BW$50:BW$101,装备数值!$BG$50:$BG$101,"="&amp;新怪物属性!$CO$2,装备数值!$BH$50:$BH$101,"&lt;="&amp;新怪物属性!$CO56)+SUMIFS(装备数值!BW$50:BW$101,装备数值!$BG$50:$BG$101,"="&amp;新怪物属性!$CP$2,装备数值!$BH$50:$BH$101,"&lt;="&amp;新怪物属性!$CP56)+SUMIFS(装备数值!BW$50:BW$101,装备数值!$BG$50:$BG$101,"="&amp;新怪物属性!$CQ$2,装备数值!$BH$50:$BH$101,"&lt;="&amp;新怪物属性!$CQ56)+SUMIFS(装备数值!BW$50:BW$101,装备数值!$BG$50:$BG$101,"="&amp;新怪物属性!$CR$2,装备数值!$BH$50:$BH$101,"&lt;="&amp;新怪物属性!$CR56)</f>
        <v>0</v>
      </c>
      <c r="DE56" s="14">
        <f>SUMIFS(装备数值!BX$50:BX$101,装备数值!$BG$50:$BG$101,"="&amp;新怪物属性!$CF$2,装备数值!$BH$50:$BH$101,"&lt;="&amp;新怪物属性!$CF56)+SUMIFS(装备数值!BX$50:BX$101,装备数值!$BG$50:$BG$101,"="&amp;新怪物属性!$CG$2,装备数值!$BH$50:$BH$101,"&lt;="&amp;新怪物属性!$CG56)+SUMIFS(装备数值!BX$50:BX$101,装备数值!$BG$50:$BG$101,"="&amp;新怪物属性!$CH$2,装备数值!$BH$50:$BH$101,"&lt;="&amp;新怪物属性!$CH56)+SUMIFS(装备数值!BX$50:BX$101,装备数值!$BG$50:$BG$101,"="&amp;新怪物属性!$CI$2,装备数值!$BH$50:$BH$101,"&lt;="&amp;新怪物属性!$CI56)+SUMIFS(装备数值!BX$50:BX$101,装备数值!$BG$50:$BG$101,"="&amp;新怪物属性!$CJ$2,装备数值!$BH$50:$BH$101,"&lt;="&amp;新怪物属性!$CJ56)+SUMIFS(装备数值!BX$50:BX$101,装备数值!$BG$50:$BG$101,"="&amp;新怪物属性!$CK$2,装备数值!$BH$50:$BH$101,"&lt;="&amp;新怪物属性!$CK56)+SUMIFS(装备数值!BX$50:BX$101,装备数值!$BG$50:$BG$101,"="&amp;新怪物属性!$CL$2,装备数值!$BH$50:$BH$101,"&lt;="&amp;新怪物属性!$CL56)+SUMIFS(装备数值!BX$50:BX$101,装备数值!$BG$50:$BG$101,"="&amp;新怪物属性!$CM$2,装备数值!$BH$50:$BH$101,"&lt;="&amp;新怪物属性!$CM56)+SUMIFS(装备数值!BX$50:BX$101,装备数值!$BG$50:$BG$101,"="&amp;新怪物属性!$CN$2,装备数值!$BH$50:$BH$101,"&lt;="&amp;新怪物属性!$CN56)+SUMIFS(装备数值!BX$50:BX$101,装备数值!$BG$50:$BG$101,"="&amp;新怪物属性!$CO$2,装备数值!$BH$50:$BH$101,"&lt;="&amp;新怪物属性!$CO56)+SUMIFS(装备数值!BX$50:BX$101,装备数值!$BG$50:$BG$101,"="&amp;新怪物属性!$CP$2,装备数值!$BH$50:$BH$101,"&lt;="&amp;新怪物属性!$CP56)+SUMIFS(装备数值!BX$50:BX$101,装备数值!$BG$50:$BG$101,"="&amp;新怪物属性!$CQ$2,装备数值!$BH$50:$BH$101,"&lt;="&amp;新怪物属性!$CQ56)+SUMIFS(装备数值!BX$50:BX$101,装备数值!$BG$50:$BG$101,"="&amp;新怪物属性!$CR$2,装备数值!$BH$50:$BH$101,"&lt;="&amp;新怪物属性!$CR56)</f>
        <v>0</v>
      </c>
      <c r="DH56" s="14">
        <f>INDEX(装备数值!$I$13:$M$116,新怪物属性!$P56*8+1,DH$2)*$X56+INDEX(装备数值!$I$13:$M$116,新怪物属性!$Q56*8+2,DH$2)*$Y56+INDEX(装备数值!$I$13:$M$116,新怪物属性!$S56*8+3,DH$2)*$Z56+INDEX(装备数值!$I$13:$M$116,新怪物属性!$R56*8+4,DH$2)*$AA56+INDEX(装备数值!$I$13:$M$116,新怪物属性!$T56*8+5,DH$2)*$AB56+INDEX(装备数值!$I$13:$M$116,新怪物属性!$U56*8+6,DH$2)*$AC56+INDEX(装备数值!$I$13:$M$116,新怪物属性!$V56*8+7,DH$2)*$AD56+INDEX(装备数值!$I$13:$M$116,新怪物属性!$W56*8+8,DH$2)*$AE56</f>
        <v>6400</v>
      </c>
      <c r="DI56" s="14">
        <f>INDEX(装备数值!$I$13:$M$116,新怪物属性!$P56*8+1,DI$2)*$X56+INDEX(装备数值!$I$13:$M$116,新怪物属性!$Q56*8+2,DI$2)*$Y56+INDEX(装备数值!$I$13:$M$116,新怪物属性!$S56*8+3,DI$2)*$Z56+INDEX(装备数值!$I$13:$M$116,新怪物属性!$R56*8+4,DI$2)*$AA56+INDEX(装备数值!$I$13:$M$116,新怪物属性!$T56*8+5,DI$2)*$AB56+INDEX(装备数值!$I$13:$M$116,新怪物属性!$U56*8+6,DI$2)*$AC56+INDEX(装备数值!$I$13:$M$116,新怪物属性!$V56*8+7,DI$2)*$AD56+INDEX(装备数值!$I$13:$M$116,新怪物属性!$W56*8+8,DI$2)*$AE56</f>
        <v>48000</v>
      </c>
      <c r="DJ56" s="14">
        <f>INDEX(装备数值!$I$13:$M$116,新怪物属性!$P56*8+1,DJ$2)*$X56+INDEX(装备数值!$I$13:$M$116,新怪物属性!$Q56*8+2,DJ$2)*$Y56+INDEX(装备数值!$I$13:$M$116,新怪物属性!$S56*8+3,DJ$2)*$Z56+INDEX(装备数值!$I$13:$M$116,新怪物属性!$R56*8+4,DJ$2)*$AA56+INDEX(装备数值!$I$13:$M$116,新怪物属性!$T56*8+5,DJ$2)*$AB56+INDEX(装备数值!$I$13:$M$116,新怪物属性!$U56*8+6,DJ$2)*$AC56+INDEX(装备数值!$I$13:$M$116,新怪物属性!$V56*8+7,DJ$2)*$AD56+INDEX(装备数值!$I$13:$M$116,新怪物属性!$W56*8+8,DJ$2)*$AE56</f>
        <v>3360</v>
      </c>
      <c r="DK56" s="14">
        <f>INDEX(装备数值!$I$13:$M$116,新怪物属性!$P56*8+1,DK$2)*$X56+INDEX(装备数值!$I$13:$M$116,新怪物属性!$Q56*8+2,DK$2)*$Y56+INDEX(装备数值!$I$13:$M$116,新怪物属性!$S56*8+3,DK$2)*$Z56+INDEX(装备数值!$I$13:$M$116,新怪物属性!$R56*8+4,DK$2)*$AA56+INDEX(装备数值!$I$13:$M$116,新怪物属性!$T56*8+5,DK$2)*$AB56+INDEX(装备数值!$I$13:$M$116,新怪物属性!$U56*8+6,DK$2)*$AC56+INDEX(装备数值!$I$13:$M$116,新怪物属性!$V56*8+7,DK$2)*$AD56+INDEX(装备数值!$I$13:$M$116,新怪物属性!$W56*8+8,DK$2)*$AE56</f>
        <v>80000</v>
      </c>
      <c r="DL56" s="14">
        <f>INDEX(装备数值!$I$13:$M$116,新怪物属性!$P56*8+1,DL$2)*$X56+INDEX(装备数值!$I$13:$M$116,新怪物属性!$Q56*8+2,DL$2)*$Y56+INDEX(装备数值!$I$13:$M$116,新怪物属性!$S56*8+3,DL$2)*$Z56+INDEX(装备数值!$I$13:$M$116,新怪物属性!$R56*8+4,DL$2)*$AA56+INDEX(装备数值!$I$13:$M$116,新怪物属性!$T56*8+5,DL$2)*$AB56+INDEX(装备数值!$I$13:$M$116,新怪物属性!$U56*8+6,DL$2)*$AC56+INDEX(装备数值!$I$13:$M$116,新怪物属性!$V56*8+7,DL$2)*$AD56+INDEX(装备数值!$I$13:$M$116,新怪物属性!$W56*8+8,DL$2)*$AE56</f>
        <v>1120</v>
      </c>
      <c r="DO56" s="14">
        <f>INDEX(装备数值!$X$13:$AH$116,$P56*8+1,DO$2)*$AF56+INDEX(装备数值!$X$13:$AH$116,$Q56*8+2,DO$2)*$AG56+INDEX(装备数值!$X$13:$AH$116,$S56*8+3,DO$2)*$AH56+INDEX(装备数值!$X$13:$AH$116,$R56*8+4,DO$2)*$AI56+INDEX(装备数值!$X$13:$AH$116,$T56*8+5,DO$2)*$AJ56+INDEX(装备数值!$X$13:$AH$116,$U56*8+6,DO$2)*$AK56+INDEX(装备数值!$X$13:$AH$116,$V56*8+7,DO$2)*$AL56+INDEX(装备数值!$X$13:$AH$116,$W56*8+8,DO$2)*$AM56</f>
        <v>1500</v>
      </c>
      <c r="DP56" s="14">
        <f>INDEX(装备数值!$X$13:$AH$116,$P56*8+1,DP$2)*$AF56+INDEX(装备数值!$X$13:$AH$116,$Q56*8+2,DP$2)*$AG56+INDEX(装备数值!$X$13:$AH$116,$S56*8+3,DP$2)*$AH56+INDEX(装备数值!$X$13:$AH$116,$R56*8+4,DP$2)*$AI56+INDEX(装备数值!$X$13:$AH$116,$T56*8+5,DP$2)*$AJ56+INDEX(装备数值!$X$13:$AH$116,$U56*8+6,DP$2)*$AK56+INDEX(装备数值!$X$13:$AH$116,$V56*8+7,DP$2)*$AL56+INDEX(装备数值!$X$13:$AH$116,$W56*8+8,DP$2)*$AM56</f>
        <v>13125</v>
      </c>
      <c r="DQ56" s="14">
        <f>INDEX(装备数值!$X$13:$AH$116,$P56*8+1,DQ$2)*$AF56+INDEX(装备数值!$X$13:$AH$116,$Q56*8+2,DQ$2)*$AG56+INDEX(装备数值!$X$13:$AH$116,$S56*8+3,DQ$2)*$AH56+INDEX(装备数值!$X$13:$AH$116,$R56*8+4,DQ$2)*$AI56+INDEX(装备数值!$X$13:$AH$116,$T56*8+5,DQ$2)*$AJ56+INDEX(装备数值!$X$13:$AH$116,$U56*8+6,DQ$2)*$AK56+INDEX(装备数值!$X$13:$AH$116,$V56*8+7,DQ$2)*$AL56+INDEX(装备数值!$X$13:$AH$116,$W56*8+8,DQ$2)*$AM56</f>
        <v>750</v>
      </c>
      <c r="DR56" s="14">
        <f>INDEX(装备数值!$X$13:$AH$116,$P56*8+1,DR$2)*$AF56+INDEX(装备数值!$X$13:$AH$116,$Q56*8+2,DR$2)*$AG56+INDEX(装备数值!$X$13:$AH$116,$S56*8+3,DR$2)*$AH56+INDEX(装备数值!$X$13:$AH$116,$R56*8+4,DR$2)*$AI56+INDEX(装备数值!$X$13:$AH$116,$T56*8+5,DR$2)*$AJ56+INDEX(装备数值!$X$13:$AH$116,$U56*8+6,DR$2)*$AK56+INDEX(装备数值!$X$13:$AH$116,$V56*8+7,DR$2)*$AL56+INDEX(装备数值!$X$13:$AH$116,$W56*8+8,DR$2)*$AM56</f>
        <v>15000</v>
      </c>
      <c r="DS56" s="14">
        <f>INDEX(装备数值!$X$13:$AH$116,$P56*8+1,DS$2)*$AF56+INDEX(装备数值!$X$13:$AH$116,$Q56*8+2,DS$2)*$AG56+INDEX(装备数值!$X$13:$AH$116,$S56*8+3,DS$2)*$AH56+INDEX(装备数值!$X$13:$AH$116,$R56*8+4,DS$2)*$AI56+INDEX(装备数值!$X$13:$AH$116,$T56*8+5,DS$2)*$AJ56+INDEX(装备数值!$X$13:$AH$116,$U56*8+6,DS$2)*$AK56+INDEX(装备数值!$X$13:$AH$116,$V56*8+7,DS$2)*$AL56+INDEX(装备数值!$X$13:$AH$116,$W56*8+8,DS$2)*$AM56</f>
        <v>300</v>
      </c>
      <c r="DT56" s="14">
        <f>INDEX(装备数值!$X$13:$AH$116,$P56*8+1,DT$2)*$AF56+INDEX(装备数值!$X$13:$AH$116,$Q56*8+2,DT$2)*$AG56+INDEX(装备数值!$X$13:$AH$116,$S56*8+3,DT$2)*$AH56+INDEX(装备数值!$X$13:$AH$116,$R56*8+4,DT$2)*$AI56+INDEX(装备数值!$X$13:$AH$116,$T56*8+5,DT$2)*$AJ56+INDEX(装备数值!$X$13:$AH$116,$U56*8+6,DT$2)*$AK56+INDEX(装备数值!$X$13:$AH$116,$V56*8+7,DT$2)*$AL56+INDEX(装备数值!$X$13:$AH$116,$W56*8+8,DT$2)*$AM56</f>
        <v>1250</v>
      </c>
      <c r="DU56" s="14">
        <f>INDEX(装备数值!$X$13:$AH$116,$P56*8+1,DU$2)*$AF56+INDEX(装备数值!$X$13:$AH$116,$Q56*8+2,DU$2)*$AG56+INDEX(装备数值!$X$13:$AH$116,$S56*8+3,DU$2)*$AH56+INDEX(装备数值!$X$13:$AH$116,$R56*8+4,DU$2)*$AI56+INDEX(装备数值!$X$13:$AH$116,$T56*8+5,DU$2)*$AJ56+INDEX(装备数值!$X$13:$AH$116,$U56*8+6,DU$2)*$AK56+INDEX(装备数值!$X$13:$AH$116,$V56*8+7,DU$2)*$AL56+INDEX(装备数值!$X$13:$AH$116,$W56*8+8,DU$2)*$AM56</f>
        <v>1125</v>
      </c>
      <c r="DV56" s="14">
        <f>INDEX(装备数值!$X$13:$AH$116,$P56*8+1,DV$2)*$AF56+INDEX(装备数值!$X$13:$AH$116,$Q56*8+2,DV$2)*$AG56+INDEX(装备数值!$X$13:$AH$116,$S56*8+3,DV$2)*$AH56+INDEX(装备数值!$X$13:$AH$116,$R56*8+4,DV$2)*$AI56+INDEX(装备数值!$X$13:$AH$116,$T56*8+5,DV$2)*$AJ56+INDEX(装备数值!$X$13:$AH$116,$U56*8+6,DV$2)*$AK56+INDEX(装备数值!$X$13:$AH$116,$V56*8+7,DV$2)*$AL56+INDEX(装备数值!$X$13:$AH$116,$W56*8+8,DV$2)*$AM56</f>
        <v>1125</v>
      </c>
      <c r="DW56" s="14">
        <f>INDEX(装备数值!$X$13:$AH$116,$P56*8+1,DW$2)*$AF56+INDEX(装备数值!$X$13:$AH$116,$Q56*8+2,DW$2)*$AG56+INDEX(装备数值!$X$13:$AH$116,$S56*8+3,DW$2)*$AH56+INDEX(装备数值!$X$13:$AH$116,$R56*8+4,DW$2)*$AI56+INDEX(装备数值!$X$13:$AH$116,$T56*8+5,DW$2)*$AJ56+INDEX(装备数值!$X$13:$AH$116,$U56*8+6,DW$2)*$AK56+INDEX(装备数值!$X$13:$AH$116,$V56*8+7,DW$2)*$AL56+INDEX(装备数值!$X$13:$AH$116,$W56*8+8,DW$2)*$AM56</f>
        <v>1250</v>
      </c>
      <c r="DX56" s="14">
        <f>INDEX(装备数值!$X$13:$AH$116,$P56*8+1,DX$2)*$AF56+INDEX(装备数值!$X$13:$AH$116,$Q56*8+2,DX$2)*$AG56+INDEX(装备数值!$X$13:$AH$116,$S56*8+3,DX$2)*$AH56+INDEX(装备数值!$X$13:$AH$116,$R56*8+4,DX$2)*$AI56+INDEX(装备数值!$X$13:$AH$116,$T56*8+5,DX$2)*$AJ56+INDEX(装备数值!$X$13:$AH$116,$U56*8+6,DX$2)*$AK56+INDEX(装备数值!$X$13:$AH$116,$V56*8+7,DX$2)*$AL56+INDEX(装备数值!$X$13:$AH$116,$W56*8+8,DX$2)*$AM56</f>
        <v>0</v>
      </c>
      <c r="DY56" s="14">
        <f>INDEX(装备数值!$X$13:$AH$116,$P56*8+1,DY$2)*$AF56+INDEX(装备数值!$X$13:$AH$116,$Q56*8+2,DY$2)*$AG56+INDEX(装备数值!$X$13:$AH$116,$S56*8+3,DY$2)*$AH56+INDEX(装备数值!$X$13:$AH$116,$R56*8+4,DY$2)*$AI56+INDEX(装备数值!$X$13:$AH$116,$T56*8+5,DY$2)*$AJ56+INDEX(装备数值!$X$13:$AH$116,$U56*8+6,DY$2)*$AK56+INDEX(装备数值!$X$13:$AH$116,$V56*8+7,DY$2)*$AL56+INDEX(装备数值!$X$13:$AH$116,$W56*8+8,DY$2)*$AM56</f>
        <v>0</v>
      </c>
      <c r="EA56" s="14">
        <f>INDEX(装备数值!$AN$17:$AN$117,MATCH(MIN($X56:$AE56),装备数值!$AO$17:$AO$117,1))</f>
        <v>8</v>
      </c>
      <c r="EB56" s="14">
        <f>IF(COUNTIF($P56:$W56,"&gt;"&amp;0)=8,INDEX(装备数值!AR$17:AR$117,$EA56+1),0)</f>
        <v>960</v>
      </c>
      <c r="EC56" s="14">
        <f>IF(COUNTIF($P56:$W56,"&gt;"&amp;0)=8,INDEX(装备数值!AS$17:AS$117,$EA56+1),0)</f>
        <v>7200</v>
      </c>
      <c r="ED56" s="14">
        <f>IF(COUNTIF($P56:$W56,"&gt;"&amp;0)=8,INDEX(装备数值!AT$17:AT$117,$EA56+1),0)</f>
        <v>480</v>
      </c>
      <c r="EE56" s="14">
        <f>IF(COUNTIF($P56:$W56,"&gt;"&amp;0)=8,INDEX(装备数值!AU$17:AU$117,$EA56+1),0)</f>
        <v>9600</v>
      </c>
      <c r="EF56" s="14">
        <f>IF(COUNTIF($P56:$W56,"&gt;"&amp;0)=8,INDEX(装备数值!AV$17:AV$117,$EA56+1),0)</f>
        <v>160</v>
      </c>
      <c r="EH56" s="14">
        <f>INDEX(装备数值!$AY$17:$AY$77,MATCH(MIN($AF56:$AM56),装备数值!$AZ$17:$AZ$77,1))</f>
        <v>2</v>
      </c>
      <c r="EI56" s="26">
        <f>INDEX(装备数值!BA$17:BA$77,新怪物属性!EH56+1)</f>
        <v>0.02</v>
      </c>
      <c r="EJ56" s="26">
        <f>INDEX(装备数值!BA$17:BA$77,新怪物属性!EH56+1)</f>
        <v>0.02</v>
      </c>
      <c r="EL56" s="14">
        <f t="shared" si="88"/>
        <v>5</v>
      </c>
      <c r="EM56" s="14">
        <f>VLOOKUP(EL56,军阶与晶片数值!$W$6:$X$27,2)</f>
        <v>2</v>
      </c>
      <c r="EN56" s="14">
        <f>INDEX(军阶与晶片数值!Y$6:Y$27,$EM56+1)</f>
        <v>200</v>
      </c>
      <c r="EO56" s="14">
        <f>INDEX(军阶与晶片数值!Z$6:Z$27,$EM56+1)</f>
        <v>200</v>
      </c>
      <c r="EP56" s="14">
        <f>INDEX(军阶与晶片数值!AA$6:AA$27,$EM56+1)</f>
        <v>200</v>
      </c>
      <c r="EQ56" s="14">
        <f>INDEX(军阶与晶片数值!AB$6:AB$27,$EM56+1)</f>
        <v>200</v>
      </c>
      <c r="ER56" s="29">
        <f>INDEX(军阶与晶片数值!AC$6:AC$27,$EM56+1)</f>
        <v>10</v>
      </c>
      <c r="ES56" s="29">
        <f>INDEX(军阶与晶片数值!AD$6:AD$27,$EM56+1)</f>
        <v>5</v>
      </c>
      <c r="EU56" s="26">
        <f>INDEX(军阶与晶片数值!I$6:I$16,AN56+1)</f>
        <v>0.01</v>
      </c>
      <c r="EV56" s="26">
        <f>INDEX(军阶与晶片数值!M$6:M$16,AO56+1)</f>
        <v>0.01</v>
      </c>
      <c r="EW56" s="26">
        <f>INDEX(军阶与晶片数值!J$6:J$16,AP56+1)</f>
        <v>0.01</v>
      </c>
      <c r="EX56" s="26">
        <f>INDEX(军阶与晶片数值!K$6:K$16,AQ56+1)</f>
        <v>0.02</v>
      </c>
      <c r="EY56" s="26">
        <f>INDEX(军阶与晶片数值!L$6:L$16,AR56+1)</f>
        <v>0.02</v>
      </c>
      <c r="EZ56" s="28">
        <f>INDEX(军阶与晶片数值!N$6:N$16,AS56+1)</f>
        <v>0</v>
      </c>
      <c r="FA56" s="28">
        <f>INDEX(军阶与晶片数值!O$6:O$16,AT56+1)</f>
        <v>0</v>
      </c>
      <c r="FB56" s="28">
        <f>INDEX(军阶与晶片数值!P$6:P$16,AU56+1)</f>
        <v>0</v>
      </c>
      <c r="FC56" s="28">
        <f>INDEX(军阶与晶片数值!Q$6:Q$16,AV56+1)</f>
        <v>0</v>
      </c>
      <c r="FD56" s="26">
        <f>INDEX(军阶与晶片数值!R$6:R$16,AW56+1)</f>
        <v>0</v>
      </c>
      <c r="FE56" s="26">
        <f>INDEX(军阶与晶片数值!S$6:S$16,AX56+1)</f>
        <v>0</v>
      </c>
      <c r="FF56" s="26">
        <f>INDEX(军阶与晶片数值!T$6:T$16,AY56+1)</f>
        <v>0</v>
      </c>
      <c r="FG56" s="26">
        <f>INDEX(军阶与晶片数值!U$6:U$16,AZ56+1)</f>
        <v>0</v>
      </c>
      <c r="FI56" s="26">
        <f>INDEX(军阶与晶片数值!$C$6:$C$36,新怪物属性!$BA56+1)</f>
        <v>0.2</v>
      </c>
      <c r="FJ56" s="26">
        <f>INDEX(军阶与晶片数值!$C$6:$C$36,新怪物属性!$BA56+1)</f>
        <v>0.2</v>
      </c>
      <c r="FK56" s="26">
        <f>INDEX(军阶与晶片数值!$C$6:$C$36,新怪物属性!$BA56+1)</f>
        <v>0.2</v>
      </c>
      <c r="FL56" s="26">
        <f>INDEX(军阶与晶片数值!$C$6:$C$36,新怪物属性!$BA56+1)</f>
        <v>0.2</v>
      </c>
      <c r="FM56" s="26">
        <f>INDEX(军阶与晶片数值!$C$6:$C$36,新怪物属性!$BA56+1)</f>
        <v>0.2</v>
      </c>
      <c r="FO56" s="14">
        <f>INDEX(战舰突破!$H$6:$H$18,新怪物属性!$J56+1)+INDEX(战舰突破!$H$23:$H$35,新怪物属性!$K56+1)+INDEX(战舰突破!$H$40:$H$52,新怪物属性!$L56+1)</f>
        <v>200</v>
      </c>
      <c r="FP56" s="14">
        <f>INDEX(战舰突破!$I$6:$I$18,新怪物属性!$J56+1)+INDEX(战舰突破!$I$23:$I$35,新怪物属性!$K56+1)+INDEX(战舰突破!$I$40:$I$52,新怪物属性!$L56+1)</f>
        <v>200</v>
      </c>
      <c r="FQ56" s="14">
        <f>INDEX(战舰突破!$J$6:$J$18,新怪物属性!$J56+1)+INDEX(战舰突破!$J$23:$J$35,新怪物属性!$K56+1)+INDEX(战舰突破!$J$40:$J$52,新怪物属性!$L56+1)</f>
        <v>0</v>
      </c>
      <c r="FR56" s="14">
        <f>INDEX(战舰突破!$K$6:$K$18,新怪物属性!$J56+1)+INDEX(战舰突破!$K$23:$K$35,新怪物属性!$K56+1)+INDEX(战舰突破!$K$40:$K$52,新怪物属性!$L56+1)</f>
        <v>0</v>
      </c>
      <c r="FS56" s="14">
        <f>INDEX(战舰突破!$L$6:$L$18,新怪物属性!$J56+1)+INDEX(战舰突破!$L$23:$L$35,新怪物属性!$K56+1)+INDEX(战舰突破!$L$40:$L$52,新怪物属性!$L56+1)</f>
        <v>200</v>
      </c>
      <c r="FT56" s="18">
        <f>INDEX(战舰突破!$N$6:$N$18,新怪物属性!$J56+1)+INDEX(战舰突破!$N$23:$N$35,新怪物属性!$K56+1)+INDEX(战舰突破!$N$40:$N$52,新怪物属性!$L56+1)</f>
        <v>0</v>
      </c>
      <c r="FU56" s="18">
        <f>INDEX(战舰突破!$O$6:$O$18,新怪物属性!$J56+1)+INDEX(战舰突破!$O$23:$O$35,新怪物属性!$K56+1)+INDEX(战舰突破!$O$40:$O$52,新怪物属性!$L56+1)</f>
        <v>0</v>
      </c>
      <c r="FV56" s="18">
        <f>INDEX(战舰突破!$P$6:$P$18,新怪物属性!$J56+1)+INDEX(战舰突破!$P$23:$P$35,新怪物属性!$K56+1)+INDEX(战舰突破!$P$40:$P$52,新怪物属性!$L56+1)</f>
        <v>0</v>
      </c>
      <c r="FW56" s="18">
        <f>INDEX(战舰突破!$Q$6:$Q$18,新怪物属性!$J56+1)+INDEX(战舰突破!$Q$23:$Q$35,新怪物属性!$K56+1)+INDEX(战舰突破!$Q$40:$Q$52,新怪物属性!$L56+1)</f>
        <v>0</v>
      </c>
      <c r="FX56" s="18">
        <f>INDEX(战舰突破!$R$6:$R$18,新怪物属性!$J56+1)+INDEX(战舰突破!$R$23:$R$35,新怪物属性!$K56+1)+INDEX(战舰突破!$R$40:$R$52,新怪物属性!$L56+1)</f>
        <v>0</v>
      </c>
      <c r="FY56" s="18">
        <f>INDEX(战舰突破!$M$6:$M$18,新怪物属性!$J56+1)+INDEX(战舰突破!$M$23:$M$35,新怪物属性!$K56+1)+INDEX(战舰突破!$M$40:$M$52,新怪物属性!$L56+1)</f>
        <v>0</v>
      </c>
      <c r="FZ56" s="22">
        <f>INDEX(战舰突破!$W$6:$W$18,新怪物属性!$J56+1)+INDEX(战舰突破!$W$23:$W$35,新怪物属性!$K56+1)+INDEX(战舰突破!$W$40:$W$52,新怪物属性!$L56+1)</f>
        <v>0.3</v>
      </c>
      <c r="GC56" s="14">
        <f>INDEX(战舰突破!$S$6:$S$18,新怪物属性!$J56+1)</f>
        <v>0</v>
      </c>
      <c r="GD56" s="14">
        <f>INDEX(战舰突破!$T$6:$T$18,新怪物属性!$J56+1)</f>
        <v>0.25</v>
      </c>
      <c r="GE56" s="14">
        <f>INDEX(战舰突破!$U$6:$U$18,新怪物属性!$J56+1)</f>
        <v>0.1</v>
      </c>
      <c r="GF56" s="14">
        <f>INDEX(战舰突破!$V$6:$V$18,新怪物属性!$J56+1)</f>
        <v>0</v>
      </c>
      <c r="GG56" s="14">
        <f>INDEX(战舰突破!$X$6:$X$18,新怪物属性!$J56+1)</f>
        <v>4</v>
      </c>
      <c r="GI56" s="14">
        <f>INDEX(战舰突破!$S$23:$S$35,新怪物属性!$J56+1)</f>
        <v>0.25</v>
      </c>
      <c r="GJ56" s="14">
        <f>INDEX(战舰突破!$T$23:$T$35,新怪物属性!$J56+1)</f>
        <v>0</v>
      </c>
      <c r="GK56" s="14">
        <f>INDEX(战舰突破!$U$23:$U$35,新怪物属性!$J56+1)</f>
        <v>0.1</v>
      </c>
      <c r="GL56" s="14">
        <f>INDEX(战舰突破!$V$23:$V$35,新怪物属性!$J56+1)</f>
        <v>0</v>
      </c>
      <c r="GM56" s="14">
        <f>INDEX(战舰突破!$X$23:$X$35,新怪物属性!$J56+1)</f>
        <v>60</v>
      </c>
      <c r="GO56" s="14">
        <f>INDEX(战舰突破!$S$40:$S$52,新怪物属性!$J56+1)</f>
        <v>0.25</v>
      </c>
      <c r="GP56" s="14">
        <f>INDEX(战舰突破!$T$40:$T$52,新怪物属性!$J56+1)</f>
        <v>0</v>
      </c>
      <c r="GQ56" s="14">
        <f>INDEX(战舰突破!$U$40:$U$52,新怪物属性!$J56+1)</f>
        <v>0.1</v>
      </c>
      <c r="GR56" s="14">
        <f>INDEX(战舰突破!$V$40:$V$52,新怪物属性!$J56+1)</f>
        <v>0</v>
      </c>
      <c r="GS56" s="14">
        <f>INDEX(战舰突破!$X$40:$X$52,新怪物属性!$J56+1)</f>
        <v>100</v>
      </c>
      <c r="GV56" s="14">
        <v>1</v>
      </c>
      <c r="GW56" s="14">
        <v>1</v>
      </c>
      <c r="GX56" s="14">
        <v>0</v>
      </c>
      <c r="GY56" s="14">
        <v>0</v>
      </c>
      <c r="GZ56" s="14">
        <v>0</v>
      </c>
      <c r="HA56" s="14">
        <v>0</v>
      </c>
      <c r="HB56" s="14">
        <v>0</v>
      </c>
      <c r="HC56" s="14">
        <v>0</v>
      </c>
      <c r="HD56" s="14">
        <v>0</v>
      </c>
      <c r="HE56" s="14">
        <v>0</v>
      </c>
      <c r="HF56" s="14">
        <v>0</v>
      </c>
      <c r="HG56" s="14">
        <v>0</v>
      </c>
      <c r="HH56" s="14">
        <v>0</v>
      </c>
      <c r="HI56" s="14">
        <v>0</v>
      </c>
      <c r="HJ56" s="14">
        <v>0</v>
      </c>
      <c r="HK56" s="14">
        <v>0</v>
      </c>
      <c r="HL56" s="14">
        <v>0</v>
      </c>
      <c r="HM56" s="14">
        <v>0</v>
      </c>
      <c r="HN56" s="14">
        <v>0</v>
      </c>
      <c r="HO56" s="14">
        <v>0</v>
      </c>
      <c r="HP56" s="14">
        <v>0</v>
      </c>
      <c r="HQ56" s="14">
        <v>0</v>
      </c>
      <c r="HR56" s="14">
        <v>0</v>
      </c>
      <c r="HS56" s="14">
        <v>0</v>
      </c>
      <c r="HT56" s="14">
        <v>0</v>
      </c>
      <c r="HU56" s="14">
        <v>0</v>
      </c>
      <c r="HX56" s="14">
        <v>1</v>
      </c>
      <c r="HY56" s="14">
        <v>0</v>
      </c>
      <c r="IB56" s="14">
        <f>IF($GV56=0,0,INDEX(战宠!P$15:P$27,新怪物属性!$GV$3)*(INDEX(战宠!$U$7:$Y$10,1,新怪物属性!$GV56)))*(新怪物属性!$GW56+4)
+IF($GX56=0,0,INDEX(战宠!P$15:P$27,新怪物属性!$GX$3)*(INDEX(战宠!$U$7:$Y$10,1,新怪物属性!$GX56)))*(新怪物属性!$GY56+4)
+IF($GZ56=0,0,INDEX(战宠!P$15:P$27,新怪物属性!$GZ$3)*(INDEX(战宠!$U$7:$Y$10,1,新怪物属性!$GZ56)))*(新怪物属性!$HA56+4)
+IF($HB56=0,0,INDEX(战宠!P$15:P$27,新怪物属性!$HB$3)*(INDEX(战宠!$U$7:$Y$10,1,新怪物属性!$HB56)))*(新怪物属性!$HC56+4)
+IF($HD56=0,0,INDEX(战宠!P$15:P$27,新怪物属性!$HD$3)*(INDEX(战宠!$U$7:$Y$10,1,新怪物属性!$HD56)))*(新怪物属性!$HE56+4)
+IF($HF56=0,0,INDEX(战宠!P$15:P$27,新怪物属性!$HF$3)*(INDEX(战宠!$U$7:$Y$10,1,新怪物属性!$HF56)))*(新怪物属性!$HG56+4)
+IF($HH56=0,0,INDEX(战宠!P$15:P$27,新怪物属性!$HH$3)*(INDEX(战宠!$U$7:$Y$10,1,新怪物属性!$HH56)))*(新怪物属性!$HI56+4)
+IF($HJ56=0,0,INDEX(战宠!P$15:P$27,新怪物属性!$HJ$3)*(INDEX(战宠!$U$7:$Y$10,1,新怪物属性!$HJ56)))*(新怪物属性!$HK56+4)
+IF($HL56=0,0,INDEX(战宠!P$15:P$27,新怪物属性!$HL$3)*(INDEX(战宠!$U$7:$Y$10,1,新怪物属性!$HL56)))*(新怪物属性!$HM56+4)
+IF($HN56=0,0,INDEX(战宠!P$15:P$27,新怪物属性!$HN$3)*(INDEX(战宠!$U$7:$Y$10,1,新怪物属性!$HN56)))*(新怪物属性!$HO56+4)
+IF($HP56=0,0,INDEX(战宠!P$15:P$27,新怪物属性!$HP$3)*(INDEX(战宠!$U$7:$Y$10,1,新怪物属性!$HP56)))*(新怪物属性!$HQ56+4)
+IF($HR56=0,0,INDEX(战宠!P$15:P$27,新怪物属性!$HR$3)*(INDEX(战宠!$U$7:$Y$10,1,新怪物属性!$HR56)))*(新怪物属性!$HS56+4)
+IF($HT56=0,0,INDEX(战宠!P$15:P$27,新怪物属性!$HT$3)*(INDEX(战宠!$U$7:$Y$10,1,新怪物属性!$HT56)))*(新怪物属性!$HU56+4)</f>
        <v>4000</v>
      </c>
      <c r="IC56" s="14">
        <f>IF($GV56=0,0,INDEX(战宠!Q$15:Q$27,新怪物属性!$GV$3)*(INDEX(战宠!$U$7:$Y$10,1,新怪物属性!$GV56)))*(新怪物属性!$GW56+4)
+IF($GX56=0,0,INDEX(战宠!Q$15:Q$27,新怪物属性!$GX$3)*(INDEX(战宠!$U$7:$Y$10,1,新怪物属性!$GX56)))*(新怪物属性!$GY56+4)
+IF($GZ56=0,0,INDEX(战宠!Q$15:Q$27,新怪物属性!$GZ$3)*(INDEX(战宠!$U$7:$Y$10,1,新怪物属性!$GZ56)))*(新怪物属性!$HA56+4)
+IF($HB56=0,0,INDEX(战宠!Q$15:Q$27,新怪物属性!$HB$3)*(INDEX(战宠!$U$7:$Y$10,1,新怪物属性!$HB56)))*(新怪物属性!$HC56+4)
+IF($HD56=0,0,INDEX(战宠!Q$15:Q$27,新怪物属性!$HD$3)*(INDEX(战宠!$U$7:$Y$10,1,新怪物属性!$HD56)))*(新怪物属性!$HE56+4)
+IF($HF56=0,0,INDEX(战宠!Q$15:Q$27,新怪物属性!$HF$3)*(INDEX(战宠!$U$7:$Y$10,1,新怪物属性!$HF56)))*(新怪物属性!$HG56+4)
+IF($HH56=0,0,INDEX(战宠!Q$15:Q$27,新怪物属性!$HH$3)*(INDEX(战宠!$U$7:$Y$10,1,新怪物属性!$HH56)))*(新怪物属性!$HI56+4)
+IF($HJ56=0,0,INDEX(战宠!Q$15:Q$27,新怪物属性!$HJ$3)*(INDEX(战宠!$U$7:$Y$10,1,新怪物属性!$HJ56)))*(新怪物属性!$HK56+4)
+IF($HL56=0,0,INDEX(战宠!Q$15:Q$27,新怪物属性!$HL$3)*(INDEX(战宠!$U$7:$Y$10,1,新怪物属性!$HL56)))*(新怪物属性!$HM56+4)
+IF($HN56=0,0,INDEX(战宠!Q$15:Q$27,新怪物属性!$HN$3)*(INDEX(战宠!$U$7:$Y$10,1,新怪物属性!$HN56)))*(新怪物属性!$HO56+4)
+IF($HP56=0,0,INDEX(战宠!Q$15:Q$27,新怪物属性!$HP$3)*(INDEX(战宠!$U$7:$Y$10,1,新怪物属性!$HP56)))*(新怪物属性!$HQ56+4)
+IF($HR56=0,0,INDEX(战宠!Q$15:Q$27,新怪物属性!$HR$3)*(INDEX(战宠!$U$7:$Y$10,1,新怪物属性!$HR56)))*(新怪物属性!$HS56+4)
+IF($HT56=0,0,INDEX(战宠!Q$15:Q$27,新怪物属性!$HT$3)*(INDEX(战宠!$U$7:$Y$10,1,新怪物属性!$HT56)))*(新怪物属性!$HU56+4)</f>
        <v>60000</v>
      </c>
      <c r="ID56" s="14">
        <f>IF($GV56=0,0,INDEX(战宠!R$15:R$27,新怪物属性!$GV$3)*(INDEX(战宠!$U$7:$Y$10,1,新怪物属性!$GV56)))*(新怪物属性!$GW56+4)
+IF($GX56=0,0,INDEX(战宠!R$15:R$27,新怪物属性!$GX$3)*(INDEX(战宠!$U$7:$Y$10,1,新怪物属性!$GX56)))*(新怪物属性!$GY56+4)
+IF($GZ56=0,0,INDEX(战宠!R$15:R$27,新怪物属性!$GZ$3)*(INDEX(战宠!$U$7:$Y$10,1,新怪物属性!$GZ56)))*(新怪物属性!$HA56+4)
+IF($HB56=0,0,INDEX(战宠!R$15:R$27,新怪物属性!$HB$3)*(INDEX(战宠!$U$7:$Y$10,1,新怪物属性!$HB56)))*(新怪物属性!$HC56+4)
+IF($HD56=0,0,INDEX(战宠!R$15:R$27,新怪物属性!$HD$3)*(INDEX(战宠!$U$7:$Y$10,1,新怪物属性!$HD56)))*(新怪物属性!$HE56+4)
+IF($HF56=0,0,INDEX(战宠!R$15:R$27,新怪物属性!$HF$3)*(INDEX(战宠!$U$7:$Y$10,1,新怪物属性!$HF56)))*(新怪物属性!$HG56+4)
+IF($HH56=0,0,INDEX(战宠!R$15:R$27,新怪物属性!$HH$3)*(INDEX(战宠!$U$7:$Y$10,1,新怪物属性!$HH56)))*(新怪物属性!$HI56+4)
+IF($HJ56=0,0,INDEX(战宠!R$15:R$27,新怪物属性!$HJ$3)*(INDEX(战宠!$U$7:$Y$10,1,新怪物属性!$HJ56)))*(新怪物属性!$HK56+4)
+IF($HL56=0,0,INDEX(战宠!R$15:R$27,新怪物属性!$HL$3)*(INDEX(战宠!$U$7:$Y$10,1,新怪物属性!$HL56)))*(新怪物属性!$HM56+4)
+IF($HN56=0,0,INDEX(战宠!R$15:R$27,新怪物属性!$HN$3)*(INDEX(战宠!$U$7:$Y$10,1,新怪物属性!$HN56)))*(新怪物属性!$HO56+4)
+IF($HP56=0,0,INDEX(战宠!R$15:R$27,新怪物属性!$HP$3)*(INDEX(战宠!$U$7:$Y$10,1,新怪物属性!$HP56)))*(新怪物属性!$HQ56+4)
+IF($HR56=0,0,INDEX(战宠!R$15:R$27,新怪物属性!$HR$3)*(INDEX(战宠!$U$7:$Y$10,1,新怪物属性!$HR56)))*(新怪物属性!$HS56+4)
+IF($HT56=0,0,INDEX(战宠!R$15:R$27,新怪物属性!$HT$3)*(INDEX(战宠!$U$7:$Y$10,1,新怪物属性!$HT56)))*(新怪物属性!$HU56+4)</f>
        <v>0</v>
      </c>
      <c r="IE56" s="14">
        <f>IF($GV56=0,0,INDEX(战宠!S$15:S$27,新怪物属性!$GV$3)*(INDEX(战宠!$U$7:$Y$10,1,新怪物属性!$GV56)))*(新怪物属性!$GW56+4)
+IF($GX56=0,0,INDEX(战宠!S$15:S$27,新怪物属性!$GX$3)*(INDEX(战宠!$U$7:$Y$10,1,新怪物属性!$GX56)))*(新怪物属性!$GY56+4)
+IF($GZ56=0,0,INDEX(战宠!S$15:S$27,新怪物属性!$GZ$3)*(INDEX(战宠!$U$7:$Y$10,1,新怪物属性!$GZ56)))*(新怪物属性!$HA56+4)
+IF($HB56=0,0,INDEX(战宠!S$15:S$27,新怪物属性!$HB$3)*(INDEX(战宠!$U$7:$Y$10,1,新怪物属性!$HB56)))*(新怪物属性!$HC56+4)
+IF($HD56=0,0,INDEX(战宠!S$15:S$27,新怪物属性!$HD$3)*(INDEX(战宠!$U$7:$Y$10,1,新怪物属性!$HD56)))*(新怪物属性!$HE56+4)
+IF($HF56=0,0,INDEX(战宠!S$15:S$27,新怪物属性!$HF$3)*(INDEX(战宠!$U$7:$Y$10,1,新怪物属性!$HF56)))*(新怪物属性!$HG56+4)
+IF($HH56=0,0,INDEX(战宠!S$15:S$27,新怪物属性!$HH$3)*(INDEX(战宠!$U$7:$Y$10,1,新怪物属性!$HH56)))*(新怪物属性!$HI56+4)
+IF($HJ56=0,0,INDEX(战宠!S$15:S$27,新怪物属性!$HJ$3)*(INDEX(战宠!$U$7:$Y$10,1,新怪物属性!$HJ56)))*(新怪物属性!$HK56+4)
+IF($HL56=0,0,INDEX(战宠!S$15:S$27,新怪物属性!$HL$3)*(INDEX(战宠!$U$7:$Y$10,1,新怪物属性!$HL56)))*(新怪物属性!$HM56+4)
+IF($HN56=0,0,INDEX(战宠!S$15:S$27,新怪物属性!$HN$3)*(INDEX(战宠!$U$7:$Y$10,1,新怪物属性!$HN56)))*(新怪物属性!$HO56+4)
+IF($HP56=0,0,INDEX(战宠!S$15:S$27,新怪物属性!$HP$3)*(INDEX(战宠!$U$7:$Y$10,1,新怪物属性!$HP56)))*(新怪物属性!$HQ56+4)
+IF($HR56=0,0,INDEX(战宠!S$15:S$27,新怪物属性!$HR$3)*(INDEX(战宠!$U$7:$Y$10,1,新怪物属性!$HR56)))*(新怪物属性!$HS56+4)
+IF($HT56=0,0,INDEX(战宠!S$15:S$27,新怪物属性!$HT$3)*(INDEX(战宠!$U$7:$Y$10,1,新怪物属性!$HT56)))*(新怪物属性!$HU56+4)</f>
        <v>0</v>
      </c>
      <c r="IF56" s="14">
        <f>IF($GV56=0,0,INDEX(战宠!T$15:T$27,新怪物属性!$GV$3)*(INDEX(战宠!$U$7:$Y$10,1,新怪物属性!$GV56)))*(新怪物属性!$GW56+4)
+IF($GX56=0,0,INDEX(战宠!T$15:T$27,新怪物属性!$GX$3)*(INDEX(战宠!$U$7:$Y$10,1,新怪物属性!$GX56)))*(新怪物属性!$GY56+4)
+IF($GZ56=0,0,INDEX(战宠!T$15:T$27,新怪物属性!$GZ$3)*(INDEX(战宠!$U$7:$Y$10,1,新怪物属性!$GZ56)))*(新怪物属性!$HA56+4)
+IF($HB56=0,0,INDEX(战宠!T$15:T$27,新怪物属性!$HB$3)*(INDEX(战宠!$U$7:$Y$10,1,新怪物属性!$HB56)))*(新怪物属性!$HC56+4)
+IF($HD56=0,0,INDEX(战宠!T$15:T$27,新怪物属性!$HD$3)*(INDEX(战宠!$U$7:$Y$10,1,新怪物属性!$HD56)))*(新怪物属性!$HE56+4)
+IF($HF56=0,0,INDEX(战宠!T$15:T$27,新怪物属性!$HF$3)*(INDEX(战宠!$U$7:$Y$10,1,新怪物属性!$HF56)))*(新怪物属性!$HG56+4)
+IF($HH56=0,0,INDEX(战宠!T$15:T$27,新怪物属性!$HH$3)*(INDEX(战宠!$U$7:$Y$10,1,新怪物属性!$HH56)))*(新怪物属性!$HI56+4)
+IF($HJ56=0,0,INDEX(战宠!T$15:T$27,新怪物属性!$HJ$3)*(INDEX(战宠!$U$7:$Y$10,1,新怪物属性!$HJ56)))*(新怪物属性!$HK56+4)
+IF($HL56=0,0,INDEX(战宠!T$15:T$27,新怪物属性!$HL$3)*(INDEX(战宠!$U$7:$Y$10,1,新怪物属性!$HL56)))*(新怪物属性!$HM56+4)
+IF($HN56=0,0,INDEX(战宠!T$15:T$27,新怪物属性!$HN$3)*(INDEX(战宠!$U$7:$Y$10,1,新怪物属性!$HN56)))*(新怪物属性!$HO56+4)
+IF($HP56=0,0,INDEX(战宠!T$15:T$27,新怪物属性!$HP$3)*(INDEX(战宠!$U$7:$Y$10,1,新怪物属性!$HP56)))*(新怪物属性!$HQ56+4)
+IF($HR56=0,0,INDEX(战宠!T$15:T$27,新怪物属性!$HR$3)*(INDEX(战宠!$U$7:$Y$10,1,新怪物属性!$HR56)))*(新怪物属性!$HS56+4)
+IF($HT56=0,0,INDEX(战宠!T$15:T$27,新怪物属性!$HT$3)*(INDEX(战宠!$U$7:$Y$10,1,新怪物属性!$HT56)))*(新怪物属性!$HU56+4)</f>
        <v>2500</v>
      </c>
      <c r="II56" s="14">
        <f>IF(HX56=0,0,INDEX(战宠!$D$15:$D$27,新怪物属性!HX56))</f>
        <v>0.17</v>
      </c>
      <c r="IJ56" s="14">
        <f>IF(HY56=0,0,INDEX(战宠!$D$15:$D$27,新怪物属性!HY56))</f>
        <v>0</v>
      </c>
      <c r="IM56" s="14">
        <f t="shared" si="51"/>
        <v>29687</v>
      </c>
      <c r="IN56" s="14">
        <f t="shared" si="52"/>
        <v>27428</v>
      </c>
      <c r="IO56" s="14">
        <f t="shared" si="53"/>
        <v>27828</v>
      </c>
      <c r="IP56" s="14">
        <f t="shared" si="54"/>
        <v>29687</v>
      </c>
      <c r="IQ56" s="14">
        <f t="shared" si="55"/>
        <v>0</v>
      </c>
      <c r="IR56" s="14">
        <f t="shared" si="89"/>
        <v>203687</v>
      </c>
      <c r="IS56" s="14">
        <f t="shared" si="90"/>
        <v>11552</v>
      </c>
      <c r="IT56" s="14">
        <f t="shared" si="91"/>
        <v>285520</v>
      </c>
      <c r="IU56" s="14">
        <f t="shared" si="92"/>
        <v>4829</v>
      </c>
      <c r="IV56" s="28">
        <f t="shared" si="93"/>
        <v>1700</v>
      </c>
      <c r="IW56" s="28">
        <f t="shared" si="94"/>
        <v>1575</v>
      </c>
      <c r="IX56" s="28">
        <f t="shared" si="95"/>
        <v>1575</v>
      </c>
      <c r="IY56" s="28">
        <f t="shared" si="96"/>
        <v>1700</v>
      </c>
      <c r="IZ56" s="28">
        <f t="shared" si="97"/>
        <v>1.02</v>
      </c>
      <c r="JA56" s="28">
        <f t="shared" si="98"/>
        <v>1.02</v>
      </c>
      <c r="JB56" s="28">
        <f t="shared" si="99"/>
        <v>10</v>
      </c>
      <c r="JC56" s="28">
        <f t="shared" si="100"/>
        <v>5</v>
      </c>
      <c r="JD56" s="14">
        <f t="shared" si="101"/>
        <v>1</v>
      </c>
      <c r="JE56" s="14">
        <f t="shared" si="102"/>
        <v>1.25</v>
      </c>
      <c r="JF56" s="14">
        <f t="shared" si="103"/>
        <v>1.25</v>
      </c>
      <c r="JG56" s="18">
        <f t="shared" si="104"/>
        <v>1.25</v>
      </c>
      <c r="JH56" s="18">
        <f t="shared" si="105"/>
        <v>1</v>
      </c>
      <c r="JI56" s="18">
        <f t="shared" si="106"/>
        <v>1</v>
      </c>
      <c r="JJ56" s="29">
        <f t="shared" si="136"/>
        <v>1850</v>
      </c>
      <c r="JK56" s="29">
        <f t="shared" si="136"/>
        <v>2150</v>
      </c>
      <c r="JL56" s="29">
        <f t="shared" si="136"/>
        <v>2150</v>
      </c>
      <c r="JM56" s="26">
        <f t="shared" si="107"/>
        <v>0.1</v>
      </c>
      <c r="JN56" s="26">
        <f t="shared" si="108"/>
        <v>0.1</v>
      </c>
      <c r="JO56" s="26">
        <f t="shared" si="109"/>
        <v>0.1</v>
      </c>
      <c r="JP56" s="14">
        <f t="shared" si="110"/>
        <v>2</v>
      </c>
      <c r="JQ56" s="14">
        <f t="shared" si="111"/>
        <v>2</v>
      </c>
      <c r="JR56" s="14">
        <f t="shared" si="112"/>
        <v>2</v>
      </c>
      <c r="JS56" s="14">
        <f t="shared" si="113"/>
        <v>4</v>
      </c>
      <c r="JT56" s="14">
        <f t="shared" si="114"/>
        <v>60</v>
      </c>
      <c r="JU56" s="14">
        <f t="shared" si="115"/>
        <v>100</v>
      </c>
      <c r="JV56">
        <v>52</v>
      </c>
      <c r="JW56" s="14">
        <f t="shared" si="57"/>
        <v>2011627</v>
      </c>
      <c r="JY56" s="14">
        <f t="shared" si="139"/>
        <v>23104</v>
      </c>
      <c r="JZ56" s="14">
        <f t="shared" si="58"/>
        <v>16196</v>
      </c>
      <c r="KA56" s="29">
        <f t="shared" si="59"/>
        <v>1512</v>
      </c>
      <c r="KB56" s="29">
        <f t="shared" si="60"/>
        <v>850</v>
      </c>
      <c r="KC56" s="29">
        <f t="shared" si="61"/>
        <v>918</v>
      </c>
      <c r="KD56" s="29">
        <f t="shared" si="62"/>
        <v>1215</v>
      </c>
      <c r="KE56" s="14">
        <f t="shared" si="140"/>
        <v>1.02</v>
      </c>
      <c r="KF56" s="14">
        <f t="shared" si="141"/>
        <v>1.02</v>
      </c>
      <c r="KG56" s="14">
        <f t="shared" si="63"/>
        <v>14812.711743772243</v>
      </c>
      <c r="KH56" s="26">
        <f t="shared" si="118"/>
        <v>0.43220338983050849</v>
      </c>
      <c r="KI56" s="26">
        <f t="shared" si="119"/>
        <v>0.47822423849643547</v>
      </c>
      <c r="KJ56" s="29">
        <f t="shared" si="64"/>
        <v>2278</v>
      </c>
      <c r="KK56" s="29">
        <f t="shared" si="65"/>
        <v>7580</v>
      </c>
      <c r="KL56" s="29">
        <f t="shared" si="66"/>
        <v>10413</v>
      </c>
      <c r="KM56" s="23">
        <f t="shared" si="67"/>
        <v>3097</v>
      </c>
      <c r="KN56" s="23">
        <f t="shared" si="68"/>
        <v>0</v>
      </c>
      <c r="KO56" s="26">
        <f t="shared" si="120"/>
        <v>0.36834862385321099</v>
      </c>
      <c r="KP56" s="26">
        <f t="shared" si="121"/>
        <v>0.4371559633027523</v>
      </c>
      <c r="KQ56" s="26">
        <f t="shared" si="122"/>
        <v>0.4371559633027523</v>
      </c>
      <c r="KR56" s="26">
        <f t="shared" si="69"/>
        <v>0</v>
      </c>
      <c r="KS56" s="26">
        <v>0.01</v>
      </c>
      <c r="KT56" s="29">
        <f t="shared" si="123"/>
        <v>1.368348623853211</v>
      </c>
      <c r="KU56" s="29">
        <f t="shared" si="124"/>
        <v>1.7964449541284404</v>
      </c>
      <c r="KV56" s="29">
        <f t="shared" si="125"/>
        <v>1.7964449541284404</v>
      </c>
      <c r="KW56" s="29">
        <f t="shared" si="126"/>
        <v>15585.490825688074</v>
      </c>
      <c r="KX56" s="29">
        <f t="shared" si="127"/>
        <v>9078.0351681957181</v>
      </c>
      <c r="KY56" s="29">
        <f t="shared" si="128"/>
        <v>9353.1906536697243</v>
      </c>
      <c r="KZ56" s="29">
        <f t="shared" si="129"/>
        <v>117772</v>
      </c>
      <c r="LA56" s="14">
        <f t="shared" si="130"/>
        <v>34016.720000000001</v>
      </c>
      <c r="LE56" s="14">
        <v>1</v>
      </c>
      <c r="LF56" s="14">
        <v>0.85</v>
      </c>
      <c r="LG56" s="14">
        <v>480</v>
      </c>
      <c r="LH56" s="14">
        <v>80</v>
      </c>
      <c r="LI56" s="14">
        <v>60</v>
      </c>
      <c r="LJ56" s="14">
        <v>60</v>
      </c>
      <c r="LK56" s="14">
        <v>60</v>
      </c>
      <c r="LL56" s="23">
        <f t="shared" si="71"/>
        <v>4481542</v>
      </c>
      <c r="LM56" s="23">
        <f t="shared" si="72"/>
        <v>1</v>
      </c>
      <c r="LN56" s="23">
        <f t="shared" si="73"/>
        <v>4481.54</v>
      </c>
      <c r="LO56" s="14">
        <v>1</v>
      </c>
      <c r="LP56" s="14">
        <v>0.85</v>
      </c>
      <c r="LQ56" s="14">
        <v>240</v>
      </c>
      <c r="LR56" s="14">
        <v>35</v>
      </c>
      <c r="LS56" s="14">
        <v>22</v>
      </c>
      <c r="LT56" s="14">
        <v>30</v>
      </c>
      <c r="LU56" s="14">
        <v>30</v>
      </c>
      <c r="LV56" s="23">
        <f t="shared" si="74"/>
        <v>2316919</v>
      </c>
      <c r="LW56" s="23">
        <f t="shared" si="75"/>
        <v>1</v>
      </c>
      <c r="LX56" s="23">
        <f t="shared" si="76"/>
        <v>2316.92</v>
      </c>
      <c r="MB56">
        <f t="shared" si="131"/>
        <v>1.42488538273567</v>
      </c>
      <c r="MC56">
        <f t="shared" si="132"/>
        <v>1.4533830903903835</v>
      </c>
      <c r="ME56" s="14">
        <v>10</v>
      </c>
      <c r="MF56" s="14">
        <v>2</v>
      </c>
      <c r="MG56" s="14">
        <v>1.5</v>
      </c>
      <c r="MH56" s="23">
        <f t="shared" si="133"/>
        <v>100288</v>
      </c>
      <c r="MI56" s="23">
        <f t="shared" si="77"/>
        <v>0</v>
      </c>
      <c r="MJ56" s="23">
        <f t="shared" si="78"/>
        <v>100288</v>
      </c>
      <c r="MK56" s="14">
        <v>30</v>
      </c>
      <c r="ML56" s="14">
        <v>6</v>
      </c>
      <c r="MM56" s="14">
        <v>4</v>
      </c>
      <c r="MN56" s="23">
        <f t="shared" si="134"/>
        <v>289172</v>
      </c>
      <c r="MO56" s="23">
        <f t="shared" si="79"/>
        <v>0</v>
      </c>
      <c r="MP56" s="23">
        <f t="shared" si="80"/>
        <v>289172</v>
      </c>
      <c r="MR56" s="23">
        <f t="shared" si="81"/>
        <v>385563</v>
      </c>
      <c r="MS56" s="23">
        <f t="shared" si="82"/>
        <v>0</v>
      </c>
      <c r="MT56" s="23">
        <f t="shared" si="83"/>
        <v>385563</v>
      </c>
      <c r="MU56" s="23">
        <f t="shared" si="87"/>
        <v>150432</v>
      </c>
      <c r="MV56" s="23">
        <f t="shared" si="85"/>
        <v>0</v>
      </c>
      <c r="MW56" s="23">
        <f t="shared" si="86"/>
        <v>150432</v>
      </c>
      <c r="NJ56" s="14">
        <v>52</v>
      </c>
      <c r="NK56" s="14"/>
    </row>
    <row r="57" spans="1:375" ht="16.5" x14ac:dyDescent="0.2">
      <c r="A57">
        <v>22</v>
      </c>
      <c r="B57">
        <v>640</v>
      </c>
      <c r="C57" s="14">
        <v>2</v>
      </c>
      <c r="D57" s="14">
        <v>90</v>
      </c>
      <c r="E57" s="14"/>
      <c r="F57" s="14"/>
      <c r="G57" s="14">
        <v>90</v>
      </c>
      <c r="H57" s="14">
        <v>90</v>
      </c>
      <c r="I57" s="14">
        <v>90</v>
      </c>
      <c r="J57" s="14">
        <v>3</v>
      </c>
      <c r="K57" s="14">
        <v>3</v>
      </c>
      <c r="L57" s="14">
        <v>2</v>
      </c>
      <c r="M57" s="14">
        <v>2</v>
      </c>
      <c r="N57" s="14">
        <v>1</v>
      </c>
      <c r="O57" s="14">
        <v>1</v>
      </c>
      <c r="P57" s="14">
        <v>3</v>
      </c>
      <c r="Q57" s="14">
        <v>4</v>
      </c>
      <c r="R57" s="14">
        <v>3</v>
      </c>
      <c r="S57" s="14">
        <v>3</v>
      </c>
      <c r="T57" s="14">
        <v>3</v>
      </c>
      <c r="U57" s="14">
        <v>3</v>
      </c>
      <c r="V57" s="14">
        <v>3</v>
      </c>
      <c r="W57" s="14">
        <v>3</v>
      </c>
      <c r="X57" s="14">
        <v>90</v>
      </c>
      <c r="Y57" s="14">
        <v>90</v>
      </c>
      <c r="Z57" s="14">
        <v>90</v>
      </c>
      <c r="AA57" s="14">
        <v>90</v>
      </c>
      <c r="AB57" s="14">
        <v>90</v>
      </c>
      <c r="AC57" s="14">
        <v>90</v>
      </c>
      <c r="AD57" s="14">
        <v>90</v>
      </c>
      <c r="AE57" s="14">
        <v>90</v>
      </c>
      <c r="AF57" s="14">
        <v>10</v>
      </c>
      <c r="AG57" s="14">
        <v>5</v>
      </c>
      <c r="AH57" s="14">
        <v>5</v>
      </c>
      <c r="AI57" s="14">
        <v>5</v>
      </c>
      <c r="AJ57" s="14">
        <v>5</v>
      </c>
      <c r="AK57" s="14">
        <v>5</v>
      </c>
      <c r="AL57" s="14">
        <v>10</v>
      </c>
      <c r="AM57" s="14">
        <v>10</v>
      </c>
      <c r="AN57" s="14">
        <v>1</v>
      </c>
      <c r="AO57" s="14">
        <v>1</v>
      </c>
      <c r="AP57" s="14">
        <v>1</v>
      </c>
      <c r="AQ57" s="14">
        <v>1</v>
      </c>
      <c r="AR57" s="14">
        <v>1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7</v>
      </c>
      <c r="BF57" s="14">
        <f>ROUND((INDEX(新战舰养成!S$6:S$18,新怪物属性!$J57+1)+INDEX(新战舰养成!D$6:D$18,新怪物属性!$J57+1)*(新怪物属性!$G57-1))*INDEX(战舰突破!$D$6:$D$18,新怪物属性!$M57+1),0)</f>
        <v>5400</v>
      </c>
      <c r="BG57" s="14">
        <f>ROUND((INDEX(新战舰养成!T$6:T$18,新怪物属性!$J57+1)+INDEX(新战舰养成!E$6:E$18,新怪物属性!$J57+1)*(新怪物属性!$G57-1))*INDEX(战舰突破!$D$6:$D$18,新怪物属性!$M57+1),0)</f>
        <v>43128</v>
      </c>
      <c r="BH57" s="14">
        <f>ROUND((INDEX(新战舰养成!U$6:U$18,新怪物属性!$J57+1)+INDEX(新战舰养成!F$6:F$18,新怪物属性!$J57+1)*(新怪物属性!$G57-1))*INDEX(战舰突破!$D$6:$D$18,新怪物属性!$M57+1),0)</f>
        <v>2777</v>
      </c>
      <c r="BI57" s="14">
        <f>ROUND((INDEX(新战舰养成!V$6:V$18,新怪物属性!$J57+1)+INDEX(新战舰养成!G$6:G$18,新怪物属性!$J57+1)*(新怪物属性!$G57-1))*INDEX(战舰突破!$D$6:$D$18,新怪物属性!$M57+1),0)</f>
        <v>360</v>
      </c>
      <c r="BJ57" s="14">
        <f>ROUND((INDEX(新战舰养成!W$6:W$18,新怪物属性!$J57+1)+INDEX(新战舰养成!H$6:H$18,新怪物属性!$J57+1)*(新怪物属性!$G57-1))*INDEX(战舰突破!$D$6:$D$18,新怪物属性!$M57+1),0)</f>
        <v>5</v>
      </c>
      <c r="BL57" s="14">
        <f>IF($H57&gt;0,ROUND((INDEX(新战舰养成!X$6:X$18,新怪物属性!$K57+1)+INDEX(新战舰养成!I$6:I$18,新怪物属性!$K57+1)*(新怪物属性!$H57-1))*INDEX(战舰突破!$D$6:$D$18,新怪物属性!$N57+1),0),0)</f>
        <v>5258</v>
      </c>
      <c r="BM57" s="14">
        <f>IF($H57&gt;0,ROUND((INDEX(新战舰养成!Y$6:Y$18,新怪物属性!$K57+1)+INDEX(新战舰养成!J$6:J$18,新怪物属性!$K57+1)*(新怪物属性!$H57-1))*INDEX(战舰突破!$D$6:$D$18,新怪物属性!$N57+1),0),0)</f>
        <v>0</v>
      </c>
      <c r="BN57" s="14">
        <f>IF($H57&gt;0,ROUND((INDEX(新战舰养成!Z$6:Z$18,新怪物属性!$K57+1)+INDEX(新战舰养成!K$6:K$18,新怪物属性!$K57+1)*(新怪物属性!$H57-1))*INDEX(战舰突破!$D$6:$D$18,新怪物属性!$N57+1),0),0)</f>
        <v>0</v>
      </c>
      <c r="BO57" s="14">
        <f>IF($H57&gt;0,ROUND((INDEX(新战舰养成!AA$6:AA$18,新怪物属性!$K57+1)+INDEX(新战舰养成!L$6:L$18,新怪物属性!$K57+1)*(新怪物属性!$H57-1))*INDEX(战舰突破!$D$6:$D$18,新怪物属性!$N57+1),0),0)</f>
        <v>49500</v>
      </c>
      <c r="BP57" s="14">
        <f>IF($H57&gt;0,ROUND((INDEX(新战舰养成!AB$6:AB$18,新怪物属性!$K57+1)+INDEX(新战舰养成!M$6:M$18,新怪物属性!$K57+1)*(新怪物属性!$H57-1))*INDEX(战舰突破!$D$6:$D$18,新怪物属性!$N57+1),0),0)</f>
        <v>988</v>
      </c>
      <c r="BR57" s="14">
        <f>IF($I57&gt;0,ROUND((INDEX(新战舰养成!AC$6:AC$18,新怪物属性!$L57+1)+INDEX(新战舰养成!I$6:I$18,新怪物属性!$L57+1)*(新怪物属性!$I57-1))*INDEX(战舰突破!$D$6:$D$18,新怪物属性!$O57+1),0),0)</f>
        <v>3361</v>
      </c>
      <c r="BS57" s="14">
        <f>IF($I57&gt;0,ROUND((INDEX(新战舰养成!AD$6:AD$18,新怪物属性!$L57+1)+INDEX(新战舰养成!J$6:J$18,新怪物属性!$L57+1)*(新怪物属性!$I57-1))*INDEX(战舰突破!$D$6:$D$18,新怪物属性!$O57+1),0),0)</f>
        <v>0</v>
      </c>
      <c r="BT57" s="14">
        <f>IF($I57&gt;0,ROUND((INDEX(新战舰养成!AE$6:AE$18,新怪物属性!$L57+1)+INDEX(新战舰养成!K$6:K$18,新怪物属性!$L57+1)*(新怪物属性!$I57-1))*INDEX(战舰突破!$D$6:$D$18,新怪物属性!$O57+1),0),0)</f>
        <v>0</v>
      </c>
      <c r="BU57" s="14">
        <f>IF($I57&gt;0,ROUND((INDEX(新战舰养成!AF$6:AF$18,新怪物属性!$L57+1)+INDEX(新战舰养成!L$6:L$18,新怪物属性!$L57+1)*(新怪物属性!$I57-1))*INDEX(战舰突破!$D$6:$D$18,新怪物属性!$O57+1),0),0)</f>
        <v>23513</v>
      </c>
      <c r="BV57" s="14">
        <f>IF($I57&gt;0,ROUND((INDEX(新战舰养成!AG$6:AG$18,新怪物属性!$L57+1)+INDEX(新战舰养成!M$6:M$18,新怪物属性!$L57+1)*(新怪物属性!$I57-1))*INDEX(战舰突破!$D$6:$D$18,新怪物属性!$O57+1),0),0)</f>
        <v>638</v>
      </c>
      <c r="BY57" s="14">
        <f>(INDEX(装备数值!$C$13:$G$116,新怪物属性!$P59*8+1,BY$2)+INDEX(装备数值!$C$13:$G$116,新怪物属性!$Q59*8+2,BY$2)+INDEX(装备数值!$C$13:$G$116,新怪物属性!$S59*8+3,BY$2)+INDEX(装备数值!$C$13:$G$116,新怪物属性!$R59*8+4,BY$2)+INDEX(装备数值!$C$13:$G$116,新怪物属性!$T59*8+5,BY$2)+INDEX(装备数值!$C$13:$G$116,新怪物属性!$U59*8+6,BY$2)+INDEX(装备数值!$C$13:$G$116,新怪物属性!$V59*8+7,BY$2)+INDEX(装备数值!$C$13:$G$116,新怪物属性!$W59*8+8,BY$2))</f>
        <v>3400</v>
      </c>
      <c r="BZ57" s="14">
        <f>(INDEX(装备数值!$C$13:$G$116,新怪物属性!$P59*8+1,BZ$2)+INDEX(装备数值!$C$13:$G$116,新怪物属性!$Q59*8+2,BZ$2)+INDEX(装备数值!$C$13:$G$116,新怪物属性!$S59*8+3,BZ$2)+INDEX(装备数值!$C$13:$G$116,新怪物属性!$R59*8+4,BZ$2)+INDEX(装备数值!$C$13:$G$116,新怪物属性!$T59*8+5,BZ$2)+INDEX(装备数值!$C$13:$G$116,新怪物属性!$U59*8+6,BZ$2)+INDEX(装备数值!$C$13:$G$116,新怪物属性!$V59*8+7,BZ$2)+INDEX(装备数值!$C$13:$G$116,新怪物属性!$W59*8+8,BZ$2))</f>
        <v>36000</v>
      </c>
      <c r="CA57" s="14">
        <f>(INDEX(装备数值!$C$13:$G$116,新怪物属性!$P59*8+1,CA$2)+INDEX(装备数值!$C$13:$G$116,新怪物属性!$Q59*8+2,CA$2)+INDEX(装备数值!$C$13:$G$116,新怪物属性!$S59*8+3,CA$2)+INDEX(装备数值!$C$13:$G$116,新怪物属性!$R59*8+4,CA$2)+INDEX(装备数值!$C$13:$G$116,新怪物属性!$T59*8+5,CA$2)+INDEX(装备数值!$C$13:$G$116,新怪物属性!$U59*8+6,CA$2)+INDEX(装备数值!$C$13:$G$116,新怪物属性!$V59*8+7,CA$2)+INDEX(装备数值!$C$13:$G$116,新怪物属性!$W59*8+8,CA$2))</f>
        <v>1840</v>
      </c>
      <c r="CB57" s="14">
        <f>(INDEX(装备数值!$C$13:$G$116,新怪物属性!$P59*8+1,CB$2)+INDEX(装备数值!$C$13:$G$116,新怪物属性!$Q59*8+2,CB$2)+INDEX(装备数值!$C$13:$G$116,新怪物属性!$S59*8+3,CB$2)+INDEX(装备数值!$C$13:$G$116,新怪物属性!$R59*8+4,CB$2)+INDEX(装备数值!$C$13:$G$116,新怪物属性!$T59*8+5,CB$2)+INDEX(装备数值!$C$13:$G$116,新怪物属性!$U59*8+6,CB$2)+INDEX(装备数值!$C$13:$G$116,新怪物属性!$V59*8+7,CB$2)+INDEX(装备数值!$C$13:$G$116,新怪物属性!$W59*8+8,CB$2))</f>
        <v>48000</v>
      </c>
      <c r="CC57" s="14">
        <f>(INDEX(装备数值!$C$13:$G$116,新怪物属性!$P59*8+1,CC$2)+INDEX(装备数值!$C$13:$G$116,新怪物属性!$Q59*8+2,CC$2)+INDEX(装备数值!$C$13:$G$116,新怪物属性!$S59*8+3,CC$2)+INDEX(装备数值!$C$13:$G$116,新怪物属性!$R59*8+4,CC$2)+INDEX(装备数值!$C$13:$G$116,新怪物属性!$T59*8+5,CC$2)+INDEX(装备数值!$C$13:$G$116,新怪物属性!$U59*8+6,CC$2)+INDEX(装备数值!$C$13:$G$116,新怪物属性!$V59*8+7,CC$2)+INDEX(装备数值!$C$13:$G$116,新怪物属性!$W59*8+8,CC$2))</f>
        <v>710</v>
      </c>
      <c r="CF57" s="14">
        <f t="shared" si="135"/>
        <v>4</v>
      </c>
      <c r="CG57" s="14">
        <f t="shared" si="135"/>
        <v>4</v>
      </c>
      <c r="CH57" s="14">
        <f t="shared" si="135"/>
        <v>4</v>
      </c>
      <c r="CI57" s="14">
        <f t="shared" si="135"/>
        <v>0</v>
      </c>
      <c r="CJ57" s="14">
        <f t="shared" si="135"/>
        <v>0</v>
      </c>
      <c r="CK57" s="14">
        <f t="shared" si="135"/>
        <v>0</v>
      </c>
      <c r="CL57" s="14">
        <f t="shared" si="135"/>
        <v>0</v>
      </c>
      <c r="CM57" s="14">
        <f t="shared" si="135"/>
        <v>0</v>
      </c>
      <c r="CN57" s="14">
        <f t="shared" ref="CG57:CR78" si="142">INT(COUNTIF($P57:$W57,"&gt;="&amp;CN$2)/2)</f>
        <v>0</v>
      </c>
      <c r="CO57" s="14">
        <f t="shared" si="142"/>
        <v>0</v>
      </c>
      <c r="CP57" s="14">
        <f t="shared" si="142"/>
        <v>0</v>
      </c>
      <c r="CQ57" s="14">
        <f t="shared" si="142"/>
        <v>0</v>
      </c>
      <c r="CR57" s="14">
        <f t="shared" si="142"/>
        <v>0</v>
      </c>
      <c r="CS57" s="14">
        <f>SUMIFS(装备数值!BL$50:BL$101,装备数值!$BG$50:$BG$101,"="&amp;新怪物属性!$CF$2,装备数值!$BH$50:$BH$101,"&lt;="&amp;新怪物属性!$CF57)+SUMIFS(装备数值!BL$50:BL$101,装备数值!$BG$50:$BG$101,"="&amp;新怪物属性!$CG$2,装备数值!$BH$50:$BH$101,"&lt;="&amp;新怪物属性!$CG57)+SUMIFS(装备数值!BL$50:BL$101,装备数值!$BG$50:$BG$101,"="&amp;新怪物属性!$CH$2,装备数值!$BH$50:$BH$101,"&lt;="&amp;新怪物属性!$CH57)+SUMIFS(装备数值!BL$50:BL$101,装备数值!$BG$50:$BG$101,"="&amp;新怪物属性!$CI$2,装备数值!$BH$50:$BH$101,"&lt;="&amp;新怪物属性!$CI57)+SUMIFS(装备数值!BL$50:BL$101,装备数值!$BG$50:$BG$101,"="&amp;新怪物属性!$CJ$2,装备数值!$BH$50:$BH$101,"&lt;="&amp;新怪物属性!$CJ57)+SUMIFS(装备数值!BL$50:BL$101,装备数值!$BG$50:$BG$101,"="&amp;新怪物属性!$CK$2,装备数值!$BH$50:$BH$101,"&lt;="&amp;新怪物属性!$CK57)+SUMIFS(装备数值!BL$50:BL$101,装备数值!$BG$50:$BG$101,"="&amp;新怪物属性!$CL$2,装备数值!$BH$50:$BH$101,"&lt;="&amp;新怪物属性!$CL57)+SUMIFS(装备数值!BL$50:BL$101,装备数值!$BG$50:$BG$101,"="&amp;新怪物属性!$CM$2,装备数值!$BH$50:$BH$101,"&lt;="&amp;新怪物属性!$CM57)+SUMIFS(装备数值!BL$50:BL$101,装备数值!$BG$50:$BG$101,"="&amp;新怪物属性!$CN$2,装备数值!$BH$50:$BH$101,"&lt;="&amp;新怪物属性!$CN57)+SUMIFS(装备数值!BL$50:BL$101,装备数值!$BG$50:$BG$101,"="&amp;新怪物属性!$CO$2,装备数值!$BH$50:$BH$101,"&lt;="&amp;新怪物属性!$CO57)+SUMIFS(装备数值!BL$50:BL$101,装备数值!$BG$50:$BG$101,"="&amp;新怪物属性!$CP$2,装备数值!$BH$50:$BH$101,"&lt;="&amp;新怪物属性!$CP57)+SUMIFS(装备数值!BL$50:BL$101,装备数值!$BG$50:$BG$101,"="&amp;新怪物属性!$CQ$2,装备数值!$BH$50:$BH$101,"&lt;="&amp;新怪物属性!$CQ57)+SUMIFS(装备数值!BL$50:BL$101,装备数值!$BG$50:$BG$101,"="&amp;新怪物属性!$CR$2,装备数值!$BH$50:$BH$101,"&lt;="&amp;新怪物属性!$CR57)</f>
        <v>3360</v>
      </c>
      <c r="CT57" s="14">
        <f>SUMIFS(装备数值!BM$50:BM$101,装备数值!$BG$50:$BG$101,"="&amp;新怪物属性!$CF$2,装备数值!$BH$50:$BH$101,"&lt;="&amp;新怪物属性!$CF57)+SUMIFS(装备数值!BM$50:BM$101,装备数值!$BG$50:$BG$101,"="&amp;新怪物属性!$CG$2,装备数值!$BH$50:$BH$101,"&lt;="&amp;新怪物属性!$CG57)+SUMIFS(装备数值!BM$50:BM$101,装备数值!$BG$50:$BG$101,"="&amp;新怪物属性!$CH$2,装备数值!$BH$50:$BH$101,"&lt;="&amp;新怪物属性!$CH57)+SUMIFS(装备数值!BM$50:BM$101,装备数值!$BG$50:$BG$101,"="&amp;新怪物属性!$CI$2,装备数值!$BH$50:$BH$101,"&lt;="&amp;新怪物属性!$CI57)+SUMIFS(装备数值!BM$50:BM$101,装备数值!$BG$50:$BG$101,"="&amp;新怪物属性!$CJ$2,装备数值!$BH$50:$BH$101,"&lt;="&amp;新怪物属性!$CJ57)+SUMIFS(装备数值!BM$50:BM$101,装备数值!$BG$50:$BG$101,"="&amp;新怪物属性!$CK$2,装备数值!$BH$50:$BH$101,"&lt;="&amp;新怪物属性!$CK57)+SUMIFS(装备数值!BM$50:BM$101,装备数值!$BG$50:$BG$101,"="&amp;新怪物属性!$CL$2,装备数值!$BH$50:$BH$101,"&lt;="&amp;新怪物属性!$CL57)+SUMIFS(装备数值!BM$50:BM$101,装备数值!$BG$50:$BG$101,"="&amp;新怪物属性!$CM$2,装备数值!$BH$50:$BH$101,"&lt;="&amp;新怪物属性!$CM57)+SUMIFS(装备数值!BM$50:BM$101,装备数值!$BG$50:$BG$101,"="&amp;新怪物属性!$CN$2,装备数值!$BH$50:$BH$101,"&lt;="&amp;新怪物属性!$CN57)+SUMIFS(装备数值!BM$50:BM$101,装备数值!$BG$50:$BG$101,"="&amp;新怪物属性!$CO$2,装备数值!$BH$50:$BH$101,"&lt;="&amp;新怪物属性!$CO57)+SUMIFS(装备数值!BM$50:BM$101,装备数值!$BG$50:$BG$101,"="&amp;新怪物属性!$CP$2,装备数值!$BH$50:$BH$101,"&lt;="&amp;新怪物属性!$CP57)+SUMIFS(装备数值!BM$50:BM$101,装备数值!$BG$50:$BG$101,"="&amp;新怪物属性!$CQ$2,装备数值!$BH$50:$BH$101,"&lt;="&amp;新怪物属性!$CQ57)+SUMIFS(装备数值!BM$50:BM$101,装备数值!$BG$50:$BG$101,"="&amp;新怪物属性!$CR$2,装备数值!$BH$50:$BH$101,"&lt;="&amp;新怪物属性!$CR57)</f>
        <v>43200</v>
      </c>
      <c r="CU57" s="14">
        <f>SUMIFS(装备数值!BN$50:BN$101,装备数值!$BG$50:$BG$101,"="&amp;新怪物属性!$CF$2,装备数值!$BH$50:$BH$101,"&lt;="&amp;新怪物属性!$CF57)+SUMIFS(装备数值!BN$50:BN$101,装备数值!$BG$50:$BG$101,"="&amp;新怪物属性!$CG$2,装备数值!$BH$50:$BH$101,"&lt;="&amp;新怪物属性!$CG57)+SUMIFS(装备数值!BN$50:BN$101,装备数值!$BG$50:$BG$101,"="&amp;新怪物属性!$CH$2,装备数值!$BH$50:$BH$101,"&lt;="&amp;新怪物属性!$CH57)+SUMIFS(装备数值!BN$50:BN$101,装备数值!$BG$50:$BG$101,"="&amp;新怪物属性!$CI$2,装备数值!$BH$50:$BH$101,"&lt;="&amp;新怪物属性!$CI57)+SUMIFS(装备数值!BN$50:BN$101,装备数值!$BG$50:$BG$101,"="&amp;新怪物属性!$CJ$2,装备数值!$BH$50:$BH$101,"&lt;="&amp;新怪物属性!$CJ57)+SUMIFS(装备数值!BN$50:BN$101,装备数值!$BG$50:$BG$101,"="&amp;新怪物属性!$CK$2,装备数值!$BH$50:$BH$101,"&lt;="&amp;新怪物属性!$CK57)+SUMIFS(装备数值!BN$50:BN$101,装备数值!$BG$50:$BG$101,"="&amp;新怪物属性!$CL$2,装备数值!$BH$50:$BH$101,"&lt;="&amp;新怪物属性!$CL57)+SUMIFS(装备数值!BN$50:BN$101,装备数值!$BG$50:$BG$101,"="&amp;新怪物属性!$CM$2,装备数值!$BH$50:$BH$101,"&lt;="&amp;新怪物属性!$CM57)+SUMIFS(装备数值!BN$50:BN$101,装备数值!$BG$50:$BG$101,"="&amp;新怪物属性!$CN$2,装备数值!$BH$50:$BH$101,"&lt;="&amp;新怪物属性!$CN57)+SUMIFS(装备数值!BN$50:BN$101,装备数值!$BG$50:$BG$101,"="&amp;新怪物属性!$CO$2,装备数值!$BH$50:$BH$101,"&lt;="&amp;新怪物属性!$CO57)+SUMIFS(装备数值!BN$50:BN$101,装备数值!$BG$50:$BG$101,"="&amp;新怪物属性!$CP$2,装备数值!$BH$50:$BH$101,"&lt;="&amp;新怪物属性!$CP57)+SUMIFS(装备数值!BN$50:BN$101,装备数值!$BG$50:$BG$101,"="&amp;新怪物属性!$CQ$2,装备数值!$BH$50:$BH$101,"&lt;="&amp;新怪物属性!$CQ57)+SUMIFS(装备数值!BN$50:BN$101,装备数值!$BG$50:$BG$101,"="&amp;新怪物属性!$CR$2,装备数值!$BH$50:$BH$101,"&lt;="&amp;新怪物属性!$CR57)</f>
        <v>1200</v>
      </c>
      <c r="CV57" s="14">
        <f>SUMIFS(装备数值!BO$50:BO$101,装备数值!$BG$50:$BG$101,"="&amp;新怪物属性!$CF$2,装备数值!$BH$50:$BH$101,"&lt;="&amp;新怪物属性!$CF57)+SUMIFS(装备数值!BO$50:BO$101,装备数值!$BG$50:$BG$101,"="&amp;新怪物属性!$CG$2,装备数值!$BH$50:$BH$101,"&lt;="&amp;新怪物属性!$CG57)+SUMIFS(装备数值!BO$50:BO$101,装备数值!$BG$50:$BG$101,"="&amp;新怪物属性!$CH$2,装备数值!$BH$50:$BH$101,"&lt;="&amp;新怪物属性!$CH57)+SUMIFS(装备数值!BO$50:BO$101,装备数值!$BG$50:$BG$101,"="&amp;新怪物属性!$CI$2,装备数值!$BH$50:$BH$101,"&lt;="&amp;新怪物属性!$CI57)+SUMIFS(装备数值!BO$50:BO$101,装备数值!$BG$50:$BG$101,"="&amp;新怪物属性!$CJ$2,装备数值!$BH$50:$BH$101,"&lt;="&amp;新怪物属性!$CJ57)+SUMIFS(装备数值!BO$50:BO$101,装备数值!$BG$50:$BG$101,"="&amp;新怪物属性!$CK$2,装备数值!$BH$50:$BH$101,"&lt;="&amp;新怪物属性!$CK57)+SUMIFS(装备数值!BO$50:BO$101,装备数值!$BG$50:$BG$101,"="&amp;新怪物属性!$CL$2,装备数值!$BH$50:$BH$101,"&lt;="&amp;新怪物属性!$CL57)+SUMIFS(装备数值!BO$50:BO$101,装备数值!$BG$50:$BG$101,"="&amp;新怪物属性!$CM$2,装备数值!$BH$50:$BH$101,"&lt;="&amp;新怪物属性!$CM57)+SUMIFS(装备数值!BO$50:BO$101,装备数值!$BG$50:$BG$101,"="&amp;新怪物属性!$CN$2,装备数值!$BH$50:$BH$101,"&lt;="&amp;新怪物属性!$CN57)+SUMIFS(装备数值!BO$50:BO$101,装备数值!$BG$50:$BG$101,"="&amp;新怪物属性!$CO$2,装备数值!$BH$50:$BH$101,"&lt;="&amp;新怪物属性!$CO57)+SUMIFS(装备数值!BO$50:BO$101,装备数值!$BG$50:$BG$101,"="&amp;新怪物属性!$CP$2,装备数值!$BH$50:$BH$101,"&lt;="&amp;新怪物属性!$CP57)+SUMIFS(装备数值!BO$50:BO$101,装备数值!$BG$50:$BG$101,"="&amp;新怪物属性!$CQ$2,装备数值!$BH$50:$BH$101,"&lt;="&amp;新怪物属性!$CQ57)+SUMIFS(装备数值!BO$50:BO$101,装备数值!$BG$50:$BG$101,"="&amp;新怪物属性!$CR$2,装备数值!$BH$50:$BH$101,"&lt;="&amp;新怪物属性!$CR57)</f>
        <v>48000</v>
      </c>
      <c r="CW57" s="14">
        <f>SUMIFS(装备数值!BP$50:BP$101,装备数值!$BG$50:$BG$101,"="&amp;新怪物属性!$CF$2,装备数值!$BH$50:$BH$101,"&lt;="&amp;新怪物属性!$CF57)+SUMIFS(装备数值!BP$50:BP$101,装备数值!$BG$50:$BG$101,"="&amp;新怪物属性!$CG$2,装备数值!$BH$50:$BH$101,"&lt;="&amp;新怪物属性!$CG57)+SUMIFS(装备数值!BP$50:BP$101,装备数值!$BG$50:$BG$101,"="&amp;新怪物属性!$CH$2,装备数值!$BH$50:$BH$101,"&lt;="&amp;新怪物属性!$CH57)+SUMIFS(装备数值!BP$50:BP$101,装备数值!$BG$50:$BG$101,"="&amp;新怪物属性!$CI$2,装备数值!$BH$50:$BH$101,"&lt;="&amp;新怪物属性!$CI57)+SUMIFS(装备数值!BP$50:BP$101,装备数值!$BG$50:$BG$101,"="&amp;新怪物属性!$CJ$2,装备数值!$BH$50:$BH$101,"&lt;="&amp;新怪物属性!$CJ57)+SUMIFS(装备数值!BP$50:BP$101,装备数值!$BG$50:$BG$101,"="&amp;新怪物属性!$CK$2,装备数值!$BH$50:$BH$101,"&lt;="&amp;新怪物属性!$CK57)+SUMIFS(装备数值!BP$50:BP$101,装备数值!$BG$50:$BG$101,"="&amp;新怪物属性!$CL$2,装备数值!$BH$50:$BH$101,"&lt;="&amp;新怪物属性!$CL57)+SUMIFS(装备数值!BP$50:BP$101,装备数值!$BG$50:$BG$101,"="&amp;新怪物属性!$CM$2,装备数值!$BH$50:$BH$101,"&lt;="&amp;新怪物属性!$CM57)+SUMIFS(装备数值!BP$50:BP$101,装备数值!$BG$50:$BG$101,"="&amp;新怪物属性!$CN$2,装备数值!$BH$50:$BH$101,"&lt;="&amp;新怪物属性!$CN57)+SUMIFS(装备数值!BP$50:BP$101,装备数值!$BG$50:$BG$101,"="&amp;新怪物属性!$CO$2,装备数值!$BH$50:$BH$101,"&lt;="&amp;新怪物属性!$CO57)+SUMIFS(装备数值!BP$50:BP$101,装备数值!$BG$50:$BG$101,"="&amp;新怪物属性!$CP$2,装备数值!$BH$50:$BH$101,"&lt;="&amp;新怪物属性!$CP57)+SUMIFS(装备数值!BP$50:BP$101,装备数值!$BG$50:$BG$101,"="&amp;新怪物属性!$CQ$2,装备数值!$BH$50:$BH$101,"&lt;="&amp;新怪物属性!$CQ57)+SUMIFS(装备数值!BP$50:BP$101,装备数值!$BG$50:$BG$101,"="&amp;新怪物属性!$CR$2,装备数值!$BH$50:$BH$101,"&lt;="&amp;新怪物属性!$CR57)</f>
        <v>920</v>
      </c>
      <c r="CX57" s="14">
        <f>SUMIFS(装备数值!BQ$50:BQ$101,装备数值!$BG$50:$BG$101,"="&amp;新怪物属性!$CF$2,装备数值!$BH$50:$BH$101,"&lt;="&amp;新怪物属性!$CF57)+SUMIFS(装备数值!BQ$50:BQ$101,装备数值!$BG$50:$BG$101,"="&amp;新怪物属性!$CG$2,装备数值!$BH$50:$BH$101,"&lt;="&amp;新怪物属性!$CG57)+SUMIFS(装备数值!BQ$50:BQ$101,装备数值!$BG$50:$BG$101,"="&amp;新怪物属性!$CH$2,装备数值!$BH$50:$BH$101,"&lt;="&amp;新怪物属性!$CH57)+SUMIFS(装备数值!BQ$50:BQ$101,装备数值!$BG$50:$BG$101,"="&amp;新怪物属性!$CI$2,装备数值!$BH$50:$BH$101,"&lt;="&amp;新怪物属性!$CI57)+SUMIFS(装备数值!BQ$50:BQ$101,装备数值!$BG$50:$BG$101,"="&amp;新怪物属性!$CJ$2,装备数值!$BH$50:$BH$101,"&lt;="&amp;新怪物属性!$CJ57)+SUMIFS(装备数值!BQ$50:BQ$101,装备数值!$BG$50:$BG$101,"="&amp;新怪物属性!$CK$2,装备数值!$BH$50:$BH$101,"&lt;="&amp;新怪物属性!$CK57)+SUMIFS(装备数值!BQ$50:BQ$101,装备数值!$BG$50:$BG$101,"="&amp;新怪物属性!$CL$2,装备数值!$BH$50:$BH$101,"&lt;="&amp;新怪物属性!$CL57)+SUMIFS(装备数值!BQ$50:BQ$101,装备数值!$BG$50:$BG$101,"="&amp;新怪物属性!$CM$2,装备数值!$BH$50:$BH$101,"&lt;="&amp;新怪物属性!$CM57)+SUMIFS(装备数值!BQ$50:BQ$101,装备数值!$BG$50:$BG$101,"="&amp;新怪物属性!$CN$2,装备数值!$BH$50:$BH$101,"&lt;="&amp;新怪物属性!$CN57)+SUMIFS(装备数值!BQ$50:BQ$101,装备数值!$BG$50:$BG$101,"="&amp;新怪物属性!$CO$2,装备数值!$BH$50:$BH$101,"&lt;="&amp;新怪物属性!$CO57)+SUMIFS(装备数值!BQ$50:BQ$101,装备数值!$BG$50:$BG$101,"="&amp;新怪物属性!$CP$2,装备数值!$BH$50:$BH$101,"&lt;="&amp;新怪物属性!$CP57)+SUMIFS(装备数值!BQ$50:BQ$101,装备数值!$BG$50:$BG$101,"="&amp;新怪物属性!$CQ$2,装备数值!$BH$50:$BH$101,"&lt;="&amp;新怪物属性!$CQ57)+SUMIFS(装备数值!BQ$50:BQ$101,装备数值!$BG$50:$BG$101,"="&amp;新怪物属性!$CR$2,装备数值!$BH$50:$BH$101,"&lt;="&amp;新怪物属性!$CR57)</f>
        <v>250</v>
      </c>
      <c r="CY57" s="14">
        <f>SUMIFS(装备数值!BR$50:BR$101,装备数值!$BG$50:$BG$101,"="&amp;新怪物属性!$CF$2,装备数值!$BH$50:$BH$101,"&lt;="&amp;新怪物属性!$CF57)+SUMIFS(装备数值!BR$50:BR$101,装备数值!$BG$50:$BG$101,"="&amp;新怪物属性!$CG$2,装备数值!$BH$50:$BH$101,"&lt;="&amp;新怪物属性!$CG57)+SUMIFS(装备数值!BR$50:BR$101,装备数值!$BG$50:$BG$101,"="&amp;新怪物属性!$CH$2,装备数值!$BH$50:$BH$101,"&lt;="&amp;新怪物属性!$CH57)+SUMIFS(装备数值!BR$50:BR$101,装备数值!$BG$50:$BG$101,"="&amp;新怪物属性!$CI$2,装备数值!$BH$50:$BH$101,"&lt;="&amp;新怪物属性!$CI57)+SUMIFS(装备数值!BR$50:BR$101,装备数值!$BG$50:$BG$101,"="&amp;新怪物属性!$CJ$2,装备数值!$BH$50:$BH$101,"&lt;="&amp;新怪物属性!$CJ57)+SUMIFS(装备数值!BR$50:BR$101,装备数值!$BG$50:$BG$101,"="&amp;新怪物属性!$CK$2,装备数值!$BH$50:$BH$101,"&lt;="&amp;新怪物属性!$CK57)+SUMIFS(装备数值!BR$50:BR$101,装备数值!$BG$50:$BG$101,"="&amp;新怪物属性!$CL$2,装备数值!$BH$50:$BH$101,"&lt;="&amp;新怪物属性!$CL57)+SUMIFS(装备数值!BR$50:BR$101,装备数值!$BG$50:$BG$101,"="&amp;新怪物属性!$CM$2,装备数值!$BH$50:$BH$101,"&lt;="&amp;新怪物属性!$CM57)+SUMIFS(装备数值!BR$50:BR$101,装备数值!$BG$50:$BG$101,"="&amp;新怪物属性!$CN$2,装备数值!$BH$50:$BH$101,"&lt;="&amp;新怪物属性!$CN57)+SUMIFS(装备数值!BR$50:BR$101,装备数值!$BG$50:$BG$101,"="&amp;新怪物属性!$CO$2,装备数值!$BH$50:$BH$101,"&lt;="&amp;新怪物属性!$CO57)+SUMIFS(装备数值!BR$50:BR$101,装备数值!$BG$50:$BG$101,"="&amp;新怪物属性!$CP$2,装备数值!$BH$50:$BH$101,"&lt;="&amp;新怪物属性!$CP57)+SUMIFS(装备数值!BR$50:BR$101,装备数值!$BG$50:$BG$101,"="&amp;新怪物属性!$CQ$2,装备数值!$BH$50:$BH$101,"&lt;="&amp;新怪物属性!$CQ57)+SUMIFS(装备数值!BR$50:BR$101,装备数值!$BG$50:$BG$101,"="&amp;新怪物属性!$CR$2,装备数值!$BH$50:$BH$101,"&lt;="&amp;新怪物属性!$CR57)</f>
        <v>250</v>
      </c>
      <c r="CZ57" s="14">
        <f>SUMIFS(装备数值!BS$50:BS$101,装备数值!$BG$50:$BG$101,"="&amp;新怪物属性!$CF$2,装备数值!$BH$50:$BH$101,"&lt;="&amp;新怪物属性!$CF57)+SUMIFS(装备数值!BS$50:BS$101,装备数值!$BG$50:$BG$101,"="&amp;新怪物属性!$CG$2,装备数值!$BH$50:$BH$101,"&lt;="&amp;新怪物属性!$CG57)+SUMIFS(装备数值!BS$50:BS$101,装备数值!$BG$50:$BG$101,"="&amp;新怪物属性!$CH$2,装备数值!$BH$50:$BH$101,"&lt;="&amp;新怪物属性!$CH57)+SUMIFS(装备数值!BS$50:BS$101,装备数值!$BG$50:$BG$101,"="&amp;新怪物属性!$CI$2,装备数值!$BH$50:$BH$101,"&lt;="&amp;新怪物属性!$CI57)+SUMIFS(装备数值!BS$50:BS$101,装备数值!$BG$50:$BG$101,"="&amp;新怪物属性!$CJ$2,装备数值!$BH$50:$BH$101,"&lt;="&amp;新怪物属性!$CJ57)+SUMIFS(装备数值!BS$50:BS$101,装备数值!$BG$50:$BG$101,"="&amp;新怪物属性!$CK$2,装备数值!$BH$50:$BH$101,"&lt;="&amp;新怪物属性!$CK57)+SUMIFS(装备数值!BS$50:BS$101,装备数值!$BG$50:$BG$101,"="&amp;新怪物属性!$CL$2,装备数值!$BH$50:$BH$101,"&lt;="&amp;新怪物属性!$CL57)+SUMIFS(装备数值!BS$50:BS$101,装备数值!$BG$50:$BG$101,"="&amp;新怪物属性!$CM$2,装备数值!$BH$50:$BH$101,"&lt;="&amp;新怪物属性!$CM57)+SUMIFS(装备数值!BS$50:BS$101,装备数值!$BG$50:$BG$101,"="&amp;新怪物属性!$CN$2,装备数值!$BH$50:$BH$101,"&lt;="&amp;新怪物属性!$CN57)+SUMIFS(装备数值!BS$50:BS$101,装备数值!$BG$50:$BG$101,"="&amp;新怪物属性!$CO$2,装备数值!$BH$50:$BH$101,"&lt;="&amp;新怪物属性!$CO57)+SUMIFS(装备数值!BS$50:BS$101,装备数值!$BG$50:$BG$101,"="&amp;新怪物属性!$CP$2,装备数值!$BH$50:$BH$101,"&lt;="&amp;新怪物属性!$CP57)+SUMIFS(装备数值!BS$50:BS$101,装备数值!$BG$50:$BG$101,"="&amp;新怪物属性!$CQ$2,装备数值!$BH$50:$BH$101,"&lt;="&amp;新怪物属性!$CQ57)+SUMIFS(装备数值!BS$50:BS$101,装备数值!$BG$50:$BG$101,"="&amp;新怪物属性!$CR$2,装备数值!$BH$50:$BH$101,"&lt;="&amp;新怪物属性!$CR57)</f>
        <v>250</v>
      </c>
      <c r="DA57" s="14">
        <f>SUMIFS(装备数值!BT$50:BT$101,装备数值!$BG$50:$BG$101,"="&amp;新怪物属性!$CF$2,装备数值!$BH$50:$BH$101,"&lt;="&amp;新怪物属性!$CF57)+SUMIFS(装备数值!BT$50:BT$101,装备数值!$BG$50:$BG$101,"="&amp;新怪物属性!$CG$2,装备数值!$BH$50:$BH$101,"&lt;="&amp;新怪物属性!$CG57)+SUMIFS(装备数值!BT$50:BT$101,装备数值!$BG$50:$BG$101,"="&amp;新怪物属性!$CH$2,装备数值!$BH$50:$BH$101,"&lt;="&amp;新怪物属性!$CH57)+SUMIFS(装备数值!BT$50:BT$101,装备数值!$BG$50:$BG$101,"="&amp;新怪物属性!$CI$2,装备数值!$BH$50:$BH$101,"&lt;="&amp;新怪物属性!$CI57)+SUMIFS(装备数值!BT$50:BT$101,装备数值!$BG$50:$BG$101,"="&amp;新怪物属性!$CJ$2,装备数值!$BH$50:$BH$101,"&lt;="&amp;新怪物属性!$CJ57)+SUMIFS(装备数值!BT$50:BT$101,装备数值!$BG$50:$BG$101,"="&amp;新怪物属性!$CK$2,装备数值!$BH$50:$BH$101,"&lt;="&amp;新怪物属性!$CK57)+SUMIFS(装备数值!BT$50:BT$101,装备数值!$BG$50:$BG$101,"="&amp;新怪物属性!$CL$2,装备数值!$BH$50:$BH$101,"&lt;="&amp;新怪物属性!$CL57)+SUMIFS(装备数值!BT$50:BT$101,装备数值!$BG$50:$BG$101,"="&amp;新怪物属性!$CM$2,装备数值!$BH$50:$BH$101,"&lt;="&amp;新怪物属性!$CM57)+SUMIFS(装备数值!BT$50:BT$101,装备数值!$BG$50:$BG$101,"="&amp;新怪物属性!$CN$2,装备数值!$BH$50:$BH$101,"&lt;="&amp;新怪物属性!$CN57)+SUMIFS(装备数值!BT$50:BT$101,装备数值!$BG$50:$BG$101,"="&amp;新怪物属性!$CO$2,装备数值!$BH$50:$BH$101,"&lt;="&amp;新怪物属性!$CO57)+SUMIFS(装备数值!BT$50:BT$101,装备数值!$BG$50:$BG$101,"="&amp;新怪物属性!$CP$2,装备数值!$BH$50:$BH$101,"&lt;="&amp;新怪物属性!$CP57)+SUMIFS(装备数值!BT$50:BT$101,装备数值!$BG$50:$BG$101,"="&amp;新怪物属性!$CQ$2,装备数值!$BH$50:$BH$101,"&lt;="&amp;新怪物属性!$CQ57)+SUMIFS(装备数值!BT$50:BT$101,装备数值!$BG$50:$BG$101,"="&amp;新怪物属性!$CR$2,装备数值!$BH$50:$BH$101,"&lt;="&amp;新怪物属性!$CR57)</f>
        <v>250</v>
      </c>
      <c r="DB57" s="14">
        <f>SUMIFS(装备数值!BU$50:BU$101,装备数值!$BG$50:$BG$101,"="&amp;新怪物属性!$CF$2,装备数值!$BH$50:$BH$101,"&lt;="&amp;新怪物属性!$CF57)+SUMIFS(装备数值!BU$50:BU$101,装备数值!$BG$50:$BG$101,"="&amp;新怪物属性!$CG$2,装备数值!$BH$50:$BH$101,"&lt;="&amp;新怪物属性!$CG57)+SUMIFS(装备数值!BU$50:BU$101,装备数值!$BG$50:$BG$101,"="&amp;新怪物属性!$CH$2,装备数值!$BH$50:$BH$101,"&lt;="&amp;新怪物属性!$CH57)+SUMIFS(装备数值!BU$50:BU$101,装备数值!$BG$50:$BG$101,"="&amp;新怪物属性!$CI$2,装备数值!$BH$50:$BH$101,"&lt;="&amp;新怪物属性!$CI57)+SUMIFS(装备数值!BU$50:BU$101,装备数值!$BG$50:$BG$101,"="&amp;新怪物属性!$CJ$2,装备数值!$BH$50:$BH$101,"&lt;="&amp;新怪物属性!$CJ57)+SUMIFS(装备数值!BU$50:BU$101,装备数值!$BG$50:$BG$101,"="&amp;新怪物属性!$CK$2,装备数值!$BH$50:$BH$101,"&lt;="&amp;新怪物属性!$CK57)+SUMIFS(装备数值!BU$50:BU$101,装备数值!$BG$50:$BG$101,"="&amp;新怪物属性!$CL$2,装备数值!$BH$50:$BH$101,"&lt;="&amp;新怪物属性!$CL57)+SUMIFS(装备数值!BU$50:BU$101,装备数值!$BG$50:$BG$101,"="&amp;新怪物属性!$CM$2,装备数值!$BH$50:$BH$101,"&lt;="&amp;新怪物属性!$CM57)+SUMIFS(装备数值!BU$50:BU$101,装备数值!$BG$50:$BG$101,"="&amp;新怪物属性!$CN$2,装备数值!$BH$50:$BH$101,"&lt;="&amp;新怪物属性!$CN57)+SUMIFS(装备数值!BU$50:BU$101,装备数值!$BG$50:$BG$101,"="&amp;新怪物属性!$CO$2,装备数值!$BH$50:$BH$101,"&lt;="&amp;新怪物属性!$CO57)+SUMIFS(装备数值!BU$50:BU$101,装备数值!$BG$50:$BG$101,"="&amp;新怪物属性!$CP$2,装备数值!$BH$50:$BH$101,"&lt;="&amp;新怪物属性!$CP57)+SUMIFS(装备数值!BU$50:BU$101,装备数值!$BG$50:$BG$101,"="&amp;新怪物属性!$CQ$2,装备数值!$BH$50:$BH$101,"&lt;="&amp;新怪物属性!$CQ57)+SUMIFS(装备数值!BU$50:BU$101,装备数值!$BG$50:$BG$101,"="&amp;新怪物属性!$CR$2,装备数值!$BH$50:$BH$101,"&lt;="&amp;新怪物属性!$CR57)</f>
        <v>0</v>
      </c>
      <c r="DC57" s="14">
        <f>SUMIFS(装备数值!BV$50:BV$101,装备数值!$BG$50:$BG$101,"="&amp;新怪物属性!$CF$2,装备数值!$BH$50:$BH$101,"&lt;="&amp;新怪物属性!$CF57)+SUMIFS(装备数值!BV$50:BV$101,装备数值!$BG$50:$BG$101,"="&amp;新怪物属性!$CG$2,装备数值!$BH$50:$BH$101,"&lt;="&amp;新怪物属性!$CG57)+SUMIFS(装备数值!BV$50:BV$101,装备数值!$BG$50:$BG$101,"="&amp;新怪物属性!$CH$2,装备数值!$BH$50:$BH$101,"&lt;="&amp;新怪物属性!$CH57)+SUMIFS(装备数值!BV$50:BV$101,装备数值!$BG$50:$BG$101,"="&amp;新怪物属性!$CI$2,装备数值!$BH$50:$BH$101,"&lt;="&amp;新怪物属性!$CI57)+SUMIFS(装备数值!BV$50:BV$101,装备数值!$BG$50:$BG$101,"="&amp;新怪物属性!$CJ$2,装备数值!$BH$50:$BH$101,"&lt;="&amp;新怪物属性!$CJ57)+SUMIFS(装备数值!BV$50:BV$101,装备数值!$BG$50:$BG$101,"="&amp;新怪物属性!$CK$2,装备数值!$BH$50:$BH$101,"&lt;="&amp;新怪物属性!$CK57)+SUMIFS(装备数值!BV$50:BV$101,装备数值!$BG$50:$BG$101,"="&amp;新怪物属性!$CL$2,装备数值!$BH$50:$BH$101,"&lt;="&amp;新怪物属性!$CL57)+SUMIFS(装备数值!BV$50:BV$101,装备数值!$BG$50:$BG$101,"="&amp;新怪物属性!$CM$2,装备数值!$BH$50:$BH$101,"&lt;="&amp;新怪物属性!$CM57)+SUMIFS(装备数值!BV$50:BV$101,装备数值!$BG$50:$BG$101,"="&amp;新怪物属性!$CN$2,装备数值!$BH$50:$BH$101,"&lt;="&amp;新怪物属性!$CN57)+SUMIFS(装备数值!BV$50:BV$101,装备数值!$BG$50:$BG$101,"="&amp;新怪物属性!$CO$2,装备数值!$BH$50:$BH$101,"&lt;="&amp;新怪物属性!$CO57)+SUMIFS(装备数值!BV$50:BV$101,装备数值!$BG$50:$BG$101,"="&amp;新怪物属性!$CP$2,装备数值!$BH$50:$BH$101,"&lt;="&amp;新怪物属性!$CP57)+SUMIFS(装备数值!BV$50:BV$101,装备数值!$BG$50:$BG$101,"="&amp;新怪物属性!$CQ$2,装备数值!$BH$50:$BH$101,"&lt;="&amp;新怪物属性!$CQ57)+SUMIFS(装备数值!BV$50:BV$101,装备数值!$BG$50:$BG$101,"="&amp;新怪物属性!$CR$2,装备数值!$BH$50:$BH$101,"&lt;="&amp;新怪物属性!$CR57)</f>
        <v>0</v>
      </c>
      <c r="DD57" s="14">
        <f>SUMIFS(装备数值!BW$50:BW$101,装备数值!$BG$50:$BG$101,"="&amp;新怪物属性!$CF$2,装备数值!$BH$50:$BH$101,"&lt;="&amp;新怪物属性!$CF57)+SUMIFS(装备数值!BW$50:BW$101,装备数值!$BG$50:$BG$101,"="&amp;新怪物属性!$CG$2,装备数值!$BH$50:$BH$101,"&lt;="&amp;新怪物属性!$CG57)+SUMIFS(装备数值!BW$50:BW$101,装备数值!$BG$50:$BG$101,"="&amp;新怪物属性!$CH$2,装备数值!$BH$50:$BH$101,"&lt;="&amp;新怪物属性!$CH57)+SUMIFS(装备数值!BW$50:BW$101,装备数值!$BG$50:$BG$101,"="&amp;新怪物属性!$CI$2,装备数值!$BH$50:$BH$101,"&lt;="&amp;新怪物属性!$CI57)+SUMIFS(装备数值!BW$50:BW$101,装备数值!$BG$50:$BG$101,"="&amp;新怪物属性!$CJ$2,装备数值!$BH$50:$BH$101,"&lt;="&amp;新怪物属性!$CJ57)+SUMIFS(装备数值!BW$50:BW$101,装备数值!$BG$50:$BG$101,"="&amp;新怪物属性!$CK$2,装备数值!$BH$50:$BH$101,"&lt;="&amp;新怪物属性!$CK57)+SUMIFS(装备数值!BW$50:BW$101,装备数值!$BG$50:$BG$101,"="&amp;新怪物属性!$CL$2,装备数值!$BH$50:$BH$101,"&lt;="&amp;新怪物属性!$CL57)+SUMIFS(装备数值!BW$50:BW$101,装备数值!$BG$50:$BG$101,"="&amp;新怪物属性!$CM$2,装备数值!$BH$50:$BH$101,"&lt;="&amp;新怪物属性!$CM57)+SUMIFS(装备数值!BW$50:BW$101,装备数值!$BG$50:$BG$101,"="&amp;新怪物属性!$CN$2,装备数值!$BH$50:$BH$101,"&lt;="&amp;新怪物属性!$CN57)+SUMIFS(装备数值!BW$50:BW$101,装备数值!$BG$50:$BG$101,"="&amp;新怪物属性!$CO$2,装备数值!$BH$50:$BH$101,"&lt;="&amp;新怪物属性!$CO57)+SUMIFS(装备数值!BW$50:BW$101,装备数值!$BG$50:$BG$101,"="&amp;新怪物属性!$CP$2,装备数值!$BH$50:$BH$101,"&lt;="&amp;新怪物属性!$CP57)+SUMIFS(装备数值!BW$50:BW$101,装备数值!$BG$50:$BG$101,"="&amp;新怪物属性!$CQ$2,装备数值!$BH$50:$BH$101,"&lt;="&amp;新怪物属性!$CQ57)+SUMIFS(装备数值!BW$50:BW$101,装备数值!$BG$50:$BG$101,"="&amp;新怪物属性!$CR$2,装备数值!$BH$50:$BH$101,"&lt;="&amp;新怪物属性!$CR57)</f>
        <v>0</v>
      </c>
      <c r="DE57" s="14">
        <f>SUMIFS(装备数值!BX$50:BX$101,装备数值!$BG$50:$BG$101,"="&amp;新怪物属性!$CF$2,装备数值!$BH$50:$BH$101,"&lt;="&amp;新怪物属性!$CF57)+SUMIFS(装备数值!BX$50:BX$101,装备数值!$BG$50:$BG$101,"="&amp;新怪物属性!$CG$2,装备数值!$BH$50:$BH$101,"&lt;="&amp;新怪物属性!$CG57)+SUMIFS(装备数值!BX$50:BX$101,装备数值!$BG$50:$BG$101,"="&amp;新怪物属性!$CH$2,装备数值!$BH$50:$BH$101,"&lt;="&amp;新怪物属性!$CH57)+SUMIFS(装备数值!BX$50:BX$101,装备数值!$BG$50:$BG$101,"="&amp;新怪物属性!$CI$2,装备数值!$BH$50:$BH$101,"&lt;="&amp;新怪物属性!$CI57)+SUMIFS(装备数值!BX$50:BX$101,装备数值!$BG$50:$BG$101,"="&amp;新怪物属性!$CJ$2,装备数值!$BH$50:$BH$101,"&lt;="&amp;新怪物属性!$CJ57)+SUMIFS(装备数值!BX$50:BX$101,装备数值!$BG$50:$BG$101,"="&amp;新怪物属性!$CK$2,装备数值!$BH$50:$BH$101,"&lt;="&amp;新怪物属性!$CK57)+SUMIFS(装备数值!BX$50:BX$101,装备数值!$BG$50:$BG$101,"="&amp;新怪物属性!$CL$2,装备数值!$BH$50:$BH$101,"&lt;="&amp;新怪物属性!$CL57)+SUMIFS(装备数值!BX$50:BX$101,装备数值!$BG$50:$BG$101,"="&amp;新怪物属性!$CM$2,装备数值!$BH$50:$BH$101,"&lt;="&amp;新怪物属性!$CM57)+SUMIFS(装备数值!BX$50:BX$101,装备数值!$BG$50:$BG$101,"="&amp;新怪物属性!$CN$2,装备数值!$BH$50:$BH$101,"&lt;="&amp;新怪物属性!$CN57)+SUMIFS(装备数值!BX$50:BX$101,装备数值!$BG$50:$BG$101,"="&amp;新怪物属性!$CO$2,装备数值!$BH$50:$BH$101,"&lt;="&amp;新怪物属性!$CO57)+SUMIFS(装备数值!BX$50:BX$101,装备数值!$BG$50:$BG$101,"="&amp;新怪物属性!$CP$2,装备数值!$BH$50:$BH$101,"&lt;="&amp;新怪物属性!$CP57)+SUMIFS(装备数值!BX$50:BX$101,装备数值!$BG$50:$BG$101,"="&amp;新怪物属性!$CQ$2,装备数值!$BH$50:$BH$101,"&lt;="&amp;新怪物属性!$CQ57)+SUMIFS(装备数值!BX$50:BX$101,装备数值!$BG$50:$BG$101,"="&amp;新怪物属性!$CR$2,装备数值!$BH$50:$BH$101,"&lt;="&amp;新怪物属性!$CR57)</f>
        <v>0</v>
      </c>
      <c r="DH57" s="14">
        <f>INDEX(装备数值!$I$13:$M$116,新怪物属性!$P57*8+1,DH$2)*$X57+INDEX(装备数值!$I$13:$M$116,新怪物属性!$Q57*8+2,DH$2)*$Y57+INDEX(装备数值!$I$13:$M$116,新怪物属性!$S57*8+3,DH$2)*$Z57+INDEX(装备数值!$I$13:$M$116,新怪物属性!$R57*8+4,DH$2)*$AA57+INDEX(装备数值!$I$13:$M$116,新怪物属性!$T57*8+5,DH$2)*$AB57+INDEX(装备数值!$I$13:$M$116,新怪物属性!$U57*8+6,DH$2)*$AC57+INDEX(装备数值!$I$13:$M$116,新怪物属性!$V57*8+7,DH$2)*$AD57+INDEX(装备数值!$I$13:$M$116,新怪物属性!$W57*8+8,DH$2)*$AE57</f>
        <v>7200</v>
      </c>
      <c r="DI57" s="14">
        <f>INDEX(装备数值!$I$13:$M$116,新怪物属性!$P57*8+1,DI$2)*$X57+INDEX(装备数值!$I$13:$M$116,新怪物属性!$Q57*8+2,DI$2)*$Y57+INDEX(装备数值!$I$13:$M$116,新怪物属性!$S57*8+3,DI$2)*$Z57+INDEX(装备数值!$I$13:$M$116,新怪物属性!$R57*8+4,DI$2)*$AA57+INDEX(装备数值!$I$13:$M$116,新怪物属性!$T57*8+5,DI$2)*$AB57+INDEX(装备数值!$I$13:$M$116,新怪物属性!$U57*8+6,DI$2)*$AC57+INDEX(装备数值!$I$13:$M$116,新怪物属性!$V57*8+7,DI$2)*$AD57+INDEX(装备数值!$I$13:$M$116,新怪物属性!$W57*8+8,DI$2)*$AE57</f>
        <v>54000</v>
      </c>
      <c r="DJ57" s="14">
        <f>INDEX(装备数值!$I$13:$M$116,新怪物属性!$P57*8+1,DJ$2)*$X57+INDEX(装备数值!$I$13:$M$116,新怪物属性!$Q57*8+2,DJ$2)*$Y57+INDEX(装备数值!$I$13:$M$116,新怪物属性!$S57*8+3,DJ$2)*$Z57+INDEX(装备数值!$I$13:$M$116,新怪物属性!$R57*8+4,DJ$2)*$AA57+INDEX(装备数值!$I$13:$M$116,新怪物属性!$T57*8+5,DJ$2)*$AB57+INDEX(装备数值!$I$13:$M$116,新怪物属性!$U57*8+6,DJ$2)*$AC57+INDEX(装备数值!$I$13:$M$116,新怪物属性!$V57*8+7,DJ$2)*$AD57+INDEX(装备数值!$I$13:$M$116,新怪物属性!$W57*8+8,DJ$2)*$AE57</f>
        <v>3780</v>
      </c>
      <c r="DK57" s="14">
        <f>INDEX(装备数值!$I$13:$M$116,新怪物属性!$P57*8+1,DK$2)*$X57+INDEX(装备数值!$I$13:$M$116,新怪物属性!$Q57*8+2,DK$2)*$Y57+INDEX(装备数值!$I$13:$M$116,新怪物属性!$S57*8+3,DK$2)*$Z57+INDEX(装备数值!$I$13:$M$116,新怪物属性!$R57*8+4,DK$2)*$AA57+INDEX(装备数值!$I$13:$M$116,新怪物属性!$T57*8+5,DK$2)*$AB57+INDEX(装备数值!$I$13:$M$116,新怪物属性!$U57*8+6,DK$2)*$AC57+INDEX(装备数值!$I$13:$M$116,新怪物属性!$V57*8+7,DK$2)*$AD57+INDEX(装备数值!$I$13:$M$116,新怪物属性!$W57*8+8,DK$2)*$AE57</f>
        <v>90000</v>
      </c>
      <c r="DL57" s="14">
        <f>INDEX(装备数值!$I$13:$M$116,新怪物属性!$P57*8+1,DL$2)*$X57+INDEX(装备数值!$I$13:$M$116,新怪物属性!$Q57*8+2,DL$2)*$Y57+INDEX(装备数值!$I$13:$M$116,新怪物属性!$S57*8+3,DL$2)*$Z57+INDEX(装备数值!$I$13:$M$116,新怪物属性!$R57*8+4,DL$2)*$AA57+INDEX(装备数值!$I$13:$M$116,新怪物属性!$T57*8+5,DL$2)*$AB57+INDEX(装备数值!$I$13:$M$116,新怪物属性!$U57*8+6,DL$2)*$AC57+INDEX(装备数值!$I$13:$M$116,新怪物属性!$V57*8+7,DL$2)*$AD57+INDEX(装备数值!$I$13:$M$116,新怪物属性!$W57*8+8,DL$2)*$AE57</f>
        <v>1260</v>
      </c>
      <c r="DO57" s="14">
        <f>INDEX(装备数值!$X$13:$AH$116,$P57*8+1,DO$2)*$AF57+INDEX(装备数值!$X$13:$AH$116,$Q57*8+2,DO$2)*$AG57+INDEX(装备数值!$X$13:$AH$116,$S57*8+3,DO$2)*$AH57+INDEX(装备数值!$X$13:$AH$116,$R57*8+4,DO$2)*$AI57+INDEX(装备数值!$X$13:$AH$116,$T57*8+5,DO$2)*$AJ57+INDEX(装备数值!$X$13:$AH$116,$U57*8+6,DO$2)*$AK57+INDEX(装备数值!$X$13:$AH$116,$V57*8+7,DO$2)*$AL57+INDEX(装备数值!$X$13:$AH$116,$W57*8+8,DO$2)*$AM57</f>
        <v>3000</v>
      </c>
      <c r="DP57" s="14">
        <f>INDEX(装备数值!$X$13:$AH$116,$P57*8+1,DP$2)*$AF57+INDEX(装备数值!$X$13:$AH$116,$Q57*8+2,DP$2)*$AG57+INDEX(装备数值!$X$13:$AH$116,$S57*8+3,DP$2)*$AH57+INDEX(装备数值!$X$13:$AH$116,$R57*8+4,DP$2)*$AI57+INDEX(装备数值!$X$13:$AH$116,$T57*8+5,DP$2)*$AJ57+INDEX(装备数值!$X$13:$AH$116,$U57*8+6,DP$2)*$AK57+INDEX(装备数值!$X$13:$AH$116,$V57*8+7,DP$2)*$AL57+INDEX(装备数值!$X$13:$AH$116,$W57*8+8,DP$2)*$AM57</f>
        <v>18750</v>
      </c>
      <c r="DQ57" s="14">
        <f>INDEX(装备数值!$X$13:$AH$116,$P57*8+1,DQ$2)*$AF57+INDEX(装备数值!$X$13:$AH$116,$Q57*8+2,DQ$2)*$AG57+INDEX(装备数值!$X$13:$AH$116,$S57*8+3,DQ$2)*$AH57+INDEX(装备数值!$X$13:$AH$116,$R57*8+4,DQ$2)*$AI57+INDEX(装备数值!$X$13:$AH$116,$T57*8+5,DQ$2)*$AJ57+INDEX(装备数值!$X$13:$AH$116,$U57*8+6,DQ$2)*$AK57+INDEX(装备数值!$X$13:$AH$116,$V57*8+7,DQ$2)*$AL57+INDEX(装备数值!$X$13:$AH$116,$W57*8+8,DQ$2)*$AM57</f>
        <v>750</v>
      </c>
      <c r="DR57" s="14">
        <f>INDEX(装备数值!$X$13:$AH$116,$P57*8+1,DR$2)*$AF57+INDEX(装备数值!$X$13:$AH$116,$Q57*8+2,DR$2)*$AG57+INDEX(装备数值!$X$13:$AH$116,$S57*8+3,DR$2)*$AH57+INDEX(装备数值!$X$13:$AH$116,$R57*8+4,DR$2)*$AI57+INDEX(装备数值!$X$13:$AH$116,$T57*8+5,DR$2)*$AJ57+INDEX(装备数值!$X$13:$AH$116,$U57*8+6,DR$2)*$AK57+INDEX(装备数值!$X$13:$AH$116,$V57*8+7,DR$2)*$AL57+INDEX(装备数值!$X$13:$AH$116,$W57*8+8,DR$2)*$AM57</f>
        <v>30000</v>
      </c>
      <c r="DS57" s="14">
        <f>INDEX(装备数值!$X$13:$AH$116,$P57*8+1,DS$2)*$AF57+INDEX(装备数值!$X$13:$AH$116,$Q57*8+2,DS$2)*$AG57+INDEX(装备数值!$X$13:$AH$116,$S57*8+3,DS$2)*$AH57+INDEX(装备数值!$X$13:$AH$116,$R57*8+4,DS$2)*$AI57+INDEX(装备数值!$X$13:$AH$116,$T57*8+5,DS$2)*$AJ57+INDEX(装备数值!$X$13:$AH$116,$U57*8+6,DS$2)*$AK57+INDEX(装备数值!$X$13:$AH$116,$V57*8+7,DS$2)*$AL57+INDEX(装备数值!$X$13:$AH$116,$W57*8+8,DS$2)*$AM57</f>
        <v>300</v>
      </c>
      <c r="DT57" s="14">
        <f>INDEX(装备数值!$X$13:$AH$116,$P57*8+1,DT$2)*$AF57+INDEX(装备数值!$X$13:$AH$116,$Q57*8+2,DT$2)*$AG57+INDEX(装备数值!$X$13:$AH$116,$S57*8+3,DT$2)*$AH57+INDEX(装备数值!$X$13:$AH$116,$R57*8+4,DT$2)*$AI57+INDEX(装备数值!$X$13:$AH$116,$T57*8+5,DT$2)*$AJ57+INDEX(装备数值!$X$13:$AH$116,$U57*8+6,DT$2)*$AK57+INDEX(装备数值!$X$13:$AH$116,$V57*8+7,DT$2)*$AL57+INDEX(装备数值!$X$13:$AH$116,$W57*8+8,DT$2)*$AM57</f>
        <v>1625</v>
      </c>
      <c r="DU57" s="14">
        <f>INDEX(装备数值!$X$13:$AH$116,$P57*8+1,DU$2)*$AF57+INDEX(装备数值!$X$13:$AH$116,$Q57*8+2,DU$2)*$AG57+INDEX(装备数值!$X$13:$AH$116,$S57*8+3,DU$2)*$AH57+INDEX(装备数值!$X$13:$AH$116,$R57*8+4,DU$2)*$AI57+INDEX(装备数值!$X$13:$AH$116,$T57*8+5,DU$2)*$AJ57+INDEX(装备数值!$X$13:$AH$116,$U57*8+6,DU$2)*$AK57+INDEX(装备数值!$X$13:$AH$116,$V57*8+7,DU$2)*$AL57+INDEX(装备数值!$X$13:$AH$116,$W57*8+8,DU$2)*$AM57</f>
        <v>1125</v>
      </c>
      <c r="DV57" s="14">
        <f>INDEX(装备数值!$X$13:$AH$116,$P57*8+1,DV$2)*$AF57+INDEX(装备数值!$X$13:$AH$116,$Q57*8+2,DV$2)*$AG57+INDEX(装备数值!$X$13:$AH$116,$S57*8+3,DV$2)*$AH57+INDEX(装备数值!$X$13:$AH$116,$R57*8+4,DV$2)*$AI57+INDEX(装备数值!$X$13:$AH$116,$T57*8+5,DV$2)*$AJ57+INDEX(装备数值!$X$13:$AH$116,$U57*8+6,DV$2)*$AK57+INDEX(装备数值!$X$13:$AH$116,$V57*8+7,DV$2)*$AL57+INDEX(装备数值!$X$13:$AH$116,$W57*8+8,DV$2)*$AM57</f>
        <v>1500</v>
      </c>
      <c r="DW57" s="14">
        <f>INDEX(装备数值!$X$13:$AH$116,$P57*8+1,DW$2)*$AF57+INDEX(装备数值!$X$13:$AH$116,$Q57*8+2,DW$2)*$AG57+INDEX(装备数值!$X$13:$AH$116,$S57*8+3,DW$2)*$AH57+INDEX(装备数值!$X$13:$AH$116,$R57*8+4,DW$2)*$AI57+INDEX(装备数值!$X$13:$AH$116,$T57*8+5,DW$2)*$AJ57+INDEX(装备数值!$X$13:$AH$116,$U57*8+6,DW$2)*$AK57+INDEX(装备数值!$X$13:$AH$116,$V57*8+7,DW$2)*$AL57+INDEX(装备数值!$X$13:$AH$116,$W57*8+8,DW$2)*$AM57</f>
        <v>1250</v>
      </c>
      <c r="DX57" s="14">
        <f>INDEX(装备数值!$X$13:$AH$116,$P57*8+1,DX$2)*$AF57+INDEX(装备数值!$X$13:$AH$116,$Q57*8+2,DX$2)*$AG57+INDEX(装备数值!$X$13:$AH$116,$S57*8+3,DX$2)*$AH57+INDEX(装备数值!$X$13:$AH$116,$R57*8+4,DX$2)*$AI57+INDEX(装备数值!$X$13:$AH$116,$T57*8+5,DX$2)*$AJ57+INDEX(装备数值!$X$13:$AH$116,$U57*8+6,DX$2)*$AK57+INDEX(装备数值!$X$13:$AH$116,$V57*8+7,DX$2)*$AL57+INDEX(装备数值!$X$13:$AH$116,$W57*8+8,DX$2)*$AM57</f>
        <v>0</v>
      </c>
      <c r="DY57" s="14">
        <f>INDEX(装备数值!$X$13:$AH$116,$P57*8+1,DY$2)*$AF57+INDEX(装备数值!$X$13:$AH$116,$Q57*8+2,DY$2)*$AG57+INDEX(装备数值!$X$13:$AH$116,$S57*8+3,DY$2)*$AH57+INDEX(装备数值!$X$13:$AH$116,$R57*8+4,DY$2)*$AI57+INDEX(装备数值!$X$13:$AH$116,$T57*8+5,DY$2)*$AJ57+INDEX(装备数值!$X$13:$AH$116,$U57*8+6,DY$2)*$AK57+INDEX(装备数值!$X$13:$AH$116,$V57*8+7,DY$2)*$AL57+INDEX(装备数值!$X$13:$AH$116,$W57*8+8,DY$2)*$AM57</f>
        <v>0</v>
      </c>
      <c r="EA57" s="14">
        <f>INDEX(装备数值!$AN$17:$AN$117,MATCH(MIN($X57:$AE57),装备数值!$AO$17:$AO$117,1))</f>
        <v>9</v>
      </c>
      <c r="EB57" s="14">
        <f>IF(COUNTIF($P57:$W57,"&gt;"&amp;0)=8,INDEX(装备数值!AR$17:AR$117,$EA57+1),0)</f>
        <v>1080</v>
      </c>
      <c r="EC57" s="14">
        <f>IF(COUNTIF($P57:$W57,"&gt;"&amp;0)=8,INDEX(装备数值!AS$17:AS$117,$EA57+1),0)</f>
        <v>8100</v>
      </c>
      <c r="ED57" s="14">
        <f>IF(COUNTIF($P57:$W57,"&gt;"&amp;0)=8,INDEX(装备数值!AT$17:AT$117,$EA57+1),0)</f>
        <v>540</v>
      </c>
      <c r="EE57" s="14">
        <f>IF(COUNTIF($P57:$W57,"&gt;"&amp;0)=8,INDEX(装备数值!AU$17:AU$117,$EA57+1),0)</f>
        <v>10800</v>
      </c>
      <c r="EF57" s="14">
        <f>IF(COUNTIF($P57:$W57,"&gt;"&amp;0)=8,INDEX(装备数值!AV$17:AV$117,$EA57+1),0)</f>
        <v>180</v>
      </c>
      <c r="EH57" s="14">
        <f>INDEX(装备数值!$AY$17:$AY$77,MATCH(MIN($AF57:$AM57),装备数值!$AZ$17:$AZ$77,1))</f>
        <v>2</v>
      </c>
      <c r="EI57" s="26">
        <f>INDEX(装备数值!BA$17:BA$77,新怪物属性!EH57+1)</f>
        <v>0.02</v>
      </c>
      <c r="EJ57" s="26">
        <f>INDEX(装备数值!BA$17:BA$77,新怪物属性!EH57+1)</f>
        <v>0.02</v>
      </c>
      <c r="EL57" s="14">
        <f t="shared" si="88"/>
        <v>5</v>
      </c>
      <c r="EM57" s="14">
        <f>VLOOKUP(EL57,军阶与晶片数值!$W$6:$X$27,2)</f>
        <v>2</v>
      </c>
      <c r="EN57" s="14">
        <f>INDEX(军阶与晶片数值!Y$6:Y$27,$EM57+1)</f>
        <v>200</v>
      </c>
      <c r="EO57" s="14">
        <f>INDEX(军阶与晶片数值!Z$6:Z$27,$EM57+1)</f>
        <v>200</v>
      </c>
      <c r="EP57" s="14">
        <f>INDEX(军阶与晶片数值!AA$6:AA$27,$EM57+1)</f>
        <v>200</v>
      </c>
      <c r="EQ57" s="14">
        <f>INDEX(军阶与晶片数值!AB$6:AB$27,$EM57+1)</f>
        <v>200</v>
      </c>
      <c r="ER57" s="29">
        <f>INDEX(军阶与晶片数值!AC$6:AC$27,$EM57+1)</f>
        <v>10</v>
      </c>
      <c r="ES57" s="29">
        <f>INDEX(军阶与晶片数值!AD$6:AD$27,$EM57+1)</f>
        <v>5</v>
      </c>
      <c r="EU57" s="26">
        <f>INDEX(军阶与晶片数值!I$6:I$16,AN57+1)</f>
        <v>0.01</v>
      </c>
      <c r="EV57" s="26">
        <f>INDEX(军阶与晶片数值!M$6:M$16,AO57+1)</f>
        <v>0.01</v>
      </c>
      <c r="EW57" s="26">
        <f>INDEX(军阶与晶片数值!J$6:J$16,AP57+1)</f>
        <v>0.01</v>
      </c>
      <c r="EX57" s="26">
        <f>INDEX(军阶与晶片数值!K$6:K$16,AQ57+1)</f>
        <v>0.02</v>
      </c>
      <c r="EY57" s="26">
        <f>INDEX(军阶与晶片数值!L$6:L$16,AR57+1)</f>
        <v>0.02</v>
      </c>
      <c r="EZ57" s="28">
        <f>INDEX(军阶与晶片数值!N$6:N$16,AS57+1)</f>
        <v>0</v>
      </c>
      <c r="FA57" s="28">
        <f>INDEX(军阶与晶片数值!O$6:O$16,AT57+1)</f>
        <v>0</v>
      </c>
      <c r="FB57" s="28">
        <f>INDEX(军阶与晶片数值!P$6:P$16,AU57+1)</f>
        <v>0</v>
      </c>
      <c r="FC57" s="28">
        <f>INDEX(军阶与晶片数值!Q$6:Q$16,AV57+1)</f>
        <v>0</v>
      </c>
      <c r="FD57" s="26">
        <f>INDEX(军阶与晶片数值!R$6:R$16,AW57+1)</f>
        <v>0</v>
      </c>
      <c r="FE57" s="26">
        <f>INDEX(军阶与晶片数值!S$6:S$16,AX57+1)</f>
        <v>0</v>
      </c>
      <c r="FF57" s="26">
        <f>INDEX(军阶与晶片数值!T$6:T$16,AY57+1)</f>
        <v>0</v>
      </c>
      <c r="FG57" s="26">
        <f>INDEX(军阶与晶片数值!U$6:U$16,AZ57+1)</f>
        <v>0</v>
      </c>
      <c r="FI57" s="26">
        <f>INDEX(军阶与晶片数值!$C$6:$C$36,新怪物属性!$BA57+1)</f>
        <v>0.25</v>
      </c>
      <c r="FJ57" s="26">
        <f>INDEX(军阶与晶片数值!$C$6:$C$36,新怪物属性!$BA57+1)</f>
        <v>0.25</v>
      </c>
      <c r="FK57" s="26">
        <f>INDEX(军阶与晶片数值!$C$6:$C$36,新怪物属性!$BA57+1)</f>
        <v>0.25</v>
      </c>
      <c r="FL57" s="26">
        <f>INDEX(军阶与晶片数值!$C$6:$C$36,新怪物属性!$BA57+1)</f>
        <v>0.25</v>
      </c>
      <c r="FM57" s="26">
        <f>INDEX(军阶与晶片数值!$C$6:$C$36,新怪物属性!$BA57+1)</f>
        <v>0.25</v>
      </c>
      <c r="FO57" s="14">
        <f>INDEX(战舰突破!$H$6:$H$18,新怪物属性!$J57+1)+INDEX(战舰突破!$H$23:$H$35,新怪物属性!$K57+1)+INDEX(战舰突破!$H$40:$H$52,新怪物属性!$L57+1)</f>
        <v>200</v>
      </c>
      <c r="FP57" s="14">
        <f>INDEX(战舰突破!$I$6:$I$18,新怪物属性!$J57+1)+INDEX(战舰突破!$I$23:$I$35,新怪物属性!$K57+1)+INDEX(战舰突破!$I$40:$I$52,新怪物属性!$L57+1)</f>
        <v>200</v>
      </c>
      <c r="FQ57" s="14">
        <f>INDEX(战舰突破!$J$6:$J$18,新怪物属性!$J57+1)+INDEX(战舰突破!$J$23:$J$35,新怪物属性!$K57+1)+INDEX(战舰突破!$J$40:$J$52,新怪物属性!$L57+1)</f>
        <v>0</v>
      </c>
      <c r="FR57" s="14">
        <f>INDEX(战舰突破!$K$6:$K$18,新怪物属性!$J57+1)+INDEX(战舰突破!$K$23:$K$35,新怪物属性!$K57+1)+INDEX(战舰突破!$K$40:$K$52,新怪物属性!$L57+1)</f>
        <v>0</v>
      </c>
      <c r="FS57" s="14">
        <f>INDEX(战舰突破!$L$6:$L$18,新怪物属性!$J57+1)+INDEX(战舰突破!$L$23:$L$35,新怪物属性!$K57+1)+INDEX(战舰突破!$L$40:$L$52,新怪物属性!$L57+1)</f>
        <v>200</v>
      </c>
      <c r="FT57" s="18">
        <f>INDEX(战舰突破!$N$6:$N$18,新怪物属性!$J57+1)+INDEX(战舰突破!$N$23:$N$35,新怪物属性!$K57+1)+INDEX(战舰突破!$N$40:$N$52,新怪物属性!$L57+1)</f>
        <v>0</v>
      </c>
      <c r="FU57" s="18">
        <f>INDEX(战舰突破!$O$6:$O$18,新怪物属性!$J57+1)+INDEX(战舰突破!$O$23:$O$35,新怪物属性!$K57+1)+INDEX(战舰突破!$O$40:$O$52,新怪物属性!$L57+1)</f>
        <v>0</v>
      </c>
      <c r="FV57" s="18">
        <f>INDEX(战舰突破!$P$6:$P$18,新怪物属性!$J57+1)+INDEX(战舰突破!$P$23:$P$35,新怪物属性!$K57+1)+INDEX(战舰突破!$P$40:$P$52,新怪物属性!$L57+1)</f>
        <v>0</v>
      </c>
      <c r="FW57" s="18">
        <f>INDEX(战舰突破!$Q$6:$Q$18,新怪物属性!$J57+1)+INDEX(战舰突破!$Q$23:$Q$35,新怪物属性!$K57+1)+INDEX(战舰突破!$Q$40:$Q$52,新怪物属性!$L57+1)</f>
        <v>0</v>
      </c>
      <c r="FX57" s="18">
        <f>INDEX(战舰突破!$R$6:$R$18,新怪物属性!$J57+1)+INDEX(战舰突破!$R$23:$R$35,新怪物属性!$K57+1)+INDEX(战舰突破!$R$40:$R$52,新怪物属性!$L57+1)</f>
        <v>0</v>
      </c>
      <c r="FY57" s="18">
        <f>INDEX(战舰突破!$M$6:$M$18,新怪物属性!$J57+1)+INDEX(战舰突破!$M$23:$M$35,新怪物属性!$K57+1)+INDEX(战舰突破!$M$40:$M$52,新怪物属性!$L57+1)</f>
        <v>0</v>
      </c>
      <c r="FZ57" s="22">
        <f>INDEX(战舰突破!$W$6:$W$18,新怪物属性!$J57+1)+INDEX(战舰突破!$W$23:$W$35,新怪物属性!$K57+1)+INDEX(战舰突破!$W$40:$W$52,新怪物属性!$L57+1)</f>
        <v>0.3</v>
      </c>
      <c r="GC57" s="14">
        <f>INDEX(战舰突破!$S$6:$S$18,新怪物属性!$J57+1)</f>
        <v>0</v>
      </c>
      <c r="GD57" s="14">
        <f>INDEX(战舰突破!$T$6:$T$18,新怪物属性!$J57+1)</f>
        <v>0.25</v>
      </c>
      <c r="GE57" s="14">
        <f>INDEX(战舰突破!$U$6:$U$18,新怪物属性!$J57+1)</f>
        <v>0.1</v>
      </c>
      <c r="GF57" s="14">
        <f>INDEX(战舰突破!$V$6:$V$18,新怪物属性!$J57+1)</f>
        <v>0</v>
      </c>
      <c r="GG57" s="14">
        <f>INDEX(战舰突破!$X$6:$X$18,新怪物属性!$J57+1)</f>
        <v>4</v>
      </c>
      <c r="GI57" s="14">
        <f>INDEX(战舰突破!$S$23:$S$35,新怪物属性!$J57+1)</f>
        <v>0.25</v>
      </c>
      <c r="GJ57" s="14">
        <f>INDEX(战舰突破!$T$23:$T$35,新怪物属性!$J57+1)</f>
        <v>0</v>
      </c>
      <c r="GK57" s="14">
        <f>INDEX(战舰突破!$U$23:$U$35,新怪物属性!$J57+1)</f>
        <v>0.1</v>
      </c>
      <c r="GL57" s="14">
        <f>INDEX(战舰突破!$V$23:$V$35,新怪物属性!$J57+1)</f>
        <v>0</v>
      </c>
      <c r="GM57" s="14">
        <f>INDEX(战舰突破!$X$23:$X$35,新怪物属性!$J57+1)</f>
        <v>60</v>
      </c>
      <c r="GO57" s="14">
        <f>INDEX(战舰突破!$S$40:$S$52,新怪物属性!$J57+1)</f>
        <v>0.25</v>
      </c>
      <c r="GP57" s="14">
        <f>INDEX(战舰突破!$T$40:$T$52,新怪物属性!$J57+1)</f>
        <v>0</v>
      </c>
      <c r="GQ57" s="14">
        <f>INDEX(战舰突破!$U$40:$U$52,新怪物属性!$J57+1)</f>
        <v>0.1</v>
      </c>
      <c r="GR57" s="14">
        <f>INDEX(战舰突破!$V$40:$V$52,新怪物属性!$J57+1)</f>
        <v>0</v>
      </c>
      <c r="GS57" s="14">
        <f>INDEX(战舰突破!$X$40:$X$52,新怪物属性!$J57+1)</f>
        <v>100</v>
      </c>
      <c r="GV57" s="14">
        <v>1</v>
      </c>
      <c r="GW57" s="14">
        <v>2</v>
      </c>
      <c r="GX57" s="14">
        <v>0</v>
      </c>
      <c r="GY57" s="14">
        <v>0</v>
      </c>
      <c r="GZ57" s="14">
        <v>0</v>
      </c>
      <c r="HA57" s="14">
        <v>0</v>
      </c>
      <c r="HB57" s="14">
        <v>0</v>
      </c>
      <c r="HC57" s="14">
        <v>0</v>
      </c>
      <c r="HD57" s="14">
        <v>0</v>
      </c>
      <c r="HE57" s="14">
        <v>0</v>
      </c>
      <c r="HF57" s="14">
        <v>0</v>
      </c>
      <c r="HG57" s="14">
        <v>0</v>
      </c>
      <c r="HH57" s="14">
        <v>0</v>
      </c>
      <c r="HI57" s="14">
        <v>0</v>
      </c>
      <c r="HJ57" s="14">
        <v>0</v>
      </c>
      <c r="HK57" s="14">
        <v>0</v>
      </c>
      <c r="HL57" s="14">
        <v>0</v>
      </c>
      <c r="HM57" s="14">
        <v>0</v>
      </c>
      <c r="HN57" s="14">
        <v>0</v>
      </c>
      <c r="HO57" s="14">
        <v>0</v>
      </c>
      <c r="HP57" s="14">
        <v>0</v>
      </c>
      <c r="HQ57" s="14">
        <v>0</v>
      </c>
      <c r="HR57" s="14">
        <v>0</v>
      </c>
      <c r="HS57" s="14">
        <v>0</v>
      </c>
      <c r="HT57" s="14">
        <v>0</v>
      </c>
      <c r="HU57" s="14">
        <v>0</v>
      </c>
      <c r="HX57" s="14">
        <v>1</v>
      </c>
      <c r="HY57" s="14">
        <v>0</v>
      </c>
      <c r="IB57" s="14">
        <f>IF($GV57=0,0,INDEX(战宠!P$15:P$27,新怪物属性!$GV$3)*(INDEX(战宠!$U$7:$Y$10,1,新怪物属性!$GV57)))*(新怪物属性!$GW57+4)
+IF($GX57=0,0,INDEX(战宠!P$15:P$27,新怪物属性!$GX$3)*(INDEX(战宠!$U$7:$Y$10,1,新怪物属性!$GX57)))*(新怪物属性!$GY57+4)
+IF($GZ57=0,0,INDEX(战宠!P$15:P$27,新怪物属性!$GZ$3)*(INDEX(战宠!$U$7:$Y$10,1,新怪物属性!$GZ57)))*(新怪物属性!$HA57+4)
+IF($HB57=0,0,INDEX(战宠!P$15:P$27,新怪物属性!$HB$3)*(INDEX(战宠!$U$7:$Y$10,1,新怪物属性!$HB57)))*(新怪物属性!$HC57+4)
+IF($HD57=0,0,INDEX(战宠!P$15:P$27,新怪物属性!$HD$3)*(INDEX(战宠!$U$7:$Y$10,1,新怪物属性!$HD57)))*(新怪物属性!$HE57+4)
+IF($HF57=0,0,INDEX(战宠!P$15:P$27,新怪物属性!$HF$3)*(INDEX(战宠!$U$7:$Y$10,1,新怪物属性!$HF57)))*(新怪物属性!$HG57+4)
+IF($HH57=0,0,INDEX(战宠!P$15:P$27,新怪物属性!$HH$3)*(INDEX(战宠!$U$7:$Y$10,1,新怪物属性!$HH57)))*(新怪物属性!$HI57+4)
+IF($HJ57=0,0,INDEX(战宠!P$15:P$27,新怪物属性!$HJ$3)*(INDEX(战宠!$U$7:$Y$10,1,新怪物属性!$HJ57)))*(新怪物属性!$HK57+4)
+IF($HL57=0,0,INDEX(战宠!P$15:P$27,新怪物属性!$HL$3)*(INDEX(战宠!$U$7:$Y$10,1,新怪物属性!$HL57)))*(新怪物属性!$HM57+4)
+IF($HN57=0,0,INDEX(战宠!P$15:P$27,新怪物属性!$HN$3)*(INDEX(战宠!$U$7:$Y$10,1,新怪物属性!$HN57)))*(新怪物属性!$HO57+4)
+IF($HP57=0,0,INDEX(战宠!P$15:P$27,新怪物属性!$HP$3)*(INDEX(战宠!$U$7:$Y$10,1,新怪物属性!$HP57)))*(新怪物属性!$HQ57+4)
+IF($HR57=0,0,INDEX(战宠!P$15:P$27,新怪物属性!$HR$3)*(INDEX(战宠!$U$7:$Y$10,1,新怪物属性!$HR57)))*(新怪物属性!$HS57+4)
+IF($HT57=0,0,INDEX(战宠!P$15:P$27,新怪物属性!$HT$3)*(INDEX(战宠!$U$7:$Y$10,1,新怪物属性!$HT57)))*(新怪物属性!$HU57+4)</f>
        <v>4800</v>
      </c>
      <c r="IC57" s="14">
        <f>IF($GV57=0,0,INDEX(战宠!Q$15:Q$27,新怪物属性!$GV$3)*(INDEX(战宠!$U$7:$Y$10,1,新怪物属性!$GV57)))*(新怪物属性!$GW57+4)
+IF($GX57=0,0,INDEX(战宠!Q$15:Q$27,新怪物属性!$GX$3)*(INDEX(战宠!$U$7:$Y$10,1,新怪物属性!$GX57)))*(新怪物属性!$GY57+4)
+IF($GZ57=0,0,INDEX(战宠!Q$15:Q$27,新怪物属性!$GZ$3)*(INDEX(战宠!$U$7:$Y$10,1,新怪物属性!$GZ57)))*(新怪物属性!$HA57+4)
+IF($HB57=0,0,INDEX(战宠!Q$15:Q$27,新怪物属性!$HB$3)*(INDEX(战宠!$U$7:$Y$10,1,新怪物属性!$HB57)))*(新怪物属性!$HC57+4)
+IF($HD57=0,0,INDEX(战宠!Q$15:Q$27,新怪物属性!$HD$3)*(INDEX(战宠!$U$7:$Y$10,1,新怪物属性!$HD57)))*(新怪物属性!$HE57+4)
+IF($HF57=0,0,INDEX(战宠!Q$15:Q$27,新怪物属性!$HF$3)*(INDEX(战宠!$U$7:$Y$10,1,新怪物属性!$HF57)))*(新怪物属性!$HG57+4)
+IF($HH57=0,0,INDEX(战宠!Q$15:Q$27,新怪物属性!$HH$3)*(INDEX(战宠!$U$7:$Y$10,1,新怪物属性!$HH57)))*(新怪物属性!$HI57+4)
+IF($HJ57=0,0,INDEX(战宠!Q$15:Q$27,新怪物属性!$HJ$3)*(INDEX(战宠!$U$7:$Y$10,1,新怪物属性!$HJ57)))*(新怪物属性!$HK57+4)
+IF($HL57=0,0,INDEX(战宠!Q$15:Q$27,新怪物属性!$HL$3)*(INDEX(战宠!$U$7:$Y$10,1,新怪物属性!$HL57)))*(新怪物属性!$HM57+4)
+IF($HN57=0,0,INDEX(战宠!Q$15:Q$27,新怪物属性!$HN$3)*(INDEX(战宠!$U$7:$Y$10,1,新怪物属性!$HN57)))*(新怪物属性!$HO57+4)
+IF($HP57=0,0,INDEX(战宠!Q$15:Q$27,新怪物属性!$HP$3)*(INDEX(战宠!$U$7:$Y$10,1,新怪物属性!$HP57)))*(新怪物属性!$HQ57+4)
+IF($HR57=0,0,INDEX(战宠!Q$15:Q$27,新怪物属性!$HR$3)*(INDEX(战宠!$U$7:$Y$10,1,新怪物属性!$HR57)))*(新怪物属性!$HS57+4)
+IF($HT57=0,0,INDEX(战宠!Q$15:Q$27,新怪物属性!$HT$3)*(INDEX(战宠!$U$7:$Y$10,1,新怪物属性!$HT57)))*(新怪物属性!$HU57+4)</f>
        <v>72000</v>
      </c>
      <c r="ID57" s="14">
        <f>IF($GV57=0,0,INDEX(战宠!R$15:R$27,新怪物属性!$GV$3)*(INDEX(战宠!$U$7:$Y$10,1,新怪物属性!$GV57)))*(新怪物属性!$GW57+4)
+IF($GX57=0,0,INDEX(战宠!R$15:R$27,新怪物属性!$GX$3)*(INDEX(战宠!$U$7:$Y$10,1,新怪物属性!$GX57)))*(新怪物属性!$GY57+4)
+IF($GZ57=0,0,INDEX(战宠!R$15:R$27,新怪物属性!$GZ$3)*(INDEX(战宠!$U$7:$Y$10,1,新怪物属性!$GZ57)))*(新怪物属性!$HA57+4)
+IF($HB57=0,0,INDEX(战宠!R$15:R$27,新怪物属性!$HB$3)*(INDEX(战宠!$U$7:$Y$10,1,新怪物属性!$HB57)))*(新怪物属性!$HC57+4)
+IF($HD57=0,0,INDEX(战宠!R$15:R$27,新怪物属性!$HD$3)*(INDEX(战宠!$U$7:$Y$10,1,新怪物属性!$HD57)))*(新怪物属性!$HE57+4)
+IF($HF57=0,0,INDEX(战宠!R$15:R$27,新怪物属性!$HF$3)*(INDEX(战宠!$U$7:$Y$10,1,新怪物属性!$HF57)))*(新怪物属性!$HG57+4)
+IF($HH57=0,0,INDEX(战宠!R$15:R$27,新怪物属性!$HH$3)*(INDEX(战宠!$U$7:$Y$10,1,新怪物属性!$HH57)))*(新怪物属性!$HI57+4)
+IF($HJ57=0,0,INDEX(战宠!R$15:R$27,新怪物属性!$HJ$3)*(INDEX(战宠!$U$7:$Y$10,1,新怪物属性!$HJ57)))*(新怪物属性!$HK57+4)
+IF($HL57=0,0,INDEX(战宠!R$15:R$27,新怪物属性!$HL$3)*(INDEX(战宠!$U$7:$Y$10,1,新怪物属性!$HL57)))*(新怪物属性!$HM57+4)
+IF($HN57=0,0,INDEX(战宠!R$15:R$27,新怪物属性!$HN$3)*(INDEX(战宠!$U$7:$Y$10,1,新怪物属性!$HN57)))*(新怪物属性!$HO57+4)
+IF($HP57=0,0,INDEX(战宠!R$15:R$27,新怪物属性!$HP$3)*(INDEX(战宠!$U$7:$Y$10,1,新怪物属性!$HP57)))*(新怪物属性!$HQ57+4)
+IF($HR57=0,0,INDEX(战宠!R$15:R$27,新怪物属性!$HR$3)*(INDEX(战宠!$U$7:$Y$10,1,新怪物属性!$HR57)))*(新怪物属性!$HS57+4)
+IF($HT57=0,0,INDEX(战宠!R$15:R$27,新怪物属性!$HT$3)*(INDEX(战宠!$U$7:$Y$10,1,新怪物属性!$HT57)))*(新怪物属性!$HU57+4)</f>
        <v>0</v>
      </c>
      <c r="IE57" s="14">
        <f>IF($GV57=0,0,INDEX(战宠!S$15:S$27,新怪物属性!$GV$3)*(INDEX(战宠!$U$7:$Y$10,1,新怪物属性!$GV57)))*(新怪物属性!$GW57+4)
+IF($GX57=0,0,INDEX(战宠!S$15:S$27,新怪物属性!$GX$3)*(INDEX(战宠!$U$7:$Y$10,1,新怪物属性!$GX57)))*(新怪物属性!$GY57+4)
+IF($GZ57=0,0,INDEX(战宠!S$15:S$27,新怪物属性!$GZ$3)*(INDEX(战宠!$U$7:$Y$10,1,新怪物属性!$GZ57)))*(新怪物属性!$HA57+4)
+IF($HB57=0,0,INDEX(战宠!S$15:S$27,新怪物属性!$HB$3)*(INDEX(战宠!$U$7:$Y$10,1,新怪物属性!$HB57)))*(新怪物属性!$HC57+4)
+IF($HD57=0,0,INDEX(战宠!S$15:S$27,新怪物属性!$HD$3)*(INDEX(战宠!$U$7:$Y$10,1,新怪物属性!$HD57)))*(新怪物属性!$HE57+4)
+IF($HF57=0,0,INDEX(战宠!S$15:S$27,新怪物属性!$HF$3)*(INDEX(战宠!$U$7:$Y$10,1,新怪物属性!$HF57)))*(新怪物属性!$HG57+4)
+IF($HH57=0,0,INDEX(战宠!S$15:S$27,新怪物属性!$HH$3)*(INDEX(战宠!$U$7:$Y$10,1,新怪物属性!$HH57)))*(新怪物属性!$HI57+4)
+IF($HJ57=0,0,INDEX(战宠!S$15:S$27,新怪物属性!$HJ$3)*(INDEX(战宠!$U$7:$Y$10,1,新怪物属性!$HJ57)))*(新怪物属性!$HK57+4)
+IF($HL57=0,0,INDEX(战宠!S$15:S$27,新怪物属性!$HL$3)*(INDEX(战宠!$U$7:$Y$10,1,新怪物属性!$HL57)))*(新怪物属性!$HM57+4)
+IF($HN57=0,0,INDEX(战宠!S$15:S$27,新怪物属性!$HN$3)*(INDEX(战宠!$U$7:$Y$10,1,新怪物属性!$HN57)))*(新怪物属性!$HO57+4)
+IF($HP57=0,0,INDEX(战宠!S$15:S$27,新怪物属性!$HP$3)*(INDEX(战宠!$U$7:$Y$10,1,新怪物属性!$HP57)))*(新怪物属性!$HQ57+4)
+IF($HR57=0,0,INDEX(战宠!S$15:S$27,新怪物属性!$HR$3)*(INDEX(战宠!$U$7:$Y$10,1,新怪物属性!$HR57)))*(新怪物属性!$HS57+4)
+IF($HT57=0,0,INDEX(战宠!S$15:S$27,新怪物属性!$HT$3)*(INDEX(战宠!$U$7:$Y$10,1,新怪物属性!$HT57)))*(新怪物属性!$HU57+4)</f>
        <v>0</v>
      </c>
      <c r="IF57" s="14">
        <f>IF($GV57=0,0,INDEX(战宠!T$15:T$27,新怪物属性!$GV$3)*(INDEX(战宠!$U$7:$Y$10,1,新怪物属性!$GV57)))*(新怪物属性!$GW57+4)
+IF($GX57=0,0,INDEX(战宠!T$15:T$27,新怪物属性!$GX$3)*(INDEX(战宠!$U$7:$Y$10,1,新怪物属性!$GX57)))*(新怪物属性!$GY57+4)
+IF($GZ57=0,0,INDEX(战宠!T$15:T$27,新怪物属性!$GZ$3)*(INDEX(战宠!$U$7:$Y$10,1,新怪物属性!$GZ57)))*(新怪物属性!$HA57+4)
+IF($HB57=0,0,INDEX(战宠!T$15:T$27,新怪物属性!$HB$3)*(INDEX(战宠!$U$7:$Y$10,1,新怪物属性!$HB57)))*(新怪物属性!$HC57+4)
+IF($HD57=0,0,INDEX(战宠!T$15:T$27,新怪物属性!$HD$3)*(INDEX(战宠!$U$7:$Y$10,1,新怪物属性!$HD57)))*(新怪物属性!$HE57+4)
+IF($HF57=0,0,INDEX(战宠!T$15:T$27,新怪物属性!$HF$3)*(INDEX(战宠!$U$7:$Y$10,1,新怪物属性!$HF57)))*(新怪物属性!$HG57+4)
+IF($HH57=0,0,INDEX(战宠!T$15:T$27,新怪物属性!$HH$3)*(INDEX(战宠!$U$7:$Y$10,1,新怪物属性!$HH57)))*(新怪物属性!$HI57+4)
+IF($HJ57=0,0,INDEX(战宠!T$15:T$27,新怪物属性!$HJ$3)*(INDEX(战宠!$U$7:$Y$10,1,新怪物属性!$HJ57)))*(新怪物属性!$HK57+4)
+IF($HL57=0,0,INDEX(战宠!T$15:T$27,新怪物属性!$HL$3)*(INDEX(战宠!$U$7:$Y$10,1,新怪物属性!$HL57)))*(新怪物属性!$HM57+4)
+IF($HN57=0,0,INDEX(战宠!T$15:T$27,新怪物属性!$HN$3)*(INDEX(战宠!$U$7:$Y$10,1,新怪物属性!$HN57)))*(新怪物属性!$HO57+4)
+IF($HP57=0,0,INDEX(战宠!T$15:T$27,新怪物属性!$HP$3)*(INDEX(战宠!$U$7:$Y$10,1,新怪物属性!$HP57)))*(新怪物属性!$HQ57+4)
+IF($HR57=0,0,INDEX(战宠!T$15:T$27,新怪物属性!$HR$3)*(INDEX(战宠!$U$7:$Y$10,1,新怪物属性!$HR57)))*(新怪物属性!$HS57+4)
+IF($HT57=0,0,INDEX(战宠!T$15:T$27,新怪物属性!$HT$3)*(INDEX(战宠!$U$7:$Y$10,1,新怪物属性!$HT57)))*(新怪物属性!$HU57+4)</f>
        <v>3000</v>
      </c>
      <c r="II57" s="14">
        <f>IF(HX57=0,0,INDEX(战宠!$D$15:$D$27,新怪物属性!HX57))</f>
        <v>0.17</v>
      </c>
      <c r="IJ57" s="14">
        <f>IF(HY57=0,0,INDEX(战宠!$D$15:$D$27,新怪物属性!HY57))</f>
        <v>0</v>
      </c>
      <c r="IM57" s="14">
        <f t="shared" si="51"/>
        <v>35905</v>
      </c>
      <c r="IN57" s="14">
        <f t="shared" si="52"/>
        <v>35726</v>
      </c>
      <c r="IO57" s="14">
        <f t="shared" si="53"/>
        <v>33331</v>
      </c>
      <c r="IP57" s="14">
        <f t="shared" si="54"/>
        <v>35905</v>
      </c>
      <c r="IQ57" s="14">
        <f t="shared" si="55"/>
        <v>0</v>
      </c>
      <c r="IR57" s="14">
        <f t="shared" si="89"/>
        <v>256512</v>
      </c>
      <c r="IS57" s="14">
        <f t="shared" si="90"/>
        <v>13997</v>
      </c>
      <c r="IT57" s="14">
        <f t="shared" si="91"/>
        <v>382720</v>
      </c>
      <c r="IU57" s="14">
        <f t="shared" si="92"/>
        <v>6376</v>
      </c>
      <c r="IV57" s="28">
        <f t="shared" si="93"/>
        <v>2075</v>
      </c>
      <c r="IW57" s="28">
        <f t="shared" si="94"/>
        <v>1575</v>
      </c>
      <c r="IX57" s="28">
        <f t="shared" si="95"/>
        <v>1950</v>
      </c>
      <c r="IY57" s="28">
        <f t="shared" si="96"/>
        <v>1700</v>
      </c>
      <c r="IZ57" s="28">
        <f t="shared" si="97"/>
        <v>1.02</v>
      </c>
      <c r="JA57" s="28">
        <f t="shared" si="98"/>
        <v>1.02</v>
      </c>
      <c r="JB57" s="28">
        <f t="shared" si="99"/>
        <v>10</v>
      </c>
      <c r="JC57" s="28">
        <f t="shared" si="100"/>
        <v>5</v>
      </c>
      <c r="JD57" s="14">
        <f t="shared" si="101"/>
        <v>1</v>
      </c>
      <c r="JE57" s="14">
        <f t="shared" si="102"/>
        <v>1.25</v>
      </c>
      <c r="JF57" s="14">
        <f t="shared" si="103"/>
        <v>1.25</v>
      </c>
      <c r="JG57" s="18">
        <f t="shared" si="104"/>
        <v>1.25</v>
      </c>
      <c r="JH57" s="18">
        <f t="shared" si="105"/>
        <v>1</v>
      </c>
      <c r="JI57" s="18">
        <f t="shared" si="106"/>
        <v>1</v>
      </c>
      <c r="JJ57" s="29">
        <f t="shared" si="136"/>
        <v>2225</v>
      </c>
      <c r="JK57" s="29">
        <f t="shared" si="136"/>
        <v>2525</v>
      </c>
      <c r="JL57" s="29">
        <f t="shared" si="136"/>
        <v>2525</v>
      </c>
      <c r="JM57" s="26">
        <f t="shared" si="107"/>
        <v>0.1</v>
      </c>
      <c r="JN57" s="26">
        <f t="shared" si="108"/>
        <v>0.1</v>
      </c>
      <c r="JO57" s="26">
        <f t="shared" si="109"/>
        <v>0.1</v>
      </c>
      <c r="JP57" s="14">
        <f t="shared" si="110"/>
        <v>2</v>
      </c>
      <c r="JQ57" s="14">
        <f t="shared" si="111"/>
        <v>2</v>
      </c>
      <c r="JR57" s="14">
        <f t="shared" si="112"/>
        <v>2</v>
      </c>
      <c r="JS57" s="14">
        <f t="shared" si="113"/>
        <v>4</v>
      </c>
      <c r="JT57" s="14">
        <f t="shared" si="114"/>
        <v>60</v>
      </c>
      <c r="JU57" s="14">
        <f t="shared" si="115"/>
        <v>100</v>
      </c>
      <c r="JV57">
        <v>53</v>
      </c>
      <c r="JW57" s="14">
        <f t="shared" si="57"/>
        <v>2510592</v>
      </c>
      <c r="JY57" s="14">
        <f t="shared" si="139"/>
        <v>27994</v>
      </c>
      <c r="JZ57" s="14">
        <f t="shared" si="58"/>
        <v>21707</v>
      </c>
      <c r="KA57" s="29">
        <f t="shared" si="59"/>
        <v>1512</v>
      </c>
      <c r="KB57" s="29">
        <f t="shared" si="60"/>
        <v>850</v>
      </c>
      <c r="KC57" s="29">
        <f t="shared" si="61"/>
        <v>1200</v>
      </c>
      <c r="KD57" s="29">
        <f t="shared" si="62"/>
        <v>1215</v>
      </c>
      <c r="KE57" s="14">
        <f t="shared" si="140"/>
        <v>1.02</v>
      </c>
      <c r="KF57" s="14">
        <f t="shared" si="141"/>
        <v>1.02</v>
      </c>
      <c r="KG57" s="14">
        <f t="shared" si="63"/>
        <v>17921.793594306051</v>
      </c>
      <c r="KH57" s="26">
        <f t="shared" si="118"/>
        <v>0.59110169491525422</v>
      </c>
      <c r="KI57" s="26">
        <f t="shared" si="119"/>
        <v>0.34794520547945207</v>
      </c>
      <c r="KJ57" s="29">
        <f t="shared" si="64"/>
        <v>2754</v>
      </c>
      <c r="KK57" s="29">
        <f t="shared" si="65"/>
        <v>10534</v>
      </c>
      <c r="KL57" s="29">
        <f t="shared" si="66"/>
        <v>12335</v>
      </c>
      <c r="KM57" s="23">
        <f t="shared" si="67"/>
        <v>3745</v>
      </c>
      <c r="KN57" s="23">
        <f t="shared" si="68"/>
        <v>0</v>
      </c>
      <c r="KO57" s="26">
        <f t="shared" si="120"/>
        <v>0.45435779816513766</v>
      </c>
      <c r="KP57" s="26">
        <f t="shared" si="121"/>
        <v>0.52316513761467887</v>
      </c>
      <c r="KQ57" s="26">
        <f t="shared" si="122"/>
        <v>0.52316513761467887</v>
      </c>
      <c r="KR57" s="26">
        <f t="shared" si="69"/>
        <v>5.4357798165137639E-2</v>
      </c>
      <c r="KS57" s="26">
        <v>0.02</v>
      </c>
      <c r="KT57" s="29">
        <f t="shared" si="123"/>
        <v>1.4</v>
      </c>
      <c r="KU57" s="29">
        <f t="shared" si="124"/>
        <v>1.8360091743119267</v>
      </c>
      <c r="KV57" s="29">
        <f t="shared" si="125"/>
        <v>1.8360091743119267</v>
      </c>
      <c r="KW57" s="29">
        <f t="shared" si="126"/>
        <v>19277.999999999996</v>
      </c>
      <c r="KX57" s="29">
        <f t="shared" si="127"/>
        <v>12893.680428134558</v>
      </c>
      <c r="KY57" s="29">
        <f t="shared" si="128"/>
        <v>11323.586582568807</v>
      </c>
      <c r="KZ57" s="29">
        <f t="shared" si="129"/>
        <v>127817</v>
      </c>
      <c r="LA57" s="14">
        <f t="shared" si="130"/>
        <v>43495.27</v>
      </c>
      <c r="LE57" s="14">
        <v>1</v>
      </c>
      <c r="LF57" s="14">
        <v>0.85</v>
      </c>
      <c r="LG57" s="14">
        <v>480</v>
      </c>
      <c r="LH57" s="14">
        <v>80</v>
      </c>
      <c r="LI57" s="14">
        <v>60</v>
      </c>
      <c r="LJ57" s="14">
        <v>60</v>
      </c>
      <c r="LK57" s="14">
        <v>60</v>
      </c>
      <c r="LL57" s="23">
        <f t="shared" si="71"/>
        <v>5726817</v>
      </c>
      <c r="LM57" s="23">
        <f t="shared" si="72"/>
        <v>1</v>
      </c>
      <c r="LN57" s="23">
        <f t="shared" si="73"/>
        <v>5726.82</v>
      </c>
      <c r="LO57" s="14">
        <v>1</v>
      </c>
      <c r="LP57" s="14">
        <v>0.85</v>
      </c>
      <c r="LQ57" s="14">
        <v>240</v>
      </c>
      <c r="LR57" s="14">
        <v>35</v>
      </c>
      <c r="LS57" s="14">
        <v>22</v>
      </c>
      <c r="LT57" s="14">
        <v>30</v>
      </c>
      <c r="LU57" s="14">
        <v>30</v>
      </c>
      <c r="LV57" s="23">
        <f t="shared" si="74"/>
        <v>2958207</v>
      </c>
      <c r="LW57" s="23">
        <f t="shared" si="75"/>
        <v>1</v>
      </c>
      <c r="LX57" s="23">
        <f t="shared" si="76"/>
        <v>2958.21</v>
      </c>
      <c r="MB57">
        <f t="shared" si="131"/>
        <v>1.5197989736080606</v>
      </c>
      <c r="MC57">
        <f t="shared" si="132"/>
        <v>1.5501949530802219</v>
      </c>
      <c r="ME57" s="14">
        <v>10</v>
      </c>
      <c r="MF57" s="14">
        <v>2</v>
      </c>
      <c r="MG57" s="14">
        <v>1.5</v>
      </c>
      <c r="MH57" s="23">
        <f t="shared" si="133"/>
        <v>129370</v>
      </c>
      <c r="MI57" s="23">
        <f t="shared" si="77"/>
        <v>0</v>
      </c>
      <c r="MJ57" s="23">
        <f t="shared" si="78"/>
        <v>129370</v>
      </c>
      <c r="MK57" s="14">
        <v>30</v>
      </c>
      <c r="ML57" s="14">
        <v>6</v>
      </c>
      <c r="MM57" s="14">
        <v>4</v>
      </c>
      <c r="MN57" s="23">
        <f t="shared" si="134"/>
        <v>373957</v>
      </c>
      <c r="MO57" s="23">
        <f t="shared" si="79"/>
        <v>0</v>
      </c>
      <c r="MP57" s="23">
        <f t="shared" si="80"/>
        <v>373957</v>
      </c>
      <c r="MR57" s="23">
        <f t="shared" si="81"/>
        <v>498609</v>
      </c>
      <c r="MS57" s="23">
        <f t="shared" si="82"/>
        <v>0</v>
      </c>
      <c r="MT57" s="23">
        <f t="shared" si="83"/>
        <v>498609</v>
      </c>
      <c r="MU57" s="23">
        <f t="shared" si="87"/>
        <v>194055</v>
      </c>
      <c r="MV57" s="23">
        <f t="shared" si="85"/>
        <v>0</v>
      </c>
      <c r="MW57" s="23">
        <f t="shared" si="86"/>
        <v>194055</v>
      </c>
      <c r="NJ57" s="14">
        <v>53</v>
      </c>
      <c r="NK57" s="14"/>
    </row>
    <row r="58" spans="1:375" ht="16.5" x14ac:dyDescent="0.2">
      <c r="A58">
        <v>23</v>
      </c>
      <c r="B58">
        <v>660</v>
      </c>
      <c r="C58" s="14">
        <v>2</v>
      </c>
      <c r="D58" s="14">
        <v>100</v>
      </c>
      <c r="E58" s="14"/>
      <c r="F58" s="14"/>
      <c r="G58" s="14">
        <v>100</v>
      </c>
      <c r="H58" s="14">
        <v>100</v>
      </c>
      <c r="I58" s="14">
        <v>100</v>
      </c>
      <c r="J58" s="14">
        <v>3</v>
      </c>
      <c r="K58" s="14">
        <v>3</v>
      </c>
      <c r="L58" s="14">
        <v>3</v>
      </c>
      <c r="M58" s="14">
        <v>2</v>
      </c>
      <c r="N58" s="14">
        <v>2</v>
      </c>
      <c r="O58" s="14">
        <v>2</v>
      </c>
      <c r="P58" s="14">
        <v>4</v>
      </c>
      <c r="Q58" s="14">
        <v>4</v>
      </c>
      <c r="R58" s="14">
        <v>3</v>
      </c>
      <c r="S58" s="14">
        <v>3</v>
      </c>
      <c r="T58" s="14">
        <v>3</v>
      </c>
      <c r="U58" s="14">
        <v>3</v>
      </c>
      <c r="V58" s="14">
        <v>3</v>
      </c>
      <c r="W58" s="14">
        <v>3</v>
      </c>
      <c r="X58" s="14">
        <v>100</v>
      </c>
      <c r="Y58" s="14">
        <v>100</v>
      </c>
      <c r="Z58" s="14">
        <v>100</v>
      </c>
      <c r="AA58" s="14">
        <v>100</v>
      </c>
      <c r="AB58" s="14">
        <v>100</v>
      </c>
      <c r="AC58" s="14">
        <v>100</v>
      </c>
      <c r="AD58" s="14">
        <v>100</v>
      </c>
      <c r="AE58" s="14">
        <v>100</v>
      </c>
      <c r="AF58" s="14">
        <v>10</v>
      </c>
      <c r="AG58" s="14">
        <v>8</v>
      </c>
      <c r="AH58" s="14">
        <v>8</v>
      </c>
      <c r="AI58" s="14">
        <v>8</v>
      </c>
      <c r="AJ58" s="14">
        <v>8</v>
      </c>
      <c r="AK58" s="14">
        <v>8</v>
      </c>
      <c r="AL58" s="14">
        <v>10</v>
      </c>
      <c r="AM58" s="14">
        <v>10</v>
      </c>
      <c r="AN58" s="14">
        <v>1</v>
      </c>
      <c r="AO58" s="14">
        <v>1</v>
      </c>
      <c r="AP58" s="14">
        <v>1</v>
      </c>
      <c r="AQ58" s="14">
        <v>1</v>
      </c>
      <c r="AR58" s="14">
        <v>1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7</v>
      </c>
      <c r="BD58" s="33"/>
      <c r="BF58" s="14">
        <f>ROUND((INDEX(新战舰养成!S$6:S$18,新怪物属性!$J58+1)+INDEX(新战舰养成!D$6:D$18,新怪物属性!$J58+1)*(新怪物属性!$G58-1))*INDEX(战舰突破!$D$6:$D$18,新怪物属性!$M58+1),0)</f>
        <v>5700</v>
      </c>
      <c r="BG58" s="14">
        <f>ROUND((INDEX(新战舰养成!T$6:T$18,新怪物属性!$J58+1)+INDEX(新战舰养成!E$6:E$18,新怪物属性!$J58+1)*(新怪物属性!$G58-1))*INDEX(战舰突破!$D$6:$D$18,新怪物属性!$M58+1),0)</f>
        <v>45528</v>
      </c>
      <c r="BH58" s="14">
        <f>ROUND((INDEX(新战舰养成!U$6:U$18,新怪物属性!$J58+1)+INDEX(新战舰养成!F$6:F$18,新怪物属性!$J58+1)*(新怪物属性!$G58-1))*INDEX(战舰突破!$D$6:$D$18,新怪物属性!$M58+1),0)</f>
        <v>2933</v>
      </c>
      <c r="BI58" s="14">
        <f>ROUND((INDEX(新战舰养成!V$6:V$18,新怪物属性!$J58+1)+INDEX(新战舰养成!G$6:G$18,新怪物属性!$J58+1)*(新怪物属性!$G58-1))*INDEX(战舰突破!$D$6:$D$18,新怪物属性!$M58+1),0)</f>
        <v>360</v>
      </c>
      <c r="BJ58" s="14">
        <f>ROUND((INDEX(新战舰养成!W$6:W$18,新怪物属性!$J58+1)+INDEX(新战舰养成!H$6:H$18,新怪物属性!$J58+1)*(新怪物属性!$G58-1))*INDEX(战舰突破!$D$6:$D$18,新怪物属性!$M58+1),0)</f>
        <v>5</v>
      </c>
      <c r="BL58" s="14">
        <f>IF($H58&gt;0,ROUND((INDEX(新战舰养成!X$6:X$18,新怪物属性!$K58+1)+INDEX(新战舰养成!I$6:I$18,新怪物属性!$K58+1)*(新怪物属性!$H58-1))*INDEX(战舰突破!$D$6:$D$18,新怪物属性!$N58+1),0),0)</f>
        <v>6036</v>
      </c>
      <c r="BM58" s="14">
        <f>IF($H58&gt;0,ROUND((INDEX(新战舰养成!Y$6:Y$18,新怪物属性!$K58+1)+INDEX(新战舰养成!J$6:J$18,新怪物属性!$K58+1)*(新怪物属性!$H58-1))*INDEX(战舰突破!$D$6:$D$18,新怪物属性!$N58+1),0),0)</f>
        <v>0</v>
      </c>
      <c r="BN58" s="14">
        <f>IF($H58&gt;0,ROUND((INDEX(新战舰养成!Z$6:Z$18,新怪物属性!$K58+1)+INDEX(新战舰养成!K$6:K$18,新怪物属性!$K58+1)*(新怪物属性!$H58-1))*INDEX(战舰突破!$D$6:$D$18,新怪物属性!$N58+1),0),0)</f>
        <v>0</v>
      </c>
      <c r="BO58" s="14">
        <f>IF($H58&gt;0,ROUND((INDEX(新战舰养成!AA$6:AA$18,新怪物属性!$K58+1)+INDEX(新战舰养成!L$6:L$18,新怪物属性!$K58+1)*(新怪物属性!$H58-1))*INDEX(战舰突破!$D$6:$D$18,新怪物属性!$N58+1),0),0)</f>
        <v>57000</v>
      </c>
      <c r="BP58" s="14">
        <f>IF($H58&gt;0,ROUND((INDEX(新战舰养成!AB$6:AB$18,新怪物属性!$K58+1)+INDEX(新战舰养成!M$6:M$18,新怪物属性!$K58+1)*(新怪物属性!$H58-1))*INDEX(战舰突破!$D$6:$D$18,新怪物属性!$N58+1),0),0)</f>
        <v>1138</v>
      </c>
      <c r="BR58" s="14">
        <f>IF($I58&gt;0,ROUND((INDEX(新战舰养成!AC$6:AC$18,新怪物属性!$L58+1)+INDEX(新战舰养成!I$6:I$18,新怪物属性!$L58+1)*(新怪物属性!$I58-1))*INDEX(战舰突破!$D$6:$D$18,新怪物属性!$O58+1),0),0)</f>
        <v>6396</v>
      </c>
      <c r="BS58" s="14">
        <f>IF($I58&gt;0,ROUND((INDEX(新战舰养成!AD$6:AD$18,新怪物属性!$L58+1)+INDEX(新战舰养成!J$6:J$18,新怪物属性!$L58+1)*(新怪物属性!$I58-1))*INDEX(战舰突破!$D$6:$D$18,新怪物属性!$O58+1),0),0)</f>
        <v>0</v>
      </c>
      <c r="BT58" s="14">
        <f>IF($I58&gt;0,ROUND((INDEX(新战舰养成!AE$6:AE$18,新怪物属性!$L58+1)+INDEX(新战舰养成!K$6:K$18,新怪物属性!$L58+1)*(新怪物属性!$I58-1))*INDEX(战舰突破!$D$6:$D$18,新怪物属性!$O58+1),0),0)</f>
        <v>0</v>
      </c>
      <c r="BU58" s="14">
        <f>IF($I58&gt;0,ROUND((INDEX(新战舰养成!AF$6:AF$18,新怪物属性!$L58+1)+INDEX(新战舰养成!L$6:L$18,新怪物属性!$L58+1)*(新怪物属性!$I58-1))*INDEX(战舰突破!$D$6:$D$18,新怪物属性!$O58+1),0),0)</f>
        <v>43470</v>
      </c>
      <c r="BV58" s="14">
        <f>IF($I58&gt;0,ROUND((INDEX(新战舰养成!AG$6:AG$18,新怪物属性!$L58+1)+INDEX(新战舰养成!M$6:M$18,新怪物属性!$L58+1)*(新怪物属性!$I58-1))*INDEX(战舰突破!$D$6:$D$18,新怪物属性!$O58+1),0),0)</f>
        <v>1432</v>
      </c>
      <c r="BY58" s="14">
        <f>(INDEX(装备数值!$C$13:$G$116,新怪物属性!$P60*8+1,BY$2)+INDEX(装备数值!$C$13:$G$116,新怪物属性!$Q60*8+2,BY$2)+INDEX(装备数值!$C$13:$G$116,新怪物属性!$S60*8+3,BY$2)+INDEX(装备数值!$C$13:$G$116,新怪物属性!$R60*8+4,BY$2)+INDEX(装备数值!$C$13:$G$116,新怪物属性!$T60*8+5,BY$2)+INDEX(装备数值!$C$13:$G$116,新怪物属性!$U60*8+6,BY$2)+INDEX(装备数值!$C$13:$G$116,新怪物属性!$V60*8+7,BY$2)+INDEX(装备数值!$C$13:$G$116,新怪物属性!$W60*8+8,BY$2))</f>
        <v>4800</v>
      </c>
      <c r="BZ58" s="14">
        <f>(INDEX(装备数值!$C$13:$G$116,新怪物属性!$P60*8+1,BZ$2)+INDEX(装备数值!$C$13:$G$116,新怪物属性!$Q60*8+2,BZ$2)+INDEX(装备数值!$C$13:$G$116,新怪物属性!$S60*8+3,BZ$2)+INDEX(装备数值!$C$13:$G$116,新怪物属性!$R60*8+4,BZ$2)+INDEX(装备数值!$C$13:$G$116,新怪物属性!$T60*8+5,BZ$2)+INDEX(装备数值!$C$13:$G$116,新怪物属性!$U60*8+6,BZ$2)+INDEX(装备数值!$C$13:$G$116,新怪物属性!$V60*8+7,BZ$2)+INDEX(装备数值!$C$13:$G$116,新怪物属性!$W60*8+8,BZ$2))</f>
        <v>36000</v>
      </c>
      <c r="CA58" s="14">
        <f>(INDEX(装备数值!$C$13:$G$116,新怪物属性!$P60*8+1,CA$2)+INDEX(装备数值!$C$13:$G$116,新怪物属性!$Q60*8+2,CA$2)+INDEX(装备数值!$C$13:$G$116,新怪物属性!$S60*8+3,CA$2)+INDEX(装备数值!$C$13:$G$116,新怪物属性!$R60*8+4,CA$2)+INDEX(装备数值!$C$13:$G$116,新怪物属性!$T60*8+5,CA$2)+INDEX(装备数值!$C$13:$G$116,新怪物属性!$U60*8+6,CA$2)+INDEX(装备数值!$C$13:$G$116,新怪物属性!$V60*8+7,CA$2)+INDEX(装备数值!$C$13:$G$116,新怪物属性!$W60*8+8,CA$2))</f>
        <v>2400</v>
      </c>
      <c r="CB58" s="14">
        <f>(INDEX(装备数值!$C$13:$G$116,新怪物属性!$P60*8+1,CB$2)+INDEX(装备数值!$C$13:$G$116,新怪物属性!$Q60*8+2,CB$2)+INDEX(装备数值!$C$13:$G$116,新怪物属性!$S60*8+3,CB$2)+INDEX(装备数值!$C$13:$G$116,新怪物属性!$R60*8+4,CB$2)+INDEX(装备数值!$C$13:$G$116,新怪物属性!$T60*8+5,CB$2)+INDEX(装备数值!$C$13:$G$116,新怪物属性!$U60*8+6,CB$2)+INDEX(装备数值!$C$13:$G$116,新怪物属性!$V60*8+7,CB$2)+INDEX(装备数值!$C$13:$G$116,新怪物属性!$W60*8+8,CB$2))</f>
        <v>48000</v>
      </c>
      <c r="CC58" s="14">
        <f>(INDEX(装备数值!$C$13:$G$116,新怪物属性!$P60*8+1,CC$2)+INDEX(装备数值!$C$13:$G$116,新怪物属性!$Q60*8+2,CC$2)+INDEX(装备数值!$C$13:$G$116,新怪物属性!$S60*8+3,CC$2)+INDEX(装备数值!$C$13:$G$116,新怪物属性!$R60*8+4,CC$2)+INDEX(装备数值!$C$13:$G$116,新怪物属性!$T60*8+5,CC$2)+INDEX(装备数值!$C$13:$G$116,新怪物属性!$U60*8+6,CC$2)+INDEX(装备数值!$C$13:$G$116,新怪物属性!$V60*8+7,CC$2)+INDEX(装备数值!$C$13:$G$116,新怪物属性!$W60*8+8,CC$2))</f>
        <v>920</v>
      </c>
      <c r="CF58" s="14">
        <f t="shared" ref="CF58:CF121" si="143">INT(COUNTIF($P58:$W58,"&gt;="&amp;CF$2)/2)</f>
        <v>4</v>
      </c>
      <c r="CG58" s="14">
        <f t="shared" si="142"/>
        <v>4</v>
      </c>
      <c r="CH58" s="14">
        <f t="shared" si="142"/>
        <v>4</v>
      </c>
      <c r="CI58" s="14">
        <f t="shared" si="142"/>
        <v>1</v>
      </c>
      <c r="CJ58" s="14">
        <f t="shared" si="142"/>
        <v>0</v>
      </c>
      <c r="CK58" s="14">
        <f t="shared" si="142"/>
        <v>0</v>
      </c>
      <c r="CL58" s="14">
        <f t="shared" si="142"/>
        <v>0</v>
      </c>
      <c r="CM58" s="14">
        <f t="shared" si="142"/>
        <v>0</v>
      </c>
      <c r="CN58" s="14">
        <f t="shared" si="142"/>
        <v>0</v>
      </c>
      <c r="CO58" s="14">
        <f t="shared" si="142"/>
        <v>0</v>
      </c>
      <c r="CP58" s="14">
        <f t="shared" si="142"/>
        <v>0</v>
      </c>
      <c r="CQ58" s="14">
        <f t="shared" si="142"/>
        <v>0</v>
      </c>
      <c r="CR58" s="14">
        <f t="shared" si="142"/>
        <v>0</v>
      </c>
      <c r="CS58" s="14">
        <f>SUMIFS(装备数值!BL$50:BL$101,装备数值!$BG$50:$BG$101,"="&amp;新怪物属性!$CF$2,装备数值!$BH$50:$BH$101,"&lt;="&amp;新怪物属性!$CF58)+SUMIFS(装备数值!BL$50:BL$101,装备数值!$BG$50:$BG$101,"="&amp;新怪物属性!$CG$2,装备数值!$BH$50:$BH$101,"&lt;="&amp;新怪物属性!$CG58)+SUMIFS(装备数值!BL$50:BL$101,装备数值!$BG$50:$BG$101,"="&amp;新怪物属性!$CH$2,装备数值!$BH$50:$BH$101,"&lt;="&amp;新怪物属性!$CH58)+SUMIFS(装备数值!BL$50:BL$101,装备数值!$BG$50:$BG$101,"="&amp;新怪物属性!$CI$2,装备数值!$BH$50:$BH$101,"&lt;="&amp;新怪物属性!$CI58)+SUMIFS(装备数值!BL$50:BL$101,装备数值!$BG$50:$BG$101,"="&amp;新怪物属性!$CJ$2,装备数值!$BH$50:$BH$101,"&lt;="&amp;新怪物属性!$CJ58)+SUMIFS(装备数值!BL$50:BL$101,装备数值!$BG$50:$BG$101,"="&amp;新怪物属性!$CK$2,装备数值!$BH$50:$BH$101,"&lt;="&amp;新怪物属性!$CK58)+SUMIFS(装备数值!BL$50:BL$101,装备数值!$BG$50:$BG$101,"="&amp;新怪物属性!$CL$2,装备数值!$BH$50:$BH$101,"&lt;="&amp;新怪物属性!$CL58)+SUMIFS(装备数值!BL$50:BL$101,装备数值!$BG$50:$BG$101,"="&amp;新怪物属性!$CM$2,装备数值!$BH$50:$BH$101,"&lt;="&amp;新怪物属性!$CM58)+SUMIFS(装备数值!BL$50:BL$101,装备数值!$BG$50:$BG$101,"="&amp;新怪物属性!$CN$2,装备数值!$BH$50:$BH$101,"&lt;="&amp;新怪物属性!$CN58)+SUMIFS(装备数值!BL$50:BL$101,装备数值!$BG$50:$BG$101,"="&amp;新怪物属性!$CO$2,装备数值!$BH$50:$BH$101,"&lt;="&amp;新怪物属性!$CO58)+SUMIFS(装备数值!BL$50:BL$101,装备数值!$BG$50:$BG$101,"="&amp;新怪物属性!$CP$2,装备数值!$BH$50:$BH$101,"&lt;="&amp;新怪物属性!$CP58)+SUMIFS(装备数值!BL$50:BL$101,装备数值!$BG$50:$BG$101,"="&amp;新怪物属性!$CQ$2,装备数值!$BH$50:$BH$101,"&lt;="&amp;新怪物属性!$CQ58)+SUMIFS(装备数值!BL$50:BL$101,装备数值!$BG$50:$BG$101,"="&amp;新怪物属性!$CR$2,装备数值!$BH$50:$BH$101,"&lt;="&amp;新怪物属性!$CR58)</f>
        <v>5760</v>
      </c>
      <c r="CT58" s="14">
        <f>SUMIFS(装备数值!BM$50:BM$101,装备数值!$BG$50:$BG$101,"="&amp;新怪物属性!$CF$2,装备数值!$BH$50:$BH$101,"&lt;="&amp;新怪物属性!$CF58)+SUMIFS(装备数值!BM$50:BM$101,装备数值!$BG$50:$BG$101,"="&amp;新怪物属性!$CG$2,装备数值!$BH$50:$BH$101,"&lt;="&amp;新怪物属性!$CG58)+SUMIFS(装备数值!BM$50:BM$101,装备数值!$BG$50:$BG$101,"="&amp;新怪物属性!$CH$2,装备数值!$BH$50:$BH$101,"&lt;="&amp;新怪物属性!$CH58)+SUMIFS(装备数值!BM$50:BM$101,装备数值!$BG$50:$BG$101,"="&amp;新怪物属性!$CI$2,装备数值!$BH$50:$BH$101,"&lt;="&amp;新怪物属性!$CI58)+SUMIFS(装备数值!BM$50:BM$101,装备数值!$BG$50:$BG$101,"="&amp;新怪物属性!$CJ$2,装备数值!$BH$50:$BH$101,"&lt;="&amp;新怪物属性!$CJ58)+SUMIFS(装备数值!BM$50:BM$101,装备数值!$BG$50:$BG$101,"="&amp;新怪物属性!$CK$2,装备数值!$BH$50:$BH$101,"&lt;="&amp;新怪物属性!$CK58)+SUMIFS(装备数值!BM$50:BM$101,装备数值!$BG$50:$BG$101,"="&amp;新怪物属性!$CL$2,装备数值!$BH$50:$BH$101,"&lt;="&amp;新怪物属性!$CL58)+SUMIFS(装备数值!BM$50:BM$101,装备数值!$BG$50:$BG$101,"="&amp;新怪物属性!$CM$2,装备数值!$BH$50:$BH$101,"&lt;="&amp;新怪物属性!$CM58)+SUMIFS(装备数值!BM$50:BM$101,装备数值!$BG$50:$BG$101,"="&amp;新怪物属性!$CN$2,装备数值!$BH$50:$BH$101,"&lt;="&amp;新怪物属性!$CN58)+SUMIFS(装备数值!BM$50:BM$101,装备数值!$BG$50:$BG$101,"="&amp;新怪物属性!$CO$2,装备数值!$BH$50:$BH$101,"&lt;="&amp;新怪物属性!$CO58)+SUMIFS(装备数值!BM$50:BM$101,装备数值!$BG$50:$BG$101,"="&amp;新怪物属性!$CP$2,装备数值!$BH$50:$BH$101,"&lt;="&amp;新怪物属性!$CP58)+SUMIFS(装备数值!BM$50:BM$101,装备数值!$BG$50:$BG$101,"="&amp;新怪物属性!$CQ$2,装备数值!$BH$50:$BH$101,"&lt;="&amp;新怪物属性!$CQ58)+SUMIFS(装备数值!BM$50:BM$101,装备数值!$BG$50:$BG$101,"="&amp;新怪物属性!$CR$2,装备数值!$BH$50:$BH$101,"&lt;="&amp;新怪物属性!$CR58)</f>
        <v>43200</v>
      </c>
      <c r="CU58" s="14">
        <f>SUMIFS(装备数值!BN$50:BN$101,装备数值!$BG$50:$BG$101,"="&amp;新怪物属性!$CF$2,装备数值!$BH$50:$BH$101,"&lt;="&amp;新怪物属性!$CF58)+SUMIFS(装备数值!BN$50:BN$101,装备数值!$BG$50:$BG$101,"="&amp;新怪物属性!$CG$2,装备数值!$BH$50:$BH$101,"&lt;="&amp;新怪物属性!$CG58)+SUMIFS(装备数值!BN$50:BN$101,装备数值!$BG$50:$BG$101,"="&amp;新怪物属性!$CH$2,装备数值!$BH$50:$BH$101,"&lt;="&amp;新怪物属性!$CH58)+SUMIFS(装备数值!BN$50:BN$101,装备数值!$BG$50:$BG$101,"="&amp;新怪物属性!$CI$2,装备数值!$BH$50:$BH$101,"&lt;="&amp;新怪物属性!$CI58)+SUMIFS(装备数值!BN$50:BN$101,装备数值!$BG$50:$BG$101,"="&amp;新怪物属性!$CJ$2,装备数值!$BH$50:$BH$101,"&lt;="&amp;新怪物属性!$CJ58)+SUMIFS(装备数值!BN$50:BN$101,装备数值!$BG$50:$BG$101,"="&amp;新怪物属性!$CK$2,装备数值!$BH$50:$BH$101,"&lt;="&amp;新怪物属性!$CK58)+SUMIFS(装备数值!BN$50:BN$101,装备数值!$BG$50:$BG$101,"="&amp;新怪物属性!$CL$2,装备数值!$BH$50:$BH$101,"&lt;="&amp;新怪物属性!$CL58)+SUMIFS(装备数值!BN$50:BN$101,装备数值!$BG$50:$BG$101,"="&amp;新怪物属性!$CM$2,装备数值!$BH$50:$BH$101,"&lt;="&amp;新怪物属性!$CM58)+SUMIFS(装备数值!BN$50:BN$101,装备数值!$BG$50:$BG$101,"="&amp;新怪物属性!$CN$2,装备数值!$BH$50:$BH$101,"&lt;="&amp;新怪物属性!$CN58)+SUMIFS(装备数值!BN$50:BN$101,装备数值!$BG$50:$BG$101,"="&amp;新怪物属性!$CO$2,装备数值!$BH$50:$BH$101,"&lt;="&amp;新怪物属性!$CO58)+SUMIFS(装备数值!BN$50:BN$101,装备数值!$BG$50:$BG$101,"="&amp;新怪物属性!$CP$2,装备数值!$BH$50:$BH$101,"&lt;="&amp;新怪物属性!$CP58)+SUMIFS(装备数值!BN$50:BN$101,装备数值!$BG$50:$BG$101,"="&amp;新怪物属性!$CQ$2,装备数值!$BH$50:$BH$101,"&lt;="&amp;新怪物属性!$CQ58)+SUMIFS(装备数值!BN$50:BN$101,装备数值!$BG$50:$BG$101,"="&amp;新怪物属性!$CR$2,装备数值!$BH$50:$BH$101,"&lt;="&amp;新怪物属性!$CR58)</f>
        <v>1200</v>
      </c>
      <c r="CV58" s="14">
        <f>SUMIFS(装备数值!BO$50:BO$101,装备数值!$BG$50:$BG$101,"="&amp;新怪物属性!$CF$2,装备数值!$BH$50:$BH$101,"&lt;="&amp;新怪物属性!$CF58)+SUMIFS(装备数值!BO$50:BO$101,装备数值!$BG$50:$BG$101,"="&amp;新怪物属性!$CG$2,装备数值!$BH$50:$BH$101,"&lt;="&amp;新怪物属性!$CG58)+SUMIFS(装备数值!BO$50:BO$101,装备数值!$BG$50:$BG$101,"="&amp;新怪物属性!$CH$2,装备数值!$BH$50:$BH$101,"&lt;="&amp;新怪物属性!$CH58)+SUMIFS(装备数值!BO$50:BO$101,装备数值!$BG$50:$BG$101,"="&amp;新怪物属性!$CI$2,装备数值!$BH$50:$BH$101,"&lt;="&amp;新怪物属性!$CI58)+SUMIFS(装备数值!BO$50:BO$101,装备数值!$BG$50:$BG$101,"="&amp;新怪物属性!$CJ$2,装备数值!$BH$50:$BH$101,"&lt;="&amp;新怪物属性!$CJ58)+SUMIFS(装备数值!BO$50:BO$101,装备数值!$BG$50:$BG$101,"="&amp;新怪物属性!$CK$2,装备数值!$BH$50:$BH$101,"&lt;="&amp;新怪物属性!$CK58)+SUMIFS(装备数值!BO$50:BO$101,装备数值!$BG$50:$BG$101,"="&amp;新怪物属性!$CL$2,装备数值!$BH$50:$BH$101,"&lt;="&amp;新怪物属性!$CL58)+SUMIFS(装备数值!BO$50:BO$101,装备数值!$BG$50:$BG$101,"="&amp;新怪物属性!$CM$2,装备数值!$BH$50:$BH$101,"&lt;="&amp;新怪物属性!$CM58)+SUMIFS(装备数值!BO$50:BO$101,装备数值!$BG$50:$BG$101,"="&amp;新怪物属性!$CN$2,装备数值!$BH$50:$BH$101,"&lt;="&amp;新怪物属性!$CN58)+SUMIFS(装备数值!BO$50:BO$101,装备数值!$BG$50:$BG$101,"="&amp;新怪物属性!$CO$2,装备数值!$BH$50:$BH$101,"&lt;="&amp;新怪物属性!$CO58)+SUMIFS(装备数值!BO$50:BO$101,装备数值!$BG$50:$BG$101,"="&amp;新怪物属性!$CP$2,装备数值!$BH$50:$BH$101,"&lt;="&amp;新怪物属性!$CP58)+SUMIFS(装备数值!BO$50:BO$101,装备数值!$BG$50:$BG$101,"="&amp;新怪物属性!$CQ$2,装备数值!$BH$50:$BH$101,"&lt;="&amp;新怪物属性!$CQ58)+SUMIFS(装备数值!BO$50:BO$101,装备数值!$BG$50:$BG$101,"="&amp;新怪物属性!$CR$2,装备数值!$BH$50:$BH$101,"&lt;="&amp;新怪物属性!$CR58)</f>
        <v>48000</v>
      </c>
      <c r="CW58" s="14">
        <f>SUMIFS(装备数值!BP$50:BP$101,装备数值!$BG$50:$BG$101,"="&amp;新怪物属性!$CF$2,装备数值!$BH$50:$BH$101,"&lt;="&amp;新怪物属性!$CF58)+SUMIFS(装备数值!BP$50:BP$101,装备数值!$BG$50:$BG$101,"="&amp;新怪物属性!$CG$2,装备数值!$BH$50:$BH$101,"&lt;="&amp;新怪物属性!$CG58)+SUMIFS(装备数值!BP$50:BP$101,装备数值!$BG$50:$BG$101,"="&amp;新怪物属性!$CH$2,装备数值!$BH$50:$BH$101,"&lt;="&amp;新怪物属性!$CH58)+SUMIFS(装备数值!BP$50:BP$101,装备数值!$BG$50:$BG$101,"="&amp;新怪物属性!$CI$2,装备数值!$BH$50:$BH$101,"&lt;="&amp;新怪物属性!$CI58)+SUMIFS(装备数值!BP$50:BP$101,装备数值!$BG$50:$BG$101,"="&amp;新怪物属性!$CJ$2,装备数值!$BH$50:$BH$101,"&lt;="&amp;新怪物属性!$CJ58)+SUMIFS(装备数值!BP$50:BP$101,装备数值!$BG$50:$BG$101,"="&amp;新怪物属性!$CK$2,装备数值!$BH$50:$BH$101,"&lt;="&amp;新怪物属性!$CK58)+SUMIFS(装备数值!BP$50:BP$101,装备数值!$BG$50:$BG$101,"="&amp;新怪物属性!$CL$2,装备数值!$BH$50:$BH$101,"&lt;="&amp;新怪物属性!$CL58)+SUMIFS(装备数值!BP$50:BP$101,装备数值!$BG$50:$BG$101,"="&amp;新怪物属性!$CM$2,装备数值!$BH$50:$BH$101,"&lt;="&amp;新怪物属性!$CM58)+SUMIFS(装备数值!BP$50:BP$101,装备数值!$BG$50:$BG$101,"="&amp;新怪物属性!$CN$2,装备数值!$BH$50:$BH$101,"&lt;="&amp;新怪物属性!$CN58)+SUMIFS(装备数值!BP$50:BP$101,装备数值!$BG$50:$BG$101,"="&amp;新怪物属性!$CO$2,装备数值!$BH$50:$BH$101,"&lt;="&amp;新怪物属性!$CO58)+SUMIFS(装备数值!BP$50:BP$101,装备数值!$BG$50:$BG$101,"="&amp;新怪物属性!$CP$2,装备数值!$BH$50:$BH$101,"&lt;="&amp;新怪物属性!$CP58)+SUMIFS(装备数值!BP$50:BP$101,装备数值!$BG$50:$BG$101,"="&amp;新怪物属性!$CQ$2,装备数值!$BH$50:$BH$101,"&lt;="&amp;新怪物属性!$CQ58)+SUMIFS(装备数值!BP$50:BP$101,装备数值!$BG$50:$BG$101,"="&amp;新怪物属性!$CR$2,装备数值!$BH$50:$BH$101,"&lt;="&amp;新怪物属性!$CR58)</f>
        <v>920</v>
      </c>
      <c r="CX58" s="14">
        <f>SUMIFS(装备数值!BQ$50:BQ$101,装备数值!$BG$50:$BG$101,"="&amp;新怪物属性!$CF$2,装备数值!$BH$50:$BH$101,"&lt;="&amp;新怪物属性!$CF58)+SUMIFS(装备数值!BQ$50:BQ$101,装备数值!$BG$50:$BG$101,"="&amp;新怪物属性!$CG$2,装备数值!$BH$50:$BH$101,"&lt;="&amp;新怪物属性!$CG58)+SUMIFS(装备数值!BQ$50:BQ$101,装备数值!$BG$50:$BG$101,"="&amp;新怪物属性!$CH$2,装备数值!$BH$50:$BH$101,"&lt;="&amp;新怪物属性!$CH58)+SUMIFS(装备数值!BQ$50:BQ$101,装备数值!$BG$50:$BG$101,"="&amp;新怪物属性!$CI$2,装备数值!$BH$50:$BH$101,"&lt;="&amp;新怪物属性!$CI58)+SUMIFS(装备数值!BQ$50:BQ$101,装备数值!$BG$50:$BG$101,"="&amp;新怪物属性!$CJ$2,装备数值!$BH$50:$BH$101,"&lt;="&amp;新怪物属性!$CJ58)+SUMIFS(装备数值!BQ$50:BQ$101,装备数值!$BG$50:$BG$101,"="&amp;新怪物属性!$CK$2,装备数值!$BH$50:$BH$101,"&lt;="&amp;新怪物属性!$CK58)+SUMIFS(装备数值!BQ$50:BQ$101,装备数值!$BG$50:$BG$101,"="&amp;新怪物属性!$CL$2,装备数值!$BH$50:$BH$101,"&lt;="&amp;新怪物属性!$CL58)+SUMIFS(装备数值!BQ$50:BQ$101,装备数值!$BG$50:$BG$101,"="&amp;新怪物属性!$CM$2,装备数值!$BH$50:$BH$101,"&lt;="&amp;新怪物属性!$CM58)+SUMIFS(装备数值!BQ$50:BQ$101,装备数值!$BG$50:$BG$101,"="&amp;新怪物属性!$CN$2,装备数值!$BH$50:$BH$101,"&lt;="&amp;新怪物属性!$CN58)+SUMIFS(装备数值!BQ$50:BQ$101,装备数值!$BG$50:$BG$101,"="&amp;新怪物属性!$CO$2,装备数值!$BH$50:$BH$101,"&lt;="&amp;新怪物属性!$CO58)+SUMIFS(装备数值!BQ$50:BQ$101,装备数值!$BG$50:$BG$101,"="&amp;新怪物属性!$CP$2,装备数值!$BH$50:$BH$101,"&lt;="&amp;新怪物属性!$CP58)+SUMIFS(装备数值!BQ$50:BQ$101,装备数值!$BG$50:$BG$101,"="&amp;新怪物属性!$CQ$2,装备数值!$BH$50:$BH$101,"&lt;="&amp;新怪物属性!$CQ58)+SUMIFS(装备数值!BQ$50:BQ$101,装备数值!$BG$50:$BG$101,"="&amp;新怪物属性!$CR$2,装备数值!$BH$50:$BH$101,"&lt;="&amp;新怪物属性!$CR58)</f>
        <v>250</v>
      </c>
      <c r="CY58" s="14">
        <f>SUMIFS(装备数值!BR$50:BR$101,装备数值!$BG$50:$BG$101,"="&amp;新怪物属性!$CF$2,装备数值!$BH$50:$BH$101,"&lt;="&amp;新怪物属性!$CF58)+SUMIFS(装备数值!BR$50:BR$101,装备数值!$BG$50:$BG$101,"="&amp;新怪物属性!$CG$2,装备数值!$BH$50:$BH$101,"&lt;="&amp;新怪物属性!$CG58)+SUMIFS(装备数值!BR$50:BR$101,装备数值!$BG$50:$BG$101,"="&amp;新怪物属性!$CH$2,装备数值!$BH$50:$BH$101,"&lt;="&amp;新怪物属性!$CH58)+SUMIFS(装备数值!BR$50:BR$101,装备数值!$BG$50:$BG$101,"="&amp;新怪物属性!$CI$2,装备数值!$BH$50:$BH$101,"&lt;="&amp;新怪物属性!$CI58)+SUMIFS(装备数值!BR$50:BR$101,装备数值!$BG$50:$BG$101,"="&amp;新怪物属性!$CJ$2,装备数值!$BH$50:$BH$101,"&lt;="&amp;新怪物属性!$CJ58)+SUMIFS(装备数值!BR$50:BR$101,装备数值!$BG$50:$BG$101,"="&amp;新怪物属性!$CK$2,装备数值!$BH$50:$BH$101,"&lt;="&amp;新怪物属性!$CK58)+SUMIFS(装备数值!BR$50:BR$101,装备数值!$BG$50:$BG$101,"="&amp;新怪物属性!$CL$2,装备数值!$BH$50:$BH$101,"&lt;="&amp;新怪物属性!$CL58)+SUMIFS(装备数值!BR$50:BR$101,装备数值!$BG$50:$BG$101,"="&amp;新怪物属性!$CM$2,装备数值!$BH$50:$BH$101,"&lt;="&amp;新怪物属性!$CM58)+SUMIFS(装备数值!BR$50:BR$101,装备数值!$BG$50:$BG$101,"="&amp;新怪物属性!$CN$2,装备数值!$BH$50:$BH$101,"&lt;="&amp;新怪物属性!$CN58)+SUMIFS(装备数值!BR$50:BR$101,装备数值!$BG$50:$BG$101,"="&amp;新怪物属性!$CO$2,装备数值!$BH$50:$BH$101,"&lt;="&amp;新怪物属性!$CO58)+SUMIFS(装备数值!BR$50:BR$101,装备数值!$BG$50:$BG$101,"="&amp;新怪物属性!$CP$2,装备数值!$BH$50:$BH$101,"&lt;="&amp;新怪物属性!$CP58)+SUMIFS(装备数值!BR$50:BR$101,装备数值!$BG$50:$BG$101,"="&amp;新怪物属性!$CQ$2,装备数值!$BH$50:$BH$101,"&lt;="&amp;新怪物属性!$CQ58)+SUMIFS(装备数值!BR$50:BR$101,装备数值!$BG$50:$BG$101,"="&amp;新怪物属性!$CR$2,装备数值!$BH$50:$BH$101,"&lt;="&amp;新怪物属性!$CR58)</f>
        <v>250</v>
      </c>
      <c r="CZ58" s="14">
        <f>SUMIFS(装备数值!BS$50:BS$101,装备数值!$BG$50:$BG$101,"="&amp;新怪物属性!$CF$2,装备数值!$BH$50:$BH$101,"&lt;="&amp;新怪物属性!$CF58)+SUMIFS(装备数值!BS$50:BS$101,装备数值!$BG$50:$BG$101,"="&amp;新怪物属性!$CG$2,装备数值!$BH$50:$BH$101,"&lt;="&amp;新怪物属性!$CG58)+SUMIFS(装备数值!BS$50:BS$101,装备数值!$BG$50:$BG$101,"="&amp;新怪物属性!$CH$2,装备数值!$BH$50:$BH$101,"&lt;="&amp;新怪物属性!$CH58)+SUMIFS(装备数值!BS$50:BS$101,装备数值!$BG$50:$BG$101,"="&amp;新怪物属性!$CI$2,装备数值!$BH$50:$BH$101,"&lt;="&amp;新怪物属性!$CI58)+SUMIFS(装备数值!BS$50:BS$101,装备数值!$BG$50:$BG$101,"="&amp;新怪物属性!$CJ$2,装备数值!$BH$50:$BH$101,"&lt;="&amp;新怪物属性!$CJ58)+SUMIFS(装备数值!BS$50:BS$101,装备数值!$BG$50:$BG$101,"="&amp;新怪物属性!$CK$2,装备数值!$BH$50:$BH$101,"&lt;="&amp;新怪物属性!$CK58)+SUMIFS(装备数值!BS$50:BS$101,装备数值!$BG$50:$BG$101,"="&amp;新怪物属性!$CL$2,装备数值!$BH$50:$BH$101,"&lt;="&amp;新怪物属性!$CL58)+SUMIFS(装备数值!BS$50:BS$101,装备数值!$BG$50:$BG$101,"="&amp;新怪物属性!$CM$2,装备数值!$BH$50:$BH$101,"&lt;="&amp;新怪物属性!$CM58)+SUMIFS(装备数值!BS$50:BS$101,装备数值!$BG$50:$BG$101,"="&amp;新怪物属性!$CN$2,装备数值!$BH$50:$BH$101,"&lt;="&amp;新怪物属性!$CN58)+SUMIFS(装备数值!BS$50:BS$101,装备数值!$BG$50:$BG$101,"="&amp;新怪物属性!$CO$2,装备数值!$BH$50:$BH$101,"&lt;="&amp;新怪物属性!$CO58)+SUMIFS(装备数值!BS$50:BS$101,装备数值!$BG$50:$BG$101,"="&amp;新怪物属性!$CP$2,装备数值!$BH$50:$BH$101,"&lt;="&amp;新怪物属性!$CP58)+SUMIFS(装备数值!BS$50:BS$101,装备数值!$BG$50:$BG$101,"="&amp;新怪物属性!$CQ$2,装备数值!$BH$50:$BH$101,"&lt;="&amp;新怪物属性!$CQ58)+SUMIFS(装备数值!BS$50:BS$101,装备数值!$BG$50:$BG$101,"="&amp;新怪物属性!$CR$2,装备数值!$BH$50:$BH$101,"&lt;="&amp;新怪物属性!$CR58)</f>
        <v>250</v>
      </c>
      <c r="DA58" s="14">
        <f>SUMIFS(装备数值!BT$50:BT$101,装备数值!$BG$50:$BG$101,"="&amp;新怪物属性!$CF$2,装备数值!$BH$50:$BH$101,"&lt;="&amp;新怪物属性!$CF58)+SUMIFS(装备数值!BT$50:BT$101,装备数值!$BG$50:$BG$101,"="&amp;新怪物属性!$CG$2,装备数值!$BH$50:$BH$101,"&lt;="&amp;新怪物属性!$CG58)+SUMIFS(装备数值!BT$50:BT$101,装备数值!$BG$50:$BG$101,"="&amp;新怪物属性!$CH$2,装备数值!$BH$50:$BH$101,"&lt;="&amp;新怪物属性!$CH58)+SUMIFS(装备数值!BT$50:BT$101,装备数值!$BG$50:$BG$101,"="&amp;新怪物属性!$CI$2,装备数值!$BH$50:$BH$101,"&lt;="&amp;新怪物属性!$CI58)+SUMIFS(装备数值!BT$50:BT$101,装备数值!$BG$50:$BG$101,"="&amp;新怪物属性!$CJ$2,装备数值!$BH$50:$BH$101,"&lt;="&amp;新怪物属性!$CJ58)+SUMIFS(装备数值!BT$50:BT$101,装备数值!$BG$50:$BG$101,"="&amp;新怪物属性!$CK$2,装备数值!$BH$50:$BH$101,"&lt;="&amp;新怪物属性!$CK58)+SUMIFS(装备数值!BT$50:BT$101,装备数值!$BG$50:$BG$101,"="&amp;新怪物属性!$CL$2,装备数值!$BH$50:$BH$101,"&lt;="&amp;新怪物属性!$CL58)+SUMIFS(装备数值!BT$50:BT$101,装备数值!$BG$50:$BG$101,"="&amp;新怪物属性!$CM$2,装备数值!$BH$50:$BH$101,"&lt;="&amp;新怪物属性!$CM58)+SUMIFS(装备数值!BT$50:BT$101,装备数值!$BG$50:$BG$101,"="&amp;新怪物属性!$CN$2,装备数值!$BH$50:$BH$101,"&lt;="&amp;新怪物属性!$CN58)+SUMIFS(装备数值!BT$50:BT$101,装备数值!$BG$50:$BG$101,"="&amp;新怪物属性!$CO$2,装备数值!$BH$50:$BH$101,"&lt;="&amp;新怪物属性!$CO58)+SUMIFS(装备数值!BT$50:BT$101,装备数值!$BG$50:$BG$101,"="&amp;新怪物属性!$CP$2,装备数值!$BH$50:$BH$101,"&lt;="&amp;新怪物属性!$CP58)+SUMIFS(装备数值!BT$50:BT$101,装备数值!$BG$50:$BG$101,"="&amp;新怪物属性!$CQ$2,装备数值!$BH$50:$BH$101,"&lt;="&amp;新怪物属性!$CQ58)+SUMIFS(装备数值!BT$50:BT$101,装备数值!$BG$50:$BG$101,"="&amp;新怪物属性!$CR$2,装备数值!$BH$50:$BH$101,"&lt;="&amp;新怪物属性!$CR58)</f>
        <v>250</v>
      </c>
      <c r="DB58" s="14">
        <f>SUMIFS(装备数值!BU$50:BU$101,装备数值!$BG$50:$BG$101,"="&amp;新怪物属性!$CF$2,装备数值!$BH$50:$BH$101,"&lt;="&amp;新怪物属性!$CF58)+SUMIFS(装备数值!BU$50:BU$101,装备数值!$BG$50:$BG$101,"="&amp;新怪物属性!$CG$2,装备数值!$BH$50:$BH$101,"&lt;="&amp;新怪物属性!$CG58)+SUMIFS(装备数值!BU$50:BU$101,装备数值!$BG$50:$BG$101,"="&amp;新怪物属性!$CH$2,装备数值!$BH$50:$BH$101,"&lt;="&amp;新怪物属性!$CH58)+SUMIFS(装备数值!BU$50:BU$101,装备数值!$BG$50:$BG$101,"="&amp;新怪物属性!$CI$2,装备数值!$BH$50:$BH$101,"&lt;="&amp;新怪物属性!$CI58)+SUMIFS(装备数值!BU$50:BU$101,装备数值!$BG$50:$BG$101,"="&amp;新怪物属性!$CJ$2,装备数值!$BH$50:$BH$101,"&lt;="&amp;新怪物属性!$CJ58)+SUMIFS(装备数值!BU$50:BU$101,装备数值!$BG$50:$BG$101,"="&amp;新怪物属性!$CK$2,装备数值!$BH$50:$BH$101,"&lt;="&amp;新怪物属性!$CK58)+SUMIFS(装备数值!BU$50:BU$101,装备数值!$BG$50:$BG$101,"="&amp;新怪物属性!$CL$2,装备数值!$BH$50:$BH$101,"&lt;="&amp;新怪物属性!$CL58)+SUMIFS(装备数值!BU$50:BU$101,装备数值!$BG$50:$BG$101,"="&amp;新怪物属性!$CM$2,装备数值!$BH$50:$BH$101,"&lt;="&amp;新怪物属性!$CM58)+SUMIFS(装备数值!BU$50:BU$101,装备数值!$BG$50:$BG$101,"="&amp;新怪物属性!$CN$2,装备数值!$BH$50:$BH$101,"&lt;="&amp;新怪物属性!$CN58)+SUMIFS(装备数值!BU$50:BU$101,装备数值!$BG$50:$BG$101,"="&amp;新怪物属性!$CO$2,装备数值!$BH$50:$BH$101,"&lt;="&amp;新怪物属性!$CO58)+SUMIFS(装备数值!BU$50:BU$101,装备数值!$BG$50:$BG$101,"="&amp;新怪物属性!$CP$2,装备数值!$BH$50:$BH$101,"&lt;="&amp;新怪物属性!$CP58)+SUMIFS(装备数值!BU$50:BU$101,装备数值!$BG$50:$BG$101,"="&amp;新怪物属性!$CQ$2,装备数值!$BH$50:$BH$101,"&lt;="&amp;新怪物属性!$CQ58)+SUMIFS(装备数值!BU$50:BU$101,装备数值!$BG$50:$BG$101,"="&amp;新怪物属性!$CR$2,装备数值!$BH$50:$BH$101,"&lt;="&amp;新怪物属性!$CR58)</f>
        <v>0</v>
      </c>
      <c r="DC58" s="14">
        <f>SUMIFS(装备数值!BV$50:BV$101,装备数值!$BG$50:$BG$101,"="&amp;新怪物属性!$CF$2,装备数值!$BH$50:$BH$101,"&lt;="&amp;新怪物属性!$CF58)+SUMIFS(装备数值!BV$50:BV$101,装备数值!$BG$50:$BG$101,"="&amp;新怪物属性!$CG$2,装备数值!$BH$50:$BH$101,"&lt;="&amp;新怪物属性!$CG58)+SUMIFS(装备数值!BV$50:BV$101,装备数值!$BG$50:$BG$101,"="&amp;新怪物属性!$CH$2,装备数值!$BH$50:$BH$101,"&lt;="&amp;新怪物属性!$CH58)+SUMIFS(装备数值!BV$50:BV$101,装备数值!$BG$50:$BG$101,"="&amp;新怪物属性!$CI$2,装备数值!$BH$50:$BH$101,"&lt;="&amp;新怪物属性!$CI58)+SUMIFS(装备数值!BV$50:BV$101,装备数值!$BG$50:$BG$101,"="&amp;新怪物属性!$CJ$2,装备数值!$BH$50:$BH$101,"&lt;="&amp;新怪物属性!$CJ58)+SUMIFS(装备数值!BV$50:BV$101,装备数值!$BG$50:$BG$101,"="&amp;新怪物属性!$CK$2,装备数值!$BH$50:$BH$101,"&lt;="&amp;新怪物属性!$CK58)+SUMIFS(装备数值!BV$50:BV$101,装备数值!$BG$50:$BG$101,"="&amp;新怪物属性!$CL$2,装备数值!$BH$50:$BH$101,"&lt;="&amp;新怪物属性!$CL58)+SUMIFS(装备数值!BV$50:BV$101,装备数值!$BG$50:$BG$101,"="&amp;新怪物属性!$CM$2,装备数值!$BH$50:$BH$101,"&lt;="&amp;新怪物属性!$CM58)+SUMIFS(装备数值!BV$50:BV$101,装备数值!$BG$50:$BG$101,"="&amp;新怪物属性!$CN$2,装备数值!$BH$50:$BH$101,"&lt;="&amp;新怪物属性!$CN58)+SUMIFS(装备数值!BV$50:BV$101,装备数值!$BG$50:$BG$101,"="&amp;新怪物属性!$CO$2,装备数值!$BH$50:$BH$101,"&lt;="&amp;新怪物属性!$CO58)+SUMIFS(装备数值!BV$50:BV$101,装备数值!$BG$50:$BG$101,"="&amp;新怪物属性!$CP$2,装备数值!$BH$50:$BH$101,"&lt;="&amp;新怪物属性!$CP58)+SUMIFS(装备数值!BV$50:BV$101,装备数值!$BG$50:$BG$101,"="&amp;新怪物属性!$CQ$2,装备数值!$BH$50:$BH$101,"&lt;="&amp;新怪物属性!$CQ58)+SUMIFS(装备数值!BV$50:BV$101,装备数值!$BG$50:$BG$101,"="&amp;新怪物属性!$CR$2,装备数值!$BH$50:$BH$101,"&lt;="&amp;新怪物属性!$CR58)</f>
        <v>0</v>
      </c>
      <c r="DD58" s="14">
        <f>SUMIFS(装备数值!BW$50:BW$101,装备数值!$BG$50:$BG$101,"="&amp;新怪物属性!$CF$2,装备数值!$BH$50:$BH$101,"&lt;="&amp;新怪物属性!$CF58)+SUMIFS(装备数值!BW$50:BW$101,装备数值!$BG$50:$BG$101,"="&amp;新怪物属性!$CG$2,装备数值!$BH$50:$BH$101,"&lt;="&amp;新怪物属性!$CG58)+SUMIFS(装备数值!BW$50:BW$101,装备数值!$BG$50:$BG$101,"="&amp;新怪物属性!$CH$2,装备数值!$BH$50:$BH$101,"&lt;="&amp;新怪物属性!$CH58)+SUMIFS(装备数值!BW$50:BW$101,装备数值!$BG$50:$BG$101,"="&amp;新怪物属性!$CI$2,装备数值!$BH$50:$BH$101,"&lt;="&amp;新怪物属性!$CI58)+SUMIFS(装备数值!BW$50:BW$101,装备数值!$BG$50:$BG$101,"="&amp;新怪物属性!$CJ$2,装备数值!$BH$50:$BH$101,"&lt;="&amp;新怪物属性!$CJ58)+SUMIFS(装备数值!BW$50:BW$101,装备数值!$BG$50:$BG$101,"="&amp;新怪物属性!$CK$2,装备数值!$BH$50:$BH$101,"&lt;="&amp;新怪物属性!$CK58)+SUMIFS(装备数值!BW$50:BW$101,装备数值!$BG$50:$BG$101,"="&amp;新怪物属性!$CL$2,装备数值!$BH$50:$BH$101,"&lt;="&amp;新怪物属性!$CL58)+SUMIFS(装备数值!BW$50:BW$101,装备数值!$BG$50:$BG$101,"="&amp;新怪物属性!$CM$2,装备数值!$BH$50:$BH$101,"&lt;="&amp;新怪物属性!$CM58)+SUMIFS(装备数值!BW$50:BW$101,装备数值!$BG$50:$BG$101,"="&amp;新怪物属性!$CN$2,装备数值!$BH$50:$BH$101,"&lt;="&amp;新怪物属性!$CN58)+SUMIFS(装备数值!BW$50:BW$101,装备数值!$BG$50:$BG$101,"="&amp;新怪物属性!$CO$2,装备数值!$BH$50:$BH$101,"&lt;="&amp;新怪物属性!$CO58)+SUMIFS(装备数值!BW$50:BW$101,装备数值!$BG$50:$BG$101,"="&amp;新怪物属性!$CP$2,装备数值!$BH$50:$BH$101,"&lt;="&amp;新怪物属性!$CP58)+SUMIFS(装备数值!BW$50:BW$101,装备数值!$BG$50:$BG$101,"="&amp;新怪物属性!$CQ$2,装备数值!$BH$50:$BH$101,"&lt;="&amp;新怪物属性!$CQ58)+SUMIFS(装备数值!BW$50:BW$101,装备数值!$BG$50:$BG$101,"="&amp;新怪物属性!$CR$2,装备数值!$BH$50:$BH$101,"&lt;="&amp;新怪物属性!$CR58)</f>
        <v>0</v>
      </c>
      <c r="DE58" s="14">
        <f>SUMIFS(装备数值!BX$50:BX$101,装备数值!$BG$50:$BG$101,"="&amp;新怪物属性!$CF$2,装备数值!$BH$50:$BH$101,"&lt;="&amp;新怪物属性!$CF58)+SUMIFS(装备数值!BX$50:BX$101,装备数值!$BG$50:$BG$101,"="&amp;新怪物属性!$CG$2,装备数值!$BH$50:$BH$101,"&lt;="&amp;新怪物属性!$CG58)+SUMIFS(装备数值!BX$50:BX$101,装备数值!$BG$50:$BG$101,"="&amp;新怪物属性!$CH$2,装备数值!$BH$50:$BH$101,"&lt;="&amp;新怪物属性!$CH58)+SUMIFS(装备数值!BX$50:BX$101,装备数值!$BG$50:$BG$101,"="&amp;新怪物属性!$CI$2,装备数值!$BH$50:$BH$101,"&lt;="&amp;新怪物属性!$CI58)+SUMIFS(装备数值!BX$50:BX$101,装备数值!$BG$50:$BG$101,"="&amp;新怪物属性!$CJ$2,装备数值!$BH$50:$BH$101,"&lt;="&amp;新怪物属性!$CJ58)+SUMIFS(装备数值!BX$50:BX$101,装备数值!$BG$50:$BG$101,"="&amp;新怪物属性!$CK$2,装备数值!$BH$50:$BH$101,"&lt;="&amp;新怪物属性!$CK58)+SUMIFS(装备数值!BX$50:BX$101,装备数值!$BG$50:$BG$101,"="&amp;新怪物属性!$CL$2,装备数值!$BH$50:$BH$101,"&lt;="&amp;新怪物属性!$CL58)+SUMIFS(装备数值!BX$50:BX$101,装备数值!$BG$50:$BG$101,"="&amp;新怪物属性!$CM$2,装备数值!$BH$50:$BH$101,"&lt;="&amp;新怪物属性!$CM58)+SUMIFS(装备数值!BX$50:BX$101,装备数值!$BG$50:$BG$101,"="&amp;新怪物属性!$CN$2,装备数值!$BH$50:$BH$101,"&lt;="&amp;新怪物属性!$CN58)+SUMIFS(装备数值!BX$50:BX$101,装备数值!$BG$50:$BG$101,"="&amp;新怪物属性!$CO$2,装备数值!$BH$50:$BH$101,"&lt;="&amp;新怪物属性!$CO58)+SUMIFS(装备数值!BX$50:BX$101,装备数值!$BG$50:$BG$101,"="&amp;新怪物属性!$CP$2,装备数值!$BH$50:$BH$101,"&lt;="&amp;新怪物属性!$CP58)+SUMIFS(装备数值!BX$50:BX$101,装备数值!$BG$50:$BG$101,"="&amp;新怪物属性!$CQ$2,装备数值!$BH$50:$BH$101,"&lt;="&amp;新怪物属性!$CQ58)+SUMIFS(装备数值!BX$50:BX$101,装备数值!$BG$50:$BG$101,"="&amp;新怪物属性!$CR$2,装备数值!$BH$50:$BH$101,"&lt;="&amp;新怪物属性!$CR58)</f>
        <v>0</v>
      </c>
      <c r="DH58" s="14">
        <f>INDEX(装备数值!$I$13:$M$116,新怪物属性!$P58*8+1,DH$2)*$X58+INDEX(装备数值!$I$13:$M$116,新怪物属性!$Q58*8+2,DH$2)*$Y58+INDEX(装备数值!$I$13:$M$116,新怪物属性!$S58*8+3,DH$2)*$Z58+INDEX(装备数值!$I$13:$M$116,新怪物属性!$R58*8+4,DH$2)*$AA58+INDEX(装备数值!$I$13:$M$116,新怪物属性!$T58*8+5,DH$2)*$AB58+INDEX(装备数值!$I$13:$M$116,新怪物属性!$U58*8+6,DH$2)*$AC58+INDEX(装备数值!$I$13:$M$116,新怪物属性!$V58*8+7,DH$2)*$AD58+INDEX(装备数值!$I$13:$M$116,新怪物属性!$W58*8+8,DH$2)*$AE58</f>
        <v>10000</v>
      </c>
      <c r="DI58" s="14">
        <f>INDEX(装备数值!$I$13:$M$116,新怪物属性!$P58*8+1,DI$2)*$X58+INDEX(装备数值!$I$13:$M$116,新怪物属性!$Q58*8+2,DI$2)*$Y58+INDEX(装备数值!$I$13:$M$116,新怪物属性!$S58*8+3,DI$2)*$Z58+INDEX(装备数值!$I$13:$M$116,新怪物属性!$R58*8+4,DI$2)*$AA58+INDEX(装备数值!$I$13:$M$116,新怪物属性!$T58*8+5,DI$2)*$AB58+INDEX(装备数值!$I$13:$M$116,新怪物属性!$U58*8+6,DI$2)*$AC58+INDEX(装备数值!$I$13:$M$116,新怪物属性!$V58*8+7,DI$2)*$AD58+INDEX(装备数值!$I$13:$M$116,新怪物属性!$W58*8+8,DI$2)*$AE58</f>
        <v>66000</v>
      </c>
      <c r="DJ58" s="14">
        <f>INDEX(装备数值!$I$13:$M$116,新怪物属性!$P58*8+1,DJ$2)*$X58+INDEX(装备数值!$I$13:$M$116,新怪物属性!$Q58*8+2,DJ$2)*$Y58+INDEX(装备数值!$I$13:$M$116,新怪物属性!$S58*8+3,DJ$2)*$Z58+INDEX(装备数值!$I$13:$M$116,新怪物属性!$R58*8+4,DJ$2)*$AA58+INDEX(装备数值!$I$13:$M$116,新怪物属性!$T58*8+5,DJ$2)*$AB58+INDEX(装备数值!$I$13:$M$116,新怪物属性!$U58*8+6,DJ$2)*$AC58+INDEX(装备数值!$I$13:$M$116,新怪物属性!$V58*8+7,DJ$2)*$AD58+INDEX(装备数值!$I$13:$M$116,新怪物属性!$W58*8+8,DJ$2)*$AE58</f>
        <v>4200</v>
      </c>
      <c r="DK58" s="14">
        <f>INDEX(装备数值!$I$13:$M$116,新怪物属性!$P58*8+1,DK$2)*$X58+INDEX(装备数值!$I$13:$M$116,新怪物属性!$Q58*8+2,DK$2)*$Y58+INDEX(装备数值!$I$13:$M$116,新怪物属性!$S58*8+3,DK$2)*$Z58+INDEX(装备数值!$I$13:$M$116,新怪物属性!$R58*8+4,DK$2)*$AA58+INDEX(装备数值!$I$13:$M$116,新怪物属性!$T58*8+5,DK$2)*$AB58+INDEX(装备数值!$I$13:$M$116,新怪物属性!$U58*8+6,DK$2)*$AC58+INDEX(装备数值!$I$13:$M$116,新怪物属性!$V58*8+7,DK$2)*$AD58+INDEX(装备数值!$I$13:$M$116,新怪物属性!$W58*8+8,DK$2)*$AE58</f>
        <v>100000</v>
      </c>
      <c r="DL58" s="14">
        <f>INDEX(装备数值!$I$13:$M$116,新怪物属性!$P58*8+1,DL$2)*$X58+INDEX(装备数值!$I$13:$M$116,新怪物属性!$Q58*8+2,DL$2)*$Y58+INDEX(装备数值!$I$13:$M$116,新怪物属性!$S58*8+3,DL$2)*$Z58+INDEX(装备数值!$I$13:$M$116,新怪物属性!$R58*8+4,DL$2)*$AA58+INDEX(装备数值!$I$13:$M$116,新怪物属性!$T58*8+5,DL$2)*$AB58+INDEX(装备数值!$I$13:$M$116,新怪物属性!$U58*8+6,DL$2)*$AC58+INDEX(装备数值!$I$13:$M$116,新怪物属性!$V58*8+7,DL$2)*$AD58+INDEX(装备数值!$I$13:$M$116,新怪物属性!$W58*8+8,DL$2)*$AE58</f>
        <v>1400</v>
      </c>
      <c r="DO58" s="14">
        <f>INDEX(装备数值!$X$13:$AH$116,$P58*8+1,DO$2)*$AF58+INDEX(装备数值!$X$13:$AH$116,$Q58*8+2,DO$2)*$AG58+INDEX(装备数值!$X$13:$AH$116,$S58*8+3,DO$2)*$AH58+INDEX(装备数值!$X$13:$AH$116,$R58*8+4,DO$2)*$AI58+INDEX(装备数值!$X$13:$AH$116,$T58*8+5,DO$2)*$AJ58+INDEX(装备数值!$X$13:$AH$116,$U58*8+6,DO$2)*$AK58+INDEX(装备数值!$X$13:$AH$116,$V58*8+7,DO$2)*$AL58+INDEX(装备数值!$X$13:$AH$116,$W58*8+8,DO$2)*$AM58</f>
        <v>3000</v>
      </c>
      <c r="DP58" s="14">
        <f>INDEX(装备数值!$X$13:$AH$116,$P58*8+1,DP$2)*$AF58+INDEX(装备数值!$X$13:$AH$116,$Q58*8+2,DP$2)*$AG58+INDEX(装备数值!$X$13:$AH$116,$S58*8+3,DP$2)*$AH58+INDEX(装备数值!$X$13:$AH$116,$R58*8+4,DP$2)*$AI58+INDEX(装备数值!$X$13:$AH$116,$T58*8+5,DP$2)*$AJ58+INDEX(装备数值!$X$13:$AH$116,$U58*8+6,DP$2)*$AK58+INDEX(装备数值!$X$13:$AH$116,$V58*8+7,DP$2)*$AL58+INDEX(装备数值!$X$13:$AH$116,$W58*8+8,DP$2)*$AM58</f>
        <v>23250</v>
      </c>
      <c r="DQ58" s="14">
        <f>INDEX(装备数值!$X$13:$AH$116,$P58*8+1,DQ$2)*$AF58+INDEX(装备数值!$X$13:$AH$116,$Q58*8+2,DQ$2)*$AG58+INDEX(装备数值!$X$13:$AH$116,$S58*8+3,DQ$2)*$AH58+INDEX(装备数值!$X$13:$AH$116,$R58*8+4,DQ$2)*$AI58+INDEX(装备数值!$X$13:$AH$116,$T58*8+5,DQ$2)*$AJ58+INDEX(装备数值!$X$13:$AH$116,$U58*8+6,DQ$2)*$AK58+INDEX(装备数值!$X$13:$AH$116,$V58*8+7,DQ$2)*$AL58+INDEX(装备数值!$X$13:$AH$116,$W58*8+8,DQ$2)*$AM58</f>
        <v>1200</v>
      </c>
      <c r="DR58" s="14">
        <f>INDEX(装备数值!$X$13:$AH$116,$P58*8+1,DR$2)*$AF58+INDEX(装备数值!$X$13:$AH$116,$Q58*8+2,DR$2)*$AG58+INDEX(装备数值!$X$13:$AH$116,$S58*8+3,DR$2)*$AH58+INDEX(装备数值!$X$13:$AH$116,$R58*8+4,DR$2)*$AI58+INDEX(装备数值!$X$13:$AH$116,$T58*8+5,DR$2)*$AJ58+INDEX(装备数值!$X$13:$AH$116,$U58*8+6,DR$2)*$AK58+INDEX(装备数值!$X$13:$AH$116,$V58*8+7,DR$2)*$AL58+INDEX(装备数值!$X$13:$AH$116,$W58*8+8,DR$2)*$AM58</f>
        <v>35000</v>
      </c>
      <c r="DS58" s="14">
        <f>INDEX(装备数值!$X$13:$AH$116,$P58*8+1,DS$2)*$AF58+INDEX(装备数值!$X$13:$AH$116,$Q58*8+2,DS$2)*$AG58+INDEX(装备数值!$X$13:$AH$116,$S58*8+3,DS$2)*$AH58+INDEX(装备数值!$X$13:$AH$116,$R58*8+4,DS$2)*$AI58+INDEX(装备数值!$X$13:$AH$116,$T58*8+5,DS$2)*$AJ58+INDEX(装备数值!$X$13:$AH$116,$U58*8+6,DS$2)*$AK58+INDEX(装备数值!$X$13:$AH$116,$V58*8+7,DS$2)*$AL58+INDEX(装备数值!$X$13:$AH$116,$W58*8+8,DS$2)*$AM58</f>
        <v>480</v>
      </c>
      <c r="DT58" s="14">
        <f>INDEX(装备数值!$X$13:$AH$116,$P58*8+1,DT$2)*$AF58+INDEX(装备数值!$X$13:$AH$116,$Q58*8+2,DT$2)*$AG58+INDEX(装备数值!$X$13:$AH$116,$S58*8+3,DT$2)*$AH58+INDEX(装备数值!$X$13:$AH$116,$R58*8+4,DT$2)*$AI58+INDEX(装备数值!$X$13:$AH$116,$T58*8+5,DT$2)*$AJ58+INDEX(装备数值!$X$13:$AH$116,$U58*8+6,DT$2)*$AK58+INDEX(装备数值!$X$13:$AH$116,$V58*8+7,DT$2)*$AL58+INDEX(装备数值!$X$13:$AH$116,$W58*8+8,DT$2)*$AM58</f>
        <v>2400</v>
      </c>
      <c r="DU58" s="14">
        <f>INDEX(装备数值!$X$13:$AH$116,$P58*8+1,DU$2)*$AF58+INDEX(装备数值!$X$13:$AH$116,$Q58*8+2,DU$2)*$AG58+INDEX(装备数值!$X$13:$AH$116,$S58*8+3,DU$2)*$AH58+INDEX(装备数值!$X$13:$AH$116,$R58*8+4,DU$2)*$AI58+INDEX(装备数值!$X$13:$AH$116,$T58*8+5,DU$2)*$AJ58+INDEX(装备数值!$X$13:$AH$116,$U58*8+6,DU$2)*$AK58+INDEX(装备数值!$X$13:$AH$116,$V58*8+7,DU$2)*$AL58+INDEX(装备数值!$X$13:$AH$116,$W58*8+8,DU$2)*$AM58</f>
        <v>1800</v>
      </c>
      <c r="DV58" s="14">
        <f>INDEX(装备数值!$X$13:$AH$116,$P58*8+1,DV$2)*$AF58+INDEX(装备数值!$X$13:$AH$116,$Q58*8+2,DV$2)*$AG58+INDEX(装备数值!$X$13:$AH$116,$S58*8+3,DV$2)*$AH58+INDEX(装备数值!$X$13:$AH$116,$R58*8+4,DV$2)*$AI58+INDEX(装备数值!$X$13:$AH$116,$T58*8+5,DV$2)*$AJ58+INDEX(装备数值!$X$13:$AH$116,$U58*8+6,DV$2)*$AK58+INDEX(装备数值!$X$13:$AH$116,$V58*8+7,DV$2)*$AL58+INDEX(装备数值!$X$13:$AH$116,$W58*8+8,DV$2)*$AM58</f>
        <v>2200</v>
      </c>
      <c r="DW58" s="14">
        <f>INDEX(装备数值!$X$13:$AH$116,$P58*8+1,DW$2)*$AF58+INDEX(装备数值!$X$13:$AH$116,$Q58*8+2,DW$2)*$AG58+INDEX(装备数值!$X$13:$AH$116,$S58*8+3,DW$2)*$AH58+INDEX(装备数值!$X$13:$AH$116,$R58*8+4,DW$2)*$AI58+INDEX(装备数值!$X$13:$AH$116,$T58*8+5,DW$2)*$AJ58+INDEX(装备数值!$X$13:$AH$116,$U58*8+6,DW$2)*$AK58+INDEX(装备数值!$X$13:$AH$116,$V58*8+7,DW$2)*$AL58+INDEX(装备数值!$X$13:$AH$116,$W58*8+8,DW$2)*$AM58</f>
        <v>2000</v>
      </c>
      <c r="DX58" s="14">
        <f>INDEX(装备数值!$X$13:$AH$116,$P58*8+1,DX$2)*$AF58+INDEX(装备数值!$X$13:$AH$116,$Q58*8+2,DX$2)*$AG58+INDEX(装备数值!$X$13:$AH$116,$S58*8+3,DX$2)*$AH58+INDEX(装备数值!$X$13:$AH$116,$R58*8+4,DX$2)*$AI58+INDEX(装备数值!$X$13:$AH$116,$T58*8+5,DX$2)*$AJ58+INDEX(装备数值!$X$13:$AH$116,$U58*8+6,DX$2)*$AK58+INDEX(装备数值!$X$13:$AH$116,$V58*8+7,DX$2)*$AL58+INDEX(装备数值!$X$13:$AH$116,$W58*8+8,DX$2)*$AM58</f>
        <v>0</v>
      </c>
      <c r="DY58" s="14">
        <f>INDEX(装备数值!$X$13:$AH$116,$P58*8+1,DY$2)*$AF58+INDEX(装备数值!$X$13:$AH$116,$Q58*8+2,DY$2)*$AG58+INDEX(装备数值!$X$13:$AH$116,$S58*8+3,DY$2)*$AH58+INDEX(装备数值!$X$13:$AH$116,$R58*8+4,DY$2)*$AI58+INDEX(装备数值!$X$13:$AH$116,$T58*8+5,DY$2)*$AJ58+INDEX(装备数值!$X$13:$AH$116,$U58*8+6,DY$2)*$AK58+INDEX(装备数值!$X$13:$AH$116,$V58*8+7,DY$2)*$AL58+INDEX(装备数值!$X$13:$AH$116,$W58*8+8,DY$2)*$AM58</f>
        <v>0</v>
      </c>
      <c r="EA58" s="14">
        <f>INDEX(装备数值!$AN$17:$AN$117,MATCH(MIN($X58:$AE58),装备数值!$AO$17:$AO$117,1))</f>
        <v>10</v>
      </c>
      <c r="EB58" s="14">
        <f>IF(COUNTIF($P58:$W58,"&gt;"&amp;0)=8,INDEX(装备数值!AR$17:AR$117,$EA58+1),0)</f>
        <v>1200</v>
      </c>
      <c r="EC58" s="14">
        <f>IF(COUNTIF($P58:$W58,"&gt;"&amp;0)=8,INDEX(装备数值!AS$17:AS$117,$EA58+1),0)</f>
        <v>9000</v>
      </c>
      <c r="ED58" s="14">
        <f>IF(COUNTIF($P58:$W58,"&gt;"&amp;0)=8,INDEX(装备数值!AT$17:AT$117,$EA58+1),0)</f>
        <v>600</v>
      </c>
      <c r="EE58" s="14">
        <f>IF(COUNTIF($P58:$W58,"&gt;"&amp;0)=8,INDEX(装备数值!AU$17:AU$117,$EA58+1),0)</f>
        <v>12000</v>
      </c>
      <c r="EF58" s="14">
        <f>IF(COUNTIF($P58:$W58,"&gt;"&amp;0)=8,INDEX(装备数值!AV$17:AV$117,$EA58+1),0)</f>
        <v>200</v>
      </c>
      <c r="EH58" s="14">
        <f>INDEX(装备数值!$AY$17:$AY$77,MATCH(MIN($AF58:$AM58),装备数值!$AZ$17:$AZ$77,1))</f>
        <v>4</v>
      </c>
      <c r="EI58" s="26">
        <f>INDEX(装备数值!BA$17:BA$77,新怪物属性!EH58+1)</f>
        <v>0.04</v>
      </c>
      <c r="EJ58" s="26">
        <f>INDEX(装备数值!BA$17:BA$77,新怪物属性!EH58+1)</f>
        <v>0.04</v>
      </c>
      <c r="EL58" s="14">
        <f t="shared" si="88"/>
        <v>5</v>
      </c>
      <c r="EM58" s="14">
        <f>VLOOKUP(EL58,军阶与晶片数值!$W$6:$X$27,2)</f>
        <v>2</v>
      </c>
      <c r="EN58" s="14">
        <f>INDEX(军阶与晶片数值!Y$6:Y$27,$EM58+1)</f>
        <v>200</v>
      </c>
      <c r="EO58" s="14">
        <f>INDEX(军阶与晶片数值!Z$6:Z$27,$EM58+1)</f>
        <v>200</v>
      </c>
      <c r="EP58" s="14">
        <f>INDEX(军阶与晶片数值!AA$6:AA$27,$EM58+1)</f>
        <v>200</v>
      </c>
      <c r="EQ58" s="14">
        <f>INDEX(军阶与晶片数值!AB$6:AB$27,$EM58+1)</f>
        <v>200</v>
      </c>
      <c r="ER58" s="29">
        <f>INDEX(军阶与晶片数值!AC$6:AC$27,$EM58+1)</f>
        <v>10</v>
      </c>
      <c r="ES58" s="29">
        <f>INDEX(军阶与晶片数值!AD$6:AD$27,$EM58+1)</f>
        <v>5</v>
      </c>
      <c r="EU58" s="26">
        <f>INDEX(军阶与晶片数值!I$6:I$16,AN58+1)</f>
        <v>0.01</v>
      </c>
      <c r="EV58" s="26">
        <f>INDEX(军阶与晶片数值!M$6:M$16,AO58+1)</f>
        <v>0.01</v>
      </c>
      <c r="EW58" s="26">
        <f>INDEX(军阶与晶片数值!J$6:J$16,AP58+1)</f>
        <v>0.01</v>
      </c>
      <c r="EX58" s="26">
        <f>INDEX(军阶与晶片数值!K$6:K$16,AQ58+1)</f>
        <v>0.02</v>
      </c>
      <c r="EY58" s="26">
        <f>INDEX(军阶与晶片数值!L$6:L$16,AR58+1)</f>
        <v>0.02</v>
      </c>
      <c r="EZ58" s="28">
        <f>INDEX(军阶与晶片数值!N$6:N$16,AS58+1)</f>
        <v>0</v>
      </c>
      <c r="FA58" s="28">
        <f>INDEX(军阶与晶片数值!O$6:O$16,AT58+1)</f>
        <v>0</v>
      </c>
      <c r="FB58" s="28">
        <f>INDEX(军阶与晶片数值!P$6:P$16,AU58+1)</f>
        <v>0</v>
      </c>
      <c r="FC58" s="28">
        <f>INDEX(军阶与晶片数值!Q$6:Q$16,AV58+1)</f>
        <v>0</v>
      </c>
      <c r="FD58" s="26">
        <f>INDEX(军阶与晶片数值!R$6:R$16,AW58+1)</f>
        <v>0</v>
      </c>
      <c r="FE58" s="26">
        <f>INDEX(军阶与晶片数值!S$6:S$16,AX58+1)</f>
        <v>0</v>
      </c>
      <c r="FF58" s="26">
        <f>INDEX(军阶与晶片数值!T$6:T$16,AY58+1)</f>
        <v>0</v>
      </c>
      <c r="FG58" s="26">
        <f>INDEX(军阶与晶片数值!U$6:U$16,AZ58+1)</f>
        <v>0</v>
      </c>
      <c r="FI58" s="26">
        <f>INDEX(军阶与晶片数值!$C$6:$C$36,新怪物属性!$BA58+1)</f>
        <v>0.25</v>
      </c>
      <c r="FJ58" s="26">
        <f>INDEX(军阶与晶片数值!$C$6:$C$36,新怪物属性!$BA58+1)</f>
        <v>0.25</v>
      </c>
      <c r="FK58" s="26">
        <f>INDEX(军阶与晶片数值!$C$6:$C$36,新怪物属性!$BA58+1)</f>
        <v>0.25</v>
      </c>
      <c r="FL58" s="26">
        <f>INDEX(军阶与晶片数值!$C$6:$C$36,新怪物属性!$BA58+1)</f>
        <v>0.25</v>
      </c>
      <c r="FM58" s="26">
        <f>INDEX(军阶与晶片数值!$C$6:$C$36,新怪物属性!$BA58+1)</f>
        <v>0.25</v>
      </c>
      <c r="FO58" s="14">
        <f>INDEX(战舰突破!$H$6:$H$18,新怪物属性!$J58+1)+INDEX(战舰突破!$H$23:$H$35,新怪物属性!$K58+1)+INDEX(战舰突破!$H$40:$H$52,新怪物属性!$L58+1)</f>
        <v>200</v>
      </c>
      <c r="FP58" s="14">
        <f>INDEX(战舰突破!$I$6:$I$18,新怪物属性!$J58+1)+INDEX(战舰突破!$I$23:$I$35,新怪物属性!$K58+1)+INDEX(战舰突破!$I$40:$I$52,新怪物属性!$L58+1)</f>
        <v>200</v>
      </c>
      <c r="FQ58" s="14">
        <f>INDEX(战舰突破!$J$6:$J$18,新怪物属性!$J58+1)+INDEX(战舰突破!$J$23:$J$35,新怪物属性!$K58+1)+INDEX(战舰突破!$J$40:$J$52,新怪物属性!$L58+1)</f>
        <v>0</v>
      </c>
      <c r="FR58" s="14">
        <f>INDEX(战舰突破!$K$6:$K$18,新怪物属性!$J58+1)+INDEX(战舰突破!$K$23:$K$35,新怪物属性!$K58+1)+INDEX(战舰突破!$K$40:$K$52,新怪物属性!$L58+1)</f>
        <v>0</v>
      </c>
      <c r="FS58" s="14">
        <f>INDEX(战舰突破!$L$6:$L$18,新怪物属性!$J58+1)+INDEX(战舰突破!$L$23:$L$35,新怪物属性!$K58+1)+INDEX(战舰突破!$L$40:$L$52,新怪物属性!$L58+1)</f>
        <v>200</v>
      </c>
      <c r="FT58" s="18">
        <f>INDEX(战舰突破!$N$6:$N$18,新怪物属性!$J58+1)+INDEX(战舰突破!$N$23:$N$35,新怪物属性!$K58+1)+INDEX(战舰突破!$N$40:$N$52,新怪物属性!$L58+1)</f>
        <v>0</v>
      </c>
      <c r="FU58" s="18">
        <f>INDEX(战舰突破!$O$6:$O$18,新怪物属性!$J58+1)+INDEX(战舰突破!$O$23:$O$35,新怪物属性!$K58+1)+INDEX(战舰突破!$O$40:$O$52,新怪物属性!$L58+1)</f>
        <v>0</v>
      </c>
      <c r="FV58" s="18">
        <f>INDEX(战舰突破!$P$6:$P$18,新怪物属性!$J58+1)+INDEX(战舰突破!$P$23:$P$35,新怪物属性!$K58+1)+INDEX(战舰突破!$P$40:$P$52,新怪物属性!$L58+1)</f>
        <v>0</v>
      </c>
      <c r="FW58" s="18">
        <f>INDEX(战舰突破!$Q$6:$Q$18,新怪物属性!$J58+1)+INDEX(战舰突破!$Q$23:$Q$35,新怪物属性!$K58+1)+INDEX(战舰突破!$Q$40:$Q$52,新怪物属性!$L58+1)</f>
        <v>0</v>
      </c>
      <c r="FX58" s="18">
        <f>INDEX(战舰突破!$R$6:$R$18,新怪物属性!$J58+1)+INDEX(战舰突破!$R$23:$R$35,新怪物属性!$K58+1)+INDEX(战舰突破!$R$40:$R$52,新怪物属性!$L58+1)</f>
        <v>0</v>
      </c>
      <c r="FY58" s="18">
        <f>INDEX(战舰突破!$M$6:$M$18,新怪物属性!$J58+1)+INDEX(战舰突破!$M$23:$M$35,新怪物属性!$K58+1)+INDEX(战舰突破!$M$40:$M$52,新怪物属性!$L58+1)</f>
        <v>0</v>
      </c>
      <c r="FZ58" s="22">
        <f>INDEX(战舰突破!$W$6:$W$18,新怪物属性!$J58+1)+INDEX(战舰突破!$W$23:$W$35,新怪物属性!$K58+1)+INDEX(战舰突破!$W$40:$W$52,新怪物属性!$L58+1)</f>
        <v>0.3</v>
      </c>
      <c r="GC58" s="14">
        <f>INDEX(战舰突破!$S$6:$S$18,新怪物属性!$J58+1)</f>
        <v>0</v>
      </c>
      <c r="GD58" s="14">
        <f>INDEX(战舰突破!$T$6:$T$18,新怪物属性!$J58+1)</f>
        <v>0.25</v>
      </c>
      <c r="GE58" s="14">
        <f>INDEX(战舰突破!$U$6:$U$18,新怪物属性!$J58+1)</f>
        <v>0.1</v>
      </c>
      <c r="GF58" s="14">
        <f>INDEX(战舰突破!$V$6:$V$18,新怪物属性!$J58+1)</f>
        <v>0</v>
      </c>
      <c r="GG58" s="14">
        <f>INDEX(战舰突破!$X$6:$X$18,新怪物属性!$J58+1)</f>
        <v>4</v>
      </c>
      <c r="GI58" s="14">
        <f>INDEX(战舰突破!$S$23:$S$35,新怪物属性!$J58+1)</f>
        <v>0.25</v>
      </c>
      <c r="GJ58" s="14">
        <f>INDEX(战舰突破!$T$23:$T$35,新怪物属性!$J58+1)</f>
        <v>0</v>
      </c>
      <c r="GK58" s="14">
        <f>INDEX(战舰突破!$U$23:$U$35,新怪物属性!$J58+1)</f>
        <v>0.1</v>
      </c>
      <c r="GL58" s="14">
        <f>INDEX(战舰突破!$V$23:$V$35,新怪物属性!$J58+1)</f>
        <v>0</v>
      </c>
      <c r="GM58" s="14">
        <f>INDEX(战舰突破!$X$23:$X$35,新怪物属性!$J58+1)</f>
        <v>60</v>
      </c>
      <c r="GO58" s="14">
        <f>INDEX(战舰突破!$S$40:$S$52,新怪物属性!$J58+1)</f>
        <v>0.25</v>
      </c>
      <c r="GP58" s="14">
        <f>INDEX(战舰突破!$T$40:$T$52,新怪物属性!$J58+1)</f>
        <v>0</v>
      </c>
      <c r="GQ58" s="14">
        <f>INDEX(战舰突破!$U$40:$U$52,新怪物属性!$J58+1)</f>
        <v>0.1</v>
      </c>
      <c r="GR58" s="14">
        <f>INDEX(战舰突破!$V$40:$V$52,新怪物属性!$J58+1)</f>
        <v>0</v>
      </c>
      <c r="GS58" s="14">
        <f>INDEX(战舰突破!$X$40:$X$52,新怪物属性!$J58+1)</f>
        <v>100</v>
      </c>
      <c r="GV58" s="14">
        <v>1</v>
      </c>
      <c r="GW58" s="14">
        <v>3</v>
      </c>
      <c r="GX58" s="14">
        <v>1</v>
      </c>
      <c r="GY58" s="14">
        <v>1</v>
      </c>
      <c r="GZ58" s="14">
        <v>0</v>
      </c>
      <c r="HA58" s="14">
        <v>0</v>
      </c>
      <c r="HB58" s="14">
        <v>0</v>
      </c>
      <c r="HC58" s="14">
        <v>0</v>
      </c>
      <c r="HD58" s="14">
        <v>0</v>
      </c>
      <c r="HE58" s="14">
        <v>0</v>
      </c>
      <c r="HF58" s="14">
        <v>0</v>
      </c>
      <c r="HG58" s="14">
        <v>0</v>
      </c>
      <c r="HH58" s="14">
        <v>0</v>
      </c>
      <c r="HI58" s="14">
        <v>0</v>
      </c>
      <c r="HJ58" s="14">
        <v>0</v>
      </c>
      <c r="HK58" s="14">
        <v>0</v>
      </c>
      <c r="HL58" s="14">
        <v>0</v>
      </c>
      <c r="HM58" s="14">
        <v>0</v>
      </c>
      <c r="HN58" s="14">
        <v>0</v>
      </c>
      <c r="HO58" s="14">
        <v>0</v>
      </c>
      <c r="HP58" s="14">
        <v>0</v>
      </c>
      <c r="HQ58" s="14">
        <v>0</v>
      </c>
      <c r="HR58" s="14">
        <v>0</v>
      </c>
      <c r="HS58" s="14">
        <v>0</v>
      </c>
      <c r="HT58" s="14">
        <v>0</v>
      </c>
      <c r="HU58" s="14">
        <v>0</v>
      </c>
      <c r="HX58" s="14">
        <v>1</v>
      </c>
      <c r="HY58" s="14">
        <v>2</v>
      </c>
      <c r="IB58" s="14">
        <f>IF($GV58=0,0,INDEX(战宠!P$15:P$27,新怪物属性!$GV$3)*(INDEX(战宠!$U$7:$Y$10,1,新怪物属性!$GV58)))*(新怪物属性!$GW58+4)
+IF($GX58=0,0,INDEX(战宠!P$15:P$27,新怪物属性!$GX$3)*(INDEX(战宠!$U$7:$Y$10,1,新怪物属性!$GX58)))*(新怪物属性!$GY58+4)
+IF($GZ58=0,0,INDEX(战宠!P$15:P$27,新怪物属性!$GZ$3)*(INDEX(战宠!$U$7:$Y$10,1,新怪物属性!$GZ58)))*(新怪物属性!$HA58+4)
+IF($HB58=0,0,INDEX(战宠!P$15:P$27,新怪物属性!$HB$3)*(INDEX(战宠!$U$7:$Y$10,1,新怪物属性!$HB58)))*(新怪物属性!$HC58+4)
+IF($HD58=0,0,INDEX(战宠!P$15:P$27,新怪物属性!$HD$3)*(INDEX(战宠!$U$7:$Y$10,1,新怪物属性!$HD58)))*(新怪物属性!$HE58+4)
+IF($HF58=0,0,INDEX(战宠!P$15:P$27,新怪物属性!$HF$3)*(INDEX(战宠!$U$7:$Y$10,1,新怪物属性!$HF58)))*(新怪物属性!$HG58+4)
+IF($HH58=0,0,INDEX(战宠!P$15:P$27,新怪物属性!$HH$3)*(INDEX(战宠!$U$7:$Y$10,1,新怪物属性!$HH58)))*(新怪物属性!$HI58+4)
+IF($HJ58=0,0,INDEX(战宠!P$15:P$27,新怪物属性!$HJ$3)*(INDEX(战宠!$U$7:$Y$10,1,新怪物属性!$HJ58)))*(新怪物属性!$HK58+4)
+IF($HL58=0,0,INDEX(战宠!P$15:P$27,新怪物属性!$HL$3)*(INDEX(战宠!$U$7:$Y$10,1,新怪物属性!$HL58)))*(新怪物属性!$HM58+4)
+IF($HN58=0,0,INDEX(战宠!P$15:P$27,新怪物属性!$HN$3)*(INDEX(战宠!$U$7:$Y$10,1,新怪物属性!$HN58)))*(新怪物属性!$HO58+4)
+IF($HP58=0,0,INDEX(战宠!P$15:P$27,新怪物属性!$HP$3)*(INDEX(战宠!$U$7:$Y$10,1,新怪物属性!$HP58)))*(新怪物属性!$HQ58+4)
+IF($HR58=0,0,INDEX(战宠!P$15:P$27,新怪物属性!$HR$3)*(INDEX(战宠!$U$7:$Y$10,1,新怪物属性!$HR58)))*(新怪物属性!$HS58+4)
+IF($HT58=0,0,INDEX(战宠!P$15:P$27,新怪物属性!$HT$3)*(INDEX(战宠!$U$7:$Y$10,1,新怪物属性!$HT58)))*(新怪物属性!$HU58+4)</f>
        <v>9600</v>
      </c>
      <c r="IC58" s="14">
        <f>IF($GV58=0,0,INDEX(战宠!Q$15:Q$27,新怪物属性!$GV$3)*(INDEX(战宠!$U$7:$Y$10,1,新怪物属性!$GV58)))*(新怪物属性!$GW58+4)
+IF($GX58=0,0,INDEX(战宠!Q$15:Q$27,新怪物属性!$GX$3)*(INDEX(战宠!$U$7:$Y$10,1,新怪物属性!$GX58)))*(新怪物属性!$GY58+4)
+IF($GZ58=0,0,INDEX(战宠!Q$15:Q$27,新怪物属性!$GZ$3)*(INDEX(战宠!$U$7:$Y$10,1,新怪物属性!$GZ58)))*(新怪物属性!$HA58+4)
+IF($HB58=0,0,INDEX(战宠!Q$15:Q$27,新怪物属性!$HB$3)*(INDEX(战宠!$U$7:$Y$10,1,新怪物属性!$HB58)))*(新怪物属性!$HC58+4)
+IF($HD58=0,0,INDEX(战宠!Q$15:Q$27,新怪物属性!$HD$3)*(INDEX(战宠!$U$7:$Y$10,1,新怪物属性!$HD58)))*(新怪物属性!$HE58+4)
+IF($HF58=0,0,INDEX(战宠!Q$15:Q$27,新怪物属性!$HF$3)*(INDEX(战宠!$U$7:$Y$10,1,新怪物属性!$HF58)))*(新怪物属性!$HG58+4)
+IF($HH58=0,0,INDEX(战宠!Q$15:Q$27,新怪物属性!$HH$3)*(INDEX(战宠!$U$7:$Y$10,1,新怪物属性!$HH58)))*(新怪物属性!$HI58+4)
+IF($HJ58=0,0,INDEX(战宠!Q$15:Q$27,新怪物属性!$HJ$3)*(INDEX(战宠!$U$7:$Y$10,1,新怪物属性!$HJ58)))*(新怪物属性!$HK58+4)
+IF($HL58=0,0,INDEX(战宠!Q$15:Q$27,新怪物属性!$HL$3)*(INDEX(战宠!$U$7:$Y$10,1,新怪物属性!$HL58)))*(新怪物属性!$HM58+4)
+IF($HN58=0,0,INDEX(战宠!Q$15:Q$27,新怪物属性!$HN$3)*(INDEX(战宠!$U$7:$Y$10,1,新怪物属性!$HN58)))*(新怪物属性!$HO58+4)
+IF($HP58=0,0,INDEX(战宠!Q$15:Q$27,新怪物属性!$HP$3)*(INDEX(战宠!$U$7:$Y$10,1,新怪物属性!$HP58)))*(新怪物属性!$HQ58+4)
+IF($HR58=0,0,INDEX(战宠!Q$15:Q$27,新怪物属性!$HR$3)*(INDEX(战宠!$U$7:$Y$10,1,新怪物属性!$HR58)))*(新怪物属性!$HS58+4)
+IF($HT58=0,0,INDEX(战宠!Q$15:Q$27,新怪物属性!$HT$3)*(INDEX(战宠!$U$7:$Y$10,1,新怪物属性!$HT58)))*(新怪物属性!$HU58+4)</f>
        <v>84000</v>
      </c>
      <c r="ID58" s="14">
        <f>IF($GV58=0,0,INDEX(战宠!R$15:R$27,新怪物属性!$GV$3)*(INDEX(战宠!$U$7:$Y$10,1,新怪物属性!$GV58)))*(新怪物属性!$GW58+4)
+IF($GX58=0,0,INDEX(战宠!R$15:R$27,新怪物属性!$GX$3)*(INDEX(战宠!$U$7:$Y$10,1,新怪物属性!$GX58)))*(新怪物属性!$GY58+4)
+IF($GZ58=0,0,INDEX(战宠!R$15:R$27,新怪物属性!$GZ$3)*(INDEX(战宠!$U$7:$Y$10,1,新怪物属性!$GZ58)))*(新怪物属性!$HA58+4)
+IF($HB58=0,0,INDEX(战宠!R$15:R$27,新怪物属性!$HB$3)*(INDEX(战宠!$U$7:$Y$10,1,新怪物属性!$HB58)))*(新怪物属性!$HC58+4)
+IF($HD58=0,0,INDEX(战宠!R$15:R$27,新怪物属性!$HD$3)*(INDEX(战宠!$U$7:$Y$10,1,新怪物属性!$HD58)))*(新怪物属性!$HE58+4)
+IF($HF58=0,0,INDEX(战宠!R$15:R$27,新怪物属性!$HF$3)*(INDEX(战宠!$U$7:$Y$10,1,新怪物属性!$HF58)))*(新怪物属性!$HG58+4)
+IF($HH58=0,0,INDEX(战宠!R$15:R$27,新怪物属性!$HH$3)*(INDEX(战宠!$U$7:$Y$10,1,新怪物属性!$HH58)))*(新怪物属性!$HI58+4)
+IF($HJ58=0,0,INDEX(战宠!R$15:R$27,新怪物属性!$HJ$3)*(INDEX(战宠!$U$7:$Y$10,1,新怪物属性!$HJ58)))*(新怪物属性!$HK58+4)
+IF($HL58=0,0,INDEX(战宠!R$15:R$27,新怪物属性!$HL$3)*(INDEX(战宠!$U$7:$Y$10,1,新怪物属性!$HL58)))*(新怪物属性!$HM58+4)
+IF($HN58=0,0,INDEX(战宠!R$15:R$27,新怪物属性!$HN$3)*(INDEX(战宠!$U$7:$Y$10,1,新怪物属性!$HN58)))*(新怪物属性!$HO58+4)
+IF($HP58=0,0,INDEX(战宠!R$15:R$27,新怪物属性!$HP$3)*(INDEX(战宠!$U$7:$Y$10,1,新怪物属性!$HP58)))*(新怪物属性!$HQ58+4)
+IF($HR58=0,0,INDEX(战宠!R$15:R$27,新怪物属性!$HR$3)*(INDEX(战宠!$U$7:$Y$10,1,新怪物属性!$HR58)))*(新怪物属性!$HS58+4)
+IF($HT58=0,0,INDEX(战宠!R$15:R$27,新怪物属性!$HT$3)*(INDEX(战宠!$U$7:$Y$10,1,新怪物属性!$HT58)))*(新怪物属性!$HU58+4)</f>
        <v>4000</v>
      </c>
      <c r="IE58" s="14">
        <f>IF($GV58=0,0,INDEX(战宠!S$15:S$27,新怪物属性!$GV$3)*(INDEX(战宠!$U$7:$Y$10,1,新怪物属性!$GV58)))*(新怪物属性!$GW58+4)
+IF($GX58=0,0,INDEX(战宠!S$15:S$27,新怪物属性!$GX$3)*(INDEX(战宠!$U$7:$Y$10,1,新怪物属性!$GX58)))*(新怪物属性!$GY58+4)
+IF($GZ58=0,0,INDEX(战宠!S$15:S$27,新怪物属性!$GZ$3)*(INDEX(战宠!$U$7:$Y$10,1,新怪物属性!$GZ58)))*(新怪物属性!$HA58+4)
+IF($HB58=0,0,INDEX(战宠!S$15:S$27,新怪物属性!$HB$3)*(INDEX(战宠!$U$7:$Y$10,1,新怪物属性!$HB58)))*(新怪物属性!$HC58+4)
+IF($HD58=0,0,INDEX(战宠!S$15:S$27,新怪物属性!$HD$3)*(INDEX(战宠!$U$7:$Y$10,1,新怪物属性!$HD58)))*(新怪物属性!$HE58+4)
+IF($HF58=0,0,INDEX(战宠!S$15:S$27,新怪物属性!$HF$3)*(INDEX(战宠!$U$7:$Y$10,1,新怪物属性!$HF58)))*(新怪物属性!$HG58+4)
+IF($HH58=0,0,INDEX(战宠!S$15:S$27,新怪物属性!$HH$3)*(INDEX(战宠!$U$7:$Y$10,1,新怪物属性!$HH58)))*(新怪物属性!$HI58+4)
+IF($HJ58=0,0,INDEX(战宠!S$15:S$27,新怪物属性!$HJ$3)*(INDEX(战宠!$U$7:$Y$10,1,新怪物属性!$HJ58)))*(新怪物属性!$HK58+4)
+IF($HL58=0,0,INDEX(战宠!S$15:S$27,新怪物属性!$HL$3)*(INDEX(战宠!$U$7:$Y$10,1,新怪物属性!$HL58)))*(新怪物属性!$HM58+4)
+IF($HN58=0,0,INDEX(战宠!S$15:S$27,新怪物属性!$HN$3)*(INDEX(战宠!$U$7:$Y$10,1,新怪物属性!$HN58)))*(新怪物属性!$HO58+4)
+IF($HP58=0,0,INDEX(战宠!S$15:S$27,新怪物属性!$HP$3)*(INDEX(战宠!$U$7:$Y$10,1,新怪物属性!$HP58)))*(新怪物属性!$HQ58+4)
+IF($HR58=0,0,INDEX(战宠!S$15:S$27,新怪物属性!$HR$3)*(INDEX(战宠!$U$7:$Y$10,1,新怪物属性!$HR58)))*(新怪物属性!$HS58+4)
+IF($HT58=0,0,INDEX(战宠!S$15:S$27,新怪物属性!$HT$3)*(INDEX(战宠!$U$7:$Y$10,1,新怪物属性!$HT58)))*(新怪物属性!$HU58+4)</f>
        <v>100000</v>
      </c>
      <c r="IF58" s="14">
        <f>IF($GV58=0,0,INDEX(战宠!T$15:T$27,新怪物属性!$GV$3)*(INDEX(战宠!$U$7:$Y$10,1,新怪物属性!$GV58)))*(新怪物属性!$GW58+4)
+IF($GX58=0,0,INDEX(战宠!T$15:T$27,新怪物属性!$GX$3)*(INDEX(战宠!$U$7:$Y$10,1,新怪物属性!$GX58)))*(新怪物属性!$GY58+4)
+IF($GZ58=0,0,INDEX(战宠!T$15:T$27,新怪物属性!$GZ$3)*(INDEX(战宠!$U$7:$Y$10,1,新怪物属性!$GZ58)))*(新怪物属性!$HA58+4)
+IF($HB58=0,0,INDEX(战宠!T$15:T$27,新怪物属性!$HB$3)*(INDEX(战宠!$U$7:$Y$10,1,新怪物属性!$HB58)))*(新怪物属性!$HC58+4)
+IF($HD58=0,0,INDEX(战宠!T$15:T$27,新怪物属性!$HD$3)*(INDEX(战宠!$U$7:$Y$10,1,新怪物属性!$HD58)))*(新怪物属性!$HE58+4)
+IF($HF58=0,0,INDEX(战宠!T$15:T$27,新怪物属性!$HF$3)*(INDEX(战宠!$U$7:$Y$10,1,新怪物属性!$HF58)))*(新怪物属性!$HG58+4)
+IF($HH58=0,0,INDEX(战宠!T$15:T$27,新怪物属性!$HH$3)*(INDEX(战宠!$U$7:$Y$10,1,新怪物属性!$HH58)))*(新怪物属性!$HI58+4)
+IF($HJ58=0,0,INDEX(战宠!T$15:T$27,新怪物属性!$HJ$3)*(INDEX(战宠!$U$7:$Y$10,1,新怪物属性!$HJ58)))*(新怪物属性!$HK58+4)
+IF($HL58=0,0,INDEX(战宠!T$15:T$27,新怪物属性!$HL$3)*(INDEX(战宠!$U$7:$Y$10,1,新怪物属性!$HL58)))*(新怪物属性!$HM58+4)
+IF($HN58=0,0,INDEX(战宠!T$15:T$27,新怪物属性!$HN$3)*(INDEX(战宠!$U$7:$Y$10,1,新怪物属性!$HN58)))*(新怪物属性!$HO58+4)
+IF($HP58=0,0,INDEX(战宠!T$15:T$27,新怪物属性!$HP$3)*(INDEX(战宠!$U$7:$Y$10,1,新怪物属性!$HP58)))*(新怪物属性!$HQ58+4)
+IF($HR58=0,0,INDEX(战宠!T$15:T$27,新怪物属性!$HR$3)*(INDEX(战宠!$U$7:$Y$10,1,新怪物属性!$HR58)))*(新怪物属性!$HS58+4)
+IF($HT58=0,0,INDEX(战宠!T$15:T$27,新怪物属性!$HT$3)*(INDEX(战宠!$U$7:$Y$10,1,新怪物属性!$HT58)))*(新怪物属性!$HU58+4)</f>
        <v>3500</v>
      </c>
      <c r="II58" s="14">
        <f>IF(HX58=0,0,INDEX(战宠!$D$15:$D$27,新怪物属性!HX58))</f>
        <v>0.17</v>
      </c>
      <c r="IJ58" s="14">
        <f>IF(HY58=0,0,INDEX(战宠!$D$15:$D$27,新怪物属性!HY58))</f>
        <v>0.17</v>
      </c>
      <c r="IM58" s="14">
        <f t="shared" si="51"/>
        <v>50828</v>
      </c>
      <c r="IN58" s="14">
        <f t="shared" si="52"/>
        <v>51252</v>
      </c>
      <c r="IO58" s="14">
        <f t="shared" si="53"/>
        <v>51706</v>
      </c>
      <c r="IP58" s="14">
        <f t="shared" si="54"/>
        <v>50828</v>
      </c>
      <c r="IQ58" s="14">
        <f t="shared" si="55"/>
        <v>50828</v>
      </c>
      <c r="IR58" s="14">
        <f t="shared" si="89"/>
        <v>281509</v>
      </c>
      <c r="IS58" s="14">
        <f t="shared" si="90"/>
        <v>16075</v>
      </c>
      <c r="IT58" s="14">
        <f t="shared" si="91"/>
        <v>438383</v>
      </c>
      <c r="IU58" s="14">
        <f t="shared" si="92"/>
        <v>8281</v>
      </c>
      <c r="IV58" s="28">
        <f t="shared" si="93"/>
        <v>2850</v>
      </c>
      <c r="IW58" s="28">
        <f t="shared" si="94"/>
        <v>2250</v>
      </c>
      <c r="IX58" s="28">
        <f t="shared" si="95"/>
        <v>2650</v>
      </c>
      <c r="IY58" s="28">
        <f t="shared" si="96"/>
        <v>2450</v>
      </c>
      <c r="IZ58" s="28">
        <f t="shared" si="97"/>
        <v>1.04</v>
      </c>
      <c r="JA58" s="28">
        <f t="shared" si="98"/>
        <v>1.04</v>
      </c>
      <c r="JB58" s="28">
        <f t="shared" si="99"/>
        <v>10</v>
      </c>
      <c r="JC58" s="28">
        <f t="shared" si="100"/>
        <v>5</v>
      </c>
      <c r="JD58" s="14">
        <f t="shared" si="101"/>
        <v>1</v>
      </c>
      <c r="JE58" s="14">
        <f t="shared" si="102"/>
        <v>1.25</v>
      </c>
      <c r="JF58" s="14">
        <f t="shared" si="103"/>
        <v>1.25</v>
      </c>
      <c r="JG58" s="18">
        <f t="shared" si="104"/>
        <v>1.25</v>
      </c>
      <c r="JH58" s="18">
        <f t="shared" si="105"/>
        <v>1</v>
      </c>
      <c r="JI58" s="18">
        <f t="shared" si="106"/>
        <v>1</v>
      </c>
      <c r="JJ58" s="29">
        <f t="shared" si="136"/>
        <v>3000</v>
      </c>
      <c r="JK58" s="29">
        <f t="shared" si="136"/>
        <v>3300</v>
      </c>
      <c r="JL58" s="29">
        <f t="shared" si="136"/>
        <v>3300</v>
      </c>
      <c r="JM58" s="26">
        <f t="shared" si="107"/>
        <v>0.1</v>
      </c>
      <c r="JN58" s="26">
        <f t="shared" si="108"/>
        <v>0.1</v>
      </c>
      <c r="JO58" s="26">
        <f t="shared" si="109"/>
        <v>0.1</v>
      </c>
      <c r="JP58" s="14">
        <f t="shared" si="110"/>
        <v>2</v>
      </c>
      <c r="JQ58" s="14">
        <f t="shared" si="111"/>
        <v>2</v>
      </c>
      <c r="JR58" s="14">
        <f t="shared" si="112"/>
        <v>2</v>
      </c>
      <c r="JS58" s="14">
        <f t="shared" si="113"/>
        <v>4</v>
      </c>
      <c r="JT58" s="14">
        <f t="shared" si="114"/>
        <v>60</v>
      </c>
      <c r="JU58" s="14">
        <f t="shared" si="115"/>
        <v>100</v>
      </c>
      <c r="JV58">
        <v>54</v>
      </c>
      <c r="JW58" s="14">
        <f t="shared" si="57"/>
        <v>3307302</v>
      </c>
      <c r="JY58" s="14">
        <f t="shared" si="31"/>
        <v>32150</v>
      </c>
      <c r="JZ58" s="14">
        <f t="shared" si="58"/>
        <v>30055</v>
      </c>
      <c r="KA58" s="29">
        <f t="shared" si="59"/>
        <v>2160</v>
      </c>
      <c r="KB58" s="29">
        <f t="shared" si="60"/>
        <v>1319</v>
      </c>
      <c r="KC58" s="29">
        <f t="shared" si="61"/>
        <v>1725</v>
      </c>
      <c r="KD58" s="29">
        <f t="shared" si="62"/>
        <v>1890</v>
      </c>
      <c r="KE58" s="14">
        <f t="shared" si="116"/>
        <v>1.04</v>
      </c>
      <c r="KF58" s="14">
        <f t="shared" si="117"/>
        <v>1.04</v>
      </c>
      <c r="KG58" s="14">
        <f t="shared" si="63"/>
        <v>25383.87525562372</v>
      </c>
      <c r="KH58" s="26">
        <f t="shared" si="118"/>
        <v>0.57703189300411517</v>
      </c>
      <c r="KI58" s="26">
        <f t="shared" si="119"/>
        <v>0.38776595744680853</v>
      </c>
      <c r="KJ58" s="29">
        <f t="shared" si="64"/>
        <v>3896</v>
      </c>
      <c r="KK58" s="29">
        <f t="shared" si="65"/>
        <v>15250</v>
      </c>
      <c r="KL58" s="29">
        <f t="shared" si="66"/>
        <v>20685</v>
      </c>
      <c r="KM58" s="23">
        <f t="shared" si="67"/>
        <v>5299</v>
      </c>
      <c r="KN58" s="23">
        <f t="shared" si="68"/>
        <v>4239</v>
      </c>
      <c r="KO58" s="26">
        <f t="shared" si="120"/>
        <v>0.48055729492799004</v>
      </c>
      <c r="KP58" s="26">
        <f t="shared" si="121"/>
        <v>0.53926111458985604</v>
      </c>
      <c r="KQ58" s="26">
        <f t="shared" si="122"/>
        <v>0.53926111458985604</v>
      </c>
      <c r="KR58" s="26">
        <f t="shared" si="69"/>
        <v>8.055729492799002E-2</v>
      </c>
      <c r="KS58" s="26">
        <v>0.03</v>
      </c>
      <c r="KT58" s="29">
        <f t="shared" si="123"/>
        <v>1.4</v>
      </c>
      <c r="KU58" s="29">
        <f t="shared" si="124"/>
        <v>1.8233797745773326</v>
      </c>
      <c r="KV58" s="29">
        <f t="shared" si="125"/>
        <v>1.8233797745773326</v>
      </c>
      <c r="KW58" s="29">
        <f t="shared" si="126"/>
        <v>27271.999999999996</v>
      </c>
      <c r="KX58" s="29">
        <f t="shared" si="127"/>
        <v>18537.694374869548</v>
      </c>
      <c r="KY58" s="29">
        <f t="shared" si="128"/>
        <v>18858.305318566061</v>
      </c>
      <c r="KZ58" s="29">
        <f t="shared" si="129"/>
        <v>185385</v>
      </c>
      <c r="LA58" s="14">
        <f t="shared" si="130"/>
        <v>64668</v>
      </c>
      <c r="LE58" s="14">
        <v>1</v>
      </c>
      <c r="LF58" s="14">
        <v>0.9</v>
      </c>
      <c r="LG58" s="14">
        <v>480</v>
      </c>
      <c r="LH58" s="14">
        <v>80</v>
      </c>
      <c r="LI58" s="14">
        <v>60</v>
      </c>
      <c r="LJ58" s="14">
        <v>60</v>
      </c>
      <c r="LK58" s="14">
        <v>60</v>
      </c>
      <c r="LL58" s="23">
        <f t="shared" si="71"/>
        <v>8872988</v>
      </c>
      <c r="LM58" s="23">
        <f t="shared" si="72"/>
        <v>1</v>
      </c>
      <c r="LN58" s="23">
        <f t="shared" si="73"/>
        <v>8872.99</v>
      </c>
      <c r="LO58" s="14">
        <v>1</v>
      </c>
      <c r="LP58" s="14">
        <v>0.9</v>
      </c>
      <c r="LQ58" s="14">
        <v>240</v>
      </c>
      <c r="LR58" s="14">
        <v>35</v>
      </c>
      <c r="LS58" s="14">
        <v>22</v>
      </c>
      <c r="LT58" s="14">
        <v>30</v>
      </c>
      <c r="LU58" s="14">
        <v>30</v>
      </c>
      <c r="LV58" s="23">
        <f t="shared" si="74"/>
        <v>4593267</v>
      </c>
      <c r="LW58" s="23">
        <f t="shared" si="75"/>
        <v>1</v>
      </c>
      <c r="LX58" s="23">
        <f t="shared" si="76"/>
        <v>4593.2700000000004</v>
      </c>
      <c r="MB58">
        <f t="shared" si="131"/>
        <v>1.4791158861634592</v>
      </c>
      <c r="MC58">
        <f t="shared" si="132"/>
        <v>1.5382805216099977</v>
      </c>
      <c r="ME58" s="14">
        <v>10</v>
      </c>
      <c r="MF58" s="14">
        <v>2</v>
      </c>
      <c r="MG58" s="14">
        <v>1.5</v>
      </c>
      <c r="MH58" s="23">
        <f t="shared" si="133"/>
        <v>194778</v>
      </c>
      <c r="MI58" s="23">
        <f t="shared" si="77"/>
        <v>0</v>
      </c>
      <c r="MJ58" s="23">
        <f t="shared" si="78"/>
        <v>194778</v>
      </c>
      <c r="MK58" s="14">
        <v>30</v>
      </c>
      <c r="ML58" s="14">
        <v>6</v>
      </c>
      <c r="MM58" s="14">
        <v>4</v>
      </c>
      <c r="MN58" s="23">
        <f t="shared" si="134"/>
        <v>560764</v>
      </c>
      <c r="MO58" s="23">
        <f t="shared" si="79"/>
        <v>0</v>
      </c>
      <c r="MP58" s="23">
        <f t="shared" si="80"/>
        <v>560764</v>
      </c>
      <c r="MR58" s="23">
        <f t="shared" si="81"/>
        <v>747685</v>
      </c>
      <c r="MS58" s="23">
        <f t="shared" si="82"/>
        <v>0</v>
      </c>
      <c r="MT58" s="23">
        <f t="shared" si="83"/>
        <v>747685</v>
      </c>
      <c r="MU58" s="23">
        <f t="shared" si="87"/>
        <v>292167</v>
      </c>
      <c r="MV58" s="23">
        <f t="shared" si="85"/>
        <v>0</v>
      </c>
      <c r="MW58" s="23">
        <f t="shared" si="86"/>
        <v>292167</v>
      </c>
      <c r="NJ58" s="14">
        <v>54</v>
      </c>
      <c r="NK58" s="14"/>
    </row>
    <row r="59" spans="1:375" ht="16.5" x14ac:dyDescent="0.2">
      <c r="A59">
        <v>24</v>
      </c>
      <c r="B59">
        <v>680</v>
      </c>
      <c r="C59" s="14">
        <v>2</v>
      </c>
      <c r="D59" s="14">
        <v>110</v>
      </c>
      <c r="E59" s="14"/>
      <c r="F59" s="14"/>
      <c r="G59" s="14">
        <v>110</v>
      </c>
      <c r="H59" s="14">
        <v>110</v>
      </c>
      <c r="I59" s="14">
        <v>110</v>
      </c>
      <c r="J59" s="14">
        <v>3</v>
      </c>
      <c r="K59" s="14">
        <v>3</v>
      </c>
      <c r="L59" s="14">
        <v>3</v>
      </c>
      <c r="M59" s="14">
        <v>2</v>
      </c>
      <c r="N59" s="14">
        <v>2</v>
      </c>
      <c r="O59" s="14">
        <v>2</v>
      </c>
      <c r="P59" s="14">
        <v>4</v>
      </c>
      <c r="Q59" s="14">
        <v>4</v>
      </c>
      <c r="R59" s="14">
        <v>4</v>
      </c>
      <c r="S59" s="14">
        <v>4</v>
      </c>
      <c r="T59" s="14">
        <v>4</v>
      </c>
      <c r="U59" s="14">
        <v>4</v>
      </c>
      <c r="V59" s="14">
        <v>3</v>
      </c>
      <c r="W59" s="14">
        <v>3</v>
      </c>
      <c r="X59" s="14">
        <v>110</v>
      </c>
      <c r="Y59" s="14">
        <v>110</v>
      </c>
      <c r="Z59" s="14">
        <v>110</v>
      </c>
      <c r="AA59" s="14">
        <v>110</v>
      </c>
      <c r="AB59" s="14">
        <v>110</v>
      </c>
      <c r="AC59" s="14">
        <v>110</v>
      </c>
      <c r="AD59" s="14">
        <v>110</v>
      </c>
      <c r="AE59" s="14">
        <v>110</v>
      </c>
      <c r="AF59" s="14">
        <v>12</v>
      </c>
      <c r="AG59" s="14">
        <v>10</v>
      </c>
      <c r="AH59" s="14">
        <v>10</v>
      </c>
      <c r="AI59" s="14">
        <v>10</v>
      </c>
      <c r="AJ59" s="14">
        <v>10</v>
      </c>
      <c r="AK59" s="14">
        <v>10</v>
      </c>
      <c r="AL59" s="14">
        <v>12</v>
      </c>
      <c r="AM59" s="14">
        <v>12</v>
      </c>
      <c r="AN59" s="14">
        <v>1</v>
      </c>
      <c r="AO59" s="14">
        <v>1</v>
      </c>
      <c r="AP59" s="14">
        <v>1</v>
      </c>
      <c r="AQ59" s="14">
        <v>1</v>
      </c>
      <c r="AR59" s="14">
        <v>1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8</v>
      </c>
      <c r="BD59" s="33"/>
      <c r="BF59" s="14">
        <f>ROUND((INDEX(新战舰养成!S$6:S$18,新怪物属性!$J59+1)+INDEX(新战舰养成!D$6:D$18,新怪物属性!$J59+1)*(新怪物属性!$G59-1))*INDEX(战舰突破!$D$6:$D$18,新怪物属性!$M59+1),0)</f>
        <v>6000</v>
      </c>
      <c r="BG59" s="14">
        <f>ROUND((INDEX(新战舰养成!T$6:T$18,新怪物属性!$J59+1)+INDEX(新战舰养成!E$6:E$18,新怪物属性!$J59+1)*(新怪物属性!$G59-1))*INDEX(战舰突破!$D$6:$D$18,新怪物属性!$M59+1),0)</f>
        <v>47928</v>
      </c>
      <c r="BH59" s="14">
        <f>ROUND((INDEX(新战舰养成!U$6:U$18,新怪物属性!$J59+1)+INDEX(新战舰养成!F$6:F$18,新怪物属性!$J59+1)*(新怪物属性!$G59-1))*INDEX(战舰突破!$D$6:$D$18,新怪物属性!$M59+1),0)</f>
        <v>3089</v>
      </c>
      <c r="BI59" s="14">
        <f>ROUND((INDEX(新战舰养成!V$6:V$18,新怪物属性!$J59+1)+INDEX(新战舰养成!G$6:G$18,新怪物属性!$J59+1)*(新怪物属性!$G59-1))*INDEX(战舰突破!$D$6:$D$18,新怪物属性!$M59+1),0)</f>
        <v>360</v>
      </c>
      <c r="BJ59" s="14">
        <f>ROUND((INDEX(新战舰养成!W$6:W$18,新怪物属性!$J59+1)+INDEX(新战舰养成!H$6:H$18,新怪物属性!$J59+1)*(新怪物属性!$G59-1))*INDEX(战舰突破!$D$6:$D$18,新怪物属性!$M59+1),0)</f>
        <v>5</v>
      </c>
      <c r="BL59" s="14">
        <f>IF($H59&gt;0,ROUND((INDEX(新战舰养成!X$6:X$18,新怪物属性!$K59+1)+INDEX(新战舰养成!I$6:I$18,新怪物属性!$K59+1)*(新怪物属性!$H59-1))*INDEX(战舰突破!$D$6:$D$18,新怪物属性!$N59+1),0),0)</f>
        <v>6336</v>
      </c>
      <c r="BM59" s="14">
        <f>IF($H59&gt;0,ROUND((INDEX(新战舰养成!Y$6:Y$18,新怪物属性!$K59+1)+INDEX(新战舰养成!J$6:J$18,新怪物属性!$K59+1)*(新怪物属性!$H59-1))*INDEX(战舰突破!$D$6:$D$18,新怪物属性!$N59+1),0),0)</f>
        <v>0</v>
      </c>
      <c r="BN59" s="14">
        <f>IF($H59&gt;0,ROUND((INDEX(新战舰养成!Z$6:Z$18,新怪物属性!$K59+1)+INDEX(新战舰养成!K$6:K$18,新怪物属性!$K59+1)*(新怪物属性!$H59-1))*INDEX(战舰突破!$D$6:$D$18,新怪物属性!$N59+1),0),0)</f>
        <v>0</v>
      </c>
      <c r="BO59" s="14">
        <f>IF($H59&gt;0,ROUND((INDEX(新战舰养成!AA$6:AA$18,新怪物属性!$K59+1)+INDEX(新战舰养成!L$6:L$18,新怪物属性!$K59+1)*(新怪物属性!$H59-1))*INDEX(战舰突破!$D$6:$D$18,新怪物属性!$N59+1),0),0)</f>
        <v>60000</v>
      </c>
      <c r="BP59" s="14">
        <f>IF($H59&gt;0,ROUND((INDEX(新战舰养成!AB$6:AB$18,新怪物属性!$K59+1)+INDEX(新战舰养成!M$6:M$18,新怪物属性!$K59+1)*(新怪物属性!$H59-1))*INDEX(战舰突破!$D$6:$D$18,新怪物属性!$N59+1),0),0)</f>
        <v>1198</v>
      </c>
      <c r="BR59" s="14">
        <f>IF($I59&gt;0,ROUND((INDEX(新战舰养成!AC$6:AC$18,新怪物属性!$L59+1)+INDEX(新战舰养成!I$6:I$18,新怪物属性!$L59+1)*(新怪物属性!$I59-1))*INDEX(战舰突破!$D$6:$D$18,新怪物属性!$O59+1),0),0)</f>
        <v>6696</v>
      </c>
      <c r="BS59" s="14">
        <f>IF($I59&gt;0,ROUND((INDEX(新战舰养成!AD$6:AD$18,新怪物属性!$L59+1)+INDEX(新战舰养成!J$6:J$18,新怪物属性!$L59+1)*(新怪物属性!$I59-1))*INDEX(战舰突破!$D$6:$D$18,新怪物属性!$O59+1),0),0)</f>
        <v>0</v>
      </c>
      <c r="BT59" s="14">
        <f>IF($I59&gt;0,ROUND((INDEX(新战舰养成!AE$6:AE$18,新怪物属性!$L59+1)+INDEX(新战舰养成!K$6:K$18,新怪物属性!$L59+1)*(新怪物属性!$I59-1))*INDEX(战舰突破!$D$6:$D$18,新怪物属性!$O59+1),0),0)</f>
        <v>0</v>
      </c>
      <c r="BU59" s="14">
        <f>IF($I59&gt;0,ROUND((INDEX(新战舰养成!AF$6:AF$18,新怪物属性!$L59+1)+INDEX(新战舰养成!L$6:L$18,新怪物属性!$L59+1)*(新怪物属性!$I59-1))*INDEX(战舰突破!$D$6:$D$18,新怪物属性!$O59+1),0),0)</f>
        <v>46470</v>
      </c>
      <c r="BV59" s="14">
        <f>IF($I59&gt;0,ROUND((INDEX(新战舰养成!AG$6:AG$18,新怪物属性!$L59+1)+INDEX(新战舰养成!M$6:M$18,新怪物属性!$L59+1)*(新怪物属性!$I59-1))*INDEX(战舰突破!$D$6:$D$18,新怪物属性!$O59+1),0),0)</f>
        <v>1492</v>
      </c>
      <c r="BY59" s="14">
        <f>(INDEX(装备数值!$C$13:$G$116,新怪物属性!$P61*8+1,BY$2)+INDEX(装备数值!$C$13:$G$116,新怪物属性!$Q61*8+2,BY$2)+INDEX(装备数值!$C$13:$G$116,新怪物属性!$S61*8+3,BY$2)+INDEX(装备数值!$C$13:$G$116,新怪物属性!$R61*8+4,BY$2)+INDEX(装备数值!$C$13:$G$116,新怪物属性!$T61*8+5,BY$2)+INDEX(装备数值!$C$13:$G$116,新怪物属性!$U61*8+6,BY$2)+INDEX(装备数值!$C$13:$G$116,新怪物属性!$V61*8+7,BY$2)+INDEX(装备数值!$C$13:$G$116,新怪物属性!$W61*8+8,BY$2))</f>
        <v>4800</v>
      </c>
      <c r="BZ59" s="14">
        <f>(INDEX(装备数值!$C$13:$G$116,新怪物属性!$P61*8+1,BZ$2)+INDEX(装备数值!$C$13:$G$116,新怪物属性!$Q61*8+2,BZ$2)+INDEX(装备数值!$C$13:$G$116,新怪物属性!$S61*8+3,BZ$2)+INDEX(装备数值!$C$13:$G$116,新怪物属性!$R61*8+4,BZ$2)+INDEX(装备数值!$C$13:$G$116,新怪物属性!$T61*8+5,BZ$2)+INDEX(装备数值!$C$13:$G$116,新怪物属性!$U61*8+6,BZ$2)+INDEX(装备数值!$C$13:$G$116,新怪物属性!$V61*8+7,BZ$2)+INDEX(装备数值!$C$13:$G$116,新怪物属性!$W61*8+8,BZ$2))</f>
        <v>36000</v>
      </c>
      <c r="CA59" s="14">
        <f>(INDEX(装备数值!$C$13:$G$116,新怪物属性!$P61*8+1,CA$2)+INDEX(装备数值!$C$13:$G$116,新怪物属性!$Q61*8+2,CA$2)+INDEX(装备数值!$C$13:$G$116,新怪物属性!$S61*8+3,CA$2)+INDEX(装备数值!$C$13:$G$116,新怪物属性!$R61*8+4,CA$2)+INDEX(装备数值!$C$13:$G$116,新怪物属性!$T61*8+5,CA$2)+INDEX(装备数值!$C$13:$G$116,新怪物属性!$U61*8+6,CA$2)+INDEX(装备数值!$C$13:$G$116,新怪物属性!$V61*8+7,CA$2)+INDEX(装备数值!$C$13:$G$116,新怪物属性!$W61*8+8,CA$2))</f>
        <v>2400</v>
      </c>
      <c r="CB59" s="14">
        <f>(INDEX(装备数值!$C$13:$G$116,新怪物属性!$P61*8+1,CB$2)+INDEX(装备数值!$C$13:$G$116,新怪物属性!$Q61*8+2,CB$2)+INDEX(装备数值!$C$13:$G$116,新怪物属性!$S61*8+3,CB$2)+INDEX(装备数值!$C$13:$G$116,新怪物属性!$R61*8+4,CB$2)+INDEX(装备数值!$C$13:$G$116,新怪物属性!$T61*8+5,CB$2)+INDEX(装备数值!$C$13:$G$116,新怪物属性!$U61*8+6,CB$2)+INDEX(装备数值!$C$13:$G$116,新怪物属性!$V61*8+7,CB$2)+INDEX(装备数值!$C$13:$G$116,新怪物属性!$W61*8+8,CB$2))</f>
        <v>48000</v>
      </c>
      <c r="CC59" s="14">
        <f>(INDEX(装备数值!$C$13:$G$116,新怪物属性!$P61*8+1,CC$2)+INDEX(装备数值!$C$13:$G$116,新怪物属性!$Q61*8+2,CC$2)+INDEX(装备数值!$C$13:$G$116,新怪物属性!$S61*8+3,CC$2)+INDEX(装备数值!$C$13:$G$116,新怪物属性!$R61*8+4,CC$2)+INDEX(装备数值!$C$13:$G$116,新怪物属性!$T61*8+5,CC$2)+INDEX(装备数值!$C$13:$G$116,新怪物属性!$U61*8+6,CC$2)+INDEX(装备数值!$C$13:$G$116,新怪物属性!$V61*8+7,CC$2)+INDEX(装备数值!$C$13:$G$116,新怪物属性!$W61*8+8,CC$2))</f>
        <v>920</v>
      </c>
      <c r="CF59" s="14">
        <f t="shared" si="143"/>
        <v>4</v>
      </c>
      <c r="CG59" s="14">
        <f t="shared" si="142"/>
        <v>4</v>
      </c>
      <c r="CH59" s="14">
        <f t="shared" si="142"/>
        <v>4</v>
      </c>
      <c r="CI59" s="14">
        <f t="shared" si="142"/>
        <v>3</v>
      </c>
      <c r="CJ59" s="14">
        <f t="shared" si="142"/>
        <v>0</v>
      </c>
      <c r="CK59" s="14">
        <f t="shared" si="142"/>
        <v>0</v>
      </c>
      <c r="CL59" s="14">
        <f t="shared" si="142"/>
        <v>0</v>
      </c>
      <c r="CM59" s="14">
        <f t="shared" si="142"/>
        <v>0</v>
      </c>
      <c r="CN59" s="14">
        <f t="shared" si="142"/>
        <v>0</v>
      </c>
      <c r="CO59" s="14">
        <f t="shared" si="142"/>
        <v>0</v>
      </c>
      <c r="CP59" s="14">
        <f t="shared" si="142"/>
        <v>0</v>
      </c>
      <c r="CQ59" s="14">
        <f t="shared" si="142"/>
        <v>0</v>
      </c>
      <c r="CR59" s="14">
        <f t="shared" si="142"/>
        <v>0</v>
      </c>
      <c r="CS59" s="14">
        <f>SUMIFS(装备数值!BL$50:BL$101,装备数值!$BG$50:$BG$101,"="&amp;新怪物属性!$CF$2,装备数值!$BH$50:$BH$101,"&lt;="&amp;新怪物属性!$CF59)+SUMIFS(装备数值!BL$50:BL$101,装备数值!$BG$50:$BG$101,"="&amp;新怪物属性!$CG$2,装备数值!$BH$50:$BH$101,"&lt;="&amp;新怪物属性!$CG59)+SUMIFS(装备数值!BL$50:BL$101,装备数值!$BG$50:$BG$101,"="&amp;新怪物属性!$CH$2,装备数值!$BH$50:$BH$101,"&lt;="&amp;新怪物属性!$CH59)+SUMIFS(装备数值!BL$50:BL$101,装备数值!$BG$50:$BG$101,"="&amp;新怪物属性!$CI$2,装备数值!$BH$50:$BH$101,"&lt;="&amp;新怪物属性!$CI59)+SUMIFS(装备数值!BL$50:BL$101,装备数值!$BG$50:$BG$101,"="&amp;新怪物属性!$CJ$2,装备数值!$BH$50:$BH$101,"&lt;="&amp;新怪物属性!$CJ59)+SUMIFS(装备数值!BL$50:BL$101,装备数值!$BG$50:$BG$101,"="&amp;新怪物属性!$CK$2,装备数值!$BH$50:$BH$101,"&lt;="&amp;新怪物属性!$CK59)+SUMIFS(装备数值!BL$50:BL$101,装备数值!$BG$50:$BG$101,"="&amp;新怪物属性!$CL$2,装备数值!$BH$50:$BH$101,"&lt;="&amp;新怪物属性!$CL59)+SUMIFS(装备数值!BL$50:BL$101,装备数值!$BG$50:$BG$101,"="&amp;新怪物属性!$CM$2,装备数值!$BH$50:$BH$101,"&lt;="&amp;新怪物属性!$CM59)+SUMIFS(装备数值!BL$50:BL$101,装备数值!$BG$50:$BG$101,"="&amp;新怪物属性!$CN$2,装备数值!$BH$50:$BH$101,"&lt;="&amp;新怪物属性!$CN59)+SUMIFS(装备数值!BL$50:BL$101,装备数值!$BG$50:$BG$101,"="&amp;新怪物属性!$CO$2,装备数值!$BH$50:$BH$101,"&lt;="&amp;新怪物属性!$CO59)+SUMIFS(装备数值!BL$50:BL$101,装备数值!$BG$50:$BG$101,"="&amp;新怪物属性!$CP$2,装备数值!$BH$50:$BH$101,"&lt;="&amp;新怪物属性!$CP59)+SUMIFS(装备数值!BL$50:BL$101,装备数值!$BG$50:$BG$101,"="&amp;新怪物属性!$CQ$2,装备数值!$BH$50:$BH$101,"&lt;="&amp;新怪物属性!$CQ59)+SUMIFS(装备数值!BL$50:BL$101,装备数值!$BG$50:$BG$101,"="&amp;新怪物属性!$CR$2,装备数值!$BH$50:$BH$101,"&lt;="&amp;新怪物属性!$CR59)</f>
        <v>5760</v>
      </c>
      <c r="CT59" s="14">
        <f>SUMIFS(装备数值!BM$50:BM$101,装备数值!$BG$50:$BG$101,"="&amp;新怪物属性!$CF$2,装备数值!$BH$50:$BH$101,"&lt;="&amp;新怪物属性!$CF59)+SUMIFS(装备数值!BM$50:BM$101,装备数值!$BG$50:$BG$101,"="&amp;新怪物属性!$CG$2,装备数值!$BH$50:$BH$101,"&lt;="&amp;新怪物属性!$CG59)+SUMIFS(装备数值!BM$50:BM$101,装备数值!$BG$50:$BG$101,"="&amp;新怪物属性!$CH$2,装备数值!$BH$50:$BH$101,"&lt;="&amp;新怪物属性!$CH59)+SUMIFS(装备数值!BM$50:BM$101,装备数值!$BG$50:$BG$101,"="&amp;新怪物属性!$CI$2,装备数值!$BH$50:$BH$101,"&lt;="&amp;新怪物属性!$CI59)+SUMIFS(装备数值!BM$50:BM$101,装备数值!$BG$50:$BG$101,"="&amp;新怪物属性!$CJ$2,装备数值!$BH$50:$BH$101,"&lt;="&amp;新怪物属性!$CJ59)+SUMIFS(装备数值!BM$50:BM$101,装备数值!$BG$50:$BG$101,"="&amp;新怪物属性!$CK$2,装备数值!$BH$50:$BH$101,"&lt;="&amp;新怪物属性!$CK59)+SUMIFS(装备数值!BM$50:BM$101,装备数值!$BG$50:$BG$101,"="&amp;新怪物属性!$CL$2,装备数值!$BH$50:$BH$101,"&lt;="&amp;新怪物属性!$CL59)+SUMIFS(装备数值!BM$50:BM$101,装备数值!$BG$50:$BG$101,"="&amp;新怪物属性!$CM$2,装备数值!$BH$50:$BH$101,"&lt;="&amp;新怪物属性!$CM59)+SUMIFS(装备数值!BM$50:BM$101,装备数值!$BG$50:$BG$101,"="&amp;新怪物属性!$CN$2,装备数值!$BH$50:$BH$101,"&lt;="&amp;新怪物属性!$CN59)+SUMIFS(装备数值!BM$50:BM$101,装备数值!$BG$50:$BG$101,"="&amp;新怪物属性!$CO$2,装备数值!$BH$50:$BH$101,"&lt;="&amp;新怪物属性!$CO59)+SUMIFS(装备数值!BM$50:BM$101,装备数值!$BG$50:$BG$101,"="&amp;新怪物属性!$CP$2,装备数值!$BH$50:$BH$101,"&lt;="&amp;新怪物属性!$CP59)+SUMIFS(装备数值!BM$50:BM$101,装备数值!$BG$50:$BG$101,"="&amp;新怪物属性!$CQ$2,装备数值!$BH$50:$BH$101,"&lt;="&amp;新怪物属性!$CQ59)+SUMIFS(装备数值!BM$50:BM$101,装备数值!$BG$50:$BG$101,"="&amp;新怪物属性!$CR$2,装备数值!$BH$50:$BH$101,"&lt;="&amp;新怪物属性!$CR59)</f>
        <v>43200</v>
      </c>
      <c r="CU59" s="14">
        <f>SUMIFS(装备数值!BN$50:BN$101,装备数值!$BG$50:$BG$101,"="&amp;新怪物属性!$CF$2,装备数值!$BH$50:$BH$101,"&lt;="&amp;新怪物属性!$CF59)+SUMIFS(装备数值!BN$50:BN$101,装备数值!$BG$50:$BG$101,"="&amp;新怪物属性!$CG$2,装备数值!$BH$50:$BH$101,"&lt;="&amp;新怪物属性!$CG59)+SUMIFS(装备数值!BN$50:BN$101,装备数值!$BG$50:$BG$101,"="&amp;新怪物属性!$CH$2,装备数值!$BH$50:$BH$101,"&lt;="&amp;新怪物属性!$CH59)+SUMIFS(装备数值!BN$50:BN$101,装备数值!$BG$50:$BG$101,"="&amp;新怪物属性!$CI$2,装备数值!$BH$50:$BH$101,"&lt;="&amp;新怪物属性!$CI59)+SUMIFS(装备数值!BN$50:BN$101,装备数值!$BG$50:$BG$101,"="&amp;新怪物属性!$CJ$2,装备数值!$BH$50:$BH$101,"&lt;="&amp;新怪物属性!$CJ59)+SUMIFS(装备数值!BN$50:BN$101,装备数值!$BG$50:$BG$101,"="&amp;新怪物属性!$CK$2,装备数值!$BH$50:$BH$101,"&lt;="&amp;新怪物属性!$CK59)+SUMIFS(装备数值!BN$50:BN$101,装备数值!$BG$50:$BG$101,"="&amp;新怪物属性!$CL$2,装备数值!$BH$50:$BH$101,"&lt;="&amp;新怪物属性!$CL59)+SUMIFS(装备数值!BN$50:BN$101,装备数值!$BG$50:$BG$101,"="&amp;新怪物属性!$CM$2,装备数值!$BH$50:$BH$101,"&lt;="&amp;新怪物属性!$CM59)+SUMIFS(装备数值!BN$50:BN$101,装备数值!$BG$50:$BG$101,"="&amp;新怪物属性!$CN$2,装备数值!$BH$50:$BH$101,"&lt;="&amp;新怪物属性!$CN59)+SUMIFS(装备数值!BN$50:BN$101,装备数值!$BG$50:$BG$101,"="&amp;新怪物属性!$CO$2,装备数值!$BH$50:$BH$101,"&lt;="&amp;新怪物属性!$CO59)+SUMIFS(装备数值!BN$50:BN$101,装备数值!$BG$50:$BG$101,"="&amp;新怪物属性!$CP$2,装备数值!$BH$50:$BH$101,"&lt;="&amp;新怪物属性!$CP59)+SUMIFS(装备数值!BN$50:BN$101,装备数值!$BG$50:$BG$101,"="&amp;新怪物属性!$CQ$2,装备数值!$BH$50:$BH$101,"&lt;="&amp;新怪物属性!$CQ59)+SUMIFS(装备数值!BN$50:BN$101,装备数值!$BG$50:$BG$101,"="&amp;新怪物属性!$CR$2,装备数值!$BH$50:$BH$101,"&lt;="&amp;新怪物属性!$CR59)</f>
        <v>2400</v>
      </c>
      <c r="CV59" s="14">
        <f>SUMIFS(装备数值!BO$50:BO$101,装备数值!$BG$50:$BG$101,"="&amp;新怪物属性!$CF$2,装备数值!$BH$50:$BH$101,"&lt;="&amp;新怪物属性!$CF59)+SUMIFS(装备数值!BO$50:BO$101,装备数值!$BG$50:$BG$101,"="&amp;新怪物属性!$CG$2,装备数值!$BH$50:$BH$101,"&lt;="&amp;新怪物属性!$CG59)+SUMIFS(装备数值!BO$50:BO$101,装备数值!$BG$50:$BG$101,"="&amp;新怪物属性!$CH$2,装备数值!$BH$50:$BH$101,"&lt;="&amp;新怪物属性!$CH59)+SUMIFS(装备数值!BO$50:BO$101,装备数值!$BG$50:$BG$101,"="&amp;新怪物属性!$CI$2,装备数值!$BH$50:$BH$101,"&lt;="&amp;新怪物属性!$CI59)+SUMIFS(装备数值!BO$50:BO$101,装备数值!$BG$50:$BG$101,"="&amp;新怪物属性!$CJ$2,装备数值!$BH$50:$BH$101,"&lt;="&amp;新怪物属性!$CJ59)+SUMIFS(装备数值!BO$50:BO$101,装备数值!$BG$50:$BG$101,"="&amp;新怪物属性!$CK$2,装备数值!$BH$50:$BH$101,"&lt;="&amp;新怪物属性!$CK59)+SUMIFS(装备数值!BO$50:BO$101,装备数值!$BG$50:$BG$101,"="&amp;新怪物属性!$CL$2,装备数值!$BH$50:$BH$101,"&lt;="&amp;新怪物属性!$CL59)+SUMIFS(装备数值!BO$50:BO$101,装备数值!$BG$50:$BG$101,"="&amp;新怪物属性!$CM$2,装备数值!$BH$50:$BH$101,"&lt;="&amp;新怪物属性!$CM59)+SUMIFS(装备数值!BO$50:BO$101,装备数值!$BG$50:$BG$101,"="&amp;新怪物属性!$CN$2,装备数值!$BH$50:$BH$101,"&lt;="&amp;新怪物属性!$CN59)+SUMIFS(装备数值!BO$50:BO$101,装备数值!$BG$50:$BG$101,"="&amp;新怪物属性!$CO$2,装备数值!$BH$50:$BH$101,"&lt;="&amp;新怪物属性!$CO59)+SUMIFS(装备数值!BO$50:BO$101,装备数值!$BG$50:$BG$101,"="&amp;新怪物属性!$CP$2,装备数值!$BH$50:$BH$101,"&lt;="&amp;新怪物属性!$CP59)+SUMIFS(装备数值!BO$50:BO$101,装备数值!$BG$50:$BG$101,"="&amp;新怪物属性!$CQ$2,装备数值!$BH$50:$BH$101,"&lt;="&amp;新怪物属性!$CQ59)+SUMIFS(装备数值!BO$50:BO$101,装备数值!$BG$50:$BG$101,"="&amp;新怪物属性!$CR$2,装备数值!$BH$50:$BH$101,"&lt;="&amp;新怪物属性!$CR59)</f>
        <v>48000</v>
      </c>
      <c r="CW59" s="14">
        <f>SUMIFS(装备数值!BP$50:BP$101,装备数值!$BG$50:$BG$101,"="&amp;新怪物属性!$CF$2,装备数值!$BH$50:$BH$101,"&lt;="&amp;新怪物属性!$CF59)+SUMIFS(装备数值!BP$50:BP$101,装备数值!$BG$50:$BG$101,"="&amp;新怪物属性!$CG$2,装备数值!$BH$50:$BH$101,"&lt;="&amp;新怪物属性!$CG59)+SUMIFS(装备数值!BP$50:BP$101,装备数值!$BG$50:$BG$101,"="&amp;新怪物属性!$CH$2,装备数值!$BH$50:$BH$101,"&lt;="&amp;新怪物属性!$CH59)+SUMIFS(装备数值!BP$50:BP$101,装备数值!$BG$50:$BG$101,"="&amp;新怪物属性!$CI$2,装备数值!$BH$50:$BH$101,"&lt;="&amp;新怪物属性!$CI59)+SUMIFS(装备数值!BP$50:BP$101,装备数值!$BG$50:$BG$101,"="&amp;新怪物属性!$CJ$2,装备数值!$BH$50:$BH$101,"&lt;="&amp;新怪物属性!$CJ59)+SUMIFS(装备数值!BP$50:BP$101,装备数值!$BG$50:$BG$101,"="&amp;新怪物属性!$CK$2,装备数值!$BH$50:$BH$101,"&lt;="&amp;新怪物属性!$CK59)+SUMIFS(装备数值!BP$50:BP$101,装备数值!$BG$50:$BG$101,"="&amp;新怪物属性!$CL$2,装备数值!$BH$50:$BH$101,"&lt;="&amp;新怪物属性!$CL59)+SUMIFS(装备数值!BP$50:BP$101,装备数值!$BG$50:$BG$101,"="&amp;新怪物属性!$CM$2,装备数值!$BH$50:$BH$101,"&lt;="&amp;新怪物属性!$CM59)+SUMIFS(装备数值!BP$50:BP$101,装备数值!$BG$50:$BG$101,"="&amp;新怪物属性!$CN$2,装备数值!$BH$50:$BH$101,"&lt;="&amp;新怪物属性!$CN59)+SUMIFS(装备数值!BP$50:BP$101,装备数值!$BG$50:$BG$101,"="&amp;新怪物属性!$CO$2,装备数值!$BH$50:$BH$101,"&lt;="&amp;新怪物属性!$CO59)+SUMIFS(装备数值!BP$50:BP$101,装备数值!$BG$50:$BG$101,"="&amp;新怪物属性!$CP$2,装备数值!$BH$50:$BH$101,"&lt;="&amp;新怪物属性!$CP59)+SUMIFS(装备数值!BP$50:BP$101,装备数值!$BG$50:$BG$101,"="&amp;新怪物属性!$CQ$2,装备数值!$BH$50:$BH$101,"&lt;="&amp;新怪物属性!$CQ59)+SUMIFS(装备数值!BP$50:BP$101,装备数值!$BG$50:$BG$101,"="&amp;新怪物属性!$CR$2,装备数值!$BH$50:$BH$101,"&lt;="&amp;新怪物属性!$CR59)</f>
        <v>920</v>
      </c>
      <c r="CX59" s="14">
        <f>SUMIFS(装备数值!BQ$50:BQ$101,装备数值!$BG$50:$BG$101,"="&amp;新怪物属性!$CF$2,装备数值!$BH$50:$BH$101,"&lt;="&amp;新怪物属性!$CF59)+SUMIFS(装备数值!BQ$50:BQ$101,装备数值!$BG$50:$BG$101,"="&amp;新怪物属性!$CG$2,装备数值!$BH$50:$BH$101,"&lt;="&amp;新怪物属性!$CG59)+SUMIFS(装备数值!BQ$50:BQ$101,装备数值!$BG$50:$BG$101,"="&amp;新怪物属性!$CH$2,装备数值!$BH$50:$BH$101,"&lt;="&amp;新怪物属性!$CH59)+SUMIFS(装备数值!BQ$50:BQ$101,装备数值!$BG$50:$BG$101,"="&amp;新怪物属性!$CI$2,装备数值!$BH$50:$BH$101,"&lt;="&amp;新怪物属性!$CI59)+SUMIFS(装备数值!BQ$50:BQ$101,装备数值!$BG$50:$BG$101,"="&amp;新怪物属性!$CJ$2,装备数值!$BH$50:$BH$101,"&lt;="&amp;新怪物属性!$CJ59)+SUMIFS(装备数值!BQ$50:BQ$101,装备数值!$BG$50:$BG$101,"="&amp;新怪物属性!$CK$2,装备数值!$BH$50:$BH$101,"&lt;="&amp;新怪物属性!$CK59)+SUMIFS(装备数值!BQ$50:BQ$101,装备数值!$BG$50:$BG$101,"="&amp;新怪物属性!$CL$2,装备数值!$BH$50:$BH$101,"&lt;="&amp;新怪物属性!$CL59)+SUMIFS(装备数值!BQ$50:BQ$101,装备数值!$BG$50:$BG$101,"="&amp;新怪物属性!$CM$2,装备数值!$BH$50:$BH$101,"&lt;="&amp;新怪物属性!$CM59)+SUMIFS(装备数值!BQ$50:BQ$101,装备数值!$BG$50:$BG$101,"="&amp;新怪物属性!$CN$2,装备数值!$BH$50:$BH$101,"&lt;="&amp;新怪物属性!$CN59)+SUMIFS(装备数值!BQ$50:BQ$101,装备数值!$BG$50:$BG$101,"="&amp;新怪物属性!$CO$2,装备数值!$BH$50:$BH$101,"&lt;="&amp;新怪物属性!$CO59)+SUMIFS(装备数值!BQ$50:BQ$101,装备数值!$BG$50:$BG$101,"="&amp;新怪物属性!$CP$2,装备数值!$BH$50:$BH$101,"&lt;="&amp;新怪物属性!$CP59)+SUMIFS(装备数值!BQ$50:BQ$101,装备数值!$BG$50:$BG$101,"="&amp;新怪物属性!$CQ$2,装备数值!$BH$50:$BH$101,"&lt;="&amp;新怪物属性!$CQ59)+SUMIFS(装备数值!BQ$50:BQ$101,装备数值!$BG$50:$BG$101,"="&amp;新怪物属性!$CR$2,装备数值!$BH$50:$BH$101,"&lt;="&amp;新怪物属性!$CR59)</f>
        <v>250</v>
      </c>
      <c r="CY59" s="14">
        <f>SUMIFS(装备数值!BR$50:BR$101,装备数值!$BG$50:$BG$101,"="&amp;新怪物属性!$CF$2,装备数值!$BH$50:$BH$101,"&lt;="&amp;新怪物属性!$CF59)+SUMIFS(装备数值!BR$50:BR$101,装备数值!$BG$50:$BG$101,"="&amp;新怪物属性!$CG$2,装备数值!$BH$50:$BH$101,"&lt;="&amp;新怪物属性!$CG59)+SUMIFS(装备数值!BR$50:BR$101,装备数值!$BG$50:$BG$101,"="&amp;新怪物属性!$CH$2,装备数值!$BH$50:$BH$101,"&lt;="&amp;新怪物属性!$CH59)+SUMIFS(装备数值!BR$50:BR$101,装备数值!$BG$50:$BG$101,"="&amp;新怪物属性!$CI$2,装备数值!$BH$50:$BH$101,"&lt;="&amp;新怪物属性!$CI59)+SUMIFS(装备数值!BR$50:BR$101,装备数值!$BG$50:$BG$101,"="&amp;新怪物属性!$CJ$2,装备数值!$BH$50:$BH$101,"&lt;="&amp;新怪物属性!$CJ59)+SUMIFS(装备数值!BR$50:BR$101,装备数值!$BG$50:$BG$101,"="&amp;新怪物属性!$CK$2,装备数值!$BH$50:$BH$101,"&lt;="&amp;新怪物属性!$CK59)+SUMIFS(装备数值!BR$50:BR$101,装备数值!$BG$50:$BG$101,"="&amp;新怪物属性!$CL$2,装备数值!$BH$50:$BH$101,"&lt;="&amp;新怪物属性!$CL59)+SUMIFS(装备数值!BR$50:BR$101,装备数值!$BG$50:$BG$101,"="&amp;新怪物属性!$CM$2,装备数值!$BH$50:$BH$101,"&lt;="&amp;新怪物属性!$CM59)+SUMIFS(装备数值!BR$50:BR$101,装备数值!$BG$50:$BG$101,"="&amp;新怪物属性!$CN$2,装备数值!$BH$50:$BH$101,"&lt;="&amp;新怪物属性!$CN59)+SUMIFS(装备数值!BR$50:BR$101,装备数值!$BG$50:$BG$101,"="&amp;新怪物属性!$CO$2,装备数值!$BH$50:$BH$101,"&lt;="&amp;新怪物属性!$CO59)+SUMIFS(装备数值!BR$50:BR$101,装备数值!$BG$50:$BG$101,"="&amp;新怪物属性!$CP$2,装备数值!$BH$50:$BH$101,"&lt;="&amp;新怪物属性!$CP59)+SUMIFS(装备数值!BR$50:BR$101,装备数值!$BG$50:$BG$101,"="&amp;新怪物属性!$CQ$2,装备数值!$BH$50:$BH$101,"&lt;="&amp;新怪物属性!$CQ59)+SUMIFS(装备数值!BR$50:BR$101,装备数值!$BG$50:$BG$101,"="&amp;新怪物属性!$CR$2,装备数值!$BH$50:$BH$101,"&lt;="&amp;新怪物属性!$CR59)</f>
        <v>250</v>
      </c>
      <c r="CZ59" s="14">
        <f>SUMIFS(装备数值!BS$50:BS$101,装备数值!$BG$50:$BG$101,"="&amp;新怪物属性!$CF$2,装备数值!$BH$50:$BH$101,"&lt;="&amp;新怪物属性!$CF59)+SUMIFS(装备数值!BS$50:BS$101,装备数值!$BG$50:$BG$101,"="&amp;新怪物属性!$CG$2,装备数值!$BH$50:$BH$101,"&lt;="&amp;新怪物属性!$CG59)+SUMIFS(装备数值!BS$50:BS$101,装备数值!$BG$50:$BG$101,"="&amp;新怪物属性!$CH$2,装备数值!$BH$50:$BH$101,"&lt;="&amp;新怪物属性!$CH59)+SUMIFS(装备数值!BS$50:BS$101,装备数值!$BG$50:$BG$101,"="&amp;新怪物属性!$CI$2,装备数值!$BH$50:$BH$101,"&lt;="&amp;新怪物属性!$CI59)+SUMIFS(装备数值!BS$50:BS$101,装备数值!$BG$50:$BG$101,"="&amp;新怪物属性!$CJ$2,装备数值!$BH$50:$BH$101,"&lt;="&amp;新怪物属性!$CJ59)+SUMIFS(装备数值!BS$50:BS$101,装备数值!$BG$50:$BG$101,"="&amp;新怪物属性!$CK$2,装备数值!$BH$50:$BH$101,"&lt;="&amp;新怪物属性!$CK59)+SUMIFS(装备数值!BS$50:BS$101,装备数值!$BG$50:$BG$101,"="&amp;新怪物属性!$CL$2,装备数值!$BH$50:$BH$101,"&lt;="&amp;新怪物属性!$CL59)+SUMIFS(装备数值!BS$50:BS$101,装备数值!$BG$50:$BG$101,"="&amp;新怪物属性!$CM$2,装备数值!$BH$50:$BH$101,"&lt;="&amp;新怪物属性!$CM59)+SUMIFS(装备数值!BS$50:BS$101,装备数值!$BG$50:$BG$101,"="&amp;新怪物属性!$CN$2,装备数值!$BH$50:$BH$101,"&lt;="&amp;新怪物属性!$CN59)+SUMIFS(装备数值!BS$50:BS$101,装备数值!$BG$50:$BG$101,"="&amp;新怪物属性!$CO$2,装备数值!$BH$50:$BH$101,"&lt;="&amp;新怪物属性!$CO59)+SUMIFS(装备数值!BS$50:BS$101,装备数值!$BG$50:$BG$101,"="&amp;新怪物属性!$CP$2,装备数值!$BH$50:$BH$101,"&lt;="&amp;新怪物属性!$CP59)+SUMIFS(装备数值!BS$50:BS$101,装备数值!$BG$50:$BG$101,"="&amp;新怪物属性!$CQ$2,装备数值!$BH$50:$BH$101,"&lt;="&amp;新怪物属性!$CQ59)+SUMIFS(装备数值!BS$50:BS$101,装备数值!$BG$50:$BG$101,"="&amp;新怪物属性!$CR$2,装备数值!$BH$50:$BH$101,"&lt;="&amp;新怪物属性!$CR59)</f>
        <v>250</v>
      </c>
      <c r="DA59" s="14">
        <f>SUMIFS(装备数值!BT$50:BT$101,装备数值!$BG$50:$BG$101,"="&amp;新怪物属性!$CF$2,装备数值!$BH$50:$BH$101,"&lt;="&amp;新怪物属性!$CF59)+SUMIFS(装备数值!BT$50:BT$101,装备数值!$BG$50:$BG$101,"="&amp;新怪物属性!$CG$2,装备数值!$BH$50:$BH$101,"&lt;="&amp;新怪物属性!$CG59)+SUMIFS(装备数值!BT$50:BT$101,装备数值!$BG$50:$BG$101,"="&amp;新怪物属性!$CH$2,装备数值!$BH$50:$BH$101,"&lt;="&amp;新怪物属性!$CH59)+SUMIFS(装备数值!BT$50:BT$101,装备数值!$BG$50:$BG$101,"="&amp;新怪物属性!$CI$2,装备数值!$BH$50:$BH$101,"&lt;="&amp;新怪物属性!$CI59)+SUMIFS(装备数值!BT$50:BT$101,装备数值!$BG$50:$BG$101,"="&amp;新怪物属性!$CJ$2,装备数值!$BH$50:$BH$101,"&lt;="&amp;新怪物属性!$CJ59)+SUMIFS(装备数值!BT$50:BT$101,装备数值!$BG$50:$BG$101,"="&amp;新怪物属性!$CK$2,装备数值!$BH$50:$BH$101,"&lt;="&amp;新怪物属性!$CK59)+SUMIFS(装备数值!BT$50:BT$101,装备数值!$BG$50:$BG$101,"="&amp;新怪物属性!$CL$2,装备数值!$BH$50:$BH$101,"&lt;="&amp;新怪物属性!$CL59)+SUMIFS(装备数值!BT$50:BT$101,装备数值!$BG$50:$BG$101,"="&amp;新怪物属性!$CM$2,装备数值!$BH$50:$BH$101,"&lt;="&amp;新怪物属性!$CM59)+SUMIFS(装备数值!BT$50:BT$101,装备数值!$BG$50:$BG$101,"="&amp;新怪物属性!$CN$2,装备数值!$BH$50:$BH$101,"&lt;="&amp;新怪物属性!$CN59)+SUMIFS(装备数值!BT$50:BT$101,装备数值!$BG$50:$BG$101,"="&amp;新怪物属性!$CO$2,装备数值!$BH$50:$BH$101,"&lt;="&amp;新怪物属性!$CO59)+SUMIFS(装备数值!BT$50:BT$101,装备数值!$BG$50:$BG$101,"="&amp;新怪物属性!$CP$2,装备数值!$BH$50:$BH$101,"&lt;="&amp;新怪物属性!$CP59)+SUMIFS(装备数值!BT$50:BT$101,装备数值!$BG$50:$BG$101,"="&amp;新怪物属性!$CQ$2,装备数值!$BH$50:$BH$101,"&lt;="&amp;新怪物属性!$CQ59)+SUMIFS(装备数值!BT$50:BT$101,装备数值!$BG$50:$BG$101,"="&amp;新怪物属性!$CR$2,装备数值!$BH$50:$BH$101,"&lt;="&amp;新怪物属性!$CR59)</f>
        <v>250</v>
      </c>
      <c r="DB59" s="14">
        <f>SUMIFS(装备数值!BU$50:BU$101,装备数值!$BG$50:$BG$101,"="&amp;新怪物属性!$CF$2,装备数值!$BH$50:$BH$101,"&lt;="&amp;新怪物属性!$CF59)+SUMIFS(装备数值!BU$50:BU$101,装备数值!$BG$50:$BG$101,"="&amp;新怪物属性!$CG$2,装备数值!$BH$50:$BH$101,"&lt;="&amp;新怪物属性!$CG59)+SUMIFS(装备数值!BU$50:BU$101,装备数值!$BG$50:$BG$101,"="&amp;新怪物属性!$CH$2,装备数值!$BH$50:$BH$101,"&lt;="&amp;新怪物属性!$CH59)+SUMIFS(装备数值!BU$50:BU$101,装备数值!$BG$50:$BG$101,"="&amp;新怪物属性!$CI$2,装备数值!$BH$50:$BH$101,"&lt;="&amp;新怪物属性!$CI59)+SUMIFS(装备数值!BU$50:BU$101,装备数值!$BG$50:$BG$101,"="&amp;新怪物属性!$CJ$2,装备数值!$BH$50:$BH$101,"&lt;="&amp;新怪物属性!$CJ59)+SUMIFS(装备数值!BU$50:BU$101,装备数值!$BG$50:$BG$101,"="&amp;新怪物属性!$CK$2,装备数值!$BH$50:$BH$101,"&lt;="&amp;新怪物属性!$CK59)+SUMIFS(装备数值!BU$50:BU$101,装备数值!$BG$50:$BG$101,"="&amp;新怪物属性!$CL$2,装备数值!$BH$50:$BH$101,"&lt;="&amp;新怪物属性!$CL59)+SUMIFS(装备数值!BU$50:BU$101,装备数值!$BG$50:$BG$101,"="&amp;新怪物属性!$CM$2,装备数值!$BH$50:$BH$101,"&lt;="&amp;新怪物属性!$CM59)+SUMIFS(装备数值!BU$50:BU$101,装备数值!$BG$50:$BG$101,"="&amp;新怪物属性!$CN$2,装备数值!$BH$50:$BH$101,"&lt;="&amp;新怪物属性!$CN59)+SUMIFS(装备数值!BU$50:BU$101,装备数值!$BG$50:$BG$101,"="&amp;新怪物属性!$CO$2,装备数值!$BH$50:$BH$101,"&lt;="&amp;新怪物属性!$CO59)+SUMIFS(装备数值!BU$50:BU$101,装备数值!$BG$50:$BG$101,"="&amp;新怪物属性!$CP$2,装备数值!$BH$50:$BH$101,"&lt;="&amp;新怪物属性!$CP59)+SUMIFS(装备数值!BU$50:BU$101,装备数值!$BG$50:$BG$101,"="&amp;新怪物属性!$CQ$2,装备数值!$BH$50:$BH$101,"&lt;="&amp;新怪物属性!$CQ59)+SUMIFS(装备数值!BU$50:BU$101,装备数值!$BG$50:$BG$101,"="&amp;新怪物属性!$CR$2,装备数值!$BH$50:$BH$101,"&lt;="&amp;新怪物属性!$CR59)</f>
        <v>0.05</v>
      </c>
      <c r="DC59" s="14">
        <f>SUMIFS(装备数值!BV$50:BV$101,装备数值!$BG$50:$BG$101,"="&amp;新怪物属性!$CF$2,装备数值!$BH$50:$BH$101,"&lt;="&amp;新怪物属性!$CF59)+SUMIFS(装备数值!BV$50:BV$101,装备数值!$BG$50:$BG$101,"="&amp;新怪物属性!$CG$2,装备数值!$BH$50:$BH$101,"&lt;="&amp;新怪物属性!$CG59)+SUMIFS(装备数值!BV$50:BV$101,装备数值!$BG$50:$BG$101,"="&amp;新怪物属性!$CH$2,装备数值!$BH$50:$BH$101,"&lt;="&amp;新怪物属性!$CH59)+SUMIFS(装备数值!BV$50:BV$101,装备数值!$BG$50:$BG$101,"="&amp;新怪物属性!$CI$2,装备数值!$BH$50:$BH$101,"&lt;="&amp;新怪物属性!$CI59)+SUMIFS(装备数值!BV$50:BV$101,装备数值!$BG$50:$BG$101,"="&amp;新怪物属性!$CJ$2,装备数值!$BH$50:$BH$101,"&lt;="&amp;新怪物属性!$CJ59)+SUMIFS(装备数值!BV$50:BV$101,装备数值!$BG$50:$BG$101,"="&amp;新怪物属性!$CK$2,装备数值!$BH$50:$BH$101,"&lt;="&amp;新怪物属性!$CK59)+SUMIFS(装备数值!BV$50:BV$101,装备数值!$BG$50:$BG$101,"="&amp;新怪物属性!$CL$2,装备数值!$BH$50:$BH$101,"&lt;="&amp;新怪物属性!$CL59)+SUMIFS(装备数值!BV$50:BV$101,装备数值!$BG$50:$BG$101,"="&amp;新怪物属性!$CM$2,装备数值!$BH$50:$BH$101,"&lt;="&amp;新怪物属性!$CM59)+SUMIFS(装备数值!BV$50:BV$101,装备数值!$BG$50:$BG$101,"="&amp;新怪物属性!$CN$2,装备数值!$BH$50:$BH$101,"&lt;="&amp;新怪物属性!$CN59)+SUMIFS(装备数值!BV$50:BV$101,装备数值!$BG$50:$BG$101,"="&amp;新怪物属性!$CO$2,装备数值!$BH$50:$BH$101,"&lt;="&amp;新怪物属性!$CO59)+SUMIFS(装备数值!BV$50:BV$101,装备数值!$BG$50:$BG$101,"="&amp;新怪物属性!$CP$2,装备数值!$BH$50:$BH$101,"&lt;="&amp;新怪物属性!$CP59)+SUMIFS(装备数值!BV$50:BV$101,装备数值!$BG$50:$BG$101,"="&amp;新怪物属性!$CQ$2,装备数值!$BH$50:$BH$101,"&lt;="&amp;新怪物属性!$CQ59)+SUMIFS(装备数值!BV$50:BV$101,装备数值!$BG$50:$BG$101,"="&amp;新怪物属性!$CR$2,装备数值!$BH$50:$BH$101,"&lt;="&amp;新怪物属性!$CR59)</f>
        <v>0</v>
      </c>
      <c r="DD59" s="14">
        <f>SUMIFS(装备数值!BW$50:BW$101,装备数值!$BG$50:$BG$101,"="&amp;新怪物属性!$CF$2,装备数值!$BH$50:$BH$101,"&lt;="&amp;新怪物属性!$CF59)+SUMIFS(装备数值!BW$50:BW$101,装备数值!$BG$50:$BG$101,"="&amp;新怪物属性!$CG$2,装备数值!$BH$50:$BH$101,"&lt;="&amp;新怪物属性!$CG59)+SUMIFS(装备数值!BW$50:BW$101,装备数值!$BG$50:$BG$101,"="&amp;新怪物属性!$CH$2,装备数值!$BH$50:$BH$101,"&lt;="&amp;新怪物属性!$CH59)+SUMIFS(装备数值!BW$50:BW$101,装备数值!$BG$50:$BG$101,"="&amp;新怪物属性!$CI$2,装备数值!$BH$50:$BH$101,"&lt;="&amp;新怪物属性!$CI59)+SUMIFS(装备数值!BW$50:BW$101,装备数值!$BG$50:$BG$101,"="&amp;新怪物属性!$CJ$2,装备数值!$BH$50:$BH$101,"&lt;="&amp;新怪物属性!$CJ59)+SUMIFS(装备数值!BW$50:BW$101,装备数值!$BG$50:$BG$101,"="&amp;新怪物属性!$CK$2,装备数值!$BH$50:$BH$101,"&lt;="&amp;新怪物属性!$CK59)+SUMIFS(装备数值!BW$50:BW$101,装备数值!$BG$50:$BG$101,"="&amp;新怪物属性!$CL$2,装备数值!$BH$50:$BH$101,"&lt;="&amp;新怪物属性!$CL59)+SUMIFS(装备数值!BW$50:BW$101,装备数值!$BG$50:$BG$101,"="&amp;新怪物属性!$CM$2,装备数值!$BH$50:$BH$101,"&lt;="&amp;新怪物属性!$CM59)+SUMIFS(装备数值!BW$50:BW$101,装备数值!$BG$50:$BG$101,"="&amp;新怪物属性!$CN$2,装备数值!$BH$50:$BH$101,"&lt;="&amp;新怪物属性!$CN59)+SUMIFS(装备数值!BW$50:BW$101,装备数值!$BG$50:$BG$101,"="&amp;新怪物属性!$CO$2,装备数值!$BH$50:$BH$101,"&lt;="&amp;新怪物属性!$CO59)+SUMIFS(装备数值!BW$50:BW$101,装备数值!$BG$50:$BG$101,"="&amp;新怪物属性!$CP$2,装备数值!$BH$50:$BH$101,"&lt;="&amp;新怪物属性!$CP59)+SUMIFS(装备数值!BW$50:BW$101,装备数值!$BG$50:$BG$101,"="&amp;新怪物属性!$CQ$2,装备数值!$BH$50:$BH$101,"&lt;="&amp;新怪物属性!$CQ59)+SUMIFS(装备数值!BW$50:BW$101,装备数值!$BG$50:$BG$101,"="&amp;新怪物属性!$CR$2,装备数值!$BH$50:$BH$101,"&lt;="&amp;新怪物属性!$CR59)</f>
        <v>0</v>
      </c>
      <c r="DE59" s="14">
        <f>SUMIFS(装备数值!BX$50:BX$101,装备数值!$BG$50:$BG$101,"="&amp;新怪物属性!$CF$2,装备数值!$BH$50:$BH$101,"&lt;="&amp;新怪物属性!$CF59)+SUMIFS(装备数值!BX$50:BX$101,装备数值!$BG$50:$BG$101,"="&amp;新怪物属性!$CG$2,装备数值!$BH$50:$BH$101,"&lt;="&amp;新怪物属性!$CG59)+SUMIFS(装备数值!BX$50:BX$101,装备数值!$BG$50:$BG$101,"="&amp;新怪物属性!$CH$2,装备数值!$BH$50:$BH$101,"&lt;="&amp;新怪物属性!$CH59)+SUMIFS(装备数值!BX$50:BX$101,装备数值!$BG$50:$BG$101,"="&amp;新怪物属性!$CI$2,装备数值!$BH$50:$BH$101,"&lt;="&amp;新怪物属性!$CI59)+SUMIFS(装备数值!BX$50:BX$101,装备数值!$BG$50:$BG$101,"="&amp;新怪物属性!$CJ$2,装备数值!$BH$50:$BH$101,"&lt;="&amp;新怪物属性!$CJ59)+SUMIFS(装备数值!BX$50:BX$101,装备数值!$BG$50:$BG$101,"="&amp;新怪物属性!$CK$2,装备数值!$BH$50:$BH$101,"&lt;="&amp;新怪物属性!$CK59)+SUMIFS(装备数值!BX$50:BX$101,装备数值!$BG$50:$BG$101,"="&amp;新怪物属性!$CL$2,装备数值!$BH$50:$BH$101,"&lt;="&amp;新怪物属性!$CL59)+SUMIFS(装备数值!BX$50:BX$101,装备数值!$BG$50:$BG$101,"="&amp;新怪物属性!$CM$2,装备数值!$BH$50:$BH$101,"&lt;="&amp;新怪物属性!$CM59)+SUMIFS(装备数值!BX$50:BX$101,装备数值!$BG$50:$BG$101,"="&amp;新怪物属性!$CN$2,装备数值!$BH$50:$BH$101,"&lt;="&amp;新怪物属性!$CN59)+SUMIFS(装备数值!BX$50:BX$101,装备数值!$BG$50:$BG$101,"="&amp;新怪物属性!$CO$2,装备数值!$BH$50:$BH$101,"&lt;="&amp;新怪物属性!$CO59)+SUMIFS(装备数值!BX$50:BX$101,装备数值!$BG$50:$BG$101,"="&amp;新怪物属性!$CP$2,装备数值!$BH$50:$BH$101,"&lt;="&amp;新怪物属性!$CP59)+SUMIFS(装备数值!BX$50:BX$101,装备数值!$BG$50:$BG$101,"="&amp;新怪物属性!$CQ$2,装备数值!$BH$50:$BH$101,"&lt;="&amp;新怪物属性!$CQ59)+SUMIFS(装备数值!BX$50:BX$101,装备数值!$BG$50:$BG$101,"="&amp;新怪物属性!$CR$2,装备数值!$BH$50:$BH$101,"&lt;="&amp;新怪物属性!$CR59)</f>
        <v>0</v>
      </c>
      <c r="DH59" s="14">
        <f>INDEX(装备数值!$I$13:$M$116,新怪物属性!$P59*8+1,DH$2)*$X59+INDEX(装备数值!$I$13:$M$116,新怪物属性!$Q59*8+2,DH$2)*$Y59+INDEX(装备数值!$I$13:$M$116,新怪物属性!$S59*8+3,DH$2)*$Z59+INDEX(装备数值!$I$13:$M$116,新怪物属性!$R59*8+4,DH$2)*$AA59+INDEX(装备数值!$I$13:$M$116,新怪物属性!$T59*8+5,DH$2)*$AB59+INDEX(装备数值!$I$13:$M$116,新怪物属性!$U59*8+6,DH$2)*$AC59+INDEX(装备数值!$I$13:$M$116,新怪物属性!$V59*8+7,DH$2)*$AD59+INDEX(装备数值!$I$13:$M$116,新怪物属性!$W59*8+8,DH$2)*$AE59</f>
        <v>11000</v>
      </c>
      <c r="DI59" s="14">
        <f>INDEX(装备数值!$I$13:$M$116,新怪物属性!$P59*8+1,DI$2)*$X59+INDEX(装备数值!$I$13:$M$116,新怪物属性!$Q59*8+2,DI$2)*$Y59+INDEX(装备数值!$I$13:$M$116,新怪物属性!$S59*8+3,DI$2)*$Z59+INDEX(装备数值!$I$13:$M$116,新怪物属性!$R59*8+4,DI$2)*$AA59+INDEX(装备数值!$I$13:$M$116,新怪物属性!$T59*8+5,DI$2)*$AB59+INDEX(装备数值!$I$13:$M$116,新怪物属性!$U59*8+6,DI$2)*$AC59+INDEX(装备数值!$I$13:$M$116,新怪物属性!$V59*8+7,DI$2)*$AD59+INDEX(装备数值!$I$13:$M$116,新怪物属性!$W59*8+8,DI$2)*$AE59</f>
        <v>99000</v>
      </c>
      <c r="DJ59" s="14">
        <f>INDEX(装备数值!$I$13:$M$116,新怪物属性!$P59*8+1,DJ$2)*$X59+INDEX(装备数值!$I$13:$M$116,新怪物属性!$Q59*8+2,DJ$2)*$Y59+INDEX(装备数值!$I$13:$M$116,新怪物属性!$S59*8+3,DJ$2)*$Z59+INDEX(装备数值!$I$13:$M$116,新怪物属性!$R59*8+4,DJ$2)*$AA59+INDEX(装备数值!$I$13:$M$116,新怪物属性!$T59*8+5,DJ$2)*$AB59+INDEX(装备数值!$I$13:$M$116,新怪物属性!$U59*8+6,DJ$2)*$AC59+INDEX(装备数值!$I$13:$M$116,新怪物属性!$V59*8+7,DJ$2)*$AD59+INDEX(装备数值!$I$13:$M$116,新怪物属性!$W59*8+8,DJ$2)*$AE59</f>
        <v>5720</v>
      </c>
      <c r="DK59" s="14">
        <f>INDEX(装备数值!$I$13:$M$116,新怪物属性!$P59*8+1,DK$2)*$X59+INDEX(装备数值!$I$13:$M$116,新怪物属性!$Q59*8+2,DK$2)*$Y59+INDEX(装备数值!$I$13:$M$116,新怪物属性!$S59*8+3,DK$2)*$Z59+INDEX(装备数值!$I$13:$M$116,新怪物属性!$R59*8+4,DK$2)*$AA59+INDEX(装备数值!$I$13:$M$116,新怪物属性!$T59*8+5,DK$2)*$AB59+INDEX(装备数值!$I$13:$M$116,新怪物属性!$U59*8+6,DK$2)*$AC59+INDEX(装备数值!$I$13:$M$116,新怪物属性!$V59*8+7,DK$2)*$AD59+INDEX(装备数值!$I$13:$M$116,新怪物属性!$W59*8+8,DK$2)*$AE59</f>
        <v>132000</v>
      </c>
      <c r="DL59" s="14">
        <f>INDEX(装备数值!$I$13:$M$116,新怪物属性!$P59*8+1,DL$2)*$X59+INDEX(装备数值!$I$13:$M$116,新怪物属性!$Q59*8+2,DL$2)*$Y59+INDEX(装备数值!$I$13:$M$116,新怪物属性!$S59*8+3,DL$2)*$Z59+INDEX(装备数值!$I$13:$M$116,新怪物属性!$R59*8+4,DL$2)*$AA59+INDEX(装备数值!$I$13:$M$116,新怪物属性!$T59*8+5,DL$2)*$AB59+INDEX(装备数值!$I$13:$M$116,新怪物属性!$U59*8+6,DL$2)*$AC59+INDEX(装备数值!$I$13:$M$116,新怪物属性!$V59*8+7,DL$2)*$AD59+INDEX(装备数值!$I$13:$M$116,新怪物属性!$W59*8+8,DL$2)*$AE59</f>
        <v>2200</v>
      </c>
      <c r="DO59" s="14">
        <f>INDEX(装备数值!$X$13:$AH$116,$P59*8+1,DO$2)*$AF59+INDEX(装备数值!$X$13:$AH$116,$Q59*8+2,DO$2)*$AG59+INDEX(装备数值!$X$13:$AH$116,$S59*8+3,DO$2)*$AH59+INDEX(装备数值!$X$13:$AH$116,$R59*8+4,DO$2)*$AI59+INDEX(装备数值!$X$13:$AH$116,$T59*8+5,DO$2)*$AJ59+INDEX(装备数值!$X$13:$AH$116,$U59*8+6,DO$2)*$AK59+INDEX(装备数值!$X$13:$AH$116,$V59*8+7,DO$2)*$AL59+INDEX(装备数值!$X$13:$AH$116,$W59*8+8,DO$2)*$AM59</f>
        <v>3600</v>
      </c>
      <c r="DP59" s="14">
        <f>INDEX(装备数值!$X$13:$AH$116,$P59*8+1,DP$2)*$AF59+INDEX(装备数值!$X$13:$AH$116,$Q59*8+2,DP$2)*$AG59+INDEX(装备数值!$X$13:$AH$116,$S59*8+3,DP$2)*$AH59+INDEX(装备数值!$X$13:$AH$116,$R59*8+4,DP$2)*$AI59+INDEX(装备数值!$X$13:$AH$116,$T59*8+5,DP$2)*$AJ59+INDEX(装备数值!$X$13:$AH$116,$U59*8+6,DP$2)*$AK59+INDEX(装备数值!$X$13:$AH$116,$V59*8+7,DP$2)*$AL59+INDEX(装备数值!$X$13:$AH$116,$W59*8+8,DP$2)*$AM59</f>
        <v>28500</v>
      </c>
      <c r="DQ59" s="14">
        <f>INDEX(装备数值!$X$13:$AH$116,$P59*8+1,DQ$2)*$AF59+INDEX(装备数值!$X$13:$AH$116,$Q59*8+2,DQ$2)*$AG59+INDEX(装备数值!$X$13:$AH$116,$S59*8+3,DQ$2)*$AH59+INDEX(装备数值!$X$13:$AH$116,$R59*8+4,DQ$2)*$AI59+INDEX(装备数值!$X$13:$AH$116,$T59*8+5,DQ$2)*$AJ59+INDEX(装备数值!$X$13:$AH$116,$U59*8+6,DQ$2)*$AK59+INDEX(装备数值!$X$13:$AH$116,$V59*8+7,DQ$2)*$AL59+INDEX(装备数值!$X$13:$AH$116,$W59*8+8,DQ$2)*$AM59</f>
        <v>2000</v>
      </c>
      <c r="DR59" s="14">
        <f>INDEX(装备数值!$X$13:$AH$116,$P59*8+1,DR$2)*$AF59+INDEX(装备数值!$X$13:$AH$116,$Q59*8+2,DR$2)*$AG59+INDEX(装备数值!$X$13:$AH$116,$S59*8+3,DR$2)*$AH59+INDEX(装备数值!$X$13:$AH$116,$R59*8+4,DR$2)*$AI59+INDEX(装备数值!$X$13:$AH$116,$T59*8+5,DR$2)*$AJ59+INDEX(装备数值!$X$13:$AH$116,$U59*8+6,DR$2)*$AK59+INDEX(装备数值!$X$13:$AH$116,$V59*8+7,DR$2)*$AL59+INDEX(装备数值!$X$13:$AH$116,$W59*8+8,DR$2)*$AM59</f>
        <v>42000</v>
      </c>
      <c r="DS59" s="14">
        <f>INDEX(装备数值!$X$13:$AH$116,$P59*8+1,DS$2)*$AF59+INDEX(装备数值!$X$13:$AH$116,$Q59*8+2,DS$2)*$AG59+INDEX(装备数值!$X$13:$AH$116,$S59*8+3,DS$2)*$AH59+INDEX(装备数值!$X$13:$AH$116,$R59*8+4,DS$2)*$AI59+INDEX(装备数值!$X$13:$AH$116,$T59*8+5,DS$2)*$AJ59+INDEX(装备数值!$X$13:$AH$116,$U59*8+6,DS$2)*$AK59+INDEX(装备数值!$X$13:$AH$116,$V59*8+7,DS$2)*$AL59+INDEX(装备数值!$X$13:$AH$116,$W59*8+8,DS$2)*$AM59</f>
        <v>800</v>
      </c>
      <c r="DT59" s="14">
        <f>INDEX(装备数值!$X$13:$AH$116,$P59*8+1,DT$2)*$AF59+INDEX(装备数值!$X$13:$AH$116,$Q59*8+2,DT$2)*$AG59+INDEX(装备数值!$X$13:$AH$116,$S59*8+3,DT$2)*$AH59+INDEX(装备数值!$X$13:$AH$116,$R59*8+4,DT$2)*$AI59+INDEX(装备数值!$X$13:$AH$116,$T59*8+5,DT$2)*$AJ59+INDEX(装备数值!$X$13:$AH$116,$U59*8+6,DT$2)*$AK59+INDEX(装备数值!$X$13:$AH$116,$V59*8+7,DT$2)*$AL59+INDEX(装备数值!$X$13:$AH$116,$W59*8+8,DT$2)*$AM59</f>
        <v>3200</v>
      </c>
      <c r="DU59" s="14">
        <f>INDEX(装备数值!$X$13:$AH$116,$P59*8+1,DU$2)*$AF59+INDEX(装备数值!$X$13:$AH$116,$Q59*8+2,DU$2)*$AG59+INDEX(装备数值!$X$13:$AH$116,$S59*8+3,DU$2)*$AH59+INDEX(装备数值!$X$13:$AH$116,$R59*8+4,DU$2)*$AI59+INDEX(装备数值!$X$13:$AH$116,$T59*8+5,DU$2)*$AJ59+INDEX(装备数值!$X$13:$AH$116,$U59*8+6,DU$2)*$AK59+INDEX(装备数值!$X$13:$AH$116,$V59*8+7,DU$2)*$AL59+INDEX(装备数值!$X$13:$AH$116,$W59*8+8,DU$2)*$AM59</f>
        <v>3000</v>
      </c>
      <c r="DV59" s="14">
        <f>INDEX(装备数值!$X$13:$AH$116,$P59*8+1,DV$2)*$AF59+INDEX(装备数值!$X$13:$AH$116,$Q59*8+2,DV$2)*$AG59+INDEX(装备数值!$X$13:$AH$116,$S59*8+3,DV$2)*$AH59+INDEX(装备数值!$X$13:$AH$116,$R59*8+4,DV$2)*$AI59+INDEX(装备数值!$X$13:$AH$116,$T59*8+5,DV$2)*$AJ59+INDEX(装备数值!$X$13:$AH$116,$U59*8+6,DV$2)*$AK59+INDEX(装备数值!$X$13:$AH$116,$V59*8+7,DV$2)*$AL59+INDEX(装备数值!$X$13:$AH$116,$W59*8+8,DV$2)*$AM59</f>
        <v>3200</v>
      </c>
      <c r="DW59" s="14">
        <f>INDEX(装备数值!$X$13:$AH$116,$P59*8+1,DW$2)*$AF59+INDEX(装备数值!$X$13:$AH$116,$Q59*8+2,DW$2)*$AG59+INDEX(装备数值!$X$13:$AH$116,$S59*8+3,DW$2)*$AH59+INDEX(装备数值!$X$13:$AH$116,$R59*8+4,DW$2)*$AI59+INDEX(装备数值!$X$13:$AH$116,$T59*8+5,DW$2)*$AJ59+INDEX(装备数值!$X$13:$AH$116,$U59*8+6,DW$2)*$AK59+INDEX(装备数值!$X$13:$AH$116,$V59*8+7,DW$2)*$AL59+INDEX(装备数值!$X$13:$AH$116,$W59*8+8,DW$2)*$AM59</f>
        <v>3000</v>
      </c>
      <c r="DX59" s="14">
        <f>INDEX(装备数值!$X$13:$AH$116,$P59*8+1,DX$2)*$AF59+INDEX(装备数值!$X$13:$AH$116,$Q59*8+2,DX$2)*$AG59+INDEX(装备数值!$X$13:$AH$116,$S59*8+3,DX$2)*$AH59+INDEX(装备数值!$X$13:$AH$116,$R59*8+4,DX$2)*$AI59+INDEX(装备数值!$X$13:$AH$116,$T59*8+5,DX$2)*$AJ59+INDEX(装备数值!$X$13:$AH$116,$U59*8+6,DX$2)*$AK59+INDEX(装备数值!$X$13:$AH$116,$V59*8+7,DX$2)*$AL59+INDEX(装备数值!$X$13:$AH$116,$W59*8+8,DX$2)*$AM59</f>
        <v>0</v>
      </c>
      <c r="DY59" s="14">
        <f>INDEX(装备数值!$X$13:$AH$116,$P59*8+1,DY$2)*$AF59+INDEX(装备数值!$X$13:$AH$116,$Q59*8+2,DY$2)*$AG59+INDEX(装备数值!$X$13:$AH$116,$S59*8+3,DY$2)*$AH59+INDEX(装备数值!$X$13:$AH$116,$R59*8+4,DY$2)*$AI59+INDEX(装备数值!$X$13:$AH$116,$T59*8+5,DY$2)*$AJ59+INDEX(装备数值!$X$13:$AH$116,$U59*8+6,DY$2)*$AK59+INDEX(装备数值!$X$13:$AH$116,$V59*8+7,DY$2)*$AL59+INDEX(装备数值!$X$13:$AH$116,$W59*8+8,DY$2)*$AM59</f>
        <v>0</v>
      </c>
      <c r="EA59" s="14">
        <f>INDEX(装备数值!$AN$17:$AN$117,MATCH(MIN($X59:$AE59),装备数值!$AO$17:$AO$117,1))</f>
        <v>11</v>
      </c>
      <c r="EB59" s="14">
        <f>IF(COUNTIF($P59:$W59,"&gt;"&amp;0)=8,INDEX(装备数值!AR$17:AR$117,$EA59+1),0)</f>
        <v>1760</v>
      </c>
      <c r="EC59" s="14">
        <f>IF(COUNTIF($P59:$W59,"&gt;"&amp;0)=8,INDEX(装备数值!AS$17:AS$117,$EA59+1),0)</f>
        <v>13200</v>
      </c>
      <c r="ED59" s="14">
        <f>IF(COUNTIF($P59:$W59,"&gt;"&amp;0)=8,INDEX(装备数值!AT$17:AT$117,$EA59+1),0)</f>
        <v>880</v>
      </c>
      <c r="EE59" s="14">
        <f>IF(COUNTIF($P59:$W59,"&gt;"&amp;0)=8,INDEX(装备数值!AU$17:AU$117,$EA59+1),0)</f>
        <v>17600</v>
      </c>
      <c r="EF59" s="14">
        <f>IF(COUNTIF($P59:$W59,"&gt;"&amp;0)=8,INDEX(装备数值!AV$17:AV$117,$EA59+1),0)</f>
        <v>308</v>
      </c>
      <c r="EH59" s="14">
        <f>INDEX(装备数值!$AY$17:$AY$77,MATCH(MIN($AF59:$AM59),装备数值!$AZ$17:$AZ$77,1))</f>
        <v>5</v>
      </c>
      <c r="EI59" s="26">
        <f>INDEX(装备数值!BA$17:BA$77,新怪物属性!EH59+1)</f>
        <v>0.05</v>
      </c>
      <c r="EJ59" s="26">
        <f>INDEX(装备数值!BA$17:BA$77,新怪物属性!EH59+1)</f>
        <v>0.05</v>
      </c>
      <c r="EL59" s="14">
        <f t="shared" si="88"/>
        <v>5</v>
      </c>
      <c r="EM59" s="14">
        <f>VLOOKUP(EL59,军阶与晶片数值!$W$6:$X$27,2)</f>
        <v>2</v>
      </c>
      <c r="EN59" s="14">
        <f>INDEX(军阶与晶片数值!Y$6:Y$27,$EM59+1)</f>
        <v>200</v>
      </c>
      <c r="EO59" s="14">
        <f>INDEX(军阶与晶片数值!Z$6:Z$27,$EM59+1)</f>
        <v>200</v>
      </c>
      <c r="EP59" s="14">
        <f>INDEX(军阶与晶片数值!AA$6:AA$27,$EM59+1)</f>
        <v>200</v>
      </c>
      <c r="EQ59" s="14">
        <f>INDEX(军阶与晶片数值!AB$6:AB$27,$EM59+1)</f>
        <v>200</v>
      </c>
      <c r="ER59" s="29">
        <f>INDEX(军阶与晶片数值!AC$6:AC$27,$EM59+1)</f>
        <v>10</v>
      </c>
      <c r="ES59" s="29">
        <f>INDEX(军阶与晶片数值!AD$6:AD$27,$EM59+1)</f>
        <v>5</v>
      </c>
      <c r="EU59" s="26">
        <f>INDEX(军阶与晶片数值!I$6:I$16,AN59+1)</f>
        <v>0.01</v>
      </c>
      <c r="EV59" s="26">
        <f>INDEX(军阶与晶片数值!M$6:M$16,AO59+1)</f>
        <v>0.01</v>
      </c>
      <c r="EW59" s="26">
        <f>INDEX(军阶与晶片数值!J$6:J$16,AP59+1)</f>
        <v>0.01</v>
      </c>
      <c r="EX59" s="26">
        <f>INDEX(军阶与晶片数值!K$6:K$16,AQ59+1)</f>
        <v>0.02</v>
      </c>
      <c r="EY59" s="26">
        <f>INDEX(军阶与晶片数值!L$6:L$16,AR59+1)</f>
        <v>0.02</v>
      </c>
      <c r="EZ59" s="28">
        <f>INDEX(军阶与晶片数值!N$6:N$16,AS59+1)</f>
        <v>0</v>
      </c>
      <c r="FA59" s="28">
        <f>INDEX(军阶与晶片数值!O$6:O$16,AT59+1)</f>
        <v>0</v>
      </c>
      <c r="FB59" s="28">
        <f>INDEX(军阶与晶片数值!P$6:P$16,AU59+1)</f>
        <v>0</v>
      </c>
      <c r="FC59" s="28">
        <f>INDEX(军阶与晶片数值!Q$6:Q$16,AV59+1)</f>
        <v>0</v>
      </c>
      <c r="FD59" s="26">
        <f>INDEX(军阶与晶片数值!R$6:R$16,AW59+1)</f>
        <v>0</v>
      </c>
      <c r="FE59" s="26">
        <f>INDEX(军阶与晶片数值!S$6:S$16,AX59+1)</f>
        <v>0</v>
      </c>
      <c r="FF59" s="26">
        <f>INDEX(军阶与晶片数值!T$6:T$16,AY59+1)</f>
        <v>0</v>
      </c>
      <c r="FG59" s="26">
        <f>INDEX(军阶与晶片数值!U$6:U$16,AZ59+1)</f>
        <v>0</v>
      </c>
      <c r="FI59" s="26">
        <f>INDEX(军阶与晶片数值!$C$6:$C$36,新怪物属性!$BA59+1)</f>
        <v>0.35</v>
      </c>
      <c r="FJ59" s="26">
        <f>INDEX(军阶与晶片数值!$C$6:$C$36,新怪物属性!$BA59+1)</f>
        <v>0.35</v>
      </c>
      <c r="FK59" s="26">
        <f>INDEX(军阶与晶片数值!$C$6:$C$36,新怪物属性!$BA59+1)</f>
        <v>0.35</v>
      </c>
      <c r="FL59" s="26">
        <f>INDEX(军阶与晶片数值!$C$6:$C$36,新怪物属性!$BA59+1)</f>
        <v>0.35</v>
      </c>
      <c r="FM59" s="26">
        <f>INDEX(军阶与晶片数值!$C$6:$C$36,新怪物属性!$BA59+1)</f>
        <v>0.35</v>
      </c>
      <c r="FO59" s="14">
        <f>INDEX(战舰突破!$H$6:$H$18,新怪物属性!$J59+1)+INDEX(战舰突破!$H$23:$H$35,新怪物属性!$K59+1)+INDEX(战舰突破!$H$40:$H$52,新怪物属性!$L59+1)</f>
        <v>200</v>
      </c>
      <c r="FP59" s="14">
        <f>INDEX(战舰突破!$I$6:$I$18,新怪物属性!$J59+1)+INDEX(战舰突破!$I$23:$I$35,新怪物属性!$K59+1)+INDEX(战舰突破!$I$40:$I$52,新怪物属性!$L59+1)</f>
        <v>200</v>
      </c>
      <c r="FQ59" s="14">
        <f>INDEX(战舰突破!$J$6:$J$18,新怪物属性!$J59+1)+INDEX(战舰突破!$J$23:$J$35,新怪物属性!$K59+1)+INDEX(战舰突破!$J$40:$J$52,新怪物属性!$L59+1)</f>
        <v>0</v>
      </c>
      <c r="FR59" s="14">
        <f>INDEX(战舰突破!$K$6:$K$18,新怪物属性!$J59+1)+INDEX(战舰突破!$K$23:$K$35,新怪物属性!$K59+1)+INDEX(战舰突破!$K$40:$K$52,新怪物属性!$L59+1)</f>
        <v>0</v>
      </c>
      <c r="FS59" s="14">
        <f>INDEX(战舰突破!$L$6:$L$18,新怪物属性!$J59+1)+INDEX(战舰突破!$L$23:$L$35,新怪物属性!$K59+1)+INDEX(战舰突破!$L$40:$L$52,新怪物属性!$L59+1)</f>
        <v>200</v>
      </c>
      <c r="FT59" s="18">
        <f>INDEX(战舰突破!$N$6:$N$18,新怪物属性!$J59+1)+INDEX(战舰突破!$N$23:$N$35,新怪物属性!$K59+1)+INDEX(战舰突破!$N$40:$N$52,新怪物属性!$L59+1)</f>
        <v>0</v>
      </c>
      <c r="FU59" s="18">
        <f>INDEX(战舰突破!$O$6:$O$18,新怪物属性!$J59+1)+INDEX(战舰突破!$O$23:$O$35,新怪物属性!$K59+1)+INDEX(战舰突破!$O$40:$O$52,新怪物属性!$L59+1)</f>
        <v>0</v>
      </c>
      <c r="FV59" s="18">
        <f>INDEX(战舰突破!$P$6:$P$18,新怪物属性!$J59+1)+INDEX(战舰突破!$P$23:$P$35,新怪物属性!$K59+1)+INDEX(战舰突破!$P$40:$P$52,新怪物属性!$L59+1)</f>
        <v>0</v>
      </c>
      <c r="FW59" s="18">
        <f>INDEX(战舰突破!$Q$6:$Q$18,新怪物属性!$J59+1)+INDEX(战舰突破!$Q$23:$Q$35,新怪物属性!$K59+1)+INDEX(战舰突破!$Q$40:$Q$52,新怪物属性!$L59+1)</f>
        <v>0</v>
      </c>
      <c r="FX59" s="18">
        <f>INDEX(战舰突破!$R$6:$R$18,新怪物属性!$J59+1)+INDEX(战舰突破!$R$23:$R$35,新怪物属性!$K59+1)+INDEX(战舰突破!$R$40:$R$52,新怪物属性!$L59+1)</f>
        <v>0</v>
      </c>
      <c r="FY59" s="18">
        <f>INDEX(战舰突破!$M$6:$M$18,新怪物属性!$J59+1)+INDEX(战舰突破!$M$23:$M$35,新怪物属性!$K59+1)+INDEX(战舰突破!$M$40:$M$52,新怪物属性!$L59+1)</f>
        <v>0</v>
      </c>
      <c r="FZ59" s="22">
        <f>INDEX(战舰突破!$W$6:$W$18,新怪物属性!$J59+1)+INDEX(战舰突破!$W$23:$W$35,新怪物属性!$K59+1)+INDEX(战舰突破!$W$40:$W$52,新怪物属性!$L59+1)</f>
        <v>0.3</v>
      </c>
      <c r="GC59" s="14">
        <f>INDEX(战舰突破!$S$6:$S$18,新怪物属性!$J59+1)</f>
        <v>0</v>
      </c>
      <c r="GD59" s="14">
        <f>INDEX(战舰突破!$T$6:$T$18,新怪物属性!$J59+1)</f>
        <v>0.25</v>
      </c>
      <c r="GE59" s="14">
        <f>INDEX(战舰突破!$U$6:$U$18,新怪物属性!$J59+1)</f>
        <v>0.1</v>
      </c>
      <c r="GF59" s="14">
        <f>INDEX(战舰突破!$V$6:$V$18,新怪物属性!$J59+1)</f>
        <v>0</v>
      </c>
      <c r="GG59" s="14">
        <f>INDEX(战舰突破!$X$6:$X$18,新怪物属性!$J59+1)</f>
        <v>4</v>
      </c>
      <c r="GI59" s="14">
        <f>INDEX(战舰突破!$S$23:$S$35,新怪物属性!$J59+1)</f>
        <v>0.25</v>
      </c>
      <c r="GJ59" s="14">
        <f>INDEX(战舰突破!$T$23:$T$35,新怪物属性!$J59+1)</f>
        <v>0</v>
      </c>
      <c r="GK59" s="14">
        <f>INDEX(战舰突破!$U$23:$U$35,新怪物属性!$J59+1)</f>
        <v>0.1</v>
      </c>
      <c r="GL59" s="14">
        <f>INDEX(战舰突破!$V$23:$V$35,新怪物属性!$J59+1)</f>
        <v>0</v>
      </c>
      <c r="GM59" s="14">
        <f>INDEX(战舰突破!$X$23:$X$35,新怪物属性!$J59+1)</f>
        <v>60</v>
      </c>
      <c r="GO59" s="14">
        <f>INDEX(战舰突破!$S$40:$S$52,新怪物属性!$J59+1)</f>
        <v>0.25</v>
      </c>
      <c r="GP59" s="14">
        <f>INDEX(战舰突破!$T$40:$T$52,新怪物属性!$J59+1)</f>
        <v>0</v>
      </c>
      <c r="GQ59" s="14">
        <f>INDEX(战舰突破!$U$40:$U$52,新怪物属性!$J59+1)</f>
        <v>0.1</v>
      </c>
      <c r="GR59" s="14">
        <f>INDEX(战舰突破!$V$40:$V$52,新怪物属性!$J59+1)</f>
        <v>0</v>
      </c>
      <c r="GS59" s="14">
        <f>INDEX(战舰突破!$X$40:$X$52,新怪物属性!$J59+1)</f>
        <v>100</v>
      </c>
      <c r="GV59" s="14">
        <v>1</v>
      </c>
      <c r="GW59" s="14">
        <v>4</v>
      </c>
      <c r="GX59" s="14">
        <v>1</v>
      </c>
      <c r="GY59" s="14">
        <v>2</v>
      </c>
      <c r="GZ59" s="14">
        <v>0</v>
      </c>
      <c r="HA59" s="14">
        <v>0</v>
      </c>
      <c r="HB59" s="14">
        <v>0</v>
      </c>
      <c r="HC59" s="14">
        <v>0</v>
      </c>
      <c r="HD59" s="14">
        <v>0</v>
      </c>
      <c r="HE59" s="14">
        <v>0</v>
      </c>
      <c r="HF59" s="14">
        <v>0</v>
      </c>
      <c r="HG59" s="14">
        <v>0</v>
      </c>
      <c r="HH59" s="14">
        <v>0</v>
      </c>
      <c r="HI59" s="14">
        <v>0</v>
      </c>
      <c r="HJ59" s="14">
        <v>0</v>
      </c>
      <c r="HK59" s="14">
        <v>0</v>
      </c>
      <c r="HL59" s="14">
        <v>0</v>
      </c>
      <c r="HM59" s="14">
        <v>0</v>
      </c>
      <c r="HN59" s="14">
        <v>0</v>
      </c>
      <c r="HO59" s="14">
        <v>0</v>
      </c>
      <c r="HP59" s="14">
        <v>0</v>
      </c>
      <c r="HQ59" s="14">
        <v>0</v>
      </c>
      <c r="HR59" s="14">
        <v>0</v>
      </c>
      <c r="HS59" s="14">
        <v>0</v>
      </c>
      <c r="HT59" s="14">
        <v>0</v>
      </c>
      <c r="HU59" s="14">
        <v>0</v>
      </c>
      <c r="HX59" s="14">
        <v>1</v>
      </c>
      <c r="HY59" s="14">
        <v>2</v>
      </c>
      <c r="IB59" s="14">
        <f>IF($GV59=0,0,INDEX(战宠!P$15:P$27,新怪物属性!$GV$3)*(INDEX(战宠!$U$7:$Y$10,1,新怪物属性!$GV59)))*(新怪物属性!$GW59+4)
+IF($GX59=0,0,INDEX(战宠!P$15:P$27,新怪物属性!$GX$3)*(INDEX(战宠!$U$7:$Y$10,1,新怪物属性!$GX59)))*(新怪物属性!$GY59+4)
+IF($GZ59=0,0,INDEX(战宠!P$15:P$27,新怪物属性!$GZ$3)*(INDEX(战宠!$U$7:$Y$10,1,新怪物属性!$GZ59)))*(新怪物属性!$HA59+4)
+IF($HB59=0,0,INDEX(战宠!P$15:P$27,新怪物属性!$HB$3)*(INDEX(战宠!$U$7:$Y$10,1,新怪物属性!$HB59)))*(新怪物属性!$HC59+4)
+IF($HD59=0,0,INDEX(战宠!P$15:P$27,新怪物属性!$HD$3)*(INDEX(战宠!$U$7:$Y$10,1,新怪物属性!$HD59)))*(新怪物属性!$HE59+4)
+IF($HF59=0,0,INDEX(战宠!P$15:P$27,新怪物属性!$HF$3)*(INDEX(战宠!$U$7:$Y$10,1,新怪物属性!$HF59)))*(新怪物属性!$HG59+4)
+IF($HH59=0,0,INDEX(战宠!P$15:P$27,新怪物属性!$HH$3)*(INDEX(战宠!$U$7:$Y$10,1,新怪物属性!$HH59)))*(新怪物属性!$HI59+4)
+IF($HJ59=0,0,INDEX(战宠!P$15:P$27,新怪物属性!$HJ$3)*(INDEX(战宠!$U$7:$Y$10,1,新怪物属性!$HJ59)))*(新怪物属性!$HK59+4)
+IF($HL59=0,0,INDEX(战宠!P$15:P$27,新怪物属性!$HL$3)*(INDEX(战宠!$U$7:$Y$10,1,新怪物属性!$HL59)))*(新怪物属性!$HM59+4)
+IF($HN59=0,0,INDEX(战宠!P$15:P$27,新怪物属性!$HN$3)*(INDEX(战宠!$U$7:$Y$10,1,新怪物属性!$HN59)))*(新怪物属性!$HO59+4)
+IF($HP59=0,0,INDEX(战宠!P$15:P$27,新怪物属性!$HP$3)*(INDEX(战宠!$U$7:$Y$10,1,新怪物属性!$HP59)))*(新怪物属性!$HQ59+4)
+IF($HR59=0,0,INDEX(战宠!P$15:P$27,新怪物属性!$HR$3)*(INDEX(战宠!$U$7:$Y$10,1,新怪物属性!$HR59)))*(新怪物属性!$HS59+4)
+IF($HT59=0,0,INDEX(战宠!P$15:P$27,新怪物属性!$HT$3)*(INDEX(战宠!$U$7:$Y$10,1,新怪物属性!$HT59)))*(新怪物属性!$HU59+4)</f>
        <v>11200</v>
      </c>
      <c r="IC59" s="14">
        <f>IF($GV59=0,0,INDEX(战宠!Q$15:Q$27,新怪物属性!$GV$3)*(INDEX(战宠!$U$7:$Y$10,1,新怪物属性!$GV59)))*(新怪物属性!$GW59+4)
+IF($GX59=0,0,INDEX(战宠!Q$15:Q$27,新怪物属性!$GX$3)*(INDEX(战宠!$U$7:$Y$10,1,新怪物属性!$GX59)))*(新怪物属性!$GY59+4)
+IF($GZ59=0,0,INDEX(战宠!Q$15:Q$27,新怪物属性!$GZ$3)*(INDEX(战宠!$U$7:$Y$10,1,新怪物属性!$GZ59)))*(新怪物属性!$HA59+4)
+IF($HB59=0,0,INDEX(战宠!Q$15:Q$27,新怪物属性!$HB$3)*(INDEX(战宠!$U$7:$Y$10,1,新怪物属性!$HB59)))*(新怪物属性!$HC59+4)
+IF($HD59=0,0,INDEX(战宠!Q$15:Q$27,新怪物属性!$HD$3)*(INDEX(战宠!$U$7:$Y$10,1,新怪物属性!$HD59)))*(新怪物属性!$HE59+4)
+IF($HF59=0,0,INDEX(战宠!Q$15:Q$27,新怪物属性!$HF$3)*(INDEX(战宠!$U$7:$Y$10,1,新怪物属性!$HF59)))*(新怪物属性!$HG59+4)
+IF($HH59=0,0,INDEX(战宠!Q$15:Q$27,新怪物属性!$HH$3)*(INDEX(战宠!$U$7:$Y$10,1,新怪物属性!$HH59)))*(新怪物属性!$HI59+4)
+IF($HJ59=0,0,INDEX(战宠!Q$15:Q$27,新怪物属性!$HJ$3)*(INDEX(战宠!$U$7:$Y$10,1,新怪物属性!$HJ59)))*(新怪物属性!$HK59+4)
+IF($HL59=0,0,INDEX(战宠!Q$15:Q$27,新怪物属性!$HL$3)*(INDEX(战宠!$U$7:$Y$10,1,新怪物属性!$HL59)))*(新怪物属性!$HM59+4)
+IF($HN59=0,0,INDEX(战宠!Q$15:Q$27,新怪物属性!$HN$3)*(INDEX(战宠!$U$7:$Y$10,1,新怪物属性!$HN59)))*(新怪物属性!$HO59+4)
+IF($HP59=0,0,INDEX(战宠!Q$15:Q$27,新怪物属性!$HP$3)*(INDEX(战宠!$U$7:$Y$10,1,新怪物属性!$HP59)))*(新怪物属性!$HQ59+4)
+IF($HR59=0,0,INDEX(战宠!Q$15:Q$27,新怪物属性!$HR$3)*(INDEX(战宠!$U$7:$Y$10,1,新怪物属性!$HR59)))*(新怪物属性!$HS59+4)
+IF($HT59=0,0,INDEX(战宠!Q$15:Q$27,新怪物属性!$HT$3)*(INDEX(战宠!$U$7:$Y$10,1,新怪物属性!$HT59)))*(新怪物属性!$HU59+4)</f>
        <v>96000</v>
      </c>
      <c r="ID59" s="14">
        <f>IF($GV59=0,0,INDEX(战宠!R$15:R$27,新怪物属性!$GV$3)*(INDEX(战宠!$U$7:$Y$10,1,新怪物属性!$GV59)))*(新怪物属性!$GW59+4)
+IF($GX59=0,0,INDEX(战宠!R$15:R$27,新怪物属性!$GX$3)*(INDEX(战宠!$U$7:$Y$10,1,新怪物属性!$GX59)))*(新怪物属性!$GY59+4)
+IF($GZ59=0,0,INDEX(战宠!R$15:R$27,新怪物属性!$GZ$3)*(INDEX(战宠!$U$7:$Y$10,1,新怪物属性!$GZ59)))*(新怪物属性!$HA59+4)
+IF($HB59=0,0,INDEX(战宠!R$15:R$27,新怪物属性!$HB$3)*(INDEX(战宠!$U$7:$Y$10,1,新怪物属性!$HB59)))*(新怪物属性!$HC59+4)
+IF($HD59=0,0,INDEX(战宠!R$15:R$27,新怪物属性!$HD$3)*(INDEX(战宠!$U$7:$Y$10,1,新怪物属性!$HD59)))*(新怪物属性!$HE59+4)
+IF($HF59=0,0,INDEX(战宠!R$15:R$27,新怪物属性!$HF$3)*(INDEX(战宠!$U$7:$Y$10,1,新怪物属性!$HF59)))*(新怪物属性!$HG59+4)
+IF($HH59=0,0,INDEX(战宠!R$15:R$27,新怪物属性!$HH$3)*(INDEX(战宠!$U$7:$Y$10,1,新怪物属性!$HH59)))*(新怪物属性!$HI59+4)
+IF($HJ59=0,0,INDEX(战宠!R$15:R$27,新怪物属性!$HJ$3)*(INDEX(战宠!$U$7:$Y$10,1,新怪物属性!$HJ59)))*(新怪物属性!$HK59+4)
+IF($HL59=0,0,INDEX(战宠!R$15:R$27,新怪物属性!$HL$3)*(INDEX(战宠!$U$7:$Y$10,1,新怪物属性!$HL59)))*(新怪物属性!$HM59+4)
+IF($HN59=0,0,INDEX(战宠!R$15:R$27,新怪物属性!$HN$3)*(INDEX(战宠!$U$7:$Y$10,1,新怪物属性!$HN59)))*(新怪物属性!$HO59+4)
+IF($HP59=0,0,INDEX(战宠!R$15:R$27,新怪物属性!$HP$3)*(INDEX(战宠!$U$7:$Y$10,1,新怪物属性!$HP59)))*(新怪物属性!$HQ59+4)
+IF($HR59=0,0,INDEX(战宠!R$15:R$27,新怪物属性!$HR$3)*(INDEX(战宠!$U$7:$Y$10,1,新怪物属性!$HR59)))*(新怪物属性!$HS59+4)
+IF($HT59=0,0,INDEX(战宠!R$15:R$27,新怪物属性!$HT$3)*(INDEX(战宠!$U$7:$Y$10,1,新怪物属性!$HT59)))*(新怪物属性!$HU59+4)</f>
        <v>4800</v>
      </c>
      <c r="IE59" s="14">
        <f>IF($GV59=0,0,INDEX(战宠!S$15:S$27,新怪物属性!$GV$3)*(INDEX(战宠!$U$7:$Y$10,1,新怪物属性!$GV59)))*(新怪物属性!$GW59+4)
+IF($GX59=0,0,INDEX(战宠!S$15:S$27,新怪物属性!$GX$3)*(INDEX(战宠!$U$7:$Y$10,1,新怪物属性!$GX59)))*(新怪物属性!$GY59+4)
+IF($GZ59=0,0,INDEX(战宠!S$15:S$27,新怪物属性!$GZ$3)*(INDEX(战宠!$U$7:$Y$10,1,新怪物属性!$GZ59)))*(新怪物属性!$HA59+4)
+IF($HB59=0,0,INDEX(战宠!S$15:S$27,新怪物属性!$HB$3)*(INDEX(战宠!$U$7:$Y$10,1,新怪物属性!$HB59)))*(新怪物属性!$HC59+4)
+IF($HD59=0,0,INDEX(战宠!S$15:S$27,新怪物属性!$HD$3)*(INDEX(战宠!$U$7:$Y$10,1,新怪物属性!$HD59)))*(新怪物属性!$HE59+4)
+IF($HF59=0,0,INDEX(战宠!S$15:S$27,新怪物属性!$HF$3)*(INDEX(战宠!$U$7:$Y$10,1,新怪物属性!$HF59)))*(新怪物属性!$HG59+4)
+IF($HH59=0,0,INDEX(战宠!S$15:S$27,新怪物属性!$HH$3)*(INDEX(战宠!$U$7:$Y$10,1,新怪物属性!$HH59)))*(新怪物属性!$HI59+4)
+IF($HJ59=0,0,INDEX(战宠!S$15:S$27,新怪物属性!$HJ$3)*(INDEX(战宠!$U$7:$Y$10,1,新怪物属性!$HJ59)))*(新怪物属性!$HK59+4)
+IF($HL59=0,0,INDEX(战宠!S$15:S$27,新怪物属性!$HL$3)*(INDEX(战宠!$U$7:$Y$10,1,新怪物属性!$HL59)))*(新怪物属性!$HM59+4)
+IF($HN59=0,0,INDEX(战宠!S$15:S$27,新怪物属性!$HN$3)*(INDEX(战宠!$U$7:$Y$10,1,新怪物属性!$HN59)))*(新怪物属性!$HO59+4)
+IF($HP59=0,0,INDEX(战宠!S$15:S$27,新怪物属性!$HP$3)*(INDEX(战宠!$U$7:$Y$10,1,新怪物属性!$HP59)))*(新怪物属性!$HQ59+4)
+IF($HR59=0,0,INDEX(战宠!S$15:S$27,新怪物属性!$HR$3)*(INDEX(战宠!$U$7:$Y$10,1,新怪物属性!$HR59)))*(新怪物属性!$HS59+4)
+IF($HT59=0,0,INDEX(战宠!S$15:S$27,新怪物属性!$HT$3)*(INDEX(战宠!$U$7:$Y$10,1,新怪物属性!$HT59)))*(新怪物属性!$HU59+4)</f>
        <v>120000</v>
      </c>
      <c r="IF59" s="14">
        <f>IF($GV59=0,0,INDEX(战宠!T$15:T$27,新怪物属性!$GV$3)*(INDEX(战宠!$U$7:$Y$10,1,新怪物属性!$GV59)))*(新怪物属性!$GW59+4)
+IF($GX59=0,0,INDEX(战宠!T$15:T$27,新怪物属性!$GX$3)*(INDEX(战宠!$U$7:$Y$10,1,新怪物属性!$GX59)))*(新怪物属性!$GY59+4)
+IF($GZ59=0,0,INDEX(战宠!T$15:T$27,新怪物属性!$GZ$3)*(INDEX(战宠!$U$7:$Y$10,1,新怪物属性!$GZ59)))*(新怪物属性!$HA59+4)
+IF($HB59=0,0,INDEX(战宠!T$15:T$27,新怪物属性!$HB$3)*(INDEX(战宠!$U$7:$Y$10,1,新怪物属性!$HB59)))*(新怪物属性!$HC59+4)
+IF($HD59=0,0,INDEX(战宠!T$15:T$27,新怪物属性!$HD$3)*(INDEX(战宠!$U$7:$Y$10,1,新怪物属性!$HD59)))*(新怪物属性!$HE59+4)
+IF($HF59=0,0,INDEX(战宠!T$15:T$27,新怪物属性!$HF$3)*(INDEX(战宠!$U$7:$Y$10,1,新怪物属性!$HF59)))*(新怪物属性!$HG59+4)
+IF($HH59=0,0,INDEX(战宠!T$15:T$27,新怪物属性!$HH$3)*(INDEX(战宠!$U$7:$Y$10,1,新怪物属性!$HH59)))*(新怪物属性!$HI59+4)
+IF($HJ59=0,0,INDEX(战宠!T$15:T$27,新怪物属性!$HJ$3)*(INDEX(战宠!$U$7:$Y$10,1,新怪物属性!$HJ59)))*(新怪物属性!$HK59+4)
+IF($HL59=0,0,INDEX(战宠!T$15:T$27,新怪物属性!$HL$3)*(INDEX(战宠!$U$7:$Y$10,1,新怪物属性!$HL59)))*(新怪物属性!$HM59+4)
+IF($HN59=0,0,INDEX(战宠!T$15:T$27,新怪物属性!$HN$3)*(INDEX(战宠!$U$7:$Y$10,1,新怪物属性!$HN59)))*(新怪物属性!$HO59+4)
+IF($HP59=0,0,INDEX(战宠!T$15:T$27,新怪物属性!$HP$3)*(INDEX(战宠!$U$7:$Y$10,1,新怪物属性!$HP59)))*(新怪物属性!$HQ59+4)
+IF($HR59=0,0,INDEX(战宠!T$15:T$27,新怪物属性!$HR$3)*(INDEX(战宠!$U$7:$Y$10,1,新怪物属性!$HR59)))*(新怪物属性!$HS59+4)
+IF($HT59=0,0,INDEX(战宠!T$15:T$27,新怪物属性!$HT$3)*(INDEX(战宠!$U$7:$Y$10,1,新怪物属性!$HT59)))*(新怪物属性!$HU59+4)</f>
        <v>4000</v>
      </c>
      <c r="II59" s="14">
        <f>IF(HX59=0,0,INDEX(战宠!$D$15:$D$27,新怪物属性!HX59))</f>
        <v>0.17</v>
      </c>
      <c r="IJ59" s="14">
        <f>IF(HY59=0,0,INDEX(战宠!$D$15:$D$27,新怪物属性!HY59))</f>
        <v>0.17</v>
      </c>
      <c r="IM59" s="14">
        <f t="shared" si="51"/>
        <v>60430</v>
      </c>
      <c r="IN59" s="14">
        <f t="shared" si="52"/>
        <v>60888</v>
      </c>
      <c r="IO59" s="14">
        <f t="shared" si="53"/>
        <v>61379</v>
      </c>
      <c r="IP59" s="14">
        <f t="shared" si="54"/>
        <v>60430</v>
      </c>
      <c r="IQ59" s="14">
        <f t="shared" si="55"/>
        <v>60430</v>
      </c>
      <c r="IR59" s="14">
        <f t="shared" si="89"/>
        <v>365183</v>
      </c>
      <c r="IS59" s="14">
        <f t="shared" si="90"/>
        <v>22755</v>
      </c>
      <c r="IT59" s="14">
        <f t="shared" si="91"/>
        <v>543130</v>
      </c>
      <c r="IU59" s="14">
        <f t="shared" si="92"/>
        <v>10799</v>
      </c>
      <c r="IV59" s="28">
        <f t="shared" si="93"/>
        <v>3650</v>
      </c>
      <c r="IW59" s="28">
        <f t="shared" si="94"/>
        <v>3450</v>
      </c>
      <c r="IX59" s="28">
        <f t="shared" si="95"/>
        <v>3650</v>
      </c>
      <c r="IY59" s="28">
        <f t="shared" si="96"/>
        <v>3450</v>
      </c>
      <c r="IZ59" s="28">
        <f t="shared" si="97"/>
        <v>1.1025</v>
      </c>
      <c r="JA59" s="28">
        <f t="shared" si="98"/>
        <v>1.05</v>
      </c>
      <c r="JB59" s="28">
        <f t="shared" si="99"/>
        <v>10</v>
      </c>
      <c r="JC59" s="28">
        <f t="shared" si="100"/>
        <v>5</v>
      </c>
      <c r="JD59" s="14">
        <f t="shared" si="101"/>
        <v>1</v>
      </c>
      <c r="JE59" s="14">
        <f t="shared" si="102"/>
        <v>1.25</v>
      </c>
      <c r="JF59" s="14">
        <f t="shared" si="103"/>
        <v>1.25</v>
      </c>
      <c r="JG59" s="18">
        <f t="shared" si="104"/>
        <v>1.25</v>
      </c>
      <c r="JH59" s="18">
        <f t="shared" si="105"/>
        <v>1</v>
      </c>
      <c r="JI59" s="18">
        <f t="shared" si="106"/>
        <v>1</v>
      </c>
      <c r="JJ59" s="29">
        <f t="shared" si="136"/>
        <v>3800</v>
      </c>
      <c r="JK59" s="29">
        <f t="shared" si="136"/>
        <v>4100</v>
      </c>
      <c r="JL59" s="29">
        <f t="shared" si="136"/>
        <v>4100</v>
      </c>
      <c r="JM59" s="26">
        <f t="shared" si="107"/>
        <v>0.1</v>
      </c>
      <c r="JN59" s="26">
        <f t="shared" si="108"/>
        <v>0.1</v>
      </c>
      <c r="JO59" s="26">
        <f t="shared" si="109"/>
        <v>0.1</v>
      </c>
      <c r="JP59" s="14">
        <f t="shared" si="110"/>
        <v>2</v>
      </c>
      <c r="JQ59" s="14">
        <f t="shared" si="111"/>
        <v>2</v>
      </c>
      <c r="JR59" s="14">
        <f t="shared" si="112"/>
        <v>2</v>
      </c>
      <c r="JS59" s="14">
        <f t="shared" si="113"/>
        <v>4</v>
      </c>
      <c r="JT59" s="14">
        <f t="shared" si="114"/>
        <v>60</v>
      </c>
      <c r="JU59" s="14">
        <f t="shared" si="115"/>
        <v>100</v>
      </c>
      <c r="JV59">
        <v>55</v>
      </c>
      <c r="JW59" s="14">
        <f t="shared" si="57"/>
        <v>4171583</v>
      </c>
      <c r="JY59" s="14">
        <f t="shared" si="31"/>
        <v>45462</v>
      </c>
      <c r="JZ59" s="14">
        <f t="shared" si="58"/>
        <v>35450</v>
      </c>
      <c r="KA59" s="29">
        <f t="shared" si="59"/>
        <v>3312</v>
      </c>
      <c r="KB59" s="29">
        <f t="shared" si="60"/>
        <v>2152</v>
      </c>
      <c r="KC59" s="29">
        <f t="shared" si="61"/>
        <v>2475</v>
      </c>
      <c r="KD59" s="29">
        <f t="shared" si="62"/>
        <v>2790</v>
      </c>
      <c r="KE59" s="14">
        <f t="shared" si="116"/>
        <v>1.1025</v>
      </c>
      <c r="KF59" s="14">
        <f t="shared" si="117"/>
        <v>1.05</v>
      </c>
      <c r="KG59" s="14">
        <f t="shared" si="63"/>
        <v>30184.54231433506</v>
      </c>
      <c r="KH59" s="26">
        <f t="shared" si="118"/>
        <v>0.43401152322650333</v>
      </c>
      <c r="KI59" s="26">
        <f t="shared" si="119"/>
        <v>0.40685483870967742</v>
      </c>
      <c r="KJ59" s="29">
        <f t="shared" si="64"/>
        <v>4631</v>
      </c>
      <c r="KK59" s="29">
        <f t="shared" si="65"/>
        <v>18092</v>
      </c>
      <c r="KL59" s="29">
        <f t="shared" si="66"/>
        <v>24501</v>
      </c>
      <c r="KM59" s="23">
        <f t="shared" si="67"/>
        <v>6298</v>
      </c>
      <c r="KN59" s="23">
        <f t="shared" si="68"/>
        <v>5039</v>
      </c>
      <c r="KO59" s="26">
        <f t="shared" si="120"/>
        <v>0.42257263471566919</v>
      </c>
      <c r="KP59" s="26">
        <f t="shared" si="121"/>
        <v>0.46913334988825417</v>
      </c>
      <c r="KQ59" s="26">
        <f t="shared" si="122"/>
        <v>0.46913334988825417</v>
      </c>
      <c r="KR59" s="26">
        <f t="shared" si="69"/>
        <v>2.2572634715669171E-2</v>
      </c>
      <c r="KS59" s="26">
        <v>0.04</v>
      </c>
      <c r="KT59" s="29">
        <f t="shared" si="123"/>
        <v>1.4</v>
      </c>
      <c r="KU59" s="29">
        <f t="shared" si="124"/>
        <v>1.8082008939657312</v>
      </c>
      <c r="KV59" s="29">
        <f t="shared" si="125"/>
        <v>1.8082008939657312</v>
      </c>
      <c r="KW59" s="29">
        <f t="shared" si="126"/>
        <v>32416.999999999996</v>
      </c>
      <c r="KX59" s="29">
        <f t="shared" si="127"/>
        <v>21809.313715752007</v>
      </c>
      <c r="KY59" s="29">
        <f t="shared" si="128"/>
        <v>22151.365051527191</v>
      </c>
      <c r="KZ59" s="29">
        <f t="shared" si="129"/>
        <v>222282</v>
      </c>
      <c r="LA59" s="14">
        <f t="shared" si="130"/>
        <v>76377.679999999993</v>
      </c>
      <c r="LE59" s="14">
        <v>1</v>
      </c>
      <c r="LF59" s="14">
        <v>0.95</v>
      </c>
      <c r="LG59" s="14">
        <v>480</v>
      </c>
      <c r="LH59" s="14">
        <v>80</v>
      </c>
      <c r="LI59" s="14">
        <v>60</v>
      </c>
      <c r="LJ59" s="14">
        <v>60</v>
      </c>
      <c r="LK59" s="14">
        <v>60</v>
      </c>
      <c r="LL59" s="23">
        <f t="shared" si="71"/>
        <v>10542694</v>
      </c>
      <c r="LM59" s="23">
        <f t="shared" si="72"/>
        <v>1</v>
      </c>
      <c r="LN59" s="23">
        <f t="shared" si="73"/>
        <v>10542.69</v>
      </c>
      <c r="LO59" s="14">
        <v>1</v>
      </c>
      <c r="LP59" s="14">
        <v>0.95</v>
      </c>
      <c r="LQ59" s="14">
        <v>240</v>
      </c>
      <c r="LR59" s="14">
        <v>35</v>
      </c>
      <c r="LS59" s="14">
        <v>22</v>
      </c>
      <c r="LT59" s="14">
        <v>30</v>
      </c>
      <c r="LU59" s="14">
        <v>30</v>
      </c>
      <c r="LV59" s="23">
        <f t="shared" si="74"/>
        <v>5490936</v>
      </c>
      <c r="LW59" s="23">
        <f t="shared" si="75"/>
        <v>1</v>
      </c>
      <c r="LX59" s="23">
        <f t="shared" si="76"/>
        <v>5490.94</v>
      </c>
      <c r="MB59">
        <f t="shared" si="131"/>
        <v>1.3312220443269696</v>
      </c>
      <c r="MC59">
        <f t="shared" si="132"/>
        <v>1.467672303870484</v>
      </c>
      <c r="ME59" s="14">
        <v>10</v>
      </c>
      <c r="MF59" s="14">
        <v>2</v>
      </c>
      <c r="MG59" s="14">
        <v>1.5</v>
      </c>
      <c r="MH59" s="23">
        <f t="shared" si="133"/>
        <v>229686</v>
      </c>
      <c r="MI59" s="23">
        <f t="shared" si="77"/>
        <v>0</v>
      </c>
      <c r="MJ59" s="23">
        <f t="shared" si="78"/>
        <v>229686</v>
      </c>
      <c r="MK59" s="14">
        <v>30</v>
      </c>
      <c r="ML59" s="14">
        <v>6</v>
      </c>
      <c r="MM59" s="14">
        <v>4</v>
      </c>
      <c r="MN59" s="23">
        <f t="shared" si="134"/>
        <v>661370</v>
      </c>
      <c r="MO59" s="23">
        <f t="shared" si="79"/>
        <v>0</v>
      </c>
      <c r="MP59" s="23">
        <f t="shared" si="80"/>
        <v>661370</v>
      </c>
      <c r="MR59" s="23">
        <f t="shared" si="81"/>
        <v>881827</v>
      </c>
      <c r="MS59" s="23">
        <f t="shared" si="82"/>
        <v>0</v>
      </c>
      <c r="MT59" s="23">
        <f t="shared" si="83"/>
        <v>881827</v>
      </c>
      <c r="MU59" s="23">
        <f t="shared" si="87"/>
        <v>344529</v>
      </c>
      <c r="MV59" s="23">
        <f t="shared" si="85"/>
        <v>0</v>
      </c>
      <c r="MW59" s="23">
        <f t="shared" si="86"/>
        <v>344529</v>
      </c>
      <c r="NJ59" s="14">
        <v>55</v>
      </c>
      <c r="NK59" s="14"/>
    </row>
    <row r="60" spans="1:375" ht="16.5" x14ac:dyDescent="0.2">
      <c r="A60">
        <v>25</v>
      </c>
      <c r="B60">
        <v>700</v>
      </c>
      <c r="C60" s="14">
        <v>2</v>
      </c>
      <c r="D60" s="14">
        <v>120</v>
      </c>
      <c r="E60" s="14"/>
      <c r="F60" s="14"/>
      <c r="G60" s="14">
        <v>120</v>
      </c>
      <c r="H60" s="14">
        <v>120</v>
      </c>
      <c r="I60" s="14">
        <v>120</v>
      </c>
      <c r="J60" s="14">
        <v>4</v>
      </c>
      <c r="K60" s="14">
        <v>3</v>
      </c>
      <c r="L60" s="14">
        <v>3</v>
      </c>
      <c r="M60" s="14">
        <v>2</v>
      </c>
      <c r="N60" s="14">
        <v>2</v>
      </c>
      <c r="O60" s="14">
        <v>2</v>
      </c>
      <c r="P60" s="14">
        <v>4</v>
      </c>
      <c r="Q60" s="14">
        <v>4</v>
      </c>
      <c r="R60" s="14">
        <v>4</v>
      </c>
      <c r="S60" s="14">
        <v>4</v>
      </c>
      <c r="T60" s="14">
        <v>4</v>
      </c>
      <c r="U60" s="14">
        <v>4</v>
      </c>
      <c r="V60" s="14">
        <v>4</v>
      </c>
      <c r="W60" s="14">
        <v>4</v>
      </c>
      <c r="X60" s="14">
        <v>120</v>
      </c>
      <c r="Y60" s="14">
        <v>120</v>
      </c>
      <c r="Z60" s="14">
        <v>120</v>
      </c>
      <c r="AA60" s="14">
        <v>120</v>
      </c>
      <c r="AB60" s="14">
        <v>120</v>
      </c>
      <c r="AC60" s="14">
        <v>120</v>
      </c>
      <c r="AD60" s="14">
        <v>120</v>
      </c>
      <c r="AE60" s="14">
        <v>120</v>
      </c>
      <c r="AF60" s="14">
        <v>14</v>
      </c>
      <c r="AG60" s="14">
        <v>11</v>
      </c>
      <c r="AH60" s="14">
        <v>11</v>
      </c>
      <c r="AI60" s="14">
        <v>11</v>
      </c>
      <c r="AJ60" s="14">
        <v>11</v>
      </c>
      <c r="AK60" s="14">
        <v>11</v>
      </c>
      <c r="AL60" s="14">
        <v>15</v>
      </c>
      <c r="AM60" s="14">
        <v>15</v>
      </c>
      <c r="AN60" s="14">
        <v>2</v>
      </c>
      <c r="AO60" s="14">
        <v>1</v>
      </c>
      <c r="AP60" s="14">
        <v>1</v>
      </c>
      <c r="AQ60" s="14">
        <v>1</v>
      </c>
      <c r="AR60" s="14">
        <v>1</v>
      </c>
      <c r="AS60" s="14">
        <v>0</v>
      </c>
      <c r="AT60" s="14">
        <v>0</v>
      </c>
      <c r="AU60" s="14">
        <v>0</v>
      </c>
      <c r="AV60" s="14">
        <v>0</v>
      </c>
      <c r="AW60" s="14">
        <v>1</v>
      </c>
      <c r="AX60" s="14">
        <v>0</v>
      </c>
      <c r="AY60" s="14">
        <v>0</v>
      </c>
      <c r="AZ60" s="14">
        <v>0</v>
      </c>
      <c r="BA60" s="14">
        <v>8</v>
      </c>
      <c r="BD60" s="33"/>
      <c r="BF60" s="14">
        <f>ROUND((INDEX(新战舰养成!S$6:S$18,新怪物属性!$J60+1)+INDEX(新战舰养成!D$6:D$18,新怪物属性!$J60+1)*(新怪物属性!$G60-1))*INDEX(战舰突破!$D$6:$D$18,新怪物属性!$M60+1),0)</f>
        <v>10870</v>
      </c>
      <c r="BG60" s="14">
        <f>ROUND((INDEX(新战舰养成!T$6:T$18,新怪物属性!$J60+1)+INDEX(新战舰养成!E$6:E$18,新怪物属性!$J60+1)*(新怪物属性!$G60-1))*INDEX(战舰突破!$D$6:$D$18,新怪物属性!$M60+1),0)</f>
        <v>86885</v>
      </c>
      <c r="BH60" s="14">
        <f>ROUND((INDEX(新战舰养成!U$6:U$18,新怪物属性!$J60+1)+INDEX(新战舰养成!F$6:F$18,新怪物属性!$J60+1)*(新怪物属性!$G60-1))*INDEX(战舰突破!$D$6:$D$18,新怪物属性!$M60+1),0)</f>
        <v>5530</v>
      </c>
      <c r="BI60" s="14">
        <f>ROUND((INDEX(新战舰养成!V$6:V$18,新怪物属性!$J60+1)+INDEX(新战舰养成!G$6:G$18,新怪物属性!$J60+1)*(新怪物属性!$G60-1))*INDEX(战舰突破!$D$6:$D$18,新怪物属性!$M60+1),0)</f>
        <v>360</v>
      </c>
      <c r="BJ60" s="14">
        <f>ROUND((INDEX(新战舰养成!W$6:W$18,新怪物属性!$J60+1)+INDEX(新战舰养成!H$6:H$18,新怪物属性!$J60+1)*(新怪物属性!$G60-1))*INDEX(战舰突破!$D$6:$D$18,新怪物属性!$M60+1),0)</f>
        <v>5</v>
      </c>
      <c r="BL60" s="14">
        <f>IF($H60&gt;0,ROUND((INDEX(新战舰养成!X$6:X$18,新怪物属性!$K60+1)+INDEX(新战舰养成!I$6:I$18,新怪物属性!$K60+1)*(新怪物属性!$H60-1))*INDEX(战舰突破!$D$6:$D$18,新怪物属性!$N60+1),0),0)</f>
        <v>6636</v>
      </c>
      <c r="BM60" s="14">
        <f>IF($H60&gt;0,ROUND((INDEX(新战舰养成!Y$6:Y$18,新怪物属性!$K60+1)+INDEX(新战舰养成!J$6:J$18,新怪物属性!$K60+1)*(新怪物属性!$H60-1))*INDEX(战舰突破!$D$6:$D$18,新怪物属性!$N60+1),0),0)</f>
        <v>0</v>
      </c>
      <c r="BN60" s="14">
        <f>IF($H60&gt;0,ROUND((INDEX(新战舰养成!Z$6:Z$18,新怪物属性!$K60+1)+INDEX(新战舰养成!K$6:K$18,新怪物属性!$K60+1)*(新怪物属性!$H60-1))*INDEX(战舰突破!$D$6:$D$18,新怪物属性!$N60+1),0),0)</f>
        <v>0</v>
      </c>
      <c r="BO60" s="14">
        <f>IF($H60&gt;0,ROUND((INDEX(新战舰养成!AA$6:AA$18,新怪物属性!$K60+1)+INDEX(新战舰养成!L$6:L$18,新怪物属性!$K60+1)*(新怪物属性!$H60-1))*INDEX(战舰突破!$D$6:$D$18,新怪物属性!$N60+1),0),0)</f>
        <v>63000</v>
      </c>
      <c r="BP60" s="14">
        <f>IF($H60&gt;0,ROUND((INDEX(新战舰养成!AB$6:AB$18,新怪物属性!$K60+1)+INDEX(新战舰养成!M$6:M$18,新怪物属性!$K60+1)*(新怪物属性!$H60-1))*INDEX(战舰突破!$D$6:$D$18,新怪物属性!$N60+1),0),0)</f>
        <v>1258</v>
      </c>
      <c r="BR60" s="14">
        <f>IF($I60&gt;0,ROUND((INDEX(新战舰养成!AC$6:AC$18,新怪物属性!$L60+1)+INDEX(新战舰养成!I$6:I$18,新怪物属性!$L60+1)*(新怪物属性!$I60-1))*INDEX(战舰突破!$D$6:$D$18,新怪物属性!$O60+1),0),0)</f>
        <v>6996</v>
      </c>
      <c r="BS60" s="14">
        <f>IF($I60&gt;0,ROUND((INDEX(新战舰养成!AD$6:AD$18,新怪物属性!$L60+1)+INDEX(新战舰养成!J$6:J$18,新怪物属性!$L60+1)*(新怪物属性!$I60-1))*INDEX(战舰突破!$D$6:$D$18,新怪物属性!$O60+1),0),0)</f>
        <v>0</v>
      </c>
      <c r="BT60" s="14">
        <f>IF($I60&gt;0,ROUND((INDEX(新战舰养成!AE$6:AE$18,新怪物属性!$L60+1)+INDEX(新战舰养成!K$6:K$18,新怪物属性!$L60+1)*(新怪物属性!$I60-1))*INDEX(战舰突破!$D$6:$D$18,新怪物属性!$O60+1),0),0)</f>
        <v>0</v>
      </c>
      <c r="BU60" s="14">
        <f>IF($I60&gt;0,ROUND((INDEX(新战舰养成!AF$6:AF$18,新怪物属性!$L60+1)+INDEX(新战舰养成!L$6:L$18,新怪物属性!$L60+1)*(新怪物属性!$I60-1))*INDEX(战舰突破!$D$6:$D$18,新怪物属性!$O60+1),0),0)</f>
        <v>49470</v>
      </c>
      <c r="BV60" s="14">
        <f>IF($I60&gt;0,ROUND((INDEX(新战舰养成!AG$6:AG$18,新怪物属性!$L60+1)+INDEX(新战舰养成!M$6:M$18,新怪物属性!$L60+1)*(新怪物属性!$I60-1))*INDEX(战舰突破!$D$6:$D$18,新怪物属性!$O60+1),0),0)</f>
        <v>1552</v>
      </c>
      <c r="BY60" s="14">
        <f>(INDEX(装备数值!$C$13:$G$116,新怪物属性!$P62*8+1,BY$2)+INDEX(装备数值!$C$13:$G$116,新怪物属性!$Q62*8+2,BY$2)+INDEX(装备数值!$C$13:$G$116,新怪物属性!$S62*8+3,BY$2)+INDEX(装备数值!$C$13:$G$116,新怪物属性!$R62*8+4,BY$2)+INDEX(装备数值!$C$13:$G$116,新怪物属性!$T62*8+5,BY$2)+INDEX(装备数值!$C$13:$G$116,新怪物属性!$U62*8+6,BY$2)+INDEX(装备数值!$C$13:$G$116,新怪物属性!$V62*8+7,BY$2)+INDEX(装备数值!$C$13:$G$116,新怪物属性!$W62*8+8,BY$2))</f>
        <v>11175</v>
      </c>
      <c r="BZ60" s="14">
        <f>(INDEX(装备数值!$C$13:$G$116,新怪物属性!$P62*8+1,BZ$2)+INDEX(装备数值!$C$13:$G$116,新怪物属性!$Q62*8+2,BZ$2)+INDEX(装备数值!$C$13:$G$116,新怪物属性!$S62*8+3,BZ$2)+INDEX(装备数值!$C$13:$G$116,新怪物属性!$R62*8+4,BZ$2)+INDEX(装备数值!$C$13:$G$116,新怪物属性!$T62*8+5,BZ$2)+INDEX(装备数值!$C$13:$G$116,新怪物属性!$U62*8+6,BZ$2)+INDEX(装备数值!$C$13:$G$116,新怪物属性!$V62*8+7,BZ$2)+INDEX(装备数值!$C$13:$G$116,新怪物属性!$W62*8+8,BZ$2))</f>
        <v>45675</v>
      </c>
      <c r="CA60" s="14">
        <f>(INDEX(装备数值!$C$13:$G$116,新怪物属性!$P62*8+1,CA$2)+INDEX(装备数值!$C$13:$G$116,新怪物属性!$Q62*8+2,CA$2)+INDEX(装备数值!$C$13:$G$116,新怪物属性!$S62*8+3,CA$2)+INDEX(装备数值!$C$13:$G$116,新怪物属性!$R62*8+4,CA$2)+INDEX(装备数值!$C$13:$G$116,新怪物属性!$T62*8+5,CA$2)+INDEX(装备数值!$C$13:$G$116,新怪物属性!$U62*8+6,CA$2)+INDEX(装备数值!$C$13:$G$116,新怪物属性!$V62*8+7,CA$2)+INDEX(装备数值!$C$13:$G$116,新怪物属性!$W62*8+8,CA$2))</f>
        <v>3690</v>
      </c>
      <c r="CB60" s="14">
        <f>(INDEX(装备数值!$C$13:$G$116,新怪物属性!$P62*8+1,CB$2)+INDEX(装备数值!$C$13:$G$116,新怪物属性!$Q62*8+2,CB$2)+INDEX(装备数值!$C$13:$G$116,新怪物属性!$S62*8+3,CB$2)+INDEX(装备数值!$C$13:$G$116,新怪物属性!$R62*8+4,CB$2)+INDEX(装备数值!$C$13:$G$116,新怪物属性!$T62*8+5,CB$2)+INDEX(装备数值!$C$13:$G$116,新怪物属性!$U62*8+6,CB$2)+INDEX(装备数值!$C$13:$G$116,新怪物属性!$V62*8+7,CB$2)+INDEX(装备数值!$C$13:$G$116,新怪物属性!$W62*8+8,CB$2))</f>
        <v>48000</v>
      </c>
      <c r="CC60" s="14">
        <f>(INDEX(装备数值!$C$13:$G$116,新怪物属性!$P62*8+1,CC$2)+INDEX(装备数值!$C$13:$G$116,新怪物属性!$Q62*8+2,CC$2)+INDEX(装备数值!$C$13:$G$116,新怪物属性!$S62*8+3,CC$2)+INDEX(装备数值!$C$13:$G$116,新怪物属性!$R62*8+4,CC$2)+INDEX(装备数值!$C$13:$G$116,新怪物属性!$T62*8+5,CC$2)+INDEX(装备数值!$C$13:$G$116,新怪物属性!$U62*8+6,CC$2)+INDEX(装备数值!$C$13:$G$116,新怪物属性!$V62*8+7,CC$2)+INDEX(装备数值!$C$13:$G$116,新怪物属性!$W62*8+8,CC$2))</f>
        <v>1460</v>
      </c>
      <c r="CF60" s="14">
        <f t="shared" si="143"/>
        <v>4</v>
      </c>
      <c r="CG60" s="14">
        <f t="shared" si="142"/>
        <v>4</v>
      </c>
      <c r="CH60" s="14">
        <f t="shared" si="142"/>
        <v>4</v>
      </c>
      <c r="CI60" s="14">
        <f t="shared" si="142"/>
        <v>4</v>
      </c>
      <c r="CJ60" s="14">
        <f t="shared" si="142"/>
        <v>0</v>
      </c>
      <c r="CK60" s="14">
        <f t="shared" si="142"/>
        <v>0</v>
      </c>
      <c r="CL60" s="14">
        <f t="shared" si="142"/>
        <v>0</v>
      </c>
      <c r="CM60" s="14">
        <f t="shared" si="142"/>
        <v>0</v>
      </c>
      <c r="CN60" s="14">
        <f t="shared" si="142"/>
        <v>0</v>
      </c>
      <c r="CO60" s="14">
        <f t="shared" si="142"/>
        <v>0</v>
      </c>
      <c r="CP60" s="14">
        <f t="shared" si="142"/>
        <v>0</v>
      </c>
      <c r="CQ60" s="14">
        <f t="shared" si="142"/>
        <v>0</v>
      </c>
      <c r="CR60" s="14">
        <f t="shared" si="142"/>
        <v>0</v>
      </c>
      <c r="CS60" s="14">
        <f>SUMIFS(装备数值!BL$50:BL$101,装备数值!$BG$50:$BG$101,"="&amp;新怪物属性!$CF$2,装备数值!$BH$50:$BH$101,"&lt;="&amp;新怪物属性!$CF60)+SUMIFS(装备数值!BL$50:BL$101,装备数值!$BG$50:$BG$101,"="&amp;新怪物属性!$CG$2,装备数值!$BH$50:$BH$101,"&lt;="&amp;新怪物属性!$CG60)+SUMIFS(装备数值!BL$50:BL$101,装备数值!$BG$50:$BG$101,"="&amp;新怪物属性!$CH$2,装备数值!$BH$50:$BH$101,"&lt;="&amp;新怪物属性!$CH60)+SUMIFS(装备数值!BL$50:BL$101,装备数值!$BG$50:$BG$101,"="&amp;新怪物属性!$CI$2,装备数值!$BH$50:$BH$101,"&lt;="&amp;新怪物属性!$CI60)+SUMIFS(装备数值!BL$50:BL$101,装备数值!$BG$50:$BG$101,"="&amp;新怪物属性!$CJ$2,装备数值!$BH$50:$BH$101,"&lt;="&amp;新怪物属性!$CJ60)+SUMIFS(装备数值!BL$50:BL$101,装备数值!$BG$50:$BG$101,"="&amp;新怪物属性!$CK$2,装备数值!$BH$50:$BH$101,"&lt;="&amp;新怪物属性!$CK60)+SUMIFS(装备数值!BL$50:BL$101,装备数值!$BG$50:$BG$101,"="&amp;新怪物属性!$CL$2,装备数值!$BH$50:$BH$101,"&lt;="&amp;新怪物属性!$CL60)+SUMIFS(装备数值!BL$50:BL$101,装备数值!$BG$50:$BG$101,"="&amp;新怪物属性!$CM$2,装备数值!$BH$50:$BH$101,"&lt;="&amp;新怪物属性!$CM60)+SUMIFS(装备数值!BL$50:BL$101,装备数值!$BG$50:$BG$101,"="&amp;新怪物属性!$CN$2,装备数值!$BH$50:$BH$101,"&lt;="&amp;新怪物属性!$CN60)+SUMIFS(装备数值!BL$50:BL$101,装备数值!$BG$50:$BG$101,"="&amp;新怪物属性!$CO$2,装备数值!$BH$50:$BH$101,"&lt;="&amp;新怪物属性!$CO60)+SUMIFS(装备数值!BL$50:BL$101,装备数值!$BG$50:$BG$101,"="&amp;新怪物属性!$CP$2,装备数值!$BH$50:$BH$101,"&lt;="&amp;新怪物属性!$CP60)+SUMIFS(装备数值!BL$50:BL$101,装备数值!$BG$50:$BG$101,"="&amp;新怪物属性!$CQ$2,装备数值!$BH$50:$BH$101,"&lt;="&amp;新怪物属性!$CQ60)+SUMIFS(装备数值!BL$50:BL$101,装备数值!$BG$50:$BG$101,"="&amp;新怪物属性!$CR$2,装备数值!$BH$50:$BH$101,"&lt;="&amp;新怪物属性!$CR60)</f>
        <v>5760</v>
      </c>
      <c r="CT60" s="14">
        <f>SUMIFS(装备数值!BM$50:BM$101,装备数值!$BG$50:$BG$101,"="&amp;新怪物属性!$CF$2,装备数值!$BH$50:$BH$101,"&lt;="&amp;新怪物属性!$CF60)+SUMIFS(装备数值!BM$50:BM$101,装备数值!$BG$50:$BG$101,"="&amp;新怪物属性!$CG$2,装备数值!$BH$50:$BH$101,"&lt;="&amp;新怪物属性!$CG60)+SUMIFS(装备数值!BM$50:BM$101,装备数值!$BG$50:$BG$101,"="&amp;新怪物属性!$CH$2,装备数值!$BH$50:$BH$101,"&lt;="&amp;新怪物属性!$CH60)+SUMIFS(装备数值!BM$50:BM$101,装备数值!$BG$50:$BG$101,"="&amp;新怪物属性!$CI$2,装备数值!$BH$50:$BH$101,"&lt;="&amp;新怪物属性!$CI60)+SUMIFS(装备数值!BM$50:BM$101,装备数值!$BG$50:$BG$101,"="&amp;新怪物属性!$CJ$2,装备数值!$BH$50:$BH$101,"&lt;="&amp;新怪物属性!$CJ60)+SUMIFS(装备数值!BM$50:BM$101,装备数值!$BG$50:$BG$101,"="&amp;新怪物属性!$CK$2,装备数值!$BH$50:$BH$101,"&lt;="&amp;新怪物属性!$CK60)+SUMIFS(装备数值!BM$50:BM$101,装备数值!$BG$50:$BG$101,"="&amp;新怪物属性!$CL$2,装备数值!$BH$50:$BH$101,"&lt;="&amp;新怪物属性!$CL60)+SUMIFS(装备数值!BM$50:BM$101,装备数值!$BG$50:$BG$101,"="&amp;新怪物属性!$CM$2,装备数值!$BH$50:$BH$101,"&lt;="&amp;新怪物属性!$CM60)+SUMIFS(装备数值!BM$50:BM$101,装备数值!$BG$50:$BG$101,"="&amp;新怪物属性!$CN$2,装备数值!$BH$50:$BH$101,"&lt;="&amp;新怪物属性!$CN60)+SUMIFS(装备数值!BM$50:BM$101,装备数值!$BG$50:$BG$101,"="&amp;新怪物属性!$CO$2,装备数值!$BH$50:$BH$101,"&lt;="&amp;新怪物属性!$CO60)+SUMIFS(装备数值!BM$50:BM$101,装备数值!$BG$50:$BG$101,"="&amp;新怪物属性!$CP$2,装备数值!$BH$50:$BH$101,"&lt;="&amp;新怪物属性!$CP60)+SUMIFS(装备数值!BM$50:BM$101,装备数值!$BG$50:$BG$101,"="&amp;新怪物属性!$CQ$2,装备数值!$BH$50:$BH$101,"&lt;="&amp;新怪物属性!$CQ60)+SUMIFS(装备数值!BM$50:BM$101,装备数值!$BG$50:$BG$101,"="&amp;新怪物属性!$CR$2,装备数值!$BH$50:$BH$101,"&lt;="&amp;新怪物属性!$CR60)</f>
        <v>43200</v>
      </c>
      <c r="CU60" s="14">
        <f>SUMIFS(装备数值!BN$50:BN$101,装备数值!$BG$50:$BG$101,"="&amp;新怪物属性!$CF$2,装备数值!$BH$50:$BH$101,"&lt;="&amp;新怪物属性!$CF60)+SUMIFS(装备数值!BN$50:BN$101,装备数值!$BG$50:$BG$101,"="&amp;新怪物属性!$CG$2,装备数值!$BH$50:$BH$101,"&lt;="&amp;新怪物属性!$CG60)+SUMIFS(装备数值!BN$50:BN$101,装备数值!$BG$50:$BG$101,"="&amp;新怪物属性!$CH$2,装备数值!$BH$50:$BH$101,"&lt;="&amp;新怪物属性!$CH60)+SUMIFS(装备数值!BN$50:BN$101,装备数值!$BG$50:$BG$101,"="&amp;新怪物属性!$CI$2,装备数值!$BH$50:$BH$101,"&lt;="&amp;新怪物属性!$CI60)+SUMIFS(装备数值!BN$50:BN$101,装备数值!$BG$50:$BG$101,"="&amp;新怪物属性!$CJ$2,装备数值!$BH$50:$BH$101,"&lt;="&amp;新怪物属性!$CJ60)+SUMIFS(装备数值!BN$50:BN$101,装备数值!$BG$50:$BG$101,"="&amp;新怪物属性!$CK$2,装备数值!$BH$50:$BH$101,"&lt;="&amp;新怪物属性!$CK60)+SUMIFS(装备数值!BN$50:BN$101,装备数值!$BG$50:$BG$101,"="&amp;新怪物属性!$CL$2,装备数值!$BH$50:$BH$101,"&lt;="&amp;新怪物属性!$CL60)+SUMIFS(装备数值!BN$50:BN$101,装备数值!$BG$50:$BG$101,"="&amp;新怪物属性!$CM$2,装备数值!$BH$50:$BH$101,"&lt;="&amp;新怪物属性!$CM60)+SUMIFS(装备数值!BN$50:BN$101,装备数值!$BG$50:$BG$101,"="&amp;新怪物属性!$CN$2,装备数值!$BH$50:$BH$101,"&lt;="&amp;新怪物属性!$CN60)+SUMIFS(装备数值!BN$50:BN$101,装备数值!$BG$50:$BG$101,"="&amp;新怪物属性!$CO$2,装备数值!$BH$50:$BH$101,"&lt;="&amp;新怪物属性!$CO60)+SUMIFS(装备数值!BN$50:BN$101,装备数值!$BG$50:$BG$101,"="&amp;新怪物属性!$CP$2,装备数值!$BH$50:$BH$101,"&lt;="&amp;新怪物属性!$CP60)+SUMIFS(装备数值!BN$50:BN$101,装备数值!$BG$50:$BG$101,"="&amp;新怪物属性!$CQ$2,装备数值!$BH$50:$BH$101,"&lt;="&amp;新怪物属性!$CQ60)+SUMIFS(装备数值!BN$50:BN$101,装备数值!$BG$50:$BG$101,"="&amp;新怪物属性!$CR$2,装备数值!$BH$50:$BH$101,"&lt;="&amp;新怪物属性!$CR60)</f>
        <v>2400</v>
      </c>
      <c r="CV60" s="14">
        <f>SUMIFS(装备数值!BO$50:BO$101,装备数值!$BG$50:$BG$101,"="&amp;新怪物属性!$CF$2,装备数值!$BH$50:$BH$101,"&lt;="&amp;新怪物属性!$CF60)+SUMIFS(装备数值!BO$50:BO$101,装备数值!$BG$50:$BG$101,"="&amp;新怪物属性!$CG$2,装备数值!$BH$50:$BH$101,"&lt;="&amp;新怪物属性!$CG60)+SUMIFS(装备数值!BO$50:BO$101,装备数值!$BG$50:$BG$101,"="&amp;新怪物属性!$CH$2,装备数值!$BH$50:$BH$101,"&lt;="&amp;新怪物属性!$CH60)+SUMIFS(装备数值!BO$50:BO$101,装备数值!$BG$50:$BG$101,"="&amp;新怪物属性!$CI$2,装备数值!$BH$50:$BH$101,"&lt;="&amp;新怪物属性!$CI60)+SUMIFS(装备数值!BO$50:BO$101,装备数值!$BG$50:$BG$101,"="&amp;新怪物属性!$CJ$2,装备数值!$BH$50:$BH$101,"&lt;="&amp;新怪物属性!$CJ60)+SUMIFS(装备数值!BO$50:BO$101,装备数值!$BG$50:$BG$101,"="&amp;新怪物属性!$CK$2,装备数值!$BH$50:$BH$101,"&lt;="&amp;新怪物属性!$CK60)+SUMIFS(装备数值!BO$50:BO$101,装备数值!$BG$50:$BG$101,"="&amp;新怪物属性!$CL$2,装备数值!$BH$50:$BH$101,"&lt;="&amp;新怪物属性!$CL60)+SUMIFS(装备数值!BO$50:BO$101,装备数值!$BG$50:$BG$101,"="&amp;新怪物属性!$CM$2,装备数值!$BH$50:$BH$101,"&lt;="&amp;新怪物属性!$CM60)+SUMIFS(装备数值!BO$50:BO$101,装备数值!$BG$50:$BG$101,"="&amp;新怪物属性!$CN$2,装备数值!$BH$50:$BH$101,"&lt;="&amp;新怪物属性!$CN60)+SUMIFS(装备数值!BO$50:BO$101,装备数值!$BG$50:$BG$101,"="&amp;新怪物属性!$CO$2,装备数值!$BH$50:$BH$101,"&lt;="&amp;新怪物属性!$CO60)+SUMIFS(装备数值!BO$50:BO$101,装备数值!$BG$50:$BG$101,"="&amp;新怪物属性!$CP$2,装备数值!$BH$50:$BH$101,"&lt;="&amp;新怪物属性!$CP60)+SUMIFS(装备数值!BO$50:BO$101,装备数值!$BG$50:$BG$101,"="&amp;新怪物属性!$CQ$2,装备数值!$BH$50:$BH$101,"&lt;="&amp;新怪物属性!$CQ60)+SUMIFS(装备数值!BO$50:BO$101,装备数值!$BG$50:$BG$101,"="&amp;新怪物属性!$CR$2,装备数值!$BH$50:$BH$101,"&lt;="&amp;新怪物属性!$CR60)</f>
        <v>48000</v>
      </c>
      <c r="CW60" s="14">
        <f>SUMIFS(装备数值!BP$50:BP$101,装备数值!$BG$50:$BG$101,"="&amp;新怪物属性!$CF$2,装备数值!$BH$50:$BH$101,"&lt;="&amp;新怪物属性!$CF60)+SUMIFS(装备数值!BP$50:BP$101,装备数值!$BG$50:$BG$101,"="&amp;新怪物属性!$CG$2,装备数值!$BH$50:$BH$101,"&lt;="&amp;新怪物属性!$CG60)+SUMIFS(装备数值!BP$50:BP$101,装备数值!$BG$50:$BG$101,"="&amp;新怪物属性!$CH$2,装备数值!$BH$50:$BH$101,"&lt;="&amp;新怪物属性!$CH60)+SUMIFS(装备数值!BP$50:BP$101,装备数值!$BG$50:$BG$101,"="&amp;新怪物属性!$CI$2,装备数值!$BH$50:$BH$101,"&lt;="&amp;新怪物属性!$CI60)+SUMIFS(装备数值!BP$50:BP$101,装备数值!$BG$50:$BG$101,"="&amp;新怪物属性!$CJ$2,装备数值!$BH$50:$BH$101,"&lt;="&amp;新怪物属性!$CJ60)+SUMIFS(装备数值!BP$50:BP$101,装备数值!$BG$50:$BG$101,"="&amp;新怪物属性!$CK$2,装备数值!$BH$50:$BH$101,"&lt;="&amp;新怪物属性!$CK60)+SUMIFS(装备数值!BP$50:BP$101,装备数值!$BG$50:$BG$101,"="&amp;新怪物属性!$CL$2,装备数值!$BH$50:$BH$101,"&lt;="&amp;新怪物属性!$CL60)+SUMIFS(装备数值!BP$50:BP$101,装备数值!$BG$50:$BG$101,"="&amp;新怪物属性!$CM$2,装备数值!$BH$50:$BH$101,"&lt;="&amp;新怪物属性!$CM60)+SUMIFS(装备数值!BP$50:BP$101,装备数值!$BG$50:$BG$101,"="&amp;新怪物属性!$CN$2,装备数值!$BH$50:$BH$101,"&lt;="&amp;新怪物属性!$CN60)+SUMIFS(装备数值!BP$50:BP$101,装备数值!$BG$50:$BG$101,"="&amp;新怪物属性!$CO$2,装备数值!$BH$50:$BH$101,"&lt;="&amp;新怪物属性!$CO60)+SUMIFS(装备数值!BP$50:BP$101,装备数值!$BG$50:$BG$101,"="&amp;新怪物属性!$CP$2,装备数值!$BH$50:$BH$101,"&lt;="&amp;新怪物属性!$CP60)+SUMIFS(装备数值!BP$50:BP$101,装备数值!$BG$50:$BG$101,"="&amp;新怪物属性!$CQ$2,装备数值!$BH$50:$BH$101,"&lt;="&amp;新怪物属性!$CQ60)+SUMIFS(装备数值!BP$50:BP$101,装备数值!$BG$50:$BG$101,"="&amp;新怪物属性!$CR$2,装备数值!$BH$50:$BH$101,"&lt;="&amp;新怪物属性!$CR60)</f>
        <v>920</v>
      </c>
      <c r="CX60" s="14">
        <f>SUMIFS(装备数值!BQ$50:BQ$101,装备数值!$BG$50:$BG$101,"="&amp;新怪物属性!$CF$2,装备数值!$BH$50:$BH$101,"&lt;="&amp;新怪物属性!$CF60)+SUMIFS(装备数值!BQ$50:BQ$101,装备数值!$BG$50:$BG$101,"="&amp;新怪物属性!$CG$2,装备数值!$BH$50:$BH$101,"&lt;="&amp;新怪物属性!$CG60)+SUMIFS(装备数值!BQ$50:BQ$101,装备数值!$BG$50:$BG$101,"="&amp;新怪物属性!$CH$2,装备数值!$BH$50:$BH$101,"&lt;="&amp;新怪物属性!$CH60)+SUMIFS(装备数值!BQ$50:BQ$101,装备数值!$BG$50:$BG$101,"="&amp;新怪物属性!$CI$2,装备数值!$BH$50:$BH$101,"&lt;="&amp;新怪物属性!$CI60)+SUMIFS(装备数值!BQ$50:BQ$101,装备数值!$BG$50:$BG$101,"="&amp;新怪物属性!$CJ$2,装备数值!$BH$50:$BH$101,"&lt;="&amp;新怪物属性!$CJ60)+SUMIFS(装备数值!BQ$50:BQ$101,装备数值!$BG$50:$BG$101,"="&amp;新怪物属性!$CK$2,装备数值!$BH$50:$BH$101,"&lt;="&amp;新怪物属性!$CK60)+SUMIFS(装备数值!BQ$50:BQ$101,装备数值!$BG$50:$BG$101,"="&amp;新怪物属性!$CL$2,装备数值!$BH$50:$BH$101,"&lt;="&amp;新怪物属性!$CL60)+SUMIFS(装备数值!BQ$50:BQ$101,装备数值!$BG$50:$BG$101,"="&amp;新怪物属性!$CM$2,装备数值!$BH$50:$BH$101,"&lt;="&amp;新怪物属性!$CM60)+SUMIFS(装备数值!BQ$50:BQ$101,装备数值!$BG$50:$BG$101,"="&amp;新怪物属性!$CN$2,装备数值!$BH$50:$BH$101,"&lt;="&amp;新怪物属性!$CN60)+SUMIFS(装备数值!BQ$50:BQ$101,装备数值!$BG$50:$BG$101,"="&amp;新怪物属性!$CO$2,装备数值!$BH$50:$BH$101,"&lt;="&amp;新怪物属性!$CO60)+SUMIFS(装备数值!BQ$50:BQ$101,装备数值!$BG$50:$BG$101,"="&amp;新怪物属性!$CP$2,装备数值!$BH$50:$BH$101,"&lt;="&amp;新怪物属性!$CP60)+SUMIFS(装备数值!BQ$50:BQ$101,装备数值!$BG$50:$BG$101,"="&amp;新怪物属性!$CQ$2,装备数值!$BH$50:$BH$101,"&lt;="&amp;新怪物属性!$CQ60)+SUMIFS(装备数值!BQ$50:BQ$101,装备数值!$BG$50:$BG$101,"="&amp;新怪物属性!$CR$2,装备数值!$BH$50:$BH$101,"&lt;="&amp;新怪物属性!$CR60)</f>
        <v>250</v>
      </c>
      <c r="CY60" s="14">
        <f>SUMIFS(装备数值!BR$50:BR$101,装备数值!$BG$50:$BG$101,"="&amp;新怪物属性!$CF$2,装备数值!$BH$50:$BH$101,"&lt;="&amp;新怪物属性!$CF60)+SUMIFS(装备数值!BR$50:BR$101,装备数值!$BG$50:$BG$101,"="&amp;新怪物属性!$CG$2,装备数值!$BH$50:$BH$101,"&lt;="&amp;新怪物属性!$CG60)+SUMIFS(装备数值!BR$50:BR$101,装备数值!$BG$50:$BG$101,"="&amp;新怪物属性!$CH$2,装备数值!$BH$50:$BH$101,"&lt;="&amp;新怪物属性!$CH60)+SUMIFS(装备数值!BR$50:BR$101,装备数值!$BG$50:$BG$101,"="&amp;新怪物属性!$CI$2,装备数值!$BH$50:$BH$101,"&lt;="&amp;新怪物属性!$CI60)+SUMIFS(装备数值!BR$50:BR$101,装备数值!$BG$50:$BG$101,"="&amp;新怪物属性!$CJ$2,装备数值!$BH$50:$BH$101,"&lt;="&amp;新怪物属性!$CJ60)+SUMIFS(装备数值!BR$50:BR$101,装备数值!$BG$50:$BG$101,"="&amp;新怪物属性!$CK$2,装备数值!$BH$50:$BH$101,"&lt;="&amp;新怪物属性!$CK60)+SUMIFS(装备数值!BR$50:BR$101,装备数值!$BG$50:$BG$101,"="&amp;新怪物属性!$CL$2,装备数值!$BH$50:$BH$101,"&lt;="&amp;新怪物属性!$CL60)+SUMIFS(装备数值!BR$50:BR$101,装备数值!$BG$50:$BG$101,"="&amp;新怪物属性!$CM$2,装备数值!$BH$50:$BH$101,"&lt;="&amp;新怪物属性!$CM60)+SUMIFS(装备数值!BR$50:BR$101,装备数值!$BG$50:$BG$101,"="&amp;新怪物属性!$CN$2,装备数值!$BH$50:$BH$101,"&lt;="&amp;新怪物属性!$CN60)+SUMIFS(装备数值!BR$50:BR$101,装备数值!$BG$50:$BG$101,"="&amp;新怪物属性!$CO$2,装备数值!$BH$50:$BH$101,"&lt;="&amp;新怪物属性!$CO60)+SUMIFS(装备数值!BR$50:BR$101,装备数值!$BG$50:$BG$101,"="&amp;新怪物属性!$CP$2,装备数值!$BH$50:$BH$101,"&lt;="&amp;新怪物属性!$CP60)+SUMIFS(装备数值!BR$50:BR$101,装备数值!$BG$50:$BG$101,"="&amp;新怪物属性!$CQ$2,装备数值!$BH$50:$BH$101,"&lt;="&amp;新怪物属性!$CQ60)+SUMIFS(装备数值!BR$50:BR$101,装备数值!$BG$50:$BG$101,"="&amp;新怪物属性!$CR$2,装备数值!$BH$50:$BH$101,"&lt;="&amp;新怪物属性!$CR60)</f>
        <v>250</v>
      </c>
      <c r="CZ60" s="14">
        <f>SUMIFS(装备数值!BS$50:BS$101,装备数值!$BG$50:$BG$101,"="&amp;新怪物属性!$CF$2,装备数值!$BH$50:$BH$101,"&lt;="&amp;新怪物属性!$CF60)+SUMIFS(装备数值!BS$50:BS$101,装备数值!$BG$50:$BG$101,"="&amp;新怪物属性!$CG$2,装备数值!$BH$50:$BH$101,"&lt;="&amp;新怪物属性!$CG60)+SUMIFS(装备数值!BS$50:BS$101,装备数值!$BG$50:$BG$101,"="&amp;新怪物属性!$CH$2,装备数值!$BH$50:$BH$101,"&lt;="&amp;新怪物属性!$CH60)+SUMIFS(装备数值!BS$50:BS$101,装备数值!$BG$50:$BG$101,"="&amp;新怪物属性!$CI$2,装备数值!$BH$50:$BH$101,"&lt;="&amp;新怪物属性!$CI60)+SUMIFS(装备数值!BS$50:BS$101,装备数值!$BG$50:$BG$101,"="&amp;新怪物属性!$CJ$2,装备数值!$BH$50:$BH$101,"&lt;="&amp;新怪物属性!$CJ60)+SUMIFS(装备数值!BS$50:BS$101,装备数值!$BG$50:$BG$101,"="&amp;新怪物属性!$CK$2,装备数值!$BH$50:$BH$101,"&lt;="&amp;新怪物属性!$CK60)+SUMIFS(装备数值!BS$50:BS$101,装备数值!$BG$50:$BG$101,"="&amp;新怪物属性!$CL$2,装备数值!$BH$50:$BH$101,"&lt;="&amp;新怪物属性!$CL60)+SUMIFS(装备数值!BS$50:BS$101,装备数值!$BG$50:$BG$101,"="&amp;新怪物属性!$CM$2,装备数值!$BH$50:$BH$101,"&lt;="&amp;新怪物属性!$CM60)+SUMIFS(装备数值!BS$50:BS$101,装备数值!$BG$50:$BG$101,"="&amp;新怪物属性!$CN$2,装备数值!$BH$50:$BH$101,"&lt;="&amp;新怪物属性!$CN60)+SUMIFS(装备数值!BS$50:BS$101,装备数值!$BG$50:$BG$101,"="&amp;新怪物属性!$CO$2,装备数值!$BH$50:$BH$101,"&lt;="&amp;新怪物属性!$CO60)+SUMIFS(装备数值!BS$50:BS$101,装备数值!$BG$50:$BG$101,"="&amp;新怪物属性!$CP$2,装备数值!$BH$50:$BH$101,"&lt;="&amp;新怪物属性!$CP60)+SUMIFS(装备数值!BS$50:BS$101,装备数值!$BG$50:$BG$101,"="&amp;新怪物属性!$CQ$2,装备数值!$BH$50:$BH$101,"&lt;="&amp;新怪物属性!$CQ60)+SUMIFS(装备数值!BS$50:BS$101,装备数值!$BG$50:$BG$101,"="&amp;新怪物属性!$CR$2,装备数值!$BH$50:$BH$101,"&lt;="&amp;新怪物属性!$CR60)</f>
        <v>250</v>
      </c>
      <c r="DA60" s="14">
        <f>SUMIFS(装备数值!BT$50:BT$101,装备数值!$BG$50:$BG$101,"="&amp;新怪物属性!$CF$2,装备数值!$BH$50:$BH$101,"&lt;="&amp;新怪物属性!$CF60)+SUMIFS(装备数值!BT$50:BT$101,装备数值!$BG$50:$BG$101,"="&amp;新怪物属性!$CG$2,装备数值!$BH$50:$BH$101,"&lt;="&amp;新怪物属性!$CG60)+SUMIFS(装备数值!BT$50:BT$101,装备数值!$BG$50:$BG$101,"="&amp;新怪物属性!$CH$2,装备数值!$BH$50:$BH$101,"&lt;="&amp;新怪物属性!$CH60)+SUMIFS(装备数值!BT$50:BT$101,装备数值!$BG$50:$BG$101,"="&amp;新怪物属性!$CI$2,装备数值!$BH$50:$BH$101,"&lt;="&amp;新怪物属性!$CI60)+SUMIFS(装备数值!BT$50:BT$101,装备数值!$BG$50:$BG$101,"="&amp;新怪物属性!$CJ$2,装备数值!$BH$50:$BH$101,"&lt;="&amp;新怪物属性!$CJ60)+SUMIFS(装备数值!BT$50:BT$101,装备数值!$BG$50:$BG$101,"="&amp;新怪物属性!$CK$2,装备数值!$BH$50:$BH$101,"&lt;="&amp;新怪物属性!$CK60)+SUMIFS(装备数值!BT$50:BT$101,装备数值!$BG$50:$BG$101,"="&amp;新怪物属性!$CL$2,装备数值!$BH$50:$BH$101,"&lt;="&amp;新怪物属性!$CL60)+SUMIFS(装备数值!BT$50:BT$101,装备数值!$BG$50:$BG$101,"="&amp;新怪物属性!$CM$2,装备数值!$BH$50:$BH$101,"&lt;="&amp;新怪物属性!$CM60)+SUMIFS(装备数值!BT$50:BT$101,装备数值!$BG$50:$BG$101,"="&amp;新怪物属性!$CN$2,装备数值!$BH$50:$BH$101,"&lt;="&amp;新怪物属性!$CN60)+SUMIFS(装备数值!BT$50:BT$101,装备数值!$BG$50:$BG$101,"="&amp;新怪物属性!$CO$2,装备数值!$BH$50:$BH$101,"&lt;="&amp;新怪物属性!$CO60)+SUMIFS(装备数值!BT$50:BT$101,装备数值!$BG$50:$BG$101,"="&amp;新怪物属性!$CP$2,装备数值!$BH$50:$BH$101,"&lt;="&amp;新怪物属性!$CP60)+SUMIFS(装备数值!BT$50:BT$101,装备数值!$BG$50:$BG$101,"="&amp;新怪物属性!$CQ$2,装备数值!$BH$50:$BH$101,"&lt;="&amp;新怪物属性!$CQ60)+SUMIFS(装备数值!BT$50:BT$101,装备数值!$BG$50:$BG$101,"="&amp;新怪物属性!$CR$2,装备数值!$BH$50:$BH$101,"&lt;="&amp;新怪物属性!$CR60)</f>
        <v>250</v>
      </c>
      <c r="DB60" s="14">
        <f>SUMIFS(装备数值!BU$50:BU$101,装备数值!$BG$50:$BG$101,"="&amp;新怪物属性!$CF$2,装备数值!$BH$50:$BH$101,"&lt;="&amp;新怪物属性!$CF60)+SUMIFS(装备数值!BU$50:BU$101,装备数值!$BG$50:$BG$101,"="&amp;新怪物属性!$CG$2,装备数值!$BH$50:$BH$101,"&lt;="&amp;新怪物属性!$CG60)+SUMIFS(装备数值!BU$50:BU$101,装备数值!$BG$50:$BG$101,"="&amp;新怪物属性!$CH$2,装备数值!$BH$50:$BH$101,"&lt;="&amp;新怪物属性!$CH60)+SUMIFS(装备数值!BU$50:BU$101,装备数值!$BG$50:$BG$101,"="&amp;新怪物属性!$CI$2,装备数值!$BH$50:$BH$101,"&lt;="&amp;新怪物属性!$CI60)+SUMIFS(装备数值!BU$50:BU$101,装备数值!$BG$50:$BG$101,"="&amp;新怪物属性!$CJ$2,装备数值!$BH$50:$BH$101,"&lt;="&amp;新怪物属性!$CJ60)+SUMIFS(装备数值!BU$50:BU$101,装备数值!$BG$50:$BG$101,"="&amp;新怪物属性!$CK$2,装备数值!$BH$50:$BH$101,"&lt;="&amp;新怪物属性!$CK60)+SUMIFS(装备数值!BU$50:BU$101,装备数值!$BG$50:$BG$101,"="&amp;新怪物属性!$CL$2,装备数值!$BH$50:$BH$101,"&lt;="&amp;新怪物属性!$CL60)+SUMIFS(装备数值!BU$50:BU$101,装备数值!$BG$50:$BG$101,"="&amp;新怪物属性!$CM$2,装备数值!$BH$50:$BH$101,"&lt;="&amp;新怪物属性!$CM60)+SUMIFS(装备数值!BU$50:BU$101,装备数值!$BG$50:$BG$101,"="&amp;新怪物属性!$CN$2,装备数值!$BH$50:$BH$101,"&lt;="&amp;新怪物属性!$CN60)+SUMIFS(装备数值!BU$50:BU$101,装备数值!$BG$50:$BG$101,"="&amp;新怪物属性!$CO$2,装备数值!$BH$50:$BH$101,"&lt;="&amp;新怪物属性!$CO60)+SUMIFS(装备数值!BU$50:BU$101,装备数值!$BG$50:$BG$101,"="&amp;新怪物属性!$CP$2,装备数值!$BH$50:$BH$101,"&lt;="&amp;新怪物属性!$CP60)+SUMIFS(装备数值!BU$50:BU$101,装备数值!$BG$50:$BG$101,"="&amp;新怪物属性!$CQ$2,装备数值!$BH$50:$BH$101,"&lt;="&amp;新怪物属性!$CQ60)+SUMIFS(装备数值!BU$50:BU$101,装备数值!$BG$50:$BG$101,"="&amp;新怪物属性!$CR$2,装备数值!$BH$50:$BH$101,"&lt;="&amp;新怪物属性!$CR60)</f>
        <v>0.05</v>
      </c>
      <c r="DC60" s="14">
        <f>SUMIFS(装备数值!BV$50:BV$101,装备数值!$BG$50:$BG$101,"="&amp;新怪物属性!$CF$2,装备数值!$BH$50:$BH$101,"&lt;="&amp;新怪物属性!$CF60)+SUMIFS(装备数值!BV$50:BV$101,装备数值!$BG$50:$BG$101,"="&amp;新怪物属性!$CG$2,装备数值!$BH$50:$BH$101,"&lt;="&amp;新怪物属性!$CG60)+SUMIFS(装备数值!BV$50:BV$101,装备数值!$BG$50:$BG$101,"="&amp;新怪物属性!$CH$2,装备数值!$BH$50:$BH$101,"&lt;="&amp;新怪物属性!$CH60)+SUMIFS(装备数值!BV$50:BV$101,装备数值!$BG$50:$BG$101,"="&amp;新怪物属性!$CI$2,装备数值!$BH$50:$BH$101,"&lt;="&amp;新怪物属性!$CI60)+SUMIFS(装备数值!BV$50:BV$101,装备数值!$BG$50:$BG$101,"="&amp;新怪物属性!$CJ$2,装备数值!$BH$50:$BH$101,"&lt;="&amp;新怪物属性!$CJ60)+SUMIFS(装备数值!BV$50:BV$101,装备数值!$BG$50:$BG$101,"="&amp;新怪物属性!$CK$2,装备数值!$BH$50:$BH$101,"&lt;="&amp;新怪物属性!$CK60)+SUMIFS(装备数值!BV$50:BV$101,装备数值!$BG$50:$BG$101,"="&amp;新怪物属性!$CL$2,装备数值!$BH$50:$BH$101,"&lt;="&amp;新怪物属性!$CL60)+SUMIFS(装备数值!BV$50:BV$101,装备数值!$BG$50:$BG$101,"="&amp;新怪物属性!$CM$2,装备数值!$BH$50:$BH$101,"&lt;="&amp;新怪物属性!$CM60)+SUMIFS(装备数值!BV$50:BV$101,装备数值!$BG$50:$BG$101,"="&amp;新怪物属性!$CN$2,装备数值!$BH$50:$BH$101,"&lt;="&amp;新怪物属性!$CN60)+SUMIFS(装备数值!BV$50:BV$101,装备数值!$BG$50:$BG$101,"="&amp;新怪物属性!$CO$2,装备数值!$BH$50:$BH$101,"&lt;="&amp;新怪物属性!$CO60)+SUMIFS(装备数值!BV$50:BV$101,装备数值!$BG$50:$BG$101,"="&amp;新怪物属性!$CP$2,装备数值!$BH$50:$BH$101,"&lt;="&amp;新怪物属性!$CP60)+SUMIFS(装备数值!BV$50:BV$101,装备数值!$BG$50:$BG$101,"="&amp;新怪物属性!$CQ$2,装备数值!$BH$50:$BH$101,"&lt;="&amp;新怪物属性!$CQ60)+SUMIFS(装备数值!BV$50:BV$101,装备数值!$BG$50:$BG$101,"="&amp;新怪物属性!$CR$2,装备数值!$BH$50:$BH$101,"&lt;="&amp;新怪物属性!$CR60)</f>
        <v>0.05</v>
      </c>
      <c r="DD60" s="14">
        <f>SUMIFS(装备数值!BW$50:BW$101,装备数值!$BG$50:$BG$101,"="&amp;新怪物属性!$CF$2,装备数值!$BH$50:$BH$101,"&lt;="&amp;新怪物属性!$CF60)+SUMIFS(装备数值!BW$50:BW$101,装备数值!$BG$50:$BG$101,"="&amp;新怪物属性!$CG$2,装备数值!$BH$50:$BH$101,"&lt;="&amp;新怪物属性!$CG60)+SUMIFS(装备数值!BW$50:BW$101,装备数值!$BG$50:$BG$101,"="&amp;新怪物属性!$CH$2,装备数值!$BH$50:$BH$101,"&lt;="&amp;新怪物属性!$CH60)+SUMIFS(装备数值!BW$50:BW$101,装备数值!$BG$50:$BG$101,"="&amp;新怪物属性!$CI$2,装备数值!$BH$50:$BH$101,"&lt;="&amp;新怪物属性!$CI60)+SUMIFS(装备数值!BW$50:BW$101,装备数值!$BG$50:$BG$101,"="&amp;新怪物属性!$CJ$2,装备数值!$BH$50:$BH$101,"&lt;="&amp;新怪物属性!$CJ60)+SUMIFS(装备数值!BW$50:BW$101,装备数值!$BG$50:$BG$101,"="&amp;新怪物属性!$CK$2,装备数值!$BH$50:$BH$101,"&lt;="&amp;新怪物属性!$CK60)+SUMIFS(装备数值!BW$50:BW$101,装备数值!$BG$50:$BG$101,"="&amp;新怪物属性!$CL$2,装备数值!$BH$50:$BH$101,"&lt;="&amp;新怪物属性!$CL60)+SUMIFS(装备数值!BW$50:BW$101,装备数值!$BG$50:$BG$101,"="&amp;新怪物属性!$CM$2,装备数值!$BH$50:$BH$101,"&lt;="&amp;新怪物属性!$CM60)+SUMIFS(装备数值!BW$50:BW$101,装备数值!$BG$50:$BG$101,"="&amp;新怪物属性!$CN$2,装备数值!$BH$50:$BH$101,"&lt;="&amp;新怪物属性!$CN60)+SUMIFS(装备数值!BW$50:BW$101,装备数值!$BG$50:$BG$101,"="&amp;新怪物属性!$CO$2,装备数值!$BH$50:$BH$101,"&lt;="&amp;新怪物属性!$CO60)+SUMIFS(装备数值!BW$50:BW$101,装备数值!$BG$50:$BG$101,"="&amp;新怪物属性!$CP$2,装备数值!$BH$50:$BH$101,"&lt;="&amp;新怪物属性!$CP60)+SUMIFS(装备数值!BW$50:BW$101,装备数值!$BG$50:$BG$101,"="&amp;新怪物属性!$CQ$2,装备数值!$BH$50:$BH$101,"&lt;="&amp;新怪物属性!$CQ60)+SUMIFS(装备数值!BW$50:BW$101,装备数值!$BG$50:$BG$101,"="&amp;新怪物属性!$CR$2,装备数值!$BH$50:$BH$101,"&lt;="&amp;新怪物属性!$CR60)</f>
        <v>0</v>
      </c>
      <c r="DE60" s="14">
        <f>SUMIFS(装备数值!BX$50:BX$101,装备数值!$BG$50:$BG$101,"="&amp;新怪物属性!$CF$2,装备数值!$BH$50:$BH$101,"&lt;="&amp;新怪物属性!$CF60)+SUMIFS(装备数值!BX$50:BX$101,装备数值!$BG$50:$BG$101,"="&amp;新怪物属性!$CG$2,装备数值!$BH$50:$BH$101,"&lt;="&amp;新怪物属性!$CG60)+SUMIFS(装备数值!BX$50:BX$101,装备数值!$BG$50:$BG$101,"="&amp;新怪物属性!$CH$2,装备数值!$BH$50:$BH$101,"&lt;="&amp;新怪物属性!$CH60)+SUMIFS(装备数值!BX$50:BX$101,装备数值!$BG$50:$BG$101,"="&amp;新怪物属性!$CI$2,装备数值!$BH$50:$BH$101,"&lt;="&amp;新怪物属性!$CI60)+SUMIFS(装备数值!BX$50:BX$101,装备数值!$BG$50:$BG$101,"="&amp;新怪物属性!$CJ$2,装备数值!$BH$50:$BH$101,"&lt;="&amp;新怪物属性!$CJ60)+SUMIFS(装备数值!BX$50:BX$101,装备数值!$BG$50:$BG$101,"="&amp;新怪物属性!$CK$2,装备数值!$BH$50:$BH$101,"&lt;="&amp;新怪物属性!$CK60)+SUMIFS(装备数值!BX$50:BX$101,装备数值!$BG$50:$BG$101,"="&amp;新怪物属性!$CL$2,装备数值!$BH$50:$BH$101,"&lt;="&amp;新怪物属性!$CL60)+SUMIFS(装备数值!BX$50:BX$101,装备数值!$BG$50:$BG$101,"="&amp;新怪物属性!$CM$2,装备数值!$BH$50:$BH$101,"&lt;="&amp;新怪物属性!$CM60)+SUMIFS(装备数值!BX$50:BX$101,装备数值!$BG$50:$BG$101,"="&amp;新怪物属性!$CN$2,装备数值!$BH$50:$BH$101,"&lt;="&amp;新怪物属性!$CN60)+SUMIFS(装备数值!BX$50:BX$101,装备数值!$BG$50:$BG$101,"="&amp;新怪物属性!$CO$2,装备数值!$BH$50:$BH$101,"&lt;="&amp;新怪物属性!$CO60)+SUMIFS(装备数值!BX$50:BX$101,装备数值!$BG$50:$BG$101,"="&amp;新怪物属性!$CP$2,装备数值!$BH$50:$BH$101,"&lt;="&amp;新怪物属性!$CP60)+SUMIFS(装备数值!BX$50:BX$101,装备数值!$BG$50:$BG$101,"="&amp;新怪物属性!$CQ$2,装备数值!$BH$50:$BH$101,"&lt;="&amp;新怪物属性!$CQ60)+SUMIFS(装备数值!BX$50:BX$101,装备数值!$BG$50:$BG$101,"="&amp;新怪物属性!$CR$2,装备数值!$BH$50:$BH$101,"&lt;="&amp;新怪物属性!$CR60)</f>
        <v>0</v>
      </c>
      <c r="DH60" s="14">
        <f>INDEX(装备数值!$I$13:$M$116,新怪物属性!$P60*8+1,DH$2)*$X60+INDEX(装备数值!$I$13:$M$116,新怪物属性!$Q60*8+2,DH$2)*$Y60+INDEX(装备数值!$I$13:$M$116,新怪物属性!$S60*8+3,DH$2)*$Z60+INDEX(装备数值!$I$13:$M$116,新怪物属性!$R60*8+4,DH$2)*$AA60+INDEX(装备数值!$I$13:$M$116,新怪物属性!$T60*8+5,DH$2)*$AB60+INDEX(装备数值!$I$13:$M$116,新怪物属性!$U60*8+6,DH$2)*$AC60+INDEX(装备数值!$I$13:$M$116,新怪物属性!$V60*8+7,DH$2)*$AD60+INDEX(装备数值!$I$13:$M$116,新怪物属性!$W60*8+8,DH$2)*$AE60</f>
        <v>14400</v>
      </c>
      <c r="DI60" s="14">
        <f>INDEX(装备数值!$I$13:$M$116,新怪物属性!$P60*8+1,DI$2)*$X60+INDEX(装备数值!$I$13:$M$116,新怪物属性!$Q60*8+2,DI$2)*$Y60+INDEX(装备数值!$I$13:$M$116,新怪物属性!$S60*8+3,DI$2)*$Z60+INDEX(装备数值!$I$13:$M$116,新怪物属性!$R60*8+4,DI$2)*$AA60+INDEX(装备数值!$I$13:$M$116,新怪物属性!$T60*8+5,DI$2)*$AB60+INDEX(装备数值!$I$13:$M$116,新怪物属性!$U60*8+6,DI$2)*$AC60+INDEX(装备数值!$I$13:$M$116,新怪物属性!$V60*8+7,DI$2)*$AD60+INDEX(装备数值!$I$13:$M$116,新怪物属性!$W60*8+8,DI$2)*$AE60</f>
        <v>108000</v>
      </c>
      <c r="DJ60" s="14">
        <f>INDEX(装备数值!$I$13:$M$116,新怪物属性!$P60*8+1,DJ$2)*$X60+INDEX(装备数值!$I$13:$M$116,新怪物属性!$Q60*8+2,DJ$2)*$Y60+INDEX(装备数值!$I$13:$M$116,新怪物属性!$S60*8+3,DJ$2)*$Z60+INDEX(装备数值!$I$13:$M$116,新怪物属性!$R60*8+4,DJ$2)*$AA60+INDEX(装备数值!$I$13:$M$116,新怪物属性!$T60*8+5,DJ$2)*$AB60+INDEX(装备数值!$I$13:$M$116,新怪物属性!$U60*8+6,DJ$2)*$AC60+INDEX(装备数值!$I$13:$M$116,新怪物属性!$V60*8+7,DJ$2)*$AD60+INDEX(装备数值!$I$13:$M$116,新怪物属性!$W60*8+8,DJ$2)*$AE60</f>
        <v>7200</v>
      </c>
      <c r="DK60" s="14">
        <f>INDEX(装备数值!$I$13:$M$116,新怪物属性!$P60*8+1,DK$2)*$X60+INDEX(装备数值!$I$13:$M$116,新怪物属性!$Q60*8+2,DK$2)*$Y60+INDEX(装备数值!$I$13:$M$116,新怪物属性!$S60*8+3,DK$2)*$Z60+INDEX(装备数值!$I$13:$M$116,新怪物属性!$R60*8+4,DK$2)*$AA60+INDEX(装备数值!$I$13:$M$116,新怪物属性!$T60*8+5,DK$2)*$AB60+INDEX(装备数值!$I$13:$M$116,新怪物属性!$U60*8+6,DK$2)*$AC60+INDEX(装备数值!$I$13:$M$116,新怪物属性!$V60*8+7,DK$2)*$AD60+INDEX(装备数值!$I$13:$M$116,新怪物属性!$W60*8+8,DK$2)*$AE60</f>
        <v>144000</v>
      </c>
      <c r="DL60" s="14">
        <f>INDEX(装备数值!$I$13:$M$116,新怪物属性!$P60*8+1,DL$2)*$X60+INDEX(装备数值!$I$13:$M$116,新怪物属性!$Q60*8+2,DL$2)*$Y60+INDEX(装备数值!$I$13:$M$116,新怪物属性!$S60*8+3,DL$2)*$Z60+INDEX(装备数值!$I$13:$M$116,新怪物属性!$R60*8+4,DL$2)*$AA60+INDEX(装备数值!$I$13:$M$116,新怪物属性!$T60*8+5,DL$2)*$AB60+INDEX(装备数值!$I$13:$M$116,新怪物属性!$U60*8+6,DL$2)*$AC60+INDEX(装备数值!$I$13:$M$116,新怪物属性!$V60*8+7,DL$2)*$AD60+INDEX(装备数值!$I$13:$M$116,新怪物属性!$W60*8+8,DL$2)*$AE60</f>
        <v>2760</v>
      </c>
      <c r="DO60" s="14">
        <f>INDEX(装备数值!$X$13:$AH$116,$P60*8+1,DO$2)*$AF60+INDEX(装备数值!$X$13:$AH$116,$Q60*8+2,DO$2)*$AG60+INDEX(装备数值!$X$13:$AH$116,$S60*8+3,DO$2)*$AH60+INDEX(装备数值!$X$13:$AH$116,$R60*8+4,DO$2)*$AI60+INDEX(装备数值!$X$13:$AH$116,$T60*8+5,DO$2)*$AJ60+INDEX(装备数值!$X$13:$AH$116,$U60*8+6,DO$2)*$AK60+INDEX(装备数值!$X$13:$AH$116,$V60*8+7,DO$2)*$AL60+INDEX(装备数值!$X$13:$AH$116,$W60*8+8,DO$2)*$AM60</f>
        <v>6000</v>
      </c>
      <c r="DP60" s="14">
        <f>INDEX(装备数值!$X$13:$AH$116,$P60*8+1,DP$2)*$AF60+INDEX(装备数值!$X$13:$AH$116,$Q60*8+2,DP$2)*$AG60+INDEX(装备数值!$X$13:$AH$116,$S60*8+3,DP$2)*$AH60+INDEX(装备数值!$X$13:$AH$116,$R60*8+4,DP$2)*$AI60+INDEX(装备数值!$X$13:$AH$116,$T60*8+5,DP$2)*$AJ60+INDEX(装备数值!$X$13:$AH$116,$U60*8+6,DP$2)*$AK60+INDEX(装备数值!$X$13:$AH$116,$V60*8+7,DP$2)*$AL60+INDEX(装备数值!$X$13:$AH$116,$W60*8+8,DP$2)*$AM60</f>
        <v>39000</v>
      </c>
      <c r="DQ60" s="14">
        <f>INDEX(装备数值!$X$13:$AH$116,$P60*8+1,DQ$2)*$AF60+INDEX(装备数值!$X$13:$AH$116,$Q60*8+2,DQ$2)*$AG60+INDEX(装备数值!$X$13:$AH$116,$S60*8+3,DQ$2)*$AH60+INDEX(装备数值!$X$13:$AH$116,$R60*8+4,DQ$2)*$AI60+INDEX(装备数值!$X$13:$AH$116,$T60*8+5,DQ$2)*$AJ60+INDEX(装备数值!$X$13:$AH$116,$U60*8+6,DQ$2)*$AK60+INDEX(装备数值!$X$13:$AH$116,$V60*8+7,DQ$2)*$AL60+INDEX(装备数值!$X$13:$AH$116,$W60*8+8,DQ$2)*$AM60</f>
        <v>2200</v>
      </c>
      <c r="DR60" s="14">
        <f>INDEX(装备数值!$X$13:$AH$116,$P60*8+1,DR$2)*$AF60+INDEX(装备数值!$X$13:$AH$116,$Q60*8+2,DR$2)*$AG60+INDEX(装备数值!$X$13:$AH$116,$S60*8+3,DR$2)*$AH60+INDEX(装备数值!$X$13:$AH$116,$R60*8+4,DR$2)*$AI60+INDEX(装备数值!$X$13:$AH$116,$T60*8+5,DR$2)*$AJ60+INDEX(装备数值!$X$13:$AH$116,$U60*8+6,DR$2)*$AK60+INDEX(装备数值!$X$13:$AH$116,$V60*8+7,DR$2)*$AL60+INDEX(装备数值!$X$13:$AH$116,$W60*8+8,DR$2)*$AM60</f>
        <v>58000</v>
      </c>
      <c r="DS60" s="14">
        <f>INDEX(装备数值!$X$13:$AH$116,$P60*8+1,DS$2)*$AF60+INDEX(装备数值!$X$13:$AH$116,$Q60*8+2,DS$2)*$AG60+INDEX(装备数值!$X$13:$AH$116,$S60*8+3,DS$2)*$AH60+INDEX(装备数值!$X$13:$AH$116,$R60*8+4,DS$2)*$AI60+INDEX(装备数值!$X$13:$AH$116,$T60*8+5,DS$2)*$AJ60+INDEX(装备数值!$X$13:$AH$116,$U60*8+6,DS$2)*$AK60+INDEX(装备数值!$X$13:$AH$116,$V60*8+7,DS$2)*$AL60+INDEX(装备数值!$X$13:$AH$116,$W60*8+8,DS$2)*$AM60</f>
        <v>880</v>
      </c>
      <c r="DT60" s="14">
        <f>INDEX(装备数值!$X$13:$AH$116,$P60*8+1,DT$2)*$AF60+INDEX(装备数值!$X$13:$AH$116,$Q60*8+2,DT$2)*$AG60+INDEX(装备数值!$X$13:$AH$116,$S60*8+3,DT$2)*$AH60+INDEX(装备数值!$X$13:$AH$116,$R60*8+4,DT$2)*$AI60+INDEX(装备数值!$X$13:$AH$116,$T60*8+5,DT$2)*$AJ60+INDEX(装备数值!$X$13:$AH$116,$U60*8+6,DT$2)*$AK60+INDEX(装备数值!$X$13:$AH$116,$V60*8+7,DT$2)*$AL60+INDEX(装备数值!$X$13:$AH$116,$W60*8+8,DT$2)*$AM60</f>
        <v>3600</v>
      </c>
      <c r="DU60" s="14">
        <f>INDEX(装备数值!$X$13:$AH$116,$P60*8+1,DU$2)*$AF60+INDEX(装备数值!$X$13:$AH$116,$Q60*8+2,DU$2)*$AG60+INDEX(装备数值!$X$13:$AH$116,$S60*8+3,DU$2)*$AH60+INDEX(装备数值!$X$13:$AH$116,$R60*8+4,DU$2)*$AI60+INDEX(装备数值!$X$13:$AH$116,$T60*8+5,DU$2)*$AJ60+INDEX(装备数值!$X$13:$AH$116,$U60*8+6,DU$2)*$AK60+INDEX(装备数值!$X$13:$AH$116,$V60*8+7,DU$2)*$AL60+INDEX(装备数值!$X$13:$AH$116,$W60*8+8,DU$2)*$AM60</f>
        <v>3300</v>
      </c>
      <c r="DV60" s="14">
        <f>INDEX(装备数值!$X$13:$AH$116,$P60*8+1,DV$2)*$AF60+INDEX(装备数值!$X$13:$AH$116,$Q60*8+2,DV$2)*$AG60+INDEX(装备数值!$X$13:$AH$116,$S60*8+3,DV$2)*$AH60+INDEX(装备数值!$X$13:$AH$116,$R60*8+4,DV$2)*$AI60+INDEX(装备数值!$X$13:$AH$116,$T60*8+5,DV$2)*$AJ60+INDEX(装备数值!$X$13:$AH$116,$U60*8+6,DV$2)*$AK60+INDEX(装备数值!$X$13:$AH$116,$V60*8+7,DV$2)*$AL60+INDEX(装备数值!$X$13:$AH$116,$W60*8+8,DV$2)*$AM60</f>
        <v>3600</v>
      </c>
      <c r="DW60" s="14">
        <f>INDEX(装备数值!$X$13:$AH$116,$P60*8+1,DW$2)*$AF60+INDEX(装备数值!$X$13:$AH$116,$Q60*8+2,DW$2)*$AG60+INDEX(装备数值!$X$13:$AH$116,$S60*8+3,DW$2)*$AH60+INDEX(装备数值!$X$13:$AH$116,$R60*8+4,DW$2)*$AI60+INDEX(装备数值!$X$13:$AH$116,$T60*8+5,DW$2)*$AJ60+INDEX(装备数值!$X$13:$AH$116,$U60*8+6,DW$2)*$AK60+INDEX(装备数值!$X$13:$AH$116,$V60*8+7,DW$2)*$AL60+INDEX(装备数值!$X$13:$AH$116,$W60*8+8,DW$2)*$AM60</f>
        <v>3300</v>
      </c>
      <c r="DX60" s="14">
        <f>INDEX(装备数值!$X$13:$AH$116,$P60*8+1,DX$2)*$AF60+INDEX(装备数值!$X$13:$AH$116,$Q60*8+2,DX$2)*$AG60+INDEX(装备数值!$X$13:$AH$116,$S60*8+3,DX$2)*$AH60+INDEX(装备数值!$X$13:$AH$116,$R60*8+4,DX$2)*$AI60+INDEX(装备数值!$X$13:$AH$116,$T60*8+5,DX$2)*$AJ60+INDEX(装备数值!$X$13:$AH$116,$U60*8+6,DX$2)*$AK60+INDEX(装备数值!$X$13:$AH$116,$V60*8+7,DX$2)*$AL60+INDEX(装备数值!$X$13:$AH$116,$W60*8+8,DX$2)*$AM60</f>
        <v>15</v>
      </c>
      <c r="DY60" s="14">
        <f>INDEX(装备数值!$X$13:$AH$116,$P60*8+1,DY$2)*$AF60+INDEX(装备数值!$X$13:$AH$116,$Q60*8+2,DY$2)*$AG60+INDEX(装备数值!$X$13:$AH$116,$S60*8+3,DY$2)*$AH60+INDEX(装备数值!$X$13:$AH$116,$R60*8+4,DY$2)*$AI60+INDEX(装备数值!$X$13:$AH$116,$T60*8+5,DY$2)*$AJ60+INDEX(装备数值!$X$13:$AH$116,$U60*8+6,DY$2)*$AK60+INDEX(装备数值!$X$13:$AH$116,$V60*8+7,DY$2)*$AL60+INDEX(装备数值!$X$13:$AH$116,$W60*8+8,DY$2)*$AM60</f>
        <v>15</v>
      </c>
      <c r="EA60" s="14">
        <f>INDEX(装备数值!$AN$17:$AN$117,MATCH(MIN($X60:$AE60),装备数值!$AO$17:$AO$117,1))</f>
        <v>12</v>
      </c>
      <c r="EB60" s="14">
        <f>IF(COUNTIF($P60:$W60,"&gt;"&amp;0)=8,INDEX(装备数值!AR$17:AR$117,$EA60+1),0)</f>
        <v>1920</v>
      </c>
      <c r="EC60" s="14">
        <f>IF(COUNTIF($P60:$W60,"&gt;"&amp;0)=8,INDEX(装备数值!AS$17:AS$117,$EA60+1),0)</f>
        <v>14400</v>
      </c>
      <c r="ED60" s="14">
        <f>IF(COUNTIF($P60:$W60,"&gt;"&amp;0)=8,INDEX(装备数值!AT$17:AT$117,$EA60+1),0)</f>
        <v>960</v>
      </c>
      <c r="EE60" s="14">
        <f>IF(COUNTIF($P60:$W60,"&gt;"&amp;0)=8,INDEX(装备数值!AU$17:AU$117,$EA60+1),0)</f>
        <v>19200</v>
      </c>
      <c r="EF60" s="14">
        <f>IF(COUNTIF($P60:$W60,"&gt;"&amp;0)=8,INDEX(装备数值!AV$17:AV$117,$EA60+1),0)</f>
        <v>336</v>
      </c>
      <c r="EH60" s="14">
        <f>INDEX(装备数值!$AY$17:$AY$77,MATCH(新怪物属性!AF60,装备数值!$AZ$17:$AZ$77,1))</f>
        <v>7</v>
      </c>
      <c r="EI60" s="26">
        <f>INDEX(装备数值!BA$17:BA$77,新怪物属性!EH60+1)</f>
        <v>7.0000000000000007E-2</v>
      </c>
      <c r="EJ60" s="26">
        <f>INDEX(装备数值!BA$17:BA$77,新怪物属性!EH60+1)</f>
        <v>7.0000000000000007E-2</v>
      </c>
      <c r="EL60" s="14">
        <f t="shared" si="88"/>
        <v>7</v>
      </c>
      <c r="EM60" s="14">
        <f>VLOOKUP(EL60,军阶与晶片数值!$W$6:$X$27,2)</f>
        <v>2</v>
      </c>
      <c r="EN60" s="14">
        <f>INDEX(军阶与晶片数值!Y$6:Y$27,$EM60+1)</f>
        <v>200</v>
      </c>
      <c r="EO60" s="14">
        <f>INDEX(军阶与晶片数值!Z$6:Z$27,$EM60+1)</f>
        <v>200</v>
      </c>
      <c r="EP60" s="14">
        <f>INDEX(军阶与晶片数值!AA$6:AA$27,$EM60+1)</f>
        <v>200</v>
      </c>
      <c r="EQ60" s="14">
        <f>INDEX(军阶与晶片数值!AB$6:AB$27,$EM60+1)</f>
        <v>200</v>
      </c>
      <c r="ER60" s="29">
        <f>INDEX(军阶与晶片数值!AC$6:AC$27,$EM60+1)</f>
        <v>10</v>
      </c>
      <c r="ES60" s="29">
        <f>INDEX(军阶与晶片数值!AD$6:AD$27,$EM60+1)</f>
        <v>5</v>
      </c>
      <c r="EU60" s="26">
        <f>INDEX(军阶与晶片数值!I$6:I$16,AN60+1)</f>
        <v>0.03</v>
      </c>
      <c r="EV60" s="26">
        <f>INDEX(军阶与晶片数值!M$6:M$16,AO60+1)</f>
        <v>0.01</v>
      </c>
      <c r="EW60" s="26">
        <f>INDEX(军阶与晶片数值!J$6:J$16,AP60+1)</f>
        <v>0.01</v>
      </c>
      <c r="EX60" s="26">
        <f>INDEX(军阶与晶片数值!K$6:K$16,AQ60+1)</f>
        <v>0.02</v>
      </c>
      <c r="EY60" s="26">
        <f>INDEX(军阶与晶片数值!L$6:L$16,AR60+1)</f>
        <v>0.02</v>
      </c>
      <c r="EZ60" s="28">
        <f>INDEX(军阶与晶片数值!N$6:N$16,AS60+1)</f>
        <v>0</v>
      </c>
      <c r="FA60" s="28">
        <f>INDEX(军阶与晶片数值!O$6:O$16,AT60+1)</f>
        <v>0</v>
      </c>
      <c r="FB60" s="28">
        <f>INDEX(军阶与晶片数值!P$6:P$16,AU60+1)</f>
        <v>0</v>
      </c>
      <c r="FC60" s="28">
        <f>INDEX(军阶与晶片数值!Q$6:Q$16,AV60+1)</f>
        <v>0</v>
      </c>
      <c r="FD60" s="26">
        <f>INDEX(军阶与晶片数值!R$6:R$16,AW60+1)</f>
        <v>0.02</v>
      </c>
      <c r="FE60" s="26">
        <f>INDEX(军阶与晶片数值!S$6:S$16,AX60+1)</f>
        <v>0</v>
      </c>
      <c r="FF60" s="26">
        <f>INDEX(军阶与晶片数值!T$6:T$16,AY60+1)</f>
        <v>0</v>
      </c>
      <c r="FG60" s="26">
        <f>INDEX(军阶与晶片数值!U$6:U$16,AZ60+1)</f>
        <v>0</v>
      </c>
      <c r="FI60" s="26">
        <f>INDEX(军阶与晶片数值!$C$6:$C$36,新怪物属性!$BA60+1)</f>
        <v>0.35</v>
      </c>
      <c r="FJ60" s="26">
        <f>INDEX(军阶与晶片数值!$C$6:$C$36,新怪物属性!$BA60+1)</f>
        <v>0.35</v>
      </c>
      <c r="FK60" s="26">
        <f>INDEX(军阶与晶片数值!$C$6:$C$36,新怪物属性!$BA60+1)</f>
        <v>0.35</v>
      </c>
      <c r="FL60" s="26">
        <f>INDEX(军阶与晶片数值!$C$6:$C$36,新怪物属性!$BA60+1)</f>
        <v>0.35</v>
      </c>
      <c r="FM60" s="26">
        <f>INDEX(军阶与晶片数值!$C$6:$C$36,新怪物属性!$BA60+1)</f>
        <v>0.35</v>
      </c>
      <c r="FO60" s="14">
        <f>INDEX(战舰突破!$H$6:$H$18,新怪物属性!$J60+1)+INDEX(战舰突破!$H$23:$H$35,新怪物属性!$K60+1)+INDEX(战舰突破!$H$40:$H$52,新怪物属性!$L60+1)</f>
        <v>200</v>
      </c>
      <c r="FP60" s="14">
        <f>INDEX(战舰突破!$I$6:$I$18,新怪物属性!$J60+1)+INDEX(战舰突破!$I$23:$I$35,新怪物属性!$K60+1)+INDEX(战舰突破!$I$40:$I$52,新怪物属性!$L60+1)</f>
        <v>200</v>
      </c>
      <c r="FQ60" s="14">
        <f>INDEX(战舰突破!$J$6:$J$18,新怪物属性!$J60+1)+INDEX(战舰突破!$J$23:$J$35,新怪物属性!$K60+1)+INDEX(战舰突破!$J$40:$J$52,新怪物属性!$L60+1)</f>
        <v>0</v>
      </c>
      <c r="FR60" s="14">
        <f>INDEX(战舰突破!$K$6:$K$18,新怪物属性!$J60+1)+INDEX(战舰突破!$K$23:$K$35,新怪物属性!$K60+1)+INDEX(战舰突破!$K$40:$K$52,新怪物属性!$L60+1)</f>
        <v>0</v>
      </c>
      <c r="FS60" s="14">
        <f>INDEX(战舰突破!$L$6:$L$18,新怪物属性!$J60+1)+INDEX(战舰突破!$L$23:$L$35,新怪物属性!$K60+1)+INDEX(战舰突破!$L$40:$L$52,新怪物属性!$L60+1)</f>
        <v>200</v>
      </c>
      <c r="FT60" s="18">
        <f>INDEX(战舰突破!$N$6:$N$18,新怪物属性!$J60+1)+INDEX(战舰突破!$N$23:$N$35,新怪物属性!$K60+1)+INDEX(战舰突破!$N$40:$N$52,新怪物属性!$L60+1)</f>
        <v>0</v>
      </c>
      <c r="FU60" s="18">
        <f>INDEX(战舰突破!$O$6:$O$18,新怪物属性!$J60+1)+INDEX(战舰突破!$O$23:$O$35,新怪物属性!$K60+1)+INDEX(战舰突破!$O$40:$O$52,新怪物属性!$L60+1)</f>
        <v>0</v>
      </c>
      <c r="FV60" s="18">
        <f>INDEX(战舰突破!$P$6:$P$18,新怪物属性!$J60+1)+INDEX(战舰突破!$P$23:$P$35,新怪物属性!$K60+1)+INDEX(战舰突破!$P$40:$P$52,新怪物属性!$L60+1)</f>
        <v>0</v>
      </c>
      <c r="FW60" s="18">
        <f>INDEX(战舰突破!$Q$6:$Q$18,新怪物属性!$J60+1)+INDEX(战舰突破!$Q$23:$Q$35,新怪物属性!$K60+1)+INDEX(战舰突破!$Q$40:$Q$52,新怪物属性!$L60+1)</f>
        <v>0</v>
      </c>
      <c r="FX60" s="18">
        <f>INDEX(战舰突破!$R$6:$R$18,新怪物属性!$J60+1)+INDEX(战舰突破!$R$23:$R$35,新怪物属性!$K60+1)+INDEX(战舰突破!$R$40:$R$52,新怪物属性!$L60+1)</f>
        <v>0</v>
      </c>
      <c r="FY60" s="18">
        <f>INDEX(战舰突破!$M$6:$M$18,新怪物属性!$J60+1)+INDEX(战舰突破!$M$23:$M$35,新怪物属性!$K60+1)+INDEX(战舰突破!$M$40:$M$52,新怪物属性!$L60+1)</f>
        <v>0</v>
      </c>
      <c r="FZ60" s="22">
        <f>INDEX(战舰突破!$W$6:$W$18,新怪物属性!$J60+1)+INDEX(战舰突破!$W$23:$W$35,新怪物属性!$K60+1)+INDEX(战舰突破!$W$40:$W$52,新怪物属性!$L60+1)</f>
        <v>0.5</v>
      </c>
      <c r="GC60" s="14">
        <f>INDEX(战舰突破!$S$6:$S$18,新怪物属性!$J60+1)</f>
        <v>0</v>
      </c>
      <c r="GD60" s="14">
        <f>INDEX(战舰突破!$T$6:$T$18,新怪物属性!$J60+1)</f>
        <v>0.25</v>
      </c>
      <c r="GE60" s="14">
        <f>INDEX(战舰突破!$U$6:$U$18,新怪物属性!$J60+1)</f>
        <v>0.1</v>
      </c>
      <c r="GF60" s="14">
        <f>INDEX(战舰突破!$V$6:$V$18,新怪物属性!$J60+1)</f>
        <v>0</v>
      </c>
      <c r="GG60" s="14">
        <f>INDEX(战舰突破!$X$6:$X$18,新怪物属性!$J60+1)</f>
        <v>5</v>
      </c>
      <c r="GI60" s="14">
        <f>INDEX(战舰突破!$S$23:$S$35,新怪物属性!$J60+1)</f>
        <v>0.25</v>
      </c>
      <c r="GJ60" s="14">
        <f>INDEX(战舰突破!$T$23:$T$35,新怪物属性!$J60+1)</f>
        <v>0.25</v>
      </c>
      <c r="GK60" s="14">
        <f>INDEX(战舰突破!$U$23:$U$35,新怪物属性!$J60+1)</f>
        <v>0.1</v>
      </c>
      <c r="GL60" s="14">
        <f>INDEX(战舰突破!$V$23:$V$35,新怪物属性!$J60+1)</f>
        <v>0</v>
      </c>
      <c r="GM60" s="14">
        <f>INDEX(战舰突破!$X$23:$X$35,新怪物属性!$J60+1)</f>
        <v>75</v>
      </c>
      <c r="GO60" s="14">
        <f>INDEX(战舰突破!$S$40:$S$52,新怪物属性!$J60+1)</f>
        <v>0.25</v>
      </c>
      <c r="GP60" s="14">
        <f>INDEX(战舰突破!$T$40:$T$52,新怪物属性!$J60+1)</f>
        <v>0.25</v>
      </c>
      <c r="GQ60" s="14">
        <f>INDEX(战舰突破!$U$40:$U$52,新怪物属性!$J60+1)</f>
        <v>0.1</v>
      </c>
      <c r="GR60" s="14">
        <f>INDEX(战舰突破!$V$40:$V$52,新怪物属性!$J60+1)</f>
        <v>0</v>
      </c>
      <c r="GS60" s="14">
        <f>INDEX(战舰突破!$X$40:$X$52,新怪物属性!$J60+1)</f>
        <v>125</v>
      </c>
      <c r="GV60" s="14">
        <v>1</v>
      </c>
      <c r="GW60" s="14">
        <v>5</v>
      </c>
      <c r="GX60" s="14">
        <v>1</v>
      </c>
      <c r="GY60" s="14">
        <v>3</v>
      </c>
      <c r="GZ60" s="14">
        <v>0</v>
      </c>
      <c r="HA60" s="14">
        <v>0</v>
      </c>
      <c r="HB60" s="14">
        <v>0</v>
      </c>
      <c r="HC60" s="14">
        <v>0</v>
      </c>
      <c r="HD60" s="14">
        <v>0</v>
      </c>
      <c r="HE60" s="14">
        <v>0</v>
      </c>
      <c r="HF60" s="14">
        <v>0</v>
      </c>
      <c r="HG60" s="14">
        <v>0</v>
      </c>
      <c r="HH60" s="14">
        <v>0</v>
      </c>
      <c r="HI60" s="14">
        <v>0</v>
      </c>
      <c r="HJ60" s="14">
        <v>0</v>
      </c>
      <c r="HK60" s="14">
        <v>0</v>
      </c>
      <c r="HL60" s="14">
        <v>0</v>
      </c>
      <c r="HM60" s="14">
        <v>0</v>
      </c>
      <c r="HN60" s="14">
        <v>0</v>
      </c>
      <c r="HO60" s="14">
        <v>0</v>
      </c>
      <c r="HP60" s="14">
        <v>0</v>
      </c>
      <c r="HQ60" s="14">
        <v>0</v>
      </c>
      <c r="HR60" s="14">
        <v>0</v>
      </c>
      <c r="HS60" s="14">
        <v>0</v>
      </c>
      <c r="HT60" s="14">
        <v>0</v>
      </c>
      <c r="HU60" s="14">
        <v>0</v>
      </c>
      <c r="HX60" s="14">
        <v>1</v>
      </c>
      <c r="HY60" s="14">
        <v>2</v>
      </c>
      <c r="IB60" s="14">
        <f>IF($GV60=0,0,INDEX(战宠!P$15:P$27,新怪物属性!$GV$3)*(INDEX(战宠!$U$7:$Y$10,1,新怪物属性!$GV60)))*(新怪物属性!$GW60+4)
+IF($GX60=0,0,INDEX(战宠!P$15:P$27,新怪物属性!$GX$3)*(INDEX(战宠!$U$7:$Y$10,1,新怪物属性!$GX60)))*(新怪物属性!$GY60+4)
+IF($GZ60=0,0,INDEX(战宠!P$15:P$27,新怪物属性!$GZ$3)*(INDEX(战宠!$U$7:$Y$10,1,新怪物属性!$GZ60)))*(新怪物属性!$HA60+4)
+IF($HB60=0,0,INDEX(战宠!P$15:P$27,新怪物属性!$HB$3)*(INDEX(战宠!$U$7:$Y$10,1,新怪物属性!$HB60)))*(新怪物属性!$HC60+4)
+IF($HD60=0,0,INDEX(战宠!P$15:P$27,新怪物属性!$HD$3)*(INDEX(战宠!$U$7:$Y$10,1,新怪物属性!$HD60)))*(新怪物属性!$HE60+4)
+IF($HF60=0,0,INDEX(战宠!P$15:P$27,新怪物属性!$HF$3)*(INDEX(战宠!$U$7:$Y$10,1,新怪物属性!$HF60)))*(新怪物属性!$HG60+4)
+IF($HH60=0,0,INDEX(战宠!P$15:P$27,新怪物属性!$HH$3)*(INDEX(战宠!$U$7:$Y$10,1,新怪物属性!$HH60)))*(新怪物属性!$HI60+4)
+IF($HJ60=0,0,INDEX(战宠!P$15:P$27,新怪物属性!$HJ$3)*(INDEX(战宠!$U$7:$Y$10,1,新怪物属性!$HJ60)))*(新怪物属性!$HK60+4)
+IF($HL60=0,0,INDEX(战宠!P$15:P$27,新怪物属性!$HL$3)*(INDEX(战宠!$U$7:$Y$10,1,新怪物属性!$HL60)))*(新怪物属性!$HM60+4)
+IF($HN60=0,0,INDEX(战宠!P$15:P$27,新怪物属性!$HN$3)*(INDEX(战宠!$U$7:$Y$10,1,新怪物属性!$HN60)))*(新怪物属性!$HO60+4)
+IF($HP60=0,0,INDEX(战宠!P$15:P$27,新怪物属性!$HP$3)*(INDEX(战宠!$U$7:$Y$10,1,新怪物属性!$HP60)))*(新怪物属性!$HQ60+4)
+IF($HR60=0,0,INDEX(战宠!P$15:P$27,新怪物属性!$HR$3)*(INDEX(战宠!$U$7:$Y$10,1,新怪物属性!$HR60)))*(新怪物属性!$HS60+4)
+IF($HT60=0,0,INDEX(战宠!P$15:P$27,新怪物属性!$HT$3)*(INDEX(战宠!$U$7:$Y$10,1,新怪物属性!$HT60)))*(新怪物属性!$HU60+4)</f>
        <v>12800</v>
      </c>
      <c r="IC60" s="14">
        <f>IF($GV60=0,0,INDEX(战宠!Q$15:Q$27,新怪物属性!$GV$3)*(INDEX(战宠!$U$7:$Y$10,1,新怪物属性!$GV60)))*(新怪物属性!$GW60+4)
+IF($GX60=0,0,INDEX(战宠!Q$15:Q$27,新怪物属性!$GX$3)*(INDEX(战宠!$U$7:$Y$10,1,新怪物属性!$GX60)))*(新怪物属性!$GY60+4)
+IF($GZ60=0,0,INDEX(战宠!Q$15:Q$27,新怪物属性!$GZ$3)*(INDEX(战宠!$U$7:$Y$10,1,新怪物属性!$GZ60)))*(新怪物属性!$HA60+4)
+IF($HB60=0,0,INDEX(战宠!Q$15:Q$27,新怪物属性!$HB$3)*(INDEX(战宠!$U$7:$Y$10,1,新怪物属性!$HB60)))*(新怪物属性!$HC60+4)
+IF($HD60=0,0,INDEX(战宠!Q$15:Q$27,新怪物属性!$HD$3)*(INDEX(战宠!$U$7:$Y$10,1,新怪物属性!$HD60)))*(新怪物属性!$HE60+4)
+IF($HF60=0,0,INDEX(战宠!Q$15:Q$27,新怪物属性!$HF$3)*(INDEX(战宠!$U$7:$Y$10,1,新怪物属性!$HF60)))*(新怪物属性!$HG60+4)
+IF($HH60=0,0,INDEX(战宠!Q$15:Q$27,新怪物属性!$HH$3)*(INDEX(战宠!$U$7:$Y$10,1,新怪物属性!$HH60)))*(新怪物属性!$HI60+4)
+IF($HJ60=0,0,INDEX(战宠!Q$15:Q$27,新怪物属性!$HJ$3)*(INDEX(战宠!$U$7:$Y$10,1,新怪物属性!$HJ60)))*(新怪物属性!$HK60+4)
+IF($HL60=0,0,INDEX(战宠!Q$15:Q$27,新怪物属性!$HL$3)*(INDEX(战宠!$U$7:$Y$10,1,新怪物属性!$HL60)))*(新怪物属性!$HM60+4)
+IF($HN60=0,0,INDEX(战宠!Q$15:Q$27,新怪物属性!$HN$3)*(INDEX(战宠!$U$7:$Y$10,1,新怪物属性!$HN60)))*(新怪物属性!$HO60+4)
+IF($HP60=0,0,INDEX(战宠!Q$15:Q$27,新怪物属性!$HP$3)*(INDEX(战宠!$U$7:$Y$10,1,新怪物属性!$HP60)))*(新怪物属性!$HQ60+4)
+IF($HR60=0,0,INDEX(战宠!Q$15:Q$27,新怪物属性!$HR$3)*(INDEX(战宠!$U$7:$Y$10,1,新怪物属性!$HR60)))*(新怪物属性!$HS60+4)
+IF($HT60=0,0,INDEX(战宠!Q$15:Q$27,新怪物属性!$HT$3)*(INDEX(战宠!$U$7:$Y$10,1,新怪物属性!$HT60)))*(新怪物属性!$HU60+4)</f>
        <v>108000</v>
      </c>
      <c r="ID60" s="14">
        <f>IF($GV60=0,0,INDEX(战宠!R$15:R$27,新怪物属性!$GV$3)*(INDEX(战宠!$U$7:$Y$10,1,新怪物属性!$GV60)))*(新怪物属性!$GW60+4)
+IF($GX60=0,0,INDEX(战宠!R$15:R$27,新怪物属性!$GX$3)*(INDEX(战宠!$U$7:$Y$10,1,新怪物属性!$GX60)))*(新怪物属性!$GY60+4)
+IF($GZ60=0,0,INDEX(战宠!R$15:R$27,新怪物属性!$GZ$3)*(INDEX(战宠!$U$7:$Y$10,1,新怪物属性!$GZ60)))*(新怪物属性!$HA60+4)
+IF($HB60=0,0,INDEX(战宠!R$15:R$27,新怪物属性!$HB$3)*(INDEX(战宠!$U$7:$Y$10,1,新怪物属性!$HB60)))*(新怪物属性!$HC60+4)
+IF($HD60=0,0,INDEX(战宠!R$15:R$27,新怪物属性!$HD$3)*(INDEX(战宠!$U$7:$Y$10,1,新怪物属性!$HD60)))*(新怪物属性!$HE60+4)
+IF($HF60=0,0,INDEX(战宠!R$15:R$27,新怪物属性!$HF$3)*(INDEX(战宠!$U$7:$Y$10,1,新怪物属性!$HF60)))*(新怪物属性!$HG60+4)
+IF($HH60=0,0,INDEX(战宠!R$15:R$27,新怪物属性!$HH$3)*(INDEX(战宠!$U$7:$Y$10,1,新怪物属性!$HH60)))*(新怪物属性!$HI60+4)
+IF($HJ60=0,0,INDEX(战宠!R$15:R$27,新怪物属性!$HJ$3)*(INDEX(战宠!$U$7:$Y$10,1,新怪物属性!$HJ60)))*(新怪物属性!$HK60+4)
+IF($HL60=0,0,INDEX(战宠!R$15:R$27,新怪物属性!$HL$3)*(INDEX(战宠!$U$7:$Y$10,1,新怪物属性!$HL60)))*(新怪物属性!$HM60+4)
+IF($HN60=0,0,INDEX(战宠!R$15:R$27,新怪物属性!$HN$3)*(INDEX(战宠!$U$7:$Y$10,1,新怪物属性!$HN60)))*(新怪物属性!$HO60+4)
+IF($HP60=0,0,INDEX(战宠!R$15:R$27,新怪物属性!$HP$3)*(INDEX(战宠!$U$7:$Y$10,1,新怪物属性!$HP60)))*(新怪物属性!$HQ60+4)
+IF($HR60=0,0,INDEX(战宠!R$15:R$27,新怪物属性!$HR$3)*(INDEX(战宠!$U$7:$Y$10,1,新怪物属性!$HR60)))*(新怪物属性!$HS60+4)
+IF($HT60=0,0,INDEX(战宠!R$15:R$27,新怪物属性!$HT$3)*(INDEX(战宠!$U$7:$Y$10,1,新怪物属性!$HT60)))*(新怪物属性!$HU60+4)</f>
        <v>5600</v>
      </c>
      <c r="IE60" s="14">
        <f>IF($GV60=0,0,INDEX(战宠!S$15:S$27,新怪物属性!$GV$3)*(INDEX(战宠!$U$7:$Y$10,1,新怪物属性!$GV60)))*(新怪物属性!$GW60+4)
+IF($GX60=0,0,INDEX(战宠!S$15:S$27,新怪物属性!$GX$3)*(INDEX(战宠!$U$7:$Y$10,1,新怪物属性!$GX60)))*(新怪物属性!$GY60+4)
+IF($GZ60=0,0,INDEX(战宠!S$15:S$27,新怪物属性!$GZ$3)*(INDEX(战宠!$U$7:$Y$10,1,新怪物属性!$GZ60)))*(新怪物属性!$HA60+4)
+IF($HB60=0,0,INDEX(战宠!S$15:S$27,新怪物属性!$HB$3)*(INDEX(战宠!$U$7:$Y$10,1,新怪物属性!$HB60)))*(新怪物属性!$HC60+4)
+IF($HD60=0,0,INDEX(战宠!S$15:S$27,新怪物属性!$HD$3)*(INDEX(战宠!$U$7:$Y$10,1,新怪物属性!$HD60)))*(新怪物属性!$HE60+4)
+IF($HF60=0,0,INDEX(战宠!S$15:S$27,新怪物属性!$HF$3)*(INDEX(战宠!$U$7:$Y$10,1,新怪物属性!$HF60)))*(新怪物属性!$HG60+4)
+IF($HH60=0,0,INDEX(战宠!S$15:S$27,新怪物属性!$HH$3)*(INDEX(战宠!$U$7:$Y$10,1,新怪物属性!$HH60)))*(新怪物属性!$HI60+4)
+IF($HJ60=0,0,INDEX(战宠!S$15:S$27,新怪物属性!$HJ$3)*(INDEX(战宠!$U$7:$Y$10,1,新怪物属性!$HJ60)))*(新怪物属性!$HK60+4)
+IF($HL60=0,0,INDEX(战宠!S$15:S$27,新怪物属性!$HL$3)*(INDEX(战宠!$U$7:$Y$10,1,新怪物属性!$HL60)))*(新怪物属性!$HM60+4)
+IF($HN60=0,0,INDEX(战宠!S$15:S$27,新怪物属性!$HN$3)*(INDEX(战宠!$U$7:$Y$10,1,新怪物属性!$HN60)))*(新怪物属性!$HO60+4)
+IF($HP60=0,0,INDEX(战宠!S$15:S$27,新怪物属性!$HP$3)*(INDEX(战宠!$U$7:$Y$10,1,新怪物属性!$HP60)))*(新怪物属性!$HQ60+4)
+IF($HR60=0,0,INDEX(战宠!S$15:S$27,新怪物属性!$HR$3)*(INDEX(战宠!$U$7:$Y$10,1,新怪物属性!$HR60)))*(新怪物属性!$HS60+4)
+IF($HT60=0,0,INDEX(战宠!S$15:S$27,新怪物属性!$HT$3)*(INDEX(战宠!$U$7:$Y$10,1,新怪物属性!$HT60)))*(新怪物属性!$HU60+4)</f>
        <v>140000</v>
      </c>
      <c r="IF60" s="14">
        <f>IF($GV60=0,0,INDEX(战宠!T$15:T$27,新怪物属性!$GV$3)*(INDEX(战宠!$U$7:$Y$10,1,新怪物属性!$GV60)))*(新怪物属性!$GW60+4)
+IF($GX60=0,0,INDEX(战宠!T$15:T$27,新怪物属性!$GX$3)*(INDEX(战宠!$U$7:$Y$10,1,新怪物属性!$GX60)))*(新怪物属性!$GY60+4)
+IF($GZ60=0,0,INDEX(战宠!T$15:T$27,新怪物属性!$GZ$3)*(INDEX(战宠!$U$7:$Y$10,1,新怪物属性!$GZ60)))*(新怪物属性!$HA60+4)
+IF($HB60=0,0,INDEX(战宠!T$15:T$27,新怪物属性!$HB$3)*(INDEX(战宠!$U$7:$Y$10,1,新怪物属性!$HB60)))*(新怪物属性!$HC60+4)
+IF($HD60=0,0,INDEX(战宠!T$15:T$27,新怪物属性!$HD$3)*(INDEX(战宠!$U$7:$Y$10,1,新怪物属性!$HD60)))*(新怪物属性!$HE60+4)
+IF($HF60=0,0,INDEX(战宠!T$15:T$27,新怪物属性!$HF$3)*(INDEX(战宠!$U$7:$Y$10,1,新怪物属性!$HF60)))*(新怪物属性!$HG60+4)
+IF($HH60=0,0,INDEX(战宠!T$15:T$27,新怪物属性!$HH$3)*(INDEX(战宠!$U$7:$Y$10,1,新怪物属性!$HH60)))*(新怪物属性!$HI60+4)
+IF($HJ60=0,0,INDEX(战宠!T$15:T$27,新怪物属性!$HJ$3)*(INDEX(战宠!$U$7:$Y$10,1,新怪物属性!$HJ60)))*(新怪物属性!$HK60+4)
+IF($HL60=0,0,INDEX(战宠!T$15:T$27,新怪物属性!$HL$3)*(INDEX(战宠!$U$7:$Y$10,1,新怪物属性!$HL60)))*(新怪物属性!$HM60+4)
+IF($HN60=0,0,INDEX(战宠!T$15:T$27,新怪物属性!$HN$3)*(INDEX(战宠!$U$7:$Y$10,1,新怪物属性!$HN60)))*(新怪物属性!$HO60+4)
+IF($HP60=0,0,INDEX(战宠!T$15:T$27,新怪物属性!$HP$3)*(INDEX(战宠!$U$7:$Y$10,1,新怪物属性!$HP60)))*(新怪物属性!$HQ60+4)
+IF($HR60=0,0,INDEX(战宠!T$15:T$27,新怪物属性!$HR$3)*(INDEX(战宠!$U$7:$Y$10,1,新怪物属性!$HR60)))*(新怪物属性!$HS60+4)
+IF($HT60=0,0,INDEX(战宠!T$15:T$27,新怪物属性!$HT$3)*(INDEX(战宠!$U$7:$Y$10,1,新怪物属性!$HT60)))*(新怪物属性!$HU60+4)</f>
        <v>4500</v>
      </c>
      <c r="II60" s="14">
        <f>IF(HX60=0,0,INDEX(战宠!$D$15:$D$27,新怪物属性!HX60))</f>
        <v>0.17</v>
      </c>
      <c r="IJ60" s="14">
        <f>IF(HY60=0,0,INDEX(战宠!$D$15:$D$27,新怪物属性!HY60))</f>
        <v>0.17</v>
      </c>
      <c r="IM60" s="14">
        <f t="shared" si="51"/>
        <v>87775</v>
      </c>
      <c r="IN60" s="14">
        <f t="shared" si="52"/>
        <v>81887</v>
      </c>
      <c r="IO60" s="14">
        <f t="shared" si="53"/>
        <v>82388</v>
      </c>
      <c r="IP60" s="14">
        <f t="shared" si="54"/>
        <v>87775</v>
      </c>
      <c r="IQ60" s="14">
        <f t="shared" si="55"/>
        <v>87775</v>
      </c>
      <c r="IR60" s="14">
        <f t="shared" si="89"/>
        <v>459717</v>
      </c>
      <c r="IS60" s="14">
        <f t="shared" si="90"/>
        <v>30242</v>
      </c>
      <c r="IT60" s="14">
        <f t="shared" si="91"/>
        <v>592151</v>
      </c>
      <c r="IU60" s="14">
        <f t="shared" si="92"/>
        <v>12628</v>
      </c>
      <c r="IV60" s="28">
        <f t="shared" si="93"/>
        <v>4050</v>
      </c>
      <c r="IW60" s="28">
        <f t="shared" si="94"/>
        <v>3750</v>
      </c>
      <c r="IX60" s="28">
        <f t="shared" si="95"/>
        <v>4050</v>
      </c>
      <c r="IY60" s="28">
        <f t="shared" si="96"/>
        <v>3750</v>
      </c>
      <c r="IZ60" s="28">
        <f t="shared" si="97"/>
        <v>1.1459700000000002</v>
      </c>
      <c r="JA60" s="28">
        <f t="shared" si="98"/>
        <v>1.1235000000000002</v>
      </c>
      <c r="JB60" s="28">
        <f t="shared" si="99"/>
        <v>25</v>
      </c>
      <c r="JC60" s="28">
        <f t="shared" si="100"/>
        <v>20</v>
      </c>
      <c r="JD60" s="14">
        <f t="shared" si="101"/>
        <v>1</v>
      </c>
      <c r="JE60" s="14">
        <f t="shared" si="102"/>
        <v>1.25</v>
      </c>
      <c r="JF60" s="14">
        <f t="shared" si="103"/>
        <v>1.25</v>
      </c>
      <c r="JG60" s="18">
        <f t="shared" si="104"/>
        <v>1.25</v>
      </c>
      <c r="JH60" s="18">
        <f t="shared" si="105"/>
        <v>1.25</v>
      </c>
      <c r="JI60" s="18">
        <f t="shared" si="106"/>
        <v>1.25</v>
      </c>
      <c r="JJ60" s="29">
        <f t="shared" si="136"/>
        <v>4200</v>
      </c>
      <c r="JK60" s="29">
        <f t="shared" si="136"/>
        <v>4500</v>
      </c>
      <c r="JL60" s="29">
        <f t="shared" si="136"/>
        <v>4500</v>
      </c>
      <c r="JM60" s="26">
        <f t="shared" si="107"/>
        <v>0.1</v>
      </c>
      <c r="JN60" s="26">
        <f t="shared" si="108"/>
        <v>0.1</v>
      </c>
      <c r="JO60" s="26">
        <f t="shared" si="109"/>
        <v>0.1</v>
      </c>
      <c r="JP60" s="14">
        <f t="shared" si="110"/>
        <v>2</v>
      </c>
      <c r="JQ60" s="14">
        <f t="shared" si="111"/>
        <v>2</v>
      </c>
      <c r="JR60" s="14">
        <f t="shared" si="112"/>
        <v>2</v>
      </c>
      <c r="JS60" s="14">
        <f t="shared" si="113"/>
        <v>5</v>
      </c>
      <c r="JT60" s="14">
        <f t="shared" si="114"/>
        <v>75</v>
      </c>
      <c r="JU60" s="14">
        <f t="shared" si="115"/>
        <v>125</v>
      </c>
      <c r="JV60">
        <v>56</v>
      </c>
      <c r="JW60" s="14">
        <f t="shared" si="57"/>
        <v>5303555</v>
      </c>
      <c r="JY60" s="14">
        <f t="shared" si="31"/>
        <v>56538</v>
      </c>
      <c r="JZ60" s="14">
        <f t="shared" si="58"/>
        <v>52421</v>
      </c>
      <c r="KA60" s="29">
        <f t="shared" si="59"/>
        <v>3600</v>
      </c>
      <c r="KB60" s="29">
        <f t="shared" si="60"/>
        <v>2361</v>
      </c>
      <c r="KC60" s="29">
        <f t="shared" si="61"/>
        <v>2775</v>
      </c>
      <c r="KD60" s="29">
        <f t="shared" si="62"/>
        <v>3060</v>
      </c>
      <c r="KE60" s="14">
        <f t="shared" si="116"/>
        <v>1.1459700000000002</v>
      </c>
      <c r="KF60" s="14">
        <f t="shared" si="117"/>
        <v>1.1235000000000002</v>
      </c>
      <c r="KG60" s="14">
        <f t="shared" si="63"/>
        <v>43857.173267326732</v>
      </c>
      <c r="KH60" s="26">
        <f t="shared" si="118"/>
        <v>0.45236101808439377</v>
      </c>
      <c r="KI60" s="26">
        <f t="shared" si="119"/>
        <v>0.59375</v>
      </c>
      <c r="KJ60" s="29">
        <f t="shared" si="64"/>
        <v>6725</v>
      </c>
      <c r="KK60" s="29">
        <f t="shared" si="65"/>
        <v>28380</v>
      </c>
      <c r="KL60" s="29">
        <f t="shared" si="66"/>
        <v>38320</v>
      </c>
      <c r="KM60" s="23">
        <f t="shared" si="67"/>
        <v>9146</v>
      </c>
      <c r="KN60" s="23">
        <f t="shared" si="68"/>
        <v>9146</v>
      </c>
      <c r="KO60" s="26">
        <f t="shared" si="120"/>
        <v>0.44100566572237954</v>
      </c>
      <c r="KP60" s="26">
        <f t="shared" si="121"/>
        <v>0.48526912181303117</v>
      </c>
      <c r="KQ60" s="26">
        <f t="shared" si="122"/>
        <v>0.48526912181303117</v>
      </c>
      <c r="KR60" s="26">
        <f t="shared" si="69"/>
        <v>4.1005665722379514E-2</v>
      </c>
      <c r="KS60" s="26">
        <v>0.05</v>
      </c>
      <c r="KT60" s="29">
        <f t="shared" si="123"/>
        <v>1.4</v>
      </c>
      <c r="KU60" s="29">
        <f t="shared" si="124"/>
        <v>1.8053293201133147</v>
      </c>
      <c r="KV60" s="29">
        <f t="shared" si="125"/>
        <v>1.8053293201133147</v>
      </c>
      <c r="KW60" s="29">
        <f t="shared" si="126"/>
        <v>47074.999999999993</v>
      </c>
      <c r="KX60" s="29">
        <f t="shared" si="127"/>
        <v>34156.83073654391</v>
      </c>
      <c r="KY60" s="29">
        <f t="shared" si="128"/>
        <v>34590.109773371107</v>
      </c>
      <c r="KZ60" s="29">
        <f t="shared" si="129"/>
        <v>316474</v>
      </c>
      <c r="LA60" s="14">
        <f t="shared" si="130"/>
        <v>115821.94</v>
      </c>
      <c r="LE60" s="14">
        <v>1</v>
      </c>
      <c r="LF60" s="14">
        <v>1</v>
      </c>
      <c r="LG60" s="14">
        <v>480</v>
      </c>
      <c r="LH60" s="14">
        <v>80</v>
      </c>
      <c r="LI60" s="14">
        <v>60</v>
      </c>
      <c r="LJ60" s="14">
        <v>60</v>
      </c>
      <c r="LK60" s="14">
        <v>60</v>
      </c>
      <c r="LL60" s="23">
        <f t="shared" si="71"/>
        <v>16245235</v>
      </c>
      <c r="LM60" s="23">
        <f t="shared" si="72"/>
        <v>1</v>
      </c>
      <c r="LN60" s="23">
        <f t="shared" si="73"/>
        <v>16245.24</v>
      </c>
      <c r="LO60" s="14">
        <v>1</v>
      </c>
      <c r="LP60" s="14">
        <v>1</v>
      </c>
      <c r="LQ60" s="14">
        <v>240</v>
      </c>
      <c r="LR60" s="14">
        <v>35</v>
      </c>
      <c r="LS60" s="14">
        <v>22</v>
      </c>
      <c r="LT60" s="14">
        <v>30</v>
      </c>
      <c r="LU60" s="14">
        <v>30</v>
      </c>
      <c r="LV60" s="23">
        <f t="shared" si="74"/>
        <v>8502440</v>
      </c>
      <c r="LW60" s="23">
        <f t="shared" si="75"/>
        <v>1</v>
      </c>
      <c r="LX60" s="23">
        <f t="shared" si="76"/>
        <v>8502.44</v>
      </c>
      <c r="MB60">
        <f t="shared" si="131"/>
        <v>1.3195641636350202</v>
      </c>
      <c r="MC60">
        <f t="shared" si="132"/>
        <v>1.5121809446008243</v>
      </c>
      <c r="ME60" s="14">
        <v>10</v>
      </c>
      <c r="MF60" s="14">
        <v>2</v>
      </c>
      <c r="MG60" s="14">
        <v>1.5</v>
      </c>
      <c r="MH60" s="23">
        <f t="shared" si="133"/>
        <v>351951</v>
      </c>
      <c r="MI60" s="23">
        <f t="shared" si="77"/>
        <v>0</v>
      </c>
      <c r="MJ60" s="23">
        <f t="shared" si="78"/>
        <v>351951</v>
      </c>
      <c r="MK60" s="14">
        <v>30</v>
      </c>
      <c r="ML60" s="14">
        <v>6</v>
      </c>
      <c r="MM60" s="14">
        <v>4</v>
      </c>
      <c r="MN60" s="23">
        <f t="shared" si="134"/>
        <v>1012615</v>
      </c>
      <c r="MO60" s="23">
        <f t="shared" si="79"/>
        <v>1</v>
      </c>
      <c r="MP60" s="23">
        <f t="shared" si="80"/>
        <v>1012.62</v>
      </c>
      <c r="MR60" s="23">
        <f t="shared" si="81"/>
        <v>1350153</v>
      </c>
      <c r="MS60" s="23">
        <f t="shared" si="82"/>
        <v>1</v>
      </c>
      <c r="MT60" s="23">
        <f t="shared" si="83"/>
        <v>1350.15</v>
      </c>
      <c r="MU60" s="23">
        <f t="shared" si="87"/>
        <v>527927</v>
      </c>
      <c r="MV60" s="23">
        <f t="shared" si="85"/>
        <v>0</v>
      </c>
      <c r="MW60" s="23">
        <f t="shared" si="86"/>
        <v>527927</v>
      </c>
      <c r="NJ60" s="14">
        <v>56</v>
      </c>
      <c r="NK60" s="14"/>
    </row>
    <row r="61" spans="1:375" ht="16.5" x14ac:dyDescent="0.2">
      <c r="A61">
        <v>26</v>
      </c>
      <c r="B61">
        <v>720</v>
      </c>
      <c r="C61" s="14">
        <v>2</v>
      </c>
      <c r="D61" s="14">
        <v>130</v>
      </c>
      <c r="E61" s="14"/>
      <c r="F61" s="14"/>
      <c r="G61" s="14">
        <v>130</v>
      </c>
      <c r="H61" s="14">
        <v>130</v>
      </c>
      <c r="I61" s="14">
        <v>130</v>
      </c>
      <c r="J61" s="14">
        <v>4</v>
      </c>
      <c r="K61" s="14">
        <v>4</v>
      </c>
      <c r="L61" s="14">
        <v>3</v>
      </c>
      <c r="M61" s="14">
        <v>2</v>
      </c>
      <c r="N61" s="14">
        <v>2</v>
      </c>
      <c r="O61" s="14">
        <v>2</v>
      </c>
      <c r="P61" s="14">
        <v>4</v>
      </c>
      <c r="Q61" s="14">
        <v>4</v>
      </c>
      <c r="R61" s="14">
        <v>4</v>
      </c>
      <c r="S61" s="14">
        <v>4</v>
      </c>
      <c r="T61" s="14">
        <v>4</v>
      </c>
      <c r="U61" s="14">
        <v>4</v>
      </c>
      <c r="V61" s="14">
        <v>4</v>
      </c>
      <c r="W61" s="14">
        <v>4</v>
      </c>
      <c r="X61" s="14">
        <v>130</v>
      </c>
      <c r="Y61" s="14">
        <v>130</v>
      </c>
      <c r="Z61" s="14">
        <v>130</v>
      </c>
      <c r="AA61" s="14">
        <v>130</v>
      </c>
      <c r="AB61" s="14">
        <v>130</v>
      </c>
      <c r="AC61" s="14">
        <v>130</v>
      </c>
      <c r="AD61" s="14">
        <v>130</v>
      </c>
      <c r="AE61" s="14">
        <v>130</v>
      </c>
      <c r="AF61" s="14">
        <v>16</v>
      </c>
      <c r="AG61" s="14">
        <v>12</v>
      </c>
      <c r="AH61" s="14">
        <v>12</v>
      </c>
      <c r="AI61" s="14">
        <v>12</v>
      </c>
      <c r="AJ61" s="14">
        <v>12</v>
      </c>
      <c r="AK61" s="14">
        <v>12</v>
      </c>
      <c r="AL61" s="14">
        <v>15</v>
      </c>
      <c r="AM61" s="14">
        <v>15</v>
      </c>
      <c r="AN61" s="14">
        <v>2</v>
      </c>
      <c r="AO61" s="14">
        <v>1</v>
      </c>
      <c r="AP61" s="14">
        <v>1</v>
      </c>
      <c r="AQ61" s="14">
        <v>1</v>
      </c>
      <c r="AR61" s="14">
        <v>2</v>
      </c>
      <c r="AS61" s="14">
        <v>0</v>
      </c>
      <c r="AT61" s="14">
        <v>0</v>
      </c>
      <c r="AU61" s="14">
        <v>0</v>
      </c>
      <c r="AV61" s="14">
        <v>0</v>
      </c>
      <c r="AW61" s="14">
        <v>1</v>
      </c>
      <c r="AX61" s="14">
        <v>1</v>
      </c>
      <c r="AY61" s="14">
        <v>0</v>
      </c>
      <c r="AZ61" s="14">
        <v>0</v>
      </c>
      <c r="BA61" s="14">
        <v>9</v>
      </c>
      <c r="BD61" s="33"/>
      <c r="BF61" s="14">
        <f>ROUND((INDEX(新战舰养成!S$6:S$18,新怪物属性!$J61+1)+INDEX(新战舰养成!D$6:D$18,新怪物属性!$J61+1)*(新怪物属性!$G61-1))*INDEX(战舰突破!$D$6:$D$18,新怪物属性!$M61+1),0)</f>
        <v>11254</v>
      </c>
      <c r="BG61" s="14">
        <f>ROUND((INDEX(新战舰养成!T$6:T$18,新怪物属性!$J61+1)+INDEX(新战舰养成!E$6:E$18,新怪物属性!$J61+1)*(新怪物属性!$G61-1))*INDEX(战舰突破!$D$6:$D$18,新怪物属性!$M61+1),0)</f>
        <v>89957</v>
      </c>
      <c r="BH61" s="14">
        <f>ROUND((INDEX(新战舰养成!U$6:U$18,新怪物属性!$J61+1)+INDEX(新战舰养成!F$6:F$18,新怪物属性!$J61+1)*(新怪物属性!$G61-1))*INDEX(战舰突破!$D$6:$D$18,新怪物属性!$M61+1),0)</f>
        <v>5722</v>
      </c>
      <c r="BI61" s="14">
        <f>ROUND((INDEX(新战舰养成!V$6:V$18,新怪物属性!$J61+1)+INDEX(新战舰养成!G$6:G$18,新怪物属性!$J61+1)*(新怪物属性!$G61-1))*INDEX(战舰突破!$D$6:$D$18,新怪物属性!$M61+1),0)</f>
        <v>360</v>
      </c>
      <c r="BJ61" s="14">
        <f>ROUND((INDEX(新战舰养成!W$6:W$18,新怪物属性!$J61+1)+INDEX(新战舰养成!H$6:H$18,新怪物属性!$J61+1)*(新怪物属性!$G61-1))*INDEX(战舰突破!$D$6:$D$18,新怪物属性!$M61+1),0)</f>
        <v>5</v>
      </c>
      <c r="BL61" s="14">
        <f>IF($H61&gt;0,ROUND((INDEX(新战舰养成!X$6:X$18,新怪物属性!$K61+1)+INDEX(新战舰养成!I$6:I$18,新怪物属性!$K61+1)*(新怪物属性!$H61-1))*INDEX(战舰突破!$D$6:$D$18,新怪物属性!$N61+1),0),0)</f>
        <v>11590</v>
      </c>
      <c r="BM61" s="14">
        <f>IF($H61&gt;0,ROUND((INDEX(新战舰养成!Y$6:Y$18,新怪物属性!$K61+1)+INDEX(新战舰养成!J$6:J$18,新怪物属性!$K61+1)*(新怪物属性!$H61-1))*INDEX(战舰突破!$D$6:$D$18,新怪物属性!$N61+1),0),0)</f>
        <v>0</v>
      </c>
      <c r="BN61" s="14">
        <f>IF($H61&gt;0,ROUND((INDEX(新战舰养成!Z$6:Z$18,新怪物属性!$K61+1)+INDEX(新战舰养成!K$6:K$18,新怪物属性!$K61+1)*(新怪物属性!$H61-1))*INDEX(战舰突破!$D$6:$D$18,新怪物属性!$N61+1),0),0)</f>
        <v>0</v>
      </c>
      <c r="BO61" s="14">
        <f>IF($H61&gt;0,ROUND((INDEX(新战舰养成!AA$6:AA$18,新怪物属性!$K61+1)+INDEX(新战舰养成!L$6:L$18,新怪物属性!$K61+1)*(新怪物属性!$H61-1))*INDEX(战舰突破!$D$6:$D$18,新怪物属性!$N61+1),0),0)</f>
        <v>112536</v>
      </c>
      <c r="BP61" s="14">
        <f>IF($H61&gt;0,ROUND((INDEX(新战舰养成!AB$6:AB$18,新怪物属性!$K61+1)+INDEX(新战舰养成!M$6:M$18,新怪物属性!$K61+1)*(新怪物属性!$H61-1))*INDEX(战舰突破!$D$6:$D$18,新怪物属性!$N61+1),0),0)</f>
        <v>2186</v>
      </c>
      <c r="BR61" s="14">
        <f>IF($I61&gt;0,ROUND((INDEX(新战舰养成!AC$6:AC$18,新怪物属性!$L61+1)+INDEX(新战舰养成!I$6:I$18,新怪物属性!$L61+1)*(新怪物属性!$I61-1))*INDEX(战舰突破!$D$6:$D$18,新怪物属性!$O61+1),0),0)</f>
        <v>7296</v>
      </c>
      <c r="BS61" s="14">
        <f>IF($I61&gt;0,ROUND((INDEX(新战舰养成!AD$6:AD$18,新怪物属性!$L61+1)+INDEX(新战舰养成!J$6:J$18,新怪物属性!$L61+1)*(新怪物属性!$I61-1))*INDEX(战舰突破!$D$6:$D$18,新怪物属性!$O61+1),0),0)</f>
        <v>0</v>
      </c>
      <c r="BT61" s="14">
        <f>IF($I61&gt;0,ROUND((INDEX(新战舰养成!AE$6:AE$18,新怪物属性!$L61+1)+INDEX(新战舰养成!K$6:K$18,新怪物属性!$L61+1)*(新怪物属性!$I61-1))*INDEX(战舰突破!$D$6:$D$18,新怪物属性!$O61+1),0),0)</f>
        <v>0</v>
      </c>
      <c r="BU61" s="14">
        <f>IF($I61&gt;0,ROUND((INDEX(新战舰养成!AF$6:AF$18,新怪物属性!$L61+1)+INDEX(新战舰养成!L$6:L$18,新怪物属性!$L61+1)*(新怪物属性!$I61-1))*INDEX(战舰突破!$D$6:$D$18,新怪物属性!$O61+1),0),0)</f>
        <v>52470</v>
      </c>
      <c r="BV61" s="14">
        <f>IF($I61&gt;0,ROUND((INDEX(新战舰养成!AG$6:AG$18,新怪物属性!$L61+1)+INDEX(新战舰养成!M$6:M$18,新怪物属性!$L61+1)*(新怪物属性!$I61-1))*INDEX(战舰突破!$D$6:$D$18,新怪物属性!$O61+1),0),0)</f>
        <v>1612</v>
      </c>
      <c r="BY61" s="14">
        <f>(INDEX(装备数值!$C$13:$G$116,新怪物属性!$P63*8+1,BY$2)+INDEX(装备数值!$C$13:$G$116,新怪物属性!$Q63*8+2,BY$2)+INDEX(装备数值!$C$13:$G$116,新怪物属性!$S63*8+3,BY$2)+INDEX(装备数值!$C$13:$G$116,新怪物属性!$R63*8+4,BY$2)+INDEX(装备数值!$C$13:$G$116,新怪物属性!$T63*8+5,BY$2)+INDEX(装备数值!$C$13:$G$116,新怪物属性!$U63*8+6,BY$2)+INDEX(装备数值!$C$13:$G$116,新怪物属性!$V63*8+7,BY$2)+INDEX(装备数值!$C$13:$G$116,新怪物属性!$W63*8+8,BY$2))</f>
        <v>11175</v>
      </c>
      <c r="BZ61" s="14">
        <f>(INDEX(装备数值!$C$13:$G$116,新怪物属性!$P63*8+1,BZ$2)+INDEX(装备数值!$C$13:$G$116,新怪物属性!$Q63*8+2,BZ$2)+INDEX(装备数值!$C$13:$G$116,新怪物属性!$S63*8+3,BZ$2)+INDEX(装备数值!$C$13:$G$116,新怪物属性!$R63*8+4,BZ$2)+INDEX(装备数值!$C$13:$G$116,新怪物属性!$T63*8+5,BZ$2)+INDEX(装备数值!$C$13:$G$116,新怪物属性!$U63*8+6,BZ$2)+INDEX(装备数值!$C$13:$G$116,新怪物属性!$V63*8+7,BZ$2)+INDEX(装备数值!$C$13:$G$116,新怪物属性!$W63*8+8,BZ$2))</f>
        <v>84375</v>
      </c>
      <c r="CA61" s="14">
        <f>(INDEX(装备数值!$C$13:$G$116,新怪物属性!$P63*8+1,CA$2)+INDEX(装备数值!$C$13:$G$116,新怪物属性!$Q63*8+2,CA$2)+INDEX(装备数值!$C$13:$G$116,新怪物属性!$S63*8+3,CA$2)+INDEX(装备数值!$C$13:$G$116,新怪物属性!$R63*8+4,CA$2)+INDEX(装备数值!$C$13:$G$116,新怪物属性!$T63*8+5,CA$2)+INDEX(装备数值!$C$13:$G$116,新怪物属性!$U63*8+6,CA$2)+INDEX(装备数值!$C$13:$G$116,新怪物属性!$V63*8+7,CA$2)+INDEX(装备数值!$C$13:$G$116,新怪物属性!$W63*8+8,CA$2))</f>
        <v>5550</v>
      </c>
      <c r="CB61" s="14">
        <f>(INDEX(装备数值!$C$13:$G$116,新怪物属性!$P63*8+1,CB$2)+INDEX(装备数值!$C$13:$G$116,新怪物属性!$Q63*8+2,CB$2)+INDEX(装备数值!$C$13:$G$116,新怪物属性!$S63*8+3,CB$2)+INDEX(装备数值!$C$13:$G$116,新怪物属性!$R63*8+4,CB$2)+INDEX(装备数值!$C$13:$G$116,新怪物属性!$T63*8+5,CB$2)+INDEX(装备数值!$C$13:$G$116,新怪物属性!$U63*8+6,CB$2)+INDEX(装备数值!$C$13:$G$116,新怪物属性!$V63*8+7,CB$2)+INDEX(装备数值!$C$13:$G$116,新怪物属性!$W63*8+8,CB$2))</f>
        <v>112500</v>
      </c>
      <c r="CC61" s="14">
        <f>(INDEX(装备数值!$C$13:$G$116,新怪物属性!$P63*8+1,CC$2)+INDEX(装备数值!$C$13:$G$116,新怪物属性!$Q63*8+2,CC$2)+INDEX(装备数值!$C$13:$G$116,新怪物属性!$S63*8+3,CC$2)+INDEX(装备数值!$C$13:$G$116,新怪物属性!$R63*8+4,CC$2)+INDEX(装备数值!$C$13:$G$116,新怪物属性!$T63*8+5,CC$2)+INDEX(装备数值!$C$13:$G$116,新怪物属性!$U63*8+6,CC$2)+INDEX(装备数值!$C$13:$G$116,新怪物属性!$V63*8+7,CC$2)+INDEX(装备数值!$C$13:$G$116,新怪物属性!$W63*8+8,CC$2))</f>
        <v>2250</v>
      </c>
      <c r="CF61" s="14">
        <f t="shared" si="143"/>
        <v>4</v>
      </c>
      <c r="CG61" s="14">
        <f t="shared" si="142"/>
        <v>4</v>
      </c>
      <c r="CH61" s="14">
        <f t="shared" si="142"/>
        <v>4</v>
      </c>
      <c r="CI61" s="14">
        <f t="shared" si="142"/>
        <v>4</v>
      </c>
      <c r="CJ61" s="14">
        <f t="shared" si="142"/>
        <v>0</v>
      </c>
      <c r="CK61" s="14">
        <f t="shared" si="142"/>
        <v>0</v>
      </c>
      <c r="CL61" s="14">
        <f t="shared" si="142"/>
        <v>0</v>
      </c>
      <c r="CM61" s="14">
        <f t="shared" si="142"/>
        <v>0</v>
      </c>
      <c r="CN61" s="14">
        <f t="shared" si="142"/>
        <v>0</v>
      </c>
      <c r="CO61" s="14">
        <f t="shared" si="142"/>
        <v>0</v>
      </c>
      <c r="CP61" s="14">
        <f t="shared" si="142"/>
        <v>0</v>
      </c>
      <c r="CQ61" s="14">
        <f t="shared" si="142"/>
        <v>0</v>
      </c>
      <c r="CR61" s="14">
        <f t="shared" si="142"/>
        <v>0</v>
      </c>
      <c r="CS61" s="14">
        <f>SUMIFS(装备数值!BL$50:BL$101,装备数值!$BG$50:$BG$101,"="&amp;新怪物属性!$CF$2,装备数值!$BH$50:$BH$101,"&lt;="&amp;新怪物属性!$CF61)+SUMIFS(装备数值!BL$50:BL$101,装备数值!$BG$50:$BG$101,"="&amp;新怪物属性!$CG$2,装备数值!$BH$50:$BH$101,"&lt;="&amp;新怪物属性!$CG61)+SUMIFS(装备数值!BL$50:BL$101,装备数值!$BG$50:$BG$101,"="&amp;新怪物属性!$CH$2,装备数值!$BH$50:$BH$101,"&lt;="&amp;新怪物属性!$CH61)+SUMIFS(装备数值!BL$50:BL$101,装备数值!$BG$50:$BG$101,"="&amp;新怪物属性!$CI$2,装备数值!$BH$50:$BH$101,"&lt;="&amp;新怪物属性!$CI61)+SUMIFS(装备数值!BL$50:BL$101,装备数值!$BG$50:$BG$101,"="&amp;新怪物属性!$CJ$2,装备数值!$BH$50:$BH$101,"&lt;="&amp;新怪物属性!$CJ61)+SUMIFS(装备数值!BL$50:BL$101,装备数值!$BG$50:$BG$101,"="&amp;新怪物属性!$CK$2,装备数值!$BH$50:$BH$101,"&lt;="&amp;新怪物属性!$CK61)+SUMIFS(装备数值!BL$50:BL$101,装备数值!$BG$50:$BG$101,"="&amp;新怪物属性!$CL$2,装备数值!$BH$50:$BH$101,"&lt;="&amp;新怪物属性!$CL61)+SUMIFS(装备数值!BL$50:BL$101,装备数值!$BG$50:$BG$101,"="&amp;新怪物属性!$CM$2,装备数值!$BH$50:$BH$101,"&lt;="&amp;新怪物属性!$CM61)+SUMIFS(装备数值!BL$50:BL$101,装备数值!$BG$50:$BG$101,"="&amp;新怪物属性!$CN$2,装备数值!$BH$50:$BH$101,"&lt;="&amp;新怪物属性!$CN61)+SUMIFS(装备数值!BL$50:BL$101,装备数值!$BG$50:$BG$101,"="&amp;新怪物属性!$CO$2,装备数值!$BH$50:$BH$101,"&lt;="&amp;新怪物属性!$CO61)+SUMIFS(装备数值!BL$50:BL$101,装备数值!$BG$50:$BG$101,"="&amp;新怪物属性!$CP$2,装备数值!$BH$50:$BH$101,"&lt;="&amp;新怪物属性!$CP61)+SUMIFS(装备数值!BL$50:BL$101,装备数值!$BG$50:$BG$101,"="&amp;新怪物属性!$CQ$2,装备数值!$BH$50:$BH$101,"&lt;="&amp;新怪物属性!$CQ61)+SUMIFS(装备数值!BL$50:BL$101,装备数值!$BG$50:$BG$101,"="&amp;新怪物属性!$CR$2,装备数值!$BH$50:$BH$101,"&lt;="&amp;新怪物属性!$CR61)</f>
        <v>5760</v>
      </c>
      <c r="CT61" s="14">
        <f>SUMIFS(装备数值!BM$50:BM$101,装备数值!$BG$50:$BG$101,"="&amp;新怪物属性!$CF$2,装备数值!$BH$50:$BH$101,"&lt;="&amp;新怪物属性!$CF61)+SUMIFS(装备数值!BM$50:BM$101,装备数值!$BG$50:$BG$101,"="&amp;新怪物属性!$CG$2,装备数值!$BH$50:$BH$101,"&lt;="&amp;新怪物属性!$CG61)+SUMIFS(装备数值!BM$50:BM$101,装备数值!$BG$50:$BG$101,"="&amp;新怪物属性!$CH$2,装备数值!$BH$50:$BH$101,"&lt;="&amp;新怪物属性!$CH61)+SUMIFS(装备数值!BM$50:BM$101,装备数值!$BG$50:$BG$101,"="&amp;新怪物属性!$CI$2,装备数值!$BH$50:$BH$101,"&lt;="&amp;新怪物属性!$CI61)+SUMIFS(装备数值!BM$50:BM$101,装备数值!$BG$50:$BG$101,"="&amp;新怪物属性!$CJ$2,装备数值!$BH$50:$BH$101,"&lt;="&amp;新怪物属性!$CJ61)+SUMIFS(装备数值!BM$50:BM$101,装备数值!$BG$50:$BG$101,"="&amp;新怪物属性!$CK$2,装备数值!$BH$50:$BH$101,"&lt;="&amp;新怪物属性!$CK61)+SUMIFS(装备数值!BM$50:BM$101,装备数值!$BG$50:$BG$101,"="&amp;新怪物属性!$CL$2,装备数值!$BH$50:$BH$101,"&lt;="&amp;新怪物属性!$CL61)+SUMIFS(装备数值!BM$50:BM$101,装备数值!$BG$50:$BG$101,"="&amp;新怪物属性!$CM$2,装备数值!$BH$50:$BH$101,"&lt;="&amp;新怪物属性!$CM61)+SUMIFS(装备数值!BM$50:BM$101,装备数值!$BG$50:$BG$101,"="&amp;新怪物属性!$CN$2,装备数值!$BH$50:$BH$101,"&lt;="&amp;新怪物属性!$CN61)+SUMIFS(装备数值!BM$50:BM$101,装备数值!$BG$50:$BG$101,"="&amp;新怪物属性!$CO$2,装备数值!$BH$50:$BH$101,"&lt;="&amp;新怪物属性!$CO61)+SUMIFS(装备数值!BM$50:BM$101,装备数值!$BG$50:$BG$101,"="&amp;新怪物属性!$CP$2,装备数值!$BH$50:$BH$101,"&lt;="&amp;新怪物属性!$CP61)+SUMIFS(装备数值!BM$50:BM$101,装备数值!$BG$50:$BG$101,"="&amp;新怪物属性!$CQ$2,装备数值!$BH$50:$BH$101,"&lt;="&amp;新怪物属性!$CQ61)+SUMIFS(装备数值!BM$50:BM$101,装备数值!$BG$50:$BG$101,"="&amp;新怪物属性!$CR$2,装备数值!$BH$50:$BH$101,"&lt;="&amp;新怪物属性!$CR61)</f>
        <v>43200</v>
      </c>
      <c r="CU61" s="14">
        <f>SUMIFS(装备数值!BN$50:BN$101,装备数值!$BG$50:$BG$101,"="&amp;新怪物属性!$CF$2,装备数值!$BH$50:$BH$101,"&lt;="&amp;新怪物属性!$CF61)+SUMIFS(装备数值!BN$50:BN$101,装备数值!$BG$50:$BG$101,"="&amp;新怪物属性!$CG$2,装备数值!$BH$50:$BH$101,"&lt;="&amp;新怪物属性!$CG61)+SUMIFS(装备数值!BN$50:BN$101,装备数值!$BG$50:$BG$101,"="&amp;新怪物属性!$CH$2,装备数值!$BH$50:$BH$101,"&lt;="&amp;新怪物属性!$CH61)+SUMIFS(装备数值!BN$50:BN$101,装备数值!$BG$50:$BG$101,"="&amp;新怪物属性!$CI$2,装备数值!$BH$50:$BH$101,"&lt;="&amp;新怪物属性!$CI61)+SUMIFS(装备数值!BN$50:BN$101,装备数值!$BG$50:$BG$101,"="&amp;新怪物属性!$CJ$2,装备数值!$BH$50:$BH$101,"&lt;="&amp;新怪物属性!$CJ61)+SUMIFS(装备数值!BN$50:BN$101,装备数值!$BG$50:$BG$101,"="&amp;新怪物属性!$CK$2,装备数值!$BH$50:$BH$101,"&lt;="&amp;新怪物属性!$CK61)+SUMIFS(装备数值!BN$50:BN$101,装备数值!$BG$50:$BG$101,"="&amp;新怪物属性!$CL$2,装备数值!$BH$50:$BH$101,"&lt;="&amp;新怪物属性!$CL61)+SUMIFS(装备数值!BN$50:BN$101,装备数值!$BG$50:$BG$101,"="&amp;新怪物属性!$CM$2,装备数值!$BH$50:$BH$101,"&lt;="&amp;新怪物属性!$CM61)+SUMIFS(装备数值!BN$50:BN$101,装备数值!$BG$50:$BG$101,"="&amp;新怪物属性!$CN$2,装备数值!$BH$50:$BH$101,"&lt;="&amp;新怪物属性!$CN61)+SUMIFS(装备数值!BN$50:BN$101,装备数值!$BG$50:$BG$101,"="&amp;新怪物属性!$CO$2,装备数值!$BH$50:$BH$101,"&lt;="&amp;新怪物属性!$CO61)+SUMIFS(装备数值!BN$50:BN$101,装备数值!$BG$50:$BG$101,"="&amp;新怪物属性!$CP$2,装备数值!$BH$50:$BH$101,"&lt;="&amp;新怪物属性!$CP61)+SUMIFS(装备数值!BN$50:BN$101,装备数值!$BG$50:$BG$101,"="&amp;新怪物属性!$CQ$2,装备数值!$BH$50:$BH$101,"&lt;="&amp;新怪物属性!$CQ61)+SUMIFS(装备数值!BN$50:BN$101,装备数值!$BG$50:$BG$101,"="&amp;新怪物属性!$CR$2,装备数值!$BH$50:$BH$101,"&lt;="&amp;新怪物属性!$CR61)</f>
        <v>2400</v>
      </c>
      <c r="CV61" s="14">
        <f>SUMIFS(装备数值!BO$50:BO$101,装备数值!$BG$50:$BG$101,"="&amp;新怪物属性!$CF$2,装备数值!$BH$50:$BH$101,"&lt;="&amp;新怪物属性!$CF61)+SUMIFS(装备数值!BO$50:BO$101,装备数值!$BG$50:$BG$101,"="&amp;新怪物属性!$CG$2,装备数值!$BH$50:$BH$101,"&lt;="&amp;新怪物属性!$CG61)+SUMIFS(装备数值!BO$50:BO$101,装备数值!$BG$50:$BG$101,"="&amp;新怪物属性!$CH$2,装备数值!$BH$50:$BH$101,"&lt;="&amp;新怪物属性!$CH61)+SUMIFS(装备数值!BO$50:BO$101,装备数值!$BG$50:$BG$101,"="&amp;新怪物属性!$CI$2,装备数值!$BH$50:$BH$101,"&lt;="&amp;新怪物属性!$CI61)+SUMIFS(装备数值!BO$50:BO$101,装备数值!$BG$50:$BG$101,"="&amp;新怪物属性!$CJ$2,装备数值!$BH$50:$BH$101,"&lt;="&amp;新怪物属性!$CJ61)+SUMIFS(装备数值!BO$50:BO$101,装备数值!$BG$50:$BG$101,"="&amp;新怪物属性!$CK$2,装备数值!$BH$50:$BH$101,"&lt;="&amp;新怪物属性!$CK61)+SUMIFS(装备数值!BO$50:BO$101,装备数值!$BG$50:$BG$101,"="&amp;新怪物属性!$CL$2,装备数值!$BH$50:$BH$101,"&lt;="&amp;新怪物属性!$CL61)+SUMIFS(装备数值!BO$50:BO$101,装备数值!$BG$50:$BG$101,"="&amp;新怪物属性!$CM$2,装备数值!$BH$50:$BH$101,"&lt;="&amp;新怪物属性!$CM61)+SUMIFS(装备数值!BO$50:BO$101,装备数值!$BG$50:$BG$101,"="&amp;新怪物属性!$CN$2,装备数值!$BH$50:$BH$101,"&lt;="&amp;新怪物属性!$CN61)+SUMIFS(装备数值!BO$50:BO$101,装备数值!$BG$50:$BG$101,"="&amp;新怪物属性!$CO$2,装备数值!$BH$50:$BH$101,"&lt;="&amp;新怪物属性!$CO61)+SUMIFS(装备数值!BO$50:BO$101,装备数值!$BG$50:$BG$101,"="&amp;新怪物属性!$CP$2,装备数值!$BH$50:$BH$101,"&lt;="&amp;新怪物属性!$CP61)+SUMIFS(装备数值!BO$50:BO$101,装备数值!$BG$50:$BG$101,"="&amp;新怪物属性!$CQ$2,装备数值!$BH$50:$BH$101,"&lt;="&amp;新怪物属性!$CQ61)+SUMIFS(装备数值!BO$50:BO$101,装备数值!$BG$50:$BG$101,"="&amp;新怪物属性!$CR$2,装备数值!$BH$50:$BH$101,"&lt;="&amp;新怪物属性!$CR61)</f>
        <v>48000</v>
      </c>
      <c r="CW61" s="14">
        <f>SUMIFS(装备数值!BP$50:BP$101,装备数值!$BG$50:$BG$101,"="&amp;新怪物属性!$CF$2,装备数值!$BH$50:$BH$101,"&lt;="&amp;新怪物属性!$CF61)+SUMIFS(装备数值!BP$50:BP$101,装备数值!$BG$50:$BG$101,"="&amp;新怪物属性!$CG$2,装备数值!$BH$50:$BH$101,"&lt;="&amp;新怪物属性!$CG61)+SUMIFS(装备数值!BP$50:BP$101,装备数值!$BG$50:$BG$101,"="&amp;新怪物属性!$CH$2,装备数值!$BH$50:$BH$101,"&lt;="&amp;新怪物属性!$CH61)+SUMIFS(装备数值!BP$50:BP$101,装备数值!$BG$50:$BG$101,"="&amp;新怪物属性!$CI$2,装备数值!$BH$50:$BH$101,"&lt;="&amp;新怪物属性!$CI61)+SUMIFS(装备数值!BP$50:BP$101,装备数值!$BG$50:$BG$101,"="&amp;新怪物属性!$CJ$2,装备数值!$BH$50:$BH$101,"&lt;="&amp;新怪物属性!$CJ61)+SUMIFS(装备数值!BP$50:BP$101,装备数值!$BG$50:$BG$101,"="&amp;新怪物属性!$CK$2,装备数值!$BH$50:$BH$101,"&lt;="&amp;新怪物属性!$CK61)+SUMIFS(装备数值!BP$50:BP$101,装备数值!$BG$50:$BG$101,"="&amp;新怪物属性!$CL$2,装备数值!$BH$50:$BH$101,"&lt;="&amp;新怪物属性!$CL61)+SUMIFS(装备数值!BP$50:BP$101,装备数值!$BG$50:$BG$101,"="&amp;新怪物属性!$CM$2,装备数值!$BH$50:$BH$101,"&lt;="&amp;新怪物属性!$CM61)+SUMIFS(装备数值!BP$50:BP$101,装备数值!$BG$50:$BG$101,"="&amp;新怪物属性!$CN$2,装备数值!$BH$50:$BH$101,"&lt;="&amp;新怪物属性!$CN61)+SUMIFS(装备数值!BP$50:BP$101,装备数值!$BG$50:$BG$101,"="&amp;新怪物属性!$CO$2,装备数值!$BH$50:$BH$101,"&lt;="&amp;新怪物属性!$CO61)+SUMIFS(装备数值!BP$50:BP$101,装备数值!$BG$50:$BG$101,"="&amp;新怪物属性!$CP$2,装备数值!$BH$50:$BH$101,"&lt;="&amp;新怪物属性!$CP61)+SUMIFS(装备数值!BP$50:BP$101,装备数值!$BG$50:$BG$101,"="&amp;新怪物属性!$CQ$2,装备数值!$BH$50:$BH$101,"&lt;="&amp;新怪物属性!$CQ61)+SUMIFS(装备数值!BP$50:BP$101,装备数值!$BG$50:$BG$101,"="&amp;新怪物属性!$CR$2,装备数值!$BH$50:$BH$101,"&lt;="&amp;新怪物属性!$CR61)</f>
        <v>920</v>
      </c>
      <c r="CX61" s="14">
        <f>SUMIFS(装备数值!BQ$50:BQ$101,装备数值!$BG$50:$BG$101,"="&amp;新怪物属性!$CF$2,装备数值!$BH$50:$BH$101,"&lt;="&amp;新怪物属性!$CF61)+SUMIFS(装备数值!BQ$50:BQ$101,装备数值!$BG$50:$BG$101,"="&amp;新怪物属性!$CG$2,装备数值!$BH$50:$BH$101,"&lt;="&amp;新怪物属性!$CG61)+SUMIFS(装备数值!BQ$50:BQ$101,装备数值!$BG$50:$BG$101,"="&amp;新怪物属性!$CH$2,装备数值!$BH$50:$BH$101,"&lt;="&amp;新怪物属性!$CH61)+SUMIFS(装备数值!BQ$50:BQ$101,装备数值!$BG$50:$BG$101,"="&amp;新怪物属性!$CI$2,装备数值!$BH$50:$BH$101,"&lt;="&amp;新怪物属性!$CI61)+SUMIFS(装备数值!BQ$50:BQ$101,装备数值!$BG$50:$BG$101,"="&amp;新怪物属性!$CJ$2,装备数值!$BH$50:$BH$101,"&lt;="&amp;新怪物属性!$CJ61)+SUMIFS(装备数值!BQ$50:BQ$101,装备数值!$BG$50:$BG$101,"="&amp;新怪物属性!$CK$2,装备数值!$BH$50:$BH$101,"&lt;="&amp;新怪物属性!$CK61)+SUMIFS(装备数值!BQ$50:BQ$101,装备数值!$BG$50:$BG$101,"="&amp;新怪物属性!$CL$2,装备数值!$BH$50:$BH$101,"&lt;="&amp;新怪物属性!$CL61)+SUMIFS(装备数值!BQ$50:BQ$101,装备数值!$BG$50:$BG$101,"="&amp;新怪物属性!$CM$2,装备数值!$BH$50:$BH$101,"&lt;="&amp;新怪物属性!$CM61)+SUMIFS(装备数值!BQ$50:BQ$101,装备数值!$BG$50:$BG$101,"="&amp;新怪物属性!$CN$2,装备数值!$BH$50:$BH$101,"&lt;="&amp;新怪物属性!$CN61)+SUMIFS(装备数值!BQ$50:BQ$101,装备数值!$BG$50:$BG$101,"="&amp;新怪物属性!$CO$2,装备数值!$BH$50:$BH$101,"&lt;="&amp;新怪物属性!$CO61)+SUMIFS(装备数值!BQ$50:BQ$101,装备数值!$BG$50:$BG$101,"="&amp;新怪物属性!$CP$2,装备数值!$BH$50:$BH$101,"&lt;="&amp;新怪物属性!$CP61)+SUMIFS(装备数值!BQ$50:BQ$101,装备数值!$BG$50:$BG$101,"="&amp;新怪物属性!$CQ$2,装备数值!$BH$50:$BH$101,"&lt;="&amp;新怪物属性!$CQ61)+SUMIFS(装备数值!BQ$50:BQ$101,装备数值!$BG$50:$BG$101,"="&amp;新怪物属性!$CR$2,装备数值!$BH$50:$BH$101,"&lt;="&amp;新怪物属性!$CR61)</f>
        <v>250</v>
      </c>
      <c r="CY61" s="14">
        <f>SUMIFS(装备数值!BR$50:BR$101,装备数值!$BG$50:$BG$101,"="&amp;新怪物属性!$CF$2,装备数值!$BH$50:$BH$101,"&lt;="&amp;新怪物属性!$CF61)+SUMIFS(装备数值!BR$50:BR$101,装备数值!$BG$50:$BG$101,"="&amp;新怪物属性!$CG$2,装备数值!$BH$50:$BH$101,"&lt;="&amp;新怪物属性!$CG61)+SUMIFS(装备数值!BR$50:BR$101,装备数值!$BG$50:$BG$101,"="&amp;新怪物属性!$CH$2,装备数值!$BH$50:$BH$101,"&lt;="&amp;新怪物属性!$CH61)+SUMIFS(装备数值!BR$50:BR$101,装备数值!$BG$50:$BG$101,"="&amp;新怪物属性!$CI$2,装备数值!$BH$50:$BH$101,"&lt;="&amp;新怪物属性!$CI61)+SUMIFS(装备数值!BR$50:BR$101,装备数值!$BG$50:$BG$101,"="&amp;新怪物属性!$CJ$2,装备数值!$BH$50:$BH$101,"&lt;="&amp;新怪物属性!$CJ61)+SUMIFS(装备数值!BR$50:BR$101,装备数值!$BG$50:$BG$101,"="&amp;新怪物属性!$CK$2,装备数值!$BH$50:$BH$101,"&lt;="&amp;新怪物属性!$CK61)+SUMIFS(装备数值!BR$50:BR$101,装备数值!$BG$50:$BG$101,"="&amp;新怪物属性!$CL$2,装备数值!$BH$50:$BH$101,"&lt;="&amp;新怪物属性!$CL61)+SUMIFS(装备数值!BR$50:BR$101,装备数值!$BG$50:$BG$101,"="&amp;新怪物属性!$CM$2,装备数值!$BH$50:$BH$101,"&lt;="&amp;新怪物属性!$CM61)+SUMIFS(装备数值!BR$50:BR$101,装备数值!$BG$50:$BG$101,"="&amp;新怪物属性!$CN$2,装备数值!$BH$50:$BH$101,"&lt;="&amp;新怪物属性!$CN61)+SUMIFS(装备数值!BR$50:BR$101,装备数值!$BG$50:$BG$101,"="&amp;新怪物属性!$CO$2,装备数值!$BH$50:$BH$101,"&lt;="&amp;新怪物属性!$CO61)+SUMIFS(装备数值!BR$50:BR$101,装备数值!$BG$50:$BG$101,"="&amp;新怪物属性!$CP$2,装备数值!$BH$50:$BH$101,"&lt;="&amp;新怪物属性!$CP61)+SUMIFS(装备数值!BR$50:BR$101,装备数值!$BG$50:$BG$101,"="&amp;新怪物属性!$CQ$2,装备数值!$BH$50:$BH$101,"&lt;="&amp;新怪物属性!$CQ61)+SUMIFS(装备数值!BR$50:BR$101,装备数值!$BG$50:$BG$101,"="&amp;新怪物属性!$CR$2,装备数值!$BH$50:$BH$101,"&lt;="&amp;新怪物属性!$CR61)</f>
        <v>250</v>
      </c>
      <c r="CZ61" s="14">
        <f>SUMIFS(装备数值!BS$50:BS$101,装备数值!$BG$50:$BG$101,"="&amp;新怪物属性!$CF$2,装备数值!$BH$50:$BH$101,"&lt;="&amp;新怪物属性!$CF61)+SUMIFS(装备数值!BS$50:BS$101,装备数值!$BG$50:$BG$101,"="&amp;新怪物属性!$CG$2,装备数值!$BH$50:$BH$101,"&lt;="&amp;新怪物属性!$CG61)+SUMIFS(装备数值!BS$50:BS$101,装备数值!$BG$50:$BG$101,"="&amp;新怪物属性!$CH$2,装备数值!$BH$50:$BH$101,"&lt;="&amp;新怪物属性!$CH61)+SUMIFS(装备数值!BS$50:BS$101,装备数值!$BG$50:$BG$101,"="&amp;新怪物属性!$CI$2,装备数值!$BH$50:$BH$101,"&lt;="&amp;新怪物属性!$CI61)+SUMIFS(装备数值!BS$50:BS$101,装备数值!$BG$50:$BG$101,"="&amp;新怪物属性!$CJ$2,装备数值!$BH$50:$BH$101,"&lt;="&amp;新怪物属性!$CJ61)+SUMIFS(装备数值!BS$50:BS$101,装备数值!$BG$50:$BG$101,"="&amp;新怪物属性!$CK$2,装备数值!$BH$50:$BH$101,"&lt;="&amp;新怪物属性!$CK61)+SUMIFS(装备数值!BS$50:BS$101,装备数值!$BG$50:$BG$101,"="&amp;新怪物属性!$CL$2,装备数值!$BH$50:$BH$101,"&lt;="&amp;新怪物属性!$CL61)+SUMIFS(装备数值!BS$50:BS$101,装备数值!$BG$50:$BG$101,"="&amp;新怪物属性!$CM$2,装备数值!$BH$50:$BH$101,"&lt;="&amp;新怪物属性!$CM61)+SUMIFS(装备数值!BS$50:BS$101,装备数值!$BG$50:$BG$101,"="&amp;新怪物属性!$CN$2,装备数值!$BH$50:$BH$101,"&lt;="&amp;新怪物属性!$CN61)+SUMIFS(装备数值!BS$50:BS$101,装备数值!$BG$50:$BG$101,"="&amp;新怪物属性!$CO$2,装备数值!$BH$50:$BH$101,"&lt;="&amp;新怪物属性!$CO61)+SUMIFS(装备数值!BS$50:BS$101,装备数值!$BG$50:$BG$101,"="&amp;新怪物属性!$CP$2,装备数值!$BH$50:$BH$101,"&lt;="&amp;新怪物属性!$CP61)+SUMIFS(装备数值!BS$50:BS$101,装备数值!$BG$50:$BG$101,"="&amp;新怪物属性!$CQ$2,装备数值!$BH$50:$BH$101,"&lt;="&amp;新怪物属性!$CQ61)+SUMIFS(装备数值!BS$50:BS$101,装备数值!$BG$50:$BG$101,"="&amp;新怪物属性!$CR$2,装备数值!$BH$50:$BH$101,"&lt;="&amp;新怪物属性!$CR61)</f>
        <v>250</v>
      </c>
      <c r="DA61" s="14">
        <f>SUMIFS(装备数值!BT$50:BT$101,装备数值!$BG$50:$BG$101,"="&amp;新怪物属性!$CF$2,装备数值!$BH$50:$BH$101,"&lt;="&amp;新怪物属性!$CF61)+SUMIFS(装备数值!BT$50:BT$101,装备数值!$BG$50:$BG$101,"="&amp;新怪物属性!$CG$2,装备数值!$BH$50:$BH$101,"&lt;="&amp;新怪物属性!$CG61)+SUMIFS(装备数值!BT$50:BT$101,装备数值!$BG$50:$BG$101,"="&amp;新怪物属性!$CH$2,装备数值!$BH$50:$BH$101,"&lt;="&amp;新怪物属性!$CH61)+SUMIFS(装备数值!BT$50:BT$101,装备数值!$BG$50:$BG$101,"="&amp;新怪物属性!$CI$2,装备数值!$BH$50:$BH$101,"&lt;="&amp;新怪物属性!$CI61)+SUMIFS(装备数值!BT$50:BT$101,装备数值!$BG$50:$BG$101,"="&amp;新怪物属性!$CJ$2,装备数值!$BH$50:$BH$101,"&lt;="&amp;新怪物属性!$CJ61)+SUMIFS(装备数值!BT$50:BT$101,装备数值!$BG$50:$BG$101,"="&amp;新怪物属性!$CK$2,装备数值!$BH$50:$BH$101,"&lt;="&amp;新怪物属性!$CK61)+SUMIFS(装备数值!BT$50:BT$101,装备数值!$BG$50:$BG$101,"="&amp;新怪物属性!$CL$2,装备数值!$BH$50:$BH$101,"&lt;="&amp;新怪物属性!$CL61)+SUMIFS(装备数值!BT$50:BT$101,装备数值!$BG$50:$BG$101,"="&amp;新怪物属性!$CM$2,装备数值!$BH$50:$BH$101,"&lt;="&amp;新怪物属性!$CM61)+SUMIFS(装备数值!BT$50:BT$101,装备数值!$BG$50:$BG$101,"="&amp;新怪物属性!$CN$2,装备数值!$BH$50:$BH$101,"&lt;="&amp;新怪物属性!$CN61)+SUMIFS(装备数值!BT$50:BT$101,装备数值!$BG$50:$BG$101,"="&amp;新怪物属性!$CO$2,装备数值!$BH$50:$BH$101,"&lt;="&amp;新怪物属性!$CO61)+SUMIFS(装备数值!BT$50:BT$101,装备数值!$BG$50:$BG$101,"="&amp;新怪物属性!$CP$2,装备数值!$BH$50:$BH$101,"&lt;="&amp;新怪物属性!$CP61)+SUMIFS(装备数值!BT$50:BT$101,装备数值!$BG$50:$BG$101,"="&amp;新怪物属性!$CQ$2,装备数值!$BH$50:$BH$101,"&lt;="&amp;新怪物属性!$CQ61)+SUMIFS(装备数值!BT$50:BT$101,装备数值!$BG$50:$BG$101,"="&amp;新怪物属性!$CR$2,装备数值!$BH$50:$BH$101,"&lt;="&amp;新怪物属性!$CR61)</f>
        <v>250</v>
      </c>
      <c r="DB61" s="14">
        <f>SUMIFS(装备数值!BU$50:BU$101,装备数值!$BG$50:$BG$101,"="&amp;新怪物属性!$CF$2,装备数值!$BH$50:$BH$101,"&lt;="&amp;新怪物属性!$CF61)+SUMIFS(装备数值!BU$50:BU$101,装备数值!$BG$50:$BG$101,"="&amp;新怪物属性!$CG$2,装备数值!$BH$50:$BH$101,"&lt;="&amp;新怪物属性!$CG61)+SUMIFS(装备数值!BU$50:BU$101,装备数值!$BG$50:$BG$101,"="&amp;新怪物属性!$CH$2,装备数值!$BH$50:$BH$101,"&lt;="&amp;新怪物属性!$CH61)+SUMIFS(装备数值!BU$50:BU$101,装备数值!$BG$50:$BG$101,"="&amp;新怪物属性!$CI$2,装备数值!$BH$50:$BH$101,"&lt;="&amp;新怪物属性!$CI61)+SUMIFS(装备数值!BU$50:BU$101,装备数值!$BG$50:$BG$101,"="&amp;新怪物属性!$CJ$2,装备数值!$BH$50:$BH$101,"&lt;="&amp;新怪物属性!$CJ61)+SUMIFS(装备数值!BU$50:BU$101,装备数值!$BG$50:$BG$101,"="&amp;新怪物属性!$CK$2,装备数值!$BH$50:$BH$101,"&lt;="&amp;新怪物属性!$CK61)+SUMIFS(装备数值!BU$50:BU$101,装备数值!$BG$50:$BG$101,"="&amp;新怪物属性!$CL$2,装备数值!$BH$50:$BH$101,"&lt;="&amp;新怪物属性!$CL61)+SUMIFS(装备数值!BU$50:BU$101,装备数值!$BG$50:$BG$101,"="&amp;新怪物属性!$CM$2,装备数值!$BH$50:$BH$101,"&lt;="&amp;新怪物属性!$CM61)+SUMIFS(装备数值!BU$50:BU$101,装备数值!$BG$50:$BG$101,"="&amp;新怪物属性!$CN$2,装备数值!$BH$50:$BH$101,"&lt;="&amp;新怪物属性!$CN61)+SUMIFS(装备数值!BU$50:BU$101,装备数值!$BG$50:$BG$101,"="&amp;新怪物属性!$CO$2,装备数值!$BH$50:$BH$101,"&lt;="&amp;新怪物属性!$CO61)+SUMIFS(装备数值!BU$50:BU$101,装备数值!$BG$50:$BG$101,"="&amp;新怪物属性!$CP$2,装备数值!$BH$50:$BH$101,"&lt;="&amp;新怪物属性!$CP61)+SUMIFS(装备数值!BU$50:BU$101,装备数值!$BG$50:$BG$101,"="&amp;新怪物属性!$CQ$2,装备数值!$BH$50:$BH$101,"&lt;="&amp;新怪物属性!$CQ61)+SUMIFS(装备数值!BU$50:BU$101,装备数值!$BG$50:$BG$101,"="&amp;新怪物属性!$CR$2,装备数值!$BH$50:$BH$101,"&lt;="&amp;新怪物属性!$CR61)</f>
        <v>0.05</v>
      </c>
      <c r="DC61" s="14">
        <f>SUMIFS(装备数值!BV$50:BV$101,装备数值!$BG$50:$BG$101,"="&amp;新怪物属性!$CF$2,装备数值!$BH$50:$BH$101,"&lt;="&amp;新怪物属性!$CF61)+SUMIFS(装备数值!BV$50:BV$101,装备数值!$BG$50:$BG$101,"="&amp;新怪物属性!$CG$2,装备数值!$BH$50:$BH$101,"&lt;="&amp;新怪物属性!$CG61)+SUMIFS(装备数值!BV$50:BV$101,装备数值!$BG$50:$BG$101,"="&amp;新怪物属性!$CH$2,装备数值!$BH$50:$BH$101,"&lt;="&amp;新怪物属性!$CH61)+SUMIFS(装备数值!BV$50:BV$101,装备数值!$BG$50:$BG$101,"="&amp;新怪物属性!$CI$2,装备数值!$BH$50:$BH$101,"&lt;="&amp;新怪物属性!$CI61)+SUMIFS(装备数值!BV$50:BV$101,装备数值!$BG$50:$BG$101,"="&amp;新怪物属性!$CJ$2,装备数值!$BH$50:$BH$101,"&lt;="&amp;新怪物属性!$CJ61)+SUMIFS(装备数值!BV$50:BV$101,装备数值!$BG$50:$BG$101,"="&amp;新怪物属性!$CK$2,装备数值!$BH$50:$BH$101,"&lt;="&amp;新怪物属性!$CK61)+SUMIFS(装备数值!BV$50:BV$101,装备数值!$BG$50:$BG$101,"="&amp;新怪物属性!$CL$2,装备数值!$BH$50:$BH$101,"&lt;="&amp;新怪物属性!$CL61)+SUMIFS(装备数值!BV$50:BV$101,装备数值!$BG$50:$BG$101,"="&amp;新怪物属性!$CM$2,装备数值!$BH$50:$BH$101,"&lt;="&amp;新怪物属性!$CM61)+SUMIFS(装备数值!BV$50:BV$101,装备数值!$BG$50:$BG$101,"="&amp;新怪物属性!$CN$2,装备数值!$BH$50:$BH$101,"&lt;="&amp;新怪物属性!$CN61)+SUMIFS(装备数值!BV$50:BV$101,装备数值!$BG$50:$BG$101,"="&amp;新怪物属性!$CO$2,装备数值!$BH$50:$BH$101,"&lt;="&amp;新怪物属性!$CO61)+SUMIFS(装备数值!BV$50:BV$101,装备数值!$BG$50:$BG$101,"="&amp;新怪物属性!$CP$2,装备数值!$BH$50:$BH$101,"&lt;="&amp;新怪物属性!$CP61)+SUMIFS(装备数值!BV$50:BV$101,装备数值!$BG$50:$BG$101,"="&amp;新怪物属性!$CQ$2,装备数值!$BH$50:$BH$101,"&lt;="&amp;新怪物属性!$CQ61)+SUMIFS(装备数值!BV$50:BV$101,装备数值!$BG$50:$BG$101,"="&amp;新怪物属性!$CR$2,装备数值!$BH$50:$BH$101,"&lt;="&amp;新怪物属性!$CR61)</f>
        <v>0.05</v>
      </c>
      <c r="DD61" s="14">
        <f>SUMIFS(装备数值!BW$50:BW$101,装备数值!$BG$50:$BG$101,"="&amp;新怪物属性!$CF$2,装备数值!$BH$50:$BH$101,"&lt;="&amp;新怪物属性!$CF61)+SUMIFS(装备数值!BW$50:BW$101,装备数值!$BG$50:$BG$101,"="&amp;新怪物属性!$CG$2,装备数值!$BH$50:$BH$101,"&lt;="&amp;新怪物属性!$CG61)+SUMIFS(装备数值!BW$50:BW$101,装备数值!$BG$50:$BG$101,"="&amp;新怪物属性!$CH$2,装备数值!$BH$50:$BH$101,"&lt;="&amp;新怪物属性!$CH61)+SUMIFS(装备数值!BW$50:BW$101,装备数值!$BG$50:$BG$101,"="&amp;新怪物属性!$CI$2,装备数值!$BH$50:$BH$101,"&lt;="&amp;新怪物属性!$CI61)+SUMIFS(装备数值!BW$50:BW$101,装备数值!$BG$50:$BG$101,"="&amp;新怪物属性!$CJ$2,装备数值!$BH$50:$BH$101,"&lt;="&amp;新怪物属性!$CJ61)+SUMIFS(装备数值!BW$50:BW$101,装备数值!$BG$50:$BG$101,"="&amp;新怪物属性!$CK$2,装备数值!$BH$50:$BH$101,"&lt;="&amp;新怪物属性!$CK61)+SUMIFS(装备数值!BW$50:BW$101,装备数值!$BG$50:$BG$101,"="&amp;新怪物属性!$CL$2,装备数值!$BH$50:$BH$101,"&lt;="&amp;新怪物属性!$CL61)+SUMIFS(装备数值!BW$50:BW$101,装备数值!$BG$50:$BG$101,"="&amp;新怪物属性!$CM$2,装备数值!$BH$50:$BH$101,"&lt;="&amp;新怪物属性!$CM61)+SUMIFS(装备数值!BW$50:BW$101,装备数值!$BG$50:$BG$101,"="&amp;新怪物属性!$CN$2,装备数值!$BH$50:$BH$101,"&lt;="&amp;新怪物属性!$CN61)+SUMIFS(装备数值!BW$50:BW$101,装备数值!$BG$50:$BG$101,"="&amp;新怪物属性!$CO$2,装备数值!$BH$50:$BH$101,"&lt;="&amp;新怪物属性!$CO61)+SUMIFS(装备数值!BW$50:BW$101,装备数值!$BG$50:$BG$101,"="&amp;新怪物属性!$CP$2,装备数值!$BH$50:$BH$101,"&lt;="&amp;新怪物属性!$CP61)+SUMIFS(装备数值!BW$50:BW$101,装备数值!$BG$50:$BG$101,"="&amp;新怪物属性!$CQ$2,装备数值!$BH$50:$BH$101,"&lt;="&amp;新怪物属性!$CQ61)+SUMIFS(装备数值!BW$50:BW$101,装备数值!$BG$50:$BG$101,"="&amp;新怪物属性!$CR$2,装备数值!$BH$50:$BH$101,"&lt;="&amp;新怪物属性!$CR61)</f>
        <v>0</v>
      </c>
      <c r="DE61" s="14">
        <f>SUMIFS(装备数值!BX$50:BX$101,装备数值!$BG$50:$BG$101,"="&amp;新怪物属性!$CF$2,装备数值!$BH$50:$BH$101,"&lt;="&amp;新怪物属性!$CF61)+SUMIFS(装备数值!BX$50:BX$101,装备数值!$BG$50:$BG$101,"="&amp;新怪物属性!$CG$2,装备数值!$BH$50:$BH$101,"&lt;="&amp;新怪物属性!$CG61)+SUMIFS(装备数值!BX$50:BX$101,装备数值!$BG$50:$BG$101,"="&amp;新怪物属性!$CH$2,装备数值!$BH$50:$BH$101,"&lt;="&amp;新怪物属性!$CH61)+SUMIFS(装备数值!BX$50:BX$101,装备数值!$BG$50:$BG$101,"="&amp;新怪物属性!$CI$2,装备数值!$BH$50:$BH$101,"&lt;="&amp;新怪物属性!$CI61)+SUMIFS(装备数值!BX$50:BX$101,装备数值!$BG$50:$BG$101,"="&amp;新怪物属性!$CJ$2,装备数值!$BH$50:$BH$101,"&lt;="&amp;新怪物属性!$CJ61)+SUMIFS(装备数值!BX$50:BX$101,装备数值!$BG$50:$BG$101,"="&amp;新怪物属性!$CK$2,装备数值!$BH$50:$BH$101,"&lt;="&amp;新怪物属性!$CK61)+SUMIFS(装备数值!BX$50:BX$101,装备数值!$BG$50:$BG$101,"="&amp;新怪物属性!$CL$2,装备数值!$BH$50:$BH$101,"&lt;="&amp;新怪物属性!$CL61)+SUMIFS(装备数值!BX$50:BX$101,装备数值!$BG$50:$BG$101,"="&amp;新怪物属性!$CM$2,装备数值!$BH$50:$BH$101,"&lt;="&amp;新怪物属性!$CM61)+SUMIFS(装备数值!BX$50:BX$101,装备数值!$BG$50:$BG$101,"="&amp;新怪物属性!$CN$2,装备数值!$BH$50:$BH$101,"&lt;="&amp;新怪物属性!$CN61)+SUMIFS(装备数值!BX$50:BX$101,装备数值!$BG$50:$BG$101,"="&amp;新怪物属性!$CO$2,装备数值!$BH$50:$BH$101,"&lt;="&amp;新怪物属性!$CO61)+SUMIFS(装备数值!BX$50:BX$101,装备数值!$BG$50:$BG$101,"="&amp;新怪物属性!$CP$2,装备数值!$BH$50:$BH$101,"&lt;="&amp;新怪物属性!$CP61)+SUMIFS(装备数值!BX$50:BX$101,装备数值!$BG$50:$BG$101,"="&amp;新怪物属性!$CQ$2,装备数值!$BH$50:$BH$101,"&lt;="&amp;新怪物属性!$CQ61)+SUMIFS(装备数值!BX$50:BX$101,装备数值!$BG$50:$BG$101,"="&amp;新怪物属性!$CR$2,装备数值!$BH$50:$BH$101,"&lt;="&amp;新怪物属性!$CR61)</f>
        <v>0</v>
      </c>
      <c r="DH61" s="14">
        <f>INDEX(装备数值!$I$13:$M$116,新怪物属性!$P61*8+1,DH$2)*$X61+INDEX(装备数值!$I$13:$M$116,新怪物属性!$Q61*8+2,DH$2)*$Y61+INDEX(装备数值!$I$13:$M$116,新怪物属性!$S61*8+3,DH$2)*$Z61+INDEX(装备数值!$I$13:$M$116,新怪物属性!$R61*8+4,DH$2)*$AA61+INDEX(装备数值!$I$13:$M$116,新怪物属性!$T61*8+5,DH$2)*$AB61+INDEX(装备数值!$I$13:$M$116,新怪物属性!$U61*8+6,DH$2)*$AC61+INDEX(装备数值!$I$13:$M$116,新怪物属性!$V61*8+7,DH$2)*$AD61+INDEX(装备数值!$I$13:$M$116,新怪物属性!$W61*8+8,DH$2)*$AE61</f>
        <v>15600</v>
      </c>
      <c r="DI61" s="14">
        <f>INDEX(装备数值!$I$13:$M$116,新怪物属性!$P61*8+1,DI$2)*$X61+INDEX(装备数值!$I$13:$M$116,新怪物属性!$Q61*8+2,DI$2)*$Y61+INDEX(装备数值!$I$13:$M$116,新怪物属性!$S61*8+3,DI$2)*$Z61+INDEX(装备数值!$I$13:$M$116,新怪物属性!$R61*8+4,DI$2)*$AA61+INDEX(装备数值!$I$13:$M$116,新怪物属性!$T61*8+5,DI$2)*$AB61+INDEX(装备数值!$I$13:$M$116,新怪物属性!$U61*8+6,DI$2)*$AC61+INDEX(装备数值!$I$13:$M$116,新怪物属性!$V61*8+7,DI$2)*$AD61+INDEX(装备数值!$I$13:$M$116,新怪物属性!$W61*8+8,DI$2)*$AE61</f>
        <v>117000</v>
      </c>
      <c r="DJ61" s="14">
        <f>INDEX(装备数值!$I$13:$M$116,新怪物属性!$P61*8+1,DJ$2)*$X61+INDEX(装备数值!$I$13:$M$116,新怪物属性!$Q61*8+2,DJ$2)*$Y61+INDEX(装备数值!$I$13:$M$116,新怪物属性!$S61*8+3,DJ$2)*$Z61+INDEX(装备数值!$I$13:$M$116,新怪物属性!$R61*8+4,DJ$2)*$AA61+INDEX(装备数值!$I$13:$M$116,新怪物属性!$T61*8+5,DJ$2)*$AB61+INDEX(装备数值!$I$13:$M$116,新怪物属性!$U61*8+6,DJ$2)*$AC61+INDEX(装备数值!$I$13:$M$116,新怪物属性!$V61*8+7,DJ$2)*$AD61+INDEX(装备数值!$I$13:$M$116,新怪物属性!$W61*8+8,DJ$2)*$AE61</f>
        <v>7800</v>
      </c>
      <c r="DK61" s="14">
        <f>INDEX(装备数值!$I$13:$M$116,新怪物属性!$P61*8+1,DK$2)*$X61+INDEX(装备数值!$I$13:$M$116,新怪物属性!$Q61*8+2,DK$2)*$Y61+INDEX(装备数值!$I$13:$M$116,新怪物属性!$S61*8+3,DK$2)*$Z61+INDEX(装备数值!$I$13:$M$116,新怪物属性!$R61*8+4,DK$2)*$AA61+INDEX(装备数值!$I$13:$M$116,新怪物属性!$T61*8+5,DK$2)*$AB61+INDEX(装备数值!$I$13:$M$116,新怪物属性!$U61*8+6,DK$2)*$AC61+INDEX(装备数值!$I$13:$M$116,新怪物属性!$V61*8+7,DK$2)*$AD61+INDEX(装备数值!$I$13:$M$116,新怪物属性!$W61*8+8,DK$2)*$AE61</f>
        <v>156000</v>
      </c>
      <c r="DL61" s="14">
        <f>INDEX(装备数值!$I$13:$M$116,新怪物属性!$P61*8+1,DL$2)*$X61+INDEX(装备数值!$I$13:$M$116,新怪物属性!$Q61*8+2,DL$2)*$Y61+INDEX(装备数值!$I$13:$M$116,新怪物属性!$S61*8+3,DL$2)*$Z61+INDEX(装备数值!$I$13:$M$116,新怪物属性!$R61*8+4,DL$2)*$AA61+INDEX(装备数值!$I$13:$M$116,新怪物属性!$T61*8+5,DL$2)*$AB61+INDEX(装备数值!$I$13:$M$116,新怪物属性!$U61*8+6,DL$2)*$AC61+INDEX(装备数值!$I$13:$M$116,新怪物属性!$V61*8+7,DL$2)*$AD61+INDEX(装备数值!$I$13:$M$116,新怪物属性!$W61*8+8,DL$2)*$AE61</f>
        <v>2990</v>
      </c>
      <c r="DO61" s="14">
        <f>INDEX(装备数值!$X$13:$AH$116,$P61*8+1,DO$2)*$AF61+INDEX(装备数值!$X$13:$AH$116,$Q61*8+2,DO$2)*$AG61+INDEX(装备数值!$X$13:$AH$116,$S61*8+3,DO$2)*$AH61+INDEX(装备数值!$X$13:$AH$116,$R61*8+4,DO$2)*$AI61+INDEX(装备数值!$X$13:$AH$116,$T61*8+5,DO$2)*$AJ61+INDEX(装备数值!$X$13:$AH$116,$U61*8+6,DO$2)*$AK61+INDEX(装备数值!$X$13:$AH$116,$V61*8+7,DO$2)*$AL61+INDEX(装备数值!$X$13:$AH$116,$W61*8+8,DO$2)*$AM61</f>
        <v>6000</v>
      </c>
      <c r="DP61" s="14">
        <f>INDEX(装备数值!$X$13:$AH$116,$P61*8+1,DP$2)*$AF61+INDEX(装备数值!$X$13:$AH$116,$Q61*8+2,DP$2)*$AG61+INDEX(装备数值!$X$13:$AH$116,$S61*8+3,DP$2)*$AH61+INDEX(装备数值!$X$13:$AH$116,$R61*8+4,DP$2)*$AI61+INDEX(装备数值!$X$13:$AH$116,$T61*8+5,DP$2)*$AJ61+INDEX(装备数值!$X$13:$AH$116,$U61*8+6,DP$2)*$AK61+INDEX(装备数值!$X$13:$AH$116,$V61*8+7,DP$2)*$AL61+INDEX(装备数值!$X$13:$AH$116,$W61*8+8,DP$2)*$AM61</f>
        <v>40500</v>
      </c>
      <c r="DQ61" s="14">
        <f>INDEX(装备数值!$X$13:$AH$116,$P61*8+1,DQ$2)*$AF61+INDEX(装备数值!$X$13:$AH$116,$Q61*8+2,DQ$2)*$AG61+INDEX(装备数值!$X$13:$AH$116,$S61*8+3,DQ$2)*$AH61+INDEX(装备数值!$X$13:$AH$116,$R61*8+4,DQ$2)*$AI61+INDEX(装备数值!$X$13:$AH$116,$T61*8+5,DQ$2)*$AJ61+INDEX(装备数值!$X$13:$AH$116,$U61*8+6,DQ$2)*$AK61+INDEX(装备数值!$X$13:$AH$116,$V61*8+7,DQ$2)*$AL61+INDEX(装备数值!$X$13:$AH$116,$W61*8+8,DQ$2)*$AM61</f>
        <v>2400</v>
      </c>
      <c r="DR61" s="14">
        <f>INDEX(装备数值!$X$13:$AH$116,$P61*8+1,DR$2)*$AF61+INDEX(装备数值!$X$13:$AH$116,$Q61*8+2,DR$2)*$AG61+INDEX(装备数值!$X$13:$AH$116,$S61*8+3,DR$2)*$AH61+INDEX(装备数值!$X$13:$AH$116,$R61*8+4,DR$2)*$AI61+INDEX(装备数值!$X$13:$AH$116,$T61*8+5,DR$2)*$AJ61+INDEX(装备数值!$X$13:$AH$116,$U61*8+6,DR$2)*$AK61+INDEX(装备数值!$X$13:$AH$116,$V61*8+7,DR$2)*$AL61+INDEX(装备数值!$X$13:$AH$116,$W61*8+8,DR$2)*$AM61</f>
        <v>62000</v>
      </c>
      <c r="DS61" s="14">
        <f>INDEX(装备数值!$X$13:$AH$116,$P61*8+1,DS$2)*$AF61+INDEX(装备数值!$X$13:$AH$116,$Q61*8+2,DS$2)*$AG61+INDEX(装备数值!$X$13:$AH$116,$S61*8+3,DS$2)*$AH61+INDEX(装备数值!$X$13:$AH$116,$R61*8+4,DS$2)*$AI61+INDEX(装备数值!$X$13:$AH$116,$T61*8+5,DS$2)*$AJ61+INDEX(装备数值!$X$13:$AH$116,$U61*8+6,DS$2)*$AK61+INDEX(装备数值!$X$13:$AH$116,$V61*8+7,DS$2)*$AL61+INDEX(装备数值!$X$13:$AH$116,$W61*8+8,DS$2)*$AM61</f>
        <v>960</v>
      </c>
      <c r="DT61" s="14">
        <f>INDEX(装备数值!$X$13:$AH$116,$P61*8+1,DT$2)*$AF61+INDEX(装备数值!$X$13:$AH$116,$Q61*8+2,DT$2)*$AG61+INDEX(装备数值!$X$13:$AH$116,$S61*8+3,DT$2)*$AH61+INDEX(装备数值!$X$13:$AH$116,$R61*8+4,DT$2)*$AI61+INDEX(装备数值!$X$13:$AH$116,$T61*8+5,DT$2)*$AJ61+INDEX(装备数值!$X$13:$AH$116,$U61*8+6,DT$2)*$AK61+INDEX(装备数值!$X$13:$AH$116,$V61*8+7,DT$2)*$AL61+INDEX(装备数值!$X$13:$AH$116,$W61*8+8,DT$2)*$AM61</f>
        <v>4000</v>
      </c>
      <c r="DU61" s="14">
        <f>INDEX(装备数值!$X$13:$AH$116,$P61*8+1,DU$2)*$AF61+INDEX(装备数值!$X$13:$AH$116,$Q61*8+2,DU$2)*$AG61+INDEX(装备数值!$X$13:$AH$116,$S61*8+3,DU$2)*$AH61+INDEX(装备数值!$X$13:$AH$116,$R61*8+4,DU$2)*$AI61+INDEX(装备数值!$X$13:$AH$116,$T61*8+5,DU$2)*$AJ61+INDEX(装备数值!$X$13:$AH$116,$U61*8+6,DU$2)*$AK61+INDEX(装备数值!$X$13:$AH$116,$V61*8+7,DU$2)*$AL61+INDEX(装备数值!$X$13:$AH$116,$W61*8+8,DU$2)*$AM61</f>
        <v>3600</v>
      </c>
      <c r="DV61" s="14">
        <f>INDEX(装备数值!$X$13:$AH$116,$P61*8+1,DV$2)*$AF61+INDEX(装备数值!$X$13:$AH$116,$Q61*8+2,DV$2)*$AG61+INDEX(装备数值!$X$13:$AH$116,$S61*8+3,DV$2)*$AH61+INDEX(装备数值!$X$13:$AH$116,$R61*8+4,DV$2)*$AI61+INDEX(装备数值!$X$13:$AH$116,$T61*8+5,DV$2)*$AJ61+INDEX(装备数值!$X$13:$AH$116,$U61*8+6,DV$2)*$AK61+INDEX(装备数值!$X$13:$AH$116,$V61*8+7,DV$2)*$AL61+INDEX(装备数值!$X$13:$AH$116,$W61*8+8,DV$2)*$AM61</f>
        <v>4000</v>
      </c>
      <c r="DW61" s="14">
        <f>INDEX(装备数值!$X$13:$AH$116,$P61*8+1,DW$2)*$AF61+INDEX(装备数值!$X$13:$AH$116,$Q61*8+2,DW$2)*$AG61+INDEX(装备数值!$X$13:$AH$116,$S61*8+3,DW$2)*$AH61+INDEX(装备数值!$X$13:$AH$116,$R61*8+4,DW$2)*$AI61+INDEX(装备数值!$X$13:$AH$116,$T61*8+5,DW$2)*$AJ61+INDEX(装备数值!$X$13:$AH$116,$U61*8+6,DW$2)*$AK61+INDEX(装备数值!$X$13:$AH$116,$V61*8+7,DW$2)*$AL61+INDEX(装备数值!$X$13:$AH$116,$W61*8+8,DW$2)*$AM61</f>
        <v>3600</v>
      </c>
      <c r="DX61" s="14">
        <f>INDEX(装备数值!$X$13:$AH$116,$P61*8+1,DX$2)*$AF61+INDEX(装备数值!$X$13:$AH$116,$Q61*8+2,DX$2)*$AG61+INDEX(装备数值!$X$13:$AH$116,$S61*8+3,DX$2)*$AH61+INDEX(装备数值!$X$13:$AH$116,$R61*8+4,DX$2)*$AI61+INDEX(装备数值!$X$13:$AH$116,$T61*8+5,DX$2)*$AJ61+INDEX(装备数值!$X$13:$AH$116,$U61*8+6,DX$2)*$AK61+INDEX(装备数值!$X$13:$AH$116,$V61*8+7,DX$2)*$AL61+INDEX(装备数值!$X$13:$AH$116,$W61*8+8,DX$2)*$AM61</f>
        <v>15</v>
      </c>
      <c r="DY61" s="14">
        <f>INDEX(装备数值!$X$13:$AH$116,$P61*8+1,DY$2)*$AF61+INDEX(装备数值!$X$13:$AH$116,$Q61*8+2,DY$2)*$AG61+INDEX(装备数值!$X$13:$AH$116,$S61*8+3,DY$2)*$AH61+INDEX(装备数值!$X$13:$AH$116,$R61*8+4,DY$2)*$AI61+INDEX(装备数值!$X$13:$AH$116,$T61*8+5,DY$2)*$AJ61+INDEX(装备数值!$X$13:$AH$116,$U61*8+6,DY$2)*$AK61+INDEX(装备数值!$X$13:$AH$116,$V61*8+7,DY$2)*$AL61+INDEX(装备数值!$X$13:$AH$116,$W61*8+8,DY$2)*$AM61</f>
        <v>15</v>
      </c>
      <c r="EA61" s="14">
        <f>INDEX(装备数值!$AN$17:$AN$117,MATCH(MIN($X61:$AE61),装备数值!$AO$17:$AO$117,1))</f>
        <v>13</v>
      </c>
      <c r="EB61" s="14">
        <f>IF(COUNTIF($P61:$W61,"&gt;"&amp;0)=8,INDEX(装备数值!AR$17:AR$117,$EA61+1),0)</f>
        <v>2080</v>
      </c>
      <c r="EC61" s="14">
        <f>IF(COUNTIF($P61:$W61,"&gt;"&amp;0)=8,INDEX(装备数值!AS$17:AS$117,$EA61+1),0)</f>
        <v>15600</v>
      </c>
      <c r="ED61" s="14">
        <f>IF(COUNTIF($P61:$W61,"&gt;"&amp;0)=8,INDEX(装备数值!AT$17:AT$117,$EA61+1),0)</f>
        <v>1040</v>
      </c>
      <c r="EE61" s="14">
        <f>IF(COUNTIF($P61:$W61,"&gt;"&amp;0)=8,INDEX(装备数值!AU$17:AU$117,$EA61+1),0)</f>
        <v>20800</v>
      </c>
      <c r="EF61" s="14">
        <f>IF(COUNTIF($P61:$W61,"&gt;"&amp;0)=8,INDEX(装备数值!AV$17:AV$117,$EA61+1),0)</f>
        <v>364</v>
      </c>
      <c r="EH61" s="14">
        <f>INDEX(装备数值!$AY$17:$AY$77,MATCH(新怪物属性!AF61,装备数值!$AZ$17:$AZ$77,1))</f>
        <v>8</v>
      </c>
      <c r="EI61" s="26">
        <f>INDEX(装备数值!BA$17:BA$77,新怪物属性!EH61+1)</f>
        <v>0.08</v>
      </c>
      <c r="EJ61" s="26">
        <f>INDEX(装备数值!BA$17:BA$77,新怪物属性!EH61+1)</f>
        <v>0.08</v>
      </c>
      <c r="EL61" s="14">
        <f t="shared" si="88"/>
        <v>9</v>
      </c>
      <c r="EM61" s="14">
        <f>VLOOKUP(EL61,军阶与晶片数值!$W$6:$X$27,2)</f>
        <v>2</v>
      </c>
      <c r="EN61" s="14">
        <f>INDEX(军阶与晶片数值!Y$6:Y$27,$EM61+1)</f>
        <v>200</v>
      </c>
      <c r="EO61" s="14">
        <f>INDEX(军阶与晶片数值!Z$6:Z$27,$EM61+1)</f>
        <v>200</v>
      </c>
      <c r="EP61" s="14">
        <f>INDEX(军阶与晶片数值!AA$6:AA$27,$EM61+1)</f>
        <v>200</v>
      </c>
      <c r="EQ61" s="14">
        <f>INDEX(军阶与晶片数值!AB$6:AB$27,$EM61+1)</f>
        <v>200</v>
      </c>
      <c r="ER61" s="29">
        <f>INDEX(军阶与晶片数值!AC$6:AC$27,$EM61+1)</f>
        <v>10</v>
      </c>
      <c r="ES61" s="29">
        <f>INDEX(军阶与晶片数值!AD$6:AD$27,$EM61+1)</f>
        <v>5</v>
      </c>
      <c r="EU61" s="26">
        <f>INDEX(军阶与晶片数值!I$6:I$16,AN61+1)</f>
        <v>0.03</v>
      </c>
      <c r="EV61" s="26">
        <f>INDEX(军阶与晶片数值!M$6:M$16,AO61+1)</f>
        <v>0.01</v>
      </c>
      <c r="EW61" s="26">
        <f>INDEX(军阶与晶片数值!J$6:J$16,AP61+1)</f>
        <v>0.01</v>
      </c>
      <c r="EX61" s="26">
        <f>INDEX(军阶与晶片数值!K$6:K$16,AQ61+1)</f>
        <v>0.02</v>
      </c>
      <c r="EY61" s="26">
        <f>INDEX(军阶与晶片数值!L$6:L$16,AR61+1)</f>
        <v>0.06</v>
      </c>
      <c r="EZ61" s="28">
        <f>INDEX(军阶与晶片数值!N$6:N$16,AS61+1)</f>
        <v>0</v>
      </c>
      <c r="FA61" s="28">
        <f>INDEX(军阶与晶片数值!O$6:O$16,AT61+1)</f>
        <v>0</v>
      </c>
      <c r="FB61" s="28">
        <f>INDEX(军阶与晶片数值!P$6:P$16,AU61+1)</f>
        <v>0</v>
      </c>
      <c r="FC61" s="28">
        <f>INDEX(军阶与晶片数值!Q$6:Q$16,AV61+1)</f>
        <v>0</v>
      </c>
      <c r="FD61" s="26">
        <f>INDEX(军阶与晶片数值!R$6:R$16,AW61+1)</f>
        <v>0.02</v>
      </c>
      <c r="FE61" s="26">
        <f>INDEX(军阶与晶片数值!S$6:S$16,AX61+1)</f>
        <v>0.02</v>
      </c>
      <c r="FF61" s="26">
        <f>INDEX(军阶与晶片数值!T$6:T$16,AY61+1)</f>
        <v>0</v>
      </c>
      <c r="FG61" s="26">
        <f>INDEX(军阶与晶片数值!U$6:U$16,AZ61+1)</f>
        <v>0</v>
      </c>
      <c r="FI61" s="26">
        <f>INDEX(军阶与晶片数值!$C$6:$C$36,新怪物属性!$BA61+1)</f>
        <v>0.45</v>
      </c>
      <c r="FJ61" s="26">
        <f>INDEX(军阶与晶片数值!$C$6:$C$36,新怪物属性!$BA61+1)</f>
        <v>0.45</v>
      </c>
      <c r="FK61" s="26">
        <f>INDEX(军阶与晶片数值!$C$6:$C$36,新怪物属性!$BA61+1)</f>
        <v>0.45</v>
      </c>
      <c r="FL61" s="26">
        <f>INDEX(军阶与晶片数值!$C$6:$C$36,新怪物属性!$BA61+1)</f>
        <v>0.45</v>
      </c>
      <c r="FM61" s="26">
        <f>INDEX(军阶与晶片数值!$C$6:$C$36,新怪物属性!$BA61+1)</f>
        <v>0.45</v>
      </c>
      <c r="FO61" s="14">
        <f>INDEX(战舰突破!$H$6:$H$18,新怪物属性!$J61+1)+INDEX(战舰突破!$H$23:$H$35,新怪物属性!$K61+1)+INDEX(战舰突破!$H$40:$H$52,新怪物属性!$L61+1)</f>
        <v>200</v>
      </c>
      <c r="FP61" s="14">
        <f>INDEX(战舰突破!$I$6:$I$18,新怪物属性!$J61+1)+INDEX(战舰突破!$I$23:$I$35,新怪物属性!$K61+1)+INDEX(战舰突破!$I$40:$I$52,新怪物属性!$L61+1)</f>
        <v>200</v>
      </c>
      <c r="FQ61" s="14">
        <f>INDEX(战舰突破!$J$6:$J$18,新怪物属性!$J61+1)+INDEX(战舰突破!$J$23:$J$35,新怪物属性!$K61+1)+INDEX(战舰突破!$J$40:$J$52,新怪物属性!$L61+1)</f>
        <v>0</v>
      </c>
      <c r="FR61" s="14">
        <f>INDEX(战舰突破!$K$6:$K$18,新怪物属性!$J61+1)+INDEX(战舰突破!$K$23:$K$35,新怪物属性!$K61+1)+INDEX(战舰突破!$K$40:$K$52,新怪物属性!$L61+1)</f>
        <v>0</v>
      </c>
      <c r="FS61" s="14">
        <f>INDEX(战舰突破!$L$6:$L$18,新怪物属性!$J61+1)+INDEX(战舰突破!$L$23:$L$35,新怪物属性!$K61+1)+INDEX(战舰突破!$L$40:$L$52,新怪物属性!$L61+1)</f>
        <v>200</v>
      </c>
      <c r="FT61" s="18">
        <f>INDEX(战舰突破!$N$6:$N$18,新怪物属性!$J61+1)+INDEX(战舰突破!$N$23:$N$35,新怪物属性!$K61+1)+INDEX(战舰突破!$N$40:$N$52,新怪物属性!$L61+1)</f>
        <v>0</v>
      </c>
      <c r="FU61" s="18">
        <f>INDEX(战舰突破!$O$6:$O$18,新怪物属性!$J61+1)+INDEX(战舰突破!$O$23:$O$35,新怪物属性!$K61+1)+INDEX(战舰突破!$O$40:$O$52,新怪物属性!$L61+1)</f>
        <v>0</v>
      </c>
      <c r="FV61" s="18">
        <f>INDEX(战舰突破!$P$6:$P$18,新怪物属性!$J61+1)+INDEX(战舰突破!$P$23:$P$35,新怪物属性!$K61+1)+INDEX(战舰突破!$P$40:$P$52,新怪物属性!$L61+1)</f>
        <v>0</v>
      </c>
      <c r="FW61" s="18">
        <f>INDEX(战舰突破!$Q$6:$Q$18,新怪物属性!$J61+1)+INDEX(战舰突破!$Q$23:$Q$35,新怪物属性!$K61+1)+INDEX(战舰突破!$Q$40:$Q$52,新怪物属性!$L61+1)</f>
        <v>0</v>
      </c>
      <c r="FX61" s="18">
        <f>INDEX(战舰突破!$R$6:$R$18,新怪物属性!$J61+1)+INDEX(战舰突破!$R$23:$R$35,新怪物属性!$K61+1)+INDEX(战舰突破!$R$40:$R$52,新怪物属性!$L61+1)</f>
        <v>0</v>
      </c>
      <c r="FY61" s="18">
        <f>INDEX(战舰突破!$M$6:$M$18,新怪物属性!$J61+1)+INDEX(战舰突破!$M$23:$M$35,新怪物属性!$K61+1)+INDEX(战舰突破!$M$40:$M$52,新怪物属性!$L61+1)</f>
        <v>0</v>
      </c>
      <c r="FZ61" s="22">
        <f>INDEX(战舰突破!$W$6:$W$18,新怪物属性!$J61+1)+INDEX(战舰突破!$W$23:$W$35,新怪物属性!$K61+1)+INDEX(战舰突破!$W$40:$W$52,新怪物属性!$L61+1)</f>
        <v>0.5</v>
      </c>
      <c r="GC61" s="14">
        <f>INDEX(战舰突破!$S$6:$S$18,新怪物属性!$J61+1)</f>
        <v>0</v>
      </c>
      <c r="GD61" s="14">
        <f>INDEX(战舰突破!$T$6:$T$18,新怪物属性!$J61+1)</f>
        <v>0.25</v>
      </c>
      <c r="GE61" s="14">
        <f>INDEX(战舰突破!$U$6:$U$18,新怪物属性!$J61+1)</f>
        <v>0.1</v>
      </c>
      <c r="GF61" s="14">
        <f>INDEX(战舰突破!$V$6:$V$18,新怪物属性!$J61+1)</f>
        <v>0</v>
      </c>
      <c r="GG61" s="14">
        <f>INDEX(战舰突破!$X$6:$X$18,新怪物属性!$J61+1)</f>
        <v>5</v>
      </c>
      <c r="GI61" s="14">
        <f>INDEX(战舰突破!$S$23:$S$35,新怪物属性!$J61+1)</f>
        <v>0.25</v>
      </c>
      <c r="GJ61" s="14">
        <f>INDEX(战舰突破!$T$23:$T$35,新怪物属性!$J61+1)</f>
        <v>0.25</v>
      </c>
      <c r="GK61" s="14">
        <f>INDEX(战舰突破!$U$23:$U$35,新怪物属性!$J61+1)</f>
        <v>0.1</v>
      </c>
      <c r="GL61" s="14">
        <f>INDEX(战舰突破!$V$23:$V$35,新怪物属性!$J61+1)</f>
        <v>0</v>
      </c>
      <c r="GM61" s="14">
        <f>INDEX(战舰突破!$X$23:$X$35,新怪物属性!$J61+1)</f>
        <v>75</v>
      </c>
      <c r="GO61" s="14">
        <f>INDEX(战舰突破!$S$40:$S$52,新怪物属性!$J61+1)</f>
        <v>0.25</v>
      </c>
      <c r="GP61" s="14">
        <f>INDEX(战舰突破!$T$40:$T$52,新怪物属性!$J61+1)</f>
        <v>0.25</v>
      </c>
      <c r="GQ61" s="14">
        <f>INDEX(战舰突破!$U$40:$U$52,新怪物属性!$J61+1)</f>
        <v>0.1</v>
      </c>
      <c r="GR61" s="14">
        <f>INDEX(战舰突破!$V$40:$V$52,新怪物属性!$J61+1)</f>
        <v>0</v>
      </c>
      <c r="GS61" s="14">
        <f>INDEX(战舰突破!$X$40:$X$52,新怪物属性!$J61+1)</f>
        <v>125</v>
      </c>
      <c r="GV61" s="14">
        <v>1</v>
      </c>
      <c r="GW61" s="14">
        <v>6</v>
      </c>
      <c r="GX61" s="14">
        <v>1</v>
      </c>
      <c r="GY61" s="14">
        <v>4</v>
      </c>
      <c r="GZ61" s="14">
        <v>1</v>
      </c>
      <c r="HA61" s="14">
        <v>1</v>
      </c>
      <c r="HB61" s="14">
        <v>0</v>
      </c>
      <c r="HC61" s="14">
        <v>0</v>
      </c>
      <c r="HD61" s="14">
        <v>0</v>
      </c>
      <c r="HE61" s="14">
        <v>0</v>
      </c>
      <c r="HF61" s="14">
        <v>0</v>
      </c>
      <c r="HG61" s="14">
        <v>0</v>
      </c>
      <c r="HH61" s="14">
        <v>0</v>
      </c>
      <c r="HI61" s="14">
        <v>0</v>
      </c>
      <c r="HJ61" s="14">
        <v>0</v>
      </c>
      <c r="HK61" s="14">
        <v>0</v>
      </c>
      <c r="HL61" s="14">
        <v>0</v>
      </c>
      <c r="HM61" s="14">
        <v>0</v>
      </c>
      <c r="HN61" s="14">
        <v>0</v>
      </c>
      <c r="HO61" s="14">
        <v>0</v>
      </c>
      <c r="HP61" s="14">
        <v>0</v>
      </c>
      <c r="HQ61" s="14">
        <v>0</v>
      </c>
      <c r="HR61" s="14">
        <v>0</v>
      </c>
      <c r="HS61" s="14">
        <v>0</v>
      </c>
      <c r="HT61" s="14">
        <v>0</v>
      </c>
      <c r="HU61" s="14">
        <v>0</v>
      </c>
      <c r="HX61" s="14">
        <v>3</v>
      </c>
      <c r="HY61" s="14">
        <v>2</v>
      </c>
      <c r="IB61" s="14">
        <f>IF($GV61=0,0,INDEX(战宠!P$15:P$27,新怪物属性!$GV$3)*(INDEX(战宠!$U$7:$Y$10,1,新怪物属性!$GV61)))*(新怪物属性!$GW61+4)
+IF($GX61=0,0,INDEX(战宠!P$15:P$27,新怪物属性!$GX$3)*(INDEX(战宠!$U$7:$Y$10,1,新怪物属性!$GX61)))*(新怪物属性!$GY61+4)
+IF($GZ61=0,0,INDEX(战宠!P$15:P$27,新怪物属性!$GZ$3)*(INDEX(战宠!$U$7:$Y$10,1,新怪物属性!$GZ61)))*(新怪物属性!$HA61+4)
+IF($HB61=0,0,INDEX(战宠!P$15:P$27,新怪物属性!$HB$3)*(INDEX(战宠!$U$7:$Y$10,1,新怪物属性!$HB61)))*(新怪物属性!$HC61+4)
+IF($HD61=0,0,INDEX(战宠!P$15:P$27,新怪物属性!$HD$3)*(INDEX(战宠!$U$7:$Y$10,1,新怪物属性!$HD61)))*(新怪物属性!$HE61+4)
+IF($HF61=0,0,INDEX(战宠!P$15:P$27,新怪物属性!$HF$3)*(INDEX(战宠!$U$7:$Y$10,1,新怪物属性!$HF61)))*(新怪物属性!$HG61+4)
+IF($HH61=0,0,INDEX(战宠!P$15:P$27,新怪物属性!$HH$3)*(INDEX(战宠!$U$7:$Y$10,1,新怪物属性!$HH61)))*(新怪物属性!$HI61+4)
+IF($HJ61=0,0,INDEX(战宠!P$15:P$27,新怪物属性!$HJ$3)*(INDEX(战宠!$U$7:$Y$10,1,新怪物属性!$HJ61)))*(新怪物属性!$HK61+4)
+IF($HL61=0,0,INDEX(战宠!P$15:P$27,新怪物属性!$HL$3)*(INDEX(战宠!$U$7:$Y$10,1,新怪物属性!$HL61)))*(新怪物属性!$HM61+4)
+IF($HN61=0,0,INDEX(战宠!P$15:P$27,新怪物属性!$HN$3)*(INDEX(战宠!$U$7:$Y$10,1,新怪物属性!$HN61)))*(新怪物属性!$HO61+4)
+IF($HP61=0,0,INDEX(战宠!P$15:P$27,新怪物属性!$HP$3)*(INDEX(战宠!$U$7:$Y$10,1,新怪物属性!$HP61)))*(新怪物属性!$HQ61+4)
+IF($HR61=0,0,INDEX(战宠!P$15:P$27,新怪物属性!$HR$3)*(INDEX(战宠!$U$7:$Y$10,1,新怪物属性!$HR61)))*(新怪物属性!$HS61+4)
+IF($HT61=0,0,INDEX(战宠!P$15:P$27,新怪物属性!$HT$3)*(INDEX(战宠!$U$7:$Y$10,1,新怪物属性!$HT61)))*(新怪物属性!$HU61+4)</f>
        <v>18400</v>
      </c>
      <c r="IC61" s="14">
        <f>IF($GV61=0,0,INDEX(战宠!Q$15:Q$27,新怪物属性!$GV$3)*(INDEX(战宠!$U$7:$Y$10,1,新怪物属性!$GV61)))*(新怪物属性!$GW61+4)
+IF($GX61=0,0,INDEX(战宠!Q$15:Q$27,新怪物属性!$GX$3)*(INDEX(战宠!$U$7:$Y$10,1,新怪物属性!$GX61)))*(新怪物属性!$GY61+4)
+IF($GZ61=0,0,INDEX(战宠!Q$15:Q$27,新怪物属性!$GZ$3)*(INDEX(战宠!$U$7:$Y$10,1,新怪物属性!$GZ61)))*(新怪物属性!$HA61+4)
+IF($HB61=0,0,INDEX(战宠!Q$15:Q$27,新怪物属性!$HB$3)*(INDEX(战宠!$U$7:$Y$10,1,新怪物属性!$HB61)))*(新怪物属性!$HC61+4)
+IF($HD61=0,0,INDEX(战宠!Q$15:Q$27,新怪物属性!$HD$3)*(INDEX(战宠!$U$7:$Y$10,1,新怪物属性!$HD61)))*(新怪物属性!$HE61+4)
+IF($HF61=0,0,INDEX(战宠!Q$15:Q$27,新怪物属性!$HF$3)*(INDEX(战宠!$U$7:$Y$10,1,新怪物属性!$HF61)))*(新怪物属性!$HG61+4)
+IF($HH61=0,0,INDEX(战宠!Q$15:Q$27,新怪物属性!$HH$3)*(INDEX(战宠!$U$7:$Y$10,1,新怪物属性!$HH61)))*(新怪物属性!$HI61+4)
+IF($HJ61=0,0,INDEX(战宠!Q$15:Q$27,新怪物属性!$HJ$3)*(INDEX(战宠!$U$7:$Y$10,1,新怪物属性!$HJ61)))*(新怪物属性!$HK61+4)
+IF($HL61=0,0,INDEX(战宠!Q$15:Q$27,新怪物属性!$HL$3)*(INDEX(战宠!$U$7:$Y$10,1,新怪物属性!$HL61)))*(新怪物属性!$HM61+4)
+IF($HN61=0,0,INDEX(战宠!Q$15:Q$27,新怪物属性!$HN$3)*(INDEX(战宠!$U$7:$Y$10,1,新怪物属性!$HN61)))*(新怪物属性!$HO61+4)
+IF($HP61=0,0,INDEX(战宠!Q$15:Q$27,新怪物属性!$HP$3)*(INDEX(战宠!$U$7:$Y$10,1,新怪物属性!$HP61)))*(新怪物属性!$HQ61+4)
+IF($HR61=0,0,INDEX(战宠!Q$15:Q$27,新怪物属性!$HR$3)*(INDEX(战宠!$U$7:$Y$10,1,新怪物属性!$HR61)))*(新怪物属性!$HS61+4)
+IF($HT61=0,0,INDEX(战宠!Q$15:Q$27,新怪物属性!$HT$3)*(INDEX(战宠!$U$7:$Y$10,1,新怪物属性!$HT61)))*(新怪物属性!$HU61+4)</f>
        <v>150000</v>
      </c>
      <c r="ID61" s="14">
        <f>IF($GV61=0,0,INDEX(战宠!R$15:R$27,新怪物属性!$GV$3)*(INDEX(战宠!$U$7:$Y$10,1,新怪物属性!$GV61)))*(新怪物属性!$GW61+4)
+IF($GX61=0,0,INDEX(战宠!R$15:R$27,新怪物属性!$GX$3)*(INDEX(战宠!$U$7:$Y$10,1,新怪物属性!$GX61)))*(新怪物属性!$GY61+4)
+IF($GZ61=0,0,INDEX(战宠!R$15:R$27,新怪物属性!$GZ$3)*(INDEX(战宠!$U$7:$Y$10,1,新怪物属性!$GZ61)))*(新怪物属性!$HA61+4)
+IF($HB61=0,0,INDEX(战宠!R$15:R$27,新怪物属性!$HB$3)*(INDEX(战宠!$U$7:$Y$10,1,新怪物属性!$HB61)))*(新怪物属性!$HC61+4)
+IF($HD61=0,0,INDEX(战宠!R$15:R$27,新怪物属性!$HD$3)*(INDEX(战宠!$U$7:$Y$10,1,新怪物属性!$HD61)))*(新怪物属性!$HE61+4)
+IF($HF61=0,0,INDEX(战宠!R$15:R$27,新怪物属性!$HF$3)*(INDEX(战宠!$U$7:$Y$10,1,新怪物属性!$HF61)))*(新怪物属性!$HG61+4)
+IF($HH61=0,0,INDEX(战宠!R$15:R$27,新怪物属性!$HH$3)*(INDEX(战宠!$U$7:$Y$10,1,新怪物属性!$HH61)))*(新怪物属性!$HI61+4)
+IF($HJ61=0,0,INDEX(战宠!R$15:R$27,新怪物属性!$HJ$3)*(INDEX(战宠!$U$7:$Y$10,1,新怪物属性!$HJ61)))*(新怪物属性!$HK61+4)
+IF($HL61=0,0,INDEX(战宠!R$15:R$27,新怪物属性!$HL$3)*(INDEX(战宠!$U$7:$Y$10,1,新怪物属性!$HL61)))*(新怪物属性!$HM61+4)
+IF($HN61=0,0,INDEX(战宠!R$15:R$27,新怪物属性!$HN$3)*(INDEX(战宠!$U$7:$Y$10,1,新怪物属性!$HN61)))*(新怪物属性!$HO61+4)
+IF($HP61=0,0,INDEX(战宠!R$15:R$27,新怪物属性!$HP$3)*(INDEX(战宠!$U$7:$Y$10,1,新怪物属性!$HP61)))*(新怪物属性!$HQ61+4)
+IF($HR61=0,0,INDEX(战宠!R$15:R$27,新怪物属性!$HR$3)*(INDEX(战宠!$U$7:$Y$10,1,新怪物属性!$HR61)))*(新怪物属性!$HS61+4)
+IF($HT61=0,0,INDEX(战宠!R$15:R$27,新怪物属性!$HT$3)*(INDEX(战宠!$U$7:$Y$10,1,新怪物属性!$HT61)))*(新怪物属性!$HU61+4)</f>
        <v>8400</v>
      </c>
      <c r="IE61" s="14">
        <f>IF($GV61=0,0,INDEX(战宠!S$15:S$27,新怪物属性!$GV$3)*(INDEX(战宠!$U$7:$Y$10,1,新怪物属性!$GV61)))*(新怪物属性!$GW61+4)
+IF($GX61=0,0,INDEX(战宠!S$15:S$27,新怪物属性!$GX$3)*(INDEX(战宠!$U$7:$Y$10,1,新怪物属性!$GX61)))*(新怪物属性!$GY61+4)
+IF($GZ61=0,0,INDEX(战宠!S$15:S$27,新怪物属性!$GZ$3)*(INDEX(战宠!$U$7:$Y$10,1,新怪物属性!$GZ61)))*(新怪物属性!$HA61+4)
+IF($HB61=0,0,INDEX(战宠!S$15:S$27,新怪物属性!$HB$3)*(INDEX(战宠!$U$7:$Y$10,1,新怪物属性!$HB61)))*(新怪物属性!$HC61+4)
+IF($HD61=0,0,INDEX(战宠!S$15:S$27,新怪物属性!$HD$3)*(INDEX(战宠!$U$7:$Y$10,1,新怪物属性!$HD61)))*(新怪物属性!$HE61+4)
+IF($HF61=0,0,INDEX(战宠!S$15:S$27,新怪物属性!$HF$3)*(INDEX(战宠!$U$7:$Y$10,1,新怪物属性!$HF61)))*(新怪物属性!$HG61+4)
+IF($HH61=0,0,INDEX(战宠!S$15:S$27,新怪物属性!$HH$3)*(INDEX(战宠!$U$7:$Y$10,1,新怪物属性!$HH61)))*(新怪物属性!$HI61+4)
+IF($HJ61=0,0,INDEX(战宠!S$15:S$27,新怪物属性!$HJ$3)*(INDEX(战宠!$U$7:$Y$10,1,新怪物属性!$HJ61)))*(新怪物属性!$HK61+4)
+IF($HL61=0,0,INDEX(战宠!S$15:S$27,新怪物属性!$HL$3)*(INDEX(战宠!$U$7:$Y$10,1,新怪物属性!$HL61)))*(新怪物属性!$HM61+4)
+IF($HN61=0,0,INDEX(战宠!S$15:S$27,新怪物属性!$HN$3)*(INDEX(战宠!$U$7:$Y$10,1,新怪物属性!$HN61)))*(新怪物属性!$HO61+4)
+IF($HP61=0,0,INDEX(战宠!S$15:S$27,新怪物属性!$HP$3)*(INDEX(战宠!$U$7:$Y$10,1,新怪物属性!$HP61)))*(新怪物属性!$HQ61+4)
+IF($HR61=0,0,INDEX(战宠!S$15:S$27,新怪物属性!$HR$3)*(INDEX(战宠!$U$7:$Y$10,1,新怪物属性!$HR61)))*(新怪物属性!$HS61+4)
+IF($HT61=0,0,INDEX(战宠!S$15:S$27,新怪物属性!$HT$3)*(INDEX(战宠!$U$7:$Y$10,1,新怪物属性!$HT61)))*(新怪物属性!$HU61+4)</f>
        <v>210000</v>
      </c>
      <c r="IF61" s="14">
        <f>IF($GV61=0,0,INDEX(战宠!T$15:T$27,新怪物属性!$GV$3)*(INDEX(战宠!$U$7:$Y$10,1,新怪物属性!$GV61)))*(新怪物属性!$GW61+4)
+IF($GX61=0,0,INDEX(战宠!T$15:T$27,新怪物属性!$GX$3)*(INDEX(战宠!$U$7:$Y$10,1,新怪物属性!$GX61)))*(新怪物属性!$GY61+4)
+IF($GZ61=0,0,INDEX(战宠!T$15:T$27,新怪物属性!$GZ$3)*(INDEX(战宠!$U$7:$Y$10,1,新怪物属性!$GZ61)))*(新怪物属性!$HA61+4)
+IF($HB61=0,0,INDEX(战宠!T$15:T$27,新怪物属性!$HB$3)*(INDEX(战宠!$U$7:$Y$10,1,新怪物属性!$HB61)))*(新怪物属性!$HC61+4)
+IF($HD61=0,0,INDEX(战宠!T$15:T$27,新怪物属性!$HD$3)*(INDEX(战宠!$U$7:$Y$10,1,新怪物属性!$HD61)))*(新怪物属性!$HE61+4)
+IF($HF61=0,0,INDEX(战宠!T$15:T$27,新怪物属性!$HF$3)*(INDEX(战宠!$U$7:$Y$10,1,新怪物属性!$HF61)))*(新怪物属性!$HG61+4)
+IF($HH61=0,0,INDEX(战宠!T$15:T$27,新怪物属性!$HH$3)*(INDEX(战宠!$U$7:$Y$10,1,新怪物属性!$HH61)))*(新怪物属性!$HI61+4)
+IF($HJ61=0,0,INDEX(战宠!T$15:T$27,新怪物属性!$HJ$3)*(INDEX(战宠!$U$7:$Y$10,1,新怪物属性!$HJ61)))*(新怪物属性!$HK61+4)
+IF($HL61=0,0,INDEX(战宠!T$15:T$27,新怪物属性!$HL$3)*(INDEX(战宠!$U$7:$Y$10,1,新怪物属性!$HL61)))*(新怪物属性!$HM61+4)
+IF($HN61=0,0,INDEX(战宠!T$15:T$27,新怪物属性!$HN$3)*(INDEX(战宠!$U$7:$Y$10,1,新怪物属性!$HN61)))*(新怪物属性!$HO61+4)
+IF($HP61=0,0,INDEX(战宠!T$15:T$27,新怪物属性!$HP$3)*(INDEX(战宠!$U$7:$Y$10,1,新怪物属性!$HP61)))*(新怪物属性!$HQ61+4)
+IF($HR61=0,0,INDEX(战宠!T$15:T$27,新怪物属性!$HR$3)*(INDEX(战宠!$U$7:$Y$10,1,新怪物属性!$HR61)))*(新怪物属性!$HS61+4)
+IF($HT61=0,0,INDEX(战宠!T$15:T$27,新怪物属性!$HT$3)*(INDEX(战宠!$U$7:$Y$10,1,新怪物属性!$HT61)))*(新怪物属性!$HU61+4)</f>
        <v>6250</v>
      </c>
      <c r="II61" s="14">
        <f>IF(HX61=0,0,INDEX(战宠!$D$15:$D$27,新怪物属性!HX61))</f>
        <v>0.2</v>
      </c>
      <c r="IJ61" s="14">
        <f>IF(HY61=0,0,INDEX(战宠!$D$15:$D$27,新怪物属性!HY61))</f>
        <v>0.17</v>
      </c>
      <c r="IM61" s="14">
        <f t="shared" si="51"/>
        <v>105245</v>
      </c>
      <c r="IN61" s="14">
        <f t="shared" si="52"/>
        <v>105747</v>
      </c>
      <c r="IO61" s="14">
        <f t="shared" si="53"/>
        <v>99334</v>
      </c>
      <c r="IP61" s="14">
        <f t="shared" si="54"/>
        <v>105245</v>
      </c>
      <c r="IQ61" s="14">
        <f t="shared" si="55"/>
        <v>105245</v>
      </c>
      <c r="IR61" s="14">
        <f t="shared" si="89"/>
        <v>572080</v>
      </c>
      <c r="IS61" s="14">
        <f t="shared" si="90"/>
        <v>36776</v>
      </c>
      <c r="IT61" s="14">
        <f t="shared" si="91"/>
        <v>835141</v>
      </c>
      <c r="IU61" s="14">
        <f t="shared" si="92"/>
        <v>17348</v>
      </c>
      <c r="IV61" s="28">
        <f t="shared" si="93"/>
        <v>4450</v>
      </c>
      <c r="IW61" s="28">
        <f t="shared" si="94"/>
        <v>4050</v>
      </c>
      <c r="IX61" s="28">
        <f t="shared" si="95"/>
        <v>4450</v>
      </c>
      <c r="IY61" s="28">
        <f t="shared" si="96"/>
        <v>4050</v>
      </c>
      <c r="IZ61" s="28">
        <f t="shared" si="97"/>
        <v>1.1566800000000004</v>
      </c>
      <c r="JA61" s="28">
        <f t="shared" si="98"/>
        <v>1.1566800000000004</v>
      </c>
      <c r="JB61" s="28">
        <f t="shared" si="99"/>
        <v>25</v>
      </c>
      <c r="JC61" s="28">
        <f t="shared" si="100"/>
        <v>20</v>
      </c>
      <c r="JD61" s="14">
        <f t="shared" si="101"/>
        <v>1</v>
      </c>
      <c r="JE61" s="14">
        <f t="shared" si="102"/>
        <v>1.25</v>
      </c>
      <c r="JF61" s="14">
        <f t="shared" si="103"/>
        <v>1.25</v>
      </c>
      <c r="JG61" s="18">
        <f t="shared" si="104"/>
        <v>1.25</v>
      </c>
      <c r="JH61" s="18">
        <f t="shared" si="105"/>
        <v>1.25</v>
      </c>
      <c r="JI61" s="18">
        <f t="shared" si="106"/>
        <v>1.25</v>
      </c>
      <c r="JJ61" s="29">
        <f t="shared" si="136"/>
        <v>4600</v>
      </c>
      <c r="JK61" s="29">
        <f t="shared" si="136"/>
        <v>4900</v>
      </c>
      <c r="JL61" s="29">
        <f t="shared" si="136"/>
        <v>4900</v>
      </c>
      <c r="JM61" s="26">
        <f t="shared" si="107"/>
        <v>0.1</v>
      </c>
      <c r="JN61" s="26">
        <f t="shared" si="108"/>
        <v>0.1</v>
      </c>
      <c r="JO61" s="26">
        <f t="shared" si="109"/>
        <v>0.1</v>
      </c>
      <c r="JP61" s="14">
        <f t="shared" si="110"/>
        <v>2</v>
      </c>
      <c r="JQ61" s="14">
        <f t="shared" si="111"/>
        <v>2</v>
      </c>
      <c r="JR61" s="14">
        <f t="shared" si="112"/>
        <v>2</v>
      </c>
      <c r="JS61" s="14">
        <f t="shared" si="113"/>
        <v>5</v>
      </c>
      <c r="JT61" s="14">
        <f t="shared" si="114"/>
        <v>75</v>
      </c>
      <c r="JU61" s="14">
        <f t="shared" si="115"/>
        <v>125</v>
      </c>
      <c r="JV61">
        <v>57</v>
      </c>
      <c r="JW61" s="14">
        <f t="shared" si="57"/>
        <v>6654737</v>
      </c>
      <c r="JY61" s="14">
        <f t="shared" si="31"/>
        <v>71956</v>
      </c>
      <c r="JZ61" s="14">
        <f t="shared" si="58"/>
        <v>63898</v>
      </c>
      <c r="KA61" s="29">
        <f t="shared" si="59"/>
        <v>3888</v>
      </c>
      <c r="KB61" s="29">
        <f t="shared" si="60"/>
        <v>2569</v>
      </c>
      <c r="KC61" s="29">
        <f t="shared" si="61"/>
        <v>3075</v>
      </c>
      <c r="KD61" s="29">
        <f t="shared" si="62"/>
        <v>3330</v>
      </c>
      <c r="KE61" s="14">
        <f t="shared" si="116"/>
        <v>1.1566800000000004</v>
      </c>
      <c r="KF61" s="14">
        <f t="shared" si="117"/>
        <v>1.1566800000000004</v>
      </c>
      <c r="KG61" s="14">
        <f t="shared" si="63"/>
        <v>52592.192733017378</v>
      </c>
      <c r="KH61" s="26">
        <f t="shared" si="118"/>
        <v>0.46861302442078889</v>
      </c>
      <c r="KI61" s="26">
        <f t="shared" si="119"/>
        <v>0.58277027027027029</v>
      </c>
      <c r="KJ61" s="29">
        <f t="shared" si="64"/>
        <v>8063</v>
      </c>
      <c r="KK61" s="29">
        <f t="shared" si="65"/>
        <v>39133</v>
      </c>
      <c r="KL61" s="29">
        <f t="shared" si="66"/>
        <v>46404</v>
      </c>
      <c r="KM61" s="23">
        <f t="shared" si="67"/>
        <v>12900</v>
      </c>
      <c r="KN61" s="23">
        <f t="shared" si="68"/>
        <v>10965</v>
      </c>
      <c r="KO61" s="26">
        <f t="shared" si="120"/>
        <v>0.45789828982898284</v>
      </c>
      <c r="KP61" s="26">
        <f t="shared" si="121"/>
        <v>0.50009000900090006</v>
      </c>
      <c r="KQ61" s="26">
        <f t="shared" si="122"/>
        <v>0.50009000900090006</v>
      </c>
      <c r="KR61" s="26">
        <f t="shared" si="69"/>
        <v>5.7898289828982819E-2</v>
      </c>
      <c r="KS61" s="26">
        <v>0.06</v>
      </c>
      <c r="KT61" s="29">
        <f t="shared" si="123"/>
        <v>1.4</v>
      </c>
      <c r="KU61" s="29">
        <f t="shared" si="124"/>
        <v>1.8027396489648968</v>
      </c>
      <c r="KV61" s="29">
        <f t="shared" si="125"/>
        <v>1.8027396489648968</v>
      </c>
      <c r="KW61" s="29">
        <f t="shared" si="126"/>
        <v>56440.999999999993</v>
      </c>
      <c r="KX61" s="29">
        <f t="shared" si="127"/>
        <v>47031.073788628877</v>
      </c>
      <c r="KY61" s="29">
        <f t="shared" si="128"/>
        <v>41827.165335283535</v>
      </c>
      <c r="KZ61" s="29">
        <f t="shared" si="129"/>
        <v>372411</v>
      </c>
      <c r="LA61" s="14">
        <f t="shared" si="130"/>
        <v>145299.24</v>
      </c>
      <c r="LE61" s="14">
        <v>1</v>
      </c>
      <c r="LF61" s="14">
        <v>1</v>
      </c>
      <c r="LG61" s="14">
        <v>480</v>
      </c>
      <c r="LH61" s="14">
        <v>80</v>
      </c>
      <c r="LI61" s="14">
        <v>60</v>
      </c>
      <c r="LJ61" s="14">
        <v>60</v>
      </c>
      <c r="LK61" s="14">
        <v>60</v>
      </c>
      <c r="LL61" s="23">
        <f t="shared" si="71"/>
        <v>20551382</v>
      </c>
      <c r="LM61" s="23">
        <f t="shared" si="72"/>
        <v>1</v>
      </c>
      <c r="LN61" s="23">
        <f t="shared" si="73"/>
        <v>20551.38</v>
      </c>
      <c r="LO61" s="14">
        <v>1</v>
      </c>
      <c r="LP61" s="14">
        <v>1</v>
      </c>
      <c r="LQ61" s="14">
        <v>240</v>
      </c>
      <c r="LR61" s="14">
        <v>35</v>
      </c>
      <c r="LS61" s="14">
        <v>22</v>
      </c>
      <c r="LT61" s="14">
        <v>30</v>
      </c>
      <c r="LU61" s="14">
        <v>30</v>
      </c>
      <c r="LV61" s="23">
        <f t="shared" si="74"/>
        <v>10772802</v>
      </c>
      <c r="LW61" s="23">
        <f t="shared" si="75"/>
        <v>1</v>
      </c>
      <c r="LX61" s="23">
        <f t="shared" si="76"/>
        <v>10772.8</v>
      </c>
      <c r="MB61">
        <f t="shared" si="131"/>
        <v>1.3213395744773582</v>
      </c>
      <c r="MC61">
        <f t="shared" si="132"/>
        <v>1.5283670590064711</v>
      </c>
      <c r="ME61" s="14">
        <v>10</v>
      </c>
      <c r="MF61" s="14">
        <v>2</v>
      </c>
      <c r="MG61" s="14">
        <v>1.5</v>
      </c>
      <c r="MH61" s="23">
        <f t="shared" si="133"/>
        <v>446100</v>
      </c>
      <c r="MI61" s="23">
        <f t="shared" si="77"/>
        <v>0</v>
      </c>
      <c r="MJ61" s="23">
        <f t="shared" si="78"/>
        <v>446100</v>
      </c>
      <c r="MK61" s="14">
        <v>30</v>
      </c>
      <c r="ML61" s="14">
        <v>6</v>
      </c>
      <c r="MM61" s="14">
        <v>4</v>
      </c>
      <c r="MN61" s="23">
        <f t="shared" si="134"/>
        <v>1286017</v>
      </c>
      <c r="MO61" s="23">
        <f t="shared" si="79"/>
        <v>1</v>
      </c>
      <c r="MP61" s="23">
        <f t="shared" si="80"/>
        <v>1286.02</v>
      </c>
      <c r="MR61" s="23">
        <f t="shared" si="81"/>
        <v>1714689</v>
      </c>
      <c r="MS61" s="23">
        <f t="shared" si="82"/>
        <v>1</v>
      </c>
      <c r="MT61" s="23">
        <f t="shared" si="83"/>
        <v>1714.69</v>
      </c>
      <c r="MU61" s="23">
        <f t="shared" si="87"/>
        <v>669150</v>
      </c>
      <c r="MV61" s="23">
        <f t="shared" si="85"/>
        <v>0</v>
      </c>
      <c r="MW61" s="23">
        <f t="shared" si="86"/>
        <v>669150</v>
      </c>
      <c r="NJ61" s="14">
        <v>57</v>
      </c>
      <c r="NK61" s="14"/>
    </row>
    <row r="62" spans="1:375" ht="16.5" x14ac:dyDescent="0.2">
      <c r="A62">
        <v>27</v>
      </c>
      <c r="B62">
        <v>740</v>
      </c>
      <c r="C62" s="14">
        <v>3</v>
      </c>
      <c r="D62" s="14">
        <v>140</v>
      </c>
      <c r="E62" s="14"/>
      <c r="F62" s="14"/>
      <c r="G62" s="14">
        <v>140</v>
      </c>
      <c r="H62" s="14">
        <v>140</v>
      </c>
      <c r="I62" s="14">
        <v>140</v>
      </c>
      <c r="J62" s="14">
        <v>4</v>
      </c>
      <c r="K62" s="14">
        <v>4</v>
      </c>
      <c r="L62" s="14">
        <v>4</v>
      </c>
      <c r="M62" s="14">
        <v>2</v>
      </c>
      <c r="N62" s="14">
        <v>2</v>
      </c>
      <c r="O62" s="14">
        <v>2</v>
      </c>
      <c r="P62" s="14">
        <v>5</v>
      </c>
      <c r="Q62" s="14">
        <v>4</v>
      </c>
      <c r="R62" s="14">
        <v>4</v>
      </c>
      <c r="S62" s="14">
        <v>4</v>
      </c>
      <c r="T62" s="14">
        <v>4</v>
      </c>
      <c r="U62" s="14">
        <v>4</v>
      </c>
      <c r="V62" s="14">
        <v>5</v>
      </c>
      <c r="W62" s="14">
        <v>5</v>
      </c>
      <c r="X62" s="14">
        <v>140</v>
      </c>
      <c r="Y62" s="14">
        <v>140</v>
      </c>
      <c r="Z62" s="14">
        <v>140</v>
      </c>
      <c r="AA62" s="14">
        <v>140</v>
      </c>
      <c r="AB62" s="14">
        <v>140</v>
      </c>
      <c r="AC62" s="14">
        <v>140</v>
      </c>
      <c r="AD62" s="14">
        <v>140</v>
      </c>
      <c r="AE62" s="14">
        <v>140</v>
      </c>
      <c r="AF62" s="14">
        <v>18</v>
      </c>
      <c r="AG62" s="14">
        <v>13</v>
      </c>
      <c r="AH62" s="14">
        <v>13</v>
      </c>
      <c r="AI62" s="14">
        <v>13</v>
      </c>
      <c r="AJ62" s="14">
        <v>13</v>
      </c>
      <c r="AK62" s="14">
        <v>13</v>
      </c>
      <c r="AL62" s="14">
        <v>15</v>
      </c>
      <c r="AM62" s="14">
        <v>15</v>
      </c>
      <c r="AN62" s="14">
        <v>2</v>
      </c>
      <c r="AO62" s="14">
        <v>2</v>
      </c>
      <c r="AP62" s="14">
        <v>2</v>
      </c>
      <c r="AQ62" s="14">
        <v>2</v>
      </c>
      <c r="AR62" s="14">
        <v>2</v>
      </c>
      <c r="AS62" s="14">
        <v>0</v>
      </c>
      <c r="AT62" s="14">
        <v>0</v>
      </c>
      <c r="AU62" s="14">
        <v>0</v>
      </c>
      <c r="AV62" s="14">
        <v>0</v>
      </c>
      <c r="AW62" s="14">
        <v>1</v>
      </c>
      <c r="AX62" s="14">
        <v>1</v>
      </c>
      <c r="AY62" s="14">
        <v>0</v>
      </c>
      <c r="AZ62" s="14">
        <v>0</v>
      </c>
      <c r="BA62" s="14">
        <v>9</v>
      </c>
      <c r="BD62" s="33"/>
      <c r="BF62" s="14">
        <f>ROUND((INDEX(新战舰养成!S$6:S$18,新怪物属性!$J62+1)+INDEX(新战舰养成!D$6:D$18,新怪物属性!$J62+1)*(新怪物属性!$G62-1))*INDEX(战舰突破!$D$6:$D$18,新怪物属性!$M62+1),0)</f>
        <v>11638</v>
      </c>
      <c r="BG62" s="14">
        <f>ROUND((INDEX(新战舰养成!T$6:T$18,新怪物属性!$J62+1)+INDEX(新战舰养成!E$6:E$18,新怪物属性!$J62+1)*(新怪物属性!$G62-1))*INDEX(战舰突破!$D$6:$D$18,新怪物属性!$M62+1),0)</f>
        <v>93029</v>
      </c>
      <c r="BH62" s="14">
        <f>ROUND((INDEX(新战舰养成!U$6:U$18,新怪物属性!$J62+1)+INDEX(新战舰养成!F$6:F$18,新怪物属性!$J62+1)*(新怪物属性!$G62-1))*INDEX(战舰突破!$D$6:$D$18,新怪物属性!$M62+1),0)</f>
        <v>5914</v>
      </c>
      <c r="BI62" s="14">
        <f>ROUND((INDEX(新战舰养成!V$6:V$18,新怪物属性!$J62+1)+INDEX(新战舰养成!G$6:G$18,新怪物属性!$J62+1)*(新怪物属性!$G62-1))*INDEX(战舰突破!$D$6:$D$18,新怪物属性!$M62+1),0)</f>
        <v>360</v>
      </c>
      <c r="BJ62" s="14">
        <f>ROUND((INDEX(新战舰养成!W$6:W$18,新怪物属性!$J62+1)+INDEX(新战舰养成!H$6:H$18,新怪物属性!$J62+1)*(新怪物属性!$G62-1))*INDEX(战舰突破!$D$6:$D$18,新怪物属性!$M62+1),0)</f>
        <v>5</v>
      </c>
      <c r="BL62" s="14">
        <f>IF($H62&gt;0,ROUND((INDEX(新战舰养成!X$6:X$18,新怪物属性!$K62+1)+INDEX(新战舰养成!I$6:I$18,新怪物属性!$K62+1)*(新怪物属性!$H62-1))*INDEX(战舰突破!$D$6:$D$18,新怪物属性!$N62+1),0),0)</f>
        <v>11974</v>
      </c>
      <c r="BM62" s="14">
        <f>IF($H62&gt;0,ROUND((INDEX(新战舰养成!Y$6:Y$18,新怪物属性!$K62+1)+INDEX(新战舰养成!J$6:J$18,新怪物属性!$K62+1)*(新怪物属性!$H62-1))*INDEX(战舰突破!$D$6:$D$18,新怪物属性!$N62+1),0),0)</f>
        <v>0</v>
      </c>
      <c r="BN62" s="14">
        <f>IF($H62&gt;0,ROUND((INDEX(新战舰养成!Z$6:Z$18,新怪物属性!$K62+1)+INDEX(新战舰养成!K$6:K$18,新怪物属性!$K62+1)*(新怪物属性!$H62-1))*INDEX(战舰突破!$D$6:$D$18,新怪物属性!$N62+1),0),0)</f>
        <v>0</v>
      </c>
      <c r="BO62" s="14">
        <f>IF($H62&gt;0,ROUND((INDEX(新战舰养成!AA$6:AA$18,新怪物属性!$K62+1)+INDEX(新战舰养成!L$6:L$18,新怪物属性!$K62+1)*(新怪物属性!$H62-1))*INDEX(战舰突破!$D$6:$D$18,新怪物属性!$N62+1),0),0)</f>
        <v>116376</v>
      </c>
      <c r="BP62" s="14">
        <f>IF($H62&gt;0,ROUND((INDEX(新战舰养成!AB$6:AB$18,新怪物属性!$K62+1)+INDEX(新战舰养成!M$6:M$18,新怪物属性!$K62+1)*(新怪物属性!$H62-1))*INDEX(战舰突破!$D$6:$D$18,新怪物属性!$N62+1),0),0)</f>
        <v>2258</v>
      </c>
      <c r="BR62" s="14">
        <f>IF($I62&gt;0,ROUND((INDEX(新战舰养成!AC$6:AC$18,新怪物属性!$L62+1)+INDEX(新战舰养成!I$6:I$18,新怪物属性!$L62+1)*(新怪物属性!$I62-1))*INDEX(战舰突破!$D$6:$D$18,新怪物属性!$O62+1),0),0)</f>
        <v>12334</v>
      </c>
      <c r="BS62" s="14">
        <f>IF($I62&gt;0,ROUND((INDEX(新战舰养成!AD$6:AD$18,新怪物属性!$L62+1)+INDEX(新战舰养成!J$6:J$18,新怪物属性!$L62+1)*(新怪物属性!$I62-1))*INDEX(战舰突破!$D$6:$D$18,新怪物属性!$O62+1),0),0)</f>
        <v>0</v>
      </c>
      <c r="BT62" s="14">
        <f>IF($I62&gt;0,ROUND((INDEX(新战舰养成!AE$6:AE$18,新怪物属性!$L62+1)+INDEX(新战舰养成!K$6:K$18,新怪物属性!$L62+1)*(新怪物属性!$I62-1))*INDEX(战舰突破!$D$6:$D$18,新怪物属性!$O62+1),0),0)</f>
        <v>0</v>
      </c>
      <c r="BU62" s="14">
        <f>IF($I62&gt;0,ROUND((INDEX(新战舰养成!AF$6:AF$18,新怪物属性!$L62+1)+INDEX(新战舰养成!L$6:L$18,新怪物属性!$L62+1)*(新怪物属性!$I62-1))*INDEX(战舰突破!$D$6:$D$18,新怪物属性!$O62+1),0),0)</f>
        <v>84996</v>
      </c>
      <c r="BV62" s="14">
        <f>IF($I62&gt;0,ROUND((INDEX(新战舰养成!AG$6:AG$18,新怪物属性!$L62+1)+INDEX(新战舰养成!M$6:M$18,新怪物属性!$L62+1)*(新怪物属性!$I62-1))*INDEX(战舰突破!$D$6:$D$18,新怪物属性!$O62+1),0),0)</f>
        <v>2981</v>
      </c>
      <c r="BY62" s="14">
        <f>(INDEX(装备数值!$C$13:$G$116,新怪物属性!$P64*8+1,BY$2)+INDEX(装备数值!$C$13:$G$116,新怪物属性!$Q64*8+2,BY$2)+INDEX(装备数值!$C$13:$G$116,新怪物属性!$S64*8+3,BY$2)+INDEX(装备数值!$C$13:$G$116,新怪物属性!$R64*8+4,BY$2)+INDEX(装备数值!$C$13:$G$116,新怪物属性!$T64*8+5,BY$2)+INDEX(装备数值!$C$13:$G$116,新怪物属性!$U64*8+6,BY$2)+INDEX(装备数值!$C$13:$G$116,新怪物属性!$V64*8+7,BY$2)+INDEX(装备数值!$C$13:$G$116,新怪物属性!$W64*8+8,BY$2))</f>
        <v>11175</v>
      </c>
      <c r="BZ62" s="14">
        <f>(INDEX(装备数值!$C$13:$G$116,新怪物属性!$P64*8+1,BZ$2)+INDEX(装备数值!$C$13:$G$116,新怪物属性!$Q64*8+2,BZ$2)+INDEX(装备数值!$C$13:$G$116,新怪物属性!$S64*8+3,BZ$2)+INDEX(装备数值!$C$13:$G$116,新怪物属性!$R64*8+4,BZ$2)+INDEX(装备数值!$C$13:$G$116,新怪物属性!$T64*8+5,BZ$2)+INDEX(装备数值!$C$13:$G$116,新怪物属性!$U64*8+6,BZ$2)+INDEX(装备数值!$C$13:$G$116,新怪物属性!$V64*8+7,BZ$2)+INDEX(装备数值!$C$13:$G$116,新怪物属性!$W64*8+8,BZ$2))</f>
        <v>84375</v>
      </c>
      <c r="CA62" s="14">
        <f>(INDEX(装备数值!$C$13:$G$116,新怪物属性!$P64*8+1,CA$2)+INDEX(装备数值!$C$13:$G$116,新怪物属性!$Q64*8+2,CA$2)+INDEX(装备数值!$C$13:$G$116,新怪物属性!$S64*8+3,CA$2)+INDEX(装备数值!$C$13:$G$116,新怪物属性!$R64*8+4,CA$2)+INDEX(装备数值!$C$13:$G$116,新怪物属性!$T64*8+5,CA$2)+INDEX(装备数值!$C$13:$G$116,新怪物属性!$U64*8+6,CA$2)+INDEX(装备数值!$C$13:$G$116,新怪物属性!$V64*8+7,CA$2)+INDEX(装备数值!$C$13:$G$116,新怪物属性!$W64*8+8,CA$2))</f>
        <v>5550</v>
      </c>
      <c r="CB62" s="14">
        <f>(INDEX(装备数值!$C$13:$G$116,新怪物属性!$P64*8+1,CB$2)+INDEX(装备数值!$C$13:$G$116,新怪物属性!$Q64*8+2,CB$2)+INDEX(装备数值!$C$13:$G$116,新怪物属性!$S64*8+3,CB$2)+INDEX(装备数值!$C$13:$G$116,新怪物属性!$R64*8+4,CB$2)+INDEX(装备数值!$C$13:$G$116,新怪物属性!$T64*8+5,CB$2)+INDEX(装备数值!$C$13:$G$116,新怪物属性!$U64*8+6,CB$2)+INDEX(装备数值!$C$13:$G$116,新怪物属性!$V64*8+7,CB$2)+INDEX(装备数值!$C$13:$G$116,新怪物属性!$W64*8+8,CB$2))</f>
        <v>112500</v>
      </c>
      <c r="CC62" s="14">
        <f>(INDEX(装备数值!$C$13:$G$116,新怪物属性!$P64*8+1,CC$2)+INDEX(装备数值!$C$13:$G$116,新怪物属性!$Q64*8+2,CC$2)+INDEX(装备数值!$C$13:$G$116,新怪物属性!$S64*8+3,CC$2)+INDEX(装备数值!$C$13:$G$116,新怪物属性!$R64*8+4,CC$2)+INDEX(装备数值!$C$13:$G$116,新怪物属性!$T64*8+5,CC$2)+INDEX(装备数值!$C$13:$G$116,新怪物属性!$U64*8+6,CC$2)+INDEX(装备数值!$C$13:$G$116,新怪物属性!$V64*8+7,CC$2)+INDEX(装备数值!$C$13:$G$116,新怪物属性!$W64*8+8,CC$2))</f>
        <v>2250</v>
      </c>
      <c r="CF62" s="14">
        <f t="shared" si="143"/>
        <v>4</v>
      </c>
      <c r="CG62" s="14">
        <f t="shared" si="142"/>
        <v>4</v>
      </c>
      <c r="CH62" s="14">
        <f t="shared" si="142"/>
        <v>4</v>
      </c>
      <c r="CI62" s="14">
        <f t="shared" si="142"/>
        <v>4</v>
      </c>
      <c r="CJ62" s="14">
        <f t="shared" si="142"/>
        <v>1</v>
      </c>
      <c r="CK62" s="14">
        <f t="shared" si="142"/>
        <v>0</v>
      </c>
      <c r="CL62" s="14">
        <f t="shared" si="142"/>
        <v>0</v>
      </c>
      <c r="CM62" s="14">
        <f t="shared" si="142"/>
        <v>0</v>
      </c>
      <c r="CN62" s="14">
        <f t="shared" si="142"/>
        <v>0</v>
      </c>
      <c r="CO62" s="14">
        <f t="shared" si="142"/>
        <v>0</v>
      </c>
      <c r="CP62" s="14">
        <f t="shared" si="142"/>
        <v>0</v>
      </c>
      <c r="CQ62" s="14">
        <f t="shared" si="142"/>
        <v>0</v>
      </c>
      <c r="CR62" s="14">
        <f t="shared" si="142"/>
        <v>0</v>
      </c>
      <c r="CS62" s="14">
        <f>SUMIFS(装备数值!BL$50:BL$101,装备数值!$BG$50:$BG$101,"="&amp;新怪物属性!$CF$2,装备数值!$BH$50:$BH$101,"&lt;="&amp;新怪物属性!$CF62)+SUMIFS(装备数值!BL$50:BL$101,装备数值!$BG$50:$BG$101,"="&amp;新怪物属性!$CG$2,装备数值!$BH$50:$BH$101,"&lt;="&amp;新怪物属性!$CG62)+SUMIFS(装备数值!BL$50:BL$101,装备数值!$BG$50:$BG$101,"="&amp;新怪物属性!$CH$2,装备数值!$BH$50:$BH$101,"&lt;="&amp;新怪物属性!$CH62)+SUMIFS(装备数值!BL$50:BL$101,装备数值!$BG$50:$BG$101,"="&amp;新怪物属性!$CI$2,装备数值!$BH$50:$BH$101,"&lt;="&amp;新怪物属性!$CI62)+SUMIFS(装备数值!BL$50:BL$101,装备数值!$BG$50:$BG$101,"="&amp;新怪物属性!$CJ$2,装备数值!$BH$50:$BH$101,"&lt;="&amp;新怪物属性!$CJ62)+SUMIFS(装备数值!BL$50:BL$101,装备数值!$BG$50:$BG$101,"="&amp;新怪物属性!$CK$2,装备数值!$BH$50:$BH$101,"&lt;="&amp;新怪物属性!$CK62)+SUMIFS(装备数值!BL$50:BL$101,装备数值!$BG$50:$BG$101,"="&amp;新怪物属性!$CL$2,装备数值!$BH$50:$BH$101,"&lt;="&amp;新怪物属性!$CL62)+SUMIFS(装备数值!BL$50:BL$101,装备数值!$BG$50:$BG$101,"="&amp;新怪物属性!$CM$2,装备数值!$BH$50:$BH$101,"&lt;="&amp;新怪物属性!$CM62)+SUMIFS(装备数值!BL$50:BL$101,装备数值!$BG$50:$BG$101,"="&amp;新怪物属性!$CN$2,装备数值!$BH$50:$BH$101,"&lt;="&amp;新怪物属性!$CN62)+SUMIFS(装备数值!BL$50:BL$101,装备数值!$BG$50:$BG$101,"="&amp;新怪物属性!$CO$2,装备数值!$BH$50:$BH$101,"&lt;="&amp;新怪物属性!$CO62)+SUMIFS(装备数值!BL$50:BL$101,装备数值!$BG$50:$BG$101,"="&amp;新怪物属性!$CP$2,装备数值!$BH$50:$BH$101,"&lt;="&amp;新怪物属性!$CP62)+SUMIFS(装备数值!BL$50:BL$101,装备数值!$BG$50:$BG$101,"="&amp;新怪物属性!$CQ$2,装备数值!$BH$50:$BH$101,"&lt;="&amp;新怪物属性!$CQ62)+SUMIFS(装备数值!BL$50:BL$101,装备数值!$BG$50:$BG$101,"="&amp;新怪物属性!$CR$2,装备数值!$BH$50:$BH$101,"&lt;="&amp;新怪物属性!$CR62)</f>
        <v>18832</v>
      </c>
      <c r="CT62" s="14">
        <f>SUMIFS(装备数值!BM$50:BM$101,装备数值!$BG$50:$BG$101,"="&amp;新怪物属性!$CF$2,装备数值!$BH$50:$BH$101,"&lt;="&amp;新怪物属性!$CF62)+SUMIFS(装备数值!BM$50:BM$101,装备数值!$BG$50:$BG$101,"="&amp;新怪物属性!$CG$2,装备数值!$BH$50:$BH$101,"&lt;="&amp;新怪物属性!$CG62)+SUMIFS(装备数值!BM$50:BM$101,装备数值!$BG$50:$BG$101,"="&amp;新怪物属性!$CH$2,装备数值!$BH$50:$BH$101,"&lt;="&amp;新怪物属性!$CH62)+SUMIFS(装备数值!BM$50:BM$101,装备数值!$BG$50:$BG$101,"="&amp;新怪物属性!$CI$2,装备数值!$BH$50:$BH$101,"&lt;="&amp;新怪物属性!$CI62)+SUMIFS(装备数值!BM$50:BM$101,装备数值!$BG$50:$BG$101,"="&amp;新怪物属性!$CJ$2,装备数值!$BH$50:$BH$101,"&lt;="&amp;新怪物属性!$CJ62)+SUMIFS(装备数值!BM$50:BM$101,装备数值!$BG$50:$BG$101,"="&amp;新怪物属性!$CK$2,装备数值!$BH$50:$BH$101,"&lt;="&amp;新怪物属性!$CK62)+SUMIFS(装备数值!BM$50:BM$101,装备数值!$BG$50:$BG$101,"="&amp;新怪物属性!$CL$2,装备数值!$BH$50:$BH$101,"&lt;="&amp;新怪物属性!$CL62)+SUMIFS(装备数值!BM$50:BM$101,装备数值!$BG$50:$BG$101,"="&amp;新怪物属性!$CM$2,装备数值!$BH$50:$BH$101,"&lt;="&amp;新怪物属性!$CM62)+SUMIFS(装备数值!BM$50:BM$101,装备数值!$BG$50:$BG$101,"="&amp;新怪物属性!$CN$2,装备数值!$BH$50:$BH$101,"&lt;="&amp;新怪物属性!$CN62)+SUMIFS(装备数值!BM$50:BM$101,装备数值!$BG$50:$BG$101,"="&amp;新怪物属性!$CO$2,装备数值!$BH$50:$BH$101,"&lt;="&amp;新怪物属性!$CO62)+SUMIFS(装备数值!BM$50:BM$101,装备数值!$BG$50:$BG$101,"="&amp;新怪物属性!$CP$2,装备数值!$BH$50:$BH$101,"&lt;="&amp;新怪物属性!$CP62)+SUMIFS(装备数值!BM$50:BM$101,装备数值!$BG$50:$BG$101,"="&amp;新怪物属性!$CQ$2,装备数值!$BH$50:$BH$101,"&lt;="&amp;新怪物属性!$CQ62)+SUMIFS(装备数值!BM$50:BM$101,装备数值!$BG$50:$BG$101,"="&amp;新怪物属性!$CR$2,装备数值!$BH$50:$BH$101,"&lt;="&amp;新怪物属性!$CR62)</f>
        <v>43200</v>
      </c>
      <c r="CU62" s="14">
        <f>SUMIFS(装备数值!BN$50:BN$101,装备数值!$BG$50:$BG$101,"="&amp;新怪物属性!$CF$2,装备数值!$BH$50:$BH$101,"&lt;="&amp;新怪物属性!$CF62)+SUMIFS(装备数值!BN$50:BN$101,装备数值!$BG$50:$BG$101,"="&amp;新怪物属性!$CG$2,装备数值!$BH$50:$BH$101,"&lt;="&amp;新怪物属性!$CG62)+SUMIFS(装备数值!BN$50:BN$101,装备数值!$BG$50:$BG$101,"="&amp;新怪物属性!$CH$2,装备数值!$BH$50:$BH$101,"&lt;="&amp;新怪物属性!$CH62)+SUMIFS(装备数值!BN$50:BN$101,装备数值!$BG$50:$BG$101,"="&amp;新怪物属性!$CI$2,装备数值!$BH$50:$BH$101,"&lt;="&amp;新怪物属性!$CI62)+SUMIFS(装备数值!BN$50:BN$101,装备数值!$BG$50:$BG$101,"="&amp;新怪物属性!$CJ$2,装备数值!$BH$50:$BH$101,"&lt;="&amp;新怪物属性!$CJ62)+SUMIFS(装备数值!BN$50:BN$101,装备数值!$BG$50:$BG$101,"="&amp;新怪物属性!$CK$2,装备数值!$BH$50:$BH$101,"&lt;="&amp;新怪物属性!$CK62)+SUMIFS(装备数值!BN$50:BN$101,装备数值!$BG$50:$BG$101,"="&amp;新怪物属性!$CL$2,装备数值!$BH$50:$BH$101,"&lt;="&amp;新怪物属性!$CL62)+SUMIFS(装备数值!BN$50:BN$101,装备数值!$BG$50:$BG$101,"="&amp;新怪物属性!$CM$2,装备数值!$BH$50:$BH$101,"&lt;="&amp;新怪物属性!$CM62)+SUMIFS(装备数值!BN$50:BN$101,装备数值!$BG$50:$BG$101,"="&amp;新怪物属性!$CN$2,装备数值!$BH$50:$BH$101,"&lt;="&amp;新怪物属性!$CN62)+SUMIFS(装备数值!BN$50:BN$101,装备数值!$BG$50:$BG$101,"="&amp;新怪物属性!$CO$2,装备数值!$BH$50:$BH$101,"&lt;="&amp;新怪物属性!$CO62)+SUMIFS(装备数值!BN$50:BN$101,装备数值!$BG$50:$BG$101,"="&amp;新怪物属性!$CP$2,装备数值!$BH$50:$BH$101,"&lt;="&amp;新怪物属性!$CP62)+SUMIFS(装备数值!BN$50:BN$101,装备数值!$BG$50:$BG$101,"="&amp;新怪物属性!$CQ$2,装备数值!$BH$50:$BH$101,"&lt;="&amp;新怪物属性!$CQ62)+SUMIFS(装备数值!BN$50:BN$101,装备数值!$BG$50:$BG$101,"="&amp;新怪物属性!$CR$2,装备数值!$BH$50:$BH$101,"&lt;="&amp;新怪物属性!$CR62)</f>
        <v>2400</v>
      </c>
      <c r="CV62" s="14">
        <f>SUMIFS(装备数值!BO$50:BO$101,装备数值!$BG$50:$BG$101,"="&amp;新怪物属性!$CF$2,装备数值!$BH$50:$BH$101,"&lt;="&amp;新怪物属性!$CF62)+SUMIFS(装备数值!BO$50:BO$101,装备数值!$BG$50:$BG$101,"="&amp;新怪物属性!$CG$2,装备数值!$BH$50:$BH$101,"&lt;="&amp;新怪物属性!$CG62)+SUMIFS(装备数值!BO$50:BO$101,装备数值!$BG$50:$BG$101,"="&amp;新怪物属性!$CH$2,装备数值!$BH$50:$BH$101,"&lt;="&amp;新怪物属性!$CH62)+SUMIFS(装备数值!BO$50:BO$101,装备数值!$BG$50:$BG$101,"="&amp;新怪物属性!$CI$2,装备数值!$BH$50:$BH$101,"&lt;="&amp;新怪物属性!$CI62)+SUMIFS(装备数值!BO$50:BO$101,装备数值!$BG$50:$BG$101,"="&amp;新怪物属性!$CJ$2,装备数值!$BH$50:$BH$101,"&lt;="&amp;新怪物属性!$CJ62)+SUMIFS(装备数值!BO$50:BO$101,装备数值!$BG$50:$BG$101,"="&amp;新怪物属性!$CK$2,装备数值!$BH$50:$BH$101,"&lt;="&amp;新怪物属性!$CK62)+SUMIFS(装备数值!BO$50:BO$101,装备数值!$BG$50:$BG$101,"="&amp;新怪物属性!$CL$2,装备数值!$BH$50:$BH$101,"&lt;="&amp;新怪物属性!$CL62)+SUMIFS(装备数值!BO$50:BO$101,装备数值!$BG$50:$BG$101,"="&amp;新怪物属性!$CM$2,装备数值!$BH$50:$BH$101,"&lt;="&amp;新怪物属性!$CM62)+SUMIFS(装备数值!BO$50:BO$101,装备数值!$BG$50:$BG$101,"="&amp;新怪物属性!$CN$2,装备数值!$BH$50:$BH$101,"&lt;="&amp;新怪物属性!$CN62)+SUMIFS(装备数值!BO$50:BO$101,装备数值!$BG$50:$BG$101,"="&amp;新怪物属性!$CO$2,装备数值!$BH$50:$BH$101,"&lt;="&amp;新怪物属性!$CO62)+SUMIFS(装备数值!BO$50:BO$101,装备数值!$BG$50:$BG$101,"="&amp;新怪物属性!$CP$2,装备数值!$BH$50:$BH$101,"&lt;="&amp;新怪物属性!$CP62)+SUMIFS(装备数值!BO$50:BO$101,装备数值!$BG$50:$BG$101,"="&amp;新怪物属性!$CQ$2,装备数值!$BH$50:$BH$101,"&lt;="&amp;新怪物属性!$CQ62)+SUMIFS(装备数值!BO$50:BO$101,装备数值!$BG$50:$BG$101,"="&amp;新怪物属性!$CR$2,装备数值!$BH$50:$BH$101,"&lt;="&amp;新怪物属性!$CR62)</f>
        <v>48000</v>
      </c>
      <c r="CW62" s="14">
        <f>SUMIFS(装备数值!BP$50:BP$101,装备数值!$BG$50:$BG$101,"="&amp;新怪物属性!$CF$2,装备数值!$BH$50:$BH$101,"&lt;="&amp;新怪物属性!$CF62)+SUMIFS(装备数值!BP$50:BP$101,装备数值!$BG$50:$BG$101,"="&amp;新怪物属性!$CG$2,装备数值!$BH$50:$BH$101,"&lt;="&amp;新怪物属性!$CG62)+SUMIFS(装备数值!BP$50:BP$101,装备数值!$BG$50:$BG$101,"="&amp;新怪物属性!$CH$2,装备数值!$BH$50:$BH$101,"&lt;="&amp;新怪物属性!$CH62)+SUMIFS(装备数值!BP$50:BP$101,装备数值!$BG$50:$BG$101,"="&amp;新怪物属性!$CI$2,装备数值!$BH$50:$BH$101,"&lt;="&amp;新怪物属性!$CI62)+SUMIFS(装备数值!BP$50:BP$101,装备数值!$BG$50:$BG$101,"="&amp;新怪物属性!$CJ$2,装备数值!$BH$50:$BH$101,"&lt;="&amp;新怪物属性!$CJ62)+SUMIFS(装备数值!BP$50:BP$101,装备数值!$BG$50:$BG$101,"="&amp;新怪物属性!$CK$2,装备数值!$BH$50:$BH$101,"&lt;="&amp;新怪物属性!$CK62)+SUMIFS(装备数值!BP$50:BP$101,装备数值!$BG$50:$BG$101,"="&amp;新怪物属性!$CL$2,装备数值!$BH$50:$BH$101,"&lt;="&amp;新怪物属性!$CL62)+SUMIFS(装备数值!BP$50:BP$101,装备数值!$BG$50:$BG$101,"="&amp;新怪物属性!$CM$2,装备数值!$BH$50:$BH$101,"&lt;="&amp;新怪物属性!$CM62)+SUMIFS(装备数值!BP$50:BP$101,装备数值!$BG$50:$BG$101,"="&amp;新怪物属性!$CN$2,装备数值!$BH$50:$BH$101,"&lt;="&amp;新怪物属性!$CN62)+SUMIFS(装备数值!BP$50:BP$101,装备数值!$BG$50:$BG$101,"="&amp;新怪物属性!$CO$2,装备数值!$BH$50:$BH$101,"&lt;="&amp;新怪物属性!$CO62)+SUMIFS(装备数值!BP$50:BP$101,装备数值!$BG$50:$BG$101,"="&amp;新怪物属性!$CP$2,装备数值!$BH$50:$BH$101,"&lt;="&amp;新怪物属性!$CP62)+SUMIFS(装备数值!BP$50:BP$101,装备数值!$BG$50:$BG$101,"="&amp;新怪物属性!$CQ$2,装备数值!$BH$50:$BH$101,"&lt;="&amp;新怪物属性!$CQ62)+SUMIFS(装备数值!BP$50:BP$101,装备数值!$BG$50:$BG$101,"="&amp;新怪物属性!$CR$2,装备数值!$BH$50:$BH$101,"&lt;="&amp;新怪物属性!$CR62)</f>
        <v>920</v>
      </c>
      <c r="CX62" s="14">
        <f>SUMIFS(装备数值!BQ$50:BQ$101,装备数值!$BG$50:$BG$101,"="&amp;新怪物属性!$CF$2,装备数值!$BH$50:$BH$101,"&lt;="&amp;新怪物属性!$CF62)+SUMIFS(装备数值!BQ$50:BQ$101,装备数值!$BG$50:$BG$101,"="&amp;新怪物属性!$CG$2,装备数值!$BH$50:$BH$101,"&lt;="&amp;新怪物属性!$CG62)+SUMIFS(装备数值!BQ$50:BQ$101,装备数值!$BG$50:$BG$101,"="&amp;新怪物属性!$CH$2,装备数值!$BH$50:$BH$101,"&lt;="&amp;新怪物属性!$CH62)+SUMIFS(装备数值!BQ$50:BQ$101,装备数值!$BG$50:$BG$101,"="&amp;新怪物属性!$CI$2,装备数值!$BH$50:$BH$101,"&lt;="&amp;新怪物属性!$CI62)+SUMIFS(装备数值!BQ$50:BQ$101,装备数值!$BG$50:$BG$101,"="&amp;新怪物属性!$CJ$2,装备数值!$BH$50:$BH$101,"&lt;="&amp;新怪物属性!$CJ62)+SUMIFS(装备数值!BQ$50:BQ$101,装备数值!$BG$50:$BG$101,"="&amp;新怪物属性!$CK$2,装备数值!$BH$50:$BH$101,"&lt;="&amp;新怪物属性!$CK62)+SUMIFS(装备数值!BQ$50:BQ$101,装备数值!$BG$50:$BG$101,"="&amp;新怪物属性!$CL$2,装备数值!$BH$50:$BH$101,"&lt;="&amp;新怪物属性!$CL62)+SUMIFS(装备数值!BQ$50:BQ$101,装备数值!$BG$50:$BG$101,"="&amp;新怪物属性!$CM$2,装备数值!$BH$50:$BH$101,"&lt;="&amp;新怪物属性!$CM62)+SUMIFS(装备数值!BQ$50:BQ$101,装备数值!$BG$50:$BG$101,"="&amp;新怪物属性!$CN$2,装备数值!$BH$50:$BH$101,"&lt;="&amp;新怪物属性!$CN62)+SUMIFS(装备数值!BQ$50:BQ$101,装备数值!$BG$50:$BG$101,"="&amp;新怪物属性!$CO$2,装备数值!$BH$50:$BH$101,"&lt;="&amp;新怪物属性!$CO62)+SUMIFS(装备数值!BQ$50:BQ$101,装备数值!$BG$50:$BG$101,"="&amp;新怪物属性!$CP$2,装备数值!$BH$50:$BH$101,"&lt;="&amp;新怪物属性!$CP62)+SUMIFS(装备数值!BQ$50:BQ$101,装备数值!$BG$50:$BG$101,"="&amp;新怪物属性!$CQ$2,装备数值!$BH$50:$BH$101,"&lt;="&amp;新怪物属性!$CQ62)+SUMIFS(装备数值!BQ$50:BQ$101,装备数值!$BG$50:$BG$101,"="&amp;新怪物属性!$CR$2,装备数值!$BH$50:$BH$101,"&lt;="&amp;新怪物属性!$CR62)</f>
        <v>250</v>
      </c>
      <c r="CY62" s="14">
        <f>SUMIFS(装备数值!BR$50:BR$101,装备数值!$BG$50:$BG$101,"="&amp;新怪物属性!$CF$2,装备数值!$BH$50:$BH$101,"&lt;="&amp;新怪物属性!$CF62)+SUMIFS(装备数值!BR$50:BR$101,装备数值!$BG$50:$BG$101,"="&amp;新怪物属性!$CG$2,装备数值!$BH$50:$BH$101,"&lt;="&amp;新怪物属性!$CG62)+SUMIFS(装备数值!BR$50:BR$101,装备数值!$BG$50:$BG$101,"="&amp;新怪物属性!$CH$2,装备数值!$BH$50:$BH$101,"&lt;="&amp;新怪物属性!$CH62)+SUMIFS(装备数值!BR$50:BR$101,装备数值!$BG$50:$BG$101,"="&amp;新怪物属性!$CI$2,装备数值!$BH$50:$BH$101,"&lt;="&amp;新怪物属性!$CI62)+SUMIFS(装备数值!BR$50:BR$101,装备数值!$BG$50:$BG$101,"="&amp;新怪物属性!$CJ$2,装备数值!$BH$50:$BH$101,"&lt;="&amp;新怪物属性!$CJ62)+SUMIFS(装备数值!BR$50:BR$101,装备数值!$BG$50:$BG$101,"="&amp;新怪物属性!$CK$2,装备数值!$BH$50:$BH$101,"&lt;="&amp;新怪物属性!$CK62)+SUMIFS(装备数值!BR$50:BR$101,装备数值!$BG$50:$BG$101,"="&amp;新怪物属性!$CL$2,装备数值!$BH$50:$BH$101,"&lt;="&amp;新怪物属性!$CL62)+SUMIFS(装备数值!BR$50:BR$101,装备数值!$BG$50:$BG$101,"="&amp;新怪物属性!$CM$2,装备数值!$BH$50:$BH$101,"&lt;="&amp;新怪物属性!$CM62)+SUMIFS(装备数值!BR$50:BR$101,装备数值!$BG$50:$BG$101,"="&amp;新怪物属性!$CN$2,装备数值!$BH$50:$BH$101,"&lt;="&amp;新怪物属性!$CN62)+SUMIFS(装备数值!BR$50:BR$101,装备数值!$BG$50:$BG$101,"="&amp;新怪物属性!$CO$2,装备数值!$BH$50:$BH$101,"&lt;="&amp;新怪物属性!$CO62)+SUMIFS(装备数值!BR$50:BR$101,装备数值!$BG$50:$BG$101,"="&amp;新怪物属性!$CP$2,装备数值!$BH$50:$BH$101,"&lt;="&amp;新怪物属性!$CP62)+SUMIFS(装备数值!BR$50:BR$101,装备数值!$BG$50:$BG$101,"="&amp;新怪物属性!$CQ$2,装备数值!$BH$50:$BH$101,"&lt;="&amp;新怪物属性!$CQ62)+SUMIFS(装备数值!BR$50:BR$101,装备数值!$BG$50:$BG$101,"="&amp;新怪物属性!$CR$2,装备数值!$BH$50:$BH$101,"&lt;="&amp;新怪物属性!$CR62)</f>
        <v>250</v>
      </c>
      <c r="CZ62" s="14">
        <f>SUMIFS(装备数值!BS$50:BS$101,装备数值!$BG$50:$BG$101,"="&amp;新怪物属性!$CF$2,装备数值!$BH$50:$BH$101,"&lt;="&amp;新怪物属性!$CF62)+SUMIFS(装备数值!BS$50:BS$101,装备数值!$BG$50:$BG$101,"="&amp;新怪物属性!$CG$2,装备数值!$BH$50:$BH$101,"&lt;="&amp;新怪物属性!$CG62)+SUMIFS(装备数值!BS$50:BS$101,装备数值!$BG$50:$BG$101,"="&amp;新怪物属性!$CH$2,装备数值!$BH$50:$BH$101,"&lt;="&amp;新怪物属性!$CH62)+SUMIFS(装备数值!BS$50:BS$101,装备数值!$BG$50:$BG$101,"="&amp;新怪物属性!$CI$2,装备数值!$BH$50:$BH$101,"&lt;="&amp;新怪物属性!$CI62)+SUMIFS(装备数值!BS$50:BS$101,装备数值!$BG$50:$BG$101,"="&amp;新怪物属性!$CJ$2,装备数值!$BH$50:$BH$101,"&lt;="&amp;新怪物属性!$CJ62)+SUMIFS(装备数值!BS$50:BS$101,装备数值!$BG$50:$BG$101,"="&amp;新怪物属性!$CK$2,装备数值!$BH$50:$BH$101,"&lt;="&amp;新怪物属性!$CK62)+SUMIFS(装备数值!BS$50:BS$101,装备数值!$BG$50:$BG$101,"="&amp;新怪物属性!$CL$2,装备数值!$BH$50:$BH$101,"&lt;="&amp;新怪物属性!$CL62)+SUMIFS(装备数值!BS$50:BS$101,装备数值!$BG$50:$BG$101,"="&amp;新怪物属性!$CM$2,装备数值!$BH$50:$BH$101,"&lt;="&amp;新怪物属性!$CM62)+SUMIFS(装备数值!BS$50:BS$101,装备数值!$BG$50:$BG$101,"="&amp;新怪物属性!$CN$2,装备数值!$BH$50:$BH$101,"&lt;="&amp;新怪物属性!$CN62)+SUMIFS(装备数值!BS$50:BS$101,装备数值!$BG$50:$BG$101,"="&amp;新怪物属性!$CO$2,装备数值!$BH$50:$BH$101,"&lt;="&amp;新怪物属性!$CO62)+SUMIFS(装备数值!BS$50:BS$101,装备数值!$BG$50:$BG$101,"="&amp;新怪物属性!$CP$2,装备数值!$BH$50:$BH$101,"&lt;="&amp;新怪物属性!$CP62)+SUMIFS(装备数值!BS$50:BS$101,装备数值!$BG$50:$BG$101,"="&amp;新怪物属性!$CQ$2,装备数值!$BH$50:$BH$101,"&lt;="&amp;新怪物属性!$CQ62)+SUMIFS(装备数值!BS$50:BS$101,装备数值!$BG$50:$BG$101,"="&amp;新怪物属性!$CR$2,装备数值!$BH$50:$BH$101,"&lt;="&amp;新怪物属性!$CR62)</f>
        <v>250</v>
      </c>
      <c r="DA62" s="14">
        <f>SUMIFS(装备数值!BT$50:BT$101,装备数值!$BG$50:$BG$101,"="&amp;新怪物属性!$CF$2,装备数值!$BH$50:$BH$101,"&lt;="&amp;新怪物属性!$CF62)+SUMIFS(装备数值!BT$50:BT$101,装备数值!$BG$50:$BG$101,"="&amp;新怪物属性!$CG$2,装备数值!$BH$50:$BH$101,"&lt;="&amp;新怪物属性!$CG62)+SUMIFS(装备数值!BT$50:BT$101,装备数值!$BG$50:$BG$101,"="&amp;新怪物属性!$CH$2,装备数值!$BH$50:$BH$101,"&lt;="&amp;新怪物属性!$CH62)+SUMIFS(装备数值!BT$50:BT$101,装备数值!$BG$50:$BG$101,"="&amp;新怪物属性!$CI$2,装备数值!$BH$50:$BH$101,"&lt;="&amp;新怪物属性!$CI62)+SUMIFS(装备数值!BT$50:BT$101,装备数值!$BG$50:$BG$101,"="&amp;新怪物属性!$CJ$2,装备数值!$BH$50:$BH$101,"&lt;="&amp;新怪物属性!$CJ62)+SUMIFS(装备数值!BT$50:BT$101,装备数值!$BG$50:$BG$101,"="&amp;新怪物属性!$CK$2,装备数值!$BH$50:$BH$101,"&lt;="&amp;新怪物属性!$CK62)+SUMIFS(装备数值!BT$50:BT$101,装备数值!$BG$50:$BG$101,"="&amp;新怪物属性!$CL$2,装备数值!$BH$50:$BH$101,"&lt;="&amp;新怪物属性!$CL62)+SUMIFS(装备数值!BT$50:BT$101,装备数值!$BG$50:$BG$101,"="&amp;新怪物属性!$CM$2,装备数值!$BH$50:$BH$101,"&lt;="&amp;新怪物属性!$CM62)+SUMIFS(装备数值!BT$50:BT$101,装备数值!$BG$50:$BG$101,"="&amp;新怪物属性!$CN$2,装备数值!$BH$50:$BH$101,"&lt;="&amp;新怪物属性!$CN62)+SUMIFS(装备数值!BT$50:BT$101,装备数值!$BG$50:$BG$101,"="&amp;新怪物属性!$CO$2,装备数值!$BH$50:$BH$101,"&lt;="&amp;新怪物属性!$CO62)+SUMIFS(装备数值!BT$50:BT$101,装备数值!$BG$50:$BG$101,"="&amp;新怪物属性!$CP$2,装备数值!$BH$50:$BH$101,"&lt;="&amp;新怪物属性!$CP62)+SUMIFS(装备数值!BT$50:BT$101,装备数值!$BG$50:$BG$101,"="&amp;新怪物属性!$CQ$2,装备数值!$BH$50:$BH$101,"&lt;="&amp;新怪物属性!$CQ62)+SUMIFS(装备数值!BT$50:BT$101,装备数值!$BG$50:$BG$101,"="&amp;新怪物属性!$CR$2,装备数值!$BH$50:$BH$101,"&lt;="&amp;新怪物属性!$CR62)</f>
        <v>250</v>
      </c>
      <c r="DB62" s="14">
        <f>SUMIFS(装备数值!BU$50:BU$101,装备数值!$BG$50:$BG$101,"="&amp;新怪物属性!$CF$2,装备数值!$BH$50:$BH$101,"&lt;="&amp;新怪物属性!$CF62)+SUMIFS(装备数值!BU$50:BU$101,装备数值!$BG$50:$BG$101,"="&amp;新怪物属性!$CG$2,装备数值!$BH$50:$BH$101,"&lt;="&amp;新怪物属性!$CG62)+SUMIFS(装备数值!BU$50:BU$101,装备数值!$BG$50:$BG$101,"="&amp;新怪物属性!$CH$2,装备数值!$BH$50:$BH$101,"&lt;="&amp;新怪物属性!$CH62)+SUMIFS(装备数值!BU$50:BU$101,装备数值!$BG$50:$BG$101,"="&amp;新怪物属性!$CI$2,装备数值!$BH$50:$BH$101,"&lt;="&amp;新怪物属性!$CI62)+SUMIFS(装备数值!BU$50:BU$101,装备数值!$BG$50:$BG$101,"="&amp;新怪物属性!$CJ$2,装备数值!$BH$50:$BH$101,"&lt;="&amp;新怪物属性!$CJ62)+SUMIFS(装备数值!BU$50:BU$101,装备数值!$BG$50:$BG$101,"="&amp;新怪物属性!$CK$2,装备数值!$BH$50:$BH$101,"&lt;="&amp;新怪物属性!$CK62)+SUMIFS(装备数值!BU$50:BU$101,装备数值!$BG$50:$BG$101,"="&amp;新怪物属性!$CL$2,装备数值!$BH$50:$BH$101,"&lt;="&amp;新怪物属性!$CL62)+SUMIFS(装备数值!BU$50:BU$101,装备数值!$BG$50:$BG$101,"="&amp;新怪物属性!$CM$2,装备数值!$BH$50:$BH$101,"&lt;="&amp;新怪物属性!$CM62)+SUMIFS(装备数值!BU$50:BU$101,装备数值!$BG$50:$BG$101,"="&amp;新怪物属性!$CN$2,装备数值!$BH$50:$BH$101,"&lt;="&amp;新怪物属性!$CN62)+SUMIFS(装备数值!BU$50:BU$101,装备数值!$BG$50:$BG$101,"="&amp;新怪物属性!$CO$2,装备数值!$BH$50:$BH$101,"&lt;="&amp;新怪物属性!$CO62)+SUMIFS(装备数值!BU$50:BU$101,装备数值!$BG$50:$BG$101,"="&amp;新怪物属性!$CP$2,装备数值!$BH$50:$BH$101,"&lt;="&amp;新怪物属性!$CP62)+SUMIFS(装备数值!BU$50:BU$101,装备数值!$BG$50:$BG$101,"="&amp;新怪物属性!$CQ$2,装备数值!$BH$50:$BH$101,"&lt;="&amp;新怪物属性!$CQ62)+SUMIFS(装备数值!BU$50:BU$101,装备数值!$BG$50:$BG$101,"="&amp;新怪物属性!$CR$2,装备数值!$BH$50:$BH$101,"&lt;="&amp;新怪物属性!$CR62)</f>
        <v>0.05</v>
      </c>
      <c r="DC62" s="14">
        <f>SUMIFS(装备数值!BV$50:BV$101,装备数值!$BG$50:$BG$101,"="&amp;新怪物属性!$CF$2,装备数值!$BH$50:$BH$101,"&lt;="&amp;新怪物属性!$CF62)+SUMIFS(装备数值!BV$50:BV$101,装备数值!$BG$50:$BG$101,"="&amp;新怪物属性!$CG$2,装备数值!$BH$50:$BH$101,"&lt;="&amp;新怪物属性!$CG62)+SUMIFS(装备数值!BV$50:BV$101,装备数值!$BG$50:$BG$101,"="&amp;新怪物属性!$CH$2,装备数值!$BH$50:$BH$101,"&lt;="&amp;新怪物属性!$CH62)+SUMIFS(装备数值!BV$50:BV$101,装备数值!$BG$50:$BG$101,"="&amp;新怪物属性!$CI$2,装备数值!$BH$50:$BH$101,"&lt;="&amp;新怪物属性!$CI62)+SUMIFS(装备数值!BV$50:BV$101,装备数值!$BG$50:$BG$101,"="&amp;新怪物属性!$CJ$2,装备数值!$BH$50:$BH$101,"&lt;="&amp;新怪物属性!$CJ62)+SUMIFS(装备数值!BV$50:BV$101,装备数值!$BG$50:$BG$101,"="&amp;新怪物属性!$CK$2,装备数值!$BH$50:$BH$101,"&lt;="&amp;新怪物属性!$CK62)+SUMIFS(装备数值!BV$50:BV$101,装备数值!$BG$50:$BG$101,"="&amp;新怪物属性!$CL$2,装备数值!$BH$50:$BH$101,"&lt;="&amp;新怪物属性!$CL62)+SUMIFS(装备数值!BV$50:BV$101,装备数值!$BG$50:$BG$101,"="&amp;新怪物属性!$CM$2,装备数值!$BH$50:$BH$101,"&lt;="&amp;新怪物属性!$CM62)+SUMIFS(装备数值!BV$50:BV$101,装备数值!$BG$50:$BG$101,"="&amp;新怪物属性!$CN$2,装备数值!$BH$50:$BH$101,"&lt;="&amp;新怪物属性!$CN62)+SUMIFS(装备数值!BV$50:BV$101,装备数值!$BG$50:$BG$101,"="&amp;新怪物属性!$CO$2,装备数值!$BH$50:$BH$101,"&lt;="&amp;新怪物属性!$CO62)+SUMIFS(装备数值!BV$50:BV$101,装备数值!$BG$50:$BG$101,"="&amp;新怪物属性!$CP$2,装备数值!$BH$50:$BH$101,"&lt;="&amp;新怪物属性!$CP62)+SUMIFS(装备数值!BV$50:BV$101,装备数值!$BG$50:$BG$101,"="&amp;新怪物属性!$CQ$2,装备数值!$BH$50:$BH$101,"&lt;="&amp;新怪物属性!$CQ62)+SUMIFS(装备数值!BV$50:BV$101,装备数值!$BG$50:$BG$101,"="&amp;新怪物属性!$CR$2,装备数值!$BH$50:$BH$101,"&lt;="&amp;新怪物属性!$CR62)</f>
        <v>0.05</v>
      </c>
      <c r="DD62" s="14">
        <f>SUMIFS(装备数值!BW$50:BW$101,装备数值!$BG$50:$BG$101,"="&amp;新怪物属性!$CF$2,装备数值!$BH$50:$BH$101,"&lt;="&amp;新怪物属性!$CF62)+SUMIFS(装备数值!BW$50:BW$101,装备数值!$BG$50:$BG$101,"="&amp;新怪物属性!$CG$2,装备数值!$BH$50:$BH$101,"&lt;="&amp;新怪物属性!$CG62)+SUMIFS(装备数值!BW$50:BW$101,装备数值!$BG$50:$BG$101,"="&amp;新怪物属性!$CH$2,装备数值!$BH$50:$BH$101,"&lt;="&amp;新怪物属性!$CH62)+SUMIFS(装备数值!BW$50:BW$101,装备数值!$BG$50:$BG$101,"="&amp;新怪物属性!$CI$2,装备数值!$BH$50:$BH$101,"&lt;="&amp;新怪物属性!$CI62)+SUMIFS(装备数值!BW$50:BW$101,装备数值!$BG$50:$BG$101,"="&amp;新怪物属性!$CJ$2,装备数值!$BH$50:$BH$101,"&lt;="&amp;新怪物属性!$CJ62)+SUMIFS(装备数值!BW$50:BW$101,装备数值!$BG$50:$BG$101,"="&amp;新怪物属性!$CK$2,装备数值!$BH$50:$BH$101,"&lt;="&amp;新怪物属性!$CK62)+SUMIFS(装备数值!BW$50:BW$101,装备数值!$BG$50:$BG$101,"="&amp;新怪物属性!$CL$2,装备数值!$BH$50:$BH$101,"&lt;="&amp;新怪物属性!$CL62)+SUMIFS(装备数值!BW$50:BW$101,装备数值!$BG$50:$BG$101,"="&amp;新怪物属性!$CM$2,装备数值!$BH$50:$BH$101,"&lt;="&amp;新怪物属性!$CM62)+SUMIFS(装备数值!BW$50:BW$101,装备数值!$BG$50:$BG$101,"="&amp;新怪物属性!$CN$2,装备数值!$BH$50:$BH$101,"&lt;="&amp;新怪物属性!$CN62)+SUMIFS(装备数值!BW$50:BW$101,装备数值!$BG$50:$BG$101,"="&amp;新怪物属性!$CO$2,装备数值!$BH$50:$BH$101,"&lt;="&amp;新怪物属性!$CO62)+SUMIFS(装备数值!BW$50:BW$101,装备数值!$BG$50:$BG$101,"="&amp;新怪物属性!$CP$2,装备数值!$BH$50:$BH$101,"&lt;="&amp;新怪物属性!$CP62)+SUMIFS(装备数值!BW$50:BW$101,装备数值!$BG$50:$BG$101,"="&amp;新怪物属性!$CQ$2,装备数值!$BH$50:$BH$101,"&lt;="&amp;新怪物属性!$CQ62)+SUMIFS(装备数值!BW$50:BW$101,装备数值!$BG$50:$BG$101,"="&amp;新怪物属性!$CR$2,装备数值!$BH$50:$BH$101,"&lt;="&amp;新怪物属性!$CR62)</f>
        <v>0</v>
      </c>
      <c r="DE62" s="14">
        <f>SUMIFS(装备数值!BX$50:BX$101,装备数值!$BG$50:$BG$101,"="&amp;新怪物属性!$CF$2,装备数值!$BH$50:$BH$101,"&lt;="&amp;新怪物属性!$CF62)+SUMIFS(装备数值!BX$50:BX$101,装备数值!$BG$50:$BG$101,"="&amp;新怪物属性!$CG$2,装备数值!$BH$50:$BH$101,"&lt;="&amp;新怪物属性!$CG62)+SUMIFS(装备数值!BX$50:BX$101,装备数值!$BG$50:$BG$101,"="&amp;新怪物属性!$CH$2,装备数值!$BH$50:$BH$101,"&lt;="&amp;新怪物属性!$CH62)+SUMIFS(装备数值!BX$50:BX$101,装备数值!$BG$50:$BG$101,"="&amp;新怪物属性!$CI$2,装备数值!$BH$50:$BH$101,"&lt;="&amp;新怪物属性!$CI62)+SUMIFS(装备数值!BX$50:BX$101,装备数值!$BG$50:$BG$101,"="&amp;新怪物属性!$CJ$2,装备数值!$BH$50:$BH$101,"&lt;="&amp;新怪物属性!$CJ62)+SUMIFS(装备数值!BX$50:BX$101,装备数值!$BG$50:$BG$101,"="&amp;新怪物属性!$CK$2,装备数值!$BH$50:$BH$101,"&lt;="&amp;新怪物属性!$CK62)+SUMIFS(装备数值!BX$50:BX$101,装备数值!$BG$50:$BG$101,"="&amp;新怪物属性!$CL$2,装备数值!$BH$50:$BH$101,"&lt;="&amp;新怪物属性!$CL62)+SUMIFS(装备数值!BX$50:BX$101,装备数值!$BG$50:$BG$101,"="&amp;新怪物属性!$CM$2,装备数值!$BH$50:$BH$101,"&lt;="&amp;新怪物属性!$CM62)+SUMIFS(装备数值!BX$50:BX$101,装备数值!$BG$50:$BG$101,"="&amp;新怪物属性!$CN$2,装备数值!$BH$50:$BH$101,"&lt;="&amp;新怪物属性!$CN62)+SUMIFS(装备数值!BX$50:BX$101,装备数值!$BG$50:$BG$101,"="&amp;新怪物属性!$CO$2,装备数值!$BH$50:$BH$101,"&lt;="&amp;新怪物属性!$CO62)+SUMIFS(装备数值!BX$50:BX$101,装备数值!$BG$50:$BG$101,"="&amp;新怪物属性!$CP$2,装备数值!$BH$50:$BH$101,"&lt;="&amp;新怪物属性!$CP62)+SUMIFS(装备数值!BX$50:BX$101,装备数值!$BG$50:$BG$101,"="&amp;新怪物属性!$CQ$2,装备数值!$BH$50:$BH$101,"&lt;="&amp;新怪物属性!$CQ62)+SUMIFS(装备数值!BX$50:BX$101,装备数值!$BG$50:$BG$101,"="&amp;新怪物属性!$CR$2,装备数值!$BH$50:$BH$101,"&lt;="&amp;新怪物属性!$CR62)</f>
        <v>0</v>
      </c>
      <c r="DH62" s="14">
        <f>INDEX(装备数值!$I$13:$M$116,新怪物属性!$P62*8+1,DH$2)*$X62+INDEX(装备数值!$I$13:$M$116,新怪物属性!$Q62*8+2,DH$2)*$Y62+INDEX(装备数值!$I$13:$M$116,新怪物属性!$S62*8+3,DH$2)*$Z62+INDEX(装备数值!$I$13:$M$116,新怪物属性!$R62*8+4,DH$2)*$AA62+INDEX(装备数值!$I$13:$M$116,新怪物属性!$T62*8+5,DH$2)*$AB62+INDEX(装备数值!$I$13:$M$116,新怪物属性!$U62*8+6,DH$2)*$AC62+INDEX(装备数值!$I$13:$M$116,新怪物属性!$V62*8+7,DH$2)*$AD62+INDEX(装备数值!$I$13:$M$116,新怪物属性!$W62*8+8,DH$2)*$AE62</f>
        <v>20860</v>
      </c>
      <c r="DI62" s="14">
        <f>INDEX(装备数值!$I$13:$M$116,新怪物属性!$P62*8+1,DI$2)*$X62+INDEX(装备数值!$I$13:$M$116,新怪物属性!$Q62*8+2,DI$2)*$Y62+INDEX(装备数值!$I$13:$M$116,新怪物属性!$S62*8+3,DI$2)*$Z62+INDEX(装备数值!$I$13:$M$116,新怪物属性!$R62*8+4,DI$2)*$AA62+INDEX(装备数值!$I$13:$M$116,新怪物属性!$T62*8+5,DI$2)*$AB62+INDEX(装备数值!$I$13:$M$116,新怪物属性!$U62*8+6,DI$2)*$AC62+INDEX(装备数值!$I$13:$M$116,新怪物属性!$V62*8+7,DI$2)*$AD62+INDEX(装备数值!$I$13:$M$116,新怪物属性!$W62*8+8,DI$2)*$AE62</f>
        <v>132300</v>
      </c>
      <c r="DJ62" s="14">
        <f>INDEX(装备数值!$I$13:$M$116,新怪物属性!$P62*8+1,DJ$2)*$X62+INDEX(装备数值!$I$13:$M$116,新怪物属性!$Q62*8+2,DJ$2)*$Y62+INDEX(装备数值!$I$13:$M$116,新怪物属性!$S62*8+3,DJ$2)*$Z62+INDEX(装备数值!$I$13:$M$116,新怪物属性!$R62*8+4,DJ$2)*$AA62+INDEX(装备数值!$I$13:$M$116,新怪物属性!$T62*8+5,DJ$2)*$AB62+INDEX(装备数值!$I$13:$M$116,新怪物属性!$U62*8+6,DJ$2)*$AC62+INDEX(装备数值!$I$13:$M$116,新怪物属性!$V62*8+7,DJ$2)*$AD62+INDEX(装备数值!$I$13:$M$116,新怪物属性!$W62*8+8,DJ$2)*$AE62</f>
        <v>9240</v>
      </c>
      <c r="DK62" s="14">
        <f>INDEX(装备数值!$I$13:$M$116,新怪物属性!$P62*8+1,DK$2)*$X62+INDEX(装备数值!$I$13:$M$116,新怪物属性!$Q62*8+2,DK$2)*$Y62+INDEX(装备数值!$I$13:$M$116,新怪物属性!$S62*8+3,DK$2)*$Z62+INDEX(装备数值!$I$13:$M$116,新怪物属性!$R62*8+4,DK$2)*$AA62+INDEX(装备数值!$I$13:$M$116,新怪物属性!$T62*8+5,DK$2)*$AB62+INDEX(装备数值!$I$13:$M$116,新怪物属性!$U62*8+6,DK$2)*$AC62+INDEX(装备数值!$I$13:$M$116,新怪物属性!$V62*8+7,DK$2)*$AD62+INDEX(装备数值!$I$13:$M$116,新怪物属性!$W62*8+8,DK$2)*$AE62</f>
        <v>168000</v>
      </c>
      <c r="DL62" s="14">
        <f>INDEX(装备数值!$I$13:$M$116,新怪物属性!$P62*8+1,DL$2)*$X62+INDEX(装备数值!$I$13:$M$116,新怪物属性!$Q62*8+2,DL$2)*$Y62+INDEX(装备数值!$I$13:$M$116,新怪物属性!$S62*8+3,DL$2)*$Z62+INDEX(装备数值!$I$13:$M$116,新怪物属性!$R62*8+4,DL$2)*$AA62+INDEX(装备数值!$I$13:$M$116,新怪物属性!$T62*8+5,DL$2)*$AB62+INDEX(装备数值!$I$13:$M$116,新怪物属性!$U62*8+6,DL$2)*$AC62+INDEX(装备数值!$I$13:$M$116,新怪物属性!$V62*8+7,DL$2)*$AD62+INDEX(装备数值!$I$13:$M$116,新怪物属性!$W62*8+8,DL$2)*$AE62</f>
        <v>3640</v>
      </c>
      <c r="DO62" s="14">
        <f>INDEX(装备数值!$X$13:$AH$116,$P62*8+1,DO$2)*$AF62+INDEX(装备数值!$X$13:$AH$116,$Q62*8+2,DO$2)*$AG62+INDEX(装备数值!$X$13:$AH$116,$S62*8+3,DO$2)*$AH62+INDEX(装备数值!$X$13:$AH$116,$R62*8+4,DO$2)*$AI62+INDEX(装备数值!$X$13:$AH$116,$T62*8+5,DO$2)*$AJ62+INDEX(装备数值!$X$13:$AH$116,$U62*8+6,DO$2)*$AK62+INDEX(装备数值!$X$13:$AH$116,$V62*8+7,DO$2)*$AL62+INDEX(装备数值!$X$13:$AH$116,$W62*8+8,DO$2)*$AM62</f>
        <v>6750</v>
      </c>
      <c r="DP62" s="14">
        <f>INDEX(装备数值!$X$13:$AH$116,$P62*8+1,DP$2)*$AF62+INDEX(装备数值!$X$13:$AH$116,$Q62*8+2,DP$2)*$AG62+INDEX(装备数值!$X$13:$AH$116,$S62*8+3,DP$2)*$AH62+INDEX(装备数值!$X$13:$AH$116,$R62*8+4,DP$2)*$AI62+INDEX(装备数值!$X$13:$AH$116,$T62*8+5,DP$2)*$AJ62+INDEX(装备数值!$X$13:$AH$116,$U62*8+6,DP$2)*$AK62+INDEX(装备数值!$X$13:$AH$116,$V62*8+7,DP$2)*$AL62+INDEX(装备数值!$X$13:$AH$116,$W62*8+8,DP$2)*$AM62</f>
        <v>44805</v>
      </c>
      <c r="DQ62" s="14">
        <f>INDEX(装备数值!$X$13:$AH$116,$P62*8+1,DQ$2)*$AF62+INDEX(装备数值!$X$13:$AH$116,$Q62*8+2,DQ$2)*$AG62+INDEX(装备数值!$X$13:$AH$116,$S62*8+3,DQ$2)*$AH62+INDEX(装备数值!$X$13:$AH$116,$R62*8+4,DQ$2)*$AI62+INDEX(装备数值!$X$13:$AH$116,$T62*8+5,DQ$2)*$AJ62+INDEX(装备数值!$X$13:$AH$116,$U62*8+6,DQ$2)*$AK62+INDEX(装备数值!$X$13:$AH$116,$V62*8+7,DQ$2)*$AL62+INDEX(装备数值!$X$13:$AH$116,$W62*8+8,DQ$2)*$AM62</f>
        <v>2600</v>
      </c>
      <c r="DR62" s="14">
        <f>INDEX(装备数值!$X$13:$AH$116,$P62*8+1,DR$2)*$AF62+INDEX(装备数值!$X$13:$AH$116,$Q62*8+2,DR$2)*$AG62+INDEX(装备数值!$X$13:$AH$116,$S62*8+3,DR$2)*$AH62+INDEX(装备数值!$X$13:$AH$116,$R62*8+4,DR$2)*$AI62+INDEX(装备数值!$X$13:$AH$116,$T62*8+5,DR$2)*$AJ62+INDEX(装备数值!$X$13:$AH$116,$U62*8+6,DR$2)*$AK62+INDEX(装备数值!$X$13:$AH$116,$V62*8+7,DR$2)*$AL62+INDEX(装备数值!$X$13:$AH$116,$W62*8+8,DR$2)*$AM62</f>
        <v>74250</v>
      </c>
      <c r="DS62" s="14">
        <f>INDEX(装备数值!$X$13:$AH$116,$P62*8+1,DS$2)*$AF62+INDEX(装备数值!$X$13:$AH$116,$Q62*8+2,DS$2)*$AG62+INDEX(装备数值!$X$13:$AH$116,$S62*8+3,DS$2)*$AH62+INDEX(装备数值!$X$13:$AH$116,$R62*8+4,DS$2)*$AI62+INDEX(装备数值!$X$13:$AH$116,$T62*8+5,DS$2)*$AJ62+INDEX(装备数值!$X$13:$AH$116,$U62*8+6,DS$2)*$AK62+INDEX(装备数值!$X$13:$AH$116,$V62*8+7,DS$2)*$AL62+INDEX(装备数值!$X$13:$AH$116,$W62*8+8,DS$2)*$AM62</f>
        <v>1040</v>
      </c>
      <c r="DT62" s="14">
        <f>INDEX(装备数值!$X$13:$AH$116,$P62*8+1,DT$2)*$AF62+INDEX(装备数值!$X$13:$AH$116,$Q62*8+2,DT$2)*$AG62+INDEX(装备数值!$X$13:$AH$116,$S62*8+3,DT$2)*$AH62+INDEX(装备数值!$X$13:$AH$116,$R62*8+4,DT$2)*$AI62+INDEX(装备数值!$X$13:$AH$116,$T62*8+5,DT$2)*$AJ62+INDEX(装备数值!$X$13:$AH$116,$U62*8+6,DT$2)*$AK62+INDEX(装备数值!$X$13:$AH$116,$V62*8+7,DT$2)*$AL62+INDEX(装备数值!$X$13:$AH$116,$W62*8+8,DT$2)*$AM62</f>
        <v>4616</v>
      </c>
      <c r="DU62" s="14">
        <f>INDEX(装备数值!$X$13:$AH$116,$P62*8+1,DU$2)*$AF62+INDEX(装备数值!$X$13:$AH$116,$Q62*8+2,DU$2)*$AG62+INDEX(装备数值!$X$13:$AH$116,$S62*8+3,DU$2)*$AH62+INDEX(装备数值!$X$13:$AH$116,$R62*8+4,DU$2)*$AI62+INDEX(装备数值!$X$13:$AH$116,$T62*8+5,DU$2)*$AJ62+INDEX(装备数值!$X$13:$AH$116,$U62*8+6,DU$2)*$AK62+INDEX(装备数值!$X$13:$AH$116,$V62*8+7,DU$2)*$AL62+INDEX(装备数值!$X$13:$AH$116,$W62*8+8,DU$2)*$AM62</f>
        <v>3900</v>
      </c>
      <c r="DV62" s="14">
        <f>INDEX(装备数值!$X$13:$AH$116,$P62*8+1,DV$2)*$AF62+INDEX(装备数值!$X$13:$AH$116,$Q62*8+2,DV$2)*$AG62+INDEX(装备数值!$X$13:$AH$116,$S62*8+3,DV$2)*$AH62+INDEX(装备数值!$X$13:$AH$116,$R62*8+4,DV$2)*$AI62+INDEX(装备数值!$X$13:$AH$116,$T62*8+5,DV$2)*$AJ62+INDEX(装备数值!$X$13:$AH$116,$U62*8+6,DV$2)*$AK62+INDEX(装备数值!$X$13:$AH$116,$V62*8+7,DV$2)*$AL62+INDEX(装备数值!$X$13:$AH$116,$W62*8+8,DV$2)*$AM62</f>
        <v>4616</v>
      </c>
      <c r="DW62" s="14">
        <f>INDEX(装备数值!$X$13:$AH$116,$P62*8+1,DW$2)*$AF62+INDEX(装备数值!$X$13:$AH$116,$Q62*8+2,DW$2)*$AG62+INDEX(装备数值!$X$13:$AH$116,$S62*8+3,DW$2)*$AH62+INDEX(装备数值!$X$13:$AH$116,$R62*8+4,DW$2)*$AI62+INDEX(装备数值!$X$13:$AH$116,$T62*8+5,DW$2)*$AJ62+INDEX(装备数值!$X$13:$AH$116,$U62*8+6,DW$2)*$AK62+INDEX(装备数值!$X$13:$AH$116,$V62*8+7,DW$2)*$AL62+INDEX(装备数值!$X$13:$AH$116,$W62*8+8,DW$2)*$AM62</f>
        <v>3900</v>
      </c>
      <c r="DX62" s="14">
        <f>INDEX(装备数值!$X$13:$AH$116,$P62*8+1,DX$2)*$AF62+INDEX(装备数值!$X$13:$AH$116,$Q62*8+2,DX$2)*$AG62+INDEX(装备数值!$X$13:$AH$116,$S62*8+3,DX$2)*$AH62+INDEX(装备数值!$X$13:$AH$116,$R62*8+4,DX$2)*$AI62+INDEX(装备数值!$X$13:$AH$116,$T62*8+5,DX$2)*$AJ62+INDEX(装备数值!$X$13:$AH$116,$U62*8+6,DX$2)*$AK62+INDEX(装备数值!$X$13:$AH$116,$V62*8+7,DX$2)*$AL62+INDEX(装备数值!$X$13:$AH$116,$W62*8+8,DX$2)*$AM62</f>
        <v>15</v>
      </c>
      <c r="DY62" s="14">
        <f>INDEX(装备数值!$X$13:$AH$116,$P62*8+1,DY$2)*$AF62+INDEX(装备数值!$X$13:$AH$116,$Q62*8+2,DY$2)*$AG62+INDEX(装备数值!$X$13:$AH$116,$S62*8+3,DY$2)*$AH62+INDEX(装备数值!$X$13:$AH$116,$R62*8+4,DY$2)*$AI62+INDEX(装备数值!$X$13:$AH$116,$T62*8+5,DY$2)*$AJ62+INDEX(装备数值!$X$13:$AH$116,$U62*8+6,DY$2)*$AK62+INDEX(装备数值!$X$13:$AH$116,$V62*8+7,DY$2)*$AL62+INDEX(装备数值!$X$13:$AH$116,$W62*8+8,DY$2)*$AM62</f>
        <v>15</v>
      </c>
      <c r="EA62" s="14">
        <f>INDEX(装备数值!$AN$17:$AN$117,MATCH(MIN($X62:$AE62),装备数值!$AO$17:$AO$117,1))</f>
        <v>14</v>
      </c>
      <c r="EB62" s="14">
        <f>IF(COUNTIF($P62:$W62,"&gt;"&amp;0)=8,INDEX(装备数值!AR$17:AR$117,$EA62+1),0)</f>
        <v>2240</v>
      </c>
      <c r="EC62" s="14">
        <f>IF(COUNTIF($P62:$W62,"&gt;"&amp;0)=8,INDEX(装备数值!AS$17:AS$117,$EA62+1),0)</f>
        <v>16800</v>
      </c>
      <c r="ED62" s="14">
        <f>IF(COUNTIF($P62:$W62,"&gt;"&amp;0)=8,INDEX(装备数值!AT$17:AT$117,$EA62+1),0)</f>
        <v>1120</v>
      </c>
      <c r="EE62" s="14">
        <f>IF(COUNTIF($P62:$W62,"&gt;"&amp;0)=8,INDEX(装备数值!AU$17:AU$117,$EA62+1),0)</f>
        <v>22400</v>
      </c>
      <c r="EF62" s="14">
        <f>IF(COUNTIF($P62:$W62,"&gt;"&amp;0)=8,INDEX(装备数值!AV$17:AV$117,$EA62+1),0)</f>
        <v>392</v>
      </c>
      <c r="EH62" s="14">
        <f>INDEX(装备数值!$AY$17:$AY$77,MATCH(新怪物属性!AF62,装备数值!$AZ$17:$AZ$77,1))</f>
        <v>9</v>
      </c>
      <c r="EI62" s="26">
        <f>INDEX(装备数值!BA$17:BA$77,新怪物属性!EH62+1)</f>
        <v>0.09</v>
      </c>
      <c r="EJ62" s="26">
        <f>INDEX(装备数值!BA$17:BA$77,新怪物属性!EH62+1)</f>
        <v>0.09</v>
      </c>
      <c r="EL62" s="14">
        <f t="shared" si="88"/>
        <v>12</v>
      </c>
      <c r="EM62" s="14">
        <f>VLOOKUP(EL62,军阶与晶片数值!$W$6:$X$27,2)</f>
        <v>3</v>
      </c>
      <c r="EN62" s="14">
        <f>INDEX(军阶与晶片数值!Y$6:Y$27,$EM62+1)</f>
        <v>300</v>
      </c>
      <c r="EO62" s="14">
        <f>INDEX(军阶与晶片数值!Z$6:Z$27,$EM62+1)</f>
        <v>300</v>
      </c>
      <c r="EP62" s="14">
        <f>INDEX(军阶与晶片数值!AA$6:AA$27,$EM62+1)</f>
        <v>300</v>
      </c>
      <c r="EQ62" s="14">
        <f>INDEX(军阶与晶片数值!AB$6:AB$27,$EM62+1)</f>
        <v>300</v>
      </c>
      <c r="ER62" s="29">
        <f>INDEX(军阶与晶片数值!AC$6:AC$27,$EM62+1)</f>
        <v>15</v>
      </c>
      <c r="ES62" s="29">
        <f>INDEX(军阶与晶片数值!AD$6:AD$27,$EM62+1)</f>
        <v>7.5</v>
      </c>
      <c r="EU62" s="26">
        <f>INDEX(军阶与晶片数值!I$6:I$16,AN62+1)</f>
        <v>0.03</v>
      </c>
      <c r="EV62" s="26">
        <f>INDEX(军阶与晶片数值!M$6:M$16,AO62+1)</f>
        <v>0.03</v>
      </c>
      <c r="EW62" s="26">
        <f>INDEX(军阶与晶片数值!J$6:J$16,AP62+1)</f>
        <v>0.03</v>
      </c>
      <c r="EX62" s="26">
        <f>INDEX(军阶与晶片数值!K$6:K$16,AQ62+1)</f>
        <v>0.06</v>
      </c>
      <c r="EY62" s="26">
        <f>INDEX(军阶与晶片数值!L$6:L$16,AR62+1)</f>
        <v>0.06</v>
      </c>
      <c r="EZ62" s="28">
        <f>INDEX(军阶与晶片数值!N$6:N$16,AS62+1)</f>
        <v>0</v>
      </c>
      <c r="FA62" s="28">
        <f>INDEX(军阶与晶片数值!O$6:O$16,AT62+1)</f>
        <v>0</v>
      </c>
      <c r="FB62" s="28">
        <f>INDEX(军阶与晶片数值!P$6:P$16,AU62+1)</f>
        <v>0</v>
      </c>
      <c r="FC62" s="28">
        <f>INDEX(军阶与晶片数值!Q$6:Q$16,AV62+1)</f>
        <v>0</v>
      </c>
      <c r="FD62" s="26">
        <f>INDEX(军阶与晶片数值!R$6:R$16,AW62+1)</f>
        <v>0.02</v>
      </c>
      <c r="FE62" s="26">
        <f>INDEX(军阶与晶片数值!S$6:S$16,AX62+1)</f>
        <v>0.02</v>
      </c>
      <c r="FF62" s="26">
        <f>INDEX(军阶与晶片数值!T$6:T$16,AY62+1)</f>
        <v>0</v>
      </c>
      <c r="FG62" s="26">
        <f>INDEX(军阶与晶片数值!U$6:U$16,AZ62+1)</f>
        <v>0</v>
      </c>
      <c r="FI62" s="26">
        <f>INDEX(军阶与晶片数值!$C$6:$C$36,新怪物属性!$BA62+1)</f>
        <v>0.45</v>
      </c>
      <c r="FJ62" s="26">
        <f>INDEX(军阶与晶片数值!$C$6:$C$36,新怪物属性!$BA62+1)</f>
        <v>0.45</v>
      </c>
      <c r="FK62" s="26">
        <f>INDEX(军阶与晶片数值!$C$6:$C$36,新怪物属性!$BA62+1)</f>
        <v>0.45</v>
      </c>
      <c r="FL62" s="26">
        <f>INDEX(军阶与晶片数值!$C$6:$C$36,新怪物属性!$BA62+1)</f>
        <v>0.45</v>
      </c>
      <c r="FM62" s="26">
        <f>INDEX(军阶与晶片数值!$C$6:$C$36,新怪物属性!$BA62+1)</f>
        <v>0.45</v>
      </c>
      <c r="FO62" s="14">
        <f>INDEX(战舰突破!$H$6:$H$18,新怪物属性!$J62+1)+INDEX(战舰突破!$H$23:$H$35,新怪物属性!$K62+1)+INDEX(战舰突破!$H$40:$H$52,新怪物属性!$L62+1)</f>
        <v>200</v>
      </c>
      <c r="FP62" s="14">
        <f>INDEX(战舰突破!$I$6:$I$18,新怪物属性!$J62+1)+INDEX(战舰突破!$I$23:$I$35,新怪物属性!$K62+1)+INDEX(战舰突破!$I$40:$I$52,新怪物属性!$L62+1)</f>
        <v>200</v>
      </c>
      <c r="FQ62" s="14">
        <f>INDEX(战舰突破!$J$6:$J$18,新怪物属性!$J62+1)+INDEX(战舰突破!$J$23:$J$35,新怪物属性!$K62+1)+INDEX(战舰突破!$J$40:$J$52,新怪物属性!$L62+1)</f>
        <v>0</v>
      </c>
      <c r="FR62" s="14">
        <f>INDEX(战舰突破!$K$6:$K$18,新怪物属性!$J62+1)+INDEX(战舰突破!$K$23:$K$35,新怪物属性!$K62+1)+INDEX(战舰突破!$K$40:$K$52,新怪物属性!$L62+1)</f>
        <v>0</v>
      </c>
      <c r="FS62" s="14">
        <f>INDEX(战舰突破!$L$6:$L$18,新怪物属性!$J62+1)+INDEX(战舰突破!$L$23:$L$35,新怪物属性!$K62+1)+INDEX(战舰突破!$L$40:$L$52,新怪物属性!$L62+1)</f>
        <v>200</v>
      </c>
      <c r="FT62" s="18">
        <f>INDEX(战舰突破!$N$6:$N$18,新怪物属性!$J62+1)+INDEX(战舰突破!$N$23:$N$35,新怪物属性!$K62+1)+INDEX(战舰突破!$N$40:$N$52,新怪物属性!$L62+1)</f>
        <v>0</v>
      </c>
      <c r="FU62" s="18">
        <f>INDEX(战舰突破!$O$6:$O$18,新怪物属性!$J62+1)+INDEX(战舰突破!$O$23:$O$35,新怪物属性!$K62+1)+INDEX(战舰突破!$O$40:$O$52,新怪物属性!$L62+1)</f>
        <v>0</v>
      </c>
      <c r="FV62" s="18">
        <f>INDEX(战舰突破!$P$6:$P$18,新怪物属性!$J62+1)+INDEX(战舰突破!$P$23:$P$35,新怪物属性!$K62+1)+INDEX(战舰突破!$P$40:$P$52,新怪物属性!$L62+1)</f>
        <v>0</v>
      </c>
      <c r="FW62" s="18">
        <f>INDEX(战舰突破!$Q$6:$Q$18,新怪物属性!$J62+1)+INDEX(战舰突破!$Q$23:$Q$35,新怪物属性!$K62+1)+INDEX(战舰突破!$Q$40:$Q$52,新怪物属性!$L62+1)</f>
        <v>0</v>
      </c>
      <c r="FX62" s="18">
        <f>INDEX(战舰突破!$R$6:$R$18,新怪物属性!$J62+1)+INDEX(战舰突破!$R$23:$R$35,新怪物属性!$K62+1)+INDEX(战舰突破!$R$40:$R$52,新怪物属性!$L62+1)</f>
        <v>0</v>
      </c>
      <c r="FY62" s="18">
        <f>INDEX(战舰突破!$M$6:$M$18,新怪物属性!$J62+1)+INDEX(战舰突破!$M$23:$M$35,新怪物属性!$K62+1)+INDEX(战舰突破!$M$40:$M$52,新怪物属性!$L62+1)</f>
        <v>0</v>
      </c>
      <c r="FZ62" s="22">
        <f>INDEX(战舰突破!$W$6:$W$18,新怪物属性!$J62+1)+INDEX(战舰突破!$W$23:$W$35,新怪物属性!$K62+1)+INDEX(战舰突破!$W$40:$W$52,新怪物属性!$L62+1)</f>
        <v>0.5</v>
      </c>
      <c r="GC62" s="14">
        <f>INDEX(战舰突破!$S$6:$S$18,新怪物属性!$J62+1)</f>
        <v>0</v>
      </c>
      <c r="GD62" s="14">
        <f>INDEX(战舰突破!$T$6:$T$18,新怪物属性!$J62+1)</f>
        <v>0.25</v>
      </c>
      <c r="GE62" s="14">
        <f>INDEX(战舰突破!$U$6:$U$18,新怪物属性!$J62+1)</f>
        <v>0.1</v>
      </c>
      <c r="GF62" s="14">
        <f>INDEX(战舰突破!$V$6:$V$18,新怪物属性!$J62+1)</f>
        <v>0</v>
      </c>
      <c r="GG62" s="14">
        <f>INDEX(战舰突破!$X$6:$X$18,新怪物属性!$J62+1)</f>
        <v>5</v>
      </c>
      <c r="GI62" s="14">
        <f>INDEX(战舰突破!$S$23:$S$35,新怪物属性!$J62+1)</f>
        <v>0.25</v>
      </c>
      <c r="GJ62" s="14">
        <f>INDEX(战舰突破!$T$23:$T$35,新怪物属性!$J62+1)</f>
        <v>0.25</v>
      </c>
      <c r="GK62" s="14">
        <f>INDEX(战舰突破!$U$23:$U$35,新怪物属性!$J62+1)</f>
        <v>0.1</v>
      </c>
      <c r="GL62" s="14">
        <f>INDEX(战舰突破!$V$23:$V$35,新怪物属性!$J62+1)</f>
        <v>0</v>
      </c>
      <c r="GM62" s="14">
        <f>INDEX(战舰突破!$X$23:$X$35,新怪物属性!$J62+1)</f>
        <v>75</v>
      </c>
      <c r="GO62" s="14">
        <f>INDEX(战舰突破!$S$40:$S$52,新怪物属性!$J62+1)</f>
        <v>0.25</v>
      </c>
      <c r="GP62" s="14">
        <f>INDEX(战舰突破!$T$40:$T$52,新怪物属性!$J62+1)</f>
        <v>0.25</v>
      </c>
      <c r="GQ62" s="14">
        <f>INDEX(战舰突破!$U$40:$U$52,新怪物属性!$J62+1)</f>
        <v>0.1</v>
      </c>
      <c r="GR62" s="14">
        <f>INDEX(战舰突破!$V$40:$V$52,新怪物属性!$J62+1)</f>
        <v>0</v>
      </c>
      <c r="GS62" s="14">
        <f>INDEX(战舰突破!$X$40:$X$52,新怪物属性!$J62+1)</f>
        <v>125</v>
      </c>
      <c r="GV62" s="14">
        <v>1</v>
      </c>
      <c r="GW62" s="14">
        <v>7</v>
      </c>
      <c r="GX62" s="14">
        <v>1</v>
      </c>
      <c r="GY62" s="14">
        <v>5</v>
      </c>
      <c r="GZ62" s="14">
        <v>1</v>
      </c>
      <c r="HA62" s="14">
        <v>2</v>
      </c>
      <c r="HB62" s="14">
        <v>0</v>
      </c>
      <c r="HC62" s="14">
        <v>0</v>
      </c>
      <c r="HD62" s="14">
        <v>0</v>
      </c>
      <c r="HE62" s="14">
        <v>0</v>
      </c>
      <c r="HF62" s="14">
        <v>0</v>
      </c>
      <c r="HG62" s="14">
        <v>0</v>
      </c>
      <c r="HH62" s="14">
        <v>0</v>
      </c>
      <c r="HI62" s="14">
        <v>0</v>
      </c>
      <c r="HJ62" s="14">
        <v>0</v>
      </c>
      <c r="HK62" s="14">
        <v>0</v>
      </c>
      <c r="HL62" s="14">
        <v>0</v>
      </c>
      <c r="HM62" s="14">
        <v>0</v>
      </c>
      <c r="HN62" s="14">
        <v>0</v>
      </c>
      <c r="HO62" s="14">
        <v>0</v>
      </c>
      <c r="HP62" s="14">
        <v>0</v>
      </c>
      <c r="HQ62" s="14">
        <v>0</v>
      </c>
      <c r="HR62" s="14">
        <v>0</v>
      </c>
      <c r="HS62" s="14">
        <v>0</v>
      </c>
      <c r="HT62" s="14">
        <v>0</v>
      </c>
      <c r="HU62" s="14">
        <v>0</v>
      </c>
      <c r="HX62" s="14">
        <v>3</v>
      </c>
      <c r="HY62" s="14">
        <v>2</v>
      </c>
      <c r="IB62" s="14">
        <f>IF($GV62=0,0,INDEX(战宠!P$15:P$27,新怪物属性!$GV$3)*(INDEX(战宠!$U$7:$Y$10,1,新怪物属性!$GV62)))*(新怪物属性!$GW62+4)
+IF($GX62=0,0,INDEX(战宠!P$15:P$27,新怪物属性!$GX$3)*(INDEX(战宠!$U$7:$Y$10,1,新怪物属性!$GX62)))*(新怪物属性!$GY62+4)
+IF($GZ62=0,0,INDEX(战宠!P$15:P$27,新怪物属性!$GZ$3)*(INDEX(战宠!$U$7:$Y$10,1,新怪物属性!$GZ62)))*(新怪物属性!$HA62+4)
+IF($HB62=0,0,INDEX(战宠!P$15:P$27,新怪物属性!$HB$3)*(INDEX(战宠!$U$7:$Y$10,1,新怪物属性!$HB62)))*(新怪物属性!$HC62+4)
+IF($HD62=0,0,INDEX(战宠!P$15:P$27,新怪物属性!$HD$3)*(INDEX(战宠!$U$7:$Y$10,1,新怪物属性!$HD62)))*(新怪物属性!$HE62+4)
+IF($HF62=0,0,INDEX(战宠!P$15:P$27,新怪物属性!$HF$3)*(INDEX(战宠!$U$7:$Y$10,1,新怪物属性!$HF62)))*(新怪物属性!$HG62+4)
+IF($HH62=0,0,INDEX(战宠!P$15:P$27,新怪物属性!$HH$3)*(INDEX(战宠!$U$7:$Y$10,1,新怪物属性!$HH62)))*(新怪物属性!$HI62+4)
+IF($HJ62=0,0,INDEX(战宠!P$15:P$27,新怪物属性!$HJ$3)*(INDEX(战宠!$U$7:$Y$10,1,新怪物属性!$HJ62)))*(新怪物属性!$HK62+4)
+IF($HL62=0,0,INDEX(战宠!P$15:P$27,新怪物属性!$HL$3)*(INDEX(战宠!$U$7:$Y$10,1,新怪物属性!$HL62)))*(新怪物属性!$HM62+4)
+IF($HN62=0,0,INDEX(战宠!P$15:P$27,新怪物属性!$HN$3)*(INDEX(战宠!$U$7:$Y$10,1,新怪物属性!$HN62)))*(新怪物属性!$HO62+4)
+IF($HP62=0,0,INDEX(战宠!P$15:P$27,新怪物属性!$HP$3)*(INDEX(战宠!$U$7:$Y$10,1,新怪物属性!$HP62)))*(新怪物属性!$HQ62+4)
+IF($HR62=0,0,INDEX(战宠!P$15:P$27,新怪物属性!$HR$3)*(INDEX(战宠!$U$7:$Y$10,1,新怪物属性!$HR62)))*(新怪物属性!$HS62+4)
+IF($HT62=0,0,INDEX(战宠!P$15:P$27,新怪物属性!$HT$3)*(INDEX(战宠!$U$7:$Y$10,1,新怪物属性!$HT62)))*(新怪物属性!$HU62+4)</f>
        <v>20800</v>
      </c>
      <c r="IC62" s="14">
        <f>IF($GV62=0,0,INDEX(战宠!Q$15:Q$27,新怪物属性!$GV$3)*(INDEX(战宠!$U$7:$Y$10,1,新怪物属性!$GV62)))*(新怪物属性!$GW62+4)
+IF($GX62=0,0,INDEX(战宠!Q$15:Q$27,新怪物属性!$GX$3)*(INDEX(战宠!$U$7:$Y$10,1,新怪物属性!$GX62)))*(新怪物属性!$GY62+4)
+IF($GZ62=0,0,INDEX(战宠!Q$15:Q$27,新怪物属性!$GZ$3)*(INDEX(战宠!$U$7:$Y$10,1,新怪物属性!$GZ62)))*(新怪物属性!$HA62+4)
+IF($HB62=0,0,INDEX(战宠!Q$15:Q$27,新怪物属性!$HB$3)*(INDEX(战宠!$U$7:$Y$10,1,新怪物属性!$HB62)))*(新怪物属性!$HC62+4)
+IF($HD62=0,0,INDEX(战宠!Q$15:Q$27,新怪物属性!$HD$3)*(INDEX(战宠!$U$7:$Y$10,1,新怪物属性!$HD62)))*(新怪物属性!$HE62+4)
+IF($HF62=0,0,INDEX(战宠!Q$15:Q$27,新怪物属性!$HF$3)*(INDEX(战宠!$U$7:$Y$10,1,新怪物属性!$HF62)))*(新怪物属性!$HG62+4)
+IF($HH62=0,0,INDEX(战宠!Q$15:Q$27,新怪物属性!$HH$3)*(INDEX(战宠!$U$7:$Y$10,1,新怪物属性!$HH62)))*(新怪物属性!$HI62+4)
+IF($HJ62=0,0,INDEX(战宠!Q$15:Q$27,新怪物属性!$HJ$3)*(INDEX(战宠!$U$7:$Y$10,1,新怪物属性!$HJ62)))*(新怪物属性!$HK62+4)
+IF($HL62=0,0,INDEX(战宠!Q$15:Q$27,新怪物属性!$HL$3)*(INDEX(战宠!$U$7:$Y$10,1,新怪物属性!$HL62)))*(新怪物属性!$HM62+4)
+IF($HN62=0,0,INDEX(战宠!Q$15:Q$27,新怪物属性!$HN$3)*(INDEX(战宠!$U$7:$Y$10,1,新怪物属性!$HN62)))*(新怪物属性!$HO62+4)
+IF($HP62=0,0,INDEX(战宠!Q$15:Q$27,新怪物属性!$HP$3)*(INDEX(战宠!$U$7:$Y$10,1,新怪物属性!$HP62)))*(新怪物属性!$HQ62+4)
+IF($HR62=0,0,INDEX(战宠!Q$15:Q$27,新怪物属性!$HR$3)*(INDEX(战宠!$U$7:$Y$10,1,新怪物属性!$HR62)))*(新怪物属性!$HS62+4)
+IF($HT62=0,0,INDEX(战宠!Q$15:Q$27,新怪物属性!$HT$3)*(INDEX(战宠!$U$7:$Y$10,1,新怪物属性!$HT62)))*(新怪物属性!$HU62+4)</f>
        <v>168000</v>
      </c>
      <c r="ID62" s="14">
        <f>IF($GV62=0,0,INDEX(战宠!R$15:R$27,新怪物属性!$GV$3)*(INDEX(战宠!$U$7:$Y$10,1,新怪物属性!$GV62)))*(新怪物属性!$GW62+4)
+IF($GX62=0,0,INDEX(战宠!R$15:R$27,新怪物属性!$GX$3)*(INDEX(战宠!$U$7:$Y$10,1,新怪物属性!$GX62)))*(新怪物属性!$GY62+4)
+IF($GZ62=0,0,INDEX(战宠!R$15:R$27,新怪物属性!$GZ$3)*(INDEX(战宠!$U$7:$Y$10,1,新怪物属性!$GZ62)))*(新怪物属性!$HA62+4)
+IF($HB62=0,0,INDEX(战宠!R$15:R$27,新怪物属性!$HB$3)*(INDEX(战宠!$U$7:$Y$10,1,新怪物属性!$HB62)))*(新怪物属性!$HC62+4)
+IF($HD62=0,0,INDEX(战宠!R$15:R$27,新怪物属性!$HD$3)*(INDEX(战宠!$U$7:$Y$10,1,新怪物属性!$HD62)))*(新怪物属性!$HE62+4)
+IF($HF62=0,0,INDEX(战宠!R$15:R$27,新怪物属性!$HF$3)*(INDEX(战宠!$U$7:$Y$10,1,新怪物属性!$HF62)))*(新怪物属性!$HG62+4)
+IF($HH62=0,0,INDEX(战宠!R$15:R$27,新怪物属性!$HH$3)*(INDEX(战宠!$U$7:$Y$10,1,新怪物属性!$HH62)))*(新怪物属性!$HI62+4)
+IF($HJ62=0,0,INDEX(战宠!R$15:R$27,新怪物属性!$HJ$3)*(INDEX(战宠!$U$7:$Y$10,1,新怪物属性!$HJ62)))*(新怪物属性!$HK62+4)
+IF($HL62=0,0,INDEX(战宠!R$15:R$27,新怪物属性!$HL$3)*(INDEX(战宠!$U$7:$Y$10,1,新怪物属性!$HL62)))*(新怪物属性!$HM62+4)
+IF($HN62=0,0,INDEX(战宠!R$15:R$27,新怪物属性!$HN$3)*(INDEX(战宠!$U$7:$Y$10,1,新怪物属性!$HN62)))*(新怪物属性!$HO62+4)
+IF($HP62=0,0,INDEX(战宠!R$15:R$27,新怪物属性!$HP$3)*(INDEX(战宠!$U$7:$Y$10,1,新怪物属性!$HP62)))*(新怪物属性!$HQ62+4)
+IF($HR62=0,0,INDEX(战宠!R$15:R$27,新怪物属性!$HR$3)*(INDEX(战宠!$U$7:$Y$10,1,新怪物属性!$HR62)))*(新怪物属性!$HS62+4)
+IF($HT62=0,0,INDEX(战宠!R$15:R$27,新怪物属性!$HT$3)*(INDEX(战宠!$U$7:$Y$10,1,新怪物属性!$HT62)))*(新怪物属性!$HU62+4)</f>
        <v>9600</v>
      </c>
      <c r="IE62" s="14">
        <f>IF($GV62=0,0,INDEX(战宠!S$15:S$27,新怪物属性!$GV$3)*(INDEX(战宠!$U$7:$Y$10,1,新怪物属性!$GV62)))*(新怪物属性!$GW62+4)
+IF($GX62=0,0,INDEX(战宠!S$15:S$27,新怪物属性!$GX$3)*(INDEX(战宠!$U$7:$Y$10,1,新怪物属性!$GX62)))*(新怪物属性!$GY62+4)
+IF($GZ62=0,0,INDEX(战宠!S$15:S$27,新怪物属性!$GZ$3)*(INDEX(战宠!$U$7:$Y$10,1,新怪物属性!$GZ62)))*(新怪物属性!$HA62+4)
+IF($HB62=0,0,INDEX(战宠!S$15:S$27,新怪物属性!$HB$3)*(INDEX(战宠!$U$7:$Y$10,1,新怪物属性!$HB62)))*(新怪物属性!$HC62+4)
+IF($HD62=0,0,INDEX(战宠!S$15:S$27,新怪物属性!$HD$3)*(INDEX(战宠!$U$7:$Y$10,1,新怪物属性!$HD62)))*(新怪物属性!$HE62+4)
+IF($HF62=0,0,INDEX(战宠!S$15:S$27,新怪物属性!$HF$3)*(INDEX(战宠!$U$7:$Y$10,1,新怪物属性!$HF62)))*(新怪物属性!$HG62+4)
+IF($HH62=0,0,INDEX(战宠!S$15:S$27,新怪物属性!$HH$3)*(INDEX(战宠!$U$7:$Y$10,1,新怪物属性!$HH62)))*(新怪物属性!$HI62+4)
+IF($HJ62=0,0,INDEX(战宠!S$15:S$27,新怪物属性!$HJ$3)*(INDEX(战宠!$U$7:$Y$10,1,新怪物属性!$HJ62)))*(新怪物属性!$HK62+4)
+IF($HL62=0,0,INDEX(战宠!S$15:S$27,新怪物属性!$HL$3)*(INDEX(战宠!$U$7:$Y$10,1,新怪物属性!$HL62)))*(新怪物属性!$HM62+4)
+IF($HN62=0,0,INDEX(战宠!S$15:S$27,新怪物属性!$HN$3)*(INDEX(战宠!$U$7:$Y$10,1,新怪物属性!$HN62)))*(新怪物属性!$HO62+4)
+IF($HP62=0,0,INDEX(战宠!S$15:S$27,新怪物属性!$HP$3)*(INDEX(战宠!$U$7:$Y$10,1,新怪物属性!$HP62)))*(新怪物属性!$HQ62+4)
+IF($HR62=0,0,INDEX(战宠!S$15:S$27,新怪物属性!$HR$3)*(INDEX(战宠!$U$7:$Y$10,1,新怪物属性!$HR62)))*(新怪物属性!$HS62+4)
+IF($HT62=0,0,INDEX(战宠!S$15:S$27,新怪物属性!$HT$3)*(INDEX(战宠!$U$7:$Y$10,1,新怪物属性!$HT62)))*(新怪物属性!$HU62+4)</f>
        <v>240000</v>
      </c>
      <c r="IF62" s="14">
        <f>IF($GV62=0,0,INDEX(战宠!T$15:T$27,新怪物属性!$GV$3)*(INDEX(战宠!$U$7:$Y$10,1,新怪物属性!$GV62)))*(新怪物属性!$GW62+4)
+IF($GX62=0,0,INDEX(战宠!T$15:T$27,新怪物属性!$GX$3)*(INDEX(战宠!$U$7:$Y$10,1,新怪物属性!$GX62)))*(新怪物属性!$GY62+4)
+IF($GZ62=0,0,INDEX(战宠!T$15:T$27,新怪物属性!$GZ$3)*(INDEX(战宠!$U$7:$Y$10,1,新怪物属性!$GZ62)))*(新怪物属性!$HA62+4)
+IF($HB62=0,0,INDEX(战宠!T$15:T$27,新怪物属性!$HB$3)*(INDEX(战宠!$U$7:$Y$10,1,新怪物属性!$HB62)))*(新怪物属性!$HC62+4)
+IF($HD62=0,0,INDEX(战宠!T$15:T$27,新怪物属性!$HD$3)*(INDEX(战宠!$U$7:$Y$10,1,新怪物属性!$HD62)))*(新怪物属性!$HE62+4)
+IF($HF62=0,0,INDEX(战宠!T$15:T$27,新怪物属性!$HF$3)*(INDEX(战宠!$U$7:$Y$10,1,新怪物属性!$HF62)))*(新怪物属性!$HG62+4)
+IF($HH62=0,0,INDEX(战宠!T$15:T$27,新怪物属性!$HH$3)*(INDEX(战宠!$U$7:$Y$10,1,新怪物属性!$HH62)))*(新怪物属性!$HI62+4)
+IF($HJ62=0,0,INDEX(战宠!T$15:T$27,新怪物属性!$HJ$3)*(INDEX(战宠!$U$7:$Y$10,1,新怪物属性!$HJ62)))*(新怪物属性!$HK62+4)
+IF($HL62=0,0,INDEX(战宠!T$15:T$27,新怪物属性!$HL$3)*(INDEX(战宠!$U$7:$Y$10,1,新怪物属性!$HL62)))*(新怪物属性!$HM62+4)
+IF($HN62=0,0,INDEX(战宠!T$15:T$27,新怪物属性!$HN$3)*(INDEX(战宠!$U$7:$Y$10,1,新怪物属性!$HN62)))*(新怪物属性!$HO62+4)
+IF($HP62=0,0,INDEX(战宠!T$15:T$27,新怪物属性!$HP$3)*(INDEX(战宠!$U$7:$Y$10,1,新怪物属性!$HP62)))*(新怪物属性!$HQ62+4)
+IF($HR62=0,0,INDEX(战宠!T$15:T$27,新怪物属性!$HR$3)*(INDEX(战宠!$U$7:$Y$10,1,新怪物属性!$HR62)))*(新怪物属性!$HS62+4)
+IF($HT62=0,0,INDEX(战宠!T$15:T$27,新怪物属性!$HT$3)*(INDEX(战宠!$U$7:$Y$10,1,新怪物属性!$HT62)))*(新怪物属性!$HU62+4)</f>
        <v>7000</v>
      </c>
      <c r="II62" s="14">
        <f>IF(HX62=0,0,INDEX(战宠!$D$15:$D$27,新怪物属性!HX62))</f>
        <v>0.2</v>
      </c>
      <c r="IJ62" s="14">
        <f>IF(HY62=0,0,INDEX(战宠!$D$15:$D$27,新怪物属性!HY62))</f>
        <v>0.17</v>
      </c>
      <c r="IM62" s="14">
        <f t="shared" si="51"/>
        <v>138141</v>
      </c>
      <c r="IN62" s="14">
        <f t="shared" si="52"/>
        <v>138643</v>
      </c>
      <c r="IO62" s="14">
        <f t="shared" si="53"/>
        <v>139180</v>
      </c>
      <c r="IP62" s="14">
        <f t="shared" si="54"/>
        <v>138141</v>
      </c>
      <c r="IQ62" s="14">
        <f t="shared" si="55"/>
        <v>138141</v>
      </c>
      <c r="IR62" s="14">
        <f t="shared" si="89"/>
        <v>619069</v>
      </c>
      <c r="IS62" s="14">
        <f t="shared" si="90"/>
        <v>40360</v>
      </c>
      <c r="IT62" s="14">
        <f t="shared" si="91"/>
        <v>963517</v>
      </c>
      <c r="IU62" s="14">
        <f t="shared" si="92"/>
        <v>20727</v>
      </c>
      <c r="IV62" s="28">
        <f t="shared" si="93"/>
        <v>5166</v>
      </c>
      <c r="IW62" s="28">
        <f t="shared" si="94"/>
        <v>4450</v>
      </c>
      <c r="IX62" s="28">
        <f t="shared" si="95"/>
        <v>5166</v>
      </c>
      <c r="IY62" s="28">
        <f t="shared" si="96"/>
        <v>4450</v>
      </c>
      <c r="IZ62" s="28">
        <f t="shared" si="97"/>
        <v>1.1673900000000004</v>
      </c>
      <c r="JA62" s="28">
        <f t="shared" si="98"/>
        <v>1.1673900000000004</v>
      </c>
      <c r="JB62" s="28">
        <f t="shared" si="99"/>
        <v>30</v>
      </c>
      <c r="JC62" s="28">
        <f t="shared" si="100"/>
        <v>22.5</v>
      </c>
      <c r="JD62" s="14">
        <f t="shared" si="101"/>
        <v>1</v>
      </c>
      <c r="JE62" s="14">
        <f t="shared" si="102"/>
        <v>1.25</v>
      </c>
      <c r="JF62" s="14">
        <f t="shared" si="103"/>
        <v>1.25</v>
      </c>
      <c r="JG62" s="18">
        <f t="shared" si="104"/>
        <v>1.25</v>
      </c>
      <c r="JH62" s="18">
        <f t="shared" si="105"/>
        <v>1.25</v>
      </c>
      <c r="JI62" s="18">
        <f t="shared" si="106"/>
        <v>1.25</v>
      </c>
      <c r="JJ62" s="29">
        <f t="shared" si="136"/>
        <v>5316</v>
      </c>
      <c r="JK62" s="29">
        <f t="shared" si="136"/>
        <v>5616</v>
      </c>
      <c r="JL62" s="29">
        <f t="shared" si="136"/>
        <v>5616</v>
      </c>
      <c r="JM62" s="26">
        <f t="shared" si="107"/>
        <v>0.1</v>
      </c>
      <c r="JN62" s="26">
        <f t="shared" si="108"/>
        <v>0.1</v>
      </c>
      <c r="JO62" s="26">
        <f t="shared" si="109"/>
        <v>0.1</v>
      </c>
      <c r="JP62" s="14">
        <f t="shared" si="110"/>
        <v>2</v>
      </c>
      <c r="JQ62" s="14">
        <f t="shared" si="111"/>
        <v>2</v>
      </c>
      <c r="JR62" s="14">
        <f t="shared" si="112"/>
        <v>2</v>
      </c>
      <c r="JS62" s="14">
        <f t="shared" si="113"/>
        <v>5</v>
      </c>
      <c r="JT62" s="14">
        <f t="shared" si="114"/>
        <v>75</v>
      </c>
      <c r="JU62" s="14">
        <f t="shared" si="115"/>
        <v>125</v>
      </c>
      <c r="JV62">
        <v>58</v>
      </c>
      <c r="JW62" s="14">
        <f t="shared" si="57"/>
        <v>8196214</v>
      </c>
      <c r="JY62" s="14">
        <f t="shared" si="31"/>
        <v>79924</v>
      </c>
      <c r="JZ62" s="14">
        <f t="shared" si="58"/>
        <v>88584</v>
      </c>
      <c r="KA62" s="29">
        <f t="shared" si="59"/>
        <v>4272</v>
      </c>
      <c r="KB62" s="29">
        <f t="shared" si="60"/>
        <v>2847</v>
      </c>
      <c r="KC62" s="29">
        <f t="shared" si="61"/>
        <v>3612</v>
      </c>
      <c r="KD62" s="29">
        <f t="shared" si="62"/>
        <v>3690</v>
      </c>
      <c r="KE62" s="14">
        <f t="shared" si="116"/>
        <v>1.1673900000000004</v>
      </c>
      <c r="KF62" s="14">
        <f t="shared" si="117"/>
        <v>1.1673900000000004</v>
      </c>
      <c r="KG62" s="14">
        <f t="shared" si="63"/>
        <v>69039.906726457397</v>
      </c>
      <c r="KH62" s="26">
        <f t="shared" si="118"/>
        <v>0.51994527649769584</v>
      </c>
      <c r="KI62" s="26">
        <f t="shared" si="119"/>
        <v>0.54679018173235772</v>
      </c>
      <c r="KJ62" s="29">
        <f t="shared" si="64"/>
        <v>10581</v>
      </c>
      <c r="KK62" s="29">
        <f t="shared" si="65"/>
        <v>51223</v>
      </c>
      <c r="KL62" s="29">
        <f t="shared" si="66"/>
        <v>68817</v>
      </c>
      <c r="KM62" s="23">
        <f t="shared" si="67"/>
        <v>16930</v>
      </c>
      <c r="KN62" s="23">
        <f t="shared" si="68"/>
        <v>14390</v>
      </c>
      <c r="KO62" s="26">
        <f t="shared" si="120"/>
        <v>0.50216010165184244</v>
      </c>
      <c r="KP62" s="26">
        <f t="shared" si="121"/>
        <v>0.5418678526048285</v>
      </c>
      <c r="KQ62" s="26">
        <f t="shared" si="122"/>
        <v>0.5418678526048285</v>
      </c>
      <c r="KR62" s="26">
        <f t="shared" si="69"/>
        <v>0.10216010165184242</v>
      </c>
      <c r="KS62" s="26">
        <v>7.0000000000000007E-2</v>
      </c>
      <c r="KT62" s="29">
        <f t="shared" si="123"/>
        <v>1.4</v>
      </c>
      <c r="KU62" s="29">
        <f t="shared" si="124"/>
        <v>1.7996346886912327</v>
      </c>
      <c r="KV62" s="29">
        <f t="shared" si="125"/>
        <v>1.7996346886912327</v>
      </c>
      <c r="KW62" s="29">
        <f t="shared" si="126"/>
        <v>74066.999999999985</v>
      </c>
      <c r="KX62" s="29">
        <f t="shared" si="127"/>
        <v>61455.125105887346</v>
      </c>
      <c r="KY62" s="29">
        <f t="shared" si="128"/>
        <v>61922.730185832283</v>
      </c>
      <c r="KZ62" s="29">
        <f t="shared" si="129"/>
        <v>457783</v>
      </c>
      <c r="LA62" s="14">
        <f t="shared" si="130"/>
        <v>197444.86</v>
      </c>
      <c r="LE62" s="14">
        <v>1</v>
      </c>
      <c r="LF62" s="14">
        <v>1</v>
      </c>
      <c r="LG62" s="14">
        <v>480</v>
      </c>
      <c r="LH62" s="14">
        <v>80</v>
      </c>
      <c r="LI62" s="14">
        <v>60</v>
      </c>
      <c r="LJ62" s="14">
        <v>60</v>
      </c>
      <c r="LK62" s="14">
        <v>60</v>
      </c>
      <c r="LL62" s="23">
        <f t="shared" si="71"/>
        <v>27954093</v>
      </c>
      <c r="LM62" s="23">
        <f t="shared" si="72"/>
        <v>1</v>
      </c>
      <c r="LN62" s="23">
        <f t="shared" si="73"/>
        <v>27954.09</v>
      </c>
      <c r="LO62" s="14">
        <v>1</v>
      </c>
      <c r="LP62" s="14">
        <v>1</v>
      </c>
      <c r="LQ62" s="14">
        <v>240</v>
      </c>
      <c r="LR62" s="14">
        <v>35</v>
      </c>
      <c r="LS62" s="14">
        <v>22</v>
      </c>
      <c r="LT62" s="14">
        <v>30</v>
      </c>
      <c r="LU62" s="14">
        <v>30</v>
      </c>
      <c r="LV62" s="23">
        <f t="shared" si="74"/>
        <v>14604928</v>
      </c>
      <c r="LW62" s="23">
        <f t="shared" si="75"/>
        <v>1</v>
      </c>
      <c r="LX62" s="23">
        <f t="shared" si="76"/>
        <v>14604.93</v>
      </c>
      <c r="MB62">
        <f t="shared" si="131"/>
        <v>1.3144986950669251</v>
      </c>
      <c r="MC62">
        <f t="shared" si="132"/>
        <v>1.5345326316341781</v>
      </c>
      <c r="ME62" s="14">
        <v>10</v>
      </c>
      <c r="MF62" s="14">
        <v>2</v>
      </c>
      <c r="MG62" s="14">
        <v>1.5</v>
      </c>
      <c r="MH62" s="23">
        <f t="shared" si="133"/>
        <v>610800</v>
      </c>
      <c r="MI62" s="23">
        <f t="shared" si="77"/>
        <v>0</v>
      </c>
      <c r="MJ62" s="23">
        <f t="shared" si="78"/>
        <v>610800</v>
      </c>
      <c r="MK62" s="14">
        <v>30</v>
      </c>
      <c r="ML62" s="14">
        <v>6</v>
      </c>
      <c r="MM62" s="14">
        <v>4</v>
      </c>
      <c r="MN62" s="23">
        <f t="shared" si="134"/>
        <v>1754999</v>
      </c>
      <c r="MO62" s="23">
        <f t="shared" si="79"/>
        <v>1</v>
      </c>
      <c r="MP62" s="23">
        <f t="shared" si="80"/>
        <v>1755</v>
      </c>
      <c r="MR62" s="23">
        <f t="shared" si="81"/>
        <v>2339999</v>
      </c>
      <c r="MS62" s="23">
        <f t="shared" si="82"/>
        <v>1</v>
      </c>
      <c r="MT62" s="23">
        <f t="shared" si="83"/>
        <v>2340</v>
      </c>
      <c r="MU62" s="23">
        <f t="shared" si="87"/>
        <v>916200</v>
      </c>
      <c r="MV62" s="23">
        <f t="shared" si="85"/>
        <v>0</v>
      </c>
      <c r="MW62" s="23">
        <f t="shared" si="86"/>
        <v>916200</v>
      </c>
      <c r="NJ62" s="14">
        <v>58</v>
      </c>
      <c r="NK62" s="14"/>
    </row>
    <row r="63" spans="1:375" ht="16.5" x14ac:dyDescent="0.2">
      <c r="A63">
        <v>28</v>
      </c>
      <c r="B63">
        <v>760</v>
      </c>
      <c r="C63" s="14">
        <v>3</v>
      </c>
      <c r="D63" s="14">
        <v>150</v>
      </c>
      <c r="E63" s="14"/>
      <c r="F63" s="14"/>
      <c r="G63" s="14">
        <v>150</v>
      </c>
      <c r="H63" s="14">
        <v>150</v>
      </c>
      <c r="I63" s="14">
        <v>150</v>
      </c>
      <c r="J63" s="14">
        <v>4</v>
      </c>
      <c r="K63" s="14">
        <v>4</v>
      </c>
      <c r="L63" s="14">
        <v>4</v>
      </c>
      <c r="M63" s="14">
        <v>2</v>
      </c>
      <c r="N63" s="14">
        <v>2</v>
      </c>
      <c r="O63" s="14">
        <v>2</v>
      </c>
      <c r="P63" s="14">
        <v>5</v>
      </c>
      <c r="Q63" s="14">
        <v>5</v>
      </c>
      <c r="R63" s="14">
        <v>5</v>
      </c>
      <c r="S63" s="14">
        <v>5</v>
      </c>
      <c r="T63" s="14">
        <v>5</v>
      </c>
      <c r="U63" s="14">
        <v>5</v>
      </c>
      <c r="V63" s="14">
        <v>5</v>
      </c>
      <c r="W63" s="14">
        <v>5</v>
      </c>
      <c r="X63" s="14">
        <v>150</v>
      </c>
      <c r="Y63" s="14">
        <v>150</v>
      </c>
      <c r="Z63" s="14">
        <v>150</v>
      </c>
      <c r="AA63" s="14">
        <v>150</v>
      </c>
      <c r="AB63" s="14">
        <v>150</v>
      </c>
      <c r="AC63" s="14">
        <v>150</v>
      </c>
      <c r="AD63" s="14">
        <v>150</v>
      </c>
      <c r="AE63" s="14">
        <v>150</v>
      </c>
      <c r="AF63" s="14">
        <v>20</v>
      </c>
      <c r="AG63" s="14">
        <v>14</v>
      </c>
      <c r="AH63" s="14">
        <v>14</v>
      </c>
      <c r="AI63" s="14">
        <v>14</v>
      </c>
      <c r="AJ63" s="14">
        <v>14</v>
      </c>
      <c r="AK63" s="14">
        <v>14</v>
      </c>
      <c r="AL63" s="14">
        <v>15</v>
      </c>
      <c r="AM63" s="14">
        <v>15</v>
      </c>
      <c r="AN63" s="14">
        <v>2</v>
      </c>
      <c r="AO63" s="14">
        <v>2</v>
      </c>
      <c r="AP63" s="14">
        <v>2</v>
      </c>
      <c r="AQ63" s="14">
        <v>2</v>
      </c>
      <c r="AR63" s="14">
        <v>2</v>
      </c>
      <c r="AS63" s="14">
        <v>0</v>
      </c>
      <c r="AT63" s="14">
        <v>0</v>
      </c>
      <c r="AU63" s="14">
        <v>0</v>
      </c>
      <c r="AV63" s="14">
        <v>0</v>
      </c>
      <c r="AW63" s="14">
        <v>1</v>
      </c>
      <c r="AX63" s="14">
        <v>1</v>
      </c>
      <c r="AY63" s="14">
        <v>0</v>
      </c>
      <c r="AZ63" s="14">
        <v>0</v>
      </c>
      <c r="BA63" s="14">
        <v>9</v>
      </c>
      <c r="BD63" s="33"/>
      <c r="BF63" s="14">
        <f>ROUND((INDEX(新战舰养成!S$6:S$18,新怪物属性!$J63+1)+INDEX(新战舰养成!D$6:D$18,新怪物属性!$J63+1)*(新怪物属性!$G63-1))*INDEX(战舰突破!$D$6:$D$18,新怪物属性!$M63+1),0)</f>
        <v>12022</v>
      </c>
      <c r="BG63" s="14">
        <f>ROUND((INDEX(新战舰养成!T$6:T$18,新怪物属性!$J63+1)+INDEX(新战舰养成!E$6:E$18,新怪物属性!$J63+1)*(新怪物属性!$G63-1))*INDEX(战舰突破!$D$6:$D$18,新怪物属性!$M63+1),0)</f>
        <v>96101</v>
      </c>
      <c r="BH63" s="14">
        <f>ROUND((INDEX(新战舰养成!U$6:U$18,新怪物属性!$J63+1)+INDEX(新战舰养成!F$6:F$18,新怪物属性!$J63+1)*(新怪物属性!$G63-1))*INDEX(战舰突破!$D$6:$D$18,新怪物属性!$M63+1),0)</f>
        <v>6106</v>
      </c>
      <c r="BI63" s="14">
        <f>ROUND((INDEX(新战舰养成!V$6:V$18,新怪物属性!$J63+1)+INDEX(新战舰养成!G$6:G$18,新怪物属性!$J63+1)*(新怪物属性!$G63-1))*INDEX(战舰突破!$D$6:$D$18,新怪物属性!$M63+1),0)</f>
        <v>360</v>
      </c>
      <c r="BJ63" s="14">
        <f>ROUND((INDEX(新战舰养成!W$6:W$18,新怪物属性!$J63+1)+INDEX(新战舰养成!H$6:H$18,新怪物属性!$J63+1)*(新怪物属性!$G63-1))*INDEX(战舰突破!$D$6:$D$18,新怪物属性!$M63+1),0)</f>
        <v>5</v>
      </c>
      <c r="BL63" s="14">
        <f>IF($H63&gt;0,ROUND((INDEX(新战舰养成!X$6:X$18,新怪物属性!$K63+1)+INDEX(新战舰养成!I$6:I$18,新怪物属性!$K63+1)*(新怪物属性!$H63-1))*INDEX(战舰突破!$D$6:$D$18,新怪物属性!$N63+1),0),0)</f>
        <v>12358</v>
      </c>
      <c r="BM63" s="14">
        <f>IF($H63&gt;0,ROUND((INDEX(新战舰养成!Y$6:Y$18,新怪物属性!$K63+1)+INDEX(新战舰养成!J$6:J$18,新怪物属性!$K63+1)*(新怪物属性!$H63-1))*INDEX(战舰突破!$D$6:$D$18,新怪物属性!$N63+1),0),0)</f>
        <v>0</v>
      </c>
      <c r="BN63" s="14">
        <f>IF($H63&gt;0,ROUND((INDEX(新战舰养成!Z$6:Z$18,新怪物属性!$K63+1)+INDEX(新战舰养成!K$6:K$18,新怪物属性!$K63+1)*(新怪物属性!$H63-1))*INDEX(战舰突破!$D$6:$D$18,新怪物属性!$N63+1),0),0)</f>
        <v>0</v>
      </c>
      <c r="BO63" s="14">
        <f>IF($H63&gt;0,ROUND((INDEX(新战舰养成!AA$6:AA$18,新怪物属性!$K63+1)+INDEX(新战舰养成!L$6:L$18,新怪物属性!$K63+1)*(新怪物属性!$H63-1))*INDEX(战舰突破!$D$6:$D$18,新怪物属性!$N63+1),0),0)</f>
        <v>120216</v>
      </c>
      <c r="BP63" s="14">
        <f>IF($H63&gt;0,ROUND((INDEX(新战舰养成!AB$6:AB$18,新怪物属性!$K63+1)+INDEX(新战舰养成!M$6:M$18,新怪物属性!$K63+1)*(新怪物属性!$H63-1))*INDEX(战舰突破!$D$6:$D$18,新怪物属性!$N63+1),0),0)</f>
        <v>2330</v>
      </c>
      <c r="BR63" s="14">
        <f>IF($I63&gt;0,ROUND((INDEX(新战舰养成!AC$6:AC$18,新怪物属性!$L63+1)+INDEX(新战舰养成!I$6:I$18,新怪物属性!$L63+1)*(新怪物属性!$I63-1))*INDEX(战舰突破!$D$6:$D$18,新怪物属性!$O63+1),0),0)</f>
        <v>12718</v>
      </c>
      <c r="BS63" s="14">
        <f>IF($I63&gt;0,ROUND((INDEX(新战舰养成!AD$6:AD$18,新怪物属性!$L63+1)+INDEX(新战舰养成!J$6:J$18,新怪物属性!$L63+1)*(新怪物属性!$I63-1))*INDEX(战舰突破!$D$6:$D$18,新怪物属性!$O63+1),0),0)</f>
        <v>0</v>
      </c>
      <c r="BT63" s="14">
        <f>IF($I63&gt;0,ROUND((INDEX(新战舰养成!AE$6:AE$18,新怪物属性!$L63+1)+INDEX(新战舰养成!K$6:K$18,新怪物属性!$L63+1)*(新怪物属性!$I63-1))*INDEX(战舰突破!$D$6:$D$18,新怪物属性!$O63+1),0),0)</f>
        <v>0</v>
      </c>
      <c r="BU63" s="14">
        <f>IF($I63&gt;0,ROUND((INDEX(新战舰养成!AF$6:AF$18,新怪物属性!$L63+1)+INDEX(新战舰养成!L$6:L$18,新怪物属性!$L63+1)*(新怪物属性!$I63-1))*INDEX(战舰突破!$D$6:$D$18,新怪物属性!$O63+1),0),0)</f>
        <v>88836</v>
      </c>
      <c r="BV63" s="14">
        <f>IF($I63&gt;0,ROUND((INDEX(新战舰养成!AG$6:AG$18,新怪物属性!$L63+1)+INDEX(新战舰养成!M$6:M$18,新怪物属性!$L63+1)*(新怪物属性!$I63-1))*INDEX(战舰突破!$D$6:$D$18,新怪物属性!$O63+1),0),0)</f>
        <v>3053</v>
      </c>
      <c r="BY63" s="14">
        <f>(INDEX(装备数值!$C$13:$G$116,新怪物属性!$P65*8+1,BY$2)+INDEX(装备数值!$C$13:$G$116,新怪物属性!$Q65*8+2,BY$2)+INDEX(装备数值!$C$13:$G$116,新怪物属性!$S65*8+3,BY$2)+INDEX(装备数值!$C$13:$G$116,新怪物属性!$R65*8+4,BY$2)+INDEX(装备数值!$C$13:$G$116,新怪物属性!$T65*8+5,BY$2)+INDEX(装备数值!$C$13:$G$116,新怪物属性!$U65*8+6,BY$2)+INDEX(装备数值!$C$13:$G$116,新怪物属性!$V65*8+7,BY$2)+INDEX(装备数值!$C$13:$G$116,新怪物属性!$W65*8+8,BY$2))</f>
        <v>11175</v>
      </c>
      <c r="BZ63" s="14">
        <f>(INDEX(装备数值!$C$13:$G$116,新怪物属性!$P65*8+1,BZ$2)+INDEX(装备数值!$C$13:$G$116,新怪物属性!$Q65*8+2,BZ$2)+INDEX(装备数值!$C$13:$G$116,新怪物属性!$S65*8+3,BZ$2)+INDEX(装备数值!$C$13:$G$116,新怪物属性!$R65*8+4,BZ$2)+INDEX(装备数值!$C$13:$G$116,新怪物属性!$T65*8+5,BZ$2)+INDEX(装备数值!$C$13:$G$116,新怪物属性!$U65*8+6,BZ$2)+INDEX(装备数值!$C$13:$G$116,新怪物属性!$V65*8+7,BZ$2)+INDEX(装备数值!$C$13:$G$116,新怪物属性!$W65*8+8,BZ$2))</f>
        <v>84375</v>
      </c>
      <c r="CA63" s="14">
        <f>(INDEX(装备数值!$C$13:$G$116,新怪物属性!$P65*8+1,CA$2)+INDEX(装备数值!$C$13:$G$116,新怪物属性!$Q65*8+2,CA$2)+INDEX(装备数值!$C$13:$G$116,新怪物属性!$S65*8+3,CA$2)+INDEX(装备数值!$C$13:$G$116,新怪物属性!$R65*8+4,CA$2)+INDEX(装备数值!$C$13:$G$116,新怪物属性!$T65*8+5,CA$2)+INDEX(装备数值!$C$13:$G$116,新怪物属性!$U65*8+6,CA$2)+INDEX(装备数值!$C$13:$G$116,新怪物属性!$V65*8+7,CA$2)+INDEX(装备数值!$C$13:$G$116,新怪物属性!$W65*8+8,CA$2))</f>
        <v>5550</v>
      </c>
      <c r="CB63" s="14">
        <f>(INDEX(装备数值!$C$13:$G$116,新怪物属性!$P65*8+1,CB$2)+INDEX(装备数值!$C$13:$G$116,新怪物属性!$Q65*8+2,CB$2)+INDEX(装备数值!$C$13:$G$116,新怪物属性!$S65*8+3,CB$2)+INDEX(装备数值!$C$13:$G$116,新怪物属性!$R65*8+4,CB$2)+INDEX(装备数值!$C$13:$G$116,新怪物属性!$T65*8+5,CB$2)+INDEX(装备数值!$C$13:$G$116,新怪物属性!$U65*8+6,CB$2)+INDEX(装备数值!$C$13:$G$116,新怪物属性!$V65*8+7,CB$2)+INDEX(装备数值!$C$13:$G$116,新怪物属性!$W65*8+8,CB$2))</f>
        <v>112500</v>
      </c>
      <c r="CC63" s="14">
        <f>(INDEX(装备数值!$C$13:$G$116,新怪物属性!$P65*8+1,CC$2)+INDEX(装备数值!$C$13:$G$116,新怪物属性!$Q65*8+2,CC$2)+INDEX(装备数值!$C$13:$G$116,新怪物属性!$S65*8+3,CC$2)+INDEX(装备数值!$C$13:$G$116,新怪物属性!$R65*8+4,CC$2)+INDEX(装备数值!$C$13:$G$116,新怪物属性!$T65*8+5,CC$2)+INDEX(装备数值!$C$13:$G$116,新怪物属性!$U65*8+6,CC$2)+INDEX(装备数值!$C$13:$G$116,新怪物属性!$V65*8+7,CC$2)+INDEX(装备数值!$C$13:$G$116,新怪物属性!$W65*8+8,CC$2))</f>
        <v>2250</v>
      </c>
      <c r="CF63" s="14">
        <f t="shared" si="143"/>
        <v>4</v>
      </c>
      <c r="CG63" s="14">
        <f t="shared" si="142"/>
        <v>4</v>
      </c>
      <c r="CH63" s="14">
        <f t="shared" si="142"/>
        <v>4</v>
      </c>
      <c r="CI63" s="14">
        <f t="shared" si="142"/>
        <v>4</v>
      </c>
      <c r="CJ63" s="14">
        <f t="shared" si="142"/>
        <v>4</v>
      </c>
      <c r="CK63" s="14">
        <f t="shared" si="142"/>
        <v>0</v>
      </c>
      <c r="CL63" s="14">
        <f t="shared" si="142"/>
        <v>0</v>
      </c>
      <c r="CM63" s="14">
        <f t="shared" si="142"/>
        <v>0</v>
      </c>
      <c r="CN63" s="14">
        <f t="shared" si="142"/>
        <v>0</v>
      </c>
      <c r="CO63" s="14">
        <f t="shared" si="142"/>
        <v>0</v>
      </c>
      <c r="CP63" s="14">
        <f t="shared" si="142"/>
        <v>0</v>
      </c>
      <c r="CQ63" s="14">
        <f t="shared" si="142"/>
        <v>0</v>
      </c>
      <c r="CR63" s="14">
        <f t="shared" si="142"/>
        <v>0</v>
      </c>
      <c r="CS63" s="14">
        <f>SUMIFS(装备数值!BL$50:BL$101,装备数值!$BG$50:$BG$101,"="&amp;新怪物属性!$CF$2,装备数值!$BH$50:$BH$101,"&lt;="&amp;新怪物属性!$CF63)+SUMIFS(装备数值!BL$50:BL$101,装备数值!$BG$50:$BG$101,"="&amp;新怪物属性!$CG$2,装备数值!$BH$50:$BH$101,"&lt;="&amp;新怪物属性!$CG63)+SUMIFS(装备数值!BL$50:BL$101,装备数值!$BG$50:$BG$101,"="&amp;新怪物属性!$CH$2,装备数值!$BH$50:$BH$101,"&lt;="&amp;新怪物属性!$CH63)+SUMIFS(装备数值!BL$50:BL$101,装备数值!$BG$50:$BG$101,"="&amp;新怪物属性!$CI$2,装备数值!$BH$50:$BH$101,"&lt;="&amp;新怪物属性!$CI63)+SUMIFS(装备数值!BL$50:BL$101,装备数值!$BG$50:$BG$101,"="&amp;新怪物属性!$CJ$2,装备数值!$BH$50:$BH$101,"&lt;="&amp;新怪物属性!$CJ63)+SUMIFS(装备数值!BL$50:BL$101,装备数值!$BG$50:$BG$101,"="&amp;新怪物属性!$CK$2,装备数值!$BH$50:$BH$101,"&lt;="&amp;新怪物属性!$CK63)+SUMIFS(装备数值!BL$50:BL$101,装备数值!$BG$50:$BG$101,"="&amp;新怪物属性!$CL$2,装备数值!$BH$50:$BH$101,"&lt;="&amp;新怪物属性!$CL63)+SUMIFS(装备数值!BL$50:BL$101,装备数值!$BG$50:$BG$101,"="&amp;新怪物属性!$CM$2,装备数值!$BH$50:$BH$101,"&lt;="&amp;新怪物属性!$CM63)+SUMIFS(装备数值!BL$50:BL$101,装备数值!$BG$50:$BG$101,"="&amp;新怪物属性!$CN$2,装备数值!$BH$50:$BH$101,"&lt;="&amp;新怪物属性!$CN63)+SUMIFS(装备数值!BL$50:BL$101,装备数值!$BG$50:$BG$101,"="&amp;新怪物属性!$CO$2,装备数值!$BH$50:$BH$101,"&lt;="&amp;新怪物属性!$CO63)+SUMIFS(装备数值!BL$50:BL$101,装备数值!$BG$50:$BG$101,"="&amp;新怪物属性!$CP$2,装备数值!$BH$50:$BH$101,"&lt;="&amp;新怪物属性!$CP63)+SUMIFS(装备数值!BL$50:BL$101,装备数值!$BG$50:$BG$101,"="&amp;新怪物属性!$CQ$2,装备数值!$BH$50:$BH$101,"&lt;="&amp;新怪物属性!$CQ63)+SUMIFS(装备数值!BL$50:BL$101,装备数值!$BG$50:$BG$101,"="&amp;新怪物属性!$CR$2,装备数值!$BH$50:$BH$101,"&lt;="&amp;新怪物属性!$CR63)</f>
        <v>18832</v>
      </c>
      <c r="CT63" s="14">
        <f>SUMIFS(装备数值!BM$50:BM$101,装备数值!$BG$50:$BG$101,"="&amp;新怪物属性!$CF$2,装备数值!$BH$50:$BH$101,"&lt;="&amp;新怪物属性!$CF63)+SUMIFS(装备数值!BM$50:BM$101,装备数值!$BG$50:$BG$101,"="&amp;新怪物属性!$CG$2,装备数值!$BH$50:$BH$101,"&lt;="&amp;新怪物属性!$CG63)+SUMIFS(装备数值!BM$50:BM$101,装备数值!$BG$50:$BG$101,"="&amp;新怪物属性!$CH$2,装备数值!$BH$50:$BH$101,"&lt;="&amp;新怪物属性!$CH63)+SUMIFS(装备数值!BM$50:BM$101,装备数值!$BG$50:$BG$101,"="&amp;新怪物属性!$CI$2,装备数值!$BH$50:$BH$101,"&lt;="&amp;新怪物属性!$CI63)+SUMIFS(装备数值!BM$50:BM$101,装备数值!$BG$50:$BG$101,"="&amp;新怪物属性!$CJ$2,装备数值!$BH$50:$BH$101,"&lt;="&amp;新怪物属性!$CJ63)+SUMIFS(装备数值!BM$50:BM$101,装备数值!$BG$50:$BG$101,"="&amp;新怪物属性!$CK$2,装备数值!$BH$50:$BH$101,"&lt;="&amp;新怪物属性!$CK63)+SUMIFS(装备数值!BM$50:BM$101,装备数值!$BG$50:$BG$101,"="&amp;新怪物属性!$CL$2,装备数值!$BH$50:$BH$101,"&lt;="&amp;新怪物属性!$CL63)+SUMIFS(装备数值!BM$50:BM$101,装备数值!$BG$50:$BG$101,"="&amp;新怪物属性!$CM$2,装备数值!$BH$50:$BH$101,"&lt;="&amp;新怪物属性!$CM63)+SUMIFS(装备数值!BM$50:BM$101,装备数值!$BG$50:$BG$101,"="&amp;新怪物属性!$CN$2,装备数值!$BH$50:$BH$101,"&lt;="&amp;新怪物属性!$CN63)+SUMIFS(装备数值!BM$50:BM$101,装备数值!$BG$50:$BG$101,"="&amp;新怪物属性!$CO$2,装备数值!$BH$50:$BH$101,"&lt;="&amp;新怪物属性!$CO63)+SUMIFS(装备数值!BM$50:BM$101,装备数值!$BG$50:$BG$101,"="&amp;新怪物属性!$CP$2,装备数值!$BH$50:$BH$101,"&lt;="&amp;新怪物属性!$CP63)+SUMIFS(装备数值!BM$50:BM$101,装备数值!$BG$50:$BG$101,"="&amp;新怪物属性!$CQ$2,装备数值!$BH$50:$BH$101,"&lt;="&amp;新怪物属性!$CQ63)+SUMIFS(装备数值!BM$50:BM$101,装备数值!$BG$50:$BG$101,"="&amp;新怪物属性!$CR$2,装备数值!$BH$50:$BH$101,"&lt;="&amp;新怪物属性!$CR63)</f>
        <v>141637</v>
      </c>
      <c r="CU63" s="14">
        <f>SUMIFS(装备数值!BN$50:BN$101,装备数值!$BG$50:$BG$101,"="&amp;新怪物属性!$CF$2,装备数值!$BH$50:$BH$101,"&lt;="&amp;新怪物属性!$CF63)+SUMIFS(装备数值!BN$50:BN$101,装备数值!$BG$50:$BG$101,"="&amp;新怪物属性!$CG$2,装备数值!$BH$50:$BH$101,"&lt;="&amp;新怪物属性!$CG63)+SUMIFS(装备数值!BN$50:BN$101,装备数值!$BG$50:$BG$101,"="&amp;新怪物属性!$CH$2,装备数值!$BH$50:$BH$101,"&lt;="&amp;新怪物属性!$CH63)+SUMIFS(装备数值!BN$50:BN$101,装备数值!$BG$50:$BG$101,"="&amp;新怪物属性!$CI$2,装备数值!$BH$50:$BH$101,"&lt;="&amp;新怪物属性!$CI63)+SUMIFS(装备数值!BN$50:BN$101,装备数值!$BG$50:$BG$101,"="&amp;新怪物属性!$CJ$2,装备数值!$BH$50:$BH$101,"&lt;="&amp;新怪物属性!$CJ63)+SUMIFS(装备数值!BN$50:BN$101,装备数值!$BG$50:$BG$101,"="&amp;新怪物属性!$CK$2,装备数值!$BH$50:$BH$101,"&lt;="&amp;新怪物属性!$CK63)+SUMIFS(装备数值!BN$50:BN$101,装备数值!$BG$50:$BG$101,"="&amp;新怪物属性!$CL$2,装备数值!$BH$50:$BH$101,"&lt;="&amp;新怪物属性!$CL63)+SUMIFS(装备数值!BN$50:BN$101,装备数值!$BG$50:$BG$101,"="&amp;新怪物属性!$CM$2,装备数值!$BH$50:$BH$101,"&lt;="&amp;新怪物属性!$CM63)+SUMIFS(装备数值!BN$50:BN$101,装备数值!$BG$50:$BG$101,"="&amp;新怪物属性!$CN$2,装备数值!$BH$50:$BH$101,"&lt;="&amp;新怪物属性!$CN63)+SUMIFS(装备数值!BN$50:BN$101,装备数值!$BG$50:$BG$101,"="&amp;新怪物属性!$CO$2,装备数值!$BH$50:$BH$101,"&lt;="&amp;新怪物属性!$CO63)+SUMIFS(装备数值!BN$50:BN$101,装备数值!$BG$50:$BG$101,"="&amp;新怪物属性!$CP$2,装备数值!$BH$50:$BH$101,"&lt;="&amp;新怪物属性!$CP63)+SUMIFS(装备数值!BN$50:BN$101,装备数值!$BG$50:$BG$101,"="&amp;新怪物属性!$CQ$2,装备数值!$BH$50:$BH$101,"&lt;="&amp;新怪物属性!$CQ63)+SUMIFS(装备数值!BN$50:BN$101,装备数值!$BG$50:$BG$101,"="&amp;新怪物属性!$CR$2,装备数值!$BH$50:$BH$101,"&lt;="&amp;新怪物属性!$CR63)</f>
        <v>2400</v>
      </c>
      <c r="CV63" s="14">
        <f>SUMIFS(装备数值!BO$50:BO$101,装备数值!$BG$50:$BG$101,"="&amp;新怪物属性!$CF$2,装备数值!$BH$50:$BH$101,"&lt;="&amp;新怪物属性!$CF63)+SUMIFS(装备数值!BO$50:BO$101,装备数值!$BG$50:$BG$101,"="&amp;新怪物属性!$CG$2,装备数值!$BH$50:$BH$101,"&lt;="&amp;新怪物属性!$CG63)+SUMIFS(装备数值!BO$50:BO$101,装备数值!$BG$50:$BG$101,"="&amp;新怪物属性!$CH$2,装备数值!$BH$50:$BH$101,"&lt;="&amp;新怪物属性!$CH63)+SUMIFS(装备数值!BO$50:BO$101,装备数值!$BG$50:$BG$101,"="&amp;新怪物属性!$CI$2,装备数值!$BH$50:$BH$101,"&lt;="&amp;新怪物属性!$CI63)+SUMIFS(装备数值!BO$50:BO$101,装备数值!$BG$50:$BG$101,"="&amp;新怪物属性!$CJ$2,装备数值!$BH$50:$BH$101,"&lt;="&amp;新怪物属性!$CJ63)+SUMIFS(装备数值!BO$50:BO$101,装备数值!$BG$50:$BG$101,"="&amp;新怪物属性!$CK$2,装备数值!$BH$50:$BH$101,"&lt;="&amp;新怪物属性!$CK63)+SUMIFS(装备数值!BO$50:BO$101,装备数值!$BG$50:$BG$101,"="&amp;新怪物属性!$CL$2,装备数值!$BH$50:$BH$101,"&lt;="&amp;新怪物属性!$CL63)+SUMIFS(装备数值!BO$50:BO$101,装备数值!$BG$50:$BG$101,"="&amp;新怪物属性!$CM$2,装备数值!$BH$50:$BH$101,"&lt;="&amp;新怪物属性!$CM63)+SUMIFS(装备数值!BO$50:BO$101,装备数值!$BG$50:$BG$101,"="&amp;新怪物属性!$CN$2,装备数值!$BH$50:$BH$101,"&lt;="&amp;新怪物属性!$CN63)+SUMIFS(装备数值!BO$50:BO$101,装备数值!$BG$50:$BG$101,"="&amp;新怪物属性!$CO$2,装备数值!$BH$50:$BH$101,"&lt;="&amp;新怪物属性!$CO63)+SUMIFS(装备数值!BO$50:BO$101,装备数值!$BG$50:$BG$101,"="&amp;新怪物属性!$CP$2,装备数值!$BH$50:$BH$101,"&lt;="&amp;新怪物属性!$CP63)+SUMIFS(装备数值!BO$50:BO$101,装备数值!$BG$50:$BG$101,"="&amp;新怪物属性!$CQ$2,装备数值!$BH$50:$BH$101,"&lt;="&amp;新怪物属性!$CQ63)+SUMIFS(装备数值!BO$50:BO$101,装备数值!$BG$50:$BG$101,"="&amp;新怪物属性!$CR$2,装备数值!$BH$50:$BH$101,"&lt;="&amp;新怪物属性!$CR63)</f>
        <v>485500</v>
      </c>
      <c r="CW63" s="14">
        <f>SUMIFS(装备数值!BP$50:BP$101,装备数值!$BG$50:$BG$101,"="&amp;新怪物属性!$CF$2,装备数值!$BH$50:$BH$101,"&lt;="&amp;新怪物属性!$CF63)+SUMIFS(装备数值!BP$50:BP$101,装备数值!$BG$50:$BG$101,"="&amp;新怪物属性!$CG$2,装备数值!$BH$50:$BH$101,"&lt;="&amp;新怪物属性!$CG63)+SUMIFS(装备数值!BP$50:BP$101,装备数值!$BG$50:$BG$101,"="&amp;新怪物属性!$CH$2,装备数值!$BH$50:$BH$101,"&lt;="&amp;新怪物属性!$CH63)+SUMIFS(装备数值!BP$50:BP$101,装备数值!$BG$50:$BG$101,"="&amp;新怪物属性!$CI$2,装备数值!$BH$50:$BH$101,"&lt;="&amp;新怪物属性!$CI63)+SUMIFS(装备数值!BP$50:BP$101,装备数值!$BG$50:$BG$101,"="&amp;新怪物属性!$CJ$2,装备数值!$BH$50:$BH$101,"&lt;="&amp;新怪物属性!$CJ63)+SUMIFS(装备数值!BP$50:BP$101,装备数值!$BG$50:$BG$101,"="&amp;新怪物属性!$CK$2,装备数值!$BH$50:$BH$101,"&lt;="&amp;新怪物属性!$CK63)+SUMIFS(装备数值!BP$50:BP$101,装备数值!$BG$50:$BG$101,"="&amp;新怪物属性!$CL$2,装备数值!$BH$50:$BH$101,"&lt;="&amp;新怪物属性!$CL63)+SUMIFS(装备数值!BP$50:BP$101,装备数值!$BG$50:$BG$101,"="&amp;新怪物属性!$CM$2,装备数值!$BH$50:$BH$101,"&lt;="&amp;新怪物属性!$CM63)+SUMIFS(装备数值!BP$50:BP$101,装备数值!$BG$50:$BG$101,"="&amp;新怪物属性!$CN$2,装备数值!$BH$50:$BH$101,"&lt;="&amp;新怪物属性!$CN63)+SUMIFS(装备数值!BP$50:BP$101,装备数值!$BG$50:$BG$101,"="&amp;新怪物属性!$CO$2,装备数值!$BH$50:$BH$101,"&lt;="&amp;新怪物属性!$CO63)+SUMIFS(装备数值!BP$50:BP$101,装备数值!$BG$50:$BG$101,"="&amp;新怪物属性!$CP$2,装备数值!$BH$50:$BH$101,"&lt;="&amp;新怪物属性!$CP63)+SUMIFS(装备数值!BP$50:BP$101,装备数值!$BG$50:$BG$101,"="&amp;新怪物属性!$CQ$2,装备数值!$BH$50:$BH$101,"&lt;="&amp;新怪物属性!$CQ63)+SUMIFS(装备数值!BP$50:BP$101,装备数值!$BG$50:$BG$101,"="&amp;新怪物属性!$CR$2,装备数值!$BH$50:$BH$101,"&lt;="&amp;新怪物属性!$CR63)</f>
        <v>9670</v>
      </c>
      <c r="CX63" s="14">
        <f>SUMIFS(装备数值!BQ$50:BQ$101,装备数值!$BG$50:$BG$101,"="&amp;新怪物属性!$CF$2,装备数值!$BH$50:$BH$101,"&lt;="&amp;新怪物属性!$CF63)+SUMIFS(装备数值!BQ$50:BQ$101,装备数值!$BG$50:$BG$101,"="&amp;新怪物属性!$CG$2,装备数值!$BH$50:$BH$101,"&lt;="&amp;新怪物属性!$CG63)+SUMIFS(装备数值!BQ$50:BQ$101,装备数值!$BG$50:$BG$101,"="&amp;新怪物属性!$CH$2,装备数值!$BH$50:$BH$101,"&lt;="&amp;新怪物属性!$CH63)+SUMIFS(装备数值!BQ$50:BQ$101,装备数值!$BG$50:$BG$101,"="&amp;新怪物属性!$CI$2,装备数值!$BH$50:$BH$101,"&lt;="&amp;新怪物属性!$CI63)+SUMIFS(装备数值!BQ$50:BQ$101,装备数值!$BG$50:$BG$101,"="&amp;新怪物属性!$CJ$2,装备数值!$BH$50:$BH$101,"&lt;="&amp;新怪物属性!$CJ63)+SUMIFS(装备数值!BQ$50:BQ$101,装备数值!$BG$50:$BG$101,"="&amp;新怪物属性!$CK$2,装备数值!$BH$50:$BH$101,"&lt;="&amp;新怪物属性!$CK63)+SUMIFS(装备数值!BQ$50:BQ$101,装备数值!$BG$50:$BG$101,"="&amp;新怪物属性!$CL$2,装备数值!$BH$50:$BH$101,"&lt;="&amp;新怪物属性!$CL63)+SUMIFS(装备数值!BQ$50:BQ$101,装备数值!$BG$50:$BG$101,"="&amp;新怪物属性!$CM$2,装备数值!$BH$50:$BH$101,"&lt;="&amp;新怪物属性!$CM63)+SUMIFS(装备数值!BQ$50:BQ$101,装备数值!$BG$50:$BG$101,"="&amp;新怪物属性!$CN$2,装备数值!$BH$50:$BH$101,"&lt;="&amp;新怪物属性!$CN63)+SUMIFS(装备数值!BQ$50:BQ$101,装备数值!$BG$50:$BG$101,"="&amp;新怪物属性!$CO$2,装备数值!$BH$50:$BH$101,"&lt;="&amp;新怪物属性!$CO63)+SUMIFS(装备数值!BQ$50:BQ$101,装备数值!$BG$50:$BG$101,"="&amp;新怪物属性!$CP$2,装备数值!$BH$50:$BH$101,"&lt;="&amp;新怪物属性!$CP63)+SUMIFS(装备数值!BQ$50:BQ$101,装备数值!$BG$50:$BG$101,"="&amp;新怪物属性!$CQ$2,装备数值!$BH$50:$BH$101,"&lt;="&amp;新怪物属性!$CQ63)+SUMIFS(装备数值!BQ$50:BQ$101,装备数值!$BG$50:$BG$101,"="&amp;新怪物属性!$CR$2,装备数值!$BH$50:$BH$101,"&lt;="&amp;新怪物属性!$CR63)</f>
        <v>250</v>
      </c>
      <c r="CY63" s="14">
        <f>SUMIFS(装备数值!BR$50:BR$101,装备数值!$BG$50:$BG$101,"="&amp;新怪物属性!$CF$2,装备数值!$BH$50:$BH$101,"&lt;="&amp;新怪物属性!$CF63)+SUMIFS(装备数值!BR$50:BR$101,装备数值!$BG$50:$BG$101,"="&amp;新怪物属性!$CG$2,装备数值!$BH$50:$BH$101,"&lt;="&amp;新怪物属性!$CG63)+SUMIFS(装备数值!BR$50:BR$101,装备数值!$BG$50:$BG$101,"="&amp;新怪物属性!$CH$2,装备数值!$BH$50:$BH$101,"&lt;="&amp;新怪物属性!$CH63)+SUMIFS(装备数值!BR$50:BR$101,装备数值!$BG$50:$BG$101,"="&amp;新怪物属性!$CI$2,装备数值!$BH$50:$BH$101,"&lt;="&amp;新怪物属性!$CI63)+SUMIFS(装备数值!BR$50:BR$101,装备数值!$BG$50:$BG$101,"="&amp;新怪物属性!$CJ$2,装备数值!$BH$50:$BH$101,"&lt;="&amp;新怪物属性!$CJ63)+SUMIFS(装备数值!BR$50:BR$101,装备数值!$BG$50:$BG$101,"="&amp;新怪物属性!$CK$2,装备数值!$BH$50:$BH$101,"&lt;="&amp;新怪物属性!$CK63)+SUMIFS(装备数值!BR$50:BR$101,装备数值!$BG$50:$BG$101,"="&amp;新怪物属性!$CL$2,装备数值!$BH$50:$BH$101,"&lt;="&amp;新怪物属性!$CL63)+SUMIFS(装备数值!BR$50:BR$101,装备数值!$BG$50:$BG$101,"="&amp;新怪物属性!$CM$2,装备数值!$BH$50:$BH$101,"&lt;="&amp;新怪物属性!$CM63)+SUMIFS(装备数值!BR$50:BR$101,装备数值!$BG$50:$BG$101,"="&amp;新怪物属性!$CN$2,装备数值!$BH$50:$BH$101,"&lt;="&amp;新怪物属性!$CN63)+SUMIFS(装备数值!BR$50:BR$101,装备数值!$BG$50:$BG$101,"="&amp;新怪物属性!$CO$2,装备数值!$BH$50:$BH$101,"&lt;="&amp;新怪物属性!$CO63)+SUMIFS(装备数值!BR$50:BR$101,装备数值!$BG$50:$BG$101,"="&amp;新怪物属性!$CP$2,装备数值!$BH$50:$BH$101,"&lt;="&amp;新怪物属性!$CP63)+SUMIFS(装备数值!BR$50:BR$101,装备数值!$BG$50:$BG$101,"="&amp;新怪物属性!$CQ$2,装备数值!$BH$50:$BH$101,"&lt;="&amp;新怪物属性!$CQ63)+SUMIFS(装备数值!BR$50:BR$101,装备数值!$BG$50:$BG$101,"="&amp;新怪物属性!$CR$2,装备数值!$BH$50:$BH$101,"&lt;="&amp;新怪物属性!$CR63)</f>
        <v>250</v>
      </c>
      <c r="CZ63" s="14">
        <f>SUMIFS(装备数值!BS$50:BS$101,装备数值!$BG$50:$BG$101,"="&amp;新怪物属性!$CF$2,装备数值!$BH$50:$BH$101,"&lt;="&amp;新怪物属性!$CF63)+SUMIFS(装备数值!BS$50:BS$101,装备数值!$BG$50:$BG$101,"="&amp;新怪物属性!$CG$2,装备数值!$BH$50:$BH$101,"&lt;="&amp;新怪物属性!$CG63)+SUMIFS(装备数值!BS$50:BS$101,装备数值!$BG$50:$BG$101,"="&amp;新怪物属性!$CH$2,装备数值!$BH$50:$BH$101,"&lt;="&amp;新怪物属性!$CH63)+SUMIFS(装备数值!BS$50:BS$101,装备数值!$BG$50:$BG$101,"="&amp;新怪物属性!$CI$2,装备数值!$BH$50:$BH$101,"&lt;="&amp;新怪物属性!$CI63)+SUMIFS(装备数值!BS$50:BS$101,装备数值!$BG$50:$BG$101,"="&amp;新怪物属性!$CJ$2,装备数值!$BH$50:$BH$101,"&lt;="&amp;新怪物属性!$CJ63)+SUMIFS(装备数值!BS$50:BS$101,装备数值!$BG$50:$BG$101,"="&amp;新怪物属性!$CK$2,装备数值!$BH$50:$BH$101,"&lt;="&amp;新怪物属性!$CK63)+SUMIFS(装备数值!BS$50:BS$101,装备数值!$BG$50:$BG$101,"="&amp;新怪物属性!$CL$2,装备数值!$BH$50:$BH$101,"&lt;="&amp;新怪物属性!$CL63)+SUMIFS(装备数值!BS$50:BS$101,装备数值!$BG$50:$BG$101,"="&amp;新怪物属性!$CM$2,装备数值!$BH$50:$BH$101,"&lt;="&amp;新怪物属性!$CM63)+SUMIFS(装备数值!BS$50:BS$101,装备数值!$BG$50:$BG$101,"="&amp;新怪物属性!$CN$2,装备数值!$BH$50:$BH$101,"&lt;="&amp;新怪物属性!$CN63)+SUMIFS(装备数值!BS$50:BS$101,装备数值!$BG$50:$BG$101,"="&amp;新怪物属性!$CO$2,装备数值!$BH$50:$BH$101,"&lt;="&amp;新怪物属性!$CO63)+SUMIFS(装备数值!BS$50:BS$101,装备数值!$BG$50:$BG$101,"="&amp;新怪物属性!$CP$2,装备数值!$BH$50:$BH$101,"&lt;="&amp;新怪物属性!$CP63)+SUMIFS(装备数值!BS$50:BS$101,装备数值!$BG$50:$BG$101,"="&amp;新怪物属性!$CQ$2,装备数值!$BH$50:$BH$101,"&lt;="&amp;新怪物属性!$CQ63)+SUMIFS(装备数值!BS$50:BS$101,装备数值!$BG$50:$BG$101,"="&amp;新怪物属性!$CR$2,装备数值!$BH$50:$BH$101,"&lt;="&amp;新怪物属性!$CR63)</f>
        <v>250</v>
      </c>
      <c r="DA63" s="14">
        <f>SUMIFS(装备数值!BT$50:BT$101,装备数值!$BG$50:$BG$101,"="&amp;新怪物属性!$CF$2,装备数值!$BH$50:$BH$101,"&lt;="&amp;新怪物属性!$CF63)+SUMIFS(装备数值!BT$50:BT$101,装备数值!$BG$50:$BG$101,"="&amp;新怪物属性!$CG$2,装备数值!$BH$50:$BH$101,"&lt;="&amp;新怪物属性!$CG63)+SUMIFS(装备数值!BT$50:BT$101,装备数值!$BG$50:$BG$101,"="&amp;新怪物属性!$CH$2,装备数值!$BH$50:$BH$101,"&lt;="&amp;新怪物属性!$CH63)+SUMIFS(装备数值!BT$50:BT$101,装备数值!$BG$50:$BG$101,"="&amp;新怪物属性!$CI$2,装备数值!$BH$50:$BH$101,"&lt;="&amp;新怪物属性!$CI63)+SUMIFS(装备数值!BT$50:BT$101,装备数值!$BG$50:$BG$101,"="&amp;新怪物属性!$CJ$2,装备数值!$BH$50:$BH$101,"&lt;="&amp;新怪物属性!$CJ63)+SUMIFS(装备数值!BT$50:BT$101,装备数值!$BG$50:$BG$101,"="&amp;新怪物属性!$CK$2,装备数值!$BH$50:$BH$101,"&lt;="&amp;新怪物属性!$CK63)+SUMIFS(装备数值!BT$50:BT$101,装备数值!$BG$50:$BG$101,"="&amp;新怪物属性!$CL$2,装备数值!$BH$50:$BH$101,"&lt;="&amp;新怪物属性!$CL63)+SUMIFS(装备数值!BT$50:BT$101,装备数值!$BG$50:$BG$101,"="&amp;新怪物属性!$CM$2,装备数值!$BH$50:$BH$101,"&lt;="&amp;新怪物属性!$CM63)+SUMIFS(装备数值!BT$50:BT$101,装备数值!$BG$50:$BG$101,"="&amp;新怪物属性!$CN$2,装备数值!$BH$50:$BH$101,"&lt;="&amp;新怪物属性!$CN63)+SUMIFS(装备数值!BT$50:BT$101,装备数值!$BG$50:$BG$101,"="&amp;新怪物属性!$CO$2,装备数值!$BH$50:$BH$101,"&lt;="&amp;新怪物属性!$CO63)+SUMIFS(装备数值!BT$50:BT$101,装备数值!$BG$50:$BG$101,"="&amp;新怪物属性!$CP$2,装备数值!$BH$50:$BH$101,"&lt;="&amp;新怪物属性!$CP63)+SUMIFS(装备数值!BT$50:BT$101,装备数值!$BG$50:$BG$101,"="&amp;新怪物属性!$CQ$2,装备数值!$BH$50:$BH$101,"&lt;="&amp;新怪物属性!$CQ63)+SUMIFS(装备数值!BT$50:BT$101,装备数值!$BG$50:$BG$101,"="&amp;新怪物属性!$CR$2,装备数值!$BH$50:$BH$101,"&lt;="&amp;新怪物属性!$CR63)</f>
        <v>250</v>
      </c>
      <c r="DB63" s="14">
        <f>SUMIFS(装备数值!BU$50:BU$101,装备数值!$BG$50:$BG$101,"="&amp;新怪物属性!$CF$2,装备数值!$BH$50:$BH$101,"&lt;="&amp;新怪物属性!$CF63)+SUMIFS(装备数值!BU$50:BU$101,装备数值!$BG$50:$BG$101,"="&amp;新怪物属性!$CG$2,装备数值!$BH$50:$BH$101,"&lt;="&amp;新怪物属性!$CG63)+SUMIFS(装备数值!BU$50:BU$101,装备数值!$BG$50:$BG$101,"="&amp;新怪物属性!$CH$2,装备数值!$BH$50:$BH$101,"&lt;="&amp;新怪物属性!$CH63)+SUMIFS(装备数值!BU$50:BU$101,装备数值!$BG$50:$BG$101,"="&amp;新怪物属性!$CI$2,装备数值!$BH$50:$BH$101,"&lt;="&amp;新怪物属性!$CI63)+SUMIFS(装备数值!BU$50:BU$101,装备数值!$BG$50:$BG$101,"="&amp;新怪物属性!$CJ$2,装备数值!$BH$50:$BH$101,"&lt;="&amp;新怪物属性!$CJ63)+SUMIFS(装备数值!BU$50:BU$101,装备数值!$BG$50:$BG$101,"="&amp;新怪物属性!$CK$2,装备数值!$BH$50:$BH$101,"&lt;="&amp;新怪物属性!$CK63)+SUMIFS(装备数值!BU$50:BU$101,装备数值!$BG$50:$BG$101,"="&amp;新怪物属性!$CL$2,装备数值!$BH$50:$BH$101,"&lt;="&amp;新怪物属性!$CL63)+SUMIFS(装备数值!BU$50:BU$101,装备数值!$BG$50:$BG$101,"="&amp;新怪物属性!$CM$2,装备数值!$BH$50:$BH$101,"&lt;="&amp;新怪物属性!$CM63)+SUMIFS(装备数值!BU$50:BU$101,装备数值!$BG$50:$BG$101,"="&amp;新怪物属性!$CN$2,装备数值!$BH$50:$BH$101,"&lt;="&amp;新怪物属性!$CN63)+SUMIFS(装备数值!BU$50:BU$101,装备数值!$BG$50:$BG$101,"="&amp;新怪物属性!$CO$2,装备数值!$BH$50:$BH$101,"&lt;="&amp;新怪物属性!$CO63)+SUMIFS(装备数值!BU$50:BU$101,装备数值!$BG$50:$BG$101,"="&amp;新怪物属性!$CP$2,装备数值!$BH$50:$BH$101,"&lt;="&amp;新怪物属性!$CP63)+SUMIFS(装备数值!BU$50:BU$101,装备数值!$BG$50:$BG$101,"="&amp;新怪物属性!$CQ$2,装备数值!$BH$50:$BH$101,"&lt;="&amp;新怪物属性!$CQ63)+SUMIFS(装备数值!BU$50:BU$101,装备数值!$BG$50:$BG$101,"="&amp;新怪物属性!$CR$2,装备数值!$BH$50:$BH$101,"&lt;="&amp;新怪物属性!$CR63)</f>
        <v>0.05</v>
      </c>
      <c r="DC63" s="14">
        <f>SUMIFS(装备数值!BV$50:BV$101,装备数值!$BG$50:$BG$101,"="&amp;新怪物属性!$CF$2,装备数值!$BH$50:$BH$101,"&lt;="&amp;新怪物属性!$CF63)+SUMIFS(装备数值!BV$50:BV$101,装备数值!$BG$50:$BG$101,"="&amp;新怪物属性!$CG$2,装备数值!$BH$50:$BH$101,"&lt;="&amp;新怪物属性!$CG63)+SUMIFS(装备数值!BV$50:BV$101,装备数值!$BG$50:$BG$101,"="&amp;新怪物属性!$CH$2,装备数值!$BH$50:$BH$101,"&lt;="&amp;新怪物属性!$CH63)+SUMIFS(装备数值!BV$50:BV$101,装备数值!$BG$50:$BG$101,"="&amp;新怪物属性!$CI$2,装备数值!$BH$50:$BH$101,"&lt;="&amp;新怪物属性!$CI63)+SUMIFS(装备数值!BV$50:BV$101,装备数值!$BG$50:$BG$101,"="&amp;新怪物属性!$CJ$2,装备数值!$BH$50:$BH$101,"&lt;="&amp;新怪物属性!$CJ63)+SUMIFS(装备数值!BV$50:BV$101,装备数值!$BG$50:$BG$101,"="&amp;新怪物属性!$CK$2,装备数值!$BH$50:$BH$101,"&lt;="&amp;新怪物属性!$CK63)+SUMIFS(装备数值!BV$50:BV$101,装备数值!$BG$50:$BG$101,"="&amp;新怪物属性!$CL$2,装备数值!$BH$50:$BH$101,"&lt;="&amp;新怪物属性!$CL63)+SUMIFS(装备数值!BV$50:BV$101,装备数值!$BG$50:$BG$101,"="&amp;新怪物属性!$CM$2,装备数值!$BH$50:$BH$101,"&lt;="&amp;新怪物属性!$CM63)+SUMIFS(装备数值!BV$50:BV$101,装备数值!$BG$50:$BG$101,"="&amp;新怪物属性!$CN$2,装备数值!$BH$50:$BH$101,"&lt;="&amp;新怪物属性!$CN63)+SUMIFS(装备数值!BV$50:BV$101,装备数值!$BG$50:$BG$101,"="&amp;新怪物属性!$CO$2,装备数值!$BH$50:$BH$101,"&lt;="&amp;新怪物属性!$CO63)+SUMIFS(装备数值!BV$50:BV$101,装备数值!$BG$50:$BG$101,"="&amp;新怪物属性!$CP$2,装备数值!$BH$50:$BH$101,"&lt;="&amp;新怪物属性!$CP63)+SUMIFS(装备数值!BV$50:BV$101,装备数值!$BG$50:$BG$101,"="&amp;新怪物属性!$CQ$2,装备数值!$BH$50:$BH$101,"&lt;="&amp;新怪物属性!$CQ63)+SUMIFS(装备数值!BV$50:BV$101,装备数值!$BG$50:$BG$101,"="&amp;新怪物属性!$CR$2,装备数值!$BH$50:$BH$101,"&lt;="&amp;新怪物属性!$CR63)</f>
        <v>0.05</v>
      </c>
      <c r="DD63" s="14">
        <f>SUMIFS(装备数值!BW$50:BW$101,装备数值!$BG$50:$BG$101,"="&amp;新怪物属性!$CF$2,装备数值!$BH$50:$BH$101,"&lt;="&amp;新怪物属性!$CF63)+SUMIFS(装备数值!BW$50:BW$101,装备数值!$BG$50:$BG$101,"="&amp;新怪物属性!$CG$2,装备数值!$BH$50:$BH$101,"&lt;="&amp;新怪物属性!$CG63)+SUMIFS(装备数值!BW$50:BW$101,装备数值!$BG$50:$BG$101,"="&amp;新怪物属性!$CH$2,装备数值!$BH$50:$BH$101,"&lt;="&amp;新怪物属性!$CH63)+SUMIFS(装备数值!BW$50:BW$101,装备数值!$BG$50:$BG$101,"="&amp;新怪物属性!$CI$2,装备数值!$BH$50:$BH$101,"&lt;="&amp;新怪物属性!$CI63)+SUMIFS(装备数值!BW$50:BW$101,装备数值!$BG$50:$BG$101,"="&amp;新怪物属性!$CJ$2,装备数值!$BH$50:$BH$101,"&lt;="&amp;新怪物属性!$CJ63)+SUMIFS(装备数值!BW$50:BW$101,装备数值!$BG$50:$BG$101,"="&amp;新怪物属性!$CK$2,装备数值!$BH$50:$BH$101,"&lt;="&amp;新怪物属性!$CK63)+SUMIFS(装备数值!BW$50:BW$101,装备数值!$BG$50:$BG$101,"="&amp;新怪物属性!$CL$2,装备数值!$BH$50:$BH$101,"&lt;="&amp;新怪物属性!$CL63)+SUMIFS(装备数值!BW$50:BW$101,装备数值!$BG$50:$BG$101,"="&amp;新怪物属性!$CM$2,装备数值!$BH$50:$BH$101,"&lt;="&amp;新怪物属性!$CM63)+SUMIFS(装备数值!BW$50:BW$101,装备数值!$BG$50:$BG$101,"="&amp;新怪物属性!$CN$2,装备数值!$BH$50:$BH$101,"&lt;="&amp;新怪物属性!$CN63)+SUMIFS(装备数值!BW$50:BW$101,装备数值!$BG$50:$BG$101,"="&amp;新怪物属性!$CO$2,装备数值!$BH$50:$BH$101,"&lt;="&amp;新怪物属性!$CO63)+SUMIFS(装备数值!BW$50:BW$101,装备数值!$BG$50:$BG$101,"="&amp;新怪物属性!$CP$2,装备数值!$BH$50:$BH$101,"&lt;="&amp;新怪物属性!$CP63)+SUMIFS(装备数值!BW$50:BW$101,装备数值!$BG$50:$BG$101,"="&amp;新怪物属性!$CQ$2,装备数值!$BH$50:$BH$101,"&lt;="&amp;新怪物属性!$CQ63)+SUMIFS(装备数值!BW$50:BW$101,装备数值!$BG$50:$BG$101,"="&amp;新怪物属性!$CR$2,装备数值!$BH$50:$BH$101,"&lt;="&amp;新怪物属性!$CR63)</f>
        <v>0</v>
      </c>
      <c r="DE63" s="14">
        <f>SUMIFS(装备数值!BX$50:BX$101,装备数值!$BG$50:$BG$101,"="&amp;新怪物属性!$CF$2,装备数值!$BH$50:$BH$101,"&lt;="&amp;新怪物属性!$CF63)+SUMIFS(装备数值!BX$50:BX$101,装备数值!$BG$50:$BG$101,"="&amp;新怪物属性!$CG$2,装备数值!$BH$50:$BH$101,"&lt;="&amp;新怪物属性!$CG63)+SUMIFS(装备数值!BX$50:BX$101,装备数值!$BG$50:$BG$101,"="&amp;新怪物属性!$CH$2,装备数值!$BH$50:$BH$101,"&lt;="&amp;新怪物属性!$CH63)+SUMIFS(装备数值!BX$50:BX$101,装备数值!$BG$50:$BG$101,"="&amp;新怪物属性!$CI$2,装备数值!$BH$50:$BH$101,"&lt;="&amp;新怪物属性!$CI63)+SUMIFS(装备数值!BX$50:BX$101,装备数值!$BG$50:$BG$101,"="&amp;新怪物属性!$CJ$2,装备数值!$BH$50:$BH$101,"&lt;="&amp;新怪物属性!$CJ63)+SUMIFS(装备数值!BX$50:BX$101,装备数值!$BG$50:$BG$101,"="&amp;新怪物属性!$CK$2,装备数值!$BH$50:$BH$101,"&lt;="&amp;新怪物属性!$CK63)+SUMIFS(装备数值!BX$50:BX$101,装备数值!$BG$50:$BG$101,"="&amp;新怪物属性!$CL$2,装备数值!$BH$50:$BH$101,"&lt;="&amp;新怪物属性!$CL63)+SUMIFS(装备数值!BX$50:BX$101,装备数值!$BG$50:$BG$101,"="&amp;新怪物属性!$CM$2,装备数值!$BH$50:$BH$101,"&lt;="&amp;新怪物属性!$CM63)+SUMIFS(装备数值!BX$50:BX$101,装备数值!$BG$50:$BG$101,"="&amp;新怪物属性!$CN$2,装备数值!$BH$50:$BH$101,"&lt;="&amp;新怪物属性!$CN63)+SUMIFS(装备数值!BX$50:BX$101,装备数值!$BG$50:$BG$101,"="&amp;新怪物属性!$CO$2,装备数值!$BH$50:$BH$101,"&lt;="&amp;新怪物属性!$CO63)+SUMIFS(装备数值!BX$50:BX$101,装备数值!$BG$50:$BG$101,"="&amp;新怪物属性!$CP$2,装备数值!$BH$50:$BH$101,"&lt;="&amp;新怪物属性!$CP63)+SUMIFS(装备数值!BX$50:BX$101,装备数值!$BG$50:$BG$101,"="&amp;新怪物属性!$CQ$2,装备数值!$BH$50:$BH$101,"&lt;="&amp;新怪物属性!$CQ63)+SUMIFS(装备数值!BX$50:BX$101,装备数值!$BG$50:$BG$101,"="&amp;新怪物属性!$CR$2,装备数值!$BH$50:$BH$101,"&lt;="&amp;新怪物属性!$CR63)</f>
        <v>0</v>
      </c>
      <c r="DH63" s="14">
        <f>INDEX(装备数值!$I$13:$M$116,新怪物属性!$P63*8+1,DH$2)*$X63+INDEX(装备数值!$I$13:$M$116,新怪物属性!$Q63*8+2,DH$2)*$Y63+INDEX(装备数值!$I$13:$M$116,新怪物属性!$S63*8+3,DH$2)*$Z63+INDEX(装备数值!$I$13:$M$116,新怪物属性!$R63*8+4,DH$2)*$AA63+INDEX(装备数值!$I$13:$M$116,新怪物属性!$T63*8+5,DH$2)*$AB63+INDEX(装备数值!$I$13:$M$116,新怪物属性!$U63*8+6,DH$2)*$AC63+INDEX(装备数值!$I$13:$M$116,新怪物属性!$V63*8+7,DH$2)*$AD63+INDEX(装备数值!$I$13:$M$116,新怪物属性!$W63*8+8,DH$2)*$AE63</f>
        <v>22350</v>
      </c>
      <c r="DI63" s="14">
        <f>INDEX(装备数值!$I$13:$M$116,新怪物属性!$P63*8+1,DI$2)*$X63+INDEX(装备数值!$I$13:$M$116,新怪物属性!$Q63*8+2,DI$2)*$Y63+INDEX(装备数值!$I$13:$M$116,新怪物属性!$S63*8+3,DI$2)*$Z63+INDEX(装备数值!$I$13:$M$116,新怪物属性!$R63*8+4,DI$2)*$AA63+INDEX(装备数值!$I$13:$M$116,新怪物属性!$T63*8+5,DI$2)*$AB63+INDEX(装备数值!$I$13:$M$116,新怪物属性!$U63*8+6,DI$2)*$AC63+INDEX(装备数值!$I$13:$M$116,新怪物属性!$V63*8+7,DI$2)*$AD63+INDEX(装备数值!$I$13:$M$116,新怪物属性!$W63*8+8,DI$2)*$AE63</f>
        <v>168750</v>
      </c>
      <c r="DJ63" s="14">
        <f>INDEX(装备数值!$I$13:$M$116,新怪物属性!$P63*8+1,DJ$2)*$X63+INDEX(装备数值!$I$13:$M$116,新怪物属性!$Q63*8+2,DJ$2)*$Y63+INDEX(装备数值!$I$13:$M$116,新怪物属性!$S63*8+3,DJ$2)*$Z63+INDEX(装备数值!$I$13:$M$116,新怪物属性!$R63*8+4,DJ$2)*$AA63+INDEX(装备数值!$I$13:$M$116,新怪物属性!$T63*8+5,DJ$2)*$AB63+INDEX(装备数值!$I$13:$M$116,新怪物属性!$U63*8+6,DJ$2)*$AC63+INDEX(装备数值!$I$13:$M$116,新怪物属性!$V63*8+7,DJ$2)*$AD63+INDEX(装备数值!$I$13:$M$116,新怪物属性!$W63*8+8,DJ$2)*$AE63</f>
        <v>11100</v>
      </c>
      <c r="DK63" s="14">
        <f>INDEX(装备数值!$I$13:$M$116,新怪物属性!$P63*8+1,DK$2)*$X63+INDEX(装备数值!$I$13:$M$116,新怪物属性!$Q63*8+2,DK$2)*$Y63+INDEX(装备数值!$I$13:$M$116,新怪物属性!$S63*8+3,DK$2)*$Z63+INDEX(装备数值!$I$13:$M$116,新怪物属性!$R63*8+4,DK$2)*$AA63+INDEX(装备数值!$I$13:$M$116,新怪物属性!$T63*8+5,DK$2)*$AB63+INDEX(装备数值!$I$13:$M$116,新怪物属性!$U63*8+6,DK$2)*$AC63+INDEX(装备数值!$I$13:$M$116,新怪物属性!$V63*8+7,DK$2)*$AD63+INDEX(装备数值!$I$13:$M$116,新怪物属性!$W63*8+8,DK$2)*$AE63</f>
        <v>225000</v>
      </c>
      <c r="DL63" s="14">
        <f>INDEX(装备数值!$I$13:$M$116,新怪物属性!$P63*8+1,DL$2)*$X63+INDEX(装备数值!$I$13:$M$116,新怪物属性!$Q63*8+2,DL$2)*$Y63+INDEX(装备数值!$I$13:$M$116,新怪物属性!$S63*8+3,DL$2)*$Z63+INDEX(装备数值!$I$13:$M$116,新怪物属性!$R63*8+4,DL$2)*$AA63+INDEX(装备数值!$I$13:$M$116,新怪物属性!$T63*8+5,DL$2)*$AB63+INDEX(装备数值!$I$13:$M$116,新怪物属性!$U63*8+6,DL$2)*$AC63+INDEX(装备数值!$I$13:$M$116,新怪物属性!$V63*8+7,DL$2)*$AD63+INDEX(装备数值!$I$13:$M$116,新怪物属性!$W63*8+8,DL$2)*$AE63</f>
        <v>4500</v>
      </c>
      <c r="DO63" s="14">
        <f>INDEX(装备数值!$X$13:$AH$116,$P63*8+1,DO$2)*$AF63+INDEX(装备数值!$X$13:$AH$116,$Q63*8+2,DO$2)*$AG63+INDEX(装备数值!$X$13:$AH$116,$S63*8+3,DO$2)*$AH63+INDEX(装备数值!$X$13:$AH$116,$R63*8+4,DO$2)*$AI63+INDEX(装备数值!$X$13:$AH$116,$T63*8+5,DO$2)*$AJ63+INDEX(装备数值!$X$13:$AH$116,$U63*8+6,DO$2)*$AK63+INDEX(装备数值!$X$13:$AH$116,$V63*8+7,DO$2)*$AL63+INDEX(装备数值!$X$13:$AH$116,$W63*8+8,DO$2)*$AM63</f>
        <v>6750</v>
      </c>
      <c r="DP63" s="14">
        <f>INDEX(装备数值!$X$13:$AH$116,$P63*8+1,DP$2)*$AF63+INDEX(装备数值!$X$13:$AH$116,$Q63*8+2,DP$2)*$AG63+INDEX(装备数值!$X$13:$AH$116,$S63*8+3,DP$2)*$AH63+INDEX(装备数值!$X$13:$AH$116,$R63*8+4,DP$2)*$AI63+INDEX(装备数值!$X$13:$AH$116,$T63*8+5,DP$2)*$AJ63+INDEX(装备数值!$X$13:$AH$116,$U63*8+6,DP$2)*$AK63+INDEX(装备数值!$X$13:$AH$116,$V63*8+7,DP$2)*$AL63+INDEX(装备数值!$X$13:$AH$116,$W63*8+8,DP$2)*$AM63</f>
        <v>48923</v>
      </c>
      <c r="DQ63" s="14">
        <f>INDEX(装备数值!$X$13:$AH$116,$P63*8+1,DQ$2)*$AF63+INDEX(装备数值!$X$13:$AH$116,$Q63*8+2,DQ$2)*$AG63+INDEX(装备数值!$X$13:$AH$116,$S63*8+3,DQ$2)*$AH63+INDEX(装备数值!$X$13:$AH$116,$R63*8+4,DQ$2)*$AI63+INDEX(装备数值!$X$13:$AH$116,$T63*8+5,DQ$2)*$AJ63+INDEX(装备数值!$X$13:$AH$116,$U63*8+6,DQ$2)*$AK63+INDEX(装备数值!$X$13:$AH$116,$V63*8+7,DQ$2)*$AL63+INDEX(装备数值!$X$13:$AH$116,$W63*8+8,DQ$2)*$AM63</f>
        <v>3136</v>
      </c>
      <c r="DR63" s="14">
        <f>INDEX(装备数值!$X$13:$AH$116,$P63*8+1,DR$2)*$AF63+INDEX(装备数值!$X$13:$AH$116,$Q63*8+2,DR$2)*$AG63+INDEX(装备数值!$X$13:$AH$116,$S63*8+3,DR$2)*$AH63+INDEX(装备数值!$X$13:$AH$116,$R63*8+4,DR$2)*$AI63+INDEX(装备数值!$X$13:$AH$116,$T63*8+5,DR$2)*$AJ63+INDEX(装备数值!$X$13:$AH$116,$U63*8+6,DR$2)*$AK63+INDEX(装备数值!$X$13:$AH$116,$V63*8+7,DR$2)*$AL63+INDEX(装备数值!$X$13:$AH$116,$W63*8+8,DR$2)*$AM63</f>
        <v>78750</v>
      </c>
      <c r="DS63" s="14">
        <f>INDEX(装备数值!$X$13:$AH$116,$P63*8+1,DS$2)*$AF63+INDEX(装备数值!$X$13:$AH$116,$Q63*8+2,DS$2)*$AG63+INDEX(装备数值!$X$13:$AH$116,$S63*8+3,DS$2)*$AH63+INDEX(装备数值!$X$13:$AH$116,$R63*8+4,DS$2)*$AI63+INDEX(装备数值!$X$13:$AH$116,$T63*8+5,DS$2)*$AJ63+INDEX(装备数值!$X$13:$AH$116,$U63*8+6,DS$2)*$AK63+INDEX(装备数值!$X$13:$AH$116,$V63*8+7,DS$2)*$AL63+INDEX(装备数值!$X$13:$AH$116,$W63*8+8,DS$2)*$AM63</f>
        <v>1260</v>
      </c>
      <c r="DT63" s="14">
        <f>INDEX(装备数值!$X$13:$AH$116,$P63*8+1,DT$2)*$AF63+INDEX(装备数值!$X$13:$AH$116,$Q63*8+2,DT$2)*$AG63+INDEX(装备数值!$X$13:$AH$116,$S63*8+3,DT$2)*$AH63+INDEX(装备数值!$X$13:$AH$116,$R63*8+4,DT$2)*$AI63+INDEX(装备数值!$X$13:$AH$116,$T63*8+5,DT$2)*$AJ63+INDEX(装备数值!$X$13:$AH$116,$U63*8+6,DT$2)*$AK63+INDEX(装备数值!$X$13:$AH$116,$V63*8+7,DT$2)*$AL63+INDEX(装备数值!$X$13:$AH$116,$W63*8+8,DT$2)*$AM63</f>
        <v>5376</v>
      </c>
      <c r="DU63" s="14">
        <f>INDEX(装备数值!$X$13:$AH$116,$P63*8+1,DU$2)*$AF63+INDEX(装备数值!$X$13:$AH$116,$Q63*8+2,DU$2)*$AG63+INDEX(装备数值!$X$13:$AH$116,$S63*8+3,DU$2)*$AH63+INDEX(装备数值!$X$13:$AH$116,$R63*8+4,DU$2)*$AI63+INDEX(装备数值!$X$13:$AH$116,$T63*8+5,DU$2)*$AJ63+INDEX(装备数值!$X$13:$AH$116,$U63*8+6,DU$2)*$AK63+INDEX(装备数值!$X$13:$AH$116,$V63*8+7,DU$2)*$AL63+INDEX(装备数值!$X$13:$AH$116,$W63*8+8,DU$2)*$AM63</f>
        <v>4704</v>
      </c>
      <c r="DV63" s="14">
        <f>INDEX(装备数值!$X$13:$AH$116,$P63*8+1,DV$2)*$AF63+INDEX(装备数值!$X$13:$AH$116,$Q63*8+2,DV$2)*$AG63+INDEX(装备数值!$X$13:$AH$116,$S63*8+3,DV$2)*$AH63+INDEX(装备数值!$X$13:$AH$116,$R63*8+4,DV$2)*$AI63+INDEX(装备数值!$X$13:$AH$116,$T63*8+5,DV$2)*$AJ63+INDEX(装备数值!$X$13:$AH$116,$U63*8+6,DV$2)*$AK63+INDEX(装备数值!$X$13:$AH$116,$V63*8+7,DV$2)*$AL63+INDEX(装备数值!$X$13:$AH$116,$W63*8+8,DV$2)*$AM63</f>
        <v>5376</v>
      </c>
      <c r="DW63" s="14">
        <f>INDEX(装备数值!$X$13:$AH$116,$P63*8+1,DW$2)*$AF63+INDEX(装备数值!$X$13:$AH$116,$Q63*8+2,DW$2)*$AG63+INDEX(装备数值!$X$13:$AH$116,$S63*8+3,DW$2)*$AH63+INDEX(装备数值!$X$13:$AH$116,$R63*8+4,DW$2)*$AI63+INDEX(装备数值!$X$13:$AH$116,$T63*8+5,DW$2)*$AJ63+INDEX(装备数值!$X$13:$AH$116,$U63*8+6,DW$2)*$AK63+INDEX(装备数值!$X$13:$AH$116,$V63*8+7,DW$2)*$AL63+INDEX(装备数值!$X$13:$AH$116,$W63*8+8,DW$2)*$AM63</f>
        <v>4704</v>
      </c>
      <c r="DX63" s="14">
        <f>INDEX(装备数值!$X$13:$AH$116,$P63*8+1,DX$2)*$AF63+INDEX(装备数值!$X$13:$AH$116,$Q63*8+2,DX$2)*$AG63+INDEX(装备数值!$X$13:$AH$116,$S63*8+3,DX$2)*$AH63+INDEX(装备数值!$X$13:$AH$116,$R63*8+4,DX$2)*$AI63+INDEX(装备数值!$X$13:$AH$116,$T63*8+5,DX$2)*$AJ63+INDEX(装备数值!$X$13:$AH$116,$U63*8+6,DX$2)*$AK63+INDEX(装备数值!$X$13:$AH$116,$V63*8+7,DX$2)*$AL63+INDEX(装备数值!$X$13:$AH$116,$W63*8+8,DX$2)*$AM63</f>
        <v>15</v>
      </c>
      <c r="DY63" s="14">
        <f>INDEX(装备数值!$X$13:$AH$116,$P63*8+1,DY$2)*$AF63+INDEX(装备数值!$X$13:$AH$116,$Q63*8+2,DY$2)*$AG63+INDEX(装备数值!$X$13:$AH$116,$S63*8+3,DY$2)*$AH63+INDEX(装备数值!$X$13:$AH$116,$R63*8+4,DY$2)*$AI63+INDEX(装备数值!$X$13:$AH$116,$T63*8+5,DY$2)*$AJ63+INDEX(装备数值!$X$13:$AH$116,$U63*8+6,DY$2)*$AK63+INDEX(装备数值!$X$13:$AH$116,$V63*8+7,DY$2)*$AL63+INDEX(装备数值!$X$13:$AH$116,$W63*8+8,DY$2)*$AM63</f>
        <v>15</v>
      </c>
      <c r="EA63" s="14">
        <f>INDEX(装备数值!$AN$17:$AN$117,MATCH(MIN($X63:$AE63),装备数值!$AO$17:$AO$117,1))</f>
        <v>15</v>
      </c>
      <c r="EB63" s="14">
        <f>IF(COUNTIF($P63:$W63,"&gt;"&amp;0)=8,INDEX(装备数值!AR$17:AR$117,$EA63+1),0)</f>
        <v>2400</v>
      </c>
      <c r="EC63" s="14">
        <f>IF(COUNTIF($P63:$W63,"&gt;"&amp;0)=8,INDEX(装备数值!AS$17:AS$117,$EA63+1),0)</f>
        <v>18000</v>
      </c>
      <c r="ED63" s="14">
        <f>IF(COUNTIF($P63:$W63,"&gt;"&amp;0)=8,INDEX(装备数值!AT$17:AT$117,$EA63+1),0)</f>
        <v>1200</v>
      </c>
      <c r="EE63" s="14">
        <f>IF(COUNTIF($P63:$W63,"&gt;"&amp;0)=8,INDEX(装备数值!AU$17:AU$117,$EA63+1),0)</f>
        <v>24000</v>
      </c>
      <c r="EF63" s="14">
        <f>IF(COUNTIF($P63:$W63,"&gt;"&amp;0)=8,INDEX(装备数值!AV$17:AV$117,$EA63+1),0)</f>
        <v>420</v>
      </c>
      <c r="EH63" s="14">
        <f>INDEX(装备数值!$AY$17:$AY$77,MATCH(新怪物属性!AF63,装备数值!$AZ$17:$AZ$77,1))</f>
        <v>10</v>
      </c>
      <c r="EI63" s="26">
        <f>INDEX(装备数值!BA$17:BA$77,新怪物属性!EH63+1)</f>
        <v>0.1</v>
      </c>
      <c r="EJ63" s="26">
        <f>INDEX(装备数值!BA$17:BA$77,新怪物属性!EH63+1)</f>
        <v>0.1</v>
      </c>
      <c r="EL63" s="14">
        <f t="shared" si="88"/>
        <v>12</v>
      </c>
      <c r="EM63" s="14">
        <f>VLOOKUP(EL63,军阶与晶片数值!$W$6:$X$27,2)</f>
        <v>3</v>
      </c>
      <c r="EN63" s="14">
        <f>INDEX(军阶与晶片数值!Y$6:Y$27,$EM63+1)</f>
        <v>300</v>
      </c>
      <c r="EO63" s="14">
        <f>INDEX(军阶与晶片数值!Z$6:Z$27,$EM63+1)</f>
        <v>300</v>
      </c>
      <c r="EP63" s="14">
        <f>INDEX(军阶与晶片数值!AA$6:AA$27,$EM63+1)</f>
        <v>300</v>
      </c>
      <c r="EQ63" s="14">
        <f>INDEX(军阶与晶片数值!AB$6:AB$27,$EM63+1)</f>
        <v>300</v>
      </c>
      <c r="ER63" s="29">
        <f>INDEX(军阶与晶片数值!AC$6:AC$27,$EM63+1)</f>
        <v>15</v>
      </c>
      <c r="ES63" s="29">
        <f>INDEX(军阶与晶片数值!AD$6:AD$27,$EM63+1)</f>
        <v>7.5</v>
      </c>
      <c r="EU63" s="26">
        <f>INDEX(军阶与晶片数值!I$6:I$16,AN63+1)</f>
        <v>0.03</v>
      </c>
      <c r="EV63" s="26">
        <f>INDEX(军阶与晶片数值!M$6:M$16,AO63+1)</f>
        <v>0.03</v>
      </c>
      <c r="EW63" s="26">
        <f>INDEX(军阶与晶片数值!J$6:J$16,AP63+1)</f>
        <v>0.03</v>
      </c>
      <c r="EX63" s="26">
        <f>INDEX(军阶与晶片数值!K$6:K$16,AQ63+1)</f>
        <v>0.06</v>
      </c>
      <c r="EY63" s="26">
        <f>INDEX(军阶与晶片数值!L$6:L$16,AR63+1)</f>
        <v>0.06</v>
      </c>
      <c r="EZ63" s="28">
        <f>INDEX(军阶与晶片数值!N$6:N$16,AS63+1)</f>
        <v>0</v>
      </c>
      <c r="FA63" s="28">
        <f>INDEX(军阶与晶片数值!O$6:O$16,AT63+1)</f>
        <v>0</v>
      </c>
      <c r="FB63" s="28">
        <f>INDEX(军阶与晶片数值!P$6:P$16,AU63+1)</f>
        <v>0</v>
      </c>
      <c r="FC63" s="28">
        <f>INDEX(军阶与晶片数值!Q$6:Q$16,AV63+1)</f>
        <v>0</v>
      </c>
      <c r="FD63" s="26">
        <f>INDEX(军阶与晶片数值!R$6:R$16,AW63+1)</f>
        <v>0.02</v>
      </c>
      <c r="FE63" s="26">
        <f>INDEX(军阶与晶片数值!S$6:S$16,AX63+1)</f>
        <v>0.02</v>
      </c>
      <c r="FF63" s="26">
        <f>INDEX(军阶与晶片数值!T$6:T$16,AY63+1)</f>
        <v>0</v>
      </c>
      <c r="FG63" s="26">
        <f>INDEX(军阶与晶片数值!U$6:U$16,AZ63+1)</f>
        <v>0</v>
      </c>
      <c r="FI63" s="26">
        <f>INDEX(军阶与晶片数值!$C$6:$C$36,新怪物属性!$BA63+1)</f>
        <v>0.45</v>
      </c>
      <c r="FJ63" s="26">
        <f>INDEX(军阶与晶片数值!$C$6:$C$36,新怪物属性!$BA63+1)</f>
        <v>0.45</v>
      </c>
      <c r="FK63" s="26">
        <f>INDEX(军阶与晶片数值!$C$6:$C$36,新怪物属性!$BA63+1)</f>
        <v>0.45</v>
      </c>
      <c r="FL63" s="26">
        <f>INDEX(军阶与晶片数值!$C$6:$C$36,新怪物属性!$BA63+1)</f>
        <v>0.45</v>
      </c>
      <c r="FM63" s="26">
        <f>INDEX(军阶与晶片数值!$C$6:$C$36,新怪物属性!$BA63+1)</f>
        <v>0.45</v>
      </c>
      <c r="FO63" s="14">
        <f>INDEX(战舰突破!$H$6:$H$18,新怪物属性!$J63+1)+INDEX(战舰突破!$H$23:$H$35,新怪物属性!$K63+1)+INDEX(战舰突破!$H$40:$H$52,新怪物属性!$L63+1)</f>
        <v>200</v>
      </c>
      <c r="FP63" s="14">
        <f>INDEX(战舰突破!$I$6:$I$18,新怪物属性!$J63+1)+INDEX(战舰突破!$I$23:$I$35,新怪物属性!$K63+1)+INDEX(战舰突破!$I$40:$I$52,新怪物属性!$L63+1)</f>
        <v>200</v>
      </c>
      <c r="FQ63" s="14">
        <f>INDEX(战舰突破!$J$6:$J$18,新怪物属性!$J63+1)+INDEX(战舰突破!$J$23:$J$35,新怪物属性!$K63+1)+INDEX(战舰突破!$J$40:$J$52,新怪物属性!$L63+1)</f>
        <v>0</v>
      </c>
      <c r="FR63" s="14">
        <f>INDEX(战舰突破!$K$6:$K$18,新怪物属性!$J63+1)+INDEX(战舰突破!$K$23:$K$35,新怪物属性!$K63+1)+INDEX(战舰突破!$K$40:$K$52,新怪物属性!$L63+1)</f>
        <v>0</v>
      </c>
      <c r="FS63" s="14">
        <f>INDEX(战舰突破!$L$6:$L$18,新怪物属性!$J63+1)+INDEX(战舰突破!$L$23:$L$35,新怪物属性!$K63+1)+INDEX(战舰突破!$L$40:$L$52,新怪物属性!$L63+1)</f>
        <v>200</v>
      </c>
      <c r="FT63" s="18">
        <f>INDEX(战舰突破!$N$6:$N$18,新怪物属性!$J63+1)+INDEX(战舰突破!$N$23:$N$35,新怪物属性!$K63+1)+INDEX(战舰突破!$N$40:$N$52,新怪物属性!$L63+1)</f>
        <v>0</v>
      </c>
      <c r="FU63" s="18">
        <f>INDEX(战舰突破!$O$6:$O$18,新怪物属性!$J63+1)+INDEX(战舰突破!$O$23:$O$35,新怪物属性!$K63+1)+INDEX(战舰突破!$O$40:$O$52,新怪物属性!$L63+1)</f>
        <v>0</v>
      </c>
      <c r="FV63" s="18">
        <f>INDEX(战舰突破!$P$6:$P$18,新怪物属性!$J63+1)+INDEX(战舰突破!$P$23:$P$35,新怪物属性!$K63+1)+INDEX(战舰突破!$P$40:$P$52,新怪物属性!$L63+1)</f>
        <v>0</v>
      </c>
      <c r="FW63" s="18">
        <f>INDEX(战舰突破!$Q$6:$Q$18,新怪物属性!$J63+1)+INDEX(战舰突破!$Q$23:$Q$35,新怪物属性!$K63+1)+INDEX(战舰突破!$Q$40:$Q$52,新怪物属性!$L63+1)</f>
        <v>0</v>
      </c>
      <c r="FX63" s="18">
        <f>INDEX(战舰突破!$R$6:$R$18,新怪物属性!$J63+1)+INDEX(战舰突破!$R$23:$R$35,新怪物属性!$K63+1)+INDEX(战舰突破!$R$40:$R$52,新怪物属性!$L63+1)</f>
        <v>0</v>
      </c>
      <c r="FY63" s="18">
        <f>INDEX(战舰突破!$M$6:$M$18,新怪物属性!$J63+1)+INDEX(战舰突破!$M$23:$M$35,新怪物属性!$K63+1)+INDEX(战舰突破!$M$40:$M$52,新怪物属性!$L63+1)</f>
        <v>0</v>
      </c>
      <c r="FZ63" s="22">
        <f>INDEX(战舰突破!$W$6:$W$18,新怪物属性!$J63+1)+INDEX(战舰突破!$W$23:$W$35,新怪物属性!$K63+1)+INDEX(战舰突破!$W$40:$W$52,新怪物属性!$L63+1)</f>
        <v>0.5</v>
      </c>
      <c r="GC63" s="14">
        <f>INDEX(战舰突破!$S$6:$S$18,新怪物属性!$J63+1)</f>
        <v>0</v>
      </c>
      <c r="GD63" s="14">
        <f>INDEX(战舰突破!$T$6:$T$18,新怪物属性!$J63+1)</f>
        <v>0.25</v>
      </c>
      <c r="GE63" s="14">
        <f>INDEX(战舰突破!$U$6:$U$18,新怪物属性!$J63+1)</f>
        <v>0.1</v>
      </c>
      <c r="GF63" s="14">
        <f>INDEX(战舰突破!$V$6:$V$18,新怪物属性!$J63+1)</f>
        <v>0</v>
      </c>
      <c r="GG63" s="14">
        <f>INDEX(战舰突破!$X$6:$X$18,新怪物属性!$J63+1)</f>
        <v>5</v>
      </c>
      <c r="GI63" s="14">
        <f>INDEX(战舰突破!$S$23:$S$35,新怪物属性!$J63+1)</f>
        <v>0.25</v>
      </c>
      <c r="GJ63" s="14">
        <f>INDEX(战舰突破!$T$23:$T$35,新怪物属性!$J63+1)</f>
        <v>0.25</v>
      </c>
      <c r="GK63" s="14">
        <f>INDEX(战舰突破!$U$23:$U$35,新怪物属性!$J63+1)</f>
        <v>0.1</v>
      </c>
      <c r="GL63" s="14">
        <f>INDEX(战舰突破!$V$23:$V$35,新怪物属性!$J63+1)</f>
        <v>0</v>
      </c>
      <c r="GM63" s="14">
        <f>INDEX(战舰突破!$X$23:$X$35,新怪物属性!$J63+1)</f>
        <v>75</v>
      </c>
      <c r="GO63" s="14">
        <f>INDEX(战舰突破!$S$40:$S$52,新怪物属性!$J63+1)</f>
        <v>0.25</v>
      </c>
      <c r="GP63" s="14">
        <f>INDEX(战舰突破!$T$40:$T$52,新怪物属性!$J63+1)</f>
        <v>0.25</v>
      </c>
      <c r="GQ63" s="14">
        <f>INDEX(战舰突破!$U$40:$U$52,新怪物属性!$J63+1)</f>
        <v>0.1</v>
      </c>
      <c r="GR63" s="14">
        <f>INDEX(战舰突破!$V$40:$V$52,新怪物属性!$J63+1)</f>
        <v>0</v>
      </c>
      <c r="GS63" s="14">
        <f>INDEX(战舰突破!$X$40:$X$52,新怪物属性!$J63+1)</f>
        <v>125</v>
      </c>
      <c r="GV63" s="14">
        <v>1</v>
      </c>
      <c r="GW63" s="14">
        <v>8</v>
      </c>
      <c r="GX63" s="14">
        <v>1</v>
      </c>
      <c r="GY63" s="14">
        <v>6</v>
      </c>
      <c r="GZ63" s="14">
        <v>1</v>
      </c>
      <c r="HA63" s="14">
        <v>3</v>
      </c>
      <c r="HB63" s="14">
        <v>1</v>
      </c>
      <c r="HC63" s="14">
        <v>1</v>
      </c>
      <c r="HD63" s="14">
        <v>0</v>
      </c>
      <c r="HE63" s="14">
        <v>0</v>
      </c>
      <c r="HF63" s="14">
        <v>0</v>
      </c>
      <c r="HG63" s="14">
        <v>0</v>
      </c>
      <c r="HH63" s="14">
        <v>0</v>
      </c>
      <c r="HI63" s="14">
        <v>0</v>
      </c>
      <c r="HJ63" s="14">
        <v>0</v>
      </c>
      <c r="HK63" s="14">
        <v>0</v>
      </c>
      <c r="HL63" s="14">
        <v>0</v>
      </c>
      <c r="HM63" s="14">
        <v>0</v>
      </c>
      <c r="HN63" s="14">
        <v>0</v>
      </c>
      <c r="HO63" s="14">
        <v>0</v>
      </c>
      <c r="HP63" s="14">
        <v>0</v>
      </c>
      <c r="HQ63" s="14">
        <v>0</v>
      </c>
      <c r="HR63" s="14">
        <v>0</v>
      </c>
      <c r="HS63" s="14">
        <v>0</v>
      </c>
      <c r="HT63" s="14">
        <v>0</v>
      </c>
      <c r="HU63" s="14">
        <v>0</v>
      </c>
      <c r="HX63" s="14">
        <v>3</v>
      </c>
      <c r="HY63" s="14">
        <v>4</v>
      </c>
      <c r="IB63" s="14">
        <f>IF($GV63=0,0,INDEX(战宠!P$15:P$27,新怪物属性!$GV$3)*(INDEX(战宠!$U$7:$Y$10,1,新怪物属性!$GV63)))*(新怪物属性!$GW63+4)
+IF($GX63=0,0,INDEX(战宠!P$15:P$27,新怪物属性!$GX$3)*(INDEX(战宠!$U$7:$Y$10,1,新怪物属性!$GX63)))*(新怪物属性!$GY63+4)
+IF($GZ63=0,0,INDEX(战宠!P$15:P$27,新怪物属性!$GZ$3)*(INDEX(战宠!$U$7:$Y$10,1,新怪物属性!$GZ63)))*(新怪物属性!$HA63+4)
+IF($HB63=0,0,INDEX(战宠!P$15:P$27,新怪物属性!$HB$3)*(INDEX(战宠!$U$7:$Y$10,1,新怪物属性!$HB63)))*(新怪物属性!$HC63+4)
+IF($HD63=0,0,INDEX(战宠!P$15:P$27,新怪物属性!$HD$3)*(INDEX(战宠!$U$7:$Y$10,1,新怪物属性!$HD63)))*(新怪物属性!$HE63+4)
+IF($HF63=0,0,INDEX(战宠!P$15:P$27,新怪物属性!$HF$3)*(INDEX(战宠!$U$7:$Y$10,1,新怪物属性!$HF63)))*(新怪物属性!$HG63+4)
+IF($HH63=0,0,INDEX(战宠!P$15:P$27,新怪物属性!$HH$3)*(INDEX(战宠!$U$7:$Y$10,1,新怪物属性!$HH63)))*(新怪物属性!$HI63+4)
+IF($HJ63=0,0,INDEX(战宠!P$15:P$27,新怪物属性!$HJ$3)*(INDEX(战宠!$U$7:$Y$10,1,新怪物属性!$HJ63)))*(新怪物属性!$HK63+4)
+IF($HL63=0,0,INDEX(战宠!P$15:P$27,新怪物属性!$HL$3)*(INDEX(战宠!$U$7:$Y$10,1,新怪物属性!$HL63)))*(新怪物属性!$HM63+4)
+IF($HN63=0,0,INDEX(战宠!P$15:P$27,新怪物属性!$HN$3)*(INDEX(战宠!$U$7:$Y$10,1,新怪物属性!$HN63)))*(新怪物属性!$HO63+4)
+IF($HP63=0,0,INDEX(战宠!P$15:P$27,新怪物属性!$HP$3)*(INDEX(战宠!$U$7:$Y$10,1,新怪物属性!$HP63)))*(新怪物属性!$HQ63+4)
+IF($HR63=0,0,INDEX(战宠!P$15:P$27,新怪物属性!$HR$3)*(INDEX(战宠!$U$7:$Y$10,1,新怪物属性!$HR63)))*(新怪物属性!$HS63+4)
+IF($HT63=0,0,INDEX(战宠!P$15:P$27,新怪物属性!$HT$3)*(INDEX(战宠!$U$7:$Y$10,1,新怪物属性!$HT63)))*(新怪物属性!$HU63+4)</f>
        <v>29200</v>
      </c>
      <c r="IC63" s="14">
        <f>IF($GV63=0,0,INDEX(战宠!Q$15:Q$27,新怪物属性!$GV$3)*(INDEX(战宠!$U$7:$Y$10,1,新怪物属性!$GV63)))*(新怪物属性!$GW63+4)
+IF($GX63=0,0,INDEX(战宠!Q$15:Q$27,新怪物属性!$GX$3)*(INDEX(战宠!$U$7:$Y$10,1,新怪物属性!$GX63)))*(新怪物属性!$GY63+4)
+IF($GZ63=0,0,INDEX(战宠!Q$15:Q$27,新怪物属性!$GZ$3)*(INDEX(战宠!$U$7:$Y$10,1,新怪物属性!$GZ63)))*(新怪物属性!$HA63+4)
+IF($HB63=0,0,INDEX(战宠!Q$15:Q$27,新怪物属性!$HB$3)*(INDEX(战宠!$U$7:$Y$10,1,新怪物属性!$HB63)))*(新怪物属性!$HC63+4)
+IF($HD63=0,0,INDEX(战宠!Q$15:Q$27,新怪物属性!$HD$3)*(INDEX(战宠!$U$7:$Y$10,1,新怪物属性!$HD63)))*(新怪物属性!$HE63+4)
+IF($HF63=0,0,INDEX(战宠!Q$15:Q$27,新怪物属性!$HF$3)*(INDEX(战宠!$U$7:$Y$10,1,新怪物属性!$HF63)))*(新怪物属性!$HG63+4)
+IF($HH63=0,0,INDEX(战宠!Q$15:Q$27,新怪物属性!$HH$3)*(INDEX(战宠!$U$7:$Y$10,1,新怪物属性!$HH63)))*(新怪物属性!$HI63+4)
+IF($HJ63=0,0,INDEX(战宠!Q$15:Q$27,新怪物属性!$HJ$3)*(INDEX(战宠!$U$7:$Y$10,1,新怪物属性!$HJ63)))*(新怪物属性!$HK63+4)
+IF($HL63=0,0,INDEX(战宠!Q$15:Q$27,新怪物属性!$HL$3)*(INDEX(战宠!$U$7:$Y$10,1,新怪物属性!$HL63)))*(新怪物属性!$HM63+4)
+IF($HN63=0,0,INDEX(战宠!Q$15:Q$27,新怪物属性!$HN$3)*(INDEX(战宠!$U$7:$Y$10,1,新怪物属性!$HN63)))*(新怪物属性!$HO63+4)
+IF($HP63=0,0,INDEX(战宠!Q$15:Q$27,新怪物属性!$HP$3)*(INDEX(战宠!$U$7:$Y$10,1,新怪物属性!$HP63)))*(新怪物属性!$HQ63+4)
+IF($HR63=0,0,INDEX(战宠!Q$15:Q$27,新怪物属性!$HR$3)*(INDEX(战宠!$U$7:$Y$10,1,新怪物属性!$HR63)))*(新怪物属性!$HS63+4)
+IF($HT63=0,0,INDEX(战宠!Q$15:Q$27,新怪物属性!$HT$3)*(INDEX(战宠!$U$7:$Y$10,1,新怪物属性!$HT63)))*(新怪物属性!$HU63+4)</f>
        <v>231000</v>
      </c>
      <c r="ID63" s="14">
        <f>IF($GV63=0,0,INDEX(战宠!R$15:R$27,新怪物属性!$GV$3)*(INDEX(战宠!$U$7:$Y$10,1,新怪物属性!$GV63)))*(新怪物属性!$GW63+4)
+IF($GX63=0,0,INDEX(战宠!R$15:R$27,新怪物属性!$GX$3)*(INDEX(战宠!$U$7:$Y$10,1,新怪物属性!$GX63)))*(新怪物属性!$GY63+4)
+IF($GZ63=0,0,INDEX(战宠!R$15:R$27,新怪物属性!$GZ$3)*(INDEX(战宠!$U$7:$Y$10,1,新怪物属性!$GZ63)))*(新怪物属性!$HA63+4)
+IF($HB63=0,0,INDEX(战宠!R$15:R$27,新怪物属性!$HB$3)*(INDEX(战宠!$U$7:$Y$10,1,新怪物属性!$HB63)))*(新怪物属性!$HC63+4)
+IF($HD63=0,0,INDEX(战宠!R$15:R$27,新怪物属性!$HD$3)*(INDEX(战宠!$U$7:$Y$10,1,新怪物属性!$HD63)))*(新怪物属性!$HE63+4)
+IF($HF63=0,0,INDEX(战宠!R$15:R$27,新怪物属性!$HF$3)*(INDEX(战宠!$U$7:$Y$10,1,新怪物属性!$HF63)))*(新怪物属性!$HG63+4)
+IF($HH63=0,0,INDEX(战宠!R$15:R$27,新怪物属性!$HH$3)*(INDEX(战宠!$U$7:$Y$10,1,新怪物属性!$HH63)))*(新怪物属性!$HI63+4)
+IF($HJ63=0,0,INDEX(战宠!R$15:R$27,新怪物属性!$HJ$3)*(INDEX(战宠!$U$7:$Y$10,1,新怪物属性!$HJ63)))*(新怪物属性!$HK63+4)
+IF($HL63=0,0,INDEX(战宠!R$15:R$27,新怪物属性!$HL$3)*(INDEX(战宠!$U$7:$Y$10,1,新怪物属性!$HL63)))*(新怪物属性!$HM63+4)
+IF($HN63=0,0,INDEX(战宠!R$15:R$27,新怪物属性!$HN$3)*(INDEX(战宠!$U$7:$Y$10,1,新怪物属性!$HN63)))*(新怪物属性!$HO63+4)
+IF($HP63=0,0,INDEX(战宠!R$15:R$27,新怪物属性!$HP$3)*(INDEX(战宠!$U$7:$Y$10,1,新怪物属性!$HP63)))*(新怪物属性!$HQ63+4)
+IF($HR63=0,0,INDEX(战宠!R$15:R$27,新怪物属性!$HR$3)*(INDEX(战宠!$U$7:$Y$10,1,新怪物属性!$HR63)))*(新怪物属性!$HS63+4)
+IF($HT63=0,0,INDEX(战宠!R$15:R$27,新怪物属性!$HT$3)*(INDEX(战宠!$U$7:$Y$10,1,新怪物属性!$HT63)))*(新怪物属性!$HU63+4)</f>
        <v>13800</v>
      </c>
      <c r="IE63" s="14">
        <f>IF($GV63=0,0,INDEX(战宠!S$15:S$27,新怪物属性!$GV$3)*(INDEX(战宠!$U$7:$Y$10,1,新怪物属性!$GV63)))*(新怪物属性!$GW63+4)
+IF($GX63=0,0,INDEX(战宠!S$15:S$27,新怪物属性!$GX$3)*(INDEX(战宠!$U$7:$Y$10,1,新怪物属性!$GX63)))*(新怪物属性!$GY63+4)
+IF($GZ63=0,0,INDEX(战宠!S$15:S$27,新怪物属性!$GZ$3)*(INDEX(战宠!$U$7:$Y$10,1,新怪物属性!$GZ63)))*(新怪物属性!$HA63+4)
+IF($HB63=0,0,INDEX(战宠!S$15:S$27,新怪物属性!$HB$3)*(INDEX(战宠!$U$7:$Y$10,1,新怪物属性!$HB63)))*(新怪物属性!$HC63+4)
+IF($HD63=0,0,INDEX(战宠!S$15:S$27,新怪物属性!$HD$3)*(INDEX(战宠!$U$7:$Y$10,1,新怪物属性!$HD63)))*(新怪物属性!$HE63+4)
+IF($HF63=0,0,INDEX(战宠!S$15:S$27,新怪物属性!$HF$3)*(INDEX(战宠!$U$7:$Y$10,1,新怪物属性!$HF63)))*(新怪物属性!$HG63+4)
+IF($HH63=0,0,INDEX(战宠!S$15:S$27,新怪物属性!$HH$3)*(INDEX(战宠!$U$7:$Y$10,1,新怪物属性!$HH63)))*(新怪物属性!$HI63+4)
+IF($HJ63=0,0,INDEX(战宠!S$15:S$27,新怪物属性!$HJ$3)*(INDEX(战宠!$U$7:$Y$10,1,新怪物属性!$HJ63)))*(新怪物属性!$HK63+4)
+IF($HL63=0,0,INDEX(战宠!S$15:S$27,新怪物属性!$HL$3)*(INDEX(战宠!$U$7:$Y$10,1,新怪物属性!$HL63)))*(新怪物属性!$HM63+4)
+IF($HN63=0,0,INDEX(战宠!S$15:S$27,新怪物属性!$HN$3)*(INDEX(战宠!$U$7:$Y$10,1,新怪物属性!$HN63)))*(新怪物属性!$HO63+4)
+IF($HP63=0,0,INDEX(战宠!S$15:S$27,新怪物属性!$HP$3)*(INDEX(战宠!$U$7:$Y$10,1,新怪物属性!$HP63)))*(新怪物属性!$HQ63+4)
+IF($HR63=0,0,INDEX(战宠!S$15:S$27,新怪物属性!$HR$3)*(INDEX(战宠!$U$7:$Y$10,1,新怪物属性!$HR63)))*(新怪物属性!$HS63+4)
+IF($HT63=0,0,INDEX(战宠!S$15:S$27,新怪物属性!$HT$3)*(INDEX(战宠!$U$7:$Y$10,1,新怪物属性!$HT63)))*(新怪物属性!$HU63+4)</f>
        <v>345000</v>
      </c>
      <c r="IF63" s="14">
        <f>IF($GV63=0,0,INDEX(战宠!T$15:T$27,新怪物属性!$GV$3)*(INDEX(战宠!$U$7:$Y$10,1,新怪物属性!$GV63)))*(新怪物属性!$GW63+4)
+IF($GX63=0,0,INDEX(战宠!T$15:T$27,新怪物属性!$GX$3)*(INDEX(战宠!$U$7:$Y$10,1,新怪物属性!$GX63)))*(新怪物属性!$GY63+4)
+IF($GZ63=0,0,INDEX(战宠!T$15:T$27,新怪物属性!$GZ$3)*(INDEX(战宠!$U$7:$Y$10,1,新怪物属性!$GZ63)))*(新怪物属性!$HA63+4)
+IF($HB63=0,0,INDEX(战宠!T$15:T$27,新怪物属性!$HB$3)*(INDEX(战宠!$U$7:$Y$10,1,新怪物属性!$HB63)))*(新怪物属性!$HC63+4)
+IF($HD63=0,0,INDEX(战宠!T$15:T$27,新怪物属性!$HD$3)*(INDEX(战宠!$U$7:$Y$10,1,新怪物属性!$HD63)))*(新怪物属性!$HE63+4)
+IF($HF63=0,0,INDEX(战宠!T$15:T$27,新怪物属性!$HF$3)*(INDEX(战宠!$U$7:$Y$10,1,新怪物属性!$HF63)))*(新怪物属性!$HG63+4)
+IF($HH63=0,0,INDEX(战宠!T$15:T$27,新怪物属性!$HH$3)*(INDEX(战宠!$U$7:$Y$10,1,新怪物属性!$HH63)))*(新怪物属性!$HI63+4)
+IF($HJ63=0,0,INDEX(战宠!T$15:T$27,新怪物属性!$HJ$3)*(INDEX(战宠!$U$7:$Y$10,1,新怪物属性!$HJ63)))*(新怪物属性!$HK63+4)
+IF($HL63=0,0,INDEX(战宠!T$15:T$27,新怪物属性!$HL$3)*(INDEX(战宠!$U$7:$Y$10,1,新怪物属性!$HL63)))*(新怪物属性!$HM63+4)
+IF($HN63=0,0,INDEX(战宠!T$15:T$27,新怪物属性!$HN$3)*(INDEX(战宠!$U$7:$Y$10,1,新怪物属性!$HN63)))*(新怪物属性!$HO63+4)
+IF($HP63=0,0,INDEX(战宠!T$15:T$27,新怪物属性!$HP$3)*(INDEX(战宠!$U$7:$Y$10,1,新怪物属性!$HP63)))*(新怪物属性!$HQ63+4)
+IF($HR63=0,0,INDEX(战宠!T$15:T$27,新怪物属性!$HR$3)*(INDEX(战宠!$U$7:$Y$10,1,新怪物属性!$HR63)))*(新怪物属性!$HS63+4)
+IF($HT63=0,0,INDEX(战宠!T$15:T$27,新怪物属性!$HT$3)*(INDEX(战宠!$U$7:$Y$10,1,新怪物属性!$HT63)))*(新怪物属性!$HU63+4)</f>
        <v>9600</v>
      </c>
      <c r="II63" s="14">
        <f>IF(HX63=0,0,INDEX(战宠!$D$15:$D$27,新怪物属性!HX63))</f>
        <v>0.2</v>
      </c>
      <c r="IJ63" s="14">
        <f>IF(HY63=0,0,INDEX(战宠!$D$15:$D$27,新怪物属性!HY63))</f>
        <v>0.25</v>
      </c>
      <c r="IM63" s="14">
        <f t="shared" si="51"/>
        <v>153724</v>
      </c>
      <c r="IN63" s="14">
        <f t="shared" si="52"/>
        <v>154226</v>
      </c>
      <c r="IO63" s="14">
        <f t="shared" si="53"/>
        <v>154763</v>
      </c>
      <c r="IP63" s="14">
        <f t="shared" si="54"/>
        <v>153724</v>
      </c>
      <c r="IQ63" s="14">
        <f t="shared" si="55"/>
        <v>153724</v>
      </c>
      <c r="IR63" s="14">
        <f t="shared" si="89"/>
        <v>833053</v>
      </c>
      <c r="IS63" s="14">
        <f t="shared" si="90"/>
        <v>44345</v>
      </c>
      <c r="IT63" s="14">
        <f t="shared" si="91"/>
        <v>1744743</v>
      </c>
      <c r="IU63" s="14">
        <f t="shared" si="92"/>
        <v>36101</v>
      </c>
      <c r="IV63" s="28">
        <f t="shared" si="93"/>
        <v>5926</v>
      </c>
      <c r="IW63" s="28">
        <f t="shared" si="94"/>
        <v>5254</v>
      </c>
      <c r="IX63" s="28">
        <f t="shared" si="95"/>
        <v>5926</v>
      </c>
      <c r="IY63" s="28">
        <f t="shared" si="96"/>
        <v>5254</v>
      </c>
      <c r="IZ63" s="28">
        <f t="shared" si="97"/>
        <v>1.1781000000000004</v>
      </c>
      <c r="JA63" s="28">
        <f t="shared" si="98"/>
        <v>1.1781000000000004</v>
      </c>
      <c r="JB63" s="28">
        <f t="shared" si="99"/>
        <v>30</v>
      </c>
      <c r="JC63" s="28">
        <f t="shared" si="100"/>
        <v>22.5</v>
      </c>
      <c r="JD63" s="14">
        <f t="shared" si="101"/>
        <v>1</v>
      </c>
      <c r="JE63" s="14">
        <f t="shared" si="102"/>
        <v>1.25</v>
      </c>
      <c r="JF63" s="14">
        <f t="shared" si="103"/>
        <v>1.25</v>
      </c>
      <c r="JG63" s="18">
        <f t="shared" si="104"/>
        <v>1.25</v>
      </c>
      <c r="JH63" s="18">
        <f t="shared" si="105"/>
        <v>1.25</v>
      </c>
      <c r="JI63" s="18">
        <f t="shared" si="106"/>
        <v>1.25</v>
      </c>
      <c r="JJ63" s="29">
        <f t="shared" si="136"/>
        <v>6076</v>
      </c>
      <c r="JK63" s="29">
        <f t="shared" si="136"/>
        <v>6376</v>
      </c>
      <c r="JL63" s="29">
        <f t="shared" si="136"/>
        <v>6376</v>
      </c>
      <c r="JM63" s="26">
        <f t="shared" si="107"/>
        <v>0.1</v>
      </c>
      <c r="JN63" s="26">
        <f t="shared" si="108"/>
        <v>0.1</v>
      </c>
      <c r="JO63" s="26">
        <f t="shared" si="109"/>
        <v>0.1</v>
      </c>
      <c r="JP63" s="14">
        <f t="shared" si="110"/>
        <v>2</v>
      </c>
      <c r="JQ63" s="14">
        <f t="shared" si="111"/>
        <v>2</v>
      </c>
      <c r="JR63" s="14">
        <f t="shared" si="112"/>
        <v>2</v>
      </c>
      <c r="JS63" s="14">
        <f t="shared" si="113"/>
        <v>5</v>
      </c>
      <c r="JT63" s="14">
        <f t="shared" si="114"/>
        <v>75</v>
      </c>
      <c r="JU63" s="14">
        <f t="shared" si="115"/>
        <v>125</v>
      </c>
      <c r="JV63">
        <v>59</v>
      </c>
      <c r="JW63" s="14">
        <f t="shared" si="57"/>
        <v>10603296</v>
      </c>
      <c r="JY63" s="14">
        <f t="shared" si="31"/>
        <v>88690</v>
      </c>
      <c r="JZ63" s="14">
        <f t="shared" si="58"/>
        <v>96534</v>
      </c>
      <c r="KA63" s="29">
        <f t="shared" si="59"/>
        <v>5043</v>
      </c>
      <c r="KB63" s="29">
        <f t="shared" si="60"/>
        <v>3405</v>
      </c>
      <c r="KC63" s="29">
        <f t="shared" si="61"/>
        <v>4182</v>
      </c>
      <c r="KD63" s="29">
        <f t="shared" si="62"/>
        <v>4413</v>
      </c>
      <c r="KE63" s="14">
        <f t="shared" si="116"/>
        <v>1.1781000000000004</v>
      </c>
      <c r="KF63" s="14">
        <f t="shared" si="117"/>
        <v>1.1781000000000004</v>
      </c>
      <c r="KG63" s="14">
        <f t="shared" si="63"/>
        <v>76831.323350870094</v>
      </c>
      <c r="KH63" s="26">
        <f t="shared" si="118"/>
        <v>0.4965880893300248</v>
      </c>
      <c r="KI63" s="26">
        <f t="shared" si="119"/>
        <v>0.56672560848762221</v>
      </c>
      <c r="KJ63" s="29">
        <f t="shared" si="64"/>
        <v>11774</v>
      </c>
      <c r="KK63" s="29">
        <f t="shared" si="65"/>
        <v>56949</v>
      </c>
      <c r="KL63" s="29">
        <f t="shared" si="66"/>
        <v>76453</v>
      </c>
      <c r="KM63" s="23">
        <f t="shared" si="67"/>
        <v>18839</v>
      </c>
      <c r="KN63" s="23">
        <f t="shared" si="68"/>
        <v>23548</v>
      </c>
      <c r="KO63" s="26">
        <f t="shared" si="120"/>
        <v>0.49678030303030307</v>
      </c>
      <c r="KP63" s="26">
        <f t="shared" si="121"/>
        <v>0.53229166666666672</v>
      </c>
      <c r="KQ63" s="26">
        <f t="shared" si="122"/>
        <v>0.53229166666666672</v>
      </c>
      <c r="KR63" s="26">
        <f t="shared" si="69"/>
        <v>9.678030303030305E-2</v>
      </c>
      <c r="KS63" s="26">
        <v>0.08</v>
      </c>
      <c r="KT63" s="29">
        <f t="shared" si="123"/>
        <v>1.4</v>
      </c>
      <c r="KU63" s="29">
        <f t="shared" si="124"/>
        <v>1.7943892045454546</v>
      </c>
      <c r="KV63" s="29">
        <f t="shared" si="125"/>
        <v>1.7943892045454546</v>
      </c>
      <c r="KW63" s="29">
        <f t="shared" si="126"/>
        <v>82417.999999999985</v>
      </c>
      <c r="KX63" s="29">
        <f t="shared" si="127"/>
        <v>68125.780539772735</v>
      </c>
      <c r="KY63" s="29">
        <f t="shared" si="128"/>
        <v>68593.218927556823</v>
      </c>
      <c r="KZ63" s="29">
        <f t="shared" si="129"/>
        <v>522673</v>
      </c>
      <c r="LA63" s="14">
        <f t="shared" si="130"/>
        <v>219137</v>
      </c>
      <c r="LE63" s="14">
        <v>1</v>
      </c>
      <c r="LF63" s="14">
        <v>1</v>
      </c>
      <c r="LG63" s="14">
        <v>480</v>
      </c>
      <c r="LH63" s="14">
        <v>80</v>
      </c>
      <c r="LI63" s="14">
        <v>60</v>
      </c>
      <c r="LJ63" s="14">
        <v>60</v>
      </c>
      <c r="LK63" s="14">
        <v>60</v>
      </c>
      <c r="LL63" s="23">
        <f t="shared" si="71"/>
        <v>31485870</v>
      </c>
      <c r="LM63" s="23">
        <f t="shared" si="72"/>
        <v>1</v>
      </c>
      <c r="LN63" s="23">
        <f t="shared" si="73"/>
        <v>31485.87</v>
      </c>
      <c r="LO63" s="14">
        <v>1</v>
      </c>
      <c r="LP63" s="14">
        <v>1</v>
      </c>
      <c r="LQ63" s="14">
        <v>240</v>
      </c>
      <c r="LR63" s="14">
        <v>35</v>
      </c>
      <c r="LS63" s="14">
        <v>22</v>
      </c>
      <c r="LT63" s="14">
        <v>30</v>
      </c>
      <c r="LU63" s="14">
        <v>30</v>
      </c>
      <c r="LV63" s="23">
        <f t="shared" si="74"/>
        <v>16446622</v>
      </c>
      <c r="LW63" s="23">
        <f t="shared" si="75"/>
        <v>1</v>
      </c>
      <c r="LX63" s="23">
        <f t="shared" si="76"/>
        <v>16446.62</v>
      </c>
      <c r="MB63">
        <f t="shared" si="131"/>
        <v>1.8235438218711404</v>
      </c>
      <c r="MC63">
        <f t="shared" si="132"/>
        <v>2.1483169765463912</v>
      </c>
      <c r="ME63" s="14">
        <v>10</v>
      </c>
      <c r="MF63" s="14">
        <v>2</v>
      </c>
      <c r="MG63" s="14">
        <v>1.5</v>
      </c>
      <c r="MH63" s="23">
        <f t="shared" si="133"/>
        <v>677532</v>
      </c>
      <c r="MI63" s="23">
        <f t="shared" si="77"/>
        <v>0</v>
      </c>
      <c r="MJ63" s="23">
        <f t="shared" si="78"/>
        <v>677532</v>
      </c>
      <c r="MK63" s="14">
        <v>30</v>
      </c>
      <c r="ML63" s="14">
        <v>6</v>
      </c>
      <c r="MM63" s="14">
        <v>4</v>
      </c>
      <c r="MN63" s="23">
        <f t="shared" si="134"/>
        <v>1946855</v>
      </c>
      <c r="MO63" s="23">
        <f t="shared" si="79"/>
        <v>1</v>
      </c>
      <c r="MP63" s="23">
        <f t="shared" si="80"/>
        <v>1946.86</v>
      </c>
      <c r="MR63" s="23">
        <f t="shared" si="81"/>
        <v>2595807</v>
      </c>
      <c r="MS63" s="23">
        <f t="shared" si="82"/>
        <v>1</v>
      </c>
      <c r="MT63" s="23">
        <f t="shared" si="83"/>
        <v>2595.81</v>
      </c>
      <c r="MU63" s="23">
        <f t="shared" si="87"/>
        <v>1016298</v>
      </c>
      <c r="MV63" s="23">
        <f t="shared" si="85"/>
        <v>1</v>
      </c>
      <c r="MW63" s="23">
        <f t="shared" si="86"/>
        <v>1016.3</v>
      </c>
      <c r="NJ63" s="14">
        <v>59</v>
      </c>
      <c r="NK63" s="14"/>
    </row>
    <row r="64" spans="1:375" ht="16.5" x14ac:dyDescent="0.2">
      <c r="A64">
        <v>29</v>
      </c>
      <c r="B64">
        <v>780</v>
      </c>
      <c r="C64" s="14">
        <v>3</v>
      </c>
      <c r="D64" s="14">
        <v>160</v>
      </c>
      <c r="E64" s="14"/>
      <c r="F64" s="14"/>
      <c r="G64" s="14">
        <v>160</v>
      </c>
      <c r="H64" s="14">
        <v>160</v>
      </c>
      <c r="I64" s="14">
        <v>160</v>
      </c>
      <c r="J64" s="14">
        <v>4</v>
      </c>
      <c r="K64" s="14">
        <v>4</v>
      </c>
      <c r="L64" s="14">
        <v>4</v>
      </c>
      <c r="M64" s="14">
        <v>2</v>
      </c>
      <c r="N64" s="14">
        <v>2</v>
      </c>
      <c r="O64" s="14">
        <v>2</v>
      </c>
      <c r="P64" s="14">
        <v>5</v>
      </c>
      <c r="Q64" s="14">
        <v>5</v>
      </c>
      <c r="R64" s="14">
        <v>5</v>
      </c>
      <c r="S64" s="14">
        <v>5</v>
      </c>
      <c r="T64" s="14">
        <v>5</v>
      </c>
      <c r="U64" s="14">
        <v>5</v>
      </c>
      <c r="V64" s="14">
        <v>5</v>
      </c>
      <c r="W64" s="14">
        <v>5</v>
      </c>
      <c r="X64" s="14">
        <v>160</v>
      </c>
      <c r="Y64" s="14">
        <v>160</v>
      </c>
      <c r="Z64" s="14">
        <v>160</v>
      </c>
      <c r="AA64" s="14">
        <v>160</v>
      </c>
      <c r="AB64" s="14">
        <v>160</v>
      </c>
      <c r="AC64" s="14">
        <v>160</v>
      </c>
      <c r="AD64" s="14">
        <v>160</v>
      </c>
      <c r="AE64" s="14">
        <v>160</v>
      </c>
      <c r="AF64" s="14">
        <v>22</v>
      </c>
      <c r="AG64" s="14">
        <v>15</v>
      </c>
      <c r="AH64" s="14">
        <v>15</v>
      </c>
      <c r="AI64" s="14">
        <v>15</v>
      </c>
      <c r="AJ64" s="14">
        <v>15</v>
      </c>
      <c r="AK64" s="14">
        <v>15</v>
      </c>
      <c r="AL64" s="14">
        <v>15</v>
      </c>
      <c r="AM64" s="14">
        <v>15</v>
      </c>
      <c r="AN64" s="14">
        <v>2</v>
      </c>
      <c r="AO64" s="14">
        <v>2</v>
      </c>
      <c r="AP64" s="14">
        <v>2</v>
      </c>
      <c r="AQ64" s="14">
        <v>2</v>
      </c>
      <c r="AR64" s="14">
        <v>2</v>
      </c>
      <c r="AS64" s="14">
        <v>0</v>
      </c>
      <c r="AT64" s="14">
        <v>0</v>
      </c>
      <c r="AU64" s="14">
        <v>0</v>
      </c>
      <c r="AV64" s="14">
        <v>0</v>
      </c>
      <c r="AW64" s="14">
        <v>1</v>
      </c>
      <c r="AX64" s="14">
        <v>1</v>
      </c>
      <c r="AY64" s="14">
        <v>0</v>
      </c>
      <c r="AZ64" s="14">
        <v>0</v>
      </c>
      <c r="BA64" s="14">
        <v>10</v>
      </c>
      <c r="BD64" s="33"/>
      <c r="BF64" s="14">
        <f>ROUND((INDEX(新战舰养成!S$6:S$18,新怪物属性!$J64+1)+INDEX(新战舰养成!D$6:D$18,新怪物属性!$J64+1)*(新怪物属性!$G64-1))*INDEX(战舰突破!$D$6:$D$18,新怪物属性!$M64+1),0)</f>
        <v>12406</v>
      </c>
      <c r="BG64" s="14">
        <f>ROUND((INDEX(新战舰养成!T$6:T$18,新怪物属性!$J64+1)+INDEX(新战舰养成!E$6:E$18,新怪物属性!$J64+1)*(新怪物属性!$G64-1))*INDEX(战舰突破!$D$6:$D$18,新怪物属性!$M64+1),0)</f>
        <v>99173</v>
      </c>
      <c r="BH64" s="14">
        <f>ROUND((INDEX(新战舰养成!U$6:U$18,新怪物属性!$J64+1)+INDEX(新战舰养成!F$6:F$18,新怪物属性!$J64+1)*(新怪物属性!$G64-1))*INDEX(战舰突破!$D$6:$D$18,新怪物属性!$M64+1),0)</f>
        <v>6298</v>
      </c>
      <c r="BI64" s="14">
        <f>ROUND((INDEX(新战舰养成!V$6:V$18,新怪物属性!$J64+1)+INDEX(新战舰养成!G$6:G$18,新怪物属性!$J64+1)*(新怪物属性!$G64-1))*INDEX(战舰突破!$D$6:$D$18,新怪物属性!$M64+1),0)</f>
        <v>360</v>
      </c>
      <c r="BJ64" s="14">
        <f>ROUND((INDEX(新战舰养成!W$6:W$18,新怪物属性!$J64+1)+INDEX(新战舰养成!H$6:H$18,新怪物属性!$J64+1)*(新怪物属性!$G64-1))*INDEX(战舰突破!$D$6:$D$18,新怪物属性!$M64+1),0)</f>
        <v>5</v>
      </c>
      <c r="BL64" s="14">
        <f>IF($H64&gt;0,ROUND((INDEX(新战舰养成!X$6:X$18,新怪物属性!$K64+1)+INDEX(新战舰养成!I$6:I$18,新怪物属性!$K64+1)*(新怪物属性!$H64-1))*INDEX(战舰突破!$D$6:$D$18,新怪物属性!$N64+1),0),0)</f>
        <v>12742</v>
      </c>
      <c r="BM64" s="14">
        <f>IF($H64&gt;0,ROUND((INDEX(新战舰养成!Y$6:Y$18,新怪物属性!$K64+1)+INDEX(新战舰养成!J$6:J$18,新怪物属性!$K64+1)*(新怪物属性!$H64-1))*INDEX(战舰突破!$D$6:$D$18,新怪物属性!$N64+1),0),0)</f>
        <v>0</v>
      </c>
      <c r="BN64" s="14">
        <f>IF($H64&gt;0,ROUND((INDEX(新战舰养成!Z$6:Z$18,新怪物属性!$K64+1)+INDEX(新战舰养成!K$6:K$18,新怪物属性!$K64+1)*(新怪物属性!$H64-1))*INDEX(战舰突破!$D$6:$D$18,新怪物属性!$N64+1),0),0)</f>
        <v>0</v>
      </c>
      <c r="BO64" s="14">
        <f>IF($H64&gt;0,ROUND((INDEX(新战舰养成!AA$6:AA$18,新怪物属性!$K64+1)+INDEX(新战舰养成!L$6:L$18,新怪物属性!$K64+1)*(新怪物属性!$H64-1))*INDEX(战舰突破!$D$6:$D$18,新怪物属性!$N64+1),0),0)</f>
        <v>124056</v>
      </c>
      <c r="BP64" s="14">
        <f>IF($H64&gt;0,ROUND((INDEX(新战舰养成!AB$6:AB$18,新怪物属性!$K64+1)+INDEX(新战舰养成!M$6:M$18,新怪物属性!$K64+1)*(新怪物属性!$H64-1))*INDEX(战舰突破!$D$6:$D$18,新怪物属性!$N64+1),0),0)</f>
        <v>2402</v>
      </c>
      <c r="BR64" s="14">
        <f>IF($I64&gt;0,ROUND((INDEX(新战舰养成!AC$6:AC$18,新怪物属性!$L64+1)+INDEX(新战舰养成!I$6:I$18,新怪物属性!$L64+1)*(新怪物属性!$I64-1))*INDEX(战舰突破!$D$6:$D$18,新怪物属性!$O64+1),0),0)</f>
        <v>13102</v>
      </c>
      <c r="BS64" s="14">
        <f>IF($I64&gt;0,ROUND((INDEX(新战舰养成!AD$6:AD$18,新怪物属性!$L64+1)+INDEX(新战舰养成!J$6:J$18,新怪物属性!$L64+1)*(新怪物属性!$I64-1))*INDEX(战舰突破!$D$6:$D$18,新怪物属性!$O64+1),0),0)</f>
        <v>0</v>
      </c>
      <c r="BT64" s="14">
        <f>IF($I64&gt;0,ROUND((INDEX(新战舰养成!AE$6:AE$18,新怪物属性!$L64+1)+INDEX(新战舰养成!K$6:K$18,新怪物属性!$L64+1)*(新怪物属性!$I64-1))*INDEX(战舰突破!$D$6:$D$18,新怪物属性!$O64+1),0),0)</f>
        <v>0</v>
      </c>
      <c r="BU64" s="14">
        <f>IF($I64&gt;0,ROUND((INDEX(新战舰养成!AF$6:AF$18,新怪物属性!$L64+1)+INDEX(新战舰养成!L$6:L$18,新怪物属性!$L64+1)*(新怪物属性!$I64-1))*INDEX(战舰突破!$D$6:$D$18,新怪物属性!$O64+1),0),0)</f>
        <v>92676</v>
      </c>
      <c r="BV64" s="14">
        <f>IF($I64&gt;0,ROUND((INDEX(新战舰养成!AG$6:AG$18,新怪物属性!$L64+1)+INDEX(新战舰养成!M$6:M$18,新怪物属性!$L64+1)*(新怪物属性!$I64-1))*INDEX(战舰突破!$D$6:$D$18,新怪物属性!$O64+1),0),0)</f>
        <v>3125</v>
      </c>
      <c r="BY64" s="14">
        <f>(INDEX(装备数值!$C$13:$G$116,新怪物属性!$P66*8+1,BY$2)+INDEX(装备数值!$C$13:$G$116,新怪物属性!$Q66*8+2,BY$2)+INDEX(装备数值!$C$13:$G$116,新怪物属性!$S66*8+3,BY$2)+INDEX(装备数值!$C$13:$G$116,新怪物属性!$R66*8+4,BY$2)+INDEX(装备数值!$C$13:$G$116,新怪物属性!$T66*8+5,BY$2)+INDEX(装备数值!$C$13:$G$116,新怪物属性!$U66*8+6,BY$2)+INDEX(装备数值!$C$13:$G$116,新怪物属性!$V66*8+7,BY$2)+INDEX(装备数值!$C$13:$G$116,新怪物属性!$W66*8+8,BY$2))</f>
        <v>11175</v>
      </c>
      <c r="BZ64" s="14">
        <f>(INDEX(装备数值!$C$13:$G$116,新怪物属性!$P66*8+1,BZ$2)+INDEX(装备数值!$C$13:$G$116,新怪物属性!$Q66*8+2,BZ$2)+INDEX(装备数值!$C$13:$G$116,新怪物属性!$S66*8+3,BZ$2)+INDEX(装备数值!$C$13:$G$116,新怪物属性!$R66*8+4,BZ$2)+INDEX(装备数值!$C$13:$G$116,新怪物属性!$T66*8+5,BZ$2)+INDEX(装备数值!$C$13:$G$116,新怪物属性!$U66*8+6,BZ$2)+INDEX(装备数值!$C$13:$G$116,新怪物属性!$V66*8+7,BZ$2)+INDEX(装备数值!$C$13:$G$116,新怪物属性!$W66*8+8,BZ$2))</f>
        <v>84375</v>
      </c>
      <c r="CA64" s="14">
        <f>(INDEX(装备数值!$C$13:$G$116,新怪物属性!$P66*8+1,CA$2)+INDEX(装备数值!$C$13:$G$116,新怪物属性!$Q66*8+2,CA$2)+INDEX(装备数值!$C$13:$G$116,新怪物属性!$S66*8+3,CA$2)+INDEX(装备数值!$C$13:$G$116,新怪物属性!$R66*8+4,CA$2)+INDEX(装备数值!$C$13:$G$116,新怪物属性!$T66*8+5,CA$2)+INDEX(装备数值!$C$13:$G$116,新怪物属性!$U66*8+6,CA$2)+INDEX(装备数值!$C$13:$G$116,新怪物属性!$V66*8+7,CA$2)+INDEX(装备数值!$C$13:$G$116,新怪物属性!$W66*8+8,CA$2))</f>
        <v>5550</v>
      </c>
      <c r="CB64" s="14">
        <f>(INDEX(装备数值!$C$13:$G$116,新怪物属性!$P66*8+1,CB$2)+INDEX(装备数值!$C$13:$G$116,新怪物属性!$Q66*8+2,CB$2)+INDEX(装备数值!$C$13:$G$116,新怪物属性!$S66*8+3,CB$2)+INDEX(装备数值!$C$13:$G$116,新怪物属性!$R66*8+4,CB$2)+INDEX(装备数值!$C$13:$G$116,新怪物属性!$T66*8+5,CB$2)+INDEX(装备数值!$C$13:$G$116,新怪物属性!$U66*8+6,CB$2)+INDEX(装备数值!$C$13:$G$116,新怪物属性!$V66*8+7,CB$2)+INDEX(装备数值!$C$13:$G$116,新怪物属性!$W66*8+8,CB$2))</f>
        <v>112500</v>
      </c>
      <c r="CC64" s="14">
        <f>(INDEX(装备数值!$C$13:$G$116,新怪物属性!$P66*8+1,CC$2)+INDEX(装备数值!$C$13:$G$116,新怪物属性!$Q66*8+2,CC$2)+INDEX(装备数值!$C$13:$G$116,新怪物属性!$S66*8+3,CC$2)+INDEX(装备数值!$C$13:$G$116,新怪物属性!$R66*8+4,CC$2)+INDEX(装备数值!$C$13:$G$116,新怪物属性!$T66*8+5,CC$2)+INDEX(装备数值!$C$13:$G$116,新怪物属性!$U66*8+6,CC$2)+INDEX(装备数值!$C$13:$G$116,新怪物属性!$V66*8+7,CC$2)+INDEX(装备数值!$C$13:$G$116,新怪物属性!$W66*8+8,CC$2))</f>
        <v>2250</v>
      </c>
      <c r="CF64" s="14">
        <f t="shared" si="143"/>
        <v>4</v>
      </c>
      <c r="CG64" s="14">
        <f t="shared" si="142"/>
        <v>4</v>
      </c>
      <c r="CH64" s="14">
        <f t="shared" si="142"/>
        <v>4</v>
      </c>
      <c r="CI64" s="14">
        <f t="shared" si="142"/>
        <v>4</v>
      </c>
      <c r="CJ64" s="14">
        <f t="shared" si="142"/>
        <v>4</v>
      </c>
      <c r="CK64" s="14">
        <f t="shared" si="142"/>
        <v>0</v>
      </c>
      <c r="CL64" s="14">
        <f t="shared" si="142"/>
        <v>0</v>
      </c>
      <c r="CM64" s="14">
        <f t="shared" si="142"/>
        <v>0</v>
      </c>
      <c r="CN64" s="14">
        <f t="shared" si="142"/>
        <v>0</v>
      </c>
      <c r="CO64" s="14">
        <f t="shared" si="142"/>
        <v>0</v>
      </c>
      <c r="CP64" s="14">
        <f t="shared" si="142"/>
        <v>0</v>
      </c>
      <c r="CQ64" s="14">
        <f t="shared" si="142"/>
        <v>0</v>
      </c>
      <c r="CR64" s="14">
        <f t="shared" si="142"/>
        <v>0</v>
      </c>
      <c r="CS64" s="14">
        <f>SUMIFS(装备数值!BL$50:BL$101,装备数值!$BG$50:$BG$101,"="&amp;新怪物属性!$CF$2,装备数值!$BH$50:$BH$101,"&lt;="&amp;新怪物属性!$CF64)+SUMIFS(装备数值!BL$50:BL$101,装备数值!$BG$50:$BG$101,"="&amp;新怪物属性!$CG$2,装备数值!$BH$50:$BH$101,"&lt;="&amp;新怪物属性!$CG64)+SUMIFS(装备数值!BL$50:BL$101,装备数值!$BG$50:$BG$101,"="&amp;新怪物属性!$CH$2,装备数值!$BH$50:$BH$101,"&lt;="&amp;新怪物属性!$CH64)+SUMIFS(装备数值!BL$50:BL$101,装备数值!$BG$50:$BG$101,"="&amp;新怪物属性!$CI$2,装备数值!$BH$50:$BH$101,"&lt;="&amp;新怪物属性!$CI64)+SUMIFS(装备数值!BL$50:BL$101,装备数值!$BG$50:$BG$101,"="&amp;新怪物属性!$CJ$2,装备数值!$BH$50:$BH$101,"&lt;="&amp;新怪物属性!$CJ64)+SUMIFS(装备数值!BL$50:BL$101,装备数值!$BG$50:$BG$101,"="&amp;新怪物属性!$CK$2,装备数值!$BH$50:$BH$101,"&lt;="&amp;新怪物属性!$CK64)+SUMIFS(装备数值!BL$50:BL$101,装备数值!$BG$50:$BG$101,"="&amp;新怪物属性!$CL$2,装备数值!$BH$50:$BH$101,"&lt;="&amp;新怪物属性!$CL64)+SUMIFS(装备数值!BL$50:BL$101,装备数值!$BG$50:$BG$101,"="&amp;新怪物属性!$CM$2,装备数值!$BH$50:$BH$101,"&lt;="&amp;新怪物属性!$CM64)+SUMIFS(装备数值!BL$50:BL$101,装备数值!$BG$50:$BG$101,"="&amp;新怪物属性!$CN$2,装备数值!$BH$50:$BH$101,"&lt;="&amp;新怪物属性!$CN64)+SUMIFS(装备数值!BL$50:BL$101,装备数值!$BG$50:$BG$101,"="&amp;新怪物属性!$CO$2,装备数值!$BH$50:$BH$101,"&lt;="&amp;新怪物属性!$CO64)+SUMIFS(装备数值!BL$50:BL$101,装备数值!$BG$50:$BG$101,"="&amp;新怪物属性!$CP$2,装备数值!$BH$50:$BH$101,"&lt;="&amp;新怪物属性!$CP64)+SUMIFS(装备数值!BL$50:BL$101,装备数值!$BG$50:$BG$101,"="&amp;新怪物属性!$CQ$2,装备数值!$BH$50:$BH$101,"&lt;="&amp;新怪物属性!$CQ64)+SUMIFS(装备数值!BL$50:BL$101,装备数值!$BG$50:$BG$101,"="&amp;新怪物属性!$CR$2,装备数值!$BH$50:$BH$101,"&lt;="&amp;新怪物属性!$CR64)</f>
        <v>18832</v>
      </c>
      <c r="CT64" s="14">
        <f>SUMIFS(装备数值!BM$50:BM$101,装备数值!$BG$50:$BG$101,"="&amp;新怪物属性!$CF$2,装备数值!$BH$50:$BH$101,"&lt;="&amp;新怪物属性!$CF64)+SUMIFS(装备数值!BM$50:BM$101,装备数值!$BG$50:$BG$101,"="&amp;新怪物属性!$CG$2,装备数值!$BH$50:$BH$101,"&lt;="&amp;新怪物属性!$CG64)+SUMIFS(装备数值!BM$50:BM$101,装备数值!$BG$50:$BG$101,"="&amp;新怪物属性!$CH$2,装备数值!$BH$50:$BH$101,"&lt;="&amp;新怪物属性!$CH64)+SUMIFS(装备数值!BM$50:BM$101,装备数值!$BG$50:$BG$101,"="&amp;新怪物属性!$CI$2,装备数值!$BH$50:$BH$101,"&lt;="&amp;新怪物属性!$CI64)+SUMIFS(装备数值!BM$50:BM$101,装备数值!$BG$50:$BG$101,"="&amp;新怪物属性!$CJ$2,装备数值!$BH$50:$BH$101,"&lt;="&amp;新怪物属性!$CJ64)+SUMIFS(装备数值!BM$50:BM$101,装备数值!$BG$50:$BG$101,"="&amp;新怪物属性!$CK$2,装备数值!$BH$50:$BH$101,"&lt;="&amp;新怪物属性!$CK64)+SUMIFS(装备数值!BM$50:BM$101,装备数值!$BG$50:$BG$101,"="&amp;新怪物属性!$CL$2,装备数值!$BH$50:$BH$101,"&lt;="&amp;新怪物属性!$CL64)+SUMIFS(装备数值!BM$50:BM$101,装备数值!$BG$50:$BG$101,"="&amp;新怪物属性!$CM$2,装备数值!$BH$50:$BH$101,"&lt;="&amp;新怪物属性!$CM64)+SUMIFS(装备数值!BM$50:BM$101,装备数值!$BG$50:$BG$101,"="&amp;新怪物属性!$CN$2,装备数值!$BH$50:$BH$101,"&lt;="&amp;新怪物属性!$CN64)+SUMIFS(装备数值!BM$50:BM$101,装备数值!$BG$50:$BG$101,"="&amp;新怪物属性!$CO$2,装备数值!$BH$50:$BH$101,"&lt;="&amp;新怪物属性!$CO64)+SUMIFS(装备数值!BM$50:BM$101,装备数值!$BG$50:$BG$101,"="&amp;新怪物属性!$CP$2,装备数值!$BH$50:$BH$101,"&lt;="&amp;新怪物属性!$CP64)+SUMIFS(装备数值!BM$50:BM$101,装备数值!$BG$50:$BG$101,"="&amp;新怪物属性!$CQ$2,装备数值!$BH$50:$BH$101,"&lt;="&amp;新怪物属性!$CQ64)+SUMIFS(装备数值!BM$50:BM$101,装备数值!$BG$50:$BG$101,"="&amp;新怪物属性!$CR$2,装备数值!$BH$50:$BH$101,"&lt;="&amp;新怪物属性!$CR64)</f>
        <v>141637</v>
      </c>
      <c r="CU64" s="14">
        <f>SUMIFS(装备数值!BN$50:BN$101,装备数值!$BG$50:$BG$101,"="&amp;新怪物属性!$CF$2,装备数值!$BH$50:$BH$101,"&lt;="&amp;新怪物属性!$CF64)+SUMIFS(装备数值!BN$50:BN$101,装备数值!$BG$50:$BG$101,"="&amp;新怪物属性!$CG$2,装备数值!$BH$50:$BH$101,"&lt;="&amp;新怪物属性!$CG64)+SUMIFS(装备数值!BN$50:BN$101,装备数值!$BG$50:$BG$101,"="&amp;新怪物属性!$CH$2,装备数值!$BH$50:$BH$101,"&lt;="&amp;新怪物属性!$CH64)+SUMIFS(装备数值!BN$50:BN$101,装备数值!$BG$50:$BG$101,"="&amp;新怪物属性!$CI$2,装备数值!$BH$50:$BH$101,"&lt;="&amp;新怪物属性!$CI64)+SUMIFS(装备数值!BN$50:BN$101,装备数值!$BG$50:$BG$101,"="&amp;新怪物属性!$CJ$2,装备数值!$BH$50:$BH$101,"&lt;="&amp;新怪物属性!$CJ64)+SUMIFS(装备数值!BN$50:BN$101,装备数值!$BG$50:$BG$101,"="&amp;新怪物属性!$CK$2,装备数值!$BH$50:$BH$101,"&lt;="&amp;新怪物属性!$CK64)+SUMIFS(装备数值!BN$50:BN$101,装备数值!$BG$50:$BG$101,"="&amp;新怪物属性!$CL$2,装备数值!$BH$50:$BH$101,"&lt;="&amp;新怪物属性!$CL64)+SUMIFS(装备数值!BN$50:BN$101,装备数值!$BG$50:$BG$101,"="&amp;新怪物属性!$CM$2,装备数值!$BH$50:$BH$101,"&lt;="&amp;新怪物属性!$CM64)+SUMIFS(装备数值!BN$50:BN$101,装备数值!$BG$50:$BG$101,"="&amp;新怪物属性!$CN$2,装备数值!$BH$50:$BH$101,"&lt;="&amp;新怪物属性!$CN64)+SUMIFS(装备数值!BN$50:BN$101,装备数值!$BG$50:$BG$101,"="&amp;新怪物属性!$CO$2,装备数值!$BH$50:$BH$101,"&lt;="&amp;新怪物属性!$CO64)+SUMIFS(装备数值!BN$50:BN$101,装备数值!$BG$50:$BG$101,"="&amp;新怪物属性!$CP$2,装备数值!$BH$50:$BH$101,"&lt;="&amp;新怪物属性!$CP64)+SUMIFS(装备数值!BN$50:BN$101,装备数值!$BG$50:$BG$101,"="&amp;新怪物属性!$CQ$2,装备数值!$BH$50:$BH$101,"&lt;="&amp;新怪物属性!$CQ64)+SUMIFS(装备数值!BN$50:BN$101,装备数值!$BG$50:$BG$101,"="&amp;新怪物属性!$CR$2,装备数值!$BH$50:$BH$101,"&lt;="&amp;新怪物属性!$CR64)</f>
        <v>2400</v>
      </c>
      <c r="CV64" s="14">
        <f>SUMIFS(装备数值!BO$50:BO$101,装备数值!$BG$50:$BG$101,"="&amp;新怪物属性!$CF$2,装备数值!$BH$50:$BH$101,"&lt;="&amp;新怪物属性!$CF64)+SUMIFS(装备数值!BO$50:BO$101,装备数值!$BG$50:$BG$101,"="&amp;新怪物属性!$CG$2,装备数值!$BH$50:$BH$101,"&lt;="&amp;新怪物属性!$CG64)+SUMIFS(装备数值!BO$50:BO$101,装备数值!$BG$50:$BG$101,"="&amp;新怪物属性!$CH$2,装备数值!$BH$50:$BH$101,"&lt;="&amp;新怪物属性!$CH64)+SUMIFS(装备数值!BO$50:BO$101,装备数值!$BG$50:$BG$101,"="&amp;新怪物属性!$CI$2,装备数值!$BH$50:$BH$101,"&lt;="&amp;新怪物属性!$CI64)+SUMIFS(装备数值!BO$50:BO$101,装备数值!$BG$50:$BG$101,"="&amp;新怪物属性!$CJ$2,装备数值!$BH$50:$BH$101,"&lt;="&amp;新怪物属性!$CJ64)+SUMIFS(装备数值!BO$50:BO$101,装备数值!$BG$50:$BG$101,"="&amp;新怪物属性!$CK$2,装备数值!$BH$50:$BH$101,"&lt;="&amp;新怪物属性!$CK64)+SUMIFS(装备数值!BO$50:BO$101,装备数值!$BG$50:$BG$101,"="&amp;新怪物属性!$CL$2,装备数值!$BH$50:$BH$101,"&lt;="&amp;新怪物属性!$CL64)+SUMIFS(装备数值!BO$50:BO$101,装备数值!$BG$50:$BG$101,"="&amp;新怪物属性!$CM$2,装备数值!$BH$50:$BH$101,"&lt;="&amp;新怪物属性!$CM64)+SUMIFS(装备数值!BO$50:BO$101,装备数值!$BG$50:$BG$101,"="&amp;新怪物属性!$CN$2,装备数值!$BH$50:$BH$101,"&lt;="&amp;新怪物属性!$CN64)+SUMIFS(装备数值!BO$50:BO$101,装备数值!$BG$50:$BG$101,"="&amp;新怪物属性!$CO$2,装备数值!$BH$50:$BH$101,"&lt;="&amp;新怪物属性!$CO64)+SUMIFS(装备数值!BO$50:BO$101,装备数值!$BG$50:$BG$101,"="&amp;新怪物属性!$CP$2,装备数值!$BH$50:$BH$101,"&lt;="&amp;新怪物属性!$CP64)+SUMIFS(装备数值!BO$50:BO$101,装备数值!$BG$50:$BG$101,"="&amp;新怪物属性!$CQ$2,装备数值!$BH$50:$BH$101,"&lt;="&amp;新怪物属性!$CQ64)+SUMIFS(装备数值!BO$50:BO$101,装备数值!$BG$50:$BG$101,"="&amp;新怪物属性!$CR$2,装备数值!$BH$50:$BH$101,"&lt;="&amp;新怪物属性!$CR64)</f>
        <v>485500</v>
      </c>
      <c r="CW64" s="14">
        <f>SUMIFS(装备数值!BP$50:BP$101,装备数值!$BG$50:$BG$101,"="&amp;新怪物属性!$CF$2,装备数值!$BH$50:$BH$101,"&lt;="&amp;新怪物属性!$CF64)+SUMIFS(装备数值!BP$50:BP$101,装备数值!$BG$50:$BG$101,"="&amp;新怪物属性!$CG$2,装备数值!$BH$50:$BH$101,"&lt;="&amp;新怪物属性!$CG64)+SUMIFS(装备数值!BP$50:BP$101,装备数值!$BG$50:$BG$101,"="&amp;新怪物属性!$CH$2,装备数值!$BH$50:$BH$101,"&lt;="&amp;新怪物属性!$CH64)+SUMIFS(装备数值!BP$50:BP$101,装备数值!$BG$50:$BG$101,"="&amp;新怪物属性!$CI$2,装备数值!$BH$50:$BH$101,"&lt;="&amp;新怪物属性!$CI64)+SUMIFS(装备数值!BP$50:BP$101,装备数值!$BG$50:$BG$101,"="&amp;新怪物属性!$CJ$2,装备数值!$BH$50:$BH$101,"&lt;="&amp;新怪物属性!$CJ64)+SUMIFS(装备数值!BP$50:BP$101,装备数值!$BG$50:$BG$101,"="&amp;新怪物属性!$CK$2,装备数值!$BH$50:$BH$101,"&lt;="&amp;新怪物属性!$CK64)+SUMIFS(装备数值!BP$50:BP$101,装备数值!$BG$50:$BG$101,"="&amp;新怪物属性!$CL$2,装备数值!$BH$50:$BH$101,"&lt;="&amp;新怪物属性!$CL64)+SUMIFS(装备数值!BP$50:BP$101,装备数值!$BG$50:$BG$101,"="&amp;新怪物属性!$CM$2,装备数值!$BH$50:$BH$101,"&lt;="&amp;新怪物属性!$CM64)+SUMIFS(装备数值!BP$50:BP$101,装备数值!$BG$50:$BG$101,"="&amp;新怪物属性!$CN$2,装备数值!$BH$50:$BH$101,"&lt;="&amp;新怪物属性!$CN64)+SUMIFS(装备数值!BP$50:BP$101,装备数值!$BG$50:$BG$101,"="&amp;新怪物属性!$CO$2,装备数值!$BH$50:$BH$101,"&lt;="&amp;新怪物属性!$CO64)+SUMIFS(装备数值!BP$50:BP$101,装备数值!$BG$50:$BG$101,"="&amp;新怪物属性!$CP$2,装备数值!$BH$50:$BH$101,"&lt;="&amp;新怪物属性!$CP64)+SUMIFS(装备数值!BP$50:BP$101,装备数值!$BG$50:$BG$101,"="&amp;新怪物属性!$CQ$2,装备数值!$BH$50:$BH$101,"&lt;="&amp;新怪物属性!$CQ64)+SUMIFS(装备数值!BP$50:BP$101,装备数值!$BG$50:$BG$101,"="&amp;新怪物属性!$CR$2,装备数值!$BH$50:$BH$101,"&lt;="&amp;新怪物属性!$CR64)</f>
        <v>9670</v>
      </c>
      <c r="CX64" s="14">
        <f>SUMIFS(装备数值!BQ$50:BQ$101,装备数值!$BG$50:$BG$101,"="&amp;新怪物属性!$CF$2,装备数值!$BH$50:$BH$101,"&lt;="&amp;新怪物属性!$CF64)+SUMIFS(装备数值!BQ$50:BQ$101,装备数值!$BG$50:$BG$101,"="&amp;新怪物属性!$CG$2,装备数值!$BH$50:$BH$101,"&lt;="&amp;新怪物属性!$CG64)+SUMIFS(装备数值!BQ$50:BQ$101,装备数值!$BG$50:$BG$101,"="&amp;新怪物属性!$CH$2,装备数值!$BH$50:$BH$101,"&lt;="&amp;新怪物属性!$CH64)+SUMIFS(装备数值!BQ$50:BQ$101,装备数值!$BG$50:$BG$101,"="&amp;新怪物属性!$CI$2,装备数值!$BH$50:$BH$101,"&lt;="&amp;新怪物属性!$CI64)+SUMIFS(装备数值!BQ$50:BQ$101,装备数值!$BG$50:$BG$101,"="&amp;新怪物属性!$CJ$2,装备数值!$BH$50:$BH$101,"&lt;="&amp;新怪物属性!$CJ64)+SUMIFS(装备数值!BQ$50:BQ$101,装备数值!$BG$50:$BG$101,"="&amp;新怪物属性!$CK$2,装备数值!$BH$50:$BH$101,"&lt;="&amp;新怪物属性!$CK64)+SUMIFS(装备数值!BQ$50:BQ$101,装备数值!$BG$50:$BG$101,"="&amp;新怪物属性!$CL$2,装备数值!$BH$50:$BH$101,"&lt;="&amp;新怪物属性!$CL64)+SUMIFS(装备数值!BQ$50:BQ$101,装备数值!$BG$50:$BG$101,"="&amp;新怪物属性!$CM$2,装备数值!$BH$50:$BH$101,"&lt;="&amp;新怪物属性!$CM64)+SUMIFS(装备数值!BQ$50:BQ$101,装备数值!$BG$50:$BG$101,"="&amp;新怪物属性!$CN$2,装备数值!$BH$50:$BH$101,"&lt;="&amp;新怪物属性!$CN64)+SUMIFS(装备数值!BQ$50:BQ$101,装备数值!$BG$50:$BG$101,"="&amp;新怪物属性!$CO$2,装备数值!$BH$50:$BH$101,"&lt;="&amp;新怪物属性!$CO64)+SUMIFS(装备数值!BQ$50:BQ$101,装备数值!$BG$50:$BG$101,"="&amp;新怪物属性!$CP$2,装备数值!$BH$50:$BH$101,"&lt;="&amp;新怪物属性!$CP64)+SUMIFS(装备数值!BQ$50:BQ$101,装备数值!$BG$50:$BG$101,"="&amp;新怪物属性!$CQ$2,装备数值!$BH$50:$BH$101,"&lt;="&amp;新怪物属性!$CQ64)+SUMIFS(装备数值!BQ$50:BQ$101,装备数值!$BG$50:$BG$101,"="&amp;新怪物属性!$CR$2,装备数值!$BH$50:$BH$101,"&lt;="&amp;新怪物属性!$CR64)</f>
        <v>250</v>
      </c>
      <c r="CY64" s="14">
        <f>SUMIFS(装备数值!BR$50:BR$101,装备数值!$BG$50:$BG$101,"="&amp;新怪物属性!$CF$2,装备数值!$BH$50:$BH$101,"&lt;="&amp;新怪物属性!$CF64)+SUMIFS(装备数值!BR$50:BR$101,装备数值!$BG$50:$BG$101,"="&amp;新怪物属性!$CG$2,装备数值!$BH$50:$BH$101,"&lt;="&amp;新怪物属性!$CG64)+SUMIFS(装备数值!BR$50:BR$101,装备数值!$BG$50:$BG$101,"="&amp;新怪物属性!$CH$2,装备数值!$BH$50:$BH$101,"&lt;="&amp;新怪物属性!$CH64)+SUMIFS(装备数值!BR$50:BR$101,装备数值!$BG$50:$BG$101,"="&amp;新怪物属性!$CI$2,装备数值!$BH$50:$BH$101,"&lt;="&amp;新怪物属性!$CI64)+SUMIFS(装备数值!BR$50:BR$101,装备数值!$BG$50:$BG$101,"="&amp;新怪物属性!$CJ$2,装备数值!$BH$50:$BH$101,"&lt;="&amp;新怪物属性!$CJ64)+SUMIFS(装备数值!BR$50:BR$101,装备数值!$BG$50:$BG$101,"="&amp;新怪物属性!$CK$2,装备数值!$BH$50:$BH$101,"&lt;="&amp;新怪物属性!$CK64)+SUMIFS(装备数值!BR$50:BR$101,装备数值!$BG$50:$BG$101,"="&amp;新怪物属性!$CL$2,装备数值!$BH$50:$BH$101,"&lt;="&amp;新怪物属性!$CL64)+SUMIFS(装备数值!BR$50:BR$101,装备数值!$BG$50:$BG$101,"="&amp;新怪物属性!$CM$2,装备数值!$BH$50:$BH$101,"&lt;="&amp;新怪物属性!$CM64)+SUMIFS(装备数值!BR$50:BR$101,装备数值!$BG$50:$BG$101,"="&amp;新怪物属性!$CN$2,装备数值!$BH$50:$BH$101,"&lt;="&amp;新怪物属性!$CN64)+SUMIFS(装备数值!BR$50:BR$101,装备数值!$BG$50:$BG$101,"="&amp;新怪物属性!$CO$2,装备数值!$BH$50:$BH$101,"&lt;="&amp;新怪物属性!$CO64)+SUMIFS(装备数值!BR$50:BR$101,装备数值!$BG$50:$BG$101,"="&amp;新怪物属性!$CP$2,装备数值!$BH$50:$BH$101,"&lt;="&amp;新怪物属性!$CP64)+SUMIFS(装备数值!BR$50:BR$101,装备数值!$BG$50:$BG$101,"="&amp;新怪物属性!$CQ$2,装备数值!$BH$50:$BH$101,"&lt;="&amp;新怪物属性!$CQ64)+SUMIFS(装备数值!BR$50:BR$101,装备数值!$BG$50:$BG$101,"="&amp;新怪物属性!$CR$2,装备数值!$BH$50:$BH$101,"&lt;="&amp;新怪物属性!$CR64)</f>
        <v>250</v>
      </c>
      <c r="CZ64" s="14">
        <f>SUMIFS(装备数值!BS$50:BS$101,装备数值!$BG$50:$BG$101,"="&amp;新怪物属性!$CF$2,装备数值!$BH$50:$BH$101,"&lt;="&amp;新怪物属性!$CF64)+SUMIFS(装备数值!BS$50:BS$101,装备数值!$BG$50:$BG$101,"="&amp;新怪物属性!$CG$2,装备数值!$BH$50:$BH$101,"&lt;="&amp;新怪物属性!$CG64)+SUMIFS(装备数值!BS$50:BS$101,装备数值!$BG$50:$BG$101,"="&amp;新怪物属性!$CH$2,装备数值!$BH$50:$BH$101,"&lt;="&amp;新怪物属性!$CH64)+SUMIFS(装备数值!BS$50:BS$101,装备数值!$BG$50:$BG$101,"="&amp;新怪物属性!$CI$2,装备数值!$BH$50:$BH$101,"&lt;="&amp;新怪物属性!$CI64)+SUMIFS(装备数值!BS$50:BS$101,装备数值!$BG$50:$BG$101,"="&amp;新怪物属性!$CJ$2,装备数值!$BH$50:$BH$101,"&lt;="&amp;新怪物属性!$CJ64)+SUMIFS(装备数值!BS$50:BS$101,装备数值!$BG$50:$BG$101,"="&amp;新怪物属性!$CK$2,装备数值!$BH$50:$BH$101,"&lt;="&amp;新怪物属性!$CK64)+SUMIFS(装备数值!BS$50:BS$101,装备数值!$BG$50:$BG$101,"="&amp;新怪物属性!$CL$2,装备数值!$BH$50:$BH$101,"&lt;="&amp;新怪物属性!$CL64)+SUMIFS(装备数值!BS$50:BS$101,装备数值!$BG$50:$BG$101,"="&amp;新怪物属性!$CM$2,装备数值!$BH$50:$BH$101,"&lt;="&amp;新怪物属性!$CM64)+SUMIFS(装备数值!BS$50:BS$101,装备数值!$BG$50:$BG$101,"="&amp;新怪物属性!$CN$2,装备数值!$BH$50:$BH$101,"&lt;="&amp;新怪物属性!$CN64)+SUMIFS(装备数值!BS$50:BS$101,装备数值!$BG$50:$BG$101,"="&amp;新怪物属性!$CO$2,装备数值!$BH$50:$BH$101,"&lt;="&amp;新怪物属性!$CO64)+SUMIFS(装备数值!BS$50:BS$101,装备数值!$BG$50:$BG$101,"="&amp;新怪物属性!$CP$2,装备数值!$BH$50:$BH$101,"&lt;="&amp;新怪物属性!$CP64)+SUMIFS(装备数值!BS$50:BS$101,装备数值!$BG$50:$BG$101,"="&amp;新怪物属性!$CQ$2,装备数值!$BH$50:$BH$101,"&lt;="&amp;新怪物属性!$CQ64)+SUMIFS(装备数值!BS$50:BS$101,装备数值!$BG$50:$BG$101,"="&amp;新怪物属性!$CR$2,装备数值!$BH$50:$BH$101,"&lt;="&amp;新怪物属性!$CR64)</f>
        <v>250</v>
      </c>
      <c r="DA64" s="14">
        <f>SUMIFS(装备数值!BT$50:BT$101,装备数值!$BG$50:$BG$101,"="&amp;新怪物属性!$CF$2,装备数值!$BH$50:$BH$101,"&lt;="&amp;新怪物属性!$CF64)+SUMIFS(装备数值!BT$50:BT$101,装备数值!$BG$50:$BG$101,"="&amp;新怪物属性!$CG$2,装备数值!$BH$50:$BH$101,"&lt;="&amp;新怪物属性!$CG64)+SUMIFS(装备数值!BT$50:BT$101,装备数值!$BG$50:$BG$101,"="&amp;新怪物属性!$CH$2,装备数值!$BH$50:$BH$101,"&lt;="&amp;新怪物属性!$CH64)+SUMIFS(装备数值!BT$50:BT$101,装备数值!$BG$50:$BG$101,"="&amp;新怪物属性!$CI$2,装备数值!$BH$50:$BH$101,"&lt;="&amp;新怪物属性!$CI64)+SUMIFS(装备数值!BT$50:BT$101,装备数值!$BG$50:$BG$101,"="&amp;新怪物属性!$CJ$2,装备数值!$BH$50:$BH$101,"&lt;="&amp;新怪物属性!$CJ64)+SUMIFS(装备数值!BT$50:BT$101,装备数值!$BG$50:$BG$101,"="&amp;新怪物属性!$CK$2,装备数值!$BH$50:$BH$101,"&lt;="&amp;新怪物属性!$CK64)+SUMIFS(装备数值!BT$50:BT$101,装备数值!$BG$50:$BG$101,"="&amp;新怪物属性!$CL$2,装备数值!$BH$50:$BH$101,"&lt;="&amp;新怪物属性!$CL64)+SUMIFS(装备数值!BT$50:BT$101,装备数值!$BG$50:$BG$101,"="&amp;新怪物属性!$CM$2,装备数值!$BH$50:$BH$101,"&lt;="&amp;新怪物属性!$CM64)+SUMIFS(装备数值!BT$50:BT$101,装备数值!$BG$50:$BG$101,"="&amp;新怪物属性!$CN$2,装备数值!$BH$50:$BH$101,"&lt;="&amp;新怪物属性!$CN64)+SUMIFS(装备数值!BT$50:BT$101,装备数值!$BG$50:$BG$101,"="&amp;新怪物属性!$CO$2,装备数值!$BH$50:$BH$101,"&lt;="&amp;新怪物属性!$CO64)+SUMIFS(装备数值!BT$50:BT$101,装备数值!$BG$50:$BG$101,"="&amp;新怪物属性!$CP$2,装备数值!$BH$50:$BH$101,"&lt;="&amp;新怪物属性!$CP64)+SUMIFS(装备数值!BT$50:BT$101,装备数值!$BG$50:$BG$101,"="&amp;新怪物属性!$CQ$2,装备数值!$BH$50:$BH$101,"&lt;="&amp;新怪物属性!$CQ64)+SUMIFS(装备数值!BT$50:BT$101,装备数值!$BG$50:$BG$101,"="&amp;新怪物属性!$CR$2,装备数值!$BH$50:$BH$101,"&lt;="&amp;新怪物属性!$CR64)</f>
        <v>250</v>
      </c>
      <c r="DB64" s="14">
        <f>SUMIFS(装备数值!BU$50:BU$101,装备数值!$BG$50:$BG$101,"="&amp;新怪物属性!$CF$2,装备数值!$BH$50:$BH$101,"&lt;="&amp;新怪物属性!$CF64)+SUMIFS(装备数值!BU$50:BU$101,装备数值!$BG$50:$BG$101,"="&amp;新怪物属性!$CG$2,装备数值!$BH$50:$BH$101,"&lt;="&amp;新怪物属性!$CG64)+SUMIFS(装备数值!BU$50:BU$101,装备数值!$BG$50:$BG$101,"="&amp;新怪物属性!$CH$2,装备数值!$BH$50:$BH$101,"&lt;="&amp;新怪物属性!$CH64)+SUMIFS(装备数值!BU$50:BU$101,装备数值!$BG$50:$BG$101,"="&amp;新怪物属性!$CI$2,装备数值!$BH$50:$BH$101,"&lt;="&amp;新怪物属性!$CI64)+SUMIFS(装备数值!BU$50:BU$101,装备数值!$BG$50:$BG$101,"="&amp;新怪物属性!$CJ$2,装备数值!$BH$50:$BH$101,"&lt;="&amp;新怪物属性!$CJ64)+SUMIFS(装备数值!BU$50:BU$101,装备数值!$BG$50:$BG$101,"="&amp;新怪物属性!$CK$2,装备数值!$BH$50:$BH$101,"&lt;="&amp;新怪物属性!$CK64)+SUMIFS(装备数值!BU$50:BU$101,装备数值!$BG$50:$BG$101,"="&amp;新怪物属性!$CL$2,装备数值!$BH$50:$BH$101,"&lt;="&amp;新怪物属性!$CL64)+SUMIFS(装备数值!BU$50:BU$101,装备数值!$BG$50:$BG$101,"="&amp;新怪物属性!$CM$2,装备数值!$BH$50:$BH$101,"&lt;="&amp;新怪物属性!$CM64)+SUMIFS(装备数值!BU$50:BU$101,装备数值!$BG$50:$BG$101,"="&amp;新怪物属性!$CN$2,装备数值!$BH$50:$BH$101,"&lt;="&amp;新怪物属性!$CN64)+SUMIFS(装备数值!BU$50:BU$101,装备数值!$BG$50:$BG$101,"="&amp;新怪物属性!$CO$2,装备数值!$BH$50:$BH$101,"&lt;="&amp;新怪物属性!$CO64)+SUMIFS(装备数值!BU$50:BU$101,装备数值!$BG$50:$BG$101,"="&amp;新怪物属性!$CP$2,装备数值!$BH$50:$BH$101,"&lt;="&amp;新怪物属性!$CP64)+SUMIFS(装备数值!BU$50:BU$101,装备数值!$BG$50:$BG$101,"="&amp;新怪物属性!$CQ$2,装备数值!$BH$50:$BH$101,"&lt;="&amp;新怪物属性!$CQ64)+SUMIFS(装备数值!BU$50:BU$101,装备数值!$BG$50:$BG$101,"="&amp;新怪物属性!$CR$2,装备数值!$BH$50:$BH$101,"&lt;="&amp;新怪物属性!$CR64)</f>
        <v>0.05</v>
      </c>
      <c r="DC64" s="14">
        <f>SUMIFS(装备数值!BV$50:BV$101,装备数值!$BG$50:$BG$101,"="&amp;新怪物属性!$CF$2,装备数值!$BH$50:$BH$101,"&lt;="&amp;新怪物属性!$CF64)+SUMIFS(装备数值!BV$50:BV$101,装备数值!$BG$50:$BG$101,"="&amp;新怪物属性!$CG$2,装备数值!$BH$50:$BH$101,"&lt;="&amp;新怪物属性!$CG64)+SUMIFS(装备数值!BV$50:BV$101,装备数值!$BG$50:$BG$101,"="&amp;新怪物属性!$CH$2,装备数值!$BH$50:$BH$101,"&lt;="&amp;新怪物属性!$CH64)+SUMIFS(装备数值!BV$50:BV$101,装备数值!$BG$50:$BG$101,"="&amp;新怪物属性!$CI$2,装备数值!$BH$50:$BH$101,"&lt;="&amp;新怪物属性!$CI64)+SUMIFS(装备数值!BV$50:BV$101,装备数值!$BG$50:$BG$101,"="&amp;新怪物属性!$CJ$2,装备数值!$BH$50:$BH$101,"&lt;="&amp;新怪物属性!$CJ64)+SUMIFS(装备数值!BV$50:BV$101,装备数值!$BG$50:$BG$101,"="&amp;新怪物属性!$CK$2,装备数值!$BH$50:$BH$101,"&lt;="&amp;新怪物属性!$CK64)+SUMIFS(装备数值!BV$50:BV$101,装备数值!$BG$50:$BG$101,"="&amp;新怪物属性!$CL$2,装备数值!$BH$50:$BH$101,"&lt;="&amp;新怪物属性!$CL64)+SUMIFS(装备数值!BV$50:BV$101,装备数值!$BG$50:$BG$101,"="&amp;新怪物属性!$CM$2,装备数值!$BH$50:$BH$101,"&lt;="&amp;新怪物属性!$CM64)+SUMIFS(装备数值!BV$50:BV$101,装备数值!$BG$50:$BG$101,"="&amp;新怪物属性!$CN$2,装备数值!$BH$50:$BH$101,"&lt;="&amp;新怪物属性!$CN64)+SUMIFS(装备数值!BV$50:BV$101,装备数值!$BG$50:$BG$101,"="&amp;新怪物属性!$CO$2,装备数值!$BH$50:$BH$101,"&lt;="&amp;新怪物属性!$CO64)+SUMIFS(装备数值!BV$50:BV$101,装备数值!$BG$50:$BG$101,"="&amp;新怪物属性!$CP$2,装备数值!$BH$50:$BH$101,"&lt;="&amp;新怪物属性!$CP64)+SUMIFS(装备数值!BV$50:BV$101,装备数值!$BG$50:$BG$101,"="&amp;新怪物属性!$CQ$2,装备数值!$BH$50:$BH$101,"&lt;="&amp;新怪物属性!$CQ64)+SUMIFS(装备数值!BV$50:BV$101,装备数值!$BG$50:$BG$101,"="&amp;新怪物属性!$CR$2,装备数值!$BH$50:$BH$101,"&lt;="&amp;新怪物属性!$CR64)</f>
        <v>0.05</v>
      </c>
      <c r="DD64" s="14">
        <f>SUMIFS(装备数值!BW$50:BW$101,装备数值!$BG$50:$BG$101,"="&amp;新怪物属性!$CF$2,装备数值!$BH$50:$BH$101,"&lt;="&amp;新怪物属性!$CF64)+SUMIFS(装备数值!BW$50:BW$101,装备数值!$BG$50:$BG$101,"="&amp;新怪物属性!$CG$2,装备数值!$BH$50:$BH$101,"&lt;="&amp;新怪物属性!$CG64)+SUMIFS(装备数值!BW$50:BW$101,装备数值!$BG$50:$BG$101,"="&amp;新怪物属性!$CH$2,装备数值!$BH$50:$BH$101,"&lt;="&amp;新怪物属性!$CH64)+SUMIFS(装备数值!BW$50:BW$101,装备数值!$BG$50:$BG$101,"="&amp;新怪物属性!$CI$2,装备数值!$BH$50:$BH$101,"&lt;="&amp;新怪物属性!$CI64)+SUMIFS(装备数值!BW$50:BW$101,装备数值!$BG$50:$BG$101,"="&amp;新怪物属性!$CJ$2,装备数值!$BH$50:$BH$101,"&lt;="&amp;新怪物属性!$CJ64)+SUMIFS(装备数值!BW$50:BW$101,装备数值!$BG$50:$BG$101,"="&amp;新怪物属性!$CK$2,装备数值!$BH$50:$BH$101,"&lt;="&amp;新怪物属性!$CK64)+SUMIFS(装备数值!BW$50:BW$101,装备数值!$BG$50:$BG$101,"="&amp;新怪物属性!$CL$2,装备数值!$BH$50:$BH$101,"&lt;="&amp;新怪物属性!$CL64)+SUMIFS(装备数值!BW$50:BW$101,装备数值!$BG$50:$BG$101,"="&amp;新怪物属性!$CM$2,装备数值!$BH$50:$BH$101,"&lt;="&amp;新怪物属性!$CM64)+SUMIFS(装备数值!BW$50:BW$101,装备数值!$BG$50:$BG$101,"="&amp;新怪物属性!$CN$2,装备数值!$BH$50:$BH$101,"&lt;="&amp;新怪物属性!$CN64)+SUMIFS(装备数值!BW$50:BW$101,装备数值!$BG$50:$BG$101,"="&amp;新怪物属性!$CO$2,装备数值!$BH$50:$BH$101,"&lt;="&amp;新怪物属性!$CO64)+SUMIFS(装备数值!BW$50:BW$101,装备数值!$BG$50:$BG$101,"="&amp;新怪物属性!$CP$2,装备数值!$BH$50:$BH$101,"&lt;="&amp;新怪物属性!$CP64)+SUMIFS(装备数值!BW$50:BW$101,装备数值!$BG$50:$BG$101,"="&amp;新怪物属性!$CQ$2,装备数值!$BH$50:$BH$101,"&lt;="&amp;新怪物属性!$CQ64)+SUMIFS(装备数值!BW$50:BW$101,装备数值!$BG$50:$BG$101,"="&amp;新怪物属性!$CR$2,装备数值!$BH$50:$BH$101,"&lt;="&amp;新怪物属性!$CR64)</f>
        <v>0</v>
      </c>
      <c r="DE64" s="14">
        <f>SUMIFS(装备数值!BX$50:BX$101,装备数值!$BG$50:$BG$101,"="&amp;新怪物属性!$CF$2,装备数值!$BH$50:$BH$101,"&lt;="&amp;新怪物属性!$CF64)+SUMIFS(装备数值!BX$50:BX$101,装备数值!$BG$50:$BG$101,"="&amp;新怪物属性!$CG$2,装备数值!$BH$50:$BH$101,"&lt;="&amp;新怪物属性!$CG64)+SUMIFS(装备数值!BX$50:BX$101,装备数值!$BG$50:$BG$101,"="&amp;新怪物属性!$CH$2,装备数值!$BH$50:$BH$101,"&lt;="&amp;新怪物属性!$CH64)+SUMIFS(装备数值!BX$50:BX$101,装备数值!$BG$50:$BG$101,"="&amp;新怪物属性!$CI$2,装备数值!$BH$50:$BH$101,"&lt;="&amp;新怪物属性!$CI64)+SUMIFS(装备数值!BX$50:BX$101,装备数值!$BG$50:$BG$101,"="&amp;新怪物属性!$CJ$2,装备数值!$BH$50:$BH$101,"&lt;="&amp;新怪物属性!$CJ64)+SUMIFS(装备数值!BX$50:BX$101,装备数值!$BG$50:$BG$101,"="&amp;新怪物属性!$CK$2,装备数值!$BH$50:$BH$101,"&lt;="&amp;新怪物属性!$CK64)+SUMIFS(装备数值!BX$50:BX$101,装备数值!$BG$50:$BG$101,"="&amp;新怪物属性!$CL$2,装备数值!$BH$50:$BH$101,"&lt;="&amp;新怪物属性!$CL64)+SUMIFS(装备数值!BX$50:BX$101,装备数值!$BG$50:$BG$101,"="&amp;新怪物属性!$CM$2,装备数值!$BH$50:$BH$101,"&lt;="&amp;新怪物属性!$CM64)+SUMIFS(装备数值!BX$50:BX$101,装备数值!$BG$50:$BG$101,"="&amp;新怪物属性!$CN$2,装备数值!$BH$50:$BH$101,"&lt;="&amp;新怪物属性!$CN64)+SUMIFS(装备数值!BX$50:BX$101,装备数值!$BG$50:$BG$101,"="&amp;新怪物属性!$CO$2,装备数值!$BH$50:$BH$101,"&lt;="&amp;新怪物属性!$CO64)+SUMIFS(装备数值!BX$50:BX$101,装备数值!$BG$50:$BG$101,"="&amp;新怪物属性!$CP$2,装备数值!$BH$50:$BH$101,"&lt;="&amp;新怪物属性!$CP64)+SUMIFS(装备数值!BX$50:BX$101,装备数值!$BG$50:$BG$101,"="&amp;新怪物属性!$CQ$2,装备数值!$BH$50:$BH$101,"&lt;="&amp;新怪物属性!$CQ64)+SUMIFS(装备数值!BX$50:BX$101,装备数值!$BG$50:$BG$101,"="&amp;新怪物属性!$CR$2,装备数值!$BH$50:$BH$101,"&lt;="&amp;新怪物属性!$CR64)</f>
        <v>0</v>
      </c>
      <c r="DH64" s="14">
        <f>INDEX(装备数值!$I$13:$M$116,新怪物属性!$P64*8+1,DH$2)*$X64+INDEX(装备数值!$I$13:$M$116,新怪物属性!$Q64*8+2,DH$2)*$Y64+INDEX(装备数值!$I$13:$M$116,新怪物属性!$S64*8+3,DH$2)*$Z64+INDEX(装备数值!$I$13:$M$116,新怪物属性!$R64*8+4,DH$2)*$AA64+INDEX(装备数值!$I$13:$M$116,新怪物属性!$T64*8+5,DH$2)*$AB64+INDEX(装备数值!$I$13:$M$116,新怪物属性!$U64*8+6,DH$2)*$AC64+INDEX(装备数值!$I$13:$M$116,新怪物属性!$V64*8+7,DH$2)*$AD64+INDEX(装备数值!$I$13:$M$116,新怪物属性!$W64*8+8,DH$2)*$AE64</f>
        <v>23840</v>
      </c>
      <c r="DI64" s="14">
        <f>INDEX(装备数值!$I$13:$M$116,新怪物属性!$P64*8+1,DI$2)*$X64+INDEX(装备数值!$I$13:$M$116,新怪物属性!$Q64*8+2,DI$2)*$Y64+INDEX(装备数值!$I$13:$M$116,新怪物属性!$S64*8+3,DI$2)*$Z64+INDEX(装备数值!$I$13:$M$116,新怪物属性!$R64*8+4,DI$2)*$AA64+INDEX(装备数值!$I$13:$M$116,新怪物属性!$T64*8+5,DI$2)*$AB64+INDEX(装备数值!$I$13:$M$116,新怪物属性!$U64*8+6,DI$2)*$AC64+INDEX(装备数值!$I$13:$M$116,新怪物属性!$V64*8+7,DI$2)*$AD64+INDEX(装备数值!$I$13:$M$116,新怪物属性!$W64*8+8,DI$2)*$AE64</f>
        <v>180000</v>
      </c>
      <c r="DJ64" s="14">
        <f>INDEX(装备数值!$I$13:$M$116,新怪物属性!$P64*8+1,DJ$2)*$X64+INDEX(装备数值!$I$13:$M$116,新怪物属性!$Q64*8+2,DJ$2)*$Y64+INDEX(装备数值!$I$13:$M$116,新怪物属性!$S64*8+3,DJ$2)*$Z64+INDEX(装备数值!$I$13:$M$116,新怪物属性!$R64*8+4,DJ$2)*$AA64+INDEX(装备数值!$I$13:$M$116,新怪物属性!$T64*8+5,DJ$2)*$AB64+INDEX(装备数值!$I$13:$M$116,新怪物属性!$U64*8+6,DJ$2)*$AC64+INDEX(装备数值!$I$13:$M$116,新怪物属性!$V64*8+7,DJ$2)*$AD64+INDEX(装备数值!$I$13:$M$116,新怪物属性!$W64*8+8,DJ$2)*$AE64</f>
        <v>11840</v>
      </c>
      <c r="DK64" s="14">
        <f>INDEX(装备数值!$I$13:$M$116,新怪物属性!$P64*8+1,DK$2)*$X64+INDEX(装备数值!$I$13:$M$116,新怪物属性!$Q64*8+2,DK$2)*$Y64+INDEX(装备数值!$I$13:$M$116,新怪物属性!$S64*8+3,DK$2)*$Z64+INDEX(装备数值!$I$13:$M$116,新怪物属性!$R64*8+4,DK$2)*$AA64+INDEX(装备数值!$I$13:$M$116,新怪物属性!$T64*8+5,DK$2)*$AB64+INDEX(装备数值!$I$13:$M$116,新怪物属性!$U64*8+6,DK$2)*$AC64+INDEX(装备数值!$I$13:$M$116,新怪物属性!$V64*8+7,DK$2)*$AD64+INDEX(装备数值!$I$13:$M$116,新怪物属性!$W64*8+8,DK$2)*$AE64</f>
        <v>240000</v>
      </c>
      <c r="DL64" s="14">
        <f>INDEX(装备数值!$I$13:$M$116,新怪物属性!$P64*8+1,DL$2)*$X64+INDEX(装备数值!$I$13:$M$116,新怪物属性!$Q64*8+2,DL$2)*$Y64+INDEX(装备数值!$I$13:$M$116,新怪物属性!$S64*8+3,DL$2)*$Z64+INDEX(装备数值!$I$13:$M$116,新怪物属性!$R64*8+4,DL$2)*$AA64+INDEX(装备数值!$I$13:$M$116,新怪物属性!$T64*8+5,DL$2)*$AB64+INDEX(装备数值!$I$13:$M$116,新怪物属性!$U64*8+6,DL$2)*$AC64+INDEX(装备数值!$I$13:$M$116,新怪物属性!$V64*8+7,DL$2)*$AD64+INDEX(装备数值!$I$13:$M$116,新怪物属性!$W64*8+8,DL$2)*$AE64</f>
        <v>4800</v>
      </c>
      <c r="DO64" s="14">
        <f>INDEX(装备数值!$X$13:$AH$116,$P64*8+1,DO$2)*$AF64+INDEX(装备数值!$X$13:$AH$116,$Q64*8+2,DO$2)*$AG64+INDEX(装备数值!$X$13:$AH$116,$S64*8+3,DO$2)*$AH64+INDEX(装备数值!$X$13:$AH$116,$R64*8+4,DO$2)*$AI64+INDEX(装备数值!$X$13:$AH$116,$T64*8+5,DO$2)*$AJ64+INDEX(装备数值!$X$13:$AH$116,$U64*8+6,DO$2)*$AK64+INDEX(装备数值!$X$13:$AH$116,$V64*8+7,DO$2)*$AL64+INDEX(装备数值!$X$13:$AH$116,$W64*8+8,DO$2)*$AM64</f>
        <v>6750</v>
      </c>
      <c r="DP64" s="14">
        <f>INDEX(装备数值!$X$13:$AH$116,$P64*8+1,DP$2)*$AF64+INDEX(装备数值!$X$13:$AH$116,$Q64*8+2,DP$2)*$AG64+INDEX(装备数值!$X$13:$AH$116,$S64*8+3,DP$2)*$AH64+INDEX(装备数值!$X$13:$AH$116,$R64*8+4,DP$2)*$AI64+INDEX(装备数值!$X$13:$AH$116,$T64*8+5,DP$2)*$AJ64+INDEX(装备数值!$X$13:$AH$116,$U64*8+6,DP$2)*$AK64+INDEX(装备数值!$X$13:$AH$116,$V64*8+7,DP$2)*$AL64+INDEX(装备数值!$X$13:$AH$116,$W64*8+8,DP$2)*$AM64</f>
        <v>50610</v>
      </c>
      <c r="DQ64" s="14">
        <f>INDEX(装备数值!$X$13:$AH$116,$P64*8+1,DQ$2)*$AF64+INDEX(装备数值!$X$13:$AH$116,$Q64*8+2,DQ$2)*$AG64+INDEX(装备数值!$X$13:$AH$116,$S64*8+3,DQ$2)*$AH64+INDEX(装备数值!$X$13:$AH$116,$R64*8+4,DQ$2)*$AI64+INDEX(装备数值!$X$13:$AH$116,$T64*8+5,DQ$2)*$AJ64+INDEX(装备数值!$X$13:$AH$116,$U64*8+6,DQ$2)*$AK64+INDEX(装备数值!$X$13:$AH$116,$V64*8+7,DQ$2)*$AL64+INDEX(装备数值!$X$13:$AH$116,$W64*8+8,DQ$2)*$AM64</f>
        <v>3360</v>
      </c>
      <c r="DR64" s="14">
        <f>INDEX(装备数值!$X$13:$AH$116,$P64*8+1,DR$2)*$AF64+INDEX(装备数值!$X$13:$AH$116,$Q64*8+2,DR$2)*$AG64+INDEX(装备数值!$X$13:$AH$116,$S64*8+3,DR$2)*$AH64+INDEX(装备数值!$X$13:$AH$116,$R64*8+4,DR$2)*$AI64+INDEX(装备数值!$X$13:$AH$116,$T64*8+5,DR$2)*$AJ64+INDEX(装备数值!$X$13:$AH$116,$U64*8+6,DR$2)*$AK64+INDEX(装备数值!$X$13:$AH$116,$V64*8+7,DR$2)*$AL64+INDEX(装备数值!$X$13:$AH$116,$W64*8+8,DR$2)*$AM64</f>
        <v>83250</v>
      </c>
      <c r="DS64" s="14">
        <f>INDEX(装备数值!$X$13:$AH$116,$P64*8+1,DS$2)*$AF64+INDEX(装备数值!$X$13:$AH$116,$Q64*8+2,DS$2)*$AG64+INDEX(装备数值!$X$13:$AH$116,$S64*8+3,DS$2)*$AH64+INDEX(装备数值!$X$13:$AH$116,$R64*8+4,DS$2)*$AI64+INDEX(装备数值!$X$13:$AH$116,$T64*8+5,DS$2)*$AJ64+INDEX(装备数值!$X$13:$AH$116,$U64*8+6,DS$2)*$AK64+INDEX(装备数值!$X$13:$AH$116,$V64*8+7,DS$2)*$AL64+INDEX(装备数值!$X$13:$AH$116,$W64*8+8,DS$2)*$AM64</f>
        <v>1350</v>
      </c>
      <c r="DT64" s="14">
        <f>INDEX(装备数值!$X$13:$AH$116,$P64*8+1,DT$2)*$AF64+INDEX(装备数值!$X$13:$AH$116,$Q64*8+2,DT$2)*$AG64+INDEX(装备数值!$X$13:$AH$116,$S64*8+3,DT$2)*$AH64+INDEX(装备数值!$X$13:$AH$116,$R64*8+4,DT$2)*$AI64+INDEX(装备数值!$X$13:$AH$116,$T64*8+5,DT$2)*$AJ64+INDEX(装备数值!$X$13:$AH$116,$U64*8+6,DT$2)*$AK64+INDEX(装备数值!$X$13:$AH$116,$V64*8+7,DT$2)*$AL64+INDEX(装备数值!$X$13:$AH$116,$W64*8+8,DT$2)*$AM64</f>
        <v>5824</v>
      </c>
      <c r="DU64" s="14">
        <f>INDEX(装备数值!$X$13:$AH$116,$P64*8+1,DU$2)*$AF64+INDEX(装备数值!$X$13:$AH$116,$Q64*8+2,DU$2)*$AG64+INDEX(装备数值!$X$13:$AH$116,$S64*8+3,DU$2)*$AH64+INDEX(装备数值!$X$13:$AH$116,$R64*8+4,DU$2)*$AI64+INDEX(装备数值!$X$13:$AH$116,$T64*8+5,DU$2)*$AJ64+INDEX(装备数值!$X$13:$AH$116,$U64*8+6,DU$2)*$AK64+INDEX(装备数值!$X$13:$AH$116,$V64*8+7,DU$2)*$AL64+INDEX(装备数值!$X$13:$AH$116,$W64*8+8,DU$2)*$AM64</f>
        <v>5040</v>
      </c>
      <c r="DV64" s="14">
        <f>INDEX(装备数值!$X$13:$AH$116,$P64*8+1,DV$2)*$AF64+INDEX(装备数值!$X$13:$AH$116,$Q64*8+2,DV$2)*$AG64+INDEX(装备数值!$X$13:$AH$116,$S64*8+3,DV$2)*$AH64+INDEX(装备数值!$X$13:$AH$116,$R64*8+4,DV$2)*$AI64+INDEX(装备数值!$X$13:$AH$116,$T64*8+5,DV$2)*$AJ64+INDEX(装备数值!$X$13:$AH$116,$U64*8+6,DV$2)*$AK64+INDEX(装备数值!$X$13:$AH$116,$V64*8+7,DV$2)*$AL64+INDEX(装备数值!$X$13:$AH$116,$W64*8+8,DV$2)*$AM64</f>
        <v>5824</v>
      </c>
      <c r="DW64" s="14">
        <f>INDEX(装备数值!$X$13:$AH$116,$P64*8+1,DW$2)*$AF64+INDEX(装备数值!$X$13:$AH$116,$Q64*8+2,DW$2)*$AG64+INDEX(装备数值!$X$13:$AH$116,$S64*8+3,DW$2)*$AH64+INDEX(装备数值!$X$13:$AH$116,$R64*8+4,DW$2)*$AI64+INDEX(装备数值!$X$13:$AH$116,$T64*8+5,DW$2)*$AJ64+INDEX(装备数值!$X$13:$AH$116,$U64*8+6,DW$2)*$AK64+INDEX(装备数值!$X$13:$AH$116,$V64*8+7,DW$2)*$AL64+INDEX(装备数值!$X$13:$AH$116,$W64*8+8,DW$2)*$AM64</f>
        <v>5040</v>
      </c>
      <c r="DX64" s="14">
        <f>INDEX(装备数值!$X$13:$AH$116,$P64*8+1,DX$2)*$AF64+INDEX(装备数值!$X$13:$AH$116,$Q64*8+2,DX$2)*$AG64+INDEX(装备数值!$X$13:$AH$116,$S64*8+3,DX$2)*$AH64+INDEX(装备数值!$X$13:$AH$116,$R64*8+4,DX$2)*$AI64+INDEX(装备数值!$X$13:$AH$116,$T64*8+5,DX$2)*$AJ64+INDEX(装备数值!$X$13:$AH$116,$U64*8+6,DX$2)*$AK64+INDEX(装备数值!$X$13:$AH$116,$V64*8+7,DX$2)*$AL64+INDEX(装备数值!$X$13:$AH$116,$W64*8+8,DX$2)*$AM64</f>
        <v>15</v>
      </c>
      <c r="DY64" s="14">
        <f>INDEX(装备数值!$X$13:$AH$116,$P64*8+1,DY$2)*$AF64+INDEX(装备数值!$X$13:$AH$116,$Q64*8+2,DY$2)*$AG64+INDEX(装备数值!$X$13:$AH$116,$S64*8+3,DY$2)*$AH64+INDEX(装备数值!$X$13:$AH$116,$R64*8+4,DY$2)*$AI64+INDEX(装备数值!$X$13:$AH$116,$T64*8+5,DY$2)*$AJ64+INDEX(装备数值!$X$13:$AH$116,$U64*8+6,DY$2)*$AK64+INDEX(装备数值!$X$13:$AH$116,$V64*8+7,DY$2)*$AL64+INDEX(装备数值!$X$13:$AH$116,$W64*8+8,DY$2)*$AM64</f>
        <v>15</v>
      </c>
      <c r="EA64" s="14">
        <f>INDEX(装备数值!$AN$17:$AN$117,MATCH(MIN($X64:$AE64),装备数值!$AO$17:$AO$117,1))</f>
        <v>16</v>
      </c>
      <c r="EB64" s="14">
        <f>IF(COUNTIF($P64:$W64,"&gt;"&amp;0)=8,INDEX(装备数值!AR$17:AR$117,$EA64+1),0)</f>
        <v>3840</v>
      </c>
      <c r="EC64" s="14">
        <f>IF(COUNTIF($P64:$W64,"&gt;"&amp;0)=8,INDEX(装备数值!AS$17:AS$117,$EA64+1),0)</f>
        <v>28800</v>
      </c>
      <c r="ED64" s="14">
        <f>IF(COUNTIF($P64:$W64,"&gt;"&amp;0)=8,INDEX(装备数值!AT$17:AT$117,$EA64+1),0)</f>
        <v>1920</v>
      </c>
      <c r="EE64" s="14">
        <f>IF(COUNTIF($P64:$W64,"&gt;"&amp;0)=8,INDEX(装备数值!AU$17:AU$117,$EA64+1),0)</f>
        <v>38400</v>
      </c>
      <c r="EF64" s="14">
        <f>IF(COUNTIF($P64:$W64,"&gt;"&amp;0)=8,INDEX(装备数值!AV$17:AV$117,$EA64+1),0)</f>
        <v>736</v>
      </c>
      <c r="EH64" s="14">
        <f>INDEX(装备数值!$AY$17:$AY$77,MATCH(新怪物属性!AF64,装备数值!$AZ$17:$AZ$77,1))</f>
        <v>11</v>
      </c>
      <c r="EI64" s="26">
        <f>INDEX(装备数值!BA$17:BA$77,新怪物属性!EH64+1)</f>
        <v>0.11</v>
      </c>
      <c r="EJ64" s="26">
        <f>INDEX(装备数值!BA$17:BA$77,新怪物属性!EH64+1)</f>
        <v>0.11</v>
      </c>
      <c r="EL64" s="14">
        <f t="shared" si="88"/>
        <v>12</v>
      </c>
      <c r="EM64" s="14">
        <f>VLOOKUP(EL64,军阶与晶片数值!$W$6:$X$27,2)</f>
        <v>3</v>
      </c>
      <c r="EN64" s="14">
        <f>INDEX(军阶与晶片数值!Y$6:Y$27,$EM64+1)</f>
        <v>300</v>
      </c>
      <c r="EO64" s="14">
        <f>INDEX(军阶与晶片数值!Z$6:Z$27,$EM64+1)</f>
        <v>300</v>
      </c>
      <c r="EP64" s="14">
        <f>INDEX(军阶与晶片数值!AA$6:AA$27,$EM64+1)</f>
        <v>300</v>
      </c>
      <c r="EQ64" s="14">
        <f>INDEX(军阶与晶片数值!AB$6:AB$27,$EM64+1)</f>
        <v>300</v>
      </c>
      <c r="ER64" s="29">
        <f>INDEX(军阶与晶片数值!AC$6:AC$27,$EM64+1)</f>
        <v>15</v>
      </c>
      <c r="ES64" s="29">
        <f>INDEX(军阶与晶片数值!AD$6:AD$27,$EM64+1)</f>
        <v>7.5</v>
      </c>
      <c r="EU64" s="26">
        <f>INDEX(军阶与晶片数值!I$6:I$16,AN64+1)</f>
        <v>0.03</v>
      </c>
      <c r="EV64" s="26">
        <f>INDEX(军阶与晶片数值!M$6:M$16,AO64+1)</f>
        <v>0.03</v>
      </c>
      <c r="EW64" s="26">
        <f>INDEX(军阶与晶片数值!J$6:J$16,AP64+1)</f>
        <v>0.03</v>
      </c>
      <c r="EX64" s="26">
        <f>INDEX(军阶与晶片数值!K$6:K$16,AQ64+1)</f>
        <v>0.06</v>
      </c>
      <c r="EY64" s="26">
        <f>INDEX(军阶与晶片数值!L$6:L$16,AR64+1)</f>
        <v>0.06</v>
      </c>
      <c r="EZ64" s="28">
        <f>INDEX(军阶与晶片数值!N$6:N$16,AS64+1)</f>
        <v>0</v>
      </c>
      <c r="FA64" s="28">
        <f>INDEX(军阶与晶片数值!O$6:O$16,AT64+1)</f>
        <v>0</v>
      </c>
      <c r="FB64" s="28">
        <f>INDEX(军阶与晶片数值!P$6:P$16,AU64+1)</f>
        <v>0</v>
      </c>
      <c r="FC64" s="28">
        <f>INDEX(军阶与晶片数值!Q$6:Q$16,AV64+1)</f>
        <v>0</v>
      </c>
      <c r="FD64" s="26">
        <f>INDEX(军阶与晶片数值!R$6:R$16,AW64+1)</f>
        <v>0.02</v>
      </c>
      <c r="FE64" s="26">
        <f>INDEX(军阶与晶片数值!S$6:S$16,AX64+1)</f>
        <v>0.02</v>
      </c>
      <c r="FF64" s="26">
        <f>INDEX(军阶与晶片数值!T$6:T$16,AY64+1)</f>
        <v>0</v>
      </c>
      <c r="FG64" s="26">
        <f>INDEX(军阶与晶片数值!U$6:U$16,AZ64+1)</f>
        <v>0</v>
      </c>
      <c r="FI64" s="26">
        <f>INDEX(军阶与晶片数值!$C$6:$C$36,新怪物属性!$BA64+1)</f>
        <v>0.5</v>
      </c>
      <c r="FJ64" s="26">
        <f>INDEX(军阶与晶片数值!$C$6:$C$36,新怪物属性!$BA64+1)</f>
        <v>0.5</v>
      </c>
      <c r="FK64" s="26">
        <f>INDEX(军阶与晶片数值!$C$6:$C$36,新怪物属性!$BA64+1)</f>
        <v>0.5</v>
      </c>
      <c r="FL64" s="26">
        <f>INDEX(军阶与晶片数值!$C$6:$C$36,新怪物属性!$BA64+1)</f>
        <v>0.5</v>
      </c>
      <c r="FM64" s="26">
        <f>INDEX(军阶与晶片数值!$C$6:$C$36,新怪物属性!$BA64+1)</f>
        <v>0.5</v>
      </c>
      <c r="FO64" s="14">
        <f>INDEX(战舰突破!$H$6:$H$18,新怪物属性!$J64+1)+INDEX(战舰突破!$H$23:$H$35,新怪物属性!$K64+1)+INDEX(战舰突破!$H$40:$H$52,新怪物属性!$L64+1)</f>
        <v>200</v>
      </c>
      <c r="FP64" s="14">
        <f>INDEX(战舰突破!$I$6:$I$18,新怪物属性!$J64+1)+INDEX(战舰突破!$I$23:$I$35,新怪物属性!$K64+1)+INDEX(战舰突破!$I$40:$I$52,新怪物属性!$L64+1)</f>
        <v>200</v>
      </c>
      <c r="FQ64" s="14">
        <f>INDEX(战舰突破!$J$6:$J$18,新怪物属性!$J64+1)+INDEX(战舰突破!$J$23:$J$35,新怪物属性!$K64+1)+INDEX(战舰突破!$J$40:$J$52,新怪物属性!$L64+1)</f>
        <v>0</v>
      </c>
      <c r="FR64" s="14">
        <f>INDEX(战舰突破!$K$6:$K$18,新怪物属性!$J64+1)+INDEX(战舰突破!$K$23:$K$35,新怪物属性!$K64+1)+INDEX(战舰突破!$K$40:$K$52,新怪物属性!$L64+1)</f>
        <v>0</v>
      </c>
      <c r="FS64" s="14">
        <f>INDEX(战舰突破!$L$6:$L$18,新怪物属性!$J64+1)+INDEX(战舰突破!$L$23:$L$35,新怪物属性!$K64+1)+INDEX(战舰突破!$L$40:$L$52,新怪物属性!$L64+1)</f>
        <v>200</v>
      </c>
      <c r="FT64" s="18">
        <f>INDEX(战舰突破!$N$6:$N$18,新怪物属性!$J64+1)+INDEX(战舰突破!$N$23:$N$35,新怪物属性!$K64+1)+INDEX(战舰突破!$N$40:$N$52,新怪物属性!$L64+1)</f>
        <v>0</v>
      </c>
      <c r="FU64" s="18">
        <f>INDEX(战舰突破!$O$6:$O$18,新怪物属性!$J64+1)+INDEX(战舰突破!$O$23:$O$35,新怪物属性!$K64+1)+INDEX(战舰突破!$O$40:$O$52,新怪物属性!$L64+1)</f>
        <v>0</v>
      </c>
      <c r="FV64" s="18">
        <f>INDEX(战舰突破!$P$6:$P$18,新怪物属性!$J64+1)+INDEX(战舰突破!$P$23:$P$35,新怪物属性!$K64+1)+INDEX(战舰突破!$P$40:$P$52,新怪物属性!$L64+1)</f>
        <v>0</v>
      </c>
      <c r="FW64" s="18">
        <f>INDEX(战舰突破!$Q$6:$Q$18,新怪物属性!$J64+1)+INDEX(战舰突破!$Q$23:$Q$35,新怪物属性!$K64+1)+INDEX(战舰突破!$Q$40:$Q$52,新怪物属性!$L64+1)</f>
        <v>0</v>
      </c>
      <c r="FX64" s="18">
        <f>INDEX(战舰突破!$R$6:$R$18,新怪物属性!$J64+1)+INDEX(战舰突破!$R$23:$R$35,新怪物属性!$K64+1)+INDEX(战舰突破!$R$40:$R$52,新怪物属性!$L64+1)</f>
        <v>0</v>
      </c>
      <c r="FY64" s="18">
        <f>INDEX(战舰突破!$M$6:$M$18,新怪物属性!$J64+1)+INDEX(战舰突破!$M$23:$M$35,新怪物属性!$K64+1)+INDEX(战舰突破!$M$40:$M$52,新怪物属性!$L64+1)</f>
        <v>0</v>
      </c>
      <c r="FZ64" s="22">
        <f>INDEX(战舰突破!$W$6:$W$18,新怪物属性!$J64+1)+INDEX(战舰突破!$W$23:$W$35,新怪物属性!$K64+1)+INDEX(战舰突破!$W$40:$W$52,新怪物属性!$L64+1)</f>
        <v>0.5</v>
      </c>
      <c r="GC64" s="14">
        <f>INDEX(战舰突破!$S$6:$S$18,新怪物属性!$J64+1)</f>
        <v>0</v>
      </c>
      <c r="GD64" s="14">
        <f>INDEX(战舰突破!$T$6:$T$18,新怪物属性!$J64+1)</f>
        <v>0.25</v>
      </c>
      <c r="GE64" s="14">
        <f>INDEX(战舰突破!$U$6:$U$18,新怪物属性!$J64+1)</f>
        <v>0.1</v>
      </c>
      <c r="GF64" s="14">
        <f>INDEX(战舰突破!$V$6:$V$18,新怪物属性!$J64+1)</f>
        <v>0</v>
      </c>
      <c r="GG64" s="14">
        <f>INDEX(战舰突破!$X$6:$X$18,新怪物属性!$J64+1)</f>
        <v>5</v>
      </c>
      <c r="GI64" s="14">
        <f>INDEX(战舰突破!$S$23:$S$35,新怪物属性!$J64+1)</f>
        <v>0.25</v>
      </c>
      <c r="GJ64" s="14">
        <f>INDEX(战舰突破!$T$23:$T$35,新怪物属性!$J64+1)</f>
        <v>0.25</v>
      </c>
      <c r="GK64" s="14">
        <f>INDEX(战舰突破!$U$23:$U$35,新怪物属性!$J64+1)</f>
        <v>0.1</v>
      </c>
      <c r="GL64" s="14">
        <f>INDEX(战舰突破!$V$23:$V$35,新怪物属性!$J64+1)</f>
        <v>0</v>
      </c>
      <c r="GM64" s="14">
        <f>INDEX(战舰突破!$X$23:$X$35,新怪物属性!$J64+1)</f>
        <v>75</v>
      </c>
      <c r="GO64" s="14">
        <f>INDEX(战舰突破!$S$40:$S$52,新怪物属性!$J64+1)</f>
        <v>0.25</v>
      </c>
      <c r="GP64" s="14">
        <f>INDEX(战舰突破!$T$40:$T$52,新怪物属性!$J64+1)</f>
        <v>0.25</v>
      </c>
      <c r="GQ64" s="14">
        <f>INDEX(战舰突破!$U$40:$U$52,新怪物属性!$J64+1)</f>
        <v>0.1</v>
      </c>
      <c r="GR64" s="14">
        <f>INDEX(战舰突破!$V$40:$V$52,新怪物属性!$J64+1)</f>
        <v>0</v>
      </c>
      <c r="GS64" s="14">
        <f>INDEX(战舰突破!$X$40:$X$52,新怪物属性!$J64+1)</f>
        <v>125</v>
      </c>
      <c r="GV64" s="14">
        <v>1</v>
      </c>
      <c r="GW64" s="14">
        <v>9</v>
      </c>
      <c r="GX64" s="14">
        <v>1</v>
      </c>
      <c r="GY64" s="14">
        <v>7</v>
      </c>
      <c r="GZ64" s="14">
        <v>1</v>
      </c>
      <c r="HA64" s="14">
        <v>4</v>
      </c>
      <c r="HB64" s="14">
        <v>1</v>
      </c>
      <c r="HC64" s="14">
        <v>2</v>
      </c>
      <c r="HD64" s="14">
        <v>0</v>
      </c>
      <c r="HE64" s="14">
        <v>0</v>
      </c>
      <c r="HF64" s="14">
        <v>0</v>
      </c>
      <c r="HG64" s="14">
        <v>0</v>
      </c>
      <c r="HH64" s="14">
        <v>0</v>
      </c>
      <c r="HI64" s="14">
        <v>0</v>
      </c>
      <c r="HJ64" s="14">
        <v>0</v>
      </c>
      <c r="HK64" s="14">
        <v>0</v>
      </c>
      <c r="HL64" s="14">
        <v>0</v>
      </c>
      <c r="HM64" s="14">
        <v>0</v>
      </c>
      <c r="HN64" s="14">
        <v>0</v>
      </c>
      <c r="HO64" s="14">
        <v>0</v>
      </c>
      <c r="HP64" s="14">
        <v>0</v>
      </c>
      <c r="HQ64" s="14">
        <v>0</v>
      </c>
      <c r="HR64" s="14">
        <v>0</v>
      </c>
      <c r="HS64" s="14">
        <v>0</v>
      </c>
      <c r="HT64" s="14">
        <v>0</v>
      </c>
      <c r="HU64" s="14">
        <v>0</v>
      </c>
      <c r="HX64" s="14">
        <v>3</v>
      </c>
      <c r="HY64" s="14">
        <v>4</v>
      </c>
      <c r="IB64" s="14">
        <f>IF($GV64=0,0,INDEX(战宠!P$15:P$27,新怪物属性!$GV$3)*(INDEX(战宠!$U$7:$Y$10,1,新怪物属性!$GV64)))*(新怪物属性!$GW64+4)
+IF($GX64=0,0,INDEX(战宠!P$15:P$27,新怪物属性!$GX$3)*(INDEX(战宠!$U$7:$Y$10,1,新怪物属性!$GX64)))*(新怪物属性!$GY64+4)
+IF($GZ64=0,0,INDEX(战宠!P$15:P$27,新怪物属性!$GZ$3)*(INDEX(战宠!$U$7:$Y$10,1,新怪物属性!$GZ64)))*(新怪物属性!$HA64+4)
+IF($HB64=0,0,INDEX(战宠!P$15:P$27,新怪物属性!$HB$3)*(INDEX(战宠!$U$7:$Y$10,1,新怪物属性!$HB64)))*(新怪物属性!$HC64+4)
+IF($HD64=0,0,INDEX(战宠!P$15:P$27,新怪物属性!$HD$3)*(INDEX(战宠!$U$7:$Y$10,1,新怪物属性!$HD64)))*(新怪物属性!$HE64+4)
+IF($HF64=0,0,INDEX(战宠!P$15:P$27,新怪物属性!$HF$3)*(INDEX(战宠!$U$7:$Y$10,1,新怪物属性!$HF64)))*(新怪物属性!$HG64+4)
+IF($HH64=0,0,INDEX(战宠!P$15:P$27,新怪物属性!$HH$3)*(INDEX(战宠!$U$7:$Y$10,1,新怪物属性!$HH64)))*(新怪物属性!$HI64+4)
+IF($HJ64=0,0,INDEX(战宠!P$15:P$27,新怪物属性!$HJ$3)*(INDEX(战宠!$U$7:$Y$10,1,新怪物属性!$HJ64)))*(新怪物属性!$HK64+4)
+IF($HL64=0,0,INDEX(战宠!P$15:P$27,新怪物属性!$HL$3)*(INDEX(战宠!$U$7:$Y$10,1,新怪物属性!$HL64)))*(新怪物属性!$HM64+4)
+IF($HN64=0,0,INDEX(战宠!P$15:P$27,新怪物属性!$HN$3)*(INDEX(战宠!$U$7:$Y$10,1,新怪物属性!$HN64)))*(新怪物属性!$HO64+4)
+IF($HP64=0,0,INDEX(战宠!P$15:P$27,新怪物属性!$HP$3)*(INDEX(战宠!$U$7:$Y$10,1,新怪物属性!$HP64)))*(新怪物属性!$HQ64+4)
+IF($HR64=0,0,INDEX(战宠!P$15:P$27,新怪物属性!$HR$3)*(INDEX(战宠!$U$7:$Y$10,1,新怪物属性!$HR64)))*(新怪物属性!$HS64+4)
+IF($HT64=0,0,INDEX(战宠!P$15:P$27,新怪物属性!$HT$3)*(INDEX(战宠!$U$7:$Y$10,1,新怪物属性!$HT64)))*(新怪物属性!$HU64+4)</f>
        <v>32800</v>
      </c>
      <c r="IC64" s="14">
        <f>IF($GV64=0,0,INDEX(战宠!Q$15:Q$27,新怪物属性!$GV$3)*(INDEX(战宠!$U$7:$Y$10,1,新怪物属性!$GV64)))*(新怪物属性!$GW64+4)
+IF($GX64=0,0,INDEX(战宠!Q$15:Q$27,新怪物属性!$GX$3)*(INDEX(战宠!$U$7:$Y$10,1,新怪物属性!$GX64)))*(新怪物属性!$GY64+4)
+IF($GZ64=0,0,INDEX(战宠!Q$15:Q$27,新怪物属性!$GZ$3)*(INDEX(战宠!$U$7:$Y$10,1,新怪物属性!$GZ64)))*(新怪物属性!$HA64+4)
+IF($HB64=0,0,INDEX(战宠!Q$15:Q$27,新怪物属性!$HB$3)*(INDEX(战宠!$U$7:$Y$10,1,新怪物属性!$HB64)))*(新怪物属性!$HC64+4)
+IF($HD64=0,0,INDEX(战宠!Q$15:Q$27,新怪物属性!$HD$3)*(INDEX(战宠!$U$7:$Y$10,1,新怪物属性!$HD64)))*(新怪物属性!$HE64+4)
+IF($HF64=0,0,INDEX(战宠!Q$15:Q$27,新怪物属性!$HF$3)*(INDEX(战宠!$U$7:$Y$10,1,新怪物属性!$HF64)))*(新怪物属性!$HG64+4)
+IF($HH64=0,0,INDEX(战宠!Q$15:Q$27,新怪物属性!$HH$3)*(INDEX(战宠!$U$7:$Y$10,1,新怪物属性!$HH64)))*(新怪物属性!$HI64+4)
+IF($HJ64=0,0,INDEX(战宠!Q$15:Q$27,新怪物属性!$HJ$3)*(INDEX(战宠!$U$7:$Y$10,1,新怪物属性!$HJ64)))*(新怪物属性!$HK64+4)
+IF($HL64=0,0,INDEX(战宠!Q$15:Q$27,新怪物属性!$HL$3)*(INDEX(战宠!$U$7:$Y$10,1,新怪物属性!$HL64)))*(新怪物属性!$HM64+4)
+IF($HN64=0,0,INDEX(战宠!Q$15:Q$27,新怪物属性!$HN$3)*(INDEX(战宠!$U$7:$Y$10,1,新怪物属性!$HN64)))*(新怪物属性!$HO64+4)
+IF($HP64=0,0,INDEX(战宠!Q$15:Q$27,新怪物属性!$HP$3)*(INDEX(战宠!$U$7:$Y$10,1,新怪物属性!$HP64)))*(新怪物属性!$HQ64+4)
+IF($HR64=0,0,INDEX(战宠!Q$15:Q$27,新怪物属性!$HR$3)*(INDEX(战宠!$U$7:$Y$10,1,新怪物属性!$HR64)))*(新怪物属性!$HS64+4)
+IF($HT64=0,0,INDEX(战宠!Q$15:Q$27,新怪物属性!$HT$3)*(INDEX(战宠!$U$7:$Y$10,1,新怪物属性!$HT64)))*(新怪物属性!$HU64+4)</f>
        <v>258000</v>
      </c>
      <c r="ID64" s="14">
        <f>IF($GV64=0,0,INDEX(战宠!R$15:R$27,新怪物属性!$GV$3)*(INDEX(战宠!$U$7:$Y$10,1,新怪物属性!$GV64)))*(新怪物属性!$GW64+4)
+IF($GX64=0,0,INDEX(战宠!R$15:R$27,新怪物属性!$GX$3)*(INDEX(战宠!$U$7:$Y$10,1,新怪物属性!$GX64)))*(新怪物属性!$GY64+4)
+IF($GZ64=0,0,INDEX(战宠!R$15:R$27,新怪物属性!$GZ$3)*(INDEX(战宠!$U$7:$Y$10,1,新怪物属性!$GZ64)))*(新怪物属性!$HA64+4)
+IF($HB64=0,0,INDEX(战宠!R$15:R$27,新怪物属性!$HB$3)*(INDEX(战宠!$U$7:$Y$10,1,新怪物属性!$HB64)))*(新怪物属性!$HC64+4)
+IF($HD64=0,0,INDEX(战宠!R$15:R$27,新怪物属性!$HD$3)*(INDEX(战宠!$U$7:$Y$10,1,新怪物属性!$HD64)))*(新怪物属性!$HE64+4)
+IF($HF64=0,0,INDEX(战宠!R$15:R$27,新怪物属性!$HF$3)*(INDEX(战宠!$U$7:$Y$10,1,新怪物属性!$HF64)))*(新怪物属性!$HG64+4)
+IF($HH64=0,0,INDEX(战宠!R$15:R$27,新怪物属性!$HH$3)*(INDEX(战宠!$U$7:$Y$10,1,新怪物属性!$HH64)))*(新怪物属性!$HI64+4)
+IF($HJ64=0,0,INDEX(战宠!R$15:R$27,新怪物属性!$HJ$3)*(INDEX(战宠!$U$7:$Y$10,1,新怪物属性!$HJ64)))*(新怪物属性!$HK64+4)
+IF($HL64=0,0,INDEX(战宠!R$15:R$27,新怪物属性!$HL$3)*(INDEX(战宠!$U$7:$Y$10,1,新怪物属性!$HL64)))*(新怪物属性!$HM64+4)
+IF($HN64=0,0,INDEX(战宠!R$15:R$27,新怪物属性!$HN$3)*(INDEX(战宠!$U$7:$Y$10,1,新怪物属性!$HN64)))*(新怪物属性!$HO64+4)
+IF($HP64=0,0,INDEX(战宠!R$15:R$27,新怪物属性!$HP$3)*(INDEX(战宠!$U$7:$Y$10,1,新怪物属性!$HP64)))*(新怪物属性!$HQ64+4)
+IF($HR64=0,0,INDEX(战宠!R$15:R$27,新怪物属性!$HR$3)*(INDEX(战宠!$U$7:$Y$10,1,新怪物属性!$HR64)))*(新怪物属性!$HS64+4)
+IF($HT64=0,0,INDEX(战宠!R$15:R$27,新怪物属性!$HT$3)*(INDEX(战宠!$U$7:$Y$10,1,新怪物属性!$HT64)))*(新怪物属性!$HU64+4)</f>
        <v>15600</v>
      </c>
      <c r="IE64" s="14">
        <f>IF($GV64=0,0,INDEX(战宠!S$15:S$27,新怪物属性!$GV$3)*(INDEX(战宠!$U$7:$Y$10,1,新怪物属性!$GV64)))*(新怪物属性!$GW64+4)
+IF($GX64=0,0,INDEX(战宠!S$15:S$27,新怪物属性!$GX$3)*(INDEX(战宠!$U$7:$Y$10,1,新怪物属性!$GX64)))*(新怪物属性!$GY64+4)
+IF($GZ64=0,0,INDEX(战宠!S$15:S$27,新怪物属性!$GZ$3)*(INDEX(战宠!$U$7:$Y$10,1,新怪物属性!$GZ64)))*(新怪物属性!$HA64+4)
+IF($HB64=0,0,INDEX(战宠!S$15:S$27,新怪物属性!$HB$3)*(INDEX(战宠!$U$7:$Y$10,1,新怪物属性!$HB64)))*(新怪物属性!$HC64+4)
+IF($HD64=0,0,INDEX(战宠!S$15:S$27,新怪物属性!$HD$3)*(INDEX(战宠!$U$7:$Y$10,1,新怪物属性!$HD64)))*(新怪物属性!$HE64+4)
+IF($HF64=0,0,INDEX(战宠!S$15:S$27,新怪物属性!$HF$3)*(INDEX(战宠!$U$7:$Y$10,1,新怪物属性!$HF64)))*(新怪物属性!$HG64+4)
+IF($HH64=0,0,INDEX(战宠!S$15:S$27,新怪物属性!$HH$3)*(INDEX(战宠!$U$7:$Y$10,1,新怪物属性!$HH64)))*(新怪物属性!$HI64+4)
+IF($HJ64=0,0,INDEX(战宠!S$15:S$27,新怪物属性!$HJ$3)*(INDEX(战宠!$U$7:$Y$10,1,新怪物属性!$HJ64)))*(新怪物属性!$HK64+4)
+IF($HL64=0,0,INDEX(战宠!S$15:S$27,新怪物属性!$HL$3)*(INDEX(战宠!$U$7:$Y$10,1,新怪物属性!$HL64)))*(新怪物属性!$HM64+4)
+IF($HN64=0,0,INDEX(战宠!S$15:S$27,新怪物属性!$HN$3)*(INDEX(战宠!$U$7:$Y$10,1,新怪物属性!$HN64)))*(新怪物属性!$HO64+4)
+IF($HP64=0,0,INDEX(战宠!S$15:S$27,新怪物属性!$HP$3)*(INDEX(战宠!$U$7:$Y$10,1,新怪物属性!$HP64)))*(新怪物属性!$HQ64+4)
+IF($HR64=0,0,INDEX(战宠!S$15:S$27,新怪物属性!$HR$3)*(INDEX(战宠!$U$7:$Y$10,1,新怪物属性!$HR64)))*(新怪物属性!$HS64+4)
+IF($HT64=0,0,INDEX(战宠!S$15:S$27,新怪物属性!$HT$3)*(INDEX(战宠!$U$7:$Y$10,1,新怪物属性!$HT64)))*(新怪物属性!$HU64+4)</f>
        <v>390000</v>
      </c>
      <c r="IF64" s="14">
        <f>IF($GV64=0,0,INDEX(战宠!T$15:T$27,新怪物属性!$GV$3)*(INDEX(战宠!$U$7:$Y$10,1,新怪物属性!$GV64)))*(新怪物属性!$GW64+4)
+IF($GX64=0,0,INDEX(战宠!T$15:T$27,新怪物属性!$GX$3)*(INDEX(战宠!$U$7:$Y$10,1,新怪物属性!$GX64)))*(新怪物属性!$GY64+4)
+IF($GZ64=0,0,INDEX(战宠!T$15:T$27,新怪物属性!$GZ$3)*(INDEX(战宠!$U$7:$Y$10,1,新怪物属性!$GZ64)))*(新怪物属性!$HA64+4)
+IF($HB64=0,0,INDEX(战宠!T$15:T$27,新怪物属性!$HB$3)*(INDEX(战宠!$U$7:$Y$10,1,新怪物属性!$HB64)))*(新怪物属性!$HC64+4)
+IF($HD64=0,0,INDEX(战宠!T$15:T$27,新怪物属性!$HD$3)*(INDEX(战宠!$U$7:$Y$10,1,新怪物属性!$HD64)))*(新怪物属性!$HE64+4)
+IF($HF64=0,0,INDEX(战宠!T$15:T$27,新怪物属性!$HF$3)*(INDEX(战宠!$U$7:$Y$10,1,新怪物属性!$HF64)))*(新怪物属性!$HG64+4)
+IF($HH64=0,0,INDEX(战宠!T$15:T$27,新怪物属性!$HH$3)*(INDEX(战宠!$U$7:$Y$10,1,新怪物属性!$HH64)))*(新怪物属性!$HI64+4)
+IF($HJ64=0,0,INDEX(战宠!T$15:T$27,新怪物属性!$HJ$3)*(INDEX(战宠!$U$7:$Y$10,1,新怪物属性!$HJ64)))*(新怪物属性!$HK64+4)
+IF($HL64=0,0,INDEX(战宠!T$15:T$27,新怪物属性!$HL$3)*(INDEX(战宠!$U$7:$Y$10,1,新怪物属性!$HL64)))*(新怪物属性!$HM64+4)
+IF($HN64=0,0,INDEX(战宠!T$15:T$27,新怪物属性!$HN$3)*(INDEX(战宠!$U$7:$Y$10,1,新怪物属性!$HN64)))*(新怪物属性!$HO64+4)
+IF($HP64=0,0,INDEX(战宠!T$15:T$27,新怪物属性!$HP$3)*(INDEX(战宠!$U$7:$Y$10,1,新怪物属性!$HP64)))*(新怪物属性!$HQ64+4)
+IF($HR64=0,0,INDEX(战宠!T$15:T$27,新怪物属性!$HR$3)*(INDEX(战宠!$U$7:$Y$10,1,新怪物属性!$HR64)))*(新怪物属性!$HS64+4)
+IF($HT64=0,0,INDEX(战宠!T$15:T$27,新怪物属性!$HT$3)*(INDEX(战宠!$U$7:$Y$10,1,新怪物属性!$HT64)))*(新怪物属性!$HU64+4)</f>
        <v>10720</v>
      </c>
      <c r="II64" s="14">
        <f>IF(HX64=0,0,INDEX(战宠!$D$15:$D$27,新怪物属性!HX64))</f>
        <v>0.2</v>
      </c>
      <c r="IJ64" s="14">
        <f>IF(HY64=0,0,INDEX(战宠!$D$15:$D$27,新怪物属性!HY64))</f>
        <v>0.25</v>
      </c>
      <c r="IM64" s="14">
        <f t="shared" si="51"/>
        <v>169707</v>
      </c>
      <c r="IN64" s="14">
        <f t="shared" si="52"/>
        <v>170226</v>
      </c>
      <c r="IO64" s="14">
        <f t="shared" si="53"/>
        <v>170782</v>
      </c>
      <c r="IP64" s="14">
        <f t="shared" si="54"/>
        <v>169707</v>
      </c>
      <c r="IQ64" s="14">
        <f t="shared" si="55"/>
        <v>169707</v>
      </c>
      <c r="IR64" s="14">
        <f t="shared" si="89"/>
        <v>903199</v>
      </c>
      <c r="IS64" s="14">
        <f t="shared" si="90"/>
        <v>48772</v>
      </c>
      <c r="IT64" s="14">
        <f t="shared" si="91"/>
        <v>1871019</v>
      </c>
      <c r="IU64" s="14">
        <f t="shared" si="92"/>
        <v>38697</v>
      </c>
      <c r="IV64" s="28">
        <f t="shared" si="93"/>
        <v>6374</v>
      </c>
      <c r="IW64" s="28">
        <f t="shared" si="94"/>
        <v>5590</v>
      </c>
      <c r="IX64" s="28">
        <f t="shared" si="95"/>
        <v>6374</v>
      </c>
      <c r="IY64" s="28">
        <f t="shared" si="96"/>
        <v>5590</v>
      </c>
      <c r="IZ64" s="28">
        <f t="shared" si="97"/>
        <v>1.1888100000000004</v>
      </c>
      <c r="JA64" s="28">
        <f t="shared" si="98"/>
        <v>1.1888100000000004</v>
      </c>
      <c r="JB64" s="28">
        <f t="shared" si="99"/>
        <v>30</v>
      </c>
      <c r="JC64" s="28">
        <f t="shared" si="100"/>
        <v>22.5</v>
      </c>
      <c r="JD64" s="14">
        <f t="shared" si="101"/>
        <v>1</v>
      </c>
      <c r="JE64" s="14">
        <f t="shared" si="102"/>
        <v>1.25</v>
      </c>
      <c r="JF64" s="14">
        <f t="shared" si="103"/>
        <v>1.25</v>
      </c>
      <c r="JG64" s="18">
        <f t="shared" si="104"/>
        <v>1.25</v>
      </c>
      <c r="JH64" s="18">
        <f t="shared" si="105"/>
        <v>1.25</v>
      </c>
      <c r="JI64" s="18">
        <f t="shared" si="106"/>
        <v>1.25</v>
      </c>
      <c r="JJ64" s="29">
        <f t="shared" si="136"/>
        <v>6524</v>
      </c>
      <c r="JK64" s="29">
        <f t="shared" si="136"/>
        <v>6824</v>
      </c>
      <c r="JL64" s="29">
        <f t="shared" si="136"/>
        <v>6824</v>
      </c>
      <c r="JM64" s="26">
        <f t="shared" si="107"/>
        <v>0.1</v>
      </c>
      <c r="JN64" s="26">
        <f t="shared" si="108"/>
        <v>0.1</v>
      </c>
      <c r="JO64" s="26">
        <f t="shared" si="109"/>
        <v>0.1</v>
      </c>
      <c r="JP64" s="14">
        <f t="shared" si="110"/>
        <v>2</v>
      </c>
      <c r="JQ64" s="14">
        <f t="shared" si="111"/>
        <v>2</v>
      </c>
      <c r="JR64" s="14">
        <f t="shared" si="112"/>
        <v>2</v>
      </c>
      <c r="JS64" s="14">
        <f t="shared" si="113"/>
        <v>5</v>
      </c>
      <c r="JT64" s="14">
        <f t="shared" si="114"/>
        <v>75</v>
      </c>
      <c r="JU64" s="14">
        <f t="shared" si="115"/>
        <v>125</v>
      </c>
      <c r="JV64">
        <v>60</v>
      </c>
      <c r="JW64" s="14">
        <f t="shared" si="57"/>
        <v>11547260</v>
      </c>
      <c r="JY64" s="14">
        <f t="shared" si="31"/>
        <v>97544</v>
      </c>
      <c r="JZ64" s="14">
        <f t="shared" si="58"/>
        <v>108038</v>
      </c>
      <c r="KA64" s="29">
        <f t="shared" si="59"/>
        <v>5366</v>
      </c>
      <c r="KB64" s="29">
        <f t="shared" si="60"/>
        <v>3638</v>
      </c>
      <c r="KC64" s="29">
        <f t="shared" si="61"/>
        <v>4518</v>
      </c>
      <c r="KD64" s="29">
        <f t="shared" si="62"/>
        <v>4716</v>
      </c>
      <c r="KE64" s="14">
        <f t="shared" si="116"/>
        <v>1.1888100000000004</v>
      </c>
      <c r="KF64" s="14">
        <f t="shared" si="117"/>
        <v>1.1888100000000004</v>
      </c>
      <c r="KG64" s="14">
        <f t="shared" si="63"/>
        <v>84822.991705546912</v>
      </c>
      <c r="KH64" s="26">
        <f t="shared" si="118"/>
        <v>0.50779967159277506</v>
      </c>
      <c r="KI64" s="26">
        <f t="shared" si="119"/>
        <v>0.55964417655065124</v>
      </c>
      <c r="KJ64" s="29">
        <f t="shared" si="64"/>
        <v>12998</v>
      </c>
      <c r="KK64" s="29">
        <f t="shared" si="65"/>
        <v>62835</v>
      </c>
      <c r="KL64" s="29">
        <f t="shared" si="66"/>
        <v>84317</v>
      </c>
      <c r="KM64" s="23">
        <f t="shared" si="67"/>
        <v>20797</v>
      </c>
      <c r="KN64" s="23">
        <f t="shared" si="68"/>
        <v>25996</v>
      </c>
      <c r="KO64" s="26">
        <f t="shared" si="120"/>
        <v>0.50966805731906406</v>
      </c>
      <c r="KP64" s="26">
        <f t="shared" si="121"/>
        <v>0.54367857790676588</v>
      </c>
      <c r="KQ64" s="26">
        <f t="shared" si="122"/>
        <v>0.54367857790676588</v>
      </c>
      <c r="KR64" s="26">
        <f t="shared" si="69"/>
        <v>0.10966805731906404</v>
      </c>
      <c r="KS64" s="26">
        <v>0.09</v>
      </c>
      <c r="KT64" s="29">
        <f t="shared" si="123"/>
        <v>1.4</v>
      </c>
      <c r="KU64" s="29">
        <f t="shared" si="124"/>
        <v>1.7925131507346272</v>
      </c>
      <c r="KV64" s="29">
        <f t="shared" si="125"/>
        <v>1.7925131507346272</v>
      </c>
      <c r="KW64" s="29">
        <f t="shared" si="126"/>
        <v>90985.999999999985</v>
      </c>
      <c r="KX64" s="29">
        <f t="shared" si="127"/>
        <v>75088.375884273541</v>
      </c>
      <c r="KY64" s="29">
        <f t="shared" si="128"/>
        <v>75569.66566524579</v>
      </c>
      <c r="KZ64" s="29">
        <f t="shared" si="129"/>
        <v>567431</v>
      </c>
      <c r="LA64" s="14">
        <f t="shared" si="130"/>
        <v>241644.04</v>
      </c>
      <c r="LE64" s="14">
        <v>1</v>
      </c>
      <c r="LF64" s="14">
        <v>1</v>
      </c>
      <c r="LG64" s="14">
        <v>480</v>
      </c>
      <c r="LH64" s="14">
        <v>80</v>
      </c>
      <c r="LI64" s="14">
        <v>60</v>
      </c>
      <c r="LJ64" s="14">
        <v>60</v>
      </c>
      <c r="LK64" s="14">
        <v>60</v>
      </c>
      <c r="LL64" s="23">
        <f t="shared" si="71"/>
        <v>34708373</v>
      </c>
      <c r="LM64" s="23">
        <f t="shared" si="72"/>
        <v>1</v>
      </c>
      <c r="LN64" s="23">
        <f t="shared" si="73"/>
        <v>34708.370000000003</v>
      </c>
      <c r="LO64" s="14">
        <v>1</v>
      </c>
      <c r="LP64" s="14">
        <v>1</v>
      </c>
      <c r="LQ64" s="14">
        <v>240</v>
      </c>
      <c r="LR64" s="14">
        <v>35</v>
      </c>
      <c r="LS64" s="14">
        <v>22</v>
      </c>
      <c r="LT64" s="14">
        <v>30</v>
      </c>
      <c r="LU64" s="14">
        <v>30</v>
      </c>
      <c r="LV64" s="23">
        <f t="shared" si="74"/>
        <v>18125495</v>
      </c>
      <c r="LW64" s="23">
        <f t="shared" si="75"/>
        <v>1</v>
      </c>
      <c r="LX64" s="23">
        <f t="shared" si="76"/>
        <v>18125.5</v>
      </c>
      <c r="MB64">
        <f t="shared" si="131"/>
        <v>1.7877004128947429</v>
      </c>
      <c r="MC64">
        <f t="shared" si="132"/>
        <v>2.1252361278534</v>
      </c>
      <c r="ME64" s="14">
        <v>10</v>
      </c>
      <c r="MF64" s="14">
        <v>2</v>
      </c>
      <c r="MG64" s="14">
        <v>1.5</v>
      </c>
      <c r="MH64" s="23">
        <f t="shared" si="133"/>
        <v>746939</v>
      </c>
      <c r="MI64" s="23">
        <f t="shared" si="77"/>
        <v>0</v>
      </c>
      <c r="MJ64" s="23">
        <f t="shared" si="78"/>
        <v>746939</v>
      </c>
      <c r="MK64" s="14">
        <v>30</v>
      </c>
      <c r="ML64" s="14">
        <v>6</v>
      </c>
      <c r="MM64" s="14">
        <v>4</v>
      </c>
      <c r="MN64" s="23">
        <f t="shared" si="134"/>
        <v>2146356</v>
      </c>
      <c r="MO64" s="23">
        <f t="shared" si="79"/>
        <v>1</v>
      </c>
      <c r="MP64" s="23">
        <f t="shared" si="80"/>
        <v>2146.36</v>
      </c>
      <c r="MR64" s="23">
        <f t="shared" si="81"/>
        <v>2861808</v>
      </c>
      <c r="MS64" s="23">
        <f t="shared" si="82"/>
        <v>1</v>
      </c>
      <c r="MT64" s="23">
        <f t="shared" si="83"/>
        <v>2861.81</v>
      </c>
      <c r="MU64" s="23">
        <f t="shared" si="87"/>
        <v>1120409</v>
      </c>
      <c r="MV64" s="23">
        <f t="shared" si="85"/>
        <v>1</v>
      </c>
      <c r="MW64" s="23">
        <f t="shared" si="86"/>
        <v>1120.4100000000001</v>
      </c>
      <c r="NJ64" s="14">
        <v>60</v>
      </c>
      <c r="NK64" s="14"/>
    </row>
    <row r="65" spans="1:361" ht="16.5" x14ac:dyDescent="0.2">
      <c r="A65">
        <v>30</v>
      </c>
      <c r="B65">
        <v>800</v>
      </c>
      <c r="C65" s="14">
        <v>3</v>
      </c>
      <c r="D65" s="14">
        <v>170</v>
      </c>
      <c r="E65" s="14"/>
      <c r="F65" s="14"/>
      <c r="G65" s="14">
        <v>170</v>
      </c>
      <c r="H65" s="14">
        <v>170</v>
      </c>
      <c r="I65" s="14">
        <v>170</v>
      </c>
      <c r="J65" s="14">
        <v>4</v>
      </c>
      <c r="K65" s="14">
        <v>4</v>
      </c>
      <c r="L65" s="14">
        <v>4</v>
      </c>
      <c r="M65" s="14">
        <v>2</v>
      </c>
      <c r="N65" s="14">
        <v>2</v>
      </c>
      <c r="O65" s="14">
        <v>2</v>
      </c>
      <c r="P65" s="14">
        <v>5</v>
      </c>
      <c r="Q65" s="14">
        <v>5</v>
      </c>
      <c r="R65" s="14">
        <v>5</v>
      </c>
      <c r="S65" s="14">
        <v>5</v>
      </c>
      <c r="T65" s="14">
        <v>5</v>
      </c>
      <c r="U65" s="14">
        <v>5</v>
      </c>
      <c r="V65" s="14">
        <v>5</v>
      </c>
      <c r="W65" s="14">
        <v>5</v>
      </c>
      <c r="X65" s="14">
        <v>170</v>
      </c>
      <c r="Y65" s="14">
        <v>170</v>
      </c>
      <c r="Z65" s="14">
        <v>170</v>
      </c>
      <c r="AA65" s="14">
        <v>170</v>
      </c>
      <c r="AB65" s="14">
        <v>170</v>
      </c>
      <c r="AC65" s="14">
        <v>170</v>
      </c>
      <c r="AD65" s="14">
        <v>170</v>
      </c>
      <c r="AE65" s="14">
        <v>170</v>
      </c>
      <c r="AF65" s="14">
        <v>24</v>
      </c>
      <c r="AG65" s="14">
        <v>16</v>
      </c>
      <c r="AH65" s="14">
        <v>16</v>
      </c>
      <c r="AI65" s="14">
        <v>16</v>
      </c>
      <c r="AJ65" s="14">
        <v>16</v>
      </c>
      <c r="AK65" s="14">
        <v>16</v>
      </c>
      <c r="AL65" s="14">
        <v>15</v>
      </c>
      <c r="AM65" s="14">
        <v>15</v>
      </c>
      <c r="AN65" s="14">
        <v>2</v>
      </c>
      <c r="AO65" s="14">
        <v>2</v>
      </c>
      <c r="AP65" s="14">
        <v>2</v>
      </c>
      <c r="AQ65" s="14">
        <v>2</v>
      </c>
      <c r="AR65" s="14">
        <v>2</v>
      </c>
      <c r="AS65" s="14">
        <v>0</v>
      </c>
      <c r="AT65" s="14">
        <v>0</v>
      </c>
      <c r="AU65" s="14">
        <v>0</v>
      </c>
      <c r="AV65" s="14">
        <v>0</v>
      </c>
      <c r="AW65" s="14">
        <v>2</v>
      </c>
      <c r="AX65" s="14">
        <v>1</v>
      </c>
      <c r="AY65" s="14">
        <v>0</v>
      </c>
      <c r="AZ65" s="14">
        <v>0</v>
      </c>
      <c r="BA65" s="14">
        <v>10</v>
      </c>
      <c r="BD65" s="33"/>
      <c r="BF65" s="14">
        <f>ROUND((INDEX(新战舰养成!S$6:S$18,新怪物属性!$J65+1)+INDEX(新战舰养成!D$6:D$18,新怪物属性!$J65+1)*(新怪物属性!$G65-1))*INDEX(战舰突破!$D$6:$D$18,新怪物属性!$M65+1),0)</f>
        <v>12790</v>
      </c>
      <c r="BG65" s="14">
        <f>ROUND((INDEX(新战舰养成!T$6:T$18,新怪物属性!$J65+1)+INDEX(新战舰养成!E$6:E$18,新怪物属性!$J65+1)*(新怪物属性!$G65-1))*INDEX(战舰突破!$D$6:$D$18,新怪物属性!$M65+1),0)</f>
        <v>102245</v>
      </c>
      <c r="BH65" s="14">
        <f>ROUND((INDEX(新战舰养成!U$6:U$18,新怪物属性!$J65+1)+INDEX(新战舰养成!F$6:F$18,新怪物属性!$J65+1)*(新怪物属性!$G65-1))*INDEX(战舰突破!$D$6:$D$18,新怪物属性!$M65+1),0)</f>
        <v>6490</v>
      </c>
      <c r="BI65" s="14">
        <f>ROUND((INDEX(新战舰养成!V$6:V$18,新怪物属性!$J65+1)+INDEX(新战舰养成!G$6:G$18,新怪物属性!$J65+1)*(新怪物属性!$G65-1))*INDEX(战舰突破!$D$6:$D$18,新怪物属性!$M65+1),0)</f>
        <v>360</v>
      </c>
      <c r="BJ65" s="14">
        <f>ROUND((INDEX(新战舰养成!W$6:W$18,新怪物属性!$J65+1)+INDEX(新战舰养成!H$6:H$18,新怪物属性!$J65+1)*(新怪物属性!$G65-1))*INDEX(战舰突破!$D$6:$D$18,新怪物属性!$M65+1),0)</f>
        <v>5</v>
      </c>
      <c r="BL65" s="14">
        <f>IF($H65&gt;0,ROUND((INDEX(新战舰养成!X$6:X$18,新怪物属性!$K65+1)+INDEX(新战舰养成!I$6:I$18,新怪物属性!$K65+1)*(新怪物属性!$H65-1))*INDEX(战舰突破!$D$6:$D$18,新怪物属性!$N65+1),0),0)</f>
        <v>13126</v>
      </c>
      <c r="BM65" s="14">
        <f>IF($H65&gt;0,ROUND((INDEX(新战舰养成!Y$6:Y$18,新怪物属性!$K65+1)+INDEX(新战舰养成!J$6:J$18,新怪物属性!$K65+1)*(新怪物属性!$H65-1))*INDEX(战舰突破!$D$6:$D$18,新怪物属性!$N65+1),0),0)</f>
        <v>0</v>
      </c>
      <c r="BN65" s="14">
        <f>IF($H65&gt;0,ROUND((INDEX(新战舰养成!Z$6:Z$18,新怪物属性!$K65+1)+INDEX(新战舰养成!K$6:K$18,新怪物属性!$K65+1)*(新怪物属性!$H65-1))*INDEX(战舰突破!$D$6:$D$18,新怪物属性!$N65+1),0),0)</f>
        <v>0</v>
      </c>
      <c r="BO65" s="14">
        <f>IF($H65&gt;0,ROUND((INDEX(新战舰养成!AA$6:AA$18,新怪物属性!$K65+1)+INDEX(新战舰养成!L$6:L$18,新怪物属性!$K65+1)*(新怪物属性!$H65-1))*INDEX(战舰突破!$D$6:$D$18,新怪物属性!$N65+1),0),0)</f>
        <v>127896</v>
      </c>
      <c r="BP65" s="14">
        <f>IF($H65&gt;0,ROUND((INDEX(新战舰养成!AB$6:AB$18,新怪物属性!$K65+1)+INDEX(新战舰养成!M$6:M$18,新怪物属性!$K65+1)*(新怪物属性!$H65-1))*INDEX(战舰突破!$D$6:$D$18,新怪物属性!$N65+1),0),0)</f>
        <v>2474</v>
      </c>
      <c r="BR65" s="14">
        <f>IF($I65&gt;0,ROUND((INDEX(新战舰养成!AC$6:AC$18,新怪物属性!$L65+1)+INDEX(新战舰养成!I$6:I$18,新怪物属性!$L65+1)*(新怪物属性!$I65-1))*INDEX(战舰突破!$D$6:$D$18,新怪物属性!$O65+1),0),0)</f>
        <v>13486</v>
      </c>
      <c r="BS65" s="14">
        <f>IF($I65&gt;0,ROUND((INDEX(新战舰养成!AD$6:AD$18,新怪物属性!$L65+1)+INDEX(新战舰养成!J$6:J$18,新怪物属性!$L65+1)*(新怪物属性!$I65-1))*INDEX(战舰突破!$D$6:$D$18,新怪物属性!$O65+1),0),0)</f>
        <v>0</v>
      </c>
      <c r="BT65" s="14">
        <f>IF($I65&gt;0,ROUND((INDEX(新战舰养成!AE$6:AE$18,新怪物属性!$L65+1)+INDEX(新战舰养成!K$6:K$18,新怪物属性!$L65+1)*(新怪物属性!$I65-1))*INDEX(战舰突破!$D$6:$D$18,新怪物属性!$O65+1),0),0)</f>
        <v>0</v>
      </c>
      <c r="BU65" s="14">
        <f>IF($I65&gt;0,ROUND((INDEX(新战舰养成!AF$6:AF$18,新怪物属性!$L65+1)+INDEX(新战舰养成!L$6:L$18,新怪物属性!$L65+1)*(新怪物属性!$I65-1))*INDEX(战舰突破!$D$6:$D$18,新怪物属性!$O65+1),0),0)</f>
        <v>96516</v>
      </c>
      <c r="BV65" s="14">
        <f>IF($I65&gt;0,ROUND((INDEX(新战舰养成!AG$6:AG$18,新怪物属性!$L65+1)+INDEX(新战舰养成!M$6:M$18,新怪物属性!$L65+1)*(新怪物属性!$I65-1))*INDEX(战舰突破!$D$6:$D$18,新怪物属性!$O65+1),0),0)</f>
        <v>3197</v>
      </c>
      <c r="BY65" s="14">
        <f>(INDEX(装备数值!$C$13:$G$116,新怪物属性!$P67*8+1,BY$2)+INDEX(装备数值!$C$13:$G$116,新怪物属性!$Q67*8+2,BY$2)+INDEX(装备数值!$C$13:$G$116,新怪物属性!$S67*8+3,BY$2)+INDEX(装备数值!$C$13:$G$116,新怪物属性!$R67*8+4,BY$2)+INDEX(装备数值!$C$13:$G$116,新怪物属性!$T67*8+5,BY$2)+INDEX(装备数值!$C$13:$G$116,新怪物属性!$U67*8+6,BY$2)+INDEX(装备数值!$C$13:$G$116,新怪物属性!$V67*8+7,BY$2)+INDEX(装备数值!$C$13:$G$116,新怪物属性!$W67*8+8,BY$2))</f>
        <v>11175</v>
      </c>
      <c r="BZ65" s="14">
        <f>(INDEX(装备数值!$C$13:$G$116,新怪物属性!$P67*8+1,BZ$2)+INDEX(装备数值!$C$13:$G$116,新怪物属性!$Q67*8+2,BZ$2)+INDEX(装备数值!$C$13:$G$116,新怪物属性!$S67*8+3,BZ$2)+INDEX(装备数值!$C$13:$G$116,新怪物属性!$R67*8+4,BZ$2)+INDEX(装备数值!$C$13:$G$116,新怪物属性!$T67*8+5,BZ$2)+INDEX(装备数值!$C$13:$G$116,新怪物属性!$U67*8+6,BZ$2)+INDEX(装备数值!$C$13:$G$116,新怪物属性!$V67*8+7,BZ$2)+INDEX(装备数值!$C$13:$G$116,新怪物属性!$W67*8+8,BZ$2))</f>
        <v>84375</v>
      </c>
      <c r="CA65" s="14">
        <f>(INDEX(装备数值!$C$13:$G$116,新怪物属性!$P67*8+1,CA$2)+INDEX(装备数值!$C$13:$G$116,新怪物属性!$Q67*8+2,CA$2)+INDEX(装备数值!$C$13:$G$116,新怪物属性!$S67*8+3,CA$2)+INDEX(装备数值!$C$13:$G$116,新怪物属性!$R67*8+4,CA$2)+INDEX(装备数值!$C$13:$G$116,新怪物属性!$T67*8+5,CA$2)+INDEX(装备数值!$C$13:$G$116,新怪物属性!$U67*8+6,CA$2)+INDEX(装备数值!$C$13:$G$116,新怪物属性!$V67*8+7,CA$2)+INDEX(装备数值!$C$13:$G$116,新怪物属性!$W67*8+8,CA$2))</f>
        <v>5550</v>
      </c>
      <c r="CB65" s="14">
        <f>(INDEX(装备数值!$C$13:$G$116,新怪物属性!$P67*8+1,CB$2)+INDEX(装备数值!$C$13:$G$116,新怪物属性!$Q67*8+2,CB$2)+INDEX(装备数值!$C$13:$G$116,新怪物属性!$S67*8+3,CB$2)+INDEX(装备数值!$C$13:$G$116,新怪物属性!$R67*8+4,CB$2)+INDEX(装备数值!$C$13:$G$116,新怪物属性!$T67*8+5,CB$2)+INDEX(装备数值!$C$13:$G$116,新怪物属性!$U67*8+6,CB$2)+INDEX(装备数值!$C$13:$G$116,新怪物属性!$V67*8+7,CB$2)+INDEX(装备数值!$C$13:$G$116,新怪物属性!$W67*8+8,CB$2))</f>
        <v>112500</v>
      </c>
      <c r="CC65" s="14">
        <f>(INDEX(装备数值!$C$13:$G$116,新怪物属性!$P67*8+1,CC$2)+INDEX(装备数值!$C$13:$G$116,新怪物属性!$Q67*8+2,CC$2)+INDEX(装备数值!$C$13:$G$116,新怪物属性!$S67*8+3,CC$2)+INDEX(装备数值!$C$13:$G$116,新怪物属性!$R67*8+4,CC$2)+INDEX(装备数值!$C$13:$G$116,新怪物属性!$T67*8+5,CC$2)+INDEX(装备数值!$C$13:$G$116,新怪物属性!$U67*8+6,CC$2)+INDEX(装备数值!$C$13:$G$116,新怪物属性!$V67*8+7,CC$2)+INDEX(装备数值!$C$13:$G$116,新怪物属性!$W67*8+8,CC$2))</f>
        <v>2250</v>
      </c>
      <c r="CF65" s="14">
        <f t="shared" si="143"/>
        <v>4</v>
      </c>
      <c r="CG65" s="14">
        <f t="shared" si="142"/>
        <v>4</v>
      </c>
      <c r="CH65" s="14">
        <f t="shared" si="142"/>
        <v>4</v>
      </c>
      <c r="CI65" s="14">
        <f t="shared" si="142"/>
        <v>4</v>
      </c>
      <c r="CJ65" s="14">
        <f t="shared" si="142"/>
        <v>4</v>
      </c>
      <c r="CK65" s="14">
        <f t="shared" si="142"/>
        <v>0</v>
      </c>
      <c r="CL65" s="14">
        <f t="shared" si="142"/>
        <v>0</v>
      </c>
      <c r="CM65" s="14">
        <f t="shared" si="142"/>
        <v>0</v>
      </c>
      <c r="CN65" s="14">
        <f t="shared" si="142"/>
        <v>0</v>
      </c>
      <c r="CO65" s="14">
        <f t="shared" si="142"/>
        <v>0</v>
      </c>
      <c r="CP65" s="14">
        <f t="shared" si="142"/>
        <v>0</v>
      </c>
      <c r="CQ65" s="14">
        <f t="shared" si="142"/>
        <v>0</v>
      </c>
      <c r="CR65" s="14">
        <f t="shared" si="142"/>
        <v>0</v>
      </c>
      <c r="CS65" s="14">
        <f>SUMIFS(装备数值!BL$50:BL$101,装备数值!$BG$50:$BG$101,"="&amp;新怪物属性!$CF$2,装备数值!$BH$50:$BH$101,"&lt;="&amp;新怪物属性!$CF65)+SUMIFS(装备数值!BL$50:BL$101,装备数值!$BG$50:$BG$101,"="&amp;新怪物属性!$CG$2,装备数值!$BH$50:$BH$101,"&lt;="&amp;新怪物属性!$CG65)+SUMIFS(装备数值!BL$50:BL$101,装备数值!$BG$50:$BG$101,"="&amp;新怪物属性!$CH$2,装备数值!$BH$50:$BH$101,"&lt;="&amp;新怪物属性!$CH65)+SUMIFS(装备数值!BL$50:BL$101,装备数值!$BG$50:$BG$101,"="&amp;新怪物属性!$CI$2,装备数值!$BH$50:$BH$101,"&lt;="&amp;新怪物属性!$CI65)+SUMIFS(装备数值!BL$50:BL$101,装备数值!$BG$50:$BG$101,"="&amp;新怪物属性!$CJ$2,装备数值!$BH$50:$BH$101,"&lt;="&amp;新怪物属性!$CJ65)+SUMIFS(装备数值!BL$50:BL$101,装备数值!$BG$50:$BG$101,"="&amp;新怪物属性!$CK$2,装备数值!$BH$50:$BH$101,"&lt;="&amp;新怪物属性!$CK65)+SUMIFS(装备数值!BL$50:BL$101,装备数值!$BG$50:$BG$101,"="&amp;新怪物属性!$CL$2,装备数值!$BH$50:$BH$101,"&lt;="&amp;新怪物属性!$CL65)+SUMIFS(装备数值!BL$50:BL$101,装备数值!$BG$50:$BG$101,"="&amp;新怪物属性!$CM$2,装备数值!$BH$50:$BH$101,"&lt;="&amp;新怪物属性!$CM65)+SUMIFS(装备数值!BL$50:BL$101,装备数值!$BG$50:$BG$101,"="&amp;新怪物属性!$CN$2,装备数值!$BH$50:$BH$101,"&lt;="&amp;新怪物属性!$CN65)+SUMIFS(装备数值!BL$50:BL$101,装备数值!$BG$50:$BG$101,"="&amp;新怪物属性!$CO$2,装备数值!$BH$50:$BH$101,"&lt;="&amp;新怪物属性!$CO65)+SUMIFS(装备数值!BL$50:BL$101,装备数值!$BG$50:$BG$101,"="&amp;新怪物属性!$CP$2,装备数值!$BH$50:$BH$101,"&lt;="&amp;新怪物属性!$CP65)+SUMIFS(装备数值!BL$50:BL$101,装备数值!$BG$50:$BG$101,"="&amp;新怪物属性!$CQ$2,装备数值!$BH$50:$BH$101,"&lt;="&amp;新怪物属性!$CQ65)+SUMIFS(装备数值!BL$50:BL$101,装备数值!$BG$50:$BG$101,"="&amp;新怪物属性!$CR$2,装备数值!$BH$50:$BH$101,"&lt;="&amp;新怪物属性!$CR65)</f>
        <v>18832</v>
      </c>
      <c r="CT65" s="14">
        <f>SUMIFS(装备数值!BM$50:BM$101,装备数值!$BG$50:$BG$101,"="&amp;新怪物属性!$CF$2,装备数值!$BH$50:$BH$101,"&lt;="&amp;新怪物属性!$CF65)+SUMIFS(装备数值!BM$50:BM$101,装备数值!$BG$50:$BG$101,"="&amp;新怪物属性!$CG$2,装备数值!$BH$50:$BH$101,"&lt;="&amp;新怪物属性!$CG65)+SUMIFS(装备数值!BM$50:BM$101,装备数值!$BG$50:$BG$101,"="&amp;新怪物属性!$CH$2,装备数值!$BH$50:$BH$101,"&lt;="&amp;新怪物属性!$CH65)+SUMIFS(装备数值!BM$50:BM$101,装备数值!$BG$50:$BG$101,"="&amp;新怪物属性!$CI$2,装备数值!$BH$50:$BH$101,"&lt;="&amp;新怪物属性!$CI65)+SUMIFS(装备数值!BM$50:BM$101,装备数值!$BG$50:$BG$101,"="&amp;新怪物属性!$CJ$2,装备数值!$BH$50:$BH$101,"&lt;="&amp;新怪物属性!$CJ65)+SUMIFS(装备数值!BM$50:BM$101,装备数值!$BG$50:$BG$101,"="&amp;新怪物属性!$CK$2,装备数值!$BH$50:$BH$101,"&lt;="&amp;新怪物属性!$CK65)+SUMIFS(装备数值!BM$50:BM$101,装备数值!$BG$50:$BG$101,"="&amp;新怪物属性!$CL$2,装备数值!$BH$50:$BH$101,"&lt;="&amp;新怪物属性!$CL65)+SUMIFS(装备数值!BM$50:BM$101,装备数值!$BG$50:$BG$101,"="&amp;新怪物属性!$CM$2,装备数值!$BH$50:$BH$101,"&lt;="&amp;新怪物属性!$CM65)+SUMIFS(装备数值!BM$50:BM$101,装备数值!$BG$50:$BG$101,"="&amp;新怪物属性!$CN$2,装备数值!$BH$50:$BH$101,"&lt;="&amp;新怪物属性!$CN65)+SUMIFS(装备数值!BM$50:BM$101,装备数值!$BG$50:$BG$101,"="&amp;新怪物属性!$CO$2,装备数值!$BH$50:$BH$101,"&lt;="&amp;新怪物属性!$CO65)+SUMIFS(装备数值!BM$50:BM$101,装备数值!$BG$50:$BG$101,"="&amp;新怪物属性!$CP$2,装备数值!$BH$50:$BH$101,"&lt;="&amp;新怪物属性!$CP65)+SUMIFS(装备数值!BM$50:BM$101,装备数值!$BG$50:$BG$101,"="&amp;新怪物属性!$CQ$2,装备数值!$BH$50:$BH$101,"&lt;="&amp;新怪物属性!$CQ65)+SUMIFS(装备数值!BM$50:BM$101,装备数值!$BG$50:$BG$101,"="&amp;新怪物属性!$CR$2,装备数值!$BH$50:$BH$101,"&lt;="&amp;新怪物属性!$CR65)</f>
        <v>141637</v>
      </c>
      <c r="CU65" s="14">
        <f>SUMIFS(装备数值!BN$50:BN$101,装备数值!$BG$50:$BG$101,"="&amp;新怪物属性!$CF$2,装备数值!$BH$50:$BH$101,"&lt;="&amp;新怪物属性!$CF65)+SUMIFS(装备数值!BN$50:BN$101,装备数值!$BG$50:$BG$101,"="&amp;新怪物属性!$CG$2,装备数值!$BH$50:$BH$101,"&lt;="&amp;新怪物属性!$CG65)+SUMIFS(装备数值!BN$50:BN$101,装备数值!$BG$50:$BG$101,"="&amp;新怪物属性!$CH$2,装备数值!$BH$50:$BH$101,"&lt;="&amp;新怪物属性!$CH65)+SUMIFS(装备数值!BN$50:BN$101,装备数值!$BG$50:$BG$101,"="&amp;新怪物属性!$CI$2,装备数值!$BH$50:$BH$101,"&lt;="&amp;新怪物属性!$CI65)+SUMIFS(装备数值!BN$50:BN$101,装备数值!$BG$50:$BG$101,"="&amp;新怪物属性!$CJ$2,装备数值!$BH$50:$BH$101,"&lt;="&amp;新怪物属性!$CJ65)+SUMIFS(装备数值!BN$50:BN$101,装备数值!$BG$50:$BG$101,"="&amp;新怪物属性!$CK$2,装备数值!$BH$50:$BH$101,"&lt;="&amp;新怪物属性!$CK65)+SUMIFS(装备数值!BN$50:BN$101,装备数值!$BG$50:$BG$101,"="&amp;新怪物属性!$CL$2,装备数值!$BH$50:$BH$101,"&lt;="&amp;新怪物属性!$CL65)+SUMIFS(装备数值!BN$50:BN$101,装备数值!$BG$50:$BG$101,"="&amp;新怪物属性!$CM$2,装备数值!$BH$50:$BH$101,"&lt;="&amp;新怪物属性!$CM65)+SUMIFS(装备数值!BN$50:BN$101,装备数值!$BG$50:$BG$101,"="&amp;新怪物属性!$CN$2,装备数值!$BH$50:$BH$101,"&lt;="&amp;新怪物属性!$CN65)+SUMIFS(装备数值!BN$50:BN$101,装备数值!$BG$50:$BG$101,"="&amp;新怪物属性!$CO$2,装备数值!$BH$50:$BH$101,"&lt;="&amp;新怪物属性!$CO65)+SUMIFS(装备数值!BN$50:BN$101,装备数值!$BG$50:$BG$101,"="&amp;新怪物属性!$CP$2,装备数值!$BH$50:$BH$101,"&lt;="&amp;新怪物属性!$CP65)+SUMIFS(装备数值!BN$50:BN$101,装备数值!$BG$50:$BG$101,"="&amp;新怪物属性!$CQ$2,装备数值!$BH$50:$BH$101,"&lt;="&amp;新怪物属性!$CQ65)+SUMIFS(装备数值!BN$50:BN$101,装备数值!$BG$50:$BG$101,"="&amp;新怪物属性!$CR$2,装备数值!$BH$50:$BH$101,"&lt;="&amp;新怪物属性!$CR65)</f>
        <v>2400</v>
      </c>
      <c r="CV65" s="14">
        <f>SUMIFS(装备数值!BO$50:BO$101,装备数值!$BG$50:$BG$101,"="&amp;新怪物属性!$CF$2,装备数值!$BH$50:$BH$101,"&lt;="&amp;新怪物属性!$CF65)+SUMIFS(装备数值!BO$50:BO$101,装备数值!$BG$50:$BG$101,"="&amp;新怪物属性!$CG$2,装备数值!$BH$50:$BH$101,"&lt;="&amp;新怪物属性!$CG65)+SUMIFS(装备数值!BO$50:BO$101,装备数值!$BG$50:$BG$101,"="&amp;新怪物属性!$CH$2,装备数值!$BH$50:$BH$101,"&lt;="&amp;新怪物属性!$CH65)+SUMIFS(装备数值!BO$50:BO$101,装备数值!$BG$50:$BG$101,"="&amp;新怪物属性!$CI$2,装备数值!$BH$50:$BH$101,"&lt;="&amp;新怪物属性!$CI65)+SUMIFS(装备数值!BO$50:BO$101,装备数值!$BG$50:$BG$101,"="&amp;新怪物属性!$CJ$2,装备数值!$BH$50:$BH$101,"&lt;="&amp;新怪物属性!$CJ65)+SUMIFS(装备数值!BO$50:BO$101,装备数值!$BG$50:$BG$101,"="&amp;新怪物属性!$CK$2,装备数值!$BH$50:$BH$101,"&lt;="&amp;新怪物属性!$CK65)+SUMIFS(装备数值!BO$50:BO$101,装备数值!$BG$50:$BG$101,"="&amp;新怪物属性!$CL$2,装备数值!$BH$50:$BH$101,"&lt;="&amp;新怪物属性!$CL65)+SUMIFS(装备数值!BO$50:BO$101,装备数值!$BG$50:$BG$101,"="&amp;新怪物属性!$CM$2,装备数值!$BH$50:$BH$101,"&lt;="&amp;新怪物属性!$CM65)+SUMIFS(装备数值!BO$50:BO$101,装备数值!$BG$50:$BG$101,"="&amp;新怪物属性!$CN$2,装备数值!$BH$50:$BH$101,"&lt;="&amp;新怪物属性!$CN65)+SUMIFS(装备数值!BO$50:BO$101,装备数值!$BG$50:$BG$101,"="&amp;新怪物属性!$CO$2,装备数值!$BH$50:$BH$101,"&lt;="&amp;新怪物属性!$CO65)+SUMIFS(装备数值!BO$50:BO$101,装备数值!$BG$50:$BG$101,"="&amp;新怪物属性!$CP$2,装备数值!$BH$50:$BH$101,"&lt;="&amp;新怪物属性!$CP65)+SUMIFS(装备数值!BO$50:BO$101,装备数值!$BG$50:$BG$101,"="&amp;新怪物属性!$CQ$2,装备数值!$BH$50:$BH$101,"&lt;="&amp;新怪物属性!$CQ65)+SUMIFS(装备数值!BO$50:BO$101,装备数值!$BG$50:$BG$101,"="&amp;新怪物属性!$CR$2,装备数值!$BH$50:$BH$101,"&lt;="&amp;新怪物属性!$CR65)</f>
        <v>485500</v>
      </c>
      <c r="CW65" s="14">
        <f>SUMIFS(装备数值!BP$50:BP$101,装备数值!$BG$50:$BG$101,"="&amp;新怪物属性!$CF$2,装备数值!$BH$50:$BH$101,"&lt;="&amp;新怪物属性!$CF65)+SUMIFS(装备数值!BP$50:BP$101,装备数值!$BG$50:$BG$101,"="&amp;新怪物属性!$CG$2,装备数值!$BH$50:$BH$101,"&lt;="&amp;新怪物属性!$CG65)+SUMIFS(装备数值!BP$50:BP$101,装备数值!$BG$50:$BG$101,"="&amp;新怪物属性!$CH$2,装备数值!$BH$50:$BH$101,"&lt;="&amp;新怪物属性!$CH65)+SUMIFS(装备数值!BP$50:BP$101,装备数值!$BG$50:$BG$101,"="&amp;新怪物属性!$CI$2,装备数值!$BH$50:$BH$101,"&lt;="&amp;新怪物属性!$CI65)+SUMIFS(装备数值!BP$50:BP$101,装备数值!$BG$50:$BG$101,"="&amp;新怪物属性!$CJ$2,装备数值!$BH$50:$BH$101,"&lt;="&amp;新怪物属性!$CJ65)+SUMIFS(装备数值!BP$50:BP$101,装备数值!$BG$50:$BG$101,"="&amp;新怪物属性!$CK$2,装备数值!$BH$50:$BH$101,"&lt;="&amp;新怪物属性!$CK65)+SUMIFS(装备数值!BP$50:BP$101,装备数值!$BG$50:$BG$101,"="&amp;新怪物属性!$CL$2,装备数值!$BH$50:$BH$101,"&lt;="&amp;新怪物属性!$CL65)+SUMIFS(装备数值!BP$50:BP$101,装备数值!$BG$50:$BG$101,"="&amp;新怪物属性!$CM$2,装备数值!$BH$50:$BH$101,"&lt;="&amp;新怪物属性!$CM65)+SUMIFS(装备数值!BP$50:BP$101,装备数值!$BG$50:$BG$101,"="&amp;新怪物属性!$CN$2,装备数值!$BH$50:$BH$101,"&lt;="&amp;新怪物属性!$CN65)+SUMIFS(装备数值!BP$50:BP$101,装备数值!$BG$50:$BG$101,"="&amp;新怪物属性!$CO$2,装备数值!$BH$50:$BH$101,"&lt;="&amp;新怪物属性!$CO65)+SUMIFS(装备数值!BP$50:BP$101,装备数值!$BG$50:$BG$101,"="&amp;新怪物属性!$CP$2,装备数值!$BH$50:$BH$101,"&lt;="&amp;新怪物属性!$CP65)+SUMIFS(装备数值!BP$50:BP$101,装备数值!$BG$50:$BG$101,"="&amp;新怪物属性!$CQ$2,装备数值!$BH$50:$BH$101,"&lt;="&amp;新怪物属性!$CQ65)+SUMIFS(装备数值!BP$50:BP$101,装备数值!$BG$50:$BG$101,"="&amp;新怪物属性!$CR$2,装备数值!$BH$50:$BH$101,"&lt;="&amp;新怪物属性!$CR65)</f>
        <v>9670</v>
      </c>
      <c r="CX65" s="14">
        <f>SUMIFS(装备数值!BQ$50:BQ$101,装备数值!$BG$50:$BG$101,"="&amp;新怪物属性!$CF$2,装备数值!$BH$50:$BH$101,"&lt;="&amp;新怪物属性!$CF65)+SUMIFS(装备数值!BQ$50:BQ$101,装备数值!$BG$50:$BG$101,"="&amp;新怪物属性!$CG$2,装备数值!$BH$50:$BH$101,"&lt;="&amp;新怪物属性!$CG65)+SUMIFS(装备数值!BQ$50:BQ$101,装备数值!$BG$50:$BG$101,"="&amp;新怪物属性!$CH$2,装备数值!$BH$50:$BH$101,"&lt;="&amp;新怪物属性!$CH65)+SUMIFS(装备数值!BQ$50:BQ$101,装备数值!$BG$50:$BG$101,"="&amp;新怪物属性!$CI$2,装备数值!$BH$50:$BH$101,"&lt;="&amp;新怪物属性!$CI65)+SUMIFS(装备数值!BQ$50:BQ$101,装备数值!$BG$50:$BG$101,"="&amp;新怪物属性!$CJ$2,装备数值!$BH$50:$BH$101,"&lt;="&amp;新怪物属性!$CJ65)+SUMIFS(装备数值!BQ$50:BQ$101,装备数值!$BG$50:$BG$101,"="&amp;新怪物属性!$CK$2,装备数值!$BH$50:$BH$101,"&lt;="&amp;新怪物属性!$CK65)+SUMIFS(装备数值!BQ$50:BQ$101,装备数值!$BG$50:$BG$101,"="&amp;新怪物属性!$CL$2,装备数值!$BH$50:$BH$101,"&lt;="&amp;新怪物属性!$CL65)+SUMIFS(装备数值!BQ$50:BQ$101,装备数值!$BG$50:$BG$101,"="&amp;新怪物属性!$CM$2,装备数值!$BH$50:$BH$101,"&lt;="&amp;新怪物属性!$CM65)+SUMIFS(装备数值!BQ$50:BQ$101,装备数值!$BG$50:$BG$101,"="&amp;新怪物属性!$CN$2,装备数值!$BH$50:$BH$101,"&lt;="&amp;新怪物属性!$CN65)+SUMIFS(装备数值!BQ$50:BQ$101,装备数值!$BG$50:$BG$101,"="&amp;新怪物属性!$CO$2,装备数值!$BH$50:$BH$101,"&lt;="&amp;新怪物属性!$CO65)+SUMIFS(装备数值!BQ$50:BQ$101,装备数值!$BG$50:$BG$101,"="&amp;新怪物属性!$CP$2,装备数值!$BH$50:$BH$101,"&lt;="&amp;新怪物属性!$CP65)+SUMIFS(装备数值!BQ$50:BQ$101,装备数值!$BG$50:$BG$101,"="&amp;新怪物属性!$CQ$2,装备数值!$BH$50:$BH$101,"&lt;="&amp;新怪物属性!$CQ65)+SUMIFS(装备数值!BQ$50:BQ$101,装备数值!$BG$50:$BG$101,"="&amp;新怪物属性!$CR$2,装备数值!$BH$50:$BH$101,"&lt;="&amp;新怪物属性!$CR65)</f>
        <v>250</v>
      </c>
      <c r="CY65" s="14">
        <f>SUMIFS(装备数值!BR$50:BR$101,装备数值!$BG$50:$BG$101,"="&amp;新怪物属性!$CF$2,装备数值!$BH$50:$BH$101,"&lt;="&amp;新怪物属性!$CF65)+SUMIFS(装备数值!BR$50:BR$101,装备数值!$BG$50:$BG$101,"="&amp;新怪物属性!$CG$2,装备数值!$BH$50:$BH$101,"&lt;="&amp;新怪物属性!$CG65)+SUMIFS(装备数值!BR$50:BR$101,装备数值!$BG$50:$BG$101,"="&amp;新怪物属性!$CH$2,装备数值!$BH$50:$BH$101,"&lt;="&amp;新怪物属性!$CH65)+SUMIFS(装备数值!BR$50:BR$101,装备数值!$BG$50:$BG$101,"="&amp;新怪物属性!$CI$2,装备数值!$BH$50:$BH$101,"&lt;="&amp;新怪物属性!$CI65)+SUMIFS(装备数值!BR$50:BR$101,装备数值!$BG$50:$BG$101,"="&amp;新怪物属性!$CJ$2,装备数值!$BH$50:$BH$101,"&lt;="&amp;新怪物属性!$CJ65)+SUMIFS(装备数值!BR$50:BR$101,装备数值!$BG$50:$BG$101,"="&amp;新怪物属性!$CK$2,装备数值!$BH$50:$BH$101,"&lt;="&amp;新怪物属性!$CK65)+SUMIFS(装备数值!BR$50:BR$101,装备数值!$BG$50:$BG$101,"="&amp;新怪物属性!$CL$2,装备数值!$BH$50:$BH$101,"&lt;="&amp;新怪物属性!$CL65)+SUMIFS(装备数值!BR$50:BR$101,装备数值!$BG$50:$BG$101,"="&amp;新怪物属性!$CM$2,装备数值!$BH$50:$BH$101,"&lt;="&amp;新怪物属性!$CM65)+SUMIFS(装备数值!BR$50:BR$101,装备数值!$BG$50:$BG$101,"="&amp;新怪物属性!$CN$2,装备数值!$BH$50:$BH$101,"&lt;="&amp;新怪物属性!$CN65)+SUMIFS(装备数值!BR$50:BR$101,装备数值!$BG$50:$BG$101,"="&amp;新怪物属性!$CO$2,装备数值!$BH$50:$BH$101,"&lt;="&amp;新怪物属性!$CO65)+SUMIFS(装备数值!BR$50:BR$101,装备数值!$BG$50:$BG$101,"="&amp;新怪物属性!$CP$2,装备数值!$BH$50:$BH$101,"&lt;="&amp;新怪物属性!$CP65)+SUMIFS(装备数值!BR$50:BR$101,装备数值!$BG$50:$BG$101,"="&amp;新怪物属性!$CQ$2,装备数值!$BH$50:$BH$101,"&lt;="&amp;新怪物属性!$CQ65)+SUMIFS(装备数值!BR$50:BR$101,装备数值!$BG$50:$BG$101,"="&amp;新怪物属性!$CR$2,装备数值!$BH$50:$BH$101,"&lt;="&amp;新怪物属性!$CR65)</f>
        <v>250</v>
      </c>
      <c r="CZ65" s="14">
        <f>SUMIFS(装备数值!BS$50:BS$101,装备数值!$BG$50:$BG$101,"="&amp;新怪物属性!$CF$2,装备数值!$BH$50:$BH$101,"&lt;="&amp;新怪物属性!$CF65)+SUMIFS(装备数值!BS$50:BS$101,装备数值!$BG$50:$BG$101,"="&amp;新怪物属性!$CG$2,装备数值!$BH$50:$BH$101,"&lt;="&amp;新怪物属性!$CG65)+SUMIFS(装备数值!BS$50:BS$101,装备数值!$BG$50:$BG$101,"="&amp;新怪物属性!$CH$2,装备数值!$BH$50:$BH$101,"&lt;="&amp;新怪物属性!$CH65)+SUMIFS(装备数值!BS$50:BS$101,装备数值!$BG$50:$BG$101,"="&amp;新怪物属性!$CI$2,装备数值!$BH$50:$BH$101,"&lt;="&amp;新怪物属性!$CI65)+SUMIFS(装备数值!BS$50:BS$101,装备数值!$BG$50:$BG$101,"="&amp;新怪物属性!$CJ$2,装备数值!$BH$50:$BH$101,"&lt;="&amp;新怪物属性!$CJ65)+SUMIFS(装备数值!BS$50:BS$101,装备数值!$BG$50:$BG$101,"="&amp;新怪物属性!$CK$2,装备数值!$BH$50:$BH$101,"&lt;="&amp;新怪物属性!$CK65)+SUMIFS(装备数值!BS$50:BS$101,装备数值!$BG$50:$BG$101,"="&amp;新怪物属性!$CL$2,装备数值!$BH$50:$BH$101,"&lt;="&amp;新怪物属性!$CL65)+SUMIFS(装备数值!BS$50:BS$101,装备数值!$BG$50:$BG$101,"="&amp;新怪物属性!$CM$2,装备数值!$BH$50:$BH$101,"&lt;="&amp;新怪物属性!$CM65)+SUMIFS(装备数值!BS$50:BS$101,装备数值!$BG$50:$BG$101,"="&amp;新怪物属性!$CN$2,装备数值!$BH$50:$BH$101,"&lt;="&amp;新怪物属性!$CN65)+SUMIFS(装备数值!BS$50:BS$101,装备数值!$BG$50:$BG$101,"="&amp;新怪物属性!$CO$2,装备数值!$BH$50:$BH$101,"&lt;="&amp;新怪物属性!$CO65)+SUMIFS(装备数值!BS$50:BS$101,装备数值!$BG$50:$BG$101,"="&amp;新怪物属性!$CP$2,装备数值!$BH$50:$BH$101,"&lt;="&amp;新怪物属性!$CP65)+SUMIFS(装备数值!BS$50:BS$101,装备数值!$BG$50:$BG$101,"="&amp;新怪物属性!$CQ$2,装备数值!$BH$50:$BH$101,"&lt;="&amp;新怪物属性!$CQ65)+SUMIFS(装备数值!BS$50:BS$101,装备数值!$BG$50:$BG$101,"="&amp;新怪物属性!$CR$2,装备数值!$BH$50:$BH$101,"&lt;="&amp;新怪物属性!$CR65)</f>
        <v>250</v>
      </c>
      <c r="DA65" s="14">
        <f>SUMIFS(装备数值!BT$50:BT$101,装备数值!$BG$50:$BG$101,"="&amp;新怪物属性!$CF$2,装备数值!$BH$50:$BH$101,"&lt;="&amp;新怪物属性!$CF65)+SUMIFS(装备数值!BT$50:BT$101,装备数值!$BG$50:$BG$101,"="&amp;新怪物属性!$CG$2,装备数值!$BH$50:$BH$101,"&lt;="&amp;新怪物属性!$CG65)+SUMIFS(装备数值!BT$50:BT$101,装备数值!$BG$50:$BG$101,"="&amp;新怪物属性!$CH$2,装备数值!$BH$50:$BH$101,"&lt;="&amp;新怪物属性!$CH65)+SUMIFS(装备数值!BT$50:BT$101,装备数值!$BG$50:$BG$101,"="&amp;新怪物属性!$CI$2,装备数值!$BH$50:$BH$101,"&lt;="&amp;新怪物属性!$CI65)+SUMIFS(装备数值!BT$50:BT$101,装备数值!$BG$50:$BG$101,"="&amp;新怪物属性!$CJ$2,装备数值!$BH$50:$BH$101,"&lt;="&amp;新怪物属性!$CJ65)+SUMIFS(装备数值!BT$50:BT$101,装备数值!$BG$50:$BG$101,"="&amp;新怪物属性!$CK$2,装备数值!$BH$50:$BH$101,"&lt;="&amp;新怪物属性!$CK65)+SUMIFS(装备数值!BT$50:BT$101,装备数值!$BG$50:$BG$101,"="&amp;新怪物属性!$CL$2,装备数值!$BH$50:$BH$101,"&lt;="&amp;新怪物属性!$CL65)+SUMIFS(装备数值!BT$50:BT$101,装备数值!$BG$50:$BG$101,"="&amp;新怪物属性!$CM$2,装备数值!$BH$50:$BH$101,"&lt;="&amp;新怪物属性!$CM65)+SUMIFS(装备数值!BT$50:BT$101,装备数值!$BG$50:$BG$101,"="&amp;新怪物属性!$CN$2,装备数值!$BH$50:$BH$101,"&lt;="&amp;新怪物属性!$CN65)+SUMIFS(装备数值!BT$50:BT$101,装备数值!$BG$50:$BG$101,"="&amp;新怪物属性!$CO$2,装备数值!$BH$50:$BH$101,"&lt;="&amp;新怪物属性!$CO65)+SUMIFS(装备数值!BT$50:BT$101,装备数值!$BG$50:$BG$101,"="&amp;新怪物属性!$CP$2,装备数值!$BH$50:$BH$101,"&lt;="&amp;新怪物属性!$CP65)+SUMIFS(装备数值!BT$50:BT$101,装备数值!$BG$50:$BG$101,"="&amp;新怪物属性!$CQ$2,装备数值!$BH$50:$BH$101,"&lt;="&amp;新怪物属性!$CQ65)+SUMIFS(装备数值!BT$50:BT$101,装备数值!$BG$50:$BG$101,"="&amp;新怪物属性!$CR$2,装备数值!$BH$50:$BH$101,"&lt;="&amp;新怪物属性!$CR65)</f>
        <v>250</v>
      </c>
      <c r="DB65" s="14">
        <f>SUMIFS(装备数值!BU$50:BU$101,装备数值!$BG$50:$BG$101,"="&amp;新怪物属性!$CF$2,装备数值!$BH$50:$BH$101,"&lt;="&amp;新怪物属性!$CF65)+SUMIFS(装备数值!BU$50:BU$101,装备数值!$BG$50:$BG$101,"="&amp;新怪物属性!$CG$2,装备数值!$BH$50:$BH$101,"&lt;="&amp;新怪物属性!$CG65)+SUMIFS(装备数值!BU$50:BU$101,装备数值!$BG$50:$BG$101,"="&amp;新怪物属性!$CH$2,装备数值!$BH$50:$BH$101,"&lt;="&amp;新怪物属性!$CH65)+SUMIFS(装备数值!BU$50:BU$101,装备数值!$BG$50:$BG$101,"="&amp;新怪物属性!$CI$2,装备数值!$BH$50:$BH$101,"&lt;="&amp;新怪物属性!$CI65)+SUMIFS(装备数值!BU$50:BU$101,装备数值!$BG$50:$BG$101,"="&amp;新怪物属性!$CJ$2,装备数值!$BH$50:$BH$101,"&lt;="&amp;新怪物属性!$CJ65)+SUMIFS(装备数值!BU$50:BU$101,装备数值!$BG$50:$BG$101,"="&amp;新怪物属性!$CK$2,装备数值!$BH$50:$BH$101,"&lt;="&amp;新怪物属性!$CK65)+SUMIFS(装备数值!BU$50:BU$101,装备数值!$BG$50:$BG$101,"="&amp;新怪物属性!$CL$2,装备数值!$BH$50:$BH$101,"&lt;="&amp;新怪物属性!$CL65)+SUMIFS(装备数值!BU$50:BU$101,装备数值!$BG$50:$BG$101,"="&amp;新怪物属性!$CM$2,装备数值!$BH$50:$BH$101,"&lt;="&amp;新怪物属性!$CM65)+SUMIFS(装备数值!BU$50:BU$101,装备数值!$BG$50:$BG$101,"="&amp;新怪物属性!$CN$2,装备数值!$BH$50:$BH$101,"&lt;="&amp;新怪物属性!$CN65)+SUMIFS(装备数值!BU$50:BU$101,装备数值!$BG$50:$BG$101,"="&amp;新怪物属性!$CO$2,装备数值!$BH$50:$BH$101,"&lt;="&amp;新怪物属性!$CO65)+SUMIFS(装备数值!BU$50:BU$101,装备数值!$BG$50:$BG$101,"="&amp;新怪物属性!$CP$2,装备数值!$BH$50:$BH$101,"&lt;="&amp;新怪物属性!$CP65)+SUMIFS(装备数值!BU$50:BU$101,装备数值!$BG$50:$BG$101,"="&amp;新怪物属性!$CQ$2,装备数值!$BH$50:$BH$101,"&lt;="&amp;新怪物属性!$CQ65)+SUMIFS(装备数值!BU$50:BU$101,装备数值!$BG$50:$BG$101,"="&amp;新怪物属性!$CR$2,装备数值!$BH$50:$BH$101,"&lt;="&amp;新怪物属性!$CR65)</f>
        <v>0.05</v>
      </c>
      <c r="DC65" s="14">
        <f>SUMIFS(装备数值!BV$50:BV$101,装备数值!$BG$50:$BG$101,"="&amp;新怪物属性!$CF$2,装备数值!$BH$50:$BH$101,"&lt;="&amp;新怪物属性!$CF65)+SUMIFS(装备数值!BV$50:BV$101,装备数值!$BG$50:$BG$101,"="&amp;新怪物属性!$CG$2,装备数值!$BH$50:$BH$101,"&lt;="&amp;新怪物属性!$CG65)+SUMIFS(装备数值!BV$50:BV$101,装备数值!$BG$50:$BG$101,"="&amp;新怪物属性!$CH$2,装备数值!$BH$50:$BH$101,"&lt;="&amp;新怪物属性!$CH65)+SUMIFS(装备数值!BV$50:BV$101,装备数值!$BG$50:$BG$101,"="&amp;新怪物属性!$CI$2,装备数值!$BH$50:$BH$101,"&lt;="&amp;新怪物属性!$CI65)+SUMIFS(装备数值!BV$50:BV$101,装备数值!$BG$50:$BG$101,"="&amp;新怪物属性!$CJ$2,装备数值!$BH$50:$BH$101,"&lt;="&amp;新怪物属性!$CJ65)+SUMIFS(装备数值!BV$50:BV$101,装备数值!$BG$50:$BG$101,"="&amp;新怪物属性!$CK$2,装备数值!$BH$50:$BH$101,"&lt;="&amp;新怪物属性!$CK65)+SUMIFS(装备数值!BV$50:BV$101,装备数值!$BG$50:$BG$101,"="&amp;新怪物属性!$CL$2,装备数值!$BH$50:$BH$101,"&lt;="&amp;新怪物属性!$CL65)+SUMIFS(装备数值!BV$50:BV$101,装备数值!$BG$50:$BG$101,"="&amp;新怪物属性!$CM$2,装备数值!$BH$50:$BH$101,"&lt;="&amp;新怪物属性!$CM65)+SUMIFS(装备数值!BV$50:BV$101,装备数值!$BG$50:$BG$101,"="&amp;新怪物属性!$CN$2,装备数值!$BH$50:$BH$101,"&lt;="&amp;新怪物属性!$CN65)+SUMIFS(装备数值!BV$50:BV$101,装备数值!$BG$50:$BG$101,"="&amp;新怪物属性!$CO$2,装备数值!$BH$50:$BH$101,"&lt;="&amp;新怪物属性!$CO65)+SUMIFS(装备数值!BV$50:BV$101,装备数值!$BG$50:$BG$101,"="&amp;新怪物属性!$CP$2,装备数值!$BH$50:$BH$101,"&lt;="&amp;新怪物属性!$CP65)+SUMIFS(装备数值!BV$50:BV$101,装备数值!$BG$50:$BG$101,"="&amp;新怪物属性!$CQ$2,装备数值!$BH$50:$BH$101,"&lt;="&amp;新怪物属性!$CQ65)+SUMIFS(装备数值!BV$50:BV$101,装备数值!$BG$50:$BG$101,"="&amp;新怪物属性!$CR$2,装备数值!$BH$50:$BH$101,"&lt;="&amp;新怪物属性!$CR65)</f>
        <v>0.05</v>
      </c>
      <c r="DD65" s="14">
        <f>SUMIFS(装备数值!BW$50:BW$101,装备数值!$BG$50:$BG$101,"="&amp;新怪物属性!$CF$2,装备数值!$BH$50:$BH$101,"&lt;="&amp;新怪物属性!$CF65)+SUMIFS(装备数值!BW$50:BW$101,装备数值!$BG$50:$BG$101,"="&amp;新怪物属性!$CG$2,装备数值!$BH$50:$BH$101,"&lt;="&amp;新怪物属性!$CG65)+SUMIFS(装备数值!BW$50:BW$101,装备数值!$BG$50:$BG$101,"="&amp;新怪物属性!$CH$2,装备数值!$BH$50:$BH$101,"&lt;="&amp;新怪物属性!$CH65)+SUMIFS(装备数值!BW$50:BW$101,装备数值!$BG$50:$BG$101,"="&amp;新怪物属性!$CI$2,装备数值!$BH$50:$BH$101,"&lt;="&amp;新怪物属性!$CI65)+SUMIFS(装备数值!BW$50:BW$101,装备数值!$BG$50:$BG$101,"="&amp;新怪物属性!$CJ$2,装备数值!$BH$50:$BH$101,"&lt;="&amp;新怪物属性!$CJ65)+SUMIFS(装备数值!BW$50:BW$101,装备数值!$BG$50:$BG$101,"="&amp;新怪物属性!$CK$2,装备数值!$BH$50:$BH$101,"&lt;="&amp;新怪物属性!$CK65)+SUMIFS(装备数值!BW$50:BW$101,装备数值!$BG$50:$BG$101,"="&amp;新怪物属性!$CL$2,装备数值!$BH$50:$BH$101,"&lt;="&amp;新怪物属性!$CL65)+SUMIFS(装备数值!BW$50:BW$101,装备数值!$BG$50:$BG$101,"="&amp;新怪物属性!$CM$2,装备数值!$BH$50:$BH$101,"&lt;="&amp;新怪物属性!$CM65)+SUMIFS(装备数值!BW$50:BW$101,装备数值!$BG$50:$BG$101,"="&amp;新怪物属性!$CN$2,装备数值!$BH$50:$BH$101,"&lt;="&amp;新怪物属性!$CN65)+SUMIFS(装备数值!BW$50:BW$101,装备数值!$BG$50:$BG$101,"="&amp;新怪物属性!$CO$2,装备数值!$BH$50:$BH$101,"&lt;="&amp;新怪物属性!$CO65)+SUMIFS(装备数值!BW$50:BW$101,装备数值!$BG$50:$BG$101,"="&amp;新怪物属性!$CP$2,装备数值!$BH$50:$BH$101,"&lt;="&amp;新怪物属性!$CP65)+SUMIFS(装备数值!BW$50:BW$101,装备数值!$BG$50:$BG$101,"="&amp;新怪物属性!$CQ$2,装备数值!$BH$50:$BH$101,"&lt;="&amp;新怪物属性!$CQ65)+SUMIFS(装备数值!BW$50:BW$101,装备数值!$BG$50:$BG$101,"="&amp;新怪物属性!$CR$2,装备数值!$BH$50:$BH$101,"&lt;="&amp;新怪物属性!$CR65)</f>
        <v>0</v>
      </c>
      <c r="DE65" s="14">
        <f>SUMIFS(装备数值!BX$50:BX$101,装备数值!$BG$50:$BG$101,"="&amp;新怪物属性!$CF$2,装备数值!$BH$50:$BH$101,"&lt;="&amp;新怪物属性!$CF65)+SUMIFS(装备数值!BX$50:BX$101,装备数值!$BG$50:$BG$101,"="&amp;新怪物属性!$CG$2,装备数值!$BH$50:$BH$101,"&lt;="&amp;新怪物属性!$CG65)+SUMIFS(装备数值!BX$50:BX$101,装备数值!$BG$50:$BG$101,"="&amp;新怪物属性!$CH$2,装备数值!$BH$50:$BH$101,"&lt;="&amp;新怪物属性!$CH65)+SUMIFS(装备数值!BX$50:BX$101,装备数值!$BG$50:$BG$101,"="&amp;新怪物属性!$CI$2,装备数值!$BH$50:$BH$101,"&lt;="&amp;新怪物属性!$CI65)+SUMIFS(装备数值!BX$50:BX$101,装备数值!$BG$50:$BG$101,"="&amp;新怪物属性!$CJ$2,装备数值!$BH$50:$BH$101,"&lt;="&amp;新怪物属性!$CJ65)+SUMIFS(装备数值!BX$50:BX$101,装备数值!$BG$50:$BG$101,"="&amp;新怪物属性!$CK$2,装备数值!$BH$50:$BH$101,"&lt;="&amp;新怪物属性!$CK65)+SUMIFS(装备数值!BX$50:BX$101,装备数值!$BG$50:$BG$101,"="&amp;新怪物属性!$CL$2,装备数值!$BH$50:$BH$101,"&lt;="&amp;新怪物属性!$CL65)+SUMIFS(装备数值!BX$50:BX$101,装备数值!$BG$50:$BG$101,"="&amp;新怪物属性!$CM$2,装备数值!$BH$50:$BH$101,"&lt;="&amp;新怪物属性!$CM65)+SUMIFS(装备数值!BX$50:BX$101,装备数值!$BG$50:$BG$101,"="&amp;新怪物属性!$CN$2,装备数值!$BH$50:$BH$101,"&lt;="&amp;新怪物属性!$CN65)+SUMIFS(装备数值!BX$50:BX$101,装备数值!$BG$50:$BG$101,"="&amp;新怪物属性!$CO$2,装备数值!$BH$50:$BH$101,"&lt;="&amp;新怪物属性!$CO65)+SUMIFS(装备数值!BX$50:BX$101,装备数值!$BG$50:$BG$101,"="&amp;新怪物属性!$CP$2,装备数值!$BH$50:$BH$101,"&lt;="&amp;新怪物属性!$CP65)+SUMIFS(装备数值!BX$50:BX$101,装备数值!$BG$50:$BG$101,"="&amp;新怪物属性!$CQ$2,装备数值!$BH$50:$BH$101,"&lt;="&amp;新怪物属性!$CQ65)+SUMIFS(装备数值!BX$50:BX$101,装备数值!$BG$50:$BG$101,"="&amp;新怪物属性!$CR$2,装备数值!$BH$50:$BH$101,"&lt;="&amp;新怪物属性!$CR65)</f>
        <v>0</v>
      </c>
      <c r="DH65" s="14">
        <f>INDEX(装备数值!$I$13:$M$116,新怪物属性!$P65*8+1,DH$2)*$X65+INDEX(装备数值!$I$13:$M$116,新怪物属性!$Q65*8+2,DH$2)*$Y65+INDEX(装备数值!$I$13:$M$116,新怪物属性!$S65*8+3,DH$2)*$Z65+INDEX(装备数值!$I$13:$M$116,新怪物属性!$R65*8+4,DH$2)*$AA65+INDEX(装备数值!$I$13:$M$116,新怪物属性!$T65*8+5,DH$2)*$AB65+INDEX(装备数值!$I$13:$M$116,新怪物属性!$U65*8+6,DH$2)*$AC65+INDEX(装备数值!$I$13:$M$116,新怪物属性!$V65*8+7,DH$2)*$AD65+INDEX(装备数值!$I$13:$M$116,新怪物属性!$W65*8+8,DH$2)*$AE65</f>
        <v>25330</v>
      </c>
      <c r="DI65" s="14">
        <f>INDEX(装备数值!$I$13:$M$116,新怪物属性!$P65*8+1,DI$2)*$X65+INDEX(装备数值!$I$13:$M$116,新怪物属性!$Q65*8+2,DI$2)*$Y65+INDEX(装备数值!$I$13:$M$116,新怪物属性!$S65*8+3,DI$2)*$Z65+INDEX(装备数值!$I$13:$M$116,新怪物属性!$R65*8+4,DI$2)*$AA65+INDEX(装备数值!$I$13:$M$116,新怪物属性!$T65*8+5,DI$2)*$AB65+INDEX(装备数值!$I$13:$M$116,新怪物属性!$U65*8+6,DI$2)*$AC65+INDEX(装备数值!$I$13:$M$116,新怪物属性!$V65*8+7,DI$2)*$AD65+INDEX(装备数值!$I$13:$M$116,新怪物属性!$W65*8+8,DI$2)*$AE65</f>
        <v>191250</v>
      </c>
      <c r="DJ65" s="14">
        <f>INDEX(装备数值!$I$13:$M$116,新怪物属性!$P65*8+1,DJ$2)*$X65+INDEX(装备数值!$I$13:$M$116,新怪物属性!$Q65*8+2,DJ$2)*$Y65+INDEX(装备数值!$I$13:$M$116,新怪物属性!$S65*8+3,DJ$2)*$Z65+INDEX(装备数值!$I$13:$M$116,新怪物属性!$R65*8+4,DJ$2)*$AA65+INDEX(装备数值!$I$13:$M$116,新怪物属性!$T65*8+5,DJ$2)*$AB65+INDEX(装备数值!$I$13:$M$116,新怪物属性!$U65*8+6,DJ$2)*$AC65+INDEX(装备数值!$I$13:$M$116,新怪物属性!$V65*8+7,DJ$2)*$AD65+INDEX(装备数值!$I$13:$M$116,新怪物属性!$W65*8+8,DJ$2)*$AE65</f>
        <v>12580</v>
      </c>
      <c r="DK65" s="14">
        <f>INDEX(装备数值!$I$13:$M$116,新怪物属性!$P65*8+1,DK$2)*$X65+INDEX(装备数值!$I$13:$M$116,新怪物属性!$Q65*8+2,DK$2)*$Y65+INDEX(装备数值!$I$13:$M$116,新怪物属性!$S65*8+3,DK$2)*$Z65+INDEX(装备数值!$I$13:$M$116,新怪物属性!$R65*8+4,DK$2)*$AA65+INDEX(装备数值!$I$13:$M$116,新怪物属性!$T65*8+5,DK$2)*$AB65+INDEX(装备数值!$I$13:$M$116,新怪物属性!$U65*8+6,DK$2)*$AC65+INDEX(装备数值!$I$13:$M$116,新怪物属性!$V65*8+7,DK$2)*$AD65+INDEX(装备数值!$I$13:$M$116,新怪物属性!$W65*8+8,DK$2)*$AE65</f>
        <v>255000</v>
      </c>
      <c r="DL65" s="14">
        <f>INDEX(装备数值!$I$13:$M$116,新怪物属性!$P65*8+1,DL$2)*$X65+INDEX(装备数值!$I$13:$M$116,新怪物属性!$Q65*8+2,DL$2)*$Y65+INDEX(装备数值!$I$13:$M$116,新怪物属性!$S65*8+3,DL$2)*$Z65+INDEX(装备数值!$I$13:$M$116,新怪物属性!$R65*8+4,DL$2)*$AA65+INDEX(装备数值!$I$13:$M$116,新怪物属性!$T65*8+5,DL$2)*$AB65+INDEX(装备数值!$I$13:$M$116,新怪物属性!$U65*8+6,DL$2)*$AC65+INDEX(装备数值!$I$13:$M$116,新怪物属性!$V65*8+7,DL$2)*$AD65+INDEX(装备数值!$I$13:$M$116,新怪物属性!$W65*8+8,DL$2)*$AE65</f>
        <v>5100</v>
      </c>
      <c r="DO65" s="14">
        <f>INDEX(装备数值!$X$13:$AH$116,$P65*8+1,DO$2)*$AF65+INDEX(装备数值!$X$13:$AH$116,$Q65*8+2,DO$2)*$AG65+INDEX(装备数值!$X$13:$AH$116,$S65*8+3,DO$2)*$AH65+INDEX(装备数值!$X$13:$AH$116,$R65*8+4,DO$2)*$AI65+INDEX(装备数值!$X$13:$AH$116,$T65*8+5,DO$2)*$AJ65+INDEX(装备数值!$X$13:$AH$116,$U65*8+6,DO$2)*$AK65+INDEX(装备数值!$X$13:$AH$116,$V65*8+7,DO$2)*$AL65+INDEX(装备数值!$X$13:$AH$116,$W65*8+8,DO$2)*$AM65</f>
        <v>6750</v>
      </c>
      <c r="DP65" s="14">
        <f>INDEX(装备数值!$X$13:$AH$116,$P65*8+1,DP$2)*$AF65+INDEX(装备数值!$X$13:$AH$116,$Q65*8+2,DP$2)*$AG65+INDEX(装备数值!$X$13:$AH$116,$S65*8+3,DP$2)*$AH65+INDEX(装备数值!$X$13:$AH$116,$R65*8+4,DP$2)*$AI65+INDEX(装备数值!$X$13:$AH$116,$T65*8+5,DP$2)*$AJ65+INDEX(装备数值!$X$13:$AH$116,$U65*8+6,DP$2)*$AK65+INDEX(装备数值!$X$13:$AH$116,$V65*8+7,DP$2)*$AL65+INDEX(装备数值!$X$13:$AH$116,$W65*8+8,DP$2)*$AM65</f>
        <v>52297</v>
      </c>
      <c r="DQ65" s="14">
        <f>INDEX(装备数值!$X$13:$AH$116,$P65*8+1,DQ$2)*$AF65+INDEX(装备数值!$X$13:$AH$116,$Q65*8+2,DQ$2)*$AG65+INDEX(装备数值!$X$13:$AH$116,$S65*8+3,DQ$2)*$AH65+INDEX(装备数值!$X$13:$AH$116,$R65*8+4,DQ$2)*$AI65+INDEX(装备数值!$X$13:$AH$116,$T65*8+5,DQ$2)*$AJ65+INDEX(装备数值!$X$13:$AH$116,$U65*8+6,DQ$2)*$AK65+INDEX(装备数值!$X$13:$AH$116,$V65*8+7,DQ$2)*$AL65+INDEX(装备数值!$X$13:$AH$116,$W65*8+8,DQ$2)*$AM65</f>
        <v>3584</v>
      </c>
      <c r="DR65" s="14">
        <f>INDEX(装备数值!$X$13:$AH$116,$P65*8+1,DR$2)*$AF65+INDEX(装备数值!$X$13:$AH$116,$Q65*8+2,DR$2)*$AG65+INDEX(装备数值!$X$13:$AH$116,$S65*8+3,DR$2)*$AH65+INDEX(装备数值!$X$13:$AH$116,$R65*8+4,DR$2)*$AI65+INDEX(装备数值!$X$13:$AH$116,$T65*8+5,DR$2)*$AJ65+INDEX(装备数值!$X$13:$AH$116,$U65*8+6,DR$2)*$AK65+INDEX(装备数值!$X$13:$AH$116,$V65*8+7,DR$2)*$AL65+INDEX(装备数值!$X$13:$AH$116,$W65*8+8,DR$2)*$AM65</f>
        <v>87750</v>
      </c>
      <c r="DS65" s="14">
        <f>INDEX(装备数值!$X$13:$AH$116,$P65*8+1,DS$2)*$AF65+INDEX(装备数值!$X$13:$AH$116,$Q65*8+2,DS$2)*$AG65+INDEX(装备数值!$X$13:$AH$116,$S65*8+3,DS$2)*$AH65+INDEX(装备数值!$X$13:$AH$116,$R65*8+4,DS$2)*$AI65+INDEX(装备数值!$X$13:$AH$116,$T65*8+5,DS$2)*$AJ65+INDEX(装备数值!$X$13:$AH$116,$U65*8+6,DS$2)*$AK65+INDEX(装备数值!$X$13:$AH$116,$V65*8+7,DS$2)*$AL65+INDEX(装备数值!$X$13:$AH$116,$W65*8+8,DS$2)*$AM65</f>
        <v>1440</v>
      </c>
      <c r="DT65" s="14">
        <f>INDEX(装备数值!$X$13:$AH$116,$P65*8+1,DT$2)*$AF65+INDEX(装备数值!$X$13:$AH$116,$Q65*8+2,DT$2)*$AG65+INDEX(装备数值!$X$13:$AH$116,$S65*8+3,DT$2)*$AH65+INDEX(装备数值!$X$13:$AH$116,$R65*8+4,DT$2)*$AI65+INDEX(装备数值!$X$13:$AH$116,$T65*8+5,DT$2)*$AJ65+INDEX(装备数值!$X$13:$AH$116,$U65*8+6,DT$2)*$AK65+INDEX(装备数值!$X$13:$AH$116,$V65*8+7,DT$2)*$AL65+INDEX(装备数值!$X$13:$AH$116,$W65*8+8,DT$2)*$AM65</f>
        <v>6272</v>
      </c>
      <c r="DU65" s="14">
        <f>INDEX(装备数值!$X$13:$AH$116,$P65*8+1,DU$2)*$AF65+INDEX(装备数值!$X$13:$AH$116,$Q65*8+2,DU$2)*$AG65+INDEX(装备数值!$X$13:$AH$116,$S65*8+3,DU$2)*$AH65+INDEX(装备数值!$X$13:$AH$116,$R65*8+4,DU$2)*$AI65+INDEX(装备数值!$X$13:$AH$116,$T65*8+5,DU$2)*$AJ65+INDEX(装备数值!$X$13:$AH$116,$U65*8+6,DU$2)*$AK65+INDEX(装备数值!$X$13:$AH$116,$V65*8+7,DU$2)*$AL65+INDEX(装备数值!$X$13:$AH$116,$W65*8+8,DU$2)*$AM65</f>
        <v>5376</v>
      </c>
      <c r="DV65" s="14">
        <f>INDEX(装备数值!$X$13:$AH$116,$P65*8+1,DV$2)*$AF65+INDEX(装备数值!$X$13:$AH$116,$Q65*8+2,DV$2)*$AG65+INDEX(装备数值!$X$13:$AH$116,$S65*8+3,DV$2)*$AH65+INDEX(装备数值!$X$13:$AH$116,$R65*8+4,DV$2)*$AI65+INDEX(装备数值!$X$13:$AH$116,$T65*8+5,DV$2)*$AJ65+INDEX(装备数值!$X$13:$AH$116,$U65*8+6,DV$2)*$AK65+INDEX(装备数值!$X$13:$AH$116,$V65*8+7,DV$2)*$AL65+INDEX(装备数值!$X$13:$AH$116,$W65*8+8,DV$2)*$AM65</f>
        <v>6272</v>
      </c>
      <c r="DW65" s="14">
        <f>INDEX(装备数值!$X$13:$AH$116,$P65*8+1,DW$2)*$AF65+INDEX(装备数值!$X$13:$AH$116,$Q65*8+2,DW$2)*$AG65+INDEX(装备数值!$X$13:$AH$116,$S65*8+3,DW$2)*$AH65+INDEX(装备数值!$X$13:$AH$116,$R65*8+4,DW$2)*$AI65+INDEX(装备数值!$X$13:$AH$116,$T65*8+5,DW$2)*$AJ65+INDEX(装备数值!$X$13:$AH$116,$U65*8+6,DW$2)*$AK65+INDEX(装备数值!$X$13:$AH$116,$V65*8+7,DW$2)*$AL65+INDEX(装备数值!$X$13:$AH$116,$W65*8+8,DW$2)*$AM65</f>
        <v>5376</v>
      </c>
      <c r="DX65" s="14">
        <f>INDEX(装备数值!$X$13:$AH$116,$P65*8+1,DX$2)*$AF65+INDEX(装备数值!$X$13:$AH$116,$Q65*8+2,DX$2)*$AG65+INDEX(装备数值!$X$13:$AH$116,$S65*8+3,DX$2)*$AH65+INDEX(装备数值!$X$13:$AH$116,$R65*8+4,DX$2)*$AI65+INDEX(装备数值!$X$13:$AH$116,$T65*8+5,DX$2)*$AJ65+INDEX(装备数值!$X$13:$AH$116,$U65*8+6,DX$2)*$AK65+INDEX(装备数值!$X$13:$AH$116,$V65*8+7,DX$2)*$AL65+INDEX(装备数值!$X$13:$AH$116,$W65*8+8,DX$2)*$AM65</f>
        <v>15</v>
      </c>
      <c r="DY65" s="14">
        <f>INDEX(装备数值!$X$13:$AH$116,$P65*8+1,DY$2)*$AF65+INDEX(装备数值!$X$13:$AH$116,$Q65*8+2,DY$2)*$AG65+INDEX(装备数值!$X$13:$AH$116,$S65*8+3,DY$2)*$AH65+INDEX(装备数值!$X$13:$AH$116,$R65*8+4,DY$2)*$AI65+INDEX(装备数值!$X$13:$AH$116,$T65*8+5,DY$2)*$AJ65+INDEX(装备数值!$X$13:$AH$116,$U65*8+6,DY$2)*$AK65+INDEX(装备数值!$X$13:$AH$116,$V65*8+7,DY$2)*$AL65+INDEX(装备数值!$X$13:$AH$116,$W65*8+8,DY$2)*$AM65</f>
        <v>15</v>
      </c>
      <c r="EA65" s="14">
        <f>INDEX(装备数值!$AN$17:$AN$117,MATCH(MIN($X65:$AE65),装备数值!$AO$17:$AO$117,1))</f>
        <v>17</v>
      </c>
      <c r="EB65" s="14">
        <f>IF(COUNTIF($P65:$W65,"&gt;"&amp;0)=8,INDEX(装备数值!AR$17:AR$117,$EA65+1),0)</f>
        <v>4080</v>
      </c>
      <c r="EC65" s="14">
        <f>IF(COUNTIF($P65:$W65,"&gt;"&amp;0)=8,INDEX(装备数值!AS$17:AS$117,$EA65+1),0)</f>
        <v>30600</v>
      </c>
      <c r="ED65" s="14">
        <f>IF(COUNTIF($P65:$W65,"&gt;"&amp;0)=8,INDEX(装备数值!AT$17:AT$117,$EA65+1),0)</f>
        <v>2040</v>
      </c>
      <c r="EE65" s="14">
        <f>IF(COUNTIF($P65:$W65,"&gt;"&amp;0)=8,INDEX(装备数值!AU$17:AU$117,$EA65+1),0)</f>
        <v>40800</v>
      </c>
      <c r="EF65" s="14">
        <f>IF(COUNTIF($P65:$W65,"&gt;"&amp;0)=8,INDEX(装备数值!AV$17:AV$117,$EA65+1),0)</f>
        <v>782</v>
      </c>
      <c r="EH65" s="14">
        <f>INDEX(装备数值!$AY$17:$AY$77,MATCH(新怪物属性!AF65,装备数值!$AZ$17:$AZ$77,1))</f>
        <v>12</v>
      </c>
      <c r="EI65" s="26">
        <f>INDEX(装备数值!BA$17:BA$77,新怪物属性!EH65+1)</f>
        <v>0.12</v>
      </c>
      <c r="EJ65" s="26">
        <f>INDEX(装备数值!BA$17:BA$77,新怪物属性!EH65+1)</f>
        <v>0.12</v>
      </c>
      <c r="EL65" s="14">
        <f t="shared" si="88"/>
        <v>13</v>
      </c>
      <c r="EM65" s="14">
        <f>VLOOKUP(EL65,军阶与晶片数值!$W$6:$X$27,2)</f>
        <v>3</v>
      </c>
      <c r="EN65" s="14">
        <f>INDEX(军阶与晶片数值!Y$6:Y$27,$EM65+1)</f>
        <v>300</v>
      </c>
      <c r="EO65" s="14">
        <f>INDEX(军阶与晶片数值!Z$6:Z$27,$EM65+1)</f>
        <v>300</v>
      </c>
      <c r="EP65" s="14">
        <f>INDEX(军阶与晶片数值!AA$6:AA$27,$EM65+1)</f>
        <v>300</v>
      </c>
      <c r="EQ65" s="14">
        <f>INDEX(军阶与晶片数值!AB$6:AB$27,$EM65+1)</f>
        <v>300</v>
      </c>
      <c r="ER65" s="29">
        <f>INDEX(军阶与晶片数值!AC$6:AC$27,$EM65+1)</f>
        <v>15</v>
      </c>
      <c r="ES65" s="29">
        <f>INDEX(军阶与晶片数值!AD$6:AD$27,$EM65+1)</f>
        <v>7.5</v>
      </c>
      <c r="EU65" s="26">
        <f>INDEX(军阶与晶片数值!I$6:I$16,AN65+1)</f>
        <v>0.03</v>
      </c>
      <c r="EV65" s="26">
        <f>INDEX(军阶与晶片数值!M$6:M$16,AO65+1)</f>
        <v>0.03</v>
      </c>
      <c r="EW65" s="26">
        <f>INDEX(军阶与晶片数值!J$6:J$16,AP65+1)</f>
        <v>0.03</v>
      </c>
      <c r="EX65" s="26">
        <f>INDEX(军阶与晶片数值!K$6:K$16,AQ65+1)</f>
        <v>0.06</v>
      </c>
      <c r="EY65" s="26">
        <f>INDEX(军阶与晶片数值!L$6:L$16,AR65+1)</f>
        <v>0.06</v>
      </c>
      <c r="EZ65" s="28">
        <f>INDEX(军阶与晶片数值!N$6:N$16,AS65+1)</f>
        <v>0</v>
      </c>
      <c r="FA65" s="28">
        <f>INDEX(军阶与晶片数值!O$6:O$16,AT65+1)</f>
        <v>0</v>
      </c>
      <c r="FB65" s="28">
        <f>INDEX(军阶与晶片数值!P$6:P$16,AU65+1)</f>
        <v>0</v>
      </c>
      <c r="FC65" s="28">
        <f>INDEX(军阶与晶片数值!Q$6:Q$16,AV65+1)</f>
        <v>0</v>
      </c>
      <c r="FD65" s="26">
        <f>INDEX(军阶与晶片数值!R$6:R$16,AW65+1)</f>
        <v>0.06</v>
      </c>
      <c r="FE65" s="26">
        <f>INDEX(军阶与晶片数值!S$6:S$16,AX65+1)</f>
        <v>0.02</v>
      </c>
      <c r="FF65" s="26">
        <f>INDEX(军阶与晶片数值!T$6:T$16,AY65+1)</f>
        <v>0</v>
      </c>
      <c r="FG65" s="26">
        <f>INDEX(军阶与晶片数值!U$6:U$16,AZ65+1)</f>
        <v>0</v>
      </c>
      <c r="FI65" s="26">
        <f>INDEX(军阶与晶片数值!$C$6:$C$36,新怪物属性!$BA65+1)</f>
        <v>0.5</v>
      </c>
      <c r="FJ65" s="26">
        <f>INDEX(军阶与晶片数值!$C$6:$C$36,新怪物属性!$BA65+1)</f>
        <v>0.5</v>
      </c>
      <c r="FK65" s="26">
        <f>INDEX(军阶与晶片数值!$C$6:$C$36,新怪物属性!$BA65+1)</f>
        <v>0.5</v>
      </c>
      <c r="FL65" s="26">
        <f>INDEX(军阶与晶片数值!$C$6:$C$36,新怪物属性!$BA65+1)</f>
        <v>0.5</v>
      </c>
      <c r="FM65" s="26">
        <f>INDEX(军阶与晶片数值!$C$6:$C$36,新怪物属性!$BA65+1)</f>
        <v>0.5</v>
      </c>
      <c r="FO65" s="14">
        <f>INDEX(战舰突破!$H$6:$H$18,新怪物属性!$J65+1)+INDEX(战舰突破!$H$23:$H$35,新怪物属性!$K65+1)+INDEX(战舰突破!$H$40:$H$52,新怪物属性!$L65+1)</f>
        <v>200</v>
      </c>
      <c r="FP65" s="14">
        <f>INDEX(战舰突破!$I$6:$I$18,新怪物属性!$J65+1)+INDEX(战舰突破!$I$23:$I$35,新怪物属性!$K65+1)+INDEX(战舰突破!$I$40:$I$52,新怪物属性!$L65+1)</f>
        <v>200</v>
      </c>
      <c r="FQ65" s="14">
        <f>INDEX(战舰突破!$J$6:$J$18,新怪物属性!$J65+1)+INDEX(战舰突破!$J$23:$J$35,新怪物属性!$K65+1)+INDEX(战舰突破!$J$40:$J$52,新怪物属性!$L65+1)</f>
        <v>0</v>
      </c>
      <c r="FR65" s="14">
        <f>INDEX(战舰突破!$K$6:$K$18,新怪物属性!$J65+1)+INDEX(战舰突破!$K$23:$K$35,新怪物属性!$K65+1)+INDEX(战舰突破!$K$40:$K$52,新怪物属性!$L65+1)</f>
        <v>0</v>
      </c>
      <c r="FS65" s="14">
        <f>INDEX(战舰突破!$L$6:$L$18,新怪物属性!$J65+1)+INDEX(战舰突破!$L$23:$L$35,新怪物属性!$K65+1)+INDEX(战舰突破!$L$40:$L$52,新怪物属性!$L65+1)</f>
        <v>200</v>
      </c>
      <c r="FT65" s="18">
        <f>INDEX(战舰突破!$N$6:$N$18,新怪物属性!$J65+1)+INDEX(战舰突破!$N$23:$N$35,新怪物属性!$K65+1)+INDEX(战舰突破!$N$40:$N$52,新怪物属性!$L65+1)</f>
        <v>0</v>
      </c>
      <c r="FU65" s="18">
        <f>INDEX(战舰突破!$O$6:$O$18,新怪物属性!$J65+1)+INDEX(战舰突破!$O$23:$O$35,新怪物属性!$K65+1)+INDEX(战舰突破!$O$40:$O$52,新怪物属性!$L65+1)</f>
        <v>0</v>
      </c>
      <c r="FV65" s="18">
        <f>INDEX(战舰突破!$P$6:$P$18,新怪物属性!$J65+1)+INDEX(战舰突破!$P$23:$P$35,新怪物属性!$K65+1)+INDEX(战舰突破!$P$40:$P$52,新怪物属性!$L65+1)</f>
        <v>0</v>
      </c>
      <c r="FW65" s="18">
        <f>INDEX(战舰突破!$Q$6:$Q$18,新怪物属性!$J65+1)+INDEX(战舰突破!$Q$23:$Q$35,新怪物属性!$K65+1)+INDEX(战舰突破!$Q$40:$Q$52,新怪物属性!$L65+1)</f>
        <v>0</v>
      </c>
      <c r="FX65" s="18">
        <f>INDEX(战舰突破!$R$6:$R$18,新怪物属性!$J65+1)+INDEX(战舰突破!$R$23:$R$35,新怪物属性!$K65+1)+INDEX(战舰突破!$R$40:$R$52,新怪物属性!$L65+1)</f>
        <v>0</v>
      </c>
      <c r="FY65" s="18">
        <f>INDEX(战舰突破!$M$6:$M$18,新怪物属性!$J65+1)+INDEX(战舰突破!$M$23:$M$35,新怪物属性!$K65+1)+INDEX(战舰突破!$M$40:$M$52,新怪物属性!$L65+1)</f>
        <v>0</v>
      </c>
      <c r="FZ65" s="22">
        <f>INDEX(战舰突破!$W$6:$W$18,新怪物属性!$J65+1)+INDEX(战舰突破!$W$23:$W$35,新怪物属性!$K65+1)+INDEX(战舰突破!$W$40:$W$52,新怪物属性!$L65+1)</f>
        <v>0.5</v>
      </c>
      <c r="GC65" s="14">
        <f>INDEX(战舰突破!$S$6:$S$18,新怪物属性!$J65+1)</f>
        <v>0</v>
      </c>
      <c r="GD65" s="14">
        <f>INDEX(战舰突破!$T$6:$T$18,新怪物属性!$J65+1)</f>
        <v>0.25</v>
      </c>
      <c r="GE65" s="14">
        <f>INDEX(战舰突破!$U$6:$U$18,新怪物属性!$J65+1)</f>
        <v>0.1</v>
      </c>
      <c r="GF65" s="14">
        <f>INDEX(战舰突破!$V$6:$V$18,新怪物属性!$J65+1)</f>
        <v>0</v>
      </c>
      <c r="GG65" s="14">
        <f>INDEX(战舰突破!$X$6:$X$18,新怪物属性!$J65+1)</f>
        <v>5</v>
      </c>
      <c r="GI65" s="14">
        <f>INDEX(战舰突破!$S$23:$S$35,新怪物属性!$J65+1)</f>
        <v>0.25</v>
      </c>
      <c r="GJ65" s="14">
        <f>INDEX(战舰突破!$T$23:$T$35,新怪物属性!$J65+1)</f>
        <v>0.25</v>
      </c>
      <c r="GK65" s="14">
        <f>INDEX(战舰突破!$U$23:$U$35,新怪物属性!$J65+1)</f>
        <v>0.1</v>
      </c>
      <c r="GL65" s="14">
        <f>INDEX(战舰突破!$V$23:$V$35,新怪物属性!$J65+1)</f>
        <v>0</v>
      </c>
      <c r="GM65" s="14">
        <f>INDEX(战舰突破!$X$23:$X$35,新怪物属性!$J65+1)</f>
        <v>75</v>
      </c>
      <c r="GO65" s="14">
        <f>INDEX(战舰突破!$S$40:$S$52,新怪物属性!$J65+1)</f>
        <v>0.25</v>
      </c>
      <c r="GP65" s="14">
        <f>INDEX(战舰突破!$T$40:$T$52,新怪物属性!$J65+1)</f>
        <v>0.25</v>
      </c>
      <c r="GQ65" s="14">
        <f>INDEX(战舰突破!$U$40:$U$52,新怪物属性!$J65+1)</f>
        <v>0.1</v>
      </c>
      <c r="GR65" s="14">
        <f>INDEX(战舰突破!$V$40:$V$52,新怪物属性!$J65+1)</f>
        <v>0</v>
      </c>
      <c r="GS65" s="14">
        <f>INDEX(战舰突破!$X$40:$X$52,新怪物属性!$J65+1)</f>
        <v>125</v>
      </c>
      <c r="GV65" s="14">
        <v>1</v>
      </c>
      <c r="GW65" s="14">
        <v>10</v>
      </c>
      <c r="GX65" s="14">
        <v>1</v>
      </c>
      <c r="GY65" s="14">
        <v>8</v>
      </c>
      <c r="GZ65" s="14">
        <v>1</v>
      </c>
      <c r="HA65" s="14">
        <v>5</v>
      </c>
      <c r="HB65" s="14">
        <v>1</v>
      </c>
      <c r="HC65" s="14">
        <v>3</v>
      </c>
      <c r="HD65" s="14">
        <v>0</v>
      </c>
      <c r="HE65" s="14">
        <v>0</v>
      </c>
      <c r="HF65" s="14">
        <v>0</v>
      </c>
      <c r="HG65" s="14">
        <v>0</v>
      </c>
      <c r="HH65" s="14">
        <v>0</v>
      </c>
      <c r="HI65" s="14">
        <v>0</v>
      </c>
      <c r="HJ65" s="14">
        <v>0</v>
      </c>
      <c r="HK65" s="14">
        <v>0</v>
      </c>
      <c r="HL65" s="14">
        <v>0</v>
      </c>
      <c r="HM65" s="14">
        <v>0</v>
      </c>
      <c r="HN65" s="14">
        <v>0</v>
      </c>
      <c r="HO65" s="14">
        <v>0</v>
      </c>
      <c r="HP65" s="14">
        <v>0</v>
      </c>
      <c r="HQ65" s="14">
        <v>0</v>
      </c>
      <c r="HR65" s="14">
        <v>0</v>
      </c>
      <c r="HS65" s="14">
        <v>0</v>
      </c>
      <c r="HT65" s="14">
        <v>0</v>
      </c>
      <c r="HU65" s="14">
        <v>0</v>
      </c>
      <c r="HX65" s="14">
        <v>3</v>
      </c>
      <c r="HY65" s="14">
        <v>4</v>
      </c>
      <c r="IB65" s="14">
        <f>IF($GV65=0,0,INDEX(战宠!P$15:P$27,新怪物属性!$GV$3)*(INDEX(战宠!$U$7:$Y$10,1,新怪物属性!$GV65)))*(新怪物属性!$GW65+4)
+IF($GX65=0,0,INDEX(战宠!P$15:P$27,新怪物属性!$GX$3)*(INDEX(战宠!$U$7:$Y$10,1,新怪物属性!$GX65)))*(新怪物属性!$GY65+4)
+IF($GZ65=0,0,INDEX(战宠!P$15:P$27,新怪物属性!$GZ$3)*(INDEX(战宠!$U$7:$Y$10,1,新怪物属性!$GZ65)))*(新怪物属性!$HA65+4)
+IF($HB65=0,0,INDEX(战宠!P$15:P$27,新怪物属性!$HB$3)*(INDEX(战宠!$U$7:$Y$10,1,新怪物属性!$HB65)))*(新怪物属性!$HC65+4)
+IF($HD65=0,0,INDEX(战宠!P$15:P$27,新怪物属性!$HD$3)*(INDEX(战宠!$U$7:$Y$10,1,新怪物属性!$HD65)))*(新怪物属性!$HE65+4)
+IF($HF65=0,0,INDEX(战宠!P$15:P$27,新怪物属性!$HF$3)*(INDEX(战宠!$U$7:$Y$10,1,新怪物属性!$HF65)))*(新怪物属性!$HG65+4)
+IF($HH65=0,0,INDEX(战宠!P$15:P$27,新怪物属性!$HH$3)*(INDEX(战宠!$U$7:$Y$10,1,新怪物属性!$HH65)))*(新怪物属性!$HI65+4)
+IF($HJ65=0,0,INDEX(战宠!P$15:P$27,新怪物属性!$HJ$3)*(INDEX(战宠!$U$7:$Y$10,1,新怪物属性!$HJ65)))*(新怪物属性!$HK65+4)
+IF($HL65=0,0,INDEX(战宠!P$15:P$27,新怪物属性!$HL$3)*(INDEX(战宠!$U$7:$Y$10,1,新怪物属性!$HL65)))*(新怪物属性!$HM65+4)
+IF($HN65=0,0,INDEX(战宠!P$15:P$27,新怪物属性!$HN$3)*(INDEX(战宠!$U$7:$Y$10,1,新怪物属性!$HN65)))*(新怪物属性!$HO65+4)
+IF($HP65=0,0,INDEX(战宠!P$15:P$27,新怪物属性!$HP$3)*(INDEX(战宠!$U$7:$Y$10,1,新怪物属性!$HP65)))*(新怪物属性!$HQ65+4)
+IF($HR65=0,0,INDEX(战宠!P$15:P$27,新怪物属性!$HR$3)*(INDEX(战宠!$U$7:$Y$10,1,新怪物属性!$HR65)))*(新怪物属性!$HS65+4)
+IF($HT65=0,0,INDEX(战宠!P$15:P$27,新怪物属性!$HT$3)*(INDEX(战宠!$U$7:$Y$10,1,新怪物属性!$HT65)))*(新怪物属性!$HU65+4)</f>
        <v>36400</v>
      </c>
      <c r="IC65" s="14">
        <f>IF($GV65=0,0,INDEX(战宠!Q$15:Q$27,新怪物属性!$GV$3)*(INDEX(战宠!$U$7:$Y$10,1,新怪物属性!$GV65)))*(新怪物属性!$GW65+4)
+IF($GX65=0,0,INDEX(战宠!Q$15:Q$27,新怪物属性!$GX$3)*(INDEX(战宠!$U$7:$Y$10,1,新怪物属性!$GX65)))*(新怪物属性!$GY65+4)
+IF($GZ65=0,0,INDEX(战宠!Q$15:Q$27,新怪物属性!$GZ$3)*(INDEX(战宠!$U$7:$Y$10,1,新怪物属性!$GZ65)))*(新怪物属性!$HA65+4)
+IF($HB65=0,0,INDEX(战宠!Q$15:Q$27,新怪物属性!$HB$3)*(INDEX(战宠!$U$7:$Y$10,1,新怪物属性!$HB65)))*(新怪物属性!$HC65+4)
+IF($HD65=0,0,INDEX(战宠!Q$15:Q$27,新怪物属性!$HD$3)*(INDEX(战宠!$U$7:$Y$10,1,新怪物属性!$HD65)))*(新怪物属性!$HE65+4)
+IF($HF65=0,0,INDEX(战宠!Q$15:Q$27,新怪物属性!$HF$3)*(INDEX(战宠!$U$7:$Y$10,1,新怪物属性!$HF65)))*(新怪物属性!$HG65+4)
+IF($HH65=0,0,INDEX(战宠!Q$15:Q$27,新怪物属性!$HH$3)*(INDEX(战宠!$U$7:$Y$10,1,新怪物属性!$HH65)))*(新怪物属性!$HI65+4)
+IF($HJ65=0,0,INDEX(战宠!Q$15:Q$27,新怪物属性!$HJ$3)*(INDEX(战宠!$U$7:$Y$10,1,新怪物属性!$HJ65)))*(新怪物属性!$HK65+4)
+IF($HL65=0,0,INDEX(战宠!Q$15:Q$27,新怪物属性!$HL$3)*(INDEX(战宠!$U$7:$Y$10,1,新怪物属性!$HL65)))*(新怪物属性!$HM65+4)
+IF($HN65=0,0,INDEX(战宠!Q$15:Q$27,新怪物属性!$HN$3)*(INDEX(战宠!$U$7:$Y$10,1,新怪物属性!$HN65)))*(新怪物属性!$HO65+4)
+IF($HP65=0,0,INDEX(战宠!Q$15:Q$27,新怪物属性!$HP$3)*(INDEX(战宠!$U$7:$Y$10,1,新怪物属性!$HP65)))*(新怪物属性!$HQ65+4)
+IF($HR65=0,0,INDEX(战宠!Q$15:Q$27,新怪物属性!$HR$3)*(INDEX(战宠!$U$7:$Y$10,1,新怪物属性!$HR65)))*(新怪物属性!$HS65+4)
+IF($HT65=0,0,INDEX(战宠!Q$15:Q$27,新怪物属性!$HT$3)*(INDEX(战宠!$U$7:$Y$10,1,新怪物属性!$HT65)))*(新怪物属性!$HU65+4)</f>
        <v>285000</v>
      </c>
      <c r="ID65" s="14">
        <f>IF($GV65=0,0,INDEX(战宠!R$15:R$27,新怪物属性!$GV$3)*(INDEX(战宠!$U$7:$Y$10,1,新怪物属性!$GV65)))*(新怪物属性!$GW65+4)
+IF($GX65=0,0,INDEX(战宠!R$15:R$27,新怪物属性!$GX$3)*(INDEX(战宠!$U$7:$Y$10,1,新怪物属性!$GX65)))*(新怪物属性!$GY65+4)
+IF($GZ65=0,0,INDEX(战宠!R$15:R$27,新怪物属性!$GZ$3)*(INDEX(战宠!$U$7:$Y$10,1,新怪物属性!$GZ65)))*(新怪物属性!$HA65+4)
+IF($HB65=0,0,INDEX(战宠!R$15:R$27,新怪物属性!$HB$3)*(INDEX(战宠!$U$7:$Y$10,1,新怪物属性!$HB65)))*(新怪物属性!$HC65+4)
+IF($HD65=0,0,INDEX(战宠!R$15:R$27,新怪物属性!$HD$3)*(INDEX(战宠!$U$7:$Y$10,1,新怪物属性!$HD65)))*(新怪物属性!$HE65+4)
+IF($HF65=0,0,INDEX(战宠!R$15:R$27,新怪物属性!$HF$3)*(INDEX(战宠!$U$7:$Y$10,1,新怪物属性!$HF65)))*(新怪物属性!$HG65+4)
+IF($HH65=0,0,INDEX(战宠!R$15:R$27,新怪物属性!$HH$3)*(INDEX(战宠!$U$7:$Y$10,1,新怪物属性!$HH65)))*(新怪物属性!$HI65+4)
+IF($HJ65=0,0,INDEX(战宠!R$15:R$27,新怪物属性!$HJ$3)*(INDEX(战宠!$U$7:$Y$10,1,新怪物属性!$HJ65)))*(新怪物属性!$HK65+4)
+IF($HL65=0,0,INDEX(战宠!R$15:R$27,新怪物属性!$HL$3)*(INDEX(战宠!$U$7:$Y$10,1,新怪物属性!$HL65)))*(新怪物属性!$HM65+4)
+IF($HN65=0,0,INDEX(战宠!R$15:R$27,新怪物属性!$HN$3)*(INDEX(战宠!$U$7:$Y$10,1,新怪物属性!$HN65)))*(新怪物属性!$HO65+4)
+IF($HP65=0,0,INDEX(战宠!R$15:R$27,新怪物属性!$HP$3)*(INDEX(战宠!$U$7:$Y$10,1,新怪物属性!$HP65)))*(新怪物属性!$HQ65+4)
+IF($HR65=0,0,INDEX(战宠!R$15:R$27,新怪物属性!$HR$3)*(INDEX(战宠!$U$7:$Y$10,1,新怪物属性!$HR65)))*(新怪物属性!$HS65+4)
+IF($HT65=0,0,INDEX(战宠!R$15:R$27,新怪物属性!$HT$3)*(INDEX(战宠!$U$7:$Y$10,1,新怪物属性!$HT65)))*(新怪物属性!$HU65+4)</f>
        <v>17400</v>
      </c>
      <c r="IE65" s="14">
        <f>IF($GV65=0,0,INDEX(战宠!S$15:S$27,新怪物属性!$GV$3)*(INDEX(战宠!$U$7:$Y$10,1,新怪物属性!$GV65)))*(新怪物属性!$GW65+4)
+IF($GX65=0,0,INDEX(战宠!S$15:S$27,新怪物属性!$GX$3)*(INDEX(战宠!$U$7:$Y$10,1,新怪物属性!$GX65)))*(新怪物属性!$GY65+4)
+IF($GZ65=0,0,INDEX(战宠!S$15:S$27,新怪物属性!$GZ$3)*(INDEX(战宠!$U$7:$Y$10,1,新怪物属性!$GZ65)))*(新怪物属性!$HA65+4)
+IF($HB65=0,0,INDEX(战宠!S$15:S$27,新怪物属性!$HB$3)*(INDEX(战宠!$U$7:$Y$10,1,新怪物属性!$HB65)))*(新怪物属性!$HC65+4)
+IF($HD65=0,0,INDEX(战宠!S$15:S$27,新怪物属性!$HD$3)*(INDEX(战宠!$U$7:$Y$10,1,新怪物属性!$HD65)))*(新怪物属性!$HE65+4)
+IF($HF65=0,0,INDEX(战宠!S$15:S$27,新怪物属性!$HF$3)*(INDEX(战宠!$U$7:$Y$10,1,新怪物属性!$HF65)))*(新怪物属性!$HG65+4)
+IF($HH65=0,0,INDEX(战宠!S$15:S$27,新怪物属性!$HH$3)*(INDEX(战宠!$U$7:$Y$10,1,新怪物属性!$HH65)))*(新怪物属性!$HI65+4)
+IF($HJ65=0,0,INDEX(战宠!S$15:S$27,新怪物属性!$HJ$3)*(INDEX(战宠!$U$7:$Y$10,1,新怪物属性!$HJ65)))*(新怪物属性!$HK65+4)
+IF($HL65=0,0,INDEX(战宠!S$15:S$27,新怪物属性!$HL$3)*(INDEX(战宠!$U$7:$Y$10,1,新怪物属性!$HL65)))*(新怪物属性!$HM65+4)
+IF($HN65=0,0,INDEX(战宠!S$15:S$27,新怪物属性!$HN$3)*(INDEX(战宠!$U$7:$Y$10,1,新怪物属性!$HN65)))*(新怪物属性!$HO65+4)
+IF($HP65=0,0,INDEX(战宠!S$15:S$27,新怪物属性!$HP$3)*(INDEX(战宠!$U$7:$Y$10,1,新怪物属性!$HP65)))*(新怪物属性!$HQ65+4)
+IF($HR65=0,0,INDEX(战宠!S$15:S$27,新怪物属性!$HR$3)*(INDEX(战宠!$U$7:$Y$10,1,新怪物属性!$HR65)))*(新怪物属性!$HS65+4)
+IF($HT65=0,0,INDEX(战宠!S$15:S$27,新怪物属性!$HT$3)*(INDEX(战宠!$U$7:$Y$10,1,新怪物属性!$HT65)))*(新怪物属性!$HU65+4)</f>
        <v>435000</v>
      </c>
      <c r="IF65" s="14">
        <f>IF($GV65=0,0,INDEX(战宠!T$15:T$27,新怪物属性!$GV$3)*(INDEX(战宠!$U$7:$Y$10,1,新怪物属性!$GV65)))*(新怪物属性!$GW65+4)
+IF($GX65=0,0,INDEX(战宠!T$15:T$27,新怪物属性!$GX$3)*(INDEX(战宠!$U$7:$Y$10,1,新怪物属性!$GX65)))*(新怪物属性!$GY65+4)
+IF($GZ65=0,0,INDEX(战宠!T$15:T$27,新怪物属性!$GZ$3)*(INDEX(战宠!$U$7:$Y$10,1,新怪物属性!$GZ65)))*(新怪物属性!$HA65+4)
+IF($HB65=0,0,INDEX(战宠!T$15:T$27,新怪物属性!$HB$3)*(INDEX(战宠!$U$7:$Y$10,1,新怪物属性!$HB65)))*(新怪物属性!$HC65+4)
+IF($HD65=0,0,INDEX(战宠!T$15:T$27,新怪物属性!$HD$3)*(INDEX(战宠!$U$7:$Y$10,1,新怪物属性!$HD65)))*(新怪物属性!$HE65+4)
+IF($HF65=0,0,INDEX(战宠!T$15:T$27,新怪物属性!$HF$3)*(INDEX(战宠!$U$7:$Y$10,1,新怪物属性!$HF65)))*(新怪物属性!$HG65+4)
+IF($HH65=0,0,INDEX(战宠!T$15:T$27,新怪物属性!$HH$3)*(INDEX(战宠!$U$7:$Y$10,1,新怪物属性!$HH65)))*(新怪物属性!$HI65+4)
+IF($HJ65=0,0,INDEX(战宠!T$15:T$27,新怪物属性!$HJ$3)*(INDEX(战宠!$U$7:$Y$10,1,新怪物属性!$HJ65)))*(新怪物属性!$HK65+4)
+IF($HL65=0,0,INDEX(战宠!T$15:T$27,新怪物属性!$HL$3)*(INDEX(战宠!$U$7:$Y$10,1,新怪物属性!$HL65)))*(新怪物属性!$HM65+4)
+IF($HN65=0,0,INDEX(战宠!T$15:T$27,新怪物属性!$HN$3)*(INDEX(战宠!$U$7:$Y$10,1,新怪物属性!$HN65)))*(新怪物属性!$HO65+4)
+IF($HP65=0,0,INDEX(战宠!T$15:T$27,新怪物属性!$HP$3)*(INDEX(战宠!$U$7:$Y$10,1,新怪物属性!$HP65)))*(新怪物属性!$HQ65+4)
+IF($HR65=0,0,INDEX(战宠!T$15:T$27,新怪物属性!$HR$3)*(INDEX(战宠!$U$7:$Y$10,1,新怪物属性!$HR65)))*(新怪物属性!$HS65+4)
+IF($HT65=0,0,INDEX(战宠!T$15:T$27,新怪物属性!$HT$3)*(INDEX(战宠!$U$7:$Y$10,1,新怪物属性!$HT65)))*(新怪物属性!$HU65+4)</f>
        <v>11840</v>
      </c>
      <c r="II65" s="14">
        <f>IF(HX65=0,0,INDEX(战宠!$D$15:$D$27,新怪物属性!HX65))</f>
        <v>0.2</v>
      </c>
      <c r="IJ65" s="14">
        <f>IF(HY65=0,0,INDEX(战宠!$D$15:$D$27,新怪物属性!HY65))</f>
        <v>0.25</v>
      </c>
      <c r="IM65" s="14">
        <f t="shared" si="51"/>
        <v>178535</v>
      </c>
      <c r="IN65" s="14">
        <f t="shared" si="52"/>
        <v>179054</v>
      </c>
      <c r="IO65" s="14">
        <f t="shared" si="53"/>
        <v>179610</v>
      </c>
      <c r="IP65" s="14">
        <f t="shared" si="54"/>
        <v>178535</v>
      </c>
      <c r="IQ65" s="14">
        <f t="shared" si="55"/>
        <v>178535</v>
      </c>
      <c r="IR65" s="14">
        <f t="shared" si="89"/>
        <v>930714</v>
      </c>
      <c r="IS65" s="14">
        <f t="shared" si="90"/>
        <v>50743</v>
      </c>
      <c r="IT65" s="14">
        <f t="shared" si="91"/>
        <v>1918051</v>
      </c>
      <c r="IU65" s="14">
        <f t="shared" si="92"/>
        <v>39619</v>
      </c>
      <c r="IV65" s="28">
        <f t="shared" si="93"/>
        <v>6822</v>
      </c>
      <c r="IW65" s="28">
        <f t="shared" si="94"/>
        <v>5926</v>
      </c>
      <c r="IX65" s="28">
        <f t="shared" si="95"/>
        <v>6822</v>
      </c>
      <c r="IY65" s="28">
        <f t="shared" si="96"/>
        <v>5926</v>
      </c>
      <c r="IZ65" s="28">
        <f t="shared" si="97"/>
        <v>1.2465600000000003</v>
      </c>
      <c r="JA65" s="28">
        <f t="shared" si="98"/>
        <v>1.1995200000000004</v>
      </c>
      <c r="JB65" s="28">
        <f t="shared" si="99"/>
        <v>30</v>
      </c>
      <c r="JC65" s="28">
        <f t="shared" si="100"/>
        <v>22.5</v>
      </c>
      <c r="JD65" s="14">
        <f t="shared" si="101"/>
        <v>1</v>
      </c>
      <c r="JE65" s="14">
        <f t="shared" si="102"/>
        <v>1.25</v>
      </c>
      <c r="JF65" s="14">
        <f t="shared" si="103"/>
        <v>1.25</v>
      </c>
      <c r="JG65" s="18">
        <f t="shared" si="104"/>
        <v>1.25</v>
      </c>
      <c r="JH65" s="18">
        <f t="shared" si="105"/>
        <v>1.25</v>
      </c>
      <c r="JI65" s="18">
        <f t="shared" si="106"/>
        <v>1.25</v>
      </c>
      <c r="JJ65" s="29">
        <f t="shared" si="136"/>
        <v>6972</v>
      </c>
      <c r="JK65" s="29">
        <f t="shared" si="136"/>
        <v>7272</v>
      </c>
      <c r="JL65" s="29">
        <f t="shared" si="136"/>
        <v>7272</v>
      </c>
      <c r="JM65" s="26">
        <f t="shared" si="107"/>
        <v>0.1</v>
      </c>
      <c r="JN65" s="26">
        <f t="shared" si="108"/>
        <v>0.1</v>
      </c>
      <c r="JO65" s="26">
        <f t="shared" si="109"/>
        <v>0.1</v>
      </c>
      <c r="JP65" s="14">
        <f t="shared" si="110"/>
        <v>2</v>
      </c>
      <c r="JQ65" s="14">
        <f t="shared" si="111"/>
        <v>2</v>
      </c>
      <c r="JR65" s="14">
        <f t="shared" si="112"/>
        <v>2</v>
      </c>
      <c r="JS65" s="14">
        <f t="shared" si="113"/>
        <v>5</v>
      </c>
      <c r="JT65" s="14">
        <f t="shared" si="114"/>
        <v>75</v>
      </c>
      <c r="JU65" s="14">
        <f t="shared" si="115"/>
        <v>125</v>
      </c>
      <c r="JV65">
        <v>61</v>
      </c>
      <c r="JW65" s="14">
        <f t="shared" si="57"/>
        <v>12026053</v>
      </c>
      <c r="JY65" s="14">
        <f t="shared" si="31"/>
        <v>101486</v>
      </c>
      <c r="JZ65" s="14">
        <f t="shared" si="58"/>
        <v>115144</v>
      </c>
      <c r="KA65" s="29">
        <f t="shared" si="59"/>
        <v>5688</v>
      </c>
      <c r="KB65" s="29">
        <f t="shared" si="60"/>
        <v>3872</v>
      </c>
      <c r="KC65" s="29">
        <f t="shared" si="61"/>
        <v>4854</v>
      </c>
      <c r="KD65" s="29">
        <f t="shared" si="62"/>
        <v>5018</v>
      </c>
      <c r="KE65" s="14">
        <f t="shared" si="116"/>
        <v>1.2465600000000003</v>
      </c>
      <c r="KF65" s="14">
        <f t="shared" si="117"/>
        <v>1.1995200000000004</v>
      </c>
      <c r="KG65" s="14">
        <f t="shared" si="63"/>
        <v>89237.318034422555</v>
      </c>
      <c r="KH65" s="26">
        <f t="shared" si="118"/>
        <v>0.51762285968423383</v>
      </c>
      <c r="KI65" s="26">
        <f t="shared" si="119"/>
        <v>0.5534312830808541</v>
      </c>
      <c r="KJ65" s="29">
        <f t="shared" si="64"/>
        <v>13674</v>
      </c>
      <c r="KK65" s="29">
        <f t="shared" si="65"/>
        <v>66079</v>
      </c>
      <c r="KL65" s="29">
        <f t="shared" si="66"/>
        <v>88643</v>
      </c>
      <c r="KM65" s="23">
        <f t="shared" si="67"/>
        <v>21878</v>
      </c>
      <c r="KN65" s="23">
        <f t="shared" si="68"/>
        <v>27348</v>
      </c>
      <c r="KO65" s="26">
        <f t="shared" si="120"/>
        <v>0.52135026970593346</v>
      </c>
      <c r="KP65" s="26">
        <f t="shared" si="121"/>
        <v>0.55397598747172427</v>
      </c>
      <c r="KQ65" s="26">
        <f t="shared" si="122"/>
        <v>0.55397598747172427</v>
      </c>
      <c r="KR65" s="26">
        <f t="shared" si="69"/>
        <v>0.12135026970593343</v>
      </c>
      <c r="KS65" s="26">
        <v>0.1</v>
      </c>
      <c r="KT65" s="29">
        <f t="shared" si="123"/>
        <v>1.4</v>
      </c>
      <c r="KU65" s="29">
        <f t="shared" si="124"/>
        <v>1.7907821472072385</v>
      </c>
      <c r="KV65" s="29">
        <f t="shared" si="125"/>
        <v>1.7907821472072385</v>
      </c>
      <c r="KW65" s="29">
        <f t="shared" si="126"/>
        <v>95717.999999999985</v>
      </c>
      <c r="KX65" s="29">
        <f t="shared" si="127"/>
        <v>78888.729003538072</v>
      </c>
      <c r="KY65" s="29">
        <f t="shared" si="128"/>
        <v>79370.150937445622</v>
      </c>
      <c r="KZ65" s="29">
        <f t="shared" si="129"/>
        <v>587332</v>
      </c>
      <c r="LA65" s="14">
        <f t="shared" si="130"/>
        <v>253976.88</v>
      </c>
      <c r="LE65" s="14">
        <v>1</v>
      </c>
      <c r="LF65" s="14">
        <v>1</v>
      </c>
      <c r="LG65" s="14">
        <v>480</v>
      </c>
      <c r="LH65" s="14">
        <v>80</v>
      </c>
      <c r="LI65" s="14">
        <v>60</v>
      </c>
      <c r="LJ65" s="14">
        <v>60</v>
      </c>
      <c r="LK65" s="14">
        <v>60</v>
      </c>
      <c r="LL65" s="23">
        <f t="shared" si="71"/>
        <v>36468651</v>
      </c>
      <c r="LM65" s="23">
        <f t="shared" si="72"/>
        <v>1</v>
      </c>
      <c r="LN65" s="23">
        <f t="shared" si="73"/>
        <v>36468.65</v>
      </c>
      <c r="LO65" s="14">
        <v>1</v>
      </c>
      <c r="LP65" s="14">
        <v>1</v>
      </c>
      <c r="LQ65" s="14">
        <v>240</v>
      </c>
      <c r="LR65" s="14">
        <v>35</v>
      </c>
      <c r="LS65" s="14">
        <v>22</v>
      </c>
      <c r="LT65" s="14">
        <v>30</v>
      </c>
      <c r="LU65" s="14">
        <v>30</v>
      </c>
      <c r="LV65" s="23">
        <f t="shared" si="74"/>
        <v>19040287</v>
      </c>
      <c r="LW65" s="23">
        <f t="shared" si="75"/>
        <v>1</v>
      </c>
      <c r="LX65" s="23">
        <f t="shared" si="76"/>
        <v>19040.29</v>
      </c>
      <c r="MB65">
        <f t="shared" si="131"/>
        <v>1.7659954885105047</v>
      </c>
      <c r="MC65">
        <f t="shared" si="132"/>
        <v>2.2014193361576555</v>
      </c>
      <c r="ME65" s="14">
        <v>10</v>
      </c>
      <c r="MF65" s="14">
        <v>2</v>
      </c>
      <c r="MG65" s="14">
        <v>1.5</v>
      </c>
      <c r="MH65" s="23">
        <f t="shared" si="133"/>
        <v>784906</v>
      </c>
      <c r="MI65" s="23">
        <f t="shared" si="77"/>
        <v>0</v>
      </c>
      <c r="MJ65" s="23">
        <f t="shared" si="78"/>
        <v>784906</v>
      </c>
      <c r="MK65" s="14">
        <v>30</v>
      </c>
      <c r="ML65" s="14">
        <v>6</v>
      </c>
      <c r="MM65" s="14">
        <v>4</v>
      </c>
      <c r="MN65" s="23">
        <f t="shared" si="134"/>
        <v>2255507</v>
      </c>
      <c r="MO65" s="23">
        <f t="shared" si="79"/>
        <v>1</v>
      </c>
      <c r="MP65" s="23">
        <f t="shared" si="80"/>
        <v>2255.5100000000002</v>
      </c>
      <c r="MR65" s="23">
        <f t="shared" si="81"/>
        <v>3007343</v>
      </c>
      <c r="MS65" s="23">
        <f t="shared" si="82"/>
        <v>1</v>
      </c>
      <c r="MT65" s="23">
        <f t="shared" si="83"/>
        <v>3007.34</v>
      </c>
      <c r="MU65" s="23">
        <f t="shared" si="87"/>
        <v>1177359</v>
      </c>
      <c r="MV65" s="23">
        <f t="shared" si="85"/>
        <v>1</v>
      </c>
      <c r="MW65" s="23">
        <f t="shared" si="86"/>
        <v>1177.3599999999999</v>
      </c>
    </row>
    <row r="66" spans="1:361" ht="16.5" x14ac:dyDescent="0.2">
      <c r="A66">
        <v>31</v>
      </c>
      <c r="B66">
        <v>810</v>
      </c>
      <c r="C66" s="14">
        <v>3</v>
      </c>
      <c r="D66" s="14">
        <v>180</v>
      </c>
      <c r="E66" s="14"/>
      <c r="F66" s="14"/>
      <c r="G66" s="14">
        <v>180</v>
      </c>
      <c r="H66" s="14">
        <v>180</v>
      </c>
      <c r="I66" s="14">
        <v>180</v>
      </c>
      <c r="J66" s="14">
        <v>5</v>
      </c>
      <c r="K66" s="14">
        <v>4</v>
      </c>
      <c r="L66" s="14">
        <v>4</v>
      </c>
      <c r="M66" s="14">
        <v>2</v>
      </c>
      <c r="N66" s="14">
        <v>2</v>
      </c>
      <c r="O66" s="14">
        <v>2</v>
      </c>
      <c r="P66" s="14">
        <v>5</v>
      </c>
      <c r="Q66" s="14">
        <v>5</v>
      </c>
      <c r="R66" s="14">
        <v>5</v>
      </c>
      <c r="S66" s="14">
        <v>5</v>
      </c>
      <c r="T66" s="14">
        <v>5</v>
      </c>
      <c r="U66" s="14">
        <v>5</v>
      </c>
      <c r="V66" s="14">
        <v>5</v>
      </c>
      <c r="W66" s="14">
        <v>5</v>
      </c>
      <c r="X66" s="14">
        <v>180</v>
      </c>
      <c r="Y66" s="14">
        <v>180</v>
      </c>
      <c r="Z66" s="14">
        <v>180</v>
      </c>
      <c r="AA66" s="14">
        <v>180</v>
      </c>
      <c r="AB66" s="14">
        <v>180</v>
      </c>
      <c r="AC66" s="14">
        <v>180</v>
      </c>
      <c r="AD66" s="14">
        <v>180</v>
      </c>
      <c r="AE66" s="14">
        <v>180</v>
      </c>
      <c r="AF66" s="14">
        <v>26</v>
      </c>
      <c r="AG66" s="14">
        <v>17</v>
      </c>
      <c r="AH66" s="14">
        <v>17</v>
      </c>
      <c r="AI66" s="14">
        <v>17</v>
      </c>
      <c r="AJ66" s="14">
        <v>17</v>
      </c>
      <c r="AK66" s="14">
        <v>17</v>
      </c>
      <c r="AL66" s="14">
        <v>15</v>
      </c>
      <c r="AM66" s="14">
        <v>15</v>
      </c>
      <c r="AN66" s="14">
        <v>2</v>
      </c>
      <c r="AO66" s="14">
        <v>2</v>
      </c>
      <c r="AP66" s="14">
        <v>2</v>
      </c>
      <c r="AQ66" s="14">
        <v>2</v>
      </c>
      <c r="AR66" s="14">
        <v>2</v>
      </c>
      <c r="AS66" s="14">
        <v>0</v>
      </c>
      <c r="AT66" s="14">
        <v>0</v>
      </c>
      <c r="AU66" s="14">
        <v>0</v>
      </c>
      <c r="AV66" s="14">
        <v>0</v>
      </c>
      <c r="AW66" s="14">
        <v>2</v>
      </c>
      <c r="AX66" s="14">
        <v>1</v>
      </c>
      <c r="AY66" s="14">
        <v>0</v>
      </c>
      <c r="AZ66" s="14">
        <v>0</v>
      </c>
      <c r="BA66" s="14">
        <v>10</v>
      </c>
      <c r="BD66" s="33"/>
      <c r="BF66" s="14">
        <f>ROUND((INDEX(新战舰养成!S$6:S$18,新怪物属性!$J66+1)+INDEX(新战舰养成!D$6:D$18,新怪物属性!$J66+1)*(新怪物属性!$G66-1))*INDEX(战舰突破!$D$6:$D$18,新怪物属性!$M66+1),0)</f>
        <v>21766</v>
      </c>
      <c r="BG66" s="14">
        <f>ROUND((INDEX(新战舰养成!T$6:T$18,新怪物属性!$J66+1)+INDEX(新战舰养成!E$6:E$18,新怪物属性!$J66+1)*(新怪物属性!$G66-1))*INDEX(战舰突破!$D$6:$D$18,新怪物属性!$M66+1),0)</f>
        <v>174053</v>
      </c>
      <c r="BH66" s="14">
        <f>ROUND((INDEX(新战舰养成!U$6:U$18,新怪物属性!$J66+1)+INDEX(新战舰养成!F$6:F$18,新怪物属性!$J66+1)*(新怪物属性!$G66-1))*INDEX(战舰突破!$D$6:$D$18,新怪物属性!$M66+1),0)</f>
        <v>10978</v>
      </c>
      <c r="BI66" s="14">
        <f>ROUND((INDEX(新战舰养成!V$6:V$18,新怪物属性!$J66+1)+INDEX(新战舰养成!G$6:G$18,新怪物属性!$J66+1)*(新怪物属性!$G66-1))*INDEX(战舰突破!$D$6:$D$18,新怪物属性!$M66+1),0)</f>
        <v>360</v>
      </c>
      <c r="BJ66" s="14">
        <f>ROUND((INDEX(新战舰养成!W$6:W$18,新怪物属性!$J66+1)+INDEX(新战舰养成!H$6:H$18,新怪物属性!$J66+1)*(新怪物属性!$G66-1))*INDEX(战舰突破!$D$6:$D$18,新怪物属性!$M66+1),0)</f>
        <v>5</v>
      </c>
      <c r="BL66" s="14">
        <f>IF($H66&gt;0,ROUND((INDEX(新战舰养成!X$6:X$18,新怪物属性!$K66+1)+INDEX(新战舰养成!I$6:I$18,新怪物属性!$K66+1)*(新怪物属性!$H66-1))*INDEX(战舰突破!$D$6:$D$18,新怪物属性!$N66+1),0),0)</f>
        <v>13510</v>
      </c>
      <c r="BM66" s="14">
        <f>IF($H66&gt;0,ROUND((INDEX(新战舰养成!Y$6:Y$18,新怪物属性!$K66+1)+INDEX(新战舰养成!J$6:J$18,新怪物属性!$K66+1)*(新怪物属性!$H66-1))*INDEX(战舰突破!$D$6:$D$18,新怪物属性!$N66+1),0),0)</f>
        <v>0</v>
      </c>
      <c r="BN66" s="14">
        <f>IF($H66&gt;0,ROUND((INDEX(新战舰养成!Z$6:Z$18,新怪物属性!$K66+1)+INDEX(新战舰养成!K$6:K$18,新怪物属性!$K66+1)*(新怪物属性!$H66-1))*INDEX(战舰突破!$D$6:$D$18,新怪物属性!$N66+1),0),0)</f>
        <v>0</v>
      </c>
      <c r="BO66" s="14">
        <f>IF($H66&gt;0,ROUND((INDEX(新战舰养成!AA$6:AA$18,新怪物属性!$K66+1)+INDEX(新战舰养成!L$6:L$18,新怪物属性!$K66+1)*(新怪物属性!$H66-1))*INDEX(战舰突破!$D$6:$D$18,新怪物属性!$N66+1),0),0)</f>
        <v>131736</v>
      </c>
      <c r="BP66" s="14">
        <f>IF($H66&gt;0,ROUND((INDEX(新战舰养成!AB$6:AB$18,新怪物属性!$K66+1)+INDEX(新战舰养成!M$6:M$18,新怪物属性!$K66+1)*(新怪物属性!$H66-1))*INDEX(战舰突破!$D$6:$D$18,新怪物属性!$N66+1),0),0)</f>
        <v>2546</v>
      </c>
      <c r="BR66" s="14">
        <f>IF($I66&gt;0,ROUND((INDEX(新战舰养成!AC$6:AC$18,新怪物属性!$L66+1)+INDEX(新战舰养成!I$6:I$18,新怪物属性!$L66+1)*(新怪物属性!$I66-1))*INDEX(战舰突破!$D$6:$D$18,新怪物属性!$O66+1),0),0)</f>
        <v>13870</v>
      </c>
      <c r="BS66" s="14">
        <f>IF($I66&gt;0,ROUND((INDEX(新战舰养成!AD$6:AD$18,新怪物属性!$L66+1)+INDEX(新战舰养成!J$6:J$18,新怪物属性!$L66+1)*(新怪物属性!$I66-1))*INDEX(战舰突破!$D$6:$D$18,新怪物属性!$O66+1),0),0)</f>
        <v>0</v>
      </c>
      <c r="BT66" s="14">
        <f>IF($I66&gt;0,ROUND((INDEX(新战舰养成!AE$6:AE$18,新怪物属性!$L66+1)+INDEX(新战舰养成!K$6:K$18,新怪物属性!$L66+1)*(新怪物属性!$I66-1))*INDEX(战舰突破!$D$6:$D$18,新怪物属性!$O66+1),0),0)</f>
        <v>0</v>
      </c>
      <c r="BU66" s="14">
        <f>IF($I66&gt;0,ROUND((INDEX(新战舰养成!AF$6:AF$18,新怪物属性!$L66+1)+INDEX(新战舰养成!L$6:L$18,新怪物属性!$L66+1)*(新怪物属性!$I66-1))*INDEX(战舰突破!$D$6:$D$18,新怪物属性!$O66+1),0),0)</f>
        <v>100356</v>
      </c>
      <c r="BV66" s="14">
        <f>IF($I66&gt;0,ROUND((INDEX(新战舰养成!AG$6:AG$18,新怪物属性!$L66+1)+INDEX(新战舰养成!M$6:M$18,新怪物属性!$L66+1)*(新怪物属性!$I66-1))*INDEX(战舰突破!$D$6:$D$18,新怪物属性!$O66+1),0),0)</f>
        <v>3269</v>
      </c>
      <c r="BY66" s="14">
        <f>(INDEX(装备数值!$C$13:$G$116,新怪物属性!$P68*8+1,BY$2)+INDEX(装备数值!$C$13:$G$116,新怪物属性!$Q68*8+2,BY$2)+INDEX(装备数值!$C$13:$G$116,新怪物属性!$S68*8+3,BY$2)+INDEX(装备数值!$C$13:$G$116,新怪物属性!$R68*8+4,BY$2)+INDEX(装备数值!$C$13:$G$116,新怪物属性!$T68*8+5,BY$2)+INDEX(装备数值!$C$13:$G$116,新怪物属性!$U68*8+6,BY$2)+INDEX(装备数值!$C$13:$G$116,新怪物属性!$V68*8+7,BY$2)+INDEX(装备数值!$C$13:$G$116,新怪物属性!$W68*8+8,BY$2))</f>
        <v>11175</v>
      </c>
      <c r="BZ66" s="14">
        <f>(INDEX(装备数值!$C$13:$G$116,新怪物属性!$P68*8+1,BZ$2)+INDEX(装备数值!$C$13:$G$116,新怪物属性!$Q68*8+2,BZ$2)+INDEX(装备数值!$C$13:$G$116,新怪物属性!$S68*8+3,BZ$2)+INDEX(装备数值!$C$13:$G$116,新怪物属性!$R68*8+4,BZ$2)+INDEX(装备数值!$C$13:$G$116,新怪物属性!$T68*8+5,BZ$2)+INDEX(装备数值!$C$13:$G$116,新怪物属性!$U68*8+6,BZ$2)+INDEX(装备数值!$C$13:$G$116,新怪物属性!$V68*8+7,BZ$2)+INDEX(装备数值!$C$13:$G$116,新怪物属性!$W68*8+8,BZ$2))</f>
        <v>84375</v>
      </c>
      <c r="CA66" s="14">
        <f>(INDEX(装备数值!$C$13:$G$116,新怪物属性!$P68*8+1,CA$2)+INDEX(装备数值!$C$13:$G$116,新怪物属性!$Q68*8+2,CA$2)+INDEX(装备数值!$C$13:$G$116,新怪物属性!$S68*8+3,CA$2)+INDEX(装备数值!$C$13:$G$116,新怪物属性!$R68*8+4,CA$2)+INDEX(装备数值!$C$13:$G$116,新怪物属性!$T68*8+5,CA$2)+INDEX(装备数值!$C$13:$G$116,新怪物属性!$U68*8+6,CA$2)+INDEX(装备数值!$C$13:$G$116,新怪物属性!$V68*8+7,CA$2)+INDEX(装备数值!$C$13:$G$116,新怪物属性!$W68*8+8,CA$2))</f>
        <v>5550</v>
      </c>
      <c r="CB66" s="14">
        <f>(INDEX(装备数值!$C$13:$G$116,新怪物属性!$P68*8+1,CB$2)+INDEX(装备数值!$C$13:$G$116,新怪物属性!$Q68*8+2,CB$2)+INDEX(装备数值!$C$13:$G$116,新怪物属性!$S68*8+3,CB$2)+INDEX(装备数值!$C$13:$G$116,新怪物属性!$R68*8+4,CB$2)+INDEX(装备数值!$C$13:$G$116,新怪物属性!$T68*8+5,CB$2)+INDEX(装备数值!$C$13:$G$116,新怪物属性!$U68*8+6,CB$2)+INDEX(装备数值!$C$13:$G$116,新怪物属性!$V68*8+7,CB$2)+INDEX(装备数值!$C$13:$G$116,新怪物属性!$W68*8+8,CB$2))</f>
        <v>112500</v>
      </c>
      <c r="CC66" s="14">
        <f>(INDEX(装备数值!$C$13:$G$116,新怪物属性!$P68*8+1,CC$2)+INDEX(装备数值!$C$13:$G$116,新怪物属性!$Q68*8+2,CC$2)+INDEX(装备数值!$C$13:$G$116,新怪物属性!$S68*8+3,CC$2)+INDEX(装备数值!$C$13:$G$116,新怪物属性!$R68*8+4,CC$2)+INDEX(装备数值!$C$13:$G$116,新怪物属性!$T68*8+5,CC$2)+INDEX(装备数值!$C$13:$G$116,新怪物属性!$U68*8+6,CC$2)+INDEX(装备数值!$C$13:$G$116,新怪物属性!$V68*8+7,CC$2)+INDEX(装备数值!$C$13:$G$116,新怪物属性!$W68*8+8,CC$2))</f>
        <v>2250</v>
      </c>
      <c r="CF66" s="14">
        <f t="shared" si="143"/>
        <v>4</v>
      </c>
      <c r="CG66" s="14">
        <f t="shared" si="142"/>
        <v>4</v>
      </c>
      <c r="CH66" s="14">
        <f t="shared" si="142"/>
        <v>4</v>
      </c>
      <c r="CI66" s="14">
        <f t="shared" si="142"/>
        <v>4</v>
      </c>
      <c r="CJ66" s="14">
        <f t="shared" si="142"/>
        <v>4</v>
      </c>
      <c r="CK66" s="14">
        <f t="shared" si="142"/>
        <v>0</v>
      </c>
      <c r="CL66" s="14">
        <f t="shared" si="142"/>
        <v>0</v>
      </c>
      <c r="CM66" s="14">
        <f t="shared" si="142"/>
        <v>0</v>
      </c>
      <c r="CN66" s="14">
        <f t="shared" si="142"/>
        <v>0</v>
      </c>
      <c r="CO66" s="14">
        <f t="shared" si="142"/>
        <v>0</v>
      </c>
      <c r="CP66" s="14">
        <f t="shared" si="142"/>
        <v>0</v>
      </c>
      <c r="CQ66" s="14">
        <f t="shared" si="142"/>
        <v>0</v>
      </c>
      <c r="CR66" s="14">
        <f t="shared" si="142"/>
        <v>0</v>
      </c>
      <c r="CS66" s="14">
        <f>SUMIFS(装备数值!BL$50:BL$101,装备数值!$BG$50:$BG$101,"="&amp;新怪物属性!$CF$2,装备数值!$BH$50:$BH$101,"&lt;="&amp;新怪物属性!$CF66)+SUMIFS(装备数值!BL$50:BL$101,装备数值!$BG$50:$BG$101,"="&amp;新怪物属性!$CG$2,装备数值!$BH$50:$BH$101,"&lt;="&amp;新怪物属性!$CG66)+SUMIFS(装备数值!BL$50:BL$101,装备数值!$BG$50:$BG$101,"="&amp;新怪物属性!$CH$2,装备数值!$BH$50:$BH$101,"&lt;="&amp;新怪物属性!$CH66)+SUMIFS(装备数值!BL$50:BL$101,装备数值!$BG$50:$BG$101,"="&amp;新怪物属性!$CI$2,装备数值!$BH$50:$BH$101,"&lt;="&amp;新怪物属性!$CI66)+SUMIFS(装备数值!BL$50:BL$101,装备数值!$BG$50:$BG$101,"="&amp;新怪物属性!$CJ$2,装备数值!$BH$50:$BH$101,"&lt;="&amp;新怪物属性!$CJ66)+SUMIFS(装备数值!BL$50:BL$101,装备数值!$BG$50:$BG$101,"="&amp;新怪物属性!$CK$2,装备数值!$BH$50:$BH$101,"&lt;="&amp;新怪物属性!$CK66)+SUMIFS(装备数值!BL$50:BL$101,装备数值!$BG$50:$BG$101,"="&amp;新怪物属性!$CL$2,装备数值!$BH$50:$BH$101,"&lt;="&amp;新怪物属性!$CL66)+SUMIFS(装备数值!BL$50:BL$101,装备数值!$BG$50:$BG$101,"="&amp;新怪物属性!$CM$2,装备数值!$BH$50:$BH$101,"&lt;="&amp;新怪物属性!$CM66)+SUMIFS(装备数值!BL$50:BL$101,装备数值!$BG$50:$BG$101,"="&amp;新怪物属性!$CN$2,装备数值!$BH$50:$BH$101,"&lt;="&amp;新怪物属性!$CN66)+SUMIFS(装备数值!BL$50:BL$101,装备数值!$BG$50:$BG$101,"="&amp;新怪物属性!$CO$2,装备数值!$BH$50:$BH$101,"&lt;="&amp;新怪物属性!$CO66)+SUMIFS(装备数值!BL$50:BL$101,装备数值!$BG$50:$BG$101,"="&amp;新怪物属性!$CP$2,装备数值!$BH$50:$BH$101,"&lt;="&amp;新怪物属性!$CP66)+SUMIFS(装备数值!BL$50:BL$101,装备数值!$BG$50:$BG$101,"="&amp;新怪物属性!$CQ$2,装备数值!$BH$50:$BH$101,"&lt;="&amp;新怪物属性!$CQ66)+SUMIFS(装备数值!BL$50:BL$101,装备数值!$BG$50:$BG$101,"="&amp;新怪物属性!$CR$2,装备数值!$BH$50:$BH$101,"&lt;="&amp;新怪物属性!$CR66)</f>
        <v>18832</v>
      </c>
      <c r="CT66" s="14">
        <f>SUMIFS(装备数值!BM$50:BM$101,装备数值!$BG$50:$BG$101,"="&amp;新怪物属性!$CF$2,装备数值!$BH$50:$BH$101,"&lt;="&amp;新怪物属性!$CF66)+SUMIFS(装备数值!BM$50:BM$101,装备数值!$BG$50:$BG$101,"="&amp;新怪物属性!$CG$2,装备数值!$BH$50:$BH$101,"&lt;="&amp;新怪物属性!$CG66)+SUMIFS(装备数值!BM$50:BM$101,装备数值!$BG$50:$BG$101,"="&amp;新怪物属性!$CH$2,装备数值!$BH$50:$BH$101,"&lt;="&amp;新怪物属性!$CH66)+SUMIFS(装备数值!BM$50:BM$101,装备数值!$BG$50:$BG$101,"="&amp;新怪物属性!$CI$2,装备数值!$BH$50:$BH$101,"&lt;="&amp;新怪物属性!$CI66)+SUMIFS(装备数值!BM$50:BM$101,装备数值!$BG$50:$BG$101,"="&amp;新怪物属性!$CJ$2,装备数值!$BH$50:$BH$101,"&lt;="&amp;新怪物属性!$CJ66)+SUMIFS(装备数值!BM$50:BM$101,装备数值!$BG$50:$BG$101,"="&amp;新怪物属性!$CK$2,装备数值!$BH$50:$BH$101,"&lt;="&amp;新怪物属性!$CK66)+SUMIFS(装备数值!BM$50:BM$101,装备数值!$BG$50:$BG$101,"="&amp;新怪物属性!$CL$2,装备数值!$BH$50:$BH$101,"&lt;="&amp;新怪物属性!$CL66)+SUMIFS(装备数值!BM$50:BM$101,装备数值!$BG$50:$BG$101,"="&amp;新怪物属性!$CM$2,装备数值!$BH$50:$BH$101,"&lt;="&amp;新怪物属性!$CM66)+SUMIFS(装备数值!BM$50:BM$101,装备数值!$BG$50:$BG$101,"="&amp;新怪物属性!$CN$2,装备数值!$BH$50:$BH$101,"&lt;="&amp;新怪物属性!$CN66)+SUMIFS(装备数值!BM$50:BM$101,装备数值!$BG$50:$BG$101,"="&amp;新怪物属性!$CO$2,装备数值!$BH$50:$BH$101,"&lt;="&amp;新怪物属性!$CO66)+SUMIFS(装备数值!BM$50:BM$101,装备数值!$BG$50:$BG$101,"="&amp;新怪物属性!$CP$2,装备数值!$BH$50:$BH$101,"&lt;="&amp;新怪物属性!$CP66)+SUMIFS(装备数值!BM$50:BM$101,装备数值!$BG$50:$BG$101,"="&amp;新怪物属性!$CQ$2,装备数值!$BH$50:$BH$101,"&lt;="&amp;新怪物属性!$CQ66)+SUMIFS(装备数值!BM$50:BM$101,装备数值!$BG$50:$BG$101,"="&amp;新怪物属性!$CR$2,装备数值!$BH$50:$BH$101,"&lt;="&amp;新怪物属性!$CR66)</f>
        <v>141637</v>
      </c>
      <c r="CU66" s="14">
        <f>SUMIFS(装备数值!BN$50:BN$101,装备数值!$BG$50:$BG$101,"="&amp;新怪物属性!$CF$2,装备数值!$BH$50:$BH$101,"&lt;="&amp;新怪物属性!$CF66)+SUMIFS(装备数值!BN$50:BN$101,装备数值!$BG$50:$BG$101,"="&amp;新怪物属性!$CG$2,装备数值!$BH$50:$BH$101,"&lt;="&amp;新怪物属性!$CG66)+SUMIFS(装备数值!BN$50:BN$101,装备数值!$BG$50:$BG$101,"="&amp;新怪物属性!$CH$2,装备数值!$BH$50:$BH$101,"&lt;="&amp;新怪物属性!$CH66)+SUMIFS(装备数值!BN$50:BN$101,装备数值!$BG$50:$BG$101,"="&amp;新怪物属性!$CI$2,装备数值!$BH$50:$BH$101,"&lt;="&amp;新怪物属性!$CI66)+SUMIFS(装备数值!BN$50:BN$101,装备数值!$BG$50:$BG$101,"="&amp;新怪物属性!$CJ$2,装备数值!$BH$50:$BH$101,"&lt;="&amp;新怪物属性!$CJ66)+SUMIFS(装备数值!BN$50:BN$101,装备数值!$BG$50:$BG$101,"="&amp;新怪物属性!$CK$2,装备数值!$BH$50:$BH$101,"&lt;="&amp;新怪物属性!$CK66)+SUMIFS(装备数值!BN$50:BN$101,装备数值!$BG$50:$BG$101,"="&amp;新怪物属性!$CL$2,装备数值!$BH$50:$BH$101,"&lt;="&amp;新怪物属性!$CL66)+SUMIFS(装备数值!BN$50:BN$101,装备数值!$BG$50:$BG$101,"="&amp;新怪物属性!$CM$2,装备数值!$BH$50:$BH$101,"&lt;="&amp;新怪物属性!$CM66)+SUMIFS(装备数值!BN$50:BN$101,装备数值!$BG$50:$BG$101,"="&amp;新怪物属性!$CN$2,装备数值!$BH$50:$BH$101,"&lt;="&amp;新怪物属性!$CN66)+SUMIFS(装备数值!BN$50:BN$101,装备数值!$BG$50:$BG$101,"="&amp;新怪物属性!$CO$2,装备数值!$BH$50:$BH$101,"&lt;="&amp;新怪物属性!$CO66)+SUMIFS(装备数值!BN$50:BN$101,装备数值!$BG$50:$BG$101,"="&amp;新怪物属性!$CP$2,装备数值!$BH$50:$BH$101,"&lt;="&amp;新怪物属性!$CP66)+SUMIFS(装备数值!BN$50:BN$101,装备数值!$BG$50:$BG$101,"="&amp;新怪物属性!$CQ$2,装备数值!$BH$50:$BH$101,"&lt;="&amp;新怪物属性!$CQ66)+SUMIFS(装备数值!BN$50:BN$101,装备数值!$BG$50:$BG$101,"="&amp;新怪物属性!$CR$2,装备数值!$BH$50:$BH$101,"&lt;="&amp;新怪物属性!$CR66)</f>
        <v>2400</v>
      </c>
      <c r="CV66" s="14">
        <f>SUMIFS(装备数值!BO$50:BO$101,装备数值!$BG$50:$BG$101,"="&amp;新怪物属性!$CF$2,装备数值!$BH$50:$BH$101,"&lt;="&amp;新怪物属性!$CF66)+SUMIFS(装备数值!BO$50:BO$101,装备数值!$BG$50:$BG$101,"="&amp;新怪物属性!$CG$2,装备数值!$BH$50:$BH$101,"&lt;="&amp;新怪物属性!$CG66)+SUMIFS(装备数值!BO$50:BO$101,装备数值!$BG$50:$BG$101,"="&amp;新怪物属性!$CH$2,装备数值!$BH$50:$BH$101,"&lt;="&amp;新怪物属性!$CH66)+SUMIFS(装备数值!BO$50:BO$101,装备数值!$BG$50:$BG$101,"="&amp;新怪物属性!$CI$2,装备数值!$BH$50:$BH$101,"&lt;="&amp;新怪物属性!$CI66)+SUMIFS(装备数值!BO$50:BO$101,装备数值!$BG$50:$BG$101,"="&amp;新怪物属性!$CJ$2,装备数值!$BH$50:$BH$101,"&lt;="&amp;新怪物属性!$CJ66)+SUMIFS(装备数值!BO$50:BO$101,装备数值!$BG$50:$BG$101,"="&amp;新怪物属性!$CK$2,装备数值!$BH$50:$BH$101,"&lt;="&amp;新怪物属性!$CK66)+SUMIFS(装备数值!BO$50:BO$101,装备数值!$BG$50:$BG$101,"="&amp;新怪物属性!$CL$2,装备数值!$BH$50:$BH$101,"&lt;="&amp;新怪物属性!$CL66)+SUMIFS(装备数值!BO$50:BO$101,装备数值!$BG$50:$BG$101,"="&amp;新怪物属性!$CM$2,装备数值!$BH$50:$BH$101,"&lt;="&amp;新怪物属性!$CM66)+SUMIFS(装备数值!BO$50:BO$101,装备数值!$BG$50:$BG$101,"="&amp;新怪物属性!$CN$2,装备数值!$BH$50:$BH$101,"&lt;="&amp;新怪物属性!$CN66)+SUMIFS(装备数值!BO$50:BO$101,装备数值!$BG$50:$BG$101,"="&amp;新怪物属性!$CO$2,装备数值!$BH$50:$BH$101,"&lt;="&amp;新怪物属性!$CO66)+SUMIFS(装备数值!BO$50:BO$101,装备数值!$BG$50:$BG$101,"="&amp;新怪物属性!$CP$2,装备数值!$BH$50:$BH$101,"&lt;="&amp;新怪物属性!$CP66)+SUMIFS(装备数值!BO$50:BO$101,装备数值!$BG$50:$BG$101,"="&amp;新怪物属性!$CQ$2,装备数值!$BH$50:$BH$101,"&lt;="&amp;新怪物属性!$CQ66)+SUMIFS(装备数值!BO$50:BO$101,装备数值!$BG$50:$BG$101,"="&amp;新怪物属性!$CR$2,装备数值!$BH$50:$BH$101,"&lt;="&amp;新怪物属性!$CR66)</f>
        <v>485500</v>
      </c>
      <c r="CW66" s="14">
        <f>SUMIFS(装备数值!BP$50:BP$101,装备数值!$BG$50:$BG$101,"="&amp;新怪物属性!$CF$2,装备数值!$BH$50:$BH$101,"&lt;="&amp;新怪物属性!$CF66)+SUMIFS(装备数值!BP$50:BP$101,装备数值!$BG$50:$BG$101,"="&amp;新怪物属性!$CG$2,装备数值!$BH$50:$BH$101,"&lt;="&amp;新怪物属性!$CG66)+SUMIFS(装备数值!BP$50:BP$101,装备数值!$BG$50:$BG$101,"="&amp;新怪物属性!$CH$2,装备数值!$BH$50:$BH$101,"&lt;="&amp;新怪物属性!$CH66)+SUMIFS(装备数值!BP$50:BP$101,装备数值!$BG$50:$BG$101,"="&amp;新怪物属性!$CI$2,装备数值!$BH$50:$BH$101,"&lt;="&amp;新怪物属性!$CI66)+SUMIFS(装备数值!BP$50:BP$101,装备数值!$BG$50:$BG$101,"="&amp;新怪物属性!$CJ$2,装备数值!$BH$50:$BH$101,"&lt;="&amp;新怪物属性!$CJ66)+SUMIFS(装备数值!BP$50:BP$101,装备数值!$BG$50:$BG$101,"="&amp;新怪物属性!$CK$2,装备数值!$BH$50:$BH$101,"&lt;="&amp;新怪物属性!$CK66)+SUMIFS(装备数值!BP$50:BP$101,装备数值!$BG$50:$BG$101,"="&amp;新怪物属性!$CL$2,装备数值!$BH$50:$BH$101,"&lt;="&amp;新怪物属性!$CL66)+SUMIFS(装备数值!BP$50:BP$101,装备数值!$BG$50:$BG$101,"="&amp;新怪物属性!$CM$2,装备数值!$BH$50:$BH$101,"&lt;="&amp;新怪物属性!$CM66)+SUMIFS(装备数值!BP$50:BP$101,装备数值!$BG$50:$BG$101,"="&amp;新怪物属性!$CN$2,装备数值!$BH$50:$BH$101,"&lt;="&amp;新怪物属性!$CN66)+SUMIFS(装备数值!BP$50:BP$101,装备数值!$BG$50:$BG$101,"="&amp;新怪物属性!$CO$2,装备数值!$BH$50:$BH$101,"&lt;="&amp;新怪物属性!$CO66)+SUMIFS(装备数值!BP$50:BP$101,装备数值!$BG$50:$BG$101,"="&amp;新怪物属性!$CP$2,装备数值!$BH$50:$BH$101,"&lt;="&amp;新怪物属性!$CP66)+SUMIFS(装备数值!BP$50:BP$101,装备数值!$BG$50:$BG$101,"="&amp;新怪物属性!$CQ$2,装备数值!$BH$50:$BH$101,"&lt;="&amp;新怪物属性!$CQ66)+SUMIFS(装备数值!BP$50:BP$101,装备数值!$BG$50:$BG$101,"="&amp;新怪物属性!$CR$2,装备数值!$BH$50:$BH$101,"&lt;="&amp;新怪物属性!$CR66)</f>
        <v>9670</v>
      </c>
      <c r="CX66" s="14">
        <f>SUMIFS(装备数值!BQ$50:BQ$101,装备数值!$BG$50:$BG$101,"="&amp;新怪物属性!$CF$2,装备数值!$BH$50:$BH$101,"&lt;="&amp;新怪物属性!$CF66)+SUMIFS(装备数值!BQ$50:BQ$101,装备数值!$BG$50:$BG$101,"="&amp;新怪物属性!$CG$2,装备数值!$BH$50:$BH$101,"&lt;="&amp;新怪物属性!$CG66)+SUMIFS(装备数值!BQ$50:BQ$101,装备数值!$BG$50:$BG$101,"="&amp;新怪物属性!$CH$2,装备数值!$BH$50:$BH$101,"&lt;="&amp;新怪物属性!$CH66)+SUMIFS(装备数值!BQ$50:BQ$101,装备数值!$BG$50:$BG$101,"="&amp;新怪物属性!$CI$2,装备数值!$BH$50:$BH$101,"&lt;="&amp;新怪物属性!$CI66)+SUMIFS(装备数值!BQ$50:BQ$101,装备数值!$BG$50:$BG$101,"="&amp;新怪物属性!$CJ$2,装备数值!$BH$50:$BH$101,"&lt;="&amp;新怪物属性!$CJ66)+SUMIFS(装备数值!BQ$50:BQ$101,装备数值!$BG$50:$BG$101,"="&amp;新怪物属性!$CK$2,装备数值!$BH$50:$BH$101,"&lt;="&amp;新怪物属性!$CK66)+SUMIFS(装备数值!BQ$50:BQ$101,装备数值!$BG$50:$BG$101,"="&amp;新怪物属性!$CL$2,装备数值!$BH$50:$BH$101,"&lt;="&amp;新怪物属性!$CL66)+SUMIFS(装备数值!BQ$50:BQ$101,装备数值!$BG$50:$BG$101,"="&amp;新怪物属性!$CM$2,装备数值!$BH$50:$BH$101,"&lt;="&amp;新怪物属性!$CM66)+SUMIFS(装备数值!BQ$50:BQ$101,装备数值!$BG$50:$BG$101,"="&amp;新怪物属性!$CN$2,装备数值!$BH$50:$BH$101,"&lt;="&amp;新怪物属性!$CN66)+SUMIFS(装备数值!BQ$50:BQ$101,装备数值!$BG$50:$BG$101,"="&amp;新怪物属性!$CO$2,装备数值!$BH$50:$BH$101,"&lt;="&amp;新怪物属性!$CO66)+SUMIFS(装备数值!BQ$50:BQ$101,装备数值!$BG$50:$BG$101,"="&amp;新怪物属性!$CP$2,装备数值!$BH$50:$BH$101,"&lt;="&amp;新怪物属性!$CP66)+SUMIFS(装备数值!BQ$50:BQ$101,装备数值!$BG$50:$BG$101,"="&amp;新怪物属性!$CQ$2,装备数值!$BH$50:$BH$101,"&lt;="&amp;新怪物属性!$CQ66)+SUMIFS(装备数值!BQ$50:BQ$101,装备数值!$BG$50:$BG$101,"="&amp;新怪物属性!$CR$2,装备数值!$BH$50:$BH$101,"&lt;="&amp;新怪物属性!$CR66)</f>
        <v>250</v>
      </c>
      <c r="CY66" s="14">
        <f>SUMIFS(装备数值!BR$50:BR$101,装备数值!$BG$50:$BG$101,"="&amp;新怪物属性!$CF$2,装备数值!$BH$50:$BH$101,"&lt;="&amp;新怪物属性!$CF66)+SUMIFS(装备数值!BR$50:BR$101,装备数值!$BG$50:$BG$101,"="&amp;新怪物属性!$CG$2,装备数值!$BH$50:$BH$101,"&lt;="&amp;新怪物属性!$CG66)+SUMIFS(装备数值!BR$50:BR$101,装备数值!$BG$50:$BG$101,"="&amp;新怪物属性!$CH$2,装备数值!$BH$50:$BH$101,"&lt;="&amp;新怪物属性!$CH66)+SUMIFS(装备数值!BR$50:BR$101,装备数值!$BG$50:$BG$101,"="&amp;新怪物属性!$CI$2,装备数值!$BH$50:$BH$101,"&lt;="&amp;新怪物属性!$CI66)+SUMIFS(装备数值!BR$50:BR$101,装备数值!$BG$50:$BG$101,"="&amp;新怪物属性!$CJ$2,装备数值!$BH$50:$BH$101,"&lt;="&amp;新怪物属性!$CJ66)+SUMIFS(装备数值!BR$50:BR$101,装备数值!$BG$50:$BG$101,"="&amp;新怪物属性!$CK$2,装备数值!$BH$50:$BH$101,"&lt;="&amp;新怪物属性!$CK66)+SUMIFS(装备数值!BR$50:BR$101,装备数值!$BG$50:$BG$101,"="&amp;新怪物属性!$CL$2,装备数值!$BH$50:$BH$101,"&lt;="&amp;新怪物属性!$CL66)+SUMIFS(装备数值!BR$50:BR$101,装备数值!$BG$50:$BG$101,"="&amp;新怪物属性!$CM$2,装备数值!$BH$50:$BH$101,"&lt;="&amp;新怪物属性!$CM66)+SUMIFS(装备数值!BR$50:BR$101,装备数值!$BG$50:$BG$101,"="&amp;新怪物属性!$CN$2,装备数值!$BH$50:$BH$101,"&lt;="&amp;新怪物属性!$CN66)+SUMIFS(装备数值!BR$50:BR$101,装备数值!$BG$50:$BG$101,"="&amp;新怪物属性!$CO$2,装备数值!$BH$50:$BH$101,"&lt;="&amp;新怪物属性!$CO66)+SUMIFS(装备数值!BR$50:BR$101,装备数值!$BG$50:$BG$101,"="&amp;新怪物属性!$CP$2,装备数值!$BH$50:$BH$101,"&lt;="&amp;新怪物属性!$CP66)+SUMIFS(装备数值!BR$50:BR$101,装备数值!$BG$50:$BG$101,"="&amp;新怪物属性!$CQ$2,装备数值!$BH$50:$BH$101,"&lt;="&amp;新怪物属性!$CQ66)+SUMIFS(装备数值!BR$50:BR$101,装备数值!$BG$50:$BG$101,"="&amp;新怪物属性!$CR$2,装备数值!$BH$50:$BH$101,"&lt;="&amp;新怪物属性!$CR66)</f>
        <v>250</v>
      </c>
      <c r="CZ66" s="14">
        <f>SUMIFS(装备数值!BS$50:BS$101,装备数值!$BG$50:$BG$101,"="&amp;新怪物属性!$CF$2,装备数值!$BH$50:$BH$101,"&lt;="&amp;新怪物属性!$CF66)+SUMIFS(装备数值!BS$50:BS$101,装备数值!$BG$50:$BG$101,"="&amp;新怪物属性!$CG$2,装备数值!$BH$50:$BH$101,"&lt;="&amp;新怪物属性!$CG66)+SUMIFS(装备数值!BS$50:BS$101,装备数值!$BG$50:$BG$101,"="&amp;新怪物属性!$CH$2,装备数值!$BH$50:$BH$101,"&lt;="&amp;新怪物属性!$CH66)+SUMIFS(装备数值!BS$50:BS$101,装备数值!$BG$50:$BG$101,"="&amp;新怪物属性!$CI$2,装备数值!$BH$50:$BH$101,"&lt;="&amp;新怪物属性!$CI66)+SUMIFS(装备数值!BS$50:BS$101,装备数值!$BG$50:$BG$101,"="&amp;新怪物属性!$CJ$2,装备数值!$BH$50:$BH$101,"&lt;="&amp;新怪物属性!$CJ66)+SUMIFS(装备数值!BS$50:BS$101,装备数值!$BG$50:$BG$101,"="&amp;新怪物属性!$CK$2,装备数值!$BH$50:$BH$101,"&lt;="&amp;新怪物属性!$CK66)+SUMIFS(装备数值!BS$50:BS$101,装备数值!$BG$50:$BG$101,"="&amp;新怪物属性!$CL$2,装备数值!$BH$50:$BH$101,"&lt;="&amp;新怪物属性!$CL66)+SUMIFS(装备数值!BS$50:BS$101,装备数值!$BG$50:$BG$101,"="&amp;新怪物属性!$CM$2,装备数值!$BH$50:$BH$101,"&lt;="&amp;新怪物属性!$CM66)+SUMIFS(装备数值!BS$50:BS$101,装备数值!$BG$50:$BG$101,"="&amp;新怪物属性!$CN$2,装备数值!$BH$50:$BH$101,"&lt;="&amp;新怪物属性!$CN66)+SUMIFS(装备数值!BS$50:BS$101,装备数值!$BG$50:$BG$101,"="&amp;新怪物属性!$CO$2,装备数值!$BH$50:$BH$101,"&lt;="&amp;新怪物属性!$CO66)+SUMIFS(装备数值!BS$50:BS$101,装备数值!$BG$50:$BG$101,"="&amp;新怪物属性!$CP$2,装备数值!$BH$50:$BH$101,"&lt;="&amp;新怪物属性!$CP66)+SUMIFS(装备数值!BS$50:BS$101,装备数值!$BG$50:$BG$101,"="&amp;新怪物属性!$CQ$2,装备数值!$BH$50:$BH$101,"&lt;="&amp;新怪物属性!$CQ66)+SUMIFS(装备数值!BS$50:BS$101,装备数值!$BG$50:$BG$101,"="&amp;新怪物属性!$CR$2,装备数值!$BH$50:$BH$101,"&lt;="&amp;新怪物属性!$CR66)</f>
        <v>250</v>
      </c>
      <c r="DA66" s="14">
        <f>SUMIFS(装备数值!BT$50:BT$101,装备数值!$BG$50:$BG$101,"="&amp;新怪物属性!$CF$2,装备数值!$BH$50:$BH$101,"&lt;="&amp;新怪物属性!$CF66)+SUMIFS(装备数值!BT$50:BT$101,装备数值!$BG$50:$BG$101,"="&amp;新怪物属性!$CG$2,装备数值!$BH$50:$BH$101,"&lt;="&amp;新怪物属性!$CG66)+SUMIFS(装备数值!BT$50:BT$101,装备数值!$BG$50:$BG$101,"="&amp;新怪物属性!$CH$2,装备数值!$BH$50:$BH$101,"&lt;="&amp;新怪物属性!$CH66)+SUMIFS(装备数值!BT$50:BT$101,装备数值!$BG$50:$BG$101,"="&amp;新怪物属性!$CI$2,装备数值!$BH$50:$BH$101,"&lt;="&amp;新怪物属性!$CI66)+SUMIFS(装备数值!BT$50:BT$101,装备数值!$BG$50:$BG$101,"="&amp;新怪物属性!$CJ$2,装备数值!$BH$50:$BH$101,"&lt;="&amp;新怪物属性!$CJ66)+SUMIFS(装备数值!BT$50:BT$101,装备数值!$BG$50:$BG$101,"="&amp;新怪物属性!$CK$2,装备数值!$BH$50:$BH$101,"&lt;="&amp;新怪物属性!$CK66)+SUMIFS(装备数值!BT$50:BT$101,装备数值!$BG$50:$BG$101,"="&amp;新怪物属性!$CL$2,装备数值!$BH$50:$BH$101,"&lt;="&amp;新怪物属性!$CL66)+SUMIFS(装备数值!BT$50:BT$101,装备数值!$BG$50:$BG$101,"="&amp;新怪物属性!$CM$2,装备数值!$BH$50:$BH$101,"&lt;="&amp;新怪物属性!$CM66)+SUMIFS(装备数值!BT$50:BT$101,装备数值!$BG$50:$BG$101,"="&amp;新怪物属性!$CN$2,装备数值!$BH$50:$BH$101,"&lt;="&amp;新怪物属性!$CN66)+SUMIFS(装备数值!BT$50:BT$101,装备数值!$BG$50:$BG$101,"="&amp;新怪物属性!$CO$2,装备数值!$BH$50:$BH$101,"&lt;="&amp;新怪物属性!$CO66)+SUMIFS(装备数值!BT$50:BT$101,装备数值!$BG$50:$BG$101,"="&amp;新怪物属性!$CP$2,装备数值!$BH$50:$BH$101,"&lt;="&amp;新怪物属性!$CP66)+SUMIFS(装备数值!BT$50:BT$101,装备数值!$BG$50:$BG$101,"="&amp;新怪物属性!$CQ$2,装备数值!$BH$50:$BH$101,"&lt;="&amp;新怪物属性!$CQ66)+SUMIFS(装备数值!BT$50:BT$101,装备数值!$BG$50:$BG$101,"="&amp;新怪物属性!$CR$2,装备数值!$BH$50:$BH$101,"&lt;="&amp;新怪物属性!$CR66)</f>
        <v>250</v>
      </c>
      <c r="DB66" s="14">
        <f>SUMIFS(装备数值!BU$50:BU$101,装备数值!$BG$50:$BG$101,"="&amp;新怪物属性!$CF$2,装备数值!$BH$50:$BH$101,"&lt;="&amp;新怪物属性!$CF66)+SUMIFS(装备数值!BU$50:BU$101,装备数值!$BG$50:$BG$101,"="&amp;新怪物属性!$CG$2,装备数值!$BH$50:$BH$101,"&lt;="&amp;新怪物属性!$CG66)+SUMIFS(装备数值!BU$50:BU$101,装备数值!$BG$50:$BG$101,"="&amp;新怪物属性!$CH$2,装备数值!$BH$50:$BH$101,"&lt;="&amp;新怪物属性!$CH66)+SUMIFS(装备数值!BU$50:BU$101,装备数值!$BG$50:$BG$101,"="&amp;新怪物属性!$CI$2,装备数值!$BH$50:$BH$101,"&lt;="&amp;新怪物属性!$CI66)+SUMIFS(装备数值!BU$50:BU$101,装备数值!$BG$50:$BG$101,"="&amp;新怪物属性!$CJ$2,装备数值!$BH$50:$BH$101,"&lt;="&amp;新怪物属性!$CJ66)+SUMIFS(装备数值!BU$50:BU$101,装备数值!$BG$50:$BG$101,"="&amp;新怪物属性!$CK$2,装备数值!$BH$50:$BH$101,"&lt;="&amp;新怪物属性!$CK66)+SUMIFS(装备数值!BU$50:BU$101,装备数值!$BG$50:$BG$101,"="&amp;新怪物属性!$CL$2,装备数值!$BH$50:$BH$101,"&lt;="&amp;新怪物属性!$CL66)+SUMIFS(装备数值!BU$50:BU$101,装备数值!$BG$50:$BG$101,"="&amp;新怪物属性!$CM$2,装备数值!$BH$50:$BH$101,"&lt;="&amp;新怪物属性!$CM66)+SUMIFS(装备数值!BU$50:BU$101,装备数值!$BG$50:$BG$101,"="&amp;新怪物属性!$CN$2,装备数值!$BH$50:$BH$101,"&lt;="&amp;新怪物属性!$CN66)+SUMIFS(装备数值!BU$50:BU$101,装备数值!$BG$50:$BG$101,"="&amp;新怪物属性!$CO$2,装备数值!$BH$50:$BH$101,"&lt;="&amp;新怪物属性!$CO66)+SUMIFS(装备数值!BU$50:BU$101,装备数值!$BG$50:$BG$101,"="&amp;新怪物属性!$CP$2,装备数值!$BH$50:$BH$101,"&lt;="&amp;新怪物属性!$CP66)+SUMIFS(装备数值!BU$50:BU$101,装备数值!$BG$50:$BG$101,"="&amp;新怪物属性!$CQ$2,装备数值!$BH$50:$BH$101,"&lt;="&amp;新怪物属性!$CQ66)+SUMIFS(装备数值!BU$50:BU$101,装备数值!$BG$50:$BG$101,"="&amp;新怪物属性!$CR$2,装备数值!$BH$50:$BH$101,"&lt;="&amp;新怪物属性!$CR66)</f>
        <v>0.05</v>
      </c>
      <c r="DC66" s="14">
        <f>SUMIFS(装备数值!BV$50:BV$101,装备数值!$BG$50:$BG$101,"="&amp;新怪物属性!$CF$2,装备数值!$BH$50:$BH$101,"&lt;="&amp;新怪物属性!$CF66)+SUMIFS(装备数值!BV$50:BV$101,装备数值!$BG$50:$BG$101,"="&amp;新怪物属性!$CG$2,装备数值!$BH$50:$BH$101,"&lt;="&amp;新怪物属性!$CG66)+SUMIFS(装备数值!BV$50:BV$101,装备数值!$BG$50:$BG$101,"="&amp;新怪物属性!$CH$2,装备数值!$BH$50:$BH$101,"&lt;="&amp;新怪物属性!$CH66)+SUMIFS(装备数值!BV$50:BV$101,装备数值!$BG$50:$BG$101,"="&amp;新怪物属性!$CI$2,装备数值!$BH$50:$BH$101,"&lt;="&amp;新怪物属性!$CI66)+SUMIFS(装备数值!BV$50:BV$101,装备数值!$BG$50:$BG$101,"="&amp;新怪物属性!$CJ$2,装备数值!$BH$50:$BH$101,"&lt;="&amp;新怪物属性!$CJ66)+SUMIFS(装备数值!BV$50:BV$101,装备数值!$BG$50:$BG$101,"="&amp;新怪物属性!$CK$2,装备数值!$BH$50:$BH$101,"&lt;="&amp;新怪物属性!$CK66)+SUMIFS(装备数值!BV$50:BV$101,装备数值!$BG$50:$BG$101,"="&amp;新怪物属性!$CL$2,装备数值!$BH$50:$BH$101,"&lt;="&amp;新怪物属性!$CL66)+SUMIFS(装备数值!BV$50:BV$101,装备数值!$BG$50:$BG$101,"="&amp;新怪物属性!$CM$2,装备数值!$BH$50:$BH$101,"&lt;="&amp;新怪物属性!$CM66)+SUMIFS(装备数值!BV$50:BV$101,装备数值!$BG$50:$BG$101,"="&amp;新怪物属性!$CN$2,装备数值!$BH$50:$BH$101,"&lt;="&amp;新怪物属性!$CN66)+SUMIFS(装备数值!BV$50:BV$101,装备数值!$BG$50:$BG$101,"="&amp;新怪物属性!$CO$2,装备数值!$BH$50:$BH$101,"&lt;="&amp;新怪物属性!$CO66)+SUMIFS(装备数值!BV$50:BV$101,装备数值!$BG$50:$BG$101,"="&amp;新怪物属性!$CP$2,装备数值!$BH$50:$BH$101,"&lt;="&amp;新怪物属性!$CP66)+SUMIFS(装备数值!BV$50:BV$101,装备数值!$BG$50:$BG$101,"="&amp;新怪物属性!$CQ$2,装备数值!$BH$50:$BH$101,"&lt;="&amp;新怪物属性!$CQ66)+SUMIFS(装备数值!BV$50:BV$101,装备数值!$BG$50:$BG$101,"="&amp;新怪物属性!$CR$2,装备数值!$BH$50:$BH$101,"&lt;="&amp;新怪物属性!$CR66)</f>
        <v>0.05</v>
      </c>
      <c r="DD66" s="14">
        <f>SUMIFS(装备数值!BW$50:BW$101,装备数值!$BG$50:$BG$101,"="&amp;新怪物属性!$CF$2,装备数值!$BH$50:$BH$101,"&lt;="&amp;新怪物属性!$CF66)+SUMIFS(装备数值!BW$50:BW$101,装备数值!$BG$50:$BG$101,"="&amp;新怪物属性!$CG$2,装备数值!$BH$50:$BH$101,"&lt;="&amp;新怪物属性!$CG66)+SUMIFS(装备数值!BW$50:BW$101,装备数值!$BG$50:$BG$101,"="&amp;新怪物属性!$CH$2,装备数值!$BH$50:$BH$101,"&lt;="&amp;新怪物属性!$CH66)+SUMIFS(装备数值!BW$50:BW$101,装备数值!$BG$50:$BG$101,"="&amp;新怪物属性!$CI$2,装备数值!$BH$50:$BH$101,"&lt;="&amp;新怪物属性!$CI66)+SUMIFS(装备数值!BW$50:BW$101,装备数值!$BG$50:$BG$101,"="&amp;新怪物属性!$CJ$2,装备数值!$BH$50:$BH$101,"&lt;="&amp;新怪物属性!$CJ66)+SUMIFS(装备数值!BW$50:BW$101,装备数值!$BG$50:$BG$101,"="&amp;新怪物属性!$CK$2,装备数值!$BH$50:$BH$101,"&lt;="&amp;新怪物属性!$CK66)+SUMIFS(装备数值!BW$50:BW$101,装备数值!$BG$50:$BG$101,"="&amp;新怪物属性!$CL$2,装备数值!$BH$50:$BH$101,"&lt;="&amp;新怪物属性!$CL66)+SUMIFS(装备数值!BW$50:BW$101,装备数值!$BG$50:$BG$101,"="&amp;新怪物属性!$CM$2,装备数值!$BH$50:$BH$101,"&lt;="&amp;新怪物属性!$CM66)+SUMIFS(装备数值!BW$50:BW$101,装备数值!$BG$50:$BG$101,"="&amp;新怪物属性!$CN$2,装备数值!$BH$50:$BH$101,"&lt;="&amp;新怪物属性!$CN66)+SUMIFS(装备数值!BW$50:BW$101,装备数值!$BG$50:$BG$101,"="&amp;新怪物属性!$CO$2,装备数值!$BH$50:$BH$101,"&lt;="&amp;新怪物属性!$CO66)+SUMIFS(装备数值!BW$50:BW$101,装备数值!$BG$50:$BG$101,"="&amp;新怪物属性!$CP$2,装备数值!$BH$50:$BH$101,"&lt;="&amp;新怪物属性!$CP66)+SUMIFS(装备数值!BW$50:BW$101,装备数值!$BG$50:$BG$101,"="&amp;新怪物属性!$CQ$2,装备数值!$BH$50:$BH$101,"&lt;="&amp;新怪物属性!$CQ66)+SUMIFS(装备数值!BW$50:BW$101,装备数值!$BG$50:$BG$101,"="&amp;新怪物属性!$CR$2,装备数值!$BH$50:$BH$101,"&lt;="&amp;新怪物属性!$CR66)</f>
        <v>0</v>
      </c>
      <c r="DE66" s="14">
        <f>SUMIFS(装备数值!BX$50:BX$101,装备数值!$BG$50:$BG$101,"="&amp;新怪物属性!$CF$2,装备数值!$BH$50:$BH$101,"&lt;="&amp;新怪物属性!$CF66)+SUMIFS(装备数值!BX$50:BX$101,装备数值!$BG$50:$BG$101,"="&amp;新怪物属性!$CG$2,装备数值!$BH$50:$BH$101,"&lt;="&amp;新怪物属性!$CG66)+SUMIFS(装备数值!BX$50:BX$101,装备数值!$BG$50:$BG$101,"="&amp;新怪物属性!$CH$2,装备数值!$BH$50:$BH$101,"&lt;="&amp;新怪物属性!$CH66)+SUMIFS(装备数值!BX$50:BX$101,装备数值!$BG$50:$BG$101,"="&amp;新怪物属性!$CI$2,装备数值!$BH$50:$BH$101,"&lt;="&amp;新怪物属性!$CI66)+SUMIFS(装备数值!BX$50:BX$101,装备数值!$BG$50:$BG$101,"="&amp;新怪物属性!$CJ$2,装备数值!$BH$50:$BH$101,"&lt;="&amp;新怪物属性!$CJ66)+SUMIFS(装备数值!BX$50:BX$101,装备数值!$BG$50:$BG$101,"="&amp;新怪物属性!$CK$2,装备数值!$BH$50:$BH$101,"&lt;="&amp;新怪物属性!$CK66)+SUMIFS(装备数值!BX$50:BX$101,装备数值!$BG$50:$BG$101,"="&amp;新怪物属性!$CL$2,装备数值!$BH$50:$BH$101,"&lt;="&amp;新怪物属性!$CL66)+SUMIFS(装备数值!BX$50:BX$101,装备数值!$BG$50:$BG$101,"="&amp;新怪物属性!$CM$2,装备数值!$BH$50:$BH$101,"&lt;="&amp;新怪物属性!$CM66)+SUMIFS(装备数值!BX$50:BX$101,装备数值!$BG$50:$BG$101,"="&amp;新怪物属性!$CN$2,装备数值!$BH$50:$BH$101,"&lt;="&amp;新怪物属性!$CN66)+SUMIFS(装备数值!BX$50:BX$101,装备数值!$BG$50:$BG$101,"="&amp;新怪物属性!$CO$2,装备数值!$BH$50:$BH$101,"&lt;="&amp;新怪物属性!$CO66)+SUMIFS(装备数值!BX$50:BX$101,装备数值!$BG$50:$BG$101,"="&amp;新怪物属性!$CP$2,装备数值!$BH$50:$BH$101,"&lt;="&amp;新怪物属性!$CP66)+SUMIFS(装备数值!BX$50:BX$101,装备数值!$BG$50:$BG$101,"="&amp;新怪物属性!$CQ$2,装备数值!$BH$50:$BH$101,"&lt;="&amp;新怪物属性!$CQ66)+SUMIFS(装备数值!BX$50:BX$101,装备数值!$BG$50:$BG$101,"="&amp;新怪物属性!$CR$2,装备数值!$BH$50:$BH$101,"&lt;="&amp;新怪物属性!$CR66)</f>
        <v>0</v>
      </c>
      <c r="DH66" s="14">
        <f>INDEX(装备数值!$I$13:$M$116,新怪物属性!$P66*8+1,DH$2)*$X66+INDEX(装备数值!$I$13:$M$116,新怪物属性!$Q66*8+2,DH$2)*$Y66+INDEX(装备数值!$I$13:$M$116,新怪物属性!$S66*8+3,DH$2)*$Z66+INDEX(装备数值!$I$13:$M$116,新怪物属性!$R66*8+4,DH$2)*$AA66+INDEX(装备数值!$I$13:$M$116,新怪物属性!$T66*8+5,DH$2)*$AB66+INDEX(装备数值!$I$13:$M$116,新怪物属性!$U66*8+6,DH$2)*$AC66+INDEX(装备数值!$I$13:$M$116,新怪物属性!$V66*8+7,DH$2)*$AD66+INDEX(装备数值!$I$13:$M$116,新怪物属性!$W66*8+8,DH$2)*$AE66</f>
        <v>26820</v>
      </c>
      <c r="DI66" s="14">
        <f>INDEX(装备数值!$I$13:$M$116,新怪物属性!$P66*8+1,DI$2)*$X66+INDEX(装备数值!$I$13:$M$116,新怪物属性!$Q66*8+2,DI$2)*$Y66+INDEX(装备数值!$I$13:$M$116,新怪物属性!$S66*8+3,DI$2)*$Z66+INDEX(装备数值!$I$13:$M$116,新怪物属性!$R66*8+4,DI$2)*$AA66+INDEX(装备数值!$I$13:$M$116,新怪物属性!$T66*8+5,DI$2)*$AB66+INDEX(装备数值!$I$13:$M$116,新怪物属性!$U66*8+6,DI$2)*$AC66+INDEX(装备数值!$I$13:$M$116,新怪物属性!$V66*8+7,DI$2)*$AD66+INDEX(装备数值!$I$13:$M$116,新怪物属性!$W66*8+8,DI$2)*$AE66</f>
        <v>202500</v>
      </c>
      <c r="DJ66" s="14">
        <f>INDEX(装备数值!$I$13:$M$116,新怪物属性!$P66*8+1,DJ$2)*$X66+INDEX(装备数值!$I$13:$M$116,新怪物属性!$Q66*8+2,DJ$2)*$Y66+INDEX(装备数值!$I$13:$M$116,新怪物属性!$S66*8+3,DJ$2)*$Z66+INDEX(装备数值!$I$13:$M$116,新怪物属性!$R66*8+4,DJ$2)*$AA66+INDEX(装备数值!$I$13:$M$116,新怪物属性!$T66*8+5,DJ$2)*$AB66+INDEX(装备数值!$I$13:$M$116,新怪物属性!$U66*8+6,DJ$2)*$AC66+INDEX(装备数值!$I$13:$M$116,新怪物属性!$V66*8+7,DJ$2)*$AD66+INDEX(装备数值!$I$13:$M$116,新怪物属性!$W66*8+8,DJ$2)*$AE66</f>
        <v>13320</v>
      </c>
      <c r="DK66" s="14">
        <f>INDEX(装备数值!$I$13:$M$116,新怪物属性!$P66*8+1,DK$2)*$X66+INDEX(装备数值!$I$13:$M$116,新怪物属性!$Q66*8+2,DK$2)*$Y66+INDEX(装备数值!$I$13:$M$116,新怪物属性!$S66*8+3,DK$2)*$Z66+INDEX(装备数值!$I$13:$M$116,新怪物属性!$R66*8+4,DK$2)*$AA66+INDEX(装备数值!$I$13:$M$116,新怪物属性!$T66*8+5,DK$2)*$AB66+INDEX(装备数值!$I$13:$M$116,新怪物属性!$U66*8+6,DK$2)*$AC66+INDEX(装备数值!$I$13:$M$116,新怪物属性!$V66*8+7,DK$2)*$AD66+INDEX(装备数值!$I$13:$M$116,新怪物属性!$W66*8+8,DK$2)*$AE66</f>
        <v>270000</v>
      </c>
      <c r="DL66" s="14">
        <f>INDEX(装备数值!$I$13:$M$116,新怪物属性!$P66*8+1,DL$2)*$X66+INDEX(装备数值!$I$13:$M$116,新怪物属性!$Q66*8+2,DL$2)*$Y66+INDEX(装备数值!$I$13:$M$116,新怪物属性!$S66*8+3,DL$2)*$Z66+INDEX(装备数值!$I$13:$M$116,新怪物属性!$R66*8+4,DL$2)*$AA66+INDEX(装备数值!$I$13:$M$116,新怪物属性!$T66*8+5,DL$2)*$AB66+INDEX(装备数值!$I$13:$M$116,新怪物属性!$U66*8+6,DL$2)*$AC66+INDEX(装备数值!$I$13:$M$116,新怪物属性!$V66*8+7,DL$2)*$AD66+INDEX(装备数值!$I$13:$M$116,新怪物属性!$W66*8+8,DL$2)*$AE66</f>
        <v>5400</v>
      </c>
      <c r="DO66" s="14">
        <f>INDEX(装备数值!$X$13:$AH$116,$P66*8+1,DO$2)*$AF66+INDEX(装备数值!$X$13:$AH$116,$Q66*8+2,DO$2)*$AG66+INDEX(装备数值!$X$13:$AH$116,$S66*8+3,DO$2)*$AH66+INDEX(装备数值!$X$13:$AH$116,$R66*8+4,DO$2)*$AI66+INDEX(装备数值!$X$13:$AH$116,$T66*8+5,DO$2)*$AJ66+INDEX(装备数值!$X$13:$AH$116,$U66*8+6,DO$2)*$AK66+INDEX(装备数值!$X$13:$AH$116,$V66*8+7,DO$2)*$AL66+INDEX(装备数值!$X$13:$AH$116,$W66*8+8,DO$2)*$AM66</f>
        <v>6750</v>
      </c>
      <c r="DP66" s="14">
        <f>INDEX(装备数值!$X$13:$AH$116,$P66*8+1,DP$2)*$AF66+INDEX(装备数值!$X$13:$AH$116,$Q66*8+2,DP$2)*$AG66+INDEX(装备数值!$X$13:$AH$116,$S66*8+3,DP$2)*$AH66+INDEX(装备数值!$X$13:$AH$116,$R66*8+4,DP$2)*$AI66+INDEX(装备数值!$X$13:$AH$116,$T66*8+5,DP$2)*$AJ66+INDEX(装备数值!$X$13:$AH$116,$U66*8+6,DP$2)*$AK66+INDEX(装备数值!$X$13:$AH$116,$V66*8+7,DP$2)*$AL66+INDEX(装备数值!$X$13:$AH$116,$W66*8+8,DP$2)*$AM66</f>
        <v>53984</v>
      </c>
      <c r="DQ66" s="14">
        <f>INDEX(装备数值!$X$13:$AH$116,$P66*8+1,DQ$2)*$AF66+INDEX(装备数值!$X$13:$AH$116,$Q66*8+2,DQ$2)*$AG66+INDEX(装备数值!$X$13:$AH$116,$S66*8+3,DQ$2)*$AH66+INDEX(装备数值!$X$13:$AH$116,$R66*8+4,DQ$2)*$AI66+INDEX(装备数值!$X$13:$AH$116,$T66*8+5,DQ$2)*$AJ66+INDEX(装备数值!$X$13:$AH$116,$U66*8+6,DQ$2)*$AK66+INDEX(装备数值!$X$13:$AH$116,$V66*8+7,DQ$2)*$AL66+INDEX(装备数值!$X$13:$AH$116,$W66*8+8,DQ$2)*$AM66</f>
        <v>3808</v>
      </c>
      <c r="DR66" s="14">
        <f>INDEX(装备数值!$X$13:$AH$116,$P66*8+1,DR$2)*$AF66+INDEX(装备数值!$X$13:$AH$116,$Q66*8+2,DR$2)*$AG66+INDEX(装备数值!$X$13:$AH$116,$S66*8+3,DR$2)*$AH66+INDEX(装备数值!$X$13:$AH$116,$R66*8+4,DR$2)*$AI66+INDEX(装备数值!$X$13:$AH$116,$T66*8+5,DR$2)*$AJ66+INDEX(装备数值!$X$13:$AH$116,$U66*8+6,DR$2)*$AK66+INDEX(装备数值!$X$13:$AH$116,$V66*8+7,DR$2)*$AL66+INDEX(装备数值!$X$13:$AH$116,$W66*8+8,DR$2)*$AM66</f>
        <v>92250</v>
      </c>
      <c r="DS66" s="14">
        <f>INDEX(装备数值!$X$13:$AH$116,$P66*8+1,DS$2)*$AF66+INDEX(装备数值!$X$13:$AH$116,$Q66*8+2,DS$2)*$AG66+INDEX(装备数值!$X$13:$AH$116,$S66*8+3,DS$2)*$AH66+INDEX(装备数值!$X$13:$AH$116,$R66*8+4,DS$2)*$AI66+INDEX(装备数值!$X$13:$AH$116,$T66*8+5,DS$2)*$AJ66+INDEX(装备数值!$X$13:$AH$116,$U66*8+6,DS$2)*$AK66+INDEX(装备数值!$X$13:$AH$116,$V66*8+7,DS$2)*$AL66+INDEX(装备数值!$X$13:$AH$116,$W66*8+8,DS$2)*$AM66</f>
        <v>1530</v>
      </c>
      <c r="DT66" s="14">
        <f>INDEX(装备数值!$X$13:$AH$116,$P66*8+1,DT$2)*$AF66+INDEX(装备数值!$X$13:$AH$116,$Q66*8+2,DT$2)*$AG66+INDEX(装备数值!$X$13:$AH$116,$S66*8+3,DT$2)*$AH66+INDEX(装备数值!$X$13:$AH$116,$R66*8+4,DT$2)*$AI66+INDEX(装备数值!$X$13:$AH$116,$T66*8+5,DT$2)*$AJ66+INDEX(装备数值!$X$13:$AH$116,$U66*8+6,DT$2)*$AK66+INDEX(装备数值!$X$13:$AH$116,$V66*8+7,DT$2)*$AL66+INDEX(装备数值!$X$13:$AH$116,$W66*8+8,DT$2)*$AM66</f>
        <v>6720</v>
      </c>
      <c r="DU66" s="14">
        <f>INDEX(装备数值!$X$13:$AH$116,$P66*8+1,DU$2)*$AF66+INDEX(装备数值!$X$13:$AH$116,$Q66*8+2,DU$2)*$AG66+INDEX(装备数值!$X$13:$AH$116,$S66*8+3,DU$2)*$AH66+INDEX(装备数值!$X$13:$AH$116,$R66*8+4,DU$2)*$AI66+INDEX(装备数值!$X$13:$AH$116,$T66*8+5,DU$2)*$AJ66+INDEX(装备数值!$X$13:$AH$116,$U66*8+6,DU$2)*$AK66+INDEX(装备数值!$X$13:$AH$116,$V66*8+7,DU$2)*$AL66+INDEX(装备数值!$X$13:$AH$116,$W66*8+8,DU$2)*$AM66</f>
        <v>5712</v>
      </c>
      <c r="DV66" s="14">
        <f>INDEX(装备数值!$X$13:$AH$116,$P66*8+1,DV$2)*$AF66+INDEX(装备数值!$X$13:$AH$116,$Q66*8+2,DV$2)*$AG66+INDEX(装备数值!$X$13:$AH$116,$S66*8+3,DV$2)*$AH66+INDEX(装备数值!$X$13:$AH$116,$R66*8+4,DV$2)*$AI66+INDEX(装备数值!$X$13:$AH$116,$T66*8+5,DV$2)*$AJ66+INDEX(装备数值!$X$13:$AH$116,$U66*8+6,DV$2)*$AK66+INDEX(装备数值!$X$13:$AH$116,$V66*8+7,DV$2)*$AL66+INDEX(装备数值!$X$13:$AH$116,$W66*8+8,DV$2)*$AM66</f>
        <v>6720</v>
      </c>
      <c r="DW66" s="14">
        <f>INDEX(装备数值!$X$13:$AH$116,$P66*8+1,DW$2)*$AF66+INDEX(装备数值!$X$13:$AH$116,$Q66*8+2,DW$2)*$AG66+INDEX(装备数值!$X$13:$AH$116,$S66*8+3,DW$2)*$AH66+INDEX(装备数值!$X$13:$AH$116,$R66*8+4,DW$2)*$AI66+INDEX(装备数值!$X$13:$AH$116,$T66*8+5,DW$2)*$AJ66+INDEX(装备数值!$X$13:$AH$116,$U66*8+6,DW$2)*$AK66+INDEX(装备数值!$X$13:$AH$116,$V66*8+7,DW$2)*$AL66+INDEX(装备数值!$X$13:$AH$116,$W66*8+8,DW$2)*$AM66</f>
        <v>5712</v>
      </c>
      <c r="DX66" s="14">
        <f>INDEX(装备数值!$X$13:$AH$116,$P66*8+1,DX$2)*$AF66+INDEX(装备数值!$X$13:$AH$116,$Q66*8+2,DX$2)*$AG66+INDEX(装备数值!$X$13:$AH$116,$S66*8+3,DX$2)*$AH66+INDEX(装备数值!$X$13:$AH$116,$R66*8+4,DX$2)*$AI66+INDEX(装备数值!$X$13:$AH$116,$T66*8+5,DX$2)*$AJ66+INDEX(装备数值!$X$13:$AH$116,$U66*8+6,DX$2)*$AK66+INDEX(装备数值!$X$13:$AH$116,$V66*8+7,DX$2)*$AL66+INDEX(装备数值!$X$13:$AH$116,$W66*8+8,DX$2)*$AM66</f>
        <v>15</v>
      </c>
      <c r="DY66" s="14">
        <f>INDEX(装备数值!$X$13:$AH$116,$P66*8+1,DY$2)*$AF66+INDEX(装备数值!$X$13:$AH$116,$Q66*8+2,DY$2)*$AG66+INDEX(装备数值!$X$13:$AH$116,$S66*8+3,DY$2)*$AH66+INDEX(装备数值!$X$13:$AH$116,$R66*8+4,DY$2)*$AI66+INDEX(装备数值!$X$13:$AH$116,$T66*8+5,DY$2)*$AJ66+INDEX(装备数值!$X$13:$AH$116,$U66*8+6,DY$2)*$AK66+INDEX(装备数值!$X$13:$AH$116,$V66*8+7,DY$2)*$AL66+INDEX(装备数值!$X$13:$AH$116,$W66*8+8,DY$2)*$AM66</f>
        <v>15</v>
      </c>
      <c r="EA66" s="14">
        <f>INDEX(装备数值!$AN$17:$AN$117,MATCH(MIN($X66:$AE66),装备数值!$AO$17:$AO$117,1))</f>
        <v>18</v>
      </c>
      <c r="EB66" s="14">
        <f>IF(COUNTIF($P66:$W66,"&gt;"&amp;0)=8,INDEX(装备数值!AR$17:AR$117,$EA66+1),0)</f>
        <v>4320</v>
      </c>
      <c r="EC66" s="14">
        <f>IF(COUNTIF($P66:$W66,"&gt;"&amp;0)=8,INDEX(装备数值!AS$17:AS$117,$EA66+1),0)</f>
        <v>32400</v>
      </c>
      <c r="ED66" s="14">
        <f>IF(COUNTIF($P66:$W66,"&gt;"&amp;0)=8,INDEX(装备数值!AT$17:AT$117,$EA66+1),0)</f>
        <v>2160</v>
      </c>
      <c r="EE66" s="14">
        <f>IF(COUNTIF($P66:$W66,"&gt;"&amp;0)=8,INDEX(装备数值!AU$17:AU$117,$EA66+1),0)</f>
        <v>43200</v>
      </c>
      <c r="EF66" s="14">
        <f>IF(COUNTIF($P66:$W66,"&gt;"&amp;0)=8,INDEX(装备数值!AV$17:AV$117,$EA66+1),0)</f>
        <v>828</v>
      </c>
      <c r="EH66" s="14">
        <f>INDEX(装备数值!$AY$17:$AY$77,MATCH(新怪物属性!AF66,装备数值!$AZ$17:$AZ$77,1))</f>
        <v>13</v>
      </c>
      <c r="EI66" s="26">
        <f>INDEX(装备数值!BA$17:BA$77,新怪物属性!EH66+1)</f>
        <v>0.13</v>
      </c>
      <c r="EJ66" s="26">
        <f>INDEX(装备数值!BA$17:BA$77,新怪物属性!EH66+1)</f>
        <v>0.13</v>
      </c>
      <c r="EL66" s="14">
        <f t="shared" si="88"/>
        <v>13</v>
      </c>
      <c r="EM66" s="14">
        <f>VLOOKUP(EL66,军阶与晶片数值!$W$6:$X$27,2)</f>
        <v>3</v>
      </c>
      <c r="EN66" s="14">
        <f>INDEX(军阶与晶片数值!Y$6:Y$27,$EM66+1)</f>
        <v>300</v>
      </c>
      <c r="EO66" s="14">
        <f>INDEX(军阶与晶片数值!Z$6:Z$27,$EM66+1)</f>
        <v>300</v>
      </c>
      <c r="EP66" s="14">
        <f>INDEX(军阶与晶片数值!AA$6:AA$27,$EM66+1)</f>
        <v>300</v>
      </c>
      <c r="EQ66" s="14">
        <f>INDEX(军阶与晶片数值!AB$6:AB$27,$EM66+1)</f>
        <v>300</v>
      </c>
      <c r="ER66" s="29">
        <f>INDEX(军阶与晶片数值!AC$6:AC$27,$EM66+1)</f>
        <v>15</v>
      </c>
      <c r="ES66" s="29">
        <f>INDEX(军阶与晶片数值!AD$6:AD$27,$EM66+1)</f>
        <v>7.5</v>
      </c>
      <c r="EU66" s="26">
        <f>INDEX(军阶与晶片数值!I$6:I$16,AN66+1)</f>
        <v>0.03</v>
      </c>
      <c r="EV66" s="26">
        <f>INDEX(军阶与晶片数值!M$6:M$16,AO66+1)</f>
        <v>0.03</v>
      </c>
      <c r="EW66" s="26">
        <f>INDEX(军阶与晶片数值!J$6:J$16,AP66+1)</f>
        <v>0.03</v>
      </c>
      <c r="EX66" s="26">
        <f>INDEX(军阶与晶片数值!K$6:K$16,AQ66+1)</f>
        <v>0.06</v>
      </c>
      <c r="EY66" s="26">
        <f>INDEX(军阶与晶片数值!L$6:L$16,AR66+1)</f>
        <v>0.06</v>
      </c>
      <c r="EZ66" s="28">
        <f>INDEX(军阶与晶片数值!N$6:N$16,AS66+1)</f>
        <v>0</v>
      </c>
      <c r="FA66" s="28">
        <f>INDEX(军阶与晶片数值!O$6:O$16,AT66+1)</f>
        <v>0</v>
      </c>
      <c r="FB66" s="28">
        <f>INDEX(军阶与晶片数值!P$6:P$16,AU66+1)</f>
        <v>0</v>
      </c>
      <c r="FC66" s="28">
        <f>INDEX(军阶与晶片数值!Q$6:Q$16,AV66+1)</f>
        <v>0</v>
      </c>
      <c r="FD66" s="26">
        <f>INDEX(军阶与晶片数值!R$6:R$16,AW66+1)</f>
        <v>0.06</v>
      </c>
      <c r="FE66" s="26">
        <f>INDEX(军阶与晶片数值!S$6:S$16,AX66+1)</f>
        <v>0.02</v>
      </c>
      <c r="FF66" s="26">
        <f>INDEX(军阶与晶片数值!T$6:T$16,AY66+1)</f>
        <v>0</v>
      </c>
      <c r="FG66" s="26">
        <f>INDEX(军阶与晶片数值!U$6:U$16,AZ66+1)</f>
        <v>0</v>
      </c>
      <c r="FI66" s="26">
        <f>INDEX(军阶与晶片数值!$C$6:$C$36,新怪物属性!$BA66+1)</f>
        <v>0.5</v>
      </c>
      <c r="FJ66" s="26">
        <f>INDEX(军阶与晶片数值!$C$6:$C$36,新怪物属性!$BA66+1)</f>
        <v>0.5</v>
      </c>
      <c r="FK66" s="26">
        <f>INDEX(军阶与晶片数值!$C$6:$C$36,新怪物属性!$BA66+1)</f>
        <v>0.5</v>
      </c>
      <c r="FL66" s="26">
        <f>INDEX(军阶与晶片数值!$C$6:$C$36,新怪物属性!$BA66+1)</f>
        <v>0.5</v>
      </c>
      <c r="FM66" s="26">
        <f>INDEX(军阶与晶片数值!$C$6:$C$36,新怪物属性!$BA66+1)</f>
        <v>0.5</v>
      </c>
      <c r="FO66" s="14">
        <f>INDEX(战舰突破!$H$6:$H$18,新怪物属性!$J66+1)+INDEX(战舰突破!$H$23:$H$35,新怪物属性!$K66+1)+INDEX(战舰突破!$H$40:$H$52,新怪物属性!$L66+1)</f>
        <v>200</v>
      </c>
      <c r="FP66" s="14">
        <f>INDEX(战舰突破!$I$6:$I$18,新怪物属性!$J66+1)+INDEX(战舰突破!$I$23:$I$35,新怪物属性!$K66+1)+INDEX(战舰突破!$I$40:$I$52,新怪物属性!$L66+1)</f>
        <v>200</v>
      </c>
      <c r="FQ66" s="14">
        <f>INDEX(战舰突破!$J$6:$J$18,新怪物属性!$J66+1)+INDEX(战舰突破!$J$23:$J$35,新怪物属性!$K66+1)+INDEX(战舰突破!$J$40:$J$52,新怪物属性!$L66+1)</f>
        <v>0</v>
      </c>
      <c r="FR66" s="14">
        <f>INDEX(战舰突破!$K$6:$K$18,新怪物属性!$J66+1)+INDEX(战舰突破!$K$23:$K$35,新怪物属性!$K66+1)+INDEX(战舰突破!$K$40:$K$52,新怪物属性!$L66+1)</f>
        <v>0</v>
      </c>
      <c r="FS66" s="14">
        <f>INDEX(战舰突破!$L$6:$L$18,新怪物属性!$J66+1)+INDEX(战舰突破!$L$23:$L$35,新怪物属性!$K66+1)+INDEX(战舰突破!$L$40:$L$52,新怪物属性!$L66+1)</f>
        <v>200</v>
      </c>
      <c r="FT66" s="18">
        <f>INDEX(战舰突破!$N$6:$N$18,新怪物属性!$J66+1)+INDEX(战舰突破!$N$23:$N$35,新怪物属性!$K66+1)+INDEX(战舰突破!$N$40:$N$52,新怪物属性!$L66+1)</f>
        <v>0</v>
      </c>
      <c r="FU66" s="18">
        <f>INDEX(战舰突破!$O$6:$O$18,新怪物属性!$J66+1)+INDEX(战舰突破!$O$23:$O$35,新怪物属性!$K66+1)+INDEX(战舰突破!$O$40:$O$52,新怪物属性!$L66+1)</f>
        <v>0</v>
      </c>
      <c r="FV66" s="18">
        <f>INDEX(战舰突破!$P$6:$P$18,新怪物属性!$J66+1)+INDEX(战舰突破!$P$23:$P$35,新怪物属性!$K66+1)+INDEX(战舰突破!$P$40:$P$52,新怪物属性!$L66+1)</f>
        <v>0</v>
      </c>
      <c r="FW66" s="18">
        <f>INDEX(战舰突破!$Q$6:$Q$18,新怪物属性!$J66+1)+INDEX(战舰突破!$Q$23:$Q$35,新怪物属性!$K66+1)+INDEX(战舰突破!$Q$40:$Q$52,新怪物属性!$L66+1)</f>
        <v>0</v>
      </c>
      <c r="FX66" s="18">
        <f>INDEX(战舰突破!$R$6:$R$18,新怪物属性!$J66+1)+INDEX(战舰突破!$R$23:$R$35,新怪物属性!$K66+1)+INDEX(战舰突破!$R$40:$R$52,新怪物属性!$L66+1)</f>
        <v>0</v>
      </c>
      <c r="FY66" s="18">
        <f>INDEX(战舰突破!$M$6:$M$18,新怪物属性!$J66+1)+INDEX(战舰突破!$M$23:$M$35,新怪物属性!$K66+1)+INDEX(战舰突破!$M$40:$M$52,新怪物属性!$L66+1)</f>
        <v>0.2</v>
      </c>
      <c r="FZ66" s="22">
        <f>INDEX(战舰突破!$W$6:$W$18,新怪物属性!$J66+1)+INDEX(战舰突破!$W$23:$W$35,新怪物属性!$K66+1)+INDEX(战舰突破!$W$40:$W$52,新怪物属性!$L66+1)</f>
        <v>0.5</v>
      </c>
      <c r="GC66" s="14">
        <f>INDEX(战舰突破!$S$6:$S$18,新怪物属性!$J66+1)</f>
        <v>0</v>
      </c>
      <c r="GD66" s="14">
        <f>INDEX(战舰突破!$T$6:$T$18,新怪物属性!$J66+1)</f>
        <v>0.5</v>
      </c>
      <c r="GE66" s="14">
        <f>INDEX(战舰突破!$U$6:$U$18,新怪物属性!$J66+1)</f>
        <v>0.1</v>
      </c>
      <c r="GF66" s="14">
        <f>INDEX(战舰突破!$V$6:$V$18,新怪物属性!$J66+1)</f>
        <v>0</v>
      </c>
      <c r="GG66" s="14">
        <f>INDEX(战舰突破!$X$6:$X$18,新怪物属性!$J66+1)</f>
        <v>6</v>
      </c>
      <c r="GI66" s="14">
        <f>INDEX(战舰突破!$S$23:$S$35,新怪物属性!$J66+1)</f>
        <v>0.6</v>
      </c>
      <c r="GJ66" s="14">
        <f>INDEX(战舰突破!$T$23:$T$35,新怪物属性!$J66+1)</f>
        <v>0.25</v>
      </c>
      <c r="GK66" s="14">
        <f>INDEX(战舰突破!$U$23:$U$35,新怪物属性!$J66+1)</f>
        <v>0.1</v>
      </c>
      <c r="GL66" s="14">
        <f>INDEX(战舰突破!$V$23:$V$35,新怪物属性!$J66+1)</f>
        <v>0</v>
      </c>
      <c r="GM66" s="14">
        <f>INDEX(战舰突破!$X$23:$X$35,新怪物属性!$J66+1)</f>
        <v>90</v>
      </c>
      <c r="GO66" s="14">
        <f>INDEX(战舰突破!$S$40:$S$52,新怪物属性!$J66+1)</f>
        <v>0.6</v>
      </c>
      <c r="GP66" s="14">
        <f>INDEX(战舰突破!$T$40:$T$52,新怪物属性!$J66+1)</f>
        <v>0.25</v>
      </c>
      <c r="GQ66" s="14">
        <f>INDEX(战舰突破!$U$40:$U$52,新怪物属性!$J66+1)</f>
        <v>0.1</v>
      </c>
      <c r="GR66" s="14">
        <f>INDEX(战舰突破!$V$40:$V$52,新怪物属性!$J66+1)</f>
        <v>0</v>
      </c>
      <c r="GS66" s="14">
        <f>INDEX(战舰突破!$X$40:$X$52,新怪物属性!$J66+1)</f>
        <v>150</v>
      </c>
      <c r="GV66" s="14">
        <v>1</v>
      </c>
      <c r="GW66" s="14">
        <v>11</v>
      </c>
      <c r="GX66" s="14">
        <v>1</v>
      </c>
      <c r="GY66" s="14">
        <v>9</v>
      </c>
      <c r="GZ66" s="14">
        <v>1</v>
      </c>
      <c r="HA66" s="14">
        <v>6</v>
      </c>
      <c r="HB66" s="14">
        <v>1</v>
      </c>
      <c r="HC66" s="14">
        <v>4</v>
      </c>
      <c r="HD66" s="14">
        <v>0</v>
      </c>
      <c r="HE66" s="14">
        <v>0</v>
      </c>
      <c r="HF66" s="14">
        <v>0</v>
      </c>
      <c r="HG66" s="14">
        <v>0</v>
      </c>
      <c r="HH66" s="14">
        <v>0</v>
      </c>
      <c r="HI66" s="14">
        <v>0</v>
      </c>
      <c r="HJ66" s="14">
        <v>0</v>
      </c>
      <c r="HK66" s="14">
        <v>0</v>
      </c>
      <c r="HL66" s="14">
        <v>0</v>
      </c>
      <c r="HM66" s="14">
        <v>0</v>
      </c>
      <c r="HN66" s="14">
        <v>0</v>
      </c>
      <c r="HO66" s="14">
        <v>0</v>
      </c>
      <c r="HP66" s="14">
        <v>0</v>
      </c>
      <c r="HQ66" s="14">
        <v>0</v>
      </c>
      <c r="HR66" s="14">
        <v>0</v>
      </c>
      <c r="HS66" s="14">
        <v>0</v>
      </c>
      <c r="HT66" s="14">
        <v>0</v>
      </c>
      <c r="HU66" s="14">
        <v>0</v>
      </c>
      <c r="HX66" s="14">
        <v>3</v>
      </c>
      <c r="HY66" s="14">
        <v>4</v>
      </c>
      <c r="IB66" s="14">
        <f>IF($GV66=0,0,INDEX(战宠!P$15:P$27,新怪物属性!$GV$3)*(INDEX(战宠!$U$7:$Y$10,1,新怪物属性!$GV66)))*(新怪物属性!$GW66+4)
+IF($GX66=0,0,INDEX(战宠!P$15:P$27,新怪物属性!$GX$3)*(INDEX(战宠!$U$7:$Y$10,1,新怪物属性!$GX66)))*(新怪物属性!$GY66+4)
+IF($GZ66=0,0,INDEX(战宠!P$15:P$27,新怪物属性!$GZ$3)*(INDEX(战宠!$U$7:$Y$10,1,新怪物属性!$GZ66)))*(新怪物属性!$HA66+4)
+IF($HB66=0,0,INDEX(战宠!P$15:P$27,新怪物属性!$HB$3)*(INDEX(战宠!$U$7:$Y$10,1,新怪物属性!$HB66)))*(新怪物属性!$HC66+4)
+IF($HD66=0,0,INDEX(战宠!P$15:P$27,新怪物属性!$HD$3)*(INDEX(战宠!$U$7:$Y$10,1,新怪物属性!$HD66)))*(新怪物属性!$HE66+4)
+IF($HF66=0,0,INDEX(战宠!P$15:P$27,新怪物属性!$HF$3)*(INDEX(战宠!$U$7:$Y$10,1,新怪物属性!$HF66)))*(新怪物属性!$HG66+4)
+IF($HH66=0,0,INDEX(战宠!P$15:P$27,新怪物属性!$HH$3)*(INDEX(战宠!$U$7:$Y$10,1,新怪物属性!$HH66)))*(新怪物属性!$HI66+4)
+IF($HJ66=0,0,INDEX(战宠!P$15:P$27,新怪物属性!$HJ$3)*(INDEX(战宠!$U$7:$Y$10,1,新怪物属性!$HJ66)))*(新怪物属性!$HK66+4)
+IF($HL66=0,0,INDEX(战宠!P$15:P$27,新怪物属性!$HL$3)*(INDEX(战宠!$U$7:$Y$10,1,新怪物属性!$HL66)))*(新怪物属性!$HM66+4)
+IF($HN66=0,0,INDEX(战宠!P$15:P$27,新怪物属性!$HN$3)*(INDEX(战宠!$U$7:$Y$10,1,新怪物属性!$HN66)))*(新怪物属性!$HO66+4)
+IF($HP66=0,0,INDEX(战宠!P$15:P$27,新怪物属性!$HP$3)*(INDEX(战宠!$U$7:$Y$10,1,新怪物属性!$HP66)))*(新怪物属性!$HQ66+4)
+IF($HR66=0,0,INDEX(战宠!P$15:P$27,新怪物属性!$HR$3)*(INDEX(战宠!$U$7:$Y$10,1,新怪物属性!$HR66)))*(新怪物属性!$HS66+4)
+IF($HT66=0,0,INDEX(战宠!P$15:P$27,新怪物属性!$HT$3)*(INDEX(战宠!$U$7:$Y$10,1,新怪物属性!$HT66)))*(新怪物属性!$HU66+4)</f>
        <v>40000</v>
      </c>
      <c r="IC66" s="14">
        <f>IF($GV66=0,0,INDEX(战宠!Q$15:Q$27,新怪物属性!$GV$3)*(INDEX(战宠!$U$7:$Y$10,1,新怪物属性!$GV66)))*(新怪物属性!$GW66+4)
+IF($GX66=0,0,INDEX(战宠!Q$15:Q$27,新怪物属性!$GX$3)*(INDEX(战宠!$U$7:$Y$10,1,新怪物属性!$GX66)))*(新怪物属性!$GY66+4)
+IF($GZ66=0,0,INDEX(战宠!Q$15:Q$27,新怪物属性!$GZ$3)*(INDEX(战宠!$U$7:$Y$10,1,新怪物属性!$GZ66)))*(新怪物属性!$HA66+4)
+IF($HB66=0,0,INDEX(战宠!Q$15:Q$27,新怪物属性!$HB$3)*(INDEX(战宠!$U$7:$Y$10,1,新怪物属性!$HB66)))*(新怪物属性!$HC66+4)
+IF($HD66=0,0,INDEX(战宠!Q$15:Q$27,新怪物属性!$HD$3)*(INDEX(战宠!$U$7:$Y$10,1,新怪物属性!$HD66)))*(新怪物属性!$HE66+4)
+IF($HF66=0,0,INDEX(战宠!Q$15:Q$27,新怪物属性!$HF$3)*(INDEX(战宠!$U$7:$Y$10,1,新怪物属性!$HF66)))*(新怪物属性!$HG66+4)
+IF($HH66=0,0,INDEX(战宠!Q$15:Q$27,新怪物属性!$HH$3)*(INDEX(战宠!$U$7:$Y$10,1,新怪物属性!$HH66)))*(新怪物属性!$HI66+4)
+IF($HJ66=0,0,INDEX(战宠!Q$15:Q$27,新怪物属性!$HJ$3)*(INDEX(战宠!$U$7:$Y$10,1,新怪物属性!$HJ66)))*(新怪物属性!$HK66+4)
+IF($HL66=0,0,INDEX(战宠!Q$15:Q$27,新怪物属性!$HL$3)*(INDEX(战宠!$U$7:$Y$10,1,新怪物属性!$HL66)))*(新怪物属性!$HM66+4)
+IF($HN66=0,0,INDEX(战宠!Q$15:Q$27,新怪物属性!$HN$3)*(INDEX(战宠!$U$7:$Y$10,1,新怪物属性!$HN66)))*(新怪物属性!$HO66+4)
+IF($HP66=0,0,INDEX(战宠!Q$15:Q$27,新怪物属性!$HP$3)*(INDEX(战宠!$U$7:$Y$10,1,新怪物属性!$HP66)))*(新怪物属性!$HQ66+4)
+IF($HR66=0,0,INDEX(战宠!Q$15:Q$27,新怪物属性!$HR$3)*(INDEX(战宠!$U$7:$Y$10,1,新怪物属性!$HR66)))*(新怪物属性!$HS66+4)
+IF($HT66=0,0,INDEX(战宠!Q$15:Q$27,新怪物属性!$HT$3)*(INDEX(战宠!$U$7:$Y$10,1,新怪物属性!$HT66)))*(新怪物属性!$HU66+4)</f>
        <v>312000</v>
      </c>
      <c r="ID66" s="14">
        <f>IF($GV66=0,0,INDEX(战宠!R$15:R$27,新怪物属性!$GV$3)*(INDEX(战宠!$U$7:$Y$10,1,新怪物属性!$GV66)))*(新怪物属性!$GW66+4)
+IF($GX66=0,0,INDEX(战宠!R$15:R$27,新怪物属性!$GX$3)*(INDEX(战宠!$U$7:$Y$10,1,新怪物属性!$GX66)))*(新怪物属性!$GY66+4)
+IF($GZ66=0,0,INDEX(战宠!R$15:R$27,新怪物属性!$GZ$3)*(INDEX(战宠!$U$7:$Y$10,1,新怪物属性!$GZ66)))*(新怪物属性!$HA66+4)
+IF($HB66=0,0,INDEX(战宠!R$15:R$27,新怪物属性!$HB$3)*(INDEX(战宠!$U$7:$Y$10,1,新怪物属性!$HB66)))*(新怪物属性!$HC66+4)
+IF($HD66=0,0,INDEX(战宠!R$15:R$27,新怪物属性!$HD$3)*(INDEX(战宠!$U$7:$Y$10,1,新怪物属性!$HD66)))*(新怪物属性!$HE66+4)
+IF($HF66=0,0,INDEX(战宠!R$15:R$27,新怪物属性!$HF$3)*(INDEX(战宠!$U$7:$Y$10,1,新怪物属性!$HF66)))*(新怪物属性!$HG66+4)
+IF($HH66=0,0,INDEX(战宠!R$15:R$27,新怪物属性!$HH$3)*(INDEX(战宠!$U$7:$Y$10,1,新怪物属性!$HH66)))*(新怪物属性!$HI66+4)
+IF($HJ66=0,0,INDEX(战宠!R$15:R$27,新怪物属性!$HJ$3)*(INDEX(战宠!$U$7:$Y$10,1,新怪物属性!$HJ66)))*(新怪物属性!$HK66+4)
+IF($HL66=0,0,INDEX(战宠!R$15:R$27,新怪物属性!$HL$3)*(INDEX(战宠!$U$7:$Y$10,1,新怪物属性!$HL66)))*(新怪物属性!$HM66+4)
+IF($HN66=0,0,INDEX(战宠!R$15:R$27,新怪物属性!$HN$3)*(INDEX(战宠!$U$7:$Y$10,1,新怪物属性!$HN66)))*(新怪物属性!$HO66+4)
+IF($HP66=0,0,INDEX(战宠!R$15:R$27,新怪物属性!$HP$3)*(INDEX(战宠!$U$7:$Y$10,1,新怪物属性!$HP66)))*(新怪物属性!$HQ66+4)
+IF($HR66=0,0,INDEX(战宠!R$15:R$27,新怪物属性!$HR$3)*(INDEX(战宠!$U$7:$Y$10,1,新怪物属性!$HR66)))*(新怪物属性!$HS66+4)
+IF($HT66=0,0,INDEX(战宠!R$15:R$27,新怪物属性!$HT$3)*(INDEX(战宠!$U$7:$Y$10,1,新怪物属性!$HT66)))*(新怪物属性!$HU66+4)</f>
        <v>19200</v>
      </c>
      <c r="IE66" s="14">
        <f>IF($GV66=0,0,INDEX(战宠!S$15:S$27,新怪物属性!$GV$3)*(INDEX(战宠!$U$7:$Y$10,1,新怪物属性!$GV66)))*(新怪物属性!$GW66+4)
+IF($GX66=0,0,INDEX(战宠!S$15:S$27,新怪物属性!$GX$3)*(INDEX(战宠!$U$7:$Y$10,1,新怪物属性!$GX66)))*(新怪物属性!$GY66+4)
+IF($GZ66=0,0,INDEX(战宠!S$15:S$27,新怪物属性!$GZ$3)*(INDEX(战宠!$U$7:$Y$10,1,新怪物属性!$GZ66)))*(新怪物属性!$HA66+4)
+IF($HB66=0,0,INDEX(战宠!S$15:S$27,新怪物属性!$HB$3)*(INDEX(战宠!$U$7:$Y$10,1,新怪物属性!$HB66)))*(新怪物属性!$HC66+4)
+IF($HD66=0,0,INDEX(战宠!S$15:S$27,新怪物属性!$HD$3)*(INDEX(战宠!$U$7:$Y$10,1,新怪物属性!$HD66)))*(新怪物属性!$HE66+4)
+IF($HF66=0,0,INDEX(战宠!S$15:S$27,新怪物属性!$HF$3)*(INDEX(战宠!$U$7:$Y$10,1,新怪物属性!$HF66)))*(新怪物属性!$HG66+4)
+IF($HH66=0,0,INDEX(战宠!S$15:S$27,新怪物属性!$HH$3)*(INDEX(战宠!$U$7:$Y$10,1,新怪物属性!$HH66)))*(新怪物属性!$HI66+4)
+IF($HJ66=0,0,INDEX(战宠!S$15:S$27,新怪物属性!$HJ$3)*(INDEX(战宠!$U$7:$Y$10,1,新怪物属性!$HJ66)))*(新怪物属性!$HK66+4)
+IF($HL66=0,0,INDEX(战宠!S$15:S$27,新怪物属性!$HL$3)*(INDEX(战宠!$U$7:$Y$10,1,新怪物属性!$HL66)))*(新怪物属性!$HM66+4)
+IF($HN66=0,0,INDEX(战宠!S$15:S$27,新怪物属性!$HN$3)*(INDEX(战宠!$U$7:$Y$10,1,新怪物属性!$HN66)))*(新怪物属性!$HO66+4)
+IF($HP66=0,0,INDEX(战宠!S$15:S$27,新怪物属性!$HP$3)*(INDEX(战宠!$U$7:$Y$10,1,新怪物属性!$HP66)))*(新怪物属性!$HQ66+4)
+IF($HR66=0,0,INDEX(战宠!S$15:S$27,新怪物属性!$HR$3)*(INDEX(战宠!$U$7:$Y$10,1,新怪物属性!$HR66)))*(新怪物属性!$HS66+4)
+IF($HT66=0,0,INDEX(战宠!S$15:S$27,新怪物属性!$HT$3)*(INDEX(战宠!$U$7:$Y$10,1,新怪物属性!$HT66)))*(新怪物属性!$HU66+4)</f>
        <v>480000</v>
      </c>
      <c r="IF66" s="14">
        <f>IF($GV66=0,0,INDEX(战宠!T$15:T$27,新怪物属性!$GV$3)*(INDEX(战宠!$U$7:$Y$10,1,新怪物属性!$GV66)))*(新怪物属性!$GW66+4)
+IF($GX66=0,0,INDEX(战宠!T$15:T$27,新怪物属性!$GX$3)*(INDEX(战宠!$U$7:$Y$10,1,新怪物属性!$GX66)))*(新怪物属性!$GY66+4)
+IF($GZ66=0,0,INDEX(战宠!T$15:T$27,新怪物属性!$GZ$3)*(INDEX(战宠!$U$7:$Y$10,1,新怪物属性!$GZ66)))*(新怪物属性!$HA66+4)
+IF($HB66=0,0,INDEX(战宠!T$15:T$27,新怪物属性!$HB$3)*(INDEX(战宠!$U$7:$Y$10,1,新怪物属性!$HB66)))*(新怪物属性!$HC66+4)
+IF($HD66=0,0,INDEX(战宠!T$15:T$27,新怪物属性!$HD$3)*(INDEX(战宠!$U$7:$Y$10,1,新怪物属性!$HD66)))*(新怪物属性!$HE66+4)
+IF($HF66=0,0,INDEX(战宠!T$15:T$27,新怪物属性!$HF$3)*(INDEX(战宠!$U$7:$Y$10,1,新怪物属性!$HF66)))*(新怪物属性!$HG66+4)
+IF($HH66=0,0,INDEX(战宠!T$15:T$27,新怪物属性!$HH$3)*(INDEX(战宠!$U$7:$Y$10,1,新怪物属性!$HH66)))*(新怪物属性!$HI66+4)
+IF($HJ66=0,0,INDEX(战宠!T$15:T$27,新怪物属性!$HJ$3)*(INDEX(战宠!$U$7:$Y$10,1,新怪物属性!$HJ66)))*(新怪物属性!$HK66+4)
+IF($HL66=0,0,INDEX(战宠!T$15:T$27,新怪物属性!$HL$3)*(INDEX(战宠!$U$7:$Y$10,1,新怪物属性!$HL66)))*(新怪物属性!$HM66+4)
+IF($HN66=0,0,INDEX(战宠!T$15:T$27,新怪物属性!$HN$3)*(INDEX(战宠!$U$7:$Y$10,1,新怪物属性!$HN66)))*(新怪物属性!$HO66+4)
+IF($HP66=0,0,INDEX(战宠!T$15:T$27,新怪物属性!$HP$3)*(INDEX(战宠!$U$7:$Y$10,1,新怪物属性!$HP66)))*(新怪物属性!$HQ66+4)
+IF($HR66=0,0,INDEX(战宠!T$15:T$27,新怪物属性!$HR$3)*(INDEX(战宠!$U$7:$Y$10,1,新怪物属性!$HR66)))*(新怪物属性!$HS66+4)
+IF($HT66=0,0,INDEX(战宠!T$15:T$27,新怪物属性!$HT$3)*(INDEX(战宠!$U$7:$Y$10,1,新怪物属性!$HT66)))*(新怪物属性!$HU66+4)</f>
        <v>12960</v>
      </c>
      <c r="II66" s="14">
        <f>IF(HX66=0,0,INDEX(战宠!$D$15:$D$27,新怪物属性!HX66))</f>
        <v>0.2</v>
      </c>
      <c r="IJ66" s="14">
        <f>IF(HY66=0,0,INDEX(战宠!$D$15:$D$27,新怪物属性!HY66))</f>
        <v>0.25</v>
      </c>
      <c r="IM66" s="14">
        <f t="shared" si="51"/>
        <v>200638</v>
      </c>
      <c r="IN66" s="14">
        <f t="shared" si="52"/>
        <v>187882</v>
      </c>
      <c r="IO66" s="14">
        <f t="shared" si="53"/>
        <v>188439</v>
      </c>
      <c r="IP66" s="14">
        <f t="shared" si="54"/>
        <v>200638</v>
      </c>
      <c r="IQ66" s="14">
        <f t="shared" si="55"/>
        <v>200638</v>
      </c>
      <c r="IR66" s="14">
        <f t="shared" si="89"/>
        <v>1064426</v>
      </c>
      <c r="IS66" s="14">
        <f t="shared" si="90"/>
        <v>59352</v>
      </c>
      <c r="IT66" s="14">
        <f t="shared" si="91"/>
        <v>1965084</v>
      </c>
      <c r="IU66" s="14">
        <f t="shared" si="92"/>
        <v>40541</v>
      </c>
      <c r="IV66" s="28">
        <f t="shared" si="93"/>
        <v>7270</v>
      </c>
      <c r="IW66" s="28">
        <f t="shared" si="94"/>
        <v>6262</v>
      </c>
      <c r="IX66" s="28">
        <f t="shared" si="95"/>
        <v>7270</v>
      </c>
      <c r="IY66" s="28">
        <f t="shared" si="96"/>
        <v>6262</v>
      </c>
      <c r="IZ66" s="28">
        <f t="shared" si="97"/>
        <v>1.2576900000000002</v>
      </c>
      <c r="JA66" s="28">
        <f t="shared" si="98"/>
        <v>1.2102300000000001</v>
      </c>
      <c r="JB66" s="28">
        <f t="shared" si="99"/>
        <v>30</v>
      </c>
      <c r="JC66" s="28">
        <f t="shared" si="100"/>
        <v>22.5</v>
      </c>
      <c r="JD66" s="14">
        <f t="shared" si="101"/>
        <v>1</v>
      </c>
      <c r="JE66" s="14">
        <f t="shared" si="102"/>
        <v>1.6</v>
      </c>
      <c r="JF66" s="14">
        <f t="shared" si="103"/>
        <v>1.6</v>
      </c>
      <c r="JG66" s="18">
        <f t="shared" si="104"/>
        <v>1.7</v>
      </c>
      <c r="JH66" s="18">
        <f t="shared" si="105"/>
        <v>1.45</v>
      </c>
      <c r="JI66" s="18">
        <f t="shared" si="106"/>
        <v>1.45</v>
      </c>
      <c r="JJ66" s="29">
        <f t="shared" si="136"/>
        <v>7420</v>
      </c>
      <c r="JK66" s="29">
        <f t="shared" si="136"/>
        <v>7720</v>
      </c>
      <c r="JL66" s="29">
        <f t="shared" si="136"/>
        <v>7720</v>
      </c>
      <c r="JM66" s="26">
        <f t="shared" si="107"/>
        <v>0.1</v>
      </c>
      <c r="JN66" s="26">
        <f t="shared" si="108"/>
        <v>0.1</v>
      </c>
      <c r="JO66" s="26">
        <f t="shared" si="109"/>
        <v>0.1</v>
      </c>
      <c r="JP66" s="14">
        <f t="shared" si="110"/>
        <v>2</v>
      </c>
      <c r="JQ66" s="14">
        <f t="shared" si="111"/>
        <v>2</v>
      </c>
      <c r="JR66" s="14">
        <f t="shared" si="112"/>
        <v>2</v>
      </c>
      <c r="JS66" s="14">
        <f t="shared" si="113"/>
        <v>6</v>
      </c>
      <c r="JT66" s="14">
        <f t="shared" si="114"/>
        <v>90</v>
      </c>
      <c r="JU66" s="14">
        <f t="shared" si="115"/>
        <v>150</v>
      </c>
      <c r="JV66">
        <v>62</v>
      </c>
      <c r="JW66" s="14">
        <f t="shared" si="57"/>
        <v>12871902</v>
      </c>
      <c r="JY66" s="14">
        <f t="shared" si="31"/>
        <v>118704</v>
      </c>
      <c r="JZ66" s="14">
        <f t="shared" si="58"/>
        <v>130989</v>
      </c>
      <c r="KA66" s="29">
        <f t="shared" si="59"/>
        <v>6011</v>
      </c>
      <c r="KB66" s="29">
        <f t="shared" si="60"/>
        <v>4105</v>
      </c>
      <c r="KC66" s="29">
        <f t="shared" si="61"/>
        <v>5190</v>
      </c>
      <c r="KD66" s="29">
        <f t="shared" si="62"/>
        <v>5320</v>
      </c>
      <c r="KE66" s="14">
        <f t="shared" si="116"/>
        <v>1.2576900000000002</v>
      </c>
      <c r="KF66" s="14">
        <f t="shared" si="117"/>
        <v>1.2102300000000001</v>
      </c>
      <c r="KG66" s="14">
        <f t="shared" si="63"/>
        <v>100288.453125</v>
      </c>
      <c r="KH66" s="26">
        <f t="shared" si="118"/>
        <v>0.52669133192389006</v>
      </c>
      <c r="KI66" s="26">
        <f t="shared" si="119"/>
        <v>0.54793637145313845</v>
      </c>
      <c r="KJ66" s="29">
        <f t="shared" si="64"/>
        <v>20898</v>
      </c>
      <c r="KK66" s="29">
        <f t="shared" si="65"/>
        <v>75653</v>
      </c>
      <c r="KL66" s="29">
        <f t="shared" si="66"/>
        <v>101494</v>
      </c>
      <c r="KM66" s="23">
        <f t="shared" si="67"/>
        <v>33437</v>
      </c>
      <c r="KN66" s="23">
        <f t="shared" si="68"/>
        <v>35650</v>
      </c>
      <c r="KO66" s="26">
        <f t="shared" si="120"/>
        <v>0.53227424749163876</v>
      </c>
      <c r="KP66" s="26">
        <f t="shared" si="121"/>
        <v>0.56362876254180605</v>
      </c>
      <c r="KQ66" s="26">
        <f t="shared" si="122"/>
        <v>0.56362876254180605</v>
      </c>
      <c r="KR66" s="26">
        <f t="shared" si="69"/>
        <v>0.13227424749163874</v>
      </c>
      <c r="KS66" s="26">
        <v>0.1</v>
      </c>
      <c r="KT66" s="29">
        <f t="shared" si="123"/>
        <v>1.4</v>
      </c>
      <c r="KU66" s="29">
        <f t="shared" si="124"/>
        <v>2.2901672240802675</v>
      </c>
      <c r="KV66" s="29">
        <f t="shared" si="125"/>
        <v>2.2901672240802675</v>
      </c>
      <c r="KW66" s="29">
        <f t="shared" si="126"/>
        <v>146285.99999999997</v>
      </c>
      <c r="KX66" s="29">
        <f t="shared" si="127"/>
        <v>115505.347335563</v>
      </c>
      <c r="KY66" s="29">
        <f t="shared" si="128"/>
        <v>116219.11612040133</v>
      </c>
      <c r="KZ66" s="29">
        <f t="shared" si="129"/>
        <v>883698</v>
      </c>
      <c r="LA66" s="14">
        <f t="shared" si="130"/>
        <v>378010.46</v>
      </c>
      <c r="LE66" s="14">
        <v>1</v>
      </c>
      <c r="LF66" s="14">
        <v>1</v>
      </c>
      <c r="LG66" s="14">
        <v>480</v>
      </c>
      <c r="LH66" s="14">
        <v>80</v>
      </c>
      <c r="LI66" s="14">
        <v>60</v>
      </c>
      <c r="LJ66" s="14">
        <v>60</v>
      </c>
      <c r="LK66" s="14">
        <v>60</v>
      </c>
      <c r="LL66" s="23">
        <f t="shared" si="71"/>
        <v>53831043</v>
      </c>
      <c r="LM66" s="23">
        <f t="shared" si="72"/>
        <v>1</v>
      </c>
      <c r="LN66" s="23">
        <f t="shared" si="73"/>
        <v>53831.040000000001</v>
      </c>
      <c r="LO66" s="14">
        <v>1</v>
      </c>
      <c r="LP66" s="14">
        <v>1</v>
      </c>
      <c r="LQ66" s="14">
        <v>240</v>
      </c>
      <c r="LR66" s="14">
        <v>35</v>
      </c>
      <c r="LS66" s="14">
        <v>22</v>
      </c>
      <c r="LT66" s="14">
        <v>30</v>
      </c>
      <c r="LU66" s="14">
        <v>30</v>
      </c>
      <c r="LV66" s="23">
        <f t="shared" si="74"/>
        <v>28107441</v>
      </c>
      <c r="LW66" s="23">
        <f t="shared" si="75"/>
        <v>1</v>
      </c>
      <c r="LX66" s="23">
        <f t="shared" si="76"/>
        <v>28107.439999999999</v>
      </c>
      <c r="MB66">
        <f t="shared" si="131"/>
        <v>1.6363667986648895</v>
      </c>
      <c r="MC66">
        <f t="shared" si="132"/>
        <v>2.058042159012845</v>
      </c>
      <c r="ME66" s="14">
        <v>10</v>
      </c>
      <c r="MF66" s="14">
        <v>2</v>
      </c>
      <c r="MG66" s="14">
        <v>1.5</v>
      </c>
      <c r="MH66" s="23">
        <f t="shared" si="133"/>
        <v>1404849</v>
      </c>
      <c r="MI66" s="23">
        <f t="shared" si="77"/>
        <v>1</v>
      </c>
      <c r="MJ66" s="23">
        <f t="shared" si="78"/>
        <v>1404.85</v>
      </c>
      <c r="MK66" s="14">
        <v>30</v>
      </c>
      <c r="ML66" s="14">
        <v>6</v>
      </c>
      <c r="MM66" s="14">
        <v>4</v>
      </c>
      <c r="MN66" s="23">
        <f t="shared" si="134"/>
        <v>4028597</v>
      </c>
      <c r="MO66" s="23">
        <f t="shared" si="79"/>
        <v>1</v>
      </c>
      <c r="MP66" s="23">
        <f t="shared" si="80"/>
        <v>4028.6</v>
      </c>
      <c r="MR66" s="23">
        <f t="shared" si="81"/>
        <v>5371463</v>
      </c>
      <c r="MS66" s="23">
        <f t="shared" si="82"/>
        <v>1</v>
      </c>
      <c r="MT66" s="23">
        <f t="shared" si="83"/>
        <v>5371.46</v>
      </c>
      <c r="MU66" s="23">
        <f t="shared" si="87"/>
        <v>2107274</v>
      </c>
      <c r="MV66" s="23">
        <f t="shared" si="85"/>
        <v>1</v>
      </c>
      <c r="MW66" s="23">
        <f t="shared" si="86"/>
        <v>2107.27</v>
      </c>
    </row>
    <row r="67" spans="1:361" ht="16.5" x14ac:dyDescent="0.2">
      <c r="A67">
        <v>32</v>
      </c>
      <c r="B67">
        <v>820</v>
      </c>
      <c r="C67" s="14">
        <v>4</v>
      </c>
      <c r="D67" s="14">
        <v>190</v>
      </c>
      <c r="E67" s="14"/>
      <c r="F67" s="14"/>
      <c r="G67" s="14">
        <v>190</v>
      </c>
      <c r="H67" s="14">
        <v>190</v>
      </c>
      <c r="I67" s="14">
        <v>190</v>
      </c>
      <c r="J67" s="14">
        <v>5</v>
      </c>
      <c r="K67" s="14">
        <v>5</v>
      </c>
      <c r="L67" s="14">
        <v>4</v>
      </c>
      <c r="M67" s="14">
        <v>2</v>
      </c>
      <c r="N67" s="14">
        <v>2</v>
      </c>
      <c r="O67" s="14">
        <v>2</v>
      </c>
      <c r="P67" s="14">
        <v>5</v>
      </c>
      <c r="Q67" s="14">
        <v>5</v>
      </c>
      <c r="R67" s="14">
        <v>5</v>
      </c>
      <c r="S67" s="14">
        <v>5</v>
      </c>
      <c r="T67" s="14">
        <v>5</v>
      </c>
      <c r="U67" s="14">
        <v>5</v>
      </c>
      <c r="V67" s="14">
        <v>5</v>
      </c>
      <c r="W67" s="14">
        <v>5</v>
      </c>
      <c r="X67" s="14">
        <v>190</v>
      </c>
      <c r="Y67" s="14">
        <v>190</v>
      </c>
      <c r="Z67" s="14">
        <v>190</v>
      </c>
      <c r="AA67" s="14">
        <v>190</v>
      </c>
      <c r="AB67" s="14">
        <v>190</v>
      </c>
      <c r="AC67" s="14">
        <v>190</v>
      </c>
      <c r="AD67" s="14">
        <v>190</v>
      </c>
      <c r="AE67" s="14">
        <v>190</v>
      </c>
      <c r="AF67" s="14">
        <v>28</v>
      </c>
      <c r="AG67" s="14">
        <v>18</v>
      </c>
      <c r="AH67" s="14">
        <v>18</v>
      </c>
      <c r="AI67" s="14">
        <v>18</v>
      </c>
      <c r="AJ67" s="14">
        <v>18</v>
      </c>
      <c r="AK67" s="14">
        <v>18</v>
      </c>
      <c r="AL67" s="14">
        <v>15</v>
      </c>
      <c r="AM67" s="14">
        <v>15</v>
      </c>
      <c r="AN67" s="14">
        <v>2</v>
      </c>
      <c r="AO67" s="14">
        <v>2</v>
      </c>
      <c r="AP67" s="14">
        <v>2</v>
      </c>
      <c r="AQ67" s="14">
        <v>2</v>
      </c>
      <c r="AR67" s="14">
        <v>2</v>
      </c>
      <c r="AS67" s="14">
        <v>0</v>
      </c>
      <c r="AT67" s="14">
        <v>0</v>
      </c>
      <c r="AU67" s="14">
        <v>0</v>
      </c>
      <c r="AV67" s="14">
        <v>0</v>
      </c>
      <c r="AW67" s="14">
        <v>2</v>
      </c>
      <c r="AX67" s="14">
        <v>1</v>
      </c>
      <c r="AY67" s="14">
        <v>0</v>
      </c>
      <c r="AZ67" s="14">
        <v>0</v>
      </c>
      <c r="BA67" s="14">
        <v>11</v>
      </c>
      <c r="BD67" s="33"/>
      <c r="BF67" s="14">
        <f>ROUND((INDEX(新战舰养成!S$6:S$18,新怪物属性!$J67+1)+INDEX(新战舰养成!D$6:D$18,新怪物属性!$J67+1)*(新怪物属性!$G67-1))*INDEX(战舰突破!$D$6:$D$18,新怪物属性!$M67+1),0)</f>
        <v>22246</v>
      </c>
      <c r="BG67" s="14">
        <f>ROUND((INDEX(新战舰养成!T$6:T$18,新怪物属性!$J67+1)+INDEX(新战舰养成!E$6:E$18,新怪物属性!$J67+1)*(新怪物属性!$G67-1))*INDEX(战舰突破!$D$6:$D$18,新怪物属性!$M67+1),0)</f>
        <v>177893</v>
      </c>
      <c r="BH67" s="14">
        <f>ROUND((INDEX(新战舰养成!U$6:U$18,新怪物属性!$J67+1)+INDEX(新战舰养成!F$6:F$18,新怪物属性!$J67+1)*(新怪物属性!$G67-1))*INDEX(战舰突破!$D$6:$D$18,新怪物属性!$M67+1),0)</f>
        <v>11218</v>
      </c>
      <c r="BI67" s="14">
        <f>ROUND((INDEX(新战舰养成!V$6:V$18,新怪物属性!$J67+1)+INDEX(新战舰养成!G$6:G$18,新怪物属性!$J67+1)*(新怪物属性!$G67-1))*INDEX(战舰突破!$D$6:$D$18,新怪物属性!$M67+1),0)</f>
        <v>360</v>
      </c>
      <c r="BJ67" s="14">
        <f>ROUND((INDEX(新战舰养成!W$6:W$18,新怪物属性!$J67+1)+INDEX(新战舰养成!H$6:H$18,新怪物属性!$J67+1)*(新怪物属性!$G67-1))*INDEX(战舰突破!$D$6:$D$18,新怪物属性!$M67+1),0)</f>
        <v>5</v>
      </c>
      <c r="BL67" s="14">
        <f>IF($H67&gt;0,ROUND((INDEX(新战舰养成!X$6:X$18,新怪物属性!$K67+1)+INDEX(新战舰养成!I$6:I$18,新怪物属性!$K67+1)*(新怪物属性!$H67-1))*INDEX(战舰突破!$D$6:$D$18,新怪物属性!$N67+1),0),0)</f>
        <v>22582</v>
      </c>
      <c r="BM67" s="14">
        <f>IF($H67&gt;0,ROUND((INDEX(新战舰养成!Y$6:Y$18,新怪物属性!$K67+1)+INDEX(新战舰养成!J$6:J$18,新怪物属性!$K67+1)*(新怪物属性!$H67-1))*INDEX(战舰突破!$D$6:$D$18,新怪物属性!$N67+1),0),0)</f>
        <v>0</v>
      </c>
      <c r="BN67" s="14">
        <f>IF($H67&gt;0,ROUND((INDEX(新战舰养成!Z$6:Z$18,新怪物属性!$K67+1)+INDEX(新战舰养成!K$6:K$18,新怪物属性!$K67+1)*(新怪物属性!$H67-1))*INDEX(战舰突破!$D$6:$D$18,新怪物属性!$N67+1),0),0)</f>
        <v>0</v>
      </c>
      <c r="BO67" s="14">
        <f>IF($H67&gt;0,ROUND((INDEX(新战舰养成!AA$6:AA$18,新怪物属性!$K67+1)+INDEX(新战舰养成!L$6:L$18,新怪物属性!$K67+1)*(新怪物属性!$H67-1))*INDEX(战舰突破!$D$6:$D$18,新怪物属性!$N67+1),0),0)</f>
        <v>222456</v>
      </c>
      <c r="BP67" s="14">
        <f>IF($H67&gt;0,ROUND((INDEX(新战舰养成!AB$6:AB$18,新怪物属性!$K67+1)+INDEX(新战舰养成!M$6:M$18,新怪物属性!$K67+1)*(新怪物属性!$H67-1))*INDEX(战舰突破!$D$6:$D$18,新怪物属性!$N67+1),0),0)</f>
        <v>4361</v>
      </c>
      <c r="BR67" s="14">
        <f>IF($I67&gt;0,ROUND((INDEX(新战舰养成!AC$6:AC$18,新怪物属性!$L67+1)+INDEX(新战舰养成!I$6:I$18,新怪物属性!$L67+1)*(新怪物属性!$I67-1))*INDEX(战舰突破!$D$6:$D$18,新怪物属性!$O67+1),0),0)</f>
        <v>14254</v>
      </c>
      <c r="BS67" s="14">
        <f>IF($I67&gt;0,ROUND((INDEX(新战舰养成!AD$6:AD$18,新怪物属性!$L67+1)+INDEX(新战舰养成!J$6:J$18,新怪物属性!$L67+1)*(新怪物属性!$I67-1))*INDEX(战舰突破!$D$6:$D$18,新怪物属性!$O67+1),0),0)</f>
        <v>0</v>
      </c>
      <c r="BT67" s="14">
        <f>IF($I67&gt;0,ROUND((INDEX(新战舰养成!AE$6:AE$18,新怪物属性!$L67+1)+INDEX(新战舰养成!K$6:K$18,新怪物属性!$L67+1)*(新怪物属性!$I67-1))*INDEX(战舰突破!$D$6:$D$18,新怪物属性!$O67+1),0),0)</f>
        <v>0</v>
      </c>
      <c r="BU67" s="14">
        <f>IF($I67&gt;0,ROUND((INDEX(新战舰养成!AF$6:AF$18,新怪物属性!$L67+1)+INDEX(新战舰养成!L$6:L$18,新怪物属性!$L67+1)*(新怪物属性!$I67-1))*INDEX(战舰突破!$D$6:$D$18,新怪物属性!$O67+1),0),0)</f>
        <v>104196</v>
      </c>
      <c r="BV67" s="14">
        <f>IF($I67&gt;0,ROUND((INDEX(新战舰养成!AG$6:AG$18,新怪物属性!$L67+1)+INDEX(新战舰养成!M$6:M$18,新怪物属性!$L67+1)*(新怪物属性!$I67-1))*INDEX(战舰突破!$D$6:$D$18,新怪物属性!$O67+1),0),0)</f>
        <v>3341</v>
      </c>
      <c r="BY67" s="14">
        <f>(INDEX(装备数值!$C$13:$G$116,新怪物属性!$P69*8+1,BY$2)+INDEX(装备数值!$C$13:$G$116,新怪物属性!$Q69*8+2,BY$2)+INDEX(装备数值!$C$13:$G$116,新怪物属性!$S69*8+3,BY$2)+INDEX(装备数值!$C$13:$G$116,新怪物属性!$R69*8+4,BY$2)+INDEX(装备数值!$C$13:$G$116,新怪物属性!$T69*8+5,BY$2)+INDEX(装备数值!$C$13:$G$116,新怪物属性!$U69*8+6,BY$2)+INDEX(装备数值!$C$13:$G$116,新怪物属性!$V69*8+7,BY$2)+INDEX(装备数值!$C$13:$G$116,新怪物属性!$W69*8+8,BY$2))</f>
        <v>11175</v>
      </c>
      <c r="BZ67" s="14">
        <f>(INDEX(装备数值!$C$13:$G$116,新怪物属性!$P69*8+1,BZ$2)+INDEX(装备数值!$C$13:$G$116,新怪物属性!$Q69*8+2,BZ$2)+INDEX(装备数值!$C$13:$G$116,新怪物属性!$S69*8+3,BZ$2)+INDEX(装备数值!$C$13:$G$116,新怪物属性!$R69*8+4,BZ$2)+INDEX(装备数值!$C$13:$G$116,新怪物属性!$T69*8+5,BZ$2)+INDEX(装备数值!$C$13:$G$116,新怪物属性!$U69*8+6,BZ$2)+INDEX(装备数值!$C$13:$G$116,新怪物属性!$V69*8+7,BZ$2)+INDEX(装备数值!$C$13:$G$116,新怪物属性!$W69*8+8,BZ$2))</f>
        <v>84375</v>
      </c>
      <c r="CA67" s="14">
        <f>(INDEX(装备数值!$C$13:$G$116,新怪物属性!$P69*8+1,CA$2)+INDEX(装备数值!$C$13:$G$116,新怪物属性!$Q69*8+2,CA$2)+INDEX(装备数值!$C$13:$G$116,新怪物属性!$S69*8+3,CA$2)+INDEX(装备数值!$C$13:$G$116,新怪物属性!$R69*8+4,CA$2)+INDEX(装备数值!$C$13:$G$116,新怪物属性!$T69*8+5,CA$2)+INDEX(装备数值!$C$13:$G$116,新怪物属性!$U69*8+6,CA$2)+INDEX(装备数值!$C$13:$G$116,新怪物属性!$V69*8+7,CA$2)+INDEX(装备数值!$C$13:$G$116,新怪物属性!$W69*8+8,CA$2))</f>
        <v>5550</v>
      </c>
      <c r="CB67" s="14">
        <f>(INDEX(装备数值!$C$13:$G$116,新怪物属性!$P69*8+1,CB$2)+INDEX(装备数值!$C$13:$G$116,新怪物属性!$Q69*8+2,CB$2)+INDEX(装备数值!$C$13:$G$116,新怪物属性!$S69*8+3,CB$2)+INDEX(装备数值!$C$13:$G$116,新怪物属性!$R69*8+4,CB$2)+INDEX(装备数值!$C$13:$G$116,新怪物属性!$T69*8+5,CB$2)+INDEX(装备数值!$C$13:$G$116,新怪物属性!$U69*8+6,CB$2)+INDEX(装备数值!$C$13:$G$116,新怪物属性!$V69*8+7,CB$2)+INDEX(装备数值!$C$13:$G$116,新怪物属性!$W69*8+8,CB$2))</f>
        <v>112500</v>
      </c>
      <c r="CC67" s="14">
        <f>(INDEX(装备数值!$C$13:$G$116,新怪物属性!$P69*8+1,CC$2)+INDEX(装备数值!$C$13:$G$116,新怪物属性!$Q69*8+2,CC$2)+INDEX(装备数值!$C$13:$G$116,新怪物属性!$S69*8+3,CC$2)+INDEX(装备数值!$C$13:$G$116,新怪物属性!$R69*8+4,CC$2)+INDEX(装备数值!$C$13:$G$116,新怪物属性!$T69*8+5,CC$2)+INDEX(装备数值!$C$13:$G$116,新怪物属性!$U69*8+6,CC$2)+INDEX(装备数值!$C$13:$G$116,新怪物属性!$V69*8+7,CC$2)+INDEX(装备数值!$C$13:$G$116,新怪物属性!$W69*8+8,CC$2))</f>
        <v>2250</v>
      </c>
      <c r="CF67" s="14">
        <f t="shared" si="143"/>
        <v>4</v>
      </c>
      <c r="CG67" s="14">
        <f t="shared" si="142"/>
        <v>4</v>
      </c>
      <c r="CH67" s="14">
        <f t="shared" si="142"/>
        <v>4</v>
      </c>
      <c r="CI67" s="14">
        <f t="shared" si="142"/>
        <v>4</v>
      </c>
      <c r="CJ67" s="14">
        <f t="shared" si="142"/>
        <v>4</v>
      </c>
      <c r="CK67" s="14">
        <f t="shared" si="142"/>
        <v>0</v>
      </c>
      <c r="CL67" s="14">
        <f t="shared" si="142"/>
        <v>0</v>
      </c>
      <c r="CM67" s="14">
        <f t="shared" si="142"/>
        <v>0</v>
      </c>
      <c r="CN67" s="14">
        <f t="shared" si="142"/>
        <v>0</v>
      </c>
      <c r="CO67" s="14">
        <f t="shared" si="142"/>
        <v>0</v>
      </c>
      <c r="CP67" s="14">
        <f t="shared" si="142"/>
        <v>0</v>
      </c>
      <c r="CQ67" s="14">
        <f t="shared" si="142"/>
        <v>0</v>
      </c>
      <c r="CR67" s="14">
        <f t="shared" si="142"/>
        <v>0</v>
      </c>
      <c r="CS67" s="14">
        <f>SUMIFS(装备数值!BL$50:BL$101,装备数值!$BG$50:$BG$101,"="&amp;新怪物属性!$CF$2,装备数值!$BH$50:$BH$101,"&lt;="&amp;新怪物属性!$CF67)+SUMIFS(装备数值!BL$50:BL$101,装备数值!$BG$50:$BG$101,"="&amp;新怪物属性!$CG$2,装备数值!$BH$50:$BH$101,"&lt;="&amp;新怪物属性!$CG67)+SUMIFS(装备数值!BL$50:BL$101,装备数值!$BG$50:$BG$101,"="&amp;新怪物属性!$CH$2,装备数值!$BH$50:$BH$101,"&lt;="&amp;新怪物属性!$CH67)+SUMIFS(装备数值!BL$50:BL$101,装备数值!$BG$50:$BG$101,"="&amp;新怪物属性!$CI$2,装备数值!$BH$50:$BH$101,"&lt;="&amp;新怪物属性!$CI67)+SUMIFS(装备数值!BL$50:BL$101,装备数值!$BG$50:$BG$101,"="&amp;新怪物属性!$CJ$2,装备数值!$BH$50:$BH$101,"&lt;="&amp;新怪物属性!$CJ67)+SUMIFS(装备数值!BL$50:BL$101,装备数值!$BG$50:$BG$101,"="&amp;新怪物属性!$CK$2,装备数值!$BH$50:$BH$101,"&lt;="&amp;新怪物属性!$CK67)+SUMIFS(装备数值!BL$50:BL$101,装备数值!$BG$50:$BG$101,"="&amp;新怪物属性!$CL$2,装备数值!$BH$50:$BH$101,"&lt;="&amp;新怪物属性!$CL67)+SUMIFS(装备数值!BL$50:BL$101,装备数值!$BG$50:$BG$101,"="&amp;新怪物属性!$CM$2,装备数值!$BH$50:$BH$101,"&lt;="&amp;新怪物属性!$CM67)+SUMIFS(装备数值!BL$50:BL$101,装备数值!$BG$50:$BG$101,"="&amp;新怪物属性!$CN$2,装备数值!$BH$50:$BH$101,"&lt;="&amp;新怪物属性!$CN67)+SUMIFS(装备数值!BL$50:BL$101,装备数值!$BG$50:$BG$101,"="&amp;新怪物属性!$CO$2,装备数值!$BH$50:$BH$101,"&lt;="&amp;新怪物属性!$CO67)+SUMIFS(装备数值!BL$50:BL$101,装备数值!$BG$50:$BG$101,"="&amp;新怪物属性!$CP$2,装备数值!$BH$50:$BH$101,"&lt;="&amp;新怪物属性!$CP67)+SUMIFS(装备数值!BL$50:BL$101,装备数值!$BG$50:$BG$101,"="&amp;新怪物属性!$CQ$2,装备数值!$BH$50:$BH$101,"&lt;="&amp;新怪物属性!$CQ67)+SUMIFS(装备数值!BL$50:BL$101,装备数值!$BG$50:$BG$101,"="&amp;新怪物属性!$CR$2,装备数值!$BH$50:$BH$101,"&lt;="&amp;新怪物属性!$CR67)</f>
        <v>18832</v>
      </c>
      <c r="CT67" s="14">
        <f>SUMIFS(装备数值!BM$50:BM$101,装备数值!$BG$50:$BG$101,"="&amp;新怪物属性!$CF$2,装备数值!$BH$50:$BH$101,"&lt;="&amp;新怪物属性!$CF67)+SUMIFS(装备数值!BM$50:BM$101,装备数值!$BG$50:$BG$101,"="&amp;新怪物属性!$CG$2,装备数值!$BH$50:$BH$101,"&lt;="&amp;新怪物属性!$CG67)+SUMIFS(装备数值!BM$50:BM$101,装备数值!$BG$50:$BG$101,"="&amp;新怪物属性!$CH$2,装备数值!$BH$50:$BH$101,"&lt;="&amp;新怪物属性!$CH67)+SUMIFS(装备数值!BM$50:BM$101,装备数值!$BG$50:$BG$101,"="&amp;新怪物属性!$CI$2,装备数值!$BH$50:$BH$101,"&lt;="&amp;新怪物属性!$CI67)+SUMIFS(装备数值!BM$50:BM$101,装备数值!$BG$50:$BG$101,"="&amp;新怪物属性!$CJ$2,装备数值!$BH$50:$BH$101,"&lt;="&amp;新怪物属性!$CJ67)+SUMIFS(装备数值!BM$50:BM$101,装备数值!$BG$50:$BG$101,"="&amp;新怪物属性!$CK$2,装备数值!$BH$50:$BH$101,"&lt;="&amp;新怪物属性!$CK67)+SUMIFS(装备数值!BM$50:BM$101,装备数值!$BG$50:$BG$101,"="&amp;新怪物属性!$CL$2,装备数值!$BH$50:$BH$101,"&lt;="&amp;新怪物属性!$CL67)+SUMIFS(装备数值!BM$50:BM$101,装备数值!$BG$50:$BG$101,"="&amp;新怪物属性!$CM$2,装备数值!$BH$50:$BH$101,"&lt;="&amp;新怪物属性!$CM67)+SUMIFS(装备数值!BM$50:BM$101,装备数值!$BG$50:$BG$101,"="&amp;新怪物属性!$CN$2,装备数值!$BH$50:$BH$101,"&lt;="&amp;新怪物属性!$CN67)+SUMIFS(装备数值!BM$50:BM$101,装备数值!$BG$50:$BG$101,"="&amp;新怪物属性!$CO$2,装备数值!$BH$50:$BH$101,"&lt;="&amp;新怪物属性!$CO67)+SUMIFS(装备数值!BM$50:BM$101,装备数值!$BG$50:$BG$101,"="&amp;新怪物属性!$CP$2,装备数值!$BH$50:$BH$101,"&lt;="&amp;新怪物属性!$CP67)+SUMIFS(装备数值!BM$50:BM$101,装备数值!$BG$50:$BG$101,"="&amp;新怪物属性!$CQ$2,装备数值!$BH$50:$BH$101,"&lt;="&amp;新怪物属性!$CQ67)+SUMIFS(装备数值!BM$50:BM$101,装备数值!$BG$50:$BG$101,"="&amp;新怪物属性!$CR$2,装备数值!$BH$50:$BH$101,"&lt;="&amp;新怪物属性!$CR67)</f>
        <v>141637</v>
      </c>
      <c r="CU67" s="14">
        <f>SUMIFS(装备数值!BN$50:BN$101,装备数值!$BG$50:$BG$101,"="&amp;新怪物属性!$CF$2,装备数值!$BH$50:$BH$101,"&lt;="&amp;新怪物属性!$CF67)+SUMIFS(装备数值!BN$50:BN$101,装备数值!$BG$50:$BG$101,"="&amp;新怪物属性!$CG$2,装备数值!$BH$50:$BH$101,"&lt;="&amp;新怪物属性!$CG67)+SUMIFS(装备数值!BN$50:BN$101,装备数值!$BG$50:$BG$101,"="&amp;新怪物属性!$CH$2,装备数值!$BH$50:$BH$101,"&lt;="&amp;新怪物属性!$CH67)+SUMIFS(装备数值!BN$50:BN$101,装备数值!$BG$50:$BG$101,"="&amp;新怪物属性!$CI$2,装备数值!$BH$50:$BH$101,"&lt;="&amp;新怪物属性!$CI67)+SUMIFS(装备数值!BN$50:BN$101,装备数值!$BG$50:$BG$101,"="&amp;新怪物属性!$CJ$2,装备数值!$BH$50:$BH$101,"&lt;="&amp;新怪物属性!$CJ67)+SUMIFS(装备数值!BN$50:BN$101,装备数值!$BG$50:$BG$101,"="&amp;新怪物属性!$CK$2,装备数值!$BH$50:$BH$101,"&lt;="&amp;新怪物属性!$CK67)+SUMIFS(装备数值!BN$50:BN$101,装备数值!$BG$50:$BG$101,"="&amp;新怪物属性!$CL$2,装备数值!$BH$50:$BH$101,"&lt;="&amp;新怪物属性!$CL67)+SUMIFS(装备数值!BN$50:BN$101,装备数值!$BG$50:$BG$101,"="&amp;新怪物属性!$CM$2,装备数值!$BH$50:$BH$101,"&lt;="&amp;新怪物属性!$CM67)+SUMIFS(装备数值!BN$50:BN$101,装备数值!$BG$50:$BG$101,"="&amp;新怪物属性!$CN$2,装备数值!$BH$50:$BH$101,"&lt;="&amp;新怪物属性!$CN67)+SUMIFS(装备数值!BN$50:BN$101,装备数值!$BG$50:$BG$101,"="&amp;新怪物属性!$CO$2,装备数值!$BH$50:$BH$101,"&lt;="&amp;新怪物属性!$CO67)+SUMIFS(装备数值!BN$50:BN$101,装备数值!$BG$50:$BG$101,"="&amp;新怪物属性!$CP$2,装备数值!$BH$50:$BH$101,"&lt;="&amp;新怪物属性!$CP67)+SUMIFS(装备数值!BN$50:BN$101,装备数值!$BG$50:$BG$101,"="&amp;新怪物属性!$CQ$2,装备数值!$BH$50:$BH$101,"&lt;="&amp;新怪物属性!$CQ67)+SUMIFS(装备数值!BN$50:BN$101,装备数值!$BG$50:$BG$101,"="&amp;新怪物属性!$CR$2,装备数值!$BH$50:$BH$101,"&lt;="&amp;新怪物属性!$CR67)</f>
        <v>2400</v>
      </c>
      <c r="CV67" s="14">
        <f>SUMIFS(装备数值!BO$50:BO$101,装备数值!$BG$50:$BG$101,"="&amp;新怪物属性!$CF$2,装备数值!$BH$50:$BH$101,"&lt;="&amp;新怪物属性!$CF67)+SUMIFS(装备数值!BO$50:BO$101,装备数值!$BG$50:$BG$101,"="&amp;新怪物属性!$CG$2,装备数值!$BH$50:$BH$101,"&lt;="&amp;新怪物属性!$CG67)+SUMIFS(装备数值!BO$50:BO$101,装备数值!$BG$50:$BG$101,"="&amp;新怪物属性!$CH$2,装备数值!$BH$50:$BH$101,"&lt;="&amp;新怪物属性!$CH67)+SUMIFS(装备数值!BO$50:BO$101,装备数值!$BG$50:$BG$101,"="&amp;新怪物属性!$CI$2,装备数值!$BH$50:$BH$101,"&lt;="&amp;新怪物属性!$CI67)+SUMIFS(装备数值!BO$50:BO$101,装备数值!$BG$50:$BG$101,"="&amp;新怪物属性!$CJ$2,装备数值!$BH$50:$BH$101,"&lt;="&amp;新怪物属性!$CJ67)+SUMIFS(装备数值!BO$50:BO$101,装备数值!$BG$50:$BG$101,"="&amp;新怪物属性!$CK$2,装备数值!$BH$50:$BH$101,"&lt;="&amp;新怪物属性!$CK67)+SUMIFS(装备数值!BO$50:BO$101,装备数值!$BG$50:$BG$101,"="&amp;新怪物属性!$CL$2,装备数值!$BH$50:$BH$101,"&lt;="&amp;新怪物属性!$CL67)+SUMIFS(装备数值!BO$50:BO$101,装备数值!$BG$50:$BG$101,"="&amp;新怪物属性!$CM$2,装备数值!$BH$50:$BH$101,"&lt;="&amp;新怪物属性!$CM67)+SUMIFS(装备数值!BO$50:BO$101,装备数值!$BG$50:$BG$101,"="&amp;新怪物属性!$CN$2,装备数值!$BH$50:$BH$101,"&lt;="&amp;新怪物属性!$CN67)+SUMIFS(装备数值!BO$50:BO$101,装备数值!$BG$50:$BG$101,"="&amp;新怪物属性!$CO$2,装备数值!$BH$50:$BH$101,"&lt;="&amp;新怪物属性!$CO67)+SUMIFS(装备数值!BO$50:BO$101,装备数值!$BG$50:$BG$101,"="&amp;新怪物属性!$CP$2,装备数值!$BH$50:$BH$101,"&lt;="&amp;新怪物属性!$CP67)+SUMIFS(装备数值!BO$50:BO$101,装备数值!$BG$50:$BG$101,"="&amp;新怪物属性!$CQ$2,装备数值!$BH$50:$BH$101,"&lt;="&amp;新怪物属性!$CQ67)+SUMIFS(装备数值!BO$50:BO$101,装备数值!$BG$50:$BG$101,"="&amp;新怪物属性!$CR$2,装备数值!$BH$50:$BH$101,"&lt;="&amp;新怪物属性!$CR67)</f>
        <v>485500</v>
      </c>
      <c r="CW67" s="14">
        <f>SUMIFS(装备数值!BP$50:BP$101,装备数值!$BG$50:$BG$101,"="&amp;新怪物属性!$CF$2,装备数值!$BH$50:$BH$101,"&lt;="&amp;新怪物属性!$CF67)+SUMIFS(装备数值!BP$50:BP$101,装备数值!$BG$50:$BG$101,"="&amp;新怪物属性!$CG$2,装备数值!$BH$50:$BH$101,"&lt;="&amp;新怪物属性!$CG67)+SUMIFS(装备数值!BP$50:BP$101,装备数值!$BG$50:$BG$101,"="&amp;新怪物属性!$CH$2,装备数值!$BH$50:$BH$101,"&lt;="&amp;新怪物属性!$CH67)+SUMIFS(装备数值!BP$50:BP$101,装备数值!$BG$50:$BG$101,"="&amp;新怪物属性!$CI$2,装备数值!$BH$50:$BH$101,"&lt;="&amp;新怪物属性!$CI67)+SUMIFS(装备数值!BP$50:BP$101,装备数值!$BG$50:$BG$101,"="&amp;新怪物属性!$CJ$2,装备数值!$BH$50:$BH$101,"&lt;="&amp;新怪物属性!$CJ67)+SUMIFS(装备数值!BP$50:BP$101,装备数值!$BG$50:$BG$101,"="&amp;新怪物属性!$CK$2,装备数值!$BH$50:$BH$101,"&lt;="&amp;新怪物属性!$CK67)+SUMIFS(装备数值!BP$50:BP$101,装备数值!$BG$50:$BG$101,"="&amp;新怪物属性!$CL$2,装备数值!$BH$50:$BH$101,"&lt;="&amp;新怪物属性!$CL67)+SUMIFS(装备数值!BP$50:BP$101,装备数值!$BG$50:$BG$101,"="&amp;新怪物属性!$CM$2,装备数值!$BH$50:$BH$101,"&lt;="&amp;新怪物属性!$CM67)+SUMIFS(装备数值!BP$50:BP$101,装备数值!$BG$50:$BG$101,"="&amp;新怪物属性!$CN$2,装备数值!$BH$50:$BH$101,"&lt;="&amp;新怪物属性!$CN67)+SUMIFS(装备数值!BP$50:BP$101,装备数值!$BG$50:$BG$101,"="&amp;新怪物属性!$CO$2,装备数值!$BH$50:$BH$101,"&lt;="&amp;新怪物属性!$CO67)+SUMIFS(装备数值!BP$50:BP$101,装备数值!$BG$50:$BG$101,"="&amp;新怪物属性!$CP$2,装备数值!$BH$50:$BH$101,"&lt;="&amp;新怪物属性!$CP67)+SUMIFS(装备数值!BP$50:BP$101,装备数值!$BG$50:$BG$101,"="&amp;新怪物属性!$CQ$2,装备数值!$BH$50:$BH$101,"&lt;="&amp;新怪物属性!$CQ67)+SUMIFS(装备数值!BP$50:BP$101,装备数值!$BG$50:$BG$101,"="&amp;新怪物属性!$CR$2,装备数值!$BH$50:$BH$101,"&lt;="&amp;新怪物属性!$CR67)</f>
        <v>9670</v>
      </c>
      <c r="CX67" s="14">
        <f>SUMIFS(装备数值!BQ$50:BQ$101,装备数值!$BG$50:$BG$101,"="&amp;新怪物属性!$CF$2,装备数值!$BH$50:$BH$101,"&lt;="&amp;新怪物属性!$CF67)+SUMIFS(装备数值!BQ$50:BQ$101,装备数值!$BG$50:$BG$101,"="&amp;新怪物属性!$CG$2,装备数值!$BH$50:$BH$101,"&lt;="&amp;新怪物属性!$CG67)+SUMIFS(装备数值!BQ$50:BQ$101,装备数值!$BG$50:$BG$101,"="&amp;新怪物属性!$CH$2,装备数值!$BH$50:$BH$101,"&lt;="&amp;新怪物属性!$CH67)+SUMIFS(装备数值!BQ$50:BQ$101,装备数值!$BG$50:$BG$101,"="&amp;新怪物属性!$CI$2,装备数值!$BH$50:$BH$101,"&lt;="&amp;新怪物属性!$CI67)+SUMIFS(装备数值!BQ$50:BQ$101,装备数值!$BG$50:$BG$101,"="&amp;新怪物属性!$CJ$2,装备数值!$BH$50:$BH$101,"&lt;="&amp;新怪物属性!$CJ67)+SUMIFS(装备数值!BQ$50:BQ$101,装备数值!$BG$50:$BG$101,"="&amp;新怪物属性!$CK$2,装备数值!$BH$50:$BH$101,"&lt;="&amp;新怪物属性!$CK67)+SUMIFS(装备数值!BQ$50:BQ$101,装备数值!$BG$50:$BG$101,"="&amp;新怪物属性!$CL$2,装备数值!$BH$50:$BH$101,"&lt;="&amp;新怪物属性!$CL67)+SUMIFS(装备数值!BQ$50:BQ$101,装备数值!$BG$50:$BG$101,"="&amp;新怪物属性!$CM$2,装备数值!$BH$50:$BH$101,"&lt;="&amp;新怪物属性!$CM67)+SUMIFS(装备数值!BQ$50:BQ$101,装备数值!$BG$50:$BG$101,"="&amp;新怪物属性!$CN$2,装备数值!$BH$50:$BH$101,"&lt;="&amp;新怪物属性!$CN67)+SUMIFS(装备数值!BQ$50:BQ$101,装备数值!$BG$50:$BG$101,"="&amp;新怪物属性!$CO$2,装备数值!$BH$50:$BH$101,"&lt;="&amp;新怪物属性!$CO67)+SUMIFS(装备数值!BQ$50:BQ$101,装备数值!$BG$50:$BG$101,"="&amp;新怪物属性!$CP$2,装备数值!$BH$50:$BH$101,"&lt;="&amp;新怪物属性!$CP67)+SUMIFS(装备数值!BQ$50:BQ$101,装备数值!$BG$50:$BG$101,"="&amp;新怪物属性!$CQ$2,装备数值!$BH$50:$BH$101,"&lt;="&amp;新怪物属性!$CQ67)+SUMIFS(装备数值!BQ$50:BQ$101,装备数值!$BG$50:$BG$101,"="&amp;新怪物属性!$CR$2,装备数值!$BH$50:$BH$101,"&lt;="&amp;新怪物属性!$CR67)</f>
        <v>250</v>
      </c>
      <c r="CY67" s="14">
        <f>SUMIFS(装备数值!BR$50:BR$101,装备数值!$BG$50:$BG$101,"="&amp;新怪物属性!$CF$2,装备数值!$BH$50:$BH$101,"&lt;="&amp;新怪物属性!$CF67)+SUMIFS(装备数值!BR$50:BR$101,装备数值!$BG$50:$BG$101,"="&amp;新怪物属性!$CG$2,装备数值!$BH$50:$BH$101,"&lt;="&amp;新怪物属性!$CG67)+SUMIFS(装备数值!BR$50:BR$101,装备数值!$BG$50:$BG$101,"="&amp;新怪物属性!$CH$2,装备数值!$BH$50:$BH$101,"&lt;="&amp;新怪物属性!$CH67)+SUMIFS(装备数值!BR$50:BR$101,装备数值!$BG$50:$BG$101,"="&amp;新怪物属性!$CI$2,装备数值!$BH$50:$BH$101,"&lt;="&amp;新怪物属性!$CI67)+SUMIFS(装备数值!BR$50:BR$101,装备数值!$BG$50:$BG$101,"="&amp;新怪物属性!$CJ$2,装备数值!$BH$50:$BH$101,"&lt;="&amp;新怪物属性!$CJ67)+SUMIFS(装备数值!BR$50:BR$101,装备数值!$BG$50:$BG$101,"="&amp;新怪物属性!$CK$2,装备数值!$BH$50:$BH$101,"&lt;="&amp;新怪物属性!$CK67)+SUMIFS(装备数值!BR$50:BR$101,装备数值!$BG$50:$BG$101,"="&amp;新怪物属性!$CL$2,装备数值!$BH$50:$BH$101,"&lt;="&amp;新怪物属性!$CL67)+SUMIFS(装备数值!BR$50:BR$101,装备数值!$BG$50:$BG$101,"="&amp;新怪物属性!$CM$2,装备数值!$BH$50:$BH$101,"&lt;="&amp;新怪物属性!$CM67)+SUMIFS(装备数值!BR$50:BR$101,装备数值!$BG$50:$BG$101,"="&amp;新怪物属性!$CN$2,装备数值!$BH$50:$BH$101,"&lt;="&amp;新怪物属性!$CN67)+SUMIFS(装备数值!BR$50:BR$101,装备数值!$BG$50:$BG$101,"="&amp;新怪物属性!$CO$2,装备数值!$BH$50:$BH$101,"&lt;="&amp;新怪物属性!$CO67)+SUMIFS(装备数值!BR$50:BR$101,装备数值!$BG$50:$BG$101,"="&amp;新怪物属性!$CP$2,装备数值!$BH$50:$BH$101,"&lt;="&amp;新怪物属性!$CP67)+SUMIFS(装备数值!BR$50:BR$101,装备数值!$BG$50:$BG$101,"="&amp;新怪物属性!$CQ$2,装备数值!$BH$50:$BH$101,"&lt;="&amp;新怪物属性!$CQ67)+SUMIFS(装备数值!BR$50:BR$101,装备数值!$BG$50:$BG$101,"="&amp;新怪物属性!$CR$2,装备数值!$BH$50:$BH$101,"&lt;="&amp;新怪物属性!$CR67)</f>
        <v>250</v>
      </c>
      <c r="CZ67" s="14">
        <f>SUMIFS(装备数值!BS$50:BS$101,装备数值!$BG$50:$BG$101,"="&amp;新怪物属性!$CF$2,装备数值!$BH$50:$BH$101,"&lt;="&amp;新怪物属性!$CF67)+SUMIFS(装备数值!BS$50:BS$101,装备数值!$BG$50:$BG$101,"="&amp;新怪物属性!$CG$2,装备数值!$BH$50:$BH$101,"&lt;="&amp;新怪物属性!$CG67)+SUMIFS(装备数值!BS$50:BS$101,装备数值!$BG$50:$BG$101,"="&amp;新怪物属性!$CH$2,装备数值!$BH$50:$BH$101,"&lt;="&amp;新怪物属性!$CH67)+SUMIFS(装备数值!BS$50:BS$101,装备数值!$BG$50:$BG$101,"="&amp;新怪物属性!$CI$2,装备数值!$BH$50:$BH$101,"&lt;="&amp;新怪物属性!$CI67)+SUMIFS(装备数值!BS$50:BS$101,装备数值!$BG$50:$BG$101,"="&amp;新怪物属性!$CJ$2,装备数值!$BH$50:$BH$101,"&lt;="&amp;新怪物属性!$CJ67)+SUMIFS(装备数值!BS$50:BS$101,装备数值!$BG$50:$BG$101,"="&amp;新怪物属性!$CK$2,装备数值!$BH$50:$BH$101,"&lt;="&amp;新怪物属性!$CK67)+SUMIFS(装备数值!BS$50:BS$101,装备数值!$BG$50:$BG$101,"="&amp;新怪物属性!$CL$2,装备数值!$BH$50:$BH$101,"&lt;="&amp;新怪物属性!$CL67)+SUMIFS(装备数值!BS$50:BS$101,装备数值!$BG$50:$BG$101,"="&amp;新怪物属性!$CM$2,装备数值!$BH$50:$BH$101,"&lt;="&amp;新怪物属性!$CM67)+SUMIFS(装备数值!BS$50:BS$101,装备数值!$BG$50:$BG$101,"="&amp;新怪物属性!$CN$2,装备数值!$BH$50:$BH$101,"&lt;="&amp;新怪物属性!$CN67)+SUMIFS(装备数值!BS$50:BS$101,装备数值!$BG$50:$BG$101,"="&amp;新怪物属性!$CO$2,装备数值!$BH$50:$BH$101,"&lt;="&amp;新怪物属性!$CO67)+SUMIFS(装备数值!BS$50:BS$101,装备数值!$BG$50:$BG$101,"="&amp;新怪物属性!$CP$2,装备数值!$BH$50:$BH$101,"&lt;="&amp;新怪物属性!$CP67)+SUMIFS(装备数值!BS$50:BS$101,装备数值!$BG$50:$BG$101,"="&amp;新怪物属性!$CQ$2,装备数值!$BH$50:$BH$101,"&lt;="&amp;新怪物属性!$CQ67)+SUMIFS(装备数值!BS$50:BS$101,装备数值!$BG$50:$BG$101,"="&amp;新怪物属性!$CR$2,装备数值!$BH$50:$BH$101,"&lt;="&amp;新怪物属性!$CR67)</f>
        <v>250</v>
      </c>
      <c r="DA67" s="14">
        <f>SUMIFS(装备数值!BT$50:BT$101,装备数值!$BG$50:$BG$101,"="&amp;新怪物属性!$CF$2,装备数值!$BH$50:$BH$101,"&lt;="&amp;新怪物属性!$CF67)+SUMIFS(装备数值!BT$50:BT$101,装备数值!$BG$50:$BG$101,"="&amp;新怪物属性!$CG$2,装备数值!$BH$50:$BH$101,"&lt;="&amp;新怪物属性!$CG67)+SUMIFS(装备数值!BT$50:BT$101,装备数值!$BG$50:$BG$101,"="&amp;新怪物属性!$CH$2,装备数值!$BH$50:$BH$101,"&lt;="&amp;新怪物属性!$CH67)+SUMIFS(装备数值!BT$50:BT$101,装备数值!$BG$50:$BG$101,"="&amp;新怪物属性!$CI$2,装备数值!$BH$50:$BH$101,"&lt;="&amp;新怪物属性!$CI67)+SUMIFS(装备数值!BT$50:BT$101,装备数值!$BG$50:$BG$101,"="&amp;新怪物属性!$CJ$2,装备数值!$BH$50:$BH$101,"&lt;="&amp;新怪物属性!$CJ67)+SUMIFS(装备数值!BT$50:BT$101,装备数值!$BG$50:$BG$101,"="&amp;新怪物属性!$CK$2,装备数值!$BH$50:$BH$101,"&lt;="&amp;新怪物属性!$CK67)+SUMIFS(装备数值!BT$50:BT$101,装备数值!$BG$50:$BG$101,"="&amp;新怪物属性!$CL$2,装备数值!$BH$50:$BH$101,"&lt;="&amp;新怪物属性!$CL67)+SUMIFS(装备数值!BT$50:BT$101,装备数值!$BG$50:$BG$101,"="&amp;新怪物属性!$CM$2,装备数值!$BH$50:$BH$101,"&lt;="&amp;新怪物属性!$CM67)+SUMIFS(装备数值!BT$50:BT$101,装备数值!$BG$50:$BG$101,"="&amp;新怪物属性!$CN$2,装备数值!$BH$50:$BH$101,"&lt;="&amp;新怪物属性!$CN67)+SUMIFS(装备数值!BT$50:BT$101,装备数值!$BG$50:$BG$101,"="&amp;新怪物属性!$CO$2,装备数值!$BH$50:$BH$101,"&lt;="&amp;新怪物属性!$CO67)+SUMIFS(装备数值!BT$50:BT$101,装备数值!$BG$50:$BG$101,"="&amp;新怪物属性!$CP$2,装备数值!$BH$50:$BH$101,"&lt;="&amp;新怪物属性!$CP67)+SUMIFS(装备数值!BT$50:BT$101,装备数值!$BG$50:$BG$101,"="&amp;新怪物属性!$CQ$2,装备数值!$BH$50:$BH$101,"&lt;="&amp;新怪物属性!$CQ67)+SUMIFS(装备数值!BT$50:BT$101,装备数值!$BG$50:$BG$101,"="&amp;新怪物属性!$CR$2,装备数值!$BH$50:$BH$101,"&lt;="&amp;新怪物属性!$CR67)</f>
        <v>250</v>
      </c>
      <c r="DB67" s="14">
        <f>SUMIFS(装备数值!BU$50:BU$101,装备数值!$BG$50:$BG$101,"="&amp;新怪物属性!$CF$2,装备数值!$BH$50:$BH$101,"&lt;="&amp;新怪物属性!$CF67)+SUMIFS(装备数值!BU$50:BU$101,装备数值!$BG$50:$BG$101,"="&amp;新怪物属性!$CG$2,装备数值!$BH$50:$BH$101,"&lt;="&amp;新怪物属性!$CG67)+SUMIFS(装备数值!BU$50:BU$101,装备数值!$BG$50:$BG$101,"="&amp;新怪物属性!$CH$2,装备数值!$BH$50:$BH$101,"&lt;="&amp;新怪物属性!$CH67)+SUMIFS(装备数值!BU$50:BU$101,装备数值!$BG$50:$BG$101,"="&amp;新怪物属性!$CI$2,装备数值!$BH$50:$BH$101,"&lt;="&amp;新怪物属性!$CI67)+SUMIFS(装备数值!BU$50:BU$101,装备数值!$BG$50:$BG$101,"="&amp;新怪物属性!$CJ$2,装备数值!$BH$50:$BH$101,"&lt;="&amp;新怪物属性!$CJ67)+SUMIFS(装备数值!BU$50:BU$101,装备数值!$BG$50:$BG$101,"="&amp;新怪物属性!$CK$2,装备数值!$BH$50:$BH$101,"&lt;="&amp;新怪物属性!$CK67)+SUMIFS(装备数值!BU$50:BU$101,装备数值!$BG$50:$BG$101,"="&amp;新怪物属性!$CL$2,装备数值!$BH$50:$BH$101,"&lt;="&amp;新怪物属性!$CL67)+SUMIFS(装备数值!BU$50:BU$101,装备数值!$BG$50:$BG$101,"="&amp;新怪物属性!$CM$2,装备数值!$BH$50:$BH$101,"&lt;="&amp;新怪物属性!$CM67)+SUMIFS(装备数值!BU$50:BU$101,装备数值!$BG$50:$BG$101,"="&amp;新怪物属性!$CN$2,装备数值!$BH$50:$BH$101,"&lt;="&amp;新怪物属性!$CN67)+SUMIFS(装备数值!BU$50:BU$101,装备数值!$BG$50:$BG$101,"="&amp;新怪物属性!$CO$2,装备数值!$BH$50:$BH$101,"&lt;="&amp;新怪物属性!$CO67)+SUMIFS(装备数值!BU$50:BU$101,装备数值!$BG$50:$BG$101,"="&amp;新怪物属性!$CP$2,装备数值!$BH$50:$BH$101,"&lt;="&amp;新怪物属性!$CP67)+SUMIFS(装备数值!BU$50:BU$101,装备数值!$BG$50:$BG$101,"="&amp;新怪物属性!$CQ$2,装备数值!$BH$50:$BH$101,"&lt;="&amp;新怪物属性!$CQ67)+SUMIFS(装备数值!BU$50:BU$101,装备数值!$BG$50:$BG$101,"="&amp;新怪物属性!$CR$2,装备数值!$BH$50:$BH$101,"&lt;="&amp;新怪物属性!$CR67)</f>
        <v>0.05</v>
      </c>
      <c r="DC67" s="14">
        <f>SUMIFS(装备数值!BV$50:BV$101,装备数值!$BG$50:$BG$101,"="&amp;新怪物属性!$CF$2,装备数值!$BH$50:$BH$101,"&lt;="&amp;新怪物属性!$CF67)+SUMIFS(装备数值!BV$50:BV$101,装备数值!$BG$50:$BG$101,"="&amp;新怪物属性!$CG$2,装备数值!$BH$50:$BH$101,"&lt;="&amp;新怪物属性!$CG67)+SUMIFS(装备数值!BV$50:BV$101,装备数值!$BG$50:$BG$101,"="&amp;新怪物属性!$CH$2,装备数值!$BH$50:$BH$101,"&lt;="&amp;新怪物属性!$CH67)+SUMIFS(装备数值!BV$50:BV$101,装备数值!$BG$50:$BG$101,"="&amp;新怪物属性!$CI$2,装备数值!$BH$50:$BH$101,"&lt;="&amp;新怪物属性!$CI67)+SUMIFS(装备数值!BV$50:BV$101,装备数值!$BG$50:$BG$101,"="&amp;新怪物属性!$CJ$2,装备数值!$BH$50:$BH$101,"&lt;="&amp;新怪物属性!$CJ67)+SUMIFS(装备数值!BV$50:BV$101,装备数值!$BG$50:$BG$101,"="&amp;新怪物属性!$CK$2,装备数值!$BH$50:$BH$101,"&lt;="&amp;新怪物属性!$CK67)+SUMIFS(装备数值!BV$50:BV$101,装备数值!$BG$50:$BG$101,"="&amp;新怪物属性!$CL$2,装备数值!$BH$50:$BH$101,"&lt;="&amp;新怪物属性!$CL67)+SUMIFS(装备数值!BV$50:BV$101,装备数值!$BG$50:$BG$101,"="&amp;新怪物属性!$CM$2,装备数值!$BH$50:$BH$101,"&lt;="&amp;新怪物属性!$CM67)+SUMIFS(装备数值!BV$50:BV$101,装备数值!$BG$50:$BG$101,"="&amp;新怪物属性!$CN$2,装备数值!$BH$50:$BH$101,"&lt;="&amp;新怪物属性!$CN67)+SUMIFS(装备数值!BV$50:BV$101,装备数值!$BG$50:$BG$101,"="&amp;新怪物属性!$CO$2,装备数值!$BH$50:$BH$101,"&lt;="&amp;新怪物属性!$CO67)+SUMIFS(装备数值!BV$50:BV$101,装备数值!$BG$50:$BG$101,"="&amp;新怪物属性!$CP$2,装备数值!$BH$50:$BH$101,"&lt;="&amp;新怪物属性!$CP67)+SUMIFS(装备数值!BV$50:BV$101,装备数值!$BG$50:$BG$101,"="&amp;新怪物属性!$CQ$2,装备数值!$BH$50:$BH$101,"&lt;="&amp;新怪物属性!$CQ67)+SUMIFS(装备数值!BV$50:BV$101,装备数值!$BG$50:$BG$101,"="&amp;新怪物属性!$CR$2,装备数值!$BH$50:$BH$101,"&lt;="&amp;新怪物属性!$CR67)</f>
        <v>0.05</v>
      </c>
      <c r="DD67" s="14">
        <f>SUMIFS(装备数值!BW$50:BW$101,装备数值!$BG$50:$BG$101,"="&amp;新怪物属性!$CF$2,装备数值!$BH$50:$BH$101,"&lt;="&amp;新怪物属性!$CF67)+SUMIFS(装备数值!BW$50:BW$101,装备数值!$BG$50:$BG$101,"="&amp;新怪物属性!$CG$2,装备数值!$BH$50:$BH$101,"&lt;="&amp;新怪物属性!$CG67)+SUMIFS(装备数值!BW$50:BW$101,装备数值!$BG$50:$BG$101,"="&amp;新怪物属性!$CH$2,装备数值!$BH$50:$BH$101,"&lt;="&amp;新怪物属性!$CH67)+SUMIFS(装备数值!BW$50:BW$101,装备数值!$BG$50:$BG$101,"="&amp;新怪物属性!$CI$2,装备数值!$BH$50:$BH$101,"&lt;="&amp;新怪物属性!$CI67)+SUMIFS(装备数值!BW$50:BW$101,装备数值!$BG$50:$BG$101,"="&amp;新怪物属性!$CJ$2,装备数值!$BH$50:$BH$101,"&lt;="&amp;新怪物属性!$CJ67)+SUMIFS(装备数值!BW$50:BW$101,装备数值!$BG$50:$BG$101,"="&amp;新怪物属性!$CK$2,装备数值!$BH$50:$BH$101,"&lt;="&amp;新怪物属性!$CK67)+SUMIFS(装备数值!BW$50:BW$101,装备数值!$BG$50:$BG$101,"="&amp;新怪物属性!$CL$2,装备数值!$BH$50:$BH$101,"&lt;="&amp;新怪物属性!$CL67)+SUMIFS(装备数值!BW$50:BW$101,装备数值!$BG$50:$BG$101,"="&amp;新怪物属性!$CM$2,装备数值!$BH$50:$BH$101,"&lt;="&amp;新怪物属性!$CM67)+SUMIFS(装备数值!BW$50:BW$101,装备数值!$BG$50:$BG$101,"="&amp;新怪物属性!$CN$2,装备数值!$BH$50:$BH$101,"&lt;="&amp;新怪物属性!$CN67)+SUMIFS(装备数值!BW$50:BW$101,装备数值!$BG$50:$BG$101,"="&amp;新怪物属性!$CO$2,装备数值!$BH$50:$BH$101,"&lt;="&amp;新怪物属性!$CO67)+SUMIFS(装备数值!BW$50:BW$101,装备数值!$BG$50:$BG$101,"="&amp;新怪物属性!$CP$2,装备数值!$BH$50:$BH$101,"&lt;="&amp;新怪物属性!$CP67)+SUMIFS(装备数值!BW$50:BW$101,装备数值!$BG$50:$BG$101,"="&amp;新怪物属性!$CQ$2,装备数值!$BH$50:$BH$101,"&lt;="&amp;新怪物属性!$CQ67)+SUMIFS(装备数值!BW$50:BW$101,装备数值!$BG$50:$BG$101,"="&amp;新怪物属性!$CR$2,装备数值!$BH$50:$BH$101,"&lt;="&amp;新怪物属性!$CR67)</f>
        <v>0</v>
      </c>
      <c r="DE67" s="14">
        <f>SUMIFS(装备数值!BX$50:BX$101,装备数值!$BG$50:$BG$101,"="&amp;新怪物属性!$CF$2,装备数值!$BH$50:$BH$101,"&lt;="&amp;新怪物属性!$CF67)+SUMIFS(装备数值!BX$50:BX$101,装备数值!$BG$50:$BG$101,"="&amp;新怪物属性!$CG$2,装备数值!$BH$50:$BH$101,"&lt;="&amp;新怪物属性!$CG67)+SUMIFS(装备数值!BX$50:BX$101,装备数值!$BG$50:$BG$101,"="&amp;新怪物属性!$CH$2,装备数值!$BH$50:$BH$101,"&lt;="&amp;新怪物属性!$CH67)+SUMIFS(装备数值!BX$50:BX$101,装备数值!$BG$50:$BG$101,"="&amp;新怪物属性!$CI$2,装备数值!$BH$50:$BH$101,"&lt;="&amp;新怪物属性!$CI67)+SUMIFS(装备数值!BX$50:BX$101,装备数值!$BG$50:$BG$101,"="&amp;新怪物属性!$CJ$2,装备数值!$BH$50:$BH$101,"&lt;="&amp;新怪物属性!$CJ67)+SUMIFS(装备数值!BX$50:BX$101,装备数值!$BG$50:$BG$101,"="&amp;新怪物属性!$CK$2,装备数值!$BH$50:$BH$101,"&lt;="&amp;新怪物属性!$CK67)+SUMIFS(装备数值!BX$50:BX$101,装备数值!$BG$50:$BG$101,"="&amp;新怪物属性!$CL$2,装备数值!$BH$50:$BH$101,"&lt;="&amp;新怪物属性!$CL67)+SUMIFS(装备数值!BX$50:BX$101,装备数值!$BG$50:$BG$101,"="&amp;新怪物属性!$CM$2,装备数值!$BH$50:$BH$101,"&lt;="&amp;新怪物属性!$CM67)+SUMIFS(装备数值!BX$50:BX$101,装备数值!$BG$50:$BG$101,"="&amp;新怪物属性!$CN$2,装备数值!$BH$50:$BH$101,"&lt;="&amp;新怪物属性!$CN67)+SUMIFS(装备数值!BX$50:BX$101,装备数值!$BG$50:$BG$101,"="&amp;新怪物属性!$CO$2,装备数值!$BH$50:$BH$101,"&lt;="&amp;新怪物属性!$CO67)+SUMIFS(装备数值!BX$50:BX$101,装备数值!$BG$50:$BG$101,"="&amp;新怪物属性!$CP$2,装备数值!$BH$50:$BH$101,"&lt;="&amp;新怪物属性!$CP67)+SUMIFS(装备数值!BX$50:BX$101,装备数值!$BG$50:$BG$101,"="&amp;新怪物属性!$CQ$2,装备数值!$BH$50:$BH$101,"&lt;="&amp;新怪物属性!$CQ67)+SUMIFS(装备数值!BX$50:BX$101,装备数值!$BG$50:$BG$101,"="&amp;新怪物属性!$CR$2,装备数值!$BH$50:$BH$101,"&lt;="&amp;新怪物属性!$CR67)</f>
        <v>0</v>
      </c>
      <c r="DH67" s="14">
        <f>INDEX(装备数值!$I$13:$M$116,新怪物属性!$P67*8+1,DH$2)*$X67+INDEX(装备数值!$I$13:$M$116,新怪物属性!$Q67*8+2,DH$2)*$Y67+INDEX(装备数值!$I$13:$M$116,新怪物属性!$S67*8+3,DH$2)*$Z67+INDEX(装备数值!$I$13:$M$116,新怪物属性!$R67*8+4,DH$2)*$AA67+INDEX(装备数值!$I$13:$M$116,新怪物属性!$T67*8+5,DH$2)*$AB67+INDEX(装备数值!$I$13:$M$116,新怪物属性!$U67*8+6,DH$2)*$AC67+INDEX(装备数值!$I$13:$M$116,新怪物属性!$V67*8+7,DH$2)*$AD67+INDEX(装备数值!$I$13:$M$116,新怪物属性!$W67*8+8,DH$2)*$AE67</f>
        <v>28310</v>
      </c>
      <c r="DI67" s="14">
        <f>INDEX(装备数值!$I$13:$M$116,新怪物属性!$P67*8+1,DI$2)*$X67+INDEX(装备数值!$I$13:$M$116,新怪物属性!$Q67*8+2,DI$2)*$Y67+INDEX(装备数值!$I$13:$M$116,新怪物属性!$S67*8+3,DI$2)*$Z67+INDEX(装备数值!$I$13:$M$116,新怪物属性!$R67*8+4,DI$2)*$AA67+INDEX(装备数值!$I$13:$M$116,新怪物属性!$T67*8+5,DI$2)*$AB67+INDEX(装备数值!$I$13:$M$116,新怪物属性!$U67*8+6,DI$2)*$AC67+INDEX(装备数值!$I$13:$M$116,新怪物属性!$V67*8+7,DI$2)*$AD67+INDEX(装备数值!$I$13:$M$116,新怪物属性!$W67*8+8,DI$2)*$AE67</f>
        <v>213750</v>
      </c>
      <c r="DJ67" s="14">
        <f>INDEX(装备数值!$I$13:$M$116,新怪物属性!$P67*8+1,DJ$2)*$X67+INDEX(装备数值!$I$13:$M$116,新怪物属性!$Q67*8+2,DJ$2)*$Y67+INDEX(装备数值!$I$13:$M$116,新怪物属性!$S67*8+3,DJ$2)*$Z67+INDEX(装备数值!$I$13:$M$116,新怪物属性!$R67*8+4,DJ$2)*$AA67+INDEX(装备数值!$I$13:$M$116,新怪物属性!$T67*8+5,DJ$2)*$AB67+INDEX(装备数值!$I$13:$M$116,新怪物属性!$U67*8+6,DJ$2)*$AC67+INDEX(装备数值!$I$13:$M$116,新怪物属性!$V67*8+7,DJ$2)*$AD67+INDEX(装备数值!$I$13:$M$116,新怪物属性!$W67*8+8,DJ$2)*$AE67</f>
        <v>14060</v>
      </c>
      <c r="DK67" s="14">
        <f>INDEX(装备数值!$I$13:$M$116,新怪物属性!$P67*8+1,DK$2)*$X67+INDEX(装备数值!$I$13:$M$116,新怪物属性!$Q67*8+2,DK$2)*$Y67+INDEX(装备数值!$I$13:$M$116,新怪物属性!$S67*8+3,DK$2)*$Z67+INDEX(装备数值!$I$13:$M$116,新怪物属性!$R67*8+4,DK$2)*$AA67+INDEX(装备数值!$I$13:$M$116,新怪物属性!$T67*8+5,DK$2)*$AB67+INDEX(装备数值!$I$13:$M$116,新怪物属性!$U67*8+6,DK$2)*$AC67+INDEX(装备数值!$I$13:$M$116,新怪物属性!$V67*8+7,DK$2)*$AD67+INDEX(装备数值!$I$13:$M$116,新怪物属性!$W67*8+8,DK$2)*$AE67</f>
        <v>285000</v>
      </c>
      <c r="DL67" s="14">
        <f>INDEX(装备数值!$I$13:$M$116,新怪物属性!$P67*8+1,DL$2)*$X67+INDEX(装备数值!$I$13:$M$116,新怪物属性!$Q67*8+2,DL$2)*$Y67+INDEX(装备数值!$I$13:$M$116,新怪物属性!$S67*8+3,DL$2)*$Z67+INDEX(装备数值!$I$13:$M$116,新怪物属性!$R67*8+4,DL$2)*$AA67+INDEX(装备数值!$I$13:$M$116,新怪物属性!$T67*8+5,DL$2)*$AB67+INDEX(装备数值!$I$13:$M$116,新怪物属性!$U67*8+6,DL$2)*$AC67+INDEX(装备数值!$I$13:$M$116,新怪物属性!$V67*8+7,DL$2)*$AD67+INDEX(装备数值!$I$13:$M$116,新怪物属性!$W67*8+8,DL$2)*$AE67</f>
        <v>5700</v>
      </c>
      <c r="DO67" s="14">
        <f>INDEX(装备数值!$X$13:$AH$116,$P67*8+1,DO$2)*$AF67+INDEX(装备数值!$X$13:$AH$116,$Q67*8+2,DO$2)*$AG67+INDEX(装备数值!$X$13:$AH$116,$S67*8+3,DO$2)*$AH67+INDEX(装备数值!$X$13:$AH$116,$R67*8+4,DO$2)*$AI67+INDEX(装备数值!$X$13:$AH$116,$T67*8+5,DO$2)*$AJ67+INDEX(装备数值!$X$13:$AH$116,$U67*8+6,DO$2)*$AK67+INDEX(装备数值!$X$13:$AH$116,$V67*8+7,DO$2)*$AL67+INDEX(装备数值!$X$13:$AH$116,$W67*8+8,DO$2)*$AM67</f>
        <v>6750</v>
      </c>
      <c r="DP67" s="14">
        <f>INDEX(装备数值!$X$13:$AH$116,$P67*8+1,DP$2)*$AF67+INDEX(装备数值!$X$13:$AH$116,$Q67*8+2,DP$2)*$AG67+INDEX(装备数值!$X$13:$AH$116,$S67*8+3,DP$2)*$AH67+INDEX(装备数值!$X$13:$AH$116,$R67*8+4,DP$2)*$AI67+INDEX(装备数值!$X$13:$AH$116,$T67*8+5,DP$2)*$AJ67+INDEX(装备数值!$X$13:$AH$116,$U67*8+6,DP$2)*$AK67+INDEX(装备数值!$X$13:$AH$116,$V67*8+7,DP$2)*$AL67+INDEX(装备数值!$X$13:$AH$116,$W67*8+8,DP$2)*$AM67</f>
        <v>55671</v>
      </c>
      <c r="DQ67" s="14">
        <f>INDEX(装备数值!$X$13:$AH$116,$P67*8+1,DQ$2)*$AF67+INDEX(装备数值!$X$13:$AH$116,$Q67*8+2,DQ$2)*$AG67+INDEX(装备数值!$X$13:$AH$116,$S67*8+3,DQ$2)*$AH67+INDEX(装备数值!$X$13:$AH$116,$R67*8+4,DQ$2)*$AI67+INDEX(装备数值!$X$13:$AH$116,$T67*8+5,DQ$2)*$AJ67+INDEX(装备数值!$X$13:$AH$116,$U67*8+6,DQ$2)*$AK67+INDEX(装备数值!$X$13:$AH$116,$V67*8+7,DQ$2)*$AL67+INDEX(装备数值!$X$13:$AH$116,$W67*8+8,DQ$2)*$AM67</f>
        <v>4032</v>
      </c>
      <c r="DR67" s="14">
        <f>INDEX(装备数值!$X$13:$AH$116,$P67*8+1,DR$2)*$AF67+INDEX(装备数值!$X$13:$AH$116,$Q67*8+2,DR$2)*$AG67+INDEX(装备数值!$X$13:$AH$116,$S67*8+3,DR$2)*$AH67+INDEX(装备数值!$X$13:$AH$116,$R67*8+4,DR$2)*$AI67+INDEX(装备数值!$X$13:$AH$116,$T67*8+5,DR$2)*$AJ67+INDEX(装备数值!$X$13:$AH$116,$U67*8+6,DR$2)*$AK67+INDEX(装备数值!$X$13:$AH$116,$V67*8+7,DR$2)*$AL67+INDEX(装备数值!$X$13:$AH$116,$W67*8+8,DR$2)*$AM67</f>
        <v>96750</v>
      </c>
      <c r="DS67" s="14">
        <f>INDEX(装备数值!$X$13:$AH$116,$P67*8+1,DS$2)*$AF67+INDEX(装备数值!$X$13:$AH$116,$Q67*8+2,DS$2)*$AG67+INDEX(装备数值!$X$13:$AH$116,$S67*8+3,DS$2)*$AH67+INDEX(装备数值!$X$13:$AH$116,$R67*8+4,DS$2)*$AI67+INDEX(装备数值!$X$13:$AH$116,$T67*8+5,DS$2)*$AJ67+INDEX(装备数值!$X$13:$AH$116,$U67*8+6,DS$2)*$AK67+INDEX(装备数值!$X$13:$AH$116,$V67*8+7,DS$2)*$AL67+INDEX(装备数值!$X$13:$AH$116,$W67*8+8,DS$2)*$AM67</f>
        <v>1620</v>
      </c>
      <c r="DT67" s="14">
        <f>INDEX(装备数值!$X$13:$AH$116,$P67*8+1,DT$2)*$AF67+INDEX(装备数值!$X$13:$AH$116,$Q67*8+2,DT$2)*$AG67+INDEX(装备数值!$X$13:$AH$116,$S67*8+3,DT$2)*$AH67+INDEX(装备数值!$X$13:$AH$116,$R67*8+4,DT$2)*$AI67+INDEX(装备数值!$X$13:$AH$116,$T67*8+5,DT$2)*$AJ67+INDEX(装备数值!$X$13:$AH$116,$U67*8+6,DT$2)*$AK67+INDEX(装备数值!$X$13:$AH$116,$V67*8+7,DT$2)*$AL67+INDEX(装备数值!$X$13:$AH$116,$W67*8+8,DT$2)*$AM67</f>
        <v>7168</v>
      </c>
      <c r="DU67" s="14">
        <f>INDEX(装备数值!$X$13:$AH$116,$P67*8+1,DU$2)*$AF67+INDEX(装备数值!$X$13:$AH$116,$Q67*8+2,DU$2)*$AG67+INDEX(装备数值!$X$13:$AH$116,$S67*8+3,DU$2)*$AH67+INDEX(装备数值!$X$13:$AH$116,$R67*8+4,DU$2)*$AI67+INDEX(装备数值!$X$13:$AH$116,$T67*8+5,DU$2)*$AJ67+INDEX(装备数值!$X$13:$AH$116,$U67*8+6,DU$2)*$AK67+INDEX(装备数值!$X$13:$AH$116,$V67*8+7,DU$2)*$AL67+INDEX(装备数值!$X$13:$AH$116,$W67*8+8,DU$2)*$AM67</f>
        <v>6048</v>
      </c>
      <c r="DV67" s="14">
        <f>INDEX(装备数值!$X$13:$AH$116,$P67*8+1,DV$2)*$AF67+INDEX(装备数值!$X$13:$AH$116,$Q67*8+2,DV$2)*$AG67+INDEX(装备数值!$X$13:$AH$116,$S67*8+3,DV$2)*$AH67+INDEX(装备数值!$X$13:$AH$116,$R67*8+4,DV$2)*$AI67+INDEX(装备数值!$X$13:$AH$116,$T67*8+5,DV$2)*$AJ67+INDEX(装备数值!$X$13:$AH$116,$U67*8+6,DV$2)*$AK67+INDEX(装备数值!$X$13:$AH$116,$V67*8+7,DV$2)*$AL67+INDEX(装备数值!$X$13:$AH$116,$W67*8+8,DV$2)*$AM67</f>
        <v>7168</v>
      </c>
      <c r="DW67" s="14">
        <f>INDEX(装备数值!$X$13:$AH$116,$P67*8+1,DW$2)*$AF67+INDEX(装备数值!$X$13:$AH$116,$Q67*8+2,DW$2)*$AG67+INDEX(装备数值!$X$13:$AH$116,$S67*8+3,DW$2)*$AH67+INDEX(装备数值!$X$13:$AH$116,$R67*8+4,DW$2)*$AI67+INDEX(装备数值!$X$13:$AH$116,$T67*8+5,DW$2)*$AJ67+INDEX(装备数值!$X$13:$AH$116,$U67*8+6,DW$2)*$AK67+INDEX(装备数值!$X$13:$AH$116,$V67*8+7,DW$2)*$AL67+INDEX(装备数值!$X$13:$AH$116,$W67*8+8,DW$2)*$AM67</f>
        <v>6048</v>
      </c>
      <c r="DX67" s="14">
        <f>INDEX(装备数值!$X$13:$AH$116,$P67*8+1,DX$2)*$AF67+INDEX(装备数值!$X$13:$AH$116,$Q67*8+2,DX$2)*$AG67+INDEX(装备数值!$X$13:$AH$116,$S67*8+3,DX$2)*$AH67+INDEX(装备数值!$X$13:$AH$116,$R67*8+4,DX$2)*$AI67+INDEX(装备数值!$X$13:$AH$116,$T67*8+5,DX$2)*$AJ67+INDEX(装备数值!$X$13:$AH$116,$U67*8+6,DX$2)*$AK67+INDEX(装备数值!$X$13:$AH$116,$V67*8+7,DX$2)*$AL67+INDEX(装备数值!$X$13:$AH$116,$W67*8+8,DX$2)*$AM67</f>
        <v>15</v>
      </c>
      <c r="DY67" s="14">
        <f>INDEX(装备数值!$X$13:$AH$116,$P67*8+1,DY$2)*$AF67+INDEX(装备数值!$X$13:$AH$116,$Q67*8+2,DY$2)*$AG67+INDEX(装备数值!$X$13:$AH$116,$S67*8+3,DY$2)*$AH67+INDEX(装备数值!$X$13:$AH$116,$R67*8+4,DY$2)*$AI67+INDEX(装备数值!$X$13:$AH$116,$T67*8+5,DY$2)*$AJ67+INDEX(装备数值!$X$13:$AH$116,$U67*8+6,DY$2)*$AK67+INDEX(装备数值!$X$13:$AH$116,$V67*8+7,DY$2)*$AL67+INDEX(装备数值!$X$13:$AH$116,$W67*8+8,DY$2)*$AM67</f>
        <v>15</v>
      </c>
      <c r="EA67" s="14">
        <f>INDEX(装备数值!$AN$17:$AN$117,MATCH(MIN($X67:$AE67),装备数值!$AO$17:$AO$117,1))</f>
        <v>19</v>
      </c>
      <c r="EB67" s="14">
        <f>IF(COUNTIF($P67:$W67,"&gt;"&amp;0)=8,INDEX(装备数值!AR$17:AR$117,$EA67+1),0)</f>
        <v>4560</v>
      </c>
      <c r="EC67" s="14">
        <f>IF(COUNTIF($P67:$W67,"&gt;"&amp;0)=8,INDEX(装备数值!AS$17:AS$117,$EA67+1),0)</f>
        <v>34200</v>
      </c>
      <c r="ED67" s="14">
        <f>IF(COUNTIF($P67:$W67,"&gt;"&amp;0)=8,INDEX(装备数值!AT$17:AT$117,$EA67+1),0)</f>
        <v>2280</v>
      </c>
      <c r="EE67" s="14">
        <f>IF(COUNTIF($P67:$W67,"&gt;"&amp;0)=8,INDEX(装备数值!AU$17:AU$117,$EA67+1),0)</f>
        <v>45600</v>
      </c>
      <c r="EF67" s="14">
        <f>IF(COUNTIF($P67:$W67,"&gt;"&amp;0)=8,INDEX(装备数值!AV$17:AV$117,$EA67+1),0)</f>
        <v>874</v>
      </c>
      <c r="EH67" s="14">
        <f>INDEX(装备数值!$AY$17:$AY$77,MATCH(新怪物属性!AF67,装备数值!$AZ$17:$AZ$77,1))</f>
        <v>14</v>
      </c>
      <c r="EI67" s="26">
        <f>INDEX(装备数值!BA$17:BA$77,新怪物属性!EH67+1)</f>
        <v>0.14000000000000001</v>
      </c>
      <c r="EJ67" s="26">
        <f>INDEX(装备数值!BA$17:BA$77,新怪物属性!EH67+1)</f>
        <v>0.14000000000000001</v>
      </c>
      <c r="EL67" s="14">
        <f t="shared" si="88"/>
        <v>13</v>
      </c>
      <c r="EM67" s="14">
        <f>VLOOKUP(EL67,军阶与晶片数值!$W$6:$X$27,2)</f>
        <v>3</v>
      </c>
      <c r="EN67" s="14">
        <f>INDEX(军阶与晶片数值!Y$6:Y$27,$EM67+1)</f>
        <v>300</v>
      </c>
      <c r="EO67" s="14">
        <f>INDEX(军阶与晶片数值!Z$6:Z$27,$EM67+1)</f>
        <v>300</v>
      </c>
      <c r="EP67" s="14">
        <f>INDEX(军阶与晶片数值!AA$6:AA$27,$EM67+1)</f>
        <v>300</v>
      </c>
      <c r="EQ67" s="14">
        <f>INDEX(军阶与晶片数值!AB$6:AB$27,$EM67+1)</f>
        <v>300</v>
      </c>
      <c r="ER67" s="29">
        <f>INDEX(军阶与晶片数值!AC$6:AC$27,$EM67+1)</f>
        <v>15</v>
      </c>
      <c r="ES67" s="29">
        <f>INDEX(军阶与晶片数值!AD$6:AD$27,$EM67+1)</f>
        <v>7.5</v>
      </c>
      <c r="EU67" s="26">
        <f>INDEX(军阶与晶片数值!I$6:I$16,AN67+1)</f>
        <v>0.03</v>
      </c>
      <c r="EV67" s="26">
        <f>INDEX(军阶与晶片数值!M$6:M$16,AO67+1)</f>
        <v>0.03</v>
      </c>
      <c r="EW67" s="26">
        <f>INDEX(军阶与晶片数值!J$6:J$16,AP67+1)</f>
        <v>0.03</v>
      </c>
      <c r="EX67" s="26">
        <f>INDEX(军阶与晶片数值!K$6:K$16,AQ67+1)</f>
        <v>0.06</v>
      </c>
      <c r="EY67" s="26">
        <f>INDEX(军阶与晶片数值!L$6:L$16,AR67+1)</f>
        <v>0.06</v>
      </c>
      <c r="EZ67" s="28">
        <f>INDEX(军阶与晶片数值!N$6:N$16,AS67+1)</f>
        <v>0</v>
      </c>
      <c r="FA67" s="28">
        <f>INDEX(军阶与晶片数值!O$6:O$16,AT67+1)</f>
        <v>0</v>
      </c>
      <c r="FB67" s="28">
        <f>INDEX(军阶与晶片数值!P$6:P$16,AU67+1)</f>
        <v>0</v>
      </c>
      <c r="FC67" s="28">
        <f>INDEX(军阶与晶片数值!Q$6:Q$16,AV67+1)</f>
        <v>0</v>
      </c>
      <c r="FD67" s="26">
        <f>INDEX(军阶与晶片数值!R$6:R$16,AW67+1)</f>
        <v>0.06</v>
      </c>
      <c r="FE67" s="26">
        <f>INDEX(军阶与晶片数值!S$6:S$16,AX67+1)</f>
        <v>0.02</v>
      </c>
      <c r="FF67" s="26">
        <f>INDEX(军阶与晶片数值!T$6:T$16,AY67+1)</f>
        <v>0</v>
      </c>
      <c r="FG67" s="26">
        <f>INDEX(军阶与晶片数值!U$6:U$16,AZ67+1)</f>
        <v>0</v>
      </c>
      <c r="FI67" s="26">
        <f>INDEX(军阶与晶片数值!$C$6:$C$36,新怪物属性!$BA67+1)</f>
        <v>0.55000000000000004</v>
      </c>
      <c r="FJ67" s="26">
        <f>INDEX(军阶与晶片数值!$C$6:$C$36,新怪物属性!$BA67+1)</f>
        <v>0.55000000000000004</v>
      </c>
      <c r="FK67" s="26">
        <f>INDEX(军阶与晶片数值!$C$6:$C$36,新怪物属性!$BA67+1)</f>
        <v>0.55000000000000004</v>
      </c>
      <c r="FL67" s="26">
        <f>INDEX(军阶与晶片数值!$C$6:$C$36,新怪物属性!$BA67+1)</f>
        <v>0.55000000000000004</v>
      </c>
      <c r="FM67" s="26">
        <f>INDEX(军阶与晶片数值!$C$6:$C$36,新怪物属性!$BA67+1)</f>
        <v>0.55000000000000004</v>
      </c>
      <c r="FO67" s="14">
        <f>INDEX(战舰突破!$H$6:$H$18,新怪物属性!$J67+1)+INDEX(战舰突破!$H$23:$H$35,新怪物属性!$K67+1)+INDEX(战舰突破!$H$40:$H$52,新怪物属性!$L67+1)</f>
        <v>200</v>
      </c>
      <c r="FP67" s="14">
        <f>INDEX(战舰突破!$I$6:$I$18,新怪物属性!$J67+1)+INDEX(战舰突破!$I$23:$I$35,新怪物属性!$K67+1)+INDEX(战舰突破!$I$40:$I$52,新怪物属性!$L67+1)</f>
        <v>200</v>
      </c>
      <c r="FQ67" s="14">
        <f>INDEX(战舰突破!$J$6:$J$18,新怪物属性!$J67+1)+INDEX(战舰突破!$J$23:$J$35,新怪物属性!$K67+1)+INDEX(战舰突破!$J$40:$J$52,新怪物属性!$L67+1)</f>
        <v>0</v>
      </c>
      <c r="FR67" s="14">
        <f>INDEX(战舰突破!$K$6:$K$18,新怪物属性!$J67+1)+INDEX(战舰突破!$K$23:$K$35,新怪物属性!$K67+1)+INDEX(战舰突破!$K$40:$K$52,新怪物属性!$L67+1)</f>
        <v>0</v>
      </c>
      <c r="FS67" s="14">
        <f>INDEX(战舰突破!$L$6:$L$18,新怪物属性!$J67+1)+INDEX(战舰突破!$L$23:$L$35,新怪物属性!$K67+1)+INDEX(战舰突破!$L$40:$L$52,新怪物属性!$L67+1)</f>
        <v>200</v>
      </c>
      <c r="FT67" s="18">
        <f>INDEX(战舰突破!$N$6:$N$18,新怪物属性!$J67+1)+INDEX(战舰突破!$N$23:$N$35,新怪物属性!$K67+1)+INDEX(战舰突破!$N$40:$N$52,新怪物属性!$L67+1)</f>
        <v>0</v>
      </c>
      <c r="FU67" s="18">
        <f>INDEX(战舰突破!$O$6:$O$18,新怪物属性!$J67+1)+INDEX(战舰突破!$O$23:$O$35,新怪物属性!$K67+1)+INDEX(战舰突破!$O$40:$O$52,新怪物属性!$L67+1)</f>
        <v>0</v>
      </c>
      <c r="FV67" s="18">
        <f>INDEX(战舰突破!$P$6:$P$18,新怪物属性!$J67+1)+INDEX(战舰突破!$P$23:$P$35,新怪物属性!$K67+1)+INDEX(战舰突破!$P$40:$P$52,新怪物属性!$L67+1)</f>
        <v>0</v>
      </c>
      <c r="FW67" s="18">
        <f>INDEX(战舰突破!$Q$6:$Q$18,新怪物属性!$J67+1)+INDEX(战舰突破!$Q$23:$Q$35,新怪物属性!$K67+1)+INDEX(战舰突破!$Q$40:$Q$52,新怪物属性!$L67+1)</f>
        <v>0</v>
      </c>
      <c r="FX67" s="18">
        <f>INDEX(战舰突破!$R$6:$R$18,新怪物属性!$J67+1)+INDEX(战舰突破!$R$23:$R$35,新怪物属性!$K67+1)+INDEX(战舰突破!$R$40:$R$52,新怪物属性!$L67+1)</f>
        <v>0</v>
      </c>
      <c r="FY67" s="18">
        <f>INDEX(战舰突破!$M$6:$M$18,新怪物属性!$J67+1)+INDEX(战舰突破!$M$23:$M$35,新怪物属性!$K67+1)+INDEX(战舰突破!$M$40:$M$52,新怪物属性!$L67+1)</f>
        <v>0.2</v>
      </c>
      <c r="FZ67" s="22">
        <f>INDEX(战舰突破!$W$6:$W$18,新怪物属性!$J67+1)+INDEX(战舰突破!$W$23:$W$35,新怪物属性!$K67+1)+INDEX(战舰突破!$W$40:$W$52,新怪物属性!$L67+1)</f>
        <v>0.5</v>
      </c>
      <c r="GC67" s="14">
        <f>INDEX(战舰突破!$S$6:$S$18,新怪物属性!$J67+1)</f>
        <v>0</v>
      </c>
      <c r="GD67" s="14">
        <f>INDEX(战舰突破!$T$6:$T$18,新怪物属性!$J67+1)</f>
        <v>0.5</v>
      </c>
      <c r="GE67" s="14">
        <f>INDEX(战舰突破!$U$6:$U$18,新怪物属性!$J67+1)</f>
        <v>0.1</v>
      </c>
      <c r="GF67" s="14">
        <f>INDEX(战舰突破!$V$6:$V$18,新怪物属性!$J67+1)</f>
        <v>0</v>
      </c>
      <c r="GG67" s="14">
        <f>INDEX(战舰突破!$X$6:$X$18,新怪物属性!$J67+1)</f>
        <v>6</v>
      </c>
      <c r="GI67" s="14">
        <f>INDEX(战舰突破!$S$23:$S$35,新怪物属性!$J67+1)</f>
        <v>0.6</v>
      </c>
      <c r="GJ67" s="14">
        <f>INDEX(战舰突破!$T$23:$T$35,新怪物属性!$J67+1)</f>
        <v>0.25</v>
      </c>
      <c r="GK67" s="14">
        <f>INDEX(战舰突破!$U$23:$U$35,新怪物属性!$J67+1)</f>
        <v>0.1</v>
      </c>
      <c r="GL67" s="14">
        <f>INDEX(战舰突破!$V$23:$V$35,新怪物属性!$J67+1)</f>
        <v>0</v>
      </c>
      <c r="GM67" s="14">
        <f>INDEX(战舰突破!$X$23:$X$35,新怪物属性!$J67+1)</f>
        <v>90</v>
      </c>
      <c r="GO67" s="14">
        <f>INDEX(战舰突破!$S$40:$S$52,新怪物属性!$J67+1)</f>
        <v>0.6</v>
      </c>
      <c r="GP67" s="14">
        <f>INDEX(战舰突破!$T$40:$T$52,新怪物属性!$J67+1)</f>
        <v>0.25</v>
      </c>
      <c r="GQ67" s="14">
        <f>INDEX(战舰突破!$U$40:$U$52,新怪物属性!$J67+1)</f>
        <v>0.1</v>
      </c>
      <c r="GR67" s="14">
        <f>INDEX(战舰突破!$V$40:$V$52,新怪物属性!$J67+1)</f>
        <v>0</v>
      </c>
      <c r="GS67" s="14">
        <f>INDEX(战舰突破!$X$40:$X$52,新怪物属性!$J67+1)</f>
        <v>150</v>
      </c>
      <c r="GV67" s="14">
        <v>1</v>
      </c>
      <c r="GW67" s="14">
        <v>12</v>
      </c>
      <c r="GX67" s="14">
        <v>1</v>
      </c>
      <c r="GY67" s="14">
        <v>10</v>
      </c>
      <c r="GZ67" s="14">
        <v>1</v>
      </c>
      <c r="HA67" s="14">
        <v>7</v>
      </c>
      <c r="HB67" s="14">
        <v>1</v>
      </c>
      <c r="HC67" s="14">
        <v>5</v>
      </c>
      <c r="HD67" s="14">
        <v>0</v>
      </c>
      <c r="HE67" s="14">
        <v>0</v>
      </c>
      <c r="HF67" s="14">
        <v>0</v>
      </c>
      <c r="HG67" s="14">
        <v>0</v>
      </c>
      <c r="HH67" s="14">
        <v>0</v>
      </c>
      <c r="HI67" s="14">
        <v>0</v>
      </c>
      <c r="HJ67" s="14">
        <v>0</v>
      </c>
      <c r="HK67" s="14">
        <v>0</v>
      </c>
      <c r="HL67" s="14">
        <v>0</v>
      </c>
      <c r="HM67" s="14">
        <v>0</v>
      </c>
      <c r="HN67" s="14">
        <v>0</v>
      </c>
      <c r="HO67" s="14">
        <v>0</v>
      </c>
      <c r="HP67" s="14">
        <v>0</v>
      </c>
      <c r="HQ67" s="14">
        <v>0</v>
      </c>
      <c r="HR67" s="14">
        <v>0</v>
      </c>
      <c r="HS67" s="14">
        <v>0</v>
      </c>
      <c r="HT67" s="14">
        <v>0</v>
      </c>
      <c r="HU67" s="14">
        <v>0</v>
      </c>
      <c r="HX67" s="14">
        <v>3</v>
      </c>
      <c r="HY67" s="14">
        <v>4</v>
      </c>
      <c r="IB67" s="14">
        <f>IF($GV67=0,0,INDEX(战宠!P$15:P$27,新怪物属性!$GV$3)*(INDEX(战宠!$U$7:$Y$10,1,新怪物属性!$GV67)))*(新怪物属性!$GW67+4)
+IF($GX67=0,0,INDEX(战宠!P$15:P$27,新怪物属性!$GX$3)*(INDEX(战宠!$U$7:$Y$10,1,新怪物属性!$GX67)))*(新怪物属性!$GY67+4)
+IF($GZ67=0,0,INDEX(战宠!P$15:P$27,新怪物属性!$GZ$3)*(INDEX(战宠!$U$7:$Y$10,1,新怪物属性!$GZ67)))*(新怪物属性!$HA67+4)
+IF($HB67=0,0,INDEX(战宠!P$15:P$27,新怪物属性!$HB$3)*(INDEX(战宠!$U$7:$Y$10,1,新怪物属性!$HB67)))*(新怪物属性!$HC67+4)
+IF($HD67=0,0,INDEX(战宠!P$15:P$27,新怪物属性!$HD$3)*(INDEX(战宠!$U$7:$Y$10,1,新怪物属性!$HD67)))*(新怪物属性!$HE67+4)
+IF($HF67=0,0,INDEX(战宠!P$15:P$27,新怪物属性!$HF$3)*(INDEX(战宠!$U$7:$Y$10,1,新怪物属性!$HF67)))*(新怪物属性!$HG67+4)
+IF($HH67=0,0,INDEX(战宠!P$15:P$27,新怪物属性!$HH$3)*(INDEX(战宠!$U$7:$Y$10,1,新怪物属性!$HH67)))*(新怪物属性!$HI67+4)
+IF($HJ67=0,0,INDEX(战宠!P$15:P$27,新怪物属性!$HJ$3)*(INDEX(战宠!$U$7:$Y$10,1,新怪物属性!$HJ67)))*(新怪物属性!$HK67+4)
+IF($HL67=0,0,INDEX(战宠!P$15:P$27,新怪物属性!$HL$3)*(INDEX(战宠!$U$7:$Y$10,1,新怪物属性!$HL67)))*(新怪物属性!$HM67+4)
+IF($HN67=0,0,INDEX(战宠!P$15:P$27,新怪物属性!$HN$3)*(INDEX(战宠!$U$7:$Y$10,1,新怪物属性!$HN67)))*(新怪物属性!$HO67+4)
+IF($HP67=0,0,INDEX(战宠!P$15:P$27,新怪物属性!$HP$3)*(INDEX(战宠!$U$7:$Y$10,1,新怪物属性!$HP67)))*(新怪物属性!$HQ67+4)
+IF($HR67=0,0,INDEX(战宠!P$15:P$27,新怪物属性!$HR$3)*(INDEX(战宠!$U$7:$Y$10,1,新怪物属性!$HR67)))*(新怪物属性!$HS67+4)
+IF($HT67=0,0,INDEX(战宠!P$15:P$27,新怪物属性!$HT$3)*(INDEX(战宠!$U$7:$Y$10,1,新怪物属性!$HT67)))*(新怪物属性!$HU67+4)</f>
        <v>43600</v>
      </c>
      <c r="IC67" s="14">
        <f>IF($GV67=0,0,INDEX(战宠!Q$15:Q$27,新怪物属性!$GV$3)*(INDEX(战宠!$U$7:$Y$10,1,新怪物属性!$GV67)))*(新怪物属性!$GW67+4)
+IF($GX67=0,0,INDEX(战宠!Q$15:Q$27,新怪物属性!$GX$3)*(INDEX(战宠!$U$7:$Y$10,1,新怪物属性!$GX67)))*(新怪物属性!$GY67+4)
+IF($GZ67=0,0,INDEX(战宠!Q$15:Q$27,新怪物属性!$GZ$3)*(INDEX(战宠!$U$7:$Y$10,1,新怪物属性!$GZ67)))*(新怪物属性!$HA67+4)
+IF($HB67=0,0,INDEX(战宠!Q$15:Q$27,新怪物属性!$HB$3)*(INDEX(战宠!$U$7:$Y$10,1,新怪物属性!$HB67)))*(新怪物属性!$HC67+4)
+IF($HD67=0,0,INDEX(战宠!Q$15:Q$27,新怪物属性!$HD$3)*(INDEX(战宠!$U$7:$Y$10,1,新怪物属性!$HD67)))*(新怪物属性!$HE67+4)
+IF($HF67=0,0,INDEX(战宠!Q$15:Q$27,新怪物属性!$HF$3)*(INDEX(战宠!$U$7:$Y$10,1,新怪物属性!$HF67)))*(新怪物属性!$HG67+4)
+IF($HH67=0,0,INDEX(战宠!Q$15:Q$27,新怪物属性!$HH$3)*(INDEX(战宠!$U$7:$Y$10,1,新怪物属性!$HH67)))*(新怪物属性!$HI67+4)
+IF($HJ67=0,0,INDEX(战宠!Q$15:Q$27,新怪物属性!$HJ$3)*(INDEX(战宠!$U$7:$Y$10,1,新怪物属性!$HJ67)))*(新怪物属性!$HK67+4)
+IF($HL67=0,0,INDEX(战宠!Q$15:Q$27,新怪物属性!$HL$3)*(INDEX(战宠!$U$7:$Y$10,1,新怪物属性!$HL67)))*(新怪物属性!$HM67+4)
+IF($HN67=0,0,INDEX(战宠!Q$15:Q$27,新怪物属性!$HN$3)*(INDEX(战宠!$U$7:$Y$10,1,新怪物属性!$HN67)))*(新怪物属性!$HO67+4)
+IF($HP67=0,0,INDEX(战宠!Q$15:Q$27,新怪物属性!$HP$3)*(INDEX(战宠!$U$7:$Y$10,1,新怪物属性!$HP67)))*(新怪物属性!$HQ67+4)
+IF($HR67=0,0,INDEX(战宠!Q$15:Q$27,新怪物属性!$HR$3)*(INDEX(战宠!$U$7:$Y$10,1,新怪物属性!$HR67)))*(新怪物属性!$HS67+4)
+IF($HT67=0,0,INDEX(战宠!Q$15:Q$27,新怪物属性!$HT$3)*(INDEX(战宠!$U$7:$Y$10,1,新怪物属性!$HT67)))*(新怪物属性!$HU67+4)</f>
        <v>339000</v>
      </c>
      <c r="ID67" s="14">
        <f>IF($GV67=0,0,INDEX(战宠!R$15:R$27,新怪物属性!$GV$3)*(INDEX(战宠!$U$7:$Y$10,1,新怪物属性!$GV67)))*(新怪物属性!$GW67+4)
+IF($GX67=0,0,INDEX(战宠!R$15:R$27,新怪物属性!$GX$3)*(INDEX(战宠!$U$7:$Y$10,1,新怪物属性!$GX67)))*(新怪物属性!$GY67+4)
+IF($GZ67=0,0,INDEX(战宠!R$15:R$27,新怪物属性!$GZ$3)*(INDEX(战宠!$U$7:$Y$10,1,新怪物属性!$GZ67)))*(新怪物属性!$HA67+4)
+IF($HB67=0,0,INDEX(战宠!R$15:R$27,新怪物属性!$HB$3)*(INDEX(战宠!$U$7:$Y$10,1,新怪物属性!$HB67)))*(新怪物属性!$HC67+4)
+IF($HD67=0,0,INDEX(战宠!R$15:R$27,新怪物属性!$HD$3)*(INDEX(战宠!$U$7:$Y$10,1,新怪物属性!$HD67)))*(新怪物属性!$HE67+4)
+IF($HF67=0,0,INDEX(战宠!R$15:R$27,新怪物属性!$HF$3)*(INDEX(战宠!$U$7:$Y$10,1,新怪物属性!$HF67)))*(新怪物属性!$HG67+4)
+IF($HH67=0,0,INDEX(战宠!R$15:R$27,新怪物属性!$HH$3)*(INDEX(战宠!$U$7:$Y$10,1,新怪物属性!$HH67)))*(新怪物属性!$HI67+4)
+IF($HJ67=0,0,INDEX(战宠!R$15:R$27,新怪物属性!$HJ$3)*(INDEX(战宠!$U$7:$Y$10,1,新怪物属性!$HJ67)))*(新怪物属性!$HK67+4)
+IF($HL67=0,0,INDEX(战宠!R$15:R$27,新怪物属性!$HL$3)*(INDEX(战宠!$U$7:$Y$10,1,新怪物属性!$HL67)))*(新怪物属性!$HM67+4)
+IF($HN67=0,0,INDEX(战宠!R$15:R$27,新怪物属性!$HN$3)*(INDEX(战宠!$U$7:$Y$10,1,新怪物属性!$HN67)))*(新怪物属性!$HO67+4)
+IF($HP67=0,0,INDEX(战宠!R$15:R$27,新怪物属性!$HP$3)*(INDEX(战宠!$U$7:$Y$10,1,新怪物属性!$HP67)))*(新怪物属性!$HQ67+4)
+IF($HR67=0,0,INDEX(战宠!R$15:R$27,新怪物属性!$HR$3)*(INDEX(战宠!$U$7:$Y$10,1,新怪物属性!$HR67)))*(新怪物属性!$HS67+4)
+IF($HT67=0,0,INDEX(战宠!R$15:R$27,新怪物属性!$HT$3)*(INDEX(战宠!$U$7:$Y$10,1,新怪物属性!$HT67)))*(新怪物属性!$HU67+4)</f>
        <v>21000</v>
      </c>
      <c r="IE67" s="14">
        <f>IF($GV67=0,0,INDEX(战宠!S$15:S$27,新怪物属性!$GV$3)*(INDEX(战宠!$U$7:$Y$10,1,新怪物属性!$GV67)))*(新怪物属性!$GW67+4)
+IF($GX67=0,0,INDEX(战宠!S$15:S$27,新怪物属性!$GX$3)*(INDEX(战宠!$U$7:$Y$10,1,新怪物属性!$GX67)))*(新怪物属性!$GY67+4)
+IF($GZ67=0,0,INDEX(战宠!S$15:S$27,新怪物属性!$GZ$3)*(INDEX(战宠!$U$7:$Y$10,1,新怪物属性!$GZ67)))*(新怪物属性!$HA67+4)
+IF($HB67=0,0,INDEX(战宠!S$15:S$27,新怪物属性!$HB$3)*(INDEX(战宠!$U$7:$Y$10,1,新怪物属性!$HB67)))*(新怪物属性!$HC67+4)
+IF($HD67=0,0,INDEX(战宠!S$15:S$27,新怪物属性!$HD$3)*(INDEX(战宠!$U$7:$Y$10,1,新怪物属性!$HD67)))*(新怪物属性!$HE67+4)
+IF($HF67=0,0,INDEX(战宠!S$15:S$27,新怪物属性!$HF$3)*(INDEX(战宠!$U$7:$Y$10,1,新怪物属性!$HF67)))*(新怪物属性!$HG67+4)
+IF($HH67=0,0,INDEX(战宠!S$15:S$27,新怪物属性!$HH$3)*(INDEX(战宠!$U$7:$Y$10,1,新怪物属性!$HH67)))*(新怪物属性!$HI67+4)
+IF($HJ67=0,0,INDEX(战宠!S$15:S$27,新怪物属性!$HJ$3)*(INDEX(战宠!$U$7:$Y$10,1,新怪物属性!$HJ67)))*(新怪物属性!$HK67+4)
+IF($HL67=0,0,INDEX(战宠!S$15:S$27,新怪物属性!$HL$3)*(INDEX(战宠!$U$7:$Y$10,1,新怪物属性!$HL67)))*(新怪物属性!$HM67+4)
+IF($HN67=0,0,INDEX(战宠!S$15:S$27,新怪物属性!$HN$3)*(INDEX(战宠!$U$7:$Y$10,1,新怪物属性!$HN67)))*(新怪物属性!$HO67+4)
+IF($HP67=0,0,INDEX(战宠!S$15:S$27,新怪物属性!$HP$3)*(INDEX(战宠!$U$7:$Y$10,1,新怪物属性!$HP67)))*(新怪物属性!$HQ67+4)
+IF($HR67=0,0,INDEX(战宠!S$15:S$27,新怪物属性!$HR$3)*(INDEX(战宠!$U$7:$Y$10,1,新怪物属性!$HR67)))*(新怪物属性!$HS67+4)
+IF($HT67=0,0,INDEX(战宠!S$15:S$27,新怪物属性!$HT$3)*(INDEX(战宠!$U$7:$Y$10,1,新怪物属性!$HT67)))*(新怪物属性!$HU67+4)</f>
        <v>525000</v>
      </c>
      <c r="IF67" s="14">
        <f>IF($GV67=0,0,INDEX(战宠!T$15:T$27,新怪物属性!$GV$3)*(INDEX(战宠!$U$7:$Y$10,1,新怪物属性!$GV67)))*(新怪物属性!$GW67+4)
+IF($GX67=0,0,INDEX(战宠!T$15:T$27,新怪物属性!$GX$3)*(INDEX(战宠!$U$7:$Y$10,1,新怪物属性!$GX67)))*(新怪物属性!$GY67+4)
+IF($GZ67=0,0,INDEX(战宠!T$15:T$27,新怪物属性!$GZ$3)*(INDEX(战宠!$U$7:$Y$10,1,新怪物属性!$GZ67)))*(新怪物属性!$HA67+4)
+IF($HB67=0,0,INDEX(战宠!T$15:T$27,新怪物属性!$HB$3)*(INDEX(战宠!$U$7:$Y$10,1,新怪物属性!$HB67)))*(新怪物属性!$HC67+4)
+IF($HD67=0,0,INDEX(战宠!T$15:T$27,新怪物属性!$HD$3)*(INDEX(战宠!$U$7:$Y$10,1,新怪物属性!$HD67)))*(新怪物属性!$HE67+4)
+IF($HF67=0,0,INDEX(战宠!T$15:T$27,新怪物属性!$HF$3)*(INDEX(战宠!$U$7:$Y$10,1,新怪物属性!$HF67)))*(新怪物属性!$HG67+4)
+IF($HH67=0,0,INDEX(战宠!T$15:T$27,新怪物属性!$HH$3)*(INDEX(战宠!$U$7:$Y$10,1,新怪物属性!$HH67)))*(新怪物属性!$HI67+4)
+IF($HJ67=0,0,INDEX(战宠!T$15:T$27,新怪物属性!$HJ$3)*(INDEX(战宠!$U$7:$Y$10,1,新怪物属性!$HJ67)))*(新怪物属性!$HK67+4)
+IF($HL67=0,0,INDEX(战宠!T$15:T$27,新怪物属性!$HL$3)*(INDEX(战宠!$U$7:$Y$10,1,新怪物属性!$HL67)))*(新怪物属性!$HM67+4)
+IF($HN67=0,0,INDEX(战宠!T$15:T$27,新怪物属性!$HN$3)*(INDEX(战宠!$U$7:$Y$10,1,新怪物属性!$HN67)))*(新怪物属性!$HO67+4)
+IF($HP67=0,0,INDEX(战宠!T$15:T$27,新怪物属性!$HP$3)*(INDEX(战宠!$U$7:$Y$10,1,新怪物属性!$HP67)))*(新怪物属性!$HQ67+4)
+IF($HR67=0,0,INDEX(战宠!T$15:T$27,新怪物属性!$HR$3)*(INDEX(战宠!$U$7:$Y$10,1,新怪物属性!$HR67)))*(新怪物属性!$HS67+4)
+IF($HT67=0,0,INDEX(战宠!T$15:T$27,新怪物属性!$HT$3)*(INDEX(战宠!$U$7:$Y$10,1,新怪物属性!$HT67)))*(新怪物属性!$HU67+4)</f>
        <v>14080</v>
      </c>
      <c r="II67" s="14">
        <f>IF(HX67=0,0,INDEX(战宠!$D$15:$D$27,新怪物属性!HX67))</f>
        <v>0.2</v>
      </c>
      <c r="IJ67" s="14">
        <f>IF(HY67=0,0,INDEX(战宠!$D$15:$D$27,新怪物属性!HY67))</f>
        <v>0.25</v>
      </c>
      <c r="IM67" s="14">
        <f t="shared" si="51"/>
        <v>216601</v>
      </c>
      <c r="IN67" s="14">
        <f t="shared" si="52"/>
        <v>217138</v>
      </c>
      <c r="IO67" s="14">
        <f t="shared" si="53"/>
        <v>203842</v>
      </c>
      <c r="IP67" s="14">
        <f t="shared" si="54"/>
        <v>216601</v>
      </c>
      <c r="IQ67" s="14">
        <f t="shared" si="55"/>
        <v>216601</v>
      </c>
      <c r="IR67" s="14">
        <f t="shared" si="89"/>
        <v>1129565</v>
      </c>
      <c r="IS67" s="14">
        <f t="shared" si="90"/>
        <v>63444</v>
      </c>
      <c r="IT67" s="14">
        <f t="shared" si="91"/>
        <v>2221930</v>
      </c>
      <c r="IU67" s="14">
        <f t="shared" si="92"/>
        <v>45709</v>
      </c>
      <c r="IV67" s="28">
        <f t="shared" si="93"/>
        <v>7718</v>
      </c>
      <c r="IW67" s="28">
        <f t="shared" si="94"/>
        <v>6598</v>
      </c>
      <c r="IX67" s="28">
        <f t="shared" si="95"/>
        <v>7718</v>
      </c>
      <c r="IY67" s="28">
        <f t="shared" si="96"/>
        <v>6598</v>
      </c>
      <c r="IZ67" s="28">
        <f t="shared" si="97"/>
        <v>1.2688200000000003</v>
      </c>
      <c r="JA67" s="28">
        <f t="shared" si="98"/>
        <v>1.2209400000000004</v>
      </c>
      <c r="JB67" s="28">
        <f t="shared" si="99"/>
        <v>30</v>
      </c>
      <c r="JC67" s="28">
        <f t="shared" si="100"/>
        <v>22.5</v>
      </c>
      <c r="JD67" s="14">
        <f t="shared" si="101"/>
        <v>1</v>
      </c>
      <c r="JE67" s="14">
        <f t="shared" si="102"/>
        <v>1.6</v>
      </c>
      <c r="JF67" s="14">
        <f t="shared" si="103"/>
        <v>1.6</v>
      </c>
      <c r="JG67" s="18">
        <f t="shared" si="104"/>
        <v>1.7</v>
      </c>
      <c r="JH67" s="18">
        <f t="shared" si="105"/>
        <v>1.45</v>
      </c>
      <c r="JI67" s="18">
        <f t="shared" si="106"/>
        <v>1.45</v>
      </c>
      <c r="JJ67" s="29">
        <f t="shared" si="136"/>
        <v>7868</v>
      </c>
      <c r="JK67" s="29">
        <f t="shared" si="136"/>
        <v>8168</v>
      </c>
      <c r="JL67" s="29">
        <f t="shared" si="136"/>
        <v>8168</v>
      </c>
      <c r="JM67" s="26">
        <f t="shared" si="107"/>
        <v>0.1</v>
      </c>
      <c r="JN67" s="26">
        <f t="shared" si="108"/>
        <v>0.1</v>
      </c>
      <c r="JO67" s="26">
        <f t="shared" si="109"/>
        <v>0.1</v>
      </c>
      <c r="JP67" s="14">
        <f t="shared" si="110"/>
        <v>2</v>
      </c>
      <c r="JQ67" s="14">
        <f t="shared" si="111"/>
        <v>2</v>
      </c>
      <c r="JR67" s="14">
        <f t="shared" si="112"/>
        <v>2</v>
      </c>
      <c r="JS67" s="14">
        <f t="shared" si="113"/>
        <v>6</v>
      </c>
      <c r="JT67" s="14">
        <f t="shared" si="114"/>
        <v>90</v>
      </c>
      <c r="JU67" s="14">
        <f t="shared" si="115"/>
        <v>150</v>
      </c>
      <c r="JV67">
        <v>63</v>
      </c>
      <c r="JW67" s="14">
        <f t="shared" si="57"/>
        <v>14189571</v>
      </c>
      <c r="JY67" s="14">
        <f t="shared" si="31"/>
        <v>126888</v>
      </c>
      <c r="JZ67" s="14">
        <f t="shared" si="58"/>
        <v>143017</v>
      </c>
      <c r="KA67" s="29">
        <f t="shared" si="59"/>
        <v>6334</v>
      </c>
      <c r="KB67" s="29">
        <f t="shared" si="60"/>
        <v>4338</v>
      </c>
      <c r="KC67" s="29">
        <f t="shared" si="61"/>
        <v>5526</v>
      </c>
      <c r="KD67" s="29">
        <f t="shared" si="62"/>
        <v>5623</v>
      </c>
      <c r="KE67" s="14">
        <f t="shared" si="116"/>
        <v>1.2688200000000003</v>
      </c>
      <c r="KF67" s="14">
        <f t="shared" si="117"/>
        <v>1.2209400000000004</v>
      </c>
      <c r="KG67" s="14">
        <f t="shared" si="63"/>
        <v>108270.32077003364</v>
      </c>
      <c r="KH67" s="26">
        <f t="shared" si="118"/>
        <v>0.53490832157968971</v>
      </c>
      <c r="KI67" s="26">
        <f t="shared" si="119"/>
        <v>0.54304178182409357</v>
      </c>
      <c r="KJ67" s="29">
        <f t="shared" si="64"/>
        <v>22560</v>
      </c>
      <c r="KK67" s="29">
        <f t="shared" si="65"/>
        <v>92915</v>
      </c>
      <c r="KL67" s="29">
        <f t="shared" si="66"/>
        <v>109977</v>
      </c>
      <c r="KM67" s="23">
        <f t="shared" si="67"/>
        <v>36096</v>
      </c>
      <c r="KN67" s="23">
        <f t="shared" si="68"/>
        <v>38485</v>
      </c>
      <c r="KO67" s="26">
        <f t="shared" si="120"/>
        <v>0.54237888298728476</v>
      </c>
      <c r="KP67" s="26">
        <f t="shared" si="121"/>
        <v>0.57255754064059239</v>
      </c>
      <c r="KQ67" s="26">
        <f t="shared" si="122"/>
        <v>0.57255754064059239</v>
      </c>
      <c r="KR67" s="26">
        <f t="shared" si="69"/>
        <v>0.14237888298728474</v>
      </c>
      <c r="KS67" s="26">
        <v>0.1</v>
      </c>
      <c r="KT67" s="29">
        <f t="shared" si="123"/>
        <v>1.4</v>
      </c>
      <c r="KU67" s="29">
        <f t="shared" si="124"/>
        <v>2.2882858522452922</v>
      </c>
      <c r="KV67" s="29">
        <f t="shared" si="125"/>
        <v>2.2882858522452922</v>
      </c>
      <c r="KW67" s="29">
        <f t="shared" si="126"/>
        <v>157919.99999999997</v>
      </c>
      <c r="KX67" s="29">
        <f t="shared" si="127"/>
        <v>141744.05330758088</v>
      </c>
      <c r="KY67" s="29">
        <f t="shared" si="128"/>
        <v>125829.40658619025</v>
      </c>
      <c r="KZ67" s="29">
        <f t="shared" si="129"/>
        <v>940083</v>
      </c>
      <c r="LA67" s="14">
        <f t="shared" si="130"/>
        <v>425493.46</v>
      </c>
      <c r="LE67" s="14">
        <v>1</v>
      </c>
      <c r="LF67" s="14">
        <v>1</v>
      </c>
      <c r="LG67" s="14">
        <v>480</v>
      </c>
      <c r="LH67" s="14">
        <v>80</v>
      </c>
      <c r="LI67" s="14">
        <v>60</v>
      </c>
      <c r="LJ67" s="14">
        <v>60</v>
      </c>
      <c r="LK67" s="14">
        <v>60</v>
      </c>
      <c r="LL67" s="23">
        <f t="shared" si="71"/>
        <v>60711281</v>
      </c>
      <c r="LM67" s="23">
        <f t="shared" si="72"/>
        <v>1</v>
      </c>
      <c r="LN67" s="23">
        <f t="shared" si="73"/>
        <v>60711.28</v>
      </c>
      <c r="LO67" s="14">
        <v>1</v>
      </c>
      <c r="LP67" s="14">
        <v>1</v>
      </c>
      <c r="LQ67" s="14">
        <v>240</v>
      </c>
      <c r="LR67" s="14">
        <v>35</v>
      </c>
      <c r="LS67" s="14">
        <v>22</v>
      </c>
      <c r="LT67" s="14">
        <v>30</v>
      </c>
      <c r="LU67" s="14">
        <v>30</v>
      </c>
      <c r="LV67" s="23">
        <f t="shared" si="74"/>
        <v>31762933</v>
      </c>
      <c r="LW67" s="23">
        <f t="shared" si="75"/>
        <v>1</v>
      </c>
      <c r="LX67" s="23">
        <f t="shared" si="76"/>
        <v>31762.93</v>
      </c>
      <c r="MB67">
        <f t="shared" si="131"/>
        <v>1.6750436871456156</v>
      </c>
      <c r="MC67">
        <f t="shared" si="132"/>
        <v>2.1253289311241006</v>
      </c>
      <c r="ME67" s="14">
        <v>10</v>
      </c>
      <c r="MF67" s="14">
        <v>2</v>
      </c>
      <c r="MG67" s="14">
        <v>1.5</v>
      </c>
      <c r="MH67" s="23">
        <f t="shared" si="133"/>
        <v>1600192</v>
      </c>
      <c r="MI67" s="23">
        <f t="shared" si="77"/>
        <v>1</v>
      </c>
      <c r="MJ67" s="23">
        <f t="shared" si="78"/>
        <v>1600.19</v>
      </c>
      <c r="MK67" s="14">
        <v>30</v>
      </c>
      <c r="ML67" s="14">
        <v>6</v>
      </c>
      <c r="MM67" s="14">
        <v>4</v>
      </c>
      <c r="MN67" s="23">
        <f t="shared" si="134"/>
        <v>4599250</v>
      </c>
      <c r="MO67" s="23">
        <f t="shared" si="79"/>
        <v>1</v>
      </c>
      <c r="MP67" s="23">
        <f t="shared" si="80"/>
        <v>4599.25</v>
      </c>
      <c r="MR67" s="23">
        <f t="shared" si="81"/>
        <v>6132333</v>
      </c>
      <c r="MS67" s="23">
        <f t="shared" si="82"/>
        <v>1</v>
      </c>
      <c r="MT67" s="23">
        <f t="shared" si="83"/>
        <v>6132.33</v>
      </c>
      <c r="MU67" s="23">
        <f t="shared" si="87"/>
        <v>2400288</v>
      </c>
      <c r="MV67" s="23">
        <f t="shared" si="85"/>
        <v>1</v>
      </c>
      <c r="MW67" s="23">
        <f t="shared" si="86"/>
        <v>2400.29</v>
      </c>
    </row>
    <row r="68" spans="1:361" ht="16.5" x14ac:dyDescent="0.2">
      <c r="A68">
        <v>33</v>
      </c>
      <c r="B68">
        <v>830</v>
      </c>
      <c r="C68" s="14">
        <v>4</v>
      </c>
      <c r="D68" s="14">
        <v>200</v>
      </c>
      <c r="E68" s="14"/>
      <c r="F68" s="14"/>
      <c r="G68" s="14">
        <v>200</v>
      </c>
      <c r="H68" s="14">
        <v>200</v>
      </c>
      <c r="I68" s="14">
        <v>200</v>
      </c>
      <c r="J68" s="14">
        <v>5</v>
      </c>
      <c r="K68" s="14">
        <v>5</v>
      </c>
      <c r="L68" s="14">
        <v>5</v>
      </c>
      <c r="M68" s="14">
        <v>3</v>
      </c>
      <c r="N68" s="14">
        <v>2</v>
      </c>
      <c r="O68" s="14">
        <v>2</v>
      </c>
      <c r="P68" s="14">
        <v>5</v>
      </c>
      <c r="Q68" s="14">
        <v>5</v>
      </c>
      <c r="R68" s="14">
        <v>5</v>
      </c>
      <c r="S68" s="14">
        <v>5</v>
      </c>
      <c r="T68" s="14">
        <v>5</v>
      </c>
      <c r="U68" s="14">
        <v>5</v>
      </c>
      <c r="V68" s="14">
        <v>5</v>
      </c>
      <c r="W68" s="14">
        <v>5</v>
      </c>
      <c r="X68" s="14">
        <v>200</v>
      </c>
      <c r="Y68" s="14">
        <v>200</v>
      </c>
      <c r="Z68" s="14">
        <v>200</v>
      </c>
      <c r="AA68" s="14">
        <v>200</v>
      </c>
      <c r="AB68" s="14">
        <v>200</v>
      </c>
      <c r="AC68" s="14">
        <v>200</v>
      </c>
      <c r="AD68" s="14">
        <v>200</v>
      </c>
      <c r="AE68" s="14">
        <v>200</v>
      </c>
      <c r="AF68" s="14">
        <v>30</v>
      </c>
      <c r="AG68" s="14">
        <v>20</v>
      </c>
      <c r="AH68" s="14">
        <v>20</v>
      </c>
      <c r="AI68" s="14">
        <v>20</v>
      </c>
      <c r="AJ68" s="14">
        <v>20</v>
      </c>
      <c r="AK68" s="14">
        <v>20</v>
      </c>
      <c r="AL68" s="14">
        <v>25</v>
      </c>
      <c r="AM68" s="14">
        <v>25</v>
      </c>
      <c r="AN68" s="14">
        <v>2</v>
      </c>
      <c r="AO68" s="14">
        <v>2</v>
      </c>
      <c r="AP68" s="14">
        <v>2</v>
      </c>
      <c r="AQ68" s="14">
        <v>2</v>
      </c>
      <c r="AR68" s="14">
        <v>2</v>
      </c>
      <c r="AS68" s="14">
        <v>0</v>
      </c>
      <c r="AT68" s="14">
        <v>0</v>
      </c>
      <c r="AU68" s="14">
        <v>0</v>
      </c>
      <c r="AV68" s="14">
        <v>0</v>
      </c>
      <c r="AW68" s="14">
        <v>2</v>
      </c>
      <c r="AX68" s="14">
        <v>1</v>
      </c>
      <c r="AY68" s="14">
        <v>0</v>
      </c>
      <c r="AZ68" s="14">
        <v>0</v>
      </c>
      <c r="BA68" s="14">
        <v>11</v>
      </c>
      <c r="BD68" s="33"/>
      <c r="BF68" s="14">
        <f>ROUND((INDEX(新战舰养成!S$6:S$18,新怪物属性!$J68+1)+INDEX(新战舰养成!D$6:D$18,新怪物属性!$J68+1)*(新怪物属性!$G68-1))*INDEX(战舰突破!$D$6:$D$18,新怪物属性!$M68+1),0)</f>
        <v>24619</v>
      </c>
      <c r="BG68" s="14">
        <f>ROUND((INDEX(新战舰养成!T$6:T$18,新怪物属性!$J68+1)+INDEX(新战舰养成!E$6:E$18,新怪物属性!$J68+1)*(新怪物属性!$G68-1))*INDEX(战舰突破!$D$6:$D$18,新怪物属性!$M68+1),0)</f>
        <v>196877</v>
      </c>
      <c r="BH68" s="14">
        <f>ROUND((INDEX(新战舰养成!U$6:U$18,新怪物属性!$J68+1)+INDEX(新战舰养成!F$6:F$18,新怪物属性!$J68+1)*(新怪物属性!$G68-1))*INDEX(战舰突破!$D$6:$D$18,新怪物属性!$M68+1),0)</f>
        <v>12412</v>
      </c>
      <c r="BI68" s="14">
        <f>ROUND((INDEX(新战舰养成!V$6:V$18,新怪物属性!$J68+1)+INDEX(新战舰养成!G$6:G$18,新怪物属性!$J68+1)*(新怪物属性!$G68-1))*INDEX(战舰突破!$D$6:$D$18,新怪物属性!$M68+1),0)</f>
        <v>390</v>
      </c>
      <c r="BJ68" s="14">
        <f>ROUND((INDEX(新战舰养成!W$6:W$18,新怪物属性!$J68+1)+INDEX(新战舰养成!H$6:H$18,新怪物属性!$J68+1)*(新怪物属性!$G68-1))*INDEX(战舰突破!$D$6:$D$18,新怪物属性!$M68+1),0)</f>
        <v>5</v>
      </c>
      <c r="BL68" s="14">
        <f>IF($H68&gt;0,ROUND((INDEX(新战舰养成!X$6:X$18,新怪物属性!$K68+1)+INDEX(新战舰养成!I$6:I$18,新怪物属性!$K68+1)*(新怪物属性!$H68-1))*INDEX(战舰突破!$D$6:$D$18,新怪物属性!$N68+1),0),0)</f>
        <v>23062</v>
      </c>
      <c r="BM68" s="14">
        <f>IF($H68&gt;0,ROUND((INDEX(新战舰养成!Y$6:Y$18,新怪物属性!$K68+1)+INDEX(新战舰养成!J$6:J$18,新怪物属性!$K68+1)*(新怪物属性!$H68-1))*INDEX(战舰突破!$D$6:$D$18,新怪物属性!$N68+1),0),0)</f>
        <v>0</v>
      </c>
      <c r="BN68" s="14">
        <f>IF($H68&gt;0,ROUND((INDEX(新战舰养成!Z$6:Z$18,新怪物属性!$K68+1)+INDEX(新战舰养成!K$6:K$18,新怪物属性!$K68+1)*(新怪物属性!$H68-1))*INDEX(战舰突破!$D$6:$D$18,新怪物属性!$N68+1),0),0)</f>
        <v>0</v>
      </c>
      <c r="BO68" s="14">
        <f>IF($H68&gt;0,ROUND((INDEX(新战舰养成!AA$6:AA$18,新怪物属性!$K68+1)+INDEX(新战舰养成!L$6:L$18,新怪物属性!$K68+1)*(新怪物属性!$H68-1))*INDEX(战舰突破!$D$6:$D$18,新怪物属性!$N68+1),0),0)</f>
        <v>227256</v>
      </c>
      <c r="BP68" s="14">
        <f>IF($H68&gt;0,ROUND((INDEX(新战舰养成!AB$6:AB$18,新怪物属性!$K68+1)+INDEX(新战舰养成!M$6:M$18,新怪物属性!$K68+1)*(新怪物属性!$H68-1))*INDEX(战舰突破!$D$6:$D$18,新怪物属性!$N68+1),0),0)</f>
        <v>4457</v>
      </c>
      <c r="BR68" s="14">
        <f>IF($I68&gt;0,ROUND((INDEX(新战舰养成!AC$6:AC$18,新怪物属性!$L68+1)+INDEX(新战舰养成!I$6:I$18,新怪物属性!$L68+1)*(新怪物属性!$I68-1))*INDEX(战舰突破!$D$6:$D$18,新怪物属性!$O68+1),0),0)</f>
        <v>23422</v>
      </c>
      <c r="BS68" s="14">
        <f>IF($I68&gt;0,ROUND((INDEX(新战舰养成!AD$6:AD$18,新怪物属性!$L68+1)+INDEX(新战舰养成!J$6:J$18,新怪物属性!$L68+1)*(新怪物属性!$I68-1))*INDEX(战舰突破!$D$6:$D$18,新怪物属性!$O68+1),0),0)</f>
        <v>0</v>
      </c>
      <c r="BT68" s="14">
        <f>IF($I68&gt;0,ROUND((INDEX(新战舰养成!AE$6:AE$18,新怪物属性!$L68+1)+INDEX(新战舰养成!K$6:K$18,新怪物属性!$L68+1)*(新怪物属性!$I68-1))*INDEX(战舰突破!$D$6:$D$18,新怪物属性!$O68+1),0),0)</f>
        <v>0</v>
      </c>
      <c r="BU68" s="14">
        <f>IF($I68&gt;0,ROUND((INDEX(新战舰养成!AF$6:AF$18,新怪物属性!$L68+1)+INDEX(新战舰养成!L$6:L$18,新怪物属性!$L68+1)*(新怪物属性!$I68-1))*INDEX(战舰突破!$D$6:$D$18,新怪物属性!$O68+1),0),0)</f>
        <v>161508</v>
      </c>
      <c r="BV68" s="14">
        <f>IF($I68&gt;0,ROUND((INDEX(新战舰养成!AG$6:AG$18,新怪物属性!$L68+1)+INDEX(新战舰养成!M$6:M$18,新怪物属性!$L68+1)*(新怪物属性!$I68-1))*INDEX(战舰突破!$D$6:$D$18,新怪物属性!$O68+1),0),0)</f>
        <v>6038</v>
      </c>
      <c r="BY68" s="14">
        <f>(INDEX(装备数值!$C$13:$G$116,新怪物属性!$P70*8+1,BY$2)+INDEX(装备数值!$C$13:$G$116,新怪物属性!$Q70*8+2,BY$2)+INDEX(装备数值!$C$13:$G$116,新怪物属性!$S70*8+3,BY$2)+INDEX(装备数值!$C$13:$G$116,新怪物属性!$R70*8+4,BY$2)+INDEX(装备数值!$C$13:$G$116,新怪物属性!$T70*8+5,BY$2)+INDEX(装备数值!$C$13:$G$116,新怪物属性!$U70*8+6,BY$2)+INDEX(装备数值!$C$13:$G$116,新怪物属性!$V70*8+7,BY$2)+INDEX(装备数值!$C$13:$G$116,新怪物属性!$W70*8+8,BY$2))</f>
        <v>11175</v>
      </c>
      <c r="BZ68" s="14">
        <f>(INDEX(装备数值!$C$13:$G$116,新怪物属性!$P70*8+1,BZ$2)+INDEX(装备数值!$C$13:$G$116,新怪物属性!$Q70*8+2,BZ$2)+INDEX(装备数值!$C$13:$G$116,新怪物属性!$S70*8+3,BZ$2)+INDEX(装备数值!$C$13:$G$116,新怪物属性!$R70*8+4,BZ$2)+INDEX(装备数值!$C$13:$G$116,新怪物属性!$T70*8+5,BZ$2)+INDEX(装备数值!$C$13:$G$116,新怪物属性!$U70*8+6,BZ$2)+INDEX(装备数值!$C$13:$G$116,新怪物属性!$V70*8+7,BZ$2)+INDEX(装备数值!$C$13:$G$116,新怪物属性!$W70*8+8,BZ$2))</f>
        <v>84375</v>
      </c>
      <c r="CA68" s="14">
        <f>(INDEX(装备数值!$C$13:$G$116,新怪物属性!$P70*8+1,CA$2)+INDEX(装备数值!$C$13:$G$116,新怪物属性!$Q70*8+2,CA$2)+INDEX(装备数值!$C$13:$G$116,新怪物属性!$S70*8+3,CA$2)+INDEX(装备数值!$C$13:$G$116,新怪物属性!$R70*8+4,CA$2)+INDEX(装备数值!$C$13:$G$116,新怪物属性!$T70*8+5,CA$2)+INDEX(装备数值!$C$13:$G$116,新怪物属性!$U70*8+6,CA$2)+INDEX(装备数值!$C$13:$G$116,新怪物属性!$V70*8+7,CA$2)+INDEX(装备数值!$C$13:$G$116,新怪物属性!$W70*8+8,CA$2))</f>
        <v>5550</v>
      </c>
      <c r="CB68" s="14">
        <f>(INDEX(装备数值!$C$13:$G$116,新怪物属性!$P70*8+1,CB$2)+INDEX(装备数值!$C$13:$G$116,新怪物属性!$Q70*8+2,CB$2)+INDEX(装备数值!$C$13:$G$116,新怪物属性!$S70*8+3,CB$2)+INDEX(装备数值!$C$13:$G$116,新怪物属性!$R70*8+4,CB$2)+INDEX(装备数值!$C$13:$G$116,新怪物属性!$T70*8+5,CB$2)+INDEX(装备数值!$C$13:$G$116,新怪物属性!$U70*8+6,CB$2)+INDEX(装备数值!$C$13:$G$116,新怪物属性!$V70*8+7,CB$2)+INDEX(装备数值!$C$13:$G$116,新怪物属性!$W70*8+8,CB$2))</f>
        <v>112500</v>
      </c>
      <c r="CC68" s="14">
        <f>(INDEX(装备数值!$C$13:$G$116,新怪物属性!$P70*8+1,CC$2)+INDEX(装备数值!$C$13:$G$116,新怪物属性!$Q70*8+2,CC$2)+INDEX(装备数值!$C$13:$G$116,新怪物属性!$S70*8+3,CC$2)+INDEX(装备数值!$C$13:$G$116,新怪物属性!$R70*8+4,CC$2)+INDEX(装备数值!$C$13:$G$116,新怪物属性!$T70*8+5,CC$2)+INDEX(装备数值!$C$13:$G$116,新怪物属性!$U70*8+6,CC$2)+INDEX(装备数值!$C$13:$G$116,新怪物属性!$V70*8+7,CC$2)+INDEX(装备数值!$C$13:$G$116,新怪物属性!$W70*8+8,CC$2))</f>
        <v>2250</v>
      </c>
      <c r="CF68" s="14">
        <f t="shared" si="143"/>
        <v>4</v>
      </c>
      <c r="CG68" s="14">
        <f t="shared" si="142"/>
        <v>4</v>
      </c>
      <c r="CH68" s="14">
        <f t="shared" si="142"/>
        <v>4</v>
      </c>
      <c r="CI68" s="14">
        <f t="shared" si="142"/>
        <v>4</v>
      </c>
      <c r="CJ68" s="14">
        <f t="shared" si="142"/>
        <v>4</v>
      </c>
      <c r="CK68" s="14">
        <f t="shared" si="142"/>
        <v>0</v>
      </c>
      <c r="CL68" s="14">
        <f t="shared" si="142"/>
        <v>0</v>
      </c>
      <c r="CM68" s="14">
        <f t="shared" si="142"/>
        <v>0</v>
      </c>
      <c r="CN68" s="14">
        <f t="shared" si="142"/>
        <v>0</v>
      </c>
      <c r="CO68" s="14">
        <f t="shared" si="142"/>
        <v>0</v>
      </c>
      <c r="CP68" s="14">
        <f t="shared" si="142"/>
        <v>0</v>
      </c>
      <c r="CQ68" s="14">
        <f t="shared" si="142"/>
        <v>0</v>
      </c>
      <c r="CR68" s="14">
        <f t="shared" si="142"/>
        <v>0</v>
      </c>
      <c r="CS68" s="14">
        <f>SUMIFS(装备数值!BL$50:BL$101,装备数值!$BG$50:$BG$101,"="&amp;新怪物属性!$CF$2,装备数值!$BH$50:$BH$101,"&lt;="&amp;新怪物属性!$CF68)+SUMIFS(装备数值!BL$50:BL$101,装备数值!$BG$50:$BG$101,"="&amp;新怪物属性!$CG$2,装备数值!$BH$50:$BH$101,"&lt;="&amp;新怪物属性!$CG68)+SUMIFS(装备数值!BL$50:BL$101,装备数值!$BG$50:$BG$101,"="&amp;新怪物属性!$CH$2,装备数值!$BH$50:$BH$101,"&lt;="&amp;新怪物属性!$CH68)+SUMIFS(装备数值!BL$50:BL$101,装备数值!$BG$50:$BG$101,"="&amp;新怪物属性!$CI$2,装备数值!$BH$50:$BH$101,"&lt;="&amp;新怪物属性!$CI68)+SUMIFS(装备数值!BL$50:BL$101,装备数值!$BG$50:$BG$101,"="&amp;新怪物属性!$CJ$2,装备数值!$BH$50:$BH$101,"&lt;="&amp;新怪物属性!$CJ68)+SUMIFS(装备数值!BL$50:BL$101,装备数值!$BG$50:$BG$101,"="&amp;新怪物属性!$CK$2,装备数值!$BH$50:$BH$101,"&lt;="&amp;新怪物属性!$CK68)+SUMIFS(装备数值!BL$50:BL$101,装备数值!$BG$50:$BG$101,"="&amp;新怪物属性!$CL$2,装备数值!$BH$50:$BH$101,"&lt;="&amp;新怪物属性!$CL68)+SUMIFS(装备数值!BL$50:BL$101,装备数值!$BG$50:$BG$101,"="&amp;新怪物属性!$CM$2,装备数值!$BH$50:$BH$101,"&lt;="&amp;新怪物属性!$CM68)+SUMIFS(装备数值!BL$50:BL$101,装备数值!$BG$50:$BG$101,"="&amp;新怪物属性!$CN$2,装备数值!$BH$50:$BH$101,"&lt;="&amp;新怪物属性!$CN68)+SUMIFS(装备数值!BL$50:BL$101,装备数值!$BG$50:$BG$101,"="&amp;新怪物属性!$CO$2,装备数值!$BH$50:$BH$101,"&lt;="&amp;新怪物属性!$CO68)+SUMIFS(装备数值!BL$50:BL$101,装备数值!$BG$50:$BG$101,"="&amp;新怪物属性!$CP$2,装备数值!$BH$50:$BH$101,"&lt;="&amp;新怪物属性!$CP68)+SUMIFS(装备数值!BL$50:BL$101,装备数值!$BG$50:$BG$101,"="&amp;新怪物属性!$CQ$2,装备数值!$BH$50:$BH$101,"&lt;="&amp;新怪物属性!$CQ68)+SUMIFS(装备数值!BL$50:BL$101,装备数值!$BG$50:$BG$101,"="&amp;新怪物属性!$CR$2,装备数值!$BH$50:$BH$101,"&lt;="&amp;新怪物属性!$CR68)</f>
        <v>18832</v>
      </c>
      <c r="CT68" s="14">
        <f>SUMIFS(装备数值!BM$50:BM$101,装备数值!$BG$50:$BG$101,"="&amp;新怪物属性!$CF$2,装备数值!$BH$50:$BH$101,"&lt;="&amp;新怪物属性!$CF68)+SUMIFS(装备数值!BM$50:BM$101,装备数值!$BG$50:$BG$101,"="&amp;新怪物属性!$CG$2,装备数值!$BH$50:$BH$101,"&lt;="&amp;新怪物属性!$CG68)+SUMIFS(装备数值!BM$50:BM$101,装备数值!$BG$50:$BG$101,"="&amp;新怪物属性!$CH$2,装备数值!$BH$50:$BH$101,"&lt;="&amp;新怪物属性!$CH68)+SUMIFS(装备数值!BM$50:BM$101,装备数值!$BG$50:$BG$101,"="&amp;新怪物属性!$CI$2,装备数值!$BH$50:$BH$101,"&lt;="&amp;新怪物属性!$CI68)+SUMIFS(装备数值!BM$50:BM$101,装备数值!$BG$50:$BG$101,"="&amp;新怪物属性!$CJ$2,装备数值!$BH$50:$BH$101,"&lt;="&amp;新怪物属性!$CJ68)+SUMIFS(装备数值!BM$50:BM$101,装备数值!$BG$50:$BG$101,"="&amp;新怪物属性!$CK$2,装备数值!$BH$50:$BH$101,"&lt;="&amp;新怪物属性!$CK68)+SUMIFS(装备数值!BM$50:BM$101,装备数值!$BG$50:$BG$101,"="&amp;新怪物属性!$CL$2,装备数值!$BH$50:$BH$101,"&lt;="&amp;新怪物属性!$CL68)+SUMIFS(装备数值!BM$50:BM$101,装备数值!$BG$50:$BG$101,"="&amp;新怪物属性!$CM$2,装备数值!$BH$50:$BH$101,"&lt;="&amp;新怪物属性!$CM68)+SUMIFS(装备数值!BM$50:BM$101,装备数值!$BG$50:$BG$101,"="&amp;新怪物属性!$CN$2,装备数值!$BH$50:$BH$101,"&lt;="&amp;新怪物属性!$CN68)+SUMIFS(装备数值!BM$50:BM$101,装备数值!$BG$50:$BG$101,"="&amp;新怪物属性!$CO$2,装备数值!$BH$50:$BH$101,"&lt;="&amp;新怪物属性!$CO68)+SUMIFS(装备数值!BM$50:BM$101,装备数值!$BG$50:$BG$101,"="&amp;新怪物属性!$CP$2,装备数值!$BH$50:$BH$101,"&lt;="&amp;新怪物属性!$CP68)+SUMIFS(装备数值!BM$50:BM$101,装备数值!$BG$50:$BG$101,"="&amp;新怪物属性!$CQ$2,装备数值!$BH$50:$BH$101,"&lt;="&amp;新怪物属性!$CQ68)+SUMIFS(装备数值!BM$50:BM$101,装备数值!$BG$50:$BG$101,"="&amp;新怪物属性!$CR$2,装备数值!$BH$50:$BH$101,"&lt;="&amp;新怪物属性!$CR68)</f>
        <v>141637</v>
      </c>
      <c r="CU68" s="14">
        <f>SUMIFS(装备数值!BN$50:BN$101,装备数值!$BG$50:$BG$101,"="&amp;新怪物属性!$CF$2,装备数值!$BH$50:$BH$101,"&lt;="&amp;新怪物属性!$CF68)+SUMIFS(装备数值!BN$50:BN$101,装备数值!$BG$50:$BG$101,"="&amp;新怪物属性!$CG$2,装备数值!$BH$50:$BH$101,"&lt;="&amp;新怪物属性!$CG68)+SUMIFS(装备数值!BN$50:BN$101,装备数值!$BG$50:$BG$101,"="&amp;新怪物属性!$CH$2,装备数值!$BH$50:$BH$101,"&lt;="&amp;新怪物属性!$CH68)+SUMIFS(装备数值!BN$50:BN$101,装备数值!$BG$50:$BG$101,"="&amp;新怪物属性!$CI$2,装备数值!$BH$50:$BH$101,"&lt;="&amp;新怪物属性!$CI68)+SUMIFS(装备数值!BN$50:BN$101,装备数值!$BG$50:$BG$101,"="&amp;新怪物属性!$CJ$2,装备数值!$BH$50:$BH$101,"&lt;="&amp;新怪物属性!$CJ68)+SUMIFS(装备数值!BN$50:BN$101,装备数值!$BG$50:$BG$101,"="&amp;新怪物属性!$CK$2,装备数值!$BH$50:$BH$101,"&lt;="&amp;新怪物属性!$CK68)+SUMIFS(装备数值!BN$50:BN$101,装备数值!$BG$50:$BG$101,"="&amp;新怪物属性!$CL$2,装备数值!$BH$50:$BH$101,"&lt;="&amp;新怪物属性!$CL68)+SUMIFS(装备数值!BN$50:BN$101,装备数值!$BG$50:$BG$101,"="&amp;新怪物属性!$CM$2,装备数值!$BH$50:$BH$101,"&lt;="&amp;新怪物属性!$CM68)+SUMIFS(装备数值!BN$50:BN$101,装备数值!$BG$50:$BG$101,"="&amp;新怪物属性!$CN$2,装备数值!$BH$50:$BH$101,"&lt;="&amp;新怪物属性!$CN68)+SUMIFS(装备数值!BN$50:BN$101,装备数值!$BG$50:$BG$101,"="&amp;新怪物属性!$CO$2,装备数值!$BH$50:$BH$101,"&lt;="&amp;新怪物属性!$CO68)+SUMIFS(装备数值!BN$50:BN$101,装备数值!$BG$50:$BG$101,"="&amp;新怪物属性!$CP$2,装备数值!$BH$50:$BH$101,"&lt;="&amp;新怪物属性!$CP68)+SUMIFS(装备数值!BN$50:BN$101,装备数值!$BG$50:$BG$101,"="&amp;新怪物属性!$CQ$2,装备数值!$BH$50:$BH$101,"&lt;="&amp;新怪物属性!$CQ68)+SUMIFS(装备数值!BN$50:BN$101,装备数值!$BG$50:$BG$101,"="&amp;新怪物属性!$CR$2,装备数值!$BH$50:$BH$101,"&lt;="&amp;新怪物属性!$CR68)</f>
        <v>2400</v>
      </c>
      <c r="CV68" s="14">
        <f>SUMIFS(装备数值!BO$50:BO$101,装备数值!$BG$50:$BG$101,"="&amp;新怪物属性!$CF$2,装备数值!$BH$50:$BH$101,"&lt;="&amp;新怪物属性!$CF68)+SUMIFS(装备数值!BO$50:BO$101,装备数值!$BG$50:$BG$101,"="&amp;新怪物属性!$CG$2,装备数值!$BH$50:$BH$101,"&lt;="&amp;新怪物属性!$CG68)+SUMIFS(装备数值!BO$50:BO$101,装备数值!$BG$50:$BG$101,"="&amp;新怪物属性!$CH$2,装备数值!$BH$50:$BH$101,"&lt;="&amp;新怪物属性!$CH68)+SUMIFS(装备数值!BO$50:BO$101,装备数值!$BG$50:$BG$101,"="&amp;新怪物属性!$CI$2,装备数值!$BH$50:$BH$101,"&lt;="&amp;新怪物属性!$CI68)+SUMIFS(装备数值!BO$50:BO$101,装备数值!$BG$50:$BG$101,"="&amp;新怪物属性!$CJ$2,装备数值!$BH$50:$BH$101,"&lt;="&amp;新怪物属性!$CJ68)+SUMIFS(装备数值!BO$50:BO$101,装备数值!$BG$50:$BG$101,"="&amp;新怪物属性!$CK$2,装备数值!$BH$50:$BH$101,"&lt;="&amp;新怪物属性!$CK68)+SUMIFS(装备数值!BO$50:BO$101,装备数值!$BG$50:$BG$101,"="&amp;新怪物属性!$CL$2,装备数值!$BH$50:$BH$101,"&lt;="&amp;新怪物属性!$CL68)+SUMIFS(装备数值!BO$50:BO$101,装备数值!$BG$50:$BG$101,"="&amp;新怪物属性!$CM$2,装备数值!$BH$50:$BH$101,"&lt;="&amp;新怪物属性!$CM68)+SUMIFS(装备数值!BO$50:BO$101,装备数值!$BG$50:$BG$101,"="&amp;新怪物属性!$CN$2,装备数值!$BH$50:$BH$101,"&lt;="&amp;新怪物属性!$CN68)+SUMIFS(装备数值!BO$50:BO$101,装备数值!$BG$50:$BG$101,"="&amp;新怪物属性!$CO$2,装备数值!$BH$50:$BH$101,"&lt;="&amp;新怪物属性!$CO68)+SUMIFS(装备数值!BO$50:BO$101,装备数值!$BG$50:$BG$101,"="&amp;新怪物属性!$CP$2,装备数值!$BH$50:$BH$101,"&lt;="&amp;新怪物属性!$CP68)+SUMIFS(装备数值!BO$50:BO$101,装备数值!$BG$50:$BG$101,"="&amp;新怪物属性!$CQ$2,装备数值!$BH$50:$BH$101,"&lt;="&amp;新怪物属性!$CQ68)+SUMIFS(装备数值!BO$50:BO$101,装备数值!$BG$50:$BG$101,"="&amp;新怪物属性!$CR$2,装备数值!$BH$50:$BH$101,"&lt;="&amp;新怪物属性!$CR68)</f>
        <v>485500</v>
      </c>
      <c r="CW68" s="14">
        <f>SUMIFS(装备数值!BP$50:BP$101,装备数值!$BG$50:$BG$101,"="&amp;新怪物属性!$CF$2,装备数值!$BH$50:$BH$101,"&lt;="&amp;新怪物属性!$CF68)+SUMIFS(装备数值!BP$50:BP$101,装备数值!$BG$50:$BG$101,"="&amp;新怪物属性!$CG$2,装备数值!$BH$50:$BH$101,"&lt;="&amp;新怪物属性!$CG68)+SUMIFS(装备数值!BP$50:BP$101,装备数值!$BG$50:$BG$101,"="&amp;新怪物属性!$CH$2,装备数值!$BH$50:$BH$101,"&lt;="&amp;新怪物属性!$CH68)+SUMIFS(装备数值!BP$50:BP$101,装备数值!$BG$50:$BG$101,"="&amp;新怪物属性!$CI$2,装备数值!$BH$50:$BH$101,"&lt;="&amp;新怪物属性!$CI68)+SUMIFS(装备数值!BP$50:BP$101,装备数值!$BG$50:$BG$101,"="&amp;新怪物属性!$CJ$2,装备数值!$BH$50:$BH$101,"&lt;="&amp;新怪物属性!$CJ68)+SUMIFS(装备数值!BP$50:BP$101,装备数值!$BG$50:$BG$101,"="&amp;新怪物属性!$CK$2,装备数值!$BH$50:$BH$101,"&lt;="&amp;新怪物属性!$CK68)+SUMIFS(装备数值!BP$50:BP$101,装备数值!$BG$50:$BG$101,"="&amp;新怪物属性!$CL$2,装备数值!$BH$50:$BH$101,"&lt;="&amp;新怪物属性!$CL68)+SUMIFS(装备数值!BP$50:BP$101,装备数值!$BG$50:$BG$101,"="&amp;新怪物属性!$CM$2,装备数值!$BH$50:$BH$101,"&lt;="&amp;新怪物属性!$CM68)+SUMIFS(装备数值!BP$50:BP$101,装备数值!$BG$50:$BG$101,"="&amp;新怪物属性!$CN$2,装备数值!$BH$50:$BH$101,"&lt;="&amp;新怪物属性!$CN68)+SUMIFS(装备数值!BP$50:BP$101,装备数值!$BG$50:$BG$101,"="&amp;新怪物属性!$CO$2,装备数值!$BH$50:$BH$101,"&lt;="&amp;新怪物属性!$CO68)+SUMIFS(装备数值!BP$50:BP$101,装备数值!$BG$50:$BG$101,"="&amp;新怪物属性!$CP$2,装备数值!$BH$50:$BH$101,"&lt;="&amp;新怪物属性!$CP68)+SUMIFS(装备数值!BP$50:BP$101,装备数值!$BG$50:$BG$101,"="&amp;新怪物属性!$CQ$2,装备数值!$BH$50:$BH$101,"&lt;="&amp;新怪物属性!$CQ68)+SUMIFS(装备数值!BP$50:BP$101,装备数值!$BG$50:$BG$101,"="&amp;新怪物属性!$CR$2,装备数值!$BH$50:$BH$101,"&lt;="&amp;新怪物属性!$CR68)</f>
        <v>9670</v>
      </c>
      <c r="CX68" s="14">
        <f>SUMIFS(装备数值!BQ$50:BQ$101,装备数值!$BG$50:$BG$101,"="&amp;新怪物属性!$CF$2,装备数值!$BH$50:$BH$101,"&lt;="&amp;新怪物属性!$CF68)+SUMIFS(装备数值!BQ$50:BQ$101,装备数值!$BG$50:$BG$101,"="&amp;新怪物属性!$CG$2,装备数值!$BH$50:$BH$101,"&lt;="&amp;新怪物属性!$CG68)+SUMIFS(装备数值!BQ$50:BQ$101,装备数值!$BG$50:$BG$101,"="&amp;新怪物属性!$CH$2,装备数值!$BH$50:$BH$101,"&lt;="&amp;新怪物属性!$CH68)+SUMIFS(装备数值!BQ$50:BQ$101,装备数值!$BG$50:$BG$101,"="&amp;新怪物属性!$CI$2,装备数值!$BH$50:$BH$101,"&lt;="&amp;新怪物属性!$CI68)+SUMIFS(装备数值!BQ$50:BQ$101,装备数值!$BG$50:$BG$101,"="&amp;新怪物属性!$CJ$2,装备数值!$BH$50:$BH$101,"&lt;="&amp;新怪物属性!$CJ68)+SUMIFS(装备数值!BQ$50:BQ$101,装备数值!$BG$50:$BG$101,"="&amp;新怪物属性!$CK$2,装备数值!$BH$50:$BH$101,"&lt;="&amp;新怪物属性!$CK68)+SUMIFS(装备数值!BQ$50:BQ$101,装备数值!$BG$50:$BG$101,"="&amp;新怪物属性!$CL$2,装备数值!$BH$50:$BH$101,"&lt;="&amp;新怪物属性!$CL68)+SUMIFS(装备数值!BQ$50:BQ$101,装备数值!$BG$50:$BG$101,"="&amp;新怪物属性!$CM$2,装备数值!$BH$50:$BH$101,"&lt;="&amp;新怪物属性!$CM68)+SUMIFS(装备数值!BQ$50:BQ$101,装备数值!$BG$50:$BG$101,"="&amp;新怪物属性!$CN$2,装备数值!$BH$50:$BH$101,"&lt;="&amp;新怪物属性!$CN68)+SUMIFS(装备数值!BQ$50:BQ$101,装备数值!$BG$50:$BG$101,"="&amp;新怪物属性!$CO$2,装备数值!$BH$50:$BH$101,"&lt;="&amp;新怪物属性!$CO68)+SUMIFS(装备数值!BQ$50:BQ$101,装备数值!$BG$50:$BG$101,"="&amp;新怪物属性!$CP$2,装备数值!$BH$50:$BH$101,"&lt;="&amp;新怪物属性!$CP68)+SUMIFS(装备数值!BQ$50:BQ$101,装备数值!$BG$50:$BG$101,"="&amp;新怪物属性!$CQ$2,装备数值!$BH$50:$BH$101,"&lt;="&amp;新怪物属性!$CQ68)+SUMIFS(装备数值!BQ$50:BQ$101,装备数值!$BG$50:$BG$101,"="&amp;新怪物属性!$CR$2,装备数值!$BH$50:$BH$101,"&lt;="&amp;新怪物属性!$CR68)</f>
        <v>250</v>
      </c>
      <c r="CY68" s="14">
        <f>SUMIFS(装备数值!BR$50:BR$101,装备数值!$BG$50:$BG$101,"="&amp;新怪物属性!$CF$2,装备数值!$BH$50:$BH$101,"&lt;="&amp;新怪物属性!$CF68)+SUMIFS(装备数值!BR$50:BR$101,装备数值!$BG$50:$BG$101,"="&amp;新怪物属性!$CG$2,装备数值!$BH$50:$BH$101,"&lt;="&amp;新怪物属性!$CG68)+SUMIFS(装备数值!BR$50:BR$101,装备数值!$BG$50:$BG$101,"="&amp;新怪物属性!$CH$2,装备数值!$BH$50:$BH$101,"&lt;="&amp;新怪物属性!$CH68)+SUMIFS(装备数值!BR$50:BR$101,装备数值!$BG$50:$BG$101,"="&amp;新怪物属性!$CI$2,装备数值!$BH$50:$BH$101,"&lt;="&amp;新怪物属性!$CI68)+SUMIFS(装备数值!BR$50:BR$101,装备数值!$BG$50:$BG$101,"="&amp;新怪物属性!$CJ$2,装备数值!$BH$50:$BH$101,"&lt;="&amp;新怪物属性!$CJ68)+SUMIFS(装备数值!BR$50:BR$101,装备数值!$BG$50:$BG$101,"="&amp;新怪物属性!$CK$2,装备数值!$BH$50:$BH$101,"&lt;="&amp;新怪物属性!$CK68)+SUMIFS(装备数值!BR$50:BR$101,装备数值!$BG$50:$BG$101,"="&amp;新怪物属性!$CL$2,装备数值!$BH$50:$BH$101,"&lt;="&amp;新怪物属性!$CL68)+SUMIFS(装备数值!BR$50:BR$101,装备数值!$BG$50:$BG$101,"="&amp;新怪物属性!$CM$2,装备数值!$BH$50:$BH$101,"&lt;="&amp;新怪物属性!$CM68)+SUMIFS(装备数值!BR$50:BR$101,装备数值!$BG$50:$BG$101,"="&amp;新怪物属性!$CN$2,装备数值!$BH$50:$BH$101,"&lt;="&amp;新怪物属性!$CN68)+SUMIFS(装备数值!BR$50:BR$101,装备数值!$BG$50:$BG$101,"="&amp;新怪物属性!$CO$2,装备数值!$BH$50:$BH$101,"&lt;="&amp;新怪物属性!$CO68)+SUMIFS(装备数值!BR$50:BR$101,装备数值!$BG$50:$BG$101,"="&amp;新怪物属性!$CP$2,装备数值!$BH$50:$BH$101,"&lt;="&amp;新怪物属性!$CP68)+SUMIFS(装备数值!BR$50:BR$101,装备数值!$BG$50:$BG$101,"="&amp;新怪物属性!$CQ$2,装备数值!$BH$50:$BH$101,"&lt;="&amp;新怪物属性!$CQ68)+SUMIFS(装备数值!BR$50:BR$101,装备数值!$BG$50:$BG$101,"="&amp;新怪物属性!$CR$2,装备数值!$BH$50:$BH$101,"&lt;="&amp;新怪物属性!$CR68)</f>
        <v>250</v>
      </c>
      <c r="CZ68" s="14">
        <f>SUMIFS(装备数值!BS$50:BS$101,装备数值!$BG$50:$BG$101,"="&amp;新怪物属性!$CF$2,装备数值!$BH$50:$BH$101,"&lt;="&amp;新怪物属性!$CF68)+SUMIFS(装备数值!BS$50:BS$101,装备数值!$BG$50:$BG$101,"="&amp;新怪物属性!$CG$2,装备数值!$BH$50:$BH$101,"&lt;="&amp;新怪物属性!$CG68)+SUMIFS(装备数值!BS$50:BS$101,装备数值!$BG$50:$BG$101,"="&amp;新怪物属性!$CH$2,装备数值!$BH$50:$BH$101,"&lt;="&amp;新怪物属性!$CH68)+SUMIFS(装备数值!BS$50:BS$101,装备数值!$BG$50:$BG$101,"="&amp;新怪物属性!$CI$2,装备数值!$BH$50:$BH$101,"&lt;="&amp;新怪物属性!$CI68)+SUMIFS(装备数值!BS$50:BS$101,装备数值!$BG$50:$BG$101,"="&amp;新怪物属性!$CJ$2,装备数值!$BH$50:$BH$101,"&lt;="&amp;新怪物属性!$CJ68)+SUMIFS(装备数值!BS$50:BS$101,装备数值!$BG$50:$BG$101,"="&amp;新怪物属性!$CK$2,装备数值!$BH$50:$BH$101,"&lt;="&amp;新怪物属性!$CK68)+SUMIFS(装备数值!BS$50:BS$101,装备数值!$BG$50:$BG$101,"="&amp;新怪物属性!$CL$2,装备数值!$BH$50:$BH$101,"&lt;="&amp;新怪物属性!$CL68)+SUMIFS(装备数值!BS$50:BS$101,装备数值!$BG$50:$BG$101,"="&amp;新怪物属性!$CM$2,装备数值!$BH$50:$BH$101,"&lt;="&amp;新怪物属性!$CM68)+SUMIFS(装备数值!BS$50:BS$101,装备数值!$BG$50:$BG$101,"="&amp;新怪物属性!$CN$2,装备数值!$BH$50:$BH$101,"&lt;="&amp;新怪物属性!$CN68)+SUMIFS(装备数值!BS$50:BS$101,装备数值!$BG$50:$BG$101,"="&amp;新怪物属性!$CO$2,装备数值!$BH$50:$BH$101,"&lt;="&amp;新怪物属性!$CO68)+SUMIFS(装备数值!BS$50:BS$101,装备数值!$BG$50:$BG$101,"="&amp;新怪物属性!$CP$2,装备数值!$BH$50:$BH$101,"&lt;="&amp;新怪物属性!$CP68)+SUMIFS(装备数值!BS$50:BS$101,装备数值!$BG$50:$BG$101,"="&amp;新怪物属性!$CQ$2,装备数值!$BH$50:$BH$101,"&lt;="&amp;新怪物属性!$CQ68)+SUMIFS(装备数值!BS$50:BS$101,装备数值!$BG$50:$BG$101,"="&amp;新怪物属性!$CR$2,装备数值!$BH$50:$BH$101,"&lt;="&amp;新怪物属性!$CR68)</f>
        <v>250</v>
      </c>
      <c r="DA68" s="14">
        <f>SUMIFS(装备数值!BT$50:BT$101,装备数值!$BG$50:$BG$101,"="&amp;新怪物属性!$CF$2,装备数值!$BH$50:$BH$101,"&lt;="&amp;新怪物属性!$CF68)+SUMIFS(装备数值!BT$50:BT$101,装备数值!$BG$50:$BG$101,"="&amp;新怪物属性!$CG$2,装备数值!$BH$50:$BH$101,"&lt;="&amp;新怪物属性!$CG68)+SUMIFS(装备数值!BT$50:BT$101,装备数值!$BG$50:$BG$101,"="&amp;新怪物属性!$CH$2,装备数值!$BH$50:$BH$101,"&lt;="&amp;新怪物属性!$CH68)+SUMIFS(装备数值!BT$50:BT$101,装备数值!$BG$50:$BG$101,"="&amp;新怪物属性!$CI$2,装备数值!$BH$50:$BH$101,"&lt;="&amp;新怪物属性!$CI68)+SUMIFS(装备数值!BT$50:BT$101,装备数值!$BG$50:$BG$101,"="&amp;新怪物属性!$CJ$2,装备数值!$BH$50:$BH$101,"&lt;="&amp;新怪物属性!$CJ68)+SUMIFS(装备数值!BT$50:BT$101,装备数值!$BG$50:$BG$101,"="&amp;新怪物属性!$CK$2,装备数值!$BH$50:$BH$101,"&lt;="&amp;新怪物属性!$CK68)+SUMIFS(装备数值!BT$50:BT$101,装备数值!$BG$50:$BG$101,"="&amp;新怪物属性!$CL$2,装备数值!$BH$50:$BH$101,"&lt;="&amp;新怪物属性!$CL68)+SUMIFS(装备数值!BT$50:BT$101,装备数值!$BG$50:$BG$101,"="&amp;新怪物属性!$CM$2,装备数值!$BH$50:$BH$101,"&lt;="&amp;新怪物属性!$CM68)+SUMIFS(装备数值!BT$50:BT$101,装备数值!$BG$50:$BG$101,"="&amp;新怪物属性!$CN$2,装备数值!$BH$50:$BH$101,"&lt;="&amp;新怪物属性!$CN68)+SUMIFS(装备数值!BT$50:BT$101,装备数值!$BG$50:$BG$101,"="&amp;新怪物属性!$CO$2,装备数值!$BH$50:$BH$101,"&lt;="&amp;新怪物属性!$CO68)+SUMIFS(装备数值!BT$50:BT$101,装备数值!$BG$50:$BG$101,"="&amp;新怪物属性!$CP$2,装备数值!$BH$50:$BH$101,"&lt;="&amp;新怪物属性!$CP68)+SUMIFS(装备数值!BT$50:BT$101,装备数值!$BG$50:$BG$101,"="&amp;新怪物属性!$CQ$2,装备数值!$BH$50:$BH$101,"&lt;="&amp;新怪物属性!$CQ68)+SUMIFS(装备数值!BT$50:BT$101,装备数值!$BG$50:$BG$101,"="&amp;新怪物属性!$CR$2,装备数值!$BH$50:$BH$101,"&lt;="&amp;新怪物属性!$CR68)</f>
        <v>250</v>
      </c>
      <c r="DB68" s="14">
        <f>SUMIFS(装备数值!BU$50:BU$101,装备数值!$BG$50:$BG$101,"="&amp;新怪物属性!$CF$2,装备数值!$BH$50:$BH$101,"&lt;="&amp;新怪物属性!$CF68)+SUMIFS(装备数值!BU$50:BU$101,装备数值!$BG$50:$BG$101,"="&amp;新怪物属性!$CG$2,装备数值!$BH$50:$BH$101,"&lt;="&amp;新怪物属性!$CG68)+SUMIFS(装备数值!BU$50:BU$101,装备数值!$BG$50:$BG$101,"="&amp;新怪物属性!$CH$2,装备数值!$BH$50:$BH$101,"&lt;="&amp;新怪物属性!$CH68)+SUMIFS(装备数值!BU$50:BU$101,装备数值!$BG$50:$BG$101,"="&amp;新怪物属性!$CI$2,装备数值!$BH$50:$BH$101,"&lt;="&amp;新怪物属性!$CI68)+SUMIFS(装备数值!BU$50:BU$101,装备数值!$BG$50:$BG$101,"="&amp;新怪物属性!$CJ$2,装备数值!$BH$50:$BH$101,"&lt;="&amp;新怪物属性!$CJ68)+SUMIFS(装备数值!BU$50:BU$101,装备数值!$BG$50:$BG$101,"="&amp;新怪物属性!$CK$2,装备数值!$BH$50:$BH$101,"&lt;="&amp;新怪物属性!$CK68)+SUMIFS(装备数值!BU$50:BU$101,装备数值!$BG$50:$BG$101,"="&amp;新怪物属性!$CL$2,装备数值!$BH$50:$BH$101,"&lt;="&amp;新怪物属性!$CL68)+SUMIFS(装备数值!BU$50:BU$101,装备数值!$BG$50:$BG$101,"="&amp;新怪物属性!$CM$2,装备数值!$BH$50:$BH$101,"&lt;="&amp;新怪物属性!$CM68)+SUMIFS(装备数值!BU$50:BU$101,装备数值!$BG$50:$BG$101,"="&amp;新怪物属性!$CN$2,装备数值!$BH$50:$BH$101,"&lt;="&amp;新怪物属性!$CN68)+SUMIFS(装备数值!BU$50:BU$101,装备数值!$BG$50:$BG$101,"="&amp;新怪物属性!$CO$2,装备数值!$BH$50:$BH$101,"&lt;="&amp;新怪物属性!$CO68)+SUMIFS(装备数值!BU$50:BU$101,装备数值!$BG$50:$BG$101,"="&amp;新怪物属性!$CP$2,装备数值!$BH$50:$BH$101,"&lt;="&amp;新怪物属性!$CP68)+SUMIFS(装备数值!BU$50:BU$101,装备数值!$BG$50:$BG$101,"="&amp;新怪物属性!$CQ$2,装备数值!$BH$50:$BH$101,"&lt;="&amp;新怪物属性!$CQ68)+SUMIFS(装备数值!BU$50:BU$101,装备数值!$BG$50:$BG$101,"="&amp;新怪物属性!$CR$2,装备数值!$BH$50:$BH$101,"&lt;="&amp;新怪物属性!$CR68)</f>
        <v>0.05</v>
      </c>
      <c r="DC68" s="14">
        <f>SUMIFS(装备数值!BV$50:BV$101,装备数值!$BG$50:$BG$101,"="&amp;新怪物属性!$CF$2,装备数值!$BH$50:$BH$101,"&lt;="&amp;新怪物属性!$CF68)+SUMIFS(装备数值!BV$50:BV$101,装备数值!$BG$50:$BG$101,"="&amp;新怪物属性!$CG$2,装备数值!$BH$50:$BH$101,"&lt;="&amp;新怪物属性!$CG68)+SUMIFS(装备数值!BV$50:BV$101,装备数值!$BG$50:$BG$101,"="&amp;新怪物属性!$CH$2,装备数值!$BH$50:$BH$101,"&lt;="&amp;新怪物属性!$CH68)+SUMIFS(装备数值!BV$50:BV$101,装备数值!$BG$50:$BG$101,"="&amp;新怪物属性!$CI$2,装备数值!$BH$50:$BH$101,"&lt;="&amp;新怪物属性!$CI68)+SUMIFS(装备数值!BV$50:BV$101,装备数值!$BG$50:$BG$101,"="&amp;新怪物属性!$CJ$2,装备数值!$BH$50:$BH$101,"&lt;="&amp;新怪物属性!$CJ68)+SUMIFS(装备数值!BV$50:BV$101,装备数值!$BG$50:$BG$101,"="&amp;新怪物属性!$CK$2,装备数值!$BH$50:$BH$101,"&lt;="&amp;新怪物属性!$CK68)+SUMIFS(装备数值!BV$50:BV$101,装备数值!$BG$50:$BG$101,"="&amp;新怪物属性!$CL$2,装备数值!$BH$50:$BH$101,"&lt;="&amp;新怪物属性!$CL68)+SUMIFS(装备数值!BV$50:BV$101,装备数值!$BG$50:$BG$101,"="&amp;新怪物属性!$CM$2,装备数值!$BH$50:$BH$101,"&lt;="&amp;新怪物属性!$CM68)+SUMIFS(装备数值!BV$50:BV$101,装备数值!$BG$50:$BG$101,"="&amp;新怪物属性!$CN$2,装备数值!$BH$50:$BH$101,"&lt;="&amp;新怪物属性!$CN68)+SUMIFS(装备数值!BV$50:BV$101,装备数值!$BG$50:$BG$101,"="&amp;新怪物属性!$CO$2,装备数值!$BH$50:$BH$101,"&lt;="&amp;新怪物属性!$CO68)+SUMIFS(装备数值!BV$50:BV$101,装备数值!$BG$50:$BG$101,"="&amp;新怪物属性!$CP$2,装备数值!$BH$50:$BH$101,"&lt;="&amp;新怪物属性!$CP68)+SUMIFS(装备数值!BV$50:BV$101,装备数值!$BG$50:$BG$101,"="&amp;新怪物属性!$CQ$2,装备数值!$BH$50:$BH$101,"&lt;="&amp;新怪物属性!$CQ68)+SUMIFS(装备数值!BV$50:BV$101,装备数值!$BG$50:$BG$101,"="&amp;新怪物属性!$CR$2,装备数值!$BH$50:$BH$101,"&lt;="&amp;新怪物属性!$CR68)</f>
        <v>0.05</v>
      </c>
      <c r="DD68" s="14">
        <f>SUMIFS(装备数值!BW$50:BW$101,装备数值!$BG$50:$BG$101,"="&amp;新怪物属性!$CF$2,装备数值!$BH$50:$BH$101,"&lt;="&amp;新怪物属性!$CF68)+SUMIFS(装备数值!BW$50:BW$101,装备数值!$BG$50:$BG$101,"="&amp;新怪物属性!$CG$2,装备数值!$BH$50:$BH$101,"&lt;="&amp;新怪物属性!$CG68)+SUMIFS(装备数值!BW$50:BW$101,装备数值!$BG$50:$BG$101,"="&amp;新怪物属性!$CH$2,装备数值!$BH$50:$BH$101,"&lt;="&amp;新怪物属性!$CH68)+SUMIFS(装备数值!BW$50:BW$101,装备数值!$BG$50:$BG$101,"="&amp;新怪物属性!$CI$2,装备数值!$BH$50:$BH$101,"&lt;="&amp;新怪物属性!$CI68)+SUMIFS(装备数值!BW$50:BW$101,装备数值!$BG$50:$BG$101,"="&amp;新怪物属性!$CJ$2,装备数值!$BH$50:$BH$101,"&lt;="&amp;新怪物属性!$CJ68)+SUMIFS(装备数值!BW$50:BW$101,装备数值!$BG$50:$BG$101,"="&amp;新怪物属性!$CK$2,装备数值!$BH$50:$BH$101,"&lt;="&amp;新怪物属性!$CK68)+SUMIFS(装备数值!BW$50:BW$101,装备数值!$BG$50:$BG$101,"="&amp;新怪物属性!$CL$2,装备数值!$BH$50:$BH$101,"&lt;="&amp;新怪物属性!$CL68)+SUMIFS(装备数值!BW$50:BW$101,装备数值!$BG$50:$BG$101,"="&amp;新怪物属性!$CM$2,装备数值!$BH$50:$BH$101,"&lt;="&amp;新怪物属性!$CM68)+SUMIFS(装备数值!BW$50:BW$101,装备数值!$BG$50:$BG$101,"="&amp;新怪物属性!$CN$2,装备数值!$BH$50:$BH$101,"&lt;="&amp;新怪物属性!$CN68)+SUMIFS(装备数值!BW$50:BW$101,装备数值!$BG$50:$BG$101,"="&amp;新怪物属性!$CO$2,装备数值!$BH$50:$BH$101,"&lt;="&amp;新怪物属性!$CO68)+SUMIFS(装备数值!BW$50:BW$101,装备数值!$BG$50:$BG$101,"="&amp;新怪物属性!$CP$2,装备数值!$BH$50:$BH$101,"&lt;="&amp;新怪物属性!$CP68)+SUMIFS(装备数值!BW$50:BW$101,装备数值!$BG$50:$BG$101,"="&amp;新怪物属性!$CQ$2,装备数值!$BH$50:$BH$101,"&lt;="&amp;新怪物属性!$CQ68)+SUMIFS(装备数值!BW$50:BW$101,装备数值!$BG$50:$BG$101,"="&amp;新怪物属性!$CR$2,装备数值!$BH$50:$BH$101,"&lt;="&amp;新怪物属性!$CR68)</f>
        <v>0</v>
      </c>
      <c r="DE68" s="14">
        <f>SUMIFS(装备数值!BX$50:BX$101,装备数值!$BG$50:$BG$101,"="&amp;新怪物属性!$CF$2,装备数值!$BH$50:$BH$101,"&lt;="&amp;新怪物属性!$CF68)+SUMIFS(装备数值!BX$50:BX$101,装备数值!$BG$50:$BG$101,"="&amp;新怪物属性!$CG$2,装备数值!$BH$50:$BH$101,"&lt;="&amp;新怪物属性!$CG68)+SUMIFS(装备数值!BX$50:BX$101,装备数值!$BG$50:$BG$101,"="&amp;新怪物属性!$CH$2,装备数值!$BH$50:$BH$101,"&lt;="&amp;新怪物属性!$CH68)+SUMIFS(装备数值!BX$50:BX$101,装备数值!$BG$50:$BG$101,"="&amp;新怪物属性!$CI$2,装备数值!$BH$50:$BH$101,"&lt;="&amp;新怪物属性!$CI68)+SUMIFS(装备数值!BX$50:BX$101,装备数值!$BG$50:$BG$101,"="&amp;新怪物属性!$CJ$2,装备数值!$BH$50:$BH$101,"&lt;="&amp;新怪物属性!$CJ68)+SUMIFS(装备数值!BX$50:BX$101,装备数值!$BG$50:$BG$101,"="&amp;新怪物属性!$CK$2,装备数值!$BH$50:$BH$101,"&lt;="&amp;新怪物属性!$CK68)+SUMIFS(装备数值!BX$50:BX$101,装备数值!$BG$50:$BG$101,"="&amp;新怪物属性!$CL$2,装备数值!$BH$50:$BH$101,"&lt;="&amp;新怪物属性!$CL68)+SUMIFS(装备数值!BX$50:BX$101,装备数值!$BG$50:$BG$101,"="&amp;新怪物属性!$CM$2,装备数值!$BH$50:$BH$101,"&lt;="&amp;新怪物属性!$CM68)+SUMIFS(装备数值!BX$50:BX$101,装备数值!$BG$50:$BG$101,"="&amp;新怪物属性!$CN$2,装备数值!$BH$50:$BH$101,"&lt;="&amp;新怪物属性!$CN68)+SUMIFS(装备数值!BX$50:BX$101,装备数值!$BG$50:$BG$101,"="&amp;新怪物属性!$CO$2,装备数值!$BH$50:$BH$101,"&lt;="&amp;新怪物属性!$CO68)+SUMIFS(装备数值!BX$50:BX$101,装备数值!$BG$50:$BG$101,"="&amp;新怪物属性!$CP$2,装备数值!$BH$50:$BH$101,"&lt;="&amp;新怪物属性!$CP68)+SUMIFS(装备数值!BX$50:BX$101,装备数值!$BG$50:$BG$101,"="&amp;新怪物属性!$CQ$2,装备数值!$BH$50:$BH$101,"&lt;="&amp;新怪物属性!$CQ68)+SUMIFS(装备数值!BX$50:BX$101,装备数值!$BG$50:$BG$101,"="&amp;新怪物属性!$CR$2,装备数值!$BH$50:$BH$101,"&lt;="&amp;新怪物属性!$CR68)</f>
        <v>0</v>
      </c>
      <c r="DH68" s="14">
        <f>INDEX(装备数值!$I$13:$M$116,新怪物属性!$P68*8+1,DH$2)*$X68+INDEX(装备数值!$I$13:$M$116,新怪物属性!$Q68*8+2,DH$2)*$Y68+INDEX(装备数值!$I$13:$M$116,新怪物属性!$S68*8+3,DH$2)*$Z68+INDEX(装备数值!$I$13:$M$116,新怪物属性!$R68*8+4,DH$2)*$AA68+INDEX(装备数值!$I$13:$M$116,新怪物属性!$T68*8+5,DH$2)*$AB68+INDEX(装备数值!$I$13:$M$116,新怪物属性!$U68*8+6,DH$2)*$AC68+INDEX(装备数值!$I$13:$M$116,新怪物属性!$V68*8+7,DH$2)*$AD68+INDEX(装备数值!$I$13:$M$116,新怪物属性!$W68*8+8,DH$2)*$AE68</f>
        <v>29800</v>
      </c>
      <c r="DI68" s="14">
        <f>INDEX(装备数值!$I$13:$M$116,新怪物属性!$P68*8+1,DI$2)*$X68+INDEX(装备数值!$I$13:$M$116,新怪物属性!$Q68*8+2,DI$2)*$Y68+INDEX(装备数值!$I$13:$M$116,新怪物属性!$S68*8+3,DI$2)*$Z68+INDEX(装备数值!$I$13:$M$116,新怪物属性!$R68*8+4,DI$2)*$AA68+INDEX(装备数值!$I$13:$M$116,新怪物属性!$T68*8+5,DI$2)*$AB68+INDEX(装备数值!$I$13:$M$116,新怪物属性!$U68*8+6,DI$2)*$AC68+INDEX(装备数值!$I$13:$M$116,新怪物属性!$V68*8+7,DI$2)*$AD68+INDEX(装备数值!$I$13:$M$116,新怪物属性!$W68*8+8,DI$2)*$AE68</f>
        <v>225000</v>
      </c>
      <c r="DJ68" s="14">
        <f>INDEX(装备数值!$I$13:$M$116,新怪物属性!$P68*8+1,DJ$2)*$X68+INDEX(装备数值!$I$13:$M$116,新怪物属性!$Q68*8+2,DJ$2)*$Y68+INDEX(装备数值!$I$13:$M$116,新怪物属性!$S68*8+3,DJ$2)*$Z68+INDEX(装备数值!$I$13:$M$116,新怪物属性!$R68*8+4,DJ$2)*$AA68+INDEX(装备数值!$I$13:$M$116,新怪物属性!$T68*8+5,DJ$2)*$AB68+INDEX(装备数值!$I$13:$M$116,新怪物属性!$U68*8+6,DJ$2)*$AC68+INDEX(装备数值!$I$13:$M$116,新怪物属性!$V68*8+7,DJ$2)*$AD68+INDEX(装备数值!$I$13:$M$116,新怪物属性!$W68*8+8,DJ$2)*$AE68</f>
        <v>14800</v>
      </c>
      <c r="DK68" s="14">
        <f>INDEX(装备数值!$I$13:$M$116,新怪物属性!$P68*8+1,DK$2)*$X68+INDEX(装备数值!$I$13:$M$116,新怪物属性!$Q68*8+2,DK$2)*$Y68+INDEX(装备数值!$I$13:$M$116,新怪物属性!$S68*8+3,DK$2)*$Z68+INDEX(装备数值!$I$13:$M$116,新怪物属性!$R68*8+4,DK$2)*$AA68+INDEX(装备数值!$I$13:$M$116,新怪物属性!$T68*8+5,DK$2)*$AB68+INDEX(装备数值!$I$13:$M$116,新怪物属性!$U68*8+6,DK$2)*$AC68+INDEX(装备数值!$I$13:$M$116,新怪物属性!$V68*8+7,DK$2)*$AD68+INDEX(装备数值!$I$13:$M$116,新怪物属性!$W68*8+8,DK$2)*$AE68</f>
        <v>300000</v>
      </c>
      <c r="DL68" s="14">
        <f>INDEX(装备数值!$I$13:$M$116,新怪物属性!$P68*8+1,DL$2)*$X68+INDEX(装备数值!$I$13:$M$116,新怪物属性!$Q68*8+2,DL$2)*$Y68+INDEX(装备数值!$I$13:$M$116,新怪物属性!$S68*8+3,DL$2)*$Z68+INDEX(装备数值!$I$13:$M$116,新怪物属性!$R68*8+4,DL$2)*$AA68+INDEX(装备数值!$I$13:$M$116,新怪物属性!$T68*8+5,DL$2)*$AB68+INDEX(装备数值!$I$13:$M$116,新怪物属性!$U68*8+6,DL$2)*$AC68+INDEX(装备数值!$I$13:$M$116,新怪物属性!$V68*8+7,DL$2)*$AD68+INDEX(装备数值!$I$13:$M$116,新怪物属性!$W68*8+8,DL$2)*$AE68</f>
        <v>6000</v>
      </c>
      <c r="DO68" s="14">
        <f>INDEX(装备数值!$X$13:$AH$116,$P68*8+1,DO$2)*$AF68+INDEX(装备数值!$X$13:$AH$116,$Q68*8+2,DO$2)*$AG68+INDEX(装备数值!$X$13:$AH$116,$S68*8+3,DO$2)*$AH68+INDEX(装备数值!$X$13:$AH$116,$R68*8+4,DO$2)*$AI68+INDEX(装备数值!$X$13:$AH$116,$T68*8+5,DO$2)*$AJ68+INDEX(装备数值!$X$13:$AH$116,$U68*8+6,DO$2)*$AK68+INDEX(装备数值!$X$13:$AH$116,$V68*8+7,DO$2)*$AL68+INDEX(装备数值!$X$13:$AH$116,$W68*8+8,DO$2)*$AM68</f>
        <v>11250</v>
      </c>
      <c r="DP68" s="14">
        <f>INDEX(装备数值!$X$13:$AH$116,$P68*8+1,DP$2)*$AF68+INDEX(装备数值!$X$13:$AH$116,$Q68*8+2,DP$2)*$AG68+INDEX(装备数值!$X$13:$AH$116,$S68*8+3,DP$2)*$AH68+INDEX(装备数值!$X$13:$AH$116,$R68*8+4,DP$2)*$AI68+INDEX(装备数值!$X$13:$AH$116,$T68*8+5,DP$2)*$AJ68+INDEX(装备数值!$X$13:$AH$116,$U68*8+6,DP$2)*$AK68+INDEX(装备数值!$X$13:$AH$116,$V68*8+7,DP$2)*$AL68+INDEX(装备数值!$X$13:$AH$116,$W68*8+8,DP$2)*$AM68</f>
        <v>75915</v>
      </c>
      <c r="DQ68" s="14">
        <f>INDEX(装备数值!$X$13:$AH$116,$P68*8+1,DQ$2)*$AF68+INDEX(装备数值!$X$13:$AH$116,$Q68*8+2,DQ$2)*$AG68+INDEX(装备数值!$X$13:$AH$116,$S68*8+3,DQ$2)*$AH68+INDEX(装备数值!$X$13:$AH$116,$R68*8+4,DQ$2)*$AI68+INDEX(装备数值!$X$13:$AH$116,$T68*8+5,DQ$2)*$AJ68+INDEX(装备数值!$X$13:$AH$116,$U68*8+6,DQ$2)*$AK68+INDEX(装备数值!$X$13:$AH$116,$V68*8+7,DQ$2)*$AL68+INDEX(装备数值!$X$13:$AH$116,$W68*8+8,DQ$2)*$AM68</f>
        <v>4480</v>
      </c>
      <c r="DR68" s="14">
        <f>INDEX(装备数值!$X$13:$AH$116,$P68*8+1,DR$2)*$AF68+INDEX(装备数值!$X$13:$AH$116,$Q68*8+2,DR$2)*$AG68+INDEX(装备数值!$X$13:$AH$116,$S68*8+3,DR$2)*$AH68+INDEX(装备数值!$X$13:$AH$116,$R68*8+4,DR$2)*$AI68+INDEX(装备数值!$X$13:$AH$116,$T68*8+5,DR$2)*$AJ68+INDEX(装备数值!$X$13:$AH$116,$U68*8+6,DR$2)*$AK68+INDEX(装备数值!$X$13:$AH$116,$V68*8+7,DR$2)*$AL68+INDEX(装备数值!$X$13:$AH$116,$W68*8+8,DR$2)*$AM68</f>
        <v>123750</v>
      </c>
      <c r="DS68" s="14">
        <f>INDEX(装备数值!$X$13:$AH$116,$P68*8+1,DS$2)*$AF68+INDEX(装备数值!$X$13:$AH$116,$Q68*8+2,DS$2)*$AG68+INDEX(装备数值!$X$13:$AH$116,$S68*8+3,DS$2)*$AH68+INDEX(装备数值!$X$13:$AH$116,$R68*8+4,DS$2)*$AI68+INDEX(装备数值!$X$13:$AH$116,$T68*8+5,DS$2)*$AJ68+INDEX(装备数值!$X$13:$AH$116,$U68*8+6,DS$2)*$AK68+INDEX(装备数值!$X$13:$AH$116,$V68*8+7,DS$2)*$AL68+INDEX(装备数值!$X$13:$AH$116,$W68*8+8,DS$2)*$AM68</f>
        <v>1800</v>
      </c>
      <c r="DT68" s="14">
        <f>INDEX(装备数值!$X$13:$AH$116,$P68*8+1,DT$2)*$AF68+INDEX(装备数值!$X$13:$AH$116,$Q68*8+2,DT$2)*$AG68+INDEX(装备数值!$X$13:$AH$116,$S68*8+3,DT$2)*$AH68+INDEX(装备数值!$X$13:$AH$116,$R68*8+4,DT$2)*$AI68+INDEX(装备数值!$X$13:$AH$116,$T68*8+5,DT$2)*$AJ68+INDEX(装备数值!$X$13:$AH$116,$U68*8+6,DT$2)*$AK68+INDEX(装备数值!$X$13:$AH$116,$V68*8+7,DT$2)*$AL68+INDEX(装备数值!$X$13:$AH$116,$W68*8+8,DT$2)*$AM68</f>
        <v>7840</v>
      </c>
      <c r="DU68" s="14">
        <f>INDEX(装备数值!$X$13:$AH$116,$P68*8+1,DU$2)*$AF68+INDEX(装备数值!$X$13:$AH$116,$Q68*8+2,DU$2)*$AG68+INDEX(装备数值!$X$13:$AH$116,$S68*8+3,DU$2)*$AH68+INDEX(装备数值!$X$13:$AH$116,$R68*8+4,DU$2)*$AI68+INDEX(装备数值!$X$13:$AH$116,$T68*8+5,DU$2)*$AJ68+INDEX(装备数值!$X$13:$AH$116,$U68*8+6,DU$2)*$AK68+INDEX(装备数值!$X$13:$AH$116,$V68*8+7,DU$2)*$AL68+INDEX(装备数值!$X$13:$AH$116,$W68*8+8,DU$2)*$AM68</f>
        <v>6720</v>
      </c>
      <c r="DV68" s="14">
        <f>INDEX(装备数值!$X$13:$AH$116,$P68*8+1,DV$2)*$AF68+INDEX(装备数值!$X$13:$AH$116,$Q68*8+2,DV$2)*$AG68+INDEX(装备数值!$X$13:$AH$116,$S68*8+3,DV$2)*$AH68+INDEX(装备数值!$X$13:$AH$116,$R68*8+4,DV$2)*$AI68+INDEX(装备数值!$X$13:$AH$116,$T68*8+5,DV$2)*$AJ68+INDEX(装备数值!$X$13:$AH$116,$U68*8+6,DV$2)*$AK68+INDEX(装备数值!$X$13:$AH$116,$V68*8+7,DV$2)*$AL68+INDEX(装备数值!$X$13:$AH$116,$W68*8+8,DV$2)*$AM68</f>
        <v>7840</v>
      </c>
      <c r="DW68" s="14">
        <f>INDEX(装备数值!$X$13:$AH$116,$P68*8+1,DW$2)*$AF68+INDEX(装备数值!$X$13:$AH$116,$Q68*8+2,DW$2)*$AG68+INDEX(装备数值!$X$13:$AH$116,$S68*8+3,DW$2)*$AH68+INDEX(装备数值!$X$13:$AH$116,$R68*8+4,DW$2)*$AI68+INDEX(装备数值!$X$13:$AH$116,$T68*8+5,DW$2)*$AJ68+INDEX(装备数值!$X$13:$AH$116,$U68*8+6,DW$2)*$AK68+INDEX(装备数值!$X$13:$AH$116,$V68*8+7,DW$2)*$AL68+INDEX(装备数值!$X$13:$AH$116,$W68*8+8,DW$2)*$AM68</f>
        <v>6720</v>
      </c>
      <c r="DX68" s="14">
        <f>INDEX(装备数值!$X$13:$AH$116,$P68*8+1,DX$2)*$AF68+INDEX(装备数值!$X$13:$AH$116,$Q68*8+2,DX$2)*$AG68+INDEX(装备数值!$X$13:$AH$116,$S68*8+3,DX$2)*$AH68+INDEX(装备数值!$X$13:$AH$116,$R68*8+4,DX$2)*$AI68+INDEX(装备数值!$X$13:$AH$116,$T68*8+5,DX$2)*$AJ68+INDEX(装备数值!$X$13:$AH$116,$U68*8+6,DX$2)*$AK68+INDEX(装备数值!$X$13:$AH$116,$V68*8+7,DX$2)*$AL68+INDEX(装备数值!$X$13:$AH$116,$W68*8+8,DX$2)*$AM68</f>
        <v>25</v>
      </c>
      <c r="DY68" s="14">
        <f>INDEX(装备数值!$X$13:$AH$116,$P68*8+1,DY$2)*$AF68+INDEX(装备数值!$X$13:$AH$116,$Q68*8+2,DY$2)*$AG68+INDEX(装备数值!$X$13:$AH$116,$S68*8+3,DY$2)*$AH68+INDEX(装备数值!$X$13:$AH$116,$R68*8+4,DY$2)*$AI68+INDEX(装备数值!$X$13:$AH$116,$T68*8+5,DY$2)*$AJ68+INDEX(装备数值!$X$13:$AH$116,$U68*8+6,DY$2)*$AK68+INDEX(装备数值!$X$13:$AH$116,$V68*8+7,DY$2)*$AL68+INDEX(装备数值!$X$13:$AH$116,$W68*8+8,DY$2)*$AM68</f>
        <v>25</v>
      </c>
      <c r="EA68" s="14">
        <f>INDEX(装备数值!$AN$17:$AN$117,MATCH(MIN($X68:$AE68),装备数值!$AO$17:$AO$117,1))</f>
        <v>20</v>
      </c>
      <c r="EB68" s="14">
        <f>IF(COUNTIF($P68:$W68,"&gt;"&amp;0)=8,INDEX(装备数值!AR$17:AR$117,$EA68+1),0)</f>
        <v>4800</v>
      </c>
      <c r="EC68" s="14">
        <f>IF(COUNTIF($P68:$W68,"&gt;"&amp;0)=8,INDEX(装备数值!AS$17:AS$117,$EA68+1),0)</f>
        <v>36000</v>
      </c>
      <c r="ED68" s="14">
        <f>IF(COUNTIF($P68:$W68,"&gt;"&amp;0)=8,INDEX(装备数值!AT$17:AT$117,$EA68+1),0)</f>
        <v>2400</v>
      </c>
      <c r="EE68" s="14">
        <f>IF(COUNTIF($P68:$W68,"&gt;"&amp;0)=8,INDEX(装备数值!AU$17:AU$117,$EA68+1),0)</f>
        <v>48000</v>
      </c>
      <c r="EF68" s="14">
        <f>IF(COUNTIF($P68:$W68,"&gt;"&amp;0)=8,INDEX(装备数值!AV$17:AV$117,$EA68+1),0)</f>
        <v>920</v>
      </c>
      <c r="EH68" s="14">
        <f>INDEX(装备数值!$AY$17:$AY$77,MATCH(新怪物属性!AF68,装备数值!$AZ$17:$AZ$77,1))</f>
        <v>15</v>
      </c>
      <c r="EI68" s="26">
        <f>INDEX(装备数值!BA$17:BA$77,新怪物属性!EH68+1)</f>
        <v>0.15</v>
      </c>
      <c r="EJ68" s="26">
        <f>INDEX(装备数值!BA$17:BA$77,新怪物属性!EH68+1)</f>
        <v>0.15</v>
      </c>
      <c r="EL68" s="14">
        <f t="shared" si="88"/>
        <v>13</v>
      </c>
      <c r="EM68" s="14">
        <f>VLOOKUP(EL68,军阶与晶片数值!$W$6:$X$27,2)</f>
        <v>3</v>
      </c>
      <c r="EN68" s="14">
        <f>INDEX(军阶与晶片数值!Y$6:Y$27,$EM68+1)</f>
        <v>300</v>
      </c>
      <c r="EO68" s="14">
        <f>INDEX(军阶与晶片数值!Z$6:Z$27,$EM68+1)</f>
        <v>300</v>
      </c>
      <c r="EP68" s="14">
        <f>INDEX(军阶与晶片数值!AA$6:AA$27,$EM68+1)</f>
        <v>300</v>
      </c>
      <c r="EQ68" s="14">
        <f>INDEX(军阶与晶片数值!AB$6:AB$27,$EM68+1)</f>
        <v>300</v>
      </c>
      <c r="ER68" s="29">
        <f>INDEX(军阶与晶片数值!AC$6:AC$27,$EM68+1)</f>
        <v>15</v>
      </c>
      <c r="ES68" s="29">
        <f>INDEX(军阶与晶片数值!AD$6:AD$27,$EM68+1)</f>
        <v>7.5</v>
      </c>
      <c r="EU68" s="26">
        <f>INDEX(军阶与晶片数值!I$6:I$16,AN68+1)</f>
        <v>0.03</v>
      </c>
      <c r="EV68" s="26">
        <f>INDEX(军阶与晶片数值!M$6:M$16,AO68+1)</f>
        <v>0.03</v>
      </c>
      <c r="EW68" s="26">
        <f>INDEX(军阶与晶片数值!J$6:J$16,AP68+1)</f>
        <v>0.03</v>
      </c>
      <c r="EX68" s="26">
        <f>INDEX(军阶与晶片数值!K$6:K$16,AQ68+1)</f>
        <v>0.06</v>
      </c>
      <c r="EY68" s="26">
        <f>INDEX(军阶与晶片数值!L$6:L$16,AR68+1)</f>
        <v>0.06</v>
      </c>
      <c r="EZ68" s="28">
        <f>INDEX(军阶与晶片数值!N$6:N$16,AS68+1)</f>
        <v>0</v>
      </c>
      <c r="FA68" s="28">
        <f>INDEX(军阶与晶片数值!O$6:O$16,AT68+1)</f>
        <v>0</v>
      </c>
      <c r="FB68" s="28">
        <f>INDEX(军阶与晶片数值!P$6:P$16,AU68+1)</f>
        <v>0</v>
      </c>
      <c r="FC68" s="28">
        <f>INDEX(军阶与晶片数值!Q$6:Q$16,AV68+1)</f>
        <v>0</v>
      </c>
      <c r="FD68" s="26">
        <f>INDEX(军阶与晶片数值!R$6:R$16,AW68+1)</f>
        <v>0.06</v>
      </c>
      <c r="FE68" s="26">
        <f>INDEX(军阶与晶片数值!S$6:S$16,AX68+1)</f>
        <v>0.02</v>
      </c>
      <c r="FF68" s="26">
        <f>INDEX(军阶与晶片数值!T$6:T$16,AY68+1)</f>
        <v>0</v>
      </c>
      <c r="FG68" s="26">
        <f>INDEX(军阶与晶片数值!U$6:U$16,AZ68+1)</f>
        <v>0</v>
      </c>
      <c r="FI68" s="26">
        <f>INDEX(军阶与晶片数值!$C$6:$C$36,新怪物属性!$BA68+1)</f>
        <v>0.55000000000000004</v>
      </c>
      <c r="FJ68" s="26">
        <f>INDEX(军阶与晶片数值!$C$6:$C$36,新怪物属性!$BA68+1)</f>
        <v>0.55000000000000004</v>
      </c>
      <c r="FK68" s="26">
        <f>INDEX(军阶与晶片数值!$C$6:$C$36,新怪物属性!$BA68+1)</f>
        <v>0.55000000000000004</v>
      </c>
      <c r="FL68" s="26">
        <f>INDEX(军阶与晶片数值!$C$6:$C$36,新怪物属性!$BA68+1)</f>
        <v>0.55000000000000004</v>
      </c>
      <c r="FM68" s="26">
        <f>INDEX(军阶与晶片数值!$C$6:$C$36,新怪物属性!$BA68+1)</f>
        <v>0.55000000000000004</v>
      </c>
      <c r="FO68" s="14">
        <f>INDEX(战舰突破!$H$6:$H$18,新怪物属性!$J68+1)+INDEX(战舰突破!$H$23:$H$35,新怪物属性!$K68+1)+INDEX(战舰突破!$H$40:$H$52,新怪物属性!$L68+1)</f>
        <v>200</v>
      </c>
      <c r="FP68" s="14">
        <f>INDEX(战舰突破!$I$6:$I$18,新怪物属性!$J68+1)+INDEX(战舰突破!$I$23:$I$35,新怪物属性!$K68+1)+INDEX(战舰突破!$I$40:$I$52,新怪物属性!$L68+1)</f>
        <v>200</v>
      </c>
      <c r="FQ68" s="14">
        <f>INDEX(战舰突破!$J$6:$J$18,新怪物属性!$J68+1)+INDEX(战舰突破!$J$23:$J$35,新怪物属性!$K68+1)+INDEX(战舰突破!$J$40:$J$52,新怪物属性!$L68+1)</f>
        <v>0</v>
      </c>
      <c r="FR68" s="14">
        <f>INDEX(战舰突破!$K$6:$K$18,新怪物属性!$J68+1)+INDEX(战舰突破!$K$23:$K$35,新怪物属性!$K68+1)+INDEX(战舰突破!$K$40:$K$52,新怪物属性!$L68+1)</f>
        <v>0</v>
      </c>
      <c r="FS68" s="14">
        <f>INDEX(战舰突破!$L$6:$L$18,新怪物属性!$J68+1)+INDEX(战舰突破!$L$23:$L$35,新怪物属性!$K68+1)+INDEX(战舰突破!$L$40:$L$52,新怪物属性!$L68+1)</f>
        <v>200</v>
      </c>
      <c r="FT68" s="18">
        <f>INDEX(战舰突破!$N$6:$N$18,新怪物属性!$J68+1)+INDEX(战舰突破!$N$23:$N$35,新怪物属性!$K68+1)+INDEX(战舰突破!$N$40:$N$52,新怪物属性!$L68+1)</f>
        <v>0</v>
      </c>
      <c r="FU68" s="18">
        <f>INDEX(战舰突破!$O$6:$O$18,新怪物属性!$J68+1)+INDEX(战舰突破!$O$23:$O$35,新怪物属性!$K68+1)+INDEX(战舰突破!$O$40:$O$52,新怪物属性!$L68+1)</f>
        <v>0</v>
      </c>
      <c r="FV68" s="18">
        <f>INDEX(战舰突破!$P$6:$P$18,新怪物属性!$J68+1)+INDEX(战舰突破!$P$23:$P$35,新怪物属性!$K68+1)+INDEX(战舰突破!$P$40:$P$52,新怪物属性!$L68+1)</f>
        <v>0</v>
      </c>
      <c r="FW68" s="18">
        <f>INDEX(战舰突破!$Q$6:$Q$18,新怪物属性!$J68+1)+INDEX(战舰突破!$Q$23:$Q$35,新怪物属性!$K68+1)+INDEX(战舰突破!$Q$40:$Q$52,新怪物属性!$L68+1)</f>
        <v>0</v>
      </c>
      <c r="FX68" s="18">
        <f>INDEX(战舰突破!$R$6:$R$18,新怪物属性!$J68+1)+INDEX(战舰突破!$R$23:$R$35,新怪物属性!$K68+1)+INDEX(战舰突破!$R$40:$R$52,新怪物属性!$L68+1)</f>
        <v>0</v>
      </c>
      <c r="FY68" s="18">
        <f>INDEX(战舰突破!$M$6:$M$18,新怪物属性!$J68+1)+INDEX(战舰突破!$M$23:$M$35,新怪物属性!$K68+1)+INDEX(战舰突破!$M$40:$M$52,新怪物属性!$L68+1)</f>
        <v>0.2</v>
      </c>
      <c r="FZ68" s="22">
        <f>INDEX(战舰突破!$W$6:$W$18,新怪物属性!$J68+1)+INDEX(战舰突破!$W$23:$W$35,新怪物属性!$K68+1)+INDEX(战舰突破!$W$40:$W$52,新怪物属性!$L68+1)</f>
        <v>0.5</v>
      </c>
      <c r="GC68" s="14">
        <f>INDEX(战舰突破!$S$6:$S$18,新怪物属性!$J68+1)</f>
        <v>0</v>
      </c>
      <c r="GD68" s="14">
        <f>INDEX(战舰突破!$T$6:$T$18,新怪物属性!$J68+1)</f>
        <v>0.5</v>
      </c>
      <c r="GE68" s="14">
        <f>INDEX(战舰突破!$U$6:$U$18,新怪物属性!$J68+1)</f>
        <v>0.1</v>
      </c>
      <c r="GF68" s="14">
        <f>INDEX(战舰突破!$V$6:$V$18,新怪物属性!$J68+1)</f>
        <v>0</v>
      </c>
      <c r="GG68" s="14">
        <f>INDEX(战舰突破!$X$6:$X$18,新怪物属性!$J68+1)</f>
        <v>6</v>
      </c>
      <c r="GI68" s="14">
        <f>INDEX(战舰突破!$S$23:$S$35,新怪物属性!$J68+1)</f>
        <v>0.6</v>
      </c>
      <c r="GJ68" s="14">
        <f>INDEX(战舰突破!$T$23:$T$35,新怪物属性!$J68+1)</f>
        <v>0.25</v>
      </c>
      <c r="GK68" s="14">
        <f>INDEX(战舰突破!$U$23:$U$35,新怪物属性!$J68+1)</f>
        <v>0.1</v>
      </c>
      <c r="GL68" s="14">
        <f>INDEX(战舰突破!$V$23:$V$35,新怪物属性!$J68+1)</f>
        <v>0</v>
      </c>
      <c r="GM68" s="14">
        <f>INDEX(战舰突破!$X$23:$X$35,新怪物属性!$J68+1)</f>
        <v>90</v>
      </c>
      <c r="GO68" s="14">
        <f>INDEX(战舰突破!$S$40:$S$52,新怪物属性!$J68+1)</f>
        <v>0.6</v>
      </c>
      <c r="GP68" s="14">
        <f>INDEX(战舰突破!$T$40:$T$52,新怪物属性!$J68+1)</f>
        <v>0.25</v>
      </c>
      <c r="GQ68" s="14">
        <f>INDEX(战舰突破!$U$40:$U$52,新怪物属性!$J68+1)</f>
        <v>0.1</v>
      </c>
      <c r="GR68" s="14">
        <f>INDEX(战舰突破!$V$40:$V$52,新怪物属性!$J68+1)</f>
        <v>0</v>
      </c>
      <c r="GS68" s="14">
        <f>INDEX(战舰突破!$X$40:$X$52,新怪物属性!$J68+1)</f>
        <v>150</v>
      </c>
      <c r="GV68" s="14">
        <v>1</v>
      </c>
      <c r="GW68" s="14">
        <v>13</v>
      </c>
      <c r="GX68" s="14">
        <v>1</v>
      </c>
      <c r="GY68" s="14">
        <v>11</v>
      </c>
      <c r="GZ68" s="14">
        <v>2</v>
      </c>
      <c r="HA68" s="14">
        <v>8</v>
      </c>
      <c r="HB68" s="14">
        <v>1</v>
      </c>
      <c r="HC68" s="14">
        <v>6</v>
      </c>
      <c r="HD68" s="14">
        <v>0</v>
      </c>
      <c r="HE68" s="14">
        <v>0</v>
      </c>
      <c r="HF68" s="14">
        <v>0</v>
      </c>
      <c r="HG68" s="14">
        <v>0</v>
      </c>
      <c r="HH68" s="14">
        <v>0</v>
      </c>
      <c r="HI68" s="14">
        <v>0</v>
      </c>
      <c r="HJ68" s="14">
        <v>0</v>
      </c>
      <c r="HK68" s="14">
        <v>0</v>
      </c>
      <c r="HL68" s="14">
        <v>0</v>
      </c>
      <c r="HM68" s="14">
        <v>0</v>
      </c>
      <c r="HN68" s="14">
        <v>0</v>
      </c>
      <c r="HO68" s="14">
        <v>0</v>
      </c>
      <c r="HP68" s="14">
        <v>0</v>
      </c>
      <c r="HQ68" s="14">
        <v>0</v>
      </c>
      <c r="HR68" s="14">
        <v>0</v>
      </c>
      <c r="HS68" s="14">
        <v>0</v>
      </c>
      <c r="HT68" s="14">
        <v>0</v>
      </c>
      <c r="HU68" s="14">
        <v>0</v>
      </c>
      <c r="HX68" s="14">
        <v>3</v>
      </c>
      <c r="HY68" s="14">
        <v>4</v>
      </c>
      <c r="IB68" s="14">
        <f>IF($GV68=0,0,INDEX(战宠!P$15:P$27,新怪物属性!$GV$3)*(INDEX(战宠!$U$7:$Y$10,1,新怪物属性!$GV68)))*(新怪物属性!$GW68+4)
+IF($GX68=0,0,INDEX(战宠!P$15:P$27,新怪物属性!$GX$3)*(INDEX(战宠!$U$7:$Y$10,1,新怪物属性!$GX68)))*(新怪物属性!$GY68+4)
+IF($GZ68=0,0,INDEX(战宠!P$15:P$27,新怪物属性!$GZ$3)*(INDEX(战宠!$U$7:$Y$10,1,新怪物属性!$GZ68)))*(新怪物属性!$HA68+4)
+IF($HB68=0,0,INDEX(战宠!P$15:P$27,新怪物属性!$HB$3)*(INDEX(战宠!$U$7:$Y$10,1,新怪物属性!$HB68)))*(新怪物属性!$HC68+4)
+IF($HD68=0,0,INDEX(战宠!P$15:P$27,新怪物属性!$HD$3)*(INDEX(战宠!$U$7:$Y$10,1,新怪物属性!$HD68)))*(新怪物属性!$HE68+4)
+IF($HF68=0,0,INDEX(战宠!P$15:P$27,新怪物属性!$HF$3)*(INDEX(战宠!$U$7:$Y$10,1,新怪物属性!$HF68)))*(新怪物属性!$HG68+4)
+IF($HH68=0,0,INDEX(战宠!P$15:P$27,新怪物属性!$HH$3)*(INDEX(战宠!$U$7:$Y$10,1,新怪物属性!$HH68)))*(新怪物属性!$HI68+4)
+IF($HJ68=0,0,INDEX(战宠!P$15:P$27,新怪物属性!$HJ$3)*(INDEX(战宠!$U$7:$Y$10,1,新怪物属性!$HJ68)))*(新怪物属性!$HK68+4)
+IF($HL68=0,0,INDEX(战宠!P$15:P$27,新怪物属性!$HL$3)*(INDEX(战宠!$U$7:$Y$10,1,新怪物属性!$HL68)))*(新怪物属性!$HM68+4)
+IF($HN68=0,0,INDEX(战宠!P$15:P$27,新怪物属性!$HN$3)*(INDEX(战宠!$U$7:$Y$10,1,新怪物属性!$HN68)))*(新怪物属性!$HO68+4)
+IF($HP68=0,0,INDEX(战宠!P$15:P$27,新怪物属性!$HP$3)*(INDEX(战宠!$U$7:$Y$10,1,新怪物属性!$HP68)))*(新怪物属性!$HQ68+4)
+IF($HR68=0,0,INDEX(战宠!P$15:P$27,新怪物属性!$HR$3)*(INDEX(战宠!$U$7:$Y$10,1,新怪物属性!$HR68)))*(新怪物属性!$HS68+4)
+IF($HT68=0,0,INDEX(战宠!P$15:P$27,新怪物属性!$HT$3)*(INDEX(战宠!$U$7:$Y$10,1,新怪物属性!$HT68)))*(新怪物属性!$HU68+4)</f>
        <v>49600</v>
      </c>
      <c r="IC68" s="14">
        <f>IF($GV68=0,0,INDEX(战宠!Q$15:Q$27,新怪物属性!$GV$3)*(INDEX(战宠!$U$7:$Y$10,1,新怪物属性!$GV68)))*(新怪物属性!$GW68+4)
+IF($GX68=0,0,INDEX(战宠!Q$15:Q$27,新怪物属性!$GX$3)*(INDEX(战宠!$U$7:$Y$10,1,新怪物属性!$GX68)))*(新怪物属性!$GY68+4)
+IF($GZ68=0,0,INDEX(战宠!Q$15:Q$27,新怪物属性!$GZ$3)*(INDEX(战宠!$U$7:$Y$10,1,新怪物属性!$GZ68)))*(新怪物属性!$HA68+4)
+IF($HB68=0,0,INDEX(战宠!Q$15:Q$27,新怪物属性!$HB$3)*(INDEX(战宠!$U$7:$Y$10,1,新怪物属性!$HB68)))*(新怪物属性!$HC68+4)
+IF($HD68=0,0,INDEX(战宠!Q$15:Q$27,新怪物属性!$HD$3)*(INDEX(战宠!$U$7:$Y$10,1,新怪物属性!$HD68)))*(新怪物属性!$HE68+4)
+IF($HF68=0,0,INDEX(战宠!Q$15:Q$27,新怪物属性!$HF$3)*(INDEX(战宠!$U$7:$Y$10,1,新怪物属性!$HF68)))*(新怪物属性!$HG68+4)
+IF($HH68=0,0,INDEX(战宠!Q$15:Q$27,新怪物属性!$HH$3)*(INDEX(战宠!$U$7:$Y$10,1,新怪物属性!$HH68)))*(新怪物属性!$HI68+4)
+IF($HJ68=0,0,INDEX(战宠!Q$15:Q$27,新怪物属性!$HJ$3)*(INDEX(战宠!$U$7:$Y$10,1,新怪物属性!$HJ68)))*(新怪物属性!$HK68+4)
+IF($HL68=0,0,INDEX(战宠!Q$15:Q$27,新怪物属性!$HL$3)*(INDEX(战宠!$U$7:$Y$10,1,新怪物属性!$HL68)))*(新怪物属性!$HM68+4)
+IF($HN68=0,0,INDEX(战宠!Q$15:Q$27,新怪物属性!$HN$3)*(INDEX(战宠!$U$7:$Y$10,1,新怪物属性!$HN68)))*(新怪物属性!$HO68+4)
+IF($HP68=0,0,INDEX(战宠!Q$15:Q$27,新怪物属性!$HP$3)*(INDEX(战宠!$U$7:$Y$10,1,新怪物属性!$HP68)))*(新怪物属性!$HQ68+4)
+IF($HR68=0,0,INDEX(战宠!Q$15:Q$27,新怪物属性!$HR$3)*(INDEX(战宠!$U$7:$Y$10,1,新怪物属性!$HR68)))*(新怪物属性!$HS68+4)
+IF($HT68=0,0,INDEX(战宠!Q$15:Q$27,新怪物属性!$HT$3)*(INDEX(战宠!$U$7:$Y$10,1,新怪物属性!$HT68)))*(新怪物属性!$HU68+4)</f>
        <v>384000</v>
      </c>
      <c r="ID68" s="14">
        <f>IF($GV68=0,0,INDEX(战宠!R$15:R$27,新怪物属性!$GV$3)*(INDEX(战宠!$U$7:$Y$10,1,新怪物属性!$GV68)))*(新怪物属性!$GW68+4)
+IF($GX68=0,0,INDEX(战宠!R$15:R$27,新怪物属性!$GX$3)*(INDEX(战宠!$U$7:$Y$10,1,新怪物属性!$GX68)))*(新怪物属性!$GY68+4)
+IF($GZ68=0,0,INDEX(战宠!R$15:R$27,新怪物属性!$GZ$3)*(INDEX(战宠!$U$7:$Y$10,1,新怪物属性!$GZ68)))*(新怪物属性!$HA68+4)
+IF($HB68=0,0,INDEX(战宠!R$15:R$27,新怪物属性!$HB$3)*(INDEX(战宠!$U$7:$Y$10,1,新怪物属性!$HB68)))*(新怪物属性!$HC68+4)
+IF($HD68=0,0,INDEX(战宠!R$15:R$27,新怪物属性!$HD$3)*(INDEX(战宠!$U$7:$Y$10,1,新怪物属性!$HD68)))*(新怪物属性!$HE68+4)
+IF($HF68=0,0,INDEX(战宠!R$15:R$27,新怪物属性!$HF$3)*(INDEX(战宠!$U$7:$Y$10,1,新怪物属性!$HF68)))*(新怪物属性!$HG68+4)
+IF($HH68=0,0,INDEX(战宠!R$15:R$27,新怪物属性!$HH$3)*(INDEX(战宠!$U$7:$Y$10,1,新怪物属性!$HH68)))*(新怪物属性!$HI68+4)
+IF($HJ68=0,0,INDEX(战宠!R$15:R$27,新怪物属性!$HJ$3)*(INDEX(战宠!$U$7:$Y$10,1,新怪物属性!$HJ68)))*(新怪物属性!$HK68+4)
+IF($HL68=0,0,INDEX(战宠!R$15:R$27,新怪物属性!$HL$3)*(INDEX(战宠!$U$7:$Y$10,1,新怪物属性!$HL68)))*(新怪物属性!$HM68+4)
+IF($HN68=0,0,INDEX(战宠!R$15:R$27,新怪物属性!$HN$3)*(INDEX(战宠!$U$7:$Y$10,1,新怪物属性!$HN68)))*(新怪物属性!$HO68+4)
+IF($HP68=0,0,INDEX(战宠!R$15:R$27,新怪物属性!$HP$3)*(INDEX(战宠!$U$7:$Y$10,1,新怪物属性!$HP68)))*(新怪物属性!$HQ68+4)
+IF($HR68=0,0,INDEX(战宠!R$15:R$27,新怪物属性!$HR$3)*(INDEX(战宠!$U$7:$Y$10,1,新怪物属性!$HR68)))*(新怪物属性!$HS68+4)
+IF($HT68=0,0,INDEX(战宠!R$15:R$27,新怪物属性!$HT$3)*(INDEX(战宠!$U$7:$Y$10,1,新怪物属性!$HT68)))*(新怪物属性!$HU68+4)</f>
        <v>24000</v>
      </c>
      <c r="IE68" s="14">
        <f>IF($GV68=0,0,INDEX(战宠!S$15:S$27,新怪物属性!$GV$3)*(INDEX(战宠!$U$7:$Y$10,1,新怪物属性!$GV68)))*(新怪物属性!$GW68+4)
+IF($GX68=0,0,INDEX(战宠!S$15:S$27,新怪物属性!$GX$3)*(INDEX(战宠!$U$7:$Y$10,1,新怪物属性!$GX68)))*(新怪物属性!$GY68+4)
+IF($GZ68=0,0,INDEX(战宠!S$15:S$27,新怪物属性!$GZ$3)*(INDEX(战宠!$U$7:$Y$10,1,新怪物属性!$GZ68)))*(新怪物属性!$HA68+4)
+IF($HB68=0,0,INDEX(战宠!S$15:S$27,新怪物属性!$HB$3)*(INDEX(战宠!$U$7:$Y$10,1,新怪物属性!$HB68)))*(新怪物属性!$HC68+4)
+IF($HD68=0,0,INDEX(战宠!S$15:S$27,新怪物属性!$HD$3)*(INDEX(战宠!$U$7:$Y$10,1,新怪物属性!$HD68)))*(新怪物属性!$HE68+4)
+IF($HF68=0,0,INDEX(战宠!S$15:S$27,新怪物属性!$HF$3)*(INDEX(战宠!$U$7:$Y$10,1,新怪物属性!$HF68)))*(新怪物属性!$HG68+4)
+IF($HH68=0,0,INDEX(战宠!S$15:S$27,新怪物属性!$HH$3)*(INDEX(战宠!$U$7:$Y$10,1,新怪物属性!$HH68)))*(新怪物属性!$HI68+4)
+IF($HJ68=0,0,INDEX(战宠!S$15:S$27,新怪物属性!$HJ$3)*(INDEX(战宠!$U$7:$Y$10,1,新怪物属性!$HJ68)))*(新怪物属性!$HK68+4)
+IF($HL68=0,0,INDEX(战宠!S$15:S$27,新怪物属性!$HL$3)*(INDEX(战宠!$U$7:$Y$10,1,新怪物属性!$HL68)))*(新怪物属性!$HM68+4)
+IF($HN68=0,0,INDEX(战宠!S$15:S$27,新怪物属性!$HN$3)*(INDEX(战宠!$U$7:$Y$10,1,新怪物属性!$HN68)))*(新怪物属性!$HO68+4)
+IF($HP68=0,0,INDEX(战宠!S$15:S$27,新怪物属性!$HP$3)*(INDEX(战宠!$U$7:$Y$10,1,新怪物属性!$HP68)))*(新怪物属性!$HQ68+4)
+IF($HR68=0,0,INDEX(战宠!S$15:S$27,新怪物属性!$HR$3)*(INDEX(战宠!$U$7:$Y$10,1,新怪物属性!$HR68)))*(新怪物属性!$HS68+4)
+IF($HT68=0,0,INDEX(战宠!S$15:S$27,新怪物属性!$HT$3)*(INDEX(战宠!$U$7:$Y$10,1,新怪物属性!$HT68)))*(新怪物属性!$HU68+4)</f>
        <v>600000</v>
      </c>
      <c r="IF68" s="14">
        <f>IF($GV68=0,0,INDEX(战宠!T$15:T$27,新怪物属性!$GV$3)*(INDEX(战宠!$U$7:$Y$10,1,新怪物属性!$GV68)))*(新怪物属性!$GW68+4)
+IF($GX68=0,0,INDEX(战宠!T$15:T$27,新怪物属性!$GX$3)*(INDEX(战宠!$U$7:$Y$10,1,新怪物属性!$GX68)))*(新怪物属性!$GY68+4)
+IF($GZ68=0,0,INDEX(战宠!T$15:T$27,新怪物属性!$GZ$3)*(INDEX(战宠!$U$7:$Y$10,1,新怪物属性!$GZ68)))*(新怪物属性!$HA68+4)
+IF($HB68=0,0,INDEX(战宠!T$15:T$27,新怪物属性!$HB$3)*(INDEX(战宠!$U$7:$Y$10,1,新怪物属性!$HB68)))*(新怪物属性!$HC68+4)
+IF($HD68=0,0,INDEX(战宠!T$15:T$27,新怪物属性!$HD$3)*(INDEX(战宠!$U$7:$Y$10,1,新怪物属性!$HD68)))*(新怪物属性!$HE68+4)
+IF($HF68=0,0,INDEX(战宠!T$15:T$27,新怪物属性!$HF$3)*(INDEX(战宠!$U$7:$Y$10,1,新怪物属性!$HF68)))*(新怪物属性!$HG68+4)
+IF($HH68=0,0,INDEX(战宠!T$15:T$27,新怪物属性!$HH$3)*(INDEX(战宠!$U$7:$Y$10,1,新怪物属性!$HH68)))*(新怪物属性!$HI68+4)
+IF($HJ68=0,0,INDEX(战宠!T$15:T$27,新怪物属性!$HJ$3)*(INDEX(战宠!$U$7:$Y$10,1,新怪物属性!$HJ68)))*(新怪物属性!$HK68+4)
+IF($HL68=0,0,INDEX(战宠!T$15:T$27,新怪物属性!$HL$3)*(INDEX(战宠!$U$7:$Y$10,1,新怪物属性!$HL68)))*(新怪物属性!$HM68+4)
+IF($HN68=0,0,INDEX(战宠!T$15:T$27,新怪物属性!$HN$3)*(INDEX(战宠!$U$7:$Y$10,1,新怪物属性!$HN68)))*(新怪物属性!$HO68+4)
+IF($HP68=0,0,INDEX(战宠!T$15:T$27,新怪物属性!$HP$3)*(INDEX(战宠!$U$7:$Y$10,1,新怪物属性!$HP68)))*(新怪物属性!$HQ68+4)
+IF($HR68=0,0,INDEX(战宠!T$15:T$27,新怪物属性!$HR$3)*(INDEX(战宠!$U$7:$Y$10,1,新怪物属性!$HR68)))*(新怪物属性!$HS68+4)
+IF($HT68=0,0,INDEX(战宠!T$15:T$27,新怪物属性!$HT$3)*(INDEX(战宠!$U$7:$Y$10,1,新怪物属性!$HT68)))*(新怪物属性!$HU68+4)</f>
        <v>15950</v>
      </c>
      <c r="II68" s="14">
        <f>IF(HX68=0,0,INDEX(战宠!$D$15:$D$27,新怪物属性!HX68))</f>
        <v>0.2</v>
      </c>
      <c r="IJ68" s="14">
        <f>IF(HY68=0,0,INDEX(战宠!$D$15:$D$27,新怪物属性!HY68))</f>
        <v>0.25</v>
      </c>
      <c r="IM68" s="14">
        <f t="shared" si="51"/>
        <v>239915</v>
      </c>
      <c r="IN68" s="14">
        <f t="shared" si="52"/>
        <v>237429</v>
      </c>
      <c r="IO68" s="14">
        <f t="shared" si="53"/>
        <v>238004</v>
      </c>
      <c r="IP68" s="14">
        <f t="shared" si="54"/>
        <v>239915</v>
      </c>
      <c r="IQ68" s="14">
        <f t="shared" si="55"/>
        <v>239915</v>
      </c>
      <c r="IR68" s="14">
        <f t="shared" si="89"/>
        <v>1213027</v>
      </c>
      <c r="IS68" s="14">
        <f t="shared" si="90"/>
        <v>67439</v>
      </c>
      <c r="IT68" s="14">
        <f t="shared" si="91"/>
        <v>2396979</v>
      </c>
      <c r="IU68" s="14">
        <f t="shared" si="92"/>
        <v>51163</v>
      </c>
      <c r="IV68" s="28">
        <f t="shared" si="93"/>
        <v>8390</v>
      </c>
      <c r="IW68" s="28">
        <f t="shared" si="94"/>
        <v>7270</v>
      </c>
      <c r="IX68" s="28">
        <f t="shared" si="95"/>
        <v>8390</v>
      </c>
      <c r="IY68" s="28">
        <f t="shared" si="96"/>
        <v>7270</v>
      </c>
      <c r="IZ68" s="28">
        <f t="shared" si="97"/>
        <v>1.2799500000000001</v>
      </c>
      <c r="JA68" s="28">
        <f t="shared" si="98"/>
        <v>1.2316500000000001</v>
      </c>
      <c r="JB68" s="28">
        <f t="shared" si="99"/>
        <v>40</v>
      </c>
      <c r="JC68" s="28">
        <f t="shared" si="100"/>
        <v>32.5</v>
      </c>
      <c r="JD68" s="14">
        <f t="shared" si="101"/>
        <v>1</v>
      </c>
      <c r="JE68" s="14">
        <f t="shared" si="102"/>
        <v>1.6</v>
      </c>
      <c r="JF68" s="14">
        <f t="shared" si="103"/>
        <v>1.6</v>
      </c>
      <c r="JG68" s="18">
        <f t="shared" si="104"/>
        <v>1.7</v>
      </c>
      <c r="JH68" s="18">
        <f t="shared" si="105"/>
        <v>1.45</v>
      </c>
      <c r="JI68" s="18">
        <f t="shared" si="106"/>
        <v>1.45</v>
      </c>
      <c r="JJ68" s="29">
        <f t="shared" si="136"/>
        <v>8540</v>
      </c>
      <c r="JK68" s="29">
        <f t="shared" si="136"/>
        <v>8840</v>
      </c>
      <c r="JL68" s="29">
        <f t="shared" si="136"/>
        <v>8840</v>
      </c>
      <c r="JM68" s="26">
        <f t="shared" si="107"/>
        <v>0.1</v>
      </c>
      <c r="JN68" s="26">
        <f t="shared" si="108"/>
        <v>0.1</v>
      </c>
      <c r="JO68" s="26">
        <f t="shared" si="109"/>
        <v>0.1</v>
      </c>
      <c r="JP68" s="14">
        <f t="shared" si="110"/>
        <v>2</v>
      </c>
      <c r="JQ68" s="14">
        <f t="shared" si="111"/>
        <v>2</v>
      </c>
      <c r="JR68" s="14">
        <f t="shared" si="112"/>
        <v>2</v>
      </c>
      <c r="JS68" s="14">
        <f t="shared" si="113"/>
        <v>6</v>
      </c>
      <c r="JT68" s="14">
        <f t="shared" si="114"/>
        <v>90</v>
      </c>
      <c r="JU68" s="14">
        <f t="shared" si="115"/>
        <v>150</v>
      </c>
      <c r="JV68">
        <v>64</v>
      </c>
      <c r="JW68" s="14">
        <f t="shared" si="57"/>
        <v>15661176</v>
      </c>
      <c r="JY68" s="14">
        <f t="shared" si="31"/>
        <v>134878</v>
      </c>
      <c r="JZ68" s="14">
        <f t="shared" si="58"/>
        <v>156621</v>
      </c>
      <c r="KA68" s="29">
        <f t="shared" si="59"/>
        <v>6979</v>
      </c>
      <c r="KB68" s="29">
        <f t="shared" si="60"/>
        <v>4805</v>
      </c>
      <c r="KC68" s="29">
        <f t="shared" si="61"/>
        <v>6030</v>
      </c>
      <c r="KD68" s="29">
        <f t="shared" si="62"/>
        <v>6228</v>
      </c>
      <c r="KE68" s="14">
        <f t="shared" si="116"/>
        <v>1.2799500000000001</v>
      </c>
      <c r="KF68" s="14">
        <f t="shared" si="117"/>
        <v>1.2316500000000001</v>
      </c>
      <c r="KG68" s="14">
        <f t="shared" si="63"/>
        <v>119926.74317295189</v>
      </c>
      <c r="KH68" s="26">
        <f t="shared" si="118"/>
        <v>0.52325046040515655</v>
      </c>
      <c r="KI68" s="26">
        <f t="shared" si="119"/>
        <v>0.55240420736288509</v>
      </c>
      <c r="KJ68" s="29">
        <f t="shared" si="64"/>
        <v>24988</v>
      </c>
      <c r="KK68" s="29">
        <f t="shared" si="65"/>
        <v>100463</v>
      </c>
      <c r="KL68" s="29">
        <f t="shared" si="66"/>
        <v>134599</v>
      </c>
      <c r="KM68" s="23">
        <f t="shared" si="67"/>
        <v>39980</v>
      </c>
      <c r="KN68" s="23">
        <f t="shared" si="68"/>
        <v>42626</v>
      </c>
      <c r="KO68" s="26">
        <f t="shared" si="120"/>
        <v>0.5393712574850299</v>
      </c>
      <c r="KP68" s="26">
        <f t="shared" si="121"/>
        <v>0.56744011976047903</v>
      </c>
      <c r="KQ68" s="26">
        <f t="shared" si="122"/>
        <v>0.56744011976047903</v>
      </c>
      <c r="KR68" s="26">
        <f t="shared" si="69"/>
        <v>0.13937125748502988</v>
      </c>
      <c r="KS68" s="26">
        <v>0.1</v>
      </c>
      <c r="KT68" s="29">
        <f t="shared" si="123"/>
        <v>1.4</v>
      </c>
      <c r="KU68" s="29">
        <f t="shared" si="124"/>
        <v>2.2849101796407187</v>
      </c>
      <c r="KV68" s="29">
        <f t="shared" si="125"/>
        <v>2.2849101796407187</v>
      </c>
      <c r="KW68" s="29">
        <f t="shared" si="126"/>
        <v>174915.99999999997</v>
      </c>
      <c r="KX68" s="29">
        <f t="shared" si="127"/>
        <v>153032.62091816368</v>
      </c>
      <c r="KY68" s="29">
        <f t="shared" si="128"/>
        <v>153773.31263473054</v>
      </c>
      <c r="KZ68" s="29">
        <f t="shared" si="129"/>
        <v>1056731</v>
      </c>
      <c r="LA68" s="14">
        <f t="shared" si="130"/>
        <v>481721.93</v>
      </c>
      <c r="LE68" s="14">
        <v>1</v>
      </c>
      <c r="LF68" s="14">
        <v>1</v>
      </c>
      <c r="LG68" s="14">
        <v>480</v>
      </c>
      <c r="LH68" s="14">
        <v>80</v>
      </c>
      <c r="LI68" s="14">
        <v>60</v>
      </c>
      <c r="LJ68" s="14">
        <v>60</v>
      </c>
      <c r="LK68" s="14">
        <v>60</v>
      </c>
      <c r="LL68" s="23">
        <f t="shared" si="71"/>
        <v>68825917</v>
      </c>
      <c r="LM68" s="23">
        <f t="shared" si="72"/>
        <v>1</v>
      </c>
      <c r="LN68" s="23">
        <f t="shared" si="73"/>
        <v>68825.919999999998</v>
      </c>
      <c r="LO68" s="14">
        <v>1</v>
      </c>
      <c r="LP68" s="14">
        <v>1</v>
      </c>
      <c r="LQ68" s="14">
        <v>240</v>
      </c>
      <c r="LR68" s="14">
        <v>35</v>
      </c>
      <c r="LS68" s="14">
        <v>22</v>
      </c>
      <c r="LT68" s="14">
        <v>30</v>
      </c>
      <c r="LU68" s="14">
        <v>30</v>
      </c>
      <c r="LV68" s="23">
        <f t="shared" si="74"/>
        <v>35935295</v>
      </c>
      <c r="LW68" s="23">
        <f t="shared" si="75"/>
        <v>1</v>
      </c>
      <c r="LX68" s="23">
        <f t="shared" si="76"/>
        <v>35935.300000000003</v>
      </c>
      <c r="MB68">
        <f t="shared" si="131"/>
        <v>1.6960360373392724</v>
      </c>
      <c r="MC68">
        <f t="shared" si="132"/>
        <v>2.1708413259924022</v>
      </c>
      <c r="ME68" s="14">
        <v>10</v>
      </c>
      <c r="MF68" s="14">
        <v>2</v>
      </c>
      <c r="MG68" s="14">
        <v>1.5</v>
      </c>
      <c r="MH68" s="23">
        <f t="shared" si="133"/>
        <v>1822500</v>
      </c>
      <c r="MI68" s="23">
        <f t="shared" si="77"/>
        <v>1</v>
      </c>
      <c r="MJ68" s="23">
        <f t="shared" si="78"/>
        <v>1822.5</v>
      </c>
      <c r="MK68" s="14">
        <v>30</v>
      </c>
      <c r="ML68" s="14">
        <v>6</v>
      </c>
      <c r="MM68" s="14">
        <v>4</v>
      </c>
      <c r="MN68" s="23">
        <f t="shared" si="134"/>
        <v>5221464</v>
      </c>
      <c r="MO68" s="23">
        <f t="shared" si="79"/>
        <v>1</v>
      </c>
      <c r="MP68" s="23">
        <f t="shared" si="80"/>
        <v>5221.46</v>
      </c>
      <c r="MR68" s="23">
        <f t="shared" si="81"/>
        <v>6961952</v>
      </c>
      <c r="MS68" s="23">
        <f t="shared" si="82"/>
        <v>1</v>
      </c>
      <c r="MT68" s="23">
        <f t="shared" si="83"/>
        <v>6961.95</v>
      </c>
      <c r="MU68" s="23">
        <f t="shared" si="87"/>
        <v>2733750</v>
      </c>
      <c r="MV68" s="23">
        <f t="shared" si="85"/>
        <v>1</v>
      </c>
      <c r="MW68" s="23">
        <f t="shared" si="86"/>
        <v>2733.75</v>
      </c>
    </row>
    <row r="69" spans="1:361" ht="16.5" x14ac:dyDescent="0.2">
      <c r="A69">
        <v>34</v>
      </c>
      <c r="B69">
        <v>840</v>
      </c>
      <c r="C69" s="14">
        <v>4</v>
      </c>
      <c r="D69" s="14">
        <v>210</v>
      </c>
      <c r="E69" s="14"/>
      <c r="F69" s="14"/>
      <c r="G69" s="14">
        <v>210</v>
      </c>
      <c r="H69" s="14">
        <v>210</v>
      </c>
      <c r="I69" s="14">
        <v>210</v>
      </c>
      <c r="J69" s="14">
        <v>5</v>
      </c>
      <c r="K69" s="14">
        <v>5</v>
      </c>
      <c r="L69" s="14">
        <v>5</v>
      </c>
      <c r="M69" s="14">
        <v>3</v>
      </c>
      <c r="N69" s="14">
        <v>3</v>
      </c>
      <c r="O69" s="14">
        <v>3</v>
      </c>
      <c r="P69" s="14">
        <v>5</v>
      </c>
      <c r="Q69" s="14">
        <v>5</v>
      </c>
      <c r="R69" s="14">
        <v>5</v>
      </c>
      <c r="S69" s="14">
        <v>5</v>
      </c>
      <c r="T69" s="14">
        <v>5</v>
      </c>
      <c r="U69" s="14">
        <v>5</v>
      </c>
      <c r="V69" s="14">
        <v>5</v>
      </c>
      <c r="W69" s="14">
        <v>5</v>
      </c>
      <c r="X69" s="14">
        <v>210</v>
      </c>
      <c r="Y69" s="14">
        <v>210</v>
      </c>
      <c r="Z69" s="14">
        <v>210</v>
      </c>
      <c r="AA69" s="14">
        <v>210</v>
      </c>
      <c r="AB69" s="14">
        <v>210</v>
      </c>
      <c r="AC69" s="14">
        <v>210</v>
      </c>
      <c r="AD69" s="14">
        <v>210</v>
      </c>
      <c r="AE69" s="14">
        <v>210</v>
      </c>
      <c r="AF69" s="14">
        <v>30</v>
      </c>
      <c r="AG69" s="14">
        <v>22</v>
      </c>
      <c r="AH69" s="14">
        <v>22</v>
      </c>
      <c r="AI69" s="14">
        <v>22</v>
      </c>
      <c r="AJ69" s="14">
        <v>22</v>
      </c>
      <c r="AK69" s="14">
        <v>22</v>
      </c>
      <c r="AL69" s="14">
        <v>25</v>
      </c>
      <c r="AM69" s="14">
        <v>25</v>
      </c>
      <c r="AN69" s="14">
        <v>2</v>
      </c>
      <c r="AO69" s="14">
        <v>2</v>
      </c>
      <c r="AP69" s="14">
        <v>2</v>
      </c>
      <c r="AQ69" s="14">
        <v>2</v>
      </c>
      <c r="AR69" s="14">
        <v>2</v>
      </c>
      <c r="AS69" s="14">
        <v>0</v>
      </c>
      <c r="AT69" s="14">
        <v>0</v>
      </c>
      <c r="AU69" s="14">
        <v>0</v>
      </c>
      <c r="AV69" s="14">
        <v>0</v>
      </c>
      <c r="AW69" s="14">
        <v>2</v>
      </c>
      <c r="AX69" s="14">
        <v>1</v>
      </c>
      <c r="AY69" s="14">
        <v>0</v>
      </c>
      <c r="AZ69" s="14">
        <v>0</v>
      </c>
      <c r="BA69" s="14">
        <v>12</v>
      </c>
      <c r="BD69" s="33"/>
      <c r="BF69" s="14">
        <f>ROUND((INDEX(新战舰养成!S$6:S$18,新怪物属性!$J69+1)+INDEX(新战舰养成!D$6:D$18,新怪物属性!$J69+1)*(新怪物属性!$G69-1))*INDEX(战舰突破!$D$6:$D$18,新怪物属性!$M69+1),0)</f>
        <v>25139</v>
      </c>
      <c r="BG69" s="14">
        <f>ROUND((INDEX(新战舰养成!T$6:T$18,新怪物属性!$J69+1)+INDEX(新战舰养成!E$6:E$18,新怪物属性!$J69+1)*(新怪物属性!$G69-1))*INDEX(战舰突破!$D$6:$D$18,新怪物属性!$M69+1),0)</f>
        <v>201037</v>
      </c>
      <c r="BH69" s="14">
        <f>ROUND((INDEX(新战舰养成!U$6:U$18,新怪物属性!$J69+1)+INDEX(新战舰养成!F$6:F$18,新怪物属性!$J69+1)*(新怪物属性!$G69-1))*INDEX(战舰突破!$D$6:$D$18,新怪物属性!$M69+1),0)</f>
        <v>12672</v>
      </c>
      <c r="BI69" s="14">
        <f>ROUND((INDEX(新战舰养成!V$6:V$18,新怪物属性!$J69+1)+INDEX(新战舰养成!G$6:G$18,新怪物属性!$J69+1)*(新怪物属性!$G69-1))*INDEX(战舰突破!$D$6:$D$18,新怪物属性!$M69+1),0)</f>
        <v>390</v>
      </c>
      <c r="BJ69" s="14">
        <f>ROUND((INDEX(新战舰养成!W$6:W$18,新怪物属性!$J69+1)+INDEX(新战舰养成!H$6:H$18,新怪物属性!$J69+1)*(新怪物属性!$G69-1))*INDEX(战舰突破!$D$6:$D$18,新怪物属性!$M69+1),0)</f>
        <v>5</v>
      </c>
      <c r="BL69" s="14">
        <f>IF($H69&gt;0,ROUND((INDEX(新战舰养成!X$6:X$18,新怪物属性!$K69+1)+INDEX(新战舰养成!I$6:I$18,新怪物属性!$K69+1)*(新怪物属性!$H69-1))*INDEX(战舰突破!$D$6:$D$18,新怪物属性!$N69+1),0),0)</f>
        <v>25503</v>
      </c>
      <c r="BM69" s="14">
        <f>IF($H69&gt;0,ROUND((INDEX(新战舰养成!Y$6:Y$18,新怪物属性!$K69+1)+INDEX(新战舰养成!J$6:J$18,新怪物属性!$K69+1)*(新怪物属性!$H69-1))*INDEX(战舰突破!$D$6:$D$18,新怪物属性!$N69+1),0),0)</f>
        <v>0</v>
      </c>
      <c r="BN69" s="14">
        <f>IF($H69&gt;0,ROUND((INDEX(新战舰养成!Z$6:Z$18,新怪物属性!$K69+1)+INDEX(新战舰养成!K$6:K$18,新怪物属性!$K69+1)*(新怪物属性!$H69-1))*INDEX(战舰突破!$D$6:$D$18,新怪物属性!$N69+1),0),0)</f>
        <v>0</v>
      </c>
      <c r="BO69" s="14">
        <f>IF($H69&gt;0,ROUND((INDEX(新战舰养成!AA$6:AA$18,新怪物属性!$K69+1)+INDEX(新战舰养成!L$6:L$18,新怪物属性!$K69+1)*(新怪物属性!$H69-1))*INDEX(战舰突破!$D$6:$D$18,新怪物属性!$N69+1),0),0)</f>
        <v>251394</v>
      </c>
      <c r="BP69" s="14">
        <f>IF($H69&gt;0,ROUND((INDEX(新战舰养成!AB$6:AB$18,新怪物属性!$K69+1)+INDEX(新战舰养成!M$6:M$18,新怪物属性!$K69+1)*(新怪物属性!$H69-1))*INDEX(战舰突破!$D$6:$D$18,新怪物属性!$N69+1),0),0)</f>
        <v>4932</v>
      </c>
      <c r="BR69" s="14">
        <f>IF($I69&gt;0,ROUND((INDEX(新战舰养成!AC$6:AC$18,新怪物属性!$L69+1)+INDEX(新战舰养成!I$6:I$18,新怪物属性!$L69+1)*(新怪物属性!$I69-1))*INDEX(战舰突破!$D$6:$D$18,新怪物属性!$O69+1),0),0)</f>
        <v>25893</v>
      </c>
      <c r="BS69" s="14">
        <f>IF($I69&gt;0,ROUND((INDEX(新战舰养成!AD$6:AD$18,新怪物属性!$L69+1)+INDEX(新战舰养成!J$6:J$18,新怪物属性!$L69+1)*(新怪物属性!$I69-1))*INDEX(战舰突破!$D$6:$D$18,新怪物属性!$O69+1),0),0)</f>
        <v>0</v>
      </c>
      <c r="BT69" s="14">
        <f>IF($I69&gt;0,ROUND((INDEX(新战舰养成!AE$6:AE$18,新怪物属性!$L69+1)+INDEX(新战舰养成!K$6:K$18,新怪物属性!$L69+1)*(新怪物属性!$I69-1))*INDEX(战舰突破!$D$6:$D$18,新怪物属性!$O69+1),0),0)</f>
        <v>0</v>
      </c>
      <c r="BU69" s="14">
        <f>IF($I69&gt;0,ROUND((INDEX(新战舰养成!AF$6:AF$18,新怪物属性!$L69+1)+INDEX(新战舰养成!L$6:L$18,新怪物属性!$L69+1)*(新怪物属性!$I69-1))*INDEX(战舰突破!$D$6:$D$18,新怪物属性!$O69+1),0),0)</f>
        <v>180167</v>
      </c>
      <c r="BV69" s="14">
        <f>IF($I69&gt;0,ROUND((INDEX(新战舰养成!AG$6:AG$18,新怪物属性!$L69+1)+INDEX(新战舰养成!M$6:M$18,新怪物属性!$L69+1)*(新怪物属性!$I69-1))*INDEX(战舰突破!$D$6:$D$18,新怪物属性!$O69+1),0),0)</f>
        <v>6646</v>
      </c>
      <c r="BY69" s="14">
        <f>(INDEX(装备数值!$C$13:$G$116,新怪物属性!$P71*8+1,BY$2)+INDEX(装备数值!$C$13:$G$116,新怪物属性!$Q71*8+2,BY$2)+INDEX(装备数值!$C$13:$G$116,新怪物属性!$S71*8+3,BY$2)+INDEX(装备数值!$C$13:$G$116,新怪物属性!$R71*8+4,BY$2)+INDEX(装备数值!$C$13:$G$116,新怪物属性!$T71*8+5,BY$2)+INDEX(装备数值!$C$13:$G$116,新怪物属性!$U71*8+6,BY$2)+INDEX(装备数值!$C$13:$G$116,新怪物属性!$V71*8+7,BY$2)+INDEX(装备数值!$C$13:$G$116,新怪物属性!$W71*8+8,BY$2))</f>
        <v>11175</v>
      </c>
      <c r="BZ69" s="14">
        <f>(INDEX(装备数值!$C$13:$G$116,新怪物属性!$P71*8+1,BZ$2)+INDEX(装备数值!$C$13:$G$116,新怪物属性!$Q71*8+2,BZ$2)+INDEX(装备数值!$C$13:$G$116,新怪物属性!$S71*8+3,BZ$2)+INDEX(装备数值!$C$13:$G$116,新怪物属性!$R71*8+4,BZ$2)+INDEX(装备数值!$C$13:$G$116,新怪物属性!$T71*8+5,BZ$2)+INDEX(装备数值!$C$13:$G$116,新怪物属性!$U71*8+6,BZ$2)+INDEX(装备数值!$C$13:$G$116,新怪物属性!$V71*8+7,BZ$2)+INDEX(装备数值!$C$13:$G$116,新怪物属性!$W71*8+8,BZ$2))</f>
        <v>84375</v>
      </c>
      <c r="CA69" s="14">
        <f>(INDEX(装备数值!$C$13:$G$116,新怪物属性!$P71*8+1,CA$2)+INDEX(装备数值!$C$13:$G$116,新怪物属性!$Q71*8+2,CA$2)+INDEX(装备数值!$C$13:$G$116,新怪物属性!$S71*8+3,CA$2)+INDEX(装备数值!$C$13:$G$116,新怪物属性!$R71*8+4,CA$2)+INDEX(装备数值!$C$13:$G$116,新怪物属性!$T71*8+5,CA$2)+INDEX(装备数值!$C$13:$G$116,新怪物属性!$U71*8+6,CA$2)+INDEX(装备数值!$C$13:$G$116,新怪物属性!$V71*8+7,CA$2)+INDEX(装备数值!$C$13:$G$116,新怪物属性!$W71*8+8,CA$2))</f>
        <v>5550</v>
      </c>
      <c r="CB69" s="14">
        <f>(INDEX(装备数值!$C$13:$G$116,新怪物属性!$P71*8+1,CB$2)+INDEX(装备数值!$C$13:$G$116,新怪物属性!$Q71*8+2,CB$2)+INDEX(装备数值!$C$13:$G$116,新怪物属性!$S71*8+3,CB$2)+INDEX(装备数值!$C$13:$G$116,新怪物属性!$R71*8+4,CB$2)+INDEX(装备数值!$C$13:$G$116,新怪物属性!$T71*8+5,CB$2)+INDEX(装备数值!$C$13:$G$116,新怪物属性!$U71*8+6,CB$2)+INDEX(装备数值!$C$13:$G$116,新怪物属性!$V71*8+7,CB$2)+INDEX(装备数值!$C$13:$G$116,新怪物属性!$W71*8+8,CB$2))</f>
        <v>112500</v>
      </c>
      <c r="CC69" s="14">
        <f>(INDEX(装备数值!$C$13:$G$116,新怪物属性!$P71*8+1,CC$2)+INDEX(装备数值!$C$13:$G$116,新怪物属性!$Q71*8+2,CC$2)+INDEX(装备数值!$C$13:$G$116,新怪物属性!$S71*8+3,CC$2)+INDEX(装备数值!$C$13:$G$116,新怪物属性!$R71*8+4,CC$2)+INDEX(装备数值!$C$13:$G$116,新怪物属性!$T71*8+5,CC$2)+INDEX(装备数值!$C$13:$G$116,新怪物属性!$U71*8+6,CC$2)+INDEX(装备数值!$C$13:$G$116,新怪物属性!$V71*8+7,CC$2)+INDEX(装备数值!$C$13:$G$116,新怪物属性!$W71*8+8,CC$2))</f>
        <v>2250</v>
      </c>
      <c r="CF69" s="14">
        <f t="shared" si="143"/>
        <v>4</v>
      </c>
      <c r="CG69" s="14">
        <f t="shared" si="142"/>
        <v>4</v>
      </c>
      <c r="CH69" s="14">
        <f t="shared" si="142"/>
        <v>4</v>
      </c>
      <c r="CI69" s="14">
        <f t="shared" si="142"/>
        <v>4</v>
      </c>
      <c r="CJ69" s="14">
        <f t="shared" si="142"/>
        <v>4</v>
      </c>
      <c r="CK69" s="14">
        <f t="shared" si="142"/>
        <v>0</v>
      </c>
      <c r="CL69" s="14">
        <f t="shared" si="142"/>
        <v>0</v>
      </c>
      <c r="CM69" s="14">
        <f t="shared" si="142"/>
        <v>0</v>
      </c>
      <c r="CN69" s="14">
        <f t="shared" si="142"/>
        <v>0</v>
      </c>
      <c r="CO69" s="14">
        <f t="shared" si="142"/>
        <v>0</v>
      </c>
      <c r="CP69" s="14">
        <f t="shared" si="142"/>
        <v>0</v>
      </c>
      <c r="CQ69" s="14">
        <f t="shared" si="142"/>
        <v>0</v>
      </c>
      <c r="CR69" s="14">
        <f t="shared" si="142"/>
        <v>0</v>
      </c>
      <c r="CS69" s="14">
        <f>SUMIFS(装备数值!BL$50:BL$101,装备数值!$BG$50:$BG$101,"="&amp;新怪物属性!$CF$2,装备数值!$BH$50:$BH$101,"&lt;="&amp;新怪物属性!$CF69)+SUMIFS(装备数值!BL$50:BL$101,装备数值!$BG$50:$BG$101,"="&amp;新怪物属性!$CG$2,装备数值!$BH$50:$BH$101,"&lt;="&amp;新怪物属性!$CG69)+SUMIFS(装备数值!BL$50:BL$101,装备数值!$BG$50:$BG$101,"="&amp;新怪物属性!$CH$2,装备数值!$BH$50:$BH$101,"&lt;="&amp;新怪物属性!$CH69)+SUMIFS(装备数值!BL$50:BL$101,装备数值!$BG$50:$BG$101,"="&amp;新怪物属性!$CI$2,装备数值!$BH$50:$BH$101,"&lt;="&amp;新怪物属性!$CI69)+SUMIFS(装备数值!BL$50:BL$101,装备数值!$BG$50:$BG$101,"="&amp;新怪物属性!$CJ$2,装备数值!$BH$50:$BH$101,"&lt;="&amp;新怪物属性!$CJ69)+SUMIFS(装备数值!BL$50:BL$101,装备数值!$BG$50:$BG$101,"="&amp;新怪物属性!$CK$2,装备数值!$BH$50:$BH$101,"&lt;="&amp;新怪物属性!$CK69)+SUMIFS(装备数值!BL$50:BL$101,装备数值!$BG$50:$BG$101,"="&amp;新怪物属性!$CL$2,装备数值!$BH$50:$BH$101,"&lt;="&amp;新怪物属性!$CL69)+SUMIFS(装备数值!BL$50:BL$101,装备数值!$BG$50:$BG$101,"="&amp;新怪物属性!$CM$2,装备数值!$BH$50:$BH$101,"&lt;="&amp;新怪物属性!$CM69)+SUMIFS(装备数值!BL$50:BL$101,装备数值!$BG$50:$BG$101,"="&amp;新怪物属性!$CN$2,装备数值!$BH$50:$BH$101,"&lt;="&amp;新怪物属性!$CN69)+SUMIFS(装备数值!BL$50:BL$101,装备数值!$BG$50:$BG$101,"="&amp;新怪物属性!$CO$2,装备数值!$BH$50:$BH$101,"&lt;="&amp;新怪物属性!$CO69)+SUMIFS(装备数值!BL$50:BL$101,装备数值!$BG$50:$BG$101,"="&amp;新怪物属性!$CP$2,装备数值!$BH$50:$BH$101,"&lt;="&amp;新怪物属性!$CP69)+SUMIFS(装备数值!BL$50:BL$101,装备数值!$BG$50:$BG$101,"="&amp;新怪物属性!$CQ$2,装备数值!$BH$50:$BH$101,"&lt;="&amp;新怪物属性!$CQ69)+SUMIFS(装备数值!BL$50:BL$101,装备数值!$BG$50:$BG$101,"="&amp;新怪物属性!$CR$2,装备数值!$BH$50:$BH$101,"&lt;="&amp;新怪物属性!$CR69)</f>
        <v>18832</v>
      </c>
      <c r="CT69" s="14">
        <f>SUMIFS(装备数值!BM$50:BM$101,装备数值!$BG$50:$BG$101,"="&amp;新怪物属性!$CF$2,装备数值!$BH$50:$BH$101,"&lt;="&amp;新怪物属性!$CF69)+SUMIFS(装备数值!BM$50:BM$101,装备数值!$BG$50:$BG$101,"="&amp;新怪物属性!$CG$2,装备数值!$BH$50:$BH$101,"&lt;="&amp;新怪物属性!$CG69)+SUMIFS(装备数值!BM$50:BM$101,装备数值!$BG$50:$BG$101,"="&amp;新怪物属性!$CH$2,装备数值!$BH$50:$BH$101,"&lt;="&amp;新怪物属性!$CH69)+SUMIFS(装备数值!BM$50:BM$101,装备数值!$BG$50:$BG$101,"="&amp;新怪物属性!$CI$2,装备数值!$BH$50:$BH$101,"&lt;="&amp;新怪物属性!$CI69)+SUMIFS(装备数值!BM$50:BM$101,装备数值!$BG$50:$BG$101,"="&amp;新怪物属性!$CJ$2,装备数值!$BH$50:$BH$101,"&lt;="&amp;新怪物属性!$CJ69)+SUMIFS(装备数值!BM$50:BM$101,装备数值!$BG$50:$BG$101,"="&amp;新怪物属性!$CK$2,装备数值!$BH$50:$BH$101,"&lt;="&amp;新怪物属性!$CK69)+SUMIFS(装备数值!BM$50:BM$101,装备数值!$BG$50:$BG$101,"="&amp;新怪物属性!$CL$2,装备数值!$BH$50:$BH$101,"&lt;="&amp;新怪物属性!$CL69)+SUMIFS(装备数值!BM$50:BM$101,装备数值!$BG$50:$BG$101,"="&amp;新怪物属性!$CM$2,装备数值!$BH$50:$BH$101,"&lt;="&amp;新怪物属性!$CM69)+SUMIFS(装备数值!BM$50:BM$101,装备数值!$BG$50:$BG$101,"="&amp;新怪物属性!$CN$2,装备数值!$BH$50:$BH$101,"&lt;="&amp;新怪物属性!$CN69)+SUMIFS(装备数值!BM$50:BM$101,装备数值!$BG$50:$BG$101,"="&amp;新怪物属性!$CO$2,装备数值!$BH$50:$BH$101,"&lt;="&amp;新怪物属性!$CO69)+SUMIFS(装备数值!BM$50:BM$101,装备数值!$BG$50:$BG$101,"="&amp;新怪物属性!$CP$2,装备数值!$BH$50:$BH$101,"&lt;="&amp;新怪物属性!$CP69)+SUMIFS(装备数值!BM$50:BM$101,装备数值!$BG$50:$BG$101,"="&amp;新怪物属性!$CQ$2,装备数值!$BH$50:$BH$101,"&lt;="&amp;新怪物属性!$CQ69)+SUMIFS(装备数值!BM$50:BM$101,装备数值!$BG$50:$BG$101,"="&amp;新怪物属性!$CR$2,装备数值!$BH$50:$BH$101,"&lt;="&amp;新怪物属性!$CR69)</f>
        <v>141637</v>
      </c>
      <c r="CU69" s="14">
        <f>SUMIFS(装备数值!BN$50:BN$101,装备数值!$BG$50:$BG$101,"="&amp;新怪物属性!$CF$2,装备数值!$BH$50:$BH$101,"&lt;="&amp;新怪物属性!$CF69)+SUMIFS(装备数值!BN$50:BN$101,装备数值!$BG$50:$BG$101,"="&amp;新怪物属性!$CG$2,装备数值!$BH$50:$BH$101,"&lt;="&amp;新怪物属性!$CG69)+SUMIFS(装备数值!BN$50:BN$101,装备数值!$BG$50:$BG$101,"="&amp;新怪物属性!$CH$2,装备数值!$BH$50:$BH$101,"&lt;="&amp;新怪物属性!$CH69)+SUMIFS(装备数值!BN$50:BN$101,装备数值!$BG$50:$BG$101,"="&amp;新怪物属性!$CI$2,装备数值!$BH$50:$BH$101,"&lt;="&amp;新怪物属性!$CI69)+SUMIFS(装备数值!BN$50:BN$101,装备数值!$BG$50:$BG$101,"="&amp;新怪物属性!$CJ$2,装备数值!$BH$50:$BH$101,"&lt;="&amp;新怪物属性!$CJ69)+SUMIFS(装备数值!BN$50:BN$101,装备数值!$BG$50:$BG$101,"="&amp;新怪物属性!$CK$2,装备数值!$BH$50:$BH$101,"&lt;="&amp;新怪物属性!$CK69)+SUMIFS(装备数值!BN$50:BN$101,装备数值!$BG$50:$BG$101,"="&amp;新怪物属性!$CL$2,装备数值!$BH$50:$BH$101,"&lt;="&amp;新怪物属性!$CL69)+SUMIFS(装备数值!BN$50:BN$101,装备数值!$BG$50:$BG$101,"="&amp;新怪物属性!$CM$2,装备数值!$BH$50:$BH$101,"&lt;="&amp;新怪物属性!$CM69)+SUMIFS(装备数值!BN$50:BN$101,装备数值!$BG$50:$BG$101,"="&amp;新怪物属性!$CN$2,装备数值!$BH$50:$BH$101,"&lt;="&amp;新怪物属性!$CN69)+SUMIFS(装备数值!BN$50:BN$101,装备数值!$BG$50:$BG$101,"="&amp;新怪物属性!$CO$2,装备数值!$BH$50:$BH$101,"&lt;="&amp;新怪物属性!$CO69)+SUMIFS(装备数值!BN$50:BN$101,装备数值!$BG$50:$BG$101,"="&amp;新怪物属性!$CP$2,装备数值!$BH$50:$BH$101,"&lt;="&amp;新怪物属性!$CP69)+SUMIFS(装备数值!BN$50:BN$101,装备数值!$BG$50:$BG$101,"="&amp;新怪物属性!$CQ$2,装备数值!$BH$50:$BH$101,"&lt;="&amp;新怪物属性!$CQ69)+SUMIFS(装备数值!BN$50:BN$101,装备数值!$BG$50:$BG$101,"="&amp;新怪物属性!$CR$2,装备数值!$BH$50:$BH$101,"&lt;="&amp;新怪物属性!$CR69)</f>
        <v>2400</v>
      </c>
      <c r="CV69" s="14">
        <f>SUMIFS(装备数值!BO$50:BO$101,装备数值!$BG$50:$BG$101,"="&amp;新怪物属性!$CF$2,装备数值!$BH$50:$BH$101,"&lt;="&amp;新怪物属性!$CF69)+SUMIFS(装备数值!BO$50:BO$101,装备数值!$BG$50:$BG$101,"="&amp;新怪物属性!$CG$2,装备数值!$BH$50:$BH$101,"&lt;="&amp;新怪物属性!$CG69)+SUMIFS(装备数值!BO$50:BO$101,装备数值!$BG$50:$BG$101,"="&amp;新怪物属性!$CH$2,装备数值!$BH$50:$BH$101,"&lt;="&amp;新怪物属性!$CH69)+SUMIFS(装备数值!BO$50:BO$101,装备数值!$BG$50:$BG$101,"="&amp;新怪物属性!$CI$2,装备数值!$BH$50:$BH$101,"&lt;="&amp;新怪物属性!$CI69)+SUMIFS(装备数值!BO$50:BO$101,装备数值!$BG$50:$BG$101,"="&amp;新怪物属性!$CJ$2,装备数值!$BH$50:$BH$101,"&lt;="&amp;新怪物属性!$CJ69)+SUMIFS(装备数值!BO$50:BO$101,装备数值!$BG$50:$BG$101,"="&amp;新怪物属性!$CK$2,装备数值!$BH$50:$BH$101,"&lt;="&amp;新怪物属性!$CK69)+SUMIFS(装备数值!BO$50:BO$101,装备数值!$BG$50:$BG$101,"="&amp;新怪物属性!$CL$2,装备数值!$BH$50:$BH$101,"&lt;="&amp;新怪物属性!$CL69)+SUMIFS(装备数值!BO$50:BO$101,装备数值!$BG$50:$BG$101,"="&amp;新怪物属性!$CM$2,装备数值!$BH$50:$BH$101,"&lt;="&amp;新怪物属性!$CM69)+SUMIFS(装备数值!BO$50:BO$101,装备数值!$BG$50:$BG$101,"="&amp;新怪物属性!$CN$2,装备数值!$BH$50:$BH$101,"&lt;="&amp;新怪物属性!$CN69)+SUMIFS(装备数值!BO$50:BO$101,装备数值!$BG$50:$BG$101,"="&amp;新怪物属性!$CO$2,装备数值!$BH$50:$BH$101,"&lt;="&amp;新怪物属性!$CO69)+SUMIFS(装备数值!BO$50:BO$101,装备数值!$BG$50:$BG$101,"="&amp;新怪物属性!$CP$2,装备数值!$BH$50:$BH$101,"&lt;="&amp;新怪物属性!$CP69)+SUMIFS(装备数值!BO$50:BO$101,装备数值!$BG$50:$BG$101,"="&amp;新怪物属性!$CQ$2,装备数值!$BH$50:$BH$101,"&lt;="&amp;新怪物属性!$CQ69)+SUMIFS(装备数值!BO$50:BO$101,装备数值!$BG$50:$BG$101,"="&amp;新怪物属性!$CR$2,装备数值!$BH$50:$BH$101,"&lt;="&amp;新怪物属性!$CR69)</f>
        <v>485500</v>
      </c>
      <c r="CW69" s="14">
        <f>SUMIFS(装备数值!BP$50:BP$101,装备数值!$BG$50:$BG$101,"="&amp;新怪物属性!$CF$2,装备数值!$BH$50:$BH$101,"&lt;="&amp;新怪物属性!$CF69)+SUMIFS(装备数值!BP$50:BP$101,装备数值!$BG$50:$BG$101,"="&amp;新怪物属性!$CG$2,装备数值!$BH$50:$BH$101,"&lt;="&amp;新怪物属性!$CG69)+SUMIFS(装备数值!BP$50:BP$101,装备数值!$BG$50:$BG$101,"="&amp;新怪物属性!$CH$2,装备数值!$BH$50:$BH$101,"&lt;="&amp;新怪物属性!$CH69)+SUMIFS(装备数值!BP$50:BP$101,装备数值!$BG$50:$BG$101,"="&amp;新怪物属性!$CI$2,装备数值!$BH$50:$BH$101,"&lt;="&amp;新怪物属性!$CI69)+SUMIFS(装备数值!BP$50:BP$101,装备数值!$BG$50:$BG$101,"="&amp;新怪物属性!$CJ$2,装备数值!$BH$50:$BH$101,"&lt;="&amp;新怪物属性!$CJ69)+SUMIFS(装备数值!BP$50:BP$101,装备数值!$BG$50:$BG$101,"="&amp;新怪物属性!$CK$2,装备数值!$BH$50:$BH$101,"&lt;="&amp;新怪物属性!$CK69)+SUMIFS(装备数值!BP$50:BP$101,装备数值!$BG$50:$BG$101,"="&amp;新怪物属性!$CL$2,装备数值!$BH$50:$BH$101,"&lt;="&amp;新怪物属性!$CL69)+SUMIFS(装备数值!BP$50:BP$101,装备数值!$BG$50:$BG$101,"="&amp;新怪物属性!$CM$2,装备数值!$BH$50:$BH$101,"&lt;="&amp;新怪物属性!$CM69)+SUMIFS(装备数值!BP$50:BP$101,装备数值!$BG$50:$BG$101,"="&amp;新怪物属性!$CN$2,装备数值!$BH$50:$BH$101,"&lt;="&amp;新怪物属性!$CN69)+SUMIFS(装备数值!BP$50:BP$101,装备数值!$BG$50:$BG$101,"="&amp;新怪物属性!$CO$2,装备数值!$BH$50:$BH$101,"&lt;="&amp;新怪物属性!$CO69)+SUMIFS(装备数值!BP$50:BP$101,装备数值!$BG$50:$BG$101,"="&amp;新怪物属性!$CP$2,装备数值!$BH$50:$BH$101,"&lt;="&amp;新怪物属性!$CP69)+SUMIFS(装备数值!BP$50:BP$101,装备数值!$BG$50:$BG$101,"="&amp;新怪物属性!$CQ$2,装备数值!$BH$50:$BH$101,"&lt;="&amp;新怪物属性!$CQ69)+SUMIFS(装备数值!BP$50:BP$101,装备数值!$BG$50:$BG$101,"="&amp;新怪物属性!$CR$2,装备数值!$BH$50:$BH$101,"&lt;="&amp;新怪物属性!$CR69)</f>
        <v>9670</v>
      </c>
      <c r="CX69" s="14">
        <f>SUMIFS(装备数值!BQ$50:BQ$101,装备数值!$BG$50:$BG$101,"="&amp;新怪物属性!$CF$2,装备数值!$BH$50:$BH$101,"&lt;="&amp;新怪物属性!$CF69)+SUMIFS(装备数值!BQ$50:BQ$101,装备数值!$BG$50:$BG$101,"="&amp;新怪物属性!$CG$2,装备数值!$BH$50:$BH$101,"&lt;="&amp;新怪物属性!$CG69)+SUMIFS(装备数值!BQ$50:BQ$101,装备数值!$BG$50:$BG$101,"="&amp;新怪物属性!$CH$2,装备数值!$BH$50:$BH$101,"&lt;="&amp;新怪物属性!$CH69)+SUMIFS(装备数值!BQ$50:BQ$101,装备数值!$BG$50:$BG$101,"="&amp;新怪物属性!$CI$2,装备数值!$BH$50:$BH$101,"&lt;="&amp;新怪物属性!$CI69)+SUMIFS(装备数值!BQ$50:BQ$101,装备数值!$BG$50:$BG$101,"="&amp;新怪物属性!$CJ$2,装备数值!$BH$50:$BH$101,"&lt;="&amp;新怪物属性!$CJ69)+SUMIFS(装备数值!BQ$50:BQ$101,装备数值!$BG$50:$BG$101,"="&amp;新怪物属性!$CK$2,装备数值!$BH$50:$BH$101,"&lt;="&amp;新怪物属性!$CK69)+SUMIFS(装备数值!BQ$50:BQ$101,装备数值!$BG$50:$BG$101,"="&amp;新怪物属性!$CL$2,装备数值!$BH$50:$BH$101,"&lt;="&amp;新怪物属性!$CL69)+SUMIFS(装备数值!BQ$50:BQ$101,装备数值!$BG$50:$BG$101,"="&amp;新怪物属性!$CM$2,装备数值!$BH$50:$BH$101,"&lt;="&amp;新怪物属性!$CM69)+SUMIFS(装备数值!BQ$50:BQ$101,装备数值!$BG$50:$BG$101,"="&amp;新怪物属性!$CN$2,装备数值!$BH$50:$BH$101,"&lt;="&amp;新怪物属性!$CN69)+SUMIFS(装备数值!BQ$50:BQ$101,装备数值!$BG$50:$BG$101,"="&amp;新怪物属性!$CO$2,装备数值!$BH$50:$BH$101,"&lt;="&amp;新怪物属性!$CO69)+SUMIFS(装备数值!BQ$50:BQ$101,装备数值!$BG$50:$BG$101,"="&amp;新怪物属性!$CP$2,装备数值!$BH$50:$BH$101,"&lt;="&amp;新怪物属性!$CP69)+SUMIFS(装备数值!BQ$50:BQ$101,装备数值!$BG$50:$BG$101,"="&amp;新怪物属性!$CQ$2,装备数值!$BH$50:$BH$101,"&lt;="&amp;新怪物属性!$CQ69)+SUMIFS(装备数值!BQ$50:BQ$101,装备数值!$BG$50:$BG$101,"="&amp;新怪物属性!$CR$2,装备数值!$BH$50:$BH$101,"&lt;="&amp;新怪物属性!$CR69)</f>
        <v>250</v>
      </c>
      <c r="CY69" s="14">
        <f>SUMIFS(装备数值!BR$50:BR$101,装备数值!$BG$50:$BG$101,"="&amp;新怪物属性!$CF$2,装备数值!$BH$50:$BH$101,"&lt;="&amp;新怪物属性!$CF69)+SUMIFS(装备数值!BR$50:BR$101,装备数值!$BG$50:$BG$101,"="&amp;新怪物属性!$CG$2,装备数值!$BH$50:$BH$101,"&lt;="&amp;新怪物属性!$CG69)+SUMIFS(装备数值!BR$50:BR$101,装备数值!$BG$50:$BG$101,"="&amp;新怪物属性!$CH$2,装备数值!$BH$50:$BH$101,"&lt;="&amp;新怪物属性!$CH69)+SUMIFS(装备数值!BR$50:BR$101,装备数值!$BG$50:$BG$101,"="&amp;新怪物属性!$CI$2,装备数值!$BH$50:$BH$101,"&lt;="&amp;新怪物属性!$CI69)+SUMIFS(装备数值!BR$50:BR$101,装备数值!$BG$50:$BG$101,"="&amp;新怪物属性!$CJ$2,装备数值!$BH$50:$BH$101,"&lt;="&amp;新怪物属性!$CJ69)+SUMIFS(装备数值!BR$50:BR$101,装备数值!$BG$50:$BG$101,"="&amp;新怪物属性!$CK$2,装备数值!$BH$50:$BH$101,"&lt;="&amp;新怪物属性!$CK69)+SUMIFS(装备数值!BR$50:BR$101,装备数值!$BG$50:$BG$101,"="&amp;新怪物属性!$CL$2,装备数值!$BH$50:$BH$101,"&lt;="&amp;新怪物属性!$CL69)+SUMIFS(装备数值!BR$50:BR$101,装备数值!$BG$50:$BG$101,"="&amp;新怪物属性!$CM$2,装备数值!$BH$50:$BH$101,"&lt;="&amp;新怪物属性!$CM69)+SUMIFS(装备数值!BR$50:BR$101,装备数值!$BG$50:$BG$101,"="&amp;新怪物属性!$CN$2,装备数值!$BH$50:$BH$101,"&lt;="&amp;新怪物属性!$CN69)+SUMIFS(装备数值!BR$50:BR$101,装备数值!$BG$50:$BG$101,"="&amp;新怪物属性!$CO$2,装备数值!$BH$50:$BH$101,"&lt;="&amp;新怪物属性!$CO69)+SUMIFS(装备数值!BR$50:BR$101,装备数值!$BG$50:$BG$101,"="&amp;新怪物属性!$CP$2,装备数值!$BH$50:$BH$101,"&lt;="&amp;新怪物属性!$CP69)+SUMIFS(装备数值!BR$50:BR$101,装备数值!$BG$50:$BG$101,"="&amp;新怪物属性!$CQ$2,装备数值!$BH$50:$BH$101,"&lt;="&amp;新怪物属性!$CQ69)+SUMIFS(装备数值!BR$50:BR$101,装备数值!$BG$50:$BG$101,"="&amp;新怪物属性!$CR$2,装备数值!$BH$50:$BH$101,"&lt;="&amp;新怪物属性!$CR69)</f>
        <v>250</v>
      </c>
      <c r="CZ69" s="14">
        <f>SUMIFS(装备数值!BS$50:BS$101,装备数值!$BG$50:$BG$101,"="&amp;新怪物属性!$CF$2,装备数值!$BH$50:$BH$101,"&lt;="&amp;新怪物属性!$CF69)+SUMIFS(装备数值!BS$50:BS$101,装备数值!$BG$50:$BG$101,"="&amp;新怪物属性!$CG$2,装备数值!$BH$50:$BH$101,"&lt;="&amp;新怪物属性!$CG69)+SUMIFS(装备数值!BS$50:BS$101,装备数值!$BG$50:$BG$101,"="&amp;新怪物属性!$CH$2,装备数值!$BH$50:$BH$101,"&lt;="&amp;新怪物属性!$CH69)+SUMIFS(装备数值!BS$50:BS$101,装备数值!$BG$50:$BG$101,"="&amp;新怪物属性!$CI$2,装备数值!$BH$50:$BH$101,"&lt;="&amp;新怪物属性!$CI69)+SUMIFS(装备数值!BS$50:BS$101,装备数值!$BG$50:$BG$101,"="&amp;新怪物属性!$CJ$2,装备数值!$BH$50:$BH$101,"&lt;="&amp;新怪物属性!$CJ69)+SUMIFS(装备数值!BS$50:BS$101,装备数值!$BG$50:$BG$101,"="&amp;新怪物属性!$CK$2,装备数值!$BH$50:$BH$101,"&lt;="&amp;新怪物属性!$CK69)+SUMIFS(装备数值!BS$50:BS$101,装备数值!$BG$50:$BG$101,"="&amp;新怪物属性!$CL$2,装备数值!$BH$50:$BH$101,"&lt;="&amp;新怪物属性!$CL69)+SUMIFS(装备数值!BS$50:BS$101,装备数值!$BG$50:$BG$101,"="&amp;新怪物属性!$CM$2,装备数值!$BH$50:$BH$101,"&lt;="&amp;新怪物属性!$CM69)+SUMIFS(装备数值!BS$50:BS$101,装备数值!$BG$50:$BG$101,"="&amp;新怪物属性!$CN$2,装备数值!$BH$50:$BH$101,"&lt;="&amp;新怪物属性!$CN69)+SUMIFS(装备数值!BS$50:BS$101,装备数值!$BG$50:$BG$101,"="&amp;新怪物属性!$CO$2,装备数值!$BH$50:$BH$101,"&lt;="&amp;新怪物属性!$CO69)+SUMIFS(装备数值!BS$50:BS$101,装备数值!$BG$50:$BG$101,"="&amp;新怪物属性!$CP$2,装备数值!$BH$50:$BH$101,"&lt;="&amp;新怪物属性!$CP69)+SUMIFS(装备数值!BS$50:BS$101,装备数值!$BG$50:$BG$101,"="&amp;新怪物属性!$CQ$2,装备数值!$BH$50:$BH$101,"&lt;="&amp;新怪物属性!$CQ69)+SUMIFS(装备数值!BS$50:BS$101,装备数值!$BG$50:$BG$101,"="&amp;新怪物属性!$CR$2,装备数值!$BH$50:$BH$101,"&lt;="&amp;新怪物属性!$CR69)</f>
        <v>250</v>
      </c>
      <c r="DA69" s="14">
        <f>SUMIFS(装备数值!BT$50:BT$101,装备数值!$BG$50:$BG$101,"="&amp;新怪物属性!$CF$2,装备数值!$BH$50:$BH$101,"&lt;="&amp;新怪物属性!$CF69)+SUMIFS(装备数值!BT$50:BT$101,装备数值!$BG$50:$BG$101,"="&amp;新怪物属性!$CG$2,装备数值!$BH$50:$BH$101,"&lt;="&amp;新怪物属性!$CG69)+SUMIFS(装备数值!BT$50:BT$101,装备数值!$BG$50:$BG$101,"="&amp;新怪物属性!$CH$2,装备数值!$BH$50:$BH$101,"&lt;="&amp;新怪物属性!$CH69)+SUMIFS(装备数值!BT$50:BT$101,装备数值!$BG$50:$BG$101,"="&amp;新怪物属性!$CI$2,装备数值!$BH$50:$BH$101,"&lt;="&amp;新怪物属性!$CI69)+SUMIFS(装备数值!BT$50:BT$101,装备数值!$BG$50:$BG$101,"="&amp;新怪物属性!$CJ$2,装备数值!$BH$50:$BH$101,"&lt;="&amp;新怪物属性!$CJ69)+SUMIFS(装备数值!BT$50:BT$101,装备数值!$BG$50:$BG$101,"="&amp;新怪物属性!$CK$2,装备数值!$BH$50:$BH$101,"&lt;="&amp;新怪物属性!$CK69)+SUMIFS(装备数值!BT$50:BT$101,装备数值!$BG$50:$BG$101,"="&amp;新怪物属性!$CL$2,装备数值!$BH$50:$BH$101,"&lt;="&amp;新怪物属性!$CL69)+SUMIFS(装备数值!BT$50:BT$101,装备数值!$BG$50:$BG$101,"="&amp;新怪物属性!$CM$2,装备数值!$BH$50:$BH$101,"&lt;="&amp;新怪物属性!$CM69)+SUMIFS(装备数值!BT$50:BT$101,装备数值!$BG$50:$BG$101,"="&amp;新怪物属性!$CN$2,装备数值!$BH$50:$BH$101,"&lt;="&amp;新怪物属性!$CN69)+SUMIFS(装备数值!BT$50:BT$101,装备数值!$BG$50:$BG$101,"="&amp;新怪物属性!$CO$2,装备数值!$BH$50:$BH$101,"&lt;="&amp;新怪物属性!$CO69)+SUMIFS(装备数值!BT$50:BT$101,装备数值!$BG$50:$BG$101,"="&amp;新怪物属性!$CP$2,装备数值!$BH$50:$BH$101,"&lt;="&amp;新怪物属性!$CP69)+SUMIFS(装备数值!BT$50:BT$101,装备数值!$BG$50:$BG$101,"="&amp;新怪物属性!$CQ$2,装备数值!$BH$50:$BH$101,"&lt;="&amp;新怪物属性!$CQ69)+SUMIFS(装备数值!BT$50:BT$101,装备数值!$BG$50:$BG$101,"="&amp;新怪物属性!$CR$2,装备数值!$BH$50:$BH$101,"&lt;="&amp;新怪物属性!$CR69)</f>
        <v>250</v>
      </c>
      <c r="DB69" s="14">
        <f>SUMIFS(装备数值!BU$50:BU$101,装备数值!$BG$50:$BG$101,"="&amp;新怪物属性!$CF$2,装备数值!$BH$50:$BH$101,"&lt;="&amp;新怪物属性!$CF69)+SUMIFS(装备数值!BU$50:BU$101,装备数值!$BG$50:$BG$101,"="&amp;新怪物属性!$CG$2,装备数值!$BH$50:$BH$101,"&lt;="&amp;新怪物属性!$CG69)+SUMIFS(装备数值!BU$50:BU$101,装备数值!$BG$50:$BG$101,"="&amp;新怪物属性!$CH$2,装备数值!$BH$50:$BH$101,"&lt;="&amp;新怪物属性!$CH69)+SUMIFS(装备数值!BU$50:BU$101,装备数值!$BG$50:$BG$101,"="&amp;新怪物属性!$CI$2,装备数值!$BH$50:$BH$101,"&lt;="&amp;新怪物属性!$CI69)+SUMIFS(装备数值!BU$50:BU$101,装备数值!$BG$50:$BG$101,"="&amp;新怪物属性!$CJ$2,装备数值!$BH$50:$BH$101,"&lt;="&amp;新怪物属性!$CJ69)+SUMIFS(装备数值!BU$50:BU$101,装备数值!$BG$50:$BG$101,"="&amp;新怪物属性!$CK$2,装备数值!$BH$50:$BH$101,"&lt;="&amp;新怪物属性!$CK69)+SUMIFS(装备数值!BU$50:BU$101,装备数值!$BG$50:$BG$101,"="&amp;新怪物属性!$CL$2,装备数值!$BH$50:$BH$101,"&lt;="&amp;新怪物属性!$CL69)+SUMIFS(装备数值!BU$50:BU$101,装备数值!$BG$50:$BG$101,"="&amp;新怪物属性!$CM$2,装备数值!$BH$50:$BH$101,"&lt;="&amp;新怪物属性!$CM69)+SUMIFS(装备数值!BU$50:BU$101,装备数值!$BG$50:$BG$101,"="&amp;新怪物属性!$CN$2,装备数值!$BH$50:$BH$101,"&lt;="&amp;新怪物属性!$CN69)+SUMIFS(装备数值!BU$50:BU$101,装备数值!$BG$50:$BG$101,"="&amp;新怪物属性!$CO$2,装备数值!$BH$50:$BH$101,"&lt;="&amp;新怪物属性!$CO69)+SUMIFS(装备数值!BU$50:BU$101,装备数值!$BG$50:$BG$101,"="&amp;新怪物属性!$CP$2,装备数值!$BH$50:$BH$101,"&lt;="&amp;新怪物属性!$CP69)+SUMIFS(装备数值!BU$50:BU$101,装备数值!$BG$50:$BG$101,"="&amp;新怪物属性!$CQ$2,装备数值!$BH$50:$BH$101,"&lt;="&amp;新怪物属性!$CQ69)+SUMIFS(装备数值!BU$50:BU$101,装备数值!$BG$50:$BG$101,"="&amp;新怪物属性!$CR$2,装备数值!$BH$50:$BH$101,"&lt;="&amp;新怪物属性!$CR69)</f>
        <v>0.05</v>
      </c>
      <c r="DC69" s="14">
        <f>SUMIFS(装备数值!BV$50:BV$101,装备数值!$BG$50:$BG$101,"="&amp;新怪物属性!$CF$2,装备数值!$BH$50:$BH$101,"&lt;="&amp;新怪物属性!$CF69)+SUMIFS(装备数值!BV$50:BV$101,装备数值!$BG$50:$BG$101,"="&amp;新怪物属性!$CG$2,装备数值!$BH$50:$BH$101,"&lt;="&amp;新怪物属性!$CG69)+SUMIFS(装备数值!BV$50:BV$101,装备数值!$BG$50:$BG$101,"="&amp;新怪物属性!$CH$2,装备数值!$BH$50:$BH$101,"&lt;="&amp;新怪物属性!$CH69)+SUMIFS(装备数值!BV$50:BV$101,装备数值!$BG$50:$BG$101,"="&amp;新怪物属性!$CI$2,装备数值!$BH$50:$BH$101,"&lt;="&amp;新怪物属性!$CI69)+SUMIFS(装备数值!BV$50:BV$101,装备数值!$BG$50:$BG$101,"="&amp;新怪物属性!$CJ$2,装备数值!$BH$50:$BH$101,"&lt;="&amp;新怪物属性!$CJ69)+SUMIFS(装备数值!BV$50:BV$101,装备数值!$BG$50:$BG$101,"="&amp;新怪物属性!$CK$2,装备数值!$BH$50:$BH$101,"&lt;="&amp;新怪物属性!$CK69)+SUMIFS(装备数值!BV$50:BV$101,装备数值!$BG$50:$BG$101,"="&amp;新怪物属性!$CL$2,装备数值!$BH$50:$BH$101,"&lt;="&amp;新怪物属性!$CL69)+SUMIFS(装备数值!BV$50:BV$101,装备数值!$BG$50:$BG$101,"="&amp;新怪物属性!$CM$2,装备数值!$BH$50:$BH$101,"&lt;="&amp;新怪物属性!$CM69)+SUMIFS(装备数值!BV$50:BV$101,装备数值!$BG$50:$BG$101,"="&amp;新怪物属性!$CN$2,装备数值!$BH$50:$BH$101,"&lt;="&amp;新怪物属性!$CN69)+SUMIFS(装备数值!BV$50:BV$101,装备数值!$BG$50:$BG$101,"="&amp;新怪物属性!$CO$2,装备数值!$BH$50:$BH$101,"&lt;="&amp;新怪物属性!$CO69)+SUMIFS(装备数值!BV$50:BV$101,装备数值!$BG$50:$BG$101,"="&amp;新怪物属性!$CP$2,装备数值!$BH$50:$BH$101,"&lt;="&amp;新怪物属性!$CP69)+SUMIFS(装备数值!BV$50:BV$101,装备数值!$BG$50:$BG$101,"="&amp;新怪物属性!$CQ$2,装备数值!$BH$50:$BH$101,"&lt;="&amp;新怪物属性!$CQ69)+SUMIFS(装备数值!BV$50:BV$101,装备数值!$BG$50:$BG$101,"="&amp;新怪物属性!$CR$2,装备数值!$BH$50:$BH$101,"&lt;="&amp;新怪物属性!$CR69)</f>
        <v>0.05</v>
      </c>
      <c r="DD69" s="14">
        <f>SUMIFS(装备数值!BW$50:BW$101,装备数值!$BG$50:$BG$101,"="&amp;新怪物属性!$CF$2,装备数值!$BH$50:$BH$101,"&lt;="&amp;新怪物属性!$CF69)+SUMIFS(装备数值!BW$50:BW$101,装备数值!$BG$50:$BG$101,"="&amp;新怪物属性!$CG$2,装备数值!$BH$50:$BH$101,"&lt;="&amp;新怪物属性!$CG69)+SUMIFS(装备数值!BW$50:BW$101,装备数值!$BG$50:$BG$101,"="&amp;新怪物属性!$CH$2,装备数值!$BH$50:$BH$101,"&lt;="&amp;新怪物属性!$CH69)+SUMIFS(装备数值!BW$50:BW$101,装备数值!$BG$50:$BG$101,"="&amp;新怪物属性!$CI$2,装备数值!$BH$50:$BH$101,"&lt;="&amp;新怪物属性!$CI69)+SUMIFS(装备数值!BW$50:BW$101,装备数值!$BG$50:$BG$101,"="&amp;新怪物属性!$CJ$2,装备数值!$BH$50:$BH$101,"&lt;="&amp;新怪物属性!$CJ69)+SUMIFS(装备数值!BW$50:BW$101,装备数值!$BG$50:$BG$101,"="&amp;新怪物属性!$CK$2,装备数值!$BH$50:$BH$101,"&lt;="&amp;新怪物属性!$CK69)+SUMIFS(装备数值!BW$50:BW$101,装备数值!$BG$50:$BG$101,"="&amp;新怪物属性!$CL$2,装备数值!$BH$50:$BH$101,"&lt;="&amp;新怪物属性!$CL69)+SUMIFS(装备数值!BW$50:BW$101,装备数值!$BG$50:$BG$101,"="&amp;新怪物属性!$CM$2,装备数值!$BH$50:$BH$101,"&lt;="&amp;新怪物属性!$CM69)+SUMIFS(装备数值!BW$50:BW$101,装备数值!$BG$50:$BG$101,"="&amp;新怪物属性!$CN$2,装备数值!$BH$50:$BH$101,"&lt;="&amp;新怪物属性!$CN69)+SUMIFS(装备数值!BW$50:BW$101,装备数值!$BG$50:$BG$101,"="&amp;新怪物属性!$CO$2,装备数值!$BH$50:$BH$101,"&lt;="&amp;新怪物属性!$CO69)+SUMIFS(装备数值!BW$50:BW$101,装备数值!$BG$50:$BG$101,"="&amp;新怪物属性!$CP$2,装备数值!$BH$50:$BH$101,"&lt;="&amp;新怪物属性!$CP69)+SUMIFS(装备数值!BW$50:BW$101,装备数值!$BG$50:$BG$101,"="&amp;新怪物属性!$CQ$2,装备数值!$BH$50:$BH$101,"&lt;="&amp;新怪物属性!$CQ69)+SUMIFS(装备数值!BW$50:BW$101,装备数值!$BG$50:$BG$101,"="&amp;新怪物属性!$CR$2,装备数值!$BH$50:$BH$101,"&lt;="&amp;新怪物属性!$CR69)</f>
        <v>0</v>
      </c>
      <c r="DE69" s="14">
        <f>SUMIFS(装备数值!BX$50:BX$101,装备数值!$BG$50:$BG$101,"="&amp;新怪物属性!$CF$2,装备数值!$BH$50:$BH$101,"&lt;="&amp;新怪物属性!$CF69)+SUMIFS(装备数值!BX$50:BX$101,装备数值!$BG$50:$BG$101,"="&amp;新怪物属性!$CG$2,装备数值!$BH$50:$BH$101,"&lt;="&amp;新怪物属性!$CG69)+SUMIFS(装备数值!BX$50:BX$101,装备数值!$BG$50:$BG$101,"="&amp;新怪物属性!$CH$2,装备数值!$BH$50:$BH$101,"&lt;="&amp;新怪物属性!$CH69)+SUMIFS(装备数值!BX$50:BX$101,装备数值!$BG$50:$BG$101,"="&amp;新怪物属性!$CI$2,装备数值!$BH$50:$BH$101,"&lt;="&amp;新怪物属性!$CI69)+SUMIFS(装备数值!BX$50:BX$101,装备数值!$BG$50:$BG$101,"="&amp;新怪物属性!$CJ$2,装备数值!$BH$50:$BH$101,"&lt;="&amp;新怪物属性!$CJ69)+SUMIFS(装备数值!BX$50:BX$101,装备数值!$BG$50:$BG$101,"="&amp;新怪物属性!$CK$2,装备数值!$BH$50:$BH$101,"&lt;="&amp;新怪物属性!$CK69)+SUMIFS(装备数值!BX$50:BX$101,装备数值!$BG$50:$BG$101,"="&amp;新怪物属性!$CL$2,装备数值!$BH$50:$BH$101,"&lt;="&amp;新怪物属性!$CL69)+SUMIFS(装备数值!BX$50:BX$101,装备数值!$BG$50:$BG$101,"="&amp;新怪物属性!$CM$2,装备数值!$BH$50:$BH$101,"&lt;="&amp;新怪物属性!$CM69)+SUMIFS(装备数值!BX$50:BX$101,装备数值!$BG$50:$BG$101,"="&amp;新怪物属性!$CN$2,装备数值!$BH$50:$BH$101,"&lt;="&amp;新怪物属性!$CN69)+SUMIFS(装备数值!BX$50:BX$101,装备数值!$BG$50:$BG$101,"="&amp;新怪物属性!$CO$2,装备数值!$BH$50:$BH$101,"&lt;="&amp;新怪物属性!$CO69)+SUMIFS(装备数值!BX$50:BX$101,装备数值!$BG$50:$BG$101,"="&amp;新怪物属性!$CP$2,装备数值!$BH$50:$BH$101,"&lt;="&amp;新怪物属性!$CP69)+SUMIFS(装备数值!BX$50:BX$101,装备数值!$BG$50:$BG$101,"="&amp;新怪物属性!$CQ$2,装备数值!$BH$50:$BH$101,"&lt;="&amp;新怪物属性!$CQ69)+SUMIFS(装备数值!BX$50:BX$101,装备数值!$BG$50:$BG$101,"="&amp;新怪物属性!$CR$2,装备数值!$BH$50:$BH$101,"&lt;="&amp;新怪物属性!$CR69)</f>
        <v>0</v>
      </c>
      <c r="DH69" s="14">
        <f>INDEX(装备数值!$I$13:$M$116,新怪物属性!$P69*8+1,DH$2)*$X69+INDEX(装备数值!$I$13:$M$116,新怪物属性!$Q69*8+2,DH$2)*$Y69+INDEX(装备数值!$I$13:$M$116,新怪物属性!$S69*8+3,DH$2)*$Z69+INDEX(装备数值!$I$13:$M$116,新怪物属性!$R69*8+4,DH$2)*$AA69+INDEX(装备数值!$I$13:$M$116,新怪物属性!$T69*8+5,DH$2)*$AB69+INDEX(装备数值!$I$13:$M$116,新怪物属性!$U69*8+6,DH$2)*$AC69+INDEX(装备数值!$I$13:$M$116,新怪物属性!$V69*8+7,DH$2)*$AD69+INDEX(装备数值!$I$13:$M$116,新怪物属性!$W69*8+8,DH$2)*$AE69</f>
        <v>31290</v>
      </c>
      <c r="DI69" s="14">
        <f>INDEX(装备数值!$I$13:$M$116,新怪物属性!$P69*8+1,DI$2)*$X69+INDEX(装备数值!$I$13:$M$116,新怪物属性!$Q69*8+2,DI$2)*$Y69+INDEX(装备数值!$I$13:$M$116,新怪物属性!$S69*8+3,DI$2)*$Z69+INDEX(装备数值!$I$13:$M$116,新怪物属性!$R69*8+4,DI$2)*$AA69+INDEX(装备数值!$I$13:$M$116,新怪物属性!$T69*8+5,DI$2)*$AB69+INDEX(装备数值!$I$13:$M$116,新怪物属性!$U69*8+6,DI$2)*$AC69+INDEX(装备数值!$I$13:$M$116,新怪物属性!$V69*8+7,DI$2)*$AD69+INDEX(装备数值!$I$13:$M$116,新怪物属性!$W69*8+8,DI$2)*$AE69</f>
        <v>236250</v>
      </c>
      <c r="DJ69" s="14">
        <f>INDEX(装备数值!$I$13:$M$116,新怪物属性!$P69*8+1,DJ$2)*$X69+INDEX(装备数值!$I$13:$M$116,新怪物属性!$Q69*8+2,DJ$2)*$Y69+INDEX(装备数值!$I$13:$M$116,新怪物属性!$S69*8+3,DJ$2)*$Z69+INDEX(装备数值!$I$13:$M$116,新怪物属性!$R69*8+4,DJ$2)*$AA69+INDEX(装备数值!$I$13:$M$116,新怪物属性!$T69*8+5,DJ$2)*$AB69+INDEX(装备数值!$I$13:$M$116,新怪物属性!$U69*8+6,DJ$2)*$AC69+INDEX(装备数值!$I$13:$M$116,新怪物属性!$V69*8+7,DJ$2)*$AD69+INDEX(装备数值!$I$13:$M$116,新怪物属性!$W69*8+8,DJ$2)*$AE69</f>
        <v>15540</v>
      </c>
      <c r="DK69" s="14">
        <f>INDEX(装备数值!$I$13:$M$116,新怪物属性!$P69*8+1,DK$2)*$X69+INDEX(装备数值!$I$13:$M$116,新怪物属性!$Q69*8+2,DK$2)*$Y69+INDEX(装备数值!$I$13:$M$116,新怪物属性!$S69*8+3,DK$2)*$Z69+INDEX(装备数值!$I$13:$M$116,新怪物属性!$R69*8+4,DK$2)*$AA69+INDEX(装备数值!$I$13:$M$116,新怪物属性!$T69*8+5,DK$2)*$AB69+INDEX(装备数值!$I$13:$M$116,新怪物属性!$U69*8+6,DK$2)*$AC69+INDEX(装备数值!$I$13:$M$116,新怪物属性!$V69*8+7,DK$2)*$AD69+INDEX(装备数值!$I$13:$M$116,新怪物属性!$W69*8+8,DK$2)*$AE69</f>
        <v>315000</v>
      </c>
      <c r="DL69" s="14">
        <f>INDEX(装备数值!$I$13:$M$116,新怪物属性!$P69*8+1,DL$2)*$X69+INDEX(装备数值!$I$13:$M$116,新怪物属性!$Q69*8+2,DL$2)*$Y69+INDEX(装备数值!$I$13:$M$116,新怪物属性!$S69*8+3,DL$2)*$Z69+INDEX(装备数值!$I$13:$M$116,新怪物属性!$R69*8+4,DL$2)*$AA69+INDEX(装备数值!$I$13:$M$116,新怪物属性!$T69*8+5,DL$2)*$AB69+INDEX(装备数值!$I$13:$M$116,新怪物属性!$U69*8+6,DL$2)*$AC69+INDEX(装备数值!$I$13:$M$116,新怪物属性!$V69*8+7,DL$2)*$AD69+INDEX(装备数值!$I$13:$M$116,新怪物属性!$W69*8+8,DL$2)*$AE69</f>
        <v>6300</v>
      </c>
      <c r="DO69" s="14">
        <f>INDEX(装备数值!$X$13:$AH$116,$P69*8+1,DO$2)*$AF69+INDEX(装备数值!$X$13:$AH$116,$Q69*8+2,DO$2)*$AG69+INDEX(装备数值!$X$13:$AH$116,$S69*8+3,DO$2)*$AH69+INDEX(装备数值!$X$13:$AH$116,$R69*8+4,DO$2)*$AI69+INDEX(装备数值!$X$13:$AH$116,$T69*8+5,DO$2)*$AJ69+INDEX(装备数值!$X$13:$AH$116,$U69*8+6,DO$2)*$AK69+INDEX(装备数值!$X$13:$AH$116,$V69*8+7,DO$2)*$AL69+INDEX(装备数值!$X$13:$AH$116,$W69*8+8,DO$2)*$AM69</f>
        <v>11250</v>
      </c>
      <c r="DP69" s="14">
        <f>INDEX(装备数值!$X$13:$AH$116,$P69*8+1,DP$2)*$AF69+INDEX(装备数值!$X$13:$AH$116,$Q69*8+2,DP$2)*$AG69+INDEX(装备数值!$X$13:$AH$116,$S69*8+3,DP$2)*$AH69+INDEX(装备数值!$X$13:$AH$116,$R69*8+4,DP$2)*$AI69+INDEX(装备数值!$X$13:$AH$116,$T69*8+5,DP$2)*$AJ69+INDEX(装备数值!$X$13:$AH$116,$U69*8+6,DP$2)*$AK69+INDEX(装备数值!$X$13:$AH$116,$V69*8+7,DP$2)*$AL69+INDEX(装备数值!$X$13:$AH$116,$W69*8+8,DP$2)*$AM69</f>
        <v>79289</v>
      </c>
      <c r="DQ69" s="14">
        <f>INDEX(装备数值!$X$13:$AH$116,$P69*8+1,DQ$2)*$AF69+INDEX(装备数值!$X$13:$AH$116,$Q69*8+2,DQ$2)*$AG69+INDEX(装备数值!$X$13:$AH$116,$S69*8+3,DQ$2)*$AH69+INDEX(装备数值!$X$13:$AH$116,$R69*8+4,DQ$2)*$AI69+INDEX(装备数值!$X$13:$AH$116,$T69*8+5,DQ$2)*$AJ69+INDEX(装备数值!$X$13:$AH$116,$U69*8+6,DQ$2)*$AK69+INDEX(装备数值!$X$13:$AH$116,$V69*8+7,DQ$2)*$AL69+INDEX(装备数值!$X$13:$AH$116,$W69*8+8,DQ$2)*$AM69</f>
        <v>4928</v>
      </c>
      <c r="DR69" s="14">
        <f>INDEX(装备数值!$X$13:$AH$116,$P69*8+1,DR$2)*$AF69+INDEX(装备数值!$X$13:$AH$116,$Q69*8+2,DR$2)*$AG69+INDEX(装备数值!$X$13:$AH$116,$S69*8+3,DR$2)*$AH69+INDEX(装备数值!$X$13:$AH$116,$R69*8+4,DR$2)*$AI69+INDEX(装备数值!$X$13:$AH$116,$T69*8+5,DR$2)*$AJ69+INDEX(装备数值!$X$13:$AH$116,$U69*8+6,DR$2)*$AK69+INDEX(装备数值!$X$13:$AH$116,$V69*8+7,DR$2)*$AL69+INDEX(装备数值!$X$13:$AH$116,$W69*8+8,DR$2)*$AM69</f>
        <v>123750</v>
      </c>
      <c r="DS69" s="14">
        <f>INDEX(装备数值!$X$13:$AH$116,$P69*8+1,DS$2)*$AF69+INDEX(装备数值!$X$13:$AH$116,$Q69*8+2,DS$2)*$AG69+INDEX(装备数值!$X$13:$AH$116,$S69*8+3,DS$2)*$AH69+INDEX(装备数值!$X$13:$AH$116,$R69*8+4,DS$2)*$AI69+INDEX(装备数值!$X$13:$AH$116,$T69*8+5,DS$2)*$AJ69+INDEX(装备数值!$X$13:$AH$116,$U69*8+6,DS$2)*$AK69+INDEX(装备数值!$X$13:$AH$116,$V69*8+7,DS$2)*$AL69+INDEX(装备数值!$X$13:$AH$116,$W69*8+8,DS$2)*$AM69</f>
        <v>1980</v>
      </c>
      <c r="DT69" s="14">
        <f>INDEX(装备数值!$X$13:$AH$116,$P69*8+1,DT$2)*$AF69+INDEX(装备数值!$X$13:$AH$116,$Q69*8+2,DT$2)*$AG69+INDEX(装备数值!$X$13:$AH$116,$S69*8+3,DT$2)*$AH69+INDEX(装备数值!$X$13:$AH$116,$R69*8+4,DT$2)*$AI69+INDEX(装备数值!$X$13:$AH$116,$T69*8+5,DT$2)*$AJ69+INDEX(装备数值!$X$13:$AH$116,$U69*8+6,DT$2)*$AK69+INDEX(装备数值!$X$13:$AH$116,$V69*8+7,DT$2)*$AL69+INDEX(装备数值!$X$13:$AH$116,$W69*8+8,DT$2)*$AM69</f>
        <v>8288</v>
      </c>
      <c r="DU69" s="14">
        <f>INDEX(装备数值!$X$13:$AH$116,$P69*8+1,DU$2)*$AF69+INDEX(装备数值!$X$13:$AH$116,$Q69*8+2,DU$2)*$AG69+INDEX(装备数值!$X$13:$AH$116,$S69*8+3,DU$2)*$AH69+INDEX(装备数值!$X$13:$AH$116,$R69*8+4,DU$2)*$AI69+INDEX(装备数值!$X$13:$AH$116,$T69*8+5,DU$2)*$AJ69+INDEX(装备数值!$X$13:$AH$116,$U69*8+6,DU$2)*$AK69+INDEX(装备数值!$X$13:$AH$116,$V69*8+7,DU$2)*$AL69+INDEX(装备数值!$X$13:$AH$116,$W69*8+8,DU$2)*$AM69</f>
        <v>7392</v>
      </c>
      <c r="DV69" s="14">
        <f>INDEX(装备数值!$X$13:$AH$116,$P69*8+1,DV$2)*$AF69+INDEX(装备数值!$X$13:$AH$116,$Q69*8+2,DV$2)*$AG69+INDEX(装备数值!$X$13:$AH$116,$S69*8+3,DV$2)*$AH69+INDEX(装备数值!$X$13:$AH$116,$R69*8+4,DV$2)*$AI69+INDEX(装备数值!$X$13:$AH$116,$T69*8+5,DV$2)*$AJ69+INDEX(装备数值!$X$13:$AH$116,$U69*8+6,DV$2)*$AK69+INDEX(装备数值!$X$13:$AH$116,$V69*8+7,DV$2)*$AL69+INDEX(装备数值!$X$13:$AH$116,$W69*8+8,DV$2)*$AM69</f>
        <v>8288</v>
      </c>
      <c r="DW69" s="14">
        <f>INDEX(装备数值!$X$13:$AH$116,$P69*8+1,DW$2)*$AF69+INDEX(装备数值!$X$13:$AH$116,$Q69*8+2,DW$2)*$AG69+INDEX(装备数值!$X$13:$AH$116,$S69*8+3,DW$2)*$AH69+INDEX(装备数值!$X$13:$AH$116,$R69*8+4,DW$2)*$AI69+INDEX(装备数值!$X$13:$AH$116,$T69*8+5,DW$2)*$AJ69+INDEX(装备数值!$X$13:$AH$116,$U69*8+6,DW$2)*$AK69+INDEX(装备数值!$X$13:$AH$116,$V69*8+7,DW$2)*$AL69+INDEX(装备数值!$X$13:$AH$116,$W69*8+8,DW$2)*$AM69</f>
        <v>7392</v>
      </c>
      <c r="DX69" s="14">
        <f>INDEX(装备数值!$X$13:$AH$116,$P69*8+1,DX$2)*$AF69+INDEX(装备数值!$X$13:$AH$116,$Q69*8+2,DX$2)*$AG69+INDEX(装备数值!$X$13:$AH$116,$S69*8+3,DX$2)*$AH69+INDEX(装备数值!$X$13:$AH$116,$R69*8+4,DX$2)*$AI69+INDEX(装备数值!$X$13:$AH$116,$T69*8+5,DX$2)*$AJ69+INDEX(装备数值!$X$13:$AH$116,$U69*8+6,DX$2)*$AK69+INDEX(装备数值!$X$13:$AH$116,$V69*8+7,DX$2)*$AL69+INDEX(装备数值!$X$13:$AH$116,$W69*8+8,DX$2)*$AM69</f>
        <v>25</v>
      </c>
      <c r="DY69" s="14">
        <f>INDEX(装备数值!$X$13:$AH$116,$P69*8+1,DY$2)*$AF69+INDEX(装备数值!$X$13:$AH$116,$Q69*8+2,DY$2)*$AG69+INDEX(装备数值!$X$13:$AH$116,$S69*8+3,DY$2)*$AH69+INDEX(装备数值!$X$13:$AH$116,$R69*8+4,DY$2)*$AI69+INDEX(装备数值!$X$13:$AH$116,$T69*8+5,DY$2)*$AJ69+INDEX(装备数值!$X$13:$AH$116,$U69*8+6,DY$2)*$AK69+INDEX(装备数值!$X$13:$AH$116,$V69*8+7,DY$2)*$AL69+INDEX(装备数值!$X$13:$AH$116,$W69*8+8,DY$2)*$AM69</f>
        <v>25</v>
      </c>
      <c r="EA69" s="14">
        <f>INDEX(装备数值!$AN$17:$AN$117,MATCH(MIN($X69:$AE69),装备数值!$AO$17:$AO$117,1))</f>
        <v>21</v>
      </c>
      <c r="EB69" s="14">
        <f>IF(COUNTIF($P69:$W69,"&gt;"&amp;0)=8,INDEX(装备数值!AR$17:AR$117,$EA69+1),0)</f>
        <v>5040</v>
      </c>
      <c r="EC69" s="14">
        <f>IF(COUNTIF($P69:$W69,"&gt;"&amp;0)=8,INDEX(装备数值!AS$17:AS$117,$EA69+1),0)</f>
        <v>37800</v>
      </c>
      <c r="ED69" s="14">
        <f>IF(COUNTIF($P69:$W69,"&gt;"&amp;0)=8,INDEX(装备数值!AT$17:AT$117,$EA69+1),0)</f>
        <v>2520</v>
      </c>
      <c r="EE69" s="14">
        <f>IF(COUNTIF($P69:$W69,"&gt;"&amp;0)=8,INDEX(装备数值!AU$17:AU$117,$EA69+1),0)</f>
        <v>50400</v>
      </c>
      <c r="EF69" s="14">
        <f>IF(COUNTIF($P69:$W69,"&gt;"&amp;0)=8,INDEX(装备数值!AV$17:AV$117,$EA69+1),0)</f>
        <v>966</v>
      </c>
      <c r="EH69" s="14">
        <f>INDEX(装备数值!$AY$17:$AY$77,MATCH(新怪物属性!AF69,装备数值!$AZ$17:$AZ$77,1))</f>
        <v>15</v>
      </c>
      <c r="EI69" s="26">
        <f>INDEX(装备数值!BA$17:BA$77,新怪物属性!EH69+1)</f>
        <v>0.15</v>
      </c>
      <c r="EJ69" s="26">
        <f>INDEX(装备数值!BA$17:BA$77,新怪物属性!EH69+1)</f>
        <v>0.15</v>
      </c>
      <c r="EL69" s="14">
        <f t="shared" ref="EL69:EL100" si="144">SUM(AN69:AZ69)</f>
        <v>13</v>
      </c>
      <c r="EM69" s="14">
        <f>VLOOKUP(EL69,军阶与晶片数值!$W$6:$X$27,2)</f>
        <v>3</v>
      </c>
      <c r="EN69" s="14">
        <f>INDEX(军阶与晶片数值!Y$6:Y$27,$EM69+1)</f>
        <v>300</v>
      </c>
      <c r="EO69" s="14">
        <f>INDEX(军阶与晶片数值!Z$6:Z$27,$EM69+1)</f>
        <v>300</v>
      </c>
      <c r="EP69" s="14">
        <f>INDEX(军阶与晶片数值!AA$6:AA$27,$EM69+1)</f>
        <v>300</v>
      </c>
      <c r="EQ69" s="14">
        <f>INDEX(军阶与晶片数值!AB$6:AB$27,$EM69+1)</f>
        <v>300</v>
      </c>
      <c r="ER69" s="29">
        <f>INDEX(军阶与晶片数值!AC$6:AC$27,$EM69+1)</f>
        <v>15</v>
      </c>
      <c r="ES69" s="29">
        <f>INDEX(军阶与晶片数值!AD$6:AD$27,$EM69+1)</f>
        <v>7.5</v>
      </c>
      <c r="EU69" s="26">
        <f>INDEX(军阶与晶片数值!I$6:I$16,AN69+1)</f>
        <v>0.03</v>
      </c>
      <c r="EV69" s="26">
        <f>INDEX(军阶与晶片数值!M$6:M$16,AO69+1)</f>
        <v>0.03</v>
      </c>
      <c r="EW69" s="26">
        <f>INDEX(军阶与晶片数值!J$6:J$16,AP69+1)</f>
        <v>0.03</v>
      </c>
      <c r="EX69" s="26">
        <f>INDEX(军阶与晶片数值!K$6:K$16,AQ69+1)</f>
        <v>0.06</v>
      </c>
      <c r="EY69" s="26">
        <f>INDEX(军阶与晶片数值!L$6:L$16,AR69+1)</f>
        <v>0.06</v>
      </c>
      <c r="EZ69" s="28">
        <f>INDEX(军阶与晶片数值!N$6:N$16,AS69+1)</f>
        <v>0</v>
      </c>
      <c r="FA69" s="28">
        <f>INDEX(军阶与晶片数值!O$6:O$16,AT69+1)</f>
        <v>0</v>
      </c>
      <c r="FB69" s="28">
        <f>INDEX(军阶与晶片数值!P$6:P$16,AU69+1)</f>
        <v>0</v>
      </c>
      <c r="FC69" s="28">
        <f>INDEX(军阶与晶片数值!Q$6:Q$16,AV69+1)</f>
        <v>0</v>
      </c>
      <c r="FD69" s="26">
        <f>INDEX(军阶与晶片数值!R$6:R$16,AW69+1)</f>
        <v>0.06</v>
      </c>
      <c r="FE69" s="26">
        <f>INDEX(军阶与晶片数值!S$6:S$16,AX69+1)</f>
        <v>0.02</v>
      </c>
      <c r="FF69" s="26">
        <f>INDEX(军阶与晶片数值!T$6:T$16,AY69+1)</f>
        <v>0</v>
      </c>
      <c r="FG69" s="26">
        <f>INDEX(军阶与晶片数值!U$6:U$16,AZ69+1)</f>
        <v>0</v>
      </c>
      <c r="FI69" s="26">
        <f>INDEX(军阶与晶片数值!$C$6:$C$36,新怪物属性!$BA69+1)</f>
        <v>0.6</v>
      </c>
      <c r="FJ69" s="26">
        <f>INDEX(军阶与晶片数值!$C$6:$C$36,新怪物属性!$BA69+1)</f>
        <v>0.6</v>
      </c>
      <c r="FK69" s="26">
        <f>INDEX(军阶与晶片数值!$C$6:$C$36,新怪物属性!$BA69+1)</f>
        <v>0.6</v>
      </c>
      <c r="FL69" s="26">
        <f>INDEX(军阶与晶片数值!$C$6:$C$36,新怪物属性!$BA69+1)</f>
        <v>0.6</v>
      </c>
      <c r="FM69" s="26">
        <f>INDEX(军阶与晶片数值!$C$6:$C$36,新怪物属性!$BA69+1)</f>
        <v>0.6</v>
      </c>
      <c r="FO69" s="14">
        <f>INDEX(战舰突破!$H$6:$H$18,新怪物属性!$J69+1)+INDEX(战舰突破!$H$23:$H$35,新怪物属性!$K69+1)+INDEX(战舰突破!$H$40:$H$52,新怪物属性!$L69+1)</f>
        <v>200</v>
      </c>
      <c r="FP69" s="14">
        <f>INDEX(战舰突破!$I$6:$I$18,新怪物属性!$J69+1)+INDEX(战舰突破!$I$23:$I$35,新怪物属性!$K69+1)+INDEX(战舰突破!$I$40:$I$52,新怪物属性!$L69+1)</f>
        <v>200</v>
      </c>
      <c r="FQ69" s="14">
        <f>INDEX(战舰突破!$J$6:$J$18,新怪物属性!$J69+1)+INDEX(战舰突破!$J$23:$J$35,新怪物属性!$K69+1)+INDEX(战舰突破!$J$40:$J$52,新怪物属性!$L69+1)</f>
        <v>0</v>
      </c>
      <c r="FR69" s="14">
        <f>INDEX(战舰突破!$K$6:$K$18,新怪物属性!$J69+1)+INDEX(战舰突破!$K$23:$K$35,新怪物属性!$K69+1)+INDEX(战舰突破!$K$40:$K$52,新怪物属性!$L69+1)</f>
        <v>0</v>
      </c>
      <c r="FS69" s="14">
        <f>INDEX(战舰突破!$L$6:$L$18,新怪物属性!$J69+1)+INDEX(战舰突破!$L$23:$L$35,新怪物属性!$K69+1)+INDEX(战舰突破!$L$40:$L$52,新怪物属性!$L69+1)</f>
        <v>200</v>
      </c>
      <c r="FT69" s="18">
        <f>INDEX(战舰突破!$N$6:$N$18,新怪物属性!$J69+1)+INDEX(战舰突破!$N$23:$N$35,新怪物属性!$K69+1)+INDEX(战舰突破!$N$40:$N$52,新怪物属性!$L69+1)</f>
        <v>0</v>
      </c>
      <c r="FU69" s="18">
        <f>INDEX(战舰突破!$O$6:$O$18,新怪物属性!$J69+1)+INDEX(战舰突破!$O$23:$O$35,新怪物属性!$K69+1)+INDEX(战舰突破!$O$40:$O$52,新怪物属性!$L69+1)</f>
        <v>0</v>
      </c>
      <c r="FV69" s="18">
        <f>INDEX(战舰突破!$P$6:$P$18,新怪物属性!$J69+1)+INDEX(战舰突破!$P$23:$P$35,新怪物属性!$K69+1)+INDEX(战舰突破!$P$40:$P$52,新怪物属性!$L69+1)</f>
        <v>0</v>
      </c>
      <c r="FW69" s="18">
        <f>INDEX(战舰突破!$Q$6:$Q$18,新怪物属性!$J69+1)+INDEX(战舰突破!$Q$23:$Q$35,新怪物属性!$K69+1)+INDEX(战舰突破!$Q$40:$Q$52,新怪物属性!$L69+1)</f>
        <v>0</v>
      </c>
      <c r="FX69" s="18">
        <f>INDEX(战舰突破!$R$6:$R$18,新怪物属性!$J69+1)+INDEX(战舰突破!$R$23:$R$35,新怪物属性!$K69+1)+INDEX(战舰突破!$R$40:$R$52,新怪物属性!$L69+1)</f>
        <v>0</v>
      </c>
      <c r="FY69" s="18">
        <f>INDEX(战舰突破!$M$6:$M$18,新怪物属性!$J69+1)+INDEX(战舰突破!$M$23:$M$35,新怪物属性!$K69+1)+INDEX(战舰突破!$M$40:$M$52,新怪物属性!$L69+1)</f>
        <v>0.2</v>
      </c>
      <c r="FZ69" s="22">
        <f>INDEX(战舰突破!$W$6:$W$18,新怪物属性!$J69+1)+INDEX(战舰突破!$W$23:$W$35,新怪物属性!$K69+1)+INDEX(战舰突破!$W$40:$W$52,新怪物属性!$L69+1)</f>
        <v>0.5</v>
      </c>
      <c r="GC69" s="14">
        <f>INDEX(战舰突破!$S$6:$S$18,新怪物属性!$J69+1)</f>
        <v>0</v>
      </c>
      <c r="GD69" s="14">
        <f>INDEX(战舰突破!$T$6:$T$18,新怪物属性!$J69+1)</f>
        <v>0.5</v>
      </c>
      <c r="GE69" s="14">
        <f>INDEX(战舰突破!$U$6:$U$18,新怪物属性!$J69+1)</f>
        <v>0.1</v>
      </c>
      <c r="GF69" s="14">
        <f>INDEX(战舰突破!$V$6:$V$18,新怪物属性!$J69+1)</f>
        <v>0</v>
      </c>
      <c r="GG69" s="14">
        <f>INDEX(战舰突破!$X$6:$X$18,新怪物属性!$J69+1)</f>
        <v>6</v>
      </c>
      <c r="GI69" s="14">
        <f>INDEX(战舰突破!$S$23:$S$35,新怪物属性!$J69+1)</f>
        <v>0.6</v>
      </c>
      <c r="GJ69" s="14">
        <f>INDEX(战舰突破!$T$23:$T$35,新怪物属性!$J69+1)</f>
        <v>0.25</v>
      </c>
      <c r="GK69" s="14">
        <f>INDEX(战舰突破!$U$23:$U$35,新怪物属性!$J69+1)</f>
        <v>0.1</v>
      </c>
      <c r="GL69" s="14">
        <f>INDEX(战舰突破!$V$23:$V$35,新怪物属性!$J69+1)</f>
        <v>0</v>
      </c>
      <c r="GM69" s="14">
        <f>INDEX(战舰突破!$X$23:$X$35,新怪物属性!$J69+1)</f>
        <v>90</v>
      </c>
      <c r="GO69" s="14">
        <f>INDEX(战舰突破!$S$40:$S$52,新怪物属性!$J69+1)</f>
        <v>0.6</v>
      </c>
      <c r="GP69" s="14">
        <f>INDEX(战舰突破!$T$40:$T$52,新怪物属性!$J69+1)</f>
        <v>0.25</v>
      </c>
      <c r="GQ69" s="14">
        <f>INDEX(战舰突破!$U$40:$U$52,新怪物属性!$J69+1)</f>
        <v>0.1</v>
      </c>
      <c r="GR69" s="14">
        <f>INDEX(战舰突破!$V$40:$V$52,新怪物属性!$J69+1)</f>
        <v>0</v>
      </c>
      <c r="GS69" s="14">
        <f>INDEX(战舰突破!$X$40:$X$52,新怪物属性!$J69+1)</f>
        <v>150</v>
      </c>
      <c r="GV69" s="14">
        <v>1</v>
      </c>
      <c r="GW69" s="14">
        <v>14</v>
      </c>
      <c r="GX69" s="14">
        <v>1</v>
      </c>
      <c r="GY69" s="14">
        <v>12</v>
      </c>
      <c r="GZ69" s="14">
        <v>2</v>
      </c>
      <c r="HA69" s="14">
        <v>9</v>
      </c>
      <c r="HB69" s="14">
        <v>1</v>
      </c>
      <c r="HC69" s="14">
        <v>7</v>
      </c>
      <c r="HD69" s="14">
        <v>0</v>
      </c>
      <c r="HE69" s="14">
        <v>0</v>
      </c>
      <c r="HF69" s="14">
        <v>0</v>
      </c>
      <c r="HG69" s="14">
        <v>0</v>
      </c>
      <c r="HH69" s="14">
        <v>0</v>
      </c>
      <c r="HI69" s="14">
        <v>0</v>
      </c>
      <c r="HJ69" s="14">
        <v>0</v>
      </c>
      <c r="HK69" s="14">
        <v>0</v>
      </c>
      <c r="HL69" s="14">
        <v>0</v>
      </c>
      <c r="HM69" s="14">
        <v>0</v>
      </c>
      <c r="HN69" s="14">
        <v>0</v>
      </c>
      <c r="HO69" s="14">
        <v>0</v>
      </c>
      <c r="HP69" s="14">
        <v>0</v>
      </c>
      <c r="HQ69" s="14">
        <v>0</v>
      </c>
      <c r="HR69" s="14">
        <v>0</v>
      </c>
      <c r="HS69" s="14">
        <v>0</v>
      </c>
      <c r="HT69" s="14">
        <v>0</v>
      </c>
      <c r="HU69" s="14">
        <v>0</v>
      </c>
      <c r="HX69" s="14">
        <v>3</v>
      </c>
      <c r="HY69" s="14">
        <v>4</v>
      </c>
      <c r="IB69" s="14">
        <f>IF($GV69=0,0,INDEX(战宠!P$15:P$27,新怪物属性!$GV$3)*(INDEX(战宠!$U$7:$Y$10,1,新怪物属性!$GV69)))*(新怪物属性!$GW69+4)
+IF($GX69=0,0,INDEX(战宠!P$15:P$27,新怪物属性!$GX$3)*(INDEX(战宠!$U$7:$Y$10,1,新怪物属性!$GX69)))*(新怪物属性!$GY69+4)
+IF($GZ69=0,0,INDEX(战宠!P$15:P$27,新怪物属性!$GZ$3)*(INDEX(战宠!$U$7:$Y$10,1,新怪物属性!$GZ69)))*(新怪物属性!$HA69+4)
+IF($HB69=0,0,INDEX(战宠!P$15:P$27,新怪物属性!$HB$3)*(INDEX(战宠!$U$7:$Y$10,1,新怪物属性!$HB69)))*(新怪物属性!$HC69+4)
+IF($HD69=0,0,INDEX(战宠!P$15:P$27,新怪物属性!$HD$3)*(INDEX(战宠!$U$7:$Y$10,1,新怪物属性!$HD69)))*(新怪物属性!$HE69+4)
+IF($HF69=0,0,INDEX(战宠!P$15:P$27,新怪物属性!$HF$3)*(INDEX(战宠!$U$7:$Y$10,1,新怪物属性!$HF69)))*(新怪物属性!$HG69+4)
+IF($HH69=0,0,INDEX(战宠!P$15:P$27,新怪物属性!$HH$3)*(INDEX(战宠!$U$7:$Y$10,1,新怪物属性!$HH69)))*(新怪物属性!$HI69+4)
+IF($HJ69=0,0,INDEX(战宠!P$15:P$27,新怪物属性!$HJ$3)*(INDEX(战宠!$U$7:$Y$10,1,新怪物属性!$HJ69)))*(新怪物属性!$HK69+4)
+IF($HL69=0,0,INDEX(战宠!P$15:P$27,新怪物属性!$HL$3)*(INDEX(战宠!$U$7:$Y$10,1,新怪物属性!$HL69)))*(新怪物属性!$HM69+4)
+IF($HN69=0,0,INDEX(战宠!P$15:P$27,新怪物属性!$HN$3)*(INDEX(战宠!$U$7:$Y$10,1,新怪物属性!$HN69)))*(新怪物属性!$HO69+4)
+IF($HP69=0,0,INDEX(战宠!P$15:P$27,新怪物属性!$HP$3)*(INDEX(战宠!$U$7:$Y$10,1,新怪物属性!$HP69)))*(新怪物属性!$HQ69+4)
+IF($HR69=0,0,INDEX(战宠!P$15:P$27,新怪物属性!$HR$3)*(INDEX(战宠!$U$7:$Y$10,1,新怪物属性!$HR69)))*(新怪物属性!$HS69+4)
+IF($HT69=0,0,INDEX(战宠!P$15:P$27,新怪物属性!$HT$3)*(INDEX(战宠!$U$7:$Y$10,1,新怪物属性!$HT69)))*(新怪物属性!$HU69+4)</f>
        <v>53400</v>
      </c>
      <c r="IC69" s="14">
        <f>IF($GV69=0,0,INDEX(战宠!Q$15:Q$27,新怪物属性!$GV$3)*(INDEX(战宠!$U$7:$Y$10,1,新怪物属性!$GV69)))*(新怪物属性!$GW69+4)
+IF($GX69=0,0,INDEX(战宠!Q$15:Q$27,新怪物属性!$GX$3)*(INDEX(战宠!$U$7:$Y$10,1,新怪物属性!$GX69)))*(新怪物属性!$GY69+4)
+IF($GZ69=0,0,INDEX(战宠!Q$15:Q$27,新怪物属性!$GZ$3)*(INDEX(战宠!$U$7:$Y$10,1,新怪物属性!$GZ69)))*(新怪物属性!$HA69+4)
+IF($HB69=0,0,INDEX(战宠!Q$15:Q$27,新怪物属性!$HB$3)*(INDEX(战宠!$U$7:$Y$10,1,新怪物属性!$HB69)))*(新怪物属性!$HC69+4)
+IF($HD69=0,0,INDEX(战宠!Q$15:Q$27,新怪物属性!$HD$3)*(INDEX(战宠!$U$7:$Y$10,1,新怪物属性!$HD69)))*(新怪物属性!$HE69+4)
+IF($HF69=0,0,INDEX(战宠!Q$15:Q$27,新怪物属性!$HF$3)*(INDEX(战宠!$U$7:$Y$10,1,新怪物属性!$HF69)))*(新怪物属性!$HG69+4)
+IF($HH69=0,0,INDEX(战宠!Q$15:Q$27,新怪物属性!$HH$3)*(INDEX(战宠!$U$7:$Y$10,1,新怪物属性!$HH69)))*(新怪物属性!$HI69+4)
+IF($HJ69=0,0,INDEX(战宠!Q$15:Q$27,新怪物属性!$HJ$3)*(INDEX(战宠!$U$7:$Y$10,1,新怪物属性!$HJ69)))*(新怪物属性!$HK69+4)
+IF($HL69=0,0,INDEX(战宠!Q$15:Q$27,新怪物属性!$HL$3)*(INDEX(战宠!$U$7:$Y$10,1,新怪物属性!$HL69)))*(新怪物属性!$HM69+4)
+IF($HN69=0,0,INDEX(战宠!Q$15:Q$27,新怪物属性!$HN$3)*(INDEX(战宠!$U$7:$Y$10,1,新怪物属性!$HN69)))*(新怪物属性!$HO69+4)
+IF($HP69=0,0,INDEX(战宠!Q$15:Q$27,新怪物属性!$HP$3)*(INDEX(战宠!$U$7:$Y$10,1,新怪物属性!$HP69)))*(新怪物属性!$HQ69+4)
+IF($HR69=0,0,INDEX(战宠!Q$15:Q$27,新怪物属性!$HR$3)*(INDEX(战宠!$U$7:$Y$10,1,新怪物属性!$HR69)))*(新怪物属性!$HS69+4)
+IF($HT69=0,0,INDEX(战宠!Q$15:Q$27,新怪物属性!$HT$3)*(INDEX(战宠!$U$7:$Y$10,1,新怪物属性!$HT69)))*(新怪物属性!$HU69+4)</f>
        <v>412500</v>
      </c>
      <c r="ID69" s="14">
        <f>IF($GV69=0,0,INDEX(战宠!R$15:R$27,新怪物属性!$GV$3)*(INDEX(战宠!$U$7:$Y$10,1,新怪物属性!$GV69)))*(新怪物属性!$GW69+4)
+IF($GX69=0,0,INDEX(战宠!R$15:R$27,新怪物属性!$GX$3)*(INDEX(战宠!$U$7:$Y$10,1,新怪物属性!$GX69)))*(新怪物属性!$GY69+4)
+IF($GZ69=0,0,INDEX(战宠!R$15:R$27,新怪物属性!$GZ$3)*(INDEX(战宠!$U$7:$Y$10,1,新怪物属性!$GZ69)))*(新怪物属性!$HA69+4)
+IF($HB69=0,0,INDEX(战宠!R$15:R$27,新怪物属性!$HB$3)*(INDEX(战宠!$U$7:$Y$10,1,新怪物属性!$HB69)))*(新怪物属性!$HC69+4)
+IF($HD69=0,0,INDEX(战宠!R$15:R$27,新怪物属性!$HD$3)*(INDEX(战宠!$U$7:$Y$10,1,新怪物属性!$HD69)))*(新怪物属性!$HE69+4)
+IF($HF69=0,0,INDEX(战宠!R$15:R$27,新怪物属性!$HF$3)*(INDEX(战宠!$U$7:$Y$10,1,新怪物属性!$HF69)))*(新怪物属性!$HG69+4)
+IF($HH69=0,0,INDEX(战宠!R$15:R$27,新怪物属性!$HH$3)*(INDEX(战宠!$U$7:$Y$10,1,新怪物属性!$HH69)))*(新怪物属性!$HI69+4)
+IF($HJ69=0,0,INDEX(战宠!R$15:R$27,新怪物属性!$HJ$3)*(INDEX(战宠!$U$7:$Y$10,1,新怪物属性!$HJ69)))*(新怪物属性!$HK69+4)
+IF($HL69=0,0,INDEX(战宠!R$15:R$27,新怪物属性!$HL$3)*(INDEX(战宠!$U$7:$Y$10,1,新怪物属性!$HL69)))*(新怪物属性!$HM69+4)
+IF($HN69=0,0,INDEX(战宠!R$15:R$27,新怪物属性!$HN$3)*(INDEX(战宠!$U$7:$Y$10,1,新怪物属性!$HN69)))*(新怪物属性!$HO69+4)
+IF($HP69=0,0,INDEX(战宠!R$15:R$27,新怪物属性!$HP$3)*(INDEX(战宠!$U$7:$Y$10,1,新怪物属性!$HP69)))*(新怪物属性!$HQ69+4)
+IF($HR69=0,0,INDEX(战宠!R$15:R$27,新怪物属性!$HR$3)*(INDEX(战宠!$U$7:$Y$10,1,新怪物属性!$HR69)))*(新怪物属性!$HS69+4)
+IF($HT69=0,0,INDEX(战宠!R$15:R$27,新怪物属性!$HT$3)*(INDEX(战宠!$U$7:$Y$10,1,新怪物属性!$HT69)))*(新怪物属性!$HU69+4)</f>
        <v>25900</v>
      </c>
      <c r="IE69" s="14">
        <f>IF($GV69=0,0,INDEX(战宠!S$15:S$27,新怪物属性!$GV$3)*(INDEX(战宠!$U$7:$Y$10,1,新怪物属性!$GV69)))*(新怪物属性!$GW69+4)
+IF($GX69=0,0,INDEX(战宠!S$15:S$27,新怪物属性!$GX$3)*(INDEX(战宠!$U$7:$Y$10,1,新怪物属性!$GX69)))*(新怪物属性!$GY69+4)
+IF($GZ69=0,0,INDEX(战宠!S$15:S$27,新怪物属性!$GZ$3)*(INDEX(战宠!$U$7:$Y$10,1,新怪物属性!$GZ69)))*(新怪物属性!$HA69+4)
+IF($HB69=0,0,INDEX(战宠!S$15:S$27,新怪物属性!$HB$3)*(INDEX(战宠!$U$7:$Y$10,1,新怪物属性!$HB69)))*(新怪物属性!$HC69+4)
+IF($HD69=0,0,INDEX(战宠!S$15:S$27,新怪物属性!$HD$3)*(INDEX(战宠!$U$7:$Y$10,1,新怪物属性!$HD69)))*(新怪物属性!$HE69+4)
+IF($HF69=0,0,INDEX(战宠!S$15:S$27,新怪物属性!$HF$3)*(INDEX(战宠!$U$7:$Y$10,1,新怪物属性!$HF69)))*(新怪物属性!$HG69+4)
+IF($HH69=0,0,INDEX(战宠!S$15:S$27,新怪物属性!$HH$3)*(INDEX(战宠!$U$7:$Y$10,1,新怪物属性!$HH69)))*(新怪物属性!$HI69+4)
+IF($HJ69=0,0,INDEX(战宠!S$15:S$27,新怪物属性!$HJ$3)*(INDEX(战宠!$U$7:$Y$10,1,新怪物属性!$HJ69)))*(新怪物属性!$HK69+4)
+IF($HL69=0,0,INDEX(战宠!S$15:S$27,新怪物属性!$HL$3)*(INDEX(战宠!$U$7:$Y$10,1,新怪物属性!$HL69)))*(新怪物属性!$HM69+4)
+IF($HN69=0,0,INDEX(战宠!S$15:S$27,新怪物属性!$HN$3)*(INDEX(战宠!$U$7:$Y$10,1,新怪物属性!$HN69)))*(新怪物属性!$HO69+4)
+IF($HP69=0,0,INDEX(战宠!S$15:S$27,新怪物属性!$HP$3)*(INDEX(战宠!$U$7:$Y$10,1,新怪物属性!$HP69)))*(新怪物属性!$HQ69+4)
+IF($HR69=0,0,INDEX(战宠!S$15:S$27,新怪物属性!$HR$3)*(INDEX(战宠!$U$7:$Y$10,1,新怪物属性!$HR69)))*(新怪物属性!$HS69+4)
+IF($HT69=0,0,INDEX(战宠!S$15:S$27,新怪物属性!$HT$3)*(INDEX(战宠!$U$7:$Y$10,1,新怪物属性!$HT69)))*(新怪物属性!$HU69+4)</f>
        <v>647500</v>
      </c>
      <c r="IF69" s="14">
        <f>IF($GV69=0,0,INDEX(战宠!T$15:T$27,新怪物属性!$GV$3)*(INDEX(战宠!$U$7:$Y$10,1,新怪物属性!$GV69)))*(新怪物属性!$GW69+4)
+IF($GX69=0,0,INDEX(战宠!T$15:T$27,新怪物属性!$GX$3)*(INDEX(战宠!$U$7:$Y$10,1,新怪物属性!$GX69)))*(新怪物属性!$GY69+4)
+IF($GZ69=0,0,INDEX(战宠!T$15:T$27,新怪物属性!$GZ$3)*(INDEX(战宠!$U$7:$Y$10,1,新怪物属性!$GZ69)))*(新怪物属性!$HA69+4)
+IF($HB69=0,0,INDEX(战宠!T$15:T$27,新怪物属性!$HB$3)*(INDEX(战宠!$U$7:$Y$10,1,新怪物属性!$HB69)))*(新怪物属性!$HC69+4)
+IF($HD69=0,0,INDEX(战宠!T$15:T$27,新怪物属性!$HD$3)*(INDEX(战宠!$U$7:$Y$10,1,新怪物属性!$HD69)))*(新怪物属性!$HE69+4)
+IF($HF69=0,0,INDEX(战宠!T$15:T$27,新怪物属性!$HF$3)*(INDEX(战宠!$U$7:$Y$10,1,新怪物属性!$HF69)))*(新怪物属性!$HG69+4)
+IF($HH69=0,0,INDEX(战宠!T$15:T$27,新怪物属性!$HH$3)*(INDEX(战宠!$U$7:$Y$10,1,新怪物属性!$HH69)))*(新怪物属性!$HI69+4)
+IF($HJ69=0,0,INDEX(战宠!T$15:T$27,新怪物属性!$HJ$3)*(INDEX(战宠!$U$7:$Y$10,1,新怪物属性!$HJ69)))*(新怪物属性!$HK69+4)
+IF($HL69=0,0,INDEX(战宠!T$15:T$27,新怪物属性!$HL$3)*(INDEX(战宠!$U$7:$Y$10,1,新怪物属性!$HL69)))*(新怪物属性!$HM69+4)
+IF($HN69=0,0,INDEX(战宠!T$15:T$27,新怪物属性!$HN$3)*(INDEX(战宠!$U$7:$Y$10,1,新怪物属性!$HN69)))*(新怪物属性!$HO69+4)
+IF($HP69=0,0,INDEX(战宠!T$15:T$27,新怪物属性!$HP$3)*(INDEX(战宠!$U$7:$Y$10,1,新怪物属性!$HP69)))*(新怪物属性!$HQ69+4)
+IF($HR69=0,0,INDEX(战宠!T$15:T$27,新怪物属性!$HR$3)*(INDEX(战宠!$U$7:$Y$10,1,新怪物属性!$HR69)))*(新怪物属性!$HS69+4)
+IF($HT69=0,0,INDEX(战宠!T$15:T$27,新怪物属性!$HT$3)*(INDEX(战宠!$U$7:$Y$10,1,新怪物属性!$HT69)))*(新怪物属性!$HU69+4)</f>
        <v>17132.5</v>
      </c>
      <c r="II69" s="14">
        <f>IF(HX69=0,0,INDEX(战宠!$D$15:$D$27,新怪物属性!HX69))</f>
        <v>0.2</v>
      </c>
      <c r="IJ69" s="14">
        <f>IF(HY69=0,0,INDEX(战宠!$D$15:$D$27,新怪物属性!HY69))</f>
        <v>0.25</v>
      </c>
      <c r="IM69" s="14">
        <f t="shared" si="51"/>
        <v>257625</v>
      </c>
      <c r="IN69" s="14">
        <f t="shared" si="52"/>
        <v>258225</v>
      </c>
      <c r="IO69" s="14">
        <f t="shared" si="53"/>
        <v>258867</v>
      </c>
      <c r="IP69" s="14">
        <f t="shared" si="54"/>
        <v>257625</v>
      </c>
      <c r="IQ69" s="14">
        <f t="shared" si="55"/>
        <v>257625</v>
      </c>
      <c r="IR69" s="14">
        <f t="shared" ref="IR69:IR100" si="145">INT((BG69+BM69+BS69+BZ69+DI69+DP69+EC69+FQ69+CT69)*(1+EV69+DD69)*(1+FJ69)*(1+FU69))</f>
        <v>1286079</v>
      </c>
      <c r="IS69" s="14">
        <f t="shared" ref="IS69:IS100" si="146">INT((BH69+BN69+BT69+CA69+DJ69+DQ69+ED69+FP69+CU69)*(1+EW69)*(1+FK69)*(1+FV69))</f>
        <v>72198</v>
      </c>
      <c r="IT69" s="14">
        <f t="shared" ref="IT69:IT100" si="147">INT((BI69+BO69+BU69+CB69+DK69+DR69+EE69+CV69)*(1+EX69+DE69)*(1+FL69))</f>
        <v>2576395</v>
      </c>
      <c r="IU69" s="14">
        <f t="shared" ref="IU69:IU100" si="148">INT((BJ69+BP69+BV69+CC69+DL69+DS69+EF69+CW69)*(1+EY69)*(1+FM69))</f>
        <v>55542</v>
      </c>
      <c r="IV69" s="28">
        <f t="shared" ref="IV69:IV100" si="149">DT69+EN69+EZ69+CX69</f>
        <v>8838</v>
      </c>
      <c r="IW69" s="28">
        <f t="shared" ref="IW69:IW100" si="150">DU69+EO69+FA69+CY69</f>
        <v>7942</v>
      </c>
      <c r="IX69" s="28">
        <f t="shared" ref="IX69:IX100" si="151">DV69+EP69+FB69+DA69</f>
        <v>8838</v>
      </c>
      <c r="IY69" s="28">
        <f t="shared" ref="IY69:IY100" si="152">DW69+EQ69+FC69+CZ69</f>
        <v>7942</v>
      </c>
      <c r="IZ69" s="28">
        <f t="shared" ref="IZ69:IZ100" si="153">(1+FD69)*(1+DB69)*(1+EI69)</f>
        <v>1.2799500000000001</v>
      </c>
      <c r="JA69" s="28">
        <f t="shared" ref="JA69:JA100" si="154">(1+FE69)*(1+DC69)*(1+EJ69)</f>
        <v>1.2316500000000001</v>
      </c>
      <c r="JB69" s="28">
        <f t="shared" ref="JB69:JB100" si="155">DX69+ER69+FF69</f>
        <v>40</v>
      </c>
      <c r="JC69" s="28">
        <f t="shared" ref="JC69:JC100" si="156">DY69+ES69+FG69</f>
        <v>32.5</v>
      </c>
      <c r="JD69" s="14">
        <f t="shared" ref="JD69:JD100" si="157">(1+GC69)</f>
        <v>1</v>
      </c>
      <c r="JE69" s="14">
        <f t="shared" ref="JE69:JE100" si="158">(1+GI69)</f>
        <v>1.6</v>
      </c>
      <c r="JF69" s="14">
        <f t="shared" ref="JF69:JF100" si="159">(1+GO69)</f>
        <v>1.6</v>
      </c>
      <c r="JG69" s="18">
        <f t="shared" ref="JG69:JG100" si="160">(1+GD69+FY69)</f>
        <v>1.7</v>
      </c>
      <c r="JH69" s="18">
        <f t="shared" ref="JH69:JH100" si="161">(1+GJ69+FY69)</f>
        <v>1.45</v>
      </c>
      <c r="JI69" s="18">
        <f t="shared" ref="JI69:JI100" si="162">(1+GP69+FY69)</f>
        <v>1.45</v>
      </c>
      <c r="JJ69" s="29">
        <f t="shared" si="136"/>
        <v>8988</v>
      </c>
      <c r="JK69" s="29">
        <f t="shared" si="136"/>
        <v>9288</v>
      </c>
      <c r="JL69" s="29">
        <f t="shared" si="136"/>
        <v>9288</v>
      </c>
      <c r="JM69" s="26">
        <f t="shared" ref="JM69:JM100" si="163">GE69</f>
        <v>0.1</v>
      </c>
      <c r="JN69" s="26">
        <f t="shared" ref="JN69:JN100" si="164">GK69</f>
        <v>0.1</v>
      </c>
      <c r="JO69" s="26">
        <f t="shared" ref="JO69:JO100" si="165">GQ69</f>
        <v>0.1</v>
      </c>
      <c r="JP69" s="14">
        <f t="shared" ref="JP69:JP100" si="166">(JP$2+GF69)</f>
        <v>2</v>
      </c>
      <c r="JQ69" s="14">
        <f t="shared" ref="JQ69:JQ100" si="167">(JQ$2+GL69)</f>
        <v>2</v>
      </c>
      <c r="JR69" s="14">
        <f t="shared" ref="JR69:JR100" si="168">(JR$2+GR69)</f>
        <v>2</v>
      </c>
      <c r="JS69" s="14">
        <f t="shared" ref="JS69:JS100" si="169">GG69</f>
        <v>6</v>
      </c>
      <c r="JT69" s="14">
        <f t="shared" ref="JT69:JT100" si="170">GM69</f>
        <v>90</v>
      </c>
      <c r="JU69" s="14">
        <f t="shared" ref="JU69:JU100" si="171">GS69</f>
        <v>150</v>
      </c>
      <c r="JV69">
        <v>65</v>
      </c>
      <c r="JW69" s="14">
        <f t="shared" si="57"/>
        <v>16888664</v>
      </c>
      <c r="JY69" s="14">
        <f t="shared" si="31"/>
        <v>144396</v>
      </c>
      <c r="JZ69" s="14">
        <f t="shared" si="58"/>
        <v>161792</v>
      </c>
      <c r="KA69" s="29">
        <f t="shared" si="59"/>
        <v>7624</v>
      </c>
      <c r="KB69" s="29">
        <f t="shared" si="60"/>
        <v>5272</v>
      </c>
      <c r="KC69" s="29">
        <f t="shared" si="61"/>
        <v>6366</v>
      </c>
      <c r="KD69" s="29">
        <f t="shared" si="62"/>
        <v>6832</v>
      </c>
      <c r="KE69" s="14">
        <f t="shared" si="116"/>
        <v>1.2799500000000001</v>
      </c>
      <c r="KF69" s="14">
        <f t="shared" si="117"/>
        <v>1.2316500000000001</v>
      </c>
      <c r="KG69" s="14">
        <f t="shared" si="63"/>
        <v>128781.95606183889</v>
      </c>
      <c r="KH69" s="26">
        <f t="shared" ref="KH69:KH100" si="172">(IV69-0.8*KB69)/(1000+1.6*KB69)</f>
        <v>0.48969815160250968</v>
      </c>
      <c r="KI69" s="26">
        <f t="shared" ref="KI69:KI100" si="173">(FZ69+(IY69-0.8*IX69)/(1000+1.6*KC69))</f>
        <v>0.57792161350307536</v>
      </c>
      <c r="KJ69" s="29">
        <f t="shared" si="64"/>
        <v>26832</v>
      </c>
      <c r="KK69" s="29">
        <f t="shared" si="65"/>
        <v>110454</v>
      </c>
      <c r="KL69" s="29">
        <f t="shared" si="66"/>
        <v>147993</v>
      </c>
      <c r="KM69" s="23">
        <f t="shared" si="67"/>
        <v>42931</v>
      </c>
      <c r="KN69" s="23">
        <f t="shared" si="68"/>
        <v>45772</v>
      </c>
      <c r="KO69" s="26">
        <f t="shared" ref="KO69:KO100" si="174">JM69+(JJ69-0.8*KB69)/(3000+1.6*KB69)</f>
        <v>0.51716804253532944</v>
      </c>
      <c r="KP69" s="26">
        <f t="shared" ref="KP69:KP100" si="175">JN69+(JK69-0.8*KB69)/(3000+1.6*KB69)</f>
        <v>0.54340282636071069</v>
      </c>
      <c r="KQ69" s="26">
        <f t="shared" ref="KQ69:KQ100" si="176">JO69+(JL69-0.8*KB69)/(3000+1.6*KB69)</f>
        <v>0.54340282636071069</v>
      </c>
      <c r="KR69" s="26">
        <f t="shared" si="69"/>
        <v>0.11716804253532942</v>
      </c>
      <c r="KS69" s="26">
        <v>0.1</v>
      </c>
      <c r="KT69" s="29">
        <f t="shared" ref="KT69:KT100" si="177">JD69*((KO69-$KR69)*JP69+(1-(KO69-$KR69)))</f>
        <v>1.4</v>
      </c>
      <c r="KU69" s="29">
        <f t="shared" ref="KU69:KU100" si="178">JE69*((KP69-$KR69)*JQ69+(1-(KP69-$KR69)))</f>
        <v>2.2819756541206102</v>
      </c>
      <c r="KV69" s="29">
        <f t="shared" ref="KV69:KV100" si="179">JF69*((KQ69-$KR69)*JR69+(1-(KQ69-$KR69)))</f>
        <v>2.2819756541206102</v>
      </c>
      <c r="KW69" s="29">
        <f t="shared" ref="KW69:KW100" si="180">JD69*((KO69-$KR69)*JP69+(1-(KO69-$KR69)))/KJ$1*KJ69</f>
        <v>187823.99999999997</v>
      </c>
      <c r="KX69" s="29">
        <f t="shared" ref="KX69:KX100" si="181">JE69*((KP69-$KR69)*JQ69+(1-(KP69-$KR69)))/KK$1*KK69</f>
        <v>168035.55926682526</v>
      </c>
      <c r="KY69" s="29">
        <f t="shared" ref="KY69:KY100" si="182">JF69*((KQ69-$KR69)*JR69+(1-(KQ69-$KR69)))/KL$1*KL69</f>
        <v>168858.21149013573</v>
      </c>
      <c r="KZ69" s="29">
        <f t="shared" ref="KZ69:KZ100" si="183">ROUND((MAX(IM69*0.5,(IM69-0.6*JZ69)) * ((IM69-0.6*JZ69)/IM69)+JS69)*JG69,0)*7+200</f>
        <v>1190907</v>
      </c>
      <c r="LA69" s="14">
        <f t="shared" ref="LA69:LA100" si="184">ROUND(KW69+KX69+KY69,2)</f>
        <v>524717.77</v>
      </c>
      <c r="LE69" s="14">
        <v>1</v>
      </c>
      <c r="LF69" s="14">
        <v>1</v>
      </c>
      <c r="LG69" s="14">
        <v>480</v>
      </c>
      <c r="LH69" s="14">
        <v>80</v>
      </c>
      <c r="LI69" s="14">
        <v>60</v>
      </c>
      <c r="LJ69" s="14">
        <v>60</v>
      </c>
      <c r="LK69" s="14">
        <v>60</v>
      </c>
      <c r="LL69" s="23">
        <f t="shared" si="71"/>
        <v>75078256</v>
      </c>
      <c r="LM69" s="23">
        <f t="shared" si="72"/>
        <v>1</v>
      </c>
      <c r="LN69" s="23">
        <f t="shared" si="73"/>
        <v>75078.259999999995</v>
      </c>
      <c r="LO69" s="14">
        <v>1</v>
      </c>
      <c r="LP69" s="14">
        <v>1</v>
      </c>
      <c r="LQ69" s="14">
        <v>240</v>
      </c>
      <c r="LR69" s="14">
        <v>35</v>
      </c>
      <c r="LS69" s="14">
        <v>22</v>
      </c>
      <c r="LT69" s="14">
        <v>30</v>
      </c>
      <c r="LU69" s="14">
        <v>30</v>
      </c>
      <c r="LV69" s="23">
        <f t="shared" si="74"/>
        <v>39225990</v>
      </c>
      <c r="LW69" s="23">
        <f t="shared" si="75"/>
        <v>1</v>
      </c>
      <c r="LX69" s="23">
        <f t="shared" si="76"/>
        <v>39225.99</v>
      </c>
      <c r="MB69">
        <f t="shared" ref="MB69:MB100" si="185">IR69/(((JY69-0.6*IS69)*(JY69-0.6*IS69)/JY69)*$MD$3)+IT69/(JY69*$MD$3)</f>
        <v>1.6910479815120323</v>
      </c>
      <c r="MC69">
        <f t="shared" ref="MC69:MC100" si="186">KE69*MB69</f>
        <v>2.164456863936326</v>
      </c>
      <c r="ME69" s="14">
        <v>10</v>
      </c>
      <c r="MF69" s="14">
        <v>2</v>
      </c>
      <c r="MG69" s="14">
        <v>1.5</v>
      </c>
      <c r="MH69" s="23">
        <f t="shared" ref="MH69:MH100" si="187">INT(($KJ69*$JD69*$KT69*ME69+$KK69*$JE69*$KU69*MF69+$KL69*$JF69*$KV69*MG69))</f>
        <v>1992738</v>
      </c>
      <c r="MI69" s="23">
        <f t="shared" si="77"/>
        <v>1</v>
      </c>
      <c r="MJ69" s="23">
        <f t="shared" si="78"/>
        <v>1992.74</v>
      </c>
      <c r="MK69" s="14">
        <v>30</v>
      </c>
      <c r="ML69" s="14">
        <v>6</v>
      </c>
      <c r="MM69" s="14">
        <v>4</v>
      </c>
      <c r="MN69" s="23">
        <f t="shared" ref="MN69:MN100" si="188">INT(($KJ69*$JD69*$KT69*MK69+$KK69*$JE69*$KU69*ML69+$KL69*$JF69*$KV69*MM69))</f>
        <v>5708041</v>
      </c>
      <c r="MO69" s="23">
        <f t="shared" si="79"/>
        <v>1</v>
      </c>
      <c r="MP69" s="23">
        <f t="shared" si="80"/>
        <v>5708.04</v>
      </c>
      <c r="MR69" s="23">
        <f t="shared" si="81"/>
        <v>7610721</v>
      </c>
      <c r="MS69" s="23">
        <f t="shared" si="82"/>
        <v>1</v>
      </c>
      <c r="MT69" s="23">
        <f t="shared" si="83"/>
        <v>7610.72</v>
      </c>
      <c r="MU69" s="23">
        <f t="shared" si="87"/>
        <v>2989107</v>
      </c>
      <c r="MV69" s="23">
        <f t="shared" si="85"/>
        <v>1</v>
      </c>
      <c r="MW69" s="23">
        <f t="shared" si="86"/>
        <v>2989.11</v>
      </c>
    </row>
    <row r="70" spans="1:361" ht="16.5" x14ac:dyDescent="0.2">
      <c r="A70">
        <v>35</v>
      </c>
      <c r="B70">
        <v>850</v>
      </c>
      <c r="C70" s="14">
        <v>5</v>
      </c>
      <c r="D70" s="14">
        <v>220</v>
      </c>
      <c r="E70" s="14"/>
      <c r="F70" s="14"/>
      <c r="G70" s="14">
        <v>220</v>
      </c>
      <c r="H70" s="14">
        <v>220</v>
      </c>
      <c r="I70" s="14">
        <v>220</v>
      </c>
      <c r="J70" s="14">
        <v>5</v>
      </c>
      <c r="K70" s="14">
        <v>5</v>
      </c>
      <c r="L70" s="14">
        <v>5</v>
      </c>
      <c r="M70" s="14">
        <v>3</v>
      </c>
      <c r="N70" s="14">
        <v>3</v>
      </c>
      <c r="O70" s="14">
        <v>3</v>
      </c>
      <c r="P70" s="14">
        <v>5</v>
      </c>
      <c r="Q70" s="14">
        <v>5</v>
      </c>
      <c r="R70" s="14">
        <v>5</v>
      </c>
      <c r="S70" s="14">
        <v>5</v>
      </c>
      <c r="T70" s="14">
        <v>5</v>
      </c>
      <c r="U70" s="14">
        <v>5</v>
      </c>
      <c r="V70" s="14">
        <v>5</v>
      </c>
      <c r="W70" s="14">
        <v>5</v>
      </c>
      <c r="X70" s="14">
        <v>220</v>
      </c>
      <c r="Y70" s="14">
        <v>220</v>
      </c>
      <c r="Z70" s="14">
        <v>220</v>
      </c>
      <c r="AA70" s="14">
        <v>220</v>
      </c>
      <c r="AB70" s="14">
        <v>220</v>
      </c>
      <c r="AC70" s="14">
        <v>220</v>
      </c>
      <c r="AD70" s="14">
        <v>220</v>
      </c>
      <c r="AE70" s="14">
        <v>220</v>
      </c>
      <c r="AF70" s="14">
        <v>30</v>
      </c>
      <c r="AG70" s="14">
        <v>25</v>
      </c>
      <c r="AH70" s="14">
        <v>25</v>
      </c>
      <c r="AI70" s="14">
        <v>25</v>
      </c>
      <c r="AJ70" s="14">
        <v>25</v>
      </c>
      <c r="AK70" s="14">
        <v>25</v>
      </c>
      <c r="AL70" s="14">
        <v>25</v>
      </c>
      <c r="AM70" s="14">
        <v>25</v>
      </c>
      <c r="AN70" s="14">
        <v>2</v>
      </c>
      <c r="AO70" s="14">
        <v>2</v>
      </c>
      <c r="AP70" s="14">
        <v>2</v>
      </c>
      <c r="AQ70" s="14">
        <v>2</v>
      </c>
      <c r="AR70" s="14">
        <v>2</v>
      </c>
      <c r="AS70" s="14">
        <v>0</v>
      </c>
      <c r="AT70" s="14">
        <v>0</v>
      </c>
      <c r="AU70" s="14">
        <v>0</v>
      </c>
      <c r="AV70" s="14">
        <v>0</v>
      </c>
      <c r="AW70" s="14">
        <v>2</v>
      </c>
      <c r="AX70" s="14">
        <v>2</v>
      </c>
      <c r="AY70" s="14">
        <v>0</v>
      </c>
      <c r="AZ70" s="14">
        <v>0</v>
      </c>
      <c r="BA70" s="14">
        <v>12</v>
      </c>
      <c r="BD70" s="33"/>
      <c r="BF70" s="14">
        <f>ROUND((INDEX(新战舰养成!S$6:S$18,新怪物属性!$J70+1)+INDEX(新战舰养成!D$6:D$18,新怪物属性!$J70+1)*(新怪物属性!$G70-1))*INDEX(战舰突破!$D$6:$D$18,新怪物属性!$M70+1),0)</f>
        <v>25659</v>
      </c>
      <c r="BG70" s="14">
        <f>ROUND((INDEX(新战舰养成!T$6:T$18,新怪物属性!$J70+1)+INDEX(新战舰养成!E$6:E$18,新怪物属性!$J70+1)*(新怪物属性!$G70-1))*INDEX(战舰突破!$D$6:$D$18,新怪物属性!$M70+1),0)</f>
        <v>205197</v>
      </c>
      <c r="BH70" s="14">
        <f>ROUND((INDEX(新战舰养成!U$6:U$18,新怪物属性!$J70+1)+INDEX(新战舰养成!F$6:F$18,新怪物属性!$J70+1)*(新怪物属性!$G70-1))*INDEX(战舰突破!$D$6:$D$18,新怪物属性!$M70+1),0)</f>
        <v>12932</v>
      </c>
      <c r="BI70" s="14">
        <f>ROUND((INDEX(新战舰养成!V$6:V$18,新怪物属性!$J70+1)+INDEX(新战舰养成!G$6:G$18,新怪物属性!$J70+1)*(新怪物属性!$G70-1))*INDEX(战舰突破!$D$6:$D$18,新怪物属性!$M70+1),0)</f>
        <v>390</v>
      </c>
      <c r="BJ70" s="14">
        <f>ROUND((INDEX(新战舰养成!W$6:W$18,新怪物属性!$J70+1)+INDEX(新战舰养成!H$6:H$18,新怪物属性!$J70+1)*(新怪物属性!$G70-1))*INDEX(战舰突破!$D$6:$D$18,新怪物属性!$M70+1),0)</f>
        <v>5</v>
      </c>
      <c r="BL70" s="14">
        <f>IF($H70&gt;0,ROUND((INDEX(新战舰养成!X$6:X$18,新怪物属性!$K70+1)+INDEX(新战舰养成!I$6:I$18,新怪物属性!$K70+1)*(新怪物属性!$H70-1))*INDEX(战舰突破!$D$6:$D$18,新怪物属性!$N70+1),0),0)</f>
        <v>26023</v>
      </c>
      <c r="BM70" s="14">
        <f>IF($H70&gt;0,ROUND((INDEX(新战舰养成!Y$6:Y$18,新怪物属性!$K70+1)+INDEX(新战舰养成!J$6:J$18,新怪物属性!$K70+1)*(新怪物属性!$H70-1))*INDEX(战舰突破!$D$6:$D$18,新怪物属性!$N70+1),0),0)</f>
        <v>0</v>
      </c>
      <c r="BN70" s="14">
        <f>IF($H70&gt;0,ROUND((INDEX(新战舰养成!Z$6:Z$18,新怪物属性!$K70+1)+INDEX(新战舰养成!K$6:K$18,新怪物属性!$K70+1)*(新怪物属性!$H70-1))*INDEX(战舰突破!$D$6:$D$18,新怪物属性!$N70+1),0),0)</f>
        <v>0</v>
      </c>
      <c r="BO70" s="14">
        <f>IF($H70&gt;0,ROUND((INDEX(新战舰养成!AA$6:AA$18,新怪物属性!$K70+1)+INDEX(新战舰养成!L$6:L$18,新怪物属性!$K70+1)*(新怪物属性!$H70-1))*INDEX(战舰突破!$D$6:$D$18,新怪物属性!$N70+1),0),0)</f>
        <v>256594</v>
      </c>
      <c r="BP70" s="14">
        <f>IF($H70&gt;0,ROUND((INDEX(新战舰养成!AB$6:AB$18,新怪物属性!$K70+1)+INDEX(新战舰养成!M$6:M$18,新怪物属性!$K70+1)*(新怪物属性!$H70-1))*INDEX(战舰突破!$D$6:$D$18,新怪物属性!$N70+1),0),0)</f>
        <v>5036</v>
      </c>
      <c r="BR70" s="14">
        <f>IF($I70&gt;0,ROUND((INDEX(新战舰养成!AC$6:AC$18,新怪物属性!$L70+1)+INDEX(新战舰养成!I$6:I$18,新怪物属性!$L70+1)*(新怪物属性!$I70-1))*INDEX(战舰突破!$D$6:$D$18,新怪物属性!$O70+1),0),0)</f>
        <v>26413</v>
      </c>
      <c r="BS70" s="14">
        <f>IF($I70&gt;0,ROUND((INDEX(新战舰养成!AD$6:AD$18,新怪物属性!$L70+1)+INDEX(新战舰养成!J$6:J$18,新怪物属性!$L70+1)*(新怪物属性!$I70-1))*INDEX(战舰突破!$D$6:$D$18,新怪物属性!$O70+1),0),0)</f>
        <v>0</v>
      </c>
      <c r="BT70" s="14">
        <f>IF($I70&gt;0,ROUND((INDEX(新战舰养成!AE$6:AE$18,新怪物属性!$L70+1)+INDEX(新战舰养成!K$6:K$18,新怪物属性!$L70+1)*(新怪物属性!$I70-1))*INDEX(战舰突破!$D$6:$D$18,新怪物属性!$O70+1),0),0)</f>
        <v>0</v>
      </c>
      <c r="BU70" s="14">
        <f>IF($I70&gt;0,ROUND((INDEX(新战舰养成!AF$6:AF$18,新怪物属性!$L70+1)+INDEX(新战舰养成!L$6:L$18,新怪物属性!$L70+1)*(新怪物属性!$I70-1))*INDEX(战舰突破!$D$6:$D$18,新怪物属性!$O70+1),0),0)</f>
        <v>185367</v>
      </c>
      <c r="BV70" s="14">
        <f>IF($I70&gt;0,ROUND((INDEX(新战舰养成!AG$6:AG$18,新怪物属性!$L70+1)+INDEX(新战舰养成!M$6:M$18,新怪物属性!$L70+1)*(新怪物属性!$I70-1))*INDEX(战舰突破!$D$6:$D$18,新怪物属性!$O70+1),0),0)</f>
        <v>6750</v>
      </c>
      <c r="BY70" s="14">
        <f>(INDEX(装备数值!$C$13:$G$116,新怪物属性!$P72*8+1,BY$2)+INDEX(装备数值!$C$13:$G$116,新怪物属性!$Q72*8+2,BY$2)+INDEX(装备数值!$C$13:$G$116,新怪物属性!$S72*8+3,BY$2)+INDEX(装备数值!$C$13:$G$116,新怪物属性!$R72*8+4,BY$2)+INDEX(装备数值!$C$13:$G$116,新怪物属性!$T72*8+5,BY$2)+INDEX(装备数值!$C$13:$G$116,新怪物属性!$U72*8+6,BY$2)+INDEX(装备数值!$C$13:$G$116,新怪物属性!$V72*8+7,BY$2)+INDEX(装备数值!$C$13:$G$116,新怪物属性!$W72*8+8,BY$2))</f>
        <v>14550</v>
      </c>
      <c r="BZ70" s="14">
        <f>(INDEX(装备数值!$C$13:$G$116,新怪物属性!$P72*8+1,BZ$2)+INDEX(装备数值!$C$13:$G$116,新怪物属性!$Q72*8+2,BZ$2)+INDEX(装备数值!$C$13:$G$116,新怪物属性!$S72*8+3,BZ$2)+INDEX(装备数值!$C$13:$G$116,新怪物属性!$R72*8+4,BZ$2)+INDEX(装备数值!$C$13:$G$116,新怪物属性!$T72*8+5,BZ$2)+INDEX(装备数值!$C$13:$G$116,新怪物属性!$U72*8+6,BZ$2)+INDEX(装备数值!$C$13:$G$116,新怪物属性!$V72*8+7,BZ$2)+INDEX(装备数值!$C$13:$G$116,新怪物属性!$W72*8+8,BZ$2))</f>
        <v>94500</v>
      </c>
      <c r="CA70" s="14">
        <f>(INDEX(装备数值!$C$13:$G$116,新怪物属性!$P72*8+1,CA$2)+INDEX(装备数值!$C$13:$G$116,新怪物属性!$Q72*8+2,CA$2)+INDEX(装备数值!$C$13:$G$116,新怪物属性!$S72*8+3,CA$2)+INDEX(装备数值!$C$13:$G$116,新怪物属性!$R72*8+4,CA$2)+INDEX(装备数值!$C$13:$G$116,新怪物属性!$T72*8+5,CA$2)+INDEX(装备数值!$C$13:$G$116,新怪物属性!$U72*8+6,CA$2)+INDEX(装备数值!$C$13:$G$116,新怪物属性!$V72*8+7,CA$2)+INDEX(装备数值!$C$13:$G$116,新怪物属性!$W72*8+8,CA$2))</f>
        <v>5550</v>
      </c>
      <c r="CB70" s="14">
        <f>(INDEX(装备数值!$C$13:$G$116,新怪物属性!$P72*8+1,CB$2)+INDEX(装备数值!$C$13:$G$116,新怪物属性!$Q72*8+2,CB$2)+INDEX(装备数值!$C$13:$G$116,新怪物属性!$S72*8+3,CB$2)+INDEX(装备数值!$C$13:$G$116,新怪物属性!$R72*8+4,CB$2)+INDEX(装备数值!$C$13:$G$116,新怪物属性!$T72*8+5,CB$2)+INDEX(装备数值!$C$13:$G$116,新怪物属性!$U72*8+6,CB$2)+INDEX(装备数值!$C$13:$G$116,新怪物属性!$V72*8+7,CB$2)+INDEX(装备数值!$C$13:$G$116,新怪物属性!$W72*8+8,CB$2))</f>
        <v>112500</v>
      </c>
      <c r="CC70" s="14">
        <f>(INDEX(装备数值!$C$13:$G$116,新怪物属性!$P72*8+1,CC$2)+INDEX(装备数值!$C$13:$G$116,新怪物属性!$Q72*8+2,CC$2)+INDEX(装备数值!$C$13:$G$116,新怪物属性!$S72*8+3,CC$2)+INDEX(装备数值!$C$13:$G$116,新怪物属性!$R72*8+4,CC$2)+INDEX(装备数值!$C$13:$G$116,新怪物属性!$T72*8+5,CC$2)+INDEX(装备数值!$C$13:$G$116,新怪物属性!$U72*8+6,CC$2)+INDEX(装备数值!$C$13:$G$116,新怪物属性!$V72*8+7,CC$2)+INDEX(装备数值!$C$13:$G$116,新怪物属性!$W72*8+8,CC$2))</f>
        <v>2250</v>
      </c>
      <c r="CF70" s="14">
        <f t="shared" si="143"/>
        <v>4</v>
      </c>
      <c r="CG70" s="14">
        <f t="shared" si="142"/>
        <v>4</v>
      </c>
      <c r="CH70" s="14">
        <f t="shared" si="142"/>
        <v>4</v>
      </c>
      <c r="CI70" s="14">
        <f t="shared" si="142"/>
        <v>4</v>
      </c>
      <c r="CJ70" s="14">
        <f t="shared" si="142"/>
        <v>4</v>
      </c>
      <c r="CK70" s="14">
        <f t="shared" si="142"/>
        <v>0</v>
      </c>
      <c r="CL70" s="14">
        <f t="shared" si="142"/>
        <v>0</v>
      </c>
      <c r="CM70" s="14">
        <f t="shared" si="142"/>
        <v>0</v>
      </c>
      <c r="CN70" s="14">
        <f t="shared" si="142"/>
        <v>0</v>
      </c>
      <c r="CO70" s="14">
        <f t="shared" si="142"/>
        <v>0</v>
      </c>
      <c r="CP70" s="14">
        <f t="shared" si="142"/>
        <v>0</v>
      </c>
      <c r="CQ70" s="14">
        <f t="shared" si="142"/>
        <v>0</v>
      </c>
      <c r="CR70" s="14">
        <f t="shared" si="142"/>
        <v>0</v>
      </c>
      <c r="CS70" s="14">
        <f>SUMIFS(装备数值!BL$50:BL$101,装备数值!$BG$50:$BG$101,"="&amp;新怪物属性!$CF$2,装备数值!$BH$50:$BH$101,"&lt;="&amp;新怪物属性!$CF70)+SUMIFS(装备数值!BL$50:BL$101,装备数值!$BG$50:$BG$101,"="&amp;新怪物属性!$CG$2,装备数值!$BH$50:$BH$101,"&lt;="&amp;新怪物属性!$CG70)+SUMIFS(装备数值!BL$50:BL$101,装备数值!$BG$50:$BG$101,"="&amp;新怪物属性!$CH$2,装备数值!$BH$50:$BH$101,"&lt;="&amp;新怪物属性!$CH70)+SUMIFS(装备数值!BL$50:BL$101,装备数值!$BG$50:$BG$101,"="&amp;新怪物属性!$CI$2,装备数值!$BH$50:$BH$101,"&lt;="&amp;新怪物属性!$CI70)+SUMIFS(装备数值!BL$50:BL$101,装备数值!$BG$50:$BG$101,"="&amp;新怪物属性!$CJ$2,装备数值!$BH$50:$BH$101,"&lt;="&amp;新怪物属性!$CJ70)+SUMIFS(装备数值!BL$50:BL$101,装备数值!$BG$50:$BG$101,"="&amp;新怪物属性!$CK$2,装备数值!$BH$50:$BH$101,"&lt;="&amp;新怪物属性!$CK70)+SUMIFS(装备数值!BL$50:BL$101,装备数值!$BG$50:$BG$101,"="&amp;新怪物属性!$CL$2,装备数值!$BH$50:$BH$101,"&lt;="&amp;新怪物属性!$CL70)+SUMIFS(装备数值!BL$50:BL$101,装备数值!$BG$50:$BG$101,"="&amp;新怪物属性!$CM$2,装备数值!$BH$50:$BH$101,"&lt;="&amp;新怪物属性!$CM70)+SUMIFS(装备数值!BL$50:BL$101,装备数值!$BG$50:$BG$101,"="&amp;新怪物属性!$CN$2,装备数值!$BH$50:$BH$101,"&lt;="&amp;新怪物属性!$CN70)+SUMIFS(装备数值!BL$50:BL$101,装备数值!$BG$50:$BG$101,"="&amp;新怪物属性!$CO$2,装备数值!$BH$50:$BH$101,"&lt;="&amp;新怪物属性!$CO70)+SUMIFS(装备数值!BL$50:BL$101,装备数值!$BG$50:$BG$101,"="&amp;新怪物属性!$CP$2,装备数值!$BH$50:$BH$101,"&lt;="&amp;新怪物属性!$CP70)+SUMIFS(装备数值!BL$50:BL$101,装备数值!$BG$50:$BG$101,"="&amp;新怪物属性!$CQ$2,装备数值!$BH$50:$BH$101,"&lt;="&amp;新怪物属性!$CQ70)+SUMIFS(装备数值!BL$50:BL$101,装备数值!$BG$50:$BG$101,"="&amp;新怪物属性!$CR$2,装备数值!$BH$50:$BH$101,"&lt;="&amp;新怪物属性!$CR70)</f>
        <v>18832</v>
      </c>
      <c r="CT70" s="14">
        <f>SUMIFS(装备数值!BM$50:BM$101,装备数值!$BG$50:$BG$101,"="&amp;新怪物属性!$CF$2,装备数值!$BH$50:$BH$101,"&lt;="&amp;新怪物属性!$CF70)+SUMIFS(装备数值!BM$50:BM$101,装备数值!$BG$50:$BG$101,"="&amp;新怪物属性!$CG$2,装备数值!$BH$50:$BH$101,"&lt;="&amp;新怪物属性!$CG70)+SUMIFS(装备数值!BM$50:BM$101,装备数值!$BG$50:$BG$101,"="&amp;新怪物属性!$CH$2,装备数值!$BH$50:$BH$101,"&lt;="&amp;新怪物属性!$CH70)+SUMIFS(装备数值!BM$50:BM$101,装备数值!$BG$50:$BG$101,"="&amp;新怪物属性!$CI$2,装备数值!$BH$50:$BH$101,"&lt;="&amp;新怪物属性!$CI70)+SUMIFS(装备数值!BM$50:BM$101,装备数值!$BG$50:$BG$101,"="&amp;新怪物属性!$CJ$2,装备数值!$BH$50:$BH$101,"&lt;="&amp;新怪物属性!$CJ70)+SUMIFS(装备数值!BM$50:BM$101,装备数值!$BG$50:$BG$101,"="&amp;新怪物属性!$CK$2,装备数值!$BH$50:$BH$101,"&lt;="&amp;新怪物属性!$CK70)+SUMIFS(装备数值!BM$50:BM$101,装备数值!$BG$50:$BG$101,"="&amp;新怪物属性!$CL$2,装备数值!$BH$50:$BH$101,"&lt;="&amp;新怪物属性!$CL70)+SUMIFS(装备数值!BM$50:BM$101,装备数值!$BG$50:$BG$101,"="&amp;新怪物属性!$CM$2,装备数值!$BH$50:$BH$101,"&lt;="&amp;新怪物属性!$CM70)+SUMIFS(装备数值!BM$50:BM$101,装备数值!$BG$50:$BG$101,"="&amp;新怪物属性!$CN$2,装备数值!$BH$50:$BH$101,"&lt;="&amp;新怪物属性!$CN70)+SUMIFS(装备数值!BM$50:BM$101,装备数值!$BG$50:$BG$101,"="&amp;新怪物属性!$CO$2,装备数值!$BH$50:$BH$101,"&lt;="&amp;新怪物属性!$CO70)+SUMIFS(装备数值!BM$50:BM$101,装备数值!$BG$50:$BG$101,"="&amp;新怪物属性!$CP$2,装备数值!$BH$50:$BH$101,"&lt;="&amp;新怪物属性!$CP70)+SUMIFS(装备数值!BM$50:BM$101,装备数值!$BG$50:$BG$101,"="&amp;新怪物属性!$CQ$2,装备数值!$BH$50:$BH$101,"&lt;="&amp;新怪物属性!$CQ70)+SUMIFS(装备数值!BM$50:BM$101,装备数值!$BG$50:$BG$101,"="&amp;新怪物属性!$CR$2,装备数值!$BH$50:$BH$101,"&lt;="&amp;新怪物属性!$CR70)</f>
        <v>141637</v>
      </c>
      <c r="CU70" s="14">
        <f>SUMIFS(装备数值!BN$50:BN$101,装备数值!$BG$50:$BG$101,"="&amp;新怪物属性!$CF$2,装备数值!$BH$50:$BH$101,"&lt;="&amp;新怪物属性!$CF70)+SUMIFS(装备数值!BN$50:BN$101,装备数值!$BG$50:$BG$101,"="&amp;新怪物属性!$CG$2,装备数值!$BH$50:$BH$101,"&lt;="&amp;新怪物属性!$CG70)+SUMIFS(装备数值!BN$50:BN$101,装备数值!$BG$50:$BG$101,"="&amp;新怪物属性!$CH$2,装备数值!$BH$50:$BH$101,"&lt;="&amp;新怪物属性!$CH70)+SUMIFS(装备数值!BN$50:BN$101,装备数值!$BG$50:$BG$101,"="&amp;新怪物属性!$CI$2,装备数值!$BH$50:$BH$101,"&lt;="&amp;新怪物属性!$CI70)+SUMIFS(装备数值!BN$50:BN$101,装备数值!$BG$50:$BG$101,"="&amp;新怪物属性!$CJ$2,装备数值!$BH$50:$BH$101,"&lt;="&amp;新怪物属性!$CJ70)+SUMIFS(装备数值!BN$50:BN$101,装备数值!$BG$50:$BG$101,"="&amp;新怪物属性!$CK$2,装备数值!$BH$50:$BH$101,"&lt;="&amp;新怪物属性!$CK70)+SUMIFS(装备数值!BN$50:BN$101,装备数值!$BG$50:$BG$101,"="&amp;新怪物属性!$CL$2,装备数值!$BH$50:$BH$101,"&lt;="&amp;新怪物属性!$CL70)+SUMIFS(装备数值!BN$50:BN$101,装备数值!$BG$50:$BG$101,"="&amp;新怪物属性!$CM$2,装备数值!$BH$50:$BH$101,"&lt;="&amp;新怪物属性!$CM70)+SUMIFS(装备数值!BN$50:BN$101,装备数值!$BG$50:$BG$101,"="&amp;新怪物属性!$CN$2,装备数值!$BH$50:$BH$101,"&lt;="&amp;新怪物属性!$CN70)+SUMIFS(装备数值!BN$50:BN$101,装备数值!$BG$50:$BG$101,"="&amp;新怪物属性!$CO$2,装备数值!$BH$50:$BH$101,"&lt;="&amp;新怪物属性!$CO70)+SUMIFS(装备数值!BN$50:BN$101,装备数值!$BG$50:$BG$101,"="&amp;新怪物属性!$CP$2,装备数值!$BH$50:$BH$101,"&lt;="&amp;新怪物属性!$CP70)+SUMIFS(装备数值!BN$50:BN$101,装备数值!$BG$50:$BG$101,"="&amp;新怪物属性!$CQ$2,装备数值!$BH$50:$BH$101,"&lt;="&amp;新怪物属性!$CQ70)+SUMIFS(装备数值!BN$50:BN$101,装备数值!$BG$50:$BG$101,"="&amp;新怪物属性!$CR$2,装备数值!$BH$50:$BH$101,"&lt;="&amp;新怪物属性!$CR70)</f>
        <v>2400</v>
      </c>
      <c r="CV70" s="14">
        <f>SUMIFS(装备数值!BO$50:BO$101,装备数值!$BG$50:$BG$101,"="&amp;新怪物属性!$CF$2,装备数值!$BH$50:$BH$101,"&lt;="&amp;新怪物属性!$CF70)+SUMIFS(装备数值!BO$50:BO$101,装备数值!$BG$50:$BG$101,"="&amp;新怪物属性!$CG$2,装备数值!$BH$50:$BH$101,"&lt;="&amp;新怪物属性!$CG70)+SUMIFS(装备数值!BO$50:BO$101,装备数值!$BG$50:$BG$101,"="&amp;新怪物属性!$CH$2,装备数值!$BH$50:$BH$101,"&lt;="&amp;新怪物属性!$CH70)+SUMIFS(装备数值!BO$50:BO$101,装备数值!$BG$50:$BG$101,"="&amp;新怪物属性!$CI$2,装备数值!$BH$50:$BH$101,"&lt;="&amp;新怪物属性!$CI70)+SUMIFS(装备数值!BO$50:BO$101,装备数值!$BG$50:$BG$101,"="&amp;新怪物属性!$CJ$2,装备数值!$BH$50:$BH$101,"&lt;="&amp;新怪物属性!$CJ70)+SUMIFS(装备数值!BO$50:BO$101,装备数值!$BG$50:$BG$101,"="&amp;新怪物属性!$CK$2,装备数值!$BH$50:$BH$101,"&lt;="&amp;新怪物属性!$CK70)+SUMIFS(装备数值!BO$50:BO$101,装备数值!$BG$50:$BG$101,"="&amp;新怪物属性!$CL$2,装备数值!$BH$50:$BH$101,"&lt;="&amp;新怪物属性!$CL70)+SUMIFS(装备数值!BO$50:BO$101,装备数值!$BG$50:$BG$101,"="&amp;新怪物属性!$CM$2,装备数值!$BH$50:$BH$101,"&lt;="&amp;新怪物属性!$CM70)+SUMIFS(装备数值!BO$50:BO$101,装备数值!$BG$50:$BG$101,"="&amp;新怪物属性!$CN$2,装备数值!$BH$50:$BH$101,"&lt;="&amp;新怪物属性!$CN70)+SUMIFS(装备数值!BO$50:BO$101,装备数值!$BG$50:$BG$101,"="&amp;新怪物属性!$CO$2,装备数值!$BH$50:$BH$101,"&lt;="&amp;新怪物属性!$CO70)+SUMIFS(装备数值!BO$50:BO$101,装备数值!$BG$50:$BG$101,"="&amp;新怪物属性!$CP$2,装备数值!$BH$50:$BH$101,"&lt;="&amp;新怪物属性!$CP70)+SUMIFS(装备数值!BO$50:BO$101,装备数值!$BG$50:$BG$101,"="&amp;新怪物属性!$CQ$2,装备数值!$BH$50:$BH$101,"&lt;="&amp;新怪物属性!$CQ70)+SUMIFS(装备数值!BO$50:BO$101,装备数值!$BG$50:$BG$101,"="&amp;新怪物属性!$CR$2,装备数值!$BH$50:$BH$101,"&lt;="&amp;新怪物属性!$CR70)</f>
        <v>485500</v>
      </c>
      <c r="CW70" s="14">
        <f>SUMIFS(装备数值!BP$50:BP$101,装备数值!$BG$50:$BG$101,"="&amp;新怪物属性!$CF$2,装备数值!$BH$50:$BH$101,"&lt;="&amp;新怪物属性!$CF70)+SUMIFS(装备数值!BP$50:BP$101,装备数值!$BG$50:$BG$101,"="&amp;新怪物属性!$CG$2,装备数值!$BH$50:$BH$101,"&lt;="&amp;新怪物属性!$CG70)+SUMIFS(装备数值!BP$50:BP$101,装备数值!$BG$50:$BG$101,"="&amp;新怪物属性!$CH$2,装备数值!$BH$50:$BH$101,"&lt;="&amp;新怪物属性!$CH70)+SUMIFS(装备数值!BP$50:BP$101,装备数值!$BG$50:$BG$101,"="&amp;新怪物属性!$CI$2,装备数值!$BH$50:$BH$101,"&lt;="&amp;新怪物属性!$CI70)+SUMIFS(装备数值!BP$50:BP$101,装备数值!$BG$50:$BG$101,"="&amp;新怪物属性!$CJ$2,装备数值!$BH$50:$BH$101,"&lt;="&amp;新怪物属性!$CJ70)+SUMIFS(装备数值!BP$50:BP$101,装备数值!$BG$50:$BG$101,"="&amp;新怪物属性!$CK$2,装备数值!$BH$50:$BH$101,"&lt;="&amp;新怪物属性!$CK70)+SUMIFS(装备数值!BP$50:BP$101,装备数值!$BG$50:$BG$101,"="&amp;新怪物属性!$CL$2,装备数值!$BH$50:$BH$101,"&lt;="&amp;新怪物属性!$CL70)+SUMIFS(装备数值!BP$50:BP$101,装备数值!$BG$50:$BG$101,"="&amp;新怪物属性!$CM$2,装备数值!$BH$50:$BH$101,"&lt;="&amp;新怪物属性!$CM70)+SUMIFS(装备数值!BP$50:BP$101,装备数值!$BG$50:$BG$101,"="&amp;新怪物属性!$CN$2,装备数值!$BH$50:$BH$101,"&lt;="&amp;新怪物属性!$CN70)+SUMIFS(装备数值!BP$50:BP$101,装备数值!$BG$50:$BG$101,"="&amp;新怪物属性!$CO$2,装备数值!$BH$50:$BH$101,"&lt;="&amp;新怪物属性!$CO70)+SUMIFS(装备数值!BP$50:BP$101,装备数值!$BG$50:$BG$101,"="&amp;新怪物属性!$CP$2,装备数值!$BH$50:$BH$101,"&lt;="&amp;新怪物属性!$CP70)+SUMIFS(装备数值!BP$50:BP$101,装备数值!$BG$50:$BG$101,"="&amp;新怪物属性!$CQ$2,装备数值!$BH$50:$BH$101,"&lt;="&amp;新怪物属性!$CQ70)+SUMIFS(装备数值!BP$50:BP$101,装备数值!$BG$50:$BG$101,"="&amp;新怪物属性!$CR$2,装备数值!$BH$50:$BH$101,"&lt;="&amp;新怪物属性!$CR70)</f>
        <v>9670</v>
      </c>
      <c r="CX70" s="14">
        <f>SUMIFS(装备数值!BQ$50:BQ$101,装备数值!$BG$50:$BG$101,"="&amp;新怪物属性!$CF$2,装备数值!$BH$50:$BH$101,"&lt;="&amp;新怪物属性!$CF70)+SUMIFS(装备数值!BQ$50:BQ$101,装备数值!$BG$50:$BG$101,"="&amp;新怪物属性!$CG$2,装备数值!$BH$50:$BH$101,"&lt;="&amp;新怪物属性!$CG70)+SUMIFS(装备数值!BQ$50:BQ$101,装备数值!$BG$50:$BG$101,"="&amp;新怪物属性!$CH$2,装备数值!$BH$50:$BH$101,"&lt;="&amp;新怪物属性!$CH70)+SUMIFS(装备数值!BQ$50:BQ$101,装备数值!$BG$50:$BG$101,"="&amp;新怪物属性!$CI$2,装备数值!$BH$50:$BH$101,"&lt;="&amp;新怪物属性!$CI70)+SUMIFS(装备数值!BQ$50:BQ$101,装备数值!$BG$50:$BG$101,"="&amp;新怪物属性!$CJ$2,装备数值!$BH$50:$BH$101,"&lt;="&amp;新怪物属性!$CJ70)+SUMIFS(装备数值!BQ$50:BQ$101,装备数值!$BG$50:$BG$101,"="&amp;新怪物属性!$CK$2,装备数值!$BH$50:$BH$101,"&lt;="&amp;新怪物属性!$CK70)+SUMIFS(装备数值!BQ$50:BQ$101,装备数值!$BG$50:$BG$101,"="&amp;新怪物属性!$CL$2,装备数值!$BH$50:$BH$101,"&lt;="&amp;新怪物属性!$CL70)+SUMIFS(装备数值!BQ$50:BQ$101,装备数值!$BG$50:$BG$101,"="&amp;新怪物属性!$CM$2,装备数值!$BH$50:$BH$101,"&lt;="&amp;新怪物属性!$CM70)+SUMIFS(装备数值!BQ$50:BQ$101,装备数值!$BG$50:$BG$101,"="&amp;新怪物属性!$CN$2,装备数值!$BH$50:$BH$101,"&lt;="&amp;新怪物属性!$CN70)+SUMIFS(装备数值!BQ$50:BQ$101,装备数值!$BG$50:$BG$101,"="&amp;新怪物属性!$CO$2,装备数值!$BH$50:$BH$101,"&lt;="&amp;新怪物属性!$CO70)+SUMIFS(装备数值!BQ$50:BQ$101,装备数值!$BG$50:$BG$101,"="&amp;新怪物属性!$CP$2,装备数值!$BH$50:$BH$101,"&lt;="&amp;新怪物属性!$CP70)+SUMIFS(装备数值!BQ$50:BQ$101,装备数值!$BG$50:$BG$101,"="&amp;新怪物属性!$CQ$2,装备数值!$BH$50:$BH$101,"&lt;="&amp;新怪物属性!$CQ70)+SUMIFS(装备数值!BQ$50:BQ$101,装备数值!$BG$50:$BG$101,"="&amp;新怪物属性!$CR$2,装备数值!$BH$50:$BH$101,"&lt;="&amp;新怪物属性!$CR70)</f>
        <v>250</v>
      </c>
      <c r="CY70" s="14">
        <f>SUMIFS(装备数值!BR$50:BR$101,装备数值!$BG$50:$BG$101,"="&amp;新怪物属性!$CF$2,装备数值!$BH$50:$BH$101,"&lt;="&amp;新怪物属性!$CF70)+SUMIFS(装备数值!BR$50:BR$101,装备数值!$BG$50:$BG$101,"="&amp;新怪物属性!$CG$2,装备数值!$BH$50:$BH$101,"&lt;="&amp;新怪物属性!$CG70)+SUMIFS(装备数值!BR$50:BR$101,装备数值!$BG$50:$BG$101,"="&amp;新怪物属性!$CH$2,装备数值!$BH$50:$BH$101,"&lt;="&amp;新怪物属性!$CH70)+SUMIFS(装备数值!BR$50:BR$101,装备数值!$BG$50:$BG$101,"="&amp;新怪物属性!$CI$2,装备数值!$BH$50:$BH$101,"&lt;="&amp;新怪物属性!$CI70)+SUMIFS(装备数值!BR$50:BR$101,装备数值!$BG$50:$BG$101,"="&amp;新怪物属性!$CJ$2,装备数值!$BH$50:$BH$101,"&lt;="&amp;新怪物属性!$CJ70)+SUMIFS(装备数值!BR$50:BR$101,装备数值!$BG$50:$BG$101,"="&amp;新怪物属性!$CK$2,装备数值!$BH$50:$BH$101,"&lt;="&amp;新怪物属性!$CK70)+SUMIFS(装备数值!BR$50:BR$101,装备数值!$BG$50:$BG$101,"="&amp;新怪物属性!$CL$2,装备数值!$BH$50:$BH$101,"&lt;="&amp;新怪物属性!$CL70)+SUMIFS(装备数值!BR$50:BR$101,装备数值!$BG$50:$BG$101,"="&amp;新怪物属性!$CM$2,装备数值!$BH$50:$BH$101,"&lt;="&amp;新怪物属性!$CM70)+SUMIFS(装备数值!BR$50:BR$101,装备数值!$BG$50:$BG$101,"="&amp;新怪物属性!$CN$2,装备数值!$BH$50:$BH$101,"&lt;="&amp;新怪物属性!$CN70)+SUMIFS(装备数值!BR$50:BR$101,装备数值!$BG$50:$BG$101,"="&amp;新怪物属性!$CO$2,装备数值!$BH$50:$BH$101,"&lt;="&amp;新怪物属性!$CO70)+SUMIFS(装备数值!BR$50:BR$101,装备数值!$BG$50:$BG$101,"="&amp;新怪物属性!$CP$2,装备数值!$BH$50:$BH$101,"&lt;="&amp;新怪物属性!$CP70)+SUMIFS(装备数值!BR$50:BR$101,装备数值!$BG$50:$BG$101,"="&amp;新怪物属性!$CQ$2,装备数值!$BH$50:$BH$101,"&lt;="&amp;新怪物属性!$CQ70)+SUMIFS(装备数值!BR$50:BR$101,装备数值!$BG$50:$BG$101,"="&amp;新怪物属性!$CR$2,装备数值!$BH$50:$BH$101,"&lt;="&amp;新怪物属性!$CR70)</f>
        <v>250</v>
      </c>
      <c r="CZ70" s="14">
        <f>SUMIFS(装备数值!BS$50:BS$101,装备数值!$BG$50:$BG$101,"="&amp;新怪物属性!$CF$2,装备数值!$BH$50:$BH$101,"&lt;="&amp;新怪物属性!$CF70)+SUMIFS(装备数值!BS$50:BS$101,装备数值!$BG$50:$BG$101,"="&amp;新怪物属性!$CG$2,装备数值!$BH$50:$BH$101,"&lt;="&amp;新怪物属性!$CG70)+SUMIFS(装备数值!BS$50:BS$101,装备数值!$BG$50:$BG$101,"="&amp;新怪物属性!$CH$2,装备数值!$BH$50:$BH$101,"&lt;="&amp;新怪物属性!$CH70)+SUMIFS(装备数值!BS$50:BS$101,装备数值!$BG$50:$BG$101,"="&amp;新怪物属性!$CI$2,装备数值!$BH$50:$BH$101,"&lt;="&amp;新怪物属性!$CI70)+SUMIFS(装备数值!BS$50:BS$101,装备数值!$BG$50:$BG$101,"="&amp;新怪物属性!$CJ$2,装备数值!$BH$50:$BH$101,"&lt;="&amp;新怪物属性!$CJ70)+SUMIFS(装备数值!BS$50:BS$101,装备数值!$BG$50:$BG$101,"="&amp;新怪物属性!$CK$2,装备数值!$BH$50:$BH$101,"&lt;="&amp;新怪物属性!$CK70)+SUMIFS(装备数值!BS$50:BS$101,装备数值!$BG$50:$BG$101,"="&amp;新怪物属性!$CL$2,装备数值!$BH$50:$BH$101,"&lt;="&amp;新怪物属性!$CL70)+SUMIFS(装备数值!BS$50:BS$101,装备数值!$BG$50:$BG$101,"="&amp;新怪物属性!$CM$2,装备数值!$BH$50:$BH$101,"&lt;="&amp;新怪物属性!$CM70)+SUMIFS(装备数值!BS$50:BS$101,装备数值!$BG$50:$BG$101,"="&amp;新怪物属性!$CN$2,装备数值!$BH$50:$BH$101,"&lt;="&amp;新怪物属性!$CN70)+SUMIFS(装备数值!BS$50:BS$101,装备数值!$BG$50:$BG$101,"="&amp;新怪物属性!$CO$2,装备数值!$BH$50:$BH$101,"&lt;="&amp;新怪物属性!$CO70)+SUMIFS(装备数值!BS$50:BS$101,装备数值!$BG$50:$BG$101,"="&amp;新怪物属性!$CP$2,装备数值!$BH$50:$BH$101,"&lt;="&amp;新怪物属性!$CP70)+SUMIFS(装备数值!BS$50:BS$101,装备数值!$BG$50:$BG$101,"="&amp;新怪物属性!$CQ$2,装备数值!$BH$50:$BH$101,"&lt;="&amp;新怪物属性!$CQ70)+SUMIFS(装备数值!BS$50:BS$101,装备数值!$BG$50:$BG$101,"="&amp;新怪物属性!$CR$2,装备数值!$BH$50:$BH$101,"&lt;="&amp;新怪物属性!$CR70)</f>
        <v>250</v>
      </c>
      <c r="DA70" s="14">
        <f>SUMIFS(装备数值!BT$50:BT$101,装备数值!$BG$50:$BG$101,"="&amp;新怪物属性!$CF$2,装备数值!$BH$50:$BH$101,"&lt;="&amp;新怪物属性!$CF70)+SUMIFS(装备数值!BT$50:BT$101,装备数值!$BG$50:$BG$101,"="&amp;新怪物属性!$CG$2,装备数值!$BH$50:$BH$101,"&lt;="&amp;新怪物属性!$CG70)+SUMIFS(装备数值!BT$50:BT$101,装备数值!$BG$50:$BG$101,"="&amp;新怪物属性!$CH$2,装备数值!$BH$50:$BH$101,"&lt;="&amp;新怪物属性!$CH70)+SUMIFS(装备数值!BT$50:BT$101,装备数值!$BG$50:$BG$101,"="&amp;新怪物属性!$CI$2,装备数值!$BH$50:$BH$101,"&lt;="&amp;新怪物属性!$CI70)+SUMIFS(装备数值!BT$50:BT$101,装备数值!$BG$50:$BG$101,"="&amp;新怪物属性!$CJ$2,装备数值!$BH$50:$BH$101,"&lt;="&amp;新怪物属性!$CJ70)+SUMIFS(装备数值!BT$50:BT$101,装备数值!$BG$50:$BG$101,"="&amp;新怪物属性!$CK$2,装备数值!$BH$50:$BH$101,"&lt;="&amp;新怪物属性!$CK70)+SUMIFS(装备数值!BT$50:BT$101,装备数值!$BG$50:$BG$101,"="&amp;新怪物属性!$CL$2,装备数值!$BH$50:$BH$101,"&lt;="&amp;新怪物属性!$CL70)+SUMIFS(装备数值!BT$50:BT$101,装备数值!$BG$50:$BG$101,"="&amp;新怪物属性!$CM$2,装备数值!$BH$50:$BH$101,"&lt;="&amp;新怪物属性!$CM70)+SUMIFS(装备数值!BT$50:BT$101,装备数值!$BG$50:$BG$101,"="&amp;新怪物属性!$CN$2,装备数值!$BH$50:$BH$101,"&lt;="&amp;新怪物属性!$CN70)+SUMIFS(装备数值!BT$50:BT$101,装备数值!$BG$50:$BG$101,"="&amp;新怪物属性!$CO$2,装备数值!$BH$50:$BH$101,"&lt;="&amp;新怪物属性!$CO70)+SUMIFS(装备数值!BT$50:BT$101,装备数值!$BG$50:$BG$101,"="&amp;新怪物属性!$CP$2,装备数值!$BH$50:$BH$101,"&lt;="&amp;新怪物属性!$CP70)+SUMIFS(装备数值!BT$50:BT$101,装备数值!$BG$50:$BG$101,"="&amp;新怪物属性!$CQ$2,装备数值!$BH$50:$BH$101,"&lt;="&amp;新怪物属性!$CQ70)+SUMIFS(装备数值!BT$50:BT$101,装备数值!$BG$50:$BG$101,"="&amp;新怪物属性!$CR$2,装备数值!$BH$50:$BH$101,"&lt;="&amp;新怪物属性!$CR70)</f>
        <v>250</v>
      </c>
      <c r="DB70" s="14">
        <f>SUMIFS(装备数值!BU$50:BU$101,装备数值!$BG$50:$BG$101,"="&amp;新怪物属性!$CF$2,装备数值!$BH$50:$BH$101,"&lt;="&amp;新怪物属性!$CF70)+SUMIFS(装备数值!BU$50:BU$101,装备数值!$BG$50:$BG$101,"="&amp;新怪物属性!$CG$2,装备数值!$BH$50:$BH$101,"&lt;="&amp;新怪物属性!$CG70)+SUMIFS(装备数值!BU$50:BU$101,装备数值!$BG$50:$BG$101,"="&amp;新怪物属性!$CH$2,装备数值!$BH$50:$BH$101,"&lt;="&amp;新怪物属性!$CH70)+SUMIFS(装备数值!BU$50:BU$101,装备数值!$BG$50:$BG$101,"="&amp;新怪物属性!$CI$2,装备数值!$BH$50:$BH$101,"&lt;="&amp;新怪物属性!$CI70)+SUMIFS(装备数值!BU$50:BU$101,装备数值!$BG$50:$BG$101,"="&amp;新怪物属性!$CJ$2,装备数值!$BH$50:$BH$101,"&lt;="&amp;新怪物属性!$CJ70)+SUMIFS(装备数值!BU$50:BU$101,装备数值!$BG$50:$BG$101,"="&amp;新怪物属性!$CK$2,装备数值!$BH$50:$BH$101,"&lt;="&amp;新怪物属性!$CK70)+SUMIFS(装备数值!BU$50:BU$101,装备数值!$BG$50:$BG$101,"="&amp;新怪物属性!$CL$2,装备数值!$BH$50:$BH$101,"&lt;="&amp;新怪物属性!$CL70)+SUMIFS(装备数值!BU$50:BU$101,装备数值!$BG$50:$BG$101,"="&amp;新怪物属性!$CM$2,装备数值!$BH$50:$BH$101,"&lt;="&amp;新怪物属性!$CM70)+SUMIFS(装备数值!BU$50:BU$101,装备数值!$BG$50:$BG$101,"="&amp;新怪物属性!$CN$2,装备数值!$BH$50:$BH$101,"&lt;="&amp;新怪物属性!$CN70)+SUMIFS(装备数值!BU$50:BU$101,装备数值!$BG$50:$BG$101,"="&amp;新怪物属性!$CO$2,装备数值!$BH$50:$BH$101,"&lt;="&amp;新怪物属性!$CO70)+SUMIFS(装备数值!BU$50:BU$101,装备数值!$BG$50:$BG$101,"="&amp;新怪物属性!$CP$2,装备数值!$BH$50:$BH$101,"&lt;="&amp;新怪物属性!$CP70)+SUMIFS(装备数值!BU$50:BU$101,装备数值!$BG$50:$BG$101,"="&amp;新怪物属性!$CQ$2,装备数值!$BH$50:$BH$101,"&lt;="&amp;新怪物属性!$CQ70)+SUMIFS(装备数值!BU$50:BU$101,装备数值!$BG$50:$BG$101,"="&amp;新怪物属性!$CR$2,装备数值!$BH$50:$BH$101,"&lt;="&amp;新怪物属性!$CR70)</f>
        <v>0.05</v>
      </c>
      <c r="DC70" s="14">
        <f>SUMIFS(装备数值!BV$50:BV$101,装备数值!$BG$50:$BG$101,"="&amp;新怪物属性!$CF$2,装备数值!$BH$50:$BH$101,"&lt;="&amp;新怪物属性!$CF70)+SUMIFS(装备数值!BV$50:BV$101,装备数值!$BG$50:$BG$101,"="&amp;新怪物属性!$CG$2,装备数值!$BH$50:$BH$101,"&lt;="&amp;新怪物属性!$CG70)+SUMIFS(装备数值!BV$50:BV$101,装备数值!$BG$50:$BG$101,"="&amp;新怪物属性!$CH$2,装备数值!$BH$50:$BH$101,"&lt;="&amp;新怪物属性!$CH70)+SUMIFS(装备数值!BV$50:BV$101,装备数值!$BG$50:$BG$101,"="&amp;新怪物属性!$CI$2,装备数值!$BH$50:$BH$101,"&lt;="&amp;新怪物属性!$CI70)+SUMIFS(装备数值!BV$50:BV$101,装备数值!$BG$50:$BG$101,"="&amp;新怪物属性!$CJ$2,装备数值!$BH$50:$BH$101,"&lt;="&amp;新怪物属性!$CJ70)+SUMIFS(装备数值!BV$50:BV$101,装备数值!$BG$50:$BG$101,"="&amp;新怪物属性!$CK$2,装备数值!$BH$50:$BH$101,"&lt;="&amp;新怪物属性!$CK70)+SUMIFS(装备数值!BV$50:BV$101,装备数值!$BG$50:$BG$101,"="&amp;新怪物属性!$CL$2,装备数值!$BH$50:$BH$101,"&lt;="&amp;新怪物属性!$CL70)+SUMIFS(装备数值!BV$50:BV$101,装备数值!$BG$50:$BG$101,"="&amp;新怪物属性!$CM$2,装备数值!$BH$50:$BH$101,"&lt;="&amp;新怪物属性!$CM70)+SUMIFS(装备数值!BV$50:BV$101,装备数值!$BG$50:$BG$101,"="&amp;新怪物属性!$CN$2,装备数值!$BH$50:$BH$101,"&lt;="&amp;新怪物属性!$CN70)+SUMIFS(装备数值!BV$50:BV$101,装备数值!$BG$50:$BG$101,"="&amp;新怪物属性!$CO$2,装备数值!$BH$50:$BH$101,"&lt;="&amp;新怪物属性!$CO70)+SUMIFS(装备数值!BV$50:BV$101,装备数值!$BG$50:$BG$101,"="&amp;新怪物属性!$CP$2,装备数值!$BH$50:$BH$101,"&lt;="&amp;新怪物属性!$CP70)+SUMIFS(装备数值!BV$50:BV$101,装备数值!$BG$50:$BG$101,"="&amp;新怪物属性!$CQ$2,装备数值!$BH$50:$BH$101,"&lt;="&amp;新怪物属性!$CQ70)+SUMIFS(装备数值!BV$50:BV$101,装备数值!$BG$50:$BG$101,"="&amp;新怪物属性!$CR$2,装备数值!$BH$50:$BH$101,"&lt;="&amp;新怪物属性!$CR70)</f>
        <v>0.05</v>
      </c>
      <c r="DD70" s="14">
        <f>SUMIFS(装备数值!BW$50:BW$101,装备数值!$BG$50:$BG$101,"="&amp;新怪物属性!$CF$2,装备数值!$BH$50:$BH$101,"&lt;="&amp;新怪物属性!$CF70)+SUMIFS(装备数值!BW$50:BW$101,装备数值!$BG$50:$BG$101,"="&amp;新怪物属性!$CG$2,装备数值!$BH$50:$BH$101,"&lt;="&amp;新怪物属性!$CG70)+SUMIFS(装备数值!BW$50:BW$101,装备数值!$BG$50:$BG$101,"="&amp;新怪物属性!$CH$2,装备数值!$BH$50:$BH$101,"&lt;="&amp;新怪物属性!$CH70)+SUMIFS(装备数值!BW$50:BW$101,装备数值!$BG$50:$BG$101,"="&amp;新怪物属性!$CI$2,装备数值!$BH$50:$BH$101,"&lt;="&amp;新怪物属性!$CI70)+SUMIFS(装备数值!BW$50:BW$101,装备数值!$BG$50:$BG$101,"="&amp;新怪物属性!$CJ$2,装备数值!$BH$50:$BH$101,"&lt;="&amp;新怪物属性!$CJ70)+SUMIFS(装备数值!BW$50:BW$101,装备数值!$BG$50:$BG$101,"="&amp;新怪物属性!$CK$2,装备数值!$BH$50:$BH$101,"&lt;="&amp;新怪物属性!$CK70)+SUMIFS(装备数值!BW$50:BW$101,装备数值!$BG$50:$BG$101,"="&amp;新怪物属性!$CL$2,装备数值!$BH$50:$BH$101,"&lt;="&amp;新怪物属性!$CL70)+SUMIFS(装备数值!BW$50:BW$101,装备数值!$BG$50:$BG$101,"="&amp;新怪物属性!$CM$2,装备数值!$BH$50:$BH$101,"&lt;="&amp;新怪物属性!$CM70)+SUMIFS(装备数值!BW$50:BW$101,装备数值!$BG$50:$BG$101,"="&amp;新怪物属性!$CN$2,装备数值!$BH$50:$BH$101,"&lt;="&amp;新怪物属性!$CN70)+SUMIFS(装备数值!BW$50:BW$101,装备数值!$BG$50:$BG$101,"="&amp;新怪物属性!$CO$2,装备数值!$BH$50:$BH$101,"&lt;="&amp;新怪物属性!$CO70)+SUMIFS(装备数值!BW$50:BW$101,装备数值!$BG$50:$BG$101,"="&amp;新怪物属性!$CP$2,装备数值!$BH$50:$BH$101,"&lt;="&amp;新怪物属性!$CP70)+SUMIFS(装备数值!BW$50:BW$101,装备数值!$BG$50:$BG$101,"="&amp;新怪物属性!$CQ$2,装备数值!$BH$50:$BH$101,"&lt;="&amp;新怪物属性!$CQ70)+SUMIFS(装备数值!BW$50:BW$101,装备数值!$BG$50:$BG$101,"="&amp;新怪物属性!$CR$2,装备数值!$BH$50:$BH$101,"&lt;="&amp;新怪物属性!$CR70)</f>
        <v>0</v>
      </c>
      <c r="DE70" s="14">
        <f>SUMIFS(装备数值!BX$50:BX$101,装备数值!$BG$50:$BG$101,"="&amp;新怪物属性!$CF$2,装备数值!$BH$50:$BH$101,"&lt;="&amp;新怪物属性!$CF70)+SUMIFS(装备数值!BX$50:BX$101,装备数值!$BG$50:$BG$101,"="&amp;新怪物属性!$CG$2,装备数值!$BH$50:$BH$101,"&lt;="&amp;新怪物属性!$CG70)+SUMIFS(装备数值!BX$50:BX$101,装备数值!$BG$50:$BG$101,"="&amp;新怪物属性!$CH$2,装备数值!$BH$50:$BH$101,"&lt;="&amp;新怪物属性!$CH70)+SUMIFS(装备数值!BX$50:BX$101,装备数值!$BG$50:$BG$101,"="&amp;新怪物属性!$CI$2,装备数值!$BH$50:$BH$101,"&lt;="&amp;新怪物属性!$CI70)+SUMIFS(装备数值!BX$50:BX$101,装备数值!$BG$50:$BG$101,"="&amp;新怪物属性!$CJ$2,装备数值!$BH$50:$BH$101,"&lt;="&amp;新怪物属性!$CJ70)+SUMIFS(装备数值!BX$50:BX$101,装备数值!$BG$50:$BG$101,"="&amp;新怪物属性!$CK$2,装备数值!$BH$50:$BH$101,"&lt;="&amp;新怪物属性!$CK70)+SUMIFS(装备数值!BX$50:BX$101,装备数值!$BG$50:$BG$101,"="&amp;新怪物属性!$CL$2,装备数值!$BH$50:$BH$101,"&lt;="&amp;新怪物属性!$CL70)+SUMIFS(装备数值!BX$50:BX$101,装备数值!$BG$50:$BG$101,"="&amp;新怪物属性!$CM$2,装备数值!$BH$50:$BH$101,"&lt;="&amp;新怪物属性!$CM70)+SUMIFS(装备数值!BX$50:BX$101,装备数值!$BG$50:$BG$101,"="&amp;新怪物属性!$CN$2,装备数值!$BH$50:$BH$101,"&lt;="&amp;新怪物属性!$CN70)+SUMIFS(装备数值!BX$50:BX$101,装备数值!$BG$50:$BG$101,"="&amp;新怪物属性!$CO$2,装备数值!$BH$50:$BH$101,"&lt;="&amp;新怪物属性!$CO70)+SUMIFS(装备数值!BX$50:BX$101,装备数值!$BG$50:$BG$101,"="&amp;新怪物属性!$CP$2,装备数值!$BH$50:$BH$101,"&lt;="&amp;新怪物属性!$CP70)+SUMIFS(装备数值!BX$50:BX$101,装备数值!$BG$50:$BG$101,"="&amp;新怪物属性!$CQ$2,装备数值!$BH$50:$BH$101,"&lt;="&amp;新怪物属性!$CQ70)+SUMIFS(装备数值!BX$50:BX$101,装备数值!$BG$50:$BG$101,"="&amp;新怪物属性!$CR$2,装备数值!$BH$50:$BH$101,"&lt;="&amp;新怪物属性!$CR70)</f>
        <v>0</v>
      </c>
      <c r="DH70" s="14">
        <f>INDEX(装备数值!$I$13:$M$116,新怪物属性!$P70*8+1,DH$2)*$X70+INDEX(装备数值!$I$13:$M$116,新怪物属性!$Q70*8+2,DH$2)*$Y70+INDEX(装备数值!$I$13:$M$116,新怪物属性!$S70*8+3,DH$2)*$Z70+INDEX(装备数值!$I$13:$M$116,新怪物属性!$R70*8+4,DH$2)*$AA70+INDEX(装备数值!$I$13:$M$116,新怪物属性!$T70*8+5,DH$2)*$AB70+INDEX(装备数值!$I$13:$M$116,新怪物属性!$U70*8+6,DH$2)*$AC70+INDEX(装备数值!$I$13:$M$116,新怪物属性!$V70*8+7,DH$2)*$AD70+INDEX(装备数值!$I$13:$M$116,新怪物属性!$W70*8+8,DH$2)*$AE70</f>
        <v>32780</v>
      </c>
      <c r="DI70" s="14">
        <f>INDEX(装备数值!$I$13:$M$116,新怪物属性!$P70*8+1,DI$2)*$X70+INDEX(装备数值!$I$13:$M$116,新怪物属性!$Q70*8+2,DI$2)*$Y70+INDEX(装备数值!$I$13:$M$116,新怪物属性!$S70*8+3,DI$2)*$Z70+INDEX(装备数值!$I$13:$M$116,新怪物属性!$R70*8+4,DI$2)*$AA70+INDEX(装备数值!$I$13:$M$116,新怪物属性!$T70*8+5,DI$2)*$AB70+INDEX(装备数值!$I$13:$M$116,新怪物属性!$U70*8+6,DI$2)*$AC70+INDEX(装备数值!$I$13:$M$116,新怪物属性!$V70*8+7,DI$2)*$AD70+INDEX(装备数值!$I$13:$M$116,新怪物属性!$W70*8+8,DI$2)*$AE70</f>
        <v>247500</v>
      </c>
      <c r="DJ70" s="14">
        <f>INDEX(装备数值!$I$13:$M$116,新怪物属性!$P70*8+1,DJ$2)*$X70+INDEX(装备数值!$I$13:$M$116,新怪物属性!$Q70*8+2,DJ$2)*$Y70+INDEX(装备数值!$I$13:$M$116,新怪物属性!$S70*8+3,DJ$2)*$Z70+INDEX(装备数值!$I$13:$M$116,新怪物属性!$R70*8+4,DJ$2)*$AA70+INDEX(装备数值!$I$13:$M$116,新怪物属性!$T70*8+5,DJ$2)*$AB70+INDEX(装备数值!$I$13:$M$116,新怪物属性!$U70*8+6,DJ$2)*$AC70+INDEX(装备数值!$I$13:$M$116,新怪物属性!$V70*8+7,DJ$2)*$AD70+INDEX(装备数值!$I$13:$M$116,新怪物属性!$W70*8+8,DJ$2)*$AE70</f>
        <v>16280</v>
      </c>
      <c r="DK70" s="14">
        <f>INDEX(装备数值!$I$13:$M$116,新怪物属性!$P70*8+1,DK$2)*$X70+INDEX(装备数值!$I$13:$M$116,新怪物属性!$Q70*8+2,DK$2)*$Y70+INDEX(装备数值!$I$13:$M$116,新怪物属性!$S70*8+3,DK$2)*$Z70+INDEX(装备数值!$I$13:$M$116,新怪物属性!$R70*8+4,DK$2)*$AA70+INDEX(装备数值!$I$13:$M$116,新怪物属性!$T70*8+5,DK$2)*$AB70+INDEX(装备数值!$I$13:$M$116,新怪物属性!$U70*8+6,DK$2)*$AC70+INDEX(装备数值!$I$13:$M$116,新怪物属性!$V70*8+7,DK$2)*$AD70+INDEX(装备数值!$I$13:$M$116,新怪物属性!$W70*8+8,DK$2)*$AE70</f>
        <v>330000</v>
      </c>
      <c r="DL70" s="14">
        <f>INDEX(装备数值!$I$13:$M$116,新怪物属性!$P70*8+1,DL$2)*$X70+INDEX(装备数值!$I$13:$M$116,新怪物属性!$Q70*8+2,DL$2)*$Y70+INDEX(装备数值!$I$13:$M$116,新怪物属性!$S70*8+3,DL$2)*$Z70+INDEX(装备数值!$I$13:$M$116,新怪物属性!$R70*8+4,DL$2)*$AA70+INDEX(装备数值!$I$13:$M$116,新怪物属性!$T70*8+5,DL$2)*$AB70+INDEX(装备数值!$I$13:$M$116,新怪物属性!$U70*8+6,DL$2)*$AC70+INDEX(装备数值!$I$13:$M$116,新怪物属性!$V70*8+7,DL$2)*$AD70+INDEX(装备数值!$I$13:$M$116,新怪物属性!$W70*8+8,DL$2)*$AE70</f>
        <v>6600</v>
      </c>
      <c r="DO70" s="14">
        <f>INDEX(装备数值!$X$13:$AH$116,$P70*8+1,DO$2)*$AF70+INDEX(装备数值!$X$13:$AH$116,$Q70*8+2,DO$2)*$AG70+INDEX(装备数值!$X$13:$AH$116,$S70*8+3,DO$2)*$AH70+INDEX(装备数值!$X$13:$AH$116,$R70*8+4,DO$2)*$AI70+INDEX(装备数值!$X$13:$AH$116,$T70*8+5,DO$2)*$AJ70+INDEX(装备数值!$X$13:$AH$116,$U70*8+6,DO$2)*$AK70+INDEX(装备数值!$X$13:$AH$116,$V70*8+7,DO$2)*$AL70+INDEX(装备数值!$X$13:$AH$116,$W70*8+8,DO$2)*$AM70</f>
        <v>11250</v>
      </c>
      <c r="DP70" s="14">
        <f>INDEX(装备数值!$X$13:$AH$116,$P70*8+1,DP$2)*$AF70+INDEX(装备数值!$X$13:$AH$116,$Q70*8+2,DP$2)*$AG70+INDEX(装备数值!$X$13:$AH$116,$S70*8+3,DP$2)*$AH70+INDEX(装备数值!$X$13:$AH$116,$R70*8+4,DP$2)*$AI70+INDEX(装备数值!$X$13:$AH$116,$T70*8+5,DP$2)*$AJ70+INDEX(装备数值!$X$13:$AH$116,$U70*8+6,DP$2)*$AK70+INDEX(装备数值!$X$13:$AH$116,$V70*8+7,DP$2)*$AL70+INDEX(装备数值!$X$13:$AH$116,$W70*8+8,DP$2)*$AM70</f>
        <v>84350</v>
      </c>
      <c r="DQ70" s="14">
        <f>INDEX(装备数值!$X$13:$AH$116,$P70*8+1,DQ$2)*$AF70+INDEX(装备数值!$X$13:$AH$116,$Q70*8+2,DQ$2)*$AG70+INDEX(装备数值!$X$13:$AH$116,$S70*8+3,DQ$2)*$AH70+INDEX(装备数值!$X$13:$AH$116,$R70*8+4,DQ$2)*$AI70+INDEX(装备数值!$X$13:$AH$116,$T70*8+5,DQ$2)*$AJ70+INDEX(装备数值!$X$13:$AH$116,$U70*8+6,DQ$2)*$AK70+INDEX(装备数值!$X$13:$AH$116,$V70*8+7,DQ$2)*$AL70+INDEX(装备数值!$X$13:$AH$116,$W70*8+8,DQ$2)*$AM70</f>
        <v>5600</v>
      </c>
      <c r="DR70" s="14">
        <f>INDEX(装备数值!$X$13:$AH$116,$P70*8+1,DR$2)*$AF70+INDEX(装备数值!$X$13:$AH$116,$Q70*8+2,DR$2)*$AG70+INDEX(装备数值!$X$13:$AH$116,$S70*8+3,DR$2)*$AH70+INDEX(装备数值!$X$13:$AH$116,$R70*8+4,DR$2)*$AI70+INDEX(装备数值!$X$13:$AH$116,$T70*8+5,DR$2)*$AJ70+INDEX(装备数值!$X$13:$AH$116,$U70*8+6,DR$2)*$AK70+INDEX(装备数值!$X$13:$AH$116,$V70*8+7,DR$2)*$AL70+INDEX(装备数值!$X$13:$AH$116,$W70*8+8,DR$2)*$AM70</f>
        <v>123750</v>
      </c>
      <c r="DS70" s="14">
        <f>INDEX(装备数值!$X$13:$AH$116,$P70*8+1,DS$2)*$AF70+INDEX(装备数值!$X$13:$AH$116,$Q70*8+2,DS$2)*$AG70+INDEX(装备数值!$X$13:$AH$116,$S70*8+3,DS$2)*$AH70+INDEX(装备数值!$X$13:$AH$116,$R70*8+4,DS$2)*$AI70+INDEX(装备数值!$X$13:$AH$116,$T70*8+5,DS$2)*$AJ70+INDEX(装备数值!$X$13:$AH$116,$U70*8+6,DS$2)*$AK70+INDEX(装备数值!$X$13:$AH$116,$V70*8+7,DS$2)*$AL70+INDEX(装备数值!$X$13:$AH$116,$W70*8+8,DS$2)*$AM70</f>
        <v>2250</v>
      </c>
      <c r="DT70" s="14">
        <f>INDEX(装备数值!$X$13:$AH$116,$P70*8+1,DT$2)*$AF70+INDEX(装备数值!$X$13:$AH$116,$Q70*8+2,DT$2)*$AG70+INDEX(装备数值!$X$13:$AH$116,$S70*8+3,DT$2)*$AH70+INDEX(装备数值!$X$13:$AH$116,$R70*8+4,DT$2)*$AI70+INDEX(装备数值!$X$13:$AH$116,$T70*8+5,DT$2)*$AJ70+INDEX(装备数值!$X$13:$AH$116,$U70*8+6,DT$2)*$AK70+INDEX(装备数值!$X$13:$AH$116,$V70*8+7,DT$2)*$AL70+INDEX(装备数值!$X$13:$AH$116,$W70*8+8,DT$2)*$AM70</f>
        <v>8960</v>
      </c>
      <c r="DU70" s="14">
        <f>INDEX(装备数值!$X$13:$AH$116,$P70*8+1,DU$2)*$AF70+INDEX(装备数值!$X$13:$AH$116,$Q70*8+2,DU$2)*$AG70+INDEX(装备数值!$X$13:$AH$116,$S70*8+3,DU$2)*$AH70+INDEX(装备数值!$X$13:$AH$116,$R70*8+4,DU$2)*$AI70+INDEX(装备数值!$X$13:$AH$116,$T70*8+5,DU$2)*$AJ70+INDEX(装备数值!$X$13:$AH$116,$U70*8+6,DU$2)*$AK70+INDEX(装备数值!$X$13:$AH$116,$V70*8+7,DU$2)*$AL70+INDEX(装备数值!$X$13:$AH$116,$W70*8+8,DU$2)*$AM70</f>
        <v>8400</v>
      </c>
      <c r="DV70" s="14">
        <f>INDEX(装备数值!$X$13:$AH$116,$P70*8+1,DV$2)*$AF70+INDEX(装备数值!$X$13:$AH$116,$Q70*8+2,DV$2)*$AG70+INDEX(装备数值!$X$13:$AH$116,$S70*8+3,DV$2)*$AH70+INDEX(装备数值!$X$13:$AH$116,$R70*8+4,DV$2)*$AI70+INDEX(装备数值!$X$13:$AH$116,$T70*8+5,DV$2)*$AJ70+INDEX(装备数值!$X$13:$AH$116,$U70*8+6,DV$2)*$AK70+INDEX(装备数值!$X$13:$AH$116,$V70*8+7,DV$2)*$AL70+INDEX(装备数值!$X$13:$AH$116,$W70*8+8,DV$2)*$AM70</f>
        <v>8960</v>
      </c>
      <c r="DW70" s="14">
        <f>INDEX(装备数值!$X$13:$AH$116,$P70*8+1,DW$2)*$AF70+INDEX(装备数值!$X$13:$AH$116,$Q70*8+2,DW$2)*$AG70+INDEX(装备数值!$X$13:$AH$116,$S70*8+3,DW$2)*$AH70+INDEX(装备数值!$X$13:$AH$116,$R70*8+4,DW$2)*$AI70+INDEX(装备数值!$X$13:$AH$116,$T70*8+5,DW$2)*$AJ70+INDEX(装备数值!$X$13:$AH$116,$U70*8+6,DW$2)*$AK70+INDEX(装备数值!$X$13:$AH$116,$V70*8+7,DW$2)*$AL70+INDEX(装备数值!$X$13:$AH$116,$W70*8+8,DW$2)*$AM70</f>
        <v>8400</v>
      </c>
      <c r="DX70" s="14">
        <f>INDEX(装备数值!$X$13:$AH$116,$P70*8+1,DX$2)*$AF70+INDEX(装备数值!$X$13:$AH$116,$Q70*8+2,DX$2)*$AG70+INDEX(装备数值!$X$13:$AH$116,$S70*8+3,DX$2)*$AH70+INDEX(装备数值!$X$13:$AH$116,$R70*8+4,DX$2)*$AI70+INDEX(装备数值!$X$13:$AH$116,$T70*8+5,DX$2)*$AJ70+INDEX(装备数值!$X$13:$AH$116,$U70*8+6,DX$2)*$AK70+INDEX(装备数值!$X$13:$AH$116,$V70*8+7,DX$2)*$AL70+INDEX(装备数值!$X$13:$AH$116,$W70*8+8,DX$2)*$AM70</f>
        <v>25</v>
      </c>
      <c r="DY70" s="14">
        <f>INDEX(装备数值!$X$13:$AH$116,$P70*8+1,DY$2)*$AF70+INDEX(装备数值!$X$13:$AH$116,$Q70*8+2,DY$2)*$AG70+INDEX(装备数值!$X$13:$AH$116,$S70*8+3,DY$2)*$AH70+INDEX(装备数值!$X$13:$AH$116,$R70*8+4,DY$2)*$AI70+INDEX(装备数值!$X$13:$AH$116,$T70*8+5,DY$2)*$AJ70+INDEX(装备数值!$X$13:$AH$116,$U70*8+6,DY$2)*$AK70+INDEX(装备数值!$X$13:$AH$116,$V70*8+7,DY$2)*$AL70+INDEX(装备数值!$X$13:$AH$116,$W70*8+8,DY$2)*$AM70</f>
        <v>25</v>
      </c>
      <c r="EA70" s="14">
        <f>INDEX(装备数值!$AN$17:$AN$117,MATCH(MIN($X70:$AE70),装备数值!$AO$17:$AO$117,1))</f>
        <v>22</v>
      </c>
      <c r="EB70" s="14">
        <f>IF(COUNTIF($P70:$W70,"&gt;"&amp;0)=8,INDEX(装备数值!AR$17:AR$117,$EA70+1),0)</f>
        <v>5280</v>
      </c>
      <c r="EC70" s="14">
        <f>IF(COUNTIF($P70:$W70,"&gt;"&amp;0)=8,INDEX(装备数值!AS$17:AS$117,$EA70+1),0)</f>
        <v>39600</v>
      </c>
      <c r="ED70" s="14">
        <f>IF(COUNTIF($P70:$W70,"&gt;"&amp;0)=8,INDEX(装备数值!AT$17:AT$117,$EA70+1),0)</f>
        <v>2640</v>
      </c>
      <c r="EE70" s="14">
        <f>IF(COUNTIF($P70:$W70,"&gt;"&amp;0)=8,INDEX(装备数值!AU$17:AU$117,$EA70+1),0)</f>
        <v>52800</v>
      </c>
      <c r="EF70" s="14">
        <f>IF(COUNTIF($P70:$W70,"&gt;"&amp;0)=8,INDEX(装备数值!AV$17:AV$117,$EA70+1),0)</f>
        <v>1012</v>
      </c>
      <c r="EH70" s="14">
        <f>INDEX(装备数值!$AY$17:$AY$77,MATCH(新怪物属性!AF70,装备数值!$AZ$17:$AZ$77,1))</f>
        <v>15</v>
      </c>
      <c r="EI70" s="26">
        <f>INDEX(装备数值!BA$17:BA$77,新怪物属性!EH70+1)</f>
        <v>0.15</v>
      </c>
      <c r="EJ70" s="26">
        <f>INDEX(装备数值!BA$17:BA$77,新怪物属性!EH70+1)</f>
        <v>0.15</v>
      </c>
      <c r="EL70" s="14">
        <f t="shared" si="144"/>
        <v>14</v>
      </c>
      <c r="EM70" s="14">
        <f>VLOOKUP(EL70,军阶与晶片数值!$W$6:$X$27,2)</f>
        <v>3</v>
      </c>
      <c r="EN70" s="14">
        <f>INDEX(军阶与晶片数值!Y$6:Y$27,$EM70+1)</f>
        <v>300</v>
      </c>
      <c r="EO70" s="14">
        <f>INDEX(军阶与晶片数值!Z$6:Z$27,$EM70+1)</f>
        <v>300</v>
      </c>
      <c r="EP70" s="14">
        <f>INDEX(军阶与晶片数值!AA$6:AA$27,$EM70+1)</f>
        <v>300</v>
      </c>
      <c r="EQ70" s="14">
        <f>INDEX(军阶与晶片数值!AB$6:AB$27,$EM70+1)</f>
        <v>300</v>
      </c>
      <c r="ER70" s="29">
        <f>INDEX(军阶与晶片数值!AC$6:AC$27,$EM70+1)</f>
        <v>15</v>
      </c>
      <c r="ES70" s="29">
        <f>INDEX(军阶与晶片数值!AD$6:AD$27,$EM70+1)</f>
        <v>7.5</v>
      </c>
      <c r="EU70" s="26">
        <f>INDEX(军阶与晶片数值!I$6:I$16,AN70+1)</f>
        <v>0.03</v>
      </c>
      <c r="EV70" s="26">
        <f>INDEX(军阶与晶片数值!M$6:M$16,AO70+1)</f>
        <v>0.03</v>
      </c>
      <c r="EW70" s="26">
        <f>INDEX(军阶与晶片数值!J$6:J$16,AP70+1)</f>
        <v>0.03</v>
      </c>
      <c r="EX70" s="26">
        <f>INDEX(军阶与晶片数值!K$6:K$16,AQ70+1)</f>
        <v>0.06</v>
      </c>
      <c r="EY70" s="26">
        <f>INDEX(军阶与晶片数值!L$6:L$16,AR70+1)</f>
        <v>0.06</v>
      </c>
      <c r="EZ70" s="28">
        <f>INDEX(军阶与晶片数值!N$6:N$16,AS70+1)</f>
        <v>0</v>
      </c>
      <c r="FA70" s="28">
        <f>INDEX(军阶与晶片数值!O$6:O$16,AT70+1)</f>
        <v>0</v>
      </c>
      <c r="FB70" s="28">
        <f>INDEX(军阶与晶片数值!P$6:P$16,AU70+1)</f>
        <v>0</v>
      </c>
      <c r="FC70" s="28">
        <f>INDEX(军阶与晶片数值!Q$6:Q$16,AV70+1)</f>
        <v>0</v>
      </c>
      <c r="FD70" s="26">
        <f>INDEX(军阶与晶片数值!R$6:R$16,AW70+1)</f>
        <v>0.06</v>
      </c>
      <c r="FE70" s="26">
        <f>INDEX(军阶与晶片数值!S$6:S$16,AX70+1)</f>
        <v>0.06</v>
      </c>
      <c r="FF70" s="26">
        <f>INDEX(军阶与晶片数值!T$6:T$16,AY70+1)</f>
        <v>0</v>
      </c>
      <c r="FG70" s="26">
        <f>INDEX(军阶与晶片数值!U$6:U$16,AZ70+1)</f>
        <v>0</v>
      </c>
      <c r="FI70" s="26">
        <f>INDEX(军阶与晶片数值!$C$6:$C$36,新怪物属性!$BA70+1)</f>
        <v>0.6</v>
      </c>
      <c r="FJ70" s="26">
        <f>INDEX(军阶与晶片数值!$C$6:$C$36,新怪物属性!$BA70+1)</f>
        <v>0.6</v>
      </c>
      <c r="FK70" s="26">
        <f>INDEX(军阶与晶片数值!$C$6:$C$36,新怪物属性!$BA70+1)</f>
        <v>0.6</v>
      </c>
      <c r="FL70" s="26">
        <f>INDEX(军阶与晶片数值!$C$6:$C$36,新怪物属性!$BA70+1)</f>
        <v>0.6</v>
      </c>
      <c r="FM70" s="26">
        <f>INDEX(军阶与晶片数值!$C$6:$C$36,新怪物属性!$BA70+1)</f>
        <v>0.6</v>
      </c>
      <c r="FO70" s="14">
        <f>INDEX(战舰突破!$H$6:$H$18,新怪物属性!$J70+1)+INDEX(战舰突破!$H$23:$H$35,新怪物属性!$K70+1)+INDEX(战舰突破!$H$40:$H$52,新怪物属性!$L70+1)</f>
        <v>200</v>
      </c>
      <c r="FP70" s="14">
        <f>INDEX(战舰突破!$I$6:$I$18,新怪物属性!$J70+1)+INDEX(战舰突破!$I$23:$I$35,新怪物属性!$K70+1)+INDEX(战舰突破!$I$40:$I$52,新怪物属性!$L70+1)</f>
        <v>200</v>
      </c>
      <c r="FQ70" s="14">
        <f>INDEX(战舰突破!$J$6:$J$18,新怪物属性!$J70+1)+INDEX(战舰突破!$J$23:$J$35,新怪物属性!$K70+1)+INDEX(战舰突破!$J$40:$J$52,新怪物属性!$L70+1)</f>
        <v>0</v>
      </c>
      <c r="FR70" s="14">
        <f>INDEX(战舰突破!$K$6:$K$18,新怪物属性!$J70+1)+INDEX(战舰突破!$K$23:$K$35,新怪物属性!$K70+1)+INDEX(战舰突破!$K$40:$K$52,新怪物属性!$L70+1)</f>
        <v>0</v>
      </c>
      <c r="FS70" s="14">
        <f>INDEX(战舰突破!$L$6:$L$18,新怪物属性!$J70+1)+INDEX(战舰突破!$L$23:$L$35,新怪物属性!$K70+1)+INDEX(战舰突破!$L$40:$L$52,新怪物属性!$L70+1)</f>
        <v>200</v>
      </c>
      <c r="FT70" s="18">
        <f>INDEX(战舰突破!$N$6:$N$18,新怪物属性!$J70+1)+INDEX(战舰突破!$N$23:$N$35,新怪物属性!$K70+1)+INDEX(战舰突破!$N$40:$N$52,新怪物属性!$L70+1)</f>
        <v>0</v>
      </c>
      <c r="FU70" s="18">
        <f>INDEX(战舰突破!$O$6:$O$18,新怪物属性!$J70+1)+INDEX(战舰突破!$O$23:$O$35,新怪物属性!$K70+1)+INDEX(战舰突破!$O$40:$O$52,新怪物属性!$L70+1)</f>
        <v>0</v>
      </c>
      <c r="FV70" s="18">
        <f>INDEX(战舰突破!$P$6:$P$18,新怪物属性!$J70+1)+INDEX(战舰突破!$P$23:$P$35,新怪物属性!$K70+1)+INDEX(战舰突破!$P$40:$P$52,新怪物属性!$L70+1)</f>
        <v>0</v>
      </c>
      <c r="FW70" s="18">
        <f>INDEX(战舰突破!$Q$6:$Q$18,新怪物属性!$J70+1)+INDEX(战舰突破!$Q$23:$Q$35,新怪物属性!$K70+1)+INDEX(战舰突破!$Q$40:$Q$52,新怪物属性!$L70+1)</f>
        <v>0</v>
      </c>
      <c r="FX70" s="18">
        <f>INDEX(战舰突破!$R$6:$R$18,新怪物属性!$J70+1)+INDEX(战舰突破!$R$23:$R$35,新怪物属性!$K70+1)+INDEX(战舰突破!$R$40:$R$52,新怪物属性!$L70+1)</f>
        <v>0</v>
      </c>
      <c r="FY70" s="18">
        <f>INDEX(战舰突破!$M$6:$M$18,新怪物属性!$J70+1)+INDEX(战舰突破!$M$23:$M$35,新怪物属性!$K70+1)+INDEX(战舰突破!$M$40:$M$52,新怪物属性!$L70+1)</f>
        <v>0.2</v>
      </c>
      <c r="FZ70" s="22">
        <f>INDEX(战舰突破!$W$6:$W$18,新怪物属性!$J70+1)+INDEX(战舰突破!$W$23:$W$35,新怪物属性!$K70+1)+INDEX(战舰突破!$W$40:$W$52,新怪物属性!$L70+1)</f>
        <v>0.5</v>
      </c>
      <c r="GC70" s="14">
        <f>INDEX(战舰突破!$S$6:$S$18,新怪物属性!$J70+1)</f>
        <v>0</v>
      </c>
      <c r="GD70" s="14">
        <f>INDEX(战舰突破!$T$6:$T$18,新怪物属性!$J70+1)</f>
        <v>0.5</v>
      </c>
      <c r="GE70" s="14">
        <f>INDEX(战舰突破!$U$6:$U$18,新怪物属性!$J70+1)</f>
        <v>0.1</v>
      </c>
      <c r="GF70" s="14">
        <f>INDEX(战舰突破!$V$6:$V$18,新怪物属性!$J70+1)</f>
        <v>0</v>
      </c>
      <c r="GG70" s="14">
        <f>INDEX(战舰突破!$X$6:$X$18,新怪物属性!$J70+1)</f>
        <v>6</v>
      </c>
      <c r="GI70" s="14">
        <f>INDEX(战舰突破!$S$23:$S$35,新怪物属性!$J70+1)</f>
        <v>0.6</v>
      </c>
      <c r="GJ70" s="14">
        <f>INDEX(战舰突破!$T$23:$T$35,新怪物属性!$J70+1)</f>
        <v>0.25</v>
      </c>
      <c r="GK70" s="14">
        <f>INDEX(战舰突破!$U$23:$U$35,新怪物属性!$J70+1)</f>
        <v>0.1</v>
      </c>
      <c r="GL70" s="14">
        <f>INDEX(战舰突破!$V$23:$V$35,新怪物属性!$J70+1)</f>
        <v>0</v>
      </c>
      <c r="GM70" s="14">
        <f>INDEX(战舰突破!$X$23:$X$35,新怪物属性!$J70+1)</f>
        <v>90</v>
      </c>
      <c r="GO70" s="14">
        <f>INDEX(战舰突破!$S$40:$S$52,新怪物属性!$J70+1)</f>
        <v>0.6</v>
      </c>
      <c r="GP70" s="14">
        <f>INDEX(战舰突破!$T$40:$T$52,新怪物属性!$J70+1)</f>
        <v>0.25</v>
      </c>
      <c r="GQ70" s="14">
        <f>INDEX(战舰突破!$U$40:$U$52,新怪物属性!$J70+1)</f>
        <v>0.1</v>
      </c>
      <c r="GR70" s="14">
        <f>INDEX(战舰突破!$V$40:$V$52,新怪物属性!$J70+1)</f>
        <v>0</v>
      </c>
      <c r="GS70" s="14">
        <f>INDEX(战舰突破!$X$40:$X$52,新怪物属性!$J70+1)</f>
        <v>150</v>
      </c>
      <c r="GV70" s="14">
        <v>1</v>
      </c>
      <c r="GW70" s="14">
        <v>15</v>
      </c>
      <c r="GX70" s="14">
        <v>1</v>
      </c>
      <c r="GY70" s="14">
        <v>13</v>
      </c>
      <c r="GZ70" s="14">
        <v>2</v>
      </c>
      <c r="HA70" s="14">
        <v>10</v>
      </c>
      <c r="HB70" s="14">
        <v>1</v>
      </c>
      <c r="HC70" s="14">
        <v>8</v>
      </c>
      <c r="HD70" s="14">
        <v>0</v>
      </c>
      <c r="HE70" s="14">
        <v>0</v>
      </c>
      <c r="HF70" s="14">
        <v>0</v>
      </c>
      <c r="HG70" s="14">
        <v>0</v>
      </c>
      <c r="HH70" s="14">
        <v>0</v>
      </c>
      <c r="HI70" s="14">
        <v>1</v>
      </c>
      <c r="HJ70" s="14">
        <v>0</v>
      </c>
      <c r="HK70" s="14">
        <v>0</v>
      </c>
      <c r="HL70" s="14">
        <v>0</v>
      </c>
      <c r="HM70" s="14">
        <v>0</v>
      </c>
      <c r="HN70" s="14">
        <v>0</v>
      </c>
      <c r="HO70" s="14">
        <v>0</v>
      </c>
      <c r="HP70" s="14">
        <v>0</v>
      </c>
      <c r="HQ70" s="14">
        <v>0</v>
      </c>
      <c r="HR70" s="14">
        <v>0</v>
      </c>
      <c r="HS70" s="14">
        <v>0</v>
      </c>
      <c r="HT70" s="14">
        <v>0</v>
      </c>
      <c r="HU70" s="14">
        <v>0</v>
      </c>
      <c r="HX70" s="14">
        <v>7</v>
      </c>
      <c r="HY70" s="14">
        <v>4</v>
      </c>
      <c r="IB70" s="14">
        <f>IF($GV70=0,0,INDEX(战宠!P$15:P$27,新怪物属性!$GV$3)*(INDEX(战宠!$U$7:$Y$10,1,新怪物属性!$GV70)))*(新怪物属性!$GW70+4)
+IF($GX70=0,0,INDEX(战宠!P$15:P$27,新怪物属性!$GX$3)*(INDEX(战宠!$U$7:$Y$10,1,新怪物属性!$GX70)))*(新怪物属性!$GY70+4)
+IF($GZ70=0,0,INDEX(战宠!P$15:P$27,新怪物属性!$GZ$3)*(INDEX(战宠!$U$7:$Y$10,1,新怪物属性!$GZ70)))*(新怪物属性!$HA70+4)
+IF($HB70=0,0,INDEX(战宠!P$15:P$27,新怪物属性!$HB$3)*(INDEX(战宠!$U$7:$Y$10,1,新怪物属性!$HB70)))*(新怪物属性!$HC70+4)
+IF($HD70=0,0,INDEX(战宠!P$15:P$27,新怪物属性!$HD$3)*(INDEX(战宠!$U$7:$Y$10,1,新怪物属性!$HD70)))*(新怪物属性!$HE70+4)
+IF($HF70=0,0,INDEX(战宠!P$15:P$27,新怪物属性!$HF$3)*(INDEX(战宠!$U$7:$Y$10,1,新怪物属性!$HF70)))*(新怪物属性!$HG70+4)
+IF($HH70=0,0,INDEX(战宠!P$15:P$27,新怪物属性!$HH$3)*(INDEX(战宠!$U$7:$Y$10,1,新怪物属性!$HH70)))*(新怪物属性!$HI70+4)
+IF($HJ70=0,0,INDEX(战宠!P$15:P$27,新怪物属性!$HJ$3)*(INDEX(战宠!$U$7:$Y$10,1,新怪物属性!$HJ70)))*(新怪物属性!$HK70+4)
+IF($HL70=0,0,INDEX(战宠!P$15:P$27,新怪物属性!$HL$3)*(INDEX(战宠!$U$7:$Y$10,1,新怪物属性!$HL70)))*(新怪物属性!$HM70+4)
+IF($HN70=0,0,INDEX(战宠!P$15:P$27,新怪物属性!$HN$3)*(INDEX(战宠!$U$7:$Y$10,1,新怪物属性!$HN70)))*(新怪物属性!$HO70+4)
+IF($HP70=0,0,INDEX(战宠!P$15:P$27,新怪物属性!$HP$3)*(INDEX(战宠!$U$7:$Y$10,1,新怪物属性!$HP70)))*(新怪物属性!$HQ70+4)
+IF($HR70=0,0,INDEX(战宠!P$15:P$27,新怪物属性!$HR$3)*(INDEX(战宠!$U$7:$Y$10,1,新怪物属性!$HR70)))*(新怪物属性!$HS70+4)
+IF($HT70=0,0,INDEX(战宠!P$15:P$27,新怪物属性!$HT$3)*(INDEX(战宠!$U$7:$Y$10,1,新怪物属性!$HT70)))*(新怪物属性!$HU70+4)</f>
        <v>57200</v>
      </c>
      <c r="IC70" s="14">
        <f>IF($GV70=0,0,INDEX(战宠!Q$15:Q$27,新怪物属性!$GV$3)*(INDEX(战宠!$U$7:$Y$10,1,新怪物属性!$GV70)))*(新怪物属性!$GW70+4)
+IF($GX70=0,0,INDEX(战宠!Q$15:Q$27,新怪物属性!$GX$3)*(INDEX(战宠!$U$7:$Y$10,1,新怪物属性!$GX70)))*(新怪物属性!$GY70+4)
+IF($GZ70=0,0,INDEX(战宠!Q$15:Q$27,新怪物属性!$GZ$3)*(INDEX(战宠!$U$7:$Y$10,1,新怪物属性!$GZ70)))*(新怪物属性!$HA70+4)
+IF($HB70=0,0,INDEX(战宠!Q$15:Q$27,新怪物属性!$HB$3)*(INDEX(战宠!$U$7:$Y$10,1,新怪物属性!$HB70)))*(新怪物属性!$HC70+4)
+IF($HD70=0,0,INDEX(战宠!Q$15:Q$27,新怪物属性!$HD$3)*(INDEX(战宠!$U$7:$Y$10,1,新怪物属性!$HD70)))*(新怪物属性!$HE70+4)
+IF($HF70=0,0,INDEX(战宠!Q$15:Q$27,新怪物属性!$HF$3)*(INDEX(战宠!$U$7:$Y$10,1,新怪物属性!$HF70)))*(新怪物属性!$HG70+4)
+IF($HH70=0,0,INDEX(战宠!Q$15:Q$27,新怪物属性!$HH$3)*(INDEX(战宠!$U$7:$Y$10,1,新怪物属性!$HH70)))*(新怪物属性!$HI70+4)
+IF($HJ70=0,0,INDEX(战宠!Q$15:Q$27,新怪物属性!$HJ$3)*(INDEX(战宠!$U$7:$Y$10,1,新怪物属性!$HJ70)))*(新怪物属性!$HK70+4)
+IF($HL70=0,0,INDEX(战宠!Q$15:Q$27,新怪物属性!$HL$3)*(INDEX(战宠!$U$7:$Y$10,1,新怪物属性!$HL70)))*(新怪物属性!$HM70+4)
+IF($HN70=0,0,INDEX(战宠!Q$15:Q$27,新怪物属性!$HN$3)*(INDEX(战宠!$U$7:$Y$10,1,新怪物属性!$HN70)))*(新怪物属性!$HO70+4)
+IF($HP70=0,0,INDEX(战宠!Q$15:Q$27,新怪物属性!$HP$3)*(INDEX(战宠!$U$7:$Y$10,1,新怪物属性!$HP70)))*(新怪物属性!$HQ70+4)
+IF($HR70=0,0,INDEX(战宠!Q$15:Q$27,新怪物属性!$HR$3)*(INDEX(战宠!$U$7:$Y$10,1,新怪物属性!$HR70)))*(新怪物属性!$HS70+4)
+IF($HT70=0,0,INDEX(战宠!Q$15:Q$27,新怪物属性!$HT$3)*(INDEX(战宠!$U$7:$Y$10,1,新怪物属性!$HT70)))*(新怪物属性!$HU70+4)</f>
        <v>441000</v>
      </c>
      <c r="ID70" s="14">
        <f>IF($GV70=0,0,INDEX(战宠!R$15:R$27,新怪物属性!$GV$3)*(INDEX(战宠!$U$7:$Y$10,1,新怪物属性!$GV70)))*(新怪物属性!$GW70+4)
+IF($GX70=0,0,INDEX(战宠!R$15:R$27,新怪物属性!$GX$3)*(INDEX(战宠!$U$7:$Y$10,1,新怪物属性!$GX70)))*(新怪物属性!$GY70+4)
+IF($GZ70=0,0,INDEX(战宠!R$15:R$27,新怪物属性!$GZ$3)*(INDEX(战宠!$U$7:$Y$10,1,新怪物属性!$GZ70)))*(新怪物属性!$HA70+4)
+IF($HB70=0,0,INDEX(战宠!R$15:R$27,新怪物属性!$HB$3)*(INDEX(战宠!$U$7:$Y$10,1,新怪物属性!$HB70)))*(新怪物属性!$HC70+4)
+IF($HD70=0,0,INDEX(战宠!R$15:R$27,新怪物属性!$HD$3)*(INDEX(战宠!$U$7:$Y$10,1,新怪物属性!$HD70)))*(新怪物属性!$HE70+4)
+IF($HF70=0,0,INDEX(战宠!R$15:R$27,新怪物属性!$HF$3)*(INDEX(战宠!$U$7:$Y$10,1,新怪物属性!$HF70)))*(新怪物属性!$HG70+4)
+IF($HH70=0,0,INDEX(战宠!R$15:R$27,新怪物属性!$HH$3)*(INDEX(战宠!$U$7:$Y$10,1,新怪物属性!$HH70)))*(新怪物属性!$HI70+4)
+IF($HJ70=0,0,INDEX(战宠!R$15:R$27,新怪物属性!$HJ$3)*(INDEX(战宠!$U$7:$Y$10,1,新怪物属性!$HJ70)))*(新怪物属性!$HK70+4)
+IF($HL70=0,0,INDEX(战宠!R$15:R$27,新怪物属性!$HL$3)*(INDEX(战宠!$U$7:$Y$10,1,新怪物属性!$HL70)))*(新怪物属性!$HM70+4)
+IF($HN70=0,0,INDEX(战宠!R$15:R$27,新怪物属性!$HN$3)*(INDEX(战宠!$U$7:$Y$10,1,新怪物属性!$HN70)))*(新怪物属性!$HO70+4)
+IF($HP70=0,0,INDEX(战宠!R$15:R$27,新怪物属性!$HP$3)*(INDEX(战宠!$U$7:$Y$10,1,新怪物属性!$HP70)))*(新怪物属性!$HQ70+4)
+IF($HR70=0,0,INDEX(战宠!R$15:R$27,新怪物属性!$HR$3)*(INDEX(战宠!$U$7:$Y$10,1,新怪物属性!$HR70)))*(新怪物属性!$HS70+4)
+IF($HT70=0,0,INDEX(战宠!R$15:R$27,新怪物属性!$HT$3)*(INDEX(战宠!$U$7:$Y$10,1,新怪物属性!$HT70)))*(新怪物属性!$HU70+4)</f>
        <v>27800</v>
      </c>
      <c r="IE70" s="14">
        <f>IF($GV70=0,0,INDEX(战宠!S$15:S$27,新怪物属性!$GV$3)*(INDEX(战宠!$U$7:$Y$10,1,新怪物属性!$GV70)))*(新怪物属性!$GW70+4)
+IF($GX70=0,0,INDEX(战宠!S$15:S$27,新怪物属性!$GX$3)*(INDEX(战宠!$U$7:$Y$10,1,新怪物属性!$GX70)))*(新怪物属性!$GY70+4)
+IF($GZ70=0,0,INDEX(战宠!S$15:S$27,新怪物属性!$GZ$3)*(INDEX(战宠!$U$7:$Y$10,1,新怪物属性!$GZ70)))*(新怪物属性!$HA70+4)
+IF($HB70=0,0,INDEX(战宠!S$15:S$27,新怪物属性!$HB$3)*(INDEX(战宠!$U$7:$Y$10,1,新怪物属性!$HB70)))*(新怪物属性!$HC70+4)
+IF($HD70=0,0,INDEX(战宠!S$15:S$27,新怪物属性!$HD$3)*(INDEX(战宠!$U$7:$Y$10,1,新怪物属性!$HD70)))*(新怪物属性!$HE70+4)
+IF($HF70=0,0,INDEX(战宠!S$15:S$27,新怪物属性!$HF$3)*(INDEX(战宠!$U$7:$Y$10,1,新怪物属性!$HF70)))*(新怪物属性!$HG70+4)
+IF($HH70=0,0,INDEX(战宠!S$15:S$27,新怪物属性!$HH$3)*(INDEX(战宠!$U$7:$Y$10,1,新怪物属性!$HH70)))*(新怪物属性!$HI70+4)
+IF($HJ70=0,0,INDEX(战宠!S$15:S$27,新怪物属性!$HJ$3)*(INDEX(战宠!$U$7:$Y$10,1,新怪物属性!$HJ70)))*(新怪物属性!$HK70+4)
+IF($HL70=0,0,INDEX(战宠!S$15:S$27,新怪物属性!$HL$3)*(INDEX(战宠!$U$7:$Y$10,1,新怪物属性!$HL70)))*(新怪物属性!$HM70+4)
+IF($HN70=0,0,INDEX(战宠!S$15:S$27,新怪物属性!$HN$3)*(INDEX(战宠!$U$7:$Y$10,1,新怪物属性!$HN70)))*(新怪物属性!$HO70+4)
+IF($HP70=0,0,INDEX(战宠!S$15:S$27,新怪物属性!$HP$3)*(INDEX(战宠!$U$7:$Y$10,1,新怪物属性!$HP70)))*(新怪物属性!$HQ70+4)
+IF($HR70=0,0,INDEX(战宠!S$15:S$27,新怪物属性!$HR$3)*(INDEX(战宠!$U$7:$Y$10,1,新怪物属性!$HR70)))*(新怪物属性!$HS70+4)
+IF($HT70=0,0,INDEX(战宠!S$15:S$27,新怪物属性!$HT$3)*(INDEX(战宠!$U$7:$Y$10,1,新怪物属性!$HT70)))*(新怪物属性!$HU70+4)</f>
        <v>695000</v>
      </c>
      <c r="IF70" s="14">
        <f>IF($GV70=0,0,INDEX(战宠!T$15:T$27,新怪物属性!$GV$3)*(INDEX(战宠!$U$7:$Y$10,1,新怪物属性!$GV70)))*(新怪物属性!$GW70+4)
+IF($GX70=0,0,INDEX(战宠!T$15:T$27,新怪物属性!$GX$3)*(INDEX(战宠!$U$7:$Y$10,1,新怪物属性!$GX70)))*(新怪物属性!$GY70+4)
+IF($GZ70=0,0,INDEX(战宠!T$15:T$27,新怪物属性!$GZ$3)*(INDEX(战宠!$U$7:$Y$10,1,新怪物属性!$GZ70)))*(新怪物属性!$HA70+4)
+IF($HB70=0,0,INDEX(战宠!T$15:T$27,新怪物属性!$HB$3)*(INDEX(战宠!$U$7:$Y$10,1,新怪物属性!$HB70)))*(新怪物属性!$HC70+4)
+IF($HD70=0,0,INDEX(战宠!T$15:T$27,新怪物属性!$HD$3)*(INDEX(战宠!$U$7:$Y$10,1,新怪物属性!$HD70)))*(新怪物属性!$HE70+4)
+IF($HF70=0,0,INDEX(战宠!T$15:T$27,新怪物属性!$HF$3)*(INDEX(战宠!$U$7:$Y$10,1,新怪物属性!$HF70)))*(新怪物属性!$HG70+4)
+IF($HH70=0,0,INDEX(战宠!T$15:T$27,新怪物属性!$HH$3)*(INDEX(战宠!$U$7:$Y$10,1,新怪物属性!$HH70)))*(新怪物属性!$HI70+4)
+IF($HJ70=0,0,INDEX(战宠!T$15:T$27,新怪物属性!$HJ$3)*(INDEX(战宠!$U$7:$Y$10,1,新怪物属性!$HJ70)))*(新怪物属性!$HK70+4)
+IF($HL70=0,0,INDEX(战宠!T$15:T$27,新怪物属性!$HL$3)*(INDEX(战宠!$U$7:$Y$10,1,新怪物属性!$HL70)))*(新怪物属性!$HM70+4)
+IF($HN70=0,0,INDEX(战宠!T$15:T$27,新怪物属性!$HN$3)*(INDEX(战宠!$U$7:$Y$10,1,新怪物属性!$HN70)))*(新怪物属性!$HO70+4)
+IF($HP70=0,0,INDEX(战宠!T$15:T$27,新怪物属性!$HP$3)*(INDEX(战宠!$U$7:$Y$10,1,新怪物属性!$HP70)))*(新怪物属性!$HQ70+4)
+IF($HR70=0,0,INDEX(战宠!T$15:T$27,新怪物属性!$HR$3)*(INDEX(战宠!$U$7:$Y$10,1,新怪物属性!$HR70)))*(新怪物属性!$HS70+4)
+IF($HT70=0,0,INDEX(战宠!T$15:T$27,新怪物属性!$HT$3)*(INDEX(战宠!$U$7:$Y$10,1,新怪物属性!$HT70)))*(新怪物属性!$HU70+4)</f>
        <v>18315</v>
      </c>
      <c r="II70" s="14">
        <f>IF(HX70=0,0,INDEX(战宠!$D$15:$D$27,新怪物属性!HX70))</f>
        <v>0.3</v>
      </c>
      <c r="IJ70" s="14">
        <f>IF(HY70=0,0,INDEX(战宠!$D$15:$D$27,新怪物属性!HY70))</f>
        <v>0.25</v>
      </c>
      <c r="IM70" s="14">
        <f t="shared" ref="IM70:IM123" si="189">INT((BF70+BY70+DH70+DO70+EB70+FO70+CS70+IB70)*(1+EU70)*(1+FI70)*(1+FT70))</f>
        <v>273157</v>
      </c>
      <c r="IN70" s="14">
        <f t="shared" ref="IN70:IN123" si="190">IF(BL70&gt;0,INT((BL70+BY70+DH70+DO70+EB70+FO70+CS70+IB70)*(1+EU70)*(1+FI70)*(1+FT70)),0)</f>
        <v>273757</v>
      </c>
      <c r="IO70" s="14">
        <f t="shared" ref="IO70:IO123" si="191">IF(BR70&gt;0,INT((BR70+BY70+DH70+DO70+EB70+FO70+CS70+IB70)*(1+EU70)*(1+FI70)*(1+FT70)),0)</f>
        <v>274400</v>
      </c>
      <c r="IP70" s="14">
        <f t="shared" ref="IP70:IP123" si="192">IF(HX70&gt;0,INT((BF70+BY70+DH70+DO70+EB70+FO70+CS70+IB70)*(1+EU70)*(1+FI70)*(1+FT70)),0)</f>
        <v>273157</v>
      </c>
      <c r="IQ70" s="14">
        <f t="shared" ref="IQ70:IQ123" si="193">IF(HY70&gt;0,INT((BF70+BY70+DH70+DO70+EB70+FO70+CS70+IB70)*(1+EU70)*(1+FI70)*(1+FT70)),0)</f>
        <v>273157</v>
      </c>
      <c r="IR70" s="14">
        <f t="shared" si="145"/>
        <v>1339468</v>
      </c>
      <c r="IS70" s="14">
        <f t="shared" si="146"/>
        <v>75152</v>
      </c>
      <c r="IT70" s="14">
        <f t="shared" si="147"/>
        <v>2623544</v>
      </c>
      <c r="IU70" s="14">
        <f t="shared" si="148"/>
        <v>56939</v>
      </c>
      <c r="IV70" s="28">
        <f t="shared" si="149"/>
        <v>9510</v>
      </c>
      <c r="IW70" s="28">
        <f t="shared" si="150"/>
        <v>8950</v>
      </c>
      <c r="IX70" s="28">
        <f t="shared" si="151"/>
        <v>9510</v>
      </c>
      <c r="IY70" s="28">
        <f t="shared" si="152"/>
        <v>8950</v>
      </c>
      <c r="IZ70" s="28">
        <f t="shared" si="153"/>
        <v>1.2799500000000001</v>
      </c>
      <c r="JA70" s="28">
        <f t="shared" si="154"/>
        <v>1.2799500000000001</v>
      </c>
      <c r="JB70" s="28">
        <f t="shared" si="155"/>
        <v>40</v>
      </c>
      <c r="JC70" s="28">
        <f t="shared" si="156"/>
        <v>32.5</v>
      </c>
      <c r="JD70" s="14">
        <f t="shared" si="157"/>
        <v>1</v>
      </c>
      <c r="JE70" s="14">
        <f t="shared" si="158"/>
        <v>1.6</v>
      </c>
      <c r="JF70" s="14">
        <f t="shared" si="159"/>
        <v>1.6</v>
      </c>
      <c r="JG70" s="18">
        <f t="shared" si="160"/>
        <v>1.7</v>
      </c>
      <c r="JH70" s="18">
        <f t="shared" si="161"/>
        <v>1.45</v>
      </c>
      <c r="JI70" s="18">
        <f t="shared" si="162"/>
        <v>1.45</v>
      </c>
      <c r="JJ70" s="29">
        <f t="shared" ref="JJ70:JL101" si="194">$IV70+JJ$2</f>
        <v>9660</v>
      </c>
      <c r="JK70" s="29">
        <f t="shared" si="194"/>
        <v>9960</v>
      </c>
      <c r="JL70" s="29">
        <f t="shared" si="194"/>
        <v>9960</v>
      </c>
      <c r="JM70" s="26">
        <f t="shared" si="163"/>
        <v>0.1</v>
      </c>
      <c r="JN70" s="26">
        <f t="shared" si="164"/>
        <v>0.1</v>
      </c>
      <c r="JO70" s="26">
        <f t="shared" si="165"/>
        <v>0.1</v>
      </c>
      <c r="JP70" s="14">
        <f t="shared" si="166"/>
        <v>2</v>
      </c>
      <c r="JQ70" s="14">
        <f t="shared" si="167"/>
        <v>2</v>
      </c>
      <c r="JR70" s="14">
        <f t="shared" si="168"/>
        <v>2</v>
      </c>
      <c r="JS70" s="14">
        <f t="shared" si="169"/>
        <v>6</v>
      </c>
      <c r="JT70" s="14">
        <f t="shared" si="170"/>
        <v>90</v>
      </c>
      <c r="JU70" s="14">
        <f t="shared" si="171"/>
        <v>150</v>
      </c>
      <c r="JV70">
        <v>66</v>
      </c>
      <c r="JW70" s="14">
        <f t="shared" ref="JW70:JW123" si="195">SUMPRODUCT(IM70:JA70,IM$2:JA$2)+SUMPRODUCT($JD$2:$JF$2,$JD$5:$JF$5)-SUMPRODUCT($IZ$2:$JA$2,$IZ$5:$JA$5)-SUMPRODUCT($JD$2:$JF$2,$JD$5:$JF$5)</f>
        <v>17689732</v>
      </c>
      <c r="JY70" s="14">
        <f t="shared" si="31"/>
        <v>150304</v>
      </c>
      <c r="JZ70" s="14">
        <f t="shared" ref="JZ70:JZ123" si="196">INT((20+MAX(0,IM70-100)/2)   /  (1 - (IX70-KD70)/(KD70+3000))  )</f>
        <v>163492</v>
      </c>
      <c r="KA70" s="29">
        <f t="shared" ref="KA70:KA123" si="197">INT(0.96*IW70)</f>
        <v>8592</v>
      </c>
      <c r="KB70" s="29">
        <f t="shared" ref="KB70:KB123" si="198">INT(MAX((IW70-350)/1.44,0))</f>
        <v>5972</v>
      </c>
      <c r="KC70" s="29">
        <f t="shared" ref="KC70:KC123" si="199">MAX(INT((IX70-350)*0.75),0)</f>
        <v>6870</v>
      </c>
      <c r="KD70" s="29">
        <f t="shared" ref="KD70:KD123" si="200">MAX(INT((IY70-350)*0.9),0)</f>
        <v>7740</v>
      </c>
      <c r="KE70" s="14">
        <f t="shared" si="116"/>
        <v>1.2799500000000001</v>
      </c>
      <c r="KF70" s="14">
        <f t="shared" si="117"/>
        <v>1.2799500000000001</v>
      </c>
      <c r="KG70" s="14">
        <f t="shared" ref="KG70:KG123" si="201">MAX(0,JZ70*(1 - (IX70-KD70)/(KD70+3000)))</f>
        <v>136547.78770949721</v>
      </c>
      <c r="KH70" s="26">
        <f t="shared" si="172"/>
        <v>0.44834773381840226</v>
      </c>
      <c r="KI70" s="26">
        <f t="shared" si="173"/>
        <v>0.61190793862575055</v>
      </c>
      <c r="KJ70" s="29">
        <f t="shared" ref="KJ70:KJ123" si="202">ROUND((MAX(IM70*0.5,(IM70-0.6*KG70)) * ((IM70-0.6*KG70)/IM70)+JS70)*JG70*KJ$2,0)</f>
        <v>28449</v>
      </c>
      <c r="KK70" s="29">
        <f t="shared" ref="KK70:KK123" si="203">ROUND(IF(IN70&gt;0,(MAX(IN70*0.5,(IN70-0.6*KG70)) * ((IN70-0.6*KG70)/IN70)*KK$2+JT70)*JH70,0),0)</f>
        <v>117075</v>
      </c>
      <c r="KL70" s="29">
        <f t="shared" ref="KL70:KL123" si="204">ROUND(IF(IO70&gt;0,(MAX(IO70*0.5,(IO70-0.6*KG70)) * ((IO70-0.6*KG70)/IO70)*KL$2+JU70)*JI70,0),0)</f>
        <v>156823</v>
      </c>
      <c r="KM70" s="23">
        <f t="shared" ref="KM70:KM123" si="205">IF( II70=0,0,ROUND((MAX(IP70*0.5,(IP70-0.6*KG70)) * ((IP70-0.6*KG70)/(IP70+1))+JS70)*JG70*II70,0))</f>
        <v>68278</v>
      </c>
      <c r="KN70" s="23">
        <f t="shared" ref="KN70:KN123" si="206">IF( II70=0,0,ROUND((MAX(IQ70*0.5,(IQ70-0.6*KG70)) * ((IQ70-0.6*KG70)/(IQ70+1))+JS70)*JH70*IJ70,0))</f>
        <v>48531</v>
      </c>
      <c r="KO70" s="26">
        <f t="shared" si="174"/>
        <v>0.48887472919587094</v>
      </c>
      <c r="KP70" s="26">
        <f t="shared" si="175"/>
        <v>0.51276921116350194</v>
      </c>
      <c r="KQ70" s="26">
        <f t="shared" si="176"/>
        <v>0.51276921116350194</v>
      </c>
      <c r="KR70" s="26">
        <f t="shared" ref="KR70:KR123" si="207">MAX(KO70-40%,0)</f>
        <v>8.8874729195870916E-2</v>
      </c>
      <c r="KS70" s="26">
        <v>0.1</v>
      </c>
      <c r="KT70" s="29">
        <f t="shared" si="177"/>
        <v>1.4</v>
      </c>
      <c r="KU70" s="29">
        <f t="shared" si="178"/>
        <v>2.2782311711482097</v>
      </c>
      <c r="KV70" s="29">
        <f t="shared" si="179"/>
        <v>2.2782311711482097</v>
      </c>
      <c r="KW70" s="29">
        <f t="shared" si="180"/>
        <v>199142.99999999997</v>
      </c>
      <c r="KX70" s="29">
        <f t="shared" si="181"/>
        <v>177815.94290811778</v>
      </c>
      <c r="KY70" s="29">
        <f t="shared" si="182"/>
        <v>178639.52347648784</v>
      </c>
      <c r="KZ70" s="29">
        <f t="shared" si="183"/>
        <v>1335380</v>
      </c>
      <c r="LA70" s="14">
        <f t="shared" si="184"/>
        <v>555598.47</v>
      </c>
      <c r="LE70" s="14">
        <v>1</v>
      </c>
      <c r="LF70" s="14">
        <v>1</v>
      </c>
      <c r="LG70" s="14">
        <v>480</v>
      </c>
      <c r="LH70" s="14">
        <v>80</v>
      </c>
      <c r="LI70" s="14">
        <v>60</v>
      </c>
      <c r="LJ70" s="14">
        <v>60</v>
      </c>
      <c r="LK70" s="14">
        <v>60</v>
      </c>
      <c r="LL70" s="23">
        <f t="shared" ref="LL70:LL123" si="208">INT(($KJ70*LG70*$KT70+$KK70*$KU70*LH70+$KL70*$KV70*LI70)+$KZ70*LE70+($KK70*$KU70*LF70*5*6/1.5+$KL70*$KV70*LF70*5*6/2) + $KM70*$LJ70+$KN70*$LK70)</f>
        <v>80929967</v>
      </c>
      <c r="LM70" s="23">
        <f t="shared" ref="LM70:LM123" si="209">MAX(INT(LOG(LL70,1000)-1),0)</f>
        <v>1</v>
      </c>
      <c r="LN70" s="23">
        <f t="shared" ref="LN70:LN123" si="210">ROUND(LL70/1000^LM70,2)</f>
        <v>80929.97</v>
      </c>
      <c r="LO70" s="14">
        <v>1</v>
      </c>
      <c r="LP70" s="14">
        <v>1</v>
      </c>
      <c r="LQ70" s="14">
        <v>240</v>
      </c>
      <c r="LR70" s="14">
        <v>35</v>
      </c>
      <c r="LS70" s="14">
        <v>22</v>
      </c>
      <c r="LT70" s="14">
        <v>30</v>
      </c>
      <c r="LU70" s="14">
        <v>30</v>
      </c>
      <c r="LV70" s="23">
        <f t="shared" ref="LV70:LV123" si="211">INT(($KJ70*LQ70*$KT70+$KK70*$KU70*LR70+$KL70*$KV70*LS70)+$KZ70*LO70+($KK70*$KU70*LP70*5*6/1.5+$KL70*$KV70*LP70*5*6/2) + $KM70*LT70+$KN70*LU70)</f>
        <v>42287654</v>
      </c>
      <c r="LW70" s="23">
        <f t="shared" ref="LW70:LW123" si="212">MAX(INT(LOG(LV70,1000)-1),0)</f>
        <v>1</v>
      </c>
      <c r="LX70" s="23">
        <f t="shared" ref="LX70:LX123" si="213">ROUND(LV70/1000^LW70,2)</f>
        <v>42287.65</v>
      </c>
      <c r="MB70">
        <f t="shared" si="185"/>
        <v>1.6733386419064891</v>
      </c>
      <c r="MC70">
        <f t="shared" si="186"/>
        <v>2.141789794708211</v>
      </c>
      <c r="ME70" s="14">
        <v>10</v>
      </c>
      <c r="MF70" s="14">
        <v>2</v>
      </c>
      <c r="MG70" s="14">
        <v>1.5</v>
      </c>
      <c r="MH70" s="23">
        <f t="shared" si="187"/>
        <v>2109272</v>
      </c>
      <c r="MI70" s="23">
        <f t="shared" ref="MI70:MI123" si="214">MAX(INT(LOG(MH70,1000)-1),0)</f>
        <v>1</v>
      </c>
      <c r="MJ70" s="23">
        <f t="shared" ref="MJ70:MJ123" si="215">ROUND(MH70/1000^MI70,2)</f>
        <v>2109.27</v>
      </c>
      <c r="MK70" s="14">
        <v>30</v>
      </c>
      <c r="ML70" s="14">
        <v>6</v>
      </c>
      <c r="MM70" s="14">
        <v>4</v>
      </c>
      <c r="MN70" s="23">
        <f t="shared" si="188"/>
        <v>6041993</v>
      </c>
      <c r="MO70" s="23">
        <f t="shared" ref="MO70:MO123" si="216">MAX(INT(LOG(MN70,1000)-1),0)</f>
        <v>1</v>
      </c>
      <c r="MP70" s="23">
        <f t="shared" ref="MP70:MP123" si="217">ROUND(MN70/1000^MO70,2)</f>
        <v>6041.99</v>
      </c>
      <c r="MR70" s="23">
        <f t="shared" ref="MR70:MR115" si="218">ROUND(MN70/3*4,0)</f>
        <v>8055991</v>
      </c>
      <c r="MS70" s="23">
        <f t="shared" ref="MS70:MS123" si="219">MAX(INT(LOG(MR70,1000)-1),0)</f>
        <v>1</v>
      </c>
      <c r="MT70" s="23">
        <f t="shared" ref="MT70:MT123" si="220">ROUND(MR70/1000^MS70,2)</f>
        <v>8055.99</v>
      </c>
      <c r="MU70" s="23">
        <f t="shared" ref="MU70:MU123" si="221">ROUND(MH70*1.5,0)</f>
        <v>3163908</v>
      </c>
      <c r="MV70" s="23">
        <f t="shared" ref="MV70:MV123" si="222">MAX(INT(LOG(MU70,1000)-1),0)</f>
        <v>1</v>
      </c>
      <c r="MW70" s="23">
        <f t="shared" ref="MW70:MW123" si="223">ROUND(MU70/1000^MV70,2)</f>
        <v>3163.91</v>
      </c>
    </row>
    <row r="71" spans="1:361" ht="16.5" x14ac:dyDescent="0.2">
      <c r="A71">
        <v>36</v>
      </c>
      <c r="B71">
        <v>860</v>
      </c>
      <c r="C71" s="14">
        <v>5</v>
      </c>
      <c r="D71" s="14">
        <v>230</v>
      </c>
      <c r="E71" s="14"/>
      <c r="F71" s="14"/>
      <c r="G71" s="14">
        <v>230</v>
      </c>
      <c r="H71" s="14">
        <v>230</v>
      </c>
      <c r="I71" s="14">
        <v>230</v>
      </c>
      <c r="J71" s="14">
        <v>5</v>
      </c>
      <c r="K71" s="14">
        <v>5</v>
      </c>
      <c r="L71" s="14">
        <v>5</v>
      </c>
      <c r="M71" s="14">
        <v>3</v>
      </c>
      <c r="N71" s="14">
        <v>3</v>
      </c>
      <c r="O71" s="14">
        <v>3</v>
      </c>
      <c r="P71" s="14">
        <v>5</v>
      </c>
      <c r="Q71" s="14">
        <v>5</v>
      </c>
      <c r="R71" s="14">
        <v>5</v>
      </c>
      <c r="S71" s="14">
        <v>5</v>
      </c>
      <c r="T71" s="14">
        <v>5</v>
      </c>
      <c r="U71" s="14">
        <v>5</v>
      </c>
      <c r="V71" s="14">
        <v>5</v>
      </c>
      <c r="W71" s="14">
        <v>5</v>
      </c>
      <c r="X71" s="14">
        <v>230</v>
      </c>
      <c r="Y71" s="14">
        <v>230</v>
      </c>
      <c r="Z71" s="14">
        <v>230</v>
      </c>
      <c r="AA71" s="14">
        <v>230</v>
      </c>
      <c r="AB71" s="14">
        <v>230</v>
      </c>
      <c r="AC71" s="14">
        <v>230</v>
      </c>
      <c r="AD71" s="14">
        <v>230</v>
      </c>
      <c r="AE71" s="14">
        <v>230</v>
      </c>
      <c r="AF71" s="14">
        <v>35</v>
      </c>
      <c r="AG71" s="14">
        <v>27</v>
      </c>
      <c r="AH71" s="14">
        <v>30</v>
      </c>
      <c r="AI71" s="14">
        <v>30</v>
      </c>
      <c r="AJ71" s="14">
        <v>30</v>
      </c>
      <c r="AK71" s="14">
        <v>30</v>
      </c>
      <c r="AL71" s="14">
        <v>30</v>
      </c>
      <c r="AM71" s="14">
        <v>30</v>
      </c>
      <c r="AN71" s="14">
        <v>2</v>
      </c>
      <c r="AO71" s="14">
        <v>2</v>
      </c>
      <c r="AP71" s="14">
        <v>2</v>
      </c>
      <c r="AQ71" s="14">
        <v>2</v>
      </c>
      <c r="AR71" s="14">
        <v>2</v>
      </c>
      <c r="AS71" s="14">
        <v>0</v>
      </c>
      <c r="AT71" s="14">
        <v>0</v>
      </c>
      <c r="AU71" s="14">
        <v>0</v>
      </c>
      <c r="AV71" s="14">
        <v>0</v>
      </c>
      <c r="AW71" s="14">
        <v>2</v>
      </c>
      <c r="AX71" s="14">
        <v>2</v>
      </c>
      <c r="AY71" s="14">
        <v>0</v>
      </c>
      <c r="AZ71" s="14">
        <v>0</v>
      </c>
      <c r="BA71" s="14">
        <v>13</v>
      </c>
      <c r="BD71" s="33"/>
      <c r="BF71" s="14">
        <f>ROUND((INDEX(新战舰养成!S$6:S$18,新怪物属性!$J71+1)+INDEX(新战舰养成!D$6:D$18,新怪物属性!$J71+1)*(新怪物属性!$G71-1))*INDEX(战舰突破!$D$6:$D$18,新怪物属性!$M71+1),0)</f>
        <v>26179</v>
      </c>
      <c r="BG71" s="14">
        <f>ROUND((INDEX(新战舰养成!T$6:T$18,新怪物属性!$J71+1)+INDEX(新战舰养成!E$6:E$18,新怪物属性!$J71+1)*(新怪物属性!$G71-1))*INDEX(战舰突破!$D$6:$D$18,新怪物属性!$M71+1),0)</f>
        <v>209357</v>
      </c>
      <c r="BH71" s="14">
        <f>ROUND((INDEX(新战舰养成!U$6:U$18,新怪物属性!$J71+1)+INDEX(新战舰养成!F$6:F$18,新怪物属性!$J71+1)*(新怪物属性!$G71-1))*INDEX(战舰突破!$D$6:$D$18,新怪物属性!$M71+1),0)</f>
        <v>13192</v>
      </c>
      <c r="BI71" s="14">
        <f>ROUND((INDEX(新战舰养成!V$6:V$18,新怪物属性!$J71+1)+INDEX(新战舰养成!G$6:G$18,新怪物属性!$J71+1)*(新怪物属性!$G71-1))*INDEX(战舰突破!$D$6:$D$18,新怪物属性!$M71+1),0)</f>
        <v>390</v>
      </c>
      <c r="BJ71" s="14">
        <f>ROUND((INDEX(新战舰养成!W$6:W$18,新怪物属性!$J71+1)+INDEX(新战舰养成!H$6:H$18,新怪物属性!$J71+1)*(新怪物属性!$G71-1))*INDEX(战舰突破!$D$6:$D$18,新怪物属性!$M71+1),0)</f>
        <v>5</v>
      </c>
      <c r="BL71" s="14">
        <f>IF($H71&gt;0,ROUND((INDEX(新战舰养成!X$6:X$18,新怪物属性!$K71+1)+INDEX(新战舰养成!I$6:I$18,新怪物属性!$K71+1)*(新怪物属性!$H71-1))*INDEX(战舰突破!$D$6:$D$18,新怪物属性!$N71+1),0),0)</f>
        <v>26543</v>
      </c>
      <c r="BM71" s="14">
        <f>IF($H71&gt;0,ROUND((INDEX(新战舰养成!Y$6:Y$18,新怪物属性!$K71+1)+INDEX(新战舰养成!J$6:J$18,新怪物属性!$K71+1)*(新怪物属性!$H71-1))*INDEX(战舰突破!$D$6:$D$18,新怪物属性!$N71+1),0),0)</f>
        <v>0</v>
      </c>
      <c r="BN71" s="14">
        <f>IF($H71&gt;0,ROUND((INDEX(新战舰养成!Z$6:Z$18,新怪物属性!$K71+1)+INDEX(新战舰养成!K$6:K$18,新怪物属性!$K71+1)*(新怪物属性!$H71-1))*INDEX(战舰突破!$D$6:$D$18,新怪物属性!$N71+1),0),0)</f>
        <v>0</v>
      </c>
      <c r="BO71" s="14">
        <f>IF($H71&gt;0,ROUND((INDEX(新战舰养成!AA$6:AA$18,新怪物属性!$K71+1)+INDEX(新战舰养成!L$6:L$18,新怪物属性!$K71+1)*(新怪物属性!$H71-1))*INDEX(战舰突破!$D$6:$D$18,新怪物属性!$N71+1),0),0)</f>
        <v>261794</v>
      </c>
      <c r="BP71" s="14">
        <f>IF($H71&gt;0,ROUND((INDEX(新战舰养成!AB$6:AB$18,新怪物属性!$K71+1)+INDEX(新战舰养成!M$6:M$18,新怪物属性!$K71+1)*(新怪物属性!$H71-1))*INDEX(战舰突破!$D$6:$D$18,新怪物属性!$N71+1),0),0)</f>
        <v>5140</v>
      </c>
      <c r="BR71" s="14">
        <f>IF($I71&gt;0,ROUND((INDEX(新战舰养成!AC$6:AC$18,新怪物属性!$L71+1)+INDEX(新战舰养成!I$6:I$18,新怪物属性!$L71+1)*(新怪物属性!$I71-1))*INDEX(战舰突破!$D$6:$D$18,新怪物属性!$O71+1),0),0)</f>
        <v>26933</v>
      </c>
      <c r="BS71" s="14">
        <f>IF($I71&gt;0,ROUND((INDEX(新战舰养成!AD$6:AD$18,新怪物属性!$L71+1)+INDEX(新战舰养成!J$6:J$18,新怪物属性!$L71+1)*(新怪物属性!$I71-1))*INDEX(战舰突破!$D$6:$D$18,新怪物属性!$O71+1),0),0)</f>
        <v>0</v>
      </c>
      <c r="BT71" s="14">
        <f>IF($I71&gt;0,ROUND((INDEX(新战舰养成!AE$6:AE$18,新怪物属性!$L71+1)+INDEX(新战舰养成!K$6:K$18,新怪物属性!$L71+1)*(新怪物属性!$I71-1))*INDEX(战舰突破!$D$6:$D$18,新怪物属性!$O71+1),0),0)</f>
        <v>0</v>
      </c>
      <c r="BU71" s="14">
        <f>IF($I71&gt;0,ROUND((INDEX(新战舰养成!AF$6:AF$18,新怪物属性!$L71+1)+INDEX(新战舰养成!L$6:L$18,新怪物属性!$L71+1)*(新怪物属性!$I71-1))*INDEX(战舰突破!$D$6:$D$18,新怪物属性!$O71+1),0),0)</f>
        <v>190567</v>
      </c>
      <c r="BV71" s="14">
        <f>IF($I71&gt;0,ROUND((INDEX(新战舰养成!AG$6:AG$18,新怪物属性!$L71+1)+INDEX(新战舰养成!M$6:M$18,新怪物属性!$L71+1)*(新怪物属性!$I71-1))*INDEX(战舰突破!$D$6:$D$18,新怪物属性!$O71+1),0),0)</f>
        <v>6854</v>
      </c>
      <c r="BY71" s="14">
        <f>(INDEX(装备数值!$C$13:$G$116,新怪物属性!$P73*8+1,BY$2)+INDEX(装备数值!$C$13:$G$116,新怪物属性!$Q73*8+2,BY$2)+INDEX(装备数值!$C$13:$G$116,新怪物属性!$S73*8+3,BY$2)+INDEX(装备数值!$C$13:$G$116,新怪物属性!$R73*8+4,BY$2)+INDEX(装备数值!$C$13:$G$116,新怪物属性!$T73*8+5,BY$2)+INDEX(装备数值!$C$13:$G$116,新怪物属性!$U73*8+6,BY$2)+INDEX(装备数值!$C$13:$G$116,新怪物属性!$V73*8+7,BY$2)+INDEX(装备数值!$C$13:$G$116,新怪物属性!$W73*8+8,BY$2))</f>
        <v>18000</v>
      </c>
      <c r="BZ71" s="14">
        <f>(INDEX(装备数值!$C$13:$G$116,新怪物属性!$P73*8+1,BZ$2)+INDEX(装备数值!$C$13:$G$116,新怪物属性!$Q73*8+2,BZ$2)+INDEX(装备数值!$C$13:$G$116,新怪物属性!$S73*8+3,BZ$2)+INDEX(装备数值!$C$13:$G$116,新怪物属性!$R73*8+4,BZ$2)+INDEX(装备数值!$C$13:$G$116,新怪物属性!$T73*8+5,BZ$2)+INDEX(装备数值!$C$13:$G$116,新怪物属性!$U73*8+6,BZ$2)+INDEX(装备数值!$C$13:$G$116,新怪物属性!$V73*8+7,BZ$2)+INDEX(装备数值!$C$13:$G$116,新怪物属性!$W73*8+8,BZ$2))</f>
        <v>94500</v>
      </c>
      <c r="CA71" s="14">
        <f>(INDEX(装备数值!$C$13:$G$116,新怪物属性!$P73*8+1,CA$2)+INDEX(装备数值!$C$13:$G$116,新怪物属性!$Q73*8+2,CA$2)+INDEX(装备数值!$C$13:$G$116,新怪物属性!$S73*8+3,CA$2)+INDEX(装备数值!$C$13:$G$116,新怪物属性!$R73*8+4,CA$2)+INDEX(装备数值!$C$13:$G$116,新怪物属性!$T73*8+5,CA$2)+INDEX(装备数值!$C$13:$G$116,新怪物属性!$U73*8+6,CA$2)+INDEX(装备数值!$C$13:$G$116,新怪物属性!$V73*8+7,CA$2)+INDEX(装备数值!$C$13:$G$116,新怪物属性!$W73*8+8,CA$2))</f>
        <v>6900</v>
      </c>
      <c r="CB71" s="14">
        <f>(INDEX(装备数值!$C$13:$G$116,新怪物属性!$P73*8+1,CB$2)+INDEX(装备数值!$C$13:$G$116,新怪物属性!$Q73*8+2,CB$2)+INDEX(装备数值!$C$13:$G$116,新怪物属性!$S73*8+3,CB$2)+INDEX(装备数值!$C$13:$G$116,新怪物属性!$R73*8+4,CB$2)+INDEX(装备数值!$C$13:$G$116,新怪物属性!$T73*8+5,CB$2)+INDEX(装备数值!$C$13:$G$116,新怪物属性!$U73*8+6,CB$2)+INDEX(装备数值!$C$13:$G$116,新怪物属性!$V73*8+7,CB$2)+INDEX(装备数值!$C$13:$G$116,新怪物属性!$W73*8+8,CB$2))</f>
        <v>112500</v>
      </c>
      <c r="CC71" s="14">
        <f>(INDEX(装备数值!$C$13:$G$116,新怪物属性!$P73*8+1,CC$2)+INDEX(装备数值!$C$13:$G$116,新怪物属性!$Q73*8+2,CC$2)+INDEX(装备数值!$C$13:$G$116,新怪物属性!$S73*8+3,CC$2)+INDEX(装备数值!$C$13:$G$116,新怪物属性!$R73*8+4,CC$2)+INDEX(装备数值!$C$13:$G$116,新怪物属性!$T73*8+5,CC$2)+INDEX(装备数值!$C$13:$G$116,新怪物属性!$U73*8+6,CC$2)+INDEX(装备数值!$C$13:$G$116,新怪物属性!$V73*8+7,CC$2)+INDEX(装备数值!$C$13:$G$116,新怪物属性!$W73*8+8,CC$2))</f>
        <v>2750</v>
      </c>
      <c r="CF71" s="14">
        <f t="shared" si="143"/>
        <v>4</v>
      </c>
      <c r="CG71" s="14">
        <f t="shared" si="142"/>
        <v>4</v>
      </c>
      <c r="CH71" s="14">
        <f t="shared" si="142"/>
        <v>4</v>
      </c>
      <c r="CI71" s="14">
        <f t="shared" si="142"/>
        <v>4</v>
      </c>
      <c r="CJ71" s="14">
        <f t="shared" si="142"/>
        <v>4</v>
      </c>
      <c r="CK71" s="14">
        <f t="shared" si="142"/>
        <v>0</v>
      </c>
      <c r="CL71" s="14">
        <f t="shared" si="142"/>
        <v>0</v>
      </c>
      <c r="CM71" s="14">
        <f t="shared" si="142"/>
        <v>0</v>
      </c>
      <c r="CN71" s="14">
        <f t="shared" si="142"/>
        <v>0</v>
      </c>
      <c r="CO71" s="14">
        <f t="shared" si="142"/>
        <v>0</v>
      </c>
      <c r="CP71" s="14">
        <f t="shared" si="142"/>
        <v>0</v>
      </c>
      <c r="CQ71" s="14">
        <f t="shared" si="142"/>
        <v>0</v>
      </c>
      <c r="CR71" s="14">
        <f t="shared" si="142"/>
        <v>0</v>
      </c>
      <c r="CS71" s="14">
        <f>SUMIFS(装备数值!BL$50:BL$101,装备数值!$BG$50:$BG$101,"="&amp;新怪物属性!$CF$2,装备数值!$BH$50:$BH$101,"&lt;="&amp;新怪物属性!$CF71)+SUMIFS(装备数值!BL$50:BL$101,装备数值!$BG$50:$BG$101,"="&amp;新怪物属性!$CG$2,装备数值!$BH$50:$BH$101,"&lt;="&amp;新怪物属性!$CG71)+SUMIFS(装备数值!BL$50:BL$101,装备数值!$BG$50:$BG$101,"="&amp;新怪物属性!$CH$2,装备数值!$BH$50:$BH$101,"&lt;="&amp;新怪物属性!$CH71)+SUMIFS(装备数值!BL$50:BL$101,装备数值!$BG$50:$BG$101,"="&amp;新怪物属性!$CI$2,装备数值!$BH$50:$BH$101,"&lt;="&amp;新怪物属性!$CI71)+SUMIFS(装备数值!BL$50:BL$101,装备数值!$BG$50:$BG$101,"="&amp;新怪物属性!$CJ$2,装备数值!$BH$50:$BH$101,"&lt;="&amp;新怪物属性!$CJ71)+SUMIFS(装备数值!BL$50:BL$101,装备数值!$BG$50:$BG$101,"="&amp;新怪物属性!$CK$2,装备数值!$BH$50:$BH$101,"&lt;="&amp;新怪物属性!$CK71)+SUMIFS(装备数值!BL$50:BL$101,装备数值!$BG$50:$BG$101,"="&amp;新怪物属性!$CL$2,装备数值!$BH$50:$BH$101,"&lt;="&amp;新怪物属性!$CL71)+SUMIFS(装备数值!BL$50:BL$101,装备数值!$BG$50:$BG$101,"="&amp;新怪物属性!$CM$2,装备数值!$BH$50:$BH$101,"&lt;="&amp;新怪物属性!$CM71)+SUMIFS(装备数值!BL$50:BL$101,装备数值!$BG$50:$BG$101,"="&amp;新怪物属性!$CN$2,装备数值!$BH$50:$BH$101,"&lt;="&amp;新怪物属性!$CN71)+SUMIFS(装备数值!BL$50:BL$101,装备数值!$BG$50:$BG$101,"="&amp;新怪物属性!$CO$2,装备数值!$BH$50:$BH$101,"&lt;="&amp;新怪物属性!$CO71)+SUMIFS(装备数值!BL$50:BL$101,装备数值!$BG$50:$BG$101,"="&amp;新怪物属性!$CP$2,装备数值!$BH$50:$BH$101,"&lt;="&amp;新怪物属性!$CP71)+SUMIFS(装备数值!BL$50:BL$101,装备数值!$BG$50:$BG$101,"="&amp;新怪物属性!$CQ$2,装备数值!$BH$50:$BH$101,"&lt;="&amp;新怪物属性!$CQ71)+SUMIFS(装备数值!BL$50:BL$101,装备数值!$BG$50:$BG$101,"="&amp;新怪物属性!$CR$2,装备数值!$BH$50:$BH$101,"&lt;="&amp;新怪物属性!$CR71)</f>
        <v>18832</v>
      </c>
      <c r="CT71" s="14">
        <f>SUMIFS(装备数值!BM$50:BM$101,装备数值!$BG$50:$BG$101,"="&amp;新怪物属性!$CF$2,装备数值!$BH$50:$BH$101,"&lt;="&amp;新怪物属性!$CF71)+SUMIFS(装备数值!BM$50:BM$101,装备数值!$BG$50:$BG$101,"="&amp;新怪物属性!$CG$2,装备数值!$BH$50:$BH$101,"&lt;="&amp;新怪物属性!$CG71)+SUMIFS(装备数值!BM$50:BM$101,装备数值!$BG$50:$BG$101,"="&amp;新怪物属性!$CH$2,装备数值!$BH$50:$BH$101,"&lt;="&amp;新怪物属性!$CH71)+SUMIFS(装备数值!BM$50:BM$101,装备数值!$BG$50:$BG$101,"="&amp;新怪物属性!$CI$2,装备数值!$BH$50:$BH$101,"&lt;="&amp;新怪物属性!$CI71)+SUMIFS(装备数值!BM$50:BM$101,装备数值!$BG$50:$BG$101,"="&amp;新怪物属性!$CJ$2,装备数值!$BH$50:$BH$101,"&lt;="&amp;新怪物属性!$CJ71)+SUMIFS(装备数值!BM$50:BM$101,装备数值!$BG$50:$BG$101,"="&amp;新怪物属性!$CK$2,装备数值!$BH$50:$BH$101,"&lt;="&amp;新怪物属性!$CK71)+SUMIFS(装备数值!BM$50:BM$101,装备数值!$BG$50:$BG$101,"="&amp;新怪物属性!$CL$2,装备数值!$BH$50:$BH$101,"&lt;="&amp;新怪物属性!$CL71)+SUMIFS(装备数值!BM$50:BM$101,装备数值!$BG$50:$BG$101,"="&amp;新怪物属性!$CM$2,装备数值!$BH$50:$BH$101,"&lt;="&amp;新怪物属性!$CM71)+SUMIFS(装备数值!BM$50:BM$101,装备数值!$BG$50:$BG$101,"="&amp;新怪物属性!$CN$2,装备数值!$BH$50:$BH$101,"&lt;="&amp;新怪物属性!$CN71)+SUMIFS(装备数值!BM$50:BM$101,装备数值!$BG$50:$BG$101,"="&amp;新怪物属性!$CO$2,装备数值!$BH$50:$BH$101,"&lt;="&amp;新怪物属性!$CO71)+SUMIFS(装备数值!BM$50:BM$101,装备数值!$BG$50:$BG$101,"="&amp;新怪物属性!$CP$2,装备数值!$BH$50:$BH$101,"&lt;="&amp;新怪物属性!$CP71)+SUMIFS(装备数值!BM$50:BM$101,装备数值!$BG$50:$BG$101,"="&amp;新怪物属性!$CQ$2,装备数值!$BH$50:$BH$101,"&lt;="&amp;新怪物属性!$CQ71)+SUMIFS(装备数值!BM$50:BM$101,装备数值!$BG$50:$BG$101,"="&amp;新怪物属性!$CR$2,装备数值!$BH$50:$BH$101,"&lt;="&amp;新怪物属性!$CR71)</f>
        <v>141637</v>
      </c>
      <c r="CU71" s="14">
        <f>SUMIFS(装备数值!BN$50:BN$101,装备数值!$BG$50:$BG$101,"="&amp;新怪物属性!$CF$2,装备数值!$BH$50:$BH$101,"&lt;="&amp;新怪物属性!$CF71)+SUMIFS(装备数值!BN$50:BN$101,装备数值!$BG$50:$BG$101,"="&amp;新怪物属性!$CG$2,装备数值!$BH$50:$BH$101,"&lt;="&amp;新怪物属性!$CG71)+SUMIFS(装备数值!BN$50:BN$101,装备数值!$BG$50:$BG$101,"="&amp;新怪物属性!$CH$2,装备数值!$BH$50:$BH$101,"&lt;="&amp;新怪物属性!$CH71)+SUMIFS(装备数值!BN$50:BN$101,装备数值!$BG$50:$BG$101,"="&amp;新怪物属性!$CI$2,装备数值!$BH$50:$BH$101,"&lt;="&amp;新怪物属性!$CI71)+SUMIFS(装备数值!BN$50:BN$101,装备数值!$BG$50:$BG$101,"="&amp;新怪物属性!$CJ$2,装备数值!$BH$50:$BH$101,"&lt;="&amp;新怪物属性!$CJ71)+SUMIFS(装备数值!BN$50:BN$101,装备数值!$BG$50:$BG$101,"="&amp;新怪物属性!$CK$2,装备数值!$BH$50:$BH$101,"&lt;="&amp;新怪物属性!$CK71)+SUMIFS(装备数值!BN$50:BN$101,装备数值!$BG$50:$BG$101,"="&amp;新怪物属性!$CL$2,装备数值!$BH$50:$BH$101,"&lt;="&amp;新怪物属性!$CL71)+SUMIFS(装备数值!BN$50:BN$101,装备数值!$BG$50:$BG$101,"="&amp;新怪物属性!$CM$2,装备数值!$BH$50:$BH$101,"&lt;="&amp;新怪物属性!$CM71)+SUMIFS(装备数值!BN$50:BN$101,装备数值!$BG$50:$BG$101,"="&amp;新怪物属性!$CN$2,装备数值!$BH$50:$BH$101,"&lt;="&amp;新怪物属性!$CN71)+SUMIFS(装备数值!BN$50:BN$101,装备数值!$BG$50:$BG$101,"="&amp;新怪物属性!$CO$2,装备数值!$BH$50:$BH$101,"&lt;="&amp;新怪物属性!$CO71)+SUMIFS(装备数值!BN$50:BN$101,装备数值!$BG$50:$BG$101,"="&amp;新怪物属性!$CP$2,装备数值!$BH$50:$BH$101,"&lt;="&amp;新怪物属性!$CP71)+SUMIFS(装备数值!BN$50:BN$101,装备数值!$BG$50:$BG$101,"="&amp;新怪物属性!$CQ$2,装备数值!$BH$50:$BH$101,"&lt;="&amp;新怪物属性!$CQ71)+SUMIFS(装备数值!BN$50:BN$101,装备数值!$BG$50:$BG$101,"="&amp;新怪物属性!$CR$2,装备数值!$BH$50:$BH$101,"&lt;="&amp;新怪物属性!$CR71)</f>
        <v>2400</v>
      </c>
      <c r="CV71" s="14">
        <f>SUMIFS(装备数值!BO$50:BO$101,装备数值!$BG$50:$BG$101,"="&amp;新怪物属性!$CF$2,装备数值!$BH$50:$BH$101,"&lt;="&amp;新怪物属性!$CF71)+SUMIFS(装备数值!BO$50:BO$101,装备数值!$BG$50:$BG$101,"="&amp;新怪物属性!$CG$2,装备数值!$BH$50:$BH$101,"&lt;="&amp;新怪物属性!$CG71)+SUMIFS(装备数值!BO$50:BO$101,装备数值!$BG$50:$BG$101,"="&amp;新怪物属性!$CH$2,装备数值!$BH$50:$BH$101,"&lt;="&amp;新怪物属性!$CH71)+SUMIFS(装备数值!BO$50:BO$101,装备数值!$BG$50:$BG$101,"="&amp;新怪物属性!$CI$2,装备数值!$BH$50:$BH$101,"&lt;="&amp;新怪物属性!$CI71)+SUMIFS(装备数值!BO$50:BO$101,装备数值!$BG$50:$BG$101,"="&amp;新怪物属性!$CJ$2,装备数值!$BH$50:$BH$101,"&lt;="&amp;新怪物属性!$CJ71)+SUMIFS(装备数值!BO$50:BO$101,装备数值!$BG$50:$BG$101,"="&amp;新怪物属性!$CK$2,装备数值!$BH$50:$BH$101,"&lt;="&amp;新怪物属性!$CK71)+SUMIFS(装备数值!BO$50:BO$101,装备数值!$BG$50:$BG$101,"="&amp;新怪物属性!$CL$2,装备数值!$BH$50:$BH$101,"&lt;="&amp;新怪物属性!$CL71)+SUMIFS(装备数值!BO$50:BO$101,装备数值!$BG$50:$BG$101,"="&amp;新怪物属性!$CM$2,装备数值!$BH$50:$BH$101,"&lt;="&amp;新怪物属性!$CM71)+SUMIFS(装备数值!BO$50:BO$101,装备数值!$BG$50:$BG$101,"="&amp;新怪物属性!$CN$2,装备数值!$BH$50:$BH$101,"&lt;="&amp;新怪物属性!$CN71)+SUMIFS(装备数值!BO$50:BO$101,装备数值!$BG$50:$BG$101,"="&amp;新怪物属性!$CO$2,装备数值!$BH$50:$BH$101,"&lt;="&amp;新怪物属性!$CO71)+SUMIFS(装备数值!BO$50:BO$101,装备数值!$BG$50:$BG$101,"="&amp;新怪物属性!$CP$2,装备数值!$BH$50:$BH$101,"&lt;="&amp;新怪物属性!$CP71)+SUMIFS(装备数值!BO$50:BO$101,装备数值!$BG$50:$BG$101,"="&amp;新怪物属性!$CQ$2,装备数值!$BH$50:$BH$101,"&lt;="&amp;新怪物属性!$CQ71)+SUMIFS(装备数值!BO$50:BO$101,装备数值!$BG$50:$BG$101,"="&amp;新怪物属性!$CR$2,装备数值!$BH$50:$BH$101,"&lt;="&amp;新怪物属性!$CR71)</f>
        <v>485500</v>
      </c>
      <c r="CW71" s="14">
        <f>SUMIFS(装备数值!BP$50:BP$101,装备数值!$BG$50:$BG$101,"="&amp;新怪物属性!$CF$2,装备数值!$BH$50:$BH$101,"&lt;="&amp;新怪物属性!$CF71)+SUMIFS(装备数值!BP$50:BP$101,装备数值!$BG$50:$BG$101,"="&amp;新怪物属性!$CG$2,装备数值!$BH$50:$BH$101,"&lt;="&amp;新怪物属性!$CG71)+SUMIFS(装备数值!BP$50:BP$101,装备数值!$BG$50:$BG$101,"="&amp;新怪物属性!$CH$2,装备数值!$BH$50:$BH$101,"&lt;="&amp;新怪物属性!$CH71)+SUMIFS(装备数值!BP$50:BP$101,装备数值!$BG$50:$BG$101,"="&amp;新怪物属性!$CI$2,装备数值!$BH$50:$BH$101,"&lt;="&amp;新怪物属性!$CI71)+SUMIFS(装备数值!BP$50:BP$101,装备数值!$BG$50:$BG$101,"="&amp;新怪物属性!$CJ$2,装备数值!$BH$50:$BH$101,"&lt;="&amp;新怪物属性!$CJ71)+SUMIFS(装备数值!BP$50:BP$101,装备数值!$BG$50:$BG$101,"="&amp;新怪物属性!$CK$2,装备数值!$BH$50:$BH$101,"&lt;="&amp;新怪物属性!$CK71)+SUMIFS(装备数值!BP$50:BP$101,装备数值!$BG$50:$BG$101,"="&amp;新怪物属性!$CL$2,装备数值!$BH$50:$BH$101,"&lt;="&amp;新怪物属性!$CL71)+SUMIFS(装备数值!BP$50:BP$101,装备数值!$BG$50:$BG$101,"="&amp;新怪物属性!$CM$2,装备数值!$BH$50:$BH$101,"&lt;="&amp;新怪物属性!$CM71)+SUMIFS(装备数值!BP$50:BP$101,装备数值!$BG$50:$BG$101,"="&amp;新怪物属性!$CN$2,装备数值!$BH$50:$BH$101,"&lt;="&amp;新怪物属性!$CN71)+SUMIFS(装备数值!BP$50:BP$101,装备数值!$BG$50:$BG$101,"="&amp;新怪物属性!$CO$2,装备数值!$BH$50:$BH$101,"&lt;="&amp;新怪物属性!$CO71)+SUMIFS(装备数值!BP$50:BP$101,装备数值!$BG$50:$BG$101,"="&amp;新怪物属性!$CP$2,装备数值!$BH$50:$BH$101,"&lt;="&amp;新怪物属性!$CP71)+SUMIFS(装备数值!BP$50:BP$101,装备数值!$BG$50:$BG$101,"="&amp;新怪物属性!$CQ$2,装备数值!$BH$50:$BH$101,"&lt;="&amp;新怪物属性!$CQ71)+SUMIFS(装备数值!BP$50:BP$101,装备数值!$BG$50:$BG$101,"="&amp;新怪物属性!$CR$2,装备数值!$BH$50:$BH$101,"&lt;="&amp;新怪物属性!$CR71)</f>
        <v>9670</v>
      </c>
      <c r="CX71" s="14">
        <f>SUMIFS(装备数值!BQ$50:BQ$101,装备数值!$BG$50:$BG$101,"="&amp;新怪物属性!$CF$2,装备数值!$BH$50:$BH$101,"&lt;="&amp;新怪物属性!$CF71)+SUMIFS(装备数值!BQ$50:BQ$101,装备数值!$BG$50:$BG$101,"="&amp;新怪物属性!$CG$2,装备数值!$BH$50:$BH$101,"&lt;="&amp;新怪物属性!$CG71)+SUMIFS(装备数值!BQ$50:BQ$101,装备数值!$BG$50:$BG$101,"="&amp;新怪物属性!$CH$2,装备数值!$BH$50:$BH$101,"&lt;="&amp;新怪物属性!$CH71)+SUMIFS(装备数值!BQ$50:BQ$101,装备数值!$BG$50:$BG$101,"="&amp;新怪物属性!$CI$2,装备数值!$BH$50:$BH$101,"&lt;="&amp;新怪物属性!$CI71)+SUMIFS(装备数值!BQ$50:BQ$101,装备数值!$BG$50:$BG$101,"="&amp;新怪物属性!$CJ$2,装备数值!$BH$50:$BH$101,"&lt;="&amp;新怪物属性!$CJ71)+SUMIFS(装备数值!BQ$50:BQ$101,装备数值!$BG$50:$BG$101,"="&amp;新怪物属性!$CK$2,装备数值!$BH$50:$BH$101,"&lt;="&amp;新怪物属性!$CK71)+SUMIFS(装备数值!BQ$50:BQ$101,装备数值!$BG$50:$BG$101,"="&amp;新怪物属性!$CL$2,装备数值!$BH$50:$BH$101,"&lt;="&amp;新怪物属性!$CL71)+SUMIFS(装备数值!BQ$50:BQ$101,装备数值!$BG$50:$BG$101,"="&amp;新怪物属性!$CM$2,装备数值!$BH$50:$BH$101,"&lt;="&amp;新怪物属性!$CM71)+SUMIFS(装备数值!BQ$50:BQ$101,装备数值!$BG$50:$BG$101,"="&amp;新怪物属性!$CN$2,装备数值!$BH$50:$BH$101,"&lt;="&amp;新怪物属性!$CN71)+SUMIFS(装备数值!BQ$50:BQ$101,装备数值!$BG$50:$BG$101,"="&amp;新怪物属性!$CO$2,装备数值!$BH$50:$BH$101,"&lt;="&amp;新怪物属性!$CO71)+SUMIFS(装备数值!BQ$50:BQ$101,装备数值!$BG$50:$BG$101,"="&amp;新怪物属性!$CP$2,装备数值!$BH$50:$BH$101,"&lt;="&amp;新怪物属性!$CP71)+SUMIFS(装备数值!BQ$50:BQ$101,装备数值!$BG$50:$BG$101,"="&amp;新怪物属性!$CQ$2,装备数值!$BH$50:$BH$101,"&lt;="&amp;新怪物属性!$CQ71)+SUMIFS(装备数值!BQ$50:BQ$101,装备数值!$BG$50:$BG$101,"="&amp;新怪物属性!$CR$2,装备数值!$BH$50:$BH$101,"&lt;="&amp;新怪物属性!$CR71)</f>
        <v>250</v>
      </c>
      <c r="CY71" s="14">
        <f>SUMIFS(装备数值!BR$50:BR$101,装备数值!$BG$50:$BG$101,"="&amp;新怪物属性!$CF$2,装备数值!$BH$50:$BH$101,"&lt;="&amp;新怪物属性!$CF71)+SUMIFS(装备数值!BR$50:BR$101,装备数值!$BG$50:$BG$101,"="&amp;新怪物属性!$CG$2,装备数值!$BH$50:$BH$101,"&lt;="&amp;新怪物属性!$CG71)+SUMIFS(装备数值!BR$50:BR$101,装备数值!$BG$50:$BG$101,"="&amp;新怪物属性!$CH$2,装备数值!$BH$50:$BH$101,"&lt;="&amp;新怪物属性!$CH71)+SUMIFS(装备数值!BR$50:BR$101,装备数值!$BG$50:$BG$101,"="&amp;新怪物属性!$CI$2,装备数值!$BH$50:$BH$101,"&lt;="&amp;新怪物属性!$CI71)+SUMIFS(装备数值!BR$50:BR$101,装备数值!$BG$50:$BG$101,"="&amp;新怪物属性!$CJ$2,装备数值!$BH$50:$BH$101,"&lt;="&amp;新怪物属性!$CJ71)+SUMIFS(装备数值!BR$50:BR$101,装备数值!$BG$50:$BG$101,"="&amp;新怪物属性!$CK$2,装备数值!$BH$50:$BH$101,"&lt;="&amp;新怪物属性!$CK71)+SUMIFS(装备数值!BR$50:BR$101,装备数值!$BG$50:$BG$101,"="&amp;新怪物属性!$CL$2,装备数值!$BH$50:$BH$101,"&lt;="&amp;新怪物属性!$CL71)+SUMIFS(装备数值!BR$50:BR$101,装备数值!$BG$50:$BG$101,"="&amp;新怪物属性!$CM$2,装备数值!$BH$50:$BH$101,"&lt;="&amp;新怪物属性!$CM71)+SUMIFS(装备数值!BR$50:BR$101,装备数值!$BG$50:$BG$101,"="&amp;新怪物属性!$CN$2,装备数值!$BH$50:$BH$101,"&lt;="&amp;新怪物属性!$CN71)+SUMIFS(装备数值!BR$50:BR$101,装备数值!$BG$50:$BG$101,"="&amp;新怪物属性!$CO$2,装备数值!$BH$50:$BH$101,"&lt;="&amp;新怪物属性!$CO71)+SUMIFS(装备数值!BR$50:BR$101,装备数值!$BG$50:$BG$101,"="&amp;新怪物属性!$CP$2,装备数值!$BH$50:$BH$101,"&lt;="&amp;新怪物属性!$CP71)+SUMIFS(装备数值!BR$50:BR$101,装备数值!$BG$50:$BG$101,"="&amp;新怪物属性!$CQ$2,装备数值!$BH$50:$BH$101,"&lt;="&amp;新怪物属性!$CQ71)+SUMIFS(装备数值!BR$50:BR$101,装备数值!$BG$50:$BG$101,"="&amp;新怪物属性!$CR$2,装备数值!$BH$50:$BH$101,"&lt;="&amp;新怪物属性!$CR71)</f>
        <v>250</v>
      </c>
      <c r="CZ71" s="14">
        <f>SUMIFS(装备数值!BS$50:BS$101,装备数值!$BG$50:$BG$101,"="&amp;新怪物属性!$CF$2,装备数值!$BH$50:$BH$101,"&lt;="&amp;新怪物属性!$CF71)+SUMIFS(装备数值!BS$50:BS$101,装备数值!$BG$50:$BG$101,"="&amp;新怪物属性!$CG$2,装备数值!$BH$50:$BH$101,"&lt;="&amp;新怪物属性!$CG71)+SUMIFS(装备数值!BS$50:BS$101,装备数值!$BG$50:$BG$101,"="&amp;新怪物属性!$CH$2,装备数值!$BH$50:$BH$101,"&lt;="&amp;新怪物属性!$CH71)+SUMIFS(装备数值!BS$50:BS$101,装备数值!$BG$50:$BG$101,"="&amp;新怪物属性!$CI$2,装备数值!$BH$50:$BH$101,"&lt;="&amp;新怪物属性!$CI71)+SUMIFS(装备数值!BS$50:BS$101,装备数值!$BG$50:$BG$101,"="&amp;新怪物属性!$CJ$2,装备数值!$BH$50:$BH$101,"&lt;="&amp;新怪物属性!$CJ71)+SUMIFS(装备数值!BS$50:BS$101,装备数值!$BG$50:$BG$101,"="&amp;新怪物属性!$CK$2,装备数值!$BH$50:$BH$101,"&lt;="&amp;新怪物属性!$CK71)+SUMIFS(装备数值!BS$50:BS$101,装备数值!$BG$50:$BG$101,"="&amp;新怪物属性!$CL$2,装备数值!$BH$50:$BH$101,"&lt;="&amp;新怪物属性!$CL71)+SUMIFS(装备数值!BS$50:BS$101,装备数值!$BG$50:$BG$101,"="&amp;新怪物属性!$CM$2,装备数值!$BH$50:$BH$101,"&lt;="&amp;新怪物属性!$CM71)+SUMIFS(装备数值!BS$50:BS$101,装备数值!$BG$50:$BG$101,"="&amp;新怪物属性!$CN$2,装备数值!$BH$50:$BH$101,"&lt;="&amp;新怪物属性!$CN71)+SUMIFS(装备数值!BS$50:BS$101,装备数值!$BG$50:$BG$101,"="&amp;新怪物属性!$CO$2,装备数值!$BH$50:$BH$101,"&lt;="&amp;新怪物属性!$CO71)+SUMIFS(装备数值!BS$50:BS$101,装备数值!$BG$50:$BG$101,"="&amp;新怪物属性!$CP$2,装备数值!$BH$50:$BH$101,"&lt;="&amp;新怪物属性!$CP71)+SUMIFS(装备数值!BS$50:BS$101,装备数值!$BG$50:$BG$101,"="&amp;新怪物属性!$CQ$2,装备数值!$BH$50:$BH$101,"&lt;="&amp;新怪物属性!$CQ71)+SUMIFS(装备数值!BS$50:BS$101,装备数值!$BG$50:$BG$101,"="&amp;新怪物属性!$CR$2,装备数值!$BH$50:$BH$101,"&lt;="&amp;新怪物属性!$CR71)</f>
        <v>250</v>
      </c>
      <c r="DA71" s="14">
        <f>SUMIFS(装备数值!BT$50:BT$101,装备数值!$BG$50:$BG$101,"="&amp;新怪物属性!$CF$2,装备数值!$BH$50:$BH$101,"&lt;="&amp;新怪物属性!$CF71)+SUMIFS(装备数值!BT$50:BT$101,装备数值!$BG$50:$BG$101,"="&amp;新怪物属性!$CG$2,装备数值!$BH$50:$BH$101,"&lt;="&amp;新怪物属性!$CG71)+SUMIFS(装备数值!BT$50:BT$101,装备数值!$BG$50:$BG$101,"="&amp;新怪物属性!$CH$2,装备数值!$BH$50:$BH$101,"&lt;="&amp;新怪物属性!$CH71)+SUMIFS(装备数值!BT$50:BT$101,装备数值!$BG$50:$BG$101,"="&amp;新怪物属性!$CI$2,装备数值!$BH$50:$BH$101,"&lt;="&amp;新怪物属性!$CI71)+SUMIFS(装备数值!BT$50:BT$101,装备数值!$BG$50:$BG$101,"="&amp;新怪物属性!$CJ$2,装备数值!$BH$50:$BH$101,"&lt;="&amp;新怪物属性!$CJ71)+SUMIFS(装备数值!BT$50:BT$101,装备数值!$BG$50:$BG$101,"="&amp;新怪物属性!$CK$2,装备数值!$BH$50:$BH$101,"&lt;="&amp;新怪物属性!$CK71)+SUMIFS(装备数值!BT$50:BT$101,装备数值!$BG$50:$BG$101,"="&amp;新怪物属性!$CL$2,装备数值!$BH$50:$BH$101,"&lt;="&amp;新怪物属性!$CL71)+SUMIFS(装备数值!BT$50:BT$101,装备数值!$BG$50:$BG$101,"="&amp;新怪物属性!$CM$2,装备数值!$BH$50:$BH$101,"&lt;="&amp;新怪物属性!$CM71)+SUMIFS(装备数值!BT$50:BT$101,装备数值!$BG$50:$BG$101,"="&amp;新怪物属性!$CN$2,装备数值!$BH$50:$BH$101,"&lt;="&amp;新怪物属性!$CN71)+SUMIFS(装备数值!BT$50:BT$101,装备数值!$BG$50:$BG$101,"="&amp;新怪物属性!$CO$2,装备数值!$BH$50:$BH$101,"&lt;="&amp;新怪物属性!$CO71)+SUMIFS(装备数值!BT$50:BT$101,装备数值!$BG$50:$BG$101,"="&amp;新怪物属性!$CP$2,装备数值!$BH$50:$BH$101,"&lt;="&amp;新怪物属性!$CP71)+SUMIFS(装备数值!BT$50:BT$101,装备数值!$BG$50:$BG$101,"="&amp;新怪物属性!$CQ$2,装备数值!$BH$50:$BH$101,"&lt;="&amp;新怪物属性!$CQ71)+SUMIFS(装备数值!BT$50:BT$101,装备数值!$BG$50:$BG$101,"="&amp;新怪物属性!$CR$2,装备数值!$BH$50:$BH$101,"&lt;="&amp;新怪物属性!$CR71)</f>
        <v>250</v>
      </c>
      <c r="DB71" s="14">
        <f>SUMIFS(装备数值!BU$50:BU$101,装备数值!$BG$50:$BG$101,"="&amp;新怪物属性!$CF$2,装备数值!$BH$50:$BH$101,"&lt;="&amp;新怪物属性!$CF71)+SUMIFS(装备数值!BU$50:BU$101,装备数值!$BG$50:$BG$101,"="&amp;新怪物属性!$CG$2,装备数值!$BH$50:$BH$101,"&lt;="&amp;新怪物属性!$CG71)+SUMIFS(装备数值!BU$50:BU$101,装备数值!$BG$50:$BG$101,"="&amp;新怪物属性!$CH$2,装备数值!$BH$50:$BH$101,"&lt;="&amp;新怪物属性!$CH71)+SUMIFS(装备数值!BU$50:BU$101,装备数值!$BG$50:$BG$101,"="&amp;新怪物属性!$CI$2,装备数值!$BH$50:$BH$101,"&lt;="&amp;新怪物属性!$CI71)+SUMIFS(装备数值!BU$50:BU$101,装备数值!$BG$50:$BG$101,"="&amp;新怪物属性!$CJ$2,装备数值!$BH$50:$BH$101,"&lt;="&amp;新怪物属性!$CJ71)+SUMIFS(装备数值!BU$50:BU$101,装备数值!$BG$50:$BG$101,"="&amp;新怪物属性!$CK$2,装备数值!$BH$50:$BH$101,"&lt;="&amp;新怪物属性!$CK71)+SUMIFS(装备数值!BU$50:BU$101,装备数值!$BG$50:$BG$101,"="&amp;新怪物属性!$CL$2,装备数值!$BH$50:$BH$101,"&lt;="&amp;新怪物属性!$CL71)+SUMIFS(装备数值!BU$50:BU$101,装备数值!$BG$50:$BG$101,"="&amp;新怪物属性!$CM$2,装备数值!$BH$50:$BH$101,"&lt;="&amp;新怪物属性!$CM71)+SUMIFS(装备数值!BU$50:BU$101,装备数值!$BG$50:$BG$101,"="&amp;新怪物属性!$CN$2,装备数值!$BH$50:$BH$101,"&lt;="&amp;新怪物属性!$CN71)+SUMIFS(装备数值!BU$50:BU$101,装备数值!$BG$50:$BG$101,"="&amp;新怪物属性!$CO$2,装备数值!$BH$50:$BH$101,"&lt;="&amp;新怪物属性!$CO71)+SUMIFS(装备数值!BU$50:BU$101,装备数值!$BG$50:$BG$101,"="&amp;新怪物属性!$CP$2,装备数值!$BH$50:$BH$101,"&lt;="&amp;新怪物属性!$CP71)+SUMIFS(装备数值!BU$50:BU$101,装备数值!$BG$50:$BG$101,"="&amp;新怪物属性!$CQ$2,装备数值!$BH$50:$BH$101,"&lt;="&amp;新怪物属性!$CQ71)+SUMIFS(装备数值!BU$50:BU$101,装备数值!$BG$50:$BG$101,"="&amp;新怪物属性!$CR$2,装备数值!$BH$50:$BH$101,"&lt;="&amp;新怪物属性!$CR71)</f>
        <v>0.05</v>
      </c>
      <c r="DC71" s="14">
        <f>SUMIFS(装备数值!BV$50:BV$101,装备数值!$BG$50:$BG$101,"="&amp;新怪物属性!$CF$2,装备数值!$BH$50:$BH$101,"&lt;="&amp;新怪物属性!$CF71)+SUMIFS(装备数值!BV$50:BV$101,装备数值!$BG$50:$BG$101,"="&amp;新怪物属性!$CG$2,装备数值!$BH$50:$BH$101,"&lt;="&amp;新怪物属性!$CG71)+SUMIFS(装备数值!BV$50:BV$101,装备数值!$BG$50:$BG$101,"="&amp;新怪物属性!$CH$2,装备数值!$BH$50:$BH$101,"&lt;="&amp;新怪物属性!$CH71)+SUMIFS(装备数值!BV$50:BV$101,装备数值!$BG$50:$BG$101,"="&amp;新怪物属性!$CI$2,装备数值!$BH$50:$BH$101,"&lt;="&amp;新怪物属性!$CI71)+SUMIFS(装备数值!BV$50:BV$101,装备数值!$BG$50:$BG$101,"="&amp;新怪物属性!$CJ$2,装备数值!$BH$50:$BH$101,"&lt;="&amp;新怪物属性!$CJ71)+SUMIFS(装备数值!BV$50:BV$101,装备数值!$BG$50:$BG$101,"="&amp;新怪物属性!$CK$2,装备数值!$BH$50:$BH$101,"&lt;="&amp;新怪物属性!$CK71)+SUMIFS(装备数值!BV$50:BV$101,装备数值!$BG$50:$BG$101,"="&amp;新怪物属性!$CL$2,装备数值!$BH$50:$BH$101,"&lt;="&amp;新怪物属性!$CL71)+SUMIFS(装备数值!BV$50:BV$101,装备数值!$BG$50:$BG$101,"="&amp;新怪物属性!$CM$2,装备数值!$BH$50:$BH$101,"&lt;="&amp;新怪物属性!$CM71)+SUMIFS(装备数值!BV$50:BV$101,装备数值!$BG$50:$BG$101,"="&amp;新怪物属性!$CN$2,装备数值!$BH$50:$BH$101,"&lt;="&amp;新怪物属性!$CN71)+SUMIFS(装备数值!BV$50:BV$101,装备数值!$BG$50:$BG$101,"="&amp;新怪物属性!$CO$2,装备数值!$BH$50:$BH$101,"&lt;="&amp;新怪物属性!$CO71)+SUMIFS(装备数值!BV$50:BV$101,装备数值!$BG$50:$BG$101,"="&amp;新怪物属性!$CP$2,装备数值!$BH$50:$BH$101,"&lt;="&amp;新怪物属性!$CP71)+SUMIFS(装备数值!BV$50:BV$101,装备数值!$BG$50:$BG$101,"="&amp;新怪物属性!$CQ$2,装备数值!$BH$50:$BH$101,"&lt;="&amp;新怪物属性!$CQ71)+SUMIFS(装备数值!BV$50:BV$101,装备数值!$BG$50:$BG$101,"="&amp;新怪物属性!$CR$2,装备数值!$BH$50:$BH$101,"&lt;="&amp;新怪物属性!$CR71)</f>
        <v>0.05</v>
      </c>
      <c r="DD71" s="14">
        <f>SUMIFS(装备数值!BW$50:BW$101,装备数值!$BG$50:$BG$101,"="&amp;新怪物属性!$CF$2,装备数值!$BH$50:$BH$101,"&lt;="&amp;新怪物属性!$CF71)+SUMIFS(装备数值!BW$50:BW$101,装备数值!$BG$50:$BG$101,"="&amp;新怪物属性!$CG$2,装备数值!$BH$50:$BH$101,"&lt;="&amp;新怪物属性!$CG71)+SUMIFS(装备数值!BW$50:BW$101,装备数值!$BG$50:$BG$101,"="&amp;新怪物属性!$CH$2,装备数值!$BH$50:$BH$101,"&lt;="&amp;新怪物属性!$CH71)+SUMIFS(装备数值!BW$50:BW$101,装备数值!$BG$50:$BG$101,"="&amp;新怪物属性!$CI$2,装备数值!$BH$50:$BH$101,"&lt;="&amp;新怪物属性!$CI71)+SUMIFS(装备数值!BW$50:BW$101,装备数值!$BG$50:$BG$101,"="&amp;新怪物属性!$CJ$2,装备数值!$BH$50:$BH$101,"&lt;="&amp;新怪物属性!$CJ71)+SUMIFS(装备数值!BW$50:BW$101,装备数值!$BG$50:$BG$101,"="&amp;新怪物属性!$CK$2,装备数值!$BH$50:$BH$101,"&lt;="&amp;新怪物属性!$CK71)+SUMIFS(装备数值!BW$50:BW$101,装备数值!$BG$50:$BG$101,"="&amp;新怪物属性!$CL$2,装备数值!$BH$50:$BH$101,"&lt;="&amp;新怪物属性!$CL71)+SUMIFS(装备数值!BW$50:BW$101,装备数值!$BG$50:$BG$101,"="&amp;新怪物属性!$CM$2,装备数值!$BH$50:$BH$101,"&lt;="&amp;新怪物属性!$CM71)+SUMIFS(装备数值!BW$50:BW$101,装备数值!$BG$50:$BG$101,"="&amp;新怪物属性!$CN$2,装备数值!$BH$50:$BH$101,"&lt;="&amp;新怪物属性!$CN71)+SUMIFS(装备数值!BW$50:BW$101,装备数值!$BG$50:$BG$101,"="&amp;新怪物属性!$CO$2,装备数值!$BH$50:$BH$101,"&lt;="&amp;新怪物属性!$CO71)+SUMIFS(装备数值!BW$50:BW$101,装备数值!$BG$50:$BG$101,"="&amp;新怪物属性!$CP$2,装备数值!$BH$50:$BH$101,"&lt;="&amp;新怪物属性!$CP71)+SUMIFS(装备数值!BW$50:BW$101,装备数值!$BG$50:$BG$101,"="&amp;新怪物属性!$CQ$2,装备数值!$BH$50:$BH$101,"&lt;="&amp;新怪物属性!$CQ71)+SUMIFS(装备数值!BW$50:BW$101,装备数值!$BG$50:$BG$101,"="&amp;新怪物属性!$CR$2,装备数值!$BH$50:$BH$101,"&lt;="&amp;新怪物属性!$CR71)</f>
        <v>0</v>
      </c>
      <c r="DE71" s="14">
        <f>SUMIFS(装备数值!BX$50:BX$101,装备数值!$BG$50:$BG$101,"="&amp;新怪物属性!$CF$2,装备数值!$BH$50:$BH$101,"&lt;="&amp;新怪物属性!$CF71)+SUMIFS(装备数值!BX$50:BX$101,装备数值!$BG$50:$BG$101,"="&amp;新怪物属性!$CG$2,装备数值!$BH$50:$BH$101,"&lt;="&amp;新怪物属性!$CG71)+SUMIFS(装备数值!BX$50:BX$101,装备数值!$BG$50:$BG$101,"="&amp;新怪物属性!$CH$2,装备数值!$BH$50:$BH$101,"&lt;="&amp;新怪物属性!$CH71)+SUMIFS(装备数值!BX$50:BX$101,装备数值!$BG$50:$BG$101,"="&amp;新怪物属性!$CI$2,装备数值!$BH$50:$BH$101,"&lt;="&amp;新怪物属性!$CI71)+SUMIFS(装备数值!BX$50:BX$101,装备数值!$BG$50:$BG$101,"="&amp;新怪物属性!$CJ$2,装备数值!$BH$50:$BH$101,"&lt;="&amp;新怪物属性!$CJ71)+SUMIFS(装备数值!BX$50:BX$101,装备数值!$BG$50:$BG$101,"="&amp;新怪物属性!$CK$2,装备数值!$BH$50:$BH$101,"&lt;="&amp;新怪物属性!$CK71)+SUMIFS(装备数值!BX$50:BX$101,装备数值!$BG$50:$BG$101,"="&amp;新怪物属性!$CL$2,装备数值!$BH$50:$BH$101,"&lt;="&amp;新怪物属性!$CL71)+SUMIFS(装备数值!BX$50:BX$101,装备数值!$BG$50:$BG$101,"="&amp;新怪物属性!$CM$2,装备数值!$BH$50:$BH$101,"&lt;="&amp;新怪物属性!$CM71)+SUMIFS(装备数值!BX$50:BX$101,装备数值!$BG$50:$BG$101,"="&amp;新怪物属性!$CN$2,装备数值!$BH$50:$BH$101,"&lt;="&amp;新怪物属性!$CN71)+SUMIFS(装备数值!BX$50:BX$101,装备数值!$BG$50:$BG$101,"="&amp;新怪物属性!$CO$2,装备数值!$BH$50:$BH$101,"&lt;="&amp;新怪物属性!$CO71)+SUMIFS(装备数值!BX$50:BX$101,装备数值!$BG$50:$BG$101,"="&amp;新怪物属性!$CP$2,装备数值!$BH$50:$BH$101,"&lt;="&amp;新怪物属性!$CP71)+SUMIFS(装备数值!BX$50:BX$101,装备数值!$BG$50:$BG$101,"="&amp;新怪物属性!$CQ$2,装备数值!$BH$50:$BH$101,"&lt;="&amp;新怪物属性!$CQ71)+SUMIFS(装备数值!BX$50:BX$101,装备数值!$BG$50:$BG$101,"="&amp;新怪物属性!$CR$2,装备数值!$BH$50:$BH$101,"&lt;="&amp;新怪物属性!$CR71)</f>
        <v>0</v>
      </c>
      <c r="DH71" s="14">
        <f>INDEX(装备数值!$I$13:$M$116,新怪物属性!$P71*8+1,DH$2)*$X71+INDEX(装备数值!$I$13:$M$116,新怪物属性!$Q71*8+2,DH$2)*$Y71+INDEX(装备数值!$I$13:$M$116,新怪物属性!$S71*8+3,DH$2)*$Z71+INDEX(装备数值!$I$13:$M$116,新怪物属性!$R71*8+4,DH$2)*$AA71+INDEX(装备数值!$I$13:$M$116,新怪物属性!$T71*8+5,DH$2)*$AB71+INDEX(装备数值!$I$13:$M$116,新怪物属性!$U71*8+6,DH$2)*$AC71+INDEX(装备数值!$I$13:$M$116,新怪物属性!$V71*8+7,DH$2)*$AD71+INDEX(装备数值!$I$13:$M$116,新怪物属性!$W71*8+8,DH$2)*$AE71</f>
        <v>34270</v>
      </c>
      <c r="DI71" s="14">
        <f>INDEX(装备数值!$I$13:$M$116,新怪物属性!$P71*8+1,DI$2)*$X71+INDEX(装备数值!$I$13:$M$116,新怪物属性!$Q71*8+2,DI$2)*$Y71+INDEX(装备数值!$I$13:$M$116,新怪物属性!$S71*8+3,DI$2)*$Z71+INDEX(装备数值!$I$13:$M$116,新怪物属性!$R71*8+4,DI$2)*$AA71+INDEX(装备数值!$I$13:$M$116,新怪物属性!$T71*8+5,DI$2)*$AB71+INDEX(装备数值!$I$13:$M$116,新怪物属性!$U71*8+6,DI$2)*$AC71+INDEX(装备数值!$I$13:$M$116,新怪物属性!$V71*8+7,DI$2)*$AD71+INDEX(装备数值!$I$13:$M$116,新怪物属性!$W71*8+8,DI$2)*$AE71</f>
        <v>258750</v>
      </c>
      <c r="DJ71" s="14">
        <f>INDEX(装备数值!$I$13:$M$116,新怪物属性!$P71*8+1,DJ$2)*$X71+INDEX(装备数值!$I$13:$M$116,新怪物属性!$Q71*8+2,DJ$2)*$Y71+INDEX(装备数值!$I$13:$M$116,新怪物属性!$S71*8+3,DJ$2)*$Z71+INDEX(装备数值!$I$13:$M$116,新怪物属性!$R71*8+4,DJ$2)*$AA71+INDEX(装备数值!$I$13:$M$116,新怪物属性!$T71*8+5,DJ$2)*$AB71+INDEX(装备数值!$I$13:$M$116,新怪物属性!$U71*8+6,DJ$2)*$AC71+INDEX(装备数值!$I$13:$M$116,新怪物属性!$V71*8+7,DJ$2)*$AD71+INDEX(装备数值!$I$13:$M$116,新怪物属性!$W71*8+8,DJ$2)*$AE71</f>
        <v>17020</v>
      </c>
      <c r="DK71" s="14">
        <f>INDEX(装备数值!$I$13:$M$116,新怪物属性!$P71*8+1,DK$2)*$X71+INDEX(装备数值!$I$13:$M$116,新怪物属性!$Q71*8+2,DK$2)*$Y71+INDEX(装备数值!$I$13:$M$116,新怪物属性!$S71*8+3,DK$2)*$Z71+INDEX(装备数值!$I$13:$M$116,新怪物属性!$R71*8+4,DK$2)*$AA71+INDEX(装备数值!$I$13:$M$116,新怪物属性!$T71*8+5,DK$2)*$AB71+INDEX(装备数值!$I$13:$M$116,新怪物属性!$U71*8+6,DK$2)*$AC71+INDEX(装备数值!$I$13:$M$116,新怪物属性!$V71*8+7,DK$2)*$AD71+INDEX(装备数值!$I$13:$M$116,新怪物属性!$W71*8+8,DK$2)*$AE71</f>
        <v>345000</v>
      </c>
      <c r="DL71" s="14">
        <f>INDEX(装备数值!$I$13:$M$116,新怪物属性!$P71*8+1,DL$2)*$X71+INDEX(装备数值!$I$13:$M$116,新怪物属性!$Q71*8+2,DL$2)*$Y71+INDEX(装备数值!$I$13:$M$116,新怪物属性!$S71*8+3,DL$2)*$Z71+INDEX(装备数值!$I$13:$M$116,新怪物属性!$R71*8+4,DL$2)*$AA71+INDEX(装备数值!$I$13:$M$116,新怪物属性!$T71*8+5,DL$2)*$AB71+INDEX(装备数值!$I$13:$M$116,新怪物属性!$U71*8+6,DL$2)*$AC71+INDEX(装备数值!$I$13:$M$116,新怪物属性!$V71*8+7,DL$2)*$AD71+INDEX(装备数值!$I$13:$M$116,新怪物属性!$W71*8+8,DL$2)*$AE71</f>
        <v>6900</v>
      </c>
      <c r="DO71" s="14">
        <f>INDEX(装备数值!$X$13:$AH$116,$P71*8+1,DO$2)*$AF71+INDEX(装备数值!$X$13:$AH$116,$Q71*8+2,DO$2)*$AG71+INDEX(装备数值!$X$13:$AH$116,$S71*8+3,DO$2)*$AH71+INDEX(装备数值!$X$13:$AH$116,$R71*8+4,DO$2)*$AI71+INDEX(装备数值!$X$13:$AH$116,$T71*8+5,DO$2)*$AJ71+INDEX(装备数值!$X$13:$AH$116,$U71*8+6,DO$2)*$AK71+INDEX(装备数值!$X$13:$AH$116,$V71*8+7,DO$2)*$AL71+INDEX(装备数值!$X$13:$AH$116,$W71*8+8,DO$2)*$AM71</f>
        <v>13500</v>
      </c>
      <c r="DP71" s="14">
        <f>INDEX(装备数值!$X$13:$AH$116,$P71*8+1,DP$2)*$AF71+INDEX(装备数值!$X$13:$AH$116,$Q71*8+2,DP$2)*$AG71+INDEX(装备数值!$X$13:$AH$116,$S71*8+3,DP$2)*$AH71+INDEX(装备数值!$X$13:$AH$116,$R71*8+4,DP$2)*$AI71+INDEX(装备数值!$X$13:$AH$116,$T71*8+5,DP$2)*$AJ71+INDEX(装备数值!$X$13:$AH$116,$U71*8+6,DP$2)*$AK71+INDEX(装备数值!$X$13:$AH$116,$V71*8+7,DP$2)*$AL71+INDEX(装备数值!$X$13:$AH$116,$W71*8+8,DP$2)*$AM71</f>
        <v>96159</v>
      </c>
      <c r="DQ71" s="14">
        <f>INDEX(装备数值!$X$13:$AH$116,$P71*8+1,DQ$2)*$AF71+INDEX(装备数值!$X$13:$AH$116,$Q71*8+2,DQ$2)*$AG71+INDEX(装备数值!$X$13:$AH$116,$S71*8+3,DQ$2)*$AH71+INDEX(装备数值!$X$13:$AH$116,$R71*8+4,DQ$2)*$AI71+INDEX(装备数值!$X$13:$AH$116,$T71*8+5,DQ$2)*$AJ71+INDEX(装备数值!$X$13:$AH$116,$U71*8+6,DQ$2)*$AK71+INDEX(装备数值!$X$13:$AH$116,$V71*8+7,DQ$2)*$AL71+INDEX(装备数值!$X$13:$AH$116,$W71*8+8,DQ$2)*$AM71</f>
        <v>6720</v>
      </c>
      <c r="DR71" s="14">
        <f>INDEX(装备数值!$X$13:$AH$116,$P71*8+1,DR$2)*$AF71+INDEX(装备数值!$X$13:$AH$116,$Q71*8+2,DR$2)*$AG71+INDEX(装备数值!$X$13:$AH$116,$S71*8+3,DR$2)*$AH71+INDEX(装备数值!$X$13:$AH$116,$R71*8+4,DR$2)*$AI71+INDEX(装备数值!$X$13:$AH$116,$T71*8+5,DR$2)*$AJ71+INDEX(装备数值!$X$13:$AH$116,$U71*8+6,DR$2)*$AK71+INDEX(装备数值!$X$13:$AH$116,$V71*8+7,DR$2)*$AL71+INDEX(装备数值!$X$13:$AH$116,$W71*8+8,DR$2)*$AM71</f>
        <v>146250</v>
      </c>
      <c r="DS71" s="14">
        <f>INDEX(装备数值!$X$13:$AH$116,$P71*8+1,DS$2)*$AF71+INDEX(装备数值!$X$13:$AH$116,$Q71*8+2,DS$2)*$AG71+INDEX(装备数值!$X$13:$AH$116,$S71*8+3,DS$2)*$AH71+INDEX(装备数值!$X$13:$AH$116,$R71*8+4,DS$2)*$AI71+INDEX(装备数值!$X$13:$AH$116,$T71*8+5,DS$2)*$AJ71+INDEX(装备数值!$X$13:$AH$116,$U71*8+6,DS$2)*$AK71+INDEX(装备数值!$X$13:$AH$116,$V71*8+7,DS$2)*$AL71+INDEX(装备数值!$X$13:$AH$116,$W71*8+8,DS$2)*$AM71</f>
        <v>2700</v>
      </c>
      <c r="DT71" s="14">
        <f>INDEX(装备数值!$X$13:$AH$116,$P71*8+1,DT$2)*$AF71+INDEX(装备数值!$X$13:$AH$116,$Q71*8+2,DT$2)*$AG71+INDEX(装备数值!$X$13:$AH$116,$S71*8+3,DT$2)*$AH71+INDEX(装备数值!$X$13:$AH$116,$R71*8+4,DT$2)*$AI71+INDEX(装备数值!$X$13:$AH$116,$T71*8+5,DT$2)*$AJ71+INDEX(装备数值!$X$13:$AH$116,$U71*8+6,DT$2)*$AK71+INDEX(装备数值!$X$13:$AH$116,$V71*8+7,DT$2)*$AL71+INDEX(装备数值!$X$13:$AH$116,$W71*8+8,DT$2)*$AM71</f>
        <v>10304</v>
      </c>
      <c r="DU71" s="14">
        <f>INDEX(装备数值!$X$13:$AH$116,$P71*8+1,DU$2)*$AF71+INDEX(装备数值!$X$13:$AH$116,$Q71*8+2,DU$2)*$AG71+INDEX(装备数值!$X$13:$AH$116,$S71*8+3,DU$2)*$AH71+INDEX(装备数值!$X$13:$AH$116,$R71*8+4,DU$2)*$AI71+INDEX(装备数值!$X$13:$AH$116,$T71*8+5,DU$2)*$AJ71+INDEX(装备数值!$X$13:$AH$116,$U71*8+6,DU$2)*$AK71+INDEX(装备数值!$X$13:$AH$116,$V71*8+7,DU$2)*$AL71+INDEX(装备数值!$X$13:$AH$116,$W71*8+8,DU$2)*$AM71</f>
        <v>10080</v>
      </c>
      <c r="DV71" s="14">
        <f>INDEX(装备数值!$X$13:$AH$116,$P71*8+1,DV$2)*$AF71+INDEX(装备数值!$X$13:$AH$116,$Q71*8+2,DV$2)*$AG71+INDEX(装备数值!$X$13:$AH$116,$S71*8+3,DV$2)*$AH71+INDEX(装备数值!$X$13:$AH$116,$R71*8+4,DV$2)*$AI71+INDEX(装备数值!$X$13:$AH$116,$T71*8+5,DV$2)*$AJ71+INDEX(装备数值!$X$13:$AH$116,$U71*8+6,DV$2)*$AK71+INDEX(装备数值!$X$13:$AH$116,$V71*8+7,DV$2)*$AL71+INDEX(装备数值!$X$13:$AH$116,$W71*8+8,DV$2)*$AM71</f>
        <v>10640</v>
      </c>
      <c r="DW71" s="14">
        <f>INDEX(装备数值!$X$13:$AH$116,$P71*8+1,DW$2)*$AF71+INDEX(装备数值!$X$13:$AH$116,$Q71*8+2,DW$2)*$AG71+INDEX(装备数值!$X$13:$AH$116,$S71*8+3,DW$2)*$AH71+INDEX(装备数值!$X$13:$AH$116,$R71*8+4,DW$2)*$AI71+INDEX(装备数值!$X$13:$AH$116,$T71*8+5,DW$2)*$AJ71+INDEX(装备数值!$X$13:$AH$116,$U71*8+6,DW$2)*$AK71+INDEX(装备数值!$X$13:$AH$116,$V71*8+7,DW$2)*$AL71+INDEX(装备数值!$X$13:$AH$116,$W71*8+8,DW$2)*$AM71</f>
        <v>9744</v>
      </c>
      <c r="DX71" s="14">
        <f>INDEX(装备数值!$X$13:$AH$116,$P71*8+1,DX$2)*$AF71+INDEX(装备数值!$X$13:$AH$116,$Q71*8+2,DX$2)*$AG71+INDEX(装备数值!$X$13:$AH$116,$S71*8+3,DX$2)*$AH71+INDEX(装备数值!$X$13:$AH$116,$R71*8+4,DX$2)*$AI71+INDEX(装备数值!$X$13:$AH$116,$T71*8+5,DX$2)*$AJ71+INDEX(装备数值!$X$13:$AH$116,$U71*8+6,DX$2)*$AK71+INDEX(装备数值!$X$13:$AH$116,$V71*8+7,DX$2)*$AL71+INDEX(装备数值!$X$13:$AH$116,$W71*8+8,DX$2)*$AM71</f>
        <v>30</v>
      </c>
      <c r="DY71" s="14">
        <f>INDEX(装备数值!$X$13:$AH$116,$P71*8+1,DY$2)*$AF71+INDEX(装备数值!$X$13:$AH$116,$Q71*8+2,DY$2)*$AG71+INDEX(装备数值!$X$13:$AH$116,$S71*8+3,DY$2)*$AH71+INDEX(装备数值!$X$13:$AH$116,$R71*8+4,DY$2)*$AI71+INDEX(装备数值!$X$13:$AH$116,$T71*8+5,DY$2)*$AJ71+INDEX(装备数值!$X$13:$AH$116,$U71*8+6,DY$2)*$AK71+INDEX(装备数值!$X$13:$AH$116,$V71*8+7,DY$2)*$AL71+INDEX(装备数值!$X$13:$AH$116,$W71*8+8,DY$2)*$AM71</f>
        <v>30</v>
      </c>
      <c r="EA71" s="14">
        <f>INDEX(装备数值!$AN$17:$AN$117,MATCH(MIN($X71:$AE71),装备数值!$AO$17:$AO$117,1))</f>
        <v>23</v>
      </c>
      <c r="EB71" s="14">
        <f>IF(COUNTIF($P71:$W71,"&gt;"&amp;0)=8,INDEX(装备数值!AR$17:AR$117,$EA71+1),0)</f>
        <v>5520</v>
      </c>
      <c r="EC71" s="14">
        <f>IF(COUNTIF($P71:$W71,"&gt;"&amp;0)=8,INDEX(装备数值!AS$17:AS$117,$EA71+1),0)</f>
        <v>41400</v>
      </c>
      <c r="ED71" s="14">
        <f>IF(COUNTIF($P71:$W71,"&gt;"&amp;0)=8,INDEX(装备数值!AT$17:AT$117,$EA71+1),0)</f>
        <v>2760</v>
      </c>
      <c r="EE71" s="14">
        <f>IF(COUNTIF($P71:$W71,"&gt;"&amp;0)=8,INDEX(装备数值!AU$17:AU$117,$EA71+1),0)</f>
        <v>55200</v>
      </c>
      <c r="EF71" s="14">
        <f>IF(COUNTIF($P71:$W71,"&gt;"&amp;0)=8,INDEX(装备数值!AV$17:AV$117,$EA71+1),0)</f>
        <v>1058</v>
      </c>
      <c r="EH71" s="14">
        <f>INDEX(装备数值!$AY$17:$AY$77,MATCH(新怪物属性!AF71,装备数值!$AZ$17:$AZ$77,1))</f>
        <v>17</v>
      </c>
      <c r="EI71" s="26">
        <f>INDEX(装备数值!BA$17:BA$77,新怪物属性!EH71+1)</f>
        <v>0.19</v>
      </c>
      <c r="EJ71" s="26">
        <f>INDEX(装备数值!BA$17:BA$77,新怪物属性!EH71+1)</f>
        <v>0.19</v>
      </c>
      <c r="EL71" s="14">
        <f t="shared" si="144"/>
        <v>14</v>
      </c>
      <c r="EM71" s="14">
        <f>VLOOKUP(EL71,军阶与晶片数值!$W$6:$X$27,2)</f>
        <v>3</v>
      </c>
      <c r="EN71" s="14">
        <f>INDEX(军阶与晶片数值!Y$6:Y$27,$EM71+1)</f>
        <v>300</v>
      </c>
      <c r="EO71" s="14">
        <f>INDEX(军阶与晶片数值!Z$6:Z$27,$EM71+1)</f>
        <v>300</v>
      </c>
      <c r="EP71" s="14">
        <f>INDEX(军阶与晶片数值!AA$6:AA$27,$EM71+1)</f>
        <v>300</v>
      </c>
      <c r="EQ71" s="14">
        <f>INDEX(军阶与晶片数值!AB$6:AB$27,$EM71+1)</f>
        <v>300</v>
      </c>
      <c r="ER71" s="29">
        <f>INDEX(军阶与晶片数值!AC$6:AC$27,$EM71+1)</f>
        <v>15</v>
      </c>
      <c r="ES71" s="29">
        <f>INDEX(军阶与晶片数值!AD$6:AD$27,$EM71+1)</f>
        <v>7.5</v>
      </c>
      <c r="EU71" s="26">
        <f>INDEX(军阶与晶片数值!I$6:I$16,AN71+1)</f>
        <v>0.03</v>
      </c>
      <c r="EV71" s="26">
        <f>INDEX(军阶与晶片数值!M$6:M$16,AO71+1)</f>
        <v>0.03</v>
      </c>
      <c r="EW71" s="26">
        <f>INDEX(军阶与晶片数值!J$6:J$16,AP71+1)</f>
        <v>0.03</v>
      </c>
      <c r="EX71" s="26">
        <f>INDEX(军阶与晶片数值!K$6:K$16,AQ71+1)</f>
        <v>0.06</v>
      </c>
      <c r="EY71" s="26">
        <f>INDEX(军阶与晶片数值!L$6:L$16,AR71+1)</f>
        <v>0.06</v>
      </c>
      <c r="EZ71" s="28">
        <f>INDEX(军阶与晶片数值!N$6:N$16,AS71+1)</f>
        <v>0</v>
      </c>
      <c r="FA71" s="28">
        <f>INDEX(军阶与晶片数值!O$6:O$16,AT71+1)</f>
        <v>0</v>
      </c>
      <c r="FB71" s="28">
        <f>INDEX(军阶与晶片数值!P$6:P$16,AU71+1)</f>
        <v>0</v>
      </c>
      <c r="FC71" s="28">
        <f>INDEX(军阶与晶片数值!Q$6:Q$16,AV71+1)</f>
        <v>0</v>
      </c>
      <c r="FD71" s="26">
        <f>INDEX(军阶与晶片数值!R$6:R$16,AW71+1)</f>
        <v>0.06</v>
      </c>
      <c r="FE71" s="26">
        <f>INDEX(军阶与晶片数值!S$6:S$16,AX71+1)</f>
        <v>0.06</v>
      </c>
      <c r="FF71" s="26">
        <f>INDEX(军阶与晶片数值!T$6:T$16,AY71+1)</f>
        <v>0</v>
      </c>
      <c r="FG71" s="26">
        <f>INDEX(军阶与晶片数值!U$6:U$16,AZ71+1)</f>
        <v>0</v>
      </c>
      <c r="FI71" s="26">
        <f>INDEX(军阶与晶片数值!$C$6:$C$36,新怪物属性!$BA71+1)</f>
        <v>0.65</v>
      </c>
      <c r="FJ71" s="26">
        <f>INDEX(军阶与晶片数值!$C$6:$C$36,新怪物属性!$BA71+1)</f>
        <v>0.65</v>
      </c>
      <c r="FK71" s="26">
        <f>INDEX(军阶与晶片数值!$C$6:$C$36,新怪物属性!$BA71+1)</f>
        <v>0.65</v>
      </c>
      <c r="FL71" s="26">
        <f>INDEX(军阶与晶片数值!$C$6:$C$36,新怪物属性!$BA71+1)</f>
        <v>0.65</v>
      </c>
      <c r="FM71" s="26">
        <f>INDEX(军阶与晶片数值!$C$6:$C$36,新怪物属性!$BA71+1)</f>
        <v>0.65</v>
      </c>
      <c r="FO71" s="14">
        <f>INDEX(战舰突破!$H$6:$H$18,新怪物属性!$J71+1)+INDEX(战舰突破!$H$23:$H$35,新怪物属性!$K71+1)+INDEX(战舰突破!$H$40:$H$52,新怪物属性!$L71+1)</f>
        <v>200</v>
      </c>
      <c r="FP71" s="14">
        <f>INDEX(战舰突破!$I$6:$I$18,新怪物属性!$J71+1)+INDEX(战舰突破!$I$23:$I$35,新怪物属性!$K71+1)+INDEX(战舰突破!$I$40:$I$52,新怪物属性!$L71+1)</f>
        <v>200</v>
      </c>
      <c r="FQ71" s="14">
        <f>INDEX(战舰突破!$J$6:$J$18,新怪物属性!$J71+1)+INDEX(战舰突破!$J$23:$J$35,新怪物属性!$K71+1)+INDEX(战舰突破!$J$40:$J$52,新怪物属性!$L71+1)</f>
        <v>0</v>
      </c>
      <c r="FR71" s="14">
        <f>INDEX(战舰突破!$K$6:$K$18,新怪物属性!$J71+1)+INDEX(战舰突破!$K$23:$K$35,新怪物属性!$K71+1)+INDEX(战舰突破!$K$40:$K$52,新怪物属性!$L71+1)</f>
        <v>0</v>
      </c>
      <c r="FS71" s="14">
        <f>INDEX(战舰突破!$L$6:$L$18,新怪物属性!$J71+1)+INDEX(战舰突破!$L$23:$L$35,新怪物属性!$K71+1)+INDEX(战舰突破!$L$40:$L$52,新怪物属性!$L71+1)</f>
        <v>200</v>
      </c>
      <c r="FT71" s="18">
        <f>INDEX(战舰突破!$N$6:$N$18,新怪物属性!$J71+1)+INDEX(战舰突破!$N$23:$N$35,新怪物属性!$K71+1)+INDEX(战舰突破!$N$40:$N$52,新怪物属性!$L71+1)</f>
        <v>0</v>
      </c>
      <c r="FU71" s="18">
        <f>INDEX(战舰突破!$O$6:$O$18,新怪物属性!$J71+1)+INDEX(战舰突破!$O$23:$O$35,新怪物属性!$K71+1)+INDEX(战舰突破!$O$40:$O$52,新怪物属性!$L71+1)</f>
        <v>0</v>
      </c>
      <c r="FV71" s="18">
        <f>INDEX(战舰突破!$P$6:$P$18,新怪物属性!$J71+1)+INDEX(战舰突破!$P$23:$P$35,新怪物属性!$K71+1)+INDEX(战舰突破!$P$40:$P$52,新怪物属性!$L71+1)</f>
        <v>0</v>
      </c>
      <c r="FW71" s="18">
        <f>INDEX(战舰突破!$Q$6:$Q$18,新怪物属性!$J71+1)+INDEX(战舰突破!$Q$23:$Q$35,新怪物属性!$K71+1)+INDEX(战舰突破!$Q$40:$Q$52,新怪物属性!$L71+1)</f>
        <v>0</v>
      </c>
      <c r="FX71" s="18">
        <f>INDEX(战舰突破!$R$6:$R$18,新怪物属性!$J71+1)+INDEX(战舰突破!$R$23:$R$35,新怪物属性!$K71+1)+INDEX(战舰突破!$R$40:$R$52,新怪物属性!$L71+1)</f>
        <v>0</v>
      </c>
      <c r="FY71" s="18">
        <f>INDEX(战舰突破!$M$6:$M$18,新怪物属性!$J71+1)+INDEX(战舰突破!$M$23:$M$35,新怪物属性!$K71+1)+INDEX(战舰突破!$M$40:$M$52,新怪物属性!$L71+1)</f>
        <v>0.2</v>
      </c>
      <c r="FZ71" s="22">
        <f>INDEX(战舰突破!$W$6:$W$18,新怪物属性!$J71+1)+INDEX(战舰突破!$W$23:$W$35,新怪物属性!$K71+1)+INDEX(战舰突破!$W$40:$W$52,新怪物属性!$L71+1)</f>
        <v>0.5</v>
      </c>
      <c r="GC71" s="14">
        <f>INDEX(战舰突破!$S$6:$S$18,新怪物属性!$J71+1)</f>
        <v>0</v>
      </c>
      <c r="GD71" s="14">
        <f>INDEX(战舰突破!$T$6:$T$18,新怪物属性!$J71+1)</f>
        <v>0.5</v>
      </c>
      <c r="GE71" s="14">
        <f>INDEX(战舰突破!$U$6:$U$18,新怪物属性!$J71+1)</f>
        <v>0.1</v>
      </c>
      <c r="GF71" s="14">
        <f>INDEX(战舰突破!$V$6:$V$18,新怪物属性!$J71+1)</f>
        <v>0</v>
      </c>
      <c r="GG71" s="14">
        <f>INDEX(战舰突破!$X$6:$X$18,新怪物属性!$J71+1)</f>
        <v>6</v>
      </c>
      <c r="GI71" s="14">
        <f>INDEX(战舰突破!$S$23:$S$35,新怪物属性!$J71+1)</f>
        <v>0.6</v>
      </c>
      <c r="GJ71" s="14">
        <f>INDEX(战舰突破!$T$23:$T$35,新怪物属性!$J71+1)</f>
        <v>0.25</v>
      </c>
      <c r="GK71" s="14">
        <f>INDEX(战舰突破!$U$23:$U$35,新怪物属性!$J71+1)</f>
        <v>0.1</v>
      </c>
      <c r="GL71" s="14">
        <f>INDEX(战舰突破!$V$23:$V$35,新怪物属性!$J71+1)</f>
        <v>0</v>
      </c>
      <c r="GM71" s="14">
        <f>INDEX(战舰突破!$X$23:$X$35,新怪物属性!$J71+1)</f>
        <v>90</v>
      </c>
      <c r="GO71" s="14">
        <f>INDEX(战舰突破!$S$40:$S$52,新怪物属性!$J71+1)</f>
        <v>0.6</v>
      </c>
      <c r="GP71" s="14">
        <f>INDEX(战舰突破!$T$40:$T$52,新怪物属性!$J71+1)</f>
        <v>0.25</v>
      </c>
      <c r="GQ71" s="14">
        <f>INDEX(战舰突破!$U$40:$U$52,新怪物属性!$J71+1)</f>
        <v>0.1</v>
      </c>
      <c r="GR71" s="14">
        <f>INDEX(战舰突破!$V$40:$V$52,新怪物属性!$J71+1)</f>
        <v>0</v>
      </c>
      <c r="GS71" s="14">
        <f>INDEX(战舰突破!$X$40:$X$52,新怪物属性!$J71+1)</f>
        <v>150</v>
      </c>
      <c r="GV71" s="14">
        <v>1</v>
      </c>
      <c r="GW71" s="14">
        <v>16</v>
      </c>
      <c r="GX71" s="14">
        <v>1</v>
      </c>
      <c r="GY71" s="14">
        <v>14</v>
      </c>
      <c r="GZ71" s="14">
        <v>2</v>
      </c>
      <c r="HA71" s="14">
        <v>11</v>
      </c>
      <c r="HB71" s="14">
        <v>1</v>
      </c>
      <c r="HC71" s="14">
        <v>9</v>
      </c>
      <c r="HD71" s="14">
        <v>0</v>
      </c>
      <c r="HE71" s="14">
        <v>0</v>
      </c>
      <c r="HF71" s="14">
        <v>0</v>
      </c>
      <c r="HG71" s="14">
        <v>0</v>
      </c>
      <c r="HH71" s="14">
        <v>0</v>
      </c>
      <c r="HI71" s="14">
        <v>2</v>
      </c>
      <c r="HJ71" s="14">
        <v>0</v>
      </c>
      <c r="HK71" s="14">
        <v>0</v>
      </c>
      <c r="HL71" s="14">
        <v>0</v>
      </c>
      <c r="HM71" s="14">
        <v>0</v>
      </c>
      <c r="HN71" s="14">
        <v>0</v>
      </c>
      <c r="HO71" s="14">
        <v>0</v>
      </c>
      <c r="HP71" s="14">
        <v>0</v>
      </c>
      <c r="HQ71" s="14">
        <v>0</v>
      </c>
      <c r="HR71" s="14">
        <v>0</v>
      </c>
      <c r="HS71" s="14">
        <v>0</v>
      </c>
      <c r="HT71" s="14">
        <v>0</v>
      </c>
      <c r="HU71" s="14">
        <v>0</v>
      </c>
      <c r="HX71" s="14">
        <v>7</v>
      </c>
      <c r="HY71" s="14">
        <v>4</v>
      </c>
      <c r="IB71" s="14">
        <f>IF($GV71=0,0,INDEX(战宠!P$15:P$27,新怪物属性!$GV$3)*(INDEX(战宠!$U$7:$Y$10,1,新怪物属性!$GV71)))*(新怪物属性!$GW71+4)
+IF($GX71=0,0,INDEX(战宠!P$15:P$27,新怪物属性!$GX$3)*(INDEX(战宠!$U$7:$Y$10,1,新怪物属性!$GX71)))*(新怪物属性!$GY71+4)
+IF($GZ71=0,0,INDEX(战宠!P$15:P$27,新怪物属性!$GZ$3)*(INDEX(战宠!$U$7:$Y$10,1,新怪物属性!$GZ71)))*(新怪物属性!$HA71+4)
+IF($HB71=0,0,INDEX(战宠!P$15:P$27,新怪物属性!$HB$3)*(INDEX(战宠!$U$7:$Y$10,1,新怪物属性!$HB71)))*(新怪物属性!$HC71+4)
+IF($HD71=0,0,INDEX(战宠!P$15:P$27,新怪物属性!$HD$3)*(INDEX(战宠!$U$7:$Y$10,1,新怪物属性!$HD71)))*(新怪物属性!$HE71+4)
+IF($HF71=0,0,INDEX(战宠!P$15:P$27,新怪物属性!$HF$3)*(INDEX(战宠!$U$7:$Y$10,1,新怪物属性!$HF71)))*(新怪物属性!$HG71+4)
+IF($HH71=0,0,INDEX(战宠!P$15:P$27,新怪物属性!$HH$3)*(INDEX(战宠!$U$7:$Y$10,1,新怪物属性!$HH71)))*(新怪物属性!$HI71+4)
+IF($HJ71=0,0,INDEX(战宠!P$15:P$27,新怪物属性!$HJ$3)*(INDEX(战宠!$U$7:$Y$10,1,新怪物属性!$HJ71)))*(新怪物属性!$HK71+4)
+IF($HL71=0,0,INDEX(战宠!P$15:P$27,新怪物属性!$HL$3)*(INDEX(战宠!$U$7:$Y$10,1,新怪物属性!$HL71)))*(新怪物属性!$HM71+4)
+IF($HN71=0,0,INDEX(战宠!P$15:P$27,新怪物属性!$HN$3)*(INDEX(战宠!$U$7:$Y$10,1,新怪物属性!$HN71)))*(新怪物属性!$HO71+4)
+IF($HP71=0,0,INDEX(战宠!P$15:P$27,新怪物属性!$HP$3)*(INDEX(战宠!$U$7:$Y$10,1,新怪物属性!$HP71)))*(新怪物属性!$HQ71+4)
+IF($HR71=0,0,INDEX(战宠!P$15:P$27,新怪物属性!$HR$3)*(INDEX(战宠!$U$7:$Y$10,1,新怪物属性!$HR71)))*(新怪物属性!$HS71+4)
+IF($HT71=0,0,INDEX(战宠!P$15:P$27,新怪物属性!$HT$3)*(INDEX(战宠!$U$7:$Y$10,1,新怪物属性!$HT71)))*(新怪物属性!$HU71+4)</f>
        <v>61000</v>
      </c>
      <c r="IC71" s="14">
        <f>IF($GV71=0,0,INDEX(战宠!Q$15:Q$27,新怪物属性!$GV$3)*(INDEX(战宠!$U$7:$Y$10,1,新怪物属性!$GV71)))*(新怪物属性!$GW71+4)
+IF($GX71=0,0,INDEX(战宠!Q$15:Q$27,新怪物属性!$GX$3)*(INDEX(战宠!$U$7:$Y$10,1,新怪物属性!$GX71)))*(新怪物属性!$GY71+4)
+IF($GZ71=0,0,INDEX(战宠!Q$15:Q$27,新怪物属性!$GZ$3)*(INDEX(战宠!$U$7:$Y$10,1,新怪物属性!$GZ71)))*(新怪物属性!$HA71+4)
+IF($HB71=0,0,INDEX(战宠!Q$15:Q$27,新怪物属性!$HB$3)*(INDEX(战宠!$U$7:$Y$10,1,新怪物属性!$HB71)))*(新怪物属性!$HC71+4)
+IF($HD71=0,0,INDEX(战宠!Q$15:Q$27,新怪物属性!$HD$3)*(INDEX(战宠!$U$7:$Y$10,1,新怪物属性!$HD71)))*(新怪物属性!$HE71+4)
+IF($HF71=0,0,INDEX(战宠!Q$15:Q$27,新怪物属性!$HF$3)*(INDEX(战宠!$U$7:$Y$10,1,新怪物属性!$HF71)))*(新怪物属性!$HG71+4)
+IF($HH71=0,0,INDEX(战宠!Q$15:Q$27,新怪物属性!$HH$3)*(INDEX(战宠!$U$7:$Y$10,1,新怪物属性!$HH71)))*(新怪物属性!$HI71+4)
+IF($HJ71=0,0,INDEX(战宠!Q$15:Q$27,新怪物属性!$HJ$3)*(INDEX(战宠!$U$7:$Y$10,1,新怪物属性!$HJ71)))*(新怪物属性!$HK71+4)
+IF($HL71=0,0,INDEX(战宠!Q$15:Q$27,新怪物属性!$HL$3)*(INDEX(战宠!$U$7:$Y$10,1,新怪物属性!$HL71)))*(新怪物属性!$HM71+4)
+IF($HN71=0,0,INDEX(战宠!Q$15:Q$27,新怪物属性!$HN$3)*(INDEX(战宠!$U$7:$Y$10,1,新怪物属性!$HN71)))*(新怪物属性!$HO71+4)
+IF($HP71=0,0,INDEX(战宠!Q$15:Q$27,新怪物属性!$HP$3)*(INDEX(战宠!$U$7:$Y$10,1,新怪物属性!$HP71)))*(新怪物属性!$HQ71+4)
+IF($HR71=0,0,INDEX(战宠!Q$15:Q$27,新怪物属性!$HR$3)*(INDEX(战宠!$U$7:$Y$10,1,新怪物属性!$HR71)))*(新怪物属性!$HS71+4)
+IF($HT71=0,0,INDEX(战宠!Q$15:Q$27,新怪物属性!$HT$3)*(INDEX(战宠!$U$7:$Y$10,1,新怪物属性!$HT71)))*(新怪物属性!$HU71+4)</f>
        <v>469500</v>
      </c>
      <c r="ID71" s="14">
        <f>IF($GV71=0,0,INDEX(战宠!R$15:R$27,新怪物属性!$GV$3)*(INDEX(战宠!$U$7:$Y$10,1,新怪物属性!$GV71)))*(新怪物属性!$GW71+4)
+IF($GX71=0,0,INDEX(战宠!R$15:R$27,新怪物属性!$GX$3)*(INDEX(战宠!$U$7:$Y$10,1,新怪物属性!$GX71)))*(新怪物属性!$GY71+4)
+IF($GZ71=0,0,INDEX(战宠!R$15:R$27,新怪物属性!$GZ$3)*(INDEX(战宠!$U$7:$Y$10,1,新怪物属性!$GZ71)))*(新怪物属性!$HA71+4)
+IF($HB71=0,0,INDEX(战宠!R$15:R$27,新怪物属性!$HB$3)*(INDEX(战宠!$U$7:$Y$10,1,新怪物属性!$HB71)))*(新怪物属性!$HC71+4)
+IF($HD71=0,0,INDEX(战宠!R$15:R$27,新怪物属性!$HD$3)*(INDEX(战宠!$U$7:$Y$10,1,新怪物属性!$HD71)))*(新怪物属性!$HE71+4)
+IF($HF71=0,0,INDEX(战宠!R$15:R$27,新怪物属性!$HF$3)*(INDEX(战宠!$U$7:$Y$10,1,新怪物属性!$HF71)))*(新怪物属性!$HG71+4)
+IF($HH71=0,0,INDEX(战宠!R$15:R$27,新怪物属性!$HH$3)*(INDEX(战宠!$U$7:$Y$10,1,新怪物属性!$HH71)))*(新怪物属性!$HI71+4)
+IF($HJ71=0,0,INDEX(战宠!R$15:R$27,新怪物属性!$HJ$3)*(INDEX(战宠!$U$7:$Y$10,1,新怪物属性!$HJ71)))*(新怪物属性!$HK71+4)
+IF($HL71=0,0,INDEX(战宠!R$15:R$27,新怪物属性!$HL$3)*(INDEX(战宠!$U$7:$Y$10,1,新怪物属性!$HL71)))*(新怪物属性!$HM71+4)
+IF($HN71=0,0,INDEX(战宠!R$15:R$27,新怪物属性!$HN$3)*(INDEX(战宠!$U$7:$Y$10,1,新怪物属性!$HN71)))*(新怪物属性!$HO71+4)
+IF($HP71=0,0,INDEX(战宠!R$15:R$27,新怪物属性!$HP$3)*(INDEX(战宠!$U$7:$Y$10,1,新怪物属性!$HP71)))*(新怪物属性!$HQ71+4)
+IF($HR71=0,0,INDEX(战宠!R$15:R$27,新怪物属性!$HR$3)*(INDEX(战宠!$U$7:$Y$10,1,新怪物属性!$HR71)))*(新怪物属性!$HS71+4)
+IF($HT71=0,0,INDEX(战宠!R$15:R$27,新怪物属性!$HT$3)*(INDEX(战宠!$U$7:$Y$10,1,新怪物属性!$HT71)))*(新怪物属性!$HU71+4)</f>
        <v>29700</v>
      </c>
      <c r="IE71" s="14">
        <f>IF($GV71=0,0,INDEX(战宠!S$15:S$27,新怪物属性!$GV$3)*(INDEX(战宠!$U$7:$Y$10,1,新怪物属性!$GV71)))*(新怪物属性!$GW71+4)
+IF($GX71=0,0,INDEX(战宠!S$15:S$27,新怪物属性!$GX$3)*(INDEX(战宠!$U$7:$Y$10,1,新怪物属性!$GX71)))*(新怪物属性!$GY71+4)
+IF($GZ71=0,0,INDEX(战宠!S$15:S$27,新怪物属性!$GZ$3)*(INDEX(战宠!$U$7:$Y$10,1,新怪物属性!$GZ71)))*(新怪物属性!$HA71+4)
+IF($HB71=0,0,INDEX(战宠!S$15:S$27,新怪物属性!$HB$3)*(INDEX(战宠!$U$7:$Y$10,1,新怪物属性!$HB71)))*(新怪物属性!$HC71+4)
+IF($HD71=0,0,INDEX(战宠!S$15:S$27,新怪物属性!$HD$3)*(INDEX(战宠!$U$7:$Y$10,1,新怪物属性!$HD71)))*(新怪物属性!$HE71+4)
+IF($HF71=0,0,INDEX(战宠!S$15:S$27,新怪物属性!$HF$3)*(INDEX(战宠!$U$7:$Y$10,1,新怪物属性!$HF71)))*(新怪物属性!$HG71+4)
+IF($HH71=0,0,INDEX(战宠!S$15:S$27,新怪物属性!$HH$3)*(INDEX(战宠!$U$7:$Y$10,1,新怪物属性!$HH71)))*(新怪物属性!$HI71+4)
+IF($HJ71=0,0,INDEX(战宠!S$15:S$27,新怪物属性!$HJ$3)*(INDEX(战宠!$U$7:$Y$10,1,新怪物属性!$HJ71)))*(新怪物属性!$HK71+4)
+IF($HL71=0,0,INDEX(战宠!S$15:S$27,新怪物属性!$HL$3)*(INDEX(战宠!$U$7:$Y$10,1,新怪物属性!$HL71)))*(新怪物属性!$HM71+4)
+IF($HN71=0,0,INDEX(战宠!S$15:S$27,新怪物属性!$HN$3)*(INDEX(战宠!$U$7:$Y$10,1,新怪物属性!$HN71)))*(新怪物属性!$HO71+4)
+IF($HP71=0,0,INDEX(战宠!S$15:S$27,新怪物属性!$HP$3)*(INDEX(战宠!$U$7:$Y$10,1,新怪物属性!$HP71)))*(新怪物属性!$HQ71+4)
+IF($HR71=0,0,INDEX(战宠!S$15:S$27,新怪物属性!$HR$3)*(INDEX(战宠!$U$7:$Y$10,1,新怪物属性!$HR71)))*(新怪物属性!$HS71+4)
+IF($HT71=0,0,INDEX(战宠!S$15:S$27,新怪物属性!$HT$3)*(INDEX(战宠!$U$7:$Y$10,1,新怪物属性!$HT71)))*(新怪物属性!$HU71+4)</f>
        <v>742500</v>
      </c>
      <c r="IF71" s="14">
        <f>IF($GV71=0,0,INDEX(战宠!T$15:T$27,新怪物属性!$GV$3)*(INDEX(战宠!$U$7:$Y$10,1,新怪物属性!$GV71)))*(新怪物属性!$GW71+4)
+IF($GX71=0,0,INDEX(战宠!T$15:T$27,新怪物属性!$GX$3)*(INDEX(战宠!$U$7:$Y$10,1,新怪物属性!$GX71)))*(新怪物属性!$GY71+4)
+IF($GZ71=0,0,INDEX(战宠!T$15:T$27,新怪物属性!$GZ$3)*(INDEX(战宠!$U$7:$Y$10,1,新怪物属性!$GZ71)))*(新怪物属性!$HA71+4)
+IF($HB71=0,0,INDEX(战宠!T$15:T$27,新怪物属性!$HB$3)*(INDEX(战宠!$U$7:$Y$10,1,新怪物属性!$HB71)))*(新怪物属性!$HC71+4)
+IF($HD71=0,0,INDEX(战宠!T$15:T$27,新怪物属性!$HD$3)*(INDEX(战宠!$U$7:$Y$10,1,新怪物属性!$HD71)))*(新怪物属性!$HE71+4)
+IF($HF71=0,0,INDEX(战宠!T$15:T$27,新怪物属性!$HF$3)*(INDEX(战宠!$U$7:$Y$10,1,新怪物属性!$HF71)))*(新怪物属性!$HG71+4)
+IF($HH71=0,0,INDEX(战宠!T$15:T$27,新怪物属性!$HH$3)*(INDEX(战宠!$U$7:$Y$10,1,新怪物属性!$HH71)))*(新怪物属性!$HI71+4)
+IF($HJ71=0,0,INDEX(战宠!T$15:T$27,新怪物属性!$HJ$3)*(INDEX(战宠!$U$7:$Y$10,1,新怪物属性!$HJ71)))*(新怪物属性!$HK71+4)
+IF($HL71=0,0,INDEX(战宠!T$15:T$27,新怪物属性!$HL$3)*(INDEX(战宠!$U$7:$Y$10,1,新怪物属性!$HL71)))*(新怪物属性!$HM71+4)
+IF($HN71=0,0,INDEX(战宠!T$15:T$27,新怪物属性!$HN$3)*(INDEX(战宠!$U$7:$Y$10,1,新怪物属性!$HN71)))*(新怪物属性!$HO71+4)
+IF($HP71=0,0,INDEX(战宠!T$15:T$27,新怪物属性!$HP$3)*(INDEX(战宠!$U$7:$Y$10,1,新怪物属性!$HP71)))*(新怪物属性!$HQ71+4)
+IF($HR71=0,0,INDEX(战宠!T$15:T$27,新怪物属性!$HR$3)*(INDEX(战宠!$U$7:$Y$10,1,新怪物属性!$HR71)))*(新怪物属性!$HS71+4)
+IF($HT71=0,0,INDEX(战宠!T$15:T$27,新怪物属性!$HT$3)*(INDEX(战宠!$U$7:$Y$10,1,新怪物属性!$HT71)))*(新怪物属性!$HU71+4)</f>
        <v>19497.5</v>
      </c>
      <c r="II71" s="14">
        <f>IF(HX71=0,0,INDEX(战宠!$D$15:$D$27,新怪物属性!HX71))</f>
        <v>0.3</v>
      </c>
      <c r="IJ71" s="14">
        <f>IF(HY71=0,0,INDEX(战宠!$D$15:$D$27,新怪物属性!HY71))</f>
        <v>0.25</v>
      </c>
      <c r="IM71" s="14">
        <f t="shared" si="189"/>
        <v>301662</v>
      </c>
      <c r="IN71" s="14">
        <f t="shared" si="190"/>
        <v>302281</v>
      </c>
      <c r="IO71" s="14">
        <f t="shared" si="191"/>
        <v>302944</v>
      </c>
      <c r="IP71" s="14">
        <f t="shared" si="192"/>
        <v>301662</v>
      </c>
      <c r="IQ71" s="14">
        <f t="shared" si="193"/>
        <v>301662</v>
      </c>
      <c r="IR71" s="14">
        <f t="shared" si="145"/>
        <v>1430644</v>
      </c>
      <c r="IS71" s="14">
        <f t="shared" si="146"/>
        <v>83601</v>
      </c>
      <c r="IT71" s="14">
        <f t="shared" si="147"/>
        <v>2793504</v>
      </c>
      <c r="IU71" s="14">
        <f t="shared" si="148"/>
        <v>61349</v>
      </c>
      <c r="IV71" s="28">
        <f t="shared" si="149"/>
        <v>10854</v>
      </c>
      <c r="IW71" s="28">
        <f t="shared" si="150"/>
        <v>10630</v>
      </c>
      <c r="IX71" s="28">
        <f t="shared" si="151"/>
        <v>11190</v>
      </c>
      <c r="IY71" s="28">
        <f t="shared" si="152"/>
        <v>10294</v>
      </c>
      <c r="IZ71" s="28">
        <f t="shared" si="153"/>
        <v>1.3244700000000003</v>
      </c>
      <c r="JA71" s="28">
        <f t="shared" si="154"/>
        <v>1.3244700000000003</v>
      </c>
      <c r="JB71" s="28">
        <f t="shared" si="155"/>
        <v>45</v>
      </c>
      <c r="JC71" s="28">
        <f t="shared" si="156"/>
        <v>37.5</v>
      </c>
      <c r="JD71" s="14">
        <f t="shared" si="157"/>
        <v>1</v>
      </c>
      <c r="JE71" s="14">
        <f t="shared" si="158"/>
        <v>1.6</v>
      </c>
      <c r="JF71" s="14">
        <f t="shared" si="159"/>
        <v>1.6</v>
      </c>
      <c r="JG71" s="18">
        <f t="shared" si="160"/>
        <v>1.7</v>
      </c>
      <c r="JH71" s="18">
        <f t="shared" si="161"/>
        <v>1.45</v>
      </c>
      <c r="JI71" s="18">
        <f t="shared" si="162"/>
        <v>1.45</v>
      </c>
      <c r="JJ71" s="29">
        <f t="shared" si="194"/>
        <v>11004</v>
      </c>
      <c r="JK71" s="29">
        <f t="shared" si="194"/>
        <v>11304</v>
      </c>
      <c r="JL71" s="29">
        <f t="shared" si="194"/>
        <v>11304</v>
      </c>
      <c r="JM71" s="26">
        <f t="shared" si="163"/>
        <v>0.1</v>
      </c>
      <c r="JN71" s="26">
        <f t="shared" si="164"/>
        <v>0.1</v>
      </c>
      <c r="JO71" s="26">
        <f t="shared" si="165"/>
        <v>0.1</v>
      </c>
      <c r="JP71" s="14">
        <f t="shared" si="166"/>
        <v>2</v>
      </c>
      <c r="JQ71" s="14">
        <f t="shared" si="167"/>
        <v>2</v>
      </c>
      <c r="JR71" s="14">
        <f t="shared" si="168"/>
        <v>2</v>
      </c>
      <c r="JS71" s="14">
        <f t="shared" si="169"/>
        <v>6</v>
      </c>
      <c r="JT71" s="14">
        <f t="shared" si="170"/>
        <v>90</v>
      </c>
      <c r="JU71" s="14">
        <f t="shared" si="171"/>
        <v>150</v>
      </c>
      <c r="JV71">
        <v>67</v>
      </c>
      <c r="JW71" s="14">
        <f t="shared" si="195"/>
        <v>19386422</v>
      </c>
      <c r="JY71" s="14">
        <f t="shared" si="31"/>
        <v>167202</v>
      </c>
      <c r="JZ71" s="14">
        <f t="shared" si="196"/>
        <v>185611</v>
      </c>
      <c r="KA71" s="29">
        <f t="shared" si="197"/>
        <v>10204</v>
      </c>
      <c r="KB71" s="29">
        <f t="shared" si="198"/>
        <v>7138</v>
      </c>
      <c r="KC71" s="29">
        <f t="shared" si="199"/>
        <v>8130</v>
      </c>
      <c r="KD71" s="29">
        <f t="shared" si="200"/>
        <v>8949</v>
      </c>
      <c r="KE71" s="14">
        <f t="shared" si="116"/>
        <v>1.3244700000000003</v>
      </c>
      <c r="KF71" s="14">
        <f t="shared" si="117"/>
        <v>1.3244700000000003</v>
      </c>
      <c r="KG71" s="14">
        <f t="shared" si="201"/>
        <v>150800.19984935978</v>
      </c>
      <c r="KH71" s="26">
        <f t="shared" si="172"/>
        <v>0.41411181244364287</v>
      </c>
      <c r="KI71" s="26">
        <f t="shared" si="173"/>
        <v>0.59580239862935469</v>
      </c>
      <c r="KJ71" s="29">
        <f t="shared" si="202"/>
        <v>31417</v>
      </c>
      <c r="KK71" s="29">
        <f t="shared" si="203"/>
        <v>129242</v>
      </c>
      <c r="KL71" s="29">
        <f t="shared" si="204"/>
        <v>173066</v>
      </c>
      <c r="KM71" s="23">
        <f t="shared" si="205"/>
        <v>75401</v>
      </c>
      <c r="KN71" s="23">
        <f t="shared" si="206"/>
        <v>53594</v>
      </c>
      <c r="KO71" s="26">
        <f t="shared" si="174"/>
        <v>0.46708088316875618</v>
      </c>
      <c r="KP71" s="26">
        <f t="shared" si="175"/>
        <v>0.48788416731387985</v>
      </c>
      <c r="KQ71" s="26">
        <f t="shared" si="176"/>
        <v>0.48788416731387985</v>
      </c>
      <c r="KR71" s="26">
        <f t="shared" si="207"/>
        <v>6.7080883168756156E-2</v>
      </c>
      <c r="KS71" s="26">
        <v>0.1</v>
      </c>
      <c r="KT71" s="29">
        <f t="shared" si="177"/>
        <v>1.4</v>
      </c>
      <c r="KU71" s="29">
        <f t="shared" si="178"/>
        <v>2.273285254632198</v>
      </c>
      <c r="KV71" s="29">
        <f t="shared" si="179"/>
        <v>2.273285254632198</v>
      </c>
      <c r="KW71" s="29">
        <f t="shared" si="180"/>
        <v>219918.99999999997</v>
      </c>
      <c r="KX71" s="29">
        <f t="shared" si="181"/>
        <v>195869.28858611637</v>
      </c>
      <c r="KY71" s="29">
        <f t="shared" si="182"/>
        <v>196714.19293908798</v>
      </c>
      <c r="KZ71" s="29">
        <f t="shared" si="183"/>
        <v>1428781</v>
      </c>
      <c r="LA71" s="14">
        <f t="shared" si="184"/>
        <v>612502.48</v>
      </c>
      <c r="LE71" s="14">
        <v>1</v>
      </c>
      <c r="LF71" s="14">
        <v>1</v>
      </c>
      <c r="LG71" s="14">
        <v>480</v>
      </c>
      <c r="LH71" s="14">
        <v>80</v>
      </c>
      <c r="LI71" s="14">
        <v>60</v>
      </c>
      <c r="LJ71" s="14">
        <v>60</v>
      </c>
      <c r="LK71" s="14">
        <v>60</v>
      </c>
      <c r="LL71" s="23">
        <f t="shared" si="208"/>
        <v>89168227</v>
      </c>
      <c r="LM71" s="23">
        <f t="shared" si="209"/>
        <v>1</v>
      </c>
      <c r="LN71" s="23">
        <f t="shared" si="210"/>
        <v>89168.23</v>
      </c>
      <c r="LO71" s="14">
        <v>1</v>
      </c>
      <c r="LP71" s="14">
        <v>1</v>
      </c>
      <c r="LQ71" s="14">
        <v>240</v>
      </c>
      <c r="LR71" s="14">
        <v>35</v>
      </c>
      <c r="LS71" s="14">
        <v>22</v>
      </c>
      <c r="LT71" s="14">
        <v>30</v>
      </c>
      <c r="LU71" s="14">
        <v>30</v>
      </c>
      <c r="LV71" s="23">
        <f t="shared" si="211"/>
        <v>46570809</v>
      </c>
      <c r="LW71" s="23">
        <f t="shared" si="212"/>
        <v>1</v>
      </c>
      <c r="LX71" s="23">
        <f t="shared" si="213"/>
        <v>46570.81</v>
      </c>
      <c r="MB71">
        <f t="shared" si="185"/>
        <v>1.6041953899435748</v>
      </c>
      <c r="MC71">
        <f t="shared" si="186"/>
        <v>2.1247086681185667</v>
      </c>
      <c r="ME71" s="14">
        <v>10</v>
      </c>
      <c r="MF71" s="14">
        <v>2</v>
      </c>
      <c r="MG71" s="14">
        <v>1.5</v>
      </c>
      <c r="MH71" s="23">
        <f t="shared" si="187"/>
        <v>2324238</v>
      </c>
      <c r="MI71" s="23">
        <f t="shared" si="214"/>
        <v>1</v>
      </c>
      <c r="MJ71" s="23">
        <f t="shared" si="215"/>
        <v>2324.2399999999998</v>
      </c>
      <c r="MK71" s="14">
        <v>30</v>
      </c>
      <c r="ML71" s="14">
        <v>6</v>
      </c>
      <c r="MM71" s="14">
        <v>4</v>
      </c>
      <c r="MN71" s="23">
        <f t="shared" si="188"/>
        <v>6657973</v>
      </c>
      <c r="MO71" s="23">
        <f t="shared" si="216"/>
        <v>1</v>
      </c>
      <c r="MP71" s="23">
        <f t="shared" si="217"/>
        <v>6657.97</v>
      </c>
      <c r="MR71" s="23">
        <f t="shared" si="218"/>
        <v>8877297</v>
      </c>
      <c r="MS71" s="23">
        <f t="shared" si="219"/>
        <v>1</v>
      </c>
      <c r="MT71" s="23">
        <f t="shared" si="220"/>
        <v>8877.2999999999993</v>
      </c>
      <c r="MU71" s="23">
        <f t="shared" si="221"/>
        <v>3486357</v>
      </c>
      <c r="MV71" s="23">
        <f t="shared" si="222"/>
        <v>1</v>
      </c>
      <c r="MW71" s="23">
        <f t="shared" si="223"/>
        <v>3486.36</v>
      </c>
    </row>
    <row r="72" spans="1:361" ht="16.5" x14ac:dyDescent="0.2">
      <c r="A72">
        <v>37</v>
      </c>
      <c r="B72">
        <v>870</v>
      </c>
      <c r="C72" s="14">
        <v>5</v>
      </c>
      <c r="D72" s="14">
        <v>240</v>
      </c>
      <c r="E72" s="14"/>
      <c r="F72" s="14"/>
      <c r="G72" s="14">
        <v>240</v>
      </c>
      <c r="H72" s="14">
        <v>240</v>
      </c>
      <c r="I72" s="14">
        <v>240</v>
      </c>
      <c r="J72" s="14">
        <v>5</v>
      </c>
      <c r="K72" s="14">
        <v>5</v>
      </c>
      <c r="L72" s="14">
        <v>5</v>
      </c>
      <c r="M72" s="14">
        <v>3</v>
      </c>
      <c r="N72" s="14">
        <v>3</v>
      </c>
      <c r="O72" s="14">
        <v>3</v>
      </c>
      <c r="P72" s="14">
        <v>6</v>
      </c>
      <c r="Q72" s="14">
        <v>5</v>
      </c>
      <c r="R72" s="14">
        <v>5</v>
      </c>
      <c r="S72" s="14">
        <v>5</v>
      </c>
      <c r="T72" s="14">
        <v>5</v>
      </c>
      <c r="U72" s="14">
        <v>5</v>
      </c>
      <c r="V72" s="14">
        <v>5</v>
      </c>
      <c r="W72" s="14">
        <v>5</v>
      </c>
      <c r="X72" s="14">
        <v>240</v>
      </c>
      <c r="Y72" s="14">
        <v>240</v>
      </c>
      <c r="Z72" s="14">
        <v>240</v>
      </c>
      <c r="AA72" s="14">
        <v>240</v>
      </c>
      <c r="AB72" s="14">
        <v>240</v>
      </c>
      <c r="AC72" s="14">
        <v>240</v>
      </c>
      <c r="AD72" s="14">
        <v>240</v>
      </c>
      <c r="AE72" s="14">
        <v>240</v>
      </c>
      <c r="AF72" s="14">
        <v>40</v>
      </c>
      <c r="AG72" s="14">
        <v>30</v>
      </c>
      <c r="AH72" s="14">
        <v>30</v>
      </c>
      <c r="AI72" s="14">
        <v>30</v>
      </c>
      <c r="AJ72" s="14">
        <v>30</v>
      </c>
      <c r="AK72" s="14">
        <v>30</v>
      </c>
      <c r="AL72" s="14">
        <v>35</v>
      </c>
      <c r="AM72" s="14">
        <v>35</v>
      </c>
      <c r="AN72" s="14">
        <v>3</v>
      </c>
      <c r="AO72" s="14">
        <v>3</v>
      </c>
      <c r="AP72" s="14">
        <v>3</v>
      </c>
      <c r="AQ72" s="14">
        <v>3</v>
      </c>
      <c r="AR72" s="14">
        <v>3</v>
      </c>
      <c r="AS72" s="14">
        <v>0</v>
      </c>
      <c r="AT72" s="14">
        <v>0</v>
      </c>
      <c r="AU72" s="14">
        <v>0</v>
      </c>
      <c r="AV72" s="14">
        <v>0</v>
      </c>
      <c r="AW72" s="14">
        <v>2</v>
      </c>
      <c r="AX72" s="14">
        <v>2</v>
      </c>
      <c r="AY72" s="14">
        <v>0</v>
      </c>
      <c r="AZ72" s="14">
        <v>0</v>
      </c>
      <c r="BA72" s="14">
        <v>13</v>
      </c>
      <c r="BD72" s="33"/>
      <c r="BF72" s="14">
        <f>ROUND((INDEX(新战舰养成!S$6:S$18,新怪物属性!$J72+1)+INDEX(新战舰养成!D$6:D$18,新怪物属性!$J72+1)*(新怪物属性!$G72-1))*INDEX(战舰突破!$D$6:$D$18,新怪物属性!$M72+1),0)</f>
        <v>26699</v>
      </c>
      <c r="BG72" s="14">
        <f>ROUND((INDEX(新战舰养成!T$6:T$18,新怪物属性!$J72+1)+INDEX(新战舰养成!E$6:E$18,新怪物属性!$J72+1)*(新怪物属性!$G72-1))*INDEX(战舰突破!$D$6:$D$18,新怪物属性!$M72+1),0)</f>
        <v>213517</v>
      </c>
      <c r="BH72" s="14">
        <f>ROUND((INDEX(新战舰养成!U$6:U$18,新怪物属性!$J72+1)+INDEX(新战舰养成!F$6:F$18,新怪物属性!$J72+1)*(新怪物属性!$G72-1))*INDEX(战舰突破!$D$6:$D$18,新怪物属性!$M72+1),0)</f>
        <v>13452</v>
      </c>
      <c r="BI72" s="14">
        <f>ROUND((INDEX(新战舰养成!V$6:V$18,新怪物属性!$J72+1)+INDEX(新战舰养成!G$6:G$18,新怪物属性!$J72+1)*(新怪物属性!$G72-1))*INDEX(战舰突破!$D$6:$D$18,新怪物属性!$M72+1),0)</f>
        <v>390</v>
      </c>
      <c r="BJ72" s="14">
        <f>ROUND((INDEX(新战舰养成!W$6:W$18,新怪物属性!$J72+1)+INDEX(新战舰养成!H$6:H$18,新怪物属性!$J72+1)*(新怪物属性!$G72-1))*INDEX(战舰突破!$D$6:$D$18,新怪物属性!$M72+1),0)</f>
        <v>5</v>
      </c>
      <c r="BL72" s="14">
        <f>IF($H72&gt;0,ROUND((INDEX(新战舰养成!X$6:X$18,新怪物属性!$K72+1)+INDEX(新战舰养成!I$6:I$18,新怪物属性!$K72+1)*(新怪物属性!$H72-1))*INDEX(战舰突破!$D$6:$D$18,新怪物属性!$N72+1),0),0)</f>
        <v>27063</v>
      </c>
      <c r="BM72" s="14">
        <f>IF($H72&gt;0,ROUND((INDEX(新战舰养成!Y$6:Y$18,新怪物属性!$K72+1)+INDEX(新战舰养成!J$6:J$18,新怪物属性!$K72+1)*(新怪物属性!$H72-1))*INDEX(战舰突破!$D$6:$D$18,新怪物属性!$N72+1),0),0)</f>
        <v>0</v>
      </c>
      <c r="BN72" s="14">
        <f>IF($H72&gt;0,ROUND((INDEX(新战舰养成!Z$6:Z$18,新怪物属性!$K72+1)+INDEX(新战舰养成!K$6:K$18,新怪物属性!$K72+1)*(新怪物属性!$H72-1))*INDEX(战舰突破!$D$6:$D$18,新怪物属性!$N72+1),0),0)</f>
        <v>0</v>
      </c>
      <c r="BO72" s="14">
        <f>IF($H72&gt;0,ROUND((INDEX(新战舰养成!AA$6:AA$18,新怪物属性!$K72+1)+INDEX(新战舰养成!L$6:L$18,新怪物属性!$K72+1)*(新怪物属性!$H72-1))*INDEX(战舰突破!$D$6:$D$18,新怪物属性!$N72+1),0),0)</f>
        <v>266994</v>
      </c>
      <c r="BP72" s="14">
        <f>IF($H72&gt;0,ROUND((INDEX(新战舰养成!AB$6:AB$18,新怪物属性!$K72+1)+INDEX(新战舰养成!M$6:M$18,新怪物属性!$K72+1)*(新怪物属性!$H72-1))*INDEX(战舰突破!$D$6:$D$18,新怪物属性!$N72+1),0),0)</f>
        <v>5244</v>
      </c>
      <c r="BR72" s="14">
        <f>IF($I72&gt;0,ROUND((INDEX(新战舰养成!AC$6:AC$18,新怪物属性!$L72+1)+INDEX(新战舰养成!I$6:I$18,新怪物属性!$L72+1)*(新怪物属性!$I72-1))*INDEX(战舰突破!$D$6:$D$18,新怪物属性!$O72+1),0),0)</f>
        <v>27453</v>
      </c>
      <c r="BS72" s="14">
        <f>IF($I72&gt;0,ROUND((INDEX(新战舰养成!AD$6:AD$18,新怪物属性!$L72+1)+INDEX(新战舰养成!J$6:J$18,新怪物属性!$L72+1)*(新怪物属性!$I72-1))*INDEX(战舰突破!$D$6:$D$18,新怪物属性!$O72+1),0),0)</f>
        <v>0</v>
      </c>
      <c r="BT72" s="14">
        <f>IF($I72&gt;0,ROUND((INDEX(新战舰养成!AE$6:AE$18,新怪物属性!$L72+1)+INDEX(新战舰养成!K$6:K$18,新怪物属性!$L72+1)*(新怪物属性!$I72-1))*INDEX(战舰突破!$D$6:$D$18,新怪物属性!$O72+1),0),0)</f>
        <v>0</v>
      </c>
      <c r="BU72" s="14">
        <f>IF($I72&gt;0,ROUND((INDEX(新战舰养成!AF$6:AF$18,新怪物属性!$L72+1)+INDEX(新战舰养成!L$6:L$18,新怪物属性!$L72+1)*(新怪物属性!$I72-1))*INDEX(战舰突破!$D$6:$D$18,新怪物属性!$O72+1),0),0)</f>
        <v>195767</v>
      </c>
      <c r="BV72" s="14">
        <f>IF($I72&gt;0,ROUND((INDEX(新战舰养成!AG$6:AG$18,新怪物属性!$L72+1)+INDEX(新战舰养成!M$6:M$18,新怪物属性!$L72+1)*(新怪物属性!$I72-1))*INDEX(战舰突破!$D$6:$D$18,新怪物属性!$O72+1),0),0)</f>
        <v>6958</v>
      </c>
      <c r="BY72" s="14">
        <f>(INDEX(装备数值!$C$13:$G$116,新怪物属性!$P74*8+1,BY$2)+INDEX(装备数值!$C$13:$G$116,新怪物属性!$Q74*8+2,BY$2)+INDEX(装备数值!$C$13:$G$116,新怪物属性!$S74*8+3,BY$2)+INDEX(装备数值!$C$13:$G$116,新怪物属性!$R74*8+4,BY$2)+INDEX(装备数值!$C$13:$G$116,新怪物属性!$T74*8+5,BY$2)+INDEX(装备数值!$C$13:$G$116,新怪物属性!$U74*8+6,BY$2)+INDEX(装备数值!$C$13:$G$116,新怪物属性!$V74*8+7,BY$2)+INDEX(装备数值!$C$13:$G$116,新怪物属性!$W74*8+8,BY$2))</f>
        <v>18000</v>
      </c>
      <c r="BZ72" s="14">
        <f>(INDEX(装备数值!$C$13:$G$116,新怪物属性!$P74*8+1,BZ$2)+INDEX(装备数值!$C$13:$G$116,新怪物属性!$Q74*8+2,BZ$2)+INDEX(装备数值!$C$13:$G$116,新怪物属性!$S74*8+3,BZ$2)+INDEX(装备数值!$C$13:$G$116,新怪物属性!$R74*8+4,BZ$2)+INDEX(装备数值!$C$13:$G$116,新怪物属性!$T74*8+5,BZ$2)+INDEX(装备数值!$C$13:$G$116,新怪物属性!$U74*8+6,BZ$2)+INDEX(装备数值!$C$13:$G$116,新怪物属性!$V74*8+7,BZ$2)+INDEX(装备数值!$C$13:$G$116,新怪物属性!$W74*8+8,BZ$2))</f>
        <v>135000</v>
      </c>
      <c r="CA72" s="14">
        <f>(INDEX(装备数值!$C$13:$G$116,新怪物属性!$P74*8+1,CA$2)+INDEX(装备数值!$C$13:$G$116,新怪物属性!$Q74*8+2,CA$2)+INDEX(装备数值!$C$13:$G$116,新怪物属性!$S74*8+3,CA$2)+INDEX(装备数值!$C$13:$G$116,新怪物属性!$R74*8+4,CA$2)+INDEX(装备数值!$C$13:$G$116,新怪物属性!$T74*8+5,CA$2)+INDEX(装备数值!$C$13:$G$116,新怪物属性!$U74*8+6,CA$2)+INDEX(装备数值!$C$13:$G$116,新怪物属性!$V74*8+7,CA$2)+INDEX(装备数值!$C$13:$G$116,新怪物属性!$W74*8+8,CA$2))</f>
        <v>9000</v>
      </c>
      <c r="CB72" s="14">
        <f>(INDEX(装备数值!$C$13:$G$116,新怪物属性!$P74*8+1,CB$2)+INDEX(装备数值!$C$13:$G$116,新怪物属性!$Q74*8+2,CB$2)+INDEX(装备数值!$C$13:$G$116,新怪物属性!$S74*8+3,CB$2)+INDEX(装备数值!$C$13:$G$116,新怪物属性!$R74*8+4,CB$2)+INDEX(装备数值!$C$13:$G$116,新怪物属性!$T74*8+5,CB$2)+INDEX(装备数值!$C$13:$G$116,新怪物属性!$U74*8+6,CB$2)+INDEX(装备数值!$C$13:$G$116,新怪物属性!$V74*8+7,CB$2)+INDEX(装备数值!$C$13:$G$116,新怪物属性!$W74*8+8,CB$2))</f>
        <v>180000</v>
      </c>
      <c r="CC72" s="14">
        <f>(INDEX(装备数值!$C$13:$G$116,新怪物属性!$P74*8+1,CC$2)+INDEX(装备数值!$C$13:$G$116,新怪物属性!$Q74*8+2,CC$2)+INDEX(装备数值!$C$13:$G$116,新怪物属性!$S74*8+3,CC$2)+INDEX(装备数值!$C$13:$G$116,新怪物属性!$R74*8+4,CC$2)+INDEX(装备数值!$C$13:$G$116,新怪物属性!$T74*8+5,CC$2)+INDEX(装备数值!$C$13:$G$116,新怪物属性!$U74*8+6,CC$2)+INDEX(装备数值!$C$13:$G$116,新怪物属性!$V74*8+7,CC$2)+INDEX(装备数值!$C$13:$G$116,新怪物属性!$W74*8+8,CC$2))</f>
        <v>3400</v>
      </c>
      <c r="CF72" s="14">
        <f t="shared" si="143"/>
        <v>4</v>
      </c>
      <c r="CG72" s="14">
        <f t="shared" si="142"/>
        <v>4</v>
      </c>
      <c r="CH72" s="14">
        <f t="shared" si="142"/>
        <v>4</v>
      </c>
      <c r="CI72" s="14">
        <f t="shared" si="142"/>
        <v>4</v>
      </c>
      <c r="CJ72" s="14">
        <f t="shared" si="142"/>
        <v>4</v>
      </c>
      <c r="CK72" s="14">
        <f t="shared" si="142"/>
        <v>0</v>
      </c>
      <c r="CL72" s="14">
        <f t="shared" si="142"/>
        <v>0</v>
      </c>
      <c r="CM72" s="14">
        <f t="shared" si="142"/>
        <v>0</v>
      </c>
      <c r="CN72" s="14">
        <f t="shared" si="142"/>
        <v>0</v>
      </c>
      <c r="CO72" s="14">
        <f t="shared" si="142"/>
        <v>0</v>
      </c>
      <c r="CP72" s="14">
        <f t="shared" si="142"/>
        <v>0</v>
      </c>
      <c r="CQ72" s="14">
        <f t="shared" si="142"/>
        <v>0</v>
      </c>
      <c r="CR72" s="14">
        <f t="shared" si="142"/>
        <v>0</v>
      </c>
      <c r="CS72" s="14">
        <f>SUMIFS(装备数值!BL$50:BL$101,装备数值!$BG$50:$BG$101,"="&amp;新怪物属性!$CF$2,装备数值!$BH$50:$BH$101,"&lt;="&amp;新怪物属性!$CF72)+SUMIFS(装备数值!BL$50:BL$101,装备数值!$BG$50:$BG$101,"="&amp;新怪物属性!$CG$2,装备数值!$BH$50:$BH$101,"&lt;="&amp;新怪物属性!$CG72)+SUMIFS(装备数值!BL$50:BL$101,装备数值!$BG$50:$BG$101,"="&amp;新怪物属性!$CH$2,装备数值!$BH$50:$BH$101,"&lt;="&amp;新怪物属性!$CH72)+SUMIFS(装备数值!BL$50:BL$101,装备数值!$BG$50:$BG$101,"="&amp;新怪物属性!$CI$2,装备数值!$BH$50:$BH$101,"&lt;="&amp;新怪物属性!$CI72)+SUMIFS(装备数值!BL$50:BL$101,装备数值!$BG$50:$BG$101,"="&amp;新怪物属性!$CJ$2,装备数值!$BH$50:$BH$101,"&lt;="&amp;新怪物属性!$CJ72)+SUMIFS(装备数值!BL$50:BL$101,装备数值!$BG$50:$BG$101,"="&amp;新怪物属性!$CK$2,装备数值!$BH$50:$BH$101,"&lt;="&amp;新怪物属性!$CK72)+SUMIFS(装备数值!BL$50:BL$101,装备数值!$BG$50:$BG$101,"="&amp;新怪物属性!$CL$2,装备数值!$BH$50:$BH$101,"&lt;="&amp;新怪物属性!$CL72)+SUMIFS(装备数值!BL$50:BL$101,装备数值!$BG$50:$BG$101,"="&amp;新怪物属性!$CM$2,装备数值!$BH$50:$BH$101,"&lt;="&amp;新怪物属性!$CM72)+SUMIFS(装备数值!BL$50:BL$101,装备数值!$BG$50:$BG$101,"="&amp;新怪物属性!$CN$2,装备数值!$BH$50:$BH$101,"&lt;="&amp;新怪物属性!$CN72)+SUMIFS(装备数值!BL$50:BL$101,装备数值!$BG$50:$BG$101,"="&amp;新怪物属性!$CO$2,装备数值!$BH$50:$BH$101,"&lt;="&amp;新怪物属性!$CO72)+SUMIFS(装备数值!BL$50:BL$101,装备数值!$BG$50:$BG$101,"="&amp;新怪物属性!$CP$2,装备数值!$BH$50:$BH$101,"&lt;="&amp;新怪物属性!$CP72)+SUMIFS(装备数值!BL$50:BL$101,装备数值!$BG$50:$BG$101,"="&amp;新怪物属性!$CQ$2,装备数值!$BH$50:$BH$101,"&lt;="&amp;新怪物属性!$CQ72)+SUMIFS(装备数值!BL$50:BL$101,装备数值!$BG$50:$BG$101,"="&amp;新怪物属性!$CR$2,装备数值!$BH$50:$BH$101,"&lt;="&amp;新怪物属性!$CR72)</f>
        <v>18832</v>
      </c>
      <c r="CT72" s="14">
        <f>SUMIFS(装备数值!BM$50:BM$101,装备数值!$BG$50:$BG$101,"="&amp;新怪物属性!$CF$2,装备数值!$BH$50:$BH$101,"&lt;="&amp;新怪物属性!$CF72)+SUMIFS(装备数值!BM$50:BM$101,装备数值!$BG$50:$BG$101,"="&amp;新怪物属性!$CG$2,装备数值!$BH$50:$BH$101,"&lt;="&amp;新怪物属性!$CG72)+SUMIFS(装备数值!BM$50:BM$101,装备数值!$BG$50:$BG$101,"="&amp;新怪物属性!$CH$2,装备数值!$BH$50:$BH$101,"&lt;="&amp;新怪物属性!$CH72)+SUMIFS(装备数值!BM$50:BM$101,装备数值!$BG$50:$BG$101,"="&amp;新怪物属性!$CI$2,装备数值!$BH$50:$BH$101,"&lt;="&amp;新怪物属性!$CI72)+SUMIFS(装备数值!BM$50:BM$101,装备数值!$BG$50:$BG$101,"="&amp;新怪物属性!$CJ$2,装备数值!$BH$50:$BH$101,"&lt;="&amp;新怪物属性!$CJ72)+SUMIFS(装备数值!BM$50:BM$101,装备数值!$BG$50:$BG$101,"="&amp;新怪物属性!$CK$2,装备数值!$BH$50:$BH$101,"&lt;="&amp;新怪物属性!$CK72)+SUMIFS(装备数值!BM$50:BM$101,装备数值!$BG$50:$BG$101,"="&amp;新怪物属性!$CL$2,装备数值!$BH$50:$BH$101,"&lt;="&amp;新怪物属性!$CL72)+SUMIFS(装备数值!BM$50:BM$101,装备数值!$BG$50:$BG$101,"="&amp;新怪物属性!$CM$2,装备数值!$BH$50:$BH$101,"&lt;="&amp;新怪物属性!$CM72)+SUMIFS(装备数值!BM$50:BM$101,装备数值!$BG$50:$BG$101,"="&amp;新怪物属性!$CN$2,装备数值!$BH$50:$BH$101,"&lt;="&amp;新怪物属性!$CN72)+SUMIFS(装备数值!BM$50:BM$101,装备数值!$BG$50:$BG$101,"="&amp;新怪物属性!$CO$2,装备数值!$BH$50:$BH$101,"&lt;="&amp;新怪物属性!$CO72)+SUMIFS(装备数值!BM$50:BM$101,装备数值!$BG$50:$BG$101,"="&amp;新怪物属性!$CP$2,装备数值!$BH$50:$BH$101,"&lt;="&amp;新怪物属性!$CP72)+SUMIFS(装备数值!BM$50:BM$101,装备数值!$BG$50:$BG$101,"="&amp;新怪物属性!$CQ$2,装备数值!$BH$50:$BH$101,"&lt;="&amp;新怪物属性!$CQ72)+SUMIFS(装备数值!BM$50:BM$101,装备数值!$BG$50:$BG$101,"="&amp;新怪物属性!$CR$2,装备数值!$BH$50:$BH$101,"&lt;="&amp;新怪物属性!$CR72)</f>
        <v>141637</v>
      </c>
      <c r="CU72" s="14">
        <f>SUMIFS(装备数值!BN$50:BN$101,装备数值!$BG$50:$BG$101,"="&amp;新怪物属性!$CF$2,装备数值!$BH$50:$BH$101,"&lt;="&amp;新怪物属性!$CF72)+SUMIFS(装备数值!BN$50:BN$101,装备数值!$BG$50:$BG$101,"="&amp;新怪物属性!$CG$2,装备数值!$BH$50:$BH$101,"&lt;="&amp;新怪物属性!$CG72)+SUMIFS(装备数值!BN$50:BN$101,装备数值!$BG$50:$BG$101,"="&amp;新怪物属性!$CH$2,装备数值!$BH$50:$BH$101,"&lt;="&amp;新怪物属性!$CH72)+SUMIFS(装备数值!BN$50:BN$101,装备数值!$BG$50:$BG$101,"="&amp;新怪物属性!$CI$2,装备数值!$BH$50:$BH$101,"&lt;="&amp;新怪物属性!$CI72)+SUMIFS(装备数值!BN$50:BN$101,装备数值!$BG$50:$BG$101,"="&amp;新怪物属性!$CJ$2,装备数值!$BH$50:$BH$101,"&lt;="&amp;新怪物属性!$CJ72)+SUMIFS(装备数值!BN$50:BN$101,装备数值!$BG$50:$BG$101,"="&amp;新怪物属性!$CK$2,装备数值!$BH$50:$BH$101,"&lt;="&amp;新怪物属性!$CK72)+SUMIFS(装备数值!BN$50:BN$101,装备数值!$BG$50:$BG$101,"="&amp;新怪物属性!$CL$2,装备数值!$BH$50:$BH$101,"&lt;="&amp;新怪物属性!$CL72)+SUMIFS(装备数值!BN$50:BN$101,装备数值!$BG$50:$BG$101,"="&amp;新怪物属性!$CM$2,装备数值!$BH$50:$BH$101,"&lt;="&amp;新怪物属性!$CM72)+SUMIFS(装备数值!BN$50:BN$101,装备数值!$BG$50:$BG$101,"="&amp;新怪物属性!$CN$2,装备数值!$BH$50:$BH$101,"&lt;="&amp;新怪物属性!$CN72)+SUMIFS(装备数值!BN$50:BN$101,装备数值!$BG$50:$BG$101,"="&amp;新怪物属性!$CO$2,装备数值!$BH$50:$BH$101,"&lt;="&amp;新怪物属性!$CO72)+SUMIFS(装备数值!BN$50:BN$101,装备数值!$BG$50:$BG$101,"="&amp;新怪物属性!$CP$2,装备数值!$BH$50:$BH$101,"&lt;="&amp;新怪物属性!$CP72)+SUMIFS(装备数值!BN$50:BN$101,装备数值!$BG$50:$BG$101,"="&amp;新怪物属性!$CQ$2,装备数值!$BH$50:$BH$101,"&lt;="&amp;新怪物属性!$CQ72)+SUMIFS(装备数值!BN$50:BN$101,装备数值!$BG$50:$BG$101,"="&amp;新怪物属性!$CR$2,装备数值!$BH$50:$BH$101,"&lt;="&amp;新怪物属性!$CR72)</f>
        <v>2400</v>
      </c>
      <c r="CV72" s="14">
        <f>SUMIFS(装备数值!BO$50:BO$101,装备数值!$BG$50:$BG$101,"="&amp;新怪物属性!$CF$2,装备数值!$BH$50:$BH$101,"&lt;="&amp;新怪物属性!$CF72)+SUMIFS(装备数值!BO$50:BO$101,装备数值!$BG$50:$BG$101,"="&amp;新怪物属性!$CG$2,装备数值!$BH$50:$BH$101,"&lt;="&amp;新怪物属性!$CG72)+SUMIFS(装备数值!BO$50:BO$101,装备数值!$BG$50:$BG$101,"="&amp;新怪物属性!$CH$2,装备数值!$BH$50:$BH$101,"&lt;="&amp;新怪物属性!$CH72)+SUMIFS(装备数值!BO$50:BO$101,装备数值!$BG$50:$BG$101,"="&amp;新怪物属性!$CI$2,装备数值!$BH$50:$BH$101,"&lt;="&amp;新怪物属性!$CI72)+SUMIFS(装备数值!BO$50:BO$101,装备数值!$BG$50:$BG$101,"="&amp;新怪物属性!$CJ$2,装备数值!$BH$50:$BH$101,"&lt;="&amp;新怪物属性!$CJ72)+SUMIFS(装备数值!BO$50:BO$101,装备数值!$BG$50:$BG$101,"="&amp;新怪物属性!$CK$2,装备数值!$BH$50:$BH$101,"&lt;="&amp;新怪物属性!$CK72)+SUMIFS(装备数值!BO$50:BO$101,装备数值!$BG$50:$BG$101,"="&amp;新怪物属性!$CL$2,装备数值!$BH$50:$BH$101,"&lt;="&amp;新怪物属性!$CL72)+SUMIFS(装备数值!BO$50:BO$101,装备数值!$BG$50:$BG$101,"="&amp;新怪物属性!$CM$2,装备数值!$BH$50:$BH$101,"&lt;="&amp;新怪物属性!$CM72)+SUMIFS(装备数值!BO$50:BO$101,装备数值!$BG$50:$BG$101,"="&amp;新怪物属性!$CN$2,装备数值!$BH$50:$BH$101,"&lt;="&amp;新怪物属性!$CN72)+SUMIFS(装备数值!BO$50:BO$101,装备数值!$BG$50:$BG$101,"="&amp;新怪物属性!$CO$2,装备数值!$BH$50:$BH$101,"&lt;="&amp;新怪物属性!$CO72)+SUMIFS(装备数值!BO$50:BO$101,装备数值!$BG$50:$BG$101,"="&amp;新怪物属性!$CP$2,装备数值!$BH$50:$BH$101,"&lt;="&amp;新怪物属性!$CP72)+SUMIFS(装备数值!BO$50:BO$101,装备数值!$BG$50:$BG$101,"="&amp;新怪物属性!$CQ$2,装备数值!$BH$50:$BH$101,"&lt;="&amp;新怪物属性!$CQ72)+SUMIFS(装备数值!BO$50:BO$101,装备数值!$BG$50:$BG$101,"="&amp;新怪物属性!$CR$2,装备数值!$BH$50:$BH$101,"&lt;="&amp;新怪物属性!$CR72)</f>
        <v>485500</v>
      </c>
      <c r="CW72" s="14">
        <f>SUMIFS(装备数值!BP$50:BP$101,装备数值!$BG$50:$BG$101,"="&amp;新怪物属性!$CF$2,装备数值!$BH$50:$BH$101,"&lt;="&amp;新怪物属性!$CF72)+SUMIFS(装备数值!BP$50:BP$101,装备数值!$BG$50:$BG$101,"="&amp;新怪物属性!$CG$2,装备数值!$BH$50:$BH$101,"&lt;="&amp;新怪物属性!$CG72)+SUMIFS(装备数值!BP$50:BP$101,装备数值!$BG$50:$BG$101,"="&amp;新怪物属性!$CH$2,装备数值!$BH$50:$BH$101,"&lt;="&amp;新怪物属性!$CH72)+SUMIFS(装备数值!BP$50:BP$101,装备数值!$BG$50:$BG$101,"="&amp;新怪物属性!$CI$2,装备数值!$BH$50:$BH$101,"&lt;="&amp;新怪物属性!$CI72)+SUMIFS(装备数值!BP$50:BP$101,装备数值!$BG$50:$BG$101,"="&amp;新怪物属性!$CJ$2,装备数值!$BH$50:$BH$101,"&lt;="&amp;新怪物属性!$CJ72)+SUMIFS(装备数值!BP$50:BP$101,装备数值!$BG$50:$BG$101,"="&amp;新怪物属性!$CK$2,装备数值!$BH$50:$BH$101,"&lt;="&amp;新怪物属性!$CK72)+SUMIFS(装备数值!BP$50:BP$101,装备数值!$BG$50:$BG$101,"="&amp;新怪物属性!$CL$2,装备数值!$BH$50:$BH$101,"&lt;="&amp;新怪物属性!$CL72)+SUMIFS(装备数值!BP$50:BP$101,装备数值!$BG$50:$BG$101,"="&amp;新怪物属性!$CM$2,装备数值!$BH$50:$BH$101,"&lt;="&amp;新怪物属性!$CM72)+SUMIFS(装备数值!BP$50:BP$101,装备数值!$BG$50:$BG$101,"="&amp;新怪物属性!$CN$2,装备数值!$BH$50:$BH$101,"&lt;="&amp;新怪物属性!$CN72)+SUMIFS(装备数值!BP$50:BP$101,装备数值!$BG$50:$BG$101,"="&amp;新怪物属性!$CO$2,装备数值!$BH$50:$BH$101,"&lt;="&amp;新怪物属性!$CO72)+SUMIFS(装备数值!BP$50:BP$101,装备数值!$BG$50:$BG$101,"="&amp;新怪物属性!$CP$2,装备数值!$BH$50:$BH$101,"&lt;="&amp;新怪物属性!$CP72)+SUMIFS(装备数值!BP$50:BP$101,装备数值!$BG$50:$BG$101,"="&amp;新怪物属性!$CQ$2,装备数值!$BH$50:$BH$101,"&lt;="&amp;新怪物属性!$CQ72)+SUMIFS(装备数值!BP$50:BP$101,装备数值!$BG$50:$BG$101,"="&amp;新怪物属性!$CR$2,装备数值!$BH$50:$BH$101,"&lt;="&amp;新怪物属性!$CR72)</f>
        <v>9670</v>
      </c>
      <c r="CX72" s="14">
        <f>SUMIFS(装备数值!BQ$50:BQ$101,装备数值!$BG$50:$BG$101,"="&amp;新怪物属性!$CF$2,装备数值!$BH$50:$BH$101,"&lt;="&amp;新怪物属性!$CF72)+SUMIFS(装备数值!BQ$50:BQ$101,装备数值!$BG$50:$BG$101,"="&amp;新怪物属性!$CG$2,装备数值!$BH$50:$BH$101,"&lt;="&amp;新怪物属性!$CG72)+SUMIFS(装备数值!BQ$50:BQ$101,装备数值!$BG$50:$BG$101,"="&amp;新怪物属性!$CH$2,装备数值!$BH$50:$BH$101,"&lt;="&amp;新怪物属性!$CH72)+SUMIFS(装备数值!BQ$50:BQ$101,装备数值!$BG$50:$BG$101,"="&amp;新怪物属性!$CI$2,装备数值!$BH$50:$BH$101,"&lt;="&amp;新怪物属性!$CI72)+SUMIFS(装备数值!BQ$50:BQ$101,装备数值!$BG$50:$BG$101,"="&amp;新怪物属性!$CJ$2,装备数值!$BH$50:$BH$101,"&lt;="&amp;新怪物属性!$CJ72)+SUMIFS(装备数值!BQ$50:BQ$101,装备数值!$BG$50:$BG$101,"="&amp;新怪物属性!$CK$2,装备数值!$BH$50:$BH$101,"&lt;="&amp;新怪物属性!$CK72)+SUMIFS(装备数值!BQ$50:BQ$101,装备数值!$BG$50:$BG$101,"="&amp;新怪物属性!$CL$2,装备数值!$BH$50:$BH$101,"&lt;="&amp;新怪物属性!$CL72)+SUMIFS(装备数值!BQ$50:BQ$101,装备数值!$BG$50:$BG$101,"="&amp;新怪物属性!$CM$2,装备数值!$BH$50:$BH$101,"&lt;="&amp;新怪物属性!$CM72)+SUMIFS(装备数值!BQ$50:BQ$101,装备数值!$BG$50:$BG$101,"="&amp;新怪物属性!$CN$2,装备数值!$BH$50:$BH$101,"&lt;="&amp;新怪物属性!$CN72)+SUMIFS(装备数值!BQ$50:BQ$101,装备数值!$BG$50:$BG$101,"="&amp;新怪物属性!$CO$2,装备数值!$BH$50:$BH$101,"&lt;="&amp;新怪物属性!$CO72)+SUMIFS(装备数值!BQ$50:BQ$101,装备数值!$BG$50:$BG$101,"="&amp;新怪物属性!$CP$2,装备数值!$BH$50:$BH$101,"&lt;="&amp;新怪物属性!$CP72)+SUMIFS(装备数值!BQ$50:BQ$101,装备数值!$BG$50:$BG$101,"="&amp;新怪物属性!$CQ$2,装备数值!$BH$50:$BH$101,"&lt;="&amp;新怪物属性!$CQ72)+SUMIFS(装备数值!BQ$50:BQ$101,装备数值!$BG$50:$BG$101,"="&amp;新怪物属性!$CR$2,装备数值!$BH$50:$BH$101,"&lt;="&amp;新怪物属性!$CR72)</f>
        <v>250</v>
      </c>
      <c r="CY72" s="14">
        <f>SUMIFS(装备数值!BR$50:BR$101,装备数值!$BG$50:$BG$101,"="&amp;新怪物属性!$CF$2,装备数值!$BH$50:$BH$101,"&lt;="&amp;新怪物属性!$CF72)+SUMIFS(装备数值!BR$50:BR$101,装备数值!$BG$50:$BG$101,"="&amp;新怪物属性!$CG$2,装备数值!$BH$50:$BH$101,"&lt;="&amp;新怪物属性!$CG72)+SUMIFS(装备数值!BR$50:BR$101,装备数值!$BG$50:$BG$101,"="&amp;新怪物属性!$CH$2,装备数值!$BH$50:$BH$101,"&lt;="&amp;新怪物属性!$CH72)+SUMIFS(装备数值!BR$50:BR$101,装备数值!$BG$50:$BG$101,"="&amp;新怪物属性!$CI$2,装备数值!$BH$50:$BH$101,"&lt;="&amp;新怪物属性!$CI72)+SUMIFS(装备数值!BR$50:BR$101,装备数值!$BG$50:$BG$101,"="&amp;新怪物属性!$CJ$2,装备数值!$BH$50:$BH$101,"&lt;="&amp;新怪物属性!$CJ72)+SUMIFS(装备数值!BR$50:BR$101,装备数值!$BG$50:$BG$101,"="&amp;新怪物属性!$CK$2,装备数值!$BH$50:$BH$101,"&lt;="&amp;新怪物属性!$CK72)+SUMIFS(装备数值!BR$50:BR$101,装备数值!$BG$50:$BG$101,"="&amp;新怪物属性!$CL$2,装备数值!$BH$50:$BH$101,"&lt;="&amp;新怪物属性!$CL72)+SUMIFS(装备数值!BR$50:BR$101,装备数值!$BG$50:$BG$101,"="&amp;新怪物属性!$CM$2,装备数值!$BH$50:$BH$101,"&lt;="&amp;新怪物属性!$CM72)+SUMIFS(装备数值!BR$50:BR$101,装备数值!$BG$50:$BG$101,"="&amp;新怪物属性!$CN$2,装备数值!$BH$50:$BH$101,"&lt;="&amp;新怪物属性!$CN72)+SUMIFS(装备数值!BR$50:BR$101,装备数值!$BG$50:$BG$101,"="&amp;新怪物属性!$CO$2,装备数值!$BH$50:$BH$101,"&lt;="&amp;新怪物属性!$CO72)+SUMIFS(装备数值!BR$50:BR$101,装备数值!$BG$50:$BG$101,"="&amp;新怪物属性!$CP$2,装备数值!$BH$50:$BH$101,"&lt;="&amp;新怪物属性!$CP72)+SUMIFS(装备数值!BR$50:BR$101,装备数值!$BG$50:$BG$101,"="&amp;新怪物属性!$CQ$2,装备数值!$BH$50:$BH$101,"&lt;="&amp;新怪物属性!$CQ72)+SUMIFS(装备数值!BR$50:BR$101,装备数值!$BG$50:$BG$101,"="&amp;新怪物属性!$CR$2,装备数值!$BH$50:$BH$101,"&lt;="&amp;新怪物属性!$CR72)</f>
        <v>250</v>
      </c>
      <c r="CZ72" s="14">
        <f>SUMIFS(装备数值!BS$50:BS$101,装备数值!$BG$50:$BG$101,"="&amp;新怪物属性!$CF$2,装备数值!$BH$50:$BH$101,"&lt;="&amp;新怪物属性!$CF72)+SUMIFS(装备数值!BS$50:BS$101,装备数值!$BG$50:$BG$101,"="&amp;新怪物属性!$CG$2,装备数值!$BH$50:$BH$101,"&lt;="&amp;新怪物属性!$CG72)+SUMIFS(装备数值!BS$50:BS$101,装备数值!$BG$50:$BG$101,"="&amp;新怪物属性!$CH$2,装备数值!$BH$50:$BH$101,"&lt;="&amp;新怪物属性!$CH72)+SUMIFS(装备数值!BS$50:BS$101,装备数值!$BG$50:$BG$101,"="&amp;新怪物属性!$CI$2,装备数值!$BH$50:$BH$101,"&lt;="&amp;新怪物属性!$CI72)+SUMIFS(装备数值!BS$50:BS$101,装备数值!$BG$50:$BG$101,"="&amp;新怪物属性!$CJ$2,装备数值!$BH$50:$BH$101,"&lt;="&amp;新怪物属性!$CJ72)+SUMIFS(装备数值!BS$50:BS$101,装备数值!$BG$50:$BG$101,"="&amp;新怪物属性!$CK$2,装备数值!$BH$50:$BH$101,"&lt;="&amp;新怪物属性!$CK72)+SUMIFS(装备数值!BS$50:BS$101,装备数值!$BG$50:$BG$101,"="&amp;新怪物属性!$CL$2,装备数值!$BH$50:$BH$101,"&lt;="&amp;新怪物属性!$CL72)+SUMIFS(装备数值!BS$50:BS$101,装备数值!$BG$50:$BG$101,"="&amp;新怪物属性!$CM$2,装备数值!$BH$50:$BH$101,"&lt;="&amp;新怪物属性!$CM72)+SUMIFS(装备数值!BS$50:BS$101,装备数值!$BG$50:$BG$101,"="&amp;新怪物属性!$CN$2,装备数值!$BH$50:$BH$101,"&lt;="&amp;新怪物属性!$CN72)+SUMIFS(装备数值!BS$50:BS$101,装备数值!$BG$50:$BG$101,"="&amp;新怪物属性!$CO$2,装备数值!$BH$50:$BH$101,"&lt;="&amp;新怪物属性!$CO72)+SUMIFS(装备数值!BS$50:BS$101,装备数值!$BG$50:$BG$101,"="&amp;新怪物属性!$CP$2,装备数值!$BH$50:$BH$101,"&lt;="&amp;新怪物属性!$CP72)+SUMIFS(装备数值!BS$50:BS$101,装备数值!$BG$50:$BG$101,"="&amp;新怪物属性!$CQ$2,装备数值!$BH$50:$BH$101,"&lt;="&amp;新怪物属性!$CQ72)+SUMIFS(装备数值!BS$50:BS$101,装备数值!$BG$50:$BG$101,"="&amp;新怪物属性!$CR$2,装备数值!$BH$50:$BH$101,"&lt;="&amp;新怪物属性!$CR72)</f>
        <v>250</v>
      </c>
      <c r="DA72" s="14">
        <f>SUMIFS(装备数值!BT$50:BT$101,装备数值!$BG$50:$BG$101,"="&amp;新怪物属性!$CF$2,装备数值!$BH$50:$BH$101,"&lt;="&amp;新怪物属性!$CF72)+SUMIFS(装备数值!BT$50:BT$101,装备数值!$BG$50:$BG$101,"="&amp;新怪物属性!$CG$2,装备数值!$BH$50:$BH$101,"&lt;="&amp;新怪物属性!$CG72)+SUMIFS(装备数值!BT$50:BT$101,装备数值!$BG$50:$BG$101,"="&amp;新怪物属性!$CH$2,装备数值!$BH$50:$BH$101,"&lt;="&amp;新怪物属性!$CH72)+SUMIFS(装备数值!BT$50:BT$101,装备数值!$BG$50:$BG$101,"="&amp;新怪物属性!$CI$2,装备数值!$BH$50:$BH$101,"&lt;="&amp;新怪物属性!$CI72)+SUMIFS(装备数值!BT$50:BT$101,装备数值!$BG$50:$BG$101,"="&amp;新怪物属性!$CJ$2,装备数值!$BH$50:$BH$101,"&lt;="&amp;新怪物属性!$CJ72)+SUMIFS(装备数值!BT$50:BT$101,装备数值!$BG$50:$BG$101,"="&amp;新怪物属性!$CK$2,装备数值!$BH$50:$BH$101,"&lt;="&amp;新怪物属性!$CK72)+SUMIFS(装备数值!BT$50:BT$101,装备数值!$BG$50:$BG$101,"="&amp;新怪物属性!$CL$2,装备数值!$BH$50:$BH$101,"&lt;="&amp;新怪物属性!$CL72)+SUMIFS(装备数值!BT$50:BT$101,装备数值!$BG$50:$BG$101,"="&amp;新怪物属性!$CM$2,装备数值!$BH$50:$BH$101,"&lt;="&amp;新怪物属性!$CM72)+SUMIFS(装备数值!BT$50:BT$101,装备数值!$BG$50:$BG$101,"="&amp;新怪物属性!$CN$2,装备数值!$BH$50:$BH$101,"&lt;="&amp;新怪物属性!$CN72)+SUMIFS(装备数值!BT$50:BT$101,装备数值!$BG$50:$BG$101,"="&amp;新怪物属性!$CO$2,装备数值!$BH$50:$BH$101,"&lt;="&amp;新怪物属性!$CO72)+SUMIFS(装备数值!BT$50:BT$101,装备数值!$BG$50:$BG$101,"="&amp;新怪物属性!$CP$2,装备数值!$BH$50:$BH$101,"&lt;="&amp;新怪物属性!$CP72)+SUMIFS(装备数值!BT$50:BT$101,装备数值!$BG$50:$BG$101,"="&amp;新怪物属性!$CQ$2,装备数值!$BH$50:$BH$101,"&lt;="&amp;新怪物属性!$CQ72)+SUMIFS(装备数值!BT$50:BT$101,装备数值!$BG$50:$BG$101,"="&amp;新怪物属性!$CR$2,装备数值!$BH$50:$BH$101,"&lt;="&amp;新怪物属性!$CR72)</f>
        <v>250</v>
      </c>
      <c r="DB72" s="14">
        <f>SUMIFS(装备数值!BU$50:BU$101,装备数值!$BG$50:$BG$101,"="&amp;新怪物属性!$CF$2,装备数值!$BH$50:$BH$101,"&lt;="&amp;新怪物属性!$CF72)+SUMIFS(装备数值!BU$50:BU$101,装备数值!$BG$50:$BG$101,"="&amp;新怪物属性!$CG$2,装备数值!$BH$50:$BH$101,"&lt;="&amp;新怪物属性!$CG72)+SUMIFS(装备数值!BU$50:BU$101,装备数值!$BG$50:$BG$101,"="&amp;新怪物属性!$CH$2,装备数值!$BH$50:$BH$101,"&lt;="&amp;新怪物属性!$CH72)+SUMIFS(装备数值!BU$50:BU$101,装备数值!$BG$50:$BG$101,"="&amp;新怪物属性!$CI$2,装备数值!$BH$50:$BH$101,"&lt;="&amp;新怪物属性!$CI72)+SUMIFS(装备数值!BU$50:BU$101,装备数值!$BG$50:$BG$101,"="&amp;新怪物属性!$CJ$2,装备数值!$BH$50:$BH$101,"&lt;="&amp;新怪物属性!$CJ72)+SUMIFS(装备数值!BU$50:BU$101,装备数值!$BG$50:$BG$101,"="&amp;新怪物属性!$CK$2,装备数值!$BH$50:$BH$101,"&lt;="&amp;新怪物属性!$CK72)+SUMIFS(装备数值!BU$50:BU$101,装备数值!$BG$50:$BG$101,"="&amp;新怪物属性!$CL$2,装备数值!$BH$50:$BH$101,"&lt;="&amp;新怪物属性!$CL72)+SUMIFS(装备数值!BU$50:BU$101,装备数值!$BG$50:$BG$101,"="&amp;新怪物属性!$CM$2,装备数值!$BH$50:$BH$101,"&lt;="&amp;新怪物属性!$CM72)+SUMIFS(装备数值!BU$50:BU$101,装备数值!$BG$50:$BG$101,"="&amp;新怪物属性!$CN$2,装备数值!$BH$50:$BH$101,"&lt;="&amp;新怪物属性!$CN72)+SUMIFS(装备数值!BU$50:BU$101,装备数值!$BG$50:$BG$101,"="&amp;新怪物属性!$CO$2,装备数值!$BH$50:$BH$101,"&lt;="&amp;新怪物属性!$CO72)+SUMIFS(装备数值!BU$50:BU$101,装备数值!$BG$50:$BG$101,"="&amp;新怪物属性!$CP$2,装备数值!$BH$50:$BH$101,"&lt;="&amp;新怪物属性!$CP72)+SUMIFS(装备数值!BU$50:BU$101,装备数值!$BG$50:$BG$101,"="&amp;新怪物属性!$CQ$2,装备数值!$BH$50:$BH$101,"&lt;="&amp;新怪物属性!$CQ72)+SUMIFS(装备数值!BU$50:BU$101,装备数值!$BG$50:$BG$101,"="&amp;新怪物属性!$CR$2,装备数值!$BH$50:$BH$101,"&lt;="&amp;新怪物属性!$CR72)</f>
        <v>0.05</v>
      </c>
      <c r="DC72" s="14">
        <f>SUMIFS(装备数值!BV$50:BV$101,装备数值!$BG$50:$BG$101,"="&amp;新怪物属性!$CF$2,装备数值!$BH$50:$BH$101,"&lt;="&amp;新怪物属性!$CF72)+SUMIFS(装备数值!BV$50:BV$101,装备数值!$BG$50:$BG$101,"="&amp;新怪物属性!$CG$2,装备数值!$BH$50:$BH$101,"&lt;="&amp;新怪物属性!$CG72)+SUMIFS(装备数值!BV$50:BV$101,装备数值!$BG$50:$BG$101,"="&amp;新怪物属性!$CH$2,装备数值!$BH$50:$BH$101,"&lt;="&amp;新怪物属性!$CH72)+SUMIFS(装备数值!BV$50:BV$101,装备数值!$BG$50:$BG$101,"="&amp;新怪物属性!$CI$2,装备数值!$BH$50:$BH$101,"&lt;="&amp;新怪物属性!$CI72)+SUMIFS(装备数值!BV$50:BV$101,装备数值!$BG$50:$BG$101,"="&amp;新怪物属性!$CJ$2,装备数值!$BH$50:$BH$101,"&lt;="&amp;新怪物属性!$CJ72)+SUMIFS(装备数值!BV$50:BV$101,装备数值!$BG$50:$BG$101,"="&amp;新怪物属性!$CK$2,装备数值!$BH$50:$BH$101,"&lt;="&amp;新怪物属性!$CK72)+SUMIFS(装备数值!BV$50:BV$101,装备数值!$BG$50:$BG$101,"="&amp;新怪物属性!$CL$2,装备数值!$BH$50:$BH$101,"&lt;="&amp;新怪物属性!$CL72)+SUMIFS(装备数值!BV$50:BV$101,装备数值!$BG$50:$BG$101,"="&amp;新怪物属性!$CM$2,装备数值!$BH$50:$BH$101,"&lt;="&amp;新怪物属性!$CM72)+SUMIFS(装备数值!BV$50:BV$101,装备数值!$BG$50:$BG$101,"="&amp;新怪物属性!$CN$2,装备数值!$BH$50:$BH$101,"&lt;="&amp;新怪物属性!$CN72)+SUMIFS(装备数值!BV$50:BV$101,装备数值!$BG$50:$BG$101,"="&amp;新怪物属性!$CO$2,装备数值!$BH$50:$BH$101,"&lt;="&amp;新怪物属性!$CO72)+SUMIFS(装备数值!BV$50:BV$101,装备数值!$BG$50:$BG$101,"="&amp;新怪物属性!$CP$2,装备数值!$BH$50:$BH$101,"&lt;="&amp;新怪物属性!$CP72)+SUMIFS(装备数值!BV$50:BV$101,装备数值!$BG$50:$BG$101,"="&amp;新怪物属性!$CQ$2,装备数值!$BH$50:$BH$101,"&lt;="&amp;新怪物属性!$CQ72)+SUMIFS(装备数值!BV$50:BV$101,装备数值!$BG$50:$BG$101,"="&amp;新怪物属性!$CR$2,装备数值!$BH$50:$BH$101,"&lt;="&amp;新怪物属性!$CR72)</f>
        <v>0.05</v>
      </c>
      <c r="DD72" s="14">
        <f>SUMIFS(装备数值!BW$50:BW$101,装备数值!$BG$50:$BG$101,"="&amp;新怪物属性!$CF$2,装备数值!$BH$50:$BH$101,"&lt;="&amp;新怪物属性!$CF72)+SUMIFS(装备数值!BW$50:BW$101,装备数值!$BG$50:$BG$101,"="&amp;新怪物属性!$CG$2,装备数值!$BH$50:$BH$101,"&lt;="&amp;新怪物属性!$CG72)+SUMIFS(装备数值!BW$50:BW$101,装备数值!$BG$50:$BG$101,"="&amp;新怪物属性!$CH$2,装备数值!$BH$50:$BH$101,"&lt;="&amp;新怪物属性!$CH72)+SUMIFS(装备数值!BW$50:BW$101,装备数值!$BG$50:$BG$101,"="&amp;新怪物属性!$CI$2,装备数值!$BH$50:$BH$101,"&lt;="&amp;新怪物属性!$CI72)+SUMIFS(装备数值!BW$50:BW$101,装备数值!$BG$50:$BG$101,"="&amp;新怪物属性!$CJ$2,装备数值!$BH$50:$BH$101,"&lt;="&amp;新怪物属性!$CJ72)+SUMIFS(装备数值!BW$50:BW$101,装备数值!$BG$50:$BG$101,"="&amp;新怪物属性!$CK$2,装备数值!$BH$50:$BH$101,"&lt;="&amp;新怪物属性!$CK72)+SUMIFS(装备数值!BW$50:BW$101,装备数值!$BG$50:$BG$101,"="&amp;新怪物属性!$CL$2,装备数值!$BH$50:$BH$101,"&lt;="&amp;新怪物属性!$CL72)+SUMIFS(装备数值!BW$50:BW$101,装备数值!$BG$50:$BG$101,"="&amp;新怪物属性!$CM$2,装备数值!$BH$50:$BH$101,"&lt;="&amp;新怪物属性!$CM72)+SUMIFS(装备数值!BW$50:BW$101,装备数值!$BG$50:$BG$101,"="&amp;新怪物属性!$CN$2,装备数值!$BH$50:$BH$101,"&lt;="&amp;新怪物属性!$CN72)+SUMIFS(装备数值!BW$50:BW$101,装备数值!$BG$50:$BG$101,"="&amp;新怪物属性!$CO$2,装备数值!$BH$50:$BH$101,"&lt;="&amp;新怪物属性!$CO72)+SUMIFS(装备数值!BW$50:BW$101,装备数值!$BG$50:$BG$101,"="&amp;新怪物属性!$CP$2,装备数值!$BH$50:$BH$101,"&lt;="&amp;新怪物属性!$CP72)+SUMIFS(装备数值!BW$50:BW$101,装备数值!$BG$50:$BG$101,"="&amp;新怪物属性!$CQ$2,装备数值!$BH$50:$BH$101,"&lt;="&amp;新怪物属性!$CQ72)+SUMIFS(装备数值!BW$50:BW$101,装备数值!$BG$50:$BG$101,"="&amp;新怪物属性!$CR$2,装备数值!$BH$50:$BH$101,"&lt;="&amp;新怪物属性!$CR72)</f>
        <v>0</v>
      </c>
      <c r="DE72" s="14">
        <f>SUMIFS(装备数值!BX$50:BX$101,装备数值!$BG$50:$BG$101,"="&amp;新怪物属性!$CF$2,装备数值!$BH$50:$BH$101,"&lt;="&amp;新怪物属性!$CF72)+SUMIFS(装备数值!BX$50:BX$101,装备数值!$BG$50:$BG$101,"="&amp;新怪物属性!$CG$2,装备数值!$BH$50:$BH$101,"&lt;="&amp;新怪物属性!$CG72)+SUMIFS(装备数值!BX$50:BX$101,装备数值!$BG$50:$BG$101,"="&amp;新怪物属性!$CH$2,装备数值!$BH$50:$BH$101,"&lt;="&amp;新怪物属性!$CH72)+SUMIFS(装备数值!BX$50:BX$101,装备数值!$BG$50:$BG$101,"="&amp;新怪物属性!$CI$2,装备数值!$BH$50:$BH$101,"&lt;="&amp;新怪物属性!$CI72)+SUMIFS(装备数值!BX$50:BX$101,装备数值!$BG$50:$BG$101,"="&amp;新怪物属性!$CJ$2,装备数值!$BH$50:$BH$101,"&lt;="&amp;新怪物属性!$CJ72)+SUMIFS(装备数值!BX$50:BX$101,装备数值!$BG$50:$BG$101,"="&amp;新怪物属性!$CK$2,装备数值!$BH$50:$BH$101,"&lt;="&amp;新怪物属性!$CK72)+SUMIFS(装备数值!BX$50:BX$101,装备数值!$BG$50:$BG$101,"="&amp;新怪物属性!$CL$2,装备数值!$BH$50:$BH$101,"&lt;="&amp;新怪物属性!$CL72)+SUMIFS(装备数值!BX$50:BX$101,装备数值!$BG$50:$BG$101,"="&amp;新怪物属性!$CM$2,装备数值!$BH$50:$BH$101,"&lt;="&amp;新怪物属性!$CM72)+SUMIFS(装备数值!BX$50:BX$101,装备数值!$BG$50:$BG$101,"="&amp;新怪物属性!$CN$2,装备数值!$BH$50:$BH$101,"&lt;="&amp;新怪物属性!$CN72)+SUMIFS(装备数值!BX$50:BX$101,装备数值!$BG$50:$BG$101,"="&amp;新怪物属性!$CO$2,装备数值!$BH$50:$BH$101,"&lt;="&amp;新怪物属性!$CO72)+SUMIFS(装备数值!BX$50:BX$101,装备数值!$BG$50:$BG$101,"="&amp;新怪物属性!$CP$2,装备数值!$BH$50:$BH$101,"&lt;="&amp;新怪物属性!$CP72)+SUMIFS(装备数值!BX$50:BX$101,装备数值!$BG$50:$BG$101,"="&amp;新怪物属性!$CQ$2,装备数值!$BH$50:$BH$101,"&lt;="&amp;新怪物属性!$CQ72)+SUMIFS(装备数值!BX$50:BX$101,装备数值!$BG$50:$BG$101,"="&amp;新怪物属性!$CR$2,装备数值!$BH$50:$BH$101,"&lt;="&amp;新怪物属性!$CR72)</f>
        <v>0</v>
      </c>
      <c r="DH72" s="14">
        <f>INDEX(装备数值!$I$13:$M$116,新怪物属性!$P72*8+1,DH$2)*$X72+INDEX(装备数值!$I$13:$M$116,新怪物属性!$Q72*8+2,DH$2)*$Y72+INDEX(装备数值!$I$13:$M$116,新怪物属性!$S72*8+3,DH$2)*$Z72+INDEX(装备数值!$I$13:$M$116,新怪物属性!$R72*8+4,DH$2)*$AA72+INDEX(装备数值!$I$13:$M$116,新怪物属性!$T72*8+5,DH$2)*$AB72+INDEX(装备数值!$I$13:$M$116,新怪物属性!$U72*8+6,DH$2)*$AC72+INDEX(装备数值!$I$13:$M$116,新怪物属性!$V72*8+7,DH$2)*$AD72+INDEX(装备数值!$I$13:$M$116,新怪物属性!$W72*8+8,DH$2)*$AE72</f>
        <v>39360</v>
      </c>
      <c r="DI72" s="14">
        <f>INDEX(装备数值!$I$13:$M$116,新怪物属性!$P72*8+1,DI$2)*$X72+INDEX(装备数值!$I$13:$M$116,新怪物属性!$Q72*8+2,DI$2)*$Y72+INDEX(装备数值!$I$13:$M$116,新怪物属性!$S72*8+3,DI$2)*$Z72+INDEX(装备数值!$I$13:$M$116,新怪物属性!$R72*8+4,DI$2)*$AA72+INDEX(装备数值!$I$13:$M$116,新怪物属性!$T72*8+5,DI$2)*$AB72+INDEX(装备数值!$I$13:$M$116,新怪物属性!$U72*8+6,DI$2)*$AC72+INDEX(装备数值!$I$13:$M$116,新怪物属性!$V72*8+7,DI$2)*$AD72+INDEX(装备数值!$I$13:$M$116,新怪物属性!$W72*8+8,DI$2)*$AE72</f>
        <v>280800</v>
      </c>
      <c r="DJ72" s="14">
        <f>INDEX(装备数值!$I$13:$M$116,新怪物属性!$P72*8+1,DJ$2)*$X72+INDEX(装备数值!$I$13:$M$116,新怪物属性!$Q72*8+2,DJ$2)*$Y72+INDEX(装备数值!$I$13:$M$116,新怪物属性!$S72*8+3,DJ$2)*$Z72+INDEX(装备数值!$I$13:$M$116,新怪物属性!$R72*8+4,DJ$2)*$AA72+INDEX(装备数值!$I$13:$M$116,新怪物属性!$T72*8+5,DJ$2)*$AB72+INDEX(装备数值!$I$13:$M$116,新怪物属性!$U72*8+6,DJ$2)*$AC72+INDEX(装备数值!$I$13:$M$116,新怪物属性!$V72*8+7,DJ$2)*$AD72+INDEX(装备数值!$I$13:$M$116,新怪物属性!$W72*8+8,DJ$2)*$AE72</f>
        <v>17760</v>
      </c>
      <c r="DK72" s="14">
        <f>INDEX(装备数值!$I$13:$M$116,新怪物属性!$P72*8+1,DK$2)*$X72+INDEX(装备数值!$I$13:$M$116,新怪物属性!$Q72*8+2,DK$2)*$Y72+INDEX(装备数值!$I$13:$M$116,新怪物属性!$S72*8+3,DK$2)*$Z72+INDEX(装备数值!$I$13:$M$116,新怪物属性!$R72*8+4,DK$2)*$AA72+INDEX(装备数值!$I$13:$M$116,新怪物属性!$T72*8+5,DK$2)*$AB72+INDEX(装备数值!$I$13:$M$116,新怪物属性!$U72*8+6,DK$2)*$AC72+INDEX(装备数值!$I$13:$M$116,新怪物属性!$V72*8+7,DK$2)*$AD72+INDEX(装备数值!$I$13:$M$116,新怪物属性!$W72*8+8,DK$2)*$AE72</f>
        <v>360000</v>
      </c>
      <c r="DL72" s="14">
        <f>INDEX(装备数值!$I$13:$M$116,新怪物属性!$P72*8+1,DL$2)*$X72+INDEX(装备数值!$I$13:$M$116,新怪物属性!$Q72*8+2,DL$2)*$Y72+INDEX(装备数值!$I$13:$M$116,新怪物属性!$S72*8+3,DL$2)*$Z72+INDEX(装备数值!$I$13:$M$116,新怪物属性!$R72*8+4,DL$2)*$AA72+INDEX(装备数值!$I$13:$M$116,新怪物属性!$T72*8+5,DL$2)*$AB72+INDEX(装备数值!$I$13:$M$116,新怪物属性!$U72*8+6,DL$2)*$AC72+INDEX(装备数值!$I$13:$M$116,新怪物属性!$V72*8+7,DL$2)*$AD72+INDEX(装备数值!$I$13:$M$116,新怪物属性!$W72*8+8,DL$2)*$AE72</f>
        <v>7200</v>
      </c>
      <c r="DO72" s="14">
        <f>INDEX(装备数值!$X$13:$AH$116,$P72*8+1,DO$2)*$AF72+INDEX(装备数值!$X$13:$AH$116,$Q72*8+2,DO$2)*$AG72+INDEX(装备数值!$X$13:$AH$116,$S72*8+3,DO$2)*$AH72+INDEX(装备数值!$X$13:$AH$116,$R72*8+4,DO$2)*$AI72+INDEX(装备数值!$X$13:$AH$116,$T72*8+5,DO$2)*$AJ72+INDEX(装备数值!$X$13:$AH$116,$U72*8+6,DO$2)*$AK72+INDEX(装备数值!$X$13:$AH$116,$V72*8+7,DO$2)*$AL72+INDEX(装备数值!$X$13:$AH$116,$W72*8+8,DO$2)*$AM72</f>
        <v>15750</v>
      </c>
      <c r="DP72" s="14">
        <f>INDEX(装备数值!$X$13:$AH$116,$P72*8+1,DP$2)*$AF72+INDEX(装备数值!$X$13:$AH$116,$Q72*8+2,DP$2)*$AG72+INDEX(装备数值!$X$13:$AH$116,$S72*8+3,DP$2)*$AH72+INDEX(装备数值!$X$13:$AH$116,$R72*8+4,DP$2)*$AI72+INDEX(装备数值!$X$13:$AH$116,$T72*8+5,DP$2)*$AJ72+INDEX(装备数值!$X$13:$AH$116,$U72*8+6,DP$2)*$AK72+INDEX(装备数值!$X$13:$AH$116,$V72*8+7,DP$2)*$AL72+INDEX(装备数值!$X$13:$AH$116,$W72*8+8,DP$2)*$AM72</f>
        <v>109655</v>
      </c>
      <c r="DQ72" s="14">
        <f>INDEX(装备数值!$X$13:$AH$116,$P72*8+1,DQ$2)*$AF72+INDEX(装备数值!$X$13:$AH$116,$Q72*8+2,DQ$2)*$AG72+INDEX(装备数值!$X$13:$AH$116,$S72*8+3,DQ$2)*$AH72+INDEX(装备数值!$X$13:$AH$116,$R72*8+4,DQ$2)*$AI72+INDEX(装备数值!$X$13:$AH$116,$T72*8+5,DQ$2)*$AJ72+INDEX(装备数值!$X$13:$AH$116,$U72*8+6,DQ$2)*$AK72+INDEX(装备数值!$X$13:$AH$116,$V72*8+7,DQ$2)*$AL72+INDEX(装备数值!$X$13:$AH$116,$W72*8+8,DQ$2)*$AM72</f>
        <v>6720</v>
      </c>
      <c r="DR72" s="14">
        <f>INDEX(装备数值!$X$13:$AH$116,$P72*8+1,DR$2)*$AF72+INDEX(装备数值!$X$13:$AH$116,$Q72*8+2,DR$2)*$AG72+INDEX(装备数值!$X$13:$AH$116,$S72*8+3,DR$2)*$AH72+INDEX(装备数值!$X$13:$AH$116,$R72*8+4,DR$2)*$AI72+INDEX(装备数值!$X$13:$AH$116,$T72*8+5,DR$2)*$AJ72+INDEX(装备数值!$X$13:$AH$116,$U72*8+6,DR$2)*$AK72+INDEX(装备数值!$X$13:$AH$116,$V72*8+7,DR$2)*$AL72+INDEX(装备数值!$X$13:$AH$116,$W72*8+8,DR$2)*$AM72</f>
        <v>178750</v>
      </c>
      <c r="DS72" s="14">
        <f>INDEX(装备数值!$X$13:$AH$116,$P72*8+1,DS$2)*$AF72+INDEX(装备数值!$X$13:$AH$116,$Q72*8+2,DS$2)*$AG72+INDEX(装备数值!$X$13:$AH$116,$S72*8+3,DS$2)*$AH72+INDEX(装备数值!$X$13:$AH$116,$R72*8+4,DS$2)*$AI72+INDEX(装备数值!$X$13:$AH$116,$T72*8+5,DS$2)*$AJ72+INDEX(装备数值!$X$13:$AH$116,$U72*8+6,DS$2)*$AK72+INDEX(装备数值!$X$13:$AH$116,$V72*8+7,DS$2)*$AL72+INDEX(装备数值!$X$13:$AH$116,$W72*8+8,DS$2)*$AM72</f>
        <v>2700</v>
      </c>
      <c r="DT72" s="14">
        <f>INDEX(装备数值!$X$13:$AH$116,$P72*8+1,DT$2)*$AF72+INDEX(装备数值!$X$13:$AH$116,$Q72*8+2,DT$2)*$AG72+INDEX(装备数值!$X$13:$AH$116,$S72*8+3,DT$2)*$AH72+INDEX(装备数值!$X$13:$AH$116,$R72*8+4,DT$2)*$AI72+INDEX(装备数值!$X$13:$AH$116,$T72*8+5,DT$2)*$AJ72+INDEX(装备数值!$X$13:$AH$116,$U72*8+6,DT$2)*$AK72+INDEX(装备数值!$X$13:$AH$116,$V72*8+7,DT$2)*$AL72+INDEX(装备数值!$X$13:$AH$116,$W72*8+8,DT$2)*$AM72</f>
        <v>11720</v>
      </c>
      <c r="DU72" s="14">
        <f>INDEX(装备数值!$X$13:$AH$116,$P72*8+1,DU$2)*$AF72+INDEX(装备数值!$X$13:$AH$116,$Q72*8+2,DU$2)*$AG72+INDEX(装备数值!$X$13:$AH$116,$S72*8+3,DU$2)*$AH72+INDEX(装备数值!$X$13:$AH$116,$R72*8+4,DU$2)*$AI72+INDEX(装备数值!$X$13:$AH$116,$T72*8+5,DU$2)*$AJ72+INDEX(装备数值!$X$13:$AH$116,$U72*8+6,DU$2)*$AK72+INDEX(装备数值!$X$13:$AH$116,$V72*8+7,DU$2)*$AL72+INDEX(装备数值!$X$13:$AH$116,$W72*8+8,DU$2)*$AM72</f>
        <v>10080</v>
      </c>
      <c r="DV72" s="14">
        <f>INDEX(装备数值!$X$13:$AH$116,$P72*8+1,DV$2)*$AF72+INDEX(装备数值!$X$13:$AH$116,$Q72*8+2,DV$2)*$AG72+INDEX(装备数值!$X$13:$AH$116,$S72*8+3,DV$2)*$AH72+INDEX(装备数值!$X$13:$AH$116,$R72*8+4,DV$2)*$AI72+INDEX(装备数值!$X$13:$AH$116,$T72*8+5,DV$2)*$AJ72+INDEX(装备数值!$X$13:$AH$116,$U72*8+6,DV$2)*$AK72+INDEX(装备数值!$X$13:$AH$116,$V72*8+7,DV$2)*$AL72+INDEX(装备数值!$X$13:$AH$116,$W72*8+8,DV$2)*$AM72</f>
        <v>11720</v>
      </c>
      <c r="DW72" s="14">
        <f>INDEX(装备数值!$X$13:$AH$116,$P72*8+1,DW$2)*$AF72+INDEX(装备数值!$X$13:$AH$116,$Q72*8+2,DW$2)*$AG72+INDEX(装备数值!$X$13:$AH$116,$S72*8+3,DW$2)*$AH72+INDEX(装备数值!$X$13:$AH$116,$R72*8+4,DW$2)*$AI72+INDEX(装备数值!$X$13:$AH$116,$T72*8+5,DW$2)*$AJ72+INDEX(装备数值!$X$13:$AH$116,$U72*8+6,DW$2)*$AK72+INDEX(装备数值!$X$13:$AH$116,$V72*8+7,DW$2)*$AL72+INDEX(装备数值!$X$13:$AH$116,$W72*8+8,DW$2)*$AM72</f>
        <v>10080</v>
      </c>
      <c r="DX72" s="14">
        <f>INDEX(装备数值!$X$13:$AH$116,$P72*8+1,DX$2)*$AF72+INDEX(装备数值!$X$13:$AH$116,$Q72*8+2,DX$2)*$AG72+INDEX(装备数值!$X$13:$AH$116,$S72*8+3,DX$2)*$AH72+INDEX(装备数值!$X$13:$AH$116,$R72*8+4,DX$2)*$AI72+INDEX(装备数值!$X$13:$AH$116,$T72*8+5,DX$2)*$AJ72+INDEX(装备数值!$X$13:$AH$116,$U72*8+6,DX$2)*$AK72+INDEX(装备数值!$X$13:$AH$116,$V72*8+7,DX$2)*$AL72+INDEX(装备数值!$X$13:$AH$116,$W72*8+8,DX$2)*$AM72</f>
        <v>35</v>
      </c>
      <c r="DY72" s="14">
        <f>INDEX(装备数值!$X$13:$AH$116,$P72*8+1,DY$2)*$AF72+INDEX(装备数值!$X$13:$AH$116,$Q72*8+2,DY$2)*$AG72+INDEX(装备数值!$X$13:$AH$116,$S72*8+3,DY$2)*$AH72+INDEX(装备数值!$X$13:$AH$116,$R72*8+4,DY$2)*$AI72+INDEX(装备数值!$X$13:$AH$116,$T72*8+5,DY$2)*$AJ72+INDEX(装备数值!$X$13:$AH$116,$U72*8+6,DY$2)*$AK72+INDEX(装备数值!$X$13:$AH$116,$V72*8+7,DY$2)*$AL72+INDEX(装备数值!$X$13:$AH$116,$W72*8+8,DY$2)*$AM72</f>
        <v>35</v>
      </c>
      <c r="EA72" s="14">
        <f>INDEX(装备数值!$AN$17:$AN$117,MATCH(MIN($X72:$AE72),装备数值!$AO$17:$AO$117,1))</f>
        <v>24</v>
      </c>
      <c r="EB72" s="14">
        <f>IF(COUNTIF($P72:$W72,"&gt;"&amp;0)=8,INDEX(装备数值!AR$17:AR$117,$EA72+1),0)</f>
        <v>5760</v>
      </c>
      <c r="EC72" s="14">
        <f>IF(COUNTIF($P72:$W72,"&gt;"&amp;0)=8,INDEX(装备数值!AS$17:AS$117,$EA72+1),0)</f>
        <v>43200</v>
      </c>
      <c r="ED72" s="14">
        <f>IF(COUNTIF($P72:$W72,"&gt;"&amp;0)=8,INDEX(装备数值!AT$17:AT$117,$EA72+1),0)</f>
        <v>2880</v>
      </c>
      <c r="EE72" s="14">
        <f>IF(COUNTIF($P72:$W72,"&gt;"&amp;0)=8,INDEX(装备数值!AU$17:AU$117,$EA72+1),0)</f>
        <v>57600</v>
      </c>
      <c r="EF72" s="14">
        <f>IF(COUNTIF($P72:$W72,"&gt;"&amp;0)=8,INDEX(装备数值!AV$17:AV$117,$EA72+1),0)</f>
        <v>1104</v>
      </c>
      <c r="EH72" s="14">
        <f>INDEX(装备数值!$AY$17:$AY$77,MATCH(新怪物属性!AF72,装备数值!$AZ$17:$AZ$77,1))</f>
        <v>20</v>
      </c>
      <c r="EI72" s="26">
        <f>INDEX(装备数值!BA$17:BA$77,新怪物属性!EH72+1)</f>
        <v>0.25</v>
      </c>
      <c r="EJ72" s="26">
        <f>INDEX(装备数值!BA$17:BA$77,新怪物属性!EH72+1)</f>
        <v>0.25</v>
      </c>
      <c r="EL72" s="14">
        <f t="shared" si="144"/>
        <v>19</v>
      </c>
      <c r="EM72" s="14">
        <f>VLOOKUP(EL72,军阶与晶片数值!$W$6:$X$27,2)</f>
        <v>4</v>
      </c>
      <c r="EN72" s="14">
        <f>INDEX(军阶与晶片数值!Y$6:Y$27,$EM72+1)</f>
        <v>400</v>
      </c>
      <c r="EO72" s="14">
        <f>INDEX(军阶与晶片数值!Z$6:Z$27,$EM72+1)</f>
        <v>400</v>
      </c>
      <c r="EP72" s="14">
        <f>INDEX(军阶与晶片数值!AA$6:AA$27,$EM72+1)</f>
        <v>400</v>
      </c>
      <c r="EQ72" s="14">
        <f>INDEX(军阶与晶片数值!AB$6:AB$27,$EM72+1)</f>
        <v>400</v>
      </c>
      <c r="ER72" s="29">
        <f>INDEX(军阶与晶片数值!AC$6:AC$27,$EM72+1)</f>
        <v>20</v>
      </c>
      <c r="ES72" s="29">
        <f>INDEX(军阶与晶片数值!AD$6:AD$27,$EM72+1)</f>
        <v>10</v>
      </c>
      <c r="EU72" s="26">
        <f>INDEX(军阶与晶片数值!I$6:I$16,AN72+1)</f>
        <v>6.5000000000000002E-2</v>
      </c>
      <c r="EV72" s="26">
        <f>INDEX(军阶与晶片数值!M$6:M$16,AO72+1)</f>
        <v>6.5000000000000002E-2</v>
      </c>
      <c r="EW72" s="26">
        <f>INDEX(军阶与晶片数值!J$6:J$16,AP72+1)</f>
        <v>6.5000000000000002E-2</v>
      </c>
      <c r="EX72" s="26">
        <f>INDEX(军阶与晶片数值!K$6:K$16,AQ72+1)</f>
        <v>0.13</v>
      </c>
      <c r="EY72" s="26">
        <f>INDEX(军阶与晶片数值!L$6:L$16,AR72+1)</f>
        <v>0.13</v>
      </c>
      <c r="EZ72" s="28">
        <f>INDEX(军阶与晶片数值!N$6:N$16,AS72+1)</f>
        <v>0</v>
      </c>
      <c r="FA72" s="28">
        <f>INDEX(军阶与晶片数值!O$6:O$16,AT72+1)</f>
        <v>0</v>
      </c>
      <c r="FB72" s="28">
        <f>INDEX(军阶与晶片数值!P$6:P$16,AU72+1)</f>
        <v>0</v>
      </c>
      <c r="FC72" s="28">
        <f>INDEX(军阶与晶片数值!Q$6:Q$16,AV72+1)</f>
        <v>0</v>
      </c>
      <c r="FD72" s="26">
        <f>INDEX(军阶与晶片数值!R$6:R$16,AW72+1)</f>
        <v>0.06</v>
      </c>
      <c r="FE72" s="26">
        <f>INDEX(军阶与晶片数值!S$6:S$16,AX72+1)</f>
        <v>0.06</v>
      </c>
      <c r="FF72" s="26">
        <f>INDEX(军阶与晶片数值!T$6:T$16,AY72+1)</f>
        <v>0</v>
      </c>
      <c r="FG72" s="26">
        <f>INDEX(军阶与晶片数值!U$6:U$16,AZ72+1)</f>
        <v>0</v>
      </c>
      <c r="FI72" s="26">
        <f>INDEX(军阶与晶片数值!$C$6:$C$36,新怪物属性!$BA72+1)</f>
        <v>0.65</v>
      </c>
      <c r="FJ72" s="26">
        <f>INDEX(军阶与晶片数值!$C$6:$C$36,新怪物属性!$BA72+1)</f>
        <v>0.65</v>
      </c>
      <c r="FK72" s="26">
        <f>INDEX(军阶与晶片数值!$C$6:$C$36,新怪物属性!$BA72+1)</f>
        <v>0.65</v>
      </c>
      <c r="FL72" s="26">
        <f>INDEX(军阶与晶片数值!$C$6:$C$36,新怪物属性!$BA72+1)</f>
        <v>0.65</v>
      </c>
      <c r="FM72" s="26">
        <f>INDEX(军阶与晶片数值!$C$6:$C$36,新怪物属性!$BA72+1)</f>
        <v>0.65</v>
      </c>
      <c r="FO72" s="14">
        <f>INDEX(战舰突破!$H$6:$H$18,新怪物属性!$J72+1)+INDEX(战舰突破!$H$23:$H$35,新怪物属性!$K72+1)+INDEX(战舰突破!$H$40:$H$52,新怪物属性!$L72+1)</f>
        <v>200</v>
      </c>
      <c r="FP72" s="14">
        <f>INDEX(战舰突破!$I$6:$I$18,新怪物属性!$J72+1)+INDEX(战舰突破!$I$23:$I$35,新怪物属性!$K72+1)+INDEX(战舰突破!$I$40:$I$52,新怪物属性!$L72+1)</f>
        <v>200</v>
      </c>
      <c r="FQ72" s="14">
        <f>INDEX(战舰突破!$J$6:$J$18,新怪物属性!$J72+1)+INDEX(战舰突破!$J$23:$J$35,新怪物属性!$K72+1)+INDEX(战舰突破!$J$40:$J$52,新怪物属性!$L72+1)</f>
        <v>0</v>
      </c>
      <c r="FR72" s="14">
        <f>INDEX(战舰突破!$K$6:$K$18,新怪物属性!$J72+1)+INDEX(战舰突破!$K$23:$K$35,新怪物属性!$K72+1)+INDEX(战舰突破!$K$40:$K$52,新怪物属性!$L72+1)</f>
        <v>0</v>
      </c>
      <c r="FS72" s="14">
        <f>INDEX(战舰突破!$L$6:$L$18,新怪物属性!$J72+1)+INDEX(战舰突破!$L$23:$L$35,新怪物属性!$K72+1)+INDEX(战舰突破!$L$40:$L$52,新怪物属性!$L72+1)</f>
        <v>200</v>
      </c>
      <c r="FT72" s="18">
        <f>INDEX(战舰突破!$N$6:$N$18,新怪物属性!$J72+1)+INDEX(战舰突破!$N$23:$N$35,新怪物属性!$K72+1)+INDEX(战舰突破!$N$40:$N$52,新怪物属性!$L72+1)</f>
        <v>0</v>
      </c>
      <c r="FU72" s="18">
        <f>INDEX(战舰突破!$O$6:$O$18,新怪物属性!$J72+1)+INDEX(战舰突破!$O$23:$O$35,新怪物属性!$K72+1)+INDEX(战舰突破!$O$40:$O$52,新怪物属性!$L72+1)</f>
        <v>0</v>
      </c>
      <c r="FV72" s="18">
        <f>INDEX(战舰突破!$P$6:$P$18,新怪物属性!$J72+1)+INDEX(战舰突破!$P$23:$P$35,新怪物属性!$K72+1)+INDEX(战舰突破!$P$40:$P$52,新怪物属性!$L72+1)</f>
        <v>0</v>
      </c>
      <c r="FW72" s="18">
        <f>INDEX(战舰突破!$Q$6:$Q$18,新怪物属性!$J72+1)+INDEX(战舰突破!$Q$23:$Q$35,新怪物属性!$K72+1)+INDEX(战舰突破!$Q$40:$Q$52,新怪物属性!$L72+1)</f>
        <v>0</v>
      </c>
      <c r="FX72" s="18">
        <f>INDEX(战舰突破!$R$6:$R$18,新怪物属性!$J72+1)+INDEX(战舰突破!$R$23:$R$35,新怪物属性!$K72+1)+INDEX(战舰突破!$R$40:$R$52,新怪物属性!$L72+1)</f>
        <v>0</v>
      </c>
      <c r="FY72" s="18">
        <f>INDEX(战舰突破!$M$6:$M$18,新怪物属性!$J72+1)+INDEX(战舰突破!$M$23:$M$35,新怪物属性!$K72+1)+INDEX(战舰突破!$M$40:$M$52,新怪物属性!$L72+1)</f>
        <v>0.2</v>
      </c>
      <c r="FZ72" s="22">
        <f>INDEX(战舰突破!$W$6:$W$18,新怪物属性!$J72+1)+INDEX(战舰突破!$W$23:$W$35,新怪物属性!$K72+1)+INDEX(战舰突破!$W$40:$W$52,新怪物属性!$L72+1)</f>
        <v>0.5</v>
      </c>
      <c r="GC72" s="14">
        <f>INDEX(战舰突破!$S$6:$S$18,新怪物属性!$J72+1)</f>
        <v>0</v>
      </c>
      <c r="GD72" s="14">
        <f>INDEX(战舰突破!$T$6:$T$18,新怪物属性!$J72+1)</f>
        <v>0.5</v>
      </c>
      <c r="GE72" s="14">
        <f>INDEX(战舰突破!$U$6:$U$18,新怪物属性!$J72+1)</f>
        <v>0.1</v>
      </c>
      <c r="GF72" s="14">
        <f>INDEX(战舰突破!$V$6:$V$18,新怪物属性!$J72+1)</f>
        <v>0</v>
      </c>
      <c r="GG72" s="14">
        <f>INDEX(战舰突破!$X$6:$X$18,新怪物属性!$J72+1)</f>
        <v>6</v>
      </c>
      <c r="GI72" s="14">
        <f>INDEX(战舰突破!$S$23:$S$35,新怪物属性!$J72+1)</f>
        <v>0.6</v>
      </c>
      <c r="GJ72" s="14">
        <f>INDEX(战舰突破!$T$23:$T$35,新怪物属性!$J72+1)</f>
        <v>0.25</v>
      </c>
      <c r="GK72" s="14">
        <f>INDEX(战舰突破!$U$23:$U$35,新怪物属性!$J72+1)</f>
        <v>0.1</v>
      </c>
      <c r="GL72" s="14">
        <f>INDEX(战舰突破!$V$23:$V$35,新怪物属性!$J72+1)</f>
        <v>0</v>
      </c>
      <c r="GM72" s="14">
        <f>INDEX(战舰突破!$X$23:$X$35,新怪物属性!$J72+1)</f>
        <v>90</v>
      </c>
      <c r="GO72" s="14">
        <f>INDEX(战舰突破!$S$40:$S$52,新怪物属性!$J72+1)</f>
        <v>0.6</v>
      </c>
      <c r="GP72" s="14">
        <f>INDEX(战舰突破!$T$40:$T$52,新怪物属性!$J72+1)</f>
        <v>0.25</v>
      </c>
      <c r="GQ72" s="14">
        <f>INDEX(战舰突破!$U$40:$U$52,新怪物属性!$J72+1)</f>
        <v>0.1</v>
      </c>
      <c r="GR72" s="14">
        <f>INDEX(战舰突破!$V$40:$V$52,新怪物属性!$J72+1)</f>
        <v>0</v>
      </c>
      <c r="GS72" s="14">
        <f>INDEX(战舰突破!$X$40:$X$52,新怪物属性!$J72+1)</f>
        <v>150</v>
      </c>
      <c r="GV72" s="14">
        <v>1</v>
      </c>
      <c r="GW72" s="14">
        <v>17</v>
      </c>
      <c r="GX72" s="14">
        <v>1</v>
      </c>
      <c r="GY72" s="14">
        <v>15</v>
      </c>
      <c r="GZ72" s="14">
        <v>2</v>
      </c>
      <c r="HA72" s="14">
        <v>12</v>
      </c>
      <c r="HB72" s="14">
        <v>1</v>
      </c>
      <c r="HC72" s="14">
        <v>10</v>
      </c>
      <c r="HD72" s="14">
        <v>0</v>
      </c>
      <c r="HE72" s="14">
        <v>0</v>
      </c>
      <c r="HF72" s="14">
        <v>0</v>
      </c>
      <c r="HG72" s="14">
        <v>0</v>
      </c>
      <c r="HH72" s="14">
        <v>0</v>
      </c>
      <c r="HI72" s="14">
        <v>3</v>
      </c>
      <c r="HJ72" s="14">
        <v>0</v>
      </c>
      <c r="HK72" s="14">
        <v>0</v>
      </c>
      <c r="HL72" s="14">
        <v>0</v>
      </c>
      <c r="HM72" s="14">
        <v>0</v>
      </c>
      <c r="HN72" s="14">
        <v>0</v>
      </c>
      <c r="HO72" s="14">
        <v>0</v>
      </c>
      <c r="HP72" s="14">
        <v>0</v>
      </c>
      <c r="HQ72" s="14">
        <v>0</v>
      </c>
      <c r="HR72" s="14">
        <v>0</v>
      </c>
      <c r="HS72" s="14">
        <v>0</v>
      </c>
      <c r="HT72" s="14">
        <v>0</v>
      </c>
      <c r="HU72" s="14">
        <v>0</v>
      </c>
      <c r="HX72" s="14">
        <v>7</v>
      </c>
      <c r="HY72" s="14">
        <v>4</v>
      </c>
      <c r="IB72" s="14">
        <f>IF($GV72=0,0,INDEX(战宠!P$15:P$27,新怪物属性!$GV$3)*(INDEX(战宠!$U$7:$Y$10,1,新怪物属性!$GV72)))*(新怪物属性!$GW72+4)
+IF($GX72=0,0,INDEX(战宠!P$15:P$27,新怪物属性!$GX$3)*(INDEX(战宠!$U$7:$Y$10,1,新怪物属性!$GX72)))*(新怪物属性!$GY72+4)
+IF($GZ72=0,0,INDEX(战宠!P$15:P$27,新怪物属性!$GZ$3)*(INDEX(战宠!$U$7:$Y$10,1,新怪物属性!$GZ72)))*(新怪物属性!$HA72+4)
+IF($HB72=0,0,INDEX(战宠!P$15:P$27,新怪物属性!$HB$3)*(INDEX(战宠!$U$7:$Y$10,1,新怪物属性!$HB72)))*(新怪物属性!$HC72+4)
+IF($HD72=0,0,INDEX(战宠!P$15:P$27,新怪物属性!$HD$3)*(INDEX(战宠!$U$7:$Y$10,1,新怪物属性!$HD72)))*(新怪物属性!$HE72+4)
+IF($HF72=0,0,INDEX(战宠!P$15:P$27,新怪物属性!$HF$3)*(INDEX(战宠!$U$7:$Y$10,1,新怪物属性!$HF72)))*(新怪物属性!$HG72+4)
+IF($HH72=0,0,INDEX(战宠!P$15:P$27,新怪物属性!$HH$3)*(INDEX(战宠!$U$7:$Y$10,1,新怪物属性!$HH72)))*(新怪物属性!$HI72+4)
+IF($HJ72=0,0,INDEX(战宠!P$15:P$27,新怪物属性!$HJ$3)*(INDEX(战宠!$U$7:$Y$10,1,新怪物属性!$HJ72)))*(新怪物属性!$HK72+4)
+IF($HL72=0,0,INDEX(战宠!P$15:P$27,新怪物属性!$HL$3)*(INDEX(战宠!$U$7:$Y$10,1,新怪物属性!$HL72)))*(新怪物属性!$HM72+4)
+IF($HN72=0,0,INDEX(战宠!P$15:P$27,新怪物属性!$HN$3)*(INDEX(战宠!$U$7:$Y$10,1,新怪物属性!$HN72)))*(新怪物属性!$HO72+4)
+IF($HP72=0,0,INDEX(战宠!P$15:P$27,新怪物属性!$HP$3)*(INDEX(战宠!$U$7:$Y$10,1,新怪物属性!$HP72)))*(新怪物属性!$HQ72+4)
+IF($HR72=0,0,INDEX(战宠!P$15:P$27,新怪物属性!$HR$3)*(INDEX(战宠!$U$7:$Y$10,1,新怪物属性!$HR72)))*(新怪物属性!$HS72+4)
+IF($HT72=0,0,INDEX(战宠!P$15:P$27,新怪物属性!$HT$3)*(INDEX(战宠!$U$7:$Y$10,1,新怪物属性!$HT72)))*(新怪物属性!$HU72+4)</f>
        <v>64800</v>
      </c>
      <c r="IC72" s="14">
        <f>IF($GV72=0,0,INDEX(战宠!Q$15:Q$27,新怪物属性!$GV$3)*(INDEX(战宠!$U$7:$Y$10,1,新怪物属性!$GV72)))*(新怪物属性!$GW72+4)
+IF($GX72=0,0,INDEX(战宠!Q$15:Q$27,新怪物属性!$GX$3)*(INDEX(战宠!$U$7:$Y$10,1,新怪物属性!$GX72)))*(新怪物属性!$GY72+4)
+IF($GZ72=0,0,INDEX(战宠!Q$15:Q$27,新怪物属性!$GZ$3)*(INDEX(战宠!$U$7:$Y$10,1,新怪物属性!$GZ72)))*(新怪物属性!$HA72+4)
+IF($HB72=0,0,INDEX(战宠!Q$15:Q$27,新怪物属性!$HB$3)*(INDEX(战宠!$U$7:$Y$10,1,新怪物属性!$HB72)))*(新怪物属性!$HC72+4)
+IF($HD72=0,0,INDEX(战宠!Q$15:Q$27,新怪物属性!$HD$3)*(INDEX(战宠!$U$7:$Y$10,1,新怪物属性!$HD72)))*(新怪物属性!$HE72+4)
+IF($HF72=0,0,INDEX(战宠!Q$15:Q$27,新怪物属性!$HF$3)*(INDEX(战宠!$U$7:$Y$10,1,新怪物属性!$HF72)))*(新怪物属性!$HG72+4)
+IF($HH72=0,0,INDEX(战宠!Q$15:Q$27,新怪物属性!$HH$3)*(INDEX(战宠!$U$7:$Y$10,1,新怪物属性!$HH72)))*(新怪物属性!$HI72+4)
+IF($HJ72=0,0,INDEX(战宠!Q$15:Q$27,新怪物属性!$HJ$3)*(INDEX(战宠!$U$7:$Y$10,1,新怪物属性!$HJ72)))*(新怪物属性!$HK72+4)
+IF($HL72=0,0,INDEX(战宠!Q$15:Q$27,新怪物属性!$HL$3)*(INDEX(战宠!$U$7:$Y$10,1,新怪物属性!$HL72)))*(新怪物属性!$HM72+4)
+IF($HN72=0,0,INDEX(战宠!Q$15:Q$27,新怪物属性!$HN$3)*(INDEX(战宠!$U$7:$Y$10,1,新怪物属性!$HN72)))*(新怪物属性!$HO72+4)
+IF($HP72=0,0,INDEX(战宠!Q$15:Q$27,新怪物属性!$HP$3)*(INDEX(战宠!$U$7:$Y$10,1,新怪物属性!$HP72)))*(新怪物属性!$HQ72+4)
+IF($HR72=0,0,INDEX(战宠!Q$15:Q$27,新怪物属性!$HR$3)*(INDEX(战宠!$U$7:$Y$10,1,新怪物属性!$HR72)))*(新怪物属性!$HS72+4)
+IF($HT72=0,0,INDEX(战宠!Q$15:Q$27,新怪物属性!$HT$3)*(INDEX(战宠!$U$7:$Y$10,1,新怪物属性!$HT72)))*(新怪物属性!$HU72+4)</f>
        <v>498000</v>
      </c>
      <c r="ID72" s="14">
        <f>IF($GV72=0,0,INDEX(战宠!R$15:R$27,新怪物属性!$GV$3)*(INDEX(战宠!$U$7:$Y$10,1,新怪物属性!$GV72)))*(新怪物属性!$GW72+4)
+IF($GX72=0,0,INDEX(战宠!R$15:R$27,新怪物属性!$GX$3)*(INDEX(战宠!$U$7:$Y$10,1,新怪物属性!$GX72)))*(新怪物属性!$GY72+4)
+IF($GZ72=0,0,INDEX(战宠!R$15:R$27,新怪物属性!$GZ$3)*(INDEX(战宠!$U$7:$Y$10,1,新怪物属性!$GZ72)))*(新怪物属性!$HA72+4)
+IF($HB72=0,0,INDEX(战宠!R$15:R$27,新怪物属性!$HB$3)*(INDEX(战宠!$U$7:$Y$10,1,新怪物属性!$HB72)))*(新怪物属性!$HC72+4)
+IF($HD72=0,0,INDEX(战宠!R$15:R$27,新怪物属性!$HD$3)*(INDEX(战宠!$U$7:$Y$10,1,新怪物属性!$HD72)))*(新怪物属性!$HE72+4)
+IF($HF72=0,0,INDEX(战宠!R$15:R$27,新怪物属性!$HF$3)*(INDEX(战宠!$U$7:$Y$10,1,新怪物属性!$HF72)))*(新怪物属性!$HG72+4)
+IF($HH72=0,0,INDEX(战宠!R$15:R$27,新怪物属性!$HH$3)*(INDEX(战宠!$U$7:$Y$10,1,新怪物属性!$HH72)))*(新怪物属性!$HI72+4)
+IF($HJ72=0,0,INDEX(战宠!R$15:R$27,新怪物属性!$HJ$3)*(INDEX(战宠!$U$7:$Y$10,1,新怪物属性!$HJ72)))*(新怪物属性!$HK72+4)
+IF($HL72=0,0,INDEX(战宠!R$15:R$27,新怪物属性!$HL$3)*(INDEX(战宠!$U$7:$Y$10,1,新怪物属性!$HL72)))*(新怪物属性!$HM72+4)
+IF($HN72=0,0,INDEX(战宠!R$15:R$27,新怪物属性!$HN$3)*(INDEX(战宠!$U$7:$Y$10,1,新怪物属性!$HN72)))*(新怪物属性!$HO72+4)
+IF($HP72=0,0,INDEX(战宠!R$15:R$27,新怪物属性!$HP$3)*(INDEX(战宠!$U$7:$Y$10,1,新怪物属性!$HP72)))*(新怪物属性!$HQ72+4)
+IF($HR72=0,0,INDEX(战宠!R$15:R$27,新怪物属性!$HR$3)*(INDEX(战宠!$U$7:$Y$10,1,新怪物属性!$HR72)))*(新怪物属性!$HS72+4)
+IF($HT72=0,0,INDEX(战宠!R$15:R$27,新怪物属性!$HT$3)*(INDEX(战宠!$U$7:$Y$10,1,新怪物属性!$HT72)))*(新怪物属性!$HU72+4)</f>
        <v>31600</v>
      </c>
      <c r="IE72" s="14">
        <f>IF($GV72=0,0,INDEX(战宠!S$15:S$27,新怪物属性!$GV$3)*(INDEX(战宠!$U$7:$Y$10,1,新怪物属性!$GV72)))*(新怪物属性!$GW72+4)
+IF($GX72=0,0,INDEX(战宠!S$15:S$27,新怪物属性!$GX$3)*(INDEX(战宠!$U$7:$Y$10,1,新怪物属性!$GX72)))*(新怪物属性!$GY72+4)
+IF($GZ72=0,0,INDEX(战宠!S$15:S$27,新怪物属性!$GZ$3)*(INDEX(战宠!$U$7:$Y$10,1,新怪物属性!$GZ72)))*(新怪物属性!$HA72+4)
+IF($HB72=0,0,INDEX(战宠!S$15:S$27,新怪物属性!$HB$3)*(INDEX(战宠!$U$7:$Y$10,1,新怪物属性!$HB72)))*(新怪物属性!$HC72+4)
+IF($HD72=0,0,INDEX(战宠!S$15:S$27,新怪物属性!$HD$3)*(INDEX(战宠!$U$7:$Y$10,1,新怪物属性!$HD72)))*(新怪物属性!$HE72+4)
+IF($HF72=0,0,INDEX(战宠!S$15:S$27,新怪物属性!$HF$3)*(INDEX(战宠!$U$7:$Y$10,1,新怪物属性!$HF72)))*(新怪物属性!$HG72+4)
+IF($HH72=0,0,INDEX(战宠!S$15:S$27,新怪物属性!$HH$3)*(INDEX(战宠!$U$7:$Y$10,1,新怪物属性!$HH72)))*(新怪物属性!$HI72+4)
+IF($HJ72=0,0,INDEX(战宠!S$15:S$27,新怪物属性!$HJ$3)*(INDEX(战宠!$U$7:$Y$10,1,新怪物属性!$HJ72)))*(新怪物属性!$HK72+4)
+IF($HL72=0,0,INDEX(战宠!S$15:S$27,新怪物属性!$HL$3)*(INDEX(战宠!$U$7:$Y$10,1,新怪物属性!$HL72)))*(新怪物属性!$HM72+4)
+IF($HN72=0,0,INDEX(战宠!S$15:S$27,新怪物属性!$HN$3)*(INDEX(战宠!$U$7:$Y$10,1,新怪物属性!$HN72)))*(新怪物属性!$HO72+4)
+IF($HP72=0,0,INDEX(战宠!S$15:S$27,新怪物属性!$HP$3)*(INDEX(战宠!$U$7:$Y$10,1,新怪物属性!$HP72)))*(新怪物属性!$HQ72+4)
+IF($HR72=0,0,INDEX(战宠!S$15:S$27,新怪物属性!$HR$3)*(INDEX(战宠!$U$7:$Y$10,1,新怪物属性!$HR72)))*(新怪物属性!$HS72+4)
+IF($HT72=0,0,INDEX(战宠!S$15:S$27,新怪物属性!$HT$3)*(INDEX(战宠!$U$7:$Y$10,1,新怪物属性!$HT72)))*(新怪物属性!$HU72+4)</f>
        <v>790000</v>
      </c>
      <c r="IF72" s="14">
        <f>IF($GV72=0,0,INDEX(战宠!T$15:T$27,新怪物属性!$GV$3)*(INDEX(战宠!$U$7:$Y$10,1,新怪物属性!$GV72)))*(新怪物属性!$GW72+4)
+IF($GX72=0,0,INDEX(战宠!T$15:T$27,新怪物属性!$GX$3)*(INDEX(战宠!$U$7:$Y$10,1,新怪物属性!$GX72)))*(新怪物属性!$GY72+4)
+IF($GZ72=0,0,INDEX(战宠!T$15:T$27,新怪物属性!$GZ$3)*(INDEX(战宠!$U$7:$Y$10,1,新怪物属性!$GZ72)))*(新怪物属性!$HA72+4)
+IF($HB72=0,0,INDEX(战宠!T$15:T$27,新怪物属性!$HB$3)*(INDEX(战宠!$U$7:$Y$10,1,新怪物属性!$HB72)))*(新怪物属性!$HC72+4)
+IF($HD72=0,0,INDEX(战宠!T$15:T$27,新怪物属性!$HD$3)*(INDEX(战宠!$U$7:$Y$10,1,新怪物属性!$HD72)))*(新怪物属性!$HE72+4)
+IF($HF72=0,0,INDEX(战宠!T$15:T$27,新怪物属性!$HF$3)*(INDEX(战宠!$U$7:$Y$10,1,新怪物属性!$HF72)))*(新怪物属性!$HG72+4)
+IF($HH72=0,0,INDEX(战宠!T$15:T$27,新怪物属性!$HH$3)*(INDEX(战宠!$U$7:$Y$10,1,新怪物属性!$HH72)))*(新怪物属性!$HI72+4)
+IF($HJ72=0,0,INDEX(战宠!T$15:T$27,新怪物属性!$HJ$3)*(INDEX(战宠!$U$7:$Y$10,1,新怪物属性!$HJ72)))*(新怪物属性!$HK72+4)
+IF($HL72=0,0,INDEX(战宠!T$15:T$27,新怪物属性!$HL$3)*(INDEX(战宠!$U$7:$Y$10,1,新怪物属性!$HL72)))*(新怪物属性!$HM72+4)
+IF($HN72=0,0,INDEX(战宠!T$15:T$27,新怪物属性!$HN$3)*(INDEX(战宠!$U$7:$Y$10,1,新怪物属性!$HN72)))*(新怪物属性!$HO72+4)
+IF($HP72=0,0,INDEX(战宠!T$15:T$27,新怪物属性!$HP$3)*(INDEX(战宠!$U$7:$Y$10,1,新怪物属性!$HP72)))*(新怪物属性!$HQ72+4)
+IF($HR72=0,0,INDEX(战宠!T$15:T$27,新怪物属性!$HR$3)*(INDEX(战宠!$U$7:$Y$10,1,新怪物属性!$HR72)))*(新怪物属性!$HS72+4)
+IF($HT72=0,0,INDEX(战宠!T$15:T$27,新怪物属性!$HT$3)*(INDEX(战宠!$U$7:$Y$10,1,新怪物属性!$HT72)))*(新怪物属性!$HU72+4)</f>
        <v>20680</v>
      </c>
      <c r="II72" s="14">
        <f>IF(HX72=0,0,INDEX(战宠!$D$15:$D$27,新怪物属性!HX72))</f>
        <v>0.3</v>
      </c>
      <c r="IJ72" s="14">
        <f>IF(HY72=0,0,INDEX(战宠!$D$15:$D$27,新怪物属性!HY72))</f>
        <v>0.25</v>
      </c>
      <c r="IM72" s="14">
        <f t="shared" si="189"/>
        <v>332824</v>
      </c>
      <c r="IN72" s="14">
        <f t="shared" si="190"/>
        <v>333464</v>
      </c>
      <c r="IO72" s="14">
        <f t="shared" si="191"/>
        <v>334149</v>
      </c>
      <c r="IP72" s="14">
        <f t="shared" si="192"/>
        <v>332824</v>
      </c>
      <c r="IQ72" s="14">
        <f t="shared" si="193"/>
        <v>332824</v>
      </c>
      <c r="IR72" s="14">
        <f t="shared" si="145"/>
        <v>1623363</v>
      </c>
      <c r="IS72" s="14">
        <f t="shared" si="146"/>
        <v>92100</v>
      </c>
      <c r="IT72" s="14">
        <f t="shared" si="147"/>
        <v>3216264</v>
      </c>
      <c r="IU72" s="14">
        <f t="shared" si="148"/>
        <v>67645</v>
      </c>
      <c r="IV72" s="28">
        <f t="shared" si="149"/>
        <v>12370</v>
      </c>
      <c r="IW72" s="28">
        <f t="shared" si="150"/>
        <v>10730</v>
      </c>
      <c r="IX72" s="28">
        <f t="shared" si="151"/>
        <v>12370</v>
      </c>
      <c r="IY72" s="28">
        <f t="shared" si="152"/>
        <v>10730</v>
      </c>
      <c r="IZ72" s="28">
        <f t="shared" si="153"/>
        <v>1.3912500000000003</v>
      </c>
      <c r="JA72" s="28">
        <f t="shared" si="154"/>
        <v>1.3912500000000003</v>
      </c>
      <c r="JB72" s="28">
        <f t="shared" si="155"/>
        <v>55</v>
      </c>
      <c r="JC72" s="28">
        <f t="shared" si="156"/>
        <v>45</v>
      </c>
      <c r="JD72" s="14">
        <f t="shared" si="157"/>
        <v>1</v>
      </c>
      <c r="JE72" s="14">
        <f t="shared" si="158"/>
        <v>1.6</v>
      </c>
      <c r="JF72" s="14">
        <f t="shared" si="159"/>
        <v>1.6</v>
      </c>
      <c r="JG72" s="18">
        <f t="shared" si="160"/>
        <v>1.7</v>
      </c>
      <c r="JH72" s="18">
        <f t="shared" si="161"/>
        <v>1.45</v>
      </c>
      <c r="JI72" s="18">
        <f t="shared" si="162"/>
        <v>1.45</v>
      </c>
      <c r="JJ72" s="29">
        <f t="shared" si="194"/>
        <v>12520</v>
      </c>
      <c r="JK72" s="29">
        <f t="shared" si="194"/>
        <v>12820</v>
      </c>
      <c r="JL72" s="29">
        <f t="shared" si="194"/>
        <v>12820</v>
      </c>
      <c r="JM72" s="26">
        <f t="shared" si="163"/>
        <v>0.1</v>
      </c>
      <c r="JN72" s="26">
        <f t="shared" si="164"/>
        <v>0.1</v>
      </c>
      <c r="JO72" s="26">
        <f t="shared" si="165"/>
        <v>0.1</v>
      </c>
      <c r="JP72" s="14">
        <f t="shared" si="166"/>
        <v>2</v>
      </c>
      <c r="JQ72" s="14">
        <f t="shared" si="167"/>
        <v>2</v>
      </c>
      <c r="JR72" s="14">
        <f t="shared" si="168"/>
        <v>2</v>
      </c>
      <c r="JS72" s="14">
        <f t="shared" si="169"/>
        <v>6</v>
      </c>
      <c r="JT72" s="14">
        <f t="shared" si="170"/>
        <v>90</v>
      </c>
      <c r="JU72" s="14">
        <f t="shared" si="171"/>
        <v>150</v>
      </c>
      <c r="JV72">
        <v>68</v>
      </c>
      <c r="JW72" s="14">
        <f t="shared" si="195"/>
        <v>21532497</v>
      </c>
      <c r="JY72" s="14">
        <f t="shared" si="31"/>
        <v>184200</v>
      </c>
      <c r="JZ72" s="14">
        <f t="shared" si="196"/>
        <v>220473</v>
      </c>
      <c r="KA72" s="29">
        <f t="shared" si="197"/>
        <v>10300</v>
      </c>
      <c r="KB72" s="29">
        <f t="shared" si="198"/>
        <v>7208</v>
      </c>
      <c r="KC72" s="29">
        <f t="shared" si="199"/>
        <v>9015</v>
      </c>
      <c r="KD72" s="29">
        <f t="shared" si="200"/>
        <v>9342</v>
      </c>
      <c r="KE72" s="14">
        <f t="shared" ref="KE72:KE98" si="224">IZ72</f>
        <v>1.3912500000000003</v>
      </c>
      <c r="KF72" s="14">
        <f t="shared" ref="KF72:KF98" si="225">JA72</f>
        <v>1.3912500000000003</v>
      </c>
      <c r="KG72" s="14">
        <f t="shared" si="201"/>
        <v>166381.90909090909</v>
      </c>
      <c r="KH72" s="26">
        <f t="shared" si="172"/>
        <v>0.52690540022979693</v>
      </c>
      <c r="KI72" s="26">
        <f t="shared" si="173"/>
        <v>0.55407157676348551</v>
      </c>
      <c r="KJ72" s="29">
        <f t="shared" si="202"/>
        <v>34662</v>
      </c>
      <c r="KK72" s="29">
        <f t="shared" si="203"/>
        <v>142542</v>
      </c>
      <c r="KL72" s="29">
        <f t="shared" si="204"/>
        <v>190823</v>
      </c>
      <c r="KM72" s="23">
        <f t="shared" si="205"/>
        <v>83188</v>
      </c>
      <c r="KN72" s="23">
        <f t="shared" si="206"/>
        <v>59129</v>
      </c>
      <c r="KO72" s="26">
        <f t="shared" si="174"/>
        <v>0.56471430144225465</v>
      </c>
      <c r="KP72" s="26">
        <f t="shared" si="175"/>
        <v>0.58535726081691064</v>
      </c>
      <c r="KQ72" s="26">
        <f t="shared" si="176"/>
        <v>0.58535726081691064</v>
      </c>
      <c r="KR72" s="26">
        <f t="shared" si="207"/>
        <v>0.16471430144225463</v>
      </c>
      <c r="KS72" s="26">
        <v>0.1</v>
      </c>
      <c r="KT72" s="29">
        <f t="shared" si="177"/>
        <v>1.4</v>
      </c>
      <c r="KU72" s="29">
        <f t="shared" si="178"/>
        <v>2.2730287349994498</v>
      </c>
      <c r="KV72" s="29">
        <f t="shared" si="179"/>
        <v>2.2730287349994498</v>
      </c>
      <c r="KW72" s="29">
        <f t="shared" si="180"/>
        <v>242633.99999999997</v>
      </c>
      <c r="KX72" s="29">
        <f t="shared" si="181"/>
        <v>216001.37462952771</v>
      </c>
      <c r="KY72" s="29">
        <f t="shared" si="182"/>
        <v>216873.08114940001</v>
      </c>
      <c r="KZ72" s="29">
        <f t="shared" si="183"/>
        <v>1438196</v>
      </c>
      <c r="LA72" s="14">
        <f t="shared" si="184"/>
        <v>675508.46</v>
      </c>
      <c r="LE72" s="14">
        <v>1</v>
      </c>
      <c r="LF72" s="14">
        <v>1</v>
      </c>
      <c r="LG72" s="14">
        <v>480</v>
      </c>
      <c r="LH72" s="14">
        <v>80</v>
      </c>
      <c r="LI72" s="14">
        <v>60</v>
      </c>
      <c r="LJ72" s="14">
        <v>60</v>
      </c>
      <c r="LK72" s="14">
        <v>60</v>
      </c>
      <c r="LL72" s="23">
        <f t="shared" si="208"/>
        <v>98201248</v>
      </c>
      <c r="LM72" s="23">
        <f t="shared" si="209"/>
        <v>1</v>
      </c>
      <c r="LN72" s="23">
        <f t="shared" si="210"/>
        <v>98201.25</v>
      </c>
      <c r="LO72" s="14">
        <v>1</v>
      </c>
      <c r="LP72" s="14">
        <v>1</v>
      </c>
      <c r="LQ72" s="14">
        <v>240</v>
      </c>
      <c r="LR72" s="14">
        <v>35</v>
      </c>
      <c r="LS72" s="14">
        <v>22</v>
      </c>
      <c r="LT72" s="14">
        <v>30</v>
      </c>
      <c r="LU72" s="14">
        <v>30</v>
      </c>
      <c r="LV72" s="23">
        <f t="shared" si="211"/>
        <v>51222859</v>
      </c>
      <c r="LW72" s="23">
        <f t="shared" si="212"/>
        <v>1</v>
      </c>
      <c r="LX72" s="23">
        <f t="shared" si="213"/>
        <v>51222.86</v>
      </c>
      <c r="MB72">
        <f t="shared" si="185"/>
        <v>1.6641560546776861</v>
      </c>
      <c r="MC72">
        <f t="shared" si="186"/>
        <v>2.3152571110703315</v>
      </c>
      <c r="ME72" s="14">
        <v>10</v>
      </c>
      <c r="MF72" s="14">
        <v>2</v>
      </c>
      <c r="MG72" s="14">
        <v>1.5</v>
      </c>
      <c r="MH72" s="23">
        <f t="shared" si="187"/>
        <v>2563065</v>
      </c>
      <c r="MI72" s="23">
        <f t="shared" si="214"/>
        <v>1</v>
      </c>
      <c r="MJ72" s="23">
        <f t="shared" si="215"/>
        <v>2563.0700000000002</v>
      </c>
      <c r="MK72" s="14">
        <v>30</v>
      </c>
      <c r="ML72" s="14">
        <v>6</v>
      </c>
      <c r="MM72" s="14">
        <v>4</v>
      </c>
      <c r="MN72" s="23">
        <f t="shared" si="188"/>
        <v>7342199</v>
      </c>
      <c r="MO72" s="23">
        <f t="shared" si="216"/>
        <v>1</v>
      </c>
      <c r="MP72" s="23">
        <f t="shared" si="217"/>
        <v>7342.2</v>
      </c>
      <c r="MR72" s="23">
        <f t="shared" si="218"/>
        <v>9789599</v>
      </c>
      <c r="MS72" s="23">
        <f t="shared" si="219"/>
        <v>1</v>
      </c>
      <c r="MT72" s="23">
        <f t="shared" si="220"/>
        <v>9789.6</v>
      </c>
      <c r="MU72" s="23">
        <f t="shared" si="221"/>
        <v>3844598</v>
      </c>
      <c r="MV72" s="23">
        <f t="shared" si="222"/>
        <v>1</v>
      </c>
      <c r="MW72" s="23">
        <f t="shared" si="223"/>
        <v>3844.6</v>
      </c>
    </row>
    <row r="73" spans="1:361" ht="16.5" x14ac:dyDescent="0.2">
      <c r="A73">
        <v>38</v>
      </c>
      <c r="B73">
        <v>880</v>
      </c>
      <c r="C73" s="14">
        <v>5</v>
      </c>
      <c r="D73" s="14">
        <v>250</v>
      </c>
      <c r="E73" s="14"/>
      <c r="F73" s="14"/>
      <c r="G73" s="14">
        <v>250</v>
      </c>
      <c r="H73" s="14">
        <v>250</v>
      </c>
      <c r="I73" s="14">
        <v>250</v>
      </c>
      <c r="J73" s="14">
        <v>6</v>
      </c>
      <c r="K73" s="14">
        <v>5</v>
      </c>
      <c r="L73" s="14">
        <v>5</v>
      </c>
      <c r="M73" s="14">
        <v>3</v>
      </c>
      <c r="N73" s="14">
        <v>3</v>
      </c>
      <c r="O73" s="14">
        <v>3</v>
      </c>
      <c r="P73" s="14">
        <v>6</v>
      </c>
      <c r="Q73" s="14">
        <v>5</v>
      </c>
      <c r="R73" s="14">
        <v>5</v>
      </c>
      <c r="S73" s="14">
        <v>5</v>
      </c>
      <c r="T73" s="14">
        <v>5</v>
      </c>
      <c r="U73" s="14">
        <v>5</v>
      </c>
      <c r="V73" s="14">
        <v>6</v>
      </c>
      <c r="W73" s="14">
        <v>6</v>
      </c>
      <c r="X73" s="14">
        <v>250</v>
      </c>
      <c r="Y73" s="14">
        <v>250</v>
      </c>
      <c r="Z73" s="14">
        <v>250</v>
      </c>
      <c r="AA73" s="14">
        <v>250</v>
      </c>
      <c r="AB73" s="14">
        <v>250</v>
      </c>
      <c r="AC73" s="14">
        <v>250</v>
      </c>
      <c r="AD73" s="14">
        <v>250</v>
      </c>
      <c r="AE73" s="14">
        <v>250</v>
      </c>
      <c r="AF73" s="14">
        <v>45</v>
      </c>
      <c r="AG73" s="14">
        <v>32</v>
      </c>
      <c r="AH73" s="14">
        <v>35</v>
      </c>
      <c r="AI73" s="14">
        <v>35</v>
      </c>
      <c r="AJ73" s="14">
        <v>35</v>
      </c>
      <c r="AK73" s="14">
        <v>35</v>
      </c>
      <c r="AL73" s="14">
        <v>40</v>
      </c>
      <c r="AM73" s="14">
        <v>40</v>
      </c>
      <c r="AN73" s="14">
        <v>3</v>
      </c>
      <c r="AO73" s="14">
        <v>3</v>
      </c>
      <c r="AP73" s="14">
        <v>3</v>
      </c>
      <c r="AQ73" s="14">
        <v>3</v>
      </c>
      <c r="AR73" s="14">
        <v>3</v>
      </c>
      <c r="AS73" s="14">
        <v>0</v>
      </c>
      <c r="AT73" s="14">
        <v>0</v>
      </c>
      <c r="AU73" s="14">
        <v>0</v>
      </c>
      <c r="AV73" s="14">
        <v>0</v>
      </c>
      <c r="AW73" s="14">
        <v>2</v>
      </c>
      <c r="AX73" s="14">
        <v>2</v>
      </c>
      <c r="AY73" s="14">
        <v>0</v>
      </c>
      <c r="AZ73" s="14">
        <v>0</v>
      </c>
      <c r="BA73" s="14">
        <v>13</v>
      </c>
      <c r="BD73" s="33"/>
      <c r="BF73" s="14">
        <f>ROUND((INDEX(新战舰养成!S$6:S$18,新怪物属性!$J73+1)+INDEX(新战舰养成!D$6:D$18,新怪物属性!$J73+1)*(新怪物属性!$G73-1))*INDEX(战舰突破!$D$6:$D$18,新怪物属性!$M73+1),0)</f>
        <v>43404</v>
      </c>
      <c r="BG73" s="14">
        <f>ROUND((INDEX(新战舰养成!T$6:T$18,新怪物属性!$J73+1)+INDEX(新战舰养成!E$6:E$18,新怪物属性!$J73+1)*(新怪物属性!$G73-1))*INDEX(战舰突破!$D$6:$D$18,新怪物属性!$M73+1),0)</f>
        <v>347157</v>
      </c>
      <c r="BH73" s="14">
        <f>ROUND((INDEX(新战舰养成!U$6:U$18,新怪物属性!$J73+1)+INDEX(新战舰养成!F$6:F$18,新怪物属性!$J73+1)*(新怪物属性!$G73-1))*INDEX(战舰突破!$D$6:$D$18,新怪物属性!$M73+1),0)</f>
        <v>21805</v>
      </c>
      <c r="BI73" s="14">
        <f>ROUND((INDEX(新战舰养成!V$6:V$18,新怪物属性!$J73+1)+INDEX(新战舰养成!G$6:G$18,新怪物属性!$J73+1)*(新怪物属性!$G73-1))*INDEX(战舰突破!$D$6:$D$18,新怪物属性!$M73+1),0)</f>
        <v>390</v>
      </c>
      <c r="BJ73" s="14">
        <f>ROUND((INDEX(新战舰养成!W$6:W$18,新怪物属性!$J73+1)+INDEX(新战舰养成!H$6:H$18,新怪物属性!$J73+1)*(新怪物属性!$G73-1))*INDEX(战舰突破!$D$6:$D$18,新怪物属性!$M73+1),0)</f>
        <v>5</v>
      </c>
      <c r="BL73" s="14">
        <f>IF($H73&gt;0,ROUND((INDEX(新战舰养成!X$6:X$18,新怪物属性!$K73+1)+INDEX(新战舰养成!I$6:I$18,新怪物属性!$K73+1)*(新怪物属性!$H73-1))*INDEX(战舰突破!$D$6:$D$18,新怪物属性!$N73+1),0),0)</f>
        <v>27583</v>
      </c>
      <c r="BM73" s="14">
        <f>IF($H73&gt;0,ROUND((INDEX(新战舰养成!Y$6:Y$18,新怪物属性!$K73+1)+INDEX(新战舰养成!J$6:J$18,新怪物属性!$K73+1)*(新怪物属性!$H73-1))*INDEX(战舰突破!$D$6:$D$18,新怪物属性!$N73+1),0),0)</f>
        <v>0</v>
      </c>
      <c r="BN73" s="14">
        <f>IF($H73&gt;0,ROUND((INDEX(新战舰养成!Z$6:Z$18,新怪物属性!$K73+1)+INDEX(新战舰养成!K$6:K$18,新怪物属性!$K73+1)*(新怪物属性!$H73-1))*INDEX(战舰突破!$D$6:$D$18,新怪物属性!$N73+1),0),0)</f>
        <v>0</v>
      </c>
      <c r="BO73" s="14">
        <f>IF($H73&gt;0,ROUND((INDEX(新战舰养成!AA$6:AA$18,新怪物属性!$K73+1)+INDEX(新战舰养成!L$6:L$18,新怪物属性!$K73+1)*(新怪物属性!$H73-1))*INDEX(战舰突破!$D$6:$D$18,新怪物属性!$N73+1),0),0)</f>
        <v>272194</v>
      </c>
      <c r="BP73" s="14">
        <f>IF($H73&gt;0,ROUND((INDEX(新战舰养成!AB$6:AB$18,新怪物属性!$K73+1)+INDEX(新战舰养成!M$6:M$18,新怪物属性!$K73+1)*(新怪物属性!$H73-1))*INDEX(战舰突破!$D$6:$D$18,新怪物属性!$N73+1),0),0)</f>
        <v>5348</v>
      </c>
      <c r="BR73" s="14">
        <f>IF($I73&gt;0,ROUND((INDEX(新战舰养成!AC$6:AC$18,新怪物属性!$L73+1)+INDEX(新战舰养成!I$6:I$18,新怪物属性!$L73+1)*(新怪物属性!$I73-1))*INDEX(战舰突破!$D$6:$D$18,新怪物属性!$O73+1),0),0)</f>
        <v>27973</v>
      </c>
      <c r="BS73" s="14">
        <f>IF($I73&gt;0,ROUND((INDEX(新战舰养成!AD$6:AD$18,新怪物属性!$L73+1)+INDEX(新战舰养成!J$6:J$18,新怪物属性!$L73+1)*(新怪物属性!$I73-1))*INDEX(战舰突破!$D$6:$D$18,新怪物属性!$O73+1),0),0)</f>
        <v>0</v>
      </c>
      <c r="BT73" s="14">
        <f>IF($I73&gt;0,ROUND((INDEX(新战舰养成!AE$6:AE$18,新怪物属性!$L73+1)+INDEX(新战舰养成!K$6:K$18,新怪物属性!$L73+1)*(新怪物属性!$I73-1))*INDEX(战舰突破!$D$6:$D$18,新怪物属性!$O73+1),0),0)</f>
        <v>0</v>
      </c>
      <c r="BU73" s="14">
        <f>IF($I73&gt;0,ROUND((INDEX(新战舰养成!AF$6:AF$18,新怪物属性!$L73+1)+INDEX(新战舰养成!L$6:L$18,新怪物属性!$L73+1)*(新怪物属性!$I73-1))*INDEX(战舰突破!$D$6:$D$18,新怪物属性!$O73+1),0),0)</f>
        <v>200967</v>
      </c>
      <c r="BV73" s="14">
        <f>IF($I73&gt;0,ROUND((INDEX(新战舰养成!AG$6:AG$18,新怪物属性!$L73+1)+INDEX(新战舰养成!M$6:M$18,新怪物属性!$L73+1)*(新怪物属性!$I73-1))*INDEX(战舰突破!$D$6:$D$18,新怪物属性!$O73+1),0),0)</f>
        <v>7062</v>
      </c>
      <c r="BY73" s="14">
        <f>(INDEX(装备数值!$C$13:$G$116,新怪物属性!$P75*8+1,BY$2)+INDEX(装备数值!$C$13:$G$116,新怪物属性!$Q75*8+2,BY$2)+INDEX(装备数值!$C$13:$G$116,新怪物属性!$S75*8+3,BY$2)+INDEX(装备数值!$C$13:$G$116,新怪物属性!$R75*8+4,BY$2)+INDEX(装备数值!$C$13:$G$116,新怪物属性!$T75*8+5,BY$2)+INDEX(装备数值!$C$13:$G$116,新怪物属性!$U75*8+6,BY$2)+INDEX(装备数值!$C$13:$G$116,新怪物属性!$V75*8+7,BY$2)+INDEX(装备数值!$C$13:$G$116,新怪物属性!$W75*8+8,BY$2))</f>
        <v>18000</v>
      </c>
      <c r="BZ73" s="14">
        <f>(INDEX(装备数值!$C$13:$G$116,新怪物属性!$P75*8+1,BZ$2)+INDEX(装备数值!$C$13:$G$116,新怪物属性!$Q75*8+2,BZ$2)+INDEX(装备数值!$C$13:$G$116,新怪物属性!$S75*8+3,BZ$2)+INDEX(装备数值!$C$13:$G$116,新怪物属性!$R75*8+4,BZ$2)+INDEX(装备数值!$C$13:$G$116,新怪物属性!$T75*8+5,BZ$2)+INDEX(装备数值!$C$13:$G$116,新怪物属性!$U75*8+6,BZ$2)+INDEX(装备数值!$C$13:$G$116,新怪物属性!$V75*8+7,BZ$2)+INDEX(装备数值!$C$13:$G$116,新怪物属性!$W75*8+8,BZ$2))</f>
        <v>135000</v>
      </c>
      <c r="CA73" s="14">
        <f>(INDEX(装备数值!$C$13:$G$116,新怪物属性!$P75*8+1,CA$2)+INDEX(装备数值!$C$13:$G$116,新怪物属性!$Q75*8+2,CA$2)+INDEX(装备数值!$C$13:$G$116,新怪物属性!$S75*8+3,CA$2)+INDEX(装备数值!$C$13:$G$116,新怪物属性!$R75*8+4,CA$2)+INDEX(装备数值!$C$13:$G$116,新怪物属性!$T75*8+5,CA$2)+INDEX(装备数值!$C$13:$G$116,新怪物属性!$U75*8+6,CA$2)+INDEX(装备数值!$C$13:$G$116,新怪物属性!$V75*8+7,CA$2)+INDEX(装备数值!$C$13:$G$116,新怪物属性!$W75*8+8,CA$2))</f>
        <v>9000</v>
      </c>
      <c r="CB73" s="14">
        <f>(INDEX(装备数值!$C$13:$G$116,新怪物属性!$P75*8+1,CB$2)+INDEX(装备数值!$C$13:$G$116,新怪物属性!$Q75*8+2,CB$2)+INDEX(装备数值!$C$13:$G$116,新怪物属性!$S75*8+3,CB$2)+INDEX(装备数值!$C$13:$G$116,新怪物属性!$R75*8+4,CB$2)+INDEX(装备数值!$C$13:$G$116,新怪物属性!$T75*8+5,CB$2)+INDEX(装备数值!$C$13:$G$116,新怪物属性!$U75*8+6,CB$2)+INDEX(装备数值!$C$13:$G$116,新怪物属性!$V75*8+7,CB$2)+INDEX(装备数值!$C$13:$G$116,新怪物属性!$W75*8+8,CB$2))</f>
        <v>180000</v>
      </c>
      <c r="CC73" s="14">
        <f>(INDEX(装备数值!$C$13:$G$116,新怪物属性!$P75*8+1,CC$2)+INDEX(装备数值!$C$13:$G$116,新怪物属性!$Q75*8+2,CC$2)+INDEX(装备数值!$C$13:$G$116,新怪物属性!$S75*8+3,CC$2)+INDEX(装备数值!$C$13:$G$116,新怪物属性!$R75*8+4,CC$2)+INDEX(装备数值!$C$13:$G$116,新怪物属性!$T75*8+5,CC$2)+INDEX(装备数值!$C$13:$G$116,新怪物属性!$U75*8+6,CC$2)+INDEX(装备数值!$C$13:$G$116,新怪物属性!$V75*8+7,CC$2)+INDEX(装备数值!$C$13:$G$116,新怪物属性!$W75*8+8,CC$2))</f>
        <v>3400</v>
      </c>
      <c r="CF73" s="14">
        <f t="shared" si="143"/>
        <v>4</v>
      </c>
      <c r="CG73" s="14">
        <f t="shared" si="142"/>
        <v>4</v>
      </c>
      <c r="CH73" s="14">
        <f t="shared" si="142"/>
        <v>4</v>
      </c>
      <c r="CI73" s="14">
        <f t="shared" si="142"/>
        <v>4</v>
      </c>
      <c r="CJ73" s="14">
        <f t="shared" si="142"/>
        <v>4</v>
      </c>
      <c r="CK73" s="14">
        <f t="shared" si="142"/>
        <v>1</v>
      </c>
      <c r="CL73" s="14">
        <f t="shared" si="142"/>
        <v>0</v>
      </c>
      <c r="CM73" s="14">
        <f t="shared" si="142"/>
        <v>0</v>
      </c>
      <c r="CN73" s="14">
        <f t="shared" si="142"/>
        <v>0</v>
      </c>
      <c r="CO73" s="14">
        <f t="shared" si="142"/>
        <v>0</v>
      </c>
      <c r="CP73" s="14">
        <f t="shared" si="142"/>
        <v>0</v>
      </c>
      <c r="CQ73" s="14">
        <f t="shared" si="142"/>
        <v>0</v>
      </c>
      <c r="CR73" s="14">
        <f t="shared" si="142"/>
        <v>0</v>
      </c>
      <c r="CS73" s="14">
        <f>SUMIFS(装备数值!BL$50:BL$101,装备数值!$BG$50:$BG$101,"="&amp;新怪物属性!$CF$2,装备数值!$BH$50:$BH$101,"&lt;="&amp;新怪物属性!$CF73)+SUMIFS(装备数值!BL$50:BL$101,装备数值!$BG$50:$BG$101,"="&amp;新怪物属性!$CG$2,装备数值!$BH$50:$BH$101,"&lt;="&amp;新怪物属性!$CG73)+SUMIFS(装备数值!BL$50:BL$101,装备数值!$BG$50:$BG$101,"="&amp;新怪物属性!$CH$2,装备数值!$BH$50:$BH$101,"&lt;="&amp;新怪物属性!$CH73)+SUMIFS(装备数值!BL$50:BL$101,装备数值!$BG$50:$BG$101,"="&amp;新怪物属性!$CI$2,装备数值!$BH$50:$BH$101,"&lt;="&amp;新怪物属性!$CI73)+SUMIFS(装备数值!BL$50:BL$101,装备数值!$BG$50:$BG$101,"="&amp;新怪物属性!$CJ$2,装备数值!$BH$50:$BH$101,"&lt;="&amp;新怪物属性!$CJ73)+SUMIFS(装备数值!BL$50:BL$101,装备数值!$BG$50:$BG$101,"="&amp;新怪物属性!$CK$2,装备数值!$BH$50:$BH$101,"&lt;="&amp;新怪物属性!$CK73)+SUMIFS(装备数值!BL$50:BL$101,装备数值!$BG$50:$BG$101,"="&amp;新怪物属性!$CL$2,装备数值!$BH$50:$BH$101,"&lt;="&amp;新怪物属性!$CL73)+SUMIFS(装备数值!BL$50:BL$101,装备数值!$BG$50:$BG$101,"="&amp;新怪物属性!$CM$2,装备数值!$BH$50:$BH$101,"&lt;="&amp;新怪物属性!$CM73)+SUMIFS(装备数值!BL$50:BL$101,装备数值!$BG$50:$BG$101,"="&amp;新怪物属性!$CN$2,装备数值!$BH$50:$BH$101,"&lt;="&amp;新怪物属性!$CN73)+SUMIFS(装备数值!BL$50:BL$101,装备数值!$BG$50:$BG$101,"="&amp;新怪物属性!$CO$2,装备数值!$BH$50:$BH$101,"&lt;="&amp;新怪物属性!$CO73)+SUMIFS(装备数值!BL$50:BL$101,装备数值!$BG$50:$BG$101,"="&amp;新怪物属性!$CP$2,装备数值!$BH$50:$BH$101,"&lt;="&amp;新怪物属性!$CP73)+SUMIFS(装备数值!BL$50:BL$101,装备数值!$BG$50:$BG$101,"="&amp;新怪物属性!$CQ$2,装备数值!$BH$50:$BH$101,"&lt;="&amp;新怪物属性!$CQ73)+SUMIFS(装备数值!BL$50:BL$101,装备数值!$BG$50:$BG$101,"="&amp;新怪物属性!$CR$2,装备数值!$BH$50:$BH$101,"&lt;="&amp;新怪物属性!$CR73)</f>
        <v>36262</v>
      </c>
      <c r="CT73" s="14">
        <f>SUMIFS(装备数值!BM$50:BM$101,装备数值!$BG$50:$BG$101,"="&amp;新怪物属性!$CF$2,装备数值!$BH$50:$BH$101,"&lt;="&amp;新怪物属性!$CF73)+SUMIFS(装备数值!BM$50:BM$101,装备数值!$BG$50:$BG$101,"="&amp;新怪物属性!$CG$2,装备数值!$BH$50:$BH$101,"&lt;="&amp;新怪物属性!$CG73)+SUMIFS(装备数值!BM$50:BM$101,装备数值!$BG$50:$BG$101,"="&amp;新怪物属性!$CH$2,装备数值!$BH$50:$BH$101,"&lt;="&amp;新怪物属性!$CH73)+SUMIFS(装备数值!BM$50:BM$101,装备数值!$BG$50:$BG$101,"="&amp;新怪物属性!$CI$2,装备数值!$BH$50:$BH$101,"&lt;="&amp;新怪物属性!$CI73)+SUMIFS(装备数值!BM$50:BM$101,装备数值!$BG$50:$BG$101,"="&amp;新怪物属性!$CJ$2,装备数值!$BH$50:$BH$101,"&lt;="&amp;新怪物属性!$CJ73)+SUMIFS(装备数值!BM$50:BM$101,装备数值!$BG$50:$BG$101,"="&amp;新怪物属性!$CK$2,装备数值!$BH$50:$BH$101,"&lt;="&amp;新怪物属性!$CK73)+SUMIFS(装备数值!BM$50:BM$101,装备数值!$BG$50:$BG$101,"="&amp;新怪物属性!$CL$2,装备数值!$BH$50:$BH$101,"&lt;="&amp;新怪物属性!$CL73)+SUMIFS(装备数值!BM$50:BM$101,装备数值!$BG$50:$BG$101,"="&amp;新怪物属性!$CM$2,装备数值!$BH$50:$BH$101,"&lt;="&amp;新怪物属性!$CM73)+SUMIFS(装备数值!BM$50:BM$101,装备数值!$BG$50:$BG$101,"="&amp;新怪物属性!$CN$2,装备数值!$BH$50:$BH$101,"&lt;="&amp;新怪物属性!$CN73)+SUMIFS(装备数值!BM$50:BM$101,装备数值!$BG$50:$BG$101,"="&amp;新怪物属性!$CO$2,装备数值!$BH$50:$BH$101,"&lt;="&amp;新怪物属性!$CO73)+SUMIFS(装备数值!BM$50:BM$101,装备数值!$BG$50:$BG$101,"="&amp;新怪物属性!$CP$2,装备数值!$BH$50:$BH$101,"&lt;="&amp;新怪物属性!$CP73)+SUMIFS(装备数值!BM$50:BM$101,装备数值!$BG$50:$BG$101,"="&amp;新怪物属性!$CQ$2,装备数值!$BH$50:$BH$101,"&lt;="&amp;新怪物属性!$CQ73)+SUMIFS(装备数值!BM$50:BM$101,装备数值!$BG$50:$BG$101,"="&amp;新怪物属性!$CR$2,装备数值!$BH$50:$BH$101,"&lt;="&amp;新怪物属性!$CR73)</f>
        <v>141637</v>
      </c>
      <c r="CU73" s="14">
        <f>SUMIFS(装备数值!BN$50:BN$101,装备数值!$BG$50:$BG$101,"="&amp;新怪物属性!$CF$2,装备数值!$BH$50:$BH$101,"&lt;="&amp;新怪物属性!$CF73)+SUMIFS(装备数值!BN$50:BN$101,装备数值!$BG$50:$BG$101,"="&amp;新怪物属性!$CG$2,装备数值!$BH$50:$BH$101,"&lt;="&amp;新怪物属性!$CG73)+SUMIFS(装备数值!BN$50:BN$101,装备数值!$BG$50:$BG$101,"="&amp;新怪物属性!$CH$2,装备数值!$BH$50:$BH$101,"&lt;="&amp;新怪物属性!$CH73)+SUMIFS(装备数值!BN$50:BN$101,装备数值!$BG$50:$BG$101,"="&amp;新怪物属性!$CI$2,装备数值!$BH$50:$BH$101,"&lt;="&amp;新怪物属性!$CI73)+SUMIFS(装备数值!BN$50:BN$101,装备数值!$BG$50:$BG$101,"="&amp;新怪物属性!$CJ$2,装备数值!$BH$50:$BH$101,"&lt;="&amp;新怪物属性!$CJ73)+SUMIFS(装备数值!BN$50:BN$101,装备数值!$BG$50:$BG$101,"="&amp;新怪物属性!$CK$2,装备数值!$BH$50:$BH$101,"&lt;="&amp;新怪物属性!$CK73)+SUMIFS(装备数值!BN$50:BN$101,装备数值!$BG$50:$BG$101,"="&amp;新怪物属性!$CL$2,装备数值!$BH$50:$BH$101,"&lt;="&amp;新怪物属性!$CL73)+SUMIFS(装备数值!BN$50:BN$101,装备数值!$BG$50:$BG$101,"="&amp;新怪物属性!$CM$2,装备数值!$BH$50:$BH$101,"&lt;="&amp;新怪物属性!$CM73)+SUMIFS(装备数值!BN$50:BN$101,装备数值!$BG$50:$BG$101,"="&amp;新怪物属性!$CN$2,装备数值!$BH$50:$BH$101,"&lt;="&amp;新怪物属性!$CN73)+SUMIFS(装备数值!BN$50:BN$101,装备数值!$BG$50:$BG$101,"="&amp;新怪物属性!$CO$2,装备数值!$BH$50:$BH$101,"&lt;="&amp;新怪物属性!$CO73)+SUMIFS(装备数值!BN$50:BN$101,装备数值!$BG$50:$BG$101,"="&amp;新怪物属性!$CP$2,装备数值!$BH$50:$BH$101,"&lt;="&amp;新怪物属性!$CP73)+SUMIFS(装备数值!BN$50:BN$101,装备数值!$BG$50:$BG$101,"="&amp;新怪物属性!$CQ$2,装备数值!$BH$50:$BH$101,"&lt;="&amp;新怪物属性!$CQ73)+SUMIFS(装备数值!BN$50:BN$101,装备数值!$BG$50:$BG$101,"="&amp;新怪物属性!$CR$2,装备数值!$BH$50:$BH$101,"&lt;="&amp;新怪物属性!$CR73)</f>
        <v>2400</v>
      </c>
      <c r="CV73" s="14">
        <f>SUMIFS(装备数值!BO$50:BO$101,装备数值!$BG$50:$BG$101,"="&amp;新怪物属性!$CF$2,装备数值!$BH$50:$BH$101,"&lt;="&amp;新怪物属性!$CF73)+SUMIFS(装备数值!BO$50:BO$101,装备数值!$BG$50:$BG$101,"="&amp;新怪物属性!$CG$2,装备数值!$BH$50:$BH$101,"&lt;="&amp;新怪物属性!$CG73)+SUMIFS(装备数值!BO$50:BO$101,装备数值!$BG$50:$BG$101,"="&amp;新怪物属性!$CH$2,装备数值!$BH$50:$BH$101,"&lt;="&amp;新怪物属性!$CH73)+SUMIFS(装备数值!BO$50:BO$101,装备数值!$BG$50:$BG$101,"="&amp;新怪物属性!$CI$2,装备数值!$BH$50:$BH$101,"&lt;="&amp;新怪物属性!$CI73)+SUMIFS(装备数值!BO$50:BO$101,装备数值!$BG$50:$BG$101,"="&amp;新怪物属性!$CJ$2,装备数值!$BH$50:$BH$101,"&lt;="&amp;新怪物属性!$CJ73)+SUMIFS(装备数值!BO$50:BO$101,装备数值!$BG$50:$BG$101,"="&amp;新怪物属性!$CK$2,装备数值!$BH$50:$BH$101,"&lt;="&amp;新怪物属性!$CK73)+SUMIFS(装备数值!BO$50:BO$101,装备数值!$BG$50:$BG$101,"="&amp;新怪物属性!$CL$2,装备数值!$BH$50:$BH$101,"&lt;="&amp;新怪物属性!$CL73)+SUMIFS(装备数值!BO$50:BO$101,装备数值!$BG$50:$BG$101,"="&amp;新怪物属性!$CM$2,装备数值!$BH$50:$BH$101,"&lt;="&amp;新怪物属性!$CM73)+SUMIFS(装备数值!BO$50:BO$101,装备数值!$BG$50:$BG$101,"="&amp;新怪物属性!$CN$2,装备数值!$BH$50:$BH$101,"&lt;="&amp;新怪物属性!$CN73)+SUMIFS(装备数值!BO$50:BO$101,装备数值!$BG$50:$BG$101,"="&amp;新怪物属性!$CO$2,装备数值!$BH$50:$BH$101,"&lt;="&amp;新怪物属性!$CO73)+SUMIFS(装备数值!BO$50:BO$101,装备数值!$BG$50:$BG$101,"="&amp;新怪物属性!$CP$2,装备数值!$BH$50:$BH$101,"&lt;="&amp;新怪物属性!$CP73)+SUMIFS(装备数值!BO$50:BO$101,装备数值!$BG$50:$BG$101,"="&amp;新怪物属性!$CQ$2,装备数值!$BH$50:$BH$101,"&lt;="&amp;新怪物属性!$CQ73)+SUMIFS(装备数值!BO$50:BO$101,装备数值!$BG$50:$BG$101,"="&amp;新怪物属性!$CR$2,装备数值!$BH$50:$BH$101,"&lt;="&amp;新怪物属性!$CR73)</f>
        <v>485500</v>
      </c>
      <c r="CW73" s="14">
        <f>SUMIFS(装备数值!BP$50:BP$101,装备数值!$BG$50:$BG$101,"="&amp;新怪物属性!$CF$2,装备数值!$BH$50:$BH$101,"&lt;="&amp;新怪物属性!$CF73)+SUMIFS(装备数值!BP$50:BP$101,装备数值!$BG$50:$BG$101,"="&amp;新怪物属性!$CG$2,装备数值!$BH$50:$BH$101,"&lt;="&amp;新怪物属性!$CG73)+SUMIFS(装备数值!BP$50:BP$101,装备数值!$BG$50:$BG$101,"="&amp;新怪物属性!$CH$2,装备数值!$BH$50:$BH$101,"&lt;="&amp;新怪物属性!$CH73)+SUMIFS(装备数值!BP$50:BP$101,装备数值!$BG$50:$BG$101,"="&amp;新怪物属性!$CI$2,装备数值!$BH$50:$BH$101,"&lt;="&amp;新怪物属性!$CI73)+SUMIFS(装备数值!BP$50:BP$101,装备数值!$BG$50:$BG$101,"="&amp;新怪物属性!$CJ$2,装备数值!$BH$50:$BH$101,"&lt;="&amp;新怪物属性!$CJ73)+SUMIFS(装备数值!BP$50:BP$101,装备数值!$BG$50:$BG$101,"="&amp;新怪物属性!$CK$2,装备数值!$BH$50:$BH$101,"&lt;="&amp;新怪物属性!$CK73)+SUMIFS(装备数值!BP$50:BP$101,装备数值!$BG$50:$BG$101,"="&amp;新怪物属性!$CL$2,装备数值!$BH$50:$BH$101,"&lt;="&amp;新怪物属性!$CL73)+SUMIFS(装备数值!BP$50:BP$101,装备数值!$BG$50:$BG$101,"="&amp;新怪物属性!$CM$2,装备数值!$BH$50:$BH$101,"&lt;="&amp;新怪物属性!$CM73)+SUMIFS(装备数值!BP$50:BP$101,装备数值!$BG$50:$BG$101,"="&amp;新怪物属性!$CN$2,装备数值!$BH$50:$BH$101,"&lt;="&amp;新怪物属性!$CN73)+SUMIFS(装备数值!BP$50:BP$101,装备数值!$BG$50:$BG$101,"="&amp;新怪物属性!$CO$2,装备数值!$BH$50:$BH$101,"&lt;="&amp;新怪物属性!$CO73)+SUMIFS(装备数值!BP$50:BP$101,装备数值!$BG$50:$BG$101,"="&amp;新怪物属性!$CP$2,装备数值!$BH$50:$BH$101,"&lt;="&amp;新怪物属性!$CP73)+SUMIFS(装备数值!BP$50:BP$101,装备数值!$BG$50:$BG$101,"="&amp;新怪物属性!$CQ$2,装备数值!$BH$50:$BH$101,"&lt;="&amp;新怪物属性!$CQ73)+SUMIFS(装备数值!BP$50:BP$101,装备数值!$BG$50:$BG$101,"="&amp;新怪物属性!$CR$2,装备数值!$BH$50:$BH$101,"&lt;="&amp;新怪物属性!$CR73)</f>
        <v>9670</v>
      </c>
      <c r="CX73" s="14">
        <f>SUMIFS(装备数值!BQ$50:BQ$101,装备数值!$BG$50:$BG$101,"="&amp;新怪物属性!$CF$2,装备数值!$BH$50:$BH$101,"&lt;="&amp;新怪物属性!$CF73)+SUMIFS(装备数值!BQ$50:BQ$101,装备数值!$BG$50:$BG$101,"="&amp;新怪物属性!$CG$2,装备数值!$BH$50:$BH$101,"&lt;="&amp;新怪物属性!$CG73)+SUMIFS(装备数值!BQ$50:BQ$101,装备数值!$BG$50:$BG$101,"="&amp;新怪物属性!$CH$2,装备数值!$BH$50:$BH$101,"&lt;="&amp;新怪物属性!$CH73)+SUMIFS(装备数值!BQ$50:BQ$101,装备数值!$BG$50:$BG$101,"="&amp;新怪物属性!$CI$2,装备数值!$BH$50:$BH$101,"&lt;="&amp;新怪物属性!$CI73)+SUMIFS(装备数值!BQ$50:BQ$101,装备数值!$BG$50:$BG$101,"="&amp;新怪物属性!$CJ$2,装备数值!$BH$50:$BH$101,"&lt;="&amp;新怪物属性!$CJ73)+SUMIFS(装备数值!BQ$50:BQ$101,装备数值!$BG$50:$BG$101,"="&amp;新怪物属性!$CK$2,装备数值!$BH$50:$BH$101,"&lt;="&amp;新怪物属性!$CK73)+SUMIFS(装备数值!BQ$50:BQ$101,装备数值!$BG$50:$BG$101,"="&amp;新怪物属性!$CL$2,装备数值!$BH$50:$BH$101,"&lt;="&amp;新怪物属性!$CL73)+SUMIFS(装备数值!BQ$50:BQ$101,装备数值!$BG$50:$BG$101,"="&amp;新怪物属性!$CM$2,装备数值!$BH$50:$BH$101,"&lt;="&amp;新怪物属性!$CM73)+SUMIFS(装备数值!BQ$50:BQ$101,装备数值!$BG$50:$BG$101,"="&amp;新怪物属性!$CN$2,装备数值!$BH$50:$BH$101,"&lt;="&amp;新怪物属性!$CN73)+SUMIFS(装备数值!BQ$50:BQ$101,装备数值!$BG$50:$BG$101,"="&amp;新怪物属性!$CO$2,装备数值!$BH$50:$BH$101,"&lt;="&amp;新怪物属性!$CO73)+SUMIFS(装备数值!BQ$50:BQ$101,装备数值!$BG$50:$BG$101,"="&amp;新怪物属性!$CP$2,装备数值!$BH$50:$BH$101,"&lt;="&amp;新怪物属性!$CP73)+SUMIFS(装备数值!BQ$50:BQ$101,装备数值!$BG$50:$BG$101,"="&amp;新怪物属性!$CQ$2,装备数值!$BH$50:$BH$101,"&lt;="&amp;新怪物属性!$CQ73)+SUMIFS(装备数值!BQ$50:BQ$101,装备数值!$BG$50:$BG$101,"="&amp;新怪物属性!$CR$2,装备数值!$BH$50:$BH$101,"&lt;="&amp;新怪物属性!$CR73)</f>
        <v>250</v>
      </c>
      <c r="CY73" s="14">
        <f>SUMIFS(装备数值!BR$50:BR$101,装备数值!$BG$50:$BG$101,"="&amp;新怪物属性!$CF$2,装备数值!$BH$50:$BH$101,"&lt;="&amp;新怪物属性!$CF73)+SUMIFS(装备数值!BR$50:BR$101,装备数值!$BG$50:$BG$101,"="&amp;新怪物属性!$CG$2,装备数值!$BH$50:$BH$101,"&lt;="&amp;新怪物属性!$CG73)+SUMIFS(装备数值!BR$50:BR$101,装备数值!$BG$50:$BG$101,"="&amp;新怪物属性!$CH$2,装备数值!$BH$50:$BH$101,"&lt;="&amp;新怪物属性!$CH73)+SUMIFS(装备数值!BR$50:BR$101,装备数值!$BG$50:$BG$101,"="&amp;新怪物属性!$CI$2,装备数值!$BH$50:$BH$101,"&lt;="&amp;新怪物属性!$CI73)+SUMIFS(装备数值!BR$50:BR$101,装备数值!$BG$50:$BG$101,"="&amp;新怪物属性!$CJ$2,装备数值!$BH$50:$BH$101,"&lt;="&amp;新怪物属性!$CJ73)+SUMIFS(装备数值!BR$50:BR$101,装备数值!$BG$50:$BG$101,"="&amp;新怪物属性!$CK$2,装备数值!$BH$50:$BH$101,"&lt;="&amp;新怪物属性!$CK73)+SUMIFS(装备数值!BR$50:BR$101,装备数值!$BG$50:$BG$101,"="&amp;新怪物属性!$CL$2,装备数值!$BH$50:$BH$101,"&lt;="&amp;新怪物属性!$CL73)+SUMIFS(装备数值!BR$50:BR$101,装备数值!$BG$50:$BG$101,"="&amp;新怪物属性!$CM$2,装备数值!$BH$50:$BH$101,"&lt;="&amp;新怪物属性!$CM73)+SUMIFS(装备数值!BR$50:BR$101,装备数值!$BG$50:$BG$101,"="&amp;新怪物属性!$CN$2,装备数值!$BH$50:$BH$101,"&lt;="&amp;新怪物属性!$CN73)+SUMIFS(装备数值!BR$50:BR$101,装备数值!$BG$50:$BG$101,"="&amp;新怪物属性!$CO$2,装备数值!$BH$50:$BH$101,"&lt;="&amp;新怪物属性!$CO73)+SUMIFS(装备数值!BR$50:BR$101,装备数值!$BG$50:$BG$101,"="&amp;新怪物属性!$CP$2,装备数值!$BH$50:$BH$101,"&lt;="&amp;新怪物属性!$CP73)+SUMIFS(装备数值!BR$50:BR$101,装备数值!$BG$50:$BG$101,"="&amp;新怪物属性!$CQ$2,装备数值!$BH$50:$BH$101,"&lt;="&amp;新怪物属性!$CQ73)+SUMIFS(装备数值!BR$50:BR$101,装备数值!$BG$50:$BG$101,"="&amp;新怪物属性!$CR$2,装备数值!$BH$50:$BH$101,"&lt;="&amp;新怪物属性!$CR73)</f>
        <v>250</v>
      </c>
      <c r="CZ73" s="14">
        <f>SUMIFS(装备数值!BS$50:BS$101,装备数值!$BG$50:$BG$101,"="&amp;新怪物属性!$CF$2,装备数值!$BH$50:$BH$101,"&lt;="&amp;新怪物属性!$CF73)+SUMIFS(装备数值!BS$50:BS$101,装备数值!$BG$50:$BG$101,"="&amp;新怪物属性!$CG$2,装备数值!$BH$50:$BH$101,"&lt;="&amp;新怪物属性!$CG73)+SUMIFS(装备数值!BS$50:BS$101,装备数值!$BG$50:$BG$101,"="&amp;新怪物属性!$CH$2,装备数值!$BH$50:$BH$101,"&lt;="&amp;新怪物属性!$CH73)+SUMIFS(装备数值!BS$50:BS$101,装备数值!$BG$50:$BG$101,"="&amp;新怪物属性!$CI$2,装备数值!$BH$50:$BH$101,"&lt;="&amp;新怪物属性!$CI73)+SUMIFS(装备数值!BS$50:BS$101,装备数值!$BG$50:$BG$101,"="&amp;新怪物属性!$CJ$2,装备数值!$BH$50:$BH$101,"&lt;="&amp;新怪物属性!$CJ73)+SUMIFS(装备数值!BS$50:BS$101,装备数值!$BG$50:$BG$101,"="&amp;新怪物属性!$CK$2,装备数值!$BH$50:$BH$101,"&lt;="&amp;新怪物属性!$CK73)+SUMIFS(装备数值!BS$50:BS$101,装备数值!$BG$50:$BG$101,"="&amp;新怪物属性!$CL$2,装备数值!$BH$50:$BH$101,"&lt;="&amp;新怪物属性!$CL73)+SUMIFS(装备数值!BS$50:BS$101,装备数值!$BG$50:$BG$101,"="&amp;新怪物属性!$CM$2,装备数值!$BH$50:$BH$101,"&lt;="&amp;新怪物属性!$CM73)+SUMIFS(装备数值!BS$50:BS$101,装备数值!$BG$50:$BG$101,"="&amp;新怪物属性!$CN$2,装备数值!$BH$50:$BH$101,"&lt;="&amp;新怪物属性!$CN73)+SUMIFS(装备数值!BS$50:BS$101,装备数值!$BG$50:$BG$101,"="&amp;新怪物属性!$CO$2,装备数值!$BH$50:$BH$101,"&lt;="&amp;新怪物属性!$CO73)+SUMIFS(装备数值!BS$50:BS$101,装备数值!$BG$50:$BG$101,"="&amp;新怪物属性!$CP$2,装备数值!$BH$50:$BH$101,"&lt;="&amp;新怪物属性!$CP73)+SUMIFS(装备数值!BS$50:BS$101,装备数值!$BG$50:$BG$101,"="&amp;新怪物属性!$CQ$2,装备数值!$BH$50:$BH$101,"&lt;="&amp;新怪物属性!$CQ73)+SUMIFS(装备数值!BS$50:BS$101,装备数值!$BG$50:$BG$101,"="&amp;新怪物属性!$CR$2,装备数值!$BH$50:$BH$101,"&lt;="&amp;新怪物属性!$CR73)</f>
        <v>250</v>
      </c>
      <c r="DA73" s="14">
        <f>SUMIFS(装备数值!BT$50:BT$101,装备数值!$BG$50:$BG$101,"="&amp;新怪物属性!$CF$2,装备数值!$BH$50:$BH$101,"&lt;="&amp;新怪物属性!$CF73)+SUMIFS(装备数值!BT$50:BT$101,装备数值!$BG$50:$BG$101,"="&amp;新怪物属性!$CG$2,装备数值!$BH$50:$BH$101,"&lt;="&amp;新怪物属性!$CG73)+SUMIFS(装备数值!BT$50:BT$101,装备数值!$BG$50:$BG$101,"="&amp;新怪物属性!$CH$2,装备数值!$BH$50:$BH$101,"&lt;="&amp;新怪物属性!$CH73)+SUMIFS(装备数值!BT$50:BT$101,装备数值!$BG$50:$BG$101,"="&amp;新怪物属性!$CI$2,装备数值!$BH$50:$BH$101,"&lt;="&amp;新怪物属性!$CI73)+SUMIFS(装备数值!BT$50:BT$101,装备数值!$BG$50:$BG$101,"="&amp;新怪物属性!$CJ$2,装备数值!$BH$50:$BH$101,"&lt;="&amp;新怪物属性!$CJ73)+SUMIFS(装备数值!BT$50:BT$101,装备数值!$BG$50:$BG$101,"="&amp;新怪物属性!$CK$2,装备数值!$BH$50:$BH$101,"&lt;="&amp;新怪物属性!$CK73)+SUMIFS(装备数值!BT$50:BT$101,装备数值!$BG$50:$BG$101,"="&amp;新怪物属性!$CL$2,装备数值!$BH$50:$BH$101,"&lt;="&amp;新怪物属性!$CL73)+SUMIFS(装备数值!BT$50:BT$101,装备数值!$BG$50:$BG$101,"="&amp;新怪物属性!$CM$2,装备数值!$BH$50:$BH$101,"&lt;="&amp;新怪物属性!$CM73)+SUMIFS(装备数值!BT$50:BT$101,装备数值!$BG$50:$BG$101,"="&amp;新怪物属性!$CN$2,装备数值!$BH$50:$BH$101,"&lt;="&amp;新怪物属性!$CN73)+SUMIFS(装备数值!BT$50:BT$101,装备数值!$BG$50:$BG$101,"="&amp;新怪物属性!$CO$2,装备数值!$BH$50:$BH$101,"&lt;="&amp;新怪物属性!$CO73)+SUMIFS(装备数值!BT$50:BT$101,装备数值!$BG$50:$BG$101,"="&amp;新怪物属性!$CP$2,装备数值!$BH$50:$BH$101,"&lt;="&amp;新怪物属性!$CP73)+SUMIFS(装备数值!BT$50:BT$101,装备数值!$BG$50:$BG$101,"="&amp;新怪物属性!$CQ$2,装备数值!$BH$50:$BH$101,"&lt;="&amp;新怪物属性!$CQ73)+SUMIFS(装备数值!BT$50:BT$101,装备数值!$BG$50:$BG$101,"="&amp;新怪物属性!$CR$2,装备数值!$BH$50:$BH$101,"&lt;="&amp;新怪物属性!$CR73)</f>
        <v>250</v>
      </c>
      <c r="DB73" s="14">
        <f>SUMIFS(装备数值!BU$50:BU$101,装备数值!$BG$50:$BG$101,"="&amp;新怪物属性!$CF$2,装备数值!$BH$50:$BH$101,"&lt;="&amp;新怪物属性!$CF73)+SUMIFS(装备数值!BU$50:BU$101,装备数值!$BG$50:$BG$101,"="&amp;新怪物属性!$CG$2,装备数值!$BH$50:$BH$101,"&lt;="&amp;新怪物属性!$CG73)+SUMIFS(装备数值!BU$50:BU$101,装备数值!$BG$50:$BG$101,"="&amp;新怪物属性!$CH$2,装备数值!$BH$50:$BH$101,"&lt;="&amp;新怪物属性!$CH73)+SUMIFS(装备数值!BU$50:BU$101,装备数值!$BG$50:$BG$101,"="&amp;新怪物属性!$CI$2,装备数值!$BH$50:$BH$101,"&lt;="&amp;新怪物属性!$CI73)+SUMIFS(装备数值!BU$50:BU$101,装备数值!$BG$50:$BG$101,"="&amp;新怪物属性!$CJ$2,装备数值!$BH$50:$BH$101,"&lt;="&amp;新怪物属性!$CJ73)+SUMIFS(装备数值!BU$50:BU$101,装备数值!$BG$50:$BG$101,"="&amp;新怪物属性!$CK$2,装备数值!$BH$50:$BH$101,"&lt;="&amp;新怪物属性!$CK73)+SUMIFS(装备数值!BU$50:BU$101,装备数值!$BG$50:$BG$101,"="&amp;新怪物属性!$CL$2,装备数值!$BH$50:$BH$101,"&lt;="&amp;新怪物属性!$CL73)+SUMIFS(装备数值!BU$50:BU$101,装备数值!$BG$50:$BG$101,"="&amp;新怪物属性!$CM$2,装备数值!$BH$50:$BH$101,"&lt;="&amp;新怪物属性!$CM73)+SUMIFS(装备数值!BU$50:BU$101,装备数值!$BG$50:$BG$101,"="&amp;新怪物属性!$CN$2,装备数值!$BH$50:$BH$101,"&lt;="&amp;新怪物属性!$CN73)+SUMIFS(装备数值!BU$50:BU$101,装备数值!$BG$50:$BG$101,"="&amp;新怪物属性!$CO$2,装备数值!$BH$50:$BH$101,"&lt;="&amp;新怪物属性!$CO73)+SUMIFS(装备数值!BU$50:BU$101,装备数值!$BG$50:$BG$101,"="&amp;新怪物属性!$CP$2,装备数值!$BH$50:$BH$101,"&lt;="&amp;新怪物属性!$CP73)+SUMIFS(装备数值!BU$50:BU$101,装备数值!$BG$50:$BG$101,"="&amp;新怪物属性!$CQ$2,装备数值!$BH$50:$BH$101,"&lt;="&amp;新怪物属性!$CQ73)+SUMIFS(装备数值!BU$50:BU$101,装备数值!$BG$50:$BG$101,"="&amp;新怪物属性!$CR$2,装备数值!$BH$50:$BH$101,"&lt;="&amp;新怪物属性!$CR73)</f>
        <v>0.05</v>
      </c>
      <c r="DC73" s="14">
        <f>SUMIFS(装备数值!BV$50:BV$101,装备数值!$BG$50:$BG$101,"="&amp;新怪物属性!$CF$2,装备数值!$BH$50:$BH$101,"&lt;="&amp;新怪物属性!$CF73)+SUMIFS(装备数值!BV$50:BV$101,装备数值!$BG$50:$BG$101,"="&amp;新怪物属性!$CG$2,装备数值!$BH$50:$BH$101,"&lt;="&amp;新怪物属性!$CG73)+SUMIFS(装备数值!BV$50:BV$101,装备数值!$BG$50:$BG$101,"="&amp;新怪物属性!$CH$2,装备数值!$BH$50:$BH$101,"&lt;="&amp;新怪物属性!$CH73)+SUMIFS(装备数值!BV$50:BV$101,装备数值!$BG$50:$BG$101,"="&amp;新怪物属性!$CI$2,装备数值!$BH$50:$BH$101,"&lt;="&amp;新怪物属性!$CI73)+SUMIFS(装备数值!BV$50:BV$101,装备数值!$BG$50:$BG$101,"="&amp;新怪物属性!$CJ$2,装备数值!$BH$50:$BH$101,"&lt;="&amp;新怪物属性!$CJ73)+SUMIFS(装备数值!BV$50:BV$101,装备数值!$BG$50:$BG$101,"="&amp;新怪物属性!$CK$2,装备数值!$BH$50:$BH$101,"&lt;="&amp;新怪物属性!$CK73)+SUMIFS(装备数值!BV$50:BV$101,装备数值!$BG$50:$BG$101,"="&amp;新怪物属性!$CL$2,装备数值!$BH$50:$BH$101,"&lt;="&amp;新怪物属性!$CL73)+SUMIFS(装备数值!BV$50:BV$101,装备数值!$BG$50:$BG$101,"="&amp;新怪物属性!$CM$2,装备数值!$BH$50:$BH$101,"&lt;="&amp;新怪物属性!$CM73)+SUMIFS(装备数值!BV$50:BV$101,装备数值!$BG$50:$BG$101,"="&amp;新怪物属性!$CN$2,装备数值!$BH$50:$BH$101,"&lt;="&amp;新怪物属性!$CN73)+SUMIFS(装备数值!BV$50:BV$101,装备数值!$BG$50:$BG$101,"="&amp;新怪物属性!$CO$2,装备数值!$BH$50:$BH$101,"&lt;="&amp;新怪物属性!$CO73)+SUMIFS(装备数值!BV$50:BV$101,装备数值!$BG$50:$BG$101,"="&amp;新怪物属性!$CP$2,装备数值!$BH$50:$BH$101,"&lt;="&amp;新怪物属性!$CP73)+SUMIFS(装备数值!BV$50:BV$101,装备数值!$BG$50:$BG$101,"="&amp;新怪物属性!$CQ$2,装备数值!$BH$50:$BH$101,"&lt;="&amp;新怪物属性!$CQ73)+SUMIFS(装备数值!BV$50:BV$101,装备数值!$BG$50:$BG$101,"="&amp;新怪物属性!$CR$2,装备数值!$BH$50:$BH$101,"&lt;="&amp;新怪物属性!$CR73)</f>
        <v>0.05</v>
      </c>
      <c r="DD73" s="14">
        <f>SUMIFS(装备数值!BW$50:BW$101,装备数值!$BG$50:$BG$101,"="&amp;新怪物属性!$CF$2,装备数值!$BH$50:$BH$101,"&lt;="&amp;新怪物属性!$CF73)+SUMIFS(装备数值!BW$50:BW$101,装备数值!$BG$50:$BG$101,"="&amp;新怪物属性!$CG$2,装备数值!$BH$50:$BH$101,"&lt;="&amp;新怪物属性!$CG73)+SUMIFS(装备数值!BW$50:BW$101,装备数值!$BG$50:$BG$101,"="&amp;新怪物属性!$CH$2,装备数值!$BH$50:$BH$101,"&lt;="&amp;新怪物属性!$CH73)+SUMIFS(装备数值!BW$50:BW$101,装备数值!$BG$50:$BG$101,"="&amp;新怪物属性!$CI$2,装备数值!$BH$50:$BH$101,"&lt;="&amp;新怪物属性!$CI73)+SUMIFS(装备数值!BW$50:BW$101,装备数值!$BG$50:$BG$101,"="&amp;新怪物属性!$CJ$2,装备数值!$BH$50:$BH$101,"&lt;="&amp;新怪物属性!$CJ73)+SUMIFS(装备数值!BW$50:BW$101,装备数值!$BG$50:$BG$101,"="&amp;新怪物属性!$CK$2,装备数值!$BH$50:$BH$101,"&lt;="&amp;新怪物属性!$CK73)+SUMIFS(装备数值!BW$50:BW$101,装备数值!$BG$50:$BG$101,"="&amp;新怪物属性!$CL$2,装备数值!$BH$50:$BH$101,"&lt;="&amp;新怪物属性!$CL73)+SUMIFS(装备数值!BW$50:BW$101,装备数值!$BG$50:$BG$101,"="&amp;新怪物属性!$CM$2,装备数值!$BH$50:$BH$101,"&lt;="&amp;新怪物属性!$CM73)+SUMIFS(装备数值!BW$50:BW$101,装备数值!$BG$50:$BG$101,"="&amp;新怪物属性!$CN$2,装备数值!$BH$50:$BH$101,"&lt;="&amp;新怪物属性!$CN73)+SUMIFS(装备数值!BW$50:BW$101,装备数值!$BG$50:$BG$101,"="&amp;新怪物属性!$CO$2,装备数值!$BH$50:$BH$101,"&lt;="&amp;新怪物属性!$CO73)+SUMIFS(装备数值!BW$50:BW$101,装备数值!$BG$50:$BG$101,"="&amp;新怪物属性!$CP$2,装备数值!$BH$50:$BH$101,"&lt;="&amp;新怪物属性!$CP73)+SUMIFS(装备数值!BW$50:BW$101,装备数值!$BG$50:$BG$101,"="&amp;新怪物属性!$CQ$2,装备数值!$BH$50:$BH$101,"&lt;="&amp;新怪物属性!$CQ73)+SUMIFS(装备数值!BW$50:BW$101,装备数值!$BG$50:$BG$101,"="&amp;新怪物属性!$CR$2,装备数值!$BH$50:$BH$101,"&lt;="&amp;新怪物属性!$CR73)</f>
        <v>0</v>
      </c>
      <c r="DE73" s="14">
        <f>SUMIFS(装备数值!BX$50:BX$101,装备数值!$BG$50:$BG$101,"="&amp;新怪物属性!$CF$2,装备数值!$BH$50:$BH$101,"&lt;="&amp;新怪物属性!$CF73)+SUMIFS(装备数值!BX$50:BX$101,装备数值!$BG$50:$BG$101,"="&amp;新怪物属性!$CG$2,装备数值!$BH$50:$BH$101,"&lt;="&amp;新怪物属性!$CG73)+SUMIFS(装备数值!BX$50:BX$101,装备数值!$BG$50:$BG$101,"="&amp;新怪物属性!$CH$2,装备数值!$BH$50:$BH$101,"&lt;="&amp;新怪物属性!$CH73)+SUMIFS(装备数值!BX$50:BX$101,装备数值!$BG$50:$BG$101,"="&amp;新怪物属性!$CI$2,装备数值!$BH$50:$BH$101,"&lt;="&amp;新怪物属性!$CI73)+SUMIFS(装备数值!BX$50:BX$101,装备数值!$BG$50:$BG$101,"="&amp;新怪物属性!$CJ$2,装备数值!$BH$50:$BH$101,"&lt;="&amp;新怪物属性!$CJ73)+SUMIFS(装备数值!BX$50:BX$101,装备数值!$BG$50:$BG$101,"="&amp;新怪物属性!$CK$2,装备数值!$BH$50:$BH$101,"&lt;="&amp;新怪物属性!$CK73)+SUMIFS(装备数值!BX$50:BX$101,装备数值!$BG$50:$BG$101,"="&amp;新怪物属性!$CL$2,装备数值!$BH$50:$BH$101,"&lt;="&amp;新怪物属性!$CL73)+SUMIFS(装备数值!BX$50:BX$101,装备数值!$BG$50:$BG$101,"="&amp;新怪物属性!$CM$2,装备数值!$BH$50:$BH$101,"&lt;="&amp;新怪物属性!$CM73)+SUMIFS(装备数值!BX$50:BX$101,装备数值!$BG$50:$BG$101,"="&amp;新怪物属性!$CN$2,装备数值!$BH$50:$BH$101,"&lt;="&amp;新怪物属性!$CN73)+SUMIFS(装备数值!BX$50:BX$101,装备数值!$BG$50:$BG$101,"="&amp;新怪物属性!$CO$2,装备数值!$BH$50:$BH$101,"&lt;="&amp;新怪物属性!$CO73)+SUMIFS(装备数值!BX$50:BX$101,装备数值!$BG$50:$BG$101,"="&amp;新怪物属性!$CP$2,装备数值!$BH$50:$BH$101,"&lt;="&amp;新怪物属性!$CP73)+SUMIFS(装备数值!BX$50:BX$101,装备数值!$BG$50:$BG$101,"="&amp;新怪物属性!$CQ$2,装备数值!$BH$50:$BH$101,"&lt;="&amp;新怪物属性!$CQ73)+SUMIFS(装备数值!BX$50:BX$101,装备数值!$BG$50:$BG$101,"="&amp;新怪物属性!$CR$2,装备数值!$BH$50:$BH$101,"&lt;="&amp;新怪物属性!$CR73)</f>
        <v>0</v>
      </c>
      <c r="DH73" s="14">
        <f>INDEX(装备数值!$I$13:$M$116,新怪物属性!$P73*8+1,DH$2)*$X73+INDEX(装备数值!$I$13:$M$116,新怪物属性!$Q73*8+2,DH$2)*$Y73+INDEX(装备数值!$I$13:$M$116,新怪物属性!$S73*8+3,DH$2)*$Z73+INDEX(装备数值!$I$13:$M$116,新怪物属性!$R73*8+4,DH$2)*$AA73+INDEX(装备数值!$I$13:$M$116,新怪物属性!$T73*8+5,DH$2)*$AB73+INDEX(装备数值!$I$13:$M$116,新怪物属性!$U73*8+6,DH$2)*$AC73+INDEX(装备数值!$I$13:$M$116,新怪物属性!$V73*8+7,DH$2)*$AD73+INDEX(装备数值!$I$13:$M$116,新怪物属性!$W73*8+8,DH$2)*$AE73</f>
        <v>45000</v>
      </c>
      <c r="DI73" s="14">
        <f>INDEX(装备数值!$I$13:$M$116,新怪物属性!$P73*8+1,DI$2)*$X73+INDEX(装备数值!$I$13:$M$116,新怪物属性!$Q73*8+2,DI$2)*$Y73+INDEX(装备数值!$I$13:$M$116,新怪物属性!$S73*8+3,DI$2)*$Z73+INDEX(装备数值!$I$13:$M$116,新怪物属性!$R73*8+4,DI$2)*$AA73+INDEX(装备数值!$I$13:$M$116,新怪物属性!$T73*8+5,DI$2)*$AB73+INDEX(装备数值!$I$13:$M$116,新怪物属性!$U73*8+6,DI$2)*$AC73+INDEX(装备数值!$I$13:$M$116,新怪物属性!$V73*8+7,DI$2)*$AD73+INDEX(装备数值!$I$13:$M$116,新怪物属性!$W73*8+8,DI$2)*$AE73</f>
        <v>292500</v>
      </c>
      <c r="DJ73" s="14">
        <f>INDEX(装备数值!$I$13:$M$116,新怪物属性!$P73*8+1,DJ$2)*$X73+INDEX(装备数值!$I$13:$M$116,新怪物属性!$Q73*8+2,DJ$2)*$Y73+INDEX(装备数值!$I$13:$M$116,新怪物属性!$S73*8+3,DJ$2)*$Z73+INDEX(装备数值!$I$13:$M$116,新怪物属性!$R73*8+4,DJ$2)*$AA73+INDEX(装备数值!$I$13:$M$116,新怪物属性!$T73*8+5,DJ$2)*$AB73+INDEX(装备数值!$I$13:$M$116,新怪物属性!$U73*8+6,DJ$2)*$AC73+INDEX(装备数值!$I$13:$M$116,新怪物属性!$V73*8+7,DJ$2)*$AD73+INDEX(装备数值!$I$13:$M$116,新怪物属性!$W73*8+8,DJ$2)*$AE73</f>
        <v>20000</v>
      </c>
      <c r="DK73" s="14">
        <f>INDEX(装备数值!$I$13:$M$116,新怪物属性!$P73*8+1,DK$2)*$X73+INDEX(装备数值!$I$13:$M$116,新怪物属性!$Q73*8+2,DK$2)*$Y73+INDEX(装备数值!$I$13:$M$116,新怪物属性!$S73*8+3,DK$2)*$Z73+INDEX(装备数值!$I$13:$M$116,新怪物属性!$R73*8+4,DK$2)*$AA73+INDEX(装备数值!$I$13:$M$116,新怪物属性!$T73*8+5,DK$2)*$AB73+INDEX(装备数值!$I$13:$M$116,新怪物属性!$U73*8+6,DK$2)*$AC73+INDEX(装备数值!$I$13:$M$116,新怪物属性!$V73*8+7,DK$2)*$AD73+INDEX(装备数值!$I$13:$M$116,新怪物属性!$W73*8+8,DK$2)*$AE73</f>
        <v>375000</v>
      </c>
      <c r="DL73" s="14">
        <f>INDEX(装备数值!$I$13:$M$116,新怪物属性!$P73*8+1,DL$2)*$X73+INDEX(装备数值!$I$13:$M$116,新怪物属性!$Q73*8+2,DL$2)*$Y73+INDEX(装备数值!$I$13:$M$116,新怪物属性!$S73*8+3,DL$2)*$Z73+INDEX(装备数值!$I$13:$M$116,新怪物属性!$R73*8+4,DL$2)*$AA73+INDEX(装备数值!$I$13:$M$116,新怪物属性!$T73*8+5,DL$2)*$AB73+INDEX(装备数值!$I$13:$M$116,新怪物属性!$U73*8+6,DL$2)*$AC73+INDEX(装备数值!$I$13:$M$116,新怪物属性!$V73*8+7,DL$2)*$AD73+INDEX(装备数值!$I$13:$M$116,新怪物属性!$W73*8+8,DL$2)*$AE73</f>
        <v>8000</v>
      </c>
      <c r="DO73" s="14">
        <f>INDEX(装备数值!$X$13:$AH$116,$P73*8+1,DO$2)*$AF73+INDEX(装备数值!$X$13:$AH$116,$Q73*8+2,DO$2)*$AG73+INDEX(装备数值!$X$13:$AH$116,$S73*8+3,DO$2)*$AH73+INDEX(装备数值!$X$13:$AH$116,$R73*8+4,DO$2)*$AI73+INDEX(装备数值!$X$13:$AH$116,$T73*8+5,DO$2)*$AJ73+INDEX(装备数值!$X$13:$AH$116,$U73*8+6,DO$2)*$AK73+INDEX(装备数值!$X$13:$AH$116,$V73*8+7,DO$2)*$AL73+INDEX(装备数值!$X$13:$AH$116,$W73*8+8,DO$2)*$AM73</f>
        <v>20000</v>
      </c>
      <c r="DP73" s="14">
        <f>INDEX(装备数值!$X$13:$AH$116,$P73*8+1,DP$2)*$AF73+INDEX(装备数值!$X$13:$AH$116,$Q73*8+2,DP$2)*$AG73+INDEX(装备数值!$X$13:$AH$116,$S73*8+3,DP$2)*$AH73+INDEX(装备数值!$X$13:$AH$116,$R73*8+4,DP$2)*$AI73+INDEX(装备数值!$X$13:$AH$116,$T73*8+5,DP$2)*$AJ73+INDEX(装备数值!$X$13:$AH$116,$U73*8+6,DP$2)*$AK73+INDEX(装备数值!$X$13:$AH$116,$V73*8+7,DP$2)*$AL73+INDEX(装备数值!$X$13:$AH$116,$W73*8+8,DP$2)*$AM73</f>
        <v>128984</v>
      </c>
      <c r="DQ73" s="14">
        <f>INDEX(装备数值!$X$13:$AH$116,$P73*8+1,DQ$2)*$AF73+INDEX(装备数值!$X$13:$AH$116,$Q73*8+2,DQ$2)*$AG73+INDEX(装备数值!$X$13:$AH$116,$S73*8+3,DQ$2)*$AH73+INDEX(装备数值!$X$13:$AH$116,$R73*8+4,DQ$2)*$AI73+INDEX(装备数值!$X$13:$AH$116,$T73*8+5,DQ$2)*$AJ73+INDEX(装备数值!$X$13:$AH$116,$U73*8+6,DQ$2)*$AK73+INDEX(装备数值!$X$13:$AH$116,$V73*8+7,DQ$2)*$AL73+INDEX(装备数值!$X$13:$AH$116,$W73*8+8,DQ$2)*$AM73</f>
        <v>7840</v>
      </c>
      <c r="DR73" s="14">
        <f>INDEX(装备数值!$X$13:$AH$116,$P73*8+1,DR$2)*$AF73+INDEX(装备数值!$X$13:$AH$116,$Q73*8+2,DR$2)*$AG73+INDEX(装备数值!$X$13:$AH$116,$S73*8+3,DR$2)*$AH73+INDEX(装备数值!$X$13:$AH$116,$R73*8+4,DR$2)*$AI73+INDEX(装备数值!$X$13:$AH$116,$T73*8+5,DR$2)*$AJ73+INDEX(装备数值!$X$13:$AH$116,$U73*8+6,DR$2)*$AK73+INDEX(装备数值!$X$13:$AH$116,$V73*8+7,DR$2)*$AL73+INDEX(装备数值!$X$13:$AH$116,$W73*8+8,DR$2)*$AM73</f>
        <v>212500</v>
      </c>
      <c r="DS73" s="14">
        <f>INDEX(装备数值!$X$13:$AH$116,$P73*8+1,DS$2)*$AF73+INDEX(装备数值!$X$13:$AH$116,$Q73*8+2,DS$2)*$AG73+INDEX(装备数值!$X$13:$AH$116,$S73*8+3,DS$2)*$AH73+INDEX(装备数值!$X$13:$AH$116,$R73*8+4,DS$2)*$AI73+INDEX(装备数值!$X$13:$AH$116,$T73*8+5,DS$2)*$AJ73+INDEX(装备数值!$X$13:$AH$116,$U73*8+6,DS$2)*$AK73+INDEX(装备数值!$X$13:$AH$116,$V73*8+7,DS$2)*$AL73+INDEX(装备数值!$X$13:$AH$116,$W73*8+8,DS$2)*$AM73</f>
        <v>3150</v>
      </c>
      <c r="DT73" s="14">
        <f>INDEX(装备数值!$X$13:$AH$116,$P73*8+1,DT$2)*$AF73+INDEX(装备数值!$X$13:$AH$116,$Q73*8+2,DT$2)*$AG73+INDEX(装备数值!$X$13:$AH$116,$S73*8+3,DT$2)*$AH73+INDEX(装备数值!$X$13:$AH$116,$R73*8+4,DT$2)*$AI73+INDEX(装备数值!$X$13:$AH$116,$T73*8+5,DT$2)*$AJ73+INDEX(装备数值!$X$13:$AH$116,$U73*8+6,DT$2)*$AK73+INDEX(装备数值!$X$13:$AH$116,$V73*8+7,DT$2)*$AL73+INDEX(装备数值!$X$13:$AH$116,$W73*8+8,DT$2)*$AM73</f>
        <v>13129</v>
      </c>
      <c r="DU73" s="14">
        <f>INDEX(装备数值!$X$13:$AH$116,$P73*8+1,DU$2)*$AF73+INDEX(装备数值!$X$13:$AH$116,$Q73*8+2,DU$2)*$AG73+INDEX(装备数值!$X$13:$AH$116,$S73*8+3,DU$2)*$AH73+INDEX(装备数值!$X$13:$AH$116,$R73*8+4,DU$2)*$AI73+INDEX(装备数值!$X$13:$AH$116,$T73*8+5,DU$2)*$AJ73+INDEX(装备数值!$X$13:$AH$116,$U73*8+6,DU$2)*$AK73+INDEX(装备数值!$X$13:$AH$116,$V73*8+7,DU$2)*$AL73+INDEX(装备数值!$X$13:$AH$116,$W73*8+8,DU$2)*$AM73</f>
        <v>11760</v>
      </c>
      <c r="DV73" s="14">
        <f>INDEX(装备数值!$X$13:$AH$116,$P73*8+1,DV$2)*$AF73+INDEX(装备数值!$X$13:$AH$116,$Q73*8+2,DV$2)*$AG73+INDEX(装备数值!$X$13:$AH$116,$S73*8+3,DV$2)*$AH73+INDEX(装备数值!$X$13:$AH$116,$R73*8+4,DV$2)*$AI73+INDEX(装备数值!$X$13:$AH$116,$T73*8+5,DV$2)*$AJ73+INDEX(装备数值!$X$13:$AH$116,$U73*8+6,DV$2)*$AK73+INDEX(装备数值!$X$13:$AH$116,$V73*8+7,DV$2)*$AL73+INDEX(装备数值!$X$13:$AH$116,$W73*8+8,DV$2)*$AM73</f>
        <v>13465</v>
      </c>
      <c r="DW73" s="14">
        <f>INDEX(装备数值!$X$13:$AH$116,$P73*8+1,DW$2)*$AF73+INDEX(装备数值!$X$13:$AH$116,$Q73*8+2,DW$2)*$AG73+INDEX(装备数值!$X$13:$AH$116,$S73*8+3,DW$2)*$AH73+INDEX(装备数值!$X$13:$AH$116,$R73*8+4,DW$2)*$AI73+INDEX(装备数值!$X$13:$AH$116,$T73*8+5,DW$2)*$AJ73+INDEX(装备数值!$X$13:$AH$116,$U73*8+6,DW$2)*$AK73+INDEX(装备数值!$X$13:$AH$116,$V73*8+7,DW$2)*$AL73+INDEX(装备数值!$X$13:$AH$116,$W73*8+8,DW$2)*$AM73</f>
        <v>11424</v>
      </c>
      <c r="DX73" s="14">
        <f>INDEX(装备数值!$X$13:$AH$116,$P73*8+1,DX$2)*$AF73+INDEX(装备数值!$X$13:$AH$116,$Q73*8+2,DX$2)*$AG73+INDEX(装备数值!$X$13:$AH$116,$S73*8+3,DX$2)*$AH73+INDEX(装备数值!$X$13:$AH$116,$R73*8+4,DX$2)*$AI73+INDEX(装备数值!$X$13:$AH$116,$T73*8+5,DX$2)*$AJ73+INDEX(装备数值!$X$13:$AH$116,$U73*8+6,DX$2)*$AK73+INDEX(装备数值!$X$13:$AH$116,$V73*8+7,DX$2)*$AL73+INDEX(装备数值!$X$13:$AH$116,$W73*8+8,DX$2)*$AM73</f>
        <v>40</v>
      </c>
      <c r="DY73" s="14">
        <f>INDEX(装备数值!$X$13:$AH$116,$P73*8+1,DY$2)*$AF73+INDEX(装备数值!$X$13:$AH$116,$Q73*8+2,DY$2)*$AG73+INDEX(装备数值!$X$13:$AH$116,$S73*8+3,DY$2)*$AH73+INDEX(装备数值!$X$13:$AH$116,$R73*8+4,DY$2)*$AI73+INDEX(装备数值!$X$13:$AH$116,$T73*8+5,DY$2)*$AJ73+INDEX(装备数值!$X$13:$AH$116,$U73*8+6,DY$2)*$AK73+INDEX(装备数值!$X$13:$AH$116,$V73*8+7,DY$2)*$AL73+INDEX(装备数值!$X$13:$AH$116,$W73*8+8,DY$2)*$AM73</f>
        <v>40</v>
      </c>
      <c r="EA73" s="14">
        <f>INDEX(装备数值!$AN$17:$AN$117,MATCH(MIN($X73:$AE73),装备数值!$AO$17:$AO$117,1))</f>
        <v>25</v>
      </c>
      <c r="EB73" s="14">
        <f>IF(COUNTIF($P73:$W73,"&gt;"&amp;0)=8,INDEX(装备数值!AR$17:AR$117,$EA73+1),0)</f>
        <v>6000</v>
      </c>
      <c r="EC73" s="14">
        <f>IF(COUNTIF($P73:$W73,"&gt;"&amp;0)=8,INDEX(装备数值!AS$17:AS$117,$EA73+1),0)</f>
        <v>45000</v>
      </c>
      <c r="ED73" s="14">
        <f>IF(COUNTIF($P73:$W73,"&gt;"&amp;0)=8,INDEX(装备数值!AT$17:AT$117,$EA73+1),0)</f>
        <v>3000</v>
      </c>
      <c r="EE73" s="14">
        <f>IF(COUNTIF($P73:$W73,"&gt;"&amp;0)=8,INDEX(装备数值!AU$17:AU$117,$EA73+1),0)</f>
        <v>60000</v>
      </c>
      <c r="EF73" s="14">
        <f>IF(COUNTIF($P73:$W73,"&gt;"&amp;0)=8,INDEX(装备数值!AV$17:AV$117,$EA73+1),0)</f>
        <v>1150</v>
      </c>
      <c r="EH73" s="14">
        <f>INDEX(装备数值!$AY$17:$AY$77,MATCH(新怪物属性!AF73,装备数值!$AZ$17:$AZ$77,1))</f>
        <v>22</v>
      </c>
      <c r="EI73" s="26">
        <f>INDEX(装备数值!BA$17:BA$77,新怪物属性!EH73+1)</f>
        <v>0.28999999999999998</v>
      </c>
      <c r="EJ73" s="26">
        <f>INDEX(装备数值!BA$17:BA$77,新怪物属性!EH73+1)</f>
        <v>0.28999999999999998</v>
      </c>
      <c r="EL73" s="14">
        <f t="shared" si="144"/>
        <v>19</v>
      </c>
      <c r="EM73" s="14">
        <f>VLOOKUP(EL73,军阶与晶片数值!$W$6:$X$27,2)</f>
        <v>4</v>
      </c>
      <c r="EN73" s="14">
        <f>INDEX(军阶与晶片数值!Y$6:Y$27,$EM73+1)</f>
        <v>400</v>
      </c>
      <c r="EO73" s="14">
        <f>INDEX(军阶与晶片数值!Z$6:Z$27,$EM73+1)</f>
        <v>400</v>
      </c>
      <c r="EP73" s="14">
        <f>INDEX(军阶与晶片数值!AA$6:AA$27,$EM73+1)</f>
        <v>400</v>
      </c>
      <c r="EQ73" s="14">
        <f>INDEX(军阶与晶片数值!AB$6:AB$27,$EM73+1)</f>
        <v>400</v>
      </c>
      <c r="ER73" s="29">
        <f>INDEX(军阶与晶片数值!AC$6:AC$27,$EM73+1)</f>
        <v>20</v>
      </c>
      <c r="ES73" s="29">
        <f>INDEX(军阶与晶片数值!AD$6:AD$27,$EM73+1)</f>
        <v>10</v>
      </c>
      <c r="EU73" s="26">
        <f>INDEX(军阶与晶片数值!I$6:I$16,AN73+1)</f>
        <v>6.5000000000000002E-2</v>
      </c>
      <c r="EV73" s="26">
        <f>INDEX(军阶与晶片数值!M$6:M$16,AO73+1)</f>
        <v>6.5000000000000002E-2</v>
      </c>
      <c r="EW73" s="26">
        <f>INDEX(军阶与晶片数值!J$6:J$16,AP73+1)</f>
        <v>6.5000000000000002E-2</v>
      </c>
      <c r="EX73" s="26">
        <f>INDEX(军阶与晶片数值!K$6:K$16,AQ73+1)</f>
        <v>0.13</v>
      </c>
      <c r="EY73" s="26">
        <f>INDEX(军阶与晶片数值!L$6:L$16,AR73+1)</f>
        <v>0.13</v>
      </c>
      <c r="EZ73" s="28">
        <f>INDEX(军阶与晶片数值!N$6:N$16,AS73+1)</f>
        <v>0</v>
      </c>
      <c r="FA73" s="28">
        <f>INDEX(军阶与晶片数值!O$6:O$16,AT73+1)</f>
        <v>0</v>
      </c>
      <c r="FB73" s="28">
        <f>INDEX(军阶与晶片数值!P$6:P$16,AU73+1)</f>
        <v>0</v>
      </c>
      <c r="FC73" s="28">
        <f>INDEX(军阶与晶片数值!Q$6:Q$16,AV73+1)</f>
        <v>0</v>
      </c>
      <c r="FD73" s="26">
        <f>INDEX(军阶与晶片数值!R$6:R$16,AW73+1)</f>
        <v>0.06</v>
      </c>
      <c r="FE73" s="26">
        <f>INDEX(军阶与晶片数值!S$6:S$16,AX73+1)</f>
        <v>0.06</v>
      </c>
      <c r="FF73" s="26">
        <f>INDEX(军阶与晶片数值!T$6:T$16,AY73+1)</f>
        <v>0</v>
      </c>
      <c r="FG73" s="26">
        <f>INDEX(军阶与晶片数值!U$6:U$16,AZ73+1)</f>
        <v>0</v>
      </c>
      <c r="FI73" s="26">
        <f>INDEX(军阶与晶片数值!$C$6:$C$36,新怪物属性!$BA73+1)</f>
        <v>0.65</v>
      </c>
      <c r="FJ73" s="26">
        <f>INDEX(军阶与晶片数值!$C$6:$C$36,新怪物属性!$BA73+1)</f>
        <v>0.65</v>
      </c>
      <c r="FK73" s="26">
        <f>INDEX(军阶与晶片数值!$C$6:$C$36,新怪物属性!$BA73+1)</f>
        <v>0.65</v>
      </c>
      <c r="FL73" s="26">
        <f>INDEX(军阶与晶片数值!$C$6:$C$36,新怪物属性!$BA73+1)</f>
        <v>0.65</v>
      </c>
      <c r="FM73" s="26">
        <f>INDEX(军阶与晶片数值!$C$6:$C$36,新怪物属性!$BA73+1)</f>
        <v>0.65</v>
      </c>
      <c r="FO73" s="14">
        <f>INDEX(战舰突破!$H$6:$H$18,新怪物属性!$J73+1)+INDEX(战舰突破!$H$23:$H$35,新怪物属性!$K73+1)+INDEX(战舰突破!$H$40:$H$52,新怪物属性!$L73+1)</f>
        <v>200</v>
      </c>
      <c r="FP73" s="14">
        <f>INDEX(战舰突破!$I$6:$I$18,新怪物属性!$J73+1)+INDEX(战舰突破!$I$23:$I$35,新怪物属性!$K73+1)+INDEX(战舰突破!$I$40:$I$52,新怪物属性!$L73+1)</f>
        <v>200</v>
      </c>
      <c r="FQ73" s="14">
        <f>INDEX(战舰突破!$J$6:$J$18,新怪物属性!$J73+1)+INDEX(战舰突破!$J$23:$J$35,新怪物属性!$K73+1)+INDEX(战舰突破!$J$40:$J$52,新怪物属性!$L73+1)</f>
        <v>0</v>
      </c>
      <c r="FR73" s="14">
        <f>INDEX(战舰突破!$K$6:$K$18,新怪物属性!$J73+1)+INDEX(战舰突破!$K$23:$K$35,新怪物属性!$K73+1)+INDEX(战舰突破!$K$40:$K$52,新怪物属性!$L73+1)</f>
        <v>0</v>
      </c>
      <c r="FS73" s="14">
        <f>INDEX(战舰突破!$L$6:$L$18,新怪物属性!$J73+1)+INDEX(战舰突破!$L$23:$L$35,新怪物属性!$K73+1)+INDEX(战舰突破!$L$40:$L$52,新怪物属性!$L73+1)</f>
        <v>200</v>
      </c>
      <c r="FT73" s="18">
        <f>INDEX(战舰突破!$N$6:$N$18,新怪物属性!$J73+1)+INDEX(战舰突破!$N$23:$N$35,新怪物属性!$K73+1)+INDEX(战舰突破!$N$40:$N$52,新怪物属性!$L73+1)</f>
        <v>0</v>
      </c>
      <c r="FU73" s="18">
        <f>INDEX(战舰突破!$O$6:$O$18,新怪物属性!$J73+1)+INDEX(战舰突破!$O$23:$O$35,新怪物属性!$K73+1)+INDEX(战舰突破!$O$40:$O$52,新怪物属性!$L73+1)</f>
        <v>0</v>
      </c>
      <c r="FV73" s="18">
        <f>INDEX(战舰突破!$P$6:$P$18,新怪物属性!$J73+1)+INDEX(战舰突破!$P$23:$P$35,新怪物属性!$K73+1)+INDEX(战舰突破!$P$40:$P$52,新怪物属性!$L73+1)</f>
        <v>0</v>
      </c>
      <c r="FW73" s="18">
        <f>INDEX(战舰突破!$Q$6:$Q$18,新怪物属性!$J73+1)+INDEX(战舰突破!$Q$23:$Q$35,新怪物属性!$K73+1)+INDEX(战舰突破!$Q$40:$Q$52,新怪物属性!$L73+1)</f>
        <v>0</v>
      </c>
      <c r="FX73" s="18">
        <f>INDEX(战舰突破!$R$6:$R$18,新怪物属性!$J73+1)+INDEX(战舰突破!$R$23:$R$35,新怪物属性!$K73+1)+INDEX(战舰突破!$R$40:$R$52,新怪物属性!$L73+1)</f>
        <v>0</v>
      </c>
      <c r="FY73" s="18">
        <f>INDEX(战舰突破!$M$6:$M$18,新怪物属性!$J73+1)+INDEX(战舰突破!$M$23:$M$35,新怪物属性!$K73+1)+INDEX(战舰突破!$M$40:$M$52,新怪物属性!$L73+1)</f>
        <v>0.2</v>
      </c>
      <c r="FZ73" s="22">
        <f>INDEX(战舰突破!$W$6:$W$18,新怪物属性!$J73+1)+INDEX(战舰突破!$W$23:$W$35,新怪物属性!$K73+1)+INDEX(战舰突破!$W$40:$W$52,新怪物属性!$L73+1)</f>
        <v>0.5</v>
      </c>
      <c r="GC73" s="14">
        <f>INDEX(战舰突破!$S$6:$S$18,新怪物属性!$J73+1)</f>
        <v>0</v>
      </c>
      <c r="GD73" s="14">
        <f>INDEX(战舰突破!$T$6:$T$18,新怪物属性!$J73+1)</f>
        <v>0.5</v>
      </c>
      <c r="GE73" s="14">
        <f>INDEX(战舰突破!$U$6:$U$18,新怪物属性!$J73+1)</f>
        <v>0.1</v>
      </c>
      <c r="GF73" s="14">
        <f>INDEX(战舰突破!$V$6:$V$18,新怪物属性!$J73+1)</f>
        <v>0</v>
      </c>
      <c r="GG73" s="14">
        <f>INDEX(战舰突破!$X$6:$X$18,新怪物属性!$J73+1)</f>
        <v>7</v>
      </c>
      <c r="GI73" s="14">
        <f>INDEX(战舰突破!$S$23:$S$35,新怪物属性!$J73+1)</f>
        <v>0.6</v>
      </c>
      <c r="GJ73" s="14">
        <f>INDEX(战舰突破!$T$23:$T$35,新怪物属性!$J73+1)</f>
        <v>0.25</v>
      </c>
      <c r="GK73" s="14">
        <f>INDEX(战舰突破!$U$23:$U$35,新怪物属性!$J73+1)</f>
        <v>0.1</v>
      </c>
      <c r="GL73" s="14">
        <f>INDEX(战舰突破!$V$23:$V$35,新怪物属性!$J73+1)</f>
        <v>0</v>
      </c>
      <c r="GM73" s="14">
        <f>INDEX(战舰突破!$X$23:$X$35,新怪物属性!$J73+1)</f>
        <v>105</v>
      </c>
      <c r="GO73" s="14">
        <f>INDEX(战舰突破!$S$40:$S$52,新怪物属性!$J73+1)</f>
        <v>0.6</v>
      </c>
      <c r="GP73" s="14">
        <f>INDEX(战舰突破!$T$40:$T$52,新怪物属性!$J73+1)</f>
        <v>0.25</v>
      </c>
      <c r="GQ73" s="14">
        <f>INDEX(战舰突破!$U$40:$U$52,新怪物属性!$J73+1)</f>
        <v>0.1</v>
      </c>
      <c r="GR73" s="14">
        <f>INDEX(战舰突破!$V$40:$V$52,新怪物属性!$J73+1)</f>
        <v>0</v>
      </c>
      <c r="GS73" s="14">
        <f>INDEX(战舰突破!$X$40:$X$52,新怪物属性!$J73+1)</f>
        <v>175</v>
      </c>
      <c r="GV73" s="14">
        <v>1</v>
      </c>
      <c r="GW73" s="14">
        <v>18</v>
      </c>
      <c r="GX73" s="14">
        <v>1</v>
      </c>
      <c r="GY73" s="14">
        <v>16</v>
      </c>
      <c r="GZ73" s="14">
        <v>2</v>
      </c>
      <c r="HA73" s="14">
        <v>13</v>
      </c>
      <c r="HB73" s="14">
        <v>1</v>
      </c>
      <c r="HC73" s="14">
        <v>11</v>
      </c>
      <c r="HD73" s="14">
        <v>0</v>
      </c>
      <c r="HE73" s="14">
        <v>0</v>
      </c>
      <c r="HF73" s="14">
        <v>0</v>
      </c>
      <c r="HG73" s="14">
        <v>0</v>
      </c>
      <c r="HH73" s="14">
        <v>0</v>
      </c>
      <c r="HI73" s="14">
        <v>4</v>
      </c>
      <c r="HJ73" s="14">
        <v>0</v>
      </c>
      <c r="HK73" s="14">
        <v>0</v>
      </c>
      <c r="HL73" s="14">
        <v>0</v>
      </c>
      <c r="HM73" s="14">
        <v>0</v>
      </c>
      <c r="HN73" s="14">
        <v>0</v>
      </c>
      <c r="HO73" s="14">
        <v>0</v>
      </c>
      <c r="HP73" s="14">
        <v>0</v>
      </c>
      <c r="HQ73" s="14">
        <v>0</v>
      </c>
      <c r="HR73" s="14">
        <v>0</v>
      </c>
      <c r="HS73" s="14">
        <v>0</v>
      </c>
      <c r="HT73" s="14">
        <v>0</v>
      </c>
      <c r="HU73" s="14">
        <v>0</v>
      </c>
      <c r="HX73" s="14">
        <v>7</v>
      </c>
      <c r="HY73" s="14">
        <v>4</v>
      </c>
      <c r="IB73" s="14">
        <f>IF($GV73=0,0,INDEX(战宠!P$15:P$27,新怪物属性!$GV$3)*(INDEX(战宠!$U$7:$Y$10,1,新怪物属性!$GV73)))*(新怪物属性!$GW73+4)
+IF($GX73=0,0,INDEX(战宠!P$15:P$27,新怪物属性!$GX$3)*(INDEX(战宠!$U$7:$Y$10,1,新怪物属性!$GX73)))*(新怪物属性!$GY73+4)
+IF($GZ73=0,0,INDEX(战宠!P$15:P$27,新怪物属性!$GZ$3)*(INDEX(战宠!$U$7:$Y$10,1,新怪物属性!$GZ73)))*(新怪物属性!$HA73+4)
+IF($HB73=0,0,INDEX(战宠!P$15:P$27,新怪物属性!$HB$3)*(INDEX(战宠!$U$7:$Y$10,1,新怪物属性!$HB73)))*(新怪物属性!$HC73+4)
+IF($HD73=0,0,INDEX(战宠!P$15:P$27,新怪物属性!$HD$3)*(INDEX(战宠!$U$7:$Y$10,1,新怪物属性!$HD73)))*(新怪物属性!$HE73+4)
+IF($HF73=0,0,INDEX(战宠!P$15:P$27,新怪物属性!$HF$3)*(INDEX(战宠!$U$7:$Y$10,1,新怪物属性!$HF73)))*(新怪物属性!$HG73+4)
+IF($HH73=0,0,INDEX(战宠!P$15:P$27,新怪物属性!$HH$3)*(INDEX(战宠!$U$7:$Y$10,1,新怪物属性!$HH73)))*(新怪物属性!$HI73+4)
+IF($HJ73=0,0,INDEX(战宠!P$15:P$27,新怪物属性!$HJ$3)*(INDEX(战宠!$U$7:$Y$10,1,新怪物属性!$HJ73)))*(新怪物属性!$HK73+4)
+IF($HL73=0,0,INDEX(战宠!P$15:P$27,新怪物属性!$HL$3)*(INDEX(战宠!$U$7:$Y$10,1,新怪物属性!$HL73)))*(新怪物属性!$HM73+4)
+IF($HN73=0,0,INDEX(战宠!P$15:P$27,新怪物属性!$HN$3)*(INDEX(战宠!$U$7:$Y$10,1,新怪物属性!$HN73)))*(新怪物属性!$HO73+4)
+IF($HP73=0,0,INDEX(战宠!P$15:P$27,新怪物属性!$HP$3)*(INDEX(战宠!$U$7:$Y$10,1,新怪物属性!$HP73)))*(新怪物属性!$HQ73+4)
+IF($HR73=0,0,INDEX(战宠!P$15:P$27,新怪物属性!$HR$3)*(INDEX(战宠!$U$7:$Y$10,1,新怪物属性!$HR73)))*(新怪物属性!$HS73+4)
+IF($HT73=0,0,INDEX(战宠!P$15:P$27,新怪物属性!$HT$3)*(INDEX(战宠!$U$7:$Y$10,1,新怪物属性!$HT73)))*(新怪物属性!$HU73+4)</f>
        <v>68600</v>
      </c>
      <c r="IC73" s="14">
        <f>IF($GV73=0,0,INDEX(战宠!Q$15:Q$27,新怪物属性!$GV$3)*(INDEX(战宠!$U$7:$Y$10,1,新怪物属性!$GV73)))*(新怪物属性!$GW73+4)
+IF($GX73=0,0,INDEX(战宠!Q$15:Q$27,新怪物属性!$GX$3)*(INDEX(战宠!$U$7:$Y$10,1,新怪物属性!$GX73)))*(新怪物属性!$GY73+4)
+IF($GZ73=0,0,INDEX(战宠!Q$15:Q$27,新怪物属性!$GZ$3)*(INDEX(战宠!$U$7:$Y$10,1,新怪物属性!$GZ73)))*(新怪物属性!$HA73+4)
+IF($HB73=0,0,INDEX(战宠!Q$15:Q$27,新怪物属性!$HB$3)*(INDEX(战宠!$U$7:$Y$10,1,新怪物属性!$HB73)))*(新怪物属性!$HC73+4)
+IF($HD73=0,0,INDEX(战宠!Q$15:Q$27,新怪物属性!$HD$3)*(INDEX(战宠!$U$7:$Y$10,1,新怪物属性!$HD73)))*(新怪物属性!$HE73+4)
+IF($HF73=0,0,INDEX(战宠!Q$15:Q$27,新怪物属性!$HF$3)*(INDEX(战宠!$U$7:$Y$10,1,新怪物属性!$HF73)))*(新怪物属性!$HG73+4)
+IF($HH73=0,0,INDEX(战宠!Q$15:Q$27,新怪物属性!$HH$3)*(INDEX(战宠!$U$7:$Y$10,1,新怪物属性!$HH73)))*(新怪物属性!$HI73+4)
+IF($HJ73=0,0,INDEX(战宠!Q$15:Q$27,新怪物属性!$HJ$3)*(INDEX(战宠!$U$7:$Y$10,1,新怪物属性!$HJ73)))*(新怪物属性!$HK73+4)
+IF($HL73=0,0,INDEX(战宠!Q$15:Q$27,新怪物属性!$HL$3)*(INDEX(战宠!$U$7:$Y$10,1,新怪物属性!$HL73)))*(新怪物属性!$HM73+4)
+IF($HN73=0,0,INDEX(战宠!Q$15:Q$27,新怪物属性!$HN$3)*(INDEX(战宠!$U$7:$Y$10,1,新怪物属性!$HN73)))*(新怪物属性!$HO73+4)
+IF($HP73=0,0,INDEX(战宠!Q$15:Q$27,新怪物属性!$HP$3)*(INDEX(战宠!$U$7:$Y$10,1,新怪物属性!$HP73)))*(新怪物属性!$HQ73+4)
+IF($HR73=0,0,INDEX(战宠!Q$15:Q$27,新怪物属性!$HR$3)*(INDEX(战宠!$U$7:$Y$10,1,新怪物属性!$HR73)))*(新怪物属性!$HS73+4)
+IF($HT73=0,0,INDEX(战宠!Q$15:Q$27,新怪物属性!$HT$3)*(INDEX(战宠!$U$7:$Y$10,1,新怪物属性!$HT73)))*(新怪物属性!$HU73+4)</f>
        <v>526500</v>
      </c>
      <c r="ID73" s="14">
        <f>IF($GV73=0,0,INDEX(战宠!R$15:R$27,新怪物属性!$GV$3)*(INDEX(战宠!$U$7:$Y$10,1,新怪物属性!$GV73)))*(新怪物属性!$GW73+4)
+IF($GX73=0,0,INDEX(战宠!R$15:R$27,新怪物属性!$GX$3)*(INDEX(战宠!$U$7:$Y$10,1,新怪物属性!$GX73)))*(新怪物属性!$GY73+4)
+IF($GZ73=0,0,INDEX(战宠!R$15:R$27,新怪物属性!$GZ$3)*(INDEX(战宠!$U$7:$Y$10,1,新怪物属性!$GZ73)))*(新怪物属性!$HA73+4)
+IF($HB73=0,0,INDEX(战宠!R$15:R$27,新怪物属性!$HB$3)*(INDEX(战宠!$U$7:$Y$10,1,新怪物属性!$HB73)))*(新怪物属性!$HC73+4)
+IF($HD73=0,0,INDEX(战宠!R$15:R$27,新怪物属性!$HD$3)*(INDEX(战宠!$U$7:$Y$10,1,新怪物属性!$HD73)))*(新怪物属性!$HE73+4)
+IF($HF73=0,0,INDEX(战宠!R$15:R$27,新怪物属性!$HF$3)*(INDEX(战宠!$U$7:$Y$10,1,新怪物属性!$HF73)))*(新怪物属性!$HG73+4)
+IF($HH73=0,0,INDEX(战宠!R$15:R$27,新怪物属性!$HH$3)*(INDEX(战宠!$U$7:$Y$10,1,新怪物属性!$HH73)))*(新怪物属性!$HI73+4)
+IF($HJ73=0,0,INDEX(战宠!R$15:R$27,新怪物属性!$HJ$3)*(INDEX(战宠!$U$7:$Y$10,1,新怪物属性!$HJ73)))*(新怪物属性!$HK73+4)
+IF($HL73=0,0,INDEX(战宠!R$15:R$27,新怪物属性!$HL$3)*(INDEX(战宠!$U$7:$Y$10,1,新怪物属性!$HL73)))*(新怪物属性!$HM73+4)
+IF($HN73=0,0,INDEX(战宠!R$15:R$27,新怪物属性!$HN$3)*(INDEX(战宠!$U$7:$Y$10,1,新怪物属性!$HN73)))*(新怪物属性!$HO73+4)
+IF($HP73=0,0,INDEX(战宠!R$15:R$27,新怪物属性!$HP$3)*(INDEX(战宠!$U$7:$Y$10,1,新怪物属性!$HP73)))*(新怪物属性!$HQ73+4)
+IF($HR73=0,0,INDEX(战宠!R$15:R$27,新怪物属性!$HR$3)*(INDEX(战宠!$U$7:$Y$10,1,新怪物属性!$HR73)))*(新怪物属性!$HS73+4)
+IF($HT73=0,0,INDEX(战宠!R$15:R$27,新怪物属性!$HT$3)*(INDEX(战宠!$U$7:$Y$10,1,新怪物属性!$HT73)))*(新怪物属性!$HU73+4)</f>
        <v>33500</v>
      </c>
      <c r="IE73" s="14">
        <f>IF($GV73=0,0,INDEX(战宠!S$15:S$27,新怪物属性!$GV$3)*(INDEX(战宠!$U$7:$Y$10,1,新怪物属性!$GV73)))*(新怪物属性!$GW73+4)
+IF($GX73=0,0,INDEX(战宠!S$15:S$27,新怪物属性!$GX$3)*(INDEX(战宠!$U$7:$Y$10,1,新怪物属性!$GX73)))*(新怪物属性!$GY73+4)
+IF($GZ73=0,0,INDEX(战宠!S$15:S$27,新怪物属性!$GZ$3)*(INDEX(战宠!$U$7:$Y$10,1,新怪物属性!$GZ73)))*(新怪物属性!$HA73+4)
+IF($HB73=0,0,INDEX(战宠!S$15:S$27,新怪物属性!$HB$3)*(INDEX(战宠!$U$7:$Y$10,1,新怪物属性!$HB73)))*(新怪物属性!$HC73+4)
+IF($HD73=0,0,INDEX(战宠!S$15:S$27,新怪物属性!$HD$3)*(INDEX(战宠!$U$7:$Y$10,1,新怪物属性!$HD73)))*(新怪物属性!$HE73+4)
+IF($HF73=0,0,INDEX(战宠!S$15:S$27,新怪物属性!$HF$3)*(INDEX(战宠!$U$7:$Y$10,1,新怪物属性!$HF73)))*(新怪物属性!$HG73+4)
+IF($HH73=0,0,INDEX(战宠!S$15:S$27,新怪物属性!$HH$3)*(INDEX(战宠!$U$7:$Y$10,1,新怪物属性!$HH73)))*(新怪物属性!$HI73+4)
+IF($HJ73=0,0,INDEX(战宠!S$15:S$27,新怪物属性!$HJ$3)*(INDEX(战宠!$U$7:$Y$10,1,新怪物属性!$HJ73)))*(新怪物属性!$HK73+4)
+IF($HL73=0,0,INDEX(战宠!S$15:S$27,新怪物属性!$HL$3)*(INDEX(战宠!$U$7:$Y$10,1,新怪物属性!$HL73)))*(新怪物属性!$HM73+4)
+IF($HN73=0,0,INDEX(战宠!S$15:S$27,新怪物属性!$HN$3)*(INDEX(战宠!$U$7:$Y$10,1,新怪物属性!$HN73)))*(新怪物属性!$HO73+4)
+IF($HP73=0,0,INDEX(战宠!S$15:S$27,新怪物属性!$HP$3)*(INDEX(战宠!$U$7:$Y$10,1,新怪物属性!$HP73)))*(新怪物属性!$HQ73+4)
+IF($HR73=0,0,INDEX(战宠!S$15:S$27,新怪物属性!$HR$3)*(INDEX(战宠!$U$7:$Y$10,1,新怪物属性!$HR73)))*(新怪物属性!$HS73+4)
+IF($HT73=0,0,INDEX(战宠!S$15:S$27,新怪物属性!$HT$3)*(INDEX(战宠!$U$7:$Y$10,1,新怪物属性!$HT73)))*(新怪物属性!$HU73+4)</f>
        <v>837500</v>
      </c>
      <c r="IF73" s="14">
        <f>IF($GV73=0,0,INDEX(战宠!T$15:T$27,新怪物属性!$GV$3)*(INDEX(战宠!$U$7:$Y$10,1,新怪物属性!$GV73)))*(新怪物属性!$GW73+4)
+IF($GX73=0,0,INDEX(战宠!T$15:T$27,新怪物属性!$GX$3)*(INDEX(战宠!$U$7:$Y$10,1,新怪物属性!$GX73)))*(新怪物属性!$GY73+4)
+IF($GZ73=0,0,INDEX(战宠!T$15:T$27,新怪物属性!$GZ$3)*(INDEX(战宠!$U$7:$Y$10,1,新怪物属性!$GZ73)))*(新怪物属性!$HA73+4)
+IF($HB73=0,0,INDEX(战宠!T$15:T$27,新怪物属性!$HB$3)*(INDEX(战宠!$U$7:$Y$10,1,新怪物属性!$HB73)))*(新怪物属性!$HC73+4)
+IF($HD73=0,0,INDEX(战宠!T$15:T$27,新怪物属性!$HD$3)*(INDEX(战宠!$U$7:$Y$10,1,新怪物属性!$HD73)))*(新怪物属性!$HE73+4)
+IF($HF73=0,0,INDEX(战宠!T$15:T$27,新怪物属性!$HF$3)*(INDEX(战宠!$U$7:$Y$10,1,新怪物属性!$HF73)))*(新怪物属性!$HG73+4)
+IF($HH73=0,0,INDEX(战宠!T$15:T$27,新怪物属性!$HH$3)*(INDEX(战宠!$U$7:$Y$10,1,新怪物属性!$HH73)))*(新怪物属性!$HI73+4)
+IF($HJ73=0,0,INDEX(战宠!T$15:T$27,新怪物属性!$HJ$3)*(INDEX(战宠!$U$7:$Y$10,1,新怪物属性!$HJ73)))*(新怪物属性!$HK73+4)
+IF($HL73=0,0,INDEX(战宠!T$15:T$27,新怪物属性!$HL$3)*(INDEX(战宠!$U$7:$Y$10,1,新怪物属性!$HL73)))*(新怪物属性!$HM73+4)
+IF($HN73=0,0,INDEX(战宠!T$15:T$27,新怪物属性!$HN$3)*(INDEX(战宠!$U$7:$Y$10,1,新怪物属性!$HN73)))*(新怪物属性!$HO73+4)
+IF($HP73=0,0,INDEX(战宠!T$15:T$27,新怪物属性!$HP$3)*(INDEX(战宠!$U$7:$Y$10,1,新怪物属性!$HP73)))*(新怪物属性!$HQ73+4)
+IF($HR73=0,0,INDEX(战宠!T$15:T$27,新怪物属性!$HR$3)*(INDEX(战宠!$U$7:$Y$10,1,新怪物属性!$HR73)))*(新怪物属性!$HS73+4)
+IF($HT73=0,0,INDEX(战宠!T$15:T$27,新怪物属性!$HT$3)*(INDEX(战宠!$U$7:$Y$10,1,新怪物属性!$HT73)))*(新怪物属性!$HU73+4)</f>
        <v>21862.5</v>
      </c>
      <c r="II73" s="14">
        <f>IF(HX73=0,0,INDEX(战宠!$D$15:$D$27,新怪物属性!HX73))</f>
        <v>0.3</v>
      </c>
      <c r="IJ73" s="14">
        <f>IF(HY73=0,0,INDEX(战宠!$D$15:$D$27,新怪物属性!HY73))</f>
        <v>0.25</v>
      </c>
      <c r="IM73" s="14">
        <f t="shared" si="189"/>
        <v>417287</v>
      </c>
      <c r="IN73" s="14">
        <f t="shared" si="190"/>
        <v>389485</v>
      </c>
      <c r="IO73" s="14">
        <f t="shared" si="191"/>
        <v>390171</v>
      </c>
      <c r="IP73" s="14">
        <f t="shared" si="192"/>
        <v>417287</v>
      </c>
      <c r="IQ73" s="14">
        <f t="shared" si="193"/>
        <v>417287</v>
      </c>
      <c r="IR73" s="14">
        <f t="shared" si="145"/>
        <v>1915891</v>
      </c>
      <c r="IS73" s="14">
        <f t="shared" si="146"/>
        <v>112894</v>
      </c>
      <c r="IT73" s="14">
        <f t="shared" si="147"/>
        <v>3331024</v>
      </c>
      <c r="IU73" s="14">
        <f t="shared" si="148"/>
        <v>70450</v>
      </c>
      <c r="IV73" s="28">
        <f t="shared" si="149"/>
        <v>13779</v>
      </c>
      <c r="IW73" s="28">
        <f t="shared" si="150"/>
        <v>12410</v>
      </c>
      <c r="IX73" s="28">
        <f t="shared" si="151"/>
        <v>14115</v>
      </c>
      <c r="IY73" s="28">
        <f t="shared" si="152"/>
        <v>12074</v>
      </c>
      <c r="IZ73" s="28">
        <f t="shared" si="153"/>
        <v>1.4357700000000002</v>
      </c>
      <c r="JA73" s="28">
        <f t="shared" si="154"/>
        <v>1.4357700000000002</v>
      </c>
      <c r="JB73" s="28">
        <f t="shared" si="155"/>
        <v>60</v>
      </c>
      <c r="JC73" s="28">
        <f t="shared" si="156"/>
        <v>50</v>
      </c>
      <c r="JD73" s="14">
        <f t="shared" si="157"/>
        <v>1</v>
      </c>
      <c r="JE73" s="14">
        <f t="shared" si="158"/>
        <v>1.6</v>
      </c>
      <c r="JF73" s="14">
        <f t="shared" si="159"/>
        <v>1.6</v>
      </c>
      <c r="JG73" s="18">
        <f t="shared" si="160"/>
        <v>1.7</v>
      </c>
      <c r="JH73" s="18">
        <f t="shared" si="161"/>
        <v>1.45</v>
      </c>
      <c r="JI73" s="18">
        <f t="shared" si="162"/>
        <v>1.45</v>
      </c>
      <c r="JJ73" s="29">
        <f t="shared" si="194"/>
        <v>13929</v>
      </c>
      <c r="JK73" s="29">
        <f t="shared" si="194"/>
        <v>14229</v>
      </c>
      <c r="JL73" s="29">
        <f t="shared" si="194"/>
        <v>14229</v>
      </c>
      <c r="JM73" s="26">
        <f t="shared" si="163"/>
        <v>0.1</v>
      </c>
      <c r="JN73" s="26">
        <f t="shared" si="164"/>
        <v>0.1</v>
      </c>
      <c r="JO73" s="26">
        <f t="shared" si="165"/>
        <v>0.1</v>
      </c>
      <c r="JP73" s="14">
        <f t="shared" si="166"/>
        <v>2</v>
      </c>
      <c r="JQ73" s="14">
        <f t="shared" si="167"/>
        <v>2</v>
      </c>
      <c r="JR73" s="14">
        <f t="shared" si="168"/>
        <v>2</v>
      </c>
      <c r="JS73" s="14">
        <f t="shared" si="169"/>
        <v>7</v>
      </c>
      <c r="JT73" s="14">
        <f t="shared" si="170"/>
        <v>105</v>
      </c>
      <c r="JU73" s="14">
        <f t="shared" si="171"/>
        <v>175</v>
      </c>
      <c r="JV73">
        <v>69</v>
      </c>
      <c r="JW73" s="14">
        <f t="shared" si="195"/>
        <v>24655219</v>
      </c>
      <c r="JY73" s="14">
        <f t="shared" ref="JY73:JY115" si="226">INT(MIN(IS73*2,((IR73+IT73)/20+IS73*2)/2))</f>
        <v>225788</v>
      </c>
      <c r="JZ73" s="14">
        <f t="shared" si="196"/>
        <v>283060</v>
      </c>
      <c r="KA73" s="29">
        <f t="shared" si="197"/>
        <v>11913</v>
      </c>
      <c r="KB73" s="29">
        <f t="shared" si="198"/>
        <v>8375</v>
      </c>
      <c r="KC73" s="29">
        <f t="shared" si="199"/>
        <v>10323</v>
      </c>
      <c r="KD73" s="29">
        <f t="shared" si="200"/>
        <v>10551</v>
      </c>
      <c r="KE73" s="14">
        <f t="shared" si="224"/>
        <v>1.4357700000000002</v>
      </c>
      <c r="KF73" s="14">
        <f t="shared" si="225"/>
        <v>1.4357700000000002</v>
      </c>
      <c r="KG73" s="14">
        <f t="shared" si="201"/>
        <v>208613.40270090767</v>
      </c>
      <c r="KH73" s="26">
        <f t="shared" si="172"/>
        <v>0.49159722222222224</v>
      </c>
      <c r="KI73" s="26">
        <f t="shared" si="173"/>
        <v>0.5446428571428571</v>
      </c>
      <c r="KJ73" s="29">
        <f t="shared" si="202"/>
        <v>43457</v>
      </c>
      <c r="KK73" s="29">
        <f t="shared" si="203"/>
        <v>156208</v>
      </c>
      <c r="KL73" s="29">
        <f t="shared" si="204"/>
        <v>209041</v>
      </c>
      <c r="KM73" s="23">
        <f t="shared" si="205"/>
        <v>104296</v>
      </c>
      <c r="KN73" s="23">
        <f t="shared" si="206"/>
        <v>74132</v>
      </c>
      <c r="KO73" s="26">
        <f t="shared" si="174"/>
        <v>0.54079268292682925</v>
      </c>
      <c r="KP73" s="26">
        <f t="shared" si="175"/>
        <v>0.55908536585365853</v>
      </c>
      <c r="KQ73" s="26">
        <f t="shared" si="176"/>
        <v>0.55908536585365853</v>
      </c>
      <c r="KR73" s="26">
        <f t="shared" si="207"/>
        <v>0.14079268292682923</v>
      </c>
      <c r="KS73" s="26">
        <v>0.1</v>
      </c>
      <c r="KT73" s="29">
        <f t="shared" si="177"/>
        <v>1.4</v>
      </c>
      <c r="KU73" s="29">
        <f t="shared" si="178"/>
        <v>2.2692682926829271</v>
      </c>
      <c r="KV73" s="29">
        <f t="shared" si="179"/>
        <v>2.2692682926829271</v>
      </c>
      <c r="KW73" s="29">
        <f t="shared" si="180"/>
        <v>304198.99999999994</v>
      </c>
      <c r="KX73" s="29">
        <f t="shared" si="181"/>
        <v>236318.57430894309</v>
      </c>
      <c r="KY73" s="29">
        <f t="shared" si="182"/>
        <v>237185.05658536588</v>
      </c>
      <c r="KZ73" s="29">
        <f t="shared" si="183"/>
        <v>1746469</v>
      </c>
      <c r="LA73" s="14">
        <f t="shared" si="184"/>
        <v>777702.63</v>
      </c>
      <c r="LE73" s="14">
        <v>1</v>
      </c>
      <c r="LF73" s="14">
        <v>1</v>
      </c>
      <c r="LG73" s="14">
        <v>480</v>
      </c>
      <c r="LH73" s="14">
        <v>80</v>
      </c>
      <c r="LI73" s="14">
        <v>60</v>
      </c>
      <c r="LJ73" s="14">
        <v>60</v>
      </c>
      <c r="LK73" s="14">
        <v>60</v>
      </c>
      <c r="LL73" s="23">
        <f t="shared" si="208"/>
        <v>112680797</v>
      </c>
      <c r="LM73" s="23">
        <f t="shared" si="209"/>
        <v>1</v>
      </c>
      <c r="LN73" s="23">
        <f t="shared" si="210"/>
        <v>112680.8</v>
      </c>
      <c r="LO73" s="14">
        <v>1</v>
      </c>
      <c r="LP73" s="14">
        <v>1</v>
      </c>
      <c r="LQ73" s="14">
        <v>240</v>
      </c>
      <c r="LR73" s="14">
        <v>35</v>
      </c>
      <c r="LS73" s="14">
        <v>22</v>
      </c>
      <c r="LT73" s="14">
        <v>30</v>
      </c>
      <c r="LU73" s="14">
        <v>30</v>
      </c>
      <c r="LV73" s="23">
        <f t="shared" si="211"/>
        <v>58748837</v>
      </c>
      <c r="LW73" s="23">
        <f t="shared" si="212"/>
        <v>1</v>
      </c>
      <c r="LX73" s="23">
        <f t="shared" si="213"/>
        <v>58748.84</v>
      </c>
      <c r="MB73">
        <f t="shared" si="185"/>
        <v>1.5056305741979119</v>
      </c>
      <c r="MC73">
        <f t="shared" si="186"/>
        <v>2.1617392095161363</v>
      </c>
      <c r="ME73" s="14">
        <v>10</v>
      </c>
      <c r="MF73" s="14">
        <v>2</v>
      </c>
      <c r="MG73" s="14">
        <v>1.5</v>
      </c>
      <c r="MH73" s="23">
        <f t="shared" si="187"/>
        <v>2881215</v>
      </c>
      <c r="MI73" s="23">
        <f t="shared" si="214"/>
        <v>1</v>
      </c>
      <c r="MJ73" s="23">
        <f t="shared" si="215"/>
        <v>2881.22</v>
      </c>
      <c r="MK73" s="14">
        <v>30</v>
      </c>
      <c r="ML73" s="14">
        <v>6</v>
      </c>
      <c r="MM73" s="14">
        <v>4</v>
      </c>
      <c r="MN73" s="23">
        <f t="shared" si="188"/>
        <v>8264150</v>
      </c>
      <c r="MO73" s="23">
        <f t="shared" si="216"/>
        <v>1</v>
      </c>
      <c r="MP73" s="23">
        <f t="shared" si="217"/>
        <v>8264.15</v>
      </c>
      <c r="MR73" s="23">
        <f t="shared" si="218"/>
        <v>11018867</v>
      </c>
      <c r="MS73" s="23">
        <f t="shared" si="219"/>
        <v>1</v>
      </c>
      <c r="MT73" s="23">
        <f t="shared" si="220"/>
        <v>11018.87</v>
      </c>
      <c r="MU73" s="23">
        <f t="shared" si="221"/>
        <v>4321823</v>
      </c>
      <c r="MV73" s="23">
        <f t="shared" si="222"/>
        <v>1</v>
      </c>
      <c r="MW73" s="23">
        <f t="shared" si="223"/>
        <v>4321.82</v>
      </c>
    </row>
    <row r="74" spans="1:361" ht="16.5" x14ac:dyDescent="0.2">
      <c r="A74">
        <v>39</v>
      </c>
      <c r="B74">
        <v>890</v>
      </c>
      <c r="C74" s="14">
        <v>5</v>
      </c>
      <c r="D74" s="14">
        <v>260</v>
      </c>
      <c r="E74" s="14"/>
      <c r="F74" s="14"/>
      <c r="G74" s="14">
        <v>260</v>
      </c>
      <c r="H74" s="14">
        <v>260</v>
      </c>
      <c r="I74" s="14">
        <v>260</v>
      </c>
      <c r="J74" s="14">
        <v>6</v>
      </c>
      <c r="K74" s="14">
        <v>6</v>
      </c>
      <c r="L74" s="14">
        <v>5</v>
      </c>
      <c r="M74" s="14">
        <v>3</v>
      </c>
      <c r="N74" s="14">
        <v>3</v>
      </c>
      <c r="O74" s="14">
        <v>3</v>
      </c>
      <c r="P74" s="14">
        <v>6</v>
      </c>
      <c r="Q74" s="14">
        <v>6</v>
      </c>
      <c r="R74" s="14">
        <v>6</v>
      </c>
      <c r="S74" s="14">
        <v>6</v>
      </c>
      <c r="T74" s="14">
        <v>6</v>
      </c>
      <c r="U74" s="14">
        <v>6</v>
      </c>
      <c r="V74" s="14">
        <v>6</v>
      </c>
      <c r="W74" s="14">
        <v>6</v>
      </c>
      <c r="X74" s="14">
        <v>260</v>
      </c>
      <c r="Y74" s="14">
        <v>260</v>
      </c>
      <c r="Z74" s="14">
        <v>260</v>
      </c>
      <c r="AA74" s="14">
        <v>260</v>
      </c>
      <c r="AB74" s="14">
        <v>260</v>
      </c>
      <c r="AC74" s="14">
        <v>260</v>
      </c>
      <c r="AD74" s="14">
        <v>260</v>
      </c>
      <c r="AE74" s="14">
        <v>260</v>
      </c>
      <c r="AF74" s="14">
        <v>50</v>
      </c>
      <c r="AG74" s="14">
        <v>35</v>
      </c>
      <c r="AH74" s="14">
        <v>40</v>
      </c>
      <c r="AI74" s="14">
        <v>40</v>
      </c>
      <c r="AJ74" s="14">
        <v>40</v>
      </c>
      <c r="AK74" s="14">
        <v>40</v>
      </c>
      <c r="AL74" s="14">
        <v>45</v>
      </c>
      <c r="AM74" s="14">
        <v>45</v>
      </c>
      <c r="AN74" s="14">
        <v>3</v>
      </c>
      <c r="AO74" s="14">
        <v>3</v>
      </c>
      <c r="AP74" s="14">
        <v>3</v>
      </c>
      <c r="AQ74" s="14">
        <v>3</v>
      </c>
      <c r="AR74" s="14">
        <v>3</v>
      </c>
      <c r="AS74" s="14">
        <v>0</v>
      </c>
      <c r="AT74" s="14">
        <v>0</v>
      </c>
      <c r="AU74" s="14">
        <v>0</v>
      </c>
      <c r="AV74" s="14">
        <v>0</v>
      </c>
      <c r="AW74" s="14">
        <v>2</v>
      </c>
      <c r="AX74" s="14">
        <v>2</v>
      </c>
      <c r="AY74" s="14">
        <v>0</v>
      </c>
      <c r="AZ74" s="14">
        <v>0</v>
      </c>
      <c r="BA74" s="14">
        <v>14</v>
      </c>
      <c r="BD74" s="33"/>
      <c r="BF74" s="14">
        <f>ROUND((INDEX(新战舰养成!S$6:S$18,新怪物属性!$J74+1)+INDEX(新战舰养成!D$6:D$18,新怪物属性!$J74+1)*(新怪物属性!$G74-1))*INDEX(战舰突破!$D$6:$D$18,新怪物属性!$M74+1),0)</f>
        <v>44054</v>
      </c>
      <c r="BG74" s="14">
        <f>ROUND((INDEX(新战舰养成!T$6:T$18,新怪物属性!$J74+1)+INDEX(新战舰养成!E$6:E$18,新怪物属性!$J74+1)*(新怪物属性!$G74-1))*INDEX(战舰突破!$D$6:$D$18,新怪物属性!$M74+1),0)</f>
        <v>352357</v>
      </c>
      <c r="BH74" s="14">
        <f>ROUND((INDEX(新战舰养成!U$6:U$18,新怪物属性!$J74+1)+INDEX(新战舰养成!F$6:F$18,新怪物属性!$J74+1)*(新怪物属性!$G74-1))*INDEX(战舰突破!$D$6:$D$18,新怪物属性!$M74+1),0)</f>
        <v>22130</v>
      </c>
      <c r="BI74" s="14">
        <f>ROUND((INDEX(新战舰养成!V$6:V$18,新怪物属性!$J74+1)+INDEX(新战舰养成!G$6:G$18,新怪物属性!$J74+1)*(新怪物属性!$G74-1))*INDEX(战舰突破!$D$6:$D$18,新怪物属性!$M74+1),0)</f>
        <v>390</v>
      </c>
      <c r="BJ74" s="14">
        <f>ROUND((INDEX(新战舰养成!W$6:W$18,新怪物属性!$J74+1)+INDEX(新战舰养成!H$6:H$18,新怪物属性!$J74+1)*(新怪物属性!$G74-1))*INDEX(战舰突破!$D$6:$D$18,新怪物属性!$M74+1),0)</f>
        <v>5</v>
      </c>
      <c r="BL74" s="14">
        <f>IF($H74&gt;0,ROUND((INDEX(新战舰养成!X$6:X$18,新怪物属性!$K74+1)+INDEX(新战舰养成!I$6:I$18,新怪物属性!$K74+1)*(新怪物属性!$H74-1))*INDEX(战舰突破!$D$6:$D$18,新怪物属性!$N74+1),0),0)</f>
        <v>44418</v>
      </c>
      <c r="BM74" s="14">
        <f>IF($H74&gt;0,ROUND((INDEX(新战舰养成!Y$6:Y$18,新怪物属性!$K74+1)+INDEX(新战舰养成!J$6:J$18,新怪物属性!$K74+1)*(新怪物属性!$H74-1))*INDEX(战舰突破!$D$6:$D$18,新怪物属性!$N74+1),0),0)</f>
        <v>0</v>
      </c>
      <c r="BN74" s="14">
        <f>IF($H74&gt;0,ROUND((INDEX(新战舰养成!Z$6:Z$18,新怪物属性!$K74+1)+INDEX(新战舰养成!K$6:K$18,新怪物属性!$K74+1)*(新怪物属性!$H74-1))*INDEX(战舰突破!$D$6:$D$18,新怪物属性!$N74+1),0),0)</f>
        <v>0</v>
      </c>
      <c r="BO74" s="14">
        <f>IF($H74&gt;0,ROUND((INDEX(新战舰养成!AA$6:AA$18,新怪物属性!$K74+1)+INDEX(新战舰养成!L$6:L$18,新怪物属性!$K74+1)*(新怪物属性!$H74-1))*INDEX(战舰突破!$D$6:$D$18,新怪物属性!$N74+1),0),0)</f>
        <v>440544</v>
      </c>
      <c r="BP74" s="14">
        <f>IF($H74&gt;0,ROUND((INDEX(新战舰养成!AB$6:AB$18,新怪物属性!$K74+1)+INDEX(新战舰养成!M$6:M$18,新怪物属性!$K74+1)*(新怪物属性!$H74-1))*INDEX(战舰突破!$D$6:$D$18,新怪物属性!$N74+1),0),0)</f>
        <v>8715</v>
      </c>
      <c r="BR74" s="14">
        <f>IF($I74&gt;0,ROUND((INDEX(新战舰养成!AC$6:AC$18,新怪物属性!$L74+1)+INDEX(新战舰养成!I$6:I$18,新怪物属性!$L74+1)*(新怪物属性!$I74-1))*INDEX(战舰突破!$D$6:$D$18,新怪物属性!$O74+1),0),0)</f>
        <v>28493</v>
      </c>
      <c r="BS74" s="14">
        <f>IF($I74&gt;0,ROUND((INDEX(新战舰养成!AD$6:AD$18,新怪物属性!$L74+1)+INDEX(新战舰养成!J$6:J$18,新怪物属性!$L74+1)*(新怪物属性!$I74-1))*INDEX(战舰突破!$D$6:$D$18,新怪物属性!$O74+1),0),0)</f>
        <v>0</v>
      </c>
      <c r="BT74" s="14">
        <f>IF($I74&gt;0,ROUND((INDEX(新战舰养成!AE$6:AE$18,新怪物属性!$L74+1)+INDEX(新战舰养成!K$6:K$18,新怪物属性!$L74+1)*(新怪物属性!$I74-1))*INDEX(战舰突破!$D$6:$D$18,新怪物属性!$O74+1),0),0)</f>
        <v>0</v>
      </c>
      <c r="BU74" s="14">
        <f>IF($I74&gt;0,ROUND((INDEX(新战舰养成!AF$6:AF$18,新怪物属性!$L74+1)+INDEX(新战舰养成!L$6:L$18,新怪物属性!$L74+1)*(新怪物属性!$I74-1))*INDEX(战舰突破!$D$6:$D$18,新怪物属性!$O74+1),0),0)</f>
        <v>206167</v>
      </c>
      <c r="BV74" s="14">
        <f>IF($I74&gt;0,ROUND((INDEX(新战舰养成!AG$6:AG$18,新怪物属性!$L74+1)+INDEX(新战舰养成!M$6:M$18,新怪物属性!$L74+1)*(新怪物属性!$I74-1))*INDEX(战舰突破!$D$6:$D$18,新怪物属性!$O74+1),0),0)</f>
        <v>7166</v>
      </c>
      <c r="BY74" s="14">
        <f>(INDEX(装备数值!$C$13:$G$116,新怪物属性!$P76*8+1,BY$2)+INDEX(装备数值!$C$13:$G$116,新怪物属性!$Q76*8+2,BY$2)+INDEX(装备数值!$C$13:$G$116,新怪物属性!$S76*8+3,BY$2)+INDEX(装备数值!$C$13:$G$116,新怪物属性!$R76*8+4,BY$2)+INDEX(装备数值!$C$13:$G$116,新怪物属性!$T76*8+5,BY$2)+INDEX(装备数值!$C$13:$G$116,新怪物属性!$U76*8+6,BY$2)+INDEX(装备数值!$C$13:$G$116,新怪物属性!$V76*8+7,BY$2)+INDEX(装备数值!$C$13:$G$116,新怪物属性!$W76*8+8,BY$2))</f>
        <v>18000</v>
      </c>
      <c r="BZ74" s="14">
        <f>(INDEX(装备数值!$C$13:$G$116,新怪物属性!$P76*8+1,BZ$2)+INDEX(装备数值!$C$13:$G$116,新怪物属性!$Q76*8+2,BZ$2)+INDEX(装备数值!$C$13:$G$116,新怪物属性!$S76*8+3,BZ$2)+INDEX(装备数值!$C$13:$G$116,新怪物属性!$R76*8+4,BZ$2)+INDEX(装备数值!$C$13:$G$116,新怪物属性!$T76*8+5,BZ$2)+INDEX(装备数值!$C$13:$G$116,新怪物属性!$U76*8+6,BZ$2)+INDEX(装备数值!$C$13:$G$116,新怪物属性!$V76*8+7,BZ$2)+INDEX(装备数值!$C$13:$G$116,新怪物属性!$W76*8+8,BZ$2))</f>
        <v>135000</v>
      </c>
      <c r="CA74" s="14">
        <f>(INDEX(装备数值!$C$13:$G$116,新怪物属性!$P76*8+1,CA$2)+INDEX(装备数值!$C$13:$G$116,新怪物属性!$Q76*8+2,CA$2)+INDEX(装备数值!$C$13:$G$116,新怪物属性!$S76*8+3,CA$2)+INDEX(装备数值!$C$13:$G$116,新怪物属性!$R76*8+4,CA$2)+INDEX(装备数值!$C$13:$G$116,新怪物属性!$T76*8+5,CA$2)+INDEX(装备数值!$C$13:$G$116,新怪物属性!$U76*8+6,CA$2)+INDEX(装备数值!$C$13:$G$116,新怪物属性!$V76*8+7,CA$2)+INDEX(装备数值!$C$13:$G$116,新怪物属性!$W76*8+8,CA$2))</f>
        <v>9000</v>
      </c>
      <c r="CB74" s="14">
        <f>(INDEX(装备数值!$C$13:$G$116,新怪物属性!$P76*8+1,CB$2)+INDEX(装备数值!$C$13:$G$116,新怪物属性!$Q76*8+2,CB$2)+INDEX(装备数值!$C$13:$G$116,新怪物属性!$S76*8+3,CB$2)+INDEX(装备数值!$C$13:$G$116,新怪物属性!$R76*8+4,CB$2)+INDEX(装备数值!$C$13:$G$116,新怪物属性!$T76*8+5,CB$2)+INDEX(装备数值!$C$13:$G$116,新怪物属性!$U76*8+6,CB$2)+INDEX(装备数值!$C$13:$G$116,新怪物属性!$V76*8+7,CB$2)+INDEX(装备数值!$C$13:$G$116,新怪物属性!$W76*8+8,CB$2))</f>
        <v>180000</v>
      </c>
      <c r="CC74" s="14">
        <f>(INDEX(装备数值!$C$13:$G$116,新怪物属性!$P76*8+1,CC$2)+INDEX(装备数值!$C$13:$G$116,新怪物属性!$Q76*8+2,CC$2)+INDEX(装备数值!$C$13:$G$116,新怪物属性!$S76*8+3,CC$2)+INDEX(装备数值!$C$13:$G$116,新怪物属性!$R76*8+4,CC$2)+INDEX(装备数值!$C$13:$G$116,新怪物属性!$T76*8+5,CC$2)+INDEX(装备数值!$C$13:$G$116,新怪物属性!$U76*8+6,CC$2)+INDEX(装备数值!$C$13:$G$116,新怪物属性!$V76*8+7,CC$2)+INDEX(装备数值!$C$13:$G$116,新怪物属性!$W76*8+8,CC$2))</f>
        <v>3400</v>
      </c>
      <c r="CF74" s="14">
        <f t="shared" si="143"/>
        <v>4</v>
      </c>
      <c r="CG74" s="14">
        <f t="shared" si="142"/>
        <v>4</v>
      </c>
      <c r="CH74" s="14">
        <f t="shared" si="142"/>
        <v>4</v>
      </c>
      <c r="CI74" s="14">
        <f t="shared" si="142"/>
        <v>4</v>
      </c>
      <c r="CJ74" s="14">
        <f t="shared" si="142"/>
        <v>4</v>
      </c>
      <c r="CK74" s="14">
        <f t="shared" si="142"/>
        <v>4</v>
      </c>
      <c r="CL74" s="14">
        <f t="shared" si="142"/>
        <v>0</v>
      </c>
      <c r="CM74" s="14">
        <f t="shared" si="142"/>
        <v>0</v>
      </c>
      <c r="CN74" s="14">
        <f t="shared" si="142"/>
        <v>0</v>
      </c>
      <c r="CO74" s="14">
        <f t="shared" si="142"/>
        <v>0</v>
      </c>
      <c r="CP74" s="14">
        <f t="shared" si="142"/>
        <v>0</v>
      </c>
      <c r="CQ74" s="14">
        <f t="shared" si="142"/>
        <v>0</v>
      </c>
      <c r="CR74" s="14">
        <f t="shared" si="142"/>
        <v>0</v>
      </c>
      <c r="CS74" s="14">
        <f>SUMIFS(装备数值!BL$50:BL$101,装备数值!$BG$50:$BG$101,"="&amp;新怪物属性!$CF$2,装备数值!$BH$50:$BH$101,"&lt;="&amp;新怪物属性!$CF74)+SUMIFS(装备数值!BL$50:BL$101,装备数值!$BG$50:$BG$101,"="&amp;新怪物属性!$CG$2,装备数值!$BH$50:$BH$101,"&lt;="&amp;新怪物属性!$CG74)+SUMIFS(装备数值!BL$50:BL$101,装备数值!$BG$50:$BG$101,"="&amp;新怪物属性!$CH$2,装备数值!$BH$50:$BH$101,"&lt;="&amp;新怪物属性!$CH74)+SUMIFS(装备数值!BL$50:BL$101,装备数值!$BG$50:$BG$101,"="&amp;新怪物属性!$CI$2,装备数值!$BH$50:$BH$101,"&lt;="&amp;新怪物属性!$CI74)+SUMIFS(装备数值!BL$50:BL$101,装备数值!$BG$50:$BG$101,"="&amp;新怪物属性!$CJ$2,装备数值!$BH$50:$BH$101,"&lt;="&amp;新怪物属性!$CJ74)+SUMIFS(装备数值!BL$50:BL$101,装备数值!$BG$50:$BG$101,"="&amp;新怪物属性!$CK$2,装备数值!$BH$50:$BH$101,"&lt;="&amp;新怪物属性!$CK74)+SUMIFS(装备数值!BL$50:BL$101,装备数值!$BG$50:$BG$101,"="&amp;新怪物属性!$CL$2,装备数值!$BH$50:$BH$101,"&lt;="&amp;新怪物属性!$CL74)+SUMIFS(装备数值!BL$50:BL$101,装备数值!$BG$50:$BG$101,"="&amp;新怪物属性!$CM$2,装备数值!$BH$50:$BH$101,"&lt;="&amp;新怪物属性!$CM74)+SUMIFS(装备数值!BL$50:BL$101,装备数值!$BG$50:$BG$101,"="&amp;新怪物属性!$CN$2,装备数值!$BH$50:$BH$101,"&lt;="&amp;新怪物属性!$CN74)+SUMIFS(装备数值!BL$50:BL$101,装备数值!$BG$50:$BG$101,"="&amp;新怪物属性!$CO$2,装备数值!$BH$50:$BH$101,"&lt;="&amp;新怪物属性!$CO74)+SUMIFS(装备数值!BL$50:BL$101,装备数值!$BG$50:$BG$101,"="&amp;新怪物属性!$CP$2,装备数值!$BH$50:$BH$101,"&lt;="&amp;新怪物属性!$CP74)+SUMIFS(装备数值!BL$50:BL$101,装备数值!$BG$50:$BG$101,"="&amp;新怪物属性!$CQ$2,装备数值!$BH$50:$BH$101,"&lt;="&amp;新怪物属性!$CQ74)+SUMIFS(装备数值!BL$50:BL$101,装备数值!$BG$50:$BG$101,"="&amp;新怪物属性!$CR$2,装备数值!$BH$50:$BH$101,"&lt;="&amp;新怪物属性!$CR74)</f>
        <v>36262</v>
      </c>
      <c r="CT74" s="14">
        <f>SUMIFS(装备数值!BM$50:BM$101,装备数值!$BG$50:$BG$101,"="&amp;新怪物属性!$CF$2,装备数值!$BH$50:$BH$101,"&lt;="&amp;新怪物属性!$CF74)+SUMIFS(装备数值!BM$50:BM$101,装备数值!$BG$50:$BG$101,"="&amp;新怪物属性!$CG$2,装备数值!$BH$50:$BH$101,"&lt;="&amp;新怪物属性!$CG74)+SUMIFS(装备数值!BM$50:BM$101,装备数值!$BG$50:$BG$101,"="&amp;新怪物属性!$CH$2,装备数值!$BH$50:$BH$101,"&lt;="&amp;新怪物属性!$CH74)+SUMIFS(装备数值!BM$50:BM$101,装备数值!$BG$50:$BG$101,"="&amp;新怪物属性!$CI$2,装备数值!$BH$50:$BH$101,"&lt;="&amp;新怪物属性!$CI74)+SUMIFS(装备数值!BM$50:BM$101,装备数值!$BG$50:$BG$101,"="&amp;新怪物属性!$CJ$2,装备数值!$BH$50:$BH$101,"&lt;="&amp;新怪物属性!$CJ74)+SUMIFS(装备数值!BM$50:BM$101,装备数值!$BG$50:$BG$101,"="&amp;新怪物属性!$CK$2,装备数值!$BH$50:$BH$101,"&lt;="&amp;新怪物属性!$CK74)+SUMIFS(装备数值!BM$50:BM$101,装备数值!$BG$50:$BG$101,"="&amp;新怪物属性!$CL$2,装备数值!$BH$50:$BH$101,"&lt;="&amp;新怪物属性!$CL74)+SUMIFS(装备数值!BM$50:BM$101,装备数值!$BG$50:$BG$101,"="&amp;新怪物属性!$CM$2,装备数值!$BH$50:$BH$101,"&lt;="&amp;新怪物属性!$CM74)+SUMIFS(装备数值!BM$50:BM$101,装备数值!$BG$50:$BG$101,"="&amp;新怪物属性!$CN$2,装备数值!$BH$50:$BH$101,"&lt;="&amp;新怪物属性!$CN74)+SUMIFS(装备数值!BM$50:BM$101,装备数值!$BG$50:$BG$101,"="&amp;新怪物属性!$CO$2,装备数值!$BH$50:$BH$101,"&lt;="&amp;新怪物属性!$CO74)+SUMIFS(装备数值!BM$50:BM$101,装备数值!$BG$50:$BG$101,"="&amp;新怪物属性!$CP$2,装备数值!$BH$50:$BH$101,"&lt;="&amp;新怪物属性!$CP74)+SUMIFS(装备数值!BM$50:BM$101,装备数值!$BG$50:$BG$101,"="&amp;新怪物属性!$CQ$2,装备数值!$BH$50:$BH$101,"&lt;="&amp;新怪物属性!$CQ74)+SUMIFS(装备数值!BM$50:BM$101,装备数值!$BG$50:$BG$101,"="&amp;新怪物属性!$CR$2,装备数值!$BH$50:$BH$101,"&lt;="&amp;新怪物属性!$CR74)</f>
        <v>272887</v>
      </c>
      <c r="CU74" s="14">
        <f>SUMIFS(装备数值!BN$50:BN$101,装备数值!$BG$50:$BG$101,"="&amp;新怪物属性!$CF$2,装备数值!$BH$50:$BH$101,"&lt;="&amp;新怪物属性!$CF74)+SUMIFS(装备数值!BN$50:BN$101,装备数值!$BG$50:$BG$101,"="&amp;新怪物属性!$CG$2,装备数值!$BH$50:$BH$101,"&lt;="&amp;新怪物属性!$CG74)+SUMIFS(装备数值!BN$50:BN$101,装备数值!$BG$50:$BG$101,"="&amp;新怪物属性!$CH$2,装备数值!$BH$50:$BH$101,"&lt;="&amp;新怪物属性!$CH74)+SUMIFS(装备数值!BN$50:BN$101,装备数值!$BG$50:$BG$101,"="&amp;新怪物属性!$CI$2,装备数值!$BH$50:$BH$101,"&lt;="&amp;新怪物属性!$CI74)+SUMIFS(装备数值!BN$50:BN$101,装备数值!$BG$50:$BG$101,"="&amp;新怪物属性!$CJ$2,装备数值!$BH$50:$BH$101,"&lt;="&amp;新怪物属性!$CJ74)+SUMIFS(装备数值!BN$50:BN$101,装备数值!$BG$50:$BG$101,"="&amp;新怪物属性!$CK$2,装备数值!$BH$50:$BH$101,"&lt;="&amp;新怪物属性!$CK74)+SUMIFS(装备数值!BN$50:BN$101,装备数值!$BG$50:$BG$101,"="&amp;新怪物属性!$CL$2,装备数值!$BH$50:$BH$101,"&lt;="&amp;新怪物属性!$CL74)+SUMIFS(装备数值!BN$50:BN$101,装备数值!$BG$50:$BG$101,"="&amp;新怪物属性!$CM$2,装备数值!$BH$50:$BH$101,"&lt;="&amp;新怪物属性!$CM74)+SUMIFS(装备数值!BN$50:BN$101,装备数值!$BG$50:$BG$101,"="&amp;新怪物属性!$CN$2,装备数值!$BH$50:$BH$101,"&lt;="&amp;新怪物属性!$CN74)+SUMIFS(装备数值!BN$50:BN$101,装备数值!$BG$50:$BG$101,"="&amp;新怪物属性!$CO$2,装备数值!$BH$50:$BH$101,"&lt;="&amp;新怪物属性!$CO74)+SUMIFS(装备数值!BN$50:BN$101,装备数值!$BG$50:$BG$101,"="&amp;新怪物属性!$CP$2,装备数值!$BH$50:$BH$101,"&lt;="&amp;新怪物属性!$CP74)+SUMIFS(装备数值!BN$50:BN$101,装备数值!$BG$50:$BG$101,"="&amp;新怪物属性!$CQ$2,装备数值!$BH$50:$BH$101,"&lt;="&amp;新怪物属性!$CQ74)+SUMIFS(装备数值!BN$50:BN$101,装备数值!$BG$50:$BG$101,"="&amp;新怪物属性!$CR$2,装备数值!$BH$50:$BH$101,"&lt;="&amp;新怪物属性!$CR74)</f>
        <v>2400</v>
      </c>
      <c r="CV74" s="14">
        <f>SUMIFS(装备数值!BO$50:BO$101,装备数值!$BG$50:$BG$101,"="&amp;新怪物属性!$CF$2,装备数值!$BH$50:$BH$101,"&lt;="&amp;新怪物属性!$CF74)+SUMIFS(装备数值!BO$50:BO$101,装备数值!$BG$50:$BG$101,"="&amp;新怪物属性!$CG$2,装备数值!$BH$50:$BH$101,"&lt;="&amp;新怪物属性!$CG74)+SUMIFS(装备数值!BO$50:BO$101,装备数值!$BG$50:$BG$101,"="&amp;新怪物属性!$CH$2,装备数值!$BH$50:$BH$101,"&lt;="&amp;新怪物属性!$CH74)+SUMIFS(装备数值!BO$50:BO$101,装备数值!$BG$50:$BG$101,"="&amp;新怪物属性!$CI$2,装备数值!$BH$50:$BH$101,"&lt;="&amp;新怪物属性!$CI74)+SUMIFS(装备数值!BO$50:BO$101,装备数值!$BG$50:$BG$101,"="&amp;新怪物属性!$CJ$2,装备数值!$BH$50:$BH$101,"&lt;="&amp;新怪物属性!$CJ74)+SUMIFS(装备数值!BO$50:BO$101,装备数值!$BG$50:$BG$101,"="&amp;新怪物属性!$CK$2,装备数值!$BH$50:$BH$101,"&lt;="&amp;新怪物属性!$CK74)+SUMIFS(装备数值!BO$50:BO$101,装备数值!$BG$50:$BG$101,"="&amp;新怪物属性!$CL$2,装备数值!$BH$50:$BH$101,"&lt;="&amp;新怪物属性!$CL74)+SUMIFS(装备数值!BO$50:BO$101,装备数值!$BG$50:$BG$101,"="&amp;新怪物属性!$CM$2,装备数值!$BH$50:$BH$101,"&lt;="&amp;新怪物属性!$CM74)+SUMIFS(装备数值!BO$50:BO$101,装备数值!$BG$50:$BG$101,"="&amp;新怪物属性!$CN$2,装备数值!$BH$50:$BH$101,"&lt;="&amp;新怪物属性!$CN74)+SUMIFS(装备数值!BO$50:BO$101,装备数值!$BG$50:$BG$101,"="&amp;新怪物属性!$CO$2,装备数值!$BH$50:$BH$101,"&lt;="&amp;新怪物属性!$CO74)+SUMIFS(装备数值!BO$50:BO$101,装备数值!$BG$50:$BG$101,"="&amp;新怪物属性!$CP$2,装备数值!$BH$50:$BH$101,"&lt;="&amp;新怪物属性!$CP74)+SUMIFS(装备数值!BO$50:BO$101,装备数值!$BG$50:$BG$101,"="&amp;新怪物属性!$CQ$2,装备数值!$BH$50:$BH$101,"&lt;="&amp;新怪物属性!$CQ74)+SUMIFS(装备数值!BO$50:BO$101,装备数值!$BG$50:$BG$101,"="&amp;新怪物属性!$CR$2,装备数值!$BH$50:$BH$101,"&lt;="&amp;新怪物属性!$CR74)</f>
        <v>485500</v>
      </c>
      <c r="CW74" s="14">
        <f>SUMIFS(装备数值!BP$50:BP$101,装备数值!$BG$50:$BG$101,"="&amp;新怪物属性!$CF$2,装备数值!$BH$50:$BH$101,"&lt;="&amp;新怪物属性!$CF74)+SUMIFS(装备数值!BP$50:BP$101,装备数值!$BG$50:$BG$101,"="&amp;新怪物属性!$CG$2,装备数值!$BH$50:$BH$101,"&lt;="&amp;新怪物属性!$CG74)+SUMIFS(装备数值!BP$50:BP$101,装备数值!$BG$50:$BG$101,"="&amp;新怪物属性!$CH$2,装备数值!$BH$50:$BH$101,"&lt;="&amp;新怪物属性!$CH74)+SUMIFS(装备数值!BP$50:BP$101,装备数值!$BG$50:$BG$101,"="&amp;新怪物属性!$CI$2,装备数值!$BH$50:$BH$101,"&lt;="&amp;新怪物属性!$CI74)+SUMIFS(装备数值!BP$50:BP$101,装备数值!$BG$50:$BG$101,"="&amp;新怪物属性!$CJ$2,装备数值!$BH$50:$BH$101,"&lt;="&amp;新怪物属性!$CJ74)+SUMIFS(装备数值!BP$50:BP$101,装备数值!$BG$50:$BG$101,"="&amp;新怪物属性!$CK$2,装备数值!$BH$50:$BH$101,"&lt;="&amp;新怪物属性!$CK74)+SUMIFS(装备数值!BP$50:BP$101,装备数值!$BG$50:$BG$101,"="&amp;新怪物属性!$CL$2,装备数值!$BH$50:$BH$101,"&lt;="&amp;新怪物属性!$CL74)+SUMIFS(装备数值!BP$50:BP$101,装备数值!$BG$50:$BG$101,"="&amp;新怪物属性!$CM$2,装备数值!$BH$50:$BH$101,"&lt;="&amp;新怪物属性!$CM74)+SUMIFS(装备数值!BP$50:BP$101,装备数值!$BG$50:$BG$101,"="&amp;新怪物属性!$CN$2,装备数值!$BH$50:$BH$101,"&lt;="&amp;新怪物属性!$CN74)+SUMIFS(装备数值!BP$50:BP$101,装备数值!$BG$50:$BG$101,"="&amp;新怪物属性!$CO$2,装备数值!$BH$50:$BH$101,"&lt;="&amp;新怪物属性!$CO74)+SUMIFS(装备数值!BP$50:BP$101,装备数值!$BG$50:$BG$101,"="&amp;新怪物属性!$CP$2,装备数值!$BH$50:$BH$101,"&lt;="&amp;新怪物属性!$CP74)+SUMIFS(装备数值!BP$50:BP$101,装备数值!$BG$50:$BG$101,"="&amp;新怪物属性!$CQ$2,装备数值!$BH$50:$BH$101,"&lt;="&amp;新怪物属性!$CQ74)+SUMIFS(装备数值!BP$50:BP$101,装备数值!$BG$50:$BG$101,"="&amp;新怪物属性!$CR$2,装备数值!$BH$50:$BH$101,"&lt;="&amp;新怪物属性!$CR74)</f>
        <v>9670</v>
      </c>
      <c r="CX74" s="14">
        <f>SUMIFS(装备数值!BQ$50:BQ$101,装备数值!$BG$50:$BG$101,"="&amp;新怪物属性!$CF$2,装备数值!$BH$50:$BH$101,"&lt;="&amp;新怪物属性!$CF74)+SUMIFS(装备数值!BQ$50:BQ$101,装备数值!$BG$50:$BG$101,"="&amp;新怪物属性!$CG$2,装备数值!$BH$50:$BH$101,"&lt;="&amp;新怪物属性!$CG74)+SUMIFS(装备数值!BQ$50:BQ$101,装备数值!$BG$50:$BG$101,"="&amp;新怪物属性!$CH$2,装备数值!$BH$50:$BH$101,"&lt;="&amp;新怪物属性!$CH74)+SUMIFS(装备数值!BQ$50:BQ$101,装备数值!$BG$50:$BG$101,"="&amp;新怪物属性!$CI$2,装备数值!$BH$50:$BH$101,"&lt;="&amp;新怪物属性!$CI74)+SUMIFS(装备数值!BQ$50:BQ$101,装备数值!$BG$50:$BG$101,"="&amp;新怪物属性!$CJ$2,装备数值!$BH$50:$BH$101,"&lt;="&amp;新怪物属性!$CJ74)+SUMIFS(装备数值!BQ$50:BQ$101,装备数值!$BG$50:$BG$101,"="&amp;新怪物属性!$CK$2,装备数值!$BH$50:$BH$101,"&lt;="&amp;新怪物属性!$CK74)+SUMIFS(装备数值!BQ$50:BQ$101,装备数值!$BG$50:$BG$101,"="&amp;新怪物属性!$CL$2,装备数值!$BH$50:$BH$101,"&lt;="&amp;新怪物属性!$CL74)+SUMIFS(装备数值!BQ$50:BQ$101,装备数值!$BG$50:$BG$101,"="&amp;新怪物属性!$CM$2,装备数值!$BH$50:$BH$101,"&lt;="&amp;新怪物属性!$CM74)+SUMIFS(装备数值!BQ$50:BQ$101,装备数值!$BG$50:$BG$101,"="&amp;新怪物属性!$CN$2,装备数值!$BH$50:$BH$101,"&lt;="&amp;新怪物属性!$CN74)+SUMIFS(装备数值!BQ$50:BQ$101,装备数值!$BG$50:$BG$101,"="&amp;新怪物属性!$CO$2,装备数值!$BH$50:$BH$101,"&lt;="&amp;新怪物属性!$CO74)+SUMIFS(装备数值!BQ$50:BQ$101,装备数值!$BG$50:$BG$101,"="&amp;新怪物属性!$CP$2,装备数值!$BH$50:$BH$101,"&lt;="&amp;新怪物属性!$CP74)+SUMIFS(装备数值!BQ$50:BQ$101,装备数值!$BG$50:$BG$101,"="&amp;新怪物属性!$CQ$2,装备数值!$BH$50:$BH$101,"&lt;="&amp;新怪物属性!$CQ74)+SUMIFS(装备数值!BQ$50:BQ$101,装备数值!$BG$50:$BG$101,"="&amp;新怪物属性!$CR$2,装备数值!$BH$50:$BH$101,"&lt;="&amp;新怪物属性!$CR74)</f>
        <v>250</v>
      </c>
      <c r="CY74" s="14">
        <f>SUMIFS(装备数值!BR$50:BR$101,装备数值!$BG$50:$BG$101,"="&amp;新怪物属性!$CF$2,装备数值!$BH$50:$BH$101,"&lt;="&amp;新怪物属性!$CF74)+SUMIFS(装备数值!BR$50:BR$101,装备数值!$BG$50:$BG$101,"="&amp;新怪物属性!$CG$2,装备数值!$BH$50:$BH$101,"&lt;="&amp;新怪物属性!$CG74)+SUMIFS(装备数值!BR$50:BR$101,装备数值!$BG$50:$BG$101,"="&amp;新怪物属性!$CH$2,装备数值!$BH$50:$BH$101,"&lt;="&amp;新怪物属性!$CH74)+SUMIFS(装备数值!BR$50:BR$101,装备数值!$BG$50:$BG$101,"="&amp;新怪物属性!$CI$2,装备数值!$BH$50:$BH$101,"&lt;="&amp;新怪物属性!$CI74)+SUMIFS(装备数值!BR$50:BR$101,装备数值!$BG$50:$BG$101,"="&amp;新怪物属性!$CJ$2,装备数值!$BH$50:$BH$101,"&lt;="&amp;新怪物属性!$CJ74)+SUMIFS(装备数值!BR$50:BR$101,装备数值!$BG$50:$BG$101,"="&amp;新怪物属性!$CK$2,装备数值!$BH$50:$BH$101,"&lt;="&amp;新怪物属性!$CK74)+SUMIFS(装备数值!BR$50:BR$101,装备数值!$BG$50:$BG$101,"="&amp;新怪物属性!$CL$2,装备数值!$BH$50:$BH$101,"&lt;="&amp;新怪物属性!$CL74)+SUMIFS(装备数值!BR$50:BR$101,装备数值!$BG$50:$BG$101,"="&amp;新怪物属性!$CM$2,装备数值!$BH$50:$BH$101,"&lt;="&amp;新怪物属性!$CM74)+SUMIFS(装备数值!BR$50:BR$101,装备数值!$BG$50:$BG$101,"="&amp;新怪物属性!$CN$2,装备数值!$BH$50:$BH$101,"&lt;="&amp;新怪物属性!$CN74)+SUMIFS(装备数值!BR$50:BR$101,装备数值!$BG$50:$BG$101,"="&amp;新怪物属性!$CO$2,装备数值!$BH$50:$BH$101,"&lt;="&amp;新怪物属性!$CO74)+SUMIFS(装备数值!BR$50:BR$101,装备数值!$BG$50:$BG$101,"="&amp;新怪物属性!$CP$2,装备数值!$BH$50:$BH$101,"&lt;="&amp;新怪物属性!$CP74)+SUMIFS(装备数值!BR$50:BR$101,装备数值!$BG$50:$BG$101,"="&amp;新怪物属性!$CQ$2,装备数值!$BH$50:$BH$101,"&lt;="&amp;新怪物属性!$CQ74)+SUMIFS(装备数值!BR$50:BR$101,装备数值!$BG$50:$BG$101,"="&amp;新怪物属性!$CR$2,装备数值!$BH$50:$BH$101,"&lt;="&amp;新怪物属性!$CR74)</f>
        <v>1250</v>
      </c>
      <c r="CZ74" s="14">
        <f>SUMIFS(装备数值!BS$50:BS$101,装备数值!$BG$50:$BG$101,"="&amp;新怪物属性!$CF$2,装备数值!$BH$50:$BH$101,"&lt;="&amp;新怪物属性!$CF74)+SUMIFS(装备数值!BS$50:BS$101,装备数值!$BG$50:$BG$101,"="&amp;新怪物属性!$CG$2,装备数值!$BH$50:$BH$101,"&lt;="&amp;新怪物属性!$CG74)+SUMIFS(装备数值!BS$50:BS$101,装备数值!$BG$50:$BG$101,"="&amp;新怪物属性!$CH$2,装备数值!$BH$50:$BH$101,"&lt;="&amp;新怪物属性!$CH74)+SUMIFS(装备数值!BS$50:BS$101,装备数值!$BG$50:$BG$101,"="&amp;新怪物属性!$CI$2,装备数值!$BH$50:$BH$101,"&lt;="&amp;新怪物属性!$CI74)+SUMIFS(装备数值!BS$50:BS$101,装备数值!$BG$50:$BG$101,"="&amp;新怪物属性!$CJ$2,装备数值!$BH$50:$BH$101,"&lt;="&amp;新怪物属性!$CJ74)+SUMIFS(装备数值!BS$50:BS$101,装备数值!$BG$50:$BG$101,"="&amp;新怪物属性!$CK$2,装备数值!$BH$50:$BH$101,"&lt;="&amp;新怪物属性!$CK74)+SUMIFS(装备数值!BS$50:BS$101,装备数值!$BG$50:$BG$101,"="&amp;新怪物属性!$CL$2,装备数值!$BH$50:$BH$101,"&lt;="&amp;新怪物属性!$CL74)+SUMIFS(装备数值!BS$50:BS$101,装备数值!$BG$50:$BG$101,"="&amp;新怪物属性!$CM$2,装备数值!$BH$50:$BH$101,"&lt;="&amp;新怪物属性!$CM74)+SUMIFS(装备数值!BS$50:BS$101,装备数值!$BG$50:$BG$101,"="&amp;新怪物属性!$CN$2,装备数值!$BH$50:$BH$101,"&lt;="&amp;新怪物属性!$CN74)+SUMIFS(装备数值!BS$50:BS$101,装备数值!$BG$50:$BG$101,"="&amp;新怪物属性!$CO$2,装备数值!$BH$50:$BH$101,"&lt;="&amp;新怪物属性!$CO74)+SUMIFS(装备数值!BS$50:BS$101,装备数值!$BG$50:$BG$101,"="&amp;新怪物属性!$CP$2,装备数值!$BH$50:$BH$101,"&lt;="&amp;新怪物属性!$CP74)+SUMIFS(装备数值!BS$50:BS$101,装备数值!$BG$50:$BG$101,"="&amp;新怪物属性!$CQ$2,装备数值!$BH$50:$BH$101,"&lt;="&amp;新怪物属性!$CQ74)+SUMIFS(装备数值!BS$50:BS$101,装备数值!$BG$50:$BG$101,"="&amp;新怪物属性!$CR$2,装备数值!$BH$50:$BH$101,"&lt;="&amp;新怪物属性!$CR74)</f>
        <v>1250</v>
      </c>
      <c r="DA74" s="14">
        <f>SUMIFS(装备数值!BT$50:BT$101,装备数值!$BG$50:$BG$101,"="&amp;新怪物属性!$CF$2,装备数值!$BH$50:$BH$101,"&lt;="&amp;新怪物属性!$CF74)+SUMIFS(装备数值!BT$50:BT$101,装备数值!$BG$50:$BG$101,"="&amp;新怪物属性!$CG$2,装备数值!$BH$50:$BH$101,"&lt;="&amp;新怪物属性!$CG74)+SUMIFS(装备数值!BT$50:BT$101,装备数值!$BG$50:$BG$101,"="&amp;新怪物属性!$CH$2,装备数值!$BH$50:$BH$101,"&lt;="&amp;新怪物属性!$CH74)+SUMIFS(装备数值!BT$50:BT$101,装备数值!$BG$50:$BG$101,"="&amp;新怪物属性!$CI$2,装备数值!$BH$50:$BH$101,"&lt;="&amp;新怪物属性!$CI74)+SUMIFS(装备数值!BT$50:BT$101,装备数值!$BG$50:$BG$101,"="&amp;新怪物属性!$CJ$2,装备数值!$BH$50:$BH$101,"&lt;="&amp;新怪物属性!$CJ74)+SUMIFS(装备数值!BT$50:BT$101,装备数值!$BG$50:$BG$101,"="&amp;新怪物属性!$CK$2,装备数值!$BH$50:$BH$101,"&lt;="&amp;新怪物属性!$CK74)+SUMIFS(装备数值!BT$50:BT$101,装备数值!$BG$50:$BG$101,"="&amp;新怪物属性!$CL$2,装备数值!$BH$50:$BH$101,"&lt;="&amp;新怪物属性!$CL74)+SUMIFS(装备数值!BT$50:BT$101,装备数值!$BG$50:$BG$101,"="&amp;新怪物属性!$CM$2,装备数值!$BH$50:$BH$101,"&lt;="&amp;新怪物属性!$CM74)+SUMIFS(装备数值!BT$50:BT$101,装备数值!$BG$50:$BG$101,"="&amp;新怪物属性!$CN$2,装备数值!$BH$50:$BH$101,"&lt;="&amp;新怪物属性!$CN74)+SUMIFS(装备数值!BT$50:BT$101,装备数值!$BG$50:$BG$101,"="&amp;新怪物属性!$CO$2,装备数值!$BH$50:$BH$101,"&lt;="&amp;新怪物属性!$CO74)+SUMIFS(装备数值!BT$50:BT$101,装备数值!$BG$50:$BG$101,"="&amp;新怪物属性!$CP$2,装备数值!$BH$50:$BH$101,"&lt;="&amp;新怪物属性!$CP74)+SUMIFS(装备数值!BT$50:BT$101,装备数值!$BG$50:$BG$101,"="&amp;新怪物属性!$CQ$2,装备数值!$BH$50:$BH$101,"&lt;="&amp;新怪物属性!$CQ74)+SUMIFS(装备数值!BT$50:BT$101,装备数值!$BG$50:$BG$101,"="&amp;新怪物属性!$CR$2,装备数值!$BH$50:$BH$101,"&lt;="&amp;新怪物属性!$CR74)</f>
        <v>250</v>
      </c>
      <c r="DB74" s="14">
        <f>SUMIFS(装备数值!BU$50:BU$101,装备数值!$BG$50:$BG$101,"="&amp;新怪物属性!$CF$2,装备数值!$BH$50:$BH$101,"&lt;="&amp;新怪物属性!$CF74)+SUMIFS(装备数值!BU$50:BU$101,装备数值!$BG$50:$BG$101,"="&amp;新怪物属性!$CG$2,装备数值!$BH$50:$BH$101,"&lt;="&amp;新怪物属性!$CG74)+SUMIFS(装备数值!BU$50:BU$101,装备数值!$BG$50:$BG$101,"="&amp;新怪物属性!$CH$2,装备数值!$BH$50:$BH$101,"&lt;="&amp;新怪物属性!$CH74)+SUMIFS(装备数值!BU$50:BU$101,装备数值!$BG$50:$BG$101,"="&amp;新怪物属性!$CI$2,装备数值!$BH$50:$BH$101,"&lt;="&amp;新怪物属性!$CI74)+SUMIFS(装备数值!BU$50:BU$101,装备数值!$BG$50:$BG$101,"="&amp;新怪物属性!$CJ$2,装备数值!$BH$50:$BH$101,"&lt;="&amp;新怪物属性!$CJ74)+SUMIFS(装备数值!BU$50:BU$101,装备数值!$BG$50:$BG$101,"="&amp;新怪物属性!$CK$2,装备数值!$BH$50:$BH$101,"&lt;="&amp;新怪物属性!$CK74)+SUMIFS(装备数值!BU$50:BU$101,装备数值!$BG$50:$BG$101,"="&amp;新怪物属性!$CL$2,装备数值!$BH$50:$BH$101,"&lt;="&amp;新怪物属性!$CL74)+SUMIFS(装备数值!BU$50:BU$101,装备数值!$BG$50:$BG$101,"="&amp;新怪物属性!$CM$2,装备数值!$BH$50:$BH$101,"&lt;="&amp;新怪物属性!$CM74)+SUMIFS(装备数值!BU$50:BU$101,装备数值!$BG$50:$BG$101,"="&amp;新怪物属性!$CN$2,装备数值!$BH$50:$BH$101,"&lt;="&amp;新怪物属性!$CN74)+SUMIFS(装备数值!BU$50:BU$101,装备数值!$BG$50:$BG$101,"="&amp;新怪物属性!$CO$2,装备数值!$BH$50:$BH$101,"&lt;="&amp;新怪物属性!$CO74)+SUMIFS(装备数值!BU$50:BU$101,装备数值!$BG$50:$BG$101,"="&amp;新怪物属性!$CP$2,装备数值!$BH$50:$BH$101,"&lt;="&amp;新怪物属性!$CP74)+SUMIFS(装备数值!BU$50:BU$101,装备数值!$BG$50:$BG$101,"="&amp;新怪物属性!$CQ$2,装备数值!$BH$50:$BH$101,"&lt;="&amp;新怪物属性!$CQ74)+SUMIFS(装备数值!BU$50:BU$101,装备数值!$BG$50:$BG$101,"="&amp;新怪物属性!$CR$2,装备数值!$BH$50:$BH$101,"&lt;="&amp;新怪物属性!$CR74)</f>
        <v>0.05</v>
      </c>
      <c r="DC74" s="14">
        <f>SUMIFS(装备数值!BV$50:BV$101,装备数值!$BG$50:$BG$101,"="&amp;新怪物属性!$CF$2,装备数值!$BH$50:$BH$101,"&lt;="&amp;新怪物属性!$CF74)+SUMIFS(装备数值!BV$50:BV$101,装备数值!$BG$50:$BG$101,"="&amp;新怪物属性!$CG$2,装备数值!$BH$50:$BH$101,"&lt;="&amp;新怪物属性!$CG74)+SUMIFS(装备数值!BV$50:BV$101,装备数值!$BG$50:$BG$101,"="&amp;新怪物属性!$CH$2,装备数值!$BH$50:$BH$101,"&lt;="&amp;新怪物属性!$CH74)+SUMIFS(装备数值!BV$50:BV$101,装备数值!$BG$50:$BG$101,"="&amp;新怪物属性!$CI$2,装备数值!$BH$50:$BH$101,"&lt;="&amp;新怪物属性!$CI74)+SUMIFS(装备数值!BV$50:BV$101,装备数值!$BG$50:$BG$101,"="&amp;新怪物属性!$CJ$2,装备数值!$BH$50:$BH$101,"&lt;="&amp;新怪物属性!$CJ74)+SUMIFS(装备数值!BV$50:BV$101,装备数值!$BG$50:$BG$101,"="&amp;新怪物属性!$CK$2,装备数值!$BH$50:$BH$101,"&lt;="&amp;新怪物属性!$CK74)+SUMIFS(装备数值!BV$50:BV$101,装备数值!$BG$50:$BG$101,"="&amp;新怪物属性!$CL$2,装备数值!$BH$50:$BH$101,"&lt;="&amp;新怪物属性!$CL74)+SUMIFS(装备数值!BV$50:BV$101,装备数值!$BG$50:$BG$101,"="&amp;新怪物属性!$CM$2,装备数值!$BH$50:$BH$101,"&lt;="&amp;新怪物属性!$CM74)+SUMIFS(装备数值!BV$50:BV$101,装备数值!$BG$50:$BG$101,"="&amp;新怪物属性!$CN$2,装备数值!$BH$50:$BH$101,"&lt;="&amp;新怪物属性!$CN74)+SUMIFS(装备数值!BV$50:BV$101,装备数值!$BG$50:$BG$101,"="&amp;新怪物属性!$CO$2,装备数值!$BH$50:$BH$101,"&lt;="&amp;新怪物属性!$CO74)+SUMIFS(装备数值!BV$50:BV$101,装备数值!$BG$50:$BG$101,"="&amp;新怪物属性!$CP$2,装备数值!$BH$50:$BH$101,"&lt;="&amp;新怪物属性!$CP74)+SUMIFS(装备数值!BV$50:BV$101,装备数值!$BG$50:$BG$101,"="&amp;新怪物属性!$CQ$2,装备数值!$BH$50:$BH$101,"&lt;="&amp;新怪物属性!$CQ74)+SUMIFS(装备数值!BV$50:BV$101,装备数值!$BG$50:$BG$101,"="&amp;新怪物属性!$CR$2,装备数值!$BH$50:$BH$101,"&lt;="&amp;新怪物属性!$CR74)</f>
        <v>0.05</v>
      </c>
      <c r="DD74" s="14">
        <f>SUMIFS(装备数值!BW$50:BW$101,装备数值!$BG$50:$BG$101,"="&amp;新怪物属性!$CF$2,装备数值!$BH$50:$BH$101,"&lt;="&amp;新怪物属性!$CF74)+SUMIFS(装备数值!BW$50:BW$101,装备数值!$BG$50:$BG$101,"="&amp;新怪物属性!$CG$2,装备数值!$BH$50:$BH$101,"&lt;="&amp;新怪物属性!$CG74)+SUMIFS(装备数值!BW$50:BW$101,装备数值!$BG$50:$BG$101,"="&amp;新怪物属性!$CH$2,装备数值!$BH$50:$BH$101,"&lt;="&amp;新怪物属性!$CH74)+SUMIFS(装备数值!BW$50:BW$101,装备数值!$BG$50:$BG$101,"="&amp;新怪物属性!$CI$2,装备数值!$BH$50:$BH$101,"&lt;="&amp;新怪物属性!$CI74)+SUMIFS(装备数值!BW$50:BW$101,装备数值!$BG$50:$BG$101,"="&amp;新怪物属性!$CJ$2,装备数值!$BH$50:$BH$101,"&lt;="&amp;新怪物属性!$CJ74)+SUMIFS(装备数值!BW$50:BW$101,装备数值!$BG$50:$BG$101,"="&amp;新怪物属性!$CK$2,装备数值!$BH$50:$BH$101,"&lt;="&amp;新怪物属性!$CK74)+SUMIFS(装备数值!BW$50:BW$101,装备数值!$BG$50:$BG$101,"="&amp;新怪物属性!$CL$2,装备数值!$BH$50:$BH$101,"&lt;="&amp;新怪物属性!$CL74)+SUMIFS(装备数值!BW$50:BW$101,装备数值!$BG$50:$BG$101,"="&amp;新怪物属性!$CM$2,装备数值!$BH$50:$BH$101,"&lt;="&amp;新怪物属性!$CM74)+SUMIFS(装备数值!BW$50:BW$101,装备数值!$BG$50:$BG$101,"="&amp;新怪物属性!$CN$2,装备数值!$BH$50:$BH$101,"&lt;="&amp;新怪物属性!$CN74)+SUMIFS(装备数值!BW$50:BW$101,装备数值!$BG$50:$BG$101,"="&amp;新怪物属性!$CO$2,装备数值!$BH$50:$BH$101,"&lt;="&amp;新怪物属性!$CO74)+SUMIFS(装备数值!BW$50:BW$101,装备数值!$BG$50:$BG$101,"="&amp;新怪物属性!$CP$2,装备数值!$BH$50:$BH$101,"&lt;="&amp;新怪物属性!$CP74)+SUMIFS(装备数值!BW$50:BW$101,装备数值!$BG$50:$BG$101,"="&amp;新怪物属性!$CQ$2,装备数值!$BH$50:$BH$101,"&lt;="&amp;新怪物属性!$CQ74)+SUMIFS(装备数值!BW$50:BW$101,装备数值!$BG$50:$BG$101,"="&amp;新怪物属性!$CR$2,装备数值!$BH$50:$BH$101,"&lt;="&amp;新怪物属性!$CR74)</f>
        <v>0</v>
      </c>
      <c r="DE74" s="14">
        <f>SUMIFS(装备数值!BX$50:BX$101,装备数值!$BG$50:$BG$101,"="&amp;新怪物属性!$CF$2,装备数值!$BH$50:$BH$101,"&lt;="&amp;新怪物属性!$CF74)+SUMIFS(装备数值!BX$50:BX$101,装备数值!$BG$50:$BG$101,"="&amp;新怪物属性!$CG$2,装备数值!$BH$50:$BH$101,"&lt;="&amp;新怪物属性!$CG74)+SUMIFS(装备数值!BX$50:BX$101,装备数值!$BG$50:$BG$101,"="&amp;新怪物属性!$CH$2,装备数值!$BH$50:$BH$101,"&lt;="&amp;新怪物属性!$CH74)+SUMIFS(装备数值!BX$50:BX$101,装备数值!$BG$50:$BG$101,"="&amp;新怪物属性!$CI$2,装备数值!$BH$50:$BH$101,"&lt;="&amp;新怪物属性!$CI74)+SUMIFS(装备数值!BX$50:BX$101,装备数值!$BG$50:$BG$101,"="&amp;新怪物属性!$CJ$2,装备数值!$BH$50:$BH$101,"&lt;="&amp;新怪物属性!$CJ74)+SUMIFS(装备数值!BX$50:BX$101,装备数值!$BG$50:$BG$101,"="&amp;新怪物属性!$CK$2,装备数值!$BH$50:$BH$101,"&lt;="&amp;新怪物属性!$CK74)+SUMIFS(装备数值!BX$50:BX$101,装备数值!$BG$50:$BG$101,"="&amp;新怪物属性!$CL$2,装备数值!$BH$50:$BH$101,"&lt;="&amp;新怪物属性!$CL74)+SUMIFS(装备数值!BX$50:BX$101,装备数值!$BG$50:$BG$101,"="&amp;新怪物属性!$CM$2,装备数值!$BH$50:$BH$101,"&lt;="&amp;新怪物属性!$CM74)+SUMIFS(装备数值!BX$50:BX$101,装备数值!$BG$50:$BG$101,"="&amp;新怪物属性!$CN$2,装备数值!$BH$50:$BH$101,"&lt;="&amp;新怪物属性!$CN74)+SUMIFS(装备数值!BX$50:BX$101,装备数值!$BG$50:$BG$101,"="&amp;新怪物属性!$CO$2,装备数值!$BH$50:$BH$101,"&lt;="&amp;新怪物属性!$CO74)+SUMIFS(装备数值!BX$50:BX$101,装备数值!$BG$50:$BG$101,"="&amp;新怪物属性!$CP$2,装备数值!$BH$50:$BH$101,"&lt;="&amp;新怪物属性!$CP74)+SUMIFS(装备数值!BX$50:BX$101,装备数值!$BG$50:$BG$101,"="&amp;新怪物属性!$CQ$2,装备数值!$BH$50:$BH$101,"&lt;="&amp;新怪物属性!$CQ74)+SUMIFS(装备数值!BX$50:BX$101,装备数值!$BG$50:$BG$101,"="&amp;新怪物属性!$CR$2,装备数值!$BH$50:$BH$101,"&lt;="&amp;新怪物属性!$CR74)</f>
        <v>0</v>
      </c>
      <c r="DH74" s="14">
        <f>INDEX(装备数值!$I$13:$M$116,新怪物属性!$P74*8+1,DH$2)*$X74+INDEX(装备数值!$I$13:$M$116,新怪物属性!$Q74*8+2,DH$2)*$Y74+INDEX(装备数值!$I$13:$M$116,新怪物属性!$S74*8+3,DH$2)*$Z74+INDEX(装备数值!$I$13:$M$116,新怪物属性!$R74*8+4,DH$2)*$AA74+INDEX(装备数值!$I$13:$M$116,新怪物属性!$T74*8+5,DH$2)*$AB74+INDEX(装备数值!$I$13:$M$116,新怪物属性!$U74*8+6,DH$2)*$AC74+INDEX(装备数值!$I$13:$M$116,新怪物属性!$V74*8+7,DH$2)*$AD74+INDEX(装备数值!$I$13:$M$116,新怪物属性!$W74*8+8,DH$2)*$AE74</f>
        <v>46800</v>
      </c>
      <c r="DI74" s="14">
        <f>INDEX(装备数值!$I$13:$M$116,新怪物属性!$P74*8+1,DI$2)*$X74+INDEX(装备数值!$I$13:$M$116,新怪物属性!$Q74*8+2,DI$2)*$Y74+INDEX(装备数值!$I$13:$M$116,新怪物属性!$S74*8+3,DI$2)*$Z74+INDEX(装备数值!$I$13:$M$116,新怪物属性!$R74*8+4,DI$2)*$AA74+INDEX(装备数值!$I$13:$M$116,新怪物属性!$T74*8+5,DI$2)*$AB74+INDEX(装备数值!$I$13:$M$116,新怪物属性!$U74*8+6,DI$2)*$AC74+INDEX(装备数值!$I$13:$M$116,新怪物属性!$V74*8+7,DI$2)*$AD74+INDEX(装备数值!$I$13:$M$116,新怪物属性!$W74*8+8,DI$2)*$AE74</f>
        <v>351000</v>
      </c>
      <c r="DJ74" s="14">
        <f>INDEX(装备数值!$I$13:$M$116,新怪物属性!$P74*8+1,DJ$2)*$X74+INDEX(装备数值!$I$13:$M$116,新怪物属性!$Q74*8+2,DJ$2)*$Y74+INDEX(装备数值!$I$13:$M$116,新怪物属性!$S74*8+3,DJ$2)*$Z74+INDEX(装备数值!$I$13:$M$116,新怪物属性!$R74*8+4,DJ$2)*$AA74+INDEX(装备数值!$I$13:$M$116,新怪物属性!$T74*8+5,DJ$2)*$AB74+INDEX(装备数值!$I$13:$M$116,新怪物属性!$U74*8+6,DJ$2)*$AC74+INDEX(装备数值!$I$13:$M$116,新怪物属性!$V74*8+7,DJ$2)*$AD74+INDEX(装备数值!$I$13:$M$116,新怪物属性!$W74*8+8,DJ$2)*$AE74</f>
        <v>23400</v>
      </c>
      <c r="DK74" s="14">
        <f>INDEX(装备数值!$I$13:$M$116,新怪物属性!$P74*8+1,DK$2)*$X74+INDEX(装备数值!$I$13:$M$116,新怪物属性!$Q74*8+2,DK$2)*$Y74+INDEX(装备数值!$I$13:$M$116,新怪物属性!$S74*8+3,DK$2)*$Z74+INDEX(装备数值!$I$13:$M$116,新怪物属性!$R74*8+4,DK$2)*$AA74+INDEX(装备数值!$I$13:$M$116,新怪物属性!$T74*8+5,DK$2)*$AB74+INDEX(装备数值!$I$13:$M$116,新怪物属性!$U74*8+6,DK$2)*$AC74+INDEX(装备数值!$I$13:$M$116,新怪物属性!$V74*8+7,DK$2)*$AD74+INDEX(装备数值!$I$13:$M$116,新怪物属性!$W74*8+8,DK$2)*$AE74</f>
        <v>468000</v>
      </c>
      <c r="DL74" s="14">
        <f>INDEX(装备数值!$I$13:$M$116,新怪物属性!$P74*8+1,DL$2)*$X74+INDEX(装备数值!$I$13:$M$116,新怪物属性!$Q74*8+2,DL$2)*$Y74+INDEX(装备数值!$I$13:$M$116,新怪物属性!$S74*8+3,DL$2)*$Z74+INDEX(装备数值!$I$13:$M$116,新怪物属性!$R74*8+4,DL$2)*$AA74+INDEX(装备数值!$I$13:$M$116,新怪物属性!$T74*8+5,DL$2)*$AB74+INDEX(装备数值!$I$13:$M$116,新怪物属性!$U74*8+6,DL$2)*$AC74+INDEX(装备数值!$I$13:$M$116,新怪物属性!$V74*8+7,DL$2)*$AD74+INDEX(装备数值!$I$13:$M$116,新怪物属性!$W74*8+8,DL$2)*$AE74</f>
        <v>8840</v>
      </c>
      <c r="DO74" s="14">
        <f>INDEX(装备数值!$X$13:$AH$116,$P74*8+1,DO$2)*$AF74+INDEX(装备数值!$X$13:$AH$116,$Q74*8+2,DO$2)*$AG74+INDEX(装备数值!$X$13:$AH$116,$S74*8+3,DO$2)*$AH74+INDEX(装备数值!$X$13:$AH$116,$R74*8+4,DO$2)*$AI74+INDEX(装备数值!$X$13:$AH$116,$T74*8+5,DO$2)*$AJ74+INDEX(装备数值!$X$13:$AH$116,$U74*8+6,DO$2)*$AK74+INDEX(装备数值!$X$13:$AH$116,$V74*8+7,DO$2)*$AL74+INDEX(装备数值!$X$13:$AH$116,$W74*8+8,DO$2)*$AM74</f>
        <v>22500</v>
      </c>
      <c r="DP74" s="14">
        <f>INDEX(装备数值!$X$13:$AH$116,$P74*8+1,DP$2)*$AF74+INDEX(装备数值!$X$13:$AH$116,$Q74*8+2,DP$2)*$AG74+INDEX(装备数值!$X$13:$AH$116,$S74*8+3,DP$2)*$AH74+INDEX(装备数值!$X$13:$AH$116,$R74*8+4,DP$2)*$AI74+INDEX(装备数值!$X$13:$AH$116,$T74*8+5,DP$2)*$AJ74+INDEX(装备数值!$X$13:$AH$116,$U74*8+6,DP$2)*$AK74+INDEX(装备数值!$X$13:$AH$116,$V74*8+7,DP$2)*$AL74+INDEX(装备数值!$X$13:$AH$116,$W74*8+8,DP$2)*$AM74</f>
        <v>150000</v>
      </c>
      <c r="DQ74" s="14">
        <f>INDEX(装备数值!$X$13:$AH$116,$P74*8+1,DQ$2)*$AF74+INDEX(装备数值!$X$13:$AH$116,$Q74*8+2,DQ$2)*$AG74+INDEX(装备数值!$X$13:$AH$116,$S74*8+3,DQ$2)*$AH74+INDEX(装备数值!$X$13:$AH$116,$R74*8+4,DQ$2)*$AI74+INDEX(装备数值!$X$13:$AH$116,$T74*8+5,DQ$2)*$AJ74+INDEX(装备数值!$X$13:$AH$116,$U74*8+6,DQ$2)*$AK74+INDEX(装备数值!$X$13:$AH$116,$V74*8+7,DQ$2)*$AL74+INDEX(装备数值!$X$13:$AH$116,$W74*8+8,DQ$2)*$AM74</f>
        <v>10000</v>
      </c>
      <c r="DR74" s="14">
        <f>INDEX(装备数值!$X$13:$AH$116,$P74*8+1,DR$2)*$AF74+INDEX(装备数值!$X$13:$AH$116,$Q74*8+2,DR$2)*$AG74+INDEX(装备数值!$X$13:$AH$116,$S74*8+3,DR$2)*$AH74+INDEX(装备数值!$X$13:$AH$116,$R74*8+4,DR$2)*$AI74+INDEX(装备数值!$X$13:$AH$116,$T74*8+5,DR$2)*$AJ74+INDEX(装备数值!$X$13:$AH$116,$U74*8+6,DR$2)*$AK74+INDEX(装备数值!$X$13:$AH$116,$V74*8+7,DR$2)*$AL74+INDEX(装备数值!$X$13:$AH$116,$W74*8+8,DR$2)*$AM74</f>
        <v>237500</v>
      </c>
      <c r="DS74" s="14">
        <f>INDEX(装备数值!$X$13:$AH$116,$P74*8+1,DS$2)*$AF74+INDEX(装备数值!$X$13:$AH$116,$Q74*8+2,DS$2)*$AG74+INDEX(装备数值!$X$13:$AH$116,$S74*8+3,DS$2)*$AH74+INDEX(装备数值!$X$13:$AH$116,$R74*8+4,DS$2)*$AI74+INDEX(装备数值!$X$13:$AH$116,$T74*8+5,DS$2)*$AJ74+INDEX(装备数值!$X$13:$AH$116,$U74*8+6,DS$2)*$AK74+INDEX(装备数值!$X$13:$AH$116,$V74*8+7,DS$2)*$AL74+INDEX(装备数值!$X$13:$AH$116,$W74*8+8,DS$2)*$AM74</f>
        <v>4000</v>
      </c>
      <c r="DT74" s="14">
        <f>INDEX(装备数值!$X$13:$AH$116,$P74*8+1,DT$2)*$AF74+INDEX(装备数值!$X$13:$AH$116,$Q74*8+2,DT$2)*$AG74+INDEX(装备数值!$X$13:$AH$116,$S74*8+3,DT$2)*$AH74+INDEX(装备数值!$X$13:$AH$116,$R74*8+4,DT$2)*$AI74+INDEX(装备数值!$X$13:$AH$116,$T74*8+5,DT$2)*$AJ74+INDEX(装备数值!$X$13:$AH$116,$U74*8+6,DT$2)*$AK74+INDEX(装备数值!$X$13:$AH$116,$V74*8+7,DT$2)*$AL74+INDEX(装备数值!$X$13:$AH$116,$W74*8+8,DT$2)*$AM74</f>
        <v>15625</v>
      </c>
      <c r="DU74" s="14">
        <f>INDEX(装备数值!$X$13:$AH$116,$P74*8+1,DU$2)*$AF74+INDEX(装备数值!$X$13:$AH$116,$Q74*8+2,DU$2)*$AG74+INDEX(装备数值!$X$13:$AH$116,$S74*8+3,DU$2)*$AH74+INDEX(装备数值!$X$13:$AH$116,$R74*8+4,DU$2)*$AI74+INDEX(装备数值!$X$13:$AH$116,$T74*8+5,DU$2)*$AJ74+INDEX(装备数值!$X$13:$AH$116,$U74*8+6,DU$2)*$AK74+INDEX(装备数值!$X$13:$AH$116,$V74*8+7,DU$2)*$AL74+INDEX(装备数值!$X$13:$AH$116,$W74*8+8,DU$2)*$AM74</f>
        <v>15000</v>
      </c>
      <c r="DV74" s="14">
        <f>INDEX(装备数值!$X$13:$AH$116,$P74*8+1,DV$2)*$AF74+INDEX(装备数值!$X$13:$AH$116,$Q74*8+2,DV$2)*$AG74+INDEX(装备数值!$X$13:$AH$116,$S74*8+3,DV$2)*$AH74+INDEX(装备数值!$X$13:$AH$116,$R74*8+4,DV$2)*$AI74+INDEX(装备数值!$X$13:$AH$116,$T74*8+5,DV$2)*$AJ74+INDEX(装备数值!$X$13:$AH$116,$U74*8+6,DV$2)*$AK74+INDEX(装备数值!$X$13:$AH$116,$V74*8+7,DV$2)*$AL74+INDEX(装备数值!$X$13:$AH$116,$W74*8+8,DV$2)*$AM74</f>
        <v>16250</v>
      </c>
      <c r="DW74" s="14">
        <f>INDEX(装备数值!$X$13:$AH$116,$P74*8+1,DW$2)*$AF74+INDEX(装备数值!$X$13:$AH$116,$Q74*8+2,DW$2)*$AG74+INDEX(装备数值!$X$13:$AH$116,$S74*8+3,DW$2)*$AH74+INDEX(装备数值!$X$13:$AH$116,$R74*8+4,DW$2)*$AI74+INDEX(装备数值!$X$13:$AH$116,$T74*8+5,DW$2)*$AJ74+INDEX(装备数值!$X$13:$AH$116,$U74*8+6,DW$2)*$AK74+INDEX(装备数值!$X$13:$AH$116,$V74*8+7,DW$2)*$AL74+INDEX(装备数值!$X$13:$AH$116,$W74*8+8,DW$2)*$AM74</f>
        <v>14375</v>
      </c>
      <c r="DX74" s="14">
        <f>INDEX(装备数值!$X$13:$AH$116,$P74*8+1,DX$2)*$AF74+INDEX(装备数值!$X$13:$AH$116,$Q74*8+2,DX$2)*$AG74+INDEX(装备数值!$X$13:$AH$116,$S74*8+3,DX$2)*$AH74+INDEX(装备数值!$X$13:$AH$116,$R74*8+4,DX$2)*$AI74+INDEX(装备数值!$X$13:$AH$116,$T74*8+5,DX$2)*$AJ74+INDEX(装备数值!$X$13:$AH$116,$U74*8+6,DX$2)*$AK74+INDEX(装备数值!$X$13:$AH$116,$V74*8+7,DX$2)*$AL74+INDEX(装备数值!$X$13:$AH$116,$W74*8+8,DX$2)*$AM74</f>
        <v>45</v>
      </c>
      <c r="DY74" s="14">
        <f>INDEX(装备数值!$X$13:$AH$116,$P74*8+1,DY$2)*$AF74+INDEX(装备数值!$X$13:$AH$116,$Q74*8+2,DY$2)*$AG74+INDEX(装备数值!$X$13:$AH$116,$S74*8+3,DY$2)*$AH74+INDEX(装备数值!$X$13:$AH$116,$R74*8+4,DY$2)*$AI74+INDEX(装备数值!$X$13:$AH$116,$T74*8+5,DY$2)*$AJ74+INDEX(装备数值!$X$13:$AH$116,$U74*8+6,DY$2)*$AK74+INDEX(装备数值!$X$13:$AH$116,$V74*8+7,DY$2)*$AL74+INDEX(装备数值!$X$13:$AH$116,$W74*8+8,DY$2)*$AM74</f>
        <v>45</v>
      </c>
      <c r="EA74" s="14">
        <f>INDEX(装备数值!$AN$17:$AN$117,MATCH(MIN($X74:$AE74),装备数值!$AO$17:$AO$117,1))</f>
        <v>26</v>
      </c>
      <c r="EB74" s="14">
        <f>IF(COUNTIF($P74:$W74,"&gt;"&amp;0)=8,INDEX(装备数值!AR$17:AR$117,$EA74+1),0)</f>
        <v>7748</v>
      </c>
      <c r="EC74" s="14">
        <f>IF(COUNTIF($P74:$W74,"&gt;"&amp;0)=8,INDEX(装备数值!AS$17:AS$117,$EA74+1),0)</f>
        <v>58500</v>
      </c>
      <c r="ED74" s="14">
        <f>IF(COUNTIF($P74:$W74,"&gt;"&amp;0)=8,INDEX(装备数值!AT$17:AT$117,$EA74+1),0)</f>
        <v>3848</v>
      </c>
      <c r="EE74" s="14">
        <f>IF(COUNTIF($P74:$W74,"&gt;"&amp;0)=8,INDEX(装备数值!AU$17:AU$117,$EA74+1),0)</f>
        <v>78000</v>
      </c>
      <c r="EF74" s="14">
        <f>IF(COUNTIF($P74:$W74,"&gt;"&amp;0)=8,INDEX(装备数值!AV$17:AV$117,$EA74+1),0)</f>
        <v>1560</v>
      </c>
      <c r="EH74" s="14">
        <f>INDEX(装备数值!$AY$17:$AY$77,MATCH(新怪物属性!AF74,装备数值!$AZ$17:$AZ$77,1))</f>
        <v>25</v>
      </c>
      <c r="EI74" s="26">
        <f>INDEX(装备数值!BA$17:BA$77,新怪物属性!EH74+1)</f>
        <v>0.35</v>
      </c>
      <c r="EJ74" s="26">
        <f>INDEX(装备数值!BA$17:BA$77,新怪物属性!EH74+1)</f>
        <v>0.35</v>
      </c>
      <c r="EL74" s="14">
        <f t="shared" si="144"/>
        <v>19</v>
      </c>
      <c r="EM74" s="14">
        <f>VLOOKUP(EL74,军阶与晶片数值!$W$6:$X$27,2)</f>
        <v>4</v>
      </c>
      <c r="EN74" s="14">
        <f>INDEX(军阶与晶片数值!Y$6:Y$27,$EM74+1)</f>
        <v>400</v>
      </c>
      <c r="EO74" s="14">
        <f>INDEX(军阶与晶片数值!Z$6:Z$27,$EM74+1)</f>
        <v>400</v>
      </c>
      <c r="EP74" s="14">
        <f>INDEX(军阶与晶片数值!AA$6:AA$27,$EM74+1)</f>
        <v>400</v>
      </c>
      <c r="EQ74" s="14">
        <f>INDEX(军阶与晶片数值!AB$6:AB$27,$EM74+1)</f>
        <v>400</v>
      </c>
      <c r="ER74" s="29">
        <f>INDEX(军阶与晶片数值!AC$6:AC$27,$EM74+1)</f>
        <v>20</v>
      </c>
      <c r="ES74" s="29">
        <f>INDEX(军阶与晶片数值!AD$6:AD$27,$EM74+1)</f>
        <v>10</v>
      </c>
      <c r="EU74" s="26">
        <f>INDEX(军阶与晶片数值!I$6:I$16,AN74+1)</f>
        <v>6.5000000000000002E-2</v>
      </c>
      <c r="EV74" s="26">
        <f>INDEX(军阶与晶片数值!M$6:M$16,AO74+1)</f>
        <v>6.5000000000000002E-2</v>
      </c>
      <c r="EW74" s="26">
        <f>INDEX(军阶与晶片数值!J$6:J$16,AP74+1)</f>
        <v>6.5000000000000002E-2</v>
      </c>
      <c r="EX74" s="26">
        <f>INDEX(军阶与晶片数值!K$6:K$16,AQ74+1)</f>
        <v>0.13</v>
      </c>
      <c r="EY74" s="26">
        <f>INDEX(军阶与晶片数值!L$6:L$16,AR74+1)</f>
        <v>0.13</v>
      </c>
      <c r="EZ74" s="28">
        <f>INDEX(军阶与晶片数值!N$6:N$16,AS74+1)</f>
        <v>0</v>
      </c>
      <c r="FA74" s="28">
        <f>INDEX(军阶与晶片数值!O$6:O$16,AT74+1)</f>
        <v>0</v>
      </c>
      <c r="FB74" s="28">
        <f>INDEX(军阶与晶片数值!P$6:P$16,AU74+1)</f>
        <v>0</v>
      </c>
      <c r="FC74" s="28">
        <f>INDEX(军阶与晶片数值!Q$6:Q$16,AV74+1)</f>
        <v>0</v>
      </c>
      <c r="FD74" s="26">
        <f>INDEX(军阶与晶片数值!R$6:R$16,AW74+1)</f>
        <v>0.06</v>
      </c>
      <c r="FE74" s="26">
        <f>INDEX(军阶与晶片数值!S$6:S$16,AX74+1)</f>
        <v>0.06</v>
      </c>
      <c r="FF74" s="26">
        <f>INDEX(军阶与晶片数值!T$6:T$16,AY74+1)</f>
        <v>0</v>
      </c>
      <c r="FG74" s="26">
        <f>INDEX(军阶与晶片数值!U$6:U$16,AZ74+1)</f>
        <v>0</v>
      </c>
      <c r="FI74" s="26">
        <f>INDEX(军阶与晶片数值!$C$6:$C$36,新怪物属性!$BA74+1)</f>
        <v>0.7</v>
      </c>
      <c r="FJ74" s="26">
        <f>INDEX(军阶与晶片数值!$C$6:$C$36,新怪物属性!$BA74+1)</f>
        <v>0.7</v>
      </c>
      <c r="FK74" s="26">
        <f>INDEX(军阶与晶片数值!$C$6:$C$36,新怪物属性!$BA74+1)</f>
        <v>0.7</v>
      </c>
      <c r="FL74" s="26">
        <f>INDEX(军阶与晶片数值!$C$6:$C$36,新怪物属性!$BA74+1)</f>
        <v>0.7</v>
      </c>
      <c r="FM74" s="26">
        <f>INDEX(军阶与晶片数值!$C$6:$C$36,新怪物属性!$BA74+1)</f>
        <v>0.7</v>
      </c>
      <c r="FO74" s="14">
        <f>INDEX(战舰突破!$H$6:$H$18,新怪物属性!$J74+1)+INDEX(战舰突破!$H$23:$H$35,新怪物属性!$K74+1)+INDEX(战舰突破!$H$40:$H$52,新怪物属性!$L74+1)</f>
        <v>200</v>
      </c>
      <c r="FP74" s="14">
        <f>INDEX(战舰突破!$I$6:$I$18,新怪物属性!$J74+1)+INDEX(战舰突破!$I$23:$I$35,新怪物属性!$K74+1)+INDEX(战舰突破!$I$40:$I$52,新怪物属性!$L74+1)</f>
        <v>200</v>
      </c>
      <c r="FQ74" s="14">
        <f>INDEX(战舰突破!$J$6:$J$18,新怪物属性!$J74+1)+INDEX(战舰突破!$J$23:$J$35,新怪物属性!$K74+1)+INDEX(战舰突破!$J$40:$J$52,新怪物属性!$L74+1)</f>
        <v>0</v>
      </c>
      <c r="FR74" s="14">
        <f>INDEX(战舰突破!$K$6:$K$18,新怪物属性!$J74+1)+INDEX(战舰突破!$K$23:$K$35,新怪物属性!$K74+1)+INDEX(战舰突破!$K$40:$K$52,新怪物属性!$L74+1)</f>
        <v>0</v>
      </c>
      <c r="FS74" s="14">
        <f>INDEX(战舰突破!$L$6:$L$18,新怪物属性!$J74+1)+INDEX(战舰突破!$L$23:$L$35,新怪物属性!$K74+1)+INDEX(战舰突破!$L$40:$L$52,新怪物属性!$L74+1)</f>
        <v>200</v>
      </c>
      <c r="FT74" s="18">
        <f>INDEX(战舰突破!$N$6:$N$18,新怪物属性!$J74+1)+INDEX(战舰突破!$N$23:$N$35,新怪物属性!$K74+1)+INDEX(战舰突破!$N$40:$N$52,新怪物属性!$L74+1)</f>
        <v>0</v>
      </c>
      <c r="FU74" s="18">
        <f>INDEX(战舰突破!$O$6:$O$18,新怪物属性!$J74+1)+INDEX(战舰突破!$O$23:$O$35,新怪物属性!$K74+1)+INDEX(战舰突破!$O$40:$O$52,新怪物属性!$L74+1)</f>
        <v>0.3</v>
      </c>
      <c r="FV74" s="18">
        <f>INDEX(战舰突破!$P$6:$P$18,新怪物属性!$J74+1)+INDEX(战舰突破!$P$23:$P$35,新怪物属性!$K74+1)+INDEX(战舰突破!$P$40:$P$52,新怪物属性!$L74+1)</f>
        <v>0</v>
      </c>
      <c r="FW74" s="18">
        <f>INDEX(战舰突破!$Q$6:$Q$18,新怪物属性!$J74+1)+INDEX(战舰突破!$Q$23:$Q$35,新怪物属性!$K74+1)+INDEX(战舰突破!$Q$40:$Q$52,新怪物属性!$L74+1)</f>
        <v>0</v>
      </c>
      <c r="FX74" s="18">
        <f>INDEX(战舰突破!$R$6:$R$18,新怪物属性!$J74+1)+INDEX(战舰突破!$R$23:$R$35,新怪物属性!$K74+1)+INDEX(战舰突破!$R$40:$R$52,新怪物属性!$L74+1)</f>
        <v>0</v>
      </c>
      <c r="FY74" s="18">
        <f>INDEX(战舰突破!$M$6:$M$18,新怪物属性!$J74+1)+INDEX(战舰突破!$M$23:$M$35,新怪物属性!$K74+1)+INDEX(战舰突破!$M$40:$M$52,新怪物属性!$L74+1)</f>
        <v>0.2</v>
      </c>
      <c r="FZ74" s="22">
        <f>INDEX(战舰突破!$W$6:$W$18,新怪物属性!$J74+1)+INDEX(战舰突破!$W$23:$W$35,新怪物属性!$K74+1)+INDEX(战舰突破!$W$40:$W$52,新怪物属性!$L74+1)</f>
        <v>0.5</v>
      </c>
      <c r="GC74" s="14">
        <f>INDEX(战舰突破!$S$6:$S$18,新怪物属性!$J74+1)</f>
        <v>0</v>
      </c>
      <c r="GD74" s="14">
        <f>INDEX(战舰突破!$T$6:$T$18,新怪物属性!$J74+1)</f>
        <v>0.5</v>
      </c>
      <c r="GE74" s="14">
        <f>INDEX(战舰突破!$U$6:$U$18,新怪物属性!$J74+1)</f>
        <v>0.1</v>
      </c>
      <c r="GF74" s="14">
        <f>INDEX(战舰突破!$V$6:$V$18,新怪物属性!$J74+1)</f>
        <v>0</v>
      </c>
      <c r="GG74" s="14">
        <f>INDEX(战舰突破!$X$6:$X$18,新怪物属性!$J74+1)</f>
        <v>7</v>
      </c>
      <c r="GI74" s="14">
        <f>INDEX(战舰突破!$S$23:$S$35,新怪物属性!$J74+1)</f>
        <v>0.6</v>
      </c>
      <c r="GJ74" s="14">
        <f>INDEX(战舰突破!$T$23:$T$35,新怪物属性!$J74+1)</f>
        <v>0.25</v>
      </c>
      <c r="GK74" s="14">
        <f>INDEX(战舰突破!$U$23:$U$35,新怪物属性!$J74+1)</f>
        <v>0.1</v>
      </c>
      <c r="GL74" s="14">
        <f>INDEX(战舰突破!$V$23:$V$35,新怪物属性!$J74+1)</f>
        <v>0</v>
      </c>
      <c r="GM74" s="14">
        <f>INDEX(战舰突破!$X$23:$X$35,新怪物属性!$J74+1)</f>
        <v>105</v>
      </c>
      <c r="GO74" s="14">
        <f>INDEX(战舰突破!$S$40:$S$52,新怪物属性!$J74+1)</f>
        <v>0.6</v>
      </c>
      <c r="GP74" s="14">
        <f>INDEX(战舰突破!$T$40:$T$52,新怪物属性!$J74+1)</f>
        <v>0.25</v>
      </c>
      <c r="GQ74" s="14">
        <f>INDEX(战舰突破!$U$40:$U$52,新怪物属性!$J74+1)</f>
        <v>0.1</v>
      </c>
      <c r="GR74" s="14">
        <f>INDEX(战舰突破!$V$40:$V$52,新怪物属性!$J74+1)</f>
        <v>0</v>
      </c>
      <c r="GS74" s="14">
        <f>INDEX(战舰突破!$X$40:$X$52,新怪物属性!$J74+1)</f>
        <v>175</v>
      </c>
      <c r="GV74" s="14">
        <v>1</v>
      </c>
      <c r="GW74" s="14">
        <v>19</v>
      </c>
      <c r="GX74" s="14">
        <v>1</v>
      </c>
      <c r="GY74" s="14">
        <v>17</v>
      </c>
      <c r="GZ74" s="14">
        <v>2</v>
      </c>
      <c r="HA74" s="14">
        <v>14</v>
      </c>
      <c r="HB74" s="14">
        <v>1</v>
      </c>
      <c r="HC74" s="14">
        <v>12</v>
      </c>
      <c r="HD74" s="14">
        <v>0</v>
      </c>
      <c r="HE74" s="14">
        <v>0</v>
      </c>
      <c r="HF74" s="14">
        <v>0</v>
      </c>
      <c r="HG74" s="14">
        <v>0</v>
      </c>
      <c r="HH74" s="14">
        <v>0</v>
      </c>
      <c r="HI74" s="14">
        <v>5</v>
      </c>
      <c r="HJ74" s="14">
        <v>0</v>
      </c>
      <c r="HK74" s="14">
        <v>0</v>
      </c>
      <c r="HL74" s="14">
        <v>0</v>
      </c>
      <c r="HM74" s="14">
        <v>0</v>
      </c>
      <c r="HN74" s="14">
        <v>0</v>
      </c>
      <c r="HO74" s="14">
        <v>0</v>
      </c>
      <c r="HP74" s="14">
        <v>0</v>
      </c>
      <c r="HQ74" s="14">
        <v>0</v>
      </c>
      <c r="HR74" s="14">
        <v>0</v>
      </c>
      <c r="HS74" s="14">
        <v>0</v>
      </c>
      <c r="HT74" s="14">
        <v>0</v>
      </c>
      <c r="HU74" s="14">
        <v>0</v>
      </c>
      <c r="HX74" s="14">
        <v>7</v>
      </c>
      <c r="HY74" s="14">
        <v>4</v>
      </c>
      <c r="IB74" s="14">
        <f>IF($GV74=0,0,INDEX(战宠!P$15:P$27,新怪物属性!$GV$3)*(INDEX(战宠!$U$7:$Y$10,1,新怪物属性!$GV74)))*(新怪物属性!$GW74+4)
+IF($GX74=0,0,INDEX(战宠!P$15:P$27,新怪物属性!$GX$3)*(INDEX(战宠!$U$7:$Y$10,1,新怪物属性!$GX74)))*(新怪物属性!$GY74+4)
+IF($GZ74=0,0,INDEX(战宠!P$15:P$27,新怪物属性!$GZ$3)*(INDEX(战宠!$U$7:$Y$10,1,新怪物属性!$GZ74)))*(新怪物属性!$HA74+4)
+IF($HB74=0,0,INDEX(战宠!P$15:P$27,新怪物属性!$HB$3)*(INDEX(战宠!$U$7:$Y$10,1,新怪物属性!$HB74)))*(新怪物属性!$HC74+4)
+IF($HD74=0,0,INDEX(战宠!P$15:P$27,新怪物属性!$HD$3)*(INDEX(战宠!$U$7:$Y$10,1,新怪物属性!$HD74)))*(新怪物属性!$HE74+4)
+IF($HF74=0,0,INDEX(战宠!P$15:P$27,新怪物属性!$HF$3)*(INDEX(战宠!$U$7:$Y$10,1,新怪物属性!$HF74)))*(新怪物属性!$HG74+4)
+IF($HH74=0,0,INDEX(战宠!P$15:P$27,新怪物属性!$HH$3)*(INDEX(战宠!$U$7:$Y$10,1,新怪物属性!$HH74)))*(新怪物属性!$HI74+4)
+IF($HJ74=0,0,INDEX(战宠!P$15:P$27,新怪物属性!$HJ$3)*(INDEX(战宠!$U$7:$Y$10,1,新怪物属性!$HJ74)))*(新怪物属性!$HK74+4)
+IF($HL74=0,0,INDEX(战宠!P$15:P$27,新怪物属性!$HL$3)*(INDEX(战宠!$U$7:$Y$10,1,新怪物属性!$HL74)))*(新怪物属性!$HM74+4)
+IF($HN74=0,0,INDEX(战宠!P$15:P$27,新怪物属性!$HN$3)*(INDEX(战宠!$U$7:$Y$10,1,新怪物属性!$HN74)))*(新怪物属性!$HO74+4)
+IF($HP74=0,0,INDEX(战宠!P$15:P$27,新怪物属性!$HP$3)*(INDEX(战宠!$U$7:$Y$10,1,新怪物属性!$HP74)))*(新怪物属性!$HQ74+4)
+IF($HR74=0,0,INDEX(战宠!P$15:P$27,新怪物属性!$HR$3)*(INDEX(战宠!$U$7:$Y$10,1,新怪物属性!$HR74)))*(新怪物属性!$HS74+4)
+IF($HT74=0,0,INDEX(战宠!P$15:P$27,新怪物属性!$HT$3)*(INDEX(战宠!$U$7:$Y$10,1,新怪物属性!$HT74)))*(新怪物属性!$HU74+4)</f>
        <v>72400</v>
      </c>
      <c r="IC74" s="14">
        <f>IF($GV74=0,0,INDEX(战宠!Q$15:Q$27,新怪物属性!$GV$3)*(INDEX(战宠!$U$7:$Y$10,1,新怪物属性!$GV74)))*(新怪物属性!$GW74+4)
+IF($GX74=0,0,INDEX(战宠!Q$15:Q$27,新怪物属性!$GX$3)*(INDEX(战宠!$U$7:$Y$10,1,新怪物属性!$GX74)))*(新怪物属性!$GY74+4)
+IF($GZ74=0,0,INDEX(战宠!Q$15:Q$27,新怪物属性!$GZ$3)*(INDEX(战宠!$U$7:$Y$10,1,新怪物属性!$GZ74)))*(新怪物属性!$HA74+4)
+IF($HB74=0,0,INDEX(战宠!Q$15:Q$27,新怪物属性!$HB$3)*(INDEX(战宠!$U$7:$Y$10,1,新怪物属性!$HB74)))*(新怪物属性!$HC74+4)
+IF($HD74=0,0,INDEX(战宠!Q$15:Q$27,新怪物属性!$HD$3)*(INDEX(战宠!$U$7:$Y$10,1,新怪物属性!$HD74)))*(新怪物属性!$HE74+4)
+IF($HF74=0,0,INDEX(战宠!Q$15:Q$27,新怪物属性!$HF$3)*(INDEX(战宠!$U$7:$Y$10,1,新怪物属性!$HF74)))*(新怪物属性!$HG74+4)
+IF($HH74=0,0,INDEX(战宠!Q$15:Q$27,新怪物属性!$HH$3)*(INDEX(战宠!$U$7:$Y$10,1,新怪物属性!$HH74)))*(新怪物属性!$HI74+4)
+IF($HJ74=0,0,INDEX(战宠!Q$15:Q$27,新怪物属性!$HJ$3)*(INDEX(战宠!$U$7:$Y$10,1,新怪物属性!$HJ74)))*(新怪物属性!$HK74+4)
+IF($HL74=0,0,INDEX(战宠!Q$15:Q$27,新怪物属性!$HL$3)*(INDEX(战宠!$U$7:$Y$10,1,新怪物属性!$HL74)))*(新怪物属性!$HM74+4)
+IF($HN74=0,0,INDEX(战宠!Q$15:Q$27,新怪物属性!$HN$3)*(INDEX(战宠!$U$7:$Y$10,1,新怪物属性!$HN74)))*(新怪物属性!$HO74+4)
+IF($HP74=0,0,INDEX(战宠!Q$15:Q$27,新怪物属性!$HP$3)*(INDEX(战宠!$U$7:$Y$10,1,新怪物属性!$HP74)))*(新怪物属性!$HQ74+4)
+IF($HR74=0,0,INDEX(战宠!Q$15:Q$27,新怪物属性!$HR$3)*(INDEX(战宠!$U$7:$Y$10,1,新怪物属性!$HR74)))*(新怪物属性!$HS74+4)
+IF($HT74=0,0,INDEX(战宠!Q$15:Q$27,新怪物属性!$HT$3)*(INDEX(战宠!$U$7:$Y$10,1,新怪物属性!$HT74)))*(新怪物属性!$HU74+4)</f>
        <v>555000</v>
      </c>
      <c r="ID74" s="14">
        <f>IF($GV74=0,0,INDEX(战宠!R$15:R$27,新怪物属性!$GV$3)*(INDEX(战宠!$U$7:$Y$10,1,新怪物属性!$GV74)))*(新怪物属性!$GW74+4)
+IF($GX74=0,0,INDEX(战宠!R$15:R$27,新怪物属性!$GX$3)*(INDEX(战宠!$U$7:$Y$10,1,新怪物属性!$GX74)))*(新怪物属性!$GY74+4)
+IF($GZ74=0,0,INDEX(战宠!R$15:R$27,新怪物属性!$GZ$3)*(INDEX(战宠!$U$7:$Y$10,1,新怪物属性!$GZ74)))*(新怪物属性!$HA74+4)
+IF($HB74=0,0,INDEX(战宠!R$15:R$27,新怪物属性!$HB$3)*(INDEX(战宠!$U$7:$Y$10,1,新怪物属性!$HB74)))*(新怪物属性!$HC74+4)
+IF($HD74=0,0,INDEX(战宠!R$15:R$27,新怪物属性!$HD$3)*(INDEX(战宠!$U$7:$Y$10,1,新怪物属性!$HD74)))*(新怪物属性!$HE74+4)
+IF($HF74=0,0,INDEX(战宠!R$15:R$27,新怪物属性!$HF$3)*(INDEX(战宠!$U$7:$Y$10,1,新怪物属性!$HF74)))*(新怪物属性!$HG74+4)
+IF($HH74=0,0,INDEX(战宠!R$15:R$27,新怪物属性!$HH$3)*(INDEX(战宠!$U$7:$Y$10,1,新怪物属性!$HH74)))*(新怪物属性!$HI74+4)
+IF($HJ74=0,0,INDEX(战宠!R$15:R$27,新怪物属性!$HJ$3)*(INDEX(战宠!$U$7:$Y$10,1,新怪物属性!$HJ74)))*(新怪物属性!$HK74+4)
+IF($HL74=0,0,INDEX(战宠!R$15:R$27,新怪物属性!$HL$3)*(INDEX(战宠!$U$7:$Y$10,1,新怪物属性!$HL74)))*(新怪物属性!$HM74+4)
+IF($HN74=0,0,INDEX(战宠!R$15:R$27,新怪物属性!$HN$3)*(INDEX(战宠!$U$7:$Y$10,1,新怪物属性!$HN74)))*(新怪物属性!$HO74+4)
+IF($HP74=0,0,INDEX(战宠!R$15:R$27,新怪物属性!$HP$3)*(INDEX(战宠!$U$7:$Y$10,1,新怪物属性!$HP74)))*(新怪物属性!$HQ74+4)
+IF($HR74=0,0,INDEX(战宠!R$15:R$27,新怪物属性!$HR$3)*(INDEX(战宠!$U$7:$Y$10,1,新怪物属性!$HR74)))*(新怪物属性!$HS74+4)
+IF($HT74=0,0,INDEX(战宠!R$15:R$27,新怪物属性!$HT$3)*(INDEX(战宠!$U$7:$Y$10,1,新怪物属性!$HT74)))*(新怪物属性!$HU74+4)</f>
        <v>35400</v>
      </c>
      <c r="IE74" s="14">
        <f>IF($GV74=0,0,INDEX(战宠!S$15:S$27,新怪物属性!$GV$3)*(INDEX(战宠!$U$7:$Y$10,1,新怪物属性!$GV74)))*(新怪物属性!$GW74+4)
+IF($GX74=0,0,INDEX(战宠!S$15:S$27,新怪物属性!$GX$3)*(INDEX(战宠!$U$7:$Y$10,1,新怪物属性!$GX74)))*(新怪物属性!$GY74+4)
+IF($GZ74=0,0,INDEX(战宠!S$15:S$27,新怪物属性!$GZ$3)*(INDEX(战宠!$U$7:$Y$10,1,新怪物属性!$GZ74)))*(新怪物属性!$HA74+4)
+IF($HB74=0,0,INDEX(战宠!S$15:S$27,新怪物属性!$HB$3)*(INDEX(战宠!$U$7:$Y$10,1,新怪物属性!$HB74)))*(新怪物属性!$HC74+4)
+IF($HD74=0,0,INDEX(战宠!S$15:S$27,新怪物属性!$HD$3)*(INDEX(战宠!$U$7:$Y$10,1,新怪物属性!$HD74)))*(新怪物属性!$HE74+4)
+IF($HF74=0,0,INDEX(战宠!S$15:S$27,新怪物属性!$HF$3)*(INDEX(战宠!$U$7:$Y$10,1,新怪物属性!$HF74)))*(新怪物属性!$HG74+4)
+IF($HH74=0,0,INDEX(战宠!S$15:S$27,新怪物属性!$HH$3)*(INDEX(战宠!$U$7:$Y$10,1,新怪物属性!$HH74)))*(新怪物属性!$HI74+4)
+IF($HJ74=0,0,INDEX(战宠!S$15:S$27,新怪物属性!$HJ$3)*(INDEX(战宠!$U$7:$Y$10,1,新怪物属性!$HJ74)))*(新怪物属性!$HK74+4)
+IF($HL74=0,0,INDEX(战宠!S$15:S$27,新怪物属性!$HL$3)*(INDEX(战宠!$U$7:$Y$10,1,新怪物属性!$HL74)))*(新怪物属性!$HM74+4)
+IF($HN74=0,0,INDEX(战宠!S$15:S$27,新怪物属性!$HN$3)*(INDEX(战宠!$U$7:$Y$10,1,新怪物属性!$HN74)))*(新怪物属性!$HO74+4)
+IF($HP74=0,0,INDEX(战宠!S$15:S$27,新怪物属性!$HP$3)*(INDEX(战宠!$U$7:$Y$10,1,新怪物属性!$HP74)))*(新怪物属性!$HQ74+4)
+IF($HR74=0,0,INDEX(战宠!S$15:S$27,新怪物属性!$HR$3)*(INDEX(战宠!$U$7:$Y$10,1,新怪物属性!$HR74)))*(新怪物属性!$HS74+4)
+IF($HT74=0,0,INDEX(战宠!S$15:S$27,新怪物属性!$HT$3)*(INDEX(战宠!$U$7:$Y$10,1,新怪物属性!$HT74)))*(新怪物属性!$HU74+4)</f>
        <v>885000</v>
      </c>
      <c r="IF74" s="14">
        <f>IF($GV74=0,0,INDEX(战宠!T$15:T$27,新怪物属性!$GV$3)*(INDEX(战宠!$U$7:$Y$10,1,新怪物属性!$GV74)))*(新怪物属性!$GW74+4)
+IF($GX74=0,0,INDEX(战宠!T$15:T$27,新怪物属性!$GX$3)*(INDEX(战宠!$U$7:$Y$10,1,新怪物属性!$GX74)))*(新怪物属性!$GY74+4)
+IF($GZ74=0,0,INDEX(战宠!T$15:T$27,新怪物属性!$GZ$3)*(INDEX(战宠!$U$7:$Y$10,1,新怪物属性!$GZ74)))*(新怪物属性!$HA74+4)
+IF($HB74=0,0,INDEX(战宠!T$15:T$27,新怪物属性!$HB$3)*(INDEX(战宠!$U$7:$Y$10,1,新怪物属性!$HB74)))*(新怪物属性!$HC74+4)
+IF($HD74=0,0,INDEX(战宠!T$15:T$27,新怪物属性!$HD$3)*(INDEX(战宠!$U$7:$Y$10,1,新怪物属性!$HD74)))*(新怪物属性!$HE74+4)
+IF($HF74=0,0,INDEX(战宠!T$15:T$27,新怪物属性!$HF$3)*(INDEX(战宠!$U$7:$Y$10,1,新怪物属性!$HF74)))*(新怪物属性!$HG74+4)
+IF($HH74=0,0,INDEX(战宠!T$15:T$27,新怪物属性!$HH$3)*(INDEX(战宠!$U$7:$Y$10,1,新怪物属性!$HH74)))*(新怪物属性!$HI74+4)
+IF($HJ74=0,0,INDEX(战宠!T$15:T$27,新怪物属性!$HJ$3)*(INDEX(战宠!$U$7:$Y$10,1,新怪物属性!$HJ74)))*(新怪物属性!$HK74+4)
+IF($HL74=0,0,INDEX(战宠!T$15:T$27,新怪物属性!$HL$3)*(INDEX(战宠!$U$7:$Y$10,1,新怪物属性!$HL74)))*(新怪物属性!$HM74+4)
+IF($HN74=0,0,INDEX(战宠!T$15:T$27,新怪物属性!$HN$3)*(INDEX(战宠!$U$7:$Y$10,1,新怪物属性!$HN74)))*(新怪物属性!$HO74+4)
+IF($HP74=0,0,INDEX(战宠!T$15:T$27,新怪物属性!$HP$3)*(INDEX(战宠!$U$7:$Y$10,1,新怪物属性!$HP74)))*(新怪物属性!$HQ74+4)
+IF($HR74=0,0,INDEX(战宠!T$15:T$27,新怪物属性!$HR$3)*(INDEX(战宠!$U$7:$Y$10,1,新怪物属性!$HR74)))*(新怪物属性!$HS74+4)
+IF($HT74=0,0,INDEX(战宠!T$15:T$27,新怪物属性!$HT$3)*(INDEX(战宠!$U$7:$Y$10,1,新怪物属性!$HT74)))*(新怪物属性!$HU74+4)</f>
        <v>23045</v>
      </c>
      <c r="II74" s="14">
        <f>IF(HX74=0,0,INDEX(战宠!$D$15:$D$27,新怪物属性!HX74))</f>
        <v>0.3</v>
      </c>
      <c r="IJ74" s="14">
        <f>IF(HY74=0,0,INDEX(战宠!$D$15:$D$27,新怪物属性!HY74))</f>
        <v>0.25</v>
      </c>
      <c r="IM74" s="14">
        <f t="shared" si="189"/>
        <v>448938</v>
      </c>
      <c r="IN74" s="14">
        <f t="shared" si="190"/>
        <v>449597</v>
      </c>
      <c r="IO74" s="14">
        <f t="shared" si="191"/>
        <v>420765</v>
      </c>
      <c r="IP74" s="14">
        <f t="shared" si="192"/>
        <v>448938</v>
      </c>
      <c r="IQ74" s="14">
        <f t="shared" si="193"/>
        <v>448938</v>
      </c>
      <c r="IR74" s="14">
        <f t="shared" si="145"/>
        <v>3106215</v>
      </c>
      <c r="IS74" s="14">
        <f t="shared" si="146"/>
        <v>128505</v>
      </c>
      <c r="IT74" s="14">
        <f t="shared" si="147"/>
        <v>4026610</v>
      </c>
      <c r="IU74" s="14">
        <f t="shared" si="148"/>
        <v>83286</v>
      </c>
      <c r="IV74" s="28">
        <f t="shared" si="149"/>
        <v>16275</v>
      </c>
      <c r="IW74" s="28">
        <f t="shared" si="150"/>
        <v>16650</v>
      </c>
      <c r="IX74" s="28">
        <f t="shared" si="151"/>
        <v>16900</v>
      </c>
      <c r="IY74" s="28">
        <f t="shared" si="152"/>
        <v>16025</v>
      </c>
      <c r="IZ74" s="28">
        <f t="shared" si="153"/>
        <v>1.5025500000000003</v>
      </c>
      <c r="JA74" s="28">
        <f t="shared" si="154"/>
        <v>1.5025500000000003</v>
      </c>
      <c r="JB74" s="28">
        <f t="shared" si="155"/>
        <v>65</v>
      </c>
      <c r="JC74" s="28">
        <f t="shared" si="156"/>
        <v>55</v>
      </c>
      <c r="JD74" s="14">
        <f t="shared" si="157"/>
        <v>1</v>
      </c>
      <c r="JE74" s="14">
        <f t="shared" si="158"/>
        <v>1.6</v>
      </c>
      <c r="JF74" s="14">
        <f t="shared" si="159"/>
        <v>1.6</v>
      </c>
      <c r="JG74" s="18">
        <f t="shared" si="160"/>
        <v>1.7</v>
      </c>
      <c r="JH74" s="18">
        <f t="shared" si="161"/>
        <v>1.45</v>
      </c>
      <c r="JI74" s="18">
        <f t="shared" si="162"/>
        <v>1.45</v>
      </c>
      <c r="JJ74" s="29">
        <f t="shared" si="194"/>
        <v>16425</v>
      </c>
      <c r="JK74" s="29">
        <f t="shared" si="194"/>
        <v>16725</v>
      </c>
      <c r="JL74" s="29">
        <f t="shared" si="194"/>
        <v>16725</v>
      </c>
      <c r="JM74" s="26">
        <f t="shared" si="163"/>
        <v>0.1</v>
      </c>
      <c r="JN74" s="26">
        <f t="shared" si="164"/>
        <v>0.1</v>
      </c>
      <c r="JO74" s="26">
        <f t="shared" si="165"/>
        <v>0.1</v>
      </c>
      <c r="JP74" s="14">
        <f t="shared" si="166"/>
        <v>2</v>
      </c>
      <c r="JQ74" s="14">
        <f t="shared" si="167"/>
        <v>2</v>
      </c>
      <c r="JR74" s="14">
        <f t="shared" si="168"/>
        <v>2</v>
      </c>
      <c r="JS74" s="14">
        <f t="shared" si="169"/>
        <v>7</v>
      </c>
      <c r="JT74" s="14">
        <f t="shared" si="170"/>
        <v>105</v>
      </c>
      <c r="JU74" s="14">
        <f t="shared" si="171"/>
        <v>175</v>
      </c>
      <c r="JV74">
        <v>70</v>
      </c>
      <c r="JW74" s="14">
        <f t="shared" si="195"/>
        <v>29136235</v>
      </c>
      <c r="JY74" s="14">
        <f t="shared" si="226"/>
        <v>257010</v>
      </c>
      <c r="JZ74" s="14">
        <f t="shared" si="196"/>
        <v>268232</v>
      </c>
      <c r="KA74" s="29">
        <f t="shared" si="197"/>
        <v>15984</v>
      </c>
      <c r="KB74" s="29">
        <f t="shared" si="198"/>
        <v>11319</v>
      </c>
      <c r="KC74" s="29">
        <f t="shared" si="199"/>
        <v>12412</v>
      </c>
      <c r="KD74" s="29">
        <f t="shared" si="200"/>
        <v>14107</v>
      </c>
      <c r="KE74" s="14">
        <f t="shared" si="224"/>
        <v>1.5025500000000003</v>
      </c>
      <c r="KF74" s="14">
        <f t="shared" si="225"/>
        <v>1.5025500000000003</v>
      </c>
      <c r="KG74" s="14">
        <f t="shared" si="201"/>
        <v>224438.70041503481</v>
      </c>
      <c r="KH74" s="26">
        <f t="shared" si="172"/>
        <v>0.37779429002009368</v>
      </c>
      <c r="KI74" s="26">
        <f t="shared" si="173"/>
        <v>0.62009089514458848</v>
      </c>
      <c r="KJ74" s="29">
        <f t="shared" si="202"/>
        <v>46753</v>
      </c>
      <c r="KK74" s="29">
        <f t="shared" si="203"/>
        <v>192078</v>
      </c>
      <c r="KL74" s="29">
        <f t="shared" si="204"/>
        <v>225916</v>
      </c>
      <c r="KM74" s="23">
        <f t="shared" si="205"/>
        <v>112206</v>
      </c>
      <c r="KN74" s="23">
        <f t="shared" si="206"/>
        <v>79754</v>
      </c>
      <c r="KO74" s="26">
        <f t="shared" si="174"/>
        <v>0.44910754888585713</v>
      </c>
      <c r="KP74" s="26">
        <f t="shared" si="175"/>
        <v>0.46331855388813092</v>
      </c>
      <c r="KQ74" s="26">
        <f t="shared" si="176"/>
        <v>0.46331855388813092</v>
      </c>
      <c r="KR74" s="26">
        <f t="shared" si="207"/>
        <v>4.9107548885857111E-2</v>
      </c>
      <c r="KS74" s="26">
        <v>0.1</v>
      </c>
      <c r="KT74" s="29">
        <f t="shared" si="177"/>
        <v>1.4</v>
      </c>
      <c r="KU74" s="29">
        <f t="shared" si="178"/>
        <v>2.2627376080036381</v>
      </c>
      <c r="KV74" s="29">
        <f t="shared" si="179"/>
        <v>2.2627376080036381</v>
      </c>
      <c r="KW74" s="29">
        <f t="shared" si="180"/>
        <v>327270.99999999994</v>
      </c>
      <c r="KX74" s="29">
        <f t="shared" si="181"/>
        <v>289748.07618008187</v>
      </c>
      <c r="KY74" s="29">
        <f t="shared" si="182"/>
        <v>255594.31472487494</v>
      </c>
      <c r="KZ74" s="29">
        <f t="shared" si="183"/>
        <v>2198865</v>
      </c>
      <c r="LA74" s="14">
        <f t="shared" si="184"/>
        <v>872613.39</v>
      </c>
      <c r="LE74" s="14">
        <v>1</v>
      </c>
      <c r="LF74" s="14">
        <v>1</v>
      </c>
      <c r="LG74" s="14">
        <v>480</v>
      </c>
      <c r="LH74" s="14">
        <v>80</v>
      </c>
      <c r="LI74" s="14">
        <v>60</v>
      </c>
      <c r="LJ74" s="14">
        <v>60</v>
      </c>
      <c r="LK74" s="14">
        <v>60</v>
      </c>
      <c r="LL74" s="23">
        <f t="shared" si="208"/>
        <v>126935839</v>
      </c>
      <c r="LM74" s="23">
        <f t="shared" si="209"/>
        <v>1</v>
      </c>
      <c r="LN74" s="23">
        <f t="shared" si="210"/>
        <v>126935.84</v>
      </c>
      <c r="LO74" s="14">
        <v>1</v>
      </c>
      <c r="LP74" s="14">
        <v>1</v>
      </c>
      <c r="LQ74" s="14">
        <v>240</v>
      </c>
      <c r="LR74" s="14">
        <v>35</v>
      </c>
      <c r="LS74" s="14">
        <v>22</v>
      </c>
      <c r="LT74" s="14">
        <v>30</v>
      </c>
      <c r="LU74" s="14">
        <v>30</v>
      </c>
      <c r="LV74" s="23">
        <f t="shared" si="211"/>
        <v>66484868</v>
      </c>
      <c r="LW74" s="23">
        <f t="shared" si="212"/>
        <v>1</v>
      </c>
      <c r="LX74" s="23">
        <f t="shared" si="213"/>
        <v>66484.87</v>
      </c>
      <c r="MB74">
        <f t="shared" si="185"/>
        <v>1.8935388396159087</v>
      </c>
      <c r="MC74">
        <f t="shared" si="186"/>
        <v>2.8451367834648842</v>
      </c>
      <c r="ME74" s="14">
        <v>10</v>
      </c>
      <c r="MF74" s="14">
        <v>2</v>
      </c>
      <c r="MG74" s="14">
        <v>1.5</v>
      </c>
      <c r="MH74" s="23">
        <f t="shared" si="187"/>
        <v>3272185</v>
      </c>
      <c r="MI74" s="23">
        <f t="shared" si="214"/>
        <v>1</v>
      </c>
      <c r="MJ74" s="23">
        <f t="shared" si="215"/>
        <v>3272.19</v>
      </c>
      <c r="MK74" s="14">
        <v>30</v>
      </c>
      <c r="ML74" s="14">
        <v>6</v>
      </c>
      <c r="MM74" s="14">
        <v>4</v>
      </c>
      <c r="MN74" s="23">
        <f t="shared" si="188"/>
        <v>9407605</v>
      </c>
      <c r="MO74" s="23">
        <f t="shared" si="216"/>
        <v>1</v>
      </c>
      <c r="MP74" s="23">
        <f t="shared" si="217"/>
        <v>9407.61</v>
      </c>
      <c r="MR74" s="23">
        <f t="shared" si="218"/>
        <v>12543473</v>
      </c>
      <c r="MS74" s="23">
        <f t="shared" si="219"/>
        <v>1</v>
      </c>
      <c r="MT74" s="23">
        <f t="shared" si="220"/>
        <v>12543.47</v>
      </c>
      <c r="MU74" s="23">
        <f t="shared" si="221"/>
        <v>4908278</v>
      </c>
      <c r="MV74" s="23">
        <f t="shared" si="222"/>
        <v>1</v>
      </c>
      <c r="MW74" s="23">
        <f t="shared" si="223"/>
        <v>4908.28</v>
      </c>
    </row>
    <row r="75" spans="1:361" ht="16.5" x14ac:dyDescent="0.2">
      <c r="A75">
        <v>40</v>
      </c>
      <c r="B75">
        <v>900</v>
      </c>
      <c r="C75" s="14">
        <v>6</v>
      </c>
      <c r="D75" s="14">
        <v>270</v>
      </c>
      <c r="E75" s="14"/>
      <c r="F75" s="14"/>
      <c r="G75" s="14">
        <v>270</v>
      </c>
      <c r="H75" s="14">
        <v>270</v>
      </c>
      <c r="I75" s="14">
        <v>270</v>
      </c>
      <c r="J75" s="14">
        <v>6</v>
      </c>
      <c r="K75" s="14">
        <v>6</v>
      </c>
      <c r="L75" s="14">
        <v>6</v>
      </c>
      <c r="M75" s="14">
        <v>3</v>
      </c>
      <c r="N75" s="14">
        <v>3</v>
      </c>
      <c r="O75" s="14">
        <v>3</v>
      </c>
      <c r="P75" s="14">
        <v>6</v>
      </c>
      <c r="Q75" s="14">
        <v>6</v>
      </c>
      <c r="R75" s="14">
        <v>6</v>
      </c>
      <c r="S75" s="14">
        <v>6</v>
      </c>
      <c r="T75" s="14">
        <v>6</v>
      </c>
      <c r="U75" s="14">
        <v>6</v>
      </c>
      <c r="V75" s="14">
        <v>6</v>
      </c>
      <c r="W75" s="14">
        <v>6</v>
      </c>
      <c r="X75" s="14">
        <v>270</v>
      </c>
      <c r="Y75" s="14">
        <v>270</v>
      </c>
      <c r="Z75" s="14">
        <v>270</v>
      </c>
      <c r="AA75" s="14">
        <v>270</v>
      </c>
      <c r="AB75" s="14">
        <v>270</v>
      </c>
      <c r="AC75" s="14">
        <v>270</v>
      </c>
      <c r="AD75" s="14">
        <v>270</v>
      </c>
      <c r="AE75" s="14">
        <v>270</v>
      </c>
      <c r="AF75" s="14">
        <v>55</v>
      </c>
      <c r="AG75" s="14">
        <v>40</v>
      </c>
      <c r="AH75" s="14">
        <v>40</v>
      </c>
      <c r="AI75" s="14">
        <v>40</v>
      </c>
      <c r="AJ75" s="14">
        <v>40</v>
      </c>
      <c r="AK75" s="14">
        <v>40</v>
      </c>
      <c r="AL75" s="14">
        <v>47</v>
      </c>
      <c r="AM75" s="14">
        <v>47</v>
      </c>
      <c r="AN75" s="14">
        <v>3</v>
      </c>
      <c r="AO75" s="14">
        <v>3</v>
      </c>
      <c r="AP75" s="14">
        <v>3</v>
      </c>
      <c r="AQ75" s="14">
        <v>3</v>
      </c>
      <c r="AR75" s="14">
        <v>3</v>
      </c>
      <c r="AS75" s="14">
        <v>0</v>
      </c>
      <c r="AT75" s="14">
        <v>0</v>
      </c>
      <c r="AU75" s="14">
        <v>0</v>
      </c>
      <c r="AV75" s="14">
        <v>0</v>
      </c>
      <c r="AW75" s="14">
        <v>2</v>
      </c>
      <c r="AX75" s="14">
        <v>2</v>
      </c>
      <c r="AY75" s="14">
        <v>0</v>
      </c>
      <c r="AZ75" s="14">
        <v>0</v>
      </c>
      <c r="BA75" s="14">
        <v>14</v>
      </c>
      <c r="BD75" s="33"/>
      <c r="BF75" s="14">
        <f>ROUND((INDEX(新战舰养成!S$6:S$18,新怪物属性!$J75+1)+INDEX(新战舰养成!D$6:D$18,新怪物属性!$J75+1)*(新怪物属性!$G75-1))*INDEX(战舰突破!$D$6:$D$18,新怪物属性!$M75+1),0)</f>
        <v>44704</v>
      </c>
      <c r="BG75" s="14">
        <f>ROUND((INDEX(新战舰养成!T$6:T$18,新怪物属性!$J75+1)+INDEX(新战舰养成!E$6:E$18,新怪物属性!$J75+1)*(新怪物属性!$G75-1))*INDEX(战舰突破!$D$6:$D$18,新怪物属性!$M75+1),0)</f>
        <v>357557</v>
      </c>
      <c r="BH75" s="14">
        <f>ROUND((INDEX(新战舰养成!U$6:U$18,新怪物属性!$J75+1)+INDEX(新战舰养成!F$6:F$18,新怪物属性!$J75+1)*(新怪物属性!$G75-1))*INDEX(战舰突破!$D$6:$D$18,新怪物属性!$M75+1),0)</f>
        <v>22455</v>
      </c>
      <c r="BI75" s="14">
        <f>ROUND((INDEX(新战舰养成!V$6:V$18,新怪物属性!$J75+1)+INDEX(新战舰养成!G$6:G$18,新怪物属性!$J75+1)*(新怪物属性!$G75-1))*INDEX(战舰突破!$D$6:$D$18,新怪物属性!$M75+1),0)</f>
        <v>390</v>
      </c>
      <c r="BJ75" s="14">
        <f>ROUND((INDEX(新战舰养成!W$6:W$18,新怪物属性!$J75+1)+INDEX(新战舰养成!H$6:H$18,新怪物属性!$J75+1)*(新怪物属性!$G75-1))*INDEX(战舰突破!$D$6:$D$18,新怪物属性!$M75+1),0)</f>
        <v>5</v>
      </c>
      <c r="BL75" s="14">
        <f>IF($H75&gt;0,ROUND((INDEX(新战舰养成!X$6:X$18,新怪物属性!$K75+1)+INDEX(新战舰养成!I$6:I$18,新怪物属性!$K75+1)*(新怪物属性!$H75-1))*INDEX(战舰突破!$D$6:$D$18,新怪物属性!$N75+1),0),0)</f>
        <v>45068</v>
      </c>
      <c r="BM75" s="14">
        <f>IF($H75&gt;0,ROUND((INDEX(新战舰养成!Y$6:Y$18,新怪物属性!$K75+1)+INDEX(新战舰养成!J$6:J$18,新怪物属性!$K75+1)*(新怪物属性!$H75-1))*INDEX(战舰突破!$D$6:$D$18,新怪物属性!$N75+1),0),0)</f>
        <v>0</v>
      </c>
      <c r="BN75" s="14">
        <f>IF($H75&gt;0,ROUND((INDEX(新战舰养成!Z$6:Z$18,新怪物属性!$K75+1)+INDEX(新战舰养成!K$6:K$18,新怪物属性!$K75+1)*(新怪物属性!$H75-1))*INDEX(战舰突破!$D$6:$D$18,新怪物属性!$N75+1),0),0)</f>
        <v>0</v>
      </c>
      <c r="BO75" s="14">
        <f>IF($H75&gt;0,ROUND((INDEX(新战舰养成!AA$6:AA$18,新怪物属性!$K75+1)+INDEX(新战舰养成!L$6:L$18,新怪物属性!$K75+1)*(新怪物属性!$H75-1))*INDEX(战舰突破!$D$6:$D$18,新怪物属性!$N75+1),0),0)</f>
        <v>447044</v>
      </c>
      <c r="BP75" s="14">
        <f>IF($H75&gt;0,ROUND((INDEX(新战舰养成!AB$6:AB$18,新怪物属性!$K75+1)+INDEX(新战舰养成!M$6:M$18,新怪物属性!$K75+1)*(新怪物属性!$H75-1))*INDEX(战舰突破!$D$6:$D$18,新怪物属性!$N75+1),0),0)</f>
        <v>8845</v>
      </c>
      <c r="BR75" s="14">
        <f>IF($I75&gt;0,ROUND((INDEX(新战舰养成!AC$6:AC$18,新怪物属性!$L75+1)+INDEX(新战舰养成!I$6:I$18,新怪物属性!$L75+1)*(新怪物属性!$I75-1))*INDEX(战舰突破!$D$6:$D$18,新怪物属性!$O75+1),0),0)</f>
        <v>45458</v>
      </c>
      <c r="BS75" s="14">
        <f>IF($I75&gt;0,ROUND((INDEX(新战舰养成!AD$6:AD$18,新怪物属性!$L75+1)+INDEX(新战舰养成!J$6:J$18,新怪物属性!$L75+1)*(新怪物属性!$I75-1))*INDEX(战舰突破!$D$6:$D$18,新怪物属性!$O75+1),0),0)</f>
        <v>0</v>
      </c>
      <c r="BT75" s="14">
        <f>IF($I75&gt;0,ROUND((INDEX(新战舰养成!AE$6:AE$18,新怪物属性!$L75+1)+INDEX(新战舰养成!K$6:K$18,新怪物属性!$L75+1)*(新怪物属性!$I75-1))*INDEX(战舰突破!$D$6:$D$18,新怪物属性!$O75+1),0),0)</f>
        <v>0</v>
      </c>
      <c r="BU75" s="14">
        <f>IF($I75&gt;0,ROUND((INDEX(新战舰养成!AF$6:AF$18,新怪物属性!$L75+1)+INDEX(新战舰养成!L$6:L$18,新怪物属性!$L75+1)*(新怪物属性!$I75-1))*INDEX(战舰突破!$D$6:$D$18,新怪物属性!$O75+1),0),0)</f>
        <v>311077</v>
      </c>
      <c r="BV75" s="14">
        <f>IF($I75&gt;0,ROUND((INDEX(新战舰养成!AG$6:AG$18,新怪物属性!$L75+1)+INDEX(新战舰养成!M$6:M$18,新怪物属性!$L75+1)*(新怪物属性!$I75-1))*INDEX(战舰突破!$D$6:$D$18,新怪物属性!$O75+1),0),0)</f>
        <v>11853</v>
      </c>
      <c r="BY75" s="14">
        <f>(INDEX(装备数值!$C$13:$G$116,新怪物属性!$P77*8+1,BY$2)+INDEX(装备数值!$C$13:$G$116,新怪物属性!$Q77*8+2,BY$2)+INDEX(装备数值!$C$13:$G$116,新怪物属性!$S77*8+3,BY$2)+INDEX(装备数值!$C$13:$G$116,新怪物属性!$R77*8+4,BY$2)+INDEX(装备数值!$C$13:$G$116,新怪物属性!$T77*8+5,BY$2)+INDEX(装备数值!$C$13:$G$116,新怪物属性!$U77*8+6,BY$2)+INDEX(装备数值!$C$13:$G$116,新怪物属性!$V77*8+7,BY$2)+INDEX(装备数值!$C$13:$G$116,新怪物属性!$W77*8+8,BY$2))</f>
        <v>18000</v>
      </c>
      <c r="BZ75" s="14">
        <f>(INDEX(装备数值!$C$13:$G$116,新怪物属性!$P77*8+1,BZ$2)+INDEX(装备数值!$C$13:$G$116,新怪物属性!$Q77*8+2,BZ$2)+INDEX(装备数值!$C$13:$G$116,新怪物属性!$S77*8+3,BZ$2)+INDEX(装备数值!$C$13:$G$116,新怪物属性!$R77*8+4,BZ$2)+INDEX(装备数值!$C$13:$G$116,新怪物属性!$T77*8+5,BZ$2)+INDEX(装备数值!$C$13:$G$116,新怪物属性!$U77*8+6,BZ$2)+INDEX(装备数值!$C$13:$G$116,新怪物属性!$V77*8+7,BZ$2)+INDEX(装备数值!$C$13:$G$116,新怪物属性!$W77*8+8,BZ$2))</f>
        <v>135000</v>
      </c>
      <c r="CA75" s="14">
        <f>(INDEX(装备数值!$C$13:$G$116,新怪物属性!$P77*8+1,CA$2)+INDEX(装备数值!$C$13:$G$116,新怪物属性!$Q77*8+2,CA$2)+INDEX(装备数值!$C$13:$G$116,新怪物属性!$S77*8+3,CA$2)+INDEX(装备数值!$C$13:$G$116,新怪物属性!$R77*8+4,CA$2)+INDEX(装备数值!$C$13:$G$116,新怪物属性!$T77*8+5,CA$2)+INDEX(装备数值!$C$13:$G$116,新怪物属性!$U77*8+6,CA$2)+INDEX(装备数值!$C$13:$G$116,新怪物属性!$V77*8+7,CA$2)+INDEX(装备数值!$C$13:$G$116,新怪物属性!$W77*8+8,CA$2))</f>
        <v>9000</v>
      </c>
      <c r="CB75" s="14">
        <f>(INDEX(装备数值!$C$13:$G$116,新怪物属性!$P77*8+1,CB$2)+INDEX(装备数值!$C$13:$G$116,新怪物属性!$Q77*8+2,CB$2)+INDEX(装备数值!$C$13:$G$116,新怪物属性!$S77*8+3,CB$2)+INDEX(装备数值!$C$13:$G$116,新怪物属性!$R77*8+4,CB$2)+INDEX(装备数值!$C$13:$G$116,新怪物属性!$T77*8+5,CB$2)+INDEX(装备数值!$C$13:$G$116,新怪物属性!$U77*8+6,CB$2)+INDEX(装备数值!$C$13:$G$116,新怪物属性!$V77*8+7,CB$2)+INDEX(装备数值!$C$13:$G$116,新怪物属性!$W77*8+8,CB$2))</f>
        <v>180000</v>
      </c>
      <c r="CC75" s="14">
        <f>(INDEX(装备数值!$C$13:$G$116,新怪物属性!$P77*8+1,CC$2)+INDEX(装备数值!$C$13:$G$116,新怪物属性!$Q77*8+2,CC$2)+INDEX(装备数值!$C$13:$G$116,新怪物属性!$S77*8+3,CC$2)+INDEX(装备数值!$C$13:$G$116,新怪物属性!$R77*8+4,CC$2)+INDEX(装备数值!$C$13:$G$116,新怪物属性!$T77*8+5,CC$2)+INDEX(装备数值!$C$13:$G$116,新怪物属性!$U77*8+6,CC$2)+INDEX(装备数值!$C$13:$G$116,新怪物属性!$V77*8+7,CC$2)+INDEX(装备数值!$C$13:$G$116,新怪物属性!$W77*8+8,CC$2))</f>
        <v>3400</v>
      </c>
      <c r="CF75" s="14">
        <f t="shared" si="143"/>
        <v>4</v>
      </c>
      <c r="CG75" s="14">
        <f t="shared" si="142"/>
        <v>4</v>
      </c>
      <c r="CH75" s="14">
        <f t="shared" si="142"/>
        <v>4</v>
      </c>
      <c r="CI75" s="14">
        <f t="shared" si="142"/>
        <v>4</v>
      </c>
      <c r="CJ75" s="14">
        <f t="shared" si="142"/>
        <v>4</v>
      </c>
      <c r="CK75" s="14">
        <f t="shared" si="142"/>
        <v>4</v>
      </c>
      <c r="CL75" s="14">
        <f t="shared" si="142"/>
        <v>0</v>
      </c>
      <c r="CM75" s="14">
        <f t="shared" si="142"/>
        <v>0</v>
      </c>
      <c r="CN75" s="14">
        <f t="shared" si="142"/>
        <v>0</v>
      </c>
      <c r="CO75" s="14">
        <f t="shared" si="142"/>
        <v>0</v>
      </c>
      <c r="CP75" s="14">
        <f t="shared" si="142"/>
        <v>0</v>
      </c>
      <c r="CQ75" s="14">
        <f t="shared" si="142"/>
        <v>0</v>
      </c>
      <c r="CR75" s="14">
        <f t="shared" si="142"/>
        <v>0</v>
      </c>
      <c r="CS75" s="14">
        <f>SUMIFS(装备数值!BL$50:BL$101,装备数值!$BG$50:$BG$101,"="&amp;新怪物属性!$CF$2,装备数值!$BH$50:$BH$101,"&lt;="&amp;新怪物属性!$CF75)+SUMIFS(装备数值!BL$50:BL$101,装备数值!$BG$50:$BG$101,"="&amp;新怪物属性!$CG$2,装备数值!$BH$50:$BH$101,"&lt;="&amp;新怪物属性!$CG75)+SUMIFS(装备数值!BL$50:BL$101,装备数值!$BG$50:$BG$101,"="&amp;新怪物属性!$CH$2,装备数值!$BH$50:$BH$101,"&lt;="&amp;新怪物属性!$CH75)+SUMIFS(装备数值!BL$50:BL$101,装备数值!$BG$50:$BG$101,"="&amp;新怪物属性!$CI$2,装备数值!$BH$50:$BH$101,"&lt;="&amp;新怪物属性!$CI75)+SUMIFS(装备数值!BL$50:BL$101,装备数值!$BG$50:$BG$101,"="&amp;新怪物属性!$CJ$2,装备数值!$BH$50:$BH$101,"&lt;="&amp;新怪物属性!$CJ75)+SUMIFS(装备数值!BL$50:BL$101,装备数值!$BG$50:$BG$101,"="&amp;新怪物属性!$CK$2,装备数值!$BH$50:$BH$101,"&lt;="&amp;新怪物属性!$CK75)+SUMIFS(装备数值!BL$50:BL$101,装备数值!$BG$50:$BG$101,"="&amp;新怪物属性!$CL$2,装备数值!$BH$50:$BH$101,"&lt;="&amp;新怪物属性!$CL75)+SUMIFS(装备数值!BL$50:BL$101,装备数值!$BG$50:$BG$101,"="&amp;新怪物属性!$CM$2,装备数值!$BH$50:$BH$101,"&lt;="&amp;新怪物属性!$CM75)+SUMIFS(装备数值!BL$50:BL$101,装备数值!$BG$50:$BG$101,"="&amp;新怪物属性!$CN$2,装备数值!$BH$50:$BH$101,"&lt;="&amp;新怪物属性!$CN75)+SUMIFS(装备数值!BL$50:BL$101,装备数值!$BG$50:$BG$101,"="&amp;新怪物属性!$CO$2,装备数值!$BH$50:$BH$101,"&lt;="&amp;新怪物属性!$CO75)+SUMIFS(装备数值!BL$50:BL$101,装备数值!$BG$50:$BG$101,"="&amp;新怪物属性!$CP$2,装备数值!$BH$50:$BH$101,"&lt;="&amp;新怪物属性!$CP75)+SUMIFS(装备数值!BL$50:BL$101,装备数值!$BG$50:$BG$101,"="&amp;新怪物属性!$CQ$2,装备数值!$BH$50:$BH$101,"&lt;="&amp;新怪物属性!$CQ75)+SUMIFS(装备数值!BL$50:BL$101,装备数值!$BG$50:$BG$101,"="&amp;新怪物属性!$CR$2,装备数值!$BH$50:$BH$101,"&lt;="&amp;新怪物属性!$CR75)</f>
        <v>36262</v>
      </c>
      <c r="CT75" s="14">
        <f>SUMIFS(装备数值!BM$50:BM$101,装备数值!$BG$50:$BG$101,"="&amp;新怪物属性!$CF$2,装备数值!$BH$50:$BH$101,"&lt;="&amp;新怪物属性!$CF75)+SUMIFS(装备数值!BM$50:BM$101,装备数值!$BG$50:$BG$101,"="&amp;新怪物属性!$CG$2,装备数值!$BH$50:$BH$101,"&lt;="&amp;新怪物属性!$CG75)+SUMIFS(装备数值!BM$50:BM$101,装备数值!$BG$50:$BG$101,"="&amp;新怪物属性!$CH$2,装备数值!$BH$50:$BH$101,"&lt;="&amp;新怪物属性!$CH75)+SUMIFS(装备数值!BM$50:BM$101,装备数值!$BG$50:$BG$101,"="&amp;新怪物属性!$CI$2,装备数值!$BH$50:$BH$101,"&lt;="&amp;新怪物属性!$CI75)+SUMIFS(装备数值!BM$50:BM$101,装备数值!$BG$50:$BG$101,"="&amp;新怪物属性!$CJ$2,装备数值!$BH$50:$BH$101,"&lt;="&amp;新怪物属性!$CJ75)+SUMIFS(装备数值!BM$50:BM$101,装备数值!$BG$50:$BG$101,"="&amp;新怪物属性!$CK$2,装备数值!$BH$50:$BH$101,"&lt;="&amp;新怪物属性!$CK75)+SUMIFS(装备数值!BM$50:BM$101,装备数值!$BG$50:$BG$101,"="&amp;新怪物属性!$CL$2,装备数值!$BH$50:$BH$101,"&lt;="&amp;新怪物属性!$CL75)+SUMIFS(装备数值!BM$50:BM$101,装备数值!$BG$50:$BG$101,"="&amp;新怪物属性!$CM$2,装备数值!$BH$50:$BH$101,"&lt;="&amp;新怪物属性!$CM75)+SUMIFS(装备数值!BM$50:BM$101,装备数值!$BG$50:$BG$101,"="&amp;新怪物属性!$CN$2,装备数值!$BH$50:$BH$101,"&lt;="&amp;新怪物属性!$CN75)+SUMIFS(装备数值!BM$50:BM$101,装备数值!$BG$50:$BG$101,"="&amp;新怪物属性!$CO$2,装备数值!$BH$50:$BH$101,"&lt;="&amp;新怪物属性!$CO75)+SUMIFS(装备数值!BM$50:BM$101,装备数值!$BG$50:$BG$101,"="&amp;新怪物属性!$CP$2,装备数值!$BH$50:$BH$101,"&lt;="&amp;新怪物属性!$CP75)+SUMIFS(装备数值!BM$50:BM$101,装备数值!$BG$50:$BG$101,"="&amp;新怪物属性!$CQ$2,装备数值!$BH$50:$BH$101,"&lt;="&amp;新怪物属性!$CQ75)+SUMIFS(装备数值!BM$50:BM$101,装备数值!$BG$50:$BG$101,"="&amp;新怪物属性!$CR$2,装备数值!$BH$50:$BH$101,"&lt;="&amp;新怪物属性!$CR75)</f>
        <v>272887</v>
      </c>
      <c r="CU75" s="14">
        <f>SUMIFS(装备数值!BN$50:BN$101,装备数值!$BG$50:$BG$101,"="&amp;新怪物属性!$CF$2,装备数值!$BH$50:$BH$101,"&lt;="&amp;新怪物属性!$CF75)+SUMIFS(装备数值!BN$50:BN$101,装备数值!$BG$50:$BG$101,"="&amp;新怪物属性!$CG$2,装备数值!$BH$50:$BH$101,"&lt;="&amp;新怪物属性!$CG75)+SUMIFS(装备数值!BN$50:BN$101,装备数值!$BG$50:$BG$101,"="&amp;新怪物属性!$CH$2,装备数值!$BH$50:$BH$101,"&lt;="&amp;新怪物属性!$CH75)+SUMIFS(装备数值!BN$50:BN$101,装备数值!$BG$50:$BG$101,"="&amp;新怪物属性!$CI$2,装备数值!$BH$50:$BH$101,"&lt;="&amp;新怪物属性!$CI75)+SUMIFS(装备数值!BN$50:BN$101,装备数值!$BG$50:$BG$101,"="&amp;新怪物属性!$CJ$2,装备数值!$BH$50:$BH$101,"&lt;="&amp;新怪物属性!$CJ75)+SUMIFS(装备数值!BN$50:BN$101,装备数值!$BG$50:$BG$101,"="&amp;新怪物属性!$CK$2,装备数值!$BH$50:$BH$101,"&lt;="&amp;新怪物属性!$CK75)+SUMIFS(装备数值!BN$50:BN$101,装备数值!$BG$50:$BG$101,"="&amp;新怪物属性!$CL$2,装备数值!$BH$50:$BH$101,"&lt;="&amp;新怪物属性!$CL75)+SUMIFS(装备数值!BN$50:BN$101,装备数值!$BG$50:$BG$101,"="&amp;新怪物属性!$CM$2,装备数值!$BH$50:$BH$101,"&lt;="&amp;新怪物属性!$CM75)+SUMIFS(装备数值!BN$50:BN$101,装备数值!$BG$50:$BG$101,"="&amp;新怪物属性!$CN$2,装备数值!$BH$50:$BH$101,"&lt;="&amp;新怪物属性!$CN75)+SUMIFS(装备数值!BN$50:BN$101,装备数值!$BG$50:$BG$101,"="&amp;新怪物属性!$CO$2,装备数值!$BH$50:$BH$101,"&lt;="&amp;新怪物属性!$CO75)+SUMIFS(装备数值!BN$50:BN$101,装备数值!$BG$50:$BG$101,"="&amp;新怪物属性!$CP$2,装备数值!$BH$50:$BH$101,"&lt;="&amp;新怪物属性!$CP75)+SUMIFS(装备数值!BN$50:BN$101,装备数值!$BG$50:$BG$101,"="&amp;新怪物属性!$CQ$2,装备数值!$BH$50:$BH$101,"&lt;="&amp;新怪物属性!$CQ75)+SUMIFS(装备数值!BN$50:BN$101,装备数值!$BG$50:$BG$101,"="&amp;新怪物属性!$CR$2,装备数值!$BH$50:$BH$101,"&lt;="&amp;新怪物属性!$CR75)</f>
        <v>2400</v>
      </c>
      <c r="CV75" s="14">
        <f>SUMIFS(装备数值!BO$50:BO$101,装备数值!$BG$50:$BG$101,"="&amp;新怪物属性!$CF$2,装备数值!$BH$50:$BH$101,"&lt;="&amp;新怪物属性!$CF75)+SUMIFS(装备数值!BO$50:BO$101,装备数值!$BG$50:$BG$101,"="&amp;新怪物属性!$CG$2,装备数值!$BH$50:$BH$101,"&lt;="&amp;新怪物属性!$CG75)+SUMIFS(装备数值!BO$50:BO$101,装备数值!$BG$50:$BG$101,"="&amp;新怪物属性!$CH$2,装备数值!$BH$50:$BH$101,"&lt;="&amp;新怪物属性!$CH75)+SUMIFS(装备数值!BO$50:BO$101,装备数值!$BG$50:$BG$101,"="&amp;新怪物属性!$CI$2,装备数值!$BH$50:$BH$101,"&lt;="&amp;新怪物属性!$CI75)+SUMIFS(装备数值!BO$50:BO$101,装备数值!$BG$50:$BG$101,"="&amp;新怪物属性!$CJ$2,装备数值!$BH$50:$BH$101,"&lt;="&amp;新怪物属性!$CJ75)+SUMIFS(装备数值!BO$50:BO$101,装备数值!$BG$50:$BG$101,"="&amp;新怪物属性!$CK$2,装备数值!$BH$50:$BH$101,"&lt;="&amp;新怪物属性!$CK75)+SUMIFS(装备数值!BO$50:BO$101,装备数值!$BG$50:$BG$101,"="&amp;新怪物属性!$CL$2,装备数值!$BH$50:$BH$101,"&lt;="&amp;新怪物属性!$CL75)+SUMIFS(装备数值!BO$50:BO$101,装备数值!$BG$50:$BG$101,"="&amp;新怪物属性!$CM$2,装备数值!$BH$50:$BH$101,"&lt;="&amp;新怪物属性!$CM75)+SUMIFS(装备数值!BO$50:BO$101,装备数值!$BG$50:$BG$101,"="&amp;新怪物属性!$CN$2,装备数值!$BH$50:$BH$101,"&lt;="&amp;新怪物属性!$CN75)+SUMIFS(装备数值!BO$50:BO$101,装备数值!$BG$50:$BG$101,"="&amp;新怪物属性!$CO$2,装备数值!$BH$50:$BH$101,"&lt;="&amp;新怪物属性!$CO75)+SUMIFS(装备数值!BO$50:BO$101,装备数值!$BG$50:$BG$101,"="&amp;新怪物属性!$CP$2,装备数值!$BH$50:$BH$101,"&lt;="&amp;新怪物属性!$CP75)+SUMIFS(装备数值!BO$50:BO$101,装备数值!$BG$50:$BG$101,"="&amp;新怪物属性!$CQ$2,装备数值!$BH$50:$BH$101,"&lt;="&amp;新怪物属性!$CQ75)+SUMIFS(装备数值!BO$50:BO$101,装备数值!$BG$50:$BG$101,"="&amp;新怪物属性!$CR$2,装备数值!$BH$50:$BH$101,"&lt;="&amp;新怪物属性!$CR75)</f>
        <v>485500</v>
      </c>
      <c r="CW75" s="14">
        <f>SUMIFS(装备数值!BP$50:BP$101,装备数值!$BG$50:$BG$101,"="&amp;新怪物属性!$CF$2,装备数值!$BH$50:$BH$101,"&lt;="&amp;新怪物属性!$CF75)+SUMIFS(装备数值!BP$50:BP$101,装备数值!$BG$50:$BG$101,"="&amp;新怪物属性!$CG$2,装备数值!$BH$50:$BH$101,"&lt;="&amp;新怪物属性!$CG75)+SUMIFS(装备数值!BP$50:BP$101,装备数值!$BG$50:$BG$101,"="&amp;新怪物属性!$CH$2,装备数值!$BH$50:$BH$101,"&lt;="&amp;新怪物属性!$CH75)+SUMIFS(装备数值!BP$50:BP$101,装备数值!$BG$50:$BG$101,"="&amp;新怪物属性!$CI$2,装备数值!$BH$50:$BH$101,"&lt;="&amp;新怪物属性!$CI75)+SUMIFS(装备数值!BP$50:BP$101,装备数值!$BG$50:$BG$101,"="&amp;新怪物属性!$CJ$2,装备数值!$BH$50:$BH$101,"&lt;="&amp;新怪物属性!$CJ75)+SUMIFS(装备数值!BP$50:BP$101,装备数值!$BG$50:$BG$101,"="&amp;新怪物属性!$CK$2,装备数值!$BH$50:$BH$101,"&lt;="&amp;新怪物属性!$CK75)+SUMIFS(装备数值!BP$50:BP$101,装备数值!$BG$50:$BG$101,"="&amp;新怪物属性!$CL$2,装备数值!$BH$50:$BH$101,"&lt;="&amp;新怪物属性!$CL75)+SUMIFS(装备数值!BP$50:BP$101,装备数值!$BG$50:$BG$101,"="&amp;新怪物属性!$CM$2,装备数值!$BH$50:$BH$101,"&lt;="&amp;新怪物属性!$CM75)+SUMIFS(装备数值!BP$50:BP$101,装备数值!$BG$50:$BG$101,"="&amp;新怪物属性!$CN$2,装备数值!$BH$50:$BH$101,"&lt;="&amp;新怪物属性!$CN75)+SUMIFS(装备数值!BP$50:BP$101,装备数值!$BG$50:$BG$101,"="&amp;新怪物属性!$CO$2,装备数值!$BH$50:$BH$101,"&lt;="&amp;新怪物属性!$CO75)+SUMIFS(装备数值!BP$50:BP$101,装备数值!$BG$50:$BG$101,"="&amp;新怪物属性!$CP$2,装备数值!$BH$50:$BH$101,"&lt;="&amp;新怪物属性!$CP75)+SUMIFS(装备数值!BP$50:BP$101,装备数值!$BG$50:$BG$101,"="&amp;新怪物属性!$CQ$2,装备数值!$BH$50:$BH$101,"&lt;="&amp;新怪物属性!$CQ75)+SUMIFS(装备数值!BP$50:BP$101,装备数值!$BG$50:$BG$101,"="&amp;新怪物属性!$CR$2,装备数值!$BH$50:$BH$101,"&lt;="&amp;新怪物属性!$CR75)</f>
        <v>9670</v>
      </c>
      <c r="CX75" s="14">
        <f>SUMIFS(装备数值!BQ$50:BQ$101,装备数值!$BG$50:$BG$101,"="&amp;新怪物属性!$CF$2,装备数值!$BH$50:$BH$101,"&lt;="&amp;新怪物属性!$CF75)+SUMIFS(装备数值!BQ$50:BQ$101,装备数值!$BG$50:$BG$101,"="&amp;新怪物属性!$CG$2,装备数值!$BH$50:$BH$101,"&lt;="&amp;新怪物属性!$CG75)+SUMIFS(装备数值!BQ$50:BQ$101,装备数值!$BG$50:$BG$101,"="&amp;新怪物属性!$CH$2,装备数值!$BH$50:$BH$101,"&lt;="&amp;新怪物属性!$CH75)+SUMIFS(装备数值!BQ$50:BQ$101,装备数值!$BG$50:$BG$101,"="&amp;新怪物属性!$CI$2,装备数值!$BH$50:$BH$101,"&lt;="&amp;新怪物属性!$CI75)+SUMIFS(装备数值!BQ$50:BQ$101,装备数值!$BG$50:$BG$101,"="&amp;新怪物属性!$CJ$2,装备数值!$BH$50:$BH$101,"&lt;="&amp;新怪物属性!$CJ75)+SUMIFS(装备数值!BQ$50:BQ$101,装备数值!$BG$50:$BG$101,"="&amp;新怪物属性!$CK$2,装备数值!$BH$50:$BH$101,"&lt;="&amp;新怪物属性!$CK75)+SUMIFS(装备数值!BQ$50:BQ$101,装备数值!$BG$50:$BG$101,"="&amp;新怪物属性!$CL$2,装备数值!$BH$50:$BH$101,"&lt;="&amp;新怪物属性!$CL75)+SUMIFS(装备数值!BQ$50:BQ$101,装备数值!$BG$50:$BG$101,"="&amp;新怪物属性!$CM$2,装备数值!$BH$50:$BH$101,"&lt;="&amp;新怪物属性!$CM75)+SUMIFS(装备数值!BQ$50:BQ$101,装备数值!$BG$50:$BG$101,"="&amp;新怪物属性!$CN$2,装备数值!$BH$50:$BH$101,"&lt;="&amp;新怪物属性!$CN75)+SUMIFS(装备数值!BQ$50:BQ$101,装备数值!$BG$50:$BG$101,"="&amp;新怪物属性!$CO$2,装备数值!$BH$50:$BH$101,"&lt;="&amp;新怪物属性!$CO75)+SUMIFS(装备数值!BQ$50:BQ$101,装备数值!$BG$50:$BG$101,"="&amp;新怪物属性!$CP$2,装备数值!$BH$50:$BH$101,"&lt;="&amp;新怪物属性!$CP75)+SUMIFS(装备数值!BQ$50:BQ$101,装备数值!$BG$50:$BG$101,"="&amp;新怪物属性!$CQ$2,装备数值!$BH$50:$BH$101,"&lt;="&amp;新怪物属性!$CQ75)+SUMIFS(装备数值!BQ$50:BQ$101,装备数值!$BG$50:$BG$101,"="&amp;新怪物属性!$CR$2,装备数值!$BH$50:$BH$101,"&lt;="&amp;新怪物属性!$CR75)</f>
        <v>250</v>
      </c>
      <c r="CY75" s="14">
        <f>SUMIFS(装备数值!BR$50:BR$101,装备数值!$BG$50:$BG$101,"="&amp;新怪物属性!$CF$2,装备数值!$BH$50:$BH$101,"&lt;="&amp;新怪物属性!$CF75)+SUMIFS(装备数值!BR$50:BR$101,装备数值!$BG$50:$BG$101,"="&amp;新怪物属性!$CG$2,装备数值!$BH$50:$BH$101,"&lt;="&amp;新怪物属性!$CG75)+SUMIFS(装备数值!BR$50:BR$101,装备数值!$BG$50:$BG$101,"="&amp;新怪物属性!$CH$2,装备数值!$BH$50:$BH$101,"&lt;="&amp;新怪物属性!$CH75)+SUMIFS(装备数值!BR$50:BR$101,装备数值!$BG$50:$BG$101,"="&amp;新怪物属性!$CI$2,装备数值!$BH$50:$BH$101,"&lt;="&amp;新怪物属性!$CI75)+SUMIFS(装备数值!BR$50:BR$101,装备数值!$BG$50:$BG$101,"="&amp;新怪物属性!$CJ$2,装备数值!$BH$50:$BH$101,"&lt;="&amp;新怪物属性!$CJ75)+SUMIFS(装备数值!BR$50:BR$101,装备数值!$BG$50:$BG$101,"="&amp;新怪物属性!$CK$2,装备数值!$BH$50:$BH$101,"&lt;="&amp;新怪物属性!$CK75)+SUMIFS(装备数值!BR$50:BR$101,装备数值!$BG$50:$BG$101,"="&amp;新怪物属性!$CL$2,装备数值!$BH$50:$BH$101,"&lt;="&amp;新怪物属性!$CL75)+SUMIFS(装备数值!BR$50:BR$101,装备数值!$BG$50:$BG$101,"="&amp;新怪物属性!$CM$2,装备数值!$BH$50:$BH$101,"&lt;="&amp;新怪物属性!$CM75)+SUMIFS(装备数值!BR$50:BR$101,装备数值!$BG$50:$BG$101,"="&amp;新怪物属性!$CN$2,装备数值!$BH$50:$BH$101,"&lt;="&amp;新怪物属性!$CN75)+SUMIFS(装备数值!BR$50:BR$101,装备数值!$BG$50:$BG$101,"="&amp;新怪物属性!$CO$2,装备数值!$BH$50:$BH$101,"&lt;="&amp;新怪物属性!$CO75)+SUMIFS(装备数值!BR$50:BR$101,装备数值!$BG$50:$BG$101,"="&amp;新怪物属性!$CP$2,装备数值!$BH$50:$BH$101,"&lt;="&amp;新怪物属性!$CP75)+SUMIFS(装备数值!BR$50:BR$101,装备数值!$BG$50:$BG$101,"="&amp;新怪物属性!$CQ$2,装备数值!$BH$50:$BH$101,"&lt;="&amp;新怪物属性!$CQ75)+SUMIFS(装备数值!BR$50:BR$101,装备数值!$BG$50:$BG$101,"="&amp;新怪物属性!$CR$2,装备数值!$BH$50:$BH$101,"&lt;="&amp;新怪物属性!$CR75)</f>
        <v>1250</v>
      </c>
      <c r="CZ75" s="14">
        <f>SUMIFS(装备数值!BS$50:BS$101,装备数值!$BG$50:$BG$101,"="&amp;新怪物属性!$CF$2,装备数值!$BH$50:$BH$101,"&lt;="&amp;新怪物属性!$CF75)+SUMIFS(装备数值!BS$50:BS$101,装备数值!$BG$50:$BG$101,"="&amp;新怪物属性!$CG$2,装备数值!$BH$50:$BH$101,"&lt;="&amp;新怪物属性!$CG75)+SUMIFS(装备数值!BS$50:BS$101,装备数值!$BG$50:$BG$101,"="&amp;新怪物属性!$CH$2,装备数值!$BH$50:$BH$101,"&lt;="&amp;新怪物属性!$CH75)+SUMIFS(装备数值!BS$50:BS$101,装备数值!$BG$50:$BG$101,"="&amp;新怪物属性!$CI$2,装备数值!$BH$50:$BH$101,"&lt;="&amp;新怪物属性!$CI75)+SUMIFS(装备数值!BS$50:BS$101,装备数值!$BG$50:$BG$101,"="&amp;新怪物属性!$CJ$2,装备数值!$BH$50:$BH$101,"&lt;="&amp;新怪物属性!$CJ75)+SUMIFS(装备数值!BS$50:BS$101,装备数值!$BG$50:$BG$101,"="&amp;新怪物属性!$CK$2,装备数值!$BH$50:$BH$101,"&lt;="&amp;新怪物属性!$CK75)+SUMIFS(装备数值!BS$50:BS$101,装备数值!$BG$50:$BG$101,"="&amp;新怪物属性!$CL$2,装备数值!$BH$50:$BH$101,"&lt;="&amp;新怪物属性!$CL75)+SUMIFS(装备数值!BS$50:BS$101,装备数值!$BG$50:$BG$101,"="&amp;新怪物属性!$CM$2,装备数值!$BH$50:$BH$101,"&lt;="&amp;新怪物属性!$CM75)+SUMIFS(装备数值!BS$50:BS$101,装备数值!$BG$50:$BG$101,"="&amp;新怪物属性!$CN$2,装备数值!$BH$50:$BH$101,"&lt;="&amp;新怪物属性!$CN75)+SUMIFS(装备数值!BS$50:BS$101,装备数值!$BG$50:$BG$101,"="&amp;新怪物属性!$CO$2,装备数值!$BH$50:$BH$101,"&lt;="&amp;新怪物属性!$CO75)+SUMIFS(装备数值!BS$50:BS$101,装备数值!$BG$50:$BG$101,"="&amp;新怪物属性!$CP$2,装备数值!$BH$50:$BH$101,"&lt;="&amp;新怪物属性!$CP75)+SUMIFS(装备数值!BS$50:BS$101,装备数值!$BG$50:$BG$101,"="&amp;新怪物属性!$CQ$2,装备数值!$BH$50:$BH$101,"&lt;="&amp;新怪物属性!$CQ75)+SUMIFS(装备数值!BS$50:BS$101,装备数值!$BG$50:$BG$101,"="&amp;新怪物属性!$CR$2,装备数值!$BH$50:$BH$101,"&lt;="&amp;新怪物属性!$CR75)</f>
        <v>1250</v>
      </c>
      <c r="DA75" s="14">
        <f>SUMIFS(装备数值!BT$50:BT$101,装备数值!$BG$50:$BG$101,"="&amp;新怪物属性!$CF$2,装备数值!$BH$50:$BH$101,"&lt;="&amp;新怪物属性!$CF75)+SUMIFS(装备数值!BT$50:BT$101,装备数值!$BG$50:$BG$101,"="&amp;新怪物属性!$CG$2,装备数值!$BH$50:$BH$101,"&lt;="&amp;新怪物属性!$CG75)+SUMIFS(装备数值!BT$50:BT$101,装备数值!$BG$50:$BG$101,"="&amp;新怪物属性!$CH$2,装备数值!$BH$50:$BH$101,"&lt;="&amp;新怪物属性!$CH75)+SUMIFS(装备数值!BT$50:BT$101,装备数值!$BG$50:$BG$101,"="&amp;新怪物属性!$CI$2,装备数值!$BH$50:$BH$101,"&lt;="&amp;新怪物属性!$CI75)+SUMIFS(装备数值!BT$50:BT$101,装备数值!$BG$50:$BG$101,"="&amp;新怪物属性!$CJ$2,装备数值!$BH$50:$BH$101,"&lt;="&amp;新怪物属性!$CJ75)+SUMIFS(装备数值!BT$50:BT$101,装备数值!$BG$50:$BG$101,"="&amp;新怪物属性!$CK$2,装备数值!$BH$50:$BH$101,"&lt;="&amp;新怪物属性!$CK75)+SUMIFS(装备数值!BT$50:BT$101,装备数值!$BG$50:$BG$101,"="&amp;新怪物属性!$CL$2,装备数值!$BH$50:$BH$101,"&lt;="&amp;新怪物属性!$CL75)+SUMIFS(装备数值!BT$50:BT$101,装备数值!$BG$50:$BG$101,"="&amp;新怪物属性!$CM$2,装备数值!$BH$50:$BH$101,"&lt;="&amp;新怪物属性!$CM75)+SUMIFS(装备数值!BT$50:BT$101,装备数值!$BG$50:$BG$101,"="&amp;新怪物属性!$CN$2,装备数值!$BH$50:$BH$101,"&lt;="&amp;新怪物属性!$CN75)+SUMIFS(装备数值!BT$50:BT$101,装备数值!$BG$50:$BG$101,"="&amp;新怪物属性!$CO$2,装备数值!$BH$50:$BH$101,"&lt;="&amp;新怪物属性!$CO75)+SUMIFS(装备数值!BT$50:BT$101,装备数值!$BG$50:$BG$101,"="&amp;新怪物属性!$CP$2,装备数值!$BH$50:$BH$101,"&lt;="&amp;新怪物属性!$CP75)+SUMIFS(装备数值!BT$50:BT$101,装备数值!$BG$50:$BG$101,"="&amp;新怪物属性!$CQ$2,装备数值!$BH$50:$BH$101,"&lt;="&amp;新怪物属性!$CQ75)+SUMIFS(装备数值!BT$50:BT$101,装备数值!$BG$50:$BG$101,"="&amp;新怪物属性!$CR$2,装备数值!$BH$50:$BH$101,"&lt;="&amp;新怪物属性!$CR75)</f>
        <v>250</v>
      </c>
      <c r="DB75" s="14">
        <f>SUMIFS(装备数值!BU$50:BU$101,装备数值!$BG$50:$BG$101,"="&amp;新怪物属性!$CF$2,装备数值!$BH$50:$BH$101,"&lt;="&amp;新怪物属性!$CF75)+SUMIFS(装备数值!BU$50:BU$101,装备数值!$BG$50:$BG$101,"="&amp;新怪物属性!$CG$2,装备数值!$BH$50:$BH$101,"&lt;="&amp;新怪物属性!$CG75)+SUMIFS(装备数值!BU$50:BU$101,装备数值!$BG$50:$BG$101,"="&amp;新怪物属性!$CH$2,装备数值!$BH$50:$BH$101,"&lt;="&amp;新怪物属性!$CH75)+SUMIFS(装备数值!BU$50:BU$101,装备数值!$BG$50:$BG$101,"="&amp;新怪物属性!$CI$2,装备数值!$BH$50:$BH$101,"&lt;="&amp;新怪物属性!$CI75)+SUMIFS(装备数值!BU$50:BU$101,装备数值!$BG$50:$BG$101,"="&amp;新怪物属性!$CJ$2,装备数值!$BH$50:$BH$101,"&lt;="&amp;新怪物属性!$CJ75)+SUMIFS(装备数值!BU$50:BU$101,装备数值!$BG$50:$BG$101,"="&amp;新怪物属性!$CK$2,装备数值!$BH$50:$BH$101,"&lt;="&amp;新怪物属性!$CK75)+SUMIFS(装备数值!BU$50:BU$101,装备数值!$BG$50:$BG$101,"="&amp;新怪物属性!$CL$2,装备数值!$BH$50:$BH$101,"&lt;="&amp;新怪物属性!$CL75)+SUMIFS(装备数值!BU$50:BU$101,装备数值!$BG$50:$BG$101,"="&amp;新怪物属性!$CM$2,装备数值!$BH$50:$BH$101,"&lt;="&amp;新怪物属性!$CM75)+SUMIFS(装备数值!BU$50:BU$101,装备数值!$BG$50:$BG$101,"="&amp;新怪物属性!$CN$2,装备数值!$BH$50:$BH$101,"&lt;="&amp;新怪物属性!$CN75)+SUMIFS(装备数值!BU$50:BU$101,装备数值!$BG$50:$BG$101,"="&amp;新怪物属性!$CO$2,装备数值!$BH$50:$BH$101,"&lt;="&amp;新怪物属性!$CO75)+SUMIFS(装备数值!BU$50:BU$101,装备数值!$BG$50:$BG$101,"="&amp;新怪物属性!$CP$2,装备数值!$BH$50:$BH$101,"&lt;="&amp;新怪物属性!$CP75)+SUMIFS(装备数值!BU$50:BU$101,装备数值!$BG$50:$BG$101,"="&amp;新怪物属性!$CQ$2,装备数值!$BH$50:$BH$101,"&lt;="&amp;新怪物属性!$CQ75)+SUMIFS(装备数值!BU$50:BU$101,装备数值!$BG$50:$BG$101,"="&amp;新怪物属性!$CR$2,装备数值!$BH$50:$BH$101,"&lt;="&amp;新怪物属性!$CR75)</f>
        <v>0.05</v>
      </c>
      <c r="DC75" s="14">
        <f>SUMIFS(装备数值!BV$50:BV$101,装备数值!$BG$50:$BG$101,"="&amp;新怪物属性!$CF$2,装备数值!$BH$50:$BH$101,"&lt;="&amp;新怪物属性!$CF75)+SUMIFS(装备数值!BV$50:BV$101,装备数值!$BG$50:$BG$101,"="&amp;新怪物属性!$CG$2,装备数值!$BH$50:$BH$101,"&lt;="&amp;新怪物属性!$CG75)+SUMIFS(装备数值!BV$50:BV$101,装备数值!$BG$50:$BG$101,"="&amp;新怪物属性!$CH$2,装备数值!$BH$50:$BH$101,"&lt;="&amp;新怪物属性!$CH75)+SUMIFS(装备数值!BV$50:BV$101,装备数值!$BG$50:$BG$101,"="&amp;新怪物属性!$CI$2,装备数值!$BH$50:$BH$101,"&lt;="&amp;新怪物属性!$CI75)+SUMIFS(装备数值!BV$50:BV$101,装备数值!$BG$50:$BG$101,"="&amp;新怪物属性!$CJ$2,装备数值!$BH$50:$BH$101,"&lt;="&amp;新怪物属性!$CJ75)+SUMIFS(装备数值!BV$50:BV$101,装备数值!$BG$50:$BG$101,"="&amp;新怪物属性!$CK$2,装备数值!$BH$50:$BH$101,"&lt;="&amp;新怪物属性!$CK75)+SUMIFS(装备数值!BV$50:BV$101,装备数值!$BG$50:$BG$101,"="&amp;新怪物属性!$CL$2,装备数值!$BH$50:$BH$101,"&lt;="&amp;新怪物属性!$CL75)+SUMIFS(装备数值!BV$50:BV$101,装备数值!$BG$50:$BG$101,"="&amp;新怪物属性!$CM$2,装备数值!$BH$50:$BH$101,"&lt;="&amp;新怪物属性!$CM75)+SUMIFS(装备数值!BV$50:BV$101,装备数值!$BG$50:$BG$101,"="&amp;新怪物属性!$CN$2,装备数值!$BH$50:$BH$101,"&lt;="&amp;新怪物属性!$CN75)+SUMIFS(装备数值!BV$50:BV$101,装备数值!$BG$50:$BG$101,"="&amp;新怪物属性!$CO$2,装备数值!$BH$50:$BH$101,"&lt;="&amp;新怪物属性!$CO75)+SUMIFS(装备数值!BV$50:BV$101,装备数值!$BG$50:$BG$101,"="&amp;新怪物属性!$CP$2,装备数值!$BH$50:$BH$101,"&lt;="&amp;新怪物属性!$CP75)+SUMIFS(装备数值!BV$50:BV$101,装备数值!$BG$50:$BG$101,"="&amp;新怪物属性!$CQ$2,装备数值!$BH$50:$BH$101,"&lt;="&amp;新怪物属性!$CQ75)+SUMIFS(装备数值!BV$50:BV$101,装备数值!$BG$50:$BG$101,"="&amp;新怪物属性!$CR$2,装备数值!$BH$50:$BH$101,"&lt;="&amp;新怪物属性!$CR75)</f>
        <v>0.05</v>
      </c>
      <c r="DD75" s="14">
        <f>SUMIFS(装备数值!BW$50:BW$101,装备数值!$BG$50:$BG$101,"="&amp;新怪物属性!$CF$2,装备数值!$BH$50:$BH$101,"&lt;="&amp;新怪物属性!$CF75)+SUMIFS(装备数值!BW$50:BW$101,装备数值!$BG$50:$BG$101,"="&amp;新怪物属性!$CG$2,装备数值!$BH$50:$BH$101,"&lt;="&amp;新怪物属性!$CG75)+SUMIFS(装备数值!BW$50:BW$101,装备数值!$BG$50:$BG$101,"="&amp;新怪物属性!$CH$2,装备数值!$BH$50:$BH$101,"&lt;="&amp;新怪物属性!$CH75)+SUMIFS(装备数值!BW$50:BW$101,装备数值!$BG$50:$BG$101,"="&amp;新怪物属性!$CI$2,装备数值!$BH$50:$BH$101,"&lt;="&amp;新怪物属性!$CI75)+SUMIFS(装备数值!BW$50:BW$101,装备数值!$BG$50:$BG$101,"="&amp;新怪物属性!$CJ$2,装备数值!$BH$50:$BH$101,"&lt;="&amp;新怪物属性!$CJ75)+SUMIFS(装备数值!BW$50:BW$101,装备数值!$BG$50:$BG$101,"="&amp;新怪物属性!$CK$2,装备数值!$BH$50:$BH$101,"&lt;="&amp;新怪物属性!$CK75)+SUMIFS(装备数值!BW$50:BW$101,装备数值!$BG$50:$BG$101,"="&amp;新怪物属性!$CL$2,装备数值!$BH$50:$BH$101,"&lt;="&amp;新怪物属性!$CL75)+SUMIFS(装备数值!BW$50:BW$101,装备数值!$BG$50:$BG$101,"="&amp;新怪物属性!$CM$2,装备数值!$BH$50:$BH$101,"&lt;="&amp;新怪物属性!$CM75)+SUMIFS(装备数值!BW$50:BW$101,装备数值!$BG$50:$BG$101,"="&amp;新怪物属性!$CN$2,装备数值!$BH$50:$BH$101,"&lt;="&amp;新怪物属性!$CN75)+SUMIFS(装备数值!BW$50:BW$101,装备数值!$BG$50:$BG$101,"="&amp;新怪物属性!$CO$2,装备数值!$BH$50:$BH$101,"&lt;="&amp;新怪物属性!$CO75)+SUMIFS(装备数值!BW$50:BW$101,装备数值!$BG$50:$BG$101,"="&amp;新怪物属性!$CP$2,装备数值!$BH$50:$BH$101,"&lt;="&amp;新怪物属性!$CP75)+SUMIFS(装备数值!BW$50:BW$101,装备数值!$BG$50:$BG$101,"="&amp;新怪物属性!$CQ$2,装备数值!$BH$50:$BH$101,"&lt;="&amp;新怪物属性!$CQ75)+SUMIFS(装备数值!BW$50:BW$101,装备数值!$BG$50:$BG$101,"="&amp;新怪物属性!$CR$2,装备数值!$BH$50:$BH$101,"&lt;="&amp;新怪物属性!$CR75)</f>
        <v>0</v>
      </c>
      <c r="DE75" s="14">
        <f>SUMIFS(装备数值!BX$50:BX$101,装备数值!$BG$50:$BG$101,"="&amp;新怪物属性!$CF$2,装备数值!$BH$50:$BH$101,"&lt;="&amp;新怪物属性!$CF75)+SUMIFS(装备数值!BX$50:BX$101,装备数值!$BG$50:$BG$101,"="&amp;新怪物属性!$CG$2,装备数值!$BH$50:$BH$101,"&lt;="&amp;新怪物属性!$CG75)+SUMIFS(装备数值!BX$50:BX$101,装备数值!$BG$50:$BG$101,"="&amp;新怪物属性!$CH$2,装备数值!$BH$50:$BH$101,"&lt;="&amp;新怪物属性!$CH75)+SUMIFS(装备数值!BX$50:BX$101,装备数值!$BG$50:$BG$101,"="&amp;新怪物属性!$CI$2,装备数值!$BH$50:$BH$101,"&lt;="&amp;新怪物属性!$CI75)+SUMIFS(装备数值!BX$50:BX$101,装备数值!$BG$50:$BG$101,"="&amp;新怪物属性!$CJ$2,装备数值!$BH$50:$BH$101,"&lt;="&amp;新怪物属性!$CJ75)+SUMIFS(装备数值!BX$50:BX$101,装备数值!$BG$50:$BG$101,"="&amp;新怪物属性!$CK$2,装备数值!$BH$50:$BH$101,"&lt;="&amp;新怪物属性!$CK75)+SUMIFS(装备数值!BX$50:BX$101,装备数值!$BG$50:$BG$101,"="&amp;新怪物属性!$CL$2,装备数值!$BH$50:$BH$101,"&lt;="&amp;新怪物属性!$CL75)+SUMIFS(装备数值!BX$50:BX$101,装备数值!$BG$50:$BG$101,"="&amp;新怪物属性!$CM$2,装备数值!$BH$50:$BH$101,"&lt;="&amp;新怪物属性!$CM75)+SUMIFS(装备数值!BX$50:BX$101,装备数值!$BG$50:$BG$101,"="&amp;新怪物属性!$CN$2,装备数值!$BH$50:$BH$101,"&lt;="&amp;新怪物属性!$CN75)+SUMIFS(装备数值!BX$50:BX$101,装备数值!$BG$50:$BG$101,"="&amp;新怪物属性!$CO$2,装备数值!$BH$50:$BH$101,"&lt;="&amp;新怪物属性!$CO75)+SUMIFS(装备数值!BX$50:BX$101,装备数值!$BG$50:$BG$101,"="&amp;新怪物属性!$CP$2,装备数值!$BH$50:$BH$101,"&lt;="&amp;新怪物属性!$CP75)+SUMIFS(装备数值!BX$50:BX$101,装备数值!$BG$50:$BG$101,"="&amp;新怪物属性!$CQ$2,装备数值!$BH$50:$BH$101,"&lt;="&amp;新怪物属性!$CQ75)+SUMIFS(装备数值!BX$50:BX$101,装备数值!$BG$50:$BG$101,"="&amp;新怪物属性!$CR$2,装备数值!$BH$50:$BH$101,"&lt;="&amp;新怪物属性!$CR75)</f>
        <v>0</v>
      </c>
      <c r="DH75" s="14">
        <f>INDEX(装备数值!$I$13:$M$116,新怪物属性!$P75*8+1,DH$2)*$X75+INDEX(装备数值!$I$13:$M$116,新怪物属性!$Q75*8+2,DH$2)*$Y75+INDEX(装备数值!$I$13:$M$116,新怪物属性!$S75*8+3,DH$2)*$Z75+INDEX(装备数值!$I$13:$M$116,新怪物属性!$R75*8+4,DH$2)*$AA75+INDEX(装备数值!$I$13:$M$116,新怪物属性!$T75*8+5,DH$2)*$AB75+INDEX(装备数值!$I$13:$M$116,新怪物属性!$U75*8+6,DH$2)*$AC75+INDEX(装备数值!$I$13:$M$116,新怪物属性!$V75*8+7,DH$2)*$AD75+INDEX(装备数值!$I$13:$M$116,新怪物属性!$W75*8+8,DH$2)*$AE75</f>
        <v>48600</v>
      </c>
      <c r="DI75" s="14">
        <f>INDEX(装备数值!$I$13:$M$116,新怪物属性!$P75*8+1,DI$2)*$X75+INDEX(装备数值!$I$13:$M$116,新怪物属性!$Q75*8+2,DI$2)*$Y75+INDEX(装备数值!$I$13:$M$116,新怪物属性!$S75*8+3,DI$2)*$Z75+INDEX(装备数值!$I$13:$M$116,新怪物属性!$R75*8+4,DI$2)*$AA75+INDEX(装备数值!$I$13:$M$116,新怪物属性!$T75*8+5,DI$2)*$AB75+INDEX(装备数值!$I$13:$M$116,新怪物属性!$U75*8+6,DI$2)*$AC75+INDEX(装备数值!$I$13:$M$116,新怪物属性!$V75*8+7,DI$2)*$AD75+INDEX(装备数值!$I$13:$M$116,新怪物属性!$W75*8+8,DI$2)*$AE75</f>
        <v>364500</v>
      </c>
      <c r="DJ75" s="14">
        <f>INDEX(装备数值!$I$13:$M$116,新怪物属性!$P75*8+1,DJ$2)*$X75+INDEX(装备数值!$I$13:$M$116,新怪物属性!$Q75*8+2,DJ$2)*$Y75+INDEX(装备数值!$I$13:$M$116,新怪物属性!$S75*8+3,DJ$2)*$Z75+INDEX(装备数值!$I$13:$M$116,新怪物属性!$R75*8+4,DJ$2)*$AA75+INDEX(装备数值!$I$13:$M$116,新怪物属性!$T75*8+5,DJ$2)*$AB75+INDEX(装备数值!$I$13:$M$116,新怪物属性!$U75*8+6,DJ$2)*$AC75+INDEX(装备数值!$I$13:$M$116,新怪物属性!$V75*8+7,DJ$2)*$AD75+INDEX(装备数值!$I$13:$M$116,新怪物属性!$W75*8+8,DJ$2)*$AE75</f>
        <v>24300</v>
      </c>
      <c r="DK75" s="14">
        <f>INDEX(装备数值!$I$13:$M$116,新怪物属性!$P75*8+1,DK$2)*$X75+INDEX(装备数值!$I$13:$M$116,新怪物属性!$Q75*8+2,DK$2)*$Y75+INDEX(装备数值!$I$13:$M$116,新怪物属性!$S75*8+3,DK$2)*$Z75+INDEX(装备数值!$I$13:$M$116,新怪物属性!$R75*8+4,DK$2)*$AA75+INDEX(装备数值!$I$13:$M$116,新怪物属性!$T75*8+5,DK$2)*$AB75+INDEX(装备数值!$I$13:$M$116,新怪物属性!$U75*8+6,DK$2)*$AC75+INDEX(装备数值!$I$13:$M$116,新怪物属性!$V75*8+7,DK$2)*$AD75+INDEX(装备数值!$I$13:$M$116,新怪物属性!$W75*8+8,DK$2)*$AE75</f>
        <v>486000</v>
      </c>
      <c r="DL75" s="14">
        <f>INDEX(装备数值!$I$13:$M$116,新怪物属性!$P75*8+1,DL$2)*$X75+INDEX(装备数值!$I$13:$M$116,新怪物属性!$Q75*8+2,DL$2)*$Y75+INDEX(装备数值!$I$13:$M$116,新怪物属性!$S75*8+3,DL$2)*$Z75+INDEX(装备数值!$I$13:$M$116,新怪物属性!$R75*8+4,DL$2)*$AA75+INDEX(装备数值!$I$13:$M$116,新怪物属性!$T75*8+5,DL$2)*$AB75+INDEX(装备数值!$I$13:$M$116,新怪物属性!$U75*8+6,DL$2)*$AC75+INDEX(装备数值!$I$13:$M$116,新怪物属性!$V75*8+7,DL$2)*$AD75+INDEX(装备数值!$I$13:$M$116,新怪物属性!$W75*8+8,DL$2)*$AE75</f>
        <v>9180</v>
      </c>
      <c r="DO75" s="14">
        <f>INDEX(装备数值!$X$13:$AH$116,$P75*8+1,DO$2)*$AF75+INDEX(装备数值!$X$13:$AH$116,$Q75*8+2,DO$2)*$AG75+INDEX(装备数值!$X$13:$AH$116,$S75*8+3,DO$2)*$AH75+INDEX(装备数值!$X$13:$AH$116,$R75*8+4,DO$2)*$AI75+INDEX(装备数值!$X$13:$AH$116,$T75*8+5,DO$2)*$AJ75+INDEX(装备数值!$X$13:$AH$116,$U75*8+6,DO$2)*$AK75+INDEX(装备数值!$X$13:$AH$116,$V75*8+7,DO$2)*$AL75+INDEX(装备数值!$X$13:$AH$116,$W75*8+8,DO$2)*$AM75</f>
        <v>23500</v>
      </c>
      <c r="DP75" s="14">
        <f>INDEX(装备数值!$X$13:$AH$116,$P75*8+1,DP$2)*$AF75+INDEX(装备数值!$X$13:$AH$116,$Q75*8+2,DP$2)*$AG75+INDEX(装备数值!$X$13:$AH$116,$S75*8+3,DP$2)*$AH75+INDEX(装备数值!$X$13:$AH$116,$R75*8+4,DP$2)*$AI75+INDEX(装备数值!$X$13:$AH$116,$T75*8+5,DP$2)*$AJ75+INDEX(装备数值!$X$13:$AH$116,$U75*8+6,DP$2)*$AK75+INDEX(装备数值!$X$13:$AH$116,$V75*8+7,DP$2)*$AL75+INDEX(装备数值!$X$13:$AH$116,$W75*8+8,DP$2)*$AM75</f>
        <v>163125</v>
      </c>
      <c r="DQ75" s="14">
        <f>INDEX(装备数值!$X$13:$AH$116,$P75*8+1,DQ$2)*$AF75+INDEX(装备数值!$X$13:$AH$116,$Q75*8+2,DQ$2)*$AG75+INDEX(装备数值!$X$13:$AH$116,$S75*8+3,DQ$2)*$AH75+INDEX(装备数值!$X$13:$AH$116,$R75*8+4,DQ$2)*$AI75+INDEX(装备数值!$X$13:$AH$116,$T75*8+5,DQ$2)*$AJ75+INDEX(装备数值!$X$13:$AH$116,$U75*8+6,DQ$2)*$AK75+INDEX(装备数值!$X$13:$AH$116,$V75*8+7,DQ$2)*$AL75+INDEX(装备数值!$X$13:$AH$116,$W75*8+8,DQ$2)*$AM75</f>
        <v>10000</v>
      </c>
      <c r="DR75" s="14">
        <f>INDEX(装备数值!$X$13:$AH$116,$P75*8+1,DR$2)*$AF75+INDEX(装备数值!$X$13:$AH$116,$Q75*8+2,DR$2)*$AG75+INDEX(装备数值!$X$13:$AH$116,$S75*8+3,DR$2)*$AH75+INDEX(装备数值!$X$13:$AH$116,$R75*8+4,DR$2)*$AI75+INDEX(装备数值!$X$13:$AH$116,$T75*8+5,DR$2)*$AJ75+INDEX(装备数值!$X$13:$AH$116,$U75*8+6,DR$2)*$AK75+INDEX(装备数值!$X$13:$AH$116,$V75*8+7,DR$2)*$AL75+INDEX(装备数值!$X$13:$AH$116,$W75*8+8,DR$2)*$AM75</f>
        <v>255000</v>
      </c>
      <c r="DS75" s="14">
        <f>INDEX(装备数值!$X$13:$AH$116,$P75*8+1,DS$2)*$AF75+INDEX(装备数值!$X$13:$AH$116,$Q75*8+2,DS$2)*$AG75+INDEX(装备数值!$X$13:$AH$116,$S75*8+3,DS$2)*$AH75+INDEX(装备数值!$X$13:$AH$116,$R75*8+4,DS$2)*$AI75+INDEX(装备数值!$X$13:$AH$116,$T75*8+5,DS$2)*$AJ75+INDEX(装备数值!$X$13:$AH$116,$U75*8+6,DS$2)*$AK75+INDEX(装备数值!$X$13:$AH$116,$V75*8+7,DS$2)*$AL75+INDEX(装备数值!$X$13:$AH$116,$W75*8+8,DS$2)*$AM75</f>
        <v>4000</v>
      </c>
      <c r="DT75" s="14">
        <f>INDEX(装备数值!$X$13:$AH$116,$P75*8+1,DT$2)*$AF75+INDEX(装备数值!$X$13:$AH$116,$Q75*8+2,DT$2)*$AG75+INDEX(装备数值!$X$13:$AH$116,$S75*8+3,DT$2)*$AH75+INDEX(装备数值!$X$13:$AH$116,$R75*8+4,DT$2)*$AI75+INDEX(装备数值!$X$13:$AH$116,$T75*8+5,DT$2)*$AJ75+INDEX(装备数值!$X$13:$AH$116,$U75*8+6,DT$2)*$AK75+INDEX(装备数值!$X$13:$AH$116,$V75*8+7,DT$2)*$AL75+INDEX(装备数值!$X$13:$AH$116,$W75*8+8,DT$2)*$AM75</f>
        <v>16875</v>
      </c>
      <c r="DU75" s="14">
        <f>INDEX(装备数值!$X$13:$AH$116,$P75*8+1,DU$2)*$AF75+INDEX(装备数值!$X$13:$AH$116,$Q75*8+2,DU$2)*$AG75+INDEX(装备数值!$X$13:$AH$116,$S75*8+3,DU$2)*$AH75+INDEX(装备数值!$X$13:$AH$116,$R75*8+4,DU$2)*$AI75+INDEX(装备数值!$X$13:$AH$116,$T75*8+5,DU$2)*$AJ75+INDEX(装备数值!$X$13:$AH$116,$U75*8+6,DU$2)*$AK75+INDEX(装备数值!$X$13:$AH$116,$V75*8+7,DU$2)*$AL75+INDEX(装备数值!$X$13:$AH$116,$W75*8+8,DU$2)*$AM75</f>
        <v>15000</v>
      </c>
      <c r="DV75" s="14">
        <f>INDEX(装备数值!$X$13:$AH$116,$P75*8+1,DV$2)*$AF75+INDEX(装备数值!$X$13:$AH$116,$Q75*8+2,DV$2)*$AG75+INDEX(装备数值!$X$13:$AH$116,$S75*8+3,DV$2)*$AH75+INDEX(装备数值!$X$13:$AH$116,$R75*8+4,DV$2)*$AI75+INDEX(装备数值!$X$13:$AH$116,$T75*8+5,DV$2)*$AJ75+INDEX(装备数值!$X$13:$AH$116,$U75*8+6,DV$2)*$AK75+INDEX(装备数值!$X$13:$AH$116,$V75*8+7,DV$2)*$AL75+INDEX(装备数值!$X$13:$AH$116,$W75*8+8,DV$2)*$AM75</f>
        <v>16875</v>
      </c>
      <c r="DW75" s="14">
        <f>INDEX(装备数值!$X$13:$AH$116,$P75*8+1,DW$2)*$AF75+INDEX(装备数值!$X$13:$AH$116,$Q75*8+2,DW$2)*$AG75+INDEX(装备数值!$X$13:$AH$116,$S75*8+3,DW$2)*$AH75+INDEX(装备数值!$X$13:$AH$116,$R75*8+4,DW$2)*$AI75+INDEX(装备数值!$X$13:$AH$116,$T75*8+5,DW$2)*$AJ75+INDEX(装备数值!$X$13:$AH$116,$U75*8+6,DW$2)*$AK75+INDEX(装备数值!$X$13:$AH$116,$V75*8+7,DW$2)*$AL75+INDEX(装备数值!$X$13:$AH$116,$W75*8+8,DW$2)*$AM75</f>
        <v>15000</v>
      </c>
      <c r="DX75" s="14">
        <f>INDEX(装备数值!$X$13:$AH$116,$P75*8+1,DX$2)*$AF75+INDEX(装备数值!$X$13:$AH$116,$Q75*8+2,DX$2)*$AG75+INDEX(装备数值!$X$13:$AH$116,$S75*8+3,DX$2)*$AH75+INDEX(装备数值!$X$13:$AH$116,$R75*8+4,DX$2)*$AI75+INDEX(装备数值!$X$13:$AH$116,$T75*8+5,DX$2)*$AJ75+INDEX(装备数值!$X$13:$AH$116,$U75*8+6,DX$2)*$AK75+INDEX(装备数值!$X$13:$AH$116,$V75*8+7,DX$2)*$AL75+INDEX(装备数值!$X$13:$AH$116,$W75*8+8,DX$2)*$AM75</f>
        <v>47</v>
      </c>
      <c r="DY75" s="14">
        <f>INDEX(装备数值!$X$13:$AH$116,$P75*8+1,DY$2)*$AF75+INDEX(装备数值!$X$13:$AH$116,$Q75*8+2,DY$2)*$AG75+INDEX(装备数值!$X$13:$AH$116,$S75*8+3,DY$2)*$AH75+INDEX(装备数值!$X$13:$AH$116,$R75*8+4,DY$2)*$AI75+INDEX(装备数值!$X$13:$AH$116,$T75*8+5,DY$2)*$AJ75+INDEX(装备数值!$X$13:$AH$116,$U75*8+6,DY$2)*$AK75+INDEX(装备数值!$X$13:$AH$116,$V75*8+7,DY$2)*$AL75+INDEX(装备数值!$X$13:$AH$116,$W75*8+8,DY$2)*$AM75</f>
        <v>47</v>
      </c>
      <c r="EA75" s="14">
        <f>INDEX(装备数值!$AN$17:$AN$117,MATCH(MIN($X75:$AE75),装备数值!$AO$17:$AO$117,1))</f>
        <v>27</v>
      </c>
      <c r="EB75" s="14">
        <f>IF(COUNTIF($P75:$W75,"&gt;"&amp;0)=8,INDEX(装备数值!AR$17:AR$117,$EA75+1),0)</f>
        <v>8046</v>
      </c>
      <c r="EC75" s="14">
        <f>IF(COUNTIF($P75:$W75,"&gt;"&amp;0)=8,INDEX(装备数值!AS$17:AS$117,$EA75+1),0)</f>
        <v>60750</v>
      </c>
      <c r="ED75" s="14">
        <f>IF(COUNTIF($P75:$W75,"&gt;"&amp;0)=8,INDEX(装备数值!AT$17:AT$117,$EA75+1),0)</f>
        <v>3996</v>
      </c>
      <c r="EE75" s="14">
        <f>IF(COUNTIF($P75:$W75,"&gt;"&amp;0)=8,INDEX(装备数值!AU$17:AU$117,$EA75+1),0)</f>
        <v>81000</v>
      </c>
      <c r="EF75" s="14">
        <f>IF(COUNTIF($P75:$W75,"&gt;"&amp;0)=8,INDEX(装备数值!AV$17:AV$117,$EA75+1),0)</f>
        <v>1620</v>
      </c>
      <c r="EH75" s="14">
        <f>INDEX(装备数值!$AY$17:$AY$77,MATCH(新怪物属性!AF75,装备数值!$AZ$17:$AZ$77,1))</f>
        <v>27</v>
      </c>
      <c r="EI75" s="26">
        <f>INDEX(装备数值!BA$17:BA$77,新怪物属性!EH75+1)</f>
        <v>0.39</v>
      </c>
      <c r="EJ75" s="26">
        <f>INDEX(装备数值!BA$17:BA$77,新怪物属性!EH75+1)</f>
        <v>0.39</v>
      </c>
      <c r="EL75" s="14">
        <f t="shared" si="144"/>
        <v>19</v>
      </c>
      <c r="EM75" s="14">
        <f>VLOOKUP(EL75,军阶与晶片数值!$W$6:$X$27,2)</f>
        <v>4</v>
      </c>
      <c r="EN75" s="14">
        <f>INDEX(军阶与晶片数值!Y$6:Y$27,$EM75+1)</f>
        <v>400</v>
      </c>
      <c r="EO75" s="14">
        <f>INDEX(军阶与晶片数值!Z$6:Z$27,$EM75+1)</f>
        <v>400</v>
      </c>
      <c r="EP75" s="14">
        <f>INDEX(军阶与晶片数值!AA$6:AA$27,$EM75+1)</f>
        <v>400</v>
      </c>
      <c r="EQ75" s="14">
        <f>INDEX(军阶与晶片数值!AB$6:AB$27,$EM75+1)</f>
        <v>400</v>
      </c>
      <c r="ER75" s="29">
        <f>INDEX(军阶与晶片数值!AC$6:AC$27,$EM75+1)</f>
        <v>20</v>
      </c>
      <c r="ES75" s="29">
        <f>INDEX(军阶与晶片数值!AD$6:AD$27,$EM75+1)</f>
        <v>10</v>
      </c>
      <c r="EU75" s="26">
        <f>INDEX(军阶与晶片数值!I$6:I$16,AN75+1)</f>
        <v>6.5000000000000002E-2</v>
      </c>
      <c r="EV75" s="26">
        <f>INDEX(军阶与晶片数值!M$6:M$16,AO75+1)</f>
        <v>6.5000000000000002E-2</v>
      </c>
      <c r="EW75" s="26">
        <f>INDEX(军阶与晶片数值!J$6:J$16,AP75+1)</f>
        <v>6.5000000000000002E-2</v>
      </c>
      <c r="EX75" s="26">
        <f>INDEX(军阶与晶片数值!K$6:K$16,AQ75+1)</f>
        <v>0.13</v>
      </c>
      <c r="EY75" s="26">
        <f>INDEX(军阶与晶片数值!L$6:L$16,AR75+1)</f>
        <v>0.13</v>
      </c>
      <c r="EZ75" s="28">
        <f>INDEX(军阶与晶片数值!N$6:N$16,AS75+1)</f>
        <v>0</v>
      </c>
      <c r="FA75" s="28">
        <f>INDEX(军阶与晶片数值!O$6:O$16,AT75+1)</f>
        <v>0</v>
      </c>
      <c r="FB75" s="28">
        <f>INDEX(军阶与晶片数值!P$6:P$16,AU75+1)</f>
        <v>0</v>
      </c>
      <c r="FC75" s="28">
        <f>INDEX(军阶与晶片数值!Q$6:Q$16,AV75+1)</f>
        <v>0</v>
      </c>
      <c r="FD75" s="26">
        <f>INDEX(军阶与晶片数值!R$6:R$16,AW75+1)</f>
        <v>0.06</v>
      </c>
      <c r="FE75" s="26">
        <f>INDEX(军阶与晶片数值!S$6:S$16,AX75+1)</f>
        <v>0.06</v>
      </c>
      <c r="FF75" s="26">
        <f>INDEX(军阶与晶片数值!T$6:T$16,AY75+1)</f>
        <v>0</v>
      </c>
      <c r="FG75" s="26">
        <f>INDEX(军阶与晶片数值!U$6:U$16,AZ75+1)</f>
        <v>0</v>
      </c>
      <c r="FI75" s="26">
        <f>INDEX(军阶与晶片数值!$C$6:$C$36,新怪物属性!$BA75+1)</f>
        <v>0.7</v>
      </c>
      <c r="FJ75" s="26">
        <f>INDEX(军阶与晶片数值!$C$6:$C$36,新怪物属性!$BA75+1)</f>
        <v>0.7</v>
      </c>
      <c r="FK75" s="26">
        <f>INDEX(军阶与晶片数值!$C$6:$C$36,新怪物属性!$BA75+1)</f>
        <v>0.7</v>
      </c>
      <c r="FL75" s="26">
        <f>INDEX(军阶与晶片数值!$C$6:$C$36,新怪物属性!$BA75+1)</f>
        <v>0.7</v>
      </c>
      <c r="FM75" s="26">
        <f>INDEX(军阶与晶片数值!$C$6:$C$36,新怪物属性!$BA75+1)</f>
        <v>0.7</v>
      </c>
      <c r="FO75" s="14">
        <f>INDEX(战舰突破!$H$6:$H$18,新怪物属性!$J75+1)+INDEX(战舰突破!$H$23:$H$35,新怪物属性!$K75+1)+INDEX(战舰突破!$H$40:$H$52,新怪物属性!$L75+1)</f>
        <v>200</v>
      </c>
      <c r="FP75" s="14">
        <f>INDEX(战舰突破!$I$6:$I$18,新怪物属性!$J75+1)+INDEX(战舰突破!$I$23:$I$35,新怪物属性!$K75+1)+INDEX(战舰突破!$I$40:$I$52,新怪物属性!$L75+1)</f>
        <v>200</v>
      </c>
      <c r="FQ75" s="14">
        <f>INDEX(战舰突破!$J$6:$J$18,新怪物属性!$J75+1)+INDEX(战舰突破!$J$23:$J$35,新怪物属性!$K75+1)+INDEX(战舰突破!$J$40:$J$52,新怪物属性!$L75+1)</f>
        <v>0</v>
      </c>
      <c r="FR75" s="14">
        <f>INDEX(战舰突破!$K$6:$K$18,新怪物属性!$J75+1)+INDEX(战舰突破!$K$23:$K$35,新怪物属性!$K75+1)+INDEX(战舰突破!$K$40:$K$52,新怪物属性!$L75+1)</f>
        <v>0</v>
      </c>
      <c r="FS75" s="14">
        <f>INDEX(战舰突破!$L$6:$L$18,新怪物属性!$J75+1)+INDEX(战舰突破!$L$23:$L$35,新怪物属性!$K75+1)+INDEX(战舰突破!$L$40:$L$52,新怪物属性!$L75+1)</f>
        <v>200</v>
      </c>
      <c r="FT75" s="18">
        <f>INDEX(战舰突破!$N$6:$N$18,新怪物属性!$J75+1)+INDEX(战舰突破!$N$23:$N$35,新怪物属性!$K75+1)+INDEX(战舰突破!$N$40:$N$52,新怪物属性!$L75+1)</f>
        <v>0</v>
      </c>
      <c r="FU75" s="18">
        <f>INDEX(战舰突破!$O$6:$O$18,新怪物属性!$J75+1)+INDEX(战舰突破!$O$23:$O$35,新怪物属性!$K75+1)+INDEX(战舰突破!$O$40:$O$52,新怪物属性!$L75+1)</f>
        <v>0.6</v>
      </c>
      <c r="FV75" s="18">
        <f>INDEX(战舰突破!$P$6:$P$18,新怪物属性!$J75+1)+INDEX(战舰突破!$P$23:$P$35,新怪物属性!$K75+1)+INDEX(战舰突破!$P$40:$P$52,新怪物属性!$L75+1)</f>
        <v>0</v>
      </c>
      <c r="FW75" s="18">
        <f>INDEX(战舰突破!$Q$6:$Q$18,新怪物属性!$J75+1)+INDEX(战舰突破!$Q$23:$Q$35,新怪物属性!$K75+1)+INDEX(战舰突破!$Q$40:$Q$52,新怪物属性!$L75+1)</f>
        <v>0.3</v>
      </c>
      <c r="FX75" s="18">
        <f>INDEX(战舰突破!$R$6:$R$18,新怪物属性!$J75+1)+INDEX(战舰突破!$R$23:$R$35,新怪物属性!$K75+1)+INDEX(战舰突破!$R$40:$R$52,新怪物属性!$L75+1)</f>
        <v>0</v>
      </c>
      <c r="FY75" s="18">
        <f>INDEX(战舰突破!$M$6:$M$18,新怪物属性!$J75+1)+INDEX(战舰突破!$M$23:$M$35,新怪物属性!$K75+1)+INDEX(战舰突破!$M$40:$M$52,新怪物属性!$L75+1)</f>
        <v>0.2</v>
      </c>
      <c r="FZ75" s="22">
        <f>INDEX(战舰突破!$W$6:$W$18,新怪物属性!$J75+1)+INDEX(战舰突破!$W$23:$W$35,新怪物属性!$K75+1)+INDEX(战舰突破!$W$40:$W$52,新怪物属性!$L75+1)</f>
        <v>0.5</v>
      </c>
      <c r="GC75" s="14">
        <f>INDEX(战舰突破!$S$6:$S$18,新怪物属性!$J75+1)</f>
        <v>0</v>
      </c>
      <c r="GD75" s="14">
        <f>INDEX(战舰突破!$T$6:$T$18,新怪物属性!$J75+1)</f>
        <v>0.5</v>
      </c>
      <c r="GE75" s="14">
        <f>INDEX(战舰突破!$U$6:$U$18,新怪物属性!$J75+1)</f>
        <v>0.1</v>
      </c>
      <c r="GF75" s="14">
        <f>INDEX(战舰突破!$V$6:$V$18,新怪物属性!$J75+1)</f>
        <v>0</v>
      </c>
      <c r="GG75" s="14">
        <f>INDEX(战舰突破!$X$6:$X$18,新怪物属性!$J75+1)</f>
        <v>7</v>
      </c>
      <c r="GI75" s="14">
        <f>INDEX(战舰突破!$S$23:$S$35,新怪物属性!$J75+1)</f>
        <v>0.6</v>
      </c>
      <c r="GJ75" s="14">
        <f>INDEX(战舰突破!$T$23:$T$35,新怪物属性!$J75+1)</f>
        <v>0.25</v>
      </c>
      <c r="GK75" s="14">
        <f>INDEX(战舰突破!$U$23:$U$35,新怪物属性!$J75+1)</f>
        <v>0.1</v>
      </c>
      <c r="GL75" s="14">
        <f>INDEX(战舰突破!$V$23:$V$35,新怪物属性!$J75+1)</f>
        <v>0</v>
      </c>
      <c r="GM75" s="14">
        <f>INDEX(战舰突破!$X$23:$X$35,新怪物属性!$J75+1)</f>
        <v>105</v>
      </c>
      <c r="GO75" s="14">
        <f>INDEX(战舰突破!$S$40:$S$52,新怪物属性!$J75+1)</f>
        <v>0.6</v>
      </c>
      <c r="GP75" s="14">
        <f>INDEX(战舰突破!$T$40:$T$52,新怪物属性!$J75+1)</f>
        <v>0.25</v>
      </c>
      <c r="GQ75" s="14">
        <f>INDEX(战舰突破!$U$40:$U$52,新怪物属性!$J75+1)</f>
        <v>0.1</v>
      </c>
      <c r="GR75" s="14">
        <f>INDEX(战舰突破!$V$40:$V$52,新怪物属性!$J75+1)</f>
        <v>0</v>
      </c>
      <c r="GS75" s="14">
        <f>INDEX(战舰突破!$X$40:$X$52,新怪物属性!$J75+1)</f>
        <v>175</v>
      </c>
      <c r="GV75" s="14">
        <v>1</v>
      </c>
      <c r="GW75" s="14">
        <v>20</v>
      </c>
      <c r="GX75" s="14">
        <v>1</v>
      </c>
      <c r="GY75" s="14">
        <v>18</v>
      </c>
      <c r="GZ75" s="14">
        <v>2</v>
      </c>
      <c r="HA75" s="14">
        <v>15</v>
      </c>
      <c r="HB75" s="14">
        <v>1</v>
      </c>
      <c r="HC75" s="14">
        <v>13</v>
      </c>
      <c r="HD75" s="14">
        <v>0</v>
      </c>
      <c r="HE75" s="14">
        <v>0</v>
      </c>
      <c r="HF75" s="14">
        <v>1</v>
      </c>
      <c r="HG75" s="14">
        <v>1</v>
      </c>
      <c r="HH75" s="14">
        <v>0</v>
      </c>
      <c r="HI75" s="14">
        <v>6</v>
      </c>
      <c r="HJ75" s="14">
        <v>0</v>
      </c>
      <c r="HK75" s="14">
        <v>0</v>
      </c>
      <c r="HL75" s="14">
        <v>0</v>
      </c>
      <c r="HM75" s="14">
        <v>0</v>
      </c>
      <c r="HN75" s="14">
        <v>0</v>
      </c>
      <c r="HO75" s="14">
        <v>0</v>
      </c>
      <c r="HP75" s="14">
        <v>0</v>
      </c>
      <c r="HQ75" s="14">
        <v>0</v>
      </c>
      <c r="HR75" s="14">
        <v>0</v>
      </c>
      <c r="HS75" s="14">
        <v>0</v>
      </c>
      <c r="HT75" s="14">
        <v>0</v>
      </c>
      <c r="HU75" s="14">
        <v>0</v>
      </c>
      <c r="HX75" s="14">
        <v>7</v>
      </c>
      <c r="HY75" s="14">
        <v>6</v>
      </c>
      <c r="IB75" s="14">
        <f>IF($GV75=0,0,INDEX(战宠!P$15:P$27,新怪物属性!$GV$3)*(INDEX(战宠!$U$7:$Y$10,1,新怪物属性!$GV75)))*(新怪物属性!$GW75+4)
+IF($GX75=0,0,INDEX(战宠!P$15:P$27,新怪物属性!$GX$3)*(INDEX(战宠!$U$7:$Y$10,1,新怪物属性!$GX75)))*(新怪物属性!$GY75+4)
+IF($GZ75=0,0,INDEX(战宠!P$15:P$27,新怪物属性!$GZ$3)*(INDEX(战宠!$U$7:$Y$10,1,新怪物属性!$GZ75)))*(新怪物属性!$HA75+4)
+IF($HB75=0,0,INDEX(战宠!P$15:P$27,新怪物属性!$HB$3)*(INDEX(战宠!$U$7:$Y$10,1,新怪物属性!$HB75)))*(新怪物属性!$HC75+4)
+IF($HD75=0,0,INDEX(战宠!P$15:P$27,新怪物属性!$HD$3)*(INDEX(战宠!$U$7:$Y$10,1,新怪物属性!$HD75)))*(新怪物属性!$HE75+4)
+IF($HF75=0,0,INDEX(战宠!P$15:P$27,新怪物属性!$HF$3)*(INDEX(战宠!$U$7:$Y$10,1,新怪物属性!$HF75)))*(新怪物属性!$HG75+4)
+IF($HH75=0,0,INDEX(战宠!P$15:P$27,新怪物属性!$HH$3)*(INDEX(战宠!$U$7:$Y$10,1,新怪物属性!$HH75)))*(新怪物属性!$HI75+4)
+IF($HJ75=0,0,INDEX(战宠!P$15:P$27,新怪物属性!$HJ$3)*(INDEX(战宠!$U$7:$Y$10,1,新怪物属性!$HJ75)))*(新怪物属性!$HK75+4)
+IF($HL75=0,0,INDEX(战宠!P$15:P$27,新怪物属性!$HL$3)*(INDEX(战宠!$U$7:$Y$10,1,新怪物属性!$HL75)))*(新怪物属性!$HM75+4)
+IF($HN75=0,0,INDEX(战宠!P$15:P$27,新怪物属性!$HN$3)*(INDEX(战宠!$U$7:$Y$10,1,新怪物属性!$HN75)))*(新怪物属性!$HO75+4)
+IF($HP75=0,0,INDEX(战宠!P$15:P$27,新怪物属性!$HP$3)*(INDEX(战宠!$U$7:$Y$10,1,新怪物属性!$HP75)))*(新怪物属性!$HQ75+4)
+IF($HR75=0,0,INDEX(战宠!P$15:P$27,新怪物属性!$HR$3)*(INDEX(战宠!$U$7:$Y$10,1,新怪物属性!$HR75)))*(新怪物属性!$HS75+4)
+IF($HT75=0,0,INDEX(战宠!P$15:P$27,新怪物属性!$HT$3)*(INDEX(战宠!$U$7:$Y$10,1,新怪物属性!$HT75)))*(新怪物属性!$HU75+4)</f>
        <v>82200</v>
      </c>
      <c r="IC75" s="14">
        <f>IF($GV75=0,0,INDEX(战宠!Q$15:Q$27,新怪物属性!$GV$3)*(INDEX(战宠!$U$7:$Y$10,1,新怪物属性!$GV75)))*(新怪物属性!$GW75+4)
+IF($GX75=0,0,INDEX(战宠!Q$15:Q$27,新怪物属性!$GX$3)*(INDEX(战宠!$U$7:$Y$10,1,新怪物属性!$GX75)))*(新怪物属性!$GY75+4)
+IF($GZ75=0,0,INDEX(战宠!Q$15:Q$27,新怪物属性!$GZ$3)*(INDEX(战宠!$U$7:$Y$10,1,新怪物属性!$GZ75)))*(新怪物属性!$HA75+4)
+IF($HB75=0,0,INDEX(战宠!Q$15:Q$27,新怪物属性!$HB$3)*(INDEX(战宠!$U$7:$Y$10,1,新怪物属性!$HB75)))*(新怪物属性!$HC75+4)
+IF($HD75=0,0,INDEX(战宠!Q$15:Q$27,新怪物属性!$HD$3)*(INDEX(战宠!$U$7:$Y$10,1,新怪物属性!$HD75)))*(新怪物属性!$HE75+4)
+IF($HF75=0,0,INDEX(战宠!Q$15:Q$27,新怪物属性!$HF$3)*(INDEX(战宠!$U$7:$Y$10,1,新怪物属性!$HF75)))*(新怪物属性!$HG75+4)
+IF($HH75=0,0,INDEX(战宠!Q$15:Q$27,新怪物属性!$HH$3)*(INDEX(战宠!$U$7:$Y$10,1,新怪物属性!$HH75)))*(新怪物属性!$HI75+4)
+IF($HJ75=0,0,INDEX(战宠!Q$15:Q$27,新怪物属性!$HJ$3)*(INDEX(战宠!$U$7:$Y$10,1,新怪物属性!$HJ75)))*(新怪物属性!$HK75+4)
+IF($HL75=0,0,INDEX(战宠!Q$15:Q$27,新怪物属性!$HL$3)*(INDEX(战宠!$U$7:$Y$10,1,新怪物属性!$HL75)))*(新怪物属性!$HM75+4)
+IF($HN75=0,0,INDEX(战宠!Q$15:Q$27,新怪物属性!$HN$3)*(INDEX(战宠!$U$7:$Y$10,1,新怪物属性!$HN75)))*(新怪物属性!$HO75+4)
+IF($HP75=0,0,INDEX(战宠!Q$15:Q$27,新怪物属性!$HP$3)*(INDEX(战宠!$U$7:$Y$10,1,新怪物属性!$HP75)))*(新怪物属性!$HQ75+4)
+IF($HR75=0,0,INDEX(战宠!Q$15:Q$27,新怪物属性!$HR$3)*(INDEX(战宠!$U$7:$Y$10,1,新怪物属性!$HR75)))*(新怪物属性!$HS75+4)
+IF($HT75=0,0,INDEX(战宠!Q$15:Q$27,新怪物属性!$HT$3)*(INDEX(战宠!$U$7:$Y$10,1,新怪物属性!$HT75)))*(新怪物属性!$HU75+4)</f>
        <v>583500</v>
      </c>
      <c r="ID75" s="14">
        <f>IF($GV75=0,0,INDEX(战宠!R$15:R$27,新怪物属性!$GV$3)*(INDEX(战宠!$U$7:$Y$10,1,新怪物属性!$GV75)))*(新怪物属性!$GW75+4)
+IF($GX75=0,0,INDEX(战宠!R$15:R$27,新怪物属性!$GX$3)*(INDEX(战宠!$U$7:$Y$10,1,新怪物属性!$GX75)))*(新怪物属性!$GY75+4)
+IF($GZ75=0,0,INDEX(战宠!R$15:R$27,新怪物属性!$GZ$3)*(INDEX(战宠!$U$7:$Y$10,1,新怪物属性!$GZ75)))*(新怪物属性!$HA75+4)
+IF($HB75=0,0,INDEX(战宠!R$15:R$27,新怪物属性!$HB$3)*(INDEX(战宠!$U$7:$Y$10,1,新怪物属性!$HB75)))*(新怪物属性!$HC75+4)
+IF($HD75=0,0,INDEX(战宠!R$15:R$27,新怪物属性!$HD$3)*(INDEX(战宠!$U$7:$Y$10,1,新怪物属性!$HD75)))*(新怪物属性!$HE75+4)
+IF($HF75=0,0,INDEX(战宠!R$15:R$27,新怪物属性!$HF$3)*(INDEX(战宠!$U$7:$Y$10,1,新怪物属性!$HF75)))*(新怪物属性!$HG75+4)
+IF($HH75=0,0,INDEX(战宠!R$15:R$27,新怪物属性!$HH$3)*(INDEX(战宠!$U$7:$Y$10,1,新怪物属性!$HH75)))*(新怪物属性!$HI75+4)
+IF($HJ75=0,0,INDEX(战宠!R$15:R$27,新怪物属性!$HJ$3)*(INDEX(战宠!$U$7:$Y$10,1,新怪物属性!$HJ75)))*(新怪物属性!$HK75+4)
+IF($HL75=0,0,INDEX(战宠!R$15:R$27,新怪物属性!$HL$3)*(INDEX(战宠!$U$7:$Y$10,1,新怪物属性!$HL75)))*(新怪物属性!$HM75+4)
+IF($HN75=0,0,INDEX(战宠!R$15:R$27,新怪物属性!$HN$3)*(INDEX(战宠!$U$7:$Y$10,1,新怪物属性!$HN75)))*(新怪物属性!$HO75+4)
+IF($HP75=0,0,INDEX(战宠!R$15:R$27,新怪物属性!$HP$3)*(INDEX(战宠!$U$7:$Y$10,1,新怪物属性!$HP75)))*(新怪物属性!$HQ75+4)
+IF($HR75=0,0,INDEX(战宠!R$15:R$27,新怪物属性!$HR$3)*(INDEX(战宠!$U$7:$Y$10,1,新怪物属性!$HR75)))*(新怪物属性!$HS75+4)
+IF($HT75=0,0,INDEX(战宠!R$15:R$27,新怪物属性!$HT$3)*(INDEX(战宠!$U$7:$Y$10,1,新怪物属性!$HT75)))*(新怪物属性!$HU75+4)</f>
        <v>43300</v>
      </c>
      <c r="IE75" s="14">
        <f>IF($GV75=0,0,INDEX(战宠!S$15:S$27,新怪物属性!$GV$3)*(INDEX(战宠!$U$7:$Y$10,1,新怪物属性!$GV75)))*(新怪物属性!$GW75+4)
+IF($GX75=0,0,INDEX(战宠!S$15:S$27,新怪物属性!$GX$3)*(INDEX(战宠!$U$7:$Y$10,1,新怪物属性!$GX75)))*(新怪物属性!$GY75+4)
+IF($GZ75=0,0,INDEX(战宠!S$15:S$27,新怪物属性!$GZ$3)*(INDEX(战宠!$U$7:$Y$10,1,新怪物属性!$GZ75)))*(新怪物属性!$HA75+4)
+IF($HB75=0,0,INDEX(战宠!S$15:S$27,新怪物属性!$HB$3)*(INDEX(战宠!$U$7:$Y$10,1,新怪物属性!$HB75)))*(新怪物属性!$HC75+4)
+IF($HD75=0,0,INDEX(战宠!S$15:S$27,新怪物属性!$HD$3)*(INDEX(战宠!$U$7:$Y$10,1,新怪物属性!$HD75)))*(新怪物属性!$HE75+4)
+IF($HF75=0,0,INDEX(战宠!S$15:S$27,新怪物属性!$HF$3)*(INDEX(战宠!$U$7:$Y$10,1,新怪物属性!$HF75)))*(新怪物属性!$HG75+4)
+IF($HH75=0,0,INDEX(战宠!S$15:S$27,新怪物属性!$HH$3)*(INDEX(战宠!$U$7:$Y$10,1,新怪物属性!$HH75)))*(新怪物属性!$HI75+4)
+IF($HJ75=0,0,INDEX(战宠!S$15:S$27,新怪物属性!$HJ$3)*(INDEX(战宠!$U$7:$Y$10,1,新怪物属性!$HJ75)))*(新怪物属性!$HK75+4)
+IF($HL75=0,0,INDEX(战宠!S$15:S$27,新怪物属性!$HL$3)*(INDEX(战宠!$U$7:$Y$10,1,新怪物属性!$HL75)))*(新怪物属性!$HM75+4)
+IF($HN75=0,0,INDEX(战宠!S$15:S$27,新怪物属性!$HN$3)*(INDEX(战宠!$U$7:$Y$10,1,新怪物属性!$HN75)))*(新怪物属性!$HO75+4)
+IF($HP75=0,0,INDEX(战宠!S$15:S$27,新怪物属性!$HP$3)*(INDEX(战宠!$U$7:$Y$10,1,新怪物属性!$HP75)))*(新怪物属性!$HQ75+4)
+IF($HR75=0,0,INDEX(战宠!S$15:S$27,新怪物属性!$HR$3)*(INDEX(战宠!$U$7:$Y$10,1,新怪物属性!$HR75)))*(新怪物属性!$HS75+4)
+IF($HT75=0,0,INDEX(战宠!S$15:S$27,新怪物属性!$HT$3)*(INDEX(战宠!$U$7:$Y$10,1,新怪物属性!$HT75)))*(新怪物属性!$HU75+4)</f>
        <v>1082500</v>
      </c>
      <c r="IF75" s="14">
        <f>IF($GV75=0,0,INDEX(战宠!T$15:T$27,新怪物属性!$GV$3)*(INDEX(战宠!$U$7:$Y$10,1,新怪物属性!$GV75)))*(新怪物属性!$GW75+4)
+IF($GX75=0,0,INDEX(战宠!T$15:T$27,新怪物属性!$GX$3)*(INDEX(战宠!$U$7:$Y$10,1,新怪物属性!$GX75)))*(新怪物属性!$GY75+4)
+IF($GZ75=0,0,INDEX(战宠!T$15:T$27,新怪物属性!$GZ$3)*(INDEX(战宠!$U$7:$Y$10,1,新怪物属性!$GZ75)))*(新怪物属性!$HA75+4)
+IF($HB75=0,0,INDEX(战宠!T$15:T$27,新怪物属性!$HB$3)*(INDEX(战宠!$U$7:$Y$10,1,新怪物属性!$HB75)))*(新怪物属性!$HC75+4)
+IF($HD75=0,0,INDEX(战宠!T$15:T$27,新怪物属性!$HD$3)*(INDEX(战宠!$U$7:$Y$10,1,新怪物属性!$HD75)))*(新怪物属性!$HE75+4)
+IF($HF75=0,0,INDEX(战宠!T$15:T$27,新怪物属性!$HF$3)*(INDEX(战宠!$U$7:$Y$10,1,新怪物属性!$HF75)))*(新怪物属性!$HG75+4)
+IF($HH75=0,0,INDEX(战宠!T$15:T$27,新怪物属性!$HH$3)*(INDEX(战宠!$U$7:$Y$10,1,新怪物属性!$HH75)))*(新怪物属性!$HI75+4)
+IF($HJ75=0,0,INDEX(战宠!T$15:T$27,新怪物属性!$HJ$3)*(INDEX(战宠!$U$7:$Y$10,1,新怪物属性!$HJ75)))*(新怪物属性!$HK75+4)
+IF($HL75=0,0,INDEX(战宠!T$15:T$27,新怪物属性!$HL$3)*(INDEX(战宠!$U$7:$Y$10,1,新怪物属性!$HL75)))*(新怪物属性!$HM75+4)
+IF($HN75=0,0,INDEX(战宠!T$15:T$27,新怪物属性!$HN$3)*(INDEX(战宠!$U$7:$Y$10,1,新怪物属性!$HN75)))*(新怪物属性!$HO75+4)
+IF($HP75=0,0,INDEX(战宠!T$15:T$27,新怪物属性!$HP$3)*(INDEX(战宠!$U$7:$Y$10,1,新怪物属性!$HP75)))*(新怪物属性!$HQ75+4)
+IF($HR75=0,0,INDEX(战宠!T$15:T$27,新怪物属性!$HR$3)*(INDEX(战宠!$U$7:$Y$10,1,新怪物属性!$HR75)))*(新怪物属性!$HS75+4)
+IF($HT75=0,0,INDEX(战宠!T$15:T$27,新怪物属性!$HT$3)*(INDEX(战宠!$U$7:$Y$10,1,新怪物属性!$HT75)))*(新怪物属性!$HU75+4)</f>
        <v>24227.5</v>
      </c>
      <c r="II75" s="14">
        <f>IF(HX75=0,0,INDEX(战宠!$D$15:$D$27,新怪物属性!HX75))</f>
        <v>0.3</v>
      </c>
      <c r="IJ75" s="14">
        <f>IF(HY75=0,0,INDEX(战宠!$D$15:$D$27,新怪物属性!HY75))</f>
        <v>0.2</v>
      </c>
      <c r="IM75" s="14">
        <f t="shared" si="189"/>
        <v>473467</v>
      </c>
      <c r="IN75" s="14">
        <f t="shared" si="190"/>
        <v>474126</v>
      </c>
      <c r="IO75" s="14">
        <f t="shared" si="191"/>
        <v>474832</v>
      </c>
      <c r="IP75" s="14">
        <f t="shared" si="192"/>
        <v>473467</v>
      </c>
      <c r="IQ75" s="14">
        <f t="shared" si="193"/>
        <v>473467</v>
      </c>
      <c r="IR75" s="14">
        <f t="shared" si="145"/>
        <v>3921742</v>
      </c>
      <c r="IS75" s="14">
        <f t="shared" si="146"/>
        <v>130991</v>
      </c>
      <c r="IT75" s="14">
        <f t="shared" si="147"/>
        <v>4314587</v>
      </c>
      <c r="IU75" s="14">
        <f t="shared" si="148"/>
        <v>93308</v>
      </c>
      <c r="IV75" s="28">
        <f t="shared" si="149"/>
        <v>17525</v>
      </c>
      <c r="IW75" s="28">
        <f t="shared" si="150"/>
        <v>16650</v>
      </c>
      <c r="IX75" s="28">
        <f t="shared" si="151"/>
        <v>17525</v>
      </c>
      <c r="IY75" s="28">
        <f t="shared" si="152"/>
        <v>16650</v>
      </c>
      <c r="IZ75" s="28">
        <f t="shared" si="153"/>
        <v>1.5470700000000004</v>
      </c>
      <c r="JA75" s="28">
        <f t="shared" si="154"/>
        <v>1.5470700000000004</v>
      </c>
      <c r="JB75" s="28">
        <f t="shared" si="155"/>
        <v>67</v>
      </c>
      <c r="JC75" s="28">
        <f t="shared" si="156"/>
        <v>57</v>
      </c>
      <c r="JD75" s="14">
        <f t="shared" si="157"/>
        <v>1</v>
      </c>
      <c r="JE75" s="14">
        <f t="shared" si="158"/>
        <v>1.6</v>
      </c>
      <c r="JF75" s="14">
        <f t="shared" si="159"/>
        <v>1.6</v>
      </c>
      <c r="JG75" s="18">
        <f t="shared" si="160"/>
        <v>1.7</v>
      </c>
      <c r="JH75" s="18">
        <f t="shared" si="161"/>
        <v>1.45</v>
      </c>
      <c r="JI75" s="18">
        <f t="shared" si="162"/>
        <v>1.45</v>
      </c>
      <c r="JJ75" s="29">
        <f t="shared" si="194"/>
        <v>17675</v>
      </c>
      <c r="JK75" s="29">
        <f t="shared" si="194"/>
        <v>17975</v>
      </c>
      <c r="JL75" s="29">
        <f t="shared" si="194"/>
        <v>17975</v>
      </c>
      <c r="JM75" s="26">
        <f t="shared" si="163"/>
        <v>0.1</v>
      </c>
      <c r="JN75" s="26">
        <f t="shared" si="164"/>
        <v>0.1</v>
      </c>
      <c r="JO75" s="26">
        <f t="shared" si="165"/>
        <v>0.1</v>
      </c>
      <c r="JP75" s="14">
        <f t="shared" si="166"/>
        <v>2</v>
      </c>
      <c r="JQ75" s="14">
        <f t="shared" si="167"/>
        <v>2</v>
      </c>
      <c r="JR75" s="14">
        <f t="shared" si="168"/>
        <v>2</v>
      </c>
      <c r="JS75" s="14">
        <f t="shared" si="169"/>
        <v>7</v>
      </c>
      <c r="JT75" s="14">
        <f t="shared" si="170"/>
        <v>105</v>
      </c>
      <c r="JU75" s="14">
        <f t="shared" si="171"/>
        <v>175</v>
      </c>
      <c r="JV75">
        <v>71</v>
      </c>
      <c r="JW75" s="14">
        <f t="shared" si="195"/>
        <v>31905713</v>
      </c>
      <c r="JY75" s="14">
        <f t="shared" si="226"/>
        <v>261982</v>
      </c>
      <c r="JZ75" s="14">
        <f t="shared" si="196"/>
        <v>282318</v>
      </c>
      <c r="KA75" s="29">
        <f t="shared" si="197"/>
        <v>15984</v>
      </c>
      <c r="KB75" s="29">
        <f t="shared" si="198"/>
        <v>11319</v>
      </c>
      <c r="KC75" s="29">
        <f t="shared" si="199"/>
        <v>12881</v>
      </c>
      <c r="KD75" s="29">
        <f t="shared" si="200"/>
        <v>14670</v>
      </c>
      <c r="KE75" s="14">
        <f t="shared" si="224"/>
        <v>1.5470700000000004</v>
      </c>
      <c r="KF75" s="14">
        <f t="shared" si="225"/>
        <v>1.5470700000000004</v>
      </c>
      <c r="KG75" s="14">
        <f t="shared" si="201"/>
        <v>236702.95246179966</v>
      </c>
      <c r="KH75" s="26">
        <f t="shared" si="172"/>
        <v>0.44320370060281306</v>
      </c>
      <c r="KI75" s="26">
        <f t="shared" si="173"/>
        <v>0.62170516807344878</v>
      </c>
      <c r="KJ75" s="29">
        <f t="shared" si="202"/>
        <v>49307</v>
      </c>
      <c r="KK75" s="29">
        <f t="shared" si="203"/>
        <v>202535</v>
      </c>
      <c r="KL75" s="29">
        <f t="shared" si="204"/>
        <v>270843</v>
      </c>
      <c r="KM75" s="23">
        <f t="shared" si="205"/>
        <v>118336</v>
      </c>
      <c r="KN75" s="23">
        <f t="shared" si="206"/>
        <v>67289</v>
      </c>
      <c r="KO75" s="26">
        <f t="shared" si="174"/>
        <v>0.5083200697286645</v>
      </c>
      <c r="KP75" s="26">
        <f t="shared" si="175"/>
        <v>0.52253107473093829</v>
      </c>
      <c r="KQ75" s="26">
        <f t="shared" si="176"/>
        <v>0.52253107473093829</v>
      </c>
      <c r="KR75" s="26">
        <f t="shared" si="207"/>
        <v>0.10832006972866448</v>
      </c>
      <c r="KS75" s="26">
        <v>0.1</v>
      </c>
      <c r="KT75" s="29">
        <f t="shared" si="177"/>
        <v>1.4</v>
      </c>
      <c r="KU75" s="29">
        <f t="shared" si="178"/>
        <v>2.2627376080036381</v>
      </c>
      <c r="KV75" s="29">
        <f t="shared" si="179"/>
        <v>2.2627376080036381</v>
      </c>
      <c r="KW75" s="29">
        <f t="shared" si="180"/>
        <v>345148.99999999994</v>
      </c>
      <c r="KX75" s="29">
        <f t="shared" si="181"/>
        <v>305522.3742913446</v>
      </c>
      <c r="KY75" s="29">
        <f t="shared" si="182"/>
        <v>306423.3209822647</v>
      </c>
      <c r="KZ75" s="29">
        <f t="shared" si="183"/>
        <v>2324207</v>
      </c>
      <c r="LA75" s="14">
        <f t="shared" si="184"/>
        <v>957094.7</v>
      </c>
      <c r="LE75" s="14">
        <v>1</v>
      </c>
      <c r="LF75" s="14">
        <v>1</v>
      </c>
      <c r="LG75" s="14">
        <v>480</v>
      </c>
      <c r="LH75" s="14">
        <v>80</v>
      </c>
      <c r="LI75" s="14">
        <v>60</v>
      </c>
      <c r="LJ75" s="14">
        <v>60</v>
      </c>
      <c r="LK75" s="14">
        <v>60</v>
      </c>
      <c r="LL75" s="23">
        <f t="shared" si="208"/>
        <v>138387865</v>
      </c>
      <c r="LM75" s="23">
        <f t="shared" si="209"/>
        <v>1</v>
      </c>
      <c r="LN75" s="23">
        <f t="shared" si="210"/>
        <v>138387.87</v>
      </c>
      <c r="LO75" s="14">
        <v>1</v>
      </c>
      <c r="LP75" s="14">
        <v>1</v>
      </c>
      <c r="LQ75" s="14">
        <v>240</v>
      </c>
      <c r="LR75" s="14">
        <v>35</v>
      </c>
      <c r="LS75" s="14">
        <v>22</v>
      </c>
      <c r="LT75" s="14">
        <v>30</v>
      </c>
      <c r="LU75" s="14">
        <v>30</v>
      </c>
      <c r="LV75" s="23">
        <f t="shared" si="211"/>
        <v>72341030</v>
      </c>
      <c r="LW75" s="23">
        <f t="shared" si="212"/>
        <v>1</v>
      </c>
      <c r="LX75" s="23">
        <f t="shared" si="213"/>
        <v>72341.03</v>
      </c>
      <c r="MB75">
        <f t="shared" si="185"/>
        <v>2.2074666603516455</v>
      </c>
      <c r="MC75">
        <f t="shared" si="186"/>
        <v>3.4151054462302213</v>
      </c>
      <c r="ME75" s="14">
        <v>10</v>
      </c>
      <c r="MF75" s="14">
        <v>2</v>
      </c>
      <c r="MG75" s="14">
        <v>1.5</v>
      </c>
      <c r="MH75" s="23">
        <f t="shared" si="187"/>
        <v>3627637</v>
      </c>
      <c r="MI75" s="23">
        <f t="shared" si="214"/>
        <v>1</v>
      </c>
      <c r="MJ75" s="23">
        <f t="shared" si="215"/>
        <v>3627.64</v>
      </c>
      <c r="MK75" s="14">
        <v>30</v>
      </c>
      <c r="ML75" s="14">
        <v>6</v>
      </c>
      <c r="MM75" s="14">
        <v>4</v>
      </c>
      <c r="MN75" s="23">
        <f t="shared" si="188"/>
        <v>10392634</v>
      </c>
      <c r="MO75" s="23">
        <f t="shared" si="216"/>
        <v>1</v>
      </c>
      <c r="MP75" s="23">
        <f t="shared" si="217"/>
        <v>10392.629999999999</v>
      </c>
      <c r="MR75" s="23">
        <f t="shared" si="218"/>
        <v>13856845</v>
      </c>
      <c r="MS75" s="23">
        <f t="shared" si="219"/>
        <v>1</v>
      </c>
      <c r="MT75" s="23">
        <f t="shared" si="220"/>
        <v>13856.85</v>
      </c>
      <c r="MU75" s="23">
        <f t="shared" si="221"/>
        <v>5441456</v>
      </c>
      <c r="MV75" s="23">
        <f t="shared" si="222"/>
        <v>1</v>
      </c>
      <c r="MW75" s="23">
        <f t="shared" si="223"/>
        <v>5441.46</v>
      </c>
    </row>
    <row r="76" spans="1:361" ht="16.5" x14ac:dyDescent="0.2">
      <c r="A76">
        <v>41</v>
      </c>
      <c r="B76">
        <v>910</v>
      </c>
      <c r="C76" s="14">
        <v>6</v>
      </c>
      <c r="D76" s="14">
        <v>280</v>
      </c>
      <c r="E76" s="14"/>
      <c r="F76" s="14"/>
      <c r="G76" s="14">
        <v>280</v>
      </c>
      <c r="H76" s="14">
        <v>280</v>
      </c>
      <c r="I76" s="14">
        <v>280</v>
      </c>
      <c r="J76" s="14">
        <v>6</v>
      </c>
      <c r="K76" s="14">
        <v>6</v>
      </c>
      <c r="L76" s="14">
        <v>6</v>
      </c>
      <c r="M76" s="14">
        <v>3</v>
      </c>
      <c r="N76" s="14">
        <v>3</v>
      </c>
      <c r="O76" s="14">
        <v>3</v>
      </c>
      <c r="P76" s="14">
        <v>6</v>
      </c>
      <c r="Q76" s="14">
        <v>6</v>
      </c>
      <c r="R76" s="14">
        <v>6</v>
      </c>
      <c r="S76" s="14">
        <v>6</v>
      </c>
      <c r="T76" s="14">
        <v>6</v>
      </c>
      <c r="U76" s="14">
        <v>6</v>
      </c>
      <c r="V76" s="14">
        <v>6</v>
      </c>
      <c r="W76" s="14">
        <v>6</v>
      </c>
      <c r="X76" s="14">
        <v>280</v>
      </c>
      <c r="Y76" s="14">
        <v>280</v>
      </c>
      <c r="Z76" s="14">
        <v>280</v>
      </c>
      <c r="AA76" s="14">
        <v>280</v>
      </c>
      <c r="AB76" s="14">
        <v>280</v>
      </c>
      <c r="AC76" s="14">
        <v>280</v>
      </c>
      <c r="AD76" s="14">
        <v>280</v>
      </c>
      <c r="AE76" s="14">
        <v>280</v>
      </c>
      <c r="AF76" s="14">
        <v>60</v>
      </c>
      <c r="AG76" s="14">
        <v>42</v>
      </c>
      <c r="AH76" s="14">
        <v>42</v>
      </c>
      <c r="AI76" s="14">
        <v>42</v>
      </c>
      <c r="AJ76" s="14">
        <v>42</v>
      </c>
      <c r="AK76" s="14">
        <v>42</v>
      </c>
      <c r="AL76" s="14">
        <v>50</v>
      </c>
      <c r="AM76" s="14">
        <v>50</v>
      </c>
      <c r="AN76" s="14">
        <v>3</v>
      </c>
      <c r="AO76" s="14">
        <v>3</v>
      </c>
      <c r="AP76" s="14">
        <v>3</v>
      </c>
      <c r="AQ76" s="14">
        <v>3</v>
      </c>
      <c r="AR76" s="14">
        <v>3</v>
      </c>
      <c r="AS76" s="14">
        <v>0</v>
      </c>
      <c r="AT76" s="14">
        <v>0</v>
      </c>
      <c r="AU76" s="14">
        <v>0</v>
      </c>
      <c r="AV76" s="14">
        <v>0</v>
      </c>
      <c r="AW76" s="14">
        <v>2</v>
      </c>
      <c r="AX76" s="14">
        <v>2</v>
      </c>
      <c r="AY76" s="14">
        <v>0</v>
      </c>
      <c r="AZ76" s="14">
        <v>0</v>
      </c>
      <c r="BA76" s="14">
        <v>14</v>
      </c>
      <c r="BD76" s="33"/>
      <c r="BF76" s="14">
        <f>ROUND((INDEX(新战舰养成!S$6:S$18,新怪物属性!$J76+1)+INDEX(新战舰养成!D$6:D$18,新怪物属性!$J76+1)*(新怪物属性!$G76-1))*INDEX(战舰突破!$D$6:$D$18,新怪物属性!$M76+1),0)</f>
        <v>45354</v>
      </c>
      <c r="BG76" s="14">
        <f>ROUND((INDEX(新战舰养成!T$6:T$18,新怪物属性!$J76+1)+INDEX(新战舰养成!E$6:E$18,新怪物属性!$J76+1)*(新怪物属性!$G76-1))*INDEX(战舰突破!$D$6:$D$18,新怪物属性!$M76+1),0)</f>
        <v>362757</v>
      </c>
      <c r="BH76" s="14">
        <f>ROUND((INDEX(新战舰养成!U$6:U$18,新怪物属性!$J76+1)+INDEX(新战舰养成!F$6:F$18,新怪物属性!$J76+1)*(新怪物属性!$G76-1))*INDEX(战舰突破!$D$6:$D$18,新怪物属性!$M76+1),0)</f>
        <v>22780</v>
      </c>
      <c r="BI76" s="14">
        <f>ROUND((INDEX(新战舰养成!V$6:V$18,新怪物属性!$J76+1)+INDEX(新战舰养成!G$6:G$18,新怪物属性!$J76+1)*(新怪物属性!$G76-1))*INDEX(战舰突破!$D$6:$D$18,新怪物属性!$M76+1),0)</f>
        <v>390</v>
      </c>
      <c r="BJ76" s="14">
        <f>ROUND((INDEX(新战舰养成!W$6:W$18,新怪物属性!$J76+1)+INDEX(新战舰养成!H$6:H$18,新怪物属性!$J76+1)*(新怪物属性!$G76-1))*INDEX(战舰突破!$D$6:$D$18,新怪物属性!$M76+1),0)</f>
        <v>5</v>
      </c>
      <c r="BL76" s="14">
        <f>IF($H76&gt;0,ROUND((INDEX(新战舰养成!X$6:X$18,新怪物属性!$K76+1)+INDEX(新战舰养成!I$6:I$18,新怪物属性!$K76+1)*(新怪物属性!$H76-1))*INDEX(战舰突破!$D$6:$D$18,新怪物属性!$N76+1),0),0)</f>
        <v>45718</v>
      </c>
      <c r="BM76" s="14">
        <f>IF($H76&gt;0,ROUND((INDEX(新战舰养成!Y$6:Y$18,新怪物属性!$K76+1)+INDEX(新战舰养成!J$6:J$18,新怪物属性!$K76+1)*(新怪物属性!$H76-1))*INDEX(战舰突破!$D$6:$D$18,新怪物属性!$N76+1),0),0)</f>
        <v>0</v>
      </c>
      <c r="BN76" s="14">
        <f>IF($H76&gt;0,ROUND((INDEX(新战舰养成!Z$6:Z$18,新怪物属性!$K76+1)+INDEX(新战舰养成!K$6:K$18,新怪物属性!$K76+1)*(新怪物属性!$H76-1))*INDEX(战舰突破!$D$6:$D$18,新怪物属性!$N76+1),0),0)</f>
        <v>0</v>
      </c>
      <c r="BO76" s="14">
        <f>IF($H76&gt;0,ROUND((INDEX(新战舰养成!AA$6:AA$18,新怪物属性!$K76+1)+INDEX(新战舰养成!L$6:L$18,新怪物属性!$K76+1)*(新怪物属性!$H76-1))*INDEX(战舰突破!$D$6:$D$18,新怪物属性!$N76+1),0),0)</f>
        <v>453544</v>
      </c>
      <c r="BP76" s="14">
        <f>IF($H76&gt;0,ROUND((INDEX(新战舰养成!AB$6:AB$18,新怪物属性!$K76+1)+INDEX(新战舰养成!M$6:M$18,新怪物属性!$K76+1)*(新怪物属性!$H76-1))*INDEX(战舰突破!$D$6:$D$18,新怪物属性!$N76+1),0),0)</f>
        <v>8975</v>
      </c>
      <c r="BR76" s="14">
        <f>IF($I76&gt;0,ROUND((INDEX(新战舰养成!AC$6:AC$18,新怪物属性!$L76+1)+INDEX(新战舰养成!I$6:I$18,新怪物属性!$L76+1)*(新怪物属性!$I76-1))*INDEX(战舰突破!$D$6:$D$18,新怪物属性!$O76+1),0),0)</f>
        <v>46108</v>
      </c>
      <c r="BS76" s="14">
        <f>IF($I76&gt;0,ROUND((INDEX(新战舰养成!AD$6:AD$18,新怪物属性!$L76+1)+INDEX(新战舰养成!J$6:J$18,新怪物属性!$L76+1)*(新怪物属性!$I76-1))*INDEX(战舰突破!$D$6:$D$18,新怪物属性!$O76+1),0),0)</f>
        <v>0</v>
      </c>
      <c r="BT76" s="14">
        <f>IF($I76&gt;0,ROUND((INDEX(新战舰养成!AE$6:AE$18,新怪物属性!$L76+1)+INDEX(新战舰养成!K$6:K$18,新怪物属性!$L76+1)*(新怪物属性!$I76-1))*INDEX(战舰突破!$D$6:$D$18,新怪物属性!$O76+1),0),0)</f>
        <v>0</v>
      </c>
      <c r="BU76" s="14">
        <f>IF($I76&gt;0,ROUND((INDEX(新战舰养成!AF$6:AF$18,新怪物属性!$L76+1)+INDEX(新战舰养成!L$6:L$18,新怪物属性!$L76+1)*(新怪物属性!$I76-1))*INDEX(战舰突破!$D$6:$D$18,新怪物属性!$O76+1),0),0)</f>
        <v>317577</v>
      </c>
      <c r="BV76" s="14">
        <f>IF($I76&gt;0,ROUND((INDEX(新战舰养成!AG$6:AG$18,新怪物属性!$L76+1)+INDEX(新战舰养成!M$6:M$18,新怪物属性!$L76+1)*(新怪物属性!$I76-1))*INDEX(战舰突破!$D$6:$D$18,新怪物属性!$O76+1),0),0)</f>
        <v>11983</v>
      </c>
      <c r="BY76" s="14">
        <f>(INDEX(装备数值!$C$13:$G$116,新怪物属性!$P78*8+1,BY$2)+INDEX(装备数值!$C$13:$G$116,新怪物属性!$Q78*8+2,BY$2)+INDEX(装备数值!$C$13:$G$116,新怪物属性!$S78*8+3,BY$2)+INDEX(装备数值!$C$13:$G$116,新怪物属性!$R78*8+4,BY$2)+INDEX(装备数值!$C$13:$G$116,新怪物属性!$T78*8+5,BY$2)+INDEX(装备数值!$C$13:$G$116,新怪物属性!$U78*8+6,BY$2)+INDEX(装备数值!$C$13:$G$116,新怪物属性!$V78*8+7,BY$2)+INDEX(装备数值!$C$13:$G$116,新怪物属性!$W78*8+8,BY$2))</f>
        <v>18000</v>
      </c>
      <c r="BZ76" s="14">
        <f>(INDEX(装备数值!$C$13:$G$116,新怪物属性!$P78*8+1,BZ$2)+INDEX(装备数值!$C$13:$G$116,新怪物属性!$Q78*8+2,BZ$2)+INDEX(装备数值!$C$13:$G$116,新怪物属性!$S78*8+3,BZ$2)+INDEX(装备数值!$C$13:$G$116,新怪物属性!$R78*8+4,BZ$2)+INDEX(装备数值!$C$13:$G$116,新怪物属性!$T78*8+5,BZ$2)+INDEX(装备数值!$C$13:$G$116,新怪物属性!$U78*8+6,BZ$2)+INDEX(装备数值!$C$13:$G$116,新怪物属性!$V78*8+7,BZ$2)+INDEX(装备数值!$C$13:$G$116,新怪物属性!$W78*8+8,BZ$2))</f>
        <v>135000</v>
      </c>
      <c r="CA76" s="14">
        <f>(INDEX(装备数值!$C$13:$G$116,新怪物属性!$P78*8+1,CA$2)+INDEX(装备数值!$C$13:$G$116,新怪物属性!$Q78*8+2,CA$2)+INDEX(装备数值!$C$13:$G$116,新怪物属性!$S78*8+3,CA$2)+INDEX(装备数值!$C$13:$G$116,新怪物属性!$R78*8+4,CA$2)+INDEX(装备数值!$C$13:$G$116,新怪物属性!$T78*8+5,CA$2)+INDEX(装备数值!$C$13:$G$116,新怪物属性!$U78*8+6,CA$2)+INDEX(装备数值!$C$13:$G$116,新怪物属性!$V78*8+7,CA$2)+INDEX(装备数值!$C$13:$G$116,新怪物属性!$W78*8+8,CA$2))</f>
        <v>9000</v>
      </c>
      <c r="CB76" s="14">
        <f>(INDEX(装备数值!$C$13:$G$116,新怪物属性!$P78*8+1,CB$2)+INDEX(装备数值!$C$13:$G$116,新怪物属性!$Q78*8+2,CB$2)+INDEX(装备数值!$C$13:$G$116,新怪物属性!$S78*8+3,CB$2)+INDEX(装备数值!$C$13:$G$116,新怪物属性!$R78*8+4,CB$2)+INDEX(装备数值!$C$13:$G$116,新怪物属性!$T78*8+5,CB$2)+INDEX(装备数值!$C$13:$G$116,新怪物属性!$U78*8+6,CB$2)+INDEX(装备数值!$C$13:$G$116,新怪物属性!$V78*8+7,CB$2)+INDEX(装备数值!$C$13:$G$116,新怪物属性!$W78*8+8,CB$2))</f>
        <v>180000</v>
      </c>
      <c r="CC76" s="14">
        <f>(INDEX(装备数值!$C$13:$G$116,新怪物属性!$P78*8+1,CC$2)+INDEX(装备数值!$C$13:$G$116,新怪物属性!$Q78*8+2,CC$2)+INDEX(装备数值!$C$13:$G$116,新怪物属性!$S78*8+3,CC$2)+INDEX(装备数值!$C$13:$G$116,新怪物属性!$R78*8+4,CC$2)+INDEX(装备数值!$C$13:$G$116,新怪物属性!$T78*8+5,CC$2)+INDEX(装备数值!$C$13:$G$116,新怪物属性!$U78*8+6,CC$2)+INDEX(装备数值!$C$13:$G$116,新怪物属性!$V78*8+7,CC$2)+INDEX(装备数值!$C$13:$G$116,新怪物属性!$W78*8+8,CC$2))</f>
        <v>3400</v>
      </c>
      <c r="CF76" s="14">
        <f t="shared" si="143"/>
        <v>4</v>
      </c>
      <c r="CG76" s="14">
        <f t="shared" si="142"/>
        <v>4</v>
      </c>
      <c r="CH76" s="14">
        <f t="shared" si="142"/>
        <v>4</v>
      </c>
      <c r="CI76" s="14">
        <f t="shared" si="142"/>
        <v>4</v>
      </c>
      <c r="CJ76" s="14">
        <f t="shared" si="142"/>
        <v>4</v>
      </c>
      <c r="CK76" s="14">
        <f t="shared" si="142"/>
        <v>4</v>
      </c>
      <c r="CL76" s="14">
        <f t="shared" si="142"/>
        <v>0</v>
      </c>
      <c r="CM76" s="14">
        <f t="shared" si="142"/>
        <v>0</v>
      </c>
      <c r="CN76" s="14">
        <f t="shared" si="142"/>
        <v>0</v>
      </c>
      <c r="CO76" s="14">
        <f t="shared" si="142"/>
        <v>0</v>
      </c>
      <c r="CP76" s="14">
        <f t="shared" si="142"/>
        <v>0</v>
      </c>
      <c r="CQ76" s="14">
        <f t="shared" si="142"/>
        <v>0</v>
      </c>
      <c r="CR76" s="14">
        <f t="shared" si="142"/>
        <v>0</v>
      </c>
      <c r="CS76" s="14">
        <f>SUMIFS(装备数值!BL$50:BL$101,装备数值!$BG$50:$BG$101,"="&amp;新怪物属性!$CF$2,装备数值!$BH$50:$BH$101,"&lt;="&amp;新怪物属性!$CF76)+SUMIFS(装备数值!BL$50:BL$101,装备数值!$BG$50:$BG$101,"="&amp;新怪物属性!$CG$2,装备数值!$BH$50:$BH$101,"&lt;="&amp;新怪物属性!$CG76)+SUMIFS(装备数值!BL$50:BL$101,装备数值!$BG$50:$BG$101,"="&amp;新怪物属性!$CH$2,装备数值!$BH$50:$BH$101,"&lt;="&amp;新怪物属性!$CH76)+SUMIFS(装备数值!BL$50:BL$101,装备数值!$BG$50:$BG$101,"="&amp;新怪物属性!$CI$2,装备数值!$BH$50:$BH$101,"&lt;="&amp;新怪物属性!$CI76)+SUMIFS(装备数值!BL$50:BL$101,装备数值!$BG$50:$BG$101,"="&amp;新怪物属性!$CJ$2,装备数值!$BH$50:$BH$101,"&lt;="&amp;新怪物属性!$CJ76)+SUMIFS(装备数值!BL$50:BL$101,装备数值!$BG$50:$BG$101,"="&amp;新怪物属性!$CK$2,装备数值!$BH$50:$BH$101,"&lt;="&amp;新怪物属性!$CK76)+SUMIFS(装备数值!BL$50:BL$101,装备数值!$BG$50:$BG$101,"="&amp;新怪物属性!$CL$2,装备数值!$BH$50:$BH$101,"&lt;="&amp;新怪物属性!$CL76)+SUMIFS(装备数值!BL$50:BL$101,装备数值!$BG$50:$BG$101,"="&amp;新怪物属性!$CM$2,装备数值!$BH$50:$BH$101,"&lt;="&amp;新怪物属性!$CM76)+SUMIFS(装备数值!BL$50:BL$101,装备数值!$BG$50:$BG$101,"="&amp;新怪物属性!$CN$2,装备数值!$BH$50:$BH$101,"&lt;="&amp;新怪物属性!$CN76)+SUMIFS(装备数值!BL$50:BL$101,装备数值!$BG$50:$BG$101,"="&amp;新怪物属性!$CO$2,装备数值!$BH$50:$BH$101,"&lt;="&amp;新怪物属性!$CO76)+SUMIFS(装备数值!BL$50:BL$101,装备数值!$BG$50:$BG$101,"="&amp;新怪物属性!$CP$2,装备数值!$BH$50:$BH$101,"&lt;="&amp;新怪物属性!$CP76)+SUMIFS(装备数值!BL$50:BL$101,装备数值!$BG$50:$BG$101,"="&amp;新怪物属性!$CQ$2,装备数值!$BH$50:$BH$101,"&lt;="&amp;新怪物属性!$CQ76)+SUMIFS(装备数值!BL$50:BL$101,装备数值!$BG$50:$BG$101,"="&amp;新怪物属性!$CR$2,装备数值!$BH$50:$BH$101,"&lt;="&amp;新怪物属性!$CR76)</f>
        <v>36262</v>
      </c>
      <c r="CT76" s="14">
        <f>SUMIFS(装备数值!BM$50:BM$101,装备数值!$BG$50:$BG$101,"="&amp;新怪物属性!$CF$2,装备数值!$BH$50:$BH$101,"&lt;="&amp;新怪物属性!$CF76)+SUMIFS(装备数值!BM$50:BM$101,装备数值!$BG$50:$BG$101,"="&amp;新怪物属性!$CG$2,装备数值!$BH$50:$BH$101,"&lt;="&amp;新怪物属性!$CG76)+SUMIFS(装备数值!BM$50:BM$101,装备数值!$BG$50:$BG$101,"="&amp;新怪物属性!$CH$2,装备数值!$BH$50:$BH$101,"&lt;="&amp;新怪物属性!$CH76)+SUMIFS(装备数值!BM$50:BM$101,装备数值!$BG$50:$BG$101,"="&amp;新怪物属性!$CI$2,装备数值!$BH$50:$BH$101,"&lt;="&amp;新怪物属性!$CI76)+SUMIFS(装备数值!BM$50:BM$101,装备数值!$BG$50:$BG$101,"="&amp;新怪物属性!$CJ$2,装备数值!$BH$50:$BH$101,"&lt;="&amp;新怪物属性!$CJ76)+SUMIFS(装备数值!BM$50:BM$101,装备数值!$BG$50:$BG$101,"="&amp;新怪物属性!$CK$2,装备数值!$BH$50:$BH$101,"&lt;="&amp;新怪物属性!$CK76)+SUMIFS(装备数值!BM$50:BM$101,装备数值!$BG$50:$BG$101,"="&amp;新怪物属性!$CL$2,装备数值!$BH$50:$BH$101,"&lt;="&amp;新怪物属性!$CL76)+SUMIFS(装备数值!BM$50:BM$101,装备数值!$BG$50:$BG$101,"="&amp;新怪物属性!$CM$2,装备数值!$BH$50:$BH$101,"&lt;="&amp;新怪物属性!$CM76)+SUMIFS(装备数值!BM$50:BM$101,装备数值!$BG$50:$BG$101,"="&amp;新怪物属性!$CN$2,装备数值!$BH$50:$BH$101,"&lt;="&amp;新怪物属性!$CN76)+SUMIFS(装备数值!BM$50:BM$101,装备数值!$BG$50:$BG$101,"="&amp;新怪物属性!$CO$2,装备数值!$BH$50:$BH$101,"&lt;="&amp;新怪物属性!$CO76)+SUMIFS(装备数值!BM$50:BM$101,装备数值!$BG$50:$BG$101,"="&amp;新怪物属性!$CP$2,装备数值!$BH$50:$BH$101,"&lt;="&amp;新怪物属性!$CP76)+SUMIFS(装备数值!BM$50:BM$101,装备数值!$BG$50:$BG$101,"="&amp;新怪物属性!$CQ$2,装备数值!$BH$50:$BH$101,"&lt;="&amp;新怪物属性!$CQ76)+SUMIFS(装备数值!BM$50:BM$101,装备数值!$BG$50:$BG$101,"="&amp;新怪物属性!$CR$2,装备数值!$BH$50:$BH$101,"&lt;="&amp;新怪物属性!$CR76)</f>
        <v>272887</v>
      </c>
      <c r="CU76" s="14">
        <f>SUMIFS(装备数值!BN$50:BN$101,装备数值!$BG$50:$BG$101,"="&amp;新怪物属性!$CF$2,装备数值!$BH$50:$BH$101,"&lt;="&amp;新怪物属性!$CF76)+SUMIFS(装备数值!BN$50:BN$101,装备数值!$BG$50:$BG$101,"="&amp;新怪物属性!$CG$2,装备数值!$BH$50:$BH$101,"&lt;="&amp;新怪物属性!$CG76)+SUMIFS(装备数值!BN$50:BN$101,装备数值!$BG$50:$BG$101,"="&amp;新怪物属性!$CH$2,装备数值!$BH$50:$BH$101,"&lt;="&amp;新怪物属性!$CH76)+SUMIFS(装备数值!BN$50:BN$101,装备数值!$BG$50:$BG$101,"="&amp;新怪物属性!$CI$2,装备数值!$BH$50:$BH$101,"&lt;="&amp;新怪物属性!$CI76)+SUMIFS(装备数值!BN$50:BN$101,装备数值!$BG$50:$BG$101,"="&amp;新怪物属性!$CJ$2,装备数值!$BH$50:$BH$101,"&lt;="&amp;新怪物属性!$CJ76)+SUMIFS(装备数值!BN$50:BN$101,装备数值!$BG$50:$BG$101,"="&amp;新怪物属性!$CK$2,装备数值!$BH$50:$BH$101,"&lt;="&amp;新怪物属性!$CK76)+SUMIFS(装备数值!BN$50:BN$101,装备数值!$BG$50:$BG$101,"="&amp;新怪物属性!$CL$2,装备数值!$BH$50:$BH$101,"&lt;="&amp;新怪物属性!$CL76)+SUMIFS(装备数值!BN$50:BN$101,装备数值!$BG$50:$BG$101,"="&amp;新怪物属性!$CM$2,装备数值!$BH$50:$BH$101,"&lt;="&amp;新怪物属性!$CM76)+SUMIFS(装备数值!BN$50:BN$101,装备数值!$BG$50:$BG$101,"="&amp;新怪物属性!$CN$2,装备数值!$BH$50:$BH$101,"&lt;="&amp;新怪物属性!$CN76)+SUMIFS(装备数值!BN$50:BN$101,装备数值!$BG$50:$BG$101,"="&amp;新怪物属性!$CO$2,装备数值!$BH$50:$BH$101,"&lt;="&amp;新怪物属性!$CO76)+SUMIFS(装备数值!BN$50:BN$101,装备数值!$BG$50:$BG$101,"="&amp;新怪物属性!$CP$2,装备数值!$BH$50:$BH$101,"&lt;="&amp;新怪物属性!$CP76)+SUMIFS(装备数值!BN$50:BN$101,装备数值!$BG$50:$BG$101,"="&amp;新怪物属性!$CQ$2,装备数值!$BH$50:$BH$101,"&lt;="&amp;新怪物属性!$CQ76)+SUMIFS(装备数值!BN$50:BN$101,装备数值!$BG$50:$BG$101,"="&amp;新怪物属性!$CR$2,装备数值!$BH$50:$BH$101,"&lt;="&amp;新怪物属性!$CR76)</f>
        <v>2400</v>
      </c>
      <c r="CV76" s="14">
        <f>SUMIFS(装备数值!BO$50:BO$101,装备数值!$BG$50:$BG$101,"="&amp;新怪物属性!$CF$2,装备数值!$BH$50:$BH$101,"&lt;="&amp;新怪物属性!$CF76)+SUMIFS(装备数值!BO$50:BO$101,装备数值!$BG$50:$BG$101,"="&amp;新怪物属性!$CG$2,装备数值!$BH$50:$BH$101,"&lt;="&amp;新怪物属性!$CG76)+SUMIFS(装备数值!BO$50:BO$101,装备数值!$BG$50:$BG$101,"="&amp;新怪物属性!$CH$2,装备数值!$BH$50:$BH$101,"&lt;="&amp;新怪物属性!$CH76)+SUMIFS(装备数值!BO$50:BO$101,装备数值!$BG$50:$BG$101,"="&amp;新怪物属性!$CI$2,装备数值!$BH$50:$BH$101,"&lt;="&amp;新怪物属性!$CI76)+SUMIFS(装备数值!BO$50:BO$101,装备数值!$BG$50:$BG$101,"="&amp;新怪物属性!$CJ$2,装备数值!$BH$50:$BH$101,"&lt;="&amp;新怪物属性!$CJ76)+SUMIFS(装备数值!BO$50:BO$101,装备数值!$BG$50:$BG$101,"="&amp;新怪物属性!$CK$2,装备数值!$BH$50:$BH$101,"&lt;="&amp;新怪物属性!$CK76)+SUMIFS(装备数值!BO$50:BO$101,装备数值!$BG$50:$BG$101,"="&amp;新怪物属性!$CL$2,装备数值!$BH$50:$BH$101,"&lt;="&amp;新怪物属性!$CL76)+SUMIFS(装备数值!BO$50:BO$101,装备数值!$BG$50:$BG$101,"="&amp;新怪物属性!$CM$2,装备数值!$BH$50:$BH$101,"&lt;="&amp;新怪物属性!$CM76)+SUMIFS(装备数值!BO$50:BO$101,装备数值!$BG$50:$BG$101,"="&amp;新怪物属性!$CN$2,装备数值!$BH$50:$BH$101,"&lt;="&amp;新怪物属性!$CN76)+SUMIFS(装备数值!BO$50:BO$101,装备数值!$BG$50:$BG$101,"="&amp;新怪物属性!$CO$2,装备数值!$BH$50:$BH$101,"&lt;="&amp;新怪物属性!$CO76)+SUMIFS(装备数值!BO$50:BO$101,装备数值!$BG$50:$BG$101,"="&amp;新怪物属性!$CP$2,装备数值!$BH$50:$BH$101,"&lt;="&amp;新怪物属性!$CP76)+SUMIFS(装备数值!BO$50:BO$101,装备数值!$BG$50:$BG$101,"="&amp;新怪物属性!$CQ$2,装备数值!$BH$50:$BH$101,"&lt;="&amp;新怪物属性!$CQ76)+SUMIFS(装备数值!BO$50:BO$101,装备数值!$BG$50:$BG$101,"="&amp;新怪物属性!$CR$2,装备数值!$BH$50:$BH$101,"&lt;="&amp;新怪物属性!$CR76)</f>
        <v>485500</v>
      </c>
      <c r="CW76" s="14">
        <f>SUMIFS(装备数值!BP$50:BP$101,装备数值!$BG$50:$BG$101,"="&amp;新怪物属性!$CF$2,装备数值!$BH$50:$BH$101,"&lt;="&amp;新怪物属性!$CF76)+SUMIFS(装备数值!BP$50:BP$101,装备数值!$BG$50:$BG$101,"="&amp;新怪物属性!$CG$2,装备数值!$BH$50:$BH$101,"&lt;="&amp;新怪物属性!$CG76)+SUMIFS(装备数值!BP$50:BP$101,装备数值!$BG$50:$BG$101,"="&amp;新怪物属性!$CH$2,装备数值!$BH$50:$BH$101,"&lt;="&amp;新怪物属性!$CH76)+SUMIFS(装备数值!BP$50:BP$101,装备数值!$BG$50:$BG$101,"="&amp;新怪物属性!$CI$2,装备数值!$BH$50:$BH$101,"&lt;="&amp;新怪物属性!$CI76)+SUMIFS(装备数值!BP$50:BP$101,装备数值!$BG$50:$BG$101,"="&amp;新怪物属性!$CJ$2,装备数值!$BH$50:$BH$101,"&lt;="&amp;新怪物属性!$CJ76)+SUMIFS(装备数值!BP$50:BP$101,装备数值!$BG$50:$BG$101,"="&amp;新怪物属性!$CK$2,装备数值!$BH$50:$BH$101,"&lt;="&amp;新怪物属性!$CK76)+SUMIFS(装备数值!BP$50:BP$101,装备数值!$BG$50:$BG$101,"="&amp;新怪物属性!$CL$2,装备数值!$BH$50:$BH$101,"&lt;="&amp;新怪物属性!$CL76)+SUMIFS(装备数值!BP$50:BP$101,装备数值!$BG$50:$BG$101,"="&amp;新怪物属性!$CM$2,装备数值!$BH$50:$BH$101,"&lt;="&amp;新怪物属性!$CM76)+SUMIFS(装备数值!BP$50:BP$101,装备数值!$BG$50:$BG$101,"="&amp;新怪物属性!$CN$2,装备数值!$BH$50:$BH$101,"&lt;="&amp;新怪物属性!$CN76)+SUMIFS(装备数值!BP$50:BP$101,装备数值!$BG$50:$BG$101,"="&amp;新怪物属性!$CO$2,装备数值!$BH$50:$BH$101,"&lt;="&amp;新怪物属性!$CO76)+SUMIFS(装备数值!BP$50:BP$101,装备数值!$BG$50:$BG$101,"="&amp;新怪物属性!$CP$2,装备数值!$BH$50:$BH$101,"&lt;="&amp;新怪物属性!$CP76)+SUMIFS(装备数值!BP$50:BP$101,装备数值!$BG$50:$BG$101,"="&amp;新怪物属性!$CQ$2,装备数值!$BH$50:$BH$101,"&lt;="&amp;新怪物属性!$CQ76)+SUMIFS(装备数值!BP$50:BP$101,装备数值!$BG$50:$BG$101,"="&amp;新怪物属性!$CR$2,装备数值!$BH$50:$BH$101,"&lt;="&amp;新怪物属性!$CR76)</f>
        <v>9670</v>
      </c>
      <c r="CX76" s="14">
        <f>SUMIFS(装备数值!BQ$50:BQ$101,装备数值!$BG$50:$BG$101,"="&amp;新怪物属性!$CF$2,装备数值!$BH$50:$BH$101,"&lt;="&amp;新怪物属性!$CF76)+SUMIFS(装备数值!BQ$50:BQ$101,装备数值!$BG$50:$BG$101,"="&amp;新怪物属性!$CG$2,装备数值!$BH$50:$BH$101,"&lt;="&amp;新怪物属性!$CG76)+SUMIFS(装备数值!BQ$50:BQ$101,装备数值!$BG$50:$BG$101,"="&amp;新怪物属性!$CH$2,装备数值!$BH$50:$BH$101,"&lt;="&amp;新怪物属性!$CH76)+SUMIFS(装备数值!BQ$50:BQ$101,装备数值!$BG$50:$BG$101,"="&amp;新怪物属性!$CI$2,装备数值!$BH$50:$BH$101,"&lt;="&amp;新怪物属性!$CI76)+SUMIFS(装备数值!BQ$50:BQ$101,装备数值!$BG$50:$BG$101,"="&amp;新怪物属性!$CJ$2,装备数值!$BH$50:$BH$101,"&lt;="&amp;新怪物属性!$CJ76)+SUMIFS(装备数值!BQ$50:BQ$101,装备数值!$BG$50:$BG$101,"="&amp;新怪物属性!$CK$2,装备数值!$BH$50:$BH$101,"&lt;="&amp;新怪物属性!$CK76)+SUMIFS(装备数值!BQ$50:BQ$101,装备数值!$BG$50:$BG$101,"="&amp;新怪物属性!$CL$2,装备数值!$BH$50:$BH$101,"&lt;="&amp;新怪物属性!$CL76)+SUMIFS(装备数值!BQ$50:BQ$101,装备数值!$BG$50:$BG$101,"="&amp;新怪物属性!$CM$2,装备数值!$BH$50:$BH$101,"&lt;="&amp;新怪物属性!$CM76)+SUMIFS(装备数值!BQ$50:BQ$101,装备数值!$BG$50:$BG$101,"="&amp;新怪物属性!$CN$2,装备数值!$BH$50:$BH$101,"&lt;="&amp;新怪物属性!$CN76)+SUMIFS(装备数值!BQ$50:BQ$101,装备数值!$BG$50:$BG$101,"="&amp;新怪物属性!$CO$2,装备数值!$BH$50:$BH$101,"&lt;="&amp;新怪物属性!$CO76)+SUMIFS(装备数值!BQ$50:BQ$101,装备数值!$BG$50:$BG$101,"="&amp;新怪物属性!$CP$2,装备数值!$BH$50:$BH$101,"&lt;="&amp;新怪物属性!$CP76)+SUMIFS(装备数值!BQ$50:BQ$101,装备数值!$BG$50:$BG$101,"="&amp;新怪物属性!$CQ$2,装备数值!$BH$50:$BH$101,"&lt;="&amp;新怪物属性!$CQ76)+SUMIFS(装备数值!BQ$50:BQ$101,装备数值!$BG$50:$BG$101,"="&amp;新怪物属性!$CR$2,装备数值!$BH$50:$BH$101,"&lt;="&amp;新怪物属性!$CR76)</f>
        <v>250</v>
      </c>
      <c r="CY76" s="14">
        <f>SUMIFS(装备数值!BR$50:BR$101,装备数值!$BG$50:$BG$101,"="&amp;新怪物属性!$CF$2,装备数值!$BH$50:$BH$101,"&lt;="&amp;新怪物属性!$CF76)+SUMIFS(装备数值!BR$50:BR$101,装备数值!$BG$50:$BG$101,"="&amp;新怪物属性!$CG$2,装备数值!$BH$50:$BH$101,"&lt;="&amp;新怪物属性!$CG76)+SUMIFS(装备数值!BR$50:BR$101,装备数值!$BG$50:$BG$101,"="&amp;新怪物属性!$CH$2,装备数值!$BH$50:$BH$101,"&lt;="&amp;新怪物属性!$CH76)+SUMIFS(装备数值!BR$50:BR$101,装备数值!$BG$50:$BG$101,"="&amp;新怪物属性!$CI$2,装备数值!$BH$50:$BH$101,"&lt;="&amp;新怪物属性!$CI76)+SUMIFS(装备数值!BR$50:BR$101,装备数值!$BG$50:$BG$101,"="&amp;新怪物属性!$CJ$2,装备数值!$BH$50:$BH$101,"&lt;="&amp;新怪物属性!$CJ76)+SUMIFS(装备数值!BR$50:BR$101,装备数值!$BG$50:$BG$101,"="&amp;新怪物属性!$CK$2,装备数值!$BH$50:$BH$101,"&lt;="&amp;新怪物属性!$CK76)+SUMIFS(装备数值!BR$50:BR$101,装备数值!$BG$50:$BG$101,"="&amp;新怪物属性!$CL$2,装备数值!$BH$50:$BH$101,"&lt;="&amp;新怪物属性!$CL76)+SUMIFS(装备数值!BR$50:BR$101,装备数值!$BG$50:$BG$101,"="&amp;新怪物属性!$CM$2,装备数值!$BH$50:$BH$101,"&lt;="&amp;新怪物属性!$CM76)+SUMIFS(装备数值!BR$50:BR$101,装备数值!$BG$50:$BG$101,"="&amp;新怪物属性!$CN$2,装备数值!$BH$50:$BH$101,"&lt;="&amp;新怪物属性!$CN76)+SUMIFS(装备数值!BR$50:BR$101,装备数值!$BG$50:$BG$101,"="&amp;新怪物属性!$CO$2,装备数值!$BH$50:$BH$101,"&lt;="&amp;新怪物属性!$CO76)+SUMIFS(装备数值!BR$50:BR$101,装备数值!$BG$50:$BG$101,"="&amp;新怪物属性!$CP$2,装备数值!$BH$50:$BH$101,"&lt;="&amp;新怪物属性!$CP76)+SUMIFS(装备数值!BR$50:BR$101,装备数值!$BG$50:$BG$101,"="&amp;新怪物属性!$CQ$2,装备数值!$BH$50:$BH$101,"&lt;="&amp;新怪物属性!$CQ76)+SUMIFS(装备数值!BR$50:BR$101,装备数值!$BG$50:$BG$101,"="&amp;新怪物属性!$CR$2,装备数值!$BH$50:$BH$101,"&lt;="&amp;新怪物属性!$CR76)</f>
        <v>1250</v>
      </c>
      <c r="CZ76" s="14">
        <f>SUMIFS(装备数值!BS$50:BS$101,装备数值!$BG$50:$BG$101,"="&amp;新怪物属性!$CF$2,装备数值!$BH$50:$BH$101,"&lt;="&amp;新怪物属性!$CF76)+SUMIFS(装备数值!BS$50:BS$101,装备数值!$BG$50:$BG$101,"="&amp;新怪物属性!$CG$2,装备数值!$BH$50:$BH$101,"&lt;="&amp;新怪物属性!$CG76)+SUMIFS(装备数值!BS$50:BS$101,装备数值!$BG$50:$BG$101,"="&amp;新怪物属性!$CH$2,装备数值!$BH$50:$BH$101,"&lt;="&amp;新怪物属性!$CH76)+SUMIFS(装备数值!BS$50:BS$101,装备数值!$BG$50:$BG$101,"="&amp;新怪物属性!$CI$2,装备数值!$BH$50:$BH$101,"&lt;="&amp;新怪物属性!$CI76)+SUMIFS(装备数值!BS$50:BS$101,装备数值!$BG$50:$BG$101,"="&amp;新怪物属性!$CJ$2,装备数值!$BH$50:$BH$101,"&lt;="&amp;新怪物属性!$CJ76)+SUMIFS(装备数值!BS$50:BS$101,装备数值!$BG$50:$BG$101,"="&amp;新怪物属性!$CK$2,装备数值!$BH$50:$BH$101,"&lt;="&amp;新怪物属性!$CK76)+SUMIFS(装备数值!BS$50:BS$101,装备数值!$BG$50:$BG$101,"="&amp;新怪物属性!$CL$2,装备数值!$BH$50:$BH$101,"&lt;="&amp;新怪物属性!$CL76)+SUMIFS(装备数值!BS$50:BS$101,装备数值!$BG$50:$BG$101,"="&amp;新怪物属性!$CM$2,装备数值!$BH$50:$BH$101,"&lt;="&amp;新怪物属性!$CM76)+SUMIFS(装备数值!BS$50:BS$101,装备数值!$BG$50:$BG$101,"="&amp;新怪物属性!$CN$2,装备数值!$BH$50:$BH$101,"&lt;="&amp;新怪物属性!$CN76)+SUMIFS(装备数值!BS$50:BS$101,装备数值!$BG$50:$BG$101,"="&amp;新怪物属性!$CO$2,装备数值!$BH$50:$BH$101,"&lt;="&amp;新怪物属性!$CO76)+SUMIFS(装备数值!BS$50:BS$101,装备数值!$BG$50:$BG$101,"="&amp;新怪物属性!$CP$2,装备数值!$BH$50:$BH$101,"&lt;="&amp;新怪物属性!$CP76)+SUMIFS(装备数值!BS$50:BS$101,装备数值!$BG$50:$BG$101,"="&amp;新怪物属性!$CQ$2,装备数值!$BH$50:$BH$101,"&lt;="&amp;新怪物属性!$CQ76)+SUMIFS(装备数值!BS$50:BS$101,装备数值!$BG$50:$BG$101,"="&amp;新怪物属性!$CR$2,装备数值!$BH$50:$BH$101,"&lt;="&amp;新怪物属性!$CR76)</f>
        <v>1250</v>
      </c>
      <c r="DA76" s="14">
        <f>SUMIFS(装备数值!BT$50:BT$101,装备数值!$BG$50:$BG$101,"="&amp;新怪物属性!$CF$2,装备数值!$BH$50:$BH$101,"&lt;="&amp;新怪物属性!$CF76)+SUMIFS(装备数值!BT$50:BT$101,装备数值!$BG$50:$BG$101,"="&amp;新怪物属性!$CG$2,装备数值!$BH$50:$BH$101,"&lt;="&amp;新怪物属性!$CG76)+SUMIFS(装备数值!BT$50:BT$101,装备数值!$BG$50:$BG$101,"="&amp;新怪物属性!$CH$2,装备数值!$BH$50:$BH$101,"&lt;="&amp;新怪物属性!$CH76)+SUMIFS(装备数值!BT$50:BT$101,装备数值!$BG$50:$BG$101,"="&amp;新怪物属性!$CI$2,装备数值!$BH$50:$BH$101,"&lt;="&amp;新怪物属性!$CI76)+SUMIFS(装备数值!BT$50:BT$101,装备数值!$BG$50:$BG$101,"="&amp;新怪物属性!$CJ$2,装备数值!$BH$50:$BH$101,"&lt;="&amp;新怪物属性!$CJ76)+SUMIFS(装备数值!BT$50:BT$101,装备数值!$BG$50:$BG$101,"="&amp;新怪物属性!$CK$2,装备数值!$BH$50:$BH$101,"&lt;="&amp;新怪物属性!$CK76)+SUMIFS(装备数值!BT$50:BT$101,装备数值!$BG$50:$BG$101,"="&amp;新怪物属性!$CL$2,装备数值!$BH$50:$BH$101,"&lt;="&amp;新怪物属性!$CL76)+SUMIFS(装备数值!BT$50:BT$101,装备数值!$BG$50:$BG$101,"="&amp;新怪物属性!$CM$2,装备数值!$BH$50:$BH$101,"&lt;="&amp;新怪物属性!$CM76)+SUMIFS(装备数值!BT$50:BT$101,装备数值!$BG$50:$BG$101,"="&amp;新怪物属性!$CN$2,装备数值!$BH$50:$BH$101,"&lt;="&amp;新怪物属性!$CN76)+SUMIFS(装备数值!BT$50:BT$101,装备数值!$BG$50:$BG$101,"="&amp;新怪物属性!$CO$2,装备数值!$BH$50:$BH$101,"&lt;="&amp;新怪物属性!$CO76)+SUMIFS(装备数值!BT$50:BT$101,装备数值!$BG$50:$BG$101,"="&amp;新怪物属性!$CP$2,装备数值!$BH$50:$BH$101,"&lt;="&amp;新怪物属性!$CP76)+SUMIFS(装备数值!BT$50:BT$101,装备数值!$BG$50:$BG$101,"="&amp;新怪物属性!$CQ$2,装备数值!$BH$50:$BH$101,"&lt;="&amp;新怪物属性!$CQ76)+SUMIFS(装备数值!BT$50:BT$101,装备数值!$BG$50:$BG$101,"="&amp;新怪物属性!$CR$2,装备数值!$BH$50:$BH$101,"&lt;="&amp;新怪物属性!$CR76)</f>
        <v>250</v>
      </c>
      <c r="DB76" s="14">
        <f>SUMIFS(装备数值!BU$50:BU$101,装备数值!$BG$50:$BG$101,"="&amp;新怪物属性!$CF$2,装备数值!$BH$50:$BH$101,"&lt;="&amp;新怪物属性!$CF76)+SUMIFS(装备数值!BU$50:BU$101,装备数值!$BG$50:$BG$101,"="&amp;新怪物属性!$CG$2,装备数值!$BH$50:$BH$101,"&lt;="&amp;新怪物属性!$CG76)+SUMIFS(装备数值!BU$50:BU$101,装备数值!$BG$50:$BG$101,"="&amp;新怪物属性!$CH$2,装备数值!$BH$50:$BH$101,"&lt;="&amp;新怪物属性!$CH76)+SUMIFS(装备数值!BU$50:BU$101,装备数值!$BG$50:$BG$101,"="&amp;新怪物属性!$CI$2,装备数值!$BH$50:$BH$101,"&lt;="&amp;新怪物属性!$CI76)+SUMIFS(装备数值!BU$50:BU$101,装备数值!$BG$50:$BG$101,"="&amp;新怪物属性!$CJ$2,装备数值!$BH$50:$BH$101,"&lt;="&amp;新怪物属性!$CJ76)+SUMIFS(装备数值!BU$50:BU$101,装备数值!$BG$50:$BG$101,"="&amp;新怪物属性!$CK$2,装备数值!$BH$50:$BH$101,"&lt;="&amp;新怪物属性!$CK76)+SUMIFS(装备数值!BU$50:BU$101,装备数值!$BG$50:$BG$101,"="&amp;新怪物属性!$CL$2,装备数值!$BH$50:$BH$101,"&lt;="&amp;新怪物属性!$CL76)+SUMIFS(装备数值!BU$50:BU$101,装备数值!$BG$50:$BG$101,"="&amp;新怪物属性!$CM$2,装备数值!$BH$50:$BH$101,"&lt;="&amp;新怪物属性!$CM76)+SUMIFS(装备数值!BU$50:BU$101,装备数值!$BG$50:$BG$101,"="&amp;新怪物属性!$CN$2,装备数值!$BH$50:$BH$101,"&lt;="&amp;新怪物属性!$CN76)+SUMIFS(装备数值!BU$50:BU$101,装备数值!$BG$50:$BG$101,"="&amp;新怪物属性!$CO$2,装备数值!$BH$50:$BH$101,"&lt;="&amp;新怪物属性!$CO76)+SUMIFS(装备数值!BU$50:BU$101,装备数值!$BG$50:$BG$101,"="&amp;新怪物属性!$CP$2,装备数值!$BH$50:$BH$101,"&lt;="&amp;新怪物属性!$CP76)+SUMIFS(装备数值!BU$50:BU$101,装备数值!$BG$50:$BG$101,"="&amp;新怪物属性!$CQ$2,装备数值!$BH$50:$BH$101,"&lt;="&amp;新怪物属性!$CQ76)+SUMIFS(装备数值!BU$50:BU$101,装备数值!$BG$50:$BG$101,"="&amp;新怪物属性!$CR$2,装备数值!$BH$50:$BH$101,"&lt;="&amp;新怪物属性!$CR76)</f>
        <v>0.05</v>
      </c>
      <c r="DC76" s="14">
        <f>SUMIFS(装备数值!BV$50:BV$101,装备数值!$BG$50:$BG$101,"="&amp;新怪物属性!$CF$2,装备数值!$BH$50:$BH$101,"&lt;="&amp;新怪物属性!$CF76)+SUMIFS(装备数值!BV$50:BV$101,装备数值!$BG$50:$BG$101,"="&amp;新怪物属性!$CG$2,装备数值!$BH$50:$BH$101,"&lt;="&amp;新怪物属性!$CG76)+SUMIFS(装备数值!BV$50:BV$101,装备数值!$BG$50:$BG$101,"="&amp;新怪物属性!$CH$2,装备数值!$BH$50:$BH$101,"&lt;="&amp;新怪物属性!$CH76)+SUMIFS(装备数值!BV$50:BV$101,装备数值!$BG$50:$BG$101,"="&amp;新怪物属性!$CI$2,装备数值!$BH$50:$BH$101,"&lt;="&amp;新怪物属性!$CI76)+SUMIFS(装备数值!BV$50:BV$101,装备数值!$BG$50:$BG$101,"="&amp;新怪物属性!$CJ$2,装备数值!$BH$50:$BH$101,"&lt;="&amp;新怪物属性!$CJ76)+SUMIFS(装备数值!BV$50:BV$101,装备数值!$BG$50:$BG$101,"="&amp;新怪物属性!$CK$2,装备数值!$BH$50:$BH$101,"&lt;="&amp;新怪物属性!$CK76)+SUMIFS(装备数值!BV$50:BV$101,装备数值!$BG$50:$BG$101,"="&amp;新怪物属性!$CL$2,装备数值!$BH$50:$BH$101,"&lt;="&amp;新怪物属性!$CL76)+SUMIFS(装备数值!BV$50:BV$101,装备数值!$BG$50:$BG$101,"="&amp;新怪物属性!$CM$2,装备数值!$BH$50:$BH$101,"&lt;="&amp;新怪物属性!$CM76)+SUMIFS(装备数值!BV$50:BV$101,装备数值!$BG$50:$BG$101,"="&amp;新怪物属性!$CN$2,装备数值!$BH$50:$BH$101,"&lt;="&amp;新怪物属性!$CN76)+SUMIFS(装备数值!BV$50:BV$101,装备数值!$BG$50:$BG$101,"="&amp;新怪物属性!$CO$2,装备数值!$BH$50:$BH$101,"&lt;="&amp;新怪物属性!$CO76)+SUMIFS(装备数值!BV$50:BV$101,装备数值!$BG$50:$BG$101,"="&amp;新怪物属性!$CP$2,装备数值!$BH$50:$BH$101,"&lt;="&amp;新怪物属性!$CP76)+SUMIFS(装备数值!BV$50:BV$101,装备数值!$BG$50:$BG$101,"="&amp;新怪物属性!$CQ$2,装备数值!$BH$50:$BH$101,"&lt;="&amp;新怪物属性!$CQ76)+SUMIFS(装备数值!BV$50:BV$101,装备数值!$BG$50:$BG$101,"="&amp;新怪物属性!$CR$2,装备数值!$BH$50:$BH$101,"&lt;="&amp;新怪物属性!$CR76)</f>
        <v>0.05</v>
      </c>
      <c r="DD76" s="14">
        <f>SUMIFS(装备数值!BW$50:BW$101,装备数值!$BG$50:$BG$101,"="&amp;新怪物属性!$CF$2,装备数值!$BH$50:$BH$101,"&lt;="&amp;新怪物属性!$CF76)+SUMIFS(装备数值!BW$50:BW$101,装备数值!$BG$50:$BG$101,"="&amp;新怪物属性!$CG$2,装备数值!$BH$50:$BH$101,"&lt;="&amp;新怪物属性!$CG76)+SUMIFS(装备数值!BW$50:BW$101,装备数值!$BG$50:$BG$101,"="&amp;新怪物属性!$CH$2,装备数值!$BH$50:$BH$101,"&lt;="&amp;新怪物属性!$CH76)+SUMIFS(装备数值!BW$50:BW$101,装备数值!$BG$50:$BG$101,"="&amp;新怪物属性!$CI$2,装备数值!$BH$50:$BH$101,"&lt;="&amp;新怪物属性!$CI76)+SUMIFS(装备数值!BW$50:BW$101,装备数值!$BG$50:$BG$101,"="&amp;新怪物属性!$CJ$2,装备数值!$BH$50:$BH$101,"&lt;="&amp;新怪物属性!$CJ76)+SUMIFS(装备数值!BW$50:BW$101,装备数值!$BG$50:$BG$101,"="&amp;新怪物属性!$CK$2,装备数值!$BH$50:$BH$101,"&lt;="&amp;新怪物属性!$CK76)+SUMIFS(装备数值!BW$50:BW$101,装备数值!$BG$50:$BG$101,"="&amp;新怪物属性!$CL$2,装备数值!$BH$50:$BH$101,"&lt;="&amp;新怪物属性!$CL76)+SUMIFS(装备数值!BW$50:BW$101,装备数值!$BG$50:$BG$101,"="&amp;新怪物属性!$CM$2,装备数值!$BH$50:$BH$101,"&lt;="&amp;新怪物属性!$CM76)+SUMIFS(装备数值!BW$50:BW$101,装备数值!$BG$50:$BG$101,"="&amp;新怪物属性!$CN$2,装备数值!$BH$50:$BH$101,"&lt;="&amp;新怪物属性!$CN76)+SUMIFS(装备数值!BW$50:BW$101,装备数值!$BG$50:$BG$101,"="&amp;新怪物属性!$CO$2,装备数值!$BH$50:$BH$101,"&lt;="&amp;新怪物属性!$CO76)+SUMIFS(装备数值!BW$50:BW$101,装备数值!$BG$50:$BG$101,"="&amp;新怪物属性!$CP$2,装备数值!$BH$50:$BH$101,"&lt;="&amp;新怪物属性!$CP76)+SUMIFS(装备数值!BW$50:BW$101,装备数值!$BG$50:$BG$101,"="&amp;新怪物属性!$CQ$2,装备数值!$BH$50:$BH$101,"&lt;="&amp;新怪物属性!$CQ76)+SUMIFS(装备数值!BW$50:BW$101,装备数值!$BG$50:$BG$101,"="&amp;新怪物属性!$CR$2,装备数值!$BH$50:$BH$101,"&lt;="&amp;新怪物属性!$CR76)</f>
        <v>0</v>
      </c>
      <c r="DE76" s="14">
        <f>SUMIFS(装备数值!BX$50:BX$101,装备数值!$BG$50:$BG$101,"="&amp;新怪物属性!$CF$2,装备数值!$BH$50:$BH$101,"&lt;="&amp;新怪物属性!$CF76)+SUMIFS(装备数值!BX$50:BX$101,装备数值!$BG$50:$BG$101,"="&amp;新怪物属性!$CG$2,装备数值!$BH$50:$BH$101,"&lt;="&amp;新怪物属性!$CG76)+SUMIFS(装备数值!BX$50:BX$101,装备数值!$BG$50:$BG$101,"="&amp;新怪物属性!$CH$2,装备数值!$BH$50:$BH$101,"&lt;="&amp;新怪物属性!$CH76)+SUMIFS(装备数值!BX$50:BX$101,装备数值!$BG$50:$BG$101,"="&amp;新怪物属性!$CI$2,装备数值!$BH$50:$BH$101,"&lt;="&amp;新怪物属性!$CI76)+SUMIFS(装备数值!BX$50:BX$101,装备数值!$BG$50:$BG$101,"="&amp;新怪物属性!$CJ$2,装备数值!$BH$50:$BH$101,"&lt;="&amp;新怪物属性!$CJ76)+SUMIFS(装备数值!BX$50:BX$101,装备数值!$BG$50:$BG$101,"="&amp;新怪物属性!$CK$2,装备数值!$BH$50:$BH$101,"&lt;="&amp;新怪物属性!$CK76)+SUMIFS(装备数值!BX$50:BX$101,装备数值!$BG$50:$BG$101,"="&amp;新怪物属性!$CL$2,装备数值!$BH$50:$BH$101,"&lt;="&amp;新怪物属性!$CL76)+SUMIFS(装备数值!BX$50:BX$101,装备数值!$BG$50:$BG$101,"="&amp;新怪物属性!$CM$2,装备数值!$BH$50:$BH$101,"&lt;="&amp;新怪物属性!$CM76)+SUMIFS(装备数值!BX$50:BX$101,装备数值!$BG$50:$BG$101,"="&amp;新怪物属性!$CN$2,装备数值!$BH$50:$BH$101,"&lt;="&amp;新怪物属性!$CN76)+SUMIFS(装备数值!BX$50:BX$101,装备数值!$BG$50:$BG$101,"="&amp;新怪物属性!$CO$2,装备数值!$BH$50:$BH$101,"&lt;="&amp;新怪物属性!$CO76)+SUMIFS(装备数值!BX$50:BX$101,装备数值!$BG$50:$BG$101,"="&amp;新怪物属性!$CP$2,装备数值!$BH$50:$BH$101,"&lt;="&amp;新怪物属性!$CP76)+SUMIFS(装备数值!BX$50:BX$101,装备数值!$BG$50:$BG$101,"="&amp;新怪物属性!$CQ$2,装备数值!$BH$50:$BH$101,"&lt;="&amp;新怪物属性!$CQ76)+SUMIFS(装备数值!BX$50:BX$101,装备数值!$BG$50:$BG$101,"="&amp;新怪物属性!$CR$2,装备数值!$BH$50:$BH$101,"&lt;="&amp;新怪物属性!$CR76)</f>
        <v>0</v>
      </c>
      <c r="DH76" s="14">
        <f>INDEX(装备数值!$I$13:$M$116,新怪物属性!$P76*8+1,DH$2)*$X76+INDEX(装备数值!$I$13:$M$116,新怪物属性!$Q76*8+2,DH$2)*$Y76+INDEX(装备数值!$I$13:$M$116,新怪物属性!$S76*8+3,DH$2)*$Z76+INDEX(装备数值!$I$13:$M$116,新怪物属性!$R76*8+4,DH$2)*$AA76+INDEX(装备数值!$I$13:$M$116,新怪物属性!$T76*8+5,DH$2)*$AB76+INDEX(装备数值!$I$13:$M$116,新怪物属性!$U76*8+6,DH$2)*$AC76+INDEX(装备数值!$I$13:$M$116,新怪物属性!$V76*8+7,DH$2)*$AD76+INDEX(装备数值!$I$13:$M$116,新怪物属性!$W76*8+8,DH$2)*$AE76</f>
        <v>50400</v>
      </c>
      <c r="DI76" s="14">
        <f>INDEX(装备数值!$I$13:$M$116,新怪物属性!$P76*8+1,DI$2)*$X76+INDEX(装备数值!$I$13:$M$116,新怪物属性!$Q76*8+2,DI$2)*$Y76+INDEX(装备数值!$I$13:$M$116,新怪物属性!$S76*8+3,DI$2)*$Z76+INDEX(装备数值!$I$13:$M$116,新怪物属性!$R76*8+4,DI$2)*$AA76+INDEX(装备数值!$I$13:$M$116,新怪物属性!$T76*8+5,DI$2)*$AB76+INDEX(装备数值!$I$13:$M$116,新怪物属性!$U76*8+6,DI$2)*$AC76+INDEX(装备数值!$I$13:$M$116,新怪物属性!$V76*8+7,DI$2)*$AD76+INDEX(装备数值!$I$13:$M$116,新怪物属性!$W76*8+8,DI$2)*$AE76</f>
        <v>378000</v>
      </c>
      <c r="DJ76" s="14">
        <f>INDEX(装备数值!$I$13:$M$116,新怪物属性!$P76*8+1,DJ$2)*$X76+INDEX(装备数值!$I$13:$M$116,新怪物属性!$Q76*8+2,DJ$2)*$Y76+INDEX(装备数值!$I$13:$M$116,新怪物属性!$S76*8+3,DJ$2)*$Z76+INDEX(装备数值!$I$13:$M$116,新怪物属性!$R76*8+4,DJ$2)*$AA76+INDEX(装备数值!$I$13:$M$116,新怪物属性!$T76*8+5,DJ$2)*$AB76+INDEX(装备数值!$I$13:$M$116,新怪物属性!$U76*8+6,DJ$2)*$AC76+INDEX(装备数值!$I$13:$M$116,新怪物属性!$V76*8+7,DJ$2)*$AD76+INDEX(装备数值!$I$13:$M$116,新怪物属性!$W76*8+8,DJ$2)*$AE76</f>
        <v>25200</v>
      </c>
      <c r="DK76" s="14">
        <f>INDEX(装备数值!$I$13:$M$116,新怪物属性!$P76*8+1,DK$2)*$X76+INDEX(装备数值!$I$13:$M$116,新怪物属性!$Q76*8+2,DK$2)*$Y76+INDEX(装备数值!$I$13:$M$116,新怪物属性!$S76*8+3,DK$2)*$Z76+INDEX(装备数值!$I$13:$M$116,新怪物属性!$R76*8+4,DK$2)*$AA76+INDEX(装备数值!$I$13:$M$116,新怪物属性!$T76*8+5,DK$2)*$AB76+INDEX(装备数值!$I$13:$M$116,新怪物属性!$U76*8+6,DK$2)*$AC76+INDEX(装备数值!$I$13:$M$116,新怪物属性!$V76*8+7,DK$2)*$AD76+INDEX(装备数值!$I$13:$M$116,新怪物属性!$W76*8+8,DK$2)*$AE76</f>
        <v>504000</v>
      </c>
      <c r="DL76" s="14">
        <f>INDEX(装备数值!$I$13:$M$116,新怪物属性!$P76*8+1,DL$2)*$X76+INDEX(装备数值!$I$13:$M$116,新怪物属性!$Q76*8+2,DL$2)*$Y76+INDEX(装备数值!$I$13:$M$116,新怪物属性!$S76*8+3,DL$2)*$Z76+INDEX(装备数值!$I$13:$M$116,新怪物属性!$R76*8+4,DL$2)*$AA76+INDEX(装备数值!$I$13:$M$116,新怪物属性!$T76*8+5,DL$2)*$AB76+INDEX(装备数值!$I$13:$M$116,新怪物属性!$U76*8+6,DL$2)*$AC76+INDEX(装备数值!$I$13:$M$116,新怪物属性!$V76*8+7,DL$2)*$AD76+INDEX(装备数值!$I$13:$M$116,新怪物属性!$W76*8+8,DL$2)*$AE76</f>
        <v>9520</v>
      </c>
      <c r="DO76" s="14">
        <f>INDEX(装备数值!$X$13:$AH$116,$P76*8+1,DO$2)*$AF76+INDEX(装备数值!$X$13:$AH$116,$Q76*8+2,DO$2)*$AG76+INDEX(装备数值!$X$13:$AH$116,$S76*8+3,DO$2)*$AH76+INDEX(装备数值!$X$13:$AH$116,$R76*8+4,DO$2)*$AI76+INDEX(装备数值!$X$13:$AH$116,$T76*8+5,DO$2)*$AJ76+INDEX(装备数值!$X$13:$AH$116,$U76*8+6,DO$2)*$AK76+INDEX(装备数值!$X$13:$AH$116,$V76*8+7,DO$2)*$AL76+INDEX(装备数值!$X$13:$AH$116,$W76*8+8,DO$2)*$AM76</f>
        <v>25000</v>
      </c>
      <c r="DP76" s="14">
        <f>INDEX(装备数值!$X$13:$AH$116,$P76*8+1,DP$2)*$AF76+INDEX(装备数值!$X$13:$AH$116,$Q76*8+2,DP$2)*$AG76+INDEX(装备数值!$X$13:$AH$116,$S76*8+3,DP$2)*$AH76+INDEX(装备数值!$X$13:$AH$116,$R76*8+4,DP$2)*$AI76+INDEX(装备数值!$X$13:$AH$116,$T76*8+5,DP$2)*$AJ76+INDEX(装备数值!$X$13:$AH$116,$U76*8+6,DP$2)*$AK76+INDEX(装备数值!$X$13:$AH$116,$V76*8+7,DP$2)*$AL76+INDEX(装备数值!$X$13:$AH$116,$W76*8+8,DP$2)*$AM76</f>
        <v>172500</v>
      </c>
      <c r="DQ76" s="14">
        <f>INDEX(装备数值!$X$13:$AH$116,$P76*8+1,DQ$2)*$AF76+INDEX(装备数值!$X$13:$AH$116,$Q76*8+2,DQ$2)*$AG76+INDEX(装备数值!$X$13:$AH$116,$S76*8+3,DQ$2)*$AH76+INDEX(装备数值!$X$13:$AH$116,$R76*8+4,DQ$2)*$AI76+INDEX(装备数值!$X$13:$AH$116,$T76*8+5,DQ$2)*$AJ76+INDEX(装备数值!$X$13:$AH$116,$U76*8+6,DQ$2)*$AK76+INDEX(装备数值!$X$13:$AH$116,$V76*8+7,DQ$2)*$AL76+INDEX(装备数值!$X$13:$AH$116,$W76*8+8,DQ$2)*$AM76</f>
        <v>10500</v>
      </c>
      <c r="DR76" s="14">
        <f>INDEX(装备数值!$X$13:$AH$116,$P76*8+1,DR$2)*$AF76+INDEX(装备数值!$X$13:$AH$116,$Q76*8+2,DR$2)*$AG76+INDEX(装备数值!$X$13:$AH$116,$S76*8+3,DR$2)*$AH76+INDEX(装备数值!$X$13:$AH$116,$R76*8+4,DR$2)*$AI76+INDEX(装备数值!$X$13:$AH$116,$T76*8+5,DR$2)*$AJ76+INDEX(装备数值!$X$13:$AH$116,$U76*8+6,DR$2)*$AK76+INDEX(装备数值!$X$13:$AH$116,$V76*8+7,DR$2)*$AL76+INDEX(装备数值!$X$13:$AH$116,$W76*8+8,DR$2)*$AM76</f>
        <v>275000</v>
      </c>
      <c r="DS76" s="14">
        <f>INDEX(装备数值!$X$13:$AH$116,$P76*8+1,DS$2)*$AF76+INDEX(装备数值!$X$13:$AH$116,$Q76*8+2,DS$2)*$AG76+INDEX(装备数值!$X$13:$AH$116,$S76*8+3,DS$2)*$AH76+INDEX(装备数值!$X$13:$AH$116,$R76*8+4,DS$2)*$AI76+INDEX(装备数值!$X$13:$AH$116,$T76*8+5,DS$2)*$AJ76+INDEX(装备数值!$X$13:$AH$116,$U76*8+6,DS$2)*$AK76+INDEX(装备数值!$X$13:$AH$116,$V76*8+7,DS$2)*$AL76+INDEX(装备数值!$X$13:$AH$116,$W76*8+8,DS$2)*$AM76</f>
        <v>4200</v>
      </c>
      <c r="DT76" s="14">
        <f>INDEX(装备数值!$X$13:$AH$116,$P76*8+1,DT$2)*$AF76+INDEX(装备数值!$X$13:$AH$116,$Q76*8+2,DT$2)*$AG76+INDEX(装备数值!$X$13:$AH$116,$S76*8+3,DT$2)*$AH76+INDEX(装备数值!$X$13:$AH$116,$R76*8+4,DT$2)*$AI76+INDEX(装备数值!$X$13:$AH$116,$T76*8+5,DT$2)*$AJ76+INDEX(装备数值!$X$13:$AH$116,$U76*8+6,DT$2)*$AK76+INDEX(装备数值!$X$13:$AH$116,$V76*8+7,DT$2)*$AL76+INDEX(装备数值!$X$13:$AH$116,$W76*8+8,DT$2)*$AM76</f>
        <v>18000</v>
      </c>
      <c r="DU76" s="14">
        <f>INDEX(装备数值!$X$13:$AH$116,$P76*8+1,DU$2)*$AF76+INDEX(装备数值!$X$13:$AH$116,$Q76*8+2,DU$2)*$AG76+INDEX(装备数值!$X$13:$AH$116,$S76*8+3,DU$2)*$AH76+INDEX(装备数值!$X$13:$AH$116,$R76*8+4,DU$2)*$AI76+INDEX(装备数值!$X$13:$AH$116,$T76*8+5,DU$2)*$AJ76+INDEX(装备数值!$X$13:$AH$116,$U76*8+6,DU$2)*$AK76+INDEX(装备数值!$X$13:$AH$116,$V76*8+7,DU$2)*$AL76+INDEX(装备数值!$X$13:$AH$116,$W76*8+8,DU$2)*$AM76</f>
        <v>15750</v>
      </c>
      <c r="DV76" s="14">
        <f>INDEX(装备数值!$X$13:$AH$116,$P76*8+1,DV$2)*$AF76+INDEX(装备数值!$X$13:$AH$116,$Q76*8+2,DV$2)*$AG76+INDEX(装备数值!$X$13:$AH$116,$S76*8+3,DV$2)*$AH76+INDEX(装备数值!$X$13:$AH$116,$R76*8+4,DV$2)*$AI76+INDEX(装备数值!$X$13:$AH$116,$T76*8+5,DV$2)*$AJ76+INDEX(装备数值!$X$13:$AH$116,$U76*8+6,DV$2)*$AK76+INDEX(装备数值!$X$13:$AH$116,$V76*8+7,DV$2)*$AL76+INDEX(装备数值!$X$13:$AH$116,$W76*8+8,DV$2)*$AM76</f>
        <v>18000</v>
      </c>
      <c r="DW76" s="14">
        <f>INDEX(装备数值!$X$13:$AH$116,$P76*8+1,DW$2)*$AF76+INDEX(装备数值!$X$13:$AH$116,$Q76*8+2,DW$2)*$AG76+INDEX(装备数值!$X$13:$AH$116,$S76*8+3,DW$2)*$AH76+INDEX(装备数值!$X$13:$AH$116,$R76*8+4,DW$2)*$AI76+INDEX(装备数值!$X$13:$AH$116,$T76*8+5,DW$2)*$AJ76+INDEX(装备数值!$X$13:$AH$116,$U76*8+6,DW$2)*$AK76+INDEX(装备数值!$X$13:$AH$116,$V76*8+7,DW$2)*$AL76+INDEX(装备数值!$X$13:$AH$116,$W76*8+8,DW$2)*$AM76</f>
        <v>15750</v>
      </c>
      <c r="DX76" s="14">
        <f>INDEX(装备数值!$X$13:$AH$116,$P76*8+1,DX$2)*$AF76+INDEX(装备数值!$X$13:$AH$116,$Q76*8+2,DX$2)*$AG76+INDEX(装备数值!$X$13:$AH$116,$S76*8+3,DX$2)*$AH76+INDEX(装备数值!$X$13:$AH$116,$R76*8+4,DX$2)*$AI76+INDEX(装备数值!$X$13:$AH$116,$T76*8+5,DX$2)*$AJ76+INDEX(装备数值!$X$13:$AH$116,$U76*8+6,DX$2)*$AK76+INDEX(装备数值!$X$13:$AH$116,$V76*8+7,DX$2)*$AL76+INDEX(装备数值!$X$13:$AH$116,$W76*8+8,DX$2)*$AM76</f>
        <v>50</v>
      </c>
      <c r="DY76" s="14">
        <f>INDEX(装备数值!$X$13:$AH$116,$P76*8+1,DY$2)*$AF76+INDEX(装备数值!$X$13:$AH$116,$Q76*8+2,DY$2)*$AG76+INDEX(装备数值!$X$13:$AH$116,$S76*8+3,DY$2)*$AH76+INDEX(装备数值!$X$13:$AH$116,$R76*8+4,DY$2)*$AI76+INDEX(装备数值!$X$13:$AH$116,$T76*8+5,DY$2)*$AJ76+INDEX(装备数值!$X$13:$AH$116,$U76*8+6,DY$2)*$AK76+INDEX(装备数值!$X$13:$AH$116,$V76*8+7,DY$2)*$AL76+INDEX(装备数值!$X$13:$AH$116,$W76*8+8,DY$2)*$AM76</f>
        <v>50</v>
      </c>
      <c r="EA76" s="14">
        <f>INDEX(装备数值!$AN$17:$AN$117,MATCH(MIN($X76:$AE76),装备数值!$AO$17:$AO$117,1))</f>
        <v>28</v>
      </c>
      <c r="EB76" s="14">
        <f>IF(COUNTIF($P76:$W76,"&gt;"&amp;0)=8,INDEX(装备数值!AR$17:AR$117,$EA76+1),0)</f>
        <v>8344</v>
      </c>
      <c r="EC76" s="14">
        <f>IF(COUNTIF($P76:$W76,"&gt;"&amp;0)=8,INDEX(装备数值!AS$17:AS$117,$EA76+1),0)</f>
        <v>63000</v>
      </c>
      <c r="ED76" s="14">
        <f>IF(COUNTIF($P76:$W76,"&gt;"&amp;0)=8,INDEX(装备数值!AT$17:AT$117,$EA76+1),0)</f>
        <v>4144</v>
      </c>
      <c r="EE76" s="14">
        <f>IF(COUNTIF($P76:$W76,"&gt;"&amp;0)=8,INDEX(装备数值!AU$17:AU$117,$EA76+1),0)</f>
        <v>84000</v>
      </c>
      <c r="EF76" s="14">
        <f>IF(COUNTIF($P76:$W76,"&gt;"&amp;0)=8,INDEX(装备数值!AV$17:AV$117,$EA76+1),0)</f>
        <v>1680</v>
      </c>
      <c r="EH76" s="14">
        <f>INDEX(装备数值!$AY$17:$AY$77,MATCH(新怪物属性!AF76,装备数值!$AZ$17:$AZ$77,1))</f>
        <v>30</v>
      </c>
      <c r="EI76" s="26">
        <f>INDEX(装备数值!BA$17:BA$77,新怪物属性!EH76+1)</f>
        <v>0.45</v>
      </c>
      <c r="EJ76" s="26">
        <f>INDEX(装备数值!BA$17:BA$77,新怪物属性!EH76+1)</f>
        <v>0.45</v>
      </c>
      <c r="EL76" s="14">
        <f t="shared" si="144"/>
        <v>19</v>
      </c>
      <c r="EM76" s="14">
        <f>VLOOKUP(EL76,军阶与晶片数值!$W$6:$X$27,2)</f>
        <v>4</v>
      </c>
      <c r="EN76" s="14">
        <f>INDEX(军阶与晶片数值!Y$6:Y$27,$EM76+1)</f>
        <v>400</v>
      </c>
      <c r="EO76" s="14">
        <f>INDEX(军阶与晶片数值!Z$6:Z$27,$EM76+1)</f>
        <v>400</v>
      </c>
      <c r="EP76" s="14">
        <f>INDEX(军阶与晶片数值!AA$6:AA$27,$EM76+1)</f>
        <v>400</v>
      </c>
      <c r="EQ76" s="14">
        <f>INDEX(军阶与晶片数值!AB$6:AB$27,$EM76+1)</f>
        <v>400</v>
      </c>
      <c r="ER76" s="29">
        <f>INDEX(军阶与晶片数值!AC$6:AC$27,$EM76+1)</f>
        <v>20</v>
      </c>
      <c r="ES76" s="29">
        <f>INDEX(军阶与晶片数值!AD$6:AD$27,$EM76+1)</f>
        <v>10</v>
      </c>
      <c r="EU76" s="26">
        <f>INDEX(军阶与晶片数值!I$6:I$16,AN76+1)</f>
        <v>6.5000000000000002E-2</v>
      </c>
      <c r="EV76" s="26">
        <f>INDEX(军阶与晶片数值!M$6:M$16,AO76+1)</f>
        <v>6.5000000000000002E-2</v>
      </c>
      <c r="EW76" s="26">
        <f>INDEX(军阶与晶片数值!J$6:J$16,AP76+1)</f>
        <v>6.5000000000000002E-2</v>
      </c>
      <c r="EX76" s="26">
        <f>INDEX(军阶与晶片数值!K$6:K$16,AQ76+1)</f>
        <v>0.13</v>
      </c>
      <c r="EY76" s="26">
        <f>INDEX(军阶与晶片数值!L$6:L$16,AR76+1)</f>
        <v>0.13</v>
      </c>
      <c r="EZ76" s="28">
        <f>INDEX(军阶与晶片数值!N$6:N$16,AS76+1)</f>
        <v>0</v>
      </c>
      <c r="FA76" s="28">
        <f>INDEX(军阶与晶片数值!O$6:O$16,AT76+1)</f>
        <v>0</v>
      </c>
      <c r="FB76" s="28">
        <f>INDEX(军阶与晶片数值!P$6:P$16,AU76+1)</f>
        <v>0</v>
      </c>
      <c r="FC76" s="28">
        <f>INDEX(军阶与晶片数值!Q$6:Q$16,AV76+1)</f>
        <v>0</v>
      </c>
      <c r="FD76" s="26">
        <f>INDEX(军阶与晶片数值!R$6:R$16,AW76+1)</f>
        <v>0.06</v>
      </c>
      <c r="FE76" s="26">
        <f>INDEX(军阶与晶片数值!S$6:S$16,AX76+1)</f>
        <v>0.06</v>
      </c>
      <c r="FF76" s="26">
        <f>INDEX(军阶与晶片数值!T$6:T$16,AY76+1)</f>
        <v>0</v>
      </c>
      <c r="FG76" s="26">
        <f>INDEX(军阶与晶片数值!U$6:U$16,AZ76+1)</f>
        <v>0</v>
      </c>
      <c r="FI76" s="26">
        <f>INDEX(军阶与晶片数值!$C$6:$C$36,新怪物属性!$BA76+1)</f>
        <v>0.7</v>
      </c>
      <c r="FJ76" s="26">
        <f>INDEX(军阶与晶片数值!$C$6:$C$36,新怪物属性!$BA76+1)</f>
        <v>0.7</v>
      </c>
      <c r="FK76" s="26">
        <f>INDEX(军阶与晶片数值!$C$6:$C$36,新怪物属性!$BA76+1)</f>
        <v>0.7</v>
      </c>
      <c r="FL76" s="26">
        <f>INDEX(军阶与晶片数值!$C$6:$C$36,新怪物属性!$BA76+1)</f>
        <v>0.7</v>
      </c>
      <c r="FM76" s="26">
        <f>INDEX(军阶与晶片数值!$C$6:$C$36,新怪物属性!$BA76+1)</f>
        <v>0.7</v>
      </c>
      <c r="FO76" s="14">
        <f>INDEX(战舰突破!$H$6:$H$18,新怪物属性!$J76+1)+INDEX(战舰突破!$H$23:$H$35,新怪物属性!$K76+1)+INDEX(战舰突破!$H$40:$H$52,新怪物属性!$L76+1)</f>
        <v>200</v>
      </c>
      <c r="FP76" s="14">
        <f>INDEX(战舰突破!$I$6:$I$18,新怪物属性!$J76+1)+INDEX(战舰突破!$I$23:$I$35,新怪物属性!$K76+1)+INDEX(战舰突破!$I$40:$I$52,新怪物属性!$L76+1)</f>
        <v>200</v>
      </c>
      <c r="FQ76" s="14">
        <f>INDEX(战舰突破!$J$6:$J$18,新怪物属性!$J76+1)+INDEX(战舰突破!$J$23:$J$35,新怪物属性!$K76+1)+INDEX(战舰突破!$J$40:$J$52,新怪物属性!$L76+1)</f>
        <v>0</v>
      </c>
      <c r="FR76" s="14">
        <f>INDEX(战舰突破!$K$6:$K$18,新怪物属性!$J76+1)+INDEX(战舰突破!$K$23:$K$35,新怪物属性!$K76+1)+INDEX(战舰突破!$K$40:$K$52,新怪物属性!$L76+1)</f>
        <v>0</v>
      </c>
      <c r="FS76" s="14">
        <f>INDEX(战舰突破!$L$6:$L$18,新怪物属性!$J76+1)+INDEX(战舰突破!$L$23:$L$35,新怪物属性!$K76+1)+INDEX(战舰突破!$L$40:$L$52,新怪物属性!$L76+1)</f>
        <v>200</v>
      </c>
      <c r="FT76" s="18">
        <f>INDEX(战舰突破!$N$6:$N$18,新怪物属性!$J76+1)+INDEX(战舰突破!$N$23:$N$35,新怪物属性!$K76+1)+INDEX(战舰突破!$N$40:$N$52,新怪物属性!$L76+1)</f>
        <v>0</v>
      </c>
      <c r="FU76" s="18">
        <f>INDEX(战舰突破!$O$6:$O$18,新怪物属性!$J76+1)+INDEX(战舰突破!$O$23:$O$35,新怪物属性!$K76+1)+INDEX(战舰突破!$O$40:$O$52,新怪物属性!$L76+1)</f>
        <v>0.6</v>
      </c>
      <c r="FV76" s="18">
        <f>INDEX(战舰突破!$P$6:$P$18,新怪物属性!$J76+1)+INDEX(战舰突破!$P$23:$P$35,新怪物属性!$K76+1)+INDEX(战舰突破!$P$40:$P$52,新怪物属性!$L76+1)</f>
        <v>0</v>
      </c>
      <c r="FW76" s="18">
        <f>INDEX(战舰突破!$Q$6:$Q$18,新怪物属性!$J76+1)+INDEX(战舰突破!$Q$23:$Q$35,新怪物属性!$K76+1)+INDEX(战舰突破!$Q$40:$Q$52,新怪物属性!$L76+1)</f>
        <v>0.3</v>
      </c>
      <c r="FX76" s="18">
        <f>INDEX(战舰突破!$R$6:$R$18,新怪物属性!$J76+1)+INDEX(战舰突破!$R$23:$R$35,新怪物属性!$K76+1)+INDEX(战舰突破!$R$40:$R$52,新怪物属性!$L76+1)</f>
        <v>0</v>
      </c>
      <c r="FY76" s="18">
        <f>INDEX(战舰突破!$M$6:$M$18,新怪物属性!$J76+1)+INDEX(战舰突破!$M$23:$M$35,新怪物属性!$K76+1)+INDEX(战舰突破!$M$40:$M$52,新怪物属性!$L76+1)</f>
        <v>0.2</v>
      </c>
      <c r="FZ76" s="22">
        <f>INDEX(战舰突破!$W$6:$W$18,新怪物属性!$J76+1)+INDEX(战舰突破!$W$23:$W$35,新怪物属性!$K76+1)+INDEX(战舰突破!$W$40:$W$52,新怪物属性!$L76+1)</f>
        <v>0.5</v>
      </c>
      <c r="GC76" s="14">
        <f>INDEX(战舰突破!$S$6:$S$18,新怪物属性!$J76+1)</f>
        <v>0</v>
      </c>
      <c r="GD76" s="14">
        <f>INDEX(战舰突破!$T$6:$T$18,新怪物属性!$J76+1)</f>
        <v>0.5</v>
      </c>
      <c r="GE76" s="14">
        <f>INDEX(战舰突破!$U$6:$U$18,新怪物属性!$J76+1)</f>
        <v>0.1</v>
      </c>
      <c r="GF76" s="14">
        <f>INDEX(战舰突破!$V$6:$V$18,新怪物属性!$J76+1)</f>
        <v>0</v>
      </c>
      <c r="GG76" s="14">
        <f>INDEX(战舰突破!$X$6:$X$18,新怪物属性!$J76+1)</f>
        <v>7</v>
      </c>
      <c r="GI76" s="14">
        <f>INDEX(战舰突破!$S$23:$S$35,新怪物属性!$J76+1)</f>
        <v>0.6</v>
      </c>
      <c r="GJ76" s="14">
        <f>INDEX(战舰突破!$T$23:$T$35,新怪物属性!$J76+1)</f>
        <v>0.25</v>
      </c>
      <c r="GK76" s="14">
        <f>INDEX(战舰突破!$U$23:$U$35,新怪物属性!$J76+1)</f>
        <v>0.1</v>
      </c>
      <c r="GL76" s="14">
        <f>INDEX(战舰突破!$V$23:$V$35,新怪物属性!$J76+1)</f>
        <v>0</v>
      </c>
      <c r="GM76" s="14">
        <f>INDEX(战舰突破!$X$23:$X$35,新怪物属性!$J76+1)</f>
        <v>105</v>
      </c>
      <c r="GO76" s="14">
        <f>INDEX(战舰突破!$S$40:$S$52,新怪物属性!$J76+1)</f>
        <v>0.6</v>
      </c>
      <c r="GP76" s="14">
        <f>INDEX(战舰突破!$T$40:$T$52,新怪物属性!$J76+1)</f>
        <v>0.25</v>
      </c>
      <c r="GQ76" s="14">
        <f>INDEX(战舰突破!$U$40:$U$52,新怪物属性!$J76+1)</f>
        <v>0.1</v>
      </c>
      <c r="GR76" s="14">
        <f>INDEX(战舰突破!$V$40:$V$52,新怪物属性!$J76+1)</f>
        <v>0</v>
      </c>
      <c r="GS76" s="14">
        <f>INDEX(战舰突破!$X$40:$X$52,新怪物属性!$J76+1)</f>
        <v>175</v>
      </c>
      <c r="GV76" s="14">
        <v>1</v>
      </c>
      <c r="GW76" s="14">
        <v>21</v>
      </c>
      <c r="GX76" s="14">
        <v>1</v>
      </c>
      <c r="GY76" s="14">
        <v>19</v>
      </c>
      <c r="GZ76" s="14">
        <v>2</v>
      </c>
      <c r="HA76" s="14">
        <v>16</v>
      </c>
      <c r="HB76" s="14">
        <v>1</v>
      </c>
      <c r="HC76" s="14">
        <v>14</v>
      </c>
      <c r="HD76" s="14">
        <v>0</v>
      </c>
      <c r="HE76" s="14">
        <v>0</v>
      </c>
      <c r="HF76" s="14">
        <v>1</v>
      </c>
      <c r="HG76" s="14">
        <v>2</v>
      </c>
      <c r="HH76" s="14">
        <v>0</v>
      </c>
      <c r="HI76" s="14">
        <v>7</v>
      </c>
      <c r="HJ76" s="14">
        <v>0</v>
      </c>
      <c r="HK76" s="14">
        <v>0</v>
      </c>
      <c r="HL76" s="14">
        <v>0</v>
      </c>
      <c r="HM76" s="14">
        <v>0</v>
      </c>
      <c r="HN76" s="14">
        <v>0</v>
      </c>
      <c r="HO76" s="14">
        <v>0</v>
      </c>
      <c r="HP76" s="14">
        <v>0</v>
      </c>
      <c r="HQ76" s="14">
        <v>0</v>
      </c>
      <c r="HR76" s="14">
        <v>0</v>
      </c>
      <c r="HS76" s="14">
        <v>0</v>
      </c>
      <c r="HT76" s="14">
        <v>0</v>
      </c>
      <c r="HU76" s="14">
        <v>0</v>
      </c>
      <c r="HX76" s="14">
        <v>7</v>
      </c>
      <c r="HY76" s="14">
        <v>6</v>
      </c>
      <c r="IB76" s="14">
        <f>IF($GV76=0,0,INDEX(战宠!P$15:P$27,新怪物属性!$GV$3)*(INDEX(战宠!$U$7:$Y$10,1,新怪物属性!$GV76)))*(新怪物属性!$GW76+4)
+IF($GX76=0,0,INDEX(战宠!P$15:P$27,新怪物属性!$GX$3)*(INDEX(战宠!$U$7:$Y$10,1,新怪物属性!$GX76)))*(新怪物属性!$GY76+4)
+IF($GZ76=0,0,INDEX(战宠!P$15:P$27,新怪物属性!$GZ$3)*(INDEX(战宠!$U$7:$Y$10,1,新怪物属性!$GZ76)))*(新怪物属性!$HA76+4)
+IF($HB76=0,0,INDEX(战宠!P$15:P$27,新怪物属性!$HB$3)*(INDEX(战宠!$U$7:$Y$10,1,新怪物属性!$HB76)))*(新怪物属性!$HC76+4)
+IF($HD76=0,0,INDEX(战宠!P$15:P$27,新怪物属性!$HD$3)*(INDEX(战宠!$U$7:$Y$10,1,新怪物属性!$HD76)))*(新怪物属性!$HE76+4)
+IF($HF76=0,0,INDEX(战宠!P$15:P$27,新怪物属性!$HF$3)*(INDEX(战宠!$U$7:$Y$10,1,新怪物属性!$HF76)))*(新怪物属性!$HG76+4)
+IF($HH76=0,0,INDEX(战宠!P$15:P$27,新怪物属性!$HH$3)*(INDEX(战宠!$U$7:$Y$10,1,新怪物属性!$HH76)))*(新怪物属性!$HI76+4)
+IF($HJ76=0,0,INDEX(战宠!P$15:P$27,新怪物属性!$HJ$3)*(INDEX(战宠!$U$7:$Y$10,1,新怪物属性!$HJ76)))*(新怪物属性!$HK76+4)
+IF($HL76=0,0,INDEX(战宠!P$15:P$27,新怪物属性!$HL$3)*(INDEX(战宠!$U$7:$Y$10,1,新怪物属性!$HL76)))*(新怪物属性!$HM76+4)
+IF($HN76=0,0,INDEX(战宠!P$15:P$27,新怪物属性!$HN$3)*(INDEX(战宠!$U$7:$Y$10,1,新怪物属性!$HN76)))*(新怪物属性!$HO76+4)
+IF($HP76=0,0,INDEX(战宠!P$15:P$27,新怪物属性!$HP$3)*(INDEX(战宠!$U$7:$Y$10,1,新怪物属性!$HP76)))*(新怪物属性!$HQ76+4)
+IF($HR76=0,0,INDEX(战宠!P$15:P$27,新怪物属性!$HR$3)*(INDEX(战宠!$U$7:$Y$10,1,新怪物属性!$HR76)))*(新怪物属性!$HS76+4)
+IF($HT76=0,0,INDEX(战宠!P$15:P$27,新怪物属性!$HT$3)*(INDEX(战宠!$U$7:$Y$10,1,新怪物属性!$HT76)))*(新怪物属性!$HU76+4)</f>
        <v>87200</v>
      </c>
      <c r="IC76" s="14">
        <f>IF($GV76=0,0,INDEX(战宠!Q$15:Q$27,新怪物属性!$GV$3)*(INDEX(战宠!$U$7:$Y$10,1,新怪物属性!$GV76)))*(新怪物属性!$GW76+4)
+IF($GX76=0,0,INDEX(战宠!Q$15:Q$27,新怪物属性!$GX$3)*(INDEX(战宠!$U$7:$Y$10,1,新怪物属性!$GX76)))*(新怪物属性!$GY76+4)
+IF($GZ76=0,0,INDEX(战宠!Q$15:Q$27,新怪物属性!$GZ$3)*(INDEX(战宠!$U$7:$Y$10,1,新怪物属性!$GZ76)))*(新怪物属性!$HA76+4)
+IF($HB76=0,0,INDEX(战宠!Q$15:Q$27,新怪物属性!$HB$3)*(INDEX(战宠!$U$7:$Y$10,1,新怪物属性!$HB76)))*(新怪物属性!$HC76+4)
+IF($HD76=0,0,INDEX(战宠!Q$15:Q$27,新怪物属性!$HD$3)*(INDEX(战宠!$U$7:$Y$10,1,新怪物属性!$HD76)))*(新怪物属性!$HE76+4)
+IF($HF76=0,0,INDEX(战宠!Q$15:Q$27,新怪物属性!$HF$3)*(INDEX(战宠!$U$7:$Y$10,1,新怪物属性!$HF76)))*(新怪物属性!$HG76+4)
+IF($HH76=0,0,INDEX(战宠!Q$15:Q$27,新怪物属性!$HH$3)*(INDEX(战宠!$U$7:$Y$10,1,新怪物属性!$HH76)))*(新怪物属性!$HI76+4)
+IF($HJ76=0,0,INDEX(战宠!Q$15:Q$27,新怪物属性!$HJ$3)*(INDEX(战宠!$U$7:$Y$10,1,新怪物属性!$HJ76)))*(新怪物属性!$HK76+4)
+IF($HL76=0,0,INDEX(战宠!Q$15:Q$27,新怪物属性!$HL$3)*(INDEX(战宠!$U$7:$Y$10,1,新怪物属性!$HL76)))*(新怪物属性!$HM76+4)
+IF($HN76=0,0,INDEX(战宠!Q$15:Q$27,新怪物属性!$HN$3)*(INDEX(战宠!$U$7:$Y$10,1,新怪物属性!$HN76)))*(新怪物属性!$HO76+4)
+IF($HP76=0,0,INDEX(战宠!Q$15:Q$27,新怪物属性!$HP$3)*(INDEX(战宠!$U$7:$Y$10,1,新怪物属性!$HP76)))*(新怪物属性!$HQ76+4)
+IF($HR76=0,0,INDEX(战宠!Q$15:Q$27,新怪物属性!$HR$3)*(INDEX(战宠!$U$7:$Y$10,1,新怪物属性!$HR76)))*(新怪物属性!$HS76+4)
+IF($HT76=0,0,INDEX(战宠!Q$15:Q$27,新怪物属性!$HT$3)*(INDEX(战宠!$U$7:$Y$10,1,新怪物属性!$HT76)))*(新怪物属性!$HU76+4)</f>
        <v>612000</v>
      </c>
      <c r="ID76" s="14">
        <f>IF($GV76=0,0,INDEX(战宠!R$15:R$27,新怪物属性!$GV$3)*(INDEX(战宠!$U$7:$Y$10,1,新怪物属性!$GV76)))*(新怪物属性!$GW76+4)
+IF($GX76=0,0,INDEX(战宠!R$15:R$27,新怪物属性!$GX$3)*(INDEX(战宠!$U$7:$Y$10,1,新怪物属性!$GX76)))*(新怪物属性!$GY76+4)
+IF($GZ76=0,0,INDEX(战宠!R$15:R$27,新怪物属性!$GZ$3)*(INDEX(战宠!$U$7:$Y$10,1,新怪物属性!$GZ76)))*(新怪物属性!$HA76+4)
+IF($HB76=0,0,INDEX(战宠!R$15:R$27,新怪物属性!$HB$3)*(INDEX(战宠!$U$7:$Y$10,1,新怪物属性!$HB76)))*(新怪物属性!$HC76+4)
+IF($HD76=0,0,INDEX(战宠!R$15:R$27,新怪物属性!$HD$3)*(INDEX(战宠!$U$7:$Y$10,1,新怪物属性!$HD76)))*(新怪物属性!$HE76+4)
+IF($HF76=0,0,INDEX(战宠!R$15:R$27,新怪物属性!$HF$3)*(INDEX(战宠!$U$7:$Y$10,1,新怪物属性!$HF76)))*(新怪物属性!$HG76+4)
+IF($HH76=0,0,INDEX(战宠!R$15:R$27,新怪物属性!$HH$3)*(INDEX(战宠!$U$7:$Y$10,1,新怪物属性!$HH76)))*(新怪物属性!$HI76+4)
+IF($HJ76=0,0,INDEX(战宠!R$15:R$27,新怪物属性!$HJ$3)*(INDEX(战宠!$U$7:$Y$10,1,新怪物属性!$HJ76)))*(新怪物属性!$HK76+4)
+IF($HL76=0,0,INDEX(战宠!R$15:R$27,新怪物属性!$HL$3)*(INDEX(战宠!$U$7:$Y$10,1,新怪物属性!$HL76)))*(新怪物属性!$HM76+4)
+IF($HN76=0,0,INDEX(战宠!R$15:R$27,新怪物属性!$HN$3)*(INDEX(战宠!$U$7:$Y$10,1,新怪物属性!$HN76)))*(新怪物属性!$HO76+4)
+IF($HP76=0,0,INDEX(战宠!R$15:R$27,新怪物属性!$HP$3)*(INDEX(战宠!$U$7:$Y$10,1,新怪物属性!$HP76)))*(新怪物属性!$HQ76+4)
+IF($HR76=0,0,INDEX(战宠!R$15:R$27,新怪物属性!$HR$3)*(INDEX(战宠!$U$7:$Y$10,1,新怪物属性!$HR76)))*(新怪物属性!$HS76+4)
+IF($HT76=0,0,INDEX(战宠!R$15:R$27,新怪物属性!$HT$3)*(INDEX(战宠!$U$7:$Y$10,1,新怪物属性!$HT76)))*(新怪物属性!$HU76+4)</f>
        <v>46400</v>
      </c>
      <c r="IE76" s="14">
        <f>IF($GV76=0,0,INDEX(战宠!S$15:S$27,新怪物属性!$GV$3)*(INDEX(战宠!$U$7:$Y$10,1,新怪物属性!$GV76)))*(新怪物属性!$GW76+4)
+IF($GX76=0,0,INDEX(战宠!S$15:S$27,新怪物属性!$GX$3)*(INDEX(战宠!$U$7:$Y$10,1,新怪物属性!$GX76)))*(新怪物属性!$GY76+4)
+IF($GZ76=0,0,INDEX(战宠!S$15:S$27,新怪物属性!$GZ$3)*(INDEX(战宠!$U$7:$Y$10,1,新怪物属性!$GZ76)))*(新怪物属性!$HA76+4)
+IF($HB76=0,0,INDEX(战宠!S$15:S$27,新怪物属性!$HB$3)*(INDEX(战宠!$U$7:$Y$10,1,新怪物属性!$HB76)))*(新怪物属性!$HC76+4)
+IF($HD76=0,0,INDEX(战宠!S$15:S$27,新怪物属性!$HD$3)*(INDEX(战宠!$U$7:$Y$10,1,新怪物属性!$HD76)))*(新怪物属性!$HE76+4)
+IF($HF76=0,0,INDEX(战宠!S$15:S$27,新怪物属性!$HF$3)*(INDEX(战宠!$U$7:$Y$10,1,新怪物属性!$HF76)))*(新怪物属性!$HG76+4)
+IF($HH76=0,0,INDEX(战宠!S$15:S$27,新怪物属性!$HH$3)*(INDEX(战宠!$U$7:$Y$10,1,新怪物属性!$HH76)))*(新怪物属性!$HI76+4)
+IF($HJ76=0,0,INDEX(战宠!S$15:S$27,新怪物属性!$HJ$3)*(INDEX(战宠!$U$7:$Y$10,1,新怪物属性!$HJ76)))*(新怪物属性!$HK76+4)
+IF($HL76=0,0,INDEX(战宠!S$15:S$27,新怪物属性!$HL$3)*(INDEX(战宠!$U$7:$Y$10,1,新怪物属性!$HL76)))*(新怪物属性!$HM76+4)
+IF($HN76=0,0,INDEX(战宠!S$15:S$27,新怪物属性!$HN$3)*(INDEX(战宠!$U$7:$Y$10,1,新怪物属性!$HN76)))*(新怪物属性!$HO76+4)
+IF($HP76=0,0,INDEX(战宠!S$15:S$27,新怪物属性!$HP$3)*(INDEX(战宠!$U$7:$Y$10,1,新怪物属性!$HP76)))*(新怪物属性!$HQ76+4)
+IF($HR76=0,0,INDEX(战宠!S$15:S$27,新怪物属性!$HR$3)*(INDEX(战宠!$U$7:$Y$10,1,新怪物属性!$HR76)))*(新怪物属性!$HS76+4)
+IF($HT76=0,0,INDEX(战宠!S$15:S$27,新怪物属性!$HT$3)*(INDEX(战宠!$U$7:$Y$10,1,新怪物属性!$HT76)))*(新怪物属性!$HU76+4)</f>
        <v>1160000</v>
      </c>
      <c r="IF76" s="14">
        <f>IF($GV76=0,0,INDEX(战宠!T$15:T$27,新怪物属性!$GV$3)*(INDEX(战宠!$U$7:$Y$10,1,新怪物属性!$GV76)))*(新怪物属性!$GW76+4)
+IF($GX76=0,0,INDEX(战宠!T$15:T$27,新怪物属性!$GX$3)*(INDEX(战宠!$U$7:$Y$10,1,新怪物属性!$GX76)))*(新怪物属性!$GY76+4)
+IF($GZ76=0,0,INDEX(战宠!T$15:T$27,新怪物属性!$GZ$3)*(INDEX(战宠!$U$7:$Y$10,1,新怪物属性!$GZ76)))*(新怪物属性!$HA76+4)
+IF($HB76=0,0,INDEX(战宠!T$15:T$27,新怪物属性!$HB$3)*(INDEX(战宠!$U$7:$Y$10,1,新怪物属性!$HB76)))*(新怪物属性!$HC76+4)
+IF($HD76=0,0,INDEX(战宠!T$15:T$27,新怪物属性!$HD$3)*(INDEX(战宠!$U$7:$Y$10,1,新怪物属性!$HD76)))*(新怪物属性!$HE76+4)
+IF($HF76=0,0,INDEX(战宠!T$15:T$27,新怪物属性!$HF$3)*(INDEX(战宠!$U$7:$Y$10,1,新怪物属性!$HF76)))*(新怪物属性!$HG76+4)
+IF($HH76=0,0,INDEX(战宠!T$15:T$27,新怪物属性!$HH$3)*(INDEX(战宠!$U$7:$Y$10,1,新怪物属性!$HH76)))*(新怪物属性!$HI76+4)
+IF($HJ76=0,0,INDEX(战宠!T$15:T$27,新怪物属性!$HJ$3)*(INDEX(战宠!$U$7:$Y$10,1,新怪物属性!$HJ76)))*(新怪物属性!$HK76+4)
+IF($HL76=0,0,INDEX(战宠!T$15:T$27,新怪物属性!$HL$3)*(INDEX(战宠!$U$7:$Y$10,1,新怪物属性!$HL76)))*(新怪物属性!$HM76+4)
+IF($HN76=0,0,INDEX(战宠!T$15:T$27,新怪物属性!$HN$3)*(INDEX(战宠!$U$7:$Y$10,1,新怪物属性!$HN76)))*(新怪物属性!$HO76+4)
+IF($HP76=0,0,INDEX(战宠!T$15:T$27,新怪物属性!$HP$3)*(INDEX(战宠!$U$7:$Y$10,1,新怪物属性!$HP76)))*(新怪物属性!$HQ76+4)
+IF($HR76=0,0,INDEX(战宠!T$15:T$27,新怪物属性!$HR$3)*(INDEX(战宠!$U$7:$Y$10,1,新怪物属性!$HR76)))*(新怪物属性!$HS76+4)
+IF($HT76=0,0,INDEX(战宠!T$15:T$27,新怪物属性!$HT$3)*(INDEX(战宠!$U$7:$Y$10,1,新怪物属性!$HT76)))*(新怪物属性!$HU76+4)</f>
        <v>25410</v>
      </c>
      <c r="II76" s="14">
        <f>IF(HX76=0,0,INDEX(战宠!$D$15:$D$27,新怪物属性!HX76))</f>
        <v>0.3</v>
      </c>
      <c r="IJ76" s="14">
        <f>IF(HY76=0,0,INDEX(战宠!$D$15:$D$27,新怪物属性!HY76))</f>
        <v>0.2</v>
      </c>
      <c r="IM76" s="14">
        <f t="shared" si="189"/>
        <v>490210</v>
      </c>
      <c r="IN76" s="14">
        <f t="shared" si="190"/>
        <v>490870</v>
      </c>
      <c r="IO76" s="14">
        <f t="shared" si="191"/>
        <v>491576</v>
      </c>
      <c r="IP76" s="14">
        <f t="shared" si="192"/>
        <v>490210</v>
      </c>
      <c r="IQ76" s="14">
        <f t="shared" si="193"/>
        <v>490210</v>
      </c>
      <c r="IR76" s="14">
        <f t="shared" si="145"/>
        <v>4009588</v>
      </c>
      <c r="IS76" s="14">
        <f t="shared" si="146"/>
        <v>134382</v>
      </c>
      <c r="IT76" s="14">
        <f t="shared" si="147"/>
        <v>4418321</v>
      </c>
      <c r="IU76" s="14">
        <f t="shared" si="148"/>
        <v>94960</v>
      </c>
      <c r="IV76" s="28">
        <f t="shared" si="149"/>
        <v>18650</v>
      </c>
      <c r="IW76" s="28">
        <f t="shared" si="150"/>
        <v>17400</v>
      </c>
      <c r="IX76" s="28">
        <f t="shared" si="151"/>
        <v>18650</v>
      </c>
      <c r="IY76" s="28">
        <f t="shared" si="152"/>
        <v>17400</v>
      </c>
      <c r="IZ76" s="28">
        <f t="shared" si="153"/>
        <v>1.6138500000000002</v>
      </c>
      <c r="JA76" s="28">
        <f t="shared" si="154"/>
        <v>1.6138500000000002</v>
      </c>
      <c r="JB76" s="28">
        <f t="shared" si="155"/>
        <v>70</v>
      </c>
      <c r="JC76" s="28">
        <f t="shared" si="156"/>
        <v>60</v>
      </c>
      <c r="JD76" s="14">
        <f t="shared" si="157"/>
        <v>1</v>
      </c>
      <c r="JE76" s="14">
        <f t="shared" si="158"/>
        <v>1.6</v>
      </c>
      <c r="JF76" s="14">
        <f t="shared" si="159"/>
        <v>1.6</v>
      </c>
      <c r="JG76" s="18">
        <f t="shared" si="160"/>
        <v>1.7</v>
      </c>
      <c r="JH76" s="18">
        <f t="shared" si="161"/>
        <v>1.45</v>
      </c>
      <c r="JI76" s="18">
        <f t="shared" si="162"/>
        <v>1.45</v>
      </c>
      <c r="JJ76" s="29">
        <f t="shared" si="194"/>
        <v>18800</v>
      </c>
      <c r="JK76" s="29">
        <f t="shared" si="194"/>
        <v>19100</v>
      </c>
      <c r="JL76" s="29">
        <f t="shared" si="194"/>
        <v>19100</v>
      </c>
      <c r="JM76" s="26">
        <f t="shared" si="163"/>
        <v>0.1</v>
      </c>
      <c r="JN76" s="26">
        <f t="shared" si="164"/>
        <v>0.1</v>
      </c>
      <c r="JO76" s="26">
        <f t="shared" si="165"/>
        <v>0.1</v>
      </c>
      <c r="JP76" s="14">
        <f t="shared" si="166"/>
        <v>2</v>
      </c>
      <c r="JQ76" s="14">
        <f t="shared" si="167"/>
        <v>2</v>
      </c>
      <c r="JR76" s="14">
        <f t="shared" si="168"/>
        <v>2</v>
      </c>
      <c r="JS76" s="14">
        <f t="shared" si="169"/>
        <v>7</v>
      </c>
      <c r="JT76" s="14">
        <f t="shared" si="170"/>
        <v>105</v>
      </c>
      <c r="JU76" s="14">
        <f t="shared" si="171"/>
        <v>175</v>
      </c>
      <c r="JV76">
        <v>72</v>
      </c>
      <c r="JW76" s="14">
        <f t="shared" si="195"/>
        <v>32875879</v>
      </c>
      <c r="JY76" s="14">
        <f t="shared" si="226"/>
        <v>268764</v>
      </c>
      <c r="JZ76" s="14">
        <f t="shared" si="196"/>
        <v>298929</v>
      </c>
      <c r="KA76" s="29">
        <f t="shared" si="197"/>
        <v>16704</v>
      </c>
      <c r="KB76" s="29">
        <f t="shared" si="198"/>
        <v>11840</v>
      </c>
      <c r="KC76" s="29">
        <f t="shared" si="199"/>
        <v>13725</v>
      </c>
      <c r="KD76" s="29">
        <f t="shared" si="200"/>
        <v>15345</v>
      </c>
      <c r="KE76" s="14">
        <f t="shared" si="224"/>
        <v>1.6138500000000002</v>
      </c>
      <c r="KF76" s="14">
        <f t="shared" si="225"/>
        <v>1.6138500000000002</v>
      </c>
      <c r="KG76" s="14">
        <f t="shared" si="201"/>
        <v>245074.5249386754</v>
      </c>
      <c r="KH76" s="26">
        <f t="shared" si="172"/>
        <v>0.46018852787805858</v>
      </c>
      <c r="KI76" s="26">
        <f t="shared" si="173"/>
        <v>0.60801393728222997</v>
      </c>
      <c r="KJ76" s="29">
        <f t="shared" si="202"/>
        <v>51050</v>
      </c>
      <c r="KK76" s="29">
        <f t="shared" si="203"/>
        <v>209674</v>
      </c>
      <c r="KL76" s="29">
        <f t="shared" si="204"/>
        <v>280361</v>
      </c>
      <c r="KM76" s="23">
        <f t="shared" si="205"/>
        <v>122520</v>
      </c>
      <c r="KN76" s="23">
        <f t="shared" si="206"/>
        <v>69668</v>
      </c>
      <c r="KO76" s="26">
        <f t="shared" si="174"/>
        <v>0.52508202697776163</v>
      </c>
      <c r="KP76" s="26">
        <f t="shared" si="175"/>
        <v>0.53875318993802401</v>
      </c>
      <c r="KQ76" s="26">
        <f t="shared" si="176"/>
        <v>0.53875318993802401</v>
      </c>
      <c r="KR76" s="26">
        <f t="shared" si="207"/>
        <v>0.12508202697776161</v>
      </c>
      <c r="KS76" s="26">
        <v>0.1</v>
      </c>
      <c r="KT76" s="29">
        <f t="shared" si="177"/>
        <v>1.4</v>
      </c>
      <c r="KU76" s="29">
        <f t="shared" si="178"/>
        <v>2.2618738607364199</v>
      </c>
      <c r="KV76" s="29">
        <f t="shared" si="179"/>
        <v>2.2618738607364199</v>
      </c>
      <c r="KW76" s="29">
        <f t="shared" si="180"/>
        <v>357349.99999999994</v>
      </c>
      <c r="KX76" s="29">
        <f t="shared" si="181"/>
        <v>316170.75991736545</v>
      </c>
      <c r="KY76" s="29">
        <f t="shared" si="182"/>
        <v>317070.60873496172</v>
      </c>
      <c r="KZ76" s="29">
        <f t="shared" si="183"/>
        <v>2345991</v>
      </c>
      <c r="LA76" s="14">
        <f t="shared" si="184"/>
        <v>990591.37</v>
      </c>
      <c r="LE76" s="14">
        <v>1</v>
      </c>
      <c r="LF76" s="14">
        <v>1</v>
      </c>
      <c r="LG76" s="14">
        <v>480</v>
      </c>
      <c r="LH76" s="14">
        <v>80</v>
      </c>
      <c r="LI76" s="14">
        <v>60</v>
      </c>
      <c r="LJ76" s="14">
        <v>60</v>
      </c>
      <c r="LK76" s="14">
        <v>60</v>
      </c>
      <c r="LL76" s="23">
        <f t="shared" si="208"/>
        <v>143169076</v>
      </c>
      <c r="LM76" s="23">
        <f t="shared" si="209"/>
        <v>1</v>
      </c>
      <c r="LN76" s="23">
        <f t="shared" si="210"/>
        <v>143169.07999999999</v>
      </c>
      <c r="LO76" s="14">
        <v>1</v>
      </c>
      <c r="LP76" s="14">
        <v>1</v>
      </c>
      <c r="LQ76" s="14">
        <v>240</v>
      </c>
      <c r="LR76" s="14">
        <v>35</v>
      </c>
      <c r="LS76" s="14">
        <v>22</v>
      </c>
      <c r="LT76" s="14">
        <v>30</v>
      </c>
      <c r="LU76" s="14">
        <v>30</v>
      </c>
      <c r="LV76" s="23">
        <f t="shared" si="211"/>
        <v>74811743</v>
      </c>
      <c r="LW76" s="23">
        <f t="shared" si="212"/>
        <v>1</v>
      </c>
      <c r="LX76" s="23">
        <f t="shared" si="213"/>
        <v>74811.740000000005</v>
      </c>
      <c r="MB76">
        <f t="shared" si="185"/>
        <v>2.2012005249594377</v>
      </c>
      <c r="MC76">
        <f t="shared" si="186"/>
        <v>3.5524074672057893</v>
      </c>
      <c r="ME76" s="14">
        <v>10</v>
      </c>
      <c r="MF76" s="14">
        <v>2</v>
      </c>
      <c r="MG76" s="14">
        <v>1.5</v>
      </c>
      <c r="MH76" s="23">
        <f t="shared" si="187"/>
        <v>3754258</v>
      </c>
      <c r="MI76" s="23">
        <f t="shared" si="214"/>
        <v>1</v>
      </c>
      <c r="MJ76" s="23">
        <f t="shared" si="215"/>
        <v>3754.26</v>
      </c>
      <c r="MK76" s="14">
        <v>30</v>
      </c>
      <c r="ML76" s="14">
        <v>6</v>
      </c>
      <c r="MM76" s="14">
        <v>4</v>
      </c>
      <c r="MN76" s="23">
        <f t="shared" si="188"/>
        <v>10755462</v>
      </c>
      <c r="MO76" s="23">
        <f t="shared" si="216"/>
        <v>1</v>
      </c>
      <c r="MP76" s="23">
        <f t="shared" si="217"/>
        <v>10755.46</v>
      </c>
      <c r="MR76" s="23">
        <f t="shared" si="218"/>
        <v>14340616</v>
      </c>
      <c r="MS76" s="23">
        <f t="shared" si="219"/>
        <v>1</v>
      </c>
      <c r="MT76" s="23">
        <f t="shared" si="220"/>
        <v>14340.62</v>
      </c>
      <c r="MU76" s="23">
        <f t="shared" si="221"/>
        <v>5631387</v>
      </c>
      <c r="MV76" s="23">
        <f t="shared" si="222"/>
        <v>1</v>
      </c>
      <c r="MW76" s="23">
        <f t="shared" si="223"/>
        <v>5631.39</v>
      </c>
    </row>
    <row r="77" spans="1:361" ht="16.5" x14ac:dyDescent="0.2">
      <c r="A77">
        <v>42</v>
      </c>
      <c r="B77">
        <v>920</v>
      </c>
      <c r="C77" s="14">
        <v>6</v>
      </c>
      <c r="D77" s="14">
        <v>290</v>
      </c>
      <c r="E77" s="14"/>
      <c r="F77" s="14"/>
      <c r="G77" s="14">
        <v>290</v>
      </c>
      <c r="H77" s="14">
        <v>290</v>
      </c>
      <c r="I77" s="14">
        <v>290</v>
      </c>
      <c r="J77" s="14">
        <v>6</v>
      </c>
      <c r="K77" s="14">
        <v>6</v>
      </c>
      <c r="L77" s="14">
        <v>6</v>
      </c>
      <c r="M77" s="14">
        <v>3</v>
      </c>
      <c r="N77" s="14">
        <v>3</v>
      </c>
      <c r="O77" s="14">
        <v>3</v>
      </c>
      <c r="P77" s="14">
        <v>6</v>
      </c>
      <c r="Q77" s="14">
        <v>6</v>
      </c>
      <c r="R77" s="14">
        <v>6</v>
      </c>
      <c r="S77" s="14">
        <v>6</v>
      </c>
      <c r="T77" s="14">
        <v>6</v>
      </c>
      <c r="U77" s="14">
        <v>6</v>
      </c>
      <c r="V77" s="14">
        <v>6</v>
      </c>
      <c r="W77" s="14">
        <v>6</v>
      </c>
      <c r="X77" s="14">
        <v>290</v>
      </c>
      <c r="Y77" s="14">
        <v>290</v>
      </c>
      <c r="Z77" s="14">
        <v>290</v>
      </c>
      <c r="AA77" s="14">
        <v>290</v>
      </c>
      <c r="AB77" s="14">
        <v>290</v>
      </c>
      <c r="AC77" s="14">
        <v>290</v>
      </c>
      <c r="AD77" s="14">
        <v>290</v>
      </c>
      <c r="AE77" s="14">
        <v>290</v>
      </c>
      <c r="AF77" s="14">
        <v>61</v>
      </c>
      <c r="AG77" s="14">
        <v>45</v>
      </c>
      <c r="AH77" s="14">
        <v>45</v>
      </c>
      <c r="AI77" s="14">
        <v>45</v>
      </c>
      <c r="AJ77" s="14">
        <v>45</v>
      </c>
      <c r="AK77" s="14">
        <v>45</v>
      </c>
      <c r="AL77" s="14">
        <v>52</v>
      </c>
      <c r="AM77" s="14">
        <v>52</v>
      </c>
      <c r="AN77" s="14">
        <v>3</v>
      </c>
      <c r="AO77" s="14">
        <v>3</v>
      </c>
      <c r="AP77" s="14">
        <v>3</v>
      </c>
      <c r="AQ77" s="14">
        <v>3</v>
      </c>
      <c r="AR77" s="14">
        <v>3</v>
      </c>
      <c r="AS77" s="14">
        <v>0</v>
      </c>
      <c r="AT77" s="14">
        <v>0</v>
      </c>
      <c r="AU77" s="14">
        <v>0</v>
      </c>
      <c r="AV77" s="14">
        <v>0</v>
      </c>
      <c r="AW77" s="14">
        <v>2</v>
      </c>
      <c r="AX77" s="14">
        <v>2</v>
      </c>
      <c r="AY77" s="14">
        <v>0</v>
      </c>
      <c r="AZ77" s="14">
        <v>0</v>
      </c>
      <c r="BA77" s="14">
        <v>15</v>
      </c>
      <c r="BD77" s="33"/>
      <c r="BF77" s="14">
        <f>ROUND((INDEX(新战舰养成!S$6:S$18,新怪物属性!$J77+1)+INDEX(新战舰养成!D$6:D$18,新怪物属性!$J77+1)*(新怪物属性!$G77-1))*INDEX(战舰突破!$D$6:$D$18,新怪物属性!$M77+1),0)</f>
        <v>46004</v>
      </c>
      <c r="BG77" s="14">
        <f>ROUND((INDEX(新战舰养成!T$6:T$18,新怪物属性!$J77+1)+INDEX(新战舰养成!E$6:E$18,新怪物属性!$J77+1)*(新怪物属性!$G77-1))*INDEX(战舰突破!$D$6:$D$18,新怪物属性!$M77+1),0)</f>
        <v>367957</v>
      </c>
      <c r="BH77" s="14">
        <f>ROUND((INDEX(新战舰养成!U$6:U$18,新怪物属性!$J77+1)+INDEX(新战舰养成!F$6:F$18,新怪物属性!$J77+1)*(新怪物属性!$G77-1))*INDEX(战舰突破!$D$6:$D$18,新怪物属性!$M77+1),0)</f>
        <v>23105</v>
      </c>
      <c r="BI77" s="14">
        <f>ROUND((INDEX(新战舰养成!V$6:V$18,新怪物属性!$J77+1)+INDEX(新战舰养成!G$6:G$18,新怪物属性!$J77+1)*(新怪物属性!$G77-1))*INDEX(战舰突破!$D$6:$D$18,新怪物属性!$M77+1),0)</f>
        <v>390</v>
      </c>
      <c r="BJ77" s="14">
        <f>ROUND((INDEX(新战舰养成!W$6:W$18,新怪物属性!$J77+1)+INDEX(新战舰养成!H$6:H$18,新怪物属性!$J77+1)*(新怪物属性!$G77-1))*INDEX(战舰突破!$D$6:$D$18,新怪物属性!$M77+1),0)</f>
        <v>5</v>
      </c>
      <c r="BL77" s="14">
        <f>IF($H77&gt;0,ROUND((INDEX(新战舰养成!X$6:X$18,新怪物属性!$K77+1)+INDEX(新战舰养成!I$6:I$18,新怪物属性!$K77+1)*(新怪物属性!$H77-1))*INDEX(战舰突破!$D$6:$D$18,新怪物属性!$N77+1),0),0)</f>
        <v>46368</v>
      </c>
      <c r="BM77" s="14">
        <f>IF($H77&gt;0,ROUND((INDEX(新战舰养成!Y$6:Y$18,新怪物属性!$K77+1)+INDEX(新战舰养成!J$6:J$18,新怪物属性!$K77+1)*(新怪物属性!$H77-1))*INDEX(战舰突破!$D$6:$D$18,新怪物属性!$N77+1),0),0)</f>
        <v>0</v>
      </c>
      <c r="BN77" s="14">
        <f>IF($H77&gt;0,ROUND((INDEX(新战舰养成!Z$6:Z$18,新怪物属性!$K77+1)+INDEX(新战舰养成!K$6:K$18,新怪物属性!$K77+1)*(新怪物属性!$H77-1))*INDEX(战舰突破!$D$6:$D$18,新怪物属性!$N77+1),0),0)</f>
        <v>0</v>
      </c>
      <c r="BO77" s="14">
        <f>IF($H77&gt;0,ROUND((INDEX(新战舰养成!AA$6:AA$18,新怪物属性!$K77+1)+INDEX(新战舰养成!L$6:L$18,新怪物属性!$K77+1)*(新怪物属性!$H77-1))*INDEX(战舰突破!$D$6:$D$18,新怪物属性!$N77+1),0),0)</f>
        <v>460044</v>
      </c>
      <c r="BP77" s="14">
        <f>IF($H77&gt;0,ROUND((INDEX(新战舰养成!AB$6:AB$18,新怪物属性!$K77+1)+INDEX(新战舰养成!M$6:M$18,新怪物属性!$K77+1)*(新怪物属性!$H77-1))*INDEX(战舰突破!$D$6:$D$18,新怪物属性!$N77+1),0),0)</f>
        <v>9105</v>
      </c>
      <c r="BR77" s="14">
        <f>IF($I77&gt;0,ROUND((INDEX(新战舰养成!AC$6:AC$18,新怪物属性!$L77+1)+INDEX(新战舰养成!I$6:I$18,新怪物属性!$L77+1)*(新怪物属性!$I77-1))*INDEX(战舰突破!$D$6:$D$18,新怪物属性!$O77+1),0),0)</f>
        <v>46758</v>
      </c>
      <c r="BS77" s="14">
        <f>IF($I77&gt;0,ROUND((INDEX(新战舰养成!AD$6:AD$18,新怪物属性!$L77+1)+INDEX(新战舰养成!J$6:J$18,新怪物属性!$L77+1)*(新怪物属性!$I77-1))*INDEX(战舰突破!$D$6:$D$18,新怪物属性!$O77+1),0),0)</f>
        <v>0</v>
      </c>
      <c r="BT77" s="14">
        <f>IF($I77&gt;0,ROUND((INDEX(新战舰养成!AE$6:AE$18,新怪物属性!$L77+1)+INDEX(新战舰养成!K$6:K$18,新怪物属性!$L77+1)*(新怪物属性!$I77-1))*INDEX(战舰突破!$D$6:$D$18,新怪物属性!$O77+1),0),0)</f>
        <v>0</v>
      </c>
      <c r="BU77" s="14">
        <f>IF($I77&gt;0,ROUND((INDEX(新战舰养成!AF$6:AF$18,新怪物属性!$L77+1)+INDEX(新战舰养成!L$6:L$18,新怪物属性!$L77+1)*(新怪物属性!$I77-1))*INDEX(战舰突破!$D$6:$D$18,新怪物属性!$O77+1),0),0)</f>
        <v>324077</v>
      </c>
      <c r="BV77" s="14">
        <f>IF($I77&gt;0,ROUND((INDEX(新战舰养成!AG$6:AG$18,新怪物属性!$L77+1)+INDEX(新战舰养成!M$6:M$18,新怪物属性!$L77+1)*(新怪物属性!$I77-1))*INDEX(战舰突破!$D$6:$D$18,新怪物属性!$O77+1),0),0)</f>
        <v>12113</v>
      </c>
      <c r="BY77" s="14">
        <f>(INDEX(装备数值!$C$13:$G$116,新怪物属性!$P79*8+1,BY$2)+INDEX(装备数值!$C$13:$G$116,新怪物属性!$Q79*8+2,BY$2)+INDEX(装备数值!$C$13:$G$116,新怪物属性!$S79*8+3,BY$2)+INDEX(装备数值!$C$13:$G$116,新怪物属性!$R79*8+4,BY$2)+INDEX(装备数值!$C$13:$G$116,新怪物属性!$T79*8+5,BY$2)+INDEX(装备数值!$C$13:$G$116,新怪物属性!$U79*8+6,BY$2)+INDEX(装备数值!$C$13:$G$116,新怪物属性!$V79*8+7,BY$2)+INDEX(装备数值!$C$13:$G$116,新怪物属性!$W79*8+8,BY$2))</f>
        <v>25500</v>
      </c>
      <c r="BZ77" s="14">
        <f>(INDEX(装备数值!$C$13:$G$116,新怪物属性!$P79*8+1,BZ$2)+INDEX(装备数值!$C$13:$G$116,新怪物属性!$Q79*8+2,BZ$2)+INDEX(装备数值!$C$13:$G$116,新怪物属性!$S79*8+3,BZ$2)+INDEX(装备数值!$C$13:$G$116,新怪物属性!$R79*8+4,BZ$2)+INDEX(装备数值!$C$13:$G$116,新怪物属性!$T79*8+5,BZ$2)+INDEX(装备数值!$C$13:$G$116,新怪物属性!$U79*8+6,BZ$2)+INDEX(装备数值!$C$13:$G$116,新怪物属性!$V79*8+7,BZ$2)+INDEX(装备数值!$C$13:$G$116,新怪物属性!$W79*8+8,BZ$2))</f>
        <v>157500</v>
      </c>
      <c r="CA77" s="14">
        <f>(INDEX(装备数值!$C$13:$G$116,新怪物属性!$P79*8+1,CA$2)+INDEX(装备数值!$C$13:$G$116,新怪物属性!$Q79*8+2,CA$2)+INDEX(装备数值!$C$13:$G$116,新怪物属性!$S79*8+3,CA$2)+INDEX(装备数值!$C$13:$G$116,新怪物属性!$R79*8+4,CA$2)+INDEX(装备数值!$C$13:$G$116,新怪物属性!$T79*8+5,CA$2)+INDEX(装备数值!$C$13:$G$116,新怪物属性!$U79*8+6,CA$2)+INDEX(装备数值!$C$13:$G$116,新怪物属性!$V79*8+7,CA$2)+INDEX(装备数值!$C$13:$G$116,新怪物属性!$W79*8+8,CA$2))</f>
        <v>9000</v>
      </c>
      <c r="CB77" s="14">
        <f>(INDEX(装备数值!$C$13:$G$116,新怪物属性!$P79*8+1,CB$2)+INDEX(装备数值!$C$13:$G$116,新怪物属性!$Q79*8+2,CB$2)+INDEX(装备数值!$C$13:$G$116,新怪物属性!$S79*8+3,CB$2)+INDEX(装备数值!$C$13:$G$116,新怪物属性!$R79*8+4,CB$2)+INDEX(装备数值!$C$13:$G$116,新怪物属性!$T79*8+5,CB$2)+INDEX(装备数值!$C$13:$G$116,新怪物属性!$U79*8+6,CB$2)+INDEX(装备数值!$C$13:$G$116,新怪物属性!$V79*8+7,CB$2)+INDEX(装备数值!$C$13:$G$116,新怪物属性!$W79*8+8,CB$2))</f>
        <v>180000</v>
      </c>
      <c r="CC77" s="14">
        <f>(INDEX(装备数值!$C$13:$G$116,新怪物属性!$P79*8+1,CC$2)+INDEX(装备数值!$C$13:$G$116,新怪物属性!$Q79*8+2,CC$2)+INDEX(装备数值!$C$13:$G$116,新怪物属性!$S79*8+3,CC$2)+INDEX(装备数值!$C$13:$G$116,新怪物属性!$R79*8+4,CC$2)+INDEX(装备数值!$C$13:$G$116,新怪物属性!$T79*8+5,CC$2)+INDEX(装备数值!$C$13:$G$116,新怪物属性!$U79*8+6,CC$2)+INDEX(装备数值!$C$13:$G$116,新怪物属性!$V79*8+7,CC$2)+INDEX(装备数值!$C$13:$G$116,新怪物属性!$W79*8+8,CC$2))</f>
        <v>3400</v>
      </c>
      <c r="CF77" s="14">
        <f t="shared" si="143"/>
        <v>4</v>
      </c>
      <c r="CG77" s="14">
        <f t="shared" si="142"/>
        <v>4</v>
      </c>
      <c r="CH77" s="14">
        <f t="shared" si="142"/>
        <v>4</v>
      </c>
      <c r="CI77" s="14">
        <f t="shared" si="142"/>
        <v>4</v>
      </c>
      <c r="CJ77" s="14">
        <f t="shared" si="142"/>
        <v>4</v>
      </c>
      <c r="CK77" s="14">
        <f t="shared" si="142"/>
        <v>4</v>
      </c>
      <c r="CL77" s="14">
        <f t="shared" si="142"/>
        <v>0</v>
      </c>
      <c r="CM77" s="14">
        <f t="shared" si="142"/>
        <v>0</v>
      </c>
      <c r="CN77" s="14">
        <f t="shared" si="142"/>
        <v>0</v>
      </c>
      <c r="CO77" s="14">
        <f t="shared" si="142"/>
        <v>0</v>
      </c>
      <c r="CP77" s="14">
        <f t="shared" si="142"/>
        <v>0</v>
      </c>
      <c r="CQ77" s="14">
        <f t="shared" si="142"/>
        <v>0</v>
      </c>
      <c r="CR77" s="14">
        <f t="shared" si="142"/>
        <v>0</v>
      </c>
      <c r="CS77" s="14">
        <f>SUMIFS(装备数值!BL$50:BL$101,装备数值!$BG$50:$BG$101,"="&amp;新怪物属性!$CF$2,装备数值!$BH$50:$BH$101,"&lt;="&amp;新怪物属性!$CF77)+SUMIFS(装备数值!BL$50:BL$101,装备数值!$BG$50:$BG$101,"="&amp;新怪物属性!$CG$2,装备数值!$BH$50:$BH$101,"&lt;="&amp;新怪物属性!$CG77)+SUMIFS(装备数值!BL$50:BL$101,装备数值!$BG$50:$BG$101,"="&amp;新怪物属性!$CH$2,装备数值!$BH$50:$BH$101,"&lt;="&amp;新怪物属性!$CH77)+SUMIFS(装备数值!BL$50:BL$101,装备数值!$BG$50:$BG$101,"="&amp;新怪物属性!$CI$2,装备数值!$BH$50:$BH$101,"&lt;="&amp;新怪物属性!$CI77)+SUMIFS(装备数值!BL$50:BL$101,装备数值!$BG$50:$BG$101,"="&amp;新怪物属性!$CJ$2,装备数值!$BH$50:$BH$101,"&lt;="&amp;新怪物属性!$CJ77)+SUMIFS(装备数值!BL$50:BL$101,装备数值!$BG$50:$BG$101,"="&amp;新怪物属性!$CK$2,装备数值!$BH$50:$BH$101,"&lt;="&amp;新怪物属性!$CK77)+SUMIFS(装备数值!BL$50:BL$101,装备数值!$BG$50:$BG$101,"="&amp;新怪物属性!$CL$2,装备数值!$BH$50:$BH$101,"&lt;="&amp;新怪物属性!$CL77)+SUMIFS(装备数值!BL$50:BL$101,装备数值!$BG$50:$BG$101,"="&amp;新怪物属性!$CM$2,装备数值!$BH$50:$BH$101,"&lt;="&amp;新怪物属性!$CM77)+SUMIFS(装备数值!BL$50:BL$101,装备数值!$BG$50:$BG$101,"="&amp;新怪物属性!$CN$2,装备数值!$BH$50:$BH$101,"&lt;="&amp;新怪物属性!$CN77)+SUMIFS(装备数值!BL$50:BL$101,装备数值!$BG$50:$BG$101,"="&amp;新怪物属性!$CO$2,装备数值!$BH$50:$BH$101,"&lt;="&amp;新怪物属性!$CO77)+SUMIFS(装备数值!BL$50:BL$101,装备数值!$BG$50:$BG$101,"="&amp;新怪物属性!$CP$2,装备数值!$BH$50:$BH$101,"&lt;="&amp;新怪物属性!$CP77)+SUMIFS(装备数值!BL$50:BL$101,装备数值!$BG$50:$BG$101,"="&amp;新怪物属性!$CQ$2,装备数值!$BH$50:$BH$101,"&lt;="&amp;新怪物属性!$CQ77)+SUMIFS(装备数值!BL$50:BL$101,装备数值!$BG$50:$BG$101,"="&amp;新怪物属性!$CR$2,装备数值!$BH$50:$BH$101,"&lt;="&amp;新怪物属性!$CR77)</f>
        <v>36262</v>
      </c>
      <c r="CT77" s="14">
        <f>SUMIFS(装备数值!BM$50:BM$101,装备数值!$BG$50:$BG$101,"="&amp;新怪物属性!$CF$2,装备数值!$BH$50:$BH$101,"&lt;="&amp;新怪物属性!$CF77)+SUMIFS(装备数值!BM$50:BM$101,装备数值!$BG$50:$BG$101,"="&amp;新怪物属性!$CG$2,装备数值!$BH$50:$BH$101,"&lt;="&amp;新怪物属性!$CG77)+SUMIFS(装备数值!BM$50:BM$101,装备数值!$BG$50:$BG$101,"="&amp;新怪物属性!$CH$2,装备数值!$BH$50:$BH$101,"&lt;="&amp;新怪物属性!$CH77)+SUMIFS(装备数值!BM$50:BM$101,装备数值!$BG$50:$BG$101,"="&amp;新怪物属性!$CI$2,装备数值!$BH$50:$BH$101,"&lt;="&amp;新怪物属性!$CI77)+SUMIFS(装备数值!BM$50:BM$101,装备数值!$BG$50:$BG$101,"="&amp;新怪物属性!$CJ$2,装备数值!$BH$50:$BH$101,"&lt;="&amp;新怪物属性!$CJ77)+SUMIFS(装备数值!BM$50:BM$101,装备数值!$BG$50:$BG$101,"="&amp;新怪物属性!$CK$2,装备数值!$BH$50:$BH$101,"&lt;="&amp;新怪物属性!$CK77)+SUMIFS(装备数值!BM$50:BM$101,装备数值!$BG$50:$BG$101,"="&amp;新怪物属性!$CL$2,装备数值!$BH$50:$BH$101,"&lt;="&amp;新怪物属性!$CL77)+SUMIFS(装备数值!BM$50:BM$101,装备数值!$BG$50:$BG$101,"="&amp;新怪物属性!$CM$2,装备数值!$BH$50:$BH$101,"&lt;="&amp;新怪物属性!$CM77)+SUMIFS(装备数值!BM$50:BM$101,装备数值!$BG$50:$BG$101,"="&amp;新怪物属性!$CN$2,装备数值!$BH$50:$BH$101,"&lt;="&amp;新怪物属性!$CN77)+SUMIFS(装备数值!BM$50:BM$101,装备数值!$BG$50:$BG$101,"="&amp;新怪物属性!$CO$2,装备数值!$BH$50:$BH$101,"&lt;="&amp;新怪物属性!$CO77)+SUMIFS(装备数值!BM$50:BM$101,装备数值!$BG$50:$BG$101,"="&amp;新怪物属性!$CP$2,装备数值!$BH$50:$BH$101,"&lt;="&amp;新怪物属性!$CP77)+SUMIFS(装备数值!BM$50:BM$101,装备数值!$BG$50:$BG$101,"="&amp;新怪物属性!$CQ$2,装备数值!$BH$50:$BH$101,"&lt;="&amp;新怪物属性!$CQ77)+SUMIFS(装备数值!BM$50:BM$101,装备数值!$BG$50:$BG$101,"="&amp;新怪物属性!$CR$2,装备数值!$BH$50:$BH$101,"&lt;="&amp;新怪物属性!$CR77)</f>
        <v>272887</v>
      </c>
      <c r="CU77" s="14">
        <f>SUMIFS(装备数值!BN$50:BN$101,装备数值!$BG$50:$BG$101,"="&amp;新怪物属性!$CF$2,装备数值!$BH$50:$BH$101,"&lt;="&amp;新怪物属性!$CF77)+SUMIFS(装备数值!BN$50:BN$101,装备数值!$BG$50:$BG$101,"="&amp;新怪物属性!$CG$2,装备数值!$BH$50:$BH$101,"&lt;="&amp;新怪物属性!$CG77)+SUMIFS(装备数值!BN$50:BN$101,装备数值!$BG$50:$BG$101,"="&amp;新怪物属性!$CH$2,装备数值!$BH$50:$BH$101,"&lt;="&amp;新怪物属性!$CH77)+SUMIFS(装备数值!BN$50:BN$101,装备数值!$BG$50:$BG$101,"="&amp;新怪物属性!$CI$2,装备数值!$BH$50:$BH$101,"&lt;="&amp;新怪物属性!$CI77)+SUMIFS(装备数值!BN$50:BN$101,装备数值!$BG$50:$BG$101,"="&amp;新怪物属性!$CJ$2,装备数值!$BH$50:$BH$101,"&lt;="&amp;新怪物属性!$CJ77)+SUMIFS(装备数值!BN$50:BN$101,装备数值!$BG$50:$BG$101,"="&amp;新怪物属性!$CK$2,装备数值!$BH$50:$BH$101,"&lt;="&amp;新怪物属性!$CK77)+SUMIFS(装备数值!BN$50:BN$101,装备数值!$BG$50:$BG$101,"="&amp;新怪物属性!$CL$2,装备数值!$BH$50:$BH$101,"&lt;="&amp;新怪物属性!$CL77)+SUMIFS(装备数值!BN$50:BN$101,装备数值!$BG$50:$BG$101,"="&amp;新怪物属性!$CM$2,装备数值!$BH$50:$BH$101,"&lt;="&amp;新怪物属性!$CM77)+SUMIFS(装备数值!BN$50:BN$101,装备数值!$BG$50:$BG$101,"="&amp;新怪物属性!$CN$2,装备数值!$BH$50:$BH$101,"&lt;="&amp;新怪物属性!$CN77)+SUMIFS(装备数值!BN$50:BN$101,装备数值!$BG$50:$BG$101,"="&amp;新怪物属性!$CO$2,装备数值!$BH$50:$BH$101,"&lt;="&amp;新怪物属性!$CO77)+SUMIFS(装备数值!BN$50:BN$101,装备数值!$BG$50:$BG$101,"="&amp;新怪物属性!$CP$2,装备数值!$BH$50:$BH$101,"&lt;="&amp;新怪物属性!$CP77)+SUMIFS(装备数值!BN$50:BN$101,装备数值!$BG$50:$BG$101,"="&amp;新怪物属性!$CQ$2,装备数值!$BH$50:$BH$101,"&lt;="&amp;新怪物属性!$CQ77)+SUMIFS(装备数值!BN$50:BN$101,装备数值!$BG$50:$BG$101,"="&amp;新怪物属性!$CR$2,装备数值!$BH$50:$BH$101,"&lt;="&amp;新怪物属性!$CR77)</f>
        <v>2400</v>
      </c>
      <c r="CV77" s="14">
        <f>SUMIFS(装备数值!BO$50:BO$101,装备数值!$BG$50:$BG$101,"="&amp;新怪物属性!$CF$2,装备数值!$BH$50:$BH$101,"&lt;="&amp;新怪物属性!$CF77)+SUMIFS(装备数值!BO$50:BO$101,装备数值!$BG$50:$BG$101,"="&amp;新怪物属性!$CG$2,装备数值!$BH$50:$BH$101,"&lt;="&amp;新怪物属性!$CG77)+SUMIFS(装备数值!BO$50:BO$101,装备数值!$BG$50:$BG$101,"="&amp;新怪物属性!$CH$2,装备数值!$BH$50:$BH$101,"&lt;="&amp;新怪物属性!$CH77)+SUMIFS(装备数值!BO$50:BO$101,装备数值!$BG$50:$BG$101,"="&amp;新怪物属性!$CI$2,装备数值!$BH$50:$BH$101,"&lt;="&amp;新怪物属性!$CI77)+SUMIFS(装备数值!BO$50:BO$101,装备数值!$BG$50:$BG$101,"="&amp;新怪物属性!$CJ$2,装备数值!$BH$50:$BH$101,"&lt;="&amp;新怪物属性!$CJ77)+SUMIFS(装备数值!BO$50:BO$101,装备数值!$BG$50:$BG$101,"="&amp;新怪物属性!$CK$2,装备数值!$BH$50:$BH$101,"&lt;="&amp;新怪物属性!$CK77)+SUMIFS(装备数值!BO$50:BO$101,装备数值!$BG$50:$BG$101,"="&amp;新怪物属性!$CL$2,装备数值!$BH$50:$BH$101,"&lt;="&amp;新怪物属性!$CL77)+SUMIFS(装备数值!BO$50:BO$101,装备数值!$BG$50:$BG$101,"="&amp;新怪物属性!$CM$2,装备数值!$BH$50:$BH$101,"&lt;="&amp;新怪物属性!$CM77)+SUMIFS(装备数值!BO$50:BO$101,装备数值!$BG$50:$BG$101,"="&amp;新怪物属性!$CN$2,装备数值!$BH$50:$BH$101,"&lt;="&amp;新怪物属性!$CN77)+SUMIFS(装备数值!BO$50:BO$101,装备数值!$BG$50:$BG$101,"="&amp;新怪物属性!$CO$2,装备数值!$BH$50:$BH$101,"&lt;="&amp;新怪物属性!$CO77)+SUMIFS(装备数值!BO$50:BO$101,装备数值!$BG$50:$BG$101,"="&amp;新怪物属性!$CP$2,装备数值!$BH$50:$BH$101,"&lt;="&amp;新怪物属性!$CP77)+SUMIFS(装备数值!BO$50:BO$101,装备数值!$BG$50:$BG$101,"="&amp;新怪物属性!$CQ$2,装备数值!$BH$50:$BH$101,"&lt;="&amp;新怪物属性!$CQ77)+SUMIFS(装备数值!BO$50:BO$101,装备数值!$BG$50:$BG$101,"="&amp;新怪物属性!$CR$2,装备数值!$BH$50:$BH$101,"&lt;="&amp;新怪物属性!$CR77)</f>
        <v>485500</v>
      </c>
      <c r="CW77" s="14">
        <f>SUMIFS(装备数值!BP$50:BP$101,装备数值!$BG$50:$BG$101,"="&amp;新怪物属性!$CF$2,装备数值!$BH$50:$BH$101,"&lt;="&amp;新怪物属性!$CF77)+SUMIFS(装备数值!BP$50:BP$101,装备数值!$BG$50:$BG$101,"="&amp;新怪物属性!$CG$2,装备数值!$BH$50:$BH$101,"&lt;="&amp;新怪物属性!$CG77)+SUMIFS(装备数值!BP$50:BP$101,装备数值!$BG$50:$BG$101,"="&amp;新怪物属性!$CH$2,装备数值!$BH$50:$BH$101,"&lt;="&amp;新怪物属性!$CH77)+SUMIFS(装备数值!BP$50:BP$101,装备数值!$BG$50:$BG$101,"="&amp;新怪物属性!$CI$2,装备数值!$BH$50:$BH$101,"&lt;="&amp;新怪物属性!$CI77)+SUMIFS(装备数值!BP$50:BP$101,装备数值!$BG$50:$BG$101,"="&amp;新怪物属性!$CJ$2,装备数值!$BH$50:$BH$101,"&lt;="&amp;新怪物属性!$CJ77)+SUMIFS(装备数值!BP$50:BP$101,装备数值!$BG$50:$BG$101,"="&amp;新怪物属性!$CK$2,装备数值!$BH$50:$BH$101,"&lt;="&amp;新怪物属性!$CK77)+SUMIFS(装备数值!BP$50:BP$101,装备数值!$BG$50:$BG$101,"="&amp;新怪物属性!$CL$2,装备数值!$BH$50:$BH$101,"&lt;="&amp;新怪物属性!$CL77)+SUMIFS(装备数值!BP$50:BP$101,装备数值!$BG$50:$BG$101,"="&amp;新怪物属性!$CM$2,装备数值!$BH$50:$BH$101,"&lt;="&amp;新怪物属性!$CM77)+SUMIFS(装备数值!BP$50:BP$101,装备数值!$BG$50:$BG$101,"="&amp;新怪物属性!$CN$2,装备数值!$BH$50:$BH$101,"&lt;="&amp;新怪物属性!$CN77)+SUMIFS(装备数值!BP$50:BP$101,装备数值!$BG$50:$BG$101,"="&amp;新怪物属性!$CO$2,装备数值!$BH$50:$BH$101,"&lt;="&amp;新怪物属性!$CO77)+SUMIFS(装备数值!BP$50:BP$101,装备数值!$BG$50:$BG$101,"="&amp;新怪物属性!$CP$2,装备数值!$BH$50:$BH$101,"&lt;="&amp;新怪物属性!$CP77)+SUMIFS(装备数值!BP$50:BP$101,装备数值!$BG$50:$BG$101,"="&amp;新怪物属性!$CQ$2,装备数值!$BH$50:$BH$101,"&lt;="&amp;新怪物属性!$CQ77)+SUMIFS(装备数值!BP$50:BP$101,装备数值!$BG$50:$BG$101,"="&amp;新怪物属性!$CR$2,装备数值!$BH$50:$BH$101,"&lt;="&amp;新怪物属性!$CR77)</f>
        <v>9670</v>
      </c>
      <c r="CX77" s="14">
        <f>SUMIFS(装备数值!BQ$50:BQ$101,装备数值!$BG$50:$BG$101,"="&amp;新怪物属性!$CF$2,装备数值!$BH$50:$BH$101,"&lt;="&amp;新怪物属性!$CF77)+SUMIFS(装备数值!BQ$50:BQ$101,装备数值!$BG$50:$BG$101,"="&amp;新怪物属性!$CG$2,装备数值!$BH$50:$BH$101,"&lt;="&amp;新怪物属性!$CG77)+SUMIFS(装备数值!BQ$50:BQ$101,装备数值!$BG$50:$BG$101,"="&amp;新怪物属性!$CH$2,装备数值!$BH$50:$BH$101,"&lt;="&amp;新怪物属性!$CH77)+SUMIFS(装备数值!BQ$50:BQ$101,装备数值!$BG$50:$BG$101,"="&amp;新怪物属性!$CI$2,装备数值!$BH$50:$BH$101,"&lt;="&amp;新怪物属性!$CI77)+SUMIFS(装备数值!BQ$50:BQ$101,装备数值!$BG$50:$BG$101,"="&amp;新怪物属性!$CJ$2,装备数值!$BH$50:$BH$101,"&lt;="&amp;新怪物属性!$CJ77)+SUMIFS(装备数值!BQ$50:BQ$101,装备数值!$BG$50:$BG$101,"="&amp;新怪物属性!$CK$2,装备数值!$BH$50:$BH$101,"&lt;="&amp;新怪物属性!$CK77)+SUMIFS(装备数值!BQ$50:BQ$101,装备数值!$BG$50:$BG$101,"="&amp;新怪物属性!$CL$2,装备数值!$BH$50:$BH$101,"&lt;="&amp;新怪物属性!$CL77)+SUMIFS(装备数值!BQ$50:BQ$101,装备数值!$BG$50:$BG$101,"="&amp;新怪物属性!$CM$2,装备数值!$BH$50:$BH$101,"&lt;="&amp;新怪物属性!$CM77)+SUMIFS(装备数值!BQ$50:BQ$101,装备数值!$BG$50:$BG$101,"="&amp;新怪物属性!$CN$2,装备数值!$BH$50:$BH$101,"&lt;="&amp;新怪物属性!$CN77)+SUMIFS(装备数值!BQ$50:BQ$101,装备数值!$BG$50:$BG$101,"="&amp;新怪物属性!$CO$2,装备数值!$BH$50:$BH$101,"&lt;="&amp;新怪物属性!$CO77)+SUMIFS(装备数值!BQ$50:BQ$101,装备数值!$BG$50:$BG$101,"="&amp;新怪物属性!$CP$2,装备数值!$BH$50:$BH$101,"&lt;="&amp;新怪物属性!$CP77)+SUMIFS(装备数值!BQ$50:BQ$101,装备数值!$BG$50:$BG$101,"="&amp;新怪物属性!$CQ$2,装备数值!$BH$50:$BH$101,"&lt;="&amp;新怪物属性!$CQ77)+SUMIFS(装备数值!BQ$50:BQ$101,装备数值!$BG$50:$BG$101,"="&amp;新怪物属性!$CR$2,装备数值!$BH$50:$BH$101,"&lt;="&amp;新怪物属性!$CR77)</f>
        <v>250</v>
      </c>
      <c r="CY77" s="14">
        <f>SUMIFS(装备数值!BR$50:BR$101,装备数值!$BG$50:$BG$101,"="&amp;新怪物属性!$CF$2,装备数值!$BH$50:$BH$101,"&lt;="&amp;新怪物属性!$CF77)+SUMIFS(装备数值!BR$50:BR$101,装备数值!$BG$50:$BG$101,"="&amp;新怪物属性!$CG$2,装备数值!$BH$50:$BH$101,"&lt;="&amp;新怪物属性!$CG77)+SUMIFS(装备数值!BR$50:BR$101,装备数值!$BG$50:$BG$101,"="&amp;新怪物属性!$CH$2,装备数值!$BH$50:$BH$101,"&lt;="&amp;新怪物属性!$CH77)+SUMIFS(装备数值!BR$50:BR$101,装备数值!$BG$50:$BG$101,"="&amp;新怪物属性!$CI$2,装备数值!$BH$50:$BH$101,"&lt;="&amp;新怪物属性!$CI77)+SUMIFS(装备数值!BR$50:BR$101,装备数值!$BG$50:$BG$101,"="&amp;新怪物属性!$CJ$2,装备数值!$BH$50:$BH$101,"&lt;="&amp;新怪物属性!$CJ77)+SUMIFS(装备数值!BR$50:BR$101,装备数值!$BG$50:$BG$101,"="&amp;新怪物属性!$CK$2,装备数值!$BH$50:$BH$101,"&lt;="&amp;新怪物属性!$CK77)+SUMIFS(装备数值!BR$50:BR$101,装备数值!$BG$50:$BG$101,"="&amp;新怪物属性!$CL$2,装备数值!$BH$50:$BH$101,"&lt;="&amp;新怪物属性!$CL77)+SUMIFS(装备数值!BR$50:BR$101,装备数值!$BG$50:$BG$101,"="&amp;新怪物属性!$CM$2,装备数值!$BH$50:$BH$101,"&lt;="&amp;新怪物属性!$CM77)+SUMIFS(装备数值!BR$50:BR$101,装备数值!$BG$50:$BG$101,"="&amp;新怪物属性!$CN$2,装备数值!$BH$50:$BH$101,"&lt;="&amp;新怪物属性!$CN77)+SUMIFS(装备数值!BR$50:BR$101,装备数值!$BG$50:$BG$101,"="&amp;新怪物属性!$CO$2,装备数值!$BH$50:$BH$101,"&lt;="&amp;新怪物属性!$CO77)+SUMIFS(装备数值!BR$50:BR$101,装备数值!$BG$50:$BG$101,"="&amp;新怪物属性!$CP$2,装备数值!$BH$50:$BH$101,"&lt;="&amp;新怪物属性!$CP77)+SUMIFS(装备数值!BR$50:BR$101,装备数值!$BG$50:$BG$101,"="&amp;新怪物属性!$CQ$2,装备数值!$BH$50:$BH$101,"&lt;="&amp;新怪物属性!$CQ77)+SUMIFS(装备数值!BR$50:BR$101,装备数值!$BG$50:$BG$101,"="&amp;新怪物属性!$CR$2,装备数值!$BH$50:$BH$101,"&lt;="&amp;新怪物属性!$CR77)</f>
        <v>1250</v>
      </c>
      <c r="CZ77" s="14">
        <f>SUMIFS(装备数值!BS$50:BS$101,装备数值!$BG$50:$BG$101,"="&amp;新怪物属性!$CF$2,装备数值!$BH$50:$BH$101,"&lt;="&amp;新怪物属性!$CF77)+SUMIFS(装备数值!BS$50:BS$101,装备数值!$BG$50:$BG$101,"="&amp;新怪物属性!$CG$2,装备数值!$BH$50:$BH$101,"&lt;="&amp;新怪物属性!$CG77)+SUMIFS(装备数值!BS$50:BS$101,装备数值!$BG$50:$BG$101,"="&amp;新怪物属性!$CH$2,装备数值!$BH$50:$BH$101,"&lt;="&amp;新怪物属性!$CH77)+SUMIFS(装备数值!BS$50:BS$101,装备数值!$BG$50:$BG$101,"="&amp;新怪物属性!$CI$2,装备数值!$BH$50:$BH$101,"&lt;="&amp;新怪物属性!$CI77)+SUMIFS(装备数值!BS$50:BS$101,装备数值!$BG$50:$BG$101,"="&amp;新怪物属性!$CJ$2,装备数值!$BH$50:$BH$101,"&lt;="&amp;新怪物属性!$CJ77)+SUMIFS(装备数值!BS$50:BS$101,装备数值!$BG$50:$BG$101,"="&amp;新怪物属性!$CK$2,装备数值!$BH$50:$BH$101,"&lt;="&amp;新怪物属性!$CK77)+SUMIFS(装备数值!BS$50:BS$101,装备数值!$BG$50:$BG$101,"="&amp;新怪物属性!$CL$2,装备数值!$BH$50:$BH$101,"&lt;="&amp;新怪物属性!$CL77)+SUMIFS(装备数值!BS$50:BS$101,装备数值!$BG$50:$BG$101,"="&amp;新怪物属性!$CM$2,装备数值!$BH$50:$BH$101,"&lt;="&amp;新怪物属性!$CM77)+SUMIFS(装备数值!BS$50:BS$101,装备数值!$BG$50:$BG$101,"="&amp;新怪物属性!$CN$2,装备数值!$BH$50:$BH$101,"&lt;="&amp;新怪物属性!$CN77)+SUMIFS(装备数值!BS$50:BS$101,装备数值!$BG$50:$BG$101,"="&amp;新怪物属性!$CO$2,装备数值!$BH$50:$BH$101,"&lt;="&amp;新怪物属性!$CO77)+SUMIFS(装备数值!BS$50:BS$101,装备数值!$BG$50:$BG$101,"="&amp;新怪物属性!$CP$2,装备数值!$BH$50:$BH$101,"&lt;="&amp;新怪物属性!$CP77)+SUMIFS(装备数值!BS$50:BS$101,装备数值!$BG$50:$BG$101,"="&amp;新怪物属性!$CQ$2,装备数值!$BH$50:$BH$101,"&lt;="&amp;新怪物属性!$CQ77)+SUMIFS(装备数值!BS$50:BS$101,装备数值!$BG$50:$BG$101,"="&amp;新怪物属性!$CR$2,装备数值!$BH$50:$BH$101,"&lt;="&amp;新怪物属性!$CR77)</f>
        <v>1250</v>
      </c>
      <c r="DA77" s="14">
        <f>SUMIFS(装备数值!BT$50:BT$101,装备数值!$BG$50:$BG$101,"="&amp;新怪物属性!$CF$2,装备数值!$BH$50:$BH$101,"&lt;="&amp;新怪物属性!$CF77)+SUMIFS(装备数值!BT$50:BT$101,装备数值!$BG$50:$BG$101,"="&amp;新怪物属性!$CG$2,装备数值!$BH$50:$BH$101,"&lt;="&amp;新怪物属性!$CG77)+SUMIFS(装备数值!BT$50:BT$101,装备数值!$BG$50:$BG$101,"="&amp;新怪物属性!$CH$2,装备数值!$BH$50:$BH$101,"&lt;="&amp;新怪物属性!$CH77)+SUMIFS(装备数值!BT$50:BT$101,装备数值!$BG$50:$BG$101,"="&amp;新怪物属性!$CI$2,装备数值!$BH$50:$BH$101,"&lt;="&amp;新怪物属性!$CI77)+SUMIFS(装备数值!BT$50:BT$101,装备数值!$BG$50:$BG$101,"="&amp;新怪物属性!$CJ$2,装备数值!$BH$50:$BH$101,"&lt;="&amp;新怪物属性!$CJ77)+SUMIFS(装备数值!BT$50:BT$101,装备数值!$BG$50:$BG$101,"="&amp;新怪物属性!$CK$2,装备数值!$BH$50:$BH$101,"&lt;="&amp;新怪物属性!$CK77)+SUMIFS(装备数值!BT$50:BT$101,装备数值!$BG$50:$BG$101,"="&amp;新怪物属性!$CL$2,装备数值!$BH$50:$BH$101,"&lt;="&amp;新怪物属性!$CL77)+SUMIFS(装备数值!BT$50:BT$101,装备数值!$BG$50:$BG$101,"="&amp;新怪物属性!$CM$2,装备数值!$BH$50:$BH$101,"&lt;="&amp;新怪物属性!$CM77)+SUMIFS(装备数值!BT$50:BT$101,装备数值!$BG$50:$BG$101,"="&amp;新怪物属性!$CN$2,装备数值!$BH$50:$BH$101,"&lt;="&amp;新怪物属性!$CN77)+SUMIFS(装备数值!BT$50:BT$101,装备数值!$BG$50:$BG$101,"="&amp;新怪物属性!$CO$2,装备数值!$BH$50:$BH$101,"&lt;="&amp;新怪物属性!$CO77)+SUMIFS(装备数值!BT$50:BT$101,装备数值!$BG$50:$BG$101,"="&amp;新怪物属性!$CP$2,装备数值!$BH$50:$BH$101,"&lt;="&amp;新怪物属性!$CP77)+SUMIFS(装备数值!BT$50:BT$101,装备数值!$BG$50:$BG$101,"="&amp;新怪物属性!$CQ$2,装备数值!$BH$50:$BH$101,"&lt;="&amp;新怪物属性!$CQ77)+SUMIFS(装备数值!BT$50:BT$101,装备数值!$BG$50:$BG$101,"="&amp;新怪物属性!$CR$2,装备数值!$BH$50:$BH$101,"&lt;="&amp;新怪物属性!$CR77)</f>
        <v>250</v>
      </c>
      <c r="DB77" s="14">
        <f>SUMIFS(装备数值!BU$50:BU$101,装备数值!$BG$50:$BG$101,"="&amp;新怪物属性!$CF$2,装备数值!$BH$50:$BH$101,"&lt;="&amp;新怪物属性!$CF77)+SUMIFS(装备数值!BU$50:BU$101,装备数值!$BG$50:$BG$101,"="&amp;新怪物属性!$CG$2,装备数值!$BH$50:$BH$101,"&lt;="&amp;新怪物属性!$CG77)+SUMIFS(装备数值!BU$50:BU$101,装备数值!$BG$50:$BG$101,"="&amp;新怪物属性!$CH$2,装备数值!$BH$50:$BH$101,"&lt;="&amp;新怪物属性!$CH77)+SUMIFS(装备数值!BU$50:BU$101,装备数值!$BG$50:$BG$101,"="&amp;新怪物属性!$CI$2,装备数值!$BH$50:$BH$101,"&lt;="&amp;新怪物属性!$CI77)+SUMIFS(装备数值!BU$50:BU$101,装备数值!$BG$50:$BG$101,"="&amp;新怪物属性!$CJ$2,装备数值!$BH$50:$BH$101,"&lt;="&amp;新怪物属性!$CJ77)+SUMIFS(装备数值!BU$50:BU$101,装备数值!$BG$50:$BG$101,"="&amp;新怪物属性!$CK$2,装备数值!$BH$50:$BH$101,"&lt;="&amp;新怪物属性!$CK77)+SUMIFS(装备数值!BU$50:BU$101,装备数值!$BG$50:$BG$101,"="&amp;新怪物属性!$CL$2,装备数值!$BH$50:$BH$101,"&lt;="&amp;新怪物属性!$CL77)+SUMIFS(装备数值!BU$50:BU$101,装备数值!$BG$50:$BG$101,"="&amp;新怪物属性!$CM$2,装备数值!$BH$50:$BH$101,"&lt;="&amp;新怪物属性!$CM77)+SUMIFS(装备数值!BU$50:BU$101,装备数值!$BG$50:$BG$101,"="&amp;新怪物属性!$CN$2,装备数值!$BH$50:$BH$101,"&lt;="&amp;新怪物属性!$CN77)+SUMIFS(装备数值!BU$50:BU$101,装备数值!$BG$50:$BG$101,"="&amp;新怪物属性!$CO$2,装备数值!$BH$50:$BH$101,"&lt;="&amp;新怪物属性!$CO77)+SUMIFS(装备数值!BU$50:BU$101,装备数值!$BG$50:$BG$101,"="&amp;新怪物属性!$CP$2,装备数值!$BH$50:$BH$101,"&lt;="&amp;新怪物属性!$CP77)+SUMIFS(装备数值!BU$50:BU$101,装备数值!$BG$50:$BG$101,"="&amp;新怪物属性!$CQ$2,装备数值!$BH$50:$BH$101,"&lt;="&amp;新怪物属性!$CQ77)+SUMIFS(装备数值!BU$50:BU$101,装备数值!$BG$50:$BG$101,"="&amp;新怪物属性!$CR$2,装备数值!$BH$50:$BH$101,"&lt;="&amp;新怪物属性!$CR77)</f>
        <v>0.05</v>
      </c>
      <c r="DC77" s="14">
        <f>SUMIFS(装备数值!BV$50:BV$101,装备数值!$BG$50:$BG$101,"="&amp;新怪物属性!$CF$2,装备数值!$BH$50:$BH$101,"&lt;="&amp;新怪物属性!$CF77)+SUMIFS(装备数值!BV$50:BV$101,装备数值!$BG$50:$BG$101,"="&amp;新怪物属性!$CG$2,装备数值!$BH$50:$BH$101,"&lt;="&amp;新怪物属性!$CG77)+SUMIFS(装备数值!BV$50:BV$101,装备数值!$BG$50:$BG$101,"="&amp;新怪物属性!$CH$2,装备数值!$BH$50:$BH$101,"&lt;="&amp;新怪物属性!$CH77)+SUMIFS(装备数值!BV$50:BV$101,装备数值!$BG$50:$BG$101,"="&amp;新怪物属性!$CI$2,装备数值!$BH$50:$BH$101,"&lt;="&amp;新怪物属性!$CI77)+SUMIFS(装备数值!BV$50:BV$101,装备数值!$BG$50:$BG$101,"="&amp;新怪物属性!$CJ$2,装备数值!$BH$50:$BH$101,"&lt;="&amp;新怪物属性!$CJ77)+SUMIFS(装备数值!BV$50:BV$101,装备数值!$BG$50:$BG$101,"="&amp;新怪物属性!$CK$2,装备数值!$BH$50:$BH$101,"&lt;="&amp;新怪物属性!$CK77)+SUMIFS(装备数值!BV$50:BV$101,装备数值!$BG$50:$BG$101,"="&amp;新怪物属性!$CL$2,装备数值!$BH$50:$BH$101,"&lt;="&amp;新怪物属性!$CL77)+SUMIFS(装备数值!BV$50:BV$101,装备数值!$BG$50:$BG$101,"="&amp;新怪物属性!$CM$2,装备数值!$BH$50:$BH$101,"&lt;="&amp;新怪物属性!$CM77)+SUMIFS(装备数值!BV$50:BV$101,装备数值!$BG$50:$BG$101,"="&amp;新怪物属性!$CN$2,装备数值!$BH$50:$BH$101,"&lt;="&amp;新怪物属性!$CN77)+SUMIFS(装备数值!BV$50:BV$101,装备数值!$BG$50:$BG$101,"="&amp;新怪物属性!$CO$2,装备数值!$BH$50:$BH$101,"&lt;="&amp;新怪物属性!$CO77)+SUMIFS(装备数值!BV$50:BV$101,装备数值!$BG$50:$BG$101,"="&amp;新怪物属性!$CP$2,装备数值!$BH$50:$BH$101,"&lt;="&amp;新怪物属性!$CP77)+SUMIFS(装备数值!BV$50:BV$101,装备数值!$BG$50:$BG$101,"="&amp;新怪物属性!$CQ$2,装备数值!$BH$50:$BH$101,"&lt;="&amp;新怪物属性!$CQ77)+SUMIFS(装备数值!BV$50:BV$101,装备数值!$BG$50:$BG$101,"="&amp;新怪物属性!$CR$2,装备数值!$BH$50:$BH$101,"&lt;="&amp;新怪物属性!$CR77)</f>
        <v>0.05</v>
      </c>
      <c r="DD77" s="14">
        <f>SUMIFS(装备数值!BW$50:BW$101,装备数值!$BG$50:$BG$101,"="&amp;新怪物属性!$CF$2,装备数值!$BH$50:$BH$101,"&lt;="&amp;新怪物属性!$CF77)+SUMIFS(装备数值!BW$50:BW$101,装备数值!$BG$50:$BG$101,"="&amp;新怪物属性!$CG$2,装备数值!$BH$50:$BH$101,"&lt;="&amp;新怪物属性!$CG77)+SUMIFS(装备数值!BW$50:BW$101,装备数值!$BG$50:$BG$101,"="&amp;新怪物属性!$CH$2,装备数值!$BH$50:$BH$101,"&lt;="&amp;新怪物属性!$CH77)+SUMIFS(装备数值!BW$50:BW$101,装备数值!$BG$50:$BG$101,"="&amp;新怪物属性!$CI$2,装备数值!$BH$50:$BH$101,"&lt;="&amp;新怪物属性!$CI77)+SUMIFS(装备数值!BW$50:BW$101,装备数值!$BG$50:$BG$101,"="&amp;新怪物属性!$CJ$2,装备数值!$BH$50:$BH$101,"&lt;="&amp;新怪物属性!$CJ77)+SUMIFS(装备数值!BW$50:BW$101,装备数值!$BG$50:$BG$101,"="&amp;新怪物属性!$CK$2,装备数值!$BH$50:$BH$101,"&lt;="&amp;新怪物属性!$CK77)+SUMIFS(装备数值!BW$50:BW$101,装备数值!$BG$50:$BG$101,"="&amp;新怪物属性!$CL$2,装备数值!$BH$50:$BH$101,"&lt;="&amp;新怪物属性!$CL77)+SUMIFS(装备数值!BW$50:BW$101,装备数值!$BG$50:$BG$101,"="&amp;新怪物属性!$CM$2,装备数值!$BH$50:$BH$101,"&lt;="&amp;新怪物属性!$CM77)+SUMIFS(装备数值!BW$50:BW$101,装备数值!$BG$50:$BG$101,"="&amp;新怪物属性!$CN$2,装备数值!$BH$50:$BH$101,"&lt;="&amp;新怪物属性!$CN77)+SUMIFS(装备数值!BW$50:BW$101,装备数值!$BG$50:$BG$101,"="&amp;新怪物属性!$CO$2,装备数值!$BH$50:$BH$101,"&lt;="&amp;新怪物属性!$CO77)+SUMIFS(装备数值!BW$50:BW$101,装备数值!$BG$50:$BG$101,"="&amp;新怪物属性!$CP$2,装备数值!$BH$50:$BH$101,"&lt;="&amp;新怪物属性!$CP77)+SUMIFS(装备数值!BW$50:BW$101,装备数值!$BG$50:$BG$101,"="&amp;新怪物属性!$CQ$2,装备数值!$BH$50:$BH$101,"&lt;="&amp;新怪物属性!$CQ77)+SUMIFS(装备数值!BW$50:BW$101,装备数值!$BG$50:$BG$101,"="&amp;新怪物属性!$CR$2,装备数值!$BH$50:$BH$101,"&lt;="&amp;新怪物属性!$CR77)</f>
        <v>0</v>
      </c>
      <c r="DE77" s="14">
        <f>SUMIFS(装备数值!BX$50:BX$101,装备数值!$BG$50:$BG$101,"="&amp;新怪物属性!$CF$2,装备数值!$BH$50:$BH$101,"&lt;="&amp;新怪物属性!$CF77)+SUMIFS(装备数值!BX$50:BX$101,装备数值!$BG$50:$BG$101,"="&amp;新怪物属性!$CG$2,装备数值!$BH$50:$BH$101,"&lt;="&amp;新怪物属性!$CG77)+SUMIFS(装备数值!BX$50:BX$101,装备数值!$BG$50:$BG$101,"="&amp;新怪物属性!$CH$2,装备数值!$BH$50:$BH$101,"&lt;="&amp;新怪物属性!$CH77)+SUMIFS(装备数值!BX$50:BX$101,装备数值!$BG$50:$BG$101,"="&amp;新怪物属性!$CI$2,装备数值!$BH$50:$BH$101,"&lt;="&amp;新怪物属性!$CI77)+SUMIFS(装备数值!BX$50:BX$101,装备数值!$BG$50:$BG$101,"="&amp;新怪物属性!$CJ$2,装备数值!$BH$50:$BH$101,"&lt;="&amp;新怪物属性!$CJ77)+SUMIFS(装备数值!BX$50:BX$101,装备数值!$BG$50:$BG$101,"="&amp;新怪物属性!$CK$2,装备数值!$BH$50:$BH$101,"&lt;="&amp;新怪物属性!$CK77)+SUMIFS(装备数值!BX$50:BX$101,装备数值!$BG$50:$BG$101,"="&amp;新怪物属性!$CL$2,装备数值!$BH$50:$BH$101,"&lt;="&amp;新怪物属性!$CL77)+SUMIFS(装备数值!BX$50:BX$101,装备数值!$BG$50:$BG$101,"="&amp;新怪物属性!$CM$2,装备数值!$BH$50:$BH$101,"&lt;="&amp;新怪物属性!$CM77)+SUMIFS(装备数值!BX$50:BX$101,装备数值!$BG$50:$BG$101,"="&amp;新怪物属性!$CN$2,装备数值!$BH$50:$BH$101,"&lt;="&amp;新怪物属性!$CN77)+SUMIFS(装备数值!BX$50:BX$101,装备数值!$BG$50:$BG$101,"="&amp;新怪物属性!$CO$2,装备数值!$BH$50:$BH$101,"&lt;="&amp;新怪物属性!$CO77)+SUMIFS(装备数值!BX$50:BX$101,装备数值!$BG$50:$BG$101,"="&amp;新怪物属性!$CP$2,装备数值!$BH$50:$BH$101,"&lt;="&amp;新怪物属性!$CP77)+SUMIFS(装备数值!BX$50:BX$101,装备数值!$BG$50:$BG$101,"="&amp;新怪物属性!$CQ$2,装备数值!$BH$50:$BH$101,"&lt;="&amp;新怪物属性!$CQ77)+SUMIFS(装备数值!BX$50:BX$101,装备数值!$BG$50:$BG$101,"="&amp;新怪物属性!$CR$2,装备数值!$BH$50:$BH$101,"&lt;="&amp;新怪物属性!$CR77)</f>
        <v>0</v>
      </c>
      <c r="DH77" s="14">
        <f>INDEX(装备数值!$I$13:$M$116,新怪物属性!$P77*8+1,DH$2)*$X77+INDEX(装备数值!$I$13:$M$116,新怪物属性!$Q77*8+2,DH$2)*$Y77+INDEX(装备数值!$I$13:$M$116,新怪物属性!$S77*8+3,DH$2)*$Z77+INDEX(装备数值!$I$13:$M$116,新怪物属性!$R77*8+4,DH$2)*$AA77+INDEX(装备数值!$I$13:$M$116,新怪物属性!$T77*8+5,DH$2)*$AB77+INDEX(装备数值!$I$13:$M$116,新怪物属性!$U77*8+6,DH$2)*$AC77+INDEX(装备数值!$I$13:$M$116,新怪物属性!$V77*8+7,DH$2)*$AD77+INDEX(装备数值!$I$13:$M$116,新怪物属性!$W77*8+8,DH$2)*$AE77</f>
        <v>52200</v>
      </c>
      <c r="DI77" s="14">
        <f>INDEX(装备数值!$I$13:$M$116,新怪物属性!$P77*8+1,DI$2)*$X77+INDEX(装备数值!$I$13:$M$116,新怪物属性!$Q77*8+2,DI$2)*$Y77+INDEX(装备数值!$I$13:$M$116,新怪物属性!$S77*8+3,DI$2)*$Z77+INDEX(装备数值!$I$13:$M$116,新怪物属性!$R77*8+4,DI$2)*$AA77+INDEX(装备数值!$I$13:$M$116,新怪物属性!$T77*8+5,DI$2)*$AB77+INDEX(装备数值!$I$13:$M$116,新怪物属性!$U77*8+6,DI$2)*$AC77+INDEX(装备数值!$I$13:$M$116,新怪物属性!$V77*8+7,DI$2)*$AD77+INDEX(装备数值!$I$13:$M$116,新怪物属性!$W77*8+8,DI$2)*$AE77</f>
        <v>391500</v>
      </c>
      <c r="DJ77" s="14">
        <f>INDEX(装备数值!$I$13:$M$116,新怪物属性!$P77*8+1,DJ$2)*$X77+INDEX(装备数值!$I$13:$M$116,新怪物属性!$Q77*8+2,DJ$2)*$Y77+INDEX(装备数值!$I$13:$M$116,新怪物属性!$S77*8+3,DJ$2)*$Z77+INDEX(装备数值!$I$13:$M$116,新怪物属性!$R77*8+4,DJ$2)*$AA77+INDEX(装备数值!$I$13:$M$116,新怪物属性!$T77*8+5,DJ$2)*$AB77+INDEX(装备数值!$I$13:$M$116,新怪物属性!$U77*8+6,DJ$2)*$AC77+INDEX(装备数值!$I$13:$M$116,新怪物属性!$V77*8+7,DJ$2)*$AD77+INDEX(装备数值!$I$13:$M$116,新怪物属性!$W77*8+8,DJ$2)*$AE77</f>
        <v>26100</v>
      </c>
      <c r="DK77" s="14">
        <f>INDEX(装备数值!$I$13:$M$116,新怪物属性!$P77*8+1,DK$2)*$X77+INDEX(装备数值!$I$13:$M$116,新怪物属性!$Q77*8+2,DK$2)*$Y77+INDEX(装备数值!$I$13:$M$116,新怪物属性!$S77*8+3,DK$2)*$Z77+INDEX(装备数值!$I$13:$M$116,新怪物属性!$R77*8+4,DK$2)*$AA77+INDEX(装备数值!$I$13:$M$116,新怪物属性!$T77*8+5,DK$2)*$AB77+INDEX(装备数值!$I$13:$M$116,新怪物属性!$U77*8+6,DK$2)*$AC77+INDEX(装备数值!$I$13:$M$116,新怪物属性!$V77*8+7,DK$2)*$AD77+INDEX(装备数值!$I$13:$M$116,新怪物属性!$W77*8+8,DK$2)*$AE77</f>
        <v>522000</v>
      </c>
      <c r="DL77" s="14">
        <f>INDEX(装备数值!$I$13:$M$116,新怪物属性!$P77*8+1,DL$2)*$X77+INDEX(装备数值!$I$13:$M$116,新怪物属性!$Q77*8+2,DL$2)*$Y77+INDEX(装备数值!$I$13:$M$116,新怪物属性!$S77*8+3,DL$2)*$Z77+INDEX(装备数值!$I$13:$M$116,新怪物属性!$R77*8+4,DL$2)*$AA77+INDEX(装备数值!$I$13:$M$116,新怪物属性!$T77*8+5,DL$2)*$AB77+INDEX(装备数值!$I$13:$M$116,新怪物属性!$U77*8+6,DL$2)*$AC77+INDEX(装备数值!$I$13:$M$116,新怪物属性!$V77*8+7,DL$2)*$AD77+INDEX(装备数值!$I$13:$M$116,新怪物属性!$W77*8+8,DL$2)*$AE77</f>
        <v>9860</v>
      </c>
      <c r="DO77" s="14">
        <f>INDEX(装备数值!$X$13:$AH$116,$P77*8+1,DO$2)*$AF77+INDEX(装备数值!$X$13:$AH$116,$Q77*8+2,DO$2)*$AG77+INDEX(装备数值!$X$13:$AH$116,$S77*8+3,DO$2)*$AH77+INDEX(装备数值!$X$13:$AH$116,$R77*8+4,DO$2)*$AI77+INDEX(装备数值!$X$13:$AH$116,$T77*8+5,DO$2)*$AJ77+INDEX(装备数值!$X$13:$AH$116,$U77*8+6,DO$2)*$AK77+INDEX(装备数值!$X$13:$AH$116,$V77*8+7,DO$2)*$AL77+INDEX(装备数值!$X$13:$AH$116,$W77*8+8,DO$2)*$AM77</f>
        <v>26000</v>
      </c>
      <c r="DP77" s="14">
        <f>INDEX(装备数值!$X$13:$AH$116,$P77*8+1,DP$2)*$AF77+INDEX(装备数值!$X$13:$AH$116,$Q77*8+2,DP$2)*$AG77+INDEX(装备数值!$X$13:$AH$116,$S77*8+3,DP$2)*$AH77+INDEX(装备数值!$X$13:$AH$116,$R77*8+4,DP$2)*$AI77+INDEX(装备数值!$X$13:$AH$116,$T77*8+5,DP$2)*$AJ77+INDEX(装备数值!$X$13:$AH$116,$U77*8+6,DP$2)*$AK77+INDEX(装备数值!$X$13:$AH$116,$V77*8+7,DP$2)*$AL77+INDEX(装备数值!$X$13:$AH$116,$W77*8+8,DP$2)*$AM77</f>
        <v>181875</v>
      </c>
      <c r="DQ77" s="14">
        <f>INDEX(装备数值!$X$13:$AH$116,$P77*8+1,DQ$2)*$AF77+INDEX(装备数值!$X$13:$AH$116,$Q77*8+2,DQ$2)*$AG77+INDEX(装备数值!$X$13:$AH$116,$S77*8+3,DQ$2)*$AH77+INDEX(装备数值!$X$13:$AH$116,$R77*8+4,DQ$2)*$AI77+INDEX(装备数值!$X$13:$AH$116,$T77*8+5,DQ$2)*$AJ77+INDEX(装备数值!$X$13:$AH$116,$U77*8+6,DQ$2)*$AK77+INDEX(装备数值!$X$13:$AH$116,$V77*8+7,DQ$2)*$AL77+INDEX(装备数值!$X$13:$AH$116,$W77*8+8,DQ$2)*$AM77</f>
        <v>11250</v>
      </c>
      <c r="DR77" s="14">
        <f>INDEX(装备数值!$X$13:$AH$116,$P77*8+1,DR$2)*$AF77+INDEX(装备数值!$X$13:$AH$116,$Q77*8+2,DR$2)*$AG77+INDEX(装备数值!$X$13:$AH$116,$S77*8+3,DR$2)*$AH77+INDEX(装备数值!$X$13:$AH$116,$R77*8+4,DR$2)*$AI77+INDEX(装备数值!$X$13:$AH$116,$T77*8+5,DR$2)*$AJ77+INDEX(装备数值!$X$13:$AH$116,$U77*8+6,DR$2)*$AK77+INDEX(装备数值!$X$13:$AH$116,$V77*8+7,DR$2)*$AL77+INDEX(装备数值!$X$13:$AH$116,$W77*8+8,DR$2)*$AM77</f>
        <v>282500</v>
      </c>
      <c r="DS77" s="14">
        <f>INDEX(装备数值!$X$13:$AH$116,$P77*8+1,DS$2)*$AF77+INDEX(装备数值!$X$13:$AH$116,$Q77*8+2,DS$2)*$AG77+INDEX(装备数值!$X$13:$AH$116,$S77*8+3,DS$2)*$AH77+INDEX(装备数值!$X$13:$AH$116,$R77*8+4,DS$2)*$AI77+INDEX(装备数值!$X$13:$AH$116,$T77*8+5,DS$2)*$AJ77+INDEX(装备数值!$X$13:$AH$116,$U77*8+6,DS$2)*$AK77+INDEX(装备数值!$X$13:$AH$116,$V77*8+7,DS$2)*$AL77+INDEX(装备数值!$X$13:$AH$116,$W77*8+8,DS$2)*$AM77</f>
        <v>4500</v>
      </c>
      <c r="DT77" s="14">
        <f>INDEX(装备数值!$X$13:$AH$116,$P77*8+1,DT$2)*$AF77+INDEX(装备数值!$X$13:$AH$116,$Q77*8+2,DT$2)*$AG77+INDEX(装备数值!$X$13:$AH$116,$S77*8+3,DT$2)*$AH77+INDEX(装备数值!$X$13:$AH$116,$R77*8+4,DT$2)*$AI77+INDEX(装备数值!$X$13:$AH$116,$T77*8+5,DT$2)*$AJ77+INDEX(装备数值!$X$13:$AH$116,$U77*8+6,DT$2)*$AK77+INDEX(装备数值!$X$13:$AH$116,$V77*8+7,DT$2)*$AL77+INDEX(装备数值!$X$13:$AH$116,$W77*8+8,DT$2)*$AM77</f>
        <v>18875</v>
      </c>
      <c r="DU77" s="14">
        <f>INDEX(装备数值!$X$13:$AH$116,$P77*8+1,DU$2)*$AF77+INDEX(装备数值!$X$13:$AH$116,$Q77*8+2,DU$2)*$AG77+INDEX(装备数值!$X$13:$AH$116,$S77*8+3,DU$2)*$AH77+INDEX(装备数值!$X$13:$AH$116,$R77*8+4,DU$2)*$AI77+INDEX(装备数值!$X$13:$AH$116,$T77*8+5,DU$2)*$AJ77+INDEX(装备数值!$X$13:$AH$116,$U77*8+6,DU$2)*$AK77+INDEX(装备数值!$X$13:$AH$116,$V77*8+7,DU$2)*$AL77+INDEX(装备数值!$X$13:$AH$116,$W77*8+8,DU$2)*$AM77</f>
        <v>16875</v>
      </c>
      <c r="DV77" s="14">
        <f>INDEX(装备数值!$X$13:$AH$116,$P77*8+1,DV$2)*$AF77+INDEX(装备数值!$X$13:$AH$116,$Q77*8+2,DV$2)*$AG77+INDEX(装备数值!$X$13:$AH$116,$S77*8+3,DV$2)*$AH77+INDEX(装备数值!$X$13:$AH$116,$R77*8+4,DV$2)*$AI77+INDEX(装备数值!$X$13:$AH$116,$T77*8+5,DV$2)*$AJ77+INDEX(装备数值!$X$13:$AH$116,$U77*8+6,DV$2)*$AK77+INDEX(装备数值!$X$13:$AH$116,$V77*8+7,DV$2)*$AL77+INDEX(装备数值!$X$13:$AH$116,$W77*8+8,DV$2)*$AM77</f>
        <v>18875</v>
      </c>
      <c r="DW77" s="14">
        <f>INDEX(装备数值!$X$13:$AH$116,$P77*8+1,DW$2)*$AF77+INDEX(装备数值!$X$13:$AH$116,$Q77*8+2,DW$2)*$AG77+INDEX(装备数值!$X$13:$AH$116,$S77*8+3,DW$2)*$AH77+INDEX(装备数值!$X$13:$AH$116,$R77*8+4,DW$2)*$AI77+INDEX(装备数值!$X$13:$AH$116,$T77*8+5,DW$2)*$AJ77+INDEX(装备数值!$X$13:$AH$116,$U77*8+6,DW$2)*$AK77+INDEX(装备数值!$X$13:$AH$116,$V77*8+7,DW$2)*$AL77+INDEX(装备数值!$X$13:$AH$116,$W77*8+8,DW$2)*$AM77</f>
        <v>16875</v>
      </c>
      <c r="DX77" s="14">
        <f>INDEX(装备数值!$X$13:$AH$116,$P77*8+1,DX$2)*$AF77+INDEX(装备数值!$X$13:$AH$116,$Q77*8+2,DX$2)*$AG77+INDEX(装备数值!$X$13:$AH$116,$S77*8+3,DX$2)*$AH77+INDEX(装备数值!$X$13:$AH$116,$R77*8+4,DX$2)*$AI77+INDEX(装备数值!$X$13:$AH$116,$T77*8+5,DX$2)*$AJ77+INDEX(装备数值!$X$13:$AH$116,$U77*8+6,DX$2)*$AK77+INDEX(装备数值!$X$13:$AH$116,$V77*8+7,DX$2)*$AL77+INDEX(装备数值!$X$13:$AH$116,$W77*8+8,DX$2)*$AM77</f>
        <v>52</v>
      </c>
      <c r="DY77" s="14">
        <f>INDEX(装备数值!$X$13:$AH$116,$P77*8+1,DY$2)*$AF77+INDEX(装备数值!$X$13:$AH$116,$Q77*8+2,DY$2)*$AG77+INDEX(装备数值!$X$13:$AH$116,$S77*8+3,DY$2)*$AH77+INDEX(装备数值!$X$13:$AH$116,$R77*8+4,DY$2)*$AI77+INDEX(装备数值!$X$13:$AH$116,$T77*8+5,DY$2)*$AJ77+INDEX(装备数值!$X$13:$AH$116,$U77*8+6,DY$2)*$AK77+INDEX(装备数值!$X$13:$AH$116,$V77*8+7,DY$2)*$AL77+INDEX(装备数值!$X$13:$AH$116,$W77*8+8,DY$2)*$AM77</f>
        <v>52</v>
      </c>
      <c r="EA77" s="14">
        <f>INDEX(装备数值!$AN$17:$AN$117,MATCH(MIN($X77:$AE77),装备数值!$AO$17:$AO$117,1))</f>
        <v>29</v>
      </c>
      <c r="EB77" s="14">
        <f>IF(COUNTIF($P77:$W77,"&gt;"&amp;0)=8,INDEX(装备数值!AR$17:AR$117,$EA77+1),0)</f>
        <v>8642</v>
      </c>
      <c r="EC77" s="14">
        <f>IF(COUNTIF($P77:$W77,"&gt;"&amp;0)=8,INDEX(装备数值!AS$17:AS$117,$EA77+1),0)</f>
        <v>65250</v>
      </c>
      <c r="ED77" s="14">
        <f>IF(COUNTIF($P77:$W77,"&gt;"&amp;0)=8,INDEX(装备数值!AT$17:AT$117,$EA77+1),0)</f>
        <v>4292</v>
      </c>
      <c r="EE77" s="14">
        <f>IF(COUNTIF($P77:$W77,"&gt;"&amp;0)=8,INDEX(装备数值!AU$17:AU$117,$EA77+1),0)</f>
        <v>87000</v>
      </c>
      <c r="EF77" s="14">
        <f>IF(COUNTIF($P77:$W77,"&gt;"&amp;0)=8,INDEX(装备数值!AV$17:AV$117,$EA77+1),0)</f>
        <v>1740</v>
      </c>
      <c r="EH77" s="14">
        <f>INDEX(装备数值!$AY$17:$AY$77,MATCH(新怪物属性!AF77,装备数值!$AZ$17:$AZ$77,1))</f>
        <v>30</v>
      </c>
      <c r="EI77" s="26">
        <f>INDEX(装备数值!BA$17:BA$77,新怪物属性!EH77+1)</f>
        <v>0.45</v>
      </c>
      <c r="EJ77" s="26">
        <f>INDEX(装备数值!BA$17:BA$77,新怪物属性!EH77+1)</f>
        <v>0.45</v>
      </c>
      <c r="EL77" s="14">
        <f t="shared" si="144"/>
        <v>19</v>
      </c>
      <c r="EM77" s="14">
        <f>VLOOKUP(EL77,军阶与晶片数值!$W$6:$X$27,2)</f>
        <v>4</v>
      </c>
      <c r="EN77" s="14">
        <f>INDEX(军阶与晶片数值!Y$6:Y$27,$EM77+1)</f>
        <v>400</v>
      </c>
      <c r="EO77" s="14">
        <f>INDEX(军阶与晶片数值!Z$6:Z$27,$EM77+1)</f>
        <v>400</v>
      </c>
      <c r="EP77" s="14">
        <f>INDEX(军阶与晶片数值!AA$6:AA$27,$EM77+1)</f>
        <v>400</v>
      </c>
      <c r="EQ77" s="14">
        <f>INDEX(军阶与晶片数值!AB$6:AB$27,$EM77+1)</f>
        <v>400</v>
      </c>
      <c r="ER77" s="29">
        <f>INDEX(军阶与晶片数值!AC$6:AC$27,$EM77+1)</f>
        <v>20</v>
      </c>
      <c r="ES77" s="29">
        <f>INDEX(军阶与晶片数值!AD$6:AD$27,$EM77+1)</f>
        <v>10</v>
      </c>
      <c r="EU77" s="26">
        <f>INDEX(军阶与晶片数值!I$6:I$16,AN77+1)</f>
        <v>6.5000000000000002E-2</v>
      </c>
      <c r="EV77" s="26">
        <f>INDEX(军阶与晶片数值!M$6:M$16,AO77+1)</f>
        <v>6.5000000000000002E-2</v>
      </c>
      <c r="EW77" s="26">
        <f>INDEX(军阶与晶片数值!J$6:J$16,AP77+1)</f>
        <v>6.5000000000000002E-2</v>
      </c>
      <c r="EX77" s="26">
        <f>INDEX(军阶与晶片数值!K$6:K$16,AQ77+1)</f>
        <v>0.13</v>
      </c>
      <c r="EY77" s="26">
        <f>INDEX(军阶与晶片数值!L$6:L$16,AR77+1)</f>
        <v>0.13</v>
      </c>
      <c r="EZ77" s="28">
        <f>INDEX(军阶与晶片数值!N$6:N$16,AS77+1)</f>
        <v>0</v>
      </c>
      <c r="FA77" s="28">
        <f>INDEX(军阶与晶片数值!O$6:O$16,AT77+1)</f>
        <v>0</v>
      </c>
      <c r="FB77" s="28">
        <f>INDEX(军阶与晶片数值!P$6:P$16,AU77+1)</f>
        <v>0</v>
      </c>
      <c r="FC77" s="28">
        <f>INDEX(军阶与晶片数值!Q$6:Q$16,AV77+1)</f>
        <v>0</v>
      </c>
      <c r="FD77" s="26">
        <f>INDEX(军阶与晶片数值!R$6:R$16,AW77+1)</f>
        <v>0.06</v>
      </c>
      <c r="FE77" s="26">
        <f>INDEX(军阶与晶片数值!S$6:S$16,AX77+1)</f>
        <v>0.06</v>
      </c>
      <c r="FF77" s="26">
        <f>INDEX(军阶与晶片数值!T$6:T$16,AY77+1)</f>
        <v>0</v>
      </c>
      <c r="FG77" s="26">
        <f>INDEX(军阶与晶片数值!U$6:U$16,AZ77+1)</f>
        <v>0</v>
      </c>
      <c r="FI77" s="26">
        <f>INDEX(军阶与晶片数值!$C$6:$C$36,新怪物属性!$BA77+1)</f>
        <v>0.75</v>
      </c>
      <c r="FJ77" s="26">
        <f>INDEX(军阶与晶片数值!$C$6:$C$36,新怪物属性!$BA77+1)</f>
        <v>0.75</v>
      </c>
      <c r="FK77" s="26">
        <f>INDEX(军阶与晶片数值!$C$6:$C$36,新怪物属性!$BA77+1)</f>
        <v>0.75</v>
      </c>
      <c r="FL77" s="26">
        <f>INDEX(军阶与晶片数值!$C$6:$C$36,新怪物属性!$BA77+1)</f>
        <v>0.75</v>
      </c>
      <c r="FM77" s="26">
        <f>INDEX(军阶与晶片数值!$C$6:$C$36,新怪物属性!$BA77+1)</f>
        <v>0.75</v>
      </c>
      <c r="FO77" s="14">
        <f>INDEX(战舰突破!$H$6:$H$18,新怪物属性!$J77+1)+INDEX(战舰突破!$H$23:$H$35,新怪物属性!$K77+1)+INDEX(战舰突破!$H$40:$H$52,新怪物属性!$L77+1)</f>
        <v>200</v>
      </c>
      <c r="FP77" s="14">
        <f>INDEX(战舰突破!$I$6:$I$18,新怪物属性!$J77+1)+INDEX(战舰突破!$I$23:$I$35,新怪物属性!$K77+1)+INDEX(战舰突破!$I$40:$I$52,新怪物属性!$L77+1)</f>
        <v>200</v>
      </c>
      <c r="FQ77" s="14">
        <f>INDEX(战舰突破!$J$6:$J$18,新怪物属性!$J77+1)+INDEX(战舰突破!$J$23:$J$35,新怪物属性!$K77+1)+INDEX(战舰突破!$J$40:$J$52,新怪物属性!$L77+1)</f>
        <v>0</v>
      </c>
      <c r="FR77" s="14">
        <f>INDEX(战舰突破!$K$6:$K$18,新怪物属性!$J77+1)+INDEX(战舰突破!$K$23:$K$35,新怪物属性!$K77+1)+INDEX(战舰突破!$K$40:$K$52,新怪物属性!$L77+1)</f>
        <v>0</v>
      </c>
      <c r="FS77" s="14">
        <f>INDEX(战舰突破!$L$6:$L$18,新怪物属性!$J77+1)+INDEX(战舰突破!$L$23:$L$35,新怪物属性!$K77+1)+INDEX(战舰突破!$L$40:$L$52,新怪物属性!$L77+1)</f>
        <v>200</v>
      </c>
      <c r="FT77" s="18">
        <f>INDEX(战舰突破!$N$6:$N$18,新怪物属性!$J77+1)+INDEX(战舰突破!$N$23:$N$35,新怪物属性!$K77+1)+INDEX(战舰突破!$N$40:$N$52,新怪物属性!$L77+1)</f>
        <v>0</v>
      </c>
      <c r="FU77" s="18">
        <f>INDEX(战舰突破!$O$6:$O$18,新怪物属性!$J77+1)+INDEX(战舰突破!$O$23:$O$35,新怪物属性!$K77+1)+INDEX(战舰突破!$O$40:$O$52,新怪物属性!$L77+1)</f>
        <v>0.6</v>
      </c>
      <c r="FV77" s="18">
        <f>INDEX(战舰突破!$P$6:$P$18,新怪物属性!$J77+1)+INDEX(战舰突破!$P$23:$P$35,新怪物属性!$K77+1)+INDEX(战舰突破!$P$40:$P$52,新怪物属性!$L77+1)</f>
        <v>0</v>
      </c>
      <c r="FW77" s="18">
        <f>INDEX(战舰突破!$Q$6:$Q$18,新怪物属性!$J77+1)+INDEX(战舰突破!$Q$23:$Q$35,新怪物属性!$K77+1)+INDEX(战舰突破!$Q$40:$Q$52,新怪物属性!$L77+1)</f>
        <v>0.3</v>
      </c>
      <c r="FX77" s="18">
        <f>INDEX(战舰突破!$R$6:$R$18,新怪物属性!$J77+1)+INDEX(战舰突破!$R$23:$R$35,新怪物属性!$K77+1)+INDEX(战舰突破!$R$40:$R$52,新怪物属性!$L77+1)</f>
        <v>0</v>
      </c>
      <c r="FY77" s="18">
        <f>INDEX(战舰突破!$M$6:$M$18,新怪物属性!$J77+1)+INDEX(战舰突破!$M$23:$M$35,新怪物属性!$K77+1)+INDEX(战舰突破!$M$40:$M$52,新怪物属性!$L77+1)</f>
        <v>0.2</v>
      </c>
      <c r="FZ77" s="22">
        <f>INDEX(战舰突破!$W$6:$W$18,新怪物属性!$J77+1)+INDEX(战舰突破!$W$23:$W$35,新怪物属性!$K77+1)+INDEX(战舰突破!$W$40:$W$52,新怪物属性!$L77+1)</f>
        <v>0.5</v>
      </c>
      <c r="GC77" s="14">
        <f>INDEX(战舰突破!$S$6:$S$18,新怪物属性!$J77+1)</f>
        <v>0</v>
      </c>
      <c r="GD77" s="14">
        <f>INDEX(战舰突破!$T$6:$T$18,新怪物属性!$J77+1)</f>
        <v>0.5</v>
      </c>
      <c r="GE77" s="14">
        <f>INDEX(战舰突破!$U$6:$U$18,新怪物属性!$J77+1)</f>
        <v>0.1</v>
      </c>
      <c r="GF77" s="14">
        <f>INDEX(战舰突破!$V$6:$V$18,新怪物属性!$J77+1)</f>
        <v>0</v>
      </c>
      <c r="GG77" s="14">
        <f>INDEX(战舰突破!$X$6:$X$18,新怪物属性!$J77+1)</f>
        <v>7</v>
      </c>
      <c r="GI77" s="14">
        <f>INDEX(战舰突破!$S$23:$S$35,新怪物属性!$J77+1)</f>
        <v>0.6</v>
      </c>
      <c r="GJ77" s="14">
        <f>INDEX(战舰突破!$T$23:$T$35,新怪物属性!$J77+1)</f>
        <v>0.25</v>
      </c>
      <c r="GK77" s="14">
        <f>INDEX(战舰突破!$U$23:$U$35,新怪物属性!$J77+1)</f>
        <v>0.1</v>
      </c>
      <c r="GL77" s="14">
        <f>INDEX(战舰突破!$V$23:$V$35,新怪物属性!$J77+1)</f>
        <v>0</v>
      </c>
      <c r="GM77" s="14">
        <f>INDEX(战舰突破!$X$23:$X$35,新怪物属性!$J77+1)</f>
        <v>105</v>
      </c>
      <c r="GO77" s="14">
        <f>INDEX(战舰突破!$S$40:$S$52,新怪物属性!$J77+1)</f>
        <v>0.6</v>
      </c>
      <c r="GP77" s="14">
        <f>INDEX(战舰突破!$T$40:$T$52,新怪物属性!$J77+1)</f>
        <v>0.25</v>
      </c>
      <c r="GQ77" s="14">
        <f>INDEX(战舰突破!$U$40:$U$52,新怪物属性!$J77+1)</f>
        <v>0.1</v>
      </c>
      <c r="GR77" s="14">
        <f>INDEX(战舰突破!$V$40:$V$52,新怪物属性!$J77+1)</f>
        <v>0</v>
      </c>
      <c r="GS77" s="14">
        <f>INDEX(战舰突破!$X$40:$X$52,新怪物属性!$J77+1)</f>
        <v>175</v>
      </c>
      <c r="GV77" s="14">
        <v>1</v>
      </c>
      <c r="GW77" s="14">
        <v>22</v>
      </c>
      <c r="GX77" s="14">
        <v>1</v>
      </c>
      <c r="GY77" s="14">
        <v>20</v>
      </c>
      <c r="GZ77" s="14">
        <v>2</v>
      </c>
      <c r="HA77" s="14">
        <v>17</v>
      </c>
      <c r="HB77" s="14">
        <v>1</v>
      </c>
      <c r="HC77" s="14">
        <v>15</v>
      </c>
      <c r="HD77" s="14">
        <v>0</v>
      </c>
      <c r="HE77" s="14">
        <v>0</v>
      </c>
      <c r="HF77" s="14">
        <v>1</v>
      </c>
      <c r="HG77" s="14">
        <v>3</v>
      </c>
      <c r="HH77" s="14">
        <v>0</v>
      </c>
      <c r="HI77" s="14">
        <v>8</v>
      </c>
      <c r="HJ77" s="14">
        <v>0</v>
      </c>
      <c r="HK77" s="14">
        <v>0</v>
      </c>
      <c r="HL77" s="14">
        <v>0</v>
      </c>
      <c r="HM77" s="14">
        <v>0</v>
      </c>
      <c r="HN77" s="14">
        <v>0</v>
      </c>
      <c r="HO77" s="14">
        <v>0</v>
      </c>
      <c r="HP77" s="14">
        <v>0</v>
      </c>
      <c r="HQ77" s="14">
        <v>0</v>
      </c>
      <c r="HR77" s="14">
        <v>0</v>
      </c>
      <c r="HS77" s="14">
        <v>0</v>
      </c>
      <c r="HT77" s="14">
        <v>0</v>
      </c>
      <c r="HU77" s="14">
        <v>0</v>
      </c>
      <c r="HX77" s="14">
        <v>7</v>
      </c>
      <c r="HY77" s="14">
        <v>6</v>
      </c>
      <c r="IB77" s="14">
        <f>IF($GV77=0,0,INDEX(战宠!P$15:P$27,新怪物属性!$GV$3)*(INDEX(战宠!$U$7:$Y$10,1,新怪物属性!$GV77)))*(新怪物属性!$GW77+4)
+IF($GX77=0,0,INDEX(战宠!P$15:P$27,新怪物属性!$GX$3)*(INDEX(战宠!$U$7:$Y$10,1,新怪物属性!$GX77)))*(新怪物属性!$GY77+4)
+IF($GZ77=0,0,INDEX(战宠!P$15:P$27,新怪物属性!$GZ$3)*(INDEX(战宠!$U$7:$Y$10,1,新怪物属性!$GZ77)))*(新怪物属性!$HA77+4)
+IF($HB77=0,0,INDEX(战宠!P$15:P$27,新怪物属性!$HB$3)*(INDEX(战宠!$U$7:$Y$10,1,新怪物属性!$HB77)))*(新怪物属性!$HC77+4)
+IF($HD77=0,0,INDEX(战宠!P$15:P$27,新怪物属性!$HD$3)*(INDEX(战宠!$U$7:$Y$10,1,新怪物属性!$HD77)))*(新怪物属性!$HE77+4)
+IF($HF77=0,0,INDEX(战宠!P$15:P$27,新怪物属性!$HF$3)*(INDEX(战宠!$U$7:$Y$10,1,新怪物属性!$HF77)))*(新怪物属性!$HG77+4)
+IF($HH77=0,0,INDEX(战宠!P$15:P$27,新怪物属性!$HH$3)*(INDEX(战宠!$U$7:$Y$10,1,新怪物属性!$HH77)))*(新怪物属性!$HI77+4)
+IF($HJ77=0,0,INDEX(战宠!P$15:P$27,新怪物属性!$HJ$3)*(INDEX(战宠!$U$7:$Y$10,1,新怪物属性!$HJ77)))*(新怪物属性!$HK77+4)
+IF($HL77=0,0,INDEX(战宠!P$15:P$27,新怪物属性!$HL$3)*(INDEX(战宠!$U$7:$Y$10,1,新怪物属性!$HL77)))*(新怪物属性!$HM77+4)
+IF($HN77=0,0,INDEX(战宠!P$15:P$27,新怪物属性!$HN$3)*(INDEX(战宠!$U$7:$Y$10,1,新怪物属性!$HN77)))*(新怪物属性!$HO77+4)
+IF($HP77=0,0,INDEX(战宠!P$15:P$27,新怪物属性!$HP$3)*(INDEX(战宠!$U$7:$Y$10,1,新怪物属性!$HP77)))*(新怪物属性!$HQ77+4)
+IF($HR77=0,0,INDEX(战宠!P$15:P$27,新怪物属性!$HR$3)*(INDEX(战宠!$U$7:$Y$10,1,新怪物属性!$HR77)))*(新怪物属性!$HS77+4)
+IF($HT77=0,0,INDEX(战宠!P$15:P$27,新怪物属性!$HT$3)*(INDEX(战宠!$U$7:$Y$10,1,新怪物属性!$HT77)))*(新怪物属性!$HU77+4)</f>
        <v>92200</v>
      </c>
      <c r="IC77" s="14">
        <f>IF($GV77=0,0,INDEX(战宠!Q$15:Q$27,新怪物属性!$GV$3)*(INDEX(战宠!$U$7:$Y$10,1,新怪物属性!$GV77)))*(新怪物属性!$GW77+4)
+IF($GX77=0,0,INDEX(战宠!Q$15:Q$27,新怪物属性!$GX$3)*(INDEX(战宠!$U$7:$Y$10,1,新怪物属性!$GX77)))*(新怪物属性!$GY77+4)
+IF($GZ77=0,0,INDEX(战宠!Q$15:Q$27,新怪物属性!$GZ$3)*(INDEX(战宠!$U$7:$Y$10,1,新怪物属性!$GZ77)))*(新怪物属性!$HA77+4)
+IF($HB77=0,0,INDEX(战宠!Q$15:Q$27,新怪物属性!$HB$3)*(INDEX(战宠!$U$7:$Y$10,1,新怪物属性!$HB77)))*(新怪物属性!$HC77+4)
+IF($HD77=0,0,INDEX(战宠!Q$15:Q$27,新怪物属性!$HD$3)*(INDEX(战宠!$U$7:$Y$10,1,新怪物属性!$HD77)))*(新怪物属性!$HE77+4)
+IF($HF77=0,0,INDEX(战宠!Q$15:Q$27,新怪物属性!$HF$3)*(INDEX(战宠!$U$7:$Y$10,1,新怪物属性!$HF77)))*(新怪物属性!$HG77+4)
+IF($HH77=0,0,INDEX(战宠!Q$15:Q$27,新怪物属性!$HH$3)*(INDEX(战宠!$U$7:$Y$10,1,新怪物属性!$HH77)))*(新怪物属性!$HI77+4)
+IF($HJ77=0,0,INDEX(战宠!Q$15:Q$27,新怪物属性!$HJ$3)*(INDEX(战宠!$U$7:$Y$10,1,新怪物属性!$HJ77)))*(新怪物属性!$HK77+4)
+IF($HL77=0,0,INDEX(战宠!Q$15:Q$27,新怪物属性!$HL$3)*(INDEX(战宠!$U$7:$Y$10,1,新怪物属性!$HL77)))*(新怪物属性!$HM77+4)
+IF($HN77=0,0,INDEX(战宠!Q$15:Q$27,新怪物属性!$HN$3)*(INDEX(战宠!$U$7:$Y$10,1,新怪物属性!$HN77)))*(新怪物属性!$HO77+4)
+IF($HP77=0,0,INDEX(战宠!Q$15:Q$27,新怪物属性!$HP$3)*(INDEX(战宠!$U$7:$Y$10,1,新怪物属性!$HP77)))*(新怪物属性!$HQ77+4)
+IF($HR77=0,0,INDEX(战宠!Q$15:Q$27,新怪物属性!$HR$3)*(INDEX(战宠!$U$7:$Y$10,1,新怪物属性!$HR77)))*(新怪物属性!$HS77+4)
+IF($HT77=0,0,INDEX(战宠!Q$15:Q$27,新怪物属性!$HT$3)*(INDEX(战宠!$U$7:$Y$10,1,新怪物属性!$HT77)))*(新怪物属性!$HU77+4)</f>
        <v>640500</v>
      </c>
      <c r="ID77" s="14">
        <f>IF($GV77=0,0,INDEX(战宠!R$15:R$27,新怪物属性!$GV$3)*(INDEX(战宠!$U$7:$Y$10,1,新怪物属性!$GV77)))*(新怪物属性!$GW77+4)
+IF($GX77=0,0,INDEX(战宠!R$15:R$27,新怪物属性!$GX$3)*(INDEX(战宠!$U$7:$Y$10,1,新怪物属性!$GX77)))*(新怪物属性!$GY77+4)
+IF($GZ77=0,0,INDEX(战宠!R$15:R$27,新怪物属性!$GZ$3)*(INDEX(战宠!$U$7:$Y$10,1,新怪物属性!$GZ77)))*(新怪物属性!$HA77+4)
+IF($HB77=0,0,INDEX(战宠!R$15:R$27,新怪物属性!$HB$3)*(INDEX(战宠!$U$7:$Y$10,1,新怪物属性!$HB77)))*(新怪物属性!$HC77+4)
+IF($HD77=0,0,INDEX(战宠!R$15:R$27,新怪物属性!$HD$3)*(INDEX(战宠!$U$7:$Y$10,1,新怪物属性!$HD77)))*(新怪物属性!$HE77+4)
+IF($HF77=0,0,INDEX(战宠!R$15:R$27,新怪物属性!$HF$3)*(INDEX(战宠!$U$7:$Y$10,1,新怪物属性!$HF77)))*(新怪物属性!$HG77+4)
+IF($HH77=0,0,INDEX(战宠!R$15:R$27,新怪物属性!$HH$3)*(INDEX(战宠!$U$7:$Y$10,1,新怪物属性!$HH77)))*(新怪物属性!$HI77+4)
+IF($HJ77=0,0,INDEX(战宠!R$15:R$27,新怪物属性!$HJ$3)*(INDEX(战宠!$U$7:$Y$10,1,新怪物属性!$HJ77)))*(新怪物属性!$HK77+4)
+IF($HL77=0,0,INDEX(战宠!R$15:R$27,新怪物属性!$HL$3)*(INDEX(战宠!$U$7:$Y$10,1,新怪物属性!$HL77)))*(新怪物属性!$HM77+4)
+IF($HN77=0,0,INDEX(战宠!R$15:R$27,新怪物属性!$HN$3)*(INDEX(战宠!$U$7:$Y$10,1,新怪物属性!$HN77)))*(新怪物属性!$HO77+4)
+IF($HP77=0,0,INDEX(战宠!R$15:R$27,新怪物属性!$HP$3)*(INDEX(战宠!$U$7:$Y$10,1,新怪物属性!$HP77)))*(新怪物属性!$HQ77+4)
+IF($HR77=0,0,INDEX(战宠!R$15:R$27,新怪物属性!$HR$3)*(INDEX(战宠!$U$7:$Y$10,1,新怪物属性!$HR77)))*(新怪物属性!$HS77+4)
+IF($HT77=0,0,INDEX(战宠!R$15:R$27,新怪物属性!$HT$3)*(INDEX(战宠!$U$7:$Y$10,1,新怪物属性!$HT77)))*(新怪物属性!$HU77+4)</f>
        <v>49500</v>
      </c>
      <c r="IE77" s="14">
        <f>IF($GV77=0,0,INDEX(战宠!S$15:S$27,新怪物属性!$GV$3)*(INDEX(战宠!$U$7:$Y$10,1,新怪物属性!$GV77)))*(新怪物属性!$GW77+4)
+IF($GX77=0,0,INDEX(战宠!S$15:S$27,新怪物属性!$GX$3)*(INDEX(战宠!$U$7:$Y$10,1,新怪物属性!$GX77)))*(新怪物属性!$GY77+4)
+IF($GZ77=0,0,INDEX(战宠!S$15:S$27,新怪物属性!$GZ$3)*(INDEX(战宠!$U$7:$Y$10,1,新怪物属性!$GZ77)))*(新怪物属性!$HA77+4)
+IF($HB77=0,0,INDEX(战宠!S$15:S$27,新怪物属性!$HB$3)*(INDEX(战宠!$U$7:$Y$10,1,新怪物属性!$HB77)))*(新怪物属性!$HC77+4)
+IF($HD77=0,0,INDEX(战宠!S$15:S$27,新怪物属性!$HD$3)*(INDEX(战宠!$U$7:$Y$10,1,新怪物属性!$HD77)))*(新怪物属性!$HE77+4)
+IF($HF77=0,0,INDEX(战宠!S$15:S$27,新怪物属性!$HF$3)*(INDEX(战宠!$U$7:$Y$10,1,新怪物属性!$HF77)))*(新怪物属性!$HG77+4)
+IF($HH77=0,0,INDEX(战宠!S$15:S$27,新怪物属性!$HH$3)*(INDEX(战宠!$U$7:$Y$10,1,新怪物属性!$HH77)))*(新怪物属性!$HI77+4)
+IF($HJ77=0,0,INDEX(战宠!S$15:S$27,新怪物属性!$HJ$3)*(INDEX(战宠!$U$7:$Y$10,1,新怪物属性!$HJ77)))*(新怪物属性!$HK77+4)
+IF($HL77=0,0,INDEX(战宠!S$15:S$27,新怪物属性!$HL$3)*(INDEX(战宠!$U$7:$Y$10,1,新怪物属性!$HL77)))*(新怪物属性!$HM77+4)
+IF($HN77=0,0,INDEX(战宠!S$15:S$27,新怪物属性!$HN$3)*(INDEX(战宠!$U$7:$Y$10,1,新怪物属性!$HN77)))*(新怪物属性!$HO77+4)
+IF($HP77=0,0,INDEX(战宠!S$15:S$27,新怪物属性!$HP$3)*(INDEX(战宠!$U$7:$Y$10,1,新怪物属性!$HP77)))*(新怪物属性!$HQ77+4)
+IF($HR77=0,0,INDEX(战宠!S$15:S$27,新怪物属性!$HR$3)*(INDEX(战宠!$U$7:$Y$10,1,新怪物属性!$HR77)))*(新怪物属性!$HS77+4)
+IF($HT77=0,0,INDEX(战宠!S$15:S$27,新怪物属性!$HT$3)*(INDEX(战宠!$U$7:$Y$10,1,新怪物属性!$HT77)))*(新怪物属性!$HU77+4)</f>
        <v>1237500</v>
      </c>
      <c r="IF77" s="14">
        <f>IF($GV77=0,0,INDEX(战宠!T$15:T$27,新怪物属性!$GV$3)*(INDEX(战宠!$U$7:$Y$10,1,新怪物属性!$GV77)))*(新怪物属性!$GW77+4)
+IF($GX77=0,0,INDEX(战宠!T$15:T$27,新怪物属性!$GX$3)*(INDEX(战宠!$U$7:$Y$10,1,新怪物属性!$GX77)))*(新怪物属性!$GY77+4)
+IF($GZ77=0,0,INDEX(战宠!T$15:T$27,新怪物属性!$GZ$3)*(INDEX(战宠!$U$7:$Y$10,1,新怪物属性!$GZ77)))*(新怪物属性!$HA77+4)
+IF($HB77=0,0,INDEX(战宠!T$15:T$27,新怪物属性!$HB$3)*(INDEX(战宠!$U$7:$Y$10,1,新怪物属性!$HB77)))*(新怪物属性!$HC77+4)
+IF($HD77=0,0,INDEX(战宠!T$15:T$27,新怪物属性!$HD$3)*(INDEX(战宠!$U$7:$Y$10,1,新怪物属性!$HD77)))*(新怪物属性!$HE77+4)
+IF($HF77=0,0,INDEX(战宠!T$15:T$27,新怪物属性!$HF$3)*(INDEX(战宠!$U$7:$Y$10,1,新怪物属性!$HF77)))*(新怪物属性!$HG77+4)
+IF($HH77=0,0,INDEX(战宠!T$15:T$27,新怪物属性!$HH$3)*(INDEX(战宠!$U$7:$Y$10,1,新怪物属性!$HH77)))*(新怪物属性!$HI77+4)
+IF($HJ77=0,0,INDEX(战宠!T$15:T$27,新怪物属性!$HJ$3)*(INDEX(战宠!$U$7:$Y$10,1,新怪物属性!$HJ77)))*(新怪物属性!$HK77+4)
+IF($HL77=0,0,INDEX(战宠!T$15:T$27,新怪物属性!$HL$3)*(INDEX(战宠!$U$7:$Y$10,1,新怪物属性!$HL77)))*(新怪物属性!$HM77+4)
+IF($HN77=0,0,INDEX(战宠!T$15:T$27,新怪物属性!$HN$3)*(INDEX(战宠!$U$7:$Y$10,1,新怪物属性!$HN77)))*(新怪物属性!$HO77+4)
+IF($HP77=0,0,INDEX(战宠!T$15:T$27,新怪物属性!$HP$3)*(INDEX(战宠!$U$7:$Y$10,1,新怪物属性!$HP77)))*(新怪物属性!$HQ77+4)
+IF($HR77=0,0,INDEX(战宠!T$15:T$27,新怪物属性!$HR$3)*(INDEX(战宠!$U$7:$Y$10,1,新怪物属性!$HR77)))*(新怪物属性!$HS77+4)
+IF($HT77=0,0,INDEX(战宠!T$15:T$27,新怪物属性!$HT$3)*(INDEX(战宠!$U$7:$Y$10,1,新怪物属性!$HT77)))*(新怪物属性!$HU77+4)</f>
        <v>26592.5</v>
      </c>
      <c r="II77" s="14">
        <f>IF(HX77=0,0,INDEX(战宠!$D$15:$D$27,新怪物属性!HX77))</f>
        <v>0.3</v>
      </c>
      <c r="IJ77" s="14">
        <f>IF(HY77=0,0,INDEX(战宠!$D$15:$D$27,新怪物属性!HY77))</f>
        <v>0.2</v>
      </c>
      <c r="IM77" s="14">
        <f t="shared" si="189"/>
        <v>534911</v>
      </c>
      <c r="IN77" s="14">
        <f t="shared" si="190"/>
        <v>535589</v>
      </c>
      <c r="IO77" s="14">
        <f t="shared" si="191"/>
        <v>536316</v>
      </c>
      <c r="IP77" s="14">
        <f t="shared" si="192"/>
        <v>534911</v>
      </c>
      <c r="IQ77" s="14">
        <f t="shared" si="193"/>
        <v>534911</v>
      </c>
      <c r="IR77" s="14">
        <f t="shared" si="145"/>
        <v>4285041</v>
      </c>
      <c r="IS77" s="14">
        <f t="shared" si="146"/>
        <v>142291</v>
      </c>
      <c r="IT77" s="14">
        <f t="shared" si="147"/>
        <v>4630338</v>
      </c>
      <c r="IU77" s="14">
        <f t="shared" si="148"/>
        <v>99652</v>
      </c>
      <c r="IV77" s="28">
        <f t="shared" si="149"/>
        <v>19525</v>
      </c>
      <c r="IW77" s="28">
        <f t="shared" si="150"/>
        <v>18525</v>
      </c>
      <c r="IX77" s="28">
        <f t="shared" si="151"/>
        <v>19525</v>
      </c>
      <c r="IY77" s="28">
        <f t="shared" si="152"/>
        <v>18525</v>
      </c>
      <c r="IZ77" s="28">
        <f t="shared" si="153"/>
        <v>1.6138500000000002</v>
      </c>
      <c r="JA77" s="28">
        <f t="shared" si="154"/>
        <v>1.6138500000000002</v>
      </c>
      <c r="JB77" s="28">
        <f t="shared" si="155"/>
        <v>72</v>
      </c>
      <c r="JC77" s="28">
        <f t="shared" si="156"/>
        <v>62</v>
      </c>
      <c r="JD77" s="14">
        <f t="shared" si="157"/>
        <v>1</v>
      </c>
      <c r="JE77" s="14">
        <f t="shared" si="158"/>
        <v>1.6</v>
      </c>
      <c r="JF77" s="14">
        <f t="shared" si="159"/>
        <v>1.6</v>
      </c>
      <c r="JG77" s="18">
        <f t="shared" si="160"/>
        <v>1.7</v>
      </c>
      <c r="JH77" s="18">
        <f t="shared" si="161"/>
        <v>1.45</v>
      </c>
      <c r="JI77" s="18">
        <f t="shared" si="162"/>
        <v>1.45</v>
      </c>
      <c r="JJ77" s="29">
        <f t="shared" si="194"/>
        <v>19675</v>
      </c>
      <c r="JK77" s="29">
        <f t="shared" si="194"/>
        <v>19975</v>
      </c>
      <c r="JL77" s="29">
        <f t="shared" si="194"/>
        <v>19975</v>
      </c>
      <c r="JM77" s="26">
        <f t="shared" si="163"/>
        <v>0.1</v>
      </c>
      <c r="JN77" s="26">
        <f t="shared" si="164"/>
        <v>0.1</v>
      </c>
      <c r="JO77" s="26">
        <f t="shared" si="165"/>
        <v>0.1</v>
      </c>
      <c r="JP77" s="14">
        <f t="shared" si="166"/>
        <v>2</v>
      </c>
      <c r="JQ77" s="14">
        <f t="shared" si="167"/>
        <v>2</v>
      </c>
      <c r="JR77" s="14">
        <f t="shared" si="168"/>
        <v>2</v>
      </c>
      <c r="JS77" s="14">
        <f t="shared" si="169"/>
        <v>7</v>
      </c>
      <c r="JT77" s="14">
        <f t="shared" si="170"/>
        <v>105</v>
      </c>
      <c r="JU77" s="14">
        <f t="shared" si="171"/>
        <v>175</v>
      </c>
      <c r="JV77">
        <v>73</v>
      </c>
      <c r="JW77" s="14">
        <f t="shared" si="195"/>
        <v>35217729</v>
      </c>
      <c r="JY77" s="14">
        <f t="shared" si="226"/>
        <v>284582</v>
      </c>
      <c r="JZ77" s="14">
        <f t="shared" si="196"/>
        <v>319757</v>
      </c>
      <c r="KA77" s="29">
        <f t="shared" si="197"/>
        <v>17784</v>
      </c>
      <c r="KB77" s="29">
        <f t="shared" si="198"/>
        <v>12621</v>
      </c>
      <c r="KC77" s="29">
        <f t="shared" si="199"/>
        <v>14381</v>
      </c>
      <c r="KD77" s="29">
        <f t="shared" si="200"/>
        <v>16357</v>
      </c>
      <c r="KE77" s="14">
        <f t="shared" si="224"/>
        <v>1.6138500000000002</v>
      </c>
      <c r="KF77" s="14">
        <f t="shared" si="225"/>
        <v>1.6138500000000002</v>
      </c>
      <c r="KG77" s="14">
        <f t="shared" si="201"/>
        <v>267425.01797799248</v>
      </c>
      <c r="KH77" s="26">
        <f t="shared" si="172"/>
        <v>0.44486071266797517</v>
      </c>
      <c r="KI77" s="26">
        <f t="shared" si="173"/>
        <v>0.62099326935892307</v>
      </c>
      <c r="KJ77" s="29">
        <f t="shared" si="202"/>
        <v>55705</v>
      </c>
      <c r="KK77" s="29">
        <f t="shared" si="203"/>
        <v>228744</v>
      </c>
      <c r="KL77" s="29">
        <f t="shared" si="204"/>
        <v>305810</v>
      </c>
      <c r="KM77" s="23">
        <f t="shared" si="205"/>
        <v>133691</v>
      </c>
      <c r="KN77" s="23">
        <f t="shared" si="206"/>
        <v>76020</v>
      </c>
      <c r="KO77" s="26">
        <f t="shared" si="174"/>
        <v>0.51296737030905071</v>
      </c>
      <c r="KP77" s="26">
        <f t="shared" si="175"/>
        <v>0.5259019729580573</v>
      </c>
      <c r="KQ77" s="26">
        <f t="shared" si="176"/>
        <v>0.5259019729580573</v>
      </c>
      <c r="KR77" s="26">
        <f t="shared" si="207"/>
        <v>0.11296737030905069</v>
      </c>
      <c r="KS77" s="26">
        <v>0.1</v>
      </c>
      <c r="KT77" s="29">
        <f t="shared" si="177"/>
        <v>1.4</v>
      </c>
      <c r="KU77" s="29">
        <f t="shared" si="178"/>
        <v>2.2606953642384107</v>
      </c>
      <c r="KV77" s="29">
        <f t="shared" si="179"/>
        <v>2.2606953642384107</v>
      </c>
      <c r="KW77" s="29">
        <f t="shared" si="180"/>
        <v>389934.99999999994</v>
      </c>
      <c r="KX77" s="29">
        <f t="shared" si="181"/>
        <v>344747.00026490068</v>
      </c>
      <c r="KY77" s="29">
        <f t="shared" si="182"/>
        <v>345671.6246688742</v>
      </c>
      <c r="KZ77" s="29">
        <f t="shared" si="183"/>
        <v>2618452</v>
      </c>
      <c r="LA77" s="14">
        <f t="shared" si="184"/>
        <v>1080353.6200000001</v>
      </c>
      <c r="LE77" s="14">
        <v>1</v>
      </c>
      <c r="LF77" s="14">
        <v>1</v>
      </c>
      <c r="LG77" s="14">
        <v>480</v>
      </c>
      <c r="LH77" s="14">
        <v>80</v>
      </c>
      <c r="LI77" s="14">
        <v>60</v>
      </c>
      <c r="LJ77" s="14">
        <v>60</v>
      </c>
      <c r="LK77" s="14">
        <v>60</v>
      </c>
      <c r="LL77" s="23">
        <f t="shared" si="208"/>
        <v>156197665</v>
      </c>
      <c r="LM77" s="23">
        <f t="shared" si="209"/>
        <v>1</v>
      </c>
      <c r="LN77" s="23">
        <f t="shared" si="210"/>
        <v>156197.67000000001</v>
      </c>
      <c r="LO77" s="14">
        <v>1</v>
      </c>
      <c r="LP77" s="14">
        <v>1</v>
      </c>
      <c r="LQ77" s="14">
        <v>240</v>
      </c>
      <c r="LR77" s="14">
        <v>35</v>
      </c>
      <c r="LS77" s="14">
        <v>22</v>
      </c>
      <c r="LT77" s="14">
        <v>30</v>
      </c>
      <c r="LU77" s="14">
        <v>30</v>
      </c>
      <c r="LV77" s="23">
        <f t="shared" si="211"/>
        <v>81647989</v>
      </c>
      <c r="LW77" s="23">
        <f t="shared" si="212"/>
        <v>1</v>
      </c>
      <c r="LX77" s="23">
        <f t="shared" si="213"/>
        <v>81647.990000000005</v>
      </c>
      <c r="MB77">
        <f t="shared" si="185"/>
        <v>2.2065671002674541</v>
      </c>
      <c r="MC77">
        <f t="shared" si="186"/>
        <v>3.5610683147666311</v>
      </c>
      <c r="ME77" s="14">
        <v>10</v>
      </c>
      <c r="MF77" s="14">
        <v>2</v>
      </c>
      <c r="MG77" s="14">
        <v>1.5</v>
      </c>
      <c r="MH77" s="23">
        <f t="shared" si="187"/>
        <v>4093879</v>
      </c>
      <c r="MI77" s="23">
        <f t="shared" si="214"/>
        <v>1</v>
      </c>
      <c r="MJ77" s="23">
        <f t="shared" si="215"/>
        <v>4093.88</v>
      </c>
      <c r="MK77" s="14">
        <v>30</v>
      </c>
      <c r="ML77" s="14">
        <v>6</v>
      </c>
      <c r="MM77" s="14">
        <v>4</v>
      </c>
      <c r="MN77" s="23">
        <f t="shared" si="188"/>
        <v>11728563</v>
      </c>
      <c r="MO77" s="23">
        <f t="shared" si="216"/>
        <v>1</v>
      </c>
      <c r="MP77" s="23">
        <f t="shared" si="217"/>
        <v>11728.56</v>
      </c>
      <c r="MR77" s="23">
        <f t="shared" si="218"/>
        <v>15638084</v>
      </c>
      <c r="MS77" s="23">
        <f t="shared" si="219"/>
        <v>1</v>
      </c>
      <c r="MT77" s="23">
        <f t="shared" si="220"/>
        <v>15638.08</v>
      </c>
      <c r="MU77" s="23">
        <f t="shared" si="221"/>
        <v>6140819</v>
      </c>
      <c r="MV77" s="23">
        <f t="shared" si="222"/>
        <v>1</v>
      </c>
      <c r="MW77" s="23">
        <f t="shared" si="223"/>
        <v>6140.82</v>
      </c>
    </row>
    <row r="78" spans="1:361" ht="16.5" x14ac:dyDescent="0.2">
      <c r="A78">
        <v>43</v>
      </c>
      <c r="B78">
        <v>930</v>
      </c>
      <c r="C78" s="14">
        <v>6</v>
      </c>
      <c r="D78" s="14">
        <v>300</v>
      </c>
      <c r="E78" s="14"/>
      <c r="F78" s="14"/>
      <c r="G78" s="14">
        <v>300</v>
      </c>
      <c r="H78" s="14">
        <v>300</v>
      </c>
      <c r="I78" s="14">
        <v>300</v>
      </c>
      <c r="J78" s="14">
        <v>7</v>
      </c>
      <c r="K78" s="14">
        <v>6</v>
      </c>
      <c r="L78" s="14">
        <v>6</v>
      </c>
      <c r="M78" s="14">
        <v>4</v>
      </c>
      <c r="N78" s="14">
        <v>3</v>
      </c>
      <c r="O78" s="14">
        <v>3</v>
      </c>
      <c r="P78" s="14">
        <v>6</v>
      </c>
      <c r="Q78" s="14">
        <v>6</v>
      </c>
      <c r="R78" s="14">
        <v>6</v>
      </c>
      <c r="S78" s="14">
        <v>6</v>
      </c>
      <c r="T78" s="14">
        <v>6</v>
      </c>
      <c r="U78" s="14">
        <v>6</v>
      </c>
      <c r="V78" s="14">
        <v>6</v>
      </c>
      <c r="W78" s="14">
        <v>6</v>
      </c>
      <c r="X78" s="14">
        <v>300</v>
      </c>
      <c r="Y78" s="14">
        <v>300</v>
      </c>
      <c r="Z78" s="14">
        <v>300</v>
      </c>
      <c r="AA78" s="14">
        <v>300</v>
      </c>
      <c r="AB78" s="14">
        <v>300</v>
      </c>
      <c r="AC78" s="14">
        <v>300</v>
      </c>
      <c r="AD78" s="14">
        <v>300</v>
      </c>
      <c r="AE78" s="14">
        <v>300</v>
      </c>
      <c r="AF78" s="14">
        <v>62</v>
      </c>
      <c r="AG78" s="14">
        <v>47</v>
      </c>
      <c r="AH78" s="14">
        <v>47</v>
      </c>
      <c r="AI78" s="14">
        <v>47</v>
      </c>
      <c r="AJ78" s="14">
        <v>47</v>
      </c>
      <c r="AK78" s="14">
        <v>47</v>
      </c>
      <c r="AL78" s="14">
        <v>53</v>
      </c>
      <c r="AM78" s="14">
        <v>53</v>
      </c>
      <c r="AN78" s="14">
        <v>3</v>
      </c>
      <c r="AO78" s="14">
        <v>3</v>
      </c>
      <c r="AP78" s="14">
        <v>3</v>
      </c>
      <c r="AQ78" s="14">
        <v>3</v>
      </c>
      <c r="AR78" s="14">
        <v>3</v>
      </c>
      <c r="AS78" s="14">
        <v>0</v>
      </c>
      <c r="AT78" s="14">
        <v>0</v>
      </c>
      <c r="AU78" s="14">
        <v>0</v>
      </c>
      <c r="AV78" s="14">
        <v>0</v>
      </c>
      <c r="AW78" s="14">
        <v>2</v>
      </c>
      <c r="AX78" s="14">
        <v>2</v>
      </c>
      <c r="AY78" s="14">
        <v>0</v>
      </c>
      <c r="AZ78" s="14">
        <v>0</v>
      </c>
      <c r="BA78" s="14">
        <v>15</v>
      </c>
      <c r="BD78" s="33"/>
      <c r="BF78" s="14">
        <f>ROUND((INDEX(新战舰养成!S$6:S$18,新怪物属性!$J78+1)+INDEX(新战舰养成!D$6:D$18,新怪物属性!$J78+1)*(新怪物属性!$G78-1))*INDEX(战舰突破!$D$6:$D$18,新怪物属性!$M78+1),0)</f>
        <v>78051</v>
      </c>
      <c r="BG78" s="14">
        <f>ROUND((INDEX(新战舰养成!T$6:T$18,新怪物属性!$J78+1)+INDEX(新战舰养成!E$6:E$18,新怪物属性!$J78+1)*(新怪物属性!$G78-1))*INDEX(战舰突破!$D$6:$D$18,新怪物属性!$M78+1),0)</f>
        <v>624318</v>
      </c>
      <c r="BH78" s="14">
        <f>ROUND((INDEX(新战舰养成!U$6:U$18,新怪物属性!$J78+1)+INDEX(新战舰养成!F$6:F$18,新怪物属性!$J78+1)*(新怪物属性!$G78-1))*INDEX(战舰突破!$D$6:$D$18,新怪物属性!$M78+1),0)</f>
        <v>39140</v>
      </c>
      <c r="BI78" s="14">
        <f>ROUND((INDEX(新战舰养成!V$6:V$18,新怪物属性!$J78+1)+INDEX(新战舰养成!G$6:G$18,新怪物属性!$J78+1)*(新怪物属性!$G78-1))*INDEX(战舰突破!$D$6:$D$18,新怪物属性!$M78+1),0)</f>
        <v>435</v>
      </c>
      <c r="BJ78" s="14">
        <f>ROUND((INDEX(新战舰养成!W$6:W$18,新怪物属性!$J78+1)+INDEX(新战舰养成!H$6:H$18,新怪物属性!$J78+1)*(新怪物属性!$G78-1))*INDEX(战舰突破!$D$6:$D$18,新怪物属性!$M78+1),0)</f>
        <v>6</v>
      </c>
      <c r="BL78" s="14">
        <f>IF($H78&gt;0,ROUND((INDEX(新战舰养成!X$6:X$18,新怪物属性!$K78+1)+INDEX(新战舰养成!I$6:I$18,新怪物属性!$K78+1)*(新怪物属性!$H78-1))*INDEX(战舰突破!$D$6:$D$18,新怪物属性!$N78+1),0),0)</f>
        <v>47018</v>
      </c>
      <c r="BM78" s="14">
        <f>IF($H78&gt;0,ROUND((INDEX(新战舰养成!Y$6:Y$18,新怪物属性!$K78+1)+INDEX(新战舰养成!J$6:J$18,新怪物属性!$K78+1)*(新怪物属性!$H78-1))*INDEX(战舰突破!$D$6:$D$18,新怪物属性!$N78+1),0),0)</f>
        <v>0</v>
      </c>
      <c r="BN78" s="14">
        <f>IF($H78&gt;0,ROUND((INDEX(新战舰养成!Z$6:Z$18,新怪物属性!$K78+1)+INDEX(新战舰养成!K$6:K$18,新怪物属性!$K78+1)*(新怪物属性!$H78-1))*INDEX(战舰突破!$D$6:$D$18,新怪物属性!$N78+1),0),0)</f>
        <v>0</v>
      </c>
      <c r="BO78" s="14">
        <f>IF($H78&gt;0,ROUND((INDEX(新战舰养成!AA$6:AA$18,新怪物属性!$K78+1)+INDEX(新战舰养成!L$6:L$18,新怪物属性!$K78+1)*(新怪物属性!$H78-1))*INDEX(战舰突破!$D$6:$D$18,新怪物属性!$N78+1),0),0)</f>
        <v>466544</v>
      </c>
      <c r="BP78" s="14">
        <f>IF($H78&gt;0,ROUND((INDEX(新战舰养成!AB$6:AB$18,新怪物属性!$K78+1)+INDEX(新战舰养成!M$6:M$18,新怪物属性!$K78+1)*(新怪物属性!$H78-1))*INDEX(战舰突破!$D$6:$D$18,新怪物属性!$N78+1),0),0)</f>
        <v>9235</v>
      </c>
      <c r="BR78" s="14">
        <f>IF($I78&gt;0,ROUND((INDEX(新战舰养成!AC$6:AC$18,新怪物属性!$L78+1)+INDEX(新战舰养成!I$6:I$18,新怪物属性!$L78+1)*(新怪物属性!$I78-1))*INDEX(战舰突破!$D$6:$D$18,新怪物属性!$O78+1),0),0)</f>
        <v>47408</v>
      </c>
      <c r="BS78" s="14">
        <f>IF($I78&gt;0,ROUND((INDEX(新战舰养成!AD$6:AD$18,新怪物属性!$L78+1)+INDEX(新战舰养成!J$6:J$18,新怪物属性!$L78+1)*(新怪物属性!$I78-1))*INDEX(战舰突破!$D$6:$D$18,新怪物属性!$O78+1),0),0)</f>
        <v>0</v>
      </c>
      <c r="BT78" s="14">
        <f>IF($I78&gt;0,ROUND((INDEX(新战舰养成!AE$6:AE$18,新怪物属性!$L78+1)+INDEX(新战舰养成!K$6:K$18,新怪物属性!$L78+1)*(新怪物属性!$I78-1))*INDEX(战舰突破!$D$6:$D$18,新怪物属性!$O78+1),0),0)</f>
        <v>0</v>
      </c>
      <c r="BU78" s="14">
        <f>IF($I78&gt;0,ROUND((INDEX(新战舰养成!AF$6:AF$18,新怪物属性!$L78+1)+INDEX(新战舰养成!L$6:L$18,新怪物属性!$L78+1)*(新怪物属性!$I78-1))*INDEX(战舰突破!$D$6:$D$18,新怪物属性!$O78+1),0),0)</f>
        <v>330577</v>
      </c>
      <c r="BV78" s="14">
        <f>IF($I78&gt;0,ROUND((INDEX(新战舰养成!AG$6:AG$18,新怪物属性!$L78+1)+INDEX(新战舰养成!M$6:M$18,新怪物属性!$L78+1)*(新怪物属性!$I78-1))*INDEX(战舰突破!$D$6:$D$18,新怪物属性!$O78+1),0),0)</f>
        <v>12243</v>
      </c>
      <c r="BY78" s="14">
        <f>(INDEX(装备数值!$C$13:$G$116,新怪物属性!$P80*8+1,BY$2)+INDEX(装备数值!$C$13:$G$116,新怪物属性!$Q80*8+2,BY$2)+INDEX(装备数值!$C$13:$G$116,新怪物属性!$S80*8+3,BY$2)+INDEX(装备数值!$C$13:$G$116,新怪物属性!$R80*8+4,BY$2)+INDEX(装备数值!$C$13:$G$116,新怪物属性!$T80*8+5,BY$2)+INDEX(装备数值!$C$13:$G$116,新怪物属性!$U80*8+6,BY$2)+INDEX(装备数值!$C$13:$G$116,新怪物属性!$V80*8+7,BY$2)+INDEX(装备数值!$C$13:$G$116,新怪物属性!$W80*8+8,BY$2))</f>
        <v>33000</v>
      </c>
      <c r="BZ78" s="14">
        <f>(INDEX(装备数值!$C$13:$G$116,新怪物属性!$P80*8+1,BZ$2)+INDEX(装备数值!$C$13:$G$116,新怪物属性!$Q80*8+2,BZ$2)+INDEX(装备数值!$C$13:$G$116,新怪物属性!$S80*8+3,BZ$2)+INDEX(装备数值!$C$13:$G$116,新怪物属性!$R80*8+4,BZ$2)+INDEX(装备数值!$C$13:$G$116,新怪物属性!$T80*8+5,BZ$2)+INDEX(装备数值!$C$13:$G$116,新怪物属性!$U80*8+6,BZ$2)+INDEX(装备数值!$C$13:$G$116,新怪物属性!$V80*8+7,BZ$2)+INDEX(装备数值!$C$13:$G$116,新怪物属性!$W80*8+8,BZ$2))</f>
        <v>247500</v>
      </c>
      <c r="CA78" s="14">
        <f>(INDEX(装备数值!$C$13:$G$116,新怪物属性!$P80*8+1,CA$2)+INDEX(装备数值!$C$13:$G$116,新怪物属性!$Q80*8+2,CA$2)+INDEX(装备数值!$C$13:$G$116,新怪物属性!$S80*8+3,CA$2)+INDEX(装备数值!$C$13:$G$116,新怪物属性!$R80*8+4,CA$2)+INDEX(装备数值!$C$13:$G$116,新怪物属性!$T80*8+5,CA$2)+INDEX(装备数值!$C$13:$G$116,新怪物属性!$U80*8+6,CA$2)+INDEX(装备数值!$C$13:$G$116,新怪物属性!$V80*8+7,CA$2)+INDEX(装备数值!$C$13:$G$116,新怪物属性!$W80*8+8,CA$2))</f>
        <v>16500</v>
      </c>
      <c r="CB78" s="14">
        <f>(INDEX(装备数值!$C$13:$G$116,新怪物属性!$P80*8+1,CB$2)+INDEX(装备数值!$C$13:$G$116,新怪物属性!$Q80*8+2,CB$2)+INDEX(装备数值!$C$13:$G$116,新怪物属性!$S80*8+3,CB$2)+INDEX(装备数值!$C$13:$G$116,新怪物属性!$R80*8+4,CB$2)+INDEX(装备数值!$C$13:$G$116,新怪物属性!$T80*8+5,CB$2)+INDEX(装备数值!$C$13:$G$116,新怪物属性!$U80*8+6,CB$2)+INDEX(装备数值!$C$13:$G$116,新怪物属性!$V80*8+7,CB$2)+INDEX(装备数值!$C$13:$G$116,新怪物属性!$W80*8+8,CB$2))</f>
        <v>330000</v>
      </c>
      <c r="CC78" s="14">
        <f>(INDEX(装备数值!$C$13:$G$116,新怪物属性!$P80*8+1,CC$2)+INDEX(装备数值!$C$13:$G$116,新怪物属性!$Q80*8+2,CC$2)+INDEX(装备数值!$C$13:$G$116,新怪物属性!$S80*8+3,CC$2)+INDEX(装备数值!$C$13:$G$116,新怪物属性!$R80*8+4,CC$2)+INDEX(装备数值!$C$13:$G$116,新怪物属性!$T80*8+5,CC$2)+INDEX(装备数值!$C$13:$G$116,新怪物属性!$U80*8+6,CC$2)+INDEX(装备数值!$C$13:$G$116,新怪物属性!$V80*8+7,CC$2)+INDEX(装备数值!$C$13:$G$116,新怪物属性!$W80*8+8,CC$2))</f>
        <v>6450</v>
      </c>
      <c r="CF78" s="14">
        <f t="shared" si="143"/>
        <v>4</v>
      </c>
      <c r="CG78" s="14">
        <f t="shared" si="142"/>
        <v>4</v>
      </c>
      <c r="CH78" s="14">
        <f t="shared" si="142"/>
        <v>4</v>
      </c>
      <c r="CI78" s="14">
        <f t="shared" si="142"/>
        <v>4</v>
      </c>
      <c r="CJ78" s="14">
        <f t="shared" si="142"/>
        <v>4</v>
      </c>
      <c r="CK78" s="14">
        <f t="shared" si="142"/>
        <v>4</v>
      </c>
      <c r="CL78" s="14">
        <f t="shared" si="142"/>
        <v>0</v>
      </c>
      <c r="CM78" s="14">
        <f t="shared" si="142"/>
        <v>0</v>
      </c>
      <c r="CN78" s="14">
        <f t="shared" si="142"/>
        <v>0</v>
      </c>
      <c r="CO78" s="14">
        <f t="shared" si="142"/>
        <v>0</v>
      </c>
      <c r="CP78" s="14">
        <f t="shared" si="142"/>
        <v>0</v>
      </c>
      <c r="CQ78" s="14">
        <f t="shared" ref="CG78:CR100" si="227">INT(COUNTIF($P78:$W78,"&gt;="&amp;CQ$2)/2)</f>
        <v>0</v>
      </c>
      <c r="CR78" s="14">
        <f t="shared" si="227"/>
        <v>0</v>
      </c>
      <c r="CS78" s="14">
        <f>SUMIFS(装备数值!BL$50:BL$101,装备数值!$BG$50:$BG$101,"="&amp;新怪物属性!$CF$2,装备数值!$BH$50:$BH$101,"&lt;="&amp;新怪物属性!$CF78)+SUMIFS(装备数值!BL$50:BL$101,装备数值!$BG$50:$BG$101,"="&amp;新怪物属性!$CG$2,装备数值!$BH$50:$BH$101,"&lt;="&amp;新怪物属性!$CG78)+SUMIFS(装备数值!BL$50:BL$101,装备数值!$BG$50:$BG$101,"="&amp;新怪物属性!$CH$2,装备数值!$BH$50:$BH$101,"&lt;="&amp;新怪物属性!$CH78)+SUMIFS(装备数值!BL$50:BL$101,装备数值!$BG$50:$BG$101,"="&amp;新怪物属性!$CI$2,装备数值!$BH$50:$BH$101,"&lt;="&amp;新怪物属性!$CI78)+SUMIFS(装备数值!BL$50:BL$101,装备数值!$BG$50:$BG$101,"="&amp;新怪物属性!$CJ$2,装备数值!$BH$50:$BH$101,"&lt;="&amp;新怪物属性!$CJ78)+SUMIFS(装备数值!BL$50:BL$101,装备数值!$BG$50:$BG$101,"="&amp;新怪物属性!$CK$2,装备数值!$BH$50:$BH$101,"&lt;="&amp;新怪物属性!$CK78)+SUMIFS(装备数值!BL$50:BL$101,装备数值!$BG$50:$BG$101,"="&amp;新怪物属性!$CL$2,装备数值!$BH$50:$BH$101,"&lt;="&amp;新怪物属性!$CL78)+SUMIFS(装备数值!BL$50:BL$101,装备数值!$BG$50:$BG$101,"="&amp;新怪物属性!$CM$2,装备数值!$BH$50:$BH$101,"&lt;="&amp;新怪物属性!$CM78)+SUMIFS(装备数值!BL$50:BL$101,装备数值!$BG$50:$BG$101,"="&amp;新怪物属性!$CN$2,装备数值!$BH$50:$BH$101,"&lt;="&amp;新怪物属性!$CN78)+SUMIFS(装备数值!BL$50:BL$101,装备数值!$BG$50:$BG$101,"="&amp;新怪物属性!$CO$2,装备数值!$BH$50:$BH$101,"&lt;="&amp;新怪物属性!$CO78)+SUMIFS(装备数值!BL$50:BL$101,装备数值!$BG$50:$BG$101,"="&amp;新怪物属性!$CP$2,装备数值!$BH$50:$BH$101,"&lt;="&amp;新怪物属性!$CP78)+SUMIFS(装备数值!BL$50:BL$101,装备数值!$BG$50:$BG$101,"="&amp;新怪物属性!$CQ$2,装备数值!$BH$50:$BH$101,"&lt;="&amp;新怪物属性!$CQ78)+SUMIFS(装备数值!BL$50:BL$101,装备数值!$BG$50:$BG$101,"="&amp;新怪物属性!$CR$2,装备数值!$BH$50:$BH$101,"&lt;="&amp;新怪物属性!$CR78)</f>
        <v>36262</v>
      </c>
      <c r="CT78" s="14">
        <f>SUMIFS(装备数值!BM$50:BM$101,装备数值!$BG$50:$BG$101,"="&amp;新怪物属性!$CF$2,装备数值!$BH$50:$BH$101,"&lt;="&amp;新怪物属性!$CF78)+SUMIFS(装备数值!BM$50:BM$101,装备数值!$BG$50:$BG$101,"="&amp;新怪物属性!$CG$2,装备数值!$BH$50:$BH$101,"&lt;="&amp;新怪物属性!$CG78)+SUMIFS(装备数值!BM$50:BM$101,装备数值!$BG$50:$BG$101,"="&amp;新怪物属性!$CH$2,装备数值!$BH$50:$BH$101,"&lt;="&amp;新怪物属性!$CH78)+SUMIFS(装备数值!BM$50:BM$101,装备数值!$BG$50:$BG$101,"="&amp;新怪物属性!$CI$2,装备数值!$BH$50:$BH$101,"&lt;="&amp;新怪物属性!$CI78)+SUMIFS(装备数值!BM$50:BM$101,装备数值!$BG$50:$BG$101,"="&amp;新怪物属性!$CJ$2,装备数值!$BH$50:$BH$101,"&lt;="&amp;新怪物属性!$CJ78)+SUMIFS(装备数值!BM$50:BM$101,装备数值!$BG$50:$BG$101,"="&amp;新怪物属性!$CK$2,装备数值!$BH$50:$BH$101,"&lt;="&amp;新怪物属性!$CK78)+SUMIFS(装备数值!BM$50:BM$101,装备数值!$BG$50:$BG$101,"="&amp;新怪物属性!$CL$2,装备数值!$BH$50:$BH$101,"&lt;="&amp;新怪物属性!$CL78)+SUMIFS(装备数值!BM$50:BM$101,装备数值!$BG$50:$BG$101,"="&amp;新怪物属性!$CM$2,装备数值!$BH$50:$BH$101,"&lt;="&amp;新怪物属性!$CM78)+SUMIFS(装备数值!BM$50:BM$101,装备数值!$BG$50:$BG$101,"="&amp;新怪物属性!$CN$2,装备数值!$BH$50:$BH$101,"&lt;="&amp;新怪物属性!$CN78)+SUMIFS(装备数值!BM$50:BM$101,装备数值!$BG$50:$BG$101,"="&amp;新怪物属性!$CO$2,装备数值!$BH$50:$BH$101,"&lt;="&amp;新怪物属性!$CO78)+SUMIFS(装备数值!BM$50:BM$101,装备数值!$BG$50:$BG$101,"="&amp;新怪物属性!$CP$2,装备数值!$BH$50:$BH$101,"&lt;="&amp;新怪物属性!$CP78)+SUMIFS(装备数值!BM$50:BM$101,装备数值!$BG$50:$BG$101,"="&amp;新怪物属性!$CQ$2,装备数值!$BH$50:$BH$101,"&lt;="&amp;新怪物属性!$CQ78)+SUMIFS(装备数值!BM$50:BM$101,装备数值!$BG$50:$BG$101,"="&amp;新怪物属性!$CR$2,装备数值!$BH$50:$BH$101,"&lt;="&amp;新怪物属性!$CR78)</f>
        <v>272887</v>
      </c>
      <c r="CU78" s="14">
        <f>SUMIFS(装备数值!BN$50:BN$101,装备数值!$BG$50:$BG$101,"="&amp;新怪物属性!$CF$2,装备数值!$BH$50:$BH$101,"&lt;="&amp;新怪物属性!$CF78)+SUMIFS(装备数值!BN$50:BN$101,装备数值!$BG$50:$BG$101,"="&amp;新怪物属性!$CG$2,装备数值!$BH$50:$BH$101,"&lt;="&amp;新怪物属性!$CG78)+SUMIFS(装备数值!BN$50:BN$101,装备数值!$BG$50:$BG$101,"="&amp;新怪物属性!$CH$2,装备数值!$BH$50:$BH$101,"&lt;="&amp;新怪物属性!$CH78)+SUMIFS(装备数值!BN$50:BN$101,装备数值!$BG$50:$BG$101,"="&amp;新怪物属性!$CI$2,装备数值!$BH$50:$BH$101,"&lt;="&amp;新怪物属性!$CI78)+SUMIFS(装备数值!BN$50:BN$101,装备数值!$BG$50:$BG$101,"="&amp;新怪物属性!$CJ$2,装备数值!$BH$50:$BH$101,"&lt;="&amp;新怪物属性!$CJ78)+SUMIFS(装备数值!BN$50:BN$101,装备数值!$BG$50:$BG$101,"="&amp;新怪物属性!$CK$2,装备数值!$BH$50:$BH$101,"&lt;="&amp;新怪物属性!$CK78)+SUMIFS(装备数值!BN$50:BN$101,装备数值!$BG$50:$BG$101,"="&amp;新怪物属性!$CL$2,装备数值!$BH$50:$BH$101,"&lt;="&amp;新怪物属性!$CL78)+SUMIFS(装备数值!BN$50:BN$101,装备数值!$BG$50:$BG$101,"="&amp;新怪物属性!$CM$2,装备数值!$BH$50:$BH$101,"&lt;="&amp;新怪物属性!$CM78)+SUMIFS(装备数值!BN$50:BN$101,装备数值!$BG$50:$BG$101,"="&amp;新怪物属性!$CN$2,装备数值!$BH$50:$BH$101,"&lt;="&amp;新怪物属性!$CN78)+SUMIFS(装备数值!BN$50:BN$101,装备数值!$BG$50:$BG$101,"="&amp;新怪物属性!$CO$2,装备数值!$BH$50:$BH$101,"&lt;="&amp;新怪物属性!$CO78)+SUMIFS(装备数值!BN$50:BN$101,装备数值!$BG$50:$BG$101,"="&amp;新怪物属性!$CP$2,装备数值!$BH$50:$BH$101,"&lt;="&amp;新怪物属性!$CP78)+SUMIFS(装备数值!BN$50:BN$101,装备数值!$BG$50:$BG$101,"="&amp;新怪物属性!$CQ$2,装备数值!$BH$50:$BH$101,"&lt;="&amp;新怪物属性!$CQ78)+SUMIFS(装备数值!BN$50:BN$101,装备数值!$BG$50:$BG$101,"="&amp;新怪物属性!$CR$2,装备数值!$BH$50:$BH$101,"&lt;="&amp;新怪物属性!$CR78)</f>
        <v>2400</v>
      </c>
      <c r="CV78" s="14">
        <f>SUMIFS(装备数值!BO$50:BO$101,装备数值!$BG$50:$BG$101,"="&amp;新怪物属性!$CF$2,装备数值!$BH$50:$BH$101,"&lt;="&amp;新怪物属性!$CF78)+SUMIFS(装备数值!BO$50:BO$101,装备数值!$BG$50:$BG$101,"="&amp;新怪物属性!$CG$2,装备数值!$BH$50:$BH$101,"&lt;="&amp;新怪物属性!$CG78)+SUMIFS(装备数值!BO$50:BO$101,装备数值!$BG$50:$BG$101,"="&amp;新怪物属性!$CH$2,装备数值!$BH$50:$BH$101,"&lt;="&amp;新怪物属性!$CH78)+SUMIFS(装备数值!BO$50:BO$101,装备数值!$BG$50:$BG$101,"="&amp;新怪物属性!$CI$2,装备数值!$BH$50:$BH$101,"&lt;="&amp;新怪物属性!$CI78)+SUMIFS(装备数值!BO$50:BO$101,装备数值!$BG$50:$BG$101,"="&amp;新怪物属性!$CJ$2,装备数值!$BH$50:$BH$101,"&lt;="&amp;新怪物属性!$CJ78)+SUMIFS(装备数值!BO$50:BO$101,装备数值!$BG$50:$BG$101,"="&amp;新怪物属性!$CK$2,装备数值!$BH$50:$BH$101,"&lt;="&amp;新怪物属性!$CK78)+SUMIFS(装备数值!BO$50:BO$101,装备数值!$BG$50:$BG$101,"="&amp;新怪物属性!$CL$2,装备数值!$BH$50:$BH$101,"&lt;="&amp;新怪物属性!$CL78)+SUMIFS(装备数值!BO$50:BO$101,装备数值!$BG$50:$BG$101,"="&amp;新怪物属性!$CM$2,装备数值!$BH$50:$BH$101,"&lt;="&amp;新怪物属性!$CM78)+SUMIFS(装备数值!BO$50:BO$101,装备数值!$BG$50:$BG$101,"="&amp;新怪物属性!$CN$2,装备数值!$BH$50:$BH$101,"&lt;="&amp;新怪物属性!$CN78)+SUMIFS(装备数值!BO$50:BO$101,装备数值!$BG$50:$BG$101,"="&amp;新怪物属性!$CO$2,装备数值!$BH$50:$BH$101,"&lt;="&amp;新怪物属性!$CO78)+SUMIFS(装备数值!BO$50:BO$101,装备数值!$BG$50:$BG$101,"="&amp;新怪物属性!$CP$2,装备数值!$BH$50:$BH$101,"&lt;="&amp;新怪物属性!$CP78)+SUMIFS(装备数值!BO$50:BO$101,装备数值!$BG$50:$BG$101,"="&amp;新怪物属性!$CQ$2,装备数值!$BH$50:$BH$101,"&lt;="&amp;新怪物属性!$CQ78)+SUMIFS(装备数值!BO$50:BO$101,装备数值!$BG$50:$BG$101,"="&amp;新怪物属性!$CR$2,装备数值!$BH$50:$BH$101,"&lt;="&amp;新怪物属性!$CR78)</f>
        <v>485500</v>
      </c>
      <c r="CW78" s="14">
        <f>SUMIFS(装备数值!BP$50:BP$101,装备数值!$BG$50:$BG$101,"="&amp;新怪物属性!$CF$2,装备数值!$BH$50:$BH$101,"&lt;="&amp;新怪物属性!$CF78)+SUMIFS(装备数值!BP$50:BP$101,装备数值!$BG$50:$BG$101,"="&amp;新怪物属性!$CG$2,装备数值!$BH$50:$BH$101,"&lt;="&amp;新怪物属性!$CG78)+SUMIFS(装备数值!BP$50:BP$101,装备数值!$BG$50:$BG$101,"="&amp;新怪物属性!$CH$2,装备数值!$BH$50:$BH$101,"&lt;="&amp;新怪物属性!$CH78)+SUMIFS(装备数值!BP$50:BP$101,装备数值!$BG$50:$BG$101,"="&amp;新怪物属性!$CI$2,装备数值!$BH$50:$BH$101,"&lt;="&amp;新怪物属性!$CI78)+SUMIFS(装备数值!BP$50:BP$101,装备数值!$BG$50:$BG$101,"="&amp;新怪物属性!$CJ$2,装备数值!$BH$50:$BH$101,"&lt;="&amp;新怪物属性!$CJ78)+SUMIFS(装备数值!BP$50:BP$101,装备数值!$BG$50:$BG$101,"="&amp;新怪物属性!$CK$2,装备数值!$BH$50:$BH$101,"&lt;="&amp;新怪物属性!$CK78)+SUMIFS(装备数值!BP$50:BP$101,装备数值!$BG$50:$BG$101,"="&amp;新怪物属性!$CL$2,装备数值!$BH$50:$BH$101,"&lt;="&amp;新怪物属性!$CL78)+SUMIFS(装备数值!BP$50:BP$101,装备数值!$BG$50:$BG$101,"="&amp;新怪物属性!$CM$2,装备数值!$BH$50:$BH$101,"&lt;="&amp;新怪物属性!$CM78)+SUMIFS(装备数值!BP$50:BP$101,装备数值!$BG$50:$BG$101,"="&amp;新怪物属性!$CN$2,装备数值!$BH$50:$BH$101,"&lt;="&amp;新怪物属性!$CN78)+SUMIFS(装备数值!BP$50:BP$101,装备数值!$BG$50:$BG$101,"="&amp;新怪物属性!$CO$2,装备数值!$BH$50:$BH$101,"&lt;="&amp;新怪物属性!$CO78)+SUMIFS(装备数值!BP$50:BP$101,装备数值!$BG$50:$BG$101,"="&amp;新怪物属性!$CP$2,装备数值!$BH$50:$BH$101,"&lt;="&amp;新怪物属性!$CP78)+SUMIFS(装备数值!BP$50:BP$101,装备数值!$BG$50:$BG$101,"="&amp;新怪物属性!$CQ$2,装备数值!$BH$50:$BH$101,"&lt;="&amp;新怪物属性!$CQ78)+SUMIFS(装备数值!BP$50:BP$101,装备数值!$BG$50:$BG$101,"="&amp;新怪物属性!$CR$2,装备数值!$BH$50:$BH$101,"&lt;="&amp;新怪物属性!$CR78)</f>
        <v>9670</v>
      </c>
      <c r="CX78" s="14">
        <f>SUMIFS(装备数值!BQ$50:BQ$101,装备数值!$BG$50:$BG$101,"="&amp;新怪物属性!$CF$2,装备数值!$BH$50:$BH$101,"&lt;="&amp;新怪物属性!$CF78)+SUMIFS(装备数值!BQ$50:BQ$101,装备数值!$BG$50:$BG$101,"="&amp;新怪物属性!$CG$2,装备数值!$BH$50:$BH$101,"&lt;="&amp;新怪物属性!$CG78)+SUMIFS(装备数值!BQ$50:BQ$101,装备数值!$BG$50:$BG$101,"="&amp;新怪物属性!$CH$2,装备数值!$BH$50:$BH$101,"&lt;="&amp;新怪物属性!$CH78)+SUMIFS(装备数值!BQ$50:BQ$101,装备数值!$BG$50:$BG$101,"="&amp;新怪物属性!$CI$2,装备数值!$BH$50:$BH$101,"&lt;="&amp;新怪物属性!$CI78)+SUMIFS(装备数值!BQ$50:BQ$101,装备数值!$BG$50:$BG$101,"="&amp;新怪物属性!$CJ$2,装备数值!$BH$50:$BH$101,"&lt;="&amp;新怪物属性!$CJ78)+SUMIFS(装备数值!BQ$50:BQ$101,装备数值!$BG$50:$BG$101,"="&amp;新怪物属性!$CK$2,装备数值!$BH$50:$BH$101,"&lt;="&amp;新怪物属性!$CK78)+SUMIFS(装备数值!BQ$50:BQ$101,装备数值!$BG$50:$BG$101,"="&amp;新怪物属性!$CL$2,装备数值!$BH$50:$BH$101,"&lt;="&amp;新怪物属性!$CL78)+SUMIFS(装备数值!BQ$50:BQ$101,装备数值!$BG$50:$BG$101,"="&amp;新怪物属性!$CM$2,装备数值!$BH$50:$BH$101,"&lt;="&amp;新怪物属性!$CM78)+SUMIFS(装备数值!BQ$50:BQ$101,装备数值!$BG$50:$BG$101,"="&amp;新怪物属性!$CN$2,装备数值!$BH$50:$BH$101,"&lt;="&amp;新怪物属性!$CN78)+SUMIFS(装备数值!BQ$50:BQ$101,装备数值!$BG$50:$BG$101,"="&amp;新怪物属性!$CO$2,装备数值!$BH$50:$BH$101,"&lt;="&amp;新怪物属性!$CO78)+SUMIFS(装备数值!BQ$50:BQ$101,装备数值!$BG$50:$BG$101,"="&amp;新怪物属性!$CP$2,装备数值!$BH$50:$BH$101,"&lt;="&amp;新怪物属性!$CP78)+SUMIFS(装备数值!BQ$50:BQ$101,装备数值!$BG$50:$BG$101,"="&amp;新怪物属性!$CQ$2,装备数值!$BH$50:$BH$101,"&lt;="&amp;新怪物属性!$CQ78)+SUMIFS(装备数值!BQ$50:BQ$101,装备数值!$BG$50:$BG$101,"="&amp;新怪物属性!$CR$2,装备数值!$BH$50:$BH$101,"&lt;="&amp;新怪物属性!$CR78)</f>
        <v>250</v>
      </c>
      <c r="CY78" s="14">
        <f>SUMIFS(装备数值!BR$50:BR$101,装备数值!$BG$50:$BG$101,"="&amp;新怪物属性!$CF$2,装备数值!$BH$50:$BH$101,"&lt;="&amp;新怪物属性!$CF78)+SUMIFS(装备数值!BR$50:BR$101,装备数值!$BG$50:$BG$101,"="&amp;新怪物属性!$CG$2,装备数值!$BH$50:$BH$101,"&lt;="&amp;新怪物属性!$CG78)+SUMIFS(装备数值!BR$50:BR$101,装备数值!$BG$50:$BG$101,"="&amp;新怪物属性!$CH$2,装备数值!$BH$50:$BH$101,"&lt;="&amp;新怪物属性!$CH78)+SUMIFS(装备数值!BR$50:BR$101,装备数值!$BG$50:$BG$101,"="&amp;新怪物属性!$CI$2,装备数值!$BH$50:$BH$101,"&lt;="&amp;新怪物属性!$CI78)+SUMIFS(装备数值!BR$50:BR$101,装备数值!$BG$50:$BG$101,"="&amp;新怪物属性!$CJ$2,装备数值!$BH$50:$BH$101,"&lt;="&amp;新怪物属性!$CJ78)+SUMIFS(装备数值!BR$50:BR$101,装备数值!$BG$50:$BG$101,"="&amp;新怪物属性!$CK$2,装备数值!$BH$50:$BH$101,"&lt;="&amp;新怪物属性!$CK78)+SUMIFS(装备数值!BR$50:BR$101,装备数值!$BG$50:$BG$101,"="&amp;新怪物属性!$CL$2,装备数值!$BH$50:$BH$101,"&lt;="&amp;新怪物属性!$CL78)+SUMIFS(装备数值!BR$50:BR$101,装备数值!$BG$50:$BG$101,"="&amp;新怪物属性!$CM$2,装备数值!$BH$50:$BH$101,"&lt;="&amp;新怪物属性!$CM78)+SUMIFS(装备数值!BR$50:BR$101,装备数值!$BG$50:$BG$101,"="&amp;新怪物属性!$CN$2,装备数值!$BH$50:$BH$101,"&lt;="&amp;新怪物属性!$CN78)+SUMIFS(装备数值!BR$50:BR$101,装备数值!$BG$50:$BG$101,"="&amp;新怪物属性!$CO$2,装备数值!$BH$50:$BH$101,"&lt;="&amp;新怪物属性!$CO78)+SUMIFS(装备数值!BR$50:BR$101,装备数值!$BG$50:$BG$101,"="&amp;新怪物属性!$CP$2,装备数值!$BH$50:$BH$101,"&lt;="&amp;新怪物属性!$CP78)+SUMIFS(装备数值!BR$50:BR$101,装备数值!$BG$50:$BG$101,"="&amp;新怪物属性!$CQ$2,装备数值!$BH$50:$BH$101,"&lt;="&amp;新怪物属性!$CQ78)+SUMIFS(装备数值!BR$50:BR$101,装备数值!$BG$50:$BG$101,"="&amp;新怪物属性!$CR$2,装备数值!$BH$50:$BH$101,"&lt;="&amp;新怪物属性!$CR78)</f>
        <v>1250</v>
      </c>
      <c r="CZ78" s="14">
        <f>SUMIFS(装备数值!BS$50:BS$101,装备数值!$BG$50:$BG$101,"="&amp;新怪物属性!$CF$2,装备数值!$BH$50:$BH$101,"&lt;="&amp;新怪物属性!$CF78)+SUMIFS(装备数值!BS$50:BS$101,装备数值!$BG$50:$BG$101,"="&amp;新怪物属性!$CG$2,装备数值!$BH$50:$BH$101,"&lt;="&amp;新怪物属性!$CG78)+SUMIFS(装备数值!BS$50:BS$101,装备数值!$BG$50:$BG$101,"="&amp;新怪物属性!$CH$2,装备数值!$BH$50:$BH$101,"&lt;="&amp;新怪物属性!$CH78)+SUMIFS(装备数值!BS$50:BS$101,装备数值!$BG$50:$BG$101,"="&amp;新怪物属性!$CI$2,装备数值!$BH$50:$BH$101,"&lt;="&amp;新怪物属性!$CI78)+SUMIFS(装备数值!BS$50:BS$101,装备数值!$BG$50:$BG$101,"="&amp;新怪物属性!$CJ$2,装备数值!$BH$50:$BH$101,"&lt;="&amp;新怪物属性!$CJ78)+SUMIFS(装备数值!BS$50:BS$101,装备数值!$BG$50:$BG$101,"="&amp;新怪物属性!$CK$2,装备数值!$BH$50:$BH$101,"&lt;="&amp;新怪物属性!$CK78)+SUMIFS(装备数值!BS$50:BS$101,装备数值!$BG$50:$BG$101,"="&amp;新怪物属性!$CL$2,装备数值!$BH$50:$BH$101,"&lt;="&amp;新怪物属性!$CL78)+SUMIFS(装备数值!BS$50:BS$101,装备数值!$BG$50:$BG$101,"="&amp;新怪物属性!$CM$2,装备数值!$BH$50:$BH$101,"&lt;="&amp;新怪物属性!$CM78)+SUMIFS(装备数值!BS$50:BS$101,装备数值!$BG$50:$BG$101,"="&amp;新怪物属性!$CN$2,装备数值!$BH$50:$BH$101,"&lt;="&amp;新怪物属性!$CN78)+SUMIFS(装备数值!BS$50:BS$101,装备数值!$BG$50:$BG$101,"="&amp;新怪物属性!$CO$2,装备数值!$BH$50:$BH$101,"&lt;="&amp;新怪物属性!$CO78)+SUMIFS(装备数值!BS$50:BS$101,装备数值!$BG$50:$BG$101,"="&amp;新怪物属性!$CP$2,装备数值!$BH$50:$BH$101,"&lt;="&amp;新怪物属性!$CP78)+SUMIFS(装备数值!BS$50:BS$101,装备数值!$BG$50:$BG$101,"="&amp;新怪物属性!$CQ$2,装备数值!$BH$50:$BH$101,"&lt;="&amp;新怪物属性!$CQ78)+SUMIFS(装备数值!BS$50:BS$101,装备数值!$BG$50:$BG$101,"="&amp;新怪物属性!$CR$2,装备数值!$BH$50:$BH$101,"&lt;="&amp;新怪物属性!$CR78)</f>
        <v>1250</v>
      </c>
      <c r="DA78" s="14">
        <f>SUMIFS(装备数值!BT$50:BT$101,装备数值!$BG$50:$BG$101,"="&amp;新怪物属性!$CF$2,装备数值!$BH$50:$BH$101,"&lt;="&amp;新怪物属性!$CF78)+SUMIFS(装备数值!BT$50:BT$101,装备数值!$BG$50:$BG$101,"="&amp;新怪物属性!$CG$2,装备数值!$BH$50:$BH$101,"&lt;="&amp;新怪物属性!$CG78)+SUMIFS(装备数值!BT$50:BT$101,装备数值!$BG$50:$BG$101,"="&amp;新怪物属性!$CH$2,装备数值!$BH$50:$BH$101,"&lt;="&amp;新怪物属性!$CH78)+SUMIFS(装备数值!BT$50:BT$101,装备数值!$BG$50:$BG$101,"="&amp;新怪物属性!$CI$2,装备数值!$BH$50:$BH$101,"&lt;="&amp;新怪物属性!$CI78)+SUMIFS(装备数值!BT$50:BT$101,装备数值!$BG$50:$BG$101,"="&amp;新怪物属性!$CJ$2,装备数值!$BH$50:$BH$101,"&lt;="&amp;新怪物属性!$CJ78)+SUMIFS(装备数值!BT$50:BT$101,装备数值!$BG$50:$BG$101,"="&amp;新怪物属性!$CK$2,装备数值!$BH$50:$BH$101,"&lt;="&amp;新怪物属性!$CK78)+SUMIFS(装备数值!BT$50:BT$101,装备数值!$BG$50:$BG$101,"="&amp;新怪物属性!$CL$2,装备数值!$BH$50:$BH$101,"&lt;="&amp;新怪物属性!$CL78)+SUMIFS(装备数值!BT$50:BT$101,装备数值!$BG$50:$BG$101,"="&amp;新怪物属性!$CM$2,装备数值!$BH$50:$BH$101,"&lt;="&amp;新怪物属性!$CM78)+SUMIFS(装备数值!BT$50:BT$101,装备数值!$BG$50:$BG$101,"="&amp;新怪物属性!$CN$2,装备数值!$BH$50:$BH$101,"&lt;="&amp;新怪物属性!$CN78)+SUMIFS(装备数值!BT$50:BT$101,装备数值!$BG$50:$BG$101,"="&amp;新怪物属性!$CO$2,装备数值!$BH$50:$BH$101,"&lt;="&amp;新怪物属性!$CO78)+SUMIFS(装备数值!BT$50:BT$101,装备数值!$BG$50:$BG$101,"="&amp;新怪物属性!$CP$2,装备数值!$BH$50:$BH$101,"&lt;="&amp;新怪物属性!$CP78)+SUMIFS(装备数值!BT$50:BT$101,装备数值!$BG$50:$BG$101,"="&amp;新怪物属性!$CQ$2,装备数值!$BH$50:$BH$101,"&lt;="&amp;新怪物属性!$CQ78)+SUMIFS(装备数值!BT$50:BT$101,装备数值!$BG$50:$BG$101,"="&amp;新怪物属性!$CR$2,装备数值!$BH$50:$BH$101,"&lt;="&amp;新怪物属性!$CR78)</f>
        <v>250</v>
      </c>
      <c r="DB78" s="14">
        <f>SUMIFS(装备数值!BU$50:BU$101,装备数值!$BG$50:$BG$101,"="&amp;新怪物属性!$CF$2,装备数值!$BH$50:$BH$101,"&lt;="&amp;新怪物属性!$CF78)+SUMIFS(装备数值!BU$50:BU$101,装备数值!$BG$50:$BG$101,"="&amp;新怪物属性!$CG$2,装备数值!$BH$50:$BH$101,"&lt;="&amp;新怪物属性!$CG78)+SUMIFS(装备数值!BU$50:BU$101,装备数值!$BG$50:$BG$101,"="&amp;新怪物属性!$CH$2,装备数值!$BH$50:$BH$101,"&lt;="&amp;新怪物属性!$CH78)+SUMIFS(装备数值!BU$50:BU$101,装备数值!$BG$50:$BG$101,"="&amp;新怪物属性!$CI$2,装备数值!$BH$50:$BH$101,"&lt;="&amp;新怪物属性!$CI78)+SUMIFS(装备数值!BU$50:BU$101,装备数值!$BG$50:$BG$101,"="&amp;新怪物属性!$CJ$2,装备数值!$BH$50:$BH$101,"&lt;="&amp;新怪物属性!$CJ78)+SUMIFS(装备数值!BU$50:BU$101,装备数值!$BG$50:$BG$101,"="&amp;新怪物属性!$CK$2,装备数值!$BH$50:$BH$101,"&lt;="&amp;新怪物属性!$CK78)+SUMIFS(装备数值!BU$50:BU$101,装备数值!$BG$50:$BG$101,"="&amp;新怪物属性!$CL$2,装备数值!$BH$50:$BH$101,"&lt;="&amp;新怪物属性!$CL78)+SUMIFS(装备数值!BU$50:BU$101,装备数值!$BG$50:$BG$101,"="&amp;新怪物属性!$CM$2,装备数值!$BH$50:$BH$101,"&lt;="&amp;新怪物属性!$CM78)+SUMIFS(装备数值!BU$50:BU$101,装备数值!$BG$50:$BG$101,"="&amp;新怪物属性!$CN$2,装备数值!$BH$50:$BH$101,"&lt;="&amp;新怪物属性!$CN78)+SUMIFS(装备数值!BU$50:BU$101,装备数值!$BG$50:$BG$101,"="&amp;新怪物属性!$CO$2,装备数值!$BH$50:$BH$101,"&lt;="&amp;新怪物属性!$CO78)+SUMIFS(装备数值!BU$50:BU$101,装备数值!$BG$50:$BG$101,"="&amp;新怪物属性!$CP$2,装备数值!$BH$50:$BH$101,"&lt;="&amp;新怪物属性!$CP78)+SUMIFS(装备数值!BU$50:BU$101,装备数值!$BG$50:$BG$101,"="&amp;新怪物属性!$CQ$2,装备数值!$BH$50:$BH$101,"&lt;="&amp;新怪物属性!$CQ78)+SUMIFS(装备数值!BU$50:BU$101,装备数值!$BG$50:$BG$101,"="&amp;新怪物属性!$CR$2,装备数值!$BH$50:$BH$101,"&lt;="&amp;新怪物属性!$CR78)</f>
        <v>0.05</v>
      </c>
      <c r="DC78" s="14">
        <f>SUMIFS(装备数值!BV$50:BV$101,装备数值!$BG$50:$BG$101,"="&amp;新怪物属性!$CF$2,装备数值!$BH$50:$BH$101,"&lt;="&amp;新怪物属性!$CF78)+SUMIFS(装备数值!BV$50:BV$101,装备数值!$BG$50:$BG$101,"="&amp;新怪物属性!$CG$2,装备数值!$BH$50:$BH$101,"&lt;="&amp;新怪物属性!$CG78)+SUMIFS(装备数值!BV$50:BV$101,装备数值!$BG$50:$BG$101,"="&amp;新怪物属性!$CH$2,装备数值!$BH$50:$BH$101,"&lt;="&amp;新怪物属性!$CH78)+SUMIFS(装备数值!BV$50:BV$101,装备数值!$BG$50:$BG$101,"="&amp;新怪物属性!$CI$2,装备数值!$BH$50:$BH$101,"&lt;="&amp;新怪物属性!$CI78)+SUMIFS(装备数值!BV$50:BV$101,装备数值!$BG$50:$BG$101,"="&amp;新怪物属性!$CJ$2,装备数值!$BH$50:$BH$101,"&lt;="&amp;新怪物属性!$CJ78)+SUMIFS(装备数值!BV$50:BV$101,装备数值!$BG$50:$BG$101,"="&amp;新怪物属性!$CK$2,装备数值!$BH$50:$BH$101,"&lt;="&amp;新怪物属性!$CK78)+SUMIFS(装备数值!BV$50:BV$101,装备数值!$BG$50:$BG$101,"="&amp;新怪物属性!$CL$2,装备数值!$BH$50:$BH$101,"&lt;="&amp;新怪物属性!$CL78)+SUMIFS(装备数值!BV$50:BV$101,装备数值!$BG$50:$BG$101,"="&amp;新怪物属性!$CM$2,装备数值!$BH$50:$BH$101,"&lt;="&amp;新怪物属性!$CM78)+SUMIFS(装备数值!BV$50:BV$101,装备数值!$BG$50:$BG$101,"="&amp;新怪物属性!$CN$2,装备数值!$BH$50:$BH$101,"&lt;="&amp;新怪物属性!$CN78)+SUMIFS(装备数值!BV$50:BV$101,装备数值!$BG$50:$BG$101,"="&amp;新怪物属性!$CO$2,装备数值!$BH$50:$BH$101,"&lt;="&amp;新怪物属性!$CO78)+SUMIFS(装备数值!BV$50:BV$101,装备数值!$BG$50:$BG$101,"="&amp;新怪物属性!$CP$2,装备数值!$BH$50:$BH$101,"&lt;="&amp;新怪物属性!$CP78)+SUMIFS(装备数值!BV$50:BV$101,装备数值!$BG$50:$BG$101,"="&amp;新怪物属性!$CQ$2,装备数值!$BH$50:$BH$101,"&lt;="&amp;新怪物属性!$CQ78)+SUMIFS(装备数值!BV$50:BV$101,装备数值!$BG$50:$BG$101,"="&amp;新怪物属性!$CR$2,装备数值!$BH$50:$BH$101,"&lt;="&amp;新怪物属性!$CR78)</f>
        <v>0.05</v>
      </c>
      <c r="DD78" s="14">
        <f>SUMIFS(装备数值!BW$50:BW$101,装备数值!$BG$50:$BG$101,"="&amp;新怪物属性!$CF$2,装备数值!$BH$50:$BH$101,"&lt;="&amp;新怪物属性!$CF78)+SUMIFS(装备数值!BW$50:BW$101,装备数值!$BG$50:$BG$101,"="&amp;新怪物属性!$CG$2,装备数值!$BH$50:$BH$101,"&lt;="&amp;新怪物属性!$CG78)+SUMIFS(装备数值!BW$50:BW$101,装备数值!$BG$50:$BG$101,"="&amp;新怪物属性!$CH$2,装备数值!$BH$50:$BH$101,"&lt;="&amp;新怪物属性!$CH78)+SUMIFS(装备数值!BW$50:BW$101,装备数值!$BG$50:$BG$101,"="&amp;新怪物属性!$CI$2,装备数值!$BH$50:$BH$101,"&lt;="&amp;新怪物属性!$CI78)+SUMIFS(装备数值!BW$50:BW$101,装备数值!$BG$50:$BG$101,"="&amp;新怪物属性!$CJ$2,装备数值!$BH$50:$BH$101,"&lt;="&amp;新怪物属性!$CJ78)+SUMIFS(装备数值!BW$50:BW$101,装备数值!$BG$50:$BG$101,"="&amp;新怪物属性!$CK$2,装备数值!$BH$50:$BH$101,"&lt;="&amp;新怪物属性!$CK78)+SUMIFS(装备数值!BW$50:BW$101,装备数值!$BG$50:$BG$101,"="&amp;新怪物属性!$CL$2,装备数值!$BH$50:$BH$101,"&lt;="&amp;新怪物属性!$CL78)+SUMIFS(装备数值!BW$50:BW$101,装备数值!$BG$50:$BG$101,"="&amp;新怪物属性!$CM$2,装备数值!$BH$50:$BH$101,"&lt;="&amp;新怪物属性!$CM78)+SUMIFS(装备数值!BW$50:BW$101,装备数值!$BG$50:$BG$101,"="&amp;新怪物属性!$CN$2,装备数值!$BH$50:$BH$101,"&lt;="&amp;新怪物属性!$CN78)+SUMIFS(装备数值!BW$50:BW$101,装备数值!$BG$50:$BG$101,"="&amp;新怪物属性!$CO$2,装备数值!$BH$50:$BH$101,"&lt;="&amp;新怪物属性!$CO78)+SUMIFS(装备数值!BW$50:BW$101,装备数值!$BG$50:$BG$101,"="&amp;新怪物属性!$CP$2,装备数值!$BH$50:$BH$101,"&lt;="&amp;新怪物属性!$CP78)+SUMIFS(装备数值!BW$50:BW$101,装备数值!$BG$50:$BG$101,"="&amp;新怪物属性!$CQ$2,装备数值!$BH$50:$BH$101,"&lt;="&amp;新怪物属性!$CQ78)+SUMIFS(装备数值!BW$50:BW$101,装备数值!$BG$50:$BG$101,"="&amp;新怪物属性!$CR$2,装备数值!$BH$50:$BH$101,"&lt;="&amp;新怪物属性!$CR78)</f>
        <v>0</v>
      </c>
      <c r="DE78" s="14">
        <f>SUMIFS(装备数值!BX$50:BX$101,装备数值!$BG$50:$BG$101,"="&amp;新怪物属性!$CF$2,装备数值!$BH$50:$BH$101,"&lt;="&amp;新怪物属性!$CF78)+SUMIFS(装备数值!BX$50:BX$101,装备数值!$BG$50:$BG$101,"="&amp;新怪物属性!$CG$2,装备数值!$BH$50:$BH$101,"&lt;="&amp;新怪物属性!$CG78)+SUMIFS(装备数值!BX$50:BX$101,装备数值!$BG$50:$BG$101,"="&amp;新怪物属性!$CH$2,装备数值!$BH$50:$BH$101,"&lt;="&amp;新怪物属性!$CH78)+SUMIFS(装备数值!BX$50:BX$101,装备数值!$BG$50:$BG$101,"="&amp;新怪物属性!$CI$2,装备数值!$BH$50:$BH$101,"&lt;="&amp;新怪物属性!$CI78)+SUMIFS(装备数值!BX$50:BX$101,装备数值!$BG$50:$BG$101,"="&amp;新怪物属性!$CJ$2,装备数值!$BH$50:$BH$101,"&lt;="&amp;新怪物属性!$CJ78)+SUMIFS(装备数值!BX$50:BX$101,装备数值!$BG$50:$BG$101,"="&amp;新怪物属性!$CK$2,装备数值!$BH$50:$BH$101,"&lt;="&amp;新怪物属性!$CK78)+SUMIFS(装备数值!BX$50:BX$101,装备数值!$BG$50:$BG$101,"="&amp;新怪物属性!$CL$2,装备数值!$BH$50:$BH$101,"&lt;="&amp;新怪物属性!$CL78)+SUMIFS(装备数值!BX$50:BX$101,装备数值!$BG$50:$BG$101,"="&amp;新怪物属性!$CM$2,装备数值!$BH$50:$BH$101,"&lt;="&amp;新怪物属性!$CM78)+SUMIFS(装备数值!BX$50:BX$101,装备数值!$BG$50:$BG$101,"="&amp;新怪物属性!$CN$2,装备数值!$BH$50:$BH$101,"&lt;="&amp;新怪物属性!$CN78)+SUMIFS(装备数值!BX$50:BX$101,装备数值!$BG$50:$BG$101,"="&amp;新怪物属性!$CO$2,装备数值!$BH$50:$BH$101,"&lt;="&amp;新怪物属性!$CO78)+SUMIFS(装备数值!BX$50:BX$101,装备数值!$BG$50:$BG$101,"="&amp;新怪物属性!$CP$2,装备数值!$BH$50:$BH$101,"&lt;="&amp;新怪物属性!$CP78)+SUMIFS(装备数值!BX$50:BX$101,装备数值!$BG$50:$BG$101,"="&amp;新怪物属性!$CQ$2,装备数值!$BH$50:$BH$101,"&lt;="&amp;新怪物属性!$CQ78)+SUMIFS(装备数值!BX$50:BX$101,装备数值!$BG$50:$BG$101,"="&amp;新怪物属性!$CR$2,装备数值!$BH$50:$BH$101,"&lt;="&amp;新怪物属性!$CR78)</f>
        <v>0</v>
      </c>
      <c r="DH78" s="14">
        <f>INDEX(装备数值!$I$13:$M$116,新怪物属性!$P78*8+1,DH$2)*$X78+INDEX(装备数值!$I$13:$M$116,新怪物属性!$Q78*8+2,DH$2)*$Y78+INDEX(装备数值!$I$13:$M$116,新怪物属性!$S78*8+3,DH$2)*$Z78+INDEX(装备数值!$I$13:$M$116,新怪物属性!$R78*8+4,DH$2)*$AA78+INDEX(装备数值!$I$13:$M$116,新怪物属性!$T78*8+5,DH$2)*$AB78+INDEX(装备数值!$I$13:$M$116,新怪物属性!$U78*8+6,DH$2)*$AC78+INDEX(装备数值!$I$13:$M$116,新怪物属性!$V78*8+7,DH$2)*$AD78+INDEX(装备数值!$I$13:$M$116,新怪物属性!$W78*8+8,DH$2)*$AE78</f>
        <v>54000</v>
      </c>
      <c r="DI78" s="14">
        <f>INDEX(装备数值!$I$13:$M$116,新怪物属性!$P78*8+1,DI$2)*$X78+INDEX(装备数值!$I$13:$M$116,新怪物属性!$Q78*8+2,DI$2)*$Y78+INDEX(装备数值!$I$13:$M$116,新怪物属性!$S78*8+3,DI$2)*$Z78+INDEX(装备数值!$I$13:$M$116,新怪物属性!$R78*8+4,DI$2)*$AA78+INDEX(装备数值!$I$13:$M$116,新怪物属性!$T78*8+5,DI$2)*$AB78+INDEX(装备数值!$I$13:$M$116,新怪物属性!$U78*8+6,DI$2)*$AC78+INDEX(装备数值!$I$13:$M$116,新怪物属性!$V78*8+7,DI$2)*$AD78+INDEX(装备数值!$I$13:$M$116,新怪物属性!$W78*8+8,DI$2)*$AE78</f>
        <v>405000</v>
      </c>
      <c r="DJ78" s="14">
        <f>INDEX(装备数值!$I$13:$M$116,新怪物属性!$P78*8+1,DJ$2)*$X78+INDEX(装备数值!$I$13:$M$116,新怪物属性!$Q78*8+2,DJ$2)*$Y78+INDEX(装备数值!$I$13:$M$116,新怪物属性!$S78*8+3,DJ$2)*$Z78+INDEX(装备数值!$I$13:$M$116,新怪物属性!$R78*8+4,DJ$2)*$AA78+INDEX(装备数值!$I$13:$M$116,新怪物属性!$T78*8+5,DJ$2)*$AB78+INDEX(装备数值!$I$13:$M$116,新怪物属性!$U78*8+6,DJ$2)*$AC78+INDEX(装备数值!$I$13:$M$116,新怪物属性!$V78*8+7,DJ$2)*$AD78+INDEX(装备数值!$I$13:$M$116,新怪物属性!$W78*8+8,DJ$2)*$AE78</f>
        <v>27000</v>
      </c>
      <c r="DK78" s="14">
        <f>INDEX(装备数值!$I$13:$M$116,新怪物属性!$P78*8+1,DK$2)*$X78+INDEX(装备数值!$I$13:$M$116,新怪物属性!$Q78*8+2,DK$2)*$Y78+INDEX(装备数值!$I$13:$M$116,新怪物属性!$S78*8+3,DK$2)*$Z78+INDEX(装备数值!$I$13:$M$116,新怪物属性!$R78*8+4,DK$2)*$AA78+INDEX(装备数值!$I$13:$M$116,新怪物属性!$T78*8+5,DK$2)*$AB78+INDEX(装备数值!$I$13:$M$116,新怪物属性!$U78*8+6,DK$2)*$AC78+INDEX(装备数值!$I$13:$M$116,新怪物属性!$V78*8+7,DK$2)*$AD78+INDEX(装备数值!$I$13:$M$116,新怪物属性!$W78*8+8,DK$2)*$AE78</f>
        <v>540000</v>
      </c>
      <c r="DL78" s="14">
        <f>INDEX(装备数值!$I$13:$M$116,新怪物属性!$P78*8+1,DL$2)*$X78+INDEX(装备数值!$I$13:$M$116,新怪物属性!$Q78*8+2,DL$2)*$Y78+INDEX(装备数值!$I$13:$M$116,新怪物属性!$S78*8+3,DL$2)*$Z78+INDEX(装备数值!$I$13:$M$116,新怪物属性!$R78*8+4,DL$2)*$AA78+INDEX(装备数值!$I$13:$M$116,新怪物属性!$T78*8+5,DL$2)*$AB78+INDEX(装备数值!$I$13:$M$116,新怪物属性!$U78*8+6,DL$2)*$AC78+INDEX(装备数值!$I$13:$M$116,新怪物属性!$V78*8+7,DL$2)*$AD78+INDEX(装备数值!$I$13:$M$116,新怪物属性!$W78*8+8,DL$2)*$AE78</f>
        <v>10200</v>
      </c>
      <c r="DO78" s="14">
        <f>INDEX(装备数值!$X$13:$AH$116,$P78*8+1,DO$2)*$AF78+INDEX(装备数值!$X$13:$AH$116,$Q78*8+2,DO$2)*$AG78+INDEX(装备数值!$X$13:$AH$116,$S78*8+3,DO$2)*$AH78+INDEX(装备数值!$X$13:$AH$116,$R78*8+4,DO$2)*$AI78+INDEX(装备数值!$X$13:$AH$116,$T78*8+5,DO$2)*$AJ78+INDEX(装备数值!$X$13:$AH$116,$U78*8+6,DO$2)*$AK78+INDEX(装备数值!$X$13:$AH$116,$V78*8+7,DO$2)*$AL78+INDEX(装备数值!$X$13:$AH$116,$W78*8+8,DO$2)*$AM78</f>
        <v>26500</v>
      </c>
      <c r="DP78" s="14">
        <f>INDEX(装备数值!$X$13:$AH$116,$P78*8+1,DP$2)*$AF78+INDEX(装备数值!$X$13:$AH$116,$Q78*8+2,DP$2)*$AG78+INDEX(装备数值!$X$13:$AH$116,$S78*8+3,DP$2)*$AH78+INDEX(装备数值!$X$13:$AH$116,$R78*8+4,DP$2)*$AI78+INDEX(装备数值!$X$13:$AH$116,$T78*8+5,DP$2)*$AJ78+INDEX(装备数值!$X$13:$AH$116,$U78*8+6,DP$2)*$AK78+INDEX(装备数值!$X$13:$AH$116,$V78*8+7,DP$2)*$AL78+INDEX(装备数值!$X$13:$AH$116,$W78*8+8,DP$2)*$AM78</f>
        <v>187500</v>
      </c>
      <c r="DQ78" s="14">
        <f>INDEX(装备数值!$X$13:$AH$116,$P78*8+1,DQ$2)*$AF78+INDEX(装备数值!$X$13:$AH$116,$Q78*8+2,DQ$2)*$AG78+INDEX(装备数值!$X$13:$AH$116,$S78*8+3,DQ$2)*$AH78+INDEX(装备数值!$X$13:$AH$116,$R78*8+4,DQ$2)*$AI78+INDEX(装备数值!$X$13:$AH$116,$T78*8+5,DQ$2)*$AJ78+INDEX(装备数值!$X$13:$AH$116,$U78*8+6,DQ$2)*$AK78+INDEX(装备数值!$X$13:$AH$116,$V78*8+7,DQ$2)*$AL78+INDEX(装备数值!$X$13:$AH$116,$W78*8+8,DQ$2)*$AM78</f>
        <v>11750</v>
      </c>
      <c r="DR78" s="14">
        <f>INDEX(装备数值!$X$13:$AH$116,$P78*8+1,DR$2)*$AF78+INDEX(装备数值!$X$13:$AH$116,$Q78*8+2,DR$2)*$AG78+INDEX(装备数值!$X$13:$AH$116,$S78*8+3,DR$2)*$AH78+INDEX(装备数值!$X$13:$AH$116,$R78*8+4,DR$2)*$AI78+INDEX(装备数值!$X$13:$AH$116,$T78*8+5,DR$2)*$AJ78+INDEX(装备数值!$X$13:$AH$116,$U78*8+6,DR$2)*$AK78+INDEX(装备数值!$X$13:$AH$116,$V78*8+7,DR$2)*$AL78+INDEX(装备数值!$X$13:$AH$116,$W78*8+8,DR$2)*$AM78</f>
        <v>287500</v>
      </c>
      <c r="DS78" s="14">
        <f>INDEX(装备数值!$X$13:$AH$116,$P78*8+1,DS$2)*$AF78+INDEX(装备数值!$X$13:$AH$116,$Q78*8+2,DS$2)*$AG78+INDEX(装备数值!$X$13:$AH$116,$S78*8+3,DS$2)*$AH78+INDEX(装备数值!$X$13:$AH$116,$R78*8+4,DS$2)*$AI78+INDEX(装备数值!$X$13:$AH$116,$T78*8+5,DS$2)*$AJ78+INDEX(装备数值!$X$13:$AH$116,$U78*8+6,DS$2)*$AK78+INDEX(装备数值!$X$13:$AH$116,$V78*8+7,DS$2)*$AL78+INDEX(装备数值!$X$13:$AH$116,$W78*8+8,DS$2)*$AM78</f>
        <v>4700</v>
      </c>
      <c r="DT78" s="14">
        <f>INDEX(装备数值!$X$13:$AH$116,$P78*8+1,DT$2)*$AF78+INDEX(装备数值!$X$13:$AH$116,$Q78*8+2,DT$2)*$AG78+INDEX(装备数值!$X$13:$AH$116,$S78*8+3,DT$2)*$AH78+INDEX(装备数值!$X$13:$AH$116,$R78*8+4,DT$2)*$AI78+INDEX(装备数值!$X$13:$AH$116,$T78*8+5,DT$2)*$AJ78+INDEX(装备数值!$X$13:$AH$116,$U78*8+6,DT$2)*$AK78+INDEX(装备数值!$X$13:$AH$116,$V78*8+7,DT$2)*$AL78+INDEX(装备数值!$X$13:$AH$116,$W78*8+8,DT$2)*$AM78</f>
        <v>19500</v>
      </c>
      <c r="DU78" s="14">
        <f>INDEX(装备数值!$X$13:$AH$116,$P78*8+1,DU$2)*$AF78+INDEX(装备数值!$X$13:$AH$116,$Q78*8+2,DU$2)*$AG78+INDEX(装备数值!$X$13:$AH$116,$S78*8+3,DU$2)*$AH78+INDEX(装备数值!$X$13:$AH$116,$R78*8+4,DU$2)*$AI78+INDEX(装备数值!$X$13:$AH$116,$T78*8+5,DU$2)*$AJ78+INDEX(装备数值!$X$13:$AH$116,$U78*8+6,DU$2)*$AK78+INDEX(装备数值!$X$13:$AH$116,$V78*8+7,DU$2)*$AL78+INDEX(装备数值!$X$13:$AH$116,$W78*8+8,DU$2)*$AM78</f>
        <v>17625</v>
      </c>
      <c r="DV78" s="14">
        <f>INDEX(装备数值!$X$13:$AH$116,$P78*8+1,DV$2)*$AF78+INDEX(装备数值!$X$13:$AH$116,$Q78*8+2,DV$2)*$AG78+INDEX(装备数值!$X$13:$AH$116,$S78*8+3,DV$2)*$AH78+INDEX(装备数值!$X$13:$AH$116,$R78*8+4,DV$2)*$AI78+INDEX(装备数值!$X$13:$AH$116,$T78*8+5,DV$2)*$AJ78+INDEX(装备数值!$X$13:$AH$116,$U78*8+6,DV$2)*$AK78+INDEX(装备数值!$X$13:$AH$116,$V78*8+7,DV$2)*$AL78+INDEX(装备数值!$X$13:$AH$116,$W78*8+8,DV$2)*$AM78</f>
        <v>19500</v>
      </c>
      <c r="DW78" s="14">
        <f>INDEX(装备数值!$X$13:$AH$116,$P78*8+1,DW$2)*$AF78+INDEX(装备数值!$X$13:$AH$116,$Q78*8+2,DW$2)*$AG78+INDEX(装备数值!$X$13:$AH$116,$S78*8+3,DW$2)*$AH78+INDEX(装备数值!$X$13:$AH$116,$R78*8+4,DW$2)*$AI78+INDEX(装备数值!$X$13:$AH$116,$T78*8+5,DW$2)*$AJ78+INDEX(装备数值!$X$13:$AH$116,$U78*8+6,DW$2)*$AK78+INDEX(装备数值!$X$13:$AH$116,$V78*8+7,DW$2)*$AL78+INDEX(装备数值!$X$13:$AH$116,$W78*8+8,DW$2)*$AM78</f>
        <v>17625</v>
      </c>
      <c r="DX78" s="14">
        <f>INDEX(装备数值!$X$13:$AH$116,$P78*8+1,DX$2)*$AF78+INDEX(装备数值!$X$13:$AH$116,$Q78*8+2,DX$2)*$AG78+INDEX(装备数值!$X$13:$AH$116,$S78*8+3,DX$2)*$AH78+INDEX(装备数值!$X$13:$AH$116,$R78*8+4,DX$2)*$AI78+INDEX(装备数值!$X$13:$AH$116,$T78*8+5,DX$2)*$AJ78+INDEX(装备数值!$X$13:$AH$116,$U78*8+6,DX$2)*$AK78+INDEX(装备数值!$X$13:$AH$116,$V78*8+7,DX$2)*$AL78+INDEX(装备数值!$X$13:$AH$116,$W78*8+8,DX$2)*$AM78</f>
        <v>53</v>
      </c>
      <c r="DY78" s="14">
        <f>INDEX(装备数值!$X$13:$AH$116,$P78*8+1,DY$2)*$AF78+INDEX(装备数值!$X$13:$AH$116,$Q78*8+2,DY$2)*$AG78+INDEX(装备数值!$X$13:$AH$116,$S78*8+3,DY$2)*$AH78+INDEX(装备数值!$X$13:$AH$116,$R78*8+4,DY$2)*$AI78+INDEX(装备数值!$X$13:$AH$116,$T78*8+5,DY$2)*$AJ78+INDEX(装备数值!$X$13:$AH$116,$U78*8+6,DY$2)*$AK78+INDEX(装备数值!$X$13:$AH$116,$V78*8+7,DY$2)*$AL78+INDEX(装备数值!$X$13:$AH$116,$W78*8+8,DY$2)*$AM78</f>
        <v>53</v>
      </c>
      <c r="EA78" s="14">
        <f>INDEX(装备数值!$AN$17:$AN$117,MATCH(MIN($X78:$AE78),装备数值!$AO$17:$AO$117,1))</f>
        <v>30</v>
      </c>
      <c r="EB78" s="14">
        <f>IF(COUNTIF($P78:$W78,"&gt;"&amp;0)=8,INDEX(装备数值!AR$17:AR$117,$EA78+1),0)</f>
        <v>8940</v>
      </c>
      <c r="EC78" s="14">
        <f>IF(COUNTIF($P78:$W78,"&gt;"&amp;0)=8,INDEX(装备数值!AS$17:AS$117,$EA78+1),0)</f>
        <v>67500</v>
      </c>
      <c r="ED78" s="14">
        <f>IF(COUNTIF($P78:$W78,"&gt;"&amp;0)=8,INDEX(装备数值!AT$17:AT$117,$EA78+1),0)</f>
        <v>4440</v>
      </c>
      <c r="EE78" s="14">
        <f>IF(COUNTIF($P78:$W78,"&gt;"&amp;0)=8,INDEX(装备数值!AU$17:AU$117,$EA78+1),0)</f>
        <v>90000</v>
      </c>
      <c r="EF78" s="14">
        <f>IF(COUNTIF($P78:$W78,"&gt;"&amp;0)=8,INDEX(装备数值!AV$17:AV$117,$EA78+1),0)</f>
        <v>1800</v>
      </c>
      <c r="EH78" s="14">
        <f>INDEX(装备数值!$AY$17:$AY$77,MATCH(新怪物属性!AF78,装备数值!$AZ$17:$AZ$77,1))</f>
        <v>31</v>
      </c>
      <c r="EI78" s="26">
        <f>INDEX(装备数值!BA$17:BA$77,新怪物属性!EH78+1)</f>
        <v>0.48499999999999999</v>
      </c>
      <c r="EJ78" s="26">
        <f>INDEX(装备数值!BA$17:BA$77,新怪物属性!EH78+1)</f>
        <v>0.48499999999999999</v>
      </c>
      <c r="EL78" s="14">
        <f t="shared" si="144"/>
        <v>19</v>
      </c>
      <c r="EM78" s="14">
        <f>VLOOKUP(EL78,军阶与晶片数值!$W$6:$X$27,2)</f>
        <v>4</v>
      </c>
      <c r="EN78" s="14">
        <f>INDEX(军阶与晶片数值!Y$6:Y$27,$EM78+1)</f>
        <v>400</v>
      </c>
      <c r="EO78" s="14">
        <f>INDEX(军阶与晶片数值!Z$6:Z$27,$EM78+1)</f>
        <v>400</v>
      </c>
      <c r="EP78" s="14">
        <f>INDEX(军阶与晶片数值!AA$6:AA$27,$EM78+1)</f>
        <v>400</v>
      </c>
      <c r="EQ78" s="14">
        <f>INDEX(军阶与晶片数值!AB$6:AB$27,$EM78+1)</f>
        <v>400</v>
      </c>
      <c r="ER78" s="29">
        <f>INDEX(军阶与晶片数值!AC$6:AC$27,$EM78+1)</f>
        <v>20</v>
      </c>
      <c r="ES78" s="29">
        <f>INDEX(军阶与晶片数值!AD$6:AD$27,$EM78+1)</f>
        <v>10</v>
      </c>
      <c r="EU78" s="26">
        <f>INDEX(军阶与晶片数值!I$6:I$16,AN78+1)</f>
        <v>6.5000000000000002E-2</v>
      </c>
      <c r="EV78" s="26">
        <f>INDEX(军阶与晶片数值!M$6:M$16,AO78+1)</f>
        <v>6.5000000000000002E-2</v>
      </c>
      <c r="EW78" s="26">
        <f>INDEX(军阶与晶片数值!J$6:J$16,AP78+1)</f>
        <v>6.5000000000000002E-2</v>
      </c>
      <c r="EX78" s="26">
        <f>INDEX(军阶与晶片数值!K$6:K$16,AQ78+1)</f>
        <v>0.13</v>
      </c>
      <c r="EY78" s="26">
        <f>INDEX(军阶与晶片数值!L$6:L$16,AR78+1)</f>
        <v>0.13</v>
      </c>
      <c r="EZ78" s="28">
        <f>INDEX(军阶与晶片数值!N$6:N$16,AS78+1)</f>
        <v>0</v>
      </c>
      <c r="FA78" s="28">
        <f>INDEX(军阶与晶片数值!O$6:O$16,AT78+1)</f>
        <v>0</v>
      </c>
      <c r="FB78" s="28">
        <f>INDEX(军阶与晶片数值!P$6:P$16,AU78+1)</f>
        <v>0</v>
      </c>
      <c r="FC78" s="28">
        <f>INDEX(军阶与晶片数值!Q$6:Q$16,AV78+1)</f>
        <v>0</v>
      </c>
      <c r="FD78" s="26">
        <f>INDEX(军阶与晶片数值!R$6:R$16,AW78+1)</f>
        <v>0.06</v>
      </c>
      <c r="FE78" s="26">
        <f>INDEX(军阶与晶片数值!S$6:S$16,AX78+1)</f>
        <v>0.06</v>
      </c>
      <c r="FF78" s="26">
        <f>INDEX(军阶与晶片数值!T$6:T$16,AY78+1)</f>
        <v>0</v>
      </c>
      <c r="FG78" s="26">
        <f>INDEX(军阶与晶片数值!U$6:U$16,AZ78+1)</f>
        <v>0</v>
      </c>
      <c r="FI78" s="26">
        <f>INDEX(军阶与晶片数值!$C$6:$C$36,新怪物属性!$BA78+1)</f>
        <v>0.75</v>
      </c>
      <c r="FJ78" s="26">
        <f>INDEX(军阶与晶片数值!$C$6:$C$36,新怪物属性!$BA78+1)</f>
        <v>0.75</v>
      </c>
      <c r="FK78" s="26">
        <f>INDEX(军阶与晶片数值!$C$6:$C$36,新怪物属性!$BA78+1)</f>
        <v>0.75</v>
      </c>
      <c r="FL78" s="26">
        <f>INDEX(军阶与晶片数值!$C$6:$C$36,新怪物属性!$BA78+1)</f>
        <v>0.75</v>
      </c>
      <c r="FM78" s="26">
        <f>INDEX(军阶与晶片数值!$C$6:$C$36,新怪物属性!$BA78+1)</f>
        <v>0.75</v>
      </c>
      <c r="FO78" s="14">
        <f>INDEX(战舰突破!$H$6:$H$18,新怪物属性!$J78+1)+INDEX(战舰突破!$H$23:$H$35,新怪物属性!$K78+1)+INDEX(战舰突破!$H$40:$H$52,新怪物属性!$L78+1)</f>
        <v>200</v>
      </c>
      <c r="FP78" s="14">
        <f>INDEX(战舰突破!$I$6:$I$18,新怪物属性!$J78+1)+INDEX(战舰突破!$I$23:$I$35,新怪物属性!$K78+1)+INDEX(战舰突破!$I$40:$I$52,新怪物属性!$L78+1)</f>
        <v>200</v>
      </c>
      <c r="FQ78" s="14">
        <f>INDEX(战舰突破!$J$6:$J$18,新怪物属性!$J78+1)+INDEX(战舰突破!$J$23:$J$35,新怪物属性!$K78+1)+INDEX(战舰突破!$J$40:$J$52,新怪物属性!$L78+1)</f>
        <v>0</v>
      </c>
      <c r="FR78" s="14">
        <f>INDEX(战舰突破!$K$6:$K$18,新怪物属性!$J78+1)+INDEX(战舰突破!$K$23:$K$35,新怪物属性!$K78+1)+INDEX(战舰突破!$K$40:$K$52,新怪物属性!$L78+1)</f>
        <v>0</v>
      </c>
      <c r="FS78" s="14">
        <f>INDEX(战舰突破!$L$6:$L$18,新怪物属性!$J78+1)+INDEX(战舰突破!$L$23:$L$35,新怪物属性!$K78+1)+INDEX(战舰突破!$L$40:$L$52,新怪物属性!$L78+1)</f>
        <v>200</v>
      </c>
      <c r="FT78" s="18">
        <f>INDEX(战舰突破!$N$6:$N$18,新怪物属性!$J78+1)+INDEX(战舰突破!$N$23:$N$35,新怪物属性!$K78+1)+INDEX(战舰突破!$N$40:$N$52,新怪物属性!$L78+1)</f>
        <v>0</v>
      </c>
      <c r="FU78" s="18">
        <f>INDEX(战舰突破!$O$6:$O$18,新怪物属性!$J78+1)+INDEX(战舰突破!$O$23:$O$35,新怪物属性!$K78+1)+INDEX(战舰突破!$O$40:$O$52,新怪物属性!$L78+1)</f>
        <v>0.6</v>
      </c>
      <c r="FV78" s="18">
        <f>INDEX(战舰突破!$P$6:$P$18,新怪物属性!$J78+1)+INDEX(战舰突破!$P$23:$P$35,新怪物属性!$K78+1)+INDEX(战舰突破!$P$40:$P$52,新怪物属性!$L78+1)</f>
        <v>0</v>
      </c>
      <c r="FW78" s="18">
        <f>INDEX(战舰突破!$Q$6:$Q$18,新怪物属性!$J78+1)+INDEX(战舰突破!$Q$23:$Q$35,新怪物属性!$K78+1)+INDEX(战舰突破!$Q$40:$Q$52,新怪物属性!$L78+1)</f>
        <v>0.3</v>
      </c>
      <c r="FX78" s="18">
        <f>INDEX(战舰突破!$R$6:$R$18,新怪物属性!$J78+1)+INDEX(战舰突破!$R$23:$R$35,新怪物属性!$K78+1)+INDEX(战舰突破!$R$40:$R$52,新怪物属性!$L78+1)</f>
        <v>0</v>
      </c>
      <c r="FY78" s="18">
        <f>INDEX(战舰突破!$M$6:$M$18,新怪物属性!$J78+1)+INDEX(战舰突破!$M$23:$M$35,新怪物属性!$K78+1)+INDEX(战舰突破!$M$40:$M$52,新怪物属性!$L78+1)</f>
        <v>0.2</v>
      </c>
      <c r="FZ78" s="22">
        <f>INDEX(战舰突破!$W$6:$W$18,新怪物属性!$J78+1)+INDEX(战舰突破!$W$23:$W$35,新怪物属性!$K78+1)+INDEX(战舰突破!$W$40:$W$52,新怪物属性!$L78+1)</f>
        <v>0.5</v>
      </c>
      <c r="GC78" s="14">
        <f>INDEX(战舰突破!$S$6:$S$18,新怪物属性!$J78+1)</f>
        <v>0</v>
      </c>
      <c r="GD78" s="14">
        <f>INDEX(战舰突破!$T$6:$T$18,新怪物属性!$J78+1)</f>
        <v>0.5</v>
      </c>
      <c r="GE78" s="14">
        <f>INDEX(战舰突破!$U$6:$U$18,新怪物属性!$J78+1)</f>
        <v>0.1</v>
      </c>
      <c r="GF78" s="14">
        <f>INDEX(战舰突破!$V$6:$V$18,新怪物属性!$J78+1)</f>
        <v>1</v>
      </c>
      <c r="GG78" s="14">
        <f>INDEX(战舰突破!$X$6:$X$18,新怪物属性!$J78+1)</f>
        <v>8</v>
      </c>
      <c r="GI78" s="14">
        <f>INDEX(战舰突破!$S$23:$S$35,新怪物属性!$J78+1)</f>
        <v>0.6</v>
      </c>
      <c r="GJ78" s="14">
        <f>INDEX(战舰突破!$T$23:$T$35,新怪物属性!$J78+1)</f>
        <v>0.25</v>
      </c>
      <c r="GK78" s="14">
        <f>INDEX(战舰突破!$U$23:$U$35,新怪物属性!$J78+1)</f>
        <v>0.1</v>
      </c>
      <c r="GL78" s="14">
        <f>INDEX(战舰突破!$V$23:$V$35,新怪物属性!$J78+1)</f>
        <v>1</v>
      </c>
      <c r="GM78" s="14">
        <f>INDEX(战舰突破!$X$23:$X$35,新怪物属性!$J78+1)</f>
        <v>120</v>
      </c>
      <c r="GO78" s="14">
        <f>INDEX(战舰突破!$S$40:$S$52,新怪物属性!$J78+1)</f>
        <v>0.6</v>
      </c>
      <c r="GP78" s="14">
        <f>INDEX(战舰突破!$T$40:$T$52,新怪物属性!$J78+1)</f>
        <v>0.25</v>
      </c>
      <c r="GQ78" s="14">
        <f>INDEX(战舰突破!$U$40:$U$52,新怪物属性!$J78+1)</f>
        <v>0.1</v>
      </c>
      <c r="GR78" s="14">
        <f>INDEX(战舰突破!$V$40:$V$52,新怪物属性!$J78+1)</f>
        <v>1</v>
      </c>
      <c r="GS78" s="14">
        <f>INDEX(战舰突破!$X$40:$X$52,新怪物属性!$J78+1)</f>
        <v>200</v>
      </c>
      <c r="GV78" s="14">
        <v>2</v>
      </c>
      <c r="GW78" s="14">
        <v>23</v>
      </c>
      <c r="GX78" s="14">
        <v>1</v>
      </c>
      <c r="GY78" s="14">
        <v>21</v>
      </c>
      <c r="GZ78" s="14">
        <v>3</v>
      </c>
      <c r="HA78" s="14">
        <v>18</v>
      </c>
      <c r="HB78" s="14">
        <v>1</v>
      </c>
      <c r="HC78" s="14">
        <v>16</v>
      </c>
      <c r="HD78" s="14">
        <v>0</v>
      </c>
      <c r="HE78" s="14">
        <v>0</v>
      </c>
      <c r="HF78" s="14">
        <v>1</v>
      </c>
      <c r="HG78" s="14">
        <v>4</v>
      </c>
      <c r="HH78" s="14">
        <v>0</v>
      </c>
      <c r="HI78" s="14">
        <v>9</v>
      </c>
      <c r="HJ78" s="14">
        <v>0</v>
      </c>
      <c r="HK78" s="14">
        <v>0</v>
      </c>
      <c r="HL78" s="14">
        <v>0</v>
      </c>
      <c r="HM78" s="14">
        <v>0</v>
      </c>
      <c r="HN78" s="14">
        <v>0</v>
      </c>
      <c r="HO78" s="14">
        <v>0</v>
      </c>
      <c r="HP78" s="14">
        <v>0</v>
      </c>
      <c r="HQ78" s="14">
        <v>0</v>
      </c>
      <c r="HR78" s="14">
        <v>0</v>
      </c>
      <c r="HS78" s="14">
        <v>0</v>
      </c>
      <c r="HT78" s="14">
        <v>0</v>
      </c>
      <c r="HU78" s="14">
        <v>0</v>
      </c>
      <c r="HX78" s="14">
        <v>7</v>
      </c>
      <c r="HY78" s="14">
        <v>6</v>
      </c>
      <c r="IB78" s="14">
        <f>IF($GV78=0,0,INDEX(战宠!P$15:P$27,新怪物属性!$GV$3)*(INDEX(战宠!$U$7:$Y$10,1,新怪物属性!$GV78)))*(新怪物属性!$GW78+4)
+IF($GX78=0,0,INDEX(战宠!P$15:P$27,新怪物属性!$GX$3)*(INDEX(战宠!$U$7:$Y$10,1,新怪物属性!$GX78)))*(新怪物属性!$GY78+4)
+IF($GZ78=0,0,INDEX(战宠!P$15:P$27,新怪物属性!$GZ$3)*(INDEX(战宠!$U$7:$Y$10,1,新怪物属性!$GZ78)))*(新怪物属性!$HA78+4)
+IF($HB78=0,0,INDEX(战宠!P$15:P$27,新怪物属性!$HB$3)*(INDEX(战宠!$U$7:$Y$10,1,新怪物属性!$HB78)))*(新怪物属性!$HC78+4)
+IF($HD78=0,0,INDEX(战宠!P$15:P$27,新怪物属性!$HD$3)*(INDEX(战宠!$U$7:$Y$10,1,新怪物属性!$HD78)))*(新怪物属性!$HE78+4)
+IF($HF78=0,0,INDEX(战宠!P$15:P$27,新怪物属性!$HF$3)*(INDEX(战宠!$U$7:$Y$10,1,新怪物属性!$HF78)))*(新怪物属性!$HG78+4)
+IF($HH78=0,0,INDEX(战宠!P$15:P$27,新怪物属性!$HH$3)*(INDEX(战宠!$U$7:$Y$10,1,新怪物属性!$HH78)))*(新怪物属性!$HI78+4)
+IF($HJ78=0,0,INDEX(战宠!P$15:P$27,新怪物属性!$HJ$3)*(INDEX(战宠!$U$7:$Y$10,1,新怪物属性!$HJ78)))*(新怪物属性!$HK78+4)
+IF($HL78=0,0,INDEX(战宠!P$15:P$27,新怪物属性!$HL$3)*(INDEX(战宠!$U$7:$Y$10,1,新怪物属性!$HL78)))*(新怪物属性!$HM78+4)
+IF($HN78=0,0,INDEX(战宠!P$15:P$27,新怪物属性!$HN$3)*(INDEX(战宠!$U$7:$Y$10,1,新怪物属性!$HN78)))*(新怪物属性!$HO78+4)
+IF($HP78=0,0,INDEX(战宠!P$15:P$27,新怪物属性!$HP$3)*(INDEX(战宠!$U$7:$Y$10,1,新怪物属性!$HP78)))*(新怪物属性!$HQ78+4)
+IF($HR78=0,0,INDEX(战宠!P$15:P$27,新怪物属性!$HR$3)*(INDEX(战宠!$U$7:$Y$10,1,新怪物属性!$HR78)))*(新怪物属性!$HS78+4)
+IF($HT78=0,0,INDEX(战宠!P$15:P$27,新怪物属性!$HT$3)*(INDEX(战宠!$U$7:$Y$10,1,新怪物属性!$HT78)))*(新怪物属性!$HU78+4)</f>
        <v>107000</v>
      </c>
      <c r="IC78" s="14">
        <f>IF($GV78=0,0,INDEX(战宠!Q$15:Q$27,新怪物属性!$GV$3)*(INDEX(战宠!$U$7:$Y$10,1,新怪物属性!$GV78)))*(新怪物属性!$GW78+4)
+IF($GX78=0,0,INDEX(战宠!Q$15:Q$27,新怪物属性!$GX$3)*(INDEX(战宠!$U$7:$Y$10,1,新怪物属性!$GX78)))*(新怪物属性!$GY78+4)
+IF($GZ78=0,0,INDEX(战宠!Q$15:Q$27,新怪物属性!$GZ$3)*(INDEX(战宠!$U$7:$Y$10,1,新怪物属性!$GZ78)))*(新怪物属性!$HA78+4)
+IF($HB78=0,0,INDEX(战宠!Q$15:Q$27,新怪物属性!$HB$3)*(INDEX(战宠!$U$7:$Y$10,1,新怪物属性!$HB78)))*(新怪物属性!$HC78+4)
+IF($HD78=0,0,INDEX(战宠!Q$15:Q$27,新怪物属性!$HD$3)*(INDEX(战宠!$U$7:$Y$10,1,新怪物属性!$HD78)))*(新怪物属性!$HE78+4)
+IF($HF78=0,0,INDEX(战宠!Q$15:Q$27,新怪物属性!$HF$3)*(INDEX(战宠!$U$7:$Y$10,1,新怪物属性!$HF78)))*(新怪物属性!$HG78+4)
+IF($HH78=0,0,INDEX(战宠!Q$15:Q$27,新怪物属性!$HH$3)*(INDEX(战宠!$U$7:$Y$10,1,新怪物属性!$HH78)))*(新怪物属性!$HI78+4)
+IF($HJ78=0,0,INDEX(战宠!Q$15:Q$27,新怪物属性!$HJ$3)*(INDEX(战宠!$U$7:$Y$10,1,新怪物属性!$HJ78)))*(新怪物属性!$HK78+4)
+IF($HL78=0,0,INDEX(战宠!Q$15:Q$27,新怪物属性!$HL$3)*(INDEX(战宠!$U$7:$Y$10,1,新怪物属性!$HL78)))*(新怪物属性!$HM78+4)
+IF($HN78=0,0,INDEX(战宠!Q$15:Q$27,新怪物属性!$HN$3)*(INDEX(战宠!$U$7:$Y$10,1,新怪物属性!$HN78)))*(新怪物属性!$HO78+4)
+IF($HP78=0,0,INDEX(战宠!Q$15:Q$27,新怪物属性!$HP$3)*(INDEX(战宠!$U$7:$Y$10,1,新怪物属性!$HP78)))*(新怪物属性!$HQ78+4)
+IF($HR78=0,0,INDEX(战宠!Q$15:Q$27,新怪物属性!$HR$3)*(INDEX(战宠!$U$7:$Y$10,1,新怪物属性!$HR78)))*(新怪物属性!$HS78+4)
+IF($HT78=0,0,INDEX(战宠!Q$15:Q$27,新怪物属性!$HT$3)*(INDEX(战宠!$U$7:$Y$10,1,新怪物属性!$HT78)))*(新怪物属性!$HU78+4)</f>
        <v>783000</v>
      </c>
      <c r="ID78" s="14">
        <f>IF($GV78=0,0,INDEX(战宠!R$15:R$27,新怪物属性!$GV$3)*(INDEX(战宠!$U$7:$Y$10,1,新怪物属性!$GV78)))*(新怪物属性!$GW78+4)
+IF($GX78=0,0,INDEX(战宠!R$15:R$27,新怪物属性!$GX$3)*(INDEX(战宠!$U$7:$Y$10,1,新怪物属性!$GX78)))*(新怪物属性!$GY78+4)
+IF($GZ78=0,0,INDEX(战宠!R$15:R$27,新怪物属性!$GZ$3)*(INDEX(战宠!$U$7:$Y$10,1,新怪物属性!$GZ78)))*(新怪物属性!$HA78+4)
+IF($HB78=0,0,INDEX(战宠!R$15:R$27,新怪物属性!$HB$3)*(INDEX(战宠!$U$7:$Y$10,1,新怪物属性!$HB78)))*(新怪物属性!$HC78+4)
+IF($HD78=0,0,INDEX(战宠!R$15:R$27,新怪物属性!$HD$3)*(INDEX(战宠!$U$7:$Y$10,1,新怪物属性!$HD78)))*(新怪物属性!$HE78+4)
+IF($HF78=0,0,INDEX(战宠!R$15:R$27,新怪物属性!$HF$3)*(INDEX(战宠!$U$7:$Y$10,1,新怪物属性!$HF78)))*(新怪物属性!$HG78+4)
+IF($HH78=0,0,INDEX(战宠!R$15:R$27,新怪物属性!$HH$3)*(INDEX(战宠!$U$7:$Y$10,1,新怪物属性!$HH78)))*(新怪物属性!$HI78+4)
+IF($HJ78=0,0,INDEX(战宠!R$15:R$27,新怪物属性!$HJ$3)*(INDEX(战宠!$U$7:$Y$10,1,新怪物属性!$HJ78)))*(新怪物属性!$HK78+4)
+IF($HL78=0,0,INDEX(战宠!R$15:R$27,新怪物属性!$HL$3)*(INDEX(战宠!$U$7:$Y$10,1,新怪物属性!$HL78)))*(新怪物属性!$HM78+4)
+IF($HN78=0,0,INDEX(战宠!R$15:R$27,新怪物属性!$HN$3)*(INDEX(战宠!$U$7:$Y$10,1,新怪物属性!$HN78)))*(新怪物属性!$HO78+4)
+IF($HP78=0,0,INDEX(战宠!R$15:R$27,新怪物属性!$HP$3)*(INDEX(战宠!$U$7:$Y$10,1,新怪物属性!$HP78)))*(新怪物属性!$HQ78+4)
+IF($HR78=0,0,INDEX(战宠!R$15:R$27,新怪物属性!$HR$3)*(INDEX(战宠!$U$7:$Y$10,1,新怪物属性!$HR78)))*(新怪物属性!$HS78+4)
+IF($HT78=0,0,INDEX(战宠!R$15:R$27,新怪物属性!$HT$3)*(INDEX(战宠!$U$7:$Y$10,1,新怪物属性!$HT78)))*(新怪物属性!$HU78+4)</f>
        <v>54800</v>
      </c>
      <c r="IE78" s="14">
        <f>IF($GV78=0,0,INDEX(战宠!S$15:S$27,新怪物属性!$GV$3)*(INDEX(战宠!$U$7:$Y$10,1,新怪物属性!$GV78)))*(新怪物属性!$GW78+4)
+IF($GX78=0,0,INDEX(战宠!S$15:S$27,新怪物属性!$GX$3)*(INDEX(战宠!$U$7:$Y$10,1,新怪物属性!$GX78)))*(新怪物属性!$GY78+4)
+IF($GZ78=0,0,INDEX(战宠!S$15:S$27,新怪物属性!$GZ$3)*(INDEX(战宠!$U$7:$Y$10,1,新怪物属性!$GZ78)))*(新怪物属性!$HA78+4)
+IF($HB78=0,0,INDEX(战宠!S$15:S$27,新怪物属性!$HB$3)*(INDEX(战宠!$U$7:$Y$10,1,新怪物属性!$HB78)))*(新怪物属性!$HC78+4)
+IF($HD78=0,0,INDEX(战宠!S$15:S$27,新怪物属性!$HD$3)*(INDEX(战宠!$U$7:$Y$10,1,新怪物属性!$HD78)))*(新怪物属性!$HE78+4)
+IF($HF78=0,0,INDEX(战宠!S$15:S$27,新怪物属性!$HF$3)*(INDEX(战宠!$U$7:$Y$10,1,新怪物属性!$HF78)))*(新怪物属性!$HG78+4)
+IF($HH78=0,0,INDEX(战宠!S$15:S$27,新怪物属性!$HH$3)*(INDEX(战宠!$U$7:$Y$10,1,新怪物属性!$HH78)))*(新怪物属性!$HI78+4)
+IF($HJ78=0,0,INDEX(战宠!S$15:S$27,新怪物属性!$HJ$3)*(INDEX(战宠!$U$7:$Y$10,1,新怪物属性!$HJ78)))*(新怪物属性!$HK78+4)
+IF($HL78=0,0,INDEX(战宠!S$15:S$27,新怪物属性!$HL$3)*(INDEX(战宠!$U$7:$Y$10,1,新怪物属性!$HL78)))*(新怪物属性!$HM78+4)
+IF($HN78=0,0,INDEX(战宠!S$15:S$27,新怪物属性!$HN$3)*(INDEX(战宠!$U$7:$Y$10,1,新怪物属性!$HN78)))*(新怪物属性!$HO78+4)
+IF($HP78=0,0,INDEX(战宠!S$15:S$27,新怪物属性!$HP$3)*(INDEX(战宠!$U$7:$Y$10,1,新怪物属性!$HP78)))*(新怪物属性!$HQ78+4)
+IF($HR78=0,0,INDEX(战宠!S$15:S$27,新怪物属性!$HR$3)*(INDEX(战宠!$U$7:$Y$10,1,新怪物属性!$HR78)))*(新怪物属性!$HS78+4)
+IF($HT78=0,0,INDEX(战宠!S$15:S$27,新怪物属性!$HT$3)*(INDEX(战宠!$U$7:$Y$10,1,新怪物属性!$HT78)))*(新怪物属性!$HU78+4)</f>
        <v>1370000</v>
      </c>
      <c r="IF78" s="14">
        <f>IF($GV78=0,0,INDEX(战宠!T$15:T$27,新怪物属性!$GV$3)*(INDEX(战宠!$U$7:$Y$10,1,新怪物属性!$GV78)))*(新怪物属性!$GW78+4)
+IF($GX78=0,0,INDEX(战宠!T$15:T$27,新怪物属性!$GX$3)*(INDEX(战宠!$U$7:$Y$10,1,新怪物属性!$GX78)))*(新怪物属性!$GY78+4)
+IF($GZ78=0,0,INDEX(战宠!T$15:T$27,新怪物属性!$GZ$3)*(INDEX(战宠!$U$7:$Y$10,1,新怪物属性!$GZ78)))*(新怪物属性!$HA78+4)
+IF($HB78=0,0,INDEX(战宠!T$15:T$27,新怪物属性!$HB$3)*(INDEX(战宠!$U$7:$Y$10,1,新怪物属性!$HB78)))*(新怪物属性!$HC78+4)
+IF($HD78=0,0,INDEX(战宠!T$15:T$27,新怪物属性!$HD$3)*(INDEX(战宠!$U$7:$Y$10,1,新怪物属性!$HD78)))*(新怪物属性!$HE78+4)
+IF($HF78=0,0,INDEX(战宠!T$15:T$27,新怪物属性!$HF$3)*(INDEX(战宠!$U$7:$Y$10,1,新怪物属性!$HF78)))*(新怪物属性!$HG78+4)
+IF($HH78=0,0,INDEX(战宠!T$15:T$27,新怪物属性!$HH$3)*(INDEX(战宠!$U$7:$Y$10,1,新怪物属性!$HH78)))*(新怪物属性!$HI78+4)
+IF($HJ78=0,0,INDEX(战宠!T$15:T$27,新怪物属性!$HJ$3)*(INDEX(战宠!$U$7:$Y$10,1,新怪物属性!$HJ78)))*(新怪物属性!$HK78+4)
+IF($HL78=0,0,INDEX(战宠!T$15:T$27,新怪物属性!$HL$3)*(INDEX(战宠!$U$7:$Y$10,1,新怪物属性!$HL78)))*(新怪物属性!$HM78+4)
+IF($HN78=0,0,INDEX(战宠!T$15:T$27,新怪物属性!$HN$3)*(INDEX(战宠!$U$7:$Y$10,1,新怪物属性!$HN78)))*(新怪物属性!$HO78+4)
+IF($HP78=0,0,INDEX(战宠!T$15:T$27,新怪物属性!$HP$3)*(INDEX(战宠!$U$7:$Y$10,1,新怪物属性!$HP78)))*(新怪物属性!$HQ78+4)
+IF($HR78=0,0,INDEX(战宠!T$15:T$27,新怪物属性!$HR$3)*(INDEX(战宠!$U$7:$Y$10,1,新怪物属性!$HR78)))*(新怪物属性!$HS78+4)
+IF($HT78=0,0,INDEX(战宠!T$15:T$27,新怪物属性!$HT$3)*(INDEX(战宠!$U$7:$Y$10,1,新怪物属性!$HT78)))*(新怪物属性!$HU78+4)</f>
        <v>32525</v>
      </c>
      <c r="II78" s="14">
        <f>IF(HX78=0,0,INDEX(战宠!$D$15:$D$27,新怪物属性!HX78))</f>
        <v>0.3</v>
      </c>
      <c r="IJ78" s="14">
        <f>IF(HY78=0,0,INDEX(战宠!$D$15:$D$27,新怪物属性!HY78))</f>
        <v>0.2</v>
      </c>
      <c r="IM78" s="14">
        <f t="shared" si="189"/>
        <v>641042</v>
      </c>
      <c r="IN78" s="14">
        <f t="shared" si="190"/>
        <v>583204</v>
      </c>
      <c r="IO78" s="14">
        <f t="shared" si="191"/>
        <v>583931</v>
      </c>
      <c r="IP78" s="14">
        <f t="shared" si="192"/>
        <v>641042</v>
      </c>
      <c r="IQ78" s="14">
        <f t="shared" si="193"/>
        <v>641042</v>
      </c>
      <c r="IR78" s="14">
        <f t="shared" si="145"/>
        <v>5381630</v>
      </c>
      <c r="IS78" s="14">
        <f t="shared" si="146"/>
        <v>189040</v>
      </c>
      <c r="IT78" s="14">
        <f t="shared" si="147"/>
        <v>5004174</v>
      </c>
      <c r="IU78" s="14">
        <f t="shared" si="148"/>
        <v>107386</v>
      </c>
      <c r="IV78" s="28">
        <f t="shared" si="149"/>
        <v>20150</v>
      </c>
      <c r="IW78" s="28">
        <f t="shared" si="150"/>
        <v>19275</v>
      </c>
      <c r="IX78" s="28">
        <f t="shared" si="151"/>
        <v>20150</v>
      </c>
      <c r="IY78" s="28">
        <f t="shared" si="152"/>
        <v>19275</v>
      </c>
      <c r="IZ78" s="28">
        <f t="shared" si="153"/>
        <v>1.6528050000000001</v>
      </c>
      <c r="JA78" s="28">
        <f t="shared" si="154"/>
        <v>1.6528050000000001</v>
      </c>
      <c r="JB78" s="28">
        <f t="shared" si="155"/>
        <v>73</v>
      </c>
      <c r="JC78" s="28">
        <f t="shared" si="156"/>
        <v>63</v>
      </c>
      <c r="JD78" s="14">
        <f t="shared" si="157"/>
        <v>1</v>
      </c>
      <c r="JE78" s="14">
        <f t="shared" si="158"/>
        <v>1.6</v>
      </c>
      <c r="JF78" s="14">
        <f t="shared" si="159"/>
        <v>1.6</v>
      </c>
      <c r="JG78" s="18">
        <f t="shared" si="160"/>
        <v>1.7</v>
      </c>
      <c r="JH78" s="18">
        <f t="shared" si="161"/>
        <v>1.45</v>
      </c>
      <c r="JI78" s="18">
        <f t="shared" si="162"/>
        <v>1.45</v>
      </c>
      <c r="JJ78" s="29">
        <f t="shared" si="194"/>
        <v>20300</v>
      </c>
      <c r="JK78" s="29">
        <f t="shared" si="194"/>
        <v>20600</v>
      </c>
      <c r="JL78" s="29">
        <f t="shared" si="194"/>
        <v>20600</v>
      </c>
      <c r="JM78" s="26">
        <f t="shared" si="163"/>
        <v>0.1</v>
      </c>
      <c r="JN78" s="26">
        <f t="shared" si="164"/>
        <v>0.1</v>
      </c>
      <c r="JO78" s="26">
        <f t="shared" si="165"/>
        <v>0.1</v>
      </c>
      <c r="JP78" s="14">
        <f t="shared" si="166"/>
        <v>3</v>
      </c>
      <c r="JQ78" s="14">
        <f t="shared" si="167"/>
        <v>3</v>
      </c>
      <c r="JR78" s="14">
        <f t="shared" si="168"/>
        <v>3</v>
      </c>
      <c r="JS78" s="14">
        <f t="shared" si="169"/>
        <v>8</v>
      </c>
      <c r="JT78" s="14">
        <f t="shared" si="170"/>
        <v>120</v>
      </c>
      <c r="JU78" s="14">
        <f t="shared" si="171"/>
        <v>200</v>
      </c>
      <c r="JV78">
        <v>74</v>
      </c>
      <c r="JW78" s="14">
        <f t="shared" si="195"/>
        <v>40113735</v>
      </c>
      <c r="JY78" s="14">
        <f t="shared" si="226"/>
        <v>378080</v>
      </c>
      <c r="JZ78" s="14">
        <f t="shared" si="196"/>
        <v>379571</v>
      </c>
      <c r="KA78" s="29">
        <f t="shared" si="197"/>
        <v>18504</v>
      </c>
      <c r="KB78" s="29">
        <f t="shared" si="198"/>
        <v>13142</v>
      </c>
      <c r="KC78" s="29">
        <f t="shared" si="199"/>
        <v>14850</v>
      </c>
      <c r="KD78" s="29">
        <f t="shared" si="200"/>
        <v>17032</v>
      </c>
      <c r="KE78" s="14">
        <f t="shared" si="224"/>
        <v>1.6528050000000001</v>
      </c>
      <c r="KF78" s="14">
        <f t="shared" si="225"/>
        <v>1.6528050000000001</v>
      </c>
      <c r="KG78" s="14">
        <f t="shared" si="201"/>
        <v>320490.4100439297</v>
      </c>
      <c r="KH78" s="26">
        <f t="shared" si="172"/>
        <v>0.43747730079174835</v>
      </c>
      <c r="KI78" s="26">
        <f t="shared" si="173"/>
        <v>0.62742326332794829</v>
      </c>
      <c r="KJ78" s="29">
        <f t="shared" si="202"/>
        <v>66756</v>
      </c>
      <c r="KK78" s="29">
        <f t="shared" si="203"/>
        <v>228130</v>
      </c>
      <c r="KL78" s="29">
        <f t="shared" si="204"/>
        <v>304984</v>
      </c>
      <c r="KM78" s="23">
        <f t="shared" si="205"/>
        <v>160213</v>
      </c>
      <c r="KN78" s="23">
        <f t="shared" si="206"/>
        <v>91102</v>
      </c>
      <c r="KO78" s="26">
        <f t="shared" si="174"/>
        <v>0.50730505427182526</v>
      </c>
      <c r="KP78" s="26">
        <f t="shared" si="175"/>
        <v>0.51979090364253844</v>
      </c>
      <c r="KQ78" s="26">
        <f t="shared" si="176"/>
        <v>0.51979090364253844</v>
      </c>
      <c r="KR78" s="26">
        <f t="shared" si="207"/>
        <v>0.10730505427182524</v>
      </c>
      <c r="KS78" s="26">
        <v>0.1</v>
      </c>
      <c r="KT78" s="29">
        <f t="shared" si="177"/>
        <v>1.8000000000000003</v>
      </c>
      <c r="KU78" s="29">
        <f t="shared" si="178"/>
        <v>2.9199547179862826</v>
      </c>
      <c r="KV78" s="29">
        <f t="shared" si="179"/>
        <v>2.9199547179862826</v>
      </c>
      <c r="KW78" s="29">
        <f t="shared" si="180"/>
        <v>600804</v>
      </c>
      <c r="KX78" s="29">
        <f t="shared" si="181"/>
        <v>444086.17987614044</v>
      </c>
      <c r="KY78" s="29">
        <f t="shared" si="182"/>
        <v>445269.73485516419</v>
      </c>
      <c r="KZ78" s="29">
        <f t="shared" si="183"/>
        <v>3171249</v>
      </c>
      <c r="LA78" s="14">
        <f t="shared" si="184"/>
        <v>1490159.91</v>
      </c>
      <c r="LE78" s="14">
        <v>1</v>
      </c>
      <c r="LF78" s="14">
        <v>1</v>
      </c>
      <c r="LG78" s="14">
        <v>480</v>
      </c>
      <c r="LH78" s="14">
        <v>80</v>
      </c>
      <c r="LI78" s="14">
        <v>60</v>
      </c>
      <c r="LJ78" s="14">
        <v>60</v>
      </c>
      <c r="LK78" s="14">
        <v>60</v>
      </c>
      <c r="LL78" s="23">
        <f t="shared" si="208"/>
        <v>209330720</v>
      </c>
      <c r="LM78" s="23">
        <f t="shared" si="209"/>
        <v>1</v>
      </c>
      <c r="LN78" s="23">
        <f t="shared" si="210"/>
        <v>209330.72</v>
      </c>
      <c r="LO78" s="14">
        <v>1</v>
      </c>
      <c r="LP78" s="14">
        <v>1</v>
      </c>
      <c r="LQ78" s="14">
        <v>240</v>
      </c>
      <c r="LR78" s="14">
        <v>35</v>
      </c>
      <c r="LS78" s="14">
        <v>22</v>
      </c>
      <c r="LT78" s="14">
        <v>30</v>
      </c>
      <c r="LU78" s="14">
        <v>30</v>
      </c>
      <c r="LV78" s="23">
        <f t="shared" si="211"/>
        <v>109136361</v>
      </c>
      <c r="LW78" s="23">
        <f t="shared" si="212"/>
        <v>1</v>
      </c>
      <c r="LX78" s="23">
        <f t="shared" si="213"/>
        <v>109136.36</v>
      </c>
      <c r="MB78">
        <f t="shared" si="185"/>
        <v>1.9852087303661963</v>
      </c>
      <c r="MC78">
        <f t="shared" si="186"/>
        <v>3.2811629155929012</v>
      </c>
      <c r="ME78" s="14">
        <v>10</v>
      </c>
      <c r="MF78" s="14">
        <v>2</v>
      </c>
      <c r="MG78" s="14">
        <v>1.5</v>
      </c>
      <c r="MH78" s="23">
        <f t="shared" si="187"/>
        <v>5470516</v>
      </c>
      <c r="MI78" s="23">
        <f t="shared" si="214"/>
        <v>1</v>
      </c>
      <c r="MJ78" s="23">
        <f t="shared" si="215"/>
        <v>5470.52</v>
      </c>
      <c r="MK78" s="14">
        <v>30</v>
      </c>
      <c r="ML78" s="14">
        <v>6</v>
      </c>
      <c r="MM78" s="14">
        <v>4</v>
      </c>
      <c r="MN78" s="23">
        <f t="shared" si="188"/>
        <v>15699117</v>
      </c>
      <c r="MO78" s="23">
        <f t="shared" si="216"/>
        <v>1</v>
      </c>
      <c r="MP78" s="23">
        <f t="shared" si="217"/>
        <v>15699.12</v>
      </c>
      <c r="MR78" s="23">
        <f t="shared" si="218"/>
        <v>20932156</v>
      </c>
      <c r="MS78" s="23">
        <f t="shared" si="219"/>
        <v>1</v>
      </c>
      <c r="MT78" s="23">
        <f t="shared" si="220"/>
        <v>20932.16</v>
      </c>
      <c r="MU78" s="23">
        <f t="shared" si="221"/>
        <v>8205774</v>
      </c>
      <c r="MV78" s="23">
        <f t="shared" si="222"/>
        <v>1</v>
      </c>
      <c r="MW78" s="23">
        <f t="shared" si="223"/>
        <v>8205.77</v>
      </c>
    </row>
    <row r="79" spans="1:361" ht="16.5" x14ac:dyDescent="0.2">
      <c r="A79">
        <v>44</v>
      </c>
      <c r="B79">
        <v>940</v>
      </c>
      <c r="C79" s="14">
        <v>7</v>
      </c>
      <c r="D79" s="14">
        <v>320</v>
      </c>
      <c r="E79" s="14"/>
      <c r="F79" s="14"/>
      <c r="G79" s="14">
        <v>320</v>
      </c>
      <c r="H79" s="14">
        <v>320</v>
      </c>
      <c r="I79" s="14">
        <v>320</v>
      </c>
      <c r="J79" s="14">
        <v>7</v>
      </c>
      <c r="K79" s="14">
        <v>7</v>
      </c>
      <c r="L79" s="14">
        <v>6</v>
      </c>
      <c r="M79" s="14">
        <v>4</v>
      </c>
      <c r="N79" s="14">
        <v>4</v>
      </c>
      <c r="O79" s="14">
        <v>4</v>
      </c>
      <c r="P79" s="14">
        <v>7</v>
      </c>
      <c r="Q79" s="14">
        <v>6</v>
      </c>
      <c r="R79" s="14">
        <v>6</v>
      </c>
      <c r="S79" s="14">
        <v>6</v>
      </c>
      <c r="T79" s="14">
        <v>6</v>
      </c>
      <c r="U79" s="14">
        <v>6</v>
      </c>
      <c r="V79" s="14">
        <v>6</v>
      </c>
      <c r="W79" s="14">
        <v>6</v>
      </c>
      <c r="X79" s="14">
        <v>320</v>
      </c>
      <c r="Y79" s="14">
        <v>320</v>
      </c>
      <c r="Z79" s="14">
        <v>320</v>
      </c>
      <c r="AA79" s="14">
        <v>320</v>
      </c>
      <c r="AB79" s="14">
        <v>320</v>
      </c>
      <c r="AC79" s="14">
        <v>320</v>
      </c>
      <c r="AD79" s="14">
        <v>320</v>
      </c>
      <c r="AE79" s="14">
        <v>320</v>
      </c>
      <c r="AF79" s="14">
        <v>63</v>
      </c>
      <c r="AG79" s="14">
        <v>50</v>
      </c>
      <c r="AH79" s="14">
        <v>50</v>
      </c>
      <c r="AI79" s="14">
        <v>50</v>
      </c>
      <c r="AJ79" s="14">
        <v>50</v>
      </c>
      <c r="AK79" s="14">
        <v>50</v>
      </c>
      <c r="AL79" s="14">
        <v>55</v>
      </c>
      <c r="AM79" s="14">
        <v>55</v>
      </c>
      <c r="AN79" s="14">
        <v>3</v>
      </c>
      <c r="AO79" s="14">
        <v>3</v>
      </c>
      <c r="AP79" s="14">
        <v>3</v>
      </c>
      <c r="AQ79" s="14">
        <v>3</v>
      </c>
      <c r="AR79" s="14">
        <v>3</v>
      </c>
      <c r="AS79" s="14">
        <v>0</v>
      </c>
      <c r="AT79" s="14">
        <v>0</v>
      </c>
      <c r="AU79" s="14">
        <v>0</v>
      </c>
      <c r="AV79" s="14">
        <v>0</v>
      </c>
      <c r="AW79" s="14">
        <v>2</v>
      </c>
      <c r="AX79" s="14">
        <v>2</v>
      </c>
      <c r="AY79" s="14">
        <v>0</v>
      </c>
      <c r="AZ79" s="14">
        <v>0</v>
      </c>
      <c r="BA79" s="14">
        <v>16</v>
      </c>
      <c r="BD79" s="33"/>
      <c r="BF79" s="14">
        <f>ROUND((INDEX(新战舰养成!S$6:S$18,新怪物属性!$J79+1)+INDEX(新战舰养成!D$6:D$18,新怪物属性!$J79+1)*(新怪物属性!$G79-1))*INDEX(战舰突破!$D$6:$D$18,新怪物属性!$M79+1),0)</f>
        <v>79791</v>
      </c>
      <c r="BG79" s="14">
        <f>ROUND((INDEX(新战舰养成!T$6:T$18,新怪物属性!$J79+1)+INDEX(新战舰养成!E$6:E$18,新怪物属性!$J79+1)*(新怪物属性!$G79-1))*INDEX(战舰突破!$D$6:$D$18,新怪物属性!$M79+1),0)</f>
        <v>638238</v>
      </c>
      <c r="BH79" s="14">
        <f>ROUND((INDEX(新战舰养成!U$6:U$18,新怪物属性!$J79+1)+INDEX(新战舰养成!F$6:F$18,新怪物属性!$J79+1)*(新怪物属性!$G79-1))*INDEX(战舰突破!$D$6:$D$18,新怪物属性!$M79+1),0)</f>
        <v>40010</v>
      </c>
      <c r="BI79" s="14">
        <f>ROUND((INDEX(新战舰养成!V$6:V$18,新怪物属性!$J79+1)+INDEX(新战舰养成!G$6:G$18,新怪物属性!$J79+1)*(新怪物属性!$G79-1))*INDEX(战舰突破!$D$6:$D$18,新怪物属性!$M79+1),0)</f>
        <v>435</v>
      </c>
      <c r="BJ79" s="14">
        <f>ROUND((INDEX(新战舰养成!W$6:W$18,新怪物属性!$J79+1)+INDEX(新战舰养成!H$6:H$18,新怪物属性!$J79+1)*(新怪物属性!$G79-1))*INDEX(战舰突破!$D$6:$D$18,新怪物属性!$M79+1),0)</f>
        <v>6</v>
      </c>
      <c r="BL79" s="14">
        <f>IF($H79&gt;0,ROUND((INDEX(新战舰养成!X$6:X$18,新怪物属性!$K79+1)+INDEX(新战舰养成!I$6:I$18,新怪物属性!$K79+1)*(新怪物属性!$H79-1))*INDEX(战舰突破!$D$6:$D$18,新怪物属性!$N79+1),0),0)</f>
        <v>80197</v>
      </c>
      <c r="BM79" s="14">
        <f>IF($H79&gt;0,ROUND((INDEX(新战舰养成!Y$6:Y$18,新怪物属性!$K79+1)+INDEX(新战舰养成!J$6:J$18,新怪物属性!$K79+1)*(新怪物属性!$H79-1))*INDEX(战舰突破!$D$6:$D$18,新怪物属性!$N79+1),0),0)</f>
        <v>0</v>
      </c>
      <c r="BN79" s="14">
        <f>IF($H79&gt;0,ROUND((INDEX(新战舰养成!Z$6:Z$18,新怪物属性!$K79+1)+INDEX(新战舰养成!K$6:K$18,新怪物属性!$K79+1)*(新怪物属性!$H79-1))*INDEX(战舰突破!$D$6:$D$18,新怪物属性!$N79+1),0),0)</f>
        <v>0</v>
      </c>
      <c r="BO79" s="14">
        <f>IF($H79&gt;0,ROUND((INDEX(新战舰养成!AA$6:AA$18,新怪物属性!$K79+1)+INDEX(新战舰养成!L$6:L$18,新怪物属性!$K79+1)*(新怪物属性!$H79-1))*INDEX(战舰突破!$D$6:$D$18,新怪物属性!$N79+1),0),0)</f>
        <v>797906</v>
      </c>
      <c r="BP79" s="14">
        <f>IF($H79&gt;0,ROUND((INDEX(新战舰养成!AB$6:AB$18,新怪物属性!$K79+1)+INDEX(新战舰养成!M$6:M$18,新怪物属性!$K79+1)*(新怪物属性!$H79-1))*INDEX(战舰突破!$D$6:$D$18,新怪物属性!$N79+1),0),0)</f>
        <v>15851</v>
      </c>
      <c r="BR79" s="14">
        <f>IF($I79&gt;0,ROUND((INDEX(新战舰养成!AC$6:AC$18,新怪物属性!$L79+1)+INDEX(新战舰养成!I$6:I$18,新怪物属性!$L79+1)*(新怪物属性!$I79-1))*INDEX(战舰突破!$D$6:$D$18,新怪物属性!$O79+1),0),0)</f>
        <v>54329</v>
      </c>
      <c r="BS79" s="14">
        <f>IF($I79&gt;0,ROUND((INDEX(新战舰养成!AD$6:AD$18,新怪物属性!$L79+1)+INDEX(新战舰养成!J$6:J$18,新怪物属性!$L79+1)*(新怪物属性!$I79-1))*INDEX(战舰突破!$D$6:$D$18,新怪物属性!$O79+1),0),0)</f>
        <v>0</v>
      </c>
      <c r="BT79" s="14">
        <f>IF($I79&gt;0,ROUND((INDEX(新战舰养成!AE$6:AE$18,新怪物属性!$L79+1)+INDEX(新战舰养成!K$6:K$18,新怪物属性!$L79+1)*(新怪物属性!$I79-1))*INDEX(战舰突破!$D$6:$D$18,新怪物属性!$O79+1),0),0)</f>
        <v>0</v>
      </c>
      <c r="BU79" s="14">
        <f>IF($I79&gt;0,ROUND((INDEX(新战舰养成!AF$6:AF$18,新怪物属性!$L79+1)+INDEX(新战舰养成!L$6:L$18,新怪物属性!$L79+1)*(新怪物属性!$I79-1))*INDEX(战舰突破!$D$6:$D$18,新怪物属性!$O79+1),0),0)</f>
        <v>383221</v>
      </c>
      <c r="BV79" s="14">
        <f>IF($I79&gt;0,ROUND((INDEX(新战舰养成!AG$6:AG$18,新怪物属性!$L79+1)+INDEX(新战舰养成!M$6:M$18,新怪物属性!$L79+1)*(新怪物属性!$I79-1))*INDEX(战舰突破!$D$6:$D$18,新怪物属性!$O79+1),0),0)</f>
        <v>13946</v>
      </c>
      <c r="BY79" s="14">
        <f>(INDEX(装备数值!$C$13:$G$116,新怪物属性!$P81*8+1,BY$2)+INDEX(装备数值!$C$13:$G$116,新怪物属性!$Q81*8+2,BY$2)+INDEX(装备数值!$C$13:$G$116,新怪物属性!$S81*8+3,BY$2)+INDEX(装备数值!$C$13:$G$116,新怪物属性!$R81*8+4,BY$2)+INDEX(装备数值!$C$13:$G$116,新怪物属性!$T81*8+5,BY$2)+INDEX(装备数值!$C$13:$G$116,新怪物属性!$U81*8+6,BY$2)+INDEX(装备数值!$C$13:$G$116,新怪物属性!$V81*8+7,BY$2)+INDEX(装备数值!$C$13:$G$116,新怪物属性!$W81*8+8,BY$2))</f>
        <v>33000</v>
      </c>
      <c r="BZ79" s="14">
        <f>(INDEX(装备数值!$C$13:$G$116,新怪物属性!$P81*8+1,BZ$2)+INDEX(装备数值!$C$13:$G$116,新怪物属性!$Q81*8+2,BZ$2)+INDEX(装备数值!$C$13:$G$116,新怪物属性!$S81*8+3,BZ$2)+INDEX(装备数值!$C$13:$G$116,新怪物属性!$R81*8+4,BZ$2)+INDEX(装备数值!$C$13:$G$116,新怪物属性!$T81*8+5,BZ$2)+INDEX(装备数值!$C$13:$G$116,新怪物属性!$U81*8+6,BZ$2)+INDEX(装备数值!$C$13:$G$116,新怪物属性!$V81*8+7,BZ$2)+INDEX(装备数值!$C$13:$G$116,新怪物属性!$W81*8+8,BZ$2))</f>
        <v>247500</v>
      </c>
      <c r="CA79" s="14">
        <f>(INDEX(装备数值!$C$13:$G$116,新怪物属性!$P81*8+1,CA$2)+INDEX(装备数值!$C$13:$G$116,新怪物属性!$Q81*8+2,CA$2)+INDEX(装备数值!$C$13:$G$116,新怪物属性!$S81*8+3,CA$2)+INDEX(装备数值!$C$13:$G$116,新怪物属性!$R81*8+4,CA$2)+INDEX(装备数值!$C$13:$G$116,新怪物属性!$T81*8+5,CA$2)+INDEX(装备数值!$C$13:$G$116,新怪物属性!$U81*8+6,CA$2)+INDEX(装备数值!$C$13:$G$116,新怪物属性!$V81*8+7,CA$2)+INDEX(装备数值!$C$13:$G$116,新怪物属性!$W81*8+8,CA$2))</f>
        <v>16500</v>
      </c>
      <c r="CB79" s="14">
        <f>(INDEX(装备数值!$C$13:$G$116,新怪物属性!$P81*8+1,CB$2)+INDEX(装备数值!$C$13:$G$116,新怪物属性!$Q81*8+2,CB$2)+INDEX(装备数值!$C$13:$G$116,新怪物属性!$S81*8+3,CB$2)+INDEX(装备数值!$C$13:$G$116,新怪物属性!$R81*8+4,CB$2)+INDEX(装备数值!$C$13:$G$116,新怪物属性!$T81*8+5,CB$2)+INDEX(装备数值!$C$13:$G$116,新怪物属性!$U81*8+6,CB$2)+INDEX(装备数值!$C$13:$G$116,新怪物属性!$V81*8+7,CB$2)+INDEX(装备数值!$C$13:$G$116,新怪物属性!$W81*8+8,CB$2))</f>
        <v>330000</v>
      </c>
      <c r="CC79" s="14">
        <f>(INDEX(装备数值!$C$13:$G$116,新怪物属性!$P81*8+1,CC$2)+INDEX(装备数值!$C$13:$G$116,新怪物属性!$Q81*8+2,CC$2)+INDEX(装备数值!$C$13:$G$116,新怪物属性!$S81*8+3,CC$2)+INDEX(装备数值!$C$13:$G$116,新怪物属性!$R81*8+4,CC$2)+INDEX(装备数值!$C$13:$G$116,新怪物属性!$T81*8+5,CC$2)+INDEX(装备数值!$C$13:$G$116,新怪物属性!$U81*8+6,CC$2)+INDEX(装备数值!$C$13:$G$116,新怪物属性!$V81*8+7,CC$2)+INDEX(装备数值!$C$13:$G$116,新怪物属性!$W81*8+8,CC$2))</f>
        <v>6450</v>
      </c>
      <c r="CF79" s="14">
        <f t="shared" si="143"/>
        <v>4</v>
      </c>
      <c r="CG79" s="14">
        <f t="shared" si="227"/>
        <v>4</v>
      </c>
      <c r="CH79" s="14">
        <f t="shared" si="227"/>
        <v>4</v>
      </c>
      <c r="CI79" s="14">
        <f t="shared" si="227"/>
        <v>4</v>
      </c>
      <c r="CJ79" s="14">
        <f t="shared" si="227"/>
        <v>4</v>
      </c>
      <c r="CK79" s="14">
        <f t="shared" si="227"/>
        <v>4</v>
      </c>
      <c r="CL79" s="14">
        <f t="shared" si="227"/>
        <v>0</v>
      </c>
      <c r="CM79" s="14">
        <f t="shared" si="227"/>
        <v>0</v>
      </c>
      <c r="CN79" s="14">
        <f t="shared" si="227"/>
        <v>0</v>
      </c>
      <c r="CO79" s="14">
        <f t="shared" si="227"/>
        <v>0</v>
      </c>
      <c r="CP79" s="14">
        <f t="shared" si="227"/>
        <v>0</v>
      </c>
      <c r="CQ79" s="14">
        <f t="shared" si="227"/>
        <v>0</v>
      </c>
      <c r="CR79" s="14">
        <f t="shared" si="227"/>
        <v>0</v>
      </c>
      <c r="CS79" s="14">
        <f>SUMIFS(装备数值!BL$50:BL$101,装备数值!$BG$50:$BG$101,"="&amp;新怪物属性!$CF$2,装备数值!$BH$50:$BH$101,"&lt;="&amp;新怪物属性!$CF79)+SUMIFS(装备数值!BL$50:BL$101,装备数值!$BG$50:$BG$101,"="&amp;新怪物属性!$CG$2,装备数值!$BH$50:$BH$101,"&lt;="&amp;新怪物属性!$CG79)+SUMIFS(装备数值!BL$50:BL$101,装备数值!$BG$50:$BG$101,"="&amp;新怪物属性!$CH$2,装备数值!$BH$50:$BH$101,"&lt;="&amp;新怪物属性!$CH79)+SUMIFS(装备数值!BL$50:BL$101,装备数值!$BG$50:$BG$101,"="&amp;新怪物属性!$CI$2,装备数值!$BH$50:$BH$101,"&lt;="&amp;新怪物属性!$CI79)+SUMIFS(装备数值!BL$50:BL$101,装备数值!$BG$50:$BG$101,"="&amp;新怪物属性!$CJ$2,装备数值!$BH$50:$BH$101,"&lt;="&amp;新怪物属性!$CJ79)+SUMIFS(装备数值!BL$50:BL$101,装备数值!$BG$50:$BG$101,"="&amp;新怪物属性!$CK$2,装备数值!$BH$50:$BH$101,"&lt;="&amp;新怪物属性!$CK79)+SUMIFS(装备数值!BL$50:BL$101,装备数值!$BG$50:$BG$101,"="&amp;新怪物属性!$CL$2,装备数值!$BH$50:$BH$101,"&lt;="&amp;新怪物属性!$CL79)+SUMIFS(装备数值!BL$50:BL$101,装备数值!$BG$50:$BG$101,"="&amp;新怪物属性!$CM$2,装备数值!$BH$50:$BH$101,"&lt;="&amp;新怪物属性!$CM79)+SUMIFS(装备数值!BL$50:BL$101,装备数值!$BG$50:$BG$101,"="&amp;新怪物属性!$CN$2,装备数值!$BH$50:$BH$101,"&lt;="&amp;新怪物属性!$CN79)+SUMIFS(装备数值!BL$50:BL$101,装备数值!$BG$50:$BG$101,"="&amp;新怪物属性!$CO$2,装备数值!$BH$50:$BH$101,"&lt;="&amp;新怪物属性!$CO79)+SUMIFS(装备数值!BL$50:BL$101,装备数值!$BG$50:$BG$101,"="&amp;新怪物属性!$CP$2,装备数值!$BH$50:$BH$101,"&lt;="&amp;新怪物属性!$CP79)+SUMIFS(装备数值!BL$50:BL$101,装备数值!$BG$50:$BG$101,"="&amp;新怪物属性!$CQ$2,装备数值!$BH$50:$BH$101,"&lt;="&amp;新怪物属性!$CQ79)+SUMIFS(装备数值!BL$50:BL$101,装备数值!$BG$50:$BG$101,"="&amp;新怪物属性!$CR$2,装备数值!$BH$50:$BH$101,"&lt;="&amp;新怪物属性!$CR79)</f>
        <v>36262</v>
      </c>
      <c r="CT79" s="14">
        <f>SUMIFS(装备数值!BM$50:BM$101,装备数值!$BG$50:$BG$101,"="&amp;新怪物属性!$CF$2,装备数值!$BH$50:$BH$101,"&lt;="&amp;新怪物属性!$CF79)+SUMIFS(装备数值!BM$50:BM$101,装备数值!$BG$50:$BG$101,"="&amp;新怪物属性!$CG$2,装备数值!$BH$50:$BH$101,"&lt;="&amp;新怪物属性!$CG79)+SUMIFS(装备数值!BM$50:BM$101,装备数值!$BG$50:$BG$101,"="&amp;新怪物属性!$CH$2,装备数值!$BH$50:$BH$101,"&lt;="&amp;新怪物属性!$CH79)+SUMIFS(装备数值!BM$50:BM$101,装备数值!$BG$50:$BG$101,"="&amp;新怪物属性!$CI$2,装备数值!$BH$50:$BH$101,"&lt;="&amp;新怪物属性!$CI79)+SUMIFS(装备数值!BM$50:BM$101,装备数值!$BG$50:$BG$101,"="&amp;新怪物属性!$CJ$2,装备数值!$BH$50:$BH$101,"&lt;="&amp;新怪物属性!$CJ79)+SUMIFS(装备数值!BM$50:BM$101,装备数值!$BG$50:$BG$101,"="&amp;新怪物属性!$CK$2,装备数值!$BH$50:$BH$101,"&lt;="&amp;新怪物属性!$CK79)+SUMIFS(装备数值!BM$50:BM$101,装备数值!$BG$50:$BG$101,"="&amp;新怪物属性!$CL$2,装备数值!$BH$50:$BH$101,"&lt;="&amp;新怪物属性!$CL79)+SUMIFS(装备数值!BM$50:BM$101,装备数值!$BG$50:$BG$101,"="&amp;新怪物属性!$CM$2,装备数值!$BH$50:$BH$101,"&lt;="&amp;新怪物属性!$CM79)+SUMIFS(装备数值!BM$50:BM$101,装备数值!$BG$50:$BG$101,"="&amp;新怪物属性!$CN$2,装备数值!$BH$50:$BH$101,"&lt;="&amp;新怪物属性!$CN79)+SUMIFS(装备数值!BM$50:BM$101,装备数值!$BG$50:$BG$101,"="&amp;新怪物属性!$CO$2,装备数值!$BH$50:$BH$101,"&lt;="&amp;新怪物属性!$CO79)+SUMIFS(装备数值!BM$50:BM$101,装备数值!$BG$50:$BG$101,"="&amp;新怪物属性!$CP$2,装备数值!$BH$50:$BH$101,"&lt;="&amp;新怪物属性!$CP79)+SUMIFS(装备数值!BM$50:BM$101,装备数值!$BG$50:$BG$101,"="&amp;新怪物属性!$CQ$2,装备数值!$BH$50:$BH$101,"&lt;="&amp;新怪物属性!$CQ79)+SUMIFS(装备数值!BM$50:BM$101,装备数值!$BG$50:$BG$101,"="&amp;新怪物属性!$CR$2,装备数值!$BH$50:$BH$101,"&lt;="&amp;新怪物属性!$CR79)</f>
        <v>272887</v>
      </c>
      <c r="CU79" s="14">
        <f>SUMIFS(装备数值!BN$50:BN$101,装备数值!$BG$50:$BG$101,"="&amp;新怪物属性!$CF$2,装备数值!$BH$50:$BH$101,"&lt;="&amp;新怪物属性!$CF79)+SUMIFS(装备数值!BN$50:BN$101,装备数值!$BG$50:$BG$101,"="&amp;新怪物属性!$CG$2,装备数值!$BH$50:$BH$101,"&lt;="&amp;新怪物属性!$CG79)+SUMIFS(装备数值!BN$50:BN$101,装备数值!$BG$50:$BG$101,"="&amp;新怪物属性!$CH$2,装备数值!$BH$50:$BH$101,"&lt;="&amp;新怪物属性!$CH79)+SUMIFS(装备数值!BN$50:BN$101,装备数值!$BG$50:$BG$101,"="&amp;新怪物属性!$CI$2,装备数值!$BH$50:$BH$101,"&lt;="&amp;新怪物属性!$CI79)+SUMIFS(装备数值!BN$50:BN$101,装备数值!$BG$50:$BG$101,"="&amp;新怪物属性!$CJ$2,装备数值!$BH$50:$BH$101,"&lt;="&amp;新怪物属性!$CJ79)+SUMIFS(装备数值!BN$50:BN$101,装备数值!$BG$50:$BG$101,"="&amp;新怪物属性!$CK$2,装备数值!$BH$50:$BH$101,"&lt;="&amp;新怪物属性!$CK79)+SUMIFS(装备数值!BN$50:BN$101,装备数值!$BG$50:$BG$101,"="&amp;新怪物属性!$CL$2,装备数值!$BH$50:$BH$101,"&lt;="&amp;新怪物属性!$CL79)+SUMIFS(装备数值!BN$50:BN$101,装备数值!$BG$50:$BG$101,"="&amp;新怪物属性!$CM$2,装备数值!$BH$50:$BH$101,"&lt;="&amp;新怪物属性!$CM79)+SUMIFS(装备数值!BN$50:BN$101,装备数值!$BG$50:$BG$101,"="&amp;新怪物属性!$CN$2,装备数值!$BH$50:$BH$101,"&lt;="&amp;新怪物属性!$CN79)+SUMIFS(装备数值!BN$50:BN$101,装备数值!$BG$50:$BG$101,"="&amp;新怪物属性!$CO$2,装备数值!$BH$50:$BH$101,"&lt;="&amp;新怪物属性!$CO79)+SUMIFS(装备数值!BN$50:BN$101,装备数值!$BG$50:$BG$101,"="&amp;新怪物属性!$CP$2,装备数值!$BH$50:$BH$101,"&lt;="&amp;新怪物属性!$CP79)+SUMIFS(装备数值!BN$50:BN$101,装备数值!$BG$50:$BG$101,"="&amp;新怪物属性!$CQ$2,装备数值!$BH$50:$BH$101,"&lt;="&amp;新怪物属性!$CQ79)+SUMIFS(装备数值!BN$50:BN$101,装备数值!$BG$50:$BG$101,"="&amp;新怪物属性!$CR$2,装备数值!$BH$50:$BH$101,"&lt;="&amp;新怪物属性!$CR79)</f>
        <v>2400</v>
      </c>
      <c r="CV79" s="14">
        <f>SUMIFS(装备数值!BO$50:BO$101,装备数值!$BG$50:$BG$101,"="&amp;新怪物属性!$CF$2,装备数值!$BH$50:$BH$101,"&lt;="&amp;新怪物属性!$CF79)+SUMIFS(装备数值!BO$50:BO$101,装备数值!$BG$50:$BG$101,"="&amp;新怪物属性!$CG$2,装备数值!$BH$50:$BH$101,"&lt;="&amp;新怪物属性!$CG79)+SUMIFS(装备数值!BO$50:BO$101,装备数值!$BG$50:$BG$101,"="&amp;新怪物属性!$CH$2,装备数值!$BH$50:$BH$101,"&lt;="&amp;新怪物属性!$CH79)+SUMIFS(装备数值!BO$50:BO$101,装备数值!$BG$50:$BG$101,"="&amp;新怪物属性!$CI$2,装备数值!$BH$50:$BH$101,"&lt;="&amp;新怪物属性!$CI79)+SUMIFS(装备数值!BO$50:BO$101,装备数值!$BG$50:$BG$101,"="&amp;新怪物属性!$CJ$2,装备数值!$BH$50:$BH$101,"&lt;="&amp;新怪物属性!$CJ79)+SUMIFS(装备数值!BO$50:BO$101,装备数值!$BG$50:$BG$101,"="&amp;新怪物属性!$CK$2,装备数值!$BH$50:$BH$101,"&lt;="&amp;新怪物属性!$CK79)+SUMIFS(装备数值!BO$50:BO$101,装备数值!$BG$50:$BG$101,"="&amp;新怪物属性!$CL$2,装备数值!$BH$50:$BH$101,"&lt;="&amp;新怪物属性!$CL79)+SUMIFS(装备数值!BO$50:BO$101,装备数值!$BG$50:$BG$101,"="&amp;新怪物属性!$CM$2,装备数值!$BH$50:$BH$101,"&lt;="&amp;新怪物属性!$CM79)+SUMIFS(装备数值!BO$50:BO$101,装备数值!$BG$50:$BG$101,"="&amp;新怪物属性!$CN$2,装备数值!$BH$50:$BH$101,"&lt;="&amp;新怪物属性!$CN79)+SUMIFS(装备数值!BO$50:BO$101,装备数值!$BG$50:$BG$101,"="&amp;新怪物属性!$CO$2,装备数值!$BH$50:$BH$101,"&lt;="&amp;新怪物属性!$CO79)+SUMIFS(装备数值!BO$50:BO$101,装备数值!$BG$50:$BG$101,"="&amp;新怪物属性!$CP$2,装备数值!$BH$50:$BH$101,"&lt;="&amp;新怪物属性!$CP79)+SUMIFS(装备数值!BO$50:BO$101,装备数值!$BG$50:$BG$101,"="&amp;新怪物属性!$CQ$2,装备数值!$BH$50:$BH$101,"&lt;="&amp;新怪物属性!$CQ79)+SUMIFS(装备数值!BO$50:BO$101,装备数值!$BG$50:$BG$101,"="&amp;新怪物属性!$CR$2,装备数值!$BH$50:$BH$101,"&lt;="&amp;新怪物属性!$CR79)</f>
        <v>485500</v>
      </c>
      <c r="CW79" s="14">
        <f>SUMIFS(装备数值!BP$50:BP$101,装备数值!$BG$50:$BG$101,"="&amp;新怪物属性!$CF$2,装备数值!$BH$50:$BH$101,"&lt;="&amp;新怪物属性!$CF79)+SUMIFS(装备数值!BP$50:BP$101,装备数值!$BG$50:$BG$101,"="&amp;新怪物属性!$CG$2,装备数值!$BH$50:$BH$101,"&lt;="&amp;新怪物属性!$CG79)+SUMIFS(装备数值!BP$50:BP$101,装备数值!$BG$50:$BG$101,"="&amp;新怪物属性!$CH$2,装备数值!$BH$50:$BH$101,"&lt;="&amp;新怪物属性!$CH79)+SUMIFS(装备数值!BP$50:BP$101,装备数值!$BG$50:$BG$101,"="&amp;新怪物属性!$CI$2,装备数值!$BH$50:$BH$101,"&lt;="&amp;新怪物属性!$CI79)+SUMIFS(装备数值!BP$50:BP$101,装备数值!$BG$50:$BG$101,"="&amp;新怪物属性!$CJ$2,装备数值!$BH$50:$BH$101,"&lt;="&amp;新怪物属性!$CJ79)+SUMIFS(装备数值!BP$50:BP$101,装备数值!$BG$50:$BG$101,"="&amp;新怪物属性!$CK$2,装备数值!$BH$50:$BH$101,"&lt;="&amp;新怪物属性!$CK79)+SUMIFS(装备数值!BP$50:BP$101,装备数值!$BG$50:$BG$101,"="&amp;新怪物属性!$CL$2,装备数值!$BH$50:$BH$101,"&lt;="&amp;新怪物属性!$CL79)+SUMIFS(装备数值!BP$50:BP$101,装备数值!$BG$50:$BG$101,"="&amp;新怪物属性!$CM$2,装备数值!$BH$50:$BH$101,"&lt;="&amp;新怪物属性!$CM79)+SUMIFS(装备数值!BP$50:BP$101,装备数值!$BG$50:$BG$101,"="&amp;新怪物属性!$CN$2,装备数值!$BH$50:$BH$101,"&lt;="&amp;新怪物属性!$CN79)+SUMIFS(装备数值!BP$50:BP$101,装备数值!$BG$50:$BG$101,"="&amp;新怪物属性!$CO$2,装备数值!$BH$50:$BH$101,"&lt;="&amp;新怪物属性!$CO79)+SUMIFS(装备数值!BP$50:BP$101,装备数值!$BG$50:$BG$101,"="&amp;新怪物属性!$CP$2,装备数值!$BH$50:$BH$101,"&lt;="&amp;新怪物属性!$CP79)+SUMIFS(装备数值!BP$50:BP$101,装备数值!$BG$50:$BG$101,"="&amp;新怪物属性!$CQ$2,装备数值!$BH$50:$BH$101,"&lt;="&amp;新怪物属性!$CQ79)+SUMIFS(装备数值!BP$50:BP$101,装备数值!$BG$50:$BG$101,"="&amp;新怪物属性!$CR$2,装备数值!$BH$50:$BH$101,"&lt;="&amp;新怪物属性!$CR79)</f>
        <v>9670</v>
      </c>
      <c r="CX79" s="14">
        <f>SUMIFS(装备数值!BQ$50:BQ$101,装备数值!$BG$50:$BG$101,"="&amp;新怪物属性!$CF$2,装备数值!$BH$50:$BH$101,"&lt;="&amp;新怪物属性!$CF79)+SUMIFS(装备数值!BQ$50:BQ$101,装备数值!$BG$50:$BG$101,"="&amp;新怪物属性!$CG$2,装备数值!$BH$50:$BH$101,"&lt;="&amp;新怪物属性!$CG79)+SUMIFS(装备数值!BQ$50:BQ$101,装备数值!$BG$50:$BG$101,"="&amp;新怪物属性!$CH$2,装备数值!$BH$50:$BH$101,"&lt;="&amp;新怪物属性!$CH79)+SUMIFS(装备数值!BQ$50:BQ$101,装备数值!$BG$50:$BG$101,"="&amp;新怪物属性!$CI$2,装备数值!$BH$50:$BH$101,"&lt;="&amp;新怪物属性!$CI79)+SUMIFS(装备数值!BQ$50:BQ$101,装备数值!$BG$50:$BG$101,"="&amp;新怪物属性!$CJ$2,装备数值!$BH$50:$BH$101,"&lt;="&amp;新怪物属性!$CJ79)+SUMIFS(装备数值!BQ$50:BQ$101,装备数值!$BG$50:$BG$101,"="&amp;新怪物属性!$CK$2,装备数值!$BH$50:$BH$101,"&lt;="&amp;新怪物属性!$CK79)+SUMIFS(装备数值!BQ$50:BQ$101,装备数值!$BG$50:$BG$101,"="&amp;新怪物属性!$CL$2,装备数值!$BH$50:$BH$101,"&lt;="&amp;新怪物属性!$CL79)+SUMIFS(装备数值!BQ$50:BQ$101,装备数值!$BG$50:$BG$101,"="&amp;新怪物属性!$CM$2,装备数值!$BH$50:$BH$101,"&lt;="&amp;新怪物属性!$CM79)+SUMIFS(装备数值!BQ$50:BQ$101,装备数值!$BG$50:$BG$101,"="&amp;新怪物属性!$CN$2,装备数值!$BH$50:$BH$101,"&lt;="&amp;新怪物属性!$CN79)+SUMIFS(装备数值!BQ$50:BQ$101,装备数值!$BG$50:$BG$101,"="&amp;新怪物属性!$CO$2,装备数值!$BH$50:$BH$101,"&lt;="&amp;新怪物属性!$CO79)+SUMIFS(装备数值!BQ$50:BQ$101,装备数值!$BG$50:$BG$101,"="&amp;新怪物属性!$CP$2,装备数值!$BH$50:$BH$101,"&lt;="&amp;新怪物属性!$CP79)+SUMIFS(装备数值!BQ$50:BQ$101,装备数值!$BG$50:$BG$101,"="&amp;新怪物属性!$CQ$2,装备数值!$BH$50:$BH$101,"&lt;="&amp;新怪物属性!$CQ79)+SUMIFS(装备数值!BQ$50:BQ$101,装备数值!$BG$50:$BG$101,"="&amp;新怪物属性!$CR$2,装备数值!$BH$50:$BH$101,"&lt;="&amp;新怪物属性!$CR79)</f>
        <v>250</v>
      </c>
      <c r="CY79" s="14">
        <f>SUMIFS(装备数值!BR$50:BR$101,装备数值!$BG$50:$BG$101,"="&amp;新怪物属性!$CF$2,装备数值!$BH$50:$BH$101,"&lt;="&amp;新怪物属性!$CF79)+SUMIFS(装备数值!BR$50:BR$101,装备数值!$BG$50:$BG$101,"="&amp;新怪物属性!$CG$2,装备数值!$BH$50:$BH$101,"&lt;="&amp;新怪物属性!$CG79)+SUMIFS(装备数值!BR$50:BR$101,装备数值!$BG$50:$BG$101,"="&amp;新怪物属性!$CH$2,装备数值!$BH$50:$BH$101,"&lt;="&amp;新怪物属性!$CH79)+SUMIFS(装备数值!BR$50:BR$101,装备数值!$BG$50:$BG$101,"="&amp;新怪物属性!$CI$2,装备数值!$BH$50:$BH$101,"&lt;="&amp;新怪物属性!$CI79)+SUMIFS(装备数值!BR$50:BR$101,装备数值!$BG$50:$BG$101,"="&amp;新怪物属性!$CJ$2,装备数值!$BH$50:$BH$101,"&lt;="&amp;新怪物属性!$CJ79)+SUMIFS(装备数值!BR$50:BR$101,装备数值!$BG$50:$BG$101,"="&amp;新怪物属性!$CK$2,装备数值!$BH$50:$BH$101,"&lt;="&amp;新怪物属性!$CK79)+SUMIFS(装备数值!BR$50:BR$101,装备数值!$BG$50:$BG$101,"="&amp;新怪物属性!$CL$2,装备数值!$BH$50:$BH$101,"&lt;="&amp;新怪物属性!$CL79)+SUMIFS(装备数值!BR$50:BR$101,装备数值!$BG$50:$BG$101,"="&amp;新怪物属性!$CM$2,装备数值!$BH$50:$BH$101,"&lt;="&amp;新怪物属性!$CM79)+SUMIFS(装备数值!BR$50:BR$101,装备数值!$BG$50:$BG$101,"="&amp;新怪物属性!$CN$2,装备数值!$BH$50:$BH$101,"&lt;="&amp;新怪物属性!$CN79)+SUMIFS(装备数值!BR$50:BR$101,装备数值!$BG$50:$BG$101,"="&amp;新怪物属性!$CO$2,装备数值!$BH$50:$BH$101,"&lt;="&amp;新怪物属性!$CO79)+SUMIFS(装备数值!BR$50:BR$101,装备数值!$BG$50:$BG$101,"="&amp;新怪物属性!$CP$2,装备数值!$BH$50:$BH$101,"&lt;="&amp;新怪物属性!$CP79)+SUMIFS(装备数值!BR$50:BR$101,装备数值!$BG$50:$BG$101,"="&amp;新怪物属性!$CQ$2,装备数值!$BH$50:$BH$101,"&lt;="&amp;新怪物属性!$CQ79)+SUMIFS(装备数值!BR$50:BR$101,装备数值!$BG$50:$BG$101,"="&amp;新怪物属性!$CR$2,装备数值!$BH$50:$BH$101,"&lt;="&amp;新怪物属性!$CR79)</f>
        <v>1250</v>
      </c>
      <c r="CZ79" s="14">
        <f>SUMIFS(装备数值!BS$50:BS$101,装备数值!$BG$50:$BG$101,"="&amp;新怪物属性!$CF$2,装备数值!$BH$50:$BH$101,"&lt;="&amp;新怪物属性!$CF79)+SUMIFS(装备数值!BS$50:BS$101,装备数值!$BG$50:$BG$101,"="&amp;新怪物属性!$CG$2,装备数值!$BH$50:$BH$101,"&lt;="&amp;新怪物属性!$CG79)+SUMIFS(装备数值!BS$50:BS$101,装备数值!$BG$50:$BG$101,"="&amp;新怪物属性!$CH$2,装备数值!$BH$50:$BH$101,"&lt;="&amp;新怪物属性!$CH79)+SUMIFS(装备数值!BS$50:BS$101,装备数值!$BG$50:$BG$101,"="&amp;新怪物属性!$CI$2,装备数值!$BH$50:$BH$101,"&lt;="&amp;新怪物属性!$CI79)+SUMIFS(装备数值!BS$50:BS$101,装备数值!$BG$50:$BG$101,"="&amp;新怪物属性!$CJ$2,装备数值!$BH$50:$BH$101,"&lt;="&amp;新怪物属性!$CJ79)+SUMIFS(装备数值!BS$50:BS$101,装备数值!$BG$50:$BG$101,"="&amp;新怪物属性!$CK$2,装备数值!$BH$50:$BH$101,"&lt;="&amp;新怪物属性!$CK79)+SUMIFS(装备数值!BS$50:BS$101,装备数值!$BG$50:$BG$101,"="&amp;新怪物属性!$CL$2,装备数值!$BH$50:$BH$101,"&lt;="&amp;新怪物属性!$CL79)+SUMIFS(装备数值!BS$50:BS$101,装备数值!$BG$50:$BG$101,"="&amp;新怪物属性!$CM$2,装备数值!$BH$50:$BH$101,"&lt;="&amp;新怪物属性!$CM79)+SUMIFS(装备数值!BS$50:BS$101,装备数值!$BG$50:$BG$101,"="&amp;新怪物属性!$CN$2,装备数值!$BH$50:$BH$101,"&lt;="&amp;新怪物属性!$CN79)+SUMIFS(装备数值!BS$50:BS$101,装备数值!$BG$50:$BG$101,"="&amp;新怪物属性!$CO$2,装备数值!$BH$50:$BH$101,"&lt;="&amp;新怪物属性!$CO79)+SUMIFS(装备数值!BS$50:BS$101,装备数值!$BG$50:$BG$101,"="&amp;新怪物属性!$CP$2,装备数值!$BH$50:$BH$101,"&lt;="&amp;新怪物属性!$CP79)+SUMIFS(装备数值!BS$50:BS$101,装备数值!$BG$50:$BG$101,"="&amp;新怪物属性!$CQ$2,装备数值!$BH$50:$BH$101,"&lt;="&amp;新怪物属性!$CQ79)+SUMIFS(装备数值!BS$50:BS$101,装备数值!$BG$50:$BG$101,"="&amp;新怪物属性!$CR$2,装备数值!$BH$50:$BH$101,"&lt;="&amp;新怪物属性!$CR79)</f>
        <v>1250</v>
      </c>
      <c r="DA79" s="14">
        <f>SUMIFS(装备数值!BT$50:BT$101,装备数值!$BG$50:$BG$101,"="&amp;新怪物属性!$CF$2,装备数值!$BH$50:$BH$101,"&lt;="&amp;新怪物属性!$CF79)+SUMIFS(装备数值!BT$50:BT$101,装备数值!$BG$50:$BG$101,"="&amp;新怪物属性!$CG$2,装备数值!$BH$50:$BH$101,"&lt;="&amp;新怪物属性!$CG79)+SUMIFS(装备数值!BT$50:BT$101,装备数值!$BG$50:$BG$101,"="&amp;新怪物属性!$CH$2,装备数值!$BH$50:$BH$101,"&lt;="&amp;新怪物属性!$CH79)+SUMIFS(装备数值!BT$50:BT$101,装备数值!$BG$50:$BG$101,"="&amp;新怪物属性!$CI$2,装备数值!$BH$50:$BH$101,"&lt;="&amp;新怪物属性!$CI79)+SUMIFS(装备数值!BT$50:BT$101,装备数值!$BG$50:$BG$101,"="&amp;新怪物属性!$CJ$2,装备数值!$BH$50:$BH$101,"&lt;="&amp;新怪物属性!$CJ79)+SUMIFS(装备数值!BT$50:BT$101,装备数值!$BG$50:$BG$101,"="&amp;新怪物属性!$CK$2,装备数值!$BH$50:$BH$101,"&lt;="&amp;新怪物属性!$CK79)+SUMIFS(装备数值!BT$50:BT$101,装备数值!$BG$50:$BG$101,"="&amp;新怪物属性!$CL$2,装备数值!$BH$50:$BH$101,"&lt;="&amp;新怪物属性!$CL79)+SUMIFS(装备数值!BT$50:BT$101,装备数值!$BG$50:$BG$101,"="&amp;新怪物属性!$CM$2,装备数值!$BH$50:$BH$101,"&lt;="&amp;新怪物属性!$CM79)+SUMIFS(装备数值!BT$50:BT$101,装备数值!$BG$50:$BG$101,"="&amp;新怪物属性!$CN$2,装备数值!$BH$50:$BH$101,"&lt;="&amp;新怪物属性!$CN79)+SUMIFS(装备数值!BT$50:BT$101,装备数值!$BG$50:$BG$101,"="&amp;新怪物属性!$CO$2,装备数值!$BH$50:$BH$101,"&lt;="&amp;新怪物属性!$CO79)+SUMIFS(装备数值!BT$50:BT$101,装备数值!$BG$50:$BG$101,"="&amp;新怪物属性!$CP$2,装备数值!$BH$50:$BH$101,"&lt;="&amp;新怪物属性!$CP79)+SUMIFS(装备数值!BT$50:BT$101,装备数值!$BG$50:$BG$101,"="&amp;新怪物属性!$CQ$2,装备数值!$BH$50:$BH$101,"&lt;="&amp;新怪物属性!$CQ79)+SUMIFS(装备数值!BT$50:BT$101,装备数值!$BG$50:$BG$101,"="&amp;新怪物属性!$CR$2,装备数值!$BH$50:$BH$101,"&lt;="&amp;新怪物属性!$CR79)</f>
        <v>250</v>
      </c>
      <c r="DB79" s="14">
        <f>SUMIFS(装备数值!BU$50:BU$101,装备数值!$BG$50:$BG$101,"="&amp;新怪物属性!$CF$2,装备数值!$BH$50:$BH$101,"&lt;="&amp;新怪物属性!$CF79)+SUMIFS(装备数值!BU$50:BU$101,装备数值!$BG$50:$BG$101,"="&amp;新怪物属性!$CG$2,装备数值!$BH$50:$BH$101,"&lt;="&amp;新怪物属性!$CG79)+SUMIFS(装备数值!BU$50:BU$101,装备数值!$BG$50:$BG$101,"="&amp;新怪物属性!$CH$2,装备数值!$BH$50:$BH$101,"&lt;="&amp;新怪物属性!$CH79)+SUMIFS(装备数值!BU$50:BU$101,装备数值!$BG$50:$BG$101,"="&amp;新怪物属性!$CI$2,装备数值!$BH$50:$BH$101,"&lt;="&amp;新怪物属性!$CI79)+SUMIFS(装备数值!BU$50:BU$101,装备数值!$BG$50:$BG$101,"="&amp;新怪物属性!$CJ$2,装备数值!$BH$50:$BH$101,"&lt;="&amp;新怪物属性!$CJ79)+SUMIFS(装备数值!BU$50:BU$101,装备数值!$BG$50:$BG$101,"="&amp;新怪物属性!$CK$2,装备数值!$BH$50:$BH$101,"&lt;="&amp;新怪物属性!$CK79)+SUMIFS(装备数值!BU$50:BU$101,装备数值!$BG$50:$BG$101,"="&amp;新怪物属性!$CL$2,装备数值!$BH$50:$BH$101,"&lt;="&amp;新怪物属性!$CL79)+SUMIFS(装备数值!BU$50:BU$101,装备数值!$BG$50:$BG$101,"="&amp;新怪物属性!$CM$2,装备数值!$BH$50:$BH$101,"&lt;="&amp;新怪物属性!$CM79)+SUMIFS(装备数值!BU$50:BU$101,装备数值!$BG$50:$BG$101,"="&amp;新怪物属性!$CN$2,装备数值!$BH$50:$BH$101,"&lt;="&amp;新怪物属性!$CN79)+SUMIFS(装备数值!BU$50:BU$101,装备数值!$BG$50:$BG$101,"="&amp;新怪物属性!$CO$2,装备数值!$BH$50:$BH$101,"&lt;="&amp;新怪物属性!$CO79)+SUMIFS(装备数值!BU$50:BU$101,装备数值!$BG$50:$BG$101,"="&amp;新怪物属性!$CP$2,装备数值!$BH$50:$BH$101,"&lt;="&amp;新怪物属性!$CP79)+SUMIFS(装备数值!BU$50:BU$101,装备数值!$BG$50:$BG$101,"="&amp;新怪物属性!$CQ$2,装备数值!$BH$50:$BH$101,"&lt;="&amp;新怪物属性!$CQ79)+SUMIFS(装备数值!BU$50:BU$101,装备数值!$BG$50:$BG$101,"="&amp;新怪物属性!$CR$2,装备数值!$BH$50:$BH$101,"&lt;="&amp;新怪物属性!$CR79)</f>
        <v>0.05</v>
      </c>
      <c r="DC79" s="14">
        <f>SUMIFS(装备数值!BV$50:BV$101,装备数值!$BG$50:$BG$101,"="&amp;新怪物属性!$CF$2,装备数值!$BH$50:$BH$101,"&lt;="&amp;新怪物属性!$CF79)+SUMIFS(装备数值!BV$50:BV$101,装备数值!$BG$50:$BG$101,"="&amp;新怪物属性!$CG$2,装备数值!$BH$50:$BH$101,"&lt;="&amp;新怪物属性!$CG79)+SUMIFS(装备数值!BV$50:BV$101,装备数值!$BG$50:$BG$101,"="&amp;新怪物属性!$CH$2,装备数值!$BH$50:$BH$101,"&lt;="&amp;新怪物属性!$CH79)+SUMIFS(装备数值!BV$50:BV$101,装备数值!$BG$50:$BG$101,"="&amp;新怪物属性!$CI$2,装备数值!$BH$50:$BH$101,"&lt;="&amp;新怪物属性!$CI79)+SUMIFS(装备数值!BV$50:BV$101,装备数值!$BG$50:$BG$101,"="&amp;新怪物属性!$CJ$2,装备数值!$BH$50:$BH$101,"&lt;="&amp;新怪物属性!$CJ79)+SUMIFS(装备数值!BV$50:BV$101,装备数值!$BG$50:$BG$101,"="&amp;新怪物属性!$CK$2,装备数值!$BH$50:$BH$101,"&lt;="&amp;新怪物属性!$CK79)+SUMIFS(装备数值!BV$50:BV$101,装备数值!$BG$50:$BG$101,"="&amp;新怪物属性!$CL$2,装备数值!$BH$50:$BH$101,"&lt;="&amp;新怪物属性!$CL79)+SUMIFS(装备数值!BV$50:BV$101,装备数值!$BG$50:$BG$101,"="&amp;新怪物属性!$CM$2,装备数值!$BH$50:$BH$101,"&lt;="&amp;新怪物属性!$CM79)+SUMIFS(装备数值!BV$50:BV$101,装备数值!$BG$50:$BG$101,"="&amp;新怪物属性!$CN$2,装备数值!$BH$50:$BH$101,"&lt;="&amp;新怪物属性!$CN79)+SUMIFS(装备数值!BV$50:BV$101,装备数值!$BG$50:$BG$101,"="&amp;新怪物属性!$CO$2,装备数值!$BH$50:$BH$101,"&lt;="&amp;新怪物属性!$CO79)+SUMIFS(装备数值!BV$50:BV$101,装备数值!$BG$50:$BG$101,"="&amp;新怪物属性!$CP$2,装备数值!$BH$50:$BH$101,"&lt;="&amp;新怪物属性!$CP79)+SUMIFS(装备数值!BV$50:BV$101,装备数值!$BG$50:$BG$101,"="&amp;新怪物属性!$CQ$2,装备数值!$BH$50:$BH$101,"&lt;="&amp;新怪物属性!$CQ79)+SUMIFS(装备数值!BV$50:BV$101,装备数值!$BG$50:$BG$101,"="&amp;新怪物属性!$CR$2,装备数值!$BH$50:$BH$101,"&lt;="&amp;新怪物属性!$CR79)</f>
        <v>0.05</v>
      </c>
      <c r="DD79" s="14">
        <f>SUMIFS(装备数值!BW$50:BW$101,装备数值!$BG$50:$BG$101,"="&amp;新怪物属性!$CF$2,装备数值!$BH$50:$BH$101,"&lt;="&amp;新怪物属性!$CF79)+SUMIFS(装备数值!BW$50:BW$101,装备数值!$BG$50:$BG$101,"="&amp;新怪物属性!$CG$2,装备数值!$BH$50:$BH$101,"&lt;="&amp;新怪物属性!$CG79)+SUMIFS(装备数值!BW$50:BW$101,装备数值!$BG$50:$BG$101,"="&amp;新怪物属性!$CH$2,装备数值!$BH$50:$BH$101,"&lt;="&amp;新怪物属性!$CH79)+SUMIFS(装备数值!BW$50:BW$101,装备数值!$BG$50:$BG$101,"="&amp;新怪物属性!$CI$2,装备数值!$BH$50:$BH$101,"&lt;="&amp;新怪物属性!$CI79)+SUMIFS(装备数值!BW$50:BW$101,装备数值!$BG$50:$BG$101,"="&amp;新怪物属性!$CJ$2,装备数值!$BH$50:$BH$101,"&lt;="&amp;新怪物属性!$CJ79)+SUMIFS(装备数值!BW$50:BW$101,装备数值!$BG$50:$BG$101,"="&amp;新怪物属性!$CK$2,装备数值!$BH$50:$BH$101,"&lt;="&amp;新怪物属性!$CK79)+SUMIFS(装备数值!BW$50:BW$101,装备数值!$BG$50:$BG$101,"="&amp;新怪物属性!$CL$2,装备数值!$BH$50:$BH$101,"&lt;="&amp;新怪物属性!$CL79)+SUMIFS(装备数值!BW$50:BW$101,装备数值!$BG$50:$BG$101,"="&amp;新怪物属性!$CM$2,装备数值!$BH$50:$BH$101,"&lt;="&amp;新怪物属性!$CM79)+SUMIFS(装备数值!BW$50:BW$101,装备数值!$BG$50:$BG$101,"="&amp;新怪物属性!$CN$2,装备数值!$BH$50:$BH$101,"&lt;="&amp;新怪物属性!$CN79)+SUMIFS(装备数值!BW$50:BW$101,装备数值!$BG$50:$BG$101,"="&amp;新怪物属性!$CO$2,装备数值!$BH$50:$BH$101,"&lt;="&amp;新怪物属性!$CO79)+SUMIFS(装备数值!BW$50:BW$101,装备数值!$BG$50:$BG$101,"="&amp;新怪物属性!$CP$2,装备数值!$BH$50:$BH$101,"&lt;="&amp;新怪物属性!$CP79)+SUMIFS(装备数值!BW$50:BW$101,装备数值!$BG$50:$BG$101,"="&amp;新怪物属性!$CQ$2,装备数值!$BH$50:$BH$101,"&lt;="&amp;新怪物属性!$CQ79)+SUMIFS(装备数值!BW$50:BW$101,装备数值!$BG$50:$BG$101,"="&amp;新怪物属性!$CR$2,装备数值!$BH$50:$BH$101,"&lt;="&amp;新怪物属性!$CR79)</f>
        <v>0</v>
      </c>
      <c r="DE79" s="14">
        <f>SUMIFS(装备数值!BX$50:BX$101,装备数值!$BG$50:$BG$101,"="&amp;新怪物属性!$CF$2,装备数值!$BH$50:$BH$101,"&lt;="&amp;新怪物属性!$CF79)+SUMIFS(装备数值!BX$50:BX$101,装备数值!$BG$50:$BG$101,"="&amp;新怪物属性!$CG$2,装备数值!$BH$50:$BH$101,"&lt;="&amp;新怪物属性!$CG79)+SUMIFS(装备数值!BX$50:BX$101,装备数值!$BG$50:$BG$101,"="&amp;新怪物属性!$CH$2,装备数值!$BH$50:$BH$101,"&lt;="&amp;新怪物属性!$CH79)+SUMIFS(装备数值!BX$50:BX$101,装备数值!$BG$50:$BG$101,"="&amp;新怪物属性!$CI$2,装备数值!$BH$50:$BH$101,"&lt;="&amp;新怪物属性!$CI79)+SUMIFS(装备数值!BX$50:BX$101,装备数值!$BG$50:$BG$101,"="&amp;新怪物属性!$CJ$2,装备数值!$BH$50:$BH$101,"&lt;="&amp;新怪物属性!$CJ79)+SUMIFS(装备数值!BX$50:BX$101,装备数值!$BG$50:$BG$101,"="&amp;新怪物属性!$CK$2,装备数值!$BH$50:$BH$101,"&lt;="&amp;新怪物属性!$CK79)+SUMIFS(装备数值!BX$50:BX$101,装备数值!$BG$50:$BG$101,"="&amp;新怪物属性!$CL$2,装备数值!$BH$50:$BH$101,"&lt;="&amp;新怪物属性!$CL79)+SUMIFS(装备数值!BX$50:BX$101,装备数值!$BG$50:$BG$101,"="&amp;新怪物属性!$CM$2,装备数值!$BH$50:$BH$101,"&lt;="&amp;新怪物属性!$CM79)+SUMIFS(装备数值!BX$50:BX$101,装备数值!$BG$50:$BG$101,"="&amp;新怪物属性!$CN$2,装备数值!$BH$50:$BH$101,"&lt;="&amp;新怪物属性!$CN79)+SUMIFS(装备数值!BX$50:BX$101,装备数值!$BG$50:$BG$101,"="&amp;新怪物属性!$CO$2,装备数值!$BH$50:$BH$101,"&lt;="&amp;新怪物属性!$CO79)+SUMIFS(装备数值!BX$50:BX$101,装备数值!$BG$50:$BG$101,"="&amp;新怪物属性!$CP$2,装备数值!$BH$50:$BH$101,"&lt;="&amp;新怪物属性!$CP79)+SUMIFS(装备数值!BX$50:BX$101,装备数值!$BG$50:$BG$101,"="&amp;新怪物属性!$CQ$2,装备数值!$BH$50:$BH$101,"&lt;="&amp;新怪物属性!$CQ79)+SUMIFS(装备数值!BX$50:BX$101,装备数值!$BG$50:$BG$101,"="&amp;新怪物属性!$CR$2,装备数值!$BH$50:$BH$101,"&lt;="&amp;新怪物属性!$CR79)</f>
        <v>0</v>
      </c>
      <c r="DH79" s="14">
        <f>INDEX(装备数值!$I$13:$M$116,新怪物属性!$P79*8+1,DH$2)*$X79+INDEX(装备数值!$I$13:$M$116,新怪物属性!$Q79*8+2,DH$2)*$Y79+INDEX(装备数值!$I$13:$M$116,新怪物属性!$S79*8+3,DH$2)*$Z79+INDEX(装备数值!$I$13:$M$116,新怪物属性!$R79*8+4,DH$2)*$AA79+INDEX(装备数值!$I$13:$M$116,新怪物属性!$T79*8+5,DH$2)*$AB79+INDEX(装备数值!$I$13:$M$116,新怪物属性!$U79*8+6,DH$2)*$AC79+INDEX(装备数值!$I$13:$M$116,新怪物属性!$V79*8+7,DH$2)*$AD79+INDEX(装备数值!$I$13:$M$116,新怪物属性!$W79*8+8,DH$2)*$AE79</f>
        <v>64000</v>
      </c>
      <c r="DI79" s="14">
        <f>INDEX(装备数值!$I$13:$M$116,新怪物属性!$P79*8+1,DI$2)*$X79+INDEX(装备数值!$I$13:$M$116,新怪物属性!$Q79*8+2,DI$2)*$Y79+INDEX(装备数值!$I$13:$M$116,新怪物属性!$S79*8+3,DI$2)*$Z79+INDEX(装备数值!$I$13:$M$116,新怪物属性!$R79*8+4,DI$2)*$AA79+INDEX(装备数值!$I$13:$M$116,新怪物属性!$T79*8+5,DI$2)*$AB79+INDEX(装备数值!$I$13:$M$116,新怪物属性!$U79*8+6,DI$2)*$AC79+INDEX(装备数值!$I$13:$M$116,新怪物属性!$V79*8+7,DI$2)*$AD79+INDEX(装备数值!$I$13:$M$116,新怪物属性!$W79*8+8,DI$2)*$AE79</f>
        <v>451200</v>
      </c>
      <c r="DJ79" s="14">
        <f>INDEX(装备数值!$I$13:$M$116,新怪物属性!$P79*8+1,DJ$2)*$X79+INDEX(装备数值!$I$13:$M$116,新怪物属性!$Q79*8+2,DJ$2)*$Y79+INDEX(装备数值!$I$13:$M$116,新怪物属性!$S79*8+3,DJ$2)*$Z79+INDEX(装备数值!$I$13:$M$116,新怪物属性!$R79*8+4,DJ$2)*$AA79+INDEX(装备数值!$I$13:$M$116,新怪物属性!$T79*8+5,DJ$2)*$AB79+INDEX(装备数值!$I$13:$M$116,新怪物属性!$U79*8+6,DJ$2)*$AC79+INDEX(装备数值!$I$13:$M$116,新怪物属性!$V79*8+7,DJ$2)*$AD79+INDEX(装备数值!$I$13:$M$116,新怪物属性!$W79*8+8,DJ$2)*$AE79</f>
        <v>28800</v>
      </c>
      <c r="DK79" s="14">
        <f>INDEX(装备数值!$I$13:$M$116,新怪物属性!$P79*8+1,DK$2)*$X79+INDEX(装备数值!$I$13:$M$116,新怪物属性!$Q79*8+2,DK$2)*$Y79+INDEX(装备数值!$I$13:$M$116,新怪物属性!$S79*8+3,DK$2)*$Z79+INDEX(装备数值!$I$13:$M$116,新怪物属性!$R79*8+4,DK$2)*$AA79+INDEX(装备数值!$I$13:$M$116,新怪物属性!$T79*8+5,DK$2)*$AB79+INDEX(装备数值!$I$13:$M$116,新怪物属性!$U79*8+6,DK$2)*$AC79+INDEX(装备数值!$I$13:$M$116,新怪物属性!$V79*8+7,DK$2)*$AD79+INDEX(装备数值!$I$13:$M$116,新怪物属性!$W79*8+8,DK$2)*$AE79</f>
        <v>576000</v>
      </c>
      <c r="DL79" s="14">
        <f>INDEX(装备数值!$I$13:$M$116,新怪物属性!$P79*8+1,DL$2)*$X79+INDEX(装备数值!$I$13:$M$116,新怪物属性!$Q79*8+2,DL$2)*$Y79+INDEX(装备数值!$I$13:$M$116,新怪物属性!$S79*8+3,DL$2)*$Z79+INDEX(装备数值!$I$13:$M$116,新怪物属性!$R79*8+4,DL$2)*$AA79+INDEX(装备数值!$I$13:$M$116,新怪物属性!$T79*8+5,DL$2)*$AB79+INDEX(装备数值!$I$13:$M$116,新怪物属性!$U79*8+6,DL$2)*$AC79+INDEX(装备数值!$I$13:$M$116,新怪物属性!$V79*8+7,DL$2)*$AD79+INDEX(装备数值!$I$13:$M$116,新怪物属性!$W79*8+8,DL$2)*$AE79</f>
        <v>10880</v>
      </c>
      <c r="DO79" s="14">
        <f>INDEX(装备数值!$X$13:$AH$116,$P79*8+1,DO$2)*$AF79+INDEX(装备数值!$X$13:$AH$116,$Q79*8+2,DO$2)*$AG79+INDEX(装备数值!$X$13:$AH$116,$S79*8+3,DO$2)*$AH79+INDEX(装备数值!$X$13:$AH$116,$R79*8+4,DO$2)*$AI79+INDEX(装备数值!$X$13:$AH$116,$T79*8+5,DO$2)*$AJ79+INDEX(装备数值!$X$13:$AH$116,$U79*8+6,DO$2)*$AK79+INDEX(装备数值!$X$13:$AH$116,$V79*8+7,DO$2)*$AL79+INDEX(装备数值!$X$13:$AH$116,$W79*8+8,DO$2)*$AM79</f>
        <v>27500</v>
      </c>
      <c r="DP79" s="14">
        <f>INDEX(装备数值!$X$13:$AH$116,$P79*8+1,DP$2)*$AF79+INDEX(装备数值!$X$13:$AH$116,$Q79*8+2,DP$2)*$AG79+INDEX(装备数值!$X$13:$AH$116,$S79*8+3,DP$2)*$AH79+INDEX(装备数值!$X$13:$AH$116,$R79*8+4,DP$2)*$AI79+INDEX(装备数值!$X$13:$AH$116,$T79*8+5,DP$2)*$AJ79+INDEX(装备数值!$X$13:$AH$116,$U79*8+6,DP$2)*$AK79+INDEX(装备数值!$X$13:$AH$116,$V79*8+7,DP$2)*$AL79+INDEX(装备数值!$X$13:$AH$116,$W79*8+8,DP$2)*$AM79</f>
        <v>196875</v>
      </c>
      <c r="DQ79" s="14">
        <f>INDEX(装备数值!$X$13:$AH$116,$P79*8+1,DQ$2)*$AF79+INDEX(装备数值!$X$13:$AH$116,$Q79*8+2,DQ$2)*$AG79+INDEX(装备数值!$X$13:$AH$116,$S79*8+3,DQ$2)*$AH79+INDEX(装备数值!$X$13:$AH$116,$R79*8+4,DQ$2)*$AI79+INDEX(装备数值!$X$13:$AH$116,$T79*8+5,DQ$2)*$AJ79+INDEX(装备数值!$X$13:$AH$116,$U79*8+6,DQ$2)*$AK79+INDEX(装备数值!$X$13:$AH$116,$V79*8+7,DQ$2)*$AL79+INDEX(装备数值!$X$13:$AH$116,$W79*8+8,DQ$2)*$AM79</f>
        <v>12500</v>
      </c>
      <c r="DR79" s="14">
        <f>INDEX(装备数值!$X$13:$AH$116,$P79*8+1,DR$2)*$AF79+INDEX(装备数值!$X$13:$AH$116,$Q79*8+2,DR$2)*$AG79+INDEX(装备数值!$X$13:$AH$116,$S79*8+3,DR$2)*$AH79+INDEX(装备数值!$X$13:$AH$116,$R79*8+4,DR$2)*$AI79+INDEX(装备数值!$X$13:$AH$116,$T79*8+5,DR$2)*$AJ79+INDEX(装备数值!$X$13:$AH$116,$U79*8+6,DR$2)*$AK79+INDEX(装备数值!$X$13:$AH$116,$V79*8+7,DR$2)*$AL79+INDEX(装备数值!$X$13:$AH$116,$W79*8+8,DR$2)*$AM79</f>
        <v>326500</v>
      </c>
      <c r="DS79" s="14">
        <f>INDEX(装备数值!$X$13:$AH$116,$P79*8+1,DS$2)*$AF79+INDEX(装备数值!$X$13:$AH$116,$Q79*8+2,DS$2)*$AG79+INDEX(装备数值!$X$13:$AH$116,$S79*8+3,DS$2)*$AH79+INDEX(装备数值!$X$13:$AH$116,$R79*8+4,DS$2)*$AI79+INDEX(装备数值!$X$13:$AH$116,$T79*8+5,DS$2)*$AJ79+INDEX(装备数值!$X$13:$AH$116,$U79*8+6,DS$2)*$AK79+INDEX(装备数值!$X$13:$AH$116,$V79*8+7,DS$2)*$AL79+INDEX(装备数值!$X$13:$AH$116,$W79*8+8,DS$2)*$AM79</f>
        <v>5000</v>
      </c>
      <c r="DT79" s="14">
        <f>INDEX(装备数值!$X$13:$AH$116,$P79*8+1,DT$2)*$AF79+INDEX(装备数值!$X$13:$AH$116,$Q79*8+2,DT$2)*$AG79+INDEX(装备数值!$X$13:$AH$116,$S79*8+3,DT$2)*$AH79+INDEX(装备数值!$X$13:$AH$116,$R79*8+4,DT$2)*$AI79+INDEX(装备数值!$X$13:$AH$116,$T79*8+5,DT$2)*$AJ79+INDEX(装备数值!$X$13:$AH$116,$U79*8+6,DT$2)*$AK79+INDEX(装备数值!$X$13:$AH$116,$V79*8+7,DT$2)*$AL79+INDEX(装备数值!$X$13:$AH$116,$W79*8+8,DT$2)*$AM79</f>
        <v>21950</v>
      </c>
      <c r="DU79" s="14">
        <f>INDEX(装备数值!$X$13:$AH$116,$P79*8+1,DU$2)*$AF79+INDEX(装备数值!$X$13:$AH$116,$Q79*8+2,DU$2)*$AG79+INDEX(装备数值!$X$13:$AH$116,$S79*8+3,DU$2)*$AH79+INDEX(装备数值!$X$13:$AH$116,$R79*8+4,DU$2)*$AI79+INDEX(装备数值!$X$13:$AH$116,$T79*8+5,DU$2)*$AJ79+INDEX(装备数值!$X$13:$AH$116,$U79*8+6,DU$2)*$AK79+INDEX(装备数值!$X$13:$AH$116,$V79*8+7,DU$2)*$AL79+INDEX(装备数值!$X$13:$AH$116,$W79*8+8,DU$2)*$AM79</f>
        <v>18750</v>
      </c>
      <c r="DV79" s="14">
        <f>INDEX(装备数值!$X$13:$AH$116,$P79*8+1,DV$2)*$AF79+INDEX(装备数值!$X$13:$AH$116,$Q79*8+2,DV$2)*$AG79+INDEX(装备数值!$X$13:$AH$116,$S79*8+3,DV$2)*$AH79+INDEX(装备数值!$X$13:$AH$116,$R79*8+4,DV$2)*$AI79+INDEX(装备数值!$X$13:$AH$116,$T79*8+5,DV$2)*$AJ79+INDEX(装备数值!$X$13:$AH$116,$U79*8+6,DV$2)*$AK79+INDEX(装备数值!$X$13:$AH$116,$V79*8+7,DV$2)*$AL79+INDEX(装备数值!$X$13:$AH$116,$W79*8+8,DV$2)*$AM79</f>
        <v>21950</v>
      </c>
      <c r="DW79" s="14">
        <f>INDEX(装备数值!$X$13:$AH$116,$P79*8+1,DW$2)*$AF79+INDEX(装备数值!$X$13:$AH$116,$Q79*8+2,DW$2)*$AG79+INDEX(装备数值!$X$13:$AH$116,$S79*8+3,DW$2)*$AH79+INDEX(装备数值!$X$13:$AH$116,$R79*8+4,DW$2)*$AI79+INDEX(装备数值!$X$13:$AH$116,$T79*8+5,DW$2)*$AJ79+INDEX(装备数值!$X$13:$AH$116,$U79*8+6,DW$2)*$AK79+INDEX(装备数值!$X$13:$AH$116,$V79*8+7,DW$2)*$AL79+INDEX(装备数值!$X$13:$AH$116,$W79*8+8,DW$2)*$AM79</f>
        <v>18750</v>
      </c>
      <c r="DX79" s="14">
        <f>INDEX(装备数值!$X$13:$AH$116,$P79*8+1,DX$2)*$AF79+INDEX(装备数值!$X$13:$AH$116,$Q79*8+2,DX$2)*$AG79+INDEX(装备数值!$X$13:$AH$116,$S79*8+3,DX$2)*$AH79+INDEX(装备数值!$X$13:$AH$116,$R79*8+4,DX$2)*$AI79+INDEX(装备数值!$X$13:$AH$116,$T79*8+5,DX$2)*$AJ79+INDEX(装备数值!$X$13:$AH$116,$U79*8+6,DX$2)*$AK79+INDEX(装备数值!$X$13:$AH$116,$V79*8+7,DX$2)*$AL79+INDEX(装备数值!$X$13:$AH$116,$W79*8+8,DX$2)*$AM79</f>
        <v>55</v>
      </c>
      <c r="DY79" s="14">
        <f>INDEX(装备数值!$X$13:$AH$116,$P79*8+1,DY$2)*$AF79+INDEX(装备数值!$X$13:$AH$116,$Q79*8+2,DY$2)*$AG79+INDEX(装备数值!$X$13:$AH$116,$S79*8+3,DY$2)*$AH79+INDEX(装备数值!$X$13:$AH$116,$R79*8+4,DY$2)*$AI79+INDEX(装备数值!$X$13:$AH$116,$T79*8+5,DY$2)*$AJ79+INDEX(装备数值!$X$13:$AH$116,$U79*8+6,DY$2)*$AK79+INDEX(装备数值!$X$13:$AH$116,$V79*8+7,DY$2)*$AL79+INDEX(装备数值!$X$13:$AH$116,$W79*8+8,DY$2)*$AM79</f>
        <v>55</v>
      </c>
      <c r="EA79" s="14">
        <f>INDEX(装备数值!$AN$17:$AN$117,MATCH(MIN($X79:$AE79),装备数值!$AO$17:$AO$117,1))</f>
        <v>32</v>
      </c>
      <c r="EB79" s="14">
        <f>IF(COUNTIF($P79:$W79,"&gt;"&amp;0)=8,INDEX(装备数值!AR$17:AR$117,$EA79+1),0)</f>
        <v>9536</v>
      </c>
      <c r="EC79" s="14">
        <f>IF(COUNTIF($P79:$W79,"&gt;"&amp;0)=8,INDEX(装备数值!AS$17:AS$117,$EA79+1),0)</f>
        <v>72000</v>
      </c>
      <c r="ED79" s="14">
        <f>IF(COUNTIF($P79:$W79,"&gt;"&amp;0)=8,INDEX(装备数值!AT$17:AT$117,$EA79+1),0)</f>
        <v>4736</v>
      </c>
      <c r="EE79" s="14">
        <f>IF(COUNTIF($P79:$W79,"&gt;"&amp;0)=8,INDEX(装备数值!AU$17:AU$117,$EA79+1),0)</f>
        <v>96000</v>
      </c>
      <c r="EF79" s="14">
        <f>IF(COUNTIF($P79:$W79,"&gt;"&amp;0)=8,INDEX(装备数值!AV$17:AV$117,$EA79+1),0)</f>
        <v>1920</v>
      </c>
      <c r="EH79" s="14">
        <f>INDEX(装备数值!$AY$17:$AY$77,MATCH(新怪物属性!AF79,装备数值!$AZ$17:$AZ$77,1))</f>
        <v>31</v>
      </c>
      <c r="EI79" s="26">
        <f>INDEX(装备数值!BA$17:BA$77,新怪物属性!EH79+1)</f>
        <v>0.48499999999999999</v>
      </c>
      <c r="EJ79" s="26">
        <f>INDEX(装备数值!BA$17:BA$77,新怪物属性!EH79+1)</f>
        <v>0.48499999999999999</v>
      </c>
      <c r="EL79" s="14">
        <f t="shared" si="144"/>
        <v>19</v>
      </c>
      <c r="EM79" s="14">
        <f>VLOOKUP(EL79,军阶与晶片数值!$W$6:$X$27,2)</f>
        <v>4</v>
      </c>
      <c r="EN79" s="14">
        <f>INDEX(军阶与晶片数值!Y$6:Y$27,$EM79+1)</f>
        <v>400</v>
      </c>
      <c r="EO79" s="14">
        <f>INDEX(军阶与晶片数值!Z$6:Z$27,$EM79+1)</f>
        <v>400</v>
      </c>
      <c r="EP79" s="14">
        <f>INDEX(军阶与晶片数值!AA$6:AA$27,$EM79+1)</f>
        <v>400</v>
      </c>
      <c r="EQ79" s="14">
        <f>INDEX(军阶与晶片数值!AB$6:AB$27,$EM79+1)</f>
        <v>400</v>
      </c>
      <c r="ER79" s="29">
        <f>INDEX(军阶与晶片数值!AC$6:AC$27,$EM79+1)</f>
        <v>20</v>
      </c>
      <c r="ES79" s="29">
        <f>INDEX(军阶与晶片数值!AD$6:AD$27,$EM79+1)</f>
        <v>10</v>
      </c>
      <c r="EU79" s="26">
        <f>INDEX(军阶与晶片数值!I$6:I$16,AN79+1)</f>
        <v>6.5000000000000002E-2</v>
      </c>
      <c r="EV79" s="26">
        <f>INDEX(军阶与晶片数值!M$6:M$16,AO79+1)</f>
        <v>6.5000000000000002E-2</v>
      </c>
      <c r="EW79" s="26">
        <f>INDEX(军阶与晶片数值!J$6:J$16,AP79+1)</f>
        <v>6.5000000000000002E-2</v>
      </c>
      <c r="EX79" s="26">
        <f>INDEX(军阶与晶片数值!K$6:K$16,AQ79+1)</f>
        <v>0.13</v>
      </c>
      <c r="EY79" s="26">
        <f>INDEX(军阶与晶片数值!L$6:L$16,AR79+1)</f>
        <v>0.13</v>
      </c>
      <c r="EZ79" s="28">
        <f>INDEX(军阶与晶片数值!N$6:N$16,AS79+1)</f>
        <v>0</v>
      </c>
      <c r="FA79" s="28">
        <f>INDEX(军阶与晶片数值!O$6:O$16,AT79+1)</f>
        <v>0</v>
      </c>
      <c r="FB79" s="28">
        <f>INDEX(军阶与晶片数值!P$6:P$16,AU79+1)</f>
        <v>0</v>
      </c>
      <c r="FC79" s="28">
        <f>INDEX(军阶与晶片数值!Q$6:Q$16,AV79+1)</f>
        <v>0</v>
      </c>
      <c r="FD79" s="26">
        <f>INDEX(军阶与晶片数值!R$6:R$16,AW79+1)</f>
        <v>0.06</v>
      </c>
      <c r="FE79" s="26">
        <f>INDEX(军阶与晶片数值!S$6:S$16,AX79+1)</f>
        <v>0.06</v>
      </c>
      <c r="FF79" s="26">
        <f>INDEX(军阶与晶片数值!T$6:T$16,AY79+1)</f>
        <v>0</v>
      </c>
      <c r="FG79" s="26">
        <f>INDEX(军阶与晶片数值!U$6:U$16,AZ79+1)</f>
        <v>0</v>
      </c>
      <c r="FI79" s="26">
        <f>INDEX(军阶与晶片数值!$C$6:$C$36,新怪物属性!$BA79+1)</f>
        <v>0.8</v>
      </c>
      <c r="FJ79" s="26">
        <f>INDEX(军阶与晶片数值!$C$6:$C$36,新怪物属性!$BA79+1)</f>
        <v>0.8</v>
      </c>
      <c r="FK79" s="26">
        <f>INDEX(军阶与晶片数值!$C$6:$C$36,新怪物属性!$BA79+1)</f>
        <v>0.8</v>
      </c>
      <c r="FL79" s="26">
        <f>INDEX(军阶与晶片数值!$C$6:$C$36,新怪物属性!$BA79+1)</f>
        <v>0.8</v>
      </c>
      <c r="FM79" s="26">
        <f>INDEX(军阶与晶片数值!$C$6:$C$36,新怪物属性!$BA79+1)</f>
        <v>0.8</v>
      </c>
      <c r="FO79" s="14">
        <f>INDEX(战舰突破!$H$6:$H$18,新怪物属性!$J79+1)+INDEX(战舰突破!$H$23:$H$35,新怪物属性!$K79+1)+INDEX(战舰突破!$H$40:$H$52,新怪物属性!$L79+1)</f>
        <v>200</v>
      </c>
      <c r="FP79" s="14">
        <f>INDEX(战舰突破!$I$6:$I$18,新怪物属性!$J79+1)+INDEX(战舰突破!$I$23:$I$35,新怪物属性!$K79+1)+INDEX(战舰突破!$I$40:$I$52,新怪物属性!$L79+1)</f>
        <v>200</v>
      </c>
      <c r="FQ79" s="14">
        <f>INDEX(战舰突破!$J$6:$J$18,新怪物属性!$J79+1)+INDEX(战舰突破!$J$23:$J$35,新怪物属性!$K79+1)+INDEX(战舰突破!$J$40:$J$52,新怪物属性!$L79+1)</f>
        <v>0</v>
      </c>
      <c r="FR79" s="14">
        <f>INDEX(战舰突破!$K$6:$K$18,新怪物属性!$J79+1)+INDEX(战舰突破!$K$23:$K$35,新怪物属性!$K79+1)+INDEX(战舰突破!$K$40:$K$52,新怪物属性!$L79+1)</f>
        <v>0</v>
      </c>
      <c r="FS79" s="14">
        <f>INDEX(战舰突破!$L$6:$L$18,新怪物属性!$J79+1)+INDEX(战舰突破!$L$23:$L$35,新怪物属性!$K79+1)+INDEX(战舰突破!$L$40:$L$52,新怪物属性!$L79+1)</f>
        <v>200</v>
      </c>
      <c r="FT79" s="18">
        <f>INDEX(战舰突破!$N$6:$N$18,新怪物属性!$J79+1)+INDEX(战舰突破!$N$23:$N$35,新怪物属性!$K79+1)+INDEX(战舰突破!$N$40:$N$52,新怪物属性!$L79+1)</f>
        <v>0</v>
      </c>
      <c r="FU79" s="18">
        <f>INDEX(战舰突破!$O$6:$O$18,新怪物属性!$J79+1)+INDEX(战舰突破!$O$23:$O$35,新怪物属性!$K79+1)+INDEX(战舰突破!$O$40:$O$52,新怪物属性!$L79+1)</f>
        <v>0.6</v>
      </c>
      <c r="FV79" s="18">
        <f>INDEX(战舰突破!$P$6:$P$18,新怪物属性!$J79+1)+INDEX(战舰突破!$P$23:$P$35,新怪物属性!$K79+1)+INDEX(战舰突破!$P$40:$P$52,新怪物属性!$L79+1)</f>
        <v>0</v>
      </c>
      <c r="FW79" s="18">
        <f>INDEX(战舰突破!$Q$6:$Q$18,新怪物属性!$J79+1)+INDEX(战舰突破!$Q$23:$Q$35,新怪物属性!$K79+1)+INDEX(战舰突破!$Q$40:$Q$52,新怪物属性!$L79+1)</f>
        <v>0.3</v>
      </c>
      <c r="FX79" s="18">
        <f>INDEX(战舰突破!$R$6:$R$18,新怪物属性!$J79+1)+INDEX(战舰突破!$R$23:$R$35,新怪物属性!$K79+1)+INDEX(战舰突破!$R$40:$R$52,新怪物属性!$L79+1)</f>
        <v>0</v>
      </c>
      <c r="FY79" s="18">
        <f>INDEX(战舰突破!$M$6:$M$18,新怪物属性!$J79+1)+INDEX(战舰突破!$M$23:$M$35,新怪物属性!$K79+1)+INDEX(战舰突破!$M$40:$M$52,新怪物属性!$L79+1)</f>
        <v>0.2</v>
      </c>
      <c r="FZ79" s="22">
        <f>INDEX(战舰突破!$W$6:$W$18,新怪物属性!$J79+1)+INDEX(战舰突破!$W$23:$W$35,新怪物属性!$K79+1)+INDEX(战舰突破!$W$40:$W$52,新怪物属性!$L79+1)</f>
        <v>0.5</v>
      </c>
      <c r="GC79" s="14">
        <f>INDEX(战舰突破!$S$6:$S$18,新怪物属性!$J79+1)</f>
        <v>0</v>
      </c>
      <c r="GD79" s="14">
        <f>INDEX(战舰突破!$T$6:$T$18,新怪物属性!$J79+1)</f>
        <v>0.5</v>
      </c>
      <c r="GE79" s="14">
        <f>INDEX(战舰突破!$U$6:$U$18,新怪物属性!$J79+1)</f>
        <v>0.1</v>
      </c>
      <c r="GF79" s="14">
        <f>INDEX(战舰突破!$V$6:$V$18,新怪物属性!$J79+1)</f>
        <v>1</v>
      </c>
      <c r="GG79" s="14">
        <f>INDEX(战舰突破!$X$6:$X$18,新怪物属性!$J79+1)</f>
        <v>8</v>
      </c>
      <c r="GI79" s="14">
        <f>INDEX(战舰突破!$S$23:$S$35,新怪物属性!$J79+1)</f>
        <v>0.6</v>
      </c>
      <c r="GJ79" s="14">
        <f>INDEX(战舰突破!$T$23:$T$35,新怪物属性!$J79+1)</f>
        <v>0.25</v>
      </c>
      <c r="GK79" s="14">
        <f>INDEX(战舰突破!$U$23:$U$35,新怪物属性!$J79+1)</f>
        <v>0.1</v>
      </c>
      <c r="GL79" s="14">
        <f>INDEX(战舰突破!$V$23:$V$35,新怪物属性!$J79+1)</f>
        <v>1</v>
      </c>
      <c r="GM79" s="14">
        <f>INDEX(战舰突破!$X$23:$X$35,新怪物属性!$J79+1)</f>
        <v>120</v>
      </c>
      <c r="GO79" s="14">
        <f>INDEX(战舰突破!$S$40:$S$52,新怪物属性!$J79+1)</f>
        <v>0.6</v>
      </c>
      <c r="GP79" s="14">
        <f>INDEX(战舰突破!$T$40:$T$52,新怪物属性!$J79+1)</f>
        <v>0.25</v>
      </c>
      <c r="GQ79" s="14">
        <f>INDEX(战舰突破!$U$40:$U$52,新怪物属性!$J79+1)</f>
        <v>0.1</v>
      </c>
      <c r="GR79" s="14">
        <f>INDEX(战舰突破!$V$40:$V$52,新怪物属性!$J79+1)</f>
        <v>1</v>
      </c>
      <c r="GS79" s="14">
        <f>INDEX(战舰突破!$X$40:$X$52,新怪物属性!$J79+1)</f>
        <v>200</v>
      </c>
      <c r="GV79" s="14">
        <v>2</v>
      </c>
      <c r="GW79" s="14">
        <v>24</v>
      </c>
      <c r="GX79" s="14">
        <v>1</v>
      </c>
      <c r="GY79" s="14">
        <v>22</v>
      </c>
      <c r="GZ79" s="14">
        <v>3</v>
      </c>
      <c r="HA79" s="14">
        <v>19</v>
      </c>
      <c r="HB79" s="14">
        <v>1</v>
      </c>
      <c r="HC79" s="14">
        <v>17</v>
      </c>
      <c r="HD79" s="14">
        <v>1</v>
      </c>
      <c r="HE79" s="14">
        <v>1</v>
      </c>
      <c r="HF79" s="14">
        <v>1</v>
      </c>
      <c r="HG79" s="14">
        <v>5</v>
      </c>
      <c r="HH79" s="14">
        <v>0</v>
      </c>
      <c r="HI79" s="14">
        <v>10</v>
      </c>
      <c r="HJ79" s="14">
        <v>0</v>
      </c>
      <c r="HK79" s="14">
        <v>0</v>
      </c>
      <c r="HL79" s="14">
        <v>0</v>
      </c>
      <c r="HM79" s="14">
        <v>0</v>
      </c>
      <c r="HN79" s="14">
        <v>0</v>
      </c>
      <c r="HO79" s="14">
        <v>0</v>
      </c>
      <c r="HP79" s="14">
        <v>0</v>
      </c>
      <c r="HQ79" s="14">
        <v>0</v>
      </c>
      <c r="HR79" s="14">
        <v>0</v>
      </c>
      <c r="HS79" s="14">
        <v>0</v>
      </c>
      <c r="HT79" s="14">
        <v>0</v>
      </c>
      <c r="HU79" s="14">
        <v>0</v>
      </c>
      <c r="HX79" s="14">
        <v>7</v>
      </c>
      <c r="HY79" s="14">
        <v>6</v>
      </c>
      <c r="IB79" s="14">
        <f>IF($GV79=0,0,INDEX(战宠!P$15:P$27,新怪物属性!$GV$3)*(INDEX(战宠!$U$7:$Y$10,1,新怪物属性!$GV79)))*(新怪物属性!$GW79+4)
+IF($GX79=0,0,INDEX(战宠!P$15:P$27,新怪物属性!$GX$3)*(INDEX(战宠!$U$7:$Y$10,1,新怪物属性!$GX79)))*(新怪物属性!$GY79+4)
+IF($GZ79=0,0,INDEX(战宠!P$15:P$27,新怪物属性!$GZ$3)*(INDEX(战宠!$U$7:$Y$10,1,新怪物属性!$GZ79)))*(新怪物属性!$HA79+4)
+IF($HB79=0,0,INDEX(战宠!P$15:P$27,新怪物属性!$HB$3)*(INDEX(战宠!$U$7:$Y$10,1,新怪物属性!$HB79)))*(新怪物属性!$HC79+4)
+IF($HD79=0,0,INDEX(战宠!P$15:P$27,新怪物属性!$HD$3)*(INDEX(战宠!$U$7:$Y$10,1,新怪物属性!$HD79)))*(新怪物属性!$HE79+4)
+IF($HF79=0,0,INDEX(战宠!P$15:P$27,新怪物属性!$HF$3)*(INDEX(战宠!$U$7:$Y$10,1,新怪物属性!$HF79)))*(新怪物属性!$HG79+4)
+IF($HH79=0,0,INDEX(战宠!P$15:P$27,新怪物属性!$HH$3)*(INDEX(战宠!$U$7:$Y$10,1,新怪物属性!$HH79)))*(新怪物属性!$HI79+4)
+IF($HJ79=0,0,INDEX(战宠!P$15:P$27,新怪物属性!$HJ$3)*(INDEX(战宠!$U$7:$Y$10,1,新怪物属性!$HJ79)))*(新怪物属性!$HK79+4)
+IF($HL79=0,0,INDEX(战宠!P$15:P$27,新怪物属性!$HL$3)*(INDEX(战宠!$U$7:$Y$10,1,新怪物属性!$HL79)))*(新怪物属性!$HM79+4)
+IF($HN79=0,0,INDEX(战宠!P$15:P$27,新怪物属性!$HN$3)*(INDEX(战宠!$U$7:$Y$10,1,新怪物属性!$HN79)))*(新怪物属性!$HO79+4)
+IF($HP79=0,0,INDEX(战宠!P$15:P$27,新怪物属性!$HP$3)*(INDEX(战宠!$U$7:$Y$10,1,新怪物属性!$HP79)))*(新怪物属性!$HQ79+4)
+IF($HR79=0,0,INDEX(战宠!P$15:P$27,新怪物属性!$HR$3)*(INDEX(战宠!$U$7:$Y$10,1,新怪物属性!$HR79)))*(新怪物属性!$HS79+4)
+IF($HT79=0,0,INDEX(战宠!P$15:P$27,新怪物属性!$HT$3)*(INDEX(战宠!$U$7:$Y$10,1,新怪物属性!$HT79)))*(新怪物属性!$HU79+4)</f>
        <v>118400</v>
      </c>
      <c r="IC79" s="14">
        <f>IF($GV79=0,0,INDEX(战宠!Q$15:Q$27,新怪物属性!$GV$3)*(INDEX(战宠!$U$7:$Y$10,1,新怪物属性!$GV79)))*(新怪物属性!$GW79+4)
+IF($GX79=0,0,INDEX(战宠!Q$15:Q$27,新怪物属性!$GX$3)*(INDEX(战宠!$U$7:$Y$10,1,新怪物属性!$GX79)))*(新怪物属性!$GY79+4)
+IF($GZ79=0,0,INDEX(战宠!Q$15:Q$27,新怪物属性!$GZ$3)*(INDEX(战宠!$U$7:$Y$10,1,新怪物属性!$GZ79)))*(新怪物属性!$HA79+4)
+IF($HB79=0,0,INDEX(战宠!Q$15:Q$27,新怪物属性!$HB$3)*(INDEX(战宠!$U$7:$Y$10,1,新怪物属性!$HB79)))*(新怪物属性!$HC79+4)
+IF($HD79=0,0,INDEX(战宠!Q$15:Q$27,新怪物属性!$HD$3)*(INDEX(战宠!$U$7:$Y$10,1,新怪物属性!$HD79)))*(新怪物属性!$HE79+4)
+IF($HF79=0,0,INDEX(战宠!Q$15:Q$27,新怪物属性!$HF$3)*(INDEX(战宠!$U$7:$Y$10,1,新怪物属性!$HF79)))*(新怪物属性!$HG79+4)
+IF($HH79=0,0,INDEX(战宠!Q$15:Q$27,新怪物属性!$HH$3)*(INDEX(战宠!$U$7:$Y$10,1,新怪物属性!$HH79)))*(新怪物属性!$HI79+4)
+IF($HJ79=0,0,INDEX(战宠!Q$15:Q$27,新怪物属性!$HJ$3)*(INDEX(战宠!$U$7:$Y$10,1,新怪物属性!$HJ79)))*(新怪物属性!$HK79+4)
+IF($HL79=0,0,INDEX(战宠!Q$15:Q$27,新怪物属性!$HL$3)*(INDEX(战宠!$U$7:$Y$10,1,新怪物属性!$HL79)))*(新怪物属性!$HM79+4)
+IF($HN79=0,0,INDEX(战宠!Q$15:Q$27,新怪物属性!$HN$3)*(INDEX(战宠!$U$7:$Y$10,1,新怪物属性!$HN79)))*(新怪物属性!$HO79+4)
+IF($HP79=0,0,INDEX(战宠!Q$15:Q$27,新怪物属性!$HP$3)*(INDEX(战宠!$U$7:$Y$10,1,新怪物属性!$HP79)))*(新怪物属性!$HQ79+4)
+IF($HR79=0,0,INDEX(战宠!Q$15:Q$27,新怪物属性!$HR$3)*(INDEX(战宠!$U$7:$Y$10,1,新怪物属性!$HR79)))*(新怪物属性!$HS79+4)
+IF($HT79=0,0,INDEX(战宠!Q$15:Q$27,新怪物属性!$HT$3)*(INDEX(战宠!$U$7:$Y$10,1,新怪物属性!$HT79)))*(新怪物属性!$HU79+4)</f>
        <v>906000</v>
      </c>
      <c r="ID79" s="14">
        <f>IF($GV79=0,0,INDEX(战宠!R$15:R$27,新怪物属性!$GV$3)*(INDEX(战宠!$U$7:$Y$10,1,新怪物属性!$GV79)))*(新怪物属性!$GW79+4)
+IF($GX79=0,0,INDEX(战宠!R$15:R$27,新怪物属性!$GX$3)*(INDEX(战宠!$U$7:$Y$10,1,新怪物属性!$GX79)))*(新怪物属性!$GY79+4)
+IF($GZ79=0,0,INDEX(战宠!R$15:R$27,新怪物属性!$GZ$3)*(INDEX(战宠!$U$7:$Y$10,1,新怪物属性!$GZ79)))*(新怪物属性!$HA79+4)
+IF($HB79=0,0,INDEX(战宠!R$15:R$27,新怪物属性!$HB$3)*(INDEX(战宠!$U$7:$Y$10,1,新怪物属性!$HB79)))*(新怪物属性!$HC79+4)
+IF($HD79=0,0,INDEX(战宠!R$15:R$27,新怪物属性!$HD$3)*(INDEX(战宠!$U$7:$Y$10,1,新怪物属性!$HD79)))*(新怪物属性!$HE79+4)
+IF($HF79=0,0,INDEX(战宠!R$15:R$27,新怪物属性!$HF$3)*(INDEX(战宠!$U$7:$Y$10,1,新怪物属性!$HF79)))*(新怪物属性!$HG79+4)
+IF($HH79=0,0,INDEX(战宠!R$15:R$27,新怪物属性!$HH$3)*(INDEX(战宠!$U$7:$Y$10,1,新怪物属性!$HH79)))*(新怪物属性!$HI79+4)
+IF($HJ79=0,0,INDEX(战宠!R$15:R$27,新怪物属性!$HJ$3)*(INDEX(战宠!$U$7:$Y$10,1,新怪物属性!$HJ79)))*(新怪物属性!$HK79+4)
+IF($HL79=0,0,INDEX(战宠!R$15:R$27,新怪物属性!$HL$3)*(INDEX(战宠!$U$7:$Y$10,1,新怪物属性!$HL79)))*(新怪物属性!$HM79+4)
+IF($HN79=0,0,INDEX(战宠!R$15:R$27,新怪物属性!$HN$3)*(INDEX(战宠!$U$7:$Y$10,1,新怪物属性!$HN79)))*(新怪物属性!$HO79+4)
+IF($HP79=0,0,INDEX(战宠!R$15:R$27,新怪物属性!$HP$3)*(INDEX(战宠!$U$7:$Y$10,1,新怪物属性!$HP79)))*(新怪物属性!$HQ79+4)
+IF($HR79=0,0,INDEX(战宠!R$15:R$27,新怪物属性!$HR$3)*(INDEX(战宠!$U$7:$Y$10,1,新怪物属性!$HR79)))*(新怪物属性!$HS79+4)
+IF($HT79=0,0,INDEX(战宠!R$15:R$27,新怪物属性!$HT$3)*(INDEX(战宠!$U$7:$Y$10,1,新怪物属性!$HT79)))*(新怪物属性!$HU79+4)</f>
        <v>58000</v>
      </c>
      <c r="IE79" s="14">
        <f>IF($GV79=0,0,INDEX(战宠!S$15:S$27,新怪物属性!$GV$3)*(INDEX(战宠!$U$7:$Y$10,1,新怪物属性!$GV79)))*(新怪物属性!$GW79+4)
+IF($GX79=0,0,INDEX(战宠!S$15:S$27,新怪物属性!$GX$3)*(INDEX(战宠!$U$7:$Y$10,1,新怪物属性!$GX79)))*(新怪物属性!$GY79+4)
+IF($GZ79=0,0,INDEX(战宠!S$15:S$27,新怪物属性!$GZ$3)*(INDEX(战宠!$U$7:$Y$10,1,新怪物属性!$GZ79)))*(新怪物属性!$HA79+4)
+IF($HB79=0,0,INDEX(战宠!S$15:S$27,新怪物属性!$HB$3)*(INDEX(战宠!$U$7:$Y$10,1,新怪物属性!$HB79)))*(新怪物属性!$HC79+4)
+IF($HD79=0,0,INDEX(战宠!S$15:S$27,新怪物属性!$HD$3)*(INDEX(战宠!$U$7:$Y$10,1,新怪物属性!$HD79)))*(新怪物属性!$HE79+4)
+IF($HF79=0,0,INDEX(战宠!S$15:S$27,新怪物属性!$HF$3)*(INDEX(战宠!$U$7:$Y$10,1,新怪物属性!$HF79)))*(新怪物属性!$HG79+4)
+IF($HH79=0,0,INDEX(战宠!S$15:S$27,新怪物属性!$HH$3)*(INDEX(战宠!$U$7:$Y$10,1,新怪物属性!$HH79)))*(新怪物属性!$HI79+4)
+IF($HJ79=0,0,INDEX(战宠!S$15:S$27,新怪物属性!$HJ$3)*(INDEX(战宠!$U$7:$Y$10,1,新怪物属性!$HJ79)))*(新怪物属性!$HK79+4)
+IF($HL79=0,0,INDEX(战宠!S$15:S$27,新怪物属性!$HL$3)*(INDEX(战宠!$U$7:$Y$10,1,新怪物属性!$HL79)))*(新怪物属性!$HM79+4)
+IF($HN79=0,0,INDEX(战宠!S$15:S$27,新怪物属性!$HN$3)*(INDEX(战宠!$U$7:$Y$10,1,新怪物属性!$HN79)))*(新怪物属性!$HO79+4)
+IF($HP79=0,0,INDEX(战宠!S$15:S$27,新怪物属性!$HP$3)*(INDEX(战宠!$U$7:$Y$10,1,新怪物属性!$HP79)))*(新怪物属性!$HQ79+4)
+IF($HR79=0,0,INDEX(战宠!S$15:S$27,新怪物属性!$HR$3)*(INDEX(战宠!$U$7:$Y$10,1,新怪物属性!$HR79)))*(新怪物属性!$HS79+4)
+IF($HT79=0,0,INDEX(战宠!S$15:S$27,新怪物属性!$HT$3)*(INDEX(战宠!$U$7:$Y$10,1,新怪物属性!$HT79)))*(新怪物属性!$HU79+4)</f>
        <v>1450000</v>
      </c>
      <c r="IF79" s="14">
        <f>IF($GV79=0,0,INDEX(战宠!T$15:T$27,新怪物属性!$GV$3)*(INDEX(战宠!$U$7:$Y$10,1,新怪物属性!$GV79)))*(新怪物属性!$GW79+4)
+IF($GX79=0,0,INDEX(战宠!T$15:T$27,新怪物属性!$GX$3)*(INDEX(战宠!$U$7:$Y$10,1,新怪物属性!$GX79)))*(新怪物属性!$GY79+4)
+IF($GZ79=0,0,INDEX(战宠!T$15:T$27,新怪物属性!$GZ$3)*(INDEX(战宠!$U$7:$Y$10,1,新怪物属性!$GZ79)))*(新怪物属性!$HA79+4)
+IF($HB79=0,0,INDEX(战宠!T$15:T$27,新怪物属性!$HB$3)*(INDEX(战宠!$U$7:$Y$10,1,新怪物属性!$HB79)))*(新怪物属性!$HC79+4)
+IF($HD79=0,0,INDEX(战宠!T$15:T$27,新怪物属性!$HD$3)*(INDEX(战宠!$U$7:$Y$10,1,新怪物属性!$HD79)))*(新怪物属性!$HE79+4)
+IF($HF79=0,0,INDEX(战宠!T$15:T$27,新怪物属性!$HF$3)*(INDEX(战宠!$U$7:$Y$10,1,新怪物属性!$HF79)))*(新怪物属性!$HG79+4)
+IF($HH79=0,0,INDEX(战宠!T$15:T$27,新怪物属性!$HH$3)*(INDEX(战宠!$U$7:$Y$10,1,新怪物属性!$HH79)))*(新怪物属性!$HI79+4)
+IF($HJ79=0,0,INDEX(战宠!T$15:T$27,新怪物属性!$HJ$3)*(INDEX(战宠!$U$7:$Y$10,1,新怪物属性!$HJ79)))*(新怪物属性!$HK79+4)
+IF($HL79=0,0,INDEX(战宠!T$15:T$27,新怪物属性!$HL$3)*(INDEX(战宠!$U$7:$Y$10,1,新怪物属性!$HL79)))*(新怪物属性!$HM79+4)
+IF($HN79=0,0,INDEX(战宠!T$15:T$27,新怪物属性!$HN$3)*(INDEX(战宠!$U$7:$Y$10,1,新怪物属性!$HN79)))*(新怪物属性!$HO79+4)
+IF($HP79=0,0,INDEX(战宠!T$15:T$27,新怪物属性!$HP$3)*(INDEX(战宠!$U$7:$Y$10,1,新怪物属性!$HP79)))*(新怪物属性!$HQ79+4)
+IF($HR79=0,0,INDEX(战宠!T$15:T$27,新怪物属性!$HR$3)*(INDEX(战宠!$U$7:$Y$10,1,新怪物属性!$HR79)))*(新怪物属性!$HS79+4)
+IF($HT79=0,0,INDEX(战宠!T$15:T$27,新怪物属性!$HT$3)*(INDEX(战宠!$U$7:$Y$10,1,新怪物属性!$HT79)))*(新怪物属性!$HU79+4)</f>
        <v>37595</v>
      </c>
      <c r="II79" s="14">
        <f>IF(HX79=0,0,INDEX(战宠!$D$15:$D$27,新怪物属性!HX79))</f>
        <v>0.3</v>
      </c>
      <c r="IJ79" s="14">
        <f>IF(HY79=0,0,INDEX(战宠!$D$15:$D$27,新怪物属性!HY79))</f>
        <v>0.2</v>
      </c>
      <c r="IM79" s="14">
        <f t="shared" si="189"/>
        <v>706776</v>
      </c>
      <c r="IN79" s="14">
        <f t="shared" si="190"/>
        <v>707555</v>
      </c>
      <c r="IO79" s="14">
        <f t="shared" si="191"/>
        <v>657966</v>
      </c>
      <c r="IP79" s="14">
        <f t="shared" si="192"/>
        <v>706776</v>
      </c>
      <c r="IQ79" s="14">
        <f t="shared" si="193"/>
        <v>706776</v>
      </c>
      <c r="IR79" s="14">
        <f t="shared" si="145"/>
        <v>5762348</v>
      </c>
      <c r="IS79" s="14">
        <f t="shared" si="146"/>
        <v>201564</v>
      </c>
      <c r="IT79" s="14">
        <f t="shared" si="147"/>
        <v>6092973</v>
      </c>
      <c r="IU79" s="14">
        <f t="shared" si="148"/>
        <v>129612</v>
      </c>
      <c r="IV79" s="28">
        <f t="shared" si="149"/>
        <v>22600</v>
      </c>
      <c r="IW79" s="28">
        <f t="shared" si="150"/>
        <v>20400</v>
      </c>
      <c r="IX79" s="28">
        <f t="shared" si="151"/>
        <v>22600</v>
      </c>
      <c r="IY79" s="28">
        <f t="shared" si="152"/>
        <v>20400</v>
      </c>
      <c r="IZ79" s="28">
        <f t="shared" si="153"/>
        <v>1.6528050000000001</v>
      </c>
      <c r="JA79" s="28">
        <f t="shared" si="154"/>
        <v>1.6528050000000001</v>
      </c>
      <c r="JB79" s="28">
        <f t="shared" si="155"/>
        <v>75</v>
      </c>
      <c r="JC79" s="28">
        <f t="shared" si="156"/>
        <v>65</v>
      </c>
      <c r="JD79" s="14">
        <f t="shared" si="157"/>
        <v>1</v>
      </c>
      <c r="JE79" s="14">
        <f t="shared" si="158"/>
        <v>1.6</v>
      </c>
      <c r="JF79" s="14">
        <f t="shared" si="159"/>
        <v>1.6</v>
      </c>
      <c r="JG79" s="18">
        <f t="shared" si="160"/>
        <v>1.7</v>
      </c>
      <c r="JH79" s="18">
        <f t="shared" si="161"/>
        <v>1.45</v>
      </c>
      <c r="JI79" s="18">
        <f t="shared" si="162"/>
        <v>1.45</v>
      </c>
      <c r="JJ79" s="29">
        <f t="shared" si="194"/>
        <v>22750</v>
      </c>
      <c r="JK79" s="29">
        <f t="shared" si="194"/>
        <v>23050</v>
      </c>
      <c r="JL79" s="29">
        <f t="shared" si="194"/>
        <v>23050</v>
      </c>
      <c r="JM79" s="26">
        <f t="shared" si="163"/>
        <v>0.1</v>
      </c>
      <c r="JN79" s="26">
        <f t="shared" si="164"/>
        <v>0.1</v>
      </c>
      <c r="JO79" s="26">
        <f t="shared" si="165"/>
        <v>0.1</v>
      </c>
      <c r="JP79" s="14">
        <f t="shared" si="166"/>
        <v>3</v>
      </c>
      <c r="JQ79" s="14">
        <f t="shared" si="167"/>
        <v>3</v>
      </c>
      <c r="JR79" s="14">
        <f t="shared" si="168"/>
        <v>3</v>
      </c>
      <c r="JS79" s="14">
        <f t="shared" si="169"/>
        <v>8</v>
      </c>
      <c r="JT79" s="14">
        <f t="shared" si="170"/>
        <v>120</v>
      </c>
      <c r="JU79" s="14">
        <f t="shared" si="171"/>
        <v>200</v>
      </c>
      <c r="JV79">
        <v>75</v>
      </c>
      <c r="JW79" s="14">
        <f t="shared" si="195"/>
        <v>45800732</v>
      </c>
      <c r="JY79" s="14">
        <f t="shared" si="226"/>
        <v>403128</v>
      </c>
      <c r="JZ79" s="14">
        <f t="shared" si="196"/>
        <v>450965</v>
      </c>
      <c r="KA79" s="29">
        <f t="shared" si="197"/>
        <v>19584</v>
      </c>
      <c r="KB79" s="29">
        <f t="shared" si="198"/>
        <v>13923</v>
      </c>
      <c r="KC79" s="29">
        <f t="shared" si="199"/>
        <v>16687</v>
      </c>
      <c r="KD79" s="29">
        <f t="shared" si="200"/>
        <v>18045</v>
      </c>
      <c r="KE79" s="14">
        <f t="shared" si="224"/>
        <v>1.6528050000000001</v>
      </c>
      <c r="KF79" s="14">
        <f t="shared" si="225"/>
        <v>1.6528050000000001</v>
      </c>
      <c r="KG79" s="14">
        <f t="shared" si="201"/>
        <v>353357.70254217152</v>
      </c>
      <c r="KH79" s="26">
        <f t="shared" si="172"/>
        <v>0.49240445422051127</v>
      </c>
      <c r="KI79" s="26">
        <f t="shared" si="173"/>
        <v>0.58375693160813302</v>
      </c>
      <c r="KJ79" s="29">
        <f t="shared" si="202"/>
        <v>73600</v>
      </c>
      <c r="KK79" s="29">
        <f t="shared" si="203"/>
        <v>302112</v>
      </c>
      <c r="KL79" s="29">
        <f t="shared" si="204"/>
        <v>350904</v>
      </c>
      <c r="KM79" s="23">
        <f t="shared" si="205"/>
        <v>176640</v>
      </c>
      <c r="KN79" s="23">
        <f t="shared" si="206"/>
        <v>100442</v>
      </c>
      <c r="KO79" s="26">
        <f t="shared" si="174"/>
        <v>0.55937776933789074</v>
      </c>
      <c r="KP79" s="26">
        <f t="shared" si="175"/>
        <v>0.57124636029877185</v>
      </c>
      <c r="KQ79" s="26">
        <f t="shared" si="176"/>
        <v>0.57124636029877185</v>
      </c>
      <c r="KR79" s="26">
        <f t="shared" si="207"/>
        <v>0.15937776933789072</v>
      </c>
      <c r="KS79" s="26">
        <v>0.1</v>
      </c>
      <c r="KT79" s="29">
        <f t="shared" si="177"/>
        <v>1.8000000000000003</v>
      </c>
      <c r="KU79" s="29">
        <f t="shared" si="178"/>
        <v>2.9179794910748194</v>
      </c>
      <c r="KV79" s="29">
        <f t="shared" si="179"/>
        <v>2.9179794910748194</v>
      </c>
      <c r="KW79" s="29">
        <f t="shared" si="180"/>
        <v>662400</v>
      </c>
      <c r="KX79" s="29">
        <f t="shared" si="181"/>
        <v>587704.41333839716</v>
      </c>
      <c r="KY79" s="29">
        <f t="shared" si="182"/>
        <v>511965.33766805922</v>
      </c>
      <c r="KZ79" s="29">
        <f t="shared" si="183"/>
        <v>3203841</v>
      </c>
      <c r="LA79" s="14">
        <f t="shared" si="184"/>
        <v>1762069.75</v>
      </c>
      <c r="LE79" s="14">
        <v>1</v>
      </c>
      <c r="LF79" s="14">
        <v>1</v>
      </c>
      <c r="LG79" s="14">
        <v>480</v>
      </c>
      <c r="LH79" s="14">
        <v>80</v>
      </c>
      <c r="LI79" s="14">
        <v>60</v>
      </c>
      <c r="LJ79" s="14">
        <v>60</v>
      </c>
      <c r="LK79" s="14">
        <v>60</v>
      </c>
      <c r="LL79" s="23">
        <f t="shared" si="208"/>
        <v>248369623</v>
      </c>
      <c r="LM79" s="23">
        <f t="shared" si="209"/>
        <v>1</v>
      </c>
      <c r="LN79" s="23">
        <f t="shared" si="210"/>
        <v>248369.62</v>
      </c>
      <c r="LO79" s="14">
        <v>1</v>
      </c>
      <c r="LP79" s="14">
        <v>1</v>
      </c>
      <c r="LQ79" s="14">
        <v>240</v>
      </c>
      <c r="LR79" s="14">
        <v>35</v>
      </c>
      <c r="LS79" s="14">
        <v>22</v>
      </c>
      <c r="LT79" s="14">
        <v>30</v>
      </c>
      <c r="LU79" s="14">
        <v>30</v>
      </c>
      <c r="LV79" s="23">
        <f t="shared" si="211"/>
        <v>129682550</v>
      </c>
      <c r="LW79" s="23">
        <f t="shared" si="212"/>
        <v>1</v>
      </c>
      <c r="LX79" s="23">
        <f t="shared" si="213"/>
        <v>129682.55</v>
      </c>
      <c r="MB79">
        <f t="shared" si="185"/>
        <v>2.0791479733590159</v>
      </c>
      <c r="MC79">
        <f t="shared" si="186"/>
        <v>3.4364261661076485</v>
      </c>
      <c r="ME79" s="14">
        <v>10</v>
      </c>
      <c r="MF79" s="14">
        <v>2</v>
      </c>
      <c r="MG79" s="14">
        <v>1.5</v>
      </c>
      <c r="MH79" s="23">
        <f t="shared" si="187"/>
        <v>6603214</v>
      </c>
      <c r="MI79" s="23">
        <f t="shared" si="214"/>
        <v>1</v>
      </c>
      <c r="MJ79" s="23">
        <f t="shared" si="215"/>
        <v>6603.21</v>
      </c>
      <c r="MK79" s="14">
        <v>30</v>
      </c>
      <c r="ML79" s="14">
        <v>6</v>
      </c>
      <c r="MM79" s="14">
        <v>4</v>
      </c>
      <c r="MN79" s="23">
        <f t="shared" si="188"/>
        <v>18990499</v>
      </c>
      <c r="MO79" s="23">
        <f t="shared" si="216"/>
        <v>1</v>
      </c>
      <c r="MP79" s="23">
        <f t="shared" si="217"/>
        <v>18990.5</v>
      </c>
      <c r="MR79" s="23">
        <f t="shared" si="218"/>
        <v>25320665</v>
      </c>
      <c r="MS79" s="23">
        <f t="shared" si="219"/>
        <v>1</v>
      </c>
      <c r="MT79" s="23">
        <f t="shared" si="220"/>
        <v>25320.67</v>
      </c>
      <c r="MU79" s="23">
        <f t="shared" si="221"/>
        <v>9904821</v>
      </c>
      <c r="MV79" s="23">
        <f t="shared" si="222"/>
        <v>1</v>
      </c>
      <c r="MW79" s="23">
        <f t="shared" si="223"/>
        <v>9904.82</v>
      </c>
    </row>
    <row r="80" spans="1:361" ht="16.5" x14ac:dyDescent="0.2">
      <c r="A80">
        <v>45</v>
      </c>
      <c r="B80">
        <v>950</v>
      </c>
      <c r="C80" s="14">
        <v>8</v>
      </c>
      <c r="D80" s="14">
        <v>340</v>
      </c>
      <c r="E80" s="14"/>
      <c r="F80" s="14"/>
      <c r="G80" s="14">
        <v>340</v>
      </c>
      <c r="H80" s="14">
        <v>340</v>
      </c>
      <c r="I80" s="14">
        <v>340</v>
      </c>
      <c r="J80" s="14">
        <v>7</v>
      </c>
      <c r="K80" s="14">
        <v>7</v>
      </c>
      <c r="L80" s="14">
        <v>7</v>
      </c>
      <c r="M80" s="14">
        <v>4</v>
      </c>
      <c r="N80" s="14">
        <v>4</v>
      </c>
      <c r="O80" s="14">
        <v>4</v>
      </c>
      <c r="P80" s="14">
        <v>7</v>
      </c>
      <c r="Q80" s="14">
        <v>7</v>
      </c>
      <c r="R80" s="14">
        <v>7</v>
      </c>
      <c r="S80" s="14">
        <v>7</v>
      </c>
      <c r="T80" s="14">
        <v>7</v>
      </c>
      <c r="U80" s="14">
        <v>7</v>
      </c>
      <c r="V80" s="14">
        <v>7</v>
      </c>
      <c r="W80" s="14">
        <v>7</v>
      </c>
      <c r="X80" s="14">
        <v>340</v>
      </c>
      <c r="Y80" s="14">
        <v>340</v>
      </c>
      <c r="Z80" s="14">
        <v>340</v>
      </c>
      <c r="AA80" s="14">
        <v>340</v>
      </c>
      <c r="AB80" s="14">
        <v>340</v>
      </c>
      <c r="AC80" s="14">
        <v>340</v>
      </c>
      <c r="AD80" s="14">
        <v>340</v>
      </c>
      <c r="AE80" s="14">
        <v>340</v>
      </c>
      <c r="AF80" s="14">
        <v>64</v>
      </c>
      <c r="AG80" s="14">
        <v>52</v>
      </c>
      <c r="AH80" s="14">
        <v>52</v>
      </c>
      <c r="AI80" s="14">
        <v>52</v>
      </c>
      <c r="AJ80" s="14">
        <v>52</v>
      </c>
      <c r="AK80" s="14">
        <v>52</v>
      </c>
      <c r="AL80" s="14">
        <v>56</v>
      </c>
      <c r="AM80" s="14">
        <v>56</v>
      </c>
      <c r="AN80" s="14">
        <v>3</v>
      </c>
      <c r="AO80" s="14">
        <v>3</v>
      </c>
      <c r="AP80" s="14">
        <v>3</v>
      </c>
      <c r="AQ80" s="14">
        <v>3</v>
      </c>
      <c r="AR80" s="14">
        <v>3</v>
      </c>
      <c r="AS80" s="14">
        <v>0</v>
      </c>
      <c r="AT80" s="14">
        <v>0</v>
      </c>
      <c r="AU80" s="14">
        <v>0</v>
      </c>
      <c r="AV80" s="14">
        <v>0</v>
      </c>
      <c r="AW80" s="14">
        <v>3</v>
      </c>
      <c r="AX80" s="14">
        <v>2</v>
      </c>
      <c r="AY80" s="14">
        <v>0</v>
      </c>
      <c r="AZ80" s="14">
        <v>0</v>
      </c>
      <c r="BA80" s="14">
        <v>16</v>
      </c>
      <c r="BD80" s="33"/>
      <c r="BF80" s="14">
        <f>ROUND((INDEX(新战舰养成!S$6:S$18,新怪物属性!$J80+1)+INDEX(新战舰养成!D$6:D$18,新怪物属性!$J80+1)*(新怪物属性!$G80-1))*INDEX(战舰突破!$D$6:$D$18,新怪物属性!$M80+1),0)</f>
        <v>81531</v>
      </c>
      <c r="BG80" s="14">
        <f>ROUND((INDEX(新战舰养成!T$6:T$18,新怪物属性!$J80+1)+INDEX(新战舰养成!E$6:E$18,新怪物属性!$J80+1)*(新怪物属性!$G80-1))*INDEX(战舰突破!$D$6:$D$18,新怪物属性!$M80+1),0)</f>
        <v>652158</v>
      </c>
      <c r="BH80" s="14">
        <f>ROUND((INDEX(新战舰养成!U$6:U$18,新怪物属性!$J80+1)+INDEX(新战舰养成!F$6:F$18,新怪物属性!$J80+1)*(新怪物属性!$G80-1))*INDEX(战舰突破!$D$6:$D$18,新怪物属性!$M80+1),0)</f>
        <v>40880</v>
      </c>
      <c r="BI80" s="14">
        <f>ROUND((INDEX(新战舰养成!V$6:V$18,新怪物属性!$J80+1)+INDEX(新战舰养成!G$6:G$18,新怪物属性!$J80+1)*(新怪物属性!$G80-1))*INDEX(战舰突破!$D$6:$D$18,新怪物属性!$M80+1),0)</f>
        <v>435</v>
      </c>
      <c r="BJ80" s="14">
        <f>ROUND((INDEX(新战舰养成!W$6:W$18,新怪物属性!$J80+1)+INDEX(新战舰养成!H$6:H$18,新怪物属性!$J80+1)*(新怪物属性!$G80-1))*INDEX(战舰突破!$D$6:$D$18,新怪物属性!$M80+1),0)</f>
        <v>6</v>
      </c>
      <c r="BL80" s="14">
        <f>IF($H80&gt;0,ROUND((INDEX(新战舰养成!X$6:X$18,新怪物属性!$K80+1)+INDEX(新战舰养成!I$6:I$18,新怪物属性!$K80+1)*(新怪物属性!$H80-1))*INDEX(战舰突破!$D$6:$D$18,新怪物属性!$N80+1),0),0)</f>
        <v>81937</v>
      </c>
      <c r="BM80" s="14">
        <f>IF($H80&gt;0,ROUND((INDEX(新战舰养成!Y$6:Y$18,新怪物属性!$K80+1)+INDEX(新战舰养成!J$6:J$18,新怪物属性!$K80+1)*(新怪物属性!$H80-1))*INDEX(战舰突破!$D$6:$D$18,新怪物属性!$N80+1),0),0)</f>
        <v>0</v>
      </c>
      <c r="BN80" s="14">
        <f>IF($H80&gt;0,ROUND((INDEX(新战舰养成!Z$6:Z$18,新怪物属性!$K80+1)+INDEX(新战舰养成!K$6:K$18,新怪物属性!$K80+1)*(新怪物属性!$H80-1))*INDEX(战舰突破!$D$6:$D$18,新怪物属性!$N80+1),0),0)</f>
        <v>0</v>
      </c>
      <c r="BO80" s="14">
        <f>IF($H80&gt;0,ROUND((INDEX(新战舰养成!AA$6:AA$18,新怪物属性!$K80+1)+INDEX(新战舰养成!L$6:L$18,新怪物属性!$K80+1)*(新怪物属性!$H80-1))*INDEX(战舰突破!$D$6:$D$18,新怪物属性!$N80+1),0),0)</f>
        <v>815306</v>
      </c>
      <c r="BP80" s="14">
        <f>IF($H80&gt;0,ROUND((INDEX(新战舰养成!AB$6:AB$18,新怪物属性!$K80+1)+INDEX(新战舰养成!M$6:M$18,新怪物属性!$K80+1)*(新怪物属性!$H80-1))*INDEX(战舰突破!$D$6:$D$18,新怪物属性!$N80+1),0),0)</f>
        <v>16199</v>
      </c>
      <c r="BR80" s="14">
        <f>IF($I80&gt;0,ROUND((INDEX(新战舰养成!AC$6:AC$18,新怪物属性!$L80+1)+INDEX(新战舰养成!I$6:I$18,新怪物属性!$L80+1)*(新怪物属性!$I80-1))*INDEX(战舰突破!$D$6:$D$18,新怪物属性!$O80+1),0),0)</f>
        <v>82372</v>
      </c>
      <c r="BS80" s="14">
        <f>IF($I80&gt;0,ROUND((INDEX(新战舰养成!AD$6:AD$18,新怪物属性!$L80+1)+INDEX(新战舰养成!J$6:J$18,新怪物属性!$L80+1)*(新怪物属性!$I80-1))*INDEX(战舰突破!$D$6:$D$18,新怪物属性!$O80+1),0),0)</f>
        <v>0</v>
      </c>
      <c r="BT80" s="14">
        <f>IF($I80&gt;0,ROUND((INDEX(新战舰养成!AE$6:AE$18,新怪物属性!$L80+1)+INDEX(新战舰养成!K$6:K$18,新怪物属性!$L80+1)*(新怪物属性!$I80-1))*INDEX(战舰突破!$D$6:$D$18,新怪物属性!$O80+1),0),0)</f>
        <v>0</v>
      </c>
      <c r="BU80" s="14">
        <f>IF($I80&gt;0,ROUND((INDEX(新战舰养成!AF$6:AF$18,新怪物属性!$L80+1)+INDEX(新战舰养成!L$6:L$18,新怪物属性!$L80+1)*(新怪物属性!$I80-1))*INDEX(战舰突破!$D$6:$D$18,新怪物属性!$O80+1),0),0)</f>
        <v>555263</v>
      </c>
      <c r="BV80" s="14">
        <f>IF($I80&gt;0,ROUND((INDEX(新战舰养成!AG$6:AG$18,新怪物属性!$L80+1)+INDEX(新战舰养成!M$6:M$18,新怪物属性!$L80+1)*(新怪物属性!$I80-1))*INDEX(战舰突破!$D$6:$D$18,新怪物属性!$O80+1),0),0)</f>
        <v>21722</v>
      </c>
      <c r="BY80" s="14">
        <f>(INDEX(装备数值!$C$13:$G$116,新怪物属性!$P82*8+1,BY$2)+INDEX(装备数值!$C$13:$G$116,新怪物属性!$Q82*8+2,BY$2)+INDEX(装备数值!$C$13:$G$116,新怪物属性!$S82*8+3,BY$2)+INDEX(装备数值!$C$13:$G$116,新怪物属性!$R82*8+4,BY$2)+INDEX(装备数值!$C$13:$G$116,新怪物属性!$T82*8+5,BY$2)+INDEX(装备数值!$C$13:$G$116,新怪物属性!$U82*8+6,BY$2)+INDEX(装备数值!$C$13:$G$116,新怪物属性!$V82*8+7,BY$2)+INDEX(装备数值!$C$13:$G$116,新怪物属性!$W82*8+8,BY$2))</f>
        <v>33000</v>
      </c>
      <c r="BZ80" s="14">
        <f>(INDEX(装备数值!$C$13:$G$116,新怪物属性!$P82*8+1,BZ$2)+INDEX(装备数值!$C$13:$G$116,新怪物属性!$Q82*8+2,BZ$2)+INDEX(装备数值!$C$13:$G$116,新怪物属性!$S82*8+3,BZ$2)+INDEX(装备数值!$C$13:$G$116,新怪物属性!$R82*8+4,BZ$2)+INDEX(装备数值!$C$13:$G$116,新怪物属性!$T82*8+5,BZ$2)+INDEX(装备数值!$C$13:$G$116,新怪物属性!$U82*8+6,BZ$2)+INDEX(装备数值!$C$13:$G$116,新怪物属性!$V82*8+7,BZ$2)+INDEX(装备数值!$C$13:$G$116,新怪物属性!$W82*8+8,BZ$2))</f>
        <v>247500</v>
      </c>
      <c r="CA80" s="14">
        <f>(INDEX(装备数值!$C$13:$G$116,新怪物属性!$P82*8+1,CA$2)+INDEX(装备数值!$C$13:$G$116,新怪物属性!$Q82*8+2,CA$2)+INDEX(装备数值!$C$13:$G$116,新怪物属性!$S82*8+3,CA$2)+INDEX(装备数值!$C$13:$G$116,新怪物属性!$R82*8+4,CA$2)+INDEX(装备数值!$C$13:$G$116,新怪物属性!$T82*8+5,CA$2)+INDEX(装备数值!$C$13:$G$116,新怪物属性!$U82*8+6,CA$2)+INDEX(装备数值!$C$13:$G$116,新怪物属性!$V82*8+7,CA$2)+INDEX(装备数值!$C$13:$G$116,新怪物属性!$W82*8+8,CA$2))</f>
        <v>16500</v>
      </c>
      <c r="CB80" s="14">
        <f>(INDEX(装备数值!$C$13:$G$116,新怪物属性!$P82*8+1,CB$2)+INDEX(装备数值!$C$13:$G$116,新怪物属性!$Q82*8+2,CB$2)+INDEX(装备数值!$C$13:$G$116,新怪物属性!$S82*8+3,CB$2)+INDEX(装备数值!$C$13:$G$116,新怪物属性!$R82*8+4,CB$2)+INDEX(装备数值!$C$13:$G$116,新怪物属性!$T82*8+5,CB$2)+INDEX(装备数值!$C$13:$G$116,新怪物属性!$U82*8+6,CB$2)+INDEX(装备数值!$C$13:$G$116,新怪物属性!$V82*8+7,CB$2)+INDEX(装备数值!$C$13:$G$116,新怪物属性!$W82*8+8,CB$2))</f>
        <v>330000</v>
      </c>
      <c r="CC80" s="14">
        <f>(INDEX(装备数值!$C$13:$G$116,新怪物属性!$P82*8+1,CC$2)+INDEX(装备数值!$C$13:$G$116,新怪物属性!$Q82*8+2,CC$2)+INDEX(装备数值!$C$13:$G$116,新怪物属性!$S82*8+3,CC$2)+INDEX(装备数值!$C$13:$G$116,新怪物属性!$R82*8+4,CC$2)+INDEX(装备数值!$C$13:$G$116,新怪物属性!$T82*8+5,CC$2)+INDEX(装备数值!$C$13:$G$116,新怪物属性!$U82*8+6,CC$2)+INDEX(装备数值!$C$13:$G$116,新怪物属性!$V82*8+7,CC$2)+INDEX(装备数值!$C$13:$G$116,新怪物属性!$W82*8+8,CC$2))</f>
        <v>6450</v>
      </c>
      <c r="CF80" s="14">
        <f t="shared" si="143"/>
        <v>4</v>
      </c>
      <c r="CG80" s="14">
        <f t="shared" si="227"/>
        <v>4</v>
      </c>
      <c r="CH80" s="14">
        <f t="shared" si="227"/>
        <v>4</v>
      </c>
      <c r="CI80" s="14">
        <f t="shared" si="227"/>
        <v>4</v>
      </c>
      <c r="CJ80" s="14">
        <f t="shared" si="227"/>
        <v>4</v>
      </c>
      <c r="CK80" s="14">
        <f t="shared" si="227"/>
        <v>4</v>
      </c>
      <c r="CL80" s="14">
        <f t="shared" si="227"/>
        <v>4</v>
      </c>
      <c r="CM80" s="14">
        <f t="shared" si="227"/>
        <v>0</v>
      </c>
      <c r="CN80" s="14">
        <f t="shared" si="227"/>
        <v>0</v>
      </c>
      <c r="CO80" s="14">
        <f t="shared" si="227"/>
        <v>0</v>
      </c>
      <c r="CP80" s="14">
        <f t="shared" si="227"/>
        <v>0</v>
      </c>
      <c r="CQ80" s="14">
        <f t="shared" si="227"/>
        <v>0</v>
      </c>
      <c r="CR80" s="14">
        <f t="shared" si="227"/>
        <v>0</v>
      </c>
      <c r="CS80" s="14">
        <f>SUMIFS(装备数值!BL$50:BL$101,装备数值!$BG$50:$BG$101,"="&amp;新怪物属性!$CF$2,装备数值!$BH$50:$BH$101,"&lt;="&amp;新怪物属性!$CF80)+SUMIFS(装备数值!BL$50:BL$101,装备数值!$BG$50:$BG$101,"="&amp;新怪物属性!$CG$2,装备数值!$BH$50:$BH$101,"&lt;="&amp;新怪物属性!$CG80)+SUMIFS(装备数值!BL$50:BL$101,装备数值!$BG$50:$BG$101,"="&amp;新怪物属性!$CH$2,装备数值!$BH$50:$BH$101,"&lt;="&amp;新怪物属性!$CH80)+SUMIFS(装备数值!BL$50:BL$101,装备数值!$BG$50:$BG$101,"="&amp;新怪物属性!$CI$2,装备数值!$BH$50:$BH$101,"&lt;="&amp;新怪物属性!$CI80)+SUMIFS(装备数值!BL$50:BL$101,装备数值!$BG$50:$BG$101,"="&amp;新怪物属性!$CJ$2,装备数值!$BH$50:$BH$101,"&lt;="&amp;新怪物属性!$CJ80)+SUMIFS(装备数值!BL$50:BL$101,装备数值!$BG$50:$BG$101,"="&amp;新怪物属性!$CK$2,装备数值!$BH$50:$BH$101,"&lt;="&amp;新怪物属性!$CK80)+SUMIFS(装备数值!BL$50:BL$101,装备数值!$BG$50:$BG$101,"="&amp;新怪物属性!$CL$2,装备数值!$BH$50:$BH$101,"&lt;="&amp;新怪物属性!$CL80)+SUMIFS(装备数值!BL$50:BL$101,装备数值!$BG$50:$BG$101,"="&amp;新怪物属性!$CM$2,装备数值!$BH$50:$BH$101,"&lt;="&amp;新怪物属性!$CM80)+SUMIFS(装备数值!BL$50:BL$101,装备数值!$BG$50:$BG$101,"="&amp;新怪物属性!$CN$2,装备数值!$BH$50:$BH$101,"&lt;="&amp;新怪物属性!$CN80)+SUMIFS(装备数值!BL$50:BL$101,装备数值!$BG$50:$BG$101,"="&amp;新怪物属性!$CO$2,装备数值!$BH$50:$BH$101,"&lt;="&amp;新怪物属性!$CO80)+SUMIFS(装备数值!BL$50:BL$101,装备数值!$BG$50:$BG$101,"="&amp;新怪物属性!$CP$2,装备数值!$BH$50:$BH$101,"&lt;="&amp;新怪物属性!$CP80)+SUMIFS(装备数值!BL$50:BL$101,装备数值!$BG$50:$BG$101,"="&amp;新怪物属性!$CQ$2,装备数值!$BH$50:$BH$101,"&lt;="&amp;新怪物属性!$CQ80)+SUMIFS(装备数值!BL$50:BL$101,装备数值!$BG$50:$BG$101,"="&amp;新怪物属性!$CR$2,装备数值!$BH$50:$BH$101,"&lt;="&amp;新怪物属性!$CR80)</f>
        <v>36262</v>
      </c>
      <c r="CT80" s="14">
        <f>SUMIFS(装备数值!BM$50:BM$101,装备数值!$BG$50:$BG$101,"="&amp;新怪物属性!$CF$2,装备数值!$BH$50:$BH$101,"&lt;="&amp;新怪物属性!$CF80)+SUMIFS(装备数值!BM$50:BM$101,装备数值!$BG$50:$BG$101,"="&amp;新怪物属性!$CG$2,装备数值!$BH$50:$BH$101,"&lt;="&amp;新怪物属性!$CG80)+SUMIFS(装备数值!BM$50:BM$101,装备数值!$BG$50:$BG$101,"="&amp;新怪物属性!$CH$2,装备数值!$BH$50:$BH$101,"&lt;="&amp;新怪物属性!$CH80)+SUMIFS(装备数值!BM$50:BM$101,装备数值!$BG$50:$BG$101,"="&amp;新怪物属性!$CI$2,装备数值!$BH$50:$BH$101,"&lt;="&amp;新怪物属性!$CI80)+SUMIFS(装备数值!BM$50:BM$101,装备数值!$BG$50:$BG$101,"="&amp;新怪物属性!$CJ$2,装备数值!$BH$50:$BH$101,"&lt;="&amp;新怪物属性!$CJ80)+SUMIFS(装备数值!BM$50:BM$101,装备数值!$BG$50:$BG$101,"="&amp;新怪物属性!$CK$2,装备数值!$BH$50:$BH$101,"&lt;="&amp;新怪物属性!$CK80)+SUMIFS(装备数值!BM$50:BM$101,装备数值!$BG$50:$BG$101,"="&amp;新怪物属性!$CL$2,装备数值!$BH$50:$BH$101,"&lt;="&amp;新怪物属性!$CL80)+SUMIFS(装备数值!BM$50:BM$101,装备数值!$BG$50:$BG$101,"="&amp;新怪物属性!$CM$2,装备数值!$BH$50:$BH$101,"&lt;="&amp;新怪物属性!$CM80)+SUMIFS(装备数值!BM$50:BM$101,装备数值!$BG$50:$BG$101,"="&amp;新怪物属性!$CN$2,装备数值!$BH$50:$BH$101,"&lt;="&amp;新怪物属性!$CN80)+SUMIFS(装备数值!BM$50:BM$101,装备数值!$BG$50:$BG$101,"="&amp;新怪物属性!$CO$2,装备数值!$BH$50:$BH$101,"&lt;="&amp;新怪物属性!$CO80)+SUMIFS(装备数值!BM$50:BM$101,装备数值!$BG$50:$BG$101,"="&amp;新怪物属性!$CP$2,装备数值!$BH$50:$BH$101,"&lt;="&amp;新怪物属性!$CP80)+SUMIFS(装备数值!BM$50:BM$101,装备数值!$BG$50:$BG$101,"="&amp;新怪物属性!$CQ$2,装备数值!$BH$50:$BH$101,"&lt;="&amp;新怪物属性!$CQ80)+SUMIFS(装备数值!BM$50:BM$101,装备数值!$BG$50:$BG$101,"="&amp;新怪物属性!$CR$2,装备数值!$BH$50:$BH$101,"&lt;="&amp;新怪物属性!$CR80)</f>
        <v>436949</v>
      </c>
      <c r="CU80" s="14">
        <f>SUMIFS(装备数值!BN$50:BN$101,装备数值!$BG$50:$BG$101,"="&amp;新怪物属性!$CF$2,装备数值!$BH$50:$BH$101,"&lt;="&amp;新怪物属性!$CF80)+SUMIFS(装备数值!BN$50:BN$101,装备数值!$BG$50:$BG$101,"="&amp;新怪物属性!$CG$2,装备数值!$BH$50:$BH$101,"&lt;="&amp;新怪物属性!$CG80)+SUMIFS(装备数值!BN$50:BN$101,装备数值!$BG$50:$BG$101,"="&amp;新怪物属性!$CH$2,装备数值!$BH$50:$BH$101,"&lt;="&amp;新怪物属性!$CH80)+SUMIFS(装备数值!BN$50:BN$101,装备数值!$BG$50:$BG$101,"="&amp;新怪物属性!$CI$2,装备数值!$BH$50:$BH$101,"&lt;="&amp;新怪物属性!$CI80)+SUMIFS(装备数值!BN$50:BN$101,装备数值!$BG$50:$BG$101,"="&amp;新怪物属性!$CJ$2,装备数值!$BH$50:$BH$101,"&lt;="&amp;新怪物属性!$CJ80)+SUMIFS(装备数值!BN$50:BN$101,装备数值!$BG$50:$BG$101,"="&amp;新怪物属性!$CK$2,装备数值!$BH$50:$BH$101,"&lt;="&amp;新怪物属性!$CK80)+SUMIFS(装备数值!BN$50:BN$101,装备数值!$BG$50:$BG$101,"="&amp;新怪物属性!$CL$2,装备数值!$BH$50:$BH$101,"&lt;="&amp;新怪物属性!$CL80)+SUMIFS(装备数值!BN$50:BN$101,装备数值!$BG$50:$BG$101,"="&amp;新怪物属性!$CM$2,装备数值!$BH$50:$BH$101,"&lt;="&amp;新怪物属性!$CM80)+SUMIFS(装备数值!BN$50:BN$101,装备数值!$BG$50:$BG$101,"="&amp;新怪物属性!$CN$2,装备数值!$BH$50:$BH$101,"&lt;="&amp;新怪物属性!$CN80)+SUMIFS(装备数值!BN$50:BN$101,装备数值!$BG$50:$BG$101,"="&amp;新怪物属性!$CO$2,装备数值!$BH$50:$BH$101,"&lt;="&amp;新怪物属性!$CO80)+SUMIFS(装备数值!BN$50:BN$101,装备数值!$BG$50:$BG$101,"="&amp;新怪物属性!$CP$2,装备数值!$BH$50:$BH$101,"&lt;="&amp;新怪物属性!$CP80)+SUMIFS(装备数值!BN$50:BN$101,装备数值!$BG$50:$BG$101,"="&amp;新怪物属性!$CQ$2,装备数值!$BH$50:$BH$101,"&lt;="&amp;新怪物属性!$CQ80)+SUMIFS(装备数值!BN$50:BN$101,装备数值!$BG$50:$BG$101,"="&amp;新怪物属性!$CR$2,装备数值!$BH$50:$BH$101,"&lt;="&amp;新怪物属性!$CR80)</f>
        <v>13250</v>
      </c>
      <c r="CV80" s="14">
        <f>SUMIFS(装备数值!BO$50:BO$101,装备数值!$BG$50:$BG$101,"="&amp;新怪物属性!$CF$2,装备数值!$BH$50:$BH$101,"&lt;="&amp;新怪物属性!$CF80)+SUMIFS(装备数值!BO$50:BO$101,装备数值!$BG$50:$BG$101,"="&amp;新怪物属性!$CG$2,装备数值!$BH$50:$BH$101,"&lt;="&amp;新怪物属性!$CG80)+SUMIFS(装备数值!BO$50:BO$101,装备数值!$BG$50:$BG$101,"="&amp;新怪物属性!$CH$2,装备数值!$BH$50:$BH$101,"&lt;="&amp;新怪物属性!$CH80)+SUMIFS(装备数值!BO$50:BO$101,装备数值!$BG$50:$BG$101,"="&amp;新怪物属性!$CI$2,装备数值!$BH$50:$BH$101,"&lt;="&amp;新怪物属性!$CI80)+SUMIFS(装备数值!BO$50:BO$101,装备数值!$BG$50:$BG$101,"="&amp;新怪物属性!$CJ$2,装备数值!$BH$50:$BH$101,"&lt;="&amp;新怪物属性!$CJ80)+SUMIFS(装备数值!BO$50:BO$101,装备数值!$BG$50:$BG$101,"="&amp;新怪物属性!$CK$2,装备数值!$BH$50:$BH$101,"&lt;="&amp;新怪物属性!$CK80)+SUMIFS(装备数值!BO$50:BO$101,装备数值!$BG$50:$BG$101,"="&amp;新怪物属性!$CL$2,装备数值!$BH$50:$BH$101,"&lt;="&amp;新怪物属性!$CL80)+SUMIFS(装备数值!BO$50:BO$101,装备数值!$BG$50:$BG$101,"="&amp;新怪物属性!$CM$2,装备数值!$BH$50:$BH$101,"&lt;="&amp;新怪物属性!$CM80)+SUMIFS(装备数值!BO$50:BO$101,装备数值!$BG$50:$BG$101,"="&amp;新怪物属性!$CN$2,装备数值!$BH$50:$BH$101,"&lt;="&amp;新怪物属性!$CN80)+SUMIFS(装备数值!BO$50:BO$101,装备数值!$BG$50:$BG$101,"="&amp;新怪物属性!$CO$2,装备数值!$BH$50:$BH$101,"&lt;="&amp;新怪物属性!$CO80)+SUMIFS(装备数值!BO$50:BO$101,装备数值!$BG$50:$BG$101,"="&amp;新怪物属性!$CP$2,装备数值!$BH$50:$BH$101,"&lt;="&amp;新怪物属性!$CP80)+SUMIFS(装备数值!BO$50:BO$101,装备数值!$BG$50:$BG$101,"="&amp;新怪物属性!$CQ$2,装备数值!$BH$50:$BH$101,"&lt;="&amp;新怪物属性!$CQ80)+SUMIFS(装备数值!BO$50:BO$101,装备数值!$BG$50:$BG$101,"="&amp;新怪物属性!$CR$2,装备数值!$BH$50:$BH$101,"&lt;="&amp;新怪物属性!$CR80)</f>
        <v>485500</v>
      </c>
      <c r="CW80" s="14">
        <f>SUMIFS(装备数值!BP$50:BP$101,装备数值!$BG$50:$BG$101,"="&amp;新怪物属性!$CF$2,装备数值!$BH$50:$BH$101,"&lt;="&amp;新怪物属性!$CF80)+SUMIFS(装备数值!BP$50:BP$101,装备数值!$BG$50:$BG$101,"="&amp;新怪物属性!$CG$2,装备数值!$BH$50:$BH$101,"&lt;="&amp;新怪物属性!$CG80)+SUMIFS(装备数值!BP$50:BP$101,装备数值!$BG$50:$BG$101,"="&amp;新怪物属性!$CH$2,装备数值!$BH$50:$BH$101,"&lt;="&amp;新怪物属性!$CH80)+SUMIFS(装备数值!BP$50:BP$101,装备数值!$BG$50:$BG$101,"="&amp;新怪物属性!$CI$2,装备数值!$BH$50:$BH$101,"&lt;="&amp;新怪物属性!$CI80)+SUMIFS(装备数值!BP$50:BP$101,装备数值!$BG$50:$BG$101,"="&amp;新怪物属性!$CJ$2,装备数值!$BH$50:$BH$101,"&lt;="&amp;新怪物属性!$CJ80)+SUMIFS(装备数值!BP$50:BP$101,装备数值!$BG$50:$BG$101,"="&amp;新怪物属性!$CK$2,装备数值!$BH$50:$BH$101,"&lt;="&amp;新怪物属性!$CK80)+SUMIFS(装备数值!BP$50:BP$101,装备数值!$BG$50:$BG$101,"="&amp;新怪物属性!$CL$2,装备数值!$BH$50:$BH$101,"&lt;="&amp;新怪物属性!$CL80)+SUMIFS(装备数值!BP$50:BP$101,装备数值!$BG$50:$BG$101,"="&amp;新怪物属性!$CM$2,装备数值!$BH$50:$BH$101,"&lt;="&amp;新怪物属性!$CM80)+SUMIFS(装备数值!BP$50:BP$101,装备数值!$BG$50:$BG$101,"="&amp;新怪物属性!$CN$2,装备数值!$BH$50:$BH$101,"&lt;="&amp;新怪物属性!$CN80)+SUMIFS(装备数值!BP$50:BP$101,装备数值!$BG$50:$BG$101,"="&amp;新怪物属性!$CO$2,装备数值!$BH$50:$BH$101,"&lt;="&amp;新怪物属性!$CO80)+SUMIFS(装备数值!BP$50:BP$101,装备数值!$BG$50:$BG$101,"="&amp;新怪物属性!$CP$2,装备数值!$BH$50:$BH$101,"&lt;="&amp;新怪物属性!$CP80)+SUMIFS(装备数值!BP$50:BP$101,装备数值!$BG$50:$BG$101,"="&amp;新怪物属性!$CQ$2,装备数值!$BH$50:$BH$101,"&lt;="&amp;新怪物属性!$CQ80)+SUMIFS(装备数值!BP$50:BP$101,装备数值!$BG$50:$BG$101,"="&amp;新怪物属性!$CR$2,装备数值!$BH$50:$BH$101,"&lt;="&amp;新怪物属性!$CR80)</f>
        <v>9670</v>
      </c>
      <c r="CX80" s="14">
        <f>SUMIFS(装备数值!BQ$50:BQ$101,装备数值!$BG$50:$BG$101,"="&amp;新怪物属性!$CF$2,装备数值!$BH$50:$BH$101,"&lt;="&amp;新怪物属性!$CF80)+SUMIFS(装备数值!BQ$50:BQ$101,装备数值!$BG$50:$BG$101,"="&amp;新怪物属性!$CG$2,装备数值!$BH$50:$BH$101,"&lt;="&amp;新怪物属性!$CG80)+SUMIFS(装备数值!BQ$50:BQ$101,装备数值!$BG$50:$BG$101,"="&amp;新怪物属性!$CH$2,装备数值!$BH$50:$BH$101,"&lt;="&amp;新怪物属性!$CH80)+SUMIFS(装备数值!BQ$50:BQ$101,装备数值!$BG$50:$BG$101,"="&amp;新怪物属性!$CI$2,装备数值!$BH$50:$BH$101,"&lt;="&amp;新怪物属性!$CI80)+SUMIFS(装备数值!BQ$50:BQ$101,装备数值!$BG$50:$BG$101,"="&amp;新怪物属性!$CJ$2,装备数值!$BH$50:$BH$101,"&lt;="&amp;新怪物属性!$CJ80)+SUMIFS(装备数值!BQ$50:BQ$101,装备数值!$BG$50:$BG$101,"="&amp;新怪物属性!$CK$2,装备数值!$BH$50:$BH$101,"&lt;="&amp;新怪物属性!$CK80)+SUMIFS(装备数值!BQ$50:BQ$101,装备数值!$BG$50:$BG$101,"="&amp;新怪物属性!$CL$2,装备数值!$BH$50:$BH$101,"&lt;="&amp;新怪物属性!$CL80)+SUMIFS(装备数值!BQ$50:BQ$101,装备数值!$BG$50:$BG$101,"="&amp;新怪物属性!$CM$2,装备数值!$BH$50:$BH$101,"&lt;="&amp;新怪物属性!$CM80)+SUMIFS(装备数值!BQ$50:BQ$101,装备数值!$BG$50:$BG$101,"="&amp;新怪物属性!$CN$2,装备数值!$BH$50:$BH$101,"&lt;="&amp;新怪物属性!$CN80)+SUMIFS(装备数值!BQ$50:BQ$101,装备数值!$BG$50:$BG$101,"="&amp;新怪物属性!$CO$2,装备数值!$BH$50:$BH$101,"&lt;="&amp;新怪物属性!$CO80)+SUMIFS(装备数值!BQ$50:BQ$101,装备数值!$BG$50:$BG$101,"="&amp;新怪物属性!$CP$2,装备数值!$BH$50:$BH$101,"&lt;="&amp;新怪物属性!$CP80)+SUMIFS(装备数值!BQ$50:BQ$101,装备数值!$BG$50:$BG$101,"="&amp;新怪物属性!$CQ$2,装备数值!$BH$50:$BH$101,"&lt;="&amp;新怪物属性!$CQ80)+SUMIFS(装备数值!BQ$50:BQ$101,装备数值!$BG$50:$BG$101,"="&amp;新怪物属性!$CR$2,装备数值!$BH$50:$BH$101,"&lt;="&amp;新怪物属性!$CR80)</f>
        <v>1250</v>
      </c>
      <c r="CY80" s="14">
        <f>SUMIFS(装备数值!BR$50:BR$101,装备数值!$BG$50:$BG$101,"="&amp;新怪物属性!$CF$2,装备数值!$BH$50:$BH$101,"&lt;="&amp;新怪物属性!$CF80)+SUMIFS(装备数值!BR$50:BR$101,装备数值!$BG$50:$BG$101,"="&amp;新怪物属性!$CG$2,装备数值!$BH$50:$BH$101,"&lt;="&amp;新怪物属性!$CG80)+SUMIFS(装备数值!BR$50:BR$101,装备数值!$BG$50:$BG$101,"="&amp;新怪物属性!$CH$2,装备数值!$BH$50:$BH$101,"&lt;="&amp;新怪物属性!$CH80)+SUMIFS(装备数值!BR$50:BR$101,装备数值!$BG$50:$BG$101,"="&amp;新怪物属性!$CI$2,装备数值!$BH$50:$BH$101,"&lt;="&amp;新怪物属性!$CI80)+SUMIFS(装备数值!BR$50:BR$101,装备数值!$BG$50:$BG$101,"="&amp;新怪物属性!$CJ$2,装备数值!$BH$50:$BH$101,"&lt;="&amp;新怪物属性!$CJ80)+SUMIFS(装备数值!BR$50:BR$101,装备数值!$BG$50:$BG$101,"="&amp;新怪物属性!$CK$2,装备数值!$BH$50:$BH$101,"&lt;="&amp;新怪物属性!$CK80)+SUMIFS(装备数值!BR$50:BR$101,装备数值!$BG$50:$BG$101,"="&amp;新怪物属性!$CL$2,装备数值!$BH$50:$BH$101,"&lt;="&amp;新怪物属性!$CL80)+SUMIFS(装备数值!BR$50:BR$101,装备数值!$BG$50:$BG$101,"="&amp;新怪物属性!$CM$2,装备数值!$BH$50:$BH$101,"&lt;="&amp;新怪物属性!$CM80)+SUMIFS(装备数值!BR$50:BR$101,装备数值!$BG$50:$BG$101,"="&amp;新怪物属性!$CN$2,装备数值!$BH$50:$BH$101,"&lt;="&amp;新怪物属性!$CN80)+SUMIFS(装备数值!BR$50:BR$101,装备数值!$BG$50:$BG$101,"="&amp;新怪物属性!$CO$2,装备数值!$BH$50:$BH$101,"&lt;="&amp;新怪物属性!$CO80)+SUMIFS(装备数值!BR$50:BR$101,装备数值!$BG$50:$BG$101,"="&amp;新怪物属性!$CP$2,装备数值!$BH$50:$BH$101,"&lt;="&amp;新怪物属性!$CP80)+SUMIFS(装备数值!BR$50:BR$101,装备数值!$BG$50:$BG$101,"="&amp;新怪物属性!$CQ$2,装备数值!$BH$50:$BH$101,"&lt;="&amp;新怪物属性!$CQ80)+SUMIFS(装备数值!BR$50:BR$101,装备数值!$BG$50:$BG$101,"="&amp;新怪物属性!$CR$2,装备数值!$BH$50:$BH$101,"&lt;="&amp;新怪物属性!$CR80)</f>
        <v>1250</v>
      </c>
      <c r="CZ80" s="14">
        <f>SUMIFS(装备数值!BS$50:BS$101,装备数值!$BG$50:$BG$101,"="&amp;新怪物属性!$CF$2,装备数值!$BH$50:$BH$101,"&lt;="&amp;新怪物属性!$CF80)+SUMIFS(装备数值!BS$50:BS$101,装备数值!$BG$50:$BG$101,"="&amp;新怪物属性!$CG$2,装备数值!$BH$50:$BH$101,"&lt;="&amp;新怪物属性!$CG80)+SUMIFS(装备数值!BS$50:BS$101,装备数值!$BG$50:$BG$101,"="&amp;新怪物属性!$CH$2,装备数值!$BH$50:$BH$101,"&lt;="&amp;新怪物属性!$CH80)+SUMIFS(装备数值!BS$50:BS$101,装备数值!$BG$50:$BG$101,"="&amp;新怪物属性!$CI$2,装备数值!$BH$50:$BH$101,"&lt;="&amp;新怪物属性!$CI80)+SUMIFS(装备数值!BS$50:BS$101,装备数值!$BG$50:$BG$101,"="&amp;新怪物属性!$CJ$2,装备数值!$BH$50:$BH$101,"&lt;="&amp;新怪物属性!$CJ80)+SUMIFS(装备数值!BS$50:BS$101,装备数值!$BG$50:$BG$101,"="&amp;新怪物属性!$CK$2,装备数值!$BH$50:$BH$101,"&lt;="&amp;新怪物属性!$CK80)+SUMIFS(装备数值!BS$50:BS$101,装备数值!$BG$50:$BG$101,"="&amp;新怪物属性!$CL$2,装备数值!$BH$50:$BH$101,"&lt;="&amp;新怪物属性!$CL80)+SUMIFS(装备数值!BS$50:BS$101,装备数值!$BG$50:$BG$101,"="&amp;新怪物属性!$CM$2,装备数值!$BH$50:$BH$101,"&lt;="&amp;新怪物属性!$CM80)+SUMIFS(装备数值!BS$50:BS$101,装备数值!$BG$50:$BG$101,"="&amp;新怪物属性!$CN$2,装备数值!$BH$50:$BH$101,"&lt;="&amp;新怪物属性!$CN80)+SUMIFS(装备数值!BS$50:BS$101,装备数值!$BG$50:$BG$101,"="&amp;新怪物属性!$CO$2,装备数值!$BH$50:$BH$101,"&lt;="&amp;新怪物属性!$CO80)+SUMIFS(装备数值!BS$50:BS$101,装备数值!$BG$50:$BG$101,"="&amp;新怪物属性!$CP$2,装备数值!$BH$50:$BH$101,"&lt;="&amp;新怪物属性!$CP80)+SUMIFS(装备数值!BS$50:BS$101,装备数值!$BG$50:$BG$101,"="&amp;新怪物属性!$CQ$2,装备数值!$BH$50:$BH$101,"&lt;="&amp;新怪物属性!$CQ80)+SUMIFS(装备数值!BS$50:BS$101,装备数值!$BG$50:$BG$101,"="&amp;新怪物属性!$CR$2,装备数值!$BH$50:$BH$101,"&lt;="&amp;新怪物属性!$CR80)</f>
        <v>1250</v>
      </c>
      <c r="DA80" s="14">
        <f>SUMIFS(装备数值!BT$50:BT$101,装备数值!$BG$50:$BG$101,"="&amp;新怪物属性!$CF$2,装备数值!$BH$50:$BH$101,"&lt;="&amp;新怪物属性!$CF80)+SUMIFS(装备数值!BT$50:BT$101,装备数值!$BG$50:$BG$101,"="&amp;新怪物属性!$CG$2,装备数值!$BH$50:$BH$101,"&lt;="&amp;新怪物属性!$CG80)+SUMIFS(装备数值!BT$50:BT$101,装备数值!$BG$50:$BG$101,"="&amp;新怪物属性!$CH$2,装备数值!$BH$50:$BH$101,"&lt;="&amp;新怪物属性!$CH80)+SUMIFS(装备数值!BT$50:BT$101,装备数值!$BG$50:$BG$101,"="&amp;新怪物属性!$CI$2,装备数值!$BH$50:$BH$101,"&lt;="&amp;新怪物属性!$CI80)+SUMIFS(装备数值!BT$50:BT$101,装备数值!$BG$50:$BG$101,"="&amp;新怪物属性!$CJ$2,装备数值!$BH$50:$BH$101,"&lt;="&amp;新怪物属性!$CJ80)+SUMIFS(装备数值!BT$50:BT$101,装备数值!$BG$50:$BG$101,"="&amp;新怪物属性!$CK$2,装备数值!$BH$50:$BH$101,"&lt;="&amp;新怪物属性!$CK80)+SUMIFS(装备数值!BT$50:BT$101,装备数值!$BG$50:$BG$101,"="&amp;新怪物属性!$CL$2,装备数值!$BH$50:$BH$101,"&lt;="&amp;新怪物属性!$CL80)+SUMIFS(装备数值!BT$50:BT$101,装备数值!$BG$50:$BG$101,"="&amp;新怪物属性!$CM$2,装备数值!$BH$50:$BH$101,"&lt;="&amp;新怪物属性!$CM80)+SUMIFS(装备数值!BT$50:BT$101,装备数值!$BG$50:$BG$101,"="&amp;新怪物属性!$CN$2,装备数值!$BH$50:$BH$101,"&lt;="&amp;新怪物属性!$CN80)+SUMIFS(装备数值!BT$50:BT$101,装备数值!$BG$50:$BG$101,"="&amp;新怪物属性!$CO$2,装备数值!$BH$50:$BH$101,"&lt;="&amp;新怪物属性!$CO80)+SUMIFS(装备数值!BT$50:BT$101,装备数值!$BG$50:$BG$101,"="&amp;新怪物属性!$CP$2,装备数值!$BH$50:$BH$101,"&lt;="&amp;新怪物属性!$CP80)+SUMIFS(装备数值!BT$50:BT$101,装备数值!$BG$50:$BG$101,"="&amp;新怪物属性!$CQ$2,装备数值!$BH$50:$BH$101,"&lt;="&amp;新怪物属性!$CQ80)+SUMIFS(装备数值!BT$50:BT$101,装备数值!$BG$50:$BG$101,"="&amp;新怪物属性!$CR$2,装备数值!$BH$50:$BH$101,"&lt;="&amp;新怪物属性!$CR80)</f>
        <v>1250</v>
      </c>
      <c r="DB80" s="14">
        <f>SUMIFS(装备数值!BU$50:BU$101,装备数值!$BG$50:$BG$101,"="&amp;新怪物属性!$CF$2,装备数值!$BH$50:$BH$101,"&lt;="&amp;新怪物属性!$CF80)+SUMIFS(装备数值!BU$50:BU$101,装备数值!$BG$50:$BG$101,"="&amp;新怪物属性!$CG$2,装备数值!$BH$50:$BH$101,"&lt;="&amp;新怪物属性!$CG80)+SUMIFS(装备数值!BU$50:BU$101,装备数值!$BG$50:$BG$101,"="&amp;新怪物属性!$CH$2,装备数值!$BH$50:$BH$101,"&lt;="&amp;新怪物属性!$CH80)+SUMIFS(装备数值!BU$50:BU$101,装备数值!$BG$50:$BG$101,"="&amp;新怪物属性!$CI$2,装备数值!$BH$50:$BH$101,"&lt;="&amp;新怪物属性!$CI80)+SUMIFS(装备数值!BU$50:BU$101,装备数值!$BG$50:$BG$101,"="&amp;新怪物属性!$CJ$2,装备数值!$BH$50:$BH$101,"&lt;="&amp;新怪物属性!$CJ80)+SUMIFS(装备数值!BU$50:BU$101,装备数值!$BG$50:$BG$101,"="&amp;新怪物属性!$CK$2,装备数值!$BH$50:$BH$101,"&lt;="&amp;新怪物属性!$CK80)+SUMIFS(装备数值!BU$50:BU$101,装备数值!$BG$50:$BG$101,"="&amp;新怪物属性!$CL$2,装备数值!$BH$50:$BH$101,"&lt;="&amp;新怪物属性!$CL80)+SUMIFS(装备数值!BU$50:BU$101,装备数值!$BG$50:$BG$101,"="&amp;新怪物属性!$CM$2,装备数值!$BH$50:$BH$101,"&lt;="&amp;新怪物属性!$CM80)+SUMIFS(装备数值!BU$50:BU$101,装备数值!$BG$50:$BG$101,"="&amp;新怪物属性!$CN$2,装备数值!$BH$50:$BH$101,"&lt;="&amp;新怪物属性!$CN80)+SUMIFS(装备数值!BU$50:BU$101,装备数值!$BG$50:$BG$101,"="&amp;新怪物属性!$CO$2,装备数值!$BH$50:$BH$101,"&lt;="&amp;新怪物属性!$CO80)+SUMIFS(装备数值!BU$50:BU$101,装备数值!$BG$50:$BG$101,"="&amp;新怪物属性!$CP$2,装备数值!$BH$50:$BH$101,"&lt;="&amp;新怪物属性!$CP80)+SUMIFS(装备数值!BU$50:BU$101,装备数值!$BG$50:$BG$101,"="&amp;新怪物属性!$CQ$2,装备数值!$BH$50:$BH$101,"&lt;="&amp;新怪物属性!$CQ80)+SUMIFS(装备数值!BU$50:BU$101,装备数值!$BG$50:$BG$101,"="&amp;新怪物属性!$CR$2,装备数值!$BH$50:$BH$101,"&lt;="&amp;新怪物属性!$CR80)</f>
        <v>0.05</v>
      </c>
      <c r="DC80" s="14">
        <f>SUMIFS(装备数值!BV$50:BV$101,装备数值!$BG$50:$BG$101,"="&amp;新怪物属性!$CF$2,装备数值!$BH$50:$BH$101,"&lt;="&amp;新怪物属性!$CF80)+SUMIFS(装备数值!BV$50:BV$101,装备数值!$BG$50:$BG$101,"="&amp;新怪物属性!$CG$2,装备数值!$BH$50:$BH$101,"&lt;="&amp;新怪物属性!$CG80)+SUMIFS(装备数值!BV$50:BV$101,装备数值!$BG$50:$BG$101,"="&amp;新怪物属性!$CH$2,装备数值!$BH$50:$BH$101,"&lt;="&amp;新怪物属性!$CH80)+SUMIFS(装备数值!BV$50:BV$101,装备数值!$BG$50:$BG$101,"="&amp;新怪物属性!$CI$2,装备数值!$BH$50:$BH$101,"&lt;="&amp;新怪物属性!$CI80)+SUMIFS(装备数值!BV$50:BV$101,装备数值!$BG$50:$BG$101,"="&amp;新怪物属性!$CJ$2,装备数值!$BH$50:$BH$101,"&lt;="&amp;新怪物属性!$CJ80)+SUMIFS(装备数值!BV$50:BV$101,装备数值!$BG$50:$BG$101,"="&amp;新怪物属性!$CK$2,装备数值!$BH$50:$BH$101,"&lt;="&amp;新怪物属性!$CK80)+SUMIFS(装备数值!BV$50:BV$101,装备数值!$BG$50:$BG$101,"="&amp;新怪物属性!$CL$2,装备数值!$BH$50:$BH$101,"&lt;="&amp;新怪物属性!$CL80)+SUMIFS(装备数值!BV$50:BV$101,装备数值!$BG$50:$BG$101,"="&amp;新怪物属性!$CM$2,装备数值!$BH$50:$BH$101,"&lt;="&amp;新怪物属性!$CM80)+SUMIFS(装备数值!BV$50:BV$101,装备数值!$BG$50:$BG$101,"="&amp;新怪物属性!$CN$2,装备数值!$BH$50:$BH$101,"&lt;="&amp;新怪物属性!$CN80)+SUMIFS(装备数值!BV$50:BV$101,装备数值!$BG$50:$BG$101,"="&amp;新怪物属性!$CO$2,装备数值!$BH$50:$BH$101,"&lt;="&amp;新怪物属性!$CO80)+SUMIFS(装备数值!BV$50:BV$101,装备数值!$BG$50:$BG$101,"="&amp;新怪物属性!$CP$2,装备数值!$BH$50:$BH$101,"&lt;="&amp;新怪物属性!$CP80)+SUMIFS(装备数值!BV$50:BV$101,装备数值!$BG$50:$BG$101,"="&amp;新怪物属性!$CQ$2,装备数值!$BH$50:$BH$101,"&lt;="&amp;新怪物属性!$CQ80)+SUMIFS(装备数值!BV$50:BV$101,装备数值!$BG$50:$BG$101,"="&amp;新怪物属性!$CR$2,装备数值!$BH$50:$BH$101,"&lt;="&amp;新怪物属性!$CR80)</f>
        <v>0.05</v>
      </c>
      <c r="DD80" s="14">
        <f>SUMIFS(装备数值!BW$50:BW$101,装备数值!$BG$50:$BG$101,"="&amp;新怪物属性!$CF$2,装备数值!$BH$50:$BH$101,"&lt;="&amp;新怪物属性!$CF80)+SUMIFS(装备数值!BW$50:BW$101,装备数值!$BG$50:$BG$101,"="&amp;新怪物属性!$CG$2,装备数值!$BH$50:$BH$101,"&lt;="&amp;新怪物属性!$CG80)+SUMIFS(装备数值!BW$50:BW$101,装备数值!$BG$50:$BG$101,"="&amp;新怪物属性!$CH$2,装备数值!$BH$50:$BH$101,"&lt;="&amp;新怪物属性!$CH80)+SUMIFS(装备数值!BW$50:BW$101,装备数值!$BG$50:$BG$101,"="&amp;新怪物属性!$CI$2,装备数值!$BH$50:$BH$101,"&lt;="&amp;新怪物属性!$CI80)+SUMIFS(装备数值!BW$50:BW$101,装备数值!$BG$50:$BG$101,"="&amp;新怪物属性!$CJ$2,装备数值!$BH$50:$BH$101,"&lt;="&amp;新怪物属性!$CJ80)+SUMIFS(装备数值!BW$50:BW$101,装备数值!$BG$50:$BG$101,"="&amp;新怪物属性!$CK$2,装备数值!$BH$50:$BH$101,"&lt;="&amp;新怪物属性!$CK80)+SUMIFS(装备数值!BW$50:BW$101,装备数值!$BG$50:$BG$101,"="&amp;新怪物属性!$CL$2,装备数值!$BH$50:$BH$101,"&lt;="&amp;新怪物属性!$CL80)+SUMIFS(装备数值!BW$50:BW$101,装备数值!$BG$50:$BG$101,"="&amp;新怪物属性!$CM$2,装备数值!$BH$50:$BH$101,"&lt;="&amp;新怪物属性!$CM80)+SUMIFS(装备数值!BW$50:BW$101,装备数值!$BG$50:$BG$101,"="&amp;新怪物属性!$CN$2,装备数值!$BH$50:$BH$101,"&lt;="&amp;新怪物属性!$CN80)+SUMIFS(装备数值!BW$50:BW$101,装备数值!$BG$50:$BG$101,"="&amp;新怪物属性!$CO$2,装备数值!$BH$50:$BH$101,"&lt;="&amp;新怪物属性!$CO80)+SUMIFS(装备数值!BW$50:BW$101,装备数值!$BG$50:$BG$101,"="&amp;新怪物属性!$CP$2,装备数值!$BH$50:$BH$101,"&lt;="&amp;新怪物属性!$CP80)+SUMIFS(装备数值!BW$50:BW$101,装备数值!$BG$50:$BG$101,"="&amp;新怪物属性!$CQ$2,装备数值!$BH$50:$BH$101,"&lt;="&amp;新怪物属性!$CQ80)+SUMIFS(装备数值!BW$50:BW$101,装备数值!$BG$50:$BG$101,"="&amp;新怪物属性!$CR$2,装备数值!$BH$50:$BH$101,"&lt;="&amp;新怪物属性!$CR80)</f>
        <v>0</v>
      </c>
      <c r="DE80" s="14">
        <f>SUMIFS(装备数值!BX$50:BX$101,装备数值!$BG$50:$BG$101,"="&amp;新怪物属性!$CF$2,装备数值!$BH$50:$BH$101,"&lt;="&amp;新怪物属性!$CF80)+SUMIFS(装备数值!BX$50:BX$101,装备数值!$BG$50:$BG$101,"="&amp;新怪物属性!$CG$2,装备数值!$BH$50:$BH$101,"&lt;="&amp;新怪物属性!$CG80)+SUMIFS(装备数值!BX$50:BX$101,装备数值!$BG$50:$BG$101,"="&amp;新怪物属性!$CH$2,装备数值!$BH$50:$BH$101,"&lt;="&amp;新怪物属性!$CH80)+SUMIFS(装备数值!BX$50:BX$101,装备数值!$BG$50:$BG$101,"="&amp;新怪物属性!$CI$2,装备数值!$BH$50:$BH$101,"&lt;="&amp;新怪物属性!$CI80)+SUMIFS(装备数值!BX$50:BX$101,装备数值!$BG$50:$BG$101,"="&amp;新怪物属性!$CJ$2,装备数值!$BH$50:$BH$101,"&lt;="&amp;新怪物属性!$CJ80)+SUMIFS(装备数值!BX$50:BX$101,装备数值!$BG$50:$BG$101,"="&amp;新怪物属性!$CK$2,装备数值!$BH$50:$BH$101,"&lt;="&amp;新怪物属性!$CK80)+SUMIFS(装备数值!BX$50:BX$101,装备数值!$BG$50:$BG$101,"="&amp;新怪物属性!$CL$2,装备数值!$BH$50:$BH$101,"&lt;="&amp;新怪物属性!$CL80)+SUMIFS(装备数值!BX$50:BX$101,装备数值!$BG$50:$BG$101,"="&amp;新怪物属性!$CM$2,装备数值!$BH$50:$BH$101,"&lt;="&amp;新怪物属性!$CM80)+SUMIFS(装备数值!BX$50:BX$101,装备数值!$BG$50:$BG$101,"="&amp;新怪物属性!$CN$2,装备数值!$BH$50:$BH$101,"&lt;="&amp;新怪物属性!$CN80)+SUMIFS(装备数值!BX$50:BX$101,装备数值!$BG$50:$BG$101,"="&amp;新怪物属性!$CO$2,装备数值!$BH$50:$BH$101,"&lt;="&amp;新怪物属性!$CO80)+SUMIFS(装备数值!BX$50:BX$101,装备数值!$BG$50:$BG$101,"="&amp;新怪物属性!$CP$2,装备数值!$BH$50:$BH$101,"&lt;="&amp;新怪物属性!$CP80)+SUMIFS(装备数值!BX$50:BX$101,装备数值!$BG$50:$BG$101,"="&amp;新怪物属性!$CQ$2,装备数值!$BH$50:$BH$101,"&lt;="&amp;新怪物属性!$CQ80)+SUMIFS(装备数值!BX$50:BX$101,装备数值!$BG$50:$BG$101,"="&amp;新怪物属性!$CR$2,装备数值!$BH$50:$BH$101,"&lt;="&amp;新怪物属性!$CR80)</f>
        <v>0</v>
      </c>
      <c r="DH80" s="14">
        <f>INDEX(装备数值!$I$13:$M$116,新怪物属性!$P80*8+1,DH$2)*$X80+INDEX(装备数值!$I$13:$M$116,新怪物属性!$Q80*8+2,DH$2)*$Y80+INDEX(装备数值!$I$13:$M$116,新怪物属性!$S80*8+3,DH$2)*$Z80+INDEX(装备数值!$I$13:$M$116,新怪物属性!$R80*8+4,DH$2)*$AA80+INDEX(装备数值!$I$13:$M$116,新怪物属性!$T80*8+5,DH$2)*$AB80+INDEX(装备数值!$I$13:$M$116,新怪物属性!$U80*8+6,DH$2)*$AC80+INDEX(装备数值!$I$13:$M$116,新怪物属性!$V80*8+7,DH$2)*$AD80+INDEX(装备数值!$I$13:$M$116,新怪物属性!$W80*8+8,DH$2)*$AE80</f>
        <v>74800</v>
      </c>
      <c r="DI80" s="14">
        <f>INDEX(装备数值!$I$13:$M$116,新怪物属性!$P80*8+1,DI$2)*$X80+INDEX(装备数值!$I$13:$M$116,新怪物属性!$Q80*8+2,DI$2)*$Y80+INDEX(装备数值!$I$13:$M$116,新怪物属性!$S80*8+3,DI$2)*$Z80+INDEX(装备数值!$I$13:$M$116,新怪物属性!$R80*8+4,DI$2)*$AA80+INDEX(装备数值!$I$13:$M$116,新怪物属性!$T80*8+5,DI$2)*$AB80+INDEX(装备数值!$I$13:$M$116,新怪物属性!$U80*8+6,DI$2)*$AC80+INDEX(装备数值!$I$13:$M$116,新怪物属性!$V80*8+7,DI$2)*$AD80+INDEX(装备数值!$I$13:$M$116,新怪物属性!$W80*8+8,DI$2)*$AE80</f>
        <v>561000</v>
      </c>
      <c r="DJ80" s="14">
        <f>INDEX(装备数值!$I$13:$M$116,新怪物属性!$P80*8+1,DJ$2)*$X80+INDEX(装备数值!$I$13:$M$116,新怪物属性!$Q80*8+2,DJ$2)*$Y80+INDEX(装备数值!$I$13:$M$116,新怪物属性!$S80*8+3,DJ$2)*$Z80+INDEX(装备数值!$I$13:$M$116,新怪物属性!$R80*8+4,DJ$2)*$AA80+INDEX(装备数值!$I$13:$M$116,新怪物属性!$T80*8+5,DJ$2)*$AB80+INDEX(装备数值!$I$13:$M$116,新怪物属性!$U80*8+6,DJ$2)*$AC80+INDEX(装备数值!$I$13:$M$116,新怪物属性!$V80*8+7,DJ$2)*$AD80+INDEX(装备数值!$I$13:$M$116,新怪物属性!$W80*8+8,DJ$2)*$AE80</f>
        <v>37400</v>
      </c>
      <c r="DK80" s="14">
        <f>INDEX(装备数值!$I$13:$M$116,新怪物属性!$P80*8+1,DK$2)*$X80+INDEX(装备数值!$I$13:$M$116,新怪物属性!$Q80*8+2,DK$2)*$Y80+INDEX(装备数值!$I$13:$M$116,新怪物属性!$S80*8+3,DK$2)*$Z80+INDEX(装备数值!$I$13:$M$116,新怪物属性!$R80*8+4,DK$2)*$AA80+INDEX(装备数值!$I$13:$M$116,新怪物属性!$T80*8+5,DK$2)*$AB80+INDEX(装备数值!$I$13:$M$116,新怪物属性!$U80*8+6,DK$2)*$AC80+INDEX(装备数值!$I$13:$M$116,新怪物属性!$V80*8+7,DK$2)*$AD80+INDEX(装备数值!$I$13:$M$116,新怪物属性!$W80*8+8,DK$2)*$AE80</f>
        <v>748000</v>
      </c>
      <c r="DL80" s="14">
        <f>INDEX(装备数值!$I$13:$M$116,新怪物属性!$P80*8+1,DL$2)*$X80+INDEX(装备数值!$I$13:$M$116,新怪物属性!$Q80*8+2,DL$2)*$Y80+INDEX(装备数值!$I$13:$M$116,新怪物属性!$S80*8+3,DL$2)*$Z80+INDEX(装备数值!$I$13:$M$116,新怪物属性!$R80*8+4,DL$2)*$AA80+INDEX(装备数值!$I$13:$M$116,新怪物属性!$T80*8+5,DL$2)*$AB80+INDEX(装备数值!$I$13:$M$116,新怪物属性!$U80*8+6,DL$2)*$AC80+INDEX(装备数值!$I$13:$M$116,新怪物属性!$V80*8+7,DL$2)*$AD80+INDEX(装备数值!$I$13:$M$116,新怪物属性!$W80*8+8,DL$2)*$AE80</f>
        <v>14620</v>
      </c>
      <c r="DO80" s="14">
        <f>INDEX(装备数值!$X$13:$AH$116,$P80*8+1,DO$2)*$AF80+INDEX(装备数值!$X$13:$AH$116,$Q80*8+2,DO$2)*$AG80+INDEX(装备数值!$X$13:$AH$116,$S80*8+3,DO$2)*$AH80+INDEX(装备数值!$X$13:$AH$116,$R80*8+4,DO$2)*$AI80+INDEX(装备数值!$X$13:$AH$116,$T80*8+5,DO$2)*$AJ80+INDEX(装备数值!$X$13:$AH$116,$U80*8+6,DO$2)*$AK80+INDEX(装备数值!$X$13:$AH$116,$V80*8+7,DO$2)*$AL80+INDEX(装备数值!$X$13:$AH$116,$W80*8+8,DO$2)*$AM80</f>
        <v>33600</v>
      </c>
      <c r="DP80" s="14">
        <f>INDEX(装备数值!$X$13:$AH$116,$P80*8+1,DP$2)*$AF80+INDEX(装备数值!$X$13:$AH$116,$Q80*8+2,DP$2)*$AG80+INDEX(装备数值!$X$13:$AH$116,$S80*8+3,DP$2)*$AH80+INDEX(装备数值!$X$13:$AH$116,$R80*8+4,DP$2)*$AI80+INDEX(装备数值!$X$13:$AH$116,$T80*8+5,DP$2)*$AJ80+INDEX(装备数值!$X$13:$AH$116,$U80*8+6,DP$2)*$AK80+INDEX(装备数值!$X$13:$AH$116,$V80*8+7,DP$2)*$AL80+INDEX(装备数值!$X$13:$AH$116,$W80*8+8,DP$2)*$AM80</f>
        <v>243000</v>
      </c>
      <c r="DQ80" s="14">
        <f>INDEX(装备数值!$X$13:$AH$116,$P80*8+1,DQ$2)*$AF80+INDEX(装备数值!$X$13:$AH$116,$Q80*8+2,DQ$2)*$AG80+INDEX(装备数值!$X$13:$AH$116,$S80*8+3,DQ$2)*$AH80+INDEX(装备数值!$X$13:$AH$116,$R80*8+4,DQ$2)*$AI80+INDEX(装备数值!$X$13:$AH$116,$T80*8+5,DQ$2)*$AJ80+INDEX(装备数值!$X$13:$AH$116,$U80*8+6,DQ$2)*$AK80+INDEX(装备数值!$X$13:$AH$116,$V80*8+7,DQ$2)*$AL80+INDEX(装备数值!$X$13:$AH$116,$W80*8+8,DQ$2)*$AM80</f>
        <v>15600</v>
      </c>
      <c r="DR80" s="14">
        <f>INDEX(装备数值!$X$13:$AH$116,$P80*8+1,DR$2)*$AF80+INDEX(装备数值!$X$13:$AH$116,$Q80*8+2,DR$2)*$AG80+INDEX(装备数值!$X$13:$AH$116,$S80*8+3,DR$2)*$AH80+INDEX(装备数值!$X$13:$AH$116,$R80*8+4,DR$2)*$AI80+INDEX(装备数值!$X$13:$AH$116,$T80*8+5,DR$2)*$AJ80+INDEX(装备数值!$X$13:$AH$116,$U80*8+6,DR$2)*$AK80+INDEX(装备数值!$X$13:$AH$116,$V80*8+7,DR$2)*$AL80+INDEX(装备数值!$X$13:$AH$116,$W80*8+8,DR$2)*$AM80</f>
        <v>360000</v>
      </c>
      <c r="DS80" s="14">
        <f>INDEX(装备数值!$X$13:$AH$116,$P80*8+1,DS$2)*$AF80+INDEX(装备数值!$X$13:$AH$116,$Q80*8+2,DS$2)*$AG80+INDEX(装备数值!$X$13:$AH$116,$S80*8+3,DS$2)*$AH80+INDEX(装备数值!$X$13:$AH$116,$R80*8+4,DS$2)*$AI80+INDEX(装备数值!$X$13:$AH$116,$T80*8+5,DS$2)*$AJ80+INDEX(装备数值!$X$13:$AH$116,$U80*8+6,DS$2)*$AK80+INDEX(装备数值!$X$13:$AH$116,$V80*8+7,DS$2)*$AL80+INDEX(装备数值!$X$13:$AH$116,$W80*8+8,DS$2)*$AM80</f>
        <v>6240</v>
      </c>
      <c r="DT80" s="14">
        <f>INDEX(装备数值!$X$13:$AH$116,$P80*8+1,DT$2)*$AF80+INDEX(装备数值!$X$13:$AH$116,$Q80*8+2,DT$2)*$AG80+INDEX(装备数值!$X$13:$AH$116,$S80*8+3,DT$2)*$AH80+INDEX(装备数值!$X$13:$AH$116,$R80*8+4,DT$2)*$AI80+INDEX(装备数值!$X$13:$AH$116,$T80*8+5,DT$2)*$AJ80+INDEX(装备数值!$X$13:$AH$116,$U80*8+6,DT$2)*$AK80+INDEX(装备数值!$X$13:$AH$116,$V80*8+7,DT$2)*$AL80+INDEX(装备数值!$X$13:$AH$116,$W80*8+8,DT$2)*$AM80</f>
        <v>25200</v>
      </c>
      <c r="DU80" s="14">
        <f>INDEX(装备数值!$X$13:$AH$116,$P80*8+1,DU$2)*$AF80+INDEX(装备数值!$X$13:$AH$116,$Q80*8+2,DU$2)*$AG80+INDEX(装备数值!$X$13:$AH$116,$S80*8+3,DU$2)*$AH80+INDEX(装备数值!$X$13:$AH$116,$R80*8+4,DU$2)*$AI80+INDEX(装备数值!$X$13:$AH$116,$T80*8+5,DU$2)*$AJ80+INDEX(装备数值!$X$13:$AH$116,$U80*8+6,DU$2)*$AK80+INDEX(装备数值!$X$13:$AH$116,$V80*8+7,DU$2)*$AL80+INDEX(装备数值!$X$13:$AH$116,$W80*8+8,DU$2)*$AM80</f>
        <v>23400</v>
      </c>
      <c r="DV80" s="14">
        <f>INDEX(装备数值!$X$13:$AH$116,$P80*8+1,DV$2)*$AF80+INDEX(装备数值!$X$13:$AH$116,$Q80*8+2,DV$2)*$AG80+INDEX(装备数值!$X$13:$AH$116,$S80*8+3,DV$2)*$AH80+INDEX(装备数值!$X$13:$AH$116,$R80*8+4,DV$2)*$AI80+INDEX(装备数值!$X$13:$AH$116,$T80*8+5,DV$2)*$AJ80+INDEX(装备数值!$X$13:$AH$116,$U80*8+6,DV$2)*$AK80+INDEX(装备数值!$X$13:$AH$116,$V80*8+7,DV$2)*$AL80+INDEX(装备数值!$X$13:$AH$116,$W80*8+8,DV$2)*$AM80</f>
        <v>25200</v>
      </c>
      <c r="DW80" s="14">
        <f>INDEX(装备数值!$X$13:$AH$116,$P80*8+1,DW$2)*$AF80+INDEX(装备数值!$X$13:$AH$116,$Q80*8+2,DW$2)*$AG80+INDEX(装备数值!$X$13:$AH$116,$S80*8+3,DW$2)*$AH80+INDEX(装备数值!$X$13:$AH$116,$R80*8+4,DW$2)*$AI80+INDEX(装备数值!$X$13:$AH$116,$T80*8+5,DW$2)*$AJ80+INDEX(装备数值!$X$13:$AH$116,$U80*8+6,DW$2)*$AK80+INDEX(装备数值!$X$13:$AH$116,$V80*8+7,DW$2)*$AL80+INDEX(装备数值!$X$13:$AH$116,$W80*8+8,DW$2)*$AM80</f>
        <v>23400</v>
      </c>
      <c r="DX80" s="14">
        <f>INDEX(装备数值!$X$13:$AH$116,$P80*8+1,DX$2)*$AF80+INDEX(装备数值!$X$13:$AH$116,$Q80*8+2,DX$2)*$AG80+INDEX(装备数值!$X$13:$AH$116,$S80*8+3,DX$2)*$AH80+INDEX(装备数值!$X$13:$AH$116,$R80*8+4,DX$2)*$AI80+INDEX(装备数值!$X$13:$AH$116,$T80*8+5,DX$2)*$AJ80+INDEX(装备数值!$X$13:$AH$116,$U80*8+6,DX$2)*$AK80+INDEX(装备数值!$X$13:$AH$116,$V80*8+7,DX$2)*$AL80+INDEX(装备数值!$X$13:$AH$116,$W80*8+8,DX$2)*$AM80</f>
        <v>56</v>
      </c>
      <c r="DY80" s="14">
        <f>INDEX(装备数值!$X$13:$AH$116,$P80*8+1,DY$2)*$AF80+INDEX(装备数值!$X$13:$AH$116,$Q80*8+2,DY$2)*$AG80+INDEX(装备数值!$X$13:$AH$116,$S80*8+3,DY$2)*$AH80+INDEX(装备数值!$X$13:$AH$116,$R80*8+4,DY$2)*$AI80+INDEX(装备数值!$X$13:$AH$116,$T80*8+5,DY$2)*$AJ80+INDEX(装备数值!$X$13:$AH$116,$U80*8+6,DY$2)*$AK80+INDEX(装备数值!$X$13:$AH$116,$V80*8+7,DY$2)*$AL80+INDEX(装备数值!$X$13:$AH$116,$W80*8+8,DY$2)*$AM80</f>
        <v>56</v>
      </c>
      <c r="EA80" s="14">
        <f>INDEX(装备数值!$AN$17:$AN$117,MATCH(MIN($X80:$AE80),装备数值!$AO$17:$AO$117,1))</f>
        <v>34</v>
      </c>
      <c r="EB80" s="14">
        <f>IF(COUNTIF($P80:$W80,"&gt;"&amp;0)=8,INDEX(装备数值!AR$17:AR$117,$EA80+1),0)</f>
        <v>10132</v>
      </c>
      <c r="EC80" s="14">
        <f>IF(COUNTIF($P80:$W80,"&gt;"&amp;0)=8,INDEX(装备数值!AS$17:AS$117,$EA80+1),0)</f>
        <v>76500</v>
      </c>
      <c r="ED80" s="14">
        <f>IF(COUNTIF($P80:$W80,"&gt;"&amp;0)=8,INDEX(装备数值!AT$17:AT$117,$EA80+1),0)</f>
        <v>5032</v>
      </c>
      <c r="EE80" s="14">
        <f>IF(COUNTIF($P80:$W80,"&gt;"&amp;0)=8,INDEX(装备数值!AU$17:AU$117,$EA80+1),0)</f>
        <v>102000</v>
      </c>
      <c r="EF80" s="14">
        <f>IF(COUNTIF($P80:$W80,"&gt;"&amp;0)=8,INDEX(装备数值!AV$17:AV$117,$EA80+1),0)</f>
        <v>2040</v>
      </c>
      <c r="EH80" s="14">
        <f>INDEX(装备数值!$AY$17:$AY$77,MATCH(新怪物属性!AF80,装备数值!$AZ$17:$AZ$77,1))</f>
        <v>32</v>
      </c>
      <c r="EI80" s="26">
        <f>INDEX(装备数值!BA$17:BA$77,新怪物属性!EH80+1)</f>
        <v>0.52</v>
      </c>
      <c r="EJ80" s="26">
        <f>INDEX(装备数值!BA$17:BA$77,新怪物属性!EH80+1)</f>
        <v>0.52</v>
      </c>
      <c r="EL80" s="14">
        <f t="shared" si="144"/>
        <v>20</v>
      </c>
      <c r="EM80" s="14">
        <f>VLOOKUP(EL80,军阶与晶片数值!$W$6:$X$27,2)</f>
        <v>5</v>
      </c>
      <c r="EN80" s="14">
        <f>INDEX(军阶与晶片数值!Y$6:Y$27,$EM80+1)</f>
        <v>500</v>
      </c>
      <c r="EO80" s="14">
        <f>INDEX(军阶与晶片数值!Z$6:Z$27,$EM80+1)</f>
        <v>500</v>
      </c>
      <c r="EP80" s="14">
        <f>INDEX(军阶与晶片数值!AA$6:AA$27,$EM80+1)</f>
        <v>500</v>
      </c>
      <c r="EQ80" s="14">
        <f>INDEX(军阶与晶片数值!AB$6:AB$27,$EM80+1)</f>
        <v>500</v>
      </c>
      <c r="ER80" s="29">
        <f>INDEX(军阶与晶片数值!AC$6:AC$27,$EM80+1)</f>
        <v>30</v>
      </c>
      <c r="ES80" s="29">
        <f>INDEX(军阶与晶片数值!AD$6:AD$27,$EM80+1)</f>
        <v>15</v>
      </c>
      <c r="EU80" s="26">
        <f>INDEX(军阶与晶片数值!I$6:I$16,AN80+1)</f>
        <v>6.5000000000000002E-2</v>
      </c>
      <c r="EV80" s="26">
        <f>INDEX(军阶与晶片数值!M$6:M$16,AO80+1)</f>
        <v>6.5000000000000002E-2</v>
      </c>
      <c r="EW80" s="26">
        <f>INDEX(军阶与晶片数值!J$6:J$16,AP80+1)</f>
        <v>6.5000000000000002E-2</v>
      </c>
      <c r="EX80" s="26">
        <f>INDEX(军阶与晶片数值!K$6:K$16,AQ80+1)</f>
        <v>0.13</v>
      </c>
      <c r="EY80" s="26">
        <f>INDEX(军阶与晶片数值!L$6:L$16,AR80+1)</f>
        <v>0.13</v>
      </c>
      <c r="EZ80" s="28">
        <f>INDEX(军阶与晶片数值!N$6:N$16,AS80+1)</f>
        <v>0</v>
      </c>
      <c r="FA80" s="28">
        <f>INDEX(军阶与晶片数值!O$6:O$16,AT80+1)</f>
        <v>0</v>
      </c>
      <c r="FB80" s="28">
        <f>INDEX(军阶与晶片数值!P$6:P$16,AU80+1)</f>
        <v>0</v>
      </c>
      <c r="FC80" s="28">
        <f>INDEX(军阶与晶片数值!Q$6:Q$16,AV80+1)</f>
        <v>0</v>
      </c>
      <c r="FD80" s="26">
        <f>INDEX(军阶与晶片数值!R$6:R$16,AW80+1)</f>
        <v>0.13</v>
      </c>
      <c r="FE80" s="26">
        <f>INDEX(军阶与晶片数值!S$6:S$16,AX80+1)</f>
        <v>0.06</v>
      </c>
      <c r="FF80" s="26">
        <f>INDEX(军阶与晶片数值!T$6:T$16,AY80+1)</f>
        <v>0</v>
      </c>
      <c r="FG80" s="26">
        <f>INDEX(军阶与晶片数值!U$6:U$16,AZ80+1)</f>
        <v>0</v>
      </c>
      <c r="FI80" s="26">
        <f>INDEX(军阶与晶片数值!$C$6:$C$36,新怪物属性!$BA80+1)</f>
        <v>0.8</v>
      </c>
      <c r="FJ80" s="26">
        <f>INDEX(军阶与晶片数值!$C$6:$C$36,新怪物属性!$BA80+1)</f>
        <v>0.8</v>
      </c>
      <c r="FK80" s="26">
        <f>INDEX(军阶与晶片数值!$C$6:$C$36,新怪物属性!$BA80+1)</f>
        <v>0.8</v>
      </c>
      <c r="FL80" s="26">
        <f>INDEX(军阶与晶片数值!$C$6:$C$36,新怪物属性!$BA80+1)</f>
        <v>0.8</v>
      </c>
      <c r="FM80" s="26">
        <f>INDEX(军阶与晶片数值!$C$6:$C$36,新怪物属性!$BA80+1)</f>
        <v>0.8</v>
      </c>
      <c r="FO80" s="14">
        <f>INDEX(战舰突破!$H$6:$H$18,新怪物属性!$J80+1)+INDEX(战舰突破!$H$23:$H$35,新怪物属性!$K80+1)+INDEX(战舰突破!$H$40:$H$52,新怪物属性!$L80+1)</f>
        <v>200</v>
      </c>
      <c r="FP80" s="14">
        <f>INDEX(战舰突破!$I$6:$I$18,新怪物属性!$J80+1)+INDEX(战舰突破!$I$23:$I$35,新怪物属性!$K80+1)+INDEX(战舰突破!$I$40:$I$52,新怪物属性!$L80+1)</f>
        <v>200</v>
      </c>
      <c r="FQ80" s="14">
        <f>INDEX(战舰突破!$J$6:$J$18,新怪物属性!$J80+1)+INDEX(战舰突破!$J$23:$J$35,新怪物属性!$K80+1)+INDEX(战舰突破!$J$40:$J$52,新怪物属性!$L80+1)</f>
        <v>0</v>
      </c>
      <c r="FR80" s="14">
        <f>INDEX(战舰突破!$K$6:$K$18,新怪物属性!$J80+1)+INDEX(战舰突破!$K$23:$K$35,新怪物属性!$K80+1)+INDEX(战舰突破!$K$40:$K$52,新怪物属性!$L80+1)</f>
        <v>0</v>
      </c>
      <c r="FS80" s="14">
        <f>INDEX(战舰突破!$L$6:$L$18,新怪物属性!$J80+1)+INDEX(战舰突破!$L$23:$L$35,新怪物属性!$K80+1)+INDEX(战舰突破!$L$40:$L$52,新怪物属性!$L80+1)</f>
        <v>200</v>
      </c>
      <c r="FT80" s="18">
        <f>INDEX(战舰突破!$N$6:$N$18,新怪物属性!$J80+1)+INDEX(战舰突破!$N$23:$N$35,新怪物属性!$K80+1)+INDEX(战舰突破!$N$40:$N$52,新怪物属性!$L80+1)</f>
        <v>0</v>
      </c>
      <c r="FU80" s="18">
        <f>INDEX(战舰突破!$O$6:$O$18,新怪物属性!$J80+1)+INDEX(战舰突破!$O$23:$O$35,新怪物属性!$K80+1)+INDEX(战舰突破!$O$40:$O$52,新怪物属性!$L80+1)</f>
        <v>0.6</v>
      </c>
      <c r="FV80" s="18">
        <f>INDEX(战舰突破!$P$6:$P$18,新怪物属性!$J80+1)+INDEX(战舰突破!$P$23:$P$35,新怪物属性!$K80+1)+INDEX(战舰突破!$P$40:$P$52,新怪物属性!$L80+1)</f>
        <v>0</v>
      </c>
      <c r="FW80" s="18">
        <f>INDEX(战舰突破!$Q$6:$Q$18,新怪物属性!$J80+1)+INDEX(战舰突破!$Q$23:$Q$35,新怪物属性!$K80+1)+INDEX(战舰突破!$Q$40:$Q$52,新怪物属性!$L80+1)</f>
        <v>0.3</v>
      </c>
      <c r="FX80" s="18">
        <f>INDEX(战舰突破!$R$6:$R$18,新怪物属性!$J80+1)+INDEX(战舰突破!$R$23:$R$35,新怪物属性!$K80+1)+INDEX(战舰突破!$R$40:$R$52,新怪物属性!$L80+1)</f>
        <v>0</v>
      </c>
      <c r="FY80" s="18">
        <f>INDEX(战舰突破!$M$6:$M$18,新怪物属性!$J80+1)+INDEX(战舰突破!$M$23:$M$35,新怪物属性!$K80+1)+INDEX(战舰突破!$M$40:$M$52,新怪物属性!$L80+1)</f>
        <v>0.2</v>
      </c>
      <c r="FZ80" s="22">
        <f>INDEX(战舰突破!$W$6:$W$18,新怪物属性!$J80+1)+INDEX(战舰突破!$W$23:$W$35,新怪物属性!$K80+1)+INDEX(战舰突破!$W$40:$W$52,新怪物属性!$L80+1)</f>
        <v>0.5</v>
      </c>
      <c r="GC80" s="14">
        <f>INDEX(战舰突破!$S$6:$S$18,新怪物属性!$J80+1)</f>
        <v>0</v>
      </c>
      <c r="GD80" s="14">
        <f>INDEX(战舰突破!$T$6:$T$18,新怪物属性!$J80+1)</f>
        <v>0.5</v>
      </c>
      <c r="GE80" s="14">
        <f>INDEX(战舰突破!$U$6:$U$18,新怪物属性!$J80+1)</f>
        <v>0.1</v>
      </c>
      <c r="GF80" s="14">
        <f>INDEX(战舰突破!$V$6:$V$18,新怪物属性!$J80+1)</f>
        <v>1</v>
      </c>
      <c r="GG80" s="14">
        <f>INDEX(战舰突破!$X$6:$X$18,新怪物属性!$J80+1)</f>
        <v>8</v>
      </c>
      <c r="GI80" s="14">
        <f>INDEX(战舰突破!$S$23:$S$35,新怪物属性!$J80+1)</f>
        <v>0.6</v>
      </c>
      <c r="GJ80" s="14">
        <f>INDEX(战舰突破!$T$23:$T$35,新怪物属性!$J80+1)</f>
        <v>0.25</v>
      </c>
      <c r="GK80" s="14">
        <f>INDEX(战舰突破!$U$23:$U$35,新怪物属性!$J80+1)</f>
        <v>0.1</v>
      </c>
      <c r="GL80" s="14">
        <f>INDEX(战舰突破!$V$23:$V$35,新怪物属性!$J80+1)</f>
        <v>1</v>
      </c>
      <c r="GM80" s="14">
        <f>INDEX(战舰突破!$X$23:$X$35,新怪物属性!$J80+1)</f>
        <v>120</v>
      </c>
      <c r="GO80" s="14">
        <f>INDEX(战舰突破!$S$40:$S$52,新怪物属性!$J80+1)</f>
        <v>0.6</v>
      </c>
      <c r="GP80" s="14">
        <f>INDEX(战舰突破!$T$40:$T$52,新怪物属性!$J80+1)</f>
        <v>0.25</v>
      </c>
      <c r="GQ80" s="14">
        <f>INDEX(战舰突破!$U$40:$U$52,新怪物属性!$J80+1)</f>
        <v>0.1</v>
      </c>
      <c r="GR80" s="14">
        <f>INDEX(战舰突破!$V$40:$V$52,新怪物属性!$J80+1)</f>
        <v>1</v>
      </c>
      <c r="GS80" s="14">
        <f>INDEX(战舰突破!$X$40:$X$52,新怪物属性!$J80+1)</f>
        <v>200</v>
      </c>
      <c r="GV80" s="14">
        <v>2</v>
      </c>
      <c r="GW80" s="14">
        <v>25</v>
      </c>
      <c r="GX80" s="14">
        <v>1</v>
      </c>
      <c r="GY80" s="14">
        <v>23</v>
      </c>
      <c r="GZ80" s="14">
        <v>3</v>
      </c>
      <c r="HA80" s="14">
        <v>20</v>
      </c>
      <c r="HB80" s="14">
        <v>1</v>
      </c>
      <c r="HC80" s="14">
        <v>18</v>
      </c>
      <c r="HD80" s="14">
        <v>1</v>
      </c>
      <c r="HE80" s="14">
        <v>2</v>
      </c>
      <c r="HF80" s="14">
        <v>1</v>
      </c>
      <c r="HG80" s="14">
        <v>6</v>
      </c>
      <c r="HH80" s="14">
        <v>0</v>
      </c>
      <c r="HI80" s="14">
        <v>11</v>
      </c>
      <c r="HJ80" s="14">
        <v>1</v>
      </c>
      <c r="HK80" s="14">
        <v>1</v>
      </c>
      <c r="HL80" s="14">
        <v>0</v>
      </c>
      <c r="HM80" s="14">
        <v>0</v>
      </c>
      <c r="HN80" s="14">
        <v>0</v>
      </c>
      <c r="HO80" s="14">
        <v>0</v>
      </c>
      <c r="HP80" s="14">
        <v>0</v>
      </c>
      <c r="HQ80" s="14">
        <v>0</v>
      </c>
      <c r="HR80" s="14">
        <v>0</v>
      </c>
      <c r="HS80" s="14">
        <v>0</v>
      </c>
      <c r="HT80" s="14">
        <v>0</v>
      </c>
      <c r="HU80" s="14">
        <v>0</v>
      </c>
      <c r="HX80" s="14">
        <v>7</v>
      </c>
      <c r="HY80" s="14">
        <v>6</v>
      </c>
      <c r="IB80" s="14">
        <f>IF($GV80=0,0,INDEX(战宠!P$15:P$27,新怪物属性!$GV$3)*(INDEX(战宠!$U$7:$Y$10,1,新怪物属性!$GV80)))*(新怪物属性!$GW80+4)
+IF($GX80=0,0,INDEX(战宠!P$15:P$27,新怪物属性!$GX$3)*(INDEX(战宠!$U$7:$Y$10,1,新怪物属性!$GX80)))*(新怪物属性!$GY80+4)
+IF($GZ80=0,0,INDEX(战宠!P$15:P$27,新怪物属性!$GZ$3)*(INDEX(战宠!$U$7:$Y$10,1,新怪物属性!$GZ80)))*(新怪物属性!$HA80+4)
+IF($HB80=0,0,INDEX(战宠!P$15:P$27,新怪物属性!$HB$3)*(INDEX(战宠!$U$7:$Y$10,1,新怪物属性!$HB80)))*(新怪物属性!$HC80+4)
+IF($HD80=0,0,INDEX(战宠!P$15:P$27,新怪物属性!$HD$3)*(INDEX(战宠!$U$7:$Y$10,1,新怪物属性!$HD80)))*(新怪物属性!$HE80+4)
+IF($HF80=0,0,INDEX(战宠!P$15:P$27,新怪物属性!$HF$3)*(INDEX(战宠!$U$7:$Y$10,1,新怪物属性!$HF80)))*(新怪物属性!$HG80+4)
+IF($HH80=0,0,INDEX(战宠!P$15:P$27,新怪物属性!$HH$3)*(INDEX(战宠!$U$7:$Y$10,1,新怪物属性!$HH80)))*(新怪物属性!$HI80+4)
+IF($HJ80=0,0,INDEX(战宠!P$15:P$27,新怪物属性!$HJ$3)*(INDEX(战宠!$U$7:$Y$10,1,新怪物属性!$HJ80)))*(新怪物属性!$HK80+4)
+IF($HL80=0,0,INDEX(战宠!P$15:P$27,新怪物属性!$HL$3)*(INDEX(战宠!$U$7:$Y$10,1,新怪物属性!$HL80)))*(新怪物属性!$HM80+4)
+IF($HN80=0,0,INDEX(战宠!P$15:P$27,新怪物属性!$HN$3)*(INDEX(战宠!$U$7:$Y$10,1,新怪物属性!$HN80)))*(新怪物属性!$HO80+4)
+IF($HP80=0,0,INDEX(战宠!P$15:P$27,新怪物属性!$HP$3)*(INDEX(战宠!$U$7:$Y$10,1,新怪物属性!$HP80)))*(新怪物属性!$HQ80+4)
+IF($HR80=0,0,INDEX(战宠!P$15:P$27,新怪物属性!$HR$3)*(INDEX(战宠!$U$7:$Y$10,1,新怪物属性!$HR80)))*(新怪物属性!$HS80+4)
+IF($HT80=0,0,INDEX(战宠!P$15:P$27,新怪物属性!$HT$3)*(INDEX(战宠!$U$7:$Y$10,1,新怪物属性!$HT80)))*(新怪物属性!$HU80+4)</f>
        <v>136000</v>
      </c>
      <c r="IC80" s="14">
        <f>IF($GV80=0,0,INDEX(战宠!Q$15:Q$27,新怪物属性!$GV$3)*(INDEX(战宠!$U$7:$Y$10,1,新怪物属性!$GV80)))*(新怪物属性!$GW80+4)
+IF($GX80=0,0,INDEX(战宠!Q$15:Q$27,新怪物属性!$GX$3)*(INDEX(战宠!$U$7:$Y$10,1,新怪物属性!$GX80)))*(新怪物属性!$GY80+4)
+IF($GZ80=0,0,INDEX(战宠!Q$15:Q$27,新怪物属性!$GZ$3)*(INDEX(战宠!$U$7:$Y$10,1,新怪物属性!$GZ80)))*(新怪物属性!$HA80+4)
+IF($HB80=0,0,INDEX(战宠!Q$15:Q$27,新怪物属性!$HB$3)*(INDEX(战宠!$U$7:$Y$10,1,新怪物属性!$HB80)))*(新怪物属性!$HC80+4)
+IF($HD80=0,0,INDEX(战宠!Q$15:Q$27,新怪物属性!$HD$3)*(INDEX(战宠!$U$7:$Y$10,1,新怪物属性!$HD80)))*(新怪物属性!$HE80+4)
+IF($HF80=0,0,INDEX(战宠!Q$15:Q$27,新怪物属性!$HF$3)*(INDEX(战宠!$U$7:$Y$10,1,新怪物属性!$HF80)))*(新怪物属性!$HG80+4)
+IF($HH80=0,0,INDEX(战宠!Q$15:Q$27,新怪物属性!$HH$3)*(INDEX(战宠!$U$7:$Y$10,1,新怪物属性!$HH80)))*(新怪物属性!$HI80+4)
+IF($HJ80=0,0,INDEX(战宠!Q$15:Q$27,新怪物属性!$HJ$3)*(INDEX(战宠!$U$7:$Y$10,1,新怪物属性!$HJ80)))*(新怪物属性!$HK80+4)
+IF($HL80=0,0,INDEX(战宠!Q$15:Q$27,新怪物属性!$HL$3)*(INDEX(战宠!$U$7:$Y$10,1,新怪物属性!$HL80)))*(新怪物属性!$HM80+4)
+IF($HN80=0,0,INDEX(战宠!Q$15:Q$27,新怪物属性!$HN$3)*(INDEX(战宠!$U$7:$Y$10,1,新怪物属性!$HN80)))*(新怪物属性!$HO80+4)
+IF($HP80=0,0,INDEX(战宠!Q$15:Q$27,新怪物属性!$HP$3)*(INDEX(战宠!$U$7:$Y$10,1,新怪物属性!$HP80)))*(新怪物属性!$HQ80+4)
+IF($HR80=0,0,INDEX(战宠!Q$15:Q$27,新怪物属性!$HR$3)*(INDEX(战宠!$U$7:$Y$10,1,新怪物属性!$HR80)))*(新怪物属性!$HS80+4)
+IF($HT80=0,0,INDEX(战宠!Q$15:Q$27,新怪物属性!$HT$3)*(INDEX(战宠!$U$7:$Y$10,1,新怪物属性!$HT80)))*(新怪物属性!$HU80+4)</f>
        <v>957000</v>
      </c>
      <c r="ID80" s="14">
        <f>IF($GV80=0,0,INDEX(战宠!R$15:R$27,新怪物属性!$GV$3)*(INDEX(战宠!$U$7:$Y$10,1,新怪物属性!$GV80)))*(新怪物属性!$GW80+4)
+IF($GX80=0,0,INDEX(战宠!R$15:R$27,新怪物属性!$GX$3)*(INDEX(战宠!$U$7:$Y$10,1,新怪物属性!$GX80)))*(新怪物属性!$GY80+4)
+IF($GZ80=0,0,INDEX(战宠!R$15:R$27,新怪物属性!$GZ$3)*(INDEX(战宠!$U$7:$Y$10,1,新怪物属性!$GZ80)))*(新怪物属性!$HA80+4)
+IF($HB80=0,0,INDEX(战宠!R$15:R$27,新怪物属性!$HB$3)*(INDEX(战宠!$U$7:$Y$10,1,新怪物属性!$HB80)))*(新怪物属性!$HC80+4)
+IF($HD80=0,0,INDEX(战宠!R$15:R$27,新怪物属性!$HD$3)*(INDEX(战宠!$U$7:$Y$10,1,新怪物属性!$HD80)))*(新怪物属性!$HE80+4)
+IF($HF80=0,0,INDEX(战宠!R$15:R$27,新怪物属性!$HF$3)*(INDEX(战宠!$U$7:$Y$10,1,新怪物属性!$HF80)))*(新怪物属性!$HG80+4)
+IF($HH80=0,0,INDEX(战宠!R$15:R$27,新怪物属性!$HH$3)*(INDEX(战宠!$U$7:$Y$10,1,新怪物属性!$HH80)))*(新怪物属性!$HI80+4)
+IF($HJ80=0,0,INDEX(战宠!R$15:R$27,新怪物属性!$HJ$3)*(INDEX(战宠!$U$7:$Y$10,1,新怪物属性!$HJ80)))*(新怪物属性!$HK80+4)
+IF($HL80=0,0,INDEX(战宠!R$15:R$27,新怪物属性!$HL$3)*(INDEX(战宠!$U$7:$Y$10,1,新怪物属性!$HL80)))*(新怪物属性!$HM80+4)
+IF($HN80=0,0,INDEX(战宠!R$15:R$27,新怪物属性!$HN$3)*(INDEX(战宠!$U$7:$Y$10,1,新怪物属性!$HN80)))*(新怪物属性!$HO80+4)
+IF($HP80=0,0,INDEX(战宠!R$15:R$27,新怪物属性!$HP$3)*(INDEX(战宠!$U$7:$Y$10,1,新怪物属性!$HP80)))*(新怪物属性!$HQ80+4)
+IF($HR80=0,0,INDEX(战宠!R$15:R$27,新怪物属性!$HR$3)*(INDEX(战宠!$U$7:$Y$10,1,新怪物属性!$HR80)))*(新怪物属性!$HS80+4)
+IF($HT80=0,0,INDEX(战宠!R$15:R$27,新怪物属性!$HT$3)*(INDEX(战宠!$U$7:$Y$10,1,新怪物属性!$HT80)))*(新怪物属性!$HU80+4)</f>
        <v>72200</v>
      </c>
      <c r="IE80" s="14">
        <f>IF($GV80=0,0,INDEX(战宠!S$15:S$27,新怪物属性!$GV$3)*(INDEX(战宠!$U$7:$Y$10,1,新怪物属性!$GV80)))*(新怪物属性!$GW80+4)
+IF($GX80=0,0,INDEX(战宠!S$15:S$27,新怪物属性!$GX$3)*(INDEX(战宠!$U$7:$Y$10,1,新怪物属性!$GX80)))*(新怪物属性!$GY80+4)
+IF($GZ80=0,0,INDEX(战宠!S$15:S$27,新怪物属性!$GZ$3)*(INDEX(战宠!$U$7:$Y$10,1,新怪物属性!$GZ80)))*(新怪物属性!$HA80+4)
+IF($HB80=0,0,INDEX(战宠!S$15:S$27,新怪物属性!$HB$3)*(INDEX(战宠!$U$7:$Y$10,1,新怪物属性!$HB80)))*(新怪物属性!$HC80+4)
+IF($HD80=0,0,INDEX(战宠!S$15:S$27,新怪物属性!$HD$3)*(INDEX(战宠!$U$7:$Y$10,1,新怪物属性!$HD80)))*(新怪物属性!$HE80+4)
+IF($HF80=0,0,INDEX(战宠!S$15:S$27,新怪物属性!$HF$3)*(INDEX(战宠!$U$7:$Y$10,1,新怪物属性!$HF80)))*(新怪物属性!$HG80+4)
+IF($HH80=0,0,INDEX(战宠!S$15:S$27,新怪物属性!$HH$3)*(INDEX(战宠!$U$7:$Y$10,1,新怪物属性!$HH80)))*(新怪物属性!$HI80+4)
+IF($HJ80=0,0,INDEX(战宠!S$15:S$27,新怪物属性!$HJ$3)*(INDEX(战宠!$U$7:$Y$10,1,新怪物属性!$HJ80)))*(新怪物属性!$HK80+4)
+IF($HL80=0,0,INDEX(战宠!S$15:S$27,新怪物属性!$HL$3)*(INDEX(战宠!$U$7:$Y$10,1,新怪物属性!$HL80)))*(新怪物属性!$HM80+4)
+IF($HN80=0,0,INDEX(战宠!S$15:S$27,新怪物属性!$HN$3)*(INDEX(战宠!$U$7:$Y$10,1,新怪物属性!$HN80)))*(新怪物属性!$HO80+4)
+IF($HP80=0,0,INDEX(战宠!S$15:S$27,新怪物属性!$HP$3)*(INDEX(战宠!$U$7:$Y$10,1,新怪物属性!$HP80)))*(新怪物属性!$HQ80+4)
+IF($HR80=0,0,INDEX(战宠!S$15:S$27,新怪物属性!$HR$3)*(INDEX(战宠!$U$7:$Y$10,1,新怪物属性!$HR80)))*(新怪物属性!$HS80+4)
+IF($HT80=0,0,INDEX(战宠!S$15:S$27,新怪物属性!$HT$3)*(INDEX(战宠!$U$7:$Y$10,1,新怪物属性!$HT80)))*(新怪物属性!$HU80+4)</f>
        <v>1810000</v>
      </c>
      <c r="IF80" s="14">
        <f>IF($GV80=0,0,INDEX(战宠!T$15:T$27,新怪物属性!$GV$3)*(INDEX(战宠!$U$7:$Y$10,1,新怪物属性!$GV80)))*(新怪物属性!$GW80+4)
+IF($GX80=0,0,INDEX(战宠!T$15:T$27,新怪物属性!$GX$3)*(INDEX(战宠!$U$7:$Y$10,1,新怪物属性!$GX80)))*(新怪物属性!$GY80+4)
+IF($GZ80=0,0,INDEX(战宠!T$15:T$27,新怪物属性!$GZ$3)*(INDEX(战宠!$U$7:$Y$10,1,新怪物属性!$GZ80)))*(新怪物属性!$HA80+4)
+IF($HB80=0,0,INDEX(战宠!T$15:T$27,新怪物属性!$HB$3)*(INDEX(战宠!$U$7:$Y$10,1,新怪物属性!$HB80)))*(新怪物属性!$HC80+4)
+IF($HD80=0,0,INDEX(战宠!T$15:T$27,新怪物属性!$HD$3)*(INDEX(战宠!$U$7:$Y$10,1,新怪物属性!$HD80)))*(新怪物属性!$HE80+4)
+IF($HF80=0,0,INDEX(战宠!T$15:T$27,新怪物属性!$HF$3)*(INDEX(战宠!$U$7:$Y$10,1,新怪物属性!$HF80)))*(新怪物属性!$HG80+4)
+IF($HH80=0,0,INDEX(战宠!T$15:T$27,新怪物属性!$HH$3)*(INDEX(战宠!$U$7:$Y$10,1,新怪物属性!$HH80)))*(新怪物属性!$HI80+4)
+IF($HJ80=0,0,INDEX(战宠!T$15:T$27,新怪物属性!$HJ$3)*(INDEX(战宠!$U$7:$Y$10,1,新怪物属性!$HJ80)))*(新怪物属性!$HK80+4)
+IF($HL80=0,0,INDEX(战宠!T$15:T$27,新怪物属性!$HL$3)*(INDEX(战宠!$U$7:$Y$10,1,新怪物属性!$HL80)))*(新怪物属性!$HM80+4)
+IF($HN80=0,0,INDEX(战宠!T$15:T$27,新怪物属性!$HN$3)*(INDEX(战宠!$U$7:$Y$10,1,新怪物属性!$HN80)))*(新怪物属性!$HO80+4)
+IF($HP80=0,0,INDEX(战宠!T$15:T$27,新怪物属性!$HP$3)*(INDEX(战宠!$U$7:$Y$10,1,新怪物属性!$HP80)))*(新怪物属性!$HQ80+4)
+IF($HR80=0,0,INDEX(战宠!T$15:T$27,新怪物属性!$HR$3)*(INDEX(战宠!$U$7:$Y$10,1,新怪物属性!$HR80)))*(新怪物属性!$HS80+4)
+IF($HT80=0,0,INDEX(战宠!T$15:T$27,新怪物属性!$HT$3)*(INDEX(战宠!$U$7:$Y$10,1,新怪物属性!$HT80)))*(新怪物属性!$HU80+4)</f>
        <v>39705</v>
      </c>
      <c r="II80" s="14">
        <f>IF(HX80=0,0,INDEX(战宠!$D$15:$D$27,新怪物属性!HX80))</f>
        <v>0.3</v>
      </c>
      <c r="IJ80" s="14">
        <f>IF(HY80=0,0,INDEX(战宠!$D$15:$D$27,新怪物属性!HY80))</f>
        <v>0.2</v>
      </c>
      <c r="IM80" s="14">
        <f t="shared" si="189"/>
        <v>777391</v>
      </c>
      <c r="IN80" s="14">
        <f t="shared" si="190"/>
        <v>778169</v>
      </c>
      <c r="IO80" s="14">
        <f t="shared" si="191"/>
        <v>779003</v>
      </c>
      <c r="IP80" s="14">
        <f t="shared" si="192"/>
        <v>777391</v>
      </c>
      <c r="IQ80" s="14">
        <f t="shared" si="193"/>
        <v>777391</v>
      </c>
      <c r="IR80" s="14">
        <f t="shared" si="145"/>
        <v>6800310</v>
      </c>
      <c r="IS80" s="14">
        <f t="shared" si="146"/>
        <v>247028</v>
      </c>
      <c r="IT80" s="14">
        <f t="shared" si="147"/>
        <v>6908489</v>
      </c>
      <c r="IU80" s="14">
        <f t="shared" si="148"/>
        <v>156510</v>
      </c>
      <c r="IV80" s="28">
        <f t="shared" si="149"/>
        <v>26950</v>
      </c>
      <c r="IW80" s="28">
        <f t="shared" si="150"/>
        <v>25150</v>
      </c>
      <c r="IX80" s="28">
        <f t="shared" si="151"/>
        <v>26950</v>
      </c>
      <c r="IY80" s="28">
        <f t="shared" si="152"/>
        <v>25150</v>
      </c>
      <c r="IZ80" s="28">
        <f t="shared" si="153"/>
        <v>1.8034799999999997</v>
      </c>
      <c r="JA80" s="28">
        <f t="shared" si="154"/>
        <v>1.6917600000000004</v>
      </c>
      <c r="JB80" s="28">
        <f t="shared" si="155"/>
        <v>86</v>
      </c>
      <c r="JC80" s="28">
        <f t="shared" si="156"/>
        <v>71</v>
      </c>
      <c r="JD80" s="14">
        <f t="shared" si="157"/>
        <v>1</v>
      </c>
      <c r="JE80" s="14">
        <f t="shared" si="158"/>
        <v>1.6</v>
      </c>
      <c r="JF80" s="14">
        <f t="shared" si="159"/>
        <v>1.6</v>
      </c>
      <c r="JG80" s="18">
        <f t="shared" si="160"/>
        <v>1.7</v>
      </c>
      <c r="JH80" s="18">
        <f t="shared" si="161"/>
        <v>1.45</v>
      </c>
      <c r="JI80" s="18">
        <f t="shared" si="162"/>
        <v>1.45</v>
      </c>
      <c r="JJ80" s="29">
        <f t="shared" si="194"/>
        <v>27100</v>
      </c>
      <c r="JK80" s="29">
        <f t="shared" si="194"/>
        <v>27400</v>
      </c>
      <c r="JL80" s="29">
        <f t="shared" si="194"/>
        <v>27400</v>
      </c>
      <c r="JM80" s="26">
        <f t="shared" si="163"/>
        <v>0.1</v>
      </c>
      <c r="JN80" s="26">
        <f t="shared" si="164"/>
        <v>0.1</v>
      </c>
      <c r="JO80" s="26">
        <f t="shared" si="165"/>
        <v>0.1</v>
      </c>
      <c r="JP80" s="14">
        <f t="shared" si="166"/>
        <v>3</v>
      </c>
      <c r="JQ80" s="14">
        <f t="shared" si="167"/>
        <v>3</v>
      </c>
      <c r="JR80" s="14">
        <f t="shared" si="168"/>
        <v>3</v>
      </c>
      <c r="JS80" s="14">
        <f t="shared" si="169"/>
        <v>8</v>
      </c>
      <c r="JT80" s="14">
        <f t="shared" si="170"/>
        <v>120</v>
      </c>
      <c r="JU80" s="14">
        <f t="shared" si="171"/>
        <v>200</v>
      </c>
      <c r="JV80">
        <v>76</v>
      </c>
      <c r="JW80" s="14">
        <f t="shared" si="195"/>
        <v>53096013</v>
      </c>
      <c r="JY80" s="14">
        <f t="shared" si="226"/>
        <v>494056</v>
      </c>
      <c r="JZ80" s="14">
        <f t="shared" si="196"/>
        <v>475640</v>
      </c>
      <c r="KA80" s="29">
        <f t="shared" si="197"/>
        <v>24144</v>
      </c>
      <c r="KB80" s="29">
        <f t="shared" si="198"/>
        <v>17222</v>
      </c>
      <c r="KC80" s="29">
        <f t="shared" si="199"/>
        <v>19950</v>
      </c>
      <c r="KD80" s="29">
        <f t="shared" si="200"/>
        <v>22320</v>
      </c>
      <c r="KE80" s="14">
        <f t="shared" si="224"/>
        <v>1.8034799999999997</v>
      </c>
      <c r="KF80" s="14">
        <f t="shared" si="225"/>
        <v>1.6917600000000004</v>
      </c>
      <c r="KG80" s="14">
        <f t="shared" si="201"/>
        <v>388664.75513428124</v>
      </c>
      <c r="KH80" s="26">
        <f t="shared" si="172"/>
        <v>0.46129601613716587</v>
      </c>
      <c r="KI80" s="26">
        <f t="shared" si="173"/>
        <v>0.6090522478736331</v>
      </c>
      <c r="KJ80" s="29">
        <f t="shared" si="202"/>
        <v>80953</v>
      </c>
      <c r="KK80" s="29">
        <f t="shared" si="203"/>
        <v>332214</v>
      </c>
      <c r="KL80" s="29">
        <f t="shared" si="204"/>
        <v>443891</v>
      </c>
      <c r="KM80" s="23">
        <f t="shared" si="205"/>
        <v>194287</v>
      </c>
      <c r="KN80" s="23">
        <f t="shared" si="206"/>
        <v>110477</v>
      </c>
      <c r="KO80" s="26">
        <f t="shared" si="174"/>
        <v>0.53601089176310412</v>
      </c>
      <c r="KP80" s="26">
        <f t="shared" si="175"/>
        <v>0.54582918783054923</v>
      </c>
      <c r="KQ80" s="26">
        <f t="shared" si="176"/>
        <v>0.54582918783054923</v>
      </c>
      <c r="KR80" s="26">
        <f t="shared" si="207"/>
        <v>0.1360108917631041</v>
      </c>
      <c r="KS80" s="26">
        <v>0.1</v>
      </c>
      <c r="KT80" s="29">
        <f t="shared" si="177"/>
        <v>1.8000000000000003</v>
      </c>
      <c r="KU80" s="29">
        <f t="shared" si="178"/>
        <v>2.9114185474158241</v>
      </c>
      <c r="KV80" s="29">
        <f t="shared" si="179"/>
        <v>2.9114185474158241</v>
      </c>
      <c r="KW80" s="29">
        <f t="shared" si="180"/>
        <v>728577</v>
      </c>
      <c r="KX80" s="29">
        <f t="shared" si="181"/>
        <v>644809.33420746704</v>
      </c>
      <c r="KY80" s="29">
        <f t="shared" si="182"/>
        <v>646176.24521547882</v>
      </c>
      <c r="KZ80" s="29">
        <f t="shared" si="183"/>
        <v>3705825</v>
      </c>
      <c r="LA80" s="14">
        <f t="shared" si="184"/>
        <v>2019562.58</v>
      </c>
      <c r="LE80" s="14">
        <v>1</v>
      </c>
      <c r="LF80" s="14">
        <v>1</v>
      </c>
      <c r="LG80" s="14">
        <v>480</v>
      </c>
      <c r="LH80" s="14">
        <v>80</v>
      </c>
      <c r="LI80" s="14">
        <v>60</v>
      </c>
      <c r="LJ80" s="14">
        <v>60</v>
      </c>
      <c r="LK80" s="14">
        <v>60</v>
      </c>
      <c r="LL80" s="23">
        <f t="shared" si="208"/>
        <v>285582893</v>
      </c>
      <c r="LM80" s="23">
        <f t="shared" si="209"/>
        <v>1</v>
      </c>
      <c r="LN80" s="23">
        <f t="shared" si="210"/>
        <v>285582.89</v>
      </c>
      <c r="LO80" s="14">
        <v>1</v>
      </c>
      <c r="LP80" s="14">
        <v>1</v>
      </c>
      <c r="LQ80" s="14">
        <v>240</v>
      </c>
      <c r="LR80" s="14">
        <v>35</v>
      </c>
      <c r="LS80" s="14">
        <v>22</v>
      </c>
      <c r="LT80" s="14">
        <v>30</v>
      </c>
      <c r="LU80" s="14">
        <v>30</v>
      </c>
      <c r="LV80" s="23">
        <f t="shared" si="211"/>
        <v>148834253</v>
      </c>
      <c r="LW80" s="23">
        <f t="shared" si="212"/>
        <v>1</v>
      </c>
      <c r="LX80" s="23">
        <f t="shared" si="213"/>
        <v>148834.25</v>
      </c>
      <c r="MB80">
        <f t="shared" si="185"/>
        <v>1.9752824082998579</v>
      </c>
      <c r="MC80">
        <f t="shared" si="186"/>
        <v>3.5623823177206271</v>
      </c>
      <c r="ME80" s="14">
        <v>10</v>
      </c>
      <c r="MF80" s="14">
        <v>2</v>
      </c>
      <c r="MG80" s="14">
        <v>1.5</v>
      </c>
      <c r="MH80" s="23">
        <f t="shared" si="187"/>
        <v>7653884</v>
      </c>
      <c r="MI80" s="23">
        <f t="shared" si="214"/>
        <v>1</v>
      </c>
      <c r="MJ80" s="23">
        <f t="shared" si="215"/>
        <v>7653.88</v>
      </c>
      <c r="MK80" s="14">
        <v>30</v>
      </c>
      <c r="ML80" s="14">
        <v>6</v>
      </c>
      <c r="MM80" s="14">
        <v>4</v>
      </c>
      <c r="MN80" s="23">
        <f t="shared" si="188"/>
        <v>21927772</v>
      </c>
      <c r="MO80" s="23">
        <f t="shared" si="216"/>
        <v>1</v>
      </c>
      <c r="MP80" s="23">
        <f t="shared" si="217"/>
        <v>21927.77</v>
      </c>
      <c r="MR80" s="23">
        <f t="shared" si="218"/>
        <v>29237029</v>
      </c>
      <c r="MS80" s="23">
        <f t="shared" si="219"/>
        <v>1</v>
      </c>
      <c r="MT80" s="23">
        <f t="shared" si="220"/>
        <v>29237.03</v>
      </c>
      <c r="MU80" s="23">
        <f t="shared" si="221"/>
        <v>11480826</v>
      </c>
      <c r="MV80" s="23">
        <f t="shared" si="222"/>
        <v>1</v>
      </c>
      <c r="MW80" s="23">
        <f t="shared" si="223"/>
        <v>11480.83</v>
      </c>
    </row>
    <row r="81" spans="1:361" ht="16.5" x14ac:dyDescent="0.2">
      <c r="A81">
        <v>46</v>
      </c>
      <c r="B81">
        <v>960</v>
      </c>
      <c r="C81" s="14">
        <v>9</v>
      </c>
      <c r="D81" s="14">
        <v>360</v>
      </c>
      <c r="E81" s="14"/>
      <c r="F81" s="14"/>
      <c r="G81" s="14">
        <v>360</v>
      </c>
      <c r="H81" s="14">
        <v>360</v>
      </c>
      <c r="I81" s="14">
        <v>360</v>
      </c>
      <c r="J81" s="14">
        <v>7</v>
      </c>
      <c r="K81" s="14">
        <v>7</v>
      </c>
      <c r="L81" s="14">
        <v>7</v>
      </c>
      <c r="M81" s="14">
        <v>5</v>
      </c>
      <c r="N81" s="14">
        <v>4</v>
      </c>
      <c r="O81" s="14">
        <v>4</v>
      </c>
      <c r="P81" s="14">
        <v>7</v>
      </c>
      <c r="Q81" s="14">
        <v>7</v>
      </c>
      <c r="R81" s="14">
        <v>7</v>
      </c>
      <c r="S81" s="14">
        <v>7</v>
      </c>
      <c r="T81" s="14">
        <v>7</v>
      </c>
      <c r="U81" s="14">
        <v>7</v>
      </c>
      <c r="V81" s="14">
        <v>7</v>
      </c>
      <c r="W81" s="14">
        <v>7</v>
      </c>
      <c r="X81" s="14">
        <v>360</v>
      </c>
      <c r="Y81" s="14">
        <v>360</v>
      </c>
      <c r="Z81" s="14">
        <v>360</v>
      </c>
      <c r="AA81" s="14">
        <v>360</v>
      </c>
      <c r="AB81" s="14">
        <v>360</v>
      </c>
      <c r="AC81" s="14">
        <v>360</v>
      </c>
      <c r="AD81" s="14">
        <v>360</v>
      </c>
      <c r="AE81" s="14">
        <v>360</v>
      </c>
      <c r="AF81" s="14">
        <v>65</v>
      </c>
      <c r="AG81" s="14">
        <v>55</v>
      </c>
      <c r="AH81" s="14">
        <v>55</v>
      </c>
      <c r="AI81" s="14">
        <v>55</v>
      </c>
      <c r="AJ81" s="14">
        <v>55</v>
      </c>
      <c r="AK81" s="14">
        <v>55</v>
      </c>
      <c r="AL81" s="14">
        <v>57</v>
      </c>
      <c r="AM81" s="14">
        <v>57</v>
      </c>
      <c r="AN81" s="14">
        <v>3</v>
      </c>
      <c r="AO81" s="14">
        <v>3</v>
      </c>
      <c r="AP81" s="14">
        <v>3</v>
      </c>
      <c r="AQ81" s="14">
        <v>3</v>
      </c>
      <c r="AR81" s="14">
        <v>3</v>
      </c>
      <c r="AS81" s="14">
        <v>0</v>
      </c>
      <c r="AT81" s="14">
        <v>0</v>
      </c>
      <c r="AU81" s="14">
        <v>0</v>
      </c>
      <c r="AV81" s="14">
        <v>0</v>
      </c>
      <c r="AW81" s="14">
        <v>3</v>
      </c>
      <c r="AX81" s="14">
        <v>2</v>
      </c>
      <c r="AY81" s="14">
        <v>0</v>
      </c>
      <c r="AZ81" s="14">
        <v>0</v>
      </c>
      <c r="BA81" s="14">
        <v>16</v>
      </c>
      <c r="BF81" s="14">
        <f>ROUND((INDEX(新战舰养成!S$6:S$18,新怪物属性!$J81+1)+INDEX(新战舰养成!D$6:D$18,新怪物属性!$J81+1)*(新怪物属性!$G81-1))*INDEX(战舰突破!$D$6:$D$18,新怪物属性!$M81+1),0)</f>
        <v>91885</v>
      </c>
      <c r="BG81" s="14">
        <f>ROUND((INDEX(新战舰养成!T$6:T$18,新怪物属性!$J81+1)+INDEX(新战舰养成!E$6:E$18,新怪物属性!$J81+1)*(新怪物属性!$G81-1))*INDEX(战舰突破!$D$6:$D$18,新怪物属性!$M81+1),0)</f>
        <v>734982</v>
      </c>
      <c r="BH81" s="14">
        <f>ROUND((INDEX(新战舰养成!U$6:U$18,新怪物属性!$J81+1)+INDEX(新战舰养成!F$6:F$18,新怪物属性!$J81+1)*(新怪物属性!$G81-1))*INDEX(战舰突破!$D$6:$D$18,新怪物属性!$M81+1),0)</f>
        <v>46069</v>
      </c>
      <c r="BI81" s="14">
        <f>ROUND((INDEX(新战舰养成!V$6:V$18,新怪物属性!$J81+1)+INDEX(新战舰养成!G$6:G$18,新怪物属性!$J81+1)*(新怪物属性!$G81-1))*INDEX(战舰突破!$D$6:$D$18,新怪物属性!$M81+1),0)</f>
        <v>480</v>
      </c>
      <c r="BJ81" s="14">
        <f>ROUND((INDEX(新战舰养成!W$6:W$18,新怪物属性!$J81+1)+INDEX(新战舰养成!H$6:H$18,新怪物属性!$J81+1)*(新怪物属性!$G81-1))*INDEX(战舰突破!$D$6:$D$18,新怪物属性!$M81+1),0)</f>
        <v>6</v>
      </c>
      <c r="BL81" s="14">
        <f>IF($H81&gt;0,ROUND((INDEX(新战舰养成!X$6:X$18,新怪物属性!$K81+1)+INDEX(新战舰养成!I$6:I$18,新怪物属性!$K81+1)*(新怪物属性!$H81-1))*INDEX(战舰突破!$D$6:$D$18,新怪物属性!$N81+1),0),0)</f>
        <v>83677</v>
      </c>
      <c r="BM81" s="14">
        <f>IF($H81&gt;0,ROUND((INDEX(新战舰养成!Y$6:Y$18,新怪物属性!$K81+1)+INDEX(新战舰养成!J$6:J$18,新怪物属性!$K81+1)*(新怪物属性!$H81-1))*INDEX(战舰突破!$D$6:$D$18,新怪物属性!$N81+1),0),0)</f>
        <v>0</v>
      </c>
      <c r="BN81" s="14">
        <f>IF($H81&gt;0,ROUND((INDEX(新战舰养成!Z$6:Z$18,新怪物属性!$K81+1)+INDEX(新战舰养成!K$6:K$18,新怪物属性!$K81+1)*(新怪物属性!$H81-1))*INDEX(战舰突破!$D$6:$D$18,新怪物属性!$N81+1),0),0)</f>
        <v>0</v>
      </c>
      <c r="BO81" s="14">
        <f>IF($H81&gt;0,ROUND((INDEX(新战舰养成!AA$6:AA$18,新怪物属性!$K81+1)+INDEX(新战舰养成!L$6:L$18,新怪物属性!$K81+1)*(新怪物属性!$H81-1))*INDEX(战舰突破!$D$6:$D$18,新怪物属性!$N81+1),0),0)</f>
        <v>832706</v>
      </c>
      <c r="BP81" s="14">
        <f>IF($H81&gt;0,ROUND((INDEX(新战舰养成!AB$6:AB$18,新怪物属性!$K81+1)+INDEX(新战舰养成!M$6:M$18,新怪物属性!$K81+1)*(新怪物属性!$H81-1))*INDEX(战舰突破!$D$6:$D$18,新怪物属性!$N81+1),0),0)</f>
        <v>16547</v>
      </c>
      <c r="BR81" s="14">
        <f>IF($I81&gt;0,ROUND((INDEX(新战舰养成!AC$6:AC$18,新怪物属性!$L81+1)+INDEX(新战舰养成!I$6:I$18,新怪物属性!$L81+1)*(新怪物属性!$I81-1))*INDEX(战舰突破!$D$6:$D$18,新怪物属性!$O81+1),0),0)</f>
        <v>84112</v>
      </c>
      <c r="BS81" s="14">
        <f>IF($I81&gt;0,ROUND((INDEX(新战舰养成!AD$6:AD$18,新怪物属性!$L81+1)+INDEX(新战舰养成!J$6:J$18,新怪物属性!$L81+1)*(新怪物属性!$I81-1))*INDEX(战舰突破!$D$6:$D$18,新怪物属性!$O81+1),0),0)</f>
        <v>0</v>
      </c>
      <c r="BT81" s="14">
        <f>IF($I81&gt;0,ROUND((INDEX(新战舰养成!AE$6:AE$18,新怪物属性!$L81+1)+INDEX(新战舰养成!K$6:K$18,新怪物属性!$L81+1)*(新怪物属性!$I81-1))*INDEX(战舰突破!$D$6:$D$18,新怪物属性!$O81+1),0),0)</f>
        <v>0</v>
      </c>
      <c r="BU81" s="14">
        <f>IF($I81&gt;0,ROUND((INDEX(新战舰养成!AF$6:AF$18,新怪物属性!$L81+1)+INDEX(新战舰养成!L$6:L$18,新怪物属性!$L81+1)*(新怪物属性!$I81-1))*INDEX(战舰突破!$D$6:$D$18,新怪物属性!$O81+1),0),0)</f>
        <v>572663</v>
      </c>
      <c r="BV81" s="14">
        <f>IF($I81&gt;0,ROUND((INDEX(新战舰养成!AG$6:AG$18,新怪物属性!$L81+1)+INDEX(新战舰养成!M$6:M$18,新怪物属性!$L81+1)*(新怪物属性!$I81-1))*INDEX(战舰突破!$D$6:$D$18,新怪物属性!$O81+1),0),0)</f>
        <v>22070</v>
      </c>
      <c r="BY81" s="14">
        <f>(INDEX(装备数值!$C$13:$G$116,新怪物属性!$P83*8+1,BY$2)+INDEX(装备数值!$C$13:$G$116,新怪物属性!$Q83*8+2,BY$2)+INDEX(装备数值!$C$13:$G$116,新怪物属性!$S83*8+3,BY$2)+INDEX(装备数值!$C$13:$G$116,新怪物属性!$R83*8+4,BY$2)+INDEX(装备数值!$C$13:$G$116,新怪物属性!$T83*8+5,BY$2)+INDEX(装备数值!$C$13:$G$116,新怪物属性!$U83*8+6,BY$2)+INDEX(装备数值!$C$13:$G$116,新怪物属性!$V83*8+7,BY$2)+INDEX(装备数值!$C$13:$G$116,新怪物属性!$W83*8+8,BY$2))</f>
        <v>33000</v>
      </c>
      <c r="BZ81" s="14">
        <f>(INDEX(装备数值!$C$13:$G$116,新怪物属性!$P83*8+1,BZ$2)+INDEX(装备数值!$C$13:$G$116,新怪物属性!$Q83*8+2,BZ$2)+INDEX(装备数值!$C$13:$G$116,新怪物属性!$S83*8+3,BZ$2)+INDEX(装备数值!$C$13:$G$116,新怪物属性!$R83*8+4,BZ$2)+INDEX(装备数值!$C$13:$G$116,新怪物属性!$T83*8+5,BZ$2)+INDEX(装备数值!$C$13:$G$116,新怪物属性!$U83*8+6,BZ$2)+INDEX(装备数值!$C$13:$G$116,新怪物属性!$V83*8+7,BZ$2)+INDEX(装备数值!$C$13:$G$116,新怪物属性!$W83*8+8,BZ$2))</f>
        <v>247500</v>
      </c>
      <c r="CA81" s="14">
        <f>(INDEX(装备数值!$C$13:$G$116,新怪物属性!$P83*8+1,CA$2)+INDEX(装备数值!$C$13:$G$116,新怪物属性!$Q83*8+2,CA$2)+INDEX(装备数值!$C$13:$G$116,新怪物属性!$S83*8+3,CA$2)+INDEX(装备数值!$C$13:$G$116,新怪物属性!$R83*8+4,CA$2)+INDEX(装备数值!$C$13:$G$116,新怪物属性!$T83*8+5,CA$2)+INDEX(装备数值!$C$13:$G$116,新怪物属性!$U83*8+6,CA$2)+INDEX(装备数值!$C$13:$G$116,新怪物属性!$V83*8+7,CA$2)+INDEX(装备数值!$C$13:$G$116,新怪物属性!$W83*8+8,CA$2))</f>
        <v>16500</v>
      </c>
      <c r="CB81" s="14">
        <f>(INDEX(装备数值!$C$13:$G$116,新怪物属性!$P83*8+1,CB$2)+INDEX(装备数值!$C$13:$G$116,新怪物属性!$Q83*8+2,CB$2)+INDEX(装备数值!$C$13:$G$116,新怪物属性!$S83*8+3,CB$2)+INDEX(装备数值!$C$13:$G$116,新怪物属性!$R83*8+4,CB$2)+INDEX(装备数值!$C$13:$G$116,新怪物属性!$T83*8+5,CB$2)+INDEX(装备数值!$C$13:$G$116,新怪物属性!$U83*8+6,CB$2)+INDEX(装备数值!$C$13:$G$116,新怪物属性!$V83*8+7,CB$2)+INDEX(装备数值!$C$13:$G$116,新怪物属性!$W83*8+8,CB$2))</f>
        <v>330000</v>
      </c>
      <c r="CC81" s="14">
        <f>(INDEX(装备数值!$C$13:$G$116,新怪物属性!$P83*8+1,CC$2)+INDEX(装备数值!$C$13:$G$116,新怪物属性!$Q83*8+2,CC$2)+INDEX(装备数值!$C$13:$G$116,新怪物属性!$S83*8+3,CC$2)+INDEX(装备数值!$C$13:$G$116,新怪物属性!$R83*8+4,CC$2)+INDEX(装备数值!$C$13:$G$116,新怪物属性!$T83*8+5,CC$2)+INDEX(装备数值!$C$13:$G$116,新怪物属性!$U83*8+6,CC$2)+INDEX(装备数值!$C$13:$G$116,新怪物属性!$V83*8+7,CC$2)+INDEX(装备数值!$C$13:$G$116,新怪物属性!$W83*8+8,CC$2))</f>
        <v>6450</v>
      </c>
      <c r="CF81" s="14">
        <f t="shared" si="143"/>
        <v>4</v>
      </c>
      <c r="CG81" s="14">
        <f t="shared" si="227"/>
        <v>4</v>
      </c>
      <c r="CH81" s="14">
        <f t="shared" si="227"/>
        <v>4</v>
      </c>
      <c r="CI81" s="14">
        <f t="shared" si="227"/>
        <v>4</v>
      </c>
      <c r="CJ81" s="14">
        <f t="shared" si="227"/>
        <v>4</v>
      </c>
      <c r="CK81" s="14">
        <f t="shared" si="227"/>
        <v>4</v>
      </c>
      <c r="CL81" s="14">
        <f t="shared" si="227"/>
        <v>4</v>
      </c>
      <c r="CM81" s="14">
        <f t="shared" si="227"/>
        <v>0</v>
      </c>
      <c r="CN81" s="14">
        <f t="shared" si="227"/>
        <v>0</v>
      </c>
      <c r="CO81" s="14">
        <f t="shared" si="227"/>
        <v>0</v>
      </c>
      <c r="CP81" s="14">
        <f t="shared" si="227"/>
        <v>0</v>
      </c>
      <c r="CQ81" s="14">
        <f t="shared" si="227"/>
        <v>0</v>
      </c>
      <c r="CR81" s="14">
        <f t="shared" si="227"/>
        <v>0</v>
      </c>
      <c r="CS81" s="14">
        <f>SUMIFS(装备数值!BL$50:BL$101,装备数值!$BG$50:$BG$101,"="&amp;新怪物属性!$CF$2,装备数值!$BH$50:$BH$101,"&lt;="&amp;新怪物属性!$CF81)+SUMIFS(装备数值!BL$50:BL$101,装备数值!$BG$50:$BG$101,"="&amp;新怪物属性!$CG$2,装备数值!$BH$50:$BH$101,"&lt;="&amp;新怪物属性!$CG81)+SUMIFS(装备数值!BL$50:BL$101,装备数值!$BG$50:$BG$101,"="&amp;新怪物属性!$CH$2,装备数值!$BH$50:$BH$101,"&lt;="&amp;新怪物属性!$CH81)+SUMIFS(装备数值!BL$50:BL$101,装备数值!$BG$50:$BG$101,"="&amp;新怪物属性!$CI$2,装备数值!$BH$50:$BH$101,"&lt;="&amp;新怪物属性!$CI81)+SUMIFS(装备数值!BL$50:BL$101,装备数值!$BG$50:$BG$101,"="&amp;新怪物属性!$CJ$2,装备数值!$BH$50:$BH$101,"&lt;="&amp;新怪物属性!$CJ81)+SUMIFS(装备数值!BL$50:BL$101,装备数值!$BG$50:$BG$101,"="&amp;新怪物属性!$CK$2,装备数值!$BH$50:$BH$101,"&lt;="&amp;新怪物属性!$CK81)+SUMIFS(装备数值!BL$50:BL$101,装备数值!$BG$50:$BG$101,"="&amp;新怪物属性!$CL$2,装备数值!$BH$50:$BH$101,"&lt;="&amp;新怪物属性!$CL81)+SUMIFS(装备数值!BL$50:BL$101,装备数值!$BG$50:$BG$101,"="&amp;新怪物属性!$CM$2,装备数值!$BH$50:$BH$101,"&lt;="&amp;新怪物属性!$CM81)+SUMIFS(装备数值!BL$50:BL$101,装备数值!$BG$50:$BG$101,"="&amp;新怪物属性!$CN$2,装备数值!$BH$50:$BH$101,"&lt;="&amp;新怪物属性!$CN81)+SUMIFS(装备数值!BL$50:BL$101,装备数值!$BG$50:$BG$101,"="&amp;新怪物属性!$CO$2,装备数值!$BH$50:$BH$101,"&lt;="&amp;新怪物属性!$CO81)+SUMIFS(装备数值!BL$50:BL$101,装备数值!$BG$50:$BG$101,"="&amp;新怪物属性!$CP$2,装备数值!$BH$50:$BH$101,"&lt;="&amp;新怪物属性!$CP81)+SUMIFS(装备数值!BL$50:BL$101,装备数值!$BG$50:$BG$101,"="&amp;新怪物属性!$CQ$2,装备数值!$BH$50:$BH$101,"&lt;="&amp;新怪物属性!$CQ81)+SUMIFS(装备数值!BL$50:BL$101,装备数值!$BG$50:$BG$101,"="&amp;新怪物属性!$CR$2,装备数值!$BH$50:$BH$101,"&lt;="&amp;新怪物属性!$CR81)</f>
        <v>36262</v>
      </c>
      <c r="CT81" s="14">
        <f>SUMIFS(装备数值!BM$50:BM$101,装备数值!$BG$50:$BG$101,"="&amp;新怪物属性!$CF$2,装备数值!$BH$50:$BH$101,"&lt;="&amp;新怪物属性!$CF81)+SUMIFS(装备数值!BM$50:BM$101,装备数值!$BG$50:$BG$101,"="&amp;新怪物属性!$CG$2,装备数值!$BH$50:$BH$101,"&lt;="&amp;新怪物属性!$CG81)+SUMIFS(装备数值!BM$50:BM$101,装备数值!$BG$50:$BG$101,"="&amp;新怪物属性!$CH$2,装备数值!$BH$50:$BH$101,"&lt;="&amp;新怪物属性!$CH81)+SUMIFS(装备数值!BM$50:BM$101,装备数值!$BG$50:$BG$101,"="&amp;新怪物属性!$CI$2,装备数值!$BH$50:$BH$101,"&lt;="&amp;新怪物属性!$CI81)+SUMIFS(装备数值!BM$50:BM$101,装备数值!$BG$50:$BG$101,"="&amp;新怪物属性!$CJ$2,装备数值!$BH$50:$BH$101,"&lt;="&amp;新怪物属性!$CJ81)+SUMIFS(装备数值!BM$50:BM$101,装备数值!$BG$50:$BG$101,"="&amp;新怪物属性!$CK$2,装备数值!$BH$50:$BH$101,"&lt;="&amp;新怪物属性!$CK81)+SUMIFS(装备数值!BM$50:BM$101,装备数值!$BG$50:$BG$101,"="&amp;新怪物属性!$CL$2,装备数值!$BH$50:$BH$101,"&lt;="&amp;新怪物属性!$CL81)+SUMIFS(装备数值!BM$50:BM$101,装备数值!$BG$50:$BG$101,"="&amp;新怪物属性!$CM$2,装备数值!$BH$50:$BH$101,"&lt;="&amp;新怪物属性!$CM81)+SUMIFS(装备数值!BM$50:BM$101,装备数值!$BG$50:$BG$101,"="&amp;新怪物属性!$CN$2,装备数值!$BH$50:$BH$101,"&lt;="&amp;新怪物属性!$CN81)+SUMIFS(装备数值!BM$50:BM$101,装备数值!$BG$50:$BG$101,"="&amp;新怪物属性!$CO$2,装备数值!$BH$50:$BH$101,"&lt;="&amp;新怪物属性!$CO81)+SUMIFS(装备数值!BM$50:BM$101,装备数值!$BG$50:$BG$101,"="&amp;新怪物属性!$CP$2,装备数值!$BH$50:$BH$101,"&lt;="&amp;新怪物属性!$CP81)+SUMIFS(装备数值!BM$50:BM$101,装备数值!$BG$50:$BG$101,"="&amp;新怪物属性!$CQ$2,装备数值!$BH$50:$BH$101,"&lt;="&amp;新怪物属性!$CQ81)+SUMIFS(装备数值!BM$50:BM$101,装备数值!$BG$50:$BG$101,"="&amp;新怪物属性!$CR$2,装备数值!$BH$50:$BH$101,"&lt;="&amp;新怪物属性!$CR81)</f>
        <v>436949</v>
      </c>
      <c r="CU81" s="14">
        <f>SUMIFS(装备数值!BN$50:BN$101,装备数值!$BG$50:$BG$101,"="&amp;新怪物属性!$CF$2,装备数值!$BH$50:$BH$101,"&lt;="&amp;新怪物属性!$CF81)+SUMIFS(装备数值!BN$50:BN$101,装备数值!$BG$50:$BG$101,"="&amp;新怪物属性!$CG$2,装备数值!$BH$50:$BH$101,"&lt;="&amp;新怪物属性!$CG81)+SUMIFS(装备数值!BN$50:BN$101,装备数值!$BG$50:$BG$101,"="&amp;新怪物属性!$CH$2,装备数值!$BH$50:$BH$101,"&lt;="&amp;新怪物属性!$CH81)+SUMIFS(装备数值!BN$50:BN$101,装备数值!$BG$50:$BG$101,"="&amp;新怪物属性!$CI$2,装备数值!$BH$50:$BH$101,"&lt;="&amp;新怪物属性!$CI81)+SUMIFS(装备数值!BN$50:BN$101,装备数值!$BG$50:$BG$101,"="&amp;新怪物属性!$CJ$2,装备数值!$BH$50:$BH$101,"&lt;="&amp;新怪物属性!$CJ81)+SUMIFS(装备数值!BN$50:BN$101,装备数值!$BG$50:$BG$101,"="&amp;新怪物属性!$CK$2,装备数值!$BH$50:$BH$101,"&lt;="&amp;新怪物属性!$CK81)+SUMIFS(装备数值!BN$50:BN$101,装备数值!$BG$50:$BG$101,"="&amp;新怪物属性!$CL$2,装备数值!$BH$50:$BH$101,"&lt;="&amp;新怪物属性!$CL81)+SUMIFS(装备数值!BN$50:BN$101,装备数值!$BG$50:$BG$101,"="&amp;新怪物属性!$CM$2,装备数值!$BH$50:$BH$101,"&lt;="&amp;新怪物属性!$CM81)+SUMIFS(装备数值!BN$50:BN$101,装备数值!$BG$50:$BG$101,"="&amp;新怪物属性!$CN$2,装备数值!$BH$50:$BH$101,"&lt;="&amp;新怪物属性!$CN81)+SUMIFS(装备数值!BN$50:BN$101,装备数值!$BG$50:$BG$101,"="&amp;新怪物属性!$CO$2,装备数值!$BH$50:$BH$101,"&lt;="&amp;新怪物属性!$CO81)+SUMIFS(装备数值!BN$50:BN$101,装备数值!$BG$50:$BG$101,"="&amp;新怪物属性!$CP$2,装备数值!$BH$50:$BH$101,"&lt;="&amp;新怪物属性!$CP81)+SUMIFS(装备数值!BN$50:BN$101,装备数值!$BG$50:$BG$101,"="&amp;新怪物属性!$CQ$2,装备数值!$BH$50:$BH$101,"&lt;="&amp;新怪物属性!$CQ81)+SUMIFS(装备数值!BN$50:BN$101,装备数值!$BG$50:$BG$101,"="&amp;新怪物属性!$CR$2,装备数值!$BH$50:$BH$101,"&lt;="&amp;新怪物属性!$CR81)</f>
        <v>13250</v>
      </c>
      <c r="CV81" s="14">
        <f>SUMIFS(装备数值!BO$50:BO$101,装备数值!$BG$50:$BG$101,"="&amp;新怪物属性!$CF$2,装备数值!$BH$50:$BH$101,"&lt;="&amp;新怪物属性!$CF81)+SUMIFS(装备数值!BO$50:BO$101,装备数值!$BG$50:$BG$101,"="&amp;新怪物属性!$CG$2,装备数值!$BH$50:$BH$101,"&lt;="&amp;新怪物属性!$CG81)+SUMIFS(装备数值!BO$50:BO$101,装备数值!$BG$50:$BG$101,"="&amp;新怪物属性!$CH$2,装备数值!$BH$50:$BH$101,"&lt;="&amp;新怪物属性!$CH81)+SUMIFS(装备数值!BO$50:BO$101,装备数值!$BG$50:$BG$101,"="&amp;新怪物属性!$CI$2,装备数值!$BH$50:$BH$101,"&lt;="&amp;新怪物属性!$CI81)+SUMIFS(装备数值!BO$50:BO$101,装备数值!$BG$50:$BG$101,"="&amp;新怪物属性!$CJ$2,装备数值!$BH$50:$BH$101,"&lt;="&amp;新怪物属性!$CJ81)+SUMIFS(装备数值!BO$50:BO$101,装备数值!$BG$50:$BG$101,"="&amp;新怪物属性!$CK$2,装备数值!$BH$50:$BH$101,"&lt;="&amp;新怪物属性!$CK81)+SUMIFS(装备数值!BO$50:BO$101,装备数值!$BG$50:$BG$101,"="&amp;新怪物属性!$CL$2,装备数值!$BH$50:$BH$101,"&lt;="&amp;新怪物属性!$CL81)+SUMIFS(装备数值!BO$50:BO$101,装备数值!$BG$50:$BG$101,"="&amp;新怪物属性!$CM$2,装备数值!$BH$50:$BH$101,"&lt;="&amp;新怪物属性!$CM81)+SUMIFS(装备数值!BO$50:BO$101,装备数值!$BG$50:$BG$101,"="&amp;新怪物属性!$CN$2,装备数值!$BH$50:$BH$101,"&lt;="&amp;新怪物属性!$CN81)+SUMIFS(装备数值!BO$50:BO$101,装备数值!$BG$50:$BG$101,"="&amp;新怪物属性!$CO$2,装备数值!$BH$50:$BH$101,"&lt;="&amp;新怪物属性!$CO81)+SUMIFS(装备数值!BO$50:BO$101,装备数值!$BG$50:$BG$101,"="&amp;新怪物属性!$CP$2,装备数值!$BH$50:$BH$101,"&lt;="&amp;新怪物属性!$CP81)+SUMIFS(装备数值!BO$50:BO$101,装备数值!$BG$50:$BG$101,"="&amp;新怪物属性!$CQ$2,装备数值!$BH$50:$BH$101,"&lt;="&amp;新怪物属性!$CQ81)+SUMIFS(装备数值!BO$50:BO$101,装备数值!$BG$50:$BG$101,"="&amp;新怪物属性!$CR$2,装备数值!$BH$50:$BH$101,"&lt;="&amp;新怪物属性!$CR81)</f>
        <v>485500</v>
      </c>
      <c r="CW81" s="14">
        <f>SUMIFS(装备数值!BP$50:BP$101,装备数值!$BG$50:$BG$101,"="&amp;新怪物属性!$CF$2,装备数值!$BH$50:$BH$101,"&lt;="&amp;新怪物属性!$CF81)+SUMIFS(装备数值!BP$50:BP$101,装备数值!$BG$50:$BG$101,"="&amp;新怪物属性!$CG$2,装备数值!$BH$50:$BH$101,"&lt;="&amp;新怪物属性!$CG81)+SUMIFS(装备数值!BP$50:BP$101,装备数值!$BG$50:$BG$101,"="&amp;新怪物属性!$CH$2,装备数值!$BH$50:$BH$101,"&lt;="&amp;新怪物属性!$CH81)+SUMIFS(装备数值!BP$50:BP$101,装备数值!$BG$50:$BG$101,"="&amp;新怪物属性!$CI$2,装备数值!$BH$50:$BH$101,"&lt;="&amp;新怪物属性!$CI81)+SUMIFS(装备数值!BP$50:BP$101,装备数值!$BG$50:$BG$101,"="&amp;新怪物属性!$CJ$2,装备数值!$BH$50:$BH$101,"&lt;="&amp;新怪物属性!$CJ81)+SUMIFS(装备数值!BP$50:BP$101,装备数值!$BG$50:$BG$101,"="&amp;新怪物属性!$CK$2,装备数值!$BH$50:$BH$101,"&lt;="&amp;新怪物属性!$CK81)+SUMIFS(装备数值!BP$50:BP$101,装备数值!$BG$50:$BG$101,"="&amp;新怪物属性!$CL$2,装备数值!$BH$50:$BH$101,"&lt;="&amp;新怪物属性!$CL81)+SUMIFS(装备数值!BP$50:BP$101,装备数值!$BG$50:$BG$101,"="&amp;新怪物属性!$CM$2,装备数值!$BH$50:$BH$101,"&lt;="&amp;新怪物属性!$CM81)+SUMIFS(装备数值!BP$50:BP$101,装备数值!$BG$50:$BG$101,"="&amp;新怪物属性!$CN$2,装备数值!$BH$50:$BH$101,"&lt;="&amp;新怪物属性!$CN81)+SUMIFS(装备数值!BP$50:BP$101,装备数值!$BG$50:$BG$101,"="&amp;新怪物属性!$CO$2,装备数值!$BH$50:$BH$101,"&lt;="&amp;新怪物属性!$CO81)+SUMIFS(装备数值!BP$50:BP$101,装备数值!$BG$50:$BG$101,"="&amp;新怪物属性!$CP$2,装备数值!$BH$50:$BH$101,"&lt;="&amp;新怪物属性!$CP81)+SUMIFS(装备数值!BP$50:BP$101,装备数值!$BG$50:$BG$101,"="&amp;新怪物属性!$CQ$2,装备数值!$BH$50:$BH$101,"&lt;="&amp;新怪物属性!$CQ81)+SUMIFS(装备数值!BP$50:BP$101,装备数值!$BG$50:$BG$101,"="&amp;新怪物属性!$CR$2,装备数值!$BH$50:$BH$101,"&lt;="&amp;新怪物属性!$CR81)</f>
        <v>9670</v>
      </c>
      <c r="CX81" s="14">
        <f>SUMIFS(装备数值!BQ$50:BQ$101,装备数值!$BG$50:$BG$101,"="&amp;新怪物属性!$CF$2,装备数值!$BH$50:$BH$101,"&lt;="&amp;新怪物属性!$CF81)+SUMIFS(装备数值!BQ$50:BQ$101,装备数值!$BG$50:$BG$101,"="&amp;新怪物属性!$CG$2,装备数值!$BH$50:$BH$101,"&lt;="&amp;新怪物属性!$CG81)+SUMIFS(装备数值!BQ$50:BQ$101,装备数值!$BG$50:$BG$101,"="&amp;新怪物属性!$CH$2,装备数值!$BH$50:$BH$101,"&lt;="&amp;新怪物属性!$CH81)+SUMIFS(装备数值!BQ$50:BQ$101,装备数值!$BG$50:$BG$101,"="&amp;新怪物属性!$CI$2,装备数值!$BH$50:$BH$101,"&lt;="&amp;新怪物属性!$CI81)+SUMIFS(装备数值!BQ$50:BQ$101,装备数值!$BG$50:$BG$101,"="&amp;新怪物属性!$CJ$2,装备数值!$BH$50:$BH$101,"&lt;="&amp;新怪物属性!$CJ81)+SUMIFS(装备数值!BQ$50:BQ$101,装备数值!$BG$50:$BG$101,"="&amp;新怪物属性!$CK$2,装备数值!$BH$50:$BH$101,"&lt;="&amp;新怪物属性!$CK81)+SUMIFS(装备数值!BQ$50:BQ$101,装备数值!$BG$50:$BG$101,"="&amp;新怪物属性!$CL$2,装备数值!$BH$50:$BH$101,"&lt;="&amp;新怪物属性!$CL81)+SUMIFS(装备数值!BQ$50:BQ$101,装备数值!$BG$50:$BG$101,"="&amp;新怪物属性!$CM$2,装备数值!$BH$50:$BH$101,"&lt;="&amp;新怪物属性!$CM81)+SUMIFS(装备数值!BQ$50:BQ$101,装备数值!$BG$50:$BG$101,"="&amp;新怪物属性!$CN$2,装备数值!$BH$50:$BH$101,"&lt;="&amp;新怪物属性!$CN81)+SUMIFS(装备数值!BQ$50:BQ$101,装备数值!$BG$50:$BG$101,"="&amp;新怪物属性!$CO$2,装备数值!$BH$50:$BH$101,"&lt;="&amp;新怪物属性!$CO81)+SUMIFS(装备数值!BQ$50:BQ$101,装备数值!$BG$50:$BG$101,"="&amp;新怪物属性!$CP$2,装备数值!$BH$50:$BH$101,"&lt;="&amp;新怪物属性!$CP81)+SUMIFS(装备数值!BQ$50:BQ$101,装备数值!$BG$50:$BG$101,"="&amp;新怪物属性!$CQ$2,装备数值!$BH$50:$BH$101,"&lt;="&amp;新怪物属性!$CQ81)+SUMIFS(装备数值!BQ$50:BQ$101,装备数值!$BG$50:$BG$101,"="&amp;新怪物属性!$CR$2,装备数值!$BH$50:$BH$101,"&lt;="&amp;新怪物属性!$CR81)</f>
        <v>1250</v>
      </c>
      <c r="CY81" s="14">
        <f>SUMIFS(装备数值!BR$50:BR$101,装备数值!$BG$50:$BG$101,"="&amp;新怪物属性!$CF$2,装备数值!$BH$50:$BH$101,"&lt;="&amp;新怪物属性!$CF81)+SUMIFS(装备数值!BR$50:BR$101,装备数值!$BG$50:$BG$101,"="&amp;新怪物属性!$CG$2,装备数值!$BH$50:$BH$101,"&lt;="&amp;新怪物属性!$CG81)+SUMIFS(装备数值!BR$50:BR$101,装备数值!$BG$50:$BG$101,"="&amp;新怪物属性!$CH$2,装备数值!$BH$50:$BH$101,"&lt;="&amp;新怪物属性!$CH81)+SUMIFS(装备数值!BR$50:BR$101,装备数值!$BG$50:$BG$101,"="&amp;新怪物属性!$CI$2,装备数值!$BH$50:$BH$101,"&lt;="&amp;新怪物属性!$CI81)+SUMIFS(装备数值!BR$50:BR$101,装备数值!$BG$50:$BG$101,"="&amp;新怪物属性!$CJ$2,装备数值!$BH$50:$BH$101,"&lt;="&amp;新怪物属性!$CJ81)+SUMIFS(装备数值!BR$50:BR$101,装备数值!$BG$50:$BG$101,"="&amp;新怪物属性!$CK$2,装备数值!$BH$50:$BH$101,"&lt;="&amp;新怪物属性!$CK81)+SUMIFS(装备数值!BR$50:BR$101,装备数值!$BG$50:$BG$101,"="&amp;新怪物属性!$CL$2,装备数值!$BH$50:$BH$101,"&lt;="&amp;新怪物属性!$CL81)+SUMIFS(装备数值!BR$50:BR$101,装备数值!$BG$50:$BG$101,"="&amp;新怪物属性!$CM$2,装备数值!$BH$50:$BH$101,"&lt;="&amp;新怪物属性!$CM81)+SUMIFS(装备数值!BR$50:BR$101,装备数值!$BG$50:$BG$101,"="&amp;新怪物属性!$CN$2,装备数值!$BH$50:$BH$101,"&lt;="&amp;新怪物属性!$CN81)+SUMIFS(装备数值!BR$50:BR$101,装备数值!$BG$50:$BG$101,"="&amp;新怪物属性!$CO$2,装备数值!$BH$50:$BH$101,"&lt;="&amp;新怪物属性!$CO81)+SUMIFS(装备数值!BR$50:BR$101,装备数值!$BG$50:$BG$101,"="&amp;新怪物属性!$CP$2,装备数值!$BH$50:$BH$101,"&lt;="&amp;新怪物属性!$CP81)+SUMIFS(装备数值!BR$50:BR$101,装备数值!$BG$50:$BG$101,"="&amp;新怪物属性!$CQ$2,装备数值!$BH$50:$BH$101,"&lt;="&amp;新怪物属性!$CQ81)+SUMIFS(装备数值!BR$50:BR$101,装备数值!$BG$50:$BG$101,"="&amp;新怪物属性!$CR$2,装备数值!$BH$50:$BH$101,"&lt;="&amp;新怪物属性!$CR81)</f>
        <v>1250</v>
      </c>
      <c r="CZ81" s="14">
        <f>SUMIFS(装备数值!BS$50:BS$101,装备数值!$BG$50:$BG$101,"="&amp;新怪物属性!$CF$2,装备数值!$BH$50:$BH$101,"&lt;="&amp;新怪物属性!$CF81)+SUMIFS(装备数值!BS$50:BS$101,装备数值!$BG$50:$BG$101,"="&amp;新怪物属性!$CG$2,装备数值!$BH$50:$BH$101,"&lt;="&amp;新怪物属性!$CG81)+SUMIFS(装备数值!BS$50:BS$101,装备数值!$BG$50:$BG$101,"="&amp;新怪物属性!$CH$2,装备数值!$BH$50:$BH$101,"&lt;="&amp;新怪物属性!$CH81)+SUMIFS(装备数值!BS$50:BS$101,装备数值!$BG$50:$BG$101,"="&amp;新怪物属性!$CI$2,装备数值!$BH$50:$BH$101,"&lt;="&amp;新怪物属性!$CI81)+SUMIFS(装备数值!BS$50:BS$101,装备数值!$BG$50:$BG$101,"="&amp;新怪物属性!$CJ$2,装备数值!$BH$50:$BH$101,"&lt;="&amp;新怪物属性!$CJ81)+SUMIFS(装备数值!BS$50:BS$101,装备数值!$BG$50:$BG$101,"="&amp;新怪物属性!$CK$2,装备数值!$BH$50:$BH$101,"&lt;="&amp;新怪物属性!$CK81)+SUMIFS(装备数值!BS$50:BS$101,装备数值!$BG$50:$BG$101,"="&amp;新怪物属性!$CL$2,装备数值!$BH$50:$BH$101,"&lt;="&amp;新怪物属性!$CL81)+SUMIFS(装备数值!BS$50:BS$101,装备数值!$BG$50:$BG$101,"="&amp;新怪物属性!$CM$2,装备数值!$BH$50:$BH$101,"&lt;="&amp;新怪物属性!$CM81)+SUMIFS(装备数值!BS$50:BS$101,装备数值!$BG$50:$BG$101,"="&amp;新怪物属性!$CN$2,装备数值!$BH$50:$BH$101,"&lt;="&amp;新怪物属性!$CN81)+SUMIFS(装备数值!BS$50:BS$101,装备数值!$BG$50:$BG$101,"="&amp;新怪物属性!$CO$2,装备数值!$BH$50:$BH$101,"&lt;="&amp;新怪物属性!$CO81)+SUMIFS(装备数值!BS$50:BS$101,装备数值!$BG$50:$BG$101,"="&amp;新怪物属性!$CP$2,装备数值!$BH$50:$BH$101,"&lt;="&amp;新怪物属性!$CP81)+SUMIFS(装备数值!BS$50:BS$101,装备数值!$BG$50:$BG$101,"="&amp;新怪物属性!$CQ$2,装备数值!$BH$50:$BH$101,"&lt;="&amp;新怪物属性!$CQ81)+SUMIFS(装备数值!BS$50:BS$101,装备数值!$BG$50:$BG$101,"="&amp;新怪物属性!$CR$2,装备数值!$BH$50:$BH$101,"&lt;="&amp;新怪物属性!$CR81)</f>
        <v>1250</v>
      </c>
      <c r="DA81" s="14">
        <f>SUMIFS(装备数值!BT$50:BT$101,装备数值!$BG$50:$BG$101,"="&amp;新怪物属性!$CF$2,装备数值!$BH$50:$BH$101,"&lt;="&amp;新怪物属性!$CF81)+SUMIFS(装备数值!BT$50:BT$101,装备数值!$BG$50:$BG$101,"="&amp;新怪物属性!$CG$2,装备数值!$BH$50:$BH$101,"&lt;="&amp;新怪物属性!$CG81)+SUMIFS(装备数值!BT$50:BT$101,装备数值!$BG$50:$BG$101,"="&amp;新怪物属性!$CH$2,装备数值!$BH$50:$BH$101,"&lt;="&amp;新怪物属性!$CH81)+SUMIFS(装备数值!BT$50:BT$101,装备数值!$BG$50:$BG$101,"="&amp;新怪物属性!$CI$2,装备数值!$BH$50:$BH$101,"&lt;="&amp;新怪物属性!$CI81)+SUMIFS(装备数值!BT$50:BT$101,装备数值!$BG$50:$BG$101,"="&amp;新怪物属性!$CJ$2,装备数值!$BH$50:$BH$101,"&lt;="&amp;新怪物属性!$CJ81)+SUMIFS(装备数值!BT$50:BT$101,装备数值!$BG$50:$BG$101,"="&amp;新怪物属性!$CK$2,装备数值!$BH$50:$BH$101,"&lt;="&amp;新怪物属性!$CK81)+SUMIFS(装备数值!BT$50:BT$101,装备数值!$BG$50:$BG$101,"="&amp;新怪物属性!$CL$2,装备数值!$BH$50:$BH$101,"&lt;="&amp;新怪物属性!$CL81)+SUMIFS(装备数值!BT$50:BT$101,装备数值!$BG$50:$BG$101,"="&amp;新怪物属性!$CM$2,装备数值!$BH$50:$BH$101,"&lt;="&amp;新怪物属性!$CM81)+SUMIFS(装备数值!BT$50:BT$101,装备数值!$BG$50:$BG$101,"="&amp;新怪物属性!$CN$2,装备数值!$BH$50:$BH$101,"&lt;="&amp;新怪物属性!$CN81)+SUMIFS(装备数值!BT$50:BT$101,装备数值!$BG$50:$BG$101,"="&amp;新怪物属性!$CO$2,装备数值!$BH$50:$BH$101,"&lt;="&amp;新怪物属性!$CO81)+SUMIFS(装备数值!BT$50:BT$101,装备数值!$BG$50:$BG$101,"="&amp;新怪物属性!$CP$2,装备数值!$BH$50:$BH$101,"&lt;="&amp;新怪物属性!$CP81)+SUMIFS(装备数值!BT$50:BT$101,装备数值!$BG$50:$BG$101,"="&amp;新怪物属性!$CQ$2,装备数值!$BH$50:$BH$101,"&lt;="&amp;新怪物属性!$CQ81)+SUMIFS(装备数值!BT$50:BT$101,装备数值!$BG$50:$BG$101,"="&amp;新怪物属性!$CR$2,装备数值!$BH$50:$BH$101,"&lt;="&amp;新怪物属性!$CR81)</f>
        <v>1250</v>
      </c>
      <c r="DB81" s="14">
        <f>SUMIFS(装备数值!BU$50:BU$101,装备数值!$BG$50:$BG$101,"="&amp;新怪物属性!$CF$2,装备数值!$BH$50:$BH$101,"&lt;="&amp;新怪物属性!$CF81)+SUMIFS(装备数值!BU$50:BU$101,装备数值!$BG$50:$BG$101,"="&amp;新怪物属性!$CG$2,装备数值!$BH$50:$BH$101,"&lt;="&amp;新怪物属性!$CG81)+SUMIFS(装备数值!BU$50:BU$101,装备数值!$BG$50:$BG$101,"="&amp;新怪物属性!$CH$2,装备数值!$BH$50:$BH$101,"&lt;="&amp;新怪物属性!$CH81)+SUMIFS(装备数值!BU$50:BU$101,装备数值!$BG$50:$BG$101,"="&amp;新怪物属性!$CI$2,装备数值!$BH$50:$BH$101,"&lt;="&amp;新怪物属性!$CI81)+SUMIFS(装备数值!BU$50:BU$101,装备数值!$BG$50:$BG$101,"="&amp;新怪物属性!$CJ$2,装备数值!$BH$50:$BH$101,"&lt;="&amp;新怪物属性!$CJ81)+SUMIFS(装备数值!BU$50:BU$101,装备数值!$BG$50:$BG$101,"="&amp;新怪物属性!$CK$2,装备数值!$BH$50:$BH$101,"&lt;="&amp;新怪物属性!$CK81)+SUMIFS(装备数值!BU$50:BU$101,装备数值!$BG$50:$BG$101,"="&amp;新怪物属性!$CL$2,装备数值!$BH$50:$BH$101,"&lt;="&amp;新怪物属性!$CL81)+SUMIFS(装备数值!BU$50:BU$101,装备数值!$BG$50:$BG$101,"="&amp;新怪物属性!$CM$2,装备数值!$BH$50:$BH$101,"&lt;="&amp;新怪物属性!$CM81)+SUMIFS(装备数值!BU$50:BU$101,装备数值!$BG$50:$BG$101,"="&amp;新怪物属性!$CN$2,装备数值!$BH$50:$BH$101,"&lt;="&amp;新怪物属性!$CN81)+SUMIFS(装备数值!BU$50:BU$101,装备数值!$BG$50:$BG$101,"="&amp;新怪物属性!$CO$2,装备数值!$BH$50:$BH$101,"&lt;="&amp;新怪物属性!$CO81)+SUMIFS(装备数值!BU$50:BU$101,装备数值!$BG$50:$BG$101,"="&amp;新怪物属性!$CP$2,装备数值!$BH$50:$BH$101,"&lt;="&amp;新怪物属性!$CP81)+SUMIFS(装备数值!BU$50:BU$101,装备数值!$BG$50:$BG$101,"="&amp;新怪物属性!$CQ$2,装备数值!$BH$50:$BH$101,"&lt;="&amp;新怪物属性!$CQ81)+SUMIFS(装备数值!BU$50:BU$101,装备数值!$BG$50:$BG$101,"="&amp;新怪物属性!$CR$2,装备数值!$BH$50:$BH$101,"&lt;="&amp;新怪物属性!$CR81)</f>
        <v>0.05</v>
      </c>
      <c r="DC81" s="14">
        <f>SUMIFS(装备数值!BV$50:BV$101,装备数值!$BG$50:$BG$101,"="&amp;新怪物属性!$CF$2,装备数值!$BH$50:$BH$101,"&lt;="&amp;新怪物属性!$CF81)+SUMIFS(装备数值!BV$50:BV$101,装备数值!$BG$50:$BG$101,"="&amp;新怪物属性!$CG$2,装备数值!$BH$50:$BH$101,"&lt;="&amp;新怪物属性!$CG81)+SUMIFS(装备数值!BV$50:BV$101,装备数值!$BG$50:$BG$101,"="&amp;新怪物属性!$CH$2,装备数值!$BH$50:$BH$101,"&lt;="&amp;新怪物属性!$CH81)+SUMIFS(装备数值!BV$50:BV$101,装备数值!$BG$50:$BG$101,"="&amp;新怪物属性!$CI$2,装备数值!$BH$50:$BH$101,"&lt;="&amp;新怪物属性!$CI81)+SUMIFS(装备数值!BV$50:BV$101,装备数值!$BG$50:$BG$101,"="&amp;新怪物属性!$CJ$2,装备数值!$BH$50:$BH$101,"&lt;="&amp;新怪物属性!$CJ81)+SUMIFS(装备数值!BV$50:BV$101,装备数值!$BG$50:$BG$101,"="&amp;新怪物属性!$CK$2,装备数值!$BH$50:$BH$101,"&lt;="&amp;新怪物属性!$CK81)+SUMIFS(装备数值!BV$50:BV$101,装备数值!$BG$50:$BG$101,"="&amp;新怪物属性!$CL$2,装备数值!$BH$50:$BH$101,"&lt;="&amp;新怪物属性!$CL81)+SUMIFS(装备数值!BV$50:BV$101,装备数值!$BG$50:$BG$101,"="&amp;新怪物属性!$CM$2,装备数值!$BH$50:$BH$101,"&lt;="&amp;新怪物属性!$CM81)+SUMIFS(装备数值!BV$50:BV$101,装备数值!$BG$50:$BG$101,"="&amp;新怪物属性!$CN$2,装备数值!$BH$50:$BH$101,"&lt;="&amp;新怪物属性!$CN81)+SUMIFS(装备数值!BV$50:BV$101,装备数值!$BG$50:$BG$101,"="&amp;新怪物属性!$CO$2,装备数值!$BH$50:$BH$101,"&lt;="&amp;新怪物属性!$CO81)+SUMIFS(装备数值!BV$50:BV$101,装备数值!$BG$50:$BG$101,"="&amp;新怪物属性!$CP$2,装备数值!$BH$50:$BH$101,"&lt;="&amp;新怪物属性!$CP81)+SUMIFS(装备数值!BV$50:BV$101,装备数值!$BG$50:$BG$101,"="&amp;新怪物属性!$CQ$2,装备数值!$BH$50:$BH$101,"&lt;="&amp;新怪物属性!$CQ81)+SUMIFS(装备数值!BV$50:BV$101,装备数值!$BG$50:$BG$101,"="&amp;新怪物属性!$CR$2,装备数值!$BH$50:$BH$101,"&lt;="&amp;新怪物属性!$CR81)</f>
        <v>0.05</v>
      </c>
      <c r="DD81" s="14">
        <f>SUMIFS(装备数值!BW$50:BW$101,装备数值!$BG$50:$BG$101,"="&amp;新怪物属性!$CF$2,装备数值!$BH$50:$BH$101,"&lt;="&amp;新怪物属性!$CF81)+SUMIFS(装备数值!BW$50:BW$101,装备数值!$BG$50:$BG$101,"="&amp;新怪物属性!$CG$2,装备数值!$BH$50:$BH$101,"&lt;="&amp;新怪物属性!$CG81)+SUMIFS(装备数值!BW$50:BW$101,装备数值!$BG$50:$BG$101,"="&amp;新怪物属性!$CH$2,装备数值!$BH$50:$BH$101,"&lt;="&amp;新怪物属性!$CH81)+SUMIFS(装备数值!BW$50:BW$101,装备数值!$BG$50:$BG$101,"="&amp;新怪物属性!$CI$2,装备数值!$BH$50:$BH$101,"&lt;="&amp;新怪物属性!$CI81)+SUMIFS(装备数值!BW$50:BW$101,装备数值!$BG$50:$BG$101,"="&amp;新怪物属性!$CJ$2,装备数值!$BH$50:$BH$101,"&lt;="&amp;新怪物属性!$CJ81)+SUMIFS(装备数值!BW$50:BW$101,装备数值!$BG$50:$BG$101,"="&amp;新怪物属性!$CK$2,装备数值!$BH$50:$BH$101,"&lt;="&amp;新怪物属性!$CK81)+SUMIFS(装备数值!BW$50:BW$101,装备数值!$BG$50:$BG$101,"="&amp;新怪物属性!$CL$2,装备数值!$BH$50:$BH$101,"&lt;="&amp;新怪物属性!$CL81)+SUMIFS(装备数值!BW$50:BW$101,装备数值!$BG$50:$BG$101,"="&amp;新怪物属性!$CM$2,装备数值!$BH$50:$BH$101,"&lt;="&amp;新怪物属性!$CM81)+SUMIFS(装备数值!BW$50:BW$101,装备数值!$BG$50:$BG$101,"="&amp;新怪物属性!$CN$2,装备数值!$BH$50:$BH$101,"&lt;="&amp;新怪物属性!$CN81)+SUMIFS(装备数值!BW$50:BW$101,装备数值!$BG$50:$BG$101,"="&amp;新怪物属性!$CO$2,装备数值!$BH$50:$BH$101,"&lt;="&amp;新怪物属性!$CO81)+SUMIFS(装备数值!BW$50:BW$101,装备数值!$BG$50:$BG$101,"="&amp;新怪物属性!$CP$2,装备数值!$BH$50:$BH$101,"&lt;="&amp;新怪物属性!$CP81)+SUMIFS(装备数值!BW$50:BW$101,装备数值!$BG$50:$BG$101,"="&amp;新怪物属性!$CQ$2,装备数值!$BH$50:$BH$101,"&lt;="&amp;新怪物属性!$CQ81)+SUMIFS(装备数值!BW$50:BW$101,装备数值!$BG$50:$BG$101,"="&amp;新怪物属性!$CR$2,装备数值!$BH$50:$BH$101,"&lt;="&amp;新怪物属性!$CR81)</f>
        <v>0</v>
      </c>
      <c r="DE81" s="14">
        <f>SUMIFS(装备数值!BX$50:BX$101,装备数值!$BG$50:$BG$101,"="&amp;新怪物属性!$CF$2,装备数值!$BH$50:$BH$101,"&lt;="&amp;新怪物属性!$CF81)+SUMIFS(装备数值!BX$50:BX$101,装备数值!$BG$50:$BG$101,"="&amp;新怪物属性!$CG$2,装备数值!$BH$50:$BH$101,"&lt;="&amp;新怪物属性!$CG81)+SUMIFS(装备数值!BX$50:BX$101,装备数值!$BG$50:$BG$101,"="&amp;新怪物属性!$CH$2,装备数值!$BH$50:$BH$101,"&lt;="&amp;新怪物属性!$CH81)+SUMIFS(装备数值!BX$50:BX$101,装备数值!$BG$50:$BG$101,"="&amp;新怪物属性!$CI$2,装备数值!$BH$50:$BH$101,"&lt;="&amp;新怪物属性!$CI81)+SUMIFS(装备数值!BX$50:BX$101,装备数值!$BG$50:$BG$101,"="&amp;新怪物属性!$CJ$2,装备数值!$BH$50:$BH$101,"&lt;="&amp;新怪物属性!$CJ81)+SUMIFS(装备数值!BX$50:BX$101,装备数值!$BG$50:$BG$101,"="&amp;新怪物属性!$CK$2,装备数值!$BH$50:$BH$101,"&lt;="&amp;新怪物属性!$CK81)+SUMIFS(装备数值!BX$50:BX$101,装备数值!$BG$50:$BG$101,"="&amp;新怪物属性!$CL$2,装备数值!$BH$50:$BH$101,"&lt;="&amp;新怪物属性!$CL81)+SUMIFS(装备数值!BX$50:BX$101,装备数值!$BG$50:$BG$101,"="&amp;新怪物属性!$CM$2,装备数值!$BH$50:$BH$101,"&lt;="&amp;新怪物属性!$CM81)+SUMIFS(装备数值!BX$50:BX$101,装备数值!$BG$50:$BG$101,"="&amp;新怪物属性!$CN$2,装备数值!$BH$50:$BH$101,"&lt;="&amp;新怪物属性!$CN81)+SUMIFS(装备数值!BX$50:BX$101,装备数值!$BG$50:$BG$101,"="&amp;新怪物属性!$CO$2,装备数值!$BH$50:$BH$101,"&lt;="&amp;新怪物属性!$CO81)+SUMIFS(装备数值!BX$50:BX$101,装备数值!$BG$50:$BG$101,"="&amp;新怪物属性!$CP$2,装备数值!$BH$50:$BH$101,"&lt;="&amp;新怪物属性!$CP81)+SUMIFS(装备数值!BX$50:BX$101,装备数值!$BG$50:$BG$101,"="&amp;新怪物属性!$CQ$2,装备数值!$BH$50:$BH$101,"&lt;="&amp;新怪物属性!$CQ81)+SUMIFS(装备数值!BX$50:BX$101,装备数值!$BG$50:$BG$101,"="&amp;新怪物属性!$CR$2,装备数值!$BH$50:$BH$101,"&lt;="&amp;新怪物属性!$CR81)</f>
        <v>0</v>
      </c>
      <c r="DH81" s="14">
        <f>INDEX(装备数值!$I$13:$M$116,新怪物属性!$P81*8+1,DH$2)*$X81+INDEX(装备数值!$I$13:$M$116,新怪物属性!$Q81*8+2,DH$2)*$Y81+INDEX(装备数值!$I$13:$M$116,新怪物属性!$S81*8+3,DH$2)*$Z81+INDEX(装备数值!$I$13:$M$116,新怪物属性!$R81*8+4,DH$2)*$AA81+INDEX(装备数值!$I$13:$M$116,新怪物属性!$T81*8+5,DH$2)*$AB81+INDEX(装备数值!$I$13:$M$116,新怪物属性!$U81*8+6,DH$2)*$AC81+INDEX(装备数值!$I$13:$M$116,新怪物属性!$V81*8+7,DH$2)*$AD81+INDEX(装备数值!$I$13:$M$116,新怪物属性!$W81*8+8,DH$2)*$AE81</f>
        <v>79200</v>
      </c>
      <c r="DI81" s="14">
        <f>INDEX(装备数值!$I$13:$M$116,新怪物属性!$P81*8+1,DI$2)*$X81+INDEX(装备数值!$I$13:$M$116,新怪物属性!$Q81*8+2,DI$2)*$Y81+INDEX(装备数值!$I$13:$M$116,新怪物属性!$S81*8+3,DI$2)*$Z81+INDEX(装备数值!$I$13:$M$116,新怪物属性!$R81*8+4,DI$2)*$AA81+INDEX(装备数值!$I$13:$M$116,新怪物属性!$T81*8+5,DI$2)*$AB81+INDEX(装备数值!$I$13:$M$116,新怪物属性!$U81*8+6,DI$2)*$AC81+INDEX(装备数值!$I$13:$M$116,新怪物属性!$V81*8+7,DI$2)*$AD81+INDEX(装备数值!$I$13:$M$116,新怪物属性!$W81*8+8,DI$2)*$AE81</f>
        <v>594000</v>
      </c>
      <c r="DJ81" s="14">
        <f>INDEX(装备数值!$I$13:$M$116,新怪物属性!$P81*8+1,DJ$2)*$X81+INDEX(装备数值!$I$13:$M$116,新怪物属性!$Q81*8+2,DJ$2)*$Y81+INDEX(装备数值!$I$13:$M$116,新怪物属性!$S81*8+3,DJ$2)*$Z81+INDEX(装备数值!$I$13:$M$116,新怪物属性!$R81*8+4,DJ$2)*$AA81+INDEX(装备数值!$I$13:$M$116,新怪物属性!$T81*8+5,DJ$2)*$AB81+INDEX(装备数值!$I$13:$M$116,新怪物属性!$U81*8+6,DJ$2)*$AC81+INDEX(装备数值!$I$13:$M$116,新怪物属性!$V81*8+7,DJ$2)*$AD81+INDEX(装备数值!$I$13:$M$116,新怪物属性!$W81*8+8,DJ$2)*$AE81</f>
        <v>39600</v>
      </c>
      <c r="DK81" s="14">
        <f>INDEX(装备数值!$I$13:$M$116,新怪物属性!$P81*8+1,DK$2)*$X81+INDEX(装备数值!$I$13:$M$116,新怪物属性!$Q81*8+2,DK$2)*$Y81+INDEX(装备数值!$I$13:$M$116,新怪物属性!$S81*8+3,DK$2)*$Z81+INDEX(装备数值!$I$13:$M$116,新怪物属性!$R81*8+4,DK$2)*$AA81+INDEX(装备数值!$I$13:$M$116,新怪物属性!$T81*8+5,DK$2)*$AB81+INDEX(装备数值!$I$13:$M$116,新怪物属性!$U81*8+6,DK$2)*$AC81+INDEX(装备数值!$I$13:$M$116,新怪物属性!$V81*8+7,DK$2)*$AD81+INDEX(装备数值!$I$13:$M$116,新怪物属性!$W81*8+8,DK$2)*$AE81</f>
        <v>792000</v>
      </c>
      <c r="DL81" s="14">
        <f>INDEX(装备数值!$I$13:$M$116,新怪物属性!$P81*8+1,DL$2)*$X81+INDEX(装备数值!$I$13:$M$116,新怪物属性!$Q81*8+2,DL$2)*$Y81+INDEX(装备数值!$I$13:$M$116,新怪物属性!$S81*8+3,DL$2)*$Z81+INDEX(装备数值!$I$13:$M$116,新怪物属性!$R81*8+4,DL$2)*$AA81+INDEX(装备数值!$I$13:$M$116,新怪物属性!$T81*8+5,DL$2)*$AB81+INDEX(装备数值!$I$13:$M$116,新怪物属性!$U81*8+6,DL$2)*$AC81+INDEX(装备数值!$I$13:$M$116,新怪物属性!$V81*8+7,DL$2)*$AD81+INDEX(装备数值!$I$13:$M$116,新怪物属性!$W81*8+8,DL$2)*$AE81</f>
        <v>15480</v>
      </c>
      <c r="DO81" s="14">
        <f>INDEX(装备数值!$X$13:$AH$116,$P81*8+1,DO$2)*$AF81+INDEX(装备数值!$X$13:$AH$116,$Q81*8+2,DO$2)*$AG81+INDEX(装备数值!$X$13:$AH$116,$S81*8+3,DO$2)*$AH81+INDEX(装备数值!$X$13:$AH$116,$R81*8+4,DO$2)*$AI81+INDEX(装备数值!$X$13:$AH$116,$T81*8+5,DO$2)*$AJ81+INDEX(装备数值!$X$13:$AH$116,$U81*8+6,DO$2)*$AK81+INDEX(装备数值!$X$13:$AH$116,$V81*8+7,DO$2)*$AL81+INDEX(装备数值!$X$13:$AH$116,$W81*8+8,DO$2)*$AM81</f>
        <v>34200</v>
      </c>
      <c r="DP81" s="14">
        <f>INDEX(装备数值!$X$13:$AH$116,$P81*8+1,DP$2)*$AF81+INDEX(装备数值!$X$13:$AH$116,$Q81*8+2,DP$2)*$AG81+INDEX(装备数值!$X$13:$AH$116,$S81*8+3,DP$2)*$AH81+INDEX(装备数值!$X$13:$AH$116,$R81*8+4,DP$2)*$AI81+INDEX(装备数值!$X$13:$AH$116,$T81*8+5,DP$2)*$AJ81+INDEX(装备数值!$X$13:$AH$116,$U81*8+6,DP$2)*$AK81+INDEX(装备数值!$X$13:$AH$116,$V81*8+7,DP$2)*$AL81+INDEX(装备数值!$X$13:$AH$116,$W81*8+8,DP$2)*$AM81</f>
        <v>252000</v>
      </c>
      <c r="DQ81" s="14">
        <f>INDEX(装备数值!$X$13:$AH$116,$P81*8+1,DQ$2)*$AF81+INDEX(装备数值!$X$13:$AH$116,$Q81*8+2,DQ$2)*$AG81+INDEX(装备数值!$X$13:$AH$116,$S81*8+3,DQ$2)*$AH81+INDEX(装备数值!$X$13:$AH$116,$R81*8+4,DQ$2)*$AI81+INDEX(装备数值!$X$13:$AH$116,$T81*8+5,DQ$2)*$AJ81+INDEX(装备数值!$X$13:$AH$116,$U81*8+6,DQ$2)*$AK81+INDEX(装备数值!$X$13:$AH$116,$V81*8+7,DQ$2)*$AL81+INDEX(装备数值!$X$13:$AH$116,$W81*8+8,DQ$2)*$AM81</f>
        <v>16500</v>
      </c>
      <c r="DR81" s="14">
        <f>INDEX(装备数值!$X$13:$AH$116,$P81*8+1,DR$2)*$AF81+INDEX(装备数值!$X$13:$AH$116,$Q81*8+2,DR$2)*$AG81+INDEX(装备数值!$X$13:$AH$116,$S81*8+3,DR$2)*$AH81+INDEX(装备数值!$X$13:$AH$116,$R81*8+4,DR$2)*$AI81+INDEX(装备数值!$X$13:$AH$116,$T81*8+5,DR$2)*$AJ81+INDEX(装备数值!$X$13:$AH$116,$U81*8+6,DR$2)*$AK81+INDEX(装备数值!$X$13:$AH$116,$V81*8+7,DR$2)*$AL81+INDEX(装备数值!$X$13:$AH$116,$W81*8+8,DR$2)*$AM81</f>
        <v>366000</v>
      </c>
      <c r="DS81" s="14">
        <f>INDEX(装备数值!$X$13:$AH$116,$P81*8+1,DS$2)*$AF81+INDEX(装备数值!$X$13:$AH$116,$Q81*8+2,DS$2)*$AG81+INDEX(装备数值!$X$13:$AH$116,$S81*8+3,DS$2)*$AH81+INDEX(装备数值!$X$13:$AH$116,$R81*8+4,DS$2)*$AI81+INDEX(装备数值!$X$13:$AH$116,$T81*8+5,DS$2)*$AJ81+INDEX(装备数值!$X$13:$AH$116,$U81*8+6,DS$2)*$AK81+INDEX(装备数值!$X$13:$AH$116,$V81*8+7,DS$2)*$AL81+INDEX(装备数值!$X$13:$AH$116,$W81*8+8,DS$2)*$AM81</f>
        <v>6600</v>
      </c>
      <c r="DT81" s="14">
        <f>INDEX(装备数值!$X$13:$AH$116,$P81*8+1,DT$2)*$AF81+INDEX(装备数值!$X$13:$AH$116,$Q81*8+2,DT$2)*$AG81+INDEX(装备数值!$X$13:$AH$116,$S81*8+3,DT$2)*$AH81+INDEX(装备数值!$X$13:$AH$116,$R81*8+4,DT$2)*$AI81+INDEX(装备数值!$X$13:$AH$116,$T81*8+5,DT$2)*$AJ81+INDEX(装备数值!$X$13:$AH$116,$U81*8+6,DT$2)*$AK81+INDEX(装备数值!$X$13:$AH$116,$V81*8+7,DT$2)*$AL81+INDEX(装备数值!$X$13:$AH$116,$W81*8+8,DT$2)*$AM81</f>
        <v>26250</v>
      </c>
      <c r="DU81" s="14">
        <f>INDEX(装备数值!$X$13:$AH$116,$P81*8+1,DU$2)*$AF81+INDEX(装备数值!$X$13:$AH$116,$Q81*8+2,DU$2)*$AG81+INDEX(装备数值!$X$13:$AH$116,$S81*8+3,DU$2)*$AH81+INDEX(装备数值!$X$13:$AH$116,$R81*8+4,DU$2)*$AI81+INDEX(装备数值!$X$13:$AH$116,$T81*8+5,DU$2)*$AJ81+INDEX(装备数值!$X$13:$AH$116,$U81*8+6,DU$2)*$AK81+INDEX(装备数值!$X$13:$AH$116,$V81*8+7,DU$2)*$AL81+INDEX(装备数值!$X$13:$AH$116,$W81*8+8,DU$2)*$AM81</f>
        <v>24750</v>
      </c>
      <c r="DV81" s="14">
        <f>INDEX(装备数值!$X$13:$AH$116,$P81*8+1,DV$2)*$AF81+INDEX(装备数值!$X$13:$AH$116,$Q81*8+2,DV$2)*$AG81+INDEX(装备数值!$X$13:$AH$116,$S81*8+3,DV$2)*$AH81+INDEX(装备数值!$X$13:$AH$116,$R81*8+4,DV$2)*$AI81+INDEX(装备数值!$X$13:$AH$116,$T81*8+5,DV$2)*$AJ81+INDEX(装备数值!$X$13:$AH$116,$U81*8+6,DV$2)*$AK81+INDEX(装备数值!$X$13:$AH$116,$V81*8+7,DV$2)*$AL81+INDEX(装备数值!$X$13:$AH$116,$W81*8+8,DV$2)*$AM81</f>
        <v>26250</v>
      </c>
      <c r="DW81" s="14">
        <f>INDEX(装备数值!$X$13:$AH$116,$P81*8+1,DW$2)*$AF81+INDEX(装备数值!$X$13:$AH$116,$Q81*8+2,DW$2)*$AG81+INDEX(装备数值!$X$13:$AH$116,$S81*8+3,DW$2)*$AH81+INDEX(装备数值!$X$13:$AH$116,$R81*8+4,DW$2)*$AI81+INDEX(装备数值!$X$13:$AH$116,$T81*8+5,DW$2)*$AJ81+INDEX(装备数值!$X$13:$AH$116,$U81*8+6,DW$2)*$AK81+INDEX(装备数值!$X$13:$AH$116,$V81*8+7,DW$2)*$AL81+INDEX(装备数值!$X$13:$AH$116,$W81*8+8,DW$2)*$AM81</f>
        <v>24750</v>
      </c>
      <c r="DX81" s="14">
        <f>INDEX(装备数值!$X$13:$AH$116,$P81*8+1,DX$2)*$AF81+INDEX(装备数值!$X$13:$AH$116,$Q81*8+2,DX$2)*$AG81+INDEX(装备数值!$X$13:$AH$116,$S81*8+3,DX$2)*$AH81+INDEX(装备数值!$X$13:$AH$116,$R81*8+4,DX$2)*$AI81+INDEX(装备数值!$X$13:$AH$116,$T81*8+5,DX$2)*$AJ81+INDEX(装备数值!$X$13:$AH$116,$U81*8+6,DX$2)*$AK81+INDEX(装备数值!$X$13:$AH$116,$V81*8+7,DX$2)*$AL81+INDEX(装备数值!$X$13:$AH$116,$W81*8+8,DX$2)*$AM81</f>
        <v>57</v>
      </c>
      <c r="DY81" s="14">
        <f>INDEX(装备数值!$X$13:$AH$116,$P81*8+1,DY$2)*$AF81+INDEX(装备数值!$X$13:$AH$116,$Q81*8+2,DY$2)*$AG81+INDEX(装备数值!$X$13:$AH$116,$S81*8+3,DY$2)*$AH81+INDEX(装备数值!$X$13:$AH$116,$R81*8+4,DY$2)*$AI81+INDEX(装备数值!$X$13:$AH$116,$T81*8+5,DY$2)*$AJ81+INDEX(装备数值!$X$13:$AH$116,$U81*8+6,DY$2)*$AK81+INDEX(装备数值!$X$13:$AH$116,$V81*8+7,DY$2)*$AL81+INDEX(装备数值!$X$13:$AH$116,$W81*8+8,DY$2)*$AM81</f>
        <v>57</v>
      </c>
      <c r="EA81" s="14">
        <f>INDEX(装备数值!$AN$17:$AN$117,MATCH(MIN($X81:$AE81),装备数值!$AO$17:$AO$117,1))</f>
        <v>36</v>
      </c>
      <c r="EB81" s="14">
        <f>IF(COUNTIF($P81:$W81,"&gt;"&amp;0)=8,INDEX(装备数值!AR$17:AR$117,$EA81+1),0)</f>
        <v>10728</v>
      </c>
      <c r="EC81" s="14">
        <f>IF(COUNTIF($P81:$W81,"&gt;"&amp;0)=8,INDEX(装备数值!AS$17:AS$117,$EA81+1),0)</f>
        <v>81000</v>
      </c>
      <c r="ED81" s="14">
        <f>IF(COUNTIF($P81:$W81,"&gt;"&amp;0)=8,INDEX(装备数值!AT$17:AT$117,$EA81+1),0)</f>
        <v>5328</v>
      </c>
      <c r="EE81" s="14">
        <f>IF(COUNTIF($P81:$W81,"&gt;"&amp;0)=8,INDEX(装备数值!AU$17:AU$117,$EA81+1),0)</f>
        <v>108000</v>
      </c>
      <c r="EF81" s="14">
        <f>IF(COUNTIF($P81:$W81,"&gt;"&amp;0)=8,INDEX(装备数值!AV$17:AV$117,$EA81+1),0)</f>
        <v>2160</v>
      </c>
      <c r="EH81" s="14">
        <f>INDEX(装备数值!$AY$17:$AY$77,MATCH(新怪物属性!AF81,装备数值!$AZ$17:$AZ$77,1))</f>
        <v>32</v>
      </c>
      <c r="EI81" s="26">
        <f>INDEX(装备数值!BA$17:BA$77,新怪物属性!EH81+1)</f>
        <v>0.52</v>
      </c>
      <c r="EJ81" s="26">
        <f>INDEX(装备数值!BA$17:BA$77,新怪物属性!EH81+1)</f>
        <v>0.52</v>
      </c>
      <c r="EL81" s="14">
        <f t="shared" si="144"/>
        <v>20</v>
      </c>
      <c r="EM81" s="14">
        <f>VLOOKUP(EL81,军阶与晶片数值!$W$6:$X$27,2)</f>
        <v>5</v>
      </c>
      <c r="EN81" s="14">
        <f>INDEX(军阶与晶片数值!Y$6:Y$27,$EM81+1)</f>
        <v>500</v>
      </c>
      <c r="EO81" s="14">
        <f>INDEX(军阶与晶片数值!Z$6:Z$27,$EM81+1)</f>
        <v>500</v>
      </c>
      <c r="EP81" s="14">
        <f>INDEX(军阶与晶片数值!AA$6:AA$27,$EM81+1)</f>
        <v>500</v>
      </c>
      <c r="EQ81" s="14">
        <f>INDEX(军阶与晶片数值!AB$6:AB$27,$EM81+1)</f>
        <v>500</v>
      </c>
      <c r="ER81" s="29">
        <f>INDEX(军阶与晶片数值!AC$6:AC$27,$EM81+1)</f>
        <v>30</v>
      </c>
      <c r="ES81" s="29">
        <f>INDEX(军阶与晶片数值!AD$6:AD$27,$EM81+1)</f>
        <v>15</v>
      </c>
      <c r="EU81" s="26">
        <f>INDEX(军阶与晶片数值!I$6:I$16,AN81+1)</f>
        <v>6.5000000000000002E-2</v>
      </c>
      <c r="EV81" s="26">
        <f>INDEX(军阶与晶片数值!M$6:M$16,AO81+1)</f>
        <v>6.5000000000000002E-2</v>
      </c>
      <c r="EW81" s="26">
        <f>INDEX(军阶与晶片数值!J$6:J$16,AP81+1)</f>
        <v>6.5000000000000002E-2</v>
      </c>
      <c r="EX81" s="26">
        <f>INDEX(军阶与晶片数值!K$6:K$16,AQ81+1)</f>
        <v>0.13</v>
      </c>
      <c r="EY81" s="26">
        <f>INDEX(军阶与晶片数值!L$6:L$16,AR81+1)</f>
        <v>0.13</v>
      </c>
      <c r="EZ81" s="28">
        <f>INDEX(军阶与晶片数值!N$6:N$16,AS81+1)</f>
        <v>0</v>
      </c>
      <c r="FA81" s="28">
        <f>INDEX(军阶与晶片数值!O$6:O$16,AT81+1)</f>
        <v>0</v>
      </c>
      <c r="FB81" s="28">
        <f>INDEX(军阶与晶片数值!P$6:P$16,AU81+1)</f>
        <v>0</v>
      </c>
      <c r="FC81" s="28">
        <f>INDEX(军阶与晶片数值!Q$6:Q$16,AV81+1)</f>
        <v>0</v>
      </c>
      <c r="FD81" s="26">
        <f>INDEX(军阶与晶片数值!R$6:R$16,AW81+1)</f>
        <v>0.13</v>
      </c>
      <c r="FE81" s="26">
        <f>INDEX(军阶与晶片数值!S$6:S$16,AX81+1)</f>
        <v>0.06</v>
      </c>
      <c r="FF81" s="26">
        <f>INDEX(军阶与晶片数值!T$6:T$16,AY81+1)</f>
        <v>0</v>
      </c>
      <c r="FG81" s="26">
        <f>INDEX(军阶与晶片数值!U$6:U$16,AZ81+1)</f>
        <v>0</v>
      </c>
      <c r="FI81" s="26">
        <f>INDEX(军阶与晶片数值!$C$6:$C$36,新怪物属性!$BA81+1)</f>
        <v>0.8</v>
      </c>
      <c r="FJ81" s="26">
        <f>INDEX(军阶与晶片数值!$C$6:$C$36,新怪物属性!$BA81+1)</f>
        <v>0.8</v>
      </c>
      <c r="FK81" s="26">
        <f>INDEX(军阶与晶片数值!$C$6:$C$36,新怪物属性!$BA81+1)</f>
        <v>0.8</v>
      </c>
      <c r="FL81" s="26">
        <f>INDEX(军阶与晶片数值!$C$6:$C$36,新怪物属性!$BA81+1)</f>
        <v>0.8</v>
      </c>
      <c r="FM81" s="26">
        <f>INDEX(军阶与晶片数值!$C$6:$C$36,新怪物属性!$BA81+1)</f>
        <v>0.8</v>
      </c>
      <c r="FO81" s="14">
        <f>INDEX(战舰突破!$H$6:$H$18,新怪物属性!$J81+1)+INDEX(战舰突破!$H$23:$H$35,新怪物属性!$K81+1)+INDEX(战舰突破!$H$40:$H$52,新怪物属性!$L81+1)</f>
        <v>200</v>
      </c>
      <c r="FP81" s="14">
        <f>INDEX(战舰突破!$I$6:$I$18,新怪物属性!$J81+1)+INDEX(战舰突破!$I$23:$I$35,新怪物属性!$K81+1)+INDEX(战舰突破!$I$40:$I$52,新怪物属性!$L81+1)</f>
        <v>200</v>
      </c>
      <c r="FQ81" s="14">
        <f>INDEX(战舰突破!$J$6:$J$18,新怪物属性!$J81+1)+INDEX(战舰突破!$J$23:$J$35,新怪物属性!$K81+1)+INDEX(战舰突破!$J$40:$J$52,新怪物属性!$L81+1)</f>
        <v>0</v>
      </c>
      <c r="FR81" s="14">
        <f>INDEX(战舰突破!$K$6:$K$18,新怪物属性!$J81+1)+INDEX(战舰突破!$K$23:$K$35,新怪物属性!$K81+1)+INDEX(战舰突破!$K$40:$K$52,新怪物属性!$L81+1)</f>
        <v>0</v>
      </c>
      <c r="FS81" s="14">
        <f>INDEX(战舰突破!$L$6:$L$18,新怪物属性!$J81+1)+INDEX(战舰突破!$L$23:$L$35,新怪物属性!$K81+1)+INDEX(战舰突破!$L$40:$L$52,新怪物属性!$L81+1)</f>
        <v>200</v>
      </c>
      <c r="FT81" s="18">
        <f>INDEX(战舰突破!$N$6:$N$18,新怪物属性!$J81+1)+INDEX(战舰突破!$N$23:$N$35,新怪物属性!$K81+1)+INDEX(战舰突破!$N$40:$N$52,新怪物属性!$L81+1)</f>
        <v>0</v>
      </c>
      <c r="FU81" s="18">
        <f>INDEX(战舰突破!$O$6:$O$18,新怪物属性!$J81+1)+INDEX(战舰突破!$O$23:$O$35,新怪物属性!$K81+1)+INDEX(战舰突破!$O$40:$O$52,新怪物属性!$L81+1)</f>
        <v>0.6</v>
      </c>
      <c r="FV81" s="18">
        <f>INDEX(战舰突破!$P$6:$P$18,新怪物属性!$J81+1)+INDEX(战舰突破!$P$23:$P$35,新怪物属性!$K81+1)+INDEX(战舰突破!$P$40:$P$52,新怪物属性!$L81+1)</f>
        <v>0</v>
      </c>
      <c r="FW81" s="18">
        <f>INDEX(战舰突破!$Q$6:$Q$18,新怪物属性!$J81+1)+INDEX(战舰突破!$Q$23:$Q$35,新怪物属性!$K81+1)+INDEX(战舰突破!$Q$40:$Q$52,新怪物属性!$L81+1)</f>
        <v>0.3</v>
      </c>
      <c r="FX81" s="18">
        <f>INDEX(战舰突破!$R$6:$R$18,新怪物属性!$J81+1)+INDEX(战舰突破!$R$23:$R$35,新怪物属性!$K81+1)+INDEX(战舰突破!$R$40:$R$52,新怪物属性!$L81+1)</f>
        <v>0</v>
      </c>
      <c r="FY81" s="18">
        <f>INDEX(战舰突破!$M$6:$M$18,新怪物属性!$J81+1)+INDEX(战舰突破!$M$23:$M$35,新怪物属性!$K81+1)+INDEX(战舰突破!$M$40:$M$52,新怪物属性!$L81+1)</f>
        <v>0.2</v>
      </c>
      <c r="FZ81" s="22">
        <f>INDEX(战舰突破!$W$6:$W$18,新怪物属性!$J81+1)+INDEX(战舰突破!$W$23:$W$35,新怪物属性!$K81+1)+INDEX(战舰突破!$W$40:$W$52,新怪物属性!$L81+1)</f>
        <v>0.5</v>
      </c>
      <c r="GC81" s="14">
        <f>INDEX(战舰突破!$S$6:$S$18,新怪物属性!$J81+1)</f>
        <v>0</v>
      </c>
      <c r="GD81" s="14">
        <f>INDEX(战舰突破!$T$6:$T$18,新怪物属性!$J81+1)</f>
        <v>0.5</v>
      </c>
      <c r="GE81" s="14">
        <f>INDEX(战舰突破!$U$6:$U$18,新怪物属性!$J81+1)</f>
        <v>0.1</v>
      </c>
      <c r="GF81" s="14">
        <f>INDEX(战舰突破!$V$6:$V$18,新怪物属性!$J81+1)</f>
        <v>1</v>
      </c>
      <c r="GG81" s="14">
        <f>INDEX(战舰突破!$X$6:$X$18,新怪物属性!$J81+1)</f>
        <v>8</v>
      </c>
      <c r="GI81" s="14">
        <f>INDEX(战舰突破!$S$23:$S$35,新怪物属性!$J81+1)</f>
        <v>0.6</v>
      </c>
      <c r="GJ81" s="14">
        <f>INDEX(战舰突破!$T$23:$T$35,新怪物属性!$J81+1)</f>
        <v>0.25</v>
      </c>
      <c r="GK81" s="14">
        <f>INDEX(战舰突破!$U$23:$U$35,新怪物属性!$J81+1)</f>
        <v>0.1</v>
      </c>
      <c r="GL81" s="14">
        <f>INDEX(战舰突破!$V$23:$V$35,新怪物属性!$J81+1)</f>
        <v>1</v>
      </c>
      <c r="GM81" s="14">
        <f>INDEX(战舰突破!$X$23:$X$35,新怪物属性!$J81+1)</f>
        <v>120</v>
      </c>
      <c r="GO81" s="14">
        <f>INDEX(战舰突破!$S$40:$S$52,新怪物属性!$J81+1)</f>
        <v>0.6</v>
      </c>
      <c r="GP81" s="14">
        <f>INDEX(战舰突破!$T$40:$T$52,新怪物属性!$J81+1)</f>
        <v>0.25</v>
      </c>
      <c r="GQ81" s="14">
        <f>INDEX(战舰突破!$U$40:$U$52,新怪物属性!$J81+1)</f>
        <v>0.1</v>
      </c>
      <c r="GR81" s="14">
        <f>INDEX(战舰突破!$V$40:$V$52,新怪物属性!$J81+1)</f>
        <v>1</v>
      </c>
      <c r="GS81" s="14">
        <f>INDEX(战舰突破!$X$40:$X$52,新怪物属性!$J81+1)</f>
        <v>200</v>
      </c>
      <c r="GV81" s="14">
        <v>2</v>
      </c>
      <c r="GW81" s="14">
        <v>26</v>
      </c>
      <c r="GX81" s="14">
        <v>1</v>
      </c>
      <c r="GY81" s="14">
        <v>24</v>
      </c>
      <c r="GZ81" s="14">
        <v>3</v>
      </c>
      <c r="HA81" s="14">
        <v>21</v>
      </c>
      <c r="HB81" s="14">
        <v>1</v>
      </c>
      <c r="HC81" s="14">
        <v>19</v>
      </c>
      <c r="HD81" s="14">
        <v>1</v>
      </c>
      <c r="HE81" s="14">
        <v>3</v>
      </c>
      <c r="HF81" s="14">
        <v>1</v>
      </c>
      <c r="HG81" s="14">
        <v>7</v>
      </c>
      <c r="HH81" s="14">
        <v>0</v>
      </c>
      <c r="HI81" s="14">
        <v>12</v>
      </c>
      <c r="HJ81" s="14">
        <v>1</v>
      </c>
      <c r="HK81" s="14">
        <v>2</v>
      </c>
      <c r="HL81" s="14">
        <v>0</v>
      </c>
      <c r="HM81" s="14">
        <v>0</v>
      </c>
      <c r="HN81" s="14">
        <v>0</v>
      </c>
      <c r="HO81" s="14">
        <v>0</v>
      </c>
      <c r="HP81" s="14">
        <v>0</v>
      </c>
      <c r="HQ81" s="14">
        <v>0</v>
      </c>
      <c r="HR81" s="14">
        <v>0</v>
      </c>
      <c r="HS81" s="14">
        <v>0</v>
      </c>
      <c r="HT81" s="14">
        <v>0</v>
      </c>
      <c r="HU81" s="14">
        <v>0</v>
      </c>
      <c r="HX81" s="14">
        <v>7</v>
      </c>
      <c r="HY81" s="14">
        <v>6</v>
      </c>
      <c r="IB81" s="14">
        <f>IF($GV81=0,0,INDEX(战宠!P$15:P$27,新怪物属性!$GV$3)*(INDEX(战宠!$U$7:$Y$10,1,新怪物属性!$GV81)))*(新怪物属性!$GW81+4)
+IF($GX81=0,0,INDEX(战宠!P$15:P$27,新怪物属性!$GX$3)*(INDEX(战宠!$U$7:$Y$10,1,新怪物属性!$GX81)))*(新怪物属性!$GY81+4)
+IF($GZ81=0,0,INDEX(战宠!P$15:P$27,新怪物属性!$GZ$3)*(INDEX(战宠!$U$7:$Y$10,1,新怪物属性!$GZ81)))*(新怪物属性!$HA81+4)
+IF($HB81=0,0,INDEX(战宠!P$15:P$27,新怪物属性!$HB$3)*(INDEX(战宠!$U$7:$Y$10,1,新怪物属性!$HB81)))*(新怪物属性!$HC81+4)
+IF($HD81=0,0,INDEX(战宠!P$15:P$27,新怪物属性!$HD$3)*(INDEX(战宠!$U$7:$Y$10,1,新怪物属性!$HD81)))*(新怪物属性!$HE81+4)
+IF($HF81=0,0,INDEX(战宠!P$15:P$27,新怪物属性!$HF$3)*(INDEX(战宠!$U$7:$Y$10,1,新怪物属性!$HF81)))*(新怪物属性!$HG81+4)
+IF($HH81=0,0,INDEX(战宠!P$15:P$27,新怪物属性!$HH$3)*(INDEX(战宠!$U$7:$Y$10,1,新怪物属性!$HH81)))*(新怪物属性!$HI81+4)
+IF($HJ81=0,0,INDEX(战宠!P$15:P$27,新怪物属性!$HJ$3)*(INDEX(战宠!$U$7:$Y$10,1,新怪物属性!$HJ81)))*(新怪物属性!$HK81+4)
+IF($HL81=0,0,INDEX(战宠!P$15:P$27,新怪物属性!$HL$3)*(INDEX(战宠!$U$7:$Y$10,1,新怪物属性!$HL81)))*(新怪物属性!$HM81+4)
+IF($HN81=0,0,INDEX(战宠!P$15:P$27,新怪物属性!$HN$3)*(INDEX(战宠!$U$7:$Y$10,1,新怪物属性!$HN81)))*(新怪物属性!$HO81+4)
+IF($HP81=0,0,INDEX(战宠!P$15:P$27,新怪物属性!$HP$3)*(INDEX(战宠!$U$7:$Y$10,1,新怪物属性!$HP81)))*(新怪物属性!$HQ81+4)
+IF($HR81=0,0,INDEX(战宠!P$15:P$27,新怪物属性!$HR$3)*(INDEX(战宠!$U$7:$Y$10,1,新怪物属性!$HR81)))*(新怪物属性!$HS81+4)
+IF($HT81=0,0,INDEX(战宠!P$15:P$27,新怪物属性!$HT$3)*(INDEX(战宠!$U$7:$Y$10,1,新怪物属性!$HT81)))*(新怪物属性!$HU81+4)</f>
        <v>144800</v>
      </c>
      <c r="IC81" s="14">
        <f>IF($GV81=0,0,INDEX(战宠!Q$15:Q$27,新怪物属性!$GV$3)*(INDEX(战宠!$U$7:$Y$10,1,新怪物属性!$GV81)))*(新怪物属性!$GW81+4)
+IF($GX81=0,0,INDEX(战宠!Q$15:Q$27,新怪物属性!$GX$3)*(INDEX(战宠!$U$7:$Y$10,1,新怪物属性!$GX81)))*(新怪物属性!$GY81+4)
+IF($GZ81=0,0,INDEX(战宠!Q$15:Q$27,新怪物属性!$GZ$3)*(INDEX(战宠!$U$7:$Y$10,1,新怪物属性!$GZ81)))*(新怪物属性!$HA81+4)
+IF($HB81=0,0,INDEX(战宠!Q$15:Q$27,新怪物属性!$HB$3)*(INDEX(战宠!$U$7:$Y$10,1,新怪物属性!$HB81)))*(新怪物属性!$HC81+4)
+IF($HD81=0,0,INDEX(战宠!Q$15:Q$27,新怪物属性!$HD$3)*(INDEX(战宠!$U$7:$Y$10,1,新怪物属性!$HD81)))*(新怪物属性!$HE81+4)
+IF($HF81=0,0,INDEX(战宠!Q$15:Q$27,新怪物属性!$HF$3)*(INDEX(战宠!$U$7:$Y$10,1,新怪物属性!$HF81)))*(新怪物属性!$HG81+4)
+IF($HH81=0,0,INDEX(战宠!Q$15:Q$27,新怪物属性!$HH$3)*(INDEX(战宠!$U$7:$Y$10,1,新怪物属性!$HH81)))*(新怪物属性!$HI81+4)
+IF($HJ81=0,0,INDEX(战宠!Q$15:Q$27,新怪物属性!$HJ$3)*(INDEX(战宠!$U$7:$Y$10,1,新怪物属性!$HJ81)))*(新怪物属性!$HK81+4)
+IF($HL81=0,0,INDEX(战宠!Q$15:Q$27,新怪物属性!$HL$3)*(INDEX(战宠!$U$7:$Y$10,1,新怪物属性!$HL81)))*(新怪物属性!$HM81+4)
+IF($HN81=0,0,INDEX(战宠!Q$15:Q$27,新怪物属性!$HN$3)*(INDEX(战宠!$U$7:$Y$10,1,新怪物属性!$HN81)))*(新怪物属性!$HO81+4)
+IF($HP81=0,0,INDEX(战宠!Q$15:Q$27,新怪物属性!$HP$3)*(INDEX(战宠!$U$7:$Y$10,1,新怪物属性!$HP81)))*(新怪物属性!$HQ81+4)
+IF($HR81=0,0,INDEX(战宠!Q$15:Q$27,新怪物属性!$HR$3)*(INDEX(战宠!$U$7:$Y$10,1,新怪物属性!$HR81)))*(新怪物属性!$HS81+4)
+IF($HT81=0,0,INDEX(战宠!Q$15:Q$27,新怪物属性!$HT$3)*(INDEX(战宠!$U$7:$Y$10,1,新怪物属性!$HT81)))*(新怪物属性!$HU81+4)</f>
        <v>1008000</v>
      </c>
      <c r="ID81" s="14">
        <f>IF($GV81=0,0,INDEX(战宠!R$15:R$27,新怪物属性!$GV$3)*(INDEX(战宠!$U$7:$Y$10,1,新怪物属性!$GV81)))*(新怪物属性!$GW81+4)
+IF($GX81=0,0,INDEX(战宠!R$15:R$27,新怪物属性!$GX$3)*(INDEX(战宠!$U$7:$Y$10,1,新怪物属性!$GX81)))*(新怪物属性!$GY81+4)
+IF($GZ81=0,0,INDEX(战宠!R$15:R$27,新怪物属性!$GZ$3)*(INDEX(战宠!$U$7:$Y$10,1,新怪物属性!$GZ81)))*(新怪物属性!$HA81+4)
+IF($HB81=0,0,INDEX(战宠!R$15:R$27,新怪物属性!$HB$3)*(INDEX(战宠!$U$7:$Y$10,1,新怪物属性!$HB81)))*(新怪物属性!$HC81+4)
+IF($HD81=0,0,INDEX(战宠!R$15:R$27,新怪物属性!$HD$3)*(INDEX(战宠!$U$7:$Y$10,1,新怪物属性!$HD81)))*(新怪物属性!$HE81+4)
+IF($HF81=0,0,INDEX(战宠!R$15:R$27,新怪物属性!$HF$3)*(INDEX(战宠!$U$7:$Y$10,1,新怪物属性!$HF81)))*(新怪物属性!$HG81+4)
+IF($HH81=0,0,INDEX(战宠!R$15:R$27,新怪物属性!$HH$3)*(INDEX(战宠!$U$7:$Y$10,1,新怪物属性!$HH81)))*(新怪物属性!$HI81+4)
+IF($HJ81=0,0,INDEX(战宠!R$15:R$27,新怪物属性!$HJ$3)*(INDEX(战宠!$U$7:$Y$10,1,新怪物属性!$HJ81)))*(新怪物属性!$HK81+4)
+IF($HL81=0,0,INDEX(战宠!R$15:R$27,新怪物属性!$HL$3)*(INDEX(战宠!$U$7:$Y$10,1,新怪物属性!$HL81)))*(新怪物属性!$HM81+4)
+IF($HN81=0,0,INDEX(战宠!R$15:R$27,新怪物属性!$HN$3)*(INDEX(战宠!$U$7:$Y$10,1,新怪物属性!$HN81)))*(新怪物属性!$HO81+4)
+IF($HP81=0,0,INDEX(战宠!R$15:R$27,新怪物属性!$HP$3)*(INDEX(战宠!$U$7:$Y$10,1,新怪物属性!$HP81)))*(新怪物属性!$HQ81+4)
+IF($HR81=0,0,INDEX(战宠!R$15:R$27,新怪物属性!$HR$3)*(INDEX(战宠!$U$7:$Y$10,1,新怪物属性!$HR81)))*(新怪物属性!$HS81+4)
+IF($HT81=0,0,INDEX(战宠!R$15:R$27,新怪物属性!$HT$3)*(INDEX(战宠!$U$7:$Y$10,1,新怪物属性!$HT81)))*(新怪物属性!$HU81+4)</f>
        <v>77600</v>
      </c>
      <c r="IE81" s="14">
        <f>IF($GV81=0,0,INDEX(战宠!S$15:S$27,新怪物属性!$GV$3)*(INDEX(战宠!$U$7:$Y$10,1,新怪物属性!$GV81)))*(新怪物属性!$GW81+4)
+IF($GX81=0,0,INDEX(战宠!S$15:S$27,新怪物属性!$GX$3)*(INDEX(战宠!$U$7:$Y$10,1,新怪物属性!$GX81)))*(新怪物属性!$GY81+4)
+IF($GZ81=0,0,INDEX(战宠!S$15:S$27,新怪物属性!$GZ$3)*(INDEX(战宠!$U$7:$Y$10,1,新怪物属性!$GZ81)))*(新怪物属性!$HA81+4)
+IF($HB81=0,0,INDEX(战宠!S$15:S$27,新怪物属性!$HB$3)*(INDEX(战宠!$U$7:$Y$10,1,新怪物属性!$HB81)))*(新怪物属性!$HC81+4)
+IF($HD81=0,0,INDEX(战宠!S$15:S$27,新怪物属性!$HD$3)*(INDEX(战宠!$U$7:$Y$10,1,新怪物属性!$HD81)))*(新怪物属性!$HE81+4)
+IF($HF81=0,0,INDEX(战宠!S$15:S$27,新怪物属性!$HF$3)*(INDEX(战宠!$U$7:$Y$10,1,新怪物属性!$HF81)))*(新怪物属性!$HG81+4)
+IF($HH81=0,0,INDEX(战宠!S$15:S$27,新怪物属性!$HH$3)*(INDEX(战宠!$U$7:$Y$10,1,新怪物属性!$HH81)))*(新怪物属性!$HI81+4)
+IF($HJ81=0,0,INDEX(战宠!S$15:S$27,新怪物属性!$HJ$3)*(INDEX(战宠!$U$7:$Y$10,1,新怪物属性!$HJ81)))*(新怪物属性!$HK81+4)
+IF($HL81=0,0,INDEX(战宠!S$15:S$27,新怪物属性!$HL$3)*(INDEX(战宠!$U$7:$Y$10,1,新怪物属性!$HL81)))*(新怪物属性!$HM81+4)
+IF($HN81=0,0,INDEX(战宠!S$15:S$27,新怪物属性!$HN$3)*(INDEX(战宠!$U$7:$Y$10,1,新怪物属性!$HN81)))*(新怪物属性!$HO81+4)
+IF($HP81=0,0,INDEX(战宠!S$15:S$27,新怪物属性!$HP$3)*(INDEX(战宠!$U$7:$Y$10,1,新怪物属性!$HP81)))*(新怪物属性!$HQ81+4)
+IF($HR81=0,0,INDEX(战宠!S$15:S$27,新怪物属性!$HR$3)*(INDEX(战宠!$U$7:$Y$10,1,新怪物属性!$HR81)))*(新怪物属性!$HS81+4)
+IF($HT81=0,0,INDEX(战宠!S$15:S$27,新怪物属性!$HT$3)*(INDEX(战宠!$U$7:$Y$10,1,新怪物属性!$HT81)))*(新怪物属性!$HU81+4)</f>
        <v>1946000</v>
      </c>
      <c r="IF81" s="14">
        <f>IF($GV81=0,0,INDEX(战宠!T$15:T$27,新怪物属性!$GV$3)*(INDEX(战宠!$U$7:$Y$10,1,新怪物属性!$GV81)))*(新怪物属性!$GW81+4)
+IF($GX81=0,0,INDEX(战宠!T$15:T$27,新怪物属性!$GX$3)*(INDEX(战宠!$U$7:$Y$10,1,新怪物属性!$GX81)))*(新怪物属性!$GY81+4)
+IF($GZ81=0,0,INDEX(战宠!T$15:T$27,新怪物属性!$GZ$3)*(INDEX(战宠!$U$7:$Y$10,1,新怪物属性!$GZ81)))*(新怪物属性!$HA81+4)
+IF($HB81=0,0,INDEX(战宠!T$15:T$27,新怪物属性!$HB$3)*(INDEX(战宠!$U$7:$Y$10,1,新怪物属性!$HB81)))*(新怪物属性!$HC81+4)
+IF($HD81=0,0,INDEX(战宠!T$15:T$27,新怪物属性!$HD$3)*(INDEX(战宠!$U$7:$Y$10,1,新怪物属性!$HD81)))*(新怪物属性!$HE81+4)
+IF($HF81=0,0,INDEX(战宠!T$15:T$27,新怪物属性!$HF$3)*(INDEX(战宠!$U$7:$Y$10,1,新怪物属性!$HF81)))*(新怪物属性!$HG81+4)
+IF($HH81=0,0,INDEX(战宠!T$15:T$27,新怪物属性!$HH$3)*(INDEX(战宠!$U$7:$Y$10,1,新怪物属性!$HH81)))*(新怪物属性!$HI81+4)
+IF($HJ81=0,0,INDEX(战宠!T$15:T$27,新怪物属性!$HJ$3)*(INDEX(战宠!$U$7:$Y$10,1,新怪物属性!$HJ81)))*(新怪物属性!$HK81+4)
+IF($HL81=0,0,INDEX(战宠!T$15:T$27,新怪物属性!$HL$3)*(INDEX(战宠!$U$7:$Y$10,1,新怪物属性!$HL81)))*(新怪物属性!$HM81+4)
+IF($HN81=0,0,INDEX(战宠!T$15:T$27,新怪物属性!$HN$3)*(INDEX(战宠!$U$7:$Y$10,1,新怪物属性!$HN81)))*(新怪物属性!$HO81+4)
+IF($HP81=0,0,INDEX(战宠!T$15:T$27,新怪物属性!$HP$3)*(INDEX(战宠!$U$7:$Y$10,1,新怪物属性!$HP81)))*(新怪物属性!$HQ81+4)
+IF($HR81=0,0,INDEX(战宠!T$15:T$27,新怪物属性!$HR$3)*(INDEX(战宠!$U$7:$Y$10,1,新怪物属性!$HR81)))*(新怪物属性!$HS81+4)
+IF($HT81=0,0,INDEX(战宠!T$15:T$27,新怪物属性!$HT$3)*(INDEX(战宠!$U$7:$Y$10,1,新怪物属性!$HT81)))*(新怪物属性!$HU81+4)</f>
        <v>41815</v>
      </c>
      <c r="II81" s="14">
        <f>IF(HX81=0,0,INDEX(战宠!$D$15:$D$27,新怪物属性!HX81))</f>
        <v>0.3</v>
      </c>
      <c r="IJ81" s="14">
        <f>IF(HY81=0,0,INDEX(战宠!$D$15:$D$27,新怪物属性!HY81))</f>
        <v>0.2</v>
      </c>
      <c r="IM81" s="14">
        <f t="shared" si="189"/>
        <v>824837</v>
      </c>
      <c r="IN81" s="14">
        <f t="shared" si="190"/>
        <v>809102</v>
      </c>
      <c r="IO81" s="14">
        <f t="shared" si="191"/>
        <v>809936</v>
      </c>
      <c r="IP81" s="14">
        <f t="shared" si="192"/>
        <v>824837</v>
      </c>
      <c r="IQ81" s="14">
        <f t="shared" si="193"/>
        <v>824837</v>
      </c>
      <c r="IR81" s="14">
        <f t="shared" si="145"/>
        <v>7196973</v>
      </c>
      <c r="IS81" s="14">
        <f t="shared" si="146"/>
        <v>263485</v>
      </c>
      <c r="IT81" s="14">
        <f t="shared" si="147"/>
        <v>7093267</v>
      </c>
      <c r="IU81" s="14">
        <f t="shared" si="148"/>
        <v>160651</v>
      </c>
      <c r="IV81" s="28">
        <f t="shared" si="149"/>
        <v>28000</v>
      </c>
      <c r="IW81" s="28">
        <f t="shared" si="150"/>
        <v>26500</v>
      </c>
      <c r="IX81" s="28">
        <f t="shared" si="151"/>
        <v>28000</v>
      </c>
      <c r="IY81" s="28">
        <f t="shared" si="152"/>
        <v>26500</v>
      </c>
      <c r="IZ81" s="28">
        <f t="shared" si="153"/>
        <v>1.8034799999999997</v>
      </c>
      <c r="JA81" s="28">
        <f t="shared" si="154"/>
        <v>1.6917600000000004</v>
      </c>
      <c r="JB81" s="28">
        <f t="shared" si="155"/>
        <v>87</v>
      </c>
      <c r="JC81" s="28">
        <f t="shared" si="156"/>
        <v>72</v>
      </c>
      <c r="JD81" s="14">
        <f t="shared" si="157"/>
        <v>1</v>
      </c>
      <c r="JE81" s="14">
        <f t="shared" si="158"/>
        <v>1.6</v>
      </c>
      <c r="JF81" s="14">
        <f t="shared" si="159"/>
        <v>1.6</v>
      </c>
      <c r="JG81" s="18">
        <f t="shared" si="160"/>
        <v>1.7</v>
      </c>
      <c r="JH81" s="18">
        <f t="shared" si="161"/>
        <v>1.45</v>
      </c>
      <c r="JI81" s="18">
        <f t="shared" si="162"/>
        <v>1.45</v>
      </c>
      <c r="JJ81" s="29">
        <f t="shared" si="194"/>
        <v>28150</v>
      </c>
      <c r="JK81" s="29">
        <f t="shared" si="194"/>
        <v>28450</v>
      </c>
      <c r="JL81" s="29">
        <f t="shared" si="194"/>
        <v>28450</v>
      </c>
      <c r="JM81" s="26">
        <f t="shared" si="163"/>
        <v>0.1</v>
      </c>
      <c r="JN81" s="26">
        <f t="shared" si="164"/>
        <v>0.1</v>
      </c>
      <c r="JO81" s="26">
        <f t="shared" si="165"/>
        <v>0.1</v>
      </c>
      <c r="JP81" s="14">
        <f t="shared" si="166"/>
        <v>3</v>
      </c>
      <c r="JQ81" s="14">
        <f t="shared" si="167"/>
        <v>3</v>
      </c>
      <c r="JR81" s="14">
        <f t="shared" si="168"/>
        <v>3</v>
      </c>
      <c r="JS81" s="14">
        <f t="shared" si="169"/>
        <v>8</v>
      </c>
      <c r="JT81" s="14">
        <f t="shared" si="170"/>
        <v>120</v>
      </c>
      <c r="JU81" s="14">
        <f t="shared" si="171"/>
        <v>200</v>
      </c>
      <c r="JV81">
        <v>77</v>
      </c>
      <c r="JW81" s="14">
        <f t="shared" si="195"/>
        <v>55450764</v>
      </c>
      <c r="JY81" s="14">
        <f t="shared" si="226"/>
        <v>526970</v>
      </c>
      <c r="JZ81" s="14">
        <f t="shared" si="196"/>
        <v>495819</v>
      </c>
      <c r="KA81" s="29">
        <f t="shared" si="197"/>
        <v>25440</v>
      </c>
      <c r="KB81" s="29">
        <f t="shared" si="198"/>
        <v>18159</v>
      </c>
      <c r="KC81" s="29">
        <f t="shared" si="199"/>
        <v>20737</v>
      </c>
      <c r="KD81" s="29">
        <f t="shared" si="200"/>
        <v>23535</v>
      </c>
      <c r="KE81" s="14">
        <f t="shared" si="224"/>
        <v>1.8034799999999997</v>
      </c>
      <c r="KF81" s="14">
        <f t="shared" si="225"/>
        <v>1.6917600000000004</v>
      </c>
      <c r="KG81" s="14">
        <f t="shared" si="201"/>
        <v>412388.3674392312</v>
      </c>
      <c r="KH81" s="26">
        <f t="shared" si="172"/>
        <v>0.44828045144804085</v>
      </c>
      <c r="KI81" s="26">
        <f t="shared" si="173"/>
        <v>0.61995599662952905</v>
      </c>
      <c r="KJ81" s="29">
        <f t="shared" si="202"/>
        <v>85893</v>
      </c>
      <c r="KK81" s="29">
        <f t="shared" si="203"/>
        <v>339390</v>
      </c>
      <c r="KL81" s="29">
        <f t="shared" si="204"/>
        <v>453456</v>
      </c>
      <c r="KM81" s="23">
        <f t="shared" si="205"/>
        <v>206144</v>
      </c>
      <c r="KN81" s="23">
        <f t="shared" si="206"/>
        <v>117219</v>
      </c>
      <c r="KO81" s="26">
        <f t="shared" si="174"/>
        <v>0.524990016971149</v>
      </c>
      <c r="KP81" s="26">
        <f t="shared" si="175"/>
        <v>0.53434910651891776</v>
      </c>
      <c r="KQ81" s="26">
        <f t="shared" si="176"/>
        <v>0.53434910651891776</v>
      </c>
      <c r="KR81" s="26">
        <f t="shared" si="207"/>
        <v>0.12499001697114898</v>
      </c>
      <c r="KS81" s="26">
        <v>0.1</v>
      </c>
      <c r="KT81" s="29">
        <f t="shared" si="177"/>
        <v>1.8000000000000003</v>
      </c>
      <c r="KU81" s="29">
        <f t="shared" si="178"/>
        <v>2.9099490865528601</v>
      </c>
      <c r="KV81" s="29">
        <f t="shared" si="179"/>
        <v>2.9099490865528601</v>
      </c>
      <c r="KW81" s="29">
        <f t="shared" si="180"/>
        <v>773037</v>
      </c>
      <c r="KX81" s="29">
        <f t="shared" si="181"/>
        <v>658405.08032345015</v>
      </c>
      <c r="KY81" s="29">
        <f t="shared" si="182"/>
        <v>659766.93649595685</v>
      </c>
      <c r="KZ81" s="29">
        <f t="shared" si="183"/>
        <v>4012376</v>
      </c>
      <c r="LA81" s="14">
        <f t="shared" si="184"/>
        <v>2091209.02</v>
      </c>
      <c r="LE81" s="14">
        <v>1</v>
      </c>
      <c r="LF81" s="14">
        <v>1</v>
      </c>
      <c r="LG81" s="14">
        <v>480</v>
      </c>
      <c r="LH81" s="14">
        <v>80</v>
      </c>
      <c r="LI81" s="14">
        <v>60</v>
      </c>
      <c r="LJ81" s="14">
        <v>60</v>
      </c>
      <c r="LK81" s="14">
        <v>60</v>
      </c>
      <c r="LL81" s="23">
        <f t="shared" si="208"/>
        <v>295351510</v>
      </c>
      <c r="LM81" s="23">
        <f t="shared" si="209"/>
        <v>1</v>
      </c>
      <c r="LN81" s="23">
        <f t="shared" si="210"/>
        <v>295351.51</v>
      </c>
      <c r="LO81" s="14">
        <v>1</v>
      </c>
      <c r="LP81" s="14">
        <v>1</v>
      </c>
      <c r="LQ81" s="14">
        <v>240</v>
      </c>
      <c r="LR81" s="14">
        <v>35</v>
      </c>
      <c r="LS81" s="14">
        <v>22</v>
      </c>
      <c r="LT81" s="14">
        <v>30</v>
      </c>
      <c r="LU81" s="14">
        <v>30</v>
      </c>
      <c r="LV81" s="23">
        <f t="shared" si="211"/>
        <v>153960214</v>
      </c>
      <c r="LW81" s="23">
        <f t="shared" si="212"/>
        <v>1</v>
      </c>
      <c r="LX81" s="23">
        <f t="shared" si="213"/>
        <v>153960.21</v>
      </c>
      <c r="MB81">
        <f t="shared" si="185"/>
        <v>1.9404911291508786</v>
      </c>
      <c r="MC81">
        <f t="shared" si="186"/>
        <v>3.4996369416010262</v>
      </c>
      <c r="ME81" s="14">
        <v>10</v>
      </c>
      <c r="MF81" s="14">
        <v>2</v>
      </c>
      <c r="MG81" s="14">
        <v>1.5</v>
      </c>
      <c r="MH81" s="23">
        <f t="shared" si="187"/>
        <v>7873299</v>
      </c>
      <c r="MI81" s="23">
        <f t="shared" si="214"/>
        <v>1</v>
      </c>
      <c r="MJ81" s="23">
        <f t="shared" si="215"/>
        <v>7873.3</v>
      </c>
      <c r="MK81" s="14">
        <v>30</v>
      </c>
      <c r="ML81" s="14">
        <v>6</v>
      </c>
      <c r="MM81" s="14">
        <v>4</v>
      </c>
      <c r="MN81" s="23">
        <f t="shared" si="188"/>
        <v>22564271</v>
      </c>
      <c r="MO81" s="23">
        <f t="shared" si="216"/>
        <v>1</v>
      </c>
      <c r="MP81" s="23">
        <f t="shared" si="217"/>
        <v>22564.27</v>
      </c>
      <c r="MR81" s="23">
        <f t="shared" si="218"/>
        <v>30085695</v>
      </c>
      <c r="MS81" s="23">
        <f t="shared" si="219"/>
        <v>1</v>
      </c>
      <c r="MT81" s="23">
        <f t="shared" si="220"/>
        <v>30085.7</v>
      </c>
      <c r="MU81" s="23">
        <f t="shared" si="221"/>
        <v>11809949</v>
      </c>
      <c r="MV81" s="23">
        <f t="shared" si="222"/>
        <v>1</v>
      </c>
      <c r="MW81" s="23">
        <f t="shared" si="223"/>
        <v>11809.95</v>
      </c>
    </row>
    <row r="82" spans="1:361" ht="16.5" x14ac:dyDescent="0.2">
      <c r="A82">
        <v>47</v>
      </c>
      <c r="B82">
        <v>970</v>
      </c>
      <c r="C82" s="14">
        <v>10</v>
      </c>
      <c r="D82" s="14">
        <v>380</v>
      </c>
      <c r="E82" s="14"/>
      <c r="F82" s="14"/>
      <c r="G82" s="14">
        <v>380</v>
      </c>
      <c r="H82" s="14">
        <v>380</v>
      </c>
      <c r="I82" s="14">
        <v>380</v>
      </c>
      <c r="J82" s="14">
        <v>8</v>
      </c>
      <c r="K82" s="14">
        <v>7</v>
      </c>
      <c r="L82" s="14">
        <v>7</v>
      </c>
      <c r="M82" s="14">
        <v>5</v>
      </c>
      <c r="N82" s="14">
        <v>5</v>
      </c>
      <c r="O82" s="14">
        <v>5</v>
      </c>
      <c r="P82" s="14">
        <v>7</v>
      </c>
      <c r="Q82" s="14">
        <v>7</v>
      </c>
      <c r="R82" s="14">
        <v>7</v>
      </c>
      <c r="S82" s="14">
        <v>7</v>
      </c>
      <c r="T82" s="14">
        <v>7</v>
      </c>
      <c r="U82" s="14">
        <v>7</v>
      </c>
      <c r="V82" s="14">
        <v>7</v>
      </c>
      <c r="W82" s="14">
        <v>7</v>
      </c>
      <c r="X82" s="14">
        <v>380</v>
      </c>
      <c r="Y82" s="14">
        <v>380</v>
      </c>
      <c r="Z82" s="14">
        <v>380</v>
      </c>
      <c r="AA82" s="14">
        <v>380</v>
      </c>
      <c r="AB82" s="14">
        <v>380</v>
      </c>
      <c r="AC82" s="14">
        <v>380</v>
      </c>
      <c r="AD82" s="14">
        <v>380</v>
      </c>
      <c r="AE82" s="14">
        <v>380</v>
      </c>
      <c r="AF82" s="14">
        <v>66</v>
      </c>
      <c r="AG82" s="14">
        <v>58</v>
      </c>
      <c r="AH82" s="14">
        <v>58</v>
      </c>
      <c r="AI82" s="14">
        <v>58</v>
      </c>
      <c r="AJ82" s="14">
        <v>58</v>
      </c>
      <c r="AK82" s="14">
        <v>58</v>
      </c>
      <c r="AL82" s="14">
        <v>58</v>
      </c>
      <c r="AM82" s="14">
        <v>58</v>
      </c>
      <c r="AN82" s="14">
        <v>3</v>
      </c>
      <c r="AO82" s="14">
        <v>3</v>
      </c>
      <c r="AP82" s="14">
        <v>3</v>
      </c>
      <c r="AQ82" s="14">
        <v>3</v>
      </c>
      <c r="AR82" s="14">
        <v>3</v>
      </c>
      <c r="AS82" s="14">
        <v>0</v>
      </c>
      <c r="AT82" s="14">
        <v>0</v>
      </c>
      <c r="AU82" s="14">
        <v>0</v>
      </c>
      <c r="AV82" s="14">
        <v>0</v>
      </c>
      <c r="AW82" s="14">
        <v>3</v>
      </c>
      <c r="AX82" s="14">
        <v>3</v>
      </c>
      <c r="AY82" s="14">
        <v>0</v>
      </c>
      <c r="AZ82" s="14">
        <v>0</v>
      </c>
      <c r="BA82" s="14">
        <v>17</v>
      </c>
      <c r="BF82" s="14">
        <f>ROUND((INDEX(新战舰养成!S$6:S$18,新怪物属性!$J82+1)+INDEX(新战舰养成!D$6:D$18,新怪物属性!$J82+1)*(新怪物属性!$G82-1))*INDEX(战舰突破!$D$6:$D$18,新怪物属性!$M82+1),0)</f>
        <v>133373</v>
      </c>
      <c r="BG82" s="14">
        <f>ROUND((INDEX(新战舰养成!T$6:T$18,新怪物属性!$J82+1)+INDEX(新战舰养成!E$6:E$18,新怪物属性!$J82+1)*(新怪物属性!$G82-1))*INDEX(战舰突破!$D$6:$D$18,新怪物属性!$M82+1),0)</f>
        <v>1066886</v>
      </c>
      <c r="BH82" s="14">
        <f>ROUND((INDEX(新战舰养成!U$6:U$18,新怪物属性!$J82+1)+INDEX(新战舰养成!F$6:F$18,新怪物属性!$J82+1)*(新怪物属性!$G82-1))*INDEX(战舰突破!$D$6:$D$18,新怪物属性!$M82+1),0)</f>
        <v>66813</v>
      </c>
      <c r="BI82" s="14">
        <f>ROUND((INDEX(新战舰养成!V$6:V$18,新怪物属性!$J82+1)+INDEX(新战舰养成!G$6:G$18,新怪物属性!$J82+1)*(新怪物属性!$G82-1))*INDEX(战舰突破!$D$6:$D$18,新怪物属性!$M82+1),0)</f>
        <v>480</v>
      </c>
      <c r="BJ82" s="14">
        <f>ROUND((INDEX(新战舰养成!W$6:W$18,新怪物属性!$J82+1)+INDEX(新战舰养成!H$6:H$18,新怪物属性!$J82+1)*(新怪物属性!$G82-1))*INDEX(战舰突破!$D$6:$D$18,新怪物属性!$M82+1),0)</f>
        <v>6</v>
      </c>
      <c r="BL82" s="14">
        <f>IF($H82&gt;0,ROUND((INDEX(新战舰养成!X$6:X$18,新怪物属性!$K82+1)+INDEX(新战舰养成!I$6:I$18,新怪物属性!$K82+1)*(新怪物属性!$H82-1))*INDEX(战舰突破!$D$6:$D$18,新怪物属性!$N82+1),0),0)</f>
        <v>94253</v>
      </c>
      <c r="BM82" s="14">
        <f>IF($H82&gt;0,ROUND((INDEX(新战舰养成!Y$6:Y$18,新怪物属性!$K82+1)+INDEX(新战舰养成!J$6:J$18,新怪物属性!$K82+1)*(新怪物属性!$H82-1))*INDEX(战舰突破!$D$6:$D$18,新怪物属性!$N82+1),0),0)</f>
        <v>0</v>
      </c>
      <c r="BN82" s="14">
        <f>IF($H82&gt;0,ROUND((INDEX(新战舰养成!Z$6:Z$18,新怪物属性!$K82+1)+INDEX(新战舰养成!K$6:K$18,新怪物属性!$K82+1)*(新怪物属性!$H82-1))*INDEX(战舰突破!$D$6:$D$18,新怪物属性!$N82+1),0),0)</f>
        <v>0</v>
      </c>
      <c r="BO82" s="14">
        <f>IF($H82&gt;0,ROUND((INDEX(新战舰养成!AA$6:AA$18,新怪物属性!$K82+1)+INDEX(新战舰养成!L$6:L$18,新怪物属性!$K82+1)*(新怪物属性!$H82-1))*INDEX(战舰突破!$D$6:$D$18,新怪物属性!$N82+1),0),0)</f>
        <v>938048</v>
      </c>
      <c r="BP82" s="14">
        <f>IF($H82&gt;0,ROUND((INDEX(新战舰养成!AB$6:AB$18,新怪物属性!$K82+1)+INDEX(新战舰养成!M$6:M$18,新怪物属性!$K82+1)*(新怪物属性!$H82-1))*INDEX(战舰突破!$D$6:$D$18,新怪物属性!$N82+1),0),0)</f>
        <v>18643</v>
      </c>
      <c r="BR82" s="14">
        <f>IF($I82&gt;0,ROUND((INDEX(新战舰养成!AC$6:AC$18,新怪物属性!$L82+1)+INDEX(新战舰养成!I$6:I$18,新怪物属性!$L82+1)*(新怪物属性!$I82-1))*INDEX(战舰突破!$D$6:$D$18,新怪物属性!$O82+1),0),0)</f>
        <v>94733</v>
      </c>
      <c r="BS82" s="14">
        <f>IF($I82&gt;0,ROUND((INDEX(新战舰养成!AD$6:AD$18,新怪物属性!$L82+1)+INDEX(新战舰养成!J$6:J$18,新怪物属性!$L82+1)*(新怪物属性!$I82-1))*INDEX(战舰突破!$D$6:$D$18,新怪物属性!$O82+1),0),0)</f>
        <v>0</v>
      </c>
      <c r="BT82" s="14">
        <f>IF($I82&gt;0,ROUND((INDEX(新战舰养成!AE$6:AE$18,新怪物属性!$L82+1)+INDEX(新战舰养成!K$6:K$18,新怪物属性!$L82+1)*(新怪物属性!$I82-1))*INDEX(战舰突破!$D$6:$D$18,新怪物属性!$O82+1),0),0)</f>
        <v>0</v>
      </c>
      <c r="BU82" s="14">
        <f>IF($I82&gt;0,ROUND((INDEX(新战舰养成!AF$6:AF$18,新怪物属性!$L82+1)+INDEX(新战舰养成!L$6:L$18,新怪物属性!$L82+1)*(新怪物属性!$I82-1))*INDEX(战舰突破!$D$6:$D$18,新怪物属性!$O82+1),0),0)</f>
        <v>651104</v>
      </c>
      <c r="BV82" s="14">
        <f>IF($I82&gt;0,ROUND((INDEX(新战舰养成!AG$6:AG$18,新怪物属性!$L82+1)+INDEX(新战舰养成!M$6:M$18,新怪物属性!$L82+1)*(新怪物属性!$I82-1))*INDEX(战舰突破!$D$6:$D$18,新怪物属性!$O82+1),0),0)</f>
        <v>24738</v>
      </c>
      <c r="BY82" s="14">
        <f>(INDEX(装备数值!$C$13:$G$116,新怪物属性!$P84*8+1,BY$2)+INDEX(装备数值!$C$13:$G$116,新怪物属性!$Q84*8+2,BY$2)+INDEX(装备数值!$C$13:$G$116,新怪物属性!$S84*8+3,BY$2)+INDEX(装备数值!$C$13:$G$116,新怪物属性!$R84*8+4,BY$2)+INDEX(装备数值!$C$13:$G$116,新怪物属性!$T84*8+5,BY$2)+INDEX(装备数值!$C$13:$G$116,新怪物属性!$U84*8+6,BY$2)+INDEX(装备数值!$C$13:$G$116,新怪物属性!$V84*8+7,BY$2)+INDEX(装备数值!$C$13:$G$116,新怪物属性!$W84*8+8,BY$2))</f>
        <v>38375</v>
      </c>
      <c r="BZ82" s="14">
        <f>(INDEX(装备数值!$C$13:$G$116,新怪物属性!$P84*8+1,BZ$2)+INDEX(装备数值!$C$13:$G$116,新怪物属性!$Q84*8+2,BZ$2)+INDEX(装备数值!$C$13:$G$116,新怪物属性!$S84*8+3,BZ$2)+INDEX(装备数值!$C$13:$G$116,新怪物属性!$R84*8+4,BZ$2)+INDEX(装备数值!$C$13:$G$116,新怪物属性!$T84*8+5,BZ$2)+INDEX(装备数值!$C$13:$G$116,新怪物属性!$U84*8+6,BZ$2)+INDEX(装备数值!$C$13:$G$116,新怪物属性!$V84*8+7,BZ$2)+INDEX(装备数值!$C$13:$G$116,新怪物属性!$W84*8+8,BZ$2))</f>
        <v>263625</v>
      </c>
      <c r="CA82" s="14">
        <f>(INDEX(装备数值!$C$13:$G$116,新怪物属性!$P84*8+1,CA$2)+INDEX(装备数值!$C$13:$G$116,新怪物属性!$Q84*8+2,CA$2)+INDEX(装备数值!$C$13:$G$116,新怪物属性!$S84*8+3,CA$2)+INDEX(装备数值!$C$13:$G$116,新怪物属性!$R84*8+4,CA$2)+INDEX(装备数值!$C$13:$G$116,新怪物属性!$T84*8+5,CA$2)+INDEX(装备数值!$C$13:$G$116,新怪物属性!$U84*8+6,CA$2)+INDEX(装备数值!$C$13:$G$116,新怪物属性!$V84*8+7,CA$2)+INDEX(装备数值!$C$13:$G$116,新怪物属性!$W84*8+8,CA$2))</f>
        <v>16500</v>
      </c>
      <c r="CB82" s="14">
        <f>(INDEX(装备数值!$C$13:$G$116,新怪物属性!$P84*8+1,CB$2)+INDEX(装备数值!$C$13:$G$116,新怪物属性!$Q84*8+2,CB$2)+INDEX(装备数值!$C$13:$G$116,新怪物属性!$S84*8+3,CB$2)+INDEX(装备数值!$C$13:$G$116,新怪物属性!$R84*8+4,CB$2)+INDEX(装备数值!$C$13:$G$116,新怪物属性!$T84*8+5,CB$2)+INDEX(装备数值!$C$13:$G$116,新怪物属性!$U84*8+6,CB$2)+INDEX(装备数值!$C$13:$G$116,新怪物属性!$V84*8+7,CB$2)+INDEX(装备数值!$C$13:$G$116,新怪物属性!$W84*8+8,CB$2))</f>
        <v>330000</v>
      </c>
      <c r="CC82" s="14">
        <f>(INDEX(装备数值!$C$13:$G$116,新怪物属性!$P84*8+1,CC$2)+INDEX(装备数值!$C$13:$G$116,新怪物属性!$Q84*8+2,CC$2)+INDEX(装备数值!$C$13:$G$116,新怪物属性!$S84*8+3,CC$2)+INDEX(装备数值!$C$13:$G$116,新怪物属性!$R84*8+4,CC$2)+INDEX(装备数值!$C$13:$G$116,新怪物属性!$T84*8+5,CC$2)+INDEX(装备数值!$C$13:$G$116,新怪物属性!$U84*8+6,CC$2)+INDEX(装备数值!$C$13:$G$116,新怪物属性!$V84*8+7,CC$2)+INDEX(装备数值!$C$13:$G$116,新怪物属性!$W84*8+8,CC$2))</f>
        <v>6450</v>
      </c>
      <c r="CF82" s="14">
        <f t="shared" si="143"/>
        <v>4</v>
      </c>
      <c r="CG82" s="14">
        <f t="shared" si="227"/>
        <v>4</v>
      </c>
      <c r="CH82" s="14">
        <f t="shared" si="227"/>
        <v>4</v>
      </c>
      <c r="CI82" s="14">
        <f t="shared" si="227"/>
        <v>4</v>
      </c>
      <c r="CJ82" s="14">
        <f t="shared" si="227"/>
        <v>4</v>
      </c>
      <c r="CK82" s="14">
        <f t="shared" si="227"/>
        <v>4</v>
      </c>
      <c r="CL82" s="14">
        <f t="shared" si="227"/>
        <v>4</v>
      </c>
      <c r="CM82" s="14">
        <f t="shared" si="227"/>
        <v>0</v>
      </c>
      <c r="CN82" s="14">
        <f t="shared" si="227"/>
        <v>0</v>
      </c>
      <c r="CO82" s="14">
        <f t="shared" si="227"/>
        <v>0</v>
      </c>
      <c r="CP82" s="14">
        <f t="shared" si="227"/>
        <v>0</v>
      </c>
      <c r="CQ82" s="14">
        <f t="shared" si="227"/>
        <v>0</v>
      </c>
      <c r="CR82" s="14">
        <f t="shared" si="227"/>
        <v>0</v>
      </c>
      <c r="CS82" s="14">
        <f>SUMIFS(装备数值!BL$50:BL$101,装备数值!$BG$50:$BG$101,"="&amp;新怪物属性!$CF$2,装备数值!$BH$50:$BH$101,"&lt;="&amp;新怪物属性!$CF82)+SUMIFS(装备数值!BL$50:BL$101,装备数值!$BG$50:$BG$101,"="&amp;新怪物属性!$CG$2,装备数值!$BH$50:$BH$101,"&lt;="&amp;新怪物属性!$CG82)+SUMIFS(装备数值!BL$50:BL$101,装备数值!$BG$50:$BG$101,"="&amp;新怪物属性!$CH$2,装备数值!$BH$50:$BH$101,"&lt;="&amp;新怪物属性!$CH82)+SUMIFS(装备数值!BL$50:BL$101,装备数值!$BG$50:$BG$101,"="&amp;新怪物属性!$CI$2,装备数值!$BH$50:$BH$101,"&lt;="&amp;新怪物属性!$CI82)+SUMIFS(装备数值!BL$50:BL$101,装备数值!$BG$50:$BG$101,"="&amp;新怪物属性!$CJ$2,装备数值!$BH$50:$BH$101,"&lt;="&amp;新怪物属性!$CJ82)+SUMIFS(装备数值!BL$50:BL$101,装备数值!$BG$50:$BG$101,"="&amp;新怪物属性!$CK$2,装备数值!$BH$50:$BH$101,"&lt;="&amp;新怪物属性!$CK82)+SUMIFS(装备数值!BL$50:BL$101,装备数值!$BG$50:$BG$101,"="&amp;新怪物属性!$CL$2,装备数值!$BH$50:$BH$101,"&lt;="&amp;新怪物属性!$CL82)+SUMIFS(装备数值!BL$50:BL$101,装备数值!$BG$50:$BG$101,"="&amp;新怪物属性!$CM$2,装备数值!$BH$50:$BH$101,"&lt;="&amp;新怪物属性!$CM82)+SUMIFS(装备数值!BL$50:BL$101,装备数值!$BG$50:$BG$101,"="&amp;新怪物属性!$CN$2,装备数值!$BH$50:$BH$101,"&lt;="&amp;新怪物属性!$CN82)+SUMIFS(装备数值!BL$50:BL$101,装备数值!$BG$50:$BG$101,"="&amp;新怪物属性!$CO$2,装备数值!$BH$50:$BH$101,"&lt;="&amp;新怪物属性!$CO82)+SUMIFS(装备数值!BL$50:BL$101,装备数值!$BG$50:$BG$101,"="&amp;新怪物属性!$CP$2,装备数值!$BH$50:$BH$101,"&lt;="&amp;新怪物属性!$CP82)+SUMIFS(装备数值!BL$50:BL$101,装备数值!$BG$50:$BG$101,"="&amp;新怪物属性!$CQ$2,装备数值!$BH$50:$BH$101,"&lt;="&amp;新怪物属性!$CQ82)+SUMIFS(装备数值!BL$50:BL$101,装备数值!$BG$50:$BG$101,"="&amp;新怪物属性!$CR$2,装备数值!$BH$50:$BH$101,"&lt;="&amp;新怪物属性!$CR82)</f>
        <v>36262</v>
      </c>
      <c r="CT82" s="14">
        <f>SUMIFS(装备数值!BM$50:BM$101,装备数值!$BG$50:$BG$101,"="&amp;新怪物属性!$CF$2,装备数值!$BH$50:$BH$101,"&lt;="&amp;新怪物属性!$CF82)+SUMIFS(装备数值!BM$50:BM$101,装备数值!$BG$50:$BG$101,"="&amp;新怪物属性!$CG$2,装备数值!$BH$50:$BH$101,"&lt;="&amp;新怪物属性!$CG82)+SUMIFS(装备数值!BM$50:BM$101,装备数值!$BG$50:$BG$101,"="&amp;新怪物属性!$CH$2,装备数值!$BH$50:$BH$101,"&lt;="&amp;新怪物属性!$CH82)+SUMIFS(装备数值!BM$50:BM$101,装备数值!$BG$50:$BG$101,"="&amp;新怪物属性!$CI$2,装备数值!$BH$50:$BH$101,"&lt;="&amp;新怪物属性!$CI82)+SUMIFS(装备数值!BM$50:BM$101,装备数值!$BG$50:$BG$101,"="&amp;新怪物属性!$CJ$2,装备数值!$BH$50:$BH$101,"&lt;="&amp;新怪物属性!$CJ82)+SUMIFS(装备数值!BM$50:BM$101,装备数值!$BG$50:$BG$101,"="&amp;新怪物属性!$CK$2,装备数值!$BH$50:$BH$101,"&lt;="&amp;新怪物属性!$CK82)+SUMIFS(装备数值!BM$50:BM$101,装备数值!$BG$50:$BG$101,"="&amp;新怪物属性!$CL$2,装备数值!$BH$50:$BH$101,"&lt;="&amp;新怪物属性!$CL82)+SUMIFS(装备数值!BM$50:BM$101,装备数值!$BG$50:$BG$101,"="&amp;新怪物属性!$CM$2,装备数值!$BH$50:$BH$101,"&lt;="&amp;新怪物属性!$CM82)+SUMIFS(装备数值!BM$50:BM$101,装备数值!$BG$50:$BG$101,"="&amp;新怪物属性!$CN$2,装备数值!$BH$50:$BH$101,"&lt;="&amp;新怪物属性!$CN82)+SUMIFS(装备数值!BM$50:BM$101,装备数值!$BG$50:$BG$101,"="&amp;新怪物属性!$CO$2,装备数值!$BH$50:$BH$101,"&lt;="&amp;新怪物属性!$CO82)+SUMIFS(装备数值!BM$50:BM$101,装备数值!$BG$50:$BG$101,"="&amp;新怪物属性!$CP$2,装备数值!$BH$50:$BH$101,"&lt;="&amp;新怪物属性!$CP82)+SUMIFS(装备数值!BM$50:BM$101,装备数值!$BG$50:$BG$101,"="&amp;新怪物属性!$CQ$2,装备数值!$BH$50:$BH$101,"&lt;="&amp;新怪物属性!$CQ82)+SUMIFS(装备数值!BM$50:BM$101,装备数值!$BG$50:$BG$101,"="&amp;新怪物属性!$CR$2,装备数值!$BH$50:$BH$101,"&lt;="&amp;新怪物属性!$CR82)</f>
        <v>436949</v>
      </c>
      <c r="CU82" s="14">
        <f>SUMIFS(装备数值!BN$50:BN$101,装备数值!$BG$50:$BG$101,"="&amp;新怪物属性!$CF$2,装备数值!$BH$50:$BH$101,"&lt;="&amp;新怪物属性!$CF82)+SUMIFS(装备数值!BN$50:BN$101,装备数值!$BG$50:$BG$101,"="&amp;新怪物属性!$CG$2,装备数值!$BH$50:$BH$101,"&lt;="&amp;新怪物属性!$CG82)+SUMIFS(装备数值!BN$50:BN$101,装备数值!$BG$50:$BG$101,"="&amp;新怪物属性!$CH$2,装备数值!$BH$50:$BH$101,"&lt;="&amp;新怪物属性!$CH82)+SUMIFS(装备数值!BN$50:BN$101,装备数值!$BG$50:$BG$101,"="&amp;新怪物属性!$CI$2,装备数值!$BH$50:$BH$101,"&lt;="&amp;新怪物属性!$CI82)+SUMIFS(装备数值!BN$50:BN$101,装备数值!$BG$50:$BG$101,"="&amp;新怪物属性!$CJ$2,装备数值!$BH$50:$BH$101,"&lt;="&amp;新怪物属性!$CJ82)+SUMIFS(装备数值!BN$50:BN$101,装备数值!$BG$50:$BG$101,"="&amp;新怪物属性!$CK$2,装备数值!$BH$50:$BH$101,"&lt;="&amp;新怪物属性!$CK82)+SUMIFS(装备数值!BN$50:BN$101,装备数值!$BG$50:$BG$101,"="&amp;新怪物属性!$CL$2,装备数值!$BH$50:$BH$101,"&lt;="&amp;新怪物属性!$CL82)+SUMIFS(装备数值!BN$50:BN$101,装备数值!$BG$50:$BG$101,"="&amp;新怪物属性!$CM$2,装备数值!$BH$50:$BH$101,"&lt;="&amp;新怪物属性!$CM82)+SUMIFS(装备数值!BN$50:BN$101,装备数值!$BG$50:$BG$101,"="&amp;新怪物属性!$CN$2,装备数值!$BH$50:$BH$101,"&lt;="&amp;新怪物属性!$CN82)+SUMIFS(装备数值!BN$50:BN$101,装备数值!$BG$50:$BG$101,"="&amp;新怪物属性!$CO$2,装备数值!$BH$50:$BH$101,"&lt;="&amp;新怪物属性!$CO82)+SUMIFS(装备数值!BN$50:BN$101,装备数值!$BG$50:$BG$101,"="&amp;新怪物属性!$CP$2,装备数值!$BH$50:$BH$101,"&lt;="&amp;新怪物属性!$CP82)+SUMIFS(装备数值!BN$50:BN$101,装备数值!$BG$50:$BG$101,"="&amp;新怪物属性!$CQ$2,装备数值!$BH$50:$BH$101,"&lt;="&amp;新怪物属性!$CQ82)+SUMIFS(装备数值!BN$50:BN$101,装备数值!$BG$50:$BG$101,"="&amp;新怪物属性!$CR$2,装备数值!$BH$50:$BH$101,"&lt;="&amp;新怪物属性!$CR82)</f>
        <v>13250</v>
      </c>
      <c r="CV82" s="14">
        <f>SUMIFS(装备数值!BO$50:BO$101,装备数值!$BG$50:$BG$101,"="&amp;新怪物属性!$CF$2,装备数值!$BH$50:$BH$101,"&lt;="&amp;新怪物属性!$CF82)+SUMIFS(装备数值!BO$50:BO$101,装备数值!$BG$50:$BG$101,"="&amp;新怪物属性!$CG$2,装备数值!$BH$50:$BH$101,"&lt;="&amp;新怪物属性!$CG82)+SUMIFS(装备数值!BO$50:BO$101,装备数值!$BG$50:$BG$101,"="&amp;新怪物属性!$CH$2,装备数值!$BH$50:$BH$101,"&lt;="&amp;新怪物属性!$CH82)+SUMIFS(装备数值!BO$50:BO$101,装备数值!$BG$50:$BG$101,"="&amp;新怪物属性!$CI$2,装备数值!$BH$50:$BH$101,"&lt;="&amp;新怪物属性!$CI82)+SUMIFS(装备数值!BO$50:BO$101,装备数值!$BG$50:$BG$101,"="&amp;新怪物属性!$CJ$2,装备数值!$BH$50:$BH$101,"&lt;="&amp;新怪物属性!$CJ82)+SUMIFS(装备数值!BO$50:BO$101,装备数值!$BG$50:$BG$101,"="&amp;新怪物属性!$CK$2,装备数值!$BH$50:$BH$101,"&lt;="&amp;新怪物属性!$CK82)+SUMIFS(装备数值!BO$50:BO$101,装备数值!$BG$50:$BG$101,"="&amp;新怪物属性!$CL$2,装备数值!$BH$50:$BH$101,"&lt;="&amp;新怪物属性!$CL82)+SUMIFS(装备数值!BO$50:BO$101,装备数值!$BG$50:$BG$101,"="&amp;新怪物属性!$CM$2,装备数值!$BH$50:$BH$101,"&lt;="&amp;新怪物属性!$CM82)+SUMIFS(装备数值!BO$50:BO$101,装备数值!$BG$50:$BG$101,"="&amp;新怪物属性!$CN$2,装备数值!$BH$50:$BH$101,"&lt;="&amp;新怪物属性!$CN82)+SUMIFS(装备数值!BO$50:BO$101,装备数值!$BG$50:$BG$101,"="&amp;新怪物属性!$CO$2,装备数值!$BH$50:$BH$101,"&lt;="&amp;新怪物属性!$CO82)+SUMIFS(装备数值!BO$50:BO$101,装备数值!$BG$50:$BG$101,"="&amp;新怪物属性!$CP$2,装备数值!$BH$50:$BH$101,"&lt;="&amp;新怪物属性!$CP82)+SUMIFS(装备数值!BO$50:BO$101,装备数值!$BG$50:$BG$101,"="&amp;新怪物属性!$CQ$2,装备数值!$BH$50:$BH$101,"&lt;="&amp;新怪物属性!$CQ82)+SUMIFS(装备数值!BO$50:BO$101,装备数值!$BG$50:$BG$101,"="&amp;新怪物属性!$CR$2,装备数值!$BH$50:$BH$101,"&lt;="&amp;新怪物属性!$CR82)</f>
        <v>485500</v>
      </c>
      <c r="CW82" s="14">
        <f>SUMIFS(装备数值!BP$50:BP$101,装备数值!$BG$50:$BG$101,"="&amp;新怪物属性!$CF$2,装备数值!$BH$50:$BH$101,"&lt;="&amp;新怪物属性!$CF82)+SUMIFS(装备数值!BP$50:BP$101,装备数值!$BG$50:$BG$101,"="&amp;新怪物属性!$CG$2,装备数值!$BH$50:$BH$101,"&lt;="&amp;新怪物属性!$CG82)+SUMIFS(装备数值!BP$50:BP$101,装备数值!$BG$50:$BG$101,"="&amp;新怪物属性!$CH$2,装备数值!$BH$50:$BH$101,"&lt;="&amp;新怪物属性!$CH82)+SUMIFS(装备数值!BP$50:BP$101,装备数值!$BG$50:$BG$101,"="&amp;新怪物属性!$CI$2,装备数值!$BH$50:$BH$101,"&lt;="&amp;新怪物属性!$CI82)+SUMIFS(装备数值!BP$50:BP$101,装备数值!$BG$50:$BG$101,"="&amp;新怪物属性!$CJ$2,装备数值!$BH$50:$BH$101,"&lt;="&amp;新怪物属性!$CJ82)+SUMIFS(装备数值!BP$50:BP$101,装备数值!$BG$50:$BG$101,"="&amp;新怪物属性!$CK$2,装备数值!$BH$50:$BH$101,"&lt;="&amp;新怪物属性!$CK82)+SUMIFS(装备数值!BP$50:BP$101,装备数值!$BG$50:$BG$101,"="&amp;新怪物属性!$CL$2,装备数值!$BH$50:$BH$101,"&lt;="&amp;新怪物属性!$CL82)+SUMIFS(装备数值!BP$50:BP$101,装备数值!$BG$50:$BG$101,"="&amp;新怪物属性!$CM$2,装备数值!$BH$50:$BH$101,"&lt;="&amp;新怪物属性!$CM82)+SUMIFS(装备数值!BP$50:BP$101,装备数值!$BG$50:$BG$101,"="&amp;新怪物属性!$CN$2,装备数值!$BH$50:$BH$101,"&lt;="&amp;新怪物属性!$CN82)+SUMIFS(装备数值!BP$50:BP$101,装备数值!$BG$50:$BG$101,"="&amp;新怪物属性!$CO$2,装备数值!$BH$50:$BH$101,"&lt;="&amp;新怪物属性!$CO82)+SUMIFS(装备数值!BP$50:BP$101,装备数值!$BG$50:$BG$101,"="&amp;新怪物属性!$CP$2,装备数值!$BH$50:$BH$101,"&lt;="&amp;新怪物属性!$CP82)+SUMIFS(装备数值!BP$50:BP$101,装备数值!$BG$50:$BG$101,"="&amp;新怪物属性!$CQ$2,装备数值!$BH$50:$BH$101,"&lt;="&amp;新怪物属性!$CQ82)+SUMIFS(装备数值!BP$50:BP$101,装备数值!$BG$50:$BG$101,"="&amp;新怪物属性!$CR$2,装备数值!$BH$50:$BH$101,"&lt;="&amp;新怪物属性!$CR82)</f>
        <v>9670</v>
      </c>
      <c r="CX82" s="14">
        <f>SUMIFS(装备数值!BQ$50:BQ$101,装备数值!$BG$50:$BG$101,"="&amp;新怪物属性!$CF$2,装备数值!$BH$50:$BH$101,"&lt;="&amp;新怪物属性!$CF82)+SUMIFS(装备数值!BQ$50:BQ$101,装备数值!$BG$50:$BG$101,"="&amp;新怪物属性!$CG$2,装备数值!$BH$50:$BH$101,"&lt;="&amp;新怪物属性!$CG82)+SUMIFS(装备数值!BQ$50:BQ$101,装备数值!$BG$50:$BG$101,"="&amp;新怪物属性!$CH$2,装备数值!$BH$50:$BH$101,"&lt;="&amp;新怪物属性!$CH82)+SUMIFS(装备数值!BQ$50:BQ$101,装备数值!$BG$50:$BG$101,"="&amp;新怪物属性!$CI$2,装备数值!$BH$50:$BH$101,"&lt;="&amp;新怪物属性!$CI82)+SUMIFS(装备数值!BQ$50:BQ$101,装备数值!$BG$50:$BG$101,"="&amp;新怪物属性!$CJ$2,装备数值!$BH$50:$BH$101,"&lt;="&amp;新怪物属性!$CJ82)+SUMIFS(装备数值!BQ$50:BQ$101,装备数值!$BG$50:$BG$101,"="&amp;新怪物属性!$CK$2,装备数值!$BH$50:$BH$101,"&lt;="&amp;新怪物属性!$CK82)+SUMIFS(装备数值!BQ$50:BQ$101,装备数值!$BG$50:$BG$101,"="&amp;新怪物属性!$CL$2,装备数值!$BH$50:$BH$101,"&lt;="&amp;新怪物属性!$CL82)+SUMIFS(装备数值!BQ$50:BQ$101,装备数值!$BG$50:$BG$101,"="&amp;新怪物属性!$CM$2,装备数值!$BH$50:$BH$101,"&lt;="&amp;新怪物属性!$CM82)+SUMIFS(装备数值!BQ$50:BQ$101,装备数值!$BG$50:$BG$101,"="&amp;新怪物属性!$CN$2,装备数值!$BH$50:$BH$101,"&lt;="&amp;新怪物属性!$CN82)+SUMIFS(装备数值!BQ$50:BQ$101,装备数值!$BG$50:$BG$101,"="&amp;新怪物属性!$CO$2,装备数值!$BH$50:$BH$101,"&lt;="&amp;新怪物属性!$CO82)+SUMIFS(装备数值!BQ$50:BQ$101,装备数值!$BG$50:$BG$101,"="&amp;新怪物属性!$CP$2,装备数值!$BH$50:$BH$101,"&lt;="&amp;新怪物属性!$CP82)+SUMIFS(装备数值!BQ$50:BQ$101,装备数值!$BG$50:$BG$101,"="&amp;新怪物属性!$CQ$2,装备数值!$BH$50:$BH$101,"&lt;="&amp;新怪物属性!$CQ82)+SUMIFS(装备数值!BQ$50:BQ$101,装备数值!$BG$50:$BG$101,"="&amp;新怪物属性!$CR$2,装备数值!$BH$50:$BH$101,"&lt;="&amp;新怪物属性!$CR82)</f>
        <v>1250</v>
      </c>
      <c r="CY82" s="14">
        <f>SUMIFS(装备数值!BR$50:BR$101,装备数值!$BG$50:$BG$101,"="&amp;新怪物属性!$CF$2,装备数值!$BH$50:$BH$101,"&lt;="&amp;新怪物属性!$CF82)+SUMIFS(装备数值!BR$50:BR$101,装备数值!$BG$50:$BG$101,"="&amp;新怪物属性!$CG$2,装备数值!$BH$50:$BH$101,"&lt;="&amp;新怪物属性!$CG82)+SUMIFS(装备数值!BR$50:BR$101,装备数值!$BG$50:$BG$101,"="&amp;新怪物属性!$CH$2,装备数值!$BH$50:$BH$101,"&lt;="&amp;新怪物属性!$CH82)+SUMIFS(装备数值!BR$50:BR$101,装备数值!$BG$50:$BG$101,"="&amp;新怪物属性!$CI$2,装备数值!$BH$50:$BH$101,"&lt;="&amp;新怪物属性!$CI82)+SUMIFS(装备数值!BR$50:BR$101,装备数值!$BG$50:$BG$101,"="&amp;新怪物属性!$CJ$2,装备数值!$BH$50:$BH$101,"&lt;="&amp;新怪物属性!$CJ82)+SUMIFS(装备数值!BR$50:BR$101,装备数值!$BG$50:$BG$101,"="&amp;新怪物属性!$CK$2,装备数值!$BH$50:$BH$101,"&lt;="&amp;新怪物属性!$CK82)+SUMIFS(装备数值!BR$50:BR$101,装备数值!$BG$50:$BG$101,"="&amp;新怪物属性!$CL$2,装备数值!$BH$50:$BH$101,"&lt;="&amp;新怪物属性!$CL82)+SUMIFS(装备数值!BR$50:BR$101,装备数值!$BG$50:$BG$101,"="&amp;新怪物属性!$CM$2,装备数值!$BH$50:$BH$101,"&lt;="&amp;新怪物属性!$CM82)+SUMIFS(装备数值!BR$50:BR$101,装备数值!$BG$50:$BG$101,"="&amp;新怪物属性!$CN$2,装备数值!$BH$50:$BH$101,"&lt;="&amp;新怪物属性!$CN82)+SUMIFS(装备数值!BR$50:BR$101,装备数值!$BG$50:$BG$101,"="&amp;新怪物属性!$CO$2,装备数值!$BH$50:$BH$101,"&lt;="&amp;新怪物属性!$CO82)+SUMIFS(装备数值!BR$50:BR$101,装备数值!$BG$50:$BG$101,"="&amp;新怪物属性!$CP$2,装备数值!$BH$50:$BH$101,"&lt;="&amp;新怪物属性!$CP82)+SUMIFS(装备数值!BR$50:BR$101,装备数值!$BG$50:$BG$101,"="&amp;新怪物属性!$CQ$2,装备数值!$BH$50:$BH$101,"&lt;="&amp;新怪物属性!$CQ82)+SUMIFS(装备数值!BR$50:BR$101,装备数值!$BG$50:$BG$101,"="&amp;新怪物属性!$CR$2,装备数值!$BH$50:$BH$101,"&lt;="&amp;新怪物属性!$CR82)</f>
        <v>1250</v>
      </c>
      <c r="CZ82" s="14">
        <f>SUMIFS(装备数值!BS$50:BS$101,装备数值!$BG$50:$BG$101,"="&amp;新怪物属性!$CF$2,装备数值!$BH$50:$BH$101,"&lt;="&amp;新怪物属性!$CF82)+SUMIFS(装备数值!BS$50:BS$101,装备数值!$BG$50:$BG$101,"="&amp;新怪物属性!$CG$2,装备数值!$BH$50:$BH$101,"&lt;="&amp;新怪物属性!$CG82)+SUMIFS(装备数值!BS$50:BS$101,装备数值!$BG$50:$BG$101,"="&amp;新怪物属性!$CH$2,装备数值!$BH$50:$BH$101,"&lt;="&amp;新怪物属性!$CH82)+SUMIFS(装备数值!BS$50:BS$101,装备数值!$BG$50:$BG$101,"="&amp;新怪物属性!$CI$2,装备数值!$BH$50:$BH$101,"&lt;="&amp;新怪物属性!$CI82)+SUMIFS(装备数值!BS$50:BS$101,装备数值!$BG$50:$BG$101,"="&amp;新怪物属性!$CJ$2,装备数值!$BH$50:$BH$101,"&lt;="&amp;新怪物属性!$CJ82)+SUMIFS(装备数值!BS$50:BS$101,装备数值!$BG$50:$BG$101,"="&amp;新怪物属性!$CK$2,装备数值!$BH$50:$BH$101,"&lt;="&amp;新怪物属性!$CK82)+SUMIFS(装备数值!BS$50:BS$101,装备数值!$BG$50:$BG$101,"="&amp;新怪物属性!$CL$2,装备数值!$BH$50:$BH$101,"&lt;="&amp;新怪物属性!$CL82)+SUMIFS(装备数值!BS$50:BS$101,装备数值!$BG$50:$BG$101,"="&amp;新怪物属性!$CM$2,装备数值!$BH$50:$BH$101,"&lt;="&amp;新怪物属性!$CM82)+SUMIFS(装备数值!BS$50:BS$101,装备数值!$BG$50:$BG$101,"="&amp;新怪物属性!$CN$2,装备数值!$BH$50:$BH$101,"&lt;="&amp;新怪物属性!$CN82)+SUMIFS(装备数值!BS$50:BS$101,装备数值!$BG$50:$BG$101,"="&amp;新怪物属性!$CO$2,装备数值!$BH$50:$BH$101,"&lt;="&amp;新怪物属性!$CO82)+SUMIFS(装备数值!BS$50:BS$101,装备数值!$BG$50:$BG$101,"="&amp;新怪物属性!$CP$2,装备数值!$BH$50:$BH$101,"&lt;="&amp;新怪物属性!$CP82)+SUMIFS(装备数值!BS$50:BS$101,装备数值!$BG$50:$BG$101,"="&amp;新怪物属性!$CQ$2,装备数值!$BH$50:$BH$101,"&lt;="&amp;新怪物属性!$CQ82)+SUMIFS(装备数值!BS$50:BS$101,装备数值!$BG$50:$BG$101,"="&amp;新怪物属性!$CR$2,装备数值!$BH$50:$BH$101,"&lt;="&amp;新怪物属性!$CR82)</f>
        <v>1250</v>
      </c>
      <c r="DA82" s="14">
        <f>SUMIFS(装备数值!BT$50:BT$101,装备数值!$BG$50:$BG$101,"="&amp;新怪物属性!$CF$2,装备数值!$BH$50:$BH$101,"&lt;="&amp;新怪物属性!$CF82)+SUMIFS(装备数值!BT$50:BT$101,装备数值!$BG$50:$BG$101,"="&amp;新怪物属性!$CG$2,装备数值!$BH$50:$BH$101,"&lt;="&amp;新怪物属性!$CG82)+SUMIFS(装备数值!BT$50:BT$101,装备数值!$BG$50:$BG$101,"="&amp;新怪物属性!$CH$2,装备数值!$BH$50:$BH$101,"&lt;="&amp;新怪物属性!$CH82)+SUMIFS(装备数值!BT$50:BT$101,装备数值!$BG$50:$BG$101,"="&amp;新怪物属性!$CI$2,装备数值!$BH$50:$BH$101,"&lt;="&amp;新怪物属性!$CI82)+SUMIFS(装备数值!BT$50:BT$101,装备数值!$BG$50:$BG$101,"="&amp;新怪物属性!$CJ$2,装备数值!$BH$50:$BH$101,"&lt;="&amp;新怪物属性!$CJ82)+SUMIFS(装备数值!BT$50:BT$101,装备数值!$BG$50:$BG$101,"="&amp;新怪物属性!$CK$2,装备数值!$BH$50:$BH$101,"&lt;="&amp;新怪物属性!$CK82)+SUMIFS(装备数值!BT$50:BT$101,装备数值!$BG$50:$BG$101,"="&amp;新怪物属性!$CL$2,装备数值!$BH$50:$BH$101,"&lt;="&amp;新怪物属性!$CL82)+SUMIFS(装备数值!BT$50:BT$101,装备数值!$BG$50:$BG$101,"="&amp;新怪物属性!$CM$2,装备数值!$BH$50:$BH$101,"&lt;="&amp;新怪物属性!$CM82)+SUMIFS(装备数值!BT$50:BT$101,装备数值!$BG$50:$BG$101,"="&amp;新怪物属性!$CN$2,装备数值!$BH$50:$BH$101,"&lt;="&amp;新怪物属性!$CN82)+SUMIFS(装备数值!BT$50:BT$101,装备数值!$BG$50:$BG$101,"="&amp;新怪物属性!$CO$2,装备数值!$BH$50:$BH$101,"&lt;="&amp;新怪物属性!$CO82)+SUMIFS(装备数值!BT$50:BT$101,装备数值!$BG$50:$BG$101,"="&amp;新怪物属性!$CP$2,装备数值!$BH$50:$BH$101,"&lt;="&amp;新怪物属性!$CP82)+SUMIFS(装备数值!BT$50:BT$101,装备数值!$BG$50:$BG$101,"="&amp;新怪物属性!$CQ$2,装备数值!$BH$50:$BH$101,"&lt;="&amp;新怪物属性!$CQ82)+SUMIFS(装备数值!BT$50:BT$101,装备数值!$BG$50:$BG$101,"="&amp;新怪物属性!$CR$2,装备数值!$BH$50:$BH$101,"&lt;="&amp;新怪物属性!$CR82)</f>
        <v>1250</v>
      </c>
      <c r="DB82" s="14">
        <f>SUMIFS(装备数值!BU$50:BU$101,装备数值!$BG$50:$BG$101,"="&amp;新怪物属性!$CF$2,装备数值!$BH$50:$BH$101,"&lt;="&amp;新怪物属性!$CF82)+SUMIFS(装备数值!BU$50:BU$101,装备数值!$BG$50:$BG$101,"="&amp;新怪物属性!$CG$2,装备数值!$BH$50:$BH$101,"&lt;="&amp;新怪物属性!$CG82)+SUMIFS(装备数值!BU$50:BU$101,装备数值!$BG$50:$BG$101,"="&amp;新怪物属性!$CH$2,装备数值!$BH$50:$BH$101,"&lt;="&amp;新怪物属性!$CH82)+SUMIFS(装备数值!BU$50:BU$101,装备数值!$BG$50:$BG$101,"="&amp;新怪物属性!$CI$2,装备数值!$BH$50:$BH$101,"&lt;="&amp;新怪物属性!$CI82)+SUMIFS(装备数值!BU$50:BU$101,装备数值!$BG$50:$BG$101,"="&amp;新怪物属性!$CJ$2,装备数值!$BH$50:$BH$101,"&lt;="&amp;新怪物属性!$CJ82)+SUMIFS(装备数值!BU$50:BU$101,装备数值!$BG$50:$BG$101,"="&amp;新怪物属性!$CK$2,装备数值!$BH$50:$BH$101,"&lt;="&amp;新怪物属性!$CK82)+SUMIFS(装备数值!BU$50:BU$101,装备数值!$BG$50:$BG$101,"="&amp;新怪物属性!$CL$2,装备数值!$BH$50:$BH$101,"&lt;="&amp;新怪物属性!$CL82)+SUMIFS(装备数值!BU$50:BU$101,装备数值!$BG$50:$BG$101,"="&amp;新怪物属性!$CM$2,装备数值!$BH$50:$BH$101,"&lt;="&amp;新怪物属性!$CM82)+SUMIFS(装备数值!BU$50:BU$101,装备数值!$BG$50:$BG$101,"="&amp;新怪物属性!$CN$2,装备数值!$BH$50:$BH$101,"&lt;="&amp;新怪物属性!$CN82)+SUMIFS(装备数值!BU$50:BU$101,装备数值!$BG$50:$BG$101,"="&amp;新怪物属性!$CO$2,装备数值!$BH$50:$BH$101,"&lt;="&amp;新怪物属性!$CO82)+SUMIFS(装备数值!BU$50:BU$101,装备数值!$BG$50:$BG$101,"="&amp;新怪物属性!$CP$2,装备数值!$BH$50:$BH$101,"&lt;="&amp;新怪物属性!$CP82)+SUMIFS(装备数值!BU$50:BU$101,装备数值!$BG$50:$BG$101,"="&amp;新怪物属性!$CQ$2,装备数值!$BH$50:$BH$101,"&lt;="&amp;新怪物属性!$CQ82)+SUMIFS(装备数值!BU$50:BU$101,装备数值!$BG$50:$BG$101,"="&amp;新怪物属性!$CR$2,装备数值!$BH$50:$BH$101,"&lt;="&amp;新怪物属性!$CR82)</f>
        <v>0.05</v>
      </c>
      <c r="DC82" s="14">
        <f>SUMIFS(装备数值!BV$50:BV$101,装备数值!$BG$50:$BG$101,"="&amp;新怪物属性!$CF$2,装备数值!$BH$50:$BH$101,"&lt;="&amp;新怪物属性!$CF82)+SUMIFS(装备数值!BV$50:BV$101,装备数值!$BG$50:$BG$101,"="&amp;新怪物属性!$CG$2,装备数值!$BH$50:$BH$101,"&lt;="&amp;新怪物属性!$CG82)+SUMIFS(装备数值!BV$50:BV$101,装备数值!$BG$50:$BG$101,"="&amp;新怪物属性!$CH$2,装备数值!$BH$50:$BH$101,"&lt;="&amp;新怪物属性!$CH82)+SUMIFS(装备数值!BV$50:BV$101,装备数值!$BG$50:$BG$101,"="&amp;新怪物属性!$CI$2,装备数值!$BH$50:$BH$101,"&lt;="&amp;新怪物属性!$CI82)+SUMIFS(装备数值!BV$50:BV$101,装备数值!$BG$50:$BG$101,"="&amp;新怪物属性!$CJ$2,装备数值!$BH$50:$BH$101,"&lt;="&amp;新怪物属性!$CJ82)+SUMIFS(装备数值!BV$50:BV$101,装备数值!$BG$50:$BG$101,"="&amp;新怪物属性!$CK$2,装备数值!$BH$50:$BH$101,"&lt;="&amp;新怪物属性!$CK82)+SUMIFS(装备数值!BV$50:BV$101,装备数值!$BG$50:$BG$101,"="&amp;新怪物属性!$CL$2,装备数值!$BH$50:$BH$101,"&lt;="&amp;新怪物属性!$CL82)+SUMIFS(装备数值!BV$50:BV$101,装备数值!$BG$50:$BG$101,"="&amp;新怪物属性!$CM$2,装备数值!$BH$50:$BH$101,"&lt;="&amp;新怪物属性!$CM82)+SUMIFS(装备数值!BV$50:BV$101,装备数值!$BG$50:$BG$101,"="&amp;新怪物属性!$CN$2,装备数值!$BH$50:$BH$101,"&lt;="&amp;新怪物属性!$CN82)+SUMIFS(装备数值!BV$50:BV$101,装备数值!$BG$50:$BG$101,"="&amp;新怪物属性!$CO$2,装备数值!$BH$50:$BH$101,"&lt;="&amp;新怪物属性!$CO82)+SUMIFS(装备数值!BV$50:BV$101,装备数值!$BG$50:$BG$101,"="&amp;新怪物属性!$CP$2,装备数值!$BH$50:$BH$101,"&lt;="&amp;新怪物属性!$CP82)+SUMIFS(装备数值!BV$50:BV$101,装备数值!$BG$50:$BG$101,"="&amp;新怪物属性!$CQ$2,装备数值!$BH$50:$BH$101,"&lt;="&amp;新怪物属性!$CQ82)+SUMIFS(装备数值!BV$50:BV$101,装备数值!$BG$50:$BG$101,"="&amp;新怪物属性!$CR$2,装备数值!$BH$50:$BH$101,"&lt;="&amp;新怪物属性!$CR82)</f>
        <v>0.05</v>
      </c>
      <c r="DD82" s="14">
        <f>SUMIFS(装备数值!BW$50:BW$101,装备数值!$BG$50:$BG$101,"="&amp;新怪物属性!$CF$2,装备数值!$BH$50:$BH$101,"&lt;="&amp;新怪物属性!$CF82)+SUMIFS(装备数值!BW$50:BW$101,装备数值!$BG$50:$BG$101,"="&amp;新怪物属性!$CG$2,装备数值!$BH$50:$BH$101,"&lt;="&amp;新怪物属性!$CG82)+SUMIFS(装备数值!BW$50:BW$101,装备数值!$BG$50:$BG$101,"="&amp;新怪物属性!$CH$2,装备数值!$BH$50:$BH$101,"&lt;="&amp;新怪物属性!$CH82)+SUMIFS(装备数值!BW$50:BW$101,装备数值!$BG$50:$BG$101,"="&amp;新怪物属性!$CI$2,装备数值!$BH$50:$BH$101,"&lt;="&amp;新怪物属性!$CI82)+SUMIFS(装备数值!BW$50:BW$101,装备数值!$BG$50:$BG$101,"="&amp;新怪物属性!$CJ$2,装备数值!$BH$50:$BH$101,"&lt;="&amp;新怪物属性!$CJ82)+SUMIFS(装备数值!BW$50:BW$101,装备数值!$BG$50:$BG$101,"="&amp;新怪物属性!$CK$2,装备数值!$BH$50:$BH$101,"&lt;="&amp;新怪物属性!$CK82)+SUMIFS(装备数值!BW$50:BW$101,装备数值!$BG$50:$BG$101,"="&amp;新怪物属性!$CL$2,装备数值!$BH$50:$BH$101,"&lt;="&amp;新怪物属性!$CL82)+SUMIFS(装备数值!BW$50:BW$101,装备数值!$BG$50:$BG$101,"="&amp;新怪物属性!$CM$2,装备数值!$BH$50:$BH$101,"&lt;="&amp;新怪物属性!$CM82)+SUMIFS(装备数值!BW$50:BW$101,装备数值!$BG$50:$BG$101,"="&amp;新怪物属性!$CN$2,装备数值!$BH$50:$BH$101,"&lt;="&amp;新怪物属性!$CN82)+SUMIFS(装备数值!BW$50:BW$101,装备数值!$BG$50:$BG$101,"="&amp;新怪物属性!$CO$2,装备数值!$BH$50:$BH$101,"&lt;="&amp;新怪物属性!$CO82)+SUMIFS(装备数值!BW$50:BW$101,装备数值!$BG$50:$BG$101,"="&amp;新怪物属性!$CP$2,装备数值!$BH$50:$BH$101,"&lt;="&amp;新怪物属性!$CP82)+SUMIFS(装备数值!BW$50:BW$101,装备数值!$BG$50:$BG$101,"="&amp;新怪物属性!$CQ$2,装备数值!$BH$50:$BH$101,"&lt;="&amp;新怪物属性!$CQ82)+SUMIFS(装备数值!BW$50:BW$101,装备数值!$BG$50:$BG$101,"="&amp;新怪物属性!$CR$2,装备数值!$BH$50:$BH$101,"&lt;="&amp;新怪物属性!$CR82)</f>
        <v>0</v>
      </c>
      <c r="DE82" s="14">
        <f>SUMIFS(装备数值!BX$50:BX$101,装备数值!$BG$50:$BG$101,"="&amp;新怪物属性!$CF$2,装备数值!$BH$50:$BH$101,"&lt;="&amp;新怪物属性!$CF82)+SUMIFS(装备数值!BX$50:BX$101,装备数值!$BG$50:$BG$101,"="&amp;新怪物属性!$CG$2,装备数值!$BH$50:$BH$101,"&lt;="&amp;新怪物属性!$CG82)+SUMIFS(装备数值!BX$50:BX$101,装备数值!$BG$50:$BG$101,"="&amp;新怪物属性!$CH$2,装备数值!$BH$50:$BH$101,"&lt;="&amp;新怪物属性!$CH82)+SUMIFS(装备数值!BX$50:BX$101,装备数值!$BG$50:$BG$101,"="&amp;新怪物属性!$CI$2,装备数值!$BH$50:$BH$101,"&lt;="&amp;新怪物属性!$CI82)+SUMIFS(装备数值!BX$50:BX$101,装备数值!$BG$50:$BG$101,"="&amp;新怪物属性!$CJ$2,装备数值!$BH$50:$BH$101,"&lt;="&amp;新怪物属性!$CJ82)+SUMIFS(装备数值!BX$50:BX$101,装备数值!$BG$50:$BG$101,"="&amp;新怪物属性!$CK$2,装备数值!$BH$50:$BH$101,"&lt;="&amp;新怪物属性!$CK82)+SUMIFS(装备数值!BX$50:BX$101,装备数值!$BG$50:$BG$101,"="&amp;新怪物属性!$CL$2,装备数值!$BH$50:$BH$101,"&lt;="&amp;新怪物属性!$CL82)+SUMIFS(装备数值!BX$50:BX$101,装备数值!$BG$50:$BG$101,"="&amp;新怪物属性!$CM$2,装备数值!$BH$50:$BH$101,"&lt;="&amp;新怪物属性!$CM82)+SUMIFS(装备数值!BX$50:BX$101,装备数值!$BG$50:$BG$101,"="&amp;新怪物属性!$CN$2,装备数值!$BH$50:$BH$101,"&lt;="&amp;新怪物属性!$CN82)+SUMIFS(装备数值!BX$50:BX$101,装备数值!$BG$50:$BG$101,"="&amp;新怪物属性!$CO$2,装备数值!$BH$50:$BH$101,"&lt;="&amp;新怪物属性!$CO82)+SUMIFS(装备数值!BX$50:BX$101,装备数值!$BG$50:$BG$101,"="&amp;新怪物属性!$CP$2,装备数值!$BH$50:$BH$101,"&lt;="&amp;新怪物属性!$CP82)+SUMIFS(装备数值!BX$50:BX$101,装备数值!$BG$50:$BG$101,"="&amp;新怪物属性!$CQ$2,装备数值!$BH$50:$BH$101,"&lt;="&amp;新怪物属性!$CQ82)+SUMIFS(装备数值!BX$50:BX$101,装备数值!$BG$50:$BG$101,"="&amp;新怪物属性!$CR$2,装备数值!$BH$50:$BH$101,"&lt;="&amp;新怪物属性!$CR82)</f>
        <v>0</v>
      </c>
      <c r="DH82" s="14">
        <f>INDEX(装备数值!$I$13:$M$116,新怪物属性!$P82*8+1,DH$2)*$X82+INDEX(装备数值!$I$13:$M$116,新怪物属性!$Q82*8+2,DH$2)*$Y82+INDEX(装备数值!$I$13:$M$116,新怪物属性!$S82*8+3,DH$2)*$Z82+INDEX(装备数值!$I$13:$M$116,新怪物属性!$R82*8+4,DH$2)*$AA82+INDEX(装备数值!$I$13:$M$116,新怪物属性!$T82*8+5,DH$2)*$AB82+INDEX(装备数值!$I$13:$M$116,新怪物属性!$U82*8+6,DH$2)*$AC82+INDEX(装备数值!$I$13:$M$116,新怪物属性!$V82*8+7,DH$2)*$AD82+INDEX(装备数值!$I$13:$M$116,新怪物属性!$W82*8+8,DH$2)*$AE82</f>
        <v>83600</v>
      </c>
      <c r="DI82" s="14">
        <f>INDEX(装备数值!$I$13:$M$116,新怪物属性!$P82*8+1,DI$2)*$X82+INDEX(装备数值!$I$13:$M$116,新怪物属性!$Q82*8+2,DI$2)*$Y82+INDEX(装备数值!$I$13:$M$116,新怪物属性!$S82*8+3,DI$2)*$Z82+INDEX(装备数值!$I$13:$M$116,新怪物属性!$R82*8+4,DI$2)*$AA82+INDEX(装备数值!$I$13:$M$116,新怪物属性!$T82*8+5,DI$2)*$AB82+INDEX(装备数值!$I$13:$M$116,新怪物属性!$U82*8+6,DI$2)*$AC82+INDEX(装备数值!$I$13:$M$116,新怪物属性!$V82*8+7,DI$2)*$AD82+INDEX(装备数值!$I$13:$M$116,新怪物属性!$W82*8+8,DI$2)*$AE82</f>
        <v>627000</v>
      </c>
      <c r="DJ82" s="14">
        <f>INDEX(装备数值!$I$13:$M$116,新怪物属性!$P82*8+1,DJ$2)*$X82+INDEX(装备数值!$I$13:$M$116,新怪物属性!$Q82*8+2,DJ$2)*$Y82+INDEX(装备数值!$I$13:$M$116,新怪物属性!$S82*8+3,DJ$2)*$Z82+INDEX(装备数值!$I$13:$M$116,新怪物属性!$R82*8+4,DJ$2)*$AA82+INDEX(装备数值!$I$13:$M$116,新怪物属性!$T82*8+5,DJ$2)*$AB82+INDEX(装备数值!$I$13:$M$116,新怪物属性!$U82*8+6,DJ$2)*$AC82+INDEX(装备数值!$I$13:$M$116,新怪物属性!$V82*8+7,DJ$2)*$AD82+INDEX(装备数值!$I$13:$M$116,新怪物属性!$W82*8+8,DJ$2)*$AE82</f>
        <v>41800</v>
      </c>
      <c r="DK82" s="14">
        <f>INDEX(装备数值!$I$13:$M$116,新怪物属性!$P82*8+1,DK$2)*$X82+INDEX(装备数值!$I$13:$M$116,新怪物属性!$Q82*8+2,DK$2)*$Y82+INDEX(装备数值!$I$13:$M$116,新怪物属性!$S82*8+3,DK$2)*$Z82+INDEX(装备数值!$I$13:$M$116,新怪物属性!$R82*8+4,DK$2)*$AA82+INDEX(装备数值!$I$13:$M$116,新怪物属性!$T82*8+5,DK$2)*$AB82+INDEX(装备数值!$I$13:$M$116,新怪物属性!$U82*8+6,DK$2)*$AC82+INDEX(装备数值!$I$13:$M$116,新怪物属性!$V82*8+7,DK$2)*$AD82+INDEX(装备数值!$I$13:$M$116,新怪物属性!$W82*8+8,DK$2)*$AE82</f>
        <v>836000</v>
      </c>
      <c r="DL82" s="14">
        <f>INDEX(装备数值!$I$13:$M$116,新怪物属性!$P82*8+1,DL$2)*$X82+INDEX(装备数值!$I$13:$M$116,新怪物属性!$Q82*8+2,DL$2)*$Y82+INDEX(装备数值!$I$13:$M$116,新怪物属性!$S82*8+3,DL$2)*$Z82+INDEX(装备数值!$I$13:$M$116,新怪物属性!$R82*8+4,DL$2)*$AA82+INDEX(装备数值!$I$13:$M$116,新怪物属性!$T82*8+5,DL$2)*$AB82+INDEX(装备数值!$I$13:$M$116,新怪物属性!$U82*8+6,DL$2)*$AC82+INDEX(装备数值!$I$13:$M$116,新怪物属性!$V82*8+7,DL$2)*$AD82+INDEX(装备数值!$I$13:$M$116,新怪物属性!$W82*8+8,DL$2)*$AE82</f>
        <v>16340</v>
      </c>
      <c r="DO82" s="14">
        <f>INDEX(装备数值!$X$13:$AH$116,$P82*8+1,DO$2)*$AF82+INDEX(装备数值!$X$13:$AH$116,$Q82*8+2,DO$2)*$AG82+INDEX(装备数值!$X$13:$AH$116,$S82*8+3,DO$2)*$AH82+INDEX(装备数值!$X$13:$AH$116,$R82*8+4,DO$2)*$AI82+INDEX(装备数值!$X$13:$AH$116,$T82*8+5,DO$2)*$AJ82+INDEX(装备数值!$X$13:$AH$116,$U82*8+6,DO$2)*$AK82+INDEX(装备数值!$X$13:$AH$116,$V82*8+7,DO$2)*$AL82+INDEX(装备数值!$X$13:$AH$116,$W82*8+8,DO$2)*$AM82</f>
        <v>34800</v>
      </c>
      <c r="DP82" s="14">
        <f>INDEX(装备数值!$X$13:$AH$116,$P82*8+1,DP$2)*$AF82+INDEX(装备数值!$X$13:$AH$116,$Q82*8+2,DP$2)*$AG82+INDEX(装备数值!$X$13:$AH$116,$S82*8+3,DP$2)*$AH82+INDEX(装备数值!$X$13:$AH$116,$R82*8+4,DP$2)*$AI82+INDEX(装备数值!$X$13:$AH$116,$T82*8+5,DP$2)*$AJ82+INDEX(装备数值!$X$13:$AH$116,$U82*8+6,DP$2)*$AK82+INDEX(装备数值!$X$13:$AH$116,$V82*8+7,DP$2)*$AL82+INDEX(装备数值!$X$13:$AH$116,$W82*8+8,DP$2)*$AM82</f>
        <v>261000</v>
      </c>
      <c r="DQ82" s="14">
        <f>INDEX(装备数值!$X$13:$AH$116,$P82*8+1,DQ$2)*$AF82+INDEX(装备数值!$X$13:$AH$116,$Q82*8+2,DQ$2)*$AG82+INDEX(装备数值!$X$13:$AH$116,$S82*8+3,DQ$2)*$AH82+INDEX(装备数值!$X$13:$AH$116,$R82*8+4,DQ$2)*$AI82+INDEX(装备数值!$X$13:$AH$116,$T82*8+5,DQ$2)*$AJ82+INDEX(装备数值!$X$13:$AH$116,$U82*8+6,DQ$2)*$AK82+INDEX(装备数值!$X$13:$AH$116,$V82*8+7,DQ$2)*$AL82+INDEX(装备数值!$X$13:$AH$116,$W82*8+8,DQ$2)*$AM82</f>
        <v>17400</v>
      </c>
      <c r="DR82" s="14">
        <f>INDEX(装备数值!$X$13:$AH$116,$P82*8+1,DR$2)*$AF82+INDEX(装备数值!$X$13:$AH$116,$Q82*8+2,DR$2)*$AG82+INDEX(装备数值!$X$13:$AH$116,$S82*8+3,DR$2)*$AH82+INDEX(装备数值!$X$13:$AH$116,$R82*8+4,DR$2)*$AI82+INDEX(装备数值!$X$13:$AH$116,$T82*8+5,DR$2)*$AJ82+INDEX(装备数值!$X$13:$AH$116,$U82*8+6,DR$2)*$AK82+INDEX(装备数值!$X$13:$AH$116,$V82*8+7,DR$2)*$AL82+INDEX(装备数值!$X$13:$AH$116,$W82*8+8,DR$2)*$AM82</f>
        <v>372000</v>
      </c>
      <c r="DS82" s="14">
        <f>INDEX(装备数值!$X$13:$AH$116,$P82*8+1,DS$2)*$AF82+INDEX(装备数值!$X$13:$AH$116,$Q82*8+2,DS$2)*$AG82+INDEX(装备数值!$X$13:$AH$116,$S82*8+3,DS$2)*$AH82+INDEX(装备数值!$X$13:$AH$116,$R82*8+4,DS$2)*$AI82+INDEX(装备数值!$X$13:$AH$116,$T82*8+5,DS$2)*$AJ82+INDEX(装备数值!$X$13:$AH$116,$U82*8+6,DS$2)*$AK82+INDEX(装备数值!$X$13:$AH$116,$V82*8+7,DS$2)*$AL82+INDEX(装备数值!$X$13:$AH$116,$W82*8+8,DS$2)*$AM82</f>
        <v>6960</v>
      </c>
      <c r="DT82" s="14">
        <f>INDEX(装备数值!$X$13:$AH$116,$P82*8+1,DT$2)*$AF82+INDEX(装备数值!$X$13:$AH$116,$Q82*8+2,DT$2)*$AG82+INDEX(装备数值!$X$13:$AH$116,$S82*8+3,DT$2)*$AH82+INDEX(装备数值!$X$13:$AH$116,$R82*8+4,DT$2)*$AI82+INDEX(装备数值!$X$13:$AH$116,$T82*8+5,DT$2)*$AJ82+INDEX(装备数值!$X$13:$AH$116,$U82*8+6,DT$2)*$AK82+INDEX(装备数值!$X$13:$AH$116,$V82*8+7,DT$2)*$AL82+INDEX(装备数值!$X$13:$AH$116,$W82*8+8,DT$2)*$AM82</f>
        <v>27300</v>
      </c>
      <c r="DU82" s="14">
        <f>INDEX(装备数值!$X$13:$AH$116,$P82*8+1,DU$2)*$AF82+INDEX(装备数值!$X$13:$AH$116,$Q82*8+2,DU$2)*$AG82+INDEX(装备数值!$X$13:$AH$116,$S82*8+3,DU$2)*$AH82+INDEX(装备数值!$X$13:$AH$116,$R82*8+4,DU$2)*$AI82+INDEX(装备数值!$X$13:$AH$116,$T82*8+5,DU$2)*$AJ82+INDEX(装备数值!$X$13:$AH$116,$U82*8+6,DU$2)*$AK82+INDEX(装备数值!$X$13:$AH$116,$V82*8+7,DU$2)*$AL82+INDEX(装备数值!$X$13:$AH$116,$W82*8+8,DU$2)*$AM82</f>
        <v>26100</v>
      </c>
      <c r="DV82" s="14">
        <f>INDEX(装备数值!$X$13:$AH$116,$P82*8+1,DV$2)*$AF82+INDEX(装备数值!$X$13:$AH$116,$Q82*8+2,DV$2)*$AG82+INDEX(装备数值!$X$13:$AH$116,$S82*8+3,DV$2)*$AH82+INDEX(装备数值!$X$13:$AH$116,$R82*8+4,DV$2)*$AI82+INDEX(装备数值!$X$13:$AH$116,$T82*8+5,DV$2)*$AJ82+INDEX(装备数值!$X$13:$AH$116,$U82*8+6,DV$2)*$AK82+INDEX(装备数值!$X$13:$AH$116,$V82*8+7,DV$2)*$AL82+INDEX(装备数值!$X$13:$AH$116,$W82*8+8,DV$2)*$AM82</f>
        <v>27300</v>
      </c>
      <c r="DW82" s="14">
        <f>INDEX(装备数值!$X$13:$AH$116,$P82*8+1,DW$2)*$AF82+INDEX(装备数值!$X$13:$AH$116,$Q82*8+2,DW$2)*$AG82+INDEX(装备数值!$X$13:$AH$116,$S82*8+3,DW$2)*$AH82+INDEX(装备数值!$X$13:$AH$116,$R82*8+4,DW$2)*$AI82+INDEX(装备数值!$X$13:$AH$116,$T82*8+5,DW$2)*$AJ82+INDEX(装备数值!$X$13:$AH$116,$U82*8+6,DW$2)*$AK82+INDEX(装备数值!$X$13:$AH$116,$V82*8+7,DW$2)*$AL82+INDEX(装备数值!$X$13:$AH$116,$W82*8+8,DW$2)*$AM82</f>
        <v>26100</v>
      </c>
      <c r="DX82" s="14">
        <f>INDEX(装备数值!$X$13:$AH$116,$P82*8+1,DX$2)*$AF82+INDEX(装备数值!$X$13:$AH$116,$Q82*8+2,DX$2)*$AG82+INDEX(装备数值!$X$13:$AH$116,$S82*8+3,DX$2)*$AH82+INDEX(装备数值!$X$13:$AH$116,$R82*8+4,DX$2)*$AI82+INDEX(装备数值!$X$13:$AH$116,$T82*8+5,DX$2)*$AJ82+INDEX(装备数值!$X$13:$AH$116,$U82*8+6,DX$2)*$AK82+INDEX(装备数值!$X$13:$AH$116,$V82*8+7,DX$2)*$AL82+INDEX(装备数值!$X$13:$AH$116,$W82*8+8,DX$2)*$AM82</f>
        <v>58</v>
      </c>
      <c r="DY82" s="14">
        <f>INDEX(装备数值!$X$13:$AH$116,$P82*8+1,DY$2)*$AF82+INDEX(装备数值!$X$13:$AH$116,$Q82*8+2,DY$2)*$AG82+INDEX(装备数值!$X$13:$AH$116,$S82*8+3,DY$2)*$AH82+INDEX(装备数值!$X$13:$AH$116,$R82*8+4,DY$2)*$AI82+INDEX(装备数值!$X$13:$AH$116,$T82*8+5,DY$2)*$AJ82+INDEX(装备数值!$X$13:$AH$116,$U82*8+6,DY$2)*$AK82+INDEX(装备数值!$X$13:$AH$116,$V82*8+7,DY$2)*$AL82+INDEX(装备数值!$X$13:$AH$116,$W82*8+8,DY$2)*$AM82</f>
        <v>58</v>
      </c>
      <c r="EA82" s="14">
        <f>INDEX(装备数值!$AN$17:$AN$117,MATCH(MIN($X82:$AE82),装备数值!$AO$17:$AO$117,1))</f>
        <v>38</v>
      </c>
      <c r="EB82" s="14">
        <f>IF(COUNTIF($P82:$W82,"&gt;"&amp;0)=8,INDEX(装备数值!AR$17:AR$117,$EA82+1),0)</f>
        <v>11324</v>
      </c>
      <c r="EC82" s="14">
        <f>IF(COUNTIF($P82:$W82,"&gt;"&amp;0)=8,INDEX(装备数值!AS$17:AS$117,$EA82+1),0)</f>
        <v>85500</v>
      </c>
      <c r="ED82" s="14">
        <f>IF(COUNTIF($P82:$W82,"&gt;"&amp;0)=8,INDEX(装备数值!AT$17:AT$117,$EA82+1),0)</f>
        <v>5624</v>
      </c>
      <c r="EE82" s="14">
        <f>IF(COUNTIF($P82:$W82,"&gt;"&amp;0)=8,INDEX(装备数值!AU$17:AU$117,$EA82+1),0)</f>
        <v>114000</v>
      </c>
      <c r="EF82" s="14">
        <f>IF(COUNTIF($P82:$W82,"&gt;"&amp;0)=8,INDEX(装备数值!AV$17:AV$117,$EA82+1),0)</f>
        <v>2280</v>
      </c>
      <c r="EH82" s="14">
        <f>INDEX(装备数值!$AY$17:$AY$77,MATCH(新怪物属性!AF82,装备数值!$AZ$17:$AZ$77,1))</f>
        <v>33</v>
      </c>
      <c r="EI82" s="26">
        <f>INDEX(装备数值!BA$17:BA$77,新怪物属性!EH82+1)</f>
        <v>0.55500000000000005</v>
      </c>
      <c r="EJ82" s="26">
        <f>INDEX(装备数值!BA$17:BA$77,新怪物属性!EH82+1)</f>
        <v>0.55500000000000005</v>
      </c>
      <c r="EL82" s="14">
        <f t="shared" si="144"/>
        <v>21</v>
      </c>
      <c r="EM82" s="14">
        <f>VLOOKUP(EL82,军阶与晶片数值!$W$6:$X$27,2)</f>
        <v>5</v>
      </c>
      <c r="EN82" s="14">
        <f>INDEX(军阶与晶片数值!Y$6:Y$27,$EM82+1)</f>
        <v>500</v>
      </c>
      <c r="EO82" s="14">
        <f>INDEX(军阶与晶片数值!Z$6:Z$27,$EM82+1)</f>
        <v>500</v>
      </c>
      <c r="EP82" s="14">
        <f>INDEX(军阶与晶片数值!AA$6:AA$27,$EM82+1)</f>
        <v>500</v>
      </c>
      <c r="EQ82" s="14">
        <f>INDEX(军阶与晶片数值!AB$6:AB$27,$EM82+1)</f>
        <v>500</v>
      </c>
      <c r="ER82" s="29">
        <f>INDEX(军阶与晶片数值!AC$6:AC$27,$EM82+1)</f>
        <v>30</v>
      </c>
      <c r="ES82" s="29">
        <f>INDEX(军阶与晶片数值!AD$6:AD$27,$EM82+1)</f>
        <v>15</v>
      </c>
      <c r="EU82" s="26">
        <f>INDEX(军阶与晶片数值!I$6:I$16,AN82+1)</f>
        <v>6.5000000000000002E-2</v>
      </c>
      <c r="EV82" s="26">
        <f>INDEX(军阶与晶片数值!M$6:M$16,AO82+1)</f>
        <v>6.5000000000000002E-2</v>
      </c>
      <c r="EW82" s="26">
        <f>INDEX(军阶与晶片数值!J$6:J$16,AP82+1)</f>
        <v>6.5000000000000002E-2</v>
      </c>
      <c r="EX82" s="26">
        <f>INDEX(军阶与晶片数值!K$6:K$16,AQ82+1)</f>
        <v>0.13</v>
      </c>
      <c r="EY82" s="26">
        <f>INDEX(军阶与晶片数值!L$6:L$16,AR82+1)</f>
        <v>0.13</v>
      </c>
      <c r="EZ82" s="28">
        <f>INDEX(军阶与晶片数值!N$6:N$16,AS82+1)</f>
        <v>0</v>
      </c>
      <c r="FA82" s="28">
        <f>INDEX(军阶与晶片数值!O$6:O$16,AT82+1)</f>
        <v>0</v>
      </c>
      <c r="FB82" s="28">
        <f>INDEX(军阶与晶片数值!P$6:P$16,AU82+1)</f>
        <v>0</v>
      </c>
      <c r="FC82" s="28">
        <f>INDEX(军阶与晶片数值!Q$6:Q$16,AV82+1)</f>
        <v>0</v>
      </c>
      <c r="FD82" s="26">
        <f>INDEX(军阶与晶片数值!R$6:R$16,AW82+1)</f>
        <v>0.13</v>
      </c>
      <c r="FE82" s="26">
        <f>INDEX(军阶与晶片数值!S$6:S$16,AX82+1)</f>
        <v>0.13</v>
      </c>
      <c r="FF82" s="26">
        <f>INDEX(军阶与晶片数值!T$6:T$16,AY82+1)</f>
        <v>0</v>
      </c>
      <c r="FG82" s="26">
        <f>INDEX(军阶与晶片数值!U$6:U$16,AZ82+1)</f>
        <v>0</v>
      </c>
      <c r="FI82" s="26">
        <f>INDEX(军阶与晶片数值!$C$6:$C$36,新怪物属性!$BA82+1)</f>
        <v>0.85</v>
      </c>
      <c r="FJ82" s="26">
        <f>INDEX(军阶与晶片数值!$C$6:$C$36,新怪物属性!$BA82+1)</f>
        <v>0.85</v>
      </c>
      <c r="FK82" s="26">
        <f>INDEX(军阶与晶片数值!$C$6:$C$36,新怪物属性!$BA82+1)</f>
        <v>0.85</v>
      </c>
      <c r="FL82" s="26">
        <f>INDEX(军阶与晶片数值!$C$6:$C$36,新怪物属性!$BA82+1)</f>
        <v>0.85</v>
      </c>
      <c r="FM82" s="26">
        <f>INDEX(军阶与晶片数值!$C$6:$C$36,新怪物属性!$BA82+1)</f>
        <v>0.85</v>
      </c>
      <c r="FO82" s="14">
        <f>INDEX(战舰突破!$H$6:$H$18,新怪物属性!$J82+1)+INDEX(战舰突破!$H$23:$H$35,新怪物属性!$K82+1)+INDEX(战舰突破!$H$40:$H$52,新怪物属性!$L82+1)</f>
        <v>200</v>
      </c>
      <c r="FP82" s="14">
        <f>INDEX(战舰突破!$I$6:$I$18,新怪物属性!$J82+1)+INDEX(战舰突破!$I$23:$I$35,新怪物属性!$K82+1)+INDEX(战舰突破!$I$40:$I$52,新怪物属性!$L82+1)</f>
        <v>200</v>
      </c>
      <c r="FQ82" s="14">
        <f>INDEX(战舰突破!$J$6:$J$18,新怪物属性!$J82+1)+INDEX(战舰突破!$J$23:$J$35,新怪物属性!$K82+1)+INDEX(战舰突破!$J$40:$J$52,新怪物属性!$L82+1)</f>
        <v>0</v>
      </c>
      <c r="FR82" s="14">
        <f>INDEX(战舰突破!$K$6:$K$18,新怪物属性!$J82+1)+INDEX(战舰突破!$K$23:$K$35,新怪物属性!$K82+1)+INDEX(战舰突破!$K$40:$K$52,新怪物属性!$L82+1)</f>
        <v>0</v>
      </c>
      <c r="FS82" s="14">
        <f>INDEX(战舰突破!$L$6:$L$18,新怪物属性!$J82+1)+INDEX(战舰突破!$L$23:$L$35,新怪物属性!$K82+1)+INDEX(战舰突破!$L$40:$L$52,新怪物属性!$L82+1)</f>
        <v>200</v>
      </c>
      <c r="FT82" s="18">
        <f>INDEX(战舰突破!$N$6:$N$18,新怪物属性!$J82+1)+INDEX(战舰突破!$N$23:$N$35,新怪物属性!$K82+1)+INDEX(战舰突破!$N$40:$N$52,新怪物属性!$L82+1)</f>
        <v>0</v>
      </c>
      <c r="FU82" s="18">
        <f>INDEX(战舰突破!$O$6:$O$18,新怪物属性!$J82+1)+INDEX(战舰突破!$O$23:$O$35,新怪物属性!$K82+1)+INDEX(战舰突破!$O$40:$O$52,新怪物属性!$L82+1)</f>
        <v>1</v>
      </c>
      <c r="FV82" s="18">
        <f>INDEX(战舰突破!$P$6:$P$18,新怪物属性!$J82+1)+INDEX(战舰突破!$P$23:$P$35,新怪物属性!$K82+1)+INDEX(战舰突破!$P$40:$P$52,新怪物属性!$L82+1)</f>
        <v>0</v>
      </c>
      <c r="FW82" s="18">
        <f>INDEX(战舰突破!$Q$6:$Q$18,新怪物属性!$J82+1)+INDEX(战舰突破!$Q$23:$Q$35,新怪物属性!$K82+1)+INDEX(战舰突破!$Q$40:$Q$52,新怪物属性!$L82+1)</f>
        <v>0.3</v>
      </c>
      <c r="FX82" s="18">
        <f>INDEX(战舰突破!$R$6:$R$18,新怪物属性!$J82+1)+INDEX(战舰突破!$R$23:$R$35,新怪物属性!$K82+1)+INDEX(战舰突破!$R$40:$R$52,新怪物属性!$L82+1)</f>
        <v>0</v>
      </c>
      <c r="FY82" s="18">
        <f>INDEX(战舰突破!$M$6:$M$18,新怪物属性!$J82+1)+INDEX(战舰突破!$M$23:$M$35,新怪物属性!$K82+1)+INDEX(战舰突破!$M$40:$M$52,新怪物属性!$L82+1)</f>
        <v>0.2</v>
      </c>
      <c r="FZ82" s="22">
        <f>INDEX(战舰突破!$W$6:$W$18,新怪物属性!$J82+1)+INDEX(战舰突破!$W$23:$W$35,新怪物属性!$K82+1)+INDEX(战舰突破!$W$40:$W$52,新怪物属性!$L82+1)</f>
        <v>0.5</v>
      </c>
      <c r="GC82" s="14">
        <f>INDEX(战舰突破!$S$6:$S$18,新怪物属性!$J82+1)</f>
        <v>0</v>
      </c>
      <c r="GD82" s="14">
        <f>INDEX(战舰突破!$T$6:$T$18,新怪物属性!$J82+1)</f>
        <v>0.5</v>
      </c>
      <c r="GE82" s="14">
        <f>INDEX(战舰突破!$U$6:$U$18,新怪物属性!$J82+1)</f>
        <v>0.1</v>
      </c>
      <c r="GF82" s="14">
        <f>INDEX(战舰突破!$V$6:$V$18,新怪物属性!$J82+1)</f>
        <v>1</v>
      </c>
      <c r="GG82" s="14">
        <f>INDEX(战舰突破!$X$6:$X$18,新怪物属性!$J82+1)</f>
        <v>9</v>
      </c>
      <c r="GI82" s="14">
        <f>INDEX(战舰突破!$S$23:$S$35,新怪物属性!$J82+1)</f>
        <v>0.6</v>
      </c>
      <c r="GJ82" s="14">
        <f>INDEX(战舰突破!$T$23:$T$35,新怪物属性!$J82+1)</f>
        <v>0.55000000000000004</v>
      </c>
      <c r="GK82" s="14">
        <f>INDEX(战舰突破!$U$23:$U$35,新怪物属性!$J82+1)</f>
        <v>0.1</v>
      </c>
      <c r="GL82" s="14">
        <f>INDEX(战舰突破!$V$23:$V$35,新怪物属性!$J82+1)</f>
        <v>1</v>
      </c>
      <c r="GM82" s="14">
        <f>INDEX(战舰突破!$X$23:$X$35,新怪物属性!$J82+1)</f>
        <v>135</v>
      </c>
      <c r="GO82" s="14">
        <f>INDEX(战舰突破!$S$40:$S$52,新怪物属性!$J82+1)</f>
        <v>0.6</v>
      </c>
      <c r="GP82" s="14">
        <f>INDEX(战舰突破!$T$40:$T$52,新怪物属性!$J82+1)</f>
        <v>0.25</v>
      </c>
      <c r="GQ82" s="14">
        <f>INDEX(战舰突破!$U$40:$U$52,新怪物属性!$J82+1)</f>
        <v>0.1</v>
      </c>
      <c r="GR82" s="14">
        <f>INDEX(战舰突破!$V$40:$V$52,新怪物属性!$J82+1)</f>
        <v>1</v>
      </c>
      <c r="GS82" s="14">
        <f>INDEX(战舰突破!$X$40:$X$52,新怪物属性!$J82+1)</f>
        <v>225</v>
      </c>
      <c r="GV82" s="14">
        <v>2</v>
      </c>
      <c r="GW82" s="14">
        <v>27</v>
      </c>
      <c r="GX82" s="14">
        <v>1</v>
      </c>
      <c r="GY82" s="14">
        <v>25</v>
      </c>
      <c r="GZ82" s="14">
        <v>3</v>
      </c>
      <c r="HA82" s="14">
        <v>22</v>
      </c>
      <c r="HB82" s="14">
        <v>1</v>
      </c>
      <c r="HC82" s="14">
        <v>20</v>
      </c>
      <c r="HD82" s="14">
        <v>1</v>
      </c>
      <c r="HE82" s="14">
        <v>4</v>
      </c>
      <c r="HF82" s="14">
        <v>1</v>
      </c>
      <c r="HG82" s="14">
        <v>8</v>
      </c>
      <c r="HH82" s="14">
        <v>0</v>
      </c>
      <c r="HI82" s="14">
        <v>13</v>
      </c>
      <c r="HJ82" s="14">
        <v>1</v>
      </c>
      <c r="HK82" s="14">
        <v>3</v>
      </c>
      <c r="HL82" s="14">
        <v>0</v>
      </c>
      <c r="HM82" s="14">
        <v>0</v>
      </c>
      <c r="HN82" s="14">
        <v>0</v>
      </c>
      <c r="HO82" s="14">
        <v>0</v>
      </c>
      <c r="HP82" s="14">
        <v>0</v>
      </c>
      <c r="HQ82" s="14">
        <v>0</v>
      </c>
      <c r="HR82" s="14">
        <v>0</v>
      </c>
      <c r="HS82" s="14">
        <v>0</v>
      </c>
      <c r="HT82" s="14">
        <v>0</v>
      </c>
      <c r="HU82" s="14">
        <v>0</v>
      </c>
      <c r="HX82" s="14">
        <v>7</v>
      </c>
      <c r="HY82" s="14">
        <v>6</v>
      </c>
      <c r="IB82" s="14">
        <f>IF($GV82=0,0,INDEX(战宠!P$15:P$27,新怪物属性!$GV$3)*(INDEX(战宠!$U$7:$Y$10,1,新怪物属性!$GV82)))*(新怪物属性!$GW82+4)
+IF($GX82=0,0,INDEX(战宠!P$15:P$27,新怪物属性!$GX$3)*(INDEX(战宠!$U$7:$Y$10,1,新怪物属性!$GX82)))*(新怪物属性!$GY82+4)
+IF($GZ82=0,0,INDEX(战宠!P$15:P$27,新怪物属性!$GZ$3)*(INDEX(战宠!$U$7:$Y$10,1,新怪物属性!$GZ82)))*(新怪物属性!$HA82+4)
+IF($HB82=0,0,INDEX(战宠!P$15:P$27,新怪物属性!$HB$3)*(INDEX(战宠!$U$7:$Y$10,1,新怪物属性!$HB82)))*(新怪物属性!$HC82+4)
+IF($HD82=0,0,INDEX(战宠!P$15:P$27,新怪物属性!$HD$3)*(INDEX(战宠!$U$7:$Y$10,1,新怪物属性!$HD82)))*(新怪物属性!$HE82+4)
+IF($HF82=0,0,INDEX(战宠!P$15:P$27,新怪物属性!$HF$3)*(INDEX(战宠!$U$7:$Y$10,1,新怪物属性!$HF82)))*(新怪物属性!$HG82+4)
+IF($HH82=0,0,INDEX(战宠!P$15:P$27,新怪物属性!$HH$3)*(INDEX(战宠!$U$7:$Y$10,1,新怪物属性!$HH82)))*(新怪物属性!$HI82+4)
+IF($HJ82=0,0,INDEX(战宠!P$15:P$27,新怪物属性!$HJ$3)*(INDEX(战宠!$U$7:$Y$10,1,新怪物属性!$HJ82)))*(新怪物属性!$HK82+4)
+IF($HL82=0,0,INDEX(战宠!P$15:P$27,新怪物属性!$HL$3)*(INDEX(战宠!$U$7:$Y$10,1,新怪物属性!$HL82)))*(新怪物属性!$HM82+4)
+IF($HN82=0,0,INDEX(战宠!P$15:P$27,新怪物属性!$HN$3)*(INDEX(战宠!$U$7:$Y$10,1,新怪物属性!$HN82)))*(新怪物属性!$HO82+4)
+IF($HP82=0,0,INDEX(战宠!P$15:P$27,新怪物属性!$HP$3)*(INDEX(战宠!$U$7:$Y$10,1,新怪物属性!$HP82)))*(新怪物属性!$HQ82+4)
+IF($HR82=0,0,INDEX(战宠!P$15:P$27,新怪物属性!$HR$3)*(INDEX(战宠!$U$7:$Y$10,1,新怪物属性!$HR82)))*(新怪物属性!$HS82+4)
+IF($HT82=0,0,INDEX(战宠!P$15:P$27,新怪物属性!$HT$3)*(INDEX(战宠!$U$7:$Y$10,1,新怪物属性!$HT82)))*(新怪物属性!$HU82+4)</f>
        <v>153600</v>
      </c>
      <c r="IC82" s="14">
        <f>IF($GV82=0,0,INDEX(战宠!Q$15:Q$27,新怪物属性!$GV$3)*(INDEX(战宠!$U$7:$Y$10,1,新怪物属性!$GV82)))*(新怪物属性!$GW82+4)
+IF($GX82=0,0,INDEX(战宠!Q$15:Q$27,新怪物属性!$GX$3)*(INDEX(战宠!$U$7:$Y$10,1,新怪物属性!$GX82)))*(新怪物属性!$GY82+4)
+IF($GZ82=0,0,INDEX(战宠!Q$15:Q$27,新怪物属性!$GZ$3)*(INDEX(战宠!$U$7:$Y$10,1,新怪物属性!$GZ82)))*(新怪物属性!$HA82+4)
+IF($HB82=0,0,INDEX(战宠!Q$15:Q$27,新怪物属性!$HB$3)*(INDEX(战宠!$U$7:$Y$10,1,新怪物属性!$HB82)))*(新怪物属性!$HC82+4)
+IF($HD82=0,0,INDEX(战宠!Q$15:Q$27,新怪物属性!$HD$3)*(INDEX(战宠!$U$7:$Y$10,1,新怪物属性!$HD82)))*(新怪物属性!$HE82+4)
+IF($HF82=0,0,INDEX(战宠!Q$15:Q$27,新怪物属性!$HF$3)*(INDEX(战宠!$U$7:$Y$10,1,新怪物属性!$HF82)))*(新怪物属性!$HG82+4)
+IF($HH82=0,0,INDEX(战宠!Q$15:Q$27,新怪物属性!$HH$3)*(INDEX(战宠!$U$7:$Y$10,1,新怪物属性!$HH82)))*(新怪物属性!$HI82+4)
+IF($HJ82=0,0,INDEX(战宠!Q$15:Q$27,新怪物属性!$HJ$3)*(INDEX(战宠!$U$7:$Y$10,1,新怪物属性!$HJ82)))*(新怪物属性!$HK82+4)
+IF($HL82=0,0,INDEX(战宠!Q$15:Q$27,新怪物属性!$HL$3)*(INDEX(战宠!$U$7:$Y$10,1,新怪物属性!$HL82)))*(新怪物属性!$HM82+4)
+IF($HN82=0,0,INDEX(战宠!Q$15:Q$27,新怪物属性!$HN$3)*(INDEX(战宠!$U$7:$Y$10,1,新怪物属性!$HN82)))*(新怪物属性!$HO82+4)
+IF($HP82=0,0,INDEX(战宠!Q$15:Q$27,新怪物属性!$HP$3)*(INDEX(战宠!$U$7:$Y$10,1,新怪物属性!$HP82)))*(新怪物属性!$HQ82+4)
+IF($HR82=0,0,INDEX(战宠!Q$15:Q$27,新怪物属性!$HR$3)*(INDEX(战宠!$U$7:$Y$10,1,新怪物属性!$HR82)))*(新怪物属性!$HS82+4)
+IF($HT82=0,0,INDEX(战宠!Q$15:Q$27,新怪物属性!$HT$3)*(INDEX(战宠!$U$7:$Y$10,1,新怪物属性!$HT82)))*(新怪物属性!$HU82+4)</f>
        <v>1059000</v>
      </c>
      <c r="ID82" s="14">
        <f>IF($GV82=0,0,INDEX(战宠!R$15:R$27,新怪物属性!$GV$3)*(INDEX(战宠!$U$7:$Y$10,1,新怪物属性!$GV82)))*(新怪物属性!$GW82+4)
+IF($GX82=0,0,INDEX(战宠!R$15:R$27,新怪物属性!$GX$3)*(INDEX(战宠!$U$7:$Y$10,1,新怪物属性!$GX82)))*(新怪物属性!$GY82+4)
+IF($GZ82=0,0,INDEX(战宠!R$15:R$27,新怪物属性!$GZ$3)*(INDEX(战宠!$U$7:$Y$10,1,新怪物属性!$GZ82)))*(新怪物属性!$HA82+4)
+IF($HB82=0,0,INDEX(战宠!R$15:R$27,新怪物属性!$HB$3)*(INDEX(战宠!$U$7:$Y$10,1,新怪物属性!$HB82)))*(新怪物属性!$HC82+4)
+IF($HD82=0,0,INDEX(战宠!R$15:R$27,新怪物属性!$HD$3)*(INDEX(战宠!$U$7:$Y$10,1,新怪物属性!$HD82)))*(新怪物属性!$HE82+4)
+IF($HF82=0,0,INDEX(战宠!R$15:R$27,新怪物属性!$HF$3)*(INDEX(战宠!$U$7:$Y$10,1,新怪物属性!$HF82)))*(新怪物属性!$HG82+4)
+IF($HH82=0,0,INDEX(战宠!R$15:R$27,新怪物属性!$HH$3)*(INDEX(战宠!$U$7:$Y$10,1,新怪物属性!$HH82)))*(新怪物属性!$HI82+4)
+IF($HJ82=0,0,INDEX(战宠!R$15:R$27,新怪物属性!$HJ$3)*(INDEX(战宠!$U$7:$Y$10,1,新怪物属性!$HJ82)))*(新怪物属性!$HK82+4)
+IF($HL82=0,0,INDEX(战宠!R$15:R$27,新怪物属性!$HL$3)*(INDEX(战宠!$U$7:$Y$10,1,新怪物属性!$HL82)))*(新怪物属性!$HM82+4)
+IF($HN82=0,0,INDEX(战宠!R$15:R$27,新怪物属性!$HN$3)*(INDEX(战宠!$U$7:$Y$10,1,新怪物属性!$HN82)))*(新怪物属性!$HO82+4)
+IF($HP82=0,0,INDEX(战宠!R$15:R$27,新怪物属性!$HP$3)*(INDEX(战宠!$U$7:$Y$10,1,新怪物属性!$HP82)))*(新怪物属性!$HQ82+4)
+IF($HR82=0,0,INDEX(战宠!R$15:R$27,新怪物属性!$HR$3)*(INDEX(战宠!$U$7:$Y$10,1,新怪物属性!$HR82)))*(新怪物属性!$HS82+4)
+IF($HT82=0,0,INDEX(战宠!R$15:R$27,新怪物属性!$HT$3)*(INDEX(战宠!$U$7:$Y$10,1,新怪物属性!$HT82)))*(新怪物属性!$HU82+4)</f>
        <v>83000</v>
      </c>
      <c r="IE82" s="14">
        <f>IF($GV82=0,0,INDEX(战宠!S$15:S$27,新怪物属性!$GV$3)*(INDEX(战宠!$U$7:$Y$10,1,新怪物属性!$GV82)))*(新怪物属性!$GW82+4)
+IF($GX82=0,0,INDEX(战宠!S$15:S$27,新怪物属性!$GX$3)*(INDEX(战宠!$U$7:$Y$10,1,新怪物属性!$GX82)))*(新怪物属性!$GY82+4)
+IF($GZ82=0,0,INDEX(战宠!S$15:S$27,新怪物属性!$GZ$3)*(INDEX(战宠!$U$7:$Y$10,1,新怪物属性!$GZ82)))*(新怪物属性!$HA82+4)
+IF($HB82=0,0,INDEX(战宠!S$15:S$27,新怪物属性!$HB$3)*(INDEX(战宠!$U$7:$Y$10,1,新怪物属性!$HB82)))*(新怪物属性!$HC82+4)
+IF($HD82=0,0,INDEX(战宠!S$15:S$27,新怪物属性!$HD$3)*(INDEX(战宠!$U$7:$Y$10,1,新怪物属性!$HD82)))*(新怪物属性!$HE82+4)
+IF($HF82=0,0,INDEX(战宠!S$15:S$27,新怪物属性!$HF$3)*(INDEX(战宠!$U$7:$Y$10,1,新怪物属性!$HF82)))*(新怪物属性!$HG82+4)
+IF($HH82=0,0,INDEX(战宠!S$15:S$27,新怪物属性!$HH$3)*(INDEX(战宠!$U$7:$Y$10,1,新怪物属性!$HH82)))*(新怪物属性!$HI82+4)
+IF($HJ82=0,0,INDEX(战宠!S$15:S$27,新怪物属性!$HJ$3)*(INDEX(战宠!$U$7:$Y$10,1,新怪物属性!$HJ82)))*(新怪物属性!$HK82+4)
+IF($HL82=0,0,INDEX(战宠!S$15:S$27,新怪物属性!$HL$3)*(INDEX(战宠!$U$7:$Y$10,1,新怪物属性!$HL82)))*(新怪物属性!$HM82+4)
+IF($HN82=0,0,INDEX(战宠!S$15:S$27,新怪物属性!$HN$3)*(INDEX(战宠!$U$7:$Y$10,1,新怪物属性!$HN82)))*(新怪物属性!$HO82+4)
+IF($HP82=0,0,INDEX(战宠!S$15:S$27,新怪物属性!$HP$3)*(INDEX(战宠!$U$7:$Y$10,1,新怪物属性!$HP82)))*(新怪物属性!$HQ82+4)
+IF($HR82=0,0,INDEX(战宠!S$15:S$27,新怪物属性!$HR$3)*(INDEX(战宠!$U$7:$Y$10,1,新怪物属性!$HR82)))*(新怪物属性!$HS82+4)
+IF($HT82=0,0,INDEX(战宠!S$15:S$27,新怪物属性!$HT$3)*(INDEX(战宠!$U$7:$Y$10,1,新怪物属性!$HT82)))*(新怪物属性!$HU82+4)</f>
        <v>2082000</v>
      </c>
      <c r="IF82" s="14">
        <f>IF($GV82=0,0,INDEX(战宠!T$15:T$27,新怪物属性!$GV$3)*(INDEX(战宠!$U$7:$Y$10,1,新怪物属性!$GV82)))*(新怪物属性!$GW82+4)
+IF($GX82=0,0,INDEX(战宠!T$15:T$27,新怪物属性!$GX$3)*(INDEX(战宠!$U$7:$Y$10,1,新怪物属性!$GX82)))*(新怪物属性!$GY82+4)
+IF($GZ82=0,0,INDEX(战宠!T$15:T$27,新怪物属性!$GZ$3)*(INDEX(战宠!$U$7:$Y$10,1,新怪物属性!$GZ82)))*(新怪物属性!$HA82+4)
+IF($HB82=0,0,INDEX(战宠!T$15:T$27,新怪物属性!$HB$3)*(INDEX(战宠!$U$7:$Y$10,1,新怪物属性!$HB82)))*(新怪物属性!$HC82+4)
+IF($HD82=0,0,INDEX(战宠!T$15:T$27,新怪物属性!$HD$3)*(INDEX(战宠!$U$7:$Y$10,1,新怪物属性!$HD82)))*(新怪物属性!$HE82+4)
+IF($HF82=0,0,INDEX(战宠!T$15:T$27,新怪物属性!$HF$3)*(INDEX(战宠!$U$7:$Y$10,1,新怪物属性!$HF82)))*(新怪物属性!$HG82+4)
+IF($HH82=0,0,INDEX(战宠!T$15:T$27,新怪物属性!$HH$3)*(INDEX(战宠!$U$7:$Y$10,1,新怪物属性!$HH82)))*(新怪物属性!$HI82+4)
+IF($HJ82=0,0,INDEX(战宠!T$15:T$27,新怪物属性!$HJ$3)*(INDEX(战宠!$U$7:$Y$10,1,新怪物属性!$HJ82)))*(新怪物属性!$HK82+4)
+IF($HL82=0,0,INDEX(战宠!T$15:T$27,新怪物属性!$HL$3)*(INDEX(战宠!$U$7:$Y$10,1,新怪物属性!$HL82)))*(新怪物属性!$HM82+4)
+IF($HN82=0,0,INDEX(战宠!T$15:T$27,新怪物属性!$HN$3)*(INDEX(战宠!$U$7:$Y$10,1,新怪物属性!$HN82)))*(新怪物属性!$HO82+4)
+IF($HP82=0,0,INDEX(战宠!T$15:T$27,新怪物属性!$HP$3)*(INDEX(战宠!$U$7:$Y$10,1,新怪物属性!$HP82)))*(新怪物属性!$HQ82+4)
+IF($HR82=0,0,INDEX(战宠!T$15:T$27,新怪物属性!$HR$3)*(INDEX(战宠!$U$7:$Y$10,1,新怪物属性!$HR82)))*(新怪物属性!$HS82+4)
+IF($HT82=0,0,INDEX(战宠!T$15:T$27,新怪物属性!$HT$3)*(INDEX(战宠!$U$7:$Y$10,1,新怪物属性!$HT82)))*(新怪物属性!$HU82+4)</f>
        <v>43925</v>
      </c>
      <c r="II82" s="14">
        <f>IF(HX82=0,0,INDEX(战宠!$D$15:$D$27,新怪物属性!HX82))</f>
        <v>0.3</v>
      </c>
      <c r="IJ82" s="14">
        <f>IF(HY82=0,0,INDEX(战宠!$D$15:$D$27,新怪物属性!HY82))</f>
        <v>0.2</v>
      </c>
      <c r="IM82" s="14">
        <f t="shared" si="189"/>
        <v>968444</v>
      </c>
      <c r="IN82" s="14">
        <f t="shared" si="190"/>
        <v>891368</v>
      </c>
      <c r="IO82" s="14">
        <f t="shared" si="191"/>
        <v>892314</v>
      </c>
      <c r="IP82" s="14">
        <f t="shared" si="192"/>
        <v>968444</v>
      </c>
      <c r="IQ82" s="14">
        <f t="shared" si="193"/>
        <v>968444</v>
      </c>
      <c r="IR82" s="14">
        <f t="shared" si="145"/>
        <v>10800752</v>
      </c>
      <c r="IS82" s="14">
        <f t="shared" si="146"/>
        <v>318366</v>
      </c>
      <c r="IT82" s="14">
        <f t="shared" si="147"/>
        <v>7791569</v>
      </c>
      <c r="IU82" s="14">
        <f t="shared" si="148"/>
        <v>177874</v>
      </c>
      <c r="IV82" s="28">
        <f t="shared" si="149"/>
        <v>29050</v>
      </c>
      <c r="IW82" s="28">
        <f t="shared" si="150"/>
        <v>27850</v>
      </c>
      <c r="IX82" s="28">
        <f t="shared" si="151"/>
        <v>29050</v>
      </c>
      <c r="IY82" s="28">
        <f t="shared" si="152"/>
        <v>27850</v>
      </c>
      <c r="IZ82" s="28">
        <f t="shared" si="153"/>
        <v>1.8450074999999999</v>
      </c>
      <c r="JA82" s="28">
        <f t="shared" si="154"/>
        <v>1.8450074999999999</v>
      </c>
      <c r="JB82" s="28">
        <f t="shared" si="155"/>
        <v>88</v>
      </c>
      <c r="JC82" s="28">
        <f t="shared" si="156"/>
        <v>73</v>
      </c>
      <c r="JD82" s="14">
        <f t="shared" si="157"/>
        <v>1</v>
      </c>
      <c r="JE82" s="14">
        <f t="shared" si="158"/>
        <v>1.6</v>
      </c>
      <c r="JF82" s="14">
        <f t="shared" si="159"/>
        <v>1.6</v>
      </c>
      <c r="JG82" s="18">
        <f t="shared" si="160"/>
        <v>1.7</v>
      </c>
      <c r="JH82" s="18">
        <f t="shared" si="161"/>
        <v>1.75</v>
      </c>
      <c r="JI82" s="18">
        <f t="shared" si="162"/>
        <v>1.45</v>
      </c>
      <c r="JJ82" s="29">
        <f t="shared" si="194"/>
        <v>29200</v>
      </c>
      <c r="JK82" s="29">
        <f t="shared" si="194"/>
        <v>29500</v>
      </c>
      <c r="JL82" s="29">
        <f t="shared" si="194"/>
        <v>29500</v>
      </c>
      <c r="JM82" s="26">
        <f t="shared" si="163"/>
        <v>0.1</v>
      </c>
      <c r="JN82" s="26">
        <f t="shared" si="164"/>
        <v>0.1</v>
      </c>
      <c r="JO82" s="26">
        <f t="shared" si="165"/>
        <v>0.1</v>
      </c>
      <c r="JP82" s="14">
        <f t="shared" si="166"/>
        <v>3</v>
      </c>
      <c r="JQ82" s="14">
        <f t="shared" si="167"/>
        <v>3</v>
      </c>
      <c r="JR82" s="14">
        <f t="shared" si="168"/>
        <v>3</v>
      </c>
      <c r="JS82" s="14">
        <f t="shared" si="169"/>
        <v>9</v>
      </c>
      <c r="JT82" s="14">
        <f t="shared" si="170"/>
        <v>135</v>
      </c>
      <c r="JU82" s="14">
        <f t="shared" si="171"/>
        <v>225</v>
      </c>
      <c r="JV82">
        <v>78</v>
      </c>
      <c r="JW82" s="14">
        <f t="shared" si="195"/>
        <v>64957602.5</v>
      </c>
      <c r="JY82" s="14">
        <f t="shared" si="226"/>
        <v>636732</v>
      </c>
      <c r="JZ82" s="14">
        <f t="shared" si="196"/>
        <v>572977</v>
      </c>
      <c r="KA82" s="29">
        <f t="shared" si="197"/>
        <v>26736</v>
      </c>
      <c r="KB82" s="29">
        <f t="shared" si="198"/>
        <v>19097</v>
      </c>
      <c r="KC82" s="29">
        <f t="shared" si="199"/>
        <v>21525</v>
      </c>
      <c r="KD82" s="29">
        <f t="shared" si="200"/>
        <v>24750</v>
      </c>
      <c r="KE82" s="14">
        <f t="shared" si="224"/>
        <v>1.8450074999999999</v>
      </c>
      <c r="KF82" s="14">
        <f t="shared" si="225"/>
        <v>1.8450074999999999</v>
      </c>
      <c r="KG82" s="14">
        <f t="shared" si="201"/>
        <v>484191.37477477477</v>
      </c>
      <c r="KH82" s="26">
        <f t="shared" si="172"/>
        <v>0.43645421356860359</v>
      </c>
      <c r="KI82" s="26">
        <f t="shared" si="173"/>
        <v>0.63007900677200901</v>
      </c>
      <c r="KJ82" s="29">
        <f t="shared" si="202"/>
        <v>100847</v>
      </c>
      <c r="KK82" s="29">
        <f t="shared" si="203"/>
        <v>425510</v>
      </c>
      <c r="KL82" s="29">
        <f t="shared" si="204"/>
        <v>471134</v>
      </c>
      <c r="KM82" s="23">
        <f t="shared" si="205"/>
        <v>242032</v>
      </c>
      <c r="KN82" s="23">
        <f t="shared" si="206"/>
        <v>166100</v>
      </c>
      <c r="KO82" s="26">
        <f t="shared" si="174"/>
        <v>0.51491035666603091</v>
      </c>
      <c r="KP82" s="26">
        <f t="shared" si="175"/>
        <v>0.5238508487507153</v>
      </c>
      <c r="KQ82" s="26">
        <f t="shared" si="176"/>
        <v>0.5238508487507153</v>
      </c>
      <c r="KR82" s="26">
        <f t="shared" si="207"/>
        <v>0.11491035666603089</v>
      </c>
      <c r="KS82" s="26">
        <v>0.1</v>
      </c>
      <c r="KT82" s="29">
        <f t="shared" si="177"/>
        <v>1.8000000000000003</v>
      </c>
      <c r="KU82" s="29">
        <f t="shared" si="178"/>
        <v>2.9086095746709901</v>
      </c>
      <c r="KV82" s="29">
        <f t="shared" si="179"/>
        <v>2.9086095746709901</v>
      </c>
      <c r="KW82" s="29">
        <f t="shared" si="180"/>
        <v>907623</v>
      </c>
      <c r="KX82" s="29">
        <f t="shared" si="181"/>
        <v>825094.97341216868</v>
      </c>
      <c r="KY82" s="29">
        <f t="shared" si="182"/>
        <v>685172.43167652108</v>
      </c>
      <c r="KZ82" s="29">
        <f t="shared" si="183"/>
        <v>4794955</v>
      </c>
      <c r="LA82" s="14">
        <f t="shared" si="184"/>
        <v>2417890.41</v>
      </c>
      <c r="LE82" s="14">
        <v>1</v>
      </c>
      <c r="LF82" s="14">
        <v>1</v>
      </c>
      <c r="LG82" s="14">
        <v>480</v>
      </c>
      <c r="LH82" s="14">
        <v>80</v>
      </c>
      <c r="LI82" s="14">
        <v>60</v>
      </c>
      <c r="LJ82" s="14">
        <v>60</v>
      </c>
      <c r="LK82" s="14">
        <v>60</v>
      </c>
      <c r="LL82" s="23">
        <f t="shared" si="208"/>
        <v>342954793</v>
      </c>
      <c r="LM82" s="23">
        <f t="shared" si="209"/>
        <v>1</v>
      </c>
      <c r="LN82" s="23">
        <f t="shared" si="210"/>
        <v>342954.79</v>
      </c>
      <c r="LO82" s="14">
        <v>1</v>
      </c>
      <c r="LP82" s="14">
        <v>1</v>
      </c>
      <c r="LQ82" s="14">
        <v>240</v>
      </c>
      <c r="LR82" s="14">
        <v>35</v>
      </c>
      <c r="LS82" s="14">
        <v>22</v>
      </c>
      <c r="LT82" s="14">
        <v>30</v>
      </c>
      <c r="LU82" s="14">
        <v>30</v>
      </c>
      <c r="LV82" s="23">
        <f t="shared" si="211"/>
        <v>179377914</v>
      </c>
      <c r="LW82" s="23">
        <f t="shared" si="212"/>
        <v>1</v>
      </c>
      <c r="LX82" s="23">
        <f t="shared" si="213"/>
        <v>179377.91</v>
      </c>
      <c r="MB82">
        <f t="shared" si="185"/>
        <v>2.1997536201806889</v>
      </c>
      <c r="MC82">
        <f t="shared" si="186"/>
        <v>4.0585619273855222</v>
      </c>
      <c r="ME82" s="14">
        <v>10</v>
      </c>
      <c r="MF82" s="14">
        <v>2</v>
      </c>
      <c r="MG82" s="14">
        <v>1.5</v>
      </c>
      <c r="MH82" s="23">
        <f t="shared" si="187"/>
        <v>9064529</v>
      </c>
      <c r="MI82" s="23">
        <f t="shared" si="214"/>
        <v>1</v>
      </c>
      <c r="MJ82" s="23">
        <f t="shared" si="215"/>
        <v>9064.5300000000007</v>
      </c>
      <c r="MK82" s="14">
        <v>30</v>
      </c>
      <c r="ML82" s="14">
        <v>6</v>
      </c>
      <c r="MM82" s="14">
        <v>4</v>
      </c>
      <c r="MN82" s="23">
        <f t="shared" si="188"/>
        <v>26097312</v>
      </c>
      <c r="MO82" s="23">
        <f t="shared" si="216"/>
        <v>1</v>
      </c>
      <c r="MP82" s="23">
        <f t="shared" si="217"/>
        <v>26097.31</v>
      </c>
      <c r="MR82" s="23">
        <f t="shared" si="218"/>
        <v>34796416</v>
      </c>
      <c r="MS82" s="23">
        <f t="shared" si="219"/>
        <v>1</v>
      </c>
      <c r="MT82" s="23">
        <f t="shared" si="220"/>
        <v>34796.42</v>
      </c>
      <c r="MU82" s="23">
        <f t="shared" si="221"/>
        <v>13596794</v>
      </c>
      <c r="MV82" s="23">
        <f t="shared" si="222"/>
        <v>1</v>
      </c>
      <c r="MW82" s="23">
        <f t="shared" si="223"/>
        <v>13596.79</v>
      </c>
    </row>
    <row r="83" spans="1:361" ht="16.5" x14ac:dyDescent="0.2">
      <c r="A83">
        <v>48</v>
      </c>
      <c r="B83">
        <v>980</v>
      </c>
      <c r="C83" s="14">
        <v>11</v>
      </c>
      <c r="D83" s="14">
        <v>400</v>
      </c>
      <c r="E83" s="14"/>
      <c r="F83" s="14"/>
      <c r="G83" s="14">
        <v>400</v>
      </c>
      <c r="H83" s="14">
        <v>400</v>
      </c>
      <c r="I83" s="14">
        <v>400</v>
      </c>
      <c r="J83" s="14">
        <v>8</v>
      </c>
      <c r="K83" s="14">
        <v>8</v>
      </c>
      <c r="L83" s="14">
        <v>7</v>
      </c>
      <c r="M83" s="14">
        <v>5</v>
      </c>
      <c r="N83" s="14">
        <v>5</v>
      </c>
      <c r="O83" s="14">
        <v>5</v>
      </c>
      <c r="P83" s="14">
        <v>7</v>
      </c>
      <c r="Q83" s="14">
        <v>7</v>
      </c>
      <c r="R83" s="14">
        <v>7</v>
      </c>
      <c r="S83" s="14">
        <v>7</v>
      </c>
      <c r="T83" s="14">
        <v>7</v>
      </c>
      <c r="U83" s="14">
        <v>7</v>
      </c>
      <c r="V83" s="14">
        <v>7</v>
      </c>
      <c r="W83" s="14">
        <v>7</v>
      </c>
      <c r="X83" s="14">
        <v>400</v>
      </c>
      <c r="Y83" s="14">
        <v>400</v>
      </c>
      <c r="Z83" s="14">
        <v>400</v>
      </c>
      <c r="AA83" s="14">
        <v>400</v>
      </c>
      <c r="AB83" s="14">
        <v>400</v>
      </c>
      <c r="AC83" s="14">
        <v>400</v>
      </c>
      <c r="AD83" s="14">
        <v>400</v>
      </c>
      <c r="AE83" s="14">
        <v>400</v>
      </c>
      <c r="AF83" s="14">
        <v>67</v>
      </c>
      <c r="AG83" s="14">
        <v>60</v>
      </c>
      <c r="AH83" s="14">
        <v>60</v>
      </c>
      <c r="AI83" s="14">
        <v>60</v>
      </c>
      <c r="AJ83" s="14">
        <v>60</v>
      </c>
      <c r="AK83" s="14">
        <v>60</v>
      </c>
      <c r="AL83" s="14">
        <v>60</v>
      </c>
      <c r="AM83" s="14">
        <v>60</v>
      </c>
      <c r="AN83" s="14">
        <v>4</v>
      </c>
      <c r="AO83" s="14">
        <v>4</v>
      </c>
      <c r="AP83" s="14">
        <v>4</v>
      </c>
      <c r="AQ83" s="14">
        <v>4</v>
      </c>
      <c r="AR83" s="14">
        <v>4</v>
      </c>
      <c r="AS83" s="14">
        <v>0</v>
      </c>
      <c r="AT83" s="14">
        <v>0</v>
      </c>
      <c r="AU83" s="14">
        <v>0</v>
      </c>
      <c r="AV83" s="14">
        <v>0</v>
      </c>
      <c r="AW83" s="14">
        <v>3</v>
      </c>
      <c r="AX83" s="14">
        <v>3</v>
      </c>
      <c r="AY83" s="14">
        <v>0</v>
      </c>
      <c r="AZ83" s="14">
        <v>0</v>
      </c>
      <c r="BA83" s="14">
        <v>17</v>
      </c>
      <c r="BF83" s="14">
        <f>ROUND((INDEX(新战舰养成!S$6:S$18,新怪物属性!$J83+1)+INDEX(新战舰养成!D$6:D$18,新怪物属性!$J83+1)*(新怪物属性!$G83-1))*INDEX(战舰突破!$D$6:$D$18,新怪物属性!$M83+1),0)</f>
        <v>135613</v>
      </c>
      <c r="BG83" s="14">
        <f>ROUND((INDEX(新战舰养成!T$6:T$18,新怪物属性!$J83+1)+INDEX(新战舰养成!E$6:E$18,新怪物属性!$J83+1)*(新怪物属性!$G83-1))*INDEX(战舰突破!$D$6:$D$18,新怪物属性!$M83+1),0)</f>
        <v>1084806</v>
      </c>
      <c r="BH83" s="14">
        <f>ROUND((INDEX(新战舰养成!U$6:U$18,新怪物属性!$J83+1)+INDEX(新战舰养成!F$6:F$18,新怪物属性!$J83+1)*(新怪物属性!$G83-1))*INDEX(战舰突破!$D$6:$D$18,新怪物属性!$M83+1),0)</f>
        <v>67933</v>
      </c>
      <c r="BI83" s="14">
        <f>ROUND((INDEX(新战舰养成!V$6:V$18,新怪物属性!$J83+1)+INDEX(新战舰养成!G$6:G$18,新怪物属性!$J83+1)*(新怪物属性!$G83-1))*INDEX(战舰突破!$D$6:$D$18,新怪物属性!$M83+1),0)</f>
        <v>480</v>
      </c>
      <c r="BJ83" s="14">
        <f>ROUND((INDEX(新战舰养成!W$6:W$18,新怪物属性!$J83+1)+INDEX(新战舰养成!H$6:H$18,新怪物属性!$J83+1)*(新怪物属性!$G83-1))*INDEX(战舰突破!$D$6:$D$18,新怪物属性!$M83+1),0)</f>
        <v>6</v>
      </c>
      <c r="BL83" s="14">
        <f>IF($H83&gt;0,ROUND((INDEX(新战舰养成!X$6:X$18,新怪物属性!$K83+1)+INDEX(新战舰养成!I$6:I$18,新怪物属性!$K83+1)*(新怪物属性!$H83-1))*INDEX(战舰突破!$D$6:$D$18,新怪物属性!$N83+1),0),0)</f>
        <v>136061</v>
      </c>
      <c r="BM83" s="14">
        <f>IF($H83&gt;0,ROUND((INDEX(新战舰养成!Y$6:Y$18,新怪物属性!$K83+1)+INDEX(新战舰养成!J$6:J$18,新怪物属性!$K83+1)*(新怪物属性!$H83-1))*INDEX(战舰突破!$D$6:$D$18,新怪物属性!$N83+1),0),0)</f>
        <v>0</v>
      </c>
      <c r="BN83" s="14">
        <f>IF($H83&gt;0,ROUND((INDEX(新战舰养成!Z$6:Z$18,新怪物属性!$K83+1)+INDEX(新战舰养成!K$6:K$18,新怪物属性!$K83+1)*(新怪物属性!$H83-1))*INDEX(战舰突破!$D$6:$D$18,新怪物属性!$N83+1),0),0)</f>
        <v>0</v>
      </c>
      <c r="BO83" s="14">
        <f>IF($H83&gt;0,ROUND((INDEX(新战舰养成!AA$6:AA$18,新怪物属性!$K83+1)+INDEX(新战舰养成!L$6:L$18,新怪物属性!$K83+1)*(新怪物属性!$H83-1))*INDEX(战舰突破!$D$6:$D$18,新怪物属性!$N83+1),0),0)</f>
        <v>1356128</v>
      </c>
      <c r="BP83" s="14">
        <f>IF($H83&gt;0,ROUND((INDEX(新战舰养成!AB$6:AB$18,新怪物属性!$K83+1)+INDEX(新战舰养成!M$6:M$18,新怪物属性!$K83+1)*(新怪物属性!$H83-1))*INDEX(战舰突破!$D$6:$D$18,新怪物属性!$N83+1),0),0)</f>
        <v>27005</v>
      </c>
      <c r="BR83" s="14">
        <f>IF($I83&gt;0,ROUND((INDEX(新战舰养成!AC$6:AC$18,新怪物属性!$L83+1)+INDEX(新战舰养成!I$6:I$18,新怪物属性!$L83+1)*(新怪物属性!$I83-1))*INDEX(战舰突破!$D$6:$D$18,新怪物属性!$O83+1),0),0)</f>
        <v>96653</v>
      </c>
      <c r="BS83" s="14">
        <f>IF($I83&gt;0,ROUND((INDEX(新战舰养成!AD$6:AD$18,新怪物属性!$L83+1)+INDEX(新战舰养成!J$6:J$18,新怪物属性!$L83+1)*(新怪物属性!$I83-1))*INDEX(战舰突破!$D$6:$D$18,新怪物属性!$O83+1),0),0)</f>
        <v>0</v>
      </c>
      <c r="BT83" s="14">
        <f>IF($I83&gt;0,ROUND((INDEX(新战舰养成!AE$6:AE$18,新怪物属性!$L83+1)+INDEX(新战舰养成!K$6:K$18,新怪物属性!$L83+1)*(新怪物属性!$I83-1))*INDEX(战舰突破!$D$6:$D$18,新怪物属性!$O83+1),0),0)</f>
        <v>0</v>
      </c>
      <c r="BU83" s="14">
        <f>IF($I83&gt;0,ROUND((INDEX(新战舰养成!AF$6:AF$18,新怪物属性!$L83+1)+INDEX(新战舰养成!L$6:L$18,新怪物属性!$L83+1)*(新怪物属性!$I83-1))*INDEX(战舰突破!$D$6:$D$18,新怪物属性!$O83+1),0),0)</f>
        <v>670304</v>
      </c>
      <c r="BV83" s="14">
        <f>IF($I83&gt;0,ROUND((INDEX(新战舰养成!AG$6:AG$18,新怪物属性!$L83+1)+INDEX(新战舰养成!M$6:M$18,新怪物属性!$L83+1)*(新怪物属性!$I83-1))*INDEX(战舰突破!$D$6:$D$18,新怪物属性!$O83+1),0),0)</f>
        <v>25122</v>
      </c>
      <c r="BY83" s="14">
        <f>(INDEX(装备数值!$C$13:$G$116,新怪物属性!$P85*8+1,BY$2)+INDEX(装备数值!$C$13:$G$116,新怪物属性!$Q85*8+2,BY$2)+INDEX(装备数值!$C$13:$G$116,新怪物属性!$S85*8+3,BY$2)+INDEX(装备数值!$C$13:$G$116,新怪物属性!$R85*8+4,BY$2)+INDEX(装备数值!$C$13:$G$116,新怪物属性!$T85*8+5,BY$2)+INDEX(装备数值!$C$13:$G$116,新怪物属性!$U85*8+6,BY$2)+INDEX(装备数值!$C$13:$G$116,新怪物属性!$V85*8+7,BY$2)+INDEX(装备数值!$C$13:$G$116,新怪物属性!$W85*8+8,BY$2))</f>
        <v>38375</v>
      </c>
      <c r="BZ83" s="14">
        <f>(INDEX(装备数值!$C$13:$G$116,新怪物属性!$P85*8+1,BZ$2)+INDEX(装备数值!$C$13:$G$116,新怪物属性!$Q85*8+2,BZ$2)+INDEX(装备数值!$C$13:$G$116,新怪物属性!$S85*8+3,BZ$2)+INDEX(装备数值!$C$13:$G$116,新怪物属性!$R85*8+4,BZ$2)+INDEX(装备数值!$C$13:$G$116,新怪物属性!$T85*8+5,BZ$2)+INDEX(装备数值!$C$13:$G$116,新怪物属性!$U85*8+6,BZ$2)+INDEX(装备数值!$C$13:$G$116,新怪物属性!$V85*8+7,BZ$2)+INDEX(装备数值!$C$13:$G$116,新怪物属性!$W85*8+8,BZ$2))</f>
        <v>328125</v>
      </c>
      <c r="CA83" s="14">
        <f>(INDEX(装备数值!$C$13:$G$116,新怪物属性!$P85*8+1,CA$2)+INDEX(装备数值!$C$13:$G$116,新怪物属性!$Q85*8+2,CA$2)+INDEX(装备数值!$C$13:$G$116,新怪物属性!$S85*8+3,CA$2)+INDEX(装备数值!$C$13:$G$116,新怪物属性!$R85*8+4,CA$2)+INDEX(装备数值!$C$13:$G$116,新怪物属性!$T85*8+5,CA$2)+INDEX(装备数值!$C$13:$G$116,新怪物属性!$U85*8+6,CA$2)+INDEX(装备数值!$C$13:$G$116,新怪物属性!$V85*8+7,CA$2)+INDEX(装备数值!$C$13:$G$116,新怪物属性!$W85*8+8,CA$2))</f>
        <v>19550</v>
      </c>
      <c r="CB83" s="14">
        <f>(INDEX(装备数值!$C$13:$G$116,新怪物属性!$P85*8+1,CB$2)+INDEX(装备数值!$C$13:$G$116,新怪物属性!$Q85*8+2,CB$2)+INDEX(装备数值!$C$13:$G$116,新怪物属性!$S85*8+3,CB$2)+INDEX(装备数值!$C$13:$G$116,新怪物属性!$R85*8+4,CB$2)+INDEX(装备数值!$C$13:$G$116,新怪物属性!$T85*8+5,CB$2)+INDEX(装备数值!$C$13:$G$116,新怪物属性!$U85*8+6,CB$2)+INDEX(装备数值!$C$13:$G$116,新怪物属性!$V85*8+7,CB$2)+INDEX(装备数值!$C$13:$G$116,新怪物属性!$W85*8+8,CB$2))</f>
        <v>437500</v>
      </c>
      <c r="CC83" s="14">
        <f>(INDEX(装备数值!$C$13:$G$116,新怪物属性!$P85*8+1,CC$2)+INDEX(装备数值!$C$13:$G$116,新怪物属性!$Q85*8+2,CC$2)+INDEX(装备数值!$C$13:$G$116,新怪物属性!$S85*8+3,CC$2)+INDEX(装备数值!$C$13:$G$116,新怪物属性!$R85*8+4,CC$2)+INDEX(装备数值!$C$13:$G$116,新怪物属性!$T85*8+5,CC$2)+INDEX(装备数值!$C$13:$G$116,新怪物属性!$U85*8+6,CC$2)+INDEX(装备数值!$C$13:$G$116,新怪物属性!$V85*8+7,CC$2)+INDEX(装备数值!$C$13:$G$116,新怪物属性!$W85*8+8,CC$2))</f>
        <v>7800</v>
      </c>
      <c r="CF83" s="14">
        <f t="shared" si="143"/>
        <v>4</v>
      </c>
      <c r="CG83" s="14">
        <f t="shared" si="227"/>
        <v>4</v>
      </c>
      <c r="CH83" s="14">
        <f t="shared" si="227"/>
        <v>4</v>
      </c>
      <c r="CI83" s="14">
        <f t="shared" si="227"/>
        <v>4</v>
      </c>
      <c r="CJ83" s="14">
        <f t="shared" si="227"/>
        <v>4</v>
      </c>
      <c r="CK83" s="14">
        <f t="shared" si="227"/>
        <v>4</v>
      </c>
      <c r="CL83" s="14">
        <f t="shared" si="227"/>
        <v>4</v>
      </c>
      <c r="CM83" s="14">
        <f t="shared" si="227"/>
        <v>0</v>
      </c>
      <c r="CN83" s="14">
        <f t="shared" si="227"/>
        <v>0</v>
      </c>
      <c r="CO83" s="14">
        <f t="shared" si="227"/>
        <v>0</v>
      </c>
      <c r="CP83" s="14">
        <f t="shared" si="227"/>
        <v>0</v>
      </c>
      <c r="CQ83" s="14">
        <f t="shared" si="227"/>
        <v>0</v>
      </c>
      <c r="CR83" s="14">
        <f t="shared" si="227"/>
        <v>0</v>
      </c>
      <c r="CS83" s="14">
        <f>SUMIFS(装备数值!BL$50:BL$101,装备数值!$BG$50:$BG$101,"="&amp;新怪物属性!$CF$2,装备数值!$BH$50:$BH$101,"&lt;="&amp;新怪物属性!$CF83)+SUMIFS(装备数值!BL$50:BL$101,装备数值!$BG$50:$BG$101,"="&amp;新怪物属性!$CG$2,装备数值!$BH$50:$BH$101,"&lt;="&amp;新怪物属性!$CG83)+SUMIFS(装备数值!BL$50:BL$101,装备数值!$BG$50:$BG$101,"="&amp;新怪物属性!$CH$2,装备数值!$BH$50:$BH$101,"&lt;="&amp;新怪物属性!$CH83)+SUMIFS(装备数值!BL$50:BL$101,装备数值!$BG$50:$BG$101,"="&amp;新怪物属性!$CI$2,装备数值!$BH$50:$BH$101,"&lt;="&amp;新怪物属性!$CI83)+SUMIFS(装备数值!BL$50:BL$101,装备数值!$BG$50:$BG$101,"="&amp;新怪物属性!$CJ$2,装备数值!$BH$50:$BH$101,"&lt;="&amp;新怪物属性!$CJ83)+SUMIFS(装备数值!BL$50:BL$101,装备数值!$BG$50:$BG$101,"="&amp;新怪物属性!$CK$2,装备数值!$BH$50:$BH$101,"&lt;="&amp;新怪物属性!$CK83)+SUMIFS(装备数值!BL$50:BL$101,装备数值!$BG$50:$BG$101,"="&amp;新怪物属性!$CL$2,装备数值!$BH$50:$BH$101,"&lt;="&amp;新怪物属性!$CL83)+SUMIFS(装备数值!BL$50:BL$101,装备数值!$BG$50:$BG$101,"="&amp;新怪物属性!$CM$2,装备数值!$BH$50:$BH$101,"&lt;="&amp;新怪物属性!$CM83)+SUMIFS(装备数值!BL$50:BL$101,装备数值!$BG$50:$BG$101,"="&amp;新怪物属性!$CN$2,装备数值!$BH$50:$BH$101,"&lt;="&amp;新怪物属性!$CN83)+SUMIFS(装备数值!BL$50:BL$101,装备数值!$BG$50:$BG$101,"="&amp;新怪物属性!$CO$2,装备数值!$BH$50:$BH$101,"&lt;="&amp;新怪物属性!$CO83)+SUMIFS(装备数值!BL$50:BL$101,装备数值!$BG$50:$BG$101,"="&amp;新怪物属性!$CP$2,装备数值!$BH$50:$BH$101,"&lt;="&amp;新怪物属性!$CP83)+SUMIFS(装备数值!BL$50:BL$101,装备数值!$BG$50:$BG$101,"="&amp;新怪物属性!$CQ$2,装备数值!$BH$50:$BH$101,"&lt;="&amp;新怪物属性!$CQ83)+SUMIFS(装备数值!BL$50:BL$101,装备数值!$BG$50:$BG$101,"="&amp;新怪物属性!$CR$2,装备数值!$BH$50:$BH$101,"&lt;="&amp;新怪物属性!$CR83)</f>
        <v>36262</v>
      </c>
      <c r="CT83" s="14">
        <f>SUMIFS(装备数值!BM$50:BM$101,装备数值!$BG$50:$BG$101,"="&amp;新怪物属性!$CF$2,装备数值!$BH$50:$BH$101,"&lt;="&amp;新怪物属性!$CF83)+SUMIFS(装备数值!BM$50:BM$101,装备数值!$BG$50:$BG$101,"="&amp;新怪物属性!$CG$2,装备数值!$BH$50:$BH$101,"&lt;="&amp;新怪物属性!$CG83)+SUMIFS(装备数值!BM$50:BM$101,装备数值!$BG$50:$BG$101,"="&amp;新怪物属性!$CH$2,装备数值!$BH$50:$BH$101,"&lt;="&amp;新怪物属性!$CH83)+SUMIFS(装备数值!BM$50:BM$101,装备数值!$BG$50:$BG$101,"="&amp;新怪物属性!$CI$2,装备数值!$BH$50:$BH$101,"&lt;="&amp;新怪物属性!$CI83)+SUMIFS(装备数值!BM$50:BM$101,装备数值!$BG$50:$BG$101,"="&amp;新怪物属性!$CJ$2,装备数值!$BH$50:$BH$101,"&lt;="&amp;新怪物属性!$CJ83)+SUMIFS(装备数值!BM$50:BM$101,装备数值!$BG$50:$BG$101,"="&amp;新怪物属性!$CK$2,装备数值!$BH$50:$BH$101,"&lt;="&amp;新怪物属性!$CK83)+SUMIFS(装备数值!BM$50:BM$101,装备数值!$BG$50:$BG$101,"="&amp;新怪物属性!$CL$2,装备数值!$BH$50:$BH$101,"&lt;="&amp;新怪物属性!$CL83)+SUMIFS(装备数值!BM$50:BM$101,装备数值!$BG$50:$BG$101,"="&amp;新怪物属性!$CM$2,装备数值!$BH$50:$BH$101,"&lt;="&amp;新怪物属性!$CM83)+SUMIFS(装备数值!BM$50:BM$101,装备数值!$BG$50:$BG$101,"="&amp;新怪物属性!$CN$2,装备数值!$BH$50:$BH$101,"&lt;="&amp;新怪物属性!$CN83)+SUMIFS(装备数值!BM$50:BM$101,装备数值!$BG$50:$BG$101,"="&amp;新怪物属性!$CO$2,装备数值!$BH$50:$BH$101,"&lt;="&amp;新怪物属性!$CO83)+SUMIFS(装备数值!BM$50:BM$101,装备数值!$BG$50:$BG$101,"="&amp;新怪物属性!$CP$2,装备数值!$BH$50:$BH$101,"&lt;="&amp;新怪物属性!$CP83)+SUMIFS(装备数值!BM$50:BM$101,装备数值!$BG$50:$BG$101,"="&amp;新怪物属性!$CQ$2,装备数值!$BH$50:$BH$101,"&lt;="&amp;新怪物属性!$CQ83)+SUMIFS(装备数值!BM$50:BM$101,装备数值!$BG$50:$BG$101,"="&amp;新怪物属性!$CR$2,装备数值!$BH$50:$BH$101,"&lt;="&amp;新怪物属性!$CR83)</f>
        <v>436949</v>
      </c>
      <c r="CU83" s="14">
        <f>SUMIFS(装备数值!BN$50:BN$101,装备数值!$BG$50:$BG$101,"="&amp;新怪物属性!$CF$2,装备数值!$BH$50:$BH$101,"&lt;="&amp;新怪物属性!$CF83)+SUMIFS(装备数值!BN$50:BN$101,装备数值!$BG$50:$BG$101,"="&amp;新怪物属性!$CG$2,装备数值!$BH$50:$BH$101,"&lt;="&amp;新怪物属性!$CG83)+SUMIFS(装备数值!BN$50:BN$101,装备数值!$BG$50:$BG$101,"="&amp;新怪物属性!$CH$2,装备数值!$BH$50:$BH$101,"&lt;="&amp;新怪物属性!$CH83)+SUMIFS(装备数值!BN$50:BN$101,装备数值!$BG$50:$BG$101,"="&amp;新怪物属性!$CI$2,装备数值!$BH$50:$BH$101,"&lt;="&amp;新怪物属性!$CI83)+SUMIFS(装备数值!BN$50:BN$101,装备数值!$BG$50:$BG$101,"="&amp;新怪物属性!$CJ$2,装备数值!$BH$50:$BH$101,"&lt;="&amp;新怪物属性!$CJ83)+SUMIFS(装备数值!BN$50:BN$101,装备数值!$BG$50:$BG$101,"="&amp;新怪物属性!$CK$2,装备数值!$BH$50:$BH$101,"&lt;="&amp;新怪物属性!$CK83)+SUMIFS(装备数值!BN$50:BN$101,装备数值!$BG$50:$BG$101,"="&amp;新怪物属性!$CL$2,装备数值!$BH$50:$BH$101,"&lt;="&amp;新怪物属性!$CL83)+SUMIFS(装备数值!BN$50:BN$101,装备数值!$BG$50:$BG$101,"="&amp;新怪物属性!$CM$2,装备数值!$BH$50:$BH$101,"&lt;="&amp;新怪物属性!$CM83)+SUMIFS(装备数值!BN$50:BN$101,装备数值!$BG$50:$BG$101,"="&amp;新怪物属性!$CN$2,装备数值!$BH$50:$BH$101,"&lt;="&amp;新怪物属性!$CN83)+SUMIFS(装备数值!BN$50:BN$101,装备数值!$BG$50:$BG$101,"="&amp;新怪物属性!$CO$2,装备数值!$BH$50:$BH$101,"&lt;="&amp;新怪物属性!$CO83)+SUMIFS(装备数值!BN$50:BN$101,装备数值!$BG$50:$BG$101,"="&amp;新怪物属性!$CP$2,装备数值!$BH$50:$BH$101,"&lt;="&amp;新怪物属性!$CP83)+SUMIFS(装备数值!BN$50:BN$101,装备数值!$BG$50:$BG$101,"="&amp;新怪物属性!$CQ$2,装备数值!$BH$50:$BH$101,"&lt;="&amp;新怪物属性!$CQ83)+SUMIFS(装备数值!BN$50:BN$101,装备数值!$BG$50:$BG$101,"="&amp;新怪物属性!$CR$2,装备数值!$BH$50:$BH$101,"&lt;="&amp;新怪物属性!$CR83)</f>
        <v>13250</v>
      </c>
      <c r="CV83" s="14">
        <f>SUMIFS(装备数值!BO$50:BO$101,装备数值!$BG$50:$BG$101,"="&amp;新怪物属性!$CF$2,装备数值!$BH$50:$BH$101,"&lt;="&amp;新怪物属性!$CF83)+SUMIFS(装备数值!BO$50:BO$101,装备数值!$BG$50:$BG$101,"="&amp;新怪物属性!$CG$2,装备数值!$BH$50:$BH$101,"&lt;="&amp;新怪物属性!$CG83)+SUMIFS(装备数值!BO$50:BO$101,装备数值!$BG$50:$BG$101,"="&amp;新怪物属性!$CH$2,装备数值!$BH$50:$BH$101,"&lt;="&amp;新怪物属性!$CH83)+SUMIFS(装备数值!BO$50:BO$101,装备数值!$BG$50:$BG$101,"="&amp;新怪物属性!$CI$2,装备数值!$BH$50:$BH$101,"&lt;="&amp;新怪物属性!$CI83)+SUMIFS(装备数值!BO$50:BO$101,装备数值!$BG$50:$BG$101,"="&amp;新怪物属性!$CJ$2,装备数值!$BH$50:$BH$101,"&lt;="&amp;新怪物属性!$CJ83)+SUMIFS(装备数值!BO$50:BO$101,装备数值!$BG$50:$BG$101,"="&amp;新怪物属性!$CK$2,装备数值!$BH$50:$BH$101,"&lt;="&amp;新怪物属性!$CK83)+SUMIFS(装备数值!BO$50:BO$101,装备数值!$BG$50:$BG$101,"="&amp;新怪物属性!$CL$2,装备数值!$BH$50:$BH$101,"&lt;="&amp;新怪物属性!$CL83)+SUMIFS(装备数值!BO$50:BO$101,装备数值!$BG$50:$BG$101,"="&amp;新怪物属性!$CM$2,装备数值!$BH$50:$BH$101,"&lt;="&amp;新怪物属性!$CM83)+SUMIFS(装备数值!BO$50:BO$101,装备数值!$BG$50:$BG$101,"="&amp;新怪物属性!$CN$2,装备数值!$BH$50:$BH$101,"&lt;="&amp;新怪物属性!$CN83)+SUMIFS(装备数值!BO$50:BO$101,装备数值!$BG$50:$BG$101,"="&amp;新怪物属性!$CO$2,装备数值!$BH$50:$BH$101,"&lt;="&amp;新怪物属性!$CO83)+SUMIFS(装备数值!BO$50:BO$101,装备数值!$BG$50:$BG$101,"="&amp;新怪物属性!$CP$2,装备数值!$BH$50:$BH$101,"&lt;="&amp;新怪物属性!$CP83)+SUMIFS(装备数值!BO$50:BO$101,装备数值!$BG$50:$BG$101,"="&amp;新怪物属性!$CQ$2,装备数值!$BH$50:$BH$101,"&lt;="&amp;新怪物属性!$CQ83)+SUMIFS(装备数值!BO$50:BO$101,装备数值!$BG$50:$BG$101,"="&amp;新怪物属性!$CR$2,装备数值!$BH$50:$BH$101,"&lt;="&amp;新怪物属性!$CR83)</f>
        <v>485500</v>
      </c>
      <c r="CW83" s="14">
        <f>SUMIFS(装备数值!BP$50:BP$101,装备数值!$BG$50:$BG$101,"="&amp;新怪物属性!$CF$2,装备数值!$BH$50:$BH$101,"&lt;="&amp;新怪物属性!$CF83)+SUMIFS(装备数值!BP$50:BP$101,装备数值!$BG$50:$BG$101,"="&amp;新怪物属性!$CG$2,装备数值!$BH$50:$BH$101,"&lt;="&amp;新怪物属性!$CG83)+SUMIFS(装备数值!BP$50:BP$101,装备数值!$BG$50:$BG$101,"="&amp;新怪物属性!$CH$2,装备数值!$BH$50:$BH$101,"&lt;="&amp;新怪物属性!$CH83)+SUMIFS(装备数值!BP$50:BP$101,装备数值!$BG$50:$BG$101,"="&amp;新怪物属性!$CI$2,装备数值!$BH$50:$BH$101,"&lt;="&amp;新怪物属性!$CI83)+SUMIFS(装备数值!BP$50:BP$101,装备数值!$BG$50:$BG$101,"="&amp;新怪物属性!$CJ$2,装备数值!$BH$50:$BH$101,"&lt;="&amp;新怪物属性!$CJ83)+SUMIFS(装备数值!BP$50:BP$101,装备数值!$BG$50:$BG$101,"="&amp;新怪物属性!$CK$2,装备数值!$BH$50:$BH$101,"&lt;="&amp;新怪物属性!$CK83)+SUMIFS(装备数值!BP$50:BP$101,装备数值!$BG$50:$BG$101,"="&amp;新怪物属性!$CL$2,装备数值!$BH$50:$BH$101,"&lt;="&amp;新怪物属性!$CL83)+SUMIFS(装备数值!BP$50:BP$101,装备数值!$BG$50:$BG$101,"="&amp;新怪物属性!$CM$2,装备数值!$BH$50:$BH$101,"&lt;="&amp;新怪物属性!$CM83)+SUMIFS(装备数值!BP$50:BP$101,装备数值!$BG$50:$BG$101,"="&amp;新怪物属性!$CN$2,装备数值!$BH$50:$BH$101,"&lt;="&amp;新怪物属性!$CN83)+SUMIFS(装备数值!BP$50:BP$101,装备数值!$BG$50:$BG$101,"="&amp;新怪物属性!$CO$2,装备数值!$BH$50:$BH$101,"&lt;="&amp;新怪物属性!$CO83)+SUMIFS(装备数值!BP$50:BP$101,装备数值!$BG$50:$BG$101,"="&amp;新怪物属性!$CP$2,装备数值!$BH$50:$BH$101,"&lt;="&amp;新怪物属性!$CP83)+SUMIFS(装备数值!BP$50:BP$101,装备数值!$BG$50:$BG$101,"="&amp;新怪物属性!$CQ$2,装备数值!$BH$50:$BH$101,"&lt;="&amp;新怪物属性!$CQ83)+SUMIFS(装备数值!BP$50:BP$101,装备数值!$BG$50:$BG$101,"="&amp;新怪物属性!$CR$2,装备数值!$BH$50:$BH$101,"&lt;="&amp;新怪物属性!$CR83)</f>
        <v>9670</v>
      </c>
      <c r="CX83" s="14">
        <f>SUMIFS(装备数值!BQ$50:BQ$101,装备数值!$BG$50:$BG$101,"="&amp;新怪物属性!$CF$2,装备数值!$BH$50:$BH$101,"&lt;="&amp;新怪物属性!$CF83)+SUMIFS(装备数值!BQ$50:BQ$101,装备数值!$BG$50:$BG$101,"="&amp;新怪物属性!$CG$2,装备数值!$BH$50:$BH$101,"&lt;="&amp;新怪物属性!$CG83)+SUMIFS(装备数值!BQ$50:BQ$101,装备数值!$BG$50:$BG$101,"="&amp;新怪物属性!$CH$2,装备数值!$BH$50:$BH$101,"&lt;="&amp;新怪物属性!$CH83)+SUMIFS(装备数值!BQ$50:BQ$101,装备数值!$BG$50:$BG$101,"="&amp;新怪物属性!$CI$2,装备数值!$BH$50:$BH$101,"&lt;="&amp;新怪物属性!$CI83)+SUMIFS(装备数值!BQ$50:BQ$101,装备数值!$BG$50:$BG$101,"="&amp;新怪物属性!$CJ$2,装备数值!$BH$50:$BH$101,"&lt;="&amp;新怪物属性!$CJ83)+SUMIFS(装备数值!BQ$50:BQ$101,装备数值!$BG$50:$BG$101,"="&amp;新怪物属性!$CK$2,装备数值!$BH$50:$BH$101,"&lt;="&amp;新怪物属性!$CK83)+SUMIFS(装备数值!BQ$50:BQ$101,装备数值!$BG$50:$BG$101,"="&amp;新怪物属性!$CL$2,装备数值!$BH$50:$BH$101,"&lt;="&amp;新怪物属性!$CL83)+SUMIFS(装备数值!BQ$50:BQ$101,装备数值!$BG$50:$BG$101,"="&amp;新怪物属性!$CM$2,装备数值!$BH$50:$BH$101,"&lt;="&amp;新怪物属性!$CM83)+SUMIFS(装备数值!BQ$50:BQ$101,装备数值!$BG$50:$BG$101,"="&amp;新怪物属性!$CN$2,装备数值!$BH$50:$BH$101,"&lt;="&amp;新怪物属性!$CN83)+SUMIFS(装备数值!BQ$50:BQ$101,装备数值!$BG$50:$BG$101,"="&amp;新怪物属性!$CO$2,装备数值!$BH$50:$BH$101,"&lt;="&amp;新怪物属性!$CO83)+SUMIFS(装备数值!BQ$50:BQ$101,装备数值!$BG$50:$BG$101,"="&amp;新怪物属性!$CP$2,装备数值!$BH$50:$BH$101,"&lt;="&amp;新怪物属性!$CP83)+SUMIFS(装备数值!BQ$50:BQ$101,装备数值!$BG$50:$BG$101,"="&amp;新怪物属性!$CQ$2,装备数值!$BH$50:$BH$101,"&lt;="&amp;新怪物属性!$CQ83)+SUMIFS(装备数值!BQ$50:BQ$101,装备数值!$BG$50:$BG$101,"="&amp;新怪物属性!$CR$2,装备数值!$BH$50:$BH$101,"&lt;="&amp;新怪物属性!$CR83)</f>
        <v>1250</v>
      </c>
      <c r="CY83" s="14">
        <f>SUMIFS(装备数值!BR$50:BR$101,装备数值!$BG$50:$BG$101,"="&amp;新怪物属性!$CF$2,装备数值!$BH$50:$BH$101,"&lt;="&amp;新怪物属性!$CF83)+SUMIFS(装备数值!BR$50:BR$101,装备数值!$BG$50:$BG$101,"="&amp;新怪物属性!$CG$2,装备数值!$BH$50:$BH$101,"&lt;="&amp;新怪物属性!$CG83)+SUMIFS(装备数值!BR$50:BR$101,装备数值!$BG$50:$BG$101,"="&amp;新怪物属性!$CH$2,装备数值!$BH$50:$BH$101,"&lt;="&amp;新怪物属性!$CH83)+SUMIFS(装备数值!BR$50:BR$101,装备数值!$BG$50:$BG$101,"="&amp;新怪物属性!$CI$2,装备数值!$BH$50:$BH$101,"&lt;="&amp;新怪物属性!$CI83)+SUMIFS(装备数值!BR$50:BR$101,装备数值!$BG$50:$BG$101,"="&amp;新怪物属性!$CJ$2,装备数值!$BH$50:$BH$101,"&lt;="&amp;新怪物属性!$CJ83)+SUMIFS(装备数值!BR$50:BR$101,装备数值!$BG$50:$BG$101,"="&amp;新怪物属性!$CK$2,装备数值!$BH$50:$BH$101,"&lt;="&amp;新怪物属性!$CK83)+SUMIFS(装备数值!BR$50:BR$101,装备数值!$BG$50:$BG$101,"="&amp;新怪物属性!$CL$2,装备数值!$BH$50:$BH$101,"&lt;="&amp;新怪物属性!$CL83)+SUMIFS(装备数值!BR$50:BR$101,装备数值!$BG$50:$BG$101,"="&amp;新怪物属性!$CM$2,装备数值!$BH$50:$BH$101,"&lt;="&amp;新怪物属性!$CM83)+SUMIFS(装备数值!BR$50:BR$101,装备数值!$BG$50:$BG$101,"="&amp;新怪物属性!$CN$2,装备数值!$BH$50:$BH$101,"&lt;="&amp;新怪物属性!$CN83)+SUMIFS(装备数值!BR$50:BR$101,装备数值!$BG$50:$BG$101,"="&amp;新怪物属性!$CO$2,装备数值!$BH$50:$BH$101,"&lt;="&amp;新怪物属性!$CO83)+SUMIFS(装备数值!BR$50:BR$101,装备数值!$BG$50:$BG$101,"="&amp;新怪物属性!$CP$2,装备数值!$BH$50:$BH$101,"&lt;="&amp;新怪物属性!$CP83)+SUMIFS(装备数值!BR$50:BR$101,装备数值!$BG$50:$BG$101,"="&amp;新怪物属性!$CQ$2,装备数值!$BH$50:$BH$101,"&lt;="&amp;新怪物属性!$CQ83)+SUMIFS(装备数值!BR$50:BR$101,装备数值!$BG$50:$BG$101,"="&amp;新怪物属性!$CR$2,装备数值!$BH$50:$BH$101,"&lt;="&amp;新怪物属性!$CR83)</f>
        <v>1250</v>
      </c>
      <c r="CZ83" s="14">
        <f>SUMIFS(装备数值!BS$50:BS$101,装备数值!$BG$50:$BG$101,"="&amp;新怪物属性!$CF$2,装备数值!$BH$50:$BH$101,"&lt;="&amp;新怪物属性!$CF83)+SUMIFS(装备数值!BS$50:BS$101,装备数值!$BG$50:$BG$101,"="&amp;新怪物属性!$CG$2,装备数值!$BH$50:$BH$101,"&lt;="&amp;新怪物属性!$CG83)+SUMIFS(装备数值!BS$50:BS$101,装备数值!$BG$50:$BG$101,"="&amp;新怪物属性!$CH$2,装备数值!$BH$50:$BH$101,"&lt;="&amp;新怪物属性!$CH83)+SUMIFS(装备数值!BS$50:BS$101,装备数值!$BG$50:$BG$101,"="&amp;新怪物属性!$CI$2,装备数值!$BH$50:$BH$101,"&lt;="&amp;新怪物属性!$CI83)+SUMIFS(装备数值!BS$50:BS$101,装备数值!$BG$50:$BG$101,"="&amp;新怪物属性!$CJ$2,装备数值!$BH$50:$BH$101,"&lt;="&amp;新怪物属性!$CJ83)+SUMIFS(装备数值!BS$50:BS$101,装备数值!$BG$50:$BG$101,"="&amp;新怪物属性!$CK$2,装备数值!$BH$50:$BH$101,"&lt;="&amp;新怪物属性!$CK83)+SUMIFS(装备数值!BS$50:BS$101,装备数值!$BG$50:$BG$101,"="&amp;新怪物属性!$CL$2,装备数值!$BH$50:$BH$101,"&lt;="&amp;新怪物属性!$CL83)+SUMIFS(装备数值!BS$50:BS$101,装备数值!$BG$50:$BG$101,"="&amp;新怪物属性!$CM$2,装备数值!$BH$50:$BH$101,"&lt;="&amp;新怪物属性!$CM83)+SUMIFS(装备数值!BS$50:BS$101,装备数值!$BG$50:$BG$101,"="&amp;新怪物属性!$CN$2,装备数值!$BH$50:$BH$101,"&lt;="&amp;新怪物属性!$CN83)+SUMIFS(装备数值!BS$50:BS$101,装备数值!$BG$50:$BG$101,"="&amp;新怪物属性!$CO$2,装备数值!$BH$50:$BH$101,"&lt;="&amp;新怪物属性!$CO83)+SUMIFS(装备数值!BS$50:BS$101,装备数值!$BG$50:$BG$101,"="&amp;新怪物属性!$CP$2,装备数值!$BH$50:$BH$101,"&lt;="&amp;新怪物属性!$CP83)+SUMIFS(装备数值!BS$50:BS$101,装备数值!$BG$50:$BG$101,"="&amp;新怪物属性!$CQ$2,装备数值!$BH$50:$BH$101,"&lt;="&amp;新怪物属性!$CQ83)+SUMIFS(装备数值!BS$50:BS$101,装备数值!$BG$50:$BG$101,"="&amp;新怪物属性!$CR$2,装备数值!$BH$50:$BH$101,"&lt;="&amp;新怪物属性!$CR83)</f>
        <v>1250</v>
      </c>
      <c r="DA83" s="14">
        <f>SUMIFS(装备数值!BT$50:BT$101,装备数值!$BG$50:$BG$101,"="&amp;新怪物属性!$CF$2,装备数值!$BH$50:$BH$101,"&lt;="&amp;新怪物属性!$CF83)+SUMIFS(装备数值!BT$50:BT$101,装备数值!$BG$50:$BG$101,"="&amp;新怪物属性!$CG$2,装备数值!$BH$50:$BH$101,"&lt;="&amp;新怪物属性!$CG83)+SUMIFS(装备数值!BT$50:BT$101,装备数值!$BG$50:$BG$101,"="&amp;新怪物属性!$CH$2,装备数值!$BH$50:$BH$101,"&lt;="&amp;新怪物属性!$CH83)+SUMIFS(装备数值!BT$50:BT$101,装备数值!$BG$50:$BG$101,"="&amp;新怪物属性!$CI$2,装备数值!$BH$50:$BH$101,"&lt;="&amp;新怪物属性!$CI83)+SUMIFS(装备数值!BT$50:BT$101,装备数值!$BG$50:$BG$101,"="&amp;新怪物属性!$CJ$2,装备数值!$BH$50:$BH$101,"&lt;="&amp;新怪物属性!$CJ83)+SUMIFS(装备数值!BT$50:BT$101,装备数值!$BG$50:$BG$101,"="&amp;新怪物属性!$CK$2,装备数值!$BH$50:$BH$101,"&lt;="&amp;新怪物属性!$CK83)+SUMIFS(装备数值!BT$50:BT$101,装备数值!$BG$50:$BG$101,"="&amp;新怪物属性!$CL$2,装备数值!$BH$50:$BH$101,"&lt;="&amp;新怪物属性!$CL83)+SUMIFS(装备数值!BT$50:BT$101,装备数值!$BG$50:$BG$101,"="&amp;新怪物属性!$CM$2,装备数值!$BH$50:$BH$101,"&lt;="&amp;新怪物属性!$CM83)+SUMIFS(装备数值!BT$50:BT$101,装备数值!$BG$50:$BG$101,"="&amp;新怪物属性!$CN$2,装备数值!$BH$50:$BH$101,"&lt;="&amp;新怪物属性!$CN83)+SUMIFS(装备数值!BT$50:BT$101,装备数值!$BG$50:$BG$101,"="&amp;新怪物属性!$CO$2,装备数值!$BH$50:$BH$101,"&lt;="&amp;新怪物属性!$CO83)+SUMIFS(装备数值!BT$50:BT$101,装备数值!$BG$50:$BG$101,"="&amp;新怪物属性!$CP$2,装备数值!$BH$50:$BH$101,"&lt;="&amp;新怪物属性!$CP83)+SUMIFS(装备数值!BT$50:BT$101,装备数值!$BG$50:$BG$101,"="&amp;新怪物属性!$CQ$2,装备数值!$BH$50:$BH$101,"&lt;="&amp;新怪物属性!$CQ83)+SUMIFS(装备数值!BT$50:BT$101,装备数值!$BG$50:$BG$101,"="&amp;新怪物属性!$CR$2,装备数值!$BH$50:$BH$101,"&lt;="&amp;新怪物属性!$CR83)</f>
        <v>1250</v>
      </c>
      <c r="DB83" s="14">
        <f>SUMIFS(装备数值!BU$50:BU$101,装备数值!$BG$50:$BG$101,"="&amp;新怪物属性!$CF$2,装备数值!$BH$50:$BH$101,"&lt;="&amp;新怪物属性!$CF83)+SUMIFS(装备数值!BU$50:BU$101,装备数值!$BG$50:$BG$101,"="&amp;新怪物属性!$CG$2,装备数值!$BH$50:$BH$101,"&lt;="&amp;新怪物属性!$CG83)+SUMIFS(装备数值!BU$50:BU$101,装备数值!$BG$50:$BG$101,"="&amp;新怪物属性!$CH$2,装备数值!$BH$50:$BH$101,"&lt;="&amp;新怪物属性!$CH83)+SUMIFS(装备数值!BU$50:BU$101,装备数值!$BG$50:$BG$101,"="&amp;新怪物属性!$CI$2,装备数值!$BH$50:$BH$101,"&lt;="&amp;新怪物属性!$CI83)+SUMIFS(装备数值!BU$50:BU$101,装备数值!$BG$50:$BG$101,"="&amp;新怪物属性!$CJ$2,装备数值!$BH$50:$BH$101,"&lt;="&amp;新怪物属性!$CJ83)+SUMIFS(装备数值!BU$50:BU$101,装备数值!$BG$50:$BG$101,"="&amp;新怪物属性!$CK$2,装备数值!$BH$50:$BH$101,"&lt;="&amp;新怪物属性!$CK83)+SUMIFS(装备数值!BU$50:BU$101,装备数值!$BG$50:$BG$101,"="&amp;新怪物属性!$CL$2,装备数值!$BH$50:$BH$101,"&lt;="&amp;新怪物属性!$CL83)+SUMIFS(装备数值!BU$50:BU$101,装备数值!$BG$50:$BG$101,"="&amp;新怪物属性!$CM$2,装备数值!$BH$50:$BH$101,"&lt;="&amp;新怪物属性!$CM83)+SUMIFS(装备数值!BU$50:BU$101,装备数值!$BG$50:$BG$101,"="&amp;新怪物属性!$CN$2,装备数值!$BH$50:$BH$101,"&lt;="&amp;新怪物属性!$CN83)+SUMIFS(装备数值!BU$50:BU$101,装备数值!$BG$50:$BG$101,"="&amp;新怪物属性!$CO$2,装备数值!$BH$50:$BH$101,"&lt;="&amp;新怪物属性!$CO83)+SUMIFS(装备数值!BU$50:BU$101,装备数值!$BG$50:$BG$101,"="&amp;新怪物属性!$CP$2,装备数值!$BH$50:$BH$101,"&lt;="&amp;新怪物属性!$CP83)+SUMIFS(装备数值!BU$50:BU$101,装备数值!$BG$50:$BG$101,"="&amp;新怪物属性!$CQ$2,装备数值!$BH$50:$BH$101,"&lt;="&amp;新怪物属性!$CQ83)+SUMIFS(装备数值!BU$50:BU$101,装备数值!$BG$50:$BG$101,"="&amp;新怪物属性!$CR$2,装备数值!$BH$50:$BH$101,"&lt;="&amp;新怪物属性!$CR83)</f>
        <v>0.05</v>
      </c>
      <c r="DC83" s="14">
        <f>SUMIFS(装备数值!BV$50:BV$101,装备数值!$BG$50:$BG$101,"="&amp;新怪物属性!$CF$2,装备数值!$BH$50:$BH$101,"&lt;="&amp;新怪物属性!$CF83)+SUMIFS(装备数值!BV$50:BV$101,装备数值!$BG$50:$BG$101,"="&amp;新怪物属性!$CG$2,装备数值!$BH$50:$BH$101,"&lt;="&amp;新怪物属性!$CG83)+SUMIFS(装备数值!BV$50:BV$101,装备数值!$BG$50:$BG$101,"="&amp;新怪物属性!$CH$2,装备数值!$BH$50:$BH$101,"&lt;="&amp;新怪物属性!$CH83)+SUMIFS(装备数值!BV$50:BV$101,装备数值!$BG$50:$BG$101,"="&amp;新怪物属性!$CI$2,装备数值!$BH$50:$BH$101,"&lt;="&amp;新怪物属性!$CI83)+SUMIFS(装备数值!BV$50:BV$101,装备数值!$BG$50:$BG$101,"="&amp;新怪物属性!$CJ$2,装备数值!$BH$50:$BH$101,"&lt;="&amp;新怪物属性!$CJ83)+SUMIFS(装备数值!BV$50:BV$101,装备数值!$BG$50:$BG$101,"="&amp;新怪物属性!$CK$2,装备数值!$BH$50:$BH$101,"&lt;="&amp;新怪物属性!$CK83)+SUMIFS(装备数值!BV$50:BV$101,装备数值!$BG$50:$BG$101,"="&amp;新怪物属性!$CL$2,装备数值!$BH$50:$BH$101,"&lt;="&amp;新怪物属性!$CL83)+SUMIFS(装备数值!BV$50:BV$101,装备数值!$BG$50:$BG$101,"="&amp;新怪物属性!$CM$2,装备数值!$BH$50:$BH$101,"&lt;="&amp;新怪物属性!$CM83)+SUMIFS(装备数值!BV$50:BV$101,装备数值!$BG$50:$BG$101,"="&amp;新怪物属性!$CN$2,装备数值!$BH$50:$BH$101,"&lt;="&amp;新怪物属性!$CN83)+SUMIFS(装备数值!BV$50:BV$101,装备数值!$BG$50:$BG$101,"="&amp;新怪物属性!$CO$2,装备数值!$BH$50:$BH$101,"&lt;="&amp;新怪物属性!$CO83)+SUMIFS(装备数值!BV$50:BV$101,装备数值!$BG$50:$BG$101,"="&amp;新怪物属性!$CP$2,装备数值!$BH$50:$BH$101,"&lt;="&amp;新怪物属性!$CP83)+SUMIFS(装备数值!BV$50:BV$101,装备数值!$BG$50:$BG$101,"="&amp;新怪物属性!$CQ$2,装备数值!$BH$50:$BH$101,"&lt;="&amp;新怪物属性!$CQ83)+SUMIFS(装备数值!BV$50:BV$101,装备数值!$BG$50:$BG$101,"="&amp;新怪物属性!$CR$2,装备数值!$BH$50:$BH$101,"&lt;="&amp;新怪物属性!$CR83)</f>
        <v>0.05</v>
      </c>
      <c r="DD83" s="14">
        <f>SUMIFS(装备数值!BW$50:BW$101,装备数值!$BG$50:$BG$101,"="&amp;新怪物属性!$CF$2,装备数值!$BH$50:$BH$101,"&lt;="&amp;新怪物属性!$CF83)+SUMIFS(装备数值!BW$50:BW$101,装备数值!$BG$50:$BG$101,"="&amp;新怪物属性!$CG$2,装备数值!$BH$50:$BH$101,"&lt;="&amp;新怪物属性!$CG83)+SUMIFS(装备数值!BW$50:BW$101,装备数值!$BG$50:$BG$101,"="&amp;新怪物属性!$CH$2,装备数值!$BH$50:$BH$101,"&lt;="&amp;新怪物属性!$CH83)+SUMIFS(装备数值!BW$50:BW$101,装备数值!$BG$50:$BG$101,"="&amp;新怪物属性!$CI$2,装备数值!$BH$50:$BH$101,"&lt;="&amp;新怪物属性!$CI83)+SUMIFS(装备数值!BW$50:BW$101,装备数值!$BG$50:$BG$101,"="&amp;新怪物属性!$CJ$2,装备数值!$BH$50:$BH$101,"&lt;="&amp;新怪物属性!$CJ83)+SUMIFS(装备数值!BW$50:BW$101,装备数值!$BG$50:$BG$101,"="&amp;新怪物属性!$CK$2,装备数值!$BH$50:$BH$101,"&lt;="&amp;新怪物属性!$CK83)+SUMIFS(装备数值!BW$50:BW$101,装备数值!$BG$50:$BG$101,"="&amp;新怪物属性!$CL$2,装备数值!$BH$50:$BH$101,"&lt;="&amp;新怪物属性!$CL83)+SUMIFS(装备数值!BW$50:BW$101,装备数值!$BG$50:$BG$101,"="&amp;新怪物属性!$CM$2,装备数值!$BH$50:$BH$101,"&lt;="&amp;新怪物属性!$CM83)+SUMIFS(装备数值!BW$50:BW$101,装备数值!$BG$50:$BG$101,"="&amp;新怪物属性!$CN$2,装备数值!$BH$50:$BH$101,"&lt;="&amp;新怪物属性!$CN83)+SUMIFS(装备数值!BW$50:BW$101,装备数值!$BG$50:$BG$101,"="&amp;新怪物属性!$CO$2,装备数值!$BH$50:$BH$101,"&lt;="&amp;新怪物属性!$CO83)+SUMIFS(装备数值!BW$50:BW$101,装备数值!$BG$50:$BG$101,"="&amp;新怪物属性!$CP$2,装备数值!$BH$50:$BH$101,"&lt;="&amp;新怪物属性!$CP83)+SUMIFS(装备数值!BW$50:BW$101,装备数值!$BG$50:$BG$101,"="&amp;新怪物属性!$CQ$2,装备数值!$BH$50:$BH$101,"&lt;="&amp;新怪物属性!$CQ83)+SUMIFS(装备数值!BW$50:BW$101,装备数值!$BG$50:$BG$101,"="&amp;新怪物属性!$CR$2,装备数值!$BH$50:$BH$101,"&lt;="&amp;新怪物属性!$CR83)</f>
        <v>0</v>
      </c>
      <c r="DE83" s="14">
        <f>SUMIFS(装备数值!BX$50:BX$101,装备数值!$BG$50:$BG$101,"="&amp;新怪物属性!$CF$2,装备数值!$BH$50:$BH$101,"&lt;="&amp;新怪物属性!$CF83)+SUMIFS(装备数值!BX$50:BX$101,装备数值!$BG$50:$BG$101,"="&amp;新怪物属性!$CG$2,装备数值!$BH$50:$BH$101,"&lt;="&amp;新怪物属性!$CG83)+SUMIFS(装备数值!BX$50:BX$101,装备数值!$BG$50:$BG$101,"="&amp;新怪物属性!$CH$2,装备数值!$BH$50:$BH$101,"&lt;="&amp;新怪物属性!$CH83)+SUMIFS(装备数值!BX$50:BX$101,装备数值!$BG$50:$BG$101,"="&amp;新怪物属性!$CI$2,装备数值!$BH$50:$BH$101,"&lt;="&amp;新怪物属性!$CI83)+SUMIFS(装备数值!BX$50:BX$101,装备数值!$BG$50:$BG$101,"="&amp;新怪物属性!$CJ$2,装备数值!$BH$50:$BH$101,"&lt;="&amp;新怪物属性!$CJ83)+SUMIFS(装备数值!BX$50:BX$101,装备数值!$BG$50:$BG$101,"="&amp;新怪物属性!$CK$2,装备数值!$BH$50:$BH$101,"&lt;="&amp;新怪物属性!$CK83)+SUMIFS(装备数值!BX$50:BX$101,装备数值!$BG$50:$BG$101,"="&amp;新怪物属性!$CL$2,装备数值!$BH$50:$BH$101,"&lt;="&amp;新怪物属性!$CL83)+SUMIFS(装备数值!BX$50:BX$101,装备数值!$BG$50:$BG$101,"="&amp;新怪物属性!$CM$2,装备数值!$BH$50:$BH$101,"&lt;="&amp;新怪物属性!$CM83)+SUMIFS(装备数值!BX$50:BX$101,装备数值!$BG$50:$BG$101,"="&amp;新怪物属性!$CN$2,装备数值!$BH$50:$BH$101,"&lt;="&amp;新怪物属性!$CN83)+SUMIFS(装备数值!BX$50:BX$101,装备数值!$BG$50:$BG$101,"="&amp;新怪物属性!$CO$2,装备数值!$BH$50:$BH$101,"&lt;="&amp;新怪物属性!$CO83)+SUMIFS(装备数值!BX$50:BX$101,装备数值!$BG$50:$BG$101,"="&amp;新怪物属性!$CP$2,装备数值!$BH$50:$BH$101,"&lt;="&amp;新怪物属性!$CP83)+SUMIFS(装备数值!BX$50:BX$101,装备数值!$BG$50:$BG$101,"="&amp;新怪物属性!$CQ$2,装备数值!$BH$50:$BH$101,"&lt;="&amp;新怪物属性!$CQ83)+SUMIFS(装备数值!BX$50:BX$101,装备数值!$BG$50:$BG$101,"="&amp;新怪物属性!$CR$2,装备数值!$BH$50:$BH$101,"&lt;="&amp;新怪物属性!$CR83)</f>
        <v>0</v>
      </c>
      <c r="DH83" s="14">
        <f>INDEX(装备数值!$I$13:$M$116,新怪物属性!$P83*8+1,DH$2)*$X83+INDEX(装备数值!$I$13:$M$116,新怪物属性!$Q83*8+2,DH$2)*$Y83+INDEX(装备数值!$I$13:$M$116,新怪物属性!$S83*8+3,DH$2)*$Z83+INDEX(装备数值!$I$13:$M$116,新怪物属性!$R83*8+4,DH$2)*$AA83+INDEX(装备数值!$I$13:$M$116,新怪物属性!$T83*8+5,DH$2)*$AB83+INDEX(装备数值!$I$13:$M$116,新怪物属性!$U83*8+6,DH$2)*$AC83+INDEX(装备数值!$I$13:$M$116,新怪物属性!$V83*8+7,DH$2)*$AD83+INDEX(装备数值!$I$13:$M$116,新怪物属性!$W83*8+8,DH$2)*$AE83</f>
        <v>88000</v>
      </c>
      <c r="DI83" s="14">
        <f>INDEX(装备数值!$I$13:$M$116,新怪物属性!$P83*8+1,DI$2)*$X83+INDEX(装备数值!$I$13:$M$116,新怪物属性!$Q83*8+2,DI$2)*$Y83+INDEX(装备数值!$I$13:$M$116,新怪物属性!$S83*8+3,DI$2)*$Z83+INDEX(装备数值!$I$13:$M$116,新怪物属性!$R83*8+4,DI$2)*$AA83+INDEX(装备数值!$I$13:$M$116,新怪物属性!$T83*8+5,DI$2)*$AB83+INDEX(装备数值!$I$13:$M$116,新怪物属性!$U83*8+6,DI$2)*$AC83+INDEX(装备数值!$I$13:$M$116,新怪物属性!$V83*8+7,DI$2)*$AD83+INDEX(装备数值!$I$13:$M$116,新怪物属性!$W83*8+8,DI$2)*$AE83</f>
        <v>660000</v>
      </c>
      <c r="DJ83" s="14">
        <f>INDEX(装备数值!$I$13:$M$116,新怪物属性!$P83*8+1,DJ$2)*$X83+INDEX(装备数值!$I$13:$M$116,新怪物属性!$Q83*8+2,DJ$2)*$Y83+INDEX(装备数值!$I$13:$M$116,新怪物属性!$S83*8+3,DJ$2)*$Z83+INDEX(装备数值!$I$13:$M$116,新怪物属性!$R83*8+4,DJ$2)*$AA83+INDEX(装备数值!$I$13:$M$116,新怪物属性!$T83*8+5,DJ$2)*$AB83+INDEX(装备数值!$I$13:$M$116,新怪物属性!$U83*8+6,DJ$2)*$AC83+INDEX(装备数值!$I$13:$M$116,新怪物属性!$V83*8+7,DJ$2)*$AD83+INDEX(装备数值!$I$13:$M$116,新怪物属性!$W83*8+8,DJ$2)*$AE83</f>
        <v>44000</v>
      </c>
      <c r="DK83" s="14">
        <f>INDEX(装备数值!$I$13:$M$116,新怪物属性!$P83*8+1,DK$2)*$X83+INDEX(装备数值!$I$13:$M$116,新怪物属性!$Q83*8+2,DK$2)*$Y83+INDEX(装备数值!$I$13:$M$116,新怪物属性!$S83*8+3,DK$2)*$Z83+INDEX(装备数值!$I$13:$M$116,新怪物属性!$R83*8+4,DK$2)*$AA83+INDEX(装备数值!$I$13:$M$116,新怪物属性!$T83*8+5,DK$2)*$AB83+INDEX(装备数值!$I$13:$M$116,新怪物属性!$U83*8+6,DK$2)*$AC83+INDEX(装备数值!$I$13:$M$116,新怪物属性!$V83*8+7,DK$2)*$AD83+INDEX(装备数值!$I$13:$M$116,新怪物属性!$W83*8+8,DK$2)*$AE83</f>
        <v>880000</v>
      </c>
      <c r="DL83" s="14">
        <f>INDEX(装备数值!$I$13:$M$116,新怪物属性!$P83*8+1,DL$2)*$X83+INDEX(装备数值!$I$13:$M$116,新怪物属性!$Q83*8+2,DL$2)*$Y83+INDEX(装备数值!$I$13:$M$116,新怪物属性!$S83*8+3,DL$2)*$Z83+INDEX(装备数值!$I$13:$M$116,新怪物属性!$R83*8+4,DL$2)*$AA83+INDEX(装备数值!$I$13:$M$116,新怪物属性!$T83*8+5,DL$2)*$AB83+INDEX(装备数值!$I$13:$M$116,新怪物属性!$U83*8+6,DL$2)*$AC83+INDEX(装备数值!$I$13:$M$116,新怪物属性!$V83*8+7,DL$2)*$AD83+INDEX(装备数值!$I$13:$M$116,新怪物属性!$W83*8+8,DL$2)*$AE83</f>
        <v>17200</v>
      </c>
      <c r="DO83" s="14">
        <f>INDEX(装备数值!$X$13:$AH$116,$P83*8+1,DO$2)*$AF83+INDEX(装备数值!$X$13:$AH$116,$Q83*8+2,DO$2)*$AG83+INDEX(装备数值!$X$13:$AH$116,$S83*8+3,DO$2)*$AH83+INDEX(装备数值!$X$13:$AH$116,$R83*8+4,DO$2)*$AI83+INDEX(装备数值!$X$13:$AH$116,$T83*8+5,DO$2)*$AJ83+INDEX(装备数值!$X$13:$AH$116,$U83*8+6,DO$2)*$AK83+INDEX(装备数值!$X$13:$AH$116,$V83*8+7,DO$2)*$AL83+INDEX(装备数值!$X$13:$AH$116,$W83*8+8,DO$2)*$AM83</f>
        <v>36000</v>
      </c>
      <c r="DP83" s="14">
        <f>INDEX(装备数值!$X$13:$AH$116,$P83*8+1,DP$2)*$AF83+INDEX(装备数值!$X$13:$AH$116,$Q83*8+2,DP$2)*$AG83+INDEX(装备数值!$X$13:$AH$116,$S83*8+3,DP$2)*$AH83+INDEX(装备数值!$X$13:$AH$116,$R83*8+4,DP$2)*$AI83+INDEX(装备数值!$X$13:$AH$116,$T83*8+5,DP$2)*$AJ83+INDEX(装备数值!$X$13:$AH$116,$U83*8+6,DP$2)*$AK83+INDEX(装备数值!$X$13:$AH$116,$V83*8+7,DP$2)*$AL83+INDEX(装备数值!$X$13:$AH$116,$W83*8+8,DP$2)*$AM83</f>
        <v>270000</v>
      </c>
      <c r="DQ83" s="14">
        <f>INDEX(装备数值!$X$13:$AH$116,$P83*8+1,DQ$2)*$AF83+INDEX(装备数值!$X$13:$AH$116,$Q83*8+2,DQ$2)*$AG83+INDEX(装备数值!$X$13:$AH$116,$S83*8+3,DQ$2)*$AH83+INDEX(装备数值!$X$13:$AH$116,$R83*8+4,DQ$2)*$AI83+INDEX(装备数值!$X$13:$AH$116,$T83*8+5,DQ$2)*$AJ83+INDEX(装备数值!$X$13:$AH$116,$U83*8+6,DQ$2)*$AK83+INDEX(装备数值!$X$13:$AH$116,$V83*8+7,DQ$2)*$AL83+INDEX(装备数值!$X$13:$AH$116,$W83*8+8,DQ$2)*$AM83</f>
        <v>18000</v>
      </c>
      <c r="DR83" s="14">
        <f>INDEX(装备数值!$X$13:$AH$116,$P83*8+1,DR$2)*$AF83+INDEX(装备数值!$X$13:$AH$116,$Q83*8+2,DR$2)*$AG83+INDEX(装备数值!$X$13:$AH$116,$S83*8+3,DR$2)*$AH83+INDEX(装备数值!$X$13:$AH$116,$R83*8+4,DR$2)*$AI83+INDEX(装备数值!$X$13:$AH$116,$T83*8+5,DR$2)*$AJ83+INDEX(装备数值!$X$13:$AH$116,$U83*8+6,DR$2)*$AK83+INDEX(装备数值!$X$13:$AH$116,$V83*8+7,DR$2)*$AL83+INDEX(装备数值!$X$13:$AH$116,$W83*8+8,DR$2)*$AM83</f>
        <v>381000</v>
      </c>
      <c r="DS83" s="14">
        <f>INDEX(装备数值!$X$13:$AH$116,$P83*8+1,DS$2)*$AF83+INDEX(装备数值!$X$13:$AH$116,$Q83*8+2,DS$2)*$AG83+INDEX(装备数值!$X$13:$AH$116,$S83*8+3,DS$2)*$AH83+INDEX(装备数值!$X$13:$AH$116,$R83*8+4,DS$2)*$AI83+INDEX(装备数值!$X$13:$AH$116,$T83*8+5,DS$2)*$AJ83+INDEX(装备数值!$X$13:$AH$116,$U83*8+6,DS$2)*$AK83+INDEX(装备数值!$X$13:$AH$116,$V83*8+7,DS$2)*$AL83+INDEX(装备数值!$X$13:$AH$116,$W83*8+8,DS$2)*$AM83</f>
        <v>7200</v>
      </c>
      <c r="DT83" s="14">
        <f>INDEX(装备数值!$X$13:$AH$116,$P83*8+1,DT$2)*$AF83+INDEX(装备数值!$X$13:$AH$116,$Q83*8+2,DT$2)*$AG83+INDEX(装备数值!$X$13:$AH$116,$S83*8+3,DT$2)*$AH83+INDEX(装备数值!$X$13:$AH$116,$R83*8+4,DT$2)*$AI83+INDEX(装备数值!$X$13:$AH$116,$T83*8+5,DT$2)*$AJ83+INDEX(装备数值!$X$13:$AH$116,$U83*8+6,DT$2)*$AK83+INDEX(装备数值!$X$13:$AH$116,$V83*8+7,DT$2)*$AL83+INDEX(装备数值!$X$13:$AH$116,$W83*8+8,DT$2)*$AM83</f>
        <v>28050</v>
      </c>
      <c r="DU83" s="14">
        <f>INDEX(装备数值!$X$13:$AH$116,$P83*8+1,DU$2)*$AF83+INDEX(装备数值!$X$13:$AH$116,$Q83*8+2,DU$2)*$AG83+INDEX(装备数值!$X$13:$AH$116,$S83*8+3,DU$2)*$AH83+INDEX(装备数值!$X$13:$AH$116,$R83*8+4,DU$2)*$AI83+INDEX(装备数值!$X$13:$AH$116,$T83*8+5,DU$2)*$AJ83+INDEX(装备数值!$X$13:$AH$116,$U83*8+6,DU$2)*$AK83+INDEX(装备数值!$X$13:$AH$116,$V83*8+7,DU$2)*$AL83+INDEX(装备数值!$X$13:$AH$116,$W83*8+8,DU$2)*$AM83</f>
        <v>27000</v>
      </c>
      <c r="DV83" s="14">
        <f>INDEX(装备数值!$X$13:$AH$116,$P83*8+1,DV$2)*$AF83+INDEX(装备数值!$X$13:$AH$116,$Q83*8+2,DV$2)*$AG83+INDEX(装备数值!$X$13:$AH$116,$S83*8+3,DV$2)*$AH83+INDEX(装备数值!$X$13:$AH$116,$R83*8+4,DV$2)*$AI83+INDEX(装备数值!$X$13:$AH$116,$T83*8+5,DV$2)*$AJ83+INDEX(装备数值!$X$13:$AH$116,$U83*8+6,DV$2)*$AK83+INDEX(装备数值!$X$13:$AH$116,$V83*8+7,DV$2)*$AL83+INDEX(装备数值!$X$13:$AH$116,$W83*8+8,DV$2)*$AM83</f>
        <v>28050</v>
      </c>
      <c r="DW83" s="14">
        <f>INDEX(装备数值!$X$13:$AH$116,$P83*8+1,DW$2)*$AF83+INDEX(装备数值!$X$13:$AH$116,$Q83*8+2,DW$2)*$AG83+INDEX(装备数值!$X$13:$AH$116,$S83*8+3,DW$2)*$AH83+INDEX(装备数值!$X$13:$AH$116,$R83*8+4,DW$2)*$AI83+INDEX(装备数值!$X$13:$AH$116,$T83*8+5,DW$2)*$AJ83+INDEX(装备数值!$X$13:$AH$116,$U83*8+6,DW$2)*$AK83+INDEX(装备数值!$X$13:$AH$116,$V83*8+7,DW$2)*$AL83+INDEX(装备数值!$X$13:$AH$116,$W83*8+8,DW$2)*$AM83</f>
        <v>27000</v>
      </c>
      <c r="DX83" s="14">
        <f>INDEX(装备数值!$X$13:$AH$116,$P83*8+1,DX$2)*$AF83+INDEX(装备数值!$X$13:$AH$116,$Q83*8+2,DX$2)*$AG83+INDEX(装备数值!$X$13:$AH$116,$S83*8+3,DX$2)*$AH83+INDEX(装备数值!$X$13:$AH$116,$R83*8+4,DX$2)*$AI83+INDEX(装备数值!$X$13:$AH$116,$T83*8+5,DX$2)*$AJ83+INDEX(装备数值!$X$13:$AH$116,$U83*8+6,DX$2)*$AK83+INDEX(装备数值!$X$13:$AH$116,$V83*8+7,DX$2)*$AL83+INDEX(装备数值!$X$13:$AH$116,$W83*8+8,DX$2)*$AM83</f>
        <v>60</v>
      </c>
      <c r="DY83" s="14">
        <f>INDEX(装备数值!$X$13:$AH$116,$P83*8+1,DY$2)*$AF83+INDEX(装备数值!$X$13:$AH$116,$Q83*8+2,DY$2)*$AG83+INDEX(装备数值!$X$13:$AH$116,$S83*8+3,DY$2)*$AH83+INDEX(装备数值!$X$13:$AH$116,$R83*8+4,DY$2)*$AI83+INDEX(装备数值!$X$13:$AH$116,$T83*8+5,DY$2)*$AJ83+INDEX(装备数值!$X$13:$AH$116,$U83*8+6,DY$2)*$AK83+INDEX(装备数值!$X$13:$AH$116,$V83*8+7,DY$2)*$AL83+INDEX(装备数值!$X$13:$AH$116,$W83*8+8,DY$2)*$AM83</f>
        <v>60</v>
      </c>
      <c r="EA83" s="14">
        <f>INDEX(装备数值!$AN$17:$AN$117,MATCH(MIN($X83:$AE83),装备数值!$AO$17:$AO$117,1))</f>
        <v>40</v>
      </c>
      <c r="EB83" s="14">
        <f>IF(COUNTIF($P83:$W83,"&gt;"&amp;0)=8,INDEX(装备数值!AR$17:AR$117,$EA83+1),0)</f>
        <v>14400</v>
      </c>
      <c r="EC83" s="14">
        <f>IF(COUNTIF($P83:$W83,"&gt;"&amp;0)=8,INDEX(装备数值!AS$17:AS$117,$EA83+1),0)</f>
        <v>108000</v>
      </c>
      <c r="ED83" s="14">
        <f>IF(COUNTIF($P83:$W83,"&gt;"&amp;0)=8,INDEX(装备数值!AT$17:AT$117,$EA83+1),0)</f>
        <v>7200</v>
      </c>
      <c r="EE83" s="14">
        <f>IF(COUNTIF($P83:$W83,"&gt;"&amp;0)=8,INDEX(装备数值!AU$17:AU$117,$EA83+1),0)</f>
        <v>144000</v>
      </c>
      <c r="EF83" s="14">
        <f>IF(COUNTIF($P83:$W83,"&gt;"&amp;0)=8,INDEX(装备数值!AV$17:AV$117,$EA83+1),0)</f>
        <v>2720</v>
      </c>
      <c r="EH83" s="14">
        <f>INDEX(装备数值!$AY$17:$AY$77,MATCH(新怪物属性!AF83,装备数值!$AZ$17:$AZ$77,1))</f>
        <v>33</v>
      </c>
      <c r="EI83" s="26">
        <f>INDEX(装备数值!BA$17:BA$77,新怪物属性!EH83+1)</f>
        <v>0.55500000000000005</v>
      </c>
      <c r="EJ83" s="26">
        <f>INDEX(装备数值!BA$17:BA$77,新怪物属性!EH83+1)</f>
        <v>0.55500000000000005</v>
      </c>
      <c r="EL83" s="14">
        <f t="shared" si="144"/>
        <v>26</v>
      </c>
      <c r="EM83" s="14">
        <f>VLOOKUP(EL83,军阶与晶片数值!$W$6:$X$27,2)</f>
        <v>6</v>
      </c>
      <c r="EN83" s="14">
        <f>INDEX(军阶与晶片数值!Y$6:Y$27,$EM83+1)</f>
        <v>550</v>
      </c>
      <c r="EO83" s="14">
        <f>INDEX(军阶与晶片数值!Z$6:Z$27,$EM83+1)</f>
        <v>550</v>
      </c>
      <c r="EP83" s="14">
        <f>INDEX(军阶与晶片数值!AA$6:AA$27,$EM83+1)</f>
        <v>550</v>
      </c>
      <c r="EQ83" s="14">
        <f>INDEX(军阶与晶片数值!AB$6:AB$27,$EM83+1)</f>
        <v>550</v>
      </c>
      <c r="ER83" s="29">
        <f>INDEX(军阶与晶片数值!AC$6:AC$27,$EM83+1)</f>
        <v>35</v>
      </c>
      <c r="ES83" s="29">
        <f>INDEX(军阶与晶片数值!AD$6:AD$27,$EM83+1)</f>
        <v>17.5</v>
      </c>
      <c r="EU83" s="26">
        <f>INDEX(军阶与晶片数值!I$6:I$16,AN83+1)</f>
        <v>0.15</v>
      </c>
      <c r="EV83" s="26">
        <f>INDEX(军阶与晶片数值!M$6:M$16,AO83+1)</f>
        <v>0.15</v>
      </c>
      <c r="EW83" s="26">
        <f>INDEX(军阶与晶片数值!J$6:J$16,AP83+1)</f>
        <v>0.15</v>
      </c>
      <c r="EX83" s="26">
        <f>INDEX(军阶与晶片数值!K$6:K$16,AQ83+1)</f>
        <v>0.3</v>
      </c>
      <c r="EY83" s="26">
        <f>INDEX(军阶与晶片数值!L$6:L$16,AR83+1)</f>
        <v>0.3</v>
      </c>
      <c r="EZ83" s="28">
        <f>INDEX(军阶与晶片数值!N$6:N$16,AS83+1)</f>
        <v>0</v>
      </c>
      <c r="FA83" s="28">
        <f>INDEX(军阶与晶片数值!O$6:O$16,AT83+1)</f>
        <v>0</v>
      </c>
      <c r="FB83" s="28">
        <f>INDEX(军阶与晶片数值!P$6:P$16,AU83+1)</f>
        <v>0</v>
      </c>
      <c r="FC83" s="28">
        <f>INDEX(军阶与晶片数值!Q$6:Q$16,AV83+1)</f>
        <v>0</v>
      </c>
      <c r="FD83" s="26">
        <f>INDEX(军阶与晶片数值!R$6:R$16,AW83+1)</f>
        <v>0.13</v>
      </c>
      <c r="FE83" s="26">
        <f>INDEX(军阶与晶片数值!S$6:S$16,AX83+1)</f>
        <v>0.13</v>
      </c>
      <c r="FF83" s="26">
        <f>INDEX(军阶与晶片数值!T$6:T$16,AY83+1)</f>
        <v>0</v>
      </c>
      <c r="FG83" s="26">
        <f>INDEX(军阶与晶片数值!U$6:U$16,AZ83+1)</f>
        <v>0</v>
      </c>
      <c r="FI83" s="26">
        <f>INDEX(军阶与晶片数值!$C$6:$C$36,新怪物属性!$BA83+1)</f>
        <v>0.85</v>
      </c>
      <c r="FJ83" s="26">
        <f>INDEX(军阶与晶片数值!$C$6:$C$36,新怪物属性!$BA83+1)</f>
        <v>0.85</v>
      </c>
      <c r="FK83" s="26">
        <f>INDEX(军阶与晶片数值!$C$6:$C$36,新怪物属性!$BA83+1)</f>
        <v>0.85</v>
      </c>
      <c r="FL83" s="26">
        <f>INDEX(军阶与晶片数值!$C$6:$C$36,新怪物属性!$BA83+1)</f>
        <v>0.85</v>
      </c>
      <c r="FM83" s="26">
        <f>INDEX(军阶与晶片数值!$C$6:$C$36,新怪物属性!$BA83+1)</f>
        <v>0.85</v>
      </c>
      <c r="FO83" s="14">
        <f>INDEX(战舰突破!$H$6:$H$18,新怪物属性!$J83+1)+INDEX(战舰突破!$H$23:$H$35,新怪物属性!$K83+1)+INDEX(战舰突破!$H$40:$H$52,新怪物属性!$L83+1)</f>
        <v>200</v>
      </c>
      <c r="FP83" s="14">
        <f>INDEX(战舰突破!$I$6:$I$18,新怪物属性!$J83+1)+INDEX(战舰突破!$I$23:$I$35,新怪物属性!$K83+1)+INDEX(战舰突破!$I$40:$I$52,新怪物属性!$L83+1)</f>
        <v>200</v>
      </c>
      <c r="FQ83" s="14">
        <f>INDEX(战舰突破!$J$6:$J$18,新怪物属性!$J83+1)+INDEX(战舰突破!$J$23:$J$35,新怪物属性!$K83+1)+INDEX(战舰突破!$J$40:$J$52,新怪物属性!$L83+1)</f>
        <v>0</v>
      </c>
      <c r="FR83" s="14">
        <f>INDEX(战舰突破!$K$6:$K$18,新怪物属性!$J83+1)+INDEX(战舰突破!$K$23:$K$35,新怪物属性!$K83+1)+INDEX(战舰突破!$K$40:$K$52,新怪物属性!$L83+1)</f>
        <v>0</v>
      </c>
      <c r="FS83" s="14">
        <f>INDEX(战舰突破!$L$6:$L$18,新怪物属性!$J83+1)+INDEX(战舰突破!$L$23:$L$35,新怪物属性!$K83+1)+INDEX(战舰突破!$L$40:$L$52,新怪物属性!$L83+1)</f>
        <v>200</v>
      </c>
      <c r="FT83" s="18">
        <f>INDEX(战舰突破!$N$6:$N$18,新怪物属性!$J83+1)+INDEX(战舰突破!$N$23:$N$35,新怪物属性!$K83+1)+INDEX(战舰突破!$N$40:$N$52,新怪物属性!$L83+1)</f>
        <v>0</v>
      </c>
      <c r="FU83" s="18">
        <f>INDEX(战舰突破!$O$6:$O$18,新怪物属性!$J83+1)+INDEX(战舰突破!$O$23:$O$35,新怪物属性!$K83+1)+INDEX(战舰突破!$O$40:$O$52,新怪物属性!$L83+1)</f>
        <v>1</v>
      </c>
      <c r="FV83" s="18">
        <f>INDEX(战舰突破!$P$6:$P$18,新怪物属性!$J83+1)+INDEX(战舰突破!$P$23:$P$35,新怪物属性!$K83+1)+INDEX(战舰突破!$P$40:$P$52,新怪物属性!$L83+1)</f>
        <v>0</v>
      </c>
      <c r="FW83" s="18">
        <f>INDEX(战舰突破!$Q$6:$Q$18,新怪物属性!$J83+1)+INDEX(战舰突破!$Q$23:$Q$35,新怪物属性!$K83+1)+INDEX(战舰突破!$Q$40:$Q$52,新怪物属性!$L83+1)</f>
        <v>0.3</v>
      </c>
      <c r="FX83" s="18">
        <f>INDEX(战舰突破!$R$6:$R$18,新怪物属性!$J83+1)+INDEX(战舰突破!$R$23:$R$35,新怪物属性!$K83+1)+INDEX(战舰突破!$R$40:$R$52,新怪物属性!$L83+1)</f>
        <v>0</v>
      </c>
      <c r="FY83" s="18">
        <f>INDEX(战舰突破!$M$6:$M$18,新怪物属性!$J83+1)+INDEX(战舰突破!$M$23:$M$35,新怪物属性!$K83+1)+INDEX(战舰突破!$M$40:$M$52,新怪物属性!$L83+1)</f>
        <v>0.2</v>
      </c>
      <c r="FZ83" s="22">
        <f>INDEX(战舰突破!$W$6:$W$18,新怪物属性!$J83+1)+INDEX(战舰突破!$W$23:$W$35,新怪物属性!$K83+1)+INDEX(战舰突破!$W$40:$W$52,新怪物属性!$L83+1)</f>
        <v>0.5</v>
      </c>
      <c r="GC83" s="14">
        <f>INDEX(战舰突破!$S$6:$S$18,新怪物属性!$J83+1)</f>
        <v>0</v>
      </c>
      <c r="GD83" s="14">
        <f>INDEX(战舰突破!$T$6:$T$18,新怪物属性!$J83+1)</f>
        <v>0.5</v>
      </c>
      <c r="GE83" s="14">
        <f>INDEX(战舰突破!$U$6:$U$18,新怪物属性!$J83+1)</f>
        <v>0.1</v>
      </c>
      <c r="GF83" s="14">
        <f>INDEX(战舰突破!$V$6:$V$18,新怪物属性!$J83+1)</f>
        <v>1</v>
      </c>
      <c r="GG83" s="14">
        <f>INDEX(战舰突破!$X$6:$X$18,新怪物属性!$J83+1)</f>
        <v>9</v>
      </c>
      <c r="GI83" s="14">
        <f>INDEX(战舰突破!$S$23:$S$35,新怪物属性!$J83+1)</f>
        <v>0.6</v>
      </c>
      <c r="GJ83" s="14">
        <f>INDEX(战舰突破!$T$23:$T$35,新怪物属性!$J83+1)</f>
        <v>0.55000000000000004</v>
      </c>
      <c r="GK83" s="14">
        <f>INDEX(战舰突破!$U$23:$U$35,新怪物属性!$J83+1)</f>
        <v>0.1</v>
      </c>
      <c r="GL83" s="14">
        <f>INDEX(战舰突破!$V$23:$V$35,新怪物属性!$J83+1)</f>
        <v>1</v>
      </c>
      <c r="GM83" s="14">
        <f>INDEX(战舰突破!$X$23:$X$35,新怪物属性!$J83+1)</f>
        <v>135</v>
      </c>
      <c r="GO83" s="14">
        <f>INDEX(战舰突破!$S$40:$S$52,新怪物属性!$J83+1)</f>
        <v>0.6</v>
      </c>
      <c r="GP83" s="14">
        <f>INDEX(战舰突破!$T$40:$T$52,新怪物属性!$J83+1)</f>
        <v>0.25</v>
      </c>
      <c r="GQ83" s="14">
        <f>INDEX(战舰突破!$U$40:$U$52,新怪物属性!$J83+1)</f>
        <v>0.1</v>
      </c>
      <c r="GR83" s="14">
        <f>INDEX(战舰突破!$V$40:$V$52,新怪物属性!$J83+1)</f>
        <v>1</v>
      </c>
      <c r="GS83" s="14">
        <f>INDEX(战舰突破!$X$40:$X$52,新怪物属性!$J83+1)</f>
        <v>225</v>
      </c>
      <c r="GV83" s="14">
        <v>2</v>
      </c>
      <c r="GW83" s="14">
        <v>28</v>
      </c>
      <c r="GX83" s="14">
        <v>1</v>
      </c>
      <c r="GY83" s="14">
        <v>26</v>
      </c>
      <c r="GZ83" s="14">
        <v>3</v>
      </c>
      <c r="HA83" s="14">
        <v>23</v>
      </c>
      <c r="HB83" s="14">
        <v>1</v>
      </c>
      <c r="HC83" s="14">
        <v>21</v>
      </c>
      <c r="HD83" s="14">
        <v>1</v>
      </c>
      <c r="HE83" s="14">
        <v>5</v>
      </c>
      <c r="HF83" s="14">
        <v>1</v>
      </c>
      <c r="HG83" s="14">
        <v>9</v>
      </c>
      <c r="HH83" s="14">
        <v>0</v>
      </c>
      <c r="HI83" s="14">
        <v>14</v>
      </c>
      <c r="HJ83" s="14">
        <v>1</v>
      </c>
      <c r="HK83" s="14">
        <v>4</v>
      </c>
      <c r="HL83" s="14">
        <v>0</v>
      </c>
      <c r="HM83" s="14">
        <v>0</v>
      </c>
      <c r="HN83" s="14">
        <v>0</v>
      </c>
      <c r="HO83" s="14">
        <v>0</v>
      </c>
      <c r="HP83" s="14">
        <v>0</v>
      </c>
      <c r="HQ83" s="14">
        <v>0</v>
      </c>
      <c r="HR83" s="14">
        <v>0</v>
      </c>
      <c r="HS83" s="14">
        <v>0</v>
      </c>
      <c r="HT83" s="14">
        <v>0</v>
      </c>
      <c r="HU83" s="14">
        <v>0</v>
      </c>
      <c r="HX83" s="14">
        <v>7</v>
      </c>
      <c r="HY83" s="14">
        <v>6</v>
      </c>
      <c r="IB83" s="14">
        <f>IF($GV83=0,0,INDEX(战宠!P$15:P$27,新怪物属性!$GV$3)*(INDEX(战宠!$U$7:$Y$10,1,新怪物属性!$GV83)))*(新怪物属性!$GW83+4)
+IF($GX83=0,0,INDEX(战宠!P$15:P$27,新怪物属性!$GX$3)*(INDEX(战宠!$U$7:$Y$10,1,新怪物属性!$GX83)))*(新怪物属性!$GY83+4)
+IF($GZ83=0,0,INDEX(战宠!P$15:P$27,新怪物属性!$GZ$3)*(INDEX(战宠!$U$7:$Y$10,1,新怪物属性!$GZ83)))*(新怪物属性!$HA83+4)
+IF($HB83=0,0,INDEX(战宠!P$15:P$27,新怪物属性!$HB$3)*(INDEX(战宠!$U$7:$Y$10,1,新怪物属性!$HB83)))*(新怪物属性!$HC83+4)
+IF($HD83=0,0,INDEX(战宠!P$15:P$27,新怪物属性!$HD$3)*(INDEX(战宠!$U$7:$Y$10,1,新怪物属性!$HD83)))*(新怪物属性!$HE83+4)
+IF($HF83=0,0,INDEX(战宠!P$15:P$27,新怪物属性!$HF$3)*(INDEX(战宠!$U$7:$Y$10,1,新怪物属性!$HF83)))*(新怪物属性!$HG83+4)
+IF($HH83=0,0,INDEX(战宠!P$15:P$27,新怪物属性!$HH$3)*(INDEX(战宠!$U$7:$Y$10,1,新怪物属性!$HH83)))*(新怪物属性!$HI83+4)
+IF($HJ83=0,0,INDEX(战宠!P$15:P$27,新怪物属性!$HJ$3)*(INDEX(战宠!$U$7:$Y$10,1,新怪物属性!$HJ83)))*(新怪物属性!$HK83+4)
+IF($HL83=0,0,INDEX(战宠!P$15:P$27,新怪物属性!$HL$3)*(INDEX(战宠!$U$7:$Y$10,1,新怪物属性!$HL83)))*(新怪物属性!$HM83+4)
+IF($HN83=0,0,INDEX(战宠!P$15:P$27,新怪物属性!$HN$3)*(INDEX(战宠!$U$7:$Y$10,1,新怪物属性!$HN83)))*(新怪物属性!$HO83+4)
+IF($HP83=0,0,INDEX(战宠!P$15:P$27,新怪物属性!$HP$3)*(INDEX(战宠!$U$7:$Y$10,1,新怪物属性!$HP83)))*(新怪物属性!$HQ83+4)
+IF($HR83=0,0,INDEX(战宠!P$15:P$27,新怪物属性!$HR$3)*(INDEX(战宠!$U$7:$Y$10,1,新怪物属性!$HR83)))*(新怪物属性!$HS83+4)
+IF($HT83=0,0,INDEX(战宠!P$15:P$27,新怪物属性!$HT$3)*(INDEX(战宠!$U$7:$Y$10,1,新怪物属性!$HT83)))*(新怪物属性!$HU83+4)</f>
        <v>162400</v>
      </c>
      <c r="IC83" s="14">
        <f>IF($GV83=0,0,INDEX(战宠!Q$15:Q$27,新怪物属性!$GV$3)*(INDEX(战宠!$U$7:$Y$10,1,新怪物属性!$GV83)))*(新怪物属性!$GW83+4)
+IF($GX83=0,0,INDEX(战宠!Q$15:Q$27,新怪物属性!$GX$3)*(INDEX(战宠!$U$7:$Y$10,1,新怪物属性!$GX83)))*(新怪物属性!$GY83+4)
+IF($GZ83=0,0,INDEX(战宠!Q$15:Q$27,新怪物属性!$GZ$3)*(INDEX(战宠!$U$7:$Y$10,1,新怪物属性!$GZ83)))*(新怪物属性!$HA83+4)
+IF($HB83=0,0,INDEX(战宠!Q$15:Q$27,新怪物属性!$HB$3)*(INDEX(战宠!$U$7:$Y$10,1,新怪物属性!$HB83)))*(新怪物属性!$HC83+4)
+IF($HD83=0,0,INDEX(战宠!Q$15:Q$27,新怪物属性!$HD$3)*(INDEX(战宠!$U$7:$Y$10,1,新怪物属性!$HD83)))*(新怪物属性!$HE83+4)
+IF($HF83=0,0,INDEX(战宠!Q$15:Q$27,新怪物属性!$HF$3)*(INDEX(战宠!$U$7:$Y$10,1,新怪物属性!$HF83)))*(新怪物属性!$HG83+4)
+IF($HH83=0,0,INDEX(战宠!Q$15:Q$27,新怪物属性!$HH$3)*(INDEX(战宠!$U$7:$Y$10,1,新怪物属性!$HH83)))*(新怪物属性!$HI83+4)
+IF($HJ83=0,0,INDEX(战宠!Q$15:Q$27,新怪物属性!$HJ$3)*(INDEX(战宠!$U$7:$Y$10,1,新怪物属性!$HJ83)))*(新怪物属性!$HK83+4)
+IF($HL83=0,0,INDEX(战宠!Q$15:Q$27,新怪物属性!$HL$3)*(INDEX(战宠!$U$7:$Y$10,1,新怪物属性!$HL83)))*(新怪物属性!$HM83+4)
+IF($HN83=0,0,INDEX(战宠!Q$15:Q$27,新怪物属性!$HN$3)*(INDEX(战宠!$U$7:$Y$10,1,新怪物属性!$HN83)))*(新怪物属性!$HO83+4)
+IF($HP83=0,0,INDEX(战宠!Q$15:Q$27,新怪物属性!$HP$3)*(INDEX(战宠!$U$7:$Y$10,1,新怪物属性!$HP83)))*(新怪物属性!$HQ83+4)
+IF($HR83=0,0,INDEX(战宠!Q$15:Q$27,新怪物属性!$HR$3)*(INDEX(战宠!$U$7:$Y$10,1,新怪物属性!$HR83)))*(新怪物属性!$HS83+4)
+IF($HT83=0,0,INDEX(战宠!Q$15:Q$27,新怪物属性!$HT$3)*(INDEX(战宠!$U$7:$Y$10,1,新怪物属性!$HT83)))*(新怪物属性!$HU83+4)</f>
        <v>1110000</v>
      </c>
      <c r="ID83" s="14">
        <f>IF($GV83=0,0,INDEX(战宠!R$15:R$27,新怪物属性!$GV$3)*(INDEX(战宠!$U$7:$Y$10,1,新怪物属性!$GV83)))*(新怪物属性!$GW83+4)
+IF($GX83=0,0,INDEX(战宠!R$15:R$27,新怪物属性!$GX$3)*(INDEX(战宠!$U$7:$Y$10,1,新怪物属性!$GX83)))*(新怪物属性!$GY83+4)
+IF($GZ83=0,0,INDEX(战宠!R$15:R$27,新怪物属性!$GZ$3)*(INDEX(战宠!$U$7:$Y$10,1,新怪物属性!$GZ83)))*(新怪物属性!$HA83+4)
+IF($HB83=0,0,INDEX(战宠!R$15:R$27,新怪物属性!$HB$3)*(INDEX(战宠!$U$7:$Y$10,1,新怪物属性!$HB83)))*(新怪物属性!$HC83+4)
+IF($HD83=0,0,INDEX(战宠!R$15:R$27,新怪物属性!$HD$3)*(INDEX(战宠!$U$7:$Y$10,1,新怪物属性!$HD83)))*(新怪物属性!$HE83+4)
+IF($HF83=0,0,INDEX(战宠!R$15:R$27,新怪物属性!$HF$3)*(INDEX(战宠!$U$7:$Y$10,1,新怪物属性!$HF83)))*(新怪物属性!$HG83+4)
+IF($HH83=0,0,INDEX(战宠!R$15:R$27,新怪物属性!$HH$3)*(INDEX(战宠!$U$7:$Y$10,1,新怪物属性!$HH83)))*(新怪物属性!$HI83+4)
+IF($HJ83=0,0,INDEX(战宠!R$15:R$27,新怪物属性!$HJ$3)*(INDEX(战宠!$U$7:$Y$10,1,新怪物属性!$HJ83)))*(新怪物属性!$HK83+4)
+IF($HL83=0,0,INDEX(战宠!R$15:R$27,新怪物属性!$HL$3)*(INDEX(战宠!$U$7:$Y$10,1,新怪物属性!$HL83)))*(新怪物属性!$HM83+4)
+IF($HN83=0,0,INDEX(战宠!R$15:R$27,新怪物属性!$HN$3)*(INDEX(战宠!$U$7:$Y$10,1,新怪物属性!$HN83)))*(新怪物属性!$HO83+4)
+IF($HP83=0,0,INDEX(战宠!R$15:R$27,新怪物属性!$HP$3)*(INDEX(战宠!$U$7:$Y$10,1,新怪物属性!$HP83)))*(新怪物属性!$HQ83+4)
+IF($HR83=0,0,INDEX(战宠!R$15:R$27,新怪物属性!$HR$3)*(INDEX(战宠!$U$7:$Y$10,1,新怪物属性!$HR83)))*(新怪物属性!$HS83+4)
+IF($HT83=0,0,INDEX(战宠!R$15:R$27,新怪物属性!$HT$3)*(INDEX(战宠!$U$7:$Y$10,1,新怪物属性!$HT83)))*(新怪物属性!$HU83+4)</f>
        <v>88400</v>
      </c>
      <c r="IE83" s="14">
        <f>IF($GV83=0,0,INDEX(战宠!S$15:S$27,新怪物属性!$GV$3)*(INDEX(战宠!$U$7:$Y$10,1,新怪物属性!$GV83)))*(新怪物属性!$GW83+4)
+IF($GX83=0,0,INDEX(战宠!S$15:S$27,新怪物属性!$GX$3)*(INDEX(战宠!$U$7:$Y$10,1,新怪物属性!$GX83)))*(新怪物属性!$GY83+4)
+IF($GZ83=0,0,INDEX(战宠!S$15:S$27,新怪物属性!$GZ$3)*(INDEX(战宠!$U$7:$Y$10,1,新怪物属性!$GZ83)))*(新怪物属性!$HA83+4)
+IF($HB83=0,0,INDEX(战宠!S$15:S$27,新怪物属性!$HB$3)*(INDEX(战宠!$U$7:$Y$10,1,新怪物属性!$HB83)))*(新怪物属性!$HC83+4)
+IF($HD83=0,0,INDEX(战宠!S$15:S$27,新怪物属性!$HD$3)*(INDEX(战宠!$U$7:$Y$10,1,新怪物属性!$HD83)))*(新怪物属性!$HE83+4)
+IF($HF83=0,0,INDEX(战宠!S$15:S$27,新怪物属性!$HF$3)*(INDEX(战宠!$U$7:$Y$10,1,新怪物属性!$HF83)))*(新怪物属性!$HG83+4)
+IF($HH83=0,0,INDEX(战宠!S$15:S$27,新怪物属性!$HH$3)*(INDEX(战宠!$U$7:$Y$10,1,新怪物属性!$HH83)))*(新怪物属性!$HI83+4)
+IF($HJ83=0,0,INDEX(战宠!S$15:S$27,新怪物属性!$HJ$3)*(INDEX(战宠!$U$7:$Y$10,1,新怪物属性!$HJ83)))*(新怪物属性!$HK83+4)
+IF($HL83=0,0,INDEX(战宠!S$15:S$27,新怪物属性!$HL$3)*(INDEX(战宠!$U$7:$Y$10,1,新怪物属性!$HL83)))*(新怪物属性!$HM83+4)
+IF($HN83=0,0,INDEX(战宠!S$15:S$27,新怪物属性!$HN$3)*(INDEX(战宠!$U$7:$Y$10,1,新怪物属性!$HN83)))*(新怪物属性!$HO83+4)
+IF($HP83=0,0,INDEX(战宠!S$15:S$27,新怪物属性!$HP$3)*(INDEX(战宠!$U$7:$Y$10,1,新怪物属性!$HP83)))*(新怪物属性!$HQ83+4)
+IF($HR83=0,0,INDEX(战宠!S$15:S$27,新怪物属性!$HR$3)*(INDEX(战宠!$U$7:$Y$10,1,新怪物属性!$HR83)))*(新怪物属性!$HS83+4)
+IF($HT83=0,0,INDEX(战宠!S$15:S$27,新怪物属性!$HT$3)*(INDEX(战宠!$U$7:$Y$10,1,新怪物属性!$HT83)))*(新怪物属性!$HU83+4)</f>
        <v>2218000</v>
      </c>
      <c r="IF83" s="14">
        <f>IF($GV83=0,0,INDEX(战宠!T$15:T$27,新怪物属性!$GV$3)*(INDEX(战宠!$U$7:$Y$10,1,新怪物属性!$GV83)))*(新怪物属性!$GW83+4)
+IF($GX83=0,0,INDEX(战宠!T$15:T$27,新怪物属性!$GX$3)*(INDEX(战宠!$U$7:$Y$10,1,新怪物属性!$GX83)))*(新怪物属性!$GY83+4)
+IF($GZ83=0,0,INDEX(战宠!T$15:T$27,新怪物属性!$GZ$3)*(INDEX(战宠!$U$7:$Y$10,1,新怪物属性!$GZ83)))*(新怪物属性!$HA83+4)
+IF($HB83=0,0,INDEX(战宠!T$15:T$27,新怪物属性!$HB$3)*(INDEX(战宠!$U$7:$Y$10,1,新怪物属性!$HB83)))*(新怪物属性!$HC83+4)
+IF($HD83=0,0,INDEX(战宠!T$15:T$27,新怪物属性!$HD$3)*(INDEX(战宠!$U$7:$Y$10,1,新怪物属性!$HD83)))*(新怪物属性!$HE83+4)
+IF($HF83=0,0,INDEX(战宠!T$15:T$27,新怪物属性!$HF$3)*(INDEX(战宠!$U$7:$Y$10,1,新怪物属性!$HF83)))*(新怪物属性!$HG83+4)
+IF($HH83=0,0,INDEX(战宠!T$15:T$27,新怪物属性!$HH$3)*(INDEX(战宠!$U$7:$Y$10,1,新怪物属性!$HH83)))*(新怪物属性!$HI83+4)
+IF($HJ83=0,0,INDEX(战宠!T$15:T$27,新怪物属性!$HJ$3)*(INDEX(战宠!$U$7:$Y$10,1,新怪物属性!$HJ83)))*(新怪物属性!$HK83+4)
+IF($HL83=0,0,INDEX(战宠!T$15:T$27,新怪物属性!$HL$3)*(INDEX(战宠!$U$7:$Y$10,1,新怪物属性!$HL83)))*(新怪物属性!$HM83+4)
+IF($HN83=0,0,INDEX(战宠!T$15:T$27,新怪物属性!$HN$3)*(INDEX(战宠!$U$7:$Y$10,1,新怪物属性!$HN83)))*(新怪物属性!$HO83+4)
+IF($HP83=0,0,INDEX(战宠!T$15:T$27,新怪物属性!$HP$3)*(INDEX(战宠!$U$7:$Y$10,1,新怪物属性!$HP83)))*(新怪物属性!$HQ83+4)
+IF($HR83=0,0,INDEX(战宠!T$15:T$27,新怪物属性!$HR$3)*(INDEX(战宠!$U$7:$Y$10,1,新怪物属性!$HR83)))*(新怪物属性!$HS83+4)
+IF($HT83=0,0,INDEX(战宠!T$15:T$27,新怪物属性!$HT$3)*(INDEX(战宠!$U$7:$Y$10,1,新怪物属性!$HT83)))*(新怪物属性!$HU83+4)</f>
        <v>46035</v>
      </c>
      <c r="II83" s="14">
        <f>IF(HX83=0,0,INDEX(战宠!$D$15:$D$27,新怪物属性!HX83))</f>
        <v>0.3</v>
      </c>
      <c r="IJ83" s="14">
        <f>IF(HY83=0,0,INDEX(战宠!$D$15:$D$27,新怪物属性!HY83))</f>
        <v>0.2</v>
      </c>
      <c r="IM83" s="14">
        <f t="shared" si="189"/>
        <v>1087684</v>
      </c>
      <c r="IN83" s="14">
        <f t="shared" si="190"/>
        <v>1088637</v>
      </c>
      <c r="IO83" s="14">
        <f t="shared" si="191"/>
        <v>1004796</v>
      </c>
      <c r="IP83" s="14">
        <f t="shared" si="192"/>
        <v>1087684</v>
      </c>
      <c r="IQ83" s="14">
        <f t="shared" si="193"/>
        <v>1087684</v>
      </c>
      <c r="IR83" s="14">
        <f t="shared" si="145"/>
        <v>12287929</v>
      </c>
      <c r="IS83" s="14">
        <f t="shared" si="146"/>
        <v>361957</v>
      </c>
      <c r="IT83" s="14">
        <f t="shared" si="147"/>
        <v>10473563</v>
      </c>
      <c r="IU83" s="14">
        <f t="shared" si="148"/>
        <v>232618</v>
      </c>
      <c r="IV83" s="28">
        <f t="shared" si="149"/>
        <v>29850</v>
      </c>
      <c r="IW83" s="28">
        <f t="shared" si="150"/>
        <v>28800</v>
      </c>
      <c r="IX83" s="28">
        <f t="shared" si="151"/>
        <v>29850</v>
      </c>
      <c r="IY83" s="28">
        <f t="shared" si="152"/>
        <v>28800</v>
      </c>
      <c r="IZ83" s="28">
        <f t="shared" si="153"/>
        <v>1.8450074999999999</v>
      </c>
      <c r="JA83" s="28">
        <f t="shared" si="154"/>
        <v>1.8450074999999999</v>
      </c>
      <c r="JB83" s="28">
        <f t="shared" si="155"/>
        <v>95</v>
      </c>
      <c r="JC83" s="28">
        <f t="shared" si="156"/>
        <v>77.5</v>
      </c>
      <c r="JD83" s="14">
        <f t="shared" si="157"/>
        <v>1</v>
      </c>
      <c r="JE83" s="14">
        <f t="shared" si="158"/>
        <v>1.6</v>
      </c>
      <c r="JF83" s="14">
        <f t="shared" si="159"/>
        <v>1.6</v>
      </c>
      <c r="JG83" s="18">
        <f t="shared" si="160"/>
        <v>1.7</v>
      </c>
      <c r="JH83" s="18">
        <f t="shared" si="161"/>
        <v>1.75</v>
      </c>
      <c r="JI83" s="18">
        <f t="shared" si="162"/>
        <v>1.45</v>
      </c>
      <c r="JJ83" s="29">
        <f t="shared" si="194"/>
        <v>30000</v>
      </c>
      <c r="JK83" s="29">
        <f t="shared" si="194"/>
        <v>30300</v>
      </c>
      <c r="JL83" s="29">
        <f t="shared" si="194"/>
        <v>30300</v>
      </c>
      <c r="JM83" s="26">
        <f t="shared" si="163"/>
        <v>0.1</v>
      </c>
      <c r="JN83" s="26">
        <f t="shared" si="164"/>
        <v>0.1</v>
      </c>
      <c r="JO83" s="26">
        <f t="shared" si="165"/>
        <v>0.1</v>
      </c>
      <c r="JP83" s="14">
        <f t="shared" si="166"/>
        <v>3</v>
      </c>
      <c r="JQ83" s="14">
        <f t="shared" si="167"/>
        <v>3</v>
      </c>
      <c r="JR83" s="14">
        <f t="shared" si="168"/>
        <v>3</v>
      </c>
      <c r="JS83" s="14">
        <f t="shared" si="169"/>
        <v>9</v>
      </c>
      <c r="JT83" s="14">
        <f t="shared" si="170"/>
        <v>135</v>
      </c>
      <c r="JU83" s="14">
        <f t="shared" si="171"/>
        <v>225</v>
      </c>
      <c r="JV83">
        <v>79</v>
      </c>
      <c r="JW83" s="14">
        <f t="shared" si="195"/>
        <v>77130703.5</v>
      </c>
      <c r="JY83" s="14">
        <f t="shared" si="226"/>
        <v>723914</v>
      </c>
      <c r="JZ83" s="14">
        <f t="shared" si="196"/>
        <v>638577</v>
      </c>
      <c r="KA83" s="29">
        <f t="shared" si="197"/>
        <v>27648</v>
      </c>
      <c r="KB83" s="29">
        <f t="shared" si="198"/>
        <v>19756</v>
      </c>
      <c r="KC83" s="29">
        <f t="shared" si="199"/>
        <v>22125</v>
      </c>
      <c r="KD83" s="29">
        <f t="shared" si="200"/>
        <v>25605</v>
      </c>
      <c r="KE83" s="14">
        <f t="shared" si="224"/>
        <v>1.8450074999999999</v>
      </c>
      <c r="KF83" s="14">
        <f t="shared" si="225"/>
        <v>1.8450074999999999</v>
      </c>
      <c r="KG83" s="14">
        <f t="shared" si="201"/>
        <v>543811.77136864187</v>
      </c>
      <c r="KH83" s="26">
        <f t="shared" si="172"/>
        <v>0.43070752171139781</v>
      </c>
      <c r="KI83" s="26">
        <f t="shared" si="173"/>
        <v>0.63516483516483513</v>
      </c>
      <c r="KJ83" s="29">
        <f t="shared" si="202"/>
        <v>113262</v>
      </c>
      <c r="KK83" s="29">
        <f t="shared" si="203"/>
        <v>560787</v>
      </c>
      <c r="KL83" s="29">
        <f t="shared" si="204"/>
        <v>531812</v>
      </c>
      <c r="KM83" s="23">
        <f t="shared" si="205"/>
        <v>271830</v>
      </c>
      <c r="KN83" s="23">
        <f t="shared" si="206"/>
        <v>186550</v>
      </c>
      <c r="KO83" s="26">
        <f t="shared" si="174"/>
        <v>0.51015209652813087</v>
      </c>
      <c r="KP83" s="26">
        <f t="shared" si="175"/>
        <v>0.51882021173316062</v>
      </c>
      <c r="KQ83" s="26">
        <f t="shared" si="176"/>
        <v>0.51882021173316062</v>
      </c>
      <c r="KR83" s="26">
        <f t="shared" si="207"/>
        <v>0.11015209652813085</v>
      </c>
      <c r="KS83" s="26">
        <v>0.1</v>
      </c>
      <c r="KT83" s="29">
        <f t="shared" si="177"/>
        <v>1.8000000000000003</v>
      </c>
      <c r="KU83" s="29">
        <f t="shared" si="178"/>
        <v>2.9077379686560954</v>
      </c>
      <c r="KV83" s="29">
        <f t="shared" si="179"/>
        <v>2.9077379686560954</v>
      </c>
      <c r="KW83" s="29">
        <f t="shared" si="180"/>
        <v>1019358</v>
      </c>
      <c r="KX83" s="29">
        <f t="shared" si="181"/>
        <v>1087081.1014858305</v>
      </c>
      <c r="KY83" s="29">
        <f t="shared" si="182"/>
        <v>773184.97229346773</v>
      </c>
      <c r="KZ83" s="29">
        <f t="shared" si="183"/>
        <v>5430968</v>
      </c>
      <c r="LA83" s="14">
        <f t="shared" si="184"/>
        <v>2879624.07</v>
      </c>
      <c r="LE83" s="14">
        <v>1</v>
      </c>
      <c r="LF83" s="14">
        <v>1</v>
      </c>
      <c r="LG83" s="14">
        <v>480</v>
      </c>
      <c r="LH83" s="14">
        <v>80</v>
      </c>
      <c r="LI83" s="14">
        <v>60</v>
      </c>
      <c r="LJ83" s="14">
        <v>60</v>
      </c>
      <c r="LK83" s="14">
        <v>60</v>
      </c>
      <c r="LL83" s="23">
        <f t="shared" si="208"/>
        <v>409832047</v>
      </c>
      <c r="LM83" s="23">
        <f t="shared" si="209"/>
        <v>1</v>
      </c>
      <c r="LN83" s="23">
        <f t="shared" si="210"/>
        <v>409832.05</v>
      </c>
      <c r="LO83" s="14">
        <v>1</v>
      </c>
      <c r="LP83" s="14">
        <v>1</v>
      </c>
      <c r="LQ83" s="14">
        <v>240</v>
      </c>
      <c r="LR83" s="14">
        <v>35</v>
      </c>
      <c r="LS83" s="14">
        <v>22</v>
      </c>
      <c r="LT83" s="14">
        <v>30</v>
      </c>
      <c r="LU83" s="14">
        <v>30</v>
      </c>
      <c r="LV83" s="23">
        <f t="shared" si="211"/>
        <v>215011430</v>
      </c>
      <c r="LW83" s="23">
        <f t="shared" si="212"/>
        <v>1</v>
      </c>
      <c r="LX83" s="23">
        <f t="shared" si="213"/>
        <v>215011.43</v>
      </c>
      <c r="MB83">
        <f t="shared" si="185"/>
        <v>2.3056047862226272</v>
      </c>
      <c r="MC83">
        <f t="shared" si="186"/>
        <v>4.2538581226166441</v>
      </c>
      <c r="ME83" s="14">
        <v>10</v>
      </c>
      <c r="MF83" s="14">
        <v>2</v>
      </c>
      <c r="MG83" s="14">
        <v>1.5</v>
      </c>
      <c r="MH83" s="23">
        <f t="shared" si="187"/>
        <v>10967993</v>
      </c>
      <c r="MI83" s="23">
        <f t="shared" si="214"/>
        <v>1</v>
      </c>
      <c r="MJ83" s="23">
        <f t="shared" si="215"/>
        <v>10967.99</v>
      </c>
      <c r="MK83" s="14">
        <v>30</v>
      </c>
      <c r="ML83" s="14">
        <v>6</v>
      </c>
      <c r="MM83" s="14">
        <v>4</v>
      </c>
      <c r="MN83" s="23">
        <f t="shared" si="188"/>
        <v>31666883</v>
      </c>
      <c r="MO83" s="23">
        <f t="shared" si="216"/>
        <v>1</v>
      </c>
      <c r="MP83" s="23">
        <f t="shared" si="217"/>
        <v>31666.880000000001</v>
      </c>
      <c r="MR83" s="23">
        <f t="shared" si="218"/>
        <v>42222511</v>
      </c>
      <c r="MS83" s="23">
        <f t="shared" si="219"/>
        <v>1</v>
      </c>
      <c r="MT83" s="23">
        <f t="shared" si="220"/>
        <v>42222.51</v>
      </c>
      <c r="MU83" s="23">
        <f t="shared" si="221"/>
        <v>16451990</v>
      </c>
      <c r="MV83" s="23">
        <f t="shared" si="222"/>
        <v>1</v>
      </c>
      <c r="MW83" s="23">
        <f t="shared" si="223"/>
        <v>16451.990000000002</v>
      </c>
    </row>
    <row r="84" spans="1:361" ht="16.5" x14ac:dyDescent="0.2">
      <c r="A84">
        <v>49</v>
      </c>
      <c r="B84">
        <v>990</v>
      </c>
      <c r="C84" s="14">
        <v>12</v>
      </c>
      <c r="D84" s="14">
        <v>420</v>
      </c>
      <c r="E84" s="14"/>
      <c r="F84" s="14"/>
      <c r="G84" s="14">
        <v>420</v>
      </c>
      <c r="H84" s="14">
        <v>420</v>
      </c>
      <c r="I84" s="14">
        <v>420</v>
      </c>
      <c r="J84" s="14">
        <v>8</v>
      </c>
      <c r="K84" s="14">
        <v>8</v>
      </c>
      <c r="L84" s="14">
        <v>8</v>
      </c>
      <c r="M84" s="14">
        <v>5</v>
      </c>
      <c r="N84" s="14">
        <v>5</v>
      </c>
      <c r="O84" s="14">
        <v>5</v>
      </c>
      <c r="P84" s="14">
        <v>8</v>
      </c>
      <c r="Q84" s="14">
        <v>7</v>
      </c>
      <c r="R84" s="14">
        <v>7</v>
      </c>
      <c r="S84" s="14">
        <v>7</v>
      </c>
      <c r="T84" s="14">
        <v>7</v>
      </c>
      <c r="U84" s="14">
        <v>7</v>
      </c>
      <c r="V84" s="14">
        <v>7</v>
      </c>
      <c r="W84" s="14">
        <v>7</v>
      </c>
      <c r="X84" s="14">
        <v>420</v>
      </c>
      <c r="Y84" s="14">
        <v>420</v>
      </c>
      <c r="Z84" s="14">
        <v>420</v>
      </c>
      <c r="AA84" s="14">
        <v>420</v>
      </c>
      <c r="AB84" s="14">
        <v>420</v>
      </c>
      <c r="AC84" s="14">
        <v>420</v>
      </c>
      <c r="AD84" s="14">
        <v>420</v>
      </c>
      <c r="AE84" s="14">
        <v>420</v>
      </c>
      <c r="AF84" s="14">
        <v>68</v>
      </c>
      <c r="AG84" s="14">
        <v>62</v>
      </c>
      <c r="AH84" s="14">
        <v>62</v>
      </c>
      <c r="AI84" s="14">
        <v>62</v>
      </c>
      <c r="AJ84" s="14">
        <v>62</v>
      </c>
      <c r="AK84" s="14">
        <v>62</v>
      </c>
      <c r="AL84" s="14">
        <v>62</v>
      </c>
      <c r="AM84" s="14">
        <v>62</v>
      </c>
      <c r="AN84" s="14">
        <v>4</v>
      </c>
      <c r="AO84" s="14">
        <v>4</v>
      </c>
      <c r="AP84" s="14">
        <v>4</v>
      </c>
      <c r="AQ84" s="14">
        <v>4</v>
      </c>
      <c r="AR84" s="14">
        <v>4</v>
      </c>
      <c r="AS84" s="14">
        <v>0</v>
      </c>
      <c r="AT84" s="14">
        <v>0</v>
      </c>
      <c r="AU84" s="14">
        <v>0</v>
      </c>
      <c r="AV84" s="14">
        <v>0</v>
      </c>
      <c r="AW84" s="14">
        <v>3</v>
      </c>
      <c r="AX84" s="14">
        <v>3</v>
      </c>
      <c r="AY84" s="14">
        <v>0</v>
      </c>
      <c r="AZ84" s="14">
        <v>0</v>
      </c>
      <c r="BA84" s="14">
        <v>17</v>
      </c>
      <c r="BF84" s="14">
        <f>ROUND((INDEX(新战舰养成!S$6:S$18,新怪物属性!$J84+1)+INDEX(新战舰养成!D$6:D$18,新怪物属性!$J84+1)*(新怪物属性!$G84-1))*INDEX(战舰突破!$D$6:$D$18,新怪物属性!$M84+1),0)</f>
        <v>137853</v>
      </c>
      <c r="BG84" s="14">
        <f>ROUND((INDEX(新战舰养成!T$6:T$18,新怪物属性!$J84+1)+INDEX(新战舰养成!E$6:E$18,新怪物属性!$J84+1)*(新怪物属性!$G84-1))*INDEX(战舰突破!$D$6:$D$18,新怪物属性!$M84+1),0)</f>
        <v>1102726</v>
      </c>
      <c r="BH84" s="14">
        <f>ROUND((INDEX(新战舰养成!U$6:U$18,新怪物属性!$J84+1)+INDEX(新战舰养成!F$6:F$18,新怪物属性!$J84+1)*(新怪物属性!$G84-1))*INDEX(战舰突破!$D$6:$D$18,新怪物属性!$M84+1),0)</f>
        <v>69053</v>
      </c>
      <c r="BI84" s="14">
        <f>ROUND((INDEX(新战舰养成!V$6:V$18,新怪物属性!$J84+1)+INDEX(新战舰养成!G$6:G$18,新怪物属性!$J84+1)*(新怪物属性!$G84-1))*INDEX(战舰突破!$D$6:$D$18,新怪物属性!$M84+1),0)</f>
        <v>480</v>
      </c>
      <c r="BJ84" s="14">
        <f>ROUND((INDEX(新战舰养成!W$6:W$18,新怪物属性!$J84+1)+INDEX(新战舰养成!H$6:H$18,新怪物属性!$J84+1)*(新怪物属性!$G84-1))*INDEX(战舰突破!$D$6:$D$18,新怪物属性!$M84+1),0)</f>
        <v>6</v>
      </c>
      <c r="BL84" s="14">
        <f>IF($H84&gt;0,ROUND((INDEX(新战舰养成!X$6:X$18,新怪物属性!$K84+1)+INDEX(新战舰养成!I$6:I$18,新怪物属性!$K84+1)*(新怪物属性!$H84-1))*INDEX(战舰突破!$D$6:$D$18,新怪物属性!$N84+1),0),0)</f>
        <v>138301</v>
      </c>
      <c r="BM84" s="14">
        <f>IF($H84&gt;0,ROUND((INDEX(新战舰养成!Y$6:Y$18,新怪物属性!$K84+1)+INDEX(新战舰养成!J$6:J$18,新怪物属性!$K84+1)*(新怪物属性!$H84-1))*INDEX(战舰突破!$D$6:$D$18,新怪物属性!$N84+1),0),0)</f>
        <v>0</v>
      </c>
      <c r="BN84" s="14">
        <f>IF($H84&gt;0,ROUND((INDEX(新战舰养成!Z$6:Z$18,新怪物属性!$K84+1)+INDEX(新战舰养成!K$6:K$18,新怪物属性!$K84+1)*(新怪物属性!$H84-1))*INDEX(战舰突破!$D$6:$D$18,新怪物属性!$N84+1),0),0)</f>
        <v>0</v>
      </c>
      <c r="BO84" s="14">
        <f>IF($H84&gt;0,ROUND((INDEX(新战舰养成!AA$6:AA$18,新怪物属性!$K84+1)+INDEX(新战舰养成!L$6:L$18,新怪物属性!$K84+1)*(新怪物属性!$H84-1))*INDEX(战舰突破!$D$6:$D$18,新怪物属性!$N84+1),0),0)</f>
        <v>1378528</v>
      </c>
      <c r="BP84" s="14">
        <f>IF($H84&gt;0,ROUND((INDEX(新战舰养成!AB$6:AB$18,新怪物属性!$K84+1)+INDEX(新战舰养成!M$6:M$18,新怪物属性!$K84+1)*(新怪物属性!$H84-1))*INDEX(战舰突破!$D$6:$D$18,新怪物属性!$N84+1),0),0)</f>
        <v>27453</v>
      </c>
      <c r="BR84" s="14">
        <f>IF($I84&gt;0,ROUND((INDEX(新战舰养成!AC$6:AC$18,新怪物属性!$L84+1)+INDEX(新战舰养成!I$6:I$18,新怪物属性!$L84+1)*(新怪物属性!$I84-1))*INDEX(战舰突破!$D$6:$D$18,新怪物属性!$O84+1),0),0)</f>
        <v>138781</v>
      </c>
      <c r="BS84" s="14">
        <f>IF($I84&gt;0,ROUND((INDEX(新战舰养成!AD$6:AD$18,新怪物属性!$L84+1)+INDEX(新战舰养成!J$6:J$18,新怪物属性!$L84+1)*(新怪物属性!$I84-1))*INDEX(战舰突破!$D$6:$D$18,新怪物属性!$O84+1),0),0)</f>
        <v>0</v>
      </c>
      <c r="BT84" s="14">
        <f>IF($I84&gt;0,ROUND((INDEX(新战舰养成!AE$6:AE$18,新怪物属性!$L84+1)+INDEX(新战舰养成!K$6:K$18,新怪物属性!$L84+1)*(新怪物属性!$I84-1))*INDEX(战舰突破!$D$6:$D$18,新怪物属性!$O84+1),0),0)</f>
        <v>0</v>
      </c>
      <c r="BU84" s="14">
        <f>IF($I84&gt;0,ROUND((INDEX(新战舰养成!AF$6:AF$18,新怪物属性!$L84+1)+INDEX(新战舰养成!L$6:L$18,新怪物属性!$L84+1)*(新怪物属性!$I84-1))*INDEX(战舰突破!$D$6:$D$18,新怪物属性!$O84+1),0),0)</f>
        <v>924064</v>
      </c>
      <c r="BV84" s="14">
        <f>IF($I84&gt;0,ROUND((INDEX(新战舰养成!AG$6:AG$18,新怪物属性!$L84+1)+INDEX(新战舰养成!M$6:M$18,新怪物属性!$L84+1)*(新怪物属性!$I84-1))*INDEX(战舰突破!$D$6:$D$18,新怪物属性!$O84+1),0),0)</f>
        <v>36898</v>
      </c>
      <c r="BY84" s="14">
        <f>(INDEX(装备数值!$C$13:$G$116,新怪物属性!$P86*8+1,BY$2)+INDEX(装备数值!$C$13:$G$116,新怪物属性!$Q86*8+2,BY$2)+INDEX(装备数值!$C$13:$G$116,新怪物属性!$S86*8+3,BY$2)+INDEX(装备数值!$C$13:$G$116,新怪物属性!$R86*8+4,BY$2)+INDEX(装备数值!$C$13:$G$116,新怪物属性!$T86*8+5,BY$2)+INDEX(装备数值!$C$13:$G$116,新怪物属性!$U86*8+6,BY$2)+INDEX(装备数值!$C$13:$G$116,新怪物属性!$V86*8+7,BY$2)+INDEX(装备数值!$C$13:$G$116,新怪物属性!$W86*8+8,BY$2))</f>
        <v>43575</v>
      </c>
      <c r="BZ84" s="14">
        <f>(INDEX(装备数值!$C$13:$G$116,新怪物属性!$P86*8+1,BZ$2)+INDEX(装备数值!$C$13:$G$116,新怪物属性!$Q86*8+2,BZ$2)+INDEX(装备数值!$C$13:$G$116,新怪物属性!$S86*8+3,BZ$2)+INDEX(装备数值!$C$13:$G$116,新怪物属性!$R86*8+4,BZ$2)+INDEX(装备数值!$C$13:$G$116,新怪物属性!$T86*8+5,BZ$2)+INDEX(装备数值!$C$13:$G$116,新怪物属性!$U86*8+6,BZ$2)+INDEX(装备数值!$C$13:$G$116,新怪物属性!$V86*8+7,BZ$2)+INDEX(装备数值!$C$13:$G$116,新怪物属性!$W86*8+8,BZ$2))</f>
        <v>328125</v>
      </c>
      <c r="CA84" s="14">
        <f>(INDEX(装备数值!$C$13:$G$116,新怪物属性!$P86*8+1,CA$2)+INDEX(装备数值!$C$13:$G$116,新怪物属性!$Q86*8+2,CA$2)+INDEX(装备数值!$C$13:$G$116,新怪物属性!$S86*8+3,CA$2)+INDEX(装备数值!$C$13:$G$116,新怪物属性!$R86*8+4,CA$2)+INDEX(装备数值!$C$13:$G$116,新怪物属性!$T86*8+5,CA$2)+INDEX(装备数值!$C$13:$G$116,新怪物属性!$U86*8+6,CA$2)+INDEX(装备数值!$C$13:$G$116,新怪物属性!$V86*8+7,CA$2)+INDEX(装备数值!$C$13:$G$116,新怪物属性!$W86*8+8,CA$2))</f>
        <v>21700</v>
      </c>
      <c r="CB84" s="14">
        <f>(INDEX(装备数值!$C$13:$G$116,新怪物属性!$P86*8+1,CB$2)+INDEX(装备数值!$C$13:$G$116,新怪物属性!$Q86*8+2,CB$2)+INDEX(装备数值!$C$13:$G$116,新怪物属性!$S86*8+3,CB$2)+INDEX(装备数值!$C$13:$G$116,新怪物属性!$R86*8+4,CB$2)+INDEX(装备数值!$C$13:$G$116,新怪物属性!$T86*8+5,CB$2)+INDEX(装备数值!$C$13:$G$116,新怪物属性!$U86*8+6,CB$2)+INDEX(装备数值!$C$13:$G$116,新怪物属性!$V86*8+7,CB$2)+INDEX(装备数值!$C$13:$G$116,新怪物属性!$W86*8+8,CB$2))</f>
        <v>437500</v>
      </c>
      <c r="CC84" s="14">
        <f>(INDEX(装备数值!$C$13:$G$116,新怪物属性!$P86*8+1,CC$2)+INDEX(装备数值!$C$13:$G$116,新怪物属性!$Q86*8+2,CC$2)+INDEX(装备数值!$C$13:$G$116,新怪物属性!$S86*8+3,CC$2)+INDEX(装备数值!$C$13:$G$116,新怪物属性!$R86*8+4,CC$2)+INDEX(装备数值!$C$13:$G$116,新怪物属性!$T86*8+5,CC$2)+INDEX(装备数值!$C$13:$G$116,新怪物属性!$U86*8+6,CC$2)+INDEX(装备数值!$C$13:$G$116,新怪物属性!$V86*8+7,CC$2)+INDEX(装备数值!$C$13:$G$116,新怪物属性!$W86*8+8,CC$2))</f>
        <v>8750</v>
      </c>
      <c r="CF84" s="14">
        <f t="shared" si="143"/>
        <v>4</v>
      </c>
      <c r="CG84" s="14">
        <f t="shared" si="227"/>
        <v>4</v>
      </c>
      <c r="CH84" s="14">
        <f t="shared" si="227"/>
        <v>4</v>
      </c>
      <c r="CI84" s="14">
        <f t="shared" si="227"/>
        <v>4</v>
      </c>
      <c r="CJ84" s="14">
        <f t="shared" si="227"/>
        <v>4</v>
      </c>
      <c r="CK84" s="14">
        <f t="shared" si="227"/>
        <v>4</v>
      </c>
      <c r="CL84" s="14">
        <f t="shared" si="227"/>
        <v>4</v>
      </c>
      <c r="CM84" s="14">
        <f t="shared" si="227"/>
        <v>0</v>
      </c>
      <c r="CN84" s="14">
        <f t="shared" si="227"/>
        <v>0</v>
      </c>
      <c r="CO84" s="14">
        <f t="shared" si="227"/>
        <v>0</v>
      </c>
      <c r="CP84" s="14">
        <f t="shared" si="227"/>
        <v>0</v>
      </c>
      <c r="CQ84" s="14">
        <f t="shared" si="227"/>
        <v>0</v>
      </c>
      <c r="CR84" s="14">
        <f t="shared" si="227"/>
        <v>0</v>
      </c>
      <c r="CS84" s="14">
        <f>SUMIFS(装备数值!BL$50:BL$101,装备数值!$BG$50:$BG$101,"="&amp;新怪物属性!$CF$2,装备数值!$BH$50:$BH$101,"&lt;="&amp;新怪物属性!$CF84)+SUMIFS(装备数值!BL$50:BL$101,装备数值!$BG$50:$BG$101,"="&amp;新怪物属性!$CG$2,装备数值!$BH$50:$BH$101,"&lt;="&amp;新怪物属性!$CG84)+SUMIFS(装备数值!BL$50:BL$101,装备数值!$BG$50:$BG$101,"="&amp;新怪物属性!$CH$2,装备数值!$BH$50:$BH$101,"&lt;="&amp;新怪物属性!$CH84)+SUMIFS(装备数值!BL$50:BL$101,装备数值!$BG$50:$BG$101,"="&amp;新怪物属性!$CI$2,装备数值!$BH$50:$BH$101,"&lt;="&amp;新怪物属性!$CI84)+SUMIFS(装备数值!BL$50:BL$101,装备数值!$BG$50:$BG$101,"="&amp;新怪物属性!$CJ$2,装备数值!$BH$50:$BH$101,"&lt;="&amp;新怪物属性!$CJ84)+SUMIFS(装备数值!BL$50:BL$101,装备数值!$BG$50:$BG$101,"="&amp;新怪物属性!$CK$2,装备数值!$BH$50:$BH$101,"&lt;="&amp;新怪物属性!$CK84)+SUMIFS(装备数值!BL$50:BL$101,装备数值!$BG$50:$BG$101,"="&amp;新怪物属性!$CL$2,装备数值!$BH$50:$BH$101,"&lt;="&amp;新怪物属性!$CL84)+SUMIFS(装备数值!BL$50:BL$101,装备数值!$BG$50:$BG$101,"="&amp;新怪物属性!$CM$2,装备数值!$BH$50:$BH$101,"&lt;="&amp;新怪物属性!$CM84)+SUMIFS(装备数值!BL$50:BL$101,装备数值!$BG$50:$BG$101,"="&amp;新怪物属性!$CN$2,装备数值!$BH$50:$BH$101,"&lt;="&amp;新怪物属性!$CN84)+SUMIFS(装备数值!BL$50:BL$101,装备数值!$BG$50:$BG$101,"="&amp;新怪物属性!$CO$2,装备数值!$BH$50:$BH$101,"&lt;="&amp;新怪物属性!$CO84)+SUMIFS(装备数值!BL$50:BL$101,装备数值!$BG$50:$BG$101,"="&amp;新怪物属性!$CP$2,装备数值!$BH$50:$BH$101,"&lt;="&amp;新怪物属性!$CP84)+SUMIFS(装备数值!BL$50:BL$101,装备数值!$BG$50:$BG$101,"="&amp;新怪物属性!$CQ$2,装备数值!$BH$50:$BH$101,"&lt;="&amp;新怪物属性!$CQ84)+SUMIFS(装备数值!BL$50:BL$101,装备数值!$BG$50:$BG$101,"="&amp;新怪物属性!$CR$2,装备数值!$BH$50:$BH$101,"&lt;="&amp;新怪物属性!$CR84)</f>
        <v>36262</v>
      </c>
      <c r="CT84" s="14">
        <f>SUMIFS(装备数值!BM$50:BM$101,装备数值!$BG$50:$BG$101,"="&amp;新怪物属性!$CF$2,装备数值!$BH$50:$BH$101,"&lt;="&amp;新怪物属性!$CF84)+SUMIFS(装备数值!BM$50:BM$101,装备数值!$BG$50:$BG$101,"="&amp;新怪物属性!$CG$2,装备数值!$BH$50:$BH$101,"&lt;="&amp;新怪物属性!$CG84)+SUMIFS(装备数值!BM$50:BM$101,装备数值!$BG$50:$BG$101,"="&amp;新怪物属性!$CH$2,装备数值!$BH$50:$BH$101,"&lt;="&amp;新怪物属性!$CH84)+SUMIFS(装备数值!BM$50:BM$101,装备数值!$BG$50:$BG$101,"="&amp;新怪物属性!$CI$2,装备数值!$BH$50:$BH$101,"&lt;="&amp;新怪物属性!$CI84)+SUMIFS(装备数值!BM$50:BM$101,装备数值!$BG$50:$BG$101,"="&amp;新怪物属性!$CJ$2,装备数值!$BH$50:$BH$101,"&lt;="&amp;新怪物属性!$CJ84)+SUMIFS(装备数值!BM$50:BM$101,装备数值!$BG$50:$BG$101,"="&amp;新怪物属性!$CK$2,装备数值!$BH$50:$BH$101,"&lt;="&amp;新怪物属性!$CK84)+SUMIFS(装备数值!BM$50:BM$101,装备数值!$BG$50:$BG$101,"="&amp;新怪物属性!$CL$2,装备数值!$BH$50:$BH$101,"&lt;="&amp;新怪物属性!$CL84)+SUMIFS(装备数值!BM$50:BM$101,装备数值!$BG$50:$BG$101,"="&amp;新怪物属性!$CM$2,装备数值!$BH$50:$BH$101,"&lt;="&amp;新怪物属性!$CM84)+SUMIFS(装备数值!BM$50:BM$101,装备数值!$BG$50:$BG$101,"="&amp;新怪物属性!$CN$2,装备数值!$BH$50:$BH$101,"&lt;="&amp;新怪物属性!$CN84)+SUMIFS(装备数值!BM$50:BM$101,装备数值!$BG$50:$BG$101,"="&amp;新怪物属性!$CO$2,装备数值!$BH$50:$BH$101,"&lt;="&amp;新怪物属性!$CO84)+SUMIFS(装备数值!BM$50:BM$101,装备数值!$BG$50:$BG$101,"="&amp;新怪物属性!$CP$2,装备数值!$BH$50:$BH$101,"&lt;="&amp;新怪物属性!$CP84)+SUMIFS(装备数值!BM$50:BM$101,装备数值!$BG$50:$BG$101,"="&amp;新怪物属性!$CQ$2,装备数值!$BH$50:$BH$101,"&lt;="&amp;新怪物属性!$CQ84)+SUMIFS(装备数值!BM$50:BM$101,装备数值!$BG$50:$BG$101,"="&amp;新怪物属性!$CR$2,装备数值!$BH$50:$BH$101,"&lt;="&amp;新怪物属性!$CR84)</f>
        <v>436949</v>
      </c>
      <c r="CU84" s="14">
        <f>SUMIFS(装备数值!BN$50:BN$101,装备数值!$BG$50:$BG$101,"="&amp;新怪物属性!$CF$2,装备数值!$BH$50:$BH$101,"&lt;="&amp;新怪物属性!$CF84)+SUMIFS(装备数值!BN$50:BN$101,装备数值!$BG$50:$BG$101,"="&amp;新怪物属性!$CG$2,装备数值!$BH$50:$BH$101,"&lt;="&amp;新怪物属性!$CG84)+SUMIFS(装备数值!BN$50:BN$101,装备数值!$BG$50:$BG$101,"="&amp;新怪物属性!$CH$2,装备数值!$BH$50:$BH$101,"&lt;="&amp;新怪物属性!$CH84)+SUMIFS(装备数值!BN$50:BN$101,装备数值!$BG$50:$BG$101,"="&amp;新怪物属性!$CI$2,装备数值!$BH$50:$BH$101,"&lt;="&amp;新怪物属性!$CI84)+SUMIFS(装备数值!BN$50:BN$101,装备数值!$BG$50:$BG$101,"="&amp;新怪物属性!$CJ$2,装备数值!$BH$50:$BH$101,"&lt;="&amp;新怪物属性!$CJ84)+SUMIFS(装备数值!BN$50:BN$101,装备数值!$BG$50:$BG$101,"="&amp;新怪物属性!$CK$2,装备数值!$BH$50:$BH$101,"&lt;="&amp;新怪物属性!$CK84)+SUMIFS(装备数值!BN$50:BN$101,装备数值!$BG$50:$BG$101,"="&amp;新怪物属性!$CL$2,装备数值!$BH$50:$BH$101,"&lt;="&amp;新怪物属性!$CL84)+SUMIFS(装备数值!BN$50:BN$101,装备数值!$BG$50:$BG$101,"="&amp;新怪物属性!$CM$2,装备数值!$BH$50:$BH$101,"&lt;="&amp;新怪物属性!$CM84)+SUMIFS(装备数值!BN$50:BN$101,装备数值!$BG$50:$BG$101,"="&amp;新怪物属性!$CN$2,装备数值!$BH$50:$BH$101,"&lt;="&amp;新怪物属性!$CN84)+SUMIFS(装备数值!BN$50:BN$101,装备数值!$BG$50:$BG$101,"="&amp;新怪物属性!$CO$2,装备数值!$BH$50:$BH$101,"&lt;="&amp;新怪物属性!$CO84)+SUMIFS(装备数值!BN$50:BN$101,装备数值!$BG$50:$BG$101,"="&amp;新怪物属性!$CP$2,装备数值!$BH$50:$BH$101,"&lt;="&amp;新怪物属性!$CP84)+SUMIFS(装备数值!BN$50:BN$101,装备数值!$BG$50:$BG$101,"="&amp;新怪物属性!$CQ$2,装备数值!$BH$50:$BH$101,"&lt;="&amp;新怪物属性!$CQ84)+SUMIFS(装备数值!BN$50:BN$101,装备数值!$BG$50:$BG$101,"="&amp;新怪物属性!$CR$2,装备数值!$BH$50:$BH$101,"&lt;="&amp;新怪物属性!$CR84)</f>
        <v>13250</v>
      </c>
      <c r="CV84" s="14">
        <f>SUMIFS(装备数值!BO$50:BO$101,装备数值!$BG$50:$BG$101,"="&amp;新怪物属性!$CF$2,装备数值!$BH$50:$BH$101,"&lt;="&amp;新怪物属性!$CF84)+SUMIFS(装备数值!BO$50:BO$101,装备数值!$BG$50:$BG$101,"="&amp;新怪物属性!$CG$2,装备数值!$BH$50:$BH$101,"&lt;="&amp;新怪物属性!$CG84)+SUMIFS(装备数值!BO$50:BO$101,装备数值!$BG$50:$BG$101,"="&amp;新怪物属性!$CH$2,装备数值!$BH$50:$BH$101,"&lt;="&amp;新怪物属性!$CH84)+SUMIFS(装备数值!BO$50:BO$101,装备数值!$BG$50:$BG$101,"="&amp;新怪物属性!$CI$2,装备数值!$BH$50:$BH$101,"&lt;="&amp;新怪物属性!$CI84)+SUMIFS(装备数值!BO$50:BO$101,装备数值!$BG$50:$BG$101,"="&amp;新怪物属性!$CJ$2,装备数值!$BH$50:$BH$101,"&lt;="&amp;新怪物属性!$CJ84)+SUMIFS(装备数值!BO$50:BO$101,装备数值!$BG$50:$BG$101,"="&amp;新怪物属性!$CK$2,装备数值!$BH$50:$BH$101,"&lt;="&amp;新怪物属性!$CK84)+SUMIFS(装备数值!BO$50:BO$101,装备数值!$BG$50:$BG$101,"="&amp;新怪物属性!$CL$2,装备数值!$BH$50:$BH$101,"&lt;="&amp;新怪物属性!$CL84)+SUMIFS(装备数值!BO$50:BO$101,装备数值!$BG$50:$BG$101,"="&amp;新怪物属性!$CM$2,装备数值!$BH$50:$BH$101,"&lt;="&amp;新怪物属性!$CM84)+SUMIFS(装备数值!BO$50:BO$101,装备数值!$BG$50:$BG$101,"="&amp;新怪物属性!$CN$2,装备数值!$BH$50:$BH$101,"&lt;="&amp;新怪物属性!$CN84)+SUMIFS(装备数值!BO$50:BO$101,装备数值!$BG$50:$BG$101,"="&amp;新怪物属性!$CO$2,装备数值!$BH$50:$BH$101,"&lt;="&amp;新怪物属性!$CO84)+SUMIFS(装备数值!BO$50:BO$101,装备数值!$BG$50:$BG$101,"="&amp;新怪物属性!$CP$2,装备数值!$BH$50:$BH$101,"&lt;="&amp;新怪物属性!$CP84)+SUMIFS(装备数值!BO$50:BO$101,装备数值!$BG$50:$BG$101,"="&amp;新怪物属性!$CQ$2,装备数值!$BH$50:$BH$101,"&lt;="&amp;新怪物属性!$CQ84)+SUMIFS(装备数值!BO$50:BO$101,装备数值!$BG$50:$BG$101,"="&amp;新怪物属性!$CR$2,装备数值!$BH$50:$BH$101,"&lt;="&amp;新怪物属性!$CR84)</f>
        <v>485500</v>
      </c>
      <c r="CW84" s="14">
        <f>SUMIFS(装备数值!BP$50:BP$101,装备数值!$BG$50:$BG$101,"="&amp;新怪物属性!$CF$2,装备数值!$BH$50:$BH$101,"&lt;="&amp;新怪物属性!$CF84)+SUMIFS(装备数值!BP$50:BP$101,装备数值!$BG$50:$BG$101,"="&amp;新怪物属性!$CG$2,装备数值!$BH$50:$BH$101,"&lt;="&amp;新怪物属性!$CG84)+SUMIFS(装备数值!BP$50:BP$101,装备数值!$BG$50:$BG$101,"="&amp;新怪物属性!$CH$2,装备数值!$BH$50:$BH$101,"&lt;="&amp;新怪物属性!$CH84)+SUMIFS(装备数值!BP$50:BP$101,装备数值!$BG$50:$BG$101,"="&amp;新怪物属性!$CI$2,装备数值!$BH$50:$BH$101,"&lt;="&amp;新怪物属性!$CI84)+SUMIFS(装备数值!BP$50:BP$101,装备数值!$BG$50:$BG$101,"="&amp;新怪物属性!$CJ$2,装备数值!$BH$50:$BH$101,"&lt;="&amp;新怪物属性!$CJ84)+SUMIFS(装备数值!BP$50:BP$101,装备数值!$BG$50:$BG$101,"="&amp;新怪物属性!$CK$2,装备数值!$BH$50:$BH$101,"&lt;="&amp;新怪物属性!$CK84)+SUMIFS(装备数值!BP$50:BP$101,装备数值!$BG$50:$BG$101,"="&amp;新怪物属性!$CL$2,装备数值!$BH$50:$BH$101,"&lt;="&amp;新怪物属性!$CL84)+SUMIFS(装备数值!BP$50:BP$101,装备数值!$BG$50:$BG$101,"="&amp;新怪物属性!$CM$2,装备数值!$BH$50:$BH$101,"&lt;="&amp;新怪物属性!$CM84)+SUMIFS(装备数值!BP$50:BP$101,装备数值!$BG$50:$BG$101,"="&amp;新怪物属性!$CN$2,装备数值!$BH$50:$BH$101,"&lt;="&amp;新怪物属性!$CN84)+SUMIFS(装备数值!BP$50:BP$101,装备数值!$BG$50:$BG$101,"="&amp;新怪物属性!$CO$2,装备数值!$BH$50:$BH$101,"&lt;="&amp;新怪物属性!$CO84)+SUMIFS(装备数值!BP$50:BP$101,装备数值!$BG$50:$BG$101,"="&amp;新怪物属性!$CP$2,装备数值!$BH$50:$BH$101,"&lt;="&amp;新怪物属性!$CP84)+SUMIFS(装备数值!BP$50:BP$101,装备数值!$BG$50:$BG$101,"="&amp;新怪物属性!$CQ$2,装备数值!$BH$50:$BH$101,"&lt;="&amp;新怪物属性!$CQ84)+SUMIFS(装备数值!BP$50:BP$101,装备数值!$BG$50:$BG$101,"="&amp;新怪物属性!$CR$2,装备数值!$BH$50:$BH$101,"&lt;="&amp;新怪物属性!$CR84)</f>
        <v>9670</v>
      </c>
      <c r="CX84" s="14">
        <f>SUMIFS(装备数值!BQ$50:BQ$101,装备数值!$BG$50:$BG$101,"="&amp;新怪物属性!$CF$2,装备数值!$BH$50:$BH$101,"&lt;="&amp;新怪物属性!$CF84)+SUMIFS(装备数值!BQ$50:BQ$101,装备数值!$BG$50:$BG$101,"="&amp;新怪物属性!$CG$2,装备数值!$BH$50:$BH$101,"&lt;="&amp;新怪物属性!$CG84)+SUMIFS(装备数值!BQ$50:BQ$101,装备数值!$BG$50:$BG$101,"="&amp;新怪物属性!$CH$2,装备数值!$BH$50:$BH$101,"&lt;="&amp;新怪物属性!$CH84)+SUMIFS(装备数值!BQ$50:BQ$101,装备数值!$BG$50:$BG$101,"="&amp;新怪物属性!$CI$2,装备数值!$BH$50:$BH$101,"&lt;="&amp;新怪物属性!$CI84)+SUMIFS(装备数值!BQ$50:BQ$101,装备数值!$BG$50:$BG$101,"="&amp;新怪物属性!$CJ$2,装备数值!$BH$50:$BH$101,"&lt;="&amp;新怪物属性!$CJ84)+SUMIFS(装备数值!BQ$50:BQ$101,装备数值!$BG$50:$BG$101,"="&amp;新怪物属性!$CK$2,装备数值!$BH$50:$BH$101,"&lt;="&amp;新怪物属性!$CK84)+SUMIFS(装备数值!BQ$50:BQ$101,装备数值!$BG$50:$BG$101,"="&amp;新怪物属性!$CL$2,装备数值!$BH$50:$BH$101,"&lt;="&amp;新怪物属性!$CL84)+SUMIFS(装备数值!BQ$50:BQ$101,装备数值!$BG$50:$BG$101,"="&amp;新怪物属性!$CM$2,装备数值!$BH$50:$BH$101,"&lt;="&amp;新怪物属性!$CM84)+SUMIFS(装备数值!BQ$50:BQ$101,装备数值!$BG$50:$BG$101,"="&amp;新怪物属性!$CN$2,装备数值!$BH$50:$BH$101,"&lt;="&amp;新怪物属性!$CN84)+SUMIFS(装备数值!BQ$50:BQ$101,装备数值!$BG$50:$BG$101,"="&amp;新怪物属性!$CO$2,装备数值!$BH$50:$BH$101,"&lt;="&amp;新怪物属性!$CO84)+SUMIFS(装备数值!BQ$50:BQ$101,装备数值!$BG$50:$BG$101,"="&amp;新怪物属性!$CP$2,装备数值!$BH$50:$BH$101,"&lt;="&amp;新怪物属性!$CP84)+SUMIFS(装备数值!BQ$50:BQ$101,装备数值!$BG$50:$BG$101,"="&amp;新怪物属性!$CQ$2,装备数值!$BH$50:$BH$101,"&lt;="&amp;新怪物属性!$CQ84)+SUMIFS(装备数值!BQ$50:BQ$101,装备数值!$BG$50:$BG$101,"="&amp;新怪物属性!$CR$2,装备数值!$BH$50:$BH$101,"&lt;="&amp;新怪物属性!$CR84)</f>
        <v>1250</v>
      </c>
      <c r="CY84" s="14">
        <f>SUMIFS(装备数值!BR$50:BR$101,装备数值!$BG$50:$BG$101,"="&amp;新怪物属性!$CF$2,装备数值!$BH$50:$BH$101,"&lt;="&amp;新怪物属性!$CF84)+SUMIFS(装备数值!BR$50:BR$101,装备数值!$BG$50:$BG$101,"="&amp;新怪物属性!$CG$2,装备数值!$BH$50:$BH$101,"&lt;="&amp;新怪物属性!$CG84)+SUMIFS(装备数值!BR$50:BR$101,装备数值!$BG$50:$BG$101,"="&amp;新怪物属性!$CH$2,装备数值!$BH$50:$BH$101,"&lt;="&amp;新怪物属性!$CH84)+SUMIFS(装备数值!BR$50:BR$101,装备数值!$BG$50:$BG$101,"="&amp;新怪物属性!$CI$2,装备数值!$BH$50:$BH$101,"&lt;="&amp;新怪物属性!$CI84)+SUMIFS(装备数值!BR$50:BR$101,装备数值!$BG$50:$BG$101,"="&amp;新怪物属性!$CJ$2,装备数值!$BH$50:$BH$101,"&lt;="&amp;新怪物属性!$CJ84)+SUMIFS(装备数值!BR$50:BR$101,装备数值!$BG$50:$BG$101,"="&amp;新怪物属性!$CK$2,装备数值!$BH$50:$BH$101,"&lt;="&amp;新怪物属性!$CK84)+SUMIFS(装备数值!BR$50:BR$101,装备数值!$BG$50:$BG$101,"="&amp;新怪物属性!$CL$2,装备数值!$BH$50:$BH$101,"&lt;="&amp;新怪物属性!$CL84)+SUMIFS(装备数值!BR$50:BR$101,装备数值!$BG$50:$BG$101,"="&amp;新怪物属性!$CM$2,装备数值!$BH$50:$BH$101,"&lt;="&amp;新怪物属性!$CM84)+SUMIFS(装备数值!BR$50:BR$101,装备数值!$BG$50:$BG$101,"="&amp;新怪物属性!$CN$2,装备数值!$BH$50:$BH$101,"&lt;="&amp;新怪物属性!$CN84)+SUMIFS(装备数值!BR$50:BR$101,装备数值!$BG$50:$BG$101,"="&amp;新怪物属性!$CO$2,装备数值!$BH$50:$BH$101,"&lt;="&amp;新怪物属性!$CO84)+SUMIFS(装备数值!BR$50:BR$101,装备数值!$BG$50:$BG$101,"="&amp;新怪物属性!$CP$2,装备数值!$BH$50:$BH$101,"&lt;="&amp;新怪物属性!$CP84)+SUMIFS(装备数值!BR$50:BR$101,装备数值!$BG$50:$BG$101,"="&amp;新怪物属性!$CQ$2,装备数值!$BH$50:$BH$101,"&lt;="&amp;新怪物属性!$CQ84)+SUMIFS(装备数值!BR$50:BR$101,装备数值!$BG$50:$BG$101,"="&amp;新怪物属性!$CR$2,装备数值!$BH$50:$BH$101,"&lt;="&amp;新怪物属性!$CR84)</f>
        <v>1250</v>
      </c>
      <c r="CZ84" s="14">
        <f>SUMIFS(装备数值!BS$50:BS$101,装备数值!$BG$50:$BG$101,"="&amp;新怪物属性!$CF$2,装备数值!$BH$50:$BH$101,"&lt;="&amp;新怪物属性!$CF84)+SUMIFS(装备数值!BS$50:BS$101,装备数值!$BG$50:$BG$101,"="&amp;新怪物属性!$CG$2,装备数值!$BH$50:$BH$101,"&lt;="&amp;新怪物属性!$CG84)+SUMIFS(装备数值!BS$50:BS$101,装备数值!$BG$50:$BG$101,"="&amp;新怪物属性!$CH$2,装备数值!$BH$50:$BH$101,"&lt;="&amp;新怪物属性!$CH84)+SUMIFS(装备数值!BS$50:BS$101,装备数值!$BG$50:$BG$101,"="&amp;新怪物属性!$CI$2,装备数值!$BH$50:$BH$101,"&lt;="&amp;新怪物属性!$CI84)+SUMIFS(装备数值!BS$50:BS$101,装备数值!$BG$50:$BG$101,"="&amp;新怪物属性!$CJ$2,装备数值!$BH$50:$BH$101,"&lt;="&amp;新怪物属性!$CJ84)+SUMIFS(装备数值!BS$50:BS$101,装备数值!$BG$50:$BG$101,"="&amp;新怪物属性!$CK$2,装备数值!$BH$50:$BH$101,"&lt;="&amp;新怪物属性!$CK84)+SUMIFS(装备数值!BS$50:BS$101,装备数值!$BG$50:$BG$101,"="&amp;新怪物属性!$CL$2,装备数值!$BH$50:$BH$101,"&lt;="&amp;新怪物属性!$CL84)+SUMIFS(装备数值!BS$50:BS$101,装备数值!$BG$50:$BG$101,"="&amp;新怪物属性!$CM$2,装备数值!$BH$50:$BH$101,"&lt;="&amp;新怪物属性!$CM84)+SUMIFS(装备数值!BS$50:BS$101,装备数值!$BG$50:$BG$101,"="&amp;新怪物属性!$CN$2,装备数值!$BH$50:$BH$101,"&lt;="&amp;新怪物属性!$CN84)+SUMIFS(装备数值!BS$50:BS$101,装备数值!$BG$50:$BG$101,"="&amp;新怪物属性!$CO$2,装备数值!$BH$50:$BH$101,"&lt;="&amp;新怪物属性!$CO84)+SUMIFS(装备数值!BS$50:BS$101,装备数值!$BG$50:$BG$101,"="&amp;新怪物属性!$CP$2,装备数值!$BH$50:$BH$101,"&lt;="&amp;新怪物属性!$CP84)+SUMIFS(装备数值!BS$50:BS$101,装备数值!$BG$50:$BG$101,"="&amp;新怪物属性!$CQ$2,装备数值!$BH$50:$BH$101,"&lt;="&amp;新怪物属性!$CQ84)+SUMIFS(装备数值!BS$50:BS$101,装备数值!$BG$50:$BG$101,"="&amp;新怪物属性!$CR$2,装备数值!$BH$50:$BH$101,"&lt;="&amp;新怪物属性!$CR84)</f>
        <v>1250</v>
      </c>
      <c r="DA84" s="14">
        <f>SUMIFS(装备数值!BT$50:BT$101,装备数值!$BG$50:$BG$101,"="&amp;新怪物属性!$CF$2,装备数值!$BH$50:$BH$101,"&lt;="&amp;新怪物属性!$CF84)+SUMIFS(装备数值!BT$50:BT$101,装备数值!$BG$50:$BG$101,"="&amp;新怪物属性!$CG$2,装备数值!$BH$50:$BH$101,"&lt;="&amp;新怪物属性!$CG84)+SUMIFS(装备数值!BT$50:BT$101,装备数值!$BG$50:$BG$101,"="&amp;新怪物属性!$CH$2,装备数值!$BH$50:$BH$101,"&lt;="&amp;新怪物属性!$CH84)+SUMIFS(装备数值!BT$50:BT$101,装备数值!$BG$50:$BG$101,"="&amp;新怪物属性!$CI$2,装备数值!$BH$50:$BH$101,"&lt;="&amp;新怪物属性!$CI84)+SUMIFS(装备数值!BT$50:BT$101,装备数值!$BG$50:$BG$101,"="&amp;新怪物属性!$CJ$2,装备数值!$BH$50:$BH$101,"&lt;="&amp;新怪物属性!$CJ84)+SUMIFS(装备数值!BT$50:BT$101,装备数值!$BG$50:$BG$101,"="&amp;新怪物属性!$CK$2,装备数值!$BH$50:$BH$101,"&lt;="&amp;新怪物属性!$CK84)+SUMIFS(装备数值!BT$50:BT$101,装备数值!$BG$50:$BG$101,"="&amp;新怪物属性!$CL$2,装备数值!$BH$50:$BH$101,"&lt;="&amp;新怪物属性!$CL84)+SUMIFS(装备数值!BT$50:BT$101,装备数值!$BG$50:$BG$101,"="&amp;新怪物属性!$CM$2,装备数值!$BH$50:$BH$101,"&lt;="&amp;新怪物属性!$CM84)+SUMIFS(装备数值!BT$50:BT$101,装备数值!$BG$50:$BG$101,"="&amp;新怪物属性!$CN$2,装备数值!$BH$50:$BH$101,"&lt;="&amp;新怪物属性!$CN84)+SUMIFS(装备数值!BT$50:BT$101,装备数值!$BG$50:$BG$101,"="&amp;新怪物属性!$CO$2,装备数值!$BH$50:$BH$101,"&lt;="&amp;新怪物属性!$CO84)+SUMIFS(装备数值!BT$50:BT$101,装备数值!$BG$50:$BG$101,"="&amp;新怪物属性!$CP$2,装备数值!$BH$50:$BH$101,"&lt;="&amp;新怪物属性!$CP84)+SUMIFS(装备数值!BT$50:BT$101,装备数值!$BG$50:$BG$101,"="&amp;新怪物属性!$CQ$2,装备数值!$BH$50:$BH$101,"&lt;="&amp;新怪物属性!$CQ84)+SUMIFS(装备数值!BT$50:BT$101,装备数值!$BG$50:$BG$101,"="&amp;新怪物属性!$CR$2,装备数值!$BH$50:$BH$101,"&lt;="&amp;新怪物属性!$CR84)</f>
        <v>1250</v>
      </c>
      <c r="DB84" s="14">
        <f>SUMIFS(装备数值!BU$50:BU$101,装备数值!$BG$50:$BG$101,"="&amp;新怪物属性!$CF$2,装备数值!$BH$50:$BH$101,"&lt;="&amp;新怪物属性!$CF84)+SUMIFS(装备数值!BU$50:BU$101,装备数值!$BG$50:$BG$101,"="&amp;新怪物属性!$CG$2,装备数值!$BH$50:$BH$101,"&lt;="&amp;新怪物属性!$CG84)+SUMIFS(装备数值!BU$50:BU$101,装备数值!$BG$50:$BG$101,"="&amp;新怪物属性!$CH$2,装备数值!$BH$50:$BH$101,"&lt;="&amp;新怪物属性!$CH84)+SUMIFS(装备数值!BU$50:BU$101,装备数值!$BG$50:$BG$101,"="&amp;新怪物属性!$CI$2,装备数值!$BH$50:$BH$101,"&lt;="&amp;新怪物属性!$CI84)+SUMIFS(装备数值!BU$50:BU$101,装备数值!$BG$50:$BG$101,"="&amp;新怪物属性!$CJ$2,装备数值!$BH$50:$BH$101,"&lt;="&amp;新怪物属性!$CJ84)+SUMIFS(装备数值!BU$50:BU$101,装备数值!$BG$50:$BG$101,"="&amp;新怪物属性!$CK$2,装备数值!$BH$50:$BH$101,"&lt;="&amp;新怪物属性!$CK84)+SUMIFS(装备数值!BU$50:BU$101,装备数值!$BG$50:$BG$101,"="&amp;新怪物属性!$CL$2,装备数值!$BH$50:$BH$101,"&lt;="&amp;新怪物属性!$CL84)+SUMIFS(装备数值!BU$50:BU$101,装备数值!$BG$50:$BG$101,"="&amp;新怪物属性!$CM$2,装备数值!$BH$50:$BH$101,"&lt;="&amp;新怪物属性!$CM84)+SUMIFS(装备数值!BU$50:BU$101,装备数值!$BG$50:$BG$101,"="&amp;新怪物属性!$CN$2,装备数值!$BH$50:$BH$101,"&lt;="&amp;新怪物属性!$CN84)+SUMIFS(装备数值!BU$50:BU$101,装备数值!$BG$50:$BG$101,"="&amp;新怪物属性!$CO$2,装备数值!$BH$50:$BH$101,"&lt;="&amp;新怪物属性!$CO84)+SUMIFS(装备数值!BU$50:BU$101,装备数值!$BG$50:$BG$101,"="&amp;新怪物属性!$CP$2,装备数值!$BH$50:$BH$101,"&lt;="&amp;新怪物属性!$CP84)+SUMIFS(装备数值!BU$50:BU$101,装备数值!$BG$50:$BG$101,"="&amp;新怪物属性!$CQ$2,装备数值!$BH$50:$BH$101,"&lt;="&amp;新怪物属性!$CQ84)+SUMIFS(装备数值!BU$50:BU$101,装备数值!$BG$50:$BG$101,"="&amp;新怪物属性!$CR$2,装备数值!$BH$50:$BH$101,"&lt;="&amp;新怪物属性!$CR84)</f>
        <v>0.05</v>
      </c>
      <c r="DC84" s="14">
        <f>SUMIFS(装备数值!BV$50:BV$101,装备数值!$BG$50:$BG$101,"="&amp;新怪物属性!$CF$2,装备数值!$BH$50:$BH$101,"&lt;="&amp;新怪物属性!$CF84)+SUMIFS(装备数值!BV$50:BV$101,装备数值!$BG$50:$BG$101,"="&amp;新怪物属性!$CG$2,装备数值!$BH$50:$BH$101,"&lt;="&amp;新怪物属性!$CG84)+SUMIFS(装备数值!BV$50:BV$101,装备数值!$BG$50:$BG$101,"="&amp;新怪物属性!$CH$2,装备数值!$BH$50:$BH$101,"&lt;="&amp;新怪物属性!$CH84)+SUMIFS(装备数值!BV$50:BV$101,装备数值!$BG$50:$BG$101,"="&amp;新怪物属性!$CI$2,装备数值!$BH$50:$BH$101,"&lt;="&amp;新怪物属性!$CI84)+SUMIFS(装备数值!BV$50:BV$101,装备数值!$BG$50:$BG$101,"="&amp;新怪物属性!$CJ$2,装备数值!$BH$50:$BH$101,"&lt;="&amp;新怪物属性!$CJ84)+SUMIFS(装备数值!BV$50:BV$101,装备数值!$BG$50:$BG$101,"="&amp;新怪物属性!$CK$2,装备数值!$BH$50:$BH$101,"&lt;="&amp;新怪物属性!$CK84)+SUMIFS(装备数值!BV$50:BV$101,装备数值!$BG$50:$BG$101,"="&amp;新怪物属性!$CL$2,装备数值!$BH$50:$BH$101,"&lt;="&amp;新怪物属性!$CL84)+SUMIFS(装备数值!BV$50:BV$101,装备数值!$BG$50:$BG$101,"="&amp;新怪物属性!$CM$2,装备数值!$BH$50:$BH$101,"&lt;="&amp;新怪物属性!$CM84)+SUMIFS(装备数值!BV$50:BV$101,装备数值!$BG$50:$BG$101,"="&amp;新怪物属性!$CN$2,装备数值!$BH$50:$BH$101,"&lt;="&amp;新怪物属性!$CN84)+SUMIFS(装备数值!BV$50:BV$101,装备数值!$BG$50:$BG$101,"="&amp;新怪物属性!$CO$2,装备数值!$BH$50:$BH$101,"&lt;="&amp;新怪物属性!$CO84)+SUMIFS(装备数值!BV$50:BV$101,装备数值!$BG$50:$BG$101,"="&amp;新怪物属性!$CP$2,装备数值!$BH$50:$BH$101,"&lt;="&amp;新怪物属性!$CP84)+SUMIFS(装备数值!BV$50:BV$101,装备数值!$BG$50:$BG$101,"="&amp;新怪物属性!$CQ$2,装备数值!$BH$50:$BH$101,"&lt;="&amp;新怪物属性!$CQ84)+SUMIFS(装备数值!BV$50:BV$101,装备数值!$BG$50:$BG$101,"="&amp;新怪物属性!$CR$2,装备数值!$BH$50:$BH$101,"&lt;="&amp;新怪物属性!$CR84)</f>
        <v>0.05</v>
      </c>
      <c r="DD84" s="14">
        <f>SUMIFS(装备数值!BW$50:BW$101,装备数值!$BG$50:$BG$101,"="&amp;新怪物属性!$CF$2,装备数值!$BH$50:$BH$101,"&lt;="&amp;新怪物属性!$CF84)+SUMIFS(装备数值!BW$50:BW$101,装备数值!$BG$50:$BG$101,"="&amp;新怪物属性!$CG$2,装备数值!$BH$50:$BH$101,"&lt;="&amp;新怪物属性!$CG84)+SUMIFS(装备数值!BW$50:BW$101,装备数值!$BG$50:$BG$101,"="&amp;新怪物属性!$CH$2,装备数值!$BH$50:$BH$101,"&lt;="&amp;新怪物属性!$CH84)+SUMIFS(装备数值!BW$50:BW$101,装备数值!$BG$50:$BG$101,"="&amp;新怪物属性!$CI$2,装备数值!$BH$50:$BH$101,"&lt;="&amp;新怪物属性!$CI84)+SUMIFS(装备数值!BW$50:BW$101,装备数值!$BG$50:$BG$101,"="&amp;新怪物属性!$CJ$2,装备数值!$BH$50:$BH$101,"&lt;="&amp;新怪物属性!$CJ84)+SUMIFS(装备数值!BW$50:BW$101,装备数值!$BG$50:$BG$101,"="&amp;新怪物属性!$CK$2,装备数值!$BH$50:$BH$101,"&lt;="&amp;新怪物属性!$CK84)+SUMIFS(装备数值!BW$50:BW$101,装备数值!$BG$50:$BG$101,"="&amp;新怪物属性!$CL$2,装备数值!$BH$50:$BH$101,"&lt;="&amp;新怪物属性!$CL84)+SUMIFS(装备数值!BW$50:BW$101,装备数值!$BG$50:$BG$101,"="&amp;新怪物属性!$CM$2,装备数值!$BH$50:$BH$101,"&lt;="&amp;新怪物属性!$CM84)+SUMIFS(装备数值!BW$50:BW$101,装备数值!$BG$50:$BG$101,"="&amp;新怪物属性!$CN$2,装备数值!$BH$50:$BH$101,"&lt;="&amp;新怪物属性!$CN84)+SUMIFS(装备数值!BW$50:BW$101,装备数值!$BG$50:$BG$101,"="&amp;新怪物属性!$CO$2,装备数值!$BH$50:$BH$101,"&lt;="&amp;新怪物属性!$CO84)+SUMIFS(装备数值!BW$50:BW$101,装备数值!$BG$50:$BG$101,"="&amp;新怪物属性!$CP$2,装备数值!$BH$50:$BH$101,"&lt;="&amp;新怪物属性!$CP84)+SUMIFS(装备数值!BW$50:BW$101,装备数值!$BG$50:$BG$101,"="&amp;新怪物属性!$CQ$2,装备数值!$BH$50:$BH$101,"&lt;="&amp;新怪物属性!$CQ84)+SUMIFS(装备数值!BW$50:BW$101,装备数值!$BG$50:$BG$101,"="&amp;新怪物属性!$CR$2,装备数值!$BH$50:$BH$101,"&lt;="&amp;新怪物属性!$CR84)</f>
        <v>0</v>
      </c>
      <c r="DE84" s="14">
        <f>SUMIFS(装备数值!BX$50:BX$101,装备数值!$BG$50:$BG$101,"="&amp;新怪物属性!$CF$2,装备数值!$BH$50:$BH$101,"&lt;="&amp;新怪物属性!$CF84)+SUMIFS(装备数值!BX$50:BX$101,装备数值!$BG$50:$BG$101,"="&amp;新怪物属性!$CG$2,装备数值!$BH$50:$BH$101,"&lt;="&amp;新怪物属性!$CG84)+SUMIFS(装备数值!BX$50:BX$101,装备数值!$BG$50:$BG$101,"="&amp;新怪物属性!$CH$2,装备数值!$BH$50:$BH$101,"&lt;="&amp;新怪物属性!$CH84)+SUMIFS(装备数值!BX$50:BX$101,装备数值!$BG$50:$BG$101,"="&amp;新怪物属性!$CI$2,装备数值!$BH$50:$BH$101,"&lt;="&amp;新怪物属性!$CI84)+SUMIFS(装备数值!BX$50:BX$101,装备数值!$BG$50:$BG$101,"="&amp;新怪物属性!$CJ$2,装备数值!$BH$50:$BH$101,"&lt;="&amp;新怪物属性!$CJ84)+SUMIFS(装备数值!BX$50:BX$101,装备数值!$BG$50:$BG$101,"="&amp;新怪物属性!$CK$2,装备数值!$BH$50:$BH$101,"&lt;="&amp;新怪物属性!$CK84)+SUMIFS(装备数值!BX$50:BX$101,装备数值!$BG$50:$BG$101,"="&amp;新怪物属性!$CL$2,装备数值!$BH$50:$BH$101,"&lt;="&amp;新怪物属性!$CL84)+SUMIFS(装备数值!BX$50:BX$101,装备数值!$BG$50:$BG$101,"="&amp;新怪物属性!$CM$2,装备数值!$BH$50:$BH$101,"&lt;="&amp;新怪物属性!$CM84)+SUMIFS(装备数值!BX$50:BX$101,装备数值!$BG$50:$BG$101,"="&amp;新怪物属性!$CN$2,装备数值!$BH$50:$BH$101,"&lt;="&amp;新怪物属性!$CN84)+SUMIFS(装备数值!BX$50:BX$101,装备数值!$BG$50:$BG$101,"="&amp;新怪物属性!$CO$2,装备数值!$BH$50:$BH$101,"&lt;="&amp;新怪物属性!$CO84)+SUMIFS(装备数值!BX$50:BX$101,装备数值!$BG$50:$BG$101,"="&amp;新怪物属性!$CP$2,装备数值!$BH$50:$BH$101,"&lt;="&amp;新怪物属性!$CP84)+SUMIFS(装备数值!BX$50:BX$101,装备数值!$BG$50:$BG$101,"="&amp;新怪物属性!$CQ$2,装备数值!$BH$50:$BH$101,"&lt;="&amp;新怪物属性!$CQ84)+SUMIFS(装备数值!BX$50:BX$101,装备数值!$BG$50:$BG$101,"="&amp;新怪物属性!$CR$2,装备数值!$BH$50:$BH$101,"&lt;="&amp;新怪物属性!$CR84)</f>
        <v>0</v>
      </c>
      <c r="DH84" s="14">
        <f>INDEX(装备数值!$I$13:$M$116,新怪物属性!$P84*8+1,DH$2)*$X84+INDEX(装备数值!$I$13:$M$116,新怪物属性!$Q84*8+2,DH$2)*$Y84+INDEX(装备数值!$I$13:$M$116,新怪物属性!$S84*8+3,DH$2)*$Z84+INDEX(装备数值!$I$13:$M$116,新怪物属性!$R84*8+4,DH$2)*$AA84+INDEX(装备数值!$I$13:$M$116,新怪物属性!$T84*8+5,DH$2)*$AB84+INDEX(装备数值!$I$13:$M$116,新怪物属性!$U84*8+6,DH$2)*$AC84+INDEX(装备数值!$I$13:$M$116,新怪物属性!$V84*8+7,DH$2)*$AD84+INDEX(装备数值!$I$13:$M$116,新怪物属性!$W84*8+8,DH$2)*$AE84</f>
        <v>98700</v>
      </c>
      <c r="DI84" s="14">
        <f>INDEX(装备数值!$I$13:$M$116,新怪物属性!$P84*8+1,DI$2)*$X84+INDEX(装备数值!$I$13:$M$116,新怪物属性!$Q84*8+2,DI$2)*$Y84+INDEX(装备数值!$I$13:$M$116,新怪物属性!$S84*8+3,DI$2)*$Z84+INDEX(装备数值!$I$13:$M$116,新怪物属性!$R84*8+4,DI$2)*$AA84+INDEX(装备数值!$I$13:$M$116,新怪物属性!$T84*8+5,DI$2)*$AB84+INDEX(装备数值!$I$13:$M$116,新怪物属性!$U84*8+6,DI$2)*$AC84+INDEX(装备数值!$I$13:$M$116,新怪物属性!$V84*8+7,DI$2)*$AD84+INDEX(装备数值!$I$13:$M$116,新怪物属性!$W84*8+8,DI$2)*$AE84</f>
        <v>711900</v>
      </c>
      <c r="DJ84" s="14">
        <f>INDEX(装备数值!$I$13:$M$116,新怪物属性!$P84*8+1,DJ$2)*$X84+INDEX(装备数值!$I$13:$M$116,新怪物属性!$Q84*8+2,DJ$2)*$Y84+INDEX(装备数值!$I$13:$M$116,新怪物属性!$S84*8+3,DJ$2)*$Z84+INDEX(装备数值!$I$13:$M$116,新怪物属性!$R84*8+4,DJ$2)*$AA84+INDEX(装备数值!$I$13:$M$116,新怪物属性!$T84*8+5,DJ$2)*$AB84+INDEX(装备数值!$I$13:$M$116,新怪物属性!$U84*8+6,DJ$2)*$AC84+INDEX(装备数值!$I$13:$M$116,新怪物属性!$V84*8+7,DJ$2)*$AD84+INDEX(装备数值!$I$13:$M$116,新怪物属性!$W84*8+8,DJ$2)*$AE84</f>
        <v>46200</v>
      </c>
      <c r="DK84" s="14">
        <f>INDEX(装备数值!$I$13:$M$116,新怪物属性!$P84*8+1,DK$2)*$X84+INDEX(装备数值!$I$13:$M$116,新怪物属性!$Q84*8+2,DK$2)*$Y84+INDEX(装备数值!$I$13:$M$116,新怪物属性!$S84*8+3,DK$2)*$Z84+INDEX(装备数值!$I$13:$M$116,新怪物属性!$R84*8+4,DK$2)*$AA84+INDEX(装备数值!$I$13:$M$116,新怪物属性!$T84*8+5,DK$2)*$AB84+INDEX(装备数值!$I$13:$M$116,新怪物属性!$U84*8+6,DK$2)*$AC84+INDEX(装备数值!$I$13:$M$116,新怪物属性!$V84*8+7,DK$2)*$AD84+INDEX(装备数值!$I$13:$M$116,新怪物属性!$W84*8+8,DK$2)*$AE84</f>
        <v>924000</v>
      </c>
      <c r="DL84" s="14">
        <f>INDEX(装备数值!$I$13:$M$116,新怪物属性!$P84*8+1,DL$2)*$X84+INDEX(装备数值!$I$13:$M$116,新怪物属性!$Q84*8+2,DL$2)*$Y84+INDEX(装备数值!$I$13:$M$116,新怪物属性!$S84*8+3,DL$2)*$Z84+INDEX(装备数值!$I$13:$M$116,新怪物属性!$R84*8+4,DL$2)*$AA84+INDEX(装备数值!$I$13:$M$116,新怪物属性!$T84*8+5,DL$2)*$AB84+INDEX(装备数值!$I$13:$M$116,新怪物属性!$U84*8+6,DL$2)*$AC84+INDEX(装备数值!$I$13:$M$116,新怪物属性!$V84*8+7,DL$2)*$AD84+INDEX(装备数值!$I$13:$M$116,新怪物属性!$W84*8+8,DL$2)*$AE84</f>
        <v>18060</v>
      </c>
      <c r="DO84" s="14">
        <f>INDEX(装备数值!$X$13:$AH$116,$P84*8+1,DO$2)*$AF84+INDEX(装备数值!$X$13:$AH$116,$Q84*8+2,DO$2)*$AG84+INDEX(装备数值!$X$13:$AH$116,$S84*8+3,DO$2)*$AH84+INDEX(装备数值!$X$13:$AH$116,$R84*8+4,DO$2)*$AI84+INDEX(装备数值!$X$13:$AH$116,$T84*8+5,DO$2)*$AJ84+INDEX(装备数值!$X$13:$AH$116,$U84*8+6,DO$2)*$AK84+INDEX(装备数值!$X$13:$AH$116,$V84*8+7,DO$2)*$AL84+INDEX(装备数值!$X$13:$AH$116,$W84*8+8,DO$2)*$AM84</f>
        <v>37200</v>
      </c>
      <c r="DP84" s="14">
        <f>INDEX(装备数值!$X$13:$AH$116,$P84*8+1,DP$2)*$AF84+INDEX(装备数值!$X$13:$AH$116,$Q84*8+2,DP$2)*$AG84+INDEX(装备数值!$X$13:$AH$116,$S84*8+3,DP$2)*$AH84+INDEX(装备数值!$X$13:$AH$116,$R84*8+4,DP$2)*$AI84+INDEX(装备数值!$X$13:$AH$116,$T84*8+5,DP$2)*$AJ84+INDEX(装备数值!$X$13:$AH$116,$U84*8+6,DP$2)*$AK84+INDEX(装备数值!$X$13:$AH$116,$V84*8+7,DP$2)*$AL84+INDEX(装备数值!$X$13:$AH$116,$W84*8+8,DP$2)*$AM84</f>
        <v>279000</v>
      </c>
      <c r="DQ84" s="14">
        <f>INDEX(装备数值!$X$13:$AH$116,$P84*8+1,DQ$2)*$AF84+INDEX(装备数值!$X$13:$AH$116,$Q84*8+2,DQ$2)*$AG84+INDEX(装备数值!$X$13:$AH$116,$S84*8+3,DQ$2)*$AH84+INDEX(装备数值!$X$13:$AH$116,$R84*8+4,DQ$2)*$AI84+INDEX(装备数值!$X$13:$AH$116,$T84*8+5,DQ$2)*$AJ84+INDEX(装备数值!$X$13:$AH$116,$U84*8+6,DQ$2)*$AK84+INDEX(装备数值!$X$13:$AH$116,$V84*8+7,DQ$2)*$AL84+INDEX(装备数值!$X$13:$AH$116,$W84*8+8,DQ$2)*$AM84</f>
        <v>18600</v>
      </c>
      <c r="DR84" s="14">
        <f>INDEX(装备数值!$X$13:$AH$116,$P84*8+1,DR$2)*$AF84+INDEX(装备数值!$X$13:$AH$116,$Q84*8+2,DR$2)*$AG84+INDEX(装备数值!$X$13:$AH$116,$S84*8+3,DR$2)*$AH84+INDEX(装备数值!$X$13:$AH$116,$R84*8+4,DR$2)*$AI84+INDEX(装备数值!$X$13:$AH$116,$T84*8+5,DR$2)*$AJ84+INDEX(装备数值!$X$13:$AH$116,$U84*8+6,DR$2)*$AK84+INDEX(装备数值!$X$13:$AH$116,$V84*8+7,DR$2)*$AL84+INDEX(装备数值!$X$13:$AH$116,$W84*8+8,DR$2)*$AM84</f>
        <v>407000</v>
      </c>
      <c r="DS84" s="14">
        <f>INDEX(装备数值!$X$13:$AH$116,$P84*8+1,DS$2)*$AF84+INDEX(装备数值!$X$13:$AH$116,$Q84*8+2,DS$2)*$AG84+INDEX(装备数值!$X$13:$AH$116,$S84*8+3,DS$2)*$AH84+INDEX(装备数值!$X$13:$AH$116,$R84*8+4,DS$2)*$AI84+INDEX(装备数值!$X$13:$AH$116,$T84*8+5,DS$2)*$AJ84+INDEX(装备数值!$X$13:$AH$116,$U84*8+6,DS$2)*$AK84+INDEX(装备数值!$X$13:$AH$116,$V84*8+7,DS$2)*$AL84+INDEX(装备数值!$X$13:$AH$116,$W84*8+8,DS$2)*$AM84</f>
        <v>7440</v>
      </c>
      <c r="DT84" s="14">
        <f>INDEX(装备数值!$X$13:$AH$116,$P84*8+1,DT$2)*$AF84+INDEX(装备数值!$X$13:$AH$116,$Q84*8+2,DT$2)*$AG84+INDEX(装备数值!$X$13:$AH$116,$S84*8+3,DT$2)*$AH84+INDEX(装备数值!$X$13:$AH$116,$R84*8+4,DT$2)*$AI84+INDEX(装备数值!$X$13:$AH$116,$T84*8+5,DT$2)*$AJ84+INDEX(装备数值!$X$13:$AH$116,$U84*8+6,DT$2)*$AK84+INDEX(装备数值!$X$13:$AH$116,$V84*8+7,DT$2)*$AL84+INDEX(装备数值!$X$13:$AH$116,$W84*8+8,DT$2)*$AM84</f>
        <v>29616</v>
      </c>
      <c r="DU84" s="14">
        <f>INDEX(装备数值!$X$13:$AH$116,$P84*8+1,DU$2)*$AF84+INDEX(装备数值!$X$13:$AH$116,$Q84*8+2,DU$2)*$AG84+INDEX(装备数值!$X$13:$AH$116,$S84*8+3,DU$2)*$AH84+INDEX(装备数值!$X$13:$AH$116,$R84*8+4,DU$2)*$AI84+INDEX(装备数值!$X$13:$AH$116,$T84*8+5,DU$2)*$AJ84+INDEX(装备数值!$X$13:$AH$116,$U84*8+6,DU$2)*$AK84+INDEX(装备数值!$X$13:$AH$116,$V84*8+7,DU$2)*$AL84+INDEX(装备数值!$X$13:$AH$116,$W84*8+8,DU$2)*$AM84</f>
        <v>27900</v>
      </c>
      <c r="DV84" s="14">
        <f>INDEX(装备数值!$X$13:$AH$116,$P84*8+1,DV$2)*$AF84+INDEX(装备数值!$X$13:$AH$116,$Q84*8+2,DV$2)*$AG84+INDEX(装备数值!$X$13:$AH$116,$S84*8+3,DV$2)*$AH84+INDEX(装备数值!$X$13:$AH$116,$R84*8+4,DV$2)*$AI84+INDEX(装备数值!$X$13:$AH$116,$T84*8+5,DV$2)*$AJ84+INDEX(装备数值!$X$13:$AH$116,$U84*8+6,DV$2)*$AK84+INDEX(装备数值!$X$13:$AH$116,$V84*8+7,DV$2)*$AL84+INDEX(装备数值!$X$13:$AH$116,$W84*8+8,DV$2)*$AM84</f>
        <v>29616</v>
      </c>
      <c r="DW84" s="14">
        <f>INDEX(装备数值!$X$13:$AH$116,$P84*8+1,DW$2)*$AF84+INDEX(装备数值!$X$13:$AH$116,$Q84*8+2,DW$2)*$AG84+INDEX(装备数值!$X$13:$AH$116,$S84*8+3,DW$2)*$AH84+INDEX(装备数值!$X$13:$AH$116,$R84*8+4,DW$2)*$AI84+INDEX(装备数值!$X$13:$AH$116,$T84*8+5,DW$2)*$AJ84+INDEX(装备数值!$X$13:$AH$116,$U84*8+6,DW$2)*$AK84+INDEX(装备数值!$X$13:$AH$116,$V84*8+7,DW$2)*$AL84+INDEX(装备数值!$X$13:$AH$116,$W84*8+8,DW$2)*$AM84</f>
        <v>27900</v>
      </c>
      <c r="DX84" s="14">
        <f>INDEX(装备数值!$X$13:$AH$116,$P84*8+1,DX$2)*$AF84+INDEX(装备数值!$X$13:$AH$116,$Q84*8+2,DX$2)*$AG84+INDEX(装备数值!$X$13:$AH$116,$S84*8+3,DX$2)*$AH84+INDEX(装备数值!$X$13:$AH$116,$R84*8+4,DX$2)*$AI84+INDEX(装备数值!$X$13:$AH$116,$T84*8+5,DX$2)*$AJ84+INDEX(装备数值!$X$13:$AH$116,$U84*8+6,DX$2)*$AK84+INDEX(装备数值!$X$13:$AH$116,$V84*8+7,DX$2)*$AL84+INDEX(装备数值!$X$13:$AH$116,$W84*8+8,DX$2)*$AM84</f>
        <v>62</v>
      </c>
      <c r="DY84" s="14">
        <f>INDEX(装备数值!$X$13:$AH$116,$P84*8+1,DY$2)*$AF84+INDEX(装备数值!$X$13:$AH$116,$Q84*8+2,DY$2)*$AG84+INDEX(装备数值!$X$13:$AH$116,$S84*8+3,DY$2)*$AH84+INDEX(装备数值!$X$13:$AH$116,$R84*8+4,DY$2)*$AI84+INDEX(装备数值!$X$13:$AH$116,$T84*8+5,DY$2)*$AJ84+INDEX(装备数值!$X$13:$AH$116,$U84*8+6,DY$2)*$AK84+INDEX(装备数值!$X$13:$AH$116,$V84*8+7,DY$2)*$AL84+INDEX(装备数值!$X$13:$AH$116,$W84*8+8,DY$2)*$AM84</f>
        <v>62</v>
      </c>
      <c r="EA84" s="14">
        <f>INDEX(装备数值!$AN$17:$AN$117,MATCH(MIN($X84:$AE84),装备数值!$AO$17:$AO$117,1))</f>
        <v>42</v>
      </c>
      <c r="EB84" s="14">
        <f>IF(COUNTIF($P84:$W84,"&gt;"&amp;0)=8,INDEX(装备数值!AR$17:AR$117,$EA84+1),0)</f>
        <v>15120</v>
      </c>
      <c r="EC84" s="14">
        <f>IF(COUNTIF($P84:$W84,"&gt;"&amp;0)=8,INDEX(装备数值!AS$17:AS$117,$EA84+1),0)</f>
        <v>113400</v>
      </c>
      <c r="ED84" s="14">
        <f>IF(COUNTIF($P84:$W84,"&gt;"&amp;0)=8,INDEX(装备数值!AT$17:AT$117,$EA84+1),0)</f>
        <v>7560</v>
      </c>
      <c r="EE84" s="14">
        <f>IF(COUNTIF($P84:$W84,"&gt;"&amp;0)=8,INDEX(装备数值!AU$17:AU$117,$EA84+1),0)</f>
        <v>151200</v>
      </c>
      <c r="EF84" s="14">
        <f>IF(COUNTIF($P84:$W84,"&gt;"&amp;0)=8,INDEX(装备数值!AV$17:AV$117,$EA84+1),0)</f>
        <v>2856</v>
      </c>
      <c r="EH84" s="14">
        <f>INDEX(装备数值!$AY$17:$AY$77,MATCH(新怪物属性!AF84,装备数值!$AZ$17:$AZ$77,1))</f>
        <v>34</v>
      </c>
      <c r="EI84" s="26">
        <f>INDEX(装备数值!BA$17:BA$77,新怪物属性!EH84+1)</f>
        <v>0.59</v>
      </c>
      <c r="EJ84" s="26">
        <f>INDEX(装备数值!BA$17:BA$77,新怪物属性!EH84+1)</f>
        <v>0.59</v>
      </c>
      <c r="EL84" s="14">
        <f t="shared" si="144"/>
        <v>26</v>
      </c>
      <c r="EM84" s="14">
        <f>VLOOKUP(EL84,军阶与晶片数值!$W$6:$X$27,2)</f>
        <v>6</v>
      </c>
      <c r="EN84" s="14">
        <f>INDEX(军阶与晶片数值!Y$6:Y$27,$EM84+1)</f>
        <v>550</v>
      </c>
      <c r="EO84" s="14">
        <f>INDEX(军阶与晶片数值!Z$6:Z$27,$EM84+1)</f>
        <v>550</v>
      </c>
      <c r="EP84" s="14">
        <f>INDEX(军阶与晶片数值!AA$6:AA$27,$EM84+1)</f>
        <v>550</v>
      </c>
      <c r="EQ84" s="14">
        <f>INDEX(军阶与晶片数值!AB$6:AB$27,$EM84+1)</f>
        <v>550</v>
      </c>
      <c r="ER84" s="29">
        <f>INDEX(军阶与晶片数值!AC$6:AC$27,$EM84+1)</f>
        <v>35</v>
      </c>
      <c r="ES84" s="29">
        <f>INDEX(军阶与晶片数值!AD$6:AD$27,$EM84+1)</f>
        <v>17.5</v>
      </c>
      <c r="EU84" s="26">
        <f>INDEX(军阶与晶片数值!I$6:I$16,AN84+1)</f>
        <v>0.15</v>
      </c>
      <c r="EV84" s="26">
        <f>INDEX(军阶与晶片数值!M$6:M$16,AO84+1)</f>
        <v>0.15</v>
      </c>
      <c r="EW84" s="26">
        <f>INDEX(军阶与晶片数值!J$6:J$16,AP84+1)</f>
        <v>0.15</v>
      </c>
      <c r="EX84" s="26">
        <f>INDEX(军阶与晶片数值!K$6:K$16,AQ84+1)</f>
        <v>0.3</v>
      </c>
      <c r="EY84" s="26">
        <f>INDEX(军阶与晶片数值!L$6:L$16,AR84+1)</f>
        <v>0.3</v>
      </c>
      <c r="EZ84" s="28">
        <f>INDEX(军阶与晶片数值!N$6:N$16,AS84+1)</f>
        <v>0</v>
      </c>
      <c r="FA84" s="28">
        <f>INDEX(军阶与晶片数值!O$6:O$16,AT84+1)</f>
        <v>0</v>
      </c>
      <c r="FB84" s="28">
        <f>INDEX(军阶与晶片数值!P$6:P$16,AU84+1)</f>
        <v>0</v>
      </c>
      <c r="FC84" s="28">
        <f>INDEX(军阶与晶片数值!Q$6:Q$16,AV84+1)</f>
        <v>0</v>
      </c>
      <c r="FD84" s="26">
        <f>INDEX(军阶与晶片数值!R$6:R$16,AW84+1)</f>
        <v>0.13</v>
      </c>
      <c r="FE84" s="26">
        <f>INDEX(军阶与晶片数值!S$6:S$16,AX84+1)</f>
        <v>0.13</v>
      </c>
      <c r="FF84" s="26">
        <f>INDEX(军阶与晶片数值!T$6:T$16,AY84+1)</f>
        <v>0</v>
      </c>
      <c r="FG84" s="26">
        <f>INDEX(军阶与晶片数值!U$6:U$16,AZ84+1)</f>
        <v>0</v>
      </c>
      <c r="FI84" s="26">
        <f>INDEX(军阶与晶片数值!$C$6:$C$36,新怪物属性!$BA84+1)</f>
        <v>0.85</v>
      </c>
      <c r="FJ84" s="26">
        <f>INDEX(军阶与晶片数值!$C$6:$C$36,新怪物属性!$BA84+1)</f>
        <v>0.85</v>
      </c>
      <c r="FK84" s="26">
        <f>INDEX(军阶与晶片数值!$C$6:$C$36,新怪物属性!$BA84+1)</f>
        <v>0.85</v>
      </c>
      <c r="FL84" s="26">
        <f>INDEX(军阶与晶片数值!$C$6:$C$36,新怪物属性!$BA84+1)</f>
        <v>0.85</v>
      </c>
      <c r="FM84" s="26">
        <f>INDEX(军阶与晶片数值!$C$6:$C$36,新怪物属性!$BA84+1)</f>
        <v>0.85</v>
      </c>
      <c r="FO84" s="14">
        <f>INDEX(战舰突破!$H$6:$H$18,新怪物属性!$J84+1)+INDEX(战舰突破!$H$23:$H$35,新怪物属性!$K84+1)+INDEX(战舰突破!$H$40:$H$52,新怪物属性!$L84+1)</f>
        <v>200</v>
      </c>
      <c r="FP84" s="14">
        <f>INDEX(战舰突破!$I$6:$I$18,新怪物属性!$J84+1)+INDEX(战舰突破!$I$23:$I$35,新怪物属性!$K84+1)+INDEX(战舰突破!$I$40:$I$52,新怪物属性!$L84+1)</f>
        <v>200</v>
      </c>
      <c r="FQ84" s="14">
        <f>INDEX(战舰突破!$J$6:$J$18,新怪物属性!$J84+1)+INDEX(战舰突破!$J$23:$J$35,新怪物属性!$K84+1)+INDEX(战舰突破!$J$40:$J$52,新怪物属性!$L84+1)</f>
        <v>0</v>
      </c>
      <c r="FR84" s="14">
        <f>INDEX(战舰突破!$K$6:$K$18,新怪物属性!$J84+1)+INDEX(战舰突破!$K$23:$K$35,新怪物属性!$K84+1)+INDEX(战舰突破!$K$40:$K$52,新怪物属性!$L84+1)</f>
        <v>0</v>
      </c>
      <c r="FS84" s="14">
        <f>INDEX(战舰突破!$L$6:$L$18,新怪物属性!$J84+1)+INDEX(战舰突破!$L$23:$L$35,新怪物属性!$K84+1)+INDEX(战舰突破!$L$40:$L$52,新怪物属性!$L84+1)</f>
        <v>200</v>
      </c>
      <c r="FT84" s="18">
        <f>INDEX(战舰突破!$N$6:$N$18,新怪物属性!$J84+1)+INDEX(战舰突破!$N$23:$N$35,新怪物属性!$K84+1)+INDEX(战舰突破!$N$40:$N$52,新怪物属性!$L84+1)</f>
        <v>0</v>
      </c>
      <c r="FU84" s="18">
        <f>INDEX(战舰突破!$O$6:$O$18,新怪物属性!$J84+1)+INDEX(战舰突破!$O$23:$O$35,新怪物属性!$K84+1)+INDEX(战舰突破!$O$40:$O$52,新怪物属性!$L84+1)</f>
        <v>1.4</v>
      </c>
      <c r="FV84" s="18">
        <f>INDEX(战舰突破!$P$6:$P$18,新怪物属性!$J84+1)+INDEX(战舰突破!$P$23:$P$35,新怪物属性!$K84+1)+INDEX(战舰突破!$P$40:$P$52,新怪物属性!$L84+1)</f>
        <v>0</v>
      </c>
      <c r="FW84" s="18">
        <f>INDEX(战舰突破!$Q$6:$Q$18,新怪物属性!$J84+1)+INDEX(战舰突破!$Q$23:$Q$35,新怪物属性!$K84+1)+INDEX(战舰突破!$Q$40:$Q$52,新怪物属性!$L84+1)</f>
        <v>0.3</v>
      </c>
      <c r="FX84" s="18">
        <f>INDEX(战舰突破!$R$6:$R$18,新怪物属性!$J84+1)+INDEX(战舰突破!$R$23:$R$35,新怪物属性!$K84+1)+INDEX(战舰突破!$R$40:$R$52,新怪物属性!$L84+1)</f>
        <v>0</v>
      </c>
      <c r="FY84" s="18">
        <f>INDEX(战舰突破!$M$6:$M$18,新怪物属性!$J84+1)+INDEX(战舰突破!$M$23:$M$35,新怪物属性!$K84+1)+INDEX(战舰突破!$M$40:$M$52,新怪物属性!$L84+1)</f>
        <v>0.2</v>
      </c>
      <c r="FZ84" s="22">
        <f>INDEX(战舰突破!$W$6:$W$18,新怪物属性!$J84+1)+INDEX(战舰突破!$W$23:$W$35,新怪物属性!$K84+1)+INDEX(战舰突破!$W$40:$W$52,新怪物属性!$L84+1)</f>
        <v>0.5</v>
      </c>
      <c r="GC84" s="14">
        <f>INDEX(战舰突破!$S$6:$S$18,新怪物属性!$J84+1)</f>
        <v>0</v>
      </c>
      <c r="GD84" s="14">
        <f>INDEX(战舰突破!$T$6:$T$18,新怪物属性!$J84+1)</f>
        <v>0.5</v>
      </c>
      <c r="GE84" s="14">
        <f>INDEX(战舰突破!$U$6:$U$18,新怪物属性!$J84+1)</f>
        <v>0.1</v>
      </c>
      <c r="GF84" s="14">
        <f>INDEX(战舰突破!$V$6:$V$18,新怪物属性!$J84+1)</f>
        <v>1</v>
      </c>
      <c r="GG84" s="14">
        <f>INDEX(战舰突破!$X$6:$X$18,新怪物属性!$J84+1)</f>
        <v>9</v>
      </c>
      <c r="GI84" s="14">
        <f>INDEX(战舰突破!$S$23:$S$35,新怪物属性!$J84+1)</f>
        <v>0.6</v>
      </c>
      <c r="GJ84" s="14">
        <f>INDEX(战舰突破!$T$23:$T$35,新怪物属性!$J84+1)</f>
        <v>0.55000000000000004</v>
      </c>
      <c r="GK84" s="14">
        <f>INDEX(战舰突破!$U$23:$U$35,新怪物属性!$J84+1)</f>
        <v>0.1</v>
      </c>
      <c r="GL84" s="14">
        <f>INDEX(战舰突破!$V$23:$V$35,新怪物属性!$J84+1)</f>
        <v>1</v>
      </c>
      <c r="GM84" s="14">
        <f>INDEX(战舰突破!$X$23:$X$35,新怪物属性!$J84+1)</f>
        <v>135</v>
      </c>
      <c r="GO84" s="14">
        <f>INDEX(战舰突破!$S$40:$S$52,新怪物属性!$J84+1)</f>
        <v>0.6</v>
      </c>
      <c r="GP84" s="14">
        <f>INDEX(战舰突破!$T$40:$T$52,新怪物属性!$J84+1)</f>
        <v>0.25</v>
      </c>
      <c r="GQ84" s="14">
        <f>INDEX(战舰突破!$U$40:$U$52,新怪物属性!$J84+1)</f>
        <v>0.1</v>
      </c>
      <c r="GR84" s="14">
        <f>INDEX(战舰突破!$V$40:$V$52,新怪物属性!$J84+1)</f>
        <v>1</v>
      </c>
      <c r="GS84" s="14">
        <f>INDEX(战舰突破!$X$40:$X$52,新怪物属性!$J84+1)</f>
        <v>225</v>
      </c>
      <c r="GV84" s="14">
        <v>2</v>
      </c>
      <c r="GW84" s="14">
        <v>29</v>
      </c>
      <c r="GX84" s="14">
        <v>1</v>
      </c>
      <c r="GY84" s="14">
        <v>27</v>
      </c>
      <c r="GZ84" s="14">
        <v>3</v>
      </c>
      <c r="HA84" s="14">
        <v>24</v>
      </c>
      <c r="HB84" s="14">
        <v>1</v>
      </c>
      <c r="HC84" s="14">
        <v>22</v>
      </c>
      <c r="HD84" s="14">
        <v>1</v>
      </c>
      <c r="HE84" s="14">
        <v>6</v>
      </c>
      <c r="HF84" s="14">
        <v>1</v>
      </c>
      <c r="HG84" s="14">
        <v>10</v>
      </c>
      <c r="HH84" s="14">
        <v>0</v>
      </c>
      <c r="HI84" s="14">
        <v>15</v>
      </c>
      <c r="HJ84" s="14">
        <v>1</v>
      </c>
      <c r="HK84" s="14">
        <v>5</v>
      </c>
      <c r="HL84" s="14">
        <v>0</v>
      </c>
      <c r="HM84" s="14">
        <v>0</v>
      </c>
      <c r="HN84" s="14">
        <v>0</v>
      </c>
      <c r="HO84" s="14">
        <v>0</v>
      </c>
      <c r="HP84" s="14">
        <v>0</v>
      </c>
      <c r="HQ84" s="14">
        <v>0</v>
      </c>
      <c r="HR84" s="14">
        <v>0</v>
      </c>
      <c r="HS84" s="14">
        <v>0</v>
      </c>
      <c r="HT84" s="14">
        <v>0</v>
      </c>
      <c r="HU84" s="14">
        <v>0</v>
      </c>
      <c r="HX84" s="14">
        <v>7</v>
      </c>
      <c r="HY84" s="14">
        <v>6</v>
      </c>
      <c r="IB84" s="14">
        <f>IF($GV84=0,0,INDEX(战宠!P$15:P$27,新怪物属性!$GV$3)*(INDEX(战宠!$U$7:$Y$10,1,新怪物属性!$GV84)))*(新怪物属性!$GW84+4)
+IF($GX84=0,0,INDEX(战宠!P$15:P$27,新怪物属性!$GX$3)*(INDEX(战宠!$U$7:$Y$10,1,新怪物属性!$GX84)))*(新怪物属性!$GY84+4)
+IF($GZ84=0,0,INDEX(战宠!P$15:P$27,新怪物属性!$GZ$3)*(INDEX(战宠!$U$7:$Y$10,1,新怪物属性!$GZ84)))*(新怪物属性!$HA84+4)
+IF($HB84=0,0,INDEX(战宠!P$15:P$27,新怪物属性!$HB$3)*(INDEX(战宠!$U$7:$Y$10,1,新怪物属性!$HB84)))*(新怪物属性!$HC84+4)
+IF($HD84=0,0,INDEX(战宠!P$15:P$27,新怪物属性!$HD$3)*(INDEX(战宠!$U$7:$Y$10,1,新怪物属性!$HD84)))*(新怪物属性!$HE84+4)
+IF($HF84=0,0,INDEX(战宠!P$15:P$27,新怪物属性!$HF$3)*(INDEX(战宠!$U$7:$Y$10,1,新怪物属性!$HF84)))*(新怪物属性!$HG84+4)
+IF($HH84=0,0,INDEX(战宠!P$15:P$27,新怪物属性!$HH$3)*(INDEX(战宠!$U$7:$Y$10,1,新怪物属性!$HH84)))*(新怪物属性!$HI84+4)
+IF($HJ84=0,0,INDEX(战宠!P$15:P$27,新怪物属性!$HJ$3)*(INDEX(战宠!$U$7:$Y$10,1,新怪物属性!$HJ84)))*(新怪物属性!$HK84+4)
+IF($HL84=0,0,INDEX(战宠!P$15:P$27,新怪物属性!$HL$3)*(INDEX(战宠!$U$7:$Y$10,1,新怪物属性!$HL84)))*(新怪物属性!$HM84+4)
+IF($HN84=0,0,INDEX(战宠!P$15:P$27,新怪物属性!$HN$3)*(INDEX(战宠!$U$7:$Y$10,1,新怪物属性!$HN84)))*(新怪物属性!$HO84+4)
+IF($HP84=0,0,INDEX(战宠!P$15:P$27,新怪物属性!$HP$3)*(INDEX(战宠!$U$7:$Y$10,1,新怪物属性!$HP84)))*(新怪物属性!$HQ84+4)
+IF($HR84=0,0,INDEX(战宠!P$15:P$27,新怪物属性!$HR$3)*(INDEX(战宠!$U$7:$Y$10,1,新怪物属性!$HR84)))*(新怪物属性!$HS84+4)
+IF($HT84=0,0,INDEX(战宠!P$15:P$27,新怪物属性!$HT$3)*(INDEX(战宠!$U$7:$Y$10,1,新怪物属性!$HT84)))*(新怪物属性!$HU84+4)</f>
        <v>171200</v>
      </c>
      <c r="IC84" s="14">
        <f>IF($GV84=0,0,INDEX(战宠!Q$15:Q$27,新怪物属性!$GV$3)*(INDEX(战宠!$U$7:$Y$10,1,新怪物属性!$GV84)))*(新怪物属性!$GW84+4)
+IF($GX84=0,0,INDEX(战宠!Q$15:Q$27,新怪物属性!$GX$3)*(INDEX(战宠!$U$7:$Y$10,1,新怪物属性!$GX84)))*(新怪物属性!$GY84+4)
+IF($GZ84=0,0,INDEX(战宠!Q$15:Q$27,新怪物属性!$GZ$3)*(INDEX(战宠!$U$7:$Y$10,1,新怪物属性!$GZ84)))*(新怪物属性!$HA84+4)
+IF($HB84=0,0,INDEX(战宠!Q$15:Q$27,新怪物属性!$HB$3)*(INDEX(战宠!$U$7:$Y$10,1,新怪物属性!$HB84)))*(新怪物属性!$HC84+4)
+IF($HD84=0,0,INDEX(战宠!Q$15:Q$27,新怪物属性!$HD$3)*(INDEX(战宠!$U$7:$Y$10,1,新怪物属性!$HD84)))*(新怪物属性!$HE84+4)
+IF($HF84=0,0,INDEX(战宠!Q$15:Q$27,新怪物属性!$HF$3)*(INDEX(战宠!$U$7:$Y$10,1,新怪物属性!$HF84)))*(新怪物属性!$HG84+4)
+IF($HH84=0,0,INDEX(战宠!Q$15:Q$27,新怪物属性!$HH$3)*(INDEX(战宠!$U$7:$Y$10,1,新怪物属性!$HH84)))*(新怪物属性!$HI84+4)
+IF($HJ84=0,0,INDEX(战宠!Q$15:Q$27,新怪物属性!$HJ$3)*(INDEX(战宠!$U$7:$Y$10,1,新怪物属性!$HJ84)))*(新怪物属性!$HK84+4)
+IF($HL84=0,0,INDEX(战宠!Q$15:Q$27,新怪物属性!$HL$3)*(INDEX(战宠!$U$7:$Y$10,1,新怪物属性!$HL84)))*(新怪物属性!$HM84+4)
+IF($HN84=0,0,INDEX(战宠!Q$15:Q$27,新怪物属性!$HN$3)*(INDEX(战宠!$U$7:$Y$10,1,新怪物属性!$HN84)))*(新怪物属性!$HO84+4)
+IF($HP84=0,0,INDEX(战宠!Q$15:Q$27,新怪物属性!$HP$3)*(INDEX(战宠!$U$7:$Y$10,1,新怪物属性!$HP84)))*(新怪物属性!$HQ84+4)
+IF($HR84=0,0,INDEX(战宠!Q$15:Q$27,新怪物属性!$HR$3)*(INDEX(战宠!$U$7:$Y$10,1,新怪物属性!$HR84)))*(新怪物属性!$HS84+4)
+IF($HT84=0,0,INDEX(战宠!Q$15:Q$27,新怪物属性!$HT$3)*(INDEX(战宠!$U$7:$Y$10,1,新怪物属性!$HT84)))*(新怪物属性!$HU84+4)</f>
        <v>1161000</v>
      </c>
      <c r="ID84" s="14">
        <f>IF($GV84=0,0,INDEX(战宠!R$15:R$27,新怪物属性!$GV$3)*(INDEX(战宠!$U$7:$Y$10,1,新怪物属性!$GV84)))*(新怪物属性!$GW84+4)
+IF($GX84=0,0,INDEX(战宠!R$15:R$27,新怪物属性!$GX$3)*(INDEX(战宠!$U$7:$Y$10,1,新怪物属性!$GX84)))*(新怪物属性!$GY84+4)
+IF($GZ84=0,0,INDEX(战宠!R$15:R$27,新怪物属性!$GZ$3)*(INDEX(战宠!$U$7:$Y$10,1,新怪物属性!$GZ84)))*(新怪物属性!$HA84+4)
+IF($HB84=0,0,INDEX(战宠!R$15:R$27,新怪物属性!$HB$3)*(INDEX(战宠!$U$7:$Y$10,1,新怪物属性!$HB84)))*(新怪物属性!$HC84+4)
+IF($HD84=0,0,INDEX(战宠!R$15:R$27,新怪物属性!$HD$3)*(INDEX(战宠!$U$7:$Y$10,1,新怪物属性!$HD84)))*(新怪物属性!$HE84+4)
+IF($HF84=0,0,INDEX(战宠!R$15:R$27,新怪物属性!$HF$3)*(INDEX(战宠!$U$7:$Y$10,1,新怪物属性!$HF84)))*(新怪物属性!$HG84+4)
+IF($HH84=0,0,INDEX(战宠!R$15:R$27,新怪物属性!$HH$3)*(INDEX(战宠!$U$7:$Y$10,1,新怪物属性!$HH84)))*(新怪物属性!$HI84+4)
+IF($HJ84=0,0,INDEX(战宠!R$15:R$27,新怪物属性!$HJ$3)*(INDEX(战宠!$U$7:$Y$10,1,新怪物属性!$HJ84)))*(新怪物属性!$HK84+4)
+IF($HL84=0,0,INDEX(战宠!R$15:R$27,新怪物属性!$HL$3)*(INDEX(战宠!$U$7:$Y$10,1,新怪物属性!$HL84)))*(新怪物属性!$HM84+4)
+IF($HN84=0,0,INDEX(战宠!R$15:R$27,新怪物属性!$HN$3)*(INDEX(战宠!$U$7:$Y$10,1,新怪物属性!$HN84)))*(新怪物属性!$HO84+4)
+IF($HP84=0,0,INDEX(战宠!R$15:R$27,新怪物属性!$HP$3)*(INDEX(战宠!$U$7:$Y$10,1,新怪物属性!$HP84)))*(新怪物属性!$HQ84+4)
+IF($HR84=0,0,INDEX(战宠!R$15:R$27,新怪物属性!$HR$3)*(INDEX(战宠!$U$7:$Y$10,1,新怪物属性!$HR84)))*(新怪物属性!$HS84+4)
+IF($HT84=0,0,INDEX(战宠!R$15:R$27,新怪物属性!$HT$3)*(INDEX(战宠!$U$7:$Y$10,1,新怪物属性!$HT84)))*(新怪物属性!$HU84+4)</f>
        <v>93800</v>
      </c>
      <c r="IE84" s="14">
        <f>IF($GV84=0,0,INDEX(战宠!S$15:S$27,新怪物属性!$GV$3)*(INDEX(战宠!$U$7:$Y$10,1,新怪物属性!$GV84)))*(新怪物属性!$GW84+4)
+IF($GX84=0,0,INDEX(战宠!S$15:S$27,新怪物属性!$GX$3)*(INDEX(战宠!$U$7:$Y$10,1,新怪物属性!$GX84)))*(新怪物属性!$GY84+4)
+IF($GZ84=0,0,INDEX(战宠!S$15:S$27,新怪物属性!$GZ$3)*(INDEX(战宠!$U$7:$Y$10,1,新怪物属性!$GZ84)))*(新怪物属性!$HA84+4)
+IF($HB84=0,0,INDEX(战宠!S$15:S$27,新怪物属性!$HB$3)*(INDEX(战宠!$U$7:$Y$10,1,新怪物属性!$HB84)))*(新怪物属性!$HC84+4)
+IF($HD84=0,0,INDEX(战宠!S$15:S$27,新怪物属性!$HD$3)*(INDEX(战宠!$U$7:$Y$10,1,新怪物属性!$HD84)))*(新怪物属性!$HE84+4)
+IF($HF84=0,0,INDEX(战宠!S$15:S$27,新怪物属性!$HF$3)*(INDEX(战宠!$U$7:$Y$10,1,新怪物属性!$HF84)))*(新怪物属性!$HG84+4)
+IF($HH84=0,0,INDEX(战宠!S$15:S$27,新怪物属性!$HH$3)*(INDEX(战宠!$U$7:$Y$10,1,新怪物属性!$HH84)))*(新怪物属性!$HI84+4)
+IF($HJ84=0,0,INDEX(战宠!S$15:S$27,新怪物属性!$HJ$3)*(INDEX(战宠!$U$7:$Y$10,1,新怪物属性!$HJ84)))*(新怪物属性!$HK84+4)
+IF($HL84=0,0,INDEX(战宠!S$15:S$27,新怪物属性!$HL$3)*(INDEX(战宠!$U$7:$Y$10,1,新怪物属性!$HL84)))*(新怪物属性!$HM84+4)
+IF($HN84=0,0,INDEX(战宠!S$15:S$27,新怪物属性!$HN$3)*(INDEX(战宠!$U$7:$Y$10,1,新怪物属性!$HN84)))*(新怪物属性!$HO84+4)
+IF($HP84=0,0,INDEX(战宠!S$15:S$27,新怪物属性!$HP$3)*(INDEX(战宠!$U$7:$Y$10,1,新怪物属性!$HP84)))*(新怪物属性!$HQ84+4)
+IF($HR84=0,0,INDEX(战宠!S$15:S$27,新怪物属性!$HR$3)*(INDEX(战宠!$U$7:$Y$10,1,新怪物属性!$HR84)))*(新怪物属性!$HS84+4)
+IF($HT84=0,0,INDEX(战宠!S$15:S$27,新怪物属性!$HT$3)*(INDEX(战宠!$U$7:$Y$10,1,新怪物属性!$HT84)))*(新怪物属性!$HU84+4)</f>
        <v>2354000</v>
      </c>
      <c r="IF84" s="14">
        <f>IF($GV84=0,0,INDEX(战宠!T$15:T$27,新怪物属性!$GV$3)*(INDEX(战宠!$U$7:$Y$10,1,新怪物属性!$GV84)))*(新怪物属性!$GW84+4)
+IF($GX84=0,0,INDEX(战宠!T$15:T$27,新怪物属性!$GX$3)*(INDEX(战宠!$U$7:$Y$10,1,新怪物属性!$GX84)))*(新怪物属性!$GY84+4)
+IF($GZ84=0,0,INDEX(战宠!T$15:T$27,新怪物属性!$GZ$3)*(INDEX(战宠!$U$7:$Y$10,1,新怪物属性!$GZ84)))*(新怪物属性!$HA84+4)
+IF($HB84=0,0,INDEX(战宠!T$15:T$27,新怪物属性!$HB$3)*(INDEX(战宠!$U$7:$Y$10,1,新怪物属性!$HB84)))*(新怪物属性!$HC84+4)
+IF($HD84=0,0,INDEX(战宠!T$15:T$27,新怪物属性!$HD$3)*(INDEX(战宠!$U$7:$Y$10,1,新怪物属性!$HD84)))*(新怪物属性!$HE84+4)
+IF($HF84=0,0,INDEX(战宠!T$15:T$27,新怪物属性!$HF$3)*(INDEX(战宠!$U$7:$Y$10,1,新怪物属性!$HF84)))*(新怪物属性!$HG84+4)
+IF($HH84=0,0,INDEX(战宠!T$15:T$27,新怪物属性!$HH$3)*(INDEX(战宠!$U$7:$Y$10,1,新怪物属性!$HH84)))*(新怪物属性!$HI84+4)
+IF($HJ84=0,0,INDEX(战宠!T$15:T$27,新怪物属性!$HJ$3)*(INDEX(战宠!$U$7:$Y$10,1,新怪物属性!$HJ84)))*(新怪物属性!$HK84+4)
+IF($HL84=0,0,INDEX(战宠!T$15:T$27,新怪物属性!$HL$3)*(INDEX(战宠!$U$7:$Y$10,1,新怪物属性!$HL84)))*(新怪物属性!$HM84+4)
+IF($HN84=0,0,INDEX(战宠!T$15:T$27,新怪物属性!$HN$3)*(INDEX(战宠!$U$7:$Y$10,1,新怪物属性!$HN84)))*(新怪物属性!$HO84+4)
+IF($HP84=0,0,INDEX(战宠!T$15:T$27,新怪物属性!$HP$3)*(INDEX(战宠!$U$7:$Y$10,1,新怪物属性!$HP84)))*(新怪物属性!$HQ84+4)
+IF($HR84=0,0,INDEX(战宠!T$15:T$27,新怪物属性!$HR$3)*(INDEX(战宠!$U$7:$Y$10,1,新怪物属性!$HR84)))*(新怪物属性!$HS84+4)
+IF($HT84=0,0,INDEX(战宠!T$15:T$27,新怪物属性!$HT$3)*(INDEX(战宠!$U$7:$Y$10,1,新怪物属性!$HT84)))*(新怪物属性!$HU84+4)</f>
        <v>48145</v>
      </c>
      <c r="II84" s="14">
        <f>IF(HX84=0,0,INDEX(战宠!$D$15:$D$27,新怪物属性!HX84))</f>
        <v>0.3</v>
      </c>
      <c r="IJ84" s="14">
        <f>IF(HY84=0,0,INDEX(战宠!$D$15:$D$27,新怪物属性!HY84))</f>
        <v>0.2</v>
      </c>
      <c r="IM84" s="14">
        <f t="shared" si="189"/>
        <v>1149084</v>
      </c>
      <c r="IN84" s="14">
        <f t="shared" si="190"/>
        <v>1150037</v>
      </c>
      <c r="IO84" s="14">
        <f t="shared" si="191"/>
        <v>1151058</v>
      </c>
      <c r="IP84" s="14">
        <f t="shared" si="192"/>
        <v>1149084</v>
      </c>
      <c r="IQ84" s="14">
        <f t="shared" si="193"/>
        <v>1149084</v>
      </c>
      <c r="IR84" s="14">
        <f t="shared" si="145"/>
        <v>15175542</v>
      </c>
      <c r="IS84" s="14">
        <f t="shared" si="146"/>
        <v>375637</v>
      </c>
      <c r="IT84" s="14">
        <f t="shared" si="147"/>
        <v>11323394</v>
      </c>
      <c r="IU84" s="14">
        <f t="shared" si="148"/>
        <v>267274</v>
      </c>
      <c r="IV84" s="28">
        <f t="shared" si="149"/>
        <v>31416</v>
      </c>
      <c r="IW84" s="28">
        <f t="shared" si="150"/>
        <v>29700</v>
      </c>
      <c r="IX84" s="28">
        <f t="shared" si="151"/>
        <v>31416</v>
      </c>
      <c r="IY84" s="28">
        <f t="shared" si="152"/>
        <v>29700</v>
      </c>
      <c r="IZ84" s="28">
        <f t="shared" si="153"/>
        <v>1.8865349999999996</v>
      </c>
      <c r="JA84" s="28">
        <f t="shared" si="154"/>
        <v>1.8865349999999996</v>
      </c>
      <c r="JB84" s="28">
        <f t="shared" si="155"/>
        <v>97</v>
      </c>
      <c r="JC84" s="28">
        <f t="shared" si="156"/>
        <v>79.5</v>
      </c>
      <c r="JD84" s="14">
        <f t="shared" si="157"/>
        <v>1</v>
      </c>
      <c r="JE84" s="14">
        <f t="shared" si="158"/>
        <v>1.6</v>
      </c>
      <c r="JF84" s="14">
        <f t="shared" si="159"/>
        <v>1.6</v>
      </c>
      <c r="JG84" s="18">
        <f t="shared" si="160"/>
        <v>1.7</v>
      </c>
      <c r="JH84" s="18">
        <f t="shared" si="161"/>
        <v>1.75</v>
      </c>
      <c r="JI84" s="18">
        <f t="shared" si="162"/>
        <v>1.45</v>
      </c>
      <c r="JJ84" s="29">
        <f t="shared" si="194"/>
        <v>31566</v>
      </c>
      <c r="JK84" s="29">
        <f t="shared" si="194"/>
        <v>31866</v>
      </c>
      <c r="JL84" s="29">
        <f t="shared" si="194"/>
        <v>31866</v>
      </c>
      <c r="JM84" s="26">
        <f t="shared" si="163"/>
        <v>0.1</v>
      </c>
      <c r="JN84" s="26">
        <f t="shared" si="164"/>
        <v>0.1</v>
      </c>
      <c r="JO84" s="26">
        <f t="shared" si="165"/>
        <v>0.1</v>
      </c>
      <c r="JP84" s="14">
        <f t="shared" si="166"/>
        <v>3</v>
      </c>
      <c r="JQ84" s="14">
        <f t="shared" si="167"/>
        <v>3</v>
      </c>
      <c r="JR84" s="14">
        <f t="shared" si="168"/>
        <v>3</v>
      </c>
      <c r="JS84" s="14">
        <f t="shared" si="169"/>
        <v>9</v>
      </c>
      <c r="JT84" s="14">
        <f t="shared" si="170"/>
        <v>135</v>
      </c>
      <c r="JU84" s="14">
        <f t="shared" si="171"/>
        <v>225</v>
      </c>
      <c r="JV84">
        <v>80</v>
      </c>
      <c r="JW84" s="14">
        <f t="shared" si="195"/>
        <v>85721433</v>
      </c>
      <c r="JY84" s="14">
        <f t="shared" si="226"/>
        <v>751274</v>
      </c>
      <c r="JZ84" s="14">
        <f t="shared" si="196"/>
        <v>692195</v>
      </c>
      <c r="KA84" s="29">
        <f t="shared" si="197"/>
        <v>28512</v>
      </c>
      <c r="KB84" s="29">
        <f t="shared" si="198"/>
        <v>20381</v>
      </c>
      <c r="KC84" s="29">
        <f t="shared" si="199"/>
        <v>23299</v>
      </c>
      <c r="KD84" s="29">
        <f t="shared" si="200"/>
        <v>26415</v>
      </c>
      <c r="KE84" s="14">
        <f t="shared" si="224"/>
        <v>1.8865349999999996</v>
      </c>
      <c r="KF84" s="14">
        <f t="shared" si="225"/>
        <v>1.8865349999999996</v>
      </c>
      <c r="KG84" s="14">
        <f t="shared" si="201"/>
        <v>574511.2605813361</v>
      </c>
      <c r="KH84" s="26">
        <f t="shared" si="172"/>
        <v>0.44960963534228304</v>
      </c>
      <c r="KI84" s="26">
        <f t="shared" si="173"/>
        <v>0.61931533188430021</v>
      </c>
      <c r="KJ84" s="29">
        <f t="shared" si="202"/>
        <v>119656</v>
      </c>
      <c r="KK84" s="29">
        <f t="shared" si="203"/>
        <v>592378</v>
      </c>
      <c r="KL84" s="29">
        <f t="shared" si="204"/>
        <v>655580</v>
      </c>
      <c r="KM84" s="23">
        <f t="shared" si="205"/>
        <v>287174</v>
      </c>
      <c r="KN84" s="23">
        <f t="shared" si="206"/>
        <v>197080</v>
      </c>
      <c r="KO84" s="26">
        <f t="shared" si="174"/>
        <v>0.528569823867721</v>
      </c>
      <c r="KP84" s="26">
        <f t="shared" si="175"/>
        <v>0.53699451833213507</v>
      </c>
      <c r="KQ84" s="26">
        <f t="shared" si="176"/>
        <v>0.53699451833213507</v>
      </c>
      <c r="KR84" s="26">
        <f t="shared" si="207"/>
        <v>0.12856982386772098</v>
      </c>
      <c r="KS84" s="26">
        <v>0.1</v>
      </c>
      <c r="KT84" s="29">
        <f t="shared" si="177"/>
        <v>1.8000000000000003</v>
      </c>
      <c r="KU84" s="29">
        <f t="shared" si="178"/>
        <v>2.9069590222861255</v>
      </c>
      <c r="KV84" s="29">
        <f t="shared" si="179"/>
        <v>2.9069590222861255</v>
      </c>
      <c r="KW84" s="29">
        <f t="shared" si="180"/>
        <v>1076904</v>
      </c>
      <c r="KX84" s="29">
        <f t="shared" si="181"/>
        <v>1148012.3811358737</v>
      </c>
      <c r="KY84" s="29">
        <f t="shared" si="182"/>
        <v>952872.09791516908</v>
      </c>
      <c r="KZ84" s="29">
        <f t="shared" si="183"/>
        <v>5576162</v>
      </c>
      <c r="LA84" s="14">
        <f t="shared" si="184"/>
        <v>3177788.48</v>
      </c>
      <c r="LE84" s="14">
        <v>1</v>
      </c>
      <c r="LF84" s="14">
        <v>1</v>
      </c>
      <c r="LG84" s="14">
        <v>480</v>
      </c>
      <c r="LH84" s="14">
        <v>80</v>
      </c>
      <c r="LI84" s="14">
        <v>60</v>
      </c>
      <c r="LJ84" s="14">
        <v>60</v>
      </c>
      <c r="LK84" s="14">
        <v>60</v>
      </c>
      <c r="LL84" s="23">
        <f t="shared" si="208"/>
        <v>453146857</v>
      </c>
      <c r="LM84" s="23">
        <f t="shared" si="209"/>
        <v>1</v>
      </c>
      <c r="LN84" s="23">
        <f t="shared" si="210"/>
        <v>453146.86</v>
      </c>
      <c r="LO84" s="14">
        <v>1</v>
      </c>
      <c r="LP84" s="14">
        <v>1</v>
      </c>
      <c r="LQ84" s="14">
        <v>240</v>
      </c>
      <c r="LR84" s="14">
        <v>35</v>
      </c>
      <c r="LS84" s="14">
        <v>22</v>
      </c>
      <c r="LT84" s="14">
        <v>30</v>
      </c>
      <c r="LU84" s="14">
        <v>30</v>
      </c>
      <c r="LV84" s="23">
        <f t="shared" si="211"/>
        <v>237018730</v>
      </c>
      <c r="LW84" s="23">
        <f t="shared" si="212"/>
        <v>1</v>
      </c>
      <c r="LX84" s="23">
        <f t="shared" si="213"/>
        <v>237018.73</v>
      </c>
      <c r="MB84">
        <f t="shared" si="185"/>
        <v>2.6430151167911577</v>
      </c>
      <c r="MC84">
        <f t="shared" si="186"/>
        <v>4.9861405233556058</v>
      </c>
      <c r="ME84" s="14">
        <v>10</v>
      </c>
      <c r="MF84" s="14">
        <v>2</v>
      </c>
      <c r="MG84" s="14">
        <v>1.5</v>
      </c>
      <c r="MH84" s="23">
        <f t="shared" si="187"/>
        <v>12238053</v>
      </c>
      <c r="MI84" s="23">
        <f t="shared" si="214"/>
        <v>1</v>
      </c>
      <c r="MJ84" s="23">
        <f t="shared" si="215"/>
        <v>12238.05</v>
      </c>
      <c r="MK84" s="14">
        <v>30</v>
      </c>
      <c r="ML84" s="14">
        <v>6</v>
      </c>
      <c r="MM84" s="14">
        <v>4</v>
      </c>
      <c r="MN84" s="23">
        <f t="shared" si="188"/>
        <v>35189565</v>
      </c>
      <c r="MO84" s="23">
        <f t="shared" si="216"/>
        <v>1</v>
      </c>
      <c r="MP84" s="23">
        <f t="shared" si="217"/>
        <v>35189.57</v>
      </c>
      <c r="MR84" s="23">
        <f t="shared" si="218"/>
        <v>46919420</v>
      </c>
      <c r="MS84" s="23">
        <f t="shared" si="219"/>
        <v>1</v>
      </c>
      <c r="MT84" s="23">
        <f t="shared" si="220"/>
        <v>46919.42</v>
      </c>
      <c r="MU84" s="23">
        <f t="shared" si="221"/>
        <v>18357080</v>
      </c>
      <c r="MV84" s="23">
        <f t="shared" si="222"/>
        <v>1</v>
      </c>
      <c r="MW84" s="23">
        <f t="shared" si="223"/>
        <v>18357.080000000002</v>
      </c>
    </row>
    <row r="85" spans="1:361" ht="16.5" x14ac:dyDescent="0.2">
      <c r="A85">
        <v>50</v>
      </c>
      <c r="B85">
        <v>1000</v>
      </c>
      <c r="C85" s="14">
        <v>13</v>
      </c>
      <c r="D85" s="14">
        <v>440</v>
      </c>
      <c r="E85" s="14"/>
      <c r="F85" s="14"/>
      <c r="G85" s="14">
        <v>440</v>
      </c>
      <c r="H85" s="14">
        <v>440</v>
      </c>
      <c r="I85" s="14">
        <v>440</v>
      </c>
      <c r="J85" s="14">
        <v>9</v>
      </c>
      <c r="K85" s="14">
        <v>8</v>
      </c>
      <c r="L85" s="14">
        <v>8</v>
      </c>
      <c r="M85" s="14">
        <v>5</v>
      </c>
      <c r="N85" s="14">
        <v>5</v>
      </c>
      <c r="O85" s="14">
        <v>5</v>
      </c>
      <c r="P85" s="14">
        <v>8</v>
      </c>
      <c r="Q85" s="14">
        <v>8</v>
      </c>
      <c r="R85" s="14">
        <v>8</v>
      </c>
      <c r="S85" s="14">
        <v>8</v>
      </c>
      <c r="T85" s="14">
        <v>8</v>
      </c>
      <c r="U85" s="14">
        <v>8</v>
      </c>
      <c r="V85" s="14">
        <v>7</v>
      </c>
      <c r="W85" s="14">
        <v>7</v>
      </c>
      <c r="X85" s="14">
        <v>440</v>
      </c>
      <c r="Y85" s="14">
        <v>440</v>
      </c>
      <c r="Z85" s="14">
        <v>440</v>
      </c>
      <c r="AA85" s="14">
        <v>440</v>
      </c>
      <c r="AB85" s="14">
        <v>440</v>
      </c>
      <c r="AC85" s="14">
        <v>440</v>
      </c>
      <c r="AD85" s="14">
        <v>440</v>
      </c>
      <c r="AE85" s="14">
        <v>440</v>
      </c>
      <c r="AF85" s="14">
        <v>69</v>
      </c>
      <c r="AG85" s="14">
        <v>63</v>
      </c>
      <c r="AH85" s="14">
        <v>63</v>
      </c>
      <c r="AI85" s="14">
        <v>63</v>
      </c>
      <c r="AJ85" s="14">
        <v>63</v>
      </c>
      <c r="AK85" s="14">
        <v>63</v>
      </c>
      <c r="AL85" s="14">
        <v>64</v>
      </c>
      <c r="AM85" s="14">
        <v>64</v>
      </c>
      <c r="AN85" s="14">
        <v>4</v>
      </c>
      <c r="AO85" s="14">
        <v>4</v>
      </c>
      <c r="AP85" s="14">
        <v>4</v>
      </c>
      <c r="AQ85" s="14">
        <v>4</v>
      </c>
      <c r="AR85" s="14">
        <v>4</v>
      </c>
      <c r="AS85" s="14">
        <v>0</v>
      </c>
      <c r="AT85" s="14">
        <v>0</v>
      </c>
      <c r="AU85" s="14">
        <v>0</v>
      </c>
      <c r="AV85" s="14">
        <v>0</v>
      </c>
      <c r="AW85" s="14">
        <v>3</v>
      </c>
      <c r="AX85" s="14">
        <v>3</v>
      </c>
      <c r="AY85" s="14">
        <v>0</v>
      </c>
      <c r="AZ85" s="14">
        <v>0</v>
      </c>
      <c r="BA85" s="14">
        <v>18</v>
      </c>
      <c r="BF85" s="14">
        <f>ROUND((INDEX(新战舰养成!S$6:S$18,新怪物属性!$J85+1)+INDEX(新战舰养成!D$6:D$18,新怪物属性!$J85+1)*(新怪物属性!$G85-1))*INDEX(战舰突破!$D$6:$D$18,新怪物属性!$M85+1),0)</f>
        <v>191805</v>
      </c>
      <c r="BG85" s="14">
        <f>ROUND((INDEX(新战舰养成!T$6:T$18,新怪物属性!$J85+1)+INDEX(新战舰养成!E$6:E$18,新怪物属性!$J85+1)*(新怪物属性!$G85-1))*INDEX(战舰突破!$D$6:$D$18,新怪物属性!$M85+1),0)</f>
        <v>1534342</v>
      </c>
      <c r="BH85" s="14">
        <f>ROUND((INDEX(新战舰养成!U$6:U$18,新怪物属性!$J85+1)+INDEX(新战舰养成!F$6:F$18,新怪物属性!$J85+1)*(新怪物属性!$G85-1))*INDEX(战舰突破!$D$6:$D$18,新怪物属性!$M85+1),0)</f>
        <v>96029</v>
      </c>
      <c r="BI85" s="14">
        <f>ROUND((INDEX(新战舰养成!V$6:V$18,新怪物属性!$J85+1)+INDEX(新战舰养成!G$6:G$18,新怪物属性!$J85+1)*(新怪物属性!$G85-1))*INDEX(战舰突破!$D$6:$D$18,新怪物属性!$M85+1),0)</f>
        <v>480</v>
      </c>
      <c r="BJ85" s="14">
        <f>ROUND((INDEX(新战舰养成!W$6:W$18,新怪物属性!$J85+1)+INDEX(新战舰养成!H$6:H$18,新怪物属性!$J85+1)*(新怪物属性!$G85-1))*INDEX(战舰突破!$D$6:$D$18,新怪物属性!$M85+1),0)</f>
        <v>6</v>
      </c>
      <c r="BL85" s="14">
        <f>IF($H85&gt;0,ROUND((INDEX(新战舰养成!X$6:X$18,新怪物属性!$K85+1)+INDEX(新战舰养成!I$6:I$18,新怪物属性!$K85+1)*(新怪物属性!$H85-1))*INDEX(战舰突破!$D$6:$D$18,新怪物属性!$N85+1),0),0)</f>
        <v>140541</v>
      </c>
      <c r="BM85" s="14">
        <f>IF($H85&gt;0,ROUND((INDEX(新战舰养成!Y$6:Y$18,新怪物属性!$K85+1)+INDEX(新战舰养成!J$6:J$18,新怪物属性!$K85+1)*(新怪物属性!$H85-1))*INDEX(战舰突破!$D$6:$D$18,新怪物属性!$N85+1),0),0)</f>
        <v>0</v>
      </c>
      <c r="BN85" s="14">
        <f>IF($H85&gt;0,ROUND((INDEX(新战舰养成!Z$6:Z$18,新怪物属性!$K85+1)+INDEX(新战舰养成!K$6:K$18,新怪物属性!$K85+1)*(新怪物属性!$H85-1))*INDEX(战舰突破!$D$6:$D$18,新怪物属性!$N85+1),0),0)</f>
        <v>0</v>
      </c>
      <c r="BO85" s="14">
        <f>IF($H85&gt;0,ROUND((INDEX(新战舰养成!AA$6:AA$18,新怪物属性!$K85+1)+INDEX(新战舰养成!L$6:L$18,新怪物属性!$K85+1)*(新怪物属性!$H85-1))*INDEX(战舰突破!$D$6:$D$18,新怪物属性!$N85+1),0),0)</f>
        <v>1400928</v>
      </c>
      <c r="BP85" s="14">
        <f>IF($H85&gt;0,ROUND((INDEX(新战舰养成!AB$6:AB$18,新怪物属性!$K85+1)+INDEX(新战舰养成!M$6:M$18,新怪物属性!$K85+1)*(新怪物属性!$H85-1))*INDEX(战舰突破!$D$6:$D$18,新怪物属性!$N85+1),0),0)</f>
        <v>27901</v>
      </c>
      <c r="BR85" s="14">
        <f>IF($I85&gt;0,ROUND((INDEX(新战舰养成!AC$6:AC$18,新怪物属性!$L85+1)+INDEX(新战舰养成!I$6:I$18,新怪物属性!$L85+1)*(新怪物属性!$I85-1))*INDEX(战舰突破!$D$6:$D$18,新怪物属性!$O85+1),0),0)</f>
        <v>141021</v>
      </c>
      <c r="BS85" s="14">
        <f>IF($I85&gt;0,ROUND((INDEX(新战舰养成!AD$6:AD$18,新怪物属性!$L85+1)+INDEX(新战舰养成!J$6:J$18,新怪物属性!$L85+1)*(新怪物属性!$I85-1))*INDEX(战舰突破!$D$6:$D$18,新怪物属性!$O85+1),0),0)</f>
        <v>0</v>
      </c>
      <c r="BT85" s="14">
        <f>IF($I85&gt;0,ROUND((INDEX(新战舰养成!AE$6:AE$18,新怪物属性!$L85+1)+INDEX(新战舰养成!K$6:K$18,新怪物属性!$L85+1)*(新怪物属性!$I85-1))*INDEX(战舰突破!$D$6:$D$18,新怪物属性!$O85+1),0),0)</f>
        <v>0</v>
      </c>
      <c r="BU85" s="14">
        <f>IF($I85&gt;0,ROUND((INDEX(新战舰养成!AF$6:AF$18,新怪物属性!$L85+1)+INDEX(新战舰养成!L$6:L$18,新怪物属性!$L85+1)*(新怪物属性!$I85-1))*INDEX(战舰突破!$D$6:$D$18,新怪物属性!$O85+1),0),0)</f>
        <v>946464</v>
      </c>
      <c r="BV85" s="14">
        <f>IF($I85&gt;0,ROUND((INDEX(新战舰养成!AG$6:AG$18,新怪物属性!$L85+1)+INDEX(新战舰养成!M$6:M$18,新怪物属性!$L85+1)*(新怪物属性!$I85-1))*INDEX(战舰突破!$D$6:$D$18,新怪物属性!$O85+1),0),0)</f>
        <v>37346</v>
      </c>
      <c r="BY85" s="14">
        <f>(INDEX(装备数值!$C$13:$G$116,新怪物属性!$P87*8+1,BY$2)+INDEX(装备数值!$C$13:$G$116,新怪物属性!$Q87*8+2,BY$2)+INDEX(装备数值!$C$13:$G$116,新怪物属性!$S87*8+3,BY$2)+INDEX(装备数值!$C$13:$G$116,新怪物属性!$R87*8+4,BY$2)+INDEX(装备数值!$C$13:$G$116,新怪物属性!$T87*8+5,BY$2)+INDEX(装备数值!$C$13:$G$116,新怪物属性!$U87*8+6,BY$2)+INDEX(装备数值!$C$13:$G$116,新怪物属性!$V87*8+7,BY$2)+INDEX(装备数值!$C$13:$G$116,新怪物属性!$W87*8+8,BY$2))</f>
        <v>49700</v>
      </c>
      <c r="BZ85" s="14">
        <f>(INDEX(装备数值!$C$13:$G$116,新怪物属性!$P87*8+1,BZ$2)+INDEX(装备数值!$C$13:$G$116,新怪物属性!$Q87*8+2,BZ$2)+INDEX(装备数值!$C$13:$G$116,新怪物属性!$S87*8+3,BZ$2)+INDEX(装备数值!$C$13:$G$116,新怪物属性!$R87*8+4,BZ$2)+INDEX(装备数值!$C$13:$G$116,新怪物属性!$T87*8+5,BZ$2)+INDEX(装备数值!$C$13:$G$116,新怪物属性!$U87*8+6,BZ$2)+INDEX(装备数值!$C$13:$G$116,新怪物属性!$V87*8+7,BZ$2)+INDEX(装备数值!$C$13:$G$116,新怪物属性!$W87*8+8,BZ$2))</f>
        <v>346500</v>
      </c>
      <c r="CA85" s="14">
        <f>(INDEX(装备数值!$C$13:$G$116,新怪物属性!$P87*8+1,CA$2)+INDEX(装备数值!$C$13:$G$116,新怪物属性!$Q87*8+2,CA$2)+INDEX(装备数值!$C$13:$G$116,新怪物属性!$S87*8+3,CA$2)+INDEX(装备数值!$C$13:$G$116,新怪物属性!$R87*8+4,CA$2)+INDEX(装备数值!$C$13:$G$116,新怪物属性!$T87*8+5,CA$2)+INDEX(装备数值!$C$13:$G$116,新怪物属性!$U87*8+6,CA$2)+INDEX(装备数值!$C$13:$G$116,新怪物属性!$V87*8+7,CA$2)+INDEX(装备数值!$C$13:$G$116,新怪物属性!$W87*8+8,CA$2))</f>
        <v>21700</v>
      </c>
      <c r="CB85" s="14">
        <f>(INDEX(装备数值!$C$13:$G$116,新怪物属性!$P87*8+1,CB$2)+INDEX(装备数值!$C$13:$G$116,新怪物属性!$Q87*8+2,CB$2)+INDEX(装备数值!$C$13:$G$116,新怪物属性!$S87*8+3,CB$2)+INDEX(装备数值!$C$13:$G$116,新怪物属性!$R87*8+4,CB$2)+INDEX(装备数值!$C$13:$G$116,新怪物属性!$T87*8+5,CB$2)+INDEX(装备数值!$C$13:$G$116,新怪物属性!$U87*8+6,CB$2)+INDEX(装备数值!$C$13:$G$116,新怪物属性!$V87*8+7,CB$2)+INDEX(装备数值!$C$13:$G$116,新怪物属性!$W87*8+8,CB$2))</f>
        <v>437500</v>
      </c>
      <c r="CC85" s="14">
        <f>(INDEX(装备数值!$C$13:$G$116,新怪物属性!$P87*8+1,CC$2)+INDEX(装备数值!$C$13:$G$116,新怪物属性!$Q87*8+2,CC$2)+INDEX(装备数值!$C$13:$G$116,新怪物属性!$S87*8+3,CC$2)+INDEX(装备数值!$C$13:$G$116,新怪物属性!$R87*8+4,CC$2)+INDEX(装备数值!$C$13:$G$116,新怪物属性!$T87*8+5,CC$2)+INDEX(装备数值!$C$13:$G$116,新怪物属性!$U87*8+6,CC$2)+INDEX(装备数值!$C$13:$G$116,新怪物属性!$V87*8+7,CC$2)+INDEX(装备数值!$C$13:$G$116,新怪物属性!$W87*8+8,CC$2))</f>
        <v>8750</v>
      </c>
      <c r="CF85" s="14">
        <f t="shared" si="143"/>
        <v>4</v>
      </c>
      <c r="CG85" s="14">
        <f t="shared" si="227"/>
        <v>4</v>
      </c>
      <c r="CH85" s="14">
        <f t="shared" si="227"/>
        <v>4</v>
      </c>
      <c r="CI85" s="14">
        <f t="shared" si="227"/>
        <v>4</v>
      </c>
      <c r="CJ85" s="14">
        <f t="shared" si="227"/>
        <v>4</v>
      </c>
      <c r="CK85" s="14">
        <f t="shared" si="227"/>
        <v>4</v>
      </c>
      <c r="CL85" s="14">
        <f t="shared" si="227"/>
        <v>4</v>
      </c>
      <c r="CM85" s="14">
        <f t="shared" si="227"/>
        <v>3</v>
      </c>
      <c r="CN85" s="14">
        <f t="shared" si="227"/>
        <v>0</v>
      </c>
      <c r="CO85" s="14">
        <f t="shared" si="227"/>
        <v>0</v>
      </c>
      <c r="CP85" s="14">
        <f t="shared" si="227"/>
        <v>0</v>
      </c>
      <c r="CQ85" s="14">
        <f t="shared" si="227"/>
        <v>0</v>
      </c>
      <c r="CR85" s="14">
        <f t="shared" si="227"/>
        <v>0</v>
      </c>
      <c r="CS85" s="14">
        <f>SUMIFS(装备数值!BL$50:BL$101,装备数值!$BG$50:$BG$101,"="&amp;新怪物属性!$CF$2,装备数值!$BH$50:$BH$101,"&lt;="&amp;新怪物属性!$CF85)+SUMIFS(装备数值!BL$50:BL$101,装备数值!$BG$50:$BG$101,"="&amp;新怪物属性!$CG$2,装备数值!$BH$50:$BH$101,"&lt;="&amp;新怪物属性!$CG85)+SUMIFS(装备数值!BL$50:BL$101,装备数值!$BG$50:$BG$101,"="&amp;新怪物属性!$CH$2,装备数值!$BH$50:$BH$101,"&lt;="&amp;新怪物属性!$CH85)+SUMIFS(装备数值!BL$50:BL$101,装备数值!$BG$50:$BG$101,"="&amp;新怪物属性!$CI$2,装备数值!$BH$50:$BH$101,"&lt;="&amp;新怪物属性!$CI85)+SUMIFS(装备数值!BL$50:BL$101,装备数值!$BG$50:$BG$101,"="&amp;新怪物属性!$CJ$2,装备数值!$BH$50:$BH$101,"&lt;="&amp;新怪物属性!$CJ85)+SUMIFS(装备数值!BL$50:BL$101,装备数值!$BG$50:$BG$101,"="&amp;新怪物属性!$CK$2,装备数值!$BH$50:$BH$101,"&lt;="&amp;新怪物属性!$CK85)+SUMIFS(装备数值!BL$50:BL$101,装备数值!$BG$50:$BG$101,"="&amp;新怪物属性!$CL$2,装备数值!$BH$50:$BH$101,"&lt;="&amp;新怪物属性!$CL85)+SUMIFS(装备数值!BL$50:BL$101,装备数值!$BG$50:$BG$101,"="&amp;新怪物属性!$CM$2,装备数值!$BH$50:$BH$101,"&lt;="&amp;新怪物属性!$CM85)+SUMIFS(装备数值!BL$50:BL$101,装备数值!$BG$50:$BG$101,"="&amp;新怪物属性!$CN$2,装备数值!$BH$50:$BH$101,"&lt;="&amp;新怪物属性!$CN85)+SUMIFS(装备数值!BL$50:BL$101,装备数值!$BG$50:$BG$101,"="&amp;新怪物属性!$CO$2,装备数值!$BH$50:$BH$101,"&lt;="&amp;新怪物属性!$CO85)+SUMIFS(装备数值!BL$50:BL$101,装备数值!$BG$50:$BG$101,"="&amp;新怪物属性!$CP$2,装备数值!$BH$50:$BH$101,"&lt;="&amp;新怪物属性!$CP85)+SUMIFS(装备数值!BL$50:BL$101,装备数值!$BG$50:$BG$101,"="&amp;新怪物属性!$CQ$2,装备数值!$BH$50:$BH$101,"&lt;="&amp;新怪物属性!$CQ85)+SUMIFS(装备数值!BL$50:BL$101,装备数值!$BG$50:$BG$101,"="&amp;新怪物属性!$CR$2,装备数值!$BH$50:$BH$101,"&lt;="&amp;新怪物属性!$CR85)</f>
        <v>58049</v>
      </c>
      <c r="CT85" s="14">
        <f>SUMIFS(装备数值!BM$50:BM$101,装备数值!$BG$50:$BG$101,"="&amp;新怪物属性!$CF$2,装备数值!$BH$50:$BH$101,"&lt;="&amp;新怪物属性!$CF85)+SUMIFS(装备数值!BM$50:BM$101,装备数值!$BG$50:$BG$101,"="&amp;新怪物属性!$CG$2,装备数值!$BH$50:$BH$101,"&lt;="&amp;新怪物属性!$CG85)+SUMIFS(装备数值!BM$50:BM$101,装备数值!$BG$50:$BG$101,"="&amp;新怪物属性!$CH$2,装备数值!$BH$50:$BH$101,"&lt;="&amp;新怪物属性!$CH85)+SUMIFS(装备数值!BM$50:BM$101,装备数值!$BG$50:$BG$101,"="&amp;新怪物属性!$CI$2,装备数值!$BH$50:$BH$101,"&lt;="&amp;新怪物属性!$CI85)+SUMIFS(装备数值!BM$50:BM$101,装备数值!$BG$50:$BG$101,"="&amp;新怪物属性!$CJ$2,装备数值!$BH$50:$BH$101,"&lt;="&amp;新怪物属性!$CJ85)+SUMIFS(装备数值!BM$50:BM$101,装备数值!$BG$50:$BG$101,"="&amp;新怪物属性!$CK$2,装备数值!$BH$50:$BH$101,"&lt;="&amp;新怪物属性!$CK85)+SUMIFS(装备数值!BM$50:BM$101,装备数值!$BG$50:$BG$101,"="&amp;新怪物属性!$CL$2,装备数值!$BH$50:$BH$101,"&lt;="&amp;新怪物属性!$CL85)+SUMIFS(装备数值!BM$50:BM$101,装备数值!$BG$50:$BG$101,"="&amp;新怪物属性!$CM$2,装备数值!$BH$50:$BH$101,"&lt;="&amp;新怪物属性!$CM85)+SUMIFS(装备数值!BM$50:BM$101,装备数值!$BG$50:$BG$101,"="&amp;新怪物属性!$CN$2,装备数值!$BH$50:$BH$101,"&lt;="&amp;新怪物属性!$CN85)+SUMIFS(装备数值!BM$50:BM$101,装备数值!$BG$50:$BG$101,"="&amp;新怪物属性!$CO$2,装备数值!$BH$50:$BH$101,"&lt;="&amp;新怪物属性!$CO85)+SUMIFS(装备数值!BM$50:BM$101,装备数值!$BG$50:$BG$101,"="&amp;新怪物属性!$CP$2,装备数值!$BH$50:$BH$101,"&lt;="&amp;新怪物属性!$CP85)+SUMIFS(装备数值!BM$50:BM$101,装备数值!$BG$50:$BG$101,"="&amp;新怪物属性!$CQ$2,装备数值!$BH$50:$BH$101,"&lt;="&amp;新怪物属性!$CQ85)+SUMIFS(装备数值!BM$50:BM$101,装备数值!$BG$50:$BG$101,"="&amp;新怪物属性!$CR$2,装备数值!$BH$50:$BH$101,"&lt;="&amp;新怪物属性!$CR85)</f>
        <v>436949</v>
      </c>
      <c r="CU85" s="14">
        <f>SUMIFS(装备数值!BN$50:BN$101,装备数值!$BG$50:$BG$101,"="&amp;新怪物属性!$CF$2,装备数值!$BH$50:$BH$101,"&lt;="&amp;新怪物属性!$CF85)+SUMIFS(装备数值!BN$50:BN$101,装备数值!$BG$50:$BG$101,"="&amp;新怪物属性!$CG$2,装备数值!$BH$50:$BH$101,"&lt;="&amp;新怪物属性!$CG85)+SUMIFS(装备数值!BN$50:BN$101,装备数值!$BG$50:$BG$101,"="&amp;新怪物属性!$CH$2,装备数值!$BH$50:$BH$101,"&lt;="&amp;新怪物属性!$CH85)+SUMIFS(装备数值!BN$50:BN$101,装备数值!$BG$50:$BG$101,"="&amp;新怪物属性!$CI$2,装备数值!$BH$50:$BH$101,"&lt;="&amp;新怪物属性!$CI85)+SUMIFS(装备数值!BN$50:BN$101,装备数值!$BG$50:$BG$101,"="&amp;新怪物属性!$CJ$2,装备数值!$BH$50:$BH$101,"&lt;="&amp;新怪物属性!$CJ85)+SUMIFS(装备数值!BN$50:BN$101,装备数值!$BG$50:$BG$101,"="&amp;新怪物属性!$CK$2,装备数值!$BH$50:$BH$101,"&lt;="&amp;新怪物属性!$CK85)+SUMIFS(装备数值!BN$50:BN$101,装备数值!$BG$50:$BG$101,"="&amp;新怪物属性!$CL$2,装备数值!$BH$50:$BH$101,"&lt;="&amp;新怪物属性!$CL85)+SUMIFS(装备数值!BN$50:BN$101,装备数值!$BG$50:$BG$101,"="&amp;新怪物属性!$CM$2,装备数值!$BH$50:$BH$101,"&lt;="&amp;新怪物属性!$CM85)+SUMIFS(装备数值!BN$50:BN$101,装备数值!$BG$50:$BG$101,"="&amp;新怪物属性!$CN$2,装备数值!$BH$50:$BH$101,"&lt;="&amp;新怪物属性!$CN85)+SUMIFS(装备数值!BN$50:BN$101,装备数值!$BG$50:$BG$101,"="&amp;新怪物属性!$CO$2,装备数值!$BH$50:$BH$101,"&lt;="&amp;新怪物属性!$CO85)+SUMIFS(装备数值!BN$50:BN$101,装备数值!$BG$50:$BG$101,"="&amp;新怪物属性!$CP$2,装备数值!$BH$50:$BH$101,"&lt;="&amp;新怪物属性!$CP85)+SUMIFS(装备数值!BN$50:BN$101,装备数值!$BG$50:$BG$101,"="&amp;新怪物属性!$CQ$2,装备数值!$BH$50:$BH$101,"&lt;="&amp;新怪物属性!$CQ85)+SUMIFS(装备数值!BN$50:BN$101,装备数值!$BG$50:$BG$101,"="&amp;新怪物属性!$CR$2,装备数值!$BH$50:$BH$101,"&lt;="&amp;新怪物属性!$CR85)</f>
        <v>24100</v>
      </c>
      <c r="CV85" s="14">
        <f>SUMIFS(装备数值!BO$50:BO$101,装备数值!$BG$50:$BG$101,"="&amp;新怪物属性!$CF$2,装备数值!$BH$50:$BH$101,"&lt;="&amp;新怪物属性!$CF85)+SUMIFS(装备数值!BO$50:BO$101,装备数值!$BG$50:$BG$101,"="&amp;新怪物属性!$CG$2,装备数值!$BH$50:$BH$101,"&lt;="&amp;新怪物属性!$CG85)+SUMIFS(装备数值!BO$50:BO$101,装备数值!$BG$50:$BG$101,"="&amp;新怪物属性!$CH$2,装备数值!$BH$50:$BH$101,"&lt;="&amp;新怪物属性!$CH85)+SUMIFS(装备数值!BO$50:BO$101,装备数值!$BG$50:$BG$101,"="&amp;新怪物属性!$CI$2,装备数值!$BH$50:$BH$101,"&lt;="&amp;新怪物属性!$CI85)+SUMIFS(装备数值!BO$50:BO$101,装备数值!$BG$50:$BG$101,"="&amp;新怪物属性!$CJ$2,装备数值!$BH$50:$BH$101,"&lt;="&amp;新怪物属性!$CJ85)+SUMIFS(装备数值!BO$50:BO$101,装备数值!$BG$50:$BG$101,"="&amp;新怪物属性!$CK$2,装备数值!$BH$50:$BH$101,"&lt;="&amp;新怪物属性!$CK85)+SUMIFS(装备数值!BO$50:BO$101,装备数值!$BG$50:$BG$101,"="&amp;新怪物属性!$CL$2,装备数值!$BH$50:$BH$101,"&lt;="&amp;新怪物属性!$CL85)+SUMIFS(装备数值!BO$50:BO$101,装备数值!$BG$50:$BG$101,"="&amp;新怪物属性!$CM$2,装备数值!$BH$50:$BH$101,"&lt;="&amp;新怪物属性!$CM85)+SUMIFS(装备数值!BO$50:BO$101,装备数值!$BG$50:$BG$101,"="&amp;新怪物属性!$CN$2,装备数值!$BH$50:$BH$101,"&lt;="&amp;新怪物属性!$CN85)+SUMIFS(装备数值!BO$50:BO$101,装备数值!$BG$50:$BG$101,"="&amp;新怪物属性!$CO$2,装备数值!$BH$50:$BH$101,"&lt;="&amp;新怪物属性!$CO85)+SUMIFS(装备数值!BO$50:BO$101,装备数值!$BG$50:$BG$101,"="&amp;新怪物属性!$CP$2,装备数值!$BH$50:$BH$101,"&lt;="&amp;新怪物属性!$CP85)+SUMIFS(装备数值!BO$50:BO$101,装备数值!$BG$50:$BG$101,"="&amp;新怪物属性!$CQ$2,装备数值!$BH$50:$BH$101,"&lt;="&amp;新怪物属性!$CQ85)+SUMIFS(装备数值!BO$50:BO$101,装备数值!$BG$50:$BG$101,"="&amp;新怪物属性!$CR$2,装备数值!$BH$50:$BH$101,"&lt;="&amp;新怪物属性!$CR85)</f>
        <v>485500</v>
      </c>
      <c r="CW85" s="14">
        <f>SUMIFS(装备数值!BP$50:BP$101,装备数值!$BG$50:$BG$101,"="&amp;新怪物属性!$CF$2,装备数值!$BH$50:$BH$101,"&lt;="&amp;新怪物属性!$CF85)+SUMIFS(装备数值!BP$50:BP$101,装备数值!$BG$50:$BG$101,"="&amp;新怪物属性!$CG$2,装备数值!$BH$50:$BH$101,"&lt;="&amp;新怪物属性!$CG85)+SUMIFS(装备数值!BP$50:BP$101,装备数值!$BG$50:$BG$101,"="&amp;新怪物属性!$CH$2,装备数值!$BH$50:$BH$101,"&lt;="&amp;新怪物属性!$CH85)+SUMIFS(装备数值!BP$50:BP$101,装备数值!$BG$50:$BG$101,"="&amp;新怪物属性!$CI$2,装备数值!$BH$50:$BH$101,"&lt;="&amp;新怪物属性!$CI85)+SUMIFS(装备数值!BP$50:BP$101,装备数值!$BG$50:$BG$101,"="&amp;新怪物属性!$CJ$2,装备数值!$BH$50:$BH$101,"&lt;="&amp;新怪物属性!$CJ85)+SUMIFS(装备数值!BP$50:BP$101,装备数值!$BG$50:$BG$101,"="&amp;新怪物属性!$CK$2,装备数值!$BH$50:$BH$101,"&lt;="&amp;新怪物属性!$CK85)+SUMIFS(装备数值!BP$50:BP$101,装备数值!$BG$50:$BG$101,"="&amp;新怪物属性!$CL$2,装备数值!$BH$50:$BH$101,"&lt;="&amp;新怪物属性!$CL85)+SUMIFS(装备数值!BP$50:BP$101,装备数值!$BG$50:$BG$101,"="&amp;新怪物属性!$CM$2,装备数值!$BH$50:$BH$101,"&lt;="&amp;新怪物属性!$CM85)+SUMIFS(装备数值!BP$50:BP$101,装备数值!$BG$50:$BG$101,"="&amp;新怪物属性!$CN$2,装备数值!$BH$50:$BH$101,"&lt;="&amp;新怪物属性!$CN85)+SUMIFS(装备数值!BP$50:BP$101,装备数值!$BG$50:$BG$101,"="&amp;新怪物属性!$CO$2,装备数值!$BH$50:$BH$101,"&lt;="&amp;新怪物属性!$CO85)+SUMIFS(装备数值!BP$50:BP$101,装备数值!$BG$50:$BG$101,"="&amp;新怪物属性!$CP$2,装备数值!$BH$50:$BH$101,"&lt;="&amp;新怪物属性!$CP85)+SUMIFS(装备数值!BP$50:BP$101,装备数值!$BG$50:$BG$101,"="&amp;新怪物属性!$CQ$2,装备数值!$BH$50:$BH$101,"&lt;="&amp;新怪物属性!$CQ85)+SUMIFS(装备数值!BP$50:BP$101,装备数值!$BG$50:$BG$101,"="&amp;新怪物属性!$CR$2,装备数值!$BH$50:$BH$101,"&lt;="&amp;新怪物属性!$CR85)</f>
        <v>9670</v>
      </c>
      <c r="CX85" s="14">
        <f>SUMIFS(装备数值!BQ$50:BQ$101,装备数值!$BG$50:$BG$101,"="&amp;新怪物属性!$CF$2,装备数值!$BH$50:$BH$101,"&lt;="&amp;新怪物属性!$CF85)+SUMIFS(装备数值!BQ$50:BQ$101,装备数值!$BG$50:$BG$101,"="&amp;新怪物属性!$CG$2,装备数值!$BH$50:$BH$101,"&lt;="&amp;新怪物属性!$CG85)+SUMIFS(装备数值!BQ$50:BQ$101,装备数值!$BG$50:$BG$101,"="&amp;新怪物属性!$CH$2,装备数值!$BH$50:$BH$101,"&lt;="&amp;新怪物属性!$CH85)+SUMIFS(装备数值!BQ$50:BQ$101,装备数值!$BG$50:$BG$101,"="&amp;新怪物属性!$CI$2,装备数值!$BH$50:$BH$101,"&lt;="&amp;新怪物属性!$CI85)+SUMIFS(装备数值!BQ$50:BQ$101,装备数值!$BG$50:$BG$101,"="&amp;新怪物属性!$CJ$2,装备数值!$BH$50:$BH$101,"&lt;="&amp;新怪物属性!$CJ85)+SUMIFS(装备数值!BQ$50:BQ$101,装备数值!$BG$50:$BG$101,"="&amp;新怪物属性!$CK$2,装备数值!$BH$50:$BH$101,"&lt;="&amp;新怪物属性!$CK85)+SUMIFS(装备数值!BQ$50:BQ$101,装备数值!$BG$50:$BG$101,"="&amp;新怪物属性!$CL$2,装备数值!$BH$50:$BH$101,"&lt;="&amp;新怪物属性!$CL85)+SUMIFS(装备数值!BQ$50:BQ$101,装备数值!$BG$50:$BG$101,"="&amp;新怪物属性!$CM$2,装备数值!$BH$50:$BH$101,"&lt;="&amp;新怪物属性!$CM85)+SUMIFS(装备数值!BQ$50:BQ$101,装备数值!$BG$50:$BG$101,"="&amp;新怪物属性!$CN$2,装备数值!$BH$50:$BH$101,"&lt;="&amp;新怪物属性!$CN85)+SUMIFS(装备数值!BQ$50:BQ$101,装备数值!$BG$50:$BG$101,"="&amp;新怪物属性!$CO$2,装备数值!$BH$50:$BH$101,"&lt;="&amp;新怪物属性!$CO85)+SUMIFS(装备数值!BQ$50:BQ$101,装备数值!$BG$50:$BG$101,"="&amp;新怪物属性!$CP$2,装备数值!$BH$50:$BH$101,"&lt;="&amp;新怪物属性!$CP85)+SUMIFS(装备数值!BQ$50:BQ$101,装备数值!$BG$50:$BG$101,"="&amp;新怪物属性!$CQ$2,装备数值!$BH$50:$BH$101,"&lt;="&amp;新怪物属性!$CQ85)+SUMIFS(装备数值!BQ$50:BQ$101,装备数值!$BG$50:$BG$101,"="&amp;新怪物属性!$CR$2,装备数值!$BH$50:$BH$101,"&lt;="&amp;新怪物属性!$CR85)</f>
        <v>1250</v>
      </c>
      <c r="CY85" s="14">
        <f>SUMIFS(装备数值!BR$50:BR$101,装备数值!$BG$50:$BG$101,"="&amp;新怪物属性!$CF$2,装备数值!$BH$50:$BH$101,"&lt;="&amp;新怪物属性!$CF85)+SUMIFS(装备数值!BR$50:BR$101,装备数值!$BG$50:$BG$101,"="&amp;新怪物属性!$CG$2,装备数值!$BH$50:$BH$101,"&lt;="&amp;新怪物属性!$CG85)+SUMIFS(装备数值!BR$50:BR$101,装备数值!$BG$50:$BG$101,"="&amp;新怪物属性!$CH$2,装备数值!$BH$50:$BH$101,"&lt;="&amp;新怪物属性!$CH85)+SUMIFS(装备数值!BR$50:BR$101,装备数值!$BG$50:$BG$101,"="&amp;新怪物属性!$CI$2,装备数值!$BH$50:$BH$101,"&lt;="&amp;新怪物属性!$CI85)+SUMIFS(装备数值!BR$50:BR$101,装备数值!$BG$50:$BG$101,"="&amp;新怪物属性!$CJ$2,装备数值!$BH$50:$BH$101,"&lt;="&amp;新怪物属性!$CJ85)+SUMIFS(装备数值!BR$50:BR$101,装备数值!$BG$50:$BG$101,"="&amp;新怪物属性!$CK$2,装备数值!$BH$50:$BH$101,"&lt;="&amp;新怪物属性!$CK85)+SUMIFS(装备数值!BR$50:BR$101,装备数值!$BG$50:$BG$101,"="&amp;新怪物属性!$CL$2,装备数值!$BH$50:$BH$101,"&lt;="&amp;新怪物属性!$CL85)+SUMIFS(装备数值!BR$50:BR$101,装备数值!$BG$50:$BG$101,"="&amp;新怪物属性!$CM$2,装备数值!$BH$50:$BH$101,"&lt;="&amp;新怪物属性!$CM85)+SUMIFS(装备数值!BR$50:BR$101,装备数值!$BG$50:$BG$101,"="&amp;新怪物属性!$CN$2,装备数值!$BH$50:$BH$101,"&lt;="&amp;新怪物属性!$CN85)+SUMIFS(装备数值!BR$50:BR$101,装备数值!$BG$50:$BG$101,"="&amp;新怪物属性!$CO$2,装备数值!$BH$50:$BH$101,"&lt;="&amp;新怪物属性!$CO85)+SUMIFS(装备数值!BR$50:BR$101,装备数值!$BG$50:$BG$101,"="&amp;新怪物属性!$CP$2,装备数值!$BH$50:$BH$101,"&lt;="&amp;新怪物属性!$CP85)+SUMIFS(装备数值!BR$50:BR$101,装备数值!$BG$50:$BG$101,"="&amp;新怪物属性!$CQ$2,装备数值!$BH$50:$BH$101,"&lt;="&amp;新怪物属性!$CQ85)+SUMIFS(装备数值!BR$50:BR$101,装备数值!$BG$50:$BG$101,"="&amp;新怪物属性!$CR$2,装备数值!$BH$50:$BH$101,"&lt;="&amp;新怪物属性!$CR85)</f>
        <v>1250</v>
      </c>
      <c r="CZ85" s="14">
        <f>SUMIFS(装备数值!BS$50:BS$101,装备数值!$BG$50:$BG$101,"="&amp;新怪物属性!$CF$2,装备数值!$BH$50:$BH$101,"&lt;="&amp;新怪物属性!$CF85)+SUMIFS(装备数值!BS$50:BS$101,装备数值!$BG$50:$BG$101,"="&amp;新怪物属性!$CG$2,装备数值!$BH$50:$BH$101,"&lt;="&amp;新怪物属性!$CG85)+SUMIFS(装备数值!BS$50:BS$101,装备数值!$BG$50:$BG$101,"="&amp;新怪物属性!$CH$2,装备数值!$BH$50:$BH$101,"&lt;="&amp;新怪物属性!$CH85)+SUMIFS(装备数值!BS$50:BS$101,装备数值!$BG$50:$BG$101,"="&amp;新怪物属性!$CI$2,装备数值!$BH$50:$BH$101,"&lt;="&amp;新怪物属性!$CI85)+SUMIFS(装备数值!BS$50:BS$101,装备数值!$BG$50:$BG$101,"="&amp;新怪物属性!$CJ$2,装备数值!$BH$50:$BH$101,"&lt;="&amp;新怪物属性!$CJ85)+SUMIFS(装备数值!BS$50:BS$101,装备数值!$BG$50:$BG$101,"="&amp;新怪物属性!$CK$2,装备数值!$BH$50:$BH$101,"&lt;="&amp;新怪物属性!$CK85)+SUMIFS(装备数值!BS$50:BS$101,装备数值!$BG$50:$BG$101,"="&amp;新怪物属性!$CL$2,装备数值!$BH$50:$BH$101,"&lt;="&amp;新怪物属性!$CL85)+SUMIFS(装备数值!BS$50:BS$101,装备数值!$BG$50:$BG$101,"="&amp;新怪物属性!$CM$2,装备数值!$BH$50:$BH$101,"&lt;="&amp;新怪物属性!$CM85)+SUMIFS(装备数值!BS$50:BS$101,装备数值!$BG$50:$BG$101,"="&amp;新怪物属性!$CN$2,装备数值!$BH$50:$BH$101,"&lt;="&amp;新怪物属性!$CN85)+SUMIFS(装备数值!BS$50:BS$101,装备数值!$BG$50:$BG$101,"="&amp;新怪物属性!$CO$2,装备数值!$BH$50:$BH$101,"&lt;="&amp;新怪物属性!$CO85)+SUMIFS(装备数值!BS$50:BS$101,装备数值!$BG$50:$BG$101,"="&amp;新怪物属性!$CP$2,装备数值!$BH$50:$BH$101,"&lt;="&amp;新怪物属性!$CP85)+SUMIFS(装备数值!BS$50:BS$101,装备数值!$BG$50:$BG$101,"="&amp;新怪物属性!$CQ$2,装备数值!$BH$50:$BH$101,"&lt;="&amp;新怪物属性!$CQ85)+SUMIFS(装备数值!BS$50:BS$101,装备数值!$BG$50:$BG$101,"="&amp;新怪物属性!$CR$2,装备数值!$BH$50:$BH$101,"&lt;="&amp;新怪物属性!$CR85)</f>
        <v>1250</v>
      </c>
      <c r="DA85" s="14">
        <f>SUMIFS(装备数值!BT$50:BT$101,装备数值!$BG$50:$BG$101,"="&amp;新怪物属性!$CF$2,装备数值!$BH$50:$BH$101,"&lt;="&amp;新怪物属性!$CF85)+SUMIFS(装备数值!BT$50:BT$101,装备数值!$BG$50:$BG$101,"="&amp;新怪物属性!$CG$2,装备数值!$BH$50:$BH$101,"&lt;="&amp;新怪物属性!$CG85)+SUMIFS(装备数值!BT$50:BT$101,装备数值!$BG$50:$BG$101,"="&amp;新怪物属性!$CH$2,装备数值!$BH$50:$BH$101,"&lt;="&amp;新怪物属性!$CH85)+SUMIFS(装备数值!BT$50:BT$101,装备数值!$BG$50:$BG$101,"="&amp;新怪物属性!$CI$2,装备数值!$BH$50:$BH$101,"&lt;="&amp;新怪物属性!$CI85)+SUMIFS(装备数值!BT$50:BT$101,装备数值!$BG$50:$BG$101,"="&amp;新怪物属性!$CJ$2,装备数值!$BH$50:$BH$101,"&lt;="&amp;新怪物属性!$CJ85)+SUMIFS(装备数值!BT$50:BT$101,装备数值!$BG$50:$BG$101,"="&amp;新怪物属性!$CK$2,装备数值!$BH$50:$BH$101,"&lt;="&amp;新怪物属性!$CK85)+SUMIFS(装备数值!BT$50:BT$101,装备数值!$BG$50:$BG$101,"="&amp;新怪物属性!$CL$2,装备数值!$BH$50:$BH$101,"&lt;="&amp;新怪物属性!$CL85)+SUMIFS(装备数值!BT$50:BT$101,装备数值!$BG$50:$BG$101,"="&amp;新怪物属性!$CM$2,装备数值!$BH$50:$BH$101,"&lt;="&amp;新怪物属性!$CM85)+SUMIFS(装备数值!BT$50:BT$101,装备数值!$BG$50:$BG$101,"="&amp;新怪物属性!$CN$2,装备数值!$BH$50:$BH$101,"&lt;="&amp;新怪物属性!$CN85)+SUMIFS(装备数值!BT$50:BT$101,装备数值!$BG$50:$BG$101,"="&amp;新怪物属性!$CO$2,装备数值!$BH$50:$BH$101,"&lt;="&amp;新怪物属性!$CO85)+SUMIFS(装备数值!BT$50:BT$101,装备数值!$BG$50:$BG$101,"="&amp;新怪物属性!$CP$2,装备数值!$BH$50:$BH$101,"&lt;="&amp;新怪物属性!$CP85)+SUMIFS(装备数值!BT$50:BT$101,装备数值!$BG$50:$BG$101,"="&amp;新怪物属性!$CQ$2,装备数值!$BH$50:$BH$101,"&lt;="&amp;新怪物属性!$CQ85)+SUMIFS(装备数值!BT$50:BT$101,装备数值!$BG$50:$BG$101,"="&amp;新怪物属性!$CR$2,装备数值!$BH$50:$BH$101,"&lt;="&amp;新怪物属性!$CR85)</f>
        <v>1250</v>
      </c>
      <c r="DB85" s="14">
        <f>SUMIFS(装备数值!BU$50:BU$101,装备数值!$BG$50:$BG$101,"="&amp;新怪物属性!$CF$2,装备数值!$BH$50:$BH$101,"&lt;="&amp;新怪物属性!$CF85)+SUMIFS(装备数值!BU$50:BU$101,装备数值!$BG$50:$BG$101,"="&amp;新怪物属性!$CG$2,装备数值!$BH$50:$BH$101,"&lt;="&amp;新怪物属性!$CG85)+SUMIFS(装备数值!BU$50:BU$101,装备数值!$BG$50:$BG$101,"="&amp;新怪物属性!$CH$2,装备数值!$BH$50:$BH$101,"&lt;="&amp;新怪物属性!$CH85)+SUMIFS(装备数值!BU$50:BU$101,装备数值!$BG$50:$BG$101,"="&amp;新怪物属性!$CI$2,装备数值!$BH$50:$BH$101,"&lt;="&amp;新怪物属性!$CI85)+SUMIFS(装备数值!BU$50:BU$101,装备数值!$BG$50:$BG$101,"="&amp;新怪物属性!$CJ$2,装备数值!$BH$50:$BH$101,"&lt;="&amp;新怪物属性!$CJ85)+SUMIFS(装备数值!BU$50:BU$101,装备数值!$BG$50:$BG$101,"="&amp;新怪物属性!$CK$2,装备数值!$BH$50:$BH$101,"&lt;="&amp;新怪物属性!$CK85)+SUMIFS(装备数值!BU$50:BU$101,装备数值!$BG$50:$BG$101,"="&amp;新怪物属性!$CL$2,装备数值!$BH$50:$BH$101,"&lt;="&amp;新怪物属性!$CL85)+SUMIFS(装备数值!BU$50:BU$101,装备数值!$BG$50:$BG$101,"="&amp;新怪物属性!$CM$2,装备数值!$BH$50:$BH$101,"&lt;="&amp;新怪物属性!$CM85)+SUMIFS(装备数值!BU$50:BU$101,装备数值!$BG$50:$BG$101,"="&amp;新怪物属性!$CN$2,装备数值!$BH$50:$BH$101,"&lt;="&amp;新怪物属性!$CN85)+SUMIFS(装备数值!BU$50:BU$101,装备数值!$BG$50:$BG$101,"="&amp;新怪物属性!$CO$2,装备数值!$BH$50:$BH$101,"&lt;="&amp;新怪物属性!$CO85)+SUMIFS(装备数值!BU$50:BU$101,装备数值!$BG$50:$BG$101,"="&amp;新怪物属性!$CP$2,装备数值!$BH$50:$BH$101,"&lt;="&amp;新怪物属性!$CP85)+SUMIFS(装备数值!BU$50:BU$101,装备数值!$BG$50:$BG$101,"="&amp;新怪物属性!$CQ$2,装备数值!$BH$50:$BH$101,"&lt;="&amp;新怪物属性!$CQ85)+SUMIFS(装备数值!BU$50:BU$101,装备数值!$BG$50:$BG$101,"="&amp;新怪物属性!$CR$2,装备数值!$BH$50:$BH$101,"&lt;="&amp;新怪物属性!$CR85)</f>
        <v>0.15000000000000002</v>
      </c>
      <c r="DC85" s="14">
        <f>SUMIFS(装备数值!BV$50:BV$101,装备数值!$BG$50:$BG$101,"="&amp;新怪物属性!$CF$2,装备数值!$BH$50:$BH$101,"&lt;="&amp;新怪物属性!$CF85)+SUMIFS(装备数值!BV$50:BV$101,装备数值!$BG$50:$BG$101,"="&amp;新怪物属性!$CG$2,装备数值!$BH$50:$BH$101,"&lt;="&amp;新怪物属性!$CG85)+SUMIFS(装备数值!BV$50:BV$101,装备数值!$BG$50:$BG$101,"="&amp;新怪物属性!$CH$2,装备数值!$BH$50:$BH$101,"&lt;="&amp;新怪物属性!$CH85)+SUMIFS(装备数值!BV$50:BV$101,装备数值!$BG$50:$BG$101,"="&amp;新怪物属性!$CI$2,装备数值!$BH$50:$BH$101,"&lt;="&amp;新怪物属性!$CI85)+SUMIFS(装备数值!BV$50:BV$101,装备数值!$BG$50:$BG$101,"="&amp;新怪物属性!$CJ$2,装备数值!$BH$50:$BH$101,"&lt;="&amp;新怪物属性!$CJ85)+SUMIFS(装备数值!BV$50:BV$101,装备数值!$BG$50:$BG$101,"="&amp;新怪物属性!$CK$2,装备数值!$BH$50:$BH$101,"&lt;="&amp;新怪物属性!$CK85)+SUMIFS(装备数值!BV$50:BV$101,装备数值!$BG$50:$BG$101,"="&amp;新怪物属性!$CL$2,装备数值!$BH$50:$BH$101,"&lt;="&amp;新怪物属性!$CL85)+SUMIFS(装备数值!BV$50:BV$101,装备数值!$BG$50:$BG$101,"="&amp;新怪物属性!$CM$2,装备数值!$BH$50:$BH$101,"&lt;="&amp;新怪物属性!$CM85)+SUMIFS(装备数值!BV$50:BV$101,装备数值!$BG$50:$BG$101,"="&amp;新怪物属性!$CN$2,装备数值!$BH$50:$BH$101,"&lt;="&amp;新怪物属性!$CN85)+SUMIFS(装备数值!BV$50:BV$101,装备数值!$BG$50:$BG$101,"="&amp;新怪物属性!$CO$2,装备数值!$BH$50:$BH$101,"&lt;="&amp;新怪物属性!$CO85)+SUMIFS(装备数值!BV$50:BV$101,装备数值!$BG$50:$BG$101,"="&amp;新怪物属性!$CP$2,装备数值!$BH$50:$BH$101,"&lt;="&amp;新怪物属性!$CP85)+SUMIFS(装备数值!BV$50:BV$101,装备数值!$BG$50:$BG$101,"="&amp;新怪物属性!$CQ$2,装备数值!$BH$50:$BH$101,"&lt;="&amp;新怪物属性!$CQ85)+SUMIFS(装备数值!BV$50:BV$101,装备数值!$BG$50:$BG$101,"="&amp;新怪物属性!$CR$2,装备数值!$BH$50:$BH$101,"&lt;="&amp;新怪物属性!$CR85)</f>
        <v>0.05</v>
      </c>
      <c r="DD85" s="14">
        <f>SUMIFS(装备数值!BW$50:BW$101,装备数值!$BG$50:$BG$101,"="&amp;新怪物属性!$CF$2,装备数值!$BH$50:$BH$101,"&lt;="&amp;新怪物属性!$CF85)+SUMIFS(装备数值!BW$50:BW$101,装备数值!$BG$50:$BG$101,"="&amp;新怪物属性!$CG$2,装备数值!$BH$50:$BH$101,"&lt;="&amp;新怪物属性!$CG85)+SUMIFS(装备数值!BW$50:BW$101,装备数值!$BG$50:$BG$101,"="&amp;新怪物属性!$CH$2,装备数值!$BH$50:$BH$101,"&lt;="&amp;新怪物属性!$CH85)+SUMIFS(装备数值!BW$50:BW$101,装备数值!$BG$50:$BG$101,"="&amp;新怪物属性!$CI$2,装备数值!$BH$50:$BH$101,"&lt;="&amp;新怪物属性!$CI85)+SUMIFS(装备数值!BW$50:BW$101,装备数值!$BG$50:$BG$101,"="&amp;新怪物属性!$CJ$2,装备数值!$BH$50:$BH$101,"&lt;="&amp;新怪物属性!$CJ85)+SUMIFS(装备数值!BW$50:BW$101,装备数值!$BG$50:$BG$101,"="&amp;新怪物属性!$CK$2,装备数值!$BH$50:$BH$101,"&lt;="&amp;新怪物属性!$CK85)+SUMIFS(装备数值!BW$50:BW$101,装备数值!$BG$50:$BG$101,"="&amp;新怪物属性!$CL$2,装备数值!$BH$50:$BH$101,"&lt;="&amp;新怪物属性!$CL85)+SUMIFS(装备数值!BW$50:BW$101,装备数值!$BG$50:$BG$101,"="&amp;新怪物属性!$CM$2,装备数值!$BH$50:$BH$101,"&lt;="&amp;新怪物属性!$CM85)+SUMIFS(装备数值!BW$50:BW$101,装备数值!$BG$50:$BG$101,"="&amp;新怪物属性!$CN$2,装备数值!$BH$50:$BH$101,"&lt;="&amp;新怪物属性!$CN85)+SUMIFS(装备数值!BW$50:BW$101,装备数值!$BG$50:$BG$101,"="&amp;新怪物属性!$CO$2,装备数值!$BH$50:$BH$101,"&lt;="&amp;新怪物属性!$CO85)+SUMIFS(装备数值!BW$50:BW$101,装备数值!$BG$50:$BG$101,"="&amp;新怪物属性!$CP$2,装备数值!$BH$50:$BH$101,"&lt;="&amp;新怪物属性!$CP85)+SUMIFS(装备数值!BW$50:BW$101,装备数值!$BG$50:$BG$101,"="&amp;新怪物属性!$CQ$2,装备数值!$BH$50:$BH$101,"&lt;="&amp;新怪物属性!$CQ85)+SUMIFS(装备数值!BW$50:BW$101,装备数值!$BG$50:$BG$101,"="&amp;新怪物属性!$CR$2,装备数值!$BH$50:$BH$101,"&lt;="&amp;新怪物属性!$CR85)</f>
        <v>0</v>
      </c>
      <c r="DE85" s="14">
        <f>SUMIFS(装备数值!BX$50:BX$101,装备数值!$BG$50:$BG$101,"="&amp;新怪物属性!$CF$2,装备数值!$BH$50:$BH$101,"&lt;="&amp;新怪物属性!$CF85)+SUMIFS(装备数值!BX$50:BX$101,装备数值!$BG$50:$BG$101,"="&amp;新怪物属性!$CG$2,装备数值!$BH$50:$BH$101,"&lt;="&amp;新怪物属性!$CG85)+SUMIFS(装备数值!BX$50:BX$101,装备数值!$BG$50:$BG$101,"="&amp;新怪物属性!$CH$2,装备数值!$BH$50:$BH$101,"&lt;="&amp;新怪物属性!$CH85)+SUMIFS(装备数值!BX$50:BX$101,装备数值!$BG$50:$BG$101,"="&amp;新怪物属性!$CI$2,装备数值!$BH$50:$BH$101,"&lt;="&amp;新怪物属性!$CI85)+SUMIFS(装备数值!BX$50:BX$101,装备数值!$BG$50:$BG$101,"="&amp;新怪物属性!$CJ$2,装备数值!$BH$50:$BH$101,"&lt;="&amp;新怪物属性!$CJ85)+SUMIFS(装备数值!BX$50:BX$101,装备数值!$BG$50:$BG$101,"="&amp;新怪物属性!$CK$2,装备数值!$BH$50:$BH$101,"&lt;="&amp;新怪物属性!$CK85)+SUMIFS(装备数值!BX$50:BX$101,装备数值!$BG$50:$BG$101,"="&amp;新怪物属性!$CL$2,装备数值!$BH$50:$BH$101,"&lt;="&amp;新怪物属性!$CL85)+SUMIFS(装备数值!BX$50:BX$101,装备数值!$BG$50:$BG$101,"="&amp;新怪物属性!$CM$2,装备数值!$BH$50:$BH$101,"&lt;="&amp;新怪物属性!$CM85)+SUMIFS(装备数值!BX$50:BX$101,装备数值!$BG$50:$BG$101,"="&amp;新怪物属性!$CN$2,装备数值!$BH$50:$BH$101,"&lt;="&amp;新怪物属性!$CN85)+SUMIFS(装备数值!BX$50:BX$101,装备数值!$BG$50:$BG$101,"="&amp;新怪物属性!$CO$2,装备数值!$BH$50:$BH$101,"&lt;="&amp;新怪物属性!$CO85)+SUMIFS(装备数值!BX$50:BX$101,装备数值!$BG$50:$BG$101,"="&amp;新怪物属性!$CP$2,装备数值!$BH$50:$BH$101,"&lt;="&amp;新怪物属性!$CP85)+SUMIFS(装备数值!BX$50:BX$101,装备数值!$BG$50:$BG$101,"="&amp;新怪物属性!$CQ$2,装备数值!$BH$50:$BH$101,"&lt;="&amp;新怪物属性!$CQ85)+SUMIFS(装备数值!BX$50:BX$101,装备数值!$BG$50:$BG$101,"="&amp;新怪物属性!$CR$2,装备数值!$BH$50:$BH$101,"&lt;="&amp;新怪物属性!$CR85)</f>
        <v>0</v>
      </c>
      <c r="DH85" s="14">
        <f>INDEX(装备数值!$I$13:$M$116,新怪物属性!$P85*8+1,DH$2)*$X85+INDEX(装备数值!$I$13:$M$116,新怪物属性!$Q85*8+2,DH$2)*$Y85+INDEX(装备数值!$I$13:$M$116,新怪物属性!$S85*8+3,DH$2)*$Z85+INDEX(装备数值!$I$13:$M$116,新怪物属性!$R85*8+4,DH$2)*$AA85+INDEX(装备数值!$I$13:$M$116,新怪物属性!$T85*8+5,DH$2)*$AB85+INDEX(装备数值!$I$13:$M$116,新怪物属性!$U85*8+6,DH$2)*$AC85+INDEX(装备数值!$I$13:$M$116,新怪物属性!$V85*8+7,DH$2)*$AD85+INDEX(装备数值!$I$13:$M$116,新怪物属性!$W85*8+8,DH$2)*$AE85</f>
        <v>103400</v>
      </c>
      <c r="DI85" s="14">
        <f>INDEX(装备数值!$I$13:$M$116,新怪物属性!$P85*8+1,DI$2)*$X85+INDEX(装备数值!$I$13:$M$116,新怪物属性!$Q85*8+2,DI$2)*$Y85+INDEX(装备数值!$I$13:$M$116,新怪物属性!$S85*8+3,DI$2)*$Z85+INDEX(装备数值!$I$13:$M$116,新怪物属性!$R85*8+4,DI$2)*$AA85+INDEX(装备数值!$I$13:$M$116,新怪物属性!$T85*8+5,DI$2)*$AB85+INDEX(装备数值!$I$13:$M$116,新怪物属性!$U85*8+6,DI$2)*$AC85+INDEX(装备数值!$I$13:$M$116,新怪物属性!$V85*8+7,DI$2)*$AD85+INDEX(装备数值!$I$13:$M$116,新怪物属性!$W85*8+8,DI$2)*$AE85</f>
        <v>825000</v>
      </c>
      <c r="DJ85" s="14">
        <f>INDEX(装备数值!$I$13:$M$116,新怪物属性!$P85*8+1,DJ$2)*$X85+INDEX(装备数值!$I$13:$M$116,新怪物属性!$Q85*8+2,DJ$2)*$Y85+INDEX(装备数值!$I$13:$M$116,新怪物属性!$S85*8+3,DJ$2)*$Z85+INDEX(装备数值!$I$13:$M$116,新怪物属性!$R85*8+4,DJ$2)*$AA85+INDEX(装备数值!$I$13:$M$116,新怪物属性!$T85*8+5,DJ$2)*$AB85+INDEX(装备数值!$I$13:$M$116,新怪物属性!$U85*8+6,DJ$2)*$AC85+INDEX(装备数值!$I$13:$M$116,新怪物属性!$V85*8+7,DJ$2)*$AD85+INDEX(装备数值!$I$13:$M$116,新怪物属性!$W85*8+8,DJ$2)*$AE85</f>
        <v>51920</v>
      </c>
      <c r="DK85" s="14">
        <f>INDEX(装备数值!$I$13:$M$116,新怪物属性!$P85*8+1,DK$2)*$X85+INDEX(装备数值!$I$13:$M$116,新怪物属性!$Q85*8+2,DK$2)*$Y85+INDEX(装备数值!$I$13:$M$116,新怪物属性!$S85*8+3,DK$2)*$Z85+INDEX(装备数值!$I$13:$M$116,新怪物属性!$R85*8+4,DK$2)*$AA85+INDEX(装备数值!$I$13:$M$116,新怪物属性!$T85*8+5,DK$2)*$AB85+INDEX(装备数值!$I$13:$M$116,新怪物属性!$U85*8+6,DK$2)*$AC85+INDEX(装备数值!$I$13:$M$116,新怪物属性!$V85*8+7,DK$2)*$AD85+INDEX(装备数值!$I$13:$M$116,新怪物属性!$W85*8+8,DK$2)*$AE85</f>
        <v>1100000</v>
      </c>
      <c r="DL85" s="14">
        <f>INDEX(装备数值!$I$13:$M$116,新怪物属性!$P85*8+1,DL$2)*$X85+INDEX(装备数值!$I$13:$M$116,新怪物属性!$Q85*8+2,DL$2)*$Y85+INDEX(装备数值!$I$13:$M$116,新怪物属性!$S85*8+3,DL$2)*$Z85+INDEX(装备数值!$I$13:$M$116,新怪物属性!$R85*8+4,DL$2)*$AA85+INDEX(装备数值!$I$13:$M$116,新怪物属性!$T85*8+5,DL$2)*$AB85+INDEX(装备数值!$I$13:$M$116,新怪物属性!$U85*8+6,DL$2)*$AC85+INDEX(装备数值!$I$13:$M$116,新怪物属性!$V85*8+7,DL$2)*$AD85+INDEX(装备数值!$I$13:$M$116,新怪物属性!$W85*8+8,DL$2)*$AE85</f>
        <v>20680</v>
      </c>
      <c r="DO85" s="14">
        <f>INDEX(装备数值!$X$13:$AH$116,$P85*8+1,DO$2)*$AF85+INDEX(装备数值!$X$13:$AH$116,$Q85*8+2,DO$2)*$AG85+INDEX(装备数值!$X$13:$AH$116,$S85*8+3,DO$2)*$AH85+INDEX(装备数值!$X$13:$AH$116,$R85*8+4,DO$2)*$AI85+INDEX(装备数值!$X$13:$AH$116,$T85*8+5,DO$2)*$AJ85+INDEX(装备数值!$X$13:$AH$116,$U85*8+6,DO$2)*$AK85+INDEX(装备数值!$X$13:$AH$116,$V85*8+7,DO$2)*$AL85+INDEX(装备数值!$X$13:$AH$116,$W85*8+8,DO$2)*$AM85</f>
        <v>38400</v>
      </c>
      <c r="DP85" s="14">
        <f>INDEX(装备数值!$X$13:$AH$116,$P85*8+1,DP$2)*$AF85+INDEX(装备数值!$X$13:$AH$116,$Q85*8+2,DP$2)*$AG85+INDEX(装备数值!$X$13:$AH$116,$S85*8+3,DP$2)*$AH85+INDEX(装备数值!$X$13:$AH$116,$R85*8+4,DP$2)*$AI85+INDEX(装备数值!$X$13:$AH$116,$T85*8+5,DP$2)*$AJ85+INDEX(装备数值!$X$13:$AH$116,$U85*8+6,DP$2)*$AK85+INDEX(装备数值!$X$13:$AH$116,$V85*8+7,DP$2)*$AL85+INDEX(装备数值!$X$13:$AH$116,$W85*8+8,DP$2)*$AM85</f>
        <v>297531</v>
      </c>
      <c r="DQ85" s="14">
        <f>INDEX(装备数值!$X$13:$AH$116,$P85*8+1,DQ$2)*$AF85+INDEX(装备数值!$X$13:$AH$116,$Q85*8+2,DQ$2)*$AG85+INDEX(装备数值!$X$13:$AH$116,$S85*8+3,DQ$2)*$AH85+INDEX(装备数值!$X$13:$AH$116,$R85*8+4,DQ$2)*$AI85+INDEX(装备数值!$X$13:$AH$116,$T85*8+5,DQ$2)*$AJ85+INDEX(装备数值!$X$13:$AH$116,$U85*8+6,DQ$2)*$AK85+INDEX(装备数值!$X$13:$AH$116,$V85*8+7,DQ$2)*$AL85+INDEX(装备数值!$X$13:$AH$116,$W85*8+8,DQ$2)*$AM85</f>
        <v>20412</v>
      </c>
      <c r="DR85" s="14">
        <f>INDEX(装备数值!$X$13:$AH$116,$P85*8+1,DR$2)*$AF85+INDEX(装备数值!$X$13:$AH$116,$Q85*8+2,DR$2)*$AG85+INDEX(装备数值!$X$13:$AH$116,$S85*8+3,DR$2)*$AH85+INDEX(装备数值!$X$13:$AH$116,$R85*8+4,DR$2)*$AI85+INDEX(装备数值!$X$13:$AH$116,$T85*8+5,DR$2)*$AJ85+INDEX(装备数值!$X$13:$AH$116,$U85*8+6,DR$2)*$AK85+INDEX(装备数值!$X$13:$AH$116,$V85*8+7,DR$2)*$AL85+INDEX(装备数值!$X$13:$AH$116,$W85*8+8,DR$2)*$AM85</f>
        <v>416250</v>
      </c>
      <c r="DS85" s="14">
        <f>INDEX(装备数值!$X$13:$AH$116,$P85*8+1,DS$2)*$AF85+INDEX(装备数值!$X$13:$AH$116,$Q85*8+2,DS$2)*$AG85+INDEX(装备数值!$X$13:$AH$116,$S85*8+3,DS$2)*$AH85+INDEX(装备数值!$X$13:$AH$116,$R85*8+4,DS$2)*$AI85+INDEX(装备数值!$X$13:$AH$116,$T85*8+5,DS$2)*$AJ85+INDEX(装备数值!$X$13:$AH$116,$U85*8+6,DS$2)*$AK85+INDEX(装备数值!$X$13:$AH$116,$V85*8+7,DS$2)*$AL85+INDEX(装备数值!$X$13:$AH$116,$W85*8+8,DS$2)*$AM85</f>
        <v>8190</v>
      </c>
      <c r="DT85" s="14">
        <f>INDEX(装备数值!$X$13:$AH$116,$P85*8+1,DT$2)*$AF85+INDEX(装备数值!$X$13:$AH$116,$Q85*8+2,DT$2)*$AG85+INDEX(装备数值!$X$13:$AH$116,$S85*8+3,DT$2)*$AH85+INDEX(装备数值!$X$13:$AH$116,$R85*8+4,DT$2)*$AI85+INDEX(装备数值!$X$13:$AH$116,$T85*8+5,DT$2)*$AJ85+INDEX(装备数值!$X$13:$AH$116,$U85*8+6,DT$2)*$AK85+INDEX(装备数值!$X$13:$AH$116,$V85*8+7,DT$2)*$AL85+INDEX(装备数值!$X$13:$AH$116,$W85*8+8,DT$2)*$AM85</f>
        <v>31590</v>
      </c>
      <c r="DU85" s="14">
        <f>INDEX(装备数值!$X$13:$AH$116,$P85*8+1,DU$2)*$AF85+INDEX(装备数值!$X$13:$AH$116,$Q85*8+2,DU$2)*$AG85+INDEX(装备数值!$X$13:$AH$116,$S85*8+3,DU$2)*$AH85+INDEX(装备数值!$X$13:$AH$116,$R85*8+4,DU$2)*$AI85+INDEX(装备数值!$X$13:$AH$116,$T85*8+5,DU$2)*$AJ85+INDEX(装备数值!$X$13:$AH$116,$U85*8+6,DU$2)*$AK85+INDEX(装备数值!$X$13:$AH$116,$V85*8+7,DU$2)*$AL85+INDEX(装备数值!$X$13:$AH$116,$W85*8+8,DU$2)*$AM85</f>
        <v>30618</v>
      </c>
      <c r="DV85" s="14">
        <f>INDEX(装备数值!$X$13:$AH$116,$P85*8+1,DV$2)*$AF85+INDEX(装备数值!$X$13:$AH$116,$Q85*8+2,DV$2)*$AG85+INDEX(装备数值!$X$13:$AH$116,$S85*8+3,DV$2)*$AH85+INDEX(装备数值!$X$13:$AH$116,$R85*8+4,DV$2)*$AI85+INDEX(装备数值!$X$13:$AH$116,$T85*8+5,DV$2)*$AJ85+INDEX(装备数值!$X$13:$AH$116,$U85*8+6,DV$2)*$AK85+INDEX(装备数值!$X$13:$AH$116,$V85*8+7,DV$2)*$AL85+INDEX(装备数值!$X$13:$AH$116,$W85*8+8,DV$2)*$AM85</f>
        <v>31590</v>
      </c>
      <c r="DW85" s="14">
        <f>INDEX(装备数值!$X$13:$AH$116,$P85*8+1,DW$2)*$AF85+INDEX(装备数值!$X$13:$AH$116,$Q85*8+2,DW$2)*$AG85+INDEX(装备数值!$X$13:$AH$116,$S85*8+3,DW$2)*$AH85+INDEX(装备数值!$X$13:$AH$116,$R85*8+4,DW$2)*$AI85+INDEX(装备数值!$X$13:$AH$116,$T85*8+5,DW$2)*$AJ85+INDEX(装备数值!$X$13:$AH$116,$U85*8+6,DW$2)*$AK85+INDEX(装备数值!$X$13:$AH$116,$V85*8+7,DW$2)*$AL85+INDEX(装备数值!$X$13:$AH$116,$W85*8+8,DW$2)*$AM85</f>
        <v>30618</v>
      </c>
      <c r="DX85" s="14">
        <f>INDEX(装备数值!$X$13:$AH$116,$P85*8+1,DX$2)*$AF85+INDEX(装备数值!$X$13:$AH$116,$Q85*8+2,DX$2)*$AG85+INDEX(装备数值!$X$13:$AH$116,$S85*8+3,DX$2)*$AH85+INDEX(装备数值!$X$13:$AH$116,$R85*8+4,DX$2)*$AI85+INDEX(装备数值!$X$13:$AH$116,$T85*8+5,DX$2)*$AJ85+INDEX(装备数值!$X$13:$AH$116,$U85*8+6,DX$2)*$AK85+INDEX(装备数值!$X$13:$AH$116,$V85*8+7,DX$2)*$AL85+INDEX(装备数值!$X$13:$AH$116,$W85*8+8,DX$2)*$AM85</f>
        <v>64</v>
      </c>
      <c r="DY85" s="14">
        <f>INDEX(装备数值!$X$13:$AH$116,$P85*8+1,DY$2)*$AF85+INDEX(装备数值!$X$13:$AH$116,$Q85*8+2,DY$2)*$AG85+INDEX(装备数值!$X$13:$AH$116,$S85*8+3,DY$2)*$AH85+INDEX(装备数值!$X$13:$AH$116,$R85*8+4,DY$2)*$AI85+INDEX(装备数值!$X$13:$AH$116,$T85*8+5,DY$2)*$AJ85+INDEX(装备数值!$X$13:$AH$116,$U85*8+6,DY$2)*$AK85+INDEX(装备数值!$X$13:$AH$116,$V85*8+7,DY$2)*$AL85+INDEX(装备数值!$X$13:$AH$116,$W85*8+8,DY$2)*$AM85</f>
        <v>64</v>
      </c>
      <c r="EA85" s="14">
        <f>INDEX(装备数值!$AN$17:$AN$117,MATCH(MIN($X85:$AE85),装备数值!$AO$17:$AO$117,1))</f>
        <v>44</v>
      </c>
      <c r="EB85" s="14">
        <f>IF(COUNTIF($P85:$W85,"&gt;"&amp;0)=8,INDEX(装备数值!AR$17:AR$117,$EA85+1),0)</f>
        <v>15840</v>
      </c>
      <c r="EC85" s="14">
        <f>IF(COUNTIF($P85:$W85,"&gt;"&amp;0)=8,INDEX(装备数值!AS$17:AS$117,$EA85+1),0)</f>
        <v>118800</v>
      </c>
      <c r="ED85" s="14">
        <f>IF(COUNTIF($P85:$W85,"&gt;"&amp;0)=8,INDEX(装备数值!AT$17:AT$117,$EA85+1),0)</f>
        <v>7920</v>
      </c>
      <c r="EE85" s="14">
        <f>IF(COUNTIF($P85:$W85,"&gt;"&amp;0)=8,INDEX(装备数值!AU$17:AU$117,$EA85+1),0)</f>
        <v>158400</v>
      </c>
      <c r="EF85" s="14">
        <f>IF(COUNTIF($P85:$W85,"&gt;"&amp;0)=8,INDEX(装备数值!AV$17:AV$117,$EA85+1),0)</f>
        <v>2992</v>
      </c>
      <c r="EH85" s="14">
        <f>INDEX(装备数值!$AY$17:$AY$77,MATCH(新怪物属性!AF85,装备数值!$AZ$17:$AZ$77,1))</f>
        <v>34</v>
      </c>
      <c r="EI85" s="26">
        <f>INDEX(装备数值!BA$17:BA$77,新怪物属性!EH85+1)</f>
        <v>0.59</v>
      </c>
      <c r="EJ85" s="26">
        <f>INDEX(装备数值!BA$17:BA$77,新怪物属性!EH85+1)</f>
        <v>0.59</v>
      </c>
      <c r="EL85" s="14">
        <f t="shared" si="144"/>
        <v>26</v>
      </c>
      <c r="EM85" s="14">
        <f>VLOOKUP(EL85,军阶与晶片数值!$W$6:$X$27,2)</f>
        <v>6</v>
      </c>
      <c r="EN85" s="14">
        <f>INDEX(军阶与晶片数值!Y$6:Y$27,$EM85+1)</f>
        <v>550</v>
      </c>
      <c r="EO85" s="14">
        <f>INDEX(军阶与晶片数值!Z$6:Z$27,$EM85+1)</f>
        <v>550</v>
      </c>
      <c r="EP85" s="14">
        <f>INDEX(军阶与晶片数值!AA$6:AA$27,$EM85+1)</f>
        <v>550</v>
      </c>
      <c r="EQ85" s="14">
        <f>INDEX(军阶与晶片数值!AB$6:AB$27,$EM85+1)</f>
        <v>550</v>
      </c>
      <c r="ER85" s="29">
        <f>INDEX(军阶与晶片数值!AC$6:AC$27,$EM85+1)</f>
        <v>35</v>
      </c>
      <c r="ES85" s="29">
        <f>INDEX(军阶与晶片数值!AD$6:AD$27,$EM85+1)</f>
        <v>17.5</v>
      </c>
      <c r="EU85" s="26">
        <f>INDEX(军阶与晶片数值!I$6:I$16,AN85+1)</f>
        <v>0.15</v>
      </c>
      <c r="EV85" s="26">
        <f>INDEX(军阶与晶片数值!M$6:M$16,AO85+1)</f>
        <v>0.15</v>
      </c>
      <c r="EW85" s="26">
        <f>INDEX(军阶与晶片数值!J$6:J$16,AP85+1)</f>
        <v>0.15</v>
      </c>
      <c r="EX85" s="26">
        <f>INDEX(军阶与晶片数值!K$6:K$16,AQ85+1)</f>
        <v>0.3</v>
      </c>
      <c r="EY85" s="26">
        <f>INDEX(军阶与晶片数值!L$6:L$16,AR85+1)</f>
        <v>0.3</v>
      </c>
      <c r="EZ85" s="28">
        <f>INDEX(军阶与晶片数值!N$6:N$16,AS85+1)</f>
        <v>0</v>
      </c>
      <c r="FA85" s="28">
        <f>INDEX(军阶与晶片数值!O$6:O$16,AT85+1)</f>
        <v>0</v>
      </c>
      <c r="FB85" s="28">
        <f>INDEX(军阶与晶片数值!P$6:P$16,AU85+1)</f>
        <v>0</v>
      </c>
      <c r="FC85" s="28">
        <f>INDEX(军阶与晶片数值!Q$6:Q$16,AV85+1)</f>
        <v>0</v>
      </c>
      <c r="FD85" s="26">
        <f>INDEX(军阶与晶片数值!R$6:R$16,AW85+1)</f>
        <v>0.13</v>
      </c>
      <c r="FE85" s="26">
        <f>INDEX(军阶与晶片数值!S$6:S$16,AX85+1)</f>
        <v>0.13</v>
      </c>
      <c r="FF85" s="26">
        <f>INDEX(军阶与晶片数值!T$6:T$16,AY85+1)</f>
        <v>0</v>
      </c>
      <c r="FG85" s="26">
        <f>INDEX(军阶与晶片数值!U$6:U$16,AZ85+1)</f>
        <v>0</v>
      </c>
      <c r="FI85" s="26">
        <f>INDEX(军阶与晶片数值!$C$6:$C$36,新怪物属性!$BA85+1)</f>
        <v>0.9</v>
      </c>
      <c r="FJ85" s="26">
        <f>INDEX(军阶与晶片数值!$C$6:$C$36,新怪物属性!$BA85+1)</f>
        <v>0.9</v>
      </c>
      <c r="FK85" s="26">
        <f>INDEX(军阶与晶片数值!$C$6:$C$36,新怪物属性!$BA85+1)</f>
        <v>0.9</v>
      </c>
      <c r="FL85" s="26">
        <f>INDEX(军阶与晶片数值!$C$6:$C$36,新怪物属性!$BA85+1)</f>
        <v>0.9</v>
      </c>
      <c r="FM85" s="26">
        <f>INDEX(军阶与晶片数值!$C$6:$C$36,新怪物属性!$BA85+1)</f>
        <v>0.9</v>
      </c>
      <c r="FO85" s="14">
        <f>INDEX(战舰突破!$H$6:$H$18,新怪物属性!$J85+1)+INDEX(战舰突破!$H$23:$H$35,新怪物属性!$K85+1)+INDEX(战舰突破!$H$40:$H$52,新怪物属性!$L85+1)</f>
        <v>200</v>
      </c>
      <c r="FP85" s="14">
        <f>INDEX(战舰突破!$I$6:$I$18,新怪物属性!$J85+1)+INDEX(战舰突破!$I$23:$I$35,新怪物属性!$K85+1)+INDEX(战舰突破!$I$40:$I$52,新怪物属性!$L85+1)</f>
        <v>200</v>
      </c>
      <c r="FQ85" s="14">
        <f>INDEX(战舰突破!$J$6:$J$18,新怪物属性!$J85+1)+INDEX(战舰突破!$J$23:$J$35,新怪物属性!$K85+1)+INDEX(战舰突破!$J$40:$J$52,新怪物属性!$L85+1)</f>
        <v>0</v>
      </c>
      <c r="FR85" s="14">
        <f>INDEX(战舰突破!$K$6:$K$18,新怪物属性!$J85+1)+INDEX(战舰突破!$K$23:$K$35,新怪物属性!$K85+1)+INDEX(战舰突破!$K$40:$K$52,新怪物属性!$L85+1)</f>
        <v>0</v>
      </c>
      <c r="FS85" s="14">
        <f>INDEX(战舰突破!$L$6:$L$18,新怪物属性!$J85+1)+INDEX(战舰突破!$L$23:$L$35,新怪物属性!$K85+1)+INDEX(战舰突破!$L$40:$L$52,新怪物属性!$L85+1)</f>
        <v>200</v>
      </c>
      <c r="FT85" s="18">
        <f>INDEX(战舰突破!$N$6:$N$18,新怪物属性!$J85+1)+INDEX(战舰突破!$N$23:$N$35,新怪物属性!$K85+1)+INDEX(战舰突破!$N$40:$N$52,新怪物属性!$L85+1)</f>
        <v>0</v>
      </c>
      <c r="FU85" s="18">
        <f>INDEX(战舰突破!$O$6:$O$18,新怪物属性!$J85+1)+INDEX(战舰突破!$O$23:$O$35,新怪物属性!$K85+1)+INDEX(战舰突破!$O$40:$O$52,新怪物属性!$L85+1)</f>
        <v>1.4</v>
      </c>
      <c r="FV85" s="18">
        <f>INDEX(战舰突破!$P$6:$P$18,新怪物属性!$J85+1)+INDEX(战舰突破!$P$23:$P$35,新怪物属性!$K85+1)+INDEX(战舰突破!$P$40:$P$52,新怪物属性!$L85+1)</f>
        <v>0</v>
      </c>
      <c r="FW85" s="18">
        <f>INDEX(战舰突破!$Q$6:$Q$18,新怪物属性!$J85+1)+INDEX(战舰突破!$Q$23:$Q$35,新怪物属性!$K85+1)+INDEX(战舰突破!$Q$40:$Q$52,新怪物属性!$L85+1)</f>
        <v>0.3</v>
      </c>
      <c r="FX85" s="18">
        <f>INDEX(战舰突破!$R$6:$R$18,新怪物属性!$J85+1)+INDEX(战舰突破!$R$23:$R$35,新怪物属性!$K85+1)+INDEX(战舰突破!$R$40:$R$52,新怪物属性!$L85+1)</f>
        <v>0</v>
      </c>
      <c r="FY85" s="18">
        <f>INDEX(战舰突破!$M$6:$M$18,新怪物属性!$J85+1)+INDEX(战舰突破!$M$23:$M$35,新怪物属性!$K85+1)+INDEX(战舰突破!$M$40:$M$52,新怪物属性!$L85+1)</f>
        <v>0.2</v>
      </c>
      <c r="FZ85" s="22">
        <f>INDEX(战舰突破!$W$6:$W$18,新怪物属性!$J85+1)+INDEX(战舰突破!$W$23:$W$35,新怪物属性!$K85+1)+INDEX(战舰突破!$W$40:$W$52,新怪物属性!$L85+1)</f>
        <v>0.5</v>
      </c>
      <c r="GC85" s="14">
        <f>INDEX(战舰突破!$S$6:$S$18,新怪物属性!$J85+1)</f>
        <v>0</v>
      </c>
      <c r="GD85" s="14">
        <f>INDEX(战舰突破!$T$6:$T$18,新怪物属性!$J85+1)</f>
        <v>1.1000000000000001</v>
      </c>
      <c r="GE85" s="14">
        <f>INDEX(战舰突破!$U$6:$U$18,新怪物属性!$J85+1)</f>
        <v>0.1</v>
      </c>
      <c r="GF85" s="14">
        <f>INDEX(战舰突破!$V$6:$V$18,新怪物属性!$J85+1)</f>
        <v>1</v>
      </c>
      <c r="GG85" s="14">
        <f>INDEX(战舰突破!$X$6:$X$18,新怪物属性!$J85+1)</f>
        <v>10</v>
      </c>
      <c r="GI85" s="14">
        <f>INDEX(战舰突破!$S$23:$S$35,新怪物属性!$J85+1)</f>
        <v>0.6</v>
      </c>
      <c r="GJ85" s="14">
        <f>INDEX(战舰突破!$T$23:$T$35,新怪物属性!$J85+1)</f>
        <v>0.55000000000000004</v>
      </c>
      <c r="GK85" s="14">
        <f>INDEX(战舰突破!$U$23:$U$35,新怪物属性!$J85+1)</f>
        <v>0.1</v>
      </c>
      <c r="GL85" s="14">
        <f>INDEX(战舰突破!$V$23:$V$35,新怪物属性!$J85+1)</f>
        <v>2</v>
      </c>
      <c r="GM85" s="14">
        <f>INDEX(战舰突破!$X$23:$X$35,新怪物属性!$J85+1)</f>
        <v>150</v>
      </c>
      <c r="GO85" s="14">
        <f>INDEX(战舰突破!$S$40:$S$52,新怪物属性!$J85+1)</f>
        <v>0.6</v>
      </c>
      <c r="GP85" s="14">
        <f>INDEX(战舰突破!$T$40:$T$52,新怪物属性!$J85+1)</f>
        <v>0.25</v>
      </c>
      <c r="GQ85" s="14">
        <f>INDEX(战舰突破!$U$40:$U$52,新怪物属性!$J85+1)</f>
        <v>0.2</v>
      </c>
      <c r="GR85" s="14">
        <f>INDEX(战舰突破!$V$40:$V$52,新怪物属性!$J85+1)</f>
        <v>1</v>
      </c>
      <c r="GS85" s="14">
        <f>INDEX(战舰突破!$X$40:$X$52,新怪物属性!$J85+1)</f>
        <v>250</v>
      </c>
      <c r="GV85" s="14">
        <v>2</v>
      </c>
      <c r="GW85" s="14">
        <v>30</v>
      </c>
      <c r="GX85" s="14">
        <v>1</v>
      </c>
      <c r="GY85" s="14">
        <v>28</v>
      </c>
      <c r="GZ85" s="14">
        <v>3</v>
      </c>
      <c r="HA85" s="14">
        <v>25</v>
      </c>
      <c r="HB85" s="14">
        <v>1</v>
      </c>
      <c r="HC85" s="14">
        <v>23</v>
      </c>
      <c r="HD85" s="14">
        <v>1</v>
      </c>
      <c r="HE85" s="14">
        <v>7</v>
      </c>
      <c r="HF85" s="14">
        <v>1</v>
      </c>
      <c r="HG85" s="14">
        <v>11</v>
      </c>
      <c r="HH85" s="14">
        <v>0</v>
      </c>
      <c r="HI85" s="14">
        <v>16</v>
      </c>
      <c r="HJ85" s="14">
        <v>1</v>
      </c>
      <c r="HK85" s="14">
        <v>6</v>
      </c>
      <c r="HL85" s="14">
        <v>0</v>
      </c>
      <c r="HM85" s="14">
        <v>0</v>
      </c>
      <c r="HN85" s="14">
        <v>0</v>
      </c>
      <c r="HO85" s="14">
        <v>0</v>
      </c>
      <c r="HP85" s="14">
        <v>0</v>
      </c>
      <c r="HQ85" s="14">
        <v>0</v>
      </c>
      <c r="HR85" s="14">
        <v>0</v>
      </c>
      <c r="HS85" s="14">
        <v>0</v>
      </c>
      <c r="HT85" s="14">
        <v>0</v>
      </c>
      <c r="HU85" s="14">
        <v>0</v>
      </c>
      <c r="HX85" s="14">
        <v>7</v>
      </c>
      <c r="HY85" s="14">
        <v>6</v>
      </c>
      <c r="IB85" s="14">
        <f>IF($GV85=0,0,INDEX(战宠!P$15:P$27,新怪物属性!$GV$3)*(INDEX(战宠!$U$7:$Y$10,1,新怪物属性!$GV85)))*(新怪物属性!$GW85+4)
+IF($GX85=0,0,INDEX(战宠!P$15:P$27,新怪物属性!$GX$3)*(INDEX(战宠!$U$7:$Y$10,1,新怪物属性!$GX85)))*(新怪物属性!$GY85+4)
+IF($GZ85=0,0,INDEX(战宠!P$15:P$27,新怪物属性!$GZ$3)*(INDEX(战宠!$U$7:$Y$10,1,新怪物属性!$GZ85)))*(新怪物属性!$HA85+4)
+IF($HB85=0,0,INDEX(战宠!P$15:P$27,新怪物属性!$HB$3)*(INDEX(战宠!$U$7:$Y$10,1,新怪物属性!$HB85)))*(新怪物属性!$HC85+4)
+IF($HD85=0,0,INDEX(战宠!P$15:P$27,新怪物属性!$HD$3)*(INDEX(战宠!$U$7:$Y$10,1,新怪物属性!$HD85)))*(新怪物属性!$HE85+4)
+IF($HF85=0,0,INDEX(战宠!P$15:P$27,新怪物属性!$HF$3)*(INDEX(战宠!$U$7:$Y$10,1,新怪物属性!$HF85)))*(新怪物属性!$HG85+4)
+IF($HH85=0,0,INDEX(战宠!P$15:P$27,新怪物属性!$HH$3)*(INDEX(战宠!$U$7:$Y$10,1,新怪物属性!$HH85)))*(新怪物属性!$HI85+4)
+IF($HJ85=0,0,INDEX(战宠!P$15:P$27,新怪物属性!$HJ$3)*(INDEX(战宠!$U$7:$Y$10,1,新怪物属性!$HJ85)))*(新怪物属性!$HK85+4)
+IF($HL85=0,0,INDEX(战宠!P$15:P$27,新怪物属性!$HL$3)*(INDEX(战宠!$U$7:$Y$10,1,新怪物属性!$HL85)))*(新怪物属性!$HM85+4)
+IF($HN85=0,0,INDEX(战宠!P$15:P$27,新怪物属性!$HN$3)*(INDEX(战宠!$U$7:$Y$10,1,新怪物属性!$HN85)))*(新怪物属性!$HO85+4)
+IF($HP85=0,0,INDEX(战宠!P$15:P$27,新怪物属性!$HP$3)*(INDEX(战宠!$U$7:$Y$10,1,新怪物属性!$HP85)))*(新怪物属性!$HQ85+4)
+IF($HR85=0,0,INDEX(战宠!P$15:P$27,新怪物属性!$HR$3)*(INDEX(战宠!$U$7:$Y$10,1,新怪物属性!$HR85)))*(新怪物属性!$HS85+4)
+IF($HT85=0,0,INDEX(战宠!P$15:P$27,新怪物属性!$HT$3)*(INDEX(战宠!$U$7:$Y$10,1,新怪物属性!$HT85)))*(新怪物属性!$HU85+4)</f>
        <v>180000</v>
      </c>
      <c r="IC85" s="14">
        <f>IF($GV85=0,0,INDEX(战宠!Q$15:Q$27,新怪物属性!$GV$3)*(INDEX(战宠!$U$7:$Y$10,1,新怪物属性!$GV85)))*(新怪物属性!$GW85+4)
+IF($GX85=0,0,INDEX(战宠!Q$15:Q$27,新怪物属性!$GX$3)*(INDEX(战宠!$U$7:$Y$10,1,新怪物属性!$GX85)))*(新怪物属性!$GY85+4)
+IF($GZ85=0,0,INDEX(战宠!Q$15:Q$27,新怪物属性!$GZ$3)*(INDEX(战宠!$U$7:$Y$10,1,新怪物属性!$GZ85)))*(新怪物属性!$HA85+4)
+IF($HB85=0,0,INDEX(战宠!Q$15:Q$27,新怪物属性!$HB$3)*(INDEX(战宠!$U$7:$Y$10,1,新怪物属性!$HB85)))*(新怪物属性!$HC85+4)
+IF($HD85=0,0,INDEX(战宠!Q$15:Q$27,新怪物属性!$HD$3)*(INDEX(战宠!$U$7:$Y$10,1,新怪物属性!$HD85)))*(新怪物属性!$HE85+4)
+IF($HF85=0,0,INDEX(战宠!Q$15:Q$27,新怪物属性!$HF$3)*(INDEX(战宠!$U$7:$Y$10,1,新怪物属性!$HF85)))*(新怪物属性!$HG85+4)
+IF($HH85=0,0,INDEX(战宠!Q$15:Q$27,新怪物属性!$HH$3)*(INDEX(战宠!$U$7:$Y$10,1,新怪物属性!$HH85)))*(新怪物属性!$HI85+4)
+IF($HJ85=0,0,INDEX(战宠!Q$15:Q$27,新怪物属性!$HJ$3)*(INDEX(战宠!$U$7:$Y$10,1,新怪物属性!$HJ85)))*(新怪物属性!$HK85+4)
+IF($HL85=0,0,INDEX(战宠!Q$15:Q$27,新怪物属性!$HL$3)*(INDEX(战宠!$U$7:$Y$10,1,新怪物属性!$HL85)))*(新怪物属性!$HM85+4)
+IF($HN85=0,0,INDEX(战宠!Q$15:Q$27,新怪物属性!$HN$3)*(INDEX(战宠!$U$7:$Y$10,1,新怪物属性!$HN85)))*(新怪物属性!$HO85+4)
+IF($HP85=0,0,INDEX(战宠!Q$15:Q$27,新怪物属性!$HP$3)*(INDEX(战宠!$U$7:$Y$10,1,新怪物属性!$HP85)))*(新怪物属性!$HQ85+4)
+IF($HR85=0,0,INDEX(战宠!Q$15:Q$27,新怪物属性!$HR$3)*(INDEX(战宠!$U$7:$Y$10,1,新怪物属性!$HR85)))*(新怪物属性!$HS85+4)
+IF($HT85=0,0,INDEX(战宠!Q$15:Q$27,新怪物属性!$HT$3)*(INDEX(战宠!$U$7:$Y$10,1,新怪物属性!$HT85)))*(新怪物属性!$HU85+4)</f>
        <v>1212000</v>
      </c>
      <c r="ID85" s="14">
        <f>IF($GV85=0,0,INDEX(战宠!R$15:R$27,新怪物属性!$GV$3)*(INDEX(战宠!$U$7:$Y$10,1,新怪物属性!$GV85)))*(新怪物属性!$GW85+4)
+IF($GX85=0,0,INDEX(战宠!R$15:R$27,新怪物属性!$GX$3)*(INDEX(战宠!$U$7:$Y$10,1,新怪物属性!$GX85)))*(新怪物属性!$GY85+4)
+IF($GZ85=0,0,INDEX(战宠!R$15:R$27,新怪物属性!$GZ$3)*(INDEX(战宠!$U$7:$Y$10,1,新怪物属性!$GZ85)))*(新怪物属性!$HA85+4)
+IF($HB85=0,0,INDEX(战宠!R$15:R$27,新怪物属性!$HB$3)*(INDEX(战宠!$U$7:$Y$10,1,新怪物属性!$HB85)))*(新怪物属性!$HC85+4)
+IF($HD85=0,0,INDEX(战宠!R$15:R$27,新怪物属性!$HD$3)*(INDEX(战宠!$U$7:$Y$10,1,新怪物属性!$HD85)))*(新怪物属性!$HE85+4)
+IF($HF85=0,0,INDEX(战宠!R$15:R$27,新怪物属性!$HF$3)*(INDEX(战宠!$U$7:$Y$10,1,新怪物属性!$HF85)))*(新怪物属性!$HG85+4)
+IF($HH85=0,0,INDEX(战宠!R$15:R$27,新怪物属性!$HH$3)*(INDEX(战宠!$U$7:$Y$10,1,新怪物属性!$HH85)))*(新怪物属性!$HI85+4)
+IF($HJ85=0,0,INDEX(战宠!R$15:R$27,新怪物属性!$HJ$3)*(INDEX(战宠!$U$7:$Y$10,1,新怪物属性!$HJ85)))*(新怪物属性!$HK85+4)
+IF($HL85=0,0,INDEX(战宠!R$15:R$27,新怪物属性!$HL$3)*(INDEX(战宠!$U$7:$Y$10,1,新怪物属性!$HL85)))*(新怪物属性!$HM85+4)
+IF($HN85=0,0,INDEX(战宠!R$15:R$27,新怪物属性!$HN$3)*(INDEX(战宠!$U$7:$Y$10,1,新怪物属性!$HN85)))*(新怪物属性!$HO85+4)
+IF($HP85=0,0,INDEX(战宠!R$15:R$27,新怪物属性!$HP$3)*(INDEX(战宠!$U$7:$Y$10,1,新怪物属性!$HP85)))*(新怪物属性!$HQ85+4)
+IF($HR85=0,0,INDEX(战宠!R$15:R$27,新怪物属性!$HR$3)*(INDEX(战宠!$U$7:$Y$10,1,新怪物属性!$HR85)))*(新怪物属性!$HS85+4)
+IF($HT85=0,0,INDEX(战宠!R$15:R$27,新怪物属性!$HT$3)*(INDEX(战宠!$U$7:$Y$10,1,新怪物属性!$HT85)))*(新怪物属性!$HU85+4)</f>
        <v>99200</v>
      </c>
      <c r="IE85" s="14">
        <f>IF($GV85=0,0,INDEX(战宠!S$15:S$27,新怪物属性!$GV$3)*(INDEX(战宠!$U$7:$Y$10,1,新怪物属性!$GV85)))*(新怪物属性!$GW85+4)
+IF($GX85=0,0,INDEX(战宠!S$15:S$27,新怪物属性!$GX$3)*(INDEX(战宠!$U$7:$Y$10,1,新怪物属性!$GX85)))*(新怪物属性!$GY85+4)
+IF($GZ85=0,0,INDEX(战宠!S$15:S$27,新怪物属性!$GZ$3)*(INDEX(战宠!$U$7:$Y$10,1,新怪物属性!$GZ85)))*(新怪物属性!$HA85+4)
+IF($HB85=0,0,INDEX(战宠!S$15:S$27,新怪物属性!$HB$3)*(INDEX(战宠!$U$7:$Y$10,1,新怪物属性!$HB85)))*(新怪物属性!$HC85+4)
+IF($HD85=0,0,INDEX(战宠!S$15:S$27,新怪物属性!$HD$3)*(INDEX(战宠!$U$7:$Y$10,1,新怪物属性!$HD85)))*(新怪物属性!$HE85+4)
+IF($HF85=0,0,INDEX(战宠!S$15:S$27,新怪物属性!$HF$3)*(INDEX(战宠!$U$7:$Y$10,1,新怪物属性!$HF85)))*(新怪物属性!$HG85+4)
+IF($HH85=0,0,INDEX(战宠!S$15:S$27,新怪物属性!$HH$3)*(INDEX(战宠!$U$7:$Y$10,1,新怪物属性!$HH85)))*(新怪物属性!$HI85+4)
+IF($HJ85=0,0,INDEX(战宠!S$15:S$27,新怪物属性!$HJ$3)*(INDEX(战宠!$U$7:$Y$10,1,新怪物属性!$HJ85)))*(新怪物属性!$HK85+4)
+IF($HL85=0,0,INDEX(战宠!S$15:S$27,新怪物属性!$HL$3)*(INDEX(战宠!$U$7:$Y$10,1,新怪物属性!$HL85)))*(新怪物属性!$HM85+4)
+IF($HN85=0,0,INDEX(战宠!S$15:S$27,新怪物属性!$HN$3)*(INDEX(战宠!$U$7:$Y$10,1,新怪物属性!$HN85)))*(新怪物属性!$HO85+4)
+IF($HP85=0,0,INDEX(战宠!S$15:S$27,新怪物属性!$HP$3)*(INDEX(战宠!$U$7:$Y$10,1,新怪物属性!$HP85)))*(新怪物属性!$HQ85+4)
+IF($HR85=0,0,INDEX(战宠!S$15:S$27,新怪物属性!$HR$3)*(INDEX(战宠!$U$7:$Y$10,1,新怪物属性!$HR85)))*(新怪物属性!$HS85+4)
+IF($HT85=0,0,INDEX(战宠!S$15:S$27,新怪物属性!$HT$3)*(INDEX(战宠!$U$7:$Y$10,1,新怪物属性!$HT85)))*(新怪物属性!$HU85+4)</f>
        <v>2490000</v>
      </c>
      <c r="IF85" s="14">
        <f>IF($GV85=0,0,INDEX(战宠!T$15:T$27,新怪物属性!$GV$3)*(INDEX(战宠!$U$7:$Y$10,1,新怪物属性!$GV85)))*(新怪物属性!$GW85+4)
+IF($GX85=0,0,INDEX(战宠!T$15:T$27,新怪物属性!$GX$3)*(INDEX(战宠!$U$7:$Y$10,1,新怪物属性!$GX85)))*(新怪物属性!$GY85+4)
+IF($GZ85=0,0,INDEX(战宠!T$15:T$27,新怪物属性!$GZ$3)*(INDEX(战宠!$U$7:$Y$10,1,新怪物属性!$GZ85)))*(新怪物属性!$HA85+4)
+IF($HB85=0,0,INDEX(战宠!T$15:T$27,新怪物属性!$HB$3)*(INDEX(战宠!$U$7:$Y$10,1,新怪物属性!$HB85)))*(新怪物属性!$HC85+4)
+IF($HD85=0,0,INDEX(战宠!T$15:T$27,新怪物属性!$HD$3)*(INDEX(战宠!$U$7:$Y$10,1,新怪物属性!$HD85)))*(新怪物属性!$HE85+4)
+IF($HF85=0,0,INDEX(战宠!T$15:T$27,新怪物属性!$HF$3)*(INDEX(战宠!$U$7:$Y$10,1,新怪物属性!$HF85)))*(新怪物属性!$HG85+4)
+IF($HH85=0,0,INDEX(战宠!T$15:T$27,新怪物属性!$HH$3)*(INDEX(战宠!$U$7:$Y$10,1,新怪物属性!$HH85)))*(新怪物属性!$HI85+4)
+IF($HJ85=0,0,INDEX(战宠!T$15:T$27,新怪物属性!$HJ$3)*(INDEX(战宠!$U$7:$Y$10,1,新怪物属性!$HJ85)))*(新怪物属性!$HK85+4)
+IF($HL85=0,0,INDEX(战宠!T$15:T$27,新怪物属性!$HL$3)*(INDEX(战宠!$U$7:$Y$10,1,新怪物属性!$HL85)))*(新怪物属性!$HM85+4)
+IF($HN85=0,0,INDEX(战宠!T$15:T$27,新怪物属性!$HN$3)*(INDEX(战宠!$U$7:$Y$10,1,新怪物属性!$HN85)))*(新怪物属性!$HO85+4)
+IF($HP85=0,0,INDEX(战宠!T$15:T$27,新怪物属性!$HP$3)*(INDEX(战宠!$U$7:$Y$10,1,新怪物属性!$HP85)))*(新怪物属性!$HQ85+4)
+IF($HR85=0,0,INDEX(战宠!T$15:T$27,新怪物属性!$HR$3)*(INDEX(战宠!$U$7:$Y$10,1,新怪物属性!$HR85)))*(新怪物属性!$HS85+4)
+IF($HT85=0,0,INDEX(战宠!T$15:T$27,新怪物属性!$HT$3)*(INDEX(战宠!$U$7:$Y$10,1,新怪物属性!$HT85)))*(新怪物属性!$HU85+4)</f>
        <v>50255</v>
      </c>
      <c r="II85" s="14">
        <f>IF(HX85=0,0,INDEX(战宠!$D$15:$D$27,新怪物属性!HX85))</f>
        <v>0.3</v>
      </c>
      <c r="IJ85" s="14">
        <f>IF(HY85=0,0,INDEX(战宠!$D$15:$D$27,新怪物属性!HY85))</f>
        <v>0.2</v>
      </c>
      <c r="IM85" s="14">
        <f t="shared" si="189"/>
        <v>1392705</v>
      </c>
      <c r="IN85" s="14">
        <f t="shared" si="190"/>
        <v>1280694</v>
      </c>
      <c r="IO85" s="14">
        <f t="shared" si="191"/>
        <v>1281742</v>
      </c>
      <c r="IP85" s="14">
        <f t="shared" si="192"/>
        <v>1392705</v>
      </c>
      <c r="IQ85" s="14">
        <f t="shared" si="193"/>
        <v>1392705</v>
      </c>
      <c r="IR85" s="14">
        <f t="shared" si="145"/>
        <v>18664035</v>
      </c>
      <c r="IS85" s="14">
        <f t="shared" si="146"/>
        <v>485683</v>
      </c>
      <c r="IT85" s="14">
        <f t="shared" si="147"/>
        <v>12215439</v>
      </c>
      <c r="IU85" s="14">
        <f t="shared" si="148"/>
        <v>285371</v>
      </c>
      <c r="IV85" s="28">
        <f t="shared" si="149"/>
        <v>33390</v>
      </c>
      <c r="IW85" s="28">
        <f t="shared" si="150"/>
        <v>32418</v>
      </c>
      <c r="IX85" s="28">
        <f t="shared" si="151"/>
        <v>33390</v>
      </c>
      <c r="IY85" s="28">
        <f t="shared" si="152"/>
        <v>32418</v>
      </c>
      <c r="IZ85" s="28">
        <f t="shared" si="153"/>
        <v>2.0662049999999996</v>
      </c>
      <c r="JA85" s="28">
        <f t="shared" si="154"/>
        <v>1.8865349999999996</v>
      </c>
      <c r="JB85" s="28">
        <f t="shared" si="155"/>
        <v>99</v>
      </c>
      <c r="JC85" s="28">
        <f t="shared" si="156"/>
        <v>81.5</v>
      </c>
      <c r="JD85" s="14">
        <f t="shared" si="157"/>
        <v>1</v>
      </c>
      <c r="JE85" s="14">
        <f t="shared" si="158"/>
        <v>1.6</v>
      </c>
      <c r="JF85" s="14">
        <f t="shared" si="159"/>
        <v>1.6</v>
      </c>
      <c r="JG85" s="18">
        <f t="shared" si="160"/>
        <v>2.3000000000000003</v>
      </c>
      <c r="JH85" s="18">
        <f t="shared" si="161"/>
        <v>1.75</v>
      </c>
      <c r="JI85" s="18">
        <f t="shared" si="162"/>
        <v>1.45</v>
      </c>
      <c r="JJ85" s="29">
        <f t="shared" si="194"/>
        <v>33540</v>
      </c>
      <c r="JK85" s="29">
        <f t="shared" si="194"/>
        <v>33840</v>
      </c>
      <c r="JL85" s="29">
        <f t="shared" si="194"/>
        <v>33840</v>
      </c>
      <c r="JM85" s="26">
        <f t="shared" si="163"/>
        <v>0.1</v>
      </c>
      <c r="JN85" s="26">
        <f t="shared" si="164"/>
        <v>0.1</v>
      </c>
      <c r="JO85" s="26">
        <f t="shared" si="165"/>
        <v>0.2</v>
      </c>
      <c r="JP85" s="14">
        <f t="shared" si="166"/>
        <v>3</v>
      </c>
      <c r="JQ85" s="14">
        <f t="shared" si="167"/>
        <v>4</v>
      </c>
      <c r="JR85" s="14">
        <f t="shared" si="168"/>
        <v>3</v>
      </c>
      <c r="JS85" s="14">
        <f t="shared" si="169"/>
        <v>10</v>
      </c>
      <c r="JT85" s="14">
        <f t="shared" si="170"/>
        <v>150</v>
      </c>
      <c r="JU85" s="14">
        <f t="shared" si="171"/>
        <v>250</v>
      </c>
      <c r="JV85">
        <v>81</v>
      </c>
      <c r="JW85" s="14">
        <f t="shared" si="195"/>
        <v>98556848</v>
      </c>
      <c r="JY85" s="14">
        <f t="shared" si="226"/>
        <v>971366</v>
      </c>
      <c r="JZ85" s="14">
        <f t="shared" si="196"/>
        <v>811705</v>
      </c>
      <c r="KA85" s="29">
        <f t="shared" si="197"/>
        <v>31121</v>
      </c>
      <c r="KB85" s="29">
        <f t="shared" si="198"/>
        <v>22269</v>
      </c>
      <c r="KC85" s="29">
        <f t="shared" si="199"/>
        <v>24780</v>
      </c>
      <c r="KD85" s="29">
        <f t="shared" si="200"/>
        <v>28861</v>
      </c>
      <c r="KE85" s="14">
        <f t="shared" si="224"/>
        <v>2.0662049999999996</v>
      </c>
      <c r="KF85" s="14">
        <f t="shared" si="225"/>
        <v>1.8865349999999996</v>
      </c>
      <c r="KG85" s="14">
        <f t="shared" si="201"/>
        <v>696322.18260569347</v>
      </c>
      <c r="KH85" s="26">
        <f t="shared" si="172"/>
        <v>0.42518782213680434</v>
      </c>
      <c r="KI85" s="26">
        <f t="shared" si="173"/>
        <v>0.64037591025388707</v>
      </c>
      <c r="KJ85" s="29">
        <f t="shared" si="202"/>
        <v>196208</v>
      </c>
      <c r="KK85" s="29">
        <f t="shared" si="203"/>
        <v>610734</v>
      </c>
      <c r="KL85" s="29">
        <f t="shared" si="204"/>
        <v>675875</v>
      </c>
      <c r="KM85" s="23">
        <f t="shared" si="205"/>
        <v>470898</v>
      </c>
      <c r="KN85" s="23">
        <f t="shared" si="206"/>
        <v>238861</v>
      </c>
      <c r="KO85" s="26">
        <f t="shared" si="174"/>
        <v>0.5070576540755467</v>
      </c>
      <c r="KP85" s="26">
        <f t="shared" si="175"/>
        <v>0.51482355864811136</v>
      </c>
      <c r="KQ85" s="26">
        <f t="shared" si="176"/>
        <v>0.61482355864811133</v>
      </c>
      <c r="KR85" s="26">
        <f t="shared" si="207"/>
        <v>0.10705765407554668</v>
      </c>
      <c r="KS85" s="26">
        <v>0.1</v>
      </c>
      <c r="KT85" s="29">
        <f t="shared" si="177"/>
        <v>1.8000000000000003</v>
      </c>
      <c r="KU85" s="29">
        <f t="shared" si="178"/>
        <v>3.5572763419483104</v>
      </c>
      <c r="KV85" s="29">
        <f t="shared" si="179"/>
        <v>3.224850894632207</v>
      </c>
      <c r="KW85" s="29">
        <f t="shared" si="180"/>
        <v>1765872</v>
      </c>
      <c r="KX85" s="29">
        <f t="shared" si="181"/>
        <v>1448366.4062823062</v>
      </c>
      <c r="KY85" s="29">
        <f t="shared" si="182"/>
        <v>1089798.0492047714</v>
      </c>
      <c r="KZ85" s="29">
        <f t="shared" si="183"/>
        <v>9482757</v>
      </c>
      <c r="LA85" s="14">
        <f t="shared" si="184"/>
        <v>4304036.46</v>
      </c>
      <c r="LE85" s="14">
        <v>1</v>
      </c>
      <c r="LF85" s="14">
        <v>1</v>
      </c>
      <c r="LG85" s="14">
        <v>480</v>
      </c>
      <c r="LH85" s="14">
        <v>80</v>
      </c>
      <c r="LI85" s="14">
        <v>60</v>
      </c>
      <c r="LJ85" s="14">
        <v>60</v>
      </c>
      <c r="LK85" s="14">
        <v>60</v>
      </c>
      <c r="LL85" s="23">
        <f t="shared" si="208"/>
        <v>602316677</v>
      </c>
      <c r="LM85" s="23">
        <f t="shared" si="209"/>
        <v>1</v>
      </c>
      <c r="LN85" s="23">
        <f t="shared" si="210"/>
        <v>602316.68000000005</v>
      </c>
      <c r="LO85" s="14">
        <v>1</v>
      </c>
      <c r="LP85" s="14">
        <v>1</v>
      </c>
      <c r="LQ85" s="14">
        <v>240</v>
      </c>
      <c r="LR85" s="14">
        <v>35</v>
      </c>
      <c r="LS85" s="14">
        <v>22</v>
      </c>
      <c r="LT85" s="14">
        <v>30</v>
      </c>
      <c r="LU85" s="14">
        <v>30</v>
      </c>
      <c r="LV85" s="23">
        <f t="shared" si="211"/>
        <v>315672667</v>
      </c>
      <c r="LW85" s="23">
        <f t="shared" si="212"/>
        <v>1</v>
      </c>
      <c r="LX85" s="23">
        <f t="shared" si="213"/>
        <v>315672.67</v>
      </c>
      <c r="MB85">
        <f t="shared" si="185"/>
        <v>2.4313713591862043</v>
      </c>
      <c r="MC85">
        <f t="shared" si="186"/>
        <v>5.0237116592073301</v>
      </c>
      <c r="ME85" s="14">
        <v>10</v>
      </c>
      <c r="MF85" s="14">
        <v>2</v>
      </c>
      <c r="MG85" s="14">
        <v>1.5</v>
      </c>
      <c r="MH85" s="23">
        <f t="shared" si="187"/>
        <v>15714933</v>
      </c>
      <c r="MI85" s="23">
        <f t="shared" si="214"/>
        <v>1</v>
      </c>
      <c r="MJ85" s="23">
        <f t="shared" si="215"/>
        <v>15714.93</v>
      </c>
      <c r="MK85" s="14">
        <v>30</v>
      </c>
      <c r="ML85" s="14">
        <v>6</v>
      </c>
      <c r="MM85" s="14">
        <v>4</v>
      </c>
      <c r="MN85" s="23">
        <f t="shared" si="188"/>
        <v>45401123</v>
      </c>
      <c r="MO85" s="23">
        <f t="shared" si="216"/>
        <v>1</v>
      </c>
      <c r="MP85" s="23">
        <f t="shared" si="217"/>
        <v>45401.120000000003</v>
      </c>
      <c r="MR85" s="23">
        <f t="shared" si="218"/>
        <v>60534831</v>
      </c>
      <c r="MS85" s="23">
        <f t="shared" si="219"/>
        <v>1</v>
      </c>
      <c r="MT85" s="23">
        <f t="shared" si="220"/>
        <v>60534.83</v>
      </c>
      <c r="MU85" s="23">
        <f t="shared" si="221"/>
        <v>23572400</v>
      </c>
      <c r="MV85" s="23">
        <f t="shared" si="222"/>
        <v>1</v>
      </c>
      <c r="MW85" s="23">
        <f t="shared" si="223"/>
        <v>23572.400000000001</v>
      </c>
    </row>
    <row r="86" spans="1:361" ht="16.5" x14ac:dyDescent="0.2">
      <c r="C86" s="14">
        <v>14</v>
      </c>
      <c r="D86" s="14">
        <v>460</v>
      </c>
      <c r="E86" s="14"/>
      <c r="F86" s="14"/>
      <c r="G86" s="14">
        <v>460</v>
      </c>
      <c r="H86" s="14">
        <v>460</v>
      </c>
      <c r="I86" s="14">
        <v>460</v>
      </c>
      <c r="J86" s="14">
        <v>9</v>
      </c>
      <c r="K86" s="14">
        <v>9</v>
      </c>
      <c r="L86" s="14">
        <v>8</v>
      </c>
      <c r="M86" s="14">
        <v>5</v>
      </c>
      <c r="N86" s="14">
        <v>5</v>
      </c>
      <c r="O86" s="14">
        <v>5</v>
      </c>
      <c r="P86" s="14">
        <v>8</v>
      </c>
      <c r="Q86" s="14">
        <v>8</v>
      </c>
      <c r="R86" s="14">
        <v>8</v>
      </c>
      <c r="S86" s="14">
        <v>8</v>
      </c>
      <c r="T86" s="14">
        <v>8</v>
      </c>
      <c r="U86" s="14">
        <v>8</v>
      </c>
      <c r="V86" s="14">
        <v>8</v>
      </c>
      <c r="W86" s="14">
        <v>8</v>
      </c>
      <c r="X86" s="14">
        <v>460</v>
      </c>
      <c r="Y86" s="14">
        <v>460</v>
      </c>
      <c r="Z86" s="14">
        <v>460</v>
      </c>
      <c r="AA86" s="14">
        <v>460</v>
      </c>
      <c r="AB86" s="14">
        <v>460</v>
      </c>
      <c r="AC86" s="14">
        <v>460</v>
      </c>
      <c r="AD86" s="14">
        <v>460</v>
      </c>
      <c r="AE86" s="14">
        <v>460</v>
      </c>
      <c r="AF86" s="14">
        <v>70</v>
      </c>
      <c r="AG86" s="14">
        <v>65</v>
      </c>
      <c r="AH86" s="14">
        <v>65</v>
      </c>
      <c r="AI86" s="14">
        <v>65</v>
      </c>
      <c r="AJ86" s="14">
        <v>65</v>
      </c>
      <c r="AK86" s="14">
        <v>65</v>
      </c>
      <c r="AL86" s="14">
        <v>66</v>
      </c>
      <c r="AM86" s="14">
        <v>66</v>
      </c>
      <c r="AN86" s="14">
        <v>4</v>
      </c>
      <c r="AO86" s="14">
        <v>4</v>
      </c>
      <c r="AP86" s="14">
        <v>4</v>
      </c>
      <c r="AQ86" s="14">
        <v>4</v>
      </c>
      <c r="AR86" s="14">
        <v>4</v>
      </c>
      <c r="AS86" s="14">
        <v>0</v>
      </c>
      <c r="AT86" s="14">
        <v>0</v>
      </c>
      <c r="AU86" s="14">
        <v>0</v>
      </c>
      <c r="AV86" s="14">
        <v>0</v>
      </c>
      <c r="AW86" s="14">
        <v>3</v>
      </c>
      <c r="AX86" s="14">
        <v>3</v>
      </c>
      <c r="AY86" s="14">
        <v>0</v>
      </c>
      <c r="AZ86" s="14">
        <v>0</v>
      </c>
      <c r="BA86" s="14">
        <v>18</v>
      </c>
      <c r="BF86" s="14">
        <f>ROUND((INDEX(新战舰养成!S$6:S$18,新怪物属性!$J86+1)+INDEX(新战舰养成!D$6:D$18,新怪物属性!$J86+1)*(新怪物属性!$G86-1))*INDEX(战舰突破!$D$6:$D$18,新怪物属性!$M86+1),0)</f>
        <v>194365</v>
      </c>
      <c r="BG86" s="14">
        <f>ROUND((INDEX(新战舰养成!T$6:T$18,新怪物属性!$J86+1)+INDEX(新战舰养成!E$6:E$18,新怪物属性!$J86+1)*(新怪物属性!$G86-1))*INDEX(战舰突破!$D$6:$D$18,新怪物属性!$M86+1),0)</f>
        <v>1554822</v>
      </c>
      <c r="BH86" s="14">
        <f>ROUND((INDEX(新战舰养成!U$6:U$18,新怪物属性!$J86+1)+INDEX(新战舰养成!F$6:F$18,新怪物属性!$J86+1)*(新怪物属性!$G86-1))*INDEX(战舰突破!$D$6:$D$18,新怪物属性!$M86+1),0)</f>
        <v>97309</v>
      </c>
      <c r="BI86" s="14">
        <f>ROUND((INDEX(新战舰养成!V$6:V$18,新怪物属性!$J86+1)+INDEX(新战舰养成!G$6:G$18,新怪物属性!$J86+1)*(新怪物属性!$G86-1))*INDEX(战舰突破!$D$6:$D$18,新怪物属性!$M86+1),0)</f>
        <v>480</v>
      </c>
      <c r="BJ86" s="14">
        <f>ROUND((INDEX(新战舰养成!W$6:W$18,新怪物属性!$J86+1)+INDEX(新战舰养成!H$6:H$18,新怪物属性!$J86+1)*(新怪物属性!$G86-1))*INDEX(战舰突破!$D$6:$D$18,新怪物属性!$M86+1),0)</f>
        <v>6</v>
      </c>
      <c r="BL86" s="14">
        <f>IF($H86&gt;0,ROUND((INDEX(新战舰养成!X$6:X$18,新怪物属性!$K86+1)+INDEX(新战舰养成!I$6:I$18,新怪物属性!$K86+1)*(新怪物属性!$H86-1))*INDEX(战舰突破!$D$6:$D$18,新怪物属性!$N86+1),0),0)</f>
        <v>194813</v>
      </c>
      <c r="BM86" s="14">
        <f>IF($H86&gt;0,ROUND((INDEX(新战舰养成!Y$6:Y$18,新怪物属性!$K86+1)+INDEX(新战舰养成!J$6:J$18,新怪物属性!$K86+1)*(新怪物属性!$H86-1))*INDEX(战舰突破!$D$6:$D$18,新怪物属性!$N86+1),0),0)</f>
        <v>0</v>
      </c>
      <c r="BN86" s="14">
        <f>IF($H86&gt;0,ROUND((INDEX(新战舰养成!Z$6:Z$18,新怪物属性!$K86+1)+INDEX(新战舰养成!K$6:K$18,新怪物属性!$K86+1)*(新怪物属性!$H86-1))*INDEX(战舰突破!$D$6:$D$18,新怪物属性!$N86+1),0),0)</f>
        <v>0</v>
      </c>
      <c r="BO86" s="14">
        <f>IF($H86&gt;0,ROUND((INDEX(新战舰养成!AA$6:AA$18,新怪物属性!$K86+1)+INDEX(新战舰养成!L$6:L$18,新怪物属性!$K86+1)*(新怪物属性!$H86-1))*INDEX(战舰突破!$D$6:$D$18,新怪物属性!$N86+1),0),0)</f>
        <v>1943648</v>
      </c>
      <c r="BP86" s="14">
        <f>IF($H86&gt;0,ROUND((INDEX(新战舰养成!AB$6:AB$18,新怪物属性!$K86+1)+INDEX(新战舰养成!M$6:M$18,新怪物属性!$K86+1)*(新怪物属性!$H86-1))*INDEX(战舰突破!$D$6:$D$18,新怪物属性!$N86+1),0),0)</f>
        <v>38755</v>
      </c>
      <c r="BR86" s="14">
        <f>IF($I86&gt;0,ROUND((INDEX(新战舰养成!AC$6:AC$18,新怪物属性!$L86+1)+INDEX(新战舰养成!I$6:I$18,新怪物属性!$L86+1)*(新怪物属性!$I86-1))*INDEX(战舰突破!$D$6:$D$18,新怪物属性!$O86+1),0),0)</f>
        <v>143261</v>
      </c>
      <c r="BS86" s="14">
        <f>IF($I86&gt;0,ROUND((INDEX(新战舰养成!AD$6:AD$18,新怪物属性!$L86+1)+INDEX(新战舰养成!J$6:J$18,新怪物属性!$L86+1)*(新怪物属性!$I86-1))*INDEX(战舰突破!$D$6:$D$18,新怪物属性!$O86+1),0),0)</f>
        <v>0</v>
      </c>
      <c r="BT86" s="14">
        <f>IF($I86&gt;0,ROUND((INDEX(新战舰养成!AE$6:AE$18,新怪物属性!$L86+1)+INDEX(新战舰养成!K$6:K$18,新怪物属性!$L86+1)*(新怪物属性!$I86-1))*INDEX(战舰突破!$D$6:$D$18,新怪物属性!$O86+1),0),0)</f>
        <v>0</v>
      </c>
      <c r="BU86" s="14">
        <f>IF($I86&gt;0,ROUND((INDEX(新战舰养成!AF$6:AF$18,新怪物属性!$L86+1)+INDEX(新战舰养成!L$6:L$18,新怪物属性!$L86+1)*(新怪物属性!$I86-1))*INDEX(战舰突破!$D$6:$D$18,新怪物属性!$O86+1),0),0)</f>
        <v>968864</v>
      </c>
      <c r="BV86" s="14">
        <f>IF($I86&gt;0,ROUND((INDEX(新战舰养成!AG$6:AG$18,新怪物属性!$L86+1)+INDEX(新战舰养成!M$6:M$18,新怪物属性!$L86+1)*(新怪物属性!$I86-1))*INDEX(战舰突破!$D$6:$D$18,新怪物属性!$O86+1),0),0)</f>
        <v>37794</v>
      </c>
      <c r="BY86" s="14">
        <f>(INDEX(装备数值!$C$13:$G$116,新怪物属性!$P88*8+1,BY$2)+INDEX(装备数值!$C$13:$G$116,新怪物属性!$Q88*8+2,BY$2)+INDEX(装备数值!$C$13:$G$116,新怪物属性!$S88*8+3,BY$2)+INDEX(装备数值!$C$13:$G$116,新怪物属性!$R88*8+4,BY$2)+INDEX(装备数值!$C$13:$G$116,新怪物属性!$T88*8+5,BY$2)+INDEX(装备数值!$C$13:$G$116,新怪物属性!$U88*8+6,BY$2)+INDEX(装备数值!$C$13:$G$116,新怪物属性!$V88*8+7,BY$2)+INDEX(装备数值!$C$13:$G$116,新怪物属性!$W88*8+8,BY$2))</f>
        <v>49700</v>
      </c>
      <c r="BZ86" s="14">
        <f>(INDEX(装备数值!$C$13:$G$116,新怪物属性!$P88*8+1,BZ$2)+INDEX(装备数值!$C$13:$G$116,新怪物属性!$Q88*8+2,BZ$2)+INDEX(装备数值!$C$13:$G$116,新怪物属性!$S88*8+3,BZ$2)+INDEX(装备数值!$C$13:$G$116,新怪物属性!$R88*8+4,BZ$2)+INDEX(装备数值!$C$13:$G$116,新怪物属性!$T88*8+5,BZ$2)+INDEX(装备数值!$C$13:$G$116,新怪物属性!$U88*8+6,BZ$2)+INDEX(装备数值!$C$13:$G$116,新怪物属性!$V88*8+7,BZ$2)+INDEX(装备数值!$C$13:$G$116,新怪物属性!$W88*8+8,BZ$2))</f>
        <v>420000</v>
      </c>
      <c r="CA86" s="14">
        <f>(INDEX(装备数值!$C$13:$G$116,新怪物属性!$P88*8+1,CA$2)+INDEX(装备数值!$C$13:$G$116,新怪物属性!$Q88*8+2,CA$2)+INDEX(装备数值!$C$13:$G$116,新怪物属性!$S88*8+3,CA$2)+INDEX(装备数值!$C$13:$G$116,新怪物属性!$R88*8+4,CA$2)+INDEX(装备数值!$C$13:$G$116,新怪物属性!$T88*8+5,CA$2)+INDEX(装备数值!$C$13:$G$116,新怪物属性!$U88*8+6,CA$2)+INDEX(装备数值!$C$13:$G$116,新怪物属性!$V88*8+7,CA$2)+INDEX(装备数值!$C$13:$G$116,新怪物属性!$W88*8+8,CA$2))</f>
        <v>25550</v>
      </c>
      <c r="CB86" s="14">
        <f>(INDEX(装备数值!$C$13:$G$116,新怪物属性!$P88*8+1,CB$2)+INDEX(装备数值!$C$13:$G$116,新怪物属性!$Q88*8+2,CB$2)+INDEX(装备数值!$C$13:$G$116,新怪物属性!$S88*8+3,CB$2)+INDEX(装备数值!$C$13:$G$116,新怪物属性!$R88*8+4,CB$2)+INDEX(装备数值!$C$13:$G$116,新怪物属性!$T88*8+5,CB$2)+INDEX(装备数值!$C$13:$G$116,新怪物属性!$U88*8+6,CB$2)+INDEX(装备数值!$C$13:$G$116,新怪物属性!$V88*8+7,CB$2)+INDEX(装备数值!$C$13:$G$116,新怪物属性!$W88*8+8,CB$2))</f>
        <v>560000</v>
      </c>
      <c r="CC86" s="14">
        <f>(INDEX(装备数值!$C$13:$G$116,新怪物属性!$P88*8+1,CC$2)+INDEX(装备数值!$C$13:$G$116,新怪物属性!$Q88*8+2,CC$2)+INDEX(装备数值!$C$13:$G$116,新怪物属性!$S88*8+3,CC$2)+INDEX(装备数值!$C$13:$G$116,新怪物属性!$R88*8+4,CC$2)+INDEX(装备数值!$C$13:$G$116,新怪物属性!$T88*8+5,CC$2)+INDEX(装备数值!$C$13:$G$116,新怪物属性!$U88*8+6,CC$2)+INDEX(装备数值!$C$13:$G$116,新怪物属性!$V88*8+7,CC$2)+INDEX(装备数值!$C$13:$G$116,新怪物属性!$W88*8+8,CC$2))</f>
        <v>9900</v>
      </c>
      <c r="CF86" s="14">
        <f t="shared" si="143"/>
        <v>4</v>
      </c>
      <c r="CG86" s="14">
        <f t="shared" si="227"/>
        <v>4</v>
      </c>
      <c r="CH86" s="14">
        <f t="shared" si="227"/>
        <v>4</v>
      </c>
      <c r="CI86" s="14">
        <f t="shared" si="227"/>
        <v>4</v>
      </c>
      <c r="CJ86" s="14">
        <f t="shared" si="227"/>
        <v>4</v>
      </c>
      <c r="CK86" s="14">
        <f t="shared" si="227"/>
        <v>4</v>
      </c>
      <c r="CL86" s="14">
        <f t="shared" si="227"/>
        <v>4</v>
      </c>
      <c r="CM86" s="14">
        <f t="shared" si="227"/>
        <v>4</v>
      </c>
      <c r="CN86" s="14">
        <f t="shared" si="227"/>
        <v>0</v>
      </c>
      <c r="CO86" s="14">
        <f t="shared" si="227"/>
        <v>0</v>
      </c>
      <c r="CP86" s="14">
        <f t="shared" si="227"/>
        <v>0</v>
      </c>
      <c r="CQ86" s="14">
        <f t="shared" si="227"/>
        <v>0</v>
      </c>
      <c r="CR86" s="14">
        <f t="shared" si="227"/>
        <v>0</v>
      </c>
      <c r="CS86" s="14">
        <f>SUMIFS(装备数值!BL$50:BL$101,装备数值!$BG$50:$BG$101,"="&amp;新怪物属性!$CF$2,装备数值!$BH$50:$BH$101,"&lt;="&amp;新怪物属性!$CF86)+SUMIFS(装备数值!BL$50:BL$101,装备数值!$BG$50:$BG$101,"="&amp;新怪物属性!$CG$2,装备数值!$BH$50:$BH$101,"&lt;="&amp;新怪物属性!$CG86)+SUMIFS(装备数值!BL$50:BL$101,装备数值!$BG$50:$BG$101,"="&amp;新怪物属性!$CH$2,装备数值!$BH$50:$BH$101,"&lt;="&amp;新怪物属性!$CH86)+SUMIFS(装备数值!BL$50:BL$101,装备数值!$BG$50:$BG$101,"="&amp;新怪物属性!$CI$2,装备数值!$BH$50:$BH$101,"&lt;="&amp;新怪物属性!$CI86)+SUMIFS(装备数值!BL$50:BL$101,装备数值!$BG$50:$BG$101,"="&amp;新怪物属性!$CJ$2,装备数值!$BH$50:$BH$101,"&lt;="&amp;新怪物属性!$CJ86)+SUMIFS(装备数值!BL$50:BL$101,装备数值!$BG$50:$BG$101,"="&amp;新怪物属性!$CK$2,装备数值!$BH$50:$BH$101,"&lt;="&amp;新怪物属性!$CK86)+SUMIFS(装备数值!BL$50:BL$101,装备数值!$BG$50:$BG$101,"="&amp;新怪物属性!$CL$2,装备数值!$BH$50:$BH$101,"&lt;="&amp;新怪物属性!$CL86)+SUMIFS(装备数值!BL$50:BL$101,装备数值!$BG$50:$BG$101,"="&amp;新怪物属性!$CM$2,装备数值!$BH$50:$BH$101,"&lt;="&amp;新怪物属性!$CM86)+SUMIFS(装备数值!BL$50:BL$101,装备数值!$BG$50:$BG$101,"="&amp;新怪物属性!$CN$2,装备数值!$BH$50:$BH$101,"&lt;="&amp;新怪物属性!$CN86)+SUMIFS(装备数值!BL$50:BL$101,装备数值!$BG$50:$BG$101,"="&amp;新怪物属性!$CO$2,装备数值!$BH$50:$BH$101,"&lt;="&amp;新怪物属性!$CO86)+SUMIFS(装备数值!BL$50:BL$101,装备数值!$BG$50:$BG$101,"="&amp;新怪物属性!$CP$2,装备数值!$BH$50:$BH$101,"&lt;="&amp;新怪物属性!$CP86)+SUMIFS(装备数值!BL$50:BL$101,装备数值!$BG$50:$BG$101,"="&amp;新怪物属性!$CQ$2,装备数值!$BH$50:$BH$101,"&lt;="&amp;新怪物属性!$CQ86)+SUMIFS(装备数值!BL$50:BL$101,装备数值!$BG$50:$BG$101,"="&amp;新怪物属性!$CR$2,装备数值!$BH$50:$BH$101,"&lt;="&amp;新怪物属性!$CR86)</f>
        <v>58049</v>
      </c>
      <c r="CT86" s="14">
        <f>SUMIFS(装备数值!BM$50:BM$101,装备数值!$BG$50:$BG$101,"="&amp;新怪物属性!$CF$2,装备数值!$BH$50:$BH$101,"&lt;="&amp;新怪物属性!$CF86)+SUMIFS(装备数值!BM$50:BM$101,装备数值!$BG$50:$BG$101,"="&amp;新怪物属性!$CG$2,装备数值!$BH$50:$BH$101,"&lt;="&amp;新怪物属性!$CG86)+SUMIFS(装备数值!BM$50:BM$101,装备数值!$BG$50:$BG$101,"="&amp;新怪物属性!$CH$2,装备数值!$BH$50:$BH$101,"&lt;="&amp;新怪物属性!$CH86)+SUMIFS(装备数值!BM$50:BM$101,装备数值!$BG$50:$BG$101,"="&amp;新怪物属性!$CI$2,装备数值!$BH$50:$BH$101,"&lt;="&amp;新怪物属性!$CI86)+SUMIFS(装备数值!BM$50:BM$101,装备数值!$BG$50:$BG$101,"="&amp;新怪物属性!$CJ$2,装备数值!$BH$50:$BH$101,"&lt;="&amp;新怪物属性!$CJ86)+SUMIFS(装备数值!BM$50:BM$101,装备数值!$BG$50:$BG$101,"="&amp;新怪物属性!$CK$2,装备数值!$BH$50:$BH$101,"&lt;="&amp;新怪物属性!$CK86)+SUMIFS(装备数值!BM$50:BM$101,装备数值!$BG$50:$BG$101,"="&amp;新怪物属性!$CL$2,装备数值!$BH$50:$BH$101,"&lt;="&amp;新怪物属性!$CL86)+SUMIFS(装备数值!BM$50:BM$101,装备数值!$BG$50:$BG$101,"="&amp;新怪物属性!$CM$2,装备数值!$BH$50:$BH$101,"&lt;="&amp;新怪物属性!$CM86)+SUMIFS(装备数值!BM$50:BM$101,装备数值!$BG$50:$BG$101,"="&amp;新怪物属性!$CN$2,装备数值!$BH$50:$BH$101,"&lt;="&amp;新怪物属性!$CN86)+SUMIFS(装备数值!BM$50:BM$101,装备数值!$BG$50:$BG$101,"="&amp;新怪物属性!$CO$2,装备数值!$BH$50:$BH$101,"&lt;="&amp;新怪物属性!$CO86)+SUMIFS(装备数值!BM$50:BM$101,装备数值!$BG$50:$BG$101,"="&amp;新怪物属性!$CP$2,装备数值!$BH$50:$BH$101,"&lt;="&amp;新怪物属性!$CP86)+SUMIFS(装备数值!BM$50:BM$101,装备数值!$BG$50:$BG$101,"="&amp;新怪物属性!$CQ$2,装备数值!$BH$50:$BH$101,"&lt;="&amp;新怪物属性!$CQ86)+SUMIFS(装备数值!BM$50:BM$101,装备数值!$BG$50:$BG$101,"="&amp;新怪物属性!$CR$2,装备数值!$BH$50:$BH$101,"&lt;="&amp;新怪物属性!$CR86)</f>
        <v>436949</v>
      </c>
      <c r="CU86" s="14">
        <f>SUMIFS(装备数值!BN$50:BN$101,装备数值!$BG$50:$BG$101,"="&amp;新怪物属性!$CF$2,装备数值!$BH$50:$BH$101,"&lt;="&amp;新怪物属性!$CF86)+SUMIFS(装备数值!BN$50:BN$101,装备数值!$BG$50:$BG$101,"="&amp;新怪物属性!$CG$2,装备数值!$BH$50:$BH$101,"&lt;="&amp;新怪物属性!$CG86)+SUMIFS(装备数值!BN$50:BN$101,装备数值!$BG$50:$BG$101,"="&amp;新怪物属性!$CH$2,装备数值!$BH$50:$BH$101,"&lt;="&amp;新怪物属性!$CH86)+SUMIFS(装备数值!BN$50:BN$101,装备数值!$BG$50:$BG$101,"="&amp;新怪物属性!$CI$2,装备数值!$BH$50:$BH$101,"&lt;="&amp;新怪物属性!$CI86)+SUMIFS(装备数值!BN$50:BN$101,装备数值!$BG$50:$BG$101,"="&amp;新怪物属性!$CJ$2,装备数值!$BH$50:$BH$101,"&lt;="&amp;新怪物属性!$CJ86)+SUMIFS(装备数值!BN$50:BN$101,装备数值!$BG$50:$BG$101,"="&amp;新怪物属性!$CK$2,装备数值!$BH$50:$BH$101,"&lt;="&amp;新怪物属性!$CK86)+SUMIFS(装备数值!BN$50:BN$101,装备数值!$BG$50:$BG$101,"="&amp;新怪物属性!$CL$2,装备数值!$BH$50:$BH$101,"&lt;="&amp;新怪物属性!$CL86)+SUMIFS(装备数值!BN$50:BN$101,装备数值!$BG$50:$BG$101,"="&amp;新怪物属性!$CM$2,装备数值!$BH$50:$BH$101,"&lt;="&amp;新怪物属性!$CM86)+SUMIFS(装备数值!BN$50:BN$101,装备数值!$BG$50:$BG$101,"="&amp;新怪物属性!$CN$2,装备数值!$BH$50:$BH$101,"&lt;="&amp;新怪物属性!$CN86)+SUMIFS(装备数值!BN$50:BN$101,装备数值!$BG$50:$BG$101,"="&amp;新怪物属性!$CO$2,装备数值!$BH$50:$BH$101,"&lt;="&amp;新怪物属性!$CO86)+SUMIFS(装备数值!BN$50:BN$101,装备数值!$BG$50:$BG$101,"="&amp;新怪物属性!$CP$2,装备数值!$BH$50:$BH$101,"&lt;="&amp;新怪物属性!$CP86)+SUMIFS(装备数值!BN$50:BN$101,装备数值!$BG$50:$BG$101,"="&amp;新怪物属性!$CQ$2,装备数值!$BH$50:$BH$101,"&lt;="&amp;新怪物属性!$CQ86)+SUMIFS(装备数值!BN$50:BN$101,装备数值!$BG$50:$BG$101,"="&amp;新怪物属性!$CR$2,装备数值!$BH$50:$BH$101,"&lt;="&amp;新怪物属性!$CR86)</f>
        <v>24100</v>
      </c>
      <c r="CV86" s="14">
        <f>SUMIFS(装备数值!BO$50:BO$101,装备数值!$BG$50:$BG$101,"="&amp;新怪物属性!$CF$2,装备数值!$BH$50:$BH$101,"&lt;="&amp;新怪物属性!$CF86)+SUMIFS(装备数值!BO$50:BO$101,装备数值!$BG$50:$BG$101,"="&amp;新怪物属性!$CG$2,装备数值!$BH$50:$BH$101,"&lt;="&amp;新怪物属性!$CG86)+SUMIFS(装备数值!BO$50:BO$101,装备数值!$BG$50:$BG$101,"="&amp;新怪物属性!$CH$2,装备数值!$BH$50:$BH$101,"&lt;="&amp;新怪物属性!$CH86)+SUMIFS(装备数值!BO$50:BO$101,装备数值!$BG$50:$BG$101,"="&amp;新怪物属性!$CI$2,装备数值!$BH$50:$BH$101,"&lt;="&amp;新怪物属性!$CI86)+SUMIFS(装备数值!BO$50:BO$101,装备数值!$BG$50:$BG$101,"="&amp;新怪物属性!$CJ$2,装备数值!$BH$50:$BH$101,"&lt;="&amp;新怪物属性!$CJ86)+SUMIFS(装备数值!BO$50:BO$101,装备数值!$BG$50:$BG$101,"="&amp;新怪物属性!$CK$2,装备数值!$BH$50:$BH$101,"&lt;="&amp;新怪物属性!$CK86)+SUMIFS(装备数值!BO$50:BO$101,装备数值!$BG$50:$BG$101,"="&amp;新怪物属性!$CL$2,装备数值!$BH$50:$BH$101,"&lt;="&amp;新怪物属性!$CL86)+SUMIFS(装备数值!BO$50:BO$101,装备数值!$BG$50:$BG$101,"="&amp;新怪物属性!$CM$2,装备数值!$BH$50:$BH$101,"&lt;="&amp;新怪物属性!$CM86)+SUMIFS(装备数值!BO$50:BO$101,装备数值!$BG$50:$BG$101,"="&amp;新怪物属性!$CN$2,装备数值!$BH$50:$BH$101,"&lt;="&amp;新怪物属性!$CN86)+SUMIFS(装备数值!BO$50:BO$101,装备数值!$BG$50:$BG$101,"="&amp;新怪物属性!$CO$2,装备数值!$BH$50:$BH$101,"&lt;="&amp;新怪物属性!$CO86)+SUMIFS(装备数值!BO$50:BO$101,装备数值!$BG$50:$BG$101,"="&amp;新怪物属性!$CP$2,装备数值!$BH$50:$BH$101,"&lt;="&amp;新怪物属性!$CP86)+SUMIFS(装备数值!BO$50:BO$101,装备数值!$BG$50:$BG$101,"="&amp;新怪物属性!$CQ$2,装备数值!$BH$50:$BH$101,"&lt;="&amp;新怪物属性!$CQ86)+SUMIFS(装备数值!BO$50:BO$101,装备数值!$BG$50:$BG$101,"="&amp;新怪物属性!$CR$2,装备数值!$BH$50:$BH$101,"&lt;="&amp;新怪物属性!$CR86)</f>
        <v>485500</v>
      </c>
      <c r="CW86" s="14">
        <f>SUMIFS(装备数值!BP$50:BP$101,装备数值!$BG$50:$BG$101,"="&amp;新怪物属性!$CF$2,装备数值!$BH$50:$BH$101,"&lt;="&amp;新怪物属性!$CF86)+SUMIFS(装备数值!BP$50:BP$101,装备数值!$BG$50:$BG$101,"="&amp;新怪物属性!$CG$2,装备数值!$BH$50:$BH$101,"&lt;="&amp;新怪物属性!$CG86)+SUMIFS(装备数值!BP$50:BP$101,装备数值!$BG$50:$BG$101,"="&amp;新怪物属性!$CH$2,装备数值!$BH$50:$BH$101,"&lt;="&amp;新怪物属性!$CH86)+SUMIFS(装备数值!BP$50:BP$101,装备数值!$BG$50:$BG$101,"="&amp;新怪物属性!$CI$2,装备数值!$BH$50:$BH$101,"&lt;="&amp;新怪物属性!$CI86)+SUMIFS(装备数值!BP$50:BP$101,装备数值!$BG$50:$BG$101,"="&amp;新怪物属性!$CJ$2,装备数值!$BH$50:$BH$101,"&lt;="&amp;新怪物属性!$CJ86)+SUMIFS(装备数值!BP$50:BP$101,装备数值!$BG$50:$BG$101,"="&amp;新怪物属性!$CK$2,装备数值!$BH$50:$BH$101,"&lt;="&amp;新怪物属性!$CK86)+SUMIFS(装备数值!BP$50:BP$101,装备数值!$BG$50:$BG$101,"="&amp;新怪物属性!$CL$2,装备数值!$BH$50:$BH$101,"&lt;="&amp;新怪物属性!$CL86)+SUMIFS(装备数值!BP$50:BP$101,装备数值!$BG$50:$BG$101,"="&amp;新怪物属性!$CM$2,装备数值!$BH$50:$BH$101,"&lt;="&amp;新怪物属性!$CM86)+SUMIFS(装备数值!BP$50:BP$101,装备数值!$BG$50:$BG$101,"="&amp;新怪物属性!$CN$2,装备数值!$BH$50:$BH$101,"&lt;="&amp;新怪物属性!$CN86)+SUMIFS(装备数值!BP$50:BP$101,装备数值!$BG$50:$BG$101,"="&amp;新怪物属性!$CO$2,装备数值!$BH$50:$BH$101,"&lt;="&amp;新怪物属性!$CO86)+SUMIFS(装备数值!BP$50:BP$101,装备数值!$BG$50:$BG$101,"="&amp;新怪物属性!$CP$2,装备数值!$BH$50:$BH$101,"&lt;="&amp;新怪物属性!$CP86)+SUMIFS(装备数值!BP$50:BP$101,装备数值!$BG$50:$BG$101,"="&amp;新怪物属性!$CQ$2,装备数值!$BH$50:$BH$101,"&lt;="&amp;新怪物属性!$CQ86)+SUMIFS(装备数值!BP$50:BP$101,装备数值!$BG$50:$BG$101,"="&amp;新怪物属性!$CR$2,装备数值!$BH$50:$BH$101,"&lt;="&amp;新怪物属性!$CR86)</f>
        <v>9670</v>
      </c>
      <c r="CX86" s="14">
        <f>SUMIFS(装备数值!BQ$50:BQ$101,装备数值!$BG$50:$BG$101,"="&amp;新怪物属性!$CF$2,装备数值!$BH$50:$BH$101,"&lt;="&amp;新怪物属性!$CF86)+SUMIFS(装备数值!BQ$50:BQ$101,装备数值!$BG$50:$BG$101,"="&amp;新怪物属性!$CG$2,装备数值!$BH$50:$BH$101,"&lt;="&amp;新怪物属性!$CG86)+SUMIFS(装备数值!BQ$50:BQ$101,装备数值!$BG$50:$BG$101,"="&amp;新怪物属性!$CH$2,装备数值!$BH$50:$BH$101,"&lt;="&amp;新怪物属性!$CH86)+SUMIFS(装备数值!BQ$50:BQ$101,装备数值!$BG$50:$BG$101,"="&amp;新怪物属性!$CI$2,装备数值!$BH$50:$BH$101,"&lt;="&amp;新怪物属性!$CI86)+SUMIFS(装备数值!BQ$50:BQ$101,装备数值!$BG$50:$BG$101,"="&amp;新怪物属性!$CJ$2,装备数值!$BH$50:$BH$101,"&lt;="&amp;新怪物属性!$CJ86)+SUMIFS(装备数值!BQ$50:BQ$101,装备数值!$BG$50:$BG$101,"="&amp;新怪物属性!$CK$2,装备数值!$BH$50:$BH$101,"&lt;="&amp;新怪物属性!$CK86)+SUMIFS(装备数值!BQ$50:BQ$101,装备数值!$BG$50:$BG$101,"="&amp;新怪物属性!$CL$2,装备数值!$BH$50:$BH$101,"&lt;="&amp;新怪物属性!$CL86)+SUMIFS(装备数值!BQ$50:BQ$101,装备数值!$BG$50:$BG$101,"="&amp;新怪物属性!$CM$2,装备数值!$BH$50:$BH$101,"&lt;="&amp;新怪物属性!$CM86)+SUMIFS(装备数值!BQ$50:BQ$101,装备数值!$BG$50:$BG$101,"="&amp;新怪物属性!$CN$2,装备数值!$BH$50:$BH$101,"&lt;="&amp;新怪物属性!$CN86)+SUMIFS(装备数值!BQ$50:BQ$101,装备数值!$BG$50:$BG$101,"="&amp;新怪物属性!$CO$2,装备数值!$BH$50:$BH$101,"&lt;="&amp;新怪物属性!$CO86)+SUMIFS(装备数值!BQ$50:BQ$101,装备数值!$BG$50:$BG$101,"="&amp;新怪物属性!$CP$2,装备数值!$BH$50:$BH$101,"&lt;="&amp;新怪物属性!$CP86)+SUMIFS(装备数值!BQ$50:BQ$101,装备数值!$BG$50:$BG$101,"="&amp;新怪物属性!$CQ$2,装备数值!$BH$50:$BH$101,"&lt;="&amp;新怪物属性!$CQ86)+SUMIFS(装备数值!BQ$50:BQ$101,装备数值!$BG$50:$BG$101,"="&amp;新怪物属性!$CR$2,装备数值!$BH$50:$BH$101,"&lt;="&amp;新怪物属性!$CR86)</f>
        <v>1250</v>
      </c>
      <c r="CY86" s="14">
        <f>SUMIFS(装备数值!BR$50:BR$101,装备数值!$BG$50:$BG$101,"="&amp;新怪物属性!$CF$2,装备数值!$BH$50:$BH$101,"&lt;="&amp;新怪物属性!$CF86)+SUMIFS(装备数值!BR$50:BR$101,装备数值!$BG$50:$BG$101,"="&amp;新怪物属性!$CG$2,装备数值!$BH$50:$BH$101,"&lt;="&amp;新怪物属性!$CG86)+SUMIFS(装备数值!BR$50:BR$101,装备数值!$BG$50:$BG$101,"="&amp;新怪物属性!$CH$2,装备数值!$BH$50:$BH$101,"&lt;="&amp;新怪物属性!$CH86)+SUMIFS(装备数值!BR$50:BR$101,装备数值!$BG$50:$BG$101,"="&amp;新怪物属性!$CI$2,装备数值!$BH$50:$BH$101,"&lt;="&amp;新怪物属性!$CI86)+SUMIFS(装备数值!BR$50:BR$101,装备数值!$BG$50:$BG$101,"="&amp;新怪物属性!$CJ$2,装备数值!$BH$50:$BH$101,"&lt;="&amp;新怪物属性!$CJ86)+SUMIFS(装备数值!BR$50:BR$101,装备数值!$BG$50:$BG$101,"="&amp;新怪物属性!$CK$2,装备数值!$BH$50:$BH$101,"&lt;="&amp;新怪物属性!$CK86)+SUMIFS(装备数值!BR$50:BR$101,装备数值!$BG$50:$BG$101,"="&amp;新怪物属性!$CL$2,装备数值!$BH$50:$BH$101,"&lt;="&amp;新怪物属性!$CL86)+SUMIFS(装备数值!BR$50:BR$101,装备数值!$BG$50:$BG$101,"="&amp;新怪物属性!$CM$2,装备数值!$BH$50:$BH$101,"&lt;="&amp;新怪物属性!$CM86)+SUMIFS(装备数值!BR$50:BR$101,装备数值!$BG$50:$BG$101,"="&amp;新怪物属性!$CN$2,装备数值!$BH$50:$BH$101,"&lt;="&amp;新怪物属性!$CN86)+SUMIFS(装备数值!BR$50:BR$101,装备数值!$BG$50:$BG$101,"="&amp;新怪物属性!$CO$2,装备数值!$BH$50:$BH$101,"&lt;="&amp;新怪物属性!$CO86)+SUMIFS(装备数值!BR$50:BR$101,装备数值!$BG$50:$BG$101,"="&amp;新怪物属性!$CP$2,装备数值!$BH$50:$BH$101,"&lt;="&amp;新怪物属性!$CP86)+SUMIFS(装备数值!BR$50:BR$101,装备数值!$BG$50:$BG$101,"="&amp;新怪物属性!$CQ$2,装备数值!$BH$50:$BH$101,"&lt;="&amp;新怪物属性!$CQ86)+SUMIFS(装备数值!BR$50:BR$101,装备数值!$BG$50:$BG$101,"="&amp;新怪物属性!$CR$2,装备数值!$BH$50:$BH$101,"&lt;="&amp;新怪物属性!$CR86)</f>
        <v>1250</v>
      </c>
      <c r="CZ86" s="14">
        <f>SUMIFS(装备数值!BS$50:BS$101,装备数值!$BG$50:$BG$101,"="&amp;新怪物属性!$CF$2,装备数值!$BH$50:$BH$101,"&lt;="&amp;新怪物属性!$CF86)+SUMIFS(装备数值!BS$50:BS$101,装备数值!$BG$50:$BG$101,"="&amp;新怪物属性!$CG$2,装备数值!$BH$50:$BH$101,"&lt;="&amp;新怪物属性!$CG86)+SUMIFS(装备数值!BS$50:BS$101,装备数值!$BG$50:$BG$101,"="&amp;新怪物属性!$CH$2,装备数值!$BH$50:$BH$101,"&lt;="&amp;新怪物属性!$CH86)+SUMIFS(装备数值!BS$50:BS$101,装备数值!$BG$50:$BG$101,"="&amp;新怪物属性!$CI$2,装备数值!$BH$50:$BH$101,"&lt;="&amp;新怪物属性!$CI86)+SUMIFS(装备数值!BS$50:BS$101,装备数值!$BG$50:$BG$101,"="&amp;新怪物属性!$CJ$2,装备数值!$BH$50:$BH$101,"&lt;="&amp;新怪物属性!$CJ86)+SUMIFS(装备数值!BS$50:BS$101,装备数值!$BG$50:$BG$101,"="&amp;新怪物属性!$CK$2,装备数值!$BH$50:$BH$101,"&lt;="&amp;新怪物属性!$CK86)+SUMIFS(装备数值!BS$50:BS$101,装备数值!$BG$50:$BG$101,"="&amp;新怪物属性!$CL$2,装备数值!$BH$50:$BH$101,"&lt;="&amp;新怪物属性!$CL86)+SUMIFS(装备数值!BS$50:BS$101,装备数值!$BG$50:$BG$101,"="&amp;新怪物属性!$CM$2,装备数值!$BH$50:$BH$101,"&lt;="&amp;新怪物属性!$CM86)+SUMIFS(装备数值!BS$50:BS$101,装备数值!$BG$50:$BG$101,"="&amp;新怪物属性!$CN$2,装备数值!$BH$50:$BH$101,"&lt;="&amp;新怪物属性!$CN86)+SUMIFS(装备数值!BS$50:BS$101,装备数值!$BG$50:$BG$101,"="&amp;新怪物属性!$CO$2,装备数值!$BH$50:$BH$101,"&lt;="&amp;新怪物属性!$CO86)+SUMIFS(装备数值!BS$50:BS$101,装备数值!$BG$50:$BG$101,"="&amp;新怪物属性!$CP$2,装备数值!$BH$50:$BH$101,"&lt;="&amp;新怪物属性!$CP86)+SUMIFS(装备数值!BS$50:BS$101,装备数值!$BG$50:$BG$101,"="&amp;新怪物属性!$CQ$2,装备数值!$BH$50:$BH$101,"&lt;="&amp;新怪物属性!$CQ86)+SUMIFS(装备数值!BS$50:BS$101,装备数值!$BG$50:$BG$101,"="&amp;新怪物属性!$CR$2,装备数值!$BH$50:$BH$101,"&lt;="&amp;新怪物属性!$CR86)</f>
        <v>1250</v>
      </c>
      <c r="DA86" s="14">
        <f>SUMIFS(装备数值!BT$50:BT$101,装备数值!$BG$50:$BG$101,"="&amp;新怪物属性!$CF$2,装备数值!$BH$50:$BH$101,"&lt;="&amp;新怪物属性!$CF86)+SUMIFS(装备数值!BT$50:BT$101,装备数值!$BG$50:$BG$101,"="&amp;新怪物属性!$CG$2,装备数值!$BH$50:$BH$101,"&lt;="&amp;新怪物属性!$CG86)+SUMIFS(装备数值!BT$50:BT$101,装备数值!$BG$50:$BG$101,"="&amp;新怪物属性!$CH$2,装备数值!$BH$50:$BH$101,"&lt;="&amp;新怪物属性!$CH86)+SUMIFS(装备数值!BT$50:BT$101,装备数值!$BG$50:$BG$101,"="&amp;新怪物属性!$CI$2,装备数值!$BH$50:$BH$101,"&lt;="&amp;新怪物属性!$CI86)+SUMIFS(装备数值!BT$50:BT$101,装备数值!$BG$50:$BG$101,"="&amp;新怪物属性!$CJ$2,装备数值!$BH$50:$BH$101,"&lt;="&amp;新怪物属性!$CJ86)+SUMIFS(装备数值!BT$50:BT$101,装备数值!$BG$50:$BG$101,"="&amp;新怪物属性!$CK$2,装备数值!$BH$50:$BH$101,"&lt;="&amp;新怪物属性!$CK86)+SUMIFS(装备数值!BT$50:BT$101,装备数值!$BG$50:$BG$101,"="&amp;新怪物属性!$CL$2,装备数值!$BH$50:$BH$101,"&lt;="&amp;新怪物属性!$CL86)+SUMIFS(装备数值!BT$50:BT$101,装备数值!$BG$50:$BG$101,"="&amp;新怪物属性!$CM$2,装备数值!$BH$50:$BH$101,"&lt;="&amp;新怪物属性!$CM86)+SUMIFS(装备数值!BT$50:BT$101,装备数值!$BG$50:$BG$101,"="&amp;新怪物属性!$CN$2,装备数值!$BH$50:$BH$101,"&lt;="&amp;新怪物属性!$CN86)+SUMIFS(装备数值!BT$50:BT$101,装备数值!$BG$50:$BG$101,"="&amp;新怪物属性!$CO$2,装备数值!$BH$50:$BH$101,"&lt;="&amp;新怪物属性!$CO86)+SUMIFS(装备数值!BT$50:BT$101,装备数值!$BG$50:$BG$101,"="&amp;新怪物属性!$CP$2,装备数值!$BH$50:$BH$101,"&lt;="&amp;新怪物属性!$CP86)+SUMIFS(装备数值!BT$50:BT$101,装备数值!$BG$50:$BG$101,"="&amp;新怪物属性!$CQ$2,装备数值!$BH$50:$BH$101,"&lt;="&amp;新怪物属性!$CQ86)+SUMIFS(装备数值!BT$50:BT$101,装备数值!$BG$50:$BG$101,"="&amp;新怪物属性!$CR$2,装备数值!$BH$50:$BH$101,"&lt;="&amp;新怪物属性!$CR86)</f>
        <v>1250</v>
      </c>
      <c r="DB86" s="14">
        <f>SUMIFS(装备数值!BU$50:BU$101,装备数值!$BG$50:$BG$101,"="&amp;新怪物属性!$CF$2,装备数值!$BH$50:$BH$101,"&lt;="&amp;新怪物属性!$CF86)+SUMIFS(装备数值!BU$50:BU$101,装备数值!$BG$50:$BG$101,"="&amp;新怪物属性!$CG$2,装备数值!$BH$50:$BH$101,"&lt;="&amp;新怪物属性!$CG86)+SUMIFS(装备数值!BU$50:BU$101,装备数值!$BG$50:$BG$101,"="&amp;新怪物属性!$CH$2,装备数值!$BH$50:$BH$101,"&lt;="&amp;新怪物属性!$CH86)+SUMIFS(装备数值!BU$50:BU$101,装备数值!$BG$50:$BG$101,"="&amp;新怪物属性!$CI$2,装备数值!$BH$50:$BH$101,"&lt;="&amp;新怪物属性!$CI86)+SUMIFS(装备数值!BU$50:BU$101,装备数值!$BG$50:$BG$101,"="&amp;新怪物属性!$CJ$2,装备数值!$BH$50:$BH$101,"&lt;="&amp;新怪物属性!$CJ86)+SUMIFS(装备数值!BU$50:BU$101,装备数值!$BG$50:$BG$101,"="&amp;新怪物属性!$CK$2,装备数值!$BH$50:$BH$101,"&lt;="&amp;新怪物属性!$CK86)+SUMIFS(装备数值!BU$50:BU$101,装备数值!$BG$50:$BG$101,"="&amp;新怪物属性!$CL$2,装备数值!$BH$50:$BH$101,"&lt;="&amp;新怪物属性!$CL86)+SUMIFS(装备数值!BU$50:BU$101,装备数值!$BG$50:$BG$101,"="&amp;新怪物属性!$CM$2,装备数值!$BH$50:$BH$101,"&lt;="&amp;新怪物属性!$CM86)+SUMIFS(装备数值!BU$50:BU$101,装备数值!$BG$50:$BG$101,"="&amp;新怪物属性!$CN$2,装备数值!$BH$50:$BH$101,"&lt;="&amp;新怪物属性!$CN86)+SUMIFS(装备数值!BU$50:BU$101,装备数值!$BG$50:$BG$101,"="&amp;新怪物属性!$CO$2,装备数值!$BH$50:$BH$101,"&lt;="&amp;新怪物属性!$CO86)+SUMIFS(装备数值!BU$50:BU$101,装备数值!$BG$50:$BG$101,"="&amp;新怪物属性!$CP$2,装备数值!$BH$50:$BH$101,"&lt;="&amp;新怪物属性!$CP86)+SUMIFS(装备数值!BU$50:BU$101,装备数值!$BG$50:$BG$101,"="&amp;新怪物属性!$CQ$2,装备数值!$BH$50:$BH$101,"&lt;="&amp;新怪物属性!$CQ86)+SUMIFS(装备数值!BU$50:BU$101,装备数值!$BG$50:$BG$101,"="&amp;新怪物属性!$CR$2,装备数值!$BH$50:$BH$101,"&lt;="&amp;新怪物属性!$CR86)</f>
        <v>0.15000000000000002</v>
      </c>
      <c r="DC86" s="14">
        <f>SUMIFS(装备数值!BV$50:BV$101,装备数值!$BG$50:$BG$101,"="&amp;新怪物属性!$CF$2,装备数值!$BH$50:$BH$101,"&lt;="&amp;新怪物属性!$CF86)+SUMIFS(装备数值!BV$50:BV$101,装备数值!$BG$50:$BG$101,"="&amp;新怪物属性!$CG$2,装备数值!$BH$50:$BH$101,"&lt;="&amp;新怪物属性!$CG86)+SUMIFS(装备数值!BV$50:BV$101,装备数值!$BG$50:$BG$101,"="&amp;新怪物属性!$CH$2,装备数值!$BH$50:$BH$101,"&lt;="&amp;新怪物属性!$CH86)+SUMIFS(装备数值!BV$50:BV$101,装备数值!$BG$50:$BG$101,"="&amp;新怪物属性!$CI$2,装备数值!$BH$50:$BH$101,"&lt;="&amp;新怪物属性!$CI86)+SUMIFS(装备数值!BV$50:BV$101,装备数值!$BG$50:$BG$101,"="&amp;新怪物属性!$CJ$2,装备数值!$BH$50:$BH$101,"&lt;="&amp;新怪物属性!$CJ86)+SUMIFS(装备数值!BV$50:BV$101,装备数值!$BG$50:$BG$101,"="&amp;新怪物属性!$CK$2,装备数值!$BH$50:$BH$101,"&lt;="&amp;新怪物属性!$CK86)+SUMIFS(装备数值!BV$50:BV$101,装备数值!$BG$50:$BG$101,"="&amp;新怪物属性!$CL$2,装备数值!$BH$50:$BH$101,"&lt;="&amp;新怪物属性!$CL86)+SUMIFS(装备数值!BV$50:BV$101,装备数值!$BG$50:$BG$101,"="&amp;新怪物属性!$CM$2,装备数值!$BH$50:$BH$101,"&lt;="&amp;新怪物属性!$CM86)+SUMIFS(装备数值!BV$50:BV$101,装备数值!$BG$50:$BG$101,"="&amp;新怪物属性!$CN$2,装备数值!$BH$50:$BH$101,"&lt;="&amp;新怪物属性!$CN86)+SUMIFS(装备数值!BV$50:BV$101,装备数值!$BG$50:$BG$101,"="&amp;新怪物属性!$CO$2,装备数值!$BH$50:$BH$101,"&lt;="&amp;新怪物属性!$CO86)+SUMIFS(装备数值!BV$50:BV$101,装备数值!$BG$50:$BG$101,"="&amp;新怪物属性!$CP$2,装备数值!$BH$50:$BH$101,"&lt;="&amp;新怪物属性!$CP86)+SUMIFS(装备数值!BV$50:BV$101,装备数值!$BG$50:$BG$101,"="&amp;新怪物属性!$CQ$2,装备数值!$BH$50:$BH$101,"&lt;="&amp;新怪物属性!$CQ86)+SUMIFS(装备数值!BV$50:BV$101,装备数值!$BG$50:$BG$101,"="&amp;新怪物属性!$CR$2,装备数值!$BH$50:$BH$101,"&lt;="&amp;新怪物属性!$CR86)</f>
        <v>0.15000000000000002</v>
      </c>
      <c r="DD86" s="14">
        <f>SUMIFS(装备数值!BW$50:BW$101,装备数值!$BG$50:$BG$101,"="&amp;新怪物属性!$CF$2,装备数值!$BH$50:$BH$101,"&lt;="&amp;新怪物属性!$CF86)+SUMIFS(装备数值!BW$50:BW$101,装备数值!$BG$50:$BG$101,"="&amp;新怪物属性!$CG$2,装备数值!$BH$50:$BH$101,"&lt;="&amp;新怪物属性!$CG86)+SUMIFS(装备数值!BW$50:BW$101,装备数值!$BG$50:$BG$101,"="&amp;新怪物属性!$CH$2,装备数值!$BH$50:$BH$101,"&lt;="&amp;新怪物属性!$CH86)+SUMIFS(装备数值!BW$50:BW$101,装备数值!$BG$50:$BG$101,"="&amp;新怪物属性!$CI$2,装备数值!$BH$50:$BH$101,"&lt;="&amp;新怪物属性!$CI86)+SUMIFS(装备数值!BW$50:BW$101,装备数值!$BG$50:$BG$101,"="&amp;新怪物属性!$CJ$2,装备数值!$BH$50:$BH$101,"&lt;="&amp;新怪物属性!$CJ86)+SUMIFS(装备数值!BW$50:BW$101,装备数值!$BG$50:$BG$101,"="&amp;新怪物属性!$CK$2,装备数值!$BH$50:$BH$101,"&lt;="&amp;新怪物属性!$CK86)+SUMIFS(装备数值!BW$50:BW$101,装备数值!$BG$50:$BG$101,"="&amp;新怪物属性!$CL$2,装备数值!$BH$50:$BH$101,"&lt;="&amp;新怪物属性!$CL86)+SUMIFS(装备数值!BW$50:BW$101,装备数值!$BG$50:$BG$101,"="&amp;新怪物属性!$CM$2,装备数值!$BH$50:$BH$101,"&lt;="&amp;新怪物属性!$CM86)+SUMIFS(装备数值!BW$50:BW$101,装备数值!$BG$50:$BG$101,"="&amp;新怪物属性!$CN$2,装备数值!$BH$50:$BH$101,"&lt;="&amp;新怪物属性!$CN86)+SUMIFS(装备数值!BW$50:BW$101,装备数值!$BG$50:$BG$101,"="&amp;新怪物属性!$CO$2,装备数值!$BH$50:$BH$101,"&lt;="&amp;新怪物属性!$CO86)+SUMIFS(装备数值!BW$50:BW$101,装备数值!$BG$50:$BG$101,"="&amp;新怪物属性!$CP$2,装备数值!$BH$50:$BH$101,"&lt;="&amp;新怪物属性!$CP86)+SUMIFS(装备数值!BW$50:BW$101,装备数值!$BG$50:$BG$101,"="&amp;新怪物属性!$CQ$2,装备数值!$BH$50:$BH$101,"&lt;="&amp;新怪物属性!$CQ86)+SUMIFS(装备数值!BW$50:BW$101,装备数值!$BG$50:$BG$101,"="&amp;新怪物属性!$CR$2,装备数值!$BH$50:$BH$101,"&lt;="&amp;新怪物属性!$CR86)</f>
        <v>0</v>
      </c>
      <c r="DE86" s="14">
        <f>SUMIFS(装备数值!BX$50:BX$101,装备数值!$BG$50:$BG$101,"="&amp;新怪物属性!$CF$2,装备数值!$BH$50:$BH$101,"&lt;="&amp;新怪物属性!$CF86)+SUMIFS(装备数值!BX$50:BX$101,装备数值!$BG$50:$BG$101,"="&amp;新怪物属性!$CG$2,装备数值!$BH$50:$BH$101,"&lt;="&amp;新怪物属性!$CG86)+SUMIFS(装备数值!BX$50:BX$101,装备数值!$BG$50:$BG$101,"="&amp;新怪物属性!$CH$2,装备数值!$BH$50:$BH$101,"&lt;="&amp;新怪物属性!$CH86)+SUMIFS(装备数值!BX$50:BX$101,装备数值!$BG$50:$BG$101,"="&amp;新怪物属性!$CI$2,装备数值!$BH$50:$BH$101,"&lt;="&amp;新怪物属性!$CI86)+SUMIFS(装备数值!BX$50:BX$101,装备数值!$BG$50:$BG$101,"="&amp;新怪物属性!$CJ$2,装备数值!$BH$50:$BH$101,"&lt;="&amp;新怪物属性!$CJ86)+SUMIFS(装备数值!BX$50:BX$101,装备数值!$BG$50:$BG$101,"="&amp;新怪物属性!$CK$2,装备数值!$BH$50:$BH$101,"&lt;="&amp;新怪物属性!$CK86)+SUMIFS(装备数值!BX$50:BX$101,装备数值!$BG$50:$BG$101,"="&amp;新怪物属性!$CL$2,装备数值!$BH$50:$BH$101,"&lt;="&amp;新怪物属性!$CL86)+SUMIFS(装备数值!BX$50:BX$101,装备数值!$BG$50:$BG$101,"="&amp;新怪物属性!$CM$2,装备数值!$BH$50:$BH$101,"&lt;="&amp;新怪物属性!$CM86)+SUMIFS(装备数值!BX$50:BX$101,装备数值!$BG$50:$BG$101,"="&amp;新怪物属性!$CN$2,装备数值!$BH$50:$BH$101,"&lt;="&amp;新怪物属性!$CN86)+SUMIFS(装备数值!BX$50:BX$101,装备数值!$BG$50:$BG$101,"="&amp;新怪物属性!$CO$2,装备数值!$BH$50:$BH$101,"&lt;="&amp;新怪物属性!$CO86)+SUMIFS(装备数值!BX$50:BX$101,装备数值!$BG$50:$BG$101,"="&amp;新怪物属性!$CP$2,装备数值!$BH$50:$BH$101,"&lt;="&amp;新怪物属性!$CP86)+SUMIFS(装备数值!BX$50:BX$101,装备数值!$BG$50:$BG$101,"="&amp;新怪物属性!$CQ$2,装备数值!$BH$50:$BH$101,"&lt;="&amp;新怪物属性!$CQ86)+SUMIFS(装备数值!BX$50:BX$101,装备数值!$BG$50:$BG$101,"="&amp;新怪物属性!$CR$2,装备数值!$BH$50:$BH$101,"&lt;="&amp;新怪物属性!$CR86)</f>
        <v>0</v>
      </c>
      <c r="DH86" s="14">
        <f>INDEX(装备数值!$I$13:$M$116,新怪物属性!$P86*8+1,DH$2)*$X86+INDEX(装备数值!$I$13:$M$116,新怪物属性!$Q86*8+2,DH$2)*$Y86+INDEX(装备数值!$I$13:$M$116,新怪物属性!$S86*8+3,DH$2)*$Z86+INDEX(装备数值!$I$13:$M$116,新怪物属性!$R86*8+4,DH$2)*$AA86+INDEX(装备数值!$I$13:$M$116,新怪物属性!$T86*8+5,DH$2)*$AB86+INDEX(装备数值!$I$13:$M$116,新怪物属性!$U86*8+6,DH$2)*$AC86+INDEX(装备数值!$I$13:$M$116,新怪物属性!$V86*8+7,DH$2)*$AD86+INDEX(装备数值!$I$13:$M$116,新怪物属性!$W86*8+8,DH$2)*$AE86</f>
        <v>114540</v>
      </c>
      <c r="DI86" s="14">
        <f>INDEX(装备数值!$I$13:$M$116,新怪物属性!$P86*8+1,DI$2)*$X86+INDEX(装备数值!$I$13:$M$116,新怪物属性!$Q86*8+2,DI$2)*$Y86+INDEX(装备数值!$I$13:$M$116,新怪物属性!$S86*8+3,DI$2)*$Z86+INDEX(装备数值!$I$13:$M$116,新怪物属性!$R86*8+4,DI$2)*$AA86+INDEX(装备数值!$I$13:$M$116,新怪物属性!$T86*8+5,DI$2)*$AB86+INDEX(装备数值!$I$13:$M$116,新怪物属性!$U86*8+6,DI$2)*$AC86+INDEX(装备数值!$I$13:$M$116,新怪物属性!$V86*8+7,DI$2)*$AD86+INDEX(装备数值!$I$13:$M$116,新怪物属性!$W86*8+8,DI$2)*$AE86</f>
        <v>862500</v>
      </c>
      <c r="DJ86" s="14">
        <f>INDEX(装备数值!$I$13:$M$116,新怪物属性!$P86*8+1,DJ$2)*$X86+INDEX(装备数值!$I$13:$M$116,新怪物属性!$Q86*8+2,DJ$2)*$Y86+INDEX(装备数值!$I$13:$M$116,新怪物属性!$S86*8+3,DJ$2)*$Z86+INDEX(装备数值!$I$13:$M$116,新怪物属性!$R86*8+4,DJ$2)*$AA86+INDEX(装备数值!$I$13:$M$116,新怪物属性!$T86*8+5,DJ$2)*$AB86+INDEX(装备数值!$I$13:$M$116,新怪物属性!$U86*8+6,DJ$2)*$AC86+INDEX(装备数值!$I$13:$M$116,新怪物属性!$V86*8+7,DJ$2)*$AD86+INDEX(装备数值!$I$13:$M$116,新怪物属性!$W86*8+8,DJ$2)*$AE86</f>
        <v>57040</v>
      </c>
      <c r="DK86" s="14">
        <f>INDEX(装备数值!$I$13:$M$116,新怪物属性!$P86*8+1,DK$2)*$X86+INDEX(装备数值!$I$13:$M$116,新怪物属性!$Q86*8+2,DK$2)*$Y86+INDEX(装备数值!$I$13:$M$116,新怪物属性!$S86*8+3,DK$2)*$Z86+INDEX(装备数值!$I$13:$M$116,新怪物属性!$R86*8+4,DK$2)*$AA86+INDEX(装备数值!$I$13:$M$116,新怪物属性!$T86*8+5,DK$2)*$AB86+INDEX(装备数值!$I$13:$M$116,新怪物属性!$U86*8+6,DK$2)*$AC86+INDEX(装备数值!$I$13:$M$116,新怪物属性!$V86*8+7,DK$2)*$AD86+INDEX(装备数值!$I$13:$M$116,新怪物属性!$W86*8+8,DK$2)*$AE86</f>
        <v>1150000</v>
      </c>
      <c r="DL86" s="14">
        <f>INDEX(装备数值!$I$13:$M$116,新怪物属性!$P86*8+1,DL$2)*$X86+INDEX(装备数值!$I$13:$M$116,新怪物属性!$Q86*8+2,DL$2)*$Y86+INDEX(装备数值!$I$13:$M$116,新怪物属性!$S86*8+3,DL$2)*$Z86+INDEX(装备数值!$I$13:$M$116,新怪物属性!$R86*8+4,DL$2)*$AA86+INDEX(装备数值!$I$13:$M$116,新怪物属性!$T86*8+5,DL$2)*$AB86+INDEX(装备数值!$I$13:$M$116,新怪物属性!$U86*8+6,DL$2)*$AC86+INDEX(装备数值!$I$13:$M$116,新怪物属性!$V86*8+7,DL$2)*$AD86+INDEX(装备数值!$I$13:$M$116,新怪物属性!$W86*8+8,DL$2)*$AE86</f>
        <v>23000</v>
      </c>
      <c r="DO86" s="14">
        <f>INDEX(装备数值!$X$13:$AH$116,$P86*8+1,DO$2)*$AF86+INDEX(装备数值!$X$13:$AH$116,$Q86*8+2,DO$2)*$AG86+INDEX(装备数值!$X$13:$AH$116,$S86*8+3,DO$2)*$AH86+INDEX(装备数值!$X$13:$AH$116,$R86*8+4,DO$2)*$AI86+INDEX(装备数值!$X$13:$AH$116,$T86*8+5,DO$2)*$AJ86+INDEX(装备数值!$X$13:$AH$116,$U86*8+6,DO$2)*$AK86+INDEX(装备数值!$X$13:$AH$116,$V86*8+7,DO$2)*$AL86+INDEX(装备数值!$X$13:$AH$116,$W86*8+8,DO$2)*$AM86</f>
        <v>42900</v>
      </c>
      <c r="DP86" s="14">
        <f>INDEX(装备数值!$X$13:$AH$116,$P86*8+1,DP$2)*$AF86+INDEX(装备数值!$X$13:$AH$116,$Q86*8+2,DP$2)*$AG86+INDEX(装备数值!$X$13:$AH$116,$S86*8+3,DP$2)*$AH86+INDEX(装备数值!$X$13:$AH$116,$R86*8+4,DP$2)*$AI86+INDEX(装备数值!$X$13:$AH$116,$T86*8+5,DP$2)*$AJ86+INDEX(装备数值!$X$13:$AH$116,$U86*8+6,DP$2)*$AK86+INDEX(装备数值!$X$13:$AH$116,$V86*8+7,DP$2)*$AL86+INDEX(装备数值!$X$13:$AH$116,$W86*8+8,DP$2)*$AM86</f>
        <v>319247</v>
      </c>
      <c r="DQ86" s="14">
        <f>INDEX(装备数值!$X$13:$AH$116,$P86*8+1,DQ$2)*$AF86+INDEX(装备数值!$X$13:$AH$116,$Q86*8+2,DQ$2)*$AG86+INDEX(装备数值!$X$13:$AH$116,$S86*8+3,DQ$2)*$AH86+INDEX(装备数值!$X$13:$AH$116,$R86*8+4,DQ$2)*$AI86+INDEX(装备数值!$X$13:$AH$116,$T86*8+5,DQ$2)*$AJ86+INDEX(装备数值!$X$13:$AH$116,$U86*8+6,DQ$2)*$AK86+INDEX(装备数值!$X$13:$AH$116,$V86*8+7,DQ$2)*$AL86+INDEX(装备数值!$X$13:$AH$116,$W86*8+8,DQ$2)*$AM86</f>
        <v>21060</v>
      </c>
      <c r="DR86" s="14">
        <f>INDEX(装备数值!$X$13:$AH$116,$P86*8+1,DR$2)*$AF86+INDEX(装备数值!$X$13:$AH$116,$Q86*8+2,DR$2)*$AG86+INDEX(装备数值!$X$13:$AH$116,$S86*8+3,DR$2)*$AH86+INDEX(装备数值!$X$13:$AH$116,$R86*8+4,DR$2)*$AI86+INDEX(装备数值!$X$13:$AH$116,$T86*8+5,DR$2)*$AJ86+INDEX(装备数值!$X$13:$AH$116,$U86*8+6,DR$2)*$AK86+INDEX(装备数值!$X$13:$AH$116,$V86*8+7,DR$2)*$AL86+INDEX(装备数值!$X$13:$AH$116,$W86*8+8,DR$2)*$AM86</f>
        <v>442000</v>
      </c>
      <c r="DS86" s="14">
        <f>INDEX(装备数值!$X$13:$AH$116,$P86*8+1,DS$2)*$AF86+INDEX(装备数值!$X$13:$AH$116,$Q86*8+2,DS$2)*$AG86+INDEX(装备数值!$X$13:$AH$116,$S86*8+3,DS$2)*$AH86+INDEX(装备数值!$X$13:$AH$116,$R86*8+4,DS$2)*$AI86+INDEX(装备数值!$X$13:$AH$116,$T86*8+5,DS$2)*$AJ86+INDEX(装备数值!$X$13:$AH$116,$U86*8+6,DS$2)*$AK86+INDEX(装备数值!$X$13:$AH$116,$V86*8+7,DS$2)*$AL86+INDEX(装备数值!$X$13:$AH$116,$W86*8+8,DS$2)*$AM86</f>
        <v>8450</v>
      </c>
      <c r="DT86" s="14">
        <f>INDEX(装备数值!$X$13:$AH$116,$P86*8+1,DT$2)*$AF86+INDEX(装备数值!$X$13:$AH$116,$Q86*8+2,DT$2)*$AG86+INDEX(装备数值!$X$13:$AH$116,$S86*8+3,DT$2)*$AH86+INDEX(装备数值!$X$13:$AH$116,$R86*8+4,DT$2)*$AI86+INDEX(装备数值!$X$13:$AH$116,$T86*8+5,DT$2)*$AJ86+INDEX(装备数值!$X$13:$AH$116,$U86*8+6,DT$2)*$AK86+INDEX(装备数值!$X$13:$AH$116,$V86*8+7,DT$2)*$AL86+INDEX(装备数值!$X$13:$AH$116,$W86*8+8,DT$2)*$AM86</f>
        <v>32400</v>
      </c>
      <c r="DU86" s="14">
        <f>INDEX(装备数值!$X$13:$AH$116,$P86*8+1,DU$2)*$AF86+INDEX(装备数值!$X$13:$AH$116,$Q86*8+2,DU$2)*$AG86+INDEX(装备数值!$X$13:$AH$116,$S86*8+3,DU$2)*$AH86+INDEX(装备数值!$X$13:$AH$116,$R86*8+4,DU$2)*$AI86+INDEX(装备数值!$X$13:$AH$116,$T86*8+5,DU$2)*$AJ86+INDEX(装备数值!$X$13:$AH$116,$U86*8+6,DU$2)*$AK86+INDEX(装备数值!$X$13:$AH$116,$V86*8+7,DU$2)*$AL86+INDEX(装备数值!$X$13:$AH$116,$W86*8+8,DU$2)*$AM86</f>
        <v>31590</v>
      </c>
      <c r="DV86" s="14">
        <f>INDEX(装备数值!$X$13:$AH$116,$P86*8+1,DV$2)*$AF86+INDEX(装备数值!$X$13:$AH$116,$Q86*8+2,DV$2)*$AG86+INDEX(装备数值!$X$13:$AH$116,$S86*8+3,DV$2)*$AH86+INDEX(装备数值!$X$13:$AH$116,$R86*8+4,DV$2)*$AI86+INDEX(装备数值!$X$13:$AH$116,$T86*8+5,DV$2)*$AJ86+INDEX(装备数值!$X$13:$AH$116,$U86*8+6,DV$2)*$AK86+INDEX(装备数值!$X$13:$AH$116,$V86*8+7,DV$2)*$AL86+INDEX(装备数值!$X$13:$AH$116,$W86*8+8,DV$2)*$AM86</f>
        <v>32400</v>
      </c>
      <c r="DW86" s="14">
        <f>INDEX(装备数值!$X$13:$AH$116,$P86*8+1,DW$2)*$AF86+INDEX(装备数值!$X$13:$AH$116,$Q86*8+2,DW$2)*$AG86+INDEX(装备数值!$X$13:$AH$116,$S86*8+3,DW$2)*$AH86+INDEX(装备数值!$X$13:$AH$116,$R86*8+4,DW$2)*$AI86+INDEX(装备数值!$X$13:$AH$116,$T86*8+5,DW$2)*$AJ86+INDEX(装备数值!$X$13:$AH$116,$U86*8+6,DW$2)*$AK86+INDEX(装备数值!$X$13:$AH$116,$V86*8+7,DW$2)*$AL86+INDEX(装备数值!$X$13:$AH$116,$W86*8+8,DW$2)*$AM86</f>
        <v>31590</v>
      </c>
      <c r="DX86" s="14">
        <f>INDEX(装备数值!$X$13:$AH$116,$P86*8+1,DX$2)*$AF86+INDEX(装备数值!$X$13:$AH$116,$Q86*8+2,DX$2)*$AG86+INDEX(装备数值!$X$13:$AH$116,$S86*8+3,DX$2)*$AH86+INDEX(装备数值!$X$13:$AH$116,$R86*8+4,DX$2)*$AI86+INDEX(装备数值!$X$13:$AH$116,$T86*8+5,DX$2)*$AJ86+INDEX(装备数值!$X$13:$AH$116,$U86*8+6,DX$2)*$AK86+INDEX(装备数值!$X$13:$AH$116,$V86*8+7,DX$2)*$AL86+INDEX(装备数值!$X$13:$AH$116,$W86*8+8,DX$2)*$AM86</f>
        <v>66</v>
      </c>
      <c r="DY86" s="14">
        <f>INDEX(装备数值!$X$13:$AH$116,$P86*8+1,DY$2)*$AF86+INDEX(装备数值!$X$13:$AH$116,$Q86*8+2,DY$2)*$AG86+INDEX(装备数值!$X$13:$AH$116,$S86*8+3,DY$2)*$AH86+INDEX(装备数值!$X$13:$AH$116,$R86*8+4,DY$2)*$AI86+INDEX(装备数值!$X$13:$AH$116,$T86*8+5,DY$2)*$AJ86+INDEX(装备数值!$X$13:$AH$116,$U86*8+6,DY$2)*$AK86+INDEX(装备数值!$X$13:$AH$116,$V86*8+7,DY$2)*$AL86+INDEX(装备数值!$X$13:$AH$116,$W86*8+8,DY$2)*$AM86</f>
        <v>66</v>
      </c>
      <c r="EA86" s="14">
        <f>INDEX(装备数值!$AN$17:$AN$117,MATCH(MIN($X86:$AE86),装备数值!$AO$17:$AO$117,1))</f>
        <v>46</v>
      </c>
      <c r="EB86" s="14">
        <f>IF(COUNTIF($P86:$W86,"&gt;"&amp;0)=8,INDEX(装备数值!AR$17:AR$117,$EA86+1),0)</f>
        <v>16560</v>
      </c>
      <c r="EC86" s="14">
        <f>IF(COUNTIF($P86:$W86,"&gt;"&amp;0)=8,INDEX(装备数值!AS$17:AS$117,$EA86+1),0)</f>
        <v>124200</v>
      </c>
      <c r="ED86" s="14">
        <f>IF(COUNTIF($P86:$W86,"&gt;"&amp;0)=8,INDEX(装备数值!AT$17:AT$117,$EA86+1),0)</f>
        <v>8280</v>
      </c>
      <c r="EE86" s="14">
        <f>IF(COUNTIF($P86:$W86,"&gt;"&amp;0)=8,INDEX(装备数值!AU$17:AU$117,$EA86+1),0)</f>
        <v>165600</v>
      </c>
      <c r="EF86" s="14">
        <f>IF(COUNTIF($P86:$W86,"&gt;"&amp;0)=8,INDEX(装备数值!AV$17:AV$117,$EA86+1),0)</f>
        <v>3128</v>
      </c>
      <c r="EH86" s="14">
        <f>INDEX(装备数值!$AY$17:$AY$77,MATCH(新怪物属性!AF86,装备数值!$AZ$17:$AZ$77,1))</f>
        <v>35</v>
      </c>
      <c r="EI86" s="26">
        <f>INDEX(装备数值!BA$17:BA$77,新怪物属性!EH86+1)</f>
        <v>0.625</v>
      </c>
      <c r="EJ86" s="26">
        <f>INDEX(装备数值!BA$17:BA$77,新怪物属性!EH86+1)</f>
        <v>0.625</v>
      </c>
      <c r="EL86" s="14">
        <f t="shared" si="144"/>
        <v>26</v>
      </c>
      <c r="EM86" s="14">
        <f>VLOOKUP(EL86,军阶与晶片数值!$W$6:$X$27,2)</f>
        <v>6</v>
      </c>
      <c r="EN86" s="14">
        <f>INDEX(军阶与晶片数值!Y$6:Y$27,$EM86+1)</f>
        <v>550</v>
      </c>
      <c r="EO86" s="14">
        <f>INDEX(军阶与晶片数值!Z$6:Z$27,$EM86+1)</f>
        <v>550</v>
      </c>
      <c r="EP86" s="14">
        <f>INDEX(军阶与晶片数值!AA$6:AA$27,$EM86+1)</f>
        <v>550</v>
      </c>
      <c r="EQ86" s="14">
        <f>INDEX(军阶与晶片数值!AB$6:AB$27,$EM86+1)</f>
        <v>550</v>
      </c>
      <c r="ER86" s="29">
        <f>INDEX(军阶与晶片数值!AC$6:AC$27,$EM86+1)</f>
        <v>35</v>
      </c>
      <c r="ES86" s="29">
        <f>INDEX(军阶与晶片数值!AD$6:AD$27,$EM86+1)</f>
        <v>17.5</v>
      </c>
      <c r="EU86" s="26">
        <f>INDEX(军阶与晶片数值!I$6:I$16,AN86+1)</f>
        <v>0.15</v>
      </c>
      <c r="EV86" s="26">
        <f>INDEX(军阶与晶片数值!M$6:M$16,AO86+1)</f>
        <v>0.15</v>
      </c>
      <c r="EW86" s="26">
        <f>INDEX(军阶与晶片数值!J$6:J$16,AP86+1)</f>
        <v>0.15</v>
      </c>
      <c r="EX86" s="26">
        <f>INDEX(军阶与晶片数值!K$6:K$16,AQ86+1)</f>
        <v>0.3</v>
      </c>
      <c r="EY86" s="26">
        <f>INDEX(军阶与晶片数值!L$6:L$16,AR86+1)</f>
        <v>0.3</v>
      </c>
      <c r="EZ86" s="28">
        <f>INDEX(军阶与晶片数值!N$6:N$16,AS86+1)</f>
        <v>0</v>
      </c>
      <c r="FA86" s="28">
        <f>INDEX(军阶与晶片数值!O$6:O$16,AT86+1)</f>
        <v>0</v>
      </c>
      <c r="FB86" s="28">
        <f>INDEX(军阶与晶片数值!P$6:P$16,AU86+1)</f>
        <v>0</v>
      </c>
      <c r="FC86" s="28">
        <f>INDEX(军阶与晶片数值!Q$6:Q$16,AV86+1)</f>
        <v>0</v>
      </c>
      <c r="FD86" s="26">
        <f>INDEX(军阶与晶片数值!R$6:R$16,AW86+1)</f>
        <v>0.13</v>
      </c>
      <c r="FE86" s="26">
        <f>INDEX(军阶与晶片数值!S$6:S$16,AX86+1)</f>
        <v>0.13</v>
      </c>
      <c r="FF86" s="26">
        <f>INDEX(军阶与晶片数值!T$6:T$16,AY86+1)</f>
        <v>0</v>
      </c>
      <c r="FG86" s="26">
        <f>INDEX(军阶与晶片数值!U$6:U$16,AZ86+1)</f>
        <v>0</v>
      </c>
      <c r="FI86" s="26">
        <f>INDEX(军阶与晶片数值!$C$6:$C$36,新怪物属性!$BA86+1)</f>
        <v>0.9</v>
      </c>
      <c r="FJ86" s="26">
        <f>INDEX(军阶与晶片数值!$C$6:$C$36,新怪物属性!$BA86+1)</f>
        <v>0.9</v>
      </c>
      <c r="FK86" s="26">
        <f>INDEX(军阶与晶片数值!$C$6:$C$36,新怪物属性!$BA86+1)</f>
        <v>0.9</v>
      </c>
      <c r="FL86" s="26">
        <f>INDEX(军阶与晶片数值!$C$6:$C$36,新怪物属性!$BA86+1)</f>
        <v>0.9</v>
      </c>
      <c r="FM86" s="26">
        <f>INDEX(军阶与晶片数值!$C$6:$C$36,新怪物属性!$BA86+1)</f>
        <v>0.9</v>
      </c>
      <c r="FO86" s="14">
        <f>INDEX(战舰突破!$H$6:$H$18,新怪物属性!$J86+1)+INDEX(战舰突破!$H$23:$H$35,新怪物属性!$K86+1)+INDEX(战舰突破!$H$40:$H$52,新怪物属性!$L86+1)</f>
        <v>200</v>
      </c>
      <c r="FP86" s="14">
        <f>INDEX(战舰突破!$I$6:$I$18,新怪物属性!$J86+1)+INDEX(战舰突破!$I$23:$I$35,新怪物属性!$K86+1)+INDEX(战舰突破!$I$40:$I$52,新怪物属性!$L86+1)</f>
        <v>200</v>
      </c>
      <c r="FQ86" s="14">
        <f>INDEX(战舰突破!$J$6:$J$18,新怪物属性!$J86+1)+INDEX(战舰突破!$J$23:$J$35,新怪物属性!$K86+1)+INDEX(战舰突破!$J$40:$J$52,新怪物属性!$L86+1)</f>
        <v>0</v>
      </c>
      <c r="FR86" s="14">
        <f>INDEX(战舰突破!$K$6:$K$18,新怪物属性!$J86+1)+INDEX(战舰突破!$K$23:$K$35,新怪物属性!$K86+1)+INDEX(战舰突破!$K$40:$K$52,新怪物属性!$L86+1)</f>
        <v>0</v>
      </c>
      <c r="FS86" s="14">
        <f>INDEX(战舰突破!$L$6:$L$18,新怪物属性!$J86+1)+INDEX(战舰突破!$L$23:$L$35,新怪物属性!$K86+1)+INDEX(战舰突破!$L$40:$L$52,新怪物属性!$L86+1)</f>
        <v>200</v>
      </c>
      <c r="FT86" s="18">
        <f>INDEX(战舰突破!$N$6:$N$18,新怪物属性!$J86+1)+INDEX(战舰突破!$N$23:$N$35,新怪物属性!$K86+1)+INDEX(战舰突破!$N$40:$N$52,新怪物属性!$L86+1)</f>
        <v>0</v>
      </c>
      <c r="FU86" s="18">
        <f>INDEX(战舰突破!$O$6:$O$18,新怪物属性!$J86+1)+INDEX(战舰突破!$O$23:$O$35,新怪物属性!$K86+1)+INDEX(战舰突破!$O$40:$O$52,新怪物属性!$L86+1)</f>
        <v>1.4</v>
      </c>
      <c r="FV86" s="18">
        <f>INDEX(战舰突破!$P$6:$P$18,新怪物属性!$J86+1)+INDEX(战舰突破!$P$23:$P$35,新怪物属性!$K86+1)+INDEX(战舰突破!$P$40:$P$52,新怪物属性!$L86+1)</f>
        <v>0</v>
      </c>
      <c r="FW86" s="18">
        <f>INDEX(战舰突破!$Q$6:$Q$18,新怪物属性!$J86+1)+INDEX(战舰突破!$Q$23:$Q$35,新怪物属性!$K86+1)+INDEX(战舰突破!$Q$40:$Q$52,新怪物属性!$L86+1)</f>
        <v>0.3</v>
      </c>
      <c r="FX86" s="18">
        <f>INDEX(战舰突破!$R$6:$R$18,新怪物属性!$J86+1)+INDEX(战舰突破!$R$23:$R$35,新怪物属性!$K86+1)+INDEX(战舰突破!$R$40:$R$52,新怪物属性!$L86+1)</f>
        <v>0</v>
      </c>
      <c r="FY86" s="18">
        <f>INDEX(战舰突破!$M$6:$M$18,新怪物属性!$J86+1)+INDEX(战舰突破!$M$23:$M$35,新怪物属性!$K86+1)+INDEX(战舰突破!$M$40:$M$52,新怪物属性!$L86+1)</f>
        <v>0.2</v>
      </c>
      <c r="FZ86" s="22">
        <f>INDEX(战舰突破!$W$6:$W$18,新怪物属性!$J86+1)+INDEX(战舰突破!$W$23:$W$35,新怪物属性!$K86+1)+INDEX(战舰突破!$W$40:$W$52,新怪物属性!$L86+1)</f>
        <v>0.5</v>
      </c>
      <c r="GC86" s="14">
        <f>INDEX(战舰突破!$S$6:$S$18,新怪物属性!$J86+1)</f>
        <v>0</v>
      </c>
      <c r="GD86" s="14">
        <f>INDEX(战舰突破!$T$6:$T$18,新怪物属性!$J86+1)</f>
        <v>1.1000000000000001</v>
      </c>
      <c r="GE86" s="14">
        <f>INDEX(战舰突破!$U$6:$U$18,新怪物属性!$J86+1)</f>
        <v>0.1</v>
      </c>
      <c r="GF86" s="14">
        <f>INDEX(战舰突破!$V$6:$V$18,新怪物属性!$J86+1)</f>
        <v>1</v>
      </c>
      <c r="GG86" s="14">
        <f>INDEX(战舰突破!$X$6:$X$18,新怪物属性!$J86+1)</f>
        <v>10</v>
      </c>
      <c r="GI86" s="14">
        <f>INDEX(战舰突破!$S$23:$S$35,新怪物属性!$J86+1)</f>
        <v>0.6</v>
      </c>
      <c r="GJ86" s="14">
        <f>INDEX(战舰突破!$T$23:$T$35,新怪物属性!$J86+1)</f>
        <v>0.55000000000000004</v>
      </c>
      <c r="GK86" s="14">
        <f>INDEX(战舰突破!$U$23:$U$35,新怪物属性!$J86+1)</f>
        <v>0.1</v>
      </c>
      <c r="GL86" s="14">
        <f>INDEX(战舰突破!$V$23:$V$35,新怪物属性!$J86+1)</f>
        <v>2</v>
      </c>
      <c r="GM86" s="14">
        <f>INDEX(战舰突破!$X$23:$X$35,新怪物属性!$J86+1)</f>
        <v>150</v>
      </c>
      <c r="GO86" s="14">
        <f>INDEX(战舰突破!$S$40:$S$52,新怪物属性!$J86+1)</f>
        <v>0.6</v>
      </c>
      <c r="GP86" s="14">
        <f>INDEX(战舰突破!$T$40:$T$52,新怪物属性!$J86+1)</f>
        <v>0.25</v>
      </c>
      <c r="GQ86" s="14">
        <f>INDEX(战舰突破!$U$40:$U$52,新怪物属性!$J86+1)</f>
        <v>0.2</v>
      </c>
      <c r="GR86" s="14">
        <f>INDEX(战舰突破!$V$40:$V$52,新怪物属性!$J86+1)</f>
        <v>1</v>
      </c>
      <c r="GS86" s="14">
        <f>INDEX(战舰突破!$X$40:$X$52,新怪物属性!$J86+1)</f>
        <v>250</v>
      </c>
      <c r="GV86" s="14">
        <v>2</v>
      </c>
      <c r="GW86" s="14">
        <v>31</v>
      </c>
      <c r="GX86" s="14">
        <v>1</v>
      </c>
      <c r="GY86" s="14">
        <v>29</v>
      </c>
      <c r="GZ86" s="14">
        <v>3</v>
      </c>
      <c r="HA86" s="14">
        <v>26</v>
      </c>
      <c r="HB86" s="14">
        <v>1</v>
      </c>
      <c r="HC86" s="14">
        <v>24</v>
      </c>
      <c r="HD86" s="14">
        <v>1</v>
      </c>
      <c r="HE86" s="14">
        <v>8</v>
      </c>
      <c r="HF86" s="14">
        <v>1</v>
      </c>
      <c r="HG86" s="14">
        <v>12</v>
      </c>
      <c r="HH86" s="14">
        <v>0</v>
      </c>
      <c r="HI86" s="14">
        <v>17</v>
      </c>
      <c r="HJ86" s="14">
        <v>1</v>
      </c>
      <c r="HK86" s="14">
        <v>7</v>
      </c>
      <c r="HL86" s="14">
        <v>0</v>
      </c>
      <c r="HM86" s="14">
        <v>0</v>
      </c>
      <c r="HN86" s="14">
        <v>0</v>
      </c>
      <c r="HO86" s="14">
        <v>0</v>
      </c>
      <c r="HP86" s="14">
        <v>0</v>
      </c>
      <c r="HQ86" s="14">
        <v>0</v>
      </c>
      <c r="HR86" s="14">
        <v>0</v>
      </c>
      <c r="HS86" s="14">
        <v>0</v>
      </c>
      <c r="HT86" s="14">
        <v>0</v>
      </c>
      <c r="HU86" s="14">
        <v>0</v>
      </c>
      <c r="HX86" s="14">
        <v>7</v>
      </c>
      <c r="HY86" s="14">
        <v>6</v>
      </c>
      <c r="IB86" s="14">
        <f>IF($GV86=0,0,INDEX(战宠!P$15:P$27,新怪物属性!$GV$3)*(INDEX(战宠!$U$7:$Y$10,1,新怪物属性!$GV86)))*(新怪物属性!$GW86+4)
+IF($GX86=0,0,INDEX(战宠!P$15:P$27,新怪物属性!$GX$3)*(INDEX(战宠!$U$7:$Y$10,1,新怪物属性!$GX86)))*(新怪物属性!$GY86+4)
+IF($GZ86=0,0,INDEX(战宠!P$15:P$27,新怪物属性!$GZ$3)*(INDEX(战宠!$U$7:$Y$10,1,新怪物属性!$GZ86)))*(新怪物属性!$HA86+4)
+IF($HB86=0,0,INDEX(战宠!P$15:P$27,新怪物属性!$HB$3)*(INDEX(战宠!$U$7:$Y$10,1,新怪物属性!$HB86)))*(新怪物属性!$HC86+4)
+IF($HD86=0,0,INDEX(战宠!P$15:P$27,新怪物属性!$HD$3)*(INDEX(战宠!$U$7:$Y$10,1,新怪物属性!$HD86)))*(新怪物属性!$HE86+4)
+IF($HF86=0,0,INDEX(战宠!P$15:P$27,新怪物属性!$HF$3)*(INDEX(战宠!$U$7:$Y$10,1,新怪物属性!$HF86)))*(新怪物属性!$HG86+4)
+IF($HH86=0,0,INDEX(战宠!P$15:P$27,新怪物属性!$HH$3)*(INDEX(战宠!$U$7:$Y$10,1,新怪物属性!$HH86)))*(新怪物属性!$HI86+4)
+IF($HJ86=0,0,INDEX(战宠!P$15:P$27,新怪物属性!$HJ$3)*(INDEX(战宠!$U$7:$Y$10,1,新怪物属性!$HJ86)))*(新怪物属性!$HK86+4)
+IF($HL86=0,0,INDEX(战宠!P$15:P$27,新怪物属性!$HL$3)*(INDEX(战宠!$U$7:$Y$10,1,新怪物属性!$HL86)))*(新怪物属性!$HM86+4)
+IF($HN86=0,0,INDEX(战宠!P$15:P$27,新怪物属性!$HN$3)*(INDEX(战宠!$U$7:$Y$10,1,新怪物属性!$HN86)))*(新怪物属性!$HO86+4)
+IF($HP86=0,0,INDEX(战宠!P$15:P$27,新怪物属性!$HP$3)*(INDEX(战宠!$U$7:$Y$10,1,新怪物属性!$HP86)))*(新怪物属性!$HQ86+4)
+IF($HR86=0,0,INDEX(战宠!P$15:P$27,新怪物属性!$HR$3)*(INDEX(战宠!$U$7:$Y$10,1,新怪物属性!$HR86)))*(新怪物属性!$HS86+4)
+IF($HT86=0,0,INDEX(战宠!P$15:P$27,新怪物属性!$HT$3)*(INDEX(战宠!$U$7:$Y$10,1,新怪物属性!$HT86)))*(新怪物属性!$HU86+4)</f>
        <v>188800</v>
      </c>
      <c r="IC86" s="14">
        <f>IF($GV86=0,0,INDEX(战宠!Q$15:Q$27,新怪物属性!$GV$3)*(INDEX(战宠!$U$7:$Y$10,1,新怪物属性!$GV86)))*(新怪物属性!$GW86+4)
+IF($GX86=0,0,INDEX(战宠!Q$15:Q$27,新怪物属性!$GX$3)*(INDEX(战宠!$U$7:$Y$10,1,新怪物属性!$GX86)))*(新怪物属性!$GY86+4)
+IF($GZ86=0,0,INDEX(战宠!Q$15:Q$27,新怪物属性!$GZ$3)*(INDEX(战宠!$U$7:$Y$10,1,新怪物属性!$GZ86)))*(新怪物属性!$HA86+4)
+IF($HB86=0,0,INDEX(战宠!Q$15:Q$27,新怪物属性!$HB$3)*(INDEX(战宠!$U$7:$Y$10,1,新怪物属性!$HB86)))*(新怪物属性!$HC86+4)
+IF($HD86=0,0,INDEX(战宠!Q$15:Q$27,新怪物属性!$HD$3)*(INDEX(战宠!$U$7:$Y$10,1,新怪物属性!$HD86)))*(新怪物属性!$HE86+4)
+IF($HF86=0,0,INDEX(战宠!Q$15:Q$27,新怪物属性!$HF$3)*(INDEX(战宠!$U$7:$Y$10,1,新怪物属性!$HF86)))*(新怪物属性!$HG86+4)
+IF($HH86=0,0,INDEX(战宠!Q$15:Q$27,新怪物属性!$HH$3)*(INDEX(战宠!$U$7:$Y$10,1,新怪物属性!$HH86)))*(新怪物属性!$HI86+4)
+IF($HJ86=0,0,INDEX(战宠!Q$15:Q$27,新怪物属性!$HJ$3)*(INDEX(战宠!$U$7:$Y$10,1,新怪物属性!$HJ86)))*(新怪物属性!$HK86+4)
+IF($HL86=0,0,INDEX(战宠!Q$15:Q$27,新怪物属性!$HL$3)*(INDEX(战宠!$U$7:$Y$10,1,新怪物属性!$HL86)))*(新怪物属性!$HM86+4)
+IF($HN86=0,0,INDEX(战宠!Q$15:Q$27,新怪物属性!$HN$3)*(INDEX(战宠!$U$7:$Y$10,1,新怪物属性!$HN86)))*(新怪物属性!$HO86+4)
+IF($HP86=0,0,INDEX(战宠!Q$15:Q$27,新怪物属性!$HP$3)*(INDEX(战宠!$U$7:$Y$10,1,新怪物属性!$HP86)))*(新怪物属性!$HQ86+4)
+IF($HR86=0,0,INDEX(战宠!Q$15:Q$27,新怪物属性!$HR$3)*(INDEX(战宠!$U$7:$Y$10,1,新怪物属性!$HR86)))*(新怪物属性!$HS86+4)
+IF($HT86=0,0,INDEX(战宠!Q$15:Q$27,新怪物属性!$HT$3)*(INDEX(战宠!$U$7:$Y$10,1,新怪物属性!$HT86)))*(新怪物属性!$HU86+4)</f>
        <v>1263000</v>
      </c>
      <c r="ID86" s="14">
        <f>IF($GV86=0,0,INDEX(战宠!R$15:R$27,新怪物属性!$GV$3)*(INDEX(战宠!$U$7:$Y$10,1,新怪物属性!$GV86)))*(新怪物属性!$GW86+4)
+IF($GX86=0,0,INDEX(战宠!R$15:R$27,新怪物属性!$GX$3)*(INDEX(战宠!$U$7:$Y$10,1,新怪物属性!$GX86)))*(新怪物属性!$GY86+4)
+IF($GZ86=0,0,INDEX(战宠!R$15:R$27,新怪物属性!$GZ$3)*(INDEX(战宠!$U$7:$Y$10,1,新怪物属性!$GZ86)))*(新怪物属性!$HA86+4)
+IF($HB86=0,0,INDEX(战宠!R$15:R$27,新怪物属性!$HB$3)*(INDEX(战宠!$U$7:$Y$10,1,新怪物属性!$HB86)))*(新怪物属性!$HC86+4)
+IF($HD86=0,0,INDEX(战宠!R$15:R$27,新怪物属性!$HD$3)*(INDEX(战宠!$U$7:$Y$10,1,新怪物属性!$HD86)))*(新怪物属性!$HE86+4)
+IF($HF86=0,0,INDEX(战宠!R$15:R$27,新怪物属性!$HF$3)*(INDEX(战宠!$U$7:$Y$10,1,新怪物属性!$HF86)))*(新怪物属性!$HG86+4)
+IF($HH86=0,0,INDEX(战宠!R$15:R$27,新怪物属性!$HH$3)*(INDEX(战宠!$U$7:$Y$10,1,新怪物属性!$HH86)))*(新怪物属性!$HI86+4)
+IF($HJ86=0,0,INDEX(战宠!R$15:R$27,新怪物属性!$HJ$3)*(INDEX(战宠!$U$7:$Y$10,1,新怪物属性!$HJ86)))*(新怪物属性!$HK86+4)
+IF($HL86=0,0,INDEX(战宠!R$15:R$27,新怪物属性!$HL$3)*(INDEX(战宠!$U$7:$Y$10,1,新怪物属性!$HL86)))*(新怪物属性!$HM86+4)
+IF($HN86=0,0,INDEX(战宠!R$15:R$27,新怪物属性!$HN$3)*(INDEX(战宠!$U$7:$Y$10,1,新怪物属性!$HN86)))*(新怪物属性!$HO86+4)
+IF($HP86=0,0,INDEX(战宠!R$15:R$27,新怪物属性!$HP$3)*(INDEX(战宠!$U$7:$Y$10,1,新怪物属性!$HP86)))*(新怪物属性!$HQ86+4)
+IF($HR86=0,0,INDEX(战宠!R$15:R$27,新怪物属性!$HR$3)*(INDEX(战宠!$U$7:$Y$10,1,新怪物属性!$HR86)))*(新怪物属性!$HS86+4)
+IF($HT86=0,0,INDEX(战宠!R$15:R$27,新怪物属性!$HT$3)*(INDEX(战宠!$U$7:$Y$10,1,新怪物属性!$HT86)))*(新怪物属性!$HU86+4)</f>
        <v>104600</v>
      </c>
      <c r="IE86" s="14">
        <f>IF($GV86=0,0,INDEX(战宠!S$15:S$27,新怪物属性!$GV$3)*(INDEX(战宠!$U$7:$Y$10,1,新怪物属性!$GV86)))*(新怪物属性!$GW86+4)
+IF($GX86=0,0,INDEX(战宠!S$15:S$27,新怪物属性!$GX$3)*(INDEX(战宠!$U$7:$Y$10,1,新怪物属性!$GX86)))*(新怪物属性!$GY86+4)
+IF($GZ86=0,0,INDEX(战宠!S$15:S$27,新怪物属性!$GZ$3)*(INDEX(战宠!$U$7:$Y$10,1,新怪物属性!$GZ86)))*(新怪物属性!$HA86+4)
+IF($HB86=0,0,INDEX(战宠!S$15:S$27,新怪物属性!$HB$3)*(INDEX(战宠!$U$7:$Y$10,1,新怪物属性!$HB86)))*(新怪物属性!$HC86+4)
+IF($HD86=0,0,INDEX(战宠!S$15:S$27,新怪物属性!$HD$3)*(INDEX(战宠!$U$7:$Y$10,1,新怪物属性!$HD86)))*(新怪物属性!$HE86+4)
+IF($HF86=0,0,INDEX(战宠!S$15:S$27,新怪物属性!$HF$3)*(INDEX(战宠!$U$7:$Y$10,1,新怪物属性!$HF86)))*(新怪物属性!$HG86+4)
+IF($HH86=0,0,INDEX(战宠!S$15:S$27,新怪物属性!$HH$3)*(INDEX(战宠!$U$7:$Y$10,1,新怪物属性!$HH86)))*(新怪物属性!$HI86+4)
+IF($HJ86=0,0,INDEX(战宠!S$15:S$27,新怪物属性!$HJ$3)*(INDEX(战宠!$U$7:$Y$10,1,新怪物属性!$HJ86)))*(新怪物属性!$HK86+4)
+IF($HL86=0,0,INDEX(战宠!S$15:S$27,新怪物属性!$HL$3)*(INDEX(战宠!$U$7:$Y$10,1,新怪物属性!$HL86)))*(新怪物属性!$HM86+4)
+IF($HN86=0,0,INDEX(战宠!S$15:S$27,新怪物属性!$HN$3)*(INDEX(战宠!$U$7:$Y$10,1,新怪物属性!$HN86)))*(新怪物属性!$HO86+4)
+IF($HP86=0,0,INDEX(战宠!S$15:S$27,新怪物属性!$HP$3)*(INDEX(战宠!$U$7:$Y$10,1,新怪物属性!$HP86)))*(新怪物属性!$HQ86+4)
+IF($HR86=0,0,INDEX(战宠!S$15:S$27,新怪物属性!$HR$3)*(INDEX(战宠!$U$7:$Y$10,1,新怪物属性!$HR86)))*(新怪物属性!$HS86+4)
+IF($HT86=0,0,INDEX(战宠!S$15:S$27,新怪物属性!$HT$3)*(INDEX(战宠!$U$7:$Y$10,1,新怪物属性!$HT86)))*(新怪物属性!$HU86+4)</f>
        <v>2626000</v>
      </c>
      <c r="IF86" s="14">
        <f>IF($GV86=0,0,INDEX(战宠!T$15:T$27,新怪物属性!$GV$3)*(INDEX(战宠!$U$7:$Y$10,1,新怪物属性!$GV86)))*(新怪物属性!$GW86+4)
+IF($GX86=0,0,INDEX(战宠!T$15:T$27,新怪物属性!$GX$3)*(INDEX(战宠!$U$7:$Y$10,1,新怪物属性!$GX86)))*(新怪物属性!$GY86+4)
+IF($GZ86=0,0,INDEX(战宠!T$15:T$27,新怪物属性!$GZ$3)*(INDEX(战宠!$U$7:$Y$10,1,新怪物属性!$GZ86)))*(新怪物属性!$HA86+4)
+IF($HB86=0,0,INDEX(战宠!T$15:T$27,新怪物属性!$HB$3)*(INDEX(战宠!$U$7:$Y$10,1,新怪物属性!$HB86)))*(新怪物属性!$HC86+4)
+IF($HD86=0,0,INDEX(战宠!T$15:T$27,新怪物属性!$HD$3)*(INDEX(战宠!$U$7:$Y$10,1,新怪物属性!$HD86)))*(新怪物属性!$HE86+4)
+IF($HF86=0,0,INDEX(战宠!T$15:T$27,新怪物属性!$HF$3)*(INDEX(战宠!$U$7:$Y$10,1,新怪物属性!$HF86)))*(新怪物属性!$HG86+4)
+IF($HH86=0,0,INDEX(战宠!T$15:T$27,新怪物属性!$HH$3)*(INDEX(战宠!$U$7:$Y$10,1,新怪物属性!$HH86)))*(新怪物属性!$HI86+4)
+IF($HJ86=0,0,INDEX(战宠!T$15:T$27,新怪物属性!$HJ$3)*(INDEX(战宠!$U$7:$Y$10,1,新怪物属性!$HJ86)))*(新怪物属性!$HK86+4)
+IF($HL86=0,0,INDEX(战宠!T$15:T$27,新怪物属性!$HL$3)*(INDEX(战宠!$U$7:$Y$10,1,新怪物属性!$HL86)))*(新怪物属性!$HM86+4)
+IF($HN86=0,0,INDEX(战宠!T$15:T$27,新怪物属性!$HN$3)*(INDEX(战宠!$U$7:$Y$10,1,新怪物属性!$HN86)))*(新怪物属性!$HO86+4)
+IF($HP86=0,0,INDEX(战宠!T$15:T$27,新怪物属性!$HP$3)*(INDEX(战宠!$U$7:$Y$10,1,新怪物属性!$HP86)))*(新怪物属性!$HQ86+4)
+IF($HR86=0,0,INDEX(战宠!T$15:T$27,新怪物属性!$HR$3)*(INDEX(战宠!$U$7:$Y$10,1,新怪物属性!$HR86)))*(新怪物属性!$HS86+4)
+IF($HT86=0,0,INDEX(战宠!T$15:T$27,新怪物属性!$HT$3)*(INDEX(战宠!$U$7:$Y$10,1,新怪物属性!$HT86)))*(新怪物属性!$HU86+4)</f>
        <v>52365</v>
      </c>
      <c r="II86" s="14">
        <f>IF(HX86=0,0,INDEX(战宠!$D$15:$D$27,新怪物属性!HX86))</f>
        <v>0.3</v>
      </c>
      <c r="IJ86" s="14">
        <f>IF(HY86=0,0,INDEX(战宠!$D$15:$D$27,新怪物属性!HY86))</f>
        <v>0.2</v>
      </c>
      <c r="IM86" s="14">
        <f t="shared" si="189"/>
        <v>1453274</v>
      </c>
      <c r="IN86" s="14">
        <f t="shared" si="190"/>
        <v>1454252</v>
      </c>
      <c r="IO86" s="14">
        <f t="shared" si="191"/>
        <v>1341611</v>
      </c>
      <c r="IP86" s="14">
        <f t="shared" si="192"/>
        <v>1453274</v>
      </c>
      <c r="IQ86" s="14">
        <f t="shared" si="193"/>
        <v>1453274</v>
      </c>
      <c r="IR86" s="14">
        <f t="shared" si="145"/>
        <v>19495713</v>
      </c>
      <c r="IS86" s="14">
        <f t="shared" si="146"/>
        <v>510282</v>
      </c>
      <c r="IT86" s="14">
        <f t="shared" si="147"/>
        <v>14118747</v>
      </c>
      <c r="IU86" s="14">
        <f t="shared" si="148"/>
        <v>322836</v>
      </c>
      <c r="IV86" s="28">
        <f t="shared" si="149"/>
        <v>34200</v>
      </c>
      <c r="IW86" s="28">
        <f t="shared" si="150"/>
        <v>33390</v>
      </c>
      <c r="IX86" s="28">
        <f t="shared" si="151"/>
        <v>34200</v>
      </c>
      <c r="IY86" s="28">
        <f t="shared" si="152"/>
        <v>33390</v>
      </c>
      <c r="IZ86" s="28">
        <f t="shared" si="153"/>
        <v>2.1116874999999999</v>
      </c>
      <c r="JA86" s="28">
        <f t="shared" si="154"/>
        <v>2.1116874999999999</v>
      </c>
      <c r="JB86" s="28">
        <f t="shared" si="155"/>
        <v>101</v>
      </c>
      <c r="JC86" s="28">
        <f t="shared" si="156"/>
        <v>83.5</v>
      </c>
      <c r="JD86" s="14">
        <f t="shared" si="157"/>
        <v>1</v>
      </c>
      <c r="JE86" s="14">
        <f t="shared" si="158"/>
        <v>1.6</v>
      </c>
      <c r="JF86" s="14">
        <f t="shared" si="159"/>
        <v>1.6</v>
      </c>
      <c r="JG86" s="18">
        <f t="shared" si="160"/>
        <v>2.3000000000000003</v>
      </c>
      <c r="JH86" s="18">
        <f t="shared" si="161"/>
        <v>1.75</v>
      </c>
      <c r="JI86" s="18">
        <f t="shared" si="162"/>
        <v>1.45</v>
      </c>
      <c r="JJ86" s="29">
        <f t="shared" si="194"/>
        <v>34350</v>
      </c>
      <c r="JK86" s="29">
        <f t="shared" si="194"/>
        <v>34650</v>
      </c>
      <c r="JL86" s="29">
        <f t="shared" si="194"/>
        <v>34650</v>
      </c>
      <c r="JM86" s="26">
        <f t="shared" si="163"/>
        <v>0.1</v>
      </c>
      <c r="JN86" s="26">
        <f t="shared" si="164"/>
        <v>0.1</v>
      </c>
      <c r="JO86" s="26">
        <f t="shared" si="165"/>
        <v>0.2</v>
      </c>
      <c r="JP86" s="14">
        <f t="shared" si="166"/>
        <v>3</v>
      </c>
      <c r="JQ86" s="14">
        <f t="shared" si="167"/>
        <v>4</v>
      </c>
      <c r="JR86" s="14">
        <f t="shared" si="168"/>
        <v>3</v>
      </c>
      <c r="JS86" s="14">
        <f t="shared" si="169"/>
        <v>10</v>
      </c>
      <c r="JT86" s="14">
        <f t="shared" si="170"/>
        <v>150</v>
      </c>
      <c r="JU86" s="14">
        <f t="shared" si="171"/>
        <v>250</v>
      </c>
      <c r="JV86">
        <v>82</v>
      </c>
      <c r="JW86" s="14">
        <f t="shared" si="195"/>
        <v>106731007.5</v>
      </c>
      <c r="JY86" s="14">
        <f t="shared" si="226"/>
        <v>1020564</v>
      </c>
      <c r="JZ86" s="14">
        <f t="shared" si="196"/>
        <v>841334</v>
      </c>
      <c r="KA86" s="29">
        <f t="shared" si="197"/>
        <v>32054</v>
      </c>
      <c r="KB86" s="29">
        <f t="shared" si="198"/>
        <v>22944</v>
      </c>
      <c r="KC86" s="29">
        <f t="shared" si="199"/>
        <v>25387</v>
      </c>
      <c r="KD86" s="29">
        <f t="shared" si="200"/>
        <v>29736</v>
      </c>
      <c r="KE86" s="14">
        <f t="shared" si="224"/>
        <v>2.1116874999999999</v>
      </c>
      <c r="KF86" s="14">
        <f t="shared" si="225"/>
        <v>2.1116874999999999</v>
      </c>
      <c r="KG86" s="14">
        <f t="shared" si="201"/>
        <v>726606.63636363635</v>
      </c>
      <c r="KH86" s="26">
        <f t="shared" si="172"/>
        <v>0.42017056302770583</v>
      </c>
      <c r="KI86" s="26">
        <f t="shared" si="173"/>
        <v>0.64488505305243726</v>
      </c>
      <c r="KJ86" s="29">
        <f t="shared" si="202"/>
        <v>204740</v>
      </c>
      <c r="KK86" s="29">
        <f t="shared" si="203"/>
        <v>748933</v>
      </c>
      <c r="KL86" s="29">
        <f t="shared" si="204"/>
        <v>709531</v>
      </c>
      <c r="KM86" s="23">
        <f t="shared" si="205"/>
        <v>491376</v>
      </c>
      <c r="KN86" s="23">
        <f t="shared" si="206"/>
        <v>249249</v>
      </c>
      <c r="KO86" s="26">
        <f t="shared" si="174"/>
        <v>0.5027861718844433</v>
      </c>
      <c r="KP86" s="26">
        <f t="shared" si="175"/>
        <v>0.51034086788347632</v>
      </c>
      <c r="KQ86" s="26">
        <f t="shared" si="176"/>
        <v>0.6103408678834763</v>
      </c>
      <c r="KR86" s="26">
        <f t="shared" si="207"/>
        <v>0.10278617188444328</v>
      </c>
      <c r="KS86" s="26">
        <v>0.1</v>
      </c>
      <c r="KT86" s="29">
        <f t="shared" si="177"/>
        <v>1.8000000000000003</v>
      </c>
      <c r="KU86" s="29">
        <f t="shared" si="178"/>
        <v>3.556262540795359</v>
      </c>
      <c r="KV86" s="29">
        <f t="shared" si="179"/>
        <v>3.2241750271969063</v>
      </c>
      <c r="KW86" s="29">
        <f t="shared" si="180"/>
        <v>1842660</v>
      </c>
      <c r="KX86" s="29">
        <f t="shared" si="181"/>
        <v>1775601.5823103271</v>
      </c>
      <c r="KY86" s="29">
        <f t="shared" si="182"/>
        <v>1143826.0656110242</v>
      </c>
      <c r="KZ86" s="29">
        <f t="shared" si="183"/>
        <v>9966541</v>
      </c>
      <c r="LA86" s="14">
        <f t="shared" si="184"/>
        <v>4762087.6500000004</v>
      </c>
      <c r="LE86" s="14">
        <v>1</v>
      </c>
      <c r="LF86" s="14">
        <v>1</v>
      </c>
      <c r="LG86" s="14">
        <v>480</v>
      </c>
      <c r="LH86" s="14">
        <v>80</v>
      </c>
      <c r="LI86" s="14">
        <v>60</v>
      </c>
      <c r="LJ86" s="14">
        <v>60</v>
      </c>
      <c r="LK86" s="14">
        <v>60</v>
      </c>
      <c r="LL86" s="23">
        <f t="shared" si="208"/>
        <v>669213548</v>
      </c>
      <c r="LM86" s="23">
        <f t="shared" si="209"/>
        <v>1</v>
      </c>
      <c r="LN86" s="23">
        <f t="shared" si="210"/>
        <v>669213.55000000005</v>
      </c>
      <c r="LO86" s="14">
        <v>1</v>
      </c>
      <c r="LP86" s="14">
        <v>1</v>
      </c>
      <c r="LQ86" s="14">
        <v>240</v>
      </c>
      <c r="LR86" s="14">
        <v>35</v>
      </c>
      <c r="LS86" s="14">
        <v>22</v>
      </c>
      <c r="LT86" s="14">
        <v>30</v>
      </c>
      <c r="LU86" s="14">
        <v>30</v>
      </c>
      <c r="LV86" s="23">
        <f t="shared" si="211"/>
        <v>351763230</v>
      </c>
      <c r="LW86" s="23">
        <f t="shared" si="212"/>
        <v>1</v>
      </c>
      <c r="LX86" s="23">
        <f t="shared" si="213"/>
        <v>351763.23</v>
      </c>
      <c r="MB86">
        <f t="shared" si="185"/>
        <v>2.4797995976814979</v>
      </c>
      <c r="MC86">
        <f t="shared" si="186"/>
        <v>5.2365618129290477</v>
      </c>
      <c r="ME86" s="14">
        <v>10</v>
      </c>
      <c r="MF86" s="14">
        <v>2</v>
      </c>
      <c r="MG86" s="14">
        <v>1.5</v>
      </c>
      <c r="MH86" s="23">
        <f t="shared" si="187"/>
        <v>17698572</v>
      </c>
      <c r="MI86" s="23">
        <f t="shared" si="214"/>
        <v>1</v>
      </c>
      <c r="MJ86" s="23">
        <f t="shared" si="215"/>
        <v>17698.57</v>
      </c>
      <c r="MK86" s="14">
        <v>30</v>
      </c>
      <c r="ML86" s="14">
        <v>6</v>
      </c>
      <c r="MM86" s="14">
        <v>4</v>
      </c>
      <c r="MN86" s="23">
        <f t="shared" si="188"/>
        <v>51265596</v>
      </c>
      <c r="MO86" s="23">
        <f t="shared" si="216"/>
        <v>1</v>
      </c>
      <c r="MP86" s="23">
        <f t="shared" si="217"/>
        <v>51265.599999999999</v>
      </c>
      <c r="MR86" s="23">
        <f t="shared" si="218"/>
        <v>68354128</v>
      </c>
      <c r="MS86" s="23">
        <f t="shared" si="219"/>
        <v>1</v>
      </c>
      <c r="MT86" s="23">
        <f t="shared" si="220"/>
        <v>68354.13</v>
      </c>
      <c r="MU86" s="23">
        <f t="shared" si="221"/>
        <v>26547858</v>
      </c>
      <c r="MV86" s="23">
        <f t="shared" si="222"/>
        <v>1</v>
      </c>
      <c r="MW86" s="23">
        <f t="shared" si="223"/>
        <v>26547.86</v>
      </c>
    </row>
    <row r="87" spans="1:361" ht="16.5" x14ac:dyDescent="0.2">
      <c r="C87" s="14">
        <v>15</v>
      </c>
      <c r="D87" s="14">
        <v>480</v>
      </c>
      <c r="E87" s="14"/>
      <c r="F87" s="14"/>
      <c r="G87" s="14">
        <v>480</v>
      </c>
      <c r="H87" s="14">
        <v>480</v>
      </c>
      <c r="I87" s="14">
        <v>480</v>
      </c>
      <c r="J87" s="14">
        <v>9</v>
      </c>
      <c r="K87" s="14">
        <v>9</v>
      </c>
      <c r="L87" s="14">
        <v>9</v>
      </c>
      <c r="M87" s="14">
        <v>6</v>
      </c>
      <c r="N87" s="14">
        <v>5</v>
      </c>
      <c r="O87" s="14">
        <v>5</v>
      </c>
      <c r="P87" s="14">
        <v>9</v>
      </c>
      <c r="Q87" s="14">
        <v>8</v>
      </c>
      <c r="R87" s="14">
        <v>8</v>
      </c>
      <c r="S87" s="14">
        <v>8</v>
      </c>
      <c r="T87" s="14">
        <v>8</v>
      </c>
      <c r="U87" s="14">
        <v>8</v>
      </c>
      <c r="V87" s="14">
        <v>8</v>
      </c>
      <c r="W87" s="14">
        <v>8</v>
      </c>
      <c r="X87" s="14">
        <v>480</v>
      </c>
      <c r="Y87" s="14">
        <v>480</v>
      </c>
      <c r="Z87" s="14">
        <v>480</v>
      </c>
      <c r="AA87" s="14">
        <v>480</v>
      </c>
      <c r="AB87" s="14">
        <v>480</v>
      </c>
      <c r="AC87" s="14">
        <v>480</v>
      </c>
      <c r="AD87" s="14">
        <v>480</v>
      </c>
      <c r="AE87" s="14">
        <v>480</v>
      </c>
      <c r="AF87" s="14">
        <v>70</v>
      </c>
      <c r="AG87" s="14">
        <v>66</v>
      </c>
      <c r="AH87" s="14">
        <v>66</v>
      </c>
      <c r="AI87" s="14">
        <v>66</v>
      </c>
      <c r="AJ87" s="14">
        <v>66</v>
      </c>
      <c r="AK87" s="14">
        <v>66</v>
      </c>
      <c r="AL87" s="14">
        <v>68</v>
      </c>
      <c r="AM87" s="14">
        <v>68</v>
      </c>
      <c r="AN87" s="14">
        <v>4</v>
      </c>
      <c r="AO87" s="14">
        <v>4</v>
      </c>
      <c r="AP87" s="14">
        <v>4</v>
      </c>
      <c r="AQ87" s="14">
        <v>4</v>
      </c>
      <c r="AR87" s="14">
        <v>4</v>
      </c>
      <c r="AS87" s="14">
        <v>0</v>
      </c>
      <c r="AT87" s="14">
        <v>0</v>
      </c>
      <c r="AU87" s="14">
        <v>0</v>
      </c>
      <c r="AV87" s="14">
        <v>0</v>
      </c>
      <c r="AW87" s="14">
        <v>3</v>
      </c>
      <c r="AX87" s="14">
        <v>3</v>
      </c>
      <c r="AY87" s="14">
        <v>0</v>
      </c>
      <c r="AZ87" s="14">
        <v>0</v>
      </c>
      <c r="BA87" s="14">
        <v>18</v>
      </c>
      <c r="BF87" s="14">
        <f>ROUND((INDEX(新战舰养成!S$6:S$18,新怪物属性!$J87+1)+INDEX(新战舰养成!D$6:D$18,新怪物属性!$J87+1)*(新怪物属性!$G87-1))*INDEX(战舰突破!$D$6:$D$18,新怪物属性!$M87+1),0)</f>
        <v>215387</v>
      </c>
      <c r="BG87" s="14">
        <f>ROUND((INDEX(新战舰养成!T$6:T$18,新怪物属性!$J87+1)+INDEX(新战舰养成!E$6:E$18,新怪物属性!$J87+1)*(新怪物属性!$G87-1))*INDEX(战舰突破!$D$6:$D$18,新怪物属性!$M87+1),0)</f>
        <v>1722987</v>
      </c>
      <c r="BH87" s="14">
        <f>ROUND((INDEX(新战舰养成!U$6:U$18,新怪物属性!$J87+1)+INDEX(新战舰养成!F$6:F$18,新怪物属性!$J87+1)*(新怪物属性!$G87-1))*INDEX(战舰突破!$D$6:$D$18,新怪物属性!$M87+1),0)</f>
        <v>107832</v>
      </c>
      <c r="BI87" s="14">
        <f>ROUND((INDEX(新战舰养成!V$6:V$18,新怪物属性!$J87+1)+INDEX(新战舰养成!G$6:G$18,新怪物属性!$J87+1)*(新怪物属性!$G87-1))*INDEX(战舰突破!$D$6:$D$18,新怪物属性!$M87+1),0)</f>
        <v>525</v>
      </c>
      <c r="BJ87" s="14">
        <f>ROUND((INDEX(新战舰养成!W$6:W$18,新怪物属性!$J87+1)+INDEX(新战舰养成!H$6:H$18,新怪物属性!$J87+1)*(新怪物属性!$G87-1))*INDEX(战舰突破!$D$6:$D$18,新怪物属性!$M87+1),0)</f>
        <v>7</v>
      </c>
      <c r="BL87" s="14">
        <f>IF($H87&gt;0,ROUND((INDEX(新战舰养成!X$6:X$18,新怪物属性!$K87+1)+INDEX(新战舰养成!I$6:I$18,新怪物属性!$K87+1)*(新怪物属性!$H87-1))*INDEX(战舰突破!$D$6:$D$18,新怪物属性!$N87+1),0),0)</f>
        <v>197373</v>
      </c>
      <c r="BM87" s="14">
        <f>IF($H87&gt;0,ROUND((INDEX(新战舰养成!Y$6:Y$18,新怪物属性!$K87+1)+INDEX(新战舰养成!J$6:J$18,新怪物属性!$K87+1)*(新怪物属性!$H87-1))*INDEX(战舰突破!$D$6:$D$18,新怪物属性!$N87+1),0),0)</f>
        <v>0</v>
      </c>
      <c r="BN87" s="14">
        <f>IF($H87&gt;0,ROUND((INDEX(新战舰养成!Z$6:Z$18,新怪物属性!$K87+1)+INDEX(新战舰养成!K$6:K$18,新怪物属性!$K87+1)*(新怪物属性!$H87-1))*INDEX(战舰突破!$D$6:$D$18,新怪物属性!$N87+1),0),0)</f>
        <v>0</v>
      </c>
      <c r="BO87" s="14">
        <f>IF($H87&gt;0,ROUND((INDEX(新战舰养成!AA$6:AA$18,新怪物属性!$K87+1)+INDEX(新战舰养成!L$6:L$18,新怪物属性!$K87+1)*(新怪物属性!$H87-1))*INDEX(战舰突破!$D$6:$D$18,新怪物属性!$N87+1),0),0)</f>
        <v>1969248</v>
      </c>
      <c r="BP87" s="14">
        <f>IF($H87&gt;0,ROUND((INDEX(新战舰养成!AB$6:AB$18,新怪物属性!$K87+1)+INDEX(新战舰养成!M$6:M$18,新怪物属性!$K87+1)*(新怪物属性!$H87-1))*INDEX(战舰突破!$D$6:$D$18,新怪物属性!$N87+1),0),0)</f>
        <v>39267</v>
      </c>
      <c r="BR87" s="14">
        <f>IF($I87&gt;0,ROUND((INDEX(新战舰养成!AC$6:AC$18,新怪物属性!$L87+1)+INDEX(新战舰养成!I$6:I$18,新怪物属性!$L87+1)*(新怪物属性!$I87-1))*INDEX(战舰突破!$D$6:$D$18,新怪物属性!$O87+1),0),0)</f>
        <v>197853</v>
      </c>
      <c r="BS87" s="14">
        <f>IF($I87&gt;0,ROUND((INDEX(新战舰养成!AD$6:AD$18,新怪物属性!$L87+1)+INDEX(新战舰养成!J$6:J$18,新怪物属性!$L87+1)*(新怪物属性!$I87-1))*INDEX(战舰突破!$D$6:$D$18,新怪物属性!$O87+1),0),0)</f>
        <v>0</v>
      </c>
      <c r="BT87" s="14">
        <f>IF($I87&gt;0,ROUND((INDEX(新战舰养成!AE$6:AE$18,新怪物属性!$L87+1)+INDEX(新战舰养成!K$6:K$18,新怪物属性!$L87+1)*(新怪物属性!$I87-1))*INDEX(战舰突破!$D$6:$D$18,新怪物属性!$O87+1),0),0)</f>
        <v>0</v>
      </c>
      <c r="BU87" s="14">
        <f>IF($I87&gt;0,ROUND((INDEX(新战舰养成!AF$6:AF$18,新怪物属性!$L87+1)+INDEX(新战舰养成!L$6:L$18,新怪物属性!$L87+1)*(新怪物属性!$I87-1))*INDEX(战舰突破!$D$6:$D$18,新怪物属性!$O87+1),0),0)</f>
        <v>1291344</v>
      </c>
      <c r="BV87" s="14">
        <f>IF($I87&gt;0,ROUND((INDEX(新战舰养成!AG$6:AG$18,新怪物属性!$L87+1)+INDEX(新战舰养成!M$6:M$18,新怪物属性!$L87+1)*(新怪物属性!$I87-1))*INDEX(战舰突破!$D$6:$D$18,新怪物属性!$O87+1),0),0)</f>
        <v>53181</v>
      </c>
      <c r="BY87" s="14">
        <f>(INDEX(装备数值!$C$13:$G$116,新怪物属性!$P89*8+1,BY$2)+INDEX(装备数值!$C$13:$G$116,新怪物属性!$Q89*8+2,BY$2)+INDEX(装备数值!$C$13:$G$116,新怪物属性!$S89*8+3,BY$2)+INDEX(装备数值!$C$13:$G$116,新怪物属性!$R89*8+4,BY$2)+INDEX(装备数值!$C$13:$G$116,新怪物属性!$T89*8+5,BY$2)+INDEX(装备数值!$C$13:$G$116,新怪物属性!$U89*8+6,BY$2)+INDEX(装备数值!$C$13:$G$116,新怪物属性!$V89*8+7,BY$2)+INDEX(装备数值!$C$13:$G$116,新怪物属性!$W89*8+8,BY$2))</f>
        <v>56000</v>
      </c>
      <c r="BZ87" s="14">
        <f>(INDEX(装备数值!$C$13:$G$116,新怪物属性!$P89*8+1,BZ$2)+INDEX(装备数值!$C$13:$G$116,新怪物属性!$Q89*8+2,BZ$2)+INDEX(装备数值!$C$13:$G$116,新怪物属性!$S89*8+3,BZ$2)+INDEX(装备数值!$C$13:$G$116,新怪物属性!$R89*8+4,BZ$2)+INDEX(装备数值!$C$13:$G$116,新怪物属性!$T89*8+5,BZ$2)+INDEX(装备数值!$C$13:$G$116,新怪物属性!$U89*8+6,BZ$2)+INDEX(装备数值!$C$13:$G$116,新怪物属性!$V89*8+7,BZ$2)+INDEX(装备数值!$C$13:$G$116,新怪物属性!$W89*8+8,BZ$2))</f>
        <v>420000</v>
      </c>
      <c r="CA87" s="14">
        <f>(INDEX(装备数值!$C$13:$G$116,新怪物属性!$P89*8+1,CA$2)+INDEX(装备数值!$C$13:$G$116,新怪物属性!$Q89*8+2,CA$2)+INDEX(装备数值!$C$13:$G$116,新怪物属性!$S89*8+3,CA$2)+INDEX(装备数值!$C$13:$G$116,新怪物属性!$R89*8+4,CA$2)+INDEX(装备数值!$C$13:$G$116,新怪物属性!$T89*8+5,CA$2)+INDEX(装备数值!$C$13:$G$116,新怪物属性!$U89*8+6,CA$2)+INDEX(装备数值!$C$13:$G$116,新怪物属性!$V89*8+7,CA$2)+INDEX(装备数值!$C$13:$G$116,新怪物属性!$W89*8+8,CA$2))</f>
        <v>28000</v>
      </c>
      <c r="CB87" s="14">
        <f>(INDEX(装备数值!$C$13:$G$116,新怪物属性!$P89*8+1,CB$2)+INDEX(装备数值!$C$13:$G$116,新怪物属性!$Q89*8+2,CB$2)+INDEX(装备数值!$C$13:$G$116,新怪物属性!$S89*8+3,CB$2)+INDEX(装备数值!$C$13:$G$116,新怪物属性!$R89*8+4,CB$2)+INDEX(装备数值!$C$13:$G$116,新怪物属性!$T89*8+5,CB$2)+INDEX(装备数值!$C$13:$G$116,新怪物属性!$U89*8+6,CB$2)+INDEX(装备数值!$C$13:$G$116,新怪物属性!$V89*8+7,CB$2)+INDEX(装备数值!$C$13:$G$116,新怪物属性!$W89*8+8,CB$2))</f>
        <v>560000</v>
      </c>
      <c r="CC87" s="14">
        <f>(INDEX(装备数值!$C$13:$G$116,新怪物属性!$P89*8+1,CC$2)+INDEX(装备数值!$C$13:$G$116,新怪物属性!$Q89*8+2,CC$2)+INDEX(装备数值!$C$13:$G$116,新怪物属性!$S89*8+3,CC$2)+INDEX(装备数值!$C$13:$G$116,新怪物属性!$R89*8+4,CC$2)+INDEX(装备数值!$C$13:$G$116,新怪物属性!$T89*8+5,CC$2)+INDEX(装备数值!$C$13:$G$116,新怪物属性!$U89*8+6,CC$2)+INDEX(装备数值!$C$13:$G$116,新怪物属性!$V89*8+7,CC$2)+INDEX(装备数值!$C$13:$G$116,新怪物属性!$W89*8+8,CC$2))</f>
        <v>10800</v>
      </c>
      <c r="CF87" s="14">
        <f t="shared" si="143"/>
        <v>4</v>
      </c>
      <c r="CG87" s="14">
        <f t="shared" si="227"/>
        <v>4</v>
      </c>
      <c r="CH87" s="14">
        <f t="shared" si="227"/>
        <v>4</v>
      </c>
      <c r="CI87" s="14">
        <f t="shared" si="227"/>
        <v>4</v>
      </c>
      <c r="CJ87" s="14">
        <f t="shared" si="227"/>
        <v>4</v>
      </c>
      <c r="CK87" s="14">
        <f t="shared" si="227"/>
        <v>4</v>
      </c>
      <c r="CL87" s="14">
        <f t="shared" si="227"/>
        <v>4</v>
      </c>
      <c r="CM87" s="14">
        <f t="shared" si="227"/>
        <v>4</v>
      </c>
      <c r="CN87" s="14">
        <f t="shared" si="227"/>
        <v>0</v>
      </c>
      <c r="CO87" s="14">
        <f t="shared" si="227"/>
        <v>0</v>
      </c>
      <c r="CP87" s="14">
        <f t="shared" si="227"/>
        <v>0</v>
      </c>
      <c r="CQ87" s="14">
        <f t="shared" si="227"/>
        <v>0</v>
      </c>
      <c r="CR87" s="14">
        <f t="shared" si="227"/>
        <v>0</v>
      </c>
      <c r="CS87" s="14">
        <f>SUMIFS(装备数值!BL$50:BL$101,装备数值!$BG$50:$BG$101,"="&amp;新怪物属性!$CF$2,装备数值!$BH$50:$BH$101,"&lt;="&amp;新怪物属性!$CF87)+SUMIFS(装备数值!BL$50:BL$101,装备数值!$BG$50:$BG$101,"="&amp;新怪物属性!$CG$2,装备数值!$BH$50:$BH$101,"&lt;="&amp;新怪物属性!$CG87)+SUMIFS(装备数值!BL$50:BL$101,装备数值!$BG$50:$BG$101,"="&amp;新怪物属性!$CH$2,装备数值!$BH$50:$BH$101,"&lt;="&amp;新怪物属性!$CH87)+SUMIFS(装备数值!BL$50:BL$101,装备数值!$BG$50:$BG$101,"="&amp;新怪物属性!$CI$2,装备数值!$BH$50:$BH$101,"&lt;="&amp;新怪物属性!$CI87)+SUMIFS(装备数值!BL$50:BL$101,装备数值!$BG$50:$BG$101,"="&amp;新怪物属性!$CJ$2,装备数值!$BH$50:$BH$101,"&lt;="&amp;新怪物属性!$CJ87)+SUMIFS(装备数值!BL$50:BL$101,装备数值!$BG$50:$BG$101,"="&amp;新怪物属性!$CK$2,装备数值!$BH$50:$BH$101,"&lt;="&amp;新怪物属性!$CK87)+SUMIFS(装备数值!BL$50:BL$101,装备数值!$BG$50:$BG$101,"="&amp;新怪物属性!$CL$2,装备数值!$BH$50:$BH$101,"&lt;="&amp;新怪物属性!$CL87)+SUMIFS(装备数值!BL$50:BL$101,装备数值!$BG$50:$BG$101,"="&amp;新怪物属性!$CM$2,装备数值!$BH$50:$BH$101,"&lt;="&amp;新怪物属性!$CM87)+SUMIFS(装备数值!BL$50:BL$101,装备数值!$BG$50:$BG$101,"="&amp;新怪物属性!$CN$2,装备数值!$BH$50:$BH$101,"&lt;="&amp;新怪物属性!$CN87)+SUMIFS(装备数值!BL$50:BL$101,装备数值!$BG$50:$BG$101,"="&amp;新怪物属性!$CO$2,装备数值!$BH$50:$BH$101,"&lt;="&amp;新怪物属性!$CO87)+SUMIFS(装备数值!BL$50:BL$101,装备数值!$BG$50:$BG$101,"="&amp;新怪物属性!$CP$2,装备数值!$BH$50:$BH$101,"&lt;="&amp;新怪物属性!$CP87)+SUMIFS(装备数值!BL$50:BL$101,装备数值!$BG$50:$BG$101,"="&amp;新怪物属性!$CQ$2,装备数值!$BH$50:$BH$101,"&lt;="&amp;新怪物属性!$CQ87)+SUMIFS(装备数值!BL$50:BL$101,装备数值!$BG$50:$BG$101,"="&amp;新怪物属性!$CR$2,装备数值!$BH$50:$BH$101,"&lt;="&amp;新怪物属性!$CR87)</f>
        <v>58049</v>
      </c>
      <c r="CT87" s="14">
        <f>SUMIFS(装备数值!BM$50:BM$101,装备数值!$BG$50:$BG$101,"="&amp;新怪物属性!$CF$2,装备数值!$BH$50:$BH$101,"&lt;="&amp;新怪物属性!$CF87)+SUMIFS(装备数值!BM$50:BM$101,装备数值!$BG$50:$BG$101,"="&amp;新怪物属性!$CG$2,装备数值!$BH$50:$BH$101,"&lt;="&amp;新怪物属性!$CG87)+SUMIFS(装备数值!BM$50:BM$101,装备数值!$BG$50:$BG$101,"="&amp;新怪物属性!$CH$2,装备数值!$BH$50:$BH$101,"&lt;="&amp;新怪物属性!$CH87)+SUMIFS(装备数值!BM$50:BM$101,装备数值!$BG$50:$BG$101,"="&amp;新怪物属性!$CI$2,装备数值!$BH$50:$BH$101,"&lt;="&amp;新怪物属性!$CI87)+SUMIFS(装备数值!BM$50:BM$101,装备数值!$BG$50:$BG$101,"="&amp;新怪物属性!$CJ$2,装备数值!$BH$50:$BH$101,"&lt;="&amp;新怪物属性!$CJ87)+SUMIFS(装备数值!BM$50:BM$101,装备数值!$BG$50:$BG$101,"="&amp;新怪物属性!$CK$2,装备数值!$BH$50:$BH$101,"&lt;="&amp;新怪物属性!$CK87)+SUMIFS(装备数值!BM$50:BM$101,装备数值!$BG$50:$BG$101,"="&amp;新怪物属性!$CL$2,装备数值!$BH$50:$BH$101,"&lt;="&amp;新怪物属性!$CL87)+SUMIFS(装备数值!BM$50:BM$101,装备数值!$BG$50:$BG$101,"="&amp;新怪物属性!$CM$2,装备数值!$BH$50:$BH$101,"&lt;="&amp;新怪物属性!$CM87)+SUMIFS(装备数值!BM$50:BM$101,装备数值!$BG$50:$BG$101,"="&amp;新怪物属性!$CN$2,装备数值!$BH$50:$BH$101,"&lt;="&amp;新怪物属性!$CN87)+SUMIFS(装备数值!BM$50:BM$101,装备数值!$BG$50:$BG$101,"="&amp;新怪物属性!$CO$2,装备数值!$BH$50:$BH$101,"&lt;="&amp;新怪物属性!$CO87)+SUMIFS(装备数值!BM$50:BM$101,装备数值!$BG$50:$BG$101,"="&amp;新怪物属性!$CP$2,装备数值!$BH$50:$BH$101,"&lt;="&amp;新怪物属性!$CP87)+SUMIFS(装备数值!BM$50:BM$101,装备数值!$BG$50:$BG$101,"="&amp;新怪物属性!$CQ$2,装备数值!$BH$50:$BH$101,"&lt;="&amp;新怪物属性!$CQ87)+SUMIFS(装备数值!BM$50:BM$101,装备数值!$BG$50:$BG$101,"="&amp;新怪物属性!$CR$2,装备数值!$BH$50:$BH$101,"&lt;="&amp;新怪物属性!$CR87)</f>
        <v>436949</v>
      </c>
      <c r="CU87" s="14">
        <f>SUMIFS(装备数值!BN$50:BN$101,装备数值!$BG$50:$BG$101,"="&amp;新怪物属性!$CF$2,装备数值!$BH$50:$BH$101,"&lt;="&amp;新怪物属性!$CF87)+SUMIFS(装备数值!BN$50:BN$101,装备数值!$BG$50:$BG$101,"="&amp;新怪物属性!$CG$2,装备数值!$BH$50:$BH$101,"&lt;="&amp;新怪物属性!$CG87)+SUMIFS(装备数值!BN$50:BN$101,装备数值!$BG$50:$BG$101,"="&amp;新怪物属性!$CH$2,装备数值!$BH$50:$BH$101,"&lt;="&amp;新怪物属性!$CH87)+SUMIFS(装备数值!BN$50:BN$101,装备数值!$BG$50:$BG$101,"="&amp;新怪物属性!$CI$2,装备数值!$BH$50:$BH$101,"&lt;="&amp;新怪物属性!$CI87)+SUMIFS(装备数值!BN$50:BN$101,装备数值!$BG$50:$BG$101,"="&amp;新怪物属性!$CJ$2,装备数值!$BH$50:$BH$101,"&lt;="&amp;新怪物属性!$CJ87)+SUMIFS(装备数值!BN$50:BN$101,装备数值!$BG$50:$BG$101,"="&amp;新怪物属性!$CK$2,装备数值!$BH$50:$BH$101,"&lt;="&amp;新怪物属性!$CK87)+SUMIFS(装备数值!BN$50:BN$101,装备数值!$BG$50:$BG$101,"="&amp;新怪物属性!$CL$2,装备数值!$BH$50:$BH$101,"&lt;="&amp;新怪物属性!$CL87)+SUMIFS(装备数值!BN$50:BN$101,装备数值!$BG$50:$BG$101,"="&amp;新怪物属性!$CM$2,装备数值!$BH$50:$BH$101,"&lt;="&amp;新怪物属性!$CM87)+SUMIFS(装备数值!BN$50:BN$101,装备数值!$BG$50:$BG$101,"="&amp;新怪物属性!$CN$2,装备数值!$BH$50:$BH$101,"&lt;="&amp;新怪物属性!$CN87)+SUMIFS(装备数值!BN$50:BN$101,装备数值!$BG$50:$BG$101,"="&amp;新怪物属性!$CO$2,装备数值!$BH$50:$BH$101,"&lt;="&amp;新怪物属性!$CO87)+SUMIFS(装备数值!BN$50:BN$101,装备数值!$BG$50:$BG$101,"="&amp;新怪物属性!$CP$2,装备数值!$BH$50:$BH$101,"&lt;="&amp;新怪物属性!$CP87)+SUMIFS(装备数值!BN$50:BN$101,装备数值!$BG$50:$BG$101,"="&amp;新怪物属性!$CQ$2,装备数值!$BH$50:$BH$101,"&lt;="&amp;新怪物属性!$CQ87)+SUMIFS(装备数值!BN$50:BN$101,装备数值!$BG$50:$BG$101,"="&amp;新怪物属性!$CR$2,装备数值!$BH$50:$BH$101,"&lt;="&amp;新怪物属性!$CR87)</f>
        <v>24100</v>
      </c>
      <c r="CV87" s="14">
        <f>SUMIFS(装备数值!BO$50:BO$101,装备数值!$BG$50:$BG$101,"="&amp;新怪物属性!$CF$2,装备数值!$BH$50:$BH$101,"&lt;="&amp;新怪物属性!$CF87)+SUMIFS(装备数值!BO$50:BO$101,装备数值!$BG$50:$BG$101,"="&amp;新怪物属性!$CG$2,装备数值!$BH$50:$BH$101,"&lt;="&amp;新怪物属性!$CG87)+SUMIFS(装备数值!BO$50:BO$101,装备数值!$BG$50:$BG$101,"="&amp;新怪物属性!$CH$2,装备数值!$BH$50:$BH$101,"&lt;="&amp;新怪物属性!$CH87)+SUMIFS(装备数值!BO$50:BO$101,装备数值!$BG$50:$BG$101,"="&amp;新怪物属性!$CI$2,装备数值!$BH$50:$BH$101,"&lt;="&amp;新怪物属性!$CI87)+SUMIFS(装备数值!BO$50:BO$101,装备数值!$BG$50:$BG$101,"="&amp;新怪物属性!$CJ$2,装备数值!$BH$50:$BH$101,"&lt;="&amp;新怪物属性!$CJ87)+SUMIFS(装备数值!BO$50:BO$101,装备数值!$BG$50:$BG$101,"="&amp;新怪物属性!$CK$2,装备数值!$BH$50:$BH$101,"&lt;="&amp;新怪物属性!$CK87)+SUMIFS(装备数值!BO$50:BO$101,装备数值!$BG$50:$BG$101,"="&amp;新怪物属性!$CL$2,装备数值!$BH$50:$BH$101,"&lt;="&amp;新怪物属性!$CL87)+SUMIFS(装备数值!BO$50:BO$101,装备数值!$BG$50:$BG$101,"="&amp;新怪物属性!$CM$2,装备数值!$BH$50:$BH$101,"&lt;="&amp;新怪物属性!$CM87)+SUMIFS(装备数值!BO$50:BO$101,装备数值!$BG$50:$BG$101,"="&amp;新怪物属性!$CN$2,装备数值!$BH$50:$BH$101,"&lt;="&amp;新怪物属性!$CN87)+SUMIFS(装备数值!BO$50:BO$101,装备数值!$BG$50:$BG$101,"="&amp;新怪物属性!$CO$2,装备数值!$BH$50:$BH$101,"&lt;="&amp;新怪物属性!$CO87)+SUMIFS(装备数值!BO$50:BO$101,装备数值!$BG$50:$BG$101,"="&amp;新怪物属性!$CP$2,装备数值!$BH$50:$BH$101,"&lt;="&amp;新怪物属性!$CP87)+SUMIFS(装备数值!BO$50:BO$101,装备数值!$BG$50:$BG$101,"="&amp;新怪物属性!$CQ$2,装备数值!$BH$50:$BH$101,"&lt;="&amp;新怪物属性!$CQ87)+SUMIFS(装备数值!BO$50:BO$101,装备数值!$BG$50:$BG$101,"="&amp;新怪物属性!$CR$2,装备数值!$BH$50:$BH$101,"&lt;="&amp;新怪物属性!$CR87)</f>
        <v>485500</v>
      </c>
      <c r="CW87" s="14">
        <f>SUMIFS(装备数值!BP$50:BP$101,装备数值!$BG$50:$BG$101,"="&amp;新怪物属性!$CF$2,装备数值!$BH$50:$BH$101,"&lt;="&amp;新怪物属性!$CF87)+SUMIFS(装备数值!BP$50:BP$101,装备数值!$BG$50:$BG$101,"="&amp;新怪物属性!$CG$2,装备数值!$BH$50:$BH$101,"&lt;="&amp;新怪物属性!$CG87)+SUMIFS(装备数值!BP$50:BP$101,装备数值!$BG$50:$BG$101,"="&amp;新怪物属性!$CH$2,装备数值!$BH$50:$BH$101,"&lt;="&amp;新怪物属性!$CH87)+SUMIFS(装备数值!BP$50:BP$101,装备数值!$BG$50:$BG$101,"="&amp;新怪物属性!$CI$2,装备数值!$BH$50:$BH$101,"&lt;="&amp;新怪物属性!$CI87)+SUMIFS(装备数值!BP$50:BP$101,装备数值!$BG$50:$BG$101,"="&amp;新怪物属性!$CJ$2,装备数值!$BH$50:$BH$101,"&lt;="&amp;新怪物属性!$CJ87)+SUMIFS(装备数值!BP$50:BP$101,装备数值!$BG$50:$BG$101,"="&amp;新怪物属性!$CK$2,装备数值!$BH$50:$BH$101,"&lt;="&amp;新怪物属性!$CK87)+SUMIFS(装备数值!BP$50:BP$101,装备数值!$BG$50:$BG$101,"="&amp;新怪物属性!$CL$2,装备数值!$BH$50:$BH$101,"&lt;="&amp;新怪物属性!$CL87)+SUMIFS(装备数值!BP$50:BP$101,装备数值!$BG$50:$BG$101,"="&amp;新怪物属性!$CM$2,装备数值!$BH$50:$BH$101,"&lt;="&amp;新怪物属性!$CM87)+SUMIFS(装备数值!BP$50:BP$101,装备数值!$BG$50:$BG$101,"="&amp;新怪物属性!$CN$2,装备数值!$BH$50:$BH$101,"&lt;="&amp;新怪物属性!$CN87)+SUMIFS(装备数值!BP$50:BP$101,装备数值!$BG$50:$BG$101,"="&amp;新怪物属性!$CO$2,装备数值!$BH$50:$BH$101,"&lt;="&amp;新怪物属性!$CO87)+SUMIFS(装备数值!BP$50:BP$101,装备数值!$BG$50:$BG$101,"="&amp;新怪物属性!$CP$2,装备数值!$BH$50:$BH$101,"&lt;="&amp;新怪物属性!$CP87)+SUMIFS(装备数值!BP$50:BP$101,装备数值!$BG$50:$BG$101,"="&amp;新怪物属性!$CQ$2,装备数值!$BH$50:$BH$101,"&lt;="&amp;新怪物属性!$CQ87)+SUMIFS(装备数值!BP$50:BP$101,装备数值!$BG$50:$BG$101,"="&amp;新怪物属性!$CR$2,装备数值!$BH$50:$BH$101,"&lt;="&amp;新怪物属性!$CR87)</f>
        <v>9670</v>
      </c>
      <c r="CX87" s="14">
        <f>SUMIFS(装备数值!BQ$50:BQ$101,装备数值!$BG$50:$BG$101,"="&amp;新怪物属性!$CF$2,装备数值!$BH$50:$BH$101,"&lt;="&amp;新怪物属性!$CF87)+SUMIFS(装备数值!BQ$50:BQ$101,装备数值!$BG$50:$BG$101,"="&amp;新怪物属性!$CG$2,装备数值!$BH$50:$BH$101,"&lt;="&amp;新怪物属性!$CG87)+SUMIFS(装备数值!BQ$50:BQ$101,装备数值!$BG$50:$BG$101,"="&amp;新怪物属性!$CH$2,装备数值!$BH$50:$BH$101,"&lt;="&amp;新怪物属性!$CH87)+SUMIFS(装备数值!BQ$50:BQ$101,装备数值!$BG$50:$BG$101,"="&amp;新怪物属性!$CI$2,装备数值!$BH$50:$BH$101,"&lt;="&amp;新怪物属性!$CI87)+SUMIFS(装备数值!BQ$50:BQ$101,装备数值!$BG$50:$BG$101,"="&amp;新怪物属性!$CJ$2,装备数值!$BH$50:$BH$101,"&lt;="&amp;新怪物属性!$CJ87)+SUMIFS(装备数值!BQ$50:BQ$101,装备数值!$BG$50:$BG$101,"="&amp;新怪物属性!$CK$2,装备数值!$BH$50:$BH$101,"&lt;="&amp;新怪物属性!$CK87)+SUMIFS(装备数值!BQ$50:BQ$101,装备数值!$BG$50:$BG$101,"="&amp;新怪物属性!$CL$2,装备数值!$BH$50:$BH$101,"&lt;="&amp;新怪物属性!$CL87)+SUMIFS(装备数值!BQ$50:BQ$101,装备数值!$BG$50:$BG$101,"="&amp;新怪物属性!$CM$2,装备数值!$BH$50:$BH$101,"&lt;="&amp;新怪物属性!$CM87)+SUMIFS(装备数值!BQ$50:BQ$101,装备数值!$BG$50:$BG$101,"="&amp;新怪物属性!$CN$2,装备数值!$BH$50:$BH$101,"&lt;="&amp;新怪物属性!$CN87)+SUMIFS(装备数值!BQ$50:BQ$101,装备数值!$BG$50:$BG$101,"="&amp;新怪物属性!$CO$2,装备数值!$BH$50:$BH$101,"&lt;="&amp;新怪物属性!$CO87)+SUMIFS(装备数值!BQ$50:BQ$101,装备数值!$BG$50:$BG$101,"="&amp;新怪物属性!$CP$2,装备数值!$BH$50:$BH$101,"&lt;="&amp;新怪物属性!$CP87)+SUMIFS(装备数值!BQ$50:BQ$101,装备数值!$BG$50:$BG$101,"="&amp;新怪物属性!$CQ$2,装备数值!$BH$50:$BH$101,"&lt;="&amp;新怪物属性!$CQ87)+SUMIFS(装备数值!BQ$50:BQ$101,装备数值!$BG$50:$BG$101,"="&amp;新怪物属性!$CR$2,装备数值!$BH$50:$BH$101,"&lt;="&amp;新怪物属性!$CR87)</f>
        <v>1250</v>
      </c>
      <c r="CY87" s="14">
        <f>SUMIFS(装备数值!BR$50:BR$101,装备数值!$BG$50:$BG$101,"="&amp;新怪物属性!$CF$2,装备数值!$BH$50:$BH$101,"&lt;="&amp;新怪物属性!$CF87)+SUMIFS(装备数值!BR$50:BR$101,装备数值!$BG$50:$BG$101,"="&amp;新怪物属性!$CG$2,装备数值!$BH$50:$BH$101,"&lt;="&amp;新怪物属性!$CG87)+SUMIFS(装备数值!BR$50:BR$101,装备数值!$BG$50:$BG$101,"="&amp;新怪物属性!$CH$2,装备数值!$BH$50:$BH$101,"&lt;="&amp;新怪物属性!$CH87)+SUMIFS(装备数值!BR$50:BR$101,装备数值!$BG$50:$BG$101,"="&amp;新怪物属性!$CI$2,装备数值!$BH$50:$BH$101,"&lt;="&amp;新怪物属性!$CI87)+SUMIFS(装备数值!BR$50:BR$101,装备数值!$BG$50:$BG$101,"="&amp;新怪物属性!$CJ$2,装备数值!$BH$50:$BH$101,"&lt;="&amp;新怪物属性!$CJ87)+SUMIFS(装备数值!BR$50:BR$101,装备数值!$BG$50:$BG$101,"="&amp;新怪物属性!$CK$2,装备数值!$BH$50:$BH$101,"&lt;="&amp;新怪物属性!$CK87)+SUMIFS(装备数值!BR$50:BR$101,装备数值!$BG$50:$BG$101,"="&amp;新怪物属性!$CL$2,装备数值!$BH$50:$BH$101,"&lt;="&amp;新怪物属性!$CL87)+SUMIFS(装备数值!BR$50:BR$101,装备数值!$BG$50:$BG$101,"="&amp;新怪物属性!$CM$2,装备数值!$BH$50:$BH$101,"&lt;="&amp;新怪物属性!$CM87)+SUMIFS(装备数值!BR$50:BR$101,装备数值!$BG$50:$BG$101,"="&amp;新怪物属性!$CN$2,装备数值!$BH$50:$BH$101,"&lt;="&amp;新怪物属性!$CN87)+SUMIFS(装备数值!BR$50:BR$101,装备数值!$BG$50:$BG$101,"="&amp;新怪物属性!$CO$2,装备数值!$BH$50:$BH$101,"&lt;="&amp;新怪物属性!$CO87)+SUMIFS(装备数值!BR$50:BR$101,装备数值!$BG$50:$BG$101,"="&amp;新怪物属性!$CP$2,装备数值!$BH$50:$BH$101,"&lt;="&amp;新怪物属性!$CP87)+SUMIFS(装备数值!BR$50:BR$101,装备数值!$BG$50:$BG$101,"="&amp;新怪物属性!$CQ$2,装备数值!$BH$50:$BH$101,"&lt;="&amp;新怪物属性!$CQ87)+SUMIFS(装备数值!BR$50:BR$101,装备数值!$BG$50:$BG$101,"="&amp;新怪物属性!$CR$2,装备数值!$BH$50:$BH$101,"&lt;="&amp;新怪物属性!$CR87)</f>
        <v>1250</v>
      </c>
      <c r="CZ87" s="14">
        <f>SUMIFS(装备数值!BS$50:BS$101,装备数值!$BG$50:$BG$101,"="&amp;新怪物属性!$CF$2,装备数值!$BH$50:$BH$101,"&lt;="&amp;新怪物属性!$CF87)+SUMIFS(装备数值!BS$50:BS$101,装备数值!$BG$50:$BG$101,"="&amp;新怪物属性!$CG$2,装备数值!$BH$50:$BH$101,"&lt;="&amp;新怪物属性!$CG87)+SUMIFS(装备数值!BS$50:BS$101,装备数值!$BG$50:$BG$101,"="&amp;新怪物属性!$CH$2,装备数值!$BH$50:$BH$101,"&lt;="&amp;新怪物属性!$CH87)+SUMIFS(装备数值!BS$50:BS$101,装备数值!$BG$50:$BG$101,"="&amp;新怪物属性!$CI$2,装备数值!$BH$50:$BH$101,"&lt;="&amp;新怪物属性!$CI87)+SUMIFS(装备数值!BS$50:BS$101,装备数值!$BG$50:$BG$101,"="&amp;新怪物属性!$CJ$2,装备数值!$BH$50:$BH$101,"&lt;="&amp;新怪物属性!$CJ87)+SUMIFS(装备数值!BS$50:BS$101,装备数值!$BG$50:$BG$101,"="&amp;新怪物属性!$CK$2,装备数值!$BH$50:$BH$101,"&lt;="&amp;新怪物属性!$CK87)+SUMIFS(装备数值!BS$50:BS$101,装备数值!$BG$50:$BG$101,"="&amp;新怪物属性!$CL$2,装备数值!$BH$50:$BH$101,"&lt;="&amp;新怪物属性!$CL87)+SUMIFS(装备数值!BS$50:BS$101,装备数值!$BG$50:$BG$101,"="&amp;新怪物属性!$CM$2,装备数值!$BH$50:$BH$101,"&lt;="&amp;新怪物属性!$CM87)+SUMIFS(装备数值!BS$50:BS$101,装备数值!$BG$50:$BG$101,"="&amp;新怪物属性!$CN$2,装备数值!$BH$50:$BH$101,"&lt;="&amp;新怪物属性!$CN87)+SUMIFS(装备数值!BS$50:BS$101,装备数值!$BG$50:$BG$101,"="&amp;新怪物属性!$CO$2,装备数值!$BH$50:$BH$101,"&lt;="&amp;新怪物属性!$CO87)+SUMIFS(装备数值!BS$50:BS$101,装备数值!$BG$50:$BG$101,"="&amp;新怪物属性!$CP$2,装备数值!$BH$50:$BH$101,"&lt;="&amp;新怪物属性!$CP87)+SUMIFS(装备数值!BS$50:BS$101,装备数值!$BG$50:$BG$101,"="&amp;新怪物属性!$CQ$2,装备数值!$BH$50:$BH$101,"&lt;="&amp;新怪物属性!$CQ87)+SUMIFS(装备数值!BS$50:BS$101,装备数值!$BG$50:$BG$101,"="&amp;新怪物属性!$CR$2,装备数值!$BH$50:$BH$101,"&lt;="&amp;新怪物属性!$CR87)</f>
        <v>1250</v>
      </c>
      <c r="DA87" s="14">
        <f>SUMIFS(装备数值!BT$50:BT$101,装备数值!$BG$50:$BG$101,"="&amp;新怪物属性!$CF$2,装备数值!$BH$50:$BH$101,"&lt;="&amp;新怪物属性!$CF87)+SUMIFS(装备数值!BT$50:BT$101,装备数值!$BG$50:$BG$101,"="&amp;新怪物属性!$CG$2,装备数值!$BH$50:$BH$101,"&lt;="&amp;新怪物属性!$CG87)+SUMIFS(装备数值!BT$50:BT$101,装备数值!$BG$50:$BG$101,"="&amp;新怪物属性!$CH$2,装备数值!$BH$50:$BH$101,"&lt;="&amp;新怪物属性!$CH87)+SUMIFS(装备数值!BT$50:BT$101,装备数值!$BG$50:$BG$101,"="&amp;新怪物属性!$CI$2,装备数值!$BH$50:$BH$101,"&lt;="&amp;新怪物属性!$CI87)+SUMIFS(装备数值!BT$50:BT$101,装备数值!$BG$50:$BG$101,"="&amp;新怪物属性!$CJ$2,装备数值!$BH$50:$BH$101,"&lt;="&amp;新怪物属性!$CJ87)+SUMIFS(装备数值!BT$50:BT$101,装备数值!$BG$50:$BG$101,"="&amp;新怪物属性!$CK$2,装备数值!$BH$50:$BH$101,"&lt;="&amp;新怪物属性!$CK87)+SUMIFS(装备数值!BT$50:BT$101,装备数值!$BG$50:$BG$101,"="&amp;新怪物属性!$CL$2,装备数值!$BH$50:$BH$101,"&lt;="&amp;新怪物属性!$CL87)+SUMIFS(装备数值!BT$50:BT$101,装备数值!$BG$50:$BG$101,"="&amp;新怪物属性!$CM$2,装备数值!$BH$50:$BH$101,"&lt;="&amp;新怪物属性!$CM87)+SUMIFS(装备数值!BT$50:BT$101,装备数值!$BG$50:$BG$101,"="&amp;新怪物属性!$CN$2,装备数值!$BH$50:$BH$101,"&lt;="&amp;新怪物属性!$CN87)+SUMIFS(装备数值!BT$50:BT$101,装备数值!$BG$50:$BG$101,"="&amp;新怪物属性!$CO$2,装备数值!$BH$50:$BH$101,"&lt;="&amp;新怪物属性!$CO87)+SUMIFS(装备数值!BT$50:BT$101,装备数值!$BG$50:$BG$101,"="&amp;新怪物属性!$CP$2,装备数值!$BH$50:$BH$101,"&lt;="&amp;新怪物属性!$CP87)+SUMIFS(装备数值!BT$50:BT$101,装备数值!$BG$50:$BG$101,"="&amp;新怪物属性!$CQ$2,装备数值!$BH$50:$BH$101,"&lt;="&amp;新怪物属性!$CQ87)+SUMIFS(装备数值!BT$50:BT$101,装备数值!$BG$50:$BG$101,"="&amp;新怪物属性!$CR$2,装备数值!$BH$50:$BH$101,"&lt;="&amp;新怪物属性!$CR87)</f>
        <v>1250</v>
      </c>
      <c r="DB87" s="14">
        <f>SUMIFS(装备数值!BU$50:BU$101,装备数值!$BG$50:$BG$101,"="&amp;新怪物属性!$CF$2,装备数值!$BH$50:$BH$101,"&lt;="&amp;新怪物属性!$CF87)+SUMIFS(装备数值!BU$50:BU$101,装备数值!$BG$50:$BG$101,"="&amp;新怪物属性!$CG$2,装备数值!$BH$50:$BH$101,"&lt;="&amp;新怪物属性!$CG87)+SUMIFS(装备数值!BU$50:BU$101,装备数值!$BG$50:$BG$101,"="&amp;新怪物属性!$CH$2,装备数值!$BH$50:$BH$101,"&lt;="&amp;新怪物属性!$CH87)+SUMIFS(装备数值!BU$50:BU$101,装备数值!$BG$50:$BG$101,"="&amp;新怪物属性!$CI$2,装备数值!$BH$50:$BH$101,"&lt;="&amp;新怪物属性!$CI87)+SUMIFS(装备数值!BU$50:BU$101,装备数值!$BG$50:$BG$101,"="&amp;新怪物属性!$CJ$2,装备数值!$BH$50:$BH$101,"&lt;="&amp;新怪物属性!$CJ87)+SUMIFS(装备数值!BU$50:BU$101,装备数值!$BG$50:$BG$101,"="&amp;新怪物属性!$CK$2,装备数值!$BH$50:$BH$101,"&lt;="&amp;新怪物属性!$CK87)+SUMIFS(装备数值!BU$50:BU$101,装备数值!$BG$50:$BG$101,"="&amp;新怪物属性!$CL$2,装备数值!$BH$50:$BH$101,"&lt;="&amp;新怪物属性!$CL87)+SUMIFS(装备数值!BU$50:BU$101,装备数值!$BG$50:$BG$101,"="&amp;新怪物属性!$CM$2,装备数值!$BH$50:$BH$101,"&lt;="&amp;新怪物属性!$CM87)+SUMIFS(装备数值!BU$50:BU$101,装备数值!$BG$50:$BG$101,"="&amp;新怪物属性!$CN$2,装备数值!$BH$50:$BH$101,"&lt;="&amp;新怪物属性!$CN87)+SUMIFS(装备数值!BU$50:BU$101,装备数值!$BG$50:$BG$101,"="&amp;新怪物属性!$CO$2,装备数值!$BH$50:$BH$101,"&lt;="&amp;新怪物属性!$CO87)+SUMIFS(装备数值!BU$50:BU$101,装备数值!$BG$50:$BG$101,"="&amp;新怪物属性!$CP$2,装备数值!$BH$50:$BH$101,"&lt;="&amp;新怪物属性!$CP87)+SUMIFS(装备数值!BU$50:BU$101,装备数值!$BG$50:$BG$101,"="&amp;新怪物属性!$CQ$2,装备数值!$BH$50:$BH$101,"&lt;="&amp;新怪物属性!$CQ87)+SUMIFS(装备数值!BU$50:BU$101,装备数值!$BG$50:$BG$101,"="&amp;新怪物属性!$CR$2,装备数值!$BH$50:$BH$101,"&lt;="&amp;新怪物属性!$CR87)</f>
        <v>0.15000000000000002</v>
      </c>
      <c r="DC87" s="14">
        <f>SUMIFS(装备数值!BV$50:BV$101,装备数值!$BG$50:$BG$101,"="&amp;新怪物属性!$CF$2,装备数值!$BH$50:$BH$101,"&lt;="&amp;新怪物属性!$CF87)+SUMIFS(装备数值!BV$50:BV$101,装备数值!$BG$50:$BG$101,"="&amp;新怪物属性!$CG$2,装备数值!$BH$50:$BH$101,"&lt;="&amp;新怪物属性!$CG87)+SUMIFS(装备数值!BV$50:BV$101,装备数值!$BG$50:$BG$101,"="&amp;新怪物属性!$CH$2,装备数值!$BH$50:$BH$101,"&lt;="&amp;新怪物属性!$CH87)+SUMIFS(装备数值!BV$50:BV$101,装备数值!$BG$50:$BG$101,"="&amp;新怪物属性!$CI$2,装备数值!$BH$50:$BH$101,"&lt;="&amp;新怪物属性!$CI87)+SUMIFS(装备数值!BV$50:BV$101,装备数值!$BG$50:$BG$101,"="&amp;新怪物属性!$CJ$2,装备数值!$BH$50:$BH$101,"&lt;="&amp;新怪物属性!$CJ87)+SUMIFS(装备数值!BV$50:BV$101,装备数值!$BG$50:$BG$101,"="&amp;新怪物属性!$CK$2,装备数值!$BH$50:$BH$101,"&lt;="&amp;新怪物属性!$CK87)+SUMIFS(装备数值!BV$50:BV$101,装备数值!$BG$50:$BG$101,"="&amp;新怪物属性!$CL$2,装备数值!$BH$50:$BH$101,"&lt;="&amp;新怪物属性!$CL87)+SUMIFS(装备数值!BV$50:BV$101,装备数值!$BG$50:$BG$101,"="&amp;新怪物属性!$CM$2,装备数值!$BH$50:$BH$101,"&lt;="&amp;新怪物属性!$CM87)+SUMIFS(装备数值!BV$50:BV$101,装备数值!$BG$50:$BG$101,"="&amp;新怪物属性!$CN$2,装备数值!$BH$50:$BH$101,"&lt;="&amp;新怪物属性!$CN87)+SUMIFS(装备数值!BV$50:BV$101,装备数值!$BG$50:$BG$101,"="&amp;新怪物属性!$CO$2,装备数值!$BH$50:$BH$101,"&lt;="&amp;新怪物属性!$CO87)+SUMIFS(装备数值!BV$50:BV$101,装备数值!$BG$50:$BG$101,"="&amp;新怪物属性!$CP$2,装备数值!$BH$50:$BH$101,"&lt;="&amp;新怪物属性!$CP87)+SUMIFS(装备数值!BV$50:BV$101,装备数值!$BG$50:$BG$101,"="&amp;新怪物属性!$CQ$2,装备数值!$BH$50:$BH$101,"&lt;="&amp;新怪物属性!$CQ87)+SUMIFS(装备数值!BV$50:BV$101,装备数值!$BG$50:$BG$101,"="&amp;新怪物属性!$CR$2,装备数值!$BH$50:$BH$101,"&lt;="&amp;新怪物属性!$CR87)</f>
        <v>0.15000000000000002</v>
      </c>
      <c r="DD87" s="14">
        <f>SUMIFS(装备数值!BW$50:BW$101,装备数值!$BG$50:$BG$101,"="&amp;新怪物属性!$CF$2,装备数值!$BH$50:$BH$101,"&lt;="&amp;新怪物属性!$CF87)+SUMIFS(装备数值!BW$50:BW$101,装备数值!$BG$50:$BG$101,"="&amp;新怪物属性!$CG$2,装备数值!$BH$50:$BH$101,"&lt;="&amp;新怪物属性!$CG87)+SUMIFS(装备数值!BW$50:BW$101,装备数值!$BG$50:$BG$101,"="&amp;新怪物属性!$CH$2,装备数值!$BH$50:$BH$101,"&lt;="&amp;新怪物属性!$CH87)+SUMIFS(装备数值!BW$50:BW$101,装备数值!$BG$50:$BG$101,"="&amp;新怪物属性!$CI$2,装备数值!$BH$50:$BH$101,"&lt;="&amp;新怪物属性!$CI87)+SUMIFS(装备数值!BW$50:BW$101,装备数值!$BG$50:$BG$101,"="&amp;新怪物属性!$CJ$2,装备数值!$BH$50:$BH$101,"&lt;="&amp;新怪物属性!$CJ87)+SUMIFS(装备数值!BW$50:BW$101,装备数值!$BG$50:$BG$101,"="&amp;新怪物属性!$CK$2,装备数值!$BH$50:$BH$101,"&lt;="&amp;新怪物属性!$CK87)+SUMIFS(装备数值!BW$50:BW$101,装备数值!$BG$50:$BG$101,"="&amp;新怪物属性!$CL$2,装备数值!$BH$50:$BH$101,"&lt;="&amp;新怪物属性!$CL87)+SUMIFS(装备数值!BW$50:BW$101,装备数值!$BG$50:$BG$101,"="&amp;新怪物属性!$CM$2,装备数值!$BH$50:$BH$101,"&lt;="&amp;新怪物属性!$CM87)+SUMIFS(装备数值!BW$50:BW$101,装备数值!$BG$50:$BG$101,"="&amp;新怪物属性!$CN$2,装备数值!$BH$50:$BH$101,"&lt;="&amp;新怪物属性!$CN87)+SUMIFS(装备数值!BW$50:BW$101,装备数值!$BG$50:$BG$101,"="&amp;新怪物属性!$CO$2,装备数值!$BH$50:$BH$101,"&lt;="&amp;新怪物属性!$CO87)+SUMIFS(装备数值!BW$50:BW$101,装备数值!$BG$50:$BG$101,"="&amp;新怪物属性!$CP$2,装备数值!$BH$50:$BH$101,"&lt;="&amp;新怪物属性!$CP87)+SUMIFS(装备数值!BW$50:BW$101,装备数值!$BG$50:$BG$101,"="&amp;新怪物属性!$CQ$2,装备数值!$BH$50:$BH$101,"&lt;="&amp;新怪物属性!$CQ87)+SUMIFS(装备数值!BW$50:BW$101,装备数值!$BG$50:$BG$101,"="&amp;新怪物属性!$CR$2,装备数值!$BH$50:$BH$101,"&lt;="&amp;新怪物属性!$CR87)</f>
        <v>0</v>
      </c>
      <c r="DE87" s="14">
        <f>SUMIFS(装备数值!BX$50:BX$101,装备数值!$BG$50:$BG$101,"="&amp;新怪物属性!$CF$2,装备数值!$BH$50:$BH$101,"&lt;="&amp;新怪物属性!$CF87)+SUMIFS(装备数值!BX$50:BX$101,装备数值!$BG$50:$BG$101,"="&amp;新怪物属性!$CG$2,装备数值!$BH$50:$BH$101,"&lt;="&amp;新怪物属性!$CG87)+SUMIFS(装备数值!BX$50:BX$101,装备数值!$BG$50:$BG$101,"="&amp;新怪物属性!$CH$2,装备数值!$BH$50:$BH$101,"&lt;="&amp;新怪物属性!$CH87)+SUMIFS(装备数值!BX$50:BX$101,装备数值!$BG$50:$BG$101,"="&amp;新怪物属性!$CI$2,装备数值!$BH$50:$BH$101,"&lt;="&amp;新怪物属性!$CI87)+SUMIFS(装备数值!BX$50:BX$101,装备数值!$BG$50:$BG$101,"="&amp;新怪物属性!$CJ$2,装备数值!$BH$50:$BH$101,"&lt;="&amp;新怪物属性!$CJ87)+SUMIFS(装备数值!BX$50:BX$101,装备数值!$BG$50:$BG$101,"="&amp;新怪物属性!$CK$2,装备数值!$BH$50:$BH$101,"&lt;="&amp;新怪物属性!$CK87)+SUMIFS(装备数值!BX$50:BX$101,装备数值!$BG$50:$BG$101,"="&amp;新怪物属性!$CL$2,装备数值!$BH$50:$BH$101,"&lt;="&amp;新怪物属性!$CL87)+SUMIFS(装备数值!BX$50:BX$101,装备数值!$BG$50:$BG$101,"="&amp;新怪物属性!$CM$2,装备数值!$BH$50:$BH$101,"&lt;="&amp;新怪物属性!$CM87)+SUMIFS(装备数值!BX$50:BX$101,装备数值!$BG$50:$BG$101,"="&amp;新怪物属性!$CN$2,装备数值!$BH$50:$BH$101,"&lt;="&amp;新怪物属性!$CN87)+SUMIFS(装备数值!BX$50:BX$101,装备数值!$BG$50:$BG$101,"="&amp;新怪物属性!$CO$2,装备数值!$BH$50:$BH$101,"&lt;="&amp;新怪物属性!$CO87)+SUMIFS(装备数值!BX$50:BX$101,装备数值!$BG$50:$BG$101,"="&amp;新怪物属性!$CP$2,装备数值!$BH$50:$BH$101,"&lt;="&amp;新怪物属性!$CP87)+SUMIFS(装备数值!BX$50:BX$101,装备数值!$BG$50:$BG$101,"="&amp;新怪物属性!$CQ$2,装备数值!$BH$50:$BH$101,"&lt;="&amp;新怪物属性!$CQ87)+SUMIFS(装备数值!BX$50:BX$101,装备数值!$BG$50:$BG$101,"="&amp;新怪物属性!$CR$2,装备数值!$BH$50:$BH$101,"&lt;="&amp;新怪物属性!$CR87)</f>
        <v>0</v>
      </c>
      <c r="DH87" s="14">
        <f>INDEX(装备数值!$I$13:$M$116,新怪物属性!$P87*8+1,DH$2)*$X87+INDEX(装备数值!$I$13:$M$116,新怪物属性!$Q87*8+2,DH$2)*$Y87+INDEX(装备数值!$I$13:$M$116,新怪物属性!$S87*8+3,DH$2)*$Z87+INDEX(装备数值!$I$13:$M$116,新怪物属性!$R87*8+4,DH$2)*$AA87+INDEX(装备数值!$I$13:$M$116,新怪物属性!$T87*8+5,DH$2)*$AB87+INDEX(装备数值!$I$13:$M$116,新怪物属性!$U87*8+6,DH$2)*$AC87+INDEX(装备数值!$I$13:$M$116,新怪物属性!$V87*8+7,DH$2)*$AD87+INDEX(装备数值!$I$13:$M$116,新怪物属性!$W87*8+8,DH$2)*$AE87</f>
        <v>126720</v>
      </c>
      <c r="DI87" s="14">
        <f>INDEX(装备数值!$I$13:$M$116,新怪物属性!$P87*8+1,DI$2)*$X87+INDEX(装备数值!$I$13:$M$116,新怪物属性!$Q87*8+2,DI$2)*$Y87+INDEX(装备数值!$I$13:$M$116,新怪物属性!$S87*8+3,DI$2)*$Z87+INDEX(装备数值!$I$13:$M$116,新怪物属性!$R87*8+4,DI$2)*$AA87+INDEX(装备数值!$I$13:$M$116,新怪物属性!$T87*8+5,DI$2)*$AB87+INDEX(装备数值!$I$13:$M$116,新怪物属性!$U87*8+6,DI$2)*$AC87+INDEX(装备数值!$I$13:$M$116,新怪物属性!$V87*8+7,DI$2)*$AD87+INDEX(装备数值!$I$13:$M$116,新怪物属性!$W87*8+8,DI$2)*$AE87</f>
        <v>921600</v>
      </c>
      <c r="DJ87" s="14">
        <f>INDEX(装备数值!$I$13:$M$116,新怪物属性!$P87*8+1,DJ$2)*$X87+INDEX(装备数值!$I$13:$M$116,新怪物属性!$Q87*8+2,DJ$2)*$Y87+INDEX(装备数值!$I$13:$M$116,新怪物属性!$S87*8+3,DJ$2)*$Z87+INDEX(装备数值!$I$13:$M$116,新怪物属性!$R87*8+4,DJ$2)*$AA87+INDEX(装备数值!$I$13:$M$116,新怪物属性!$T87*8+5,DJ$2)*$AB87+INDEX(装备数值!$I$13:$M$116,新怪物属性!$U87*8+6,DJ$2)*$AC87+INDEX(装备数值!$I$13:$M$116,新怪物属性!$V87*8+7,DJ$2)*$AD87+INDEX(装备数值!$I$13:$M$116,新怪物属性!$W87*8+8,DJ$2)*$AE87</f>
        <v>59520</v>
      </c>
      <c r="DK87" s="14">
        <f>INDEX(装备数值!$I$13:$M$116,新怪物属性!$P87*8+1,DK$2)*$X87+INDEX(装备数值!$I$13:$M$116,新怪物属性!$Q87*8+2,DK$2)*$Y87+INDEX(装备数值!$I$13:$M$116,新怪物属性!$S87*8+3,DK$2)*$Z87+INDEX(装备数值!$I$13:$M$116,新怪物属性!$R87*8+4,DK$2)*$AA87+INDEX(装备数值!$I$13:$M$116,新怪物属性!$T87*8+5,DK$2)*$AB87+INDEX(装备数值!$I$13:$M$116,新怪物属性!$U87*8+6,DK$2)*$AC87+INDEX(装备数值!$I$13:$M$116,新怪物属性!$V87*8+7,DK$2)*$AD87+INDEX(装备数值!$I$13:$M$116,新怪物属性!$W87*8+8,DK$2)*$AE87</f>
        <v>1200000</v>
      </c>
      <c r="DL87" s="14">
        <f>INDEX(装备数值!$I$13:$M$116,新怪物属性!$P87*8+1,DL$2)*$X87+INDEX(装备数值!$I$13:$M$116,新怪物属性!$Q87*8+2,DL$2)*$Y87+INDEX(装备数值!$I$13:$M$116,新怪物属性!$S87*8+3,DL$2)*$Z87+INDEX(装备数值!$I$13:$M$116,新怪物属性!$R87*8+4,DL$2)*$AA87+INDEX(装备数值!$I$13:$M$116,新怪物属性!$T87*8+5,DL$2)*$AB87+INDEX(装备数值!$I$13:$M$116,新怪物属性!$U87*8+6,DL$2)*$AC87+INDEX(装备数值!$I$13:$M$116,新怪物属性!$V87*8+7,DL$2)*$AD87+INDEX(装备数值!$I$13:$M$116,新怪物属性!$W87*8+8,DL$2)*$AE87</f>
        <v>24000</v>
      </c>
      <c r="DO87" s="14">
        <f>INDEX(装备数值!$X$13:$AH$116,$P87*8+1,DO$2)*$AF87+INDEX(装备数值!$X$13:$AH$116,$Q87*8+2,DO$2)*$AG87+INDEX(装备数值!$X$13:$AH$116,$S87*8+3,DO$2)*$AH87+INDEX(装备数值!$X$13:$AH$116,$R87*8+4,DO$2)*$AI87+INDEX(装备数值!$X$13:$AH$116,$T87*8+5,DO$2)*$AJ87+INDEX(装备数值!$X$13:$AH$116,$U87*8+6,DO$2)*$AK87+INDEX(装备数值!$X$13:$AH$116,$V87*8+7,DO$2)*$AL87+INDEX(装备数值!$X$13:$AH$116,$W87*8+8,DO$2)*$AM87</f>
        <v>44200</v>
      </c>
      <c r="DP87" s="14">
        <f>INDEX(装备数值!$X$13:$AH$116,$P87*8+1,DP$2)*$AF87+INDEX(装备数值!$X$13:$AH$116,$Q87*8+2,DP$2)*$AG87+INDEX(装备数值!$X$13:$AH$116,$S87*8+3,DP$2)*$AH87+INDEX(装备数值!$X$13:$AH$116,$R87*8+4,DP$2)*$AI87+INDEX(装备数值!$X$13:$AH$116,$T87*8+5,DP$2)*$AJ87+INDEX(装备数值!$X$13:$AH$116,$U87*8+6,DP$2)*$AK87+INDEX(装备数值!$X$13:$AH$116,$V87*8+7,DP$2)*$AL87+INDEX(装备数值!$X$13:$AH$116,$W87*8+8,DP$2)*$AM87</f>
        <v>326558</v>
      </c>
      <c r="DQ87" s="14">
        <f>INDEX(装备数值!$X$13:$AH$116,$P87*8+1,DQ$2)*$AF87+INDEX(装备数值!$X$13:$AH$116,$Q87*8+2,DQ$2)*$AG87+INDEX(装备数值!$X$13:$AH$116,$S87*8+3,DQ$2)*$AH87+INDEX(装备数值!$X$13:$AH$116,$R87*8+4,DQ$2)*$AI87+INDEX(装备数值!$X$13:$AH$116,$T87*8+5,DQ$2)*$AJ87+INDEX(装备数值!$X$13:$AH$116,$U87*8+6,DQ$2)*$AK87+INDEX(装备数值!$X$13:$AH$116,$V87*8+7,DQ$2)*$AL87+INDEX(装备数值!$X$13:$AH$116,$W87*8+8,DQ$2)*$AM87</f>
        <v>21384</v>
      </c>
      <c r="DR87" s="14">
        <f>INDEX(装备数值!$X$13:$AH$116,$P87*8+1,DR$2)*$AF87+INDEX(装备数值!$X$13:$AH$116,$Q87*8+2,DR$2)*$AG87+INDEX(装备数值!$X$13:$AH$116,$S87*8+3,DR$2)*$AH87+INDEX(装备数值!$X$13:$AH$116,$R87*8+4,DR$2)*$AI87+INDEX(装备数值!$X$13:$AH$116,$T87*8+5,DR$2)*$AJ87+INDEX(装备数值!$X$13:$AH$116,$U87*8+6,DR$2)*$AK87+INDEX(装备数值!$X$13:$AH$116,$V87*8+7,DR$2)*$AL87+INDEX(装备数值!$X$13:$AH$116,$W87*8+8,DR$2)*$AM87</f>
        <v>466000</v>
      </c>
      <c r="DS87" s="14">
        <f>INDEX(装备数值!$X$13:$AH$116,$P87*8+1,DS$2)*$AF87+INDEX(装备数值!$X$13:$AH$116,$Q87*8+2,DS$2)*$AG87+INDEX(装备数值!$X$13:$AH$116,$S87*8+3,DS$2)*$AH87+INDEX(装备数值!$X$13:$AH$116,$R87*8+4,DS$2)*$AI87+INDEX(装备数值!$X$13:$AH$116,$T87*8+5,DS$2)*$AJ87+INDEX(装备数值!$X$13:$AH$116,$U87*8+6,DS$2)*$AK87+INDEX(装备数值!$X$13:$AH$116,$V87*8+7,DS$2)*$AL87+INDEX(装备数值!$X$13:$AH$116,$W87*8+8,DS$2)*$AM87</f>
        <v>8580</v>
      </c>
      <c r="DT87" s="14">
        <f>INDEX(装备数值!$X$13:$AH$116,$P87*8+1,DT$2)*$AF87+INDEX(装备数值!$X$13:$AH$116,$Q87*8+2,DT$2)*$AG87+INDEX(装备数值!$X$13:$AH$116,$S87*8+3,DT$2)*$AH87+INDEX(装备数值!$X$13:$AH$116,$R87*8+4,DT$2)*$AI87+INDEX(装备数值!$X$13:$AH$116,$T87*8+5,DT$2)*$AJ87+INDEX(装备数值!$X$13:$AH$116,$U87*8+6,DT$2)*$AK87+INDEX(装备数值!$X$13:$AH$116,$V87*8+7,DT$2)*$AL87+INDEX(装备数值!$X$13:$AH$116,$W87*8+8,DT$2)*$AM87</f>
        <v>33634</v>
      </c>
      <c r="DU87" s="14">
        <f>INDEX(装备数值!$X$13:$AH$116,$P87*8+1,DU$2)*$AF87+INDEX(装备数值!$X$13:$AH$116,$Q87*8+2,DU$2)*$AG87+INDEX(装备数值!$X$13:$AH$116,$S87*8+3,DU$2)*$AH87+INDEX(装备数值!$X$13:$AH$116,$R87*8+4,DU$2)*$AI87+INDEX(装备数值!$X$13:$AH$116,$T87*8+5,DU$2)*$AJ87+INDEX(装备数值!$X$13:$AH$116,$U87*8+6,DU$2)*$AK87+INDEX(装备数值!$X$13:$AH$116,$V87*8+7,DU$2)*$AL87+INDEX(装备数值!$X$13:$AH$116,$W87*8+8,DU$2)*$AM87</f>
        <v>32076</v>
      </c>
      <c r="DV87" s="14">
        <f>INDEX(装备数值!$X$13:$AH$116,$P87*8+1,DV$2)*$AF87+INDEX(装备数值!$X$13:$AH$116,$Q87*8+2,DV$2)*$AG87+INDEX(装备数值!$X$13:$AH$116,$S87*8+3,DV$2)*$AH87+INDEX(装备数值!$X$13:$AH$116,$R87*8+4,DV$2)*$AI87+INDEX(装备数值!$X$13:$AH$116,$T87*8+5,DV$2)*$AJ87+INDEX(装备数值!$X$13:$AH$116,$U87*8+6,DV$2)*$AK87+INDEX(装备数值!$X$13:$AH$116,$V87*8+7,DV$2)*$AL87+INDEX(装备数值!$X$13:$AH$116,$W87*8+8,DV$2)*$AM87</f>
        <v>33634</v>
      </c>
      <c r="DW87" s="14">
        <f>INDEX(装备数值!$X$13:$AH$116,$P87*8+1,DW$2)*$AF87+INDEX(装备数值!$X$13:$AH$116,$Q87*8+2,DW$2)*$AG87+INDEX(装备数值!$X$13:$AH$116,$S87*8+3,DW$2)*$AH87+INDEX(装备数值!$X$13:$AH$116,$R87*8+4,DW$2)*$AI87+INDEX(装备数值!$X$13:$AH$116,$T87*8+5,DW$2)*$AJ87+INDEX(装备数值!$X$13:$AH$116,$U87*8+6,DW$2)*$AK87+INDEX(装备数值!$X$13:$AH$116,$V87*8+7,DW$2)*$AL87+INDEX(装备数值!$X$13:$AH$116,$W87*8+8,DW$2)*$AM87</f>
        <v>32076</v>
      </c>
      <c r="DX87" s="14">
        <f>INDEX(装备数值!$X$13:$AH$116,$P87*8+1,DX$2)*$AF87+INDEX(装备数值!$X$13:$AH$116,$Q87*8+2,DX$2)*$AG87+INDEX(装备数值!$X$13:$AH$116,$S87*8+3,DX$2)*$AH87+INDEX(装备数值!$X$13:$AH$116,$R87*8+4,DX$2)*$AI87+INDEX(装备数值!$X$13:$AH$116,$T87*8+5,DX$2)*$AJ87+INDEX(装备数值!$X$13:$AH$116,$U87*8+6,DX$2)*$AK87+INDEX(装备数值!$X$13:$AH$116,$V87*8+7,DX$2)*$AL87+INDEX(装备数值!$X$13:$AH$116,$W87*8+8,DX$2)*$AM87</f>
        <v>68</v>
      </c>
      <c r="DY87" s="14">
        <f>INDEX(装备数值!$X$13:$AH$116,$P87*8+1,DY$2)*$AF87+INDEX(装备数值!$X$13:$AH$116,$Q87*8+2,DY$2)*$AG87+INDEX(装备数值!$X$13:$AH$116,$S87*8+3,DY$2)*$AH87+INDEX(装备数值!$X$13:$AH$116,$R87*8+4,DY$2)*$AI87+INDEX(装备数值!$X$13:$AH$116,$T87*8+5,DY$2)*$AJ87+INDEX(装备数值!$X$13:$AH$116,$U87*8+6,DY$2)*$AK87+INDEX(装备数值!$X$13:$AH$116,$V87*8+7,DY$2)*$AL87+INDEX(装备数值!$X$13:$AH$116,$W87*8+8,DY$2)*$AM87</f>
        <v>68</v>
      </c>
      <c r="EA87" s="14">
        <f>INDEX(装备数值!$AN$17:$AN$117,MATCH(MIN($X87:$AE87),装备数值!$AO$17:$AO$117,1))</f>
        <v>48</v>
      </c>
      <c r="EB87" s="14">
        <f>IF(COUNTIF($P87:$W87,"&gt;"&amp;0)=8,INDEX(装备数值!AR$17:AR$117,$EA87+1),0)</f>
        <v>17280</v>
      </c>
      <c r="EC87" s="14">
        <f>IF(COUNTIF($P87:$W87,"&gt;"&amp;0)=8,INDEX(装备数值!AS$17:AS$117,$EA87+1),0)</f>
        <v>129600</v>
      </c>
      <c r="ED87" s="14">
        <f>IF(COUNTIF($P87:$W87,"&gt;"&amp;0)=8,INDEX(装备数值!AT$17:AT$117,$EA87+1),0)</f>
        <v>8640</v>
      </c>
      <c r="EE87" s="14">
        <f>IF(COUNTIF($P87:$W87,"&gt;"&amp;0)=8,INDEX(装备数值!AU$17:AU$117,$EA87+1),0)</f>
        <v>172800</v>
      </c>
      <c r="EF87" s="14">
        <f>IF(COUNTIF($P87:$W87,"&gt;"&amp;0)=8,INDEX(装备数值!AV$17:AV$117,$EA87+1),0)</f>
        <v>3264</v>
      </c>
      <c r="EH87" s="14">
        <f>INDEX(装备数值!$AY$17:$AY$77,MATCH(新怪物属性!AF87,装备数值!$AZ$17:$AZ$77,1))</f>
        <v>35</v>
      </c>
      <c r="EI87" s="26">
        <f>INDEX(装备数值!BA$17:BA$77,新怪物属性!EH87+1)</f>
        <v>0.625</v>
      </c>
      <c r="EJ87" s="26">
        <f>INDEX(装备数值!BA$17:BA$77,新怪物属性!EH87+1)</f>
        <v>0.625</v>
      </c>
      <c r="EL87" s="14">
        <f t="shared" si="144"/>
        <v>26</v>
      </c>
      <c r="EM87" s="14">
        <f>VLOOKUP(EL87,军阶与晶片数值!$W$6:$X$27,2)</f>
        <v>6</v>
      </c>
      <c r="EN87" s="14">
        <f>INDEX(军阶与晶片数值!Y$6:Y$27,$EM87+1)</f>
        <v>550</v>
      </c>
      <c r="EO87" s="14">
        <f>INDEX(军阶与晶片数值!Z$6:Z$27,$EM87+1)</f>
        <v>550</v>
      </c>
      <c r="EP87" s="14">
        <f>INDEX(军阶与晶片数值!AA$6:AA$27,$EM87+1)</f>
        <v>550</v>
      </c>
      <c r="EQ87" s="14">
        <f>INDEX(军阶与晶片数值!AB$6:AB$27,$EM87+1)</f>
        <v>550</v>
      </c>
      <c r="ER87" s="29">
        <f>INDEX(军阶与晶片数值!AC$6:AC$27,$EM87+1)</f>
        <v>35</v>
      </c>
      <c r="ES87" s="29">
        <f>INDEX(军阶与晶片数值!AD$6:AD$27,$EM87+1)</f>
        <v>17.5</v>
      </c>
      <c r="EU87" s="26">
        <f>INDEX(军阶与晶片数值!I$6:I$16,AN87+1)</f>
        <v>0.15</v>
      </c>
      <c r="EV87" s="26">
        <f>INDEX(军阶与晶片数值!M$6:M$16,AO87+1)</f>
        <v>0.15</v>
      </c>
      <c r="EW87" s="26">
        <f>INDEX(军阶与晶片数值!J$6:J$16,AP87+1)</f>
        <v>0.15</v>
      </c>
      <c r="EX87" s="26">
        <f>INDEX(军阶与晶片数值!K$6:K$16,AQ87+1)</f>
        <v>0.3</v>
      </c>
      <c r="EY87" s="26">
        <f>INDEX(军阶与晶片数值!L$6:L$16,AR87+1)</f>
        <v>0.3</v>
      </c>
      <c r="EZ87" s="28">
        <f>INDEX(军阶与晶片数值!N$6:N$16,AS87+1)</f>
        <v>0</v>
      </c>
      <c r="FA87" s="28">
        <f>INDEX(军阶与晶片数值!O$6:O$16,AT87+1)</f>
        <v>0</v>
      </c>
      <c r="FB87" s="28">
        <f>INDEX(军阶与晶片数值!P$6:P$16,AU87+1)</f>
        <v>0</v>
      </c>
      <c r="FC87" s="28">
        <f>INDEX(军阶与晶片数值!Q$6:Q$16,AV87+1)</f>
        <v>0</v>
      </c>
      <c r="FD87" s="26">
        <f>INDEX(军阶与晶片数值!R$6:R$16,AW87+1)</f>
        <v>0.13</v>
      </c>
      <c r="FE87" s="26">
        <f>INDEX(军阶与晶片数值!S$6:S$16,AX87+1)</f>
        <v>0.13</v>
      </c>
      <c r="FF87" s="26">
        <f>INDEX(军阶与晶片数值!T$6:T$16,AY87+1)</f>
        <v>0</v>
      </c>
      <c r="FG87" s="26">
        <f>INDEX(军阶与晶片数值!U$6:U$16,AZ87+1)</f>
        <v>0</v>
      </c>
      <c r="FI87" s="26">
        <f>INDEX(军阶与晶片数值!$C$6:$C$36,新怪物属性!$BA87+1)</f>
        <v>0.9</v>
      </c>
      <c r="FJ87" s="26">
        <f>INDEX(军阶与晶片数值!$C$6:$C$36,新怪物属性!$BA87+1)</f>
        <v>0.9</v>
      </c>
      <c r="FK87" s="26">
        <f>INDEX(军阶与晶片数值!$C$6:$C$36,新怪物属性!$BA87+1)</f>
        <v>0.9</v>
      </c>
      <c r="FL87" s="26">
        <f>INDEX(军阶与晶片数值!$C$6:$C$36,新怪物属性!$BA87+1)</f>
        <v>0.9</v>
      </c>
      <c r="FM87" s="26">
        <f>INDEX(军阶与晶片数值!$C$6:$C$36,新怪物属性!$BA87+1)</f>
        <v>0.9</v>
      </c>
      <c r="FO87" s="14">
        <f>INDEX(战舰突破!$H$6:$H$18,新怪物属性!$J87+1)+INDEX(战舰突破!$H$23:$H$35,新怪物属性!$K87+1)+INDEX(战舰突破!$H$40:$H$52,新怪物属性!$L87+1)</f>
        <v>200</v>
      </c>
      <c r="FP87" s="14">
        <f>INDEX(战舰突破!$I$6:$I$18,新怪物属性!$J87+1)+INDEX(战舰突破!$I$23:$I$35,新怪物属性!$K87+1)+INDEX(战舰突破!$I$40:$I$52,新怪物属性!$L87+1)</f>
        <v>200</v>
      </c>
      <c r="FQ87" s="14">
        <f>INDEX(战舰突破!$J$6:$J$18,新怪物属性!$J87+1)+INDEX(战舰突破!$J$23:$J$35,新怪物属性!$K87+1)+INDEX(战舰突破!$J$40:$J$52,新怪物属性!$L87+1)</f>
        <v>0</v>
      </c>
      <c r="FR87" s="14">
        <f>INDEX(战舰突破!$K$6:$K$18,新怪物属性!$J87+1)+INDEX(战舰突破!$K$23:$K$35,新怪物属性!$K87+1)+INDEX(战舰突破!$K$40:$K$52,新怪物属性!$L87+1)</f>
        <v>0</v>
      </c>
      <c r="FS87" s="14">
        <f>INDEX(战舰突破!$L$6:$L$18,新怪物属性!$J87+1)+INDEX(战舰突破!$L$23:$L$35,新怪物属性!$K87+1)+INDEX(战舰突破!$L$40:$L$52,新怪物属性!$L87+1)</f>
        <v>200</v>
      </c>
      <c r="FT87" s="18">
        <f>INDEX(战舰突破!$N$6:$N$18,新怪物属性!$J87+1)+INDEX(战舰突破!$N$23:$N$35,新怪物属性!$K87+1)+INDEX(战舰突破!$N$40:$N$52,新怪物属性!$L87+1)</f>
        <v>0</v>
      </c>
      <c r="FU87" s="18">
        <f>INDEX(战舰突破!$O$6:$O$18,新怪物属性!$J87+1)+INDEX(战舰突破!$O$23:$O$35,新怪物属性!$K87+1)+INDEX(战舰突破!$O$40:$O$52,新怪物属性!$L87+1)</f>
        <v>1.4</v>
      </c>
      <c r="FV87" s="18">
        <f>INDEX(战舰突破!$P$6:$P$18,新怪物属性!$J87+1)+INDEX(战舰突破!$P$23:$P$35,新怪物属性!$K87+1)+INDEX(战舰突破!$P$40:$P$52,新怪物属性!$L87+1)</f>
        <v>0</v>
      </c>
      <c r="FW87" s="18">
        <f>INDEX(战舰突破!$Q$6:$Q$18,新怪物属性!$J87+1)+INDEX(战舰突破!$Q$23:$Q$35,新怪物属性!$K87+1)+INDEX(战舰突破!$Q$40:$Q$52,新怪物属性!$L87+1)</f>
        <v>0.3</v>
      </c>
      <c r="FX87" s="18">
        <f>INDEX(战舰突破!$R$6:$R$18,新怪物属性!$J87+1)+INDEX(战舰突破!$R$23:$R$35,新怪物属性!$K87+1)+INDEX(战舰突破!$R$40:$R$52,新怪物属性!$L87+1)</f>
        <v>0</v>
      </c>
      <c r="FY87" s="18">
        <f>INDEX(战舰突破!$M$6:$M$18,新怪物属性!$J87+1)+INDEX(战舰突破!$M$23:$M$35,新怪物属性!$K87+1)+INDEX(战舰突破!$M$40:$M$52,新怪物属性!$L87+1)</f>
        <v>0.2</v>
      </c>
      <c r="FZ87" s="22">
        <f>INDEX(战舰突破!$W$6:$W$18,新怪物属性!$J87+1)+INDEX(战舰突破!$W$23:$W$35,新怪物属性!$K87+1)+INDEX(战舰突破!$W$40:$W$52,新怪物属性!$L87+1)</f>
        <v>0.5</v>
      </c>
      <c r="GC87" s="14">
        <f>INDEX(战舰突破!$S$6:$S$18,新怪物属性!$J87+1)</f>
        <v>0</v>
      </c>
      <c r="GD87" s="14">
        <f>INDEX(战舰突破!$T$6:$T$18,新怪物属性!$J87+1)</f>
        <v>1.1000000000000001</v>
      </c>
      <c r="GE87" s="14">
        <f>INDEX(战舰突破!$U$6:$U$18,新怪物属性!$J87+1)</f>
        <v>0.1</v>
      </c>
      <c r="GF87" s="14">
        <f>INDEX(战舰突破!$V$6:$V$18,新怪物属性!$J87+1)</f>
        <v>1</v>
      </c>
      <c r="GG87" s="14">
        <f>INDEX(战舰突破!$X$6:$X$18,新怪物属性!$J87+1)</f>
        <v>10</v>
      </c>
      <c r="GI87" s="14">
        <f>INDEX(战舰突破!$S$23:$S$35,新怪物属性!$J87+1)</f>
        <v>0.6</v>
      </c>
      <c r="GJ87" s="14">
        <f>INDEX(战舰突破!$T$23:$T$35,新怪物属性!$J87+1)</f>
        <v>0.55000000000000004</v>
      </c>
      <c r="GK87" s="14">
        <f>INDEX(战舰突破!$U$23:$U$35,新怪物属性!$J87+1)</f>
        <v>0.1</v>
      </c>
      <c r="GL87" s="14">
        <f>INDEX(战舰突破!$V$23:$V$35,新怪物属性!$J87+1)</f>
        <v>2</v>
      </c>
      <c r="GM87" s="14">
        <f>INDEX(战舰突破!$X$23:$X$35,新怪物属性!$J87+1)</f>
        <v>150</v>
      </c>
      <c r="GO87" s="14">
        <f>INDEX(战舰突破!$S$40:$S$52,新怪物属性!$J87+1)</f>
        <v>0.6</v>
      </c>
      <c r="GP87" s="14">
        <f>INDEX(战舰突破!$T$40:$T$52,新怪物属性!$J87+1)</f>
        <v>0.25</v>
      </c>
      <c r="GQ87" s="14">
        <f>INDEX(战舰突破!$U$40:$U$52,新怪物属性!$J87+1)</f>
        <v>0.2</v>
      </c>
      <c r="GR87" s="14">
        <f>INDEX(战舰突破!$V$40:$V$52,新怪物属性!$J87+1)</f>
        <v>1</v>
      </c>
      <c r="GS87" s="14">
        <f>INDEX(战舰突破!$X$40:$X$52,新怪物属性!$J87+1)</f>
        <v>250</v>
      </c>
      <c r="GV87" s="14">
        <v>2</v>
      </c>
      <c r="GW87" s="14">
        <v>32</v>
      </c>
      <c r="GX87" s="14">
        <v>1</v>
      </c>
      <c r="GY87" s="14">
        <v>30</v>
      </c>
      <c r="GZ87" s="14">
        <v>3</v>
      </c>
      <c r="HA87" s="14">
        <v>27</v>
      </c>
      <c r="HB87" s="14">
        <v>1</v>
      </c>
      <c r="HC87" s="14">
        <v>25</v>
      </c>
      <c r="HD87" s="14">
        <v>1</v>
      </c>
      <c r="HE87" s="14">
        <v>9</v>
      </c>
      <c r="HF87" s="14">
        <v>1</v>
      </c>
      <c r="HG87" s="14">
        <v>13</v>
      </c>
      <c r="HH87" s="14">
        <v>0</v>
      </c>
      <c r="HI87" s="14">
        <v>18</v>
      </c>
      <c r="HJ87" s="14">
        <v>1</v>
      </c>
      <c r="HK87" s="14">
        <v>8</v>
      </c>
      <c r="HL87" s="14">
        <v>0</v>
      </c>
      <c r="HM87" s="14">
        <v>0</v>
      </c>
      <c r="HN87" s="14">
        <v>0</v>
      </c>
      <c r="HO87" s="14">
        <v>0</v>
      </c>
      <c r="HP87" s="14">
        <v>0</v>
      </c>
      <c r="HQ87" s="14">
        <v>0</v>
      </c>
      <c r="HR87" s="14">
        <v>0</v>
      </c>
      <c r="HS87" s="14">
        <v>0</v>
      </c>
      <c r="HT87" s="14">
        <v>0</v>
      </c>
      <c r="HU87" s="14">
        <v>0</v>
      </c>
      <c r="HX87" s="14">
        <v>7</v>
      </c>
      <c r="HY87" s="14">
        <v>6</v>
      </c>
      <c r="IB87" s="14">
        <f>IF($GV87=0,0,INDEX(战宠!P$15:P$27,新怪物属性!$GV$3)*(INDEX(战宠!$U$7:$Y$10,1,新怪物属性!$GV87)))*(新怪物属性!$GW87+4)
+IF($GX87=0,0,INDEX(战宠!P$15:P$27,新怪物属性!$GX$3)*(INDEX(战宠!$U$7:$Y$10,1,新怪物属性!$GX87)))*(新怪物属性!$GY87+4)
+IF($GZ87=0,0,INDEX(战宠!P$15:P$27,新怪物属性!$GZ$3)*(INDEX(战宠!$U$7:$Y$10,1,新怪物属性!$GZ87)))*(新怪物属性!$HA87+4)
+IF($HB87=0,0,INDEX(战宠!P$15:P$27,新怪物属性!$HB$3)*(INDEX(战宠!$U$7:$Y$10,1,新怪物属性!$HB87)))*(新怪物属性!$HC87+4)
+IF($HD87=0,0,INDEX(战宠!P$15:P$27,新怪物属性!$HD$3)*(INDEX(战宠!$U$7:$Y$10,1,新怪物属性!$HD87)))*(新怪物属性!$HE87+4)
+IF($HF87=0,0,INDEX(战宠!P$15:P$27,新怪物属性!$HF$3)*(INDEX(战宠!$U$7:$Y$10,1,新怪物属性!$HF87)))*(新怪物属性!$HG87+4)
+IF($HH87=0,0,INDEX(战宠!P$15:P$27,新怪物属性!$HH$3)*(INDEX(战宠!$U$7:$Y$10,1,新怪物属性!$HH87)))*(新怪物属性!$HI87+4)
+IF($HJ87=0,0,INDEX(战宠!P$15:P$27,新怪物属性!$HJ$3)*(INDEX(战宠!$U$7:$Y$10,1,新怪物属性!$HJ87)))*(新怪物属性!$HK87+4)
+IF($HL87=0,0,INDEX(战宠!P$15:P$27,新怪物属性!$HL$3)*(INDEX(战宠!$U$7:$Y$10,1,新怪物属性!$HL87)))*(新怪物属性!$HM87+4)
+IF($HN87=0,0,INDEX(战宠!P$15:P$27,新怪物属性!$HN$3)*(INDEX(战宠!$U$7:$Y$10,1,新怪物属性!$HN87)))*(新怪物属性!$HO87+4)
+IF($HP87=0,0,INDEX(战宠!P$15:P$27,新怪物属性!$HP$3)*(INDEX(战宠!$U$7:$Y$10,1,新怪物属性!$HP87)))*(新怪物属性!$HQ87+4)
+IF($HR87=0,0,INDEX(战宠!P$15:P$27,新怪物属性!$HR$3)*(INDEX(战宠!$U$7:$Y$10,1,新怪物属性!$HR87)))*(新怪物属性!$HS87+4)
+IF($HT87=0,0,INDEX(战宠!P$15:P$27,新怪物属性!$HT$3)*(INDEX(战宠!$U$7:$Y$10,1,新怪物属性!$HT87)))*(新怪物属性!$HU87+4)</f>
        <v>197600</v>
      </c>
      <c r="IC87" s="14">
        <f>IF($GV87=0,0,INDEX(战宠!Q$15:Q$27,新怪物属性!$GV$3)*(INDEX(战宠!$U$7:$Y$10,1,新怪物属性!$GV87)))*(新怪物属性!$GW87+4)
+IF($GX87=0,0,INDEX(战宠!Q$15:Q$27,新怪物属性!$GX$3)*(INDEX(战宠!$U$7:$Y$10,1,新怪物属性!$GX87)))*(新怪物属性!$GY87+4)
+IF($GZ87=0,0,INDEX(战宠!Q$15:Q$27,新怪物属性!$GZ$3)*(INDEX(战宠!$U$7:$Y$10,1,新怪物属性!$GZ87)))*(新怪物属性!$HA87+4)
+IF($HB87=0,0,INDEX(战宠!Q$15:Q$27,新怪物属性!$HB$3)*(INDEX(战宠!$U$7:$Y$10,1,新怪物属性!$HB87)))*(新怪物属性!$HC87+4)
+IF($HD87=0,0,INDEX(战宠!Q$15:Q$27,新怪物属性!$HD$3)*(INDEX(战宠!$U$7:$Y$10,1,新怪物属性!$HD87)))*(新怪物属性!$HE87+4)
+IF($HF87=0,0,INDEX(战宠!Q$15:Q$27,新怪物属性!$HF$3)*(INDEX(战宠!$U$7:$Y$10,1,新怪物属性!$HF87)))*(新怪物属性!$HG87+4)
+IF($HH87=0,0,INDEX(战宠!Q$15:Q$27,新怪物属性!$HH$3)*(INDEX(战宠!$U$7:$Y$10,1,新怪物属性!$HH87)))*(新怪物属性!$HI87+4)
+IF($HJ87=0,0,INDEX(战宠!Q$15:Q$27,新怪物属性!$HJ$3)*(INDEX(战宠!$U$7:$Y$10,1,新怪物属性!$HJ87)))*(新怪物属性!$HK87+4)
+IF($HL87=0,0,INDEX(战宠!Q$15:Q$27,新怪物属性!$HL$3)*(INDEX(战宠!$U$7:$Y$10,1,新怪物属性!$HL87)))*(新怪物属性!$HM87+4)
+IF($HN87=0,0,INDEX(战宠!Q$15:Q$27,新怪物属性!$HN$3)*(INDEX(战宠!$U$7:$Y$10,1,新怪物属性!$HN87)))*(新怪物属性!$HO87+4)
+IF($HP87=0,0,INDEX(战宠!Q$15:Q$27,新怪物属性!$HP$3)*(INDEX(战宠!$U$7:$Y$10,1,新怪物属性!$HP87)))*(新怪物属性!$HQ87+4)
+IF($HR87=0,0,INDEX(战宠!Q$15:Q$27,新怪物属性!$HR$3)*(INDEX(战宠!$U$7:$Y$10,1,新怪物属性!$HR87)))*(新怪物属性!$HS87+4)
+IF($HT87=0,0,INDEX(战宠!Q$15:Q$27,新怪物属性!$HT$3)*(INDEX(战宠!$U$7:$Y$10,1,新怪物属性!$HT87)))*(新怪物属性!$HU87+4)</f>
        <v>1314000</v>
      </c>
      <c r="ID87" s="14">
        <f>IF($GV87=0,0,INDEX(战宠!R$15:R$27,新怪物属性!$GV$3)*(INDEX(战宠!$U$7:$Y$10,1,新怪物属性!$GV87)))*(新怪物属性!$GW87+4)
+IF($GX87=0,0,INDEX(战宠!R$15:R$27,新怪物属性!$GX$3)*(INDEX(战宠!$U$7:$Y$10,1,新怪物属性!$GX87)))*(新怪物属性!$GY87+4)
+IF($GZ87=0,0,INDEX(战宠!R$15:R$27,新怪物属性!$GZ$3)*(INDEX(战宠!$U$7:$Y$10,1,新怪物属性!$GZ87)))*(新怪物属性!$HA87+4)
+IF($HB87=0,0,INDEX(战宠!R$15:R$27,新怪物属性!$HB$3)*(INDEX(战宠!$U$7:$Y$10,1,新怪物属性!$HB87)))*(新怪物属性!$HC87+4)
+IF($HD87=0,0,INDEX(战宠!R$15:R$27,新怪物属性!$HD$3)*(INDEX(战宠!$U$7:$Y$10,1,新怪物属性!$HD87)))*(新怪物属性!$HE87+4)
+IF($HF87=0,0,INDEX(战宠!R$15:R$27,新怪物属性!$HF$3)*(INDEX(战宠!$U$7:$Y$10,1,新怪物属性!$HF87)))*(新怪物属性!$HG87+4)
+IF($HH87=0,0,INDEX(战宠!R$15:R$27,新怪物属性!$HH$3)*(INDEX(战宠!$U$7:$Y$10,1,新怪物属性!$HH87)))*(新怪物属性!$HI87+4)
+IF($HJ87=0,0,INDEX(战宠!R$15:R$27,新怪物属性!$HJ$3)*(INDEX(战宠!$U$7:$Y$10,1,新怪物属性!$HJ87)))*(新怪物属性!$HK87+4)
+IF($HL87=0,0,INDEX(战宠!R$15:R$27,新怪物属性!$HL$3)*(INDEX(战宠!$U$7:$Y$10,1,新怪物属性!$HL87)))*(新怪物属性!$HM87+4)
+IF($HN87=0,0,INDEX(战宠!R$15:R$27,新怪物属性!$HN$3)*(INDEX(战宠!$U$7:$Y$10,1,新怪物属性!$HN87)))*(新怪物属性!$HO87+4)
+IF($HP87=0,0,INDEX(战宠!R$15:R$27,新怪物属性!$HP$3)*(INDEX(战宠!$U$7:$Y$10,1,新怪物属性!$HP87)))*(新怪物属性!$HQ87+4)
+IF($HR87=0,0,INDEX(战宠!R$15:R$27,新怪物属性!$HR$3)*(INDEX(战宠!$U$7:$Y$10,1,新怪物属性!$HR87)))*(新怪物属性!$HS87+4)
+IF($HT87=0,0,INDEX(战宠!R$15:R$27,新怪物属性!$HT$3)*(INDEX(战宠!$U$7:$Y$10,1,新怪物属性!$HT87)))*(新怪物属性!$HU87+4)</f>
        <v>110000</v>
      </c>
      <c r="IE87" s="14">
        <f>IF($GV87=0,0,INDEX(战宠!S$15:S$27,新怪物属性!$GV$3)*(INDEX(战宠!$U$7:$Y$10,1,新怪物属性!$GV87)))*(新怪物属性!$GW87+4)
+IF($GX87=0,0,INDEX(战宠!S$15:S$27,新怪物属性!$GX$3)*(INDEX(战宠!$U$7:$Y$10,1,新怪物属性!$GX87)))*(新怪物属性!$GY87+4)
+IF($GZ87=0,0,INDEX(战宠!S$15:S$27,新怪物属性!$GZ$3)*(INDEX(战宠!$U$7:$Y$10,1,新怪物属性!$GZ87)))*(新怪物属性!$HA87+4)
+IF($HB87=0,0,INDEX(战宠!S$15:S$27,新怪物属性!$HB$3)*(INDEX(战宠!$U$7:$Y$10,1,新怪物属性!$HB87)))*(新怪物属性!$HC87+4)
+IF($HD87=0,0,INDEX(战宠!S$15:S$27,新怪物属性!$HD$3)*(INDEX(战宠!$U$7:$Y$10,1,新怪物属性!$HD87)))*(新怪物属性!$HE87+4)
+IF($HF87=0,0,INDEX(战宠!S$15:S$27,新怪物属性!$HF$3)*(INDEX(战宠!$U$7:$Y$10,1,新怪物属性!$HF87)))*(新怪物属性!$HG87+4)
+IF($HH87=0,0,INDEX(战宠!S$15:S$27,新怪物属性!$HH$3)*(INDEX(战宠!$U$7:$Y$10,1,新怪物属性!$HH87)))*(新怪物属性!$HI87+4)
+IF($HJ87=0,0,INDEX(战宠!S$15:S$27,新怪物属性!$HJ$3)*(INDEX(战宠!$U$7:$Y$10,1,新怪物属性!$HJ87)))*(新怪物属性!$HK87+4)
+IF($HL87=0,0,INDEX(战宠!S$15:S$27,新怪物属性!$HL$3)*(INDEX(战宠!$U$7:$Y$10,1,新怪物属性!$HL87)))*(新怪物属性!$HM87+4)
+IF($HN87=0,0,INDEX(战宠!S$15:S$27,新怪物属性!$HN$3)*(INDEX(战宠!$U$7:$Y$10,1,新怪物属性!$HN87)))*(新怪物属性!$HO87+4)
+IF($HP87=0,0,INDEX(战宠!S$15:S$27,新怪物属性!$HP$3)*(INDEX(战宠!$U$7:$Y$10,1,新怪物属性!$HP87)))*(新怪物属性!$HQ87+4)
+IF($HR87=0,0,INDEX(战宠!S$15:S$27,新怪物属性!$HR$3)*(INDEX(战宠!$U$7:$Y$10,1,新怪物属性!$HR87)))*(新怪物属性!$HS87+4)
+IF($HT87=0,0,INDEX(战宠!S$15:S$27,新怪物属性!$HT$3)*(INDEX(战宠!$U$7:$Y$10,1,新怪物属性!$HT87)))*(新怪物属性!$HU87+4)</f>
        <v>2762000</v>
      </c>
      <c r="IF87" s="14">
        <f>IF($GV87=0,0,INDEX(战宠!T$15:T$27,新怪物属性!$GV$3)*(INDEX(战宠!$U$7:$Y$10,1,新怪物属性!$GV87)))*(新怪物属性!$GW87+4)
+IF($GX87=0,0,INDEX(战宠!T$15:T$27,新怪物属性!$GX$3)*(INDEX(战宠!$U$7:$Y$10,1,新怪物属性!$GX87)))*(新怪物属性!$GY87+4)
+IF($GZ87=0,0,INDEX(战宠!T$15:T$27,新怪物属性!$GZ$3)*(INDEX(战宠!$U$7:$Y$10,1,新怪物属性!$GZ87)))*(新怪物属性!$HA87+4)
+IF($HB87=0,0,INDEX(战宠!T$15:T$27,新怪物属性!$HB$3)*(INDEX(战宠!$U$7:$Y$10,1,新怪物属性!$HB87)))*(新怪物属性!$HC87+4)
+IF($HD87=0,0,INDEX(战宠!T$15:T$27,新怪物属性!$HD$3)*(INDEX(战宠!$U$7:$Y$10,1,新怪物属性!$HD87)))*(新怪物属性!$HE87+4)
+IF($HF87=0,0,INDEX(战宠!T$15:T$27,新怪物属性!$HF$3)*(INDEX(战宠!$U$7:$Y$10,1,新怪物属性!$HF87)))*(新怪物属性!$HG87+4)
+IF($HH87=0,0,INDEX(战宠!T$15:T$27,新怪物属性!$HH$3)*(INDEX(战宠!$U$7:$Y$10,1,新怪物属性!$HH87)))*(新怪物属性!$HI87+4)
+IF($HJ87=0,0,INDEX(战宠!T$15:T$27,新怪物属性!$HJ$3)*(INDEX(战宠!$U$7:$Y$10,1,新怪物属性!$HJ87)))*(新怪物属性!$HK87+4)
+IF($HL87=0,0,INDEX(战宠!T$15:T$27,新怪物属性!$HL$3)*(INDEX(战宠!$U$7:$Y$10,1,新怪物属性!$HL87)))*(新怪物属性!$HM87+4)
+IF($HN87=0,0,INDEX(战宠!T$15:T$27,新怪物属性!$HN$3)*(INDEX(战宠!$U$7:$Y$10,1,新怪物属性!$HN87)))*(新怪物属性!$HO87+4)
+IF($HP87=0,0,INDEX(战宠!T$15:T$27,新怪物属性!$HP$3)*(INDEX(战宠!$U$7:$Y$10,1,新怪物属性!$HP87)))*(新怪物属性!$HQ87+4)
+IF($HR87=0,0,INDEX(战宠!T$15:T$27,新怪物属性!$HR$3)*(INDEX(战宠!$U$7:$Y$10,1,新怪物属性!$HR87)))*(新怪物属性!$HS87+4)
+IF($HT87=0,0,INDEX(战宠!T$15:T$27,新怪物属性!$HT$3)*(INDEX(战宠!$U$7:$Y$10,1,新怪物属性!$HT87)))*(新怪物属性!$HU87+4)</f>
        <v>54475</v>
      </c>
      <c r="II87" s="14">
        <f>IF(HX87=0,0,INDEX(战宠!$D$15:$D$27,新怪物属性!HX87))</f>
        <v>0.3</v>
      </c>
      <c r="IJ87" s="14">
        <f>IF(HY87=0,0,INDEX(战宠!$D$15:$D$27,新怪物属性!HY87))</f>
        <v>0.2</v>
      </c>
      <c r="IM87" s="14">
        <f t="shared" si="189"/>
        <v>1563227</v>
      </c>
      <c r="IN87" s="14">
        <f t="shared" si="190"/>
        <v>1523867</v>
      </c>
      <c r="IO87" s="14">
        <f t="shared" si="191"/>
        <v>1524915</v>
      </c>
      <c r="IP87" s="14">
        <f t="shared" si="192"/>
        <v>1563227</v>
      </c>
      <c r="IQ87" s="14">
        <f t="shared" si="193"/>
        <v>1563227</v>
      </c>
      <c r="IR87" s="14">
        <f t="shared" si="145"/>
        <v>20754147</v>
      </c>
      <c r="IS87" s="14">
        <f t="shared" si="146"/>
        <v>545542</v>
      </c>
      <c r="IT87" s="14">
        <f t="shared" si="147"/>
        <v>15179179</v>
      </c>
      <c r="IU87" s="14">
        <f t="shared" si="148"/>
        <v>367459</v>
      </c>
      <c r="IV87" s="28">
        <f t="shared" si="149"/>
        <v>35434</v>
      </c>
      <c r="IW87" s="28">
        <f t="shared" si="150"/>
        <v>33876</v>
      </c>
      <c r="IX87" s="28">
        <f t="shared" si="151"/>
        <v>35434</v>
      </c>
      <c r="IY87" s="28">
        <f t="shared" si="152"/>
        <v>33876</v>
      </c>
      <c r="IZ87" s="28">
        <f t="shared" si="153"/>
        <v>2.1116874999999999</v>
      </c>
      <c r="JA87" s="28">
        <f t="shared" si="154"/>
        <v>2.1116874999999999</v>
      </c>
      <c r="JB87" s="28">
        <f t="shared" si="155"/>
        <v>103</v>
      </c>
      <c r="JC87" s="28">
        <f t="shared" si="156"/>
        <v>85.5</v>
      </c>
      <c r="JD87" s="14">
        <f t="shared" si="157"/>
        <v>1</v>
      </c>
      <c r="JE87" s="14">
        <f t="shared" si="158"/>
        <v>1.6</v>
      </c>
      <c r="JF87" s="14">
        <f t="shared" si="159"/>
        <v>1.6</v>
      </c>
      <c r="JG87" s="18">
        <f t="shared" si="160"/>
        <v>2.3000000000000003</v>
      </c>
      <c r="JH87" s="18">
        <f t="shared" si="161"/>
        <v>1.75</v>
      </c>
      <c r="JI87" s="18">
        <f t="shared" si="162"/>
        <v>1.45</v>
      </c>
      <c r="JJ87" s="29">
        <f t="shared" si="194"/>
        <v>35584</v>
      </c>
      <c r="JK87" s="29">
        <f t="shared" si="194"/>
        <v>35884</v>
      </c>
      <c r="JL87" s="29">
        <f t="shared" si="194"/>
        <v>35884</v>
      </c>
      <c r="JM87" s="26">
        <f t="shared" si="163"/>
        <v>0.1</v>
      </c>
      <c r="JN87" s="26">
        <f t="shared" si="164"/>
        <v>0.1</v>
      </c>
      <c r="JO87" s="26">
        <f t="shared" si="165"/>
        <v>0.2</v>
      </c>
      <c r="JP87" s="14">
        <f t="shared" si="166"/>
        <v>3</v>
      </c>
      <c r="JQ87" s="14">
        <f t="shared" si="167"/>
        <v>4</v>
      </c>
      <c r="JR87" s="14">
        <f t="shared" si="168"/>
        <v>3</v>
      </c>
      <c r="JS87" s="14">
        <f t="shared" si="169"/>
        <v>10</v>
      </c>
      <c r="JT87" s="14">
        <f t="shared" si="170"/>
        <v>150</v>
      </c>
      <c r="JU87" s="14">
        <f t="shared" si="171"/>
        <v>250</v>
      </c>
      <c r="JV87">
        <v>83</v>
      </c>
      <c r="JW87" s="14">
        <f t="shared" si="195"/>
        <v>115718143.5</v>
      </c>
      <c r="JY87" s="14">
        <f t="shared" si="226"/>
        <v>1091084</v>
      </c>
      <c r="JZ87" s="14">
        <f t="shared" si="196"/>
        <v>928900</v>
      </c>
      <c r="KA87" s="29">
        <f t="shared" si="197"/>
        <v>32520</v>
      </c>
      <c r="KB87" s="29">
        <f t="shared" si="198"/>
        <v>23281</v>
      </c>
      <c r="KC87" s="29">
        <f t="shared" si="199"/>
        <v>26313</v>
      </c>
      <c r="KD87" s="29">
        <f t="shared" si="200"/>
        <v>30173</v>
      </c>
      <c r="KE87" s="14">
        <f t="shared" si="224"/>
        <v>2.1116874999999999</v>
      </c>
      <c r="KF87" s="14">
        <f t="shared" si="225"/>
        <v>2.1116874999999999</v>
      </c>
      <c r="KG87" s="14">
        <f t="shared" si="201"/>
        <v>781583.11880143487</v>
      </c>
      <c r="KH87" s="26">
        <f t="shared" si="172"/>
        <v>0.43946080481887395</v>
      </c>
      <c r="KI87" s="26">
        <f t="shared" si="173"/>
        <v>0.62827604127997616</v>
      </c>
      <c r="KJ87" s="29">
        <f t="shared" si="202"/>
        <v>220230</v>
      </c>
      <c r="KK87" s="29">
        <f t="shared" si="203"/>
        <v>767057</v>
      </c>
      <c r="KL87" s="29">
        <f t="shared" si="204"/>
        <v>848588</v>
      </c>
      <c r="KM87" s="23">
        <f t="shared" si="205"/>
        <v>528551</v>
      </c>
      <c r="KN87" s="23">
        <f t="shared" si="206"/>
        <v>268106</v>
      </c>
      <c r="KO87" s="26">
        <f t="shared" si="174"/>
        <v>0.52135077118778828</v>
      </c>
      <c r="KP87" s="26">
        <f t="shared" si="175"/>
        <v>0.5288042614088091</v>
      </c>
      <c r="KQ87" s="26">
        <f t="shared" si="176"/>
        <v>0.62880426140880907</v>
      </c>
      <c r="KR87" s="26">
        <f t="shared" si="207"/>
        <v>0.12135077118778825</v>
      </c>
      <c r="KS87" s="26">
        <v>0.1</v>
      </c>
      <c r="KT87" s="29">
        <f t="shared" si="177"/>
        <v>1.8000000000000003</v>
      </c>
      <c r="KU87" s="29">
        <f t="shared" si="178"/>
        <v>3.5557767530609001</v>
      </c>
      <c r="KV87" s="29">
        <f t="shared" si="179"/>
        <v>3.2238511687072666</v>
      </c>
      <c r="KW87" s="29">
        <f t="shared" si="180"/>
        <v>1982070</v>
      </c>
      <c r="KX87" s="29">
        <f t="shared" si="181"/>
        <v>1818322.2992484234</v>
      </c>
      <c r="KY87" s="29">
        <f t="shared" si="182"/>
        <v>1367860.707775481</v>
      </c>
      <c r="KZ87" s="29">
        <f t="shared" si="183"/>
        <v>10421191</v>
      </c>
      <c r="LA87" s="14">
        <f t="shared" si="184"/>
        <v>5168253.01</v>
      </c>
      <c r="LE87" s="14">
        <v>1</v>
      </c>
      <c r="LF87" s="14">
        <v>1</v>
      </c>
      <c r="LG87" s="14">
        <v>480</v>
      </c>
      <c r="LH87" s="14">
        <v>80</v>
      </c>
      <c r="LI87" s="14">
        <v>60</v>
      </c>
      <c r="LJ87" s="14">
        <v>60</v>
      </c>
      <c r="LK87" s="14">
        <v>60</v>
      </c>
      <c r="LL87" s="23">
        <f t="shared" si="208"/>
        <v>726426782</v>
      </c>
      <c r="LM87" s="23">
        <f t="shared" si="209"/>
        <v>1</v>
      </c>
      <c r="LN87" s="23">
        <f t="shared" si="210"/>
        <v>726426.78</v>
      </c>
      <c r="LO87" s="14">
        <v>1</v>
      </c>
      <c r="LP87" s="14">
        <v>1</v>
      </c>
      <c r="LQ87" s="14">
        <v>240</v>
      </c>
      <c r="LR87" s="14">
        <v>35</v>
      </c>
      <c r="LS87" s="14">
        <v>22</v>
      </c>
      <c r="LT87" s="14">
        <v>30</v>
      </c>
      <c r="LU87" s="14">
        <v>30</v>
      </c>
      <c r="LV87" s="23">
        <f t="shared" si="211"/>
        <v>380693543</v>
      </c>
      <c r="LW87" s="23">
        <f t="shared" si="212"/>
        <v>1</v>
      </c>
      <c r="LX87" s="23">
        <f t="shared" si="213"/>
        <v>380693.54</v>
      </c>
      <c r="MB87">
        <f t="shared" si="185"/>
        <v>2.4756609385482187</v>
      </c>
      <c r="MC87">
        <f t="shared" si="186"/>
        <v>5.2278222581705416</v>
      </c>
      <c r="ME87" s="14">
        <v>10</v>
      </c>
      <c r="MF87" s="14">
        <v>2</v>
      </c>
      <c r="MG87" s="14">
        <v>1.5</v>
      </c>
      <c r="MH87" s="23">
        <f t="shared" si="187"/>
        <v>19257818</v>
      </c>
      <c r="MI87" s="23">
        <f t="shared" si="214"/>
        <v>1</v>
      </c>
      <c r="MJ87" s="23">
        <f t="shared" si="215"/>
        <v>19257.82</v>
      </c>
      <c r="MK87" s="14">
        <v>30</v>
      </c>
      <c r="ML87" s="14">
        <v>6</v>
      </c>
      <c r="MM87" s="14">
        <v>4</v>
      </c>
      <c r="MN87" s="23">
        <f t="shared" si="188"/>
        <v>55584878</v>
      </c>
      <c r="MO87" s="23">
        <f t="shared" si="216"/>
        <v>1</v>
      </c>
      <c r="MP87" s="23">
        <f t="shared" si="217"/>
        <v>55584.88</v>
      </c>
      <c r="MR87" s="23">
        <f t="shared" si="218"/>
        <v>74113171</v>
      </c>
      <c r="MS87" s="23">
        <f t="shared" si="219"/>
        <v>1</v>
      </c>
      <c r="MT87" s="23">
        <f t="shared" si="220"/>
        <v>74113.17</v>
      </c>
      <c r="MU87" s="23">
        <f t="shared" si="221"/>
        <v>28886727</v>
      </c>
      <c r="MV87" s="23">
        <f t="shared" si="222"/>
        <v>1</v>
      </c>
      <c r="MW87" s="23">
        <f t="shared" si="223"/>
        <v>28886.73</v>
      </c>
    </row>
    <row r="88" spans="1:361" ht="16.5" x14ac:dyDescent="0.2">
      <c r="C88" s="14">
        <v>16</v>
      </c>
      <c r="D88" s="14">
        <v>500</v>
      </c>
      <c r="E88" s="14"/>
      <c r="F88" s="14"/>
      <c r="G88" s="14">
        <v>500</v>
      </c>
      <c r="H88" s="14">
        <v>500</v>
      </c>
      <c r="I88" s="14">
        <v>500</v>
      </c>
      <c r="J88" s="14">
        <v>9</v>
      </c>
      <c r="K88" s="14">
        <v>9</v>
      </c>
      <c r="L88" s="14">
        <v>9</v>
      </c>
      <c r="M88" s="14">
        <v>6</v>
      </c>
      <c r="N88" s="14">
        <v>6</v>
      </c>
      <c r="O88" s="14">
        <v>6</v>
      </c>
      <c r="P88" s="14">
        <v>9</v>
      </c>
      <c r="Q88" s="14">
        <v>9</v>
      </c>
      <c r="R88" s="14">
        <v>9</v>
      </c>
      <c r="S88" s="14">
        <v>9</v>
      </c>
      <c r="T88" s="14">
        <v>9</v>
      </c>
      <c r="U88" s="14">
        <v>9</v>
      </c>
      <c r="V88" s="14">
        <v>8</v>
      </c>
      <c r="W88" s="14">
        <v>8</v>
      </c>
      <c r="X88" s="14">
        <v>500</v>
      </c>
      <c r="Y88" s="14">
        <v>500</v>
      </c>
      <c r="Z88" s="14">
        <v>500</v>
      </c>
      <c r="AA88" s="14">
        <v>500</v>
      </c>
      <c r="AB88" s="14">
        <v>500</v>
      </c>
      <c r="AC88" s="14">
        <v>500</v>
      </c>
      <c r="AD88" s="14">
        <v>500</v>
      </c>
      <c r="AE88" s="14">
        <v>500</v>
      </c>
      <c r="AF88" s="14">
        <v>70</v>
      </c>
      <c r="AG88" s="14">
        <v>67</v>
      </c>
      <c r="AH88" s="14">
        <v>67</v>
      </c>
      <c r="AI88" s="14">
        <v>67</v>
      </c>
      <c r="AJ88" s="14">
        <v>67</v>
      </c>
      <c r="AK88" s="14">
        <v>67</v>
      </c>
      <c r="AL88" s="14">
        <v>69</v>
      </c>
      <c r="AM88" s="14">
        <v>69</v>
      </c>
      <c r="AN88" s="14">
        <v>4</v>
      </c>
      <c r="AO88" s="14">
        <v>4</v>
      </c>
      <c r="AP88" s="14">
        <v>4</v>
      </c>
      <c r="AQ88" s="14">
        <v>4</v>
      </c>
      <c r="AR88" s="14">
        <v>4</v>
      </c>
      <c r="AS88" s="14">
        <v>0</v>
      </c>
      <c r="AT88" s="14">
        <v>0</v>
      </c>
      <c r="AU88" s="14">
        <v>0</v>
      </c>
      <c r="AV88" s="14">
        <v>0</v>
      </c>
      <c r="AW88" s="14">
        <v>3</v>
      </c>
      <c r="AX88" s="14">
        <v>3</v>
      </c>
      <c r="AY88" s="14">
        <v>0</v>
      </c>
      <c r="AZ88" s="14">
        <v>0</v>
      </c>
      <c r="BA88" s="14">
        <v>19</v>
      </c>
      <c r="BF88" s="14">
        <f>ROUND((INDEX(新战舰养成!S$6:S$18,新怪物属性!$J88+1)+INDEX(新战舰养成!D$6:D$18,新怪物属性!$J88+1)*(新怪物属性!$G88-1))*INDEX(战舰突破!$D$6:$D$18,新怪物属性!$M88+1),0)</f>
        <v>218187</v>
      </c>
      <c r="BG88" s="14">
        <f>ROUND((INDEX(新战舰养成!T$6:T$18,新怪物属性!$J88+1)+INDEX(新战舰养成!E$6:E$18,新怪物属性!$J88+1)*(新怪物属性!$G88-1))*INDEX(战舰突破!$D$6:$D$18,新怪物属性!$M88+1),0)</f>
        <v>1745387</v>
      </c>
      <c r="BH88" s="14">
        <f>ROUND((INDEX(新战舰养成!U$6:U$18,新怪物属性!$J88+1)+INDEX(新战舰养成!F$6:F$18,新怪物属性!$J88+1)*(新怪物属性!$G88-1))*INDEX(战舰突破!$D$6:$D$18,新怪物属性!$M88+1),0)</f>
        <v>109232</v>
      </c>
      <c r="BI88" s="14">
        <f>ROUND((INDEX(新战舰养成!V$6:V$18,新怪物属性!$J88+1)+INDEX(新战舰养成!G$6:G$18,新怪物属性!$J88+1)*(新怪物属性!$G88-1))*INDEX(战舰突破!$D$6:$D$18,新怪物属性!$M88+1),0)</f>
        <v>525</v>
      </c>
      <c r="BJ88" s="14">
        <f>ROUND((INDEX(新战舰养成!W$6:W$18,新怪物属性!$J88+1)+INDEX(新战舰养成!H$6:H$18,新怪物属性!$J88+1)*(新怪物属性!$G88-1))*INDEX(战舰突破!$D$6:$D$18,新怪物属性!$M88+1),0)</f>
        <v>7</v>
      </c>
      <c r="BL88" s="14">
        <f>IF($H88&gt;0,ROUND((INDEX(新战舰养成!X$6:X$18,新怪物属性!$K88+1)+INDEX(新战舰养成!I$6:I$18,新怪物属性!$K88+1)*(新怪物属性!$H88-1))*INDEX(战舰突破!$D$6:$D$18,新怪物属性!$N88+1),0),0)</f>
        <v>218677</v>
      </c>
      <c r="BM88" s="14">
        <f>IF($H88&gt;0,ROUND((INDEX(新战舰养成!Y$6:Y$18,新怪物属性!$K88+1)+INDEX(新战舰养成!J$6:J$18,新怪物属性!$K88+1)*(新怪物属性!$H88-1))*INDEX(战舰突破!$D$6:$D$18,新怪物属性!$N88+1),0),0)</f>
        <v>0</v>
      </c>
      <c r="BN88" s="14">
        <f>IF($H88&gt;0,ROUND((INDEX(新战舰养成!Z$6:Z$18,新怪物属性!$K88+1)+INDEX(新战舰养成!K$6:K$18,新怪物属性!$K88+1)*(新怪物属性!$H88-1))*INDEX(战舰突破!$D$6:$D$18,新怪物属性!$N88+1),0),0)</f>
        <v>0</v>
      </c>
      <c r="BO88" s="14">
        <f>IF($H88&gt;0,ROUND((INDEX(新战舰养成!AA$6:AA$18,新怪物属性!$K88+1)+INDEX(新战舰养成!L$6:L$18,新怪物属性!$K88+1)*(新怪物属性!$H88-1))*INDEX(战舰突破!$D$6:$D$18,新怪物属性!$N88+1),0),0)</f>
        <v>2181865</v>
      </c>
      <c r="BP88" s="14">
        <f>IF($H88&gt;0,ROUND((INDEX(新战舰养成!AB$6:AB$18,新怪物属性!$K88+1)+INDEX(新战舰养成!M$6:M$18,新怪物属性!$K88+1)*(新怪物属性!$H88-1))*INDEX(战舰突破!$D$6:$D$18,新怪物属性!$N88+1),0),0)</f>
        <v>43509</v>
      </c>
      <c r="BR88" s="14">
        <f>IF($I88&gt;0,ROUND((INDEX(新战舰养成!AC$6:AC$18,新怪物属性!$L88+1)+INDEX(新战舰养成!I$6:I$18,新怪物属性!$L88+1)*(新怪物属性!$I88-1))*INDEX(战舰突破!$D$6:$D$18,新怪物属性!$O88+1),0),0)</f>
        <v>219202</v>
      </c>
      <c r="BS88" s="14">
        <f>IF($I88&gt;0,ROUND((INDEX(新战舰养成!AD$6:AD$18,新怪物属性!$L88+1)+INDEX(新战舰养成!J$6:J$18,新怪物属性!$L88+1)*(新怪物属性!$I88-1))*INDEX(战舰突破!$D$6:$D$18,新怪物属性!$O88+1),0),0)</f>
        <v>0</v>
      </c>
      <c r="BT88" s="14">
        <f>IF($I88&gt;0,ROUND((INDEX(新战舰养成!AE$6:AE$18,新怪物属性!$L88+1)+INDEX(新战舰养成!K$6:K$18,新怪物属性!$L88+1)*(新怪物属性!$I88-1))*INDEX(战舰突破!$D$6:$D$18,新怪物属性!$O88+1),0),0)</f>
        <v>0</v>
      </c>
      <c r="BU88" s="14">
        <f>IF($I88&gt;0,ROUND((INDEX(新战舰养成!AF$6:AF$18,新怪物属性!$L88+1)+INDEX(新战舰养成!L$6:L$18,新怪物属性!$L88+1)*(新怪物属性!$I88-1))*INDEX(战舰突破!$D$6:$D$18,新怪物属性!$O88+1),0),0)</f>
        <v>1440408</v>
      </c>
      <c r="BV88" s="14">
        <f>IF($I88&gt;0,ROUND((INDEX(新战舰养成!AG$6:AG$18,新怪物属性!$L88+1)+INDEX(新战舰养成!M$6:M$18,新怪物属性!$L88+1)*(新怪物属性!$I88-1))*INDEX(战舰突破!$D$6:$D$18,新怪物属性!$O88+1),0),0)</f>
        <v>58727</v>
      </c>
      <c r="BY88" s="14">
        <f>(INDEX(装备数值!$C$13:$G$116,新怪物属性!$P90*8+1,BY$2)+INDEX(装备数值!$C$13:$G$116,新怪物属性!$Q90*8+2,BY$2)+INDEX(装备数值!$C$13:$G$116,新怪物属性!$S90*8+3,BY$2)+INDEX(装备数值!$C$13:$G$116,新怪物属性!$R90*8+4,BY$2)+INDEX(装备数值!$C$13:$G$116,新怪物属性!$T90*8+5,BY$2)+INDEX(装备数值!$C$13:$G$116,新怪物属性!$U90*8+6,BY$2)+INDEX(装备数值!$C$13:$G$116,新怪物属性!$V90*8+7,BY$2)+INDEX(装备数值!$C$13:$G$116,新怪物属性!$W90*8+8,BY$2))</f>
        <v>56000</v>
      </c>
      <c r="BZ88" s="14">
        <f>(INDEX(装备数值!$C$13:$G$116,新怪物属性!$P90*8+1,BZ$2)+INDEX(装备数值!$C$13:$G$116,新怪物属性!$Q90*8+2,BZ$2)+INDEX(装备数值!$C$13:$G$116,新怪物属性!$S90*8+3,BZ$2)+INDEX(装备数值!$C$13:$G$116,新怪物属性!$R90*8+4,BZ$2)+INDEX(装备数值!$C$13:$G$116,新怪物属性!$T90*8+5,BZ$2)+INDEX(装备数值!$C$13:$G$116,新怪物属性!$U90*8+6,BZ$2)+INDEX(装备数值!$C$13:$G$116,新怪物属性!$V90*8+7,BZ$2)+INDEX(装备数值!$C$13:$G$116,新怪物属性!$W90*8+8,BZ$2))</f>
        <v>420000</v>
      </c>
      <c r="CA88" s="14">
        <f>(INDEX(装备数值!$C$13:$G$116,新怪物属性!$P90*8+1,CA$2)+INDEX(装备数值!$C$13:$G$116,新怪物属性!$Q90*8+2,CA$2)+INDEX(装备数值!$C$13:$G$116,新怪物属性!$S90*8+3,CA$2)+INDEX(装备数值!$C$13:$G$116,新怪物属性!$R90*8+4,CA$2)+INDEX(装备数值!$C$13:$G$116,新怪物属性!$T90*8+5,CA$2)+INDEX(装备数值!$C$13:$G$116,新怪物属性!$U90*8+6,CA$2)+INDEX(装备数值!$C$13:$G$116,新怪物属性!$V90*8+7,CA$2)+INDEX(装备数值!$C$13:$G$116,新怪物属性!$W90*8+8,CA$2))</f>
        <v>28000</v>
      </c>
      <c r="CB88" s="14">
        <f>(INDEX(装备数值!$C$13:$G$116,新怪物属性!$P90*8+1,CB$2)+INDEX(装备数值!$C$13:$G$116,新怪物属性!$Q90*8+2,CB$2)+INDEX(装备数值!$C$13:$G$116,新怪物属性!$S90*8+3,CB$2)+INDEX(装备数值!$C$13:$G$116,新怪物属性!$R90*8+4,CB$2)+INDEX(装备数值!$C$13:$G$116,新怪物属性!$T90*8+5,CB$2)+INDEX(装备数值!$C$13:$G$116,新怪物属性!$U90*8+6,CB$2)+INDEX(装备数值!$C$13:$G$116,新怪物属性!$V90*8+7,CB$2)+INDEX(装备数值!$C$13:$G$116,新怪物属性!$W90*8+8,CB$2))</f>
        <v>560000</v>
      </c>
      <c r="CC88" s="14">
        <f>(INDEX(装备数值!$C$13:$G$116,新怪物属性!$P90*8+1,CC$2)+INDEX(装备数值!$C$13:$G$116,新怪物属性!$Q90*8+2,CC$2)+INDEX(装备数值!$C$13:$G$116,新怪物属性!$S90*8+3,CC$2)+INDEX(装备数值!$C$13:$G$116,新怪物属性!$R90*8+4,CC$2)+INDEX(装备数值!$C$13:$G$116,新怪物属性!$T90*8+5,CC$2)+INDEX(装备数值!$C$13:$G$116,新怪物属性!$U90*8+6,CC$2)+INDEX(装备数值!$C$13:$G$116,新怪物属性!$V90*8+7,CC$2)+INDEX(装备数值!$C$13:$G$116,新怪物属性!$W90*8+8,CC$2))</f>
        <v>10800</v>
      </c>
      <c r="CF88" s="14">
        <f t="shared" si="143"/>
        <v>4</v>
      </c>
      <c r="CG88" s="14">
        <f t="shared" si="227"/>
        <v>4</v>
      </c>
      <c r="CH88" s="14">
        <f t="shared" si="227"/>
        <v>4</v>
      </c>
      <c r="CI88" s="14">
        <f t="shared" si="227"/>
        <v>4</v>
      </c>
      <c r="CJ88" s="14">
        <f t="shared" si="227"/>
        <v>4</v>
      </c>
      <c r="CK88" s="14">
        <f t="shared" si="227"/>
        <v>4</v>
      </c>
      <c r="CL88" s="14">
        <f t="shared" si="227"/>
        <v>4</v>
      </c>
      <c r="CM88" s="14">
        <f t="shared" si="227"/>
        <v>4</v>
      </c>
      <c r="CN88" s="14">
        <f t="shared" si="227"/>
        <v>3</v>
      </c>
      <c r="CO88" s="14">
        <f t="shared" si="227"/>
        <v>0</v>
      </c>
      <c r="CP88" s="14">
        <f t="shared" si="227"/>
        <v>0</v>
      </c>
      <c r="CQ88" s="14">
        <f t="shared" si="227"/>
        <v>0</v>
      </c>
      <c r="CR88" s="14">
        <f t="shared" si="227"/>
        <v>0</v>
      </c>
      <c r="CS88" s="14">
        <f>SUMIFS(装备数值!BL$50:BL$101,装备数值!$BG$50:$BG$101,"="&amp;新怪物属性!$CF$2,装备数值!$BH$50:$BH$101,"&lt;="&amp;新怪物属性!$CF88)+SUMIFS(装备数值!BL$50:BL$101,装备数值!$BG$50:$BG$101,"="&amp;新怪物属性!$CG$2,装备数值!$BH$50:$BH$101,"&lt;="&amp;新怪物属性!$CG88)+SUMIFS(装备数值!BL$50:BL$101,装备数值!$BG$50:$BG$101,"="&amp;新怪物属性!$CH$2,装备数值!$BH$50:$BH$101,"&lt;="&amp;新怪物属性!$CH88)+SUMIFS(装备数值!BL$50:BL$101,装备数值!$BG$50:$BG$101,"="&amp;新怪物属性!$CI$2,装备数值!$BH$50:$BH$101,"&lt;="&amp;新怪物属性!$CI88)+SUMIFS(装备数值!BL$50:BL$101,装备数值!$BG$50:$BG$101,"="&amp;新怪物属性!$CJ$2,装备数值!$BH$50:$BH$101,"&lt;="&amp;新怪物属性!$CJ88)+SUMIFS(装备数值!BL$50:BL$101,装备数值!$BG$50:$BG$101,"="&amp;新怪物属性!$CK$2,装备数值!$BH$50:$BH$101,"&lt;="&amp;新怪物属性!$CK88)+SUMIFS(装备数值!BL$50:BL$101,装备数值!$BG$50:$BG$101,"="&amp;新怪物属性!$CL$2,装备数值!$BH$50:$BH$101,"&lt;="&amp;新怪物属性!$CL88)+SUMIFS(装备数值!BL$50:BL$101,装备数值!$BG$50:$BG$101,"="&amp;新怪物属性!$CM$2,装备数值!$BH$50:$BH$101,"&lt;="&amp;新怪物属性!$CM88)+SUMIFS(装备数值!BL$50:BL$101,装备数值!$BG$50:$BG$101,"="&amp;新怪物属性!$CN$2,装备数值!$BH$50:$BH$101,"&lt;="&amp;新怪物属性!$CN88)+SUMIFS(装备数值!BL$50:BL$101,装备数值!$BG$50:$BG$101,"="&amp;新怪物属性!$CO$2,装备数值!$BH$50:$BH$101,"&lt;="&amp;新怪物属性!$CO88)+SUMIFS(装备数值!BL$50:BL$101,装备数值!$BG$50:$BG$101,"="&amp;新怪物属性!$CP$2,装备数值!$BH$50:$BH$101,"&lt;="&amp;新怪物属性!$CP88)+SUMIFS(装备数值!BL$50:BL$101,装备数值!$BG$50:$BG$101,"="&amp;新怪物属性!$CQ$2,装备数值!$BH$50:$BH$101,"&lt;="&amp;新怪物属性!$CQ88)+SUMIFS(装备数值!BL$50:BL$101,装备数值!$BG$50:$BG$101,"="&amp;新怪物属性!$CR$2,装备数值!$BH$50:$BH$101,"&lt;="&amp;新怪物属性!$CR88)</f>
        <v>102149</v>
      </c>
      <c r="CT88" s="14">
        <f>SUMIFS(装备数值!BM$50:BM$101,装备数值!$BG$50:$BG$101,"="&amp;新怪物属性!$CF$2,装备数值!$BH$50:$BH$101,"&lt;="&amp;新怪物属性!$CF88)+SUMIFS(装备数值!BM$50:BM$101,装备数值!$BG$50:$BG$101,"="&amp;新怪物属性!$CG$2,装备数值!$BH$50:$BH$101,"&lt;="&amp;新怪物属性!$CG88)+SUMIFS(装备数值!BM$50:BM$101,装备数值!$BG$50:$BG$101,"="&amp;新怪物属性!$CH$2,装备数值!$BH$50:$BH$101,"&lt;="&amp;新怪物属性!$CH88)+SUMIFS(装备数值!BM$50:BM$101,装备数值!$BG$50:$BG$101,"="&amp;新怪物属性!$CI$2,装备数值!$BH$50:$BH$101,"&lt;="&amp;新怪物属性!$CI88)+SUMIFS(装备数值!BM$50:BM$101,装备数值!$BG$50:$BG$101,"="&amp;新怪物属性!$CJ$2,装备数值!$BH$50:$BH$101,"&lt;="&amp;新怪物属性!$CJ88)+SUMIFS(装备数值!BM$50:BM$101,装备数值!$BG$50:$BG$101,"="&amp;新怪物属性!$CK$2,装备数值!$BH$50:$BH$101,"&lt;="&amp;新怪物属性!$CK88)+SUMIFS(装备数值!BM$50:BM$101,装备数值!$BG$50:$BG$101,"="&amp;新怪物属性!$CL$2,装备数值!$BH$50:$BH$101,"&lt;="&amp;新怪物属性!$CL88)+SUMIFS(装备数值!BM$50:BM$101,装备数值!$BG$50:$BG$101,"="&amp;新怪物属性!$CM$2,装备数值!$BH$50:$BH$101,"&lt;="&amp;新怪物属性!$CM88)+SUMIFS(装备数值!BM$50:BM$101,装备数值!$BG$50:$BG$101,"="&amp;新怪物属性!$CN$2,装备数值!$BH$50:$BH$101,"&lt;="&amp;新怪物属性!$CN88)+SUMIFS(装备数值!BM$50:BM$101,装备数值!$BG$50:$BG$101,"="&amp;新怪物属性!$CO$2,装备数值!$BH$50:$BH$101,"&lt;="&amp;新怪物属性!$CO88)+SUMIFS(装备数值!BM$50:BM$101,装备数值!$BG$50:$BG$101,"="&amp;新怪物属性!$CP$2,装备数值!$BH$50:$BH$101,"&lt;="&amp;新怪物属性!$CP88)+SUMIFS(装备数值!BM$50:BM$101,装备数值!$BG$50:$BG$101,"="&amp;新怪物属性!$CQ$2,装备数值!$BH$50:$BH$101,"&lt;="&amp;新怪物属性!$CQ88)+SUMIFS(装备数值!BM$50:BM$101,装备数值!$BG$50:$BG$101,"="&amp;新怪物属性!$CR$2,装备数值!$BH$50:$BH$101,"&lt;="&amp;新怪物属性!$CR88)</f>
        <v>767699</v>
      </c>
      <c r="CU88" s="14">
        <f>SUMIFS(装备数值!BN$50:BN$101,装备数值!$BG$50:$BG$101,"="&amp;新怪物属性!$CF$2,装备数值!$BH$50:$BH$101,"&lt;="&amp;新怪物属性!$CF88)+SUMIFS(装备数值!BN$50:BN$101,装备数值!$BG$50:$BG$101,"="&amp;新怪物属性!$CG$2,装备数值!$BH$50:$BH$101,"&lt;="&amp;新怪物属性!$CG88)+SUMIFS(装备数值!BN$50:BN$101,装备数值!$BG$50:$BG$101,"="&amp;新怪物属性!$CH$2,装备数值!$BH$50:$BH$101,"&lt;="&amp;新怪物属性!$CH88)+SUMIFS(装备数值!BN$50:BN$101,装备数值!$BG$50:$BG$101,"="&amp;新怪物属性!$CI$2,装备数值!$BH$50:$BH$101,"&lt;="&amp;新怪物属性!$CI88)+SUMIFS(装备数值!BN$50:BN$101,装备数值!$BG$50:$BG$101,"="&amp;新怪物属性!$CJ$2,装备数值!$BH$50:$BH$101,"&lt;="&amp;新怪物属性!$CJ88)+SUMIFS(装备数值!BN$50:BN$101,装备数值!$BG$50:$BG$101,"="&amp;新怪物属性!$CK$2,装备数值!$BH$50:$BH$101,"&lt;="&amp;新怪物属性!$CK88)+SUMIFS(装备数值!BN$50:BN$101,装备数值!$BG$50:$BG$101,"="&amp;新怪物属性!$CL$2,装备数值!$BH$50:$BH$101,"&lt;="&amp;新怪物属性!$CL88)+SUMIFS(装备数值!BN$50:BN$101,装备数值!$BG$50:$BG$101,"="&amp;新怪物属性!$CM$2,装备数值!$BH$50:$BH$101,"&lt;="&amp;新怪物属性!$CM88)+SUMIFS(装备数值!BN$50:BN$101,装备数值!$BG$50:$BG$101,"="&amp;新怪物属性!$CN$2,装备数值!$BH$50:$BH$101,"&lt;="&amp;新怪物属性!$CN88)+SUMIFS(装备数值!BN$50:BN$101,装备数值!$BG$50:$BG$101,"="&amp;新怪物属性!$CO$2,装备数值!$BH$50:$BH$101,"&lt;="&amp;新怪物属性!$CO88)+SUMIFS(装备数值!BN$50:BN$101,装备数值!$BG$50:$BG$101,"="&amp;新怪物属性!$CP$2,装备数值!$BH$50:$BH$101,"&lt;="&amp;新怪物属性!$CP88)+SUMIFS(装备数值!BN$50:BN$101,装备数值!$BG$50:$BG$101,"="&amp;新怪物属性!$CQ$2,装备数值!$BH$50:$BH$101,"&lt;="&amp;新怪物属性!$CQ88)+SUMIFS(装备数值!BN$50:BN$101,装备数值!$BG$50:$BG$101,"="&amp;新怪物属性!$CR$2,装备数值!$BH$50:$BH$101,"&lt;="&amp;新怪物属性!$CR88)</f>
        <v>24100</v>
      </c>
      <c r="CV88" s="14">
        <f>SUMIFS(装备数值!BO$50:BO$101,装备数值!$BG$50:$BG$101,"="&amp;新怪物属性!$CF$2,装备数值!$BH$50:$BH$101,"&lt;="&amp;新怪物属性!$CF88)+SUMIFS(装备数值!BO$50:BO$101,装备数值!$BG$50:$BG$101,"="&amp;新怪物属性!$CG$2,装备数值!$BH$50:$BH$101,"&lt;="&amp;新怪物属性!$CG88)+SUMIFS(装备数值!BO$50:BO$101,装备数值!$BG$50:$BG$101,"="&amp;新怪物属性!$CH$2,装备数值!$BH$50:$BH$101,"&lt;="&amp;新怪物属性!$CH88)+SUMIFS(装备数值!BO$50:BO$101,装备数值!$BG$50:$BG$101,"="&amp;新怪物属性!$CI$2,装备数值!$BH$50:$BH$101,"&lt;="&amp;新怪物属性!$CI88)+SUMIFS(装备数值!BO$50:BO$101,装备数值!$BG$50:$BG$101,"="&amp;新怪物属性!$CJ$2,装备数值!$BH$50:$BH$101,"&lt;="&amp;新怪物属性!$CJ88)+SUMIFS(装备数值!BO$50:BO$101,装备数值!$BG$50:$BG$101,"="&amp;新怪物属性!$CK$2,装备数值!$BH$50:$BH$101,"&lt;="&amp;新怪物属性!$CK88)+SUMIFS(装备数值!BO$50:BO$101,装备数值!$BG$50:$BG$101,"="&amp;新怪物属性!$CL$2,装备数值!$BH$50:$BH$101,"&lt;="&amp;新怪物属性!$CL88)+SUMIFS(装备数值!BO$50:BO$101,装备数值!$BG$50:$BG$101,"="&amp;新怪物属性!$CM$2,装备数值!$BH$50:$BH$101,"&lt;="&amp;新怪物属性!$CM88)+SUMIFS(装备数值!BO$50:BO$101,装备数值!$BG$50:$BG$101,"="&amp;新怪物属性!$CN$2,装备数值!$BH$50:$BH$101,"&lt;="&amp;新怪物属性!$CN88)+SUMIFS(装备数值!BO$50:BO$101,装备数值!$BG$50:$BG$101,"="&amp;新怪物属性!$CO$2,装备数值!$BH$50:$BH$101,"&lt;="&amp;新怪物属性!$CO88)+SUMIFS(装备数值!BO$50:BO$101,装备数值!$BG$50:$BG$101,"="&amp;新怪物属性!$CP$2,装备数值!$BH$50:$BH$101,"&lt;="&amp;新怪物属性!$CP88)+SUMIFS(装备数值!BO$50:BO$101,装备数值!$BG$50:$BG$101,"="&amp;新怪物属性!$CQ$2,装备数值!$BH$50:$BH$101,"&lt;="&amp;新怪物属性!$CQ88)+SUMIFS(装备数值!BO$50:BO$101,装备数值!$BG$50:$BG$101,"="&amp;新怪物属性!$CR$2,装备数值!$BH$50:$BH$101,"&lt;="&amp;新怪物属性!$CR88)</f>
        <v>1955500</v>
      </c>
      <c r="CW88" s="14">
        <f>SUMIFS(装备数值!BP$50:BP$101,装备数值!$BG$50:$BG$101,"="&amp;新怪物属性!$CF$2,装备数值!$BH$50:$BH$101,"&lt;="&amp;新怪物属性!$CF88)+SUMIFS(装备数值!BP$50:BP$101,装备数值!$BG$50:$BG$101,"="&amp;新怪物属性!$CG$2,装备数值!$BH$50:$BH$101,"&lt;="&amp;新怪物属性!$CG88)+SUMIFS(装备数值!BP$50:BP$101,装备数值!$BG$50:$BG$101,"="&amp;新怪物属性!$CH$2,装备数值!$BH$50:$BH$101,"&lt;="&amp;新怪物属性!$CH88)+SUMIFS(装备数值!BP$50:BP$101,装备数值!$BG$50:$BG$101,"="&amp;新怪物属性!$CI$2,装备数值!$BH$50:$BH$101,"&lt;="&amp;新怪物属性!$CI88)+SUMIFS(装备数值!BP$50:BP$101,装备数值!$BG$50:$BG$101,"="&amp;新怪物属性!$CJ$2,装备数值!$BH$50:$BH$101,"&lt;="&amp;新怪物属性!$CJ88)+SUMIFS(装备数值!BP$50:BP$101,装备数值!$BG$50:$BG$101,"="&amp;新怪物属性!$CK$2,装备数值!$BH$50:$BH$101,"&lt;="&amp;新怪物属性!$CK88)+SUMIFS(装备数值!BP$50:BP$101,装备数值!$BG$50:$BG$101,"="&amp;新怪物属性!$CL$2,装备数值!$BH$50:$BH$101,"&lt;="&amp;新怪物属性!$CL88)+SUMIFS(装备数值!BP$50:BP$101,装备数值!$BG$50:$BG$101,"="&amp;新怪物属性!$CM$2,装备数值!$BH$50:$BH$101,"&lt;="&amp;新怪物属性!$CM88)+SUMIFS(装备数值!BP$50:BP$101,装备数值!$BG$50:$BG$101,"="&amp;新怪物属性!$CN$2,装备数值!$BH$50:$BH$101,"&lt;="&amp;新怪物属性!$CN88)+SUMIFS(装备数值!BP$50:BP$101,装备数值!$BG$50:$BG$101,"="&amp;新怪物属性!$CO$2,装备数值!$BH$50:$BH$101,"&lt;="&amp;新怪物属性!$CO88)+SUMIFS(装备数值!BP$50:BP$101,装备数值!$BG$50:$BG$101,"="&amp;新怪物属性!$CP$2,装备数值!$BH$50:$BH$101,"&lt;="&amp;新怪物属性!$CP88)+SUMIFS(装备数值!BP$50:BP$101,装备数值!$BG$50:$BG$101,"="&amp;新怪物属性!$CQ$2,装备数值!$BH$50:$BH$101,"&lt;="&amp;新怪物属性!$CQ88)+SUMIFS(装备数值!BP$50:BP$101,装备数值!$BG$50:$BG$101,"="&amp;新怪物属性!$CR$2,装备数值!$BH$50:$BH$101,"&lt;="&amp;新怪物属性!$CR88)</f>
        <v>9670</v>
      </c>
      <c r="CX88" s="14">
        <f>SUMIFS(装备数值!BQ$50:BQ$101,装备数值!$BG$50:$BG$101,"="&amp;新怪物属性!$CF$2,装备数值!$BH$50:$BH$101,"&lt;="&amp;新怪物属性!$CF88)+SUMIFS(装备数值!BQ$50:BQ$101,装备数值!$BG$50:$BG$101,"="&amp;新怪物属性!$CG$2,装备数值!$BH$50:$BH$101,"&lt;="&amp;新怪物属性!$CG88)+SUMIFS(装备数值!BQ$50:BQ$101,装备数值!$BG$50:$BG$101,"="&amp;新怪物属性!$CH$2,装备数值!$BH$50:$BH$101,"&lt;="&amp;新怪物属性!$CH88)+SUMIFS(装备数值!BQ$50:BQ$101,装备数值!$BG$50:$BG$101,"="&amp;新怪物属性!$CI$2,装备数值!$BH$50:$BH$101,"&lt;="&amp;新怪物属性!$CI88)+SUMIFS(装备数值!BQ$50:BQ$101,装备数值!$BG$50:$BG$101,"="&amp;新怪物属性!$CJ$2,装备数值!$BH$50:$BH$101,"&lt;="&amp;新怪物属性!$CJ88)+SUMIFS(装备数值!BQ$50:BQ$101,装备数值!$BG$50:$BG$101,"="&amp;新怪物属性!$CK$2,装备数值!$BH$50:$BH$101,"&lt;="&amp;新怪物属性!$CK88)+SUMIFS(装备数值!BQ$50:BQ$101,装备数值!$BG$50:$BG$101,"="&amp;新怪物属性!$CL$2,装备数值!$BH$50:$BH$101,"&lt;="&amp;新怪物属性!$CL88)+SUMIFS(装备数值!BQ$50:BQ$101,装备数值!$BG$50:$BG$101,"="&amp;新怪物属性!$CM$2,装备数值!$BH$50:$BH$101,"&lt;="&amp;新怪物属性!$CM88)+SUMIFS(装备数值!BQ$50:BQ$101,装备数值!$BG$50:$BG$101,"="&amp;新怪物属性!$CN$2,装备数值!$BH$50:$BH$101,"&lt;="&amp;新怪物属性!$CN88)+SUMIFS(装备数值!BQ$50:BQ$101,装备数值!$BG$50:$BG$101,"="&amp;新怪物属性!$CO$2,装备数值!$BH$50:$BH$101,"&lt;="&amp;新怪物属性!$CO88)+SUMIFS(装备数值!BQ$50:BQ$101,装备数值!$BG$50:$BG$101,"="&amp;新怪物属性!$CP$2,装备数值!$BH$50:$BH$101,"&lt;="&amp;新怪物属性!$CP88)+SUMIFS(装备数值!BQ$50:BQ$101,装备数值!$BG$50:$BG$101,"="&amp;新怪物属性!$CQ$2,装备数值!$BH$50:$BH$101,"&lt;="&amp;新怪物属性!$CQ88)+SUMIFS(装备数值!BQ$50:BQ$101,装备数值!$BG$50:$BG$101,"="&amp;新怪物属性!$CR$2,装备数值!$BH$50:$BH$101,"&lt;="&amp;新怪物属性!$CR88)</f>
        <v>1250</v>
      </c>
      <c r="CY88" s="14">
        <f>SUMIFS(装备数值!BR$50:BR$101,装备数值!$BG$50:$BG$101,"="&amp;新怪物属性!$CF$2,装备数值!$BH$50:$BH$101,"&lt;="&amp;新怪物属性!$CF88)+SUMIFS(装备数值!BR$50:BR$101,装备数值!$BG$50:$BG$101,"="&amp;新怪物属性!$CG$2,装备数值!$BH$50:$BH$101,"&lt;="&amp;新怪物属性!$CG88)+SUMIFS(装备数值!BR$50:BR$101,装备数值!$BG$50:$BG$101,"="&amp;新怪物属性!$CH$2,装备数值!$BH$50:$BH$101,"&lt;="&amp;新怪物属性!$CH88)+SUMIFS(装备数值!BR$50:BR$101,装备数值!$BG$50:$BG$101,"="&amp;新怪物属性!$CI$2,装备数值!$BH$50:$BH$101,"&lt;="&amp;新怪物属性!$CI88)+SUMIFS(装备数值!BR$50:BR$101,装备数值!$BG$50:$BG$101,"="&amp;新怪物属性!$CJ$2,装备数值!$BH$50:$BH$101,"&lt;="&amp;新怪物属性!$CJ88)+SUMIFS(装备数值!BR$50:BR$101,装备数值!$BG$50:$BG$101,"="&amp;新怪物属性!$CK$2,装备数值!$BH$50:$BH$101,"&lt;="&amp;新怪物属性!$CK88)+SUMIFS(装备数值!BR$50:BR$101,装备数值!$BG$50:$BG$101,"="&amp;新怪物属性!$CL$2,装备数值!$BH$50:$BH$101,"&lt;="&amp;新怪物属性!$CL88)+SUMIFS(装备数值!BR$50:BR$101,装备数值!$BG$50:$BG$101,"="&amp;新怪物属性!$CM$2,装备数值!$BH$50:$BH$101,"&lt;="&amp;新怪物属性!$CM88)+SUMIFS(装备数值!BR$50:BR$101,装备数值!$BG$50:$BG$101,"="&amp;新怪物属性!$CN$2,装备数值!$BH$50:$BH$101,"&lt;="&amp;新怪物属性!$CN88)+SUMIFS(装备数值!BR$50:BR$101,装备数值!$BG$50:$BG$101,"="&amp;新怪物属性!$CO$2,装备数值!$BH$50:$BH$101,"&lt;="&amp;新怪物属性!$CO88)+SUMIFS(装备数值!BR$50:BR$101,装备数值!$BG$50:$BG$101,"="&amp;新怪物属性!$CP$2,装备数值!$BH$50:$BH$101,"&lt;="&amp;新怪物属性!$CP88)+SUMIFS(装备数值!BR$50:BR$101,装备数值!$BG$50:$BG$101,"="&amp;新怪物属性!$CQ$2,装备数值!$BH$50:$BH$101,"&lt;="&amp;新怪物属性!$CQ88)+SUMIFS(装备数值!BR$50:BR$101,装备数值!$BG$50:$BG$101,"="&amp;新怪物属性!$CR$2,装备数值!$BH$50:$BH$101,"&lt;="&amp;新怪物属性!$CR88)</f>
        <v>1250</v>
      </c>
      <c r="CZ88" s="14">
        <f>SUMIFS(装备数值!BS$50:BS$101,装备数值!$BG$50:$BG$101,"="&amp;新怪物属性!$CF$2,装备数值!$BH$50:$BH$101,"&lt;="&amp;新怪物属性!$CF88)+SUMIFS(装备数值!BS$50:BS$101,装备数值!$BG$50:$BG$101,"="&amp;新怪物属性!$CG$2,装备数值!$BH$50:$BH$101,"&lt;="&amp;新怪物属性!$CG88)+SUMIFS(装备数值!BS$50:BS$101,装备数值!$BG$50:$BG$101,"="&amp;新怪物属性!$CH$2,装备数值!$BH$50:$BH$101,"&lt;="&amp;新怪物属性!$CH88)+SUMIFS(装备数值!BS$50:BS$101,装备数值!$BG$50:$BG$101,"="&amp;新怪物属性!$CI$2,装备数值!$BH$50:$BH$101,"&lt;="&amp;新怪物属性!$CI88)+SUMIFS(装备数值!BS$50:BS$101,装备数值!$BG$50:$BG$101,"="&amp;新怪物属性!$CJ$2,装备数值!$BH$50:$BH$101,"&lt;="&amp;新怪物属性!$CJ88)+SUMIFS(装备数值!BS$50:BS$101,装备数值!$BG$50:$BG$101,"="&amp;新怪物属性!$CK$2,装备数值!$BH$50:$BH$101,"&lt;="&amp;新怪物属性!$CK88)+SUMIFS(装备数值!BS$50:BS$101,装备数值!$BG$50:$BG$101,"="&amp;新怪物属性!$CL$2,装备数值!$BH$50:$BH$101,"&lt;="&amp;新怪物属性!$CL88)+SUMIFS(装备数值!BS$50:BS$101,装备数值!$BG$50:$BG$101,"="&amp;新怪物属性!$CM$2,装备数值!$BH$50:$BH$101,"&lt;="&amp;新怪物属性!$CM88)+SUMIFS(装备数值!BS$50:BS$101,装备数值!$BG$50:$BG$101,"="&amp;新怪物属性!$CN$2,装备数值!$BH$50:$BH$101,"&lt;="&amp;新怪物属性!$CN88)+SUMIFS(装备数值!BS$50:BS$101,装备数值!$BG$50:$BG$101,"="&amp;新怪物属性!$CO$2,装备数值!$BH$50:$BH$101,"&lt;="&amp;新怪物属性!$CO88)+SUMIFS(装备数值!BS$50:BS$101,装备数值!$BG$50:$BG$101,"="&amp;新怪物属性!$CP$2,装备数值!$BH$50:$BH$101,"&lt;="&amp;新怪物属性!$CP88)+SUMIFS(装备数值!BS$50:BS$101,装备数值!$BG$50:$BG$101,"="&amp;新怪物属性!$CQ$2,装备数值!$BH$50:$BH$101,"&lt;="&amp;新怪物属性!$CQ88)+SUMIFS(装备数值!BS$50:BS$101,装备数值!$BG$50:$BG$101,"="&amp;新怪物属性!$CR$2,装备数值!$BH$50:$BH$101,"&lt;="&amp;新怪物属性!$CR88)</f>
        <v>1250</v>
      </c>
      <c r="DA88" s="14">
        <f>SUMIFS(装备数值!BT$50:BT$101,装备数值!$BG$50:$BG$101,"="&amp;新怪物属性!$CF$2,装备数值!$BH$50:$BH$101,"&lt;="&amp;新怪物属性!$CF88)+SUMIFS(装备数值!BT$50:BT$101,装备数值!$BG$50:$BG$101,"="&amp;新怪物属性!$CG$2,装备数值!$BH$50:$BH$101,"&lt;="&amp;新怪物属性!$CG88)+SUMIFS(装备数值!BT$50:BT$101,装备数值!$BG$50:$BG$101,"="&amp;新怪物属性!$CH$2,装备数值!$BH$50:$BH$101,"&lt;="&amp;新怪物属性!$CH88)+SUMIFS(装备数值!BT$50:BT$101,装备数值!$BG$50:$BG$101,"="&amp;新怪物属性!$CI$2,装备数值!$BH$50:$BH$101,"&lt;="&amp;新怪物属性!$CI88)+SUMIFS(装备数值!BT$50:BT$101,装备数值!$BG$50:$BG$101,"="&amp;新怪物属性!$CJ$2,装备数值!$BH$50:$BH$101,"&lt;="&amp;新怪物属性!$CJ88)+SUMIFS(装备数值!BT$50:BT$101,装备数值!$BG$50:$BG$101,"="&amp;新怪物属性!$CK$2,装备数值!$BH$50:$BH$101,"&lt;="&amp;新怪物属性!$CK88)+SUMIFS(装备数值!BT$50:BT$101,装备数值!$BG$50:$BG$101,"="&amp;新怪物属性!$CL$2,装备数值!$BH$50:$BH$101,"&lt;="&amp;新怪物属性!$CL88)+SUMIFS(装备数值!BT$50:BT$101,装备数值!$BG$50:$BG$101,"="&amp;新怪物属性!$CM$2,装备数值!$BH$50:$BH$101,"&lt;="&amp;新怪物属性!$CM88)+SUMIFS(装备数值!BT$50:BT$101,装备数值!$BG$50:$BG$101,"="&amp;新怪物属性!$CN$2,装备数值!$BH$50:$BH$101,"&lt;="&amp;新怪物属性!$CN88)+SUMIFS(装备数值!BT$50:BT$101,装备数值!$BG$50:$BG$101,"="&amp;新怪物属性!$CO$2,装备数值!$BH$50:$BH$101,"&lt;="&amp;新怪物属性!$CO88)+SUMIFS(装备数值!BT$50:BT$101,装备数值!$BG$50:$BG$101,"="&amp;新怪物属性!$CP$2,装备数值!$BH$50:$BH$101,"&lt;="&amp;新怪物属性!$CP88)+SUMIFS(装备数值!BT$50:BT$101,装备数值!$BG$50:$BG$101,"="&amp;新怪物属性!$CQ$2,装备数值!$BH$50:$BH$101,"&lt;="&amp;新怪物属性!$CQ88)+SUMIFS(装备数值!BT$50:BT$101,装备数值!$BG$50:$BG$101,"="&amp;新怪物属性!$CR$2,装备数值!$BH$50:$BH$101,"&lt;="&amp;新怪物属性!$CR88)</f>
        <v>1250</v>
      </c>
      <c r="DB88" s="14">
        <f>SUMIFS(装备数值!BU$50:BU$101,装备数值!$BG$50:$BG$101,"="&amp;新怪物属性!$CF$2,装备数值!$BH$50:$BH$101,"&lt;="&amp;新怪物属性!$CF88)+SUMIFS(装备数值!BU$50:BU$101,装备数值!$BG$50:$BG$101,"="&amp;新怪物属性!$CG$2,装备数值!$BH$50:$BH$101,"&lt;="&amp;新怪物属性!$CG88)+SUMIFS(装备数值!BU$50:BU$101,装备数值!$BG$50:$BG$101,"="&amp;新怪物属性!$CH$2,装备数值!$BH$50:$BH$101,"&lt;="&amp;新怪物属性!$CH88)+SUMIFS(装备数值!BU$50:BU$101,装备数值!$BG$50:$BG$101,"="&amp;新怪物属性!$CI$2,装备数值!$BH$50:$BH$101,"&lt;="&amp;新怪物属性!$CI88)+SUMIFS(装备数值!BU$50:BU$101,装备数值!$BG$50:$BG$101,"="&amp;新怪物属性!$CJ$2,装备数值!$BH$50:$BH$101,"&lt;="&amp;新怪物属性!$CJ88)+SUMIFS(装备数值!BU$50:BU$101,装备数值!$BG$50:$BG$101,"="&amp;新怪物属性!$CK$2,装备数值!$BH$50:$BH$101,"&lt;="&amp;新怪物属性!$CK88)+SUMIFS(装备数值!BU$50:BU$101,装备数值!$BG$50:$BG$101,"="&amp;新怪物属性!$CL$2,装备数值!$BH$50:$BH$101,"&lt;="&amp;新怪物属性!$CL88)+SUMIFS(装备数值!BU$50:BU$101,装备数值!$BG$50:$BG$101,"="&amp;新怪物属性!$CM$2,装备数值!$BH$50:$BH$101,"&lt;="&amp;新怪物属性!$CM88)+SUMIFS(装备数值!BU$50:BU$101,装备数值!$BG$50:$BG$101,"="&amp;新怪物属性!$CN$2,装备数值!$BH$50:$BH$101,"&lt;="&amp;新怪物属性!$CN88)+SUMIFS(装备数值!BU$50:BU$101,装备数值!$BG$50:$BG$101,"="&amp;新怪物属性!$CO$2,装备数值!$BH$50:$BH$101,"&lt;="&amp;新怪物属性!$CO88)+SUMIFS(装备数值!BU$50:BU$101,装备数值!$BG$50:$BG$101,"="&amp;新怪物属性!$CP$2,装备数值!$BH$50:$BH$101,"&lt;="&amp;新怪物属性!$CP88)+SUMIFS(装备数值!BU$50:BU$101,装备数值!$BG$50:$BG$101,"="&amp;新怪物属性!$CQ$2,装备数值!$BH$50:$BH$101,"&lt;="&amp;新怪物属性!$CQ88)+SUMIFS(装备数值!BU$50:BU$101,装备数值!$BG$50:$BG$101,"="&amp;新怪物属性!$CR$2,装备数值!$BH$50:$BH$101,"&lt;="&amp;新怪物属性!$CR88)</f>
        <v>0.15000000000000002</v>
      </c>
      <c r="DC88" s="14">
        <f>SUMIFS(装备数值!BV$50:BV$101,装备数值!$BG$50:$BG$101,"="&amp;新怪物属性!$CF$2,装备数值!$BH$50:$BH$101,"&lt;="&amp;新怪物属性!$CF88)+SUMIFS(装备数值!BV$50:BV$101,装备数值!$BG$50:$BG$101,"="&amp;新怪物属性!$CG$2,装备数值!$BH$50:$BH$101,"&lt;="&amp;新怪物属性!$CG88)+SUMIFS(装备数值!BV$50:BV$101,装备数值!$BG$50:$BG$101,"="&amp;新怪物属性!$CH$2,装备数值!$BH$50:$BH$101,"&lt;="&amp;新怪物属性!$CH88)+SUMIFS(装备数值!BV$50:BV$101,装备数值!$BG$50:$BG$101,"="&amp;新怪物属性!$CI$2,装备数值!$BH$50:$BH$101,"&lt;="&amp;新怪物属性!$CI88)+SUMIFS(装备数值!BV$50:BV$101,装备数值!$BG$50:$BG$101,"="&amp;新怪物属性!$CJ$2,装备数值!$BH$50:$BH$101,"&lt;="&amp;新怪物属性!$CJ88)+SUMIFS(装备数值!BV$50:BV$101,装备数值!$BG$50:$BG$101,"="&amp;新怪物属性!$CK$2,装备数值!$BH$50:$BH$101,"&lt;="&amp;新怪物属性!$CK88)+SUMIFS(装备数值!BV$50:BV$101,装备数值!$BG$50:$BG$101,"="&amp;新怪物属性!$CL$2,装备数值!$BH$50:$BH$101,"&lt;="&amp;新怪物属性!$CL88)+SUMIFS(装备数值!BV$50:BV$101,装备数值!$BG$50:$BG$101,"="&amp;新怪物属性!$CM$2,装备数值!$BH$50:$BH$101,"&lt;="&amp;新怪物属性!$CM88)+SUMIFS(装备数值!BV$50:BV$101,装备数值!$BG$50:$BG$101,"="&amp;新怪物属性!$CN$2,装备数值!$BH$50:$BH$101,"&lt;="&amp;新怪物属性!$CN88)+SUMIFS(装备数值!BV$50:BV$101,装备数值!$BG$50:$BG$101,"="&amp;新怪物属性!$CO$2,装备数值!$BH$50:$BH$101,"&lt;="&amp;新怪物属性!$CO88)+SUMIFS(装备数值!BV$50:BV$101,装备数值!$BG$50:$BG$101,"="&amp;新怪物属性!$CP$2,装备数值!$BH$50:$BH$101,"&lt;="&amp;新怪物属性!$CP88)+SUMIFS(装备数值!BV$50:BV$101,装备数值!$BG$50:$BG$101,"="&amp;新怪物属性!$CQ$2,装备数值!$BH$50:$BH$101,"&lt;="&amp;新怪物属性!$CQ88)+SUMIFS(装备数值!BV$50:BV$101,装备数值!$BG$50:$BG$101,"="&amp;新怪物属性!$CR$2,装备数值!$BH$50:$BH$101,"&lt;="&amp;新怪物属性!$CR88)</f>
        <v>0.15000000000000002</v>
      </c>
      <c r="DD88" s="14">
        <f>SUMIFS(装备数值!BW$50:BW$101,装备数值!$BG$50:$BG$101,"="&amp;新怪物属性!$CF$2,装备数值!$BH$50:$BH$101,"&lt;="&amp;新怪物属性!$CF88)+SUMIFS(装备数值!BW$50:BW$101,装备数值!$BG$50:$BG$101,"="&amp;新怪物属性!$CG$2,装备数值!$BH$50:$BH$101,"&lt;="&amp;新怪物属性!$CG88)+SUMIFS(装备数值!BW$50:BW$101,装备数值!$BG$50:$BG$101,"="&amp;新怪物属性!$CH$2,装备数值!$BH$50:$BH$101,"&lt;="&amp;新怪物属性!$CH88)+SUMIFS(装备数值!BW$50:BW$101,装备数值!$BG$50:$BG$101,"="&amp;新怪物属性!$CI$2,装备数值!$BH$50:$BH$101,"&lt;="&amp;新怪物属性!$CI88)+SUMIFS(装备数值!BW$50:BW$101,装备数值!$BG$50:$BG$101,"="&amp;新怪物属性!$CJ$2,装备数值!$BH$50:$BH$101,"&lt;="&amp;新怪物属性!$CJ88)+SUMIFS(装备数值!BW$50:BW$101,装备数值!$BG$50:$BG$101,"="&amp;新怪物属性!$CK$2,装备数值!$BH$50:$BH$101,"&lt;="&amp;新怪物属性!$CK88)+SUMIFS(装备数值!BW$50:BW$101,装备数值!$BG$50:$BG$101,"="&amp;新怪物属性!$CL$2,装备数值!$BH$50:$BH$101,"&lt;="&amp;新怪物属性!$CL88)+SUMIFS(装备数值!BW$50:BW$101,装备数值!$BG$50:$BG$101,"="&amp;新怪物属性!$CM$2,装备数值!$BH$50:$BH$101,"&lt;="&amp;新怪物属性!$CM88)+SUMIFS(装备数值!BW$50:BW$101,装备数值!$BG$50:$BG$101,"="&amp;新怪物属性!$CN$2,装备数值!$BH$50:$BH$101,"&lt;="&amp;新怪物属性!$CN88)+SUMIFS(装备数值!BW$50:BW$101,装备数值!$BG$50:$BG$101,"="&amp;新怪物属性!$CO$2,装备数值!$BH$50:$BH$101,"&lt;="&amp;新怪物属性!$CO88)+SUMIFS(装备数值!BW$50:BW$101,装备数值!$BG$50:$BG$101,"="&amp;新怪物属性!$CP$2,装备数值!$BH$50:$BH$101,"&lt;="&amp;新怪物属性!$CP88)+SUMIFS(装备数值!BW$50:BW$101,装备数值!$BG$50:$BG$101,"="&amp;新怪物属性!$CQ$2,装备数值!$BH$50:$BH$101,"&lt;="&amp;新怪物属性!$CQ88)+SUMIFS(装备数值!BW$50:BW$101,装备数值!$BG$50:$BG$101,"="&amp;新怪物属性!$CR$2,装备数值!$BH$50:$BH$101,"&lt;="&amp;新怪物属性!$CR88)</f>
        <v>0</v>
      </c>
      <c r="DE88" s="14">
        <f>SUMIFS(装备数值!BX$50:BX$101,装备数值!$BG$50:$BG$101,"="&amp;新怪物属性!$CF$2,装备数值!$BH$50:$BH$101,"&lt;="&amp;新怪物属性!$CF88)+SUMIFS(装备数值!BX$50:BX$101,装备数值!$BG$50:$BG$101,"="&amp;新怪物属性!$CG$2,装备数值!$BH$50:$BH$101,"&lt;="&amp;新怪物属性!$CG88)+SUMIFS(装备数值!BX$50:BX$101,装备数值!$BG$50:$BG$101,"="&amp;新怪物属性!$CH$2,装备数值!$BH$50:$BH$101,"&lt;="&amp;新怪物属性!$CH88)+SUMIFS(装备数值!BX$50:BX$101,装备数值!$BG$50:$BG$101,"="&amp;新怪物属性!$CI$2,装备数值!$BH$50:$BH$101,"&lt;="&amp;新怪物属性!$CI88)+SUMIFS(装备数值!BX$50:BX$101,装备数值!$BG$50:$BG$101,"="&amp;新怪物属性!$CJ$2,装备数值!$BH$50:$BH$101,"&lt;="&amp;新怪物属性!$CJ88)+SUMIFS(装备数值!BX$50:BX$101,装备数值!$BG$50:$BG$101,"="&amp;新怪物属性!$CK$2,装备数值!$BH$50:$BH$101,"&lt;="&amp;新怪物属性!$CK88)+SUMIFS(装备数值!BX$50:BX$101,装备数值!$BG$50:$BG$101,"="&amp;新怪物属性!$CL$2,装备数值!$BH$50:$BH$101,"&lt;="&amp;新怪物属性!$CL88)+SUMIFS(装备数值!BX$50:BX$101,装备数值!$BG$50:$BG$101,"="&amp;新怪物属性!$CM$2,装备数值!$BH$50:$BH$101,"&lt;="&amp;新怪物属性!$CM88)+SUMIFS(装备数值!BX$50:BX$101,装备数值!$BG$50:$BG$101,"="&amp;新怪物属性!$CN$2,装备数值!$BH$50:$BH$101,"&lt;="&amp;新怪物属性!$CN88)+SUMIFS(装备数值!BX$50:BX$101,装备数值!$BG$50:$BG$101,"="&amp;新怪物属性!$CO$2,装备数值!$BH$50:$BH$101,"&lt;="&amp;新怪物属性!$CO88)+SUMIFS(装备数值!BX$50:BX$101,装备数值!$BG$50:$BG$101,"="&amp;新怪物属性!$CP$2,装备数值!$BH$50:$BH$101,"&lt;="&amp;新怪物属性!$CP88)+SUMIFS(装备数值!BX$50:BX$101,装备数值!$BG$50:$BG$101,"="&amp;新怪物属性!$CQ$2,装备数值!$BH$50:$BH$101,"&lt;="&amp;新怪物属性!$CQ88)+SUMIFS(装备数值!BX$50:BX$101,装备数值!$BG$50:$BG$101,"="&amp;新怪物属性!$CR$2,装备数值!$BH$50:$BH$101,"&lt;="&amp;新怪物属性!$CR88)</f>
        <v>0</v>
      </c>
      <c r="DH88" s="14">
        <f>INDEX(装备数值!$I$13:$M$116,新怪物属性!$P88*8+1,DH$2)*$X88+INDEX(装备数值!$I$13:$M$116,新怪物属性!$Q88*8+2,DH$2)*$Y88+INDEX(装备数值!$I$13:$M$116,新怪物属性!$S88*8+3,DH$2)*$Z88+INDEX(装备数值!$I$13:$M$116,新怪物属性!$R88*8+4,DH$2)*$AA88+INDEX(装备数值!$I$13:$M$116,新怪物属性!$T88*8+5,DH$2)*$AB88+INDEX(装备数值!$I$13:$M$116,新怪物属性!$U88*8+6,DH$2)*$AC88+INDEX(装备数值!$I$13:$M$116,新怪物属性!$V88*8+7,DH$2)*$AD88+INDEX(装备数值!$I$13:$M$116,新怪物属性!$W88*8+8,DH$2)*$AE88</f>
        <v>132000</v>
      </c>
      <c r="DI88" s="14">
        <f>INDEX(装备数值!$I$13:$M$116,新怪物属性!$P88*8+1,DI$2)*$X88+INDEX(装备数值!$I$13:$M$116,新怪物属性!$Q88*8+2,DI$2)*$Y88+INDEX(装备数值!$I$13:$M$116,新怪物属性!$S88*8+3,DI$2)*$Z88+INDEX(装备数值!$I$13:$M$116,新怪物属性!$R88*8+4,DI$2)*$AA88+INDEX(装备数值!$I$13:$M$116,新怪物属性!$T88*8+5,DI$2)*$AB88+INDEX(装备数值!$I$13:$M$116,新怪物属性!$U88*8+6,DI$2)*$AC88+INDEX(装备数值!$I$13:$M$116,新怪物属性!$V88*8+7,DI$2)*$AD88+INDEX(装备数值!$I$13:$M$116,新怪物属性!$W88*8+8,DI$2)*$AE88</f>
        <v>1050000</v>
      </c>
      <c r="DJ88" s="14">
        <f>INDEX(装备数值!$I$13:$M$116,新怪物属性!$P88*8+1,DJ$2)*$X88+INDEX(装备数值!$I$13:$M$116,新怪物属性!$Q88*8+2,DJ$2)*$Y88+INDEX(装备数值!$I$13:$M$116,新怪物属性!$S88*8+3,DJ$2)*$Z88+INDEX(装备数值!$I$13:$M$116,新怪物属性!$R88*8+4,DJ$2)*$AA88+INDEX(装备数值!$I$13:$M$116,新怪物属性!$T88*8+5,DJ$2)*$AB88+INDEX(装备数值!$I$13:$M$116,新怪物属性!$U88*8+6,DJ$2)*$AC88+INDEX(装备数值!$I$13:$M$116,新怪物属性!$V88*8+7,DJ$2)*$AD88+INDEX(装备数值!$I$13:$M$116,新怪物属性!$W88*8+8,DJ$2)*$AE88</f>
        <v>67000</v>
      </c>
      <c r="DK88" s="14">
        <f>INDEX(装备数值!$I$13:$M$116,新怪物属性!$P88*8+1,DK$2)*$X88+INDEX(装备数值!$I$13:$M$116,新怪物属性!$Q88*8+2,DK$2)*$Y88+INDEX(装备数值!$I$13:$M$116,新怪物属性!$S88*8+3,DK$2)*$Z88+INDEX(装备数值!$I$13:$M$116,新怪物属性!$R88*8+4,DK$2)*$AA88+INDEX(装备数值!$I$13:$M$116,新怪物属性!$T88*8+5,DK$2)*$AB88+INDEX(装备数值!$I$13:$M$116,新怪物属性!$U88*8+6,DK$2)*$AC88+INDEX(装备数值!$I$13:$M$116,新怪物属性!$V88*8+7,DK$2)*$AD88+INDEX(装备数值!$I$13:$M$116,新怪物属性!$W88*8+8,DK$2)*$AE88</f>
        <v>1400000</v>
      </c>
      <c r="DL88" s="14">
        <f>INDEX(装备数值!$I$13:$M$116,新怪物属性!$P88*8+1,DL$2)*$X88+INDEX(装备数值!$I$13:$M$116,新怪物属性!$Q88*8+2,DL$2)*$Y88+INDEX(装备数值!$I$13:$M$116,新怪物属性!$S88*8+3,DL$2)*$Z88+INDEX(装备数值!$I$13:$M$116,新怪物属性!$R88*8+4,DL$2)*$AA88+INDEX(装备数值!$I$13:$M$116,新怪物属性!$T88*8+5,DL$2)*$AB88+INDEX(装备数值!$I$13:$M$116,新怪物属性!$U88*8+6,DL$2)*$AC88+INDEX(装备数值!$I$13:$M$116,新怪物属性!$V88*8+7,DL$2)*$AD88+INDEX(装备数值!$I$13:$M$116,新怪物属性!$W88*8+8,DL$2)*$AE88</f>
        <v>26000</v>
      </c>
      <c r="DO88" s="14">
        <f>INDEX(装备数值!$X$13:$AH$116,$P88*8+1,DO$2)*$AF88+INDEX(装备数值!$X$13:$AH$116,$Q88*8+2,DO$2)*$AG88+INDEX(装备数值!$X$13:$AH$116,$S88*8+3,DO$2)*$AH88+INDEX(装备数值!$X$13:$AH$116,$R88*8+4,DO$2)*$AI88+INDEX(装备数值!$X$13:$AH$116,$T88*8+5,DO$2)*$AJ88+INDEX(装备数值!$X$13:$AH$116,$U88*8+6,DO$2)*$AK88+INDEX(装备数值!$X$13:$AH$116,$V88*8+7,DO$2)*$AL88+INDEX(装备数值!$X$13:$AH$116,$W88*8+8,DO$2)*$AM88</f>
        <v>44850</v>
      </c>
      <c r="DP88" s="14">
        <f>INDEX(装备数值!$X$13:$AH$116,$P88*8+1,DP$2)*$AF88+INDEX(装备数值!$X$13:$AH$116,$Q88*8+2,DP$2)*$AG88+INDEX(装备数值!$X$13:$AH$116,$S88*8+3,DP$2)*$AH88+INDEX(装备数值!$X$13:$AH$116,$R88*8+4,DP$2)*$AI88+INDEX(装备数值!$X$13:$AH$116,$T88*8+5,DP$2)*$AJ88+INDEX(装备数值!$X$13:$AH$116,$U88*8+6,DP$2)*$AK88+INDEX(装备数值!$X$13:$AH$116,$V88*8+7,DP$2)*$AL88+INDEX(装备数值!$X$13:$AH$116,$W88*8+8,DP$2)*$AM88</f>
        <v>344028</v>
      </c>
      <c r="DQ88" s="14">
        <f>INDEX(装备数值!$X$13:$AH$116,$P88*8+1,DQ$2)*$AF88+INDEX(装备数值!$X$13:$AH$116,$Q88*8+2,DQ$2)*$AG88+INDEX(装备数值!$X$13:$AH$116,$S88*8+3,DQ$2)*$AH88+INDEX(装备数值!$X$13:$AH$116,$R88*8+4,DQ$2)*$AI88+INDEX(装备数值!$X$13:$AH$116,$T88*8+5,DQ$2)*$AJ88+INDEX(装备数值!$X$13:$AH$116,$U88*8+6,DQ$2)*$AK88+INDEX(装备数值!$X$13:$AH$116,$V88*8+7,DQ$2)*$AL88+INDEX(装备数值!$X$13:$AH$116,$W88*8+8,DQ$2)*$AM88</f>
        <v>23450</v>
      </c>
      <c r="DR88" s="14">
        <f>INDEX(装备数值!$X$13:$AH$116,$P88*8+1,DR$2)*$AF88+INDEX(装备数值!$X$13:$AH$116,$Q88*8+2,DR$2)*$AG88+INDEX(装备数值!$X$13:$AH$116,$S88*8+3,DR$2)*$AH88+INDEX(装备数值!$X$13:$AH$116,$R88*8+4,DR$2)*$AI88+INDEX(装备数值!$X$13:$AH$116,$T88*8+5,DR$2)*$AJ88+INDEX(装备数值!$X$13:$AH$116,$U88*8+6,DR$2)*$AK88+INDEX(装备数值!$X$13:$AH$116,$V88*8+7,DR$2)*$AL88+INDEX(装备数值!$X$13:$AH$116,$W88*8+8,DR$2)*$AM88</f>
        <v>469250</v>
      </c>
      <c r="DS88" s="14">
        <f>INDEX(装备数值!$X$13:$AH$116,$P88*8+1,DS$2)*$AF88+INDEX(装备数值!$X$13:$AH$116,$Q88*8+2,DS$2)*$AG88+INDEX(装备数值!$X$13:$AH$116,$S88*8+3,DS$2)*$AH88+INDEX(装备数值!$X$13:$AH$116,$R88*8+4,DS$2)*$AI88+INDEX(装备数值!$X$13:$AH$116,$T88*8+5,DS$2)*$AJ88+INDEX(装备数值!$X$13:$AH$116,$U88*8+6,DS$2)*$AK88+INDEX(装备数值!$X$13:$AH$116,$V88*8+7,DS$2)*$AL88+INDEX(装备数值!$X$13:$AH$116,$W88*8+8,DS$2)*$AM88</f>
        <v>9380</v>
      </c>
      <c r="DT88" s="14">
        <f>INDEX(装备数值!$X$13:$AH$116,$P88*8+1,DT$2)*$AF88+INDEX(装备数值!$X$13:$AH$116,$Q88*8+2,DT$2)*$AG88+INDEX(装备数值!$X$13:$AH$116,$S88*8+3,DT$2)*$AH88+INDEX(装备数值!$X$13:$AH$116,$R88*8+4,DT$2)*$AI88+INDEX(装备数值!$X$13:$AH$116,$T88*8+5,DT$2)*$AJ88+INDEX(装备数值!$X$13:$AH$116,$U88*8+6,DT$2)*$AK88+INDEX(装备数值!$X$13:$AH$116,$V88*8+7,DT$2)*$AL88+INDEX(装备数值!$X$13:$AH$116,$W88*8+8,DT$2)*$AM88</f>
        <v>35700</v>
      </c>
      <c r="DU88" s="14">
        <f>INDEX(装备数值!$X$13:$AH$116,$P88*8+1,DU$2)*$AF88+INDEX(装备数值!$X$13:$AH$116,$Q88*8+2,DU$2)*$AG88+INDEX(装备数值!$X$13:$AH$116,$S88*8+3,DU$2)*$AH88+INDEX(装备数值!$X$13:$AH$116,$R88*8+4,DU$2)*$AI88+INDEX(装备数值!$X$13:$AH$116,$T88*8+5,DU$2)*$AJ88+INDEX(装备数值!$X$13:$AH$116,$U88*8+6,DU$2)*$AK88+INDEX(装备数值!$X$13:$AH$116,$V88*8+7,DU$2)*$AL88+INDEX(装备数值!$X$13:$AH$116,$W88*8+8,DU$2)*$AM88</f>
        <v>35175</v>
      </c>
      <c r="DV88" s="14">
        <f>INDEX(装备数值!$X$13:$AH$116,$P88*8+1,DV$2)*$AF88+INDEX(装备数值!$X$13:$AH$116,$Q88*8+2,DV$2)*$AG88+INDEX(装备数值!$X$13:$AH$116,$S88*8+3,DV$2)*$AH88+INDEX(装备数值!$X$13:$AH$116,$R88*8+4,DV$2)*$AI88+INDEX(装备数值!$X$13:$AH$116,$T88*8+5,DV$2)*$AJ88+INDEX(装备数值!$X$13:$AH$116,$U88*8+6,DV$2)*$AK88+INDEX(装备数值!$X$13:$AH$116,$V88*8+7,DV$2)*$AL88+INDEX(装备数值!$X$13:$AH$116,$W88*8+8,DV$2)*$AM88</f>
        <v>35700</v>
      </c>
      <c r="DW88" s="14">
        <f>INDEX(装备数值!$X$13:$AH$116,$P88*8+1,DW$2)*$AF88+INDEX(装备数值!$X$13:$AH$116,$Q88*8+2,DW$2)*$AG88+INDEX(装备数值!$X$13:$AH$116,$S88*8+3,DW$2)*$AH88+INDEX(装备数值!$X$13:$AH$116,$R88*8+4,DW$2)*$AI88+INDEX(装备数值!$X$13:$AH$116,$T88*8+5,DW$2)*$AJ88+INDEX(装备数值!$X$13:$AH$116,$U88*8+6,DW$2)*$AK88+INDEX(装备数值!$X$13:$AH$116,$V88*8+7,DW$2)*$AL88+INDEX(装备数值!$X$13:$AH$116,$W88*8+8,DW$2)*$AM88</f>
        <v>35175</v>
      </c>
      <c r="DX88" s="14">
        <f>INDEX(装备数值!$X$13:$AH$116,$P88*8+1,DX$2)*$AF88+INDEX(装备数值!$X$13:$AH$116,$Q88*8+2,DX$2)*$AG88+INDEX(装备数值!$X$13:$AH$116,$S88*8+3,DX$2)*$AH88+INDEX(装备数值!$X$13:$AH$116,$R88*8+4,DX$2)*$AI88+INDEX(装备数值!$X$13:$AH$116,$T88*8+5,DX$2)*$AJ88+INDEX(装备数值!$X$13:$AH$116,$U88*8+6,DX$2)*$AK88+INDEX(装备数值!$X$13:$AH$116,$V88*8+7,DX$2)*$AL88+INDEX(装备数值!$X$13:$AH$116,$W88*8+8,DX$2)*$AM88</f>
        <v>69</v>
      </c>
      <c r="DY88" s="14">
        <f>INDEX(装备数值!$X$13:$AH$116,$P88*8+1,DY$2)*$AF88+INDEX(装备数值!$X$13:$AH$116,$Q88*8+2,DY$2)*$AG88+INDEX(装备数值!$X$13:$AH$116,$S88*8+3,DY$2)*$AH88+INDEX(装备数值!$X$13:$AH$116,$R88*8+4,DY$2)*$AI88+INDEX(装备数值!$X$13:$AH$116,$T88*8+5,DY$2)*$AJ88+INDEX(装备数值!$X$13:$AH$116,$U88*8+6,DY$2)*$AK88+INDEX(装备数值!$X$13:$AH$116,$V88*8+7,DY$2)*$AL88+INDEX(装备数值!$X$13:$AH$116,$W88*8+8,DY$2)*$AM88</f>
        <v>69</v>
      </c>
      <c r="EA88" s="14">
        <f>INDEX(装备数值!$AN$17:$AN$117,MATCH(MIN($X88:$AE88),装备数值!$AO$17:$AO$117,1))</f>
        <v>50</v>
      </c>
      <c r="EB88" s="14">
        <f>IF(COUNTIF($P88:$W88,"&gt;"&amp;0)=8,INDEX(装备数值!AR$17:AR$117,$EA88+1),0)</f>
        <v>22000</v>
      </c>
      <c r="EC88" s="14">
        <f>IF(COUNTIF($P88:$W88,"&gt;"&amp;0)=8,INDEX(装备数值!AS$17:AS$117,$EA88+1),0)</f>
        <v>165000</v>
      </c>
      <c r="ED88" s="14">
        <f>IF(COUNTIF($P88:$W88,"&gt;"&amp;0)=8,INDEX(装备数值!AT$17:AT$117,$EA88+1),0)</f>
        <v>11000</v>
      </c>
      <c r="EE88" s="14">
        <f>IF(COUNTIF($P88:$W88,"&gt;"&amp;0)=8,INDEX(装备数值!AU$17:AU$117,$EA88+1),0)</f>
        <v>220000</v>
      </c>
      <c r="EF88" s="14">
        <f>IF(COUNTIF($P88:$W88,"&gt;"&amp;0)=8,INDEX(装备数值!AV$17:AV$117,$EA88+1),0)</f>
        <v>4300</v>
      </c>
      <c r="EH88" s="14">
        <f>INDEX(装备数值!$AY$17:$AY$77,MATCH(新怪物属性!AF88,装备数值!$AZ$17:$AZ$77,1))</f>
        <v>35</v>
      </c>
      <c r="EI88" s="26">
        <f>INDEX(装备数值!BA$17:BA$77,新怪物属性!EH88+1)</f>
        <v>0.625</v>
      </c>
      <c r="EJ88" s="26">
        <f>INDEX(装备数值!BA$17:BA$77,新怪物属性!EH88+1)</f>
        <v>0.625</v>
      </c>
      <c r="EL88" s="14">
        <f t="shared" si="144"/>
        <v>26</v>
      </c>
      <c r="EM88" s="14">
        <f>VLOOKUP(EL88,军阶与晶片数值!$W$6:$X$27,2)</f>
        <v>6</v>
      </c>
      <c r="EN88" s="14">
        <f>INDEX(军阶与晶片数值!Y$6:Y$27,$EM88+1)</f>
        <v>550</v>
      </c>
      <c r="EO88" s="14">
        <f>INDEX(军阶与晶片数值!Z$6:Z$27,$EM88+1)</f>
        <v>550</v>
      </c>
      <c r="EP88" s="14">
        <f>INDEX(军阶与晶片数值!AA$6:AA$27,$EM88+1)</f>
        <v>550</v>
      </c>
      <c r="EQ88" s="14">
        <f>INDEX(军阶与晶片数值!AB$6:AB$27,$EM88+1)</f>
        <v>550</v>
      </c>
      <c r="ER88" s="29">
        <f>INDEX(军阶与晶片数值!AC$6:AC$27,$EM88+1)</f>
        <v>35</v>
      </c>
      <c r="ES88" s="29">
        <f>INDEX(军阶与晶片数值!AD$6:AD$27,$EM88+1)</f>
        <v>17.5</v>
      </c>
      <c r="EU88" s="26">
        <f>INDEX(军阶与晶片数值!I$6:I$16,AN88+1)</f>
        <v>0.15</v>
      </c>
      <c r="EV88" s="26">
        <f>INDEX(军阶与晶片数值!M$6:M$16,AO88+1)</f>
        <v>0.15</v>
      </c>
      <c r="EW88" s="26">
        <f>INDEX(军阶与晶片数值!J$6:J$16,AP88+1)</f>
        <v>0.15</v>
      </c>
      <c r="EX88" s="26">
        <f>INDEX(军阶与晶片数值!K$6:K$16,AQ88+1)</f>
        <v>0.3</v>
      </c>
      <c r="EY88" s="26">
        <f>INDEX(军阶与晶片数值!L$6:L$16,AR88+1)</f>
        <v>0.3</v>
      </c>
      <c r="EZ88" s="28">
        <f>INDEX(军阶与晶片数值!N$6:N$16,AS88+1)</f>
        <v>0</v>
      </c>
      <c r="FA88" s="28">
        <f>INDEX(军阶与晶片数值!O$6:O$16,AT88+1)</f>
        <v>0</v>
      </c>
      <c r="FB88" s="28">
        <f>INDEX(军阶与晶片数值!P$6:P$16,AU88+1)</f>
        <v>0</v>
      </c>
      <c r="FC88" s="28">
        <f>INDEX(军阶与晶片数值!Q$6:Q$16,AV88+1)</f>
        <v>0</v>
      </c>
      <c r="FD88" s="26">
        <f>INDEX(军阶与晶片数值!R$6:R$16,AW88+1)</f>
        <v>0.13</v>
      </c>
      <c r="FE88" s="26">
        <f>INDEX(军阶与晶片数值!S$6:S$16,AX88+1)</f>
        <v>0.13</v>
      </c>
      <c r="FF88" s="26">
        <f>INDEX(军阶与晶片数值!T$6:T$16,AY88+1)</f>
        <v>0</v>
      </c>
      <c r="FG88" s="26">
        <f>INDEX(军阶与晶片数值!U$6:U$16,AZ88+1)</f>
        <v>0</v>
      </c>
      <c r="FI88" s="26">
        <f>INDEX(军阶与晶片数值!$C$6:$C$36,新怪物属性!$BA88+1)</f>
        <v>0.95</v>
      </c>
      <c r="FJ88" s="26">
        <f>INDEX(军阶与晶片数值!$C$6:$C$36,新怪物属性!$BA88+1)</f>
        <v>0.95</v>
      </c>
      <c r="FK88" s="26">
        <f>INDEX(军阶与晶片数值!$C$6:$C$36,新怪物属性!$BA88+1)</f>
        <v>0.95</v>
      </c>
      <c r="FL88" s="26">
        <f>INDEX(军阶与晶片数值!$C$6:$C$36,新怪物属性!$BA88+1)</f>
        <v>0.95</v>
      </c>
      <c r="FM88" s="26">
        <f>INDEX(军阶与晶片数值!$C$6:$C$36,新怪物属性!$BA88+1)</f>
        <v>0.95</v>
      </c>
      <c r="FO88" s="14">
        <f>INDEX(战舰突破!$H$6:$H$18,新怪物属性!$J88+1)+INDEX(战舰突破!$H$23:$H$35,新怪物属性!$K88+1)+INDEX(战舰突破!$H$40:$H$52,新怪物属性!$L88+1)</f>
        <v>200</v>
      </c>
      <c r="FP88" s="14">
        <f>INDEX(战舰突破!$I$6:$I$18,新怪物属性!$J88+1)+INDEX(战舰突破!$I$23:$I$35,新怪物属性!$K88+1)+INDEX(战舰突破!$I$40:$I$52,新怪物属性!$L88+1)</f>
        <v>200</v>
      </c>
      <c r="FQ88" s="14">
        <f>INDEX(战舰突破!$J$6:$J$18,新怪物属性!$J88+1)+INDEX(战舰突破!$J$23:$J$35,新怪物属性!$K88+1)+INDEX(战舰突破!$J$40:$J$52,新怪物属性!$L88+1)</f>
        <v>0</v>
      </c>
      <c r="FR88" s="14">
        <f>INDEX(战舰突破!$K$6:$K$18,新怪物属性!$J88+1)+INDEX(战舰突破!$K$23:$K$35,新怪物属性!$K88+1)+INDEX(战舰突破!$K$40:$K$52,新怪物属性!$L88+1)</f>
        <v>0</v>
      </c>
      <c r="FS88" s="14">
        <f>INDEX(战舰突破!$L$6:$L$18,新怪物属性!$J88+1)+INDEX(战舰突破!$L$23:$L$35,新怪物属性!$K88+1)+INDEX(战舰突破!$L$40:$L$52,新怪物属性!$L88+1)</f>
        <v>200</v>
      </c>
      <c r="FT88" s="18">
        <f>INDEX(战舰突破!$N$6:$N$18,新怪物属性!$J88+1)+INDEX(战舰突破!$N$23:$N$35,新怪物属性!$K88+1)+INDEX(战舰突破!$N$40:$N$52,新怪物属性!$L88+1)</f>
        <v>0</v>
      </c>
      <c r="FU88" s="18">
        <f>INDEX(战舰突破!$O$6:$O$18,新怪物属性!$J88+1)+INDEX(战舰突破!$O$23:$O$35,新怪物属性!$K88+1)+INDEX(战舰突破!$O$40:$O$52,新怪物属性!$L88+1)</f>
        <v>1.4</v>
      </c>
      <c r="FV88" s="18">
        <f>INDEX(战舰突破!$P$6:$P$18,新怪物属性!$J88+1)+INDEX(战舰突破!$P$23:$P$35,新怪物属性!$K88+1)+INDEX(战舰突破!$P$40:$P$52,新怪物属性!$L88+1)</f>
        <v>0</v>
      </c>
      <c r="FW88" s="18">
        <f>INDEX(战舰突破!$Q$6:$Q$18,新怪物属性!$J88+1)+INDEX(战舰突破!$Q$23:$Q$35,新怪物属性!$K88+1)+INDEX(战舰突破!$Q$40:$Q$52,新怪物属性!$L88+1)</f>
        <v>0.3</v>
      </c>
      <c r="FX88" s="18">
        <f>INDEX(战舰突破!$R$6:$R$18,新怪物属性!$J88+1)+INDEX(战舰突破!$R$23:$R$35,新怪物属性!$K88+1)+INDEX(战舰突破!$R$40:$R$52,新怪物属性!$L88+1)</f>
        <v>0</v>
      </c>
      <c r="FY88" s="18">
        <f>INDEX(战舰突破!$M$6:$M$18,新怪物属性!$J88+1)+INDEX(战舰突破!$M$23:$M$35,新怪物属性!$K88+1)+INDEX(战舰突破!$M$40:$M$52,新怪物属性!$L88+1)</f>
        <v>0.2</v>
      </c>
      <c r="FZ88" s="22">
        <f>INDEX(战舰突破!$W$6:$W$18,新怪物属性!$J88+1)+INDEX(战舰突破!$W$23:$W$35,新怪物属性!$K88+1)+INDEX(战舰突破!$W$40:$W$52,新怪物属性!$L88+1)</f>
        <v>0.5</v>
      </c>
      <c r="GC88" s="14">
        <f>INDEX(战舰突破!$S$6:$S$18,新怪物属性!$J88+1)</f>
        <v>0</v>
      </c>
      <c r="GD88" s="14">
        <f>INDEX(战舰突破!$T$6:$T$18,新怪物属性!$J88+1)</f>
        <v>1.1000000000000001</v>
      </c>
      <c r="GE88" s="14">
        <f>INDEX(战舰突破!$U$6:$U$18,新怪物属性!$J88+1)</f>
        <v>0.1</v>
      </c>
      <c r="GF88" s="14">
        <f>INDEX(战舰突破!$V$6:$V$18,新怪物属性!$J88+1)</f>
        <v>1</v>
      </c>
      <c r="GG88" s="14">
        <f>INDEX(战舰突破!$X$6:$X$18,新怪物属性!$J88+1)</f>
        <v>10</v>
      </c>
      <c r="GI88" s="14">
        <f>INDEX(战舰突破!$S$23:$S$35,新怪物属性!$J88+1)</f>
        <v>0.6</v>
      </c>
      <c r="GJ88" s="14">
        <f>INDEX(战舰突破!$T$23:$T$35,新怪物属性!$J88+1)</f>
        <v>0.55000000000000004</v>
      </c>
      <c r="GK88" s="14">
        <f>INDEX(战舰突破!$U$23:$U$35,新怪物属性!$J88+1)</f>
        <v>0.1</v>
      </c>
      <c r="GL88" s="14">
        <f>INDEX(战舰突破!$V$23:$V$35,新怪物属性!$J88+1)</f>
        <v>2</v>
      </c>
      <c r="GM88" s="14">
        <f>INDEX(战舰突破!$X$23:$X$35,新怪物属性!$J88+1)</f>
        <v>150</v>
      </c>
      <c r="GO88" s="14">
        <f>INDEX(战舰突破!$S$40:$S$52,新怪物属性!$J88+1)</f>
        <v>0.6</v>
      </c>
      <c r="GP88" s="14">
        <f>INDEX(战舰突破!$T$40:$T$52,新怪物属性!$J88+1)</f>
        <v>0.25</v>
      </c>
      <c r="GQ88" s="14">
        <f>INDEX(战舰突破!$U$40:$U$52,新怪物属性!$J88+1)</f>
        <v>0.2</v>
      </c>
      <c r="GR88" s="14">
        <f>INDEX(战舰突破!$V$40:$V$52,新怪物属性!$J88+1)</f>
        <v>1</v>
      </c>
      <c r="GS88" s="14">
        <f>INDEX(战舰突破!$X$40:$X$52,新怪物属性!$J88+1)</f>
        <v>250</v>
      </c>
      <c r="GV88" s="14">
        <v>3</v>
      </c>
      <c r="GW88" s="14">
        <v>33</v>
      </c>
      <c r="GX88" s="14">
        <v>1</v>
      </c>
      <c r="GY88" s="14">
        <v>31</v>
      </c>
      <c r="GZ88" s="14">
        <v>3</v>
      </c>
      <c r="HA88" s="14">
        <v>28</v>
      </c>
      <c r="HB88" s="14">
        <v>1</v>
      </c>
      <c r="HC88" s="14">
        <v>26</v>
      </c>
      <c r="HD88" s="14">
        <v>1</v>
      </c>
      <c r="HE88" s="14">
        <v>10</v>
      </c>
      <c r="HF88" s="14">
        <v>1</v>
      </c>
      <c r="HG88" s="14">
        <v>14</v>
      </c>
      <c r="HH88" s="14">
        <v>0</v>
      </c>
      <c r="HI88" s="14">
        <v>19</v>
      </c>
      <c r="HJ88" s="14">
        <v>1</v>
      </c>
      <c r="HK88" s="14">
        <v>9</v>
      </c>
      <c r="HL88" s="14">
        <v>0</v>
      </c>
      <c r="HM88" s="14">
        <v>0</v>
      </c>
      <c r="HN88" s="14">
        <v>0</v>
      </c>
      <c r="HO88" s="14">
        <v>0</v>
      </c>
      <c r="HP88" s="14">
        <v>0</v>
      </c>
      <c r="HQ88" s="14">
        <v>0</v>
      </c>
      <c r="HR88" s="14">
        <v>0</v>
      </c>
      <c r="HS88" s="14">
        <v>0</v>
      </c>
      <c r="HT88" s="14">
        <v>0</v>
      </c>
      <c r="HU88" s="14">
        <v>0</v>
      </c>
      <c r="HX88" s="14">
        <v>7</v>
      </c>
      <c r="HY88" s="14">
        <v>6</v>
      </c>
      <c r="IB88" s="14">
        <f>IF($GV88=0,0,INDEX(战宠!P$15:P$27,新怪物属性!$GV$3)*(INDEX(战宠!$U$7:$Y$10,1,新怪物属性!$GV88)))*(新怪物属性!$GW88+4)
+IF($GX88=0,0,INDEX(战宠!P$15:P$27,新怪物属性!$GX$3)*(INDEX(战宠!$U$7:$Y$10,1,新怪物属性!$GX88)))*(新怪物属性!$GY88+4)
+IF($GZ88=0,0,INDEX(战宠!P$15:P$27,新怪物属性!$GZ$3)*(INDEX(战宠!$U$7:$Y$10,1,新怪物属性!$GZ88)))*(新怪物属性!$HA88+4)
+IF($HB88=0,0,INDEX(战宠!P$15:P$27,新怪物属性!$HB$3)*(INDEX(战宠!$U$7:$Y$10,1,新怪物属性!$HB88)))*(新怪物属性!$HC88+4)
+IF($HD88=0,0,INDEX(战宠!P$15:P$27,新怪物属性!$HD$3)*(INDEX(战宠!$U$7:$Y$10,1,新怪物属性!$HD88)))*(新怪物属性!$HE88+4)
+IF($HF88=0,0,INDEX(战宠!P$15:P$27,新怪物属性!$HF$3)*(INDEX(战宠!$U$7:$Y$10,1,新怪物属性!$HF88)))*(新怪物属性!$HG88+4)
+IF($HH88=0,0,INDEX(战宠!P$15:P$27,新怪物属性!$HH$3)*(INDEX(战宠!$U$7:$Y$10,1,新怪物属性!$HH88)))*(新怪物属性!$HI88+4)
+IF($HJ88=0,0,INDEX(战宠!P$15:P$27,新怪物属性!$HJ$3)*(INDEX(战宠!$U$7:$Y$10,1,新怪物属性!$HJ88)))*(新怪物属性!$HK88+4)
+IF($HL88=0,0,INDEX(战宠!P$15:P$27,新怪物属性!$HL$3)*(INDEX(战宠!$U$7:$Y$10,1,新怪物属性!$HL88)))*(新怪物属性!$HM88+4)
+IF($HN88=0,0,INDEX(战宠!P$15:P$27,新怪物属性!$HN$3)*(INDEX(战宠!$U$7:$Y$10,1,新怪物属性!$HN88)))*(新怪物属性!$HO88+4)
+IF($HP88=0,0,INDEX(战宠!P$15:P$27,新怪物属性!$HP$3)*(INDEX(战宠!$U$7:$Y$10,1,新怪物属性!$HP88)))*(新怪物属性!$HQ88+4)
+IF($HR88=0,0,INDEX(战宠!P$15:P$27,新怪物属性!$HR$3)*(INDEX(战宠!$U$7:$Y$10,1,新怪物属性!$HR88)))*(新怪物属性!$HS88+4)
+IF($HT88=0,0,INDEX(战宠!P$15:P$27,新怪物属性!$HT$3)*(INDEX(战宠!$U$7:$Y$10,1,新怪物属性!$HT88)))*(新怪物属性!$HU88+4)</f>
        <v>213800</v>
      </c>
      <c r="IC88" s="14">
        <f>IF($GV88=0,0,INDEX(战宠!Q$15:Q$27,新怪物属性!$GV$3)*(INDEX(战宠!$U$7:$Y$10,1,新怪物属性!$GV88)))*(新怪物属性!$GW88+4)
+IF($GX88=0,0,INDEX(战宠!Q$15:Q$27,新怪物属性!$GX$3)*(INDEX(战宠!$U$7:$Y$10,1,新怪物属性!$GX88)))*(新怪物属性!$GY88+4)
+IF($GZ88=0,0,INDEX(战宠!Q$15:Q$27,新怪物属性!$GZ$3)*(INDEX(战宠!$U$7:$Y$10,1,新怪物属性!$GZ88)))*(新怪物属性!$HA88+4)
+IF($HB88=0,0,INDEX(战宠!Q$15:Q$27,新怪物属性!$HB$3)*(INDEX(战宠!$U$7:$Y$10,1,新怪物属性!$HB88)))*(新怪物属性!$HC88+4)
+IF($HD88=0,0,INDEX(战宠!Q$15:Q$27,新怪物属性!$HD$3)*(INDEX(战宠!$U$7:$Y$10,1,新怪物属性!$HD88)))*(新怪物属性!$HE88+4)
+IF($HF88=0,0,INDEX(战宠!Q$15:Q$27,新怪物属性!$HF$3)*(INDEX(战宠!$U$7:$Y$10,1,新怪物属性!$HF88)))*(新怪物属性!$HG88+4)
+IF($HH88=0,0,INDEX(战宠!Q$15:Q$27,新怪物属性!$HH$3)*(INDEX(战宠!$U$7:$Y$10,1,新怪物属性!$HH88)))*(新怪物属性!$HI88+4)
+IF($HJ88=0,0,INDEX(战宠!Q$15:Q$27,新怪物属性!$HJ$3)*(INDEX(战宠!$U$7:$Y$10,1,新怪物属性!$HJ88)))*(新怪物属性!$HK88+4)
+IF($HL88=0,0,INDEX(战宠!Q$15:Q$27,新怪物属性!$HL$3)*(INDEX(战宠!$U$7:$Y$10,1,新怪物属性!$HL88)))*(新怪物属性!$HM88+4)
+IF($HN88=0,0,INDEX(战宠!Q$15:Q$27,新怪物属性!$HN$3)*(INDEX(战宠!$U$7:$Y$10,1,新怪物属性!$HN88)))*(新怪物属性!$HO88+4)
+IF($HP88=0,0,INDEX(战宠!Q$15:Q$27,新怪物属性!$HP$3)*(INDEX(战宠!$U$7:$Y$10,1,新怪物属性!$HP88)))*(新怪物属性!$HQ88+4)
+IF($HR88=0,0,INDEX(战宠!Q$15:Q$27,新怪物属性!$HR$3)*(INDEX(战宠!$U$7:$Y$10,1,新怪物属性!$HR88)))*(新怪物属性!$HS88+4)
+IF($HT88=0,0,INDEX(战宠!Q$15:Q$27,新怪物属性!$HT$3)*(INDEX(战宠!$U$7:$Y$10,1,新怪物属性!$HT88)))*(新怪物属性!$HU88+4)</f>
        <v>1476000</v>
      </c>
      <c r="ID88" s="14">
        <f>IF($GV88=0,0,INDEX(战宠!R$15:R$27,新怪物属性!$GV$3)*(INDEX(战宠!$U$7:$Y$10,1,新怪物属性!$GV88)))*(新怪物属性!$GW88+4)
+IF($GX88=0,0,INDEX(战宠!R$15:R$27,新怪物属性!$GX$3)*(INDEX(战宠!$U$7:$Y$10,1,新怪物属性!$GX88)))*(新怪物属性!$GY88+4)
+IF($GZ88=0,0,INDEX(战宠!R$15:R$27,新怪物属性!$GZ$3)*(INDEX(战宠!$U$7:$Y$10,1,新怪物属性!$GZ88)))*(新怪物属性!$HA88+4)
+IF($HB88=0,0,INDEX(战宠!R$15:R$27,新怪物属性!$HB$3)*(INDEX(战宠!$U$7:$Y$10,1,新怪物属性!$HB88)))*(新怪物属性!$HC88+4)
+IF($HD88=0,0,INDEX(战宠!R$15:R$27,新怪物属性!$HD$3)*(INDEX(战宠!$U$7:$Y$10,1,新怪物属性!$HD88)))*(新怪物属性!$HE88+4)
+IF($HF88=0,0,INDEX(战宠!R$15:R$27,新怪物属性!$HF$3)*(INDEX(战宠!$U$7:$Y$10,1,新怪物属性!$HF88)))*(新怪物属性!$HG88+4)
+IF($HH88=0,0,INDEX(战宠!R$15:R$27,新怪物属性!$HH$3)*(INDEX(战宠!$U$7:$Y$10,1,新怪物属性!$HH88)))*(新怪物属性!$HI88+4)
+IF($HJ88=0,0,INDEX(战宠!R$15:R$27,新怪物属性!$HJ$3)*(INDEX(战宠!$U$7:$Y$10,1,新怪物属性!$HJ88)))*(新怪物属性!$HK88+4)
+IF($HL88=0,0,INDEX(战宠!R$15:R$27,新怪物属性!$HL$3)*(INDEX(战宠!$U$7:$Y$10,1,新怪物属性!$HL88)))*(新怪物属性!$HM88+4)
+IF($HN88=0,0,INDEX(战宠!R$15:R$27,新怪物属性!$HN$3)*(INDEX(战宠!$U$7:$Y$10,1,新怪物属性!$HN88)))*(新怪物属性!$HO88+4)
+IF($HP88=0,0,INDEX(战宠!R$15:R$27,新怪物属性!$HP$3)*(INDEX(战宠!$U$7:$Y$10,1,新怪物属性!$HP88)))*(新怪物属性!$HQ88+4)
+IF($HR88=0,0,INDEX(战宠!R$15:R$27,新怪物属性!$HR$3)*(INDEX(战宠!$U$7:$Y$10,1,新怪物属性!$HR88)))*(新怪物属性!$HS88+4)
+IF($HT88=0,0,INDEX(战宠!R$15:R$27,新怪物属性!$HT$3)*(INDEX(战宠!$U$7:$Y$10,1,新怪物属性!$HT88)))*(新怪物属性!$HU88+4)</f>
        <v>115400</v>
      </c>
      <c r="IE88" s="14">
        <f>IF($GV88=0,0,INDEX(战宠!S$15:S$27,新怪物属性!$GV$3)*(INDEX(战宠!$U$7:$Y$10,1,新怪物属性!$GV88)))*(新怪物属性!$GW88+4)
+IF($GX88=0,0,INDEX(战宠!S$15:S$27,新怪物属性!$GX$3)*(INDEX(战宠!$U$7:$Y$10,1,新怪物属性!$GX88)))*(新怪物属性!$GY88+4)
+IF($GZ88=0,0,INDEX(战宠!S$15:S$27,新怪物属性!$GZ$3)*(INDEX(战宠!$U$7:$Y$10,1,新怪物属性!$GZ88)))*(新怪物属性!$HA88+4)
+IF($HB88=0,0,INDEX(战宠!S$15:S$27,新怪物属性!$HB$3)*(INDEX(战宠!$U$7:$Y$10,1,新怪物属性!$HB88)))*(新怪物属性!$HC88+4)
+IF($HD88=0,0,INDEX(战宠!S$15:S$27,新怪物属性!$HD$3)*(INDEX(战宠!$U$7:$Y$10,1,新怪物属性!$HD88)))*(新怪物属性!$HE88+4)
+IF($HF88=0,0,INDEX(战宠!S$15:S$27,新怪物属性!$HF$3)*(INDEX(战宠!$U$7:$Y$10,1,新怪物属性!$HF88)))*(新怪物属性!$HG88+4)
+IF($HH88=0,0,INDEX(战宠!S$15:S$27,新怪物属性!$HH$3)*(INDEX(战宠!$U$7:$Y$10,1,新怪物属性!$HH88)))*(新怪物属性!$HI88+4)
+IF($HJ88=0,0,INDEX(战宠!S$15:S$27,新怪物属性!$HJ$3)*(INDEX(战宠!$U$7:$Y$10,1,新怪物属性!$HJ88)))*(新怪物属性!$HK88+4)
+IF($HL88=0,0,INDEX(战宠!S$15:S$27,新怪物属性!$HL$3)*(INDEX(战宠!$U$7:$Y$10,1,新怪物属性!$HL88)))*(新怪物属性!$HM88+4)
+IF($HN88=0,0,INDEX(战宠!S$15:S$27,新怪物属性!$HN$3)*(INDEX(战宠!$U$7:$Y$10,1,新怪物属性!$HN88)))*(新怪物属性!$HO88+4)
+IF($HP88=0,0,INDEX(战宠!S$15:S$27,新怪物属性!$HP$3)*(INDEX(战宠!$U$7:$Y$10,1,新怪物属性!$HP88)))*(新怪物属性!$HQ88+4)
+IF($HR88=0,0,INDEX(战宠!S$15:S$27,新怪物属性!$HR$3)*(INDEX(战宠!$U$7:$Y$10,1,新怪物属性!$HR88)))*(新怪物属性!$HS88+4)
+IF($HT88=0,0,INDEX(战宠!S$15:S$27,新怪物属性!$HT$3)*(INDEX(战宠!$U$7:$Y$10,1,新怪物属性!$HT88)))*(新怪物属性!$HU88+4)</f>
        <v>2898000</v>
      </c>
      <c r="IF88" s="14">
        <f>IF($GV88=0,0,INDEX(战宠!T$15:T$27,新怪物属性!$GV$3)*(INDEX(战宠!$U$7:$Y$10,1,新怪物属性!$GV88)))*(新怪物属性!$GW88+4)
+IF($GX88=0,0,INDEX(战宠!T$15:T$27,新怪物属性!$GX$3)*(INDEX(战宠!$U$7:$Y$10,1,新怪物属性!$GX88)))*(新怪物属性!$GY88+4)
+IF($GZ88=0,0,INDEX(战宠!T$15:T$27,新怪物属性!$GZ$3)*(INDEX(战宠!$U$7:$Y$10,1,新怪物属性!$GZ88)))*(新怪物属性!$HA88+4)
+IF($HB88=0,0,INDEX(战宠!T$15:T$27,新怪物属性!$HB$3)*(INDEX(战宠!$U$7:$Y$10,1,新怪物属性!$HB88)))*(新怪物属性!$HC88+4)
+IF($HD88=0,0,INDEX(战宠!T$15:T$27,新怪物属性!$HD$3)*(INDEX(战宠!$U$7:$Y$10,1,新怪物属性!$HD88)))*(新怪物属性!$HE88+4)
+IF($HF88=0,0,INDEX(战宠!T$15:T$27,新怪物属性!$HF$3)*(INDEX(战宠!$U$7:$Y$10,1,新怪物属性!$HF88)))*(新怪物属性!$HG88+4)
+IF($HH88=0,0,INDEX(战宠!T$15:T$27,新怪物属性!$HH$3)*(INDEX(战宠!$U$7:$Y$10,1,新怪物属性!$HH88)))*(新怪物属性!$HI88+4)
+IF($HJ88=0,0,INDEX(战宠!T$15:T$27,新怪物属性!$HJ$3)*(INDEX(战宠!$U$7:$Y$10,1,新怪物属性!$HJ88)))*(新怪物属性!$HK88+4)
+IF($HL88=0,0,INDEX(战宠!T$15:T$27,新怪物属性!$HL$3)*(INDEX(战宠!$U$7:$Y$10,1,新怪物属性!$HL88)))*(新怪物属性!$HM88+4)
+IF($HN88=0,0,INDEX(战宠!T$15:T$27,新怪物属性!$HN$3)*(INDEX(战宠!$U$7:$Y$10,1,新怪物属性!$HN88)))*(新怪物属性!$HO88+4)
+IF($HP88=0,0,INDEX(战宠!T$15:T$27,新怪物属性!$HP$3)*(INDEX(战宠!$U$7:$Y$10,1,新怪物属性!$HP88)))*(新怪物属性!$HQ88+4)
+IF($HR88=0,0,INDEX(战宠!T$15:T$27,新怪物属性!$HR$3)*(INDEX(战宠!$U$7:$Y$10,1,新怪物属性!$HR88)))*(新怪物属性!$HS88+4)
+IF($HT88=0,0,INDEX(战宠!T$15:T$27,新怪物属性!$HT$3)*(INDEX(战宠!$U$7:$Y$10,1,新怪物属性!$HT88)))*(新怪物属性!$HU88+4)</f>
        <v>61210</v>
      </c>
      <c r="II88" s="14">
        <f>IF(HX88=0,0,INDEX(战宠!$D$15:$D$27,新怪物属性!HX88))</f>
        <v>0.3</v>
      </c>
      <c r="IJ88" s="14">
        <f>IF(HY88=0,0,INDEX(战宠!$D$15:$D$27,新怪物属性!HY88))</f>
        <v>0.2</v>
      </c>
      <c r="IM88" s="14">
        <f t="shared" si="189"/>
        <v>1769749</v>
      </c>
      <c r="IN88" s="14">
        <f t="shared" si="190"/>
        <v>1770848</v>
      </c>
      <c r="IO88" s="14">
        <f t="shared" si="191"/>
        <v>1772025</v>
      </c>
      <c r="IP88" s="14">
        <f t="shared" si="192"/>
        <v>1769749</v>
      </c>
      <c r="IQ88" s="14">
        <f t="shared" si="193"/>
        <v>1769749</v>
      </c>
      <c r="IR88" s="14">
        <f t="shared" si="145"/>
        <v>24176557</v>
      </c>
      <c r="IS88" s="14">
        <f t="shared" si="146"/>
        <v>589737</v>
      </c>
      <c r="IT88" s="14">
        <f t="shared" si="147"/>
        <v>20856834</v>
      </c>
      <c r="IU88" s="14">
        <f t="shared" si="148"/>
        <v>411666</v>
      </c>
      <c r="IV88" s="28">
        <f t="shared" si="149"/>
        <v>37500</v>
      </c>
      <c r="IW88" s="28">
        <f t="shared" si="150"/>
        <v>36975</v>
      </c>
      <c r="IX88" s="28">
        <f t="shared" si="151"/>
        <v>37500</v>
      </c>
      <c r="IY88" s="28">
        <f t="shared" si="152"/>
        <v>36975</v>
      </c>
      <c r="IZ88" s="28">
        <f t="shared" si="153"/>
        <v>2.1116874999999999</v>
      </c>
      <c r="JA88" s="28">
        <f t="shared" si="154"/>
        <v>2.1116874999999999</v>
      </c>
      <c r="JB88" s="28">
        <f t="shared" si="155"/>
        <v>104</v>
      </c>
      <c r="JC88" s="28">
        <f t="shared" si="156"/>
        <v>86.5</v>
      </c>
      <c r="JD88" s="14">
        <f t="shared" si="157"/>
        <v>1</v>
      </c>
      <c r="JE88" s="14">
        <f t="shared" si="158"/>
        <v>1.6</v>
      </c>
      <c r="JF88" s="14">
        <f t="shared" si="159"/>
        <v>1.6</v>
      </c>
      <c r="JG88" s="18">
        <f t="shared" si="160"/>
        <v>2.3000000000000003</v>
      </c>
      <c r="JH88" s="18">
        <f t="shared" si="161"/>
        <v>1.75</v>
      </c>
      <c r="JI88" s="18">
        <f t="shared" si="162"/>
        <v>1.45</v>
      </c>
      <c r="JJ88" s="29">
        <f t="shared" si="194"/>
        <v>37650</v>
      </c>
      <c r="JK88" s="29">
        <f t="shared" si="194"/>
        <v>37950</v>
      </c>
      <c r="JL88" s="29">
        <f t="shared" si="194"/>
        <v>37950</v>
      </c>
      <c r="JM88" s="26">
        <f t="shared" si="163"/>
        <v>0.1</v>
      </c>
      <c r="JN88" s="26">
        <f t="shared" si="164"/>
        <v>0.1</v>
      </c>
      <c r="JO88" s="26">
        <f t="shared" si="165"/>
        <v>0.2</v>
      </c>
      <c r="JP88" s="14">
        <f t="shared" si="166"/>
        <v>3</v>
      </c>
      <c r="JQ88" s="14">
        <f t="shared" si="167"/>
        <v>4</v>
      </c>
      <c r="JR88" s="14">
        <f t="shared" si="168"/>
        <v>3</v>
      </c>
      <c r="JS88" s="14">
        <f t="shared" si="169"/>
        <v>10</v>
      </c>
      <c r="JT88" s="14">
        <f t="shared" si="170"/>
        <v>150</v>
      </c>
      <c r="JU88" s="14">
        <f t="shared" si="171"/>
        <v>250</v>
      </c>
      <c r="JV88">
        <v>84</v>
      </c>
      <c r="JW88" s="14">
        <f t="shared" si="195"/>
        <v>135228488.5</v>
      </c>
      <c r="JY88" s="14">
        <f t="shared" si="226"/>
        <v>1179474</v>
      </c>
      <c r="JZ88" s="14">
        <f t="shared" si="196"/>
        <v>1012626</v>
      </c>
      <c r="KA88" s="29">
        <f t="shared" si="197"/>
        <v>35496</v>
      </c>
      <c r="KB88" s="29">
        <f t="shared" si="198"/>
        <v>25434</v>
      </c>
      <c r="KC88" s="29">
        <f t="shared" si="199"/>
        <v>27862</v>
      </c>
      <c r="KD88" s="29">
        <f t="shared" si="200"/>
        <v>32962</v>
      </c>
      <c r="KE88" s="14">
        <f t="shared" si="224"/>
        <v>2.1116874999999999</v>
      </c>
      <c r="KF88" s="14">
        <f t="shared" si="225"/>
        <v>2.1116874999999999</v>
      </c>
      <c r="KG88" s="14">
        <f t="shared" si="201"/>
        <v>884843.98598520667</v>
      </c>
      <c r="KH88" s="26">
        <f t="shared" si="172"/>
        <v>0.41139337656855596</v>
      </c>
      <c r="KI88" s="26">
        <f t="shared" si="173"/>
        <v>0.65303032962403895</v>
      </c>
      <c r="KJ88" s="29">
        <f t="shared" si="202"/>
        <v>249324</v>
      </c>
      <c r="KK88" s="29">
        <f t="shared" si="203"/>
        <v>911875</v>
      </c>
      <c r="KL88" s="29">
        <f t="shared" si="204"/>
        <v>1008720</v>
      </c>
      <c r="KM88" s="23">
        <f t="shared" si="205"/>
        <v>598376</v>
      </c>
      <c r="KN88" s="23">
        <f t="shared" si="206"/>
        <v>303524</v>
      </c>
      <c r="KO88" s="26">
        <f t="shared" si="174"/>
        <v>0.49599582555201582</v>
      </c>
      <c r="KP88" s="26">
        <f t="shared" si="175"/>
        <v>0.50286169394705038</v>
      </c>
      <c r="KQ88" s="26">
        <f t="shared" si="176"/>
        <v>0.60286169394705036</v>
      </c>
      <c r="KR88" s="26">
        <f t="shared" si="207"/>
        <v>9.5995825552015801E-2</v>
      </c>
      <c r="KS88" s="26">
        <v>0.1</v>
      </c>
      <c r="KT88" s="29">
        <f t="shared" si="177"/>
        <v>1.8000000000000003</v>
      </c>
      <c r="KU88" s="29">
        <f t="shared" si="178"/>
        <v>3.5529561682961659</v>
      </c>
      <c r="KV88" s="29">
        <f t="shared" si="179"/>
        <v>3.2219707788641112</v>
      </c>
      <c r="KW88" s="29">
        <f t="shared" si="180"/>
        <v>2243916</v>
      </c>
      <c r="KX88" s="29">
        <f t="shared" si="181"/>
        <v>2159901.2706433777</v>
      </c>
      <c r="KY88" s="29">
        <f t="shared" si="182"/>
        <v>1625033.1820279032</v>
      </c>
      <c r="KZ88" s="29">
        <f t="shared" si="183"/>
        <v>12287650</v>
      </c>
      <c r="LA88" s="14">
        <f t="shared" si="184"/>
        <v>6028850.4500000002</v>
      </c>
      <c r="LE88" s="14">
        <v>1</v>
      </c>
      <c r="LF88" s="14">
        <v>1</v>
      </c>
      <c r="LG88" s="14">
        <v>480</v>
      </c>
      <c r="LH88" s="14">
        <v>80</v>
      </c>
      <c r="LI88" s="14">
        <v>60</v>
      </c>
      <c r="LJ88" s="14">
        <v>60</v>
      </c>
      <c r="LK88" s="14">
        <v>60</v>
      </c>
      <c r="LL88" s="23">
        <f t="shared" si="208"/>
        <v>849557753</v>
      </c>
      <c r="LM88" s="23">
        <f t="shared" si="209"/>
        <v>1</v>
      </c>
      <c r="LN88" s="23">
        <f t="shared" si="210"/>
        <v>849557.75</v>
      </c>
      <c r="LO88" s="14">
        <v>1</v>
      </c>
      <c r="LP88" s="14">
        <v>1</v>
      </c>
      <c r="LQ88" s="14">
        <v>240</v>
      </c>
      <c r="LR88" s="14">
        <v>35</v>
      </c>
      <c r="LS88" s="14">
        <v>22</v>
      </c>
      <c r="LT88" s="14">
        <v>30</v>
      </c>
      <c r="LU88" s="14">
        <v>30</v>
      </c>
      <c r="LV88" s="23">
        <f t="shared" si="211"/>
        <v>445496928</v>
      </c>
      <c r="LW88" s="23">
        <f t="shared" si="212"/>
        <v>1</v>
      </c>
      <c r="LX88" s="23">
        <f t="shared" si="213"/>
        <v>445496.93</v>
      </c>
      <c r="MB88">
        <f t="shared" si="185"/>
        <v>2.7941454321433352</v>
      </c>
      <c r="MC88">
        <f t="shared" si="186"/>
        <v>5.9003619822391791</v>
      </c>
      <c r="ME88" s="14">
        <v>10</v>
      </c>
      <c r="MF88" s="14">
        <v>2</v>
      </c>
      <c r="MG88" s="14">
        <v>1.5</v>
      </c>
      <c r="MH88" s="23">
        <f t="shared" si="187"/>
        <v>22655517</v>
      </c>
      <c r="MI88" s="23">
        <f t="shared" si="214"/>
        <v>1</v>
      </c>
      <c r="MJ88" s="23">
        <f t="shared" si="215"/>
        <v>22655.52</v>
      </c>
      <c r="MK88" s="14">
        <v>30</v>
      </c>
      <c r="ML88" s="14">
        <v>6</v>
      </c>
      <c r="MM88" s="14">
        <v>4</v>
      </c>
      <c r="MN88" s="23">
        <f t="shared" si="188"/>
        <v>65366499</v>
      </c>
      <c r="MO88" s="23">
        <f t="shared" si="216"/>
        <v>1</v>
      </c>
      <c r="MP88" s="23">
        <f t="shared" si="217"/>
        <v>65366.5</v>
      </c>
      <c r="MR88" s="23">
        <f t="shared" si="218"/>
        <v>87155332</v>
      </c>
      <c r="MS88" s="23">
        <f t="shared" si="219"/>
        <v>1</v>
      </c>
      <c r="MT88" s="23">
        <f t="shared" si="220"/>
        <v>87155.33</v>
      </c>
      <c r="MU88" s="23">
        <f t="shared" si="221"/>
        <v>33983276</v>
      </c>
      <c r="MV88" s="23">
        <f t="shared" si="222"/>
        <v>1</v>
      </c>
      <c r="MW88" s="23">
        <f t="shared" si="223"/>
        <v>33983.279999999999</v>
      </c>
    </row>
    <row r="89" spans="1:361" ht="16.5" x14ac:dyDescent="0.2">
      <c r="C89" s="14">
        <v>17</v>
      </c>
      <c r="D89" s="14">
        <v>520</v>
      </c>
      <c r="E89" s="14"/>
      <c r="F89" s="14"/>
      <c r="G89" s="14">
        <v>520</v>
      </c>
      <c r="H89" s="14">
        <v>520</v>
      </c>
      <c r="I89" s="14">
        <v>520</v>
      </c>
      <c r="J89" s="14">
        <v>10</v>
      </c>
      <c r="K89" s="14">
        <v>9</v>
      </c>
      <c r="L89" s="14">
        <v>9</v>
      </c>
      <c r="M89" s="14">
        <v>6</v>
      </c>
      <c r="N89" s="14">
        <v>6</v>
      </c>
      <c r="O89" s="14">
        <v>6</v>
      </c>
      <c r="P89" s="14">
        <v>9</v>
      </c>
      <c r="Q89" s="14">
        <v>9</v>
      </c>
      <c r="R89" s="14">
        <v>9</v>
      </c>
      <c r="S89" s="14">
        <v>9</v>
      </c>
      <c r="T89" s="14">
        <v>9</v>
      </c>
      <c r="U89" s="14">
        <v>9</v>
      </c>
      <c r="V89" s="14">
        <v>9</v>
      </c>
      <c r="W89" s="14">
        <v>9</v>
      </c>
      <c r="X89" s="14">
        <v>520</v>
      </c>
      <c r="Y89" s="14">
        <v>520</v>
      </c>
      <c r="Z89" s="14">
        <v>520</v>
      </c>
      <c r="AA89" s="14">
        <v>520</v>
      </c>
      <c r="AB89" s="14">
        <v>520</v>
      </c>
      <c r="AC89" s="14">
        <v>520</v>
      </c>
      <c r="AD89" s="14">
        <v>520</v>
      </c>
      <c r="AE89" s="14">
        <v>520</v>
      </c>
      <c r="AF89" s="14">
        <v>70</v>
      </c>
      <c r="AG89" s="14">
        <v>68</v>
      </c>
      <c r="AH89" s="14">
        <v>68</v>
      </c>
      <c r="AI89" s="14">
        <v>68</v>
      </c>
      <c r="AJ89" s="14">
        <v>68</v>
      </c>
      <c r="AK89" s="14">
        <v>68</v>
      </c>
      <c r="AL89" s="14">
        <v>70</v>
      </c>
      <c r="AM89" s="14">
        <v>70</v>
      </c>
      <c r="AN89" s="14">
        <v>4</v>
      </c>
      <c r="AO89" s="14">
        <v>4</v>
      </c>
      <c r="AP89" s="14">
        <v>4</v>
      </c>
      <c r="AQ89" s="14">
        <v>4</v>
      </c>
      <c r="AR89" s="14">
        <v>4</v>
      </c>
      <c r="AS89" s="14">
        <v>0</v>
      </c>
      <c r="AT89" s="14">
        <v>0</v>
      </c>
      <c r="AU89" s="14">
        <v>0</v>
      </c>
      <c r="AV89" s="14">
        <v>0</v>
      </c>
      <c r="AW89" s="14">
        <v>3</v>
      </c>
      <c r="AX89" s="14">
        <v>3</v>
      </c>
      <c r="AY89" s="14">
        <v>0</v>
      </c>
      <c r="AZ89" s="14">
        <v>0</v>
      </c>
      <c r="BA89" s="14">
        <v>19</v>
      </c>
      <c r="BF89" s="14">
        <f>ROUND((INDEX(新战舰养成!S$6:S$18,新怪物属性!$J89+1)+INDEX(新战舰养成!D$6:D$18,新怪物属性!$J89+1)*(新怪物属性!$G89-1))*INDEX(战舰突破!$D$6:$D$18,新怪物属性!$M89+1),0)</f>
        <v>299929</v>
      </c>
      <c r="BG89" s="14">
        <f>ROUND((INDEX(新战舰养成!T$6:T$18,新怪物属性!$J89+1)+INDEX(新战舰养成!E$6:E$18,新怪物属性!$J89+1)*(新怪物属性!$G89-1))*INDEX(战舰突破!$D$6:$D$18,新怪物属性!$M89+1),0)</f>
        <v>2399327</v>
      </c>
      <c r="BH89" s="14">
        <f>ROUND((INDEX(新战舰养成!U$6:U$18,新怪物属性!$J89+1)+INDEX(新战舰养成!F$6:F$18,新怪物属性!$J89+1)*(新怪物属性!$G89-1))*INDEX(战舰突破!$D$6:$D$18,新怪物属性!$M89+1),0)</f>
        <v>150103</v>
      </c>
      <c r="BI89" s="14">
        <f>ROUND((INDEX(新战舰养成!V$6:V$18,新怪物属性!$J89+1)+INDEX(新战舰养成!G$6:G$18,新怪物属性!$J89+1)*(新怪物属性!$G89-1))*INDEX(战舰突破!$D$6:$D$18,新怪物属性!$M89+1),0)</f>
        <v>525</v>
      </c>
      <c r="BJ89" s="14">
        <f>ROUND((INDEX(新战舰养成!W$6:W$18,新怪物属性!$J89+1)+INDEX(新战舰养成!H$6:H$18,新怪物属性!$J89+1)*(新怪物属性!$G89-1))*INDEX(战舰突破!$D$6:$D$18,新怪物属性!$M89+1),0)</f>
        <v>7</v>
      </c>
      <c r="BL89" s="14">
        <f>IF($H89&gt;0,ROUND((INDEX(新战舰养成!X$6:X$18,新怪物属性!$K89+1)+INDEX(新战舰养成!I$6:I$18,新怪物属性!$K89+1)*(新怪物属性!$H89-1))*INDEX(战舰突破!$D$6:$D$18,新怪物属性!$N89+1),0),0)</f>
        <v>221477</v>
      </c>
      <c r="BM89" s="14">
        <f>IF($H89&gt;0,ROUND((INDEX(新战舰养成!Y$6:Y$18,新怪物属性!$K89+1)+INDEX(新战舰养成!J$6:J$18,新怪物属性!$K89+1)*(新怪物属性!$H89-1))*INDEX(战舰突破!$D$6:$D$18,新怪物属性!$N89+1),0),0)</f>
        <v>0</v>
      </c>
      <c r="BN89" s="14">
        <f>IF($H89&gt;0,ROUND((INDEX(新战舰养成!Z$6:Z$18,新怪物属性!$K89+1)+INDEX(新战舰养成!K$6:K$18,新怪物属性!$K89+1)*(新怪物属性!$H89-1))*INDEX(战舰突破!$D$6:$D$18,新怪物属性!$N89+1),0),0)</f>
        <v>0</v>
      </c>
      <c r="BO89" s="14">
        <f>IF($H89&gt;0,ROUND((INDEX(新战舰养成!AA$6:AA$18,新怪物属性!$K89+1)+INDEX(新战舰养成!L$6:L$18,新怪物属性!$K89+1)*(新怪物属性!$H89-1))*INDEX(战舰突破!$D$6:$D$18,新怪物属性!$N89+1),0),0)</f>
        <v>2209865</v>
      </c>
      <c r="BP89" s="14">
        <f>IF($H89&gt;0,ROUND((INDEX(新战舰养成!AB$6:AB$18,新怪物属性!$K89+1)+INDEX(新战舰养成!M$6:M$18,新怪物属性!$K89+1)*(新怪物属性!$H89-1))*INDEX(战舰突破!$D$6:$D$18,新怪物属性!$N89+1),0),0)</f>
        <v>44069</v>
      </c>
      <c r="BR89" s="14">
        <f>IF($I89&gt;0,ROUND((INDEX(新战舰养成!AC$6:AC$18,新怪物属性!$L89+1)+INDEX(新战舰养成!I$6:I$18,新怪物属性!$L89+1)*(新怪物属性!$I89-1))*INDEX(战舰突破!$D$6:$D$18,新怪物属性!$O89+1),0),0)</f>
        <v>222002</v>
      </c>
      <c r="BS89" s="14">
        <f>IF($I89&gt;0,ROUND((INDEX(新战舰养成!AD$6:AD$18,新怪物属性!$L89+1)+INDEX(新战舰养成!J$6:J$18,新怪物属性!$L89+1)*(新怪物属性!$I89-1))*INDEX(战舰突破!$D$6:$D$18,新怪物属性!$O89+1),0),0)</f>
        <v>0</v>
      </c>
      <c r="BT89" s="14">
        <f>IF($I89&gt;0,ROUND((INDEX(新战舰养成!AE$6:AE$18,新怪物属性!$L89+1)+INDEX(新战舰养成!K$6:K$18,新怪物属性!$L89+1)*(新怪物属性!$I89-1))*INDEX(战舰突破!$D$6:$D$18,新怪物属性!$O89+1),0),0)</f>
        <v>0</v>
      </c>
      <c r="BU89" s="14">
        <f>IF($I89&gt;0,ROUND((INDEX(新战舰养成!AF$6:AF$18,新怪物属性!$L89+1)+INDEX(新战舰养成!L$6:L$18,新怪物属性!$L89+1)*(新怪物属性!$I89-1))*INDEX(战舰突破!$D$6:$D$18,新怪物属性!$O89+1),0),0)</f>
        <v>1468408</v>
      </c>
      <c r="BV89" s="14">
        <f>IF($I89&gt;0,ROUND((INDEX(新战舰养成!AG$6:AG$18,新怪物属性!$L89+1)+INDEX(新战舰养成!M$6:M$18,新怪物属性!$L89+1)*(新怪物属性!$I89-1))*INDEX(战舰突破!$D$6:$D$18,新怪物属性!$O89+1),0),0)</f>
        <v>59287</v>
      </c>
      <c r="BY89" s="14">
        <f>(INDEX(装备数值!$C$13:$G$116,新怪物属性!$P91*8+1,BY$2)+INDEX(装备数值!$C$13:$G$116,新怪物属性!$Q91*8+2,BY$2)+INDEX(装备数值!$C$13:$G$116,新怪物属性!$S91*8+3,BY$2)+INDEX(装备数值!$C$13:$G$116,新怪物属性!$R91*8+4,BY$2)+INDEX(装备数值!$C$13:$G$116,新怪物属性!$T91*8+5,BY$2)+INDEX(装备数值!$C$13:$G$116,新怪物属性!$U91*8+6,BY$2)+INDEX(装备数值!$C$13:$G$116,新怪物属性!$V91*8+7,BY$2)+INDEX(装备数值!$C$13:$G$116,新怪物属性!$W91*8+8,BY$2))</f>
        <v>56000</v>
      </c>
      <c r="BZ89" s="14">
        <f>(INDEX(装备数值!$C$13:$G$116,新怪物属性!$P91*8+1,BZ$2)+INDEX(装备数值!$C$13:$G$116,新怪物属性!$Q91*8+2,BZ$2)+INDEX(装备数值!$C$13:$G$116,新怪物属性!$S91*8+3,BZ$2)+INDEX(装备数值!$C$13:$G$116,新怪物属性!$R91*8+4,BZ$2)+INDEX(装备数值!$C$13:$G$116,新怪物属性!$T91*8+5,BZ$2)+INDEX(装备数值!$C$13:$G$116,新怪物属性!$U91*8+6,BZ$2)+INDEX(装备数值!$C$13:$G$116,新怪物属性!$V91*8+7,BZ$2)+INDEX(装备数值!$C$13:$G$116,新怪物属性!$W91*8+8,BZ$2))</f>
        <v>420000</v>
      </c>
      <c r="CA89" s="14">
        <f>(INDEX(装备数值!$C$13:$G$116,新怪物属性!$P91*8+1,CA$2)+INDEX(装备数值!$C$13:$G$116,新怪物属性!$Q91*8+2,CA$2)+INDEX(装备数值!$C$13:$G$116,新怪物属性!$S91*8+3,CA$2)+INDEX(装备数值!$C$13:$G$116,新怪物属性!$R91*8+4,CA$2)+INDEX(装备数值!$C$13:$G$116,新怪物属性!$T91*8+5,CA$2)+INDEX(装备数值!$C$13:$G$116,新怪物属性!$U91*8+6,CA$2)+INDEX(装备数值!$C$13:$G$116,新怪物属性!$V91*8+7,CA$2)+INDEX(装备数值!$C$13:$G$116,新怪物属性!$W91*8+8,CA$2))</f>
        <v>28000</v>
      </c>
      <c r="CB89" s="14">
        <f>(INDEX(装备数值!$C$13:$G$116,新怪物属性!$P91*8+1,CB$2)+INDEX(装备数值!$C$13:$G$116,新怪物属性!$Q91*8+2,CB$2)+INDEX(装备数值!$C$13:$G$116,新怪物属性!$S91*8+3,CB$2)+INDEX(装备数值!$C$13:$G$116,新怪物属性!$R91*8+4,CB$2)+INDEX(装备数值!$C$13:$G$116,新怪物属性!$T91*8+5,CB$2)+INDEX(装备数值!$C$13:$G$116,新怪物属性!$U91*8+6,CB$2)+INDEX(装备数值!$C$13:$G$116,新怪物属性!$V91*8+7,CB$2)+INDEX(装备数值!$C$13:$G$116,新怪物属性!$W91*8+8,CB$2))</f>
        <v>560000</v>
      </c>
      <c r="CC89" s="14">
        <f>(INDEX(装备数值!$C$13:$G$116,新怪物属性!$P91*8+1,CC$2)+INDEX(装备数值!$C$13:$G$116,新怪物属性!$Q91*8+2,CC$2)+INDEX(装备数值!$C$13:$G$116,新怪物属性!$S91*8+3,CC$2)+INDEX(装备数值!$C$13:$G$116,新怪物属性!$R91*8+4,CC$2)+INDEX(装备数值!$C$13:$G$116,新怪物属性!$T91*8+5,CC$2)+INDEX(装备数值!$C$13:$G$116,新怪物属性!$U91*8+6,CC$2)+INDEX(装备数值!$C$13:$G$116,新怪物属性!$V91*8+7,CC$2)+INDEX(装备数值!$C$13:$G$116,新怪物属性!$W91*8+8,CC$2))</f>
        <v>10800</v>
      </c>
      <c r="CF89" s="14">
        <f t="shared" si="143"/>
        <v>4</v>
      </c>
      <c r="CG89" s="14">
        <f t="shared" si="227"/>
        <v>4</v>
      </c>
      <c r="CH89" s="14">
        <f t="shared" si="227"/>
        <v>4</v>
      </c>
      <c r="CI89" s="14">
        <f t="shared" si="227"/>
        <v>4</v>
      </c>
      <c r="CJ89" s="14">
        <f t="shared" si="227"/>
        <v>4</v>
      </c>
      <c r="CK89" s="14">
        <f t="shared" si="227"/>
        <v>4</v>
      </c>
      <c r="CL89" s="14">
        <f t="shared" si="227"/>
        <v>4</v>
      </c>
      <c r="CM89" s="14">
        <f t="shared" si="227"/>
        <v>4</v>
      </c>
      <c r="CN89" s="14">
        <f t="shared" si="227"/>
        <v>4</v>
      </c>
      <c r="CO89" s="14">
        <f t="shared" si="227"/>
        <v>0</v>
      </c>
      <c r="CP89" s="14">
        <f t="shared" si="227"/>
        <v>0</v>
      </c>
      <c r="CQ89" s="14">
        <f t="shared" si="227"/>
        <v>0</v>
      </c>
      <c r="CR89" s="14">
        <f t="shared" si="227"/>
        <v>0</v>
      </c>
      <c r="CS89" s="14">
        <f>SUMIFS(装备数值!BL$50:BL$101,装备数值!$BG$50:$BG$101,"="&amp;新怪物属性!$CF$2,装备数值!$BH$50:$BH$101,"&lt;="&amp;新怪物属性!$CF89)+SUMIFS(装备数值!BL$50:BL$101,装备数值!$BG$50:$BG$101,"="&amp;新怪物属性!$CG$2,装备数值!$BH$50:$BH$101,"&lt;="&amp;新怪物属性!$CG89)+SUMIFS(装备数值!BL$50:BL$101,装备数值!$BG$50:$BG$101,"="&amp;新怪物属性!$CH$2,装备数值!$BH$50:$BH$101,"&lt;="&amp;新怪物属性!$CH89)+SUMIFS(装备数值!BL$50:BL$101,装备数值!$BG$50:$BG$101,"="&amp;新怪物属性!$CI$2,装备数值!$BH$50:$BH$101,"&lt;="&amp;新怪物属性!$CI89)+SUMIFS(装备数值!BL$50:BL$101,装备数值!$BG$50:$BG$101,"="&amp;新怪物属性!$CJ$2,装备数值!$BH$50:$BH$101,"&lt;="&amp;新怪物属性!$CJ89)+SUMIFS(装备数值!BL$50:BL$101,装备数值!$BG$50:$BG$101,"="&amp;新怪物属性!$CK$2,装备数值!$BH$50:$BH$101,"&lt;="&amp;新怪物属性!$CK89)+SUMIFS(装备数值!BL$50:BL$101,装备数值!$BG$50:$BG$101,"="&amp;新怪物属性!$CL$2,装备数值!$BH$50:$BH$101,"&lt;="&amp;新怪物属性!$CL89)+SUMIFS(装备数值!BL$50:BL$101,装备数值!$BG$50:$BG$101,"="&amp;新怪物属性!$CM$2,装备数值!$BH$50:$BH$101,"&lt;="&amp;新怪物属性!$CM89)+SUMIFS(装备数值!BL$50:BL$101,装备数值!$BG$50:$BG$101,"="&amp;新怪物属性!$CN$2,装备数值!$BH$50:$BH$101,"&lt;="&amp;新怪物属性!$CN89)+SUMIFS(装备数值!BL$50:BL$101,装备数值!$BG$50:$BG$101,"="&amp;新怪物属性!$CO$2,装备数值!$BH$50:$BH$101,"&lt;="&amp;新怪物属性!$CO89)+SUMIFS(装备数值!BL$50:BL$101,装备数值!$BG$50:$BG$101,"="&amp;新怪物属性!$CP$2,装备数值!$BH$50:$BH$101,"&lt;="&amp;新怪物属性!$CP89)+SUMIFS(装备数值!BL$50:BL$101,装备数值!$BG$50:$BG$101,"="&amp;新怪物属性!$CQ$2,装备数值!$BH$50:$BH$101,"&lt;="&amp;新怪物属性!$CQ89)+SUMIFS(装备数值!BL$50:BL$101,装备数值!$BG$50:$BG$101,"="&amp;新怪物属性!$CR$2,装备数值!$BH$50:$BH$101,"&lt;="&amp;新怪物属性!$CR89)</f>
        <v>102149</v>
      </c>
      <c r="CT89" s="14">
        <f>SUMIFS(装备数值!BM$50:BM$101,装备数值!$BG$50:$BG$101,"="&amp;新怪物属性!$CF$2,装备数值!$BH$50:$BH$101,"&lt;="&amp;新怪物属性!$CF89)+SUMIFS(装备数值!BM$50:BM$101,装备数值!$BG$50:$BG$101,"="&amp;新怪物属性!$CG$2,装备数值!$BH$50:$BH$101,"&lt;="&amp;新怪物属性!$CG89)+SUMIFS(装备数值!BM$50:BM$101,装备数值!$BG$50:$BG$101,"="&amp;新怪物属性!$CH$2,装备数值!$BH$50:$BH$101,"&lt;="&amp;新怪物属性!$CH89)+SUMIFS(装备数值!BM$50:BM$101,装备数值!$BG$50:$BG$101,"="&amp;新怪物属性!$CI$2,装备数值!$BH$50:$BH$101,"&lt;="&amp;新怪物属性!$CI89)+SUMIFS(装备数值!BM$50:BM$101,装备数值!$BG$50:$BG$101,"="&amp;新怪物属性!$CJ$2,装备数值!$BH$50:$BH$101,"&lt;="&amp;新怪物属性!$CJ89)+SUMIFS(装备数值!BM$50:BM$101,装备数值!$BG$50:$BG$101,"="&amp;新怪物属性!$CK$2,装备数值!$BH$50:$BH$101,"&lt;="&amp;新怪物属性!$CK89)+SUMIFS(装备数值!BM$50:BM$101,装备数值!$BG$50:$BG$101,"="&amp;新怪物属性!$CL$2,装备数值!$BH$50:$BH$101,"&lt;="&amp;新怪物属性!$CL89)+SUMIFS(装备数值!BM$50:BM$101,装备数值!$BG$50:$BG$101,"="&amp;新怪物属性!$CM$2,装备数值!$BH$50:$BH$101,"&lt;="&amp;新怪物属性!$CM89)+SUMIFS(装备数值!BM$50:BM$101,装备数值!$BG$50:$BG$101,"="&amp;新怪物属性!$CN$2,装备数值!$BH$50:$BH$101,"&lt;="&amp;新怪物属性!$CN89)+SUMIFS(装备数值!BM$50:BM$101,装备数值!$BG$50:$BG$101,"="&amp;新怪物属性!$CO$2,装备数值!$BH$50:$BH$101,"&lt;="&amp;新怪物属性!$CO89)+SUMIFS(装备数值!BM$50:BM$101,装备数值!$BG$50:$BG$101,"="&amp;新怪物属性!$CP$2,装备数值!$BH$50:$BH$101,"&lt;="&amp;新怪物属性!$CP89)+SUMIFS(装备数值!BM$50:BM$101,装备数值!$BG$50:$BG$101,"="&amp;新怪物属性!$CQ$2,装备数值!$BH$50:$BH$101,"&lt;="&amp;新怪物属性!$CQ89)+SUMIFS(装备数值!BM$50:BM$101,装备数值!$BG$50:$BG$101,"="&amp;新怪物属性!$CR$2,装备数值!$BH$50:$BH$101,"&lt;="&amp;新怪物属性!$CR89)</f>
        <v>767699</v>
      </c>
      <c r="CU89" s="14">
        <f>SUMIFS(装备数值!BN$50:BN$101,装备数值!$BG$50:$BG$101,"="&amp;新怪物属性!$CF$2,装备数值!$BH$50:$BH$101,"&lt;="&amp;新怪物属性!$CF89)+SUMIFS(装备数值!BN$50:BN$101,装备数值!$BG$50:$BG$101,"="&amp;新怪物属性!$CG$2,装备数值!$BH$50:$BH$101,"&lt;="&amp;新怪物属性!$CG89)+SUMIFS(装备数值!BN$50:BN$101,装备数值!$BG$50:$BG$101,"="&amp;新怪物属性!$CH$2,装备数值!$BH$50:$BH$101,"&lt;="&amp;新怪物属性!$CH89)+SUMIFS(装备数值!BN$50:BN$101,装备数值!$BG$50:$BG$101,"="&amp;新怪物属性!$CI$2,装备数值!$BH$50:$BH$101,"&lt;="&amp;新怪物属性!$CI89)+SUMIFS(装备数值!BN$50:BN$101,装备数值!$BG$50:$BG$101,"="&amp;新怪物属性!$CJ$2,装备数值!$BH$50:$BH$101,"&lt;="&amp;新怪物属性!$CJ89)+SUMIFS(装备数值!BN$50:BN$101,装备数值!$BG$50:$BG$101,"="&amp;新怪物属性!$CK$2,装备数值!$BH$50:$BH$101,"&lt;="&amp;新怪物属性!$CK89)+SUMIFS(装备数值!BN$50:BN$101,装备数值!$BG$50:$BG$101,"="&amp;新怪物属性!$CL$2,装备数值!$BH$50:$BH$101,"&lt;="&amp;新怪物属性!$CL89)+SUMIFS(装备数值!BN$50:BN$101,装备数值!$BG$50:$BG$101,"="&amp;新怪物属性!$CM$2,装备数值!$BH$50:$BH$101,"&lt;="&amp;新怪物属性!$CM89)+SUMIFS(装备数值!BN$50:BN$101,装备数值!$BG$50:$BG$101,"="&amp;新怪物属性!$CN$2,装备数值!$BH$50:$BH$101,"&lt;="&amp;新怪物属性!$CN89)+SUMIFS(装备数值!BN$50:BN$101,装备数值!$BG$50:$BG$101,"="&amp;新怪物属性!$CO$2,装备数值!$BH$50:$BH$101,"&lt;="&amp;新怪物属性!$CO89)+SUMIFS(装备数值!BN$50:BN$101,装备数值!$BG$50:$BG$101,"="&amp;新怪物属性!$CP$2,装备数值!$BH$50:$BH$101,"&lt;="&amp;新怪物属性!$CP89)+SUMIFS(装备数值!BN$50:BN$101,装备数值!$BG$50:$BG$101,"="&amp;新怪物属性!$CQ$2,装备数值!$BH$50:$BH$101,"&lt;="&amp;新怪物属性!$CQ89)+SUMIFS(装备数值!BN$50:BN$101,装备数值!$BG$50:$BG$101,"="&amp;新怪物属性!$CR$2,装备数值!$BH$50:$BH$101,"&lt;="&amp;新怪物属性!$CR89)</f>
        <v>24100</v>
      </c>
      <c r="CV89" s="14">
        <f>SUMIFS(装备数值!BO$50:BO$101,装备数值!$BG$50:$BG$101,"="&amp;新怪物属性!$CF$2,装备数值!$BH$50:$BH$101,"&lt;="&amp;新怪物属性!$CF89)+SUMIFS(装备数值!BO$50:BO$101,装备数值!$BG$50:$BG$101,"="&amp;新怪物属性!$CG$2,装备数值!$BH$50:$BH$101,"&lt;="&amp;新怪物属性!$CG89)+SUMIFS(装备数值!BO$50:BO$101,装备数值!$BG$50:$BG$101,"="&amp;新怪物属性!$CH$2,装备数值!$BH$50:$BH$101,"&lt;="&amp;新怪物属性!$CH89)+SUMIFS(装备数值!BO$50:BO$101,装备数值!$BG$50:$BG$101,"="&amp;新怪物属性!$CI$2,装备数值!$BH$50:$BH$101,"&lt;="&amp;新怪物属性!$CI89)+SUMIFS(装备数值!BO$50:BO$101,装备数值!$BG$50:$BG$101,"="&amp;新怪物属性!$CJ$2,装备数值!$BH$50:$BH$101,"&lt;="&amp;新怪物属性!$CJ89)+SUMIFS(装备数值!BO$50:BO$101,装备数值!$BG$50:$BG$101,"="&amp;新怪物属性!$CK$2,装备数值!$BH$50:$BH$101,"&lt;="&amp;新怪物属性!$CK89)+SUMIFS(装备数值!BO$50:BO$101,装备数值!$BG$50:$BG$101,"="&amp;新怪物属性!$CL$2,装备数值!$BH$50:$BH$101,"&lt;="&amp;新怪物属性!$CL89)+SUMIFS(装备数值!BO$50:BO$101,装备数值!$BG$50:$BG$101,"="&amp;新怪物属性!$CM$2,装备数值!$BH$50:$BH$101,"&lt;="&amp;新怪物属性!$CM89)+SUMIFS(装备数值!BO$50:BO$101,装备数值!$BG$50:$BG$101,"="&amp;新怪物属性!$CN$2,装备数值!$BH$50:$BH$101,"&lt;="&amp;新怪物属性!$CN89)+SUMIFS(装备数值!BO$50:BO$101,装备数值!$BG$50:$BG$101,"="&amp;新怪物属性!$CO$2,装备数值!$BH$50:$BH$101,"&lt;="&amp;新怪物属性!$CO89)+SUMIFS(装备数值!BO$50:BO$101,装备数值!$BG$50:$BG$101,"="&amp;新怪物属性!$CP$2,装备数值!$BH$50:$BH$101,"&lt;="&amp;新怪物属性!$CP89)+SUMIFS(装备数值!BO$50:BO$101,装备数值!$BG$50:$BG$101,"="&amp;新怪物属性!$CQ$2,装备数值!$BH$50:$BH$101,"&lt;="&amp;新怪物属性!$CQ89)+SUMIFS(装备数值!BO$50:BO$101,装备数值!$BG$50:$BG$101,"="&amp;新怪物属性!$CR$2,装备数值!$BH$50:$BH$101,"&lt;="&amp;新怪物属性!$CR89)</f>
        <v>1955500</v>
      </c>
      <c r="CW89" s="14">
        <f>SUMIFS(装备数值!BP$50:BP$101,装备数值!$BG$50:$BG$101,"="&amp;新怪物属性!$CF$2,装备数值!$BH$50:$BH$101,"&lt;="&amp;新怪物属性!$CF89)+SUMIFS(装备数值!BP$50:BP$101,装备数值!$BG$50:$BG$101,"="&amp;新怪物属性!$CG$2,装备数值!$BH$50:$BH$101,"&lt;="&amp;新怪物属性!$CG89)+SUMIFS(装备数值!BP$50:BP$101,装备数值!$BG$50:$BG$101,"="&amp;新怪物属性!$CH$2,装备数值!$BH$50:$BH$101,"&lt;="&amp;新怪物属性!$CH89)+SUMIFS(装备数值!BP$50:BP$101,装备数值!$BG$50:$BG$101,"="&amp;新怪物属性!$CI$2,装备数值!$BH$50:$BH$101,"&lt;="&amp;新怪物属性!$CI89)+SUMIFS(装备数值!BP$50:BP$101,装备数值!$BG$50:$BG$101,"="&amp;新怪物属性!$CJ$2,装备数值!$BH$50:$BH$101,"&lt;="&amp;新怪物属性!$CJ89)+SUMIFS(装备数值!BP$50:BP$101,装备数值!$BG$50:$BG$101,"="&amp;新怪物属性!$CK$2,装备数值!$BH$50:$BH$101,"&lt;="&amp;新怪物属性!$CK89)+SUMIFS(装备数值!BP$50:BP$101,装备数值!$BG$50:$BG$101,"="&amp;新怪物属性!$CL$2,装备数值!$BH$50:$BH$101,"&lt;="&amp;新怪物属性!$CL89)+SUMIFS(装备数值!BP$50:BP$101,装备数值!$BG$50:$BG$101,"="&amp;新怪物属性!$CM$2,装备数值!$BH$50:$BH$101,"&lt;="&amp;新怪物属性!$CM89)+SUMIFS(装备数值!BP$50:BP$101,装备数值!$BG$50:$BG$101,"="&amp;新怪物属性!$CN$2,装备数值!$BH$50:$BH$101,"&lt;="&amp;新怪物属性!$CN89)+SUMIFS(装备数值!BP$50:BP$101,装备数值!$BG$50:$BG$101,"="&amp;新怪物属性!$CO$2,装备数值!$BH$50:$BH$101,"&lt;="&amp;新怪物属性!$CO89)+SUMIFS(装备数值!BP$50:BP$101,装备数值!$BG$50:$BG$101,"="&amp;新怪物属性!$CP$2,装备数值!$BH$50:$BH$101,"&lt;="&amp;新怪物属性!$CP89)+SUMIFS(装备数值!BP$50:BP$101,装备数值!$BG$50:$BG$101,"="&amp;新怪物属性!$CQ$2,装备数值!$BH$50:$BH$101,"&lt;="&amp;新怪物属性!$CQ89)+SUMIFS(装备数值!BP$50:BP$101,装备数值!$BG$50:$BG$101,"="&amp;新怪物属性!$CR$2,装备数值!$BH$50:$BH$101,"&lt;="&amp;新怪物属性!$CR89)</f>
        <v>38720</v>
      </c>
      <c r="CX89" s="14">
        <f>SUMIFS(装备数值!BQ$50:BQ$101,装备数值!$BG$50:$BG$101,"="&amp;新怪物属性!$CF$2,装备数值!$BH$50:$BH$101,"&lt;="&amp;新怪物属性!$CF89)+SUMIFS(装备数值!BQ$50:BQ$101,装备数值!$BG$50:$BG$101,"="&amp;新怪物属性!$CG$2,装备数值!$BH$50:$BH$101,"&lt;="&amp;新怪物属性!$CG89)+SUMIFS(装备数值!BQ$50:BQ$101,装备数值!$BG$50:$BG$101,"="&amp;新怪物属性!$CH$2,装备数值!$BH$50:$BH$101,"&lt;="&amp;新怪物属性!$CH89)+SUMIFS(装备数值!BQ$50:BQ$101,装备数值!$BG$50:$BG$101,"="&amp;新怪物属性!$CI$2,装备数值!$BH$50:$BH$101,"&lt;="&amp;新怪物属性!$CI89)+SUMIFS(装备数值!BQ$50:BQ$101,装备数值!$BG$50:$BG$101,"="&amp;新怪物属性!$CJ$2,装备数值!$BH$50:$BH$101,"&lt;="&amp;新怪物属性!$CJ89)+SUMIFS(装备数值!BQ$50:BQ$101,装备数值!$BG$50:$BG$101,"="&amp;新怪物属性!$CK$2,装备数值!$BH$50:$BH$101,"&lt;="&amp;新怪物属性!$CK89)+SUMIFS(装备数值!BQ$50:BQ$101,装备数值!$BG$50:$BG$101,"="&amp;新怪物属性!$CL$2,装备数值!$BH$50:$BH$101,"&lt;="&amp;新怪物属性!$CL89)+SUMIFS(装备数值!BQ$50:BQ$101,装备数值!$BG$50:$BG$101,"="&amp;新怪物属性!$CM$2,装备数值!$BH$50:$BH$101,"&lt;="&amp;新怪物属性!$CM89)+SUMIFS(装备数值!BQ$50:BQ$101,装备数值!$BG$50:$BG$101,"="&amp;新怪物属性!$CN$2,装备数值!$BH$50:$BH$101,"&lt;="&amp;新怪物属性!$CN89)+SUMIFS(装备数值!BQ$50:BQ$101,装备数值!$BG$50:$BG$101,"="&amp;新怪物属性!$CO$2,装备数值!$BH$50:$BH$101,"&lt;="&amp;新怪物属性!$CO89)+SUMIFS(装备数值!BQ$50:BQ$101,装备数值!$BG$50:$BG$101,"="&amp;新怪物属性!$CP$2,装备数值!$BH$50:$BH$101,"&lt;="&amp;新怪物属性!$CP89)+SUMIFS(装备数值!BQ$50:BQ$101,装备数值!$BG$50:$BG$101,"="&amp;新怪物属性!$CQ$2,装备数值!$BH$50:$BH$101,"&lt;="&amp;新怪物属性!$CQ89)+SUMIFS(装备数值!BQ$50:BQ$101,装备数值!$BG$50:$BG$101,"="&amp;新怪物属性!$CR$2,装备数值!$BH$50:$BH$101,"&lt;="&amp;新怪物属性!$CR89)</f>
        <v>1250</v>
      </c>
      <c r="CY89" s="14">
        <f>SUMIFS(装备数值!BR$50:BR$101,装备数值!$BG$50:$BG$101,"="&amp;新怪物属性!$CF$2,装备数值!$BH$50:$BH$101,"&lt;="&amp;新怪物属性!$CF89)+SUMIFS(装备数值!BR$50:BR$101,装备数值!$BG$50:$BG$101,"="&amp;新怪物属性!$CG$2,装备数值!$BH$50:$BH$101,"&lt;="&amp;新怪物属性!$CG89)+SUMIFS(装备数值!BR$50:BR$101,装备数值!$BG$50:$BG$101,"="&amp;新怪物属性!$CH$2,装备数值!$BH$50:$BH$101,"&lt;="&amp;新怪物属性!$CH89)+SUMIFS(装备数值!BR$50:BR$101,装备数值!$BG$50:$BG$101,"="&amp;新怪物属性!$CI$2,装备数值!$BH$50:$BH$101,"&lt;="&amp;新怪物属性!$CI89)+SUMIFS(装备数值!BR$50:BR$101,装备数值!$BG$50:$BG$101,"="&amp;新怪物属性!$CJ$2,装备数值!$BH$50:$BH$101,"&lt;="&amp;新怪物属性!$CJ89)+SUMIFS(装备数值!BR$50:BR$101,装备数值!$BG$50:$BG$101,"="&amp;新怪物属性!$CK$2,装备数值!$BH$50:$BH$101,"&lt;="&amp;新怪物属性!$CK89)+SUMIFS(装备数值!BR$50:BR$101,装备数值!$BG$50:$BG$101,"="&amp;新怪物属性!$CL$2,装备数值!$BH$50:$BH$101,"&lt;="&amp;新怪物属性!$CL89)+SUMIFS(装备数值!BR$50:BR$101,装备数值!$BG$50:$BG$101,"="&amp;新怪物属性!$CM$2,装备数值!$BH$50:$BH$101,"&lt;="&amp;新怪物属性!$CM89)+SUMIFS(装备数值!BR$50:BR$101,装备数值!$BG$50:$BG$101,"="&amp;新怪物属性!$CN$2,装备数值!$BH$50:$BH$101,"&lt;="&amp;新怪物属性!$CN89)+SUMIFS(装备数值!BR$50:BR$101,装备数值!$BG$50:$BG$101,"="&amp;新怪物属性!$CO$2,装备数值!$BH$50:$BH$101,"&lt;="&amp;新怪物属性!$CO89)+SUMIFS(装备数值!BR$50:BR$101,装备数值!$BG$50:$BG$101,"="&amp;新怪物属性!$CP$2,装备数值!$BH$50:$BH$101,"&lt;="&amp;新怪物属性!$CP89)+SUMIFS(装备数值!BR$50:BR$101,装备数值!$BG$50:$BG$101,"="&amp;新怪物属性!$CQ$2,装备数值!$BH$50:$BH$101,"&lt;="&amp;新怪物属性!$CQ89)+SUMIFS(装备数值!BR$50:BR$101,装备数值!$BG$50:$BG$101,"="&amp;新怪物属性!$CR$2,装备数值!$BH$50:$BH$101,"&lt;="&amp;新怪物属性!$CR89)</f>
        <v>1250</v>
      </c>
      <c r="CZ89" s="14">
        <f>SUMIFS(装备数值!BS$50:BS$101,装备数值!$BG$50:$BG$101,"="&amp;新怪物属性!$CF$2,装备数值!$BH$50:$BH$101,"&lt;="&amp;新怪物属性!$CF89)+SUMIFS(装备数值!BS$50:BS$101,装备数值!$BG$50:$BG$101,"="&amp;新怪物属性!$CG$2,装备数值!$BH$50:$BH$101,"&lt;="&amp;新怪物属性!$CG89)+SUMIFS(装备数值!BS$50:BS$101,装备数值!$BG$50:$BG$101,"="&amp;新怪物属性!$CH$2,装备数值!$BH$50:$BH$101,"&lt;="&amp;新怪物属性!$CH89)+SUMIFS(装备数值!BS$50:BS$101,装备数值!$BG$50:$BG$101,"="&amp;新怪物属性!$CI$2,装备数值!$BH$50:$BH$101,"&lt;="&amp;新怪物属性!$CI89)+SUMIFS(装备数值!BS$50:BS$101,装备数值!$BG$50:$BG$101,"="&amp;新怪物属性!$CJ$2,装备数值!$BH$50:$BH$101,"&lt;="&amp;新怪物属性!$CJ89)+SUMIFS(装备数值!BS$50:BS$101,装备数值!$BG$50:$BG$101,"="&amp;新怪物属性!$CK$2,装备数值!$BH$50:$BH$101,"&lt;="&amp;新怪物属性!$CK89)+SUMIFS(装备数值!BS$50:BS$101,装备数值!$BG$50:$BG$101,"="&amp;新怪物属性!$CL$2,装备数值!$BH$50:$BH$101,"&lt;="&amp;新怪物属性!$CL89)+SUMIFS(装备数值!BS$50:BS$101,装备数值!$BG$50:$BG$101,"="&amp;新怪物属性!$CM$2,装备数值!$BH$50:$BH$101,"&lt;="&amp;新怪物属性!$CM89)+SUMIFS(装备数值!BS$50:BS$101,装备数值!$BG$50:$BG$101,"="&amp;新怪物属性!$CN$2,装备数值!$BH$50:$BH$101,"&lt;="&amp;新怪物属性!$CN89)+SUMIFS(装备数值!BS$50:BS$101,装备数值!$BG$50:$BG$101,"="&amp;新怪物属性!$CO$2,装备数值!$BH$50:$BH$101,"&lt;="&amp;新怪物属性!$CO89)+SUMIFS(装备数值!BS$50:BS$101,装备数值!$BG$50:$BG$101,"="&amp;新怪物属性!$CP$2,装备数值!$BH$50:$BH$101,"&lt;="&amp;新怪物属性!$CP89)+SUMIFS(装备数值!BS$50:BS$101,装备数值!$BG$50:$BG$101,"="&amp;新怪物属性!$CQ$2,装备数值!$BH$50:$BH$101,"&lt;="&amp;新怪物属性!$CQ89)+SUMIFS(装备数值!BS$50:BS$101,装备数值!$BG$50:$BG$101,"="&amp;新怪物属性!$CR$2,装备数值!$BH$50:$BH$101,"&lt;="&amp;新怪物属性!$CR89)</f>
        <v>1250</v>
      </c>
      <c r="DA89" s="14">
        <f>SUMIFS(装备数值!BT$50:BT$101,装备数值!$BG$50:$BG$101,"="&amp;新怪物属性!$CF$2,装备数值!$BH$50:$BH$101,"&lt;="&amp;新怪物属性!$CF89)+SUMIFS(装备数值!BT$50:BT$101,装备数值!$BG$50:$BG$101,"="&amp;新怪物属性!$CG$2,装备数值!$BH$50:$BH$101,"&lt;="&amp;新怪物属性!$CG89)+SUMIFS(装备数值!BT$50:BT$101,装备数值!$BG$50:$BG$101,"="&amp;新怪物属性!$CH$2,装备数值!$BH$50:$BH$101,"&lt;="&amp;新怪物属性!$CH89)+SUMIFS(装备数值!BT$50:BT$101,装备数值!$BG$50:$BG$101,"="&amp;新怪物属性!$CI$2,装备数值!$BH$50:$BH$101,"&lt;="&amp;新怪物属性!$CI89)+SUMIFS(装备数值!BT$50:BT$101,装备数值!$BG$50:$BG$101,"="&amp;新怪物属性!$CJ$2,装备数值!$BH$50:$BH$101,"&lt;="&amp;新怪物属性!$CJ89)+SUMIFS(装备数值!BT$50:BT$101,装备数值!$BG$50:$BG$101,"="&amp;新怪物属性!$CK$2,装备数值!$BH$50:$BH$101,"&lt;="&amp;新怪物属性!$CK89)+SUMIFS(装备数值!BT$50:BT$101,装备数值!$BG$50:$BG$101,"="&amp;新怪物属性!$CL$2,装备数值!$BH$50:$BH$101,"&lt;="&amp;新怪物属性!$CL89)+SUMIFS(装备数值!BT$50:BT$101,装备数值!$BG$50:$BG$101,"="&amp;新怪物属性!$CM$2,装备数值!$BH$50:$BH$101,"&lt;="&amp;新怪物属性!$CM89)+SUMIFS(装备数值!BT$50:BT$101,装备数值!$BG$50:$BG$101,"="&amp;新怪物属性!$CN$2,装备数值!$BH$50:$BH$101,"&lt;="&amp;新怪物属性!$CN89)+SUMIFS(装备数值!BT$50:BT$101,装备数值!$BG$50:$BG$101,"="&amp;新怪物属性!$CO$2,装备数值!$BH$50:$BH$101,"&lt;="&amp;新怪物属性!$CO89)+SUMIFS(装备数值!BT$50:BT$101,装备数值!$BG$50:$BG$101,"="&amp;新怪物属性!$CP$2,装备数值!$BH$50:$BH$101,"&lt;="&amp;新怪物属性!$CP89)+SUMIFS(装备数值!BT$50:BT$101,装备数值!$BG$50:$BG$101,"="&amp;新怪物属性!$CQ$2,装备数值!$BH$50:$BH$101,"&lt;="&amp;新怪物属性!$CQ89)+SUMIFS(装备数值!BT$50:BT$101,装备数值!$BG$50:$BG$101,"="&amp;新怪物属性!$CR$2,装备数值!$BH$50:$BH$101,"&lt;="&amp;新怪物属性!$CR89)</f>
        <v>1250</v>
      </c>
      <c r="DB89" s="14">
        <f>SUMIFS(装备数值!BU$50:BU$101,装备数值!$BG$50:$BG$101,"="&amp;新怪物属性!$CF$2,装备数值!$BH$50:$BH$101,"&lt;="&amp;新怪物属性!$CF89)+SUMIFS(装备数值!BU$50:BU$101,装备数值!$BG$50:$BG$101,"="&amp;新怪物属性!$CG$2,装备数值!$BH$50:$BH$101,"&lt;="&amp;新怪物属性!$CG89)+SUMIFS(装备数值!BU$50:BU$101,装备数值!$BG$50:$BG$101,"="&amp;新怪物属性!$CH$2,装备数值!$BH$50:$BH$101,"&lt;="&amp;新怪物属性!$CH89)+SUMIFS(装备数值!BU$50:BU$101,装备数值!$BG$50:$BG$101,"="&amp;新怪物属性!$CI$2,装备数值!$BH$50:$BH$101,"&lt;="&amp;新怪物属性!$CI89)+SUMIFS(装备数值!BU$50:BU$101,装备数值!$BG$50:$BG$101,"="&amp;新怪物属性!$CJ$2,装备数值!$BH$50:$BH$101,"&lt;="&amp;新怪物属性!$CJ89)+SUMIFS(装备数值!BU$50:BU$101,装备数值!$BG$50:$BG$101,"="&amp;新怪物属性!$CK$2,装备数值!$BH$50:$BH$101,"&lt;="&amp;新怪物属性!$CK89)+SUMIFS(装备数值!BU$50:BU$101,装备数值!$BG$50:$BG$101,"="&amp;新怪物属性!$CL$2,装备数值!$BH$50:$BH$101,"&lt;="&amp;新怪物属性!$CL89)+SUMIFS(装备数值!BU$50:BU$101,装备数值!$BG$50:$BG$101,"="&amp;新怪物属性!$CM$2,装备数值!$BH$50:$BH$101,"&lt;="&amp;新怪物属性!$CM89)+SUMIFS(装备数值!BU$50:BU$101,装备数值!$BG$50:$BG$101,"="&amp;新怪物属性!$CN$2,装备数值!$BH$50:$BH$101,"&lt;="&amp;新怪物属性!$CN89)+SUMIFS(装备数值!BU$50:BU$101,装备数值!$BG$50:$BG$101,"="&amp;新怪物属性!$CO$2,装备数值!$BH$50:$BH$101,"&lt;="&amp;新怪物属性!$CO89)+SUMIFS(装备数值!BU$50:BU$101,装备数值!$BG$50:$BG$101,"="&amp;新怪物属性!$CP$2,装备数值!$BH$50:$BH$101,"&lt;="&amp;新怪物属性!$CP89)+SUMIFS(装备数值!BU$50:BU$101,装备数值!$BG$50:$BG$101,"="&amp;新怪物属性!$CQ$2,装备数值!$BH$50:$BH$101,"&lt;="&amp;新怪物属性!$CQ89)+SUMIFS(装备数值!BU$50:BU$101,装备数值!$BG$50:$BG$101,"="&amp;新怪物属性!$CR$2,装备数值!$BH$50:$BH$101,"&lt;="&amp;新怪物属性!$CR89)</f>
        <v>0.15000000000000002</v>
      </c>
      <c r="DC89" s="14">
        <f>SUMIFS(装备数值!BV$50:BV$101,装备数值!$BG$50:$BG$101,"="&amp;新怪物属性!$CF$2,装备数值!$BH$50:$BH$101,"&lt;="&amp;新怪物属性!$CF89)+SUMIFS(装备数值!BV$50:BV$101,装备数值!$BG$50:$BG$101,"="&amp;新怪物属性!$CG$2,装备数值!$BH$50:$BH$101,"&lt;="&amp;新怪物属性!$CG89)+SUMIFS(装备数值!BV$50:BV$101,装备数值!$BG$50:$BG$101,"="&amp;新怪物属性!$CH$2,装备数值!$BH$50:$BH$101,"&lt;="&amp;新怪物属性!$CH89)+SUMIFS(装备数值!BV$50:BV$101,装备数值!$BG$50:$BG$101,"="&amp;新怪物属性!$CI$2,装备数值!$BH$50:$BH$101,"&lt;="&amp;新怪物属性!$CI89)+SUMIFS(装备数值!BV$50:BV$101,装备数值!$BG$50:$BG$101,"="&amp;新怪物属性!$CJ$2,装备数值!$BH$50:$BH$101,"&lt;="&amp;新怪物属性!$CJ89)+SUMIFS(装备数值!BV$50:BV$101,装备数值!$BG$50:$BG$101,"="&amp;新怪物属性!$CK$2,装备数值!$BH$50:$BH$101,"&lt;="&amp;新怪物属性!$CK89)+SUMIFS(装备数值!BV$50:BV$101,装备数值!$BG$50:$BG$101,"="&amp;新怪物属性!$CL$2,装备数值!$BH$50:$BH$101,"&lt;="&amp;新怪物属性!$CL89)+SUMIFS(装备数值!BV$50:BV$101,装备数值!$BG$50:$BG$101,"="&amp;新怪物属性!$CM$2,装备数值!$BH$50:$BH$101,"&lt;="&amp;新怪物属性!$CM89)+SUMIFS(装备数值!BV$50:BV$101,装备数值!$BG$50:$BG$101,"="&amp;新怪物属性!$CN$2,装备数值!$BH$50:$BH$101,"&lt;="&amp;新怪物属性!$CN89)+SUMIFS(装备数值!BV$50:BV$101,装备数值!$BG$50:$BG$101,"="&amp;新怪物属性!$CO$2,装备数值!$BH$50:$BH$101,"&lt;="&amp;新怪物属性!$CO89)+SUMIFS(装备数值!BV$50:BV$101,装备数值!$BG$50:$BG$101,"="&amp;新怪物属性!$CP$2,装备数值!$BH$50:$BH$101,"&lt;="&amp;新怪物属性!$CP89)+SUMIFS(装备数值!BV$50:BV$101,装备数值!$BG$50:$BG$101,"="&amp;新怪物属性!$CQ$2,装备数值!$BH$50:$BH$101,"&lt;="&amp;新怪物属性!$CQ89)+SUMIFS(装备数值!BV$50:BV$101,装备数值!$BG$50:$BG$101,"="&amp;新怪物属性!$CR$2,装备数值!$BH$50:$BH$101,"&lt;="&amp;新怪物属性!$CR89)</f>
        <v>0.15000000000000002</v>
      </c>
      <c r="DD89" s="14">
        <f>SUMIFS(装备数值!BW$50:BW$101,装备数值!$BG$50:$BG$101,"="&amp;新怪物属性!$CF$2,装备数值!$BH$50:$BH$101,"&lt;="&amp;新怪物属性!$CF89)+SUMIFS(装备数值!BW$50:BW$101,装备数值!$BG$50:$BG$101,"="&amp;新怪物属性!$CG$2,装备数值!$BH$50:$BH$101,"&lt;="&amp;新怪物属性!$CG89)+SUMIFS(装备数值!BW$50:BW$101,装备数值!$BG$50:$BG$101,"="&amp;新怪物属性!$CH$2,装备数值!$BH$50:$BH$101,"&lt;="&amp;新怪物属性!$CH89)+SUMIFS(装备数值!BW$50:BW$101,装备数值!$BG$50:$BG$101,"="&amp;新怪物属性!$CI$2,装备数值!$BH$50:$BH$101,"&lt;="&amp;新怪物属性!$CI89)+SUMIFS(装备数值!BW$50:BW$101,装备数值!$BG$50:$BG$101,"="&amp;新怪物属性!$CJ$2,装备数值!$BH$50:$BH$101,"&lt;="&amp;新怪物属性!$CJ89)+SUMIFS(装备数值!BW$50:BW$101,装备数值!$BG$50:$BG$101,"="&amp;新怪物属性!$CK$2,装备数值!$BH$50:$BH$101,"&lt;="&amp;新怪物属性!$CK89)+SUMIFS(装备数值!BW$50:BW$101,装备数值!$BG$50:$BG$101,"="&amp;新怪物属性!$CL$2,装备数值!$BH$50:$BH$101,"&lt;="&amp;新怪物属性!$CL89)+SUMIFS(装备数值!BW$50:BW$101,装备数值!$BG$50:$BG$101,"="&amp;新怪物属性!$CM$2,装备数值!$BH$50:$BH$101,"&lt;="&amp;新怪物属性!$CM89)+SUMIFS(装备数值!BW$50:BW$101,装备数值!$BG$50:$BG$101,"="&amp;新怪物属性!$CN$2,装备数值!$BH$50:$BH$101,"&lt;="&amp;新怪物属性!$CN89)+SUMIFS(装备数值!BW$50:BW$101,装备数值!$BG$50:$BG$101,"="&amp;新怪物属性!$CO$2,装备数值!$BH$50:$BH$101,"&lt;="&amp;新怪物属性!$CO89)+SUMIFS(装备数值!BW$50:BW$101,装备数值!$BG$50:$BG$101,"="&amp;新怪物属性!$CP$2,装备数值!$BH$50:$BH$101,"&lt;="&amp;新怪物属性!$CP89)+SUMIFS(装备数值!BW$50:BW$101,装备数值!$BG$50:$BG$101,"="&amp;新怪物属性!$CQ$2,装备数值!$BH$50:$BH$101,"&lt;="&amp;新怪物属性!$CQ89)+SUMIFS(装备数值!BW$50:BW$101,装备数值!$BG$50:$BG$101,"="&amp;新怪物属性!$CR$2,装备数值!$BH$50:$BH$101,"&lt;="&amp;新怪物属性!$CR89)</f>
        <v>0</v>
      </c>
      <c r="DE89" s="14">
        <f>SUMIFS(装备数值!BX$50:BX$101,装备数值!$BG$50:$BG$101,"="&amp;新怪物属性!$CF$2,装备数值!$BH$50:$BH$101,"&lt;="&amp;新怪物属性!$CF89)+SUMIFS(装备数值!BX$50:BX$101,装备数值!$BG$50:$BG$101,"="&amp;新怪物属性!$CG$2,装备数值!$BH$50:$BH$101,"&lt;="&amp;新怪物属性!$CG89)+SUMIFS(装备数值!BX$50:BX$101,装备数值!$BG$50:$BG$101,"="&amp;新怪物属性!$CH$2,装备数值!$BH$50:$BH$101,"&lt;="&amp;新怪物属性!$CH89)+SUMIFS(装备数值!BX$50:BX$101,装备数值!$BG$50:$BG$101,"="&amp;新怪物属性!$CI$2,装备数值!$BH$50:$BH$101,"&lt;="&amp;新怪物属性!$CI89)+SUMIFS(装备数值!BX$50:BX$101,装备数值!$BG$50:$BG$101,"="&amp;新怪物属性!$CJ$2,装备数值!$BH$50:$BH$101,"&lt;="&amp;新怪物属性!$CJ89)+SUMIFS(装备数值!BX$50:BX$101,装备数值!$BG$50:$BG$101,"="&amp;新怪物属性!$CK$2,装备数值!$BH$50:$BH$101,"&lt;="&amp;新怪物属性!$CK89)+SUMIFS(装备数值!BX$50:BX$101,装备数值!$BG$50:$BG$101,"="&amp;新怪物属性!$CL$2,装备数值!$BH$50:$BH$101,"&lt;="&amp;新怪物属性!$CL89)+SUMIFS(装备数值!BX$50:BX$101,装备数值!$BG$50:$BG$101,"="&amp;新怪物属性!$CM$2,装备数值!$BH$50:$BH$101,"&lt;="&amp;新怪物属性!$CM89)+SUMIFS(装备数值!BX$50:BX$101,装备数值!$BG$50:$BG$101,"="&amp;新怪物属性!$CN$2,装备数值!$BH$50:$BH$101,"&lt;="&amp;新怪物属性!$CN89)+SUMIFS(装备数值!BX$50:BX$101,装备数值!$BG$50:$BG$101,"="&amp;新怪物属性!$CO$2,装备数值!$BH$50:$BH$101,"&lt;="&amp;新怪物属性!$CO89)+SUMIFS(装备数值!BX$50:BX$101,装备数值!$BG$50:$BG$101,"="&amp;新怪物属性!$CP$2,装备数值!$BH$50:$BH$101,"&lt;="&amp;新怪物属性!$CP89)+SUMIFS(装备数值!BX$50:BX$101,装备数值!$BG$50:$BG$101,"="&amp;新怪物属性!$CQ$2,装备数值!$BH$50:$BH$101,"&lt;="&amp;新怪物属性!$CQ89)+SUMIFS(装备数值!BX$50:BX$101,装备数值!$BG$50:$BG$101,"="&amp;新怪物属性!$CR$2,装备数值!$BH$50:$BH$101,"&lt;="&amp;新怪物属性!$CR89)</f>
        <v>0</v>
      </c>
      <c r="DH89" s="14">
        <f>INDEX(装备数值!$I$13:$M$116,新怪物属性!$P89*8+1,DH$2)*$X89+INDEX(装备数值!$I$13:$M$116,新怪物属性!$Q89*8+2,DH$2)*$Y89+INDEX(装备数值!$I$13:$M$116,新怪物属性!$S89*8+3,DH$2)*$Z89+INDEX(装备数值!$I$13:$M$116,新怪物属性!$R89*8+4,DH$2)*$AA89+INDEX(装备数值!$I$13:$M$116,新怪物属性!$T89*8+5,DH$2)*$AB89+INDEX(装备数值!$I$13:$M$116,新怪物属性!$U89*8+6,DH$2)*$AC89+INDEX(装备数值!$I$13:$M$116,新怪物属性!$V89*8+7,DH$2)*$AD89+INDEX(装备数值!$I$13:$M$116,新怪物属性!$W89*8+8,DH$2)*$AE89</f>
        <v>145600</v>
      </c>
      <c r="DI89" s="14">
        <f>INDEX(装备数值!$I$13:$M$116,新怪物属性!$P89*8+1,DI$2)*$X89+INDEX(装备数值!$I$13:$M$116,新怪物属性!$Q89*8+2,DI$2)*$Y89+INDEX(装备数值!$I$13:$M$116,新怪物属性!$S89*8+3,DI$2)*$Z89+INDEX(装备数值!$I$13:$M$116,新怪物属性!$R89*8+4,DI$2)*$AA89+INDEX(装备数值!$I$13:$M$116,新怪物属性!$T89*8+5,DI$2)*$AB89+INDEX(装备数值!$I$13:$M$116,新怪物属性!$U89*8+6,DI$2)*$AC89+INDEX(装备数值!$I$13:$M$116,新怪物属性!$V89*8+7,DI$2)*$AD89+INDEX(装备数值!$I$13:$M$116,新怪物属性!$W89*8+8,DI$2)*$AE89</f>
        <v>1092000</v>
      </c>
      <c r="DJ89" s="14">
        <f>INDEX(装备数值!$I$13:$M$116,新怪物属性!$P89*8+1,DJ$2)*$X89+INDEX(装备数值!$I$13:$M$116,新怪物属性!$Q89*8+2,DJ$2)*$Y89+INDEX(装备数值!$I$13:$M$116,新怪物属性!$S89*8+3,DJ$2)*$Z89+INDEX(装备数值!$I$13:$M$116,新怪物属性!$R89*8+4,DJ$2)*$AA89+INDEX(装备数值!$I$13:$M$116,新怪物属性!$T89*8+5,DJ$2)*$AB89+INDEX(装备数值!$I$13:$M$116,新怪物属性!$U89*8+6,DJ$2)*$AC89+INDEX(装备数值!$I$13:$M$116,新怪物属性!$V89*8+7,DJ$2)*$AD89+INDEX(装备数值!$I$13:$M$116,新怪物属性!$W89*8+8,DJ$2)*$AE89</f>
        <v>72800</v>
      </c>
      <c r="DK89" s="14">
        <f>INDEX(装备数值!$I$13:$M$116,新怪物属性!$P89*8+1,DK$2)*$X89+INDEX(装备数值!$I$13:$M$116,新怪物属性!$Q89*8+2,DK$2)*$Y89+INDEX(装备数值!$I$13:$M$116,新怪物属性!$S89*8+3,DK$2)*$Z89+INDEX(装备数值!$I$13:$M$116,新怪物属性!$R89*8+4,DK$2)*$AA89+INDEX(装备数值!$I$13:$M$116,新怪物属性!$T89*8+5,DK$2)*$AB89+INDEX(装备数值!$I$13:$M$116,新怪物属性!$U89*8+6,DK$2)*$AC89+INDEX(装备数值!$I$13:$M$116,新怪物属性!$V89*8+7,DK$2)*$AD89+INDEX(装备数值!$I$13:$M$116,新怪物属性!$W89*8+8,DK$2)*$AE89</f>
        <v>1456000</v>
      </c>
      <c r="DL89" s="14">
        <f>INDEX(装备数值!$I$13:$M$116,新怪物属性!$P89*8+1,DL$2)*$X89+INDEX(装备数值!$I$13:$M$116,新怪物属性!$Q89*8+2,DL$2)*$Y89+INDEX(装备数值!$I$13:$M$116,新怪物属性!$S89*8+3,DL$2)*$Z89+INDEX(装备数值!$I$13:$M$116,新怪物属性!$R89*8+4,DL$2)*$AA89+INDEX(装备数值!$I$13:$M$116,新怪物属性!$T89*8+5,DL$2)*$AB89+INDEX(装备数值!$I$13:$M$116,新怪物属性!$U89*8+6,DL$2)*$AC89+INDEX(装备数值!$I$13:$M$116,新怪物属性!$V89*8+7,DL$2)*$AD89+INDEX(装备数值!$I$13:$M$116,新怪物属性!$W89*8+8,DL$2)*$AE89</f>
        <v>28080</v>
      </c>
      <c r="DO89" s="14">
        <f>INDEX(装备数值!$X$13:$AH$116,$P89*8+1,DO$2)*$AF89+INDEX(装备数值!$X$13:$AH$116,$Q89*8+2,DO$2)*$AG89+INDEX(装备数值!$X$13:$AH$116,$S89*8+3,DO$2)*$AH89+INDEX(装备数值!$X$13:$AH$116,$R89*8+4,DO$2)*$AI89+INDEX(装备数值!$X$13:$AH$116,$T89*8+5,DO$2)*$AJ89+INDEX(装备数值!$X$13:$AH$116,$U89*8+6,DO$2)*$AK89+INDEX(装备数值!$X$13:$AH$116,$V89*8+7,DO$2)*$AL89+INDEX(装备数值!$X$13:$AH$116,$W89*8+8,DO$2)*$AM89</f>
        <v>49000</v>
      </c>
      <c r="DP89" s="14">
        <f>INDEX(装备数值!$X$13:$AH$116,$P89*8+1,DP$2)*$AF89+INDEX(装备数值!$X$13:$AH$116,$Q89*8+2,DP$2)*$AG89+INDEX(装备数值!$X$13:$AH$116,$S89*8+3,DP$2)*$AH89+INDEX(装备数值!$X$13:$AH$116,$R89*8+4,DP$2)*$AI89+INDEX(装备数值!$X$13:$AH$116,$T89*8+5,DP$2)*$AJ89+INDEX(装备数值!$X$13:$AH$116,$U89*8+6,DP$2)*$AK89+INDEX(装备数值!$X$13:$AH$116,$V89*8+7,DP$2)*$AL89+INDEX(装备数值!$X$13:$AH$116,$W89*8+8,DP$2)*$AM89</f>
        <v>362250</v>
      </c>
      <c r="DQ89" s="14">
        <f>INDEX(装备数值!$X$13:$AH$116,$P89*8+1,DQ$2)*$AF89+INDEX(装备数值!$X$13:$AH$116,$Q89*8+2,DQ$2)*$AG89+INDEX(装备数值!$X$13:$AH$116,$S89*8+3,DQ$2)*$AH89+INDEX(装备数值!$X$13:$AH$116,$R89*8+4,DQ$2)*$AI89+INDEX(装备数值!$X$13:$AH$116,$T89*8+5,DQ$2)*$AJ89+INDEX(装备数值!$X$13:$AH$116,$U89*8+6,DQ$2)*$AK89+INDEX(装备数值!$X$13:$AH$116,$V89*8+7,DQ$2)*$AL89+INDEX(装备数值!$X$13:$AH$116,$W89*8+8,DQ$2)*$AM89</f>
        <v>23800</v>
      </c>
      <c r="DR89" s="14">
        <f>INDEX(装备数值!$X$13:$AH$116,$P89*8+1,DR$2)*$AF89+INDEX(装备数值!$X$13:$AH$116,$Q89*8+2,DR$2)*$AG89+INDEX(装备数值!$X$13:$AH$116,$S89*8+3,DR$2)*$AH89+INDEX(装备数值!$X$13:$AH$116,$R89*8+4,DR$2)*$AI89+INDEX(装备数值!$X$13:$AH$116,$T89*8+5,DR$2)*$AJ89+INDEX(装备数值!$X$13:$AH$116,$U89*8+6,DR$2)*$AK89+INDEX(装备数值!$X$13:$AH$116,$V89*8+7,DR$2)*$AL89+INDEX(装备数值!$X$13:$AH$116,$W89*8+8,DR$2)*$AM89</f>
        <v>490000</v>
      </c>
      <c r="DS89" s="14">
        <f>INDEX(装备数值!$X$13:$AH$116,$P89*8+1,DS$2)*$AF89+INDEX(装备数值!$X$13:$AH$116,$Q89*8+2,DS$2)*$AG89+INDEX(装备数值!$X$13:$AH$116,$S89*8+3,DS$2)*$AH89+INDEX(装备数值!$X$13:$AH$116,$R89*8+4,DS$2)*$AI89+INDEX(装备数值!$X$13:$AH$116,$T89*8+5,DS$2)*$AJ89+INDEX(装备数值!$X$13:$AH$116,$U89*8+6,DS$2)*$AK89+INDEX(装备数值!$X$13:$AH$116,$V89*8+7,DS$2)*$AL89+INDEX(装备数值!$X$13:$AH$116,$W89*8+8,DS$2)*$AM89</f>
        <v>9520</v>
      </c>
      <c r="DT89" s="14">
        <f>INDEX(装备数值!$X$13:$AH$116,$P89*8+1,DT$2)*$AF89+INDEX(装备数值!$X$13:$AH$116,$Q89*8+2,DT$2)*$AG89+INDEX(装备数值!$X$13:$AH$116,$S89*8+3,DT$2)*$AH89+INDEX(装备数值!$X$13:$AH$116,$R89*8+4,DT$2)*$AI89+INDEX(装备数值!$X$13:$AH$116,$T89*8+5,DT$2)*$AJ89+INDEX(装备数值!$X$13:$AH$116,$U89*8+6,DT$2)*$AK89+INDEX(装备数值!$X$13:$AH$116,$V89*8+7,DT$2)*$AL89+INDEX(装备数值!$X$13:$AH$116,$W89*8+8,DT$2)*$AM89</f>
        <v>36050</v>
      </c>
      <c r="DU89" s="14">
        <f>INDEX(装备数值!$X$13:$AH$116,$P89*8+1,DU$2)*$AF89+INDEX(装备数值!$X$13:$AH$116,$Q89*8+2,DU$2)*$AG89+INDEX(装备数值!$X$13:$AH$116,$S89*8+3,DU$2)*$AH89+INDEX(装备数值!$X$13:$AH$116,$R89*8+4,DU$2)*$AI89+INDEX(装备数值!$X$13:$AH$116,$T89*8+5,DU$2)*$AJ89+INDEX(装备数值!$X$13:$AH$116,$U89*8+6,DU$2)*$AK89+INDEX(装备数值!$X$13:$AH$116,$V89*8+7,DU$2)*$AL89+INDEX(装备数值!$X$13:$AH$116,$W89*8+8,DU$2)*$AM89</f>
        <v>35700</v>
      </c>
      <c r="DV89" s="14">
        <f>INDEX(装备数值!$X$13:$AH$116,$P89*8+1,DV$2)*$AF89+INDEX(装备数值!$X$13:$AH$116,$Q89*8+2,DV$2)*$AG89+INDEX(装备数值!$X$13:$AH$116,$S89*8+3,DV$2)*$AH89+INDEX(装备数值!$X$13:$AH$116,$R89*8+4,DV$2)*$AI89+INDEX(装备数值!$X$13:$AH$116,$T89*8+5,DV$2)*$AJ89+INDEX(装备数值!$X$13:$AH$116,$U89*8+6,DV$2)*$AK89+INDEX(装备数值!$X$13:$AH$116,$V89*8+7,DV$2)*$AL89+INDEX(装备数值!$X$13:$AH$116,$W89*8+8,DV$2)*$AM89</f>
        <v>36050</v>
      </c>
      <c r="DW89" s="14">
        <f>INDEX(装备数值!$X$13:$AH$116,$P89*8+1,DW$2)*$AF89+INDEX(装备数值!$X$13:$AH$116,$Q89*8+2,DW$2)*$AG89+INDEX(装备数值!$X$13:$AH$116,$S89*8+3,DW$2)*$AH89+INDEX(装备数值!$X$13:$AH$116,$R89*8+4,DW$2)*$AI89+INDEX(装备数值!$X$13:$AH$116,$T89*8+5,DW$2)*$AJ89+INDEX(装备数值!$X$13:$AH$116,$U89*8+6,DW$2)*$AK89+INDEX(装备数值!$X$13:$AH$116,$V89*8+7,DW$2)*$AL89+INDEX(装备数值!$X$13:$AH$116,$W89*8+8,DW$2)*$AM89</f>
        <v>35700</v>
      </c>
      <c r="DX89" s="14">
        <f>INDEX(装备数值!$X$13:$AH$116,$P89*8+1,DX$2)*$AF89+INDEX(装备数值!$X$13:$AH$116,$Q89*8+2,DX$2)*$AG89+INDEX(装备数值!$X$13:$AH$116,$S89*8+3,DX$2)*$AH89+INDEX(装备数值!$X$13:$AH$116,$R89*8+4,DX$2)*$AI89+INDEX(装备数值!$X$13:$AH$116,$T89*8+5,DX$2)*$AJ89+INDEX(装备数值!$X$13:$AH$116,$U89*8+6,DX$2)*$AK89+INDEX(装备数值!$X$13:$AH$116,$V89*8+7,DX$2)*$AL89+INDEX(装备数值!$X$13:$AH$116,$W89*8+8,DX$2)*$AM89</f>
        <v>70</v>
      </c>
      <c r="DY89" s="14">
        <f>INDEX(装备数值!$X$13:$AH$116,$P89*8+1,DY$2)*$AF89+INDEX(装备数值!$X$13:$AH$116,$Q89*8+2,DY$2)*$AG89+INDEX(装备数值!$X$13:$AH$116,$S89*8+3,DY$2)*$AH89+INDEX(装备数值!$X$13:$AH$116,$R89*8+4,DY$2)*$AI89+INDEX(装备数值!$X$13:$AH$116,$T89*8+5,DY$2)*$AJ89+INDEX(装备数值!$X$13:$AH$116,$U89*8+6,DY$2)*$AK89+INDEX(装备数值!$X$13:$AH$116,$V89*8+7,DY$2)*$AL89+INDEX(装备数值!$X$13:$AH$116,$W89*8+8,DY$2)*$AM89</f>
        <v>70</v>
      </c>
      <c r="EA89" s="14">
        <f>INDEX(装备数值!$AN$17:$AN$117,MATCH(MIN($X89:$AE89),装备数值!$AO$17:$AO$117,1))</f>
        <v>52</v>
      </c>
      <c r="EB89" s="14">
        <f>IF(COUNTIF($P89:$W89,"&gt;"&amp;0)=8,INDEX(装备数值!AR$17:AR$117,$EA89+1),0)</f>
        <v>22880</v>
      </c>
      <c r="EC89" s="14">
        <f>IF(COUNTIF($P89:$W89,"&gt;"&amp;0)=8,INDEX(装备数值!AS$17:AS$117,$EA89+1),0)</f>
        <v>171600</v>
      </c>
      <c r="ED89" s="14">
        <f>IF(COUNTIF($P89:$W89,"&gt;"&amp;0)=8,INDEX(装备数值!AT$17:AT$117,$EA89+1),0)</f>
        <v>11440</v>
      </c>
      <c r="EE89" s="14">
        <f>IF(COUNTIF($P89:$W89,"&gt;"&amp;0)=8,INDEX(装备数值!AU$17:AU$117,$EA89+1),0)</f>
        <v>228800</v>
      </c>
      <c r="EF89" s="14">
        <f>IF(COUNTIF($P89:$W89,"&gt;"&amp;0)=8,INDEX(装备数值!AV$17:AV$117,$EA89+1),0)</f>
        <v>4472</v>
      </c>
      <c r="EH89" s="14">
        <f>INDEX(装备数值!$AY$17:$AY$77,MATCH(新怪物属性!AF89,装备数值!$AZ$17:$AZ$77,1))</f>
        <v>35</v>
      </c>
      <c r="EI89" s="26">
        <f>INDEX(装备数值!BA$17:BA$77,新怪物属性!EH89+1)</f>
        <v>0.625</v>
      </c>
      <c r="EJ89" s="26">
        <f>INDEX(装备数值!BA$17:BA$77,新怪物属性!EH89+1)</f>
        <v>0.625</v>
      </c>
      <c r="EL89" s="14">
        <f t="shared" si="144"/>
        <v>26</v>
      </c>
      <c r="EM89" s="14">
        <f>VLOOKUP(EL89,军阶与晶片数值!$W$6:$X$27,2)</f>
        <v>6</v>
      </c>
      <c r="EN89" s="14">
        <f>INDEX(军阶与晶片数值!Y$6:Y$27,$EM89+1)</f>
        <v>550</v>
      </c>
      <c r="EO89" s="14">
        <f>INDEX(军阶与晶片数值!Z$6:Z$27,$EM89+1)</f>
        <v>550</v>
      </c>
      <c r="EP89" s="14">
        <f>INDEX(军阶与晶片数值!AA$6:AA$27,$EM89+1)</f>
        <v>550</v>
      </c>
      <c r="EQ89" s="14">
        <f>INDEX(军阶与晶片数值!AB$6:AB$27,$EM89+1)</f>
        <v>550</v>
      </c>
      <c r="ER89" s="29">
        <f>INDEX(军阶与晶片数值!AC$6:AC$27,$EM89+1)</f>
        <v>35</v>
      </c>
      <c r="ES89" s="29">
        <f>INDEX(军阶与晶片数值!AD$6:AD$27,$EM89+1)</f>
        <v>17.5</v>
      </c>
      <c r="EU89" s="26">
        <f>INDEX(军阶与晶片数值!I$6:I$16,AN89+1)</f>
        <v>0.15</v>
      </c>
      <c r="EV89" s="26">
        <f>INDEX(军阶与晶片数值!M$6:M$16,AO89+1)</f>
        <v>0.15</v>
      </c>
      <c r="EW89" s="26">
        <f>INDEX(军阶与晶片数值!J$6:J$16,AP89+1)</f>
        <v>0.15</v>
      </c>
      <c r="EX89" s="26">
        <f>INDEX(军阶与晶片数值!K$6:K$16,AQ89+1)</f>
        <v>0.3</v>
      </c>
      <c r="EY89" s="26">
        <f>INDEX(军阶与晶片数值!L$6:L$16,AR89+1)</f>
        <v>0.3</v>
      </c>
      <c r="EZ89" s="28">
        <f>INDEX(军阶与晶片数值!N$6:N$16,AS89+1)</f>
        <v>0</v>
      </c>
      <c r="FA89" s="28">
        <f>INDEX(军阶与晶片数值!O$6:O$16,AT89+1)</f>
        <v>0</v>
      </c>
      <c r="FB89" s="28">
        <f>INDEX(军阶与晶片数值!P$6:P$16,AU89+1)</f>
        <v>0</v>
      </c>
      <c r="FC89" s="28">
        <f>INDEX(军阶与晶片数值!Q$6:Q$16,AV89+1)</f>
        <v>0</v>
      </c>
      <c r="FD89" s="26">
        <f>INDEX(军阶与晶片数值!R$6:R$16,AW89+1)</f>
        <v>0.13</v>
      </c>
      <c r="FE89" s="26">
        <f>INDEX(军阶与晶片数值!S$6:S$16,AX89+1)</f>
        <v>0.13</v>
      </c>
      <c r="FF89" s="26">
        <f>INDEX(军阶与晶片数值!T$6:T$16,AY89+1)</f>
        <v>0</v>
      </c>
      <c r="FG89" s="26">
        <f>INDEX(军阶与晶片数值!U$6:U$16,AZ89+1)</f>
        <v>0</v>
      </c>
      <c r="FI89" s="26">
        <f>INDEX(军阶与晶片数值!$C$6:$C$36,新怪物属性!$BA89+1)</f>
        <v>0.95</v>
      </c>
      <c r="FJ89" s="26">
        <f>INDEX(军阶与晶片数值!$C$6:$C$36,新怪物属性!$BA89+1)</f>
        <v>0.95</v>
      </c>
      <c r="FK89" s="26">
        <f>INDEX(军阶与晶片数值!$C$6:$C$36,新怪物属性!$BA89+1)</f>
        <v>0.95</v>
      </c>
      <c r="FL89" s="26">
        <f>INDEX(军阶与晶片数值!$C$6:$C$36,新怪物属性!$BA89+1)</f>
        <v>0.95</v>
      </c>
      <c r="FM89" s="26">
        <f>INDEX(军阶与晶片数值!$C$6:$C$36,新怪物属性!$BA89+1)</f>
        <v>0.95</v>
      </c>
      <c r="FO89" s="14">
        <f>INDEX(战舰突破!$H$6:$H$18,新怪物属性!$J89+1)+INDEX(战舰突破!$H$23:$H$35,新怪物属性!$K89+1)+INDEX(战舰突破!$H$40:$H$52,新怪物属性!$L89+1)</f>
        <v>200</v>
      </c>
      <c r="FP89" s="14">
        <f>INDEX(战舰突破!$I$6:$I$18,新怪物属性!$J89+1)+INDEX(战舰突破!$I$23:$I$35,新怪物属性!$K89+1)+INDEX(战舰突破!$I$40:$I$52,新怪物属性!$L89+1)</f>
        <v>200</v>
      </c>
      <c r="FQ89" s="14">
        <f>INDEX(战舰突破!$J$6:$J$18,新怪物属性!$J89+1)+INDEX(战舰突破!$J$23:$J$35,新怪物属性!$K89+1)+INDEX(战舰突破!$J$40:$J$52,新怪物属性!$L89+1)</f>
        <v>0</v>
      </c>
      <c r="FR89" s="14">
        <f>INDEX(战舰突破!$K$6:$K$18,新怪物属性!$J89+1)+INDEX(战舰突破!$K$23:$K$35,新怪物属性!$K89+1)+INDEX(战舰突破!$K$40:$K$52,新怪物属性!$L89+1)</f>
        <v>0</v>
      </c>
      <c r="FS89" s="14">
        <f>INDEX(战舰突破!$L$6:$L$18,新怪物属性!$J89+1)+INDEX(战舰突破!$L$23:$L$35,新怪物属性!$K89+1)+INDEX(战舰突破!$L$40:$L$52,新怪物属性!$L89+1)</f>
        <v>200</v>
      </c>
      <c r="FT89" s="18">
        <f>INDEX(战舰突破!$N$6:$N$18,新怪物属性!$J89+1)+INDEX(战舰突破!$N$23:$N$35,新怪物属性!$K89+1)+INDEX(战舰突破!$N$40:$N$52,新怪物属性!$L89+1)</f>
        <v>0.25</v>
      </c>
      <c r="FU89" s="18">
        <f>INDEX(战舰突破!$O$6:$O$18,新怪物属性!$J89+1)+INDEX(战舰突破!$O$23:$O$35,新怪物属性!$K89+1)+INDEX(战舰突破!$O$40:$O$52,新怪物属性!$L89+1)</f>
        <v>1.4</v>
      </c>
      <c r="FV89" s="18">
        <f>INDEX(战舰突破!$P$6:$P$18,新怪物属性!$J89+1)+INDEX(战舰突破!$P$23:$P$35,新怪物属性!$K89+1)+INDEX(战舰突破!$P$40:$P$52,新怪物属性!$L89+1)</f>
        <v>0</v>
      </c>
      <c r="FW89" s="18">
        <f>INDEX(战舰突破!$Q$6:$Q$18,新怪物属性!$J89+1)+INDEX(战舰突破!$Q$23:$Q$35,新怪物属性!$K89+1)+INDEX(战舰突破!$Q$40:$Q$52,新怪物属性!$L89+1)</f>
        <v>0.3</v>
      </c>
      <c r="FX89" s="18">
        <f>INDEX(战舰突破!$R$6:$R$18,新怪物属性!$J89+1)+INDEX(战舰突破!$R$23:$R$35,新怪物属性!$K89+1)+INDEX(战舰突破!$R$40:$R$52,新怪物属性!$L89+1)</f>
        <v>0</v>
      </c>
      <c r="FY89" s="18">
        <f>INDEX(战舰突破!$M$6:$M$18,新怪物属性!$J89+1)+INDEX(战舰突破!$M$23:$M$35,新怪物属性!$K89+1)+INDEX(战舰突破!$M$40:$M$52,新怪物属性!$L89+1)</f>
        <v>0.2</v>
      </c>
      <c r="FZ89" s="22">
        <f>INDEX(战舰突破!$W$6:$W$18,新怪物属性!$J89+1)+INDEX(战舰突破!$W$23:$W$35,新怪物属性!$K89+1)+INDEX(战舰突破!$W$40:$W$52,新怪物属性!$L89+1)</f>
        <v>0.5</v>
      </c>
      <c r="GC89" s="14">
        <f>INDEX(战舰突破!$S$6:$S$18,新怪物属性!$J89+1)</f>
        <v>0</v>
      </c>
      <c r="GD89" s="14">
        <f>INDEX(战舰突破!$T$6:$T$18,新怪物属性!$J89+1)</f>
        <v>1.1000000000000001</v>
      </c>
      <c r="GE89" s="14">
        <f>INDEX(战舰突破!$U$6:$U$18,新怪物属性!$J89+1)</f>
        <v>0.1</v>
      </c>
      <c r="GF89" s="14">
        <f>INDEX(战舰突破!$V$6:$V$18,新怪物属性!$J89+1)</f>
        <v>1</v>
      </c>
      <c r="GG89" s="14">
        <f>INDEX(战舰突破!$X$6:$X$18,新怪物属性!$J89+1)</f>
        <v>11</v>
      </c>
      <c r="GI89" s="14">
        <f>INDEX(战舰突破!$S$23:$S$35,新怪物属性!$J89+1)</f>
        <v>0.6</v>
      </c>
      <c r="GJ89" s="14">
        <f>INDEX(战舰突破!$T$23:$T$35,新怪物属性!$J89+1)</f>
        <v>0.55000000000000004</v>
      </c>
      <c r="GK89" s="14">
        <f>INDEX(战舰突破!$U$23:$U$35,新怪物属性!$J89+1)</f>
        <v>0.1</v>
      </c>
      <c r="GL89" s="14">
        <f>INDEX(战舰突破!$V$23:$V$35,新怪物属性!$J89+1)</f>
        <v>2</v>
      </c>
      <c r="GM89" s="14">
        <f>INDEX(战舰突破!$X$23:$X$35,新怪物属性!$J89+1)</f>
        <v>165</v>
      </c>
      <c r="GO89" s="14">
        <f>INDEX(战舰突破!$S$40:$S$52,新怪物属性!$J89+1)</f>
        <v>0.6</v>
      </c>
      <c r="GP89" s="14">
        <f>INDEX(战舰突破!$T$40:$T$52,新怪物属性!$J89+1)</f>
        <v>0.25</v>
      </c>
      <c r="GQ89" s="14">
        <f>INDEX(战舰突破!$U$40:$U$52,新怪物属性!$J89+1)</f>
        <v>0.2</v>
      </c>
      <c r="GR89" s="14">
        <f>INDEX(战舰突破!$V$40:$V$52,新怪物属性!$J89+1)</f>
        <v>1</v>
      </c>
      <c r="GS89" s="14">
        <f>INDEX(战舰突破!$X$40:$X$52,新怪物属性!$J89+1)</f>
        <v>275</v>
      </c>
      <c r="GV89" s="14">
        <v>3</v>
      </c>
      <c r="GW89" s="14">
        <v>34</v>
      </c>
      <c r="GX89" s="14">
        <v>1</v>
      </c>
      <c r="GY89" s="14">
        <v>32</v>
      </c>
      <c r="GZ89" s="14">
        <v>3</v>
      </c>
      <c r="HA89" s="14">
        <v>29</v>
      </c>
      <c r="HB89" s="14">
        <v>1</v>
      </c>
      <c r="HC89" s="14">
        <v>27</v>
      </c>
      <c r="HD89" s="14">
        <v>1</v>
      </c>
      <c r="HE89" s="14">
        <v>11</v>
      </c>
      <c r="HF89" s="14">
        <v>1</v>
      </c>
      <c r="HG89" s="14">
        <v>15</v>
      </c>
      <c r="HH89" s="14">
        <v>0</v>
      </c>
      <c r="HI89" s="14">
        <v>20</v>
      </c>
      <c r="HJ89" s="14">
        <v>1</v>
      </c>
      <c r="HK89" s="14">
        <v>10</v>
      </c>
      <c r="HL89" s="14">
        <v>0</v>
      </c>
      <c r="HM89" s="14">
        <v>0</v>
      </c>
      <c r="HN89" s="14">
        <v>0</v>
      </c>
      <c r="HO89" s="14">
        <v>0</v>
      </c>
      <c r="HP89" s="14">
        <v>0</v>
      </c>
      <c r="HQ89" s="14">
        <v>0</v>
      </c>
      <c r="HR89" s="14">
        <v>0</v>
      </c>
      <c r="HS89" s="14">
        <v>0</v>
      </c>
      <c r="HT89" s="14">
        <v>0</v>
      </c>
      <c r="HU89" s="14">
        <v>0</v>
      </c>
      <c r="HX89" s="14">
        <v>7</v>
      </c>
      <c r="HY89" s="14">
        <v>6</v>
      </c>
      <c r="IB89" s="14">
        <f>IF($GV89=0,0,INDEX(战宠!P$15:P$27,新怪物属性!$GV$3)*(INDEX(战宠!$U$7:$Y$10,1,新怪物属性!$GV89)))*(新怪物属性!$GW89+4)
+IF($GX89=0,0,INDEX(战宠!P$15:P$27,新怪物属性!$GX$3)*(INDEX(战宠!$U$7:$Y$10,1,新怪物属性!$GX89)))*(新怪物属性!$GY89+4)
+IF($GZ89=0,0,INDEX(战宠!P$15:P$27,新怪物属性!$GZ$3)*(INDEX(战宠!$U$7:$Y$10,1,新怪物属性!$GZ89)))*(新怪物属性!$HA89+4)
+IF($HB89=0,0,INDEX(战宠!P$15:P$27,新怪物属性!$HB$3)*(INDEX(战宠!$U$7:$Y$10,1,新怪物属性!$HB89)))*(新怪物属性!$HC89+4)
+IF($HD89=0,0,INDEX(战宠!P$15:P$27,新怪物属性!$HD$3)*(INDEX(战宠!$U$7:$Y$10,1,新怪物属性!$HD89)))*(新怪物属性!$HE89+4)
+IF($HF89=0,0,INDEX(战宠!P$15:P$27,新怪物属性!$HF$3)*(INDEX(战宠!$U$7:$Y$10,1,新怪物属性!$HF89)))*(新怪物属性!$HG89+4)
+IF($HH89=0,0,INDEX(战宠!P$15:P$27,新怪物属性!$HH$3)*(INDEX(战宠!$U$7:$Y$10,1,新怪物属性!$HH89)))*(新怪物属性!$HI89+4)
+IF($HJ89=0,0,INDEX(战宠!P$15:P$27,新怪物属性!$HJ$3)*(INDEX(战宠!$U$7:$Y$10,1,新怪物属性!$HJ89)))*(新怪物属性!$HK89+4)
+IF($HL89=0,0,INDEX(战宠!P$15:P$27,新怪物属性!$HL$3)*(INDEX(战宠!$U$7:$Y$10,1,新怪物属性!$HL89)))*(新怪物属性!$HM89+4)
+IF($HN89=0,0,INDEX(战宠!P$15:P$27,新怪物属性!$HN$3)*(INDEX(战宠!$U$7:$Y$10,1,新怪物属性!$HN89)))*(新怪物属性!$HO89+4)
+IF($HP89=0,0,INDEX(战宠!P$15:P$27,新怪物属性!$HP$3)*(INDEX(战宠!$U$7:$Y$10,1,新怪物属性!$HP89)))*(新怪物属性!$HQ89+4)
+IF($HR89=0,0,INDEX(战宠!P$15:P$27,新怪物属性!$HR$3)*(INDEX(战宠!$U$7:$Y$10,1,新怪物属性!$HR89)))*(新怪物属性!$HS89+4)
+IF($HT89=0,0,INDEX(战宠!P$15:P$27,新怪物属性!$HT$3)*(INDEX(战宠!$U$7:$Y$10,1,新怪物属性!$HT89)))*(新怪物属性!$HU89+4)</f>
        <v>222800</v>
      </c>
      <c r="IC89" s="14">
        <f>IF($GV89=0,0,INDEX(战宠!Q$15:Q$27,新怪物属性!$GV$3)*(INDEX(战宠!$U$7:$Y$10,1,新怪物属性!$GV89)))*(新怪物属性!$GW89+4)
+IF($GX89=0,0,INDEX(战宠!Q$15:Q$27,新怪物属性!$GX$3)*(INDEX(战宠!$U$7:$Y$10,1,新怪物属性!$GX89)))*(新怪物属性!$GY89+4)
+IF($GZ89=0,0,INDEX(战宠!Q$15:Q$27,新怪物属性!$GZ$3)*(INDEX(战宠!$U$7:$Y$10,1,新怪物属性!$GZ89)))*(新怪物属性!$HA89+4)
+IF($HB89=0,0,INDEX(战宠!Q$15:Q$27,新怪物属性!$HB$3)*(INDEX(战宠!$U$7:$Y$10,1,新怪物属性!$HB89)))*(新怪物属性!$HC89+4)
+IF($HD89=0,0,INDEX(战宠!Q$15:Q$27,新怪物属性!$HD$3)*(INDEX(战宠!$U$7:$Y$10,1,新怪物属性!$HD89)))*(新怪物属性!$HE89+4)
+IF($HF89=0,0,INDEX(战宠!Q$15:Q$27,新怪物属性!$HF$3)*(INDEX(战宠!$U$7:$Y$10,1,新怪物属性!$HF89)))*(新怪物属性!$HG89+4)
+IF($HH89=0,0,INDEX(战宠!Q$15:Q$27,新怪物属性!$HH$3)*(INDEX(战宠!$U$7:$Y$10,1,新怪物属性!$HH89)))*(新怪物属性!$HI89+4)
+IF($HJ89=0,0,INDEX(战宠!Q$15:Q$27,新怪物属性!$HJ$3)*(INDEX(战宠!$U$7:$Y$10,1,新怪物属性!$HJ89)))*(新怪物属性!$HK89+4)
+IF($HL89=0,0,INDEX(战宠!Q$15:Q$27,新怪物属性!$HL$3)*(INDEX(战宠!$U$7:$Y$10,1,新怪物属性!$HL89)))*(新怪物属性!$HM89+4)
+IF($HN89=0,0,INDEX(战宠!Q$15:Q$27,新怪物属性!$HN$3)*(INDEX(战宠!$U$7:$Y$10,1,新怪物属性!$HN89)))*(新怪物属性!$HO89+4)
+IF($HP89=0,0,INDEX(战宠!Q$15:Q$27,新怪物属性!$HP$3)*(INDEX(战宠!$U$7:$Y$10,1,新怪物属性!$HP89)))*(新怪物属性!$HQ89+4)
+IF($HR89=0,0,INDEX(战宠!Q$15:Q$27,新怪物属性!$HR$3)*(INDEX(战宠!$U$7:$Y$10,1,新怪物属性!$HR89)))*(新怪物属性!$HS89+4)
+IF($HT89=0,0,INDEX(战宠!Q$15:Q$27,新怪物属性!$HT$3)*(INDEX(战宠!$U$7:$Y$10,1,新怪物属性!$HT89)))*(新怪物属性!$HU89+4)</f>
        <v>1530000</v>
      </c>
      <c r="ID89" s="14">
        <f>IF($GV89=0,0,INDEX(战宠!R$15:R$27,新怪物属性!$GV$3)*(INDEX(战宠!$U$7:$Y$10,1,新怪物属性!$GV89)))*(新怪物属性!$GW89+4)
+IF($GX89=0,0,INDEX(战宠!R$15:R$27,新怪物属性!$GX$3)*(INDEX(战宠!$U$7:$Y$10,1,新怪物属性!$GX89)))*(新怪物属性!$GY89+4)
+IF($GZ89=0,0,INDEX(战宠!R$15:R$27,新怪物属性!$GZ$3)*(INDEX(战宠!$U$7:$Y$10,1,新怪物属性!$GZ89)))*(新怪物属性!$HA89+4)
+IF($HB89=0,0,INDEX(战宠!R$15:R$27,新怪物属性!$HB$3)*(INDEX(战宠!$U$7:$Y$10,1,新怪物属性!$HB89)))*(新怪物属性!$HC89+4)
+IF($HD89=0,0,INDEX(战宠!R$15:R$27,新怪物属性!$HD$3)*(INDEX(战宠!$U$7:$Y$10,1,新怪物属性!$HD89)))*(新怪物属性!$HE89+4)
+IF($HF89=0,0,INDEX(战宠!R$15:R$27,新怪物属性!$HF$3)*(INDEX(战宠!$U$7:$Y$10,1,新怪物属性!$HF89)))*(新怪物属性!$HG89+4)
+IF($HH89=0,0,INDEX(战宠!R$15:R$27,新怪物属性!$HH$3)*(INDEX(战宠!$U$7:$Y$10,1,新怪物属性!$HH89)))*(新怪物属性!$HI89+4)
+IF($HJ89=0,0,INDEX(战宠!R$15:R$27,新怪物属性!$HJ$3)*(INDEX(战宠!$U$7:$Y$10,1,新怪物属性!$HJ89)))*(新怪物属性!$HK89+4)
+IF($HL89=0,0,INDEX(战宠!R$15:R$27,新怪物属性!$HL$3)*(INDEX(战宠!$U$7:$Y$10,1,新怪物属性!$HL89)))*(新怪物属性!$HM89+4)
+IF($HN89=0,0,INDEX(战宠!R$15:R$27,新怪物属性!$HN$3)*(INDEX(战宠!$U$7:$Y$10,1,新怪物属性!$HN89)))*(新怪物属性!$HO89+4)
+IF($HP89=0,0,INDEX(战宠!R$15:R$27,新怪物属性!$HP$3)*(INDEX(战宠!$U$7:$Y$10,1,新怪物属性!$HP89)))*(新怪物属性!$HQ89+4)
+IF($HR89=0,0,INDEX(战宠!R$15:R$27,新怪物属性!$HR$3)*(INDEX(战宠!$U$7:$Y$10,1,新怪物属性!$HR89)))*(新怪物属性!$HS89+4)
+IF($HT89=0,0,INDEX(战宠!R$15:R$27,新怪物属性!$HT$3)*(INDEX(战宠!$U$7:$Y$10,1,新怪物属性!$HT89)))*(新怪物属性!$HU89+4)</f>
        <v>120800</v>
      </c>
      <c r="IE89" s="14">
        <f>IF($GV89=0,0,INDEX(战宠!S$15:S$27,新怪物属性!$GV$3)*(INDEX(战宠!$U$7:$Y$10,1,新怪物属性!$GV89)))*(新怪物属性!$GW89+4)
+IF($GX89=0,0,INDEX(战宠!S$15:S$27,新怪物属性!$GX$3)*(INDEX(战宠!$U$7:$Y$10,1,新怪物属性!$GX89)))*(新怪物属性!$GY89+4)
+IF($GZ89=0,0,INDEX(战宠!S$15:S$27,新怪物属性!$GZ$3)*(INDEX(战宠!$U$7:$Y$10,1,新怪物属性!$GZ89)))*(新怪物属性!$HA89+4)
+IF($HB89=0,0,INDEX(战宠!S$15:S$27,新怪物属性!$HB$3)*(INDEX(战宠!$U$7:$Y$10,1,新怪物属性!$HB89)))*(新怪物属性!$HC89+4)
+IF($HD89=0,0,INDEX(战宠!S$15:S$27,新怪物属性!$HD$3)*(INDEX(战宠!$U$7:$Y$10,1,新怪物属性!$HD89)))*(新怪物属性!$HE89+4)
+IF($HF89=0,0,INDEX(战宠!S$15:S$27,新怪物属性!$HF$3)*(INDEX(战宠!$U$7:$Y$10,1,新怪物属性!$HF89)))*(新怪物属性!$HG89+4)
+IF($HH89=0,0,INDEX(战宠!S$15:S$27,新怪物属性!$HH$3)*(INDEX(战宠!$U$7:$Y$10,1,新怪物属性!$HH89)))*(新怪物属性!$HI89+4)
+IF($HJ89=0,0,INDEX(战宠!S$15:S$27,新怪物属性!$HJ$3)*(INDEX(战宠!$U$7:$Y$10,1,新怪物属性!$HJ89)))*(新怪物属性!$HK89+4)
+IF($HL89=0,0,INDEX(战宠!S$15:S$27,新怪物属性!$HL$3)*(INDEX(战宠!$U$7:$Y$10,1,新怪物属性!$HL89)))*(新怪物属性!$HM89+4)
+IF($HN89=0,0,INDEX(战宠!S$15:S$27,新怪物属性!$HN$3)*(INDEX(战宠!$U$7:$Y$10,1,新怪物属性!$HN89)))*(新怪物属性!$HO89+4)
+IF($HP89=0,0,INDEX(战宠!S$15:S$27,新怪物属性!$HP$3)*(INDEX(战宠!$U$7:$Y$10,1,新怪物属性!$HP89)))*(新怪物属性!$HQ89+4)
+IF($HR89=0,0,INDEX(战宠!S$15:S$27,新怪物属性!$HR$3)*(INDEX(战宠!$U$7:$Y$10,1,新怪物属性!$HR89)))*(新怪物属性!$HS89+4)
+IF($HT89=0,0,INDEX(战宠!S$15:S$27,新怪物属性!$HT$3)*(INDEX(战宠!$U$7:$Y$10,1,新怪物属性!$HT89)))*(新怪物属性!$HU89+4)</f>
        <v>3034000</v>
      </c>
      <c r="IF89" s="14">
        <f>IF($GV89=0,0,INDEX(战宠!T$15:T$27,新怪物属性!$GV$3)*(INDEX(战宠!$U$7:$Y$10,1,新怪物属性!$GV89)))*(新怪物属性!$GW89+4)
+IF($GX89=0,0,INDEX(战宠!T$15:T$27,新怪物属性!$GX$3)*(INDEX(战宠!$U$7:$Y$10,1,新怪物属性!$GX89)))*(新怪物属性!$GY89+4)
+IF($GZ89=0,0,INDEX(战宠!T$15:T$27,新怪物属性!$GZ$3)*(INDEX(战宠!$U$7:$Y$10,1,新怪物属性!$GZ89)))*(新怪物属性!$HA89+4)
+IF($HB89=0,0,INDEX(战宠!T$15:T$27,新怪物属性!$HB$3)*(INDEX(战宠!$U$7:$Y$10,1,新怪物属性!$HB89)))*(新怪物属性!$HC89+4)
+IF($HD89=0,0,INDEX(战宠!T$15:T$27,新怪物属性!$HD$3)*(INDEX(战宠!$U$7:$Y$10,1,新怪物属性!$HD89)))*(新怪物属性!$HE89+4)
+IF($HF89=0,0,INDEX(战宠!T$15:T$27,新怪物属性!$HF$3)*(INDEX(战宠!$U$7:$Y$10,1,新怪物属性!$HF89)))*(新怪物属性!$HG89+4)
+IF($HH89=0,0,INDEX(战宠!T$15:T$27,新怪物属性!$HH$3)*(INDEX(战宠!$U$7:$Y$10,1,新怪物属性!$HH89)))*(新怪物属性!$HI89+4)
+IF($HJ89=0,0,INDEX(战宠!T$15:T$27,新怪物属性!$HJ$3)*(INDEX(战宠!$U$7:$Y$10,1,新怪物属性!$HJ89)))*(新怪物属性!$HK89+4)
+IF($HL89=0,0,INDEX(战宠!T$15:T$27,新怪物属性!$HL$3)*(INDEX(战宠!$U$7:$Y$10,1,新怪物属性!$HL89)))*(新怪物属性!$HM89+4)
+IF($HN89=0,0,INDEX(战宠!T$15:T$27,新怪物属性!$HN$3)*(INDEX(战宠!$U$7:$Y$10,1,新怪物属性!$HN89)))*(新怪物属性!$HO89+4)
+IF($HP89=0,0,INDEX(战宠!T$15:T$27,新怪物属性!$HP$3)*(INDEX(战宠!$U$7:$Y$10,1,新怪物属性!$HP89)))*(新怪物属性!$HQ89+4)
+IF($HR89=0,0,INDEX(战宠!T$15:T$27,新怪物属性!$HR$3)*(INDEX(战宠!$U$7:$Y$10,1,新怪物属性!$HR89)))*(新怪物属性!$HS89+4)
+IF($HT89=0,0,INDEX(战宠!T$15:T$27,新怪物属性!$HT$3)*(INDEX(战宠!$U$7:$Y$10,1,新怪物属性!$HT89)))*(新怪物属性!$HU89+4)</f>
        <v>63445</v>
      </c>
      <c r="II89" s="14">
        <f>IF(HX89=0,0,INDEX(战宠!$D$15:$D$27,新怪物属性!HX89))</f>
        <v>0.3</v>
      </c>
      <c r="IJ89" s="14">
        <f>IF(HY89=0,0,INDEX(战宠!$D$15:$D$27,新怪物属性!HY89))</f>
        <v>0.2</v>
      </c>
      <c r="IM89" s="14">
        <f t="shared" si="189"/>
        <v>2518770</v>
      </c>
      <c r="IN89" s="14">
        <f t="shared" si="190"/>
        <v>2298859</v>
      </c>
      <c r="IO89" s="14">
        <f t="shared" si="191"/>
        <v>2300331</v>
      </c>
      <c r="IP89" s="14">
        <f t="shared" si="192"/>
        <v>2518770</v>
      </c>
      <c r="IQ89" s="14">
        <f t="shared" si="193"/>
        <v>2518770</v>
      </c>
      <c r="IR89" s="14">
        <f t="shared" si="145"/>
        <v>28055698</v>
      </c>
      <c r="IS89" s="14">
        <f t="shared" si="146"/>
        <v>696168</v>
      </c>
      <c r="IT89" s="14">
        <f t="shared" si="147"/>
        <v>21215663</v>
      </c>
      <c r="IU89" s="14">
        <f t="shared" si="148"/>
        <v>494210</v>
      </c>
      <c r="IV89" s="28">
        <f t="shared" si="149"/>
        <v>37850</v>
      </c>
      <c r="IW89" s="28">
        <f t="shared" si="150"/>
        <v>37500</v>
      </c>
      <c r="IX89" s="28">
        <f t="shared" si="151"/>
        <v>37850</v>
      </c>
      <c r="IY89" s="28">
        <f t="shared" si="152"/>
        <v>37500</v>
      </c>
      <c r="IZ89" s="28">
        <f t="shared" si="153"/>
        <v>2.1116874999999999</v>
      </c>
      <c r="JA89" s="28">
        <f t="shared" si="154"/>
        <v>2.1116874999999999</v>
      </c>
      <c r="JB89" s="28">
        <f t="shared" si="155"/>
        <v>105</v>
      </c>
      <c r="JC89" s="28">
        <f t="shared" si="156"/>
        <v>87.5</v>
      </c>
      <c r="JD89" s="14">
        <f t="shared" si="157"/>
        <v>1</v>
      </c>
      <c r="JE89" s="14">
        <f t="shared" si="158"/>
        <v>1.6</v>
      </c>
      <c r="JF89" s="14">
        <f t="shared" si="159"/>
        <v>1.6</v>
      </c>
      <c r="JG89" s="18">
        <f t="shared" si="160"/>
        <v>2.3000000000000003</v>
      </c>
      <c r="JH89" s="18">
        <f t="shared" si="161"/>
        <v>1.75</v>
      </c>
      <c r="JI89" s="18">
        <f t="shared" si="162"/>
        <v>1.45</v>
      </c>
      <c r="JJ89" s="29">
        <f t="shared" si="194"/>
        <v>38000</v>
      </c>
      <c r="JK89" s="29">
        <f t="shared" si="194"/>
        <v>38300</v>
      </c>
      <c r="JL89" s="29">
        <f t="shared" si="194"/>
        <v>38300</v>
      </c>
      <c r="JM89" s="26">
        <f t="shared" si="163"/>
        <v>0.1</v>
      </c>
      <c r="JN89" s="26">
        <f t="shared" si="164"/>
        <v>0.1</v>
      </c>
      <c r="JO89" s="26">
        <f t="shared" si="165"/>
        <v>0.2</v>
      </c>
      <c r="JP89" s="14">
        <f t="shared" si="166"/>
        <v>3</v>
      </c>
      <c r="JQ89" s="14">
        <f t="shared" si="167"/>
        <v>4</v>
      </c>
      <c r="JR89" s="14">
        <f t="shared" si="168"/>
        <v>3</v>
      </c>
      <c r="JS89" s="14">
        <f t="shared" si="169"/>
        <v>11</v>
      </c>
      <c r="JT89" s="14">
        <f t="shared" si="170"/>
        <v>165</v>
      </c>
      <c r="JU89" s="14">
        <f t="shared" si="171"/>
        <v>275</v>
      </c>
      <c r="JV89">
        <v>85</v>
      </c>
      <c r="JW89" s="14">
        <f t="shared" si="195"/>
        <v>163828158.5</v>
      </c>
      <c r="JY89" s="14">
        <f t="shared" si="226"/>
        <v>1392336</v>
      </c>
      <c r="JZ89" s="14">
        <f t="shared" si="196"/>
        <v>1432998</v>
      </c>
      <c r="KA89" s="29">
        <f t="shared" si="197"/>
        <v>36000</v>
      </c>
      <c r="KB89" s="29">
        <f t="shared" si="198"/>
        <v>25798</v>
      </c>
      <c r="KC89" s="29">
        <f t="shared" si="199"/>
        <v>28125</v>
      </c>
      <c r="KD89" s="29">
        <f t="shared" si="200"/>
        <v>33435</v>
      </c>
      <c r="KE89" s="14">
        <f t="shared" si="224"/>
        <v>2.1116874999999999</v>
      </c>
      <c r="KF89" s="14">
        <f t="shared" si="225"/>
        <v>2.1116874999999999</v>
      </c>
      <c r="KG89" s="14">
        <f t="shared" si="201"/>
        <v>1259354.9048991355</v>
      </c>
      <c r="KH89" s="26">
        <f t="shared" si="172"/>
        <v>0.4071169057260719</v>
      </c>
      <c r="KI89" s="26">
        <f t="shared" si="173"/>
        <v>0.65695652173913044</v>
      </c>
      <c r="KJ89" s="29">
        <f t="shared" si="202"/>
        <v>354842</v>
      </c>
      <c r="KK89" s="29">
        <f t="shared" si="203"/>
        <v>1088084</v>
      </c>
      <c r="KL89" s="29">
        <f t="shared" si="204"/>
        <v>1203677</v>
      </c>
      <c r="KM89" s="23">
        <f t="shared" si="205"/>
        <v>851621</v>
      </c>
      <c r="KN89" s="23">
        <f t="shared" si="206"/>
        <v>431982</v>
      </c>
      <c r="KO89" s="26">
        <f t="shared" si="174"/>
        <v>0.49211505799877131</v>
      </c>
      <c r="KP89" s="26">
        <f t="shared" si="175"/>
        <v>0.49889061540129365</v>
      </c>
      <c r="KQ89" s="26">
        <f t="shared" si="176"/>
        <v>0.59889061540129362</v>
      </c>
      <c r="KR89" s="26">
        <f t="shared" si="207"/>
        <v>9.2115057998771288E-2</v>
      </c>
      <c r="KS89" s="26">
        <v>0.1</v>
      </c>
      <c r="KT89" s="29">
        <f t="shared" si="177"/>
        <v>1.8000000000000003</v>
      </c>
      <c r="KU89" s="29">
        <f t="shared" si="178"/>
        <v>3.5525226755321073</v>
      </c>
      <c r="KV89" s="29">
        <f t="shared" si="179"/>
        <v>3.2216817836880716</v>
      </c>
      <c r="KW89" s="29">
        <f t="shared" si="180"/>
        <v>3193578</v>
      </c>
      <c r="KX89" s="29">
        <f t="shared" si="181"/>
        <v>2576962.0552557847</v>
      </c>
      <c r="KY89" s="29">
        <f t="shared" si="182"/>
        <v>1938932.1321721536</v>
      </c>
      <c r="KZ89" s="29">
        <f t="shared" si="183"/>
        <v>17592369</v>
      </c>
      <c r="LA89" s="14">
        <f t="shared" si="184"/>
        <v>7709472.1900000004</v>
      </c>
      <c r="LE89" s="14">
        <v>1</v>
      </c>
      <c r="LF89" s="14">
        <v>1</v>
      </c>
      <c r="LG89" s="14">
        <v>480</v>
      </c>
      <c r="LH89" s="14">
        <v>80</v>
      </c>
      <c r="LI89" s="14">
        <v>60</v>
      </c>
      <c r="LJ89" s="14">
        <v>60</v>
      </c>
      <c r="LK89" s="14">
        <v>60</v>
      </c>
      <c r="LL89" s="23">
        <f t="shared" si="208"/>
        <v>1078576165</v>
      </c>
      <c r="LM89" s="23">
        <f t="shared" si="209"/>
        <v>2</v>
      </c>
      <c r="LN89" s="23">
        <f t="shared" si="210"/>
        <v>1078.58</v>
      </c>
      <c r="LO89" s="14">
        <v>1</v>
      </c>
      <c r="LP89" s="14">
        <v>1</v>
      </c>
      <c r="LQ89" s="14">
        <v>240</v>
      </c>
      <c r="LR89" s="14">
        <v>35</v>
      </c>
      <c r="LS89" s="14">
        <v>22</v>
      </c>
      <c r="LT89" s="14">
        <v>30</v>
      </c>
      <c r="LU89" s="14">
        <v>30</v>
      </c>
      <c r="LV89" s="23">
        <f t="shared" si="211"/>
        <v>565472550</v>
      </c>
      <c r="LW89" s="23">
        <f t="shared" si="212"/>
        <v>1</v>
      </c>
      <c r="LX89" s="23">
        <f t="shared" si="213"/>
        <v>565472.55000000005</v>
      </c>
      <c r="MB89">
        <f t="shared" si="185"/>
        <v>2.6460138598369007</v>
      </c>
      <c r="MC89">
        <f t="shared" si="186"/>
        <v>5.5875543926443347</v>
      </c>
      <c r="ME89" s="14">
        <v>10</v>
      </c>
      <c r="MF89" s="14">
        <v>2</v>
      </c>
      <c r="MG89" s="14">
        <v>1.5</v>
      </c>
      <c r="MH89" s="23">
        <f t="shared" si="187"/>
        <v>28063448</v>
      </c>
      <c r="MI89" s="23">
        <f t="shared" si="214"/>
        <v>1</v>
      </c>
      <c r="MJ89" s="23">
        <f t="shared" si="215"/>
        <v>28063.45</v>
      </c>
      <c r="MK89" s="14">
        <v>30</v>
      </c>
      <c r="ML89" s="14">
        <v>6</v>
      </c>
      <c r="MM89" s="14">
        <v>4</v>
      </c>
      <c r="MN89" s="23">
        <f t="shared" si="188"/>
        <v>81088052</v>
      </c>
      <c r="MO89" s="23">
        <f t="shared" si="216"/>
        <v>1</v>
      </c>
      <c r="MP89" s="23">
        <f t="shared" si="217"/>
        <v>81088.05</v>
      </c>
      <c r="MR89" s="23">
        <f t="shared" si="218"/>
        <v>108117403</v>
      </c>
      <c r="MS89" s="23">
        <f t="shared" si="219"/>
        <v>1</v>
      </c>
      <c r="MT89" s="23">
        <f t="shared" si="220"/>
        <v>108117.4</v>
      </c>
      <c r="MU89" s="23">
        <f t="shared" si="221"/>
        <v>42095172</v>
      </c>
      <c r="MV89" s="23">
        <f t="shared" si="222"/>
        <v>1</v>
      </c>
      <c r="MW89" s="23">
        <f t="shared" si="223"/>
        <v>42095.17</v>
      </c>
    </row>
    <row r="90" spans="1:361" ht="16.5" x14ac:dyDescent="0.2">
      <c r="C90" s="14">
        <v>18</v>
      </c>
      <c r="D90" s="14">
        <v>540</v>
      </c>
      <c r="E90" s="14"/>
      <c r="F90" s="14"/>
      <c r="G90" s="14">
        <v>540</v>
      </c>
      <c r="H90" s="14">
        <v>540</v>
      </c>
      <c r="I90" s="14">
        <v>540</v>
      </c>
      <c r="J90" s="14">
        <v>10</v>
      </c>
      <c r="K90" s="14">
        <v>10</v>
      </c>
      <c r="L90" s="14">
        <v>9</v>
      </c>
      <c r="M90" s="14">
        <v>6</v>
      </c>
      <c r="N90" s="14">
        <v>6</v>
      </c>
      <c r="O90" s="14">
        <v>6</v>
      </c>
      <c r="P90" s="14">
        <v>9</v>
      </c>
      <c r="Q90" s="14">
        <v>9</v>
      </c>
      <c r="R90" s="14">
        <v>9</v>
      </c>
      <c r="S90" s="14">
        <v>9</v>
      </c>
      <c r="T90" s="14">
        <v>9</v>
      </c>
      <c r="U90" s="14">
        <v>9</v>
      </c>
      <c r="V90" s="14">
        <v>9</v>
      </c>
      <c r="W90" s="14">
        <v>9</v>
      </c>
      <c r="X90" s="14">
        <v>540</v>
      </c>
      <c r="Y90" s="14">
        <v>540</v>
      </c>
      <c r="Z90" s="14">
        <v>540</v>
      </c>
      <c r="AA90" s="14">
        <v>540</v>
      </c>
      <c r="AB90" s="14">
        <v>540</v>
      </c>
      <c r="AC90" s="14">
        <v>540</v>
      </c>
      <c r="AD90" s="14">
        <v>540</v>
      </c>
      <c r="AE90" s="14">
        <v>540</v>
      </c>
      <c r="AF90" s="14">
        <v>70</v>
      </c>
      <c r="AG90" s="14">
        <v>70</v>
      </c>
      <c r="AH90" s="14">
        <v>70</v>
      </c>
      <c r="AI90" s="14">
        <v>70</v>
      </c>
      <c r="AJ90" s="14">
        <v>70</v>
      </c>
      <c r="AK90" s="14">
        <v>70</v>
      </c>
      <c r="AL90" s="14">
        <v>70</v>
      </c>
      <c r="AM90" s="14">
        <v>70</v>
      </c>
      <c r="AN90" s="14">
        <v>4</v>
      </c>
      <c r="AO90" s="14">
        <v>4</v>
      </c>
      <c r="AP90" s="14">
        <v>4</v>
      </c>
      <c r="AQ90" s="14">
        <v>4</v>
      </c>
      <c r="AR90" s="14">
        <v>4</v>
      </c>
      <c r="AS90" s="14">
        <v>0</v>
      </c>
      <c r="AT90" s="14">
        <v>0</v>
      </c>
      <c r="AU90" s="14">
        <v>0</v>
      </c>
      <c r="AV90" s="14">
        <v>0</v>
      </c>
      <c r="AW90" s="14">
        <v>3</v>
      </c>
      <c r="AX90" s="14">
        <v>3</v>
      </c>
      <c r="AY90" s="14">
        <v>0</v>
      </c>
      <c r="AZ90" s="14">
        <v>0</v>
      </c>
      <c r="BA90" s="14">
        <v>19</v>
      </c>
      <c r="BF90" s="14">
        <f>ROUND((INDEX(新战舰养成!S$6:S$18,新怪物属性!$J90+1)+INDEX(新战舰养成!D$6:D$18,新怪物属性!$J90+1)*(新怪物属性!$G90-1))*INDEX(战舰突破!$D$6:$D$18,新怪物属性!$M90+1),0)</f>
        <v>303079</v>
      </c>
      <c r="BG90" s="14">
        <f>ROUND((INDEX(新战舰养成!T$6:T$18,新怪物属性!$J90+1)+INDEX(新战舰养成!E$6:E$18,新怪物属性!$J90+1)*(新怪物属性!$G90-1))*INDEX(战舰突破!$D$6:$D$18,新怪物属性!$M90+1),0)</f>
        <v>2424527</v>
      </c>
      <c r="BH90" s="14">
        <f>ROUND((INDEX(新战舰养成!U$6:U$18,新怪物属性!$J90+1)+INDEX(新战舰养成!F$6:F$18,新怪物属性!$J90+1)*(新怪物属性!$G90-1))*INDEX(战舰突破!$D$6:$D$18,新怪物属性!$M90+1),0)</f>
        <v>151678</v>
      </c>
      <c r="BI90" s="14">
        <f>ROUND((INDEX(新战舰养成!V$6:V$18,新怪物属性!$J90+1)+INDEX(新战舰养成!G$6:G$18,新怪物属性!$J90+1)*(新怪物属性!$G90-1))*INDEX(战舰突破!$D$6:$D$18,新怪物属性!$M90+1),0)</f>
        <v>525</v>
      </c>
      <c r="BJ90" s="14">
        <f>ROUND((INDEX(新战舰养成!W$6:W$18,新怪物属性!$J90+1)+INDEX(新战舰养成!H$6:H$18,新怪物属性!$J90+1)*(新怪物属性!$G90-1))*INDEX(战舰突破!$D$6:$D$18,新怪物属性!$M90+1),0)</f>
        <v>7</v>
      </c>
      <c r="BL90" s="14">
        <f>IF($H90&gt;0,ROUND((INDEX(新战舰养成!X$6:X$18,新怪物属性!$K90+1)+INDEX(新战舰养成!I$6:I$18,新怪物属性!$K90+1)*(新怪物属性!$H90-1))*INDEX(战舰突破!$D$6:$D$18,新怪物属性!$N90+1),0),0)</f>
        <v>303569</v>
      </c>
      <c r="BM90" s="14">
        <f>IF($H90&gt;0,ROUND((INDEX(新战舰养成!Y$6:Y$18,新怪物属性!$K90+1)+INDEX(新战舰养成!J$6:J$18,新怪物属性!$K90+1)*(新怪物属性!$H90-1))*INDEX(战舰突破!$D$6:$D$18,新怪物属性!$N90+1),0),0)</f>
        <v>0</v>
      </c>
      <c r="BN90" s="14">
        <f>IF($H90&gt;0,ROUND((INDEX(新战舰养成!Z$6:Z$18,新怪物属性!$K90+1)+INDEX(新战舰养成!K$6:K$18,新怪物属性!$K90+1)*(新怪物属性!$H90-1))*INDEX(战舰突破!$D$6:$D$18,新怪物属性!$N90+1),0),0)</f>
        <v>0</v>
      </c>
      <c r="BO90" s="14">
        <f>IF($H90&gt;0,ROUND((INDEX(新战舰养成!AA$6:AA$18,新怪物属性!$K90+1)+INDEX(新战舰养成!L$6:L$18,新怪物属性!$K90+1)*(新怪物属性!$H90-1))*INDEX(战舰突破!$D$6:$D$18,新怪物属性!$N90+1),0),0)</f>
        <v>3030790</v>
      </c>
      <c r="BP90" s="14">
        <f>IF($H90&gt;0,ROUND((INDEX(新战舰养成!AB$6:AB$18,新怪物属性!$K90+1)+INDEX(新战舰养成!M$6:M$18,新怪物属性!$K90+1)*(新怪物属性!$H90-1))*INDEX(战舰突破!$D$6:$D$18,新怪物属性!$N90+1),0),0)</f>
        <v>60487</v>
      </c>
      <c r="BR90" s="14">
        <f>IF($I90&gt;0,ROUND((INDEX(新战舰养成!AC$6:AC$18,新怪物属性!$L90+1)+INDEX(新战舰养成!I$6:I$18,新怪物属性!$L90+1)*(新怪物属性!$I90-1))*INDEX(战舰突破!$D$6:$D$18,新怪物属性!$O90+1),0),0)</f>
        <v>224802</v>
      </c>
      <c r="BS90" s="14">
        <f>IF($I90&gt;0,ROUND((INDEX(新战舰养成!AD$6:AD$18,新怪物属性!$L90+1)+INDEX(新战舰养成!J$6:J$18,新怪物属性!$L90+1)*(新怪物属性!$I90-1))*INDEX(战舰突破!$D$6:$D$18,新怪物属性!$O90+1),0),0)</f>
        <v>0</v>
      </c>
      <c r="BT90" s="14">
        <f>IF($I90&gt;0,ROUND((INDEX(新战舰养成!AE$6:AE$18,新怪物属性!$L90+1)+INDEX(新战舰养成!K$6:K$18,新怪物属性!$L90+1)*(新怪物属性!$I90-1))*INDEX(战舰突破!$D$6:$D$18,新怪物属性!$O90+1),0),0)</f>
        <v>0</v>
      </c>
      <c r="BU90" s="14">
        <f>IF($I90&gt;0,ROUND((INDEX(新战舰养成!AF$6:AF$18,新怪物属性!$L90+1)+INDEX(新战舰养成!L$6:L$18,新怪物属性!$L90+1)*(新怪物属性!$I90-1))*INDEX(战舰突破!$D$6:$D$18,新怪物属性!$O90+1),0),0)</f>
        <v>1496408</v>
      </c>
      <c r="BV90" s="14">
        <f>IF($I90&gt;0,ROUND((INDEX(新战舰养成!AG$6:AG$18,新怪物属性!$L90+1)+INDEX(新战舰养成!M$6:M$18,新怪物属性!$L90+1)*(新怪物属性!$I90-1))*INDEX(战舰突破!$D$6:$D$18,新怪物属性!$O90+1),0),0)</f>
        <v>59847</v>
      </c>
      <c r="BY90" s="14">
        <f>(INDEX(装备数值!$C$13:$G$116,新怪物属性!$P92*8+1,BY$2)+INDEX(装备数值!$C$13:$G$116,新怪物属性!$Q92*8+2,BY$2)+INDEX(装备数值!$C$13:$G$116,新怪物属性!$S92*8+3,BY$2)+INDEX(装备数值!$C$13:$G$116,新怪物属性!$R92*8+4,BY$2)+INDEX(装备数值!$C$13:$G$116,新怪物属性!$T92*8+5,BY$2)+INDEX(装备数值!$C$13:$G$116,新怪物属性!$U92*8+6,BY$2)+INDEX(装备数值!$C$13:$G$116,新怪物属性!$V92*8+7,BY$2)+INDEX(装备数值!$C$13:$G$116,新怪物属性!$W92*8+8,BY$2))</f>
        <v>68000</v>
      </c>
      <c r="BZ90" s="14">
        <f>(INDEX(装备数值!$C$13:$G$116,新怪物属性!$P92*8+1,BZ$2)+INDEX(装备数值!$C$13:$G$116,新怪物属性!$Q92*8+2,BZ$2)+INDEX(装备数值!$C$13:$G$116,新怪物属性!$S92*8+3,BZ$2)+INDEX(装备数值!$C$13:$G$116,新怪物属性!$R92*8+4,BZ$2)+INDEX(装备数值!$C$13:$G$116,新怪物属性!$T92*8+5,BZ$2)+INDEX(装备数值!$C$13:$G$116,新怪物属性!$U92*8+6,BZ$2)+INDEX(装备数值!$C$13:$G$116,新怪物属性!$V92*8+7,BZ$2)+INDEX(装备数值!$C$13:$G$116,新怪物属性!$W92*8+8,BZ$2))</f>
        <v>456000</v>
      </c>
      <c r="CA90" s="14">
        <f>(INDEX(装备数值!$C$13:$G$116,新怪物属性!$P92*8+1,CA$2)+INDEX(装备数值!$C$13:$G$116,新怪物属性!$Q92*8+2,CA$2)+INDEX(装备数值!$C$13:$G$116,新怪物属性!$S92*8+3,CA$2)+INDEX(装备数值!$C$13:$G$116,新怪物属性!$R92*8+4,CA$2)+INDEX(装备数值!$C$13:$G$116,新怪物属性!$T92*8+5,CA$2)+INDEX(装备数值!$C$13:$G$116,新怪物属性!$U92*8+6,CA$2)+INDEX(装备数值!$C$13:$G$116,新怪物属性!$V92*8+7,CA$2)+INDEX(装备数值!$C$13:$G$116,新怪物属性!$W92*8+8,CA$2))</f>
        <v>28000</v>
      </c>
      <c r="CB90" s="14">
        <f>(INDEX(装备数值!$C$13:$G$116,新怪物属性!$P92*8+1,CB$2)+INDEX(装备数值!$C$13:$G$116,新怪物属性!$Q92*8+2,CB$2)+INDEX(装备数值!$C$13:$G$116,新怪物属性!$S92*8+3,CB$2)+INDEX(装备数值!$C$13:$G$116,新怪物属性!$R92*8+4,CB$2)+INDEX(装备数值!$C$13:$G$116,新怪物属性!$T92*8+5,CB$2)+INDEX(装备数值!$C$13:$G$116,新怪物属性!$U92*8+6,CB$2)+INDEX(装备数值!$C$13:$G$116,新怪物属性!$V92*8+7,CB$2)+INDEX(装备数值!$C$13:$G$116,新怪物属性!$W92*8+8,CB$2))</f>
        <v>560000</v>
      </c>
      <c r="CC90" s="14">
        <f>(INDEX(装备数值!$C$13:$G$116,新怪物属性!$P92*8+1,CC$2)+INDEX(装备数值!$C$13:$G$116,新怪物属性!$Q92*8+2,CC$2)+INDEX(装备数值!$C$13:$G$116,新怪物属性!$S92*8+3,CC$2)+INDEX(装备数值!$C$13:$G$116,新怪物属性!$R92*8+4,CC$2)+INDEX(装备数值!$C$13:$G$116,新怪物属性!$T92*8+5,CC$2)+INDEX(装备数值!$C$13:$G$116,新怪物属性!$U92*8+6,CC$2)+INDEX(装备数值!$C$13:$G$116,新怪物属性!$V92*8+7,CC$2)+INDEX(装备数值!$C$13:$G$116,新怪物属性!$W92*8+8,CC$2))</f>
        <v>10800</v>
      </c>
      <c r="CF90" s="14">
        <f t="shared" si="143"/>
        <v>4</v>
      </c>
      <c r="CG90" s="14">
        <f t="shared" si="227"/>
        <v>4</v>
      </c>
      <c r="CH90" s="14">
        <f t="shared" si="227"/>
        <v>4</v>
      </c>
      <c r="CI90" s="14">
        <f t="shared" si="227"/>
        <v>4</v>
      </c>
      <c r="CJ90" s="14">
        <f t="shared" si="227"/>
        <v>4</v>
      </c>
      <c r="CK90" s="14">
        <f t="shared" si="227"/>
        <v>4</v>
      </c>
      <c r="CL90" s="14">
        <f t="shared" si="227"/>
        <v>4</v>
      </c>
      <c r="CM90" s="14">
        <f t="shared" si="227"/>
        <v>4</v>
      </c>
      <c r="CN90" s="14">
        <f t="shared" si="227"/>
        <v>4</v>
      </c>
      <c r="CO90" s="14">
        <f t="shared" si="227"/>
        <v>0</v>
      </c>
      <c r="CP90" s="14">
        <f t="shared" si="227"/>
        <v>0</v>
      </c>
      <c r="CQ90" s="14">
        <f t="shared" si="227"/>
        <v>0</v>
      </c>
      <c r="CR90" s="14">
        <f t="shared" si="227"/>
        <v>0</v>
      </c>
      <c r="CS90" s="14">
        <f>SUMIFS(装备数值!BL$50:BL$101,装备数值!$BG$50:$BG$101,"="&amp;新怪物属性!$CF$2,装备数值!$BH$50:$BH$101,"&lt;="&amp;新怪物属性!$CF90)+SUMIFS(装备数值!BL$50:BL$101,装备数值!$BG$50:$BG$101,"="&amp;新怪物属性!$CG$2,装备数值!$BH$50:$BH$101,"&lt;="&amp;新怪物属性!$CG90)+SUMIFS(装备数值!BL$50:BL$101,装备数值!$BG$50:$BG$101,"="&amp;新怪物属性!$CH$2,装备数值!$BH$50:$BH$101,"&lt;="&amp;新怪物属性!$CH90)+SUMIFS(装备数值!BL$50:BL$101,装备数值!$BG$50:$BG$101,"="&amp;新怪物属性!$CI$2,装备数值!$BH$50:$BH$101,"&lt;="&amp;新怪物属性!$CI90)+SUMIFS(装备数值!BL$50:BL$101,装备数值!$BG$50:$BG$101,"="&amp;新怪物属性!$CJ$2,装备数值!$BH$50:$BH$101,"&lt;="&amp;新怪物属性!$CJ90)+SUMIFS(装备数值!BL$50:BL$101,装备数值!$BG$50:$BG$101,"="&amp;新怪物属性!$CK$2,装备数值!$BH$50:$BH$101,"&lt;="&amp;新怪物属性!$CK90)+SUMIFS(装备数值!BL$50:BL$101,装备数值!$BG$50:$BG$101,"="&amp;新怪物属性!$CL$2,装备数值!$BH$50:$BH$101,"&lt;="&amp;新怪物属性!$CL90)+SUMIFS(装备数值!BL$50:BL$101,装备数值!$BG$50:$BG$101,"="&amp;新怪物属性!$CM$2,装备数值!$BH$50:$BH$101,"&lt;="&amp;新怪物属性!$CM90)+SUMIFS(装备数值!BL$50:BL$101,装备数值!$BG$50:$BG$101,"="&amp;新怪物属性!$CN$2,装备数值!$BH$50:$BH$101,"&lt;="&amp;新怪物属性!$CN90)+SUMIFS(装备数值!BL$50:BL$101,装备数值!$BG$50:$BG$101,"="&amp;新怪物属性!$CO$2,装备数值!$BH$50:$BH$101,"&lt;="&amp;新怪物属性!$CO90)+SUMIFS(装备数值!BL$50:BL$101,装备数值!$BG$50:$BG$101,"="&amp;新怪物属性!$CP$2,装备数值!$BH$50:$BH$101,"&lt;="&amp;新怪物属性!$CP90)+SUMIFS(装备数值!BL$50:BL$101,装备数值!$BG$50:$BG$101,"="&amp;新怪物属性!$CQ$2,装备数值!$BH$50:$BH$101,"&lt;="&amp;新怪物属性!$CQ90)+SUMIFS(装备数值!BL$50:BL$101,装备数值!$BG$50:$BG$101,"="&amp;新怪物属性!$CR$2,装备数值!$BH$50:$BH$101,"&lt;="&amp;新怪物属性!$CR90)</f>
        <v>102149</v>
      </c>
      <c r="CT90" s="14">
        <f>SUMIFS(装备数值!BM$50:BM$101,装备数值!$BG$50:$BG$101,"="&amp;新怪物属性!$CF$2,装备数值!$BH$50:$BH$101,"&lt;="&amp;新怪物属性!$CF90)+SUMIFS(装备数值!BM$50:BM$101,装备数值!$BG$50:$BG$101,"="&amp;新怪物属性!$CG$2,装备数值!$BH$50:$BH$101,"&lt;="&amp;新怪物属性!$CG90)+SUMIFS(装备数值!BM$50:BM$101,装备数值!$BG$50:$BG$101,"="&amp;新怪物属性!$CH$2,装备数值!$BH$50:$BH$101,"&lt;="&amp;新怪物属性!$CH90)+SUMIFS(装备数值!BM$50:BM$101,装备数值!$BG$50:$BG$101,"="&amp;新怪物属性!$CI$2,装备数值!$BH$50:$BH$101,"&lt;="&amp;新怪物属性!$CI90)+SUMIFS(装备数值!BM$50:BM$101,装备数值!$BG$50:$BG$101,"="&amp;新怪物属性!$CJ$2,装备数值!$BH$50:$BH$101,"&lt;="&amp;新怪物属性!$CJ90)+SUMIFS(装备数值!BM$50:BM$101,装备数值!$BG$50:$BG$101,"="&amp;新怪物属性!$CK$2,装备数值!$BH$50:$BH$101,"&lt;="&amp;新怪物属性!$CK90)+SUMIFS(装备数值!BM$50:BM$101,装备数值!$BG$50:$BG$101,"="&amp;新怪物属性!$CL$2,装备数值!$BH$50:$BH$101,"&lt;="&amp;新怪物属性!$CL90)+SUMIFS(装备数值!BM$50:BM$101,装备数值!$BG$50:$BG$101,"="&amp;新怪物属性!$CM$2,装备数值!$BH$50:$BH$101,"&lt;="&amp;新怪物属性!$CM90)+SUMIFS(装备数值!BM$50:BM$101,装备数值!$BG$50:$BG$101,"="&amp;新怪物属性!$CN$2,装备数值!$BH$50:$BH$101,"&lt;="&amp;新怪物属性!$CN90)+SUMIFS(装备数值!BM$50:BM$101,装备数值!$BG$50:$BG$101,"="&amp;新怪物属性!$CO$2,装备数值!$BH$50:$BH$101,"&lt;="&amp;新怪物属性!$CO90)+SUMIFS(装备数值!BM$50:BM$101,装备数值!$BG$50:$BG$101,"="&amp;新怪物属性!$CP$2,装备数值!$BH$50:$BH$101,"&lt;="&amp;新怪物属性!$CP90)+SUMIFS(装备数值!BM$50:BM$101,装备数值!$BG$50:$BG$101,"="&amp;新怪物属性!$CQ$2,装备数值!$BH$50:$BH$101,"&lt;="&amp;新怪物属性!$CQ90)+SUMIFS(装备数值!BM$50:BM$101,装备数值!$BG$50:$BG$101,"="&amp;新怪物属性!$CR$2,装备数值!$BH$50:$BH$101,"&lt;="&amp;新怪物属性!$CR90)</f>
        <v>767699</v>
      </c>
      <c r="CU90" s="14">
        <f>SUMIFS(装备数值!BN$50:BN$101,装备数值!$BG$50:$BG$101,"="&amp;新怪物属性!$CF$2,装备数值!$BH$50:$BH$101,"&lt;="&amp;新怪物属性!$CF90)+SUMIFS(装备数值!BN$50:BN$101,装备数值!$BG$50:$BG$101,"="&amp;新怪物属性!$CG$2,装备数值!$BH$50:$BH$101,"&lt;="&amp;新怪物属性!$CG90)+SUMIFS(装备数值!BN$50:BN$101,装备数值!$BG$50:$BG$101,"="&amp;新怪物属性!$CH$2,装备数值!$BH$50:$BH$101,"&lt;="&amp;新怪物属性!$CH90)+SUMIFS(装备数值!BN$50:BN$101,装备数值!$BG$50:$BG$101,"="&amp;新怪物属性!$CI$2,装备数值!$BH$50:$BH$101,"&lt;="&amp;新怪物属性!$CI90)+SUMIFS(装备数值!BN$50:BN$101,装备数值!$BG$50:$BG$101,"="&amp;新怪物属性!$CJ$2,装备数值!$BH$50:$BH$101,"&lt;="&amp;新怪物属性!$CJ90)+SUMIFS(装备数值!BN$50:BN$101,装备数值!$BG$50:$BG$101,"="&amp;新怪物属性!$CK$2,装备数值!$BH$50:$BH$101,"&lt;="&amp;新怪物属性!$CK90)+SUMIFS(装备数值!BN$50:BN$101,装备数值!$BG$50:$BG$101,"="&amp;新怪物属性!$CL$2,装备数值!$BH$50:$BH$101,"&lt;="&amp;新怪物属性!$CL90)+SUMIFS(装备数值!BN$50:BN$101,装备数值!$BG$50:$BG$101,"="&amp;新怪物属性!$CM$2,装备数值!$BH$50:$BH$101,"&lt;="&amp;新怪物属性!$CM90)+SUMIFS(装备数值!BN$50:BN$101,装备数值!$BG$50:$BG$101,"="&amp;新怪物属性!$CN$2,装备数值!$BH$50:$BH$101,"&lt;="&amp;新怪物属性!$CN90)+SUMIFS(装备数值!BN$50:BN$101,装备数值!$BG$50:$BG$101,"="&amp;新怪物属性!$CO$2,装备数值!$BH$50:$BH$101,"&lt;="&amp;新怪物属性!$CO90)+SUMIFS(装备数值!BN$50:BN$101,装备数值!$BG$50:$BG$101,"="&amp;新怪物属性!$CP$2,装备数值!$BH$50:$BH$101,"&lt;="&amp;新怪物属性!$CP90)+SUMIFS(装备数值!BN$50:BN$101,装备数值!$BG$50:$BG$101,"="&amp;新怪物属性!$CQ$2,装备数值!$BH$50:$BH$101,"&lt;="&amp;新怪物属性!$CQ90)+SUMIFS(装备数值!BN$50:BN$101,装备数值!$BG$50:$BG$101,"="&amp;新怪物属性!$CR$2,装备数值!$BH$50:$BH$101,"&lt;="&amp;新怪物属性!$CR90)</f>
        <v>24100</v>
      </c>
      <c r="CV90" s="14">
        <f>SUMIFS(装备数值!BO$50:BO$101,装备数值!$BG$50:$BG$101,"="&amp;新怪物属性!$CF$2,装备数值!$BH$50:$BH$101,"&lt;="&amp;新怪物属性!$CF90)+SUMIFS(装备数值!BO$50:BO$101,装备数值!$BG$50:$BG$101,"="&amp;新怪物属性!$CG$2,装备数值!$BH$50:$BH$101,"&lt;="&amp;新怪物属性!$CG90)+SUMIFS(装备数值!BO$50:BO$101,装备数值!$BG$50:$BG$101,"="&amp;新怪物属性!$CH$2,装备数值!$BH$50:$BH$101,"&lt;="&amp;新怪物属性!$CH90)+SUMIFS(装备数值!BO$50:BO$101,装备数值!$BG$50:$BG$101,"="&amp;新怪物属性!$CI$2,装备数值!$BH$50:$BH$101,"&lt;="&amp;新怪物属性!$CI90)+SUMIFS(装备数值!BO$50:BO$101,装备数值!$BG$50:$BG$101,"="&amp;新怪物属性!$CJ$2,装备数值!$BH$50:$BH$101,"&lt;="&amp;新怪物属性!$CJ90)+SUMIFS(装备数值!BO$50:BO$101,装备数值!$BG$50:$BG$101,"="&amp;新怪物属性!$CK$2,装备数值!$BH$50:$BH$101,"&lt;="&amp;新怪物属性!$CK90)+SUMIFS(装备数值!BO$50:BO$101,装备数值!$BG$50:$BG$101,"="&amp;新怪物属性!$CL$2,装备数值!$BH$50:$BH$101,"&lt;="&amp;新怪物属性!$CL90)+SUMIFS(装备数值!BO$50:BO$101,装备数值!$BG$50:$BG$101,"="&amp;新怪物属性!$CM$2,装备数值!$BH$50:$BH$101,"&lt;="&amp;新怪物属性!$CM90)+SUMIFS(装备数值!BO$50:BO$101,装备数值!$BG$50:$BG$101,"="&amp;新怪物属性!$CN$2,装备数值!$BH$50:$BH$101,"&lt;="&amp;新怪物属性!$CN90)+SUMIFS(装备数值!BO$50:BO$101,装备数值!$BG$50:$BG$101,"="&amp;新怪物属性!$CO$2,装备数值!$BH$50:$BH$101,"&lt;="&amp;新怪物属性!$CO90)+SUMIFS(装备数值!BO$50:BO$101,装备数值!$BG$50:$BG$101,"="&amp;新怪物属性!$CP$2,装备数值!$BH$50:$BH$101,"&lt;="&amp;新怪物属性!$CP90)+SUMIFS(装备数值!BO$50:BO$101,装备数值!$BG$50:$BG$101,"="&amp;新怪物属性!$CQ$2,装备数值!$BH$50:$BH$101,"&lt;="&amp;新怪物属性!$CQ90)+SUMIFS(装备数值!BO$50:BO$101,装备数值!$BG$50:$BG$101,"="&amp;新怪物属性!$CR$2,装备数值!$BH$50:$BH$101,"&lt;="&amp;新怪物属性!$CR90)</f>
        <v>1955500</v>
      </c>
      <c r="CW90" s="14">
        <f>SUMIFS(装备数值!BP$50:BP$101,装备数值!$BG$50:$BG$101,"="&amp;新怪物属性!$CF$2,装备数值!$BH$50:$BH$101,"&lt;="&amp;新怪物属性!$CF90)+SUMIFS(装备数值!BP$50:BP$101,装备数值!$BG$50:$BG$101,"="&amp;新怪物属性!$CG$2,装备数值!$BH$50:$BH$101,"&lt;="&amp;新怪物属性!$CG90)+SUMIFS(装备数值!BP$50:BP$101,装备数值!$BG$50:$BG$101,"="&amp;新怪物属性!$CH$2,装备数值!$BH$50:$BH$101,"&lt;="&amp;新怪物属性!$CH90)+SUMIFS(装备数值!BP$50:BP$101,装备数值!$BG$50:$BG$101,"="&amp;新怪物属性!$CI$2,装备数值!$BH$50:$BH$101,"&lt;="&amp;新怪物属性!$CI90)+SUMIFS(装备数值!BP$50:BP$101,装备数值!$BG$50:$BG$101,"="&amp;新怪物属性!$CJ$2,装备数值!$BH$50:$BH$101,"&lt;="&amp;新怪物属性!$CJ90)+SUMIFS(装备数值!BP$50:BP$101,装备数值!$BG$50:$BG$101,"="&amp;新怪物属性!$CK$2,装备数值!$BH$50:$BH$101,"&lt;="&amp;新怪物属性!$CK90)+SUMIFS(装备数值!BP$50:BP$101,装备数值!$BG$50:$BG$101,"="&amp;新怪物属性!$CL$2,装备数值!$BH$50:$BH$101,"&lt;="&amp;新怪物属性!$CL90)+SUMIFS(装备数值!BP$50:BP$101,装备数值!$BG$50:$BG$101,"="&amp;新怪物属性!$CM$2,装备数值!$BH$50:$BH$101,"&lt;="&amp;新怪物属性!$CM90)+SUMIFS(装备数值!BP$50:BP$101,装备数值!$BG$50:$BG$101,"="&amp;新怪物属性!$CN$2,装备数值!$BH$50:$BH$101,"&lt;="&amp;新怪物属性!$CN90)+SUMIFS(装备数值!BP$50:BP$101,装备数值!$BG$50:$BG$101,"="&amp;新怪物属性!$CO$2,装备数值!$BH$50:$BH$101,"&lt;="&amp;新怪物属性!$CO90)+SUMIFS(装备数值!BP$50:BP$101,装备数值!$BG$50:$BG$101,"="&amp;新怪物属性!$CP$2,装备数值!$BH$50:$BH$101,"&lt;="&amp;新怪物属性!$CP90)+SUMIFS(装备数值!BP$50:BP$101,装备数值!$BG$50:$BG$101,"="&amp;新怪物属性!$CQ$2,装备数值!$BH$50:$BH$101,"&lt;="&amp;新怪物属性!$CQ90)+SUMIFS(装备数值!BP$50:BP$101,装备数值!$BG$50:$BG$101,"="&amp;新怪物属性!$CR$2,装备数值!$BH$50:$BH$101,"&lt;="&amp;新怪物属性!$CR90)</f>
        <v>38720</v>
      </c>
      <c r="CX90" s="14">
        <f>SUMIFS(装备数值!BQ$50:BQ$101,装备数值!$BG$50:$BG$101,"="&amp;新怪物属性!$CF$2,装备数值!$BH$50:$BH$101,"&lt;="&amp;新怪物属性!$CF90)+SUMIFS(装备数值!BQ$50:BQ$101,装备数值!$BG$50:$BG$101,"="&amp;新怪物属性!$CG$2,装备数值!$BH$50:$BH$101,"&lt;="&amp;新怪物属性!$CG90)+SUMIFS(装备数值!BQ$50:BQ$101,装备数值!$BG$50:$BG$101,"="&amp;新怪物属性!$CH$2,装备数值!$BH$50:$BH$101,"&lt;="&amp;新怪物属性!$CH90)+SUMIFS(装备数值!BQ$50:BQ$101,装备数值!$BG$50:$BG$101,"="&amp;新怪物属性!$CI$2,装备数值!$BH$50:$BH$101,"&lt;="&amp;新怪物属性!$CI90)+SUMIFS(装备数值!BQ$50:BQ$101,装备数值!$BG$50:$BG$101,"="&amp;新怪物属性!$CJ$2,装备数值!$BH$50:$BH$101,"&lt;="&amp;新怪物属性!$CJ90)+SUMIFS(装备数值!BQ$50:BQ$101,装备数值!$BG$50:$BG$101,"="&amp;新怪物属性!$CK$2,装备数值!$BH$50:$BH$101,"&lt;="&amp;新怪物属性!$CK90)+SUMIFS(装备数值!BQ$50:BQ$101,装备数值!$BG$50:$BG$101,"="&amp;新怪物属性!$CL$2,装备数值!$BH$50:$BH$101,"&lt;="&amp;新怪物属性!$CL90)+SUMIFS(装备数值!BQ$50:BQ$101,装备数值!$BG$50:$BG$101,"="&amp;新怪物属性!$CM$2,装备数值!$BH$50:$BH$101,"&lt;="&amp;新怪物属性!$CM90)+SUMIFS(装备数值!BQ$50:BQ$101,装备数值!$BG$50:$BG$101,"="&amp;新怪物属性!$CN$2,装备数值!$BH$50:$BH$101,"&lt;="&amp;新怪物属性!$CN90)+SUMIFS(装备数值!BQ$50:BQ$101,装备数值!$BG$50:$BG$101,"="&amp;新怪物属性!$CO$2,装备数值!$BH$50:$BH$101,"&lt;="&amp;新怪物属性!$CO90)+SUMIFS(装备数值!BQ$50:BQ$101,装备数值!$BG$50:$BG$101,"="&amp;新怪物属性!$CP$2,装备数值!$BH$50:$BH$101,"&lt;="&amp;新怪物属性!$CP90)+SUMIFS(装备数值!BQ$50:BQ$101,装备数值!$BG$50:$BG$101,"="&amp;新怪物属性!$CQ$2,装备数值!$BH$50:$BH$101,"&lt;="&amp;新怪物属性!$CQ90)+SUMIFS(装备数值!BQ$50:BQ$101,装备数值!$BG$50:$BG$101,"="&amp;新怪物属性!$CR$2,装备数值!$BH$50:$BH$101,"&lt;="&amp;新怪物属性!$CR90)</f>
        <v>1250</v>
      </c>
      <c r="CY90" s="14">
        <f>SUMIFS(装备数值!BR$50:BR$101,装备数值!$BG$50:$BG$101,"="&amp;新怪物属性!$CF$2,装备数值!$BH$50:$BH$101,"&lt;="&amp;新怪物属性!$CF90)+SUMIFS(装备数值!BR$50:BR$101,装备数值!$BG$50:$BG$101,"="&amp;新怪物属性!$CG$2,装备数值!$BH$50:$BH$101,"&lt;="&amp;新怪物属性!$CG90)+SUMIFS(装备数值!BR$50:BR$101,装备数值!$BG$50:$BG$101,"="&amp;新怪物属性!$CH$2,装备数值!$BH$50:$BH$101,"&lt;="&amp;新怪物属性!$CH90)+SUMIFS(装备数值!BR$50:BR$101,装备数值!$BG$50:$BG$101,"="&amp;新怪物属性!$CI$2,装备数值!$BH$50:$BH$101,"&lt;="&amp;新怪物属性!$CI90)+SUMIFS(装备数值!BR$50:BR$101,装备数值!$BG$50:$BG$101,"="&amp;新怪物属性!$CJ$2,装备数值!$BH$50:$BH$101,"&lt;="&amp;新怪物属性!$CJ90)+SUMIFS(装备数值!BR$50:BR$101,装备数值!$BG$50:$BG$101,"="&amp;新怪物属性!$CK$2,装备数值!$BH$50:$BH$101,"&lt;="&amp;新怪物属性!$CK90)+SUMIFS(装备数值!BR$50:BR$101,装备数值!$BG$50:$BG$101,"="&amp;新怪物属性!$CL$2,装备数值!$BH$50:$BH$101,"&lt;="&amp;新怪物属性!$CL90)+SUMIFS(装备数值!BR$50:BR$101,装备数值!$BG$50:$BG$101,"="&amp;新怪物属性!$CM$2,装备数值!$BH$50:$BH$101,"&lt;="&amp;新怪物属性!$CM90)+SUMIFS(装备数值!BR$50:BR$101,装备数值!$BG$50:$BG$101,"="&amp;新怪物属性!$CN$2,装备数值!$BH$50:$BH$101,"&lt;="&amp;新怪物属性!$CN90)+SUMIFS(装备数值!BR$50:BR$101,装备数值!$BG$50:$BG$101,"="&amp;新怪物属性!$CO$2,装备数值!$BH$50:$BH$101,"&lt;="&amp;新怪物属性!$CO90)+SUMIFS(装备数值!BR$50:BR$101,装备数值!$BG$50:$BG$101,"="&amp;新怪物属性!$CP$2,装备数值!$BH$50:$BH$101,"&lt;="&amp;新怪物属性!$CP90)+SUMIFS(装备数值!BR$50:BR$101,装备数值!$BG$50:$BG$101,"="&amp;新怪物属性!$CQ$2,装备数值!$BH$50:$BH$101,"&lt;="&amp;新怪物属性!$CQ90)+SUMIFS(装备数值!BR$50:BR$101,装备数值!$BG$50:$BG$101,"="&amp;新怪物属性!$CR$2,装备数值!$BH$50:$BH$101,"&lt;="&amp;新怪物属性!$CR90)</f>
        <v>1250</v>
      </c>
      <c r="CZ90" s="14">
        <f>SUMIFS(装备数值!BS$50:BS$101,装备数值!$BG$50:$BG$101,"="&amp;新怪物属性!$CF$2,装备数值!$BH$50:$BH$101,"&lt;="&amp;新怪物属性!$CF90)+SUMIFS(装备数值!BS$50:BS$101,装备数值!$BG$50:$BG$101,"="&amp;新怪物属性!$CG$2,装备数值!$BH$50:$BH$101,"&lt;="&amp;新怪物属性!$CG90)+SUMIFS(装备数值!BS$50:BS$101,装备数值!$BG$50:$BG$101,"="&amp;新怪物属性!$CH$2,装备数值!$BH$50:$BH$101,"&lt;="&amp;新怪物属性!$CH90)+SUMIFS(装备数值!BS$50:BS$101,装备数值!$BG$50:$BG$101,"="&amp;新怪物属性!$CI$2,装备数值!$BH$50:$BH$101,"&lt;="&amp;新怪物属性!$CI90)+SUMIFS(装备数值!BS$50:BS$101,装备数值!$BG$50:$BG$101,"="&amp;新怪物属性!$CJ$2,装备数值!$BH$50:$BH$101,"&lt;="&amp;新怪物属性!$CJ90)+SUMIFS(装备数值!BS$50:BS$101,装备数值!$BG$50:$BG$101,"="&amp;新怪物属性!$CK$2,装备数值!$BH$50:$BH$101,"&lt;="&amp;新怪物属性!$CK90)+SUMIFS(装备数值!BS$50:BS$101,装备数值!$BG$50:$BG$101,"="&amp;新怪物属性!$CL$2,装备数值!$BH$50:$BH$101,"&lt;="&amp;新怪物属性!$CL90)+SUMIFS(装备数值!BS$50:BS$101,装备数值!$BG$50:$BG$101,"="&amp;新怪物属性!$CM$2,装备数值!$BH$50:$BH$101,"&lt;="&amp;新怪物属性!$CM90)+SUMIFS(装备数值!BS$50:BS$101,装备数值!$BG$50:$BG$101,"="&amp;新怪物属性!$CN$2,装备数值!$BH$50:$BH$101,"&lt;="&amp;新怪物属性!$CN90)+SUMIFS(装备数值!BS$50:BS$101,装备数值!$BG$50:$BG$101,"="&amp;新怪物属性!$CO$2,装备数值!$BH$50:$BH$101,"&lt;="&amp;新怪物属性!$CO90)+SUMIFS(装备数值!BS$50:BS$101,装备数值!$BG$50:$BG$101,"="&amp;新怪物属性!$CP$2,装备数值!$BH$50:$BH$101,"&lt;="&amp;新怪物属性!$CP90)+SUMIFS(装备数值!BS$50:BS$101,装备数值!$BG$50:$BG$101,"="&amp;新怪物属性!$CQ$2,装备数值!$BH$50:$BH$101,"&lt;="&amp;新怪物属性!$CQ90)+SUMIFS(装备数值!BS$50:BS$101,装备数值!$BG$50:$BG$101,"="&amp;新怪物属性!$CR$2,装备数值!$BH$50:$BH$101,"&lt;="&amp;新怪物属性!$CR90)</f>
        <v>1250</v>
      </c>
      <c r="DA90" s="14">
        <f>SUMIFS(装备数值!BT$50:BT$101,装备数值!$BG$50:$BG$101,"="&amp;新怪物属性!$CF$2,装备数值!$BH$50:$BH$101,"&lt;="&amp;新怪物属性!$CF90)+SUMIFS(装备数值!BT$50:BT$101,装备数值!$BG$50:$BG$101,"="&amp;新怪物属性!$CG$2,装备数值!$BH$50:$BH$101,"&lt;="&amp;新怪物属性!$CG90)+SUMIFS(装备数值!BT$50:BT$101,装备数值!$BG$50:$BG$101,"="&amp;新怪物属性!$CH$2,装备数值!$BH$50:$BH$101,"&lt;="&amp;新怪物属性!$CH90)+SUMIFS(装备数值!BT$50:BT$101,装备数值!$BG$50:$BG$101,"="&amp;新怪物属性!$CI$2,装备数值!$BH$50:$BH$101,"&lt;="&amp;新怪物属性!$CI90)+SUMIFS(装备数值!BT$50:BT$101,装备数值!$BG$50:$BG$101,"="&amp;新怪物属性!$CJ$2,装备数值!$BH$50:$BH$101,"&lt;="&amp;新怪物属性!$CJ90)+SUMIFS(装备数值!BT$50:BT$101,装备数值!$BG$50:$BG$101,"="&amp;新怪物属性!$CK$2,装备数值!$BH$50:$BH$101,"&lt;="&amp;新怪物属性!$CK90)+SUMIFS(装备数值!BT$50:BT$101,装备数值!$BG$50:$BG$101,"="&amp;新怪物属性!$CL$2,装备数值!$BH$50:$BH$101,"&lt;="&amp;新怪物属性!$CL90)+SUMIFS(装备数值!BT$50:BT$101,装备数值!$BG$50:$BG$101,"="&amp;新怪物属性!$CM$2,装备数值!$BH$50:$BH$101,"&lt;="&amp;新怪物属性!$CM90)+SUMIFS(装备数值!BT$50:BT$101,装备数值!$BG$50:$BG$101,"="&amp;新怪物属性!$CN$2,装备数值!$BH$50:$BH$101,"&lt;="&amp;新怪物属性!$CN90)+SUMIFS(装备数值!BT$50:BT$101,装备数值!$BG$50:$BG$101,"="&amp;新怪物属性!$CO$2,装备数值!$BH$50:$BH$101,"&lt;="&amp;新怪物属性!$CO90)+SUMIFS(装备数值!BT$50:BT$101,装备数值!$BG$50:$BG$101,"="&amp;新怪物属性!$CP$2,装备数值!$BH$50:$BH$101,"&lt;="&amp;新怪物属性!$CP90)+SUMIFS(装备数值!BT$50:BT$101,装备数值!$BG$50:$BG$101,"="&amp;新怪物属性!$CQ$2,装备数值!$BH$50:$BH$101,"&lt;="&amp;新怪物属性!$CQ90)+SUMIFS(装备数值!BT$50:BT$101,装备数值!$BG$50:$BG$101,"="&amp;新怪物属性!$CR$2,装备数值!$BH$50:$BH$101,"&lt;="&amp;新怪物属性!$CR90)</f>
        <v>1250</v>
      </c>
      <c r="DB90" s="14">
        <f>SUMIFS(装备数值!BU$50:BU$101,装备数值!$BG$50:$BG$101,"="&amp;新怪物属性!$CF$2,装备数值!$BH$50:$BH$101,"&lt;="&amp;新怪物属性!$CF90)+SUMIFS(装备数值!BU$50:BU$101,装备数值!$BG$50:$BG$101,"="&amp;新怪物属性!$CG$2,装备数值!$BH$50:$BH$101,"&lt;="&amp;新怪物属性!$CG90)+SUMIFS(装备数值!BU$50:BU$101,装备数值!$BG$50:$BG$101,"="&amp;新怪物属性!$CH$2,装备数值!$BH$50:$BH$101,"&lt;="&amp;新怪物属性!$CH90)+SUMIFS(装备数值!BU$50:BU$101,装备数值!$BG$50:$BG$101,"="&amp;新怪物属性!$CI$2,装备数值!$BH$50:$BH$101,"&lt;="&amp;新怪物属性!$CI90)+SUMIFS(装备数值!BU$50:BU$101,装备数值!$BG$50:$BG$101,"="&amp;新怪物属性!$CJ$2,装备数值!$BH$50:$BH$101,"&lt;="&amp;新怪物属性!$CJ90)+SUMIFS(装备数值!BU$50:BU$101,装备数值!$BG$50:$BG$101,"="&amp;新怪物属性!$CK$2,装备数值!$BH$50:$BH$101,"&lt;="&amp;新怪物属性!$CK90)+SUMIFS(装备数值!BU$50:BU$101,装备数值!$BG$50:$BG$101,"="&amp;新怪物属性!$CL$2,装备数值!$BH$50:$BH$101,"&lt;="&amp;新怪物属性!$CL90)+SUMIFS(装备数值!BU$50:BU$101,装备数值!$BG$50:$BG$101,"="&amp;新怪物属性!$CM$2,装备数值!$BH$50:$BH$101,"&lt;="&amp;新怪物属性!$CM90)+SUMIFS(装备数值!BU$50:BU$101,装备数值!$BG$50:$BG$101,"="&amp;新怪物属性!$CN$2,装备数值!$BH$50:$BH$101,"&lt;="&amp;新怪物属性!$CN90)+SUMIFS(装备数值!BU$50:BU$101,装备数值!$BG$50:$BG$101,"="&amp;新怪物属性!$CO$2,装备数值!$BH$50:$BH$101,"&lt;="&amp;新怪物属性!$CO90)+SUMIFS(装备数值!BU$50:BU$101,装备数值!$BG$50:$BG$101,"="&amp;新怪物属性!$CP$2,装备数值!$BH$50:$BH$101,"&lt;="&amp;新怪物属性!$CP90)+SUMIFS(装备数值!BU$50:BU$101,装备数值!$BG$50:$BG$101,"="&amp;新怪物属性!$CQ$2,装备数值!$BH$50:$BH$101,"&lt;="&amp;新怪物属性!$CQ90)+SUMIFS(装备数值!BU$50:BU$101,装备数值!$BG$50:$BG$101,"="&amp;新怪物属性!$CR$2,装备数值!$BH$50:$BH$101,"&lt;="&amp;新怪物属性!$CR90)</f>
        <v>0.15000000000000002</v>
      </c>
      <c r="DC90" s="14">
        <f>SUMIFS(装备数值!BV$50:BV$101,装备数值!$BG$50:$BG$101,"="&amp;新怪物属性!$CF$2,装备数值!$BH$50:$BH$101,"&lt;="&amp;新怪物属性!$CF90)+SUMIFS(装备数值!BV$50:BV$101,装备数值!$BG$50:$BG$101,"="&amp;新怪物属性!$CG$2,装备数值!$BH$50:$BH$101,"&lt;="&amp;新怪物属性!$CG90)+SUMIFS(装备数值!BV$50:BV$101,装备数值!$BG$50:$BG$101,"="&amp;新怪物属性!$CH$2,装备数值!$BH$50:$BH$101,"&lt;="&amp;新怪物属性!$CH90)+SUMIFS(装备数值!BV$50:BV$101,装备数值!$BG$50:$BG$101,"="&amp;新怪物属性!$CI$2,装备数值!$BH$50:$BH$101,"&lt;="&amp;新怪物属性!$CI90)+SUMIFS(装备数值!BV$50:BV$101,装备数值!$BG$50:$BG$101,"="&amp;新怪物属性!$CJ$2,装备数值!$BH$50:$BH$101,"&lt;="&amp;新怪物属性!$CJ90)+SUMIFS(装备数值!BV$50:BV$101,装备数值!$BG$50:$BG$101,"="&amp;新怪物属性!$CK$2,装备数值!$BH$50:$BH$101,"&lt;="&amp;新怪物属性!$CK90)+SUMIFS(装备数值!BV$50:BV$101,装备数值!$BG$50:$BG$101,"="&amp;新怪物属性!$CL$2,装备数值!$BH$50:$BH$101,"&lt;="&amp;新怪物属性!$CL90)+SUMIFS(装备数值!BV$50:BV$101,装备数值!$BG$50:$BG$101,"="&amp;新怪物属性!$CM$2,装备数值!$BH$50:$BH$101,"&lt;="&amp;新怪物属性!$CM90)+SUMIFS(装备数值!BV$50:BV$101,装备数值!$BG$50:$BG$101,"="&amp;新怪物属性!$CN$2,装备数值!$BH$50:$BH$101,"&lt;="&amp;新怪物属性!$CN90)+SUMIFS(装备数值!BV$50:BV$101,装备数值!$BG$50:$BG$101,"="&amp;新怪物属性!$CO$2,装备数值!$BH$50:$BH$101,"&lt;="&amp;新怪物属性!$CO90)+SUMIFS(装备数值!BV$50:BV$101,装备数值!$BG$50:$BG$101,"="&amp;新怪物属性!$CP$2,装备数值!$BH$50:$BH$101,"&lt;="&amp;新怪物属性!$CP90)+SUMIFS(装备数值!BV$50:BV$101,装备数值!$BG$50:$BG$101,"="&amp;新怪物属性!$CQ$2,装备数值!$BH$50:$BH$101,"&lt;="&amp;新怪物属性!$CQ90)+SUMIFS(装备数值!BV$50:BV$101,装备数值!$BG$50:$BG$101,"="&amp;新怪物属性!$CR$2,装备数值!$BH$50:$BH$101,"&lt;="&amp;新怪物属性!$CR90)</f>
        <v>0.15000000000000002</v>
      </c>
      <c r="DD90" s="14">
        <f>SUMIFS(装备数值!BW$50:BW$101,装备数值!$BG$50:$BG$101,"="&amp;新怪物属性!$CF$2,装备数值!$BH$50:$BH$101,"&lt;="&amp;新怪物属性!$CF90)+SUMIFS(装备数值!BW$50:BW$101,装备数值!$BG$50:$BG$101,"="&amp;新怪物属性!$CG$2,装备数值!$BH$50:$BH$101,"&lt;="&amp;新怪物属性!$CG90)+SUMIFS(装备数值!BW$50:BW$101,装备数值!$BG$50:$BG$101,"="&amp;新怪物属性!$CH$2,装备数值!$BH$50:$BH$101,"&lt;="&amp;新怪物属性!$CH90)+SUMIFS(装备数值!BW$50:BW$101,装备数值!$BG$50:$BG$101,"="&amp;新怪物属性!$CI$2,装备数值!$BH$50:$BH$101,"&lt;="&amp;新怪物属性!$CI90)+SUMIFS(装备数值!BW$50:BW$101,装备数值!$BG$50:$BG$101,"="&amp;新怪物属性!$CJ$2,装备数值!$BH$50:$BH$101,"&lt;="&amp;新怪物属性!$CJ90)+SUMIFS(装备数值!BW$50:BW$101,装备数值!$BG$50:$BG$101,"="&amp;新怪物属性!$CK$2,装备数值!$BH$50:$BH$101,"&lt;="&amp;新怪物属性!$CK90)+SUMIFS(装备数值!BW$50:BW$101,装备数值!$BG$50:$BG$101,"="&amp;新怪物属性!$CL$2,装备数值!$BH$50:$BH$101,"&lt;="&amp;新怪物属性!$CL90)+SUMIFS(装备数值!BW$50:BW$101,装备数值!$BG$50:$BG$101,"="&amp;新怪物属性!$CM$2,装备数值!$BH$50:$BH$101,"&lt;="&amp;新怪物属性!$CM90)+SUMIFS(装备数值!BW$50:BW$101,装备数值!$BG$50:$BG$101,"="&amp;新怪物属性!$CN$2,装备数值!$BH$50:$BH$101,"&lt;="&amp;新怪物属性!$CN90)+SUMIFS(装备数值!BW$50:BW$101,装备数值!$BG$50:$BG$101,"="&amp;新怪物属性!$CO$2,装备数值!$BH$50:$BH$101,"&lt;="&amp;新怪物属性!$CO90)+SUMIFS(装备数值!BW$50:BW$101,装备数值!$BG$50:$BG$101,"="&amp;新怪物属性!$CP$2,装备数值!$BH$50:$BH$101,"&lt;="&amp;新怪物属性!$CP90)+SUMIFS(装备数值!BW$50:BW$101,装备数值!$BG$50:$BG$101,"="&amp;新怪物属性!$CQ$2,装备数值!$BH$50:$BH$101,"&lt;="&amp;新怪物属性!$CQ90)+SUMIFS(装备数值!BW$50:BW$101,装备数值!$BG$50:$BG$101,"="&amp;新怪物属性!$CR$2,装备数值!$BH$50:$BH$101,"&lt;="&amp;新怪物属性!$CR90)</f>
        <v>0</v>
      </c>
      <c r="DE90" s="14">
        <f>SUMIFS(装备数值!BX$50:BX$101,装备数值!$BG$50:$BG$101,"="&amp;新怪物属性!$CF$2,装备数值!$BH$50:$BH$101,"&lt;="&amp;新怪物属性!$CF90)+SUMIFS(装备数值!BX$50:BX$101,装备数值!$BG$50:$BG$101,"="&amp;新怪物属性!$CG$2,装备数值!$BH$50:$BH$101,"&lt;="&amp;新怪物属性!$CG90)+SUMIFS(装备数值!BX$50:BX$101,装备数值!$BG$50:$BG$101,"="&amp;新怪物属性!$CH$2,装备数值!$BH$50:$BH$101,"&lt;="&amp;新怪物属性!$CH90)+SUMIFS(装备数值!BX$50:BX$101,装备数值!$BG$50:$BG$101,"="&amp;新怪物属性!$CI$2,装备数值!$BH$50:$BH$101,"&lt;="&amp;新怪物属性!$CI90)+SUMIFS(装备数值!BX$50:BX$101,装备数值!$BG$50:$BG$101,"="&amp;新怪物属性!$CJ$2,装备数值!$BH$50:$BH$101,"&lt;="&amp;新怪物属性!$CJ90)+SUMIFS(装备数值!BX$50:BX$101,装备数值!$BG$50:$BG$101,"="&amp;新怪物属性!$CK$2,装备数值!$BH$50:$BH$101,"&lt;="&amp;新怪物属性!$CK90)+SUMIFS(装备数值!BX$50:BX$101,装备数值!$BG$50:$BG$101,"="&amp;新怪物属性!$CL$2,装备数值!$BH$50:$BH$101,"&lt;="&amp;新怪物属性!$CL90)+SUMIFS(装备数值!BX$50:BX$101,装备数值!$BG$50:$BG$101,"="&amp;新怪物属性!$CM$2,装备数值!$BH$50:$BH$101,"&lt;="&amp;新怪物属性!$CM90)+SUMIFS(装备数值!BX$50:BX$101,装备数值!$BG$50:$BG$101,"="&amp;新怪物属性!$CN$2,装备数值!$BH$50:$BH$101,"&lt;="&amp;新怪物属性!$CN90)+SUMIFS(装备数值!BX$50:BX$101,装备数值!$BG$50:$BG$101,"="&amp;新怪物属性!$CO$2,装备数值!$BH$50:$BH$101,"&lt;="&amp;新怪物属性!$CO90)+SUMIFS(装备数值!BX$50:BX$101,装备数值!$BG$50:$BG$101,"="&amp;新怪物属性!$CP$2,装备数值!$BH$50:$BH$101,"&lt;="&amp;新怪物属性!$CP90)+SUMIFS(装备数值!BX$50:BX$101,装备数值!$BG$50:$BG$101,"="&amp;新怪物属性!$CQ$2,装备数值!$BH$50:$BH$101,"&lt;="&amp;新怪物属性!$CQ90)+SUMIFS(装备数值!BX$50:BX$101,装备数值!$BG$50:$BG$101,"="&amp;新怪物属性!$CR$2,装备数值!$BH$50:$BH$101,"&lt;="&amp;新怪物属性!$CR90)</f>
        <v>0</v>
      </c>
      <c r="DH90" s="14">
        <f>INDEX(装备数值!$I$13:$M$116,新怪物属性!$P90*8+1,DH$2)*$X90+INDEX(装备数值!$I$13:$M$116,新怪物属性!$Q90*8+2,DH$2)*$Y90+INDEX(装备数值!$I$13:$M$116,新怪物属性!$S90*8+3,DH$2)*$Z90+INDEX(装备数值!$I$13:$M$116,新怪物属性!$R90*8+4,DH$2)*$AA90+INDEX(装备数值!$I$13:$M$116,新怪物属性!$T90*8+5,DH$2)*$AB90+INDEX(装备数值!$I$13:$M$116,新怪物属性!$U90*8+6,DH$2)*$AC90+INDEX(装备数值!$I$13:$M$116,新怪物属性!$V90*8+7,DH$2)*$AD90+INDEX(装备数值!$I$13:$M$116,新怪物属性!$W90*8+8,DH$2)*$AE90</f>
        <v>151200</v>
      </c>
      <c r="DI90" s="14">
        <f>INDEX(装备数值!$I$13:$M$116,新怪物属性!$P90*8+1,DI$2)*$X90+INDEX(装备数值!$I$13:$M$116,新怪物属性!$Q90*8+2,DI$2)*$Y90+INDEX(装备数值!$I$13:$M$116,新怪物属性!$S90*8+3,DI$2)*$Z90+INDEX(装备数值!$I$13:$M$116,新怪物属性!$R90*8+4,DI$2)*$AA90+INDEX(装备数值!$I$13:$M$116,新怪物属性!$T90*8+5,DI$2)*$AB90+INDEX(装备数值!$I$13:$M$116,新怪物属性!$U90*8+6,DI$2)*$AC90+INDEX(装备数值!$I$13:$M$116,新怪物属性!$V90*8+7,DI$2)*$AD90+INDEX(装备数值!$I$13:$M$116,新怪物属性!$W90*8+8,DI$2)*$AE90</f>
        <v>1134000</v>
      </c>
      <c r="DJ90" s="14">
        <f>INDEX(装备数值!$I$13:$M$116,新怪物属性!$P90*8+1,DJ$2)*$X90+INDEX(装备数值!$I$13:$M$116,新怪物属性!$Q90*8+2,DJ$2)*$Y90+INDEX(装备数值!$I$13:$M$116,新怪物属性!$S90*8+3,DJ$2)*$Z90+INDEX(装备数值!$I$13:$M$116,新怪物属性!$R90*8+4,DJ$2)*$AA90+INDEX(装备数值!$I$13:$M$116,新怪物属性!$T90*8+5,DJ$2)*$AB90+INDEX(装备数值!$I$13:$M$116,新怪物属性!$U90*8+6,DJ$2)*$AC90+INDEX(装备数值!$I$13:$M$116,新怪物属性!$V90*8+7,DJ$2)*$AD90+INDEX(装备数值!$I$13:$M$116,新怪物属性!$W90*8+8,DJ$2)*$AE90</f>
        <v>75600</v>
      </c>
      <c r="DK90" s="14">
        <f>INDEX(装备数值!$I$13:$M$116,新怪物属性!$P90*8+1,DK$2)*$X90+INDEX(装备数值!$I$13:$M$116,新怪物属性!$Q90*8+2,DK$2)*$Y90+INDEX(装备数值!$I$13:$M$116,新怪物属性!$S90*8+3,DK$2)*$Z90+INDEX(装备数值!$I$13:$M$116,新怪物属性!$R90*8+4,DK$2)*$AA90+INDEX(装备数值!$I$13:$M$116,新怪物属性!$T90*8+5,DK$2)*$AB90+INDEX(装备数值!$I$13:$M$116,新怪物属性!$U90*8+6,DK$2)*$AC90+INDEX(装备数值!$I$13:$M$116,新怪物属性!$V90*8+7,DK$2)*$AD90+INDEX(装备数值!$I$13:$M$116,新怪物属性!$W90*8+8,DK$2)*$AE90</f>
        <v>1512000</v>
      </c>
      <c r="DL90" s="14">
        <f>INDEX(装备数值!$I$13:$M$116,新怪物属性!$P90*8+1,DL$2)*$X90+INDEX(装备数值!$I$13:$M$116,新怪物属性!$Q90*8+2,DL$2)*$Y90+INDEX(装备数值!$I$13:$M$116,新怪物属性!$S90*8+3,DL$2)*$Z90+INDEX(装备数值!$I$13:$M$116,新怪物属性!$R90*8+4,DL$2)*$AA90+INDEX(装备数值!$I$13:$M$116,新怪物属性!$T90*8+5,DL$2)*$AB90+INDEX(装备数值!$I$13:$M$116,新怪物属性!$U90*8+6,DL$2)*$AC90+INDEX(装备数值!$I$13:$M$116,新怪物属性!$V90*8+7,DL$2)*$AD90+INDEX(装备数值!$I$13:$M$116,新怪物属性!$W90*8+8,DL$2)*$AE90</f>
        <v>29160</v>
      </c>
      <c r="DO90" s="14">
        <f>INDEX(装备数值!$X$13:$AH$116,$P90*8+1,DO$2)*$AF90+INDEX(装备数值!$X$13:$AH$116,$Q90*8+2,DO$2)*$AG90+INDEX(装备数值!$X$13:$AH$116,$S90*8+3,DO$2)*$AH90+INDEX(装备数值!$X$13:$AH$116,$R90*8+4,DO$2)*$AI90+INDEX(装备数值!$X$13:$AH$116,$T90*8+5,DO$2)*$AJ90+INDEX(装备数值!$X$13:$AH$116,$U90*8+6,DO$2)*$AK90+INDEX(装备数值!$X$13:$AH$116,$V90*8+7,DO$2)*$AL90+INDEX(装备数值!$X$13:$AH$116,$W90*8+8,DO$2)*$AM90</f>
        <v>49000</v>
      </c>
      <c r="DP90" s="14">
        <f>INDEX(装备数值!$X$13:$AH$116,$P90*8+1,DP$2)*$AF90+INDEX(装备数值!$X$13:$AH$116,$Q90*8+2,DP$2)*$AG90+INDEX(装备数值!$X$13:$AH$116,$S90*8+3,DP$2)*$AH90+INDEX(装备数值!$X$13:$AH$116,$R90*8+4,DP$2)*$AI90+INDEX(装备数值!$X$13:$AH$116,$T90*8+5,DP$2)*$AJ90+INDEX(装备数值!$X$13:$AH$116,$U90*8+6,DP$2)*$AK90+INDEX(装备数值!$X$13:$AH$116,$V90*8+7,DP$2)*$AL90+INDEX(装备数值!$X$13:$AH$116,$W90*8+8,DP$2)*$AM90</f>
        <v>367500</v>
      </c>
      <c r="DQ90" s="14">
        <f>INDEX(装备数值!$X$13:$AH$116,$P90*8+1,DQ$2)*$AF90+INDEX(装备数值!$X$13:$AH$116,$Q90*8+2,DQ$2)*$AG90+INDEX(装备数值!$X$13:$AH$116,$S90*8+3,DQ$2)*$AH90+INDEX(装备数值!$X$13:$AH$116,$R90*8+4,DQ$2)*$AI90+INDEX(装备数值!$X$13:$AH$116,$T90*8+5,DQ$2)*$AJ90+INDEX(装备数值!$X$13:$AH$116,$U90*8+6,DQ$2)*$AK90+INDEX(装备数值!$X$13:$AH$116,$V90*8+7,DQ$2)*$AL90+INDEX(装备数值!$X$13:$AH$116,$W90*8+8,DQ$2)*$AM90</f>
        <v>24500</v>
      </c>
      <c r="DR90" s="14">
        <f>INDEX(装备数值!$X$13:$AH$116,$P90*8+1,DR$2)*$AF90+INDEX(装备数值!$X$13:$AH$116,$Q90*8+2,DR$2)*$AG90+INDEX(装备数值!$X$13:$AH$116,$S90*8+3,DR$2)*$AH90+INDEX(装备数值!$X$13:$AH$116,$R90*8+4,DR$2)*$AI90+INDEX(装备数值!$X$13:$AH$116,$T90*8+5,DR$2)*$AJ90+INDEX(装备数值!$X$13:$AH$116,$U90*8+6,DR$2)*$AK90+INDEX(装备数值!$X$13:$AH$116,$V90*8+7,DR$2)*$AL90+INDEX(装备数值!$X$13:$AH$116,$W90*8+8,DR$2)*$AM90</f>
        <v>490000</v>
      </c>
      <c r="DS90" s="14">
        <f>INDEX(装备数值!$X$13:$AH$116,$P90*8+1,DS$2)*$AF90+INDEX(装备数值!$X$13:$AH$116,$Q90*8+2,DS$2)*$AG90+INDEX(装备数值!$X$13:$AH$116,$S90*8+3,DS$2)*$AH90+INDEX(装备数值!$X$13:$AH$116,$R90*8+4,DS$2)*$AI90+INDEX(装备数值!$X$13:$AH$116,$T90*8+5,DS$2)*$AJ90+INDEX(装备数值!$X$13:$AH$116,$U90*8+6,DS$2)*$AK90+INDEX(装备数值!$X$13:$AH$116,$V90*8+7,DS$2)*$AL90+INDEX(装备数值!$X$13:$AH$116,$W90*8+8,DS$2)*$AM90</f>
        <v>9800</v>
      </c>
      <c r="DT90" s="14">
        <f>INDEX(装备数值!$X$13:$AH$116,$P90*8+1,DT$2)*$AF90+INDEX(装备数值!$X$13:$AH$116,$Q90*8+2,DT$2)*$AG90+INDEX(装备数值!$X$13:$AH$116,$S90*8+3,DT$2)*$AH90+INDEX(装备数值!$X$13:$AH$116,$R90*8+4,DT$2)*$AI90+INDEX(装备数值!$X$13:$AH$116,$T90*8+5,DT$2)*$AJ90+INDEX(装备数值!$X$13:$AH$116,$U90*8+6,DT$2)*$AK90+INDEX(装备数值!$X$13:$AH$116,$V90*8+7,DT$2)*$AL90+INDEX(装备数值!$X$13:$AH$116,$W90*8+8,DT$2)*$AM90</f>
        <v>36750</v>
      </c>
      <c r="DU90" s="14">
        <f>INDEX(装备数值!$X$13:$AH$116,$P90*8+1,DU$2)*$AF90+INDEX(装备数值!$X$13:$AH$116,$Q90*8+2,DU$2)*$AG90+INDEX(装备数值!$X$13:$AH$116,$S90*8+3,DU$2)*$AH90+INDEX(装备数值!$X$13:$AH$116,$R90*8+4,DU$2)*$AI90+INDEX(装备数值!$X$13:$AH$116,$T90*8+5,DU$2)*$AJ90+INDEX(装备数值!$X$13:$AH$116,$U90*8+6,DU$2)*$AK90+INDEX(装备数值!$X$13:$AH$116,$V90*8+7,DU$2)*$AL90+INDEX(装备数值!$X$13:$AH$116,$W90*8+8,DU$2)*$AM90</f>
        <v>36750</v>
      </c>
      <c r="DV90" s="14">
        <f>INDEX(装备数值!$X$13:$AH$116,$P90*8+1,DV$2)*$AF90+INDEX(装备数值!$X$13:$AH$116,$Q90*8+2,DV$2)*$AG90+INDEX(装备数值!$X$13:$AH$116,$S90*8+3,DV$2)*$AH90+INDEX(装备数值!$X$13:$AH$116,$R90*8+4,DV$2)*$AI90+INDEX(装备数值!$X$13:$AH$116,$T90*8+5,DV$2)*$AJ90+INDEX(装备数值!$X$13:$AH$116,$U90*8+6,DV$2)*$AK90+INDEX(装备数值!$X$13:$AH$116,$V90*8+7,DV$2)*$AL90+INDEX(装备数值!$X$13:$AH$116,$W90*8+8,DV$2)*$AM90</f>
        <v>36750</v>
      </c>
      <c r="DW90" s="14">
        <f>INDEX(装备数值!$X$13:$AH$116,$P90*8+1,DW$2)*$AF90+INDEX(装备数值!$X$13:$AH$116,$Q90*8+2,DW$2)*$AG90+INDEX(装备数值!$X$13:$AH$116,$S90*8+3,DW$2)*$AH90+INDEX(装备数值!$X$13:$AH$116,$R90*8+4,DW$2)*$AI90+INDEX(装备数值!$X$13:$AH$116,$T90*8+5,DW$2)*$AJ90+INDEX(装备数值!$X$13:$AH$116,$U90*8+6,DW$2)*$AK90+INDEX(装备数值!$X$13:$AH$116,$V90*8+7,DW$2)*$AL90+INDEX(装备数值!$X$13:$AH$116,$W90*8+8,DW$2)*$AM90</f>
        <v>36750</v>
      </c>
      <c r="DX90" s="14">
        <f>INDEX(装备数值!$X$13:$AH$116,$P90*8+1,DX$2)*$AF90+INDEX(装备数值!$X$13:$AH$116,$Q90*8+2,DX$2)*$AG90+INDEX(装备数值!$X$13:$AH$116,$S90*8+3,DX$2)*$AH90+INDEX(装备数值!$X$13:$AH$116,$R90*8+4,DX$2)*$AI90+INDEX(装备数值!$X$13:$AH$116,$T90*8+5,DX$2)*$AJ90+INDEX(装备数值!$X$13:$AH$116,$U90*8+6,DX$2)*$AK90+INDEX(装备数值!$X$13:$AH$116,$V90*8+7,DX$2)*$AL90+INDEX(装备数值!$X$13:$AH$116,$W90*8+8,DX$2)*$AM90</f>
        <v>70</v>
      </c>
      <c r="DY90" s="14">
        <f>INDEX(装备数值!$X$13:$AH$116,$P90*8+1,DY$2)*$AF90+INDEX(装备数值!$X$13:$AH$116,$Q90*8+2,DY$2)*$AG90+INDEX(装备数值!$X$13:$AH$116,$S90*8+3,DY$2)*$AH90+INDEX(装备数值!$X$13:$AH$116,$R90*8+4,DY$2)*$AI90+INDEX(装备数值!$X$13:$AH$116,$T90*8+5,DY$2)*$AJ90+INDEX(装备数值!$X$13:$AH$116,$U90*8+6,DY$2)*$AK90+INDEX(装备数值!$X$13:$AH$116,$V90*8+7,DY$2)*$AL90+INDEX(装备数值!$X$13:$AH$116,$W90*8+8,DY$2)*$AM90</f>
        <v>70</v>
      </c>
      <c r="EA90" s="14">
        <f>INDEX(装备数值!$AN$17:$AN$117,MATCH(MIN($X90:$AE90),装备数值!$AO$17:$AO$117,1))</f>
        <v>54</v>
      </c>
      <c r="EB90" s="14">
        <f>IF(COUNTIF($P90:$W90,"&gt;"&amp;0)=8,INDEX(装备数值!AR$17:AR$117,$EA90+1),0)</f>
        <v>23760</v>
      </c>
      <c r="EC90" s="14">
        <f>IF(COUNTIF($P90:$W90,"&gt;"&amp;0)=8,INDEX(装备数值!AS$17:AS$117,$EA90+1),0)</f>
        <v>178200</v>
      </c>
      <c r="ED90" s="14">
        <f>IF(COUNTIF($P90:$W90,"&gt;"&amp;0)=8,INDEX(装备数值!AT$17:AT$117,$EA90+1),0)</f>
        <v>11880</v>
      </c>
      <c r="EE90" s="14">
        <f>IF(COUNTIF($P90:$W90,"&gt;"&amp;0)=8,INDEX(装备数值!AU$17:AU$117,$EA90+1),0)</f>
        <v>237600</v>
      </c>
      <c r="EF90" s="14">
        <f>IF(COUNTIF($P90:$W90,"&gt;"&amp;0)=8,INDEX(装备数值!AV$17:AV$117,$EA90+1),0)</f>
        <v>4644</v>
      </c>
      <c r="EH90" s="14">
        <f>INDEX(装备数值!$AY$17:$AY$77,MATCH(新怪物属性!AF90,装备数值!$AZ$17:$AZ$77,1))</f>
        <v>35</v>
      </c>
      <c r="EI90" s="26">
        <f>INDEX(装备数值!BA$17:BA$77,新怪物属性!EH90+1)</f>
        <v>0.625</v>
      </c>
      <c r="EJ90" s="26">
        <f>INDEX(装备数值!BA$17:BA$77,新怪物属性!EH90+1)</f>
        <v>0.625</v>
      </c>
      <c r="EL90" s="14">
        <f t="shared" si="144"/>
        <v>26</v>
      </c>
      <c r="EM90" s="14">
        <f>VLOOKUP(EL90,军阶与晶片数值!$W$6:$X$27,2)</f>
        <v>6</v>
      </c>
      <c r="EN90" s="14">
        <f>INDEX(军阶与晶片数值!Y$6:Y$27,$EM90+1)</f>
        <v>550</v>
      </c>
      <c r="EO90" s="14">
        <f>INDEX(军阶与晶片数值!Z$6:Z$27,$EM90+1)</f>
        <v>550</v>
      </c>
      <c r="EP90" s="14">
        <f>INDEX(军阶与晶片数值!AA$6:AA$27,$EM90+1)</f>
        <v>550</v>
      </c>
      <c r="EQ90" s="14">
        <f>INDEX(军阶与晶片数值!AB$6:AB$27,$EM90+1)</f>
        <v>550</v>
      </c>
      <c r="ER90" s="29">
        <f>INDEX(军阶与晶片数值!AC$6:AC$27,$EM90+1)</f>
        <v>35</v>
      </c>
      <c r="ES90" s="29">
        <f>INDEX(军阶与晶片数值!AD$6:AD$27,$EM90+1)</f>
        <v>17.5</v>
      </c>
      <c r="EU90" s="26">
        <f>INDEX(军阶与晶片数值!I$6:I$16,AN90+1)</f>
        <v>0.15</v>
      </c>
      <c r="EV90" s="26">
        <f>INDEX(军阶与晶片数值!M$6:M$16,AO90+1)</f>
        <v>0.15</v>
      </c>
      <c r="EW90" s="26">
        <f>INDEX(军阶与晶片数值!J$6:J$16,AP90+1)</f>
        <v>0.15</v>
      </c>
      <c r="EX90" s="26">
        <f>INDEX(军阶与晶片数值!K$6:K$16,AQ90+1)</f>
        <v>0.3</v>
      </c>
      <c r="EY90" s="26">
        <f>INDEX(军阶与晶片数值!L$6:L$16,AR90+1)</f>
        <v>0.3</v>
      </c>
      <c r="EZ90" s="28">
        <f>INDEX(军阶与晶片数值!N$6:N$16,AS90+1)</f>
        <v>0</v>
      </c>
      <c r="FA90" s="28">
        <f>INDEX(军阶与晶片数值!O$6:O$16,AT90+1)</f>
        <v>0</v>
      </c>
      <c r="FB90" s="28">
        <f>INDEX(军阶与晶片数值!P$6:P$16,AU90+1)</f>
        <v>0</v>
      </c>
      <c r="FC90" s="28">
        <f>INDEX(军阶与晶片数值!Q$6:Q$16,AV90+1)</f>
        <v>0</v>
      </c>
      <c r="FD90" s="26">
        <f>INDEX(军阶与晶片数值!R$6:R$16,AW90+1)</f>
        <v>0.13</v>
      </c>
      <c r="FE90" s="26">
        <f>INDEX(军阶与晶片数值!S$6:S$16,AX90+1)</f>
        <v>0.13</v>
      </c>
      <c r="FF90" s="26">
        <f>INDEX(军阶与晶片数值!T$6:T$16,AY90+1)</f>
        <v>0</v>
      </c>
      <c r="FG90" s="26">
        <f>INDEX(军阶与晶片数值!U$6:U$16,AZ90+1)</f>
        <v>0</v>
      </c>
      <c r="FI90" s="26">
        <f>INDEX(军阶与晶片数值!$C$6:$C$36,新怪物属性!$BA90+1)</f>
        <v>0.95</v>
      </c>
      <c r="FJ90" s="26">
        <f>INDEX(军阶与晶片数值!$C$6:$C$36,新怪物属性!$BA90+1)</f>
        <v>0.95</v>
      </c>
      <c r="FK90" s="26">
        <f>INDEX(军阶与晶片数值!$C$6:$C$36,新怪物属性!$BA90+1)</f>
        <v>0.95</v>
      </c>
      <c r="FL90" s="26">
        <f>INDEX(军阶与晶片数值!$C$6:$C$36,新怪物属性!$BA90+1)</f>
        <v>0.95</v>
      </c>
      <c r="FM90" s="26">
        <f>INDEX(军阶与晶片数值!$C$6:$C$36,新怪物属性!$BA90+1)</f>
        <v>0.95</v>
      </c>
      <c r="FO90" s="14">
        <f>INDEX(战舰突破!$H$6:$H$18,新怪物属性!$J90+1)+INDEX(战舰突破!$H$23:$H$35,新怪物属性!$K90+1)+INDEX(战舰突破!$H$40:$H$52,新怪物属性!$L90+1)</f>
        <v>200</v>
      </c>
      <c r="FP90" s="14">
        <f>INDEX(战舰突破!$I$6:$I$18,新怪物属性!$J90+1)+INDEX(战舰突破!$I$23:$I$35,新怪物属性!$K90+1)+INDEX(战舰突破!$I$40:$I$52,新怪物属性!$L90+1)</f>
        <v>200</v>
      </c>
      <c r="FQ90" s="14">
        <f>INDEX(战舰突破!$J$6:$J$18,新怪物属性!$J90+1)+INDEX(战舰突破!$J$23:$J$35,新怪物属性!$K90+1)+INDEX(战舰突破!$J$40:$J$52,新怪物属性!$L90+1)</f>
        <v>0</v>
      </c>
      <c r="FR90" s="14">
        <f>INDEX(战舰突破!$K$6:$K$18,新怪物属性!$J90+1)+INDEX(战舰突破!$K$23:$K$35,新怪物属性!$K90+1)+INDEX(战舰突破!$K$40:$K$52,新怪物属性!$L90+1)</f>
        <v>0</v>
      </c>
      <c r="FS90" s="14">
        <f>INDEX(战舰突破!$L$6:$L$18,新怪物属性!$J90+1)+INDEX(战舰突破!$L$23:$L$35,新怪物属性!$K90+1)+INDEX(战舰突破!$L$40:$L$52,新怪物属性!$L90+1)</f>
        <v>200</v>
      </c>
      <c r="FT90" s="18">
        <f>INDEX(战舰突破!$N$6:$N$18,新怪物属性!$J90+1)+INDEX(战舰突破!$N$23:$N$35,新怪物属性!$K90+1)+INDEX(战舰突破!$N$40:$N$52,新怪物属性!$L90+1)</f>
        <v>0.5</v>
      </c>
      <c r="FU90" s="18">
        <f>INDEX(战舰突破!$O$6:$O$18,新怪物属性!$J90+1)+INDEX(战舰突破!$O$23:$O$35,新怪物属性!$K90+1)+INDEX(战舰突破!$O$40:$O$52,新怪物属性!$L90+1)</f>
        <v>1.4</v>
      </c>
      <c r="FV90" s="18">
        <f>INDEX(战舰突破!$P$6:$P$18,新怪物属性!$J90+1)+INDEX(战舰突破!$P$23:$P$35,新怪物属性!$K90+1)+INDEX(战舰突破!$P$40:$P$52,新怪物属性!$L90+1)</f>
        <v>0.25</v>
      </c>
      <c r="FW90" s="18">
        <f>INDEX(战舰突破!$Q$6:$Q$18,新怪物属性!$J90+1)+INDEX(战舰突破!$Q$23:$Q$35,新怪物属性!$K90+1)+INDEX(战舰突破!$Q$40:$Q$52,新怪物属性!$L90+1)</f>
        <v>0.3</v>
      </c>
      <c r="FX90" s="18">
        <f>INDEX(战舰突破!$R$6:$R$18,新怪物属性!$J90+1)+INDEX(战舰突破!$R$23:$R$35,新怪物属性!$K90+1)+INDEX(战舰突破!$R$40:$R$52,新怪物属性!$L90+1)</f>
        <v>0</v>
      </c>
      <c r="FY90" s="18">
        <f>INDEX(战舰突破!$M$6:$M$18,新怪物属性!$J90+1)+INDEX(战舰突破!$M$23:$M$35,新怪物属性!$K90+1)+INDEX(战舰突破!$M$40:$M$52,新怪物属性!$L90+1)</f>
        <v>0.2</v>
      </c>
      <c r="FZ90" s="22">
        <f>INDEX(战舰突破!$W$6:$W$18,新怪物属性!$J90+1)+INDEX(战舰突破!$W$23:$W$35,新怪物属性!$K90+1)+INDEX(战舰突破!$W$40:$W$52,新怪物属性!$L90+1)</f>
        <v>0.5</v>
      </c>
      <c r="GC90" s="14">
        <f>INDEX(战舰突破!$S$6:$S$18,新怪物属性!$J90+1)</f>
        <v>0</v>
      </c>
      <c r="GD90" s="14">
        <f>INDEX(战舰突破!$T$6:$T$18,新怪物属性!$J90+1)</f>
        <v>1.1000000000000001</v>
      </c>
      <c r="GE90" s="14">
        <f>INDEX(战舰突破!$U$6:$U$18,新怪物属性!$J90+1)</f>
        <v>0.1</v>
      </c>
      <c r="GF90" s="14">
        <f>INDEX(战舰突破!$V$6:$V$18,新怪物属性!$J90+1)</f>
        <v>1</v>
      </c>
      <c r="GG90" s="14">
        <f>INDEX(战舰突破!$X$6:$X$18,新怪物属性!$J90+1)</f>
        <v>11</v>
      </c>
      <c r="GI90" s="14">
        <f>INDEX(战舰突破!$S$23:$S$35,新怪物属性!$J90+1)</f>
        <v>0.6</v>
      </c>
      <c r="GJ90" s="14">
        <f>INDEX(战舰突破!$T$23:$T$35,新怪物属性!$J90+1)</f>
        <v>0.55000000000000004</v>
      </c>
      <c r="GK90" s="14">
        <f>INDEX(战舰突破!$U$23:$U$35,新怪物属性!$J90+1)</f>
        <v>0.1</v>
      </c>
      <c r="GL90" s="14">
        <f>INDEX(战舰突破!$V$23:$V$35,新怪物属性!$J90+1)</f>
        <v>2</v>
      </c>
      <c r="GM90" s="14">
        <f>INDEX(战舰突破!$X$23:$X$35,新怪物属性!$J90+1)</f>
        <v>165</v>
      </c>
      <c r="GO90" s="14">
        <f>INDEX(战舰突破!$S$40:$S$52,新怪物属性!$J90+1)</f>
        <v>0.6</v>
      </c>
      <c r="GP90" s="14">
        <f>INDEX(战舰突破!$T$40:$T$52,新怪物属性!$J90+1)</f>
        <v>0.25</v>
      </c>
      <c r="GQ90" s="14">
        <f>INDEX(战舰突破!$U$40:$U$52,新怪物属性!$J90+1)</f>
        <v>0.2</v>
      </c>
      <c r="GR90" s="14">
        <f>INDEX(战舰突破!$V$40:$V$52,新怪物属性!$J90+1)</f>
        <v>1</v>
      </c>
      <c r="GS90" s="14">
        <f>INDEX(战舰突破!$X$40:$X$52,新怪物属性!$J90+1)</f>
        <v>275</v>
      </c>
      <c r="GV90" s="14">
        <v>3</v>
      </c>
      <c r="GW90" s="14">
        <v>35</v>
      </c>
      <c r="GX90" s="14">
        <v>1</v>
      </c>
      <c r="GY90" s="14">
        <v>33</v>
      </c>
      <c r="GZ90" s="14">
        <v>3</v>
      </c>
      <c r="HA90" s="14">
        <v>30</v>
      </c>
      <c r="HB90" s="14">
        <v>1</v>
      </c>
      <c r="HC90" s="14">
        <v>28</v>
      </c>
      <c r="HD90" s="14">
        <v>1</v>
      </c>
      <c r="HE90" s="14">
        <v>12</v>
      </c>
      <c r="HF90" s="14">
        <v>1</v>
      </c>
      <c r="HG90" s="14">
        <v>16</v>
      </c>
      <c r="HH90" s="14">
        <v>0</v>
      </c>
      <c r="HI90" s="14">
        <v>21</v>
      </c>
      <c r="HJ90" s="14">
        <v>1</v>
      </c>
      <c r="HK90" s="14">
        <v>11</v>
      </c>
      <c r="HL90" s="14">
        <v>0</v>
      </c>
      <c r="HM90" s="14">
        <v>0</v>
      </c>
      <c r="HN90" s="14">
        <v>0</v>
      </c>
      <c r="HO90" s="14">
        <v>0</v>
      </c>
      <c r="HP90" s="14">
        <v>0</v>
      </c>
      <c r="HQ90" s="14">
        <v>0</v>
      </c>
      <c r="HR90" s="14">
        <v>0</v>
      </c>
      <c r="HS90" s="14">
        <v>0</v>
      </c>
      <c r="HT90" s="14">
        <v>0</v>
      </c>
      <c r="HU90" s="14">
        <v>0</v>
      </c>
      <c r="HX90" s="14">
        <v>7</v>
      </c>
      <c r="HY90" s="14">
        <v>6</v>
      </c>
      <c r="IB90" s="14">
        <f>IF($GV90=0,0,INDEX(战宠!P$15:P$27,新怪物属性!$GV$3)*(INDEX(战宠!$U$7:$Y$10,1,新怪物属性!$GV90)))*(新怪物属性!$GW90+4)
+IF($GX90=0,0,INDEX(战宠!P$15:P$27,新怪物属性!$GX$3)*(INDEX(战宠!$U$7:$Y$10,1,新怪物属性!$GX90)))*(新怪物属性!$GY90+4)
+IF($GZ90=0,0,INDEX(战宠!P$15:P$27,新怪物属性!$GZ$3)*(INDEX(战宠!$U$7:$Y$10,1,新怪物属性!$GZ90)))*(新怪物属性!$HA90+4)
+IF($HB90=0,0,INDEX(战宠!P$15:P$27,新怪物属性!$HB$3)*(INDEX(战宠!$U$7:$Y$10,1,新怪物属性!$HB90)))*(新怪物属性!$HC90+4)
+IF($HD90=0,0,INDEX(战宠!P$15:P$27,新怪物属性!$HD$3)*(INDEX(战宠!$U$7:$Y$10,1,新怪物属性!$HD90)))*(新怪物属性!$HE90+4)
+IF($HF90=0,0,INDEX(战宠!P$15:P$27,新怪物属性!$HF$3)*(INDEX(战宠!$U$7:$Y$10,1,新怪物属性!$HF90)))*(新怪物属性!$HG90+4)
+IF($HH90=0,0,INDEX(战宠!P$15:P$27,新怪物属性!$HH$3)*(INDEX(战宠!$U$7:$Y$10,1,新怪物属性!$HH90)))*(新怪物属性!$HI90+4)
+IF($HJ90=0,0,INDEX(战宠!P$15:P$27,新怪物属性!$HJ$3)*(INDEX(战宠!$U$7:$Y$10,1,新怪物属性!$HJ90)))*(新怪物属性!$HK90+4)
+IF($HL90=0,0,INDEX(战宠!P$15:P$27,新怪物属性!$HL$3)*(INDEX(战宠!$U$7:$Y$10,1,新怪物属性!$HL90)))*(新怪物属性!$HM90+4)
+IF($HN90=0,0,INDEX(战宠!P$15:P$27,新怪物属性!$HN$3)*(INDEX(战宠!$U$7:$Y$10,1,新怪物属性!$HN90)))*(新怪物属性!$HO90+4)
+IF($HP90=0,0,INDEX(战宠!P$15:P$27,新怪物属性!$HP$3)*(INDEX(战宠!$U$7:$Y$10,1,新怪物属性!$HP90)))*(新怪物属性!$HQ90+4)
+IF($HR90=0,0,INDEX(战宠!P$15:P$27,新怪物属性!$HR$3)*(INDEX(战宠!$U$7:$Y$10,1,新怪物属性!$HR90)))*(新怪物属性!$HS90+4)
+IF($HT90=0,0,INDEX(战宠!P$15:P$27,新怪物属性!$HT$3)*(INDEX(战宠!$U$7:$Y$10,1,新怪物属性!$HT90)))*(新怪物属性!$HU90+4)</f>
        <v>231800</v>
      </c>
      <c r="IC90" s="14">
        <f>IF($GV90=0,0,INDEX(战宠!Q$15:Q$27,新怪物属性!$GV$3)*(INDEX(战宠!$U$7:$Y$10,1,新怪物属性!$GV90)))*(新怪物属性!$GW90+4)
+IF($GX90=0,0,INDEX(战宠!Q$15:Q$27,新怪物属性!$GX$3)*(INDEX(战宠!$U$7:$Y$10,1,新怪物属性!$GX90)))*(新怪物属性!$GY90+4)
+IF($GZ90=0,0,INDEX(战宠!Q$15:Q$27,新怪物属性!$GZ$3)*(INDEX(战宠!$U$7:$Y$10,1,新怪物属性!$GZ90)))*(新怪物属性!$HA90+4)
+IF($HB90=0,0,INDEX(战宠!Q$15:Q$27,新怪物属性!$HB$3)*(INDEX(战宠!$U$7:$Y$10,1,新怪物属性!$HB90)))*(新怪物属性!$HC90+4)
+IF($HD90=0,0,INDEX(战宠!Q$15:Q$27,新怪物属性!$HD$3)*(INDEX(战宠!$U$7:$Y$10,1,新怪物属性!$HD90)))*(新怪物属性!$HE90+4)
+IF($HF90=0,0,INDEX(战宠!Q$15:Q$27,新怪物属性!$HF$3)*(INDEX(战宠!$U$7:$Y$10,1,新怪物属性!$HF90)))*(新怪物属性!$HG90+4)
+IF($HH90=0,0,INDEX(战宠!Q$15:Q$27,新怪物属性!$HH$3)*(INDEX(战宠!$U$7:$Y$10,1,新怪物属性!$HH90)))*(新怪物属性!$HI90+4)
+IF($HJ90=0,0,INDEX(战宠!Q$15:Q$27,新怪物属性!$HJ$3)*(INDEX(战宠!$U$7:$Y$10,1,新怪物属性!$HJ90)))*(新怪物属性!$HK90+4)
+IF($HL90=0,0,INDEX(战宠!Q$15:Q$27,新怪物属性!$HL$3)*(INDEX(战宠!$U$7:$Y$10,1,新怪物属性!$HL90)))*(新怪物属性!$HM90+4)
+IF($HN90=0,0,INDEX(战宠!Q$15:Q$27,新怪物属性!$HN$3)*(INDEX(战宠!$U$7:$Y$10,1,新怪物属性!$HN90)))*(新怪物属性!$HO90+4)
+IF($HP90=0,0,INDEX(战宠!Q$15:Q$27,新怪物属性!$HP$3)*(INDEX(战宠!$U$7:$Y$10,1,新怪物属性!$HP90)))*(新怪物属性!$HQ90+4)
+IF($HR90=0,0,INDEX(战宠!Q$15:Q$27,新怪物属性!$HR$3)*(INDEX(战宠!$U$7:$Y$10,1,新怪物属性!$HR90)))*(新怪物属性!$HS90+4)
+IF($HT90=0,0,INDEX(战宠!Q$15:Q$27,新怪物属性!$HT$3)*(INDEX(战宠!$U$7:$Y$10,1,新怪物属性!$HT90)))*(新怪物属性!$HU90+4)</f>
        <v>1584000</v>
      </c>
      <c r="ID90" s="14">
        <f>IF($GV90=0,0,INDEX(战宠!R$15:R$27,新怪物属性!$GV$3)*(INDEX(战宠!$U$7:$Y$10,1,新怪物属性!$GV90)))*(新怪物属性!$GW90+4)
+IF($GX90=0,0,INDEX(战宠!R$15:R$27,新怪物属性!$GX$3)*(INDEX(战宠!$U$7:$Y$10,1,新怪物属性!$GX90)))*(新怪物属性!$GY90+4)
+IF($GZ90=0,0,INDEX(战宠!R$15:R$27,新怪物属性!$GZ$3)*(INDEX(战宠!$U$7:$Y$10,1,新怪物属性!$GZ90)))*(新怪物属性!$HA90+4)
+IF($HB90=0,0,INDEX(战宠!R$15:R$27,新怪物属性!$HB$3)*(INDEX(战宠!$U$7:$Y$10,1,新怪物属性!$HB90)))*(新怪物属性!$HC90+4)
+IF($HD90=0,0,INDEX(战宠!R$15:R$27,新怪物属性!$HD$3)*(INDEX(战宠!$U$7:$Y$10,1,新怪物属性!$HD90)))*(新怪物属性!$HE90+4)
+IF($HF90=0,0,INDEX(战宠!R$15:R$27,新怪物属性!$HF$3)*(INDEX(战宠!$U$7:$Y$10,1,新怪物属性!$HF90)))*(新怪物属性!$HG90+4)
+IF($HH90=0,0,INDEX(战宠!R$15:R$27,新怪物属性!$HH$3)*(INDEX(战宠!$U$7:$Y$10,1,新怪物属性!$HH90)))*(新怪物属性!$HI90+4)
+IF($HJ90=0,0,INDEX(战宠!R$15:R$27,新怪物属性!$HJ$3)*(INDEX(战宠!$U$7:$Y$10,1,新怪物属性!$HJ90)))*(新怪物属性!$HK90+4)
+IF($HL90=0,0,INDEX(战宠!R$15:R$27,新怪物属性!$HL$3)*(INDEX(战宠!$U$7:$Y$10,1,新怪物属性!$HL90)))*(新怪物属性!$HM90+4)
+IF($HN90=0,0,INDEX(战宠!R$15:R$27,新怪物属性!$HN$3)*(INDEX(战宠!$U$7:$Y$10,1,新怪物属性!$HN90)))*(新怪物属性!$HO90+4)
+IF($HP90=0,0,INDEX(战宠!R$15:R$27,新怪物属性!$HP$3)*(INDEX(战宠!$U$7:$Y$10,1,新怪物属性!$HP90)))*(新怪物属性!$HQ90+4)
+IF($HR90=0,0,INDEX(战宠!R$15:R$27,新怪物属性!$HR$3)*(INDEX(战宠!$U$7:$Y$10,1,新怪物属性!$HR90)))*(新怪物属性!$HS90+4)
+IF($HT90=0,0,INDEX(战宠!R$15:R$27,新怪物属性!$HT$3)*(INDEX(战宠!$U$7:$Y$10,1,新怪物属性!$HT90)))*(新怪物属性!$HU90+4)</f>
        <v>126200</v>
      </c>
      <c r="IE90" s="14">
        <f>IF($GV90=0,0,INDEX(战宠!S$15:S$27,新怪物属性!$GV$3)*(INDEX(战宠!$U$7:$Y$10,1,新怪物属性!$GV90)))*(新怪物属性!$GW90+4)
+IF($GX90=0,0,INDEX(战宠!S$15:S$27,新怪物属性!$GX$3)*(INDEX(战宠!$U$7:$Y$10,1,新怪物属性!$GX90)))*(新怪物属性!$GY90+4)
+IF($GZ90=0,0,INDEX(战宠!S$15:S$27,新怪物属性!$GZ$3)*(INDEX(战宠!$U$7:$Y$10,1,新怪物属性!$GZ90)))*(新怪物属性!$HA90+4)
+IF($HB90=0,0,INDEX(战宠!S$15:S$27,新怪物属性!$HB$3)*(INDEX(战宠!$U$7:$Y$10,1,新怪物属性!$HB90)))*(新怪物属性!$HC90+4)
+IF($HD90=0,0,INDEX(战宠!S$15:S$27,新怪物属性!$HD$3)*(INDEX(战宠!$U$7:$Y$10,1,新怪物属性!$HD90)))*(新怪物属性!$HE90+4)
+IF($HF90=0,0,INDEX(战宠!S$15:S$27,新怪物属性!$HF$3)*(INDEX(战宠!$U$7:$Y$10,1,新怪物属性!$HF90)))*(新怪物属性!$HG90+4)
+IF($HH90=0,0,INDEX(战宠!S$15:S$27,新怪物属性!$HH$3)*(INDEX(战宠!$U$7:$Y$10,1,新怪物属性!$HH90)))*(新怪物属性!$HI90+4)
+IF($HJ90=0,0,INDEX(战宠!S$15:S$27,新怪物属性!$HJ$3)*(INDEX(战宠!$U$7:$Y$10,1,新怪物属性!$HJ90)))*(新怪物属性!$HK90+4)
+IF($HL90=0,0,INDEX(战宠!S$15:S$27,新怪物属性!$HL$3)*(INDEX(战宠!$U$7:$Y$10,1,新怪物属性!$HL90)))*(新怪物属性!$HM90+4)
+IF($HN90=0,0,INDEX(战宠!S$15:S$27,新怪物属性!$HN$3)*(INDEX(战宠!$U$7:$Y$10,1,新怪物属性!$HN90)))*(新怪物属性!$HO90+4)
+IF($HP90=0,0,INDEX(战宠!S$15:S$27,新怪物属性!$HP$3)*(INDEX(战宠!$U$7:$Y$10,1,新怪物属性!$HP90)))*(新怪物属性!$HQ90+4)
+IF($HR90=0,0,INDEX(战宠!S$15:S$27,新怪物属性!$HR$3)*(INDEX(战宠!$U$7:$Y$10,1,新怪物属性!$HR90)))*(新怪物属性!$HS90+4)
+IF($HT90=0,0,INDEX(战宠!S$15:S$27,新怪物属性!$HT$3)*(INDEX(战宠!$U$7:$Y$10,1,新怪物属性!$HT90)))*(新怪物属性!$HU90+4)</f>
        <v>3170000</v>
      </c>
      <c r="IF90" s="14">
        <f>IF($GV90=0,0,INDEX(战宠!T$15:T$27,新怪物属性!$GV$3)*(INDEX(战宠!$U$7:$Y$10,1,新怪物属性!$GV90)))*(新怪物属性!$GW90+4)
+IF($GX90=0,0,INDEX(战宠!T$15:T$27,新怪物属性!$GX$3)*(INDEX(战宠!$U$7:$Y$10,1,新怪物属性!$GX90)))*(新怪物属性!$GY90+4)
+IF($GZ90=0,0,INDEX(战宠!T$15:T$27,新怪物属性!$GZ$3)*(INDEX(战宠!$U$7:$Y$10,1,新怪物属性!$GZ90)))*(新怪物属性!$HA90+4)
+IF($HB90=0,0,INDEX(战宠!T$15:T$27,新怪物属性!$HB$3)*(INDEX(战宠!$U$7:$Y$10,1,新怪物属性!$HB90)))*(新怪物属性!$HC90+4)
+IF($HD90=0,0,INDEX(战宠!T$15:T$27,新怪物属性!$HD$3)*(INDEX(战宠!$U$7:$Y$10,1,新怪物属性!$HD90)))*(新怪物属性!$HE90+4)
+IF($HF90=0,0,INDEX(战宠!T$15:T$27,新怪物属性!$HF$3)*(INDEX(战宠!$U$7:$Y$10,1,新怪物属性!$HF90)))*(新怪物属性!$HG90+4)
+IF($HH90=0,0,INDEX(战宠!T$15:T$27,新怪物属性!$HH$3)*(INDEX(战宠!$U$7:$Y$10,1,新怪物属性!$HH90)))*(新怪物属性!$HI90+4)
+IF($HJ90=0,0,INDEX(战宠!T$15:T$27,新怪物属性!$HJ$3)*(INDEX(战宠!$U$7:$Y$10,1,新怪物属性!$HJ90)))*(新怪物属性!$HK90+4)
+IF($HL90=0,0,INDEX(战宠!T$15:T$27,新怪物属性!$HL$3)*(INDEX(战宠!$U$7:$Y$10,1,新怪物属性!$HL90)))*(新怪物属性!$HM90+4)
+IF($HN90=0,0,INDEX(战宠!T$15:T$27,新怪物属性!$HN$3)*(INDEX(战宠!$U$7:$Y$10,1,新怪物属性!$HN90)))*(新怪物属性!$HO90+4)
+IF($HP90=0,0,INDEX(战宠!T$15:T$27,新怪物属性!$HP$3)*(INDEX(战宠!$U$7:$Y$10,1,新怪物属性!$HP90)))*(新怪物属性!$HQ90+4)
+IF($HR90=0,0,INDEX(战宠!T$15:T$27,新怪物属性!$HR$3)*(INDEX(战宠!$U$7:$Y$10,1,新怪物属性!$HR90)))*(新怪物属性!$HS90+4)
+IF($HT90=0,0,INDEX(战宠!T$15:T$27,新怪物属性!$HT$3)*(INDEX(战宠!$U$7:$Y$10,1,新怪物属性!$HT90)))*(新怪物属性!$HU90+4)</f>
        <v>65680</v>
      </c>
      <c r="II90" s="14">
        <f>IF(HX90=0,0,INDEX(战宠!$D$15:$D$27,新怪物属性!HX90))</f>
        <v>0.3</v>
      </c>
      <c r="IJ90" s="14">
        <f>IF(HY90=0,0,INDEX(战宠!$D$15:$D$27,新怪物属性!HY90))</f>
        <v>0.2</v>
      </c>
      <c r="IM90" s="14">
        <f t="shared" si="189"/>
        <v>3125556</v>
      </c>
      <c r="IN90" s="14">
        <f t="shared" si="190"/>
        <v>3127204</v>
      </c>
      <c r="IO90" s="14">
        <f t="shared" si="191"/>
        <v>2862251</v>
      </c>
      <c r="IP90" s="14">
        <f t="shared" si="192"/>
        <v>3125556</v>
      </c>
      <c r="IQ90" s="14">
        <f t="shared" si="193"/>
        <v>3125556</v>
      </c>
      <c r="IR90" s="14">
        <f t="shared" si="145"/>
        <v>28674897</v>
      </c>
      <c r="IS90" s="14">
        <f t="shared" si="146"/>
        <v>885669</v>
      </c>
      <c r="IT90" s="14">
        <f t="shared" si="147"/>
        <v>23531956</v>
      </c>
      <c r="IU90" s="14">
        <f t="shared" si="148"/>
        <v>541133</v>
      </c>
      <c r="IV90" s="28">
        <f t="shared" si="149"/>
        <v>38550</v>
      </c>
      <c r="IW90" s="28">
        <f t="shared" si="150"/>
        <v>38550</v>
      </c>
      <c r="IX90" s="28">
        <f t="shared" si="151"/>
        <v>38550</v>
      </c>
      <c r="IY90" s="28">
        <f t="shared" si="152"/>
        <v>38550</v>
      </c>
      <c r="IZ90" s="28">
        <f t="shared" si="153"/>
        <v>2.1116874999999999</v>
      </c>
      <c r="JA90" s="28">
        <f t="shared" si="154"/>
        <v>2.1116874999999999</v>
      </c>
      <c r="JB90" s="28">
        <f t="shared" si="155"/>
        <v>105</v>
      </c>
      <c r="JC90" s="28">
        <f t="shared" si="156"/>
        <v>87.5</v>
      </c>
      <c r="JD90" s="14">
        <f t="shared" si="157"/>
        <v>1</v>
      </c>
      <c r="JE90" s="14">
        <f t="shared" si="158"/>
        <v>1.6</v>
      </c>
      <c r="JF90" s="14">
        <f t="shared" si="159"/>
        <v>1.6</v>
      </c>
      <c r="JG90" s="18">
        <f t="shared" si="160"/>
        <v>2.3000000000000003</v>
      </c>
      <c r="JH90" s="18">
        <f t="shared" si="161"/>
        <v>1.75</v>
      </c>
      <c r="JI90" s="18">
        <f t="shared" si="162"/>
        <v>1.45</v>
      </c>
      <c r="JJ90" s="29">
        <f t="shared" si="194"/>
        <v>38700</v>
      </c>
      <c r="JK90" s="29">
        <f t="shared" si="194"/>
        <v>39000</v>
      </c>
      <c r="JL90" s="29">
        <f t="shared" si="194"/>
        <v>39000</v>
      </c>
      <c r="JM90" s="26">
        <f t="shared" si="163"/>
        <v>0.1</v>
      </c>
      <c r="JN90" s="26">
        <f t="shared" si="164"/>
        <v>0.1</v>
      </c>
      <c r="JO90" s="26">
        <f t="shared" si="165"/>
        <v>0.2</v>
      </c>
      <c r="JP90" s="14">
        <f t="shared" si="166"/>
        <v>3</v>
      </c>
      <c r="JQ90" s="14">
        <f t="shared" si="167"/>
        <v>4</v>
      </c>
      <c r="JR90" s="14">
        <f t="shared" si="168"/>
        <v>3</v>
      </c>
      <c r="JS90" s="14">
        <f t="shared" si="169"/>
        <v>11</v>
      </c>
      <c r="JT90" s="14">
        <f t="shared" si="170"/>
        <v>165</v>
      </c>
      <c r="JU90" s="14">
        <f t="shared" si="171"/>
        <v>275</v>
      </c>
      <c r="JV90">
        <v>86</v>
      </c>
      <c r="JW90" s="14">
        <f t="shared" si="195"/>
        <v>192975330.5</v>
      </c>
      <c r="JY90" s="14">
        <f t="shared" si="226"/>
        <v>1771338</v>
      </c>
      <c r="JZ90" s="14">
        <f t="shared" si="196"/>
        <v>1758973</v>
      </c>
      <c r="KA90" s="29">
        <f t="shared" si="197"/>
        <v>37008</v>
      </c>
      <c r="KB90" s="29">
        <f t="shared" si="198"/>
        <v>26527</v>
      </c>
      <c r="KC90" s="29">
        <f t="shared" si="199"/>
        <v>28650</v>
      </c>
      <c r="KD90" s="29">
        <f t="shared" si="200"/>
        <v>34380</v>
      </c>
      <c r="KE90" s="14">
        <f t="shared" si="224"/>
        <v>2.1116874999999999</v>
      </c>
      <c r="KF90" s="14">
        <f t="shared" si="225"/>
        <v>2.1116874999999999</v>
      </c>
      <c r="KG90" s="14">
        <f t="shared" si="201"/>
        <v>1562747.2800963081</v>
      </c>
      <c r="KH90" s="26">
        <f t="shared" si="172"/>
        <v>0.39887485268120204</v>
      </c>
      <c r="KI90" s="26">
        <f t="shared" si="173"/>
        <v>0.66460290350128093</v>
      </c>
      <c r="KJ90" s="29">
        <f t="shared" si="202"/>
        <v>440323</v>
      </c>
      <c r="KK90" s="29">
        <f t="shared" si="203"/>
        <v>1609989</v>
      </c>
      <c r="KL90" s="29">
        <f t="shared" si="204"/>
        <v>1501578</v>
      </c>
      <c r="KM90" s="23">
        <f t="shared" si="205"/>
        <v>1056776</v>
      </c>
      <c r="KN90" s="23">
        <f t="shared" si="206"/>
        <v>536046</v>
      </c>
      <c r="KO90" s="26">
        <f t="shared" si="174"/>
        <v>0.48462080135201735</v>
      </c>
      <c r="KP90" s="26">
        <f t="shared" si="175"/>
        <v>0.49122244912330104</v>
      </c>
      <c r="KQ90" s="26">
        <f t="shared" si="176"/>
        <v>0.59122244912330113</v>
      </c>
      <c r="KR90" s="26">
        <f t="shared" si="207"/>
        <v>8.4620801352017327E-2</v>
      </c>
      <c r="KS90" s="26">
        <v>0.1</v>
      </c>
      <c r="KT90" s="29">
        <f t="shared" si="177"/>
        <v>1.8000000000000003</v>
      </c>
      <c r="KU90" s="29">
        <f t="shared" si="178"/>
        <v>3.5516879093021618</v>
      </c>
      <c r="KV90" s="29">
        <f t="shared" si="179"/>
        <v>3.2211252728681083</v>
      </c>
      <c r="KW90" s="29">
        <f t="shared" si="180"/>
        <v>3962907</v>
      </c>
      <c r="KX90" s="29">
        <f t="shared" si="181"/>
        <v>3812118.9769396521</v>
      </c>
      <c r="KY90" s="29">
        <f t="shared" si="182"/>
        <v>2418385.4224913744</v>
      </c>
      <c r="KZ90" s="29">
        <f t="shared" si="183"/>
        <v>22075925</v>
      </c>
      <c r="LA90" s="14">
        <f t="shared" si="184"/>
        <v>10193411.4</v>
      </c>
      <c r="LE90" s="14">
        <v>1</v>
      </c>
      <c r="LF90" s="14">
        <v>1</v>
      </c>
      <c r="LG90" s="14">
        <v>480</v>
      </c>
      <c r="LH90" s="14">
        <v>80</v>
      </c>
      <c r="LI90" s="14">
        <v>60</v>
      </c>
      <c r="LJ90" s="14">
        <v>60</v>
      </c>
      <c r="LK90" s="14">
        <v>60</v>
      </c>
      <c r="LL90" s="23">
        <f t="shared" si="208"/>
        <v>1432659976</v>
      </c>
      <c r="LM90" s="23">
        <f t="shared" si="209"/>
        <v>2</v>
      </c>
      <c r="LN90" s="23">
        <f t="shared" si="210"/>
        <v>1432.66</v>
      </c>
      <c r="LO90" s="14">
        <v>1</v>
      </c>
      <c r="LP90" s="14">
        <v>1</v>
      </c>
      <c r="LQ90" s="14">
        <v>240</v>
      </c>
      <c r="LR90" s="14">
        <v>35</v>
      </c>
      <c r="LS90" s="14">
        <v>22</v>
      </c>
      <c r="LT90" s="14">
        <v>30</v>
      </c>
      <c r="LU90" s="14">
        <v>30</v>
      </c>
      <c r="LV90" s="23">
        <f t="shared" si="211"/>
        <v>753540457</v>
      </c>
      <c r="LW90" s="23">
        <f t="shared" si="212"/>
        <v>1</v>
      </c>
      <c r="LX90" s="23">
        <f t="shared" si="213"/>
        <v>753540.46</v>
      </c>
      <c r="MB90">
        <f t="shared" si="185"/>
        <v>2.1747480158505272</v>
      </c>
      <c r="MC90">
        <f t="shared" si="186"/>
        <v>4.5923882007213601</v>
      </c>
      <c r="ME90" s="14">
        <v>10</v>
      </c>
      <c r="MF90" s="14">
        <v>2</v>
      </c>
      <c r="MG90" s="14">
        <v>1.5</v>
      </c>
      <c r="MH90" s="23">
        <f t="shared" si="187"/>
        <v>37832235</v>
      </c>
      <c r="MI90" s="23">
        <f t="shared" si="214"/>
        <v>1</v>
      </c>
      <c r="MJ90" s="23">
        <f t="shared" si="215"/>
        <v>37832.239999999998</v>
      </c>
      <c r="MK90" s="14">
        <v>30</v>
      </c>
      <c r="ML90" s="14">
        <v>6</v>
      </c>
      <c r="MM90" s="14">
        <v>4</v>
      </c>
      <c r="MN90" s="23">
        <f t="shared" si="188"/>
        <v>109627288</v>
      </c>
      <c r="MO90" s="23">
        <f t="shared" si="216"/>
        <v>1</v>
      </c>
      <c r="MP90" s="23">
        <f t="shared" si="217"/>
        <v>109627.29</v>
      </c>
      <c r="MR90" s="23">
        <f t="shared" si="218"/>
        <v>146169717</v>
      </c>
      <c r="MS90" s="23">
        <f t="shared" si="219"/>
        <v>1</v>
      </c>
      <c r="MT90" s="23">
        <f t="shared" si="220"/>
        <v>146169.72</v>
      </c>
      <c r="MU90" s="23">
        <f t="shared" si="221"/>
        <v>56748353</v>
      </c>
      <c r="MV90" s="23">
        <f t="shared" si="222"/>
        <v>1</v>
      </c>
      <c r="MW90" s="23">
        <f t="shared" si="223"/>
        <v>56748.35</v>
      </c>
    </row>
    <row r="91" spans="1:361" ht="16.5" x14ac:dyDescent="0.2">
      <c r="C91" s="14">
        <v>19</v>
      </c>
      <c r="D91" s="14">
        <v>560</v>
      </c>
      <c r="E91" s="14"/>
      <c r="F91" s="14"/>
      <c r="G91" s="14">
        <v>560</v>
      </c>
      <c r="H91" s="14">
        <v>560</v>
      </c>
      <c r="I91" s="14">
        <v>560</v>
      </c>
      <c r="J91" s="14">
        <v>10</v>
      </c>
      <c r="K91" s="14">
        <v>10</v>
      </c>
      <c r="L91" s="14">
        <v>10</v>
      </c>
      <c r="M91" s="14">
        <v>6</v>
      </c>
      <c r="N91" s="14">
        <v>6</v>
      </c>
      <c r="O91" s="14">
        <v>6</v>
      </c>
      <c r="P91" s="14">
        <v>9</v>
      </c>
      <c r="Q91" s="14">
        <v>9</v>
      </c>
      <c r="R91" s="14">
        <v>9</v>
      </c>
      <c r="S91" s="14">
        <v>9</v>
      </c>
      <c r="T91" s="14">
        <v>9</v>
      </c>
      <c r="U91" s="14">
        <v>9</v>
      </c>
      <c r="V91" s="14">
        <v>9</v>
      </c>
      <c r="W91" s="14">
        <v>9</v>
      </c>
      <c r="X91" s="14">
        <v>560</v>
      </c>
      <c r="Y91" s="14">
        <v>560</v>
      </c>
      <c r="Z91" s="14">
        <v>560</v>
      </c>
      <c r="AA91" s="14">
        <v>560</v>
      </c>
      <c r="AB91" s="14">
        <v>560</v>
      </c>
      <c r="AC91" s="14">
        <v>560</v>
      </c>
      <c r="AD91" s="14">
        <v>560</v>
      </c>
      <c r="AE91" s="14">
        <v>560</v>
      </c>
      <c r="AF91" s="14">
        <v>70</v>
      </c>
      <c r="AG91" s="14">
        <v>70</v>
      </c>
      <c r="AH91" s="14">
        <v>70</v>
      </c>
      <c r="AI91" s="14">
        <v>70</v>
      </c>
      <c r="AJ91" s="14">
        <v>70</v>
      </c>
      <c r="AK91" s="14">
        <v>70</v>
      </c>
      <c r="AL91" s="14">
        <v>70</v>
      </c>
      <c r="AM91" s="14">
        <v>70</v>
      </c>
      <c r="AN91" s="14">
        <v>4</v>
      </c>
      <c r="AO91" s="14">
        <v>4</v>
      </c>
      <c r="AP91" s="14">
        <v>4</v>
      </c>
      <c r="AQ91" s="14">
        <v>4</v>
      </c>
      <c r="AR91" s="14">
        <v>4</v>
      </c>
      <c r="AS91" s="14">
        <v>0</v>
      </c>
      <c r="AT91" s="14">
        <v>0</v>
      </c>
      <c r="AU91" s="14">
        <v>0</v>
      </c>
      <c r="AV91" s="14">
        <v>0</v>
      </c>
      <c r="AW91" s="14">
        <v>3</v>
      </c>
      <c r="AX91" s="14">
        <v>3</v>
      </c>
      <c r="AY91" s="14">
        <v>0</v>
      </c>
      <c r="AZ91" s="14">
        <v>0</v>
      </c>
      <c r="BA91" s="14">
        <v>20</v>
      </c>
      <c r="BF91" s="14">
        <f>ROUND((INDEX(新战舰养成!S$6:S$18,新怪物属性!$J91+1)+INDEX(新战舰养成!D$6:D$18,新怪物属性!$J91+1)*(新怪物属性!$G91-1))*INDEX(战舰突破!$D$6:$D$18,新怪物属性!$M91+1),0)</f>
        <v>306229</v>
      </c>
      <c r="BG91" s="14">
        <f>ROUND((INDEX(新战舰养成!T$6:T$18,新怪物属性!$J91+1)+INDEX(新战舰养成!E$6:E$18,新怪物属性!$J91+1)*(新怪物属性!$G91-1))*INDEX(战舰突破!$D$6:$D$18,新怪物属性!$M91+1),0)</f>
        <v>2449727</v>
      </c>
      <c r="BH91" s="14">
        <f>ROUND((INDEX(新战舰养成!U$6:U$18,新怪物属性!$J91+1)+INDEX(新战舰养成!F$6:F$18,新怪物属性!$J91+1)*(新怪物属性!$G91-1))*INDEX(战舰突破!$D$6:$D$18,新怪物属性!$M91+1),0)</f>
        <v>153253</v>
      </c>
      <c r="BI91" s="14">
        <f>ROUND((INDEX(新战舰养成!V$6:V$18,新怪物属性!$J91+1)+INDEX(新战舰养成!G$6:G$18,新怪物属性!$J91+1)*(新怪物属性!$G91-1))*INDEX(战舰突破!$D$6:$D$18,新怪物属性!$M91+1),0)</f>
        <v>525</v>
      </c>
      <c r="BJ91" s="14">
        <f>ROUND((INDEX(新战舰养成!W$6:W$18,新怪物属性!$J91+1)+INDEX(新战舰养成!H$6:H$18,新怪物属性!$J91+1)*(新怪物属性!$G91-1))*INDEX(战舰突破!$D$6:$D$18,新怪物属性!$M91+1),0)</f>
        <v>7</v>
      </c>
      <c r="BL91" s="14">
        <f>IF($H91&gt;0,ROUND((INDEX(新战舰养成!X$6:X$18,新怪物属性!$K91+1)+INDEX(新战舰养成!I$6:I$18,新怪物属性!$K91+1)*(新怪物属性!$H91-1))*INDEX(战舰突破!$D$6:$D$18,新怪物属性!$N91+1),0),0)</f>
        <v>306719</v>
      </c>
      <c r="BM91" s="14">
        <f>IF($H91&gt;0,ROUND((INDEX(新战舰养成!Y$6:Y$18,新怪物属性!$K91+1)+INDEX(新战舰养成!J$6:J$18,新怪物属性!$K91+1)*(新怪物属性!$H91-1))*INDEX(战舰突破!$D$6:$D$18,新怪物属性!$N91+1),0),0)</f>
        <v>0</v>
      </c>
      <c r="BN91" s="14">
        <f>IF($H91&gt;0,ROUND((INDEX(新战舰养成!Z$6:Z$18,新怪物属性!$K91+1)+INDEX(新战舰养成!K$6:K$18,新怪物属性!$K91+1)*(新怪物属性!$H91-1))*INDEX(战舰突破!$D$6:$D$18,新怪物属性!$N91+1),0),0)</f>
        <v>0</v>
      </c>
      <c r="BO91" s="14">
        <f>IF($H91&gt;0,ROUND((INDEX(新战舰养成!AA$6:AA$18,新怪物属性!$K91+1)+INDEX(新战舰养成!L$6:L$18,新怪物属性!$K91+1)*(新怪物属性!$H91-1))*INDEX(战舰突破!$D$6:$D$18,新怪物属性!$N91+1),0),0)</f>
        <v>3062290</v>
      </c>
      <c r="BP91" s="14">
        <f>IF($H91&gt;0,ROUND((INDEX(新战舰养成!AB$6:AB$18,新怪物属性!$K91+1)+INDEX(新战舰养成!M$6:M$18,新怪物属性!$K91+1)*(新怪物属性!$H91-1))*INDEX(战舰突破!$D$6:$D$18,新怪物属性!$N91+1),0),0)</f>
        <v>61117</v>
      </c>
      <c r="BR91" s="14">
        <f>IF($I91&gt;0,ROUND((INDEX(新战舰养成!AC$6:AC$18,新怪物属性!$L91+1)+INDEX(新战舰养成!I$6:I$18,新怪物属性!$L91+1)*(新怪物属性!$I91-1))*INDEX(战舰突破!$D$6:$D$18,新怪物属性!$O91+1),0),0)</f>
        <v>307244</v>
      </c>
      <c r="BS91" s="14">
        <f>IF($I91&gt;0,ROUND((INDEX(新战舰养成!AD$6:AD$18,新怪物属性!$L91+1)+INDEX(新战舰养成!J$6:J$18,新怪物属性!$L91+1)*(新怪物属性!$I91-1))*INDEX(战舰突破!$D$6:$D$18,新怪物属性!$O91+1),0),0)</f>
        <v>0</v>
      </c>
      <c r="BT91" s="14">
        <f>IF($I91&gt;0,ROUND((INDEX(新战舰养成!AE$6:AE$18,新怪物属性!$L91+1)+INDEX(新战舰养成!K$6:K$18,新怪物属性!$L91+1)*(新怪物属性!$I91-1))*INDEX(战舰突破!$D$6:$D$18,新怪物属性!$O91+1),0),0)</f>
        <v>0</v>
      </c>
      <c r="BU91" s="14">
        <f>IF($I91&gt;0,ROUND((INDEX(新战舰养成!AF$6:AF$18,新怪物属性!$L91+1)+INDEX(新战舰养成!L$6:L$18,新怪物属性!$L91+1)*(新怪物属性!$I91-1))*INDEX(战舰突破!$D$6:$D$18,新怪物属性!$O91+1),0),0)</f>
        <v>1971533</v>
      </c>
      <c r="BV91" s="14">
        <f>IF($I91&gt;0,ROUND((INDEX(新战舰养成!AG$6:AG$18,新怪物属性!$L91+1)+INDEX(新战舰养成!M$6:M$18,新怪物属性!$L91+1)*(新怪物属性!$I91-1))*INDEX(战舰突破!$D$6:$D$18,新怪物属性!$O91+1),0),0)</f>
        <v>83321</v>
      </c>
      <c r="BY91" s="14">
        <f>(INDEX(装备数值!$C$13:$G$116,新怪物属性!$P93*8+1,BY$2)+INDEX(装备数值!$C$13:$G$116,新怪物属性!$Q93*8+2,BY$2)+INDEX(装备数值!$C$13:$G$116,新怪物属性!$S93*8+3,BY$2)+INDEX(装备数值!$C$13:$G$116,新怪物属性!$R93*8+4,BY$2)+INDEX(装备数值!$C$13:$G$116,新怪物属性!$T93*8+5,BY$2)+INDEX(装备数值!$C$13:$G$116,新怪物属性!$U93*8+6,BY$2)+INDEX(装备数值!$C$13:$G$116,新怪物属性!$V93*8+7,BY$2)+INDEX(装备数值!$C$13:$G$116,新怪物属性!$W93*8+8,BY$2))</f>
        <v>68000</v>
      </c>
      <c r="BZ91" s="14">
        <f>(INDEX(装备数值!$C$13:$G$116,新怪物属性!$P93*8+1,BZ$2)+INDEX(装备数值!$C$13:$G$116,新怪物属性!$Q93*8+2,BZ$2)+INDEX(装备数值!$C$13:$G$116,新怪物属性!$S93*8+3,BZ$2)+INDEX(装备数值!$C$13:$G$116,新怪物属性!$R93*8+4,BZ$2)+INDEX(装备数值!$C$13:$G$116,新怪物属性!$T93*8+5,BZ$2)+INDEX(装备数值!$C$13:$G$116,新怪物属性!$U93*8+6,BZ$2)+INDEX(装备数值!$C$13:$G$116,新怪物属性!$V93*8+7,BZ$2)+INDEX(装备数值!$C$13:$G$116,新怪物属性!$W93*8+8,BZ$2))</f>
        <v>600000</v>
      </c>
      <c r="CA91" s="14">
        <f>(INDEX(装备数值!$C$13:$G$116,新怪物属性!$P93*8+1,CA$2)+INDEX(装备数值!$C$13:$G$116,新怪物属性!$Q93*8+2,CA$2)+INDEX(装备数值!$C$13:$G$116,新怪物属性!$S93*8+3,CA$2)+INDEX(装备数值!$C$13:$G$116,新怪物属性!$R93*8+4,CA$2)+INDEX(装备数值!$C$13:$G$116,新怪物属性!$T93*8+5,CA$2)+INDEX(装备数值!$C$13:$G$116,新怪物属性!$U93*8+6,CA$2)+INDEX(装备数值!$C$13:$G$116,新怪物属性!$V93*8+7,CA$2)+INDEX(装备数值!$C$13:$G$116,新怪物属性!$W93*8+8,CA$2))</f>
        <v>35200</v>
      </c>
      <c r="CB91" s="14">
        <f>(INDEX(装备数值!$C$13:$G$116,新怪物属性!$P93*8+1,CB$2)+INDEX(装备数值!$C$13:$G$116,新怪物属性!$Q93*8+2,CB$2)+INDEX(装备数值!$C$13:$G$116,新怪物属性!$S93*8+3,CB$2)+INDEX(装备数值!$C$13:$G$116,新怪物属性!$R93*8+4,CB$2)+INDEX(装备数值!$C$13:$G$116,新怪物属性!$T93*8+5,CB$2)+INDEX(装备数值!$C$13:$G$116,新怪物属性!$U93*8+6,CB$2)+INDEX(装备数值!$C$13:$G$116,新怪物属性!$V93*8+7,CB$2)+INDEX(装备数值!$C$13:$G$116,新怪物属性!$W93*8+8,CB$2))</f>
        <v>800000</v>
      </c>
      <c r="CC91" s="14">
        <f>(INDEX(装备数值!$C$13:$G$116,新怪物属性!$P93*8+1,CC$2)+INDEX(装备数值!$C$13:$G$116,新怪物属性!$Q93*8+2,CC$2)+INDEX(装备数值!$C$13:$G$116,新怪物属性!$S93*8+3,CC$2)+INDEX(装备数值!$C$13:$G$116,新怪物属性!$R93*8+4,CC$2)+INDEX(装备数值!$C$13:$G$116,新怪物属性!$T93*8+5,CC$2)+INDEX(装备数值!$C$13:$G$116,新怪物属性!$U93*8+6,CC$2)+INDEX(装备数值!$C$13:$G$116,新怪物属性!$V93*8+7,CC$2)+INDEX(装备数值!$C$13:$G$116,新怪物属性!$W93*8+8,CC$2))</f>
        <v>13900</v>
      </c>
      <c r="CF91" s="14">
        <f t="shared" si="143"/>
        <v>4</v>
      </c>
      <c r="CG91" s="14">
        <f t="shared" si="227"/>
        <v>4</v>
      </c>
      <c r="CH91" s="14">
        <f t="shared" si="227"/>
        <v>4</v>
      </c>
      <c r="CI91" s="14">
        <f t="shared" si="227"/>
        <v>4</v>
      </c>
      <c r="CJ91" s="14">
        <f t="shared" si="227"/>
        <v>4</v>
      </c>
      <c r="CK91" s="14">
        <f t="shared" si="227"/>
        <v>4</v>
      </c>
      <c r="CL91" s="14">
        <f t="shared" si="227"/>
        <v>4</v>
      </c>
      <c r="CM91" s="14">
        <f t="shared" si="227"/>
        <v>4</v>
      </c>
      <c r="CN91" s="14">
        <f t="shared" si="227"/>
        <v>4</v>
      </c>
      <c r="CO91" s="14">
        <f t="shared" si="227"/>
        <v>0</v>
      </c>
      <c r="CP91" s="14">
        <f t="shared" si="227"/>
        <v>0</v>
      </c>
      <c r="CQ91" s="14">
        <f t="shared" si="227"/>
        <v>0</v>
      </c>
      <c r="CR91" s="14">
        <f t="shared" si="227"/>
        <v>0</v>
      </c>
      <c r="CS91" s="14">
        <f>SUMIFS(装备数值!BL$50:BL$101,装备数值!$BG$50:$BG$101,"="&amp;新怪物属性!$CF$2,装备数值!$BH$50:$BH$101,"&lt;="&amp;新怪物属性!$CF91)+SUMIFS(装备数值!BL$50:BL$101,装备数值!$BG$50:$BG$101,"="&amp;新怪物属性!$CG$2,装备数值!$BH$50:$BH$101,"&lt;="&amp;新怪物属性!$CG91)+SUMIFS(装备数值!BL$50:BL$101,装备数值!$BG$50:$BG$101,"="&amp;新怪物属性!$CH$2,装备数值!$BH$50:$BH$101,"&lt;="&amp;新怪物属性!$CH91)+SUMIFS(装备数值!BL$50:BL$101,装备数值!$BG$50:$BG$101,"="&amp;新怪物属性!$CI$2,装备数值!$BH$50:$BH$101,"&lt;="&amp;新怪物属性!$CI91)+SUMIFS(装备数值!BL$50:BL$101,装备数值!$BG$50:$BG$101,"="&amp;新怪物属性!$CJ$2,装备数值!$BH$50:$BH$101,"&lt;="&amp;新怪物属性!$CJ91)+SUMIFS(装备数值!BL$50:BL$101,装备数值!$BG$50:$BG$101,"="&amp;新怪物属性!$CK$2,装备数值!$BH$50:$BH$101,"&lt;="&amp;新怪物属性!$CK91)+SUMIFS(装备数值!BL$50:BL$101,装备数值!$BG$50:$BG$101,"="&amp;新怪物属性!$CL$2,装备数值!$BH$50:$BH$101,"&lt;="&amp;新怪物属性!$CL91)+SUMIFS(装备数值!BL$50:BL$101,装备数值!$BG$50:$BG$101,"="&amp;新怪物属性!$CM$2,装备数值!$BH$50:$BH$101,"&lt;="&amp;新怪物属性!$CM91)+SUMIFS(装备数值!BL$50:BL$101,装备数值!$BG$50:$BG$101,"="&amp;新怪物属性!$CN$2,装备数值!$BH$50:$BH$101,"&lt;="&amp;新怪物属性!$CN91)+SUMIFS(装备数值!BL$50:BL$101,装备数值!$BG$50:$BG$101,"="&amp;新怪物属性!$CO$2,装备数值!$BH$50:$BH$101,"&lt;="&amp;新怪物属性!$CO91)+SUMIFS(装备数值!BL$50:BL$101,装备数值!$BG$50:$BG$101,"="&amp;新怪物属性!$CP$2,装备数值!$BH$50:$BH$101,"&lt;="&amp;新怪物属性!$CP91)+SUMIFS(装备数值!BL$50:BL$101,装备数值!$BG$50:$BG$101,"="&amp;新怪物属性!$CQ$2,装备数值!$BH$50:$BH$101,"&lt;="&amp;新怪物属性!$CQ91)+SUMIFS(装备数值!BL$50:BL$101,装备数值!$BG$50:$BG$101,"="&amp;新怪物属性!$CR$2,装备数值!$BH$50:$BH$101,"&lt;="&amp;新怪物属性!$CR91)</f>
        <v>102149</v>
      </c>
      <c r="CT91" s="14">
        <f>SUMIFS(装备数值!BM$50:BM$101,装备数值!$BG$50:$BG$101,"="&amp;新怪物属性!$CF$2,装备数值!$BH$50:$BH$101,"&lt;="&amp;新怪物属性!$CF91)+SUMIFS(装备数值!BM$50:BM$101,装备数值!$BG$50:$BG$101,"="&amp;新怪物属性!$CG$2,装备数值!$BH$50:$BH$101,"&lt;="&amp;新怪物属性!$CG91)+SUMIFS(装备数值!BM$50:BM$101,装备数值!$BG$50:$BG$101,"="&amp;新怪物属性!$CH$2,装备数值!$BH$50:$BH$101,"&lt;="&amp;新怪物属性!$CH91)+SUMIFS(装备数值!BM$50:BM$101,装备数值!$BG$50:$BG$101,"="&amp;新怪物属性!$CI$2,装备数值!$BH$50:$BH$101,"&lt;="&amp;新怪物属性!$CI91)+SUMIFS(装备数值!BM$50:BM$101,装备数值!$BG$50:$BG$101,"="&amp;新怪物属性!$CJ$2,装备数值!$BH$50:$BH$101,"&lt;="&amp;新怪物属性!$CJ91)+SUMIFS(装备数值!BM$50:BM$101,装备数值!$BG$50:$BG$101,"="&amp;新怪物属性!$CK$2,装备数值!$BH$50:$BH$101,"&lt;="&amp;新怪物属性!$CK91)+SUMIFS(装备数值!BM$50:BM$101,装备数值!$BG$50:$BG$101,"="&amp;新怪物属性!$CL$2,装备数值!$BH$50:$BH$101,"&lt;="&amp;新怪物属性!$CL91)+SUMIFS(装备数值!BM$50:BM$101,装备数值!$BG$50:$BG$101,"="&amp;新怪物属性!$CM$2,装备数值!$BH$50:$BH$101,"&lt;="&amp;新怪物属性!$CM91)+SUMIFS(装备数值!BM$50:BM$101,装备数值!$BG$50:$BG$101,"="&amp;新怪物属性!$CN$2,装备数值!$BH$50:$BH$101,"&lt;="&amp;新怪物属性!$CN91)+SUMIFS(装备数值!BM$50:BM$101,装备数值!$BG$50:$BG$101,"="&amp;新怪物属性!$CO$2,装备数值!$BH$50:$BH$101,"&lt;="&amp;新怪物属性!$CO91)+SUMIFS(装备数值!BM$50:BM$101,装备数值!$BG$50:$BG$101,"="&amp;新怪物属性!$CP$2,装备数值!$BH$50:$BH$101,"&lt;="&amp;新怪物属性!$CP91)+SUMIFS(装备数值!BM$50:BM$101,装备数值!$BG$50:$BG$101,"="&amp;新怪物属性!$CQ$2,装备数值!$BH$50:$BH$101,"&lt;="&amp;新怪物属性!$CQ91)+SUMIFS(装备数值!BM$50:BM$101,装备数值!$BG$50:$BG$101,"="&amp;新怪物属性!$CR$2,装备数值!$BH$50:$BH$101,"&lt;="&amp;新怪物属性!$CR91)</f>
        <v>767699</v>
      </c>
      <c r="CU91" s="14">
        <f>SUMIFS(装备数值!BN$50:BN$101,装备数值!$BG$50:$BG$101,"="&amp;新怪物属性!$CF$2,装备数值!$BH$50:$BH$101,"&lt;="&amp;新怪物属性!$CF91)+SUMIFS(装备数值!BN$50:BN$101,装备数值!$BG$50:$BG$101,"="&amp;新怪物属性!$CG$2,装备数值!$BH$50:$BH$101,"&lt;="&amp;新怪物属性!$CG91)+SUMIFS(装备数值!BN$50:BN$101,装备数值!$BG$50:$BG$101,"="&amp;新怪物属性!$CH$2,装备数值!$BH$50:$BH$101,"&lt;="&amp;新怪物属性!$CH91)+SUMIFS(装备数值!BN$50:BN$101,装备数值!$BG$50:$BG$101,"="&amp;新怪物属性!$CI$2,装备数值!$BH$50:$BH$101,"&lt;="&amp;新怪物属性!$CI91)+SUMIFS(装备数值!BN$50:BN$101,装备数值!$BG$50:$BG$101,"="&amp;新怪物属性!$CJ$2,装备数值!$BH$50:$BH$101,"&lt;="&amp;新怪物属性!$CJ91)+SUMIFS(装备数值!BN$50:BN$101,装备数值!$BG$50:$BG$101,"="&amp;新怪物属性!$CK$2,装备数值!$BH$50:$BH$101,"&lt;="&amp;新怪物属性!$CK91)+SUMIFS(装备数值!BN$50:BN$101,装备数值!$BG$50:$BG$101,"="&amp;新怪物属性!$CL$2,装备数值!$BH$50:$BH$101,"&lt;="&amp;新怪物属性!$CL91)+SUMIFS(装备数值!BN$50:BN$101,装备数值!$BG$50:$BG$101,"="&amp;新怪物属性!$CM$2,装备数值!$BH$50:$BH$101,"&lt;="&amp;新怪物属性!$CM91)+SUMIFS(装备数值!BN$50:BN$101,装备数值!$BG$50:$BG$101,"="&amp;新怪物属性!$CN$2,装备数值!$BH$50:$BH$101,"&lt;="&amp;新怪物属性!$CN91)+SUMIFS(装备数值!BN$50:BN$101,装备数值!$BG$50:$BG$101,"="&amp;新怪物属性!$CO$2,装备数值!$BH$50:$BH$101,"&lt;="&amp;新怪物属性!$CO91)+SUMIFS(装备数值!BN$50:BN$101,装备数值!$BG$50:$BG$101,"="&amp;新怪物属性!$CP$2,装备数值!$BH$50:$BH$101,"&lt;="&amp;新怪物属性!$CP91)+SUMIFS(装备数值!BN$50:BN$101,装备数值!$BG$50:$BG$101,"="&amp;新怪物属性!$CQ$2,装备数值!$BH$50:$BH$101,"&lt;="&amp;新怪物属性!$CQ91)+SUMIFS(装备数值!BN$50:BN$101,装备数值!$BG$50:$BG$101,"="&amp;新怪物属性!$CR$2,装备数值!$BH$50:$BH$101,"&lt;="&amp;新怪物属性!$CR91)</f>
        <v>24100</v>
      </c>
      <c r="CV91" s="14">
        <f>SUMIFS(装备数值!BO$50:BO$101,装备数值!$BG$50:$BG$101,"="&amp;新怪物属性!$CF$2,装备数值!$BH$50:$BH$101,"&lt;="&amp;新怪物属性!$CF91)+SUMIFS(装备数值!BO$50:BO$101,装备数值!$BG$50:$BG$101,"="&amp;新怪物属性!$CG$2,装备数值!$BH$50:$BH$101,"&lt;="&amp;新怪物属性!$CG91)+SUMIFS(装备数值!BO$50:BO$101,装备数值!$BG$50:$BG$101,"="&amp;新怪物属性!$CH$2,装备数值!$BH$50:$BH$101,"&lt;="&amp;新怪物属性!$CH91)+SUMIFS(装备数值!BO$50:BO$101,装备数值!$BG$50:$BG$101,"="&amp;新怪物属性!$CI$2,装备数值!$BH$50:$BH$101,"&lt;="&amp;新怪物属性!$CI91)+SUMIFS(装备数值!BO$50:BO$101,装备数值!$BG$50:$BG$101,"="&amp;新怪物属性!$CJ$2,装备数值!$BH$50:$BH$101,"&lt;="&amp;新怪物属性!$CJ91)+SUMIFS(装备数值!BO$50:BO$101,装备数值!$BG$50:$BG$101,"="&amp;新怪物属性!$CK$2,装备数值!$BH$50:$BH$101,"&lt;="&amp;新怪物属性!$CK91)+SUMIFS(装备数值!BO$50:BO$101,装备数值!$BG$50:$BG$101,"="&amp;新怪物属性!$CL$2,装备数值!$BH$50:$BH$101,"&lt;="&amp;新怪物属性!$CL91)+SUMIFS(装备数值!BO$50:BO$101,装备数值!$BG$50:$BG$101,"="&amp;新怪物属性!$CM$2,装备数值!$BH$50:$BH$101,"&lt;="&amp;新怪物属性!$CM91)+SUMIFS(装备数值!BO$50:BO$101,装备数值!$BG$50:$BG$101,"="&amp;新怪物属性!$CN$2,装备数值!$BH$50:$BH$101,"&lt;="&amp;新怪物属性!$CN91)+SUMIFS(装备数值!BO$50:BO$101,装备数值!$BG$50:$BG$101,"="&amp;新怪物属性!$CO$2,装备数值!$BH$50:$BH$101,"&lt;="&amp;新怪物属性!$CO91)+SUMIFS(装备数值!BO$50:BO$101,装备数值!$BG$50:$BG$101,"="&amp;新怪物属性!$CP$2,装备数值!$BH$50:$BH$101,"&lt;="&amp;新怪物属性!$CP91)+SUMIFS(装备数值!BO$50:BO$101,装备数值!$BG$50:$BG$101,"="&amp;新怪物属性!$CQ$2,装备数值!$BH$50:$BH$101,"&lt;="&amp;新怪物属性!$CQ91)+SUMIFS(装备数值!BO$50:BO$101,装备数值!$BG$50:$BG$101,"="&amp;新怪物属性!$CR$2,装备数值!$BH$50:$BH$101,"&lt;="&amp;新怪物属性!$CR91)</f>
        <v>1955500</v>
      </c>
      <c r="CW91" s="14">
        <f>SUMIFS(装备数值!BP$50:BP$101,装备数值!$BG$50:$BG$101,"="&amp;新怪物属性!$CF$2,装备数值!$BH$50:$BH$101,"&lt;="&amp;新怪物属性!$CF91)+SUMIFS(装备数值!BP$50:BP$101,装备数值!$BG$50:$BG$101,"="&amp;新怪物属性!$CG$2,装备数值!$BH$50:$BH$101,"&lt;="&amp;新怪物属性!$CG91)+SUMIFS(装备数值!BP$50:BP$101,装备数值!$BG$50:$BG$101,"="&amp;新怪物属性!$CH$2,装备数值!$BH$50:$BH$101,"&lt;="&amp;新怪物属性!$CH91)+SUMIFS(装备数值!BP$50:BP$101,装备数值!$BG$50:$BG$101,"="&amp;新怪物属性!$CI$2,装备数值!$BH$50:$BH$101,"&lt;="&amp;新怪物属性!$CI91)+SUMIFS(装备数值!BP$50:BP$101,装备数值!$BG$50:$BG$101,"="&amp;新怪物属性!$CJ$2,装备数值!$BH$50:$BH$101,"&lt;="&amp;新怪物属性!$CJ91)+SUMIFS(装备数值!BP$50:BP$101,装备数值!$BG$50:$BG$101,"="&amp;新怪物属性!$CK$2,装备数值!$BH$50:$BH$101,"&lt;="&amp;新怪物属性!$CK91)+SUMIFS(装备数值!BP$50:BP$101,装备数值!$BG$50:$BG$101,"="&amp;新怪物属性!$CL$2,装备数值!$BH$50:$BH$101,"&lt;="&amp;新怪物属性!$CL91)+SUMIFS(装备数值!BP$50:BP$101,装备数值!$BG$50:$BG$101,"="&amp;新怪物属性!$CM$2,装备数值!$BH$50:$BH$101,"&lt;="&amp;新怪物属性!$CM91)+SUMIFS(装备数值!BP$50:BP$101,装备数值!$BG$50:$BG$101,"="&amp;新怪物属性!$CN$2,装备数值!$BH$50:$BH$101,"&lt;="&amp;新怪物属性!$CN91)+SUMIFS(装备数值!BP$50:BP$101,装备数值!$BG$50:$BG$101,"="&amp;新怪物属性!$CO$2,装备数值!$BH$50:$BH$101,"&lt;="&amp;新怪物属性!$CO91)+SUMIFS(装备数值!BP$50:BP$101,装备数值!$BG$50:$BG$101,"="&amp;新怪物属性!$CP$2,装备数值!$BH$50:$BH$101,"&lt;="&amp;新怪物属性!$CP91)+SUMIFS(装备数值!BP$50:BP$101,装备数值!$BG$50:$BG$101,"="&amp;新怪物属性!$CQ$2,装备数值!$BH$50:$BH$101,"&lt;="&amp;新怪物属性!$CQ91)+SUMIFS(装备数值!BP$50:BP$101,装备数值!$BG$50:$BG$101,"="&amp;新怪物属性!$CR$2,装备数值!$BH$50:$BH$101,"&lt;="&amp;新怪物属性!$CR91)</f>
        <v>38720</v>
      </c>
      <c r="CX91" s="14">
        <f>SUMIFS(装备数值!BQ$50:BQ$101,装备数值!$BG$50:$BG$101,"="&amp;新怪物属性!$CF$2,装备数值!$BH$50:$BH$101,"&lt;="&amp;新怪物属性!$CF91)+SUMIFS(装备数值!BQ$50:BQ$101,装备数值!$BG$50:$BG$101,"="&amp;新怪物属性!$CG$2,装备数值!$BH$50:$BH$101,"&lt;="&amp;新怪物属性!$CG91)+SUMIFS(装备数值!BQ$50:BQ$101,装备数值!$BG$50:$BG$101,"="&amp;新怪物属性!$CH$2,装备数值!$BH$50:$BH$101,"&lt;="&amp;新怪物属性!$CH91)+SUMIFS(装备数值!BQ$50:BQ$101,装备数值!$BG$50:$BG$101,"="&amp;新怪物属性!$CI$2,装备数值!$BH$50:$BH$101,"&lt;="&amp;新怪物属性!$CI91)+SUMIFS(装备数值!BQ$50:BQ$101,装备数值!$BG$50:$BG$101,"="&amp;新怪物属性!$CJ$2,装备数值!$BH$50:$BH$101,"&lt;="&amp;新怪物属性!$CJ91)+SUMIFS(装备数值!BQ$50:BQ$101,装备数值!$BG$50:$BG$101,"="&amp;新怪物属性!$CK$2,装备数值!$BH$50:$BH$101,"&lt;="&amp;新怪物属性!$CK91)+SUMIFS(装备数值!BQ$50:BQ$101,装备数值!$BG$50:$BG$101,"="&amp;新怪物属性!$CL$2,装备数值!$BH$50:$BH$101,"&lt;="&amp;新怪物属性!$CL91)+SUMIFS(装备数值!BQ$50:BQ$101,装备数值!$BG$50:$BG$101,"="&amp;新怪物属性!$CM$2,装备数值!$BH$50:$BH$101,"&lt;="&amp;新怪物属性!$CM91)+SUMIFS(装备数值!BQ$50:BQ$101,装备数值!$BG$50:$BG$101,"="&amp;新怪物属性!$CN$2,装备数值!$BH$50:$BH$101,"&lt;="&amp;新怪物属性!$CN91)+SUMIFS(装备数值!BQ$50:BQ$101,装备数值!$BG$50:$BG$101,"="&amp;新怪物属性!$CO$2,装备数值!$BH$50:$BH$101,"&lt;="&amp;新怪物属性!$CO91)+SUMIFS(装备数值!BQ$50:BQ$101,装备数值!$BG$50:$BG$101,"="&amp;新怪物属性!$CP$2,装备数值!$BH$50:$BH$101,"&lt;="&amp;新怪物属性!$CP91)+SUMIFS(装备数值!BQ$50:BQ$101,装备数值!$BG$50:$BG$101,"="&amp;新怪物属性!$CQ$2,装备数值!$BH$50:$BH$101,"&lt;="&amp;新怪物属性!$CQ91)+SUMIFS(装备数值!BQ$50:BQ$101,装备数值!$BG$50:$BG$101,"="&amp;新怪物属性!$CR$2,装备数值!$BH$50:$BH$101,"&lt;="&amp;新怪物属性!$CR91)</f>
        <v>1250</v>
      </c>
      <c r="CY91" s="14">
        <f>SUMIFS(装备数值!BR$50:BR$101,装备数值!$BG$50:$BG$101,"="&amp;新怪物属性!$CF$2,装备数值!$BH$50:$BH$101,"&lt;="&amp;新怪物属性!$CF91)+SUMIFS(装备数值!BR$50:BR$101,装备数值!$BG$50:$BG$101,"="&amp;新怪物属性!$CG$2,装备数值!$BH$50:$BH$101,"&lt;="&amp;新怪物属性!$CG91)+SUMIFS(装备数值!BR$50:BR$101,装备数值!$BG$50:$BG$101,"="&amp;新怪物属性!$CH$2,装备数值!$BH$50:$BH$101,"&lt;="&amp;新怪物属性!$CH91)+SUMIFS(装备数值!BR$50:BR$101,装备数值!$BG$50:$BG$101,"="&amp;新怪物属性!$CI$2,装备数值!$BH$50:$BH$101,"&lt;="&amp;新怪物属性!$CI91)+SUMIFS(装备数值!BR$50:BR$101,装备数值!$BG$50:$BG$101,"="&amp;新怪物属性!$CJ$2,装备数值!$BH$50:$BH$101,"&lt;="&amp;新怪物属性!$CJ91)+SUMIFS(装备数值!BR$50:BR$101,装备数值!$BG$50:$BG$101,"="&amp;新怪物属性!$CK$2,装备数值!$BH$50:$BH$101,"&lt;="&amp;新怪物属性!$CK91)+SUMIFS(装备数值!BR$50:BR$101,装备数值!$BG$50:$BG$101,"="&amp;新怪物属性!$CL$2,装备数值!$BH$50:$BH$101,"&lt;="&amp;新怪物属性!$CL91)+SUMIFS(装备数值!BR$50:BR$101,装备数值!$BG$50:$BG$101,"="&amp;新怪物属性!$CM$2,装备数值!$BH$50:$BH$101,"&lt;="&amp;新怪物属性!$CM91)+SUMIFS(装备数值!BR$50:BR$101,装备数值!$BG$50:$BG$101,"="&amp;新怪物属性!$CN$2,装备数值!$BH$50:$BH$101,"&lt;="&amp;新怪物属性!$CN91)+SUMIFS(装备数值!BR$50:BR$101,装备数值!$BG$50:$BG$101,"="&amp;新怪物属性!$CO$2,装备数值!$BH$50:$BH$101,"&lt;="&amp;新怪物属性!$CO91)+SUMIFS(装备数值!BR$50:BR$101,装备数值!$BG$50:$BG$101,"="&amp;新怪物属性!$CP$2,装备数值!$BH$50:$BH$101,"&lt;="&amp;新怪物属性!$CP91)+SUMIFS(装备数值!BR$50:BR$101,装备数值!$BG$50:$BG$101,"="&amp;新怪物属性!$CQ$2,装备数值!$BH$50:$BH$101,"&lt;="&amp;新怪物属性!$CQ91)+SUMIFS(装备数值!BR$50:BR$101,装备数值!$BG$50:$BG$101,"="&amp;新怪物属性!$CR$2,装备数值!$BH$50:$BH$101,"&lt;="&amp;新怪物属性!$CR91)</f>
        <v>1250</v>
      </c>
      <c r="CZ91" s="14">
        <f>SUMIFS(装备数值!BS$50:BS$101,装备数值!$BG$50:$BG$101,"="&amp;新怪物属性!$CF$2,装备数值!$BH$50:$BH$101,"&lt;="&amp;新怪物属性!$CF91)+SUMIFS(装备数值!BS$50:BS$101,装备数值!$BG$50:$BG$101,"="&amp;新怪物属性!$CG$2,装备数值!$BH$50:$BH$101,"&lt;="&amp;新怪物属性!$CG91)+SUMIFS(装备数值!BS$50:BS$101,装备数值!$BG$50:$BG$101,"="&amp;新怪物属性!$CH$2,装备数值!$BH$50:$BH$101,"&lt;="&amp;新怪物属性!$CH91)+SUMIFS(装备数值!BS$50:BS$101,装备数值!$BG$50:$BG$101,"="&amp;新怪物属性!$CI$2,装备数值!$BH$50:$BH$101,"&lt;="&amp;新怪物属性!$CI91)+SUMIFS(装备数值!BS$50:BS$101,装备数值!$BG$50:$BG$101,"="&amp;新怪物属性!$CJ$2,装备数值!$BH$50:$BH$101,"&lt;="&amp;新怪物属性!$CJ91)+SUMIFS(装备数值!BS$50:BS$101,装备数值!$BG$50:$BG$101,"="&amp;新怪物属性!$CK$2,装备数值!$BH$50:$BH$101,"&lt;="&amp;新怪物属性!$CK91)+SUMIFS(装备数值!BS$50:BS$101,装备数值!$BG$50:$BG$101,"="&amp;新怪物属性!$CL$2,装备数值!$BH$50:$BH$101,"&lt;="&amp;新怪物属性!$CL91)+SUMIFS(装备数值!BS$50:BS$101,装备数值!$BG$50:$BG$101,"="&amp;新怪物属性!$CM$2,装备数值!$BH$50:$BH$101,"&lt;="&amp;新怪物属性!$CM91)+SUMIFS(装备数值!BS$50:BS$101,装备数值!$BG$50:$BG$101,"="&amp;新怪物属性!$CN$2,装备数值!$BH$50:$BH$101,"&lt;="&amp;新怪物属性!$CN91)+SUMIFS(装备数值!BS$50:BS$101,装备数值!$BG$50:$BG$101,"="&amp;新怪物属性!$CO$2,装备数值!$BH$50:$BH$101,"&lt;="&amp;新怪物属性!$CO91)+SUMIFS(装备数值!BS$50:BS$101,装备数值!$BG$50:$BG$101,"="&amp;新怪物属性!$CP$2,装备数值!$BH$50:$BH$101,"&lt;="&amp;新怪物属性!$CP91)+SUMIFS(装备数值!BS$50:BS$101,装备数值!$BG$50:$BG$101,"="&amp;新怪物属性!$CQ$2,装备数值!$BH$50:$BH$101,"&lt;="&amp;新怪物属性!$CQ91)+SUMIFS(装备数值!BS$50:BS$101,装备数值!$BG$50:$BG$101,"="&amp;新怪物属性!$CR$2,装备数值!$BH$50:$BH$101,"&lt;="&amp;新怪物属性!$CR91)</f>
        <v>1250</v>
      </c>
      <c r="DA91" s="14">
        <f>SUMIFS(装备数值!BT$50:BT$101,装备数值!$BG$50:$BG$101,"="&amp;新怪物属性!$CF$2,装备数值!$BH$50:$BH$101,"&lt;="&amp;新怪物属性!$CF91)+SUMIFS(装备数值!BT$50:BT$101,装备数值!$BG$50:$BG$101,"="&amp;新怪物属性!$CG$2,装备数值!$BH$50:$BH$101,"&lt;="&amp;新怪物属性!$CG91)+SUMIFS(装备数值!BT$50:BT$101,装备数值!$BG$50:$BG$101,"="&amp;新怪物属性!$CH$2,装备数值!$BH$50:$BH$101,"&lt;="&amp;新怪物属性!$CH91)+SUMIFS(装备数值!BT$50:BT$101,装备数值!$BG$50:$BG$101,"="&amp;新怪物属性!$CI$2,装备数值!$BH$50:$BH$101,"&lt;="&amp;新怪物属性!$CI91)+SUMIFS(装备数值!BT$50:BT$101,装备数值!$BG$50:$BG$101,"="&amp;新怪物属性!$CJ$2,装备数值!$BH$50:$BH$101,"&lt;="&amp;新怪物属性!$CJ91)+SUMIFS(装备数值!BT$50:BT$101,装备数值!$BG$50:$BG$101,"="&amp;新怪物属性!$CK$2,装备数值!$BH$50:$BH$101,"&lt;="&amp;新怪物属性!$CK91)+SUMIFS(装备数值!BT$50:BT$101,装备数值!$BG$50:$BG$101,"="&amp;新怪物属性!$CL$2,装备数值!$BH$50:$BH$101,"&lt;="&amp;新怪物属性!$CL91)+SUMIFS(装备数值!BT$50:BT$101,装备数值!$BG$50:$BG$101,"="&amp;新怪物属性!$CM$2,装备数值!$BH$50:$BH$101,"&lt;="&amp;新怪物属性!$CM91)+SUMIFS(装备数值!BT$50:BT$101,装备数值!$BG$50:$BG$101,"="&amp;新怪物属性!$CN$2,装备数值!$BH$50:$BH$101,"&lt;="&amp;新怪物属性!$CN91)+SUMIFS(装备数值!BT$50:BT$101,装备数值!$BG$50:$BG$101,"="&amp;新怪物属性!$CO$2,装备数值!$BH$50:$BH$101,"&lt;="&amp;新怪物属性!$CO91)+SUMIFS(装备数值!BT$50:BT$101,装备数值!$BG$50:$BG$101,"="&amp;新怪物属性!$CP$2,装备数值!$BH$50:$BH$101,"&lt;="&amp;新怪物属性!$CP91)+SUMIFS(装备数值!BT$50:BT$101,装备数值!$BG$50:$BG$101,"="&amp;新怪物属性!$CQ$2,装备数值!$BH$50:$BH$101,"&lt;="&amp;新怪物属性!$CQ91)+SUMIFS(装备数值!BT$50:BT$101,装备数值!$BG$50:$BG$101,"="&amp;新怪物属性!$CR$2,装备数值!$BH$50:$BH$101,"&lt;="&amp;新怪物属性!$CR91)</f>
        <v>1250</v>
      </c>
      <c r="DB91" s="14">
        <f>SUMIFS(装备数值!BU$50:BU$101,装备数值!$BG$50:$BG$101,"="&amp;新怪物属性!$CF$2,装备数值!$BH$50:$BH$101,"&lt;="&amp;新怪物属性!$CF91)+SUMIFS(装备数值!BU$50:BU$101,装备数值!$BG$50:$BG$101,"="&amp;新怪物属性!$CG$2,装备数值!$BH$50:$BH$101,"&lt;="&amp;新怪物属性!$CG91)+SUMIFS(装备数值!BU$50:BU$101,装备数值!$BG$50:$BG$101,"="&amp;新怪物属性!$CH$2,装备数值!$BH$50:$BH$101,"&lt;="&amp;新怪物属性!$CH91)+SUMIFS(装备数值!BU$50:BU$101,装备数值!$BG$50:$BG$101,"="&amp;新怪物属性!$CI$2,装备数值!$BH$50:$BH$101,"&lt;="&amp;新怪物属性!$CI91)+SUMIFS(装备数值!BU$50:BU$101,装备数值!$BG$50:$BG$101,"="&amp;新怪物属性!$CJ$2,装备数值!$BH$50:$BH$101,"&lt;="&amp;新怪物属性!$CJ91)+SUMIFS(装备数值!BU$50:BU$101,装备数值!$BG$50:$BG$101,"="&amp;新怪物属性!$CK$2,装备数值!$BH$50:$BH$101,"&lt;="&amp;新怪物属性!$CK91)+SUMIFS(装备数值!BU$50:BU$101,装备数值!$BG$50:$BG$101,"="&amp;新怪物属性!$CL$2,装备数值!$BH$50:$BH$101,"&lt;="&amp;新怪物属性!$CL91)+SUMIFS(装备数值!BU$50:BU$101,装备数值!$BG$50:$BG$101,"="&amp;新怪物属性!$CM$2,装备数值!$BH$50:$BH$101,"&lt;="&amp;新怪物属性!$CM91)+SUMIFS(装备数值!BU$50:BU$101,装备数值!$BG$50:$BG$101,"="&amp;新怪物属性!$CN$2,装备数值!$BH$50:$BH$101,"&lt;="&amp;新怪物属性!$CN91)+SUMIFS(装备数值!BU$50:BU$101,装备数值!$BG$50:$BG$101,"="&amp;新怪物属性!$CO$2,装备数值!$BH$50:$BH$101,"&lt;="&amp;新怪物属性!$CO91)+SUMIFS(装备数值!BU$50:BU$101,装备数值!$BG$50:$BG$101,"="&amp;新怪物属性!$CP$2,装备数值!$BH$50:$BH$101,"&lt;="&amp;新怪物属性!$CP91)+SUMIFS(装备数值!BU$50:BU$101,装备数值!$BG$50:$BG$101,"="&amp;新怪物属性!$CQ$2,装备数值!$BH$50:$BH$101,"&lt;="&amp;新怪物属性!$CQ91)+SUMIFS(装备数值!BU$50:BU$101,装备数值!$BG$50:$BG$101,"="&amp;新怪物属性!$CR$2,装备数值!$BH$50:$BH$101,"&lt;="&amp;新怪物属性!$CR91)</f>
        <v>0.15000000000000002</v>
      </c>
      <c r="DC91" s="14">
        <f>SUMIFS(装备数值!BV$50:BV$101,装备数值!$BG$50:$BG$101,"="&amp;新怪物属性!$CF$2,装备数值!$BH$50:$BH$101,"&lt;="&amp;新怪物属性!$CF91)+SUMIFS(装备数值!BV$50:BV$101,装备数值!$BG$50:$BG$101,"="&amp;新怪物属性!$CG$2,装备数值!$BH$50:$BH$101,"&lt;="&amp;新怪物属性!$CG91)+SUMIFS(装备数值!BV$50:BV$101,装备数值!$BG$50:$BG$101,"="&amp;新怪物属性!$CH$2,装备数值!$BH$50:$BH$101,"&lt;="&amp;新怪物属性!$CH91)+SUMIFS(装备数值!BV$50:BV$101,装备数值!$BG$50:$BG$101,"="&amp;新怪物属性!$CI$2,装备数值!$BH$50:$BH$101,"&lt;="&amp;新怪物属性!$CI91)+SUMIFS(装备数值!BV$50:BV$101,装备数值!$BG$50:$BG$101,"="&amp;新怪物属性!$CJ$2,装备数值!$BH$50:$BH$101,"&lt;="&amp;新怪物属性!$CJ91)+SUMIFS(装备数值!BV$50:BV$101,装备数值!$BG$50:$BG$101,"="&amp;新怪物属性!$CK$2,装备数值!$BH$50:$BH$101,"&lt;="&amp;新怪物属性!$CK91)+SUMIFS(装备数值!BV$50:BV$101,装备数值!$BG$50:$BG$101,"="&amp;新怪物属性!$CL$2,装备数值!$BH$50:$BH$101,"&lt;="&amp;新怪物属性!$CL91)+SUMIFS(装备数值!BV$50:BV$101,装备数值!$BG$50:$BG$101,"="&amp;新怪物属性!$CM$2,装备数值!$BH$50:$BH$101,"&lt;="&amp;新怪物属性!$CM91)+SUMIFS(装备数值!BV$50:BV$101,装备数值!$BG$50:$BG$101,"="&amp;新怪物属性!$CN$2,装备数值!$BH$50:$BH$101,"&lt;="&amp;新怪物属性!$CN91)+SUMIFS(装备数值!BV$50:BV$101,装备数值!$BG$50:$BG$101,"="&amp;新怪物属性!$CO$2,装备数值!$BH$50:$BH$101,"&lt;="&amp;新怪物属性!$CO91)+SUMIFS(装备数值!BV$50:BV$101,装备数值!$BG$50:$BG$101,"="&amp;新怪物属性!$CP$2,装备数值!$BH$50:$BH$101,"&lt;="&amp;新怪物属性!$CP91)+SUMIFS(装备数值!BV$50:BV$101,装备数值!$BG$50:$BG$101,"="&amp;新怪物属性!$CQ$2,装备数值!$BH$50:$BH$101,"&lt;="&amp;新怪物属性!$CQ91)+SUMIFS(装备数值!BV$50:BV$101,装备数值!$BG$50:$BG$101,"="&amp;新怪物属性!$CR$2,装备数值!$BH$50:$BH$101,"&lt;="&amp;新怪物属性!$CR91)</f>
        <v>0.15000000000000002</v>
      </c>
      <c r="DD91" s="14">
        <f>SUMIFS(装备数值!BW$50:BW$101,装备数值!$BG$50:$BG$101,"="&amp;新怪物属性!$CF$2,装备数值!$BH$50:$BH$101,"&lt;="&amp;新怪物属性!$CF91)+SUMIFS(装备数值!BW$50:BW$101,装备数值!$BG$50:$BG$101,"="&amp;新怪物属性!$CG$2,装备数值!$BH$50:$BH$101,"&lt;="&amp;新怪物属性!$CG91)+SUMIFS(装备数值!BW$50:BW$101,装备数值!$BG$50:$BG$101,"="&amp;新怪物属性!$CH$2,装备数值!$BH$50:$BH$101,"&lt;="&amp;新怪物属性!$CH91)+SUMIFS(装备数值!BW$50:BW$101,装备数值!$BG$50:$BG$101,"="&amp;新怪物属性!$CI$2,装备数值!$BH$50:$BH$101,"&lt;="&amp;新怪物属性!$CI91)+SUMIFS(装备数值!BW$50:BW$101,装备数值!$BG$50:$BG$101,"="&amp;新怪物属性!$CJ$2,装备数值!$BH$50:$BH$101,"&lt;="&amp;新怪物属性!$CJ91)+SUMIFS(装备数值!BW$50:BW$101,装备数值!$BG$50:$BG$101,"="&amp;新怪物属性!$CK$2,装备数值!$BH$50:$BH$101,"&lt;="&amp;新怪物属性!$CK91)+SUMIFS(装备数值!BW$50:BW$101,装备数值!$BG$50:$BG$101,"="&amp;新怪物属性!$CL$2,装备数值!$BH$50:$BH$101,"&lt;="&amp;新怪物属性!$CL91)+SUMIFS(装备数值!BW$50:BW$101,装备数值!$BG$50:$BG$101,"="&amp;新怪物属性!$CM$2,装备数值!$BH$50:$BH$101,"&lt;="&amp;新怪物属性!$CM91)+SUMIFS(装备数值!BW$50:BW$101,装备数值!$BG$50:$BG$101,"="&amp;新怪物属性!$CN$2,装备数值!$BH$50:$BH$101,"&lt;="&amp;新怪物属性!$CN91)+SUMIFS(装备数值!BW$50:BW$101,装备数值!$BG$50:$BG$101,"="&amp;新怪物属性!$CO$2,装备数值!$BH$50:$BH$101,"&lt;="&amp;新怪物属性!$CO91)+SUMIFS(装备数值!BW$50:BW$101,装备数值!$BG$50:$BG$101,"="&amp;新怪物属性!$CP$2,装备数值!$BH$50:$BH$101,"&lt;="&amp;新怪物属性!$CP91)+SUMIFS(装备数值!BW$50:BW$101,装备数值!$BG$50:$BG$101,"="&amp;新怪物属性!$CQ$2,装备数值!$BH$50:$BH$101,"&lt;="&amp;新怪物属性!$CQ91)+SUMIFS(装备数值!BW$50:BW$101,装备数值!$BG$50:$BG$101,"="&amp;新怪物属性!$CR$2,装备数值!$BH$50:$BH$101,"&lt;="&amp;新怪物属性!$CR91)</f>
        <v>0</v>
      </c>
      <c r="DE91" s="14">
        <f>SUMIFS(装备数值!BX$50:BX$101,装备数值!$BG$50:$BG$101,"="&amp;新怪物属性!$CF$2,装备数值!$BH$50:$BH$101,"&lt;="&amp;新怪物属性!$CF91)+SUMIFS(装备数值!BX$50:BX$101,装备数值!$BG$50:$BG$101,"="&amp;新怪物属性!$CG$2,装备数值!$BH$50:$BH$101,"&lt;="&amp;新怪物属性!$CG91)+SUMIFS(装备数值!BX$50:BX$101,装备数值!$BG$50:$BG$101,"="&amp;新怪物属性!$CH$2,装备数值!$BH$50:$BH$101,"&lt;="&amp;新怪物属性!$CH91)+SUMIFS(装备数值!BX$50:BX$101,装备数值!$BG$50:$BG$101,"="&amp;新怪物属性!$CI$2,装备数值!$BH$50:$BH$101,"&lt;="&amp;新怪物属性!$CI91)+SUMIFS(装备数值!BX$50:BX$101,装备数值!$BG$50:$BG$101,"="&amp;新怪物属性!$CJ$2,装备数值!$BH$50:$BH$101,"&lt;="&amp;新怪物属性!$CJ91)+SUMIFS(装备数值!BX$50:BX$101,装备数值!$BG$50:$BG$101,"="&amp;新怪物属性!$CK$2,装备数值!$BH$50:$BH$101,"&lt;="&amp;新怪物属性!$CK91)+SUMIFS(装备数值!BX$50:BX$101,装备数值!$BG$50:$BG$101,"="&amp;新怪物属性!$CL$2,装备数值!$BH$50:$BH$101,"&lt;="&amp;新怪物属性!$CL91)+SUMIFS(装备数值!BX$50:BX$101,装备数值!$BG$50:$BG$101,"="&amp;新怪物属性!$CM$2,装备数值!$BH$50:$BH$101,"&lt;="&amp;新怪物属性!$CM91)+SUMIFS(装备数值!BX$50:BX$101,装备数值!$BG$50:$BG$101,"="&amp;新怪物属性!$CN$2,装备数值!$BH$50:$BH$101,"&lt;="&amp;新怪物属性!$CN91)+SUMIFS(装备数值!BX$50:BX$101,装备数值!$BG$50:$BG$101,"="&amp;新怪物属性!$CO$2,装备数值!$BH$50:$BH$101,"&lt;="&amp;新怪物属性!$CO91)+SUMIFS(装备数值!BX$50:BX$101,装备数值!$BG$50:$BG$101,"="&amp;新怪物属性!$CP$2,装备数值!$BH$50:$BH$101,"&lt;="&amp;新怪物属性!$CP91)+SUMIFS(装备数值!BX$50:BX$101,装备数值!$BG$50:$BG$101,"="&amp;新怪物属性!$CQ$2,装备数值!$BH$50:$BH$101,"&lt;="&amp;新怪物属性!$CQ91)+SUMIFS(装备数值!BX$50:BX$101,装备数值!$BG$50:$BG$101,"="&amp;新怪物属性!$CR$2,装备数值!$BH$50:$BH$101,"&lt;="&amp;新怪物属性!$CR91)</f>
        <v>0</v>
      </c>
      <c r="DH91" s="14">
        <f>INDEX(装备数值!$I$13:$M$116,新怪物属性!$P91*8+1,DH$2)*$X91+INDEX(装备数值!$I$13:$M$116,新怪物属性!$Q91*8+2,DH$2)*$Y91+INDEX(装备数值!$I$13:$M$116,新怪物属性!$S91*8+3,DH$2)*$Z91+INDEX(装备数值!$I$13:$M$116,新怪物属性!$R91*8+4,DH$2)*$AA91+INDEX(装备数值!$I$13:$M$116,新怪物属性!$T91*8+5,DH$2)*$AB91+INDEX(装备数值!$I$13:$M$116,新怪物属性!$U91*8+6,DH$2)*$AC91+INDEX(装备数值!$I$13:$M$116,新怪物属性!$V91*8+7,DH$2)*$AD91+INDEX(装备数值!$I$13:$M$116,新怪物属性!$W91*8+8,DH$2)*$AE91</f>
        <v>156800</v>
      </c>
      <c r="DI91" s="14">
        <f>INDEX(装备数值!$I$13:$M$116,新怪物属性!$P91*8+1,DI$2)*$X91+INDEX(装备数值!$I$13:$M$116,新怪物属性!$Q91*8+2,DI$2)*$Y91+INDEX(装备数值!$I$13:$M$116,新怪物属性!$S91*8+3,DI$2)*$Z91+INDEX(装备数值!$I$13:$M$116,新怪物属性!$R91*8+4,DI$2)*$AA91+INDEX(装备数值!$I$13:$M$116,新怪物属性!$T91*8+5,DI$2)*$AB91+INDEX(装备数值!$I$13:$M$116,新怪物属性!$U91*8+6,DI$2)*$AC91+INDEX(装备数值!$I$13:$M$116,新怪物属性!$V91*8+7,DI$2)*$AD91+INDEX(装备数值!$I$13:$M$116,新怪物属性!$W91*8+8,DI$2)*$AE91</f>
        <v>1176000</v>
      </c>
      <c r="DJ91" s="14">
        <f>INDEX(装备数值!$I$13:$M$116,新怪物属性!$P91*8+1,DJ$2)*$X91+INDEX(装备数值!$I$13:$M$116,新怪物属性!$Q91*8+2,DJ$2)*$Y91+INDEX(装备数值!$I$13:$M$116,新怪物属性!$S91*8+3,DJ$2)*$Z91+INDEX(装备数值!$I$13:$M$116,新怪物属性!$R91*8+4,DJ$2)*$AA91+INDEX(装备数值!$I$13:$M$116,新怪物属性!$T91*8+5,DJ$2)*$AB91+INDEX(装备数值!$I$13:$M$116,新怪物属性!$U91*8+6,DJ$2)*$AC91+INDEX(装备数值!$I$13:$M$116,新怪物属性!$V91*8+7,DJ$2)*$AD91+INDEX(装备数值!$I$13:$M$116,新怪物属性!$W91*8+8,DJ$2)*$AE91</f>
        <v>78400</v>
      </c>
      <c r="DK91" s="14">
        <f>INDEX(装备数值!$I$13:$M$116,新怪物属性!$P91*8+1,DK$2)*$X91+INDEX(装备数值!$I$13:$M$116,新怪物属性!$Q91*8+2,DK$2)*$Y91+INDEX(装备数值!$I$13:$M$116,新怪物属性!$S91*8+3,DK$2)*$Z91+INDEX(装备数值!$I$13:$M$116,新怪物属性!$R91*8+4,DK$2)*$AA91+INDEX(装备数值!$I$13:$M$116,新怪物属性!$T91*8+5,DK$2)*$AB91+INDEX(装备数值!$I$13:$M$116,新怪物属性!$U91*8+6,DK$2)*$AC91+INDEX(装备数值!$I$13:$M$116,新怪物属性!$V91*8+7,DK$2)*$AD91+INDEX(装备数值!$I$13:$M$116,新怪物属性!$W91*8+8,DK$2)*$AE91</f>
        <v>1568000</v>
      </c>
      <c r="DL91" s="14">
        <f>INDEX(装备数值!$I$13:$M$116,新怪物属性!$P91*8+1,DL$2)*$X91+INDEX(装备数值!$I$13:$M$116,新怪物属性!$Q91*8+2,DL$2)*$Y91+INDEX(装备数值!$I$13:$M$116,新怪物属性!$S91*8+3,DL$2)*$Z91+INDEX(装备数值!$I$13:$M$116,新怪物属性!$R91*8+4,DL$2)*$AA91+INDEX(装备数值!$I$13:$M$116,新怪物属性!$T91*8+5,DL$2)*$AB91+INDEX(装备数值!$I$13:$M$116,新怪物属性!$U91*8+6,DL$2)*$AC91+INDEX(装备数值!$I$13:$M$116,新怪物属性!$V91*8+7,DL$2)*$AD91+INDEX(装备数值!$I$13:$M$116,新怪物属性!$W91*8+8,DL$2)*$AE91</f>
        <v>30240</v>
      </c>
      <c r="DO91" s="14">
        <f>INDEX(装备数值!$X$13:$AH$116,$P91*8+1,DO$2)*$AF91+INDEX(装备数值!$X$13:$AH$116,$Q91*8+2,DO$2)*$AG91+INDEX(装备数值!$X$13:$AH$116,$S91*8+3,DO$2)*$AH91+INDEX(装备数值!$X$13:$AH$116,$R91*8+4,DO$2)*$AI91+INDEX(装备数值!$X$13:$AH$116,$T91*8+5,DO$2)*$AJ91+INDEX(装备数值!$X$13:$AH$116,$U91*8+6,DO$2)*$AK91+INDEX(装备数值!$X$13:$AH$116,$V91*8+7,DO$2)*$AL91+INDEX(装备数值!$X$13:$AH$116,$W91*8+8,DO$2)*$AM91</f>
        <v>49000</v>
      </c>
      <c r="DP91" s="14">
        <f>INDEX(装备数值!$X$13:$AH$116,$P91*8+1,DP$2)*$AF91+INDEX(装备数值!$X$13:$AH$116,$Q91*8+2,DP$2)*$AG91+INDEX(装备数值!$X$13:$AH$116,$S91*8+3,DP$2)*$AH91+INDEX(装备数值!$X$13:$AH$116,$R91*8+4,DP$2)*$AI91+INDEX(装备数值!$X$13:$AH$116,$T91*8+5,DP$2)*$AJ91+INDEX(装备数值!$X$13:$AH$116,$U91*8+6,DP$2)*$AK91+INDEX(装备数值!$X$13:$AH$116,$V91*8+7,DP$2)*$AL91+INDEX(装备数值!$X$13:$AH$116,$W91*8+8,DP$2)*$AM91</f>
        <v>367500</v>
      </c>
      <c r="DQ91" s="14">
        <f>INDEX(装备数值!$X$13:$AH$116,$P91*8+1,DQ$2)*$AF91+INDEX(装备数值!$X$13:$AH$116,$Q91*8+2,DQ$2)*$AG91+INDEX(装备数值!$X$13:$AH$116,$S91*8+3,DQ$2)*$AH91+INDEX(装备数值!$X$13:$AH$116,$R91*8+4,DQ$2)*$AI91+INDEX(装备数值!$X$13:$AH$116,$T91*8+5,DQ$2)*$AJ91+INDEX(装备数值!$X$13:$AH$116,$U91*8+6,DQ$2)*$AK91+INDEX(装备数值!$X$13:$AH$116,$V91*8+7,DQ$2)*$AL91+INDEX(装备数值!$X$13:$AH$116,$W91*8+8,DQ$2)*$AM91</f>
        <v>24500</v>
      </c>
      <c r="DR91" s="14">
        <f>INDEX(装备数值!$X$13:$AH$116,$P91*8+1,DR$2)*$AF91+INDEX(装备数值!$X$13:$AH$116,$Q91*8+2,DR$2)*$AG91+INDEX(装备数值!$X$13:$AH$116,$S91*8+3,DR$2)*$AH91+INDEX(装备数值!$X$13:$AH$116,$R91*8+4,DR$2)*$AI91+INDEX(装备数值!$X$13:$AH$116,$T91*8+5,DR$2)*$AJ91+INDEX(装备数值!$X$13:$AH$116,$U91*8+6,DR$2)*$AK91+INDEX(装备数值!$X$13:$AH$116,$V91*8+7,DR$2)*$AL91+INDEX(装备数值!$X$13:$AH$116,$W91*8+8,DR$2)*$AM91</f>
        <v>490000</v>
      </c>
      <c r="DS91" s="14">
        <f>INDEX(装备数值!$X$13:$AH$116,$P91*8+1,DS$2)*$AF91+INDEX(装备数值!$X$13:$AH$116,$Q91*8+2,DS$2)*$AG91+INDEX(装备数值!$X$13:$AH$116,$S91*8+3,DS$2)*$AH91+INDEX(装备数值!$X$13:$AH$116,$R91*8+4,DS$2)*$AI91+INDEX(装备数值!$X$13:$AH$116,$T91*8+5,DS$2)*$AJ91+INDEX(装备数值!$X$13:$AH$116,$U91*8+6,DS$2)*$AK91+INDEX(装备数值!$X$13:$AH$116,$V91*8+7,DS$2)*$AL91+INDEX(装备数值!$X$13:$AH$116,$W91*8+8,DS$2)*$AM91</f>
        <v>9800</v>
      </c>
      <c r="DT91" s="14">
        <f>INDEX(装备数值!$X$13:$AH$116,$P91*8+1,DT$2)*$AF91+INDEX(装备数值!$X$13:$AH$116,$Q91*8+2,DT$2)*$AG91+INDEX(装备数值!$X$13:$AH$116,$S91*8+3,DT$2)*$AH91+INDEX(装备数值!$X$13:$AH$116,$R91*8+4,DT$2)*$AI91+INDEX(装备数值!$X$13:$AH$116,$T91*8+5,DT$2)*$AJ91+INDEX(装备数值!$X$13:$AH$116,$U91*8+6,DT$2)*$AK91+INDEX(装备数值!$X$13:$AH$116,$V91*8+7,DT$2)*$AL91+INDEX(装备数值!$X$13:$AH$116,$W91*8+8,DT$2)*$AM91</f>
        <v>36750</v>
      </c>
      <c r="DU91" s="14">
        <f>INDEX(装备数值!$X$13:$AH$116,$P91*8+1,DU$2)*$AF91+INDEX(装备数值!$X$13:$AH$116,$Q91*8+2,DU$2)*$AG91+INDEX(装备数值!$X$13:$AH$116,$S91*8+3,DU$2)*$AH91+INDEX(装备数值!$X$13:$AH$116,$R91*8+4,DU$2)*$AI91+INDEX(装备数值!$X$13:$AH$116,$T91*8+5,DU$2)*$AJ91+INDEX(装备数值!$X$13:$AH$116,$U91*8+6,DU$2)*$AK91+INDEX(装备数值!$X$13:$AH$116,$V91*8+7,DU$2)*$AL91+INDEX(装备数值!$X$13:$AH$116,$W91*8+8,DU$2)*$AM91</f>
        <v>36750</v>
      </c>
      <c r="DV91" s="14">
        <f>INDEX(装备数值!$X$13:$AH$116,$P91*8+1,DV$2)*$AF91+INDEX(装备数值!$X$13:$AH$116,$Q91*8+2,DV$2)*$AG91+INDEX(装备数值!$X$13:$AH$116,$S91*8+3,DV$2)*$AH91+INDEX(装备数值!$X$13:$AH$116,$R91*8+4,DV$2)*$AI91+INDEX(装备数值!$X$13:$AH$116,$T91*8+5,DV$2)*$AJ91+INDEX(装备数值!$X$13:$AH$116,$U91*8+6,DV$2)*$AK91+INDEX(装备数值!$X$13:$AH$116,$V91*8+7,DV$2)*$AL91+INDEX(装备数值!$X$13:$AH$116,$W91*8+8,DV$2)*$AM91</f>
        <v>36750</v>
      </c>
      <c r="DW91" s="14">
        <f>INDEX(装备数值!$X$13:$AH$116,$P91*8+1,DW$2)*$AF91+INDEX(装备数值!$X$13:$AH$116,$Q91*8+2,DW$2)*$AG91+INDEX(装备数值!$X$13:$AH$116,$S91*8+3,DW$2)*$AH91+INDEX(装备数值!$X$13:$AH$116,$R91*8+4,DW$2)*$AI91+INDEX(装备数值!$X$13:$AH$116,$T91*8+5,DW$2)*$AJ91+INDEX(装备数值!$X$13:$AH$116,$U91*8+6,DW$2)*$AK91+INDEX(装备数值!$X$13:$AH$116,$V91*8+7,DW$2)*$AL91+INDEX(装备数值!$X$13:$AH$116,$W91*8+8,DW$2)*$AM91</f>
        <v>36750</v>
      </c>
      <c r="DX91" s="14">
        <f>INDEX(装备数值!$X$13:$AH$116,$P91*8+1,DX$2)*$AF91+INDEX(装备数值!$X$13:$AH$116,$Q91*8+2,DX$2)*$AG91+INDEX(装备数值!$X$13:$AH$116,$S91*8+3,DX$2)*$AH91+INDEX(装备数值!$X$13:$AH$116,$R91*8+4,DX$2)*$AI91+INDEX(装备数值!$X$13:$AH$116,$T91*8+5,DX$2)*$AJ91+INDEX(装备数值!$X$13:$AH$116,$U91*8+6,DX$2)*$AK91+INDEX(装备数值!$X$13:$AH$116,$V91*8+7,DX$2)*$AL91+INDEX(装备数值!$X$13:$AH$116,$W91*8+8,DX$2)*$AM91</f>
        <v>70</v>
      </c>
      <c r="DY91" s="14">
        <f>INDEX(装备数值!$X$13:$AH$116,$P91*8+1,DY$2)*$AF91+INDEX(装备数值!$X$13:$AH$116,$Q91*8+2,DY$2)*$AG91+INDEX(装备数值!$X$13:$AH$116,$S91*8+3,DY$2)*$AH91+INDEX(装备数值!$X$13:$AH$116,$R91*8+4,DY$2)*$AI91+INDEX(装备数值!$X$13:$AH$116,$T91*8+5,DY$2)*$AJ91+INDEX(装备数值!$X$13:$AH$116,$U91*8+6,DY$2)*$AK91+INDEX(装备数值!$X$13:$AH$116,$V91*8+7,DY$2)*$AL91+INDEX(装备数值!$X$13:$AH$116,$W91*8+8,DY$2)*$AM91</f>
        <v>70</v>
      </c>
      <c r="EA91" s="14">
        <f>INDEX(装备数值!$AN$17:$AN$117,MATCH(MIN($X91:$AE91),装备数值!$AO$17:$AO$117,1))</f>
        <v>56</v>
      </c>
      <c r="EB91" s="14">
        <f>IF(COUNTIF($P91:$W91,"&gt;"&amp;0)=8,INDEX(装备数值!AR$17:AR$117,$EA91+1),0)</f>
        <v>24640</v>
      </c>
      <c r="EC91" s="14">
        <f>IF(COUNTIF($P91:$W91,"&gt;"&amp;0)=8,INDEX(装备数值!AS$17:AS$117,$EA91+1),0)</f>
        <v>184800</v>
      </c>
      <c r="ED91" s="14">
        <f>IF(COUNTIF($P91:$W91,"&gt;"&amp;0)=8,INDEX(装备数值!AT$17:AT$117,$EA91+1),0)</f>
        <v>12320</v>
      </c>
      <c r="EE91" s="14">
        <f>IF(COUNTIF($P91:$W91,"&gt;"&amp;0)=8,INDEX(装备数值!AU$17:AU$117,$EA91+1),0)</f>
        <v>246400</v>
      </c>
      <c r="EF91" s="14">
        <f>IF(COUNTIF($P91:$W91,"&gt;"&amp;0)=8,INDEX(装备数值!AV$17:AV$117,$EA91+1),0)</f>
        <v>4816</v>
      </c>
      <c r="EH91" s="14">
        <f>INDEX(装备数值!$AY$17:$AY$77,MATCH(新怪物属性!AF91,装备数值!$AZ$17:$AZ$77,1))</f>
        <v>35</v>
      </c>
      <c r="EI91" s="26">
        <f>INDEX(装备数值!BA$17:BA$77,新怪物属性!EH91+1)</f>
        <v>0.625</v>
      </c>
      <c r="EJ91" s="26">
        <f>INDEX(装备数值!BA$17:BA$77,新怪物属性!EH91+1)</f>
        <v>0.625</v>
      </c>
      <c r="EL91" s="14">
        <f t="shared" si="144"/>
        <v>26</v>
      </c>
      <c r="EM91" s="14">
        <f>VLOOKUP(EL91,军阶与晶片数值!$W$6:$X$27,2)</f>
        <v>6</v>
      </c>
      <c r="EN91" s="14">
        <f>INDEX(军阶与晶片数值!Y$6:Y$27,$EM91+1)</f>
        <v>550</v>
      </c>
      <c r="EO91" s="14">
        <f>INDEX(军阶与晶片数值!Z$6:Z$27,$EM91+1)</f>
        <v>550</v>
      </c>
      <c r="EP91" s="14">
        <f>INDEX(军阶与晶片数值!AA$6:AA$27,$EM91+1)</f>
        <v>550</v>
      </c>
      <c r="EQ91" s="14">
        <f>INDEX(军阶与晶片数值!AB$6:AB$27,$EM91+1)</f>
        <v>550</v>
      </c>
      <c r="ER91" s="29">
        <f>INDEX(军阶与晶片数值!AC$6:AC$27,$EM91+1)</f>
        <v>35</v>
      </c>
      <c r="ES91" s="29">
        <f>INDEX(军阶与晶片数值!AD$6:AD$27,$EM91+1)</f>
        <v>17.5</v>
      </c>
      <c r="EU91" s="26">
        <f>INDEX(军阶与晶片数值!I$6:I$16,AN91+1)</f>
        <v>0.15</v>
      </c>
      <c r="EV91" s="26">
        <f>INDEX(军阶与晶片数值!M$6:M$16,AO91+1)</f>
        <v>0.15</v>
      </c>
      <c r="EW91" s="26">
        <f>INDEX(军阶与晶片数值!J$6:J$16,AP91+1)</f>
        <v>0.15</v>
      </c>
      <c r="EX91" s="26">
        <f>INDEX(军阶与晶片数值!K$6:K$16,AQ91+1)</f>
        <v>0.3</v>
      </c>
      <c r="EY91" s="26">
        <f>INDEX(军阶与晶片数值!L$6:L$16,AR91+1)</f>
        <v>0.3</v>
      </c>
      <c r="EZ91" s="28">
        <f>INDEX(军阶与晶片数值!N$6:N$16,AS91+1)</f>
        <v>0</v>
      </c>
      <c r="FA91" s="28">
        <f>INDEX(军阶与晶片数值!O$6:O$16,AT91+1)</f>
        <v>0</v>
      </c>
      <c r="FB91" s="28">
        <f>INDEX(军阶与晶片数值!P$6:P$16,AU91+1)</f>
        <v>0</v>
      </c>
      <c r="FC91" s="28">
        <f>INDEX(军阶与晶片数值!Q$6:Q$16,AV91+1)</f>
        <v>0</v>
      </c>
      <c r="FD91" s="26">
        <f>INDEX(军阶与晶片数值!R$6:R$16,AW91+1)</f>
        <v>0.13</v>
      </c>
      <c r="FE91" s="26">
        <f>INDEX(军阶与晶片数值!S$6:S$16,AX91+1)</f>
        <v>0.13</v>
      </c>
      <c r="FF91" s="26">
        <f>INDEX(军阶与晶片数值!T$6:T$16,AY91+1)</f>
        <v>0</v>
      </c>
      <c r="FG91" s="26">
        <f>INDEX(军阶与晶片数值!U$6:U$16,AZ91+1)</f>
        <v>0</v>
      </c>
      <c r="FI91" s="26">
        <f>INDEX(军阶与晶片数值!$C$6:$C$36,新怪物属性!$BA91+1)</f>
        <v>1</v>
      </c>
      <c r="FJ91" s="26">
        <f>INDEX(军阶与晶片数值!$C$6:$C$36,新怪物属性!$BA91+1)</f>
        <v>1</v>
      </c>
      <c r="FK91" s="26">
        <f>INDEX(军阶与晶片数值!$C$6:$C$36,新怪物属性!$BA91+1)</f>
        <v>1</v>
      </c>
      <c r="FL91" s="26">
        <f>INDEX(军阶与晶片数值!$C$6:$C$36,新怪物属性!$BA91+1)</f>
        <v>1</v>
      </c>
      <c r="FM91" s="26">
        <f>INDEX(军阶与晶片数值!$C$6:$C$36,新怪物属性!$BA91+1)</f>
        <v>1</v>
      </c>
      <c r="FO91" s="14">
        <f>INDEX(战舰突破!$H$6:$H$18,新怪物属性!$J91+1)+INDEX(战舰突破!$H$23:$H$35,新怪物属性!$K91+1)+INDEX(战舰突破!$H$40:$H$52,新怪物属性!$L91+1)</f>
        <v>200</v>
      </c>
      <c r="FP91" s="14">
        <f>INDEX(战舰突破!$I$6:$I$18,新怪物属性!$J91+1)+INDEX(战舰突破!$I$23:$I$35,新怪物属性!$K91+1)+INDEX(战舰突破!$I$40:$I$52,新怪物属性!$L91+1)</f>
        <v>200</v>
      </c>
      <c r="FQ91" s="14">
        <f>INDEX(战舰突破!$J$6:$J$18,新怪物属性!$J91+1)+INDEX(战舰突破!$J$23:$J$35,新怪物属性!$K91+1)+INDEX(战舰突破!$J$40:$J$52,新怪物属性!$L91+1)</f>
        <v>0</v>
      </c>
      <c r="FR91" s="14">
        <f>INDEX(战舰突破!$K$6:$K$18,新怪物属性!$J91+1)+INDEX(战舰突破!$K$23:$K$35,新怪物属性!$K91+1)+INDEX(战舰突破!$K$40:$K$52,新怪物属性!$L91+1)</f>
        <v>0</v>
      </c>
      <c r="FS91" s="14">
        <f>INDEX(战舰突破!$L$6:$L$18,新怪物属性!$J91+1)+INDEX(战舰突破!$L$23:$L$35,新怪物属性!$K91+1)+INDEX(战舰突破!$L$40:$L$52,新怪物属性!$L91+1)</f>
        <v>200</v>
      </c>
      <c r="FT91" s="18">
        <f>INDEX(战舰突破!$N$6:$N$18,新怪物属性!$J91+1)+INDEX(战舰突破!$N$23:$N$35,新怪物属性!$K91+1)+INDEX(战舰突破!$N$40:$N$52,新怪物属性!$L91+1)</f>
        <v>0.75</v>
      </c>
      <c r="FU91" s="18">
        <f>INDEX(战舰突破!$O$6:$O$18,新怪物属性!$J91+1)+INDEX(战舰突破!$O$23:$O$35,新怪物属性!$K91+1)+INDEX(战舰突破!$O$40:$O$52,新怪物属性!$L91+1)</f>
        <v>1.4</v>
      </c>
      <c r="FV91" s="18">
        <f>INDEX(战舰突破!$P$6:$P$18,新怪物属性!$J91+1)+INDEX(战舰突破!$P$23:$P$35,新怪物属性!$K91+1)+INDEX(战舰突破!$P$40:$P$52,新怪物属性!$L91+1)</f>
        <v>0.5</v>
      </c>
      <c r="FW91" s="18">
        <f>INDEX(战舰突破!$Q$6:$Q$18,新怪物属性!$J91+1)+INDEX(战舰突破!$Q$23:$Q$35,新怪物属性!$K91+1)+INDEX(战舰突破!$Q$40:$Q$52,新怪物属性!$L91+1)</f>
        <v>0.3</v>
      </c>
      <c r="FX91" s="18">
        <f>INDEX(战舰突破!$R$6:$R$18,新怪物属性!$J91+1)+INDEX(战舰突破!$R$23:$R$35,新怪物属性!$K91+1)+INDEX(战舰突破!$R$40:$R$52,新怪物属性!$L91+1)</f>
        <v>0.25</v>
      </c>
      <c r="FY91" s="18">
        <f>INDEX(战舰突破!$M$6:$M$18,新怪物属性!$J91+1)+INDEX(战舰突破!$M$23:$M$35,新怪物属性!$K91+1)+INDEX(战舰突破!$M$40:$M$52,新怪物属性!$L91+1)</f>
        <v>0.2</v>
      </c>
      <c r="FZ91" s="22">
        <f>INDEX(战舰突破!$W$6:$W$18,新怪物属性!$J91+1)+INDEX(战舰突破!$W$23:$W$35,新怪物属性!$K91+1)+INDEX(战舰突破!$W$40:$W$52,新怪物属性!$L91+1)</f>
        <v>0.5</v>
      </c>
      <c r="GC91" s="14">
        <f>INDEX(战舰突破!$S$6:$S$18,新怪物属性!$J91+1)</f>
        <v>0</v>
      </c>
      <c r="GD91" s="14">
        <f>INDEX(战舰突破!$T$6:$T$18,新怪物属性!$J91+1)</f>
        <v>1.1000000000000001</v>
      </c>
      <c r="GE91" s="14">
        <f>INDEX(战舰突破!$U$6:$U$18,新怪物属性!$J91+1)</f>
        <v>0.1</v>
      </c>
      <c r="GF91" s="14">
        <f>INDEX(战舰突破!$V$6:$V$18,新怪物属性!$J91+1)</f>
        <v>1</v>
      </c>
      <c r="GG91" s="14">
        <f>INDEX(战舰突破!$X$6:$X$18,新怪物属性!$J91+1)</f>
        <v>11</v>
      </c>
      <c r="GI91" s="14">
        <f>INDEX(战舰突破!$S$23:$S$35,新怪物属性!$J91+1)</f>
        <v>0.6</v>
      </c>
      <c r="GJ91" s="14">
        <f>INDEX(战舰突破!$T$23:$T$35,新怪物属性!$J91+1)</f>
        <v>0.55000000000000004</v>
      </c>
      <c r="GK91" s="14">
        <f>INDEX(战舰突破!$U$23:$U$35,新怪物属性!$J91+1)</f>
        <v>0.1</v>
      </c>
      <c r="GL91" s="14">
        <f>INDEX(战舰突破!$V$23:$V$35,新怪物属性!$J91+1)</f>
        <v>2</v>
      </c>
      <c r="GM91" s="14">
        <f>INDEX(战舰突破!$X$23:$X$35,新怪物属性!$J91+1)</f>
        <v>165</v>
      </c>
      <c r="GO91" s="14">
        <f>INDEX(战舰突破!$S$40:$S$52,新怪物属性!$J91+1)</f>
        <v>0.6</v>
      </c>
      <c r="GP91" s="14">
        <f>INDEX(战舰突破!$T$40:$T$52,新怪物属性!$J91+1)</f>
        <v>0.25</v>
      </c>
      <c r="GQ91" s="14">
        <f>INDEX(战舰突破!$U$40:$U$52,新怪物属性!$J91+1)</f>
        <v>0.2</v>
      </c>
      <c r="GR91" s="14">
        <f>INDEX(战舰突破!$V$40:$V$52,新怪物属性!$J91+1)</f>
        <v>1</v>
      </c>
      <c r="GS91" s="14">
        <f>INDEX(战舰突破!$X$40:$X$52,新怪物属性!$J91+1)</f>
        <v>275</v>
      </c>
      <c r="GV91" s="14">
        <v>3</v>
      </c>
      <c r="GW91" s="14">
        <v>36</v>
      </c>
      <c r="GX91" s="14">
        <v>1</v>
      </c>
      <c r="GY91" s="14">
        <v>34</v>
      </c>
      <c r="GZ91" s="14">
        <v>3</v>
      </c>
      <c r="HA91" s="14">
        <v>31</v>
      </c>
      <c r="HB91" s="14">
        <v>1</v>
      </c>
      <c r="HC91" s="14">
        <v>29</v>
      </c>
      <c r="HD91" s="14">
        <v>1</v>
      </c>
      <c r="HE91" s="14">
        <v>13</v>
      </c>
      <c r="HF91" s="14">
        <v>1</v>
      </c>
      <c r="HG91" s="14">
        <v>17</v>
      </c>
      <c r="HH91" s="14">
        <v>0</v>
      </c>
      <c r="HI91" s="14">
        <v>22</v>
      </c>
      <c r="HJ91" s="14">
        <v>1</v>
      </c>
      <c r="HK91" s="14">
        <v>12</v>
      </c>
      <c r="HL91" s="14">
        <v>0</v>
      </c>
      <c r="HM91" s="14">
        <v>0</v>
      </c>
      <c r="HN91" s="14">
        <v>0</v>
      </c>
      <c r="HO91" s="14">
        <v>0</v>
      </c>
      <c r="HP91" s="14">
        <v>0</v>
      </c>
      <c r="HQ91" s="14">
        <v>0</v>
      </c>
      <c r="HR91" s="14">
        <v>0</v>
      </c>
      <c r="HS91" s="14">
        <v>0</v>
      </c>
      <c r="HT91" s="14">
        <v>0</v>
      </c>
      <c r="HU91" s="14">
        <v>0</v>
      </c>
      <c r="HX91" s="14">
        <v>7</v>
      </c>
      <c r="HY91" s="14">
        <v>6</v>
      </c>
      <c r="IB91" s="14">
        <f>IF($GV91=0,0,INDEX(战宠!P$15:P$27,新怪物属性!$GV$3)*(INDEX(战宠!$U$7:$Y$10,1,新怪物属性!$GV91)))*(新怪物属性!$GW91+4)
+IF($GX91=0,0,INDEX(战宠!P$15:P$27,新怪物属性!$GX$3)*(INDEX(战宠!$U$7:$Y$10,1,新怪物属性!$GX91)))*(新怪物属性!$GY91+4)
+IF($GZ91=0,0,INDEX(战宠!P$15:P$27,新怪物属性!$GZ$3)*(INDEX(战宠!$U$7:$Y$10,1,新怪物属性!$GZ91)))*(新怪物属性!$HA91+4)
+IF($HB91=0,0,INDEX(战宠!P$15:P$27,新怪物属性!$HB$3)*(INDEX(战宠!$U$7:$Y$10,1,新怪物属性!$HB91)))*(新怪物属性!$HC91+4)
+IF($HD91=0,0,INDEX(战宠!P$15:P$27,新怪物属性!$HD$3)*(INDEX(战宠!$U$7:$Y$10,1,新怪物属性!$HD91)))*(新怪物属性!$HE91+4)
+IF($HF91=0,0,INDEX(战宠!P$15:P$27,新怪物属性!$HF$3)*(INDEX(战宠!$U$7:$Y$10,1,新怪物属性!$HF91)))*(新怪物属性!$HG91+4)
+IF($HH91=0,0,INDEX(战宠!P$15:P$27,新怪物属性!$HH$3)*(INDEX(战宠!$U$7:$Y$10,1,新怪物属性!$HH91)))*(新怪物属性!$HI91+4)
+IF($HJ91=0,0,INDEX(战宠!P$15:P$27,新怪物属性!$HJ$3)*(INDEX(战宠!$U$7:$Y$10,1,新怪物属性!$HJ91)))*(新怪物属性!$HK91+4)
+IF($HL91=0,0,INDEX(战宠!P$15:P$27,新怪物属性!$HL$3)*(INDEX(战宠!$U$7:$Y$10,1,新怪物属性!$HL91)))*(新怪物属性!$HM91+4)
+IF($HN91=0,0,INDEX(战宠!P$15:P$27,新怪物属性!$HN$3)*(INDEX(战宠!$U$7:$Y$10,1,新怪物属性!$HN91)))*(新怪物属性!$HO91+4)
+IF($HP91=0,0,INDEX(战宠!P$15:P$27,新怪物属性!$HP$3)*(INDEX(战宠!$U$7:$Y$10,1,新怪物属性!$HP91)))*(新怪物属性!$HQ91+4)
+IF($HR91=0,0,INDEX(战宠!P$15:P$27,新怪物属性!$HR$3)*(INDEX(战宠!$U$7:$Y$10,1,新怪物属性!$HR91)))*(新怪物属性!$HS91+4)
+IF($HT91=0,0,INDEX(战宠!P$15:P$27,新怪物属性!$HT$3)*(INDEX(战宠!$U$7:$Y$10,1,新怪物属性!$HT91)))*(新怪物属性!$HU91+4)</f>
        <v>240800</v>
      </c>
      <c r="IC91" s="14">
        <f>IF($GV91=0,0,INDEX(战宠!Q$15:Q$27,新怪物属性!$GV$3)*(INDEX(战宠!$U$7:$Y$10,1,新怪物属性!$GV91)))*(新怪物属性!$GW91+4)
+IF($GX91=0,0,INDEX(战宠!Q$15:Q$27,新怪物属性!$GX$3)*(INDEX(战宠!$U$7:$Y$10,1,新怪物属性!$GX91)))*(新怪物属性!$GY91+4)
+IF($GZ91=0,0,INDEX(战宠!Q$15:Q$27,新怪物属性!$GZ$3)*(INDEX(战宠!$U$7:$Y$10,1,新怪物属性!$GZ91)))*(新怪物属性!$HA91+4)
+IF($HB91=0,0,INDEX(战宠!Q$15:Q$27,新怪物属性!$HB$3)*(INDEX(战宠!$U$7:$Y$10,1,新怪物属性!$HB91)))*(新怪物属性!$HC91+4)
+IF($HD91=0,0,INDEX(战宠!Q$15:Q$27,新怪物属性!$HD$3)*(INDEX(战宠!$U$7:$Y$10,1,新怪物属性!$HD91)))*(新怪物属性!$HE91+4)
+IF($HF91=0,0,INDEX(战宠!Q$15:Q$27,新怪物属性!$HF$3)*(INDEX(战宠!$U$7:$Y$10,1,新怪物属性!$HF91)))*(新怪物属性!$HG91+4)
+IF($HH91=0,0,INDEX(战宠!Q$15:Q$27,新怪物属性!$HH$3)*(INDEX(战宠!$U$7:$Y$10,1,新怪物属性!$HH91)))*(新怪物属性!$HI91+4)
+IF($HJ91=0,0,INDEX(战宠!Q$15:Q$27,新怪物属性!$HJ$3)*(INDEX(战宠!$U$7:$Y$10,1,新怪物属性!$HJ91)))*(新怪物属性!$HK91+4)
+IF($HL91=0,0,INDEX(战宠!Q$15:Q$27,新怪物属性!$HL$3)*(INDEX(战宠!$U$7:$Y$10,1,新怪物属性!$HL91)))*(新怪物属性!$HM91+4)
+IF($HN91=0,0,INDEX(战宠!Q$15:Q$27,新怪物属性!$HN$3)*(INDEX(战宠!$U$7:$Y$10,1,新怪物属性!$HN91)))*(新怪物属性!$HO91+4)
+IF($HP91=0,0,INDEX(战宠!Q$15:Q$27,新怪物属性!$HP$3)*(INDEX(战宠!$U$7:$Y$10,1,新怪物属性!$HP91)))*(新怪物属性!$HQ91+4)
+IF($HR91=0,0,INDEX(战宠!Q$15:Q$27,新怪物属性!$HR$3)*(INDEX(战宠!$U$7:$Y$10,1,新怪物属性!$HR91)))*(新怪物属性!$HS91+4)
+IF($HT91=0,0,INDEX(战宠!Q$15:Q$27,新怪物属性!$HT$3)*(INDEX(战宠!$U$7:$Y$10,1,新怪物属性!$HT91)))*(新怪物属性!$HU91+4)</f>
        <v>1638000</v>
      </c>
      <c r="ID91" s="14">
        <f>IF($GV91=0,0,INDEX(战宠!R$15:R$27,新怪物属性!$GV$3)*(INDEX(战宠!$U$7:$Y$10,1,新怪物属性!$GV91)))*(新怪物属性!$GW91+4)
+IF($GX91=0,0,INDEX(战宠!R$15:R$27,新怪物属性!$GX$3)*(INDEX(战宠!$U$7:$Y$10,1,新怪物属性!$GX91)))*(新怪物属性!$GY91+4)
+IF($GZ91=0,0,INDEX(战宠!R$15:R$27,新怪物属性!$GZ$3)*(INDEX(战宠!$U$7:$Y$10,1,新怪物属性!$GZ91)))*(新怪物属性!$HA91+4)
+IF($HB91=0,0,INDEX(战宠!R$15:R$27,新怪物属性!$HB$3)*(INDEX(战宠!$U$7:$Y$10,1,新怪物属性!$HB91)))*(新怪物属性!$HC91+4)
+IF($HD91=0,0,INDEX(战宠!R$15:R$27,新怪物属性!$HD$3)*(INDEX(战宠!$U$7:$Y$10,1,新怪物属性!$HD91)))*(新怪物属性!$HE91+4)
+IF($HF91=0,0,INDEX(战宠!R$15:R$27,新怪物属性!$HF$3)*(INDEX(战宠!$U$7:$Y$10,1,新怪物属性!$HF91)))*(新怪物属性!$HG91+4)
+IF($HH91=0,0,INDEX(战宠!R$15:R$27,新怪物属性!$HH$3)*(INDEX(战宠!$U$7:$Y$10,1,新怪物属性!$HH91)))*(新怪物属性!$HI91+4)
+IF($HJ91=0,0,INDEX(战宠!R$15:R$27,新怪物属性!$HJ$3)*(INDEX(战宠!$U$7:$Y$10,1,新怪物属性!$HJ91)))*(新怪物属性!$HK91+4)
+IF($HL91=0,0,INDEX(战宠!R$15:R$27,新怪物属性!$HL$3)*(INDEX(战宠!$U$7:$Y$10,1,新怪物属性!$HL91)))*(新怪物属性!$HM91+4)
+IF($HN91=0,0,INDEX(战宠!R$15:R$27,新怪物属性!$HN$3)*(INDEX(战宠!$U$7:$Y$10,1,新怪物属性!$HN91)))*(新怪物属性!$HO91+4)
+IF($HP91=0,0,INDEX(战宠!R$15:R$27,新怪物属性!$HP$3)*(INDEX(战宠!$U$7:$Y$10,1,新怪物属性!$HP91)))*(新怪物属性!$HQ91+4)
+IF($HR91=0,0,INDEX(战宠!R$15:R$27,新怪物属性!$HR$3)*(INDEX(战宠!$U$7:$Y$10,1,新怪物属性!$HR91)))*(新怪物属性!$HS91+4)
+IF($HT91=0,0,INDEX(战宠!R$15:R$27,新怪物属性!$HT$3)*(INDEX(战宠!$U$7:$Y$10,1,新怪物属性!$HT91)))*(新怪物属性!$HU91+4)</f>
        <v>131600</v>
      </c>
      <c r="IE91" s="14">
        <f>IF($GV91=0,0,INDEX(战宠!S$15:S$27,新怪物属性!$GV$3)*(INDEX(战宠!$U$7:$Y$10,1,新怪物属性!$GV91)))*(新怪物属性!$GW91+4)
+IF($GX91=0,0,INDEX(战宠!S$15:S$27,新怪物属性!$GX$3)*(INDEX(战宠!$U$7:$Y$10,1,新怪物属性!$GX91)))*(新怪物属性!$GY91+4)
+IF($GZ91=0,0,INDEX(战宠!S$15:S$27,新怪物属性!$GZ$3)*(INDEX(战宠!$U$7:$Y$10,1,新怪物属性!$GZ91)))*(新怪物属性!$HA91+4)
+IF($HB91=0,0,INDEX(战宠!S$15:S$27,新怪物属性!$HB$3)*(INDEX(战宠!$U$7:$Y$10,1,新怪物属性!$HB91)))*(新怪物属性!$HC91+4)
+IF($HD91=0,0,INDEX(战宠!S$15:S$27,新怪物属性!$HD$3)*(INDEX(战宠!$U$7:$Y$10,1,新怪物属性!$HD91)))*(新怪物属性!$HE91+4)
+IF($HF91=0,0,INDEX(战宠!S$15:S$27,新怪物属性!$HF$3)*(INDEX(战宠!$U$7:$Y$10,1,新怪物属性!$HF91)))*(新怪物属性!$HG91+4)
+IF($HH91=0,0,INDEX(战宠!S$15:S$27,新怪物属性!$HH$3)*(INDEX(战宠!$U$7:$Y$10,1,新怪物属性!$HH91)))*(新怪物属性!$HI91+4)
+IF($HJ91=0,0,INDEX(战宠!S$15:S$27,新怪物属性!$HJ$3)*(INDEX(战宠!$U$7:$Y$10,1,新怪物属性!$HJ91)))*(新怪物属性!$HK91+4)
+IF($HL91=0,0,INDEX(战宠!S$15:S$27,新怪物属性!$HL$3)*(INDEX(战宠!$U$7:$Y$10,1,新怪物属性!$HL91)))*(新怪物属性!$HM91+4)
+IF($HN91=0,0,INDEX(战宠!S$15:S$27,新怪物属性!$HN$3)*(INDEX(战宠!$U$7:$Y$10,1,新怪物属性!$HN91)))*(新怪物属性!$HO91+4)
+IF($HP91=0,0,INDEX(战宠!S$15:S$27,新怪物属性!$HP$3)*(INDEX(战宠!$U$7:$Y$10,1,新怪物属性!$HP91)))*(新怪物属性!$HQ91+4)
+IF($HR91=0,0,INDEX(战宠!S$15:S$27,新怪物属性!$HR$3)*(INDEX(战宠!$U$7:$Y$10,1,新怪物属性!$HR91)))*(新怪物属性!$HS91+4)
+IF($HT91=0,0,INDEX(战宠!S$15:S$27,新怪物属性!$HT$3)*(INDEX(战宠!$U$7:$Y$10,1,新怪物属性!$HT91)))*(新怪物属性!$HU91+4)</f>
        <v>3306000</v>
      </c>
      <c r="IF91" s="14">
        <f>IF($GV91=0,0,INDEX(战宠!T$15:T$27,新怪物属性!$GV$3)*(INDEX(战宠!$U$7:$Y$10,1,新怪物属性!$GV91)))*(新怪物属性!$GW91+4)
+IF($GX91=0,0,INDEX(战宠!T$15:T$27,新怪物属性!$GX$3)*(INDEX(战宠!$U$7:$Y$10,1,新怪物属性!$GX91)))*(新怪物属性!$GY91+4)
+IF($GZ91=0,0,INDEX(战宠!T$15:T$27,新怪物属性!$GZ$3)*(INDEX(战宠!$U$7:$Y$10,1,新怪物属性!$GZ91)))*(新怪物属性!$HA91+4)
+IF($HB91=0,0,INDEX(战宠!T$15:T$27,新怪物属性!$HB$3)*(INDEX(战宠!$U$7:$Y$10,1,新怪物属性!$HB91)))*(新怪物属性!$HC91+4)
+IF($HD91=0,0,INDEX(战宠!T$15:T$27,新怪物属性!$HD$3)*(INDEX(战宠!$U$7:$Y$10,1,新怪物属性!$HD91)))*(新怪物属性!$HE91+4)
+IF($HF91=0,0,INDEX(战宠!T$15:T$27,新怪物属性!$HF$3)*(INDEX(战宠!$U$7:$Y$10,1,新怪物属性!$HF91)))*(新怪物属性!$HG91+4)
+IF($HH91=0,0,INDEX(战宠!T$15:T$27,新怪物属性!$HH$3)*(INDEX(战宠!$U$7:$Y$10,1,新怪物属性!$HH91)))*(新怪物属性!$HI91+4)
+IF($HJ91=0,0,INDEX(战宠!T$15:T$27,新怪物属性!$HJ$3)*(INDEX(战宠!$U$7:$Y$10,1,新怪物属性!$HJ91)))*(新怪物属性!$HK91+4)
+IF($HL91=0,0,INDEX(战宠!T$15:T$27,新怪物属性!$HL$3)*(INDEX(战宠!$U$7:$Y$10,1,新怪物属性!$HL91)))*(新怪物属性!$HM91+4)
+IF($HN91=0,0,INDEX(战宠!T$15:T$27,新怪物属性!$HN$3)*(INDEX(战宠!$U$7:$Y$10,1,新怪物属性!$HN91)))*(新怪物属性!$HO91+4)
+IF($HP91=0,0,INDEX(战宠!T$15:T$27,新怪物属性!$HP$3)*(INDEX(战宠!$U$7:$Y$10,1,新怪物属性!$HP91)))*(新怪物属性!$HQ91+4)
+IF($HR91=0,0,INDEX(战宠!T$15:T$27,新怪物属性!$HR$3)*(INDEX(战宠!$U$7:$Y$10,1,新怪物属性!$HR91)))*(新怪物属性!$HS91+4)
+IF($HT91=0,0,INDEX(战宠!T$15:T$27,新怪物属性!$HT$3)*(INDEX(战宠!$U$7:$Y$10,1,新怪物属性!$HT91)))*(新怪物属性!$HU91+4)</f>
        <v>67915</v>
      </c>
      <c r="II91" s="14">
        <f>IF(HX91=0,0,INDEX(战宠!$D$15:$D$27,新怪物属性!HX91))</f>
        <v>0.3</v>
      </c>
      <c r="IJ91" s="14">
        <f>IF(HY91=0,0,INDEX(战宠!$D$15:$D$27,新怪物属性!HY91))</f>
        <v>0.2</v>
      </c>
      <c r="IM91" s="14">
        <f t="shared" si="189"/>
        <v>3814967</v>
      </c>
      <c r="IN91" s="14">
        <f t="shared" si="190"/>
        <v>3816939</v>
      </c>
      <c r="IO91" s="14">
        <f t="shared" si="191"/>
        <v>3819052</v>
      </c>
      <c r="IP91" s="14">
        <f t="shared" si="192"/>
        <v>3814967</v>
      </c>
      <c r="IQ91" s="14">
        <f t="shared" si="193"/>
        <v>3814967</v>
      </c>
      <c r="IR91" s="14">
        <f t="shared" si="145"/>
        <v>30612407</v>
      </c>
      <c r="IS91" s="14">
        <f t="shared" si="146"/>
        <v>1131506</v>
      </c>
      <c r="IT91" s="14">
        <f t="shared" si="147"/>
        <v>26245044</v>
      </c>
      <c r="IU91" s="14">
        <f t="shared" si="148"/>
        <v>628994</v>
      </c>
      <c r="IV91" s="28">
        <f t="shared" si="149"/>
        <v>38550</v>
      </c>
      <c r="IW91" s="28">
        <f t="shared" si="150"/>
        <v>38550</v>
      </c>
      <c r="IX91" s="28">
        <f t="shared" si="151"/>
        <v>38550</v>
      </c>
      <c r="IY91" s="28">
        <f t="shared" si="152"/>
        <v>38550</v>
      </c>
      <c r="IZ91" s="28">
        <f t="shared" si="153"/>
        <v>2.1116874999999999</v>
      </c>
      <c r="JA91" s="28">
        <f t="shared" si="154"/>
        <v>2.1116874999999999</v>
      </c>
      <c r="JB91" s="28">
        <f t="shared" si="155"/>
        <v>105</v>
      </c>
      <c r="JC91" s="28">
        <f t="shared" si="156"/>
        <v>87.5</v>
      </c>
      <c r="JD91" s="14">
        <f t="shared" si="157"/>
        <v>1</v>
      </c>
      <c r="JE91" s="14">
        <f t="shared" si="158"/>
        <v>1.6</v>
      </c>
      <c r="JF91" s="14">
        <f t="shared" si="159"/>
        <v>1.6</v>
      </c>
      <c r="JG91" s="18">
        <f t="shared" si="160"/>
        <v>2.3000000000000003</v>
      </c>
      <c r="JH91" s="18">
        <f t="shared" si="161"/>
        <v>1.75</v>
      </c>
      <c r="JI91" s="18">
        <f t="shared" si="162"/>
        <v>1.45</v>
      </c>
      <c r="JJ91" s="29">
        <f t="shared" si="194"/>
        <v>38700</v>
      </c>
      <c r="JK91" s="29">
        <f t="shared" si="194"/>
        <v>39000</v>
      </c>
      <c r="JL91" s="29">
        <f t="shared" si="194"/>
        <v>39000</v>
      </c>
      <c r="JM91" s="26">
        <f t="shared" si="163"/>
        <v>0.1</v>
      </c>
      <c r="JN91" s="26">
        <f t="shared" si="164"/>
        <v>0.1</v>
      </c>
      <c r="JO91" s="26">
        <f t="shared" si="165"/>
        <v>0.2</v>
      </c>
      <c r="JP91" s="14">
        <f t="shared" si="166"/>
        <v>3</v>
      </c>
      <c r="JQ91" s="14">
        <f t="shared" si="167"/>
        <v>4</v>
      </c>
      <c r="JR91" s="14">
        <f t="shared" si="168"/>
        <v>3</v>
      </c>
      <c r="JS91" s="14">
        <f t="shared" si="169"/>
        <v>11</v>
      </c>
      <c r="JT91" s="14">
        <f t="shared" si="170"/>
        <v>165</v>
      </c>
      <c r="JU91" s="14">
        <f t="shared" si="171"/>
        <v>275</v>
      </c>
      <c r="JV91">
        <v>87</v>
      </c>
      <c r="JW91" s="14">
        <f t="shared" si="195"/>
        <v>230295188.5</v>
      </c>
      <c r="JY91" s="14">
        <f t="shared" si="226"/>
        <v>2263012</v>
      </c>
      <c r="JZ91" s="14">
        <f t="shared" si="196"/>
        <v>2146962</v>
      </c>
      <c r="KA91" s="29">
        <f t="shared" si="197"/>
        <v>37008</v>
      </c>
      <c r="KB91" s="29">
        <f t="shared" si="198"/>
        <v>26527</v>
      </c>
      <c r="KC91" s="29">
        <f t="shared" si="199"/>
        <v>28650</v>
      </c>
      <c r="KD91" s="29">
        <f t="shared" si="200"/>
        <v>34380</v>
      </c>
      <c r="KE91" s="14">
        <f t="shared" si="224"/>
        <v>2.1116874999999999</v>
      </c>
      <c r="KF91" s="14">
        <f t="shared" si="225"/>
        <v>2.1116874999999999</v>
      </c>
      <c r="KG91" s="14">
        <f t="shared" si="201"/>
        <v>1907453.3980738362</v>
      </c>
      <c r="KH91" s="26">
        <f t="shared" si="172"/>
        <v>0.39887485268120204</v>
      </c>
      <c r="KI91" s="26">
        <f t="shared" si="173"/>
        <v>0.66460290350128093</v>
      </c>
      <c r="KJ91" s="29">
        <f t="shared" si="202"/>
        <v>537444</v>
      </c>
      <c r="KK91" s="29">
        <f t="shared" si="203"/>
        <v>1965000</v>
      </c>
      <c r="KL91" s="29">
        <f t="shared" si="204"/>
        <v>2173168</v>
      </c>
      <c r="KM91" s="23">
        <f t="shared" si="205"/>
        <v>1289865</v>
      </c>
      <c r="KN91" s="23">
        <f t="shared" si="206"/>
        <v>654279</v>
      </c>
      <c r="KO91" s="26">
        <f t="shared" si="174"/>
        <v>0.48462080135201735</v>
      </c>
      <c r="KP91" s="26">
        <f t="shared" si="175"/>
        <v>0.49122244912330104</v>
      </c>
      <c r="KQ91" s="26">
        <f t="shared" si="176"/>
        <v>0.59122244912330113</v>
      </c>
      <c r="KR91" s="26">
        <f t="shared" si="207"/>
        <v>8.4620801352017327E-2</v>
      </c>
      <c r="KS91" s="26">
        <v>0.1</v>
      </c>
      <c r="KT91" s="29">
        <f t="shared" si="177"/>
        <v>1.8000000000000003</v>
      </c>
      <c r="KU91" s="29">
        <f t="shared" si="178"/>
        <v>3.5516879093021618</v>
      </c>
      <c r="KV91" s="29">
        <f t="shared" si="179"/>
        <v>3.2211252728681083</v>
      </c>
      <c r="KW91" s="29">
        <f t="shared" si="180"/>
        <v>4836996</v>
      </c>
      <c r="KX91" s="29">
        <f t="shared" si="181"/>
        <v>4652711.1611858318</v>
      </c>
      <c r="KY91" s="29">
        <f t="shared" si="182"/>
        <v>3500023.1834941208</v>
      </c>
      <c r="KZ91" s="29">
        <f t="shared" si="183"/>
        <v>26945076</v>
      </c>
      <c r="LA91" s="14">
        <f t="shared" si="184"/>
        <v>12989730.34</v>
      </c>
      <c r="LE91" s="14">
        <v>1</v>
      </c>
      <c r="LF91" s="14">
        <v>1</v>
      </c>
      <c r="LG91" s="14">
        <v>480</v>
      </c>
      <c r="LH91" s="14">
        <v>80</v>
      </c>
      <c r="LI91" s="14">
        <v>60</v>
      </c>
      <c r="LJ91" s="14">
        <v>60</v>
      </c>
      <c r="LK91" s="14">
        <v>60</v>
      </c>
      <c r="LL91" s="23">
        <f t="shared" si="208"/>
        <v>1830855483</v>
      </c>
      <c r="LM91" s="23">
        <f t="shared" si="209"/>
        <v>2</v>
      </c>
      <c r="LN91" s="23">
        <f t="shared" si="210"/>
        <v>1830.86</v>
      </c>
      <c r="LO91" s="14">
        <v>1</v>
      </c>
      <c r="LP91" s="14">
        <v>1</v>
      </c>
      <c r="LQ91" s="14">
        <v>240</v>
      </c>
      <c r="LR91" s="14">
        <v>35</v>
      </c>
      <c r="LS91" s="14">
        <v>22</v>
      </c>
      <c r="LT91" s="14">
        <v>30</v>
      </c>
      <c r="LU91" s="14">
        <v>30</v>
      </c>
      <c r="LV91" s="23">
        <f t="shared" si="211"/>
        <v>960295590</v>
      </c>
      <c r="LW91" s="23">
        <f t="shared" si="212"/>
        <v>1</v>
      </c>
      <c r="LX91" s="23">
        <f t="shared" si="213"/>
        <v>960295.59</v>
      </c>
      <c r="MB91">
        <f t="shared" si="185"/>
        <v>1.8405679765906569</v>
      </c>
      <c r="MC91">
        <f t="shared" si="186"/>
        <v>3.8867043890667827</v>
      </c>
      <c r="ME91" s="14">
        <v>10</v>
      </c>
      <c r="MF91" s="14">
        <v>2</v>
      </c>
      <c r="MG91" s="14">
        <v>1.5</v>
      </c>
      <c r="MH91" s="23">
        <f t="shared" si="187"/>
        <v>48807116</v>
      </c>
      <c r="MI91" s="23">
        <f t="shared" si="214"/>
        <v>1</v>
      </c>
      <c r="MJ91" s="23">
        <f t="shared" si="215"/>
        <v>48807.12</v>
      </c>
      <c r="MK91" s="14">
        <v>30</v>
      </c>
      <c r="ML91" s="14">
        <v>6</v>
      </c>
      <c r="MM91" s="14">
        <v>4</v>
      </c>
      <c r="MN91" s="23">
        <f t="shared" si="188"/>
        <v>140821313</v>
      </c>
      <c r="MO91" s="23">
        <f t="shared" si="216"/>
        <v>1</v>
      </c>
      <c r="MP91" s="23">
        <f t="shared" si="217"/>
        <v>140821.31</v>
      </c>
      <c r="MR91" s="23">
        <f t="shared" si="218"/>
        <v>187761751</v>
      </c>
      <c r="MS91" s="23">
        <f t="shared" si="219"/>
        <v>1</v>
      </c>
      <c r="MT91" s="23">
        <f t="shared" si="220"/>
        <v>187761.75</v>
      </c>
      <c r="MU91" s="23">
        <f t="shared" si="221"/>
        <v>73210674</v>
      </c>
      <c r="MV91" s="23">
        <f t="shared" si="222"/>
        <v>1</v>
      </c>
      <c r="MW91" s="23">
        <f t="shared" si="223"/>
        <v>73210.67</v>
      </c>
    </row>
    <row r="92" spans="1:361" ht="16.5" x14ac:dyDescent="0.2">
      <c r="C92" s="14">
        <v>20</v>
      </c>
      <c r="D92" s="14">
        <v>580</v>
      </c>
      <c r="E92" s="14"/>
      <c r="F92" s="14"/>
      <c r="G92" s="14">
        <v>580</v>
      </c>
      <c r="H92" s="14">
        <v>580</v>
      </c>
      <c r="I92" s="14">
        <v>580</v>
      </c>
      <c r="J92" s="14">
        <v>10</v>
      </c>
      <c r="K92" s="14">
        <v>10</v>
      </c>
      <c r="L92" s="14">
        <v>10</v>
      </c>
      <c r="M92" s="14">
        <v>6</v>
      </c>
      <c r="N92" s="14">
        <v>6</v>
      </c>
      <c r="O92" s="14">
        <v>6</v>
      </c>
      <c r="P92" s="14">
        <v>10</v>
      </c>
      <c r="Q92" s="14">
        <v>9</v>
      </c>
      <c r="R92" s="14">
        <v>9</v>
      </c>
      <c r="S92" s="14">
        <v>9</v>
      </c>
      <c r="T92" s="14">
        <v>9</v>
      </c>
      <c r="U92" s="14">
        <v>9</v>
      </c>
      <c r="V92" s="14">
        <v>9</v>
      </c>
      <c r="W92" s="14">
        <v>9</v>
      </c>
      <c r="X92" s="14">
        <v>580</v>
      </c>
      <c r="Y92" s="14">
        <v>580</v>
      </c>
      <c r="Z92" s="14">
        <v>580</v>
      </c>
      <c r="AA92" s="14">
        <v>580</v>
      </c>
      <c r="AB92" s="14">
        <v>580</v>
      </c>
      <c r="AC92" s="14">
        <v>580</v>
      </c>
      <c r="AD92" s="14">
        <v>580</v>
      </c>
      <c r="AE92" s="14">
        <v>580</v>
      </c>
      <c r="AF92" s="14">
        <v>71</v>
      </c>
      <c r="AG92" s="14">
        <v>70</v>
      </c>
      <c r="AH92" s="14">
        <v>70</v>
      </c>
      <c r="AI92" s="14">
        <v>70</v>
      </c>
      <c r="AJ92" s="14">
        <v>70</v>
      </c>
      <c r="AK92" s="14">
        <v>70</v>
      </c>
      <c r="AL92" s="14">
        <v>70</v>
      </c>
      <c r="AM92" s="14">
        <v>70</v>
      </c>
      <c r="AN92" s="14">
        <v>4</v>
      </c>
      <c r="AO92" s="14">
        <v>4</v>
      </c>
      <c r="AP92" s="14">
        <v>4</v>
      </c>
      <c r="AQ92" s="14">
        <v>4</v>
      </c>
      <c r="AR92" s="14">
        <v>4</v>
      </c>
      <c r="AS92" s="14">
        <v>0</v>
      </c>
      <c r="AT92" s="14">
        <v>0</v>
      </c>
      <c r="AU92" s="14">
        <v>0</v>
      </c>
      <c r="AV92" s="14">
        <v>0</v>
      </c>
      <c r="AW92" s="14">
        <v>3</v>
      </c>
      <c r="AX92" s="14">
        <v>3</v>
      </c>
      <c r="AY92" s="14">
        <v>0</v>
      </c>
      <c r="AZ92" s="14">
        <v>0</v>
      </c>
      <c r="BA92" s="14">
        <v>20</v>
      </c>
      <c r="BF92" s="14">
        <f>ROUND((INDEX(新战舰养成!S$6:S$18,新怪物属性!$J92+1)+INDEX(新战舰养成!D$6:D$18,新怪物属性!$J92+1)*(新怪物属性!$G92-1))*INDEX(战舰突破!$D$6:$D$18,新怪物属性!$M92+1),0)</f>
        <v>309379</v>
      </c>
      <c r="BG92" s="14">
        <f>ROUND((INDEX(新战舰养成!T$6:T$18,新怪物属性!$J92+1)+INDEX(新战舰养成!E$6:E$18,新怪物属性!$J92+1)*(新怪物属性!$G92-1))*INDEX(战舰突破!$D$6:$D$18,新怪物属性!$M92+1),0)</f>
        <v>2474927</v>
      </c>
      <c r="BH92" s="14">
        <f>ROUND((INDEX(新战舰养成!U$6:U$18,新怪物属性!$J92+1)+INDEX(新战舰养成!F$6:F$18,新怪物属性!$J92+1)*(新怪物属性!$G92-1))*INDEX(战舰突破!$D$6:$D$18,新怪物属性!$M92+1),0)</f>
        <v>154828</v>
      </c>
      <c r="BI92" s="14">
        <f>ROUND((INDEX(新战舰养成!V$6:V$18,新怪物属性!$J92+1)+INDEX(新战舰养成!G$6:G$18,新怪物属性!$J92+1)*(新怪物属性!$G92-1))*INDEX(战舰突破!$D$6:$D$18,新怪物属性!$M92+1),0)</f>
        <v>525</v>
      </c>
      <c r="BJ92" s="14">
        <f>ROUND((INDEX(新战舰养成!W$6:W$18,新怪物属性!$J92+1)+INDEX(新战舰养成!H$6:H$18,新怪物属性!$J92+1)*(新怪物属性!$G92-1))*INDEX(战舰突破!$D$6:$D$18,新怪物属性!$M92+1),0)</f>
        <v>7</v>
      </c>
      <c r="BL92" s="14">
        <f>IF($H92&gt;0,ROUND((INDEX(新战舰养成!X$6:X$18,新怪物属性!$K92+1)+INDEX(新战舰养成!I$6:I$18,新怪物属性!$K92+1)*(新怪物属性!$H92-1))*INDEX(战舰突破!$D$6:$D$18,新怪物属性!$N92+1),0),0)</f>
        <v>309869</v>
      </c>
      <c r="BM92" s="14">
        <f>IF($H92&gt;0,ROUND((INDEX(新战舰养成!Y$6:Y$18,新怪物属性!$K92+1)+INDEX(新战舰养成!J$6:J$18,新怪物属性!$K92+1)*(新怪物属性!$H92-1))*INDEX(战舰突破!$D$6:$D$18,新怪物属性!$N92+1),0),0)</f>
        <v>0</v>
      </c>
      <c r="BN92" s="14">
        <f>IF($H92&gt;0,ROUND((INDEX(新战舰养成!Z$6:Z$18,新怪物属性!$K92+1)+INDEX(新战舰养成!K$6:K$18,新怪物属性!$K92+1)*(新怪物属性!$H92-1))*INDEX(战舰突破!$D$6:$D$18,新怪物属性!$N92+1),0),0)</f>
        <v>0</v>
      </c>
      <c r="BO92" s="14">
        <f>IF($H92&gt;0,ROUND((INDEX(新战舰养成!AA$6:AA$18,新怪物属性!$K92+1)+INDEX(新战舰养成!L$6:L$18,新怪物属性!$K92+1)*(新怪物属性!$H92-1))*INDEX(战舰突破!$D$6:$D$18,新怪物属性!$N92+1),0),0)</f>
        <v>3093790</v>
      </c>
      <c r="BP92" s="14">
        <f>IF($H92&gt;0,ROUND((INDEX(新战舰养成!AB$6:AB$18,新怪物属性!$K92+1)+INDEX(新战舰养成!M$6:M$18,新怪物属性!$K92+1)*(新怪物属性!$H92-1))*INDEX(战舰突破!$D$6:$D$18,新怪物属性!$N92+1),0),0)</f>
        <v>61747</v>
      </c>
      <c r="BR92" s="14">
        <f>IF($I92&gt;0,ROUND((INDEX(新战舰养成!AC$6:AC$18,新怪物属性!$L92+1)+INDEX(新战舰养成!I$6:I$18,新怪物属性!$L92+1)*(新怪物属性!$I92-1))*INDEX(战舰突破!$D$6:$D$18,新怪物属性!$O92+1),0),0)</f>
        <v>310394</v>
      </c>
      <c r="BS92" s="14">
        <f>IF($I92&gt;0,ROUND((INDEX(新战舰养成!AD$6:AD$18,新怪物属性!$L92+1)+INDEX(新战舰养成!J$6:J$18,新怪物属性!$L92+1)*(新怪物属性!$I92-1))*INDEX(战舰突破!$D$6:$D$18,新怪物属性!$O92+1),0),0)</f>
        <v>0</v>
      </c>
      <c r="BT92" s="14">
        <f>IF($I92&gt;0,ROUND((INDEX(新战舰养成!AE$6:AE$18,新怪物属性!$L92+1)+INDEX(新战舰养成!K$6:K$18,新怪物属性!$L92+1)*(新怪物属性!$I92-1))*INDEX(战舰突破!$D$6:$D$18,新怪物属性!$O92+1),0),0)</f>
        <v>0</v>
      </c>
      <c r="BU92" s="14">
        <f>IF($I92&gt;0,ROUND((INDEX(新战舰养成!AF$6:AF$18,新怪物属性!$L92+1)+INDEX(新战舰养成!L$6:L$18,新怪物属性!$L92+1)*(新怪物属性!$I92-1))*INDEX(战舰突破!$D$6:$D$18,新怪物属性!$O92+1),0),0)</f>
        <v>2003033</v>
      </c>
      <c r="BV92" s="14">
        <f>IF($I92&gt;0,ROUND((INDEX(新战舰养成!AG$6:AG$18,新怪物属性!$L92+1)+INDEX(新战舰养成!M$6:M$18,新怪物属性!$L92+1)*(新怪物属性!$I92-1))*INDEX(战舰突破!$D$6:$D$18,新怪物属性!$O92+1),0),0)</f>
        <v>83951</v>
      </c>
      <c r="BY92" s="14">
        <f>(INDEX(装备数值!$C$13:$G$116,新怪物属性!$P94*8+1,BY$2)+INDEX(装备数值!$C$13:$G$116,新怪物属性!$Q94*8+2,BY$2)+INDEX(装备数值!$C$13:$G$116,新怪物属性!$S94*8+3,BY$2)+INDEX(装备数值!$C$13:$G$116,新怪物属性!$R94*8+4,BY$2)+INDEX(装备数值!$C$13:$G$116,新怪物属性!$T94*8+5,BY$2)+INDEX(装备数值!$C$13:$G$116,新怪物属性!$U94*8+6,BY$2)+INDEX(装备数值!$C$13:$G$116,新怪物属性!$V94*8+7,BY$2)+INDEX(装备数值!$C$13:$G$116,新怪物属性!$W94*8+8,BY$2))</f>
        <v>80000</v>
      </c>
      <c r="BZ92" s="14">
        <f>(INDEX(装备数值!$C$13:$G$116,新怪物属性!$P94*8+1,BZ$2)+INDEX(装备数值!$C$13:$G$116,新怪物属性!$Q94*8+2,BZ$2)+INDEX(装备数值!$C$13:$G$116,新怪物属性!$S94*8+3,BZ$2)+INDEX(装备数值!$C$13:$G$116,新怪物属性!$R94*8+4,BZ$2)+INDEX(装备数值!$C$13:$G$116,新怪物属性!$T94*8+5,BZ$2)+INDEX(装备数值!$C$13:$G$116,新怪物属性!$U94*8+6,BZ$2)+INDEX(装备数值!$C$13:$G$116,新怪物属性!$V94*8+7,BZ$2)+INDEX(装备数值!$C$13:$G$116,新怪物属性!$W94*8+8,BZ$2))</f>
        <v>600000</v>
      </c>
      <c r="CA92" s="14">
        <f>(INDEX(装备数值!$C$13:$G$116,新怪物属性!$P94*8+1,CA$2)+INDEX(装备数值!$C$13:$G$116,新怪物属性!$Q94*8+2,CA$2)+INDEX(装备数值!$C$13:$G$116,新怪物属性!$S94*8+3,CA$2)+INDEX(装备数值!$C$13:$G$116,新怪物属性!$R94*8+4,CA$2)+INDEX(装备数值!$C$13:$G$116,新怪物属性!$T94*8+5,CA$2)+INDEX(装备数值!$C$13:$G$116,新怪物属性!$U94*8+6,CA$2)+INDEX(装备数值!$C$13:$G$116,新怪物属性!$V94*8+7,CA$2)+INDEX(装备数值!$C$13:$G$116,新怪物属性!$W94*8+8,CA$2))</f>
        <v>40000</v>
      </c>
      <c r="CB92" s="14">
        <f>(INDEX(装备数值!$C$13:$G$116,新怪物属性!$P94*8+1,CB$2)+INDEX(装备数值!$C$13:$G$116,新怪物属性!$Q94*8+2,CB$2)+INDEX(装备数值!$C$13:$G$116,新怪物属性!$S94*8+3,CB$2)+INDEX(装备数值!$C$13:$G$116,新怪物属性!$R94*8+4,CB$2)+INDEX(装备数值!$C$13:$G$116,新怪物属性!$T94*8+5,CB$2)+INDEX(装备数值!$C$13:$G$116,新怪物属性!$U94*8+6,CB$2)+INDEX(装备数值!$C$13:$G$116,新怪物属性!$V94*8+7,CB$2)+INDEX(装备数值!$C$13:$G$116,新怪物属性!$W94*8+8,CB$2))</f>
        <v>800000</v>
      </c>
      <c r="CC92" s="14">
        <f>(INDEX(装备数值!$C$13:$G$116,新怪物属性!$P94*8+1,CC$2)+INDEX(装备数值!$C$13:$G$116,新怪物属性!$Q94*8+2,CC$2)+INDEX(装备数值!$C$13:$G$116,新怪物属性!$S94*8+3,CC$2)+INDEX(装备数值!$C$13:$G$116,新怪物属性!$R94*8+4,CC$2)+INDEX(装备数值!$C$13:$G$116,新怪物属性!$T94*8+5,CC$2)+INDEX(装备数值!$C$13:$G$116,新怪物属性!$U94*8+6,CC$2)+INDEX(装备数值!$C$13:$G$116,新怪物属性!$V94*8+7,CC$2)+INDEX(装备数值!$C$13:$G$116,新怪物属性!$W94*8+8,CC$2))</f>
        <v>15750</v>
      </c>
      <c r="CF92" s="14">
        <f t="shared" si="143"/>
        <v>4</v>
      </c>
      <c r="CG92" s="14">
        <f t="shared" si="227"/>
        <v>4</v>
      </c>
      <c r="CH92" s="14">
        <f t="shared" si="227"/>
        <v>4</v>
      </c>
      <c r="CI92" s="14">
        <f t="shared" si="227"/>
        <v>4</v>
      </c>
      <c r="CJ92" s="14">
        <f t="shared" si="227"/>
        <v>4</v>
      </c>
      <c r="CK92" s="14">
        <f t="shared" si="227"/>
        <v>4</v>
      </c>
      <c r="CL92" s="14">
        <f t="shared" si="227"/>
        <v>4</v>
      </c>
      <c r="CM92" s="14">
        <f t="shared" si="227"/>
        <v>4</v>
      </c>
      <c r="CN92" s="14">
        <f t="shared" si="227"/>
        <v>4</v>
      </c>
      <c r="CO92" s="14">
        <f t="shared" si="227"/>
        <v>0</v>
      </c>
      <c r="CP92" s="14">
        <f t="shared" si="227"/>
        <v>0</v>
      </c>
      <c r="CQ92" s="14">
        <f t="shared" si="227"/>
        <v>0</v>
      </c>
      <c r="CR92" s="14">
        <f t="shared" si="227"/>
        <v>0</v>
      </c>
      <c r="CS92" s="14">
        <f>SUMIFS(装备数值!BL$50:BL$101,装备数值!$BG$50:$BG$101,"="&amp;新怪物属性!$CF$2,装备数值!$BH$50:$BH$101,"&lt;="&amp;新怪物属性!$CF92)+SUMIFS(装备数值!BL$50:BL$101,装备数值!$BG$50:$BG$101,"="&amp;新怪物属性!$CG$2,装备数值!$BH$50:$BH$101,"&lt;="&amp;新怪物属性!$CG92)+SUMIFS(装备数值!BL$50:BL$101,装备数值!$BG$50:$BG$101,"="&amp;新怪物属性!$CH$2,装备数值!$BH$50:$BH$101,"&lt;="&amp;新怪物属性!$CH92)+SUMIFS(装备数值!BL$50:BL$101,装备数值!$BG$50:$BG$101,"="&amp;新怪物属性!$CI$2,装备数值!$BH$50:$BH$101,"&lt;="&amp;新怪物属性!$CI92)+SUMIFS(装备数值!BL$50:BL$101,装备数值!$BG$50:$BG$101,"="&amp;新怪物属性!$CJ$2,装备数值!$BH$50:$BH$101,"&lt;="&amp;新怪物属性!$CJ92)+SUMIFS(装备数值!BL$50:BL$101,装备数值!$BG$50:$BG$101,"="&amp;新怪物属性!$CK$2,装备数值!$BH$50:$BH$101,"&lt;="&amp;新怪物属性!$CK92)+SUMIFS(装备数值!BL$50:BL$101,装备数值!$BG$50:$BG$101,"="&amp;新怪物属性!$CL$2,装备数值!$BH$50:$BH$101,"&lt;="&amp;新怪物属性!$CL92)+SUMIFS(装备数值!BL$50:BL$101,装备数值!$BG$50:$BG$101,"="&amp;新怪物属性!$CM$2,装备数值!$BH$50:$BH$101,"&lt;="&amp;新怪物属性!$CM92)+SUMIFS(装备数值!BL$50:BL$101,装备数值!$BG$50:$BG$101,"="&amp;新怪物属性!$CN$2,装备数值!$BH$50:$BH$101,"&lt;="&amp;新怪物属性!$CN92)+SUMIFS(装备数值!BL$50:BL$101,装备数值!$BG$50:$BG$101,"="&amp;新怪物属性!$CO$2,装备数值!$BH$50:$BH$101,"&lt;="&amp;新怪物属性!$CO92)+SUMIFS(装备数值!BL$50:BL$101,装备数值!$BG$50:$BG$101,"="&amp;新怪物属性!$CP$2,装备数值!$BH$50:$BH$101,"&lt;="&amp;新怪物属性!$CP92)+SUMIFS(装备数值!BL$50:BL$101,装备数值!$BG$50:$BG$101,"="&amp;新怪物属性!$CQ$2,装备数值!$BH$50:$BH$101,"&lt;="&amp;新怪物属性!$CQ92)+SUMIFS(装备数值!BL$50:BL$101,装备数值!$BG$50:$BG$101,"="&amp;新怪物属性!$CR$2,装备数值!$BH$50:$BH$101,"&lt;="&amp;新怪物属性!$CR92)</f>
        <v>102149</v>
      </c>
      <c r="CT92" s="14">
        <f>SUMIFS(装备数值!BM$50:BM$101,装备数值!$BG$50:$BG$101,"="&amp;新怪物属性!$CF$2,装备数值!$BH$50:$BH$101,"&lt;="&amp;新怪物属性!$CF92)+SUMIFS(装备数值!BM$50:BM$101,装备数值!$BG$50:$BG$101,"="&amp;新怪物属性!$CG$2,装备数值!$BH$50:$BH$101,"&lt;="&amp;新怪物属性!$CG92)+SUMIFS(装备数值!BM$50:BM$101,装备数值!$BG$50:$BG$101,"="&amp;新怪物属性!$CH$2,装备数值!$BH$50:$BH$101,"&lt;="&amp;新怪物属性!$CH92)+SUMIFS(装备数值!BM$50:BM$101,装备数值!$BG$50:$BG$101,"="&amp;新怪物属性!$CI$2,装备数值!$BH$50:$BH$101,"&lt;="&amp;新怪物属性!$CI92)+SUMIFS(装备数值!BM$50:BM$101,装备数值!$BG$50:$BG$101,"="&amp;新怪物属性!$CJ$2,装备数值!$BH$50:$BH$101,"&lt;="&amp;新怪物属性!$CJ92)+SUMIFS(装备数值!BM$50:BM$101,装备数值!$BG$50:$BG$101,"="&amp;新怪物属性!$CK$2,装备数值!$BH$50:$BH$101,"&lt;="&amp;新怪物属性!$CK92)+SUMIFS(装备数值!BM$50:BM$101,装备数值!$BG$50:$BG$101,"="&amp;新怪物属性!$CL$2,装备数值!$BH$50:$BH$101,"&lt;="&amp;新怪物属性!$CL92)+SUMIFS(装备数值!BM$50:BM$101,装备数值!$BG$50:$BG$101,"="&amp;新怪物属性!$CM$2,装备数值!$BH$50:$BH$101,"&lt;="&amp;新怪物属性!$CM92)+SUMIFS(装备数值!BM$50:BM$101,装备数值!$BG$50:$BG$101,"="&amp;新怪物属性!$CN$2,装备数值!$BH$50:$BH$101,"&lt;="&amp;新怪物属性!$CN92)+SUMIFS(装备数值!BM$50:BM$101,装备数值!$BG$50:$BG$101,"="&amp;新怪物属性!$CO$2,装备数值!$BH$50:$BH$101,"&lt;="&amp;新怪物属性!$CO92)+SUMIFS(装备数值!BM$50:BM$101,装备数值!$BG$50:$BG$101,"="&amp;新怪物属性!$CP$2,装备数值!$BH$50:$BH$101,"&lt;="&amp;新怪物属性!$CP92)+SUMIFS(装备数值!BM$50:BM$101,装备数值!$BG$50:$BG$101,"="&amp;新怪物属性!$CQ$2,装备数值!$BH$50:$BH$101,"&lt;="&amp;新怪物属性!$CQ92)+SUMIFS(装备数值!BM$50:BM$101,装备数值!$BG$50:$BG$101,"="&amp;新怪物属性!$CR$2,装备数值!$BH$50:$BH$101,"&lt;="&amp;新怪物属性!$CR92)</f>
        <v>767699</v>
      </c>
      <c r="CU92" s="14">
        <f>SUMIFS(装备数值!BN$50:BN$101,装备数值!$BG$50:$BG$101,"="&amp;新怪物属性!$CF$2,装备数值!$BH$50:$BH$101,"&lt;="&amp;新怪物属性!$CF92)+SUMIFS(装备数值!BN$50:BN$101,装备数值!$BG$50:$BG$101,"="&amp;新怪物属性!$CG$2,装备数值!$BH$50:$BH$101,"&lt;="&amp;新怪物属性!$CG92)+SUMIFS(装备数值!BN$50:BN$101,装备数值!$BG$50:$BG$101,"="&amp;新怪物属性!$CH$2,装备数值!$BH$50:$BH$101,"&lt;="&amp;新怪物属性!$CH92)+SUMIFS(装备数值!BN$50:BN$101,装备数值!$BG$50:$BG$101,"="&amp;新怪物属性!$CI$2,装备数值!$BH$50:$BH$101,"&lt;="&amp;新怪物属性!$CI92)+SUMIFS(装备数值!BN$50:BN$101,装备数值!$BG$50:$BG$101,"="&amp;新怪物属性!$CJ$2,装备数值!$BH$50:$BH$101,"&lt;="&amp;新怪物属性!$CJ92)+SUMIFS(装备数值!BN$50:BN$101,装备数值!$BG$50:$BG$101,"="&amp;新怪物属性!$CK$2,装备数值!$BH$50:$BH$101,"&lt;="&amp;新怪物属性!$CK92)+SUMIFS(装备数值!BN$50:BN$101,装备数值!$BG$50:$BG$101,"="&amp;新怪物属性!$CL$2,装备数值!$BH$50:$BH$101,"&lt;="&amp;新怪物属性!$CL92)+SUMIFS(装备数值!BN$50:BN$101,装备数值!$BG$50:$BG$101,"="&amp;新怪物属性!$CM$2,装备数值!$BH$50:$BH$101,"&lt;="&amp;新怪物属性!$CM92)+SUMIFS(装备数值!BN$50:BN$101,装备数值!$BG$50:$BG$101,"="&amp;新怪物属性!$CN$2,装备数值!$BH$50:$BH$101,"&lt;="&amp;新怪物属性!$CN92)+SUMIFS(装备数值!BN$50:BN$101,装备数值!$BG$50:$BG$101,"="&amp;新怪物属性!$CO$2,装备数值!$BH$50:$BH$101,"&lt;="&amp;新怪物属性!$CO92)+SUMIFS(装备数值!BN$50:BN$101,装备数值!$BG$50:$BG$101,"="&amp;新怪物属性!$CP$2,装备数值!$BH$50:$BH$101,"&lt;="&amp;新怪物属性!$CP92)+SUMIFS(装备数值!BN$50:BN$101,装备数值!$BG$50:$BG$101,"="&amp;新怪物属性!$CQ$2,装备数值!$BH$50:$BH$101,"&lt;="&amp;新怪物属性!$CQ92)+SUMIFS(装备数值!BN$50:BN$101,装备数值!$BG$50:$BG$101,"="&amp;新怪物属性!$CR$2,装备数值!$BH$50:$BH$101,"&lt;="&amp;新怪物属性!$CR92)</f>
        <v>24100</v>
      </c>
      <c r="CV92" s="14">
        <f>SUMIFS(装备数值!BO$50:BO$101,装备数值!$BG$50:$BG$101,"="&amp;新怪物属性!$CF$2,装备数值!$BH$50:$BH$101,"&lt;="&amp;新怪物属性!$CF92)+SUMIFS(装备数值!BO$50:BO$101,装备数值!$BG$50:$BG$101,"="&amp;新怪物属性!$CG$2,装备数值!$BH$50:$BH$101,"&lt;="&amp;新怪物属性!$CG92)+SUMIFS(装备数值!BO$50:BO$101,装备数值!$BG$50:$BG$101,"="&amp;新怪物属性!$CH$2,装备数值!$BH$50:$BH$101,"&lt;="&amp;新怪物属性!$CH92)+SUMIFS(装备数值!BO$50:BO$101,装备数值!$BG$50:$BG$101,"="&amp;新怪物属性!$CI$2,装备数值!$BH$50:$BH$101,"&lt;="&amp;新怪物属性!$CI92)+SUMIFS(装备数值!BO$50:BO$101,装备数值!$BG$50:$BG$101,"="&amp;新怪物属性!$CJ$2,装备数值!$BH$50:$BH$101,"&lt;="&amp;新怪物属性!$CJ92)+SUMIFS(装备数值!BO$50:BO$101,装备数值!$BG$50:$BG$101,"="&amp;新怪物属性!$CK$2,装备数值!$BH$50:$BH$101,"&lt;="&amp;新怪物属性!$CK92)+SUMIFS(装备数值!BO$50:BO$101,装备数值!$BG$50:$BG$101,"="&amp;新怪物属性!$CL$2,装备数值!$BH$50:$BH$101,"&lt;="&amp;新怪物属性!$CL92)+SUMIFS(装备数值!BO$50:BO$101,装备数值!$BG$50:$BG$101,"="&amp;新怪物属性!$CM$2,装备数值!$BH$50:$BH$101,"&lt;="&amp;新怪物属性!$CM92)+SUMIFS(装备数值!BO$50:BO$101,装备数值!$BG$50:$BG$101,"="&amp;新怪物属性!$CN$2,装备数值!$BH$50:$BH$101,"&lt;="&amp;新怪物属性!$CN92)+SUMIFS(装备数值!BO$50:BO$101,装备数值!$BG$50:$BG$101,"="&amp;新怪物属性!$CO$2,装备数值!$BH$50:$BH$101,"&lt;="&amp;新怪物属性!$CO92)+SUMIFS(装备数值!BO$50:BO$101,装备数值!$BG$50:$BG$101,"="&amp;新怪物属性!$CP$2,装备数值!$BH$50:$BH$101,"&lt;="&amp;新怪物属性!$CP92)+SUMIFS(装备数值!BO$50:BO$101,装备数值!$BG$50:$BG$101,"="&amp;新怪物属性!$CQ$2,装备数值!$BH$50:$BH$101,"&lt;="&amp;新怪物属性!$CQ92)+SUMIFS(装备数值!BO$50:BO$101,装备数值!$BG$50:$BG$101,"="&amp;新怪物属性!$CR$2,装备数值!$BH$50:$BH$101,"&lt;="&amp;新怪物属性!$CR92)</f>
        <v>1955500</v>
      </c>
      <c r="CW92" s="14">
        <f>SUMIFS(装备数值!BP$50:BP$101,装备数值!$BG$50:$BG$101,"="&amp;新怪物属性!$CF$2,装备数值!$BH$50:$BH$101,"&lt;="&amp;新怪物属性!$CF92)+SUMIFS(装备数值!BP$50:BP$101,装备数值!$BG$50:$BG$101,"="&amp;新怪物属性!$CG$2,装备数值!$BH$50:$BH$101,"&lt;="&amp;新怪物属性!$CG92)+SUMIFS(装备数值!BP$50:BP$101,装备数值!$BG$50:$BG$101,"="&amp;新怪物属性!$CH$2,装备数值!$BH$50:$BH$101,"&lt;="&amp;新怪物属性!$CH92)+SUMIFS(装备数值!BP$50:BP$101,装备数值!$BG$50:$BG$101,"="&amp;新怪物属性!$CI$2,装备数值!$BH$50:$BH$101,"&lt;="&amp;新怪物属性!$CI92)+SUMIFS(装备数值!BP$50:BP$101,装备数值!$BG$50:$BG$101,"="&amp;新怪物属性!$CJ$2,装备数值!$BH$50:$BH$101,"&lt;="&amp;新怪物属性!$CJ92)+SUMIFS(装备数值!BP$50:BP$101,装备数值!$BG$50:$BG$101,"="&amp;新怪物属性!$CK$2,装备数值!$BH$50:$BH$101,"&lt;="&amp;新怪物属性!$CK92)+SUMIFS(装备数值!BP$50:BP$101,装备数值!$BG$50:$BG$101,"="&amp;新怪物属性!$CL$2,装备数值!$BH$50:$BH$101,"&lt;="&amp;新怪物属性!$CL92)+SUMIFS(装备数值!BP$50:BP$101,装备数值!$BG$50:$BG$101,"="&amp;新怪物属性!$CM$2,装备数值!$BH$50:$BH$101,"&lt;="&amp;新怪物属性!$CM92)+SUMIFS(装备数值!BP$50:BP$101,装备数值!$BG$50:$BG$101,"="&amp;新怪物属性!$CN$2,装备数值!$BH$50:$BH$101,"&lt;="&amp;新怪物属性!$CN92)+SUMIFS(装备数值!BP$50:BP$101,装备数值!$BG$50:$BG$101,"="&amp;新怪物属性!$CO$2,装备数值!$BH$50:$BH$101,"&lt;="&amp;新怪物属性!$CO92)+SUMIFS(装备数值!BP$50:BP$101,装备数值!$BG$50:$BG$101,"="&amp;新怪物属性!$CP$2,装备数值!$BH$50:$BH$101,"&lt;="&amp;新怪物属性!$CP92)+SUMIFS(装备数值!BP$50:BP$101,装备数值!$BG$50:$BG$101,"="&amp;新怪物属性!$CQ$2,装备数值!$BH$50:$BH$101,"&lt;="&amp;新怪物属性!$CQ92)+SUMIFS(装备数值!BP$50:BP$101,装备数值!$BG$50:$BG$101,"="&amp;新怪物属性!$CR$2,装备数值!$BH$50:$BH$101,"&lt;="&amp;新怪物属性!$CR92)</f>
        <v>38720</v>
      </c>
      <c r="CX92" s="14">
        <f>SUMIFS(装备数值!BQ$50:BQ$101,装备数值!$BG$50:$BG$101,"="&amp;新怪物属性!$CF$2,装备数值!$BH$50:$BH$101,"&lt;="&amp;新怪物属性!$CF92)+SUMIFS(装备数值!BQ$50:BQ$101,装备数值!$BG$50:$BG$101,"="&amp;新怪物属性!$CG$2,装备数值!$BH$50:$BH$101,"&lt;="&amp;新怪物属性!$CG92)+SUMIFS(装备数值!BQ$50:BQ$101,装备数值!$BG$50:$BG$101,"="&amp;新怪物属性!$CH$2,装备数值!$BH$50:$BH$101,"&lt;="&amp;新怪物属性!$CH92)+SUMIFS(装备数值!BQ$50:BQ$101,装备数值!$BG$50:$BG$101,"="&amp;新怪物属性!$CI$2,装备数值!$BH$50:$BH$101,"&lt;="&amp;新怪物属性!$CI92)+SUMIFS(装备数值!BQ$50:BQ$101,装备数值!$BG$50:$BG$101,"="&amp;新怪物属性!$CJ$2,装备数值!$BH$50:$BH$101,"&lt;="&amp;新怪物属性!$CJ92)+SUMIFS(装备数值!BQ$50:BQ$101,装备数值!$BG$50:$BG$101,"="&amp;新怪物属性!$CK$2,装备数值!$BH$50:$BH$101,"&lt;="&amp;新怪物属性!$CK92)+SUMIFS(装备数值!BQ$50:BQ$101,装备数值!$BG$50:$BG$101,"="&amp;新怪物属性!$CL$2,装备数值!$BH$50:$BH$101,"&lt;="&amp;新怪物属性!$CL92)+SUMIFS(装备数值!BQ$50:BQ$101,装备数值!$BG$50:$BG$101,"="&amp;新怪物属性!$CM$2,装备数值!$BH$50:$BH$101,"&lt;="&amp;新怪物属性!$CM92)+SUMIFS(装备数值!BQ$50:BQ$101,装备数值!$BG$50:$BG$101,"="&amp;新怪物属性!$CN$2,装备数值!$BH$50:$BH$101,"&lt;="&amp;新怪物属性!$CN92)+SUMIFS(装备数值!BQ$50:BQ$101,装备数值!$BG$50:$BG$101,"="&amp;新怪物属性!$CO$2,装备数值!$BH$50:$BH$101,"&lt;="&amp;新怪物属性!$CO92)+SUMIFS(装备数值!BQ$50:BQ$101,装备数值!$BG$50:$BG$101,"="&amp;新怪物属性!$CP$2,装备数值!$BH$50:$BH$101,"&lt;="&amp;新怪物属性!$CP92)+SUMIFS(装备数值!BQ$50:BQ$101,装备数值!$BG$50:$BG$101,"="&amp;新怪物属性!$CQ$2,装备数值!$BH$50:$BH$101,"&lt;="&amp;新怪物属性!$CQ92)+SUMIFS(装备数值!BQ$50:BQ$101,装备数值!$BG$50:$BG$101,"="&amp;新怪物属性!$CR$2,装备数值!$BH$50:$BH$101,"&lt;="&amp;新怪物属性!$CR92)</f>
        <v>1250</v>
      </c>
      <c r="CY92" s="14">
        <f>SUMIFS(装备数值!BR$50:BR$101,装备数值!$BG$50:$BG$101,"="&amp;新怪物属性!$CF$2,装备数值!$BH$50:$BH$101,"&lt;="&amp;新怪物属性!$CF92)+SUMIFS(装备数值!BR$50:BR$101,装备数值!$BG$50:$BG$101,"="&amp;新怪物属性!$CG$2,装备数值!$BH$50:$BH$101,"&lt;="&amp;新怪物属性!$CG92)+SUMIFS(装备数值!BR$50:BR$101,装备数值!$BG$50:$BG$101,"="&amp;新怪物属性!$CH$2,装备数值!$BH$50:$BH$101,"&lt;="&amp;新怪物属性!$CH92)+SUMIFS(装备数值!BR$50:BR$101,装备数值!$BG$50:$BG$101,"="&amp;新怪物属性!$CI$2,装备数值!$BH$50:$BH$101,"&lt;="&amp;新怪物属性!$CI92)+SUMIFS(装备数值!BR$50:BR$101,装备数值!$BG$50:$BG$101,"="&amp;新怪物属性!$CJ$2,装备数值!$BH$50:$BH$101,"&lt;="&amp;新怪物属性!$CJ92)+SUMIFS(装备数值!BR$50:BR$101,装备数值!$BG$50:$BG$101,"="&amp;新怪物属性!$CK$2,装备数值!$BH$50:$BH$101,"&lt;="&amp;新怪物属性!$CK92)+SUMIFS(装备数值!BR$50:BR$101,装备数值!$BG$50:$BG$101,"="&amp;新怪物属性!$CL$2,装备数值!$BH$50:$BH$101,"&lt;="&amp;新怪物属性!$CL92)+SUMIFS(装备数值!BR$50:BR$101,装备数值!$BG$50:$BG$101,"="&amp;新怪物属性!$CM$2,装备数值!$BH$50:$BH$101,"&lt;="&amp;新怪物属性!$CM92)+SUMIFS(装备数值!BR$50:BR$101,装备数值!$BG$50:$BG$101,"="&amp;新怪物属性!$CN$2,装备数值!$BH$50:$BH$101,"&lt;="&amp;新怪物属性!$CN92)+SUMIFS(装备数值!BR$50:BR$101,装备数值!$BG$50:$BG$101,"="&amp;新怪物属性!$CO$2,装备数值!$BH$50:$BH$101,"&lt;="&amp;新怪物属性!$CO92)+SUMIFS(装备数值!BR$50:BR$101,装备数值!$BG$50:$BG$101,"="&amp;新怪物属性!$CP$2,装备数值!$BH$50:$BH$101,"&lt;="&amp;新怪物属性!$CP92)+SUMIFS(装备数值!BR$50:BR$101,装备数值!$BG$50:$BG$101,"="&amp;新怪物属性!$CQ$2,装备数值!$BH$50:$BH$101,"&lt;="&amp;新怪物属性!$CQ92)+SUMIFS(装备数值!BR$50:BR$101,装备数值!$BG$50:$BG$101,"="&amp;新怪物属性!$CR$2,装备数值!$BH$50:$BH$101,"&lt;="&amp;新怪物属性!$CR92)</f>
        <v>1250</v>
      </c>
      <c r="CZ92" s="14">
        <f>SUMIFS(装备数值!BS$50:BS$101,装备数值!$BG$50:$BG$101,"="&amp;新怪物属性!$CF$2,装备数值!$BH$50:$BH$101,"&lt;="&amp;新怪物属性!$CF92)+SUMIFS(装备数值!BS$50:BS$101,装备数值!$BG$50:$BG$101,"="&amp;新怪物属性!$CG$2,装备数值!$BH$50:$BH$101,"&lt;="&amp;新怪物属性!$CG92)+SUMIFS(装备数值!BS$50:BS$101,装备数值!$BG$50:$BG$101,"="&amp;新怪物属性!$CH$2,装备数值!$BH$50:$BH$101,"&lt;="&amp;新怪物属性!$CH92)+SUMIFS(装备数值!BS$50:BS$101,装备数值!$BG$50:$BG$101,"="&amp;新怪物属性!$CI$2,装备数值!$BH$50:$BH$101,"&lt;="&amp;新怪物属性!$CI92)+SUMIFS(装备数值!BS$50:BS$101,装备数值!$BG$50:$BG$101,"="&amp;新怪物属性!$CJ$2,装备数值!$BH$50:$BH$101,"&lt;="&amp;新怪物属性!$CJ92)+SUMIFS(装备数值!BS$50:BS$101,装备数值!$BG$50:$BG$101,"="&amp;新怪物属性!$CK$2,装备数值!$BH$50:$BH$101,"&lt;="&amp;新怪物属性!$CK92)+SUMIFS(装备数值!BS$50:BS$101,装备数值!$BG$50:$BG$101,"="&amp;新怪物属性!$CL$2,装备数值!$BH$50:$BH$101,"&lt;="&amp;新怪物属性!$CL92)+SUMIFS(装备数值!BS$50:BS$101,装备数值!$BG$50:$BG$101,"="&amp;新怪物属性!$CM$2,装备数值!$BH$50:$BH$101,"&lt;="&amp;新怪物属性!$CM92)+SUMIFS(装备数值!BS$50:BS$101,装备数值!$BG$50:$BG$101,"="&amp;新怪物属性!$CN$2,装备数值!$BH$50:$BH$101,"&lt;="&amp;新怪物属性!$CN92)+SUMIFS(装备数值!BS$50:BS$101,装备数值!$BG$50:$BG$101,"="&amp;新怪物属性!$CO$2,装备数值!$BH$50:$BH$101,"&lt;="&amp;新怪物属性!$CO92)+SUMIFS(装备数值!BS$50:BS$101,装备数值!$BG$50:$BG$101,"="&amp;新怪物属性!$CP$2,装备数值!$BH$50:$BH$101,"&lt;="&amp;新怪物属性!$CP92)+SUMIFS(装备数值!BS$50:BS$101,装备数值!$BG$50:$BG$101,"="&amp;新怪物属性!$CQ$2,装备数值!$BH$50:$BH$101,"&lt;="&amp;新怪物属性!$CQ92)+SUMIFS(装备数值!BS$50:BS$101,装备数值!$BG$50:$BG$101,"="&amp;新怪物属性!$CR$2,装备数值!$BH$50:$BH$101,"&lt;="&amp;新怪物属性!$CR92)</f>
        <v>1250</v>
      </c>
      <c r="DA92" s="14">
        <f>SUMIFS(装备数值!BT$50:BT$101,装备数值!$BG$50:$BG$101,"="&amp;新怪物属性!$CF$2,装备数值!$BH$50:$BH$101,"&lt;="&amp;新怪物属性!$CF92)+SUMIFS(装备数值!BT$50:BT$101,装备数值!$BG$50:$BG$101,"="&amp;新怪物属性!$CG$2,装备数值!$BH$50:$BH$101,"&lt;="&amp;新怪物属性!$CG92)+SUMIFS(装备数值!BT$50:BT$101,装备数值!$BG$50:$BG$101,"="&amp;新怪物属性!$CH$2,装备数值!$BH$50:$BH$101,"&lt;="&amp;新怪物属性!$CH92)+SUMIFS(装备数值!BT$50:BT$101,装备数值!$BG$50:$BG$101,"="&amp;新怪物属性!$CI$2,装备数值!$BH$50:$BH$101,"&lt;="&amp;新怪物属性!$CI92)+SUMIFS(装备数值!BT$50:BT$101,装备数值!$BG$50:$BG$101,"="&amp;新怪物属性!$CJ$2,装备数值!$BH$50:$BH$101,"&lt;="&amp;新怪物属性!$CJ92)+SUMIFS(装备数值!BT$50:BT$101,装备数值!$BG$50:$BG$101,"="&amp;新怪物属性!$CK$2,装备数值!$BH$50:$BH$101,"&lt;="&amp;新怪物属性!$CK92)+SUMIFS(装备数值!BT$50:BT$101,装备数值!$BG$50:$BG$101,"="&amp;新怪物属性!$CL$2,装备数值!$BH$50:$BH$101,"&lt;="&amp;新怪物属性!$CL92)+SUMIFS(装备数值!BT$50:BT$101,装备数值!$BG$50:$BG$101,"="&amp;新怪物属性!$CM$2,装备数值!$BH$50:$BH$101,"&lt;="&amp;新怪物属性!$CM92)+SUMIFS(装备数值!BT$50:BT$101,装备数值!$BG$50:$BG$101,"="&amp;新怪物属性!$CN$2,装备数值!$BH$50:$BH$101,"&lt;="&amp;新怪物属性!$CN92)+SUMIFS(装备数值!BT$50:BT$101,装备数值!$BG$50:$BG$101,"="&amp;新怪物属性!$CO$2,装备数值!$BH$50:$BH$101,"&lt;="&amp;新怪物属性!$CO92)+SUMIFS(装备数值!BT$50:BT$101,装备数值!$BG$50:$BG$101,"="&amp;新怪物属性!$CP$2,装备数值!$BH$50:$BH$101,"&lt;="&amp;新怪物属性!$CP92)+SUMIFS(装备数值!BT$50:BT$101,装备数值!$BG$50:$BG$101,"="&amp;新怪物属性!$CQ$2,装备数值!$BH$50:$BH$101,"&lt;="&amp;新怪物属性!$CQ92)+SUMIFS(装备数值!BT$50:BT$101,装备数值!$BG$50:$BG$101,"="&amp;新怪物属性!$CR$2,装备数值!$BH$50:$BH$101,"&lt;="&amp;新怪物属性!$CR92)</f>
        <v>1250</v>
      </c>
      <c r="DB92" s="14">
        <f>SUMIFS(装备数值!BU$50:BU$101,装备数值!$BG$50:$BG$101,"="&amp;新怪物属性!$CF$2,装备数值!$BH$50:$BH$101,"&lt;="&amp;新怪物属性!$CF92)+SUMIFS(装备数值!BU$50:BU$101,装备数值!$BG$50:$BG$101,"="&amp;新怪物属性!$CG$2,装备数值!$BH$50:$BH$101,"&lt;="&amp;新怪物属性!$CG92)+SUMIFS(装备数值!BU$50:BU$101,装备数值!$BG$50:$BG$101,"="&amp;新怪物属性!$CH$2,装备数值!$BH$50:$BH$101,"&lt;="&amp;新怪物属性!$CH92)+SUMIFS(装备数值!BU$50:BU$101,装备数值!$BG$50:$BG$101,"="&amp;新怪物属性!$CI$2,装备数值!$BH$50:$BH$101,"&lt;="&amp;新怪物属性!$CI92)+SUMIFS(装备数值!BU$50:BU$101,装备数值!$BG$50:$BG$101,"="&amp;新怪物属性!$CJ$2,装备数值!$BH$50:$BH$101,"&lt;="&amp;新怪物属性!$CJ92)+SUMIFS(装备数值!BU$50:BU$101,装备数值!$BG$50:$BG$101,"="&amp;新怪物属性!$CK$2,装备数值!$BH$50:$BH$101,"&lt;="&amp;新怪物属性!$CK92)+SUMIFS(装备数值!BU$50:BU$101,装备数值!$BG$50:$BG$101,"="&amp;新怪物属性!$CL$2,装备数值!$BH$50:$BH$101,"&lt;="&amp;新怪物属性!$CL92)+SUMIFS(装备数值!BU$50:BU$101,装备数值!$BG$50:$BG$101,"="&amp;新怪物属性!$CM$2,装备数值!$BH$50:$BH$101,"&lt;="&amp;新怪物属性!$CM92)+SUMIFS(装备数值!BU$50:BU$101,装备数值!$BG$50:$BG$101,"="&amp;新怪物属性!$CN$2,装备数值!$BH$50:$BH$101,"&lt;="&amp;新怪物属性!$CN92)+SUMIFS(装备数值!BU$50:BU$101,装备数值!$BG$50:$BG$101,"="&amp;新怪物属性!$CO$2,装备数值!$BH$50:$BH$101,"&lt;="&amp;新怪物属性!$CO92)+SUMIFS(装备数值!BU$50:BU$101,装备数值!$BG$50:$BG$101,"="&amp;新怪物属性!$CP$2,装备数值!$BH$50:$BH$101,"&lt;="&amp;新怪物属性!$CP92)+SUMIFS(装备数值!BU$50:BU$101,装备数值!$BG$50:$BG$101,"="&amp;新怪物属性!$CQ$2,装备数值!$BH$50:$BH$101,"&lt;="&amp;新怪物属性!$CQ92)+SUMIFS(装备数值!BU$50:BU$101,装备数值!$BG$50:$BG$101,"="&amp;新怪物属性!$CR$2,装备数值!$BH$50:$BH$101,"&lt;="&amp;新怪物属性!$CR92)</f>
        <v>0.15000000000000002</v>
      </c>
      <c r="DC92" s="14">
        <f>SUMIFS(装备数值!BV$50:BV$101,装备数值!$BG$50:$BG$101,"="&amp;新怪物属性!$CF$2,装备数值!$BH$50:$BH$101,"&lt;="&amp;新怪物属性!$CF92)+SUMIFS(装备数值!BV$50:BV$101,装备数值!$BG$50:$BG$101,"="&amp;新怪物属性!$CG$2,装备数值!$BH$50:$BH$101,"&lt;="&amp;新怪物属性!$CG92)+SUMIFS(装备数值!BV$50:BV$101,装备数值!$BG$50:$BG$101,"="&amp;新怪物属性!$CH$2,装备数值!$BH$50:$BH$101,"&lt;="&amp;新怪物属性!$CH92)+SUMIFS(装备数值!BV$50:BV$101,装备数值!$BG$50:$BG$101,"="&amp;新怪物属性!$CI$2,装备数值!$BH$50:$BH$101,"&lt;="&amp;新怪物属性!$CI92)+SUMIFS(装备数值!BV$50:BV$101,装备数值!$BG$50:$BG$101,"="&amp;新怪物属性!$CJ$2,装备数值!$BH$50:$BH$101,"&lt;="&amp;新怪物属性!$CJ92)+SUMIFS(装备数值!BV$50:BV$101,装备数值!$BG$50:$BG$101,"="&amp;新怪物属性!$CK$2,装备数值!$BH$50:$BH$101,"&lt;="&amp;新怪物属性!$CK92)+SUMIFS(装备数值!BV$50:BV$101,装备数值!$BG$50:$BG$101,"="&amp;新怪物属性!$CL$2,装备数值!$BH$50:$BH$101,"&lt;="&amp;新怪物属性!$CL92)+SUMIFS(装备数值!BV$50:BV$101,装备数值!$BG$50:$BG$101,"="&amp;新怪物属性!$CM$2,装备数值!$BH$50:$BH$101,"&lt;="&amp;新怪物属性!$CM92)+SUMIFS(装备数值!BV$50:BV$101,装备数值!$BG$50:$BG$101,"="&amp;新怪物属性!$CN$2,装备数值!$BH$50:$BH$101,"&lt;="&amp;新怪物属性!$CN92)+SUMIFS(装备数值!BV$50:BV$101,装备数值!$BG$50:$BG$101,"="&amp;新怪物属性!$CO$2,装备数值!$BH$50:$BH$101,"&lt;="&amp;新怪物属性!$CO92)+SUMIFS(装备数值!BV$50:BV$101,装备数值!$BG$50:$BG$101,"="&amp;新怪物属性!$CP$2,装备数值!$BH$50:$BH$101,"&lt;="&amp;新怪物属性!$CP92)+SUMIFS(装备数值!BV$50:BV$101,装备数值!$BG$50:$BG$101,"="&amp;新怪物属性!$CQ$2,装备数值!$BH$50:$BH$101,"&lt;="&amp;新怪物属性!$CQ92)+SUMIFS(装备数值!BV$50:BV$101,装备数值!$BG$50:$BG$101,"="&amp;新怪物属性!$CR$2,装备数值!$BH$50:$BH$101,"&lt;="&amp;新怪物属性!$CR92)</f>
        <v>0.15000000000000002</v>
      </c>
      <c r="DD92" s="14">
        <f>SUMIFS(装备数值!BW$50:BW$101,装备数值!$BG$50:$BG$101,"="&amp;新怪物属性!$CF$2,装备数值!$BH$50:$BH$101,"&lt;="&amp;新怪物属性!$CF92)+SUMIFS(装备数值!BW$50:BW$101,装备数值!$BG$50:$BG$101,"="&amp;新怪物属性!$CG$2,装备数值!$BH$50:$BH$101,"&lt;="&amp;新怪物属性!$CG92)+SUMIFS(装备数值!BW$50:BW$101,装备数值!$BG$50:$BG$101,"="&amp;新怪物属性!$CH$2,装备数值!$BH$50:$BH$101,"&lt;="&amp;新怪物属性!$CH92)+SUMIFS(装备数值!BW$50:BW$101,装备数值!$BG$50:$BG$101,"="&amp;新怪物属性!$CI$2,装备数值!$BH$50:$BH$101,"&lt;="&amp;新怪物属性!$CI92)+SUMIFS(装备数值!BW$50:BW$101,装备数值!$BG$50:$BG$101,"="&amp;新怪物属性!$CJ$2,装备数值!$BH$50:$BH$101,"&lt;="&amp;新怪物属性!$CJ92)+SUMIFS(装备数值!BW$50:BW$101,装备数值!$BG$50:$BG$101,"="&amp;新怪物属性!$CK$2,装备数值!$BH$50:$BH$101,"&lt;="&amp;新怪物属性!$CK92)+SUMIFS(装备数值!BW$50:BW$101,装备数值!$BG$50:$BG$101,"="&amp;新怪物属性!$CL$2,装备数值!$BH$50:$BH$101,"&lt;="&amp;新怪物属性!$CL92)+SUMIFS(装备数值!BW$50:BW$101,装备数值!$BG$50:$BG$101,"="&amp;新怪物属性!$CM$2,装备数值!$BH$50:$BH$101,"&lt;="&amp;新怪物属性!$CM92)+SUMIFS(装备数值!BW$50:BW$101,装备数值!$BG$50:$BG$101,"="&amp;新怪物属性!$CN$2,装备数值!$BH$50:$BH$101,"&lt;="&amp;新怪物属性!$CN92)+SUMIFS(装备数值!BW$50:BW$101,装备数值!$BG$50:$BG$101,"="&amp;新怪物属性!$CO$2,装备数值!$BH$50:$BH$101,"&lt;="&amp;新怪物属性!$CO92)+SUMIFS(装备数值!BW$50:BW$101,装备数值!$BG$50:$BG$101,"="&amp;新怪物属性!$CP$2,装备数值!$BH$50:$BH$101,"&lt;="&amp;新怪物属性!$CP92)+SUMIFS(装备数值!BW$50:BW$101,装备数值!$BG$50:$BG$101,"="&amp;新怪物属性!$CQ$2,装备数值!$BH$50:$BH$101,"&lt;="&amp;新怪物属性!$CQ92)+SUMIFS(装备数值!BW$50:BW$101,装备数值!$BG$50:$BG$101,"="&amp;新怪物属性!$CR$2,装备数值!$BH$50:$BH$101,"&lt;="&amp;新怪物属性!$CR92)</f>
        <v>0</v>
      </c>
      <c r="DE92" s="14">
        <f>SUMIFS(装备数值!BX$50:BX$101,装备数值!$BG$50:$BG$101,"="&amp;新怪物属性!$CF$2,装备数值!$BH$50:$BH$101,"&lt;="&amp;新怪物属性!$CF92)+SUMIFS(装备数值!BX$50:BX$101,装备数值!$BG$50:$BG$101,"="&amp;新怪物属性!$CG$2,装备数值!$BH$50:$BH$101,"&lt;="&amp;新怪物属性!$CG92)+SUMIFS(装备数值!BX$50:BX$101,装备数值!$BG$50:$BG$101,"="&amp;新怪物属性!$CH$2,装备数值!$BH$50:$BH$101,"&lt;="&amp;新怪物属性!$CH92)+SUMIFS(装备数值!BX$50:BX$101,装备数值!$BG$50:$BG$101,"="&amp;新怪物属性!$CI$2,装备数值!$BH$50:$BH$101,"&lt;="&amp;新怪物属性!$CI92)+SUMIFS(装备数值!BX$50:BX$101,装备数值!$BG$50:$BG$101,"="&amp;新怪物属性!$CJ$2,装备数值!$BH$50:$BH$101,"&lt;="&amp;新怪物属性!$CJ92)+SUMIFS(装备数值!BX$50:BX$101,装备数值!$BG$50:$BG$101,"="&amp;新怪物属性!$CK$2,装备数值!$BH$50:$BH$101,"&lt;="&amp;新怪物属性!$CK92)+SUMIFS(装备数值!BX$50:BX$101,装备数值!$BG$50:$BG$101,"="&amp;新怪物属性!$CL$2,装备数值!$BH$50:$BH$101,"&lt;="&amp;新怪物属性!$CL92)+SUMIFS(装备数值!BX$50:BX$101,装备数值!$BG$50:$BG$101,"="&amp;新怪物属性!$CM$2,装备数值!$BH$50:$BH$101,"&lt;="&amp;新怪物属性!$CM92)+SUMIFS(装备数值!BX$50:BX$101,装备数值!$BG$50:$BG$101,"="&amp;新怪物属性!$CN$2,装备数值!$BH$50:$BH$101,"&lt;="&amp;新怪物属性!$CN92)+SUMIFS(装备数值!BX$50:BX$101,装备数值!$BG$50:$BG$101,"="&amp;新怪物属性!$CO$2,装备数值!$BH$50:$BH$101,"&lt;="&amp;新怪物属性!$CO92)+SUMIFS(装备数值!BX$50:BX$101,装备数值!$BG$50:$BG$101,"="&amp;新怪物属性!$CP$2,装备数值!$BH$50:$BH$101,"&lt;="&amp;新怪物属性!$CP92)+SUMIFS(装备数值!BX$50:BX$101,装备数值!$BG$50:$BG$101,"="&amp;新怪物属性!$CQ$2,装备数值!$BH$50:$BH$101,"&lt;="&amp;新怪物属性!$CQ92)+SUMIFS(装备数值!BX$50:BX$101,装备数值!$BG$50:$BG$101,"="&amp;新怪物属性!$CR$2,装备数值!$BH$50:$BH$101,"&lt;="&amp;新怪物属性!$CR92)</f>
        <v>0</v>
      </c>
      <c r="DH92" s="14">
        <f>INDEX(装备数值!$I$13:$M$116,新怪物属性!$P92*8+1,DH$2)*$X92+INDEX(装备数值!$I$13:$M$116,新怪物属性!$Q92*8+2,DH$2)*$Y92+INDEX(装备数值!$I$13:$M$116,新怪物属性!$S92*8+3,DH$2)*$Z92+INDEX(装备数值!$I$13:$M$116,新怪物属性!$R92*8+4,DH$2)*$AA92+INDEX(装备数值!$I$13:$M$116,新怪物属性!$T92*8+5,DH$2)*$AB92+INDEX(装备数值!$I$13:$M$116,新怪物属性!$U92*8+6,DH$2)*$AC92+INDEX(装备数值!$I$13:$M$116,新怪物属性!$V92*8+7,DH$2)*$AD92+INDEX(装备数值!$I$13:$M$116,新怪物属性!$W92*8+8,DH$2)*$AE92</f>
        <v>174000</v>
      </c>
      <c r="DI92" s="14">
        <f>INDEX(装备数值!$I$13:$M$116,新怪物属性!$P92*8+1,DI$2)*$X92+INDEX(装备数值!$I$13:$M$116,新怪物属性!$Q92*8+2,DI$2)*$Y92+INDEX(装备数值!$I$13:$M$116,新怪物属性!$S92*8+3,DI$2)*$Z92+INDEX(装备数值!$I$13:$M$116,新怪物属性!$R92*8+4,DI$2)*$AA92+INDEX(装备数值!$I$13:$M$116,新怪物属性!$T92*8+5,DI$2)*$AB92+INDEX(装备数值!$I$13:$M$116,新怪物属性!$U92*8+6,DI$2)*$AC92+INDEX(装备数值!$I$13:$M$116,新怪物属性!$V92*8+7,DI$2)*$AD92+INDEX(装备数值!$I$13:$M$116,新怪物属性!$W92*8+8,DI$2)*$AE92</f>
        <v>1252800</v>
      </c>
      <c r="DJ92" s="14">
        <f>INDEX(装备数值!$I$13:$M$116,新怪物属性!$P92*8+1,DJ$2)*$X92+INDEX(装备数值!$I$13:$M$116,新怪物属性!$Q92*8+2,DJ$2)*$Y92+INDEX(装备数值!$I$13:$M$116,新怪物属性!$S92*8+3,DJ$2)*$Z92+INDEX(装备数值!$I$13:$M$116,新怪物属性!$R92*8+4,DJ$2)*$AA92+INDEX(装备数值!$I$13:$M$116,新怪物属性!$T92*8+5,DJ$2)*$AB92+INDEX(装备数值!$I$13:$M$116,新怪物属性!$U92*8+6,DJ$2)*$AC92+INDEX(装备数值!$I$13:$M$116,新怪物属性!$V92*8+7,DJ$2)*$AD92+INDEX(装备数值!$I$13:$M$116,新怪物属性!$W92*8+8,DJ$2)*$AE92</f>
        <v>81200</v>
      </c>
      <c r="DK92" s="14">
        <f>INDEX(装备数值!$I$13:$M$116,新怪物属性!$P92*8+1,DK$2)*$X92+INDEX(装备数值!$I$13:$M$116,新怪物属性!$Q92*8+2,DK$2)*$Y92+INDEX(装备数值!$I$13:$M$116,新怪物属性!$S92*8+3,DK$2)*$Z92+INDEX(装备数值!$I$13:$M$116,新怪物属性!$R92*8+4,DK$2)*$AA92+INDEX(装备数值!$I$13:$M$116,新怪物属性!$T92*8+5,DK$2)*$AB92+INDEX(装备数值!$I$13:$M$116,新怪物属性!$U92*8+6,DK$2)*$AC92+INDEX(装备数值!$I$13:$M$116,新怪物属性!$V92*8+7,DK$2)*$AD92+INDEX(装备数值!$I$13:$M$116,新怪物属性!$W92*8+8,DK$2)*$AE92</f>
        <v>1624000</v>
      </c>
      <c r="DL92" s="14">
        <f>INDEX(装备数值!$I$13:$M$116,新怪物属性!$P92*8+1,DL$2)*$X92+INDEX(装备数值!$I$13:$M$116,新怪物属性!$Q92*8+2,DL$2)*$Y92+INDEX(装备数值!$I$13:$M$116,新怪物属性!$S92*8+3,DL$2)*$Z92+INDEX(装备数值!$I$13:$M$116,新怪物属性!$R92*8+4,DL$2)*$AA92+INDEX(装备数值!$I$13:$M$116,新怪物属性!$T92*8+5,DL$2)*$AB92+INDEX(装备数值!$I$13:$M$116,新怪物属性!$U92*8+6,DL$2)*$AC92+INDEX(装备数值!$I$13:$M$116,新怪物属性!$V92*8+7,DL$2)*$AD92+INDEX(装备数值!$I$13:$M$116,新怪物属性!$W92*8+8,DL$2)*$AE92</f>
        <v>31320</v>
      </c>
      <c r="DO92" s="14">
        <f>INDEX(装备数值!$X$13:$AH$116,$P92*8+1,DO$2)*$AF92+INDEX(装备数值!$X$13:$AH$116,$Q92*8+2,DO$2)*$AG92+INDEX(装备数值!$X$13:$AH$116,$S92*8+3,DO$2)*$AH92+INDEX(装备数值!$X$13:$AH$116,$R92*8+4,DO$2)*$AI92+INDEX(装备数值!$X$13:$AH$116,$T92*8+5,DO$2)*$AJ92+INDEX(装备数值!$X$13:$AH$116,$U92*8+6,DO$2)*$AK92+INDEX(装备数值!$X$13:$AH$116,$V92*8+7,DO$2)*$AL92+INDEX(装备数值!$X$13:$AH$116,$W92*8+8,DO$2)*$AM92</f>
        <v>49000</v>
      </c>
      <c r="DP92" s="14">
        <f>INDEX(装备数值!$X$13:$AH$116,$P92*8+1,DP$2)*$AF92+INDEX(装备数值!$X$13:$AH$116,$Q92*8+2,DP$2)*$AG92+INDEX(装备数值!$X$13:$AH$116,$S92*8+3,DP$2)*$AH92+INDEX(装备数值!$X$13:$AH$116,$R92*8+4,DP$2)*$AI92+INDEX(装备数值!$X$13:$AH$116,$T92*8+5,DP$2)*$AJ92+INDEX(装备数值!$X$13:$AH$116,$U92*8+6,DP$2)*$AK92+INDEX(装备数值!$X$13:$AH$116,$V92*8+7,DP$2)*$AL92+INDEX(装备数值!$X$13:$AH$116,$W92*8+8,DP$2)*$AM92</f>
        <v>367500</v>
      </c>
      <c r="DQ92" s="14">
        <f>INDEX(装备数值!$X$13:$AH$116,$P92*8+1,DQ$2)*$AF92+INDEX(装备数值!$X$13:$AH$116,$Q92*8+2,DQ$2)*$AG92+INDEX(装备数值!$X$13:$AH$116,$S92*8+3,DQ$2)*$AH92+INDEX(装备数值!$X$13:$AH$116,$R92*8+4,DQ$2)*$AI92+INDEX(装备数值!$X$13:$AH$116,$T92*8+5,DQ$2)*$AJ92+INDEX(装备数值!$X$13:$AH$116,$U92*8+6,DQ$2)*$AK92+INDEX(装备数值!$X$13:$AH$116,$V92*8+7,DQ$2)*$AL92+INDEX(装备数值!$X$13:$AH$116,$W92*8+8,DQ$2)*$AM92</f>
        <v>24500</v>
      </c>
      <c r="DR92" s="14">
        <f>INDEX(装备数值!$X$13:$AH$116,$P92*8+1,DR$2)*$AF92+INDEX(装备数值!$X$13:$AH$116,$Q92*8+2,DR$2)*$AG92+INDEX(装备数值!$X$13:$AH$116,$S92*8+3,DR$2)*$AH92+INDEX(装备数值!$X$13:$AH$116,$R92*8+4,DR$2)*$AI92+INDEX(装备数值!$X$13:$AH$116,$T92*8+5,DR$2)*$AJ92+INDEX(装备数值!$X$13:$AH$116,$U92*8+6,DR$2)*$AK92+INDEX(装备数值!$X$13:$AH$116,$V92*8+7,DR$2)*$AL92+INDEX(装备数值!$X$13:$AH$116,$W92*8+8,DR$2)*$AM92</f>
        <v>529000</v>
      </c>
      <c r="DS92" s="14">
        <f>INDEX(装备数值!$X$13:$AH$116,$P92*8+1,DS$2)*$AF92+INDEX(装备数值!$X$13:$AH$116,$Q92*8+2,DS$2)*$AG92+INDEX(装备数值!$X$13:$AH$116,$S92*8+3,DS$2)*$AH92+INDEX(装备数值!$X$13:$AH$116,$R92*8+4,DS$2)*$AI92+INDEX(装备数值!$X$13:$AH$116,$T92*8+5,DS$2)*$AJ92+INDEX(装备数值!$X$13:$AH$116,$U92*8+6,DS$2)*$AK92+INDEX(装备数值!$X$13:$AH$116,$V92*8+7,DS$2)*$AL92+INDEX(装备数值!$X$13:$AH$116,$W92*8+8,DS$2)*$AM92</f>
        <v>9800</v>
      </c>
      <c r="DT92" s="14">
        <f>INDEX(装备数值!$X$13:$AH$116,$P92*8+1,DT$2)*$AF92+INDEX(装备数值!$X$13:$AH$116,$Q92*8+2,DT$2)*$AG92+INDEX(装备数值!$X$13:$AH$116,$S92*8+3,DT$2)*$AH92+INDEX(装备数值!$X$13:$AH$116,$R92*8+4,DT$2)*$AI92+INDEX(装备数值!$X$13:$AH$116,$T92*8+5,DT$2)*$AJ92+INDEX(装备数值!$X$13:$AH$116,$U92*8+6,DT$2)*$AK92+INDEX(装备数值!$X$13:$AH$116,$V92*8+7,DT$2)*$AL92+INDEX(装备数值!$X$13:$AH$116,$W92*8+8,DT$2)*$AM92</f>
        <v>38700</v>
      </c>
      <c r="DU92" s="14">
        <f>INDEX(装备数值!$X$13:$AH$116,$P92*8+1,DU$2)*$AF92+INDEX(装备数值!$X$13:$AH$116,$Q92*8+2,DU$2)*$AG92+INDEX(装备数值!$X$13:$AH$116,$S92*8+3,DU$2)*$AH92+INDEX(装备数值!$X$13:$AH$116,$R92*8+4,DU$2)*$AI92+INDEX(装备数值!$X$13:$AH$116,$T92*8+5,DU$2)*$AJ92+INDEX(装备数值!$X$13:$AH$116,$U92*8+6,DU$2)*$AK92+INDEX(装备数值!$X$13:$AH$116,$V92*8+7,DU$2)*$AL92+INDEX(装备数值!$X$13:$AH$116,$W92*8+8,DU$2)*$AM92</f>
        <v>36750</v>
      </c>
      <c r="DV92" s="14">
        <f>INDEX(装备数值!$X$13:$AH$116,$P92*8+1,DV$2)*$AF92+INDEX(装备数值!$X$13:$AH$116,$Q92*8+2,DV$2)*$AG92+INDEX(装备数值!$X$13:$AH$116,$S92*8+3,DV$2)*$AH92+INDEX(装备数值!$X$13:$AH$116,$R92*8+4,DV$2)*$AI92+INDEX(装备数值!$X$13:$AH$116,$T92*8+5,DV$2)*$AJ92+INDEX(装备数值!$X$13:$AH$116,$U92*8+6,DV$2)*$AK92+INDEX(装备数值!$X$13:$AH$116,$V92*8+7,DV$2)*$AL92+INDEX(装备数值!$X$13:$AH$116,$W92*8+8,DV$2)*$AM92</f>
        <v>38700</v>
      </c>
      <c r="DW92" s="14">
        <f>INDEX(装备数值!$X$13:$AH$116,$P92*8+1,DW$2)*$AF92+INDEX(装备数值!$X$13:$AH$116,$Q92*8+2,DW$2)*$AG92+INDEX(装备数值!$X$13:$AH$116,$S92*8+3,DW$2)*$AH92+INDEX(装备数值!$X$13:$AH$116,$R92*8+4,DW$2)*$AI92+INDEX(装备数值!$X$13:$AH$116,$T92*8+5,DW$2)*$AJ92+INDEX(装备数值!$X$13:$AH$116,$U92*8+6,DW$2)*$AK92+INDEX(装备数值!$X$13:$AH$116,$V92*8+7,DW$2)*$AL92+INDEX(装备数值!$X$13:$AH$116,$W92*8+8,DW$2)*$AM92</f>
        <v>36750</v>
      </c>
      <c r="DX92" s="14">
        <f>INDEX(装备数值!$X$13:$AH$116,$P92*8+1,DX$2)*$AF92+INDEX(装备数值!$X$13:$AH$116,$Q92*8+2,DX$2)*$AG92+INDEX(装备数值!$X$13:$AH$116,$S92*8+3,DX$2)*$AH92+INDEX(装备数值!$X$13:$AH$116,$R92*8+4,DX$2)*$AI92+INDEX(装备数值!$X$13:$AH$116,$T92*8+5,DX$2)*$AJ92+INDEX(装备数值!$X$13:$AH$116,$U92*8+6,DX$2)*$AK92+INDEX(装备数值!$X$13:$AH$116,$V92*8+7,DX$2)*$AL92+INDEX(装备数值!$X$13:$AH$116,$W92*8+8,DX$2)*$AM92</f>
        <v>70</v>
      </c>
      <c r="DY92" s="14">
        <f>INDEX(装备数值!$X$13:$AH$116,$P92*8+1,DY$2)*$AF92+INDEX(装备数值!$X$13:$AH$116,$Q92*8+2,DY$2)*$AG92+INDEX(装备数值!$X$13:$AH$116,$S92*8+3,DY$2)*$AH92+INDEX(装备数值!$X$13:$AH$116,$R92*8+4,DY$2)*$AI92+INDEX(装备数值!$X$13:$AH$116,$T92*8+5,DY$2)*$AJ92+INDEX(装备数值!$X$13:$AH$116,$U92*8+6,DY$2)*$AK92+INDEX(装备数值!$X$13:$AH$116,$V92*8+7,DY$2)*$AL92+INDEX(装备数值!$X$13:$AH$116,$W92*8+8,DY$2)*$AM92</f>
        <v>70</v>
      </c>
      <c r="EA92" s="14">
        <f>INDEX(装备数值!$AN$17:$AN$117,MATCH(MIN($X92:$AE92),装备数值!$AO$17:$AO$117,1))</f>
        <v>58</v>
      </c>
      <c r="EB92" s="14">
        <f>IF(COUNTIF($P92:$W92,"&gt;"&amp;0)=8,INDEX(装备数值!AR$17:AR$117,$EA92+1),0)</f>
        <v>25520</v>
      </c>
      <c r="EC92" s="14">
        <f>IF(COUNTIF($P92:$W92,"&gt;"&amp;0)=8,INDEX(装备数值!AS$17:AS$117,$EA92+1),0)</f>
        <v>191400</v>
      </c>
      <c r="ED92" s="14">
        <f>IF(COUNTIF($P92:$W92,"&gt;"&amp;0)=8,INDEX(装备数值!AT$17:AT$117,$EA92+1),0)</f>
        <v>12760</v>
      </c>
      <c r="EE92" s="14">
        <f>IF(COUNTIF($P92:$W92,"&gt;"&amp;0)=8,INDEX(装备数值!AU$17:AU$117,$EA92+1),0)</f>
        <v>255200</v>
      </c>
      <c r="EF92" s="14">
        <f>IF(COUNTIF($P92:$W92,"&gt;"&amp;0)=8,INDEX(装备数值!AV$17:AV$117,$EA92+1),0)</f>
        <v>4988</v>
      </c>
      <c r="EH92" s="14">
        <f>INDEX(装备数值!$AY$17:$AY$77,MATCH(新怪物属性!AF92,装备数值!$AZ$17:$AZ$77,1))</f>
        <v>35</v>
      </c>
      <c r="EI92" s="26">
        <f>INDEX(装备数值!BA$17:BA$77,新怪物属性!EH92+1)</f>
        <v>0.625</v>
      </c>
      <c r="EJ92" s="26">
        <f>INDEX(装备数值!BA$17:BA$77,新怪物属性!EH92+1)</f>
        <v>0.625</v>
      </c>
      <c r="EL92" s="14">
        <f t="shared" si="144"/>
        <v>26</v>
      </c>
      <c r="EM92" s="14">
        <f>VLOOKUP(EL92,军阶与晶片数值!$W$6:$X$27,2)</f>
        <v>6</v>
      </c>
      <c r="EN92" s="14">
        <f>INDEX(军阶与晶片数值!Y$6:Y$27,$EM92+1)</f>
        <v>550</v>
      </c>
      <c r="EO92" s="14">
        <f>INDEX(军阶与晶片数值!Z$6:Z$27,$EM92+1)</f>
        <v>550</v>
      </c>
      <c r="EP92" s="14">
        <f>INDEX(军阶与晶片数值!AA$6:AA$27,$EM92+1)</f>
        <v>550</v>
      </c>
      <c r="EQ92" s="14">
        <f>INDEX(军阶与晶片数值!AB$6:AB$27,$EM92+1)</f>
        <v>550</v>
      </c>
      <c r="ER92" s="29">
        <f>INDEX(军阶与晶片数值!AC$6:AC$27,$EM92+1)</f>
        <v>35</v>
      </c>
      <c r="ES92" s="29">
        <f>INDEX(军阶与晶片数值!AD$6:AD$27,$EM92+1)</f>
        <v>17.5</v>
      </c>
      <c r="EU92" s="26">
        <f>INDEX(军阶与晶片数值!I$6:I$16,AN92+1)</f>
        <v>0.15</v>
      </c>
      <c r="EV92" s="26">
        <f>INDEX(军阶与晶片数值!M$6:M$16,AO92+1)</f>
        <v>0.15</v>
      </c>
      <c r="EW92" s="26">
        <f>INDEX(军阶与晶片数值!J$6:J$16,AP92+1)</f>
        <v>0.15</v>
      </c>
      <c r="EX92" s="26">
        <f>INDEX(军阶与晶片数值!K$6:K$16,AQ92+1)</f>
        <v>0.3</v>
      </c>
      <c r="EY92" s="26">
        <f>INDEX(军阶与晶片数值!L$6:L$16,AR92+1)</f>
        <v>0.3</v>
      </c>
      <c r="EZ92" s="28">
        <f>INDEX(军阶与晶片数值!N$6:N$16,AS92+1)</f>
        <v>0</v>
      </c>
      <c r="FA92" s="28">
        <f>INDEX(军阶与晶片数值!O$6:O$16,AT92+1)</f>
        <v>0</v>
      </c>
      <c r="FB92" s="28">
        <f>INDEX(军阶与晶片数值!P$6:P$16,AU92+1)</f>
        <v>0</v>
      </c>
      <c r="FC92" s="28">
        <f>INDEX(军阶与晶片数值!Q$6:Q$16,AV92+1)</f>
        <v>0</v>
      </c>
      <c r="FD92" s="26">
        <f>INDEX(军阶与晶片数值!R$6:R$16,AW92+1)</f>
        <v>0.13</v>
      </c>
      <c r="FE92" s="26">
        <f>INDEX(军阶与晶片数值!S$6:S$16,AX92+1)</f>
        <v>0.13</v>
      </c>
      <c r="FF92" s="26">
        <f>INDEX(军阶与晶片数值!T$6:T$16,AY92+1)</f>
        <v>0</v>
      </c>
      <c r="FG92" s="26">
        <f>INDEX(军阶与晶片数值!U$6:U$16,AZ92+1)</f>
        <v>0</v>
      </c>
      <c r="FI92" s="26">
        <f>INDEX(军阶与晶片数值!$C$6:$C$36,新怪物属性!$BA92+1)</f>
        <v>1</v>
      </c>
      <c r="FJ92" s="26">
        <f>INDEX(军阶与晶片数值!$C$6:$C$36,新怪物属性!$BA92+1)</f>
        <v>1</v>
      </c>
      <c r="FK92" s="26">
        <f>INDEX(军阶与晶片数值!$C$6:$C$36,新怪物属性!$BA92+1)</f>
        <v>1</v>
      </c>
      <c r="FL92" s="26">
        <f>INDEX(军阶与晶片数值!$C$6:$C$36,新怪物属性!$BA92+1)</f>
        <v>1</v>
      </c>
      <c r="FM92" s="26">
        <f>INDEX(军阶与晶片数值!$C$6:$C$36,新怪物属性!$BA92+1)</f>
        <v>1</v>
      </c>
      <c r="FO92" s="14">
        <f>INDEX(战舰突破!$H$6:$H$18,新怪物属性!$J92+1)+INDEX(战舰突破!$H$23:$H$35,新怪物属性!$K92+1)+INDEX(战舰突破!$H$40:$H$52,新怪物属性!$L92+1)</f>
        <v>200</v>
      </c>
      <c r="FP92" s="14">
        <f>INDEX(战舰突破!$I$6:$I$18,新怪物属性!$J92+1)+INDEX(战舰突破!$I$23:$I$35,新怪物属性!$K92+1)+INDEX(战舰突破!$I$40:$I$52,新怪物属性!$L92+1)</f>
        <v>200</v>
      </c>
      <c r="FQ92" s="14">
        <f>INDEX(战舰突破!$J$6:$J$18,新怪物属性!$J92+1)+INDEX(战舰突破!$J$23:$J$35,新怪物属性!$K92+1)+INDEX(战舰突破!$J$40:$J$52,新怪物属性!$L92+1)</f>
        <v>0</v>
      </c>
      <c r="FR92" s="14">
        <f>INDEX(战舰突破!$K$6:$K$18,新怪物属性!$J92+1)+INDEX(战舰突破!$K$23:$K$35,新怪物属性!$K92+1)+INDEX(战舰突破!$K$40:$K$52,新怪物属性!$L92+1)</f>
        <v>0</v>
      </c>
      <c r="FS92" s="14">
        <f>INDEX(战舰突破!$L$6:$L$18,新怪物属性!$J92+1)+INDEX(战舰突破!$L$23:$L$35,新怪物属性!$K92+1)+INDEX(战舰突破!$L$40:$L$52,新怪物属性!$L92+1)</f>
        <v>200</v>
      </c>
      <c r="FT92" s="18">
        <f>INDEX(战舰突破!$N$6:$N$18,新怪物属性!$J92+1)+INDEX(战舰突破!$N$23:$N$35,新怪物属性!$K92+1)+INDEX(战舰突破!$N$40:$N$52,新怪物属性!$L92+1)</f>
        <v>0.75</v>
      </c>
      <c r="FU92" s="18">
        <f>INDEX(战舰突破!$O$6:$O$18,新怪物属性!$J92+1)+INDEX(战舰突破!$O$23:$O$35,新怪物属性!$K92+1)+INDEX(战舰突破!$O$40:$O$52,新怪物属性!$L92+1)</f>
        <v>1.4</v>
      </c>
      <c r="FV92" s="18">
        <f>INDEX(战舰突破!$P$6:$P$18,新怪物属性!$J92+1)+INDEX(战舰突破!$P$23:$P$35,新怪物属性!$K92+1)+INDEX(战舰突破!$P$40:$P$52,新怪物属性!$L92+1)</f>
        <v>0.5</v>
      </c>
      <c r="FW92" s="18">
        <f>INDEX(战舰突破!$Q$6:$Q$18,新怪物属性!$J92+1)+INDEX(战舰突破!$Q$23:$Q$35,新怪物属性!$K92+1)+INDEX(战舰突破!$Q$40:$Q$52,新怪物属性!$L92+1)</f>
        <v>0.3</v>
      </c>
      <c r="FX92" s="18">
        <f>INDEX(战舰突破!$R$6:$R$18,新怪物属性!$J92+1)+INDEX(战舰突破!$R$23:$R$35,新怪物属性!$K92+1)+INDEX(战舰突破!$R$40:$R$52,新怪物属性!$L92+1)</f>
        <v>0.25</v>
      </c>
      <c r="FY92" s="18">
        <f>INDEX(战舰突破!$M$6:$M$18,新怪物属性!$J92+1)+INDEX(战舰突破!$M$23:$M$35,新怪物属性!$K92+1)+INDEX(战舰突破!$M$40:$M$52,新怪物属性!$L92+1)</f>
        <v>0.2</v>
      </c>
      <c r="FZ92" s="22">
        <f>INDEX(战舰突破!$W$6:$W$18,新怪物属性!$J92+1)+INDEX(战舰突破!$W$23:$W$35,新怪物属性!$K92+1)+INDEX(战舰突破!$W$40:$W$52,新怪物属性!$L92+1)</f>
        <v>0.5</v>
      </c>
      <c r="GC92" s="14">
        <f>INDEX(战舰突破!$S$6:$S$18,新怪物属性!$J92+1)</f>
        <v>0</v>
      </c>
      <c r="GD92" s="14">
        <f>INDEX(战舰突破!$T$6:$T$18,新怪物属性!$J92+1)</f>
        <v>1.1000000000000001</v>
      </c>
      <c r="GE92" s="14">
        <f>INDEX(战舰突破!$U$6:$U$18,新怪物属性!$J92+1)</f>
        <v>0.1</v>
      </c>
      <c r="GF92" s="14">
        <f>INDEX(战舰突破!$V$6:$V$18,新怪物属性!$J92+1)</f>
        <v>1</v>
      </c>
      <c r="GG92" s="14">
        <f>INDEX(战舰突破!$X$6:$X$18,新怪物属性!$J92+1)</f>
        <v>11</v>
      </c>
      <c r="GI92" s="14">
        <f>INDEX(战舰突破!$S$23:$S$35,新怪物属性!$J92+1)</f>
        <v>0.6</v>
      </c>
      <c r="GJ92" s="14">
        <f>INDEX(战舰突破!$T$23:$T$35,新怪物属性!$J92+1)</f>
        <v>0.55000000000000004</v>
      </c>
      <c r="GK92" s="14">
        <f>INDEX(战舰突破!$U$23:$U$35,新怪物属性!$J92+1)</f>
        <v>0.1</v>
      </c>
      <c r="GL92" s="14">
        <f>INDEX(战舰突破!$V$23:$V$35,新怪物属性!$J92+1)</f>
        <v>2</v>
      </c>
      <c r="GM92" s="14">
        <f>INDEX(战舰突破!$X$23:$X$35,新怪物属性!$J92+1)</f>
        <v>165</v>
      </c>
      <c r="GO92" s="14">
        <f>INDEX(战舰突破!$S$40:$S$52,新怪物属性!$J92+1)</f>
        <v>0.6</v>
      </c>
      <c r="GP92" s="14">
        <f>INDEX(战舰突破!$T$40:$T$52,新怪物属性!$J92+1)</f>
        <v>0.25</v>
      </c>
      <c r="GQ92" s="14">
        <f>INDEX(战舰突破!$U$40:$U$52,新怪物属性!$J92+1)</f>
        <v>0.2</v>
      </c>
      <c r="GR92" s="14">
        <f>INDEX(战舰突破!$V$40:$V$52,新怪物属性!$J92+1)</f>
        <v>1</v>
      </c>
      <c r="GS92" s="14">
        <f>INDEX(战舰突破!$X$40:$X$52,新怪物属性!$J92+1)</f>
        <v>275</v>
      </c>
      <c r="GV92" s="14">
        <v>3</v>
      </c>
      <c r="GW92" s="14">
        <v>37</v>
      </c>
      <c r="GX92" s="14">
        <v>1</v>
      </c>
      <c r="GY92" s="14">
        <v>35</v>
      </c>
      <c r="GZ92" s="14">
        <v>3</v>
      </c>
      <c r="HA92" s="14">
        <v>32</v>
      </c>
      <c r="HB92" s="14">
        <v>1</v>
      </c>
      <c r="HC92" s="14">
        <v>30</v>
      </c>
      <c r="HD92" s="14">
        <v>1</v>
      </c>
      <c r="HE92" s="14">
        <v>14</v>
      </c>
      <c r="HF92" s="14">
        <v>1</v>
      </c>
      <c r="HG92" s="14">
        <v>18</v>
      </c>
      <c r="HH92" s="14">
        <v>0</v>
      </c>
      <c r="HI92" s="14">
        <v>23</v>
      </c>
      <c r="HJ92" s="14">
        <v>1</v>
      </c>
      <c r="HK92" s="14">
        <v>13</v>
      </c>
      <c r="HL92" s="14">
        <v>0</v>
      </c>
      <c r="HM92" s="14">
        <v>0</v>
      </c>
      <c r="HN92" s="14">
        <v>0</v>
      </c>
      <c r="HO92" s="14">
        <v>0</v>
      </c>
      <c r="HP92" s="14">
        <v>0</v>
      </c>
      <c r="HQ92" s="14">
        <v>0</v>
      </c>
      <c r="HR92" s="14">
        <v>0</v>
      </c>
      <c r="HS92" s="14">
        <v>0</v>
      </c>
      <c r="HT92" s="14">
        <v>0</v>
      </c>
      <c r="HU92" s="14">
        <v>0</v>
      </c>
      <c r="HX92" s="14">
        <v>7</v>
      </c>
      <c r="HY92" s="14">
        <v>6</v>
      </c>
      <c r="IB92" s="14">
        <f>IF($GV92=0,0,INDEX(战宠!P$15:P$27,新怪物属性!$GV$3)*(INDEX(战宠!$U$7:$Y$10,1,新怪物属性!$GV92)))*(新怪物属性!$GW92+4)
+IF($GX92=0,0,INDEX(战宠!P$15:P$27,新怪物属性!$GX$3)*(INDEX(战宠!$U$7:$Y$10,1,新怪物属性!$GX92)))*(新怪物属性!$GY92+4)
+IF($GZ92=0,0,INDEX(战宠!P$15:P$27,新怪物属性!$GZ$3)*(INDEX(战宠!$U$7:$Y$10,1,新怪物属性!$GZ92)))*(新怪物属性!$HA92+4)
+IF($HB92=0,0,INDEX(战宠!P$15:P$27,新怪物属性!$HB$3)*(INDEX(战宠!$U$7:$Y$10,1,新怪物属性!$HB92)))*(新怪物属性!$HC92+4)
+IF($HD92=0,0,INDEX(战宠!P$15:P$27,新怪物属性!$HD$3)*(INDEX(战宠!$U$7:$Y$10,1,新怪物属性!$HD92)))*(新怪物属性!$HE92+4)
+IF($HF92=0,0,INDEX(战宠!P$15:P$27,新怪物属性!$HF$3)*(INDEX(战宠!$U$7:$Y$10,1,新怪物属性!$HF92)))*(新怪物属性!$HG92+4)
+IF($HH92=0,0,INDEX(战宠!P$15:P$27,新怪物属性!$HH$3)*(INDEX(战宠!$U$7:$Y$10,1,新怪物属性!$HH92)))*(新怪物属性!$HI92+4)
+IF($HJ92=0,0,INDEX(战宠!P$15:P$27,新怪物属性!$HJ$3)*(INDEX(战宠!$U$7:$Y$10,1,新怪物属性!$HJ92)))*(新怪物属性!$HK92+4)
+IF($HL92=0,0,INDEX(战宠!P$15:P$27,新怪物属性!$HL$3)*(INDEX(战宠!$U$7:$Y$10,1,新怪物属性!$HL92)))*(新怪物属性!$HM92+4)
+IF($HN92=0,0,INDEX(战宠!P$15:P$27,新怪物属性!$HN$3)*(INDEX(战宠!$U$7:$Y$10,1,新怪物属性!$HN92)))*(新怪物属性!$HO92+4)
+IF($HP92=0,0,INDEX(战宠!P$15:P$27,新怪物属性!$HP$3)*(INDEX(战宠!$U$7:$Y$10,1,新怪物属性!$HP92)))*(新怪物属性!$HQ92+4)
+IF($HR92=0,0,INDEX(战宠!P$15:P$27,新怪物属性!$HR$3)*(INDEX(战宠!$U$7:$Y$10,1,新怪物属性!$HR92)))*(新怪物属性!$HS92+4)
+IF($HT92=0,0,INDEX(战宠!P$15:P$27,新怪物属性!$HT$3)*(INDEX(战宠!$U$7:$Y$10,1,新怪物属性!$HT92)))*(新怪物属性!$HU92+4)</f>
        <v>249800</v>
      </c>
      <c r="IC92" s="14">
        <f>IF($GV92=0,0,INDEX(战宠!Q$15:Q$27,新怪物属性!$GV$3)*(INDEX(战宠!$U$7:$Y$10,1,新怪物属性!$GV92)))*(新怪物属性!$GW92+4)
+IF($GX92=0,0,INDEX(战宠!Q$15:Q$27,新怪物属性!$GX$3)*(INDEX(战宠!$U$7:$Y$10,1,新怪物属性!$GX92)))*(新怪物属性!$GY92+4)
+IF($GZ92=0,0,INDEX(战宠!Q$15:Q$27,新怪物属性!$GZ$3)*(INDEX(战宠!$U$7:$Y$10,1,新怪物属性!$GZ92)))*(新怪物属性!$HA92+4)
+IF($HB92=0,0,INDEX(战宠!Q$15:Q$27,新怪物属性!$HB$3)*(INDEX(战宠!$U$7:$Y$10,1,新怪物属性!$HB92)))*(新怪物属性!$HC92+4)
+IF($HD92=0,0,INDEX(战宠!Q$15:Q$27,新怪物属性!$HD$3)*(INDEX(战宠!$U$7:$Y$10,1,新怪物属性!$HD92)))*(新怪物属性!$HE92+4)
+IF($HF92=0,0,INDEX(战宠!Q$15:Q$27,新怪物属性!$HF$3)*(INDEX(战宠!$U$7:$Y$10,1,新怪物属性!$HF92)))*(新怪物属性!$HG92+4)
+IF($HH92=0,0,INDEX(战宠!Q$15:Q$27,新怪物属性!$HH$3)*(INDEX(战宠!$U$7:$Y$10,1,新怪物属性!$HH92)))*(新怪物属性!$HI92+4)
+IF($HJ92=0,0,INDEX(战宠!Q$15:Q$27,新怪物属性!$HJ$3)*(INDEX(战宠!$U$7:$Y$10,1,新怪物属性!$HJ92)))*(新怪物属性!$HK92+4)
+IF($HL92=0,0,INDEX(战宠!Q$15:Q$27,新怪物属性!$HL$3)*(INDEX(战宠!$U$7:$Y$10,1,新怪物属性!$HL92)))*(新怪物属性!$HM92+4)
+IF($HN92=0,0,INDEX(战宠!Q$15:Q$27,新怪物属性!$HN$3)*(INDEX(战宠!$U$7:$Y$10,1,新怪物属性!$HN92)))*(新怪物属性!$HO92+4)
+IF($HP92=0,0,INDEX(战宠!Q$15:Q$27,新怪物属性!$HP$3)*(INDEX(战宠!$U$7:$Y$10,1,新怪物属性!$HP92)))*(新怪物属性!$HQ92+4)
+IF($HR92=0,0,INDEX(战宠!Q$15:Q$27,新怪物属性!$HR$3)*(INDEX(战宠!$U$7:$Y$10,1,新怪物属性!$HR92)))*(新怪物属性!$HS92+4)
+IF($HT92=0,0,INDEX(战宠!Q$15:Q$27,新怪物属性!$HT$3)*(INDEX(战宠!$U$7:$Y$10,1,新怪物属性!$HT92)))*(新怪物属性!$HU92+4)</f>
        <v>1692000</v>
      </c>
      <c r="ID92" s="14">
        <f>IF($GV92=0,0,INDEX(战宠!R$15:R$27,新怪物属性!$GV$3)*(INDEX(战宠!$U$7:$Y$10,1,新怪物属性!$GV92)))*(新怪物属性!$GW92+4)
+IF($GX92=0,0,INDEX(战宠!R$15:R$27,新怪物属性!$GX$3)*(INDEX(战宠!$U$7:$Y$10,1,新怪物属性!$GX92)))*(新怪物属性!$GY92+4)
+IF($GZ92=0,0,INDEX(战宠!R$15:R$27,新怪物属性!$GZ$3)*(INDEX(战宠!$U$7:$Y$10,1,新怪物属性!$GZ92)))*(新怪物属性!$HA92+4)
+IF($HB92=0,0,INDEX(战宠!R$15:R$27,新怪物属性!$HB$3)*(INDEX(战宠!$U$7:$Y$10,1,新怪物属性!$HB92)))*(新怪物属性!$HC92+4)
+IF($HD92=0,0,INDEX(战宠!R$15:R$27,新怪物属性!$HD$3)*(INDEX(战宠!$U$7:$Y$10,1,新怪物属性!$HD92)))*(新怪物属性!$HE92+4)
+IF($HF92=0,0,INDEX(战宠!R$15:R$27,新怪物属性!$HF$3)*(INDEX(战宠!$U$7:$Y$10,1,新怪物属性!$HF92)))*(新怪物属性!$HG92+4)
+IF($HH92=0,0,INDEX(战宠!R$15:R$27,新怪物属性!$HH$3)*(INDEX(战宠!$U$7:$Y$10,1,新怪物属性!$HH92)))*(新怪物属性!$HI92+4)
+IF($HJ92=0,0,INDEX(战宠!R$15:R$27,新怪物属性!$HJ$3)*(INDEX(战宠!$U$7:$Y$10,1,新怪物属性!$HJ92)))*(新怪物属性!$HK92+4)
+IF($HL92=0,0,INDEX(战宠!R$15:R$27,新怪物属性!$HL$3)*(INDEX(战宠!$U$7:$Y$10,1,新怪物属性!$HL92)))*(新怪物属性!$HM92+4)
+IF($HN92=0,0,INDEX(战宠!R$15:R$27,新怪物属性!$HN$3)*(INDEX(战宠!$U$7:$Y$10,1,新怪物属性!$HN92)))*(新怪物属性!$HO92+4)
+IF($HP92=0,0,INDEX(战宠!R$15:R$27,新怪物属性!$HP$3)*(INDEX(战宠!$U$7:$Y$10,1,新怪物属性!$HP92)))*(新怪物属性!$HQ92+4)
+IF($HR92=0,0,INDEX(战宠!R$15:R$27,新怪物属性!$HR$3)*(INDEX(战宠!$U$7:$Y$10,1,新怪物属性!$HR92)))*(新怪物属性!$HS92+4)
+IF($HT92=0,0,INDEX(战宠!R$15:R$27,新怪物属性!$HT$3)*(INDEX(战宠!$U$7:$Y$10,1,新怪物属性!$HT92)))*(新怪物属性!$HU92+4)</f>
        <v>137000</v>
      </c>
      <c r="IE92" s="14">
        <f>IF($GV92=0,0,INDEX(战宠!S$15:S$27,新怪物属性!$GV$3)*(INDEX(战宠!$U$7:$Y$10,1,新怪物属性!$GV92)))*(新怪物属性!$GW92+4)
+IF($GX92=0,0,INDEX(战宠!S$15:S$27,新怪物属性!$GX$3)*(INDEX(战宠!$U$7:$Y$10,1,新怪物属性!$GX92)))*(新怪物属性!$GY92+4)
+IF($GZ92=0,0,INDEX(战宠!S$15:S$27,新怪物属性!$GZ$3)*(INDEX(战宠!$U$7:$Y$10,1,新怪物属性!$GZ92)))*(新怪物属性!$HA92+4)
+IF($HB92=0,0,INDEX(战宠!S$15:S$27,新怪物属性!$HB$3)*(INDEX(战宠!$U$7:$Y$10,1,新怪物属性!$HB92)))*(新怪物属性!$HC92+4)
+IF($HD92=0,0,INDEX(战宠!S$15:S$27,新怪物属性!$HD$3)*(INDEX(战宠!$U$7:$Y$10,1,新怪物属性!$HD92)))*(新怪物属性!$HE92+4)
+IF($HF92=0,0,INDEX(战宠!S$15:S$27,新怪物属性!$HF$3)*(INDEX(战宠!$U$7:$Y$10,1,新怪物属性!$HF92)))*(新怪物属性!$HG92+4)
+IF($HH92=0,0,INDEX(战宠!S$15:S$27,新怪物属性!$HH$3)*(INDEX(战宠!$U$7:$Y$10,1,新怪物属性!$HH92)))*(新怪物属性!$HI92+4)
+IF($HJ92=0,0,INDEX(战宠!S$15:S$27,新怪物属性!$HJ$3)*(INDEX(战宠!$U$7:$Y$10,1,新怪物属性!$HJ92)))*(新怪物属性!$HK92+4)
+IF($HL92=0,0,INDEX(战宠!S$15:S$27,新怪物属性!$HL$3)*(INDEX(战宠!$U$7:$Y$10,1,新怪物属性!$HL92)))*(新怪物属性!$HM92+4)
+IF($HN92=0,0,INDEX(战宠!S$15:S$27,新怪物属性!$HN$3)*(INDEX(战宠!$U$7:$Y$10,1,新怪物属性!$HN92)))*(新怪物属性!$HO92+4)
+IF($HP92=0,0,INDEX(战宠!S$15:S$27,新怪物属性!$HP$3)*(INDEX(战宠!$U$7:$Y$10,1,新怪物属性!$HP92)))*(新怪物属性!$HQ92+4)
+IF($HR92=0,0,INDEX(战宠!S$15:S$27,新怪物属性!$HR$3)*(INDEX(战宠!$U$7:$Y$10,1,新怪物属性!$HR92)))*(新怪物属性!$HS92+4)
+IF($HT92=0,0,INDEX(战宠!S$15:S$27,新怪物属性!$HT$3)*(INDEX(战宠!$U$7:$Y$10,1,新怪物属性!$HT92)))*(新怪物属性!$HU92+4)</f>
        <v>3442000</v>
      </c>
      <c r="IF92" s="14">
        <f>IF($GV92=0,0,INDEX(战宠!T$15:T$27,新怪物属性!$GV$3)*(INDEX(战宠!$U$7:$Y$10,1,新怪物属性!$GV92)))*(新怪物属性!$GW92+4)
+IF($GX92=0,0,INDEX(战宠!T$15:T$27,新怪物属性!$GX$3)*(INDEX(战宠!$U$7:$Y$10,1,新怪物属性!$GX92)))*(新怪物属性!$GY92+4)
+IF($GZ92=0,0,INDEX(战宠!T$15:T$27,新怪物属性!$GZ$3)*(INDEX(战宠!$U$7:$Y$10,1,新怪物属性!$GZ92)))*(新怪物属性!$HA92+4)
+IF($HB92=0,0,INDEX(战宠!T$15:T$27,新怪物属性!$HB$3)*(INDEX(战宠!$U$7:$Y$10,1,新怪物属性!$HB92)))*(新怪物属性!$HC92+4)
+IF($HD92=0,0,INDEX(战宠!T$15:T$27,新怪物属性!$HD$3)*(INDEX(战宠!$U$7:$Y$10,1,新怪物属性!$HD92)))*(新怪物属性!$HE92+4)
+IF($HF92=0,0,INDEX(战宠!T$15:T$27,新怪物属性!$HF$3)*(INDEX(战宠!$U$7:$Y$10,1,新怪物属性!$HF92)))*(新怪物属性!$HG92+4)
+IF($HH92=0,0,INDEX(战宠!T$15:T$27,新怪物属性!$HH$3)*(INDEX(战宠!$U$7:$Y$10,1,新怪物属性!$HH92)))*(新怪物属性!$HI92+4)
+IF($HJ92=0,0,INDEX(战宠!T$15:T$27,新怪物属性!$HJ$3)*(INDEX(战宠!$U$7:$Y$10,1,新怪物属性!$HJ92)))*(新怪物属性!$HK92+4)
+IF($HL92=0,0,INDEX(战宠!T$15:T$27,新怪物属性!$HL$3)*(INDEX(战宠!$U$7:$Y$10,1,新怪物属性!$HL92)))*(新怪物属性!$HM92+4)
+IF($HN92=0,0,INDEX(战宠!T$15:T$27,新怪物属性!$HN$3)*(INDEX(战宠!$U$7:$Y$10,1,新怪物属性!$HN92)))*(新怪物属性!$HO92+4)
+IF($HP92=0,0,INDEX(战宠!T$15:T$27,新怪物属性!$HP$3)*(INDEX(战宠!$U$7:$Y$10,1,新怪物属性!$HP92)))*(新怪物属性!$HQ92+4)
+IF($HR92=0,0,INDEX(战宠!T$15:T$27,新怪物属性!$HR$3)*(INDEX(战宠!$U$7:$Y$10,1,新怪物属性!$HR92)))*(新怪物属性!$HS92+4)
+IF($HT92=0,0,INDEX(战宠!T$15:T$27,新怪物属性!$HT$3)*(INDEX(战宠!$U$7:$Y$10,1,新怪物属性!$HT92)))*(新怪物属性!$HU92+4)</f>
        <v>70150</v>
      </c>
      <c r="II92" s="14">
        <f>IF(HX92=0,0,INDEX(战宠!$D$15:$D$27,新怪物属性!HX92))</f>
        <v>0.3</v>
      </c>
      <c r="IJ92" s="14">
        <f>IF(HY92=0,0,INDEX(战宠!$D$15:$D$27,新怪物属性!HY92))</f>
        <v>0.2</v>
      </c>
      <c r="IM92" s="14">
        <f t="shared" si="189"/>
        <v>3984943</v>
      </c>
      <c r="IN92" s="14">
        <f t="shared" si="190"/>
        <v>3986915</v>
      </c>
      <c r="IO92" s="14">
        <f t="shared" si="191"/>
        <v>3989028</v>
      </c>
      <c r="IP92" s="14">
        <f t="shared" si="192"/>
        <v>3984943</v>
      </c>
      <c r="IQ92" s="14">
        <f t="shared" si="193"/>
        <v>3984943</v>
      </c>
      <c r="IR92" s="14">
        <f t="shared" si="145"/>
        <v>31211879</v>
      </c>
      <c r="IS92" s="14">
        <f t="shared" si="146"/>
        <v>1164678</v>
      </c>
      <c r="IT92" s="14">
        <f t="shared" si="147"/>
        <v>26678724</v>
      </c>
      <c r="IU92" s="14">
        <f t="shared" si="148"/>
        <v>640335</v>
      </c>
      <c r="IV92" s="28">
        <f t="shared" si="149"/>
        <v>40500</v>
      </c>
      <c r="IW92" s="28">
        <f t="shared" si="150"/>
        <v>38550</v>
      </c>
      <c r="IX92" s="28">
        <f t="shared" si="151"/>
        <v>40500</v>
      </c>
      <c r="IY92" s="28">
        <f t="shared" si="152"/>
        <v>38550</v>
      </c>
      <c r="IZ92" s="28">
        <f t="shared" si="153"/>
        <v>2.1116874999999999</v>
      </c>
      <c r="JA92" s="28">
        <f t="shared" si="154"/>
        <v>2.1116874999999999</v>
      </c>
      <c r="JB92" s="28">
        <f t="shared" si="155"/>
        <v>105</v>
      </c>
      <c r="JC92" s="28">
        <f t="shared" si="156"/>
        <v>87.5</v>
      </c>
      <c r="JD92" s="14">
        <f t="shared" si="157"/>
        <v>1</v>
      </c>
      <c r="JE92" s="14">
        <f t="shared" si="158"/>
        <v>1.6</v>
      </c>
      <c r="JF92" s="14">
        <f t="shared" si="159"/>
        <v>1.6</v>
      </c>
      <c r="JG92" s="18">
        <f t="shared" si="160"/>
        <v>2.3000000000000003</v>
      </c>
      <c r="JH92" s="18">
        <f t="shared" si="161"/>
        <v>1.75</v>
      </c>
      <c r="JI92" s="18">
        <f t="shared" si="162"/>
        <v>1.45</v>
      </c>
      <c r="JJ92" s="29">
        <f t="shared" si="194"/>
        <v>40650</v>
      </c>
      <c r="JK92" s="29">
        <f t="shared" si="194"/>
        <v>40950</v>
      </c>
      <c r="JL92" s="29">
        <f t="shared" si="194"/>
        <v>40950</v>
      </c>
      <c r="JM92" s="26">
        <f t="shared" si="163"/>
        <v>0.1</v>
      </c>
      <c r="JN92" s="26">
        <f t="shared" si="164"/>
        <v>0.1</v>
      </c>
      <c r="JO92" s="26">
        <f t="shared" si="165"/>
        <v>0.2</v>
      </c>
      <c r="JP92" s="14">
        <f t="shared" si="166"/>
        <v>3</v>
      </c>
      <c r="JQ92" s="14">
        <f t="shared" si="167"/>
        <v>4</v>
      </c>
      <c r="JR92" s="14">
        <f t="shared" si="168"/>
        <v>3</v>
      </c>
      <c r="JS92" s="14">
        <f t="shared" si="169"/>
        <v>11</v>
      </c>
      <c r="JT92" s="14">
        <f t="shared" si="170"/>
        <v>165</v>
      </c>
      <c r="JU92" s="14">
        <f t="shared" si="171"/>
        <v>275</v>
      </c>
      <c r="JV92">
        <v>88</v>
      </c>
      <c r="JW92" s="14">
        <f t="shared" si="195"/>
        <v>237775110.5</v>
      </c>
      <c r="JY92" s="14">
        <f t="shared" si="226"/>
        <v>2329356</v>
      </c>
      <c r="JZ92" s="14">
        <f t="shared" si="196"/>
        <v>2382516</v>
      </c>
      <c r="KA92" s="29">
        <f t="shared" si="197"/>
        <v>37008</v>
      </c>
      <c r="KB92" s="29">
        <f t="shared" si="198"/>
        <v>26527</v>
      </c>
      <c r="KC92" s="29">
        <f t="shared" si="199"/>
        <v>30112</v>
      </c>
      <c r="KD92" s="29">
        <f t="shared" si="200"/>
        <v>34380</v>
      </c>
      <c r="KE92" s="14">
        <f t="shared" si="224"/>
        <v>2.1116874999999999</v>
      </c>
      <c r="KF92" s="14">
        <f t="shared" si="225"/>
        <v>2.1116874999999999</v>
      </c>
      <c r="KG92" s="14">
        <f t="shared" si="201"/>
        <v>1992441.1492776887</v>
      </c>
      <c r="KH92" s="26">
        <f t="shared" si="172"/>
        <v>0.44376104890984081</v>
      </c>
      <c r="KI92" s="26">
        <f t="shared" si="173"/>
        <v>0.62505286787910341</v>
      </c>
      <c r="KJ92" s="29">
        <f t="shared" si="202"/>
        <v>561389</v>
      </c>
      <c r="KK92" s="29">
        <f t="shared" si="203"/>
        <v>2052453</v>
      </c>
      <c r="KL92" s="29">
        <f t="shared" si="204"/>
        <v>2269783</v>
      </c>
      <c r="KM92" s="23">
        <f t="shared" si="205"/>
        <v>1347334</v>
      </c>
      <c r="KN92" s="23">
        <f t="shared" si="206"/>
        <v>683430</v>
      </c>
      <c r="KO92" s="26">
        <f t="shared" si="174"/>
        <v>0.52753151186536151</v>
      </c>
      <c r="KP92" s="26">
        <f t="shared" si="175"/>
        <v>0.53413315963664521</v>
      </c>
      <c r="KQ92" s="26">
        <f t="shared" si="176"/>
        <v>0.63413315963664529</v>
      </c>
      <c r="KR92" s="26">
        <f t="shared" si="207"/>
        <v>0.12753151186536149</v>
      </c>
      <c r="KS92" s="26">
        <v>0.1</v>
      </c>
      <c r="KT92" s="29">
        <f t="shared" si="177"/>
        <v>1.8000000000000003</v>
      </c>
      <c r="KU92" s="29">
        <f t="shared" si="178"/>
        <v>3.5516879093021618</v>
      </c>
      <c r="KV92" s="29">
        <f t="shared" si="179"/>
        <v>3.2211252728681083</v>
      </c>
      <c r="KW92" s="29">
        <f t="shared" si="180"/>
        <v>5052501</v>
      </c>
      <c r="KX92" s="29">
        <f t="shared" si="181"/>
        <v>4859781.6696739662</v>
      </c>
      <c r="KY92" s="29">
        <f t="shared" si="182"/>
        <v>3655627.6926131966</v>
      </c>
      <c r="KZ92" s="29">
        <f t="shared" si="183"/>
        <v>26383907</v>
      </c>
      <c r="LA92" s="14">
        <f t="shared" si="184"/>
        <v>13567910.359999999</v>
      </c>
      <c r="LE92" s="14">
        <v>1</v>
      </c>
      <c r="LF92" s="14">
        <v>1</v>
      </c>
      <c r="LG92" s="14">
        <v>480</v>
      </c>
      <c r="LH92" s="14">
        <v>80</v>
      </c>
      <c r="LI92" s="14">
        <v>60</v>
      </c>
      <c r="LJ92" s="14">
        <v>60</v>
      </c>
      <c r="LK92" s="14">
        <v>60</v>
      </c>
      <c r="LL92" s="23">
        <f t="shared" si="208"/>
        <v>1910581247</v>
      </c>
      <c r="LM92" s="23">
        <f t="shared" si="209"/>
        <v>2</v>
      </c>
      <c r="LN92" s="23">
        <f t="shared" si="210"/>
        <v>1910.58</v>
      </c>
      <c r="LO92" s="14">
        <v>1</v>
      </c>
      <c r="LP92" s="14">
        <v>1</v>
      </c>
      <c r="LQ92" s="14">
        <v>240</v>
      </c>
      <c r="LR92" s="14">
        <v>35</v>
      </c>
      <c r="LS92" s="14">
        <v>22</v>
      </c>
      <c r="LT92" s="14">
        <v>30</v>
      </c>
      <c r="LU92" s="14">
        <v>30</v>
      </c>
      <c r="LV92" s="23">
        <f t="shared" si="211"/>
        <v>1001275312</v>
      </c>
      <c r="LW92" s="23">
        <f t="shared" si="212"/>
        <v>2</v>
      </c>
      <c r="LX92" s="23">
        <f t="shared" si="213"/>
        <v>1001.28</v>
      </c>
      <c r="MB92">
        <f t="shared" si="185"/>
        <v>1.8215443134569402</v>
      </c>
      <c r="MC92">
        <f t="shared" si="186"/>
        <v>3.8465323574231025</v>
      </c>
      <c r="ME92" s="14">
        <v>10</v>
      </c>
      <c r="MF92" s="14">
        <v>2</v>
      </c>
      <c r="MG92" s="14">
        <v>1.5</v>
      </c>
      <c r="MH92" s="23">
        <f t="shared" si="187"/>
        <v>50978966</v>
      </c>
      <c r="MI92" s="23">
        <f t="shared" si="214"/>
        <v>1</v>
      </c>
      <c r="MJ92" s="23">
        <f t="shared" si="215"/>
        <v>50978.97</v>
      </c>
      <c r="MK92" s="14">
        <v>30</v>
      </c>
      <c r="ML92" s="14">
        <v>6</v>
      </c>
      <c r="MM92" s="14">
        <v>4</v>
      </c>
      <c r="MN92" s="23">
        <f t="shared" si="188"/>
        <v>147087896</v>
      </c>
      <c r="MO92" s="23">
        <f t="shared" si="216"/>
        <v>1</v>
      </c>
      <c r="MP92" s="23">
        <f t="shared" si="217"/>
        <v>147087.9</v>
      </c>
      <c r="MR92" s="23">
        <f t="shared" si="218"/>
        <v>196117195</v>
      </c>
      <c r="MS92" s="23">
        <f t="shared" si="219"/>
        <v>1</v>
      </c>
      <c r="MT92" s="23">
        <f t="shared" si="220"/>
        <v>196117.2</v>
      </c>
      <c r="MU92" s="23">
        <f t="shared" si="221"/>
        <v>76468449</v>
      </c>
      <c r="MV92" s="23">
        <f t="shared" si="222"/>
        <v>1</v>
      </c>
      <c r="MW92" s="23">
        <f t="shared" si="223"/>
        <v>76468.45</v>
      </c>
    </row>
    <row r="93" spans="1:361" ht="16.5" x14ac:dyDescent="0.2">
      <c r="C93" s="14">
        <v>21</v>
      </c>
      <c r="D93" s="14">
        <v>600</v>
      </c>
      <c r="E93" s="14"/>
      <c r="F93" s="14"/>
      <c r="G93" s="14">
        <v>600</v>
      </c>
      <c r="H93" s="14">
        <v>600</v>
      </c>
      <c r="I93" s="14">
        <v>600</v>
      </c>
      <c r="J93" s="14">
        <v>11</v>
      </c>
      <c r="K93" s="14">
        <v>10</v>
      </c>
      <c r="L93" s="14">
        <v>10</v>
      </c>
      <c r="M93" s="14">
        <v>7</v>
      </c>
      <c r="N93" s="14">
        <v>6</v>
      </c>
      <c r="O93" s="14">
        <v>6</v>
      </c>
      <c r="P93" s="14">
        <v>10</v>
      </c>
      <c r="Q93" s="14">
        <v>10</v>
      </c>
      <c r="R93" s="14">
        <v>10</v>
      </c>
      <c r="S93" s="14">
        <v>10</v>
      </c>
      <c r="T93" s="14">
        <v>10</v>
      </c>
      <c r="U93" s="14">
        <v>10</v>
      </c>
      <c r="V93" s="14">
        <v>9</v>
      </c>
      <c r="W93" s="14">
        <v>9</v>
      </c>
      <c r="X93" s="14">
        <v>600</v>
      </c>
      <c r="Y93" s="14">
        <v>600</v>
      </c>
      <c r="Z93" s="14">
        <v>600</v>
      </c>
      <c r="AA93" s="14">
        <v>600</v>
      </c>
      <c r="AB93" s="14">
        <v>600</v>
      </c>
      <c r="AC93" s="14">
        <v>600</v>
      </c>
      <c r="AD93" s="14">
        <v>600</v>
      </c>
      <c r="AE93" s="14">
        <v>600</v>
      </c>
      <c r="AF93" s="14">
        <v>72</v>
      </c>
      <c r="AG93" s="14">
        <v>70</v>
      </c>
      <c r="AH93" s="14">
        <v>70</v>
      </c>
      <c r="AI93" s="14">
        <v>70</v>
      </c>
      <c r="AJ93" s="14">
        <v>70</v>
      </c>
      <c r="AK93" s="14">
        <v>70</v>
      </c>
      <c r="AL93" s="14">
        <v>70</v>
      </c>
      <c r="AM93" s="14">
        <v>70</v>
      </c>
      <c r="AN93" s="14">
        <v>5</v>
      </c>
      <c r="AO93" s="14">
        <v>5</v>
      </c>
      <c r="AP93" s="14">
        <v>5</v>
      </c>
      <c r="AQ93" s="14">
        <v>5</v>
      </c>
      <c r="AR93" s="14">
        <v>5</v>
      </c>
      <c r="AS93" s="14">
        <v>0</v>
      </c>
      <c r="AT93" s="14">
        <v>0</v>
      </c>
      <c r="AU93" s="14">
        <v>0</v>
      </c>
      <c r="AV93" s="14">
        <v>0</v>
      </c>
      <c r="AW93" s="14">
        <v>3</v>
      </c>
      <c r="AX93" s="14">
        <v>3</v>
      </c>
      <c r="AY93" s="14">
        <v>0</v>
      </c>
      <c r="AZ93" s="14">
        <v>0</v>
      </c>
      <c r="BA93" s="14">
        <v>20</v>
      </c>
      <c r="BF93" s="14">
        <f>ROUND((INDEX(新战舰养成!S$6:S$18,新怪物属性!$J93+1)+INDEX(新战舰养成!D$6:D$18,新怪物属性!$J93+1)*(新怪物属性!$G93-1))*INDEX(战舰突破!$D$6:$D$18,新怪物属性!$M93+1),0)</f>
        <v>453127</v>
      </c>
      <c r="BG93" s="14">
        <f>ROUND((INDEX(新战舰养成!T$6:T$18,新怪物属性!$J93+1)+INDEX(新战舰养成!E$6:E$18,新怪物属性!$J93+1)*(新怪物属性!$G93-1))*INDEX(战舰突破!$D$6:$D$18,新怪物属性!$M93+1),0)</f>
        <v>3624904</v>
      </c>
      <c r="BH93" s="14">
        <f>ROUND((INDEX(新战舰养成!U$6:U$18,新怪物属性!$J93+1)+INDEX(新战舰养成!F$6:F$18,新怪物属性!$J93+1)*(新怪物属性!$G93-1))*INDEX(战舰突破!$D$6:$D$18,新怪物属性!$M93+1),0)</f>
        <v>226714</v>
      </c>
      <c r="BI93" s="14">
        <f>ROUND((INDEX(新战舰养成!V$6:V$18,新怪物属性!$J93+1)+INDEX(新战舰养成!G$6:G$18,新怪物属性!$J93+1)*(新怪物属性!$G93-1))*INDEX(战舰突破!$D$6:$D$18,新怪物属性!$M93+1),0)</f>
        <v>570</v>
      </c>
      <c r="BJ93" s="14">
        <f>ROUND((INDEX(新战舰养成!W$6:W$18,新怪物属性!$J93+1)+INDEX(新战舰养成!H$6:H$18,新怪物属性!$J93+1)*(新怪物属性!$G93-1))*INDEX(战舰突破!$D$6:$D$18,新怪物属性!$M93+1),0)</f>
        <v>8</v>
      </c>
      <c r="BL93" s="14">
        <f>IF($H93&gt;0,ROUND((INDEX(新战舰养成!X$6:X$18,新怪物属性!$K93+1)+INDEX(新战舰养成!I$6:I$18,新怪物属性!$K93+1)*(新怪物属性!$H93-1))*INDEX(战舰突破!$D$6:$D$18,新怪物属性!$N93+1),0),0)</f>
        <v>313019</v>
      </c>
      <c r="BM93" s="14">
        <f>IF($H93&gt;0,ROUND((INDEX(新战舰养成!Y$6:Y$18,新怪物属性!$K93+1)+INDEX(新战舰养成!J$6:J$18,新怪物属性!$K93+1)*(新怪物属性!$H93-1))*INDEX(战舰突破!$D$6:$D$18,新怪物属性!$N93+1),0),0)</f>
        <v>0</v>
      </c>
      <c r="BN93" s="14">
        <f>IF($H93&gt;0,ROUND((INDEX(新战舰养成!Z$6:Z$18,新怪物属性!$K93+1)+INDEX(新战舰养成!K$6:K$18,新怪物属性!$K93+1)*(新怪物属性!$H93-1))*INDEX(战舰突破!$D$6:$D$18,新怪物属性!$N93+1),0),0)</f>
        <v>0</v>
      </c>
      <c r="BO93" s="14">
        <f>IF($H93&gt;0,ROUND((INDEX(新战舰养成!AA$6:AA$18,新怪物属性!$K93+1)+INDEX(新战舰养成!L$6:L$18,新怪物属性!$K93+1)*(新怪物属性!$H93-1))*INDEX(战舰突破!$D$6:$D$18,新怪物属性!$N93+1),0),0)</f>
        <v>3125290</v>
      </c>
      <c r="BP93" s="14">
        <f>IF($H93&gt;0,ROUND((INDEX(新战舰养成!AB$6:AB$18,新怪物属性!$K93+1)+INDEX(新战舰养成!M$6:M$18,新怪物属性!$K93+1)*(新怪物属性!$H93-1))*INDEX(战舰突破!$D$6:$D$18,新怪物属性!$N93+1),0),0)</f>
        <v>62377</v>
      </c>
      <c r="BR93" s="14">
        <f>IF($I93&gt;0,ROUND((INDEX(新战舰养成!AC$6:AC$18,新怪物属性!$L93+1)+INDEX(新战舰养成!I$6:I$18,新怪物属性!$L93+1)*(新怪物属性!$I93-1))*INDEX(战舰突破!$D$6:$D$18,新怪物属性!$O93+1),0),0)</f>
        <v>313544</v>
      </c>
      <c r="BS93" s="14">
        <f>IF($I93&gt;0,ROUND((INDEX(新战舰养成!AD$6:AD$18,新怪物属性!$L93+1)+INDEX(新战舰养成!J$6:J$18,新怪物属性!$L93+1)*(新怪物属性!$I93-1))*INDEX(战舰突破!$D$6:$D$18,新怪物属性!$O93+1),0),0)</f>
        <v>0</v>
      </c>
      <c r="BT93" s="14">
        <f>IF($I93&gt;0,ROUND((INDEX(新战舰养成!AE$6:AE$18,新怪物属性!$L93+1)+INDEX(新战舰养成!K$6:K$18,新怪物属性!$L93+1)*(新怪物属性!$I93-1))*INDEX(战舰突破!$D$6:$D$18,新怪物属性!$O93+1),0),0)</f>
        <v>0</v>
      </c>
      <c r="BU93" s="14">
        <f>IF($I93&gt;0,ROUND((INDEX(新战舰养成!AF$6:AF$18,新怪物属性!$L93+1)+INDEX(新战舰养成!L$6:L$18,新怪物属性!$L93+1)*(新怪物属性!$I93-1))*INDEX(战舰突破!$D$6:$D$18,新怪物属性!$O93+1),0),0)</f>
        <v>2034533</v>
      </c>
      <c r="BV93" s="14">
        <f>IF($I93&gt;0,ROUND((INDEX(新战舰养成!AG$6:AG$18,新怪物属性!$L93+1)+INDEX(新战舰养成!M$6:M$18,新怪物属性!$L93+1)*(新怪物属性!$I93-1))*INDEX(战舰突破!$D$6:$D$18,新怪物属性!$O93+1),0),0)</f>
        <v>84581</v>
      </c>
      <c r="BY93" s="14">
        <f>(INDEX(装备数值!$C$13:$G$116,新怪物属性!$P95*8+1,BY$2)+INDEX(装备数值!$C$13:$G$116,新怪物属性!$Q95*8+2,BY$2)+INDEX(装备数值!$C$13:$G$116,新怪物属性!$S95*8+3,BY$2)+INDEX(装备数值!$C$13:$G$116,新怪物属性!$R95*8+4,BY$2)+INDEX(装备数值!$C$13:$G$116,新怪物属性!$T95*8+5,BY$2)+INDEX(装备数值!$C$13:$G$116,新怪物属性!$U95*8+6,BY$2)+INDEX(装备数值!$C$13:$G$116,新怪物属性!$V95*8+7,BY$2)+INDEX(装备数值!$C$13:$G$116,新怪物属性!$W95*8+8,BY$2))</f>
        <v>80000</v>
      </c>
      <c r="BZ93" s="14">
        <f>(INDEX(装备数值!$C$13:$G$116,新怪物属性!$P95*8+1,BZ$2)+INDEX(装备数值!$C$13:$G$116,新怪物属性!$Q95*8+2,BZ$2)+INDEX(装备数值!$C$13:$G$116,新怪物属性!$S95*8+3,BZ$2)+INDEX(装备数值!$C$13:$G$116,新怪物属性!$R95*8+4,BZ$2)+INDEX(装备数值!$C$13:$G$116,新怪物属性!$T95*8+5,BZ$2)+INDEX(装备数值!$C$13:$G$116,新怪物属性!$U95*8+6,BZ$2)+INDEX(装备数值!$C$13:$G$116,新怪物属性!$V95*8+7,BZ$2)+INDEX(装备数值!$C$13:$G$116,新怪物属性!$W95*8+8,BZ$2))</f>
        <v>600000</v>
      </c>
      <c r="CA93" s="14">
        <f>(INDEX(装备数值!$C$13:$G$116,新怪物属性!$P95*8+1,CA$2)+INDEX(装备数值!$C$13:$G$116,新怪物属性!$Q95*8+2,CA$2)+INDEX(装备数值!$C$13:$G$116,新怪物属性!$S95*8+3,CA$2)+INDEX(装备数值!$C$13:$G$116,新怪物属性!$R95*8+4,CA$2)+INDEX(装备数值!$C$13:$G$116,新怪物属性!$T95*8+5,CA$2)+INDEX(装备数值!$C$13:$G$116,新怪物属性!$U95*8+6,CA$2)+INDEX(装备数值!$C$13:$G$116,新怪物属性!$V95*8+7,CA$2)+INDEX(装备数值!$C$13:$G$116,新怪物属性!$W95*8+8,CA$2))</f>
        <v>40000</v>
      </c>
      <c r="CB93" s="14">
        <f>(INDEX(装备数值!$C$13:$G$116,新怪物属性!$P95*8+1,CB$2)+INDEX(装备数值!$C$13:$G$116,新怪物属性!$Q95*8+2,CB$2)+INDEX(装备数值!$C$13:$G$116,新怪物属性!$S95*8+3,CB$2)+INDEX(装备数值!$C$13:$G$116,新怪物属性!$R95*8+4,CB$2)+INDEX(装备数值!$C$13:$G$116,新怪物属性!$T95*8+5,CB$2)+INDEX(装备数值!$C$13:$G$116,新怪物属性!$U95*8+6,CB$2)+INDEX(装备数值!$C$13:$G$116,新怪物属性!$V95*8+7,CB$2)+INDEX(装备数值!$C$13:$G$116,新怪物属性!$W95*8+8,CB$2))</f>
        <v>800000</v>
      </c>
      <c r="CC93" s="14">
        <f>(INDEX(装备数值!$C$13:$G$116,新怪物属性!$P95*8+1,CC$2)+INDEX(装备数值!$C$13:$G$116,新怪物属性!$Q95*8+2,CC$2)+INDEX(装备数值!$C$13:$G$116,新怪物属性!$S95*8+3,CC$2)+INDEX(装备数值!$C$13:$G$116,新怪物属性!$R95*8+4,CC$2)+INDEX(装备数值!$C$13:$G$116,新怪物属性!$T95*8+5,CC$2)+INDEX(装备数值!$C$13:$G$116,新怪物属性!$U95*8+6,CC$2)+INDEX(装备数值!$C$13:$G$116,新怪物属性!$V95*8+7,CC$2)+INDEX(装备数值!$C$13:$G$116,新怪物属性!$W95*8+8,CC$2))</f>
        <v>15750</v>
      </c>
      <c r="CF93" s="14">
        <f t="shared" si="143"/>
        <v>4</v>
      </c>
      <c r="CG93" s="14">
        <f t="shared" si="227"/>
        <v>4</v>
      </c>
      <c r="CH93" s="14">
        <f t="shared" si="227"/>
        <v>4</v>
      </c>
      <c r="CI93" s="14">
        <f t="shared" si="227"/>
        <v>4</v>
      </c>
      <c r="CJ93" s="14">
        <f t="shared" si="227"/>
        <v>4</v>
      </c>
      <c r="CK93" s="14">
        <f t="shared" si="227"/>
        <v>4</v>
      </c>
      <c r="CL93" s="14">
        <f t="shared" si="227"/>
        <v>4</v>
      </c>
      <c r="CM93" s="14">
        <f t="shared" si="227"/>
        <v>4</v>
      </c>
      <c r="CN93" s="14">
        <f t="shared" si="227"/>
        <v>4</v>
      </c>
      <c r="CO93" s="14">
        <f t="shared" si="227"/>
        <v>3</v>
      </c>
      <c r="CP93" s="14">
        <f t="shared" si="227"/>
        <v>0</v>
      </c>
      <c r="CQ93" s="14">
        <f t="shared" si="227"/>
        <v>0</v>
      </c>
      <c r="CR93" s="14">
        <f t="shared" si="227"/>
        <v>0</v>
      </c>
      <c r="CS93" s="14">
        <f>SUMIFS(装备数值!BL$50:BL$101,装备数值!$BG$50:$BG$101,"="&amp;新怪物属性!$CF$2,装备数值!$BH$50:$BH$101,"&lt;="&amp;新怪物属性!$CF93)+SUMIFS(装备数值!BL$50:BL$101,装备数值!$BG$50:$BG$101,"="&amp;新怪物属性!$CG$2,装备数值!$BH$50:$BH$101,"&lt;="&amp;新怪物属性!$CG93)+SUMIFS(装备数值!BL$50:BL$101,装备数值!$BG$50:$BG$101,"="&amp;新怪物属性!$CH$2,装备数值!$BH$50:$BH$101,"&lt;="&amp;新怪物属性!$CH93)+SUMIFS(装备数值!BL$50:BL$101,装备数值!$BG$50:$BG$101,"="&amp;新怪物属性!$CI$2,装备数值!$BH$50:$BH$101,"&lt;="&amp;新怪物属性!$CI93)+SUMIFS(装备数值!BL$50:BL$101,装备数值!$BG$50:$BG$101,"="&amp;新怪物属性!$CJ$2,装备数值!$BH$50:$BH$101,"&lt;="&amp;新怪物属性!$CJ93)+SUMIFS(装备数值!BL$50:BL$101,装备数值!$BG$50:$BG$101,"="&amp;新怪物属性!$CK$2,装备数值!$BH$50:$BH$101,"&lt;="&amp;新怪物属性!$CK93)+SUMIFS(装备数值!BL$50:BL$101,装备数值!$BG$50:$BG$101,"="&amp;新怪物属性!$CL$2,装备数值!$BH$50:$BH$101,"&lt;="&amp;新怪物属性!$CL93)+SUMIFS(装备数值!BL$50:BL$101,装备数值!$BG$50:$BG$101,"="&amp;新怪物属性!$CM$2,装备数值!$BH$50:$BH$101,"&lt;="&amp;新怪物属性!$CM93)+SUMIFS(装备数值!BL$50:BL$101,装备数值!$BG$50:$BG$101,"="&amp;新怪物属性!$CN$2,装备数值!$BH$50:$BH$101,"&lt;="&amp;新怪物属性!$CN93)+SUMIFS(装备数值!BL$50:BL$101,装备数值!$BG$50:$BG$101,"="&amp;新怪物属性!$CO$2,装备数值!$BH$50:$BH$101,"&lt;="&amp;新怪物属性!$CO93)+SUMIFS(装备数值!BL$50:BL$101,装备数值!$BG$50:$BG$101,"="&amp;新怪物属性!$CP$2,装备数值!$BH$50:$BH$101,"&lt;="&amp;新怪物属性!$CP93)+SUMIFS(装备数值!BL$50:BL$101,装备数值!$BG$50:$BG$101,"="&amp;新怪物属性!$CQ$2,装备数值!$BH$50:$BH$101,"&lt;="&amp;新怪物属性!$CQ93)+SUMIFS(装备数值!BL$50:BL$101,装备数值!$BG$50:$BG$101,"="&amp;新怪物属性!$CR$2,装备数值!$BH$50:$BH$101,"&lt;="&amp;新怪物属性!$CR93)</f>
        <v>160949</v>
      </c>
      <c r="CT93" s="14">
        <f>SUMIFS(装备数值!BM$50:BM$101,装备数值!$BG$50:$BG$101,"="&amp;新怪物属性!$CF$2,装备数值!$BH$50:$BH$101,"&lt;="&amp;新怪物属性!$CF93)+SUMIFS(装备数值!BM$50:BM$101,装备数值!$BG$50:$BG$101,"="&amp;新怪物属性!$CG$2,装备数值!$BH$50:$BH$101,"&lt;="&amp;新怪物属性!$CG93)+SUMIFS(装备数值!BM$50:BM$101,装备数值!$BG$50:$BG$101,"="&amp;新怪物属性!$CH$2,装备数值!$BH$50:$BH$101,"&lt;="&amp;新怪物属性!$CH93)+SUMIFS(装备数值!BM$50:BM$101,装备数值!$BG$50:$BG$101,"="&amp;新怪物属性!$CI$2,装备数值!$BH$50:$BH$101,"&lt;="&amp;新怪物属性!$CI93)+SUMIFS(装备数值!BM$50:BM$101,装备数值!$BG$50:$BG$101,"="&amp;新怪物属性!$CJ$2,装备数值!$BH$50:$BH$101,"&lt;="&amp;新怪物属性!$CJ93)+SUMIFS(装备数值!BM$50:BM$101,装备数值!$BG$50:$BG$101,"="&amp;新怪物属性!$CK$2,装备数值!$BH$50:$BH$101,"&lt;="&amp;新怪物属性!$CK93)+SUMIFS(装备数值!BM$50:BM$101,装备数值!$BG$50:$BG$101,"="&amp;新怪物属性!$CL$2,装备数值!$BH$50:$BH$101,"&lt;="&amp;新怪物属性!$CL93)+SUMIFS(装备数值!BM$50:BM$101,装备数值!$BG$50:$BG$101,"="&amp;新怪物属性!$CM$2,装备数值!$BH$50:$BH$101,"&lt;="&amp;新怪物属性!$CM93)+SUMIFS(装备数值!BM$50:BM$101,装备数值!$BG$50:$BG$101,"="&amp;新怪物属性!$CN$2,装备数值!$BH$50:$BH$101,"&lt;="&amp;新怪物属性!$CN93)+SUMIFS(装备数值!BM$50:BM$101,装备数值!$BG$50:$BG$101,"="&amp;新怪物属性!$CO$2,装备数值!$BH$50:$BH$101,"&lt;="&amp;新怪物属性!$CO93)+SUMIFS(装备数值!BM$50:BM$101,装备数值!$BG$50:$BG$101,"="&amp;新怪物属性!$CP$2,装备数值!$BH$50:$BH$101,"&lt;="&amp;新怪物属性!$CP93)+SUMIFS(装备数值!BM$50:BM$101,装备数值!$BG$50:$BG$101,"="&amp;新怪物属性!$CQ$2,装备数值!$BH$50:$BH$101,"&lt;="&amp;新怪物属性!$CQ93)+SUMIFS(装备数值!BM$50:BM$101,装备数值!$BG$50:$BG$101,"="&amp;新怪物属性!$CR$2,装备数值!$BH$50:$BH$101,"&lt;="&amp;新怪物属性!$CR93)</f>
        <v>1208699</v>
      </c>
      <c r="CU93" s="14">
        <f>SUMIFS(装备数值!BN$50:BN$101,装备数值!$BG$50:$BG$101,"="&amp;新怪物属性!$CF$2,装备数值!$BH$50:$BH$101,"&lt;="&amp;新怪物属性!$CF93)+SUMIFS(装备数值!BN$50:BN$101,装备数值!$BG$50:$BG$101,"="&amp;新怪物属性!$CG$2,装备数值!$BH$50:$BH$101,"&lt;="&amp;新怪物属性!$CG93)+SUMIFS(装备数值!BN$50:BN$101,装备数值!$BG$50:$BG$101,"="&amp;新怪物属性!$CH$2,装备数值!$BH$50:$BH$101,"&lt;="&amp;新怪物属性!$CH93)+SUMIFS(装备数值!BN$50:BN$101,装备数值!$BG$50:$BG$101,"="&amp;新怪物属性!$CI$2,装备数值!$BH$50:$BH$101,"&lt;="&amp;新怪物属性!$CI93)+SUMIFS(装备数值!BN$50:BN$101,装备数值!$BG$50:$BG$101,"="&amp;新怪物属性!$CJ$2,装备数值!$BH$50:$BH$101,"&lt;="&amp;新怪物属性!$CJ93)+SUMIFS(装备数值!BN$50:BN$101,装备数值!$BG$50:$BG$101,"="&amp;新怪物属性!$CK$2,装备数值!$BH$50:$BH$101,"&lt;="&amp;新怪物属性!$CK93)+SUMIFS(装备数值!BN$50:BN$101,装备数值!$BG$50:$BG$101,"="&amp;新怪物属性!$CL$2,装备数值!$BH$50:$BH$101,"&lt;="&amp;新怪物属性!$CL93)+SUMIFS(装备数值!BN$50:BN$101,装备数值!$BG$50:$BG$101,"="&amp;新怪物属性!$CM$2,装备数值!$BH$50:$BH$101,"&lt;="&amp;新怪物属性!$CM93)+SUMIFS(装备数值!BN$50:BN$101,装备数值!$BG$50:$BG$101,"="&amp;新怪物属性!$CN$2,装备数值!$BH$50:$BH$101,"&lt;="&amp;新怪物属性!$CN93)+SUMIFS(装备数值!BN$50:BN$101,装备数值!$BG$50:$BG$101,"="&amp;新怪物属性!$CO$2,装备数值!$BH$50:$BH$101,"&lt;="&amp;新怪物属性!$CO93)+SUMIFS(装备数值!BN$50:BN$101,装备数值!$BG$50:$BG$101,"="&amp;新怪物属性!$CP$2,装备数值!$BH$50:$BH$101,"&lt;="&amp;新怪物属性!$CP93)+SUMIFS(装备数值!BN$50:BN$101,装备数值!$BG$50:$BG$101,"="&amp;新怪物属性!$CQ$2,装备数值!$BH$50:$BH$101,"&lt;="&amp;新怪物属性!$CQ93)+SUMIFS(装备数值!BN$50:BN$101,装备数值!$BG$50:$BG$101,"="&amp;新怪物属性!$CR$2,装备数值!$BH$50:$BH$101,"&lt;="&amp;新怪物属性!$CR93)</f>
        <v>24100</v>
      </c>
      <c r="CV93" s="14">
        <f>SUMIFS(装备数值!BO$50:BO$101,装备数值!$BG$50:$BG$101,"="&amp;新怪物属性!$CF$2,装备数值!$BH$50:$BH$101,"&lt;="&amp;新怪物属性!$CF93)+SUMIFS(装备数值!BO$50:BO$101,装备数值!$BG$50:$BG$101,"="&amp;新怪物属性!$CG$2,装备数值!$BH$50:$BH$101,"&lt;="&amp;新怪物属性!$CG93)+SUMIFS(装备数值!BO$50:BO$101,装备数值!$BG$50:$BG$101,"="&amp;新怪物属性!$CH$2,装备数值!$BH$50:$BH$101,"&lt;="&amp;新怪物属性!$CH93)+SUMIFS(装备数值!BO$50:BO$101,装备数值!$BG$50:$BG$101,"="&amp;新怪物属性!$CI$2,装备数值!$BH$50:$BH$101,"&lt;="&amp;新怪物属性!$CI93)+SUMIFS(装备数值!BO$50:BO$101,装备数值!$BG$50:$BG$101,"="&amp;新怪物属性!$CJ$2,装备数值!$BH$50:$BH$101,"&lt;="&amp;新怪物属性!$CJ93)+SUMIFS(装备数值!BO$50:BO$101,装备数值!$BG$50:$BG$101,"="&amp;新怪物属性!$CK$2,装备数值!$BH$50:$BH$101,"&lt;="&amp;新怪物属性!$CK93)+SUMIFS(装备数值!BO$50:BO$101,装备数值!$BG$50:$BG$101,"="&amp;新怪物属性!$CL$2,装备数值!$BH$50:$BH$101,"&lt;="&amp;新怪物属性!$CL93)+SUMIFS(装备数值!BO$50:BO$101,装备数值!$BG$50:$BG$101,"="&amp;新怪物属性!$CM$2,装备数值!$BH$50:$BH$101,"&lt;="&amp;新怪物属性!$CM93)+SUMIFS(装备数值!BO$50:BO$101,装备数值!$BG$50:$BG$101,"="&amp;新怪物属性!$CN$2,装备数值!$BH$50:$BH$101,"&lt;="&amp;新怪物属性!$CN93)+SUMIFS(装备数值!BO$50:BO$101,装备数值!$BG$50:$BG$101,"="&amp;新怪物属性!$CO$2,装备数值!$BH$50:$BH$101,"&lt;="&amp;新怪物属性!$CO93)+SUMIFS(装备数值!BO$50:BO$101,装备数值!$BG$50:$BG$101,"="&amp;新怪物属性!$CP$2,装备数值!$BH$50:$BH$101,"&lt;="&amp;新怪物属性!$CP93)+SUMIFS(装备数值!BO$50:BO$101,装备数值!$BG$50:$BG$101,"="&amp;新怪物属性!$CQ$2,装备数值!$BH$50:$BH$101,"&lt;="&amp;新怪物属性!$CQ93)+SUMIFS(装备数值!BO$50:BO$101,装备数值!$BG$50:$BG$101,"="&amp;新怪物属性!$CR$2,装备数值!$BH$50:$BH$101,"&lt;="&amp;新怪物属性!$CR93)</f>
        <v>1955500</v>
      </c>
      <c r="CW93" s="14">
        <f>SUMIFS(装备数值!BP$50:BP$101,装备数值!$BG$50:$BG$101,"="&amp;新怪物属性!$CF$2,装备数值!$BH$50:$BH$101,"&lt;="&amp;新怪物属性!$CF93)+SUMIFS(装备数值!BP$50:BP$101,装备数值!$BG$50:$BG$101,"="&amp;新怪物属性!$CG$2,装备数值!$BH$50:$BH$101,"&lt;="&amp;新怪物属性!$CG93)+SUMIFS(装备数值!BP$50:BP$101,装备数值!$BG$50:$BG$101,"="&amp;新怪物属性!$CH$2,装备数值!$BH$50:$BH$101,"&lt;="&amp;新怪物属性!$CH93)+SUMIFS(装备数值!BP$50:BP$101,装备数值!$BG$50:$BG$101,"="&amp;新怪物属性!$CI$2,装备数值!$BH$50:$BH$101,"&lt;="&amp;新怪物属性!$CI93)+SUMIFS(装备数值!BP$50:BP$101,装备数值!$BG$50:$BG$101,"="&amp;新怪物属性!$CJ$2,装备数值!$BH$50:$BH$101,"&lt;="&amp;新怪物属性!$CJ93)+SUMIFS(装备数值!BP$50:BP$101,装备数值!$BG$50:$BG$101,"="&amp;新怪物属性!$CK$2,装备数值!$BH$50:$BH$101,"&lt;="&amp;新怪物属性!$CK93)+SUMIFS(装备数值!BP$50:BP$101,装备数值!$BG$50:$BG$101,"="&amp;新怪物属性!$CL$2,装备数值!$BH$50:$BH$101,"&lt;="&amp;新怪物属性!$CL93)+SUMIFS(装备数值!BP$50:BP$101,装备数值!$BG$50:$BG$101,"="&amp;新怪物属性!$CM$2,装备数值!$BH$50:$BH$101,"&lt;="&amp;新怪物属性!$CM93)+SUMIFS(装备数值!BP$50:BP$101,装备数值!$BG$50:$BG$101,"="&amp;新怪物属性!$CN$2,装备数值!$BH$50:$BH$101,"&lt;="&amp;新怪物属性!$CN93)+SUMIFS(装备数值!BP$50:BP$101,装备数值!$BG$50:$BG$101,"="&amp;新怪物属性!$CO$2,装备数值!$BH$50:$BH$101,"&lt;="&amp;新怪物属性!$CO93)+SUMIFS(装备数值!BP$50:BP$101,装备数值!$BG$50:$BG$101,"="&amp;新怪物属性!$CP$2,装备数值!$BH$50:$BH$101,"&lt;="&amp;新怪物属性!$CP93)+SUMIFS(装备数值!BP$50:BP$101,装备数值!$BG$50:$BG$101,"="&amp;新怪物属性!$CQ$2,装备数值!$BH$50:$BH$101,"&lt;="&amp;新怪物属性!$CQ93)+SUMIFS(装备数值!BP$50:BP$101,装备数值!$BG$50:$BG$101,"="&amp;新怪物属性!$CR$2,装备数值!$BH$50:$BH$101,"&lt;="&amp;新怪物属性!$CR93)</f>
        <v>38720</v>
      </c>
      <c r="CX93" s="14">
        <f>SUMIFS(装备数值!BQ$50:BQ$101,装备数值!$BG$50:$BG$101,"="&amp;新怪物属性!$CF$2,装备数值!$BH$50:$BH$101,"&lt;="&amp;新怪物属性!$CF93)+SUMIFS(装备数值!BQ$50:BQ$101,装备数值!$BG$50:$BG$101,"="&amp;新怪物属性!$CG$2,装备数值!$BH$50:$BH$101,"&lt;="&amp;新怪物属性!$CG93)+SUMIFS(装备数值!BQ$50:BQ$101,装备数值!$BG$50:$BG$101,"="&amp;新怪物属性!$CH$2,装备数值!$BH$50:$BH$101,"&lt;="&amp;新怪物属性!$CH93)+SUMIFS(装备数值!BQ$50:BQ$101,装备数值!$BG$50:$BG$101,"="&amp;新怪物属性!$CI$2,装备数值!$BH$50:$BH$101,"&lt;="&amp;新怪物属性!$CI93)+SUMIFS(装备数值!BQ$50:BQ$101,装备数值!$BG$50:$BG$101,"="&amp;新怪物属性!$CJ$2,装备数值!$BH$50:$BH$101,"&lt;="&amp;新怪物属性!$CJ93)+SUMIFS(装备数值!BQ$50:BQ$101,装备数值!$BG$50:$BG$101,"="&amp;新怪物属性!$CK$2,装备数值!$BH$50:$BH$101,"&lt;="&amp;新怪物属性!$CK93)+SUMIFS(装备数值!BQ$50:BQ$101,装备数值!$BG$50:$BG$101,"="&amp;新怪物属性!$CL$2,装备数值!$BH$50:$BH$101,"&lt;="&amp;新怪物属性!$CL93)+SUMIFS(装备数值!BQ$50:BQ$101,装备数值!$BG$50:$BG$101,"="&amp;新怪物属性!$CM$2,装备数值!$BH$50:$BH$101,"&lt;="&amp;新怪物属性!$CM93)+SUMIFS(装备数值!BQ$50:BQ$101,装备数值!$BG$50:$BG$101,"="&amp;新怪物属性!$CN$2,装备数值!$BH$50:$BH$101,"&lt;="&amp;新怪物属性!$CN93)+SUMIFS(装备数值!BQ$50:BQ$101,装备数值!$BG$50:$BG$101,"="&amp;新怪物属性!$CO$2,装备数值!$BH$50:$BH$101,"&lt;="&amp;新怪物属性!$CO93)+SUMIFS(装备数值!BQ$50:BQ$101,装备数值!$BG$50:$BG$101,"="&amp;新怪物属性!$CP$2,装备数值!$BH$50:$BH$101,"&lt;="&amp;新怪物属性!$CP93)+SUMIFS(装备数值!BQ$50:BQ$101,装备数值!$BG$50:$BG$101,"="&amp;新怪物属性!$CQ$2,装备数值!$BH$50:$BH$101,"&lt;="&amp;新怪物属性!$CQ93)+SUMIFS(装备数值!BQ$50:BQ$101,装备数值!$BG$50:$BG$101,"="&amp;新怪物属性!$CR$2,装备数值!$BH$50:$BH$101,"&lt;="&amp;新怪物属性!$CR93)</f>
        <v>1250</v>
      </c>
      <c r="CY93" s="14">
        <f>SUMIFS(装备数值!BR$50:BR$101,装备数值!$BG$50:$BG$101,"="&amp;新怪物属性!$CF$2,装备数值!$BH$50:$BH$101,"&lt;="&amp;新怪物属性!$CF93)+SUMIFS(装备数值!BR$50:BR$101,装备数值!$BG$50:$BG$101,"="&amp;新怪物属性!$CG$2,装备数值!$BH$50:$BH$101,"&lt;="&amp;新怪物属性!$CG93)+SUMIFS(装备数值!BR$50:BR$101,装备数值!$BG$50:$BG$101,"="&amp;新怪物属性!$CH$2,装备数值!$BH$50:$BH$101,"&lt;="&amp;新怪物属性!$CH93)+SUMIFS(装备数值!BR$50:BR$101,装备数值!$BG$50:$BG$101,"="&amp;新怪物属性!$CI$2,装备数值!$BH$50:$BH$101,"&lt;="&amp;新怪物属性!$CI93)+SUMIFS(装备数值!BR$50:BR$101,装备数值!$BG$50:$BG$101,"="&amp;新怪物属性!$CJ$2,装备数值!$BH$50:$BH$101,"&lt;="&amp;新怪物属性!$CJ93)+SUMIFS(装备数值!BR$50:BR$101,装备数值!$BG$50:$BG$101,"="&amp;新怪物属性!$CK$2,装备数值!$BH$50:$BH$101,"&lt;="&amp;新怪物属性!$CK93)+SUMIFS(装备数值!BR$50:BR$101,装备数值!$BG$50:$BG$101,"="&amp;新怪物属性!$CL$2,装备数值!$BH$50:$BH$101,"&lt;="&amp;新怪物属性!$CL93)+SUMIFS(装备数值!BR$50:BR$101,装备数值!$BG$50:$BG$101,"="&amp;新怪物属性!$CM$2,装备数值!$BH$50:$BH$101,"&lt;="&amp;新怪物属性!$CM93)+SUMIFS(装备数值!BR$50:BR$101,装备数值!$BG$50:$BG$101,"="&amp;新怪物属性!$CN$2,装备数值!$BH$50:$BH$101,"&lt;="&amp;新怪物属性!$CN93)+SUMIFS(装备数值!BR$50:BR$101,装备数值!$BG$50:$BG$101,"="&amp;新怪物属性!$CO$2,装备数值!$BH$50:$BH$101,"&lt;="&amp;新怪物属性!$CO93)+SUMIFS(装备数值!BR$50:BR$101,装备数值!$BG$50:$BG$101,"="&amp;新怪物属性!$CP$2,装备数值!$BH$50:$BH$101,"&lt;="&amp;新怪物属性!$CP93)+SUMIFS(装备数值!BR$50:BR$101,装备数值!$BG$50:$BG$101,"="&amp;新怪物属性!$CQ$2,装备数值!$BH$50:$BH$101,"&lt;="&amp;新怪物属性!$CQ93)+SUMIFS(装备数值!BR$50:BR$101,装备数值!$BG$50:$BG$101,"="&amp;新怪物属性!$CR$2,装备数值!$BH$50:$BH$101,"&lt;="&amp;新怪物属性!$CR93)</f>
        <v>1250</v>
      </c>
      <c r="CZ93" s="14">
        <f>SUMIFS(装备数值!BS$50:BS$101,装备数值!$BG$50:$BG$101,"="&amp;新怪物属性!$CF$2,装备数值!$BH$50:$BH$101,"&lt;="&amp;新怪物属性!$CF93)+SUMIFS(装备数值!BS$50:BS$101,装备数值!$BG$50:$BG$101,"="&amp;新怪物属性!$CG$2,装备数值!$BH$50:$BH$101,"&lt;="&amp;新怪物属性!$CG93)+SUMIFS(装备数值!BS$50:BS$101,装备数值!$BG$50:$BG$101,"="&amp;新怪物属性!$CH$2,装备数值!$BH$50:$BH$101,"&lt;="&amp;新怪物属性!$CH93)+SUMIFS(装备数值!BS$50:BS$101,装备数值!$BG$50:$BG$101,"="&amp;新怪物属性!$CI$2,装备数值!$BH$50:$BH$101,"&lt;="&amp;新怪物属性!$CI93)+SUMIFS(装备数值!BS$50:BS$101,装备数值!$BG$50:$BG$101,"="&amp;新怪物属性!$CJ$2,装备数值!$BH$50:$BH$101,"&lt;="&amp;新怪物属性!$CJ93)+SUMIFS(装备数值!BS$50:BS$101,装备数值!$BG$50:$BG$101,"="&amp;新怪物属性!$CK$2,装备数值!$BH$50:$BH$101,"&lt;="&amp;新怪物属性!$CK93)+SUMIFS(装备数值!BS$50:BS$101,装备数值!$BG$50:$BG$101,"="&amp;新怪物属性!$CL$2,装备数值!$BH$50:$BH$101,"&lt;="&amp;新怪物属性!$CL93)+SUMIFS(装备数值!BS$50:BS$101,装备数值!$BG$50:$BG$101,"="&amp;新怪物属性!$CM$2,装备数值!$BH$50:$BH$101,"&lt;="&amp;新怪物属性!$CM93)+SUMIFS(装备数值!BS$50:BS$101,装备数值!$BG$50:$BG$101,"="&amp;新怪物属性!$CN$2,装备数值!$BH$50:$BH$101,"&lt;="&amp;新怪物属性!$CN93)+SUMIFS(装备数值!BS$50:BS$101,装备数值!$BG$50:$BG$101,"="&amp;新怪物属性!$CO$2,装备数值!$BH$50:$BH$101,"&lt;="&amp;新怪物属性!$CO93)+SUMIFS(装备数值!BS$50:BS$101,装备数值!$BG$50:$BG$101,"="&amp;新怪物属性!$CP$2,装备数值!$BH$50:$BH$101,"&lt;="&amp;新怪物属性!$CP93)+SUMIFS(装备数值!BS$50:BS$101,装备数值!$BG$50:$BG$101,"="&amp;新怪物属性!$CQ$2,装备数值!$BH$50:$BH$101,"&lt;="&amp;新怪物属性!$CQ93)+SUMIFS(装备数值!BS$50:BS$101,装备数值!$BG$50:$BG$101,"="&amp;新怪物属性!$CR$2,装备数值!$BH$50:$BH$101,"&lt;="&amp;新怪物属性!$CR93)</f>
        <v>1250</v>
      </c>
      <c r="DA93" s="14">
        <f>SUMIFS(装备数值!BT$50:BT$101,装备数值!$BG$50:$BG$101,"="&amp;新怪物属性!$CF$2,装备数值!$BH$50:$BH$101,"&lt;="&amp;新怪物属性!$CF93)+SUMIFS(装备数值!BT$50:BT$101,装备数值!$BG$50:$BG$101,"="&amp;新怪物属性!$CG$2,装备数值!$BH$50:$BH$101,"&lt;="&amp;新怪物属性!$CG93)+SUMIFS(装备数值!BT$50:BT$101,装备数值!$BG$50:$BG$101,"="&amp;新怪物属性!$CH$2,装备数值!$BH$50:$BH$101,"&lt;="&amp;新怪物属性!$CH93)+SUMIFS(装备数值!BT$50:BT$101,装备数值!$BG$50:$BG$101,"="&amp;新怪物属性!$CI$2,装备数值!$BH$50:$BH$101,"&lt;="&amp;新怪物属性!$CI93)+SUMIFS(装备数值!BT$50:BT$101,装备数值!$BG$50:$BG$101,"="&amp;新怪物属性!$CJ$2,装备数值!$BH$50:$BH$101,"&lt;="&amp;新怪物属性!$CJ93)+SUMIFS(装备数值!BT$50:BT$101,装备数值!$BG$50:$BG$101,"="&amp;新怪物属性!$CK$2,装备数值!$BH$50:$BH$101,"&lt;="&amp;新怪物属性!$CK93)+SUMIFS(装备数值!BT$50:BT$101,装备数值!$BG$50:$BG$101,"="&amp;新怪物属性!$CL$2,装备数值!$BH$50:$BH$101,"&lt;="&amp;新怪物属性!$CL93)+SUMIFS(装备数值!BT$50:BT$101,装备数值!$BG$50:$BG$101,"="&amp;新怪物属性!$CM$2,装备数值!$BH$50:$BH$101,"&lt;="&amp;新怪物属性!$CM93)+SUMIFS(装备数值!BT$50:BT$101,装备数值!$BG$50:$BG$101,"="&amp;新怪物属性!$CN$2,装备数值!$BH$50:$BH$101,"&lt;="&amp;新怪物属性!$CN93)+SUMIFS(装备数值!BT$50:BT$101,装备数值!$BG$50:$BG$101,"="&amp;新怪物属性!$CO$2,装备数值!$BH$50:$BH$101,"&lt;="&amp;新怪物属性!$CO93)+SUMIFS(装备数值!BT$50:BT$101,装备数值!$BG$50:$BG$101,"="&amp;新怪物属性!$CP$2,装备数值!$BH$50:$BH$101,"&lt;="&amp;新怪物属性!$CP93)+SUMIFS(装备数值!BT$50:BT$101,装备数值!$BG$50:$BG$101,"="&amp;新怪物属性!$CQ$2,装备数值!$BH$50:$BH$101,"&lt;="&amp;新怪物属性!$CQ93)+SUMIFS(装备数值!BT$50:BT$101,装备数值!$BG$50:$BG$101,"="&amp;新怪物属性!$CR$2,装备数值!$BH$50:$BH$101,"&lt;="&amp;新怪物属性!$CR93)</f>
        <v>1250</v>
      </c>
      <c r="DB93" s="14">
        <f>SUMIFS(装备数值!BU$50:BU$101,装备数值!$BG$50:$BG$101,"="&amp;新怪物属性!$CF$2,装备数值!$BH$50:$BH$101,"&lt;="&amp;新怪物属性!$CF93)+SUMIFS(装备数值!BU$50:BU$101,装备数值!$BG$50:$BG$101,"="&amp;新怪物属性!$CG$2,装备数值!$BH$50:$BH$101,"&lt;="&amp;新怪物属性!$CG93)+SUMIFS(装备数值!BU$50:BU$101,装备数值!$BG$50:$BG$101,"="&amp;新怪物属性!$CH$2,装备数值!$BH$50:$BH$101,"&lt;="&amp;新怪物属性!$CH93)+SUMIFS(装备数值!BU$50:BU$101,装备数值!$BG$50:$BG$101,"="&amp;新怪物属性!$CI$2,装备数值!$BH$50:$BH$101,"&lt;="&amp;新怪物属性!$CI93)+SUMIFS(装备数值!BU$50:BU$101,装备数值!$BG$50:$BG$101,"="&amp;新怪物属性!$CJ$2,装备数值!$BH$50:$BH$101,"&lt;="&amp;新怪物属性!$CJ93)+SUMIFS(装备数值!BU$50:BU$101,装备数值!$BG$50:$BG$101,"="&amp;新怪物属性!$CK$2,装备数值!$BH$50:$BH$101,"&lt;="&amp;新怪物属性!$CK93)+SUMIFS(装备数值!BU$50:BU$101,装备数值!$BG$50:$BG$101,"="&amp;新怪物属性!$CL$2,装备数值!$BH$50:$BH$101,"&lt;="&amp;新怪物属性!$CL93)+SUMIFS(装备数值!BU$50:BU$101,装备数值!$BG$50:$BG$101,"="&amp;新怪物属性!$CM$2,装备数值!$BH$50:$BH$101,"&lt;="&amp;新怪物属性!$CM93)+SUMIFS(装备数值!BU$50:BU$101,装备数值!$BG$50:$BG$101,"="&amp;新怪物属性!$CN$2,装备数值!$BH$50:$BH$101,"&lt;="&amp;新怪物属性!$CN93)+SUMIFS(装备数值!BU$50:BU$101,装备数值!$BG$50:$BG$101,"="&amp;新怪物属性!$CO$2,装备数值!$BH$50:$BH$101,"&lt;="&amp;新怪物属性!$CO93)+SUMIFS(装备数值!BU$50:BU$101,装备数值!$BG$50:$BG$101,"="&amp;新怪物属性!$CP$2,装备数值!$BH$50:$BH$101,"&lt;="&amp;新怪物属性!$CP93)+SUMIFS(装备数值!BU$50:BU$101,装备数值!$BG$50:$BG$101,"="&amp;新怪物属性!$CQ$2,装备数值!$BH$50:$BH$101,"&lt;="&amp;新怪物属性!$CQ93)+SUMIFS(装备数值!BU$50:BU$101,装备数值!$BG$50:$BG$101,"="&amp;新怪物属性!$CR$2,装备数值!$BH$50:$BH$101,"&lt;="&amp;新怪物属性!$CR93)</f>
        <v>0.15000000000000002</v>
      </c>
      <c r="DC93" s="14">
        <f>SUMIFS(装备数值!BV$50:BV$101,装备数值!$BG$50:$BG$101,"="&amp;新怪物属性!$CF$2,装备数值!$BH$50:$BH$101,"&lt;="&amp;新怪物属性!$CF93)+SUMIFS(装备数值!BV$50:BV$101,装备数值!$BG$50:$BG$101,"="&amp;新怪物属性!$CG$2,装备数值!$BH$50:$BH$101,"&lt;="&amp;新怪物属性!$CG93)+SUMIFS(装备数值!BV$50:BV$101,装备数值!$BG$50:$BG$101,"="&amp;新怪物属性!$CH$2,装备数值!$BH$50:$BH$101,"&lt;="&amp;新怪物属性!$CH93)+SUMIFS(装备数值!BV$50:BV$101,装备数值!$BG$50:$BG$101,"="&amp;新怪物属性!$CI$2,装备数值!$BH$50:$BH$101,"&lt;="&amp;新怪物属性!$CI93)+SUMIFS(装备数值!BV$50:BV$101,装备数值!$BG$50:$BG$101,"="&amp;新怪物属性!$CJ$2,装备数值!$BH$50:$BH$101,"&lt;="&amp;新怪物属性!$CJ93)+SUMIFS(装备数值!BV$50:BV$101,装备数值!$BG$50:$BG$101,"="&amp;新怪物属性!$CK$2,装备数值!$BH$50:$BH$101,"&lt;="&amp;新怪物属性!$CK93)+SUMIFS(装备数值!BV$50:BV$101,装备数值!$BG$50:$BG$101,"="&amp;新怪物属性!$CL$2,装备数值!$BH$50:$BH$101,"&lt;="&amp;新怪物属性!$CL93)+SUMIFS(装备数值!BV$50:BV$101,装备数值!$BG$50:$BG$101,"="&amp;新怪物属性!$CM$2,装备数值!$BH$50:$BH$101,"&lt;="&amp;新怪物属性!$CM93)+SUMIFS(装备数值!BV$50:BV$101,装备数值!$BG$50:$BG$101,"="&amp;新怪物属性!$CN$2,装备数值!$BH$50:$BH$101,"&lt;="&amp;新怪物属性!$CN93)+SUMIFS(装备数值!BV$50:BV$101,装备数值!$BG$50:$BG$101,"="&amp;新怪物属性!$CO$2,装备数值!$BH$50:$BH$101,"&lt;="&amp;新怪物属性!$CO93)+SUMIFS(装备数值!BV$50:BV$101,装备数值!$BG$50:$BG$101,"="&amp;新怪物属性!$CP$2,装备数值!$BH$50:$BH$101,"&lt;="&amp;新怪物属性!$CP93)+SUMIFS(装备数值!BV$50:BV$101,装备数值!$BG$50:$BG$101,"="&amp;新怪物属性!$CQ$2,装备数值!$BH$50:$BH$101,"&lt;="&amp;新怪物属性!$CQ93)+SUMIFS(装备数值!BV$50:BV$101,装备数值!$BG$50:$BG$101,"="&amp;新怪物属性!$CR$2,装备数值!$BH$50:$BH$101,"&lt;="&amp;新怪物属性!$CR93)</f>
        <v>0.15000000000000002</v>
      </c>
      <c r="DD93" s="14">
        <f>SUMIFS(装备数值!BW$50:BW$101,装备数值!$BG$50:$BG$101,"="&amp;新怪物属性!$CF$2,装备数值!$BH$50:$BH$101,"&lt;="&amp;新怪物属性!$CF93)+SUMIFS(装备数值!BW$50:BW$101,装备数值!$BG$50:$BG$101,"="&amp;新怪物属性!$CG$2,装备数值!$BH$50:$BH$101,"&lt;="&amp;新怪物属性!$CG93)+SUMIFS(装备数值!BW$50:BW$101,装备数值!$BG$50:$BG$101,"="&amp;新怪物属性!$CH$2,装备数值!$BH$50:$BH$101,"&lt;="&amp;新怪物属性!$CH93)+SUMIFS(装备数值!BW$50:BW$101,装备数值!$BG$50:$BG$101,"="&amp;新怪物属性!$CI$2,装备数值!$BH$50:$BH$101,"&lt;="&amp;新怪物属性!$CI93)+SUMIFS(装备数值!BW$50:BW$101,装备数值!$BG$50:$BG$101,"="&amp;新怪物属性!$CJ$2,装备数值!$BH$50:$BH$101,"&lt;="&amp;新怪物属性!$CJ93)+SUMIFS(装备数值!BW$50:BW$101,装备数值!$BG$50:$BG$101,"="&amp;新怪物属性!$CK$2,装备数值!$BH$50:$BH$101,"&lt;="&amp;新怪物属性!$CK93)+SUMIFS(装备数值!BW$50:BW$101,装备数值!$BG$50:$BG$101,"="&amp;新怪物属性!$CL$2,装备数值!$BH$50:$BH$101,"&lt;="&amp;新怪物属性!$CL93)+SUMIFS(装备数值!BW$50:BW$101,装备数值!$BG$50:$BG$101,"="&amp;新怪物属性!$CM$2,装备数值!$BH$50:$BH$101,"&lt;="&amp;新怪物属性!$CM93)+SUMIFS(装备数值!BW$50:BW$101,装备数值!$BG$50:$BG$101,"="&amp;新怪物属性!$CN$2,装备数值!$BH$50:$BH$101,"&lt;="&amp;新怪物属性!$CN93)+SUMIFS(装备数值!BW$50:BW$101,装备数值!$BG$50:$BG$101,"="&amp;新怪物属性!$CO$2,装备数值!$BH$50:$BH$101,"&lt;="&amp;新怪物属性!$CO93)+SUMIFS(装备数值!BW$50:BW$101,装备数值!$BG$50:$BG$101,"="&amp;新怪物属性!$CP$2,装备数值!$BH$50:$BH$101,"&lt;="&amp;新怪物属性!$CP93)+SUMIFS(装备数值!BW$50:BW$101,装备数值!$BG$50:$BG$101,"="&amp;新怪物属性!$CQ$2,装备数值!$BH$50:$BH$101,"&lt;="&amp;新怪物属性!$CQ93)+SUMIFS(装备数值!BW$50:BW$101,装备数值!$BG$50:$BG$101,"="&amp;新怪物属性!$CR$2,装备数值!$BH$50:$BH$101,"&lt;="&amp;新怪物属性!$CR93)</f>
        <v>0</v>
      </c>
      <c r="DE93" s="14">
        <f>SUMIFS(装备数值!BX$50:BX$101,装备数值!$BG$50:$BG$101,"="&amp;新怪物属性!$CF$2,装备数值!$BH$50:$BH$101,"&lt;="&amp;新怪物属性!$CF93)+SUMIFS(装备数值!BX$50:BX$101,装备数值!$BG$50:$BG$101,"="&amp;新怪物属性!$CG$2,装备数值!$BH$50:$BH$101,"&lt;="&amp;新怪物属性!$CG93)+SUMIFS(装备数值!BX$50:BX$101,装备数值!$BG$50:$BG$101,"="&amp;新怪物属性!$CH$2,装备数值!$BH$50:$BH$101,"&lt;="&amp;新怪物属性!$CH93)+SUMIFS(装备数值!BX$50:BX$101,装备数值!$BG$50:$BG$101,"="&amp;新怪物属性!$CI$2,装备数值!$BH$50:$BH$101,"&lt;="&amp;新怪物属性!$CI93)+SUMIFS(装备数值!BX$50:BX$101,装备数值!$BG$50:$BG$101,"="&amp;新怪物属性!$CJ$2,装备数值!$BH$50:$BH$101,"&lt;="&amp;新怪物属性!$CJ93)+SUMIFS(装备数值!BX$50:BX$101,装备数值!$BG$50:$BG$101,"="&amp;新怪物属性!$CK$2,装备数值!$BH$50:$BH$101,"&lt;="&amp;新怪物属性!$CK93)+SUMIFS(装备数值!BX$50:BX$101,装备数值!$BG$50:$BG$101,"="&amp;新怪物属性!$CL$2,装备数值!$BH$50:$BH$101,"&lt;="&amp;新怪物属性!$CL93)+SUMIFS(装备数值!BX$50:BX$101,装备数值!$BG$50:$BG$101,"="&amp;新怪物属性!$CM$2,装备数值!$BH$50:$BH$101,"&lt;="&amp;新怪物属性!$CM93)+SUMIFS(装备数值!BX$50:BX$101,装备数值!$BG$50:$BG$101,"="&amp;新怪物属性!$CN$2,装备数值!$BH$50:$BH$101,"&lt;="&amp;新怪物属性!$CN93)+SUMIFS(装备数值!BX$50:BX$101,装备数值!$BG$50:$BG$101,"="&amp;新怪物属性!$CO$2,装备数值!$BH$50:$BH$101,"&lt;="&amp;新怪物属性!$CO93)+SUMIFS(装备数值!BX$50:BX$101,装备数值!$BG$50:$BG$101,"="&amp;新怪物属性!$CP$2,装备数值!$BH$50:$BH$101,"&lt;="&amp;新怪物属性!$CP93)+SUMIFS(装备数值!BX$50:BX$101,装备数值!$BG$50:$BG$101,"="&amp;新怪物属性!$CQ$2,装备数值!$BH$50:$BH$101,"&lt;="&amp;新怪物属性!$CQ93)+SUMIFS(装备数值!BX$50:BX$101,装备数值!$BG$50:$BG$101,"="&amp;新怪物属性!$CR$2,装备数值!$BH$50:$BH$101,"&lt;="&amp;新怪物属性!$CR93)</f>
        <v>0</v>
      </c>
      <c r="DH93" s="14">
        <f>INDEX(装备数值!$I$13:$M$116,新怪物属性!$P93*8+1,DH$2)*$X93+INDEX(装备数值!$I$13:$M$116,新怪物属性!$Q93*8+2,DH$2)*$Y93+INDEX(装备数值!$I$13:$M$116,新怪物属性!$S93*8+3,DH$2)*$Z93+INDEX(装备数值!$I$13:$M$116,新怪物属性!$R93*8+4,DH$2)*$AA93+INDEX(装备数值!$I$13:$M$116,新怪物属性!$T93*8+5,DH$2)*$AB93+INDEX(装备数值!$I$13:$M$116,新怪物属性!$U93*8+6,DH$2)*$AC93+INDEX(装备数值!$I$13:$M$116,新怪物属性!$V93*8+7,DH$2)*$AD93+INDEX(装备数值!$I$13:$M$116,新怪物属性!$W93*8+8,DH$2)*$AE93</f>
        <v>180000</v>
      </c>
      <c r="DI93" s="14">
        <f>INDEX(装备数值!$I$13:$M$116,新怪物属性!$P93*8+1,DI$2)*$X93+INDEX(装备数值!$I$13:$M$116,新怪物属性!$Q93*8+2,DI$2)*$Y93+INDEX(装备数值!$I$13:$M$116,新怪物属性!$S93*8+3,DI$2)*$Z93+INDEX(装备数值!$I$13:$M$116,新怪物属性!$R93*8+4,DI$2)*$AA93+INDEX(装备数值!$I$13:$M$116,新怪物属性!$T93*8+5,DI$2)*$AB93+INDEX(装备数值!$I$13:$M$116,新怪物属性!$U93*8+6,DI$2)*$AC93+INDEX(装备数值!$I$13:$M$116,新怪物属性!$V93*8+7,DI$2)*$AD93+INDEX(装备数值!$I$13:$M$116,新怪物属性!$W93*8+8,DI$2)*$AE93</f>
        <v>1440000</v>
      </c>
      <c r="DJ93" s="14">
        <f>INDEX(装备数值!$I$13:$M$116,新怪物属性!$P93*8+1,DJ$2)*$X93+INDEX(装备数值!$I$13:$M$116,新怪物属性!$Q93*8+2,DJ$2)*$Y93+INDEX(装备数值!$I$13:$M$116,新怪物属性!$S93*8+3,DJ$2)*$Z93+INDEX(装备数值!$I$13:$M$116,新怪物属性!$R93*8+4,DJ$2)*$AA93+INDEX(装备数值!$I$13:$M$116,新怪物属性!$T93*8+5,DJ$2)*$AB93+INDEX(装备数值!$I$13:$M$116,新怪物属性!$U93*8+6,DJ$2)*$AC93+INDEX(装备数值!$I$13:$M$116,新怪物属性!$V93*8+7,DJ$2)*$AD93+INDEX(装备数值!$I$13:$M$116,新怪物属性!$W93*8+8,DJ$2)*$AE93</f>
        <v>91200</v>
      </c>
      <c r="DK93" s="14">
        <f>INDEX(装备数值!$I$13:$M$116,新怪物属性!$P93*8+1,DK$2)*$X93+INDEX(装备数值!$I$13:$M$116,新怪物属性!$Q93*8+2,DK$2)*$Y93+INDEX(装备数值!$I$13:$M$116,新怪物属性!$S93*8+3,DK$2)*$Z93+INDEX(装备数值!$I$13:$M$116,新怪物属性!$R93*8+4,DK$2)*$AA93+INDEX(装备数值!$I$13:$M$116,新怪物属性!$T93*8+5,DK$2)*$AB93+INDEX(装备数值!$I$13:$M$116,新怪物属性!$U93*8+6,DK$2)*$AC93+INDEX(装备数值!$I$13:$M$116,新怪物属性!$V93*8+7,DK$2)*$AD93+INDEX(装备数值!$I$13:$M$116,新怪物属性!$W93*8+8,DK$2)*$AE93</f>
        <v>1920000</v>
      </c>
      <c r="DL93" s="14">
        <f>INDEX(装备数值!$I$13:$M$116,新怪物属性!$P93*8+1,DL$2)*$X93+INDEX(装备数值!$I$13:$M$116,新怪物属性!$Q93*8+2,DL$2)*$Y93+INDEX(装备数值!$I$13:$M$116,新怪物属性!$S93*8+3,DL$2)*$Z93+INDEX(装备数值!$I$13:$M$116,新怪物属性!$R93*8+4,DL$2)*$AA93+INDEX(装备数值!$I$13:$M$116,新怪物属性!$T93*8+5,DL$2)*$AB93+INDEX(装备数值!$I$13:$M$116,新怪物属性!$U93*8+6,DL$2)*$AC93+INDEX(装备数值!$I$13:$M$116,新怪物属性!$V93*8+7,DL$2)*$AD93+INDEX(装备数值!$I$13:$M$116,新怪物属性!$W93*8+8,DL$2)*$AE93</f>
        <v>36000</v>
      </c>
      <c r="DO93" s="14">
        <f>INDEX(装备数值!$X$13:$AH$116,$P93*8+1,DO$2)*$AF93+INDEX(装备数值!$X$13:$AH$116,$Q93*8+2,DO$2)*$AG93+INDEX(装备数值!$X$13:$AH$116,$S93*8+3,DO$2)*$AH93+INDEX(装备数值!$X$13:$AH$116,$R93*8+4,DO$2)*$AI93+INDEX(装备数值!$X$13:$AH$116,$T93*8+5,DO$2)*$AJ93+INDEX(装备数值!$X$13:$AH$116,$U93*8+6,DO$2)*$AK93+INDEX(装备数值!$X$13:$AH$116,$V93*8+7,DO$2)*$AL93+INDEX(装备数值!$X$13:$AH$116,$W93*8+8,DO$2)*$AM93</f>
        <v>49000</v>
      </c>
      <c r="DP93" s="14">
        <f>INDEX(装备数值!$X$13:$AH$116,$P93*8+1,DP$2)*$AF93+INDEX(装备数值!$X$13:$AH$116,$Q93*8+2,DP$2)*$AG93+INDEX(装备数值!$X$13:$AH$116,$S93*8+3,DP$2)*$AH93+INDEX(装备数值!$X$13:$AH$116,$R93*8+4,DP$2)*$AI93+INDEX(装备数值!$X$13:$AH$116,$T93*8+5,DP$2)*$AJ93+INDEX(装备数值!$X$13:$AH$116,$U93*8+6,DP$2)*$AK93+INDEX(装备数值!$X$13:$AH$116,$V93*8+7,DP$2)*$AL93+INDEX(装备数值!$X$13:$AH$116,$W93*8+8,DP$2)*$AM93</f>
        <v>393750</v>
      </c>
      <c r="DQ93" s="14">
        <f>INDEX(装备数值!$X$13:$AH$116,$P93*8+1,DQ$2)*$AF93+INDEX(装备数值!$X$13:$AH$116,$Q93*8+2,DQ$2)*$AG93+INDEX(装备数值!$X$13:$AH$116,$S93*8+3,DQ$2)*$AH93+INDEX(装备数值!$X$13:$AH$116,$R93*8+4,DQ$2)*$AI93+INDEX(装备数值!$X$13:$AH$116,$T93*8+5,DQ$2)*$AJ93+INDEX(装备数值!$X$13:$AH$116,$U93*8+6,DQ$2)*$AK93+INDEX(装备数值!$X$13:$AH$116,$V93*8+7,DQ$2)*$AL93+INDEX(装备数值!$X$13:$AH$116,$W93*8+8,DQ$2)*$AM93</f>
        <v>28000</v>
      </c>
      <c r="DR93" s="14">
        <f>INDEX(装备数值!$X$13:$AH$116,$P93*8+1,DR$2)*$AF93+INDEX(装备数值!$X$13:$AH$116,$Q93*8+2,DR$2)*$AG93+INDEX(装备数值!$X$13:$AH$116,$S93*8+3,DR$2)*$AH93+INDEX(装备数值!$X$13:$AH$116,$R93*8+4,DR$2)*$AI93+INDEX(装备数值!$X$13:$AH$116,$T93*8+5,DR$2)*$AJ93+INDEX(装备数值!$X$13:$AH$116,$U93*8+6,DR$2)*$AK93+INDEX(装备数值!$X$13:$AH$116,$V93*8+7,DR$2)*$AL93+INDEX(装备数值!$X$13:$AH$116,$W93*8+8,DR$2)*$AM93</f>
        <v>533000</v>
      </c>
      <c r="DS93" s="14">
        <f>INDEX(装备数值!$X$13:$AH$116,$P93*8+1,DS$2)*$AF93+INDEX(装备数值!$X$13:$AH$116,$Q93*8+2,DS$2)*$AG93+INDEX(装备数值!$X$13:$AH$116,$S93*8+3,DS$2)*$AH93+INDEX(装备数值!$X$13:$AH$116,$R93*8+4,DS$2)*$AI93+INDEX(装备数值!$X$13:$AH$116,$T93*8+5,DS$2)*$AJ93+INDEX(装备数值!$X$13:$AH$116,$U93*8+6,DS$2)*$AK93+INDEX(装备数值!$X$13:$AH$116,$V93*8+7,DS$2)*$AL93+INDEX(装备数值!$X$13:$AH$116,$W93*8+8,DS$2)*$AM93</f>
        <v>11200</v>
      </c>
      <c r="DT93" s="14">
        <f>INDEX(装备数值!$X$13:$AH$116,$P93*8+1,DT$2)*$AF93+INDEX(装备数值!$X$13:$AH$116,$Q93*8+2,DT$2)*$AG93+INDEX(装备数值!$X$13:$AH$116,$S93*8+3,DT$2)*$AH93+INDEX(装备数值!$X$13:$AH$116,$R93*8+4,DT$2)*$AI93+INDEX(装备数值!$X$13:$AH$116,$T93*8+5,DT$2)*$AJ93+INDEX(装备数值!$X$13:$AH$116,$U93*8+6,DT$2)*$AK93+INDEX(装备数值!$X$13:$AH$116,$V93*8+7,DT$2)*$AL93+INDEX(装备数值!$X$13:$AH$116,$W93*8+8,DT$2)*$AM93</f>
        <v>42400</v>
      </c>
      <c r="DU93" s="14">
        <f>INDEX(装备数值!$X$13:$AH$116,$P93*8+1,DU$2)*$AF93+INDEX(装备数值!$X$13:$AH$116,$Q93*8+2,DU$2)*$AG93+INDEX(装备数值!$X$13:$AH$116,$S93*8+3,DU$2)*$AH93+INDEX(装备数值!$X$13:$AH$116,$R93*8+4,DU$2)*$AI93+INDEX(装备数值!$X$13:$AH$116,$T93*8+5,DU$2)*$AJ93+INDEX(装备数值!$X$13:$AH$116,$U93*8+6,DU$2)*$AK93+INDEX(装备数值!$X$13:$AH$116,$V93*8+7,DU$2)*$AL93+INDEX(装备数值!$X$13:$AH$116,$W93*8+8,DU$2)*$AM93</f>
        <v>42000</v>
      </c>
      <c r="DV93" s="14">
        <f>INDEX(装备数值!$X$13:$AH$116,$P93*8+1,DV$2)*$AF93+INDEX(装备数值!$X$13:$AH$116,$Q93*8+2,DV$2)*$AG93+INDEX(装备数值!$X$13:$AH$116,$S93*8+3,DV$2)*$AH93+INDEX(装备数值!$X$13:$AH$116,$R93*8+4,DV$2)*$AI93+INDEX(装备数值!$X$13:$AH$116,$T93*8+5,DV$2)*$AJ93+INDEX(装备数值!$X$13:$AH$116,$U93*8+6,DV$2)*$AK93+INDEX(装备数值!$X$13:$AH$116,$V93*8+7,DV$2)*$AL93+INDEX(装备数值!$X$13:$AH$116,$W93*8+8,DV$2)*$AM93</f>
        <v>42400</v>
      </c>
      <c r="DW93" s="14">
        <f>INDEX(装备数值!$X$13:$AH$116,$P93*8+1,DW$2)*$AF93+INDEX(装备数值!$X$13:$AH$116,$Q93*8+2,DW$2)*$AG93+INDEX(装备数值!$X$13:$AH$116,$S93*8+3,DW$2)*$AH93+INDEX(装备数值!$X$13:$AH$116,$R93*8+4,DW$2)*$AI93+INDEX(装备数值!$X$13:$AH$116,$T93*8+5,DW$2)*$AJ93+INDEX(装备数值!$X$13:$AH$116,$U93*8+6,DW$2)*$AK93+INDEX(装备数值!$X$13:$AH$116,$V93*8+7,DW$2)*$AL93+INDEX(装备数值!$X$13:$AH$116,$W93*8+8,DW$2)*$AM93</f>
        <v>42000</v>
      </c>
      <c r="DX93" s="14">
        <f>INDEX(装备数值!$X$13:$AH$116,$P93*8+1,DX$2)*$AF93+INDEX(装备数值!$X$13:$AH$116,$Q93*8+2,DX$2)*$AG93+INDEX(装备数值!$X$13:$AH$116,$S93*8+3,DX$2)*$AH93+INDEX(装备数值!$X$13:$AH$116,$R93*8+4,DX$2)*$AI93+INDEX(装备数值!$X$13:$AH$116,$T93*8+5,DX$2)*$AJ93+INDEX(装备数值!$X$13:$AH$116,$U93*8+6,DX$2)*$AK93+INDEX(装备数值!$X$13:$AH$116,$V93*8+7,DX$2)*$AL93+INDEX(装备数值!$X$13:$AH$116,$W93*8+8,DX$2)*$AM93</f>
        <v>70</v>
      </c>
      <c r="DY93" s="14">
        <f>INDEX(装备数值!$X$13:$AH$116,$P93*8+1,DY$2)*$AF93+INDEX(装备数值!$X$13:$AH$116,$Q93*8+2,DY$2)*$AG93+INDEX(装备数值!$X$13:$AH$116,$S93*8+3,DY$2)*$AH93+INDEX(装备数值!$X$13:$AH$116,$R93*8+4,DY$2)*$AI93+INDEX(装备数值!$X$13:$AH$116,$T93*8+5,DY$2)*$AJ93+INDEX(装备数值!$X$13:$AH$116,$U93*8+6,DY$2)*$AK93+INDEX(装备数值!$X$13:$AH$116,$V93*8+7,DY$2)*$AL93+INDEX(装备数值!$X$13:$AH$116,$W93*8+8,DY$2)*$AM93</f>
        <v>70</v>
      </c>
      <c r="EA93" s="14">
        <f>INDEX(装备数值!$AN$17:$AN$117,MATCH(MIN($X93:$AE93),装备数值!$AO$17:$AO$117,1))</f>
        <v>60</v>
      </c>
      <c r="EB93" s="14">
        <f>IF(COUNTIF($P93:$W93,"&gt;"&amp;0)=8,INDEX(装备数值!AR$17:AR$117,$EA93+1),0)</f>
        <v>29880</v>
      </c>
      <c r="EC93" s="14">
        <f>IF(COUNTIF($P93:$W93,"&gt;"&amp;0)=8,INDEX(装备数值!AS$17:AS$117,$EA93+1),0)</f>
        <v>225000</v>
      </c>
      <c r="ED93" s="14">
        <f>IF(COUNTIF($P93:$W93,"&gt;"&amp;0)=8,INDEX(装备数值!AT$17:AT$117,$EA93+1),0)</f>
        <v>14880</v>
      </c>
      <c r="EE93" s="14">
        <f>IF(COUNTIF($P93:$W93,"&gt;"&amp;0)=8,INDEX(装备数值!AU$17:AU$117,$EA93+1),0)</f>
        <v>300000</v>
      </c>
      <c r="EF93" s="14">
        <f>IF(COUNTIF($P93:$W93,"&gt;"&amp;0)=8,INDEX(装备数值!AV$17:AV$117,$EA93+1),0)</f>
        <v>6000</v>
      </c>
      <c r="EH93" s="14">
        <f>INDEX(装备数值!$AY$17:$AY$77,MATCH(新怪物属性!AF93,装备数值!$AZ$17:$AZ$77,1))</f>
        <v>36</v>
      </c>
      <c r="EI93" s="26">
        <f>INDEX(装备数值!BA$17:BA$77,新怪物属性!EH93+1)</f>
        <v>0.66</v>
      </c>
      <c r="EJ93" s="26">
        <f>INDEX(装备数值!BA$17:BA$77,新怪物属性!EH93+1)</f>
        <v>0.66</v>
      </c>
      <c r="EL93" s="14">
        <f t="shared" si="144"/>
        <v>31</v>
      </c>
      <c r="EM93" s="14">
        <f>VLOOKUP(EL93,军阶与晶片数值!$W$6:$X$27,2)</f>
        <v>7</v>
      </c>
      <c r="EN93" s="14">
        <f>INDEX(军阶与晶片数值!Y$6:Y$27,$EM93+1)</f>
        <v>600</v>
      </c>
      <c r="EO93" s="14">
        <f>INDEX(军阶与晶片数值!Z$6:Z$27,$EM93+1)</f>
        <v>600</v>
      </c>
      <c r="EP93" s="14">
        <f>INDEX(军阶与晶片数值!AA$6:AA$27,$EM93+1)</f>
        <v>600</v>
      </c>
      <c r="EQ93" s="14">
        <f>INDEX(军阶与晶片数值!AB$6:AB$27,$EM93+1)</f>
        <v>600</v>
      </c>
      <c r="ER93" s="29">
        <f>INDEX(军阶与晶片数值!AC$6:AC$27,$EM93+1)</f>
        <v>40</v>
      </c>
      <c r="ES93" s="29">
        <f>INDEX(军阶与晶片数值!AD$6:AD$27,$EM93+1)</f>
        <v>20</v>
      </c>
      <c r="EU93" s="26">
        <f>INDEX(军阶与晶片数值!I$6:I$16,AN93+1)</f>
        <v>0.2</v>
      </c>
      <c r="EV93" s="26">
        <f>INDEX(军阶与晶片数值!M$6:M$16,AO93+1)</f>
        <v>0.2</v>
      </c>
      <c r="EW93" s="26">
        <f>INDEX(军阶与晶片数值!J$6:J$16,AP93+1)</f>
        <v>0.2</v>
      </c>
      <c r="EX93" s="26">
        <f>INDEX(军阶与晶片数值!K$6:K$16,AQ93+1)</f>
        <v>0.4</v>
      </c>
      <c r="EY93" s="26">
        <f>INDEX(军阶与晶片数值!L$6:L$16,AR93+1)</f>
        <v>0.4</v>
      </c>
      <c r="EZ93" s="28">
        <f>INDEX(军阶与晶片数值!N$6:N$16,AS93+1)</f>
        <v>0</v>
      </c>
      <c r="FA93" s="28">
        <f>INDEX(军阶与晶片数值!O$6:O$16,AT93+1)</f>
        <v>0</v>
      </c>
      <c r="FB93" s="28">
        <f>INDEX(军阶与晶片数值!P$6:P$16,AU93+1)</f>
        <v>0</v>
      </c>
      <c r="FC93" s="28">
        <f>INDEX(军阶与晶片数值!Q$6:Q$16,AV93+1)</f>
        <v>0</v>
      </c>
      <c r="FD93" s="26">
        <f>INDEX(军阶与晶片数值!R$6:R$16,AW93+1)</f>
        <v>0.13</v>
      </c>
      <c r="FE93" s="26">
        <f>INDEX(军阶与晶片数值!S$6:S$16,AX93+1)</f>
        <v>0.13</v>
      </c>
      <c r="FF93" s="26">
        <f>INDEX(军阶与晶片数值!T$6:T$16,AY93+1)</f>
        <v>0</v>
      </c>
      <c r="FG93" s="26">
        <f>INDEX(军阶与晶片数值!U$6:U$16,AZ93+1)</f>
        <v>0</v>
      </c>
      <c r="FI93" s="26">
        <f>INDEX(军阶与晶片数值!$C$6:$C$36,新怪物属性!$BA93+1)</f>
        <v>1</v>
      </c>
      <c r="FJ93" s="26">
        <f>INDEX(军阶与晶片数值!$C$6:$C$36,新怪物属性!$BA93+1)</f>
        <v>1</v>
      </c>
      <c r="FK93" s="26">
        <f>INDEX(军阶与晶片数值!$C$6:$C$36,新怪物属性!$BA93+1)</f>
        <v>1</v>
      </c>
      <c r="FL93" s="26">
        <f>INDEX(军阶与晶片数值!$C$6:$C$36,新怪物属性!$BA93+1)</f>
        <v>1</v>
      </c>
      <c r="FM93" s="26">
        <f>INDEX(军阶与晶片数值!$C$6:$C$36,新怪物属性!$BA93+1)</f>
        <v>1</v>
      </c>
      <c r="FO93" s="14">
        <f>INDEX(战舰突破!$H$6:$H$18,新怪物属性!$J93+1)+INDEX(战舰突破!$H$23:$H$35,新怪物属性!$K93+1)+INDEX(战舰突破!$H$40:$H$52,新怪物属性!$L93+1)</f>
        <v>200</v>
      </c>
      <c r="FP93" s="14">
        <f>INDEX(战舰突破!$I$6:$I$18,新怪物属性!$J93+1)+INDEX(战舰突破!$I$23:$I$35,新怪物属性!$K93+1)+INDEX(战舰突破!$I$40:$I$52,新怪物属性!$L93+1)</f>
        <v>200</v>
      </c>
      <c r="FQ93" s="14">
        <f>INDEX(战舰突破!$J$6:$J$18,新怪物属性!$J93+1)+INDEX(战舰突破!$J$23:$J$35,新怪物属性!$K93+1)+INDEX(战舰突破!$J$40:$J$52,新怪物属性!$L93+1)</f>
        <v>0</v>
      </c>
      <c r="FR93" s="14">
        <f>INDEX(战舰突破!$K$6:$K$18,新怪物属性!$J93+1)+INDEX(战舰突破!$K$23:$K$35,新怪物属性!$K93+1)+INDEX(战舰突破!$K$40:$K$52,新怪物属性!$L93+1)</f>
        <v>0</v>
      </c>
      <c r="FS93" s="14">
        <f>INDEX(战舰突破!$L$6:$L$18,新怪物属性!$J93+1)+INDEX(战舰突破!$L$23:$L$35,新怪物属性!$K93+1)+INDEX(战舰突破!$L$40:$L$52,新怪物属性!$L93+1)</f>
        <v>200</v>
      </c>
      <c r="FT93" s="18">
        <f>INDEX(战舰突破!$N$6:$N$18,新怪物属性!$J93+1)+INDEX(战舰突破!$N$23:$N$35,新怪物属性!$K93+1)+INDEX(战舰突破!$N$40:$N$52,新怪物属性!$L93+1)</f>
        <v>0.75</v>
      </c>
      <c r="FU93" s="18">
        <f>INDEX(战舰突破!$O$6:$O$18,新怪物属性!$J93+1)+INDEX(战舰突破!$O$23:$O$35,新怪物属性!$K93+1)+INDEX(战舰突破!$O$40:$O$52,新怪物属性!$L93+1)</f>
        <v>1.4</v>
      </c>
      <c r="FV93" s="18">
        <f>INDEX(战舰突破!$P$6:$P$18,新怪物属性!$J93+1)+INDEX(战舰突破!$P$23:$P$35,新怪物属性!$K93+1)+INDEX(战舰突破!$P$40:$P$52,新怪物属性!$L93+1)</f>
        <v>0.5</v>
      </c>
      <c r="FW93" s="18">
        <f>INDEX(战舰突破!$Q$6:$Q$18,新怪物属性!$J93+1)+INDEX(战舰突破!$Q$23:$Q$35,新怪物属性!$K93+1)+INDEX(战舰突破!$Q$40:$Q$52,新怪物属性!$L93+1)</f>
        <v>0.3</v>
      </c>
      <c r="FX93" s="18">
        <f>INDEX(战舰突破!$R$6:$R$18,新怪物属性!$J93+1)+INDEX(战舰突破!$R$23:$R$35,新怪物属性!$K93+1)+INDEX(战舰突破!$R$40:$R$52,新怪物属性!$L93+1)</f>
        <v>0.25</v>
      </c>
      <c r="FY93" s="18">
        <f>INDEX(战舰突破!$M$6:$M$18,新怪物属性!$J93+1)+INDEX(战舰突破!$M$23:$M$35,新怪物属性!$K93+1)+INDEX(战舰突破!$M$40:$M$52,新怪物属性!$L93+1)</f>
        <v>0.2</v>
      </c>
      <c r="FZ93" s="22">
        <f>INDEX(战舰突破!$W$6:$W$18,新怪物属性!$J93+1)+INDEX(战舰突破!$W$23:$W$35,新怪物属性!$K93+1)+INDEX(战舰突破!$W$40:$W$52,新怪物属性!$L93+1)</f>
        <v>0.5</v>
      </c>
      <c r="GC93" s="14">
        <f>INDEX(战舰突破!$S$6:$S$18,新怪物属性!$J93+1)</f>
        <v>0</v>
      </c>
      <c r="GD93" s="14">
        <f>INDEX(战舰突破!$T$6:$T$18,新怪物属性!$J93+1)</f>
        <v>1.1000000000000001</v>
      </c>
      <c r="GE93" s="14">
        <f>INDEX(战舰突破!$U$6:$U$18,新怪物属性!$J93+1)</f>
        <v>0.1</v>
      </c>
      <c r="GF93" s="14">
        <f>INDEX(战舰突破!$V$6:$V$18,新怪物属性!$J93+1)</f>
        <v>2</v>
      </c>
      <c r="GG93" s="14">
        <f>INDEX(战舰突破!$X$6:$X$18,新怪物属性!$J93+1)</f>
        <v>12</v>
      </c>
      <c r="GI93" s="14">
        <f>INDEX(战舰突破!$S$23:$S$35,新怪物属性!$J93+1)</f>
        <v>1</v>
      </c>
      <c r="GJ93" s="14">
        <f>INDEX(战舰突破!$T$23:$T$35,新怪物属性!$J93+1)</f>
        <v>0.55000000000000004</v>
      </c>
      <c r="GK93" s="14">
        <f>INDEX(战舰突破!$U$23:$U$35,新怪物属性!$J93+1)</f>
        <v>0.1</v>
      </c>
      <c r="GL93" s="14">
        <f>INDEX(战舰突破!$V$23:$V$35,新怪物属性!$J93+1)</f>
        <v>2</v>
      </c>
      <c r="GM93" s="14">
        <f>INDEX(战舰突破!$X$23:$X$35,新怪物属性!$J93+1)</f>
        <v>180</v>
      </c>
      <c r="GO93" s="14">
        <f>INDEX(战舰突破!$S$40:$S$52,新怪物属性!$J93+1)</f>
        <v>1</v>
      </c>
      <c r="GP93" s="14">
        <f>INDEX(战舰突破!$T$40:$T$52,新怪物属性!$J93+1)</f>
        <v>0.25</v>
      </c>
      <c r="GQ93" s="14">
        <f>INDEX(战舰突破!$U$40:$U$52,新怪物属性!$J93+1)</f>
        <v>0.2</v>
      </c>
      <c r="GR93" s="14">
        <f>INDEX(战舰突破!$V$40:$V$52,新怪物属性!$J93+1)</f>
        <v>2</v>
      </c>
      <c r="GS93" s="14">
        <f>INDEX(战舰突破!$X$40:$X$52,新怪物属性!$J93+1)</f>
        <v>300</v>
      </c>
      <c r="GV93" s="14">
        <v>3</v>
      </c>
      <c r="GW93" s="14">
        <v>38</v>
      </c>
      <c r="GX93" s="14">
        <v>1</v>
      </c>
      <c r="GY93" s="14">
        <v>36</v>
      </c>
      <c r="GZ93" s="14">
        <v>3</v>
      </c>
      <c r="HA93" s="14">
        <v>33</v>
      </c>
      <c r="HB93" s="14">
        <v>1</v>
      </c>
      <c r="HC93" s="14">
        <v>31</v>
      </c>
      <c r="HD93" s="14">
        <v>1</v>
      </c>
      <c r="HE93" s="14">
        <v>15</v>
      </c>
      <c r="HF93" s="14">
        <v>1</v>
      </c>
      <c r="HG93" s="14">
        <v>19</v>
      </c>
      <c r="HH93" s="14">
        <v>0</v>
      </c>
      <c r="HI93" s="14">
        <v>24</v>
      </c>
      <c r="HJ93" s="14">
        <v>1</v>
      </c>
      <c r="HK93" s="14">
        <v>14</v>
      </c>
      <c r="HL93" s="14">
        <v>0</v>
      </c>
      <c r="HM93" s="14">
        <v>0</v>
      </c>
      <c r="HN93" s="14">
        <v>0</v>
      </c>
      <c r="HO93" s="14">
        <v>0</v>
      </c>
      <c r="HP93" s="14">
        <v>0</v>
      </c>
      <c r="HQ93" s="14">
        <v>0</v>
      </c>
      <c r="HR93" s="14">
        <v>0</v>
      </c>
      <c r="HS93" s="14">
        <v>0</v>
      </c>
      <c r="HT93" s="14">
        <v>0</v>
      </c>
      <c r="HU93" s="14">
        <v>0</v>
      </c>
      <c r="HX93" s="14">
        <v>7</v>
      </c>
      <c r="HY93" s="14">
        <v>6</v>
      </c>
      <c r="IB93" s="14">
        <f>IF($GV93=0,0,INDEX(战宠!P$15:P$27,新怪物属性!$GV$3)*(INDEX(战宠!$U$7:$Y$10,1,新怪物属性!$GV93)))*(新怪物属性!$GW93+4)
+IF($GX93=0,0,INDEX(战宠!P$15:P$27,新怪物属性!$GX$3)*(INDEX(战宠!$U$7:$Y$10,1,新怪物属性!$GX93)))*(新怪物属性!$GY93+4)
+IF($GZ93=0,0,INDEX(战宠!P$15:P$27,新怪物属性!$GZ$3)*(INDEX(战宠!$U$7:$Y$10,1,新怪物属性!$GZ93)))*(新怪物属性!$HA93+4)
+IF($HB93=0,0,INDEX(战宠!P$15:P$27,新怪物属性!$HB$3)*(INDEX(战宠!$U$7:$Y$10,1,新怪物属性!$HB93)))*(新怪物属性!$HC93+4)
+IF($HD93=0,0,INDEX(战宠!P$15:P$27,新怪物属性!$HD$3)*(INDEX(战宠!$U$7:$Y$10,1,新怪物属性!$HD93)))*(新怪物属性!$HE93+4)
+IF($HF93=0,0,INDEX(战宠!P$15:P$27,新怪物属性!$HF$3)*(INDEX(战宠!$U$7:$Y$10,1,新怪物属性!$HF93)))*(新怪物属性!$HG93+4)
+IF($HH93=0,0,INDEX(战宠!P$15:P$27,新怪物属性!$HH$3)*(INDEX(战宠!$U$7:$Y$10,1,新怪物属性!$HH93)))*(新怪物属性!$HI93+4)
+IF($HJ93=0,0,INDEX(战宠!P$15:P$27,新怪物属性!$HJ$3)*(INDEX(战宠!$U$7:$Y$10,1,新怪物属性!$HJ93)))*(新怪物属性!$HK93+4)
+IF($HL93=0,0,INDEX(战宠!P$15:P$27,新怪物属性!$HL$3)*(INDEX(战宠!$U$7:$Y$10,1,新怪物属性!$HL93)))*(新怪物属性!$HM93+4)
+IF($HN93=0,0,INDEX(战宠!P$15:P$27,新怪物属性!$HN$3)*(INDEX(战宠!$U$7:$Y$10,1,新怪物属性!$HN93)))*(新怪物属性!$HO93+4)
+IF($HP93=0,0,INDEX(战宠!P$15:P$27,新怪物属性!$HP$3)*(INDEX(战宠!$U$7:$Y$10,1,新怪物属性!$HP93)))*(新怪物属性!$HQ93+4)
+IF($HR93=0,0,INDEX(战宠!P$15:P$27,新怪物属性!$HR$3)*(INDEX(战宠!$U$7:$Y$10,1,新怪物属性!$HR93)))*(新怪物属性!$HS93+4)
+IF($HT93=0,0,INDEX(战宠!P$15:P$27,新怪物属性!$HT$3)*(INDEX(战宠!$U$7:$Y$10,1,新怪物属性!$HT93)))*(新怪物属性!$HU93+4)</f>
        <v>258800</v>
      </c>
      <c r="IC93" s="14">
        <f>IF($GV93=0,0,INDEX(战宠!Q$15:Q$27,新怪物属性!$GV$3)*(INDEX(战宠!$U$7:$Y$10,1,新怪物属性!$GV93)))*(新怪物属性!$GW93+4)
+IF($GX93=0,0,INDEX(战宠!Q$15:Q$27,新怪物属性!$GX$3)*(INDEX(战宠!$U$7:$Y$10,1,新怪物属性!$GX93)))*(新怪物属性!$GY93+4)
+IF($GZ93=0,0,INDEX(战宠!Q$15:Q$27,新怪物属性!$GZ$3)*(INDEX(战宠!$U$7:$Y$10,1,新怪物属性!$GZ93)))*(新怪物属性!$HA93+4)
+IF($HB93=0,0,INDEX(战宠!Q$15:Q$27,新怪物属性!$HB$3)*(INDEX(战宠!$U$7:$Y$10,1,新怪物属性!$HB93)))*(新怪物属性!$HC93+4)
+IF($HD93=0,0,INDEX(战宠!Q$15:Q$27,新怪物属性!$HD$3)*(INDEX(战宠!$U$7:$Y$10,1,新怪物属性!$HD93)))*(新怪物属性!$HE93+4)
+IF($HF93=0,0,INDEX(战宠!Q$15:Q$27,新怪物属性!$HF$3)*(INDEX(战宠!$U$7:$Y$10,1,新怪物属性!$HF93)))*(新怪物属性!$HG93+4)
+IF($HH93=0,0,INDEX(战宠!Q$15:Q$27,新怪物属性!$HH$3)*(INDEX(战宠!$U$7:$Y$10,1,新怪物属性!$HH93)))*(新怪物属性!$HI93+4)
+IF($HJ93=0,0,INDEX(战宠!Q$15:Q$27,新怪物属性!$HJ$3)*(INDEX(战宠!$U$7:$Y$10,1,新怪物属性!$HJ93)))*(新怪物属性!$HK93+4)
+IF($HL93=0,0,INDEX(战宠!Q$15:Q$27,新怪物属性!$HL$3)*(INDEX(战宠!$U$7:$Y$10,1,新怪物属性!$HL93)))*(新怪物属性!$HM93+4)
+IF($HN93=0,0,INDEX(战宠!Q$15:Q$27,新怪物属性!$HN$3)*(INDEX(战宠!$U$7:$Y$10,1,新怪物属性!$HN93)))*(新怪物属性!$HO93+4)
+IF($HP93=0,0,INDEX(战宠!Q$15:Q$27,新怪物属性!$HP$3)*(INDEX(战宠!$U$7:$Y$10,1,新怪物属性!$HP93)))*(新怪物属性!$HQ93+4)
+IF($HR93=0,0,INDEX(战宠!Q$15:Q$27,新怪物属性!$HR$3)*(INDEX(战宠!$U$7:$Y$10,1,新怪物属性!$HR93)))*(新怪物属性!$HS93+4)
+IF($HT93=0,0,INDEX(战宠!Q$15:Q$27,新怪物属性!$HT$3)*(INDEX(战宠!$U$7:$Y$10,1,新怪物属性!$HT93)))*(新怪物属性!$HU93+4)</f>
        <v>1746000</v>
      </c>
      <c r="ID93" s="14">
        <f>IF($GV93=0,0,INDEX(战宠!R$15:R$27,新怪物属性!$GV$3)*(INDEX(战宠!$U$7:$Y$10,1,新怪物属性!$GV93)))*(新怪物属性!$GW93+4)
+IF($GX93=0,0,INDEX(战宠!R$15:R$27,新怪物属性!$GX$3)*(INDEX(战宠!$U$7:$Y$10,1,新怪物属性!$GX93)))*(新怪物属性!$GY93+4)
+IF($GZ93=0,0,INDEX(战宠!R$15:R$27,新怪物属性!$GZ$3)*(INDEX(战宠!$U$7:$Y$10,1,新怪物属性!$GZ93)))*(新怪物属性!$HA93+4)
+IF($HB93=0,0,INDEX(战宠!R$15:R$27,新怪物属性!$HB$3)*(INDEX(战宠!$U$7:$Y$10,1,新怪物属性!$HB93)))*(新怪物属性!$HC93+4)
+IF($HD93=0,0,INDEX(战宠!R$15:R$27,新怪物属性!$HD$3)*(INDEX(战宠!$U$7:$Y$10,1,新怪物属性!$HD93)))*(新怪物属性!$HE93+4)
+IF($HF93=0,0,INDEX(战宠!R$15:R$27,新怪物属性!$HF$3)*(INDEX(战宠!$U$7:$Y$10,1,新怪物属性!$HF93)))*(新怪物属性!$HG93+4)
+IF($HH93=0,0,INDEX(战宠!R$15:R$27,新怪物属性!$HH$3)*(INDEX(战宠!$U$7:$Y$10,1,新怪物属性!$HH93)))*(新怪物属性!$HI93+4)
+IF($HJ93=0,0,INDEX(战宠!R$15:R$27,新怪物属性!$HJ$3)*(INDEX(战宠!$U$7:$Y$10,1,新怪物属性!$HJ93)))*(新怪物属性!$HK93+4)
+IF($HL93=0,0,INDEX(战宠!R$15:R$27,新怪物属性!$HL$3)*(INDEX(战宠!$U$7:$Y$10,1,新怪物属性!$HL93)))*(新怪物属性!$HM93+4)
+IF($HN93=0,0,INDEX(战宠!R$15:R$27,新怪物属性!$HN$3)*(INDEX(战宠!$U$7:$Y$10,1,新怪物属性!$HN93)))*(新怪物属性!$HO93+4)
+IF($HP93=0,0,INDEX(战宠!R$15:R$27,新怪物属性!$HP$3)*(INDEX(战宠!$U$7:$Y$10,1,新怪物属性!$HP93)))*(新怪物属性!$HQ93+4)
+IF($HR93=0,0,INDEX(战宠!R$15:R$27,新怪物属性!$HR$3)*(INDEX(战宠!$U$7:$Y$10,1,新怪物属性!$HR93)))*(新怪物属性!$HS93+4)
+IF($HT93=0,0,INDEX(战宠!R$15:R$27,新怪物属性!$HT$3)*(INDEX(战宠!$U$7:$Y$10,1,新怪物属性!$HT93)))*(新怪物属性!$HU93+4)</f>
        <v>142400</v>
      </c>
      <c r="IE93" s="14">
        <f>IF($GV93=0,0,INDEX(战宠!S$15:S$27,新怪物属性!$GV$3)*(INDEX(战宠!$U$7:$Y$10,1,新怪物属性!$GV93)))*(新怪物属性!$GW93+4)
+IF($GX93=0,0,INDEX(战宠!S$15:S$27,新怪物属性!$GX$3)*(INDEX(战宠!$U$7:$Y$10,1,新怪物属性!$GX93)))*(新怪物属性!$GY93+4)
+IF($GZ93=0,0,INDEX(战宠!S$15:S$27,新怪物属性!$GZ$3)*(INDEX(战宠!$U$7:$Y$10,1,新怪物属性!$GZ93)))*(新怪物属性!$HA93+4)
+IF($HB93=0,0,INDEX(战宠!S$15:S$27,新怪物属性!$HB$3)*(INDEX(战宠!$U$7:$Y$10,1,新怪物属性!$HB93)))*(新怪物属性!$HC93+4)
+IF($HD93=0,0,INDEX(战宠!S$15:S$27,新怪物属性!$HD$3)*(INDEX(战宠!$U$7:$Y$10,1,新怪物属性!$HD93)))*(新怪物属性!$HE93+4)
+IF($HF93=0,0,INDEX(战宠!S$15:S$27,新怪物属性!$HF$3)*(INDEX(战宠!$U$7:$Y$10,1,新怪物属性!$HF93)))*(新怪物属性!$HG93+4)
+IF($HH93=0,0,INDEX(战宠!S$15:S$27,新怪物属性!$HH$3)*(INDEX(战宠!$U$7:$Y$10,1,新怪物属性!$HH93)))*(新怪物属性!$HI93+4)
+IF($HJ93=0,0,INDEX(战宠!S$15:S$27,新怪物属性!$HJ$3)*(INDEX(战宠!$U$7:$Y$10,1,新怪物属性!$HJ93)))*(新怪物属性!$HK93+4)
+IF($HL93=0,0,INDEX(战宠!S$15:S$27,新怪物属性!$HL$3)*(INDEX(战宠!$U$7:$Y$10,1,新怪物属性!$HL93)))*(新怪物属性!$HM93+4)
+IF($HN93=0,0,INDEX(战宠!S$15:S$27,新怪物属性!$HN$3)*(INDEX(战宠!$U$7:$Y$10,1,新怪物属性!$HN93)))*(新怪物属性!$HO93+4)
+IF($HP93=0,0,INDEX(战宠!S$15:S$27,新怪物属性!$HP$3)*(INDEX(战宠!$U$7:$Y$10,1,新怪物属性!$HP93)))*(新怪物属性!$HQ93+4)
+IF($HR93=0,0,INDEX(战宠!S$15:S$27,新怪物属性!$HR$3)*(INDEX(战宠!$U$7:$Y$10,1,新怪物属性!$HR93)))*(新怪物属性!$HS93+4)
+IF($HT93=0,0,INDEX(战宠!S$15:S$27,新怪物属性!$HT$3)*(INDEX(战宠!$U$7:$Y$10,1,新怪物属性!$HT93)))*(新怪物属性!$HU93+4)</f>
        <v>3578000</v>
      </c>
      <c r="IF93" s="14">
        <f>IF($GV93=0,0,INDEX(战宠!T$15:T$27,新怪物属性!$GV$3)*(INDEX(战宠!$U$7:$Y$10,1,新怪物属性!$GV93)))*(新怪物属性!$GW93+4)
+IF($GX93=0,0,INDEX(战宠!T$15:T$27,新怪物属性!$GX$3)*(INDEX(战宠!$U$7:$Y$10,1,新怪物属性!$GX93)))*(新怪物属性!$GY93+4)
+IF($GZ93=0,0,INDEX(战宠!T$15:T$27,新怪物属性!$GZ$3)*(INDEX(战宠!$U$7:$Y$10,1,新怪物属性!$GZ93)))*(新怪物属性!$HA93+4)
+IF($HB93=0,0,INDEX(战宠!T$15:T$27,新怪物属性!$HB$3)*(INDEX(战宠!$U$7:$Y$10,1,新怪物属性!$HB93)))*(新怪物属性!$HC93+4)
+IF($HD93=0,0,INDEX(战宠!T$15:T$27,新怪物属性!$HD$3)*(INDEX(战宠!$U$7:$Y$10,1,新怪物属性!$HD93)))*(新怪物属性!$HE93+4)
+IF($HF93=0,0,INDEX(战宠!T$15:T$27,新怪物属性!$HF$3)*(INDEX(战宠!$U$7:$Y$10,1,新怪物属性!$HF93)))*(新怪物属性!$HG93+4)
+IF($HH93=0,0,INDEX(战宠!T$15:T$27,新怪物属性!$HH$3)*(INDEX(战宠!$U$7:$Y$10,1,新怪物属性!$HH93)))*(新怪物属性!$HI93+4)
+IF($HJ93=0,0,INDEX(战宠!T$15:T$27,新怪物属性!$HJ$3)*(INDEX(战宠!$U$7:$Y$10,1,新怪物属性!$HJ93)))*(新怪物属性!$HK93+4)
+IF($HL93=0,0,INDEX(战宠!T$15:T$27,新怪物属性!$HL$3)*(INDEX(战宠!$U$7:$Y$10,1,新怪物属性!$HL93)))*(新怪物属性!$HM93+4)
+IF($HN93=0,0,INDEX(战宠!T$15:T$27,新怪物属性!$HN$3)*(INDEX(战宠!$U$7:$Y$10,1,新怪物属性!$HN93)))*(新怪物属性!$HO93+4)
+IF($HP93=0,0,INDEX(战宠!T$15:T$27,新怪物属性!$HP$3)*(INDEX(战宠!$U$7:$Y$10,1,新怪物属性!$HP93)))*(新怪物属性!$HQ93+4)
+IF($HR93=0,0,INDEX(战宠!T$15:T$27,新怪物属性!$HR$3)*(INDEX(战宠!$U$7:$Y$10,1,新怪物属性!$HR93)))*(新怪物属性!$HS93+4)
+IF($HT93=0,0,INDEX(战宠!T$15:T$27,新怪物属性!$HT$3)*(INDEX(战宠!$U$7:$Y$10,1,新怪物属性!$HT93)))*(新怪物属性!$HU93+4)</f>
        <v>72385</v>
      </c>
      <c r="II93" s="14">
        <f>IF(HX93=0,0,INDEX(战宠!$D$15:$D$27,新怪物属性!HX93))</f>
        <v>0.3</v>
      </c>
      <c r="IJ93" s="14">
        <f>IF(HY93=0,0,INDEX(战宠!$D$15:$D$27,新怪物属性!HY93))</f>
        <v>0.2</v>
      </c>
      <c r="IM93" s="14">
        <f t="shared" si="189"/>
        <v>5090215</v>
      </c>
      <c r="IN93" s="14">
        <f t="shared" si="190"/>
        <v>4501761</v>
      </c>
      <c r="IO93" s="14">
        <f t="shared" si="191"/>
        <v>4503966</v>
      </c>
      <c r="IP93" s="14">
        <f t="shared" si="192"/>
        <v>5090215</v>
      </c>
      <c r="IQ93" s="14">
        <f t="shared" si="193"/>
        <v>5090215</v>
      </c>
      <c r="IR93" s="14">
        <f t="shared" si="145"/>
        <v>43155953</v>
      </c>
      <c r="IS93" s="14">
        <f t="shared" si="146"/>
        <v>1530338</v>
      </c>
      <c r="IT93" s="14">
        <f t="shared" si="147"/>
        <v>29872900</v>
      </c>
      <c r="IU93" s="14">
        <f t="shared" si="148"/>
        <v>712980</v>
      </c>
      <c r="IV93" s="28">
        <f t="shared" si="149"/>
        <v>44250</v>
      </c>
      <c r="IW93" s="28">
        <f t="shared" si="150"/>
        <v>43850</v>
      </c>
      <c r="IX93" s="28">
        <f t="shared" si="151"/>
        <v>44250</v>
      </c>
      <c r="IY93" s="28">
        <f t="shared" si="152"/>
        <v>43850</v>
      </c>
      <c r="IZ93" s="28">
        <f t="shared" si="153"/>
        <v>2.1571699999999998</v>
      </c>
      <c r="JA93" s="28">
        <f t="shared" si="154"/>
        <v>2.1571699999999998</v>
      </c>
      <c r="JB93" s="28">
        <f t="shared" si="155"/>
        <v>110</v>
      </c>
      <c r="JC93" s="28">
        <f t="shared" si="156"/>
        <v>90</v>
      </c>
      <c r="JD93" s="14">
        <f t="shared" si="157"/>
        <v>1</v>
      </c>
      <c r="JE93" s="14">
        <f t="shared" si="158"/>
        <v>2</v>
      </c>
      <c r="JF93" s="14">
        <f t="shared" si="159"/>
        <v>2</v>
      </c>
      <c r="JG93" s="18">
        <f t="shared" si="160"/>
        <v>2.3000000000000003</v>
      </c>
      <c r="JH93" s="18">
        <f t="shared" si="161"/>
        <v>1.75</v>
      </c>
      <c r="JI93" s="18">
        <f t="shared" si="162"/>
        <v>1.45</v>
      </c>
      <c r="JJ93" s="29">
        <f t="shared" si="194"/>
        <v>44400</v>
      </c>
      <c r="JK93" s="29">
        <f t="shared" si="194"/>
        <v>44700</v>
      </c>
      <c r="JL93" s="29">
        <f t="shared" si="194"/>
        <v>44700</v>
      </c>
      <c r="JM93" s="26">
        <f t="shared" si="163"/>
        <v>0.1</v>
      </c>
      <c r="JN93" s="26">
        <f t="shared" si="164"/>
        <v>0.1</v>
      </c>
      <c r="JO93" s="26">
        <f t="shared" si="165"/>
        <v>0.2</v>
      </c>
      <c r="JP93" s="14">
        <f t="shared" si="166"/>
        <v>4</v>
      </c>
      <c r="JQ93" s="14">
        <f t="shared" si="167"/>
        <v>4</v>
      </c>
      <c r="JR93" s="14">
        <f t="shared" si="168"/>
        <v>4</v>
      </c>
      <c r="JS93" s="14">
        <f t="shared" si="169"/>
        <v>12</v>
      </c>
      <c r="JT93" s="14">
        <f t="shared" si="170"/>
        <v>180</v>
      </c>
      <c r="JU93" s="14">
        <f t="shared" si="171"/>
        <v>300</v>
      </c>
      <c r="JV93">
        <v>89</v>
      </c>
      <c r="JW93" s="14">
        <f t="shared" si="195"/>
        <v>285761467</v>
      </c>
      <c r="JY93" s="14">
        <f t="shared" si="226"/>
        <v>3060676</v>
      </c>
      <c r="JZ93" s="14">
        <f t="shared" si="196"/>
        <v>2895412</v>
      </c>
      <c r="KA93" s="29">
        <f t="shared" si="197"/>
        <v>42096</v>
      </c>
      <c r="KB93" s="29">
        <f t="shared" si="198"/>
        <v>30208</v>
      </c>
      <c r="KC93" s="29">
        <f t="shared" si="199"/>
        <v>32925</v>
      </c>
      <c r="KD93" s="29">
        <f t="shared" si="200"/>
        <v>39150</v>
      </c>
      <c r="KE93" s="14">
        <f t="shared" si="224"/>
        <v>2.1571699999999998</v>
      </c>
      <c r="KF93" s="14">
        <f t="shared" si="225"/>
        <v>2.1571699999999998</v>
      </c>
      <c r="KG93" s="14">
        <f t="shared" si="201"/>
        <v>2545077.4519572952</v>
      </c>
      <c r="KH93" s="26">
        <f t="shared" si="172"/>
        <v>0.40710440112866081</v>
      </c>
      <c r="KI93" s="26">
        <f t="shared" si="173"/>
        <v>0.6574143070044709</v>
      </c>
      <c r="KJ93" s="29">
        <f t="shared" si="202"/>
        <v>717095</v>
      </c>
      <c r="KK93" s="29">
        <f t="shared" si="203"/>
        <v>2064257</v>
      </c>
      <c r="KL93" s="29">
        <f t="shared" si="204"/>
        <v>2282863</v>
      </c>
      <c r="KM93" s="23">
        <f t="shared" si="205"/>
        <v>1721027</v>
      </c>
      <c r="KN93" s="23">
        <f t="shared" si="206"/>
        <v>872985</v>
      </c>
      <c r="KO93" s="26">
        <f t="shared" si="174"/>
        <v>0.49416513418321228</v>
      </c>
      <c r="KP93" s="26">
        <f t="shared" si="175"/>
        <v>0.50000935074650121</v>
      </c>
      <c r="KQ93" s="26">
        <f t="shared" si="176"/>
        <v>0.60000935074650119</v>
      </c>
      <c r="KR93" s="26">
        <f t="shared" si="207"/>
        <v>9.4165134183212262E-2</v>
      </c>
      <c r="KS93" s="26">
        <v>0.1</v>
      </c>
      <c r="KT93" s="29">
        <f t="shared" si="177"/>
        <v>2.2000000000000002</v>
      </c>
      <c r="KU93" s="29">
        <f t="shared" si="178"/>
        <v>4.4350652993797333</v>
      </c>
      <c r="KV93" s="29">
        <f t="shared" si="179"/>
        <v>5.0350652993797338</v>
      </c>
      <c r="KW93" s="29">
        <f t="shared" si="180"/>
        <v>7888045</v>
      </c>
      <c r="KX93" s="29">
        <f t="shared" si="181"/>
        <v>6103409.7264678068</v>
      </c>
      <c r="KY93" s="29">
        <f t="shared" si="182"/>
        <v>5747182.1372689586</v>
      </c>
      <c r="KZ93" s="29">
        <f t="shared" si="183"/>
        <v>35559311</v>
      </c>
      <c r="LA93" s="14">
        <f t="shared" si="184"/>
        <v>19738636.859999999</v>
      </c>
      <c r="LE93" s="14">
        <v>1</v>
      </c>
      <c r="LF93" s="14">
        <v>1</v>
      </c>
      <c r="LG93" s="14">
        <v>480</v>
      </c>
      <c r="LH93" s="14">
        <v>80</v>
      </c>
      <c r="LI93" s="14">
        <v>60</v>
      </c>
      <c r="LJ93" s="14">
        <v>60</v>
      </c>
      <c r="LK93" s="14">
        <v>60</v>
      </c>
      <c r="LL93" s="23">
        <f t="shared" si="208"/>
        <v>2726041130</v>
      </c>
      <c r="LM93" s="23">
        <f t="shared" si="209"/>
        <v>2</v>
      </c>
      <c r="LN93" s="23">
        <f t="shared" si="210"/>
        <v>2726.04</v>
      </c>
      <c r="LO93" s="14">
        <v>1</v>
      </c>
      <c r="LP93" s="14">
        <v>1</v>
      </c>
      <c r="LQ93" s="14">
        <v>240</v>
      </c>
      <c r="LR93" s="14">
        <v>35</v>
      </c>
      <c r="LS93" s="14">
        <v>22</v>
      </c>
      <c r="LT93" s="14">
        <v>30</v>
      </c>
      <c r="LU93" s="14">
        <v>30</v>
      </c>
      <c r="LV93" s="23">
        <f t="shared" si="211"/>
        <v>1420828611</v>
      </c>
      <c r="LW93" s="23">
        <f t="shared" si="212"/>
        <v>2</v>
      </c>
      <c r="LX93" s="23">
        <f t="shared" si="213"/>
        <v>1420.83</v>
      </c>
      <c r="MB93">
        <f t="shared" si="185"/>
        <v>1.8092028463506655</v>
      </c>
      <c r="MC93">
        <f t="shared" si="186"/>
        <v>3.902758104062265</v>
      </c>
      <c r="ME93" s="14">
        <v>10</v>
      </c>
      <c r="MF93" s="14">
        <v>2</v>
      </c>
      <c r="MG93" s="14">
        <v>1.5</v>
      </c>
      <c r="MH93" s="23">
        <f t="shared" si="187"/>
        <v>86879641</v>
      </c>
      <c r="MI93" s="23">
        <f t="shared" si="214"/>
        <v>1</v>
      </c>
      <c r="MJ93" s="23">
        <f t="shared" si="215"/>
        <v>86879.64</v>
      </c>
      <c r="MK93" s="14">
        <v>30</v>
      </c>
      <c r="ML93" s="14">
        <v>6</v>
      </c>
      <c r="MM93" s="14">
        <v>4</v>
      </c>
      <c r="MN93" s="23">
        <f t="shared" si="188"/>
        <v>249144559</v>
      </c>
      <c r="MO93" s="23">
        <f t="shared" si="216"/>
        <v>1</v>
      </c>
      <c r="MP93" s="23">
        <f t="shared" si="217"/>
        <v>249144.56</v>
      </c>
      <c r="MR93" s="23">
        <f t="shared" si="218"/>
        <v>332192745</v>
      </c>
      <c r="MS93" s="23">
        <f t="shared" si="219"/>
        <v>1</v>
      </c>
      <c r="MT93" s="23">
        <f t="shared" si="220"/>
        <v>332192.75</v>
      </c>
      <c r="MU93" s="23">
        <f t="shared" si="221"/>
        <v>130319462</v>
      </c>
      <c r="MV93" s="23">
        <f t="shared" si="222"/>
        <v>1</v>
      </c>
      <c r="MW93" s="23">
        <f t="shared" si="223"/>
        <v>130319.46</v>
      </c>
    </row>
    <row r="94" spans="1:361" ht="16.5" x14ac:dyDescent="0.2">
      <c r="C94" s="14">
        <v>22</v>
      </c>
      <c r="D94" s="14">
        <v>620</v>
      </c>
      <c r="E94" s="14"/>
      <c r="F94" s="14"/>
      <c r="G94" s="14">
        <v>620</v>
      </c>
      <c r="H94" s="14">
        <v>620</v>
      </c>
      <c r="I94" s="14">
        <v>620</v>
      </c>
      <c r="J94" s="14">
        <v>11</v>
      </c>
      <c r="K94" s="14">
        <v>11</v>
      </c>
      <c r="L94" s="14">
        <v>10</v>
      </c>
      <c r="M94" s="14">
        <v>7</v>
      </c>
      <c r="N94" s="14">
        <v>7</v>
      </c>
      <c r="O94" s="14">
        <v>7</v>
      </c>
      <c r="P94" s="14">
        <v>10</v>
      </c>
      <c r="Q94" s="14">
        <v>10</v>
      </c>
      <c r="R94" s="14">
        <v>10</v>
      </c>
      <c r="S94" s="14">
        <v>10</v>
      </c>
      <c r="T94" s="14">
        <v>10</v>
      </c>
      <c r="U94" s="14">
        <v>10</v>
      </c>
      <c r="V94" s="14">
        <v>10</v>
      </c>
      <c r="W94" s="14">
        <v>10</v>
      </c>
      <c r="X94" s="14">
        <v>620</v>
      </c>
      <c r="Y94" s="14">
        <v>620</v>
      </c>
      <c r="Z94" s="14">
        <v>620</v>
      </c>
      <c r="AA94" s="14">
        <v>620</v>
      </c>
      <c r="AB94" s="14">
        <v>620</v>
      </c>
      <c r="AC94" s="14">
        <v>620</v>
      </c>
      <c r="AD94" s="14">
        <v>620</v>
      </c>
      <c r="AE94" s="14">
        <v>620</v>
      </c>
      <c r="AF94" s="14">
        <v>73</v>
      </c>
      <c r="AG94" s="14">
        <v>70</v>
      </c>
      <c r="AH94" s="14">
        <v>70</v>
      </c>
      <c r="AI94" s="14">
        <v>70</v>
      </c>
      <c r="AJ94" s="14">
        <v>70</v>
      </c>
      <c r="AK94" s="14">
        <v>70</v>
      </c>
      <c r="AL94" s="14">
        <v>70</v>
      </c>
      <c r="AM94" s="14">
        <v>70</v>
      </c>
      <c r="AN94" s="14">
        <v>5</v>
      </c>
      <c r="AO94" s="14">
        <v>5</v>
      </c>
      <c r="AP94" s="14">
        <v>5</v>
      </c>
      <c r="AQ94" s="14">
        <v>5</v>
      </c>
      <c r="AR94" s="14">
        <v>5</v>
      </c>
      <c r="AS94" s="14">
        <v>0</v>
      </c>
      <c r="AT94" s="14">
        <v>0</v>
      </c>
      <c r="AU94" s="14">
        <v>0</v>
      </c>
      <c r="AV94" s="14">
        <v>0</v>
      </c>
      <c r="AW94" s="14">
        <v>3</v>
      </c>
      <c r="AX94" s="14">
        <v>3</v>
      </c>
      <c r="AY94" s="14">
        <v>0</v>
      </c>
      <c r="AZ94" s="14">
        <v>0</v>
      </c>
      <c r="BA94" s="14">
        <v>21</v>
      </c>
      <c r="BF94" s="14">
        <f>ROUND((INDEX(新战舰养成!S$6:S$18,新怪物属性!$J94+1)+INDEX(新战舰养成!D$6:D$18,新怪物属性!$J94+1)*(新怪物属性!$G94-1))*INDEX(战舰突破!$D$6:$D$18,新怪物属性!$M94+1),0)</f>
        <v>456927</v>
      </c>
      <c r="BG94" s="14">
        <f>ROUND((INDEX(新战舰养成!T$6:T$18,新怪物属性!$J94+1)+INDEX(新战舰养成!E$6:E$18,新怪物属性!$J94+1)*(新怪物属性!$G94-1))*INDEX(战舰突破!$D$6:$D$18,新怪物属性!$M94+1),0)</f>
        <v>3655304</v>
      </c>
      <c r="BH94" s="14">
        <f>ROUND((INDEX(新战舰养成!U$6:U$18,新怪物属性!$J94+1)+INDEX(新战舰养成!F$6:F$18,新怪物属性!$J94+1)*(新怪物属性!$G94-1))*INDEX(战舰突破!$D$6:$D$18,新怪物属性!$M94+1),0)</f>
        <v>228614</v>
      </c>
      <c r="BI94" s="14">
        <f>ROUND((INDEX(新战舰养成!V$6:V$18,新怪物属性!$J94+1)+INDEX(新战舰养成!G$6:G$18,新怪物属性!$J94+1)*(新怪物属性!$G94-1))*INDEX(战舰突破!$D$6:$D$18,新怪物属性!$M94+1),0)</f>
        <v>570</v>
      </c>
      <c r="BJ94" s="14">
        <f>ROUND((INDEX(新战舰养成!W$6:W$18,新怪物属性!$J94+1)+INDEX(新战舰养成!H$6:H$18,新怪物属性!$J94+1)*(新怪物属性!$G94-1))*INDEX(战舰突破!$D$6:$D$18,新怪物属性!$M94+1),0)</f>
        <v>8</v>
      </c>
      <c r="BL94" s="14">
        <f>IF($H94&gt;0,ROUND((INDEX(新战舰养成!X$6:X$18,新怪物属性!$K94+1)+INDEX(新战舰养成!I$6:I$18,新怪物属性!$K94+1)*(新怪物属性!$H94-1))*INDEX(战舰突破!$D$6:$D$18,新怪物属性!$N94+1),0),0)</f>
        <v>457459</v>
      </c>
      <c r="BM94" s="14">
        <f>IF($H94&gt;0,ROUND((INDEX(新战舰养成!Y$6:Y$18,新怪物属性!$K94+1)+INDEX(新战舰养成!J$6:J$18,新怪物属性!$K94+1)*(新怪物属性!$H94-1))*INDEX(战舰突破!$D$6:$D$18,新怪物属性!$N94+1),0),0)</f>
        <v>0</v>
      </c>
      <c r="BN94" s="14">
        <f>IF($H94&gt;0,ROUND((INDEX(新战舰养成!Z$6:Z$18,新怪物属性!$K94+1)+INDEX(新战舰养成!K$6:K$18,新怪物属性!$K94+1)*(新怪物属性!$H94-1))*INDEX(战舰突破!$D$6:$D$18,新怪物属性!$N94+1),0),0)</f>
        <v>0</v>
      </c>
      <c r="BO94" s="14">
        <f>IF($H94&gt;0,ROUND((INDEX(新战舰养成!AA$6:AA$18,新怪物属性!$K94+1)+INDEX(新战舰养成!L$6:L$18,新怪物属性!$K94+1)*(新怪物属性!$H94-1))*INDEX(战舰突破!$D$6:$D$18,新怪物属性!$N94+1),0),0)</f>
        <v>4569272</v>
      </c>
      <c r="BP94" s="14">
        <f>IF($H94&gt;0,ROUND((INDEX(新战舰养成!AB$6:AB$18,新怪物属性!$K94+1)+INDEX(新战舰养成!M$6:M$18,新怪物属性!$K94+1)*(新怪物属性!$H94-1))*INDEX(战舰突破!$D$6:$D$18,新怪物属性!$N94+1),0),0)</f>
        <v>91246</v>
      </c>
      <c r="BR94" s="14">
        <f>IF($I94&gt;0,ROUND((INDEX(新战舰养成!AC$6:AC$18,新怪物属性!$L94+1)+INDEX(新战舰养成!I$6:I$18,新怪物属性!$L94+1)*(新怪物属性!$I94-1))*INDEX(战舰突破!$D$6:$D$18,新怪物属性!$O94+1),0),0)</f>
        <v>343839</v>
      </c>
      <c r="BS94" s="14">
        <f>IF($I94&gt;0,ROUND((INDEX(新战舰养成!AD$6:AD$18,新怪物属性!$L94+1)+INDEX(新战舰养成!J$6:J$18,新怪物属性!$L94+1)*(新怪物属性!$I94-1))*INDEX(战舰突破!$D$6:$D$18,新怪物属性!$O94+1),0),0)</f>
        <v>0</v>
      </c>
      <c r="BT94" s="14">
        <f>IF($I94&gt;0,ROUND((INDEX(新战舰养成!AE$6:AE$18,新怪物属性!$L94+1)+INDEX(新战舰养成!K$6:K$18,新怪物属性!$L94+1)*(新怪物属性!$I94-1))*INDEX(战舰突破!$D$6:$D$18,新怪物属性!$O94+1),0),0)</f>
        <v>0</v>
      </c>
      <c r="BU94" s="14">
        <f>IF($I94&gt;0,ROUND((INDEX(新战舰养成!AF$6:AF$18,新怪物属性!$L94+1)+INDEX(新战舰养成!L$6:L$18,新怪物属性!$L94+1)*(新怪物属性!$I94-1))*INDEX(战舰突破!$D$6:$D$18,新怪物属性!$O94+1),0),0)</f>
        <v>2243121</v>
      </c>
      <c r="BV94" s="14">
        <f>IF($I94&gt;0,ROUND((INDEX(新战舰养成!AG$6:AG$18,新怪物属性!$L94+1)+INDEX(新战舰养成!M$6:M$18,新怪物属性!$L94+1)*(新怪物属性!$I94-1))*INDEX(战舰突破!$D$6:$D$18,新怪物属性!$O94+1),0),0)</f>
        <v>92515</v>
      </c>
      <c r="BY94" s="14">
        <f>(INDEX(装备数值!$C$13:$G$116,新怪物属性!$P96*8+1,BY$2)+INDEX(装备数值!$C$13:$G$116,新怪物属性!$Q96*8+2,BY$2)+INDEX(装备数值!$C$13:$G$116,新怪物属性!$S96*8+3,BY$2)+INDEX(装备数值!$C$13:$G$116,新怪物属性!$R96*8+4,BY$2)+INDEX(装备数值!$C$13:$G$116,新怪物属性!$T96*8+5,BY$2)+INDEX(装备数值!$C$13:$G$116,新怪物属性!$U96*8+6,BY$2)+INDEX(装备数值!$C$13:$G$116,新怪物属性!$V96*8+7,BY$2)+INDEX(装备数值!$C$13:$G$116,新怪物属性!$W96*8+8,BY$2))</f>
        <v>80000</v>
      </c>
      <c r="BZ94" s="14">
        <f>(INDEX(装备数值!$C$13:$G$116,新怪物属性!$P96*8+1,BZ$2)+INDEX(装备数值!$C$13:$G$116,新怪物属性!$Q96*8+2,BZ$2)+INDEX(装备数值!$C$13:$G$116,新怪物属性!$S96*8+3,BZ$2)+INDEX(装备数值!$C$13:$G$116,新怪物属性!$R96*8+4,BZ$2)+INDEX(装备数值!$C$13:$G$116,新怪物属性!$T96*8+5,BZ$2)+INDEX(装备数值!$C$13:$G$116,新怪物属性!$U96*8+6,BZ$2)+INDEX(装备数值!$C$13:$G$116,新怪物属性!$V96*8+7,BZ$2)+INDEX(装备数值!$C$13:$G$116,新怪物属性!$W96*8+8,BZ$2))</f>
        <v>600000</v>
      </c>
      <c r="CA94" s="14">
        <f>(INDEX(装备数值!$C$13:$G$116,新怪物属性!$P96*8+1,CA$2)+INDEX(装备数值!$C$13:$G$116,新怪物属性!$Q96*8+2,CA$2)+INDEX(装备数值!$C$13:$G$116,新怪物属性!$S96*8+3,CA$2)+INDEX(装备数值!$C$13:$G$116,新怪物属性!$R96*8+4,CA$2)+INDEX(装备数值!$C$13:$G$116,新怪物属性!$T96*8+5,CA$2)+INDEX(装备数值!$C$13:$G$116,新怪物属性!$U96*8+6,CA$2)+INDEX(装备数值!$C$13:$G$116,新怪物属性!$V96*8+7,CA$2)+INDEX(装备数值!$C$13:$G$116,新怪物属性!$W96*8+8,CA$2))</f>
        <v>40000</v>
      </c>
      <c r="CB94" s="14">
        <f>(INDEX(装备数值!$C$13:$G$116,新怪物属性!$P96*8+1,CB$2)+INDEX(装备数值!$C$13:$G$116,新怪物属性!$Q96*8+2,CB$2)+INDEX(装备数值!$C$13:$G$116,新怪物属性!$S96*8+3,CB$2)+INDEX(装备数值!$C$13:$G$116,新怪物属性!$R96*8+4,CB$2)+INDEX(装备数值!$C$13:$G$116,新怪物属性!$T96*8+5,CB$2)+INDEX(装备数值!$C$13:$G$116,新怪物属性!$U96*8+6,CB$2)+INDEX(装备数值!$C$13:$G$116,新怪物属性!$V96*8+7,CB$2)+INDEX(装备数值!$C$13:$G$116,新怪物属性!$W96*8+8,CB$2))</f>
        <v>800000</v>
      </c>
      <c r="CC94" s="14">
        <f>(INDEX(装备数值!$C$13:$G$116,新怪物属性!$P96*8+1,CC$2)+INDEX(装备数值!$C$13:$G$116,新怪物属性!$Q96*8+2,CC$2)+INDEX(装备数值!$C$13:$G$116,新怪物属性!$S96*8+3,CC$2)+INDEX(装备数值!$C$13:$G$116,新怪物属性!$R96*8+4,CC$2)+INDEX(装备数值!$C$13:$G$116,新怪物属性!$T96*8+5,CC$2)+INDEX(装备数值!$C$13:$G$116,新怪物属性!$U96*8+6,CC$2)+INDEX(装备数值!$C$13:$G$116,新怪物属性!$V96*8+7,CC$2)+INDEX(装备数值!$C$13:$G$116,新怪物属性!$W96*8+8,CC$2))</f>
        <v>15750</v>
      </c>
      <c r="CF94" s="14">
        <f t="shared" si="143"/>
        <v>4</v>
      </c>
      <c r="CG94" s="14">
        <f t="shared" si="227"/>
        <v>4</v>
      </c>
      <c r="CH94" s="14">
        <f t="shared" si="227"/>
        <v>4</v>
      </c>
      <c r="CI94" s="14">
        <f t="shared" si="227"/>
        <v>4</v>
      </c>
      <c r="CJ94" s="14">
        <f t="shared" si="227"/>
        <v>4</v>
      </c>
      <c r="CK94" s="14">
        <f t="shared" si="227"/>
        <v>4</v>
      </c>
      <c r="CL94" s="14">
        <f t="shared" si="227"/>
        <v>4</v>
      </c>
      <c r="CM94" s="14">
        <f t="shared" si="227"/>
        <v>4</v>
      </c>
      <c r="CN94" s="14">
        <f t="shared" si="227"/>
        <v>4</v>
      </c>
      <c r="CO94" s="14">
        <f t="shared" si="227"/>
        <v>4</v>
      </c>
      <c r="CP94" s="14">
        <f t="shared" si="227"/>
        <v>0</v>
      </c>
      <c r="CQ94" s="14">
        <f t="shared" si="227"/>
        <v>0</v>
      </c>
      <c r="CR94" s="14">
        <f t="shared" si="227"/>
        <v>0</v>
      </c>
      <c r="CS94" s="14">
        <f>SUMIFS(装备数值!BL$50:BL$101,装备数值!$BG$50:$BG$101,"="&amp;新怪物属性!$CF$2,装备数值!$BH$50:$BH$101,"&lt;="&amp;新怪物属性!$CF94)+SUMIFS(装备数值!BL$50:BL$101,装备数值!$BG$50:$BG$101,"="&amp;新怪物属性!$CG$2,装备数值!$BH$50:$BH$101,"&lt;="&amp;新怪物属性!$CG94)+SUMIFS(装备数值!BL$50:BL$101,装备数值!$BG$50:$BG$101,"="&amp;新怪物属性!$CH$2,装备数值!$BH$50:$BH$101,"&lt;="&amp;新怪物属性!$CH94)+SUMIFS(装备数值!BL$50:BL$101,装备数值!$BG$50:$BG$101,"="&amp;新怪物属性!$CI$2,装备数值!$BH$50:$BH$101,"&lt;="&amp;新怪物属性!$CI94)+SUMIFS(装备数值!BL$50:BL$101,装备数值!$BG$50:$BG$101,"="&amp;新怪物属性!$CJ$2,装备数值!$BH$50:$BH$101,"&lt;="&amp;新怪物属性!$CJ94)+SUMIFS(装备数值!BL$50:BL$101,装备数值!$BG$50:$BG$101,"="&amp;新怪物属性!$CK$2,装备数值!$BH$50:$BH$101,"&lt;="&amp;新怪物属性!$CK94)+SUMIFS(装备数值!BL$50:BL$101,装备数值!$BG$50:$BG$101,"="&amp;新怪物属性!$CL$2,装备数值!$BH$50:$BH$101,"&lt;="&amp;新怪物属性!$CL94)+SUMIFS(装备数值!BL$50:BL$101,装备数值!$BG$50:$BG$101,"="&amp;新怪物属性!$CM$2,装备数值!$BH$50:$BH$101,"&lt;="&amp;新怪物属性!$CM94)+SUMIFS(装备数值!BL$50:BL$101,装备数值!$BG$50:$BG$101,"="&amp;新怪物属性!$CN$2,装备数值!$BH$50:$BH$101,"&lt;="&amp;新怪物属性!$CN94)+SUMIFS(装备数值!BL$50:BL$101,装备数值!$BG$50:$BG$101,"="&amp;新怪物属性!$CO$2,装备数值!$BH$50:$BH$101,"&lt;="&amp;新怪物属性!$CO94)+SUMIFS(装备数值!BL$50:BL$101,装备数值!$BG$50:$BG$101,"="&amp;新怪物属性!$CP$2,装备数值!$BH$50:$BH$101,"&lt;="&amp;新怪物属性!$CP94)+SUMIFS(装备数值!BL$50:BL$101,装备数值!$BG$50:$BG$101,"="&amp;新怪物属性!$CQ$2,装备数值!$BH$50:$BH$101,"&lt;="&amp;新怪物属性!$CQ94)+SUMIFS(装备数值!BL$50:BL$101,装备数值!$BG$50:$BG$101,"="&amp;新怪物属性!$CR$2,装备数值!$BH$50:$BH$101,"&lt;="&amp;新怪物属性!$CR94)</f>
        <v>160949</v>
      </c>
      <c r="CT94" s="14">
        <f>SUMIFS(装备数值!BM$50:BM$101,装备数值!$BG$50:$BG$101,"="&amp;新怪物属性!$CF$2,装备数值!$BH$50:$BH$101,"&lt;="&amp;新怪物属性!$CF94)+SUMIFS(装备数值!BM$50:BM$101,装备数值!$BG$50:$BG$101,"="&amp;新怪物属性!$CG$2,装备数值!$BH$50:$BH$101,"&lt;="&amp;新怪物属性!$CG94)+SUMIFS(装备数值!BM$50:BM$101,装备数值!$BG$50:$BG$101,"="&amp;新怪物属性!$CH$2,装备数值!$BH$50:$BH$101,"&lt;="&amp;新怪物属性!$CH94)+SUMIFS(装备数值!BM$50:BM$101,装备数值!$BG$50:$BG$101,"="&amp;新怪物属性!$CI$2,装备数值!$BH$50:$BH$101,"&lt;="&amp;新怪物属性!$CI94)+SUMIFS(装备数值!BM$50:BM$101,装备数值!$BG$50:$BG$101,"="&amp;新怪物属性!$CJ$2,装备数值!$BH$50:$BH$101,"&lt;="&amp;新怪物属性!$CJ94)+SUMIFS(装备数值!BM$50:BM$101,装备数值!$BG$50:$BG$101,"="&amp;新怪物属性!$CK$2,装备数值!$BH$50:$BH$101,"&lt;="&amp;新怪物属性!$CK94)+SUMIFS(装备数值!BM$50:BM$101,装备数值!$BG$50:$BG$101,"="&amp;新怪物属性!$CL$2,装备数值!$BH$50:$BH$101,"&lt;="&amp;新怪物属性!$CL94)+SUMIFS(装备数值!BM$50:BM$101,装备数值!$BG$50:$BG$101,"="&amp;新怪物属性!$CM$2,装备数值!$BH$50:$BH$101,"&lt;="&amp;新怪物属性!$CM94)+SUMIFS(装备数值!BM$50:BM$101,装备数值!$BG$50:$BG$101,"="&amp;新怪物属性!$CN$2,装备数值!$BH$50:$BH$101,"&lt;="&amp;新怪物属性!$CN94)+SUMIFS(装备数值!BM$50:BM$101,装备数值!$BG$50:$BG$101,"="&amp;新怪物属性!$CO$2,装备数值!$BH$50:$BH$101,"&lt;="&amp;新怪物属性!$CO94)+SUMIFS(装备数值!BM$50:BM$101,装备数值!$BG$50:$BG$101,"="&amp;新怪物属性!$CP$2,装备数值!$BH$50:$BH$101,"&lt;="&amp;新怪物属性!$CP94)+SUMIFS(装备数值!BM$50:BM$101,装备数值!$BG$50:$BG$101,"="&amp;新怪物属性!$CQ$2,装备数值!$BH$50:$BH$101,"&lt;="&amp;新怪物属性!$CQ94)+SUMIFS(装备数值!BM$50:BM$101,装备数值!$BG$50:$BG$101,"="&amp;新怪物属性!$CR$2,装备数值!$BH$50:$BH$101,"&lt;="&amp;新怪物属性!$CR94)</f>
        <v>1208699</v>
      </c>
      <c r="CU94" s="14">
        <f>SUMIFS(装备数值!BN$50:BN$101,装备数值!$BG$50:$BG$101,"="&amp;新怪物属性!$CF$2,装备数值!$BH$50:$BH$101,"&lt;="&amp;新怪物属性!$CF94)+SUMIFS(装备数值!BN$50:BN$101,装备数值!$BG$50:$BG$101,"="&amp;新怪物属性!$CG$2,装备数值!$BH$50:$BH$101,"&lt;="&amp;新怪物属性!$CG94)+SUMIFS(装备数值!BN$50:BN$101,装备数值!$BG$50:$BG$101,"="&amp;新怪物属性!$CH$2,装备数值!$BH$50:$BH$101,"&lt;="&amp;新怪物属性!$CH94)+SUMIFS(装备数值!BN$50:BN$101,装备数值!$BG$50:$BG$101,"="&amp;新怪物属性!$CI$2,装备数值!$BH$50:$BH$101,"&lt;="&amp;新怪物属性!$CI94)+SUMIFS(装备数值!BN$50:BN$101,装备数值!$BG$50:$BG$101,"="&amp;新怪物属性!$CJ$2,装备数值!$BH$50:$BH$101,"&lt;="&amp;新怪物属性!$CJ94)+SUMIFS(装备数值!BN$50:BN$101,装备数值!$BG$50:$BG$101,"="&amp;新怪物属性!$CK$2,装备数值!$BH$50:$BH$101,"&lt;="&amp;新怪物属性!$CK94)+SUMIFS(装备数值!BN$50:BN$101,装备数值!$BG$50:$BG$101,"="&amp;新怪物属性!$CL$2,装备数值!$BH$50:$BH$101,"&lt;="&amp;新怪物属性!$CL94)+SUMIFS(装备数值!BN$50:BN$101,装备数值!$BG$50:$BG$101,"="&amp;新怪物属性!$CM$2,装备数值!$BH$50:$BH$101,"&lt;="&amp;新怪物属性!$CM94)+SUMIFS(装备数值!BN$50:BN$101,装备数值!$BG$50:$BG$101,"="&amp;新怪物属性!$CN$2,装备数值!$BH$50:$BH$101,"&lt;="&amp;新怪物属性!$CN94)+SUMIFS(装备数值!BN$50:BN$101,装备数值!$BG$50:$BG$101,"="&amp;新怪物属性!$CO$2,装备数值!$BH$50:$BH$101,"&lt;="&amp;新怪物属性!$CO94)+SUMIFS(装备数值!BN$50:BN$101,装备数值!$BG$50:$BG$101,"="&amp;新怪物属性!$CP$2,装备数值!$BH$50:$BH$101,"&lt;="&amp;新怪物属性!$CP94)+SUMIFS(装备数值!BN$50:BN$101,装备数值!$BG$50:$BG$101,"="&amp;新怪物属性!$CQ$2,装备数值!$BH$50:$BH$101,"&lt;="&amp;新怪物属性!$CQ94)+SUMIFS(装备数值!BN$50:BN$101,装备数值!$BG$50:$BG$101,"="&amp;新怪物属性!$CR$2,装备数值!$BH$50:$BH$101,"&lt;="&amp;新怪物属性!$CR94)</f>
        <v>24100</v>
      </c>
      <c r="CV94" s="14">
        <f>SUMIFS(装备数值!BO$50:BO$101,装备数值!$BG$50:$BG$101,"="&amp;新怪物属性!$CF$2,装备数值!$BH$50:$BH$101,"&lt;="&amp;新怪物属性!$CF94)+SUMIFS(装备数值!BO$50:BO$101,装备数值!$BG$50:$BG$101,"="&amp;新怪物属性!$CG$2,装备数值!$BH$50:$BH$101,"&lt;="&amp;新怪物属性!$CG94)+SUMIFS(装备数值!BO$50:BO$101,装备数值!$BG$50:$BG$101,"="&amp;新怪物属性!$CH$2,装备数值!$BH$50:$BH$101,"&lt;="&amp;新怪物属性!$CH94)+SUMIFS(装备数值!BO$50:BO$101,装备数值!$BG$50:$BG$101,"="&amp;新怪物属性!$CI$2,装备数值!$BH$50:$BH$101,"&lt;="&amp;新怪物属性!$CI94)+SUMIFS(装备数值!BO$50:BO$101,装备数值!$BG$50:$BG$101,"="&amp;新怪物属性!$CJ$2,装备数值!$BH$50:$BH$101,"&lt;="&amp;新怪物属性!$CJ94)+SUMIFS(装备数值!BO$50:BO$101,装备数值!$BG$50:$BG$101,"="&amp;新怪物属性!$CK$2,装备数值!$BH$50:$BH$101,"&lt;="&amp;新怪物属性!$CK94)+SUMIFS(装备数值!BO$50:BO$101,装备数值!$BG$50:$BG$101,"="&amp;新怪物属性!$CL$2,装备数值!$BH$50:$BH$101,"&lt;="&amp;新怪物属性!$CL94)+SUMIFS(装备数值!BO$50:BO$101,装备数值!$BG$50:$BG$101,"="&amp;新怪物属性!$CM$2,装备数值!$BH$50:$BH$101,"&lt;="&amp;新怪物属性!$CM94)+SUMIFS(装备数值!BO$50:BO$101,装备数值!$BG$50:$BG$101,"="&amp;新怪物属性!$CN$2,装备数值!$BH$50:$BH$101,"&lt;="&amp;新怪物属性!$CN94)+SUMIFS(装备数值!BO$50:BO$101,装备数值!$BG$50:$BG$101,"="&amp;新怪物属性!$CO$2,装备数值!$BH$50:$BH$101,"&lt;="&amp;新怪物属性!$CO94)+SUMIFS(装备数值!BO$50:BO$101,装备数值!$BG$50:$BG$101,"="&amp;新怪物属性!$CP$2,装备数值!$BH$50:$BH$101,"&lt;="&amp;新怪物属性!$CP94)+SUMIFS(装备数值!BO$50:BO$101,装备数值!$BG$50:$BG$101,"="&amp;新怪物属性!$CQ$2,装备数值!$BH$50:$BH$101,"&lt;="&amp;新怪物属性!$CQ94)+SUMIFS(装备数值!BO$50:BO$101,装备数值!$BG$50:$BG$101,"="&amp;新怪物属性!$CR$2,装备数值!$BH$50:$BH$101,"&lt;="&amp;新怪物属性!$CR94)</f>
        <v>1955500</v>
      </c>
      <c r="CW94" s="14">
        <f>SUMIFS(装备数值!BP$50:BP$101,装备数值!$BG$50:$BG$101,"="&amp;新怪物属性!$CF$2,装备数值!$BH$50:$BH$101,"&lt;="&amp;新怪物属性!$CF94)+SUMIFS(装备数值!BP$50:BP$101,装备数值!$BG$50:$BG$101,"="&amp;新怪物属性!$CG$2,装备数值!$BH$50:$BH$101,"&lt;="&amp;新怪物属性!$CG94)+SUMIFS(装备数值!BP$50:BP$101,装备数值!$BG$50:$BG$101,"="&amp;新怪物属性!$CH$2,装备数值!$BH$50:$BH$101,"&lt;="&amp;新怪物属性!$CH94)+SUMIFS(装备数值!BP$50:BP$101,装备数值!$BG$50:$BG$101,"="&amp;新怪物属性!$CI$2,装备数值!$BH$50:$BH$101,"&lt;="&amp;新怪物属性!$CI94)+SUMIFS(装备数值!BP$50:BP$101,装备数值!$BG$50:$BG$101,"="&amp;新怪物属性!$CJ$2,装备数值!$BH$50:$BH$101,"&lt;="&amp;新怪物属性!$CJ94)+SUMIFS(装备数值!BP$50:BP$101,装备数值!$BG$50:$BG$101,"="&amp;新怪物属性!$CK$2,装备数值!$BH$50:$BH$101,"&lt;="&amp;新怪物属性!$CK94)+SUMIFS(装备数值!BP$50:BP$101,装备数值!$BG$50:$BG$101,"="&amp;新怪物属性!$CL$2,装备数值!$BH$50:$BH$101,"&lt;="&amp;新怪物属性!$CL94)+SUMIFS(装备数值!BP$50:BP$101,装备数值!$BG$50:$BG$101,"="&amp;新怪物属性!$CM$2,装备数值!$BH$50:$BH$101,"&lt;="&amp;新怪物属性!$CM94)+SUMIFS(装备数值!BP$50:BP$101,装备数值!$BG$50:$BG$101,"="&amp;新怪物属性!$CN$2,装备数值!$BH$50:$BH$101,"&lt;="&amp;新怪物属性!$CN94)+SUMIFS(装备数值!BP$50:BP$101,装备数值!$BG$50:$BG$101,"="&amp;新怪物属性!$CO$2,装备数值!$BH$50:$BH$101,"&lt;="&amp;新怪物属性!$CO94)+SUMIFS(装备数值!BP$50:BP$101,装备数值!$BG$50:$BG$101,"="&amp;新怪物属性!$CP$2,装备数值!$BH$50:$BH$101,"&lt;="&amp;新怪物属性!$CP94)+SUMIFS(装备数值!BP$50:BP$101,装备数值!$BG$50:$BG$101,"="&amp;新怪物属性!$CQ$2,装备数值!$BH$50:$BH$101,"&lt;="&amp;新怪物属性!$CQ94)+SUMIFS(装备数值!BP$50:BP$101,装备数值!$BG$50:$BG$101,"="&amp;新怪物属性!$CR$2,装备数值!$BH$50:$BH$101,"&lt;="&amp;新怪物属性!$CR94)</f>
        <v>38720</v>
      </c>
      <c r="CX94" s="14">
        <f>SUMIFS(装备数值!BQ$50:BQ$101,装备数值!$BG$50:$BG$101,"="&amp;新怪物属性!$CF$2,装备数值!$BH$50:$BH$101,"&lt;="&amp;新怪物属性!$CF94)+SUMIFS(装备数值!BQ$50:BQ$101,装备数值!$BG$50:$BG$101,"="&amp;新怪物属性!$CG$2,装备数值!$BH$50:$BH$101,"&lt;="&amp;新怪物属性!$CG94)+SUMIFS(装备数值!BQ$50:BQ$101,装备数值!$BG$50:$BG$101,"="&amp;新怪物属性!$CH$2,装备数值!$BH$50:$BH$101,"&lt;="&amp;新怪物属性!$CH94)+SUMIFS(装备数值!BQ$50:BQ$101,装备数值!$BG$50:$BG$101,"="&amp;新怪物属性!$CI$2,装备数值!$BH$50:$BH$101,"&lt;="&amp;新怪物属性!$CI94)+SUMIFS(装备数值!BQ$50:BQ$101,装备数值!$BG$50:$BG$101,"="&amp;新怪物属性!$CJ$2,装备数值!$BH$50:$BH$101,"&lt;="&amp;新怪物属性!$CJ94)+SUMIFS(装备数值!BQ$50:BQ$101,装备数值!$BG$50:$BG$101,"="&amp;新怪物属性!$CK$2,装备数值!$BH$50:$BH$101,"&lt;="&amp;新怪物属性!$CK94)+SUMIFS(装备数值!BQ$50:BQ$101,装备数值!$BG$50:$BG$101,"="&amp;新怪物属性!$CL$2,装备数值!$BH$50:$BH$101,"&lt;="&amp;新怪物属性!$CL94)+SUMIFS(装备数值!BQ$50:BQ$101,装备数值!$BG$50:$BG$101,"="&amp;新怪物属性!$CM$2,装备数值!$BH$50:$BH$101,"&lt;="&amp;新怪物属性!$CM94)+SUMIFS(装备数值!BQ$50:BQ$101,装备数值!$BG$50:$BG$101,"="&amp;新怪物属性!$CN$2,装备数值!$BH$50:$BH$101,"&lt;="&amp;新怪物属性!$CN94)+SUMIFS(装备数值!BQ$50:BQ$101,装备数值!$BG$50:$BG$101,"="&amp;新怪物属性!$CO$2,装备数值!$BH$50:$BH$101,"&lt;="&amp;新怪物属性!$CO94)+SUMIFS(装备数值!BQ$50:BQ$101,装备数值!$BG$50:$BG$101,"="&amp;新怪物属性!$CP$2,装备数值!$BH$50:$BH$101,"&lt;="&amp;新怪物属性!$CP94)+SUMIFS(装备数值!BQ$50:BQ$101,装备数值!$BG$50:$BG$101,"="&amp;新怪物属性!$CQ$2,装备数值!$BH$50:$BH$101,"&lt;="&amp;新怪物属性!$CQ94)+SUMIFS(装备数值!BQ$50:BQ$101,装备数值!$BG$50:$BG$101,"="&amp;新怪物属性!$CR$2,装备数值!$BH$50:$BH$101,"&lt;="&amp;新怪物属性!$CR94)</f>
        <v>1250</v>
      </c>
      <c r="CY94" s="14">
        <f>SUMIFS(装备数值!BR$50:BR$101,装备数值!$BG$50:$BG$101,"="&amp;新怪物属性!$CF$2,装备数值!$BH$50:$BH$101,"&lt;="&amp;新怪物属性!$CF94)+SUMIFS(装备数值!BR$50:BR$101,装备数值!$BG$50:$BG$101,"="&amp;新怪物属性!$CG$2,装备数值!$BH$50:$BH$101,"&lt;="&amp;新怪物属性!$CG94)+SUMIFS(装备数值!BR$50:BR$101,装备数值!$BG$50:$BG$101,"="&amp;新怪物属性!$CH$2,装备数值!$BH$50:$BH$101,"&lt;="&amp;新怪物属性!$CH94)+SUMIFS(装备数值!BR$50:BR$101,装备数值!$BG$50:$BG$101,"="&amp;新怪物属性!$CI$2,装备数值!$BH$50:$BH$101,"&lt;="&amp;新怪物属性!$CI94)+SUMIFS(装备数值!BR$50:BR$101,装备数值!$BG$50:$BG$101,"="&amp;新怪物属性!$CJ$2,装备数值!$BH$50:$BH$101,"&lt;="&amp;新怪物属性!$CJ94)+SUMIFS(装备数值!BR$50:BR$101,装备数值!$BG$50:$BG$101,"="&amp;新怪物属性!$CK$2,装备数值!$BH$50:$BH$101,"&lt;="&amp;新怪物属性!$CK94)+SUMIFS(装备数值!BR$50:BR$101,装备数值!$BG$50:$BG$101,"="&amp;新怪物属性!$CL$2,装备数值!$BH$50:$BH$101,"&lt;="&amp;新怪物属性!$CL94)+SUMIFS(装备数值!BR$50:BR$101,装备数值!$BG$50:$BG$101,"="&amp;新怪物属性!$CM$2,装备数值!$BH$50:$BH$101,"&lt;="&amp;新怪物属性!$CM94)+SUMIFS(装备数值!BR$50:BR$101,装备数值!$BG$50:$BG$101,"="&amp;新怪物属性!$CN$2,装备数值!$BH$50:$BH$101,"&lt;="&amp;新怪物属性!$CN94)+SUMIFS(装备数值!BR$50:BR$101,装备数值!$BG$50:$BG$101,"="&amp;新怪物属性!$CO$2,装备数值!$BH$50:$BH$101,"&lt;="&amp;新怪物属性!$CO94)+SUMIFS(装备数值!BR$50:BR$101,装备数值!$BG$50:$BG$101,"="&amp;新怪物属性!$CP$2,装备数值!$BH$50:$BH$101,"&lt;="&amp;新怪物属性!$CP94)+SUMIFS(装备数值!BR$50:BR$101,装备数值!$BG$50:$BG$101,"="&amp;新怪物属性!$CQ$2,装备数值!$BH$50:$BH$101,"&lt;="&amp;新怪物属性!$CQ94)+SUMIFS(装备数值!BR$50:BR$101,装备数值!$BG$50:$BG$101,"="&amp;新怪物属性!$CR$2,装备数值!$BH$50:$BH$101,"&lt;="&amp;新怪物属性!$CR94)</f>
        <v>1250</v>
      </c>
      <c r="CZ94" s="14">
        <f>SUMIFS(装备数值!BS$50:BS$101,装备数值!$BG$50:$BG$101,"="&amp;新怪物属性!$CF$2,装备数值!$BH$50:$BH$101,"&lt;="&amp;新怪物属性!$CF94)+SUMIFS(装备数值!BS$50:BS$101,装备数值!$BG$50:$BG$101,"="&amp;新怪物属性!$CG$2,装备数值!$BH$50:$BH$101,"&lt;="&amp;新怪物属性!$CG94)+SUMIFS(装备数值!BS$50:BS$101,装备数值!$BG$50:$BG$101,"="&amp;新怪物属性!$CH$2,装备数值!$BH$50:$BH$101,"&lt;="&amp;新怪物属性!$CH94)+SUMIFS(装备数值!BS$50:BS$101,装备数值!$BG$50:$BG$101,"="&amp;新怪物属性!$CI$2,装备数值!$BH$50:$BH$101,"&lt;="&amp;新怪物属性!$CI94)+SUMIFS(装备数值!BS$50:BS$101,装备数值!$BG$50:$BG$101,"="&amp;新怪物属性!$CJ$2,装备数值!$BH$50:$BH$101,"&lt;="&amp;新怪物属性!$CJ94)+SUMIFS(装备数值!BS$50:BS$101,装备数值!$BG$50:$BG$101,"="&amp;新怪物属性!$CK$2,装备数值!$BH$50:$BH$101,"&lt;="&amp;新怪物属性!$CK94)+SUMIFS(装备数值!BS$50:BS$101,装备数值!$BG$50:$BG$101,"="&amp;新怪物属性!$CL$2,装备数值!$BH$50:$BH$101,"&lt;="&amp;新怪物属性!$CL94)+SUMIFS(装备数值!BS$50:BS$101,装备数值!$BG$50:$BG$101,"="&amp;新怪物属性!$CM$2,装备数值!$BH$50:$BH$101,"&lt;="&amp;新怪物属性!$CM94)+SUMIFS(装备数值!BS$50:BS$101,装备数值!$BG$50:$BG$101,"="&amp;新怪物属性!$CN$2,装备数值!$BH$50:$BH$101,"&lt;="&amp;新怪物属性!$CN94)+SUMIFS(装备数值!BS$50:BS$101,装备数值!$BG$50:$BG$101,"="&amp;新怪物属性!$CO$2,装备数值!$BH$50:$BH$101,"&lt;="&amp;新怪物属性!$CO94)+SUMIFS(装备数值!BS$50:BS$101,装备数值!$BG$50:$BG$101,"="&amp;新怪物属性!$CP$2,装备数值!$BH$50:$BH$101,"&lt;="&amp;新怪物属性!$CP94)+SUMIFS(装备数值!BS$50:BS$101,装备数值!$BG$50:$BG$101,"="&amp;新怪物属性!$CQ$2,装备数值!$BH$50:$BH$101,"&lt;="&amp;新怪物属性!$CQ94)+SUMIFS(装备数值!BS$50:BS$101,装备数值!$BG$50:$BG$101,"="&amp;新怪物属性!$CR$2,装备数值!$BH$50:$BH$101,"&lt;="&amp;新怪物属性!$CR94)</f>
        <v>1250</v>
      </c>
      <c r="DA94" s="14">
        <f>SUMIFS(装备数值!BT$50:BT$101,装备数值!$BG$50:$BG$101,"="&amp;新怪物属性!$CF$2,装备数值!$BH$50:$BH$101,"&lt;="&amp;新怪物属性!$CF94)+SUMIFS(装备数值!BT$50:BT$101,装备数值!$BG$50:$BG$101,"="&amp;新怪物属性!$CG$2,装备数值!$BH$50:$BH$101,"&lt;="&amp;新怪物属性!$CG94)+SUMIFS(装备数值!BT$50:BT$101,装备数值!$BG$50:$BG$101,"="&amp;新怪物属性!$CH$2,装备数值!$BH$50:$BH$101,"&lt;="&amp;新怪物属性!$CH94)+SUMIFS(装备数值!BT$50:BT$101,装备数值!$BG$50:$BG$101,"="&amp;新怪物属性!$CI$2,装备数值!$BH$50:$BH$101,"&lt;="&amp;新怪物属性!$CI94)+SUMIFS(装备数值!BT$50:BT$101,装备数值!$BG$50:$BG$101,"="&amp;新怪物属性!$CJ$2,装备数值!$BH$50:$BH$101,"&lt;="&amp;新怪物属性!$CJ94)+SUMIFS(装备数值!BT$50:BT$101,装备数值!$BG$50:$BG$101,"="&amp;新怪物属性!$CK$2,装备数值!$BH$50:$BH$101,"&lt;="&amp;新怪物属性!$CK94)+SUMIFS(装备数值!BT$50:BT$101,装备数值!$BG$50:$BG$101,"="&amp;新怪物属性!$CL$2,装备数值!$BH$50:$BH$101,"&lt;="&amp;新怪物属性!$CL94)+SUMIFS(装备数值!BT$50:BT$101,装备数值!$BG$50:$BG$101,"="&amp;新怪物属性!$CM$2,装备数值!$BH$50:$BH$101,"&lt;="&amp;新怪物属性!$CM94)+SUMIFS(装备数值!BT$50:BT$101,装备数值!$BG$50:$BG$101,"="&amp;新怪物属性!$CN$2,装备数值!$BH$50:$BH$101,"&lt;="&amp;新怪物属性!$CN94)+SUMIFS(装备数值!BT$50:BT$101,装备数值!$BG$50:$BG$101,"="&amp;新怪物属性!$CO$2,装备数值!$BH$50:$BH$101,"&lt;="&amp;新怪物属性!$CO94)+SUMIFS(装备数值!BT$50:BT$101,装备数值!$BG$50:$BG$101,"="&amp;新怪物属性!$CP$2,装备数值!$BH$50:$BH$101,"&lt;="&amp;新怪物属性!$CP94)+SUMIFS(装备数值!BT$50:BT$101,装备数值!$BG$50:$BG$101,"="&amp;新怪物属性!$CQ$2,装备数值!$BH$50:$BH$101,"&lt;="&amp;新怪物属性!$CQ94)+SUMIFS(装备数值!BT$50:BT$101,装备数值!$BG$50:$BG$101,"="&amp;新怪物属性!$CR$2,装备数值!$BH$50:$BH$101,"&lt;="&amp;新怪物属性!$CR94)</f>
        <v>1250</v>
      </c>
      <c r="DB94" s="14">
        <f>SUMIFS(装备数值!BU$50:BU$101,装备数值!$BG$50:$BG$101,"="&amp;新怪物属性!$CF$2,装备数值!$BH$50:$BH$101,"&lt;="&amp;新怪物属性!$CF94)+SUMIFS(装备数值!BU$50:BU$101,装备数值!$BG$50:$BG$101,"="&amp;新怪物属性!$CG$2,装备数值!$BH$50:$BH$101,"&lt;="&amp;新怪物属性!$CG94)+SUMIFS(装备数值!BU$50:BU$101,装备数值!$BG$50:$BG$101,"="&amp;新怪物属性!$CH$2,装备数值!$BH$50:$BH$101,"&lt;="&amp;新怪物属性!$CH94)+SUMIFS(装备数值!BU$50:BU$101,装备数值!$BG$50:$BG$101,"="&amp;新怪物属性!$CI$2,装备数值!$BH$50:$BH$101,"&lt;="&amp;新怪物属性!$CI94)+SUMIFS(装备数值!BU$50:BU$101,装备数值!$BG$50:$BG$101,"="&amp;新怪物属性!$CJ$2,装备数值!$BH$50:$BH$101,"&lt;="&amp;新怪物属性!$CJ94)+SUMIFS(装备数值!BU$50:BU$101,装备数值!$BG$50:$BG$101,"="&amp;新怪物属性!$CK$2,装备数值!$BH$50:$BH$101,"&lt;="&amp;新怪物属性!$CK94)+SUMIFS(装备数值!BU$50:BU$101,装备数值!$BG$50:$BG$101,"="&amp;新怪物属性!$CL$2,装备数值!$BH$50:$BH$101,"&lt;="&amp;新怪物属性!$CL94)+SUMIFS(装备数值!BU$50:BU$101,装备数值!$BG$50:$BG$101,"="&amp;新怪物属性!$CM$2,装备数值!$BH$50:$BH$101,"&lt;="&amp;新怪物属性!$CM94)+SUMIFS(装备数值!BU$50:BU$101,装备数值!$BG$50:$BG$101,"="&amp;新怪物属性!$CN$2,装备数值!$BH$50:$BH$101,"&lt;="&amp;新怪物属性!$CN94)+SUMIFS(装备数值!BU$50:BU$101,装备数值!$BG$50:$BG$101,"="&amp;新怪物属性!$CO$2,装备数值!$BH$50:$BH$101,"&lt;="&amp;新怪物属性!$CO94)+SUMIFS(装备数值!BU$50:BU$101,装备数值!$BG$50:$BG$101,"="&amp;新怪物属性!$CP$2,装备数值!$BH$50:$BH$101,"&lt;="&amp;新怪物属性!$CP94)+SUMIFS(装备数值!BU$50:BU$101,装备数值!$BG$50:$BG$101,"="&amp;新怪物属性!$CQ$2,装备数值!$BH$50:$BH$101,"&lt;="&amp;新怪物属性!$CQ94)+SUMIFS(装备数值!BU$50:BU$101,装备数值!$BG$50:$BG$101,"="&amp;新怪物属性!$CR$2,装备数值!$BH$50:$BH$101,"&lt;="&amp;新怪物属性!$CR94)</f>
        <v>0.15000000000000002</v>
      </c>
      <c r="DC94" s="14">
        <f>SUMIFS(装备数值!BV$50:BV$101,装备数值!$BG$50:$BG$101,"="&amp;新怪物属性!$CF$2,装备数值!$BH$50:$BH$101,"&lt;="&amp;新怪物属性!$CF94)+SUMIFS(装备数值!BV$50:BV$101,装备数值!$BG$50:$BG$101,"="&amp;新怪物属性!$CG$2,装备数值!$BH$50:$BH$101,"&lt;="&amp;新怪物属性!$CG94)+SUMIFS(装备数值!BV$50:BV$101,装备数值!$BG$50:$BG$101,"="&amp;新怪物属性!$CH$2,装备数值!$BH$50:$BH$101,"&lt;="&amp;新怪物属性!$CH94)+SUMIFS(装备数值!BV$50:BV$101,装备数值!$BG$50:$BG$101,"="&amp;新怪物属性!$CI$2,装备数值!$BH$50:$BH$101,"&lt;="&amp;新怪物属性!$CI94)+SUMIFS(装备数值!BV$50:BV$101,装备数值!$BG$50:$BG$101,"="&amp;新怪物属性!$CJ$2,装备数值!$BH$50:$BH$101,"&lt;="&amp;新怪物属性!$CJ94)+SUMIFS(装备数值!BV$50:BV$101,装备数值!$BG$50:$BG$101,"="&amp;新怪物属性!$CK$2,装备数值!$BH$50:$BH$101,"&lt;="&amp;新怪物属性!$CK94)+SUMIFS(装备数值!BV$50:BV$101,装备数值!$BG$50:$BG$101,"="&amp;新怪物属性!$CL$2,装备数值!$BH$50:$BH$101,"&lt;="&amp;新怪物属性!$CL94)+SUMIFS(装备数值!BV$50:BV$101,装备数值!$BG$50:$BG$101,"="&amp;新怪物属性!$CM$2,装备数值!$BH$50:$BH$101,"&lt;="&amp;新怪物属性!$CM94)+SUMIFS(装备数值!BV$50:BV$101,装备数值!$BG$50:$BG$101,"="&amp;新怪物属性!$CN$2,装备数值!$BH$50:$BH$101,"&lt;="&amp;新怪物属性!$CN94)+SUMIFS(装备数值!BV$50:BV$101,装备数值!$BG$50:$BG$101,"="&amp;新怪物属性!$CO$2,装备数值!$BH$50:$BH$101,"&lt;="&amp;新怪物属性!$CO94)+SUMIFS(装备数值!BV$50:BV$101,装备数值!$BG$50:$BG$101,"="&amp;新怪物属性!$CP$2,装备数值!$BH$50:$BH$101,"&lt;="&amp;新怪物属性!$CP94)+SUMIFS(装备数值!BV$50:BV$101,装备数值!$BG$50:$BG$101,"="&amp;新怪物属性!$CQ$2,装备数值!$BH$50:$BH$101,"&lt;="&amp;新怪物属性!$CQ94)+SUMIFS(装备数值!BV$50:BV$101,装备数值!$BG$50:$BG$101,"="&amp;新怪物属性!$CR$2,装备数值!$BH$50:$BH$101,"&lt;="&amp;新怪物属性!$CR94)</f>
        <v>0.15000000000000002</v>
      </c>
      <c r="DD94" s="14">
        <f>SUMIFS(装备数值!BW$50:BW$101,装备数值!$BG$50:$BG$101,"="&amp;新怪物属性!$CF$2,装备数值!$BH$50:$BH$101,"&lt;="&amp;新怪物属性!$CF94)+SUMIFS(装备数值!BW$50:BW$101,装备数值!$BG$50:$BG$101,"="&amp;新怪物属性!$CG$2,装备数值!$BH$50:$BH$101,"&lt;="&amp;新怪物属性!$CG94)+SUMIFS(装备数值!BW$50:BW$101,装备数值!$BG$50:$BG$101,"="&amp;新怪物属性!$CH$2,装备数值!$BH$50:$BH$101,"&lt;="&amp;新怪物属性!$CH94)+SUMIFS(装备数值!BW$50:BW$101,装备数值!$BG$50:$BG$101,"="&amp;新怪物属性!$CI$2,装备数值!$BH$50:$BH$101,"&lt;="&amp;新怪物属性!$CI94)+SUMIFS(装备数值!BW$50:BW$101,装备数值!$BG$50:$BG$101,"="&amp;新怪物属性!$CJ$2,装备数值!$BH$50:$BH$101,"&lt;="&amp;新怪物属性!$CJ94)+SUMIFS(装备数值!BW$50:BW$101,装备数值!$BG$50:$BG$101,"="&amp;新怪物属性!$CK$2,装备数值!$BH$50:$BH$101,"&lt;="&amp;新怪物属性!$CK94)+SUMIFS(装备数值!BW$50:BW$101,装备数值!$BG$50:$BG$101,"="&amp;新怪物属性!$CL$2,装备数值!$BH$50:$BH$101,"&lt;="&amp;新怪物属性!$CL94)+SUMIFS(装备数值!BW$50:BW$101,装备数值!$BG$50:$BG$101,"="&amp;新怪物属性!$CM$2,装备数值!$BH$50:$BH$101,"&lt;="&amp;新怪物属性!$CM94)+SUMIFS(装备数值!BW$50:BW$101,装备数值!$BG$50:$BG$101,"="&amp;新怪物属性!$CN$2,装备数值!$BH$50:$BH$101,"&lt;="&amp;新怪物属性!$CN94)+SUMIFS(装备数值!BW$50:BW$101,装备数值!$BG$50:$BG$101,"="&amp;新怪物属性!$CO$2,装备数值!$BH$50:$BH$101,"&lt;="&amp;新怪物属性!$CO94)+SUMIFS(装备数值!BW$50:BW$101,装备数值!$BG$50:$BG$101,"="&amp;新怪物属性!$CP$2,装备数值!$BH$50:$BH$101,"&lt;="&amp;新怪物属性!$CP94)+SUMIFS(装备数值!BW$50:BW$101,装备数值!$BG$50:$BG$101,"="&amp;新怪物属性!$CQ$2,装备数值!$BH$50:$BH$101,"&lt;="&amp;新怪物属性!$CQ94)+SUMIFS(装备数值!BW$50:BW$101,装备数值!$BG$50:$BG$101,"="&amp;新怪物属性!$CR$2,装备数值!$BH$50:$BH$101,"&lt;="&amp;新怪物属性!$CR94)</f>
        <v>0</v>
      </c>
      <c r="DE94" s="14">
        <f>SUMIFS(装备数值!BX$50:BX$101,装备数值!$BG$50:$BG$101,"="&amp;新怪物属性!$CF$2,装备数值!$BH$50:$BH$101,"&lt;="&amp;新怪物属性!$CF94)+SUMIFS(装备数值!BX$50:BX$101,装备数值!$BG$50:$BG$101,"="&amp;新怪物属性!$CG$2,装备数值!$BH$50:$BH$101,"&lt;="&amp;新怪物属性!$CG94)+SUMIFS(装备数值!BX$50:BX$101,装备数值!$BG$50:$BG$101,"="&amp;新怪物属性!$CH$2,装备数值!$BH$50:$BH$101,"&lt;="&amp;新怪物属性!$CH94)+SUMIFS(装备数值!BX$50:BX$101,装备数值!$BG$50:$BG$101,"="&amp;新怪物属性!$CI$2,装备数值!$BH$50:$BH$101,"&lt;="&amp;新怪物属性!$CI94)+SUMIFS(装备数值!BX$50:BX$101,装备数值!$BG$50:$BG$101,"="&amp;新怪物属性!$CJ$2,装备数值!$BH$50:$BH$101,"&lt;="&amp;新怪物属性!$CJ94)+SUMIFS(装备数值!BX$50:BX$101,装备数值!$BG$50:$BG$101,"="&amp;新怪物属性!$CK$2,装备数值!$BH$50:$BH$101,"&lt;="&amp;新怪物属性!$CK94)+SUMIFS(装备数值!BX$50:BX$101,装备数值!$BG$50:$BG$101,"="&amp;新怪物属性!$CL$2,装备数值!$BH$50:$BH$101,"&lt;="&amp;新怪物属性!$CL94)+SUMIFS(装备数值!BX$50:BX$101,装备数值!$BG$50:$BG$101,"="&amp;新怪物属性!$CM$2,装备数值!$BH$50:$BH$101,"&lt;="&amp;新怪物属性!$CM94)+SUMIFS(装备数值!BX$50:BX$101,装备数值!$BG$50:$BG$101,"="&amp;新怪物属性!$CN$2,装备数值!$BH$50:$BH$101,"&lt;="&amp;新怪物属性!$CN94)+SUMIFS(装备数值!BX$50:BX$101,装备数值!$BG$50:$BG$101,"="&amp;新怪物属性!$CO$2,装备数值!$BH$50:$BH$101,"&lt;="&amp;新怪物属性!$CO94)+SUMIFS(装备数值!BX$50:BX$101,装备数值!$BG$50:$BG$101,"="&amp;新怪物属性!$CP$2,装备数值!$BH$50:$BH$101,"&lt;="&amp;新怪物属性!$CP94)+SUMIFS(装备数值!BX$50:BX$101,装备数值!$BG$50:$BG$101,"="&amp;新怪物属性!$CQ$2,装备数值!$BH$50:$BH$101,"&lt;="&amp;新怪物属性!$CQ94)+SUMIFS(装备数值!BX$50:BX$101,装备数值!$BG$50:$BG$101,"="&amp;新怪物属性!$CR$2,装备数值!$BH$50:$BH$101,"&lt;="&amp;新怪物属性!$CR94)</f>
        <v>0</v>
      </c>
      <c r="DH94" s="14">
        <f>INDEX(装备数值!$I$13:$M$116,新怪物属性!$P94*8+1,DH$2)*$X94+INDEX(装备数值!$I$13:$M$116,新怪物属性!$Q94*8+2,DH$2)*$Y94+INDEX(装备数值!$I$13:$M$116,新怪物属性!$S94*8+3,DH$2)*$Z94+INDEX(装备数值!$I$13:$M$116,新怪物属性!$R94*8+4,DH$2)*$AA94+INDEX(装备数值!$I$13:$M$116,新怪物属性!$T94*8+5,DH$2)*$AB94+INDEX(装备数值!$I$13:$M$116,新怪物属性!$U94*8+6,DH$2)*$AC94+INDEX(装备数值!$I$13:$M$116,新怪物属性!$V94*8+7,DH$2)*$AD94+INDEX(装备数值!$I$13:$M$116,新怪物属性!$W94*8+8,DH$2)*$AE94</f>
        <v>198400</v>
      </c>
      <c r="DI94" s="14">
        <f>INDEX(装备数值!$I$13:$M$116,新怪物属性!$P94*8+1,DI$2)*$X94+INDEX(装备数值!$I$13:$M$116,新怪物属性!$Q94*8+2,DI$2)*$Y94+INDEX(装备数值!$I$13:$M$116,新怪物属性!$S94*8+3,DI$2)*$Z94+INDEX(装备数值!$I$13:$M$116,新怪物属性!$R94*8+4,DI$2)*$AA94+INDEX(装备数值!$I$13:$M$116,新怪物属性!$T94*8+5,DI$2)*$AB94+INDEX(装备数值!$I$13:$M$116,新怪物属性!$U94*8+6,DI$2)*$AC94+INDEX(装备数值!$I$13:$M$116,新怪物属性!$V94*8+7,DI$2)*$AD94+INDEX(装备数值!$I$13:$M$116,新怪物属性!$W94*8+8,DI$2)*$AE94</f>
        <v>1488000</v>
      </c>
      <c r="DJ94" s="14">
        <f>INDEX(装备数值!$I$13:$M$116,新怪物属性!$P94*8+1,DJ$2)*$X94+INDEX(装备数值!$I$13:$M$116,新怪物属性!$Q94*8+2,DJ$2)*$Y94+INDEX(装备数值!$I$13:$M$116,新怪物属性!$S94*8+3,DJ$2)*$Z94+INDEX(装备数值!$I$13:$M$116,新怪物属性!$R94*8+4,DJ$2)*$AA94+INDEX(装备数值!$I$13:$M$116,新怪物属性!$T94*8+5,DJ$2)*$AB94+INDEX(装备数值!$I$13:$M$116,新怪物属性!$U94*8+6,DJ$2)*$AC94+INDEX(装备数值!$I$13:$M$116,新怪物属性!$V94*8+7,DJ$2)*$AD94+INDEX(装备数值!$I$13:$M$116,新怪物属性!$W94*8+8,DJ$2)*$AE94</f>
        <v>99200</v>
      </c>
      <c r="DK94" s="14">
        <f>INDEX(装备数值!$I$13:$M$116,新怪物属性!$P94*8+1,DK$2)*$X94+INDEX(装备数值!$I$13:$M$116,新怪物属性!$Q94*8+2,DK$2)*$Y94+INDEX(装备数值!$I$13:$M$116,新怪物属性!$S94*8+3,DK$2)*$Z94+INDEX(装备数值!$I$13:$M$116,新怪物属性!$R94*8+4,DK$2)*$AA94+INDEX(装备数值!$I$13:$M$116,新怪物属性!$T94*8+5,DK$2)*$AB94+INDEX(装备数值!$I$13:$M$116,新怪物属性!$U94*8+6,DK$2)*$AC94+INDEX(装备数值!$I$13:$M$116,新怪物属性!$V94*8+7,DK$2)*$AD94+INDEX(装备数值!$I$13:$M$116,新怪物属性!$W94*8+8,DK$2)*$AE94</f>
        <v>1984000</v>
      </c>
      <c r="DL94" s="14">
        <f>INDEX(装备数值!$I$13:$M$116,新怪物属性!$P94*8+1,DL$2)*$X94+INDEX(装备数值!$I$13:$M$116,新怪物属性!$Q94*8+2,DL$2)*$Y94+INDEX(装备数值!$I$13:$M$116,新怪物属性!$S94*8+3,DL$2)*$Z94+INDEX(装备数值!$I$13:$M$116,新怪物属性!$R94*8+4,DL$2)*$AA94+INDEX(装备数值!$I$13:$M$116,新怪物属性!$T94*8+5,DL$2)*$AB94+INDEX(装备数值!$I$13:$M$116,新怪物属性!$U94*8+6,DL$2)*$AC94+INDEX(装备数值!$I$13:$M$116,新怪物属性!$V94*8+7,DL$2)*$AD94+INDEX(装备数值!$I$13:$M$116,新怪物属性!$W94*8+8,DL$2)*$AE94</f>
        <v>39060</v>
      </c>
      <c r="DO94" s="14">
        <f>INDEX(装备数值!$X$13:$AH$116,$P94*8+1,DO$2)*$AF94+INDEX(装备数值!$X$13:$AH$116,$Q94*8+2,DO$2)*$AG94+INDEX(装备数值!$X$13:$AH$116,$S94*8+3,DO$2)*$AH94+INDEX(装备数值!$X$13:$AH$116,$R94*8+4,DO$2)*$AI94+INDEX(装备数值!$X$13:$AH$116,$T94*8+5,DO$2)*$AJ94+INDEX(装备数值!$X$13:$AH$116,$U94*8+6,DO$2)*$AK94+INDEX(装备数值!$X$13:$AH$116,$V94*8+7,DO$2)*$AL94+INDEX(装备数值!$X$13:$AH$116,$W94*8+8,DO$2)*$AM94</f>
        <v>56000</v>
      </c>
      <c r="DP94" s="14">
        <f>INDEX(装备数值!$X$13:$AH$116,$P94*8+1,DP$2)*$AF94+INDEX(装备数值!$X$13:$AH$116,$Q94*8+2,DP$2)*$AG94+INDEX(装备数值!$X$13:$AH$116,$S94*8+3,DP$2)*$AH94+INDEX(装备数值!$X$13:$AH$116,$R94*8+4,DP$2)*$AI94+INDEX(装备数值!$X$13:$AH$116,$T94*8+5,DP$2)*$AJ94+INDEX(装备数值!$X$13:$AH$116,$U94*8+6,DP$2)*$AK94+INDEX(装备数值!$X$13:$AH$116,$V94*8+7,DP$2)*$AL94+INDEX(装备数值!$X$13:$AH$116,$W94*8+8,DP$2)*$AM94</f>
        <v>420000</v>
      </c>
      <c r="DQ94" s="14">
        <f>INDEX(装备数值!$X$13:$AH$116,$P94*8+1,DQ$2)*$AF94+INDEX(装备数值!$X$13:$AH$116,$Q94*8+2,DQ$2)*$AG94+INDEX(装备数值!$X$13:$AH$116,$S94*8+3,DQ$2)*$AH94+INDEX(装备数值!$X$13:$AH$116,$R94*8+4,DQ$2)*$AI94+INDEX(装备数值!$X$13:$AH$116,$T94*8+5,DQ$2)*$AJ94+INDEX(装备数值!$X$13:$AH$116,$U94*8+6,DQ$2)*$AK94+INDEX(装备数值!$X$13:$AH$116,$V94*8+7,DQ$2)*$AL94+INDEX(装备数值!$X$13:$AH$116,$W94*8+8,DQ$2)*$AM94</f>
        <v>28000</v>
      </c>
      <c r="DR94" s="14">
        <f>INDEX(装备数值!$X$13:$AH$116,$P94*8+1,DR$2)*$AF94+INDEX(装备数值!$X$13:$AH$116,$Q94*8+2,DR$2)*$AG94+INDEX(装备数值!$X$13:$AH$116,$S94*8+3,DR$2)*$AH94+INDEX(装备数值!$X$13:$AH$116,$R94*8+4,DR$2)*$AI94+INDEX(装备数值!$X$13:$AH$116,$T94*8+5,DR$2)*$AJ94+INDEX(装备数值!$X$13:$AH$116,$U94*8+6,DR$2)*$AK94+INDEX(装备数值!$X$13:$AH$116,$V94*8+7,DR$2)*$AL94+INDEX(装备数值!$X$13:$AH$116,$W94*8+8,DR$2)*$AM94</f>
        <v>572000</v>
      </c>
      <c r="DS94" s="14">
        <f>INDEX(装备数值!$X$13:$AH$116,$P94*8+1,DS$2)*$AF94+INDEX(装备数值!$X$13:$AH$116,$Q94*8+2,DS$2)*$AG94+INDEX(装备数值!$X$13:$AH$116,$S94*8+3,DS$2)*$AH94+INDEX(装备数值!$X$13:$AH$116,$R94*8+4,DS$2)*$AI94+INDEX(装备数值!$X$13:$AH$116,$T94*8+5,DS$2)*$AJ94+INDEX(装备数值!$X$13:$AH$116,$U94*8+6,DS$2)*$AK94+INDEX(装备数值!$X$13:$AH$116,$V94*8+7,DS$2)*$AL94+INDEX(装备数值!$X$13:$AH$116,$W94*8+8,DS$2)*$AM94</f>
        <v>11200</v>
      </c>
      <c r="DT94" s="14">
        <f>INDEX(装备数值!$X$13:$AH$116,$P94*8+1,DT$2)*$AF94+INDEX(装备数值!$X$13:$AH$116,$Q94*8+2,DT$2)*$AG94+INDEX(装备数值!$X$13:$AH$116,$S94*8+3,DT$2)*$AH94+INDEX(装备数值!$X$13:$AH$116,$R94*8+4,DT$2)*$AI94+INDEX(装备数值!$X$13:$AH$116,$T94*8+5,DT$2)*$AJ94+INDEX(装备数值!$X$13:$AH$116,$U94*8+6,DT$2)*$AK94+INDEX(装备数值!$X$13:$AH$116,$V94*8+7,DT$2)*$AL94+INDEX(装备数值!$X$13:$AH$116,$W94*8+8,DT$2)*$AM94</f>
        <v>42600</v>
      </c>
      <c r="DU94" s="14">
        <f>INDEX(装备数值!$X$13:$AH$116,$P94*8+1,DU$2)*$AF94+INDEX(装备数值!$X$13:$AH$116,$Q94*8+2,DU$2)*$AG94+INDEX(装备数值!$X$13:$AH$116,$S94*8+3,DU$2)*$AH94+INDEX(装备数值!$X$13:$AH$116,$R94*8+4,DU$2)*$AI94+INDEX(装备数值!$X$13:$AH$116,$T94*8+5,DU$2)*$AJ94+INDEX(装备数值!$X$13:$AH$116,$U94*8+6,DU$2)*$AK94+INDEX(装备数值!$X$13:$AH$116,$V94*8+7,DU$2)*$AL94+INDEX(装备数值!$X$13:$AH$116,$W94*8+8,DU$2)*$AM94</f>
        <v>42000</v>
      </c>
      <c r="DV94" s="14">
        <f>INDEX(装备数值!$X$13:$AH$116,$P94*8+1,DV$2)*$AF94+INDEX(装备数值!$X$13:$AH$116,$Q94*8+2,DV$2)*$AG94+INDEX(装备数值!$X$13:$AH$116,$S94*8+3,DV$2)*$AH94+INDEX(装备数值!$X$13:$AH$116,$R94*8+4,DV$2)*$AI94+INDEX(装备数值!$X$13:$AH$116,$T94*8+5,DV$2)*$AJ94+INDEX(装备数值!$X$13:$AH$116,$U94*8+6,DV$2)*$AK94+INDEX(装备数值!$X$13:$AH$116,$V94*8+7,DV$2)*$AL94+INDEX(装备数值!$X$13:$AH$116,$W94*8+8,DV$2)*$AM94</f>
        <v>42600</v>
      </c>
      <c r="DW94" s="14">
        <f>INDEX(装备数值!$X$13:$AH$116,$P94*8+1,DW$2)*$AF94+INDEX(装备数值!$X$13:$AH$116,$Q94*8+2,DW$2)*$AG94+INDEX(装备数值!$X$13:$AH$116,$S94*8+3,DW$2)*$AH94+INDEX(装备数值!$X$13:$AH$116,$R94*8+4,DW$2)*$AI94+INDEX(装备数值!$X$13:$AH$116,$T94*8+5,DW$2)*$AJ94+INDEX(装备数值!$X$13:$AH$116,$U94*8+6,DW$2)*$AK94+INDEX(装备数值!$X$13:$AH$116,$V94*8+7,DW$2)*$AL94+INDEX(装备数值!$X$13:$AH$116,$W94*8+8,DW$2)*$AM94</f>
        <v>42000</v>
      </c>
      <c r="DX94" s="14">
        <f>INDEX(装备数值!$X$13:$AH$116,$P94*8+1,DX$2)*$AF94+INDEX(装备数值!$X$13:$AH$116,$Q94*8+2,DX$2)*$AG94+INDEX(装备数值!$X$13:$AH$116,$S94*8+3,DX$2)*$AH94+INDEX(装备数值!$X$13:$AH$116,$R94*8+4,DX$2)*$AI94+INDEX(装备数值!$X$13:$AH$116,$T94*8+5,DX$2)*$AJ94+INDEX(装备数值!$X$13:$AH$116,$U94*8+6,DX$2)*$AK94+INDEX(装备数值!$X$13:$AH$116,$V94*8+7,DX$2)*$AL94+INDEX(装备数值!$X$13:$AH$116,$W94*8+8,DX$2)*$AM94</f>
        <v>140</v>
      </c>
      <c r="DY94" s="14">
        <f>INDEX(装备数值!$X$13:$AH$116,$P94*8+1,DY$2)*$AF94+INDEX(装备数值!$X$13:$AH$116,$Q94*8+2,DY$2)*$AG94+INDEX(装备数值!$X$13:$AH$116,$S94*8+3,DY$2)*$AH94+INDEX(装备数值!$X$13:$AH$116,$R94*8+4,DY$2)*$AI94+INDEX(装备数值!$X$13:$AH$116,$T94*8+5,DY$2)*$AJ94+INDEX(装备数值!$X$13:$AH$116,$U94*8+6,DY$2)*$AK94+INDEX(装备数值!$X$13:$AH$116,$V94*8+7,DY$2)*$AL94+INDEX(装备数值!$X$13:$AH$116,$W94*8+8,DY$2)*$AM94</f>
        <v>140</v>
      </c>
      <c r="EA94" s="14">
        <f>INDEX(装备数值!$AN$17:$AN$117,MATCH(MIN($X94:$AE94),装备数值!$AO$17:$AO$117,1))</f>
        <v>62</v>
      </c>
      <c r="EB94" s="14">
        <f>IF(COUNTIF($P94:$W94,"&gt;"&amp;0)=8,INDEX(装备数值!AR$17:AR$117,$EA94+1),0)</f>
        <v>30876</v>
      </c>
      <c r="EC94" s="14">
        <f>IF(COUNTIF($P94:$W94,"&gt;"&amp;0)=8,INDEX(装备数值!AS$17:AS$117,$EA94+1),0)</f>
        <v>232500</v>
      </c>
      <c r="ED94" s="14">
        <f>IF(COUNTIF($P94:$W94,"&gt;"&amp;0)=8,INDEX(装备数值!AT$17:AT$117,$EA94+1),0)</f>
        <v>15376</v>
      </c>
      <c r="EE94" s="14">
        <f>IF(COUNTIF($P94:$W94,"&gt;"&amp;0)=8,INDEX(装备数值!AU$17:AU$117,$EA94+1),0)</f>
        <v>310000</v>
      </c>
      <c r="EF94" s="14">
        <f>IF(COUNTIF($P94:$W94,"&gt;"&amp;0)=8,INDEX(装备数值!AV$17:AV$117,$EA94+1),0)</f>
        <v>6200</v>
      </c>
      <c r="EH94" s="14">
        <f>INDEX(装备数值!$AY$17:$AY$77,MATCH(新怪物属性!AF94,装备数值!$AZ$17:$AZ$77,1))</f>
        <v>36</v>
      </c>
      <c r="EI94" s="26">
        <f>INDEX(装备数值!BA$17:BA$77,新怪物属性!EH94+1)</f>
        <v>0.66</v>
      </c>
      <c r="EJ94" s="26">
        <f>INDEX(装备数值!BA$17:BA$77,新怪物属性!EH94+1)</f>
        <v>0.66</v>
      </c>
      <c r="EL94" s="14">
        <f t="shared" si="144"/>
        <v>31</v>
      </c>
      <c r="EM94" s="14">
        <f>VLOOKUP(EL94,军阶与晶片数值!$W$6:$X$27,2)</f>
        <v>7</v>
      </c>
      <c r="EN94" s="14">
        <f>INDEX(军阶与晶片数值!Y$6:Y$27,$EM94+1)</f>
        <v>600</v>
      </c>
      <c r="EO94" s="14">
        <f>INDEX(军阶与晶片数值!Z$6:Z$27,$EM94+1)</f>
        <v>600</v>
      </c>
      <c r="EP94" s="14">
        <f>INDEX(军阶与晶片数值!AA$6:AA$27,$EM94+1)</f>
        <v>600</v>
      </c>
      <c r="EQ94" s="14">
        <f>INDEX(军阶与晶片数值!AB$6:AB$27,$EM94+1)</f>
        <v>600</v>
      </c>
      <c r="ER94" s="29">
        <f>INDEX(军阶与晶片数值!AC$6:AC$27,$EM94+1)</f>
        <v>40</v>
      </c>
      <c r="ES94" s="29">
        <f>INDEX(军阶与晶片数值!AD$6:AD$27,$EM94+1)</f>
        <v>20</v>
      </c>
      <c r="EU94" s="26">
        <f>INDEX(军阶与晶片数值!I$6:I$16,AN94+1)</f>
        <v>0.2</v>
      </c>
      <c r="EV94" s="26">
        <f>INDEX(军阶与晶片数值!M$6:M$16,AO94+1)</f>
        <v>0.2</v>
      </c>
      <c r="EW94" s="26">
        <f>INDEX(军阶与晶片数值!J$6:J$16,AP94+1)</f>
        <v>0.2</v>
      </c>
      <c r="EX94" s="26">
        <f>INDEX(军阶与晶片数值!K$6:K$16,AQ94+1)</f>
        <v>0.4</v>
      </c>
      <c r="EY94" s="26">
        <f>INDEX(军阶与晶片数值!L$6:L$16,AR94+1)</f>
        <v>0.4</v>
      </c>
      <c r="EZ94" s="28">
        <f>INDEX(军阶与晶片数值!N$6:N$16,AS94+1)</f>
        <v>0</v>
      </c>
      <c r="FA94" s="28">
        <f>INDEX(军阶与晶片数值!O$6:O$16,AT94+1)</f>
        <v>0</v>
      </c>
      <c r="FB94" s="28">
        <f>INDEX(军阶与晶片数值!P$6:P$16,AU94+1)</f>
        <v>0</v>
      </c>
      <c r="FC94" s="28">
        <f>INDEX(军阶与晶片数值!Q$6:Q$16,AV94+1)</f>
        <v>0</v>
      </c>
      <c r="FD94" s="26">
        <f>INDEX(军阶与晶片数值!R$6:R$16,AW94+1)</f>
        <v>0.13</v>
      </c>
      <c r="FE94" s="26">
        <f>INDEX(军阶与晶片数值!S$6:S$16,AX94+1)</f>
        <v>0.13</v>
      </c>
      <c r="FF94" s="26">
        <f>INDEX(军阶与晶片数值!T$6:T$16,AY94+1)</f>
        <v>0</v>
      </c>
      <c r="FG94" s="26">
        <f>INDEX(军阶与晶片数值!U$6:U$16,AZ94+1)</f>
        <v>0</v>
      </c>
      <c r="FI94" s="26">
        <f>INDEX(军阶与晶片数值!$C$6:$C$36,新怪物属性!$BA94+1)</f>
        <v>1.05</v>
      </c>
      <c r="FJ94" s="26">
        <f>INDEX(军阶与晶片数值!$C$6:$C$36,新怪物属性!$BA94+1)</f>
        <v>1.05</v>
      </c>
      <c r="FK94" s="26">
        <f>INDEX(军阶与晶片数值!$C$6:$C$36,新怪物属性!$BA94+1)</f>
        <v>1.05</v>
      </c>
      <c r="FL94" s="26">
        <f>INDEX(军阶与晶片数值!$C$6:$C$36,新怪物属性!$BA94+1)</f>
        <v>1.05</v>
      </c>
      <c r="FM94" s="26">
        <f>INDEX(军阶与晶片数值!$C$6:$C$36,新怪物属性!$BA94+1)</f>
        <v>1.05</v>
      </c>
      <c r="FO94" s="14">
        <f>INDEX(战舰突破!$H$6:$H$18,新怪物属性!$J94+1)+INDEX(战舰突破!$H$23:$H$35,新怪物属性!$K94+1)+INDEX(战舰突破!$H$40:$H$52,新怪物属性!$L94+1)</f>
        <v>200</v>
      </c>
      <c r="FP94" s="14">
        <f>INDEX(战舰突破!$I$6:$I$18,新怪物属性!$J94+1)+INDEX(战舰突破!$I$23:$I$35,新怪物属性!$K94+1)+INDEX(战舰突破!$I$40:$I$52,新怪物属性!$L94+1)</f>
        <v>200</v>
      </c>
      <c r="FQ94" s="14">
        <f>INDEX(战舰突破!$J$6:$J$18,新怪物属性!$J94+1)+INDEX(战舰突破!$J$23:$J$35,新怪物属性!$K94+1)+INDEX(战舰突破!$J$40:$J$52,新怪物属性!$L94+1)</f>
        <v>0</v>
      </c>
      <c r="FR94" s="14">
        <f>INDEX(战舰突破!$K$6:$K$18,新怪物属性!$J94+1)+INDEX(战舰突破!$K$23:$K$35,新怪物属性!$K94+1)+INDEX(战舰突破!$K$40:$K$52,新怪物属性!$L94+1)</f>
        <v>0</v>
      </c>
      <c r="FS94" s="14">
        <f>INDEX(战舰突破!$L$6:$L$18,新怪物属性!$J94+1)+INDEX(战舰突破!$L$23:$L$35,新怪物属性!$K94+1)+INDEX(战舰突破!$L$40:$L$52,新怪物属性!$L94+1)</f>
        <v>200</v>
      </c>
      <c r="FT94" s="18">
        <f>INDEX(战舰突破!$N$6:$N$18,新怪物属性!$J94+1)+INDEX(战舰突破!$N$23:$N$35,新怪物属性!$K94+1)+INDEX(战舰突破!$N$40:$N$52,新怪物属性!$L94+1)</f>
        <v>0.75</v>
      </c>
      <c r="FU94" s="18">
        <f>INDEX(战舰突破!$O$6:$O$18,新怪物属性!$J94+1)+INDEX(战舰突破!$O$23:$O$35,新怪物属性!$K94+1)+INDEX(战舰突破!$O$40:$O$52,新怪物属性!$L94+1)</f>
        <v>1.4</v>
      </c>
      <c r="FV94" s="18">
        <f>INDEX(战舰突破!$P$6:$P$18,新怪物属性!$J94+1)+INDEX(战舰突破!$P$23:$P$35,新怪物属性!$K94+1)+INDEX(战舰突破!$P$40:$P$52,新怪物属性!$L94+1)</f>
        <v>0.5</v>
      </c>
      <c r="FW94" s="18">
        <f>INDEX(战舰突破!$Q$6:$Q$18,新怪物属性!$J94+1)+INDEX(战舰突破!$Q$23:$Q$35,新怪物属性!$K94+1)+INDEX(战舰突破!$Q$40:$Q$52,新怪物属性!$L94+1)</f>
        <v>0.3</v>
      </c>
      <c r="FX94" s="18">
        <f>INDEX(战舰突破!$R$6:$R$18,新怪物属性!$J94+1)+INDEX(战舰突破!$R$23:$R$35,新怪物属性!$K94+1)+INDEX(战舰突破!$R$40:$R$52,新怪物属性!$L94+1)</f>
        <v>0.25</v>
      </c>
      <c r="FY94" s="18">
        <f>INDEX(战舰突破!$M$6:$M$18,新怪物属性!$J94+1)+INDEX(战舰突破!$M$23:$M$35,新怪物属性!$K94+1)+INDEX(战舰突破!$M$40:$M$52,新怪物属性!$L94+1)</f>
        <v>0.2</v>
      </c>
      <c r="FZ94" s="22">
        <f>INDEX(战舰突破!$W$6:$W$18,新怪物属性!$J94+1)+INDEX(战舰突破!$W$23:$W$35,新怪物属性!$K94+1)+INDEX(战舰突破!$W$40:$W$52,新怪物属性!$L94+1)</f>
        <v>0.5</v>
      </c>
      <c r="GC94" s="14">
        <f>INDEX(战舰突破!$S$6:$S$18,新怪物属性!$J94+1)</f>
        <v>0</v>
      </c>
      <c r="GD94" s="14">
        <f>INDEX(战舰突破!$T$6:$T$18,新怪物属性!$J94+1)</f>
        <v>1.1000000000000001</v>
      </c>
      <c r="GE94" s="14">
        <f>INDEX(战舰突破!$U$6:$U$18,新怪物属性!$J94+1)</f>
        <v>0.1</v>
      </c>
      <c r="GF94" s="14">
        <f>INDEX(战舰突破!$V$6:$V$18,新怪物属性!$J94+1)</f>
        <v>2</v>
      </c>
      <c r="GG94" s="14">
        <f>INDEX(战舰突破!$X$6:$X$18,新怪物属性!$J94+1)</f>
        <v>12</v>
      </c>
      <c r="GI94" s="14">
        <f>INDEX(战舰突破!$S$23:$S$35,新怪物属性!$J94+1)</f>
        <v>1</v>
      </c>
      <c r="GJ94" s="14">
        <f>INDEX(战舰突破!$T$23:$T$35,新怪物属性!$J94+1)</f>
        <v>0.55000000000000004</v>
      </c>
      <c r="GK94" s="14">
        <f>INDEX(战舰突破!$U$23:$U$35,新怪物属性!$J94+1)</f>
        <v>0.1</v>
      </c>
      <c r="GL94" s="14">
        <f>INDEX(战舰突破!$V$23:$V$35,新怪物属性!$J94+1)</f>
        <v>2</v>
      </c>
      <c r="GM94" s="14">
        <f>INDEX(战舰突破!$X$23:$X$35,新怪物属性!$J94+1)</f>
        <v>180</v>
      </c>
      <c r="GO94" s="14">
        <f>INDEX(战舰突破!$S$40:$S$52,新怪物属性!$J94+1)</f>
        <v>1</v>
      </c>
      <c r="GP94" s="14">
        <f>INDEX(战舰突破!$T$40:$T$52,新怪物属性!$J94+1)</f>
        <v>0.25</v>
      </c>
      <c r="GQ94" s="14">
        <f>INDEX(战舰突破!$U$40:$U$52,新怪物属性!$J94+1)</f>
        <v>0.2</v>
      </c>
      <c r="GR94" s="14">
        <f>INDEX(战舰突破!$V$40:$V$52,新怪物属性!$J94+1)</f>
        <v>2</v>
      </c>
      <c r="GS94" s="14">
        <f>INDEX(战舰突破!$X$40:$X$52,新怪物属性!$J94+1)</f>
        <v>300</v>
      </c>
      <c r="GV94" s="14">
        <v>3</v>
      </c>
      <c r="GW94" s="14">
        <v>39</v>
      </c>
      <c r="GX94" s="14">
        <v>1</v>
      </c>
      <c r="GY94" s="14">
        <v>37</v>
      </c>
      <c r="GZ94" s="14">
        <v>3</v>
      </c>
      <c r="HA94" s="14">
        <v>34</v>
      </c>
      <c r="HB94" s="14">
        <v>1</v>
      </c>
      <c r="HC94" s="14">
        <v>32</v>
      </c>
      <c r="HD94" s="14">
        <v>1</v>
      </c>
      <c r="HE94" s="14">
        <v>16</v>
      </c>
      <c r="HF94" s="14">
        <v>1</v>
      </c>
      <c r="HG94" s="14">
        <v>20</v>
      </c>
      <c r="HH94" s="14">
        <v>0</v>
      </c>
      <c r="HI94" s="14">
        <v>25</v>
      </c>
      <c r="HJ94" s="14">
        <v>1</v>
      </c>
      <c r="HK94" s="14">
        <v>15</v>
      </c>
      <c r="HL94" s="14">
        <v>0</v>
      </c>
      <c r="HM94" s="14">
        <v>0</v>
      </c>
      <c r="HN94" s="14">
        <v>0</v>
      </c>
      <c r="HO94" s="14">
        <v>0</v>
      </c>
      <c r="HP94" s="14">
        <v>0</v>
      </c>
      <c r="HQ94" s="14">
        <v>0</v>
      </c>
      <c r="HR94" s="14">
        <v>0</v>
      </c>
      <c r="HS94" s="14">
        <v>0</v>
      </c>
      <c r="HT94" s="14">
        <v>0</v>
      </c>
      <c r="HU94" s="14">
        <v>0</v>
      </c>
      <c r="HX94" s="14">
        <v>7</v>
      </c>
      <c r="HY94" s="14">
        <v>6</v>
      </c>
      <c r="IB94" s="14">
        <f>IF($GV94=0,0,INDEX(战宠!P$15:P$27,新怪物属性!$GV$3)*(INDEX(战宠!$U$7:$Y$10,1,新怪物属性!$GV94)))*(新怪物属性!$GW94+4)
+IF($GX94=0,0,INDEX(战宠!P$15:P$27,新怪物属性!$GX$3)*(INDEX(战宠!$U$7:$Y$10,1,新怪物属性!$GX94)))*(新怪物属性!$GY94+4)
+IF($GZ94=0,0,INDEX(战宠!P$15:P$27,新怪物属性!$GZ$3)*(INDEX(战宠!$U$7:$Y$10,1,新怪物属性!$GZ94)))*(新怪物属性!$HA94+4)
+IF($HB94=0,0,INDEX(战宠!P$15:P$27,新怪物属性!$HB$3)*(INDEX(战宠!$U$7:$Y$10,1,新怪物属性!$HB94)))*(新怪物属性!$HC94+4)
+IF($HD94=0,0,INDEX(战宠!P$15:P$27,新怪物属性!$HD$3)*(INDEX(战宠!$U$7:$Y$10,1,新怪物属性!$HD94)))*(新怪物属性!$HE94+4)
+IF($HF94=0,0,INDEX(战宠!P$15:P$27,新怪物属性!$HF$3)*(INDEX(战宠!$U$7:$Y$10,1,新怪物属性!$HF94)))*(新怪物属性!$HG94+4)
+IF($HH94=0,0,INDEX(战宠!P$15:P$27,新怪物属性!$HH$3)*(INDEX(战宠!$U$7:$Y$10,1,新怪物属性!$HH94)))*(新怪物属性!$HI94+4)
+IF($HJ94=0,0,INDEX(战宠!P$15:P$27,新怪物属性!$HJ$3)*(INDEX(战宠!$U$7:$Y$10,1,新怪物属性!$HJ94)))*(新怪物属性!$HK94+4)
+IF($HL94=0,0,INDEX(战宠!P$15:P$27,新怪物属性!$HL$3)*(INDEX(战宠!$U$7:$Y$10,1,新怪物属性!$HL94)))*(新怪物属性!$HM94+4)
+IF($HN94=0,0,INDEX(战宠!P$15:P$27,新怪物属性!$HN$3)*(INDEX(战宠!$U$7:$Y$10,1,新怪物属性!$HN94)))*(新怪物属性!$HO94+4)
+IF($HP94=0,0,INDEX(战宠!P$15:P$27,新怪物属性!$HP$3)*(INDEX(战宠!$U$7:$Y$10,1,新怪物属性!$HP94)))*(新怪物属性!$HQ94+4)
+IF($HR94=0,0,INDEX(战宠!P$15:P$27,新怪物属性!$HR$3)*(INDEX(战宠!$U$7:$Y$10,1,新怪物属性!$HR94)))*(新怪物属性!$HS94+4)
+IF($HT94=0,0,INDEX(战宠!P$15:P$27,新怪物属性!$HT$3)*(INDEX(战宠!$U$7:$Y$10,1,新怪物属性!$HT94)))*(新怪物属性!$HU94+4)</f>
        <v>267800</v>
      </c>
      <c r="IC94" s="14">
        <f>IF($GV94=0,0,INDEX(战宠!Q$15:Q$27,新怪物属性!$GV$3)*(INDEX(战宠!$U$7:$Y$10,1,新怪物属性!$GV94)))*(新怪物属性!$GW94+4)
+IF($GX94=0,0,INDEX(战宠!Q$15:Q$27,新怪物属性!$GX$3)*(INDEX(战宠!$U$7:$Y$10,1,新怪物属性!$GX94)))*(新怪物属性!$GY94+4)
+IF($GZ94=0,0,INDEX(战宠!Q$15:Q$27,新怪物属性!$GZ$3)*(INDEX(战宠!$U$7:$Y$10,1,新怪物属性!$GZ94)))*(新怪物属性!$HA94+4)
+IF($HB94=0,0,INDEX(战宠!Q$15:Q$27,新怪物属性!$HB$3)*(INDEX(战宠!$U$7:$Y$10,1,新怪物属性!$HB94)))*(新怪物属性!$HC94+4)
+IF($HD94=0,0,INDEX(战宠!Q$15:Q$27,新怪物属性!$HD$3)*(INDEX(战宠!$U$7:$Y$10,1,新怪物属性!$HD94)))*(新怪物属性!$HE94+4)
+IF($HF94=0,0,INDEX(战宠!Q$15:Q$27,新怪物属性!$HF$3)*(INDEX(战宠!$U$7:$Y$10,1,新怪物属性!$HF94)))*(新怪物属性!$HG94+4)
+IF($HH94=0,0,INDEX(战宠!Q$15:Q$27,新怪物属性!$HH$3)*(INDEX(战宠!$U$7:$Y$10,1,新怪物属性!$HH94)))*(新怪物属性!$HI94+4)
+IF($HJ94=0,0,INDEX(战宠!Q$15:Q$27,新怪物属性!$HJ$3)*(INDEX(战宠!$U$7:$Y$10,1,新怪物属性!$HJ94)))*(新怪物属性!$HK94+4)
+IF($HL94=0,0,INDEX(战宠!Q$15:Q$27,新怪物属性!$HL$3)*(INDEX(战宠!$U$7:$Y$10,1,新怪物属性!$HL94)))*(新怪物属性!$HM94+4)
+IF($HN94=0,0,INDEX(战宠!Q$15:Q$27,新怪物属性!$HN$3)*(INDEX(战宠!$U$7:$Y$10,1,新怪物属性!$HN94)))*(新怪物属性!$HO94+4)
+IF($HP94=0,0,INDEX(战宠!Q$15:Q$27,新怪物属性!$HP$3)*(INDEX(战宠!$U$7:$Y$10,1,新怪物属性!$HP94)))*(新怪物属性!$HQ94+4)
+IF($HR94=0,0,INDEX(战宠!Q$15:Q$27,新怪物属性!$HR$3)*(INDEX(战宠!$U$7:$Y$10,1,新怪物属性!$HR94)))*(新怪物属性!$HS94+4)
+IF($HT94=0,0,INDEX(战宠!Q$15:Q$27,新怪物属性!$HT$3)*(INDEX(战宠!$U$7:$Y$10,1,新怪物属性!$HT94)))*(新怪物属性!$HU94+4)</f>
        <v>1800000</v>
      </c>
      <c r="ID94" s="14">
        <f>IF($GV94=0,0,INDEX(战宠!R$15:R$27,新怪物属性!$GV$3)*(INDEX(战宠!$U$7:$Y$10,1,新怪物属性!$GV94)))*(新怪物属性!$GW94+4)
+IF($GX94=0,0,INDEX(战宠!R$15:R$27,新怪物属性!$GX$3)*(INDEX(战宠!$U$7:$Y$10,1,新怪物属性!$GX94)))*(新怪物属性!$GY94+4)
+IF($GZ94=0,0,INDEX(战宠!R$15:R$27,新怪物属性!$GZ$3)*(INDEX(战宠!$U$7:$Y$10,1,新怪物属性!$GZ94)))*(新怪物属性!$HA94+4)
+IF($HB94=0,0,INDEX(战宠!R$15:R$27,新怪物属性!$HB$3)*(INDEX(战宠!$U$7:$Y$10,1,新怪物属性!$HB94)))*(新怪物属性!$HC94+4)
+IF($HD94=0,0,INDEX(战宠!R$15:R$27,新怪物属性!$HD$3)*(INDEX(战宠!$U$7:$Y$10,1,新怪物属性!$HD94)))*(新怪物属性!$HE94+4)
+IF($HF94=0,0,INDEX(战宠!R$15:R$27,新怪物属性!$HF$3)*(INDEX(战宠!$U$7:$Y$10,1,新怪物属性!$HF94)))*(新怪物属性!$HG94+4)
+IF($HH94=0,0,INDEX(战宠!R$15:R$27,新怪物属性!$HH$3)*(INDEX(战宠!$U$7:$Y$10,1,新怪物属性!$HH94)))*(新怪物属性!$HI94+4)
+IF($HJ94=0,0,INDEX(战宠!R$15:R$27,新怪物属性!$HJ$3)*(INDEX(战宠!$U$7:$Y$10,1,新怪物属性!$HJ94)))*(新怪物属性!$HK94+4)
+IF($HL94=0,0,INDEX(战宠!R$15:R$27,新怪物属性!$HL$3)*(INDEX(战宠!$U$7:$Y$10,1,新怪物属性!$HL94)))*(新怪物属性!$HM94+4)
+IF($HN94=0,0,INDEX(战宠!R$15:R$27,新怪物属性!$HN$3)*(INDEX(战宠!$U$7:$Y$10,1,新怪物属性!$HN94)))*(新怪物属性!$HO94+4)
+IF($HP94=0,0,INDEX(战宠!R$15:R$27,新怪物属性!$HP$3)*(INDEX(战宠!$U$7:$Y$10,1,新怪物属性!$HP94)))*(新怪物属性!$HQ94+4)
+IF($HR94=0,0,INDEX(战宠!R$15:R$27,新怪物属性!$HR$3)*(INDEX(战宠!$U$7:$Y$10,1,新怪物属性!$HR94)))*(新怪物属性!$HS94+4)
+IF($HT94=0,0,INDEX(战宠!R$15:R$27,新怪物属性!$HT$3)*(INDEX(战宠!$U$7:$Y$10,1,新怪物属性!$HT94)))*(新怪物属性!$HU94+4)</f>
        <v>147800</v>
      </c>
      <c r="IE94" s="14">
        <f>IF($GV94=0,0,INDEX(战宠!S$15:S$27,新怪物属性!$GV$3)*(INDEX(战宠!$U$7:$Y$10,1,新怪物属性!$GV94)))*(新怪物属性!$GW94+4)
+IF($GX94=0,0,INDEX(战宠!S$15:S$27,新怪物属性!$GX$3)*(INDEX(战宠!$U$7:$Y$10,1,新怪物属性!$GX94)))*(新怪物属性!$GY94+4)
+IF($GZ94=0,0,INDEX(战宠!S$15:S$27,新怪物属性!$GZ$3)*(INDEX(战宠!$U$7:$Y$10,1,新怪物属性!$GZ94)))*(新怪物属性!$HA94+4)
+IF($HB94=0,0,INDEX(战宠!S$15:S$27,新怪物属性!$HB$3)*(INDEX(战宠!$U$7:$Y$10,1,新怪物属性!$HB94)))*(新怪物属性!$HC94+4)
+IF($HD94=0,0,INDEX(战宠!S$15:S$27,新怪物属性!$HD$3)*(INDEX(战宠!$U$7:$Y$10,1,新怪物属性!$HD94)))*(新怪物属性!$HE94+4)
+IF($HF94=0,0,INDEX(战宠!S$15:S$27,新怪物属性!$HF$3)*(INDEX(战宠!$U$7:$Y$10,1,新怪物属性!$HF94)))*(新怪物属性!$HG94+4)
+IF($HH94=0,0,INDEX(战宠!S$15:S$27,新怪物属性!$HH$3)*(INDEX(战宠!$U$7:$Y$10,1,新怪物属性!$HH94)))*(新怪物属性!$HI94+4)
+IF($HJ94=0,0,INDEX(战宠!S$15:S$27,新怪物属性!$HJ$3)*(INDEX(战宠!$U$7:$Y$10,1,新怪物属性!$HJ94)))*(新怪物属性!$HK94+4)
+IF($HL94=0,0,INDEX(战宠!S$15:S$27,新怪物属性!$HL$3)*(INDEX(战宠!$U$7:$Y$10,1,新怪物属性!$HL94)))*(新怪物属性!$HM94+4)
+IF($HN94=0,0,INDEX(战宠!S$15:S$27,新怪物属性!$HN$3)*(INDEX(战宠!$U$7:$Y$10,1,新怪物属性!$HN94)))*(新怪物属性!$HO94+4)
+IF($HP94=0,0,INDEX(战宠!S$15:S$27,新怪物属性!$HP$3)*(INDEX(战宠!$U$7:$Y$10,1,新怪物属性!$HP94)))*(新怪物属性!$HQ94+4)
+IF($HR94=0,0,INDEX(战宠!S$15:S$27,新怪物属性!$HR$3)*(INDEX(战宠!$U$7:$Y$10,1,新怪物属性!$HR94)))*(新怪物属性!$HS94+4)
+IF($HT94=0,0,INDEX(战宠!S$15:S$27,新怪物属性!$HT$3)*(INDEX(战宠!$U$7:$Y$10,1,新怪物属性!$HT94)))*(新怪物属性!$HU94+4)</f>
        <v>3714000</v>
      </c>
      <c r="IF94" s="14">
        <f>IF($GV94=0,0,INDEX(战宠!T$15:T$27,新怪物属性!$GV$3)*(INDEX(战宠!$U$7:$Y$10,1,新怪物属性!$GV94)))*(新怪物属性!$GW94+4)
+IF($GX94=0,0,INDEX(战宠!T$15:T$27,新怪物属性!$GX$3)*(INDEX(战宠!$U$7:$Y$10,1,新怪物属性!$GX94)))*(新怪物属性!$GY94+4)
+IF($GZ94=0,0,INDEX(战宠!T$15:T$27,新怪物属性!$GZ$3)*(INDEX(战宠!$U$7:$Y$10,1,新怪物属性!$GZ94)))*(新怪物属性!$HA94+4)
+IF($HB94=0,0,INDEX(战宠!T$15:T$27,新怪物属性!$HB$3)*(INDEX(战宠!$U$7:$Y$10,1,新怪物属性!$HB94)))*(新怪物属性!$HC94+4)
+IF($HD94=0,0,INDEX(战宠!T$15:T$27,新怪物属性!$HD$3)*(INDEX(战宠!$U$7:$Y$10,1,新怪物属性!$HD94)))*(新怪物属性!$HE94+4)
+IF($HF94=0,0,INDEX(战宠!T$15:T$27,新怪物属性!$HF$3)*(INDEX(战宠!$U$7:$Y$10,1,新怪物属性!$HF94)))*(新怪物属性!$HG94+4)
+IF($HH94=0,0,INDEX(战宠!T$15:T$27,新怪物属性!$HH$3)*(INDEX(战宠!$U$7:$Y$10,1,新怪物属性!$HH94)))*(新怪物属性!$HI94+4)
+IF($HJ94=0,0,INDEX(战宠!T$15:T$27,新怪物属性!$HJ$3)*(INDEX(战宠!$U$7:$Y$10,1,新怪物属性!$HJ94)))*(新怪物属性!$HK94+4)
+IF($HL94=0,0,INDEX(战宠!T$15:T$27,新怪物属性!$HL$3)*(INDEX(战宠!$U$7:$Y$10,1,新怪物属性!$HL94)))*(新怪物属性!$HM94+4)
+IF($HN94=0,0,INDEX(战宠!T$15:T$27,新怪物属性!$HN$3)*(INDEX(战宠!$U$7:$Y$10,1,新怪物属性!$HN94)))*(新怪物属性!$HO94+4)
+IF($HP94=0,0,INDEX(战宠!T$15:T$27,新怪物属性!$HP$3)*(INDEX(战宠!$U$7:$Y$10,1,新怪物属性!$HP94)))*(新怪物属性!$HQ94+4)
+IF($HR94=0,0,INDEX(战宠!T$15:T$27,新怪物属性!$HR$3)*(INDEX(战宠!$U$7:$Y$10,1,新怪物属性!$HR94)))*(新怪物属性!$HS94+4)
+IF($HT94=0,0,INDEX(战宠!T$15:T$27,新怪物属性!$HT$3)*(INDEX(战宠!$U$7:$Y$10,1,新怪物属性!$HT94)))*(新怪物属性!$HU94+4)</f>
        <v>74620</v>
      </c>
      <c r="II94" s="14">
        <f>IF(HX94=0,0,INDEX(战宠!$D$15:$D$27,新怪物属性!HX94))</f>
        <v>0.3</v>
      </c>
      <c r="IJ94" s="14">
        <f>IF(HY94=0,0,INDEX(战宠!$D$15:$D$27,新怪物属性!HY94))</f>
        <v>0.2</v>
      </c>
      <c r="IM94" s="14">
        <f t="shared" si="189"/>
        <v>5386209</v>
      </c>
      <c r="IN94" s="14">
        <f t="shared" si="190"/>
        <v>5388499</v>
      </c>
      <c r="IO94" s="14">
        <f t="shared" si="191"/>
        <v>4899365</v>
      </c>
      <c r="IP94" s="14">
        <f t="shared" si="192"/>
        <v>5386209</v>
      </c>
      <c r="IQ94" s="14">
        <f t="shared" si="193"/>
        <v>5386209</v>
      </c>
      <c r="IR94" s="14">
        <f t="shared" si="145"/>
        <v>44896985</v>
      </c>
      <c r="IS94" s="14">
        <f t="shared" si="146"/>
        <v>1606958</v>
      </c>
      <c r="IT94" s="14">
        <f t="shared" si="147"/>
        <v>35686908</v>
      </c>
      <c r="IU94" s="14">
        <f t="shared" si="148"/>
        <v>845786</v>
      </c>
      <c r="IV94" s="28">
        <f t="shared" si="149"/>
        <v>44450</v>
      </c>
      <c r="IW94" s="28">
        <f t="shared" si="150"/>
        <v>43850</v>
      </c>
      <c r="IX94" s="28">
        <f t="shared" si="151"/>
        <v>44450</v>
      </c>
      <c r="IY94" s="28">
        <f t="shared" si="152"/>
        <v>43850</v>
      </c>
      <c r="IZ94" s="28">
        <f t="shared" si="153"/>
        <v>2.1571699999999998</v>
      </c>
      <c r="JA94" s="28">
        <f t="shared" si="154"/>
        <v>2.1571699999999998</v>
      </c>
      <c r="JB94" s="28">
        <f t="shared" si="155"/>
        <v>180</v>
      </c>
      <c r="JC94" s="28">
        <f t="shared" si="156"/>
        <v>160</v>
      </c>
      <c r="JD94" s="14">
        <f t="shared" si="157"/>
        <v>1</v>
      </c>
      <c r="JE94" s="14">
        <f t="shared" si="158"/>
        <v>2</v>
      </c>
      <c r="JF94" s="14">
        <f t="shared" si="159"/>
        <v>2</v>
      </c>
      <c r="JG94" s="18">
        <f t="shared" si="160"/>
        <v>2.3000000000000003</v>
      </c>
      <c r="JH94" s="18">
        <f t="shared" si="161"/>
        <v>1.75</v>
      </c>
      <c r="JI94" s="18">
        <f t="shared" si="162"/>
        <v>1.45</v>
      </c>
      <c r="JJ94" s="29">
        <f t="shared" si="194"/>
        <v>44600</v>
      </c>
      <c r="JK94" s="29">
        <f t="shared" si="194"/>
        <v>44900</v>
      </c>
      <c r="JL94" s="29">
        <f t="shared" si="194"/>
        <v>44900</v>
      </c>
      <c r="JM94" s="26">
        <f t="shared" si="163"/>
        <v>0.1</v>
      </c>
      <c r="JN94" s="26">
        <f t="shared" si="164"/>
        <v>0.1</v>
      </c>
      <c r="JO94" s="26">
        <f t="shared" si="165"/>
        <v>0.2</v>
      </c>
      <c r="JP94" s="14">
        <f t="shared" si="166"/>
        <v>4</v>
      </c>
      <c r="JQ94" s="14">
        <f t="shared" si="167"/>
        <v>4</v>
      </c>
      <c r="JR94" s="14">
        <f t="shared" si="168"/>
        <v>4</v>
      </c>
      <c r="JS94" s="14">
        <f t="shared" si="169"/>
        <v>12</v>
      </c>
      <c r="JT94" s="14">
        <f t="shared" si="170"/>
        <v>180</v>
      </c>
      <c r="JU94" s="14">
        <f t="shared" si="171"/>
        <v>300</v>
      </c>
      <c r="JV94">
        <v>90</v>
      </c>
      <c r="JW94" s="14">
        <f t="shared" si="195"/>
        <v>317282517</v>
      </c>
      <c r="JY94" s="14">
        <f t="shared" si="226"/>
        <v>3213916</v>
      </c>
      <c r="JZ94" s="14">
        <f t="shared" si="196"/>
        <v>3080409</v>
      </c>
      <c r="KA94" s="29">
        <f t="shared" si="197"/>
        <v>42096</v>
      </c>
      <c r="KB94" s="29">
        <f t="shared" si="198"/>
        <v>30208</v>
      </c>
      <c r="KC94" s="29">
        <f t="shared" si="199"/>
        <v>33075</v>
      </c>
      <c r="KD94" s="29">
        <f t="shared" si="200"/>
        <v>39150</v>
      </c>
      <c r="KE94" s="14">
        <f t="shared" si="224"/>
        <v>2.1571699999999998</v>
      </c>
      <c r="KF94" s="14">
        <f t="shared" si="225"/>
        <v>2.1571699999999998</v>
      </c>
      <c r="KG94" s="14">
        <f t="shared" si="201"/>
        <v>2693074.0604982204</v>
      </c>
      <c r="KH94" s="26">
        <f t="shared" si="172"/>
        <v>0.41115849901080004</v>
      </c>
      <c r="KI94" s="26">
        <f t="shared" si="173"/>
        <v>0.65374629080118696</v>
      </c>
      <c r="KJ94" s="29">
        <f t="shared" si="202"/>
        <v>758793</v>
      </c>
      <c r="KK94" s="29">
        <f t="shared" si="203"/>
        <v>2773735</v>
      </c>
      <c r="KL94" s="29">
        <f t="shared" si="204"/>
        <v>2553123</v>
      </c>
      <c r="KM94" s="23">
        <f t="shared" si="205"/>
        <v>1821103</v>
      </c>
      <c r="KN94" s="23">
        <f t="shared" si="206"/>
        <v>923748</v>
      </c>
      <c r="KO94" s="26">
        <f t="shared" si="174"/>
        <v>0.49806127855873827</v>
      </c>
      <c r="KP94" s="26">
        <f t="shared" si="175"/>
        <v>0.5039054951220272</v>
      </c>
      <c r="KQ94" s="26">
        <f t="shared" si="176"/>
        <v>0.60390549512202718</v>
      </c>
      <c r="KR94" s="26">
        <f t="shared" si="207"/>
        <v>9.8061278558738252E-2</v>
      </c>
      <c r="KS94" s="26">
        <v>0.1</v>
      </c>
      <c r="KT94" s="29">
        <f t="shared" si="177"/>
        <v>2.2000000000000002</v>
      </c>
      <c r="KU94" s="29">
        <f t="shared" si="178"/>
        <v>4.4350652993797333</v>
      </c>
      <c r="KV94" s="29">
        <f t="shared" si="179"/>
        <v>5.0350652993797338</v>
      </c>
      <c r="KW94" s="29">
        <f t="shared" si="180"/>
        <v>8346723</v>
      </c>
      <c r="KX94" s="29">
        <f t="shared" si="181"/>
        <v>8201130.5654500294</v>
      </c>
      <c r="KY94" s="29">
        <f t="shared" si="182"/>
        <v>6427570.5111741424</v>
      </c>
      <c r="KZ94" s="29">
        <f t="shared" si="183"/>
        <v>37415704</v>
      </c>
      <c r="LA94" s="14">
        <f t="shared" si="184"/>
        <v>22975424.079999998</v>
      </c>
      <c r="LE94" s="14">
        <v>1</v>
      </c>
      <c r="LF94" s="14">
        <v>1</v>
      </c>
      <c r="LG94" s="14">
        <v>480</v>
      </c>
      <c r="LH94" s="14">
        <v>80</v>
      </c>
      <c r="LI94" s="14">
        <v>60</v>
      </c>
      <c r="LJ94" s="14">
        <v>60</v>
      </c>
      <c r="LK94" s="14">
        <v>60</v>
      </c>
      <c r="LL94" s="23">
        <f t="shared" si="208"/>
        <v>3197697333</v>
      </c>
      <c r="LM94" s="23">
        <f t="shared" si="209"/>
        <v>2</v>
      </c>
      <c r="LN94" s="23">
        <f t="shared" si="210"/>
        <v>3197.7</v>
      </c>
      <c r="LO94" s="14">
        <v>1</v>
      </c>
      <c r="LP94" s="14">
        <v>1</v>
      </c>
      <c r="LQ94" s="14">
        <v>240</v>
      </c>
      <c r="LR94" s="14">
        <v>35</v>
      </c>
      <c r="LS94" s="14">
        <v>22</v>
      </c>
      <c r="LT94" s="14">
        <v>30</v>
      </c>
      <c r="LU94" s="14">
        <v>30</v>
      </c>
      <c r="LV94" s="23">
        <f t="shared" si="211"/>
        <v>1672637427</v>
      </c>
      <c r="LW94" s="23">
        <f t="shared" si="212"/>
        <v>2</v>
      </c>
      <c r="LX94" s="23">
        <f t="shared" si="213"/>
        <v>1672.64</v>
      </c>
      <c r="MB94">
        <f t="shared" si="185"/>
        <v>1.8597733435361468</v>
      </c>
      <c r="MC94">
        <f t="shared" si="186"/>
        <v>4.0118472634758691</v>
      </c>
      <c r="ME94" s="14">
        <v>10</v>
      </c>
      <c r="MF94" s="14">
        <v>2</v>
      </c>
      <c r="MG94" s="14">
        <v>1.5</v>
      </c>
      <c r="MH94" s="23">
        <f t="shared" si="187"/>
        <v>104465652</v>
      </c>
      <c r="MI94" s="23">
        <f t="shared" si="214"/>
        <v>1</v>
      </c>
      <c r="MJ94" s="23">
        <f t="shared" si="215"/>
        <v>104465.65</v>
      </c>
      <c r="MK94" s="14">
        <v>30</v>
      </c>
      <c r="ML94" s="14">
        <v>6</v>
      </c>
      <c r="MM94" s="14">
        <v>4</v>
      </c>
      <c r="MN94" s="23">
        <f t="shared" si="188"/>
        <v>300541816</v>
      </c>
      <c r="MO94" s="23">
        <f t="shared" si="216"/>
        <v>1</v>
      </c>
      <c r="MP94" s="23">
        <f t="shared" si="217"/>
        <v>300541.82</v>
      </c>
      <c r="MR94" s="23">
        <f t="shared" si="218"/>
        <v>400722421</v>
      </c>
      <c r="MS94" s="23">
        <f t="shared" si="219"/>
        <v>1</v>
      </c>
      <c r="MT94" s="23">
        <f t="shared" si="220"/>
        <v>400722.42</v>
      </c>
      <c r="MU94" s="23">
        <f t="shared" si="221"/>
        <v>156698478</v>
      </c>
      <c r="MV94" s="23">
        <f t="shared" si="222"/>
        <v>1</v>
      </c>
      <c r="MW94" s="23">
        <f t="shared" si="223"/>
        <v>156698.48000000001</v>
      </c>
    </row>
    <row r="95" spans="1:361" ht="16.5" x14ac:dyDescent="0.2">
      <c r="C95" s="14">
        <v>23</v>
      </c>
      <c r="D95" s="14">
        <v>640</v>
      </c>
      <c r="E95" s="14"/>
      <c r="F95" s="14"/>
      <c r="G95" s="14">
        <v>640</v>
      </c>
      <c r="H95" s="14">
        <v>640</v>
      </c>
      <c r="I95" s="14">
        <v>640</v>
      </c>
      <c r="J95" s="14">
        <v>11</v>
      </c>
      <c r="K95" s="14">
        <v>11</v>
      </c>
      <c r="L95" s="14">
        <v>11</v>
      </c>
      <c r="M95" s="14">
        <v>7</v>
      </c>
      <c r="N95" s="14">
        <v>7</v>
      </c>
      <c r="O95" s="14">
        <v>7</v>
      </c>
      <c r="P95" s="14">
        <v>10</v>
      </c>
      <c r="Q95" s="14">
        <v>10</v>
      </c>
      <c r="R95" s="14">
        <v>10</v>
      </c>
      <c r="S95" s="14">
        <v>10</v>
      </c>
      <c r="T95" s="14">
        <v>10</v>
      </c>
      <c r="U95" s="14">
        <v>10</v>
      </c>
      <c r="V95" s="14">
        <v>10</v>
      </c>
      <c r="W95" s="14">
        <v>10</v>
      </c>
      <c r="X95" s="14">
        <v>640</v>
      </c>
      <c r="Y95" s="14">
        <v>640</v>
      </c>
      <c r="Z95" s="14">
        <v>640</v>
      </c>
      <c r="AA95" s="14">
        <v>640</v>
      </c>
      <c r="AB95" s="14">
        <v>640</v>
      </c>
      <c r="AC95" s="14">
        <v>640</v>
      </c>
      <c r="AD95" s="14">
        <v>640</v>
      </c>
      <c r="AE95" s="14">
        <v>640</v>
      </c>
      <c r="AF95" s="14">
        <v>74</v>
      </c>
      <c r="AG95" s="14">
        <v>70</v>
      </c>
      <c r="AH95" s="14">
        <v>70</v>
      </c>
      <c r="AI95" s="14">
        <v>70</v>
      </c>
      <c r="AJ95" s="14">
        <v>70</v>
      </c>
      <c r="AK95" s="14">
        <v>70</v>
      </c>
      <c r="AL95" s="14">
        <v>71</v>
      </c>
      <c r="AM95" s="14">
        <v>71</v>
      </c>
      <c r="AN95" s="14">
        <v>5</v>
      </c>
      <c r="AO95" s="14">
        <v>5</v>
      </c>
      <c r="AP95" s="14">
        <v>5</v>
      </c>
      <c r="AQ95" s="14">
        <v>5</v>
      </c>
      <c r="AR95" s="14">
        <v>5</v>
      </c>
      <c r="AS95" s="14">
        <v>0</v>
      </c>
      <c r="AT95" s="14">
        <v>0</v>
      </c>
      <c r="AU95" s="14">
        <v>0</v>
      </c>
      <c r="AV95" s="14">
        <v>0</v>
      </c>
      <c r="AW95" s="14">
        <v>3</v>
      </c>
      <c r="AX95" s="14">
        <v>3</v>
      </c>
      <c r="AY95" s="14">
        <v>0</v>
      </c>
      <c r="AZ95" s="14">
        <v>0</v>
      </c>
      <c r="BA95" s="14">
        <v>21</v>
      </c>
      <c r="BF95" s="14">
        <f>ROUND((INDEX(新战舰养成!S$6:S$18,新怪物属性!$J95+1)+INDEX(新战舰养成!D$6:D$18,新怪物属性!$J95+1)*(新怪物属性!$G95-1))*INDEX(战舰突破!$D$6:$D$18,新怪物属性!$M95+1),0)</f>
        <v>460727</v>
      </c>
      <c r="BG95" s="14">
        <f>ROUND((INDEX(新战舰养成!T$6:T$18,新怪物属性!$J95+1)+INDEX(新战舰养成!E$6:E$18,新怪物属性!$J95+1)*(新怪物属性!$G95-1))*INDEX(战舰突破!$D$6:$D$18,新怪物属性!$M95+1),0)</f>
        <v>3685704</v>
      </c>
      <c r="BH95" s="14">
        <f>ROUND((INDEX(新战舰养成!U$6:U$18,新怪物属性!$J95+1)+INDEX(新战舰养成!F$6:F$18,新怪物属性!$J95+1)*(新怪物属性!$G95-1))*INDEX(战舰突破!$D$6:$D$18,新怪物属性!$M95+1),0)</f>
        <v>230514</v>
      </c>
      <c r="BI95" s="14">
        <f>ROUND((INDEX(新战舰养成!V$6:V$18,新怪物属性!$J95+1)+INDEX(新战舰养成!G$6:G$18,新怪物属性!$J95+1)*(新怪物属性!$G95-1))*INDEX(战舰突破!$D$6:$D$18,新怪物属性!$M95+1),0)</f>
        <v>570</v>
      </c>
      <c r="BJ95" s="14">
        <f>ROUND((INDEX(新战舰养成!W$6:W$18,新怪物属性!$J95+1)+INDEX(新战舰养成!H$6:H$18,新怪物属性!$J95+1)*(新怪物属性!$G95-1))*INDEX(战舰突破!$D$6:$D$18,新怪物属性!$M95+1),0)</f>
        <v>8</v>
      </c>
      <c r="BL95" s="14">
        <f>IF($H95&gt;0,ROUND((INDEX(新战舰养成!X$6:X$18,新怪物属性!$K95+1)+INDEX(新战舰养成!I$6:I$18,新怪物属性!$K95+1)*(新怪物属性!$H95-1))*INDEX(战舰突破!$D$6:$D$18,新怪物属性!$N95+1),0),0)</f>
        <v>461259</v>
      </c>
      <c r="BM95" s="14">
        <f>IF($H95&gt;0,ROUND((INDEX(新战舰养成!Y$6:Y$18,新怪物属性!$K95+1)+INDEX(新战舰养成!J$6:J$18,新怪物属性!$K95+1)*(新怪物属性!$H95-1))*INDEX(战舰突破!$D$6:$D$18,新怪物属性!$N95+1),0),0)</f>
        <v>0</v>
      </c>
      <c r="BN95" s="14">
        <f>IF($H95&gt;0,ROUND((INDEX(新战舰养成!Z$6:Z$18,新怪物属性!$K95+1)+INDEX(新战舰养成!K$6:K$18,新怪物属性!$K95+1)*(新怪物属性!$H95-1))*INDEX(战舰突破!$D$6:$D$18,新怪物属性!$N95+1),0),0)</f>
        <v>0</v>
      </c>
      <c r="BO95" s="14">
        <f>IF($H95&gt;0,ROUND((INDEX(新战舰养成!AA$6:AA$18,新怪物属性!$K95+1)+INDEX(新战舰养成!L$6:L$18,新怪物属性!$K95+1)*(新怪物属性!$H95-1))*INDEX(战舰突破!$D$6:$D$18,新怪物属性!$N95+1),0),0)</f>
        <v>4607272</v>
      </c>
      <c r="BP95" s="14">
        <f>IF($H95&gt;0,ROUND((INDEX(新战舰养成!AB$6:AB$18,新怪物属性!$K95+1)+INDEX(新战舰养成!M$6:M$18,新怪物属性!$K95+1)*(新怪物属性!$H95-1))*INDEX(战舰突破!$D$6:$D$18,新怪物属性!$N95+1),0),0)</f>
        <v>92006</v>
      </c>
      <c r="BR95" s="14">
        <f>IF($I95&gt;0,ROUND((INDEX(新战舰养成!AC$6:AC$18,新怪物属性!$L95+1)+INDEX(新战舰养成!I$6:I$18,新怪物属性!$L95+1)*(新怪物属性!$I95-1))*INDEX(战舰突破!$D$6:$D$18,新怪物属性!$O95+1),0),0)</f>
        <v>461829</v>
      </c>
      <c r="BS95" s="14">
        <f>IF($I95&gt;0,ROUND((INDEX(新战舰养成!AD$6:AD$18,新怪物属性!$L95+1)+INDEX(新战舰养成!J$6:J$18,新怪物属性!$L95+1)*(新怪物属性!$I95-1))*INDEX(战舰突破!$D$6:$D$18,新怪物属性!$O95+1),0),0)</f>
        <v>0</v>
      </c>
      <c r="BT95" s="14">
        <f>IF($I95&gt;0,ROUND((INDEX(新战舰养成!AE$6:AE$18,新怪物属性!$L95+1)+INDEX(新战舰养成!K$6:K$18,新怪物属性!$L95+1)*(新怪物属性!$I95-1))*INDEX(战舰突破!$D$6:$D$18,新怪物属性!$O95+1),0),0)</f>
        <v>0</v>
      </c>
      <c r="BU95" s="14">
        <f>IF($I95&gt;0,ROUND((INDEX(新战舰养成!AF$6:AF$18,新怪物属性!$L95+1)+INDEX(新战舰养成!L$6:L$18,新怪物属性!$L95+1)*(新怪物属性!$I95-1))*INDEX(战舰突破!$D$6:$D$18,新怪物属性!$O95+1),0),0)</f>
        <v>2910876</v>
      </c>
      <c r="BV95" s="14">
        <f>IF($I95&gt;0,ROUND((INDEX(新战舰养成!AG$6:AG$18,新怪物属性!$L95+1)+INDEX(新战舰养成!M$6:M$18,新怪物属性!$L95+1)*(新怪物属性!$I95-1))*INDEX(战舰突破!$D$6:$D$18,新怪物属性!$O95+1),0),0)</f>
        <v>126356</v>
      </c>
      <c r="BY95" s="14">
        <f>(INDEX(装备数值!$C$13:$G$116,新怪物属性!$P97*8+1,BY$2)+INDEX(装备数值!$C$13:$G$116,新怪物属性!$Q97*8+2,BY$2)+INDEX(装备数值!$C$13:$G$116,新怪物属性!$S97*8+3,BY$2)+INDEX(装备数值!$C$13:$G$116,新怪物属性!$R97*8+4,BY$2)+INDEX(装备数值!$C$13:$G$116,新怪物属性!$T97*8+5,BY$2)+INDEX(装备数值!$C$13:$G$116,新怪物属性!$U97*8+6,BY$2)+INDEX(装备数值!$C$13:$G$116,新怪物属性!$V97*8+7,BY$2)+INDEX(装备数值!$C$13:$G$116,新怪物属性!$W97*8+8,BY$2))</f>
        <v>80000</v>
      </c>
      <c r="BZ95" s="14">
        <f>(INDEX(装备数值!$C$13:$G$116,新怪物属性!$P97*8+1,BZ$2)+INDEX(装备数值!$C$13:$G$116,新怪物属性!$Q97*8+2,BZ$2)+INDEX(装备数值!$C$13:$G$116,新怪物属性!$S97*8+3,BZ$2)+INDEX(装备数值!$C$13:$G$116,新怪物属性!$R97*8+4,BZ$2)+INDEX(装备数值!$C$13:$G$116,新怪物属性!$T97*8+5,BZ$2)+INDEX(装备数值!$C$13:$G$116,新怪物属性!$U97*8+6,BZ$2)+INDEX(装备数值!$C$13:$G$116,新怪物属性!$V97*8+7,BZ$2)+INDEX(装备数值!$C$13:$G$116,新怪物属性!$W97*8+8,BZ$2))</f>
        <v>600000</v>
      </c>
      <c r="CA95" s="14">
        <f>(INDEX(装备数值!$C$13:$G$116,新怪物属性!$P97*8+1,CA$2)+INDEX(装备数值!$C$13:$G$116,新怪物属性!$Q97*8+2,CA$2)+INDEX(装备数值!$C$13:$G$116,新怪物属性!$S97*8+3,CA$2)+INDEX(装备数值!$C$13:$G$116,新怪物属性!$R97*8+4,CA$2)+INDEX(装备数值!$C$13:$G$116,新怪物属性!$T97*8+5,CA$2)+INDEX(装备数值!$C$13:$G$116,新怪物属性!$U97*8+6,CA$2)+INDEX(装备数值!$C$13:$G$116,新怪物属性!$V97*8+7,CA$2)+INDEX(装备数值!$C$13:$G$116,新怪物属性!$W97*8+8,CA$2))</f>
        <v>40000</v>
      </c>
      <c r="CB95" s="14">
        <f>(INDEX(装备数值!$C$13:$G$116,新怪物属性!$P97*8+1,CB$2)+INDEX(装备数值!$C$13:$G$116,新怪物属性!$Q97*8+2,CB$2)+INDEX(装备数值!$C$13:$G$116,新怪物属性!$S97*8+3,CB$2)+INDEX(装备数值!$C$13:$G$116,新怪物属性!$R97*8+4,CB$2)+INDEX(装备数值!$C$13:$G$116,新怪物属性!$T97*8+5,CB$2)+INDEX(装备数值!$C$13:$G$116,新怪物属性!$U97*8+6,CB$2)+INDEX(装备数值!$C$13:$G$116,新怪物属性!$V97*8+7,CB$2)+INDEX(装备数值!$C$13:$G$116,新怪物属性!$W97*8+8,CB$2))</f>
        <v>800000</v>
      </c>
      <c r="CC95" s="14">
        <f>(INDEX(装备数值!$C$13:$G$116,新怪物属性!$P97*8+1,CC$2)+INDEX(装备数值!$C$13:$G$116,新怪物属性!$Q97*8+2,CC$2)+INDEX(装备数值!$C$13:$G$116,新怪物属性!$S97*8+3,CC$2)+INDEX(装备数值!$C$13:$G$116,新怪物属性!$R97*8+4,CC$2)+INDEX(装备数值!$C$13:$G$116,新怪物属性!$T97*8+5,CC$2)+INDEX(装备数值!$C$13:$G$116,新怪物属性!$U97*8+6,CC$2)+INDEX(装备数值!$C$13:$G$116,新怪物属性!$V97*8+7,CC$2)+INDEX(装备数值!$C$13:$G$116,新怪物属性!$W97*8+8,CC$2))</f>
        <v>15750</v>
      </c>
      <c r="CF95" s="14">
        <f t="shared" si="143"/>
        <v>4</v>
      </c>
      <c r="CG95" s="14">
        <f t="shared" si="227"/>
        <v>4</v>
      </c>
      <c r="CH95" s="14">
        <f t="shared" si="227"/>
        <v>4</v>
      </c>
      <c r="CI95" s="14">
        <f t="shared" si="227"/>
        <v>4</v>
      </c>
      <c r="CJ95" s="14">
        <f t="shared" si="227"/>
        <v>4</v>
      </c>
      <c r="CK95" s="14">
        <f t="shared" si="227"/>
        <v>4</v>
      </c>
      <c r="CL95" s="14">
        <f t="shared" si="227"/>
        <v>4</v>
      </c>
      <c r="CM95" s="14">
        <f t="shared" si="227"/>
        <v>4</v>
      </c>
      <c r="CN95" s="14">
        <f t="shared" si="227"/>
        <v>4</v>
      </c>
      <c r="CO95" s="14">
        <f t="shared" si="227"/>
        <v>4</v>
      </c>
      <c r="CP95" s="14">
        <f t="shared" si="227"/>
        <v>0</v>
      </c>
      <c r="CQ95" s="14">
        <f t="shared" si="227"/>
        <v>0</v>
      </c>
      <c r="CR95" s="14">
        <f t="shared" si="227"/>
        <v>0</v>
      </c>
      <c r="CS95" s="14">
        <f>SUMIFS(装备数值!BL$50:BL$101,装备数值!$BG$50:$BG$101,"="&amp;新怪物属性!$CF$2,装备数值!$BH$50:$BH$101,"&lt;="&amp;新怪物属性!$CF95)+SUMIFS(装备数值!BL$50:BL$101,装备数值!$BG$50:$BG$101,"="&amp;新怪物属性!$CG$2,装备数值!$BH$50:$BH$101,"&lt;="&amp;新怪物属性!$CG95)+SUMIFS(装备数值!BL$50:BL$101,装备数值!$BG$50:$BG$101,"="&amp;新怪物属性!$CH$2,装备数值!$BH$50:$BH$101,"&lt;="&amp;新怪物属性!$CH95)+SUMIFS(装备数值!BL$50:BL$101,装备数值!$BG$50:$BG$101,"="&amp;新怪物属性!$CI$2,装备数值!$BH$50:$BH$101,"&lt;="&amp;新怪物属性!$CI95)+SUMIFS(装备数值!BL$50:BL$101,装备数值!$BG$50:$BG$101,"="&amp;新怪物属性!$CJ$2,装备数值!$BH$50:$BH$101,"&lt;="&amp;新怪物属性!$CJ95)+SUMIFS(装备数值!BL$50:BL$101,装备数值!$BG$50:$BG$101,"="&amp;新怪物属性!$CK$2,装备数值!$BH$50:$BH$101,"&lt;="&amp;新怪物属性!$CK95)+SUMIFS(装备数值!BL$50:BL$101,装备数值!$BG$50:$BG$101,"="&amp;新怪物属性!$CL$2,装备数值!$BH$50:$BH$101,"&lt;="&amp;新怪物属性!$CL95)+SUMIFS(装备数值!BL$50:BL$101,装备数值!$BG$50:$BG$101,"="&amp;新怪物属性!$CM$2,装备数值!$BH$50:$BH$101,"&lt;="&amp;新怪物属性!$CM95)+SUMIFS(装备数值!BL$50:BL$101,装备数值!$BG$50:$BG$101,"="&amp;新怪物属性!$CN$2,装备数值!$BH$50:$BH$101,"&lt;="&amp;新怪物属性!$CN95)+SUMIFS(装备数值!BL$50:BL$101,装备数值!$BG$50:$BG$101,"="&amp;新怪物属性!$CO$2,装备数值!$BH$50:$BH$101,"&lt;="&amp;新怪物属性!$CO95)+SUMIFS(装备数值!BL$50:BL$101,装备数值!$BG$50:$BG$101,"="&amp;新怪物属性!$CP$2,装备数值!$BH$50:$BH$101,"&lt;="&amp;新怪物属性!$CP95)+SUMIFS(装备数值!BL$50:BL$101,装备数值!$BG$50:$BG$101,"="&amp;新怪物属性!$CQ$2,装备数值!$BH$50:$BH$101,"&lt;="&amp;新怪物属性!$CQ95)+SUMIFS(装备数值!BL$50:BL$101,装备数值!$BG$50:$BG$101,"="&amp;新怪物属性!$CR$2,装备数值!$BH$50:$BH$101,"&lt;="&amp;新怪物属性!$CR95)</f>
        <v>160949</v>
      </c>
      <c r="CT95" s="14">
        <f>SUMIFS(装备数值!BM$50:BM$101,装备数值!$BG$50:$BG$101,"="&amp;新怪物属性!$CF$2,装备数值!$BH$50:$BH$101,"&lt;="&amp;新怪物属性!$CF95)+SUMIFS(装备数值!BM$50:BM$101,装备数值!$BG$50:$BG$101,"="&amp;新怪物属性!$CG$2,装备数值!$BH$50:$BH$101,"&lt;="&amp;新怪物属性!$CG95)+SUMIFS(装备数值!BM$50:BM$101,装备数值!$BG$50:$BG$101,"="&amp;新怪物属性!$CH$2,装备数值!$BH$50:$BH$101,"&lt;="&amp;新怪物属性!$CH95)+SUMIFS(装备数值!BM$50:BM$101,装备数值!$BG$50:$BG$101,"="&amp;新怪物属性!$CI$2,装备数值!$BH$50:$BH$101,"&lt;="&amp;新怪物属性!$CI95)+SUMIFS(装备数值!BM$50:BM$101,装备数值!$BG$50:$BG$101,"="&amp;新怪物属性!$CJ$2,装备数值!$BH$50:$BH$101,"&lt;="&amp;新怪物属性!$CJ95)+SUMIFS(装备数值!BM$50:BM$101,装备数值!$BG$50:$BG$101,"="&amp;新怪物属性!$CK$2,装备数值!$BH$50:$BH$101,"&lt;="&amp;新怪物属性!$CK95)+SUMIFS(装备数值!BM$50:BM$101,装备数值!$BG$50:$BG$101,"="&amp;新怪物属性!$CL$2,装备数值!$BH$50:$BH$101,"&lt;="&amp;新怪物属性!$CL95)+SUMIFS(装备数值!BM$50:BM$101,装备数值!$BG$50:$BG$101,"="&amp;新怪物属性!$CM$2,装备数值!$BH$50:$BH$101,"&lt;="&amp;新怪物属性!$CM95)+SUMIFS(装备数值!BM$50:BM$101,装备数值!$BG$50:$BG$101,"="&amp;新怪物属性!$CN$2,装备数值!$BH$50:$BH$101,"&lt;="&amp;新怪物属性!$CN95)+SUMIFS(装备数值!BM$50:BM$101,装备数值!$BG$50:$BG$101,"="&amp;新怪物属性!$CO$2,装备数值!$BH$50:$BH$101,"&lt;="&amp;新怪物属性!$CO95)+SUMIFS(装备数值!BM$50:BM$101,装备数值!$BG$50:$BG$101,"="&amp;新怪物属性!$CP$2,装备数值!$BH$50:$BH$101,"&lt;="&amp;新怪物属性!$CP95)+SUMIFS(装备数值!BM$50:BM$101,装备数值!$BG$50:$BG$101,"="&amp;新怪物属性!$CQ$2,装备数值!$BH$50:$BH$101,"&lt;="&amp;新怪物属性!$CQ95)+SUMIFS(装备数值!BM$50:BM$101,装备数值!$BG$50:$BG$101,"="&amp;新怪物属性!$CR$2,装备数值!$BH$50:$BH$101,"&lt;="&amp;新怪物属性!$CR95)</f>
        <v>1208699</v>
      </c>
      <c r="CU95" s="14">
        <f>SUMIFS(装备数值!BN$50:BN$101,装备数值!$BG$50:$BG$101,"="&amp;新怪物属性!$CF$2,装备数值!$BH$50:$BH$101,"&lt;="&amp;新怪物属性!$CF95)+SUMIFS(装备数值!BN$50:BN$101,装备数值!$BG$50:$BG$101,"="&amp;新怪物属性!$CG$2,装备数值!$BH$50:$BH$101,"&lt;="&amp;新怪物属性!$CG95)+SUMIFS(装备数值!BN$50:BN$101,装备数值!$BG$50:$BG$101,"="&amp;新怪物属性!$CH$2,装备数值!$BH$50:$BH$101,"&lt;="&amp;新怪物属性!$CH95)+SUMIFS(装备数值!BN$50:BN$101,装备数值!$BG$50:$BG$101,"="&amp;新怪物属性!$CI$2,装备数值!$BH$50:$BH$101,"&lt;="&amp;新怪物属性!$CI95)+SUMIFS(装备数值!BN$50:BN$101,装备数值!$BG$50:$BG$101,"="&amp;新怪物属性!$CJ$2,装备数值!$BH$50:$BH$101,"&lt;="&amp;新怪物属性!$CJ95)+SUMIFS(装备数值!BN$50:BN$101,装备数值!$BG$50:$BG$101,"="&amp;新怪物属性!$CK$2,装备数值!$BH$50:$BH$101,"&lt;="&amp;新怪物属性!$CK95)+SUMIFS(装备数值!BN$50:BN$101,装备数值!$BG$50:$BG$101,"="&amp;新怪物属性!$CL$2,装备数值!$BH$50:$BH$101,"&lt;="&amp;新怪物属性!$CL95)+SUMIFS(装备数值!BN$50:BN$101,装备数值!$BG$50:$BG$101,"="&amp;新怪物属性!$CM$2,装备数值!$BH$50:$BH$101,"&lt;="&amp;新怪物属性!$CM95)+SUMIFS(装备数值!BN$50:BN$101,装备数值!$BG$50:$BG$101,"="&amp;新怪物属性!$CN$2,装备数值!$BH$50:$BH$101,"&lt;="&amp;新怪物属性!$CN95)+SUMIFS(装备数值!BN$50:BN$101,装备数值!$BG$50:$BG$101,"="&amp;新怪物属性!$CO$2,装备数值!$BH$50:$BH$101,"&lt;="&amp;新怪物属性!$CO95)+SUMIFS(装备数值!BN$50:BN$101,装备数值!$BG$50:$BG$101,"="&amp;新怪物属性!$CP$2,装备数值!$BH$50:$BH$101,"&lt;="&amp;新怪物属性!$CP95)+SUMIFS(装备数值!BN$50:BN$101,装备数值!$BG$50:$BG$101,"="&amp;新怪物属性!$CQ$2,装备数值!$BH$50:$BH$101,"&lt;="&amp;新怪物属性!$CQ95)+SUMIFS(装备数值!BN$50:BN$101,装备数值!$BG$50:$BG$101,"="&amp;新怪物属性!$CR$2,装备数值!$BH$50:$BH$101,"&lt;="&amp;新怪物属性!$CR95)</f>
        <v>24100</v>
      </c>
      <c r="CV95" s="14">
        <f>SUMIFS(装备数值!BO$50:BO$101,装备数值!$BG$50:$BG$101,"="&amp;新怪物属性!$CF$2,装备数值!$BH$50:$BH$101,"&lt;="&amp;新怪物属性!$CF95)+SUMIFS(装备数值!BO$50:BO$101,装备数值!$BG$50:$BG$101,"="&amp;新怪物属性!$CG$2,装备数值!$BH$50:$BH$101,"&lt;="&amp;新怪物属性!$CG95)+SUMIFS(装备数值!BO$50:BO$101,装备数值!$BG$50:$BG$101,"="&amp;新怪物属性!$CH$2,装备数值!$BH$50:$BH$101,"&lt;="&amp;新怪物属性!$CH95)+SUMIFS(装备数值!BO$50:BO$101,装备数值!$BG$50:$BG$101,"="&amp;新怪物属性!$CI$2,装备数值!$BH$50:$BH$101,"&lt;="&amp;新怪物属性!$CI95)+SUMIFS(装备数值!BO$50:BO$101,装备数值!$BG$50:$BG$101,"="&amp;新怪物属性!$CJ$2,装备数值!$BH$50:$BH$101,"&lt;="&amp;新怪物属性!$CJ95)+SUMIFS(装备数值!BO$50:BO$101,装备数值!$BG$50:$BG$101,"="&amp;新怪物属性!$CK$2,装备数值!$BH$50:$BH$101,"&lt;="&amp;新怪物属性!$CK95)+SUMIFS(装备数值!BO$50:BO$101,装备数值!$BG$50:$BG$101,"="&amp;新怪物属性!$CL$2,装备数值!$BH$50:$BH$101,"&lt;="&amp;新怪物属性!$CL95)+SUMIFS(装备数值!BO$50:BO$101,装备数值!$BG$50:$BG$101,"="&amp;新怪物属性!$CM$2,装备数值!$BH$50:$BH$101,"&lt;="&amp;新怪物属性!$CM95)+SUMIFS(装备数值!BO$50:BO$101,装备数值!$BG$50:$BG$101,"="&amp;新怪物属性!$CN$2,装备数值!$BH$50:$BH$101,"&lt;="&amp;新怪物属性!$CN95)+SUMIFS(装备数值!BO$50:BO$101,装备数值!$BG$50:$BG$101,"="&amp;新怪物属性!$CO$2,装备数值!$BH$50:$BH$101,"&lt;="&amp;新怪物属性!$CO95)+SUMIFS(装备数值!BO$50:BO$101,装备数值!$BG$50:$BG$101,"="&amp;新怪物属性!$CP$2,装备数值!$BH$50:$BH$101,"&lt;="&amp;新怪物属性!$CP95)+SUMIFS(装备数值!BO$50:BO$101,装备数值!$BG$50:$BG$101,"="&amp;新怪物属性!$CQ$2,装备数值!$BH$50:$BH$101,"&lt;="&amp;新怪物属性!$CQ95)+SUMIFS(装备数值!BO$50:BO$101,装备数值!$BG$50:$BG$101,"="&amp;新怪物属性!$CR$2,装备数值!$BH$50:$BH$101,"&lt;="&amp;新怪物属性!$CR95)</f>
        <v>1955500</v>
      </c>
      <c r="CW95" s="14">
        <f>SUMIFS(装备数值!BP$50:BP$101,装备数值!$BG$50:$BG$101,"="&amp;新怪物属性!$CF$2,装备数值!$BH$50:$BH$101,"&lt;="&amp;新怪物属性!$CF95)+SUMIFS(装备数值!BP$50:BP$101,装备数值!$BG$50:$BG$101,"="&amp;新怪物属性!$CG$2,装备数值!$BH$50:$BH$101,"&lt;="&amp;新怪物属性!$CG95)+SUMIFS(装备数值!BP$50:BP$101,装备数值!$BG$50:$BG$101,"="&amp;新怪物属性!$CH$2,装备数值!$BH$50:$BH$101,"&lt;="&amp;新怪物属性!$CH95)+SUMIFS(装备数值!BP$50:BP$101,装备数值!$BG$50:$BG$101,"="&amp;新怪物属性!$CI$2,装备数值!$BH$50:$BH$101,"&lt;="&amp;新怪物属性!$CI95)+SUMIFS(装备数值!BP$50:BP$101,装备数值!$BG$50:$BG$101,"="&amp;新怪物属性!$CJ$2,装备数值!$BH$50:$BH$101,"&lt;="&amp;新怪物属性!$CJ95)+SUMIFS(装备数值!BP$50:BP$101,装备数值!$BG$50:$BG$101,"="&amp;新怪物属性!$CK$2,装备数值!$BH$50:$BH$101,"&lt;="&amp;新怪物属性!$CK95)+SUMIFS(装备数值!BP$50:BP$101,装备数值!$BG$50:$BG$101,"="&amp;新怪物属性!$CL$2,装备数值!$BH$50:$BH$101,"&lt;="&amp;新怪物属性!$CL95)+SUMIFS(装备数值!BP$50:BP$101,装备数值!$BG$50:$BG$101,"="&amp;新怪物属性!$CM$2,装备数值!$BH$50:$BH$101,"&lt;="&amp;新怪物属性!$CM95)+SUMIFS(装备数值!BP$50:BP$101,装备数值!$BG$50:$BG$101,"="&amp;新怪物属性!$CN$2,装备数值!$BH$50:$BH$101,"&lt;="&amp;新怪物属性!$CN95)+SUMIFS(装备数值!BP$50:BP$101,装备数值!$BG$50:$BG$101,"="&amp;新怪物属性!$CO$2,装备数值!$BH$50:$BH$101,"&lt;="&amp;新怪物属性!$CO95)+SUMIFS(装备数值!BP$50:BP$101,装备数值!$BG$50:$BG$101,"="&amp;新怪物属性!$CP$2,装备数值!$BH$50:$BH$101,"&lt;="&amp;新怪物属性!$CP95)+SUMIFS(装备数值!BP$50:BP$101,装备数值!$BG$50:$BG$101,"="&amp;新怪物属性!$CQ$2,装备数值!$BH$50:$BH$101,"&lt;="&amp;新怪物属性!$CQ95)+SUMIFS(装备数值!BP$50:BP$101,装备数值!$BG$50:$BG$101,"="&amp;新怪物属性!$CR$2,装备数值!$BH$50:$BH$101,"&lt;="&amp;新怪物属性!$CR95)</f>
        <v>38720</v>
      </c>
      <c r="CX95" s="14">
        <f>SUMIFS(装备数值!BQ$50:BQ$101,装备数值!$BG$50:$BG$101,"="&amp;新怪物属性!$CF$2,装备数值!$BH$50:$BH$101,"&lt;="&amp;新怪物属性!$CF95)+SUMIFS(装备数值!BQ$50:BQ$101,装备数值!$BG$50:$BG$101,"="&amp;新怪物属性!$CG$2,装备数值!$BH$50:$BH$101,"&lt;="&amp;新怪物属性!$CG95)+SUMIFS(装备数值!BQ$50:BQ$101,装备数值!$BG$50:$BG$101,"="&amp;新怪物属性!$CH$2,装备数值!$BH$50:$BH$101,"&lt;="&amp;新怪物属性!$CH95)+SUMIFS(装备数值!BQ$50:BQ$101,装备数值!$BG$50:$BG$101,"="&amp;新怪物属性!$CI$2,装备数值!$BH$50:$BH$101,"&lt;="&amp;新怪物属性!$CI95)+SUMIFS(装备数值!BQ$50:BQ$101,装备数值!$BG$50:$BG$101,"="&amp;新怪物属性!$CJ$2,装备数值!$BH$50:$BH$101,"&lt;="&amp;新怪物属性!$CJ95)+SUMIFS(装备数值!BQ$50:BQ$101,装备数值!$BG$50:$BG$101,"="&amp;新怪物属性!$CK$2,装备数值!$BH$50:$BH$101,"&lt;="&amp;新怪物属性!$CK95)+SUMIFS(装备数值!BQ$50:BQ$101,装备数值!$BG$50:$BG$101,"="&amp;新怪物属性!$CL$2,装备数值!$BH$50:$BH$101,"&lt;="&amp;新怪物属性!$CL95)+SUMIFS(装备数值!BQ$50:BQ$101,装备数值!$BG$50:$BG$101,"="&amp;新怪物属性!$CM$2,装备数值!$BH$50:$BH$101,"&lt;="&amp;新怪物属性!$CM95)+SUMIFS(装备数值!BQ$50:BQ$101,装备数值!$BG$50:$BG$101,"="&amp;新怪物属性!$CN$2,装备数值!$BH$50:$BH$101,"&lt;="&amp;新怪物属性!$CN95)+SUMIFS(装备数值!BQ$50:BQ$101,装备数值!$BG$50:$BG$101,"="&amp;新怪物属性!$CO$2,装备数值!$BH$50:$BH$101,"&lt;="&amp;新怪物属性!$CO95)+SUMIFS(装备数值!BQ$50:BQ$101,装备数值!$BG$50:$BG$101,"="&amp;新怪物属性!$CP$2,装备数值!$BH$50:$BH$101,"&lt;="&amp;新怪物属性!$CP95)+SUMIFS(装备数值!BQ$50:BQ$101,装备数值!$BG$50:$BG$101,"="&amp;新怪物属性!$CQ$2,装备数值!$BH$50:$BH$101,"&lt;="&amp;新怪物属性!$CQ95)+SUMIFS(装备数值!BQ$50:BQ$101,装备数值!$BG$50:$BG$101,"="&amp;新怪物属性!$CR$2,装备数值!$BH$50:$BH$101,"&lt;="&amp;新怪物属性!$CR95)</f>
        <v>1250</v>
      </c>
      <c r="CY95" s="14">
        <f>SUMIFS(装备数值!BR$50:BR$101,装备数值!$BG$50:$BG$101,"="&amp;新怪物属性!$CF$2,装备数值!$BH$50:$BH$101,"&lt;="&amp;新怪物属性!$CF95)+SUMIFS(装备数值!BR$50:BR$101,装备数值!$BG$50:$BG$101,"="&amp;新怪物属性!$CG$2,装备数值!$BH$50:$BH$101,"&lt;="&amp;新怪物属性!$CG95)+SUMIFS(装备数值!BR$50:BR$101,装备数值!$BG$50:$BG$101,"="&amp;新怪物属性!$CH$2,装备数值!$BH$50:$BH$101,"&lt;="&amp;新怪物属性!$CH95)+SUMIFS(装备数值!BR$50:BR$101,装备数值!$BG$50:$BG$101,"="&amp;新怪物属性!$CI$2,装备数值!$BH$50:$BH$101,"&lt;="&amp;新怪物属性!$CI95)+SUMIFS(装备数值!BR$50:BR$101,装备数值!$BG$50:$BG$101,"="&amp;新怪物属性!$CJ$2,装备数值!$BH$50:$BH$101,"&lt;="&amp;新怪物属性!$CJ95)+SUMIFS(装备数值!BR$50:BR$101,装备数值!$BG$50:$BG$101,"="&amp;新怪物属性!$CK$2,装备数值!$BH$50:$BH$101,"&lt;="&amp;新怪物属性!$CK95)+SUMIFS(装备数值!BR$50:BR$101,装备数值!$BG$50:$BG$101,"="&amp;新怪物属性!$CL$2,装备数值!$BH$50:$BH$101,"&lt;="&amp;新怪物属性!$CL95)+SUMIFS(装备数值!BR$50:BR$101,装备数值!$BG$50:$BG$101,"="&amp;新怪物属性!$CM$2,装备数值!$BH$50:$BH$101,"&lt;="&amp;新怪物属性!$CM95)+SUMIFS(装备数值!BR$50:BR$101,装备数值!$BG$50:$BG$101,"="&amp;新怪物属性!$CN$2,装备数值!$BH$50:$BH$101,"&lt;="&amp;新怪物属性!$CN95)+SUMIFS(装备数值!BR$50:BR$101,装备数值!$BG$50:$BG$101,"="&amp;新怪物属性!$CO$2,装备数值!$BH$50:$BH$101,"&lt;="&amp;新怪物属性!$CO95)+SUMIFS(装备数值!BR$50:BR$101,装备数值!$BG$50:$BG$101,"="&amp;新怪物属性!$CP$2,装备数值!$BH$50:$BH$101,"&lt;="&amp;新怪物属性!$CP95)+SUMIFS(装备数值!BR$50:BR$101,装备数值!$BG$50:$BG$101,"="&amp;新怪物属性!$CQ$2,装备数值!$BH$50:$BH$101,"&lt;="&amp;新怪物属性!$CQ95)+SUMIFS(装备数值!BR$50:BR$101,装备数值!$BG$50:$BG$101,"="&amp;新怪物属性!$CR$2,装备数值!$BH$50:$BH$101,"&lt;="&amp;新怪物属性!$CR95)</f>
        <v>1250</v>
      </c>
      <c r="CZ95" s="14">
        <f>SUMIFS(装备数值!BS$50:BS$101,装备数值!$BG$50:$BG$101,"="&amp;新怪物属性!$CF$2,装备数值!$BH$50:$BH$101,"&lt;="&amp;新怪物属性!$CF95)+SUMIFS(装备数值!BS$50:BS$101,装备数值!$BG$50:$BG$101,"="&amp;新怪物属性!$CG$2,装备数值!$BH$50:$BH$101,"&lt;="&amp;新怪物属性!$CG95)+SUMIFS(装备数值!BS$50:BS$101,装备数值!$BG$50:$BG$101,"="&amp;新怪物属性!$CH$2,装备数值!$BH$50:$BH$101,"&lt;="&amp;新怪物属性!$CH95)+SUMIFS(装备数值!BS$50:BS$101,装备数值!$BG$50:$BG$101,"="&amp;新怪物属性!$CI$2,装备数值!$BH$50:$BH$101,"&lt;="&amp;新怪物属性!$CI95)+SUMIFS(装备数值!BS$50:BS$101,装备数值!$BG$50:$BG$101,"="&amp;新怪物属性!$CJ$2,装备数值!$BH$50:$BH$101,"&lt;="&amp;新怪物属性!$CJ95)+SUMIFS(装备数值!BS$50:BS$101,装备数值!$BG$50:$BG$101,"="&amp;新怪物属性!$CK$2,装备数值!$BH$50:$BH$101,"&lt;="&amp;新怪物属性!$CK95)+SUMIFS(装备数值!BS$50:BS$101,装备数值!$BG$50:$BG$101,"="&amp;新怪物属性!$CL$2,装备数值!$BH$50:$BH$101,"&lt;="&amp;新怪物属性!$CL95)+SUMIFS(装备数值!BS$50:BS$101,装备数值!$BG$50:$BG$101,"="&amp;新怪物属性!$CM$2,装备数值!$BH$50:$BH$101,"&lt;="&amp;新怪物属性!$CM95)+SUMIFS(装备数值!BS$50:BS$101,装备数值!$BG$50:$BG$101,"="&amp;新怪物属性!$CN$2,装备数值!$BH$50:$BH$101,"&lt;="&amp;新怪物属性!$CN95)+SUMIFS(装备数值!BS$50:BS$101,装备数值!$BG$50:$BG$101,"="&amp;新怪物属性!$CO$2,装备数值!$BH$50:$BH$101,"&lt;="&amp;新怪物属性!$CO95)+SUMIFS(装备数值!BS$50:BS$101,装备数值!$BG$50:$BG$101,"="&amp;新怪物属性!$CP$2,装备数值!$BH$50:$BH$101,"&lt;="&amp;新怪物属性!$CP95)+SUMIFS(装备数值!BS$50:BS$101,装备数值!$BG$50:$BG$101,"="&amp;新怪物属性!$CQ$2,装备数值!$BH$50:$BH$101,"&lt;="&amp;新怪物属性!$CQ95)+SUMIFS(装备数值!BS$50:BS$101,装备数值!$BG$50:$BG$101,"="&amp;新怪物属性!$CR$2,装备数值!$BH$50:$BH$101,"&lt;="&amp;新怪物属性!$CR95)</f>
        <v>1250</v>
      </c>
      <c r="DA95" s="14">
        <f>SUMIFS(装备数值!BT$50:BT$101,装备数值!$BG$50:$BG$101,"="&amp;新怪物属性!$CF$2,装备数值!$BH$50:$BH$101,"&lt;="&amp;新怪物属性!$CF95)+SUMIFS(装备数值!BT$50:BT$101,装备数值!$BG$50:$BG$101,"="&amp;新怪物属性!$CG$2,装备数值!$BH$50:$BH$101,"&lt;="&amp;新怪物属性!$CG95)+SUMIFS(装备数值!BT$50:BT$101,装备数值!$BG$50:$BG$101,"="&amp;新怪物属性!$CH$2,装备数值!$BH$50:$BH$101,"&lt;="&amp;新怪物属性!$CH95)+SUMIFS(装备数值!BT$50:BT$101,装备数值!$BG$50:$BG$101,"="&amp;新怪物属性!$CI$2,装备数值!$BH$50:$BH$101,"&lt;="&amp;新怪物属性!$CI95)+SUMIFS(装备数值!BT$50:BT$101,装备数值!$BG$50:$BG$101,"="&amp;新怪物属性!$CJ$2,装备数值!$BH$50:$BH$101,"&lt;="&amp;新怪物属性!$CJ95)+SUMIFS(装备数值!BT$50:BT$101,装备数值!$BG$50:$BG$101,"="&amp;新怪物属性!$CK$2,装备数值!$BH$50:$BH$101,"&lt;="&amp;新怪物属性!$CK95)+SUMIFS(装备数值!BT$50:BT$101,装备数值!$BG$50:$BG$101,"="&amp;新怪物属性!$CL$2,装备数值!$BH$50:$BH$101,"&lt;="&amp;新怪物属性!$CL95)+SUMIFS(装备数值!BT$50:BT$101,装备数值!$BG$50:$BG$101,"="&amp;新怪物属性!$CM$2,装备数值!$BH$50:$BH$101,"&lt;="&amp;新怪物属性!$CM95)+SUMIFS(装备数值!BT$50:BT$101,装备数值!$BG$50:$BG$101,"="&amp;新怪物属性!$CN$2,装备数值!$BH$50:$BH$101,"&lt;="&amp;新怪物属性!$CN95)+SUMIFS(装备数值!BT$50:BT$101,装备数值!$BG$50:$BG$101,"="&amp;新怪物属性!$CO$2,装备数值!$BH$50:$BH$101,"&lt;="&amp;新怪物属性!$CO95)+SUMIFS(装备数值!BT$50:BT$101,装备数值!$BG$50:$BG$101,"="&amp;新怪物属性!$CP$2,装备数值!$BH$50:$BH$101,"&lt;="&amp;新怪物属性!$CP95)+SUMIFS(装备数值!BT$50:BT$101,装备数值!$BG$50:$BG$101,"="&amp;新怪物属性!$CQ$2,装备数值!$BH$50:$BH$101,"&lt;="&amp;新怪物属性!$CQ95)+SUMIFS(装备数值!BT$50:BT$101,装备数值!$BG$50:$BG$101,"="&amp;新怪物属性!$CR$2,装备数值!$BH$50:$BH$101,"&lt;="&amp;新怪物属性!$CR95)</f>
        <v>1250</v>
      </c>
      <c r="DB95" s="14">
        <f>SUMIFS(装备数值!BU$50:BU$101,装备数值!$BG$50:$BG$101,"="&amp;新怪物属性!$CF$2,装备数值!$BH$50:$BH$101,"&lt;="&amp;新怪物属性!$CF95)+SUMIFS(装备数值!BU$50:BU$101,装备数值!$BG$50:$BG$101,"="&amp;新怪物属性!$CG$2,装备数值!$BH$50:$BH$101,"&lt;="&amp;新怪物属性!$CG95)+SUMIFS(装备数值!BU$50:BU$101,装备数值!$BG$50:$BG$101,"="&amp;新怪物属性!$CH$2,装备数值!$BH$50:$BH$101,"&lt;="&amp;新怪物属性!$CH95)+SUMIFS(装备数值!BU$50:BU$101,装备数值!$BG$50:$BG$101,"="&amp;新怪物属性!$CI$2,装备数值!$BH$50:$BH$101,"&lt;="&amp;新怪物属性!$CI95)+SUMIFS(装备数值!BU$50:BU$101,装备数值!$BG$50:$BG$101,"="&amp;新怪物属性!$CJ$2,装备数值!$BH$50:$BH$101,"&lt;="&amp;新怪物属性!$CJ95)+SUMIFS(装备数值!BU$50:BU$101,装备数值!$BG$50:$BG$101,"="&amp;新怪物属性!$CK$2,装备数值!$BH$50:$BH$101,"&lt;="&amp;新怪物属性!$CK95)+SUMIFS(装备数值!BU$50:BU$101,装备数值!$BG$50:$BG$101,"="&amp;新怪物属性!$CL$2,装备数值!$BH$50:$BH$101,"&lt;="&amp;新怪物属性!$CL95)+SUMIFS(装备数值!BU$50:BU$101,装备数值!$BG$50:$BG$101,"="&amp;新怪物属性!$CM$2,装备数值!$BH$50:$BH$101,"&lt;="&amp;新怪物属性!$CM95)+SUMIFS(装备数值!BU$50:BU$101,装备数值!$BG$50:$BG$101,"="&amp;新怪物属性!$CN$2,装备数值!$BH$50:$BH$101,"&lt;="&amp;新怪物属性!$CN95)+SUMIFS(装备数值!BU$50:BU$101,装备数值!$BG$50:$BG$101,"="&amp;新怪物属性!$CO$2,装备数值!$BH$50:$BH$101,"&lt;="&amp;新怪物属性!$CO95)+SUMIFS(装备数值!BU$50:BU$101,装备数值!$BG$50:$BG$101,"="&amp;新怪物属性!$CP$2,装备数值!$BH$50:$BH$101,"&lt;="&amp;新怪物属性!$CP95)+SUMIFS(装备数值!BU$50:BU$101,装备数值!$BG$50:$BG$101,"="&amp;新怪物属性!$CQ$2,装备数值!$BH$50:$BH$101,"&lt;="&amp;新怪物属性!$CQ95)+SUMIFS(装备数值!BU$50:BU$101,装备数值!$BG$50:$BG$101,"="&amp;新怪物属性!$CR$2,装备数值!$BH$50:$BH$101,"&lt;="&amp;新怪物属性!$CR95)</f>
        <v>0.15000000000000002</v>
      </c>
      <c r="DC95" s="14">
        <f>SUMIFS(装备数值!BV$50:BV$101,装备数值!$BG$50:$BG$101,"="&amp;新怪物属性!$CF$2,装备数值!$BH$50:$BH$101,"&lt;="&amp;新怪物属性!$CF95)+SUMIFS(装备数值!BV$50:BV$101,装备数值!$BG$50:$BG$101,"="&amp;新怪物属性!$CG$2,装备数值!$BH$50:$BH$101,"&lt;="&amp;新怪物属性!$CG95)+SUMIFS(装备数值!BV$50:BV$101,装备数值!$BG$50:$BG$101,"="&amp;新怪物属性!$CH$2,装备数值!$BH$50:$BH$101,"&lt;="&amp;新怪物属性!$CH95)+SUMIFS(装备数值!BV$50:BV$101,装备数值!$BG$50:$BG$101,"="&amp;新怪物属性!$CI$2,装备数值!$BH$50:$BH$101,"&lt;="&amp;新怪物属性!$CI95)+SUMIFS(装备数值!BV$50:BV$101,装备数值!$BG$50:$BG$101,"="&amp;新怪物属性!$CJ$2,装备数值!$BH$50:$BH$101,"&lt;="&amp;新怪物属性!$CJ95)+SUMIFS(装备数值!BV$50:BV$101,装备数值!$BG$50:$BG$101,"="&amp;新怪物属性!$CK$2,装备数值!$BH$50:$BH$101,"&lt;="&amp;新怪物属性!$CK95)+SUMIFS(装备数值!BV$50:BV$101,装备数值!$BG$50:$BG$101,"="&amp;新怪物属性!$CL$2,装备数值!$BH$50:$BH$101,"&lt;="&amp;新怪物属性!$CL95)+SUMIFS(装备数值!BV$50:BV$101,装备数值!$BG$50:$BG$101,"="&amp;新怪物属性!$CM$2,装备数值!$BH$50:$BH$101,"&lt;="&amp;新怪物属性!$CM95)+SUMIFS(装备数值!BV$50:BV$101,装备数值!$BG$50:$BG$101,"="&amp;新怪物属性!$CN$2,装备数值!$BH$50:$BH$101,"&lt;="&amp;新怪物属性!$CN95)+SUMIFS(装备数值!BV$50:BV$101,装备数值!$BG$50:$BG$101,"="&amp;新怪物属性!$CO$2,装备数值!$BH$50:$BH$101,"&lt;="&amp;新怪物属性!$CO95)+SUMIFS(装备数值!BV$50:BV$101,装备数值!$BG$50:$BG$101,"="&amp;新怪物属性!$CP$2,装备数值!$BH$50:$BH$101,"&lt;="&amp;新怪物属性!$CP95)+SUMIFS(装备数值!BV$50:BV$101,装备数值!$BG$50:$BG$101,"="&amp;新怪物属性!$CQ$2,装备数值!$BH$50:$BH$101,"&lt;="&amp;新怪物属性!$CQ95)+SUMIFS(装备数值!BV$50:BV$101,装备数值!$BG$50:$BG$101,"="&amp;新怪物属性!$CR$2,装备数值!$BH$50:$BH$101,"&lt;="&amp;新怪物属性!$CR95)</f>
        <v>0.15000000000000002</v>
      </c>
      <c r="DD95" s="14">
        <f>SUMIFS(装备数值!BW$50:BW$101,装备数值!$BG$50:$BG$101,"="&amp;新怪物属性!$CF$2,装备数值!$BH$50:$BH$101,"&lt;="&amp;新怪物属性!$CF95)+SUMIFS(装备数值!BW$50:BW$101,装备数值!$BG$50:$BG$101,"="&amp;新怪物属性!$CG$2,装备数值!$BH$50:$BH$101,"&lt;="&amp;新怪物属性!$CG95)+SUMIFS(装备数值!BW$50:BW$101,装备数值!$BG$50:$BG$101,"="&amp;新怪物属性!$CH$2,装备数值!$BH$50:$BH$101,"&lt;="&amp;新怪物属性!$CH95)+SUMIFS(装备数值!BW$50:BW$101,装备数值!$BG$50:$BG$101,"="&amp;新怪物属性!$CI$2,装备数值!$BH$50:$BH$101,"&lt;="&amp;新怪物属性!$CI95)+SUMIFS(装备数值!BW$50:BW$101,装备数值!$BG$50:$BG$101,"="&amp;新怪物属性!$CJ$2,装备数值!$BH$50:$BH$101,"&lt;="&amp;新怪物属性!$CJ95)+SUMIFS(装备数值!BW$50:BW$101,装备数值!$BG$50:$BG$101,"="&amp;新怪物属性!$CK$2,装备数值!$BH$50:$BH$101,"&lt;="&amp;新怪物属性!$CK95)+SUMIFS(装备数值!BW$50:BW$101,装备数值!$BG$50:$BG$101,"="&amp;新怪物属性!$CL$2,装备数值!$BH$50:$BH$101,"&lt;="&amp;新怪物属性!$CL95)+SUMIFS(装备数值!BW$50:BW$101,装备数值!$BG$50:$BG$101,"="&amp;新怪物属性!$CM$2,装备数值!$BH$50:$BH$101,"&lt;="&amp;新怪物属性!$CM95)+SUMIFS(装备数值!BW$50:BW$101,装备数值!$BG$50:$BG$101,"="&amp;新怪物属性!$CN$2,装备数值!$BH$50:$BH$101,"&lt;="&amp;新怪物属性!$CN95)+SUMIFS(装备数值!BW$50:BW$101,装备数值!$BG$50:$BG$101,"="&amp;新怪物属性!$CO$2,装备数值!$BH$50:$BH$101,"&lt;="&amp;新怪物属性!$CO95)+SUMIFS(装备数值!BW$50:BW$101,装备数值!$BG$50:$BG$101,"="&amp;新怪物属性!$CP$2,装备数值!$BH$50:$BH$101,"&lt;="&amp;新怪物属性!$CP95)+SUMIFS(装备数值!BW$50:BW$101,装备数值!$BG$50:$BG$101,"="&amp;新怪物属性!$CQ$2,装备数值!$BH$50:$BH$101,"&lt;="&amp;新怪物属性!$CQ95)+SUMIFS(装备数值!BW$50:BW$101,装备数值!$BG$50:$BG$101,"="&amp;新怪物属性!$CR$2,装备数值!$BH$50:$BH$101,"&lt;="&amp;新怪物属性!$CR95)</f>
        <v>0</v>
      </c>
      <c r="DE95" s="14">
        <f>SUMIFS(装备数值!BX$50:BX$101,装备数值!$BG$50:$BG$101,"="&amp;新怪物属性!$CF$2,装备数值!$BH$50:$BH$101,"&lt;="&amp;新怪物属性!$CF95)+SUMIFS(装备数值!BX$50:BX$101,装备数值!$BG$50:$BG$101,"="&amp;新怪物属性!$CG$2,装备数值!$BH$50:$BH$101,"&lt;="&amp;新怪物属性!$CG95)+SUMIFS(装备数值!BX$50:BX$101,装备数值!$BG$50:$BG$101,"="&amp;新怪物属性!$CH$2,装备数值!$BH$50:$BH$101,"&lt;="&amp;新怪物属性!$CH95)+SUMIFS(装备数值!BX$50:BX$101,装备数值!$BG$50:$BG$101,"="&amp;新怪物属性!$CI$2,装备数值!$BH$50:$BH$101,"&lt;="&amp;新怪物属性!$CI95)+SUMIFS(装备数值!BX$50:BX$101,装备数值!$BG$50:$BG$101,"="&amp;新怪物属性!$CJ$2,装备数值!$BH$50:$BH$101,"&lt;="&amp;新怪物属性!$CJ95)+SUMIFS(装备数值!BX$50:BX$101,装备数值!$BG$50:$BG$101,"="&amp;新怪物属性!$CK$2,装备数值!$BH$50:$BH$101,"&lt;="&amp;新怪物属性!$CK95)+SUMIFS(装备数值!BX$50:BX$101,装备数值!$BG$50:$BG$101,"="&amp;新怪物属性!$CL$2,装备数值!$BH$50:$BH$101,"&lt;="&amp;新怪物属性!$CL95)+SUMIFS(装备数值!BX$50:BX$101,装备数值!$BG$50:$BG$101,"="&amp;新怪物属性!$CM$2,装备数值!$BH$50:$BH$101,"&lt;="&amp;新怪物属性!$CM95)+SUMIFS(装备数值!BX$50:BX$101,装备数值!$BG$50:$BG$101,"="&amp;新怪物属性!$CN$2,装备数值!$BH$50:$BH$101,"&lt;="&amp;新怪物属性!$CN95)+SUMIFS(装备数值!BX$50:BX$101,装备数值!$BG$50:$BG$101,"="&amp;新怪物属性!$CO$2,装备数值!$BH$50:$BH$101,"&lt;="&amp;新怪物属性!$CO95)+SUMIFS(装备数值!BX$50:BX$101,装备数值!$BG$50:$BG$101,"="&amp;新怪物属性!$CP$2,装备数值!$BH$50:$BH$101,"&lt;="&amp;新怪物属性!$CP95)+SUMIFS(装备数值!BX$50:BX$101,装备数值!$BG$50:$BG$101,"="&amp;新怪物属性!$CQ$2,装备数值!$BH$50:$BH$101,"&lt;="&amp;新怪物属性!$CQ95)+SUMIFS(装备数值!BX$50:BX$101,装备数值!$BG$50:$BG$101,"="&amp;新怪物属性!$CR$2,装备数值!$BH$50:$BH$101,"&lt;="&amp;新怪物属性!$CR95)</f>
        <v>0</v>
      </c>
      <c r="DH95" s="14">
        <f>INDEX(装备数值!$I$13:$M$116,新怪物属性!$P95*8+1,DH$2)*$X95+INDEX(装备数值!$I$13:$M$116,新怪物属性!$Q95*8+2,DH$2)*$Y95+INDEX(装备数值!$I$13:$M$116,新怪物属性!$S95*8+3,DH$2)*$Z95+INDEX(装备数值!$I$13:$M$116,新怪物属性!$R95*8+4,DH$2)*$AA95+INDEX(装备数值!$I$13:$M$116,新怪物属性!$T95*8+5,DH$2)*$AB95+INDEX(装备数值!$I$13:$M$116,新怪物属性!$U95*8+6,DH$2)*$AC95+INDEX(装备数值!$I$13:$M$116,新怪物属性!$V95*8+7,DH$2)*$AD95+INDEX(装备数值!$I$13:$M$116,新怪物属性!$W95*8+8,DH$2)*$AE95</f>
        <v>204800</v>
      </c>
      <c r="DI95" s="14">
        <f>INDEX(装备数值!$I$13:$M$116,新怪物属性!$P95*8+1,DI$2)*$X95+INDEX(装备数值!$I$13:$M$116,新怪物属性!$Q95*8+2,DI$2)*$Y95+INDEX(装备数值!$I$13:$M$116,新怪物属性!$S95*8+3,DI$2)*$Z95+INDEX(装备数值!$I$13:$M$116,新怪物属性!$R95*8+4,DI$2)*$AA95+INDEX(装备数值!$I$13:$M$116,新怪物属性!$T95*8+5,DI$2)*$AB95+INDEX(装备数值!$I$13:$M$116,新怪物属性!$U95*8+6,DI$2)*$AC95+INDEX(装备数值!$I$13:$M$116,新怪物属性!$V95*8+7,DI$2)*$AD95+INDEX(装备数值!$I$13:$M$116,新怪物属性!$W95*8+8,DI$2)*$AE95</f>
        <v>1536000</v>
      </c>
      <c r="DJ95" s="14">
        <f>INDEX(装备数值!$I$13:$M$116,新怪物属性!$P95*8+1,DJ$2)*$X95+INDEX(装备数值!$I$13:$M$116,新怪物属性!$Q95*8+2,DJ$2)*$Y95+INDEX(装备数值!$I$13:$M$116,新怪物属性!$S95*8+3,DJ$2)*$Z95+INDEX(装备数值!$I$13:$M$116,新怪物属性!$R95*8+4,DJ$2)*$AA95+INDEX(装备数值!$I$13:$M$116,新怪物属性!$T95*8+5,DJ$2)*$AB95+INDEX(装备数值!$I$13:$M$116,新怪物属性!$U95*8+6,DJ$2)*$AC95+INDEX(装备数值!$I$13:$M$116,新怪物属性!$V95*8+7,DJ$2)*$AD95+INDEX(装备数值!$I$13:$M$116,新怪物属性!$W95*8+8,DJ$2)*$AE95</f>
        <v>102400</v>
      </c>
      <c r="DK95" s="14">
        <f>INDEX(装备数值!$I$13:$M$116,新怪物属性!$P95*8+1,DK$2)*$X95+INDEX(装备数值!$I$13:$M$116,新怪物属性!$Q95*8+2,DK$2)*$Y95+INDEX(装备数值!$I$13:$M$116,新怪物属性!$S95*8+3,DK$2)*$Z95+INDEX(装备数值!$I$13:$M$116,新怪物属性!$R95*8+4,DK$2)*$AA95+INDEX(装备数值!$I$13:$M$116,新怪物属性!$T95*8+5,DK$2)*$AB95+INDEX(装备数值!$I$13:$M$116,新怪物属性!$U95*8+6,DK$2)*$AC95+INDEX(装备数值!$I$13:$M$116,新怪物属性!$V95*8+7,DK$2)*$AD95+INDEX(装备数值!$I$13:$M$116,新怪物属性!$W95*8+8,DK$2)*$AE95</f>
        <v>2048000</v>
      </c>
      <c r="DL95" s="14">
        <f>INDEX(装备数值!$I$13:$M$116,新怪物属性!$P95*8+1,DL$2)*$X95+INDEX(装备数值!$I$13:$M$116,新怪物属性!$Q95*8+2,DL$2)*$Y95+INDEX(装备数值!$I$13:$M$116,新怪物属性!$S95*8+3,DL$2)*$Z95+INDEX(装备数值!$I$13:$M$116,新怪物属性!$R95*8+4,DL$2)*$AA95+INDEX(装备数值!$I$13:$M$116,新怪物属性!$T95*8+5,DL$2)*$AB95+INDEX(装备数值!$I$13:$M$116,新怪物属性!$U95*8+6,DL$2)*$AC95+INDEX(装备数值!$I$13:$M$116,新怪物属性!$V95*8+7,DL$2)*$AD95+INDEX(装备数值!$I$13:$M$116,新怪物属性!$W95*8+8,DL$2)*$AE95</f>
        <v>40320</v>
      </c>
      <c r="DO95" s="14">
        <f>INDEX(装备数值!$X$13:$AH$116,$P95*8+1,DO$2)*$AF95+INDEX(装备数值!$X$13:$AH$116,$Q95*8+2,DO$2)*$AG95+INDEX(装备数值!$X$13:$AH$116,$S95*8+3,DO$2)*$AH95+INDEX(装备数值!$X$13:$AH$116,$R95*8+4,DO$2)*$AI95+INDEX(装备数值!$X$13:$AH$116,$T95*8+5,DO$2)*$AJ95+INDEX(装备数值!$X$13:$AH$116,$U95*8+6,DO$2)*$AK95+INDEX(装备数值!$X$13:$AH$116,$V95*8+7,DO$2)*$AL95+INDEX(装备数值!$X$13:$AH$116,$W95*8+8,DO$2)*$AM95</f>
        <v>56800</v>
      </c>
      <c r="DP95" s="14">
        <f>INDEX(装备数值!$X$13:$AH$116,$P95*8+1,DP$2)*$AF95+INDEX(装备数值!$X$13:$AH$116,$Q95*8+2,DP$2)*$AG95+INDEX(装备数值!$X$13:$AH$116,$S95*8+3,DP$2)*$AH95+INDEX(装备数值!$X$13:$AH$116,$R95*8+4,DP$2)*$AI95+INDEX(装备数值!$X$13:$AH$116,$T95*8+5,DP$2)*$AJ95+INDEX(装备数值!$X$13:$AH$116,$U95*8+6,DP$2)*$AK95+INDEX(装备数值!$X$13:$AH$116,$V95*8+7,DP$2)*$AL95+INDEX(装备数值!$X$13:$AH$116,$W95*8+8,DP$2)*$AM95</f>
        <v>423000</v>
      </c>
      <c r="DQ95" s="14">
        <f>INDEX(装备数值!$X$13:$AH$116,$P95*8+1,DQ$2)*$AF95+INDEX(装备数值!$X$13:$AH$116,$Q95*8+2,DQ$2)*$AG95+INDEX(装备数值!$X$13:$AH$116,$S95*8+3,DQ$2)*$AH95+INDEX(装备数值!$X$13:$AH$116,$R95*8+4,DQ$2)*$AI95+INDEX(装备数值!$X$13:$AH$116,$T95*8+5,DQ$2)*$AJ95+INDEX(装备数值!$X$13:$AH$116,$U95*8+6,DQ$2)*$AK95+INDEX(装备数值!$X$13:$AH$116,$V95*8+7,DQ$2)*$AL95+INDEX(装备数值!$X$13:$AH$116,$W95*8+8,DQ$2)*$AM95</f>
        <v>28000</v>
      </c>
      <c r="DR95" s="14">
        <f>INDEX(装备数值!$X$13:$AH$116,$P95*8+1,DR$2)*$AF95+INDEX(装备数值!$X$13:$AH$116,$Q95*8+2,DR$2)*$AG95+INDEX(装备数值!$X$13:$AH$116,$S95*8+3,DR$2)*$AH95+INDEX(装备数值!$X$13:$AH$116,$R95*8+4,DR$2)*$AI95+INDEX(装备数值!$X$13:$AH$116,$T95*8+5,DR$2)*$AJ95+INDEX(装备数值!$X$13:$AH$116,$U95*8+6,DR$2)*$AK95+INDEX(装备数值!$X$13:$AH$116,$V95*8+7,DR$2)*$AL95+INDEX(装备数值!$X$13:$AH$116,$W95*8+8,DR$2)*$AM95</f>
        <v>580000</v>
      </c>
      <c r="DS95" s="14">
        <f>INDEX(装备数值!$X$13:$AH$116,$P95*8+1,DS$2)*$AF95+INDEX(装备数值!$X$13:$AH$116,$Q95*8+2,DS$2)*$AG95+INDEX(装备数值!$X$13:$AH$116,$S95*8+3,DS$2)*$AH95+INDEX(装备数值!$X$13:$AH$116,$R95*8+4,DS$2)*$AI95+INDEX(装备数值!$X$13:$AH$116,$T95*8+5,DS$2)*$AJ95+INDEX(装备数值!$X$13:$AH$116,$U95*8+6,DS$2)*$AK95+INDEX(装备数值!$X$13:$AH$116,$V95*8+7,DS$2)*$AL95+INDEX(装备数值!$X$13:$AH$116,$W95*8+8,DS$2)*$AM95</f>
        <v>11200</v>
      </c>
      <c r="DT95" s="14">
        <f>INDEX(装备数值!$X$13:$AH$116,$P95*8+1,DT$2)*$AF95+INDEX(装备数值!$X$13:$AH$116,$Q95*8+2,DT$2)*$AG95+INDEX(装备数值!$X$13:$AH$116,$S95*8+3,DT$2)*$AH95+INDEX(装备数值!$X$13:$AH$116,$R95*8+4,DT$2)*$AI95+INDEX(装备数值!$X$13:$AH$116,$T95*8+5,DT$2)*$AJ95+INDEX(装备数值!$X$13:$AH$116,$U95*8+6,DT$2)*$AK95+INDEX(装备数值!$X$13:$AH$116,$V95*8+7,DT$2)*$AL95+INDEX(装备数值!$X$13:$AH$116,$W95*8+8,DT$2)*$AM95</f>
        <v>42800</v>
      </c>
      <c r="DU95" s="14">
        <f>INDEX(装备数值!$X$13:$AH$116,$P95*8+1,DU$2)*$AF95+INDEX(装备数值!$X$13:$AH$116,$Q95*8+2,DU$2)*$AG95+INDEX(装备数值!$X$13:$AH$116,$S95*8+3,DU$2)*$AH95+INDEX(装备数值!$X$13:$AH$116,$R95*8+4,DU$2)*$AI95+INDEX(装备数值!$X$13:$AH$116,$T95*8+5,DU$2)*$AJ95+INDEX(装备数值!$X$13:$AH$116,$U95*8+6,DU$2)*$AK95+INDEX(装备数值!$X$13:$AH$116,$V95*8+7,DU$2)*$AL95+INDEX(装备数值!$X$13:$AH$116,$W95*8+8,DU$2)*$AM95</f>
        <v>42000</v>
      </c>
      <c r="DV95" s="14">
        <f>INDEX(装备数值!$X$13:$AH$116,$P95*8+1,DV$2)*$AF95+INDEX(装备数值!$X$13:$AH$116,$Q95*8+2,DV$2)*$AG95+INDEX(装备数值!$X$13:$AH$116,$S95*8+3,DV$2)*$AH95+INDEX(装备数值!$X$13:$AH$116,$R95*8+4,DV$2)*$AI95+INDEX(装备数值!$X$13:$AH$116,$T95*8+5,DV$2)*$AJ95+INDEX(装备数值!$X$13:$AH$116,$U95*8+6,DV$2)*$AK95+INDEX(装备数值!$X$13:$AH$116,$V95*8+7,DV$2)*$AL95+INDEX(装备数值!$X$13:$AH$116,$W95*8+8,DV$2)*$AM95</f>
        <v>42800</v>
      </c>
      <c r="DW95" s="14">
        <f>INDEX(装备数值!$X$13:$AH$116,$P95*8+1,DW$2)*$AF95+INDEX(装备数值!$X$13:$AH$116,$Q95*8+2,DW$2)*$AG95+INDEX(装备数值!$X$13:$AH$116,$S95*8+3,DW$2)*$AH95+INDEX(装备数值!$X$13:$AH$116,$R95*8+4,DW$2)*$AI95+INDEX(装备数值!$X$13:$AH$116,$T95*8+5,DW$2)*$AJ95+INDEX(装备数值!$X$13:$AH$116,$U95*8+6,DW$2)*$AK95+INDEX(装备数值!$X$13:$AH$116,$V95*8+7,DW$2)*$AL95+INDEX(装备数值!$X$13:$AH$116,$W95*8+8,DW$2)*$AM95</f>
        <v>42000</v>
      </c>
      <c r="DX95" s="14">
        <f>INDEX(装备数值!$X$13:$AH$116,$P95*8+1,DX$2)*$AF95+INDEX(装备数值!$X$13:$AH$116,$Q95*8+2,DX$2)*$AG95+INDEX(装备数值!$X$13:$AH$116,$S95*8+3,DX$2)*$AH95+INDEX(装备数值!$X$13:$AH$116,$R95*8+4,DX$2)*$AI95+INDEX(装备数值!$X$13:$AH$116,$T95*8+5,DX$2)*$AJ95+INDEX(装备数值!$X$13:$AH$116,$U95*8+6,DX$2)*$AK95+INDEX(装备数值!$X$13:$AH$116,$V95*8+7,DX$2)*$AL95+INDEX(装备数值!$X$13:$AH$116,$W95*8+8,DX$2)*$AM95</f>
        <v>142</v>
      </c>
      <c r="DY95" s="14">
        <f>INDEX(装备数值!$X$13:$AH$116,$P95*8+1,DY$2)*$AF95+INDEX(装备数值!$X$13:$AH$116,$Q95*8+2,DY$2)*$AG95+INDEX(装备数值!$X$13:$AH$116,$S95*8+3,DY$2)*$AH95+INDEX(装备数值!$X$13:$AH$116,$R95*8+4,DY$2)*$AI95+INDEX(装备数值!$X$13:$AH$116,$T95*8+5,DY$2)*$AJ95+INDEX(装备数值!$X$13:$AH$116,$U95*8+6,DY$2)*$AK95+INDEX(装备数值!$X$13:$AH$116,$V95*8+7,DY$2)*$AL95+INDEX(装备数值!$X$13:$AH$116,$W95*8+8,DY$2)*$AM95</f>
        <v>142</v>
      </c>
      <c r="EA95" s="14">
        <f>INDEX(装备数值!$AN$17:$AN$117,MATCH(MIN($X95:$AE95),装备数值!$AO$17:$AO$117,1))</f>
        <v>64</v>
      </c>
      <c r="EB95" s="14">
        <f>IF(COUNTIF($P95:$W95,"&gt;"&amp;0)=8,INDEX(装备数值!AR$17:AR$117,$EA95+1),0)</f>
        <v>31872</v>
      </c>
      <c r="EC95" s="14">
        <f>IF(COUNTIF($P95:$W95,"&gt;"&amp;0)=8,INDEX(装备数值!AS$17:AS$117,$EA95+1),0)</f>
        <v>240000</v>
      </c>
      <c r="ED95" s="14">
        <f>IF(COUNTIF($P95:$W95,"&gt;"&amp;0)=8,INDEX(装备数值!AT$17:AT$117,$EA95+1),0)</f>
        <v>15872</v>
      </c>
      <c r="EE95" s="14">
        <f>IF(COUNTIF($P95:$W95,"&gt;"&amp;0)=8,INDEX(装备数值!AU$17:AU$117,$EA95+1),0)</f>
        <v>320000</v>
      </c>
      <c r="EF95" s="14">
        <f>IF(COUNTIF($P95:$W95,"&gt;"&amp;0)=8,INDEX(装备数值!AV$17:AV$117,$EA95+1),0)</f>
        <v>6400</v>
      </c>
      <c r="EH95" s="14">
        <f>INDEX(装备数值!$AY$17:$AY$77,MATCH(新怪物属性!AF95,装备数值!$AZ$17:$AZ$77,1))</f>
        <v>37</v>
      </c>
      <c r="EI95" s="26">
        <f>INDEX(装备数值!BA$17:BA$77,新怪物属性!EH95+1)</f>
        <v>0.69499999999999995</v>
      </c>
      <c r="EJ95" s="26">
        <f>INDEX(装备数值!BA$17:BA$77,新怪物属性!EH95+1)</f>
        <v>0.69499999999999995</v>
      </c>
      <c r="EL95" s="14">
        <f t="shared" si="144"/>
        <v>31</v>
      </c>
      <c r="EM95" s="14">
        <f>VLOOKUP(EL95,军阶与晶片数值!$W$6:$X$27,2)</f>
        <v>7</v>
      </c>
      <c r="EN95" s="14">
        <f>INDEX(军阶与晶片数值!Y$6:Y$27,$EM95+1)</f>
        <v>600</v>
      </c>
      <c r="EO95" s="14">
        <f>INDEX(军阶与晶片数值!Z$6:Z$27,$EM95+1)</f>
        <v>600</v>
      </c>
      <c r="EP95" s="14">
        <f>INDEX(军阶与晶片数值!AA$6:AA$27,$EM95+1)</f>
        <v>600</v>
      </c>
      <c r="EQ95" s="14">
        <f>INDEX(军阶与晶片数值!AB$6:AB$27,$EM95+1)</f>
        <v>600</v>
      </c>
      <c r="ER95" s="29">
        <f>INDEX(军阶与晶片数值!AC$6:AC$27,$EM95+1)</f>
        <v>40</v>
      </c>
      <c r="ES95" s="29">
        <f>INDEX(军阶与晶片数值!AD$6:AD$27,$EM95+1)</f>
        <v>20</v>
      </c>
      <c r="EU95" s="26">
        <f>INDEX(军阶与晶片数值!I$6:I$16,AN95+1)</f>
        <v>0.2</v>
      </c>
      <c r="EV95" s="26">
        <f>INDEX(军阶与晶片数值!M$6:M$16,AO95+1)</f>
        <v>0.2</v>
      </c>
      <c r="EW95" s="26">
        <f>INDEX(军阶与晶片数值!J$6:J$16,AP95+1)</f>
        <v>0.2</v>
      </c>
      <c r="EX95" s="26">
        <f>INDEX(军阶与晶片数值!K$6:K$16,AQ95+1)</f>
        <v>0.4</v>
      </c>
      <c r="EY95" s="26">
        <f>INDEX(军阶与晶片数值!L$6:L$16,AR95+1)</f>
        <v>0.4</v>
      </c>
      <c r="EZ95" s="28">
        <f>INDEX(军阶与晶片数值!N$6:N$16,AS95+1)</f>
        <v>0</v>
      </c>
      <c r="FA95" s="28">
        <f>INDEX(军阶与晶片数值!O$6:O$16,AT95+1)</f>
        <v>0</v>
      </c>
      <c r="FB95" s="28">
        <f>INDEX(军阶与晶片数值!P$6:P$16,AU95+1)</f>
        <v>0</v>
      </c>
      <c r="FC95" s="28">
        <f>INDEX(军阶与晶片数值!Q$6:Q$16,AV95+1)</f>
        <v>0</v>
      </c>
      <c r="FD95" s="26">
        <f>INDEX(军阶与晶片数值!R$6:R$16,AW95+1)</f>
        <v>0.13</v>
      </c>
      <c r="FE95" s="26">
        <f>INDEX(军阶与晶片数值!S$6:S$16,AX95+1)</f>
        <v>0.13</v>
      </c>
      <c r="FF95" s="26">
        <f>INDEX(军阶与晶片数值!T$6:T$16,AY95+1)</f>
        <v>0</v>
      </c>
      <c r="FG95" s="26">
        <f>INDEX(军阶与晶片数值!U$6:U$16,AZ95+1)</f>
        <v>0</v>
      </c>
      <c r="FI95" s="26">
        <f>INDEX(军阶与晶片数值!$C$6:$C$36,新怪物属性!$BA95+1)</f>
        <v>1.05</v>
      </c>
      <c r="FJ95" s="26">
        <f>INDEX(军阶与晶片数值!$C$6:$C$36,新怪物属性!$BA95+1)</f>
        <v>1.05</v>
      </c>
      <c r="FK95" s="26">
        <f>INDEX(军阶与晶片数值!$C$6:$C$36,新怪物属性!$BA95+1)</f>
        <v>1.05</v>
      </c>
      <c r="FL95" s="26">
        <f>INDEX(军阶与晶片数值!$C$6:$C$36,新怪物属性!$BA95+1)</f>
        <v>1.05</v>
      </c>
      <c r="FM95" s="26">
        <f>INDEX(军阶与晶片数值!$C$6:$C$36,新怪物属性!$BA95+1)</f>
        <v>1.05</v>
      </c>
      <c r="FO95" s="14">
        <f>INDEX(战舰突破!$H$6:$H$18,新怪物属性!$J95+1)+INDEX(战舰突破!$H$23:$H$35,新怪物属性!$K95+1)+INDEX(战舰突破!$H$40:$H$52,新怪物属性!$L95+1)</f>
        <v>200</v>
      </c>
      <c r="FP95" s="14">
        <f>INDEX(战舰突破!$I$6:$I$18,新怪物属性!$J95+1)+INDEX(战舰突破!$I$23:$I$35,新怪物属性!$K95+1)+INDEX(战舰突破!$I$40:$I$52,新怪物属性!$L95+1)</f>
        <v>200</v>
      </c>
      <c r="FQ95" s="14">
        <f>INDEX(战舰突破!$J$6:$J$18,新怪物属性!$J95+1)+INDEX(战舰突破!$J$23:$J$35,新怪物属性!$K95+1)+INDEX(战舰突破!$J$40:$J$52,新怪物属性!$L95+1)</f>
        <v>0</v>
      </c>
      <c r="FR95" s="14">
        <f>INDEX(战舰突破!$K$6:$K$18,新怪物属性!$J95+1)+INDEX(战舰突破!$K$23:$K$35,新怪物属性!$K95+1)+INDEX(战舰突破!$K$40:$K$52,新怪物属性!$L95+1)</f>
        <v>0</v>
      </c>
      <c r="FS95" s="14">
        <f>INDEX(战舰突破!$L$6:$L$18,新怪物属性!$J95+1)+INDEX(战舰突破!$L$23:$L$35,新怪物属性!$K95+1)+INDEX(战舰突破!$L$40:$L$52,新怪物属性!$L95+1)</f>
        <v>200</v>
      </c>
      <c r="FT95" s="18">
        <f>INDEX(战舰突破!$N$6:$N$18,新怪物属性!$J95+1)+INDEX(战舰突破!$N$23:$N$35,新怪物属性!$K95+1)+INDEX(战舰突破!$N$40:$N$52,新怪物属性!$L95+1)</f>
        <v>0.75</v>
      </c>
      <c r="FU95" s="18">
        <f>INDEX(战舰突破!$O$6:$O$18,新怪物属性!$J95+1)+INDEX(战舰突破!$O$23:$O$35,新怪物属性!$K95+1)+INDEX(战舰突破!$O$40:$O$52,新怪物属性!$L95+1)</f>
        <v>1.4</v>
      </c>
      <c r="FV95" s="18">
        <f>INDEX(战舰突破!$P$6:$P$18,新怪物属性!$J95+1)+INDEX(战舰突破!$P$23:$P$35,新怪物属性!$K95+1)+INDEX(战舰突破!$P$40:$P$52,新怪物属性!$L95+1)</f>
        <v>0.5</v>
      </c>
      <c r="FW95" s="18">
        <f>INDEX(战舰突破!$Q$6:$Q$18,新怪物属性!$J95+1)+INDEX(战舰突破!$Q$23:$Q$35,新怪物属性!$K95+1)+INDEX(战舰突破!$Q$40:$Q$52,新怪物属性!$L95+1)</f>
        <v>0.3</v>
      </c>
      <c r="FX95" s="18">
        <f>INDEX(战舰突破!$R$6:$R$18,新怪物属性!$J95+1)+INDEX(战舰突破!$R$23:$R$35,新怪物属性!$K95+1)+INDEX(战舰突破!$R$40:$R$52,新怪物属性!$L95+1)</f>
        <v>0.25</v>
      </c>
      <c r="FY95" s="18">
        <f>INDEX(战舰突破!$M$6:$M$18,新怪物属性!$J95+1)+INDEX(战舰突破!$M$23:$M$35,新怪物属性!$K95+1)+INDEX(战舰突破!$M$40:$M$52,新怪物属性!$L95+1)</f>
        <v>0.2</v>
      </c>
      <c r="FZ95" s="22">
        <f>INDEX(战舰突破!$W$6:$W$18,新怪物属性!$J95+1)+INDEX(战舰突破!$W$23:$W$35,新怪物属性!$K95+1)+INDEX(战舰突破!$W$40:$W$52,新怪物属性!$L95+1)</f>
        <v>0.5</v>
      </c>
      <c r="GC95" s="14">
        <f>INDEX(战舰突破!$S$6:$S$18,新怪物属性!$J95+1)</f>
        <v>0</v>
      </c>
      <c r="GD95" s="14">
        <f>INDEX(战舰突破!$T$6:$T$18,新怪物属性!$J95+1)</f>
        <v>1.1000000000000001</v>
      </c>
      <c r="GE95" s="14">
        <f>INDEX(战舰突破!$U$6:$U$18,新怪物属性!$J95+1)</f>
        <v>0.1</v>
      </c>
      <c r="GF95" s="14">
        <f>INDEX(战舰突破!$V$6:$V$18,新怪物属性!$J95+1)</f>
        <v>2</v>
      </c>
      <c r="GG95" s="14">
        <f>INDEX(战舰突破!$X$6:$X$18,新怪物属性!$J95+1)</f>
        <v>12</v>
      </c>
      <c r="GI95" s="14">
        <f>INDEX(战舰突破!$S$23:$S$35,新怪物属性!$J95+1)</f>
        <v>1</v>
      </c>
      <c r="GJ95" s="14">
        <f>INDEX(战舰突破!$T$23:$T$35,新怪物属性!$J95+1)</f>
        <v>0.55000000000000004</v>
      </c>
      <c r="GK95" s="14">
        <f>INDEX(战舰突破!$U$23:$U$35,新怪物属性!$J95+1)</f>
        <v>0.1</v>
      </c>
      <c r="GL95" s="14">
        <f>INDEX(战舰突破!$V$23:$V$35,新怪物属性!$J95+1)</f>
        <v>2</v>
      </c>
      <c r="GM95" s="14">
        <f>INDEX(战舰突破!$X$23:$X$35,新怪物属性!$J95+1)</f>
        <v>180</v>
      </c>
      <c r="GO95" s="14">
        <f>INDEX(战舰突破!$S$40:$S$52,新怪物属性!$J95+1)</f>
        <v>1</v>
      </c>
      <c r="GP95" s="14">
        <f>INDEX(战舰突破!$T$40:$T$52,新怪物属性!$J95+1)</f>
        <v>0.25</v>
      </c>
      <c r="GQ95" s="14">
        <f>INDEX(战舰突破!$U$40:$U$52,新怪物属性!$J95+1)</f>
        <v>0.2</v>
      </c>
      <c r="GR95" s="14">
        <f>INDEX(战舰突破!$V$40:$V$52,新怪物属性!$J95+1)</f>
        <v>2</v>
      </c>
      <c r="GS95" s="14">
        <f>INDEX(战舰突破!$X$40:$X$52,新怪物属性!$J95+1)</f>
        <v>300</v>
      </c>
      <c r="GV95" s="14">
        <v>3</v>
      </c>
      <c r="GW95" s="14">
        <v>40</v>
      </c>
      <c r="GX95" s="14">
        <v>1</v>
      </c>
      <c r="GY95" s="14">
        <v>38</v>
      </c>
      <c r="GZ95" s="14">
        <v>3</v>
      </c>
      <c r="HA95" s="14">
        <v>35</v>
      </c>
      <c r="HB95" s="14">
        <v>1</v>
      </c>
      <c r="HC95" s="14">
        <v>33</v>
      </c>
      <c r="HD95" s="14">
        <v>1</v>
      </c>
      <c r="HE95" s="14">
        <v>17</v>
      </c>
      <c r="HF95" s="14">
        <v>1</v>
      </c>
      <c r="HG95" s="14">
        <v>21</v>
      </c>
      <c r="HH95" s="14">
        <v>0</v>
      </c>
      <c r="HI95" s="14">
        <v>26</v>
      </c>
      <c r="HJ95" s="14">
        <v>1</v>
      </c>
      <c r="HK95" s="14">
        <v>16</v>
      </c>
      <c r="HL95" s="14">
        <v>0</v>
      </c>
      <c r="HM95" s="14">
        <v>0</v>
      </c>
      <c r="HN95" s="14">
        <v>0</v>
      </c>
      <c r="HO95" s="14">
        <v>0</v>
      </c>
      <c r="HP95" s="14">
        <v>0</v>
      </c>
      <c r="HQ95" s="14">
        <v>0</v>
      </c>
      <c r="HR95" s="14">
        <v>0</v>
      </c>
      <c r="HS95" s="14">
        <v>0</v>
      </c>
      <c r="HT95" s="14">
        <v>0</v>
      </c>
      <c r="HU95" s="14">
        <v>0</v>
      </c>
      <c r="HX95" s="14">
        <v>7</v>
      </c>
      <c r="HY95" s="14">
        <v>6</v>
      </c>
      <c r="IB95" s="14">
        <f>IF($GV95=0,0,INDEX(战宠!P$15:P$27,新怪物属性!$GV$3)*(INDEX(战宠!$U$7:$Y$10,1,新怪物属性!$GV95)))*(新怪物属性!$GW95+4)
+IF($GX95=0,0,INDEX(战宠!P$15:P$27,新怪物属性!$GX$3)*(INDEX(战宠!$U$7:$Y$10,1,新怪物属性!$GX95)))*(新怪物属性!$GY95+4)
+IF($GZ95=0,0,INDEX(战宠!P$15:P$27,新怪物属性!$GZ$3)*(INDEX(战宠!$U$7:$Y$10,1,新怪物属性!$GZ95)))*(新怪物属性!$HA95+4)
+IF($HB95=0,0,INDEX(战宠!P$15:P$27,新怪物属性!$HB$3)*(INDEX(战宠!$U$7:$Y$10,1,新怪物属性!$HB95)))*(新怪物属性!$HC95+4)
+IF($HD95=0,0,INDEX(战宠!P$15:P$27,新怪物属性!$HD$3)*(INDEX(战宠!$U$7:$Y$10,1,新怪物属性!$HD95)))*(新怪物属性!$HE95+4)
+IF($HF95=0,0,INDEX(战宠!P$15:P$27,新怪物属性!$HF$3)*(INDEX(战宠!$U$7:$Y$10,1,新怪物属性!$HF95)))*(新怪物属性!$HG95+4)
+IF($HH95=0,0,INDEX(战宠!P$15:P$27,新怪物属性!$HH$3)*(INDEX(战宠!$U$7:$Y$10,1,新怪物属性!$HH95)))*(新怪物属性!$HI95+4)
+IF($HJ95=0,0,INDEX(战宠!P$15:P$27,新怪物属性!$HJ$3)*(INDEX(战宠!$U$7:$Y$10,1,新怪物属性!$HJ95)))*(新怪物属性!$HK95+4)
+IF($HL95=0,0,INDEX(战宠!P$15:P$27,新怪物属性!$HL$3)*(INDEX(战宠!$U$7:$Y$10,1,新怪物属性!$HL95)))*(新怪物属性!$HM95+4)
+IF($HN95=0,0,INDEX(战宠!P$15:P$27,新怪物属性!$HN$3)*(INDEX(战宠!$U$7:$Y$10,1,新怪物属性!$HN95)))*(新怪物属性!$HO95+4)
+IF($HP95=0,0,INDEX(战宠!P$15:P$27,新怪物属性!$HP$3)*(INDEX(战宠!$U$7:$Y$10,1,新怪物属性!$HP95)))*(新怪物属性!$HQ95+4)
+IF($HR95=0,0,INDEX(战宠!P$15:P$27,新怪物属性!$HR$3)*(INDEX(战宠!$U$7:$Y$10,1,新怪物属性!$HR95)))*(新怪物属性!$HS95+4)
+IF($HT95=0,0,INDEX(战宠!P$15:P$27,新怪物属性!$HT$3)*(INDEX(战宠!$U$7:$Y$10,1,新怪物属性!$HT95)))*(新怪物属性!$HU95+4)</f>
        <v>276800</v>
      </c>
      <c r="IC95" s="14">
        <f>IF($GV95=0,0,INDEX(战宠!Q$15:Q$27,新怪物属性!$GV$3)*(INDEX(战宠!$U$7:$Y$10,1,新怪物属性!$GV95)))*(新怪物属性!$GW95+4)
+IF($GX95=0,0,INDEX(战宠!Q$15:Q$27,新怪物属性!$GX$3)*(INDEX(战宠!$U$7:$Y$10,1,新怪物属性!$GX95)))*(新怪物属性!$GY95+4)
+IF($GZ95=0,0,INDEX(战宠!Q$15:Q$27,新怪物属性!$GZ$3)*(INDEX(战宠!$U$7:$Y$10,1,新怪物属性!$GZ95)))*(新怪物属性!$HA95+4)
+IF($HB95=0,0,INDEX(战宠!Q$15:Q$27,新怪物属性!$HB$3)*(INDEX(战宠!$U$7:$Y$10,1,新怪物属性!$HB95)))*(新怪物属性!$HC95+4)
+IF($HD95=0,0,INDEX(战宠!Q$15:Q$27,新怪物属性!$HD$3)*(INDEX(战宠!$U$7:$Y$10,1,新怪物属性!$HD95)))*(新怪物属性!$HE95+4)
+IF($HF95=0,0,INDEX(战宠!Q$15:Q$27,新怪物属性!$HF$3)*(INDEX(战宠!$U$7:$Y$10,1,新怪物属性!$HF95)))*(新怪物属性!$HG95+4)
+IF($HH95=0,0,INDEX(战宠!Q$15:Q$27,新怪物属性!$HH$3)*(INDEX(战宠!$U$7:$Y$10,1,新怪物属性!$HH95)))*(新怪物属性!$HI95+4)
+IF($HJ95=0,0,INDEX(战宠!Q$15:Q$27,新怪物属性!$HJ$3)*(INDEX(战宠!$U$7:$Y$10,1,新怪物属性!$HJ95)))*(新怪物属性!$HK95+4)
+IF($HL95=0,0,INDEX(战宠!Q$15:Q$27,新怪物属性!$HL$3)*(INDEX(战宠!$U$7:$Y$10,1,新怪物属性!$HL95)))*(新怪物属性!$HM95+4)
+IF($HN95=0,0,INDEX(战宠!Q$15:Q$27,新怪物属性!$HN$3)*(INDEX(战宠!$U$7:$Y$10,1,新怪物属性!$HN95)))*(新怪物属性!$HO95+4)
+IF($HP95=0,0,INDEX(战宠!Q$15:Q$27,新怪物属性!$HP$3)*(INDEX(战宠!$U$7:$Y$10,1,新怪物属性!$HP95)))*(新怪物属性!$HQ95+4)
+IF($HR95=0,0,INDEX(战宠!Q$15:Q$27,新怪物属性!$HR$3)*(INDEX(战宠!$U$7:$Y$10,1,新怪物属性!$HR95)))*(新怪物属性!$HS95+4)
+IF($HT95=0,0,INDEX(战宠!Q$15:Q$27,新怪物属性!$HT$3)*(INDEX(战宠!$U$7:$Y$10,1,新怪物属性!$HT95)))*(新怪物属性!$HU95+4)</f>
        <v>1854000</v>
      </c>
      <c r="ID95" s="14">
        <f>IF($GV95=0,0,INDEX(战宠!R$15:R$27,新怪物属性!$GV$3)*(INDEX(战宠!$U$7:$Y$10,1,新怪物属性!$GV95)))*(新怪物属性!$GW95+4)
+IF($GX95=0,0,INDEX(战宠!R$15:R$27,新怪物属性!$GX$3)*(INDEX(战宠!$U$7:$Y$10,1,新怪物属性!$GX95)))*(新怪物属性!$GY95+4)
+IF($GZ95=0,0,INDEX(战宠!R$15:R$27,新怪物属性!$GZ$3)*(INDEX(战宠!$U$7:$Y$10,1,新怪物属性!$GZ95)))*(新怪物属性!$HA95+4)
+IF($HB95=0,0,INDEX(战宠!R$15:R$27,新怪物属性!$HB$3)*(INDEX(战宠!$U$7:$Y$10,1,新怪物属性!$HB95)))*(新怪物属性!$HC95+4)
+IF($HD95=0,0,INDEX(战宠!R$15:R$27,新怪物属性!$HD$3)*(INDEX(战宠!$U$7:$Y$10,1,新怪物属性!$HD95)))*(新怪物属性!$HE95+4)
+IF($HF95=0,0,INDEX(战宠!R$15:R$27,新怪物属性!$HF$3)*(INDEX(战宠!$U$7:$Y$10,1,新怪物属性!$HF95)))*(新怪物属性!$HG95+4)
+IF($HH95=0,0,INDEX(战宠!R$15:R$27,新怪物属性!$HH$3)*(INDEX(战宠!$U$7:$Y$10,1,新怪物属性!$HH95)))*(新怪物属性!$HI95+4)
+IF($HJ95=0,0,INDEX(战宠!R$15:R$27,新怪物属性!$HJ$3)*(INDEX(战宠!$U$7:$Y$10,1,新怪物属性!$HJ95)))*(新怪物属性!$HK95+4)
+IF($HL95=0,0,INDEX(战宠!R$15:R$27,新怪物属性!$HL$3)*(INDEX(战宠!$U$7:$Y$10,1,新怪物属性!$HL95)))*(新怪物属性!$HM95+4)
+IF($HN95=0,0,INDEX(战宠!R$15:R$27,新怪物属性!$HN$3)*(INDEX(战宠!$U$7:$Y$10,1,新怪物属性!$HN95)))*(新怪物属性!$HO95+4)
+IF($HP95=0,0,INDEX(战宠!R$15:R$27,新怪物属性!$HP$3)*(INDEX(战宠!$U$7:$Y$10,1,新怪物属性!$HP95)))*(新怪物属性!$HQ95+4)
+IF($HR95=0,0,INDEX(战宠!R$15:R$27,新怪物属性!$HR$3)*(INDEX(战宠!$U$7:$Y$10,1,新怪物属性!$HR95)))*(新怪物属性!$HS95+4)
+IF($HT95=0,0,INDEX(战宠!R$15:R$27,新怪物属性!$HT$3)*(INDEX(战宠!$U$7:$Y$10,1,新怪物属性!$HT95)))*(新怪物属性!$HU95+4)</f>
        <v>153200</v>
      </c>
      <c r="IE95" s="14">
        <f>IF($GV95=0,0,INDEX(战宠!S$15:S$27,新怪物属性!$GV$3)*(INDEX(战宠!$U$7:$Y$10,1,新怪物属性!$GV95)))*(新怪物属性!$GW95+4)
+IF($GX95=0,0,INDEX(战宠!S$15:S$27,新怪物属性!$GX$3)*(INDEX(战宠!$U$7:$Y$10,1,新怪物属性!$GX95)))*(新怪物属性!$GY95+4)
+IF($GZ95=0,0,INDEX(战宠!S$15:S$27,新怪物属性!$GZ$3)*(INDEX(战宠!$U$7:$Y$10,1,新怪物属性!$GZ95)))*(新怪物属性!$HA95+4)
+IF($HB95=0,0,INDEX(战宠!S$15:S$27,新怪物属性!$HB$3)*(INDEX(战宠!$U$7:$Y$10,1,新怪物属性!$HB95)))*(新怪物属性!$HC95+4)
+IF($HD95=0,0,INDEX(战宠!S$15:S$27,新怪物属性!$HD$3)*(INDEX(战宠!$U$7:$Y$10,1,新怪物属性!$HD95)))*(新怪物属性!$HE95+4)
+IF($HF95=0,0,INDEX(战宠!S$15:S$27,新怪物属性!$HF$3)*(INDEX(战宠!$U$7:$Y$10,1,新怪物属性!$HF95)))*(新怪物属性!$HG95+4)
+IF($HH95=0,0,INDEX(战宠!S$15:S$27,新怪物属性!$HH$3)*(INDEX(战宠!$U$7:$Y$10,1,新怪物属性!$HH95)))*(新怪物属性!$HI95+4)
+IF($HJ95=0,0,INDEX(战宠!S$15:S$27,新怪物属性!$HJ$3)*(INDEX(战宠!$U$7:$Y$10,1,新怪物属性!$HJ95)))*(新怪物属性!$HK95+4)
+IF($HL95=0,0,INDEX(战宠!S$15:S$27,新怪物属性!$HL$3)*(INDEX(战宠!$U$7:$Y$10,1,新怪物属性!$HL95)))*(新怪物属性!$HM95+4)
+IF($HN95=0,0,INDEX(战宠!S$15:S$27,新怪物属性!$HN$3)*(INDEX(战宠!$U$7:$Y$10,1,新怪物属性!$HN95)))*(新怪物属性!$HO95+4)
+IF($HP95=0,0,INDEX(战宠!S$15:S$27,新怪物属性!$HP$3)*(INDEX(战宠!$U$7:$Y$10,1,新怪物属性!$HP95)))*(新怪物属性!$HQ95+4)
+IF($HR95=0,0,INDEX(战宠!S$15:S$27,新怪物属性!$HR$3)*(INDEX(战宠!$U$7:$Y$10,1,新怪物属性!$HR95)))*(新怪物属性!$HS95+4)
+IF($HT95=0,0,INDEX(战宠!S$15:S$27,新怪物属性!$HT$3)*(INDEX(战宠!$U$7:$Y$10,1,新怪物属性!$HT95)))*(新怪物属性!$HU95+4)</f>
        <v>3850000</v>
      </c>
      <c r="IF95" s="14">
        <f>IF($GV95=0,0,INDEX(战宠!T$15:T$27,新怪物属性!$GV$3)*(INDEX(战宠!$U$7:$Y$10,1,新怪物属性!$GV95)))*(新怪物属性!$GW95+4)
+IF($GX95=0,0,INDEX(战宠!T$15:T$27,新怪物属性!$GX$3)*(INDEX(战宠!$U$7:$Y$10,1,新怪物属性!$GX95)))*(新怪物属性!$GY95+4)
+IF($GZ95=0,0,INDEX(战宠!T$15:T$27,新怪物属性!$GZ$3)*(INDEX(战宠!$U$7:$Y$10,1,新怪物属性!$GZ95)))*(新怪物属性!$HA95+4)
+IF($HB95=0,0,INDEX(战宠!T$15:T$27,新怪物属性!$HB$3)*(INDEX(战宠!$U$7:$Y$10,1,新怪物属性!$HB95)))*(新怪物属性!$HC95+4)
+IF($HD95=0,0,INDEX(战宠!T$15:T$27,新怪物属性!$HD$3)*(INDEX(战宠!$U$7:$Y$10,1,新怪物属性!$HD95)))*(新怪物属性!$HE95+4)
+IF($HF95=0,0,INDEX(战宠!T$15:T$27,新怪物属性!$HF$3)*(INDEX(战宠!$U$7:$Y$10,1,新怪物属性!$HF95)))*(新怪物属性!$HG95+4)
+IF($HH95=0,0,INDEX(战宠!T$15:T$27,新怪物属性!$HH$3)*(INDEX(战宠!$U$7:$Y$10,1,新怪物属性!$HH95)))*(新怪物属性!$HI95+4)
+IF($HJ95=0,0,INDEX(战宠!T$15:T$27,新怪物属性!$HJ$3)*(INDEX(战宠!$U$7:$Y$10,1,新怪物属性!$HJ95)))*(新怪物属性!$HK95+4)
+IF($HL95=0,0,INDEX(战宠!T$15:T$27,新怪物属性!$HL$3)*(INDEX(战宠!$U$7:$Y$10,1,新怪物属性!$HL95)))*(新怪物属性!$HM95+4)
+IF($HN95=0,0,INDEX(战宠!T$15:T$27,新怪物属性!$HN$3)*(INDEX(战宠!$U$7:$Y$10,1,新怪物属性!$HN95)))*(新怪物属性!$HO95+4)
+IF($HP95=0,0,INDEX(战宠!T$15:T$27,新怪物属性!$HP$3)*(INDEX(战宠!$U$7:$Y$10,1,新怪物属性!$HP95)))*(新怪物属性!$HQ95+4)
+IF($HR95=0,0,INDEX(战宠!T$15:T$27,新怪物属性!$HR$3)*(INDEX(战宠!$U$7:$Y$10,1,新怪物属性!$HR95)))*(新怪物属性!$HS95+4)
+IF($HT95=0,0,INDEX(战宠!T$15:T$27,新怪物属性!$HT$3)*(INDEX(战宠!$U$7:$Y$10,1,新怪物属性!$HT95)))*(新怪物属性!$HU95+4)</f>
        <v>76855</v>
      </c>
      <c r="II95" s="14">
        <f>IF(HX95=0,0,INDEX(战宠!$D$15:$D$27,新怪物属性!HX95))</f>
        <v>0.3</v>
      </c>
      <c r="IJ95" s="14">
        <f>IF(HY95=0,0,INDEX(战宠!$D$15:$D$27,新怪物属性!HY95))</f>
        <v>0.2</v>
      </c>
      <c r="IM95" s="14">
        <f t="shared" si="189"/>
        <v>5476597</v>
      </c>
      <c r="IN95" s="14">
        <f t="shared" si="190"/>
        <v>5478887</v>
      </c>
      <c r="IO95" s="14">
        <f t="shared" si="191"/>
        <v>5481341</v>
      </c>
      <c r="IP95" s="14">
        <f t="shared" si="192"/>
        <v>5476597</v>
      </c>
      <c r="IQ95" s="14">
        <f t="shared" si="193"/>
        <v>5476597</v>
      </c>
      <c r="IR95" s="14">
        <f t="shared" si="145"/>
        <v>45421851</v>
      </c>
      <c r="IS95" s="14">
        <f t="shared" si="146"/>
        <v>1627607</v>
      </c>
      <c r="IT95" s="14">
        <f t="shared" si="147"/>
        <v>37947765</v>
      </c>
      <c r="IU95" s="14">
        <f t="shared" si="148"/>
        <v>949281</v>
      </c>
      <c r="IV95" s="28">
        <f t="shared" si="149"/>
        <v>44650</v>
      </c>
      <c r="IW95" s="28">
        <f t="shared" si="150"/>
        <v>43850</v>
      </c>
      <c r="IX95" s="28">
        <f t="shared" si="151"/>
        <v>44650</v>
      </c>
      <c r="IY95" s="28">
        <f t="shared" si="152"/>
        <v>43850</v>
      </c>
      <c r="IZ95" s="28">
        <f t="shared" si="153"/>
        <v>2.2026524999999997</v>
      </c>
      <c r="JA95" s="28">
        <f t="shared" si="154"/>
        <v>2.2026524999999997</v>
      </c>
      <c r="JB95" s="28">
        <f t="shared" si="155"/>
        <v>182</v>
      </c>
      <c r="JC95" s="28">
        <f t="shared" si="156"/>
        <v>162</v>
      </c>
      <c r="JD95" s="14">
        <f t="shared" si="157"/>
        <v>1</v>
      </c>
      <c r="JE95" s="14">
        <f t="shared" si="158"/>
        <v>2</v>
      </c>
      <c r="JF95" s="14">
        <f t="shared" si="159"/>
        <v>2</v>
      </c>
      <c r="JG95" s="18">
        <f t="shared" si="160"/>
        <v>2.3000000000000003</v>
      </c>
      <c r="JH95" s="18">
        <f t="shared" si="161"/>
        <v>1.75</v>
      </c>
      <c r="JI95" s="18">
        <f t="shared" si="162"/>
        <v>1.45</v>
      </c>
      <c r="JJ95" s="29">
        <f t="shared" si="194"/>
        <v>44800</v>
      </c>
      <c r="JK95" s="29">
        <f t="shared" si="194"/>
        <v>45100</v>
      </c>
      <c r="JL95" s="29">
        <f t="shared" si="194"/>
        <v>45100</v>
      </c>
      <c r="JM95" s="26">
        <f t="shared" si="163"/>
        <v>0.1</v>
      </c>
      <c r="JN95" s="26">
        <f t="shared" si="164"/>
        <v>0.1</v>
      </c>
      <c r="JO95" s="26">
        <f t="shared" si="165"/>
        <v>0.2</v>
      </c>
      <c r="JP95" s="14">
        <f t="shared" si="166"/>
        <v>4</v>
      </c>
      <c r="JQ95" s="14">
        <f t="shared" si="167"/>
        <v>4</v>
      </c>
      <c r="JR95" s="14">
        <f t="shared" si="168"/>
        <v>4</v>
      </c>
      <c r="JS95" s="14">
        <f t="shared" si="169"/>
        <v>12</v>
      </c>
      <c r="JT95" s="14">
        <f t="shared" si="170"/>
        <v>180</v>
      </c>
      <c r="JU95" s="14">
        <f t="shared" si="171"/>
        <v>300</v>
      </c>
      <c r="JV95">
        <v>91</v>
      </c>
      <c r="JW95" s="14">
        <f t="shared" si="195"/>
        <v>333304586.5</v>
      </c>
      <c r="JY95" s="14">
        <f t="shared" si="226"/>
        <v>3255214</v>
      </c>
      <c r="JZ95" s="14">
        <f t="shared" si="196"/>
        <v>3149195</v>
      </c>
      <c r="KA95" s="29">
        <f t="shared" si="197"/>
        <v>42096</v>
      </c>
      <c r="KB95" s="29">
        <f t="shared" si="198"/>
        <v>30208</v>
      </c>
      <c r="KC95" s="29">
        <f t="shared" si="199"/>
        <v>33225</v>
      </c>
      <c r="KD95" s="29">
        <f t="shared" si="200"/>
        <v>39150</v>
      </c>
      <c r="KE95" s="14">
        <f t="shared" si="224"/>
        <v>2.2026524999999997</v>
      </c>
      <c r="KF95" s="14">
        <f t="shared" si="225"/>
        <v>2.2026524999999997</v>
      </c>
      <c r="KG95" s="14">
        <f t="shared" si="201"/>
        <v>2738268.0130486358</v>
      </c>
      <c r="KH95" s="26">
        <f t="shared" si="172"/>
        <v>0.41521259689293932</v>
      </c>
      <c r="KI95" s="26">
        <f t="shared" si="173"/>
        <v>0.65011078286558344</v>
      </c>
      <c r="KJ95" s="29">
        <f t="shared" si="202"/>
        <v>771526</v>
      </c>
      <c r="KK95" s="29">
        <f t="shared" si="203"/>
        <v>2820239</v>
      </c>
      <c r="KL95" s="29">
        <f t="shared" si="204"/>
        <v>3118371</v>
      </c>
      <c r="KM95" s="23">
        <f t="shared" si="205"/>
        <v>1851663</v>
      </c>
      <c r="KN95" s="23">
        <f t="shared" si="206"/>
        <v>939249</v>
      </c>
      <c r="KO95" s="26">
        <f t="shared" si="174"/>
        <v>0.50195742293426415</v>
      </c>
      <c r="KP95" s="26">
        <f t="shared" si="175"/>
        <v>0.50780163949755319</v>
      </c>
      <c r="KQ95" s="26">
        <f t="shared" si="176"/>
        <v>0.60780163949755317</v>
      </c>
      <c r="KR95" s="26">
        <f t="shared" si="207"/>
        <v>0.10195742293426413</v>
      </c>
      <c r="KS95" s="26">
        <v>0.1</v>
      </c>
      <c r="KT95" s="29">
        <f t="shared" si="177"/>
        <v>2.2000000000000002</v>
      </c>
      <c r="KU95" s="29">
        <f t="shared" si="178"/>
        <v>4.4350652993797341</v>
      </c>
      <c r="KV95" s="29">
        <f t="shared" si="179"/>
        <v>5.0350652993797347</v>
      </c>
      <c r="KW95" s="29">
        <f t="shared" si="180"/>
        <v>8486786</v>
      </c>
      <c r="KX95" s="29">
        <f t="shared" si="181"/>
        <v>8338629.4165716013</v>
      </c>
      <c r="KY95" s="29">
        <f t="shared" si="182"/>
        <v>7850600.8063460412</v>
      </c>
      <c r="KZ95" s="29">
        <f t="shared" si="183"/>
        <v>37826982</v>
      </c>
      <c r="LA95" s="14">
        <f t="shared" si="184"/>
        <v>24676016.219999999</v>
      </c>
      <c r="LE95" s="14">
        <v>1</v>
      </c>
      <c r="LF95" s="14">
        <v>1</v>
      </c>
      <c r="LG95" s="14">
        <v>480</v>
      </c>
      <c r="LH95" s="14">
        <v>80</v>
      </c>
      <c r="LI95" s="14">
        <v>60</v>
      </c>
      <c r="LJ95" s="14">
        <v>60</v>
      </c>
      <c r="LK95" s="14">
        <v>60</v>
      </c>
      <c r="LL95" s="23">
        <f t="shared" si="208"/>
        <v>3448397691</v>
      </c>
      <c r="LM95" s="23">
        <f t="shared" si="209"/>
        <v>2</v>
      </c>
      <c r="LN95" s="23">
        <f t="shared" si="210"/>
        <v>3448.4</v>
      </c>
      <c r="LO95" s="14">
        <v>1</v>
      </c>
      <c r="LP95" s="14">
        <v>1</v>
      </c>
      <c r="LQ95" s="14">
        <v>240</v>
      </c>
      <c r="LR95" s="14">
        <v>35</v>
      </c>
      <c r="LS95" s="14">
        <v>22</v>
      </c>
      <c r="LT95" s="14">
        <v>30</v>
      </c>
      <c r="LU95" s="14">
        <v>30</v>
      </c>
      <c r="LV95" s="23">
        <f t="shared" si="211"/>
        <v>1797801456</v>
      </c>
      <c r="LW95" s="23">
        <f t="shared" si="212"/>
        <v>2</v>
      </c>
      <c r="LX95" s="23">
        <f t="shared" si="213"/>
        <v>1797.8</v>
      </c>
      <c r="MB95">
        <f t="shared" si="185"/>
        <v>1.8842348915364333</v>
      </c>
      <c r="MC95">
        <f t="shared" si="186"/>
        <v>4.1503146944299534</v>
      </c>
      <c r="ME95" s="14">
        <v>10</v>
      </c>
      <c r="MF95" s="14">
        <v>2</v>
      </c>
      <c r="MG95" s="14">
        <v>1.5</v>
      </c>
      <c r="MH95" s="23">
        <f t="shared" si="187"/>
        <v>114108953</v>
      </c>
      <c r="MI95" s="23">
        <f t="shared" si="214"/>
        <v>1</v>
      </c>
      <c r="MJ95" s="23">
        <f t="shared" si="215"/>
        <v>114108.95</v>
      </c>
      <c r="MK95" s="14">
        <v>30</v>
      </c>
      <c r="ML95" s="14">
        <v>6</v>
      </c>
      <c r="MM95" s="14">
        <v>4</v>
      </c>
      <c r="MN95" s="23">
        <f t="shared" si="188"/>
        <v>326625658</v>
      </c>
      <c r="MO95" s="23">
        <f t="shared" si="216"/>
        <v>1</v>
      </c>
      <c r="MP95" s="23">
        <f t="shared" si="217"/>
        <v>326625.65999999997</v>
      </c>
      <c r="MR95" s="23">
        <f t="shared" si="218"/>
        <v>435500877</v>
      </c>
      <c r="MS95" s="23">
        <f t="shared" si="219"/>
        <v>1</v>
      </c>
      <c r="MT95" s="23">
        <f t="shared" si="220"/>
        <v>435500.88</v>
      </c>
      <c r="MU95" s="23">
        <f t="shared" si="221"/>
        <v>171163430</v>
      </c>
      <c r="MV95" s="23">
        <f t="shared" si="222"/>
        <v>1</v>
      </c>
      <c r="MW95" s="23">
        <f t="shared" si="223"/>
        <v>171163.43</v>
      </c>
    </row>
    <row r="96" spans="1:361" ht="16.5" x14ac:dyDescent="0.2">
      <c r="C96" s="14">
        <v>24</v>
      </c>
      <c r="D96" s="14">
        <v>660</v>
      </c>
      <c r="E96" s="14"/>
      <c r="F96" s="14"/>
      <c r="G96" s="14">
        <v>660</v>
      </c>
      <c r="H96" s="14">
        <v>660</v>
      </c>
      <c r="I96" s="14">
        <v>660</v>
      </c>
      <c r="J96" s="14">
        <v>11</v>
      </c>
      <c r="K96" s="14">
        <v>11</v>
      </c>
      <c r="L96" s="14">
        <v>11</v>
      </c>
      <c r="M96" s="14">
        <v>7</v>
      </c>
      <c r="N96" s="14">
        <v>7</v>
      </c>
      <c r="O96" s="14">
        <v>7</v>
      </c>
      <c r="P96" s="14">
        <v>10</v>
      </c>
      <c r="Q96" s="14">
        <v>10</v>
      </c>
      <c r="R96" s="14">
        <v>10</v>
      </c>
      <c r="S96" s="14">
        <v>10</v>
      </c>
      <c r="T96" s="14">
        <v>10</v>
      </c>
      <c r="U96" s="14">
        <v>10</v>
      </c>
      <c r="V96" s="14">
        <v>10</v>
      </c>
      <c r="W96" s="14">
        <v>10</v>
      </c>
      <c r="X96" s="14">
        <v>660</v>
      </c>
      <c r="Y96" s="14">
        <v>660</v>
      </c>
      <c r="Z96" s="14">
        <v>660</v>
      </c>
      <c r="AA96" s="14">
        <v>660</v>
      </c>
      <c r="AB96" s="14">
        <v>660</v>
      </c>
      <c r="AC96" s="14">
        <v>660</v>
      </c>
      <c r="AD96" s="14">
        <v>660</v>
      </c>
      <c r="AE96" s="14">
        <v>660</v>
      </c>
      <c r="AF96" s="14">
        <v>75</v>
      </c>
      <c r="AG96" s="14">
        <v>71</v>
      </c>
      <c r="AH96" s="14">
        <v>71</v>
      </c>
      <c r="AI96" s="14">
        <v>71</v>
      </c>
      <c r="AJ96" s="14">
        <v>71</v>
      </c>
      <c r="AK96" s="14">
        <v>71</v>
      </c>
      <c r="AL96" s="14">
        <v>72</v>
      </c>
      <c r="AM96" s="14">
        <v>72</v>
      </c>
      <c r="AN96" s="14">
        <v>5</v>
      </c>
      <c r="AO96" s="14">
        <v>5</v>
      </c>
      <c r="AP96" s="14">
        <v>5</v>
      </c>
      <c r="AQ96" s="14">
        <v>5</v>
      </c>
      <c r="AR96" s="14">
        <v>5</v>
      </c>
      <c r="AS96" s="14">
        <v>0</v>
      </c>
      <c r="AT96" s="14">
        <v>0</v>
      </c>
      <c r="AU96" s="14">
        <v>0</v>
      </c>
      <c r="AV96" s="14">
        <v>0</v>
      </c>
      <c r="AW96" s="14">
        <v>3</v>
      </c>
      <c r="AX96" s="14">
        <v>3</v>
      </c>
      <c r="AY96" s="14">
        <v>0</v>
      </c>
      <c r="AZ96" s="14">
        <v>0</v>
      </c>
      <c r="BA96" s="14">
        <v>21</v>
      </c>
      <c r="BF96" s="14">
        <f>ROUND((INDEX(新战舰养成!S$6:S$18,新怪物属性!$J96+1)+INDEX(新战舰养成!D$6:D$18,新怪物属性!$J96+1)*(新怪物属性!$G96-1))*INDEX(战舰突破!$D$6:$D$18,新怪物属性!$M96+1),0)</f>
        <v>464527</v>
      </c>
      <c r="BG96" s="14">
        <f>ROUND((INDEX(新战舰养成!T$6:T$18,新怪物属性!$J96+1)+INDEX(新战舰养成!E$6:E$18,新怪物属性!$J96+1)*(新怪物属性!$G96-1))*INDEX(战舰突破!$D$6:$D$18,新怪物属性!$M96+1),0)</f>
        <v>3716104</v>
      </c>
      <c r="BH96" s="14">
        <f>ROUND((INDEX(新战舰养成!U$6:U$18,新怪物属性!$J96+1)+INDEX(新战舰养成!F$6:F$18,新怪物属性!$J96+1)*(新怪物属性!$G96-1))*INDEX(战舰突破!$D$6:$D$18,新怪物属性!$M96+1),0)</f>
        <v>232414</v>
      </c>
      <c r="BI96" s="14">
        <f>ROUND((INDEX(新战舰养成!V$6:V$18,新怪物属性!$J96+1)+INDEX(新战舰养成!G$6:G$18,新怪物属性!$J96+1)*(新怪物属性!$G96-1))*INDEX(战舰突破!$D$6:$D$18,新怪物属性!$M96+1),0)</f>
        <v>570</v>
      </c>
      <c r="BJ96" s="14">
        <f>ROUND((INDEX(新战舰养成!W$6:W$18,新怪物属性!$J96+1)+INDEX(新战舰养成!H$6:H$18,新怪物属性!$J96+1)*(新怪物属性!$G96-1))*INDEX(战舰突破!$D$6:$D$18,新怪物属性!$M96+1),0)</f>
        <v>8</v>
      </c>
      <c r="BL96" s="14">
        <f>IF($H96&gt;0,ROUND((INDEX(新战舰养成!X$6:X$18,新怪物属性!$K96+1)+INDEX(新战舰养成!I$6:I$18,新怪物属性!$K96+1)*(新怪物属性!$H96-1))*INDEX(战舰突破!$D$6:$D$18,新怪物属性!$N96+1),0),0)</f>
        <v>465059</v>
      </c>
      <c r="BM96" s="14">
        <f>IF($H96&gt;0,ROUND((INDEX(新战舰养成!Y$6:Y$18,新怪物属性!$K96+1)+INDEX(新战舰养成!J$6:J$18,新怪物属性!$K96+1)*(新怪物属性!$H96-1))*INDEX(战舰突破!$D$6:$D$18,新怪物属性!$N96+1),0),0)</f>
        <v>0</v>
      </c>
      <c r="BN96" s="14">
        <f>IF($H96&gt;0,ROUND((INDEX(新战舰养成!Z$6:Z$18,新怪物属性!$K96+1)+INDEX(新战舰养成!K$6:K$18,新怪物属性!$K96+1)*(新怪物属性!$H96-1))*INDEX(战舰突破!$D$6:$D$18,新怪物属性!$N96+1),0),0)</f>
        <v>0</v>
      </c>
      <c r="BO96" s="14">
        <f>IF($H96&gt;0,ROUND((INDEX(新战舰养成!AA$6:AA$18,新怪物属性!$K96+1)+INDEX(新战舰养成!L$6:L$18,新怪物属性!$K96+1)*(新怪物属性!$H96-1))*INDEX(战舰突破!$D$6:$D$18,新怪物属性!$N96+1),0),0)</f>
        <v>4645272</v>
      </c>
      <c r="BP96" s="14">
        <f>IF($H96&gt;0,ROUND((INDEX(新战舰养成!AB$6:AB$18,新怪物属性!$K96+1)+INDEX(新战舰养成!M$6:M$18,新怪物属性!$K96+1)*(新怪物属性!$H96-1))*INDEX(战舰突破!$D$6:$D$18,新怪物属性!$N96+1),0),0)</f>
        <v>92766</v>
      </c>
      <c r="BR96" s="14">
        <f>IF($I96&gt;0,ROUND((INDEX(新战舰养成!AC$6:AC$18,新怪物属性!$L96+1)+INDEX(新战舰养成!I$6:I$18,新怪物属性!$L96+1)*(新怪物属性!$I96-1))*INDEX(战舰突破!$D$6:$D$18,新怪物属性!$O96+1),0),0)</f>
        <v>465629</v>
      </c>
      <c r="BS96" s="14">
        <f>IF($I96&gt;0,ROUND((INDEX(新战舰养成!AD$6:AD$18,新怪物属性!$L96+1)+INDEX(新战舰养成!J$6:J$18,新怪物属性!$L96+1)*(新怪物属性!$I96-1))*INDEX(战舰突破!$D$6:$D$18,新怪物属性!$O96+1),0),0)</f>
        <v>0</v>
      </c>
      <c r="BT96" s="14">
        <f>IF($I96&gt;0,ROUND((INDEX(新战舰养成!AE$6:AE$18,新怪物属性!$L96+1)+INDEX(新战舰养成!K$6:K$18,新怪物属性!$L96+1)*(新怪物属性!$I96-1))*INDEX(战舰突破!$D$6:$D$18,新怪物属性!$O96+1),0),0)</f>
        <v>0</v>
      </c>
      <c r="BU96" s="14">
        <f>IF($I96&gt;0,ROUND((INDEX(新战舰养成!AF$6:AF$18,新怪物属性!$L96+1)+INDEX(新战舰养成!L$6:L$18,新怪物属性!$L96+1)*(新怪物属性!$I96-1))*INDEX(战舰突破!$D$6:$D$18,新怪物属性!$O96+1),0),0)</f>
        <v>2948876</v>
      </c>
      <c r="BV96" s="14">
        <f>IF($I96&gt;0,ROUND((INDEX(新战舰养成!AG$6:AG$18,新怪物属性!$L96+1)+INDEX(新战舰养成!M$6:M$18,新怪物属性!$L96+1)*(新怪物属性!$I96-1))*INDEX(战舰突破!$D$6:$D$18,新怪物属性!$O96+1),0),0)</f>
        <v>127116</v>
      </c>
      <c r="BY96" s="14">
        <f>(INDEX(装备数值!$C$13:$G$116,新怪物属性!$P98*8+1,BY$2)+INDEX(装备数值!$C$13:$G$116,新怪物属性!$Q98*8+2,BY$2)+INDEX(装备数值!$C$13:$G$116,新怪物属性!$S98*8+3,BY$2)+INDEX(装备数值!$C$13:$G$116,新怪物属性!$R98*8+4,BY$2)+INDEX(装备数值!$C$13:$G$116,新怪物属性!$T98*8+5,BY$2)+INDEX(装备数值!$C$13:$G$116,新怪物属性!$U98*8+6,BY$2)+INDEX(装备数值!$C$13:$G$116,新怪物属性!$V98*8+7,BY$2)+INDEX(装备数值!$C$13:$G$116,新怪物属性!$W98*8+8,BY$2))</f>
        <v>80000</v>
      </c>
      <c r="BZ96" s="14">
        <f>(INDEX(装备数值!$C$13:$G$116,新怪物属性!$P98*8+1,BZ$2)+INDEX(装备数值!$C$13:$G$116,新怪物属性!$Q98*8+2,BZ$2)+INDEX(装备数值!$C$13:$G$116,新怪物属性!$S98*8+3,BZ$2)+INDEX(装备数值!$C$13:$G$116,新怪物属性!$R98*8+4,BZ$2)+INDEX(装备数值!$C$13:$G$116,新怪物属性!$T98*8+5,BZ$2)+INDEX(装备数值!$C$13:$G$116,新怪物属性!$U98*8+6,BZ$2)+INDEX(装备数值!$C$13:$G$116,新怪物属性!$V98*8+7,BZ$2)+INDEX(装备数值!$C$13:$G$116,新怪物属性!$W98*8+8,BZ$2))</f>
        <v>600000</v>
      </c>
      <c r="CA96" s="14">
        <f>(INDEX(装备数值!$C$13:$G$116,新怪物属性!$P98*8+1,CA$2)+INDEX(装备数值!$C$13:$G$116,新怪物属性!$Q98*8+2,CA$2)+INDEX(装备数值!$C$13:$G$116,新怪物属性!$S98*8+3,CA$2)+INDEX(装备数值!$C$13:$G$116,新怪物属性!$R98*8+4,CA$2)+INDEX(装备数值!$C$13:$G$116,新怪物属性!$T98*8+5,CA$2)+INDEX(装备数值!$C$13:$G$116,新怪物属性!$U98*8+6,CA$2)+INDEX(装备数值!$C$13:$G$116,新怪物属性!$V98*8+7,CA$2)+INDEX(装备数值!$C$13:$G$116,新怪物属性!$W98*8+8,CA$2))</f>
        <v>40000</v>
      </c>
      <c r="CB96" s="14">
        <f>(INDEX(装备数值!$C$13:$G$116,新怪物属性!$P98*8+1,CB$2)+INDEX(装备数值!$C$13:$G$116,新怪物属性!$Q98*8+2,CB$2)+INDEX(装备数值!$C$13:$G$116,新怪物属性!$S98*8+3,CB$2)+INDEX(装备数值!$C$13:$G$116,新怪物属性!$R98*8+4,CB$2)+INDEX(装备数值!$C$13:$G$116,新怪物属性!$T98*8+5,CB$2)+INDEX(装备数值!$C$13:$G$116,新怪物属性!$U98*8+6,CB$2)+INDEX(装备数值!$C$13:$G$116,新怪物属性!$V98*8+7,CB$2)+INDEX(装备数值!$C$13:$G$116,新怪物属性!$W98*8+8,CB$2))</f>
        <v>800000</v>
      </c>
      <c r="CC96" s="14">
        <f>(INDEX(装备数值!$C$13:$G$116,新怪物属性!$P98*8+1,CC$2)+INDEX(装备数值!$C$13:$G$116,新怪物属性!$Q98*8+2,CC$2)+INDEX(装备数值!$C$13:$G$116,新怪物属性!$S98*8+3,CC$2)+INDEX(装备数值!$C$13:$G$116,新怪物属性!$R98*8+4,CC$2)+INDEX(装备数值!$C$13:$G$116,新怪物属性!$T98*8+5,CC$2)+INDEX(装备数值!$C$13:$G$116,新怪物属性!$U98*8+6,CC$2)+INDEX(装备数值!$C$13:$G$116,新怪物属性!$V98*8+7,CC$2)+INDEX(装备数值!$C$13:$G$116,新怪物属性!$W98*8+8,CC$2))</f>
        <v>15750</v>
      </c>
      <c r="CF96" s="14">
        <f t="shared" si="143"/>
        <v>4</v>
      </c>
      <c r="CG96" s="14">
        <f t="shared" si="227"/>
        <v>4</v>
      </c>
      <c r="CH96" s="14">
        <f t="shared" si="227"/>
        <v>4</v>
      </c>
      <c r="CI96" s="14">
        <f t="shared" si="227"/>
        <v>4</v>
      </c>
      <c r="CJ96" s="14">
        <f t="shared" si="227"/>
        <v>4</v>
      </c>
      <c r="CK96" s="14">
        <f t="shared" si="227"/>
        <v>4</v>
      </c>
      <c r="CL96" s="14">
        <f t="shared" si="227"/>
        <v>4</v>
      </c>
      <c r="CM96" s="14">
        <f t="shared" si="227"/>
        <v>4</v>
      </c>
      <c r="CN96" s="14">
        <f t="shared" si="227"/>
        <v>4</v>
      </c>
      <c r="CO96" s="14">
        <f t="shared" si="227"/>
        <v>4</v>
      </c>
      <c r="CP96" s="14">
        <f t="shared" si="227"/>
        <v>0</v>
      </c>
      <c r="CQ96" s="14">
        <f t="shared" si="227"/>
        <v>0</v>
      </c>
      <c r="CR96" s="14">
        <f t="shared" si="227"/>
        <v>0</v>
      </c>
      <c r="CS96" s="14">
        <f>SUMIFS(装备数值!BL$50:BL$101,装备数值!$BG$50:$BG$101,"="&amp;新怪物属性!$CF$2,装备数值!$BH$50:$BH$101,"&lt;="&amp;新怪物属性!$CF96)+SUMIFS(装备数值!BL$50:BL$101,装备数值!$BG$50:$BG$101,"="&amp;新怪物属性!$CG$2,装备数值!$BH$50:$BH$101,"&lt;="&amp;新怪物属性!$CG96)+SUMIFS(装备数值!BL$50:BL$101,装备数值!$BG$50:$BG$101,"="&amp;新怪物属性!$CH$2,装备数值!$BH$50:$BH$101,"&lt;="&amp;新怪物属性!$CH96)+SUMIFS(装备数值!BL$50:BL$101,装备数值!$BG$50:$BG$101,"="&amp;新怪物属性!$CI$2,装备数值!$BH$50:$BH$101,"&lt;="&amp;新怪物属性!$CI96)+SUMIFS(装备数值!BL$50:BL$101,装备数值!$BG$50:$BG$101,"="&amp;新怪物属性!$CJ$2,装备数值!$BH$50:$BH$101,"&lt;="&amp;新怪物属性!$CJ96)+SUMIFS(装备数值!BL$50:BL$101,装备数值!$BG$50:$BG$101,"="&amp;新怪物属性!$CK$2,装备数值!$BH$50:$BH$101,"&lt;="&amp;新怪物属性!$CK96)+SUMIFS(装备数值!BL$50:BL$101,装备数值!$BG$50:$BG$101,"="&amp;新怪物属性!$CL$2,装备数值!$BH$50:$BH$101,"&lt;="&amp;新怪物属性!$CL96)+SUMIFS(装备数值!BL$50:BL$101,装备数值!$BG$50:$BG$101,"="&amp;新怪物属性!$CM$2,装备数值!$BH$50:$BH$101,"&lt;="&amp;新怪物属性!$CM96)+SUMIFS(装备数值!BL$50:BL$101,装备数值!$BG$50:$BG$101,"="&amp;新怪物属性!$CN$2,装备数值!$BH$50:$BH$101,"&lt;="&amp;新怪物属性!$CN96)+SUMIFS(装备数值!BL$50:BL$101,装备数值!$BG$50:$BG$101,"="&amp;新怪物属性!$CO$2,装备数值!$BH$50:$BH$101,"&lt;="&amp;新怪物属性!$CO96)+SUMIFS(装备数值!BL$50:BL$101,装备数值!$BG$50:$BG$101,"="&amp;新怪物属性!$CP$2,装备数值!$BH$50:$BH$101,"&lt;="&amp;新怪物属性!$CP96)+SUMIFS(装备数值!BL$50:BL$101,装备数值!$BG$50:$BG$101,"="&amp;新怪物属性!$CQ$2,装备数值!$BH$50:$BH$101,"&lt;="&amp;新怪物属性!$CQ96)+SUMIFS(装备数值!BL$50:BL$101,装备数值!$BG$50:$BG$101,"="&amp;新怪物属性!$CR$2,装备数值!$BH$50:$BH$101,"&lt;="&amp;新怪物属性!$CR96)</f>
        <v>160949</v>
      </c>
      <c r="CT96" s="14">
        <f>SUMIFS(装备数值!BM$50:BM$101,装备数值!$BG$50:$BG$101,"="&amp;新怪物属性!$CF$2,装备数值!$BH$50:$BH$101,"&lt;="&amp;新怪物属性!$CF96)+SUMIFS(装备数值!BM$50:BM$101,装备数值!$BG$50:$BG$101,"="&amp;新怪物属性!$CG$2,装备数值!$BH$50:$BH$101,"&lt;="&amp;新怪物属性!$CG96)+SUMIFS(装备数值!BM$50:BM$101,装备数值!$BG$50:$BG$101,"="&amp;新怪物属性!$CH$2,装备数值!$BH$50:$BH$101,"&lt;="&amp;新怪物属性!$CH96)+SUMIFS(装备数值!BM$50:BM$101,装备数值!$BG$50:$BG$101,"="&amp;新怪物属性!$CI$2,装备数值!$BH$50:$BH$101,"&lt;="&amp;新怪物属性!$CI96)+SUMIFS(装备数值!BM$50:BM$101,装备数值!$BG$50:$BG$101,"="&amp;新怪物属性!$CJ$2,装备数值!$BH$50:$BH$101,"&lt;="&amp;新怪物属性!$CJ96)+SUMIFS(装备数值!BM$50:BM$101,装备数值!$BG$50:$BG$101,"="&amp;新怪物属性!$CK$2,装备数值!$BH$50:$BH$101,"&lt;="&amp;新怪物属性!$CK96)+SUMIFS(装备数值!BM$50:BM$101,装备数值!$BG$50:$BG$101,"="&amp;新怪物属性!$CL$2,装备数值!$BH$50:$BH$101,"&lt;="&amp;新怪物属性!$CL96)+SUMIFS(装备数值!BM$50:BM$101,装备数值!$BG$50:$BG$101,"="&amp;新怪物属性!$CM$2,装备数值!$BH$50:$BH$101,"&lt;="&amp;新怪物属性!$CM96)+SUMIFS(装备数值!BM$50:BM$101,装备数值!$BG$50:$BG$101,"="&amp;新怪物属性!$CN$2,装备数值!$BH$50:$BH$101,"&lt;="&amp;新怪物属性!$CN96)+SUMIFS(装备数值!BM$50:BM$101,装备数值!$BG$50:$BG$101,"="&amp;新怪物属性!$CO$2,装备数值!$BH$50:$BH$101,"&lt;="&amp;新怪物属性!$CO96)+SUMIFS(装备数值!BM$50:BM$101,装备数值!$BG$50:$BG$101,"="&amp;新怪物属性!$CP$2,装备数值!$BH$50:$BH$101,"&lt;="&amp;新怪物属性!$CP96)+SUMIFS(装备数值!BM$50:BM$101,装备数值!$BG$50:$BG$101,"="&amp;新怪物属性!$CQ$2,装备数值!$BH$50:$BH$101,"&lt;="&amp;新怪物属性!$CQ96)+SUMIFS(装备数值!BM$50:BM$101,装备数值!$BG$50:$BG$101,"="&amp;新怪物属性!$CR$2,装备数值!$BH$50:$BH$101,"&lt;="&amp;新怪物属性!$CR96)</f>
        <v>1208699</v>
      </c>
      <c r="CU96" s="14">
        <f>SUMIFS(装备数值!BN$50:BN$101,装备数值!$BG$50:$BG$101,"="&amp;新怪物属性!$CF$2,装备数值!$BH$50:$BH$101,"&lt;="&amp;新怪物属性!$CF96)+SUMIFS(装备数值!BN$50:BN$101,装备数值!$BG$50:$BG$101,"="&amp;新怪物属性!$CG$2,装备数值!$BH$50:$BH$101,"&lt;="&amp;新怪物属性!$CG96)+SUMIFS(装备数值!BN$50:BN$101,装备数值!$BG$50:$BG$101,"="&amp;新怪物属性!$CH$2,装备数值!$BH$50:$BH$101,"&lt;="&amp;新怪物属性!$CH96)+SUMIFS(装备数值!BN$50:BN$101,装备数值!$BG$50:$BG$101,"="&amp;新怪物属性!$CI$2,装备数值!$BH$50:$BH$101,"&lt;="&amp;新怪物属性!$CI96)+SUMIFS(装备数值!BN$50:BN$101,装备数值!$BG$50:$BG$101,"="&amp;新怪物属性!$CJ$2,装备数值!$BH$50:$BH$101,"&lt;="&amp;新怪物属性!$CJ96)+SUMIFS(装备数值!BN$50:BN$101,装备数值!$BG$50:$BG$101,"="&amp;新怪物属性!$CK$2,装备数值!$BH$50:$BH$101,"&lt;="&amp;新怪物属性!$CK96)+SUMIFS(装备数值!BN$50:BN$101,装备数值!$BG$50:$BG$101,"="&amp;新怪物属性!$CL$2,装备数值!$BH$50:$BH$101,"&lt;="&amp;新怪物属性!$CL96)+SUMIFS(装备数值!BN$50:BN$101,装备数值!$BG$50:$BG$101,"="&amp;新怪物属性!$CM$2,装备数值!$BH$50:$BH$101,"&lt;="&amp;新怪物属性!$CM96)+SUMIFS(装备数值!BN$50:BN$101,装备数值!$BG$50:$BG$101,"="&amp;新怪物属性!$CN$2,装备数值!$BH$50:$BH$101,"&lt;="&amp;新怪物属性!$CN96)+SUMIFS(装备数值!BN$50:BN$101,装备数值!$BG$50:$BG$101,"="&amp;新怪物属性!$CO$2,装备数值!$BH$50:$BH$101,"&lt;="&amp;新怪物属性!$CO96)+SUMIFS(装备数值!BN$50:BN$101,装备数值!$BG$50:$BG$101,"="&amp;新怪物属性!$CP$2,装备数值!$BH$50:$BH$101,"&lt;="&amp;新怪物属性!$CP96)+SUMIFS(装备数值!BN$50:BN$101,装备数值!$BG$50:$BG$101,"="&amp;新怪物属性!$CQ$2,装备数值!$BH$50:$BH$101,"&lt;="&amp;新怪物属性!$CQ96)+SUMIFS(装备数值!BN$50:BN$101,装备数值!$BG$50:$BG$101,"="&amp;新怪物属性!$CR$2,装备数值!$BH$50:$BH$101,"&lt;="&amp;新怪物属性!$CR96)</f>
        <v>24100</v>
      </c>
      <c r="CV96" s="14">
        <f>SUMIFS(装备数值!BO$50:BO$101,装备数值!$BG$50:$BG$101,"="&amp;新怪物属性!$CF$2,装备数值!$BH$50:$BH$101,"&lt;="&amp;新怪物属性!$CF96)+SUMIFS(装备数值!BO$50:BO$101,装备数值!$BG$50:$BG$101,"="&amp;新怪物属性!$CG$2,装备数值!$BH$50:$BH$101,"&lt;="&amp;新怪物属性!$CG96)+SUMIFS(装备数值!BO$50:BO$101,装备数值!$BG$50:$BG$101,"="&amp;新怪物属性!$CH$2,装备数值!$BH$50:$BH$101,"&lt;="&amp;新怪物属性!$CH96)+SUMIFS(装备数值!BO$50:BO$101,装备数值!$BG$50:$BG$101,"="&amp;新怪物属性!$CI$2,装备数值!$BH$50:$BH$101,"&lt;="&amp;新怪物属性!$CI96)+SUMIFS(装备数值!BO$50:BO$101,装备数值!$BG$50:$BG$101,"="&amp;新怪物属性!$CJ$2,装备数值!$BH$50:$BH$101,"&lt;="&amp;新怪物属性!$CJ96)+SUMIFS(装备数值!BO$50:BO$101,装备数值!$BG$50:$BG$101,"="&amp;新怪物属性!$CK$2,装备数值!$BH$50:$BH$101,"&lt;="&amp;新怪物属性!$CK96)+SUMIFS(装备数值!BO$50:BO$101,装备数值!$BG$50:$BG$101,"="&amp;新怪物属性!$CL$2,装备数值!$BH$50:$BH$101,"&lt;="&amp;新怪物属性!$CL96)+SUMIFS(装备数值!BO$50:BO$101,装备数值!$BG$50:$BG$101,"="&amp;新怪物属性!$CM$2,装备数值!$BH$50:$BH$101,"&lt;="&amp;新怪物属性!$CM96)+SUMIFS(装备数值!BO$50:BO$101,装备数值!$BG$50:$BG$101,"="&amp;新怪物属性!$CN$2,装备数值!$BH$50:$BH$101,"&lt;="&amp;新怪物属性!$CN96)+SUMIFS(装备数值!BO$50:BO$101,装备数值!$BG$50:$BG$101,"="&amp;新怪物属性!$CO$2,装备数值!$BH$50:$BH$101,"&lt;="&amp;新怪物属性!$CO96)+SUMIFS(装备数值!BO$50:BO$101,装备数值!$BG$50:$BG$101,"="&amp;新怪物属性!$CP$2,装备数值!$BH$50:$BH$101,"&lt;="&amp;新怪物属性!$CP96)+SUMIFS(装备数值!BO$50:BO$101,装备数值!$BG$50:$BG$101,"="&amp;新怪物属性!$CQ$2,装备数值!$BH$50:$BH$101,"&lt;="&amp;新怪物属性!$CQ96)+SUMIFS(装备数值!BO$50:BO$101,装备数值!$BG$50:$BG$101,"="&amp;新怪物属性!$CR$2,装备数值!$BH$50:$BH$101,"&lt;="&amp;新怪物属性!$CR96)</f>
        <v>1955500</v>
      </c>
      <c r="CW96" s="14">
        <f>SUMIFS(装备数值!BP$50:BP$101,装备数值!$BG$50:$BG$101,"="&amp;新怪物属性!$CF$2,装备数值!$BH$50:$BH$101,"&lt;="&amp;新怪物属性!$CF96)+SUMIFS(装备数值!BP$50:BP$101,装备数值!$BG$50:$BG$101,"="&amp;新怪物属性!$CG$2,装备数值!$BH$50:$BH$101,"&lt;="&amp;新怪物属性!$CG96)+SUMIFS(装备数值!BP$50:BP$101,装备数值!$BG$50:$BG$101,"="&amp;新怪物属性!$CH$2,装备数值!$BH$50:$BH$101,"&lt;="&amp;新怪物属性!$CH96)+SUMIFS(装备数值!BP$50:BP$101,装备数值!$BG$50:$BG$101,"="&amp;新怪物属性!$CI$2,装备数值!$BH$50:$BH$101,"&lt;="&amp;新怪物属性!$CI96)+SUMIFS(装备数值!BP$50:BP$101,装备数值!$BG$50:$BG$101,"="&amp;新怪物属性!$CJ$2,装备数值!$BH$50:$BH$101,"&lt;="&amp;新怪物属性!$CJ96)+SUMIFS(装备数值!BP$50:BP$101,装备数值!$BG$50:$BG$101,"="&amp;新怪物属性!$CK$2,装备数值!$BH$50:$BH$101,"&lt;="&amp;新怪物属性!$CK96)+SUMIFS(装备数值!BP$50:BP$101,装备数值!$BG$50:$BG$101,"="&amp;新怪物属性!$CL$2,装备数值!$BH$50:$BH$101,"&lt;="&amp;新怪物属性!$CL96)+SUMIFS(装备数值!BP$50:BP$101,装备数值!$BG$50:$BG$101,"="&amp;新怪物属性!$CM$2,装备数值!$BH$50:$BH$101,"&lt;="&amp;新怪物属性!$CM96)+SUMIFS(装备数值!BP$50:BP$101,装备数值!$BG$50:$BG$101,"="&amp;新怪物属性!$CN$2,装备数值!$BH$50:$BH$101,"&lt;="&amp;新怪物属性!$CN96)+SUMIFS(装备数值!BP$50:BP$101,装备数值!$BG$50:$BG$101,"="&amp;新怪物属性!$CO$2,装备数值!$BH$50:$BH$101,"&lt;="&amp;新怪物属性!$CO96)+SUMIFS(装备数值!BP$50:BP$101,装备数值!$BG$50:$BG$101,"="&amp;新怪物属性!$CP$2,装备数值!$BH$50:$BH$101,"&lt;="&amp;新怪物属性!$CP96)+SUMIFS(装备数值!BP$50:BP$101,装备数值!$BG$50:$BG$101,"="&amp;新怪物属性!$CQ$2,装备数值!$BH$50:$BH$101,"&lt;="&amp;新怪物属性!$CQ96)+SUMIFS(装备数值!BP$50:BP$101,装备数值!$BG$50:$BG$101,"="&amp;新怪物属性!$CR$2,装备数值!$BH$50:$BH$101,"&lt;="&amp;新怪物属性!$CR96)</f>
        <v>38720</v>
      </c>
      <c r="CX96" s="14">
        <f>SUMIFS(装备数值!BQ$50:BQ$101,装备数值!$BG$50:$BG$101,"="&amp;新怪物属性!$CF$2,装备数值!$BH$50:$BH$101,"&lt;="&amp;新怪物属性!$CF96)+SUMIFS(装备数值!BQ$50:BQ$101,装备数值!$BG$50:$BG$101,"="&amp;新怪物属性!$CG$2,装备数值!$BH$50:$BH$101,"&lt;="&amp;新怪物属性!$CG96)+SUMIFS(装备数值!BQ$50:BQ$101,装备数值!$BG$50:$BG$101,"="&amp;新怪物属性!$CH$2,装备数值!$BH$50:$BH$101,"&lt;="&amp;新怪物属性!$CH96)+SUMIFS(装备数值!BQ$50:BQ$101,装备数值!$BG$50:$BG$101,"="&amp;新怪物属性!$CI$2,装备数值!$BH$50:$BH$101,"&lt;="&amp;新怪物属性!$CI96)+SUMIFS(装备数值!BQ$50:BQ$101,装备数值!$BG$50:$BG$101,"="&amp;新怪物属性!$CJ$2,装备数值!$BH$50:$BH$101,"&lt;="&amp;新怪物属性!$CJ96)+SUMIFS(装备数值!BQ$50:BQ$101,装备数值!$BG$50:$BG$101,"="&amp;新怪物属性!$CK$2,装备数值!$BH$50:$BH$101,"&lt;="&amp;新怪物属性!$CK96)+SUMIFS(装备数值!BQ$50:BQ$101,装备数值!$BG$50:$BG$101,"="&amp;新怪物属性!$CL$2,装备数值!$BH$50:$BH$101,"&lt;="&amp;新怪物属性!$CL96)+SUMIFS(装备数值!BQ$50:BQ$101,装备数值!$BG$50:$BG$101,"="&amp;新怪物属性!$CM$2,装备数值!$BH$50:$BH$101,"&lt;="&amp;新怪物属性!$CM96)+SUMIFS(装备数值!BQ$50:BQ$101,装备数值!$BG$50:$BG$101,"="&amp;新怪物属性!$CN$2,装备数值!$BH$50:$BH$101,"&lt;="&amp;新怪物属性!$CN96)+SUMIFS(装备数值!BQ$50:BQ$101,装备数值!$BG$50:$BG$101,"="&amp;新怪物属性!$CO$2,装备数值!$BH$50:$BH$101,"&lt;="&amp;新怪物属性!$CO96)+SUMIFS(装备数值!BQ$50:BQ$101,装备数值!$BG$50:$BG$101,"="&amp;新怪物属性!$CP$2,装备数值!$BH$50:$BH$101,"&lt;="&amp;新怪物属性!$CP96)+SUMIFS(装备数值!BQ$50:BQ$101,装备数值!$BG$50:$BG$101,"="&amp;新怪物属性!$CQ$2,装备数值!$BH$50:$BH$101,"&lt;="&amp;新怪物属性!$CQ96)+SUMIFS(装备数值!BQ$50:BQ$101,装备数值!$BG$50:$BG$101,"="&amp;新怪物属性!$CR$2,装备数值!$BH$50:$BH$101,"&lt;="&amp;新怪物属性!$CR96)</f>
        <v>1250</v>
      </c>
      <c r="CY96" s="14">
        <f>SUMIFS(装备数值!BR$50:BR$101,装备数值!$BG$50:$BG$101,"="&amp;新怪物属性!$CF$2,装备数值!$BH$50:$BH$101,"&lt;="&amp;新怪物属性!$CF96)+SUMIFS(装备数值!BR$50:BR$101,装备数值!$BG$50:$BG$101,"="&amp;新怪物属性!$CG$2,装备数值!$BH$50:$BH$101,"&lt;="&amp;新怪物属性!$CG96)+SUMIFS(装备数值!BR$50:BR$101,装备数值!$BG$50:$BG$101,"="&amp;新怪物属性!$CH$2,装备数值!$BH$50:$BH$101,"&lt;="&amp;新怪物属性!$CH96)+SUMIFS(装备数值!BR$50:BR$101,装备数值!$BG$50:$BG$101,"="&amp;新怪物属性!$CI$2,装备数值!$BH$50:$BH$101,"&lt;="&amp;新怪物属性!$CI96)+SUMIFS(装备数值!BR$50:BR$101,装备数值!$BG$50:$BG$101,"="&amp;新怪物属性!$CJ$2,装备数值!$BH$50:$BH$101,"&lt;="&amp;新怪物属性!$CJ96)+SUMIFS(装备数值!BR$50:BR$101,装备数值!$BG$50:$BG$101,"="&amp;新怪物属性!$CK$2,装备数值!$BH$50:$BH$101,"&lt;="&amp;新怪物属性!$CK96)+SUMIFS(装备数值!BR$50:BR$101,装备数值!$BG$50:$BG$101,"="&amp;新怪物属性!$CL$2,装备数值!$BH$50:$BH$101,"&lt;="&amp;新怪物属性!$CL96)+SUMIFS(装备数值!BR$50:BR$101,装备数值!$BG$50:$BG$101,"="&amp;新怪物属性!$CM$2,装备数值!$BH$50:$BH$101,"&lt;="&amp;新怪物属性!$CM96)+SUMIFS(装备数值!BR$50:BR$101,装备数值!$BG$50:$BG$101,"="&amp;新怪物属性!$CN$2,装备数值!$BH$50:$BH$101,"&lt;="&amp;新怪物属性!$CN96)+SUMIFS(装备数值!BR$50:BR$101,装备数值!$BG$50:$BG$101,"="&amp;新怪物属性!$CO$2,装备数值!$BH$50:$BH$101,"&lt;="&amp;新怪物属性!$CO96)+SUMIFS(装备数值!BR$50:BR$101,装备数值!$BG$50:$BG$101,"="&amp;新怪物属性!$CP$2,装备数值!$BH$50:$BH$101,"&lt;="&amp;新怪物属性!$CP96)+SUMIFS(装备数值!BR$50:BR$101,装备数值!$BG$50:$BG$101,"="&amp;新怪物属性!$CQ$2,装备数值!$BH$50:$BH$101,"&lt;="&amp;新怪物属性!$CQ96)+SUMIFS(装备数值!BR$50:BR$101,装备数值!$BG$50:$BG$101,"="&amp;新怪物属性!$CR$2,装备数值!$BH$50:$BH$101,"&lt;="&amp;新怪物属性!$CR96)</f>
        <v>1250</v>
      </c>
      <c r="CZ96" s="14">
        <f>SUMIFS(装备数值!BS$50:BS$101,装备数值!$BG$50:$BG$101,"="&amp;新怪物属性!$CF$2,装备数值!$BH$50:$BH$101,"&lt;="&amp;新怪物属性!$CF96)+SUMIFS(装备数值!BS$50:BS$101,装备数值!$BG$50:$BG$101,"="&amp;新怪物属性!$CG$2,装备数值!$BH$50:$BH$101,"&lt;="&amp;新怪物属性!$CG96)+SUMIFS(装备数值!BS$50:BS$101,装备数值!$BG$50:$BG$101,"="&amp;新怪物属性!$CH$2,装备数值!$BH$50:$BH$101,"&lt;="&amp;新怪物属性!$CH96)+SUMIFS(装备数值!BS$50:BS$101,装备数值!$BG$50:$BG$101,"="&amp;新怪物属性!$CI$2,装备数值!$BH$50:$BH$101,"&lt;="&amp;新怪物属性!$CI96)+SUMIFS(装备数值!BS$50:BS$101,装备数值!$BG$50:$BG$101,"="&amp;新怪物属性!$CJ$2,装备数值!$BH$50:$BH$101,"&lt;="&amp;新怪物属性!$CJ96)+SUMIFS(装备数值!BS$50:BS$101,装备数值!$BG$50:$BG$101,"="&amp;新怪物属性!$CK$2,装备数值!$BH$50:$BH$101,"&lt;="&amp;新怪物属性!$CK96)+SUMIFS(装备数值!BS$50:BS$101,装备数值!$BG$50:$BG$101,"="&amp;新怪物属性!$CL$2,装备数值!$BH$50:$BH$101,"&lt;="&amp;新怪物属性!$CL96)+SUMIFS(装备数值!BS$50:BS$101,装备数值!$BG$50:$BG$101,"="&amp;新怪物属性!$CM$2,装备数值!$BH$50:$BH$101,"&lt;="&amp;新怪物属性!$CM96)+SUMIFS(装备数值!BS$50:BS$101,装备数值!$BG$50:$BG$101,"="&amp;新怪物属性!$CN$2,装备数值!$BH$50:$BH$101,"&lt;="&amp;新怪物属性!$CN96)+SUMIFS(装备数值!BS$50:BS$101,装备数值!$BG$50:$BG$101,"="&amp;新怪物属性!$CO$2,装备数值!$BH$50:$BH$101,"&lt;="&amp;新怪物属性!$CO96)+SUMIFS(装备数值!BS$50:BS$101,装备数值!$BG$50:$BG$101,"="&amp;新怪物属性!$CP$2,装备数值!$BH$50:$BH$101,"&lt;="&amp;新怪物属性!$CP96)+SUMIFS(装备数值!BS$50:BS$101,装备数值!$BG$50:$BG$101,"="&amp;新怪物属性!$CQ$2,装备数值!$BH$50:$BH$101,"&lt;="&amp;新怪物属性!$CQ96)+SUMIFS(装备数值!BS$50:BS$101,装备数值!$BG$50:$BG$101,"="&amp;新怪物属性!$CR$2,装备数值!$BH$50:$BH$101,"&lt;="&amp;新怪物属性!$CR96)</f>
        <v>1250</v>
      </c>
      <c r="DA96" s="14">
        <f>SUMIFS(装备数值!BT$50:BT$101,装备数值!$BG$50:$BG$101,"="&amp;新怪物属性!$CF$2,装备数值!$BH$50:$BH$101,"&lt;="&amp;新怪物属性!$CF96)+SUMIFS(装备数值!BT$50:BT$101,装备数值!$BG$50:$BG$101,"="&amp;新怪物属性!$CG$2,装备数值!$BH$50:$BH$101,"&lt;="&amp;新怪物属性!$CG96)+SUMIFS(装备数值!BT$50:BT$101,装备数值!$BG$50:$BG$101,"="&amp;新怪物属性!$CH$2,装备数值!$BH$50:$BH$101,"&lt;="&amp;新怪物属性!$CH96)+SUMIFS(装备数值!BT$50:BT$101,装备数值!$BG$50:$BG$101,"="&amp;新怪物属性!$CI$2,装备数值!$BH$50:$BH$101,"&lt;="&amp;新怪物属性!$CI96)+SUMIFS(装备数值!BT$50:BT$101,装备数值!$BG$50:$BG$101,"="&amp;新怪物属性!$CJ$2,装备数值!$BH$50:$BH$101,"&lt;="&amp;新怪物属性!$CJ96)+SUMIFS(装备数值!BT$50:BT$101,装备数值!$BG$50:$BG$101,"="&amp;新怪物属性!$CK$2,装备数值!$BH$50:$BH$101,"&lt;="&amp;新怪物属性!$CK96)+SUMIFS(装备数值!BT$50:BT$101,装备数值!$BG$50:$BG$101,"="&amp;新怪物属性!$CL$2,装备数值!$BH$50:$BH$101,"&lt;="&amp;新怪物属性!$CL96)+SUMIFS(装备数值!BT$50:BT$101,装备数值!$BG$50:$BG$101,"="&amp;新怪物属性!$CM$2,装备数值!$BH$50:$BH$101,"&lt;="&amp;新怪物属性!$CM96)+SUMIFS(装备数值!BT$50:BT$101,装备数值!$BG$50:$BG$101,"="&amp;新怪物属性!$CN$2,装备数值!$BH$50:$BH$101,"&lt;="&amp;新怪物属性!$CN96)+SUMIFS(装备数值!BT$50:BT$101,装备数值!$BG$50:$BG$101,"="&amp;新怪物属性!$CO$2,装备数值!$BH$50:$BH$101,"&lt;="&amp;新怪物属性!$CO96)+SUMIFS(装备数值!BT$50:BT$101,装备数值!$BG$50:$BG$101,"="&amp;新怪物属性!$CP$2,装备数值!$BH$50:$BH$101,"&lt;="&amp;新怪物属性!$CP96)+SUMIFS(装备数值!BT$50:BT$101,装备数值!$BG$50:$BG$101,"="&amp;新怪物属性!$CQ$2,装备数值!$BH$50:$BH$101,"&lt;="&amp;新怪物属性!$CQ96)+SUMIFS(装备数值!BT$50:BT$101,装备数值!$BG$50:$BG$101,"="&amp;新怪物属性!$CR$2,装备数值!$BH$50:$BH$101,"&lt;="&amp;新怪物属性!$CR96)</f>
        <v>1250</v>
      </c>
      <c r="DB96" s="14">
        <f>SUMIFS(装备数值!BU$50:BU$101,装备数值!$BG$50:$BG$101,"="&amp;新怪物属性!$CF$2,装备数值!$BH$50:$BH$101,"&lt;="&amp;新怪物属性!$CF96)+SUMIFS(装备数值!BU$50:BU$101,装备数值!$BG$50:$BG$101,"="&amp;新怪物属性!$CG$2,装备数值!$BH$50:$BH$101,"&lt;="&amp;新怪物属性!$CG96)+SUMIFS(装备数值!BU$50:BU$101,装备数值!$BG$50:$BG$101,"="&amp;新怪物属性!$CH$2,装备数值!$BH$50:$BH$101,"&lt;="&amp;新怪物属性!$CH96)+SUMIFS(装备数值!BU$50:BU$101,装备数值!$BG$50:$BG$101,"="&amp;新怪物属性!$CI$2,装备数值!$BH$50:$BH$101,"&lt;="&amp;新怪物属性!$CI96)+SUMIFS(装备数值!BU$50:BU$101,装备数值!$BG$50:$BG$101,"="&amp;新怪物属性!$CJ$2,装备数值!$BH$50:$BH$101,"&lt;="&amp;新怪物属性!$CJ96)+SUMIFS(装备数值!BU$50:BU$101,装备数值!$BG$50:$BG$101,"="&amp;新怪物属性!$CK$2,装备数值!$BH$50:$BH$101,"&lt;="&amp;新怪物属性!$CK96)+SUMIFS(装备数值!BU$50:BU$101,装备数值!$BG$50:$BG$101,"="&amp;新怪物属性!$CL$2,装备数值!$BH$50:$BH$101,"&lt;="&amp;新怪物属性!$CL96)+SUMIFS(装备数值!BU$50:BU$101,装备数值!$BG$50:$BG$101,"="&amp;新怪物属性!$CM$2,装备数值!$BH$50:$BH$101,"&lt;="&amp;新怪物属性!$CM96)+SUMIFS(装备数值!BU$50:BU$101,装备数值!$BG$50:$BG$101,"="&amp;新怪物属性!$CN$2,装备数值!$BH$50:$BH$101,"&lt;="&amp;新怪物属性!$CN96)+SUMIFS(装备数值!BU$50:BU$101,装备数值!$BG$50:$BG$101,"="&amp;新怪物属性!$CO$2,装备数值!$BH$50:$BH$101,"&lt;="&amp;新怪物属性!$CO96)+SUMIFS(装备数值!BU$50:BU$101,装备数值!$BG$50:$BG$101,"="&amp;新怪物属性!$CP$2,装备数值!$BH$50:$BH$101,"&lt;="&amp;新怪物属性!$CP96)+SUMIFS(装备数值!BU$50:BU$101,装备数值!$BG$50:$BG$101,"="&amp;新怪物属性!$CQ$2,装备数值!$BH$50:$BH$101,"&lt;="&amp;新怪物属性!$CQ96)+SUMIFS(装备数值!BU$50:BU$101,装备数值!$BG$50:$BG$101,"="&amp;新怪物属性!$CR$2,装备数值!$BH$50:$BH$101,"&lt;="&amp;新怪物属性!$CR96)</f>
        <v>0.15000000000000002</v>
      </c>
      <c r="DC96" s="14">
        <f>SUMIFS(装备数值!BV$50:BV$101,装备数值!$BG$50:$BG$101,"="&amp;新怪物属性!$CF$2,装备数值!$BH$50:$BH$101,"&lt;="&amp;新怪物属性!$CF96)+SUMIFS(装备数值!BV$50:BV$101,装备数值!$BG$50:$BG$101,"="&amp;新怪物属性!$CG$2,装备数值!$BH$50:$BH$101,"&lt;="&amp;新怪物属性!$CG96)+SUMIFS(装备数值!BV$50:BV$101,装备数值!$BG$50:$BG$101,"="&amp;新怪物属性!$CH$2,装备数值!$BH$50:$BH$101,"&lt;="&amp;新怪物属性!$CH96)+SUMIFS(装备数值!BV$50:BV$101,装备数值!$BG$50:$BG$101,"="&amp;新怪物属性!$CI$2,装备数值!$BH$50:$BH$101,"&lt;="&amp;新怪物属性!$CI96)+SUMIFS(装备数值!BV$50:BV$101,装备数值!$BG$50:$BG$101,"="&amp;新怪物属性!$CJ$2,装备数值!$BH$50:$BH$101,"&lt;="&amp;新怪物属性!$CJ96)+SUMIFS(装备数值!BV$50:BV$101,装备数值!$BG$50:$BG$101,"="&amp;新怪物属性!$CK$2,装备数值!$BH$50:$BH$101,"&lt;="&amp;新怪物属性!$CK96)+SUMIFS(装备数值!BV$50:BV$101,装备数值!$BG$50:$BG$101,"="&amp;新怪物属性!$CL$2,装备数值!$BH$50:$BH$101,"&lt;="&amp;新怪物属性!$CL96)+SUMIFS(装备数值!BV$50:BV$101,装备数值!$BG$50:$BG$101,"="&amp;新怪物属性!$CM$2,装备数值!$BH$50:$BH$101,"&lt;="&amp;新怪物属性!$CM96)+SUMIFS(装备数值!BV$50:BV$101,装备数值!$BG$50:$BG$101,"="&amp;新怪物属性!$CN$2,装备数值!$BH$50:$BH$101,"&lt;="&amp;新怪物属性!$CN96)+SUMIFS(装备数值!BV$50:BV$101,装备数值!$BG$50:$BG$101,"="&amp;新怪物属性!$CO$2,装备数值!$BH$50:$BH$101,"&lt;="&amp;新怪物属性!$CO96)+SUMIFS(装备数值!BV$50:BV$101,装备数值!$BG$50:$BG$101,"="&amp;新怪物属性!$CP$2,装备数值!$BH$50:$BH$101,"&lt;="&amp;新怪物属性!$CP96)+SUMIFS(装备数值!BV$50:BV$101,装备数值!$BG$50:$BG$101,"="&amp;新怪物属性!$CQ$2,装备数值!$BH$50:$BH$101,"&lt;="&amp;新怪物属性!$CQ96)+SUMIFS(装备数值!BV$50:BV$101,装备数值!$BG$50:$BG$101,"="&amp;新怪物属性!$CR$2,装备数值!$BH$50:$BH$101,"&lt;="&amp;新怪物属性!$CR96)</f>
        <v>0.15000000000000002</v>
      </c>
      <c r="DD96" s="14">
        <f>SUMIFS(装备数值!BW$50:BW$101,装备数值!$BG$50:$BG$101,"="&amp;新怪物属性!$CF$2,装备数值!$BH$50:$BH$101,"&lt;="&amp;新怪物属性!$CF96)+SUMIFS(装备数值!BW$50:BW$101,装备数值!$BG$50:$BG$101,"="&amp;新怪物属性!$CG$2,装备数值!$BH$50:$BH$101,"&lt;="&amp;新怪物属性!$CG96)+SUMIFS(装备数值!BW$50:BW$101,装备数值!$BG$50:$BG$101,"="&amp;新怪物属性!$CH$2,装备数值!$BH$50:$BH$101,"&lt;="&amp;新怪物属性!$CH96)+SUMIFS(装备数值!BW$50:BW$101,装备数值!$BG$50:$BG$101,"="&amp;新怪物属性!$CI$2,装备数值!$BH$50:$BH$101,"&lt;="&amp;新怪物属性!$CI96)+SUMIFS(装备数值!BW$50:BW$101,装备数值!$BG$50:$BG$101,"="&amp;新怪物属性!$CJ$2,装备数值!$BH$50:$BH$101,"&lt;="&amp;新怪物属性!$CJ96)+SUMIFS(装备数值!BW$50:BW$101,装备数值!$BG$50:$BG$101,"="&amp;新怪物属性!$CK$2,装备数值!$BH$50:$BH$101,"&lt;="&amp;新怪物属性!$CK96)+SUMIFS(装备数值!BW$50:BW$101,装备数值!$BG$50:$BG$101,"="&amp;新怪物属性!$CL$2,装备数值!$BH$50:$BH$101,"&lt;="&amp;新怪物属性!$CL96)+SUMIFS(装备数值!BW$50:BW$101,装备数值!$BG$50:$BG$101,"="&amp;新怪物属性!$CM$2,装备数值!$BH$50:$BH$101,"&lt;="&amp;新怪物属性!$CM96)+SUMIFS(装备数值!BW$50:BW$101,装备数值!$BG$50:$BG$101,"="&amp;新怪物属性!$CN$2,装备数值!$BH$50:$BH$101,"&lt;="&amp;新怪物属性!$CN96)+SUMIFS(装备数值!BW$50:BW$101,装备数值!$BG$50:$BG$101,"="&amp;新怪物属性!$CO$2,装备数值!$BH$50:$BH$101,"&lt;="&amp;新怪物属性!$CO96)+SUMIFS(装备数值!BW$50:BW$101,装备数值!$BG$50:$BG$101,"="&amp;新怪物属性!$CP$2,装备数值!$BH$50:$BH$101,"&lt;="&amp;新怪物属性!$CP96)+SUMIFS(装备数值!BW$50:BW$101,装备数值!$BG$50:$BG$101,"="&amp;新怪物属性!$CQ$2,装备数值!$BH$50:$BH$101,"&lt;="&amp;新怪物属性!$CQ96)+SUMIFS(装备数值!BW$50:BW$101,装备数值!$BG$50:$BG$101,"="&amp;新怪物属性!$CR$2,装备数值!$BH$50:$BH$101,"&lt;="&amp;新怪物属性!$CR96)</f>
        <v>0</v>
      </c>
      <c r="DE96" s="14">
        <f>SUMIFS(装备数值!BX$50:BX$101,装备数值!$BG$50:$BG$101,"="&amp;新怪物属性!$CF$2,装备数值!$BH$50:$BH$101,"&lt;="&amp;新怪物属性!$CF96)+SUMIFS(装备数值!BX$50:BX$101,装备数值!$BG$50:$BG$101,"="&amp;新怪物属性!$CG$2,装备数值!$BH$50:$BH$101,"&lt;="&amp;新怪物属性!$CG96)+SUMIFS(装备数值!BX$50:BX$101,装备数值!$BG$50:$BG$101,"="&amp;新怪物属性!$CH$2,装备数值!$BH$50:$BH$101,"&lt;="&amp;新怪物属性!$CH96)+SUMIFS(装备数值!BX$50:BX$101,装备数值!$BG$50:$BG$101,"="&amp;新怪物属性!$CI$2,装备数值!$BH$50:$BH$101,"&lt;="&amp;新怪物属性!$CI96)+SUMIFS(装备数值!BX$50:BX$101,装备数值!$BG$50:$BG$101,"="&amp;新怪物属性!$CJ$2,装备数值!$BH$50:$BH$101,"&lt;="&amp;新怪物属性!$CJ96)+SUMIFS(装备数值!BX$50:BX$101,装备数值!$BG$50:$BG$101,"="&amp;新怪物属性!$CK$2,装备数值!$BH$50:$BH$101,"&lt;="&amp;新怪物属性!$CK96)+SUMIFS(装备数值!BX$50:BX$101,装备数值!$BG$50:$BG$101,"="&amp;新怪物属性!$CL$2,装备数值!$BH$50:$BH$101,"&lt;="&amp;新怪物属性!$CL96)+SUMIFS(装备数值!BX$50:BX$101,装备数值!$BG$50:$BG$101,"="&amp;新怪物属性!$CM$2,装备数值!$BH$50:$BH$101,"&lt;="&amp;新怪物属性!$CM96)+SUMIFS(装备数值!BX$50:BX$101,装备数值!$BG$50:$BG$101,"="&amp;新怪物属性!$CN$2,装备数值!$BH$50:$BH$101,"&lt;="&amp;新怪物属性!$CN96)+SUMIFS(装备数值!BX$50:BX$101,装备数值!$BG$50:$BG$101,"="&amp;新怪物属性!$CO$2,装备数值!$BH$50:$BH$101,"&lt;="&amp;新怪物属性!$CO96)+SUMIFS(装备数值!BX$50:BX$101,装备数值!$BG$50:$BG$101,"="&amp;新怪物属性!$CP$2,装备数值!$BH$50:$BH$101,"&lt;="&amp;新怪物属性!$CP96)+SUMIFS(装备数值!BX$50:BX$101,装备数值!$BG$50:$BG$101,"="&amp;新怪物属性!$CQ$2,装备数值!$BH$50:$BH$101,"&lt;="&amp;新怪物属性!$CQ96)+SUMIFS(装备数值!BX$50:BX$101,装备数值!$BG$50:$BG$101,"="&amp;新怪物属性!$CR$2,装备数值!$BH$50:$BH$101,"&lt;="&amp;新怪物属性!$CR96)</f>
        <v>0</v>
      </c>
      <c r="DH96" s="14">
        <f>INDEX(装备数值!$I$13:$M$116,新怪物属性!$P96*8+1,DH$2)*$X96+INDEX(装备数值!$I$13:$M$116,新怪物属性!$Q96*8+2,DH$2)*$Y96+INDEX(装备数值!$I$13:$M$116,新怪物属性!$S96*8+3,DH$2)*$Z96+INDEX(装备数值!$I$13:$M$116,新怪物属性!$R96*8+4,DH$2)*$AA96+INDEX(装备数值!$I$13:$M$116,新怪物属性!$T96*8+5,DH$2)*$AB96+INDEX(装备数值!$I$13:$M$116,新怪物属性!$U96*8+6,DH$2)*$AC96+INDEX(装备数值!$I$13:$M$116,新怪物属性!$V96*8+7,DH$2)*$AD96+INDEX(装备数值!$I$13:$M$116,新怪物属性!$W96*8+8,DH$2)*$AE96</f>
        <v>211200</v>
      </c>
      <c r="DI96" s="14">
        <f>INDEX(装备数值!$I$13:$M$116,新怪物属性!$P96*8+1,DI$2)*$X96+INDEX(装备数值!$I$13:$M$116,新怪物属性!$Q96*8+2,DI$2)*$Y96+INDEX(装备数值!$I$13:$M$116,新怪物属性!$S96*8+3,DI$2)*$Z96+INDEX(装备数值!$I$13:$M$116,新怪物属性!$R96*8+4,DI$2)*$AA96+INDEX(装备数值!$I$13:$M$116,新怪物属性!$T96*8+5,DI$2)*$AB96+INDEX(装备数值!$I$13:$M$116,新怪物属性!$U96*8+6,DI$2)*$AC96+INDEX(装备数值!$I$13:$M$116,新怪物属性!$V96*8+7,DI$2)*$AD96+INDEX(装备数值!$I$13:$M$116,新怪物属性!$W96*8+8,DI$2)*$AE96</f>
        <v>1584000</v>
      </c>
      <c r="DJ96" s="14">
        <f>INDEX(装备数值!$I$13:$M$116,新怪物属性!$P96*8+1,DJ$2)*$X96+INDEX(装备数值!$I$13:$M$116,新怪物属性!$Q96*8+2,DJ$2)*$Y96+INDEX(装备数值!$I$13:$M$116,新怪物属性!$S96*8+3,DJ$2)*$Z96+INDEX(装备数值!$I$13:$M$116,新怪物属性!$R96*8+4,DJ$2)*$AA96+INDEX(装备数值!$I$13:$M$116,新怪物属性!$T96*8+5,DJ$2)*$AB96+INDEX(装备数值!$I$13:$M$116,新怪物属性!$U96*8+6,DJ$2)*$AC96+INDEX(装备数值!$I$13:$M$116,新怪物属性!$V96*8+7,DJ$2)*$AD96+INDEX(装备数值!$I$13:$M$116,新怪物属性!$W96*8+8,DJ$2)*$AE96</f>
        <v>105600</v>
      </c>
      <c r="DK96" s="14">
        <f>INDEX(装备数值!$I$13:$M$116,新怪物属性!$P96*8+1,DK$2)*$X96+INDEX(装备数值!$I$13:$M$116,新怪物属性!$Q96*8+2,DK$2)*$Y96+INDEX(装备数值!$I$13:$M$116,新怪物属性!$S96*8+3,DK$2)*$Z96+INDEX(装备数值!$I$13:$M$116,新怪物属性!$R96*8+4,DK$2)*$AA96+INDEX(装备数值!$I$13:$M$116,新怪物属性!$T96*8+5,DK$2)*$AB96+INDEX(装备数值!$I$13:$M$116,新怪物属性!$U96*8+6,DK$2)*$AC96+INDEX(装备数值!$I$13:$M$116,新怪物属性!$V96*8+7,DK$2)*$AD96+INDEX(装备数值!$I$13:$M$116,新怪物属性!$W96*8+8,DK$2)*$AE96</f>
        <v>2112000</v>
      </c>
      <c r="DL96" s="14">
        <f>INDEX(装备数值!$I$13:$M$116,新怪物属性!$P96*8+1,DL$2)*$X96+INDEX(装备数值!$I$13:$M$116,新怪物属性!$Q96*8+2,DL$2)*$Y96+INDEX(装备数值!$I$13:$M$116,新怪物属性!$S96*8+3,DL$2)*$Z96+INDEX(装备数值!$I$13:$M$116,新怪物属性!$R96*8+4,DL$2)*$AA96+INDEX(装备数值!$I$13:$M$116,新怪物属性!$T96*8+5,DL$2)*$AB96+INDEX(装备数值!$I$13:$M$116,新怪物属性!$U96*8+6,DL$2)*$AC96+INDEX(装备数值!$I$13:$M$116,新怪物属性!$V96*8+7,DL$2)*$AD96+INDEX(装备数值!$I$13:$M$116,新怪物属性!$W96*8+8,DL$2)*$AE96</f>
        <v>41580</v>
      </c>
      <c r="DO96" s="14">
        <f>INDEX(装备数值!$X$13:$AH$116,$P96*8+1,DO$2)*$AF96+INDEX(装备数值!$X$13:$AH$116,$Q96*8+2,DO$2)*$AG96+INDEX(装备数值!$X$13:$AH$116,$S96*8+3,DO$2)*$AH96+INDEX(装备数值!$X$13:$AH$116,$R96*8+4,DO$2)*$AI96+INDEX(装备数值!$X$13:$AH$116,$T96*8+5,DO$2)*$AJ96+INDEX(装备数值!$X$13:$AH$116,$U96*8+6,DO$2)*$AK96+INDEX(装备数值!$X$13:$AH$116,$V96*8+7,DO$2)*$AL96+INDEX(装备数值!$X$13:$AH$116,$W96*8+8,DO$2)*$AM96</f>
        <v>57600</v>
      </c>
      <c r="DP96" s="14">
        <f>INDEX(装备数值!$X$13:$AH$116,$P96*8+1,DP$2)*$AF96+INDEX(装备数值!$X$13:$AH$116,$Q96*8+2,DP$2)*$AG96+INDEX(装备数值!$X$13:$AH$116,$S96*8+3,DP$2)*$AH96+INDEX(装备数值!$X$13:$AH$116,$R96*8+4,DP$2)*$AI96+INDEX(装备数值!$X$13:$AH$116,$T96*8+5,DP$2)*$AJ96+INDEX(装备数值!$X$13:$AH$116,$U96*8+6,DP$2)*$AK96+INDEX(装备数值!$X$13:$AH$116,$V96*8+7,DP$2)*$AL96+INDEX(装备数值!$X$13:$AH$116,$W96*8+8,DP$2)*$AM96</f>
        <v>429000</v>
      </c>
      <c r="DQ96" s="14">
        <f>INDEX(装备数值!$X$13:$AH$116,$P96*8+1,DQ$2)*$AF96+INDEX(装备数值!$X$13:$AH$116,$Q96*8+2,DQ$2)*$AG96+INDEX(装备数值!$X$13:$AH$116,$S96*8+3,DQ$2)*$AH96+INDEX(装备数值!$X$13:$AH$116,$R96*8+4,DQ$2)*$AI96+INDEX(装备数值!$X$13:$AH$116,$T96*8+5,DQ$2)*$AJ96+INDEX(装备数值!$X$13:$AH$116,$U96*8+6,DQ$2)*$AK96+INDEX(装备数值!$X$13:$AH$116,$V96*8+7,DQ$2)*$AL96+INDEX(装备数值!$X$13:$AH$116,$W96*8+8,DQ$2)*$AM96</f>
        <v>28400</v>
      </c>
      <c r="DR96" s="14">
        <f>INDEX(装备数值!$X$13:$AH$116,$P96*8+1,DR$2)*$AF96+INDEX(装备数值!$X$13:$AH$116,$Q96*8+2,DR$2)*$AG96+INDEX(装备数值!$X$13:$AH$116,$S96*8+3,DR$2)*$AH96+INDEX(装备数值!$X$13:$AH$116,$R96*8+4,DR$2)*$AI96+INDEX(装备数值!$X$13:$AH$116,$T96*8+5,DR$2)*$AJ96+INDEX(装备数值!$X$13:$AH$116,$U96*8+6,DR$2)*$AK96+INDEX(装备数值!$X$13:$AH$116,$V96*8+7,DR$2)*$AL96+INDEX(装备数值!$X$13:$AH$116,$W96*8+8,DR$2)*$AM96</f>
        <v>588000</v>
      </c>
      <c r="DS96" s="14">
        <f>INDEX(装备数值!$X$13:$AH$116,$P96*8+1,DS$2)*$AF96+INDEX(装备数值!$X$13:$AH$116,$Q96*8+2,DS$2)*$AG96+INDEX(装备数值!$X$13:$AH$116,$S96*8+3,DS$2)*$AH96+INDEX(装备数值!$X$13:$AH$116,$R96*8+4,DS$2)*$AI96+INDEX(装备数值!$X$13:$AH$116,$T96*8+5,DS$2)*$AJ96+INDEX(装备数值!$X$13:$AH$116,$U96*8+6,DS$2)*$AK96+INDEX(装备数值!$X$13:$AH$116,$V96*8+7,DS$2)*$AL96+INDEX(装备数值!$X$13:$AH$116,$W96*8+8,DS$2)*$AM96</f>
        <v>11360</v>
      </c>
      <c r="DT96" s="14">
        <f>INDEX(装备数值!$X$13:$AH$116,$P96*8+1,DT$2)*$AF96+INDEX(装备数值!$X$13:$AH$116,$Q96*8+2,DT$2)*$AG96+INDEX(装备数值!$X$13:$AH$116,$S96*8+3,DT$2)*$AH96+INDEX(装备数值!$X$13:$AH$116,$R96*8+4,DT$2)*$AI96+INDEX(装备数值!$X$13:$AH$116,$T96*8+5,DT$2)*$AJ96+INDEX(装备数值!$X$13:$AH$116,$U96*8+6,DT$2)*$AK96+INDEX(装备数值!$X$13:$AH$116,$V96*8+7,DT$2)*$AL96+INDEX(装备数值!$X$13:$AH$116,$W96*8+8,DT$2)*$AM96</f>
        <v>43400</v>
      </c>
      <c r="DU96" s="14">
        <f>INDEX(装备数值!$X$13:$AH$116,$P96*8+1,DU$2)*$AF96+INDEX(装备数值!$X$13:$AH$116,$Q96*8+2,DU$2)*$AG96+INDEX(装备数值!$X$13:$AH$116,$S96*8+3,DU$2)*$AH96+INDEX(装备数值!$X$13:$AH$116,$R96*8+4,DU$2)*$AI96+INDEX(装备数值!$X$13:$AH$116,$T96*8+5,DU$2)*$AJ96+INDEX(装备数值!$X$13:$AH$116,$U96*8+6,DU$2)*$AK96+INDEX(装备数值!$X$13:$AH$116,$V96*8+7,DU$2)*$AL96+INDEX(装备数值!$X$13:$AH$116,$W96*8+8,DU$2)*$AM96</f>
        <v>42600</v>
      </c>
      <c r="DV96" s="14">
        <f>INDEX(装备数值!$X$13:$AH$116,$P96*8+1,DV$2)*$AF96+INDEX(装备数值!$X$13:$AH$116,$Q96*8+2,DV$2)*$AG96+INDEX(装备数值!$X$13:$AH$116,$S96*8+3,DV$2)*$AH96+INDEX(装备数值!$X$13:$AH$116,$R96*8+4,DV$2)*$AI96+INDEX(装备数值!$X$13:$AH$116,$T96*8+5,DV$2)*$AJ96+INDEX(装备数值!$X$13:$AH$116,$U96*8+6,DV$2)*$AK96+INDEX(装备数值!$X$13:$AH$116,$V96*8+7,DV$2)*$AL96+INDEX(装备数值!$X$13:$AH$116,$W96*8+8,DV$2)*$AM96</f>
        <v>43400</v>
      </c>
      <c r="DW96" s="14">
        <f>INDEX(装备数值!$X$13:$AH$116,$P96*8+1,DW$2)*$AF96+INDEX(装备数值!$X$13:$AH$116,$Q96*8+2,DW$2)*$AG96+INDEX(装备数值!$X$13:$AH$116,$S96*8+3,DW$2)*$AH96+INDEX(装备数值!$X$13:$AH$116,$R96*8+4,DW$2)*$AI96+INDEX(装备数值!$X$13:$AH$116,$T96*8+5,DW$2)*$AJ96+INDEX(装备数值!$X$13:$AH$116,$U96*8+6,DW$2)*$AK96+INDEX(装备数值!$X$13:$AH$116,$V96*8+7,DW$2)*$AL96+INDEX(装备数值!$X$13:$AH$116,$W96*8+8,DW$2)*$AM96</f>
        <v>42600</v>
      </c>
      <c r="DX96" s="14">
        <f>INDEX(装备数值!$X$13:$AH$116,$P96*8+1,DX$2)*$AF96+INDEX(装备数值!$X$13:$AH$116,$Q96*8+2,DX$2)*$AG96+INDEX(装备数值!$X$13:$AH$116,$S96*8+3,DX$2)*$AH96+INDEX(装备数值!$X$13:$AH$116,$R96*8+4,DX$2)*$AI96+INDEX(装备数值!$X$13:$AH$116,$T96*8+5,DX$2)*$AJ96+INDEX(装备数值!$X$13:$AH$116,$U96*8+6,DX$2)*$AK96+INDEX(装备数值!$X$13:$AH$116,$V96*8+7,DX$2)*$AL96+INDEX(装备数值!$X$13:$AH$116,$W96*8+8,DX$2)*$AM96</f>
        <v>144</v>
      </c>
      <c r="DY96" s="14">
        <f>INDEX(装备数值!$X$13:$AH$116,$P96*8+1,DY$2)*$AF96+INDEX(装备数值!$X$13:$AH$116,$Q96*8+2,DY$2)*$AG96+INDEX(装备数值!$X$13:$AH$116,$S96*8+3,DY$2)*$AH96+INDEX(装备数值!$X$13:$AH$116,$R96*8+4,DY$2)*$AI96+INDEX(装备数值!$X$13:$AH$116,$T96*8+5,DY$2)*$AJ96+INDEX(装备数值!$X$13:$AH$116,$U96*8+6,DY$2)*$AK96+INDEX(装备数值!$X$13:$AH$116,$V96*8+7,DY$2)*$AL96+INDEX(装备数值!$X$13:$AH$116,$W96*8+8,DY$2)*$AM96</f>
        <v>144</v>
      </c>
      <c r="EA96" s="14">
        <f>INDEX(装备数值!$AN$17:$AN$117,MATCH(MIN($X96:$AE96),装备数值!$AO$17:$AO$117,1))</f>
        <v>66</v>
      </c>
      <c r="EB96" s="14">
        <f>IF(COUNTIF($P96:$W96,"&gt;"&amp;0)=8,INDEX(装备数值!AR$17:AR$117,$EA96+1),0)</f>
        <v>32868</v>
      </c>
      <c r="EC96" s="14">
        <f>IF(COUNTIF($P96:$W96,"&gt;"&amp;0)=8,INDEX(装备数值!AS$17:AS$117,$EA96+1),0)</f>
        <v>247500</v>
      </c>
      <c r="ED96" s="14">
        <f>IF(COUNTIF($P96:$W96,"&gt;"&amp;0)=8,INDEX(装备数值!AT$17:AT$117,$EA96+1),0)</f>
        <v>16368</v>
      </c>
      <c r="EE96" s="14">
        <f>IF(COUNTIF($P96:$W96,"&gt;"&amp;0)=8,INDEX(装备数值!AU$17:AU$117,$EA96+1),0)</f>
        <v>330000</v>
      </c>
      <c r="EF96" s="14">
        <f>IF(COUNTIF($P96:$W96,"&gt;"&amp;0)=8,INDEX(装备数值!AV$17:AV$117,$EA96+1),0)</f>
        <v>6600</v>
      </c>
      <c r="EH96" s="14">
        <f>INDEX(装备数值!$AY$17:$AY$77,MATCH(新怪物属性!AF96,装备数值!$AZ$17:$AZ$77,1))</f>
        <v>37</v>
      </c>
      <c r="EI96" s="26">
        <f>INDEX(装备数值!BA$17:BA$77,新怪物属性!EH96+1)</f>
        <v>0.69499999999999995</v>
      </c>
      <c r="EJ96" s="26">
        <f>INDEX(装备数值!BA$17:BA$77,新怪物属性!EH96+1)</f>
        <v>0.69499999999999995</v>
      </c>
      <c r="EL96" s="14">
        <f t="shared" si="144"/>
        <v>31</v>
      </c>
      <c r="EM96" s="14">
        <f>VLOOKUP(EL96,军阶与晶片数值!$W$6:$X$27,2)</f>
        <v>7</v>
      </c>
      <c r="EN96" s="14">
        <f>INDEX(军阶与晶片数值!Y$6:Y$27,$EM96+1)</f>
        <v>600</v>
      </c>
      <c r="EO96" s="14">
        <f>INDEX(军阶与晶片数值!Z$6:Z$27,$EM96+1)</f>
        <v>600</v>
      </c>
      <c r="EP96" s="14">
        <f>INDEX(军阶与晶片数值!AA$6:AA$27,$EM96+1)</f>
        <v>600</v>
      </c>
      <c r="EQ96" s="14">
        <f>INDEX(军阶与晶片数值!AB$6:AB$27,$EM96+1)</f>
        <v>600</v>
      </c>
      <c r="ER96" s="29">
        <f>INDEX(军阶与晶片数值!AC$6:AC$27,$EM96+1)</f>
        <v>40</v>
      </c>
      <c r="ES96" s="29">
        <f>INDEX(军阶与晶片数值!AD$6:AD$27,$EM96+1)</f>
        <v>20</v>
      </c>
      <c r="EU96" s="26">
        <f>INDEX(军阶与晶片数值!I$6:I$16,AN96+1)</f>
        <v>0.2</v>
      </c>
      <c r="EV96" s="26">
        <f>INDEX(军阶与晶片数值!M$6:M$16,AO96+1)</f>
        <v>0.2</v>
      </c>
      <c r="EW96" s="26">
        <f>INDEX(军阶与晶片数值!J$6:J$16,AP96+1)</f>
        <v>0.2</v>
      </c>
      <c r="EX96" s="26">
        <f>INDEX(军阶与晶片数值!K$6:K$16,AQ96+1)</f>
        <v>0.4</v>
      </c>
      <c r="EY96" s="26">
        <f>INDEX(军阶与晶片数值!L$6:L$16,AR96+1)</f>
        <v>0.4</v>
      </c>
      <c r="EZ96" s="28">
        <f>INDEX(军阶与晶片数值!N$6:N$16,AS96+1)</f>
        <v>0</v>
      </c>
      <c r="FA96" s="28">
        <f>INDEX(军阶与晶片数值!O$6:O$16,AT96+1)</f>
        <v>0</v>
      </c>
      <c r="FB96" s="28">
        <f>INDEX(军阶与晶片数值!P$6:P$16,AU96+1)</f>
        <v>0</v>
      </c>
      <c r="FC96" s="28">
        <f>INDEX(军阶与晶片数值!Q$6:Q$16,AV96+1)</f>
        <v>0</v>
      </c>
      <c r="FD96" s="26">
        <f>INDEX(军阶与晶片数值!R$6:R$16,AW96+1)</f>
        <v>0.13</v>
      </c>
      <c r="FE96" s="26">
        <f>INDEX(军阶与晶片数值!S$6:S$16,AX96+1)</f>
        <v>0.13</v>
      </c>
      <c r="FF96" s="26">
        <f>INDEX(军阶与晶片数值!T$6:T$16,AY96+1)</f>
        <v>0</v>
      </c>
      <c r="FG96" s="26">
        <f>INDEX(军阶与晶片数值!U$6:U$16,AZ96+1)</f>
        <v>0</v>
      </c>
      <c r="FI96" s="26">
        <f>INDEX(军阶与晶片数值!$C$6:$C$36,新怪物属性!$BA96+1)</f>
        <v>1.05</v>
      </c>
      <c r="FJ96" s="26">
        <f>INDEX(军阶与晶片数值!$C$6:$C$36,新怪物属性!$BA96+1)</f>
        <v>1.05</v>
      </c>
      <c r="FK96" s="26">
        <f>INDEX(军阶与晶片数值!$C$6:$C$36,新怪物属性!$BA96+1)</f>
        <v>1.05</v>
      </c>
      <c r="FL96" s="26">
        <f>INDEX(军阶与晶片数值!$C$6:$C$36,新怪物属性!$BA96+1)</f>
        <v>1.05</v>
      </c>
      <c r="FM96" s="26">
        <f>INDEX(军阶与晶片数值!$C$6:$C$36,新怪物属性!$BA96+1)</f>
        <v>1.05</v>
      </c>
      <c r="FO96" s="14">
        <f>INDEX(战舰突破!$H$6:$H$18,新怪物属性!$J96+1)+INDEX(战舰突破!$H$23:$H$35,新怪物属性!$K96+1)+INDEX(战舰突破!$H$40:$H$52,新怪物属性!$L96+1)</f>
        <v>200</v>
      </c>
      <c r="FP96" s="14">
        <f>INDEX(战舰突破!$I$6:$I$18,新怪物属性!$J96+1)+INDEX(战舰突破!$I$23:$I$35,新怪物属性!$K96+1)+INDEX(战舰突破!$I$40:$I$52,新怪物属性!$L96+1)</f>
        <v>200</v>
      </c>
      <c r="FQ96" s="14">
        <f>INDEX(战舰突破!$J$6:$J$18,新怪物属性!$J96+1)+INDEX(战舰突破!$J$23:$J$35,新怪物属性!$K96+1)+INDEX(战舰突破!$J$40:$J$52,新怪物属性!$L96+1)</f>
        <v>0</v>
      </c>
      <c r="FR96" s="14">
        <f>INDEX(战舰突破!$K$6:$K$18,新怪物属性!$J96+1)+INDEX(战舰突破!$K$23:$K$35,新怪物属性!$K96+1)+INDEX(战舰突破!$K$40:$K$52,新怪物属性!$L96+1)</f>
        <v>0</v>
      </c>
      <c r="FS96" s="14">
        <f>INDEX(战舰突破!$L$6:$L$18,新怪物属性!$J96+1)+INDEX(战舰突破!$L$23:$L$35,新怪物属性!$K96+1)+INDEX(战舰突破!$L$40:$L$52,新怪物属性!$L96+1)</f>
        <v>200</v>
      </c>
      <c r="FT96" s="18">
        <f>INDEX(战舰突破!$N$6:$N$18,新怪物属性!$J96+1)+INDEX(战舰突破!$N$23:$N$35,新怪物属性!$K96+1)+INDEX(战舰突破!$N$40:$N$52,新怪物属性!$L96+1)</f>
        <v>0.75</v>
      </c>
      <c r="FU96" s="18">
        <f>INDEX(战舰突破!$O$6:$O$18,新怪物属性!$J96+1)+INDEX(战舰突破!$O$23:$O$35,新怪物属性!$K96+1)+INDEX(战舰突破!$O$40:$O$52,新怪物属性!$L96+1)</f>
        <v>1.4</v>
      </c>
      <c r="FV96" s="18">
        <f>INDEX(战舰突破!$P$6:$P$18,新怪物属性!$J96+1)+INDEX(战舰突破!$P$23:$P$35,新怪物属性!$K96+1)+INDEX(战舰突破!$P$40:$P$52,新怪物属性!$L96+1)</f>
        <v>0.5</v>
      </c>
      <c r="FW96" s="18">
        <f>INDEX(战舰突破!$Q$6:$Q$18,新怪物属性!$J96+1)+INDEX(战舰突破!$Q$23:$Q$35,新怪物属性!$K96+1)+INDEX(战舰突破!$Q$40:$Q$52,新怪物属性!$L96+1)</f>
        <v>0.3</v>
      </c>
      <c r="FX96" s="18">
        <f>INDEX(战舰突破!$R$6:$R$18,新怪物属性!$J96+1)+INDEX(战舰突破!$R$23:$R$35,新怪物属性!$K96+1)+INDEX(战舰突破!$R$40:$R$52,新怪物属性!$L96+1)</f>
        <v>0.25</v>
      </c>
      <c r="FY96" s="18">
        <f>INDEX(战舰突破!$M$6:$M$18,新怪物属性!$J96+1)+INDEX(战舰突破!$M$23:$M$35,新怪物属性!$K96+1)+INDEX(战舰突破!$M$40:$M$52,新怪物属性!$L96+1)</f>
        <v>0.2</v>
      </c>
      <c r="FZ96" s="22">
        <f>INDEX(战舰突破!$W$6:$W$18,新怪物属性!$J96+1)+INDEX(战舰突破!$W$23:$W$35,新怪物属性!$K96+1)+INDEX(战舰突破!$W$40:$W$52,新怪物属性!$L96+1)</f>
        <v>0.5</v>
      </c>
      <c r="GC96" s="14">
        <f>INDEX(战舰突破!$S$6:$S$18,新怪物属性!$J96+1)</f>
        <v>0</v>
      </c>
      <c r="GD96" s="14">
        <f>INDEX(战舰突破!$T$6:$T$18,新怪物属性!$J96+1)</f>
        <v>1.1000000000000001</v>
      </c>
      <c r="GE96" s="14">
        <f>INDEX(战舰突破!$U$6:$U$18,新怪物属性!$J96+1)</f>
        <v>0.1</v>
      </c>
      <c r="GF96" s="14">
        <f>INDEX(战舰突破!$V$6:$V$18,新怪物属性!$J96+1)</f>
        <v>2</v>
      </c>
      <c r="GG96" s="14">
        <f>INDEX(战舰突破!$X$6:$X$18,新怪物属性!$J96+1)</f>
        <v>12</v>
      </c>
      <c r="GI96" s="14">
        <f>INDEX(战舰突破!$S$23:$S$35,新怪物属性!$J96+1)</f>
        <v>1</v>
      </c>
      <c r="GJ96" s="14">
        <f>INDEX(战舰突破!$T$23:$T$35,新怪物属性!$J96+1)</f>
        <v>0.55000000000000004</v>
      </c>
      <c r="GK96" s="14">
        <f>INDEX(战舰突破!$U$23:$U$35,新怪物属性!$J96+1)</f>
        <v>0.1</v>
      </c>
      <c r="GL96" s="14">
        <f>INDEX(战舰突破!$V$23:$V$35,新怪物属性!$J96+1)</f>
        <v>2</v>
      </c>
      <c r="GM96" s="14">
        <f>INDEX(战舰突破!$X$23:$X$35,新怪物属性!$J96+1)</f>
        <v>180</v>
      </c>
      <c r="GO96" s="14">
        <f>INDEX(战舰突破!$S$40:$S$52,新怪物属性!$J96+1)</f>
        <v>1</v>
      </c>
      <c r="GP96" s="14">
        <f>INDEX(战舰突破!$T$40:$T$52,新怪物属性!$J96+1)</f>
        <v>0.25</v>
      </c>
      <c r="GQ96" s="14">
        <f>INDEX(战舰突破!$U$40:$U$52,新怪物属性!$J96+1)</f>
        <v>0.2</v>
      </c>
      <c r="GR96" s="14">
        <f>INDEX(战舰突破!$V$40:$V$52,新怪物属性!$J96+1)</f>
        <v>2</v>
      </c>
      <c r="GS96" s="14">
        <f>INDEX(战舰突破!$X$40:$X$52,新怪物属性!$J96+1)</f>
        <v>300</v>
      </c>
      <c r="GV96" s="14">
        <v>3</v>
      </c>
      <c r="GW96" s="14">
        <v>41</v>
      </c>
      <c r="GX96" s="14">
        <v>1</v>
      </c>
      <c r="GY96" s="14">
        <v>39</v>
      </c>
      <c r="GZ96" s="14">
        <v>3</v>
      </c>
      <c r="HA96" s="14">
        <v>36</v>
      </c>
      <c r="HB96" s="14">
        <v>1</v>
      </c>
      <c r="HC96" s="14">
        <v>34</v>
      </c>
      <c r="HD96" s="14">
        <v>1</v>
      </c>
      <c r="HE96" s="14">
        <v>18</v>
      </c>
      <c r="HF96" s="14">
        <v>1</v>
      </c>
      <c r="HG96" s="14">
        <v>22</v>
      </c>
      <c r="HH96" s="14">
        <v>0</v>
      </c>
      <c r="HI96" s="14">
        <v>27</v>
      </c>
      <c r="HJ96" s="14">
        <v>1</v>
      </c>
      <c r="HK96" s="14">
        <v>17</v>
      </c>
      <c r="HL96" s="14">
        <v>0</v>
      </c>
      <c r="HM96" s="14">
        <v>0</v>
      </c>
      <c r="HN96" s="14">
        <v>0</v>
      </c>
      <c r="HO96" s="14">
        <v>0</v>
      </c>
      <c r="HP96" s="14">
        <v>0</v>
      </c>
      <c r="HQ96" s="14">
        <v>0</v>
      </c>
      <c r="HR96" s="14">
        <v>0</v>
      </c>
      <c r="HS96" s="14">
        <v>0</v>
      </c>
      <c r="HT96" s="14">
        <v>0</v>
      </c>
      <c r="HU96" s="14">
        <v>0</v>
      </c>
      <c r="HX96" s="14">
        <v>7</v>
      </c>
      <c r="HY96" s="14">
        <v>6</v>
      </c>
      <c r="IB96" s="14">
        <f>IF($GV96=0,0,INDEX(战宠!P$15:P$27,新怪物属性!$GV$3)*(INDEX(战宠!$U$7:$Y$10,1,新怪物属性!$GV96)))*(新怪物属性!$GW96+4)
+IF($GX96=0,0,INDEX(战宠!P$15:P$27,新怪物属性!$GX$3)*(INDEX(战宠!$U$7:$Y$10,1,新怪物属性!$GX96)))*(新怪物属性!$GY96+4)
+IF($GZ96=0,0,INDEX(战宠!P$15:P$27,新怪物属性!$GZ$3)*(INDEX(战宠!$U$7:$Y$10,1,新怪物属性!$GZ96)))*(新怪物属性!$HA96+4)
+IF($HB96=0,0,INDEX(战宠!P$15:P$27,新怪物属性!$HB$3)*(INDEX(战宠!$U$7:$Y$10,1,新怪物属性!$HB96)))*(新怪物属性!$HC96+4)
+IF($HD96=0,0,INDEX(战宠!P$15:P$27,新怪物属性!$HD$3)*(INDEX(战宠!$U$7:$Y$10,1,新怪物属性!$HD96)))*(新怪物属性!$HE96+4)
+IF($HF96=0,0,INDEX(战宠!P$15:P$27,新怪物属性!$HF$3)*(INDEX(战宠!$U$7:$Y$10,1,新怪物属性!$HF96)))*(新怪物属性!$HG96+4)
+IF($HH96=0,0,INDEX(战宠!P$15:P$27,新怪物属性!$HH$3)*(INDEX(战宠!$U$7:$Y$10,1,新怪物属性!$HH96)))*(新怪物属性!$HI96+4)
+IF($HJ96=0,0,INDEX(战宠!P$15:P$27,新怪物属性!$HJ$3)*(INDEX(战宠!$U$7:$Y$10,1,新怪物属性!$HJ96)))*(新怪物属性!$HK96+4)
+IF($HL96=0,0,INDEX(战宠!P$15:P$27,新怪物属性!$HL$3)*(INDEX(战宠!$U$7:$Y$10,1,新怪物属性!$HL96)))*(新怪物属性!$HM96+4)
+IF($HN96=0,0,INDEX(战宠!P$15:P$27,新怪物属性!$HN$3)*(INDEX(战宠!$U$7:$Y$10,1,新怪物属性!$HN96)))*(新怪物属性!$HO96+4)
+IF($HP96=0,0,INDEX(战宠!P$15:P$27,新怪物属性!$HP$3)*(INDEX(战宠!$U$7:$Y$10,1,新怪物属性!$HP96)))*(新怪物属性!$HQ96+4)
+IF($HR96=0,0,INDEX(战宠!P$15:P$27,新怪物属性!$HR$3)*(INDEX(战宠!$U$7:$Y$10,1,新怪物属性!$HR96)))*(新怪物属性!$HS96+4)
+IF($HT96=0,0,INDEX(战宠!P$15:P$27,新怪物属性!$HT$3)*(INDEX(战宠!$U$7:$Y$10,1,新怪物属性!$HT96)))*(新怪物属性!$HU96+4)</f>
        <v>285800</v>
      </c>
      <c r="IC96" s="14">
        <f>IF($GV96=0,0,INDEX(战宠!Q$15:Q$27,新怪物属性!$GV$3)*(INDEX(战宠!$U$7:$Y$10,1,新怪物属性!$GV96)))*(新怪物属性!$GW96+4)
+IF($GX96=0,0,INDEX(战宠!Q$15:Q$27,新怪物属性!$GX$3)*(INDEX(战宠!$U$7:$Y$10,1,新怪物属性!$GX96)))*(新怪物属性!$GY96+4)
+IF($GZ96=0,0,INDEX(战宠!Q$15:Q$27,新怪物属性!$GZ$3)*(INDEX(战宠!$U$7:$Y$10,1,新怪物属性!$GZ96)))*(新怪物属性!$HA96+4)
+IF($HB96=0,0,INDEX(战宠!Q$15:Q$27,新怪物属性!$HB$3)*(INDEX(战宠!$U$7:$Y$10,1,新怪物属性!$HB96)))*(新怪物属性!$HC96+4)
+IF($HD96=0,0,INDEX(战宠!Q$15:Q$27,新怪物属性!$HD$3)*(INDEX(战宠!$U$7:$Y$10,1,新怪物属性!$HD96)))*(新怪物属性!$HE96+4)
+IF($HF96=0,0,INDEX(战宠!Q$15:Q$27,新怪物属性!$HF$3)*(INDEX(战宠!$U$7:$Y$10,1,新怪物属性!$HF96)))*(新怪物属性!$HG96+4)
+IF($HH96=0,0,INDEX(战宠!Q$15:Q$27,新怪物属性!$HH$3)*(INDEX(战宠!$U$7:$Y$10,1,新怪物属性!$HH96)))*(新怪物属性!$HI96+4)
+IF($HJ96=0,0,INDEX(战宠!Q$15:Q$27,新怪物属性!$HJ$3)*(INDEX(战宠!$U$7:$Y$10,1,新怪物属性!$HJ96)))*(新怪物属性!$HK96+4)
+IF($HL96=0,0,INDEX(战宠!Q$15:Q$27,新怪物属性!$HL$3)*(INDEX(战宠!$U$7:$Y$10,1,新怪物属性!$HL96)))*(新怪物属性!$HM96+4)
+IF($HN96=0,0,INDEX(战宠!Q$15:Q$27,新怪物属性!$HN$3)*(INDEX(战宠!$U$7:$Y$10,1,新怪物属性!$HN96)))*(新怪物属性!$HO96+4)
+IF($HP96=0,0,INDEX(战宠!Q$15:Q$27,新怪物属性!$HP$3)*(INDEX(战宠!$U$7:$Y$10,1,新怪物属性!$HP96)))*(新怪物属性!$HQ96+4)
+IF($HR96=0,0,INDEX(战宠!Q$15:Q$27,新怪物属性!$HR$3)*(INDEX(战宠!$U$7:$Y$10,1,新怪物属性!$HR96)))*(新怪物属性!$HS96+4)
+IF($HT96=0,0,INDEX(战宠!Q$15:Q$27,新怪物属性!$HT$3)*(INDEX(战宠!$U$7:$Y$10,1,新怪物属性!$HT96)))*(新怪物属性!$HU96+4)</f>
        <v>1908000</v>
      </c>
      <c r="ID96" s="14">
        <f>IF($GV96=0,0,INDEX(战宠!R$15:R$27,新怪物属性!$GV$3)*(INDEX(战宠!$U$7:$Y$10,1,新怪物属性!$GV96)))*(新怪物属性!$GW96+4)
+IF($GX96=0,0,INDEX(战宠!R$15:R$27,新怪物属性!$GX$3)*(INDEX(战宠!$U$7:$Y$10,1,新怪物属性!$GX96)))*(新怪物属性!$GY96+4)
+IF($GZ96=0,0,INDEX(战宠!R$15:R$27,新怪物属性!$GZ$3)*(INDEX(战宠!$U$7:$Y$10,1,新怪物属性!$GZ96)))*(新怪物属性!$HA96+4)
+IF($HB96=0,0,INDEX(战宠!R$15:R$27,新怪物属性!$HB$3)*(INDEX(战宠!$U$7:$Y$10,1,新怪物属性!$HB96)))*(新怪物属性!$HC96+4)
+IF($HD96=0,0,INDEX(战宠!R$15:R$27,新怪物属性!$HD$3)*(INDEX(战宠!$U$7:$Y$10,1,新怪物属性!$HD96)))*(新怪物属性!$HE96+4)
+IF($HF96=0,0,INDEX(战宠!R$15:R$27,新怪物属性!$HF$3)*(INDEX(战宠!$U$7:$Y$10,1,新怪物属性!$HF96)))*(新怪物属性!$HG96+4)
+IF($HH96=0,0,INDEX(战宠!R$15:R$27,新怪物属性!$HH$3)*(INDEX(战宠!$U$7:$Y$10,1,新怪物属性!$HH96)))*(新怪物属性!$HI96+4)
+IF($HJ96=0,0,INDEX(战宠!R$15:R$27,新怪物属性!$HJ$3)*(INDEX(战宠!$U$7:$Y$10,1,新怪物属性!$HJ96)))*(新怪物属性!$HK96+4)
+IF($HL96=0,0,INDEX(战宠!R$15:R$27,新怪物属性!$HL$3)*(INDEX(战宠!$U$7:$Y$10,1,新怪物属性!$HL96)))*(新怪物属性!$HM96+4)
+IF($HN96=0,0,INDEX(战宠!R$15:R$27,新怪物属性!$HN$3)*(INDEX(战宠!$U$7:$Y$10,1,新怪物属性!$HN96)))*(新怪物属性!$HO96+4)
+IF($HP96=0,0,INDEX(战宠!R$15:R$27,新怪物属性!$HP$3)*(INDEX(战宠!$U$7:$Y$10,1,新怪物属性!$HP96)))*(新怪物属性!$HQ96+4)
+IF($HR96=0,0,INDEX(战宠!R$15:R$27,新怪物属性!$HR$3)*(INDEX(战宠!$U$7:$Y$10,1,新怪物属性!$HR96)))*(新怪物属性!$HS96+4)
+IF($HT96=0,0,INDEX(战宠!R$15:R$27,新怪物属性!$HT$3)*(INDEX(战宠!$U$7:$Y$10,1,新怪物属性!$HT96)))*(新怪物属性!$HU96+4)</f>
        <v>158600</v>
      </c>
      <c r="IE96" s="14">
        <f>IF($GV96=0,0,INDEX(战宠!S$15:S$27,新怪物属性!$GV$3)*(INDEX(战宠!$U$7:$Y$10,1,新怪物属性!$GV96)))*(新怪物属性!$GW96+4)
+IF($GX96=0,0,INDEX(战宠!S$15:S$27,新怪物属性!$GX$3)*(INDEX(战宠!$U$7:$Y$10,1,新怪物属性!$GX96)))*(新怪物属性!$GY96+4)
+IF($GZ96=0,0,INDEX(战宠!S$15:S$27,新怪物属性!$GZ$3)*(INDEX(战宠!$U$7:$Y$10,1,新怪物属性!$GZ96)))*(新怪物属性!$HA96+4)
+IF($HB96=0,0,INDEX(战宠!S$15:S$27,新怪物属性!$HB$3)*(INDEX(战宠!$U$7:$Y$10,1,新怪物属性!$HB96)))*(新怪物属性!$HC96+4)
+IF($HD96=0,0,INDEX(战宠!S$15:S$27,新怪物属性!$HD$3)*(INDEX(战宠!$U$7:$Y$10,1,新怪物属性!$HD96)))*(新怪物属性!$HE96+4)
+IF($HF96=0,0,INDEX(战宠!S$15:S$27,新怪物属性!$HF$3)*(INDEX(战宠!$U$7:$Y$10,1,新怪物属性!$HF96)))*(新怪物属性!$HG96+4)
+IF($HH96=0,0,INDEX(战宠!S$15:S$27,新怪物属性!$HH$3)*(INDEX(战宠!$U$7:$Y$10,1,新怪物属性!$HH96)))*(新怪物属性!$HI96+4)
+IF($HJ96=0,0,INDEX(战宠!S$15:S$27,新怪物属性!$HJ$3)*(INDEX(战宠!$U$7:$Y$10,1,新怪物属性!$HJ96)))*(新怪物属性!$HK96+4)
+IF($HL96=0,0,INDEX(战宠!S$15:S$27,新怪物属性!$HL$3)*(INDEX(战宠!$U$7:$Y$10,1,新怪物属性!$HL96)))*(新怪物属性!$HM96+4)
+IF($HN96=0,0,INDEX(战宠!S$15:S$27,新怪物属性!$HN$3)*(INDEX(战宠!$U$7:$Y$10,1,新怪物属性!$HN96)))*(新怪物属性!$HO96+4)
+IF($HP96=0,0,INDEX(战宠!S$15:S$27,新怪物属性!$HP$3)*(INDEX(战宠!$U$7:$Y$10,1,新怪物属性!$HP96)))*(新怪物属性!$HQ96+4)
+IF($HR96=0,0,INDEX(战宠!S$15:S$27,新怪物属性!$HR$3)*(INDEX(战宠!$U$7:$Y$10,1,新怪物属性!$HR96)))*(新怪物属性!$HS96+4)
+IF($HT96=0,0,INDEX(战宠!S$15:S$27,新怪物属性!$HT$3)*(INDEX(战宠!$U$7:$Y$10,1,新怪物属性!$HT96)))*(新怪物属性!$HU96+4)</f>
        <v>3986000</v>
      </c>
      <c r="IF96" s="14">
        <f>IF($GV96=0,0,INDEX(战宠!T$15:T$27,新怪物属性!$GV$3)*(INDEX(战宠!$U$7:$Y$10,1,新怪物属性!$GV96)))*(新怪物属性!$GW96+4)
+IF($GX96=0,0,INDEX(战宠!T$15:T$27,新怪物属性!$GX$3)*(INDEX(战宠!$U$7:$Y$10,1,新怪物属性!$GX96)))*(新怪物属性!$GY96+4)
+IF($GZ96=0,0,INDEX(战宠!T$15:T$27,新怪物属性!$GZ$3)*(INDEX(战宠!$U$7:$Y$10,1,新怪物属性!$GZ96)))*(新怪物属性!$HA96+4)
+IF($HB96=0,0,INDEX(战宠!T$15:T$27,新怪物属性!$HB$3)*(INDEX(战宠!$U$7:$Y$10,1,新怪物属性!$HB96)))*(新怪物属性!$HC96+4)
+IF($HD96=0,0,INDEX(战宠!T$15:T$27,新怪物属性!$HD$3)*(INDEX(战宠!$U$7:$Y$10,1,新怪物属性!$HD96)))*(新怪物属性!$HE96+4)
+IF($HF96=0,0,INDEX(战宠!T$15:T$27,新怪物属性!$HF$3)*(INDEX(战宠!$U$7:$Y$10,1,新怪物属性!$HF96)))*(新怪物属性!$HG96+4)
+IF($HH96=0,0,INDEX(战宠!T$15:T$27,新怪物属性!$HH$3)*(INDEX(战宠!$U$7:$Y$10,1,新怪物属性!$HH96)))*(新怪物属性!$HI96+4)
+IF($HJ96=0,0,INDEX(战宠!T$15:T$27,新怪物属性!$HJ$3)*(INDEX(战宠!$U$7:$Y$10,1,新怪物属性!$HJ96)))*(新怪物属性!$HK96+4)
+IF($HL96=0,0,INDEX(战宠!T$15:T$27,新怪物属性!$HL$3)*(INDEX(战宠!$U$7:$Y$10,1,新怪物属性!$HL96)))*(新怪物属性!$HM96+4)
+IF($HN96=0,0,INDEX(战宠!T$15:T$27,新怪物属性!$HN$3)*(INDEX(战宠!$U$7:$Y$10,1,新怪物属性!$HN96)))*(新怪物属性!$HO96+4)
+IF($HP96=0,0,INDEX(战宠!T$15:T$27,新怪物属性!$HP$3)*(INDEX(战宠!$U$7:$Y$10,1,新怪物属性!$HP96)))*(新怪物属性!$HQ96+4)
+IF($HR96=0,0,INDEX(战宠!T$15:T$27,新怪物属性!$HR$3)*(INDEX(战宠!$U$7:$Y$10,1,新怪物属性!$HR96)))*(新怪物属性!$HS96+4)
+IF($HT96=0,0,INDEX(战宠!T$15:T$27,新怪物属性!$HT$3)*(INDEX(战宠!$U$7:$Y$10,1,新怪物属性!$HT96)))*(新怪物属性!$HU96+4)</f>
        <v>79090</v>
      </c>
      <c r="II96" s="14">
        <f>IF(HX96=0,0,INDEX(战宠!$D$15:$D$27,新怪物属性!HX96))</f>
        <v>0.3</v>
      </c>
      <c r="IJ96" s="14">
        <f>IF(HY96=0,0,INDEX(战宠!$D$15:$D$27,新怪物属性!HY96))</f>
        <v>0.2</v>
      </c>
      <c r="IM96" s="14">
        <f t="shared" si="189"/>
        <v>5566984</v>
      </c>
      <c r="IN96" s="14">
        <f t="shared" si="190"/>
        <v>5569275</v>
      </c>
      <c r="IO96" s="14">
        <f t="shared" si="191"/>
        <v>5571729</v>
      </c>
      <c r="IP96" s="14">
        <f t="shared" si="192"/>
        <v>5566984</v>
      </c>
      <c r="IQ96" s="14">
        <f t="shared" si="193"/>
        <v>5566984</v>
      </c>
      <c r="IR96" s="14">
        <f t="shared" si="145"/>
        <v>45964428</v>
      </c>
      <c r="IS96" s="14">
        <f t="shared" si="146"/>
        <v>1649732</v>
      </c>
      <c r="IT96" s="14">
        <f t="shared" si="147"/>
        <v>38401225</v>
      </c>
      <c r="IU96" s="14">
        <f t="shared" si="148"/>
        <v>958293</v>
      </c>
      <c r="IV96" s="28">
        <f t="shared" si="149"/>
        <v>45250</v>
      </c>
      <c r="IW96" s="28">
        <f t="shared" si="150"/>
        <v>44450</v>
      </c>
      <c r="IX96" s="28">
        <f t="shared" si="151"/>
        <v>45250</v>
      </c>
      <c r="IY96" s="28">
        <f t="shared" si="152"/>
        <v>44450</v>
      </c>
      <c r="IZ96" s="28">
        <f t="shared" si="153"/>
        <v>2.2026524999999997</v>
      </c>
      <c r="JA96" s="28">
        <f t="shared" si="154"/>
        <v>2.2026524999999997</v>
      </c>
      <c r="JB96" s="28">
        <f t="shared" si="155"/>
        <v>184</v>
      </c>
      <c r="JC96" s="28">
        <f t="shared" si="156"/>
        <v>164</v>
      </c>
      <c r="JD96" s="14">
        <f t="shared" si="157"/>
        <v>1</v>
      </c>
      <c r="JE96" s="14">
        <f t="shared" si="158"/>
        <v>2</v>
      </c>
      <c r="JF96" s="14">
        <f t="shared" si="159"/>
        <v>2</v>
      </c>
      <c r="JG96" s="18">
        <f t="shared" si="160"/>
        <v>2.3000000000000003</v>
      </c>
      <c r="JH96" s="18">
        <f t="shared" si="161"/>
        <v>1.75</v>
      </c>
      <c r="JI96" s="18">
        <f t="shared" si="162"/>
        <v>1.45</v>
      </c>
      <c r="JJ96" s="29">
        <f t="shared" si="194"/>
        <v>45400</v>
      </c>
      <c r="JK96" s="29">
        <f t="shared" si="194"/>
        <v>45700</v>
      </c>
      <c r="JL96" s="29">
        <f t="shared" si="194"/>
        <v>45700</v>
      </c>
      <c r="JM96" s="26">
        <f t="shared" si="163"/>
        <v>0.1</v>
      </c>
      <c r="JN96" s="26">
        <f t="shared" si="164"/>
        <v>0.1</v>
      </c>
      <c r="JO96" s="26">
        <f t="shared" si="165"/>
        <v>0.2</v>
      </c>
      <c r="JP96" s="14">
        <f t="shared" si="166"/>
        <v>4</v>
      </c>
      <c r="JQ96" s="14">
        <f t="shared" si="167"/>
        <v>4</v>
      </c>
      <c r="JR96" s="14">
        <f t="shared" si="168"/>
        <v>4</v>
      </c>
      <c r="JS96" s="14">
        <f t="shared" si="169"/>
        <v>12</v>
      </c>
      <c r="JT96" s="14">
        <f t="shared" si="170"/>
        <v>180</v>
      </c>
      <c r="JU96" s="14">
        <f t="shared" si="171"/>
        <v>300</v>
      </c>
      <c r="JV96">
        <v>92</v>
      </c>
      <c r="JW96" s="14">
        <f t="shared" si="195"/>
        <v>337977353.5</v>
      </c>
      <c r="JY96" s="14">
        <f t="shared" si="226"/>
        <v>3299464</v>
      </c>
      <c r="JZ96" s="14">
        <f t="shared" si="196"/>
        <v>3200269</v>
      </c>
      <c r="KA96" s="29">
        <f t="shared" si="197"/>
        <v>42672</v>
      </c>
      <c r="KB96" s="29">
        <f t="shared" si="198"/>
        <v>30625</v>
      </c>
      <c r="KC96" s="29">
        <f t="shared" si="199"/>
        <v>33675</v>
      </c>
      <c r="KD96" s="29">
        <f t="shared" si="200"/>
        <v>39690</v>
      </c>
      <c r="KE96" s="14">
        <f t="shared" si="224"/>
        <v>2.2026524999999997</v>
      </c>
      <c r="KF96" s="14">
        <f t="shared" si="225"/>
        <v>2.2026524999999997</v>
      </c>
      <c r="KG96" s="14">
        <f t="shared" si="201"/>
        <v>2783461.8873272431</v>
      </c>
      <c r="KH96" s="26">
        <f t="shared" si="172"/>
        <v>0.41499999999999998</v>
      </c>
      <c r="KI96" s="26">
        <f t="shared" si="173"/>
        <v>0.65032798833819239</v>
      </c>
      <c r="KJ96" s="29">
        <f t="shared" si="202"/>
        <v>784260</v>
      </c>
      <c r="KK96" s="29">
        <f t="shared" si="203"/>
        <v>2866744</v>
      </c>
      <c r="KL96" s="29">
        <f t="shared" si="204"/>
        <v>3169747</v>
      </c>
      <c r="KM96" s="23">
        <f t="shared" si="205"/>
        <v>1882223</v>
      </c>
      <c r="KN96" s="23">
        <f t="shared" si="206"/>
        <v>954751</v>
      </c>
      <c r="KO96" s="26">
        <f t="shared" si="174"/>
        <v>0.50192307692307692</v>
      </c>
      <c r="KP96" s="26">
        <f t="shared" si="175"/>
        <v>0.50769230769230766</v>
      </c>
      <c r="KQ96" s="26">
        <f t="shared" si="176"/>
        <v>0.60769230769230775</v>
      </c>
      <c r="KR96" s="26">
        <f t="shared" si="207"/>
        <v>0.10192307692307689</v>
      </c>
      <c r="KS96" s="26">
        <v>0.1</v>
      </c>
      <c r="KT96" s="29">
        <f t="shared" si="177"/>
        <v>2.2000000000000002</v>
      </c>
      <c r="KU96" s="29">
        <f t="shared" si="178"/>
        <v>4.4346153846153848</v>
      </c>
      <c r="KV96" s="29">
        <f t="shared" si="179"/>
        <v>5.0346153846153854</v>
      </c>
      <c r="KW96" s="29">
        <f t="shared" si="180"/>
        <v>8626860</v>
      </c>
      <c r="KX96" s="29">
        <f t="shared" si="181"/>
        <v>8475271.3641025648</v>
      </c>
      <c r="KY96" s="29">
        <f t="shared" si="182"/>
        <v>7979228.5057692323</v>
      </c>
      <c r="KZ96" s="29">
        <f t="shared" si="183"/>
        <v>38462687</v>
      </c>
      <c r="LA96" s="14">
        <f t="shared" si="184"/>
        <v>25081359.870000001</v>
      </c>
      <c r="LE96" s="14">
        <v>1</v>
      </c>
      <c r="LF96" s="14">
        <v>1</v>
      </c>
      <c r="LG96" s="14">
        <v>480</v>
      </c>
      <c r="LH96" s="14">
        <v>80</v>
      </c>
      <c r="LI96" s="14">
        <v>60</v>
      </c>
      <c r="LJ96" s="14">
        <v>60</v>
      </c>
      <c r="LK96" s="14">
        <v>60</v>
      </c>
      <c r="LL96" s="23">
        <f t="shared" si="208"/>
        <v>3505034667</v>
      </c>
      <c r="LM96" s="23">
        <f t="shared" si="209"/>
        <v>2</v>
      </c>
      <c r="LN96" s="23">
        <f t="shared" si="210"/>
        <v>3505.03</v>
      </c>
      <c r="LO96" s="14">
        <v>1</v>
      </c>
      <c r="LP96" s="14">
        <v>1</v>
      </c>
      <c r="LQ96" s="14">
        <v>240</v>
      </c>
      <c r="LR96" s="14">
        <v>35</v>
      </c>
      <c r="LS96" s="14">
        <v>22</v>
      </c>
      <c r="LT96" s="14">
        <v>30</v>
      </c>
      <c r="LU96" s="14">
        <v>30</v>
      </c>
      <c r="LV96" s="23">
        <f t="shared" si="211"/>
        <v>1827333983</v>
      </c>
      <c r="LW96" s="23">
        <f t="shared" si="212"/>
        <v>2</v>
      </c>
      <c r="LX96" s="23">
        <f t="shared" si="213"/>
        <v>1827.33</v>
      </c>
      <c r="MB96">
        <f t="shared" si="185"/>
        <v>1.8811730982937749</v>
      </c>
      <c r="MC96">
        <f t="shared" si="186"/>
        <v>4.1435706278895283</v>
      </c>
      <c r="ME96" s="14">
        <v>10</v>
      </c>
      <c r="MF96" s="14">
        <v>2</v>
      </c>
      <c r="MG96" s="14">
        <v>1.5</v>
      </c>
      <c r="MH96" s="23">
        <f t="shared" si="187"/>
        <v>115980719</v>
      </c>
      <c r="MI96" s="23">
        <f t="shared" si="214"/>
        <v>1</v>
      </c>
      <c r="MJ96" s="23">
        <f t="shared" si="215"/>
        <v>115980.72</v>
      </c>
      <c r="MK96" s="14">
        <v>30</v>
      </c>
      <c r="ML96" s="14">
        <v>6</v>
      </c>
      <c r="MM96" s="14">
        <v>4</v>
      </c>
      <c r="MN96" s="23">
        <f t="shared" si="188"/>
        <v>331983700</v>
      </c>
      <c r="MO96" s="23">
        <f t="shared" si="216"/>
        <v>1</v>
      </c>
      <c r="MP96" s="23">
        <f t="shared" si="217"/>
        <v>331983.7</v>
      </c>
      <c r="MR96" s="23">
        <f t="shared" si="218"/>
        <v>442644933</v>
      </c>
      <c r="MS96" s="23">
        <f t="shared" si="219"/>
        <v>1</v>
      </c>
      <c r="MT96" s="23">
        <f t="shared" si="220"/>
        <v>442644.93</v>
      </c>
      <c r="MU96" s="23">
        <f t="shared" si="221"/>
        <v>173971079</v>
      </c>
      <c r="MV96" s="23">
        <f t="shared" si="222"/>
        <v>1</v>
      </c>
      <c r="MW96" s="23">
        <f t="shared" si="223"/>
        <v>173971.08</v>
      </c>
    </row>
    <row r="97" spans="3:361" ht="16.5" x14ac:dyDescent="0.2">
      <c r="C97" s="14">
        <v>25</v>
      </c>
      <c r="D97" s="14">
        <v>680</v>
      </c>
      <c r="E97" s="14"/>
      <c r="F97" s="14"/>
      <c r="G97" s="14">
        <v>680</v>
      </c>
      <c r="H97" s="14">
        <v>680</v>
      </c>
      <c r="I97" s="14">
        <v>680</v>
      </c>
      <c r="J97" s="14">
        <v>11</v>
      </c>
      <c r="K97" s="14">
        <v>11</v>
      </c>
      <c r="L97" s="14">
        <v>11</v>
      </c>
      <c r="M97" s="14">
        <v>7</v>
      </c>
      <c r="N97" s="14">
        <v>7</v>
      </c>
      <c r="O97" s="14">
        <v>7</v>
      </c>
      <c r="P97" s="14">
        <v>10</v>
      </c>
      <c r="Q97" s="14">
        <v>10</v>
      </c>
      <c r="R97" s="14">
        <v>10</v>
      </c>
      <c r="S97" s="14">
        <v>10</v>
      </c>
      <c r="T97" s="14">
        <v>10</v>
      </c>
      <c r="U97" s="14">
        <v>10</v>
      </c>
      <c r="V97" s="14">
        <v>10</v>
      </c>
      <c r="W97" s="14">
        <v>10</v>
      </c>
      <c r="X97" s="14">
        <v>680</v>
      </c>
      <c r="Y97" s="14">
        <v>680</v>
      </c>
      <c r="Z97" s="14">
        <v>680</v>
      </c>
      <c r="AA97" s="14">
        <v>680</v>
      </c>
      <c r="AB97" s="14">
        <v>680</v>
      </c>
      <c r="AC97" s="14">
        <v>680</v>
      </c>
      <c r="AD97" s="14">
        <v>680</v>
      </c>
      <c r="AE97" s="14">
        <v>680</v>
      </c>
      <c r="AF97" s="14">
        <v>76</v>
      </c>
      <c r="AG97" s="14">
        <v>72</v>
      </c>
      <c r="AH97" s="14">
        <v>72</v>
      </c>
      <c r="AI97" s="14">
        <v>72</v>
      </c>
      <c r="AJ97" s="14">
        <v>72</v>
      </c>
      <c r="AK97" s="14">
        <v>72</v>
      </c>
      <c r="AL97" s="14">
        <v>73</v>
      </c>
      <c r="AM97" s="14">
        <v>73</v>
      </c>
      <c r="AN97" s="14">
        <v>5</v>
      </c>
      <c r="AO97" s="14">
        <v>5</v>
      </c>
      <c r="AP97" s="14">
        <v>5</v>
      </c>
      <c r="AQ97" s="14">
        <v>5</v>
      </c>
      <c r="AR97" s="14">
        <v>5</v>
      </c>
      <c r="AS97" s="14">
        <v>0</v>
      </c>
      <c r="AT97" s="14">
        <v>0</v>
      </c>
      <c r="AU97" s="14">
        <v>0</v>
      </c>
      <c r="AV97" s="14">
        <v>0</v>
      </c>
      <c r="AW97" s="14">
        <v>3</v>
      </c>
      <c r="AX97" s="14">
        <v>3</v>
      </c>
      <c r="AY97" s="14">
        <v>0</v>
      </c>
      <c r="AZ97" s="14">
        <v>0</v>
      </c>
      <c r="BA97" s="14">
        <v>22</v>
      </c>
      <c r="BF97" s="14">
        <f>ROUND((INDEX(新战舰养成!S$6:S$18,新怪物属性!$J97+1)+INDEX(新战舰养成!D$6:D$18,新怪物属性!$J97+1)*(新怪物属性!$G97-1))*INDEX(战舰突破!$D$6:$D$18,新怪物属性!$M97+1),0)</f>
        <v>468327</v>
      </c>
      <c r="BG97" s="14">
        <f>ROUND((INDEX(新战舰养成!T$6:T$18,新怪物属性!$J97+1)+INDEX(新战舰养成!E$6:E$18,新怪物属性!$J97+1)*(新怪物属性!$G97-1))*INDEX(战舰突破!$D$6:$D$18,新怪物属性!$M97+1),0)</f>
        <v>3746504</v>
      </c>
      <c r="BH97" s="14">
        <f>ROUND((INDEX(新战舰养成!U$6:U$18,新怪物属性!$J97+1)+INDEX(新战舰养成!F$6:F$18,新怪物属性!$J97+1)*(新怪物属性!$G97-1))*INDEX(战舰突破!$D$6:$D$18,新怪物属性!$M97+1),0)</f>
        <v>234314</v>
      </c>
      <c r="BI97" s="14">
        <f>ROUND((INDEX(新战舰养成!V$6:V$18,新怪物属性!$J97+1)+INDEX(新战舰养成!G$6:G$18,新怪物属性!$J97+1)*(新怪物属性!$G97-1))*INDEX(战舰突破!$D$6:$D$18,新怪物属性!$M97+1),0)</f>
        <v>570</v>
      </c>
      <c r="BJ97" s="14">
        <f>ROUND((INDEX(新战舰养成!W$6:W$18,新怪物属性!$J97+1)+INDEX(新战舰养成!H$6:H$18,新怪物属性!$J97+1)*(新怪物属性!$G97-1))*INDEX(战舰突破!$D$6:$D$18,新怪物属性!$M97+1),0)</f>
        <v>8</v>
      </c>
      <c r="BL97" s="14">
        <f>IF($H97&gt;0,ROUND((INDEX(新战舰养成!X$6:X$18,新怪物属性!$K97+1)+INDEX(新战舰养成!I$6:I$18,新怪物属性!$K97+1)*(新怪物属性!$H97-1))*INDEX(战舰突破!$D$6:$D$18,新怪物属性!$N97+1),0),0)</f>
        <v>468859</v>
      </c>
      <c r="BM97" s="14">
        <f>IF($H97&gt;0,ROUND((INDEX(新战舰养成!Y$6:Y$18,新怪物属性!$K97+1)+INDEX(新战舰养成!J$6:J$18,新怪物属性!$K97+1)*(新怪物属性!$H97-1))*INDEX(战舰突破!$D$6:$D$18,新怪物属性!$N97+1),0),0)</f>
        <v>0</v>
      </c>
      <c r="BN97" s="14">
        <f>IF($H97&gt;0,ROUND((INDEX(新战舰养成!Z$6:Z$18,新怪物属性!$K97+1)+INDEX(新战舰养成!K$6:K$18,新怪物属性!$K97+1)*(新怪物属性!$H97-1))*INDEX(战舰突破!$D$6:$D$18,新怪物属性!$N97+1),0),0)</f>
        <v>0</v>
      </c>
      <c r="BO97" s="14">
        <f>IF($H97&gt;0,ROUND((INDEX(新战舰养成!AA$6:AA$18,新怪物属性!$K97+1)+INDEX(新战舰养成!L$6:L$18,新怪物属性!$K97+1)*(新怪物属性!$H97-1))*INDEX(战舰突破!$D$6:$D$18,新怪物属性!$N97+1),0),0)</f>
        <v>4683272</v>
      </c>
      <c r="BP97" s="14">
        <f>IF($H97&gt;0,ROUND((INDEX(新战舰养成!AB$6:AB$18,新怪物属性!$K97+1)+INDEX(新战舰养成!M$6:M$18,新怪物属性!$K97+1)*(新怪物属性!$H97-1))*INDEX(战舰突破!$D$6:$D$18,新怪物属性!$N97+1),0),0)</f>
        <v>93526</v>
      </c>
      <c r="BR97" s="14">
        <f>IF($I97&gt;0,ROUND((INDEX(新战舰养成!AC$6:AC$18,新怪物属性!$L97+1)+INDEX(新战舰养成!I$6:I$18,新怪物属性!$L97+1)*(新怪物属性!$I97-1))*INDEX(战舰突破!$D$6:$D$18,新怪物属性!$O97+1),0),0)</f>
        <v>469429</v>
      </c>
      <c r="BS97" s="14">
        <f>IF($I97&gt;0,ROUND((INDEX(新战舰养成!AD$6:AD$18,新怪物属性!$L97+1)+INDEX(新战舰养成!J$6:J$18,新怪物属性!$L97+1)*(新怪物属性!$I97-1))*INDEX(战舰突破!$D$6:$D$18,新怪物属性!$O97+1),0),0)</f>
        <v>0</v>
      </c>
      <c r="BT97" s="14">
        <f>IF($I97&gt;0,ROUND((INDEX(新战舰养成!AE$6:AE$18,新怪物属性!$L97+1)+INDEX(新战舰养成!K$6:K$18,新怪物属性!$L97+1)*(新怪物属性!$I97-1))*INDEX(战舰突破!$D$6:$D$18,新怪物属性!$O97+1),0),0)</f>
        <v>0</v>
      </c>
      <c r="BU97" s="14">
        <f>IF($I97&gt;0,ROUND((INDEX(新战舰养成!AF$6:AF$18,新怪物属性!$L97+1)+INDEX(新战舰养成!L$6:L$18,新怪物属性!$L97+1)*(新怪物属性!$I97-1))*INDEX(战舰突破!$D$6:$D$18,新怪物属性!$O97+1),0),0)</f>
        <v>2986876</v>
      </c>
      <c r="BV97" s="14">
        <f>IF($I97&gt;0,ROUND((INDEX(新战舰养成!AG$6:AG$18,新怪物属性!$L97+1)+INDEX(新战舰养成!M$6:M$18,新怪物属性!$L97+1)*(新怪物属性!$I97-1))*INDEX(战舰突破!$D$6:$D$18,新怪物属性!$O97+1),0),0)</f>
        <v>127876</v>
      </c>
      <c r="BY97" s="14">
        <f>(INDEX(装备数值!$C$13:$G$116,新怪物属性!$P99*8+1,BY$2)+INDEX(装备数值!$C$13:$G$116,新怪物属性!$Q99*8+2,BY$2)+INDEX(装备数值!$C$13:$G$116,新怪物属性!$S99*8+3,BY$2)+INDEX(装备数值!$C$13:$G$116,新怪物属性!$R99*8+4,BY$2)+INDEX(装备数值!$C$13:$G$116,新怪物属性!$T99*8+5,BY$2)+INDEX(装备数值!$C$13:$G$116,新怪物属性!$U99*8+6,BY$2)+INDEX(装备数值!$C$13:$G$116,新怪物属性!$V99*8+7,BY$2)+INDEX(装备数值!$C$13:$G$116,新怪物属性!$W99*8+8,BY$2))</f>
        <v>95500</v>
      </c>
      <c r="BZ97" s="14">
        <f>(INDEX(装备数值!$C$13:$G$116,新怪物属性!$P99*8+1,BZ$2)+INDEX(装备数值!$C$13:$G$116,新怪物属性!$Q99*8+2,BZ$2)+INDEX(装备数值!$C$13:$G$116,新怪物属性!$S99*8+3,BZ$2)+INDEX(装备数值!$C$13:$G$116,新怪物属性!$R99*8+4,BZ$2)+INDEX(装备数值!$C$13:$G$116,新怪物属性!$T99*8+5,BZ$2)+INDEX(装备数值!$C$13:$G$116,新怪物属性!$U99*8+6,BZ$2)+INDEX(装备数值!$C$13:$G$116,新怪物属性!$V99*8+7,BZ$2)+INDEX(装备数值!$C$13:$G$116,新怪物属性!$W99*8+8,BZ$2))</f>
        <v>646500</v>
      </c>
      <c r="CA97" s="14">
        <f>(INDEX(装备数值!$C$13:$G$116,新怪物属性!$P99*8+1,CA$2)+INDEX(装备数值!$C$13:$G$116,新怪物属性!$Q99*8+2,CA$2)+INDEX(装备数值!$C$13:$G$116,新怪物属性!$S99*8+3,CA$2)+INDEX(装备数值!$C$13:$G$116,新怪物属性!$R99*8+4,CA$2)+INDEX(装备数值!$C$13:$G$116,新怪物属性!$T99*8+5,CA$2)+INDEX(装备数值!$C$13:$G$116,新怪物属性!$U99*8+6,CA$2)+INDEX(装备数值!$C$13:$G$116,新怪物属性!$V99*8+7,CA$2)+INDEX(装备数值!$C$13:$G$116,新怪物属性!$W99*8+8,CA$2))</f>
        <v>40000</v>
      </c>
      <c r="CB97" s="14">
        <f>(INDEX(装备数值!$C$13:$G$116,新怪物属性!$P99*8+1,CB$2)+INDEX(装备数值!$C$13:$G$116,新怪物属性!$Q99*8+2,CB$2)+INDEX(装备数值!$C$13:$G$116,新怪物属性!$S99*8+3,CB$2)+INDEX(装备数值!$C$13:$G$116,新怪物属性!$R99*8+4,CB$2)+INDEX(装备数值!$C$13:$G$116,新怪物属性!$T99*8+5,CB$2)+INDEX(装备数值!$C$13:$G$116,新怪物属性!$U99*8+6,CB$2)+INDEX(装备数值!$C$13:$G$116,新怪物属性!$V99*8+7,CB$2)+INDEX(装备数值!$C$13:$G$116,新怪物属性!$W99*8+8,CB$2))</f>
        <v>800000</v>
      </c>
      <c r="CC97" s="14">
        <f>(INDEX(装备数值!$C$13:$G$116,新怪物属性!$P99*8+1,CC$2)+INDEX(装备数值!$C$13:$G$116,新怪物属性!$Q99*8+2,CC$2)+INDEX(装备数值!$C$13:$G$116,新怪物属性!$S99*8+3,CC$2)+INDEX(装备数值!$C$13:$G$116,新怪物属性!$R99*8+4,CC$2)+INDEX(装备数值!$C$13:$G$116,新怪物属性!$T99*8+5,CC$2)+INDEX(装备数值!$C$13:$G$116,新怪物属性!$U99*8+6,CC$2)+INDEX(装备数值!$C$13:$G$116,新怪物属性!$V99*8+7,CC$2)+INDEX(装备数值!$C$13:$G$116,新怪物属性!$W99*8+8,CC$2))</f>
        <v>15750</v>
      </c>
      <c r="CF97" s="14">
        <f t="shared" si="143"/>
        <v>4</v>
      </c>
      <c r="CG97" s="14">
        <f t="shared" si="227"/>
        <v>4</v>
      </c>
      <c r="CH97" s="14">
        <f t="shared" si="227"/>
        <v>4</v>
      </c>
      <c r="CI97" s="14">
        <f t="shared" si="227"/>
        <v>4</v>
      </c>
      <c r="CJ97" s="14">
        <f t="shared" si="227"/>
        <v>4</v>
      </c>
      <c r="CK97" s="14">
        <f t="shared" si="227"/>
        <v>4</v>
      </c>
      <c r="CL97" s="14">
        <f t="shared" si="227"/>
        <v>4</v>
      </c>
      <c r="CM97" s="14">
        <f t="shared" si="227"/>
        <v>4</v>
      </c>
      <c r="CN97" s="14">
        <f t="shared" si="227"/>
        <v>4</v>
      </c>
      <c r="CO97" s="14">
        <f t="shared" si="227"/>
        <v>4</v>
      </c>
      <c r="CP97" s="14">
        <f t="shared" si="227"/>
        <v>0</v>
      </c>
      <c r="CQ97" s="14">
        <f t="shared" si="227"/>
        <v>0</v>
      </c>
      <c r="CR97" s="14">
        <f t="shared" si="227"/>
        <v>0</v>
      </c>
      <c r="CS97" s="14">
        <f>SUMIFS(装备数值!BL$50:BL$101,装备数值!$BG$50:$BG$101,"="&amp;新怪物属性!$CF$2,装备数值!$BH$50:$BH$101,"&lt;="&amp;新怪物属性!$CF97)+SUMIFS(装备数值!BL$50:BL$101,装备数值!$BG$50:$BG$101,"="&amp;新怪物属性!$CG$2,装备数值!$BH$50:$BH$101,"&lt;="&amp;新怪物属性!$CG97)+SUMIFS(装备数值!BL$50:BL$101,装备数值!$BG$50:$BG$101,"="&amp;新怪物属性!$CH$2,装备数值!$BH$50:$BH$101,"&lt;="&amp;新怪物属性!$CH97)+SUMIFS(装备数值!BL$50:BL$101,装备数值!$BG$50:$BG$101,"="&amp;新怪物属性!$CI$2,装备数值!$BH$50:$BH$101,"&lt;="&amp;新怪物属性!$CI97)+SUMIFS(装备数值!BL$50:BL$101,装备数值!$BG$50:$BG$101,"="&amp;新怪物属性!$CJ$2,装备数值!$BH$50:$BH$101,"&lt;="&amp;新怪物属性!$CJ97)+SUMIFS(装备数值!BL$50:BL$101,装备数值!$BG$50:$BG$101,"="&amp;新怪物属性!$CK$2,装备数值!$BH$50:$BH$101,"&lt;="&amp;新怪物属性!$CK97)+SUMIFS(装备数值!BL$50:BL$101,装备数值!$BG$50:$BG$101,"="&amp;新怪物属性!$CL$2,装备数值!$BH$50:$BH$101,"&lt;="&amp;新怪物属性!$CL97)+SUMIFS(装备数值!BL$50:BL$101,装备数值!$BG$50:$BG$101,"="&amp;新怪物属性!$CM$2,装备数值!$BH$50:$BH$101,"&lt;="&amp;新怪物属性!$CM97)+SUMIFS(装备数值!BL$50:BL$101,装备数值!$BG$50:$BG$101,"="&amp;新怪物属性!$CN$2,装备数值!$BH$50:$BH$101,"&lt;="&amp;新怪物属性!$CN97)+SUMIFS(装备数值!BL$50:BL$101,装备数值!$BG$50:$BG$101,"="&amp;新怪物属性!$CO$2,装备数值!$BH$50:$BH$101,"&lt;="&amp;新怪物属性!$CO97)+SUMIFS(装备数值!BL$50:BL$101,装备数值!$BG$50:$BG$101,"="&amp;新怪物属性!$CP$2,装备数值!$BH$50:$BH$101,"&lt;="&amp;新怪物属性!$CP97)+SUMIFS(装备数值!BL$50:BL$101,装备数值!$BG$50:$BG$101,"="&amp;新怪物属性!$CQ$2,装备数值!$BH$50:$BH$101,"&lt;="&amp;新怪物属性!$CQ97)+SUMIFS(装备数值!BL$50:BL$101,装备数值!$BG$50:$BG$101,"="&amp;新怪物属性!$CR$2,装备数值!$BH$50:$BH$101,"&lt;="&amp;新怪物属性!$CR97)</f>
        <v>160949</v>
      </c>
      <c r="CT97" s="14">
        <f>SUMIFS(装备数值!BM$50:BM$101,装备数值!$BG$50:$BG$101,"="&amp;新怪物属性!$CF$2,装备数值!$BH$50:$BH$101,"&lt;="&amp;新怪物属性!$CF97)+SUMIFS(装备数值!BM$50:BM$101,装备数值!$BG$50:$BG$101,"="&amp;新怪物属性!$CG$2,装备数值!$BH$50:$BH$101,"&lt;="&amp;新怪物属性!$CG97)+SUMIFS(装备数值!BM$50:BM$101,装备数值!$BG$50:$BG$101,"="&amp;新怪物属性!$CH$2,装备数值!$BH$50:$BH$101,"&lt;="&amp;新怪物属性!$CH97)+SUMIFS(装备数值!BM$50:BM$101,装备数值!$BG$50:$BG$101,"="&amp;新怪物属性!$CI$2,装备数值!$BH$50:$BH$101,"&lt;="&amp;新怪物属性!$CI97)+SUMIFS(装备数值!BM$50:BM$101,装备数值!$BG$50:$BG$101,"="&amp;新怪物属性!$CJ$2,装备数值!$BH$50:$BH$101,"&lt;="&amp;新怪物属性!$CJ97)+SUMIFS(装备数值!BM$50:BM$101,装备数值!$BG$50:$BG$101,"="&amp;新怪物属性!$CK$2,装备数值!$BH$50:$BH$101,"&lt;="&amp;新怪物属性!$CK97)+SUMIFS(装备数值!BM$50:BM$101,装备数值!$BG$50:$BG$101,"="&amp;新怪物属性!$CL$2,装备数值!$BH$50:$BH$101,"&lt;="&amp;新怪物属性!$CL97)+SUMIFS(装备数值!BM$50:BM$101,装备数值!$BG$50:$BG$101,"="&amp;新怪物属性!$CM$2,装备数值!$BH$50:$BH$101,"&lt;="&amp;新怪物属性!$CM97)+SUMIFS(装备数值!BM$50:BM$101,装备数值!$BG$50:$BG$101,"="&amp;新怪物属性!$CN$2,装备数值!$BH$50:$BH$101,"&lt;="&amp;新怪物属性!$CN97)+SUMIFS(装备数值!BM$50:BM$101,装备数值!$BG$50:$BG$101,"="&amp;新怪物属性!$CO$2,装备数值!$BH$50:$BH$101,"&lt;="&amp;新怪物属性!$CO97)+SUMIFS(装备数值!BM$50:BM$101,装备数值!$BG$50:$BG$101,"="&amp;新怪物属性!$CP$2,装备数值!$BH$50:$BH$101,"&lt;="&amp;新怪物属性!$CP97)+SUMIFS(装备数值!BM$50:BM$101,装备数值!$BG$50:$BG$101,"="&amp;新怪物属性!$CQ$2,装备数值!$BH$50:$BH$101,"&lt;="&amp;新怪物属性!$CQ97)+SUMIFS(装备数值!BM$50:BM$101,装备数值!$BG$50:$BG$101,"="&amp;新怪物属性!$CR$2,装备数值!$BH$50:$BH$101,"&lt;="&amp;新怪物属性!$CR97)</f>
        <v>1208699</v>
      </c>
      <c r="CU97" s="14">
        <f>SUMIFS(装备数值!BN$50:BN$101,装备数值!$BG$50:$BG$101,"="&amp;新怪物属性!$CF$2,装备数值!$BH$50:$BH$101,"&lt;="&amp;新怪物属性!$CF97)+SUMIFS(装备数值!BN$50:BN$101,装备数值!$BG$50:$BG$101,"="&amp;新怪物属性!$CG$2,装备数值!$BH$50:$BH$101,"&lt;="&amp;新怪物属性!$CG97)+SUMIFS(装备数值!BN$50:BN$101,装备数值!$BG$50:$BG$101,"="&amp;新怪物属性!$CH$2,装备数值!$BH$50:$BH$101,"&lt;="&amp;新怪物属性!$CH97)+SUMIFS(装备数值!BN$50:BN$101,装备数值!$BG$50:$BG$101,"="&amp;新怪物属性!$CI$2,装备数值!$BH$50:$BH$101,"&lt;="&amp;新怪物属性!$CI97)+SUMIFS(装备数值!BN$50:BN$101,装备数值!$BG$50:$BG$101,"="&amp;新怪物属性!$CJ$2,装备数值!$BH$50:$BH$101,"&lt;="&amp;新怪物属性!$CJ97)+SUMIFS(装备数值!BN$50:BN$101,装备数值!$BG$50:$BG$101,"="&amp;新怪物属性!$CK$2,装备数值!$BH$50:$BH$101,"&lt;="&amp;新怪物属性!$CK97)+SUMIFS(装备数值!BN$50:BN$101,装备数值!$BG$50:$BG$101,"="&amp;新怪物属性!$CL$2,装备数值!$BH$50:$BH$101,"&lt;="&amp;新怪物属性!$CL97)+SUMIFS(装备数值!BN$50:BN$101,装备数值!$BG$50:$BG$101,"="&amp;新怪物属性!$CM$2,装备数值!$BH$50:$BH$101,"&lt;="&amp;新怪物属性!$CM97)+SUMIFS(装备数值!BN$50:BN$101,装备数值!$BG$50:$BG$101,"="&amp;新怪物属性!$CN$2,装备数值!$BH$50:$BH$101,"&lt;="&amp;新怪物属性!$CN97)+SUMIFS(装备数值!BN$50:BN$101,装备数值!$BG$50:$BG$101,"="&amp;新怪物属性!$CO$2,装备数值!$BH$50:$BH$101,"&lt;="&amp;新怪物属性!$CO97)+SUMIFS(装备数值!BN$50:BN$101,装备数值!$BG$50:$BG$101,"="&amp;新怪物属性!$CP$2,装备数值!$BH$50:$BH$101,"&lt;="&amp;新怪物属性!$CP97)+SUMIFS(装备数值!BN$50:BN$101,装备数值!$BG$50:$BG$101,"="&amp;新怪物属性!$CQ$2,装备数值!$BH$50:$BH$101,"&lt;="&amp;新怪物属性!$CQ97)+SUMIFS(装备数值!BN$50:BN$101,装备数值!$BG$50:$BG$101,"="&amp;新怪物属性!$CR$2,装备数值!$BH$50:$BH$101,"&lt;="&amp;新怪物属性!$CR97)</f>
        <v>24100</v>
      </c>
      <c r="CV97" s="14">
        <f>SUMIFS(装备数值!BO$50:BO$101,装备数值!$BG$50:$BG$101,"="&amp;新怪物属性!$CF$2,装备数值!$BH$50:$BH$101,"&lt;="&amp;新怪物属性!$CF97)+SUMIFS(装备数值!BO$50:BO$101,装备数值!$BG$50:$BG$101,"="&amp;新怪物属性!$CG$2,装备数值!$BH$50:$BH$101,"&lt;="&amp;新怪物属性!$CG97)+SUMIFS(装备数值!BO$50:BO$101,装备数值!$BG$50:$BG$101,"="&amp;新怪物属性!$CH$2,装备数值!$BH$50:$BH$101,"&lt;="&amp;新怪物属性!$CH97)+SUMIFS(装备数值!BO$50:BO$101,装备数值!$BG$50:$BG$101,"="&amp;新怪物属性!$CI$2,装备数值!$BH$50:$BH$101,"&lt;="&amp;新怪物属性!$CI97)+SUMIFS(装备数值!BO$50:BO$101,装备数值!$BG$50:$BG$101,"="&amp;新怪物属性!$CJ$2,装备数值!$BH$50:$BH$101,"&lt;="&amp;新怪物属性!$CJ97)+SUMIFS(装备数值!BO$50:BO$101,装备数值!$BG$50:$BG$101,"="&amp;新怪物属性!$CK$2,装备数值!$BH$50:$BH$101,"&lt;="&amp;新怪物属性!$CK97)+SUMIFS(装备数值!BO$50:BO$101,装备数值!$BG$50:$BG$101,"="&amp;新怪物属性!$CL$2,装备数值!$BH$50:$BH$101,"&lt;="&amp;新怪物属性!$CL97)+SUMIFS(装备数值!BO$50:BO$101,装备数值!$BG$50:$BG$101,"="&amp;新怪物属性!$CM$2,装备数值!$BH$50:$BH$101,"&lt;="&amp;新怪物属性!$CM97)+SUMIFS(装备数值!BO$50:BO$101,装备数值!$BG$50:$BG$101,"="&amp;新怪物属性!$CN$2,装备数值!$BH$50:$BH$101,"&lt;="&amp;新怪物属性!$CN97)+SUMIFS(装备数值!BO$50:BO$101,装备数值!$BG$50:$BG$101,"="&amp;新怪物属性!$CO$2,装备数值!$BH$50:$BH$101,"&lt;="&amp;新怪物属性!$CO97)+SUMIFS(装备数值!BO$50:BO$101,装备数值!$BG$50:$BG$101,"="&amp;新怪物属性!$CP$2,装备数值!$BH$50:$BH$101,"&lt;="&amp;新怪物属性!$CP97)+SUMIFS(装备数值!BO$50:BO$101,装备数值!$BG$50:$BG$101,"="&amp;新怪物属性!$CQ$2,装备数值!$BH$50:$BH$101,"&lt;="&amp;新怪物属性!$CQ97)+SUMIFS(装备数值!BO$50:BO$101,装备数值!$BG$50:$BG$101,"="&amp;新怪物属性!$CR$2,装备数值!$BH$50:$BH$101,"&lt;="&amp;新怪物属性!$CR97)</f>
        <v>1955500</v>
      </c>
      <c r="CW97" s="14">
        <f>SUMIFS(装备数值!BP$50:BP$101,装备数值!$BG$50:$BG$101,"="&amp;新怪物属性!$CF$2,装备数值!$BH$50:$BH$101,"&lt;="&amp;新怪物属性!$CF97)+SUMIFS(装备数值!BP$50:BP$101,装备数值!$BG$50:$BG$101,"="&amp;新怪物属性!$CG$2,装备数值!$BH$50:$BH$101,"&lt;="&amp;新怪物属性!$CG97)+SUMIFS(装备数值!BP$50:BP$101,装备数值!$BG$50:$BG$101,"="&amp;新怪物属性!$CH$2,装备数值!$BH$50:$BH$101,"&lt;="&amp;新怪物属性!$CH97)+SUMIFS(装备数值!BP$50:BP$101,装备数值!$BG$50:$BG$101,"="&amp;新怪物属性!$CI$2,装备数值!$BH$50:$BH$101,"&lt;="&amp;新怪物属性!$CI97)+SUMIFS(装备数值!BP$50:BP$101,装备数值!$BG$50:$BG$101,"="&amp;新怪物属性!$CJ$2,装备数值!$BH$50:$BH$101,"&lt;="&amp;新怪物属性!$CJ97)+SUMIFS(装备数值!BP$50:BP$101,装备数值!$BG$50:$BG$101,"="&amp;新怪物属性!$CK$2,装备数值!$BH$50:$BH$101,"&lt;="&amp;新怪物属性!$CK97)+SUMIFS(装备数值!BP$50:BP$101,装备数值!$BG$50:$BG$101,"="&amp;新怪物属性!$CL$2,装备数值!$BH$50:$BH$101,"&lt;="&amp;新怪物属性!$CL97)+SUMIFS(装备数值!BP$50:BP$101,装备数值!$BG$50:$BG$101,"="&amp;新怪物属性!$CM$2,装备数值!$BH$50:$BH$101,"&lt;="&amp;新怪物属性!$CM97)+SUMIFS(装备数值!BP$50:BP$101,装备数值!$BG$50:$BG$101,"="&amp;新怪物属性!$CN$2,装备数值!$BH$50:$BH$101,"&lt;="&amp;新怪物属性!$CN97)+SUMIFS(装备数值!BP$50:BP$101,装备数值!$BG$50:$BG$101,"="&amp;新怪物属性!$CO$2,装备数值!$BH$50:$BH$101,"&lt;="&amp;新怪物属性!$CO97)+SUMIFS(装备数值!BP$50:BP$101,装备数值!$BG$50:$BG$101,"="&amp;新怪物属性!$CP$2,装备数值!$BH$50:$BH$101,"&lt;="&amp;新怪物属性!$CP97)+SUMIFS(装备数值!BP$50:BP$101,装备数值!$BG$50:$BG$101,"="&amp;新怪物属性!$CQ$2,装备数值!$BH$50:$BH$101,"&lt;="&amp;新怪物属性!$CQ97)+SUMIFS(装备数值!BP$50:BP$101,装备数值!$BG$50:$BG$101,"="&amp;新怪物属性!$CR$2,装备数值!$BH$50:$BH$101,"&lt;="&amp;新怪物属性!$CR97)</f>
        <v>38720</v>
      </c>
      <c r="CX97" s="14">
        <f>SUMIFS(装备数值!BQ$50:BQ$101,装备数值!$BG$50:$BG$101,"="&amp;新怪物属性!$CF$2,装备数值!$BH$50:$BH$101,"&lt;="&amp;新怪物属性!$CF97)+SUMIFS(装备数值!BQ$50:BQ$101,装备数值!$BG$50:$BG$101,"="&amp;新怪物属性!$CG$2,装备数值!$BH$50:$BH$101,"&lt;="&amp;新怪物属性!$CG97)+SUMIFS(装备数值!BQ$50:BQ$101,装备数值!$BG$50:$BG$101,"="&amp;新怪物属性!$CH$2,装备数值!$BH$50:$BH$101,"&lt;="&amp;新怪物属性!$CH97)+SUMIFS(装备数值!BQ$50:BQ$101,装备数值!$BG$50:$BG$101,"="&amp;新怪物属性!$CI$2,装备数值!$BH$50:$BH$101,"&lt;="&amp;新怪物属性!$CI97)+SUMIFS(装备数值!BQ$50:BQ$101,装备数值!$BG$50:$BG$101,"="&amp;新怪物属性!$CJ$2,装备数值!$BH$50:$BH$101,"&lt;="&amp;新怪物属性!$CJ97)+SUMIFS(装备数值!BQ$50:BQ$101,装备数值!$BG$50:$BG$101,"="&amp;新怪物属性!$CK$2,装备数值!$BH$50:$BH$101,"&lt;="&amp;新怪物属性!$CK97)+SUMIFS(装备数值!BQ$50:BQ$101,装备数值!$BG$50:$BG$101,"="&amp;新怪物属性!$CL$2,装备数值!$BH$50:$BH$101,"&lt;="&amp;新怪物属性!$CL97)+SUMIFS(装备数值!BQ$50:BQ$101,装备数值!$BG$50:$BG$101,"="&amp;新怪物属性!$CM$2,装备数值!$BH$50:$BH$101,"&lt;="&amp;新怪物属性!$CM97)+SUMIFS(装备数值!BQ$50:BQ$101,装备数值!$BG$50:$BG$101,"="&amp;新怪物属性!$CN$2,装备数值!$BH$50:$BH$101,"&lt;="&amp;新怪物属性!$CN97)+SUMIFS(装备数值!BQ$50:BQ$101,装备数值!$BG$50:$BG$101,"="&amp;新怪物属性!$CO$2,装备数值!$BH$50:$BH$101,"&lt;="&amp;新怪物属性!$CO97)+SUMIFS(装备数值!BQ$50:BQ$101,装备数值!$BG$50:$BG$101,"="&amp;新怪物属性!$CP$2,装备数值!$BH$50:$BH$101,"&lt;="&amp;新怪物属性!$CP97)+SUMIFS(装备数值!BQ$50:BQ$101,装备数值!$BG$50:$BG$101,"="&amp;新怪物属性!$CQ$2,装备数值!$BH$50:$BH$101,"&lt;="&amp;新怪物属性!$CQ97)+SUMIFS(装备数值!BQ$50:BQ$101,装备数值!$BG$50:$BG$101,"="&amp;新怪物属性!$CR$2,装备数值!$BH$50:$BH$101,"&lt;="&amp;新怪物属性!$CR97)</f>
        <v>1250</v>
      </c>
      <c r="CY97" s="14">
        <f>SUMIFS(装备数值!BR$50:BR$101,装备数值!$BG$50:$BG$101,"="&amp;新怪物属性!$CF$2,装备数值!$BH$50:$BH$101,"&lt;="&amp;新怪物属性!$CF97)+SUMIFS(装备数值!BR$50:BR$101,装备数值!$BG$50:$BG$101,"="&amp;新怪物属性!$CG$2,装备数值!$BH$50:$BH$101,"&lt;="&amp;新怪物属性!$CG97)+SUMIFS(装备数值!BR$50:BR$101,装备数值!$BG$50:$BG$101,"="&amp;新怪物属性!$CH$2,装备数值!$BH$50:$BH$101,"&lt;="&amp;新怪物属性!$CH97)+SUMIFS(装备数值!BR$50:BR$101,装备数值!$BG$50:$BG$101,"="&amp;新怪物属性!$CI$2,装备数值!$BH$50:$BH$101,"&lt;="&amp;新怪物属性!$CI97)+SUMIFS(装备数值!BR$50:BR$101,装备数值!$BG$50:$BG$101,"="&amp;新怪物属性!$CJ$2,装备数值!$BH$50:$BH$101,"&lt;="&amp;新怪物属性!$CJ97)+SUMIFS(装备数值!BR$50:BR$101,装备数值!$BG$50:$BG$101,"="&amp;新怪物属性!$CK$2,装备数值!$BH$50:$BH$101,"&lt;="&amp;新怪物属性!$CK97)+SUMIFS(装备数值!BR$50:BR$101,装备数值!$BG$50:$BG$101,"="&amp;新怪物属性!$CL$2,装备数值!$BH$50:$BH$101,"&lt;="&amp;新怪物属性!$CL97)+SUMIFS(装备数值!BR$50:BR$101,装备数值!$BG$50:$BG$101,"="&amp;新怪物属性!$CM$2,装备数值!$BH$50:$BH$101,"&lt;="&amp;新怪物属性!$CM97)+SUMIFS(装备数值!BR$50:BR$101,装备数值!$BG$50:$BG$101,"="&amp;新怪物属性!$CN$2,装备数值!$BH$50:$BH$101,"&lt;="&amp;新怪物属性!$CN97)+SUMIFS(装备数值!BR$50:BR$101,装备数值!$BG$50:$BG$101,"="&amp;新怪物属性!$CO$2,装备数值!$BH$50:$BH$101,"&lt;="&amp;新怪物属性!$CO97)+SUMIFS(装备数值!BR$50:BR$101,装备数值!$BG$50:$BG$101,"="&amp;新怪物属性!$CP$2,装备数值!$BH$50:$BH$101,"&lt;="&amp;新怪物属性!$CP97)+SUMIFS(装备数值!BR$50:BR$101,装备数值!$BG$50:$BG$101,"="&amp;新怪物属性!$CQ$2,装备数值!$BH$50:$BH$101,"&lt;="&amp;新怪物属性!$CQ97)+SUMIFS(装备数值!BR$50:BR$101,装备数值!$BG$50:$BG$101,"="&amp;新怪物属性!$CR$2,装备数值!$BH$50:$BH$101,"&lt;="&amp;新怪物属性!$CR97)</f>
        <v>1250</v>
      </c>
      <c r="CZ97" s="14">
        <f>SUMIFS(装备数值!BS$50:BS$101,装备数值!$BG$50:$BG$101,"="&amp;新怪物属性!$CF$2,装备数值!$BH$50:$BH$101,"&lt;="&amp;新怪物属性!$CF97)+SUMIFS(装备数值!BS$50:BS$101,装备数值!$BG$50:$BG$101,"="&amp;新怪物属性!$CG$2,装备数值!$BH$50:$BH$101,"&lt;="&amp;新怪物属性!$CG97)+SUMIFS(装备数值!BS$50:BS$101,装备数值!$BG$50:$BG$101,"="&amp;新怪物属性!$CH$2,装备数值!$BH$50:$BH$101,"&lt;="&amp;新怪物属性!$CH97)+SUMIFS(装备数值!BS$50:BS$101,装备数值!$BG$50:$BG$101,"="&amp;新怪物属性!$CI$2,装备数值!$BH$50:$BH$101,"&lt;="&amp;新怪物属性!$CI97)+SUMIFS(装备数值!BS$50:BS$101,装备数值!$BG$50:$BG$101,"="&amp;新怪物属性!$CJ$2,装备数值!$BH$50:$BH$101,"&lt;="&amp;新怪物属性!$CJ97)+SUMIFS(装备数值!BS$50:BS$101,装备数值!$BG$50:$BG$101,"="&amp;新怪物属性!$CK$2,装备数值!$BH$50:$BH$101,"&lt;="&amp;新怪物属性!$CK97)+SUMIFS(装备数值!BS$50:BS$101,装备数值!$BG$50:$BG$101,"="&amp;新怪物属性!$CL$2,装备数值!$BH$50:$BH$101,"&lt;="&amp;新怪物属性!$CL97)+SUMIFS(装备数值!BS$50:BS$101,装备数值!$BG$50:$BG$101,"="&amp;新怪物属性!$CM$2,装备数值!$BH$50:$BH$101,"&lt;="&amp;新怪物属性!$CM97)+SUMIFS(装备数值!BS$50:BS$101,装备数值!$BG$50:$BG$101,"="&amp;新怪物属性!$CN$2,装备数值!$BH$50:$BH$101,"&lt;="&amp;新怪物属性!$CN97)+SUMIFS(装备数值!BS$50:BS$101,装备数值!$BG$50:$BG$101,"="&amp;新怪物属性!$CO$2,装备数值!$BH$50:$BH$101,"&lt;="&amp;新怪物属性!$CO97)+SUMIFS(装备数值!BS$50:BS$101,装备数值!$BG$50:$BG$101,"="&amp;新怪物属性!$CP$2,装备数值!$BH$50:$BH$101,"&lt;="&amp;新怪物属性!$CP97)+SUMIFS(装备数值!BS$50:BS$101,装备数值!$BG$50:$BG$101,"="&amp;新怪物属性!$CQ$2,装备数值!$BH$50:$BH$101,"&lt;="&amp;新怪物属性!$CQ97)+SUMIFS(装备数值!BS$50:BS$101,装备数值!$BG$50:$BG$101,"="&amp;新怪物属性!$CR$2,装备数值!$BH$50:$BH$101,"&lt;="&amp;新怪物属性!$CR97)</f>
        <v>1250</v>
      </c>
      <c r="DA97" s="14">
        <f>SUMIFS(装备数值!BT$50:BT$101,装备数值!$BG$50:$BG$101,"="&amp;新怪物属性!$CF$2,装备数值!$BH$50:$BH$101,"&lt;="&amp;新怪物属性!$CF97)+SUMIFS(装备数值!BT$50:BT$101,装备数值!$BG$50:$BG$101,"="&amp;新怪物属性!$CG$2,装备数值!$BH$50:$BH$101,"&lt;="&amp;新怪物属性!$CG97)+SUMIFS(装备数值!BT$50:BT$101,装备数值!$BG$50:$BG$101,"="&amp;新怪物属性!$CH$2,装备数值!$BH$50:$BH$101,"&lt;="&amp;新怪物属性!$CH97)+SUMIFS(装备数值!BT$50:BT$101,装备数值!$BG$50:$BG$101,"="&amp;新怪物属性!$CI$2,装备数值!$BH$50:$BH$101,"&lt;="&amp;新怪物属性!$CI97)+SUMIFS(装备数值!BT$50:BT$101,装备数值!$BG$50:$BG$101,"="&amp;新怪物属性!$CJ$2,装备数值!$BH$50:$BH$101,"&lt;="&amp;新怪物属性!$CJ97)+SUMIFS(装备数值!BT$50:BT$101,装备数值!$BG$50:$BG$101,"="&amp;新怪物属性!$CK$2,装备数值!$BH$50:$BH$101,"&lt;="&amp;新怪物属性!$CK97)+SUMIFS(装备数值!BT$50:BT$101,装备数值!$BG$50:$BG$101,"="&amp;新怪物属性!$CL$2,装备数值!$BH$50:$BH$101,"&lt;="&amp;新怪物属性!$CL97)+SUMIFS(装备数值!BT$50:BT$101,装备数值!$BG$50:$BG$101,"="&amp;新怪物属性!$CM$2,装备数值!$BH$50:$BH$101,"&lt;="&amp;新怪物属性!$CM97)+SUMIFS(装备数值!BT$50:BT$101,装备数值!$BG$50:$BG$101,"="&amp;新怪物属性!$CN$2,装备数值!$BH$50:$BH$101,"&lt;="&amp;新怪物属性!$CN97)+SUMIFS(装备数值!BT$50:BT$101,装备数值!$BG$50:$BG$101,"="&amp;新怪物属性!$CO$2,装备数值!$BH$50:$BH$101,"&lt;="&amp;新怪物属性!$CO97)+SUMIFS(装备数值!BT$50:BT$101,装备数值!$BG$50:$BG$101,"="&amp;新怪物属性!$CP$2,装备数值!$BH$50:$BH$101,"&lt;="&amp;新怪物属性!$CP97)+SUMIFS(装备数值!BT$50:BT$101,装备数值!$BG$50:$BG$101,"="&amp;新怪物属性!$CQ$2,装备数值!$BH$50:$BH$101,"&lt;="&amp;新怪物属性!$CQ97)+SUMIFS(装备数值!BT$50:BT$101,装备数值!$BG$50:$BG$101,"="&amp;新怪物属性!$CR$2,装备数值!$BH$50:$BH$101,"&lt;="&amp;新怪物属性!$CR97)</f>
        <v>1250</v>
      </c>
      <c r="DB97" s="14">
        <f>SUMIFS(装备数值!BU$50:BU$101,装备数值!$BG$50:$BG$101,"="&amp;新怪物属性!$CF$2,装备数值!$BH$50:$BH$101,"&lt;="&amp;新怪物属性!$CF97)+SUMIFS(装备数值!BU$50:BU$101,装备数值!$BG$50:$BG$101,"="&amp;新怪物属性!$CG$2,装备数值!$BH$50:$BH$101,"&lt;="&amp;新怪物属性!$CG97)+SUMIFS(装备数值!BU$50:BU$101,装备数值!$BG$50:$BG$101,"="&amp;新怪物属性!$CH$2,装备数值!$BH$50:$BH$101,"&lt;="&amp;新怪物属性!$CH97)+SUMIFS(装备数值!BU$50:BU$101,装备数值!$BG$50:$BG$101,"="&amp;新怪物属性!$CI$2,装备数值!$BH$50:$BH$101,"&lt;="&amp;新怪物属性!$CI97)+SUMIFS(装备数值!BU$50:BU$101,装备数值!$BG$50:$BG$101,"="&amp;新怪物属性!$CJ$2,装备数值!$BH$50:$BH$101,"&lt;="&amp;新怪物属性!$CJ97)+SUMIFS(装备数值!BU$50:BU$101,装备数值!$BG$50:$BG$101,"="&amp;新怪物属性!$CK$2,装备数值!$BH$50:$BH$101,"&lt;="&amp;新怪物属性!$CK97)+SUMIFS(装备数值!BU$50:BU$101,装备数值!$BG$50:$BG$101,"="&amp;新怪物属性!$CL$2,装备数值!$BH$50:$BH$101,"&lt;="&amp;新怪物属性!$CL97)+SUMIFS(装备数值!BU$50:BU$101,装备数值!$BG$50:$BG$101,"="&amp;新怪物属性!$CM$2,装备数值!$BH$50:$BH$101,"&lt;="&amp;新怪物属性!$CM97)+SUMIFS(装备数值!BU$50:BU$101,装备数值!$BG$50:$BG$101,"="&amp;新怪物属性!$CN$2,装备数值!$BH$50:$BH$101,"&lt;="&amp;新怪物属性!$CN97)+SUMIFS(装备数值!BU$50:BU$101,装备数值!$BG$50:$BG$101,"="&amp;新怪物属性!$CO$2,装备数值!$BH$50:$BH$101,"&lt;="&amp;新怪物属性!$CO97)+SUMIFS(装备数值!BU$50:BU$101,装备数值!$BG$50:$BG$101,"="&amp;新怪物属性!$CP$2,装备数值!$BH$50:$BH$101,"&lt;="&amp;新怪物属性!$CP97)+SUMIFS(装备数值!BU$50:BU$101,装备数值!$BG$50:$BG$101,"="&amp;新怪物属性!$CQ$2,装备数值!$BH$50:$BH$101,"&lt;="&amp;新怪物属性!$CQ97)+SUMIFS(装备数值!BU$50:BU$101,装备数值!$BG$50:$BG$101,"="&amp;新怪物属性!$CR$2,装备数值!$BH$50:$BH$101,"&lt;="&amp;新怪物属性!$CR97)</f>
        <v>0.15000000000000002</v>
      </c>
      <c r="DC97" s="14">
        <f>SUMIFS(装备数值!BV$50:BV$101,装备数值!$BG$50:$BG$101,"="&amp;新怪物属性!$CF$2,装备数值!$BH$50:$BH$101,"&lt;="&amp;新怪物属性!$CF97)+SUMIFS(装备数值!BV$50:BV$101,装备数值!$BG$50:$BG$101,"="&amp;新怪物属性!$CG$2,装备数值!$BH$50:$BH$101,"&lt;="&amp;新怪物属性!$CG97)+SUMIFS(装备数值!BV$50:BV$101,装备数值!$BG$50:$BG$101,"="&amp;新怪物属性!$CH$2,装备数值!$BH$50:$BH$101,"&lt;="&amp;新怪物属性!$CH97)+SUMIFS(装备数值!BV$50:BV$101,装备数值!$BG$50:$BG$101,"="&amp;新怪物属性!$CI$2,装备数值!$BH$50:$BH$101,"&lt;="&amp;新怪物属性!$CI97)+SUMIFS(装备数值!BV$50:BV$101,装备数值!$BG$50:$BG$101,"="&amp;新怪物属性!$CJ$2,装备数值!$BH$50:$BH$101,"&lt;="&amp;新怪物属性!$CJ97)+SUMIFS(装备数值!BV$50:BV$101,装备数值!$BG$50:$BG$101,"="&amp;新怪物属性!$CK$2,装备数值!$BH$50:$BH$101,"&lt;="&amp;新怪物属性!$CK97)+SUMIFS(装备数值!BV$50:BV$101,装备数值!$BG$50:$BG$101,"="&amp;新怪物属性!$CL$2,装备数值!$BH$50:$BH$101,"&lt;="&amp;新怪物属性!$CL97)+SUMIFS(装备数值!BV$50:BV$101,装备数值!$BG$50:$BG$101,"="&amp;新怪物属性!$CM$2,装备数值!$BH$50:$BH$101,"&lt;="&amp;新怪物属性!$CM97)+SUMIFS(装备数值!BV$50:BV$101,装备数值!$BG$50:$BG$101,"="&amp;新怪物属性!$CN$2,装备数值!$BH$50:$BH$101,"&lt;="&amp;新怪物属性!$CN97)+SUMIFS(装备数值!BV$50:BV$101,装备数值!$BG$50:$BG$101,"="&amp;新怪物属性!$CO$2,装备数值!$BH$50:$BH$101,"&lt;="&amp;新怪物属性!$CO97)+SUMIFS(装备数值!BV$50:BV$101,装备数值!$BG$50:$BG$101,"="&amp;新怪物属性!$CP$2,装备数值!$BH$50:$BH$101,"&lt;="&amp;新怪物属性!$CP97)+SUMIFS(装备数值!BV$50:BV$101,装备数值!$BG$50:$BG$101,"="&amp;新怪物属性!$CQ$2,装备数值!$BH$50:$BH$101,"&lt;="&amp;新怪物属性!$CQ97)+SUMIFS(装备数值!BV$50:BV$101,装备数值!$BG$50:$BG$101,"="&amp;新怪物属性!$CR$2,装备数值!$BH$50:$BH$101,"&lt;="&amp;新怪物属性!$CR97)</f>
        <v>0.15000000000000002</v>
      </c>
      <c r="DD97" s="14">
        <f>SUMIFS(装备数值!BW$50:BW$101,装备数值!$BG$50:$BG$101,"="&amp;新怪物属性!$CF$2,装备数值!$BH$50:$BH$101,"&lt;="&amp;新怪物属性!$CF97)+SUMIFS(装备数值!BW$50:BW$101,装备数值!$BG$50:$BG$101,"="&amp;新怪物属性!$CG$2,装备数值!$BH$50:$BH$101,"&lt;="&amp;新怪物属性!$CG97)+SUMIFS(装备数值!BW$50:BW$101,装备数值!$BG$50:$BG$101,"="&amp;新怪物属性!$CH$2,装备数值!$BH$50:$BH$101,"&lt;="&amp;新怪物属性!$CH97)+SUMIFS(装备数值!BW$50:BW$101,装备数值!$BG$50:$BG$101,"="&amp;新怪物属性!$CI$2,装备数值!$BH$50:$BH$101,"&lt;="&amp;新怪物属性!$CI97)+SUMIFS(装备数值!BW$50:BW$101,装备数值!$BG$50:$BG$101,"="&amp;新怪物属性!$CJ$2,装备数值!$BH$50:$BH$101,"&lt;="&amp;新怪物属性!$CJ97)+SUMIFS(装备数值!BW$50:BW$101,装备数值!$BG$50:$BG$101,"="&amp;新怪物属性!$CK$2,装备数值!$BH$50:$BH$101,"&lt;="&amp;新怪物属性!$CK97)+SUMIFS(装备数值!BW$50:BW$101,装备数值!$BG$50:$BG$101,"="&amp;新怪物属性!$CL$2,装备数值!$BH$50:$BH$101,"&lt;="&amp;新怪物属性!$CL97)+SUMIFS(装备数值!BW$50:BW$101,装备数值!$BG$50:$BG$101,"="&amp;新怪物属性!$CM$2,装备数值!$BH$50:$BH$101,"&lt;="&amp;新怪物属性!$CM97)+SUMIFS(装备数值!BW$50:BW$101,装备数值!$BG$50:$BG$101,"="&amp;新怪物属性!$CN$2,装备数值!$BH$50:$BH$101,"&lt;="&amp;新怪物属性!$CN97)+SUMIFS(装备数值!BW$50:BW$101,装备数值!$BG$50:$BG$101,"="&amp;新怪物属性!$CO$2,装备数值!$BH$50:$BH$101,"&lt;="&amp;新怪物属性!$CO97)+SUMIFS(装备数值!BW$50:BW$101,装备数值!$BG$50:$BG$101,"="&amp;新怪物属性!$CP$2,装备数值!$BH$50:$BH$101,"&lt;="&amp;新怪物属性!$CP97)+SUMIFS(装备数值!BW$50:BW$101,装备数值!$BG$50:$BG$101,"="&amp;新怪物属性!$CQ$2,装备数值!$BH$50:$BH$101,"&lt;="&amp;新怪物属性!$CQ97)+SUMIFS(装备数值!BW$50:BW$101,装备数值!$BG$50:$BG$101,"="&amp;新怪物属性!$CR$2,装备数值!$BH$50:$BH$101,"&lt;="&amp;新怪物属性!$CR97)</f>
        <v>0</v>
      </c>
      <c r="DE97" s="14">
        <f>SUMIFS(装备数值!BX$50:BX$101,装备数值!$BG$50:$BG$101,"="&amp;新怪物属性!$CF$2,装备数值!$BH$50:$BH$101,"&lt;="&amp;新怪物属性!$CF97)+SUMIFS(装备数值!BX$50:BX$101,装备数值!$BG$50:$BG$101,"="&amp;新怪物属性!$CG$2,装备数值!$BH$50:$BH$101,"&lt;="&amp;新怪物属性!$CG97)+SUMIFS(装备数值!BX$50:BX$101,装备数值!$BG$50:$BG$101,"="&amp;新怪物属性!$CH$2,装备数值!$BH$50:$BH$101,"&lt;="&amp;新怪物属性!$CH97)+SUMIFS(装备数值!BX$50:BX$101,装备数值!$BG$50:$BG$101,"="&amp;新怪物属性!$CI$2,装备数值!$BH$50:$BH$101,"&lt;="&amp;新怪物属性!$CI97)+SUMIFS(装备数值!BX$50:BX$101,装备数值!$BG$50:$BG$101,"="&amp;新怪物属性!$CJ$2,装备数值!$BH$50:$BH$101,"&lt;="&amp;新怪物属性!$CJ97)+SUMIFS(装备数值!BX$50:BX$101,装备数值!$BG$50:$BG$101,"="&amp;新怪物属性!$CK$2,装备数值!$BH$50:$BH$101,"&lt;="&amp;新怪物属性!$CK97)+SUMIFS(装备数值!BX$50:BX$101,装备数值!$BG$50:$BG$101,"="&amp;新怪物属性!$CL$2,装备数值!$BH$50:$BH$101,"&lt;="&amp;新怪物属性!$CL97)+SUMIFS(装备数值!BX$50:BX$101,装备数值!$BG$50:$BG$101,"="&amp;新怪物属性!$CM$2,装备数值!$BH$50:$BH$101,"&lt;="&amp;新怪物属性!$CM97)+SUMIFS(装备数值!BX$50:BX$101,装备数值!$BG$50:$BG$101,"="&amp;新怪物属性!$CN$2,装备数值!$BH$50:$BH$101,"&lt;="&amp;新怪物属性!$CN97)+SUMIFS(装备数值!BX$50:BX$101,装备数值!$BG$50:$BG$101,"="&amp;新怪物属性!$CO$2,装备数值!$BH$50:$BH$101,"&lt;="&amp;新怪物属性!$CO97)+SUMIFS(装备数值!BX$50:BX$101,装备数值!$BG$50:$BG$101,"="&amp;新怪物属性!$CP$2,装备数值!$BH$50:$BH$101,"&lt;="&amp;新怪物属性!$CP97)+SUMIFS(装备数值!BX$50:BX$101,装备数值!$BG$50:$BG$101,"="&amp;新怪物属性!$CQ$2,装备数值!$BH$50:$BH$101,"&lt;="&amp;新怪物属性!$CQ97)+SUMIFS(装备数值!BX$50:BX$101,装备数值!$BG$50:$BG$101,"="&amp;新怪物属性!$CR$2,装备数值!$BH$50:$BH$101,"&lt;="&amp;新怪物属性!$CR97)</f>
        <v>0</v>
      </c>
      <c r="DH97" s="14">
        <f>INDEX(装备数值!$I$13:$M$116,新怪物属性!$P97*8+1,DH$2)*$X97+INDEX(装备数值!$I$13:$M$116,新怪物属性!$Q97*8+2,DH$2)*$Y97+INDEX(装备数值!$I$13:$M$116,新怪物属性!$S97*8+3,DH$2)*$Z97+INDEX(装备数值!$I$13:$M$116,新怪物属性!$R97*8+4,DH$2)*$AA97+INDEX(装备数值!$I$13:$M$116,新怪物属性!$T97*8+5,DH$2)*$AB97+INDEX(装备数值!$I$13:$M$116,新怪物属性!$U97*8+6,DH$2)*$AC97+INDEX(装备数值!$I$13:$M$116,新怪物属性!$V97*8+7,DH$2)*$AD97+INDEX(装备数值!$I$13:$M$116,新怪物属性!$W97*8+8,DH$2)*$AE97</f>
        <v>217600</v>
      </c>
      <c r="DI97" s="14">
        <f>INDEX(装备数值!$I$13:$M$116,新怪物属性!$P97*8+1,DI$2)*$X97+INDEX(装备数值!$I$13:$M$116,新怪物属性!$Q97*8+2,DI$2)*$Y97+INDEX(装备数值!$I$13:$M$116,新怪物属性!$S97*8+3,DI$2)*$Z97+INDEX(装备数值!$I$13:$M$116,新怪物属性!$R97*8+4,DI$2)*$AA97+INDEX(装备数值!$I$13:$M$116,新怪物属性!$T97*8+5,DI$2)*$AB97+INDEX(装备数值!$I$13:$M$116,新怪物属性!$U97*8+6,DI$2)*$AC97+INDEX(装备数值!$I$13:$M$116,新怪物属性!$V97*8+7,DI$2)*$AD97+INDEX(装备数值!$I$13:$M$116,新怪物属性!$W97*8+8,DI$2)*$AE97</f>
        <v>1632000</v>
      </c>
      <c r="DJ97" s="14">
        <f>INDEX(装备数值!$I$13:$M$116,新怪物属性!$P97*8+1,DJ$2)*$X97+INDEX(装备数值!$I$13:$M$116,新怪物属性!$Q97*8+2,DJ$2)*$Y97+INDEX(装备数值!$I$13:$M$116,新怪物属性!$S97*8+3,DJ$2)*$Z97+INDEX(装备数值!$I$13:$M$116,新怪物属性!$R97*8+4,DJ$2)*$AA97+INDEX(装备数值!$I$13:$M$116,新怪物属性!$T97*8+5,DJ$2)*$AB97+INDEX(装备数值!$I$13:$M$116,新怪物属性!$U97*8+6,DJ$2)*$AC97+INDEX(装备数值!$I$13:$M$116,新怪物属性!$V97*8+7,DJ$2)*$AD97+INDEX(装备数值!$I$13:$M$116,新怪物属性!$W97*8+8,DJ$2)*$AE97</f>
        <v>108800</v>
      </c>
      <c r="DK97" s="14">
        <f>INDEX(装备数值!$I$13:$M$116,新怪物属性!$P97*8+1,DK$2)*$X97+INDEX(装备数值!$I$13:$M$116,新怪物属性!$Q97*8+2,DK$2)*$Y97+INDEX(装备数值!$I$13:$M$116,新怪物属性!$S97*8+3,DK$2)*$Z97+INDEX(装备数值!$I$13:$M$116,新怪物属性!$R97*8+4,DK$2)*$AA97+INDEX(装备数值!$I$13:$M$116,新怪物属性!$T97*8+5,DK$2)*$AB97+INDEX(装备数值!$I$13:$M$116,新怪物属性!$U97*8+6,DK$2)*$AC97+INDEX(装备数值!$I$13:$M$116,新怪物属性!$V97*8+7,DK$2)*$AD97+INDEX(装备数值!$I$13:$M$116,新怪物属性!$W97*8+8,DK$2)*$AE97</f>
        <v>2176000</v>
      </c>
      <c r="DL97" s="14">
        <f>INDEX(装备数值!$I$13:$M$116,新怪物属性!$P97*8+1,DL$2)*$X97+INDEX(装备数值!$I$13:$M$116,新怪物属性!$Q97*8+2,DL$2)*$Y97+INDEX(装备数值!$I$13:$M$116,新怪物属性!$S97*8+3,DL$2)*$Z97+INDEX(装备数值!$I$13:$M$116,新怪物属性!$R97*8+4,DL$2)*$AA97+INDEX(装备数值!$I$13:$M$116,新怪物属性!$T97*8+5,DL$2)*$AB97+INDEX(装备数值!$I$13:$M$116,新怪物属性!$U97*8+6,DL$2)*$AC97+INDEX(装备数值!$I$13:$M$116,新怪物属性!$V97*8+7,DL$2)*$AD97+INDEX(装备数值!$I$13:$M$116,新怪物属性!$W97*8+8,DL$2)*$AE97</f>
        <v>42840</v>
      </c>
      <c r="DO97" s="14">
        <f>INDEX(装备数值!$X$13:$AH$116,$P97*8+1,DO$2)*$AF97+INDEX(装备数值!$X$13:$AH$116,$Q97*8+2,DO$2)*$AG97+INDEX(装备数值!$X$13:$AH$116,$S97*8+3,DO$2)*$AH97+INDEX(装备数值!$X$13:$AH$116,$R97*8+4,DO$2)*$AI97+INDEX(装备数值!$X$13:$AH$116,$T97*8+5,DO$2)*$AJ97+INDEX(装备数值!$X$13:$AH$116,$U97*8+6,DO$2)*$AK97+INDEX(装备数值!$X$13:$AH$116,$V97*8+7,DO$2)*$AL97+INDEX(装备数值!$X$13:$AH$116,$W97*8+8,DO$2)*$AM97</f>
        <v>58400</v>
      </c>
      <c r="DP97" s="14">
        <f>INDEX(装备数值!$X$13:$AH$116,$P97*8+1,DP$2)*$AF97+INDEX(装备数值!$X$13:$AH$116,$Q97*8+2,DP$2)*$AG97+INDEX(装备数值!$X$13:$AH$116,$S97*8+3,DP$2)*$AH97+INDEX(装备数值!$X$13:$AH$116,$R97*8+4,DP$2)*$AI97+INDEX(装备数值!$X$13:$AH$116,$T97*8+5,DP$2)*$AJ97+INDEX(装备数值!$X$13:$AH$116,$U97*8+6,DP$2)*$AK97+INDEX(装备数值!$X$13:$AH$116,$V97*8+7,DP$2)*$AL97+INDEX(装备数值!$X$13:$AH$116,$W97*8+8,DP$2)*$AM97</f>
        <v>435000</v>
      </c>
      <c r="DQ97" s="14">
        <f>INDEX(装备数值!$X$13:$AH$116,$P97*8+1,DQ$2)*$AF97+INDEX(装备数值!$X$13:$AH$116,$Q97*8+2,DQ$2)*$AG97+INDEX(装备数值!$X$13:$AH$116,$S97*8+3,DQ$2)*$AH97+INDEX(装备数值!$X$13:$AH$116,$R97*8+4,DQ$2)*$AI97+INDEX(装备数值!$X$13:$AH$116,$T97*8+5,DQ$2)*$AJ97+INDEX(装备数值!$X$13:$AH$116,$U97*8+6,DQ$2)*$AK97+INDEX(装备数值!$X$13:$AH$116,$V97*8+7,DQ$2)*$AL97+INDEX(装备数值!$X$13:$AH$116,$W97*8+8,DQ$2)*$AM97</f>
        <v>28800</v>
      </c>
      <c r="DR97" s="14">
        <f>INDEX(装备数值!$X$13:$AH$116,$P97*8+1,DR$2)*$AF97+INDEX(装备数值!$X$13:$AH$116,$Q97*8+2,DR$2)*$AG97+INDEX(装备数值!$X$13:$AH$116,$S97*8+3,DR$2)*$AH97+INDEX(装备数值!$X$13:$AH$116,$R97*8+4,DR$2)*$AI97+INDEX(装备数值!$X$13:$AH$116,$T97*8+5,DR$2)*$AJ97+INDEX(装备数值!$X$13:$AH$116,$U97*8+6,DR$2)*$AK97+INDEX(装备数值!$X$13:$AH$116,$V97*8+7,DR$2)*$AL97+INDEX(装备数值!$X$13:$AH$116,$W97*8+8,DR$2)*$AM97</f>
        <v>596000</v>
      </c>
      <c r="DS97" s="14">
        <f>INDEX(装备数值!$X$13:$AH$116,$P97*8+1,DS$2)*$AF97+INDEX(装备数值!$X$13:$AH$116,$Q97*8+2,DS$2)*$AG97+INDEX(装备数值!$X$13:$AH$116,$S97*8+3,DS$2)*$AH97+INDEX(装备数值!$X$13:$AH$116,$R97*8+4,DS$2)*$AI97+INDEX(装备数值!$X$13:$AH$116,$T97*8+5,DS$2)*$AJ97+INDEX(装备数值!$X$13:$AH$116,$U97*8+6,DS$2)*$AK97+INDEX(装备数值!$X$13:$AH$116,$V97*8+7,DS$2)*$AL97+INDEX(装备数值!$X$13:$AH$116,$W97*8+8,DS$2)*$AM97</f>
        <v>11520</v>
      </c>
      <c r="DT97" s="14">
        <f>INDEX(装备数值!$X$13:$AH$116,$P97*8+1,DT$2)*$AF97+INDEX(装备数值!$X$13:$AH$116,$Q97*8+2,DT$2)*$AG97+INDEX(装备数值!$X$13:$AH$116,$S97*8+3,DT$2)*$AH97+INDEX(装备数值!$X$13:$AH$116,$R97*8+4,DT$2)*$AI97+INDEX(装备数值!$X$13:$AH$116,$T97*8+5,DT$2)*$AJ97+INDEX(装备数值!$X$13:$AH$116,$U97*8+6,DT$2)*$AK97+INDEX(装备数值!$X$13:$AH$116,$V97*8+7,DT$2)*$AL97+INDEX(装备数值!$X$13:$AH$116,$W97*8+8,DT$2)*$AM97</f>
        <v>44000</v>
      </c>
      <c r="DU97" s="14">
        <f>INDEX(装备数值!$X$13:$AH$116,$P97*8+1,DU$2)*$AF97+INDEX(装备数值!$X$13:$AH$116,$Q97*8+2,DU$2)*$AG97+INDEX(装备数值!$X$13:$AH$116,$S97*8+3,DU$2)*$AH97+INDEX(装备数值!$X$13:$AH$116,$R97*8+4,DU$2)*$AI97+INDEX(装备数值!$X$13:$AH$116,$T97*8+5,DU$2)*$AJ97+INDEX(装备数值!$X$13:$AH$116,$U97*8+6,DU$2)*$AK97+INDEX(装备数值!$X$13:$AH$116,$V97*8+7,DU$2)*$AL97+INDEX(装备数值!$X$13:$AH$116,$W97*8+8,DU$2)*$AM97</f>
        <v>43200</v>
      </c>
      <c r="DV97" s="14">
        <f>INDEX(装备数值!$X$13:$AH$116,$P97*8+1,DV$2)*$AF97+INDEX(装备数值!$X$13:$AH$116,$Q97*8+2,DV$2)*$AG97+INDEX(装备数值!$X$13:$AH$116,$S97*8+3,DV$2)*$AH97+INDEX(装备数值!$X$13:$AH$116,$R97*8+4,DV$2)*$AI97+INDEX(装备数值!$X$13:$AH$116,$T97*8+5,DV$2)*$AJ97+INDEX(装备数值!$X$13:$AH$116,$U97*8+6,DV$2)*$AK97+INDEX(装备数值!$X$13:$AH$116,$V97*8+7,DV$2)*$AL97+INDEX(装备数值!$X$13:$AH$116,$W97*8+8,DV$2)*$AM97</f>
        <v>44000</v>
      </c>
      <c r="DW97" s="14">
        <f>INDEX(装备数值!$X$13:$AH$116,$P97*8+1,DW$2)*$AF97+INDEX(装备数值!$X$13:$AH$116,$Q97*8+2,DW$2)*$AG97+INDEX(装备数值!$X$13:$AH$116,$S97*8+3,DW$2)*$AH97+INDEX(装备数值!$X$13:$AH$116,$R97*8+4,DW$2)*$AI97+INDEX(装备数值!$X$13:$AH$116,$T97*8+5,DW$2)*$AJ97+INDEX(装备数值!$X$13:$AH$116,$U97*8+6,DW$2)*$AK97+INDEX(装备数值!$X$13:$AH$116,$V97*8+7,DW$2)*$AL97+INDEX(装备数值!$X$13:$AH$116,$W97*8+8,DW$2)*$AM97</f>
        <v>43200</v>
      </c>
      <c r="DX97" s="14">
        <f>INDEX(装备数值!$X$13:$AH$116,$P97*8+1,DX$2)*$AF97+INDEX(装备数值!$X$13:$AH$116,$Q97*8+2,DX$2)*$AG97+INDEX(装备数值!$X$13:$AH$116,$S97*8+3,DX$2)*$AH97+INDEX(装备数值!$X$13:$AH$116,$R97*8+4,DX$2)*$AI97+INDEX(装备数值!$X$13:$AH$116,$T97*8+5,DX$2)*$AJ97+INDEX(装备数值!$X$13:$AH$116,$U97*8+6,DX$2)*$AK97+INDEX(装备数值!$X$13:$AH$116,$V97*8+7,DX$2)*$AL97+INDEX(装备数值!$X$13:$AH$116,$W97*8+8,DX$2)*$AM97</f>
        <v>146</v>
      </c>
      <c r="DY97" s="14">
        <f>INDEX(装备数值!$X$13:$AH$116,$P97*8+1,DY$2)*$AF97+INDEX(装备数值!$X$13:$AH$116,$Q97*8+2,DY$2)*$AG97+INDEX(装备数值!$X$13:$AH$116,$S97*8+3,DY$2)*$AH97+INDEX(装备数值!$X$13:$AH$116,$R97*8+4,DY$2)*$AI97+INDEX(装备数值!$X$13:$AH$116,$T97*8+5,DY$2)*$AJ97+INDEX(装备数值!$X$13:$AH$116,$U97*8+6,DY$2)*$AK97+INDEX(装备数值!$X$13:$AH$116,$V97*8+7,DY$2)*$AL97+INDEX(装备数值!$X$13:$AH$116,$W97*8+8,DY$2)*$AM97</f>
        <v>146</v>
      </c>
      <c r="EA97" s="14">
        <f>INDEX(装备数值!$AN$17:$AN$117,MATCH(MIN($X97:$AE97),装备数值!$AO$17:$AO$117,1))</f>
        <v>68</v>
      </c>
      <c r="EB97" s="14">
        <f>IF(COUNTIF($P97:$W97,"&gt;"&amp;0)=8,INDEX(装备数值!AR$17:AR$117,$EA97+1),0)</f>
        <v>33864</v>
      </c>
      <c r="EC97" s="14">
        <f>IF(COUNTIF($P97:$W97,"&gt;"&amp;0)=8,INDEX(装备数值!AS$17:AS$117,$EA97+1),0)</f>
        <v>255000</v>
      </c>
      <c r="ED97" s="14">
        <f>IF(COUNTIF($P97:$W97,"&gt;"&amp;0)=8,INDEX(装备数值!AT$17:AT$117,$EA97+1),0)</f>
        <v>16864</v>
      </c>
      <c r="EE97" s="14">
        <f>IF(COUNTIF($P97:$W97,"&gt;"&amp;0)=8,INDEX(装备数值!AU$17:AU$117,$EA97+1),0)</f>
        <v>340000</v>
      </c>
      <c r="EF97" s="14">
        <f>IF(COUNTIF($P97:$W97,"&gt;"&amp;0)=8,INDEX(装备数值!AV$17:AV$117,$EA97+1),0)</f>
        <v>6800</v>
      </c>
      <c r="EH97" s="14">
        <f>INDEX(装备数值!$AY$17:$AY$77,MATCH(新怪物属性!AF97,装备数值!$AZ$17:$AZ$77,1))</f>
        <v>38</v>
      </c>
      <c r="EI97" s="26">
        <f>INDEX(装备数值!BA$17:BA$77,新怪物属性!EH97+1)</f>
        <v>0.73</v>
      </c>
      <c r="EJ97" s="26">
        <f>INDEX(装备数值!BA$17:BA$77,新怪物属性!EH97+1)</f>
        <v>0.73</v>
      </c>
      <c r="EL97" s="14">
        <f t="shared" si="144"/>
        <v>31</v>
      </c>
      <c r="EM97" s="14">
        <f>VLOOKUP(EL97,军阶与晶片数值!$W$6:$X$27,2)</f>
        <v>7</v>
      </c>
      <c r="EN97" s="14">
        <f>INDEX(军阶与晶片数值!Y$6:Y$27,$EM97+1)</f>
        <v>600</v>
      </c>
      <c r="EO97" s="14">
        <f>INDEX(军阶与晶片数值!Z$6:Z$27,$EM97+1)</f>
        <v>600</v>
      </c>
      <c r="EP97" s="14">
        <f>INDEX(军阶与晶片数值!AA$6:AA$27,$EM97+1)</f>
        <v>600</v>
      </c>
      <c r="EQ97" s="14">
        <f>INDEX(军阶与晶片数值!AB$6:AB$27,$EM97+1)</f>
        <v>600</v>
      </c>
      <c r="ER97" s="29">
        <f>INDEX(军阶与晶片数值!AC$6:AC$27,$EM97+1)</f>
        <v>40</v>
      </c>
      <c r="ES97" s="29">
        <f>INDEX(军阶与晶片数值!AD$6:AD$27,$EM97+1)</f>
        <v>20</v>
      </c>
      <c r="EU97" s="26">
        <f>INDEX(军阶与晶片数值!I$6:I$16,AN97+1)</f>
        <v>0.2</v>
      </c>
      <c r="EV97" s="26">
        <f>INDEX(军阶与晶片数值!M$6:M$16,AO97+1)</f>
        <v>0.2</v>
      </c>
      <c r="EW97" s="26">
        <f>INDEX(军阶与晶片数值!J$6:J$16,AP97+1)</f>
        <v>0.2</v>
      </c>
      <c r="EX97" s="26">
        <f>INDEX(军阶与晶片数值!K$6:K$16,AQ97+1)</f>
        <v>0.4</v>
      </c>
      <c r="EY97" s="26">
        <f>INDEX(军阶与晶片数值!L$6:L$16,AR97+1)</f>
        <v>0.4</v>
      </c>
      <c r="EZ97" s="28">
        <f>INDEX(军阶与晶片数值!N$6:N$16,AS97+1)</f>
        <v>0</v>
      </c>
      <c r="FA97" s="28">
        <f>INDEX(军阶与晶片数值!O$6:O$16,AT97+1)</f>
        <v>0</v>
      </c>
      <c r="FB97" s="28">
        <f>INDEX(军阶与晶片数值!P$6:P$16,AU97+1)</f>
        <v>0</v>
      </c>
      <c r="FC97" s="28">
        <f>INDEX(军阶与晶片数值!Q$6:Q$16,AV97+1)</f>
        <v>0</v>
      </c>
      <c r="FD97" s="26">
        <f>INDEX(军阶与晶片数值!R$6:R$16,AW97+1)</f>
        <v>0.13</v>
      </c>
      <c r="FE97" s="26">
        <f>INDEX(军阶与晶片数值!S$6:S$16,AX97+1)</f>
        <v>0.13</v>
      </c>
      <c r="FF97" s="26">
        <f>INDEX(军阶与晶片数值!T$6:T$16,AY97+1)</f>
        <v>0</v>
      </c>
      <c r="FG97" s="26">
        <f>INDEX(军阶与晶片数值!U$6:U$16,AZ97+1)</f>
        <v>0</v>
      </c>
      <c r="FI97" s="26">
        <f>INDEX(军阶与晶片数值!$C$6:$C$36,新怪物属性!$BA97+1)</f>
        <v>1.1000000000000001</v>
      </c>
      <c r="FJ97" s="26">
        <f>INDEX(军阶与晶片数值!$C$6:$C$36,新怪物属性!$BA97+1)</f>
        <v>1.1000000000000001</v>
      </c>
      <c r="FK97" s="26">
        <f>INDEX(军阶与晶片数值!$C$6:$C$36,新怪物属性!$BA97+1)</f>
        <v>1.1000000000000001</v>
      </c>
      <c r="FL97" s="26">
        <f>INDEX(军阶与晶片数值!$C$6:$C$36,新怪物属性!$BA97+1)</f>
        <v>1.1000000000000001</v>
      </c>
      <c r="FM97" s="26">
        <f>INDEX(军阶与晶片数值!$C$6:$C$36,新怪物属性!$BA97+1)</f>
        <v>1.1000000000000001</v>
      </c>
      <c r="FO97" s="14">
        <f>INDEX(战舰突破!$H$6:$H$18,新怪物属性!$J97+1)+INDEX(战舰突破!$H$23:$H$35,新怪物属性!$K97+1)+INDEX(战舰突破!$H$40:$H$52,新怪物属性!$L97+1)</f>
        <v>200</v>
      </c>
      <c r="FP97" s="14">
        <f>INDEX(战舰突破!$I$6:$I$18,新怪物属性!$J97+1)+INDEX(战舰突破!$I$23:$I$35,新怪物属性!$K97+1)+INDEX(战舰突破!$I$40:$I$52,新怪物属性!$L97+1)</f>
        <v>200</v>
      </c>
      <c r="FQ97" s="14">
        <f>INDEX(战舰突破!$J$6:$J$18,新怪物属性!$J97+1)+INDEX(战舰突破!$J$23:$J$35,新怪物属性!$K97+1)+INDEX(战舰突破!$J$40:$J$52,新怪物属性!$L97+1)</f>
        <v>0</v>
      </c>
      <c r="FR97" s="14">
        <f>INDEX(战舰突破!$K$6:$K$18,新怪物属性!$J97+1)+INDEX(战舰突破!$K$23:$K$35,新怪物属性!$K97+1)+INDEX(战舰突破!$K$40:$K$52,新怪物属性!$L97+1)</f>
        <v>0</v>
      </c>
      <c r="FS97" s="14">
        <f>INDEX(战舰突破!$L$6:$L$18,新怪物属性!$J97+1)+INDEX(战舰突破!$L$23:$L$35,新怪物属性!$K97+1)+INDEX(战舰突破!$L$40:$L$52,新怪物属性!$L97+1)</f>
        <v>200</v>
      </c>
      <c r="FT97" s="18">
        <f>INDEX(战舰突破!$N$6:$N$18,新怪物属性!$J97+1)+INDEX(战舰突破!$N$23:$N$35,新怪物属性!$K97+1)+INDEX(战舰突破!$N$40:$N$52,新怪物属性!$L97+1)</f>
        <v>0.75</v>
      </c>
      <c r="FU97" s="18">
        <f>INDEX(战舰突破!$O$6:$O$18,新怪物属性!$J97+1)+INDEX(战舰突破!$O$23:$O$35,新怪物属性!$K97+1)+INDEX(战舰突破!$O$40:$O$52,新怪物属性!$L97+1)</f>
        <v>1.4</v>
      </c>
      <c r="FV97" s="18">
        <f>INDEX(战舰突破!$P$6:$P$18,新怪物属性!$J97+1)+INDEX(战舰突破!$P$23:$P$35,新怪物属性!$K97+1)+INDEX(战舰突破!$P$40:$P$52,新怪物属性!$L97+1)</f>
        <v>0.5</v>
      </c>
      <c r="FW97" s="18">
        <f>INDEX(战舰突破!$Q$6:$Q$18,新怪物属性!$J97+1)+INDEX(战舰突破!$Q$23:$Q$35,新怪物属性!$K97+1)+INDEX(战舰突破!$Q$40:$Q$52,新怪物属性!$L97+1)</f>
        <v>0.3</v>
      </c>
      <c r="FX97" s="18">
        <f>INDEX(战舰突破!$R$6:$R$18,新怪物属性!$J97+1)+INDEX(战舰突破!$R$23:$R$35,新怪物属性!$K97+1)+INDEX(战舰突破!$R$40:$R$52,新怪物属性!$L97+1)</f>
        <v>0.25</v>
      </c>
      <c r="FY97" s="18">
        <f>INDEX(战舰突破!$M$6:$M$18,新怪物属性!$J97+1)+INDEX(战舰突破!$M$23:$M$35,新怪物属性!$K97+1)+INDEX(战舰突破!$M$40:$M$52,新怪物属性!$L97+1)</f>
        <v>0.2</v>
      </c>
      <c r="FZ97" s="22">
        <f>INDEX(战舰突破!$W$6:$W$18,新怪物属性!$J97+1)+INDEX(战舰突破!$W$23:$W$35,新怪物属性!$K97+1)+INDEX(战舰突破!$W$40:$W$52,新怪物属性!$L97+1)</f>
        <v>0.5</v>
      </c>
      <c r="GC97" s="14">
        <f>INDEX(战舰突破!$S$6:$S$18,新怪物属性!$J97+1)</f>
        <v>0</v>
      </c>
      <c r="GD97" s="14">
        <f>INDEX(战舰突破!$T$6:$T$18,新怪物属性!$J97+1)</f>
        <v>1.1000000000000001</v>
      </c>
      <c r="GE97" s="14">
        <f>INDEX(战舰突破!$U$6:$U$18,新怪物属性!$J97+1)</f>
        <v>0.1</v>
      </c>
      <c r="GF97" s="14">
        <f>INDEX(战舰突破!$V$6:$V$18,新怪物属性!$J97+1)</f>
        <v>2</v>
      </c>
      <c r="GG97" s="14">
        <f>INDEX(战舰突破!$X$6:$X$18,新怪物属性!$J97+1)</f>
        <v>12</v>
      </c>
      <c r="GI97" s="14">
        <f>INDEX(战舰突破!$S$23:$S$35,新怪物属性!$J97+1)</f>
        <v>1</v>
      </c>
      <c r="GJ97" s="14">
        <f>INDEX(战舰突破!$T$23:$T$35,新怪物属性!$J97+1)</f>
        <v>0.55000000000000004</v>
      </c>
      <c r="GK97" s="14">
        <f>INDEX(战舰突破!$U$23:$U$35,新怪物属性!$J97+1)</f>
        <v>0.1</v>
      </c>
      <c r="GL97" s="14">
        <f>INDEX(战舰突破!$V$23:$V$35,新怪物属性!$J97+1)</f>
        <v>2</v>
      </c>
      <c r="GM97" s="14">
        <f>INDEX(战舰突破!$X$23:$X$35,新怪物属性!$J97+1)</f>
        <v>180</v>
      </c>
      <c r="GO97" s="14">
        <f>INDEX(战舰突破!$S$40:$S$52,新怪物属性!$J97+1)</f>
        <v>1</v>
      </c>
      <c r="GP97" s="14">
        <f>INDEX(战舰突破!$T$40:$T$52,新怪物属性!$J97+1)</f>
        <v>0.25</v>
      </c>
      <c r="GQ97" s="14">
        <f>INDEX(战舰突破!$U$40:$U$52,新怪物属性!$J97+1)</f>
        <v>0.2</v>
      </c>
      <c r="GR97" s="14">
        <f>INDEX(战舰突破!$V$40:$V$52,新怪物属性!$J97+1)</f>
        <v>2</v>
      </c>
      <c r="GS97" s="14">
        <f>INDEX(战舰突破!$X$40:$X$52,新怪物属性!$J97+1)</f>
        <v>300</v>
      </c>
      <c r="GV97" s="14">
        <v>3</v>
      </c>
      <c r="GW97" s="14">
        <v>42</v>
      </c>
      <c r="GX97" s="14">
        <v>1</v>
      </c>
      <c r="GY97" s="14">
        <v>40</v>
      </c>
      <c r="GZ97" s="14">
        <v>3</v>
      </c>
      <c r="HA97" s="14">
        <v>37</v>
      </c>
      <c r="HB97" s="14">
        <v>1</v>
      </c>
      <c r="HC97" s="14">
        <v>35</v>
      </c>
      <c r="HD97" s="14">
        <v>1</v>
      </c>
      <c r="HE97" s="14">
        <v>19</v>
      </c>
      <c r="HF97" s="14">
        <v>1</v>
      </c>
      <c r="HG97" s="14">
        <v>23</v>
      </c>
      <c r="HH97" s="14">
        <v>0</v>
      </c>
      <c r="HI97" s="14">
        <v>28</v>
      </c>
      <c r="HJ97" s="14">
        <v>1</v>
      </c>
      <c r="HK97" s="14">
        <v>18</v>
      </c>
      <c r="HL97" s="14">
        <v>0</v>
      </c>
      <c r="HM97" s="14">
        <v>0</v>
      </c>
      <c r="HN97" s="14">
        <v>0</v>
      </c>
      <c r="HO97" s="14">
        <v>0</v>
      </c>
      <c r="HP97" s="14">
        <v>0</v>
      </c>
      <c r="HQ97" s="14">
        <v>0</v>
      </c>
      <c r="HR97" s="14">
        <v>0</v>
      </c>
      <c r="HS97" s="14">
        <v>0</v>
      </c>
      <c r="HT97" s="14">
        <v>0</v>
      </c>
      <c r="HU97" s="14">
        <v>0</v>
      </c>
      <c r="HX97" s="14">
        <v>7</v>
      </c>
      <c r="HY97" s="14">
        <v>6</v>
      </c>
      <c r="IB97" s="14">
        <f>IF($GV97=0,0,INDEX(战宠!P$15:P$27,新怪物属性!$GV$3)*(INDEX(战宠!$U$7:$Y$10,1,新怪物属性!$GV97)))*(新怪物属性!$GW97+4)
+IF($GX97=0,0,INDEX(战宠!P$15:P$27,新怪物属性!$GX$3)*(INDEX(战宠!$U$7:$Y$10,1,新怪物属性!$GX97)))*(新怪物属性!$GY97+4)
+IF($GZ97=0,0,INDEX(战宠!P$15:P$27,新怪物属性!$GZ$3)*(INDEX(战宠!$U$7:$Y$10,1,新怪物属性!$GZ97)))*(新怪物属性!$HA97+4)
+IF($HB97=0,0,INDEX(战宠!P$15:P$27,新怪物属性!$HB$3)*(INDEX(战宠!$U$7:$Y$10,1,新怪物属性!$HB97)))*(新怪物属性!$HC97+4)
+IF($HD97=0,0,INDEX(战宠!P$15:P$27,新怪物属性!$HD$3)*(INDEX(战宠!$U$7:$Y$10,1,新怪物属性!$HD97)))*(新怪物属性!$HE97+4)
+IF($HF97=0,0,INDEX(战宠!P$15:P$27,新怪物属性!$HF$3)*(INDEX(战宠!$U$7:$Y$10,1,新怪物属性!$HF97)))*(新怪物属性!$HG97+4)
+IF($HH97=0,0,INDEX(战宠!P$15:P$27,新怪物属性!$HH$3)*(INDEX(战宠!$U$7:$Y$10,1,新怪物属性!$HH97)))*(新怪物属性!$HI97+4)
+IF($HJ97=0,0,INDEX(战宠!P$15:P$27,新怪物属性!$HJ$3)*(INDEX(战宠!$U$7:$Y$10,1,新怪物属性!$HJ97)))*(新怪物属性!$HK97+4)
+IF($HL97=0,0,INDEX(战宠!P$15:P$27,新怪物属性!$HL$3)*(INDEX(战宠!$U$7:$Y$10,1,新怪物属性!$HL97)))*(新怪物属性!$HM97+4)
+IF($HN97=0,0,INDEX(战宠!P$15:P$27,新怪物属性!$HN$3)*(INDEX(战宠!$U$7:$Y$10,1,新怪物属性!$HN97)))*(新怪物属性!$HO97+4)
+IF($HP97=0,0,INDEX(战宠!P$15:P$27,新怪物属性!$HP$3)*(INDEX(战宠!$U$7:$Y$10,1,新怪物属性!$HP97)))*(新怪物属性!$HQ97+4)
+IF($HR97=0,0,INDEX(战宠!P$15:P$27,新怪物属性!$HR$3)*(INDEX(战宠!$U$7:$Y$10,1,新怪物属性!$HR97)))*(新怪物属性!$HS97+4)
+IF($HT97=0,0,INDEX(战宠!P$15:P$27,新怪物属性!$HT$3)*(INDEX(战宠!$U$7:$Y$10,1,新怪物属性!$HT97)))*(新怪物属性!$HU97+4)</f>
        <v>294800</v>
      </c>
      <c r="IC97" s="14">
        <f>IF($GV97=0,0,INDEX(战宠!Q$15:Q$27,新怪物属性!$GV$3)*(INDEX(战宠!$U$7:$Y$10,1,新怪物属性!$GV97)))*(新怪物属性!$GW97+4)
+IF($GX97=0,0,INDEX(战宠!Q$15:Q$27,新怪物属性!$GX$3)*(INDEX(战宠!$U$7:$Y$10,1,新怪物属性!$GX97)))*(新怪物属性!$GY97+4)
+IF($GZ97=0,0,INDEX(战宠!Q$15:Q$27,新怪物属性!$GZ$3)*(INDEX(战宠!$U$7:$Y$10,1,新怪物属性!$GZ97)))*(新怪物属性!$HA97+4)
+IF($HB97=0,0,INDEX(战宠!Q$15:Q$27,新怪物属性!$HB$3)*(INDEX(战宠!$U$7:$Y$10,1,新怪物属性!$HB97)))*(新怪物属性!$HC97+4)
+IF($HD97=0,0,INDEX(战宠!Q$15:Q$27,新怪物属性!$HD$3)*(INDEX(战宠!$U$7:$Y$10,1,新怪物属性!$HD97)))*(新怪物属性!$HE97+4)
+IF($HF97=0,0,INDEX(战宠!Q$15:Q$27,新怪物属性!$HF$3)*(INDEX(战宠!$U$7:$Y$10,1,新怪物属性!$HF97)))*(新怪物属性!$HG97+4)
+IF($HH97=0,0,INDEX(战宠!Q$15:Q$27,新怪物属性!$HH$3)*(INDEX(战宠!$U$7:$Y$10,1,新怪物属性!$HH97)))*(新怪物属性!$HI97+4)
+IF($HJ97=0,0,INDEX(战宠!Q$15:Q$27,新怪物属性!$HJ$3)*(INDEX(战宠!$U$7:$Y$10,1,新怪物属性!$HJ97)))*(新怪物属性!$HK97+4)
+IF($HL97=0,0,INDEX(战宠!Q$15:Q$27,新怪物属性!$HL$3)*(INDEX(战宠!$U$7:$Y$10,1,新怪物属性!$HL97)))*(新怪物属性!$HM97+4)
+IF($HN97=0,0,INDEX(战宠!Q$15:Q$27,新怪物属性!$HN$3)*(INDEX(战宠!$U$7:$Y$10,1,新怪物属性!$HN97)))*(新怪物属性!$HO97+4)
+IF($HP97=0,0,INDEX(战宠!Q$15:Q$27,新怪物属性!$HP$3)*(INDEX(战宠!$U$7:$Y$10,1,新怪物属性!$HP97)))*(新怪物属性!$HQ97+4)
+IF($HR97=0,0,INDEX(战宠!Q$15:Q$27,新怪物属性!$HR$3)*(INDEX(战宠!$U$7:$Y$10,1,新怪物属性!$HR97)))*(新怪物属性!$HS97+4)
+IF($HT97=0,0,INDEX(战宠!Q$15:Q$27,新怪物属性!$HT$3)*(INDEX(战宠!$U$7:$Y$10,1,新怪物属性!$HT97)))*(新怪物属性!$HU97+4)</f>
        <v>1962000</v>
      </c>
      <c r="ID97" s="14">
        <f>IF($GV97=0,0,INDEX(战宠!R$15:R$27,新怪物属性!$GV$3)*(INDEX(战宠!$U$7:$Y$10,1,新怪物属性!$GV97)))*(新怪物属性!$GW97+4)
+IF($GX97=0,0,INDEX(战宠!R$15:R$27,新怪物属性!$GX$3)*(INDEX(战宠!$U$7:$Y$10,1,新怪物属性!$GX97)))*(新怪物属性!$GY97+4)
+IF($GZ97=0,0,INDEX(战宠!R$15:R$27,新怪物属性!$GZ$3)*(INDEX(战宠!$U$7:$Y$10,1,新怪物属性!$GZ97)))*(新怪物属性!$HA97+4)
+IF($HB97=0,0,INDEX(战宠!R$15:R$27,新怪物属性!$HB$3)*(INDEX(战宠!$U$7:$Y$10,1,新怪物属性!$HB97)))*(新怪物属性!$HC97+4)
+IF($HD97=0,0,INDEX(战宠!R$15:R$27,新怪物属性!$HD$3)*(INDEX(战宠!$U$7:$Y$10,1,新怪物属性!$HD97)))*(新怪物属性!$HE97+4)
+IF($HF97=0,0,INDEX(战宠!R$15:R$27,新怪物属性!$HF$3)*(INDEX(战宠!$U$7:$Y$10,1,新怪物属性!$HF97)))*(新怪物属性!$HG97+4)
+IF($HH97=0,0,INDEX(战宠!R$15:R$27,新怪物属性!$HH$3)*(INDEX(战宠!$U$7:$Y$10,1,新怪物属性!$HH97)))*(新怪物属性!$HI97+4)
+IF($HJ97=0,0,INDEX(战宠!R$15:R$27,新怪物属性!$HJ$3)*(INDEX(战宠!$U$7:$Y$10,1,新怪物属性!$HJ97)))*(新怪物属性!$HK97+4)
+IF($HL97=0,0,INDEX(战宠!R$15:R$27,新怪物属性!$HL$3)*(INDEX(战宠!$U$7:$Y$10,1,新怪物属性!$HL97)))*(新怪物属性!$HM97+4)
+IF($HN97=0,0,INDEX(战宠!R$15:R$27,新怪物属性!$HN$3)*(INDEX(战宠!$U$7:$Y$10,1,新怪物属性!$HN97)))*(新怪物属性!$HO97+4)
+IF($HP97=0,0,INDEX(战宠!R$15:R$27,新怪物属性!$HP$3)*(INDEX(战宠!$U$7:$Y$10,1,新怪物属性!$HP97)))*(新怪物属性!$HQ97+4)
+IF($HR97=0,0,INDEX(战宠!R$15:R$27,新怪物属性!$HR$3)*(INDEX(战宠!$U$7:$Y$10,1,新怪物属性!$HR97)))*(新怪物属性!$HS97+4)
+IF($HT97=0,0,INDEX(战宠!R$15:R$27,新怪物属性!$HT$3)*(INDEX(战宠!$U$7:$Y$10,1,新怪物属性!$HT97)))*(新怪物属性!$HU97+4)</f>
        <v>164000</v>
      </c>
      <c r="IE97" s="14">
        <f>IF($GV97=0,0,INDEX(战宠!S$15:S$27,新怪物属性!$GV$3)*(INDEX(战宠!$U$7:$Y$10,1,新怪物属性!$GV97)))*(新怪物属性!$GW97+4)
+IF($GX97=0,0,INDEX(战宠!S$15:S$27,新怪物属性!$GX$3)*(INDEX(战宠!$U$7:$Y$10,1,新怪物属性!$GX97)))*(新怪物属性!$GY97+4)
+IF($GZ97=0,0,INDEX(战宠!S$15:S$27,新怪物属性!$GZ$3)*(INDEX(战宠!$U$7:$Y$10,1,新怪物属性!$GZ97)))*(新怪物属性!$HA97+4)
+IF($HB97=0,0,INDEX(战宠!S$15:S$27,新怪物属性!$HB$3)*(INDEX(战宠!$U$7:$Y$10,1,新怪物属性!$HB97)))*(新怪物属性!$HC97+4)
+IF($HD97=0,0,INDEX(战宠!S$15:S$27,新怪物属性!$HD$3)*(INDEX(战宠!$U$7:$Y$10,1,新怪物属性!$HD97)))*(新怪物属性!$HE97+4)
+IF($HF97=0,0,INDEX(战宠!S$15:S$27,新怪物属性!$HF$3)*(INDEX(战宠!$U$7:$Y$10,1,新怪物属性!$HF97)))*(新怪物属性!$HG97+4)
+IF($HH97=0,0,INDEX(战宠!S$15:S$27,新怪物属性!$HH$3)*(INDEX(战宠!$U$7:$Y$10,1,新怪物属性!$HH97)))*(新怪物属性!$HI97+4)
+IF($HJ97=0,0,INDEX(战宠!S$15:S$27,新怪物属性!$HJ$3)*(INDEX(战宠!$U$7:$Y$10,1,新怪物属性!$HJ97)))*(新怪物属性!$HK97+4)
+IF($HL97=0,0,INDEX(战宠!S$15:S$27,新怪物属性!$HL$3)*(INDEX(战宠!$U$7:$Y$10,1,新怪物属性!$HL97)))*(新怪物属性!$HM97+4)
+IF($HN97=0,0,INDEX(战宠!S$15:S$27,新怪物属性!$HN$3)*(INDEX(战宠!$U$7:$Y$10,1,新怪物属性!$HN97)))*(新怪物属性!$HO97+4)
+IF($HP97=0,0,INDEX(战宠!S$15:S$27,新怪物属性!$HP$3)*(INDEX(战宠!$U$7:$Y$10,1,新怪物属性!$HP97)))*(新怪物属性!$HQ97+4)
+IF($HR97=0,0,INDEX(战宠!S$15:S$27,新怪物属性!$HR$3)*(INDEX(战宠!$U$7:$Y$10,1,新怪物属性!$HR97)))*(新怪物属性!$HS97+4)
+IF($HT97=0,0,INDEX(战宠!S$15:S$27,新怪物属性!$HT$3)*(INDEX(战宠!$U$7:$Y$10,1,新怪物属性!$HT97)))*(新怪物属性!$HU97+4)</f>
        <v>4122000</v>
      </c>
      <c r="IF97" s="14">
        <f>IF($GV97=0,0,INDEX(战宠!T$15:T$27,新怪物属性!$GV$3)*(INDEX(战宠!$U$7:$Y$10,1,新怪物属性!$GV97)))*(新怪物属性!$GW97+4)
+IF($GX97=0,0,INDEX(战宠!T$15:T$27,新怪物属性!$GX$3)*(INDEX(战宠!$U$7:$Y$10,1,新怪物属性!$GX97)))*(新怪物属性!$GY97+4)
+IF($GZ97=0,0,INDEX(战宠!T$15:T$27,新怪物属性!$GZ$3)*(INDEX(战宠!$U$7:$Y$10,1,新怪物属性!$GZ97)))*(新怪物属性!$HA97+4)
+IF($HB97=0,0,INDEX(战宠!T$15:T$27,新怪物属性!$HB$3)*(INDEX(战宠!$U$7:$Y$10,1,新怪物属性!$HB97)))*(新怪物属性!$HC97+4)
+IF($HD97=0,0,INDEX(战宠!T$15:T$27,新怪物属性!$HD$3)*(INDEX(战宠!$U$7:$Y$10,1,新怪物属性!$HD97)))*(新怪物属性!$HE97+4)
+IF($HF97=0,0,INDEX(战宠!T$15:T$27,新怪物属性!$HF$3)*(INDEX(战宠!$U$7:$Y$10,1,新怪物属性!$HF97)))*(新怪物属性!$HG97+4)
+IF($HH97=0,0,INDEX(战宠!T$15:T$27,新怪物属性!$HH$3)*(INDEX(战宠!$U$7:$Y$10,1,新怪物属性!$HH97)))*(新怪物属性!$HI97+4)
+IF($HJ97=0,0,INDEX(战宠!T$15:T$27,新怪物属性!$HJ$3)*(INDEX(战宠!$U$7:$Y$10,1,新怪物属性!$HJ97)))*(新怪物属性!$HK97+4)
+IF($HL97=0,0,INDEX(战宠!T$15:T$27,新怪物属性!$HL$3)*(INDEX(战宠!$U$7:$Y$10,1,新怪物属性!$HL97)))*(新怪物属性!$HM97+4)
+IF($HN97=0,0,INDEX(战宠!T$15:T$27,新怪物属性!$HN$3)*(INDEX(战宠!$U$7:$Y$10,1,新怪物属性!$HN97)))*(新怪物属性!$HO97+4)
+IF($HP97=0,0,INDEX(战宠!T$15:T$27,新怪物属性!$HP$3)*(INDEX(战宠!$U$7:$Y$10,1,新怪物属性!$HP97)))*(新怪物属性!$HQ97+4)
+IF($HR97=0,0,INDEX(战宠!T$15:T$27,新怪物属性!$HR$3)*(INDEX(战宠!$U$7:$Y$10,1,新怪物属性!$HR97)))*(新怪物属性!$HS97+4)
+IF($HT97=0,0,INDEX(战宠!T$15:T$27,新怪物属性!$HT$3)*(INDEX(战宠!$U$7:$Y$10,1,新怪物属性!$HT97)))*(新怪物属性!$HU97+4)</f>
        <v>81325</v>
      </c>
      <c r="II97" s="14">
        <f>IF(HX97=0,0,INDEX(战宠!$D$15:$D$27,新怪物属性!HX97))</f>
        <v>0.3</v>
      </c>
      <c r="IJ97" s="14">
        <f>IF(HY97=0,0,INDEX(战宠!$D$15:$D$27,新怪物属性!HY97))</f>
        <v>0.2</v>
      </c>
      <c r="IM97" s="14">
        <f t="shared" si="189"/>
        <v>5863712</v>
      </c>
      <c r="IN97" s="14">
        <f t="shared" si="190"/>
        <v>5866058</v>
      </c>
      <c r="IO97" s="14">
        <f t="shared" si="191"/>
        <v>5868572</v>
      </c>
      <c r="IP97" s="14">
        <f t="shared" si="192"/>
        <v>5863712</v>
      </c>
      <c r="IQ97" s="14">
        <f t="shared" si="193"/>
        <v>5863712</v>
      </c>
      <c r="IR97" s="14">
        <f t="shared" si="145"/>
        <v>47922555</v>
      </c>
      <c r="IS97" s="14">
        <f t="shared" si="146"/>
        <v>1712634</v>
      </c>
      <c r="IT97" s="14">
        <f t="shared" si="147"/>
        <v>39802360</v>
      </c>
      <c r="IU97" s="14">
        <f t="shared" si="148"/>
        <v>990897</v>
      </c>
      <c r="IV97" s="28">
        <f t="shared" si="149"/>
        <v>45850</v>
      </c>
      <c r="IW97" s="28">
        <f t="shared" si="150"/>
        <v>45050</v>
      </c>
      <c r="IX97" s="28">
        <f t="shared" si="151"/>
        <v>45850</v>
      </c>
      <c r="IY97" s="28">
        <f t="shared" si="152"/>
        <v>45050</v>
      </c>
      <c r="IZ97" s="28">
        <f t="shared" si="153"/>
        <v>2.2481349999999996</v>
      </c>
      <c r="JA97" s="28">
        <f t="shared" si="154"/>
        <v>2.2481349999999996</v>
      </c>
      <c r="JB97" s="28">
        <f t="shared" si="155"/>
        <v>186</v>
      </c>
      <c r="JC97" s="28">
        <f t="shared" si="156"/>
        <v>166</v>
      </c>
      <c r="JD97" s="14">
        <f t="shared" si="157"/>
        <v>1</v>
      </c>
      <c r="JE97" s="14">
        <f t="shared" si="158"/>
        <v>2</v>
      </c>
      <c r="JF97" s="14">
        <f t="shared" si="159"/>
        <v>2</v>
      </c>
      <c r="JG97" s="18">
        <f t="shared" si="160"/>
        <v>2.3000000000000003</v>
      </c>
      <c r="JH97" s="18">
        <f t="shared" si="161"/>
        <v>1.75</v>
      </c>
      <c r="JI97" s="18">
        <f t="shared" si="162"/>
        <v>1.45</v>
      </c>
      <c r="JJ97" s="29">
        <f t="shared" si="194"/>
        <v>46000</v>
      </c>
      <c r="JK97" s="29">
        <f t="shared" si="194"/>
        <v>46300</v>
      </c>
      <c r="JL97" s="29">
        <f t="shared" si="194"/>
        <v>46300</v>
      </c>
      <c r="JM97" s="26">
        <f t="shared" si="163"/>
        <v>0.1</v>
      </c>
      <c r="JN97" s="26">
        <f t="shared" si="164"/>
        <v>0.1</v>
      </c>
      <c r="JO97" s="26">
        <f t="shared" si="165"/>
        <v>0.2</v>
      </c>
      <c r="JP97" s="14">
        <f t="shared" si="166"/>
        <v>4</v>
      </c>
      <c r="JQ97" s="14">
        <f t="shared" si="167"/>
        <v>4</v>
      </c>
      <c r="JR97" s="14">
        <f t="shared" si="168"/>
        <v>4</v>
      </c>
      <c r="JS97" s="14">
        <f t="shared" si="169"/>
        <v>12</v>
      </c>
      <c r="JT97" s="14">
        <f t="shared" si="170"/>
        <v>180</v>
      </c>
      <c r="JU97" s="14">
        <f t="shared" si="171"/>
        <v>300</v>
      </c>
      <c r="JV97">
        <v>93</v>
      </c>
      <c r="JW97" s="14">
        <f t="shared" si="195"/>
        <v>353209492</v>
      </c>
      <c r="JY97" s="14">
        <f t="shared" si="226"/>
        <v>3425268</v>
      </c>
      <c r="JZ97" s="14">
        <f t="shared" si="196"/>
        <v>3369923</v>
      </c>
      <c r="KA97" s="29">
        <f t="shared" si="197"/>
        <v>43248</v>
      </c>
      <c r="KB97" s="29">
        <f t="shared" si="198"/>
        <v>31041</v>
      </c>
      <c r="KC97" s="29">
        <f t="shared" si="199"/>
        <v>34125</v>
      </c>
      <c r="KD97" s="29">
        <f t="shared" si="200"/>
        <v>40230</v>
      </c>
      <c r="KE97" s="14">
        <f t="shared" si="224"/>
        <v>2.2481349999999996</v>
      </c>
      <c r="KF97" s="14">
        <f t="shared" si="225"/>
        <v>2.2481349999999996</v>
      </c>
      <c r="KG97" s="14">
        <f t="shared" si="201"/>
        <v>2931825.2146657417</v>
      </c>
      <c r="KH97" s="26">
        <f t="shared" si="172"/>
        <v>0.41482189098717859</v>
      </c>
      <c r="KI97" s="26">
        <f t="shared" si="173"/>
        <v>0.65053956834532378</v>
      </c>
      <c r="KJ97" s="29">
        <f t="shared" si="202"/>
        <v>826061</v>
      </c>
      <c r="KK97" s="29">
        <f t="shared" si="203"/>
        <v>3019464</v>
      </c>
      <c r="KL97" s="29">
        <f t="shared" si="204"/>
        <v>3338530</v>
      </c>
      <c r="KM97" s="23">
        <f t="shared" si="205"/>
        <v>1982547</v>
      </c>
      <c r="KN97" s="23">
        <f t="shared" si="206"/>
        <v>1005640</v>
      </c>
      <c r="KO97" s="26">
        <f t="shared" si="174"/>
        <v>0.50191700085065005</v>
      </c>
      <c r="KP97" s="26">
        <f t="shared" si="175"/>
        <v>0.50761331875075943</v>
      </c>
      <c r="KQ97" s="26">
        <f t="shared" si="176"/>
        <v>0.60761331875075941</v>
      </c>
      <c r="KR97" s="26">
        <f t="shared" si="207"/>
        <v>0.10191700085065003</v>
      </c>
      <c r="KS97" s="26">
        <v>0.1</v>
      </c>
      <c r="KT97" s="29">
        <f t="shared" si="177"/>
        <v>2.2000000000000002</v>
      </c>
      <c r="KU97" s="29">
        <f t="shared" si="178"/>
        <v>4.434177907400656</v>
      </c>
      <c r="KV97" s="29">
        <f t="shared" si="179"/>
        <v>5.0341779074006565</v>
      </c>
      <c r="KW97" s="29">
        <f t="shared" si="180"/>
        <v>9086671</v>
      </c>
      <c r="KX97" s="29">
        <f t="shared" si="181"/>
        <v>8925893.7073277421</v>
      </c>
      <c r="KY97" s="29">
        <f t="shared" si="182"/>
        <v>8403376.9845971577</v>
      </c>
      <c r="KZ97" s="29">
        <f t="shared" si="183"/>
        <v>40524488</v>
      </c>
      <c r="LA97" s="14">
        <f t="shared" si="184"/>
        <v>26415941.690000001</v>
      </c>
      <c r="LE97" s="14">
        <v>1</v>
      </c>
      <c r="LF97" s="14">
        <v>1</v>
      </c>
      <c r="LG97" s="14">
        <v>480</v>
      </c>
      <c r="LH97" s="14">
        <v>80</v>
      </c>
      <c r="LI97" s="14">
        <v>60</v>
      </c>
      <c r="LJ97" s="14">
        <v>60</v>
      </c>
      <c r="LK97" s="14">
        <v>60</v>
      </c>
      <c r="LL97" s="23">
        <f t="shared" si="208"/>
        <v>3691526727</v>
      </c>
      <c r="LM97" s="23">
        <f t="shared" si="209"/>
        <v>2</v>
      </c>
      <c r="LN97" s="23">
        <f t="shared" si="210"/>
        <v>3691.53</v>
      </c>
      <c r="LO97" s="14">
        <v>1</v>
      </c>
      <c r="LP97" s="14">
        <v>1</v>
      </c>
      <c r="LQ97" s="14">
        <v>240</v>
      </c>
      <c r="LR97" s="14">
        <v>35</v>
      </c>
      <c r="LS97" s="14">
        <v>22</v>
      </c>
      <c r="LT97" s="14">
        <v>30</v>
      </c>
      <c r="LU97" s="14">
        <v>30</v>
      </c>
      <c r="LV97" s="23">
        <f t="shared" si="211"/>
        <v>1924566433</v>
      </c>
      <c r="LW97" s="23">
        <f t="shared" si="212"/>
        <v>2</v>
      </c>
      <c r="LX97" s="23">
        <f t="shared" si="213"/>
        <v>1924.57</v>
      </c>
      <c r="MB97">
        <f t="shared" si="185"/>
        <v>1.8860590969920419</v>
      </c>
      <c r="MC97">
        <f t="shared" si="186"/>
        <v>4.240115468016203</v>
      </c>
      <c r="ME97" s="14">
        <v>10</v>
      </c>
      <c r="MF97" s="14">
        <v>2</v>
      </c>
      <c r="MG97" s="14">
        <v>1.5</v>
      </c>
      <c r="MH97" s="23">
        <f t="shared" si="187"/>
        <v>122148966</v>
      </c>
      <c r="MI97" s="23">
        <f t="shared" si="214"/>
        <v>1</v>
      </c>
      <c r="MJ97" s="23">
        <f t="shared" si="215"/>
        <v>122148.97</v>
      </c>
      <c r="MK97" s="14">
        <v>30</v>
      </c>
      <c r="ML97" s="14">
        <v>6</v>
      </c>
      <c r="MM97" s="14">
        <v>4</v>
      </c>
      <c r="MN97" s="23">
        <f t="shared" si="188"/>
        <v>349640144</v>
      </c>
      <c r="MO97" s="23">
        <f t="shared" si="216"/>
        <v>1</v>
      </c>
      <c r="MP97" s="23">
        <f t="shared" si="217"/>
        <v>349640.14</v>
      </c>
      <c r="MR97" s="23">
        <f t="shared" si="218"/>
        <v>466186859</v>
      </c>
      <c r="MS97" s="23">
        <f t="shared" si="219"/>
        <v>1</v>
      </c>
      <c r="MT97" s="23">
        <f t="shared" si="220"/>
        <v>466186.86</v>
      </c>
      <c r="MU97" s="23">
        <f t="shared" si="221"/>
        <v>183223449</v>
      </c>
      <c r="MV97" s="23">
        <f t="shared" si="222"/>
        <v>1</v>
      </c>
      <c r="MW97" s="23">
        <f t="shared" si="223"/>
        <v>183223.45</v>
      </c>
    </row>
    <row r="98" spans="3:361" ht="16.5" x14ac:dyDescent="0.2">
      <c r="C98" s="14">
        <v>26</v>
      </c>
      <c r="D98" s="14">
        <v>700</v>
      </c>
      <c r="E98" s="14"/>
      <c r="F98" s="14"/>
      <c r="G98" s="14">
        <v>700</v>
      </c>
      <c r="H98" s="14">
        <v>700</v>
      </c>
      <c r="I98" s="14">
        <v>700</v>
      </c>
      <c r="J98" s="14">
        <v>11</v>
      </c>
      <c r="K98" s="14">
        <v>11</v>
      </c>
      <c r="L98" s="14">
        <v>11</v>
      </c>
      <c r="M98" s="14">
        <v>7</v>
      </c>
      <c r="N98" s="14">
        <v>7</v>
      </c>
      <c r="O98" s="14">
        <v>7</v>
      </c>
      <c r="P98" s="14">
        <v>10</v>
      </c>
      <c r="Q98" s="14">
        <v>10</v>
      </c>
      <c r="R98" s="14">
        <v>10</v>
      </c>
      <c r="S98" s="14">
        <v>10</v>
      </c>
      <c r="T98" s="14">
        <v>10</v>
      </c>
      <c r="U98" s="14">
        <v>10</v>
      </c>
      <c r="V98" s="14">
        <v>10</v>
      </c>
      <c r="W98" s="14">
        <v>10</v>
      </c>
      <c r="X98" s="14">
        <v>700</v>
      </c>
      <c r="Y98" s="14">
        <v>700</v>
      </c>
      <c r="Z98" s="14">
        <v>700</v>
      </c>
      <c r="AA98" s="14">
        <v>700</v>
      </c>
      <c r="AB98" s="14">
        <v>700</v>
      </c>
      <c r="AC98" s="14">
        <v>700</v>
      </c>
      <c r="AD98" s="14">
        <v>700</v>
      </c>
      <c r="AE98" s="14">
        <v>700</v>
      </c>
      <c r="AF98" s="14">
        <v>77</v>
      </c>
      <c r="AG98" s="14">
        <v>73</v>
      </c>
      <c r="AH98" s="14">
        <v>73</v>
      </c>
      <c r="AI98" s="14">
        <v>73</v>
      </c>
      <c r="AJ98" s="14">
        <v>73</v>
      </c>
      <c r="AK98" s="14">
        <v>73</v>
      </c>
      <c r="AL98" s="14">
        <v>74</v>
      </c>
      <c r="AM98" s="14">
        <v>74</v>
      </c>
      <c r="AN98" s="14">
        <v>5</v>
      </c>
      <c r="AO98" s="14">
        <v>5</v>
      </c>
      <c r="AP98" s="14">
        <v>5</v>
      </c>
      <c r="AQ98" s="14">
        <v>5</v>
      </c>
      <c r="AR98" s="14">
        <v>5</v>
      </c>
      <c r="AS98" s="14">
        <v>0</v>
      </c>
      <c r="AT98" s="14">
        <v>0</v>
      </c>
      <c r="AU98" s="14">
        <v>0</v>
      </c>
      <c r="AV98" s="14">
        <v>0</v>
      </c>
      <c r="AW98" s="14">
        <v>4</v>
      </c>
      <c r="AX98" s="14">
        <v>3</v>
      </c>
      <c r="AY98" s="14">
        <v>0</v>
      </c>
      <c r="AZ98" s="14">
        <v>0</v>
      </c>
      <c r="BA98" s="14">
        <v>22</v>
      </c>
      <c r="BF98" s="14">
        <f>ROUND((INDEX(新战舰养成!S$6:S$18,新怪物属性!$J98+1)+INDEX(新战舰养成!D$6:D$18,新怪物属性!$J98+1)*(新怪物属性!$G98-1))*INDEX(战舰突破!$D$6:$D$18,新怪物属性!$M98+1),0)</f>
        <v>472127</v>
      </c>
      <c r="BG98" s="14">
        <f>ROUND((INDEX(新战舰养成!T$6:T$18,新怪物属性!$J98+1)+INDEX(新战舰养成!E$6:E$18,新怪物属性!$J98+1)*(新怪物属性!$G98-1))*INDEX(战舰突破!$D$6:$D$18,新怪物属性!$M98+1),0)</f>
        <v>3776904</v>
      </c>
      <c r="BH98" s="14">
        <f>ROUND((INDEX(新战舰养成!U$6:U$18,新怪物属性!$J98+1)+INDEX(新战舰养成!F$6:F$18,新怪物属性!$J98+1)*(新怪物属性!$G98-1))*INDEX(战舰突破!$D$6:$D$18,新怪物属性!$M98+1),0)</f>
        <v>236214</v>
      </c>
      <c r="BI98" s="14">
        <f>ROUND((INDEX(新战舰养成!V$6:V$18,新怪物属性!$J98+1)+INDEX(新战舰养成!G$6:G$18,新怪物属性!$J98+1)*(新怪物属性!$G98-1))*INDEX(战舰突破!$D$6:$D$18,新怪物属性!$M98+1),0)</f>
        <v>570</v>
      </c>
      <c r="BJ98" s="14">
        <f>ROUND((INDEX(新战舰养成!W$6:W$18,新怪物属性!$J98+1)+INDEX(新战舰养成!H$6:H$18,新怪物属性!$J98+1)*(新怪物属性!$G98-1))*INDEX(战舰突破!$D$6:$D$18,新怪物属性!$M98+1),0)</f>
        <v>8</v>
      </c>
      <c r="BL98" s="14">
        <f>IF($H98&gt;0,ROUND((INDEX(新战舰养成!X$6:X$18,新怪物属性!$K98+1)+INDEX(新战舰养成!I$6:I$18,新怪物属性!$K98+1)*(新怪物属性!$H98-1))*INDEX(战舰突破!$D$6:$D$18,新怪物属性!$N98+1),0),0)</f>
        <v>472659</v>
      </c>
      <c r="BM98" s="14">
        <f>IF($H98&gt;0,ROUND((INDEX(新战舰养成!Y$6:Y$18,新怪物属性!$K98+1)+INDEX(新战舰养成!J$6:J$18,新怪物属性!$K98+1)*(新怪物属性!$H98-1))*INDEX(战舰突破!$D$6:$D$18,新怪物属性!$N98+1),0),0)</f>
        <v>0</v>
      </c>
      <c r="BN98" s="14">
        <f>IF($H98&gt;0,ROUND((INDEX(新战舰养成!Z$6:Z$18,新怪物属性!$K98+1)+INDEX(新战舰养成!K$6:K$18,新怪物属性!$K98+1)*(新怪物属性!$H98-1))*INDEX(战舰突破!$D$6:$D$18,新怪物属性!$N98+1),0),0)</f>
        <v>0</v>
      </c>
      <c r="BO98" s="14">
        <f>IF($H98&gt;0,ROUND((INDEX(新战舰养成!AA$6:AA$18,新怪物属性!$K98+1)+INDEX(新战舰养成!L$6:L$18,新怪物属性!$K98+1)*(新怪物属性!$H98-1))*INDEX(战舰突破!$D$6:$D$18,新怪物属性!$N98+1),0),0)</f>
        <v>4721272</v>
      </c>
      <c r="BP98" s="14">
        <f>IF($H98&gt;0,ROUND((INDEX(新战舰养成!AB$6:AB$18,新怪物属性!$K98+1)+INDEX(新战舰养成!M$6:M$18,新怪物属性!$K98+1)*(新怪物属性!$H98-1))*INDEX(战舰突破!$D$6:$D$18,新怪物属性!$N98+1),0),0)</f>
        <v>94286</v>
      </c>
      <c r="BR98" s="14">
        <f>IF($I98&gt;0,ROUND((INDEX(新战舰养成!AC$6:AC$18,新怪物属性!$L98+1)+INDEX(新战舰养成!I$6:I$18,新怪物属性!$L98+1)*(新怪物属性!$I98-1))*INDEX(战舰突破!$D$6:$D$18,新怪物属性!$O98+1),0),0)</f>
        <v>473229</v>
      </c>
      <c r="BS98" s="14">
        <f>IF($I98&gt;0,ROUND((INDEX(新战舰养成!AD$6:AD$18,新怪物属性!$L98+1)+INDEX(新战舰养成!J$6:J$18,新怪物属性!$L98+1)*(新怪物属性!$I98-1))*INDEX(战舰突破!$D$6:$D$18,新怪物属性!$O98+1),0),0)</f>
        <v>0</v>
      </c>
      <c r="BT98" s="14">
        <f>IF($I98&gt;0,ROUND((INDEX(新战舰养成!AE$6:AE$18,新怪物属性!$L98+1)+INDEX(新战舰养成!K$6:K$18,新怪物属性!$L98+1)*(新怪物属性!$I98-1))*INDEX(战舰突破!$D$6:$D$18,新怪物属性!$O98+1),0),0)</f>
        <v>0</v>
      </c>
      <c r="BU98" s="14">
        <f>IF($I98&gt;0,ROUND((INDEX(新战舰养成!AF$6:AF$18,新怪物属性!$L98+1)+INDEX(新战舰养成!L$6:L$18,新怪物属性!$L98+1)*(新怪物属性!$I98-1))*INDEX(战舰突破!$D$6:$D$18,新怪物属性!$O98+1),0),0)</f>
        <v>3024876</v>
      </c>
      <c r="BV98" s="14">
        <f>IF($I98&gt;0,ROUND((INDEX(新战舰养成!AG$6:AG$18,新怪物属性!$L98+1)+INDEX(新战舰养成!M$6:M$18,新怪物属性!$L98+1)*(新怪物属性!$I98-1))*INDEX(战舰突破!$D$6:$D$18,新怪物属性!$O98+1),0),0)</f>
        <v>128636</v>
      </c>
      <c r="BY98" s="14">
        <f>(INDEX(装备数值!$C$13:$G$116,新怪物属性!$P100*8+1,BY$2)+INDEX(装备数值!$C$13:$G$116,新怪物属性!$Q100*8+2,BY$2)+INDEX(装备数值!$C$13:$G$116,新怪物属性!$S100*8+3,BY$2)+INDEX(装备数值!$C$13:$G$116,新怪物属性!$R100*8+4,BY$2)+INDEX(装备数值!$C$13:$G$116,新怪物属性!$T100*8+5,BY$2)+INDEX(装备数值!$C$13:$G$116,新怪物属性!$U100*8+6,BY$2)+INDEX(装备数值!$C$13:$G$116,新怪物属性!$V100*8+7,BY$2)+INDEX(装备数值!$C$13:$G$116,新怪物属性!$W100*8+8,BY$2))</f>
        <v>95500</v>
      </c>
      <c r="BZ98" s="14">
        <f>(INDEX(装备数值!$C$13:$G$116,新怪物属性!$P100*8+1,BZ$2)+INDEX(装备数值!$C$13:$G$116,新怪物属性!$Q100*8+2,BZ$2)+INDEX(装备数值!$C$13:$G$116,新怪物属性!$S100*8+3,BZ$2)+INDEX(装备数值!$C$13:$G$116,新怪物属性!$R100*8+4,BZ$2)+INDEX(装备数值!$C$13:$G$116,新怪物属性!$T100*8+5,BZ$2)+INDEX(装备数值!$C$13:$G$116,新怪物属性!$U100*8+6,BZ$2)+INDEX(装备数值!$C$13:$G$116,新怪物属性!$V100*8+7,BZ$2)+INDEX(装备数值!$C$13:$G$116,新怪物属性!$W100*8+8,BZ$2))</f>
        <v>832500</v>
      </c>
      <c r="CA98" s="14">
        <f>(INDEX(装备数值!$C$13:$G$116,新怪物属性!$P100*8+1,CA$2)+INDEX(装备数值!$C$13:$G$116,新怪物属性!$Q100*8+2,CA$2)+INDEX(装备数值!$C$13:$G$116,新怪物属性!$S100*8+3,CA$2)+INDEX(装备数值!$C$13:$G$116,新怪物属性!$R100*8+4,CA$2)+INDEX(装备数值!$C$13:$G$116,新怪物属性!$T100*8+5,CA$2)+INDEX(装备数值!$C$13:$G$116,新怪物属性!$U100*8+6,CA$2)+INDEX(装备数值!$C$13:$G$116,新怪物属性!$V100*8+7,CA$2)+INDEX(装备数值!$C$13:$G$116,新怪物属性!$W100*8+8,CA$2))</f>
        <v>49000</v>
      </c>
      <c r="CB98" s="14">
        <f>(INDEX(装备数值!$C$13:$G$116,新怪物属性!$P100*8+1,CB$2)+INDEX(装备数值!$C$13:$G$116,新怪物属性!$Q100*8+2,CB$2)+INDEX(装备数值!$C$13:$G$116,新怪物属性!$S100*8+3,CB$2)+INDEX(装备数值!$C$13:$G$116,新怪物属性!$R100*8+4,CB$2)+INDEX(装备数值!$C$13:$G$116,新怪物属性!$T100*8+5,CB$2)+INDEX(装备数值!$C$13:$G$116,新怪物属性!$U100*8+6,CB$2)+INDEX(装备数值!$C$13:$G$116,新怪物属性!$V100*8+7,CB$2)+INDEX(装备数值!$C$13:$G$116,新怪物属性!$W100*8+8,CB$2))</f>
        <v>1110000</v>
      </c>
      <c r="CC98" s="14">
        <f>(INDEX(装备数值!$C$13:$G$116,新怪物属性!$P100*8+1,CC$2)+INDEX(装备数值!$C$13:$G$116,新怪物属性!$Q100*8+2,CC$2)+INDEX(装备数值!$C$13:$G$116,新怪物属性!$S100*8+3,CC$2)+INDEX(装备数值!$C$13:$G$116,新怪物属性!$R100*8+4,CC$2)+INDEX(装备数值!$C$13:$G$116,新怪物属性!$T100*8+5,CC$2)+INDEX(装备数值!$C$13:$G$116,新怪物属性!$U100*8+6,CC$2)+INDEX(装备数值!$C$13:$G$116,新怪物属性!$V100*8+7,CC$2)+INDEX(装备数值!$C$13:$G$116,新怪物属性!$W100*8+8,CC$2))</f>
        <v>19450</v>
      </c>
      <c r="CF98" s="14">
        <f t="shared" si="143"/>
        <v>4</v>
      </c>
      <c r="CG98" s="14">
        <f t="shared" si="227"/>
        <v>4</v>
      </c>
      <c r="CH98" s="14">
        <f t="shared" si="227"/>
        <v>4</v>
      </c>
      <c r="CI98" s="14">
        <f t="shared" si="227"/>
        <v>4</v>
      </c>
      <c r="CJ98" s="14">
        <f t="shared" si="227"/>
        <v>4</v>
      </c>
      <c r="CK98" s="14">
        <f t="shared" si="227"/>
        <v>4</v>
      </c>
      <c r="CL98" s="14">
        <f t="shared" si="227"/>
        <v>4</v>
      </c>
      <c r="CM98" s="14">
        <f t="shared" si="227"/>
        <v>4</v>
      </c>
      <c r="CN98" s="14">
        <f t="shared" si="227"/>
        <v>4</v>
      </c>
      <c r="CO98" s="14">
        <f t="shared" si="227"/>
        <v>4</v>
      </c>
      <c r="CP98" s="14">
        <f t="shared" si="227"/>
        <v>0</v>
      </c>
      <c r="CQ98" s="14">
        <f t="shared" si="227"/>
        <v>0</v>
      </c>
      <c r="CR98" s="14">
        <f t="shared" si="227"/>
        <v>0</v>
      </c>
      <c r="CS98" s="14">
        <f>SUMIFS(装备数值!BL$50:BL$101,装备数值!$BG$50:$BG$101,"="&amp;新怪物属性!$CF$2,装备数值!$BH$50:$BH$101,"&lt;="&amp;新怪物属性!$CF98)+SUMIFS(装备数值!BL$50:BL$101,装备数值!$BG$50:$BG$101,"="&amp;新怪物属性!$CG$2,装备数值!$BH$50:$BH$101,"&lt;="&amp;新怪物属性!$CG98)+SUMIFS(装备数值!BL$50:BL$101,装备数值!$BG$50:$BG$101,"="&amp;新怪物属性!$CH$2,装备数值!$BH$50:$BH$101,"&lt;="&amp;新怪物属性!$CH98)+SUMIFS(装备数值!BL$50:BL$101,装备数值!$BG$50:$BG$101,"="&amp;新怪物属性!$CI$2,装备数值!$BH$50:$BH$101,"&lt;="&amp;新怪物属性!$CI98)+SUMIFS(装备数值!BL$50:BL$101,装备数值!$BG$50:$BG$101,"="&amp;新怪物属性!$CJ$2,装备数值!$BH$50:$BH$101,"&lt;="&amp;新怪物属性!$CJ98)+SUMIFS(装备数值!BL$50:BL$101,装备数值!$BG$50:$BG$101,"="&amp;新怪物属性!$CK$2,装备数值!$BH$50:$BH$101,"&lt;="&amp;新怪物属性!$CK98)+SUMIFS(装备数值!BL$50:BL$101,装备数值!$BG$50:$BG$101,"="&amp;新怪物属性!$CL$2,装备数值!$BH$50:$BH$101,"&lt;="&amp;新怪物属性!$CL98)+SUMIFS(装备数值!BL$50:BL$101,装备数值!$BG$50:$BG$101,"="&amp;新怪物属性!$CM$2,装备数值!$BH$50:$BH$101,"&lt;="&amp;新怪物属性!$CM98)+SUMIFS(装备数值!BL$50:BL$101,装备数值!$BG$50:$BG$101,"="&amp;新怪物属性!$CN$2,装备数值!$BH$50:$BH$101,"&lt;="&amp;新怪物属性!$CN98)+SUMIFS(装备数值!BL$50:BL$101,装备数值!$BG$50:$BG$101,"="&amp;新怪物属性!$CO$2,装备数值!$BH$50:$BH$101,"&lt;="&amp;新怪物属性!$CO98)+SUMIFS(装备数值!BL$50:BL$101,装备数值!$BG$50:$BG$101,"="&amp;新怪物属性!$CP$2,装备数值!$BH$50:$BH$101,"&lt;="&amp;新怪物属性!$CP98)+SUMIFS(装备数值!BL$50:BL$101,装备数值!$BG$50:$BG$101,"="&amp;新怪物属性!$CQ$2,装备数值!$BH$50:$BH$101,"&lt;="&amp;新怪物属性!$CQ98)+SUMIFS(装备数值!BL$50:BL$101,装备数值!$BG$50:$BG$101,"="&amp;新怪物属性!$CR$2,装备数值!$BH$50:$BH$101,"&lt;="&amp;新怪物属性!$CR98)</f>
        <v>160949</v>
      </c>
      <c r="CT98" s="14">
        <f>SUMIFS(装备数值!BM$50:BM$101,装备数值!$BG$50:$BG$101,"="&amp;新怪物属性!$CF$2,装备数值!$BH$50:$BH$101,"&lt;="&amp;新怪物属性!$CF98)+SUMIFS(装备数值!BM$50:BM$101,装备数值!$BG$50:$BG$101,"="&amp;新怪物属性!$CG$2,装备数值!$BH$50:$BH$101,"&lt;="&amp;新怪物属性!$CG98)+SUMIFS(装备数值!BM$50:BM$101,装备数值!$BG$50:$BG$101,"="&amp;新怪物属性!$CH$2,装备数值!$BH$50:$BH$101,"&lt;="&amp;新怪物属性!$CH98)+SUMIFS(装备数值!BM$50:BM$101,装备数值!$BG$50:$BG$101,"="&amp;新怪物属性!$CI$2,装备数值!$BH$50:$BH$101,"&lt;="&amp;新怪物属性!$CI98)+SUMIFS(装备数值!BM$50:BM$101,装备数值!$BG$50:$BG$101,"="&amp;新怪物属性!$CJ$2,装备数值!$BH$50:$BH$101,"&lt;="&amp;新怪物属性!$CJ98)+SUMIFS(装备数值!BM$50:BM$101,装备数值!$BG$50:$BG$101,"="&amp;新怪物属性!$CK$2,装备数值!$BH$50:$BH$101,"&lt;="&amp;新怪物属性!$CK98)+SUMIFS(装备数值!BM$50:BM$101,装备数值!$BG$50:$BG$101,"="&amp;新怪物属性!$CL$2,装备数值!$BH$50:$BH$101,"&lt;="&amp;新怪物属性!$CL98)+SUMIFS(装备数值!BM$50:BM$101,装备数值!$BG$50:$BG$101,"="&amp;新怪物属性!$CM$2,装备数值!$BH$50:$BH$101,"&lt;="&amp;新怪物属性!$CM98)+SUMIFS(装备数值!BM$50:BM$101,装备数值!$BG$50:$BG$101,"="&amp;新怪物属性!$CN$2,装备数值!$BH$50:$BH$101,"&lt;="&amp;新怪物属性!$CN98)+SUMIFS(装备数值!BM$50:BM$101,装备数值!$BG$50:$BG$101,"="&amp;新怪物属性!$CO$2,装备数值!$BH$50:$BH$101,"&lt;="&amp;新怪物属性!$CO98)+SUMIFS(装备数值!BM$50:BM$101,装备数值!$BG$50:$BG$101,"="&amp;新怪物属性!$CP$2,装备数值!$BH$50:$BH$101,"&lt;="&amp;新怪物属性!$CP98)+SUMIFS(装备数值!BM$50:BM$101,装备数值!$BG$50:$BG$101,"="&amp;新怪物属性!$CQ$2,装备数值!$BH$50:$BH$101,"&lt;="&amp;新怪物属性!$CQ98)+SUMIFS(装备数值!BM$50:BM$101,装备数值!$BG$50:$BG$101,"="&amp;新怪物属性!$CR$2,装备数值!$BH$50:$BH$101,"&lt;="&amp;新怪物属性!$CR98)</f>
        <v>1208699</v>
      </c>
      <c r="CU98" s="14">
        <f>SUMIFS(装备数值!BN$50:BN$101,装备数值!$BG$50:$BG$101,"="&amp;新怪物属性!$CF$2,装备数值!$BH$50:$BH$101,"&lt;="&amp;新怪物属性!$CF98)+SUMIFS(装备数值!BN$50:BN$101,装备数值!$BG$50:$BG$101,"="&amp;新怪物属性!$CG$2,装备数值!$BH$50:$BH$101,"&lt;="&amp;新怪物属性!$CG98)+SUMIFS(装备数值!BN$50:BN$101,装备数值!$BG$50:$BG$101,"="&amp;新怪物属性!$CH$2,装备数值!$BH$50:$BH$101,"&lt;="&amp;新怪物属性!$CH98)+SUMIFS(装备数值!BN$50:BN$101,装备数值!$BG$50:$BG$101,"="&amp;新怪物属性!$CI$2,装备数值!$BH$50:$BH$101,"&lt;="&amp;新怪物属性!$CI98)+SUMIFS(装备数值!BN$50:BN$101,装备数值!$BG$50:$BG$101,"="&amp;新怪物属性!$CJ$2,装备数值!$BH$50:$BH$101,"&lt;="&amp;新怪物属性!$CJ98)+SUMIFS(装备数值!BN$50:BN$101,装备数值!$BG$50:$BG$101,"="&amp;新怪物属性!$CK$2,装备数值!$BH$50:$BH$101,"&lt;="&amp;新怪物属性!$CK98)+SUMIFS(装备数值!BN$50:BN$101,装备数值!$BG$50:$BG$101,"="&amp;新怪物属性!$CL$2,装备数值!$BH$50:$BH$101,"&lt;="&amp;新怪物属性!$CL98)+SUMIFS(装备数值!BN$50:BN$101,装备数值!$BG$50:$BG$101,"="&amp;新怪物属性!$CM$2,装备数值!$BH$50:$BH$101,"&lt;="&amp;新怪物属性!$CM98)+SUMIFS(装备数值!BN$50:BN$101,装备数值!$BG$50:$BG$101,"="&amp;新怪物属性!$CN$2,装备数值!$BH$50:$BH$101,"&lt;="&amp;新怪物属性!$CN98)+SUMIFS(装备数值!BN$50:BN$101,装备数值!$BG$50:$BG$101,"="&amp;新怪物属性!$CO$2,装备数值!$BH$50:$BH$101,"&lt;="&amp;新怪物属性!$CO98)+SUMIFS(装备数值!BN$50:BN$101,装备数值!$BG$50:$BG$101,"="&amp;新怪物属性!$CP$2,装备数值!$BH$50:$BH$101,"&lt;="&amp;新怪物属性!$CP98)+SUMIFS(装备数值!BN$50:BN$101,装备数值!$BG$50:$BG$101,"="&amp;新怪物属性!$CQ$2,装备数值!$BH$50:$BH$101,"&lt;="&amp;新怪物属性!$CQ98)+SUMIFS(装备数值!BN$50:BN$101,装备数值!$BG$50:$BG$101,"="&amp;新怪物属性!$CR$2,装备数值!$BH$50:$BH$101,"&lt;="&amp;新怪物属性!$CR98)</f>
        <v>24100</v>
      </c>
      <c r="CV98" s="14">
        <f>SUMIFS(装备数值!BO$50:BO$101,装备数值!$BG$50:$BG$101,"="&amp;新怪物属性!$CF$2,装备数值!$BH$50:$BH$101,"&lt;="&amp;新怪物属性!$CF98)+SUMIFS(装备数值!BO$50:BO$101,装备数值!$BG$50:$BG$101,"="&amp;新怪物属性!$CG$2,装备数值!$BH$50:$BH$101,"&lt;="&amp;新怪物属性!$CG98)+SUMIFS(装备数值!BO$50:BO$101,装备数值!$BG$50:$BG$101,"="&amp;新怪物属性!$CH$2,装备数值!$BH$50:$BH$101,"&lt;="&amp;新怪物属性!$CH98)+SUMIFS(装备数值!BO$50:BO$101,装备数值!$BG$50:$BG$101,"="&amp;新怪物属性!$CI$2,装备数值!$BH$50:$BH$101,"&lt;="&amp;新怪物属性!$CI98)+SUMIFS(装备数值!BO$50:BO$101,装备数值!$BG$50:$BG$101,"="&amp;新怪物属性!$CJ$2,装备数值!$BH$50:$BH$101,"&lt;="&amp;新怪物属性!$CJ98)+SUMIFS(装备数值!BO$50:BO$101,装备数值!$BG$50:$BG$101,"="&amp;新怪物属性!$CK$2,装备数值!$BH$50:$BH$101,"&lt;="&amp;新怪物属性!$CK98)+SUMIFS(装备数值!BO$50:BO$101,装备数值!$BG$50:$BG$101,"="&amp;新怪物属性!$CL$2,装备数值!$BH$50:$BH$101,"&lt;="&amp;新怪物属性!$CL98)+SUMIFS(装备数值!BO$50:BO$101,装备数值!$BG$50:$BG$101,"="&amp;新怪物属性!$CM$2,装备数值!$BH$50:$BH$101,"&lt;="&amp;新怪物属性!$CM98)+SUMIFS(装备数值!BO$50:BO$101,装备数值!$BG$50:$BG$101,"="&amp;新怪物属性!$CN$2,装备数值!$BH$50:$BH$101,"&lt;="&amp;新怪物属性!$CN98)+SUMIFS(装备数值!BO$50:BO$101,装备数值!$BG$50:$BG$101,"="&amp;新怪物属性!$CO$2,装备数值!$BH$50:$BH$101,"&lt;="&amp;新怪物属性!$CO98)+SUMIFS(装备数值!BO$50:BO$101,装备数值!$BG$50:$BG$101,"="&amp;新怪物属性!$CP$2,装备数值!$BH$50:$BH$101,"&lt;="&amp;新怪物属性!$CP98)+SUMIFS(装备数值!BO$50:BO$101,装备数值!$BG$50:$BG$101,"="&amp;新怪物属性!$CQ$2,装备数值!$BH$50:$BH$101,"&lt;="&amp;新怪物属性!$CQ98)+SUMIFS(装备数值!BO$50:BO$101,装备数值!$BG$50:$BG$101,"="&amp;新怪物属性!$CR$2,装备数值!$BH$50:$BH$101,"&lt;="&amp;新怪物属性!$CR98)</f>
        <v>1955500</v>
      </c>
      <c r="CW98" s="14">
        <f>SUMIFS(装备数值!BP$50:BP$101,装备数值!$BG$50:$BG$101,"="&amp;新怪物属性!$CF$2,装备数值!$BH$50:$BH$101,"&lt;="&amp;新怪物属性!$CF98)+SUMIFS(装备数值!BP$50:BP$101,装备数值!$BG$50:$BG$101,"="&amp;新怪物属性!$CG$2,装备数值!$BH$50:$BH$101,"&lt;="&amp;新怪物属性!$CG98)+SUMIFS(装备数值!BP$50:BP$101,装备数值!$BG$50:$BG$101,"="&amp;新怪物属性!$CH$2,装备数值!$BH$50:$BH$101,"&lt;="&amp;新怪物属性!$CH98)+SUMIFS(装备数值!BP$50:BP$101,装备数值!$BG$50:$BG$101,"="&amp;新怪物属性!$CI$2,装备数值!$BH$50:$BH$101,"&lt;="&amp;新怪物属性!$CI98)+SUMIFS(装备数值!BP$50:BP$101,装备数值!$BG$50:$BG$101,"="&amp;新怪物属性!$CJ$2,装备数值!$BH$50:$BH$101,"&lt;="&amp;新怪物属性!$CJ98)+SUMIFS(装备数值!BP$50:BP$101,装备数值!$BG$50:$BG$101,"="&amp;新怪物属性!$CK$2,装备数值!$BH$50:$BH$101,"&lt;="&amp;新怪物属性!$CK98)+SUMIFS(装备数值!BP$50:BP$101,装备数值!$BG$50:$BG$101,"="&amp;新怪物属性!$CL$2,装备数值!$BH$50:$BH$101,"&lt;="&amp;新怪物属性!$CL98)+SUMIFS(装备数值!BP$50:BP$101,装备数值!$BG$50:$BG$101,"="&amp;新怪物属性!$CM$2,装备数值!$BH$50:$BH$101,"&lt;="&amp;新怪物属性!$CM98)+SUMIFS(装备数值!BP$50:BP$101,装备数值!$BG$50:$BG$101,"="&amp;新怪物属性!$CN$2,装备数值!$BH$50:$BH$101,"&lt;="&amp;新怪物属性!$CN98)+SUMIFS(装备数值!BP$50:BP$101,装备数值!$BG$50:$BG$101,"="&amp;新怪物属性!$CO$2,装备数值!$BH$50:$BH$101,"&lt;="&amp;新怪物属性!$CO98)+SUMIFS(装备数值!BP$50:BP$101,装备数值!$BG$50:$BG$101,"="&amp;新怪物属性!$CP$2,装备数值!$BH$50:$BH$101,"&lt;="&amp;新怪物属性!$CP98)+SUMIFS(装备数值!BP$50:BP$101,装备数值!$BG$50:$BG$101,"="&amp;新怪物属性!$CQ$2,装备数值!$BH$50:$BH$101,"&lt;="&amp;新怪物属性!$CQ98)+SUMIFS(装备数值!BP$50:BP$101,装备数值!$BG$50:$BG$101,"="&amp;新怪物属性!$CR$2,装备数值!$BH$50:$BH$101,"&lt;="&amp;新怪物属性!$CR98)</f>
        <v>38720</v>
      </c>
      <c r="CX98" s="14">
        <f>SUMIFS(装备数值!BQ$50:BQ$101,装备数值!$BG$50:$BG$101,"="&amp;新怪物属性!$CF$2,装备数值!$BH$50:$BH$101,"&lt;="&amp;新怪物属性!$CF98)+SUMIFS(装备数值!BQ$50:BQ$101,装备数值!$BG$50:$BG$101,"="&amp;新怪物属性!$CG$2,装备数值!$BH$50:$BH$101,"&lt;="&amp;新怪物属性!$CG98)+SUMIFS(装备数值!BQ$50:BQ$101,装备数值!$BG$50:$BG$101,"="&amp;新怪物属性!$CH$2,装备数值!$BH$50:$BH$101,"&lt;="&amp;新怪物属性!$CH98)+SUMIFS(装备数值!BQ$50:BQ$101,装备数值!$BG$50:$BG$101,"="&amp;新怪物属性!$CI$2,装备数值!$BH$50:$BH$101,"&lt;="&amp;新怪物属性!$CI98)+SUMIFS(装备数值!BQ$50:BQ$101,装备数值!$BG$50:$BG$101,"="&amp;新怪物属性!$CJ$2,装备数值!$BH$50:$BH$101,"&lt;="&amp;新怪物属性!$CJ98)+SUMIFS(装备数值!BQ$50:BQ$101,装备数值!$BG$50:$BG$101,"="&amp;新怪物属性!$CK$2,装备数值!$BH$50:$BH$101,"&lt;="&amp;新怪物属性!$CK98)+SUMIFS(装备数值!BQ$50:BQ$101,装备数值!$BG$50:$BG$101,"="&amp;新怪物属性!$CL$2,装备数值!$BH$50:$BH$101,"&lt;="&amp;新怪物属性!$CL98)+SUMIFS(装备数值!BQ$50:BQ$101,装备数值!$BG$50:$BG$101,"="&amp;新怪物属性!$CM$2,装备数值!$BH$50:$BH$101,"&lt;="&amp;新怪物属性!$CM98)+SUMIFS(装备数值!BQ$50:BQ$101,装备数值!$BG$50:$BG$101,"="&amp;新怪物属性!$CN$2,装备数值!$BH$50:$BH$101,"&lt;="&amp;新怪物属性!$CN98)+SUMIFS(装备数值!BQ$50:BQ$101,装备数值!$BG$50:$BG$101,"="&amp;新怪物属性!$CO$2,装备数值!$BH$50:$BH$101,"&lt;="&amp;新怪物属性!$CO98)+SUMIFS(装备数值!BQ$50:BQ$101,装备数值!$BG$50:$BG$101,"="&amp;新怪物属性!$CP$2,装备数值!$BH$50:$BH$101,"&lt;="&amp;新怪物属性!$CP98)+SUMIFS(装备数值!BQ$50:BQ$101,装备数值!$BG$50:$BG$101,"="&amp;新怪物属性!$CQ$2,装备数值!$BH$50:$BH$101,"&lt;="&amp;新怪物属性!$CQ98)+SUMIFS(装备数值!BQ$50:BQ$101,装备数值!$BG$50:$BG$101,"="&amp;新怪物属性!$CR$2,装备数值!$BH$50:$BH$101,"&lt;="&amp;新怪物属性!$CR98)</f>
        <v>1250</v>
      </c>
      <c r="CY98" s="14">
        <f>SUMIFS(装备数值!BR$50:BR$101,装备数值!$BG$50:$BG$101,"="&amp;新怪物属性!$CF$2,装备数值!$BH$50:$BH$101,"&lt;="&amp;新怪物属性!$CF98)+SUMIFS(装备数值!BR$50:BR$101,装备数值!$BG$50:$BG$101,"="&amp;新怪物属性!$CG$2,装备数值!$BH$50:$BH$101,"&lt;="&amp;新怪物属性!$CG98)+SUMIFS(装备数值!BR$50:BR$101,装备数值!$BG$50:$BG$101,"="&amp;新怪物属性!$CH$2,装备数值!$BH$50:$BH$101,"&lt;="&amp;新怪物属性!$CH98)+SUMIFS(装备数值!BR$50:BR$101,装备数值!$BG$50:$BG$101,"="&amp;新怪物属性!$CI$2,装备数值!$BH$50:$BH$101,"&lt;="&amp;新怪物属性!$CI98)+SUMIFS(装备数值!BR$50:BR$101,装备数值!$BG$50:$BG$101,"="&amp;新怪物属性!$CJ$2,装备数值!$BH$50:$BH$101,"&lt;="&amp;新怪物属性!$CJ98)+SUMIFS(装备数值!BR$50:BR$101,装备数值!$BG$50:$BG$101,"="&amp;新怪物属性!$CK$2,装备数值!$BH$50:$BH$101,"&lt;="&amp;新怪物属性!$CK98)+SUMIFS(装备数值!BR$50:BR$101,装备数值!$BG$50:$BG$101,"="&amp;新怪物属性!$CL$2,装备数值!$BH$50:$BH$101,"&lt;="&amp;新怪物属性!$CL98)+SUMIFS(装备数值!BR$50:BR$101,装备数值!$BG$50:$BG$101,"="&amp;新怪物属性!$CM$2,装备数值!$BH$50:$BH$101,"&lt;="&amp;新怪物属性!$CM98)+SUMIFS(装备数值!BR$50:BR$101,装备数值!$BG$50:$BG$101,"="&amp;新怪物属性!$CN$2,装备数值!$BH$50:$BH$101,"&lt;="&amp;新怪物属性!$CN98)+SUMIFS(装备数值!BR$50:BR$101,装备数值!$BG$50:$BG$101,"="&amp;新怪物属性!$CO$2,装备数值!$BH$50:$BH$101,"&lt;="&amp;新怪物属性!$CO98)+SUMIFS(装备数值!BR$50:BR$101,装备数值!$BG$50:$BG$101,"="&amp;新怪物属性!$CP$2,装备数值!$BH$50:$BH$101,"&lt;="&amp;新怪物属性!$CP98)+SUMIFS(装备数值!BR$50:BR$101,装备数值!$BG$50:$BG$101,"="&amp;新怪物属性!$CQ$2,装备数值!$BH$50:$BH$101,"&lt;="&amp;新怪物属性!$CQ98)+SUMIFS(装备数值!BR$50:BR$101,装备数值!$BG$50:$BG$101,"="&amp;新怪物属性!$CR$2,装备数值!$BH$50:$BH$101,"&lt;="&amp;新怪物属性!$CR98)</f>
        <v>1250</v>
      </c>
      <c r="CZ98" s="14">
        <f>SUMIFS(装备数值!BS$50:BS$101,装备数值!$BG$50:$BG$101,"="&amp;新怪物属性!$CF$2,装备数值!$BH$50:$BH$101,"&lt;="&amp;新怪物属性!$CF98)+SUMIFS(装备数值!BS$50:BS$101,装备数值!$BG$50:$BG$101,"="&amp;新怪物属性!$CG$2,装备数值!$BH$50:$BH$101,"&lt;="&amp;新怪物属性!$CG98)+SUMIFS(装备数值!BS$50:BS$101,装备数值!$BG$50:$BG$101,"="&amp;新怪物属性!$CH$2,装备数值!$BH$50:$BH$101,"&lt;="&amp;新怪物属性!$CH98)+SUMIFS(装备数值!BS$50:BS$101,装备数值!$BG$50:$BG$101,"="&amp;新怪物属性!$CI$2,装备数值!$BH$50:$BH$101,"&lt;="&amp;新怪物属性!$CI98)+SUMIFS(装备数值!BS$50:BS$101,装备数值!$BG$50:$BG$101,"="&amp;新怪物属性!$CJ$2,装备数值!$BH$50:$BH$101,"&lt;="&amp;新怪物属性!$CJ98)+SUMIFS(装备数值!BS$50:BS$101,装备数值!$BG$50:$BG$101,"="&amp;新怪物属性!$CK$2,装备数值!$BH$50:$BH$101,"&lt;="&amp;新怪物属性!$CK98)+SUMIFS(装备数值!BS$50:BS$101,装备数值!$BG$50:$BG$101,"="&amp;新怪物属性!$CL$2,装备数值!$BH$50:$BH$101,"&lt;="&amp;新怪物属性!$CL98)+SUMIFS(装备数值!BS$50:BS$101,装备数值!$BG$50:$BG$101,"="&amp;新怪物属性!$CM$2,装备数值!$BH$50:$BH$101,"&lt;="&amp;新怪物属性!$CM98)+SUMIFS(装备数值!BS$50:BS$101,装备数值!$BG$50:$BG$101,"="&amp;新怪物属性!$CN$2,装备数值!$BH$50:$BH$101,"&lt;="&amp;新怪物属性!$CN98)+SUMIFS(装备数值!BS$50:BS$101,装备数值!$BG$50:$BG$101,"="&amp;新怪物属性!$CO$2,装备数值!$BH$50:$BH$101,"&lt;="&amp;新怪物属性!$CO98)+SUMIFS(装备数值!BS$50:BS$101,装备数值!$BG$50:$BG$101,"="&amp;新怪物属性!$CP$2,装备数值!$BH$50:$BH$101,"&lt;="&amp;新怪物属性!$CP98)+SUMIFS(装备数值!BS$50:BS$101,装备数值!$BG$50:$BG$101,"="&amp;新怪物属性!$CQ$2,装备数值!$BH$50:$BH$101,"&lt;="&amp;新怪物属性!$CQ98)+SUMIFS(装备数值!BS$50:BS$101,装备数值!$BG$50:$BG$101,"="&amp;新怪物属性!$CR$2,装备数值!$BH$50:$BH$101,"&lt;="&amp;新怪物属性!$CR98)</f>
        <v>1250</v>
      </c>
      <c r="DA98" s="14">
        <f>SUMIFS(装备数值!BT$50:BT$101,装备数值!$BG$50:$BG$101,"="&amp;新怪物属性!$CF$2,装备数值!$BH$50:$BH$101,"&lt;="&amp;新怪物属性!$CF98)+SUMIFS(装备数值!BT$50:BT$101,装备数值!$BG$50:$BG$101,"="&amp;新怪物属性!$CG$2,装备数值!$BH$50:$BH$101,"&lt;="&amp;新怪物属性!$CG98)+SUMIFS(装备数值!BT$50:BT$101,装备数值!$BG$50:$BG$101,"="&amp;新怪物属性!$CH$2,装备数值!$BH$50:$BH$101,"&lt;="&amp;新怪物属性!$CH98)+SUMIFS(装备数值!BT$50:BT$101,装备数值!$BG$50:$BG$101,"="&amp;新怪物属性!$CI$2,装备数值!$BH$50:$BH$101,"&lt;="&amp;新怪物属性!$CI98)+SUMIFS(装备数值!BT$50:BT$101,装备数值!$BG$50:$BG$101,"="&amp;新怪物属性!$CJ$2,装备数值!$BH$50:$BH$101,"&lt;="&amp;新怪物属性!$CJ98)+SUMIFS(装备数值!BT$50:BT$101,装备数值!$BG$50:$BG$101,"="&amp;新怪物属性!$CK$2,装备数值!$BH$50:$BH$101,"&lt;="&amp;新怪物属性!$CK98)+SUMIFS(装备数值!BT$50:BT$101,装备数值!$BG$50:$BG$101,"="&amp;新怪物属性!$CL$2,装备数值!$BH$50:$BH$101,"&lt;="&amp;新怪物属性!$CL98)+SUMIFS(装备数值!BT$50:BT$101,装备数值!$BG$50:$BG$101,"="&amp;新怪物属性!$CM$2,装备数值!$BH$50:$BH$101,"&lt;="&amp;新怪物属性!$CM98)+SUMIFS(装备数值!BT$50:BT$101,装备数值!$BG$50:$BG$101,"="&amp;新怪物属性!$CN$2,装备数值!$BH$50:$BH$101,"&lt;="&amp;新怪物属性!$CN98)+SUMIFS(装备数值!BT$50:BT$101,装备数值!$BG$50:$BG$101,"="&amp;新怪物属性!$CO$2,装备数值!$BH$50:$BH$101,"&lt;="&amp;新怪物属性!$CO98)+SUMIFS(装备数值!BT$50:BT$101,装备数值!$BG$50:$BG$101,"="&amp;新怪物属性!$CP$2,装备数值!$BH$50:$BH$101,"&lt;="&amp;新怪物属性!$CP98)+SUMIFS(装备数值!BT$50:BT$101,装备数值!$BG$50:$BG$101,"="&amp;新怪物属性!$CQ$2,装备数值!$BH$50:$BH$101,"&lt;="&amp;新怪物属性!$CQ98)+SUMIFS(装备数值!BT$50:BT$101,装备数值!$BG$50:$BG$101,"="&amp;新怪物属性!$CR$2,装备数值!$BH$50:$BH$101,"&lt;="&amp;新怪物属性!$CR98)</f>
        <v>1250</v>
      </c>
      <c r="DB98" s="14">
        <f>SUMIFS(装备数值!BU$50:BU$101,装备数值!$BG$50:$BG$101,"="&amp;新怪物属性!$CF$2,装备数值!$BH$50:$BH$101,"&lt;="&amp;新怪物属性!$CF98)+SUMIFS(装备数值!BU$50:BU$101,装备数值!$BG$50:$BG$101,"="&amp;新怪物属性!$CG$2,装备数值!$BH$50:$BH$101,"&lt;="&amp;新怪物属性!$CG98)+SUMIFS(装备数值!BU$50:BU$101,装备数值!$BG$50:$BG$101,"="&amp;新怪物属性!$CH$2,装备数值!$BH$50:$BH$101,"&lt;="&amp;新怪物属性!$CH98)+SUMIFS(装备数值!BU$50:BU$101,装备数值!$BG$50:$BG$101,"="&amp;新怪物属性!$CI$2,装备数值!$BH$50:$BH$101,"&lt;="&amp;新怪物属性!$CI98)+SUMIFS(装备数值!BU$50:BU$101,装备数值!$BG$50:$BG$101,"="&amp;新怪物属性!$CJ$2,装备数值!$BH$50:$BH$101,"&lt;="&amp;新怪物属性!$CJ98)+SUMIFS(装备数值!BU$50:BU$101,装备数值!$BG$50:$BG$101,"="&amp;新怪物属性!$CK$2,装备数值!$BH$50:$BH$101,"&lt;="&amp;新怪物属性!$CK98)+SUMIFS(装备数值!BU$50:BU$101,装备数值!$BG$50:$BG$101,"="&amp;新怪物属性!$CL$2,装备数值!$BH$50:$BH$101,"&lt;="&amp;新怪物属性!$CL98)+SUMIFS(装备数值!BU$50:BU$101,装备数值!$BG$50:$BG$101,"="&amp;新怪物属性!$CM$2,装备数值!$BH$50:$BH$101,"&lt;="&amp;新怪物属性!$CM98)+SUMIFS(装备数值!BU$50:BU$101,装备数值!$BG$50:$BG$101,"="&amp;新怪物属性!$CN$2,装备数值!$BH$50:$BH$101,"&lt;="&amp;新怪物属性!$CN98)+SUMIFS(装备数值!BU$50:BU$101,装备数值!$BG$50:$BG$101,"="&amp;新怪物属性!$CO$2,装备数值!$BH$50:$BH$101,"&lt;="&amp;新怪物属性!$CO98)+SUMIFS(装备数值!BU$50:BU$101,装备数值!$BG$50:$BG$101,"="&amp;新怪物属性!$CP$2,装备数值!$BH$50:$BH$101,"&lt;="&amp;新怪物属性!$CP98)+SUMIFS(装备数值!BU$50:BU$101,装备数值!$BG$50:$BG$101,"="&amp;新怪物属性!$CQ$2,装备数值!$BH$50:$BH$101,"&lt;="&amp;新怪物属性!$CQ98)+SUMIFS(装备数值!BU$50:BU$101,装备数值!$BG$50:$BG$101,"="&amp;新怪物属性!$CR$2,装备数值!$BH$50:$BH$101,"&lt;="&amp;新怪物属性!$CR98)</f>
        <v>0.15000000000000002</v>
      </c>
      <c r="DC98" s="14">
        <f>SUMIFS(装备数值!BV$50:BV$101,装备数值!$BG$50:$BG$101,"="&amp;新怪物属性!$CF$2,装备数值!$BH$50:$BH$101,"&lt;="&amp;新怪物属性!$CF98)+SUMIFS(装备数值!BV$50:BV$101,装备数值!$BG$50:$BG$101,"="&amp;新怪物属性!$CG$2,装备数值!$BH$50:$BH$101,"&lt;="&amp;新怪物属性!$CG98)+SUMIFS(装备数值!BV$50:BV$101,装备数值!$BG$50:$BG$101,"="&amp;新怪物属性!$CH$2,装备数值!$BH$50:$BH$101,"&lt;="&amp;新怪物属性!$CH98)+SUMIFS(装备数值!BV$50:BV$101,装备数值!$BG$50:$BG$101,"="&amp;新怪物属性!$CI$2,装备数值!$BH$50:$BH$101,"&lt;="&amp;新怪物属性!$CI98)+SUMIFS(装备数值!BV$50:BV$101,装备数值!$BG$50:$BG$101,"="&amp;新怪物属性!$CJ$2,装备数值!$BH$50:$BH$101,"&lt;="&amp;新怪物属性!$CJ98)+SUMIFS(装备数值!BV$50:BV$101,装备数值!$BG$50:$BG$101,"="&amp;新怪物属性!$CK$2,装备数值!$BH$50:$BH$101,"&lt;="&amp;新怪物属性!$CK98)+SUMIFS(装备数值!BV$50:BV$101,装备数值!$BG$50:$BG$101,"="&amp;新怪物属性!$CL$2,装备数值!$BH$50:$BH$101,"&lt;="&amp;新怪物属性!$CL98)+SUMIFS(装备数值!BV$50:BV$101,装备数值!$BG$50:$BG$101,"="&amp;新怪物属性!$CM$2,装备数值!$BH$50:$BH$101,"&lt;="&amp;新怪物属性!$CM98)+SUMIFS(装备数值!BV$50:BV$101,装备数值!$BG$50:$BG$101,"="&amp;新怪物属性!$CN$2,装备数值!$BH$50:$BH$101,"&lt;="&amp;新怪物属性!$CN98)+SUMIFS(装备数值!BV$50:BV$101,装备数值!$BG$50:$BG$101,"="&amp;新怪物属性!$CO$2,装备数值!$BH$50:$BH$101,"&lt;="&amp;新怪物属性!$CO98)+SUMIFS(装备数值!BV$50:BV$101,装备数值!$BG$50:$BG$101,"="&amp;新怪物属性!$CP$2,装备数值!$BH$50:$BH$101,"&lt;="&amp;新怪物属性!$CP98)+SUMIFS(装备数值!BV$50:BV$101,装备数值!$BG$50:$BG$101,"="&amp;新怪物属性!$CQ$2,装备数值!$BH$50:$BH$101,"&lt;="&amp;新怪物属性!$CQ98)+SUMIFS(装备数值!BV$50:BV$101,装备数值!$BG$50:$BG$101,"="&amp;新怪物属性!$CR$2,装备数值!$BH$50:$BH$101,"&lt;="&amp;新怪物属性!$CR98)</f>
        <v>0.15000000000000002</v>
      </c>
      <c r="DD98" s="14">
        <f>SUMIFS(装备数值!BW$50:BW$101,装备数值!$BG$50:$BG$101,"="&amp;新怪物属性!$CF$2,装备数值!$BH$50:$BH$101,"&lt;="&amp;新怪物属性!$CF98)+SUMIFS(装备数值!BW$50:BW$101,装备数值!$BG$50:$BG$101,"="&amp;新怪物属性!$CG$2,装备数值!$BH$50:$BH$101,"&lt;="&amp;新怪物属性!$CG98)+SUMIFS(装备数值!BW$50:BW$101,装备数值!$BG$50:$BG$101,"="&amp;新怪物属性!$CH$2,装备数值!$BH$50:$BH$101,"&lt;="&amp;新怪物属性!$CH98)+SUMIFS(装备数值!BW$50:BW$101,装备数值!$BG$50:$BG$101,"="&amp;新怪物属性!$CI$2,装备数值!$BH$50:$BH$101,"&lt;="&amp;新怪物属性!$CI98)+SUMIFS(装备数值!BW$50:BW$101,装备数值!$BG$50:$BG$101,"="&amp;新怪物属性!$CJ$2,装备数值!$BH$50:$BH$101,"&lt;="&amp;新怪物属性!$CJ98)+SUMIFS(装备数值!BW$50:BW$101,装备数值!$BG$50:$BG$101,"="&amp;新怪物属性!$CK$2,装备数值!$BH$50:$BH$101,"&lt;="&amp;新怪物属性!$CK98)+SUMIFS(装备数值!BW$50:BW$101,装备数值!$BG$50:$BG$101,"="&amp;新怪物属性!$CL$2,装备数值!$BH$50:$BH$101,"&lt;="&amp;新怪物属性!$CL98)+SUMIFS(装备数值!BW$50:BW$101,装备数值!$BG$50:$BG$101,"="&amp;新怪物属性!$CM$2,装备数值!$BH$50:$BH$101,"&lt;="&amp;新怪物属性!$CM98)+SUMIFS(装备数值!BW$50:BW$101,装备数值!$BG$50:$BG$101,"="&amp;新怪物属性!$CN$2,装备数值!$BH$50:$BH$101,"&lt;="&amp;新怪物属性!$CN98)+SUMIFS(装备数值!BW$50:BW$101,装备数值!$BG$50:$BG$101,"="&amp;新怪物属性!$CO$2,装备数值!$BH$50:$BH$101,"&lt;="&amp;新怪物属性!$CO98)+SUMIFS(装备数值!BW$50:BW$101,装备数值!$BG$50:$BG$101,"="&amp;新怪物属性!$CP$2,装备数值!$BH$50:$BH$101,"&lt;="&amp;新怪物属性!$CP98)+SUMIFS(装备数值!BW$50:BW$101,装备数值!$BG$50:$BG$101,"="&amp;新怪物属性!$CQ$2,装备数值!$BH$50:$BH$101,"&lt;="&amp;新怪物属性!$CQ98)+SUMIFS(装备数值!BW$50:BW$101,装备数值!$BG$50:$BG$101,"="&amp;新怪物属性!$CR$2,装备数值!$BH$50:$BH$101,"&lt;="&amp;新怪物属性!$CR98)</f>
        <v>0</v>
      </c>
      <c r="DE98" s="14">
        <f>SUMIFS(装备数值!BX$50:BX$101,装备数值!$BG$50:$BG$101,"="&amp;新怪物属性!$CF$2,装备数值!$BH$50:$BH$101,"&lt;="&amp;新怪物属性!$CF98)+SUMIFS(装备数值!BX$50:BX$101,装备数值!$BG$50:$BG$101,"="&amp;新怪物属性!$CG$2,装备数值!$BH$50:$BH$101,"&lt;="&amp;新怪物属性!$CG98)+SUMIFS(装备数值!BX$50:BX$101,装备数值!$BG$50:$BG$101,"="&amp;新怪物属性!$CH$2,装备数值!$BH$50:$BH$101,"&lt;="&amp;新怪物属性!$CH98)+SUMIFS(装备数值!BX$50:BX$101,装备数值!$BG$50:$BG$101,"="&amp;新怪物属性!$CI$2,装备数值!$BH$50:$BH$101,"&lt;="&amp;新怪物属性!$CI98)+SUMIFS(装备数值!BX$50:BX$101,装备数值!$BG$50:$BG$101,"="&amp;新怪物属性!$CJ$2,装备数值!$BH$50:$BH$101,"&lt;="&amp;新怪物属性!$CJ98)+SUMIFS(装备数值!BX$50:BX$101,装备数值!$BG$50:$BG$101,"="&amp;新怪物属性!$CK$2,装备数值!$BH$50:$BH$101,"&lt;="&amp;新怪物属性!$CK98)+SUMIFS(装备数值!BX$50:BX$101,装备数值!$BG$50:$BG$101,"="&amp;新怪物属性!$CL$2,装备数值!$BH$50:$BH$101,"&lt;="&amp;新怪物属性!$CL98)+SUMIFS(装备数值!BX$50:BX$101,装备数值!$BG$50:$BG$101,"="&amp;新怪物属性!$CM$2,装备数值!$BH$50:$BH$101,"&lt;="&amp;新怪物属性!$CM98)+SUMIFS(装备数值!BX$50:BX$101,装备数值!$BG$50:$BG$101,"="&amp;新怪物属性!$CN$2,装备数值!$BH$50:$BH$101,"&lt;="&amp;新怪物属性!$CN98)+SUMIFS(装备数值!BX$50:BX$101,装备数值!$BG$50:$BG$101,"="&amp;新怪物属性!$CO$2,装备数值!$BH$50:$BH$101,"&lt;="&amp;新怪物属性!$CO98)+SUMIFS(装备数值!BX$50:BX$101,装备数值!$BG$50:$BG$101,"="&amp;新怪物属性!$CP$2,装备数值!$BH$50:$BH$101,"&lt;="&amp;新怪物属性!$CP98)+SUMIFS(装备数值!BX$50:BX$101,装备数值!$BG$50:$BG$101,"="&amp;新怪物属性!$CQ$2,装备数值!$BH$50:$BH$101,"&lt;="&amp;新怪物属性!$CQ98)+SUMIFS(装备数值!BX$50:BX$101,装备数值!$BG$50:$BG$101,"="&amp;新怪物属性!$CR$2,装备数值!$BH$50:$BH$101,"&lt;="&amp;新怪物属性!$CR98)</f>
        <v>0</v>
      </c>
      <c r="DH98" s="14">
        <f>INDEX(装备数值!$I$13:$M$116,新怪物属性!$P98*8+1,DH$2)*$X98+INDEX(装备数值!$I$13:$M$116,新怪物属性!$Q98*8+2,DH$2)*$Y98+INDEX(装备数值!$I$13:$M$116,新怪物属性!$S98*8+3,DH$2)*$Z98+INDEX(装备数值!$I$13:$M$116,新怪物属性!$R98*8+4,DH$2)*$AA98+INDEX(装备数值!$I$13:$M$116,新怪物属性!$T98*8+5,DH$2)*$AB98+INDEX(装备数值!$I$13:$M$116,新怪物属性!$U98*8+6,DH$2)*$AC98+INDEX(装备数值!$I$13:$M$116,新怪物属性!$V98*8+7,DH$2)*$AD98+INDEX(装备数值!$I$13:$M$116,新怪物属性!$W98*8+8,DH$2)*$AE98</f>
        <v>224000</v>
      </c>
      <c r="DI98" s="14">
        <f>INDEX(装备数值!$I$13:$M$116,新怪物属性!$P98*8+1,DI$2)*$X98+INDEX(装备数值!$I$13:$M$116,新怪物属性!$Q98*8+2,DI$2)*$Y98+INDEX(装备数值!$I$13:$M$116,新怪物属性!$S98*8+3,DI$2)*$Z98+INDEX(装备数值!$I$13:$M$116,新怪物属性!$R98*8+4,DI$2)*$AA98+INDEX(装备数值!$I$13:$M$116,新怪物属性!$T98*8+5,DI$2)*$AB98+INDEX(装备数值!$I$13:$M$116,新怪物属性!$U98*8+6,DI$2)*$AC98+INDEX(装备数值!$I$13:$M$116,新怪物属性!$V98*8+7,DI$2)*$AD98+INDEX(装备数值!$I$13:$M$116,新怪物属性!$W98*8+8,DI$2)*$AE98</f>
        <v>1680000</v>
      </c>
      <c r="DJ98" s="14">
        <f>INDEX(装备数值!$I$13:$M$116,新怪物属性!$P98*8+1,DJ$2)*$X98+INDEX(装备数值!$I$13:$M$116,新怪物属性!$Q98*8+2,DJ$2)*$Y98+INDEX(装备数值!$I$13:$M$116,新怪物属性!$S98*8+3,DJ$2)*$Z98+INDEX(装备数值!$I$13:$M$116,新怪物属性!$R98*8+4,DJ$2)*$AA98+INDEX(装备数值!$I$13:$M$116,新怪物属性!$T98*8+5,DJ$2)*$AB98+INDEX(装备数值!$I$13:$M$116,新怪物属性!$U98*8+6,DJ$2)*$AC98+INDEX(装备数值!$I$13:$M$116,新怪物属性!$V98*8+7,DJ$2)*$AD98+INDEX(装备数值!$I$13:$M$116,新怪物属性!$W98*8+8,DJ$2)*$AE98</f>
        <v>112000</v>
      </c>
      <c r="DK98" s="14">
        <f>INDEX(装备数值!$I$13:$M$116,新怪物属性!$P98*8+1,DK$2)*$X98+INDEX(装备数值!$I$13:$M$116,新怪物属性!$Q98*8+2,DK$2)*$Y98+INDEX(装备数值!$I$13:$M$116,新怪物属性!$S98*8+3,DK$2)*$Z98+INDEX(装备数值!$I$13:$M$116,新怪物属性!$R98*8+4,DK$2)*$AA98+INDEX(装备数值!$I$13:$M$116,新怪物属性!$T98*8+5,DK$2)*$AB98+INDEX(装备数值!$I$13:$M$116,新怪物属性!$U98*8+6,DK$2)*$AC98+INDEX(装备数值!$I$13:$M$116,新怪物属性!$V98*8+7,DK$2)*$AD98+INDEX(装备数值!$I$13:$M$116,新怪物属性!$W98*8+8,DK$2)*$AE98</f>
        <v>2240000</v>
      </c>
      <c r="DL98" s="14">
        <f>INDEX(装备数值!$I$13:$M$116,新怪物属性!$P98*8+1,DL$2)*$X98+INDEX(装备数值!$I$13:$M$116,新怪物属性!$Q98*8+2,DL$2)*$Y98+INDEX(装备数值!$I$13:$M$116,新怪物属性!$S98*8+3,DL$2)*$Z98+INDEX(装备数值!$I$13:$M$116,新怪物属性!$R98*8+4,DL$2)*$AA98+INDEX(装备数值!$I$13:$M$116,新怪物属性!$T98*8+5,DL$2)*$AB98+INDEX(装备数值!$I$13:$M$116,新怪物属性!$U98*8+6,DL$2)*$AC98+INDEX(装备数值!$I$13:$M$116,新怪物属性!$V98*8+7,DL$2)*$AD98+INDEX(装备数值!$I$13:$M$116,新怪物属性!$W98*8+8,DL$2)*$AE98</f>
        <v>44100</v>
      </c>
      <c r="DO98" s="14">
        <f>INDEX(装备数值!$X$13:$AH$116,$P98*8+1,DO$2)*$AF98+INDEX(装备数值!$X$13:$AH$116,$Q98*8+2,DO$2)*$AG98+INDEX(装备数值!$X$13:$AH$116,$S98*8+3,DO$2)*$AH98+INDEX(装备数值!$X$13:$AH$116,$R98*8+4,DO$2)*$AI98+INDEX(装备数值!$X$13:$AH$116,$T98*8+5,DO$2)*$AJ98+INDEX(装备数值!$X$13:$AH$116,$U98*8+6,DO$2)*$AK98+INDEX(装备数值!$X$13:$AH$116,$V98*8+7,DO$2)*$AL98+INDEX(装备数值!$X$13:$AH$116,$W98*8+8,DO$2)*$AM98</f>
        <v>59200</v>
      </c>
      <c r="DP98" s="14">
        <f>INDEX(装备数值!$X$13:$AH$116,$P98*8+1,DP$2)*$AF98+INDEX(装备数值!$X$13:$AH$116,$Q98*8+2,DP$2)*$AG98+INDEX(装备数值!$X$13:$AH$116,$S98*8+3,DP$2)*$AH98+INDEX(装备数值!$X$13:$AH$116,$R98*8+4,DP$2)*$AI98+INDEX(装备数值!$X$13:$AH$116,$T98*8+5,DP$2)*$AJ98+INDEX(装备数值!$X$13:$AH$116,$U98*8+6,DP$2)*$AK98+INDEX(装备数值!$X$13:$AH$116,$V98*8+7,DP$2)*$AL98+INDEX(装备数值!$X$13:$AH$116,$W98*8+8,DP$2)*$AM98</f>
        <v>441000</v>
      </c>
      <c r="DQ98" s="14">
        <f>INDEX(装备数值!$X$13:$AH$116,$P98*8+1,DQ$2)*$AF98+INDEX(装备数值!$X$13:$AH$116,$Q98*8+2,DQ$2)*$AG98+INDEX(装备数值!$X$13:$AH$116,$S98*8+3,DQ$2)*$AH98+INDEX(装备数值!$X$13:$AH$116,$R98*8+4,DQ$2)*$AI98+INDEX(装备数值!$X$13:$AH$116,$T98*8+5,DQ$2)*$AJ98+INDEX(装备数值!$X$13:$AH$116,$U98*8+6,DQ$2)*$AK98+INDEX(装备数值!$X$13:$AH$116,$V98*8+7,DQ$2)*$AL98+INDEX(装备数值!$X$13:$AH$116,$W98*8+8,DQ$2)*$AM98</f>
        <v>29200</v>
      </c>
      <c r="DR98" s="14">
        <f>INDEX(装备数值!$X$13:$AH$116,$P98*8+1,DR$2)*$AF98+INDEX(装备数值!$X$13:$AH$116,$Q98*8+2,DR$2)*$AG98+INDEX(装备数值!$X$13:$AH$116,$S98*8+3,DR$2)*$AH98+INDEX(装备数值!$X$13:$AH$116,$R98*8+4,DR$2)*$AI98+INDEX(装备数值!$X$13:$AH$116,$T98*8+5,DR$2)*$AJ98+INDEX(装备数值!$X$13:$AH$116,$U98*8+6,DR$2)*$AK98+INDEX(装备数值!$X$13:$AH$116,$V98*8+7,DR$2)*$AL98+INDEX(装备数值!$X$13:$AH$116,$W98*8+8,DR$2)*$AM98</f>
        <v>604000</v>
      </c>
      <c r="DS98" s="14">
        <f>INDEX(装备数值!$X$13:$AH$116,$P98*8+1,DS$2)*$AF98+INDEX(装备数值!$X$13:$AH$116,$Q98*8+2,DS$2)*$AG98+INDEX(装备数值!$X$13:$AH$116,$S98*8+3,DS$2)*$AH98+INDEX(装备数值!$X$13:$AH$116,$R98*8+4,DS$2)*$AI98+INDEX(装备数值!$X$13:$AH$116,$T98*8+5,DS$2)*$AJ98+INDEX(装备数值!$X$13:$AH$116,$U98*8+6,DS$2)*$AK98+INDEX(装备数值!$X$13:$AH$116,$V98*8+7,DS$2)*$AL98+INDEX(装备数值!$X$13:$AH$116,$W98*8+8,DS$2)*$AM98</f>
        <v>11680</v>
      </c>
      <c r="DT98" s="14">
        <f>INDEX(装备数值!$X$13:$AH$116,$P98*8+1,DT$2)*$AF98+INDEX(装备数值!$X$13:$AH$116,$Q98*8+2,DT$2)*$AG98+INDEX(装备数值!$X$13:$AH$116,$S98*8+3,DT$2)*$AH98+INDEX(装备数值!$X$13:$AH$116,$R98*8+4,DT$2)*$AI98+INDEX(装备数值!$X$13:$AH$116,$T98*8+5,DT$2)*$AJ98+INDEX(装备数值!$X$13:$AH$116,$U98*8+6,DT$2)*$AK98+INDEX(装备数值!$X$13:$AH$116,$V98*8+7,DT$2)*$AL98+INDEX(装备数值!$X$13:$AH$116,$W98*8+8,DT$2)*$AM98</f>
        <v>44600</v>
      </c>
      <c r="DU98" s="14">
        <f>INDEX(装备数值!$X$13:$AH$116,$P98*8+1,DU$2)*$AF98+INDEX(装备数值!$X$13:$AH$116,$Q98*8+2,DU$2)*$AG98+INDEX(装备数值!$X$13:$AH$116,$S98*8+3,DU$2)*$AH98+INDEX(装备数值!$X$13:$AH$116,$R98*8+4,DU$2)*$AI98+INDEX(装备数值!$X$13:$AH$116,$T98*8+5,DU$2)*$AJ98+INDEX(装备数值!$X$13:$AH$116,$U98*8+6,DU$2)*$AK98+INDEX(装备数值!$X$13:$AH$116,$V98*8+7,DU$2)*$AL98+INDEX(装备数值!$X$13:$AH$116,$W98*8+8,DU$2)*$AM98</f>
        <v>43800</v>
      </c>
      <c r="DV98" s="14">
        <f>INDEX(装备数值!$X$13:$AH$116,$P98*8+1,DV$2)*$AF98+INDEX(装备数值!$X$13:$AH$116,$Q98*8+2,DV$2)*$AG98+INDEX(装备数值!$X$13:$AH$116,$S98*8+3,DV$2)*$AH98+INDEX(装备数值!$X$13:$AH$116,$R98*8+4,DV$2)*$AI98+INDEX(装备数值!$X$13:$AH$116,$T98*8+5,DV$2)*$AJ98+INDEX(装备数值!$X$13:$AH$116,$U98*8+6,DV$2)*$AK98+INDEX(装备数值!$X$13:$AH$116,$V98*8+7,DV$2)*$AL98+INDEX(装备数值!$X$13:$AH$116,$W98*8+8,DV$2)*$AM98</f>
        <v>44600</v>
      </c>
      <c r="DW98" s="14">
        <f>INDEX(装备数值!$X$13:$AH$116,$P98*8+1,DW$2)*$AF98+INDEX(装备数值!$X$13:$AH$116,$Q98*8+2,DW$2)*$AG98+INDEX(装备数值!$X$13:$AH$116,$S98*8+3,DW$2)*$AH98+INDEX(装备数值!$X$13:$AH$116,$R98*8+4,DW$2)*$AI98+INDEX(装备数值!$X$13:$AH$116,$T98*8+5,DW$2)*$AJ98+INDEX(装备数值!$X$13:$AH$116,$U98*8+6,DW$2)*$AK98+INDEX(装备数值!$X$13:$AH$116,$V98*8+7,DW$2)*$AL98+INDEX(装备数值!$X$13:$AH$116,$W98*8+8,DW$2)*$AM98</f>
        <v>43800</v>
      </c>
      <c r="DX98" s="14">
        <f>INDEX(装备数值!$X$13:$AH$116,$P98*8+1,DX$2)*$AF98+INDEX(装备数值!$X$13:$AH$116,$Q98*8+2,DX$2)*$AG98+INDEX(装备数值!$X$13:$AH$116,$S98*8+3,DX$2)*$AH98+INDEX(装备数值!$X$13:$AH$116,$R98*8+4,DX$2)*$AI98+INDEX(装备数值!$X$13:$AH$116,$T98*8+5,DX$2)*$AJ98+INDEX(装备数值!$X$13:$AH$116,$U98*8+6,DX$2)*$AK98+INDEX(装备数值!$X$13:$AH$116,$V98*8+7,DX$2)*$AL98+INDEX(装备数值!$X$13:$AH$116,$W98*8+8,DX$2)*$AM98</f>
        <v>148</v>
      </c>
      <c r="DY98" s="14">
        <f>INDEX(装备数值!$X$13:$AH$116,$P98*8+1,DY$2)*$AF98+INDEX(装备数值!$X$13:$AH$116,$Q98*8+2,DY$2)*$AG98+INDEX(装备数值!$X$13:$AH$116,$S98*8+3,DY$2)*$AH98+INDEX(装备数值!$X$13:$AH$116,$R98*8+4,DY$2)*$AI98+INDEX(装备数值!$X$13:$AH$116,$T98*8+5,DY$2)*$AJ98+INDEX(装备数值!$X$13:$AH$116,$U98*8+6,DY$2)*$AK98+INDEX(装备数值!$X$13:$AH$116,$V98*8+7,DY$2)*$AL98+INDEX(装备数值!$X$13:$AH$116,$W98*8+8,DY$2)*$AM98</f>
        <v>148</v>
      </c>
      <c r="EA98" s="14">
        <f>INDEX(装备数值!$AN$17:$AN$117,MATCH(MIN($X98:$AE98),装备数值!$AO$17:$AO$117,1))</f>
        <v>70</v>
      </c>
      <c r="EB98" s="14">
        <f>IF(COUNTIF($P98:$W98,"&gt;"&amp;0)=8,INDEX(装备数值!AR$17:AR$117,$EA98+1),0)</f>
        <v>39200</v>
      </c>
      <c r="EC98" s="14">
        <f>IF(COUNTIF($P98:$W98,"&gt;"&amp;0)=8,INDEX(装备数值!AS$17:AS$117,$EA98+1),0)</f>
        <v>294000</v>
      </c>
      <c r="ED98" s="14">
        <f>IF(COUNTIF($P98:$W98,"&gt;"&amp;0)=8,INDEX(装备数值!AT$17:AT$117,$EA98+1),0)</f>
        <v>19600</v>
      </c>
      <c r="EE98" s="14">
        <f>IF(COUNTIF($P98:$W98,"&gt;"&amp;0)=8,INDEX(装备数值!AU$17:AU$117,$EA98+1),0)</f>
        <v>392000</v>
      </c>
      <c r="EF98" s="14">
        <f>IF(COUNTIF($P98:$W98,"&gt;"&amp;0)=8,INDEX(装备数值!AV$17:AV$117,$EA98+1),0)</f>
        <v>7560</v>
      </c>
      <c r="EH98" s="14">
        <f>INDEX(装备数值!$AY$17:$AY$77,MATCH(新怪物属性!AF98,装备数值!$AZ$17:$AZ$77,1))</f>
        <v>38</v>
      </c>
      <c r="EI98" s="26">
        <f>INDEX(装备数值!BA$17:BA$77,新怪物属性!EH98+1)</f>
        <v>0.73</v>
      </c>
      <c r="EJ98" s="26">
        <f>INDEX(装备数值!BA$17:BA$77,新怪物属性!EH98+1)</f>
        <v>0.73</v>
      </c>
      <c r="EL98" s="14">
        <f t="shared" si="144"/>
        <v>32</v>
      </c>
      <c r="EM98" s="14">
        <f>VLOOKUP(EL98,军阶与晶片数值!$W$6:$X$27,2)</f>
        <v>7</v>
      </c>
      <c r="EN98" s="14">
        <f>INDEX(军阶与晶片数值!Y$6:Y$27,$EM98+1)</f>
        <v>600</v>
      </c>
      <c r="EO98" s="14">
        <f>INDEX(军阶与晶片数值!Z$6:Z$27,$EM98+1)</f>
        <v>600</v>
      </c>
      <c r="EP98" s="14">
        <f>INDEX(军阶与晶片数值!AA$6:AA$27,$EM98+1)</f>
        <v>600</v>
      </c>
      <c r="EQ98" s="14">
        <f>INDEX(军阶与晶片数值!AB$6:AB$27,$EM98+1)</f>
        <v>600</v>
      </c>
      <c r="ER98" s="29">
        <f>INDEX(军阶与晶片数值!AC$6:AC$27,$EM98+1)</f>
        <v>40</v>
      </c>
      <c r="ES98" s="29">
        <f>INDEX(军阶与晶片数值!AD$6:AD$27,$EM98+1)</f>
        <v>20</v>
      </c>
      <c r="EU98" s="26">
        <f>INDEX(军阶与晶片数值!I$6:I$16,AN98+1)</f>
        <v>0.2</v>
      </c>
      <c r="EV98" s="26">
        <f>INDEX(军阶与晶片数值!M$6:M$16,AO98+1)</f>
        <v>0.2</v>
      </c>
      <c r="EW98" s="26">
        <f>INDEX(军阶与晶片数值!J$6:J$16,AP98+1)</f>
        <v>0.2</v>
      </c>
      <c r="EX98" s="26">
        <f>INDEX(军阶与晶片数值!K$6:K$16,AQ98+1)</f>
        <v>0.4</v>
      </c>
      <c r="EY98" s="26">
        <f>INDEX(军阶与晶片数值!L$6:L$16,AR98+1)</f>
        <v>0.4</v>
      </c>
      <c r="EZ98" s="28">
        <f>INDEX(军阶与晶片数值!N$6:N$16,AS98+1)</f>
        <v>0</v>
      </c>
      <c r="FA98" s="28">
        <f>INDEX(军阶与晶片数值!O$6:O$16,AT98+1)</f>
        <v>0</v>
      </c>
      <c r="FB98" s="28">
        <f>INDEX(军阶与晶片数值!P$6:P$16,AU98+1)</f>
        <v>0</v>
      </c>
      <c r="FC98" s="28">
        <f>INDEX(军阶与晶片数值!Q$6:Q$16,AV98+1)</f>
        <v>0</v>
      </c>
      <c r="FD98" s="26">
        <f>INDEX(军阶与晶片数值!R$6:R$16,AW98+1)</f>
        <v>0.3</v>
      </c>
      <c r="FE98" s="26">
        <f>INDEX(军阶与晶片数值!S$6:S$16,AX98+1)</f>
        <v>0.13</v>
      </c>
      <c r="FF98" s="26">
        <f>INDEX(军阶与晶片数值!T$6:T$16,AY98+1)</f>
        <v>0</v>
      </c>
      <c r="FG98" s="26">
        <f>INDEX(军阶与晶片数值!U$6:U$16,AZ98+1)</f>
        <v>0</v>
      </c>
      <c r="FI98" s="26">
        <f>INDEX(军阶与晶片数值!$C$6:$C$36,新怪物属性!$BA98+1)</f>
        <v>1.1000000000000001</v>
      </c>
      <c r="FJ98" s="26">
        <f>INDEX(军阶与晶片数值!$C$6:$C$36,新怪物属性!$BA98+1)</f>
        <v>1.1000000000000001</v>
      </c>
      <c r="FK98" s="26">
        <f>INDEX(军阶与晶片数值!$C$6:$C$36,新怪物属性!$BA98+1)</f>
        <v>1.1000000000000001</v>
      </c>
      <c r="FL98" s="26">
        <f>INDEX(军阶与晶片数值!$C$6:$C$36,新怪物属性!$BA98+1)</f>
        <v>1.1000000000000001</v>
      </c>
      <c r="FM98" s="26">
        <f>INDEX(军阶与晶片数值!$C$6:$C$36,新怪物属性!$BA98+1)</f>
        <v>1.1000000000000001</v>
      </c>
      <c r="FO98" s="14">
        <f>INDEX(战舰突破!$H$6:$H$18,新怪物属性!$J98+1)+INDEX(战舰突破!$H$23:$H$35,新怪物属性!$K98+1)+INDEX(战舰突破!$H$40:$H$52,新怪物属性!$L98+1)</f>
        <v>200</v>
      </c>
      <c r="FP98" s="14">
        <f>INDEX(战舰突破!$I$6:$I$18,新怪物属性!$J98+1)+INDEX(战舰突破!$I$23:$I$35,新怪物属性!$K98+1)+INDEX(战舰突破!$I$40:$I$52,新怪物属性!$L98+1)</f>
        <v>200</v>
      </c>
      <c r="FQ98" s="14">
        <f>INDEX(战舰突破!$J$6:$J$18,新怪物属性!$J98+1)+INDEX(战舰突破!$J$23:$J$35,新怪物属性!$K98+1)+INDEX(战舰突破!$J$40:$J$52,新怪物属性!$L98+1)</f>
        <v>0</v>
      </c>
      <c r="FR98" s="14">
        <f>INDEX(战舰突破!$K$6:$K$18,新怪物属性!$J98+1)+INDEX(战舰突破!$K$23:$K$35,新怪物属性!$K98+1)+INDEX(战舰突破!$K$40:$K$52,新怪物属性!$L98+1)</f>
        <v>0</v>
      </c>
      <c r="FS98" s="14">
        <f>INDEX(战舰突破!$L$6:$L$18,新怪物属性!$J98+1)+INDEX(战舰突破!$L$23:$L$35,新怪物属性!$K98+1)+INDEX(战舰突破!$L$40:$L$52,新怪物属性!$L98+1)</f>
        <v>200</v>
      </c>
      <c r="FT98" s="18">
        <f>INDEX(战舰突破!$N$6:$N$18,新怪物属性!$J98+1)+INDEX(战舰突破!$N$23:$N$35,新怪物属性!$K98+1)+INDEX(战舰突破!$N$40:$N$52,新怪物属性!$L98+1)</f>
        <v>0.75</v>
      </c>
      <c r="FU98" s="18">
        <f>INDEX(战舰突破!$O$6:$O$18,新怪物属性!$J98+1)+INDEX(战舰突破!$O$23:$O$35,新怪物属性!$K98+1)+INDEX(战舰突破!$O$40:$O$52,新怪物属性!$L98+1)</f>
        <v>1.4</v>
      </c>
      <c r="FV98" s="18">
        <f>INDEX(战舰突破!$P$6:$P$18,新怪物属性!$J98+1)+INDEX(战舰突破!$P$23:$P$35,新怪物属性!$K98+1)+INDEX(战舰突破!$P$40:$P$52,新怪物属性!$L98+1)</f>
        <v>0.5</v>
      </c>
      <c r="FW98" s="18">
        <f>INDEX(战舰突破!$Q$6:$Q$18,新怪物属性!$J98+1)+INDEX(战舰突破!$Q$23:$Q$35,新怪物属性!$K98+1)+INDEX(战舰突破!$Q$40:$Q$52,新怪物属性!$L98+1)</f>
        <v>0.3</v>
      </c>
      <c r="FX98" s="18">
        <f>INDEX(战舰突破!$R$6:$R$18,新怪物属性!$J98+1)+INDEX(战舰突破!$R$23:$R$35,新怪物属性!$K98+1)+INDEX(战舰突破!$R$40:$R$52,新怪物属性!$L98+1)</f>
        <v>0.25</v>
      </c>
      <c r="FY98" s="18">
        <f>INDEX(战舰突破!$M$6:$M$18,新怪物属性!$J98+1)+INDEX(战舰突破!$M$23:$M$35,新怪物属性!$K98+1)+INDEX(战舰突破!$M$40:$M$52,新怪物属性!$L98+1)</f>
        <v>0.2</v>
      </c>
      <c r="FZ98" s="22">
        <f>INDEX(战舰突破!$W$6:$W$18,新怪物属性!$J98+1)+INDEX(战舰突破!$W$23:$W$35,新怪物属性!$K98+1)+INDEX(战舰突破!$W$40:$W$52,新怪物属性!$L98+1)</f>
        <v>0.5</v>
      </c>
      <c r="GC98" s="14">
        <f>INDEX(战舰突破!$S$6:$S$18,新怪物属性!$J98+1)</f>
        <v>0</v>
      </c>
      <c r="GD98" s="14">
        <f>INDEX(战舰突破!$T$6:$T$18,新怪物属性!$J98+1)</f>
        <v>1.1000000000000001</v>
      </c>
      <c r="GE98" s="14">
        <f>INDEX(战舰突破!$U$6:$U$18,新怪物属性!$J98+1)</f>
        <v>0.1</v>
      </c>
      <c r="GF98" s="14">
        <f>INDEX(战舰突破!$V$6:$V$18,新怪物属性!$J98+1)</f>
        <v>2</v>
      </c>
      <c r="GG98" s="14">
        <f>INDEX(战舰突破!$X$6:$X$18,新怪物属性!$J98+1)</f>
        <v>12</v>
      </c>
      <c r="GI98" s="14">
        <f>INDEX(战舰突破!$S$23:$S$35,新怪物属性!$J98+1)</f>
        <v>1</v>
      </c>
      <c r="GJ98" s="14">
        <f>INDEX(战舰突破!$T$23:$T$35,新怪物属性!$J98+1)</f>
        <v>0.55000000000000004</v>
      </c>
      <c r="GK98" s="14">
        <f>INDEX(战舰突破!$U$23:$U$35,新怪物属性!$J98+1)</f>
        <v>0.1</v>
      </c>
      <c r="GL98" s="14">
        <f>INDEX(战舰突破!$V$23:$V$35,新怪物属性!$J98+1)</f>
        <v>2</v>
      </c>
      <c r="GM98" s="14">
        <f>INDEX(战舰突破!$X$23:$X$35,新怪物属性!$J98+1)</f>
        <v>180</v>
      </c>
      <c r="GO98" s="14">
        <f>INDEX(战舰突破!$S$40:$S$52,新怪物属性!$J98+1)</f>
        <v>1</v>
      </c>
      <c r="GP98" s="14">
        <f>INDEX(战舰突破!$T$40:$T$52,新怪物属性!$J98+1)</f>
        <v>0.25</v>
      </c>
      <c r="GQ98" s="14">
        <f>INDEX(战舰突破!$U$40:$U$52,新怪物属性!$J98+1)</f>
        <v>0.2</v>
      </c>
      <c r="GR98" s="14">
        <f>INDEX(战舰突破!$V$40:$V$52,新怪物属性!$J98+1)</f>
        <v>2</v>
      </c>
      <c r="GS98" s="14">
        <f>INDEX(战舰突破!$X$40:$X$52,新怪物属性!$J98+1)</f>
        <v>300</v>
      </c>
      <c r="GV98" s="14">
        <v>3</v>
      </c>
      <c r="GW98" s="14">
        <v>43</v>
      </c>
      <c r="GX98" s="14">
        <v>1</v>
      </c>
      <c r="GY98" s="14">
        <v>41</v>
      </c>
      <c r="GZ98" s="14">
        <v>3</v>
      </c>
      <c r="HA98" s="14">
        <v>38</v>
      </c>
      <c r="HB98" s="14">
        <v>1</v>
      </c>
      <c r="HC98" s="14">
        <v>36</v>
      </c>
      <c r="HD98" s="14">
        <v>1</v>
      </c>
      <c r="HE98" s="14">
        <v>20</v>
      </c>
      <c r="HF98" s="14">
        <v>1</v>
      </c>
      <c r="HG98" s="14">
        <v>24</v>
      </c>
      <c r="HH98" s="14">
        <v>0</v>
      </c>
      <c r="HI98" s="14">
        <v>29</v>
      </c>
      <c r="HJ98" s="14">
        <v>1</v>
      </c>
      <c r="HK98" s="14">
        <v>19</v>
      </c>
      <c r="HL98" s="14">
        <v>0</v>
      </c>
      <c r="HM98" s="14">
        <v>0</v>
      </c>
      <c r="HN98" s="14">
        <v>0</v>
      </c>
      <c r="HO98" s="14">
        <v>0</v>
      </c>
      <c r="HP98" s="14">
        <v>0</v>
      </c>
      <c r="HQ98" s="14">
        <v>0</v>
      </c>
      <c r="HR98" s="14">
        <v>0</v>
      </c>
      <c r="HS98" s="14">
        <v>0</v>
      </c>
      <c r="HT98" s="14">
        <v>0</v>
      </c>
      <c r="HU98" s="14">
        <v>0</v>
      </c>
      <c r="HX98" s="14">
        <v>7</v>
      </c>
      <c r="HY98" s="14">
        <v>6</v>
      </c>
      <c r="IB98" s="14">
        <f>IF($GV98=0,0,INDEX(战宠!P$15:P$27,新怪物属性!$GV$3)*(INDEX(战宠!$U$7:$Y$10,1,新怪物属性!$GV98)))*(新怪物属性!$GW98+4)
+IF($GX98=0,0,INDEX(战宠!P$15:P$27,新怪物属性!$GX$3)*(INDEX(战宠!$U$7:$Y$10,1,新怪物属性!$GX98)))*(新怪物属性!$GY98+4)
+IF($GZ98=0,0,INDEX(战宠!P$15:P$27,新怪物属性!$GZ$3)*(INDEX(战宠!$U$7:$Y$10,1,新怪物属性!$GZ98)))*(新怪物属性!$HA98+4)
+IF($HB98=0,0,INDEX(战宠!P$15:P$27,新怪物属性!$HB$3)*(INDEX(战宠!$U$7:$Y$10,1,新怪物属性!$HB98)))*(新怪物属性!$HC98+4)
+IF($HD98=0,0,INDEX(战宠!P$15:P$27,新怪物属性!$HD$3)*(INDEX(战宠!$U$7:$Y$10,1,新怪物属性!$HD98)))*(新怪物属性!$HE98+4)
+IF($HF98=0,0,INDEX(战宠!P$15:P$27,新怪物属性!$HF$3)*(INDEX(战宠!$U$7:$Y$10,1,新怪物属性!$HF98)))*(新怪物属性!$HG98+4)
+IF($HH98=0,0,INDEX(战宠!P$15:P$27,新怪物属性!$HH$3)*(INDEX(战宠!$U$7:$Y$10,1,新怪物属性!$HH98)))*(新怪物属性!$HI98+4)
+IF($HJ98=0,0,INDEX(战宠!P$15:P$27,新怪物属性!$HJ$3)*(INDEX(战宠!$U$7:$Y$10,1,新怪物属性!$HJ98)))*(新怪物属性!$HK98+4)
+IF($HL98=0,0,INDEX(战宠!P$15:P$27,新怪物属性!$HL$3)*(INDEX(战宠!$U$7:$Y$10,1,新怪物属性!$HL98)))*(新怪物属性!$HM98+4)
+IF($HN98=0,0,INDEX(战宠!P$15:P$27,新怪物属性!$HN$3)*(INDEX(战宠!$U$7:$Y$10,1,新怪物属性!$HN98)))*(新怪物属性!$HO98+4)
+IF($HP98=0,0,INDEX(战宠!P$15:P$27,新怪物属性!$HP$3)*(INDEX(战宠!$U$7:$Y$10,1,新怪物属性!$HP98)))*(新怪物属性!$HQ98+4)
+IF($HR98=0,0,INDEX(战宠!P$15:P$27,新怪物属性!$HR$3)*(INDEX(战宠!$U$7:$Y$10,1,新怪物属性!$HR98)))*(新怪物属性!$HS98+4)
+IF($HT98=0,0,INDEX(战宠!P$15:P$27,新怪物属性!$HT$3)*(INDEX(战宠!$U$7:$Y$10,1,新怪物属性!$HT98)))*(新怪物属性!$HU98+4)</f>
        <v>303800</v>
      </c>
      <c r="IC98" s="14">
        <f>IF($GV98=0,0,INDEX(战宠!Q$15:Q$27,新怪物属性!$GV$3)*(INDEX(战宠!$U$7:$Y$10,1,新怪物属性!$GV98)))*(新怪物属性!$GW98+4)
+IF($GX98=0,0,INDEX(战宠!Q$15:Q$27,新怪物属性!$GX$3)*(INDEX(战宠!$U$7:$Y$10,1,新怪物属性!$GX98)))*(新怪物属性!$GY98+4)
+IF($GZ98=0,0,INDEX(战宠!Q$15:Q$27,新怪物属性!$GZ$3)*(INDEX(战宠!$U$7:$Y$10,1,新怪物属性!$GZ98)))*(新怪物属性!$HA98+4)
+IF($HB98=0,0,INDEX(战宠!Q$15:Q$27,新怪物属性!$HB$3)*(INDEX(战宠!$U$7:$Y$10,1,新怪物属性!$HB98)))*(新怪物属性!$HC98+4)
+IF($HD98=0,0,INDEX(战宠!Q$15:Q$27,新怪物属性!$HD$3)*(INDEX(战宠!$U$7:$Y$10,1,新怪物属性!$HD98)))*(新怪物属性!$HE98+4)
+IF($HF98=0,0,INDEX(战宠!Q$15:Q$27,新怪物属性!$HF$3)*(INDEX(战宠!$U$7:$Y$10,1,新怪物属性!$HF98)))*(新怪物属性!$HG98+4)
+IF($HH98=0,0,INDEX(战宠!Q$15:Q$27,新怪物属性!$HH$3)*(INDEX(战宠!$U$7:$Y$10,1,新怪物属性!$HH98)))*(新怪物属性!$HI98+4)
+IF($HJ98=0,0,INDEX(战宠!Q$15:Q$27,新怪物属性!$HJ$3)*(INDEX(战宠!$U$7:$Y$10,1,新怪物属性!$HJ98)))*(新怪物属性!$HK98+4)
+IF($HL98=0,0,INDEX(战宠!Q$15:Q$27,新怪物属性!$HL$3)*(INDEX(战宠!$U$7:$Y$10,1,新怪物属性!$HL98)))*(新怪物属性!$HM98+4)
+IF($HN98=0,0,INDEX(战宠!Q$15:Q$27,新怪物属性!$HN$3)*(INDEX(战宠!$U$7:$Y$10,1,新怪物属性!$HN98)))*(新怪物属性!$HO98+4)
+IF($HP98=0,0,INDEX(战宠!Q$15:Q$27,新怪物属性!$HP$3)*(INDEX(战宠!$U$7:$Y$10,1,新怪物属性!$HP98)))*(新怪物属性!$HQ98+4)
+IF($HR98=0,0,INDEX(战宠!Q$15:Q$27,新怪物属性!$HR$3)*(INDEX(战宠!$U$7:$Y$10,1,新怪物属性!$HR98)))*(新怪物属性!$HS98+4)
+IF($HT98=0,0,INDEX(战宠!Q$15:Q$27,新怪物属性!$HT$3)*(INDEX(战宠!$U$7:$Y$10,1,新怪物属性!$HT98)))*(新怪物属性!$HU98+4)</f>
        <v>2016000</v>
      </c>
      <c r="ID98" s="14">
        <f>IF($GV98=0,0,INDEX(战宠!R$15:R$27,新怪物属性!$GV$3)*(INDEX(战宠!$U$7:$Y$10,1,新怪物属性!$GV98)))*(新怪物属性!$GW98+4)
+IF($GX98=0,0,INDEX(战宠!R$15:R$27,新怪物属性!$GX$3)*(INDEX(战宠!$U$7:$Y$10,1,新怪物属性!$GX98)))*(新怪物属性!$GY98+4)
+IF($GZ98=0,0,INDEX(战宠!R$15:R$27,新怪物属性!$GZ$3)*(INDEX(战宠!$U$7:$Y$10,1,新怪物属性!$GZ98)))*(新怪物属性!$HA98+4)
+IF($HB98=0,0,INDEX(战宠!R$15:R$27,新怪物属性!$HB$3)*(INDEX(战宠!$U$7:$Y$10,1,新怪物属性!$HB98)))*(新怪物属性!$HC98+4)
+IF($HD98=0,0,INDEX(战宠!R$15:R$27,新怪物属性!$HD$3)*(INDEX(战宠!$U$7:$Y$10,1,新怪物属性!$HD98)))*(新怪物属性!$HE98+4)
+IF($HF98=0,0,INDEX(战宠!R$15:R$27,新怪物属性!$HF$3)*(INDEX(战宠!$U$7:$Y$10,1,新怪物属性!$HF98)))*(新怪物属性!$HG98+4)
+IF($HH98=0,0,INDEX(战宠!R$15:R$27,新怪物属性!$HH$3)*(INDEX(战宠!$U$7:$Y$10,1,新怪物属性!$HH98)))*(新怪物属性!$HI98+4)
+IF($HJ98=0,0,INDEX(战宠!R$15:R$27,新怪物属性!$HJ$3)*(INDEX(战宠!$U$7:$Y$10,1,新怪物属性!$HJ98)))*(新怪物属性!$HK98+4)
+IF($HL98=0,0,INDEX(战宠!R$15:R$27,新怪物属性!$HL$3)*(INDEX(战宠!$U$7:$Y$10,1,新怪物属性!$HL98)))*(新怪物属性!$HM98+4)
+IF($HN98=0,0,INDEX(战宠!R$15:R$27,新怪物属性!$HN$3)*(INDEX(战宠!$U$7:$Y$10,1,新怪物属性!$HN98)))*(新怪物属性!$HO98+4)
+IF($HP98=0,0,INDEX(战宠!R$15:R$27,新怪物属性!$HP$3)*(INDEX(战宠!$U$7:$Y$10,1,新怪物属性!$HP98)))*(新怪物属性!$HQ98+4)
+IF($HR98=0,0,INDEX(战宠!R$15:R$27,新怪物属性!$HR$3)*(INDEX(战宠!$U$7:$Y$10,1,新怪物属性!$HR98)))*(新怪物属性!$HS98+4)
+IF($HT98=0,0,INDEX(战宠!R$15:R$27,新怪物属性!$HT$3)*(INDEX(战宠!$U$7:$Y$10,1,新怪物属性!$HT98)))*(新怪物属性!$HU98+4)</f>
        <v>169400</v>
      </c>
      <c r="IE98" s="14">
        <f>IF($GV98=0,0,INDEX(战宠!S$15:S$27,新怪物属性!$GV$3)*(INDEX(战宠!$U$7:$Y$10,1,新怪物属性!$GV98)))*(新怪物属性!$GW98+4)
+IF($GX98=0,0,INDEX(战宠!S$15:S$27,新怪物属性!$GX$3)*(INDEX(战宠!$U$7:$Y$10,1,新怪物属性!$GX98)))*(新怪物属性!$GY98+4)
+IF($GZ98=0,0,INDEX(战宠!S$15:S$27,新怪物属性!$GZ$3)*(INDEX(战宠!$U$7:$Y$10,1,新怪物属性!$GZ98)))*(新怪物属性!$HA98+4)
+IF($HB98=0,0,INDEX(战宠!S$15:S$27,新怪物属性!$HB$3)*(INDEX(战宠!$U$7:$Y$10,1,新怪物属性!$HB98)))*(新怪物属性!$HC98+4)
+IF($HD98=0,0,INDEX(战宠!S$15:S$27,新怪物属性!$HD$3)*(INDEX(战宠!$U$7:$Y$10,1,新怪物属性!$HD98)))*(新怪物属性!$HE98+4)
+IF($HF98=0,0,INDEX(战宠!S$15:S$27,新怪物属性!$HF$3)*(INDEX(战宠!$U$7:$Y$10,1,新怪物属性!$HF98)))*(新怪物属性!$HG98+4)
+IF($HH98=0,0,INDEX(战宠!S$15:S$27,新怪物属性!$HH$3)*(INDEX(战宠!$U$7:$Y$10,1,新怪物属性!$HH98)))*(新怪物属性!$HI98+4)
+IF($HJ98=0,0,INDEX(战宠!S$15:S$27,新怪物属性!$HJ$3)*(INDEX(战宠!$U$7:$Y$10,1,新怪物属性!$HJ98)))*(新怪物属性!$HK98+4)
+IF($HL98=0,0,INDEX(战宠!S$15:S$27,新怪物属性!$HL$3)*(INDEX(战宠!$U$7:$Y$10,1,新怪物属性!$HL98)))*(新怪物属性!$HM98+4)
+IF($HN98=0,0,INDEX(战宠!S$15:S$27,新怪物属性!$HN$3)*(INDEX(战宠!$U$7:$Y$10,1,新怪物属性!$HN98)))*(新怪物属性!$HO98+4)
+IF($HP98=0,0,INDEX(战宠!S$15:S$27,新怪物属性!$HP$3)*(INDEX(战宠!$U$7:$Y$10,1,新怪物属性!$HP98)))*(新怪物属性!$HQ98+4)
+IF($HR98=0,0,INDEX(战宠!S$15:S$27,新怪物属性!$HR$3)*(INDEX(战宠!$U$7:$Y$10,1,新怪物属性!$HR98)))*(新怪物属性!$HS98+4)
+IF($HT98=0,0,INDEX(战宠!S$15:S$27,新怪物属性!$HT$3)*(INDEX(战宠!$U$7:$Y$10,1,新怪物属性!$HT98)))*(新怪物属性!$HU98+4)</f>
        <v>4258000</v>
      </c>
      <c r="IF98" s="14">
        <f>IF($GV98=0,0,INDEX(战宠!T$15:T$27,新怪物属性!$GV$3)*(INDEX(战宠!$U$7:$Y$10,1,新怪物属性!$GV98)))*(新怪物属性!$GW98+4)
+IF($GX98=0,0,INDEX(战宠!T$15:T$27,新怪物属性!$GX$3)*(INDEX(战宠!$U$7:$Y$10,1,新怪物属性!$GX98)))*(新怪物属性!$GY98+4)
+IF($GZ98=0,0,INDEX(战宠!T$15:T$27,新怪物属性!$GZ$3)*(INDEX(战宠!$U$7:$Y$10,1,新怪物属性!$GZ98)))*(新怪物属性!$HA98+4)
+IF($HB98=0,0,INDEX(战宠!T$15:T$27,新怪物属性!$HB$3)*(INDEX(战宠!$U$7:$Y$10,1,新怪物属性!$HB98)))*(新怪物属性!$HC98+4)
+IF($HD98=0,0,INDEX(战宠!T$15:T$27,新怪物属性!$HD$3)*(INDEX(战宠!$U$7:$Y$10,1,新怪物属性!$HD98)))*(新怪物属性!$HE98+4)
+IF($HF98=0,0,INDEX(战宠!T$15:T$27,新怪物属性!$HF$3)*(INDEX(战宠!$U$7:$Y$10,1,新怪物属性!$HF98)))*(新怪物属性!$HG98+4)
+IF($HH98=0,0,INDEX(战宠!T$15:T$27,新怪物属性!$HH$3)*(INDEX(战宠!$U$7:$Y$10,1,新怪物属性!$HH98)))*(新怪物属性!$HI98+4)
+IF($HJ98=0,0,INDEX(战宠!T$15:T$27,新怪物属性!$HJ$3)*(INDEX(战宠!$U$7:$Y$10,1,新怪物属性!$HJ98)))*(新怪物属性!$HK98+4)
+IF($HL98=0,0,INDEX(战宠!T$15:T$27,新怪物属性!$HL$3)*(INDEX(战宠!$U$7:$Y$10,1,新怪物属性!$HL98)))*(新怪物属性!$HM98+4)
+IF($HN98=0,0,INDEX(战宠!T$15:T$27,新怪物属性!$HN$3)*(INDEX(战宠!$U$7:$Y$10,1,新怪物属性!$HN98)))*(新怪物属性!$HO98+4)
+IF($HP98=0,0,INDEX(战宠!T$15:T$27,新怪物属性!$HP$3)*(INDEX(战宠!$U$7:$Y$10,1,新怪物属性!$HP98)))*(新怪物属性!$HQ98+4)
+IF($HR98=0,0,INDEX(战宠!T$15:T$27,新怪物属性!$HR$3)*(INDEX(战宠!$U$7:$Y$10,1,新怪物属性!$HR98)))*(新怪物属性!$HS98+4)
+IF($HT98=0,0,INDEX(战宠!T$15:T$27,新怪物属性!$HT$3)*(INDEX(战宠!$U$7:$Y$10,1,新怪物属性!$HT98)))*(新怪物属性!$HU98+4)</f>
        <v>83560</v>
      </c>
      <c r="II98" s="14">
        <f>IF(HX98=0,0,INDEX(战宠!$D$15:$D$27,新怪物属性!HX98))</f>
        <v>0.3</v>
      </c>
      <c r="IJ98" s="14">
        <f>IF(HY98=0,0,INDEX(战宠!$D$15:$D$27,新怪物属性!HY98))</f>
        <v>0.2</v>
      </c>
      <c r="IM98" s="14">
        <f t="shared" si="189"/>
        <v>5975444</v>
      </c>
      <c r="IN98" s="14">
        <f t="shared" si="190"/>
        <v>5977790</v>
      </c>
      <c r="IO98" s="14">
        <f t="shared" si="191"/>
        <v>5980303</v>
      </c>
      <c r="IP98" s="14">
        <f t="shared" si="192"/>
        <v>5975444</v>
      </c>
      <c r="IQ98" s="14">
        <f t="shared" si="193"/>
        <v>5975444</v>
      </c>
      <c r="IR98" s="14">
        <f t="shared" si="145"/>
        <v>49793806</v>
      </c>
      <c r="IS98" s="14">
        <f t="shared" si="146"/>
        <v>1777786</v>
      </c>
      <c r="IT98" s="14">
        <f t="shared" si="147"/>
        <v>41301760</v>
      </c>
      <c r="IU98" s="14">
        <f t="shared" si="148"/>
        <v>1012653</v>
      </c>
      <c r="IV98" s="28">
        <f t="shared" si="149"/>
        <v>46450</v>
      </c>
      <c r="IW98" s="28">
        <f t="shared" si="150"/>
        <v>45650</v>
      </c>
      <c r="IX98" s="28">
        <f t="shared" si="151"/>
        <v>46450</v>
      </c>
      <c r="IY98" s="28">
        <f t="shared" si="152"/>
        <v>45650</v>
      </c>
      <c r="IZ98" s="28">
        <f t="shared" si="153"/>
        <v>2.5863499999999999</v>
      </c>
      <c r="JA98" s="28">
        <f t="shared" si="154"/>
        <v>2.2481349999999996</v>
      </c>
      <c r="JB98" s="28">
        <f t="shared" si="155"/>
        <v>188</v>
      </c>
      <c r="JC98" s="28">
        <f t="shared" si="156"/>
        <v>168</v>
      </c>
      <c r="JD98" s="14">
        <f t="shared" si="157"/>
        <v>1</v>
      </c>
      <c r="JE98" s="14">
        <f t="shared" si="158"/>
        <v>2</v>
      </c>
      <c r="JF98" s="14">
        <f t="shared" si="159"/>
        <v>2</v>
      </c>
      <c r="JG98" s="18">
        <f t="shared" si="160"/>
        <v>2.3000000000000003</v>
      </c>
      <c r="JH98" s="18">
        <f t="shared" si="161"/>
        <v>1.75</v>
      </c>
      <c r="JI98" s="18">
        <f t="shared" si="162"/>
        <v>1.45</v>
      </c>
      <c r="JJ98" s="29">
        <f t="shared" si="194"/>
        <v>46600</v>
      </c>
      <c r="JK98" s="29">
        <f t="shared" si="194"/>
        <v>46900</v>
      </c>
      <c r="JL98" s="29">
        <f t="shared" si="194"/>
        <v>46900</v>
      </c>
      <c r="JM98" s="26">
        <f t="shared" si="163"/>
        <v>0.1</v>
      </c>
      <c r="JN98" s="26">
        <f t="shared" si="164"/>
        <v>0.1</v>
      </c>
      <c r="JO98" s="26">
        <f t="shared" si="165"/>
        <v>0.2</v>
      </c>
      <c r="JP98" s="14">
        <f t="shared" si="166"/>
        <v>4</v>
      </c>
      <c r="JQ98" s="14">
        <f t="shared" si="167"/>
        <v>4</v>
      </c>
      <c r="JR98" s="14">
        <f t="shared" si="168"/>
        <v>4</v>
      </c>
      <c r="JS98" s="14">
        <f t="shared" si="169"/>
        <v>12</v>
      </c>
      <c r="JT98" s="14">
        <f t="shared" si="170"/>
        <v>180</v>
      </c>
      <c r="JU98" s="14">
        <f t="shared" si="171"/>
        <v>300</v>
      </c>
      <c r="JV98">
        <v>94</v>
      </c>
      <c r="JW98" s="14">
        <f t="shared" si="195"/>
        <v>362428754.5</v>
      </c>
      <c r="JY98" s="14">
        <f t="shared" si="226"/>
        <v>3555572</v>
      </c>
      <c r="JZ98" s="14">
        <f t="shared" si="196"/>
        <v>3433218</v>
      </c>
      <c r="KA98" s="29">
        <f t="shared" si="197"/>
        <v>43824</v>
      </c>
      <c r="KB98" s="29">
        <f t="shared" si="198"/>
        <v>31458</v>
      </c>
      <c r="KC98" s="29">
        <f t="shared" si="199"/>
        <v>34575</v>
      </c>
      <c r="KD98" s="29">
        <f t="shared" si="200"/>
        <v>40770</v>
      </c>
      <c r="KE98" s="14">
        <f t="shared" si="224"/>
        <v>2.5863499999999999</v>
      </c>
      <c r="KF98" s="14">
        <f t="shared" si="225"/>
        <v>2.2481349999999996</v>
      </c>
      <c r="KG98" s="14">
        <f t="shared" si="201"/>
        <v>2987691.8807402328</v>
      </c>
      <c r="KH98" s="26">
        <f t="shared" si="172"/>
        <v>0.41461989215472361</v>
      </c>
      <c r="KI98" s="26">
        <f t="shared" si="173"/>
        <v>0.65074573863636365</v>
      </c>
      <c r="KJ98" s="29">
        <f t="shared" si="202"/>
        <v>841801</v>
      </c>
      <c r="KK98" s="29">
        <f t="shared" si="203"/>
        <v>3076949</v>
      </c>
      <c r="KL98" s="29">
        <f t="shared" si="204"/>
        <v>3402036</v>
      </c>
      <c r="KM98" s="23">
        <f t="shared" si="205"/>
        <v>2020323</v>
      </c>
      <c r="KN98" s="23">
        <f t="shared" si="206"/>
        <v>1024802</v>
      </c>
      <c r="KO98" s="26">
        <f t="shared" si="174"/>
        <v>0.50188401884018841</v>
      </c>
      <c r="KP98" s="26">
        <f t="shared" si="175"/>
        <v>0.50750907509075083</v>
      </c>
      <c r="KQ98" s="26">
        <f t="shared" si="176"/>
        <v>0.60750907509075081</v>
      </c>
      <c r="KR98" s="26">
        <f t="shared" si="207"/>
        <v>0.10188401884018838</v>
      </c>
      <c r="KS98" s="26">
        <v>0.1</v>
      </c>
      <c r="KT98" s="29">
        <f t="shared" si="177"/>
        <v>2.2000000000000002</v>
      </c>
      <c r="KU98" s="29">
        <f t="shared" si="178"/>
        <v>4.4337503375033744</v>
      </c>
      <c r="KV98" s="29">
        <f t="shared" si="179"/>
        <v>5.0337503375033741</v>
      </c>
      <c r="KW98" s="29">
        <f t="shared" si="180"/>
        <v>9259811</v>
      </c>
      <c r="KX98" s="29">
        <f t="shared" si="181"/>
        <v>9094949.1114871129</v>
      </c>
      <c r="KY98" s="29">
        <f t="shared" si="182"/>
        <v>8562499.9315993153</v>
      </c>
      <c r="KZ98" s="29">
        <f t="shared" si="183"/>
        <v>41308292</v>
      </c>
      <c r="LA98" s="14">
        <f t="shared" si="184"/>
        <v>26917260.039999999</v>
      </c>
      <c r="LE98" s="14">
        <v>1</v>
      </c>
      <c r="LF98" s="14">
        <v>1</v>
      </c>
      <c r="LG98" s="14">
        <v>480</v>
      </c>
      <c r="LH98" s="14">
        <v>80</v>
      </c>
      <c r="LI98" s="14">
        <v>60</v>
      </c>
      <c r="LJ98" s="14">
        <v>60</v>
      </c>
      <c r="LK98" s="14">
        <v>60</v>
      </c>
      <c r="LL98" s="23">
        <f t="shared" si="208"/>
        <v>3761575004</v>
      </c>
      <c r="LM98" s="23">
        <f t="shared" si="209"/>
        <v>2</v>
      </c>
      <c r="LN98" s="23">
        <f t="shared" si="210"/>
        <v>3761.58</v>
      </c>
      <c r="LO98" s="14">
        <v>1</v>
      </c>
      <c r="LP98" s="14">
        <v>1</v>
      </c>
      <c r="LQ98" s="14">
        <v>240</v>
      </c>
      <c r="LR98" s="14">
        <v>35</v>
      </c>
      <c r="LS98" s="14">
        <v>22</v>
      </c>
      <c r="LT98" s="14">
        <v>30</v>
      </c>
      <c r="LU98" s="14">
        <v>30</v>
      </c>
      <c r="LV98" s="23">
        <f t="shared" si="211"/>
        <v>1961091266</v>
      </c>
      <c r="LW98" s="23">
        <f t="shared" si="212"/>
        <v>2</v>
      </c>
      <c r="LX98" s="23">
        <f t="shared" si="213"/>
        <v>1961.09</v>
      </c>
      <c r="MB98">
        <f t="shared" si="185"/>
        <v>1.8871625603181135</v>
      </c>
      <c r="MC98">
        <f t="shared" si="186"/>
        <v>4.8808628878787523</v>
      </c>
      <c r="ME98" s="14">
        <v>10</v>
      </c>
      <c r="MF98" s="14">
        <v>2</v>
      </c>
      <c r="MG98" s="14">
        <v>1.5</v>
      </c>
      <c r="MH98" s="23">
        <f t="shared" si="187"/>
        <v>124464316</v>
      </c>
      <c r="MI98" s="23">
        <f t="shared" si="214"/>
        <v>1</v>
      </c>
      <c r="MJ98" s="23">
        <f t="shared" si="215"/>
        <v>124464.32000000001</v>
      </c>
      <c r="MK98" s="14">
        <v>30</v>
      </c>
      <c r="ML98" s="14">
        <v>6</v>
      </c>
      <c r="MM98" s="14">
        <v>4</v>
      </c>
      <c r="MN98" s="23">
        <f t="shared" si="188"/>
        <v>356267948</v>
      </c>
      <c r="MO98" s="23">
        <f t="shared" si="216"/>
        <v>1</v>
      </c>
      <c r="MP98" s="23">
        <f t="shared" si="217"/>
        <v>356267.95</v>
      </c>
      <c r="MR98" s="23">
        <f t="shared" si="218"/>
        <v>475023931</v>
      </c>
      <c r="MS98" s="23">
        <f t="shared" si="219"/>
        <v>1</v>
      </c>
      <c r="MT98" s="23">
        <f t="shared" si="220"/>
        <v>475023.93</v>
      </c>
      <c r="MU98" s="23">
        <f t="shared" si="221"/>
        <v>186696474</v>
      </c>
      <c r="MV98" s="23">
        <f t="shared" si="222"/>
        <v>1</v>
      </c>
      <c r="MW98" s="23">
        <f t="shared" si="223"/>
        <v>186696.47</v>
      </c>
    </row>
    <row r="99" spans="3:361" ht="16.5" x14ac:dyDescent="0.2">
      <c r="C99" s="14">
        <v>27</v>
      </c>
      <c r="D99" s="14">
        <v>720</v>
      </c>
      <c r="E99" s="14"/>
      <c r="F99" s="14"/>
      <c r="G99" s="14">
        <v>720</v>
      </c>
      <c r="H99" s="14">
        <v>720</v>
      </c>
      <c r="I99" s="14">
        <v>720</v>
      </c>
      <c r="J99" s="14">
        <v>11</v>
      </c>
      <c r="K99" s="14">
        <v>11</v>
      </c>
      <c r="L99" s="14">
        <v>11</v>
      </c>
      <c r="M99" s="14">
        <v>8</v>
      </c>
      <c r="N99" s="14">
        <v>7</v>
      </c>
      <c r="O99" s="14">
        <v>7</v>
      </c>
      <c r="P99" s="14">
        <v>11</v>
      </c>
      <c r="Q99" s="14">
        <v>10</v>
      </c>
      <c r="R99" s="14">
        <v>10</v>
      </c>
      <c r="S99" s="14">
        <v>10</v>
      </c>
      <c r="T99" s="14">
        <v>10</v>
      </c>
      <c r="U99" s="14">
        <v>10</v>
      </c>
      <c r="V99" s="14">
        <v>10</v>
      </c>
      <c r="W99" s="14">
        <v>10</v>
      </c>
      <c r="X99" s="14">
        <v>720</v>
      </c>
      <c r="Y99" s="14">
        <v>720</v>
      </c>
      <c r="Z99" s="14">
        <v>720</v>
      </c>
      <c r="AA99" s="14">
        <v>720</v>
      </c>
      <c r="AB99" s="14">
        <v>720</v>
      </c>
      <c r="AC99" s="14">
        <v>720</v>
      </c>
      <c r="AD99" s="14">
        <v>720</v>
      </c>
      <c r="AE99" s="14">
        <v>720</v>
      </c>
      <c r="AF99" s="14">
        <v>78</v>
      </c>
      <c r="AG99" s="14">
        <v>74</v>
      </c>
      <c r="AH99" s="14">
        <v>74</v>
      </c>
      <c r="AI99" s="14">
        <v>74</v>
      </c>
      <c r="AJ99" s="14">
        <v>74</v>
      </c>
      <c r="AK99" s="14">
        <v>74</v>
      </c>
      <c r="AL99" s="14">
        <v>75</v>
      </c>
      <c r="AM99" s="14">
        <v>75</v>
      </c>
      <c r="AN99" s="14">
        <v>5</v>
      </c>
      <c r="AO99" s="14">
        <v>5</v>
      </c>
      <c r="AP99" s="14">
        <v>5</v>
      </c>
      <c r="AQ99" s="14">
        <v>5</v>
      </c>
      <c r="AR99" s="14">
        <v>5</v>
      </c>
      <c r="AS99" s="14">
        <v>0</v>
      </c>
      <c r="AT99" s="14">
        <v>0</v>
      </c>
      <c r="AU99" s="14">
        <v>0</v>
      </c>
      <c r="AV99" s="14">
        <v>0</v>
      </c>
      <c r="AW99" s="14">
        <v>4</v>
      </c>
      <c r="AX99" s="14">
        <v>3</v>
      </c>
      <c r="AY99" s="14">
        <v>0</v>
      </c>
      <c r="AZ99" s="14">
        <v>0</v>
      </c>
      <c r="BA99" s="14">
        <v>22</v>
      </c>
      <c r="BF99" s="14">
        <f>ROUND((INDEX(新战舰养成!S$6:S$18,新怪物属性!$J99+1)+INDEX(新战舰养成!D$6:D$18,新怪物属性!$J99+1)*(新怪物属性!$G99-1))*INDEX(战舰突破!$D$6:$D$18,新怪物属性!$M99+1),0)</f>
        <v>526025</v>
      </c>
      <c r="BG99" s="14">
        <f>ROUND((INDEX(新战舰养成!T$6:T$18,新怪物属性!$J99+1)+INDEX(新战舰养成!E$6:E$18,新怪物属性!$J99+1)*(新怪物属性!$G99-1))*INDEX(战舰突破!$D$6:$D$18,新怪物属性!$M99+1),0)</f>
        <v>4208072</v>
      </c>
      <c r="BH99" s="14">
        <f>ROUND((INDEX(新战舰养成!U$6:U$18,新怪物属性!$J99+1)+INDEX(新战舰养成!F$6:F$18,新怪物属性!$J99+1)*(新怪物属性!$G99-1))*INDEX(战舰突破!$D$6:$D$18,新怪物属性!$M99+1),0)</f>
        <v>263178</v>
      </c>
      <c r="BI99" s="14">
        <f>ROUND((INDEX(新战舰养成!V$6:V$18,新怪物属性!$J99+1)+INDEX(新战舰养成!G$6:G$18,新怪物属性!$J99+1)*(新怪物属性!$G99-1))*INDEX(战舰突破!$D$6:$D$18,新怪物属性!$M99+1),0)</f>
        <v>630</v>
      </c>
      <c r="BJ99" s="14">
        <f>ROUND((INDEX(新战舰养成!W$6:W$18,新怪物属性!$J99+1)+INDEX(新战舰养成!H$6:H$18,新怪物属性!$J99+1)*(新怪物属性!$G99-1))*INDEX(战舰突破!$D$6:$D$18,新怪物属性!$M99+1),0)</f>
        <v>8</v>
      </c>
      <c r="BL99" s="14">
        <f>IF($H99&gt;0,ROUND((INDEX(新战舰养成!X$6:X$18,新怪物属性!$K99+1)+INDEX(新战舰养成!I$6:I$18,新怪物属性!$K99+1)*(新怪物属性!$H99-1))*INDEX(战舰突破!$D$6:$D$18,新怪物属性!$N99+1),0),0)</f>
        <v>476459</v>
      </c>
      <c r="BM99" s="14">
        <f>IF($H99&gt;0,ROUND((INDEX(新战舰养成!Y$6:Y$18,新怪物属性!$K99+1)+INDEX(新战舰养成!J$6:J$18,新怪物属性!$K99+1)*(新怪物属性!$H99-1))*INDEX(战舰突破!$D$6:$D$18,新怪物属性!$N99+1),0),0)</f>
        <v>0</v>
      </c>
      <c r="BN99" s="14">
        <f>IF($H99&gt;0,ROUND((INDEX(新战舰养成!Z$6:Z$18,新怪物属性!$K99+1)+INDEX(新战舰养成!K$6:K$18,新怪物属性!$K99+1)*(新怪物属性!$H99-1))*INDEX(战舰突破!$D$6:$D$18,新怪物属性!$N99+1),0),0)</f>
        <v>0</v>
      </c>
      <c r="BO99" s="14">
        <f>IF($H99&gt;0,ROUND((INDEX(新战舰养成!AA$6:AA$18,新怪物属性!$K99+1)+INDEX(新战舰养成!L$6:L$18,新怪物属性!$K99+1)*(新怪物属性!$H99-1))*INDEX(战舰突破!$D$6:$D$18,新怪物属性!$N99+1),0),0)</f>
        <v>4759272</v>
      </c>
      <c r="BP99" s="14">
        <f>IF($H99&gt;0,ROUND((INDEX(新战舰养成!AB$6:AB$18,新怪物属性!$K99+1)+INDEX(新战舰养成!M$6:M$18,新怪物属性!$K99+1)*(新怪物属性!$H99-1))*INDEX(战舰突破!$D$6:$D$18,新怪物属性!$N99+1),0),0)</f>
        <v>95046</v>
      </c>
      <c r="BR99" s="14">
        <f>IF($I99&gt;0,ROUND((INDEX(新战舰养成!AC$6:AC$18,新怪物属性!$L99+1)+INDEX(新战舰养成!I$6:I$18,新怪物属性!$L99+1)*(新怪物属性!$I99-1))*INDEX(战舰突破!$D$6:$D$18,新怪物属性!$O99+1),0),0)</f>
        <v>477029</v>
      </c>
      <c r="BS99" s="14">
        <f>IF($I99&gt;0,ROUND((INDEX(新战舰养成!AD$6:AD$18,新怪物属性!$L99+1)+INDEX(新战舰养成!J$6:J$18,新怪物属性!$L99+1)*(新怪物属性!$I99-1))*INDEX(战舰突破!$D$6:$D$18,新怪物属性!$O99+1),0),0)</f>
        <v>0</v>
      </c>
      <c r="BT99" s="14">
        <f>IF($I99&gt;0,ROUND((INDEX(新战舰养成!AE$6:AE$18,新怪物属性!$L99+1)+INDEX(新战舰养成!K$6:K$18,新怪物属性!$L99+1)*(新怪物属性!$I99-1))*INDEX(战舰突破!$D$6:$D$18,新怪物属性!$O99+1),0),0)</f>
        <v>0</v>
      </c>
      <c r="BU99" s="14">
        <f>IF($I99&gt;0,ROUND((INDEX(新战舰养成!AF$6:AF$18,新怪物属性!$L99+1)+INDEX(新战舰养成!L$6:L$18,新怪物属性!$L99+1)*(新怪物属性!$I99-1))*INDEX(战舰突破!$D$6:$D$18,新怪物属性!$O99+1),0),0)</f>
        <v>3062876</v>
      </c>
      <c r="BV99" s="14">
        <f>IF($I99&gt;0,ROUND((INDEX(新战舰养成!AG$6:AG$18,新怪物属性!$L99+1)+INDEX(新战舰养成!M$6:M$18,新怪物属性!$L99+1)*(新怪物属性!$I99-1))*INDEX(战舰突破!$D$6:$D$18,新怪物属性!$O99+1),0),0)</f>
        <v>129396</v>
      </c>
      <c r="BY99" s="14">
        <f>(INDEX(装备数值!$C$13:$G$116,新怪物属性!$P101*8+1,BY$2)+INDEX(装备数值!$C$13:$G$116,新怪物属性!$Q101*8+2,BY$2)+INDEX(装备数值!$C$13:$G$116,新怪物属性!$S101*8+3,BY$2)+INDEX(装备数值!$C$13:$G$116,新怪物属性!$R101*8+4,BY$2)+INDEX(装备数值!$C$13:$G$116,新怪物属性!$T101*8+5,BY$2)+INDEX(装备数值!$C$13:$G$116,新怪物属性!$U101*8+6,BY$2)+INDEX(装备数值!$C$13:$G$116,新怪物属性!$V101*8+7,BY$2)+INDEX(装备数值!$C$13:$G$116,新怪物属性!$W101*8+8,BY$2))</f>
        <v>110700</v>
      </c>
      <c r="BZ99" s="14">
        <f>(INDEX(装备数值!$C$13:$G$116,新怪物属性!$P101*8+1,BZ$2)+INDEX(装备数值!$C$13:$G$116,新怪物属性!$Q101*8+2,BZ$2)+INDEX(装备数值!$C$13:$G$116,新怪物属性!$S101*8+3,BZ$2)+INDEX(装备数值!$C$13:$G$116,新怪物属性!$R101*8+4,BZ$2)+INDEX(装备数值!$C$13:$G$116,新怪物属性!$T101*8+5,BZ$2)+INDEX(装备数值!$C$13:$G$116,新怪物属性!$U101*8+6,BZ$2)+INDEX(装备数值!$C$13:$G$116,新怪物属性!$V101*8+7,BZ$2)+INDEX(装备数值!$C$13:$G$116,新怪物属性!$W101*8+8,BZ$2))</f>
        <v>832500</v>
      </c>
      <c r="CA99" s="14">
        <f>(INDEX(装备数值!$C$13:$G$116,新怪物属性!$P101*8+1,CA$2)+INDEX(装备数值!$C$13:$G$116,新怪物属性!$Q101*8+2,CA$2)+INDEX(装备数值!$C$13:$G$116,新怪物属性!$S101*8+3,CA$2)+INDEX(装备数值!$C$13:$G$116,新怪物属性!$R101*8+4,CA$2)+INDEX(装备数值!$C$13:$G$116,新怪物属性!$T101*8+5,CA$2)+INDEX(装备数值!$C$13:$G$116,新怪物属性!$U101*8+6,CA$2)+INDEX(装备数值!$C$13:$G$116,新怪物属性!$V101*8+7,CA$2)+INDEX(装备数值!$C$13:$G$116,新怪物属性!$W101*8+8,CA$2))</f>
        <v>55200</v>
      </c>
      <c r="CB99" s="14">
        <f>(INDEX(装备数值!$C$13:$G$116,新怪物属性!$P101*8+1,CB$2)+INDEX(装备数值!$C$13:$G$116,新怪物属性!$Q101*8+2,CB$2)+INDEX(装备数值!$C$13:$G$116,新怪物属性!$S101*8+3,CB$2)+INDEX(装备数值!$C$13:$G$116,新怪物属性!$R101*8+4,CB$2)+INDEX(装备数值!$C$13:$G$116,新怪物属性!$T101*8+5,CB$2)+INDEX(装备数值!$C$13:$G$116,新怪物属性!$U101*8+6,CB$2)+INDEX(装备数值!$C$13:$G$116,新怪物属性!$V101*8+7,CB$2)+INDEX(装备数值!$C$13:$G$116,新怪物属性!$W101*8+8,CB$2))</f>
        <v>1110000</v>
      </c>
      <c r="CC99" s="14">
        <f>(INDEX(装备数值!$C$13:$G$116,新怪物属性!$P101*8+1,CC$2)+INDEX(装备数值!$C$13:$G$116,新怪物属性!$Q101*8+2,CC$2)+INDEX(装备数值!$C$13:$G$116,新怪物属性!$S101*8+3,CC$2)+INDEX(装备数值!$C$13:$G$116,新怪物属性!$R101*8+4,CC$2)+INDEX(装备数值!$C$13:$G$116,新怪物属性!$T101*8+5,CC$2)+INDEX(装备数值!$C$13:$G$116,新怪物属性!$U101*8+6,CC$2)+INDEX(装备数值!$C$13:$G$116,新怪物属性!$V101*8+7,CC$2)+INDEX(装备数值!$C$13:$G$116,新怪物属性!$W101*8+8,CC$2))</f>
        <v>21900</v>
      </c>
      <c r="CF99" s="14">
        <f t="shared" si="143"/>
        <v>4</v>
      </c>
      <c r="CG99" s="14">
        <f t="shared" si="227"/>
        <v>4</v>
      </c>
      <c r="CH99" s="14">
        <f t="shared" si="227"/>
        <v>4</v>
      </c>
      <c r="CI99" s="14">
        <f t="shared" si="227"/>
        <v>4</v>
      </c>
      <c r="CJ99" s="14">
        <f t="shared" si="227"/>
        <v>4</v>
      </c>
      <c r="CK99" s="14">
        <f t="shared" si="227"/>
        <v>4</v>
      </c>
      <c r="CL99" s="14">
        <f t="shared" si="227"/>
        <v>4</v>
      </c>
      <c r="CM99" s="14">
        <f t="shared" si="227"/>
        <v>4</v>
      </c>
      <c r="CN99" s="14">
        <f t="shared" si="227"/>
        <v>4</v>
      </c>
      <c r="CO99" s="14">
        <f t="shared" si="227"/>
        <v>4</v>
      </c>
      <c r="CP99" s="14">
        <f t="shared" si="227"/>
        <v>0</v>
      </c>
      <c r="CQ99" s="14">
        <f t="shared" si="227"/>
        <v>0</v>
      </c>
      <c r="CR99" s="14">
        <f t="shared" si="227"/>
        <v>0</v>
      </c>
      <c r="CS99" s="14">
        <f>SUMIFS(装备数值!BL$50:BL$101,装备数值!$BG$50:$BG$101,"="&amp;新怪物属性!$CF$2,装备数值!$BH$50:$BH$101,"&lt;="&amp;新怪物属性!$CF99)+SUMIFS(装备数值!BL$50:BL$101,装备数值!$BG$50:$BG$101,"="&amp;新怪物属性!$CG$2,装备数值!$BH$50:$BH$101,"&lt;="&amp;新怪物属性!$CG99)+SUMIFS(装备数值!BL$50:BL$101,装备数值!$BG$50:$BG$101,"="&amp;新怪物属性!$CH$2,装备数值!$BH$50:$BH$101,"&lt;="&amp;新怪物属性!$CH99)+SUMIFS(装备数值!BL$50:BL$101,装备数值!$BG$50:$BG$101,"="&amp;新怪物属性!$CI$2,装备数值!$BH$50:$BH$101,"&lt;="&amp;新怪物属性!$CI99)+SUMIFS(装备数值!BL$50:BL$101,装备数值!$BG$50:$BG$101,"="&amp;新怪物属性!$CJ$2,装备数值!$BH$50:$BH$101,"&lt;="&amp;新怪物属性!$CJ99)+SUMIFS(装备数值!BL$50:BL$101,装备数值!$BG$50:$BG$101,"="&amp;新怪物属性!$CK$2,装备数值!$BH$50:$BH$101,"&lt;="&amp;新怪物属性!$CK99)+SUMIFS(装备数值!BL$50:BL$101,装备数值!$BG$50:$BG$101,"="&amp;新怪物属性!$CL$2,装备数值!$BH$50:$BH$101,"&lt;="&amp;新怪物属性!$CL99)+SUMIFS(装备数值!BL$50:BL$101,装备数值!$BG$50:$BG$101,"="&amp;新怪物属性!$CM$2,装备数值!$BH$50:$BH$101,"&lt;="&amp;新怪物属性!$CM99)+SUMIFS(装备数值!BL$50:BL$101,装备数值!$BG$50:$BG$101,"="&amp;新怪物属性!$CN$2,装备数值!$BH$50:$BH$101,"&lt;="&amp;新怪物属性!$CN99)+SUMIFS(装备数值!BL$50:BL$101,装备数值!$BG$50:$BG$101,"="&amp;新怪物属性!$CO$2,装备数值!$BH$50:$BH$101,"&lt;="&amp;新怪物属性!$CO99)+SUMIFS(装备数值!BL$50:BL$101,装备数值!$BG$50:$BG$101,"="&amp;新怪物属性!$CP$2,装备数值!$BH$50:$BH$101,"&lt;="&amp;新怪物属性!$CP99)+SUMIFS(装备数值!BL$50:BL$101,装备数值!$BG$50:$BG$101,"="&amp;新怪物属性!$CQ$2,装备数值!$BH$50:$BH$101,"&lt;="&amp;新怪物属性!$CQ99)+SUMIFS(装备数值!BL$50:BL$101,装备数值!$BG$50:$BG$101,"="&amp;新怪物属性!$CR$2,装备数值!$BH$50:$BH$101,"&lt;="&amp;新怪物属性!$CR99)</f>
        <v>160949</v>
      </c>
      <c r="CT99" s="14">
        <f>SUMIFS(装备数值!BM$50:BM$101,装备数值!$BG$50:$BG$101,"="&amp;新怪物属性!$CF$2,装备数值!$BH$50:$BH$101,"&lt;="&amp;新怪物属性!$CF99)+SUMIFS(装备数值!BM$50:BM$101,装备数值!$BG$50:$BG$101,"="&amp;新怪物属性!$CG$2,装备数值!$BH$50:$BH$101,"&lt;="&amp;新怪物属性!$CG99)+SUMIFS(装备数值!BM$50:BM$101,装备数值!$BG$50:$BG$101,"="&amp;新怪物属性!$CH$2,装备数值!$BH$50:$BH$101,"&lt;="&amp;新怪物属性!$CH99)+SUMIFS(装备数值!BM$50:BM$101,装备数值!$BG$50:$BG$101,"="&amp;新怪物属性!$CI$2,装备数值!$BH$50:$BH$101,"&lt;="&amp;新怪物属性!$CI99)+SUMIFS(装备数值!BM$50:BM$101,装备数值!$BG$50:$BG$101,"="&amp;新怪物属性!$CJ$2,装备数值!$BH$50:$BH$101,"&lt;="&amp;新怪物属性!$CJ99)+SUMIFS(装备数值!BM$50:BM$101,装备数值!$BG$50:$BG$101,"="&amp;新怪物属性!$CK$2,装备数值!$BH$50:$BH$101,"&lt;="&amp;新怪物属性!$CK99)+SUMIFS(装备数值!BM$50:BM$101,装备数值!$BG$50:$BG$101,"="&amp;新怪物属性!$CL$2,装备数值!$BH$50:$BH$101,"&lt;="&amp;新怪物属性!$CL99)+SUMIFS(装备数值!BM$50:BM$101,装备数值!$BG$50:$BG$101,"="&amp;新怪物属性!$CM$2,装备数值!$BH$50:$BH$101,"&lt;="&amp;新怪物属性!$CM99)+SUMIFS(装备数值!BM$50:BM$101,装备数值!$BG$50:$BG$101,"="&amp;新怪物属性!$CN$2,装备数值!$BH$50:$BH$101,"&lt;="&amp;新怪物属性!$CN99)+SUMIFS(装备数值!BM$50:BM$101,装备数值!$BG$50:$BG$101,"="&amp;新怪物属性!$CO$2,装备数值!$BH$50:$BH$101,"&lt;="&amp;新怪物属性!$CO99)+SUMIFS(装备数值!BM$50:BM$101,装备数值!$BG$50:$BG$101,"="&amp;新怪物属性!$CP$2,装备数值!$BH$50:$BH$101,"&lt;="&amp;新怪物属性!$CP99)+SUMIFS(装备数值!BM$50:BM$101,装备数值!$BG$50:$BG$101,"="&amp;新怪物属性!$CQ$2,装备数值!$BH$50:$BH$101,"&lt;="&amp;新怪物属性!$CQ99)+SUMIFS(装备数值!BM$50:BM$101,装备数值!$BG$50:$BG$101,"="&amp;新怪物属性!$CR$2,装备数值!$BH$50:$BH$101,"&lt;="&amp;新怪物属性!$CR99)</f>
        <v>1208699</v>
      </c>
      <c r="CU99" s="14">
        <f>SUMIFS(装备数值!BN$50:BN$101,装备数值!$BG$50:$BG$101,"="&amp;新怪物属性!$CF$2,装备数值!$BH$50:$BH$101,"&lt;="&amp;新怪物属性!$CF99)+SUMIFS(装备数值!BN$50:BN$101,装备数值!$BG$50:$BG$101,"="&amp;新怪物属性!$CG$2,装备数值!$BH$50:$BH$101,"&lt;="&amp;新怪物属性!$CG99)+SUMIFS(装备数值!BN$50:BN$101,装备数值!$BG$50:$BG$101,"="&amp;新怪物属性!$CH$2,装备数值!$BH$50:$BH$101,"&lt;="&amp;新怪物属性!$CH99)+SUMIFS(装备数值!BN$50:BN$101,装备数值!$BG$50:$BG$101,"="&amp;新怪物属性!$CI$2,装备数值!$BH$50:$BH$101,"&lt;="&amp;新怪物属性!$CI99)+SUMIFS(装备数值!BN$50:BN$101,装备数值!$BG$50:$BG$101,"="&amp;新怪物属性!$CJ$2,装备数值!$BH$50:$BH$101,"&lt;="&amp;新怪物属性!$CJ99)+SUMIFS(装备数值!BN$50:BN$101,装备数值!$BG$50:$BG$101,"="&amp;新怪物属性!$CK$2,装备数值!$BH$50:$BH$101,"&lt;="&amp;新怪物属性!$CK99)+SUMIFS(装备数值!BN$50:BN$101,装备数值!$BG$50:$BG$101,"="&amp;新怪物属性!$CL$2,装备数值!$BH$50:$BH$101,"&lt;="&amp;新怪物属性!$CL99)+SUMIFS(装备数值!BN$50:BN$101,装备数值!$BG$50:$BG$101,"="&amp;新怪物属性!$CM$2,装备数值!$BH$50:$BH$101,"&lt;="&amp;新怪物属性!$CM99)+SUMIFS(装备数值!BN$50:BN$101,装备数值!$BG$50:$BG$101,"="&amp;新怪物属性!$CN$2,装备数值!$BH$50:$BH$101,"&lt;="&amp;新怪物属性!$CN99)+SUMIFS(装备数值!BN$50:BN$101,装备数值!$BG$50:$BG$101,"="&amp;新怪物属性!$CO$2,装备数值!$BH$50:$BH$101,"&lt;="&amp;新怪物属性!$CO99)+SUMIFS(装备数值!BN$50:BN$101,装备数值!$BG$50:$BG$101,"="&amp;新怪物属性!$CP$2,装备数值!$BH$50:$BH$101,"&lt;="&amp;新怪物属性!$CP99)+SUMIFS(装备数值!BN$50:BN$101,装备数值!$BG$50:$BG$101,"="&amp;新怪物属性!$CQ$2,装备数值!$BH$50:$BH$101,"&lt;="&amp;新怪物属性!$CQ99)+SUMIFS(装备数值!BN$50:BN$101,装备数值!$BG$50:$BG$101,"="&amp;新怪物属性!$CR$2,装备数值!$BH$50:$BH$101,"&lt;="&amp;新怪物属性!$CR99)</f>
        <v>24100</v>
      </c>
      <c r="CV99" s="14">
        <f>SUMIFS(装备数值!BO$50:BO$101,装备数值!$BG$50:$BG$101,"="&amp;新怪物属性!$CF$2,装备数值!$BH$50:$BH$101,"&lt;="&amp;新怪物属性!$CF99)+SUMIFS(装备数值!BO$50:BO$101,装备数值!$BG$50:$BG$101,"="&amp;新怪物属性!$CG$2,装备数值!$BH$50:$BH$101,"&lt;="&amp;新怪物属性!$CG99)+SUMIFS(装备数值!BO$50:BO$101,装备数值!$BG$50:$BG$101,"="&amp;新怪物属性!$CH$2,装备数值!$BH$50:$BH$101,"&lt;="&amp;新怪物属性!$CH99)+SUMIFS(装备数值!BO$50:BO$101,装备数值!$BG$50:$BG$101,"="&amp;新怪物属性!$CI$2,装备数值!$BH$50:$BH$101,"&lt;="&amp;新怪物属性!$CI99)+SUMIFS(装备数值!BO$50:BO$101,装备数值!$BG$50:$BG$101,"="&amp;新怪物属性!$CJ$2,装备数值!$BH$50:$BH$101,"&lt;="&amp;新怪物属性!$CJ99)+SUMIFS(装备数值!BO$50:BO$101,装备数值!$BG$50:$BG$101,"="&amp;新怪物属性!$CK$2,装备数值!$BH$50:$BH$101,"&lt;="&amp;新怪物属性!$CK99)+SUMIFS(装备数值!BO$50:BO$101,装备数值!$BG$50:$BG$101,"="&amp;新怪物属性!$CL$2,装备数值!$BH$50:$BH$101,"&lt;="&amp;新怪物属性!$CL99)+SUMIFS(装备数值!BO$50:BO$101,装备数值!$BG$50:$BG$101,"="&amp;新怪物属性!$CM$2,装备数值!$BH$50:$BH$101,"&lt;="&amp;新怪物属性!$CM99)+SUMIFS(装备数值!BO$50:BO$101,装备数值!$BG$50:$BG$101,"="&amp;新怪物属性!$CN$2,装备数值!$BH$50:$BH$101,"&lt;="&amp;新怪物属性!$CN99)+SUMIFS(装备数值!BO$50:BO$101,装备数值!$BG$50:$BG$101,"="&amp;新怪物属性!$CO$2,装备数值!$BH$50:$BH$101,"&lt;="&amp;新怪物属性!$CO99)+SUMIFS(装备数值!BO$50:BO$101,装备数值!$BG$50:$BG$101,"="&amp;新怪物属性!$CP$2,装备数值!$BH$50:$BH$101,"&lt;="&amp;新怪物属性!$CP99)+SUMIFS(装备数值!BO$50:BO$101,装备数值!$BG$50:$BG$101,"="&amp;新怪物属性!$CQ$2,装备数值!$BH$50:$BH$101,"&lt;="&amp;新怪物属性!$CQ99)+SUMIFS(装备数值!BO$50:BO$101,装备数值!$BG$50:$BG$101,"="&amp;新怪物属性!$CR$2,装备数值!$BH$50:$BH$101,"&lt;="&amp;新怪物属性!$CR99)</f>
        <v>1955500</v>
      </c>
      <c r="CW99" s="14">
        <f>SUMIFS(装备数值!BP$50:BP$101,装备数值!$BG$50:$BG$101,"="&amp;新怪物属性!$CF$2,装备数值!$BH$50:$BH$101,"&lt;="&amp;新怪物属性!$CF99)+SUMIFS(装备数值!BP$50:BP$101,装备数值!$BG$50:$BG$101,"="&amp;新怪物属性!$CG$2,装备数值!$BH$50:$BH$101,"&lt;="&amp;新怪物属性!$CG99)+SUMIFS(装备数值!BP$50:BP$101,装备数值!$BG$50:$BG$101,"="&amp;新怪物属性!$CH$2,装备数值!$BH$50:$BH$101,"&lt;="&amp;新怪物属性!$CH99)+SUMIFS(装备数值!BP$50:BP$101,装备数值!$BG$50:$BG$101,"="&amp;新怪物属性!$CI$2,装备数值!$BH$50:$BH$101,"&lt;="&amp;新怪物属性!$CI99)+SUMIFS(装备数值!BP$50:BP$101,装备数值!$BG$50:$BG$101,"="&amp;新怪物属性!$CJ$2,装备数值!$BH$50:$BH$101,"&lt;="&amp;新怪物属性!$CJ99)+SUMIFS(装备数值!BP$50:BP$101,装备数值!$BG$50:$BG$101,"="&amp;新怪物属性!$CK$2,装备数值!$BH$50:$BH$101,"&lt;="&amp;新怪物属性!$CK99)+SUMIFS(装备数值!BP$50:BP$101,装备数值!$BG$50:$BG$101,"="&amp;新怪物属性!$CL$2,装备数值!$BH$50:$BH$101,"&lt;="&amp;新怪物属性!$CL99)+SUMIFS(装备数值!BP$50:BP$101,装备数值!$BG$50:$BG$101,"="&amp;新怪物属性!$CM$2,装备数值!$BH$50:$BH$101,"&lt;="&amp;新怪物属性!$CM99)+SUMIFS(装备数值!BP$50:BP$101,装备数值!$BG$50:$BG$101,"="&amp;新怪物属性!$CN$2,装备数值!$BH$50:$BH$101,"&lt;="&amp;新怪物属性!$CN99)+SUMIFS(装备数值!BP$50:BP$101,装备数值!$BG$50:$BG$101,"="&amp;新怪物属性!$CO$2,装备数值!$BH$50:$BH$101,"&lt;="&amp;新怪物属性!$CO99)+SUMIFS(装备数值!BP$50:BP$101,装备数值!$BG$50:$BG$101,"="&amp;新怪物属性!$CP$2,装备数值!$BH$50:$BH$101,"&lt;="&amp;新怪物属性!$CP99)+SUMIFS(装备数值!BP$50:BP$101,装备数值!$BG$50:$BG$101,"="&amp;新怪物属性!$CQ$2,装备数值!$BH$50:$BH$101,"&lt;="&amp;新怪物属性!$CQ99)+SUMIFS(装备数值!BP$50:BP$101,装备数值!$BG$50:$BG$101,"="&amp;新怪物属性!$CR$2,装备数值!$BH$50:$BH$101,"&lt;="&amp;新怪物属性!$CR99)</f>
        <v>38720</v>
      </c>
      <c r="CX99" s="14">
        <f>SUMIFS(装备数值!BQ$50:BQ$101,装备数值!$BG$50:$BG$101,"="&amp;新怪物属性!$CF$2,装备数值!$BH$50:$BH$101,"&lt;="&amp;新怪物属性!$CF99)+SUMIFS(装备数值!BQ$50:BQ$101,装备数值!$BG$50:$BG$101,"="&amp;新怪物属性!$CG$2,装备数值!$BH$50:$BH$101,"&lt;="&amp;新怪物属性!$CG99)+SUMIFS(装备数值!BQ$50:BQ$101,装备数值!$BG$50:$BG$101,"="&amp;新怪物属性!$CH$2,装备数值!$BH$50:$BH$101,"&lt;="&amp;新怪物属性!$CH99)+SUMIFS(装备数值!BQ$50:BQ$101,装备数值!$BG$50:$BG$101,"="&amp;新怪物属性!$CI$2,装备数值!$BH$50:$BH$101,"&lt;="&amp;新怪物属性!$CI99)+SUMIFS(装备数值!BQ$50:BQ$101,装备数值!$BG$50:$BG$101,"="&amp;新怪物属性!$CJ$2,装备数值!$BH$50:$BH$101,"&lt;="&amp;新怪物属性!$CJ99)+SUMIFS(装备数值!BQ$50:BQ$101,装备数值!$BG$50:$BG$101,"="&amp;新怪物属性!$CK$2,装备数值!$BH$50:$BH$101,"&lt;="&amp;新怪物属性!$CK99)+SUMIFS(装备数值!BQ$50:BQ$101,装备数值!$BG$50:$BG$101,"="&amp;新怪物属性!$CL$2,装备数值!$BH$50:$BH$101,"&lt;="&amp;新怪物属性!$CL99)+SUMIFS(装备数值!BQ$50:BQ$101,装备数值!$BG$50:$BG$101,"="&amp;新怪物属性!$CM$2,装备数值!$BH$50:$BH$101,"&lt;="&amp;新怪物属性!$CM99)+SUMIFS(装备数值!BQ$50:BQ$101,装备数值!$BG$50:$BG$101,"="&amp;新怪物属性!$CN$2,装备数值!$BH$50:$BH$101,"&lt;="&amp;新怪物属性!$CN99)+SUMIFS(装备数值!BQ$50:BQ$101,装备数值!$BG$50:$BG$101,"="&amp;新怪物属性!$CO$2,装备数值!$BH$50:$BH$101,"&lt;="&amp;新怪物属性!$CO99)+SUMIFS(装备数值!BQ$50:BQ$101,装备数值!$BG$50:$BG$101,"="&amp;新怪物属性!$CP$2,装备数值!$BH$50:$BH$101,"&lt;="&amp;新怪物属性!$CP99)+SUMIFS(装备数值!BQ$50:BQ$101,装备数值!$BG$50:$BG$101,"="&amp;新怪物属性!$CQ$2,装备数值!$BH$50:$BH$101,"&lt;="&amp;新怪物属性!$CQ99)+SUMIFS(装备数值!BQ$50:BQ$101,装备数值!$BG$50:$BG$101,"="&amp;新怪物属性!$CR$2,装备数值!$BH$50:$BH$101,"&lt;="&amp;新怪物属性!$CR99)</f>
        <v>1250</v>
      </c>
      <c r="CY99" s="14">
        <f>SUMIFS(装备数值!BR$50:BR$101,装备数值!$BG$50:$BG$101,"="&amp;新怪物属性!$CF$2,装备数值!$BH$50:$BH$101,"&lt;="&amp;新怪物属性!$CF99)+SUMIFS(装备数值!BR$50:BR$101,装备数值!$BG$50:$BG$101,"="&amp;新怪物属性!$CG$2,装备数值!$BH$50:$BH$101,"&lt;="&amp;新怪物属性!$CG99)+SUMIFS(装备数值!BR$50:BR$101,装备数值!$BG$50:$BG$101,"="&amp;新怪物属性!$CH$2,装备数值!$BH$50:$BH$101,"&lt;="&amp;新怪物属性!$CH99)+SUMIFS(装备数值!BR$50:BR$101,装备数值!$BG$50:$BG$101,"="&amp;新怪物属性!$CI$2,装备数值!$BH$50:$BH$101,"&lt;="&amp;新怪物属性!$CI99)+SUMIFS(装备数值!BR$50:BR$101,装备数值!$BG$50:$BG$101,"="&amp;新怪物属性!$CJ$2,装备数值!$BH$50:$BH$101,"&lt;="&amp;新怪物属性!$CJ99)+SUMIFS(装备数值!BR$50:BR$101,装备数值!$BG$50:$BG$101,"="&amp;新怪物属性!$CK$2,装备数值!$BH$50:$BH$101,"&lt;="&amp;新怪物属性!$CK99)+SUMIFS(装备数值!BR$50:BR$101,装备数值!$BG$50:$BG$101,"="&amp;新怪物属性!$CL$2,装备数值!$BH$50:$BH$101,"&lt;="&amp;新怪物属性!$CL99)+SUMIFS(装备数值!BR$50:BR$101,装备数值!$BG$50:$BG$101,"="&amp;新怪物属性!$CM$2,装备数值!$BH$50:$BH$101,"&lt;="&amp;新怪物属性!$CM99)+SUMIFS(装备数值!BR$50:BR$101,装备数值!$BG$50:$BG$101,"="&amp;新怪物属性!$CN$2,装备数值!$BH$50:$BH$101,"&lt;="&amp;新怪物属性!$CN99)+SUMIFS(装备数值!BR$50:BR$101,装备数值!$BG$50:$BG$101,"="&amp;新怪物属性!$CO$2,装备数值!$BH$50:$BH$101,"&lt;="&amp;新怪物属性!$CO99)+SUMIFS(装备数值!BR$50:BR$101,装备数值!$BG$50:$BG$101,"="&amp;新怪物属性!$CP$2,装备数值!$BH$50:$BH$101,"&lt;="&amp;新怪物属性!$CP99)+SUMIFS(装备数值!BR$50:BR$101,装备数值!$BG$50:$BG$101,"="&amp;新怪物属性!$CQ$2,装备数值!$BH$50:$BH$101,"&lt;="&amp;新怪物属性!$CQ99)+SUMIFS(装备数值!BR$50:BR$101,装备数值!$BG$50:$BG$101,"="&amp;新怪物属性!$CR$2,装备数值!$BH$50:$BH$101,"&lt;="&amp;新怪物属性!$CR99)</f>
        <v>1250</v>
      </c>
      <c r="CZ99" s="14">
        <f>SUMIFS(装备数值!BS$50:BS$101,装备数值!$BG$50:$BG$101,"="&amp;新怪物属性!$CF$2,装备数值!$BH$50:$BH$101,"&lt;="&amp;新怪物属性!$CF99)+SUMIFS(装备数值!BS$50:BS$101,装备数值!$BG$50:$BG$101,"="&amp;新怪物属性!$CG$2,装备数值!$BH$50:$BH$101,"&lt;="&amp;新怪物属性!$CG99)+SUMIFS(装备数值!BS$50:BS$101,装备数值!$BG$50:$BG$101,"="&amp;新怪物属性!$CH$2,装备数值!$BH$50:$BH$101,"&lt;="&amp;新怪物属性!$CH99)+SUMIFS(装备数值!BS$50:BS$101,装备数值!$BG$50:$BG$101,"="&amp;新怪物属性!$CI$2,装备数值!$BH$50:$BH$101,"&lt;="&amp;新怪物属性!$CI99)+SUMIFS(装备数值!BS$50:BS$101,装备数值!$BG$50:$BG$101,"="&amp;新怪物属性!$CJ$2,装备数值!$BH$50:$BH$101,"&lt;="&amp;新怪物属性!$CJ99)+SUMIFS(装备数值!BS$50:BS$101,装备数值!$BG$50:$BG$101,"="&amp;新怪物属性!$CK$2,装备数值!$BH$50:$BH$101,"&lt;="&amp;新怪物属性!$CK99)+SUMIFS(装备数值!BS$50:BS$101,装备数值!$BG$50:$BG$101,"="&amp;新怪物属性!$CL$2,装备数值!$BH$50:$BH$101,"&lt;="&amp;新怪物属性!$CL99)+SUMIFS(装备数值!BS$50:BS$101,装备数值!$BG$50:$BG$101,"="&amp;新怪物属性!$CM$2,装备数值!$BH$50:$BH$101,"&lt;="&amp;新怪物属性!$CM99)+SUMIFS(装备数值!BS$50:BS$101,装备数值!$BG$50:$BG$101,"="&amp;新怪物属性!$CN$2,装备数值!$BH$50:$BH$101,"&lt;="&amp;新怪物属性!$CN99)+SUMIFS(装备数值!BS$50:BS$101,装备数值!$BG$50:$BG$101,"="&amp;新怪物属性!$CO$2,装备数值!$BH$50:$BH$101,"&lt;="&amp;新怪物属性!$CO99)+SUMIFS(装备数值!BS$50:BS$101,装备数值!$BG$50:$BG$101,"="&amp;新怪物属性!$CP$2,装备数值!$BH$50:$BH$101,"&lt;="&amp;新怪物属性!$CP99)+SUMIFS(装备数值!BS$50:BS$101,装备数值!$BG$50:$BG$101,"="&amp;新怪物属性!$CQ$2,装备数值!$BH$50:$BH$101,"&lt;="&amp;新怪物属性!$CQ99)+SUMIFS(装备数值!BS$50:BS$101,装备数值!$BG$50:$BG$101,"="&amp;新怪物属性!$CR$2,装备数值!$BH$50:$BH$101,"&lt;="&amp;新怪物属性!$CR99)</f>
        <v>1250</v>
      </c>
      <c r="DA99" s="14">
        <f>SUMIFS(装备数值!BT$50:BT$101,装备数值!$BG$50:$BG$101,"="&amp;新怪物属性!$CF$2,装备数值!$BH$50:$BH$101,"&lt;="&amp;新怪物属性!$CF99)+SUMIFS(装备数值!BT$50:BT$101,装备数值!$BG$50:$BG$101,"="&amp;新怪物属性!$CG$2,装备数值!$BH$50:$BH$101,"&lt;="&amp;新怪物属性!$CG99)+SUMIFS(装备数值!BT$50:BT$101,装备数值!$BG$50:$BG$101,"="&amp;新怪物属性!$CH$2,装备数值!$BH$50:$BH$101,"&lt;="&amp;新怪物属性!$CH99)+SUMIFS(装备数值!BT$50:BT$101,装备数值!$BG$50:$BG$101,"="&amp;新怪物属性!$CI$2,装备数值!$BH$50:$BH$101,"&lt;="&amp;新怪物属性!$CI99)+SUMIFS(装备数值!BT$50:BT$101,装备数值!$BG$50:$BG$101,"="&amp;新怪物属性!$CJ$2,装备数值!$BH$50:$BH$101,"&lt;="&amp;新怪物属性!$CJ99)+SUMIFS(装备数值!BT$50:BT$101,装备数值!$BG$50:$BG$101,"="&amp;新怪物属性!$CK$2,装备数值!$BH$50:$BH$101,"&lt;="&amp;新怪物属性!$CK99)+SUMIFS(装备数值!BT$50:BT$101,装备数值!$BG$50:$BG$101,"="&amp;新怪物属性!$CL$2,装备数值!$BH$50:$BH$101,"&lt;="&amp;新怪物属性!$CL99)+SUMIFS(装备数值!BT$50:BT$101,装备数值!$BG$50:$BG$101,"="&amp;新怪物属性!$CM$2,装备数值!$BH$50:$BH$101,"&lt;="&amp;新怪物属性!$CM99)+SUMIFS(装备数值!BT$50:BT$101,装备数值!$BG$50:$BG$101,"="&amp;新怪物属性!$CN$2,装备数值!$BH$50:$BH$101,"&lt;="&amp;新怪物属性!$CN99)+SUMIFS(装备数值!BT$50:BT$101,装备数值!$BG$50:$BG$101,"="&amp;新怪物属性!$CO$2,装备数值!$BH$50:$BH$101,"&lt;="&amp;新怪物属性!$CO99)+SUMIFS(装备数值!BT$50:BT$101,装备数值!$BG$50:$BG$101,"="&amp;新怪物属性!$CP$2,装备数值!$BH$50:$BH$101,"&lt;="&amp;新怪物属性!$CP99)+SUMIFS(装备数值!BT$50:BT$101,装备数值!$BG$50:$BG$101,"="&amp;新怪物属性!$CQ$2,装备数值!$BH$50:$BH$101,"&lt;="&amp;新怪物属性!$CQ99)+SUMIFS(装备数值!BT$50:BT$101,装备数值!$BG$50:$BG$101,"="&amp;新怪物属性!$CR$2,装备数值!$BH$50:$BH$101,"&lt;="&amp;新怪物属性!$CR99)</f>
        <v>1250</v>
      </c>
      <c r="DB99" s="14">
        <f>SUMIFS(装备数值!BU$50:BU$101,装备数值!$BG$50:$BG$101,"="&amp;新怪物属性!$CF$2,装备数值!$BH$50:$BH$101,"&lt;="&amp;新怪物属性!$CF99)+SUMIFS(装备数值!BU$50:BU$101,装备数值!$BG$50:$BG$101,"="&amp;新怪物属性!$CG$2,装备数值!$BH$50:$BH$101,"&lt;="&amp;新怪物属性!$CG99)+SUMIFS(装备数值!BU$50:BU$101,装备数值!$BG$50:$BG$101,"="&amp;新怪物属性!$CH$2,装备数值!$BH$50:$BH$101,"&lt;="&amp;新怪物属性!$CH99)+SUMIFS(装备数值!BU$50:BU$101,装备数值!$BG$50:$BG$101,"="&amp;新怪物属性!$CI$2,装备数值!$BH$50:$BH$101,"&lt;="&amp;新怪物属性!$CI99)+SUMIFS(装备数值!BU$50:BU$101,装备数值!$BG$50:$BG$101,"="&amp;新怪物属性!$CJ$2,装备数值!$BH$50:$BH$101,"&lt;="&amp;新怪物属性!$CJ99)+SUMIFS(装备数值!BU$50:BU$101,装备数值!$BG$50:$BG$101,"="&amp;新怪物属性!$CK$2,装备数值!$BH$50:$BH$101,"&lt;="&amp;新怪物属性!$CK99)+SUMIFS(装备数值!BU$50:BU$101,装备数值!$BG$50:$BG$101,"="&amp;新怪物属性!$CL$2,装备数值!$BH$50:$BH$101,"&lt;="&amp;新怪物属性!$CL99)+SUMIFS(装备数值!BU$50:BU$101,装备数值!$BG$50:$BG$101,"="&amp;新怪物属性!$CM$2,装备数值!$BH$50:$BH$101,"&lt;="&amp;新怪物属性!$CM99)+SUMIFS(装备数值!BU$50:BU$101,装备数值!$BG$50:$BG$101,"="&amp;新怪物属性!$CN$2,装备数值!$BH$50:$BH$101,"&lt;="&amp;新怪物属性!$CN99)+SUMIFS(装备数值!BU$50:BU$101,装备数值!$BG$50:$BG$101,"="&amp;新怪物属性!$CO$2,装备数值!$BH$50:$BH$101,"&lt;="&amp;新怪物属性!$CO99)+SUMIFS(装备数值!BU$50:BU$101,装备数值!$BG$50:$BG$101,"="&amp;新怪物属性!$CP$2,装备数值!$BH$50:$BH$101,"&lt;="&amp;新怪物属性!$CP99)+SUMIFS(装备数值!BU$50:BU$101,装备数值!$BG$50:$BG$101,"="&amp;新怪物属性!$CQ$2,装备数值!$BH$50:$BH$101,"&lt;="&amp;新怪物属性!$CQ99)+SUMIFS(装备数值!BU$50:BU$101,装备数值!$BG$50:$BG$101,"="&amp;新怪物属性!$CR$2,装备数值!$BH$50:$BH$101,"&lt;="&amp;新怪物属性!$CR99)</f>
        <v>0.15000000000000002</v>
      </c>
      <c r="DC99" s="14">
        <f>SUMIFS(装备数值!BV$50:BV$101,装备数值!$BG$50:$BG$101,"="&amp;新怪物属性!$CF$2,装备数值!$BH$50:$BH$101,"&lt;="&amp;新怪物属性!$CF99)+SUMIFS(装备数值!BV$50:BV$101,装备数值!$BG$50:$BG$101,"="&amp;新怪物属性!$CG$2,装备数值!$BH$50:$BH$101,"&lt;="&amp;新怪物属性!$CG99)+SUMIFS(装备数值!BV$50:BV$101,装备数值!$BG$50:$BG$101,"="&amp;新怪物属性!$CH$2,装备数值!$BH$50:$BH$101,"&lt;="&amp;新怪物属性!$CH99)+SUMIFS(装备数值!BV$50:BV$101,装备数值!$BG$50:$BG$101,"="&amp;新怪物属性!$CI$2,装备数值!$BH$50:$BH$101,"&lt;="&amp;新怪物属性!$CI99)+SUMIFS(装备数值!BV$50:BV$101,装备数值!$BG$50:$BG$101,"="&amp;新怪物属性!$CJ$2,装备数值!$BH$50:$BH$101,"&lt;="&amp;新怪物属性!$CJ99)+SUMIFS(装备数值!BV$50:BV$101,装备数值!$BG$50:$BG$101,"="&amp;新怪物属性!$CK$2,装备数值!$BH$50:$BH$101,"&lt;="&amp;新怪物属性!$CK99)+SUMIFS(装备数值!BV$50:BV$101,装备数值!$BG$50:$BG$101,"="&amp;新怪物属性!$CL$2,装备数值!$BH$50:$BH$101,"&lt;="&amp;新怪物属性!$CL99)+SUMIFS(装备数值!BV$50:BV$101,装备数值!$BG$50:$BG$101,"="&amp;新怪物属性!$CM$2,装备数值!$BH$50:$BH$101,"&lt;="&amp;新怪物属性!$CM99)+SUMIFS(装备数值!BV$50:BV$101,装备数值!$BG$50:$BG$101,"="&amp;新怪物属性!$CN$2,装备数值!$BH$50:$BH$101,"&lt;="&amp;新怪物属性!$CN99)+SUMIFS(装备数值!BV$50:BV$101,装备数值!$BG$50:$BG$101,"="&amp;新怪物属性!$CO$2,装备数值!$BH$50:$BH$101,"&lt;="&amp;新怪物属性!$CO99)+SUMIFS(装备数值!BV$50:BV$101,装备数值!$BG$50:$BG$101,"="&amp;新怪物属性!$CP$2,装备数值!$BH$50:$BH$101,"&lt;="&amp;新怪物属性!$CP99)+SUMIFS(装备数值!BV$50:BV$101,装备数值!$BG$50:$BG$101,"="&amp;新怪物属性!$CQ$2,装备数值!$BH$50:$BH$101,"&lt;="&amp;新怪物属性!$CQ99)+SUMIFS(装备数值!BV$50:BV$101,装备数值!$BG$50:$BG$101,"="&amp;新怪物属性!$CR$2,装备数值!$BH$50:$BH$101,"&lt;="&amp;新怪物属性!$CR99)</f>
        <v>0.15000000000000002</v>
      </c>
      <c r="DD99" s="14">
        <f>SUMIFS(装备数值!BW$50:BW$101,装备数值!$BG$50:$BG$101,"="&amp;新怪物属性!$CF$2,装备数值!$BH$50:$BH$101,"&lt;="&amp;新怪物属性!$CF99)+SUMIFS(装备数值!BW$50:BW$101,装备数值!$BG$50:$BG$101,"="&amp;新怪物属性!$CG$2,装备数值!$BH$50:$BH$101,"&lt;="&amp;新怪物属性!$CG99)+SUMIFS(装备数值!BW$50:BW$101,装备数值!$BG$50:$BG$101,"="&amp;新怪物属性!$CH$2,装备数值!$BH$50:$BH$101,"&lt;="&amp;新怪物属性!$CH99)+SUMIFS(装备数值!BW$50:BW$101,装备数值!$BG$50:$BG$101,"="&amp;新怪物属性!$CI$2,装备数值!$BH$50:$BH$101,"&lt;="&amp;新怪物属性!$CI99)+SUMIFS(装备数值!BW$50:BW$101,装备数值!$BG$50:$BG$101,"="&amp;新怪物属性!$CJ$2,装备数值!$BH$50:$BH$101,"&lt;="&amp;新怪物属性!$CJ99)+SUMIFS(装备数值!BW$50:BW$101,装备数值!$BG$50:$BG$101,"="&amp;新怪物属性!$CK$2,装备数值!$BH$50:$BH$101,"&lt;="&amp;新怪物属性!$CK99)+SUMIFS(装备数值!BW$50:BW$101,装备数值!$BG$50:$BG$101,"="&amp;新怪物属性!$CL$2,装备数值!$BH$50:$BH$101,"&lt;="&amp;新怪物属性!$CL99)+SUMIFS(装备数值!BW$50:BW$101,装备数值!$BG$50:$BG$101,"="&amp;新怪物属性!$CM$2,装备数值!$BH$50:$BH$101,"&lt;="&amp;新怪物属性!$CM99)+SUMIFS(装备数值!BW$50:BW$101,装备数值!$BG$50:$BG$101,"="&amp;新怪物属性!$CN$2,装备数值!$BH$50:$BH$101,"&lt;="&amp;新怪物属性!$CN99)+SUMIFS(装备数值!BW$50:BW$101,装备数值!$BG$50:$BG$101,"="&amp;新怪物属性!$CO$2,装备数值!$BH$50:$BH$101,"&lt;="&amp;新怪物属性!$CO99)+SUMIFS(装备数值!BW$50:BW$101,装备数值!$BG$50:$BG$101,"="&amp;新怪物属性!$CP$2,装备数值!$BH$50:$BH$101,"&lt;="&amp;新怪物属性!$CP99)+SUMIFS(装备数值!BW$50:BW$101,装备数值!$BG$50:$BG$101,"="&amp;新怪物属性!$CQ$2,装备数值!$BH$50:$BH$101,"&lt;="&amp;新怪物属性!$CQ99)+SUMIFS(装备数值!BW$50:BW$101,装备数值!$BG$50:$BG$101,"="&amp;新怪物属性!$CR$2,装备数值!$BH$50:$BH$101,"&lt;="&amp;新怪物属性!$CR99)</f>
        <v>0</v>
      </c>
      <c r="DE99" s="14">
        <f>SUMIFS(装备数值!BX$50:BX$101,装备数值!$BG$50:$BG$101,"="&amp;新怪物属性!$CF$2,装备数值!$BH$50:$BH$101,"&lt;="&amp;新怪物属性!$CF99)+SUMIFS(装备数值!BX$50:BX$101,装备数值!$BG$50:$BG$101,"="&amp;新怪物属性!$CG$2,装备数值!$BH$50:$BH$101,"&lt;="&amp;新怪物属性!$CG99)+SUMIFS(装备数值!BX$50:BX$101,装备数值!$BG$50:$BG$101,"="&amp;新怪物属性!$CH$2,装备数值!$BH$50:$BH$101,"&lt;="&amp;新怪物属性!$CH99)+SUMIFS(装备数值!BX$50:BX$101,装备数值!$BG$50:$BG$101,"="&amp;新怪物属性!$CI$2,装备数值!$BH$50:$BH$101,"&lt;="&amp;新怪物属性!$CI99)+SUMIFS(装备数值!BX$50:BX$101,装备数值!$BG$50:$BG$101,"="&amp;新怪物属性!$CJ$2,装备数值!$BH$50:$BH$101,"&lt;="&amp;新怪物属性!$CJ99)+SUMIFS(装备数值!BX$50:BX$101,装备数值!$BG$50:$BG$101,"="&amp;新怪物属性!$CK$2,装备数值!$BH$50:$BH$101,"&lt;="&amp;新怪物属性!$CK99)+SUMIFS(装备数值!BX$50:BX$101,装备数值!$BG$50:$BG$101,"="&amp;新怪物属性!$CL$2,装备数值!$BH$50:$BH$101,"&lt;="&amp;新怪物属性!$CL99)+SUMIFS(装备数值!BX$50:BX$101,装备数值!$BG$50:$BG$101,"="&amp;新怪物属性!$CM$2,装备数值!$BH$50:$BH$101,"&lt;="&amp;新怪物属性!$CM99)+SUMIFS(装备数值!BX$50:BX$101,装备数值!$BG$50:$BG$101,"="&amp;新怪物属性!$CN$2,装备数值!$BH$50:$BH$101,"&lt;="&amp;新怪物属性!$CN99)+SUMIFS(装备数值!BX$50:BX$101,装备数值!$BG$50:$BG$101,"="&amp;新怪物属性!$CO$2,装备数值!$BH$50:$BH$101,"&lt;="&amp;新怪物属性!$CO99)+SUMIFS(装备数值!BX$50:BX$101,装备数值!$BG$50:$BG$101,"="&amp;新怪物属性!$CP$2,装备数值!$BH$50:$BH$101,"&lt;="&amp;新怪物属性!$CP99)+SUMIFS(装备数值!BX$50:BX$101,装备数值!$BG$50:$BG$101,"="&amp;新怪物属性!$CQ$2,装备数值!$BH$50:$BH$101,"&lt;="&amp;新怪物属性!$CQ99)+SUMIFS(装备数值!BX$50:BX$101,装备数值!$BG$50:$BG$101,"="&amp;新怪物属性!$CR$2,装备数值!$BH$50:$BH$101,"&lt;="&amp;新怪物属性!$CR99)</f>
        <v>0</v>
      </c>
      <c r="DH99" s="14">
        <f>INDEX(装备数值!$I$13:$M$116,新怪物属性!$P99*8+1,DH$2)*$X99+INDEX(装备数值!$I$13:$M$116,新怪物属性!$Q99*8+2,DH$2)*$Y99+INDEX(装备数值!$I$13:$M$116,新怪物属性!$S99*8+3,DH$2)*$Z99+INDEX(装备数值!$I$13:$M$116,新怪物属性!$R99*8+4,DH$2)*$AA99+INDEX(装备数值!$I$13:$M$116,新怪物属性!$T99*8+5,DH$2)*$AB99+INDEX(装备数值!$I$13:$M$116,新怪物属性!$U99*8+6,DH$2)*$AC99+INDEX(装备数值!$I$13:$M$116,新怪物属性!$V99*8+7,DH$2)*$AD99+INDEX(装备数值!$I$13:$M$116,新怪物属性!$W99*8+8,DH$2)*$AE99</f>
        <v>248400</v>
      </c>
      <c r="DI99" s="14">
        <f>INDEX(装备数值!$I$13:$M$116,新怪物属性!$P99*8+1,DI$2)*$X99+INDEX(装备数值!$I$13:$M$116,新怪物属性!$Q99*8+2,DI$2)*$Y99+INDEX(装备数值!$I$13:$M$116,新怪物属性!$S99*8+3,DI$2)*$Z99+INDEX(装备数值!$I$13:$M$116,新怪物属性!$R99*8+4,DI$2)*$AA99+INDEX(装备数值!$I$13:$M$116,新怪物属性!$T99*8+5,DI$2)*$AB99+INDEX(装备数值!$I$13:$M$116,新怪物属性!$U99*8+6,DI$2)*$AC99+INDEX(装备数值!$I$13:$M$116,新怪物属性!$V99*8+7,DI$2)*$AD99+INDEX(装备数值!$I$13:$M$116,新怪物属性!$W99*8+8,DI$2)*$AE99</f>
        <v>1782000</v>
      </c>
      <c r="DJ99" s="14">
        <f>INDEX(装备数值!$I$13:$M$116,新怪物属性!$P99*8+1,DJ$2)*$X99+INDEX(装备数值!$I$13:$M$116,新怪物属性!$Q99*8+2,DJ$2)*$Y99+INDEX(装备数值!$I$13:$M$116,新怪物属性!$S99*8+3,DJ$2)*$Z99+INDEX(装备数值!$I$13:$M$116,新怪物属性!$R99*8+4,DJ$2)*$AA99+INDEX(装备数值!$I$13:$M$116,新怪物属性!$T99*8+5,DJ$2)*$AB99+INDEX(装备数值!$I$13:$M$116,新怪物属性!$U99*8+6,DJ$2)*$AC99+INDEX(装备数值!$I$13:$M$116,新怪物属性!$V99*8+7,DJ$2)*$AD99+INDEX(装备数值!$I$13:$M$116,新怪物属性!$W99*8+8,DJ$2)*$AE99</f>
        <v>115200</v>
      </c>
      <c r="DK99" s="14">
        <f>INDEX(装备数值!$I$13:$M$116,新怪物属性!$P99*8+1,DK$2)*$X99+INDEX(装备数值!$I$13:$M$116,新怪物属性!$Q99*8+2,DK$2)*$Y99+INDEX(装备数值!$I$13:$M$116,新怪物属性!$S99*8+3,DK$2)*$Z99+INDEX(装备数值!$I$13:$M$116,新怪物属性!$R99*8+4,DK$2)*$AA99+INDEX(装备数值!$I$13:$M$116,新怪物属性!$T99*8+5,DK$2)*$AB99+INDEX(装备数值!$I$13:$M$116,新怪物属性!$U99*8+6,DK$2)*$AC99+INDEX(装备数值!$I$13:$M$116,新怪物属性!$V99*8+7,DK$2)*$AD99+INDEX(装备数值!$I$13:$M$116,新怪物属性!$W99*8+8,DK$2)*$AE99</f>
        <v>2304000</v>
      </c>
      <c r="DL99" s="14">
        <f>INDEX(装备数值!$I$13:$M$116,新怪物属性!$P99*8+1,DL$2)*$X99+INDEX(装备数值!$I$13:$M$116,新怪物属性!$Q99*8+2,DL$2)*$Y99+INDEX(装备数值!$I$13:$M$116,新怪物属性!$S99*8+3,DL$2)*$Z99+INDEX(装备数值!$I$13:$M$116,新怪物属性!$R99*8+4,DL$2)*$AA99+INDEX(装备数值!$I$13:$M$116,新怪物属性!$T99*8+5,DL$2)*$AB99+INDEX(装备数值!$I$13:$M$116,新怪物属性!$U99*8+6,DL$2)*$AC99+INDEX(装备数值!$I$13:$M$116,新怪物属性!$V99*8+7,DL$2)*$AD99+INDEX(装备数值!$I$13:$M$116,新怪物属性!$W99*8+8,DL$2)*$AE99</f>
        <v>45360</v>
      </c>
      <c r="DO99" s="14">
        <f>INDEX(装备数值!$X$13:$AH$116,$P99*8+1,DO$2)*$AF99+INDEX(装备数值!$X$13:$AH$116,$Q99*8+2,DO$2)*$AG99+INDEX(装备数值!$X$13:$AH$116,$S99*8+3,DO$2)*$AH99+INDEX(装备数值!$X$13:$AH$116,$R99*8+4,DO$2)*$AI99+INDEX(装备数值!$X$13:$AH$116,$T99*8+5,DO$2)*$AJ99+INDEX(装备数值!$X$13:$AH$116,$U99*8+6,DO$2)*$AK99+INDEX(装备数值!$X$13:$AH$116,$V99*8+7,DO$2)*$AL99+INDEX(装备数值!$X$13:$AH$116,$W99*8+8,DO$2)*$AM99</f>
        <v>60000</v>
      </c>
      <c r="DP99" s="14">
        <f>INDEX(装备数值!$X$13:$AH$116,$P99*8+1,DP$2)*$AF99+INDEX(装备数值!$X$13:$AH$116,$Q99*8+2,DP$2)*$AG99+INDEX(装备数值!$X$13:$AH$116,$S99*8+3,DP$2)*$AH99+INDEX(装备数值!$X$13:$AH$116,$R99*8+4,DP$2)*$AI99+INDEX(装备数值!$X$13:$AH$116,$T99*8+5,DP$2)*$AJ99+INDEX(装备数值!$X$13:$AH$116,$U99*8+6,DP$2)*$AK99+INDEX(装备数值!$X$13:$AH$116,$V99*8+7,DP$2)*$AL99+INDEX(装备数值!$X$13:$AH$116,$W99*8+8,DP$2)*$AM99</f>
        <v>447000</v>
      </c>
      <c r="DQ99" s="14">
        <f>INDEX(装备数值!$X$13:$AH$116,$P99*8+1,DQ$2)*$AF99+INDEX(装备数值!$X$13:$AH$116,$Q99*8+2,DQ$2)*$AG99+INDEX(装备数值!$X$13:$AH$116,$S99*8+3,DQ$2)*$AH99+INDEX(装备数值!$X$13:$AH$116,$R99*8+4,DQ$2)*$AI99+INDEX(装备数值!$X$13:$AH$116,$T99*8+5,DQ$2)*$AJ99+INDEX(装备数值!$X$13:$AH$116,$U99*8+6,DQ$2)*$AK99+INDEX(装备数值!$X$13:$AH$116,$V99*8+7,DQ$2)*$AL99+INDEX(装备数值!$X$13:$AH$116,$W99*8+8,DQ$2)*$AM99</f>
        <v>29600</v>
      </c>
      <c r="DR99" s="14">
        <f>INDEX(装备数值!$X$13:$AH$116,$P99*8+1,DR$2)*$AF99+INDEX(装备数值!$X$13:$AH$116,$Q99*8+2,DR$2)*$AG99+INDEX(装备数值!$X$13:$AH$116,$S99*8+3,DR$2)*$AH99+INDEX(装备数值!$X$13:$AH$116,$R99*8+4,DR$2)*$AI99+INDEX(装备数值!$X$13:$AH$116,$T99*8+5,DR$2)*$AJ99+INDEX(装备数值!$X$13:$AH$116,$U99*8+6,DR$2)*$AK99+INDEX(装备数值!$X$13:$AH$116,$V99*8+7,DR$2)*$AL99+INDEX(装备数值!$X$13:$AH$116,$W99*8+8,DR$2)*$AM99</f>
        <v>651000</v>
      </c>
      <c r="DS99" s="14">
        <f>INDEX(装备数值!$X$13:$AH$116,$P99*8+1,DS$2)*$AF99+INDEX(装备数值!$X$13:$AH$116,$Q99*8+2,DS$2)*$AG99+INDEX(装备数值!$X$13:$AH$116,$S99*8+3,DS$2)*$AH99+INDEX(装备数值!$X$13:$AH$116,$R99*8+4,DS$2)*$AI99+INDEX(装备数值!$X$13:$AH$116,$T99*8+5,DS$2)*$AJ99+INDEX(装备数值!$X$13:$AH$116,$U99*8+6,DS$2)*$AK99+INDEX(装备数值!$X$13:$AH$116,$V99*8+7,DS$2)*$AL99+INDEX(装备数值!$X$13:$AH$116,$W99*8+8,DS$2)*$AM99</f>
        <v>11840</v>
      </c>
      <c r="DT99" s="14">
        <f>INDEX(装备数值!$X$13:$AH$116,$P99*8+1,DT$2)*$AF99+INDEX(装备数值!$X$13:$AH$116,$Q99*8+2,DT$2)*$AG99+INDEX(装备数值!$X$13:$AH$116,$S99*8+3,DT$2)*$AH99+INDEX(装备数值!$X$13:$AH$116,$R99*8+4,DT$2)*$AI99+INDEX(装备数值!$X$13:$AH$116,$T99*8+5,DT$2)*$AJ99+INDEX(装备数值!$X$13:$AH$116,$U99*8+6,DT$2)*$AK99+INDEX(装备数值!$X$13:$AH$116,$V99*8+7,DT$2)*$AL99+INDEX(装备数值!$X$13:$AH$116,$W99*8+8,DT$2)*$AM99</f>
        <v>47150</v>
      </c>
      <c r="DU99" s="14">
        <f>INDEX(装备数值!$X$13:$AH$116,$P99*8+1,DU$2)*$AF99+INDEX(装备数值!$X$13:$AH$116,$Q99*8+2,DU$2)*$AG99+INDEX(装备数值!$X$13:$AH$116,$S99*8+3,DU$2)*$AH99+INDEX(装备数值!$X$13:$AH$116,$R99*8+4,DU$2)*$AI99+INDEX(装备数值!$X$13:$AH$116,$T99*8+5,DU$2)*$AJ99+INDEX(装备数值!$X$13:$AH$116,$U99*8+6,DU$2)*$AK99+INDEX(装备数值!$X$13:$AH$116,$V99*8+7,DU$2)*$AL99+INDEX(装备数值!$X$13:$AH$116,$W99*8+8,DU$2)*$AM99</f>
        <v>44400</v>
      </c>
      <c r="DV99" s="14">
        <f>INDEX(装备数值!$X$13:$AH$116,$P99*8+1,DV$2)*$AF99+INDEX(装备数值!$X$13:$AH$116,$Q99*8+2,DV$2)*$AG99+INDEX(装备数值!$X$13:$AH$116,$S99*8+3,DV$2)*$AH99+INDEX(装备数值!$X$13:$AH$116,$R99*8+4,DV$2)*$AI99+INDEX(装备数值!$X$13:$AH$116,$T99*8+5,DV$2)*$AJ99+INDEX(装备数值!$X$13:$AH$116,$U99*8+6,DV$2)*$AK99+INDEX(装备数值!$X$13:$AH$116,$V99*8+7,DV$2)*$AL99+INDEX(装备数值!$X$13:$AH$116,$W99*8+8,DV$2)*$AM99</f>
        <v>47150</v>
      </c>
      <c r="DW99" s="14">
        <f>INDEX(装备数值!$X$13:$AH$116,$P99*8+1,DW$2)*$AF99+INDEX(装备数值!$X$13:$AH$116,$Q99*8+2,DW$2)*$AG99+INDEX(装备数值!$X$13:$AH$116,$S99*8+3,DW$2)*$AH99+INDEX(装备数值!$X$13:$AH$116,$R99*8+4,DW$2)*$AI99+INDEX(装备数值!$X$13:$AH$116,$T99*8+5,DW$2)*$AJ99+INDEX(装备数值!$X$13:$AH$116,$U99*8+6,DW$2)*$AK99+INDEX(装备数值!$X$13:$AH$116,$V99*8+7,DW$2)*$AL99+INDEX(装备数值!$X$13:$AH$116,$W99*8+8,DW$2)*$AM99</f>
        <v>44400</v>
      </c>
      <c r="DX99" s="14">
        <f>INDEX(装备数值!$X$13:$AH$116,$P99*8+1,DX$2)*$AF99+INDEX(装备数值!$X$13:$AH$116,$Q99*8+2,DX$2)*$AG99+INDEX(装备数值!$X$13:$AH$116,$S99*8+3,DX$2)*$AH99+INDEX(装备数值!$X$13:$AH$116,$R99*8+4,DX$2)*$AI99+INDEX(装备数值!$X$13:$AH$116,$T99*8+5,DX$2)*$AJ99+INDEX(装备数值!$X$13:$AH$116,$U99*8+6,DX$2)*$AK99+INDEX(装备数值!$X$13:$AH$116,$V99*8+7,DX$2)*$AL99+INDEX(装备数值!$X$13:$AH$116,$W99*8+8,DX$2)*$AM99</f>
        <v>150</v>
      </c>
      <c r="DY99" s="14">
        <f>INDEX(装备数值!$X$13:$AH$116,$P99*8+1,DY$2)*$AF99+INDEX(装备数值!$X$13:$AH$116,$Q99*8+2,DY$2)*$AG99+INDEX(装备数值!$X$13:$AH$116,$S99*8+3,DY$2)*$AH99+INDEX(装备数值!$X$13:$AH$116,$R99*8+4,DY$2)*$AI99+INDEX(装备数值!$X$13:$AH$116,$T99*8+5,DY$2)*$AJ99+INDEX(装备数值!$X$13:$AH$116,$U99*8+6,DY$2)*$AK99+INDEX(装备数值!$X$13:$AH$116,$V99*8+7,DY$2)*$AL99+INDEX(装备数值!$X$13:$AH$116,$W99*8+8,DY$2)*$AM99</f>
        <v>150</v>
      </c>
      <c r="EA99" s="14">
        <f>INDEX(装备数值!$AN$17:$AN$117,MATCH(MIN($X99:$AE99),装备数值!$AO$17:$AO$117,1))</f>
        <v>72</v>
      </c>
      <c r="EB99" s="14">
        <f>IF(COUNTIF($P99:$W99,"&gt;"&amp;0)=8,INDEX(装备数值!AR$17:AR$117,$EA99+1),0)</f>
        <v>40320</v>
      </c>
      <c r="EC99" s="14">
        <f>IF(COUNTIF($P99:$W99,"&gt;"&amp;0)=8,INDEX(装备数值!AS$17:AS$117,$EA99+1),0)</f>
        <v>302400</v>
      </c>
      <c r="ED99" s="14">
        <f>IF(COUNTIF($P99:$W99,"&gt;"&amp;0)=8,INDEX(装备数值!AT$17:AT$117,$EA99+1),0)</f>
        <v>20160</v>
      </c>
      <c r="EE99" s="14">
        <f>IF(COUNTIF($P99:$W99,"&gt;"&amp;0)=8,INDEX(装备数值!AU$17:AU$117,$EA99+1),0)</f>
        <v>403200</v>
      </c>
      <c r="EF99" s="14">
        <f>IF(COUNTIF($P99:$W99,"&gt;"&amp;0)=8,INDEX(装备数值!AV$17:AV$117,$EA99+1),0)</f>
        <v>7776</v>
      </c>
      <c r="EH99" s="14">
        <f>INDEX(装备数值!$AY$17:$AY$77,MATCH(新怪物属性!AF99,装备数值!$AZ$17:$AZ$77,1))</f>
        <v>39</v>
      </c>
      <c r="EI99" s="26">
        <f>INDEX(装备数值!BA$17:BA$77,新怪物属性!EH99+1)</f>
        <v>0.76500000000000001</v>
      </c>
      <c r="EJ99" s="26">
        <f>INDEX(装备数值!BA$17:BA$77,新怪物属性!EH99+1)</f>
        <v>0.76500000000000001</v>
      </c>
      <c r="EL99" s="14">
        <f t="shared" si="144"/>
        <v>32</v>
      </c>
      <c r="EM99" s="14">
        <f>VLOOKUP(EL99,军阶与晶片数值!$W$6:$X$27,2)</f>
        <v>7</v>
      </c>
      <c r="EN99" s="14">
        <f>INDEX(军阶与晶片数值!Y$6:Y$27,$EM99+1)</f>
        <v>600</v>
      </c>
      <c r="EO99" s="14">
        <f>INDEX(军阶与晶片数值!Z$6:Z$27,$EM99+1)</f>
        <v>600</v>
      </c>
      <c r="EP99" s="14">
        <f>INDEX(军阶与晶片数值!AA$6:AA$27,$EM99+1)</f>
        <v>600</v>
      </c>
      <c r="EQ99" s="14">
        <f>INDEX(军阶与晶片数值!AB$6:AB$27,$EM99+1)</f>
        <v>600</v>
      </c>
      <c r="ER99" s="29">
        <f>INDEX(军阶与晶片数值!AC$6:AC$27,$EM99+1)</f>
        <v>40</v>
      </c>
      <c r="ES99" s="29">
        <f>INDEX(军阶与晶片数值!AD$6:AD$27,$EM99+1)</f>
        <v>20</v>
      </c>
      <c r="EU99" s="26">
        <f>INDEX(军阶与晶片数值!I$6:I$16,AN99+1)</f>
        <v>0.2</v>
      </c>
      <c r="EV99" s="26">
        <f>INDEX(军阶与晶片数值!M$6:M$16,AO99+1)</f>
        <v>0.2</v>
      </c>
      <c r="EW99" s="26">
        <f>INDEX(军阶与晶片数值!J$6:J$16,AP99+1)</f>
        <v>0.2</v>
      </c>
      <c r="EX99" s="26">
        <f>INDEX(军阶与晶片数值!K$6:K$16,AQ99+1)</f>
        <v>0.4</v>
      </c>
      <c r="EY99" s="26">
        <f>INDEX(军阶与晶片数值!L$6:L$16,AR99+1)</f>
        <v>0.4</v>
      </c>
      <c r="EZ99" s="28">
        <f>INDEX(军阶与晶片数值!N$6:N$16,AS99+1)</f>
        <v>0</v>
      </c>
      <c r="FA99" s="28">
        <f>INDEX(军阶与晶片数值!O$6:O$16,AT99+1)</f>
        <v>0</v>
      </c>
      <c r="FB99" s="28">
        <f>INDEX(军阶与晶片数值!P$6:P$16,AU99+1)</f>
        <v>0</v>
      </c>
      <c r="FC99" s="28">
        <f>INDEX(军阶与晶片数值!Q$6:Q$16,AV99+1)</f>
        <v>0</v>
      </c>
      <c r="FD99" s="26">
        <f>INDEX(军阶与晶片数值!R$6:R$16,AW99+1)</f>
        <v>0.3</v>
      </c>
      <c r="FE99" s="26">
        <f>INDEX(军阶与晶片数值!S$6:S$16,AX99+1)</f>
        <v>0.13</v>
      </c>
      <c r="FF99" s="26">
        <f>INDEX(军阶与晶片数值!T$6:T$16,AY99+1)</f>
        <v>0</v>
      </c>
      <c r="FG99" s="26">
        <f>INDEX(军阶与晶片数值!U$6:U$16,AZ99+1)</f>
        <v>0</v>
      </c>
      <c r="FI99" s="26">
        <f>INDEX(军阶与晶片数值!$C$6:$C$36,新怪物属性!$BA99+1)</f>
        <v>1.1000000000000001</v>
      </c>
      <c r="FJ99" s="26">
        <f>INDEX(军阶与晶片数值!$C$6:$C$36,新怪物属性!$BA99+1)</f>
        <v>1.1000000000000001</v>
      </c>
      <c r="FK99" s="26">
        <f>INDEX(军阶与晶片数值!$C$6:$C$36,新怪物属性!$BA99+1)</f>
        <v>1.1000000000000001</v>
      </c>
      <c r="FL99" s="26">
        <f>INDEX(军阶与晶片数值!$C$6:$C$36,新怪物属性!$BA99+1)</f>
        <v>1.1000000000000001</v>
      </c>
      <c r="FM99" s="26">
        <f>INDEX(军阶与晶片数值!$C$6:$C$36,新怪物属性!$BA99+1)</f>
        <v>1.1000000000000001</v>
      </c>
      <c r="FO99" s="14">
        <f>INDEX(战舰突破!$H$6:$H$18,新怪物属性!$J99+1)+INDEX(战舰突破!$H$23:$H$35,新怪物属性!$K99+1)+INDEX(战舰突破!$H$40:$H$52,新怪物属性!$L99+1)</f>
        <v>200</v>
      </c>
      <c r="FP99" s="14">
        <f>INDEX(战舰突破!$I$6:$I$18,新怪物属性!$J99+1)+INDEX(战舰突破!$I$23:$I$35,新怪物属性!$K99+1)+INDEX(战舰突破!$I$40:$I$52,新怪物属性!$L99+1)</f>
        <v>200</v>
      </c>
      <c r="FQ99" s="14">
        <f>INDEX(战舰突破!$J$6:$J$18,新怪物属性!$J99+1)+INDEX(战舰突破!$J$23:$J$35,新怪物属性!$K99+1)+INDEX(战舰突破!$J$40:$J$52,新怪物属性!$L99+1)</f>
        <v>0</v>
      </c>
      <c r="FR99" s="14">
        <f>INDEX(战舰突破!$K$6:$K$18,新怪物属性!$J99+1)+INDEX(战舰突破!$K$23:$K$35,新怪物属性!$K99+1)+INDEX(战舰突破!$K$40:$K$52,新怪物属性!$L99+1)</f>
        <v>0</v>
      </c>
      <c r="FS99" s="14">
        <f>INDEX(战舰突破!$L$6:$L$18,新怪物属性!$J99+1)+INDEX(战舰突破!$L$23:$L$35,新怪物属性!$K99+1)+INDEX(战舰突破!$L$40:$L$52,新怪物属性!$L99+1)</f>
        <v>200</v>
      </c>
      <c r="FT99" s="18">
        <f>INDEX(战舰突破!$N$6:$N$18,新怪物属性!$J99+1)+INDEX(战舰突破!$N$23:$N$35,新怪物属性!$K99+1)+INDEX(战舰突破!$N$40:$N$52,新怪物属性!$L99+1)</f>
        <v>0.75</v>
      </c>
      <c r="FU99" s="18">
        <f>INDEX(战舰突破!$O$6:$O$18,新怪物属性!$J99+1)+INDEX(战舰突破!$O$23:$O$35,新怪物属性!$K99+1)+INDEX(战舰突破!$O$40:$O$52,新怪物属性!$L99+1)</f>
        <v>1.4</v>
      </c>
      <c r="FV99" s="18">
        <f>INDEX(战舰突破!$P$6:$P$18,新怪物属性!$J99+1)+INDEX(战舰突破!$P$23:$P$35,新怪物属性!$K99+1)+INDEX(战舰突破!$P$40:$P$52,新怪物属性!$L99+1)</f>
        <v>0.5</v>
      </c>
      <c r="FW99" s="18">
        <f>INDEX(战舰突破!$Q$6:$Q$18,新怪物属性!$J99+1)+INDEX(战舰突破!$Q$23:$Q$35,新怪物属性!$K99+1)+INDEX(战舰突破!$Q$40:$Q$52,新怪物属性!$L99+1)</f>
        <v>0.3</v>
      </c>
      <c r="FX99" s="18">
        <f>INDEX(战舰突破!$R$6:$R$18,新怪物属性!$J99+1)+INDEX(战舰突破!$R$23:$R$35,新怪物属性!$K99+1)+INDEX(战舰突破!$R$40:$R$52,新怪物属性!$L99+1)</f>
        <v>0.25</v>
      </c>
      <c r="FY99" s="18">
        <f>INDEX(战舰突破!$M$6:$M$18,新怪物属性!$J99+1)+INDEX(战舰突破!$M$23:$M$35,新怪物属性!$K99+1)+INDEX(战舰突破!$M$40:$M$52,新怪物属性!$L99+1)</f>
        <v>0.2</v>
      </c>
      <c r="FZ99" s="22">
        <f>INDEX(战舰突破!$W$6:$W$18,新怪物属性!$J99+1)+INDEX(战舰突破!$W$23:$W$35,新怪物属性!$K99+1)+INDEX(战舰突破!$W$40:$W$52,新怪物属性!$L99+1)</f>
        <v>0.5</v>
      </c>
      <c r="GC99" s="14">
        <f>INDEX(战舰突破!$S$6:$S$18,新怪物属性!$J99+1)</f>
        <v>0</v>
      </c>
      <c r="GD99" s="14">
        <f>INDEX(战舰突破!$T$6:$T$18,新怪物属性!$J99+1)</f>
        <v>1.1000000000000001</v>
      </c>
      <c r="GE99" s="14">
        <f>INDEX(战舰突破!$U$6:$U$18,新怪物属性!$J99+1)</f>
        <v>0.1</v>
      </c>
      <c r="GF99" s="14">
        <f>INDEX(战舰突破!$V$6:$V$18,新怪物属性!$J99+1)</f>
        <v>2</v>
      </c>
      <c r="GG99" s="14">
        <f>INDEX(战舰突破!$X$6:$X$18,新怪物属性!$J99+1)</f>
        <v>12</v>
      </c>
      <c r="GI99" s="14">
        <f>INDEX(战舰突破!$S$23:$S$35,新怪物属性!$J99+1)</f>
        <v>1</v>
      </c>
      <c r="GJ99" s="14">
        <f>INDEX(战舰突破!$T$23:$T$35,新怪物属性!$J99+1)</f>
        <v>0.55000000000000004</v>
      </c>
      <c r="GK99" s="14">
        <f>INDEX(战舰突破!$U$23:$U$35,新怪物属性!$J99+1)</f>
        <v>0.1</v>
      </c>
      <c r="GL99" s="14">
        <f>INDEX(战舰突破!$V$23:$V$35,新怪物属性!$J99+1)</f>
        <v>2</v>
      </c>
      <c r="GM99" s="14">
        <f>INDEX(战舰突破!$X$23:$X$35,新怪物属性!$J99+1)</f>
        <v>180</v>
      </c>
      <c r="GO99" s="14">
        <f>INDEX(战舰突破!$S$40:$S$52,新怪物属性!$J99+1)</f>
        <v>1</v>
      </c>
      <c r="GP99" s="14">
        <f>INDEX(战舰突破!$T$40:$T$52,新怪物属性!$J99+1)</f>
        <v>0.25</v>
      </c>
      <c r="GQ99" s="14">
        <f>INDEX(战舰突破!$U$40:$U$52,新怪物属性!$J99+1)</f>
        <v>0.2</v>
      </c>
      <c r="GR99" s="14">
        <f>INDEX(战舰突破!$V$40:$V$52,新怪物属性!$J99+1)</f>
        <v>2</v>
      </c>
      <c r="GS99" s="14">
        <f>INDEX(战舰突破!$X$40:$X$52,新怪物属性!$J99+1)</f>
        <v>300</v>
      </c>
      <c r="GV99" s="14">
        <v>3</v>
      </c>
      <c r="GW99" s="14">
        <v>44</v>
      </c>
      <c r="GX99" s="14">
        <v>1</v>
      </c>
      <c r="GY99" s="14">
        <v>42</v>
      </c>
      <c r="GZ99" s="14">
        <v>3</v>
      </c>
      <c r="HA99" s="14">
        <v>39</v>
      </c>
      <c r="HB99" s="14">
        <v>1</v>
      </c>
      <c r="HC99" s="14">
        <v>37</v>
      </c>
      <c r="HD99" s="14">
        <v>1</v>
      </c>
      <c r="HE99" s="14">
        <v>21</v>
      </c>
      <c r="HF99" s="14">
        <v>1</v>
      </c>
      <c r="HG99" s="14">
        <v>25</v>
      </c>
      <c r="HH99" s="14">
        <v>0</v>
      </c>
      <c r="HI99" s="14">
        <v>30</v>
      </c>
      <c r="HJ99" s="14">
        <v>1</v>
      </c>
      <c r="HK99" s="14">
        <v>20</v>
      </c>
      <c r="HL99" s="14">
        <v>0</v>
      </c>
      <c r="HM99" s="14">
        <v>0</v>
      </c>
      <c r="HN99" s="14">
        <v>0</v>
      </c>
      <c r="HO99" s="14">
        <v>0</v>
      </c>
      <c r="HP99" s="14">
        <v>0</v>
      </c>
      <c r="HQ99" s="14">
        <v>0</v>
      </c>
      <c r="HR99" s="14">
        <v>0</v>
      </c>
      <c r="HS99" s="14">
        <v>0</v>
      </c>
      <c r="HT99" s="14">
        <v>0</v>
      </c>
      <c r="HU99" s="14">
        <v>0</v>
      </c>
      <c r="HX99" s="14">
        <v>7</v>
      </c>
      <c r="HY99" s="14">
        <v>6</v>
      </c>
      <c r="IB99" s="14">
        <f>IF($GV99=0,0,INDEX(战宠!P$15:P$27,新怪物属性!$GV$3)*(INDEX(战宠!$U$7:$Y$10,1,新怪物属性!$GV99)))*(新怪物属性!$GW99+4)
+IF($GX99=0,0,INDEX(战宠!P$15:P$27,新怪物属性!$GX$3)*(INDEX(战宠!$U$7:$Y$10,1,新怪物属性!$GX99)))*(新怪物属性!$GY99+4)
+IF($GZ99=0,0,INDEX(战宠!P$15:P$27,新怪物属性!$GZ$3)*(INDEX(战宠!$U$7:$Y$10,1,新怪物属性!$GZ99)))*(新怪物属性!$HA99+4)
+IF($HB99=0,0,INDEX(战宠!P$15:P$27,新怪物属性!$HB$3)*(INDEX(战宠!$U$7:$Y$10,1,新怪物属性!$HB99)))*(新怪物属性!$HC99+4)
+IF($HD99=0,0,INDEX(战宠!P$15:P$27,新怪物属性!$HD$3)*(INDEX(战宠!$U$7:$Y$10,1,新怪物属性!$HD99)))*(新怪物属性!$HE99+4)
+IF($HF99=0,0,INDEX(战宠!P$15:P$27,新怪物属性!$HF$3)*(INDEX(战宠!$U$7:$Y$10,1,新怪物属性!$HF99)))*(新怪物属性!$HG99+4)
+IF($HH99=0,0,INDEX(战宠!P$15:P$27,新怪物属性!$HH$3)*(INDEX(战宠!$U$7:$Y$10,1,新怪物属性!$HH99)))*(新怪物属性!$HI99+4)
+IF($HJ99=0,0,INDEX(战宠!P$15:P$27,新怪物属性!$HJ$3)*(INDEX(战宠!$U$7:$Y$10,1,新怪物属性!$HJ99)))*(新怪物属性!$HK99+4)
+IF($HL99=0,0,INDEX(战宠!P$15:P$27,新怪物属性!$HL$3)*(INDEX(战宠!$U$7:$Y$10,1,新怪物属性!$HL99)))*(新怪物属性!$HM99+4)
+IF($HN99=0,0,INDEX(战宠!P$15:P$27,新怪物属性!$HN$3)*(INDEX(战宠!$U$7:$Y$10,1,新怪物属性!$HN99)))*(新怪物属性!$HO99+4)
+IF($HP99=0,0,INDEX(战宠!P$15:P$27,新怪物属性!$HP$3)*(INDEX(战宠!$U$7:$Y$10,1,新怪物属性!$HP99)))*(新怪物属性!$HQ99+4)
+IF($HR99=0,0,INDEX(战宠!P$15:P$27,新怪物属性!$HR$3)*(INDEX(战宠!$U$7:$Y$10,1,新怪物属性!$HR99)))*(新怪物属性!$HS99+4)
+IF($HT99=0,0,INDEX(战宠!P$15:P$27,新怪物属性!$HT$3)*(INDEX(战宠!$U$7:$Y$10,1,新怪物属性!$HT99)))*(新怪物属性!$HU99+4)</f>
        <v>312800</v>
      </c>
      <c r="IC99" s="14">
        <f>IF($GV99=0,0,INDEX(战宠!Q$15:Q$27,新怪物属性!$GV$3)*(INDEX(战宠!$U$7:$Y$10,1,新怪物属性!$GV99)))*(新怪物属性!$GW99+4)
+IF($GX99=0,0,INDEX(战宠!Q$15:Q$27,新怪物属性!$GX$3)*(INDEX(战宠!$U$7:$Y$10,1,新怪物属性!$GX99)))*(新怪物属性!$GY99+4)
+IF($GZ99=0,0,INDEX(战宠!Q$15:Q$27,新怪物属性!$GZ$3)*(INDEX(战宠!$U$7:$Y$10,1,新怪物属性!$GZ99)))*(新怪物属性!$HA99+4)
+IF($HB99=0,0,INDEX(战宠!Q$15:Q$27,新怪物属性!$HB$3)*(INDEX(战宠!$U$7:$Y$10,1,新怪物属性!$HB99)))*(新怪物属性!$HC99+4)
+IF($HD99=0,0,INDEX(战宠!Q$15:Q$27,新怪物属性!$HD$3)*(INDEX(战宠!$U$7:$Y$10,1,新怪物属性!$HD99)))*(新怪物属性!$HE99+4)
+IF($HF99=0,0,INDEX(战宠!Q$15:Q$27,新怪物属性!$HF$3)*(INDEX(战宠!$U$7:$Y$10,1,新怪物属性!$HF99)))*(新怪物属性!$HG99+4)
+IF($HH99=0,0,INDEX(战宠!Q$15:Q$27,新怪物属性!$HH$3)*(INDEX(战宠!$U$7:$Y$10,1,新怪物属性!$HH99)))*(新怪物属性!$HI99+4)
+IF($HJ99=0,0,INDEX(战宠!Q$15:Q$27,新怪物属性!$HJ$3)*(INDEX(战宠!$U$7:$Y$10,1,新怪物属性!$HJ99)))*(新怪物属性!$HK99+4)
+IF($HL99=0,0,INDEX(战宠!Q$15:Q$27,新怪物属性!$HL$3)*(INDEX(战宠!$U$7:$Y$10,1,新怪物属性!$HL99)))*(新怪物属性!$HM99+4)
+IF($HN99=0,0,INDEX(战宠!Q$15:Q$27,新怪物属性!$HN$3)*(INDEX(战宠!$U$7:$Y$10,1,新怪物属性!$HN99)))*(新怪物属性!$HO99+4)
+IF($HP99=0,0,INDEX(战宠!Q$15:Q$27,新怪物属性!$HP$3)*(INDEX(战宠!$U$7:$Y$10,1,新怪物属性!$HP99)))*(新怪物属性!$HQ99+4)
+IF($HR99=0,0,INDEX(战宠!Q$15:Q$27,新怪物属性!$HR$3)*(INDEX(战宠!$U$7:$Y$10,1,新怪物属性!$HR99)))*(新怪物属性!$HS99+4)
+IF($HT99=0,0,INDEX(战宠!Q$15:Q$27,新怪物属性!$HT$3)*(INDEX(战宠!$U$7:$Y$10,1,新怪物属性!$HT99)))*(新怪物属性!$HU99+4)</f>
        <v>2070000</v>
      </c>
      <c r="ID99" s="14">
        <f>IF($GV99=0,0,INDEX(战宠!R$15:R$27,新怪物属性!$GV$3)*(INDEX(战宠!$U$7:$Y$10,1,新怪物属性!$GV99)))*(新怪物属性!$GW99+4)
+IF($GX99=0,0,INDEX(战宠!R$15:R$27,新怪物属性!$GX$3)*(INDEX(战宠!$U$7:$Y$10,1,新怪物属性!$GX99)))*(新怪物属性!$GY99+4)
+IF($GZ99=0,0,INDEX(战宠!R$15:R$27,新怪物属性!$GZ$3)*(INDEX(战宠!$U$7:$Y$10,1,新怪物属性!$GZ99)))*(新怪物属性!$HA99+4)
+IF($HB99=0,0,INDEX(战宠!R$15:R$27,新怪物属性!$HB$3)*(INDEX(战宠!$U$7:$Y$10,1,新怪物属性!$HB99)))*(新怪物属性!$HC99+4)
+IF($HD99=0,0,INDEX(战宠!R$15:R$27,新怪物属性!$HD$3)*(INDEX(战宠!$U$7:$Y$10,1,新怪物属性!$HD99)))*(新怪物属性!$HE99+4)
+IF($HF99=0,0,INDEX(战宠!R$15:R$27,新怪物属性!$HF$3)*(INDEX(战宠!$U$7:$Y$10,1,新怪物属性!$HF99)))*(新怪物属性!$HG99+4)
+IF($HH99=0,0,INDEX(战宠!R$15:R$27,新怪物属性!$HH$3)*(INDEX(战宠!$U$7:$Y$10,1,新怪物属性!$HH99)))*(新怪物属性!$HI99+4)
+IF($HJ99=0,0,INDEX(战宠!R$15:R$27,新怪物属性!$HJ$3)*(INDEX(战宠!$U$7:$Y$10,1,新怪物属性!$HJ99)))*(新怪物属性!$HK99+4)
+IF($HL99=0,0,INDEX(战宠!R$15:R$27,新怪物属性!$HL$3)*(INDEX(战宠!$U$7:$Y$10,1,新怪物属性!$HL99)))*(新怪物属性!$HM99+4)
+IF($HN99=0,0,INDEX(战宠!R$15:R$27,新怪物属性!$HN$3)*(INDEX(战宠!$U$7:$Y$10,1,新怪物属性!$HN99)))*(新怪物属性!$HO99+4)
+IF($HP99=0,0,INDEX(战宠!R$15:R$27,新怪物属性!$HP$3)*(INDEX(战宠!$U$7:$Y$10,1,新怪物属性!$HP99)))*(新怪物属性!$HQ99+4)
+IF($HR99=0,0,INDEX(战宠!R$15:R$27,新怪物属性!$HR$3)*(INDEX(战宠!$U$7:$Y$10,1,新怪物属性!$HR99)))*(新怪物属性!$HS99+4)
+IF($HT99=0,0,INDEX(战宠!R$15:R$27,新怪物属性!$HT$3)*(INDEX(战宠!$U$7:$Y$10,1,新怪物属性!$HT99)))*(新怪物属性!$HU99+4)</f>
        <v>174800</v>
      </c>
      <c r="IE99" s="14">
        <f>IF($GV99=0,0,INDEX(战宠!S$15:S$27,新怪物属性!$GV$3)*(INDEX(战宠!$U$7:$Y$10,1,新怪物属性!$GV99)))*(新怪物属性!$GW99+4)
+IF($GX99=0,0,INDEX(战宠!S$15:S$27,新怪物属性!$GX$3)*(INDEX(战宠!$U$7:$Y$10,1,新怪物属性!$GX99)))*(新怪物属性!$GY99+4)
+IF($GZ99=0,0,INDEX(战宠!S$15:S$27,新怪物属性!$GZ$3)*(INDEX(战宠!$U$7:$Y$10,1,新怪物属性!$GZ99)))*(新怪物属性!$HA99+4)
+IF($HB99=0,0,INDEX(战宠!S$15:S$27,新怪物属性!$HB$3)*(INDEX(战宠!$U$7:$Y$10,1,新怪物属性!$HB99)))*(新怪物属性!$HC99+4)
+IF($HD99=0,0,INDEX(战宠!S$15:S$27,新怪物属性!$HD$3)*(INDEX(战宠!$U$7:$Y$10,1,新怪物属性!$HD99)))*(新怪物属性!$HE99+4)
+IF($HF99=0,0,INDEX(战宠!S$15:S$27,新怪物属性!$HF$3)*(INDEX(战宠!$U$7:$Y$10,1,新怪物属性!$HF99)))*(新怪物属性!$HG99+4)
+IF($HH99=0,0,INDEX(战宠!S$15:S$27,新怪物属性!$HH$3)*(INDEX(战宠!$U$7:$Y$10,1,新怪物属性!$HH99)))*(新怪物属性!$HI99+4)
+IF($HJ99=0,0,INDEX(战宠!S$15:S$27,新怪物属性!$HJ$3)*(INDEX(战宠!$U$7:$Y$10,1,新怪物属性!$HJ99)))*(新怪物属性!$HK99+4)
+IF($HL99=0,0,INDEX(战宠!S$15:S$27,新怪物属性!$HL$3)*(INDEX(战宠!$U$7:$Y$10,1,新怪物属性!$HL99)))*(新怪物属性!$HM99+4)
+IF($HN99=0,0,INDEX(战宠!S$15:S$27,新怪物属性!$HN$3)*(INDEX(战宠!$U$7:$Y$10,1,新怪物属性!$HN99)))*(新怪物属性!$HO99+4)
+IF($HP99=0,0,INDEX(战宠!S$15:S$27,新怪物属性!$HP$3)*(INDEX(战宠!$U$7:$Y$10,1,新怪物属性!$HP99)))*(新怪物属性!$HQ99+4)
+IF($HR99=0,0,INDEX(战宠!S$15:S$27,新怪物属性!$HR$3)*(INDEX(战宠!$U$7:$Y$10,1,新怪物属性!$HR99)))*(新怪物属性!$HS99+4)
+IF($HT99=0,0,INDEX(战宠!S$15:S$27,新怪物属性!$HT$3)*(INDEX(战宠!$U$7:$Y$10,1,新怪物属性!$HT99)))*(新怪物属性!$HU99+4)</f>
        <v>4394000</v>
      </c>
      <c r="IF99" s="14">
        <f>IF($GV99=0,0,INDEX(战宠!T$15:T$27,新怪物属性!$GV$3)*(INDEX(战宠!$U$7:$Y$10,1,新怪物属性!$GV99)))*(新怪物属性!$GW99+4)
+IF($GX99=0,0,INDEX(战宠!T$15:T$27,新怪物属性!$GX$3)*(INDEX(战宠!$U$7:$Y$10,1,新怪物属性!$GX99)))*(新怪物属性!$GY99+4)
+IF($GZ99=0,0,INDEX(战宠!T$15:T$27,新怪物属性!$GZ$3)*(INDEX(战宠!$U$7:$Y$10,1,新怪物属性!$GZ99)))*(新怪物属性!$HA99+4)
+IF($HB99=0,0,INDEX(战宠!T$15:T$27,新怪物属性!$HB$3)*(INDEX(战宠!$U$7:$Y$10,1,新怪物属性!$HB99)))*(新怪物属性!$HC99+4)
+IF($HD99=0,0,INDEX(战宠!T$15:T$27,新怪物属性!$HD$3)*(INDEX(战宠!$U$7:$Y$10,1,新怪物属性!$HD99)))*(新怪物属性!$HE99+4)
+IF($HF99=0,0,INDEX(战宠!T$15:T$27,新怪物属性!$HF$3)*(INDEX(战宠!$U$7:$Y$10,1,新怪物属性!$HF99)))*(新怪物属性!$HG99+4)
+IF($HH99=0,0,INDEX(战宠!T$15:T$27,新怪物属性!$HH$3)*(INDEX(战宠!$U$7:$Y$10,1,新怪物属性!$HH99)))*(新怪物属性!$HI99+4)
+IF($HJ99=0,0,INDEX(战宠!T$15:T$27,新怪物属性!$HJ$3)*(INDEX(战宠!$U$7:$Y$10,1,新怪物属性!$HJ99)))*(新怪物属性!$HK99+4)
+IF($HL99=0,0,INDEX(战宠!T$15:T$27,新怪物属性!$HL$3)*(INDEX(战宠!$U$7:$Y$10,1,新怪物属性!$HL99)))*(新怪物属性!$HM99+4)
+IF($HN99=0,0,INDEX(战宠!T$15:T$27,新怪物属性!$HN$3)*(INDEX(战宠!$U$7:$Y$10,1,新怪物属性!$HN99)))*(新怪物属性!$HO99+4)
+IF($HP99=0,0,INDEX(战宠!T$15:T$27,新怪物属性!$HP$3)*(INDEX(战宠!$U$7:$Y$10,1,新怪物属性!$HP99)))*(新怪物属性!$HQ99+4)
+IF($HR99=0,0,INDEX(战宠!T$15:T$27,新怪物属性!$HR$3)*(INDEX(战宠!$U$7:$Y$10,1,新怪物属性!$HR99)))*(新怪物属性!$HS99+4)
+IF($HT99=0,0,INDEX(战宠!T$15:T$27,新怪物属性!$HT$3)*(INDEX(战宠!$U$7:$Y$10,1,新怪物属性!$HT99)))*(新怪物属性!$HU99+4)</f>
        <v>85795</v>
      </c>
      <c r="II99" s="14">
        <f>IF(HX99=0,0,INDEX(战宠!$D$15:$D$27,新怪物属性!HX99))</f>
        <v>0.3</v>
      </c>
      <c r="IJ99" s="14">
        <f>IF(HY99=0,0,INDEX(战宠!$D$15:$D$27,新怪物属性!HY99))</f>
        <v>0.2</v>
      </c>
      <c r="IM99" s="14">
        <f t="shared" si="189"/>
        <v>6435927</v>
      </c>
      <c r="IN99" s="14">
        <f t="shared" si="190"/>
        <v>6217341</v>
      </c>
      <c r="IO99" s="14">
        <f t="shared" si="191"/>
        <v>6219855</v>
      </c>
      <c r="IP99" s="14">
        <f t="shared" si="192"/>
        <v>6435927</v>
      </c>
      <c r="IQ99" s="14">
        <f t="shared" si="193"/>
        <v>6435927</v>
      </c>
      <c r="IR99" s="14">
        <f t="shared" si="145"/>
        <v>53105498</v>
      </c>
      <c r="IS99" s="14">
        <f t="shared" si="146"/>
        <v>1918871</v>
      </c>
      <c r="IT99" s="14">
        <f t="shared" si="147"/>
        <v>41884645</v>
      </c>
      <c r="IU99" s="14">
        <f t="shared" si="148"/>
        <v>1029135</v>
      </c>
      <c r="IV99" s="28">
        <f t="shared" si="149"/>
        <v>49000</v>
      </c>
      <c r="IW99" s="28">
        <f t="shared" si="150"/>
        <v>46250</v>
      </c>
      <c r="IX99" s="28">
        <f t="shared" si="151"/>
        <v>49000</v>
      </c>
      <c r="IY99" s="28">
        <f t="shared" si="152"/>
        <v>46250</v>
      </c>
      <c r="IZ99" s="28">
        <f t="shared" si="153"/>
        <v>2.6386750000000001</v>
      </c>
      <c r="JA99" s="28">
        <f t="shared" si="154"/>
        <v>2.2936174999999999</v>
      </c>
      <c r="JB99" s="28">
        <f t="shared" si="155"/>
        <v>190</v>
      </c>
      <c r="JC99" s="28">
        <f t="shared" si="156"/>
        <v>170</v>
      </c>
      <c r="JD99" s="14">
        <f t="shared" si="157"/>
        <v>1</v>
      </c>
      <c r="JE99" s="14">
        <f t="shared" si="158"/>
        <v>2</v>
      </c>
      <c r="JF99" s="14">
        <f t="shared" si="159"/>
        <v>2</v>
      </c>
      <c r="JG99" s="18">
        <f t="shared" si="160"/>
        <v>2.3000000000000003</v>
      </c>
      <c r="JH99" s="18">
        <f t="shared" si="161"/>
        <v>1.75</v>
      </c>
      <c r="JI99" s="18">
        <f t="shared" si="162"/>
        <v>1.45</v>
      </c>
      <c r="JJ99" s="29">
        <f t="shared" si="194"/>
        <v>49150</v>
      </c>
      <c r="JK99" s="29">
        <f t="shared" si="194"/>
        <v>49450</v>
      </c>
      <c r="JL99" s="29">
        <f t="shared" si="194"/>
        <v>49450</v>
      </c>
      <c r="JM99" s="26">
        <f t="shared" si="163"/>
        <v>0.1</v>
      </c>
      <c r="JN99" s="26">
        <f t="shared" si="164"/>
        <v>0.1</v>
      </c>
      <c r="JO99" s="26">
        <f t="shared" si="165"/>
        <v>0.2</v>
      </c>
      <c r="JP99" s="14">
        <f t="shared" si="166"/>
        <v>4</v>
      </c>
      <c r="JQ99" s="14">
        <f t="shared" si="167"/>
        <v>4</v>
      </c>
      <c r="JR99" s="14">
        <f t="shared" si="168"/>
        <v>4</v>
      </c>
      <c r="JS99" s="14">
        <f t="shared" si="169"/>
        <v>12</v>
      </c>
      <c r="JT99" s="14">
        <f t="shared" si="170"/>
        <v>180</v>
      </c>
      <c r="JU99" s="14">
        <f t="shared" si="171"/>
        <v>300</v>
      </c>
      <c r="JV99">
        <v>95</v>
      </c>
      <c r="JW99" s="14">
        <f t="shared" si="195"/>
        <v>379563772.25</v>
      </c>
      <c r="JY99" s="14">
        <f t="shared" si="226"/>
        <v>3837742</v>
      </c>
      <c r="JZ99" s="14">
        <f t="shared" si="196"/>
        <v>3893681</v>
      </c>
      <c r="KA99" s="29">
        <f t="shared" si="197"/>
        <v>44400</v>
      </c>
      <c r="KB99" s="29">
        <f t="shared" si="198"/>
        <v>31875</v>
      </c>
      <c r="KC99" s="29">
        <f t="shared" si="199"/>
        <v>36487</v>
      </c>
      <c r="KD99" s="29">
        <f t="shared" si="200"/>
        <v>41310</v>
      </c>
      <c r="KE99" s="14">
        <f t="shared" ref="KE99:KE115" si="228">IZ99</f>
        <v>2.6386750000000001</v>
      </c>
      <c r="KF99" s="14">
        <f t="shared" ref="KF99:KF115" si="229">JA99</f>
        <v>2.2936174999999999</v>
      </c>
      <c r="KG99" s="14">
        <f t="shared" si="201"/>
        <v>3217932.7063868204</v>
      </c>
      <c r="KH99" s="26">
        <f t="shared" si="172"/>
        <v>0.45192307692307693</v>
      </c>
      <c r="KI99" s="26">
        <f t="shared" si="173"/>
        <v>0.61872844363009272</v>
      </c>
      <c r="KJ99" s="29">
        <f t="shared" si="202"/>
        <v>906672</v>
      </c>
      <c r="KK99" s="29">
        <f t="shared" si="203"/>
        <v>3103493</v>
      </c>
      <c r="KL99" s="29">
        <f t="shared" si="204"/>
        <v>3431344</v>
      </c>
      <c r="KM99" s="23">
        <f t="shared" si="205"/>
        <v>2176013</v>
      </c>
      <c r="KN99" s="23">
        <f t="shared" si="206"/>
        <v>1103775</v>
      </c>
      <c r="KO99" s="26">
        <f t="shared" si="174"/>
        <v>0.53796296296296298</v>
      </c>
      <c r="KP99" s="26">
        <f t="shared" si="175"/>
        <v>0.54351851851851851</v>
      </c>
      <c r="KQ99" s="26">
        <f t="shared" si="176"/>
        <v>0.6435185185185186</v>
      </c>
      <c r="KR99" s="26">
        <f t="shared" si="207"/>
        <v>0.13796296296296295</v>
      </c>
      <c r="KS99" s="26">
        <v>0.1</v>
      </c>
      <c r="KT99" s="29">
        <f t="shared" si="177"/>
        <v>2.2000000000000002</v>
      </c>
      <c r="KU99" s="29">
        <f t="shared" si="178"/>
        <v>4.4333333333333336</v>
      </c>
      <c r="KV99" s="29">
        <f t="shared" si="179"/>
        <v>5.0333333333333341</v>
      </c>
      <c r="KW99" s="29">
        <f t="shared" si="180"/>
        <v>9973392</v>
      </c>
      <c r="KX99" s="29">
        <f t="shared" si="181"/>
        <v>9172545.9777777791</v>
      </c>
      <c r="KY99" s="29">
        <f t="shared" si="182"/>
        <v>8635549.0666666683</v>
      </c>
      <c r="KZ99" s="29">
        <f t="shared" si="183"/>
        <v>42046211</v>
      </c>
      <c r="LA99" s="14">
        <f t="shared" si="184"/>
        <v>27781487.039999999</v>
      </c>
      <c r="LE99" s="14">
        <v>1</v>
      </c>
      <c r="LF99" s="14">
        <v>1</v>
      </c>
      <c r="LG99" s="14">
        <v>480</v>
      </c>
      <c r="LH99" s="14">
        <v>80</v>
      </c>
      <c r="LI99" s="14">
        <v>60</v>
      </c>
      <c r="LJ99" s="14">
        <v>60</v>
      </c>
      <c r="LK99" s="14">
        <v>60</v>
      </c>
      <c r="LL99" s="23">
        <f t="shared" si="208"/>
        <v>3867493379</v>
      </c>
      <c r="LM99" s="23">
        <f t="shared" si="209"/>
        <v>2</v>
      </c>
      <c r="LN99" s="23">
        <f t="shared" si="210"/>
        <v>3867.49</v>
      </c>
      <c r="LO99" s="14">
        <v>1</v>
      </c>
      <c r="LP99" s="14">
        <v>1</v>
      </c>
      <c r="LQ99" s="14">
        <v>240</v>
      </c>
      <c r="LR99" s="14">
        <v>35</v>
      </c>
      <c r="LS99" s="14">
        <v>22</v>
      </c>
      <c r="LT99" s="14">
        <v>30</v>
      </c>
      <c r="LU99" s="14">
        <v>30</v>
      </c>
      <c r="LV99" s="23">
        <f t="shared" si="211"/>
        <v>2014928341</v>
      </c>
      <c r="LW99" s="23">
        <f t="shared" si="212"/>
        <v>2</v>
      </c>
      <c r="LX99" s="23">
        <f t="shared" si="213"/>
        <v>2014.93</v>
      </c>
      <c r="MB99">
        <f t="shared" si="185"/>
        <v>1.8382191685389437</v>
      </c>
      <c r="MC99">
        <f t="shared" si="186"/>
        <v>4.8504629645444979</v>
      </c>
      <c r="ME99" s="14">
        <v>10</v>
      </c>
      <c r="MF99" s="14">
        <v>2</v>
      </c>
      <c r="MG99" s="14">
        <v>1.5</v>
      </c>
      <c r="MH99" s="23">
        <f t="shared" si="187"/>
        <v>126795354</v>
      </c>
      <c r="MI99" s="23">
        <f t="shared" si="214"/>
        <v>1</v>
      </c>
      <c r="MJ99" s="23">
        <f t="shared" si="215"/>
        <v>126795.35</v>
      </c>
      <c r="MK99" s="14">
        <v>30</v>
      </c>
      <c r="ML99" s="14">
        <v>6</v>
      </c>
      <c r="MM99" s="14">
        <v>4</v>
      </c>
      <c r="MN99" s="23">
        <f t="shared" si="188"/>
        <v>363114964</v>
      </c>
      <c r="MO99" s="23">
        <f t="shared" si="216"/>
        <v>1</v>
      </c>
      <c r="MP99" s="23">
        <f t="shared" si="217"/>
        <v>363114.96</v>
      </c>
      <c r="MR99" s="23">
        <f t="shared" si="218"/>
        <v>484153285</v>
      </c>
      <c r="MS99" s="23">
        <f t="shared" si="219"/>
        <v>1</v>
      </c>
      <c r="MT99" s="23">
        <f t="shared" si="220"/>
        <v>484153.29</v>
      </c>
      <c r="MU99" s="23">
        <f t="shared" si="221"/>
        <v>190193031</v>
      </c>
      <c r="MV99" s="23">
        <f t="shared" si="222"/>
        <v>1</v>
      </c>
      <c r="MW99" s="23">
        <f t="shared" si="223"/>
        <v>190193.03</v>
      </c>
    </row>
    <row r="100" spans="3:361" ht="16.5" x14ac:dyDescent="0.2">
      <c r="C100" s="14">
        <v>28</v>
      </c>
      <c r="D100" s="14">
        <v>740</v>
      </c>
      <c r="E100" s="14"/>
      <c r="F100" s="14"/>
      <c r="G100" s="14">
        <v>740</v>
      </c>
      <c r="H100" s="14">
        <v>740</v>
      </c>
      <c r="I100" s="14">
        <v>740</v>
      </c>
      <c r="J100" s="14">
        <v>11</v>
      </c>
      <c r="K100" s="14">
        <v>11</v>
      </c>
      <c r="L100" s="14">
        <v>11</v>
      </c>
      <c r="M100" s="14">
        <v>8</v>
      </c>
      <c r="N100" s="14">
        <v>8</v>
      </c>
      <c r="O100" s="14">
        <v>8</v>
      </c>
      <c r="P100" s="14">
        <v>11</v>
      </c>
      <c r="Q100" s="14">
        <v>11</v>
      </c>
      <c r="R100" s="14">
        <v>11</v>
      </c>
      <c r="S100" s="14">
        <v>11</v>
      </c>
      <c r="T100" s="14">
        <v>11</v>
      </c>
      <c r="U100" s="14">
        <v>11</v>
      </c>
      <c r="V100" s="14">
        <v>10</v>
      </c>
      <c r="W100" s="14">
        <v>10</v>
      </c>
      <c r="X100" s="14">
        <v>740</v>
      </c>
      <c r="Y100" s="14">
        <v>740</v>
      </c>
      <c r="Z100" s="14">
        <v>740</v>
      </c>
      <c r="AA100" s="14">
        <v>740</v>
      </c>
      <c r="AB100" s="14">
        <v>740</v>
      </c>
      <c r="AC100" s="14">
        <v>740</v>
      </c>
      <c r="AD100" s="14">
        <v>740</v>
      </c>
      <c r="AE100" s="14">
        <v>740</v>
      </c>
      <c r="AF100" s="14">
        <v>79</v>
      </c>
      <c r="AG100" s="14">
        <v>75</v>
      </c>
      <c r="AH100" s="14">
        <v>75</v>
      </c>
      <c r="AI100" s="14">
        <v>75</v>
      </c>
      <c r="AJ100" s="14">
        <v>75</v>
      </c>
      <c r="AK100" s="14">
        <v>75</v>
      </c>
      <c r="AL100" s="14">
        <v>76</v>
      </c>
      <c r="AM100" s="14">
        <v>76</v>
      </c>
      <c r="AN100" s="14">
        <v>5</v>
      </c>
      <c r="AO100" s="14">
        <v>5</v>
      </c>
      <c r="AP100" s="14">
        <v>5</v>
      </c>
      <c r="AQ100" s="14">
        <v>5</v>
      </c>
      <c r="AR100" s="14">
        <v>5</v>
      </c>
      <c r="AS100" s="14">
        <v>0</v>
      </c>
      <c r="AT100" s="14">
        <v>0</v>
      </c>
      <c r="AU100" s="14">
        <v>0</v>
      </c>
      <c r="AV100" s="14">
        <v>0</v>
      </c>
      <c r="AW100" s="14">
        <v>4</v>
      </c>
      <c r="AX100" s="14">
        <v>4</v>
      </c>
      <c r="AY100" s="14">
        <v>0</v>
      </c>
      <c r="AZ100" s="14">
        <v>0</v>
      </c>
      <c r="BA100" s="14">
        <v>23</v>
      </c>
      <c r="BF100" s="14">
        <f>ROUND((INDEX(新战舰养成!S$6:S$18,新怪物属性!$J100+1)+INDEX(新战舰养成!D$6:D$18,新怪物属性!$J100+1)*(新怪物属性!$G100-1))*INDEX(战舰突破!$D$6:$D$18,新怪物属性!$M100+1),0)</f>
        <v>530225</v>
      </c>
      <c r="BG100" s="14">
        <f>ROUND((INDEX(新战舰养成!T$6:T$18,新怪物属性!$J100+1)+INDEX(新战舰养成!E$6:E$18,新怪物属性!$J100+1)*(新怪物属性!$G100-1))*INDEX(战舰突破!$D$6:$D$18,新怪物属性!$M100+1),0)</f>
        <v>4241672</v>
      </c>
      <c r="BH100" s="14">
        <f>ROUND((INDEX(新战舰养成!U$6:U$18,新怪物属性!$J100+1)+INDEX(新战舰养成!F$6:F$18,新怪物属性!$J100+1)*(新怪物属性!$G100-1))*INDEX(战舰突破!$D$6:$D$18,新怪物属性!$M100+1),0)</f>
        <v>265278</v>
      </c>
      <c r="BI100" s="14">
        <f>ROUND((INDEX(新战舰养成!V$6:V$18,新怪物属性!$J100+1)+INDEX(新战舰养成!G$6:G$18,新怪物属性!$J100+1)*(新怪物属性!$G100-1))*INDEX(战舰突破!$D$6:$D$18,新怪物属性!$M100+1),0)</f>
        <v>630</v>
      </c>
      <c r="BJ100" s="14">
        <f>ROUND((INDEX(新战舰养成!W$6:W$18,新怪物属性!$J100+1)+INDEX(新战舰养成!H$6:H$18,新怪物属性!$J100+1)*(新怪物属性!$G100-1))*INDEX(战舰突破!$D$6:$D$18,新怪物属性!$M100+1),0)</f>
        <v>8</v>
      </c>
      <c r="BL100" s="14">
        <f>IF($H100&gt;0,ROUND((INDEX(新战舰养成!X$6:X$18,新怪物属性!$K100+1)+INDEX(新战舰养成!I$6:I$18,新怪物属性!$K100+1)*(新怪物属性!$H100-1))*INDEX(战舰突破!$D$6:$D$18,新怪物属性!$N100+1),0),0)</f>
        <v>530813</v>
      </c>
      <c r="BM100" s="14">
        <f>IF($H100&gt;0,ROUND((INDEX(新战舰养成!Y$6:Y$18,新怪物属性!$K100+1)+INDEX(新战舰养成!J$6:J$18,新怪物属性!$K100+1)*(新怪物属性!$H100-1))*INDEX(战舰突破!$D$6:$D$18,新怪物属性!$N100+1),0),0)</f>
        <v>0</v>
      </c>
      <c r="BN100" s="14">
        <f>IF($H100&gt;0,ROUND((INDEX(新战舰养成!Z$6:Z$18,新怪物属性!$K100+1)+INDEX(新战舰养成!K$6:K$18,新怪物属性!$K100+1)*(新怪物属性!$H100-1))*INDEX(战舰突破!$D$6:$D$18,新怪物属性!$N100+1),0),0)</f>
        <v>0</v>
      </c>
      <c r="BO100" s="14">
        <f>IF($H100&gt;0,ROUND((INDEX(新战舰养成!AA$6:AA$18,新怪物属性!$K100+1)+INDEX(新战舰养成!L$6:L$18,新怪物属性!$K100+1)*(新怪物属性!$H100-1))*INDEX(战舰突破!$D$6:$D$18,新怪物属性!$N100+1),0),0)</f>
        <v>5302248</v>
      </c>
      <c r="BP100" s="14">
        <f>IF($H100&gt;0,ROUND((INDEX(新战舰养成!AB$6:AB$18,新怪物属性!$K100+1)+INDEX(新战舰养成!M$6:M$18,新怪物属性!$K100+1)*(新怪物属性!$H100-1))*INDEX(战舰突破!$D$6:$D$18,新怪物属性!$N100+1),0),0)</f>
        <v>105890</v>
      </c>
      <c r="BR100" s="14">
        <f>IF($I100&gt;0,ROUND((INDEX(新战舰养成!AC$6:AC$18,新怪物属性!$L100+1)+INDEX(新战舰养成!I$6:I$18,新怪物属性!$L100+1)*(新怪物属性!$I100-1))*INDEX(战舰突破!$D$6:$D$18,新怪物属性!$O100+1),0),0)</f>
        <v>531443</v>
      </c>
      <c r="BS100" s="14">
        <f>IF($I100&gt;0,ROUND((INDEX(新战舰养成!AD$6:AD$18,新怪物属性!$L100+1)+INDEX(新战舰养成!J$6:J$18,新怪物属性!$L100+1)*(新怪物属性!$I100-1))*INDEX(战舰突破!$D$6:$D$18,新怪物属性!$O100+1),0),0)</f>
        <v>0</v>
      </c>
      <c r="BT100" s="14">
        <f>IF($I100&gt;0,ROUND((INDEX(新战舰养成!AE$6:AE$18,新怪物属性!$L100+1)+INDEX(新战舰养成!K$6:K$18,新怪物属性!$L100+1)*(新怪物属性!$I100-1))*INDEX(战舰突破!$D$6:$D$18,新怪物属性!$O100+1),0),0)</f>
        <v>0</v>
      </c>
      <c r="BU100" s="14">
        <f>IF($I100&gt;0,ROUND((INDEX(新战舰养成!AF$6:AF$18,新怪物属性!$L100+1)+INDEX(新战舰养成!L$6:L$18,新怪物属性!$L100+1)*(新怪物属性!$I100-1))*INDEX(战舰突破!$D$6:$D$18,新怪物属性!$O100+1),0),0)</f>
        <v>3427284</v>
      </c>
      <c r="BV100" s="14">
        <f>IF($I100&gt;0,ROUND((INDEX(新战舰养成!AG$6:AG$18,新怪物属性!$L100+1)+INDEX(新战舰养成!M$6:M$18,新怪物属性!$L100+1)*(新怪物属性!$I100-1))*INDEX(战舰突破!$D$6:$D$18,新怪物属性!$O100+1),0),0)</f>
        <v>143856</v>
      </c>
      <c r="BY100" s="14">
        <f>(INDEX(装备数值!$C$13:$G$116,新怪物属性!$P102*8+1,BY$2)+INDEX(装备数值!$C$13:$G$116,新怪物属性!$Q102*8+2,BY$2)+INDEX(装备数值!$C$13:$G$116,新怪物属性!$S102*8+3,BY$2)+INDEX(装备数值!$C$13:$G$116,新怪物属性!$R102*8+4,BY$2)+INDEX(装备数值!$C$13:$G$116,新怪物属性!$T102*8+5,BY$2)+INDEX(装备数值!$C$13:$G$116,新怪物属性!$U102*8+6,BY$2)+INDEX(装备数值!$C$13:$G$116,新怪物属性!$V102*8+7,BY$2)+INDEX(装备数值!$C$13:$G$116,新怪物属性!$W102*8+8,BY$2))</f>
        <v>110700</v>
      </c>
      <c r="BZ100" s="14">
        <f>(INDEX(装备数值!$C$13:$G$116,新怪物属性!$P102*8+1,BZ$2)+INDEX(装备数值!$C$13:$G$116,新怪物属性!$Q102*8+2,BZ$2)+INDEX(装备数值!$C$13:$G$116,新怪物属性!$S102*8+3,BZ$2)+INDEX(装备数值!$C$13:$G$116,新怪物属性!$R102*8+4,BZ$2)+INDEX(装备数值!$C$13:$G$116,新怪物属性!$T102*8+5,BZ$2)+INDEX(装备数值!$C$13:$G$116,新怪物属性!$U102*8+6,BZ$2)+INDEX(装备数值!$C$13:$G$116,新怪物属性!$V102*8+7,BZ$2)+INDEX(装备数值!$C$13:$G$116,新怪物属性!$W102*8+8,BZ$2))</f>
        <v>832500</v>
      </c>
      <c r="CA100" s="14">
        <f>(INDEX(装备数值!$C$13:$G$116,新怪物属性!$P102*8+1,CA$2)+INDEX(装备数值!$C$13:$G$116,新怪物属性!$Q102*8+2,CA$2)+INDEX(装备数值!$C$13:$G$116,新怪物属性!$S102*8+3,CA$2)+INDEX(装备数值!$C$13:$G$116,新怪物属性!$R102*8+4,CA$2)+INDEX(装备数值!$C$13:$G$116,新怪物属性!$T102*8+5,CA$2)+INDEX(装备数值!$C$13:$G$116,新怪物属性!$U102*8+6,CA$2)+INDEX(装备数值!$C$13:$G$116,新怪物属性!$V102*8+7,CA$2)+INDEX(装备数值!$C$13:$G$116,新怪物属性!$W102*8+8,CA$2))</f>
        <v>55200</v>
      </c>
      <c r="CB100" s="14">
        <f>(INDEX(装备数值!$C$13:$G$116,新怪物属性!$P102*8+1,CB$2)+INDEX(装备数值!$C$13:$G$116,新怪物属性!$Q102*8+2,CB$2)+INDEX(装备数值!$C$13:$G$116,新怪物属性!$S102*8+3,CB$2)+INDEX(装备数值!$C$13:$G$116,新怪物属性!$R102*8+4,CB$2)+INDEX(装备数值!$C$13:$G$116,新怪物属性!$T102*8+5,CB$2)+INDEX(装备数值!$C$13:$G$116,新怪物属性!$U102*8+6,CB$2)+INDEX(装备数值!$C$13:$G$116,新怪物属性!$V102*8+7,CB$2)+INDEX(装备数值!$C$13:$G$116,新怪物属性!$W102*8+8,CB$2))</f>
        <v>1110000</v>
      </c>
      <c r="CC100" s="14">
        <f>(INDEX(装备数值!$C$13:$G$116,新怪物属性!$P102*8+1,CC$2)+INDEX(装备数值!$C$13:$G$116,新怪物属性!$Q102*8+2,CC$2)+INDEX(装备数值!$C$13:$G$116,新怪物属性!$S102*8+3,CC$2)+INDEX(装备数值!$C$13:$G$116,新怪物属性!$R102*8+4,CC$2)+INDEX(装备数值!$C$13:$G$116,新怪物属性!$T102*8+5,CC$2)+INDEX(装备数值!$C$13:$G$116,新怪物属性!$U102*8+6,CC$2)+INDEX(装备数值!$C$13:$G$116,新怪物属性!$V102*8+7,CC$2)+INDEX(装备数值!$C$13:$G$116,新怪物属性!$W102*8+8,CC$2))</f>
        <v>21900</v>
      </c>
      <c r="CF100" s="14">
        <f t="shared" si="143"/>
        <v>4</v>
      </c>
      <c r="CG100" s="14">
        <f t="shared" si="227"/>
        <v>4</v>
      </c>
      <c r="CH100" s="14">
        <f t="shared" ref="CG100:CR121" si="230">INT(COUNTIF($P100:$W100,"&gt;="&amp;CH$2)/2)</f>
        <v>4</v>
      </c>
      <c r="CI100" s="14">
        <f t="shared" si="230"/>
        <v>4</v>
      </c>
      <c r="CJ100" s="14">
        <f t="shared" si="230"/>
        <v>4</v>
      </c>
      <c r="CK100" s="14">
        <f t="shared" si="230"/>
        <v>4</v>
      </c>
      <c r="CL100" s="14">
        <f t="shared" si="230"/>
        <v>4</v>
      </c>
      <c r="CM100" s="14">
        <f t="shared" si="230"/>
        <v>4</v>
      </c>
      <c r="CN100" s="14">
        <f t="shared" si="230"/>
        <v>4</v>
      </c>
      <c r="CO100" s="14">
        <f t="shared" si="230"/>
        <v>4</v>
      </c>
      <c r="CP100" s="14">
        <f t="shared" si="230"/>
        <v>3</v>
      </c>
      <c r="CQ100" s="14">
        <f t="shared" si="230"/>
        <v>0</v>
      </c>
      <c r="CR100" s="14">
        <f t="shared" si="230"/>
        <v>0</v>
      </c>
      <c r="CS100" s="14">
        <f>SUMIFS(装备数值!BL$50:BL$101,装备数值!$BG$50:$BG$101,"="&amp;新怪物属性!$CF$2,装备数值!$BH$50:$BH$101,"&lt;="&amp;新怪物属性!$CF100)+SUMIFS(装备数值!BL$50:BL$101,装备数值!$BG$50:$BG$101,"="&amp;新怪物属性!$CG$2,装备数值!$BH$50:$BH$101,"&lt;="&amp;新怪物属性!$CG100)+SUMIFS(装备数值!BL$50:BL$101,装备数值!$BG$50:$BG$101,"="&amp;新怪物属性!$CH$2,装备数值!$BH$50:$BH$101,"&lt;="&amp;新怪物属性!$CH100)+SUMIFS(装备数值!BL$50:BL$101,装备数值!$BG$50:$BG$101,"="&amp;新怪物属性!$CI$2,装备数值!$BH$50:$BH$101,"&lt;="&amp;新怪物属性!$CI100)+SUMIFS(装备数值!BL$50:BL$101,装备数值!$BG$50:$BG$101,"="&amp;新怪物属性!$CJ$2,装备数值!$BH$50:$BH$101,"&lt;="&amp;新怪物属性!$CJ100)+SUMIFS(装备数值!BL$50:BL$101,装备数值!$BG$50:$BG$101,"="&amp;新怪物属性!$CK$2,装备数值!$BH$50:$BH$101,"&lt;="&amp;新怪物属性!$CK100)+SUMIFS(装备数值!BL$50:BL$101,装备数值!$BG$50:$BG$101,"="&amp;新怪物属性!$CL$2,装备数值!$BH$50:$BH$101,"&lt;="&amp;新怪物属性!$CL100)+SUMIFS(装备数值!BL$50:BL$101,装备数值!$BG$50:$BG$101,"="&amp;新怪物属性!$CM$2,装备数值!$BH$50:$BH$101,"&lt;="&amp;新怪物属性!$CM100)+SUMIFS(装备数值!BL$50:BL$101,装备数值!$BG$50:$BG$101,"="&amp;新怪物属性!$CN$2,装备数值!$BH$50:$BH$101,"&lt;="&amp;新怪物属性!$CN100)+SUMIFS(装备数值!BL$50:BL$101,装备数值!$BG$50:$BG$101,"="&amp;新怪物属性!$CO$2,装备数值!$BH$50:$BH$101,"&lt;="&amp;新怪物属性!$CO100)+SUMIFS(装备数值!BL$50:BL$101,装备数值!$BG$50:$BG$101,"="&amp;新怪物属性!$CP$2,装备数值!$BH$50:$BH$101,"&lt;="&amp;新怪物属性!$CP100)+SUMIFS(装备数值!BL$50:BL$101,装备数值!$BG$50:$BG$101,"="&amp;新怪物属性!$CQ$2,装备数值!$BH$50:$BH$101,"&lt;="&amp;新怪物属性!$CQ100)+SUMIFS(装备数值!BL$50:BL$101,装备数值!$BG$50:$BG$101,"="&amp;新怪物属性!$CR$2,装备数值!$BH$50:$BH$101,"&lt;="&amp;新怪物属性!$CR100)</f>
        <v>160949</v>
      </c>
      <c r="CT100" s="14">
        <f>SUMIFS(装备数值!BM$50:BM$101,装备数值!$BG$50:$BG$101,"="&amp;新怪物属性!$CF$2,装备数值!$BH$50:$BH$101,"&lt;="&amp;新怪物属性!$CF100)+SUMIFS(装备数值!BM$50:BM$101,装备数值!$BG$50:$BG$101,"="&amp;新怪物属性!$CG$2,装备数值!$BH$50:$BH$101,"&lt;="&amp;新怪物属性!$CG100)+SUMIFS(装备数值!BM$50:BM$101,装备数值!$BG$50:$BG$101,"="&amp;新怪物属性!$CH$2,装备数值!$BH$50:$BH$101,"&lt;="&amp;新怪物属性!$CH100)+SUMIFS(装备数值!BM$50:BM$101,装备数值!$BG$50:$BG$101,"="&amp;新怪物属性!$CI$2,装备数值!$BH$50:$BH$101,"&lt;="&amp;新怪物属性!$CI100)+SUMIFS(装备数值!BM$50:BM$101,装备数值!$BG$50:$BG$101,"="&amp;新怪物属性!$CJ$2,装备数值!$BH$50:$BH$101,"&lt;="&amp;新怪物属性!$CJ100)+SUMIFS(装备数值!BM$50:BM$101,装备数值!$BG$50:$BG$101,"="&amp;新怪物属性!$CK$2,装备数值!$BH$50:$BH$101,"&lt;="&amp;新怪物属性!$CK100)+SUMIFS(装备数值!BM$50:BM$101,装备数值!$BG$50:$BG$101,"="&amp;新怪物属性!$CL$2,装备数值!$BH$50:$BH$101,"&lt;="&amp;新怪物属性!$CL100)+SUMIFS(装备数值!BM$50:BM$101,装备数值!$BG$50:$BG$101,"="&amp;新怪物属性!$CM$2,装备数值!$BH$50:$BH$101,"&lt;="&amp;新怪物属性!$CM100)+SUMIFS(装备数值!BM$50:BM$101,装备数值!$BG$50:$BG$101,"="&amp;新怪物属性!$CN$2,装备数值!$BH$50:$BH$101,"&lt;="&amp;新怪物属性!$CN100)+SUMIFS(装备数值!BM$50:BM$101,装备数值!$BG$50:$BG$101,"="&amp;新怪物属性!$CO$2,装备数值!$BH$50:$BH$101,"&lt;="&amp;新怪物属性!$CO100)+SUMIFS(装备数值!BM$50:BM$101,装备数值!$BG$50:$BG$101,"="&amp;新怪物属性!$CP$2,装备数值!$BH$50:$BH$101,"&lt;="&amp;新怪物属性!$CP100)+SUMIFS(装备数值!BM$50:BM$101,装备数值!$BG$50:$BG$101,"="&amp;新怪物属性!$CQ$2,装备数值!$BH$50:$BH$101,"&lt;="&amp;新怪物属性!$CQ100)+SUMIFS(装备数值!BM$50:BM$101,装备数值!$BG$50:$BG$101,"="&amp;新怪物属性!$CR$2,装备数值!$BH$50:$BH$101,"&lt;="&amp;新怪物属性!$CR100)</f>
        <v>1759949</v>
      </c>
      <c r="CU100" s="14">
        <f>SUMIFS(装备数值!BN$50:BN$101,装备数值!$BG$50:$BG$101,"="&amp;新怪物属性!$CF$2,装备数值!$BH$50:$BH$101,"&lt;="&amp;新怪物属性!$CF100)+SUMIFS(装备数值!BN$50:BN$101,装备数值!$BG$50:$BG$101,"="&amp;新怪物属性!$CG$2,装备数值!$BH$50:$BH$101,"&lt;="&amp;新怪物属性!$CG100)+SUMIFS(装备数值!BN$50:BN$101,装备数值!$BG$50:$BG$101,"="&amp;新怪物属性!$CH$2,装备数值!$BH$50:$BH$101,"&lt;="&amp;新怪物属性!$CH100)+SUMIFS(装备数值!BN$50:BN$101,装备数值!$BG$50:$BG$101,"="&amp;新怪物属性!$CI$2,装备数值!$BH$50:$BH$101,"&lt;="&amp;新怪物属性!$CI100)+SUMIFS(装备数值!BN$50:BN$101,装备数值!$BG$50:$BG$101,"="&amp;新怪物属性!$CJ$2,装备数值!$BH$50:$BH$101,"&lt;="&amp;新怪物属性!$CJ100)+SUMIFS(装备数值!BN$50:BN$101,装备数值!$BG$50:$BG$101,"="&amp;新怪物属性!$CK$2,装备数值!$BH$50:$BH$101,"&lt;="&amp;新怪物属性!$CK100)+SUMIFS(装备数值!BN$50:BN$101,装备数值!$BG$50:$BG$101,"="&amp;新怪物属性!$CL$2,装备数值!$BH$50:$BH$101,"&lt;="&amp;新怪物属性!$CL100)+SUMIFS(装备数值!BN$50:BN$101,装备数值!$BG$50:$BG$101,"="&amp;新怪物属性!$CM$2,装备数值!$BH$50:$BH$101,"&lt;="&amp;新怪物属性!$CM100)+SUMIFS(装备数值!BN$50:BN$101,装备数值!$BG$50:$BG$101,"="&amp;新怪物属性!$CN$2,装备数值!$BH$50:$BH$101,"&lt;="&amp;新怪物属性!$CN100)+SUMIFS(装备数值!BN$50:BN$101,装备数值!$BG$50:$BG$101,"="&amp;新怪物属性!$CO$2,装备数值!$BH$50:$BH$101,"&lt;="&amp;新怪物属性!$CO100)+SUMIFS(装备数值!BN$50:BN$101,装备数值!$BG$50:$BG$101,"="&amp;新怪物属性!$CP$2,装备数值!$BH$50:$BH$101,"&lt;="&amp;新怪物属性!$CP100)+SUMIFS(装备数值!BN$50:BN$101,装备数值!$BG$50:$BG$101,"="&amp;新怪物属性!$CQ$2,装备数值!$BH$50:$BH$101,"&lt;="&amp;新怪物属性!$CQ100)+SUMIFS(装备数值!BN$50:BN$101,装备数值!$BG$50:$BG$101,"="&amp;新怪物属性!$CR$2,装备数值!$BH$50:$BH$101,"&lt;="&amp;新怪物属性!$CR100)</f>
        <v>60850</v>
      </c>
      <c r="CV100" s="14">
        <f>SUMIFS(装备数值!BO$50:BO$101,装备数值!$BG$50:$BG$101,"="&amp;新怪物属性!$CF$2,装备数值!$BH$50:$BH$101,"&lt;="&amp;新怪物属性!$CF100)+SUMIFS(装备数值!BO$50:BO$101,装备数值!$BG$50:$BG$101,"="&amp;新怪物属性!$CG$2,装备数值!$BH$50:$BH$101,"&lt;="&amp;新怪物属性!$CG100)+SUMIFS(装备数值!BO$50:BO$101,装备数值!$BG$50:$BG$101,"="&amp;新怪物属性!$CH$2,装备数值!$BH$50:$BH$101,"&lt;="&amp;新怪物属性!$CH100)+SUMIFS(装备数值!BO$50:BO$101,装备数值!$BG$50:$BG$101,"="&amp;新怪物属性!$CI$2,装备数值!$BH$50:$BH$101,"&lt;="&amp;新怪物属性!$CI100)+SUMIFS(装备数值!BO$50:BO$101,装备数值!$BG$50:$BG$101,"="&amp;新怪物属性!$CJ$2,装备数值!$BH$50:$BH$101,"&lt;="&amp;新怪物属性!$CJ100)+SUMIFS(装备数值!BO$50:BO$101,装备数值!$BG$50:$BG$101,"="&amp;新怪物属性!$CK$2,装备数值!$BH$50:$BH$101,"&lt;="&amp;新怪物属性!$CK100)+SUMIFS(装备数值!BO$50:BO$101,装备数值!$BG$50:$BG$101,"="&amp;新怪物属性!$CL$2,装备数值!$BH$50:$BH$101,"&lt;="&amp;新怪物属性!$CL100)+SUMIFS(装备数值!BO$50:BO$101,装备数值!$BG$50:$BG$101,"="&amp;新怪物属性!$CM$2,装备数值!$BH$50:$BH$101,"&lt;="&amp;新怪物属性!$CM100)+SUMIFS(装备数值!BO$50:BO$101,装备数值!$BG$50:$BG$101,"="&amp;新怪物属性!$CN$2,装备数值!$BH$50:$BH$101,"&lt;="&amp;新怪物属性!$CN100)+SUMIFS(装备数值!BO$50:BO$101,装备数值!$BG$50:$BG$101,"="&amp;新怪物属性!$CO$2,装备数值!$BH$50:$BH$101,"&lt;="&amp;新怪物属性!$CO100)+SUMIFS(装备数值!BO$50:BO$101,装备数值!$BG$50:$BG$101,"="&amp;新怪物属性!$CP$2,装备数值!$BH$50:$BH$101,"&lt;="&amp;新怪物属性!$CP100)+SUMIFS(装备数值!BO$50:BO$101,装备数值!$BG$50:$BG$101,"="&amp;新怪物属性!$CQ$2,装备数值!$BH$50:$BH$101,"&lt;="&amp;新怪物属性!$CQ100)+SUMIFS(装备数值!BO$50:BO$101,装备数值!$BG$50:$BG$101,"="&amp;新怪物属性!$CR$2,装备数值!$BH$50:$BH$101,"&lt;="&amp;新怪物属性!$CR100)</f>
        <v>1955500</v>
      </c>
      <c r="CW100" s="14">
        <f>SUMIFS(装备数值!BP$50:BP$101,装备数值!$BG$50:$BG$101,"="&amp;新怪物属性!$CF$2,装备数值!$BH$50:$BH$101,"&lt;="&amp;新怪物属性!$CF100)+SUMIFS(装备数值!BP$50:BP$101,装备数值!$BG$50:$BG$101,"="&amp;新怪物属性!$CG$2,装备数值!$BH$50:$BH$101,"&lt;="&amp;新怪物属性!$CG100)+SUMIFS(装备数值!BP$50:BP$101,装备数值!$BG$50:$BG$101,"="&amp;新怪物属性!$CH$2,装备数值!$BH$50:$BH$101,"&lt;="&amp;新怪物属性!$CH100)+SUMIFS(装备数值!BP$50:BP$101,装备数值!$BG$50:$BG$101,"="&amp;新怪物属性!$CI$2,装备数值!$BH$50:$BH$101,"&lt;="&amp;新怪物属性!$CI100)+SUMIFS(装备数值!BP$50:BP$101,装备数值!$BG$50:$BG$101,"="&amp;新怪物属性!$CJ$2,装备数值!$BH$50:$BH$101,"&lt;="&amp;新怪物属性!$CJ100)+SUMIFS(装备数值!BP$50:BP$101,装备数值!$BG$50:$BG$101,"="&amp;新怪物属性!$CK$2,装备数值!$BH$50:$BH$101,"&lt;="&amp;新怪物属性!$CK100)+SUMIFS(装备数值!BP$50:BP$101,装备数值!$BG$50:$BG$101,"="&amp;新怪物属性!$CL$2,装备数值!$BH$50:$BH$101,"&lt;="&amp;新怪物属性!$CL100)+SUMIFS(装备数值!BP$50:BP$101,装备数值!$BG$50:$BG$101,"="&amp;新怪物属性!$CM$2,装备数值!$BH$50:$BH$101,"&lt;="&amp;新怪物属性!$CM100)+SUMIFS(装备数值!BP$50:BP$101,装备数值!$BG$50:$BG$101,"="&amp;新怪物属性!$CN$2,装备数值!$BH$50:$BH$101,"&lt;="&amp;新怪物属性!$CN100)+SUMIFS(装备数值!BP$50:BP$101,装备数值!$BG$50:$BG$101,"="&amp;新怪物属性!$CO$2,装备数值!$BH$50:$BH$101,"&lt;="&amp;新怪物属性!$CO100)+SUMIFS(装备数值!BP$50:BP$101,装备数值!$BG$50:$BG$101,"="&amp;新怪物属性!$CP$2,装备数值!$BH$50:$BH$101,"&lt;="&amp;新怪物属性!$CP100)+SUMIFS(装备数值!BP$50:BP$101,装备数值!$BG$50:$BG$101,"="&amp;新怪物属性!$CQ$2,装备数值!$BH$50:$BH$101,"&lt;="&amp;新怪物属性!$CQ100)+SUMIFS(装备数值!BP$50:BP$101,装备数值!$BG$50:$BG$101,"="&amp;新怪物属性!$CR$2,装备数值!$BH$50:$BH$101,"&lt;="&amp;新怪物属性!$CR100)</f>
        <v>38720</v>
      </c>
      <c r="CX100" s="14">
        <f>SUMIFS(装备数值!BQ$50:BQ$101,装备数值!$BG$50:$BG$101,"="&amp;新怪物属性!$CF$2,装备数值!$BH$50:$BH$101,"&lt;="&amp;新怪物属性!$CF100)+SUMIFS(装备数值!BQ$50:BQ$101,装备数值!$BG$50:$BG$101,"="&amp;新怪物属性!$CG$2,装备数值!$BH$50:$BH$101,"&lt;="&amp;新怪物属性!$CG100)+SUMIFS(装备数值!BQ$50:BQ$101,装备数值!$BG$50:$BG$101,"="&amp;新怪物属性!$CH$2,装备数值!$BH$50:$BH$101,"&lt;="&amp;新怪物属性!$CH100)+SUMIFS(装备数值!BQ$50:BQ$101,装备数值!$BG$50:$BG$101,"="&amp;新怪物属性!$CI$2,装备数值!$BH$50:$BH$101,"&lt;="&amp;新怪物属性!$CI100)+SUMIFS(装备数值!BQ$50:BQ$101,装备数值!$BG$50:$BG$101,"="&amp;新怪物属性!$CJ$2,装备数值!$BH$50:$BH$101,"&lt;="&amp;新怪物属性!$CJ100)+SUMIFS(装备数值!BQ$50:BQ$101,装备数值!$BG$50:$BG$101,"="&amp;新怪物属性!$CK$2,装备数值!$BH$50:$BH$101,"&lt;="&amp;新怪物属性!$CK100)+SUMIFS(装备数值!BQ$50:BQ$101,装备数值!$BG$50:$BG$101,"="&amp;新怪物属性!$CL$2,装备数值!$BH$50:$BH$101,"&lt;="&amp;新怪物属性!$CL100)+SUMIFS(装备数值!BQ$50:BQ$101,装备数值!$BG$50:$BG$101,"="&amp;新怪物属性!$CM$2,装备数值!$BH$50:$BH$101,"&lt;="&amp;新怪物属性!$CM100)+SUMIFS(装备数值!BQ$50:BQ$101,装备数值!$BG$50:$BG$101,"="&amp;新怪物属性!$CN$2,装备数值!$BH$50:$BH$101,"&lt;="&amp;新怪物属性!$CN100)+SUMIFS(装备数值!BQ$50:BQ$101,装备数值!$BG$50:$BG$101,"="&amp;新怪物属性!$CO$2,装备数值!$BH$50:$BH$101,"&lt;="&amp;新怪物属性!$CO100)+SUMIFS(装备数值!BQ$50:BQ$101,装备数值!$BG$50:$BG$101,"="&amp;新怪物属性!$CP$2,装备数值!$BH$50:$BH$101,"&lt;="&amp;新怪物属性!$CP100)+SUMIFS(装备数值!BQ$50:BQ$101,装备数值!$BG$50:$BG$101,"="&amp;新怪物属性!$CQ$2,装备数值!$BH$50:$BH$101,"&lt;="&amp;新怪物属性!$CQ100)+SUMIFS(装备数值!BQ$50:BQ$101,装备数值!$BG$50:$BG$101,"="&amp;新怪物属性!$CR$2,装备数值!$BH$50:$BH$101,"&lt;="&amp;新怪物属性!$CR100)</f>
        <v>1250</v>
      </c>
      <c r="CY100" s="14">
        <f>SUMIFS(装备数值!BR$50:BR$101,装备数值!$BG$50:$BG$101,"="&amp;新怪物属性!$CF$2,装备数值!$BH$50:$BH$101,"&lt;="&amp;新怪物属性!$CF100)+SUMIFS(装备数值!BR$50:BR$101,装备数值!$BG$50:$BG$101,"="&amp;新怪物属性!$CG$2,装备数值!$BH$50:$BH$101,"&lt;="&amp;新怪物属性!$CG100)+SUMIFS(装备数值!BR$50:BR$101,装备数值!$BG$50:$BG$101,"="&amp;新怪物属性!$CH$2,装备数值!$BH$50:$BH$101,"&lt;="&amp;新怪物属性!$CH100)+SUMIFS(装备数值!BR$50:BR$101,装备数值!$BG$50:$BG$101,"="&amp;新怪物属性!$CI$2,装备数值!$BH$50:$BH$101,"&lt;="&amp;新怪物属性!$CI100)+SUMIFS(装备数值!BR$50:BR$101,装备数值!$BG$50:$BG$101,"="&amp;新怪物属性!$CJ$2,装备数值!$BH$50:$BH$101,"&lt;="&amp;新怪物属性!$CJ100)+SUMIFS(装备数值!BR$50:BR$101,装备数值!$BG$50:$BG$101,"="&amp;新怪物属性!$CK$2,装备数值!$BH$50:$BH$101,"&lt;="&amp;新怪物属性!$CK100)+SUMIFS(装备数值!BR$50:BR$101,装备数值!$BG$50:$BG$101,"="&amp;新怪物属性!$CL$2,装备数值!$BH$50:$BH$101,"&lt;="&amp;新怪物属性!$CL100)+SUMIFS(装备数值!BR$50:BR$101,装备数值!$BG$50:$BG$101,"="&amp;新怪物属性!$CM$2,装备数值!$BH$50:$BH$101,"&lt;="&amp;新怪物属性!$CM100)+SUMIFS(装备数值!BR$50:BR$101,装备数值!$BG$50:$BG$101,"="&amp;新怪物属性!$CN$2,装备数值!$BH$50:$BH$101,"&lt;="&amp;新怪物属性!$CN100)+SUMIFS(装备数值!BR$50:BR$101,装备数值!$BG$50:$BG$101,"="&amp;新怪物属性!$CO$2,装备数值!$BH$50:$BH$101,"&lt;="&amp;新怪物属性!$CO100)+SUMIFS(装备数值!BR$50:BR$101,装备数值!$BG$50:$BG$101,"="&amp;新怪物属性!$CP$2,装备数值!$BH$50:$BH$101,"&lt;="&amp;新怪物属性!$CP100)+SUMIFS(装备数值!BR$50:BR$101,装备数值!$BG$50:$BG$101,"="&amp;新怪物属性!$CQ$2,装备数值!$BH$50:$BH$101,"&lt;="&amp;新怪物属性!$CQ100)+SUMIFS(装备数值!BR$50:BR$101,装备数值!$BG$50:$BG$101,"="&amp;新怪物属性!$CR$2,装备数值!$BH$50:$BH$101,"&lt;="&amp;新怪物属性!$CR100)</f>
        <v>1250</v>
      </c>
      <c r="CZ100" s="14">
        <f>SUMIFS(装备数值!BS$50:BS$101,装备数值!$BG$50:$BG$101,"="&amp;新怪物属性!$CF$2,装备数值!$BH$50:$BH$101,"&lt;="&amp;新怪物属性!$CF100)+SUMIFS(装备数值!BS$50:BS$101,装备数值!$BG$50:$BG$101,"="&amp;新怪物属性!$CG$2,装备数值!$BH$50:$BH$101,"&lt;="&amp;新怪物属性!$CG100)+SUMIFS(装备数值!BS$50:BS$101,装备数值!$BG$50:$BG$101,"="&amp;新怪物属性!$CH$2,装备数值!$BH$50:$BH$101,"&lt;="&amp;新怪物属性!$CH100)+SUMIFS(装备数值!BS$50:BS$101,装备数值!$BG$50:$BG$101,"="&amp;新怪物属性!$CI$2,装备数值!$BH$50:$BH$101,"&lt;="&amp;新怪物属性!$CI100)+SUMIFS(装备数值!BS$50:BS$101,装备数值!$BG$50:$BG$101,"="&amp;新怪物属性!$CJ$2,装备数值!$BH$50:$BH$101,"&lt;="&amp;新怪物属性!$CJ100)+SUMIFS(装备数值!BS$50:BS$101,装备数值!$BG$50:$BG$101,"="&amp;新怪物属性!$CK$2,装备数值!$BH$50:$BH$101,"&lt;="&amp;新怪物属性!$CK100)+SUMIFS(装备数值!BS$50:BS$101,装备数值!$BG$50:$BG$101,"="&amp;新怪物属性!$CL$2,装备数值!$BH$50:$BH$101,"&lt;="&amp;新怪物属性!$CL100)+SUMIFS(装备数值!BS$50:BS$101,装备数值!$BG$50:$BG$101,"="&amp;新怪物属性!$CM$2,装备数值!$BH$50:$BH$101,"&lt;="&amp;新怪物属性!$CM100)+SUMIFS(装备数值!BS$50:BS$101,装备数值!$BG$50:$BG$101,"="&amp;新怪物属性!$CN$2,装备数值!$BH$50:$BH$101,"&lt;="&amp;新怪物属性!$CN100)+SUMIFS(装备数值!BS$50:BS$101,装备数值!$BG$50:$BG$101,"="&amp;新怪物属性!$CO$2,装备数值!$BH$50:$BH$101,"&lt;="&amp;新怪物属性!$CO100)+SUMIFS(装备数值!BS$50:BS$101,装备数值!$BG$50:$BG$101,"="&amp;新怪物属性!$CP$2,装备数值!$BH$50:$BH$101,"&lt;="&amp;新怪物属性!$CP100)+SUMIFS(装备数值!BS$50:BS$101,装备数值!$BG$50:$BG$101,"="&amp;新怪物属性!$CQ$2,装备数值!$BH$50:$BH$101,"&lt;="&amp;新怪物属性!$CQ100)+SUMIFS(装备数值!BS$50:BS$101,装备数值!$BG$50:$BG$101,"="&amp;新怪物属性!$CR$2,装备数值!$BH$50:$BH$101,"&lt;="&amp;新怪物属性!$CR100)</f>
        <v>1250</v>
      </c>
      <c r="DA100" s="14">
        <f>SUMIFS(装备数值!BT$50:BT$101,装备数值!$BG$50:$BG$101,"="&amp;新怪物属性!$CF$2,装备数值!$BH$50:$BH$101,"&lt;="&amp;新怪物属性!$CF100)+SUMIFS(装备数值!BT$50:BT$101,装备数值!$BG$50:$BG$101,"="&amp;新怪物属性!$CG$2,装备数值!$BH$50:$BH$101,"&lt;="&amp;新怪物属性!$CG100)+SUMIFS(装备数值!BT$50:BT$101,装备数值!$BG$50:$BG$101,"="&amp;新怪物属性!$CH$2,装备数值!$BH$50:$BH$101,"&lt;="&amp;新怪物属性!$CH100)+SUMIFS(装备数值!BT$50:BT$101,装备数值!$BG$50:$BG$101,"="&amp;新怪物属性!$CI$2,装备数值!$BH$50:$BH$101,"&lt;="&amp;新怪物属性!$CI100)+SUMIFS(装备数值!BT$50:BT$101,装备数值!$BG$50:$BG$101,"="&amp;新怪物属性!$CJ$2,装备数值!$BH$50:$BH$101,"&lt;="&amp;新怪物属性!$CJ100)+SUMIFS(装备数值!BT$50:BT$101,装备数值!$BG$50:$BG$101,"="&amp;新怪物属性!$CK$2,装备数值!$BH$50:$BH$101,"&lt;="&amp;新怪物属性!$CK100)+SUMIFS(装备数值!BT$50:BT$101,装备数值!$BG$50:$BG$101,"="&amp;新怪物属性!$CL$2,装备数值!$BH$50:$BH$101,"&lt;="&amp;新怪物属性!$CL100)+SUMIFS(装备数值!BT$50:BT$101,装备数值!$BG$50:$BG$101,"="&amp;新怪物属性!$CM$2,装备数值!$BH$50:$BH$101,"&lt;="&amp;新怪物属性!$CM100)+SUMIFS(装备数值!BT$50:BT$101,装备数值!$BG$50:$BG$101,"="&amp;新怪物属性!$CN$2,装备数值!$BH$50:$BH$101,"&lt;="&amp;新怪物属性!$CN100)+SUMIFS(装备数值!BT$50:BT$101,装备数值!$BG$50:$BG$101,"="&amp;新怪物属性!$CO$2,装备数值!$BH$50:$BH$101,"&lt;="&amp;新怪物属性!$CO100)+SUMIFS(装备数值!BT$50:BT$101,装备数值!$BG$50:$BG$101,"="&amp;新怪物属性!$CP$2,装备数值!$BH$50:$BH$101,"&lt;="&amp;新怪物属性!$CP100)+SUMIFS(装备数值!BT$50:BT$101,装备数值!$BG$50:$BG$101,"="&amp;新怪物属性!$CQ$2,装备数值!$BH$50:$BH$101,"&lt;="&amp;新怪物属性!$CQ100)+SUMIFS(装备数值!BT$50:BT$101,装备数值!$BG$50:$BG$101,"="&amp;新怪物属性!$CR$2,装备数值!$BH$50:$BH$101,"&lt;="&amp;新怪物属性!$CR100)</f>
        <v>1250</v>
      </c>
      <c r="DB100" s="14">
        <f>SUMIFS(装备数值!BU$50:BU$101,装备数值!$BG$50:$BG$101,"="&amp;新怪物属性!$CF$2,装备数值!$BH$50:$BH$101,"&lt;="&amp;新怪物属性!$CF100)+SUMIFS(装备数值!BU$50:BU$101,装备数值!$BG$50:$BG$101,"="&amp;新怪物属性!$CG$2,装备数值!$BH$50:$BH$101,"&lt;="&amp;新怪物属性!$CG100)+SUMIFS(装备数值!BU$50:BU$101,装备数值!$BG$50:$BG$101,"="&amp;新怪物属性!$CH$2,装备数值!$BH$50:$BH$101,"&lt;="&amp;新怪物属性!$CH100)+SUMIFS(装备数值!BU$50:BU$101,装备数值!$BG$50:$BG$101,"="&amp;新怪物属性!$CI$2,装备数值!$BH$50:$BH$101,"&lt;="&amp;新怪物属性!$CI100)+SUMIFS(装备数值!BU$50:BU$101,装备数值!$BG$50:$BG$101,"="&amp;新怪物属性!$CJ$2,装备数值!$BH$50:$BH$101,"&lt;="&amp;新怪物属性!$CJ100)+SUMIFS(装备数值!BU$50:BU$101,装备数值!$BG$50:$BG$101,"="&amp;新怪物属性!$CK$2,装备数值!$BH$50:$BH$101,"&lt;="&amp;新怪物属性!$CK100)+SUMIFS(装备数值!BU$50:BU$101,装备数值!$BG$50:$BG$101,"="&amp;新怪物属性!$CL$2,装备数值!$BH$50:$BH$101,"&lt;="&amp;新怪物属性!$CL100)+SUMIFS(装备数值!BU$50:BU$101,装备数值!$BG$50:$BG$101,"="&amp;新怪物属性!$CM$2,装备数值!$BH$50:$BH$101,"&lt;="&amp;新怪物属性!$CM100)+SUMIFS(装备数值!BU$50:BU$101,装备数值!$BG$50:$BG$101,"="&amp;新怪物属性!$CN$2,装备数值!$BH$50:$BH$101,"&lt;="&amp;新怪物属性!$CN100)+SUMIFS(装备数值!BU$50:BU$101,装备数值!$BG$50:$BG$101,"="&amp;新怪物属性!$CO$2,装备数值!$BH$50:$BH$101,"&lt;="&amp;新怪物属性!$CO100)+SUMIFS(装备数值!BU$50:BU$101,装备数值!$BG$50:$BG$101,"="&amp;新怪物属性!$CP$2,装备数值!$BH$50:$BH$101,"&lt;="&amp;新怪物属性!$CP100)+SUMIFS(装备数值!BU$50:BU$101,装备数值!$BG$50:$BG$101,"="&amp;新怪物属性!$CQ$2,装备数值!$BH$50:$BH$101,"&lt;="&amp;新怪物属性!$CQ100)+SUMIFS(装备数值!BU$50:BU$101,装备数值!$BG$50:$BG$101,"="&amp;新怪物属性!$CR$2,装备数值!$BH$50:$BH$101,"&lt;="&amp;新怪物属性!$CR100)</f>
        <v>0.15000000000000002</v>
      </c>
      <c r="DC100" s="14">
        <f>SUMIFS(装备数值!BV$50:BV$101,装备数值!$BG$50:$BG$101,"="&amp;新怪物属性!$CF$2,装备数值!$BH$50:$BH$101,"&lt;="&amp;新怪物属性!$CF100)+SUMIFS(装备数值!BV$50:BV$101,装备数值!$BG$50:$BG$101,"="&amp;新怪物属性!$CG$2,装备数值!$BH$50:$BH$101,"&lt;="&amp;新怪物属性!$CG100)+SUMIFS(装备数值!BV$50:BV$101,装备数值!$BG$50:$BG$101,"="&amp;新怪物属性!$CH$2,装备数值!$BH$50:$BH$101,"&lt;="&amp;新怪物属性!$CH100)+SUMIFS(装备数值!BV$50:BV$101,装备数值!$BG$50:$BG$101,"="&amp;新怪物属性!$CI$2,装备数值!$BH$50:$BH$101,"&lt;="&amp;新怪物属性!$CI100)+SUMIFS(装备数值!BV$50:BV$101,装备数值!$BG$50:$BG$101,"="&amp;新怪物属性!$CJ$2,装备数值!$BH$50:$BH$101,"&lt;="&amp;新怪物属性!$CJ100)+SUMIFS(装备数值!BV$50:BV$101,装备数值!$BG$50:$BG$101,"="&amp;新怪物属性!$CK$2,装备数值!$BH$50:$BH$101,"&lt;="&amp;新怪物属性!$CK100)+SUMIFS(装备数值!BV$50:BV$101,装备数值!$BG$50:$BG$101,"="&amp;新怪物属性!$CL$2,装备数值!$BH$50:$BH$101,"&lt;="&amp;新怪物属性!$CL100)+SUMIFS(装备数值!BV$50:BV$101,装备数值!$BG$50:$BG$101,"="&amp;新怪物属性!$CM$2,装备数值!$BH$50:$BH$101,"&lt;="&amp;新怪物属性!$CM100)+SUMIFS(装备数值!BV$50:BV$101,装备数值!$BG$50:$BG$101,"="&amp;新怪物属性!$CN$2,装备数值!$BH$50:$BH$101,"&lt;="&amp;新怪物属性!$CN100)+SUMIFS(装备数值!BV$50:BV$101,装备数值!$BG$50:$BG$101,"="&amp;新怪物属性!$CO$2,装备数值!$BH$50:$BH$101,"&lt;="&amp;新怪物属性!$CO100)+SUMIFS(装备数值!BV$50:BV$101,装备数值!$BG$50:$BG$101,"="&amp;新怪物属性!$CP$2,装备数值!$BH$50:$BH$101,"&lt;="&amp;新怪物属性!$CP100)+SUMIFS(装备数值!BV$50:BV$101,装备数值!$BG$50:$BG$101,"="&amp;新怪物属性!$CQ$2,装备数值!$BH$50:$BH$101,"&lt;="&amp;新怪物属性!$CQ100)+SUMIFS(装备数值!BV$50:BV$101,装备数值!$BG$50:$BG$101,"="&amp;新怪物属性!$CR$2,装备数值!$BH$50:$BH$101,"&lt;="&amp;新怪物属性!$CR100)</f>
        <v>0.15000000000000002</v>
      </c>
      <c r="DD100" s="14">
        <f>SUMIFS(装备数值!BW$50:BW$101,装备数值!$BG$50:$BG$101,"="&amp;新怪物属性!$CF$2,装备数值!$BH$50:$BH$101,"&lt;="&amp;新怪物属性!$CF100)+SUMIFS(装备数值!BW$50:BW$101,装备数值!$BG$50:$BG$101,"="&amp;新怪物属性!$CG$2,装备数值!$BH$50:$BH$101,"&lt;="&amp;新怪物属性!$CG100)+SUMIFS(装备数值!BW$50:BW$101,装备数值!$BG$50:$BG$101,"="&amp;新怪物属性!$CH$2,装备数值!$BH$50:$BH$101,"&lt;="&amp;新怪物属性!$CH100)+SUMIFS(装备数值!BW$50:BW$101,装备数值!$BG$50:$BG$101,"="&amp;新怪物属性!$CI$2,装备数值!$BH$50:$BH$101,"&lt;="&amp;新怪物属性!$CI100)+SUMIFS(装备数值!BW$50:BW$101,装备数值!$BG$50:$BG$101,"="&amp;新怪物属性!$CJ$2,装备数值!$BH$50:$BH$101,"&lt;="&amp;新怪物属性!$CJ100)+SUMIFS(装备数值!BW$50:BW$101,装备数值!$BG$50:$BG$101,"="&amp;新怪物属性!$CK$2,装备数值!$BH$50:$BH$101,"&lt;="&amp;新怪物属性!$CK100)+SUMIFS(装备数值!BW$50:BW$101,装备数值!$BG$50:$BG$101,"="&amp;新怪物属性!$CL$2,装备数值!$BH$50:$BH$101,"&lt;="&amp;新怪物属性!$CL100)+SUMIFS(装备数值!BW$50:BW$101,装备数值!$BG$50:$BG$101,"="&amp;新怪物属性!$CM$2,装备数值!$BH$50:$BH$101,"&lt;="&amp;新怪物属性!$CM100)+SUMIFS(装备数值!BW$50:BW$101,装备数值!$BG$50:$BG$101,"="&amp;新怪物属性!$CN$2,装备数值!$BH$50:$BH$101,"&lt;="&amp;新怪物属性!$CN100)+SUMIFS(装备数值!BW$50:BW$101,装备数值!$BG$50:$BG$101,"="&amp;新怪物属性!$CO$2,装备数值!$BH$50:$BH$101,"&lt;="&amp;新怪物属性!$CO100)+SUMIFS(装备数值!BW$50:BW$101,装备数值!$BG$50:$BG$101,"="&amp;新怪物属性!$CP$2,装备数值!$BH$50:$BH$101,"&lt;="&amp;新怪物属性!$CP100)+SUMIFS(装备数值!BW$50:BW$101,装备数值!$BG$50:$BG$101,"="&amp;新怪物属性!$CQ$2,装备数值!$BH$50:$BH$101,"&lt;="&amp;新怪物属性!$CQ100)+SUMIFS(装备数值!BW$50:BW$101,装备数值!$BG$50:$BG$101,"="&amp;新怪物属性!$CR$2,装备数值!$BH$50:$BH$101,"&lt;="&amp;新怪物属性!$CR100)</f>
        <v>0</v>
      </c>
      <c r="DE100" s="14">
        <f>SUMIFS(装备数值!BX$50:BX$101,装备数值!$BG$50:$BG$101,"="&amp;新怪物属性!$CF$2,装备数值!$BH$50:$BH$101,"&lt;="&amp;新怪物属性!$CF100)+SUMIFS(装备数值!BX$50:BX$101,装备数值!$BG$50:$BG$101,"="&amp;新怪物属性!$CG$2,装备数值!$BH$50:$BH$101,"&lt;="&amp;新怪物属性!$CG100)+SUMIFS(装备数值!BX$50:BX$101,装备数值!$BG$50:$BG$101,"="&amp;新怪物属性!$CH$2,装备数值!$BH$50:$BH$101,"&lt;="&amp;新怪物属性!$CH100)+SUMIFS(装备数值!BX$50:BX$101,装备数值!$BG$50:$BG$101,"="&amp;新怪物属性!$CI$2,装备数值!$BH$50:$BH$101,"&lt;="&amp;新怪物属性!$CI100)+SUMIFS(装备数值!BX$50:BX$101,装备数值!$BG$50:$BG$101,"="&amp;新怪物属性!$CJ$2,装备数值!$BH$50:$BH$101,"&lt;="&amp;新怪物属性!$CJ100)+SUMIFS(装备数值!BX$50:BX$101,装备数值!$BG$50:$BG$101,"="&amp;新怪物属性!$CK$2,装备数值!$BH$50:$BH$101,"&lt;="&amp;新怪物属性!$CK100)+SUMIFS(装备数值!BX$50:BX$101,装备数值!$BG$50:$BG$101,"="&amp;新怪物属性!$CL$2,装备数值!$BH$50:$BH$101,"&lt;="&amp;新怪物属性!$CL100)+SUMIFS(装备数值!BX$50:BX$101,装备数值!$BG$50:$BG$101,"="&amp;新怪物属性!$CM$2,装备数值!$BH$50:$BH$101,"&lt;="&amp;新怪物属性!$CM100)+SUMIFS(装备数值!BX$50:BX$101,装备数值!$BG$50:$BG$101,"="&amp;新怪物属性!$CN$2,装备数值!$BH$50:$BH$101,"&lt;="&amp;新怪物属性!$CN100)+SUMIFS(装备数值!BX$50:BX$101,装备数值!$BG$50:$BG$101,"="&amp;新怪物属性!$CO$2,装备数值!$BH$50:$BH$101,"&lt;="&amp;新怪物属性!$CO100)+SUMIFS(装备数值!BX$50:BX$101,装备数值!$BG$50:$BG$101,"="&amp;新怪物属性!$CP$2,装备数值!$BH$50:$BH$101,"&lt;="&amp;新怪物属性!$CP100)+SUMIFS(装备数值!BX$50:BX$101,装备数值!$BG$50:$BG$101,"="&amp;新怪物属性!$CQ$2,装备数值!$BH$50:$BH$101,"&lt;="&amp;新怪物属性!$CQ100)+SUMIFS(装备数值!BX$50:BX$101,装备数值!$BG$50:$BG$101,"="&amp;新怪物属性!$CR$2,装备数值!$BH$50:$BH$101,"&lt;="&amp;新怪物属性!$CR100)</f>
        <v>0</v>
      </c>
      <c r="DH100" s="14">
        <f>INDEX(装备数值!$I$13:$M$116,新怪物属性!$P100*8+1,DH$2)*$X100+INDEX(装备数值!$I$13:$M$116,新怪物属性!$Q100*8+2,DH$2)*$Y100+INDEX(装备数值!$I$13:$M$116,新怪物属性!$S100*8+3,DH$2)*$Z100+INDEX(装备数值!$I$13:$M$116,新怪物属性!$R100*8+4,DH$2)*$AA100+INDEX(装备数值!$I$13:$M$116,新怪物属性!$T100*8+5,DH$2)*$AB100+INDEX(装备数值!$I$13:$M$116,新怪物属性!$U100*8+6,DH$2)*$AC100+INDEX(装备数值!$I$13:$M$116,新怪物属性!$V100*8+7,DH$2)*$AD100+INDEX(装备数值!$I$13:$M$116,新怪物属性!$W100*8+8,DH$2)*$AE100</f>
        <v>255300</v>
      </c>
      <c r="DI100" s="14">
        <f>INDEX(装备数值!$I$13:$M$116,新怪物属性!$P100*8+1,DI$2)*$X100+INDEX(装备数值!$I$13:$M$116,新怪物属性!$Q100*8+2,DI$2)*$Y100+INDEX(装备数值!$I$13:$M$116,新怪物属性!$S100*8+3,DI$2)*$Z100+INDEX(装备数值!$I$13:$M$116,新怪物属性!$R100*8+4,DI$2)*$AA100+INDEX(装备数值!$I$13:$M$116,新怪物属性!$T100*8+5,DI$2)*$AB100+INDEX(装备数值!$I$13:$M$116,新怪物属性!$U100*8+6,DI$2)*$AC100+INDEX(装备数值!$I$13:$M$116,新怪物属性!$V100*8+7,DI$2)*$AD100+INDEX(装备数值!$I$13:$M$116,新怪物属性!$W100*8+8,DI$2)*$AE100</f>
        <v>2053500</v>
      </c>
      <c r="DJ100" s="14">
        <f>INDEX(装备数值!$I$13:$M$116,新怪物属性!$P100*8+1,DJ$2)*$X100+INDEX(装备数值!$I$13:$M$116,新怪物属性!$Q100*8+2,DJ$2)*$Y100+INDEX(装备数值!$I$13:$M$116,新怪物属性!$S100*8+3,DJ$2)*$Z100+INDEX(装备数值!$I$13:$M$116,新怪物属性!$R100*8+4,DJ$2)*$AA100+INDEX(装备数值!$I$13:$M$116,新怪物属性!$T100*8+5,DJ$2)*$AB100+INDEX(装备数值!$I$13:$M$116,新怪物属性!$U100*8+6,DJ$2)*$AC100+INDEX(装备数值!$I$13:$M$116,新怪物属性!$V100*8+7,DJ$2)*$AD100+INDEX(装备数值!$I$13:$M$116,新怪物属性!$W100*8+8,DJ$2)*$AE100</f>
        <v>128760</v>
      </c>
      <c r="DK100" s="14">
        <f>INDEX(装备数值!$I$13:$M$116,新怪物属性!$P100*8+1,DK$2)*$X100+INDEX(装备数值!$I$13:$M$116,新怪物属性!$Q100*8+2,DK$2)*$Y100+INDEX(装备数值!$I$13:$M$116,新怪物属性!$S100*8+3,DK$2)*$Z100+INDEX(装备数值!$I$13:$M$116,新怪物属性!$R100*8+4,DK$2)*$AA100+INDEX(装备数值!$I$13:$M$116,新怪物属性!$T100*8+5,DK$2)*$AB100+INDEX(装备数值!$I$13:$M$116,新怪物属性!$U100*8+6,DK$2)*$AC100+INDEX(装备数值!$I$13:$M$116,新怪物属性!$V100*8+7,DK$2)*$AD100+INDEX(装备数值!$I$13:$M$116,新怪物属性!$W100*8+8,DK$2)*$AE100</f>
        <v>2738000</v>
      </c>
      <c r="DL100" s="14">
        <f>INDEX(装备数值!$I$13:$M$116,新怪物属性!$P100*8+1,DL$2)*$X100+INDEX(装备数值!$I$13:$M$116,新怪物属性!$Q100*8+2,DL$2)*$Y100+INDEX(装备数值!$I$13:$M$116,新怪物属性!$S100*8+3,DL$2)*$Z100+INDEX(装备数值!$I$13:$M$116,新怪物属性!$R100*8+4,DL$2)*$AA100+INDEX(装备数值!$I$13:$M$116,新怪物属性!$T100*8+5,DL$2)*$AB100+INDEX(装备数值!$I$13:$M$116,新怪物属性!$U100*8+6,DL$2)*$AC100+INDEX(装备数值!$I$13:$M$116,新怪物属性!$V100*8+7,DL$2)*$AD100+INDEX(装备数值!$I$13:$M$116,新怪物属性!$W100*8+8,DL$2)*$AE100</f>
        <v>51060</v>
      </c>
      <c r="DO100" s="14">
        <f>INDEX(装备数值!$X$13:$AH$116,$P100*8+1,DO$2)*$AF100+INDEX(装备数值!$X$13:$AH$116,$Q100*8+2,DO$2)*$AG100+INDEX(装备数值!$X$13:$AH$116,$S100*8+3,DO$2)*$AH100+INDEX(装备数值!$X$13:$AH$116,$R100*8+4,DO$2)*$AI100+INDEX(装备数值!$X$13:$AH$116,$T100*8+5,DO$2)*$AJ100+INDEX(装备数值!$X$13:$AH$116,$U100*8+6,DO$2)*$AK100+INDEX(装备数值!$X$13:$AH$116,$V100*8+7,DO$2)*$AL100+INDEX(装备数值!$X$13:$AH$116,$W100*8+8,DO$2)*$AM100</f>
        <v>60800</v>
      </c>
      <c r="DP100" s="14">
        <f>INDEX(装备数值!$X$13:$AH$116,$P100*8+1,DP$2)*$AF100+INDEX(装备数值!$X$13:$AH$116,$Q100*8+2,DP$2)*$AG100+INDEX(装备数值!$X$13:$AH$116,$S100*8+3,DP$2)*$AH100+INDEX(装备数值!$X$13:$AH$116,$R100*8+4,DP$2)*$AI100+INDEX(装备数值!$X$13:$AH$116,$T100*8+5,DP$2)*$AJ100+INDEX(装备数值!$X$13:$AH$116,$U100*8+6,DP$2)*$AK100+INDEX(装备数值!$X$13:$AH$116,$V100*8+7,DP$2)*$AL100+INDEX(装备数值!$X$13:$AH$116,$W100*8+8,DP$2)*$AM100</f>
        <v>481125</v>
      </c>
      <c r="DQ100" s="14">
        <f>INDEX(装备数值!$X$13:$AH$116,$P100*8+1,DQ$2)*$AF100+INDEX(装备数值!$X$13:$AH$116,$Q100*8+2,DQ$2)*$AG100+INDEX(装备数值!$X$13:$AH$116,$S100*8+3,DQ$2)*$AH100+INDEX(装备数值!$X$13:$AH$116,$R100*8+4,DQ$2)*$AI100+INDEX(装备数值!$X$13:$AH$116,$T100*8+5,DQ$2)*$AJ100+INDEX(装备数值!$X$13:$AH$116,$U100*8+6,DQ$2)*$AK100+INDEX(装备数值!$X$13:$AH$116,$V100*8+7,DQ$2)*$AL100+INDEX(装备数值!$X$13:$AH$116,$W100*8+8,DQ$2)*$AM100</f>
        <v>33750</v>
      </c>
      <c r="DR100" s="14">
        <f>INDEX(装备数值!$X$13:$AH$116,$P100*8+1,DR$2)*$AF100+INDEX(装备数值!$X$13:$AH$116,$Q100*8+2,DR$2)*$AG100+INDEX(装备数值!$X$13:$AH$116,$S100*8+3,DR$2)*$AH100+INDEX(装备数值!$X$13:$AH$116,$R100*8+4,DR$2)*$AI100+INDEX(装备数值!$X$13:$AH$116,$T100*8+5,DR$2)*$AJ100+INDEX(装备数值!$X$13:$AH$116,$U100*8+6,DR$2)*$AK100+INDEX(装备数值!$X$13:$AH$116,$V100*8+7,DR$2)*$AL100+INDEX(装备数值!$X$13:$AH$116,$W100*8+8,DR$2)*$AM100</f>
        <v>659500</v>
      </c>
      <c r="DS100" s="14">
        <f>INDEX(装备数值!$X$13:$AH$116,$P100*8+1,DS$2)*$AF100+INDEX(装备数值!$X$13:$AH$116,$Q100*8+2,DS$2)*$AG100+INDEX(装备数值!$X$13:$AH$116,$S100*8+3,DS$2)*$AH100+INDEX(装备数值!$X$13:$AH$116,$R100*8+4,DS$2)*$AI100+INDEX(装备数值!$X$13:$AH$116,$T100*8+5,DS$2)*$AJ100+INDEX(装备数值!$X$13:$AH$116,$U100*8+6,DS$2)*$AK100+INDEX(装备数值!$X$13:$AH$116,$V100*8+7,DS$2)*$AL100+INDEX(装备数值!$X$13:$AH$116,$W100*8+8,DS$2)*$AM100</f>
        <v>13500</v>
      </c>
      <c r="DT100" s="14">
        <f>INDEX(装备数值!$X$13:$AH$116,$P100*8+1,DT$2)*$AF100+INDEX(装备数值!$X$13:$AH$116,$Q100*8+2,DT$2)*$AG100+INDEX(装备数值!$X$13:$AH$116,$S100*8+3,DT$2)*$AH100+INDEX(装备数值!$X$13:$AH$116,$R100*8+4,DT$2)*$AI100+INDEX(装备数值!$X$13:$AH$116,$T100*8+5,DT$2)*$AJ100+INDEX(装备数值!$X$13:$AH$116,$U100*8+6,DT$2)*$AK100+INDEX(装备数值!$X$13:$AH$116,$V100*8+7,DT$2)*$AL100+INDEX(装备数值!$X$13:$AH$116,$W100*8+8,DT$2)*$AM100</f>
        <v>51525</v>
      </c>
      <c r="DU100" s="14">
        <f>INDEX(装备数值!$X$13:$AH$116,$P100*8+1,DU$2)*$AF100+INDEX(装备数值!$X$13:$AH$116,$Q100*8+2,DU$2)*$AG100+INDEX(装备数值!$X$13:$AH$116,$S100*8+3,DU$2)*$AH100+INDEX(装备数值!$X$13:$AH$116,$R100*8+4,DU$2)*$AI100+INDEX(装备数值!$X$13:$AH$116,$T100*8+5,DU$2)*$AJ100+INDEX(装备数值!$X$13:$AH$116,$U100*8+6,DU$2)*$AK100+INDEX(装备数值!$X$13:$AH$116,$V100*8+7,DU$2)*$AL100+INDEX(装备数值!$X$13:$AH$116,$W100*8+8,DU$2)*$AM100</f>
        <v>50625</v>
      </c>
      <c r="DV100" s="14">
        <f>INDEX(装备数值!$X$13:$AH$116,$P100*8+1,DV$2)*$AF100+INDEX(装备数值!$X$13:$AH$116,$Q100*8+2,DV$2)*$AG100+INDEX(装备数值!$X$13:$AH$116,$S100*8+3,DV$2)*$AH100+INDEX(装备数值!$X$13:$AH$116,$R100*8+4,DV$2)*$AI100+INDEX(装备数值!$X$13:$AH$116,$T100*8+5,DV$2)*$AJ100+INDEX(装备数值!$X$13:$AH$116,$U100*8+6,DV$2)*$AK100+INDEX(装备数值!$X$13:$AH$116,$V100*8+7,DV$2)*$AL100+INDEX(装备数值!$X$13:$AH$116,$W100*8+8,DV$2)*$AM100</f>
        <v>51525</v>
      </c>
      <c r="DW100" s="14">
        <f>INDEX(装备数值!$X$13:$AH$116,$P100*8+1,DW$2)*$AF100+INDEX(装备数值!$X$13:$AH$116,$Q100*8+2,DW$2)*$AG100+INDEX(装备数值!$X$13:$AH$116,$S100*8+3,DW$2)*$AH100+INDEX(装备数值!$X$13:$AH$116,$R100*8+4,DW$2)*$AI100+INDEX(装备数值!$X$13:$AH$116,$T100*8+5,DW$2)*$AJ100+INDEX(装备数值!$X$13:$AH$116,$U100*8+6,DW$2)*$AK100+INDEX(装备数值!$X$13:$AH$116,$V100*8+7,DW$2)*$AL100+INDEX(装备数值!$X$13:$AH$116,$W100*8+8,DW$2)*$AM100</f>
        <v>50625</v>
      </c>
      <c r="DX100" s="14">
        <f>INDEX(装备数值!$X$13:$AH$116,$P100*8+1,DX$2)*$AF100+INDEX(装备数值!$X$13:$AH$116,$Q100*8+2,DX$2)*$AG100+INDEX(装备数值!$X$13:$AH$116,$S100*8+3,DX$2)*$AH100+INDEX(装备数值!$X$13:$AH$116,$R100*8+4,DX$2)*$AI100+INDEX(装备数值!$X$13:$AH$116,$T100*8+5,DX$2)*$AJ100+INDEX(装备数值!$X$13:$AH$116,$U100*8+6,DX$2)*$AK100+INDEX(装备数值!$X$13:$AH$116,$V100*8+7,DX$2)*$AL100+INDEX(装备数值!$X$13:$AH$116,$W100*8+8,DX$2)*$AM100</f>
        <v>152</v>
      </c>
      <c r="DY100" s="14">
        <f>INDEX(装备数值!$X$13:$AH$116,$P100*8+1,DY$2)*$AF100+INDEX(装备数值!$X$13:$AH$116,$Q100*8+2,DY$2)*$AG100+INDEX(装备数值!$X$13:$AH$116,$S100*8+3,DY$2)*$AH100+INDEX(装备数值!$X$13:$AH$116,$R100*8+4,DY$2)*$AI100+INDEX(装备数值!$X$13:$AH$116,$T100*8+5,DY$2)*$AJ100+INDEX(装备数值!$X$13:$AH$116,$U100*8+6,DY$2)*$AK100+INDEX(装备数值!$X$13:$AH$116,$V100*8+7,DY$2)*$AL100+INDEX(装备数值!$X$13:$AH$116,$W100*8+8,DY$2)*$AM100</f>
        <v>152</v>
      </c>
      <c r="EA100" s="14">
        <f>INDEX(装备数值!$AN$17:$AN$117,MATCH(MIN($X100:$AE100),装备数值!$AO$17:$AO$117,1))</f>
        <v>74</v>
      </c>
      <c r="EB100" s="14">
        <f>IF(COUNTIF($P100:$W100,"&gt;"&amp;0)=8,INDEX(装备数值!AR$17:AR$117,$EA100+1),0)</f>
        <v>41440</v>
      </c>
      <c r="EC100" s="14">
        <f>IF(COUNTIF($P100:$W100,"&gt;"&amp;0)=8,INDEX(装备数值!AS$17:AS$117,$EA100+1),0)</f>
        <v>310800</v>
      </c>
      <c r="ED100" s="14">
        <f>IF(COUNTIF($P100:$W100,"&gt;"&amp;0)=8,INDEX(装备数值!AT$17:AT$117,$EA100+1),0)</f>
        <v>20720</v>
      </c>
      <c r="EE100" s="14">
        <f>IF(COUNTIF($P100:$W100,"&gt;"&amp;0)=8,INDEX(装备数值!AU$17:AU$117,$EA100+1),0)</f>
        <v>414400</v>
      </c>
      <c r="EF100" s="14">
        <f>IF(COUNTIF($P100:$W100,"&gt;"&amp;0)=8,INDEX(装备数值!AV$17:AV$117,$EA100+1),0)</f>
        <v>7992</v>
      </c>
      <c r="EH100" s="14">
        <f>INDEX(装备数值!$AY$17:$AY$77,MATCH(新怪物属性!AF100,装备数值!$AZ$17:$AZ$77,1))</f>
        <v>39</v>
      </c>
      <c r="EI100" s="26">
        <f>INDEX(装备数值!BA$17:BA$77,新怪物属性!EH100+1)</f>
        <v>0.76500000000000001</v>
      </c>
      <c r="EJ100" s="26">
        <f>INDEX(装备数值!BA$17:BA$77,新怪物属性!EH100+1)</f>
        <v>0.76500000000000001</v>
      </c>
      <c r="EL100" s="14">
        <f t="shared" si="144"/>
        <v>33</v>
      </c>
      <c r="EM100" s="14">
        <f>VLOOKUP(EL100,军阶与晶片数值!$W$6:$X$27,2)</f>
        <v>7</v>
      </c>
      <c r="EN100" s="14">
        <f>INDEX(军阶与晶片数值!Y$6:Y$27,$EM100+1)</f>
        <v>600</v>
      </c>
      <c r="EO100" s="14">
        <f>INDEX(军阶与晶片数值!Z$6:Z$27,$EM100+1)</f>
        <v>600</v>
      </c>
      <c r="EP100" s="14">
        <f>INDEX(军阶与晶片数值!AA$6:AA$27,$EM100+1)</f>
        <v>600</v>
      </c>
      <c r="EQ100" s="14">
        <f>INDEX(军阶与晶片数值!AB$6:AB$27,$EM100+1)</f>
        <v>600</v>
      </c>
      <c r="ER100" s="29">
        <f>INDEX(军阶与晶片数值!AC$6:AC$27,$EM100+1)</f>
        <v>40</v>
      </c>
      <c r="ES100" s="29">
        <f>INDEX(军阶与晶片数值!AD$6:AD$27,$EM100+1)</f>
        <v>20</v>
      </c>
      <c r="EU100" s="26">
        <f>INDEX(军阶与晶片数值!I$6:I$16,AN100+1)</f>
        <v>0.2</v>
      </c>
      <c r="EV100" s="26">
        <f>INDEX(军阶与晶片数值!M$6:M$16,AO100+1)</f>
        <v>0.2</v>
      </c>
      <c r="EW100" s="26">
        <f>INDEX(军阶与晶片数值!J$6:J$16,AP100+1)</f>
        <v>0.2</v>
      </c>
      <c r="EX100" s="26">
        <f>INDEX(军阶与晶片数值!K$6:K$16,AQ100+1)</f>
        <v>0.4</v>
      </c>
      <c r="EY100" s="26">
        <f>INDEX(军阶与晶片数值!L$6:L$16,AR100+1)</f>
        <v>0.4</v>
      </c>
      <c r="EZ100" s="28">
        <f>INDEX(军阶与晶片数值!N$6:N$16,AS100+1)</f>
        <v>0</v>
      </c>
      <c r="FA100" s="28">
        <f>INDEX(军阶与晶片数值!O$6:O$16,AT100+1)</f>
        <v>0</v>
      </c>
      <c r="FB100" s="28">
        <f>INDEX(军阶与晶片数值!P$6:P$16,AU100+1)</f>
        <v>0</v>
      </c>
      <c r="FC100" s="28">
        <f>INDEX(军阶与晶片数值!Q$6:Q$16,AV100+1)</f>
        <v>0</v>
      </c>
      <c r="FD100" s="26">
        <f>INDEX(军阶与晶片数值!R$6:R$16,AW100+1)</f>
        <v>0.3</v>
      </c>
      <c r="FE100" s="26">
        <f>INDEX(军阶与晶片数值!S$6:S$16,AX100+1)</f>
        <v>0.3</v>
      </c>
      <c r="FF100" s="26">
        <f>INDEX(军阶与晶片数值!T$6:T$16,AY100+1)</f>
        <v>0</v>
      </c>
      <c r="FG100" s="26">
        <f>INDEX(军阶与晶片数值!U$6:U$16,AZ100+1)</f>
        <v>0</v>
      </c>
      <c r="FI100" s="26">
        <f>INDEX(军阶与晶片数值!$C$6:$C$36,新怪物属性!$BA100+1)</f>
        <v>1.1499999999999999</v>
      </c>
      <c r="FJ100" s="26">
        <f>INDEX(军阶与晶片数值!$C$6:$C$36,新怪物属性!$BA100+1)</f>
        <v>1.1499999999999999</v>
      </c>
      <c r="FK100" s="26">
        <f>INDEX(军阶与晶片数值!$C$6:$C$36,新怪物属性!$BA100+1)</f>
        <v>1.1499999999999999</v>
      </c>
      <c r="FL100" s="26">
        <f>INDEX(军阶与晶片数值!$C$6:$C$36,新怪物属性!$BA100+1)</f>
        <v>1.1499999999999999</v>
      </c>
      <c r="FM100" s="26">
        <f>INDEX(军阶与晶片数值!$C$6:$C$36,新怪物属性!$BA100+1)</f>
        <v>1.1499999999999999</v>
      </c>
      <c r="FO100" s="14">
        <f>INDEX(战舰突破!$H$6:$H$18,新怪物属性!$J100+1)+INDEX(战舰突破!$H$23:$H$35,新怪物属性!$K100+1)+INDEX(战舰突破!$H$40:$H$52,新怪物属性!$L100+1)</f>
        <v>200</v>
      </c>
      <c r="FP100" s="14">
        <f>INDEX(战舰突破!$I$6:$I$18,新怪物属性!$J100+1)+INDEX(战舰突破!$I$23:$I$35,新怪物属性!$K100+1)+INDEX(战舰突破!$I$40:$I$52,新怪物属性!$L100+1)</f>
        <v>200</v>
      </c>
      <c r="FQ100" s="14">
        <f>INDEX(战舰突破!$J$6:$J$18,新怪物属性!$J100+1)+INDEX(战舰突破!$J$23:$J$35,新怪物属性!$K100+1)+INDEX(战舰突破!$J$40:$J$52,新怪物属性!$L100+1)</f>
        <v>0</v>
      </c>
      <c r="FR100" s="14">
        <f>INDEX(战舰突破!$K$6:$K$18,新怪物属性!$J100+1)+INDEX(战舰突破!$K$23:$K$35,新怪物属性!$K100+1)+INDEX(战舰突破!$K$40:$K$52,新怪物属性!$L100+1)</f>
        <v>0</v>
      </c>
      <c r="FS100" s="14">
        <f>INDEX(战舰突破!$L$6:$L$18,新怪物属性!$J100+1)+INDEX(战舰突破!$L$23:$L$35,新怪物属性!$K100+1)+INDEX(战舰突破!$L$40:$L$52,新怪物属性!$L100+1)</f>
        <v>200</v>
      </c>
      <c r="FT100" s="18">
        <f>INDEX(战舰突破!$N$6:$N$18,新怪物属性!$J100+1)+INDEX(战舰突破!$N$23:$N$35,新怪物属性!$K100+1)+INDEX(战舰突破!$N$40:$N$52,新怪物属性!$L100+1)</f>
        <v>0.75</v>
      </c>
      <c r="FU100" s="18">
        <f>INDEX(战舰突破!$O$6:$O$18,新怪物属性!$J100+1)+INDEX(战舰突破!$O$23:$O$35,新怪物属性!$K100+1)+INDEX(战舰突破!$O$40:$O$52,新怪物属性!$L100+1)</f>
        <v>1.4</v>
      </c>
      <c r="FV100" s="18">
        <f>INDEX(战舰突破!$P$6:$P$18,新怪物属性!$J100+1)+INDEX(战舰突破!$P$23:$P$35,新怪物属性!$K100+1)+INDEX(战舰突破!$P$40:$P$52,新怪物属性!$L100+1)</f>
        <v>0.5</v>
      </c>
      <c r="FW100" s="18">
        <f>INDEX(战舰突破!$Q$6:$Q$18,新怪物属性!$J100+1)+INDEX(战舰突破!$Q$23:$Q$35,新怪物属性!$K100+1)+INDEX(战舰突破!$Q$40:$Q$52,新怪物属性!$L100+1)</f>
        <v>0.3</v>
      </c>
      <c r="FX100" s="18">
        <f>INDEX(战舰突破!$R$6:$R$18,新怪物属性!$J100+1)+INDEX(战舰突破!$R$23:$R$35,新怪物属性!$K100+1)+INDEX(战舰突破!$R$40:$R$52,新怪物属性!$L100+1)</f>
        <v>0.25</v>
      </c>
      <c r="FY100" s="18">
        <f>INDEX(战舰突破!$M$6:$M$18,新怪物属性!$J100+1)+INDEX(战舰突破!$M$23:$M$35,新怪物属性!$K100+1)+INDEX(战舰突破!$M$40:$M$52,新怪物属性!$L100+1)</f>
        <v>0.2</v>
      </c>
      <c r="FZ100" s="22">
        <f>INDEX(战舰突破!$W$6:$W$18,新怪物属性!$J100+1)+INDEX(战舰突破!$W$23:$W$35,新怪物属性!$K100+1)+INDEX(战舰突破!$W$40:$W$52,新怪物属性!$L100+1)</f>
        <v>0.5</v>
      </c>
      <c r="GC100" s="14">
        <f>INDEX(战舰突破!$S$6:$S$18,新怪物属性!$J100+1)</f>
        <v>0</v>
      </c>
      <c r="GD100" s="14">
        <f>INDEX(战舰突破!$T$6:$T$18,新怪物属性!$J100+1)</f>
        <v>1.1000000000000001</v>
      </c>
      <c r="GE100" s="14">
        <f>INDEX(战舰突破!$U$6:$U$18,新怪物属性!$J100+1)</f>
        <v>0.1</v>
      </c>
      <c r="GF100" s="14">
        <f>INDEX(战舰突破!$V$6:$V$18,新怪物属性!$J100+1)</f>
        <v>2</v>
      </c>
      <c r="GG100" s="14">
        <f>INDEX(战舰突破!$X$6:$X$18,新怪物属性!$J100+1)</f>
        <v>12</v>
      </c>
      <c r="GI100" s="14">
        <f>INDEX(战舰突破!$S$23:$S$35,新怪物属性!$J100+1)</f>
        <v>1</v>
      </c>
      <c r="GJ100" s="14">
        <f>INDEX(战舰突破!$T$23:$T$35,新怪物属性!$J100+1)</f>
        <v>0.55000000000000004</v>
      </c>
      <c r="GK100" s="14">
        <f>INDEX(战舰突破!$U$23:$U$35,新怪物属性!$J100+1)</f>
        <v>0.1</v>
      </c>
      <c r="GL100" s="14">
        <f>INDEX(战舰突破!$V$23:$V$35,新怪物属性!$J100+1)</f>
        <v>2</v>
      </c>
      <c r="GM100" s="14">
        <f>INDEX(战舰突破!$X$23:$X$35,新怪物属性!$J100+1)</f>
        <v>180</v>
      </c>
      <c r="GO100" s="14">
        <f>INDEX(战舰突破!$S$40:$S$52,新怪物属性!$J100+1)</f>
        <v>1</v>
      </c>
      <c r="GP100" s="14">
        <f>INDEX(战舰突破!$T$40:$T$52,新怪物属性!$J100+1)</f>
        <v>0.25</v>
      </c>
      <c r="GQ100" s="14">
        <f>INDEX(战舰突破!$U$40:$U$52,新怪物属性!$J100+1)</f>
        <v>0.2</v>
      </c>
      <c r="GR100" s="14">
        <f>INDEX(战舰突破!$V$40:$V$52,新怪物属性!$J100+1)</f>
        <v>2</v>
      </c>
      <c r="GS100" s="14">
        <f>INDEX(战舰突破!$X$40:$X$52,新怪物属性!$J100+1)</f>
        <v>300</v>
      </c>
      <c r="GV100" s="14">
        <v>3</v>
      </c>
      <c r="GW100" s="14">
        <v>45</v>
      </c>
      <c r="GX100" s="14">
        <v>1</v>
      </c>
      <c r="GY100" s="14">
        <v>43</v>
      </c>
      <c r="GZ100" s="14">
        <v>3</v>
      </c>
      <c r="HA100" s="14">
        <v>40</v>
      </c>
      <c r="HB100" s="14">
        <v>1</v>
      </c>
      <c r="HC100" s="14">
        <v>38</v>
      </c>
      <c r="HD100" s="14">
        <v>1</v>
      </c>
      <c r="HE100" s="14">
        <v>22</v>
      </c>
      <c r="HF100" s="14">
        <v>1</v>
      </c>
      <c r="HG100" s="14">
        <v>26</v>
      </c>
      <c r="HH100" s="14">
        <v>0</v>
      </c>
      <c r="HI100" s="14">
        <v>31</v>
      </c>
      <c r="HJ100" s="14">
        <v>1</v>
      </c>
      <c r="HK100" s="14">
        <v>21</v>
      </c>
      <c r="HL100" s="14">
        <v>0</v>
      </c>
      <c r="HM100" s="14">
        <v>0</v>
      </c>
      <c r="HN100" s="14">
        <v>0</v>
      </c>
      <c r="HO100" s="14">
        <v>0</v>
      </c>
      <c r="HP100" s="14">
        <v>0</v>
      </c>
      <c r="HQ100" s="14">
        <v>0</v>
      </c>
      <c r="HR100" s="14">
        <v>0</v>
      </c>
      <c r="HS100" s="14">
        <v>0</v>
      </c>
      <c r="HT100" s="14">
        <v>0</v>
      </c>
      <c r="HU100" s="14">
        <v>0</v>
      </c>
      <c r="HX100" s="14">
        <v>7</v>
      </c>
      <c r="HY100" s="14">
        <v>6</v>
      </c>
      <c r="IB100" s="14">
        <f>IF($GV100=0,0,INDEX(战宠!P$15:P$27,新怪物属性!$GV$3)*(INDEX(战宠!$U$7:$Y$10,1,新怪物属性!$GV100)))*(新怪物属性!$GW100+4)
+IF($GX100=0,0,INDEX(战宠!P$15:P$27,新怪物属性!$GX$3)*(INDEX(战宠!$U$7:$Y$10,1,新怪物属性!$GX100)))*(新怪物属性!$GY100+4)
+IF($GZ100=0,0,INDEX(战宠!P$15:P$27,新怪物属性!$GZ$3)*(INDEX(战宠!$U$7:$Y$10,1,新怪物属性!$GZ100)))*(新怪物属性!$HA100+4)
+IF($HB100=0,0,INDEX(战宠!P$15:P$27,新怪物属性!$HB$3)*(INDEX(战宠!$U$7:$Y$10,1,新怪物属性!$HB100)))*(新怪物属性!$HC100+4)
+IF($HD100=0,0,INDEX(战宠!P$15:P$27,新怪物属性!$HD$3)*(INDEX(战宠!$U$7:$Y$10,1,新怪物属性!$HD100)))*(新怪物属性!$HE100+4)
+IF($HF100=0,0,INDEX(战宠!P$15:P$27,新怪物属性!$HF$3)*(INDEX(战宠!$U$7:$Y$10,1,新怪物属性!$HF100)))*(新怪物属性!$HG100+4)
+IF($HH100=0,0,INDEX(战宠!P$15:P$27,新怪物属性!$HH$3)*(INDEX(战宠!$U$7:$Y$10,1,新怪物属性!$HH100)))*(新怪物属性!$HI100+4)
+IF($HJ100=0,0,INDEX(战宠!P$15:P$27,新怪物属性!$HJ$3)*(INDEX(战宠!$U$7:$Y$10,1,新怪物属性!$HJ100)))*(新怪物属性!$HK100+4)
+IF($HL100=0,0,INDEX(战宠!P$15:P$27,新怪物属性!$HL$3)*(INDEX(战宠!$U$7:$Y$10,1,新怪物属性!$HL100)))*(新怪物属性!$HM100+4)
+IF($HN100=0,0,INDEX(战宠!P$15:P$27,新怪物属性!$HN$3)*(INDEX(战宠!$U$7:$Y$10,1,新怪物属性!$HN100)))*(新怪物属性!$HO100+4)
+IF($HP100=0,0,INDEX(战宠!P$15:P$27,新怪物属性!$HP$3)*(INDEX(战宠!$U$7:$Y$10,1,新怪物属性!$HP100)))*(新怪物属性!$HQ100+4)
+IF($HR100=0,0,INDEX(战宠!P$15:P$27,新怪物属性!$HR$3)*(INDEX(战宠!$U$7:$Y$10,1,新怪物属性!$HR100)))*(新怪物属性!$HS100+4)
+IF($HT100=0,0,INDEX(战宠!P$15:P$27,新怪物属性!$HT$3)*(INDEX(战宠!$U$7:$Y$10,1,新怪物属性!$HT100)))*(新怪物属性!$HU100+4)</f>
        <v>321800</v>
      </c>
      <c r="IC100" s="14">
        <f>IF($GV100=0,0,INDEX(战宠!Q$15:Q$27,新怪物属性!$GV$3)*(INDEX(战宠!$U$7:$Y$10,1,新怪物属性!$GV100)))*(新怪物属性!$GW100+4)
+IF($GX100=0,0,INDEX(战宠!Q$15:Q$27,新怪物属性!$GX$3)*(INDEX(战宠!$U$7:$Y$10,1,新怪物属性!$GX100)))*(新怪物属性!$GY100+4)
+IF($GZ100=0,0,INDEX(战宠!Q$15:Q$27,新怪物属性!$GZ$3)*(INDEX(战宠!$U$7:$Y$10,1,新怪物属性!$GZ100)))*(新怪物属性!$HA100+4)
+IF($HB100=0,0,INDEX(战宠!Q$15:Q$27,新怪物属性!$HB$3)*(INDEX(战宠!$U$7:$Y$10,1,新怪物属性!$HB100)))*(新怪物属性!$HC100+4)
+IF($HD100=0,0,INDEX(战宠!Q$15:Q$27,新怪物属性!$HD$3)*(INDEX(战宠!$U$7:$Y$10,1,新怪物属性!$HD100)))*(新怪物属性!$HE100+4)
+IF($HF100=0,0,INDEX(战宠!Q$15:Q$27,新怪物属性!$HF$3)*(INDEX(战宠!$U$7:$Y$10,1,新怪物属性!$HF100)))*(新怪物属性!$HG100+4)
+IF($HH100=0,0,INDEX(战宠!Q$15:Q$27,新怪物属性!$HH$3)*(INDEX(战宠!$U$7:$Y$10,1,新怪物属性!$HH100)))*(新怪物属性!$HI100+4)
+IF($HJ100=0,0,INDEX(战宠!Q$15:Q$27,新怪物属性!$HJ$3)*(INDEX(战宠!$U$7:$Y$10,1,新怪物属性!$HJ100)))*(新怪物属性!$HK100+4)
+IF($HL100=0,0,INDEX(战宠!Q$15:Q$27,新怪物属性!$HL$3)*(INDEX(战宠!$U$7:$Y$10,1,新怪物属性!$HL100)))*(新怪物属性!$HM100+4)
+IF($HN100=0,0,INDEX(战宠!Q$15:Q$27,新怪物属性!$HN$3)*(INDEX(战宠!$U$7:$Y$10,1,新怪物属性!$HN100)))*(新怪物属性!$HO100+4)
+IF($HP100=0,0,INDEX(战宠!Q$15:Q$27,新怪物属性!$HP$3)*(INDEX(战宠!$U$7:$Y$10,1,新怪物属性!$HP100)))*(新怪物属性!$HQ100+4)
+IF($HR100=0,0,INDEX(战宠!Q$15:Q$27,新怪物属性!$HR$3)*(INDEX(战宠!$U$7:$Y$10,1,新怪物属性!$HR100)))*(新怪物属性!$HS100+4)
+IF($HT100=0,0,INDEX(战宠!Q$15:Q$27,新怪物属性!$HT$3)*(INDEX(战宠!$U$7:$Y$10,1,新怪物属性!$HT100)))*(新怪物属性!$HU100+4)</f>
        <v>2124000</v>
      </c>
      <c r="ID100" s="14">
        <f>IF($GV100=0,0,INDEX(战宠!R$15:R$27,新怪物属性!$GV$3)*(INDEX(战宠!$U$7:$Y$10,1,新怪物属性!$GV100)))*(新怪物属性!$GW100+4)
+IF($GX100=0,0,INDEX(战宠!R$15:R$27,新怪物属性!$GX$3)*(INDEX(战宠!$U$7:$Y$10,1,新怪物属性!$GX100)))*(新怪物属性!$GY100+4)
+IF($GZ100=0,0,INDEX(战宠!R$15:R$27,新怪物属性!$GZ$3)*(INDEX(战宠!$U$7:$Y$10,1,新怪物属性!$GZ100)))*(新怪物属性!$HA100+4)
+IF($HB100=0,0,INDEX(战宠!R$15:R$27,新怪物属性!$HB$3)*(INDEX(战宠!$U$7:$Y$10,1,新怪物属性!$HB100)))*(新怪物属性!$HC100+4)
+IF($HD100=0,0,INDEX(战宠!R$15:R$27,新怪物属性!$HD$3)*(INDEX(战宠!$U$7:$Y$10,1,新怪物属性!$HD100)))*(新怪物属性!$HE100+4)
+IF($HF100=0,0,INDEX(战宠!R$15:R$27,新怪物属性!$HF$3)*(INDEX(战宠!$U$7:$Y$10,1,新怪物属性!$HF100)))*(新怪物属性!$HG100+4)
+IF($HH100=0,0,INDEX(战宠!R$15:R$27,新怪物属性!$HH$3)*(INDEX(战宠!$U$7:$Y$10,1,新怪物属性!$HH100)))*(新怪物属性!$HI100+4)
+IF($HJ100=0,0,INDEX(战宠!R$15:R$27,新怪物属性!$HJ$3)*(INDEX(战宠!$U$7:$Y$10,1,新怪物属性!$HJ100)))*(新怪物属性!$HK100+4)
+IF($HL100=0,0,INDEX(战宠!R$15:R$27,新怪物属性!$HL$3)*(INDEX(战宠!$U$7:$Y$10,1,新怪物属性!$HL100)))*(新怪物属性!$HM100+4)
+IF($HN100=0,0,INDEX(战宠!R$15:R$27,新怪物属性!$HN$3)*(INDEX(战宠!$U$7:$Y$10,1,新怪物属性!$HN100)))*(新怪物属性!$HO100+4)
+IF($HP100=0,0,INDEX(战宠!R$15:R$27,新怪物属性!$HP$3)*(INDEX(战宠!$U$7:$Y$10,1,新怪物属性!$HP100)))*(新怪物属性!$HQ100+4)
+IF($HR100=0,0,INDEX(战宠!R$15:R$27,新怪物属性!$HR$3)*(INDEX(战宠!$U$7:$Y$10,1,新怪物属性!$HR100)))*(新怪物属性!$HS100+4)
+IF($HT100=0,0,INDEX(战宠!R$15:R$27,新怪物属性!$HT$3)*(INDEX(战宠!$U$7:$Y$10,1,新怪物属性!$HT100)))*(新怪物属性!$HU100+4)</f>
        <v>180200</v>
      </c>
      <c r="IE100" s="14">
        <f>IF($GV100=0,0,INDEX(战宠!S$15:S$27,新怪物属性!$GV$3)*(INDEX(战宠!$U$7:$Y$10,1,新怪物属性!$GV100)))*(新怪物属性!$GW100+4)
+IF($GX100=0,0,INDEX(战宠!S$15:S$27,新怪物属性!$GX$3)*(INDEX(战宠!$U$7:$Y$10,1,新怪物属性!$GX100)))*(新怪物属性!$GY100+4)
+IF($GZ100=0,0,INDEX(战宠!S$15:S$27,新怪物属性!$GZ$3)*(INDEX(战宠!$U$7:$Y$10,1,新怪物属性!$GZ100)))*(新怪物属性!$HA100+4)
+IF($HB100=0,0,INDEX(战宠!S$15:S$27,新怪物属性!$HB$3)*(INDEX(战宠!$U$7:$Y$10,1,新怪物属性!$HB100)))*(新怪物属性!$HC100+4)
+IF($HD100=0,0,INDEX(战宠!S$15:S$27,新怪物属性!$HD$3)*(INDEX(战宠!$U$7:$Y$10,1,新怪物属性!$HD100)))*(新怪物属性!$HE100+4)
+IF($HF100=0,0,INDEX(战宠!S$15:S$27,新怪物属性!$HF$3)*(INDEX(战宠!$U$7:$Y$10,1,新怪物属性!$HF100)))*(新怪物属性!$HG100+4)
+IF($HH100=0,0,INDEX(战宠!S$15:S$27,新怪物属性!$HH$3)*(INDEX(战宠!$U$7:$Y$10,1,新怪物属性!$HH100)))*(新怪物属性!$HI100+4)
+IF($HJ100=0,0,INDEX(战宠!S$15:S$27,新怪物属性!$HJ$3)*(INDEX(战宠!$U$7:$Y$10,1,新怪物属性!$HJ100)))*(新怪物属性!$HK100+4)
+IF($HL100=0,0,INDEX(战宠!S$15:S$27,新怪物属性!$HL$3)*(INDEX(战宠!$U$7:$Y$10,1,新怪物属性!$HL100)))*(新怪物属性!$HM100+4)
+IF($HN100=0,0,INDEX(战宠!S$15:S$27,新怪物属性!$HN$3)*(INDEX(战宠!$U$7:$Y$10,1,新怪物属性!$HN100)))*(新怪物属性!$HO100+4)
+IF($HP100=0,0,INDEX(战宠!S$15:S$27,新怪物属性!$HP$3)*(INDEX(战宠!$U$7:$Y$10,1,新怪物属性!$HP100)))*(新怪物属性!$HQ100+4)
+IF($HR100=0,0,INDEX(战宠!S$15:S$27,新怪物属性!$HR$3)*(INDEX(战宠!$U$7:$Y$10,1,新怪物属性!$HR100)))*(新怪物属性!$HS100+4)
+IF($HT100=0,0,INDEX(战宠!S$15:S$27,新怪物属性!$HT$3)*(INDEX(战宠!$U$7:$Y$10,1,新怪物属性!$HT100)))*(新怪物属性!$HU100+4)</f>
        <v>4530000</v>
      </c>
      <c r="IF100" s="14">
        <f>IF($GV100=0,0,INDEX(战宠!T$15:T$27,新怪物属性!$GV$3)*(INDEX(战宠!$U$7:$Y$10,1,新怪物属性!$GV100)))*(新怪物属性!$GW100+4)
+IF($GX100=0,0,INDEX(战宠!T$15:T$27,新怪物属性!$GX$3)*(INDEX(战宠!$U$7:$Y$10,1,新怪物属性!$GX100)))*(新怪物属性!$GY100+4)
+IF($GZ100=0,0,INDEX(战宠!T$15:T$27,新怪物属性!$GZ$3)*(INDEX(战宠!$U$7:$Y$10,1,新怪物属性!$GZ100)))*(新怪物属性!$HA100+4)
+IF($HB100=0,0,INDEX(战宠!T$15:T$27,新怪物属性!$HB$3)*(INDEX(战宠!$U$7:$Y$10,1,新怪物属性!$HB100)))*(新怪物属性!$HC100+4)
+IF($HD100=0,0,INDEX(战宠!T$15:T$27,新怪物属性!$HD$3)*(INDEX(战宠!$U$7:$Y$10,1,新怪物属性!$HD100)))*(新怪物属性!$HE100+4)
+IF($HF100=0,0,INDEX(战宠!T$15:T$27,新怪物属性!$HF$3)*(INDEX(战宠!$U$7:$Y$10,1,新怪物属性!$HF100)))*(新怪物属性!$HG100+4)
+IF($HH100=0,0,INDEX(战宠!T$15:T$27,新怪物属性!$HH$3)*(INDEX(战宠!$U$7:$Y$10,1,新怪物属性!$HH100)))*(新怪物属性!$HI100+4)
+IF($HJ100=0,0,INDEX(战宠!T$15:T$27,新怪物属性!$HJ$3)*(INDEX(战宠!$U$7:$Y$10,1,新怪物属性!$HJ100)))*(新怪物属性!$HK100+4)
+IF($HL100=0,0,INDEX(战宠!T$15:T$27,新怪物属性!$HL$3)*(INDEX(战宠!$U$7:$Y$10,1,新怪物属性!$HL100)))*(新怪物属性!$HM100+4)
+IF($HN100=0,0,INDEX(战宠!T$15:T$27,新怪物属性!$HN$3)*(INDEX(战宠!$U$7:$Y$10,1,新怪物属性!$HN100)))*(新怪物属性!$HO100+4)
+IF($HP100=0,0,INDEX(战宠!T$15:T$27,新怪物属性!$HP$3)*(INDEX(战宠!$U$7:$Y$10,1,新怪物属性!$HP100)))*(新怪物属性!$HQ100+4)
+IF($HR100=0,0,INDEX(战宠!T$15:T$27,新怪物属性!$HR$3)*(INDEX(战宠!$U$7:$Y$10,1,新怪物属性!$HR100)))*(新怪物属性!$HS100+4)
+IF($HT100=0,0,INDEX(战宠!T$15:T$27,新怪物属性!$HT$3)*(INDEX(战宠!$U$7:$Y$10,1,新怪物属性!$HT100)))*(新怪物属性!$HU100+4)</f>
        <v>88030</v>
      </c>
      <c r="II100" s="14">
        <f>IF(HX100=0,0,INDEX(战宠!$D$15:$D$27,新怪物属性!HX100))</f>
        <v>0.3</v>
      </c>
      <c r="IJ100" s="14">
        <f>IF(HY100=0,0,INDEX(战宠!$D$15:$D$27,新怪物属性!HY100))</f>
        <v>0.2</v>
      </c>
      <c r="IM100" s="14">
        <f t="shared" si="189"/>
        <v>6688584</v>
      </c>
      <c r="IN100" s="14">
        <f t="shared" si="190"/>
        <v>6691239</v>
      </c>
      <c r="IO100" s="14">
        <f t="shared" si="191"/>
        <v>6694083</v>
      </c>
      <c r="IP100" s="14">
        <f t="shared" si="192"/>
        <v>6688584</v>
      </c>
      <c r="IQ100" s="14">
        <f t="shared" si="193"/>
        <v>6688584</v>
      </c>
      <c r="IR100" s="14">
        <f t="shared" si="145"/>
        <v>59935748</v>
      </c>
      <c r="IS100" s="14">
        <f t="shared" si="146"/>
        <v>2185613</v>
      </c>
      <c r="IT100" s="14">
        <f t="shared" si="147"/>
        <v>46978761</v>
      </c>
      <c r="IU100" s="14">
        <f t="shared" si="148"/>
        <v>1152607</v>
      </c>
      <c r="IV100" s="28">
        <f t="shared" si="149"/>
        <v>53375</v>
      </c>
      <c r="IW100" s="28">
        <f t="shared" si="150"/>
        <v>52475</v>
      </c>
      <c r="IX100" s="28">
        <f t="shared" si="151"/>
        <v>53375</v>
      </c>
      <c r="IY100" s="28">
        <f t="shared" si="152"/>
        <v>52475</v>
      </c>
      <c r="IZ100" s="28">
        <f t="shared" si="153"/>
        <v>2.6386750000000001</v>
      </c>
      <c r="JA100" s="28">
        <f t="shared" si="154"/>
        <v>2.6386750000000001</v>
      </c>
      <c r="JB100" s="28">
        <f t="shared" si="155"/>
        <v>192</v>
      </c>
      <c r="JC100" s="28">
        <f t="shared" si="156"/>
        <v>172</v>
      </c>
      <c r="JD100" s="14">
        <f t="shared" si="157"/>
        <v>1</v>
      </c>
      <c r="JE100" s="14">
        <f t="shared" si="158"/>
        <v>2</v>
      </c>
      <c r="JF100" s="14">
        <f t="shared" si="159"/>
        <v>2</v>
      </c>
      <c r="JG100" s="18">
        <f t="shared" si="160"/>
        <v>2.3000000000000003</v>
      </c>
      <c r="JH100" s="18">
        <f t="shared" si="161"/>
        <v>1.75</v>
      </c>
      <c r="JI100" s="18">
        <f t="shared" si="162"/>
        <v>1.45</v>
      </c>
      <c r="JJ100" s="29">
        <f t="shared" si="194"/>
        <v>53525</v>
      </c>
      <c r="JK100" s="29">
        <f t="shared" si="194"/>
        <v>53825</v>
      </c>
      <c r="JL100" s="29">
        <f t="shared" si="194"/>
        <v>53825</v>
      </c>
      <c r="JM100" s="26">
        <f t="shared" si="163"/>
        <v>0.1</v>
      </c>
      <c r="JN100" s="26">
        <f t="shared" si="164"/>
        <v>0.1</v>
      </c>
      <c r="JO100" s="26">
        <f t="shared" si="165"/>
        <v>0.2</v>
      </c>
      <c r="JP100" s="14">
        <f t="shared" si="166"/>
        <v>4</v>
      </c>
      <c r="JQ100" s="14">
        <f t="shared" si="167"/>
        <v>4</v>
      </c>
      <c r="JR100" s="14">
        <f t="shared" si="168"/>
        <v>4</v>
      </c>
      <c r="JS100" s="14">
        <f t="shared" si="169"/>
        <v>12</v>
      </c>
      <c r="JT100" s="14">
        <f t="shared" si="170"/>
        <v>180</v>
      </c>
      <c r="JU100" s="14">
        <f t="shared" si="171"/>
        <v>300</v>
      </c>
      <c r="JV100">
        <v>96</v>
      </c>
      <c r="JW100" s="14">
        <f t="shared" si="195"/>
        <v>415674914</v>
      </c>
      <c r="JY100" s="14">
        <f t="shared" si="226"/>
        <v>4371226</v>
      </c>
      <c r="JZ100" s="14">
        <f t="shared" si="196"/>
        <v>3841717</v>
      </c>
      <c r="KA100" s="29">
        <f t="shared" si="197"/>
        <v>50376</v>
      </c>
      <c r="KB100" s="29">
        <f t="shared" si="198"/>
        <v>36197</v>
      </c>
      <c r="KC100" s="29">
        <f t="shared" si="199"/>
        <v>39768</v>
      </c>
      <c r="KD100" s="29">
        <f t="shared" si="200"/>
        <v>46912</v>
      </c>
      <c r="KE100" s="14">
        <f t="shared" si="228"/>
        <v>2.6386750000000001</v>
      </c>
      <c r="KF100" s="14">
        <f t="shared" si="229"/>
        <v>2.6386750000000001</v>
      </c>
      <c r="KG100" s="14">
        <f t="shared" si="201"/>
        <v>3344261.1382633438</v>
      </c>
      <c r="KH100" s="26">
        <f t="shared" si="172"/>
        <v>0.41444992124273528</v>
      </c>
      <c r="KI100" s="26">
        <f t="shared" si="173"/>
        <v>0.65124835986433294</v>
      </c>
      <c r="KJ100" s="29">
        <f t="shared" si="202"/>
        <v>942265</v>
      </c>
      <c r="KK100" s="29">
        <f t="shared" si="203"/>
        <v>3444156</v>
      </c>
      <c r="KL100" s="29">
        <f t="shared" si="204"/>
        <v>3808061</v>
      </c>
      <c r="KM100" s="23">
        <f t="shared" si="205"/>
        <v>2261436</v>
      </c>
      <c r="KN100" s="23">
        <f t="shared" si="206"/>
        <v>1147105</v>
      </c>
      <c r="KO100" s="26">
        <f t="shared" si="174"/>
        <v>0.50330492225257406</v>
      </c>
      <c r="KP100" s="26">
        <f t="shared" si="175"/>
        <v>0.50822980142887153</v>
      </c>
      <c r="KQ100" s="26">
        <f t="shared" si="176"/>
        <v>0.60822980142887162</v>
      </c>
      <c r="KR100" s="26">
        <f t="shared" si="207"/>
        <v>0.10330492225257404</v>
      </c>
      <c r="KS100" s="26">
        <v>0.1</v>
      </c>
      <c r="KT100" s="29">
        <f t="shared" si="177"/>
        <v>2.2000000000000002</v>
      </c>
      <c r="KU100" s="29">
        <f t="shared" si="178"/>
        <v>4.4295492750577852</v>
      </c>
      <c r="KV100" s="29">
        <f t="shared" si="179"/>
        <v>5.0295492750577857</v>
      </c>
      <c r="KW100" s="29">
        <f t="shared" si="180"/>
        <v>10364915</v>
      </c>
      <c r="KX100" s="29">
        <f t="shared" si="181"/>
        <v>10170705.808657281</v>
      </c>
      <c r="KY100" s="29">
        <f t="shared" si="182"/>
        <v>9576415.2209629137</v>
      </c>
      <c r="KZ100" s="29">
        <f t="shared" si="183"/>
        <v>46253869</v>
      </c>
      <c r="LA100" s="14">
        <f t="shared" si="184"/>
        <v>30112036.030000001</v>
      </c>
      <c r="LE100" s="14">
        <v>1</v>
      </c>
      <c r="LF100" s="14">
        <v>1</v>
      </c>
      <c r="LG100" s="14">
        <v>480</v>
      </c>
      <c r="LH100" s="14">
        <v>80</v>
      </c>
      <c r="LI100" s="14">
        <v>60</v>
      </c>
      <c r="LJ100" s="14">
        <v>60</v>
      </c>
      <c r="LK100" s="14">
        <v>60</v>
      </c>
      <c r="LL100" s="23">
        <f t="shared" si="208"/>
        <v>4207866323</v>
      </c>
      <c r="LM100" s="23">
        <f t="shared" si="209"/>
        <v>2</v>
      </c>
      <c r="LN100" s="23">
        <f t="shared" si="210"/>
        <v>4207.87</v>
      </c>
      <c r="LO100" s="14">
        <v>1</v>
      </c>
      <c r="LP100" s="14">
        <v>1</v>
      </c>
      <c r="LQ100" s="14">
        <v>240</v>
      </c>
      <c r="LR100" s="14">
        <v>35</v>
      </c>
      <c r="LS100" s="14">
        <v>22</v>
      </c>
      <c r="LT100" s="14">
        <v>30</v>
      </c>
      <c r="LU100" s="14">
        <v>30</v>
      </c>
      <c r="LV100" s="23">
        <f t="shared" si="211"/>
        <v>2193763974</v>
      </c>
      <c r="LW100" s="23">
        <f t="shared" si="212"/>
        <v>2</v>
      </c>
      <c r="LX100" s="23">
        <f t="shared" si="213"/>
        <v>2193.7600000000002</v>
      </c>
      <c r="MB100">
        <f t="shared" si="185"/>
        <v>1.8182994526592711</v>
      </c>
      <c r="MC100">
        <f t="shared" si="186"/>
        <v>4.7979013082457023</v>
      </c>
      <c r="ME100" s="14">
        <v>10</v>
      </c>
      <c r="MF100" s="14">
        <v>2</v>
      </c>
      <c r="MG100" s="14">
        <v>1.5</v>
      </c>
      <c r="MH100" s="23">
        <f t="shared" si="187"/>
        <v>139212556</v>
      </c>
      <c r="MI100" s="23">
        <f t="shared" si="214"/>
        <v>1</v>
      </c>
      <c r="MJ100" s="23">
        <f t="shared" si="215"/>
        <v>139212.56</v>
      </c>
      <c r="MK100" s="14">
        <v>30</v>
      </c>
      <c r="ML100" s="14">
        <v>6</v>
      </c>
      <c r="MM100" s="14">
        <v>4</v>
      </c>
      <c r="MN100" s="23">
        <f t="shared" si="188"/>
        <v>398484838</v>
      </c>
      <c r="MO100" s="23">
        <f t="shared" si="216"/>
        <v>1</v>
      </c>
      <c r="MP100" s="23">
        <f t="shared" si="217"/>
        <v>398484.84</v>
      </c>
      <c r="MR100" s="23">
        <f t="shared" si="218"/>
        <v>531313117</v>
      </c>
      <c r="MS100" s="23">
        <f t="shared" si="219"/>
        <v>1</v>
      </c>
      <c r="MT100" s="23">
        <f t="shared" si="220"/>
        <v>531313.12</v>
      </c>
      <c r="MU100" s="23">
        <f t="shared" si="221"/>
        <v>208818834</v>
      </c>
      <c r="MV100" s="23">
        <f t="shared" si="222"/>
        <v>1</v>
      </c>
      <c r="MW100" s="23">
        <f t="shared" si="223"/>
        <v>208818.83</v>
      </c>
    </row>
    <row r="101" spans="3:361" ht="16.5" x14ac:dyDescent="0.2">
      <c r="C101" s="14">
        <v>29</v>
      </c>
      <c r="D101" s="14">
        <v>760</v>
      </c>
      <c r="E101" s="14"/>
      <c r="F101" s="14"/>
      <c r="G101" s="14">
        <v>760</v>
      </c>
      <c r="H101" s="14">
        <v>760</v>
      </c>
      <c r="I101" s="14">
        <v>760</v>
      </c>
      <c r="J101" s="14">
        <v>12</v>
      </c>
      <c r="K101" s="14">
        <v>11</v>
      </c>
      <c r="L101" s="14">
        <v>11</v>
      </c>
      <c r="M101" s="14">
        <v>8</v>
      </c>
      <c r="N101" s="14">
        <v>8</v>
      </c>
      <c r="O101" s="14">
        <v>8</v>
      </c>
      <c r="P101" s="14">
        <v>11</v>
      </c>
      <c r="Q101" s="14">
        <v>11</v>
      </c>
      <c r="R101" s="14">
        <v>11</v>
      </c>
      <c r="S101" s="14">
        <v>11</v>
      </c>
      <c r="T101" s="14">
        <v>11</v>
      </c>
      <c r="U101" s="14">
        <v>11</v>
      </c>
      <c r="V101" s="14">
        <v>11</v>
      </c>
      <c r="W101" s="14">
        <v>11</v>
      </c>
      <c r="X101" s="14">
        <v>760</v>
      </c>
      <c r="Y101" s="14">
        <v>760</v>
      </c>
      <c r="Z101" s="14">
        <v>760</v>
      </c>
      <c r="AA101" s="14">
        <v>760</v>
      </c>
      <c r="AB101" s="14">
        <v>760</v>
      </c>
      <c r="AC101" s="14">
        <v>760</v>
      </c>
      <c r="AD101" s="14">
        <v>760</v>
      </c>
      <c r="AE101" s="14">
        <v>760</v>
      </c>
      <c r="AF101" s="14">
        <v>80</v>
      </c>
      <c r="AG101" s="14">
        <v>76</v>
      </c>
      <c r="AH101" s="14">
        <v>76</v>
      </c>
      <c r="AI101" s="14">
        <v>76</v>
      </c>
      <c r="AJ101" s="14">
        <v>76</v>
      </c>
      <c r="AK101" s="14">
        <v>76</v>
      </c>
      <c r="AL101" s="14">
        <v>77</v>
      </c>
      <c r="AM101" s="14">
        <v>77</v>
      </c>
      <c r="AN101" s="14">
        <v>5</v>
      </c>
      <c r="AO101" s="14">
        <v>5</v>
      </c>
      <c r="AP101" s="14">
        <v>5</v>
      </c>
      <c r="AQ101" s="14">
        <v>5</v>
      </c>
      <c r="AR101" s="14">
        <v>5</v>
      </c>
      <c r="AS101" s="14">
        <v>0</v>
      </c>
      <c r="AT101" s="14">
        <v>0</v>
      </c>
      <c r="AU101" s="14">
        <v>0</v>
      </c>
      <c r="AV101" s="14">
        <v>0</v>
      </c>
      <c r="AW101" s="14">
        <v>4</v>
      </c>
      <c r="AX101" s="14">
        <v>4</v>
      </c>
      <c r="AY101" s="14">
        <v>0</v>
      </c>
      <c r="AZ101" s="14">
        <v>0</v>
      </c>
      <c r="BA101" s="14">
        <v>23</v>
      </c>
      <c r="BF101" s="14">
        <f>ROUND((INDEX(新战舰养成!S$6:S$18,新怪物属性!$J101+1)+INDEX(新战舰养成!D$6:D$18,新怪物属性!$J101+1)*(新怪物属性!$G101-1))*INDEX(战舰突破!$D$6:$D$18,新怪物属性!$M101+1),0)</f>
        <v>713093</v>
      </c>
      <c r="BG101" s="14">
        <f>ROUND((INDEX(新战舰养成!T$6:T$18,新怪物属性!$J101+1)+INDEX(新战舰养成!E$6:E$18,新怪物属性!$J101+1)*(新怪物属性!$G101-1))*INDEX(战舰突破!$D$6:$D$18,新怪物属性!$M101+1),0)</f>
        <v>5704616</v>
      </c>
      <c r="BH101" s="14">
        <f>ROUND((INDEX(新战舰养成!U$6:U$18,新怪物属性!$J101+1)+INDEX(新战舰养成!F$6:F$18,新怪物属性!$J101+1)*(新怪物属性!$G101-1))*INDEX(战舰突破!$D$6:$D$18,新怪物属性!$M101+1),0)</f>
        <v>356712</v>
      </c>
      <c r="BI101" s="14">
        <f>ROUND((INDEX(新战舰养成!V$6:V$18,新怪物属性!$J101+1)+INDEX(新战舰养成!G$6:G$18,新怪物属性!$J101+1)*(新怪物属性!$G101-1))*INDEX(战舰突破!$D$6:$D$18,新怪物属性!$M101+1),0)</f>
        <v>630</v>
      </c>
      <c r="BJ101" s="14">
        <f>ROUND((INDEX(新战舰养成!W$6:W$18,新怪物属性!$J101+1)+INDEX(新战舰养成!H$6:H$18,新怪物属性!$J101+1)*(新怪物属性!$G101-1))*INDEX(战舰突破!$D$6:$D$18,新怪物属性!$M101+1),0)</f>
        <v>8</v>
      </c>
      <c r="BL101" s="14">
        <f>IF($H101&gt;0,ROUND((INDEX(新战舰养成!X$6:X$18,新怪物属性!$K101+1)+INDEX(新战舰养成!I$6:I$18,新怪物属性!$K101+1)*(新怪物属性!$H101-1))*INDEX(战舰突破!$D$6:$D$18,新怪物属性!$N101+1),0),0)</f>
        <v>535013</v>
      </c>
      <c r="BM101" s="14">
        <f>IF($H101&gt;0,ROUND((INDEX(新战舰养成!Y$6:Y$18,新怪物属性!$K101+1)+INDEX(新战舰养成!J$6:J$18,新怪物属性!$K101+1)*(新怪物属性!$H101-1))*INDEX(战舰突破!$D$6:$D$18,新怪物属性!$N101+1),0),0)</f>
        <v>0</v>
      </c>
      <c r="BN101" s="14">
        <f>IF($H101&gt;0,ROUND((INDEX(新战舰养成!Z$6:Z$18,新怪物属性!$K101+1)+INDEX(新战舰养成!K$6:K$18,新怪物属性!$K101+1)*(新怪物属性!$H101-1))*INDEX(战舰突破!$D$6:$D$18,新怪物属性!$N101+1),0),0)</f>
        <v>0</v>
      </c>
      <c r="BO101" s="14">
        <f>IF($H101&gt;0,ROUND((INDEX(新战舰养成!AA$6:AA$18,新怪物属性!$K101+1)+INDEX(新战舰养成!L$6:L$18,新怪物属性!$K101+1)*(新怪物属性!$H101-1))*INDEX(战舰突破!$D$6:$D$18,新怪物属性!$N101+1),0),0)</f>
        <v>5344248</v>
      </c>
      <c r="BP101" s="14">
        <f>IF($H101&gt;0,ROUND((INDEX(新战舰养成!AB$6:AB$18,新怪物属性!$K101+1)+INDEX(新战舰养成!M$6:M$18,新怪物属性!$K101+1)*(新怪物属性!$H101-1))*INDEX(战舰突破!$D$6:$D$18,新怪物属性!$N101+1),0),0)</f>
        <v>106730</v>
      </c>
      <c r="BR101" s="14">
        <f>IF($I101&gt;0,ROUND((INDEX(新战舰养成!AC$6:AC$18,新怪物属性!$L101+1)+INDEX(新战舰养成!I$6:I$18,新怪物属性!$L101+1)*(新怪物属性!$I101-1))*INDEX(战舰突破!$D$6:$D$18,新怪物属性!$O101+1),0),0)</f>
        <v>535643</v>
      </c>
      <c r="BS101" s="14">
        <f>IF($I101&gt;0,ROUND((INDEX(新战舰养成!AD$6:AD$18,新怪物属性!$L101+1)+INDEX(新战舰养成!J$6:J$18,新怪物属性!$L101+1)*(新怪物属性!$I101-1))*INDEX(战舰突破!$D$6:$D$18,新怪物属性!$O101+1),0),0)</f>
        <v>0</v>
      </c>
      <c r="BT101" s="14">
        <f>IF($I101&gt;0,ROUND((INDEX(新战舰养成!AE$6:AE$18,新怪物属性!$L101+1)+INDEX(新战舰养成!K$6:K$18,新怪物属性!$L101+1)*(新怪物属性!$I101-1))*INDEX(战舰突破!$D$6:$D$18,新怪物属性!$O101+1),0),0)</f>
        <v>0</v>
      </c>
      <c r="BU101" s="14">
        <f>IF($I101&gt;0,ROUND((INDEX(新战舰养成!AF$6:AF$18,新怪物属性!$L101+1)+INDEX(新战舰养成!L$6:L$18,新怪物属性!$L101+1)*(新怪物属性!$I101-1))*INDEX(战舰突破!$D$6:$D$18,新怪物属性!$O101+1),0),0)</f>
        <v>3469284</v>
      </c>
      <c r="BV101" s="14">
        <f>IF($I101&gt;0,ROUND((INDEX(新战舰养成!AG$6:AG$18,新怪物属性!$L101+1)+INDEX(新战舰养成!M$6:M$18,新怪物属性!$L101+1)*(新怪物属性!$I101-1))*INDEX(战舰突破!$D$6:$D$18,新怪物属性!$O101+1),0),0)</f>
        <v>144696</v>
      </c>
      <c r="BY101" s="14">
        <f>(INDEX(装备数值!$C$13:$G$116,新怪物属性!$P103*8+1,BY$2)+INDEX(装备数值!$C$13:$G$116,新怪物属性!$Q103*8+2,BY$2)+INDEX(装备数值!$C$13:$G$116,新怪物属性!$S103*8+3,BY$2)+INDEX(装备数值!$C$13:$G$116,新怪物属性!$R103*8+4,BY$2)+INDEX(装备数值!$C$13:$G$116,新怪物属性!$T103*8+5,BY$2)+INDEX(装备数值!$C$13:$G$116,新怪物属性!$U103*8+6,BY$2)+INDEX(装备数值!$C$13:$G$116,新怪物属性!$V103*8+7,BY$2)+INDEX(装备数值!$C$13:$G$116,新怪物属性!$W103*8+8,BY$2))</f>
        <v>110700</v>
      </c>
      <c r="BZ101" s="14">
        <f>(INDEX(装备数值!$C$13:$G$116,新怪物属性!$P103*8+1,BZ$2)+INDEX(装备数值!$C$13:$G$116,新怪物属性!$Q103*8+2,BZ$2)+INDEX(装备数值!$C$13:$G$116,新怪物属性!$S103*8+3,BZ$2)+INDEX(装备数值!$C$13:$G$116,新怪物属性!$R103*8+4,BZ$2)+INDEX(装备数值!$C$13:$G$116,新怪物属性!$T103*8+5,BZ$2)+INDEX(装备数值!$C$13:$G$116,新怪物属性!$U103*8+6,BZ$2)+INDEX(装备数值!$C$13:$G$116,新怪物属性!$V103*8+7,BZ$2)+INDEX(装备数值!$C$13:$G$116,新怪物属性!$W103*8+8,BZ$2))</f>
        <v>832500</v>
      </c>
      <c r="CA101" s="14">
        <f>(INDEX(装备数值!$C$13:$G$116,新怪物属性!$P103*8+1,CA$2)+INDEX(装备数值!$C$13:$G$116,新怪物属性!$Q103*8+2,CA$2)+INDEX(装备数值!$C$13:$G$116,新怪物属性!$S103*8+3,CA$2)+INDEX(装备数值!$C$13:$G$116,新怪物属性!$R103*8+4,CA$2)+INDEX(装备数值!$C$13:$G$116,新怪物属性!$T103*8+5,CA$2)+INDEX(装备数值!$C$13:$G$116,新怪物属性!$U103*8+6,CA$2)+INDEX(装备数值!$C$13:$G$116,新怪物属性!$V103*8+7,CA$2)+INDEX(装备数值!$C$13:$G$116,新怪物属性!$W103*8+8,CA$2))</f>
        <v>55200</v>
      </c>
      <c r="CB101" s="14">
        <f>(INDEX(装备数值!$C$13:$G$116,新怪物属性!$P103*8+1,CB$2)+INDEX(装备数值!$C$13:$G$116,新怪物属性!$Q103*8+2,CB$2)+INDEX(装备数值!$C$13:$G$116,新怪物属性!$S103*8+3,CB$2)+INDEX(装备数值!$C$13:$G$116,新怪物属性!$R103*8+4,CB$2)+INDEX(装备数值!$C$13:$G$116,新怪物属性!$T103*8+5,CB$2)+INDEX(装备数值!$C$13:$G$116,新怪物属性!$U103*8+6,CB$2)+INDEX(装备数值!$C$13:$G$116,新怪物属性!$V103*8+7,CB$2)+INDEX(装备数值!$C$13:$G$116,新怪物属性!$W103*8+8,CB$2))</f>
        <v>1110000</v>
      </c>
      <c r="CC101" s="14">
        <f>(INDEX(装备数值!$C$13:$G$116,新怪物属性!$P103*8+1,CC$2)+INDEX(装备数值!$C$13:$G$116,新怪物属性!$Q103*8+2,CC$2)+INDEX(装备数值!$C$13:$G$116,新怪物属性!$S103*8+3,CC$2)+INDEX(装备数值!$C$13:$G$116,新怪物属性!$R103*8+4,CC$2)+INDEX(装备数值!$C$13:$G$116,新怪物属性!$T103*8+5,CC$2)+INDEX(装备数值!$C$13:$G$116,新怪物属性!$U103*8+6,CC$2)+INDEX(装备数值!$C$13:$G$116,新怪物属性!$V103*8+7,CC$2)+INDEX(装备数值!$C$13:$G$116,新怪物属性!$W103*8+8,CC$2))</f>
        <v>21900</v>
      </c>
      <c r="CF101" s="14">
        <f t="shared" si="143"/>
        <v>4</v>
      </c>
      <c r="CG101" s="14">
        <f t="shared" si="230"/>
        <v>4</v>
      </c>
      <c r="CH101" s="14">
        <f t="shared" si="230"/>
        <v>4</v>
      </c>
      <c r="CI101" s="14">
        <f t="shared" si="230"/>
        <v>4</v>
      </c>
      <c r="CJ101" s="14">
        <f t="shared" si="230"/>
        <v>4</v>
      </c>
      <c r="CK101" s="14">
        <f t="shared" si="230"/>
        <v>4</v>
      </c>
      <c r="CL101" s="14">
        <f t="shared" si="230"/>
        <v>4</v>
      </c>
      <c r="CM101" s="14">
        <f t="shared" si="230"/>
        <v>4</v>
      </c>
      <c r="CN101" s="14">
        <f t="shared" si="230"/>
        <v>4</v>
      </c>
      <c r="CO101" s="14">
        <f t="shared" si="230"/>
        <v>4</v>
      </c>
      <c r="CP101" s="14">
        <f t="shared" si="230"/>
        <v>4</v>
      </c>
      <c r="CQ101" s="14">
        <f t="shared" si="230"/>
        <v>0</v>
      </c>
      <c r="CR101" s="14">
        <f t="shared" si="230"/>
        <v>0</v>
      </c>
      <c r="CS101" s="14">
        <f>SUMIFS(装备数值!BL$50:BL$101,装备数值!$BG$50:$BG$101,"="&amp;新怪物属性!$CF$2,装备数值!$BH$50:$BH$101,"&lt;="&amp;新怪物属性!$CF101)+SUMIFS(装备数值!BL$50:BL$101,装备数值!$BG$50:$BG$101,"="&amp;新怪物属性!$CG$2,装备数值!$BH$50:$BH$101,"&lt;="&amp;新怪物属性!$CG101)+SUMIFS(装备数值!BL$50:BL$101,装备数值!$BG$50:$BG$101,"="&amp;新怪物属性!$CH$2,装备数值!$BH$50:$BH$101,"&lt;="&amp;新怪物属性!$CH101)+SUMIFS(装备数值!BL$50:BL$101,装备数值!$BG$50:$BG$101,"="&amp;新怪物属性!$CI$2,装备数值!$BH$50:$BH$101,"&lt;="&amp;新怪物属性!$CI101)+SUMIFS(装备数值!BL$50:BL$101,装备数值!$BG$50:$BG$101,"="&amp;新怪物属性!$CJ$2,装备数值!$BH$50:$BH$101,"&lt;="&amp;新怪物属性!$CJ101)+SUMIFS(装备数值!BL$50:BL$101,装备数值!$BG$50:$BG$101,"="&amp;新怪物属性!$CK$2,装备数值!$BH$50:$BH$101,"&lt;="&amp;新怪物属性!$CK101)+SUMIFS(装备数值!BL$50:BL$101,装备数值!$BG$50:$BG$101,"="&amp;新怪物属性!$CL$2,装备数值!$BH$50:$BH$101,"&lt;="&amp;新怪物属性!$CL101)+SUMIFS(装备数值!BL$50:BL$101,装备数值!$BG$50:$BG$101,"="&amp;新怪物属性!$CM$2,装备数值!$BH$50:$BH$101,"&lt;="&amp;新怪物属性!$CM101)+SUMIFS(装备数值!BL$50:BL$101,装备数值!$BG$50:$BG$101,"="&amp;新怪物属性!$CN$2,装备数值!$BH$50:$BH$101,"&lt;="&amp;新怪物属性!$CN101)+SUMIFS(装备数值!BL$50:BL$101,装备数值!$BG$50:$BG$101,"="&amp;新怪物属性!$CO$2,装备数值!$BH$50:$BH$101,"&lt;="&amp;新怪物属性!$CO101)+SUMIFS(装备数值!BL$50:BL$101,装备数值!$BG$50:$BG$101,"="&amp;新怪物属性!$CP$2,装备数值!$BH$50:$BH$101,"&lt;="&amp;新怪物属性!$CP101)+SUMIFS(装备数值!BL$50:BL$101,装备数值!$BG$50:$BG$101,"="&amp;新怪物属性!$CQ$2,装备数值!$BH$50:$BH$101,"&lt;="&amp;新怪物属性!$CQ101)+SUMIFS(装备数值!BL$50:BL$101,装备数值!$BG$50:$BG$101,"="&amp;新怪物属性!$CR$2,装备数值!$BH$50:$BH$101,"&lt;="&amp;新怪物属性!$CR101)</f>
        <v>160949</v>
      </c>
      <c r="CT101" s="14">
        <f>SUMIFS(装备数值!BM$50:BM$101,装备数值!$BG$50:$BG$101,"="&amp;新怪物属性!$CF$2,装备数值!$BH$50:$BH$101,"&lt;="&amp;新怪物属性!$CF101)+SUMIFS(装备数值!BM$50:BM$101,装备数值!$BG$50:$BG$101,"="&amp;新怪物属性!$CG$2,装备数值!$BH$50:$BH$101,"&lt;="&amp;新怪物属性!$CG101)+SUMIFS(装备数值!BM$50:BM$101,装备数值!$BG$50:$BG$101,"="&amp;新怪物属性!$CH$2,装备数值!$BH$50:$BH$101,"&lt;="&amp;新怪物属性!$CH101)+SUMIFS(装备数值!BM$50:BM$101,装备数值!$BG$50:$BG$101,"="&amp;新怪物属性!$CI$2,装备数值!$BH$50:$BH$101,"&lt;="&amp;新怪物属性!$CI101)+SUMIFS(装备数值!BM$50:BM$101,装备数值!$BG$50:$BG$101,"="&amp;新怪物属性!$CJ$2,装备数值!$BH$50:$BH$101,"&lt;="&amp;新怪物属性!$CJ101)+SUMIFS(装备数值!BM$50:BM$101,装备数值!$BG$50:$BG$101,"="&amp;新怪物属性!$CK$2,装备数值!$BH$50:$BH$101,"&lt;="&amp;新怪物属性!$CK101)+SUMIFS(装备数值!BM$50:BM$101,装备数值!$BG$50:$BG$101,"="&amp;新怪物属性!$CL$2,装备数值!$BH$50:$BH$101,"&lt;="&amp;新怪物属性!$CL101)+SUMIFS(装备数值!BM$50:BM$101,装备数值!$BG$50:$BG$101,"="&amp;新怪物属性!$CM$2,装备数值!$BH$50:$BH$101,"&lt;="&amp;新怪物属性!$CM101)+SUMIFS(装备数值!BM$50:BM$101,装备数值!$BG$50:$BG$101,"="&amp;新怪物属性!$CN$2,装备数值!$BH$50:$BH$101,"&lt;="&amp;新怪物属性!$CN101)+SUMIFS(装备数值!BM$50:BM$101,装备数值!$BG$50:$BG$101,"="&amp;新怪物属性!$CO$2,装备数值!$BH$50:$BH$101,"&lt;="&amp;新怪物属性!$CO101)+SUMIFS(装备数值!BM$50:BM$101,装备数值!$BG$50:$BG$101,"="&amp;新怪物属性!$CP$2,装备数值!$BH$50:$BH$101,"&lt;="&amp;新怪物属性!$CP101)+SUMIFS(装备数值!BM$50:BM$101,装备数值!$BG$50:$BG$101,"="&amp;新怪物属性!$CQ$2,装备数值!$BH$50:$BH$101,"&lt;="&amp;新怪物属性!$CQ101)+SUMIFS(装备数值!BM$50:BM$101,装备数值!$BG$50:$BG$101,"="&amp;新怪物属性!$CR$2,装备数值!$BH$50:$BH$101,"&lt;="&amp;新怪物属性!$CR101)</f>
        <v>1759949</v>
      </c>
      <c r="CU101" s="14">
        <f>SUMIFS(装备数值!BN$50:BN$101,装备数值!$BG$50:$BG$101,"="&amp;新怪物属性!$CF$2,装备数值!$BH$50:$BH$101,"&lt;="&amp;新怪物属性!$CF101)+SUMIFS(装备数值!BN$50:BN$101,装备数值!$BG$50:$BG$101,"="&amp;新怪物属性!$CG$2,装备数值!$BH$50:$BH$101,"&lt;="&amp;新怪物属性!$CG101)+SUMIFS(装备数值!BN$50:BN$101,装备数值!$BG$50:$BG$101,"="&amp;新怪物属性!$CH$2,装备数值!$BH$50:$BH$101,"&lt;="&amp;新怪物属性!$CH101)+SUMIFS(装备数值!BN$50:BN$101,装备数值!$BG$50:$BG$101,"="&amp;新怪物属性!$CI$2,装备数值!$BH$50:$BH$101,"&lt;="&amp;新怪物属性!$CI101)+SUMIFS(装备数值!BN$50:BN$101,装备数值!$BG$50:$BG$101,"="&amp;新怪物属性!$CJ$2,装备数值!$BH$50:$BH$101,"&lt;="&amp;新怪物属性!$CJ101)+SUMIFS(装备数值!BN$50:BN$101,装备数值!$BG$50:$BG$101,"="&amp;新怪物属性!$CK$2,装备数值!$BH$50:$BH$101,"&lt;="&amp;新怪物属性!$CK101)+SUMIFS(装备数值!BN$50:BN$101,装备数值!$BG$50:$BG$101,"="&amp;新怪物属性!$CL$2,装备数值!$BH$50:$BH$101,"&lt;="&amp;新怪物属性!$CL101)+SUMIFS(装备数值!BN$50:BN$101,装备数值!$BG$50:$BG$101,"="&amp;新怪物属性!$CM$2,装备数值!$BH$50:$BH$101,"&lt;="&amp;新怪物属性!$CM101)+SUMIFS(装备数值!BN$50:BN$101,装备数值!$BG$50:$BG$101,"="&amp;新怪物属性!$CN$2,装备数值!$BH$50:$BH$101,"&lt;="&amp;新怪物属性!$CN101)+SUMIFS(装备数值!BN$50:BN$101,装备数值!$BG$50:$BG$101,"="&amp;新怪物属性!$CO$2,装备数值!$BH$50:$BH$101,"&lt;="&amp;新怪物属性!$CO101)+SUMIFS(装备数值!BN$50:BN$101,装备数值!$BG$50:$BG$101,"="&amp;新怪物属性!$CP$2,装备数值!$BH$50:$BH$101,"&lt;="&amp;新怪物属性!$CP101)+SUMIFS(装备数值!BN$50:BN$101,装备数值!$BG$50:$BG$101,"="&amp;新怪物属性!$CQ$2,装备数值!$BH$50:$BH$101,"&lt;="&amp;新怪物属性!$CQ101)+SUMIFS(装备数值!BN$50:BN$101,装备数值!$BG$50:$BG$101,"="&amp;新怪物属性!$CR$2,装备数值!$BH$50:$BH$101,"&lt;="&amp;新怪物属性!$CR101)</f>
        <v>60850</v>
      </c>
      <c r="CV101" s="14">
        <f>SUMIFS(装备数值!BO$50:BO$101,装备数值!$BG$50:$BG$101,"="&amp;新怪物属性!$CF$2,装备数值!$BH$50:$BH$101,"&lt;="&amp;新怪物属性!$CF101)+SUMIFS(装备数值!BO$50:BO$101,装备数值!$BG$50:$BG$101,"="&amp;新怪物属性!$CG$2,装备数值!$BH$50:$BH$101,"&lt;="&amp;新怪物属性!$CG101)+SUMIFS(装备数值!BO$50:BO$101,装备数值!$BG$50:$BG$101,"="&amp;新怪物属性!$CH$2,装备数值!$BH$50:$BH$101,"&lt;="&amp;新怪物属性!$CH101)+SUMIFS(装备数值!BO$50:BO$101,装备数值!$BG$50:$BG$101,"="&amp;新怪物属性!$CI$2,装备数值!$BH$50:$BH$101,"&lt;="&amp;新怪物属性!$CI101)+SUMIFS(装备数值!BO$50:BO$101,装备数值!$BG$50:$BG$101,"="&amp;新怪物属性!$CJ$2,装备数值!$BH$50:$BH$101,"&lt;="&amp;新怪物属性!$CJ101)+SUMIFS(装备数值!BO$50:BO$101,装备数值!$BG$50:$BG$101,"="&amp;新怪物属性!$CK$2,装备数值!$BH$50:$BH$101,"&lt;="&amp;新怪物属性!$CK101)+SUMIFS(装备数值!BO$50:BO$101,装备数值!$BG$50:$BG$101,"="&amp;新怪物属性!$CL$2,装备数值!$BH$50:$BH$101,"&lt;="&amp;新怪物属性!$CL101)+SUMIFS(装备数值!BO$50:BO$101,装备数值!$BG$50:$BG$101,"="&amp;新怪物属性!$CM$2,装备数值!$BH$50:$BH$101,"&lt;="&amp;新怪物属性!$CM101)+SUMIFS(装备数值!BO$50:BO$101,装备数值!$BG$50:$BG$101,"="&amp;新怪物属性!$CN$2,装备数值!$BH$50:$BH$101,"&lt;="&amp;新怪物属性!$CN101)+SUMIFS(装备数值!BO$50:BO$101,装备数值!$BG$50:$BG$101,"="&amp;新怪物属性!$CO$2,装备数值!$BH$50:$BH$101,"&lt;="&amp;新怪物属性!$CO101)+SUMIFS(装备数值!BO$50:BO$101,装备数值!$BG$50:$BG$101,"="&amp;新怪物属性!$CP$2,装备数值!$BH$50:$BH$101,"&lt;="&amp;新怪物属性!$CP101)+SUMIFS(装备数值!BO$50:BO$101,装备数值!$BG$50:$BG$101,"="&amp;新怪物属性!$CQ$2,装备数值!$BH$50:$BH$101,"&lt;="&amp;新怪物属性!$CQ101)+SUMIFS(装备数值!BO$50:BO$101,装备数值!$BG$50:$BG$101,"="&amp;新怪物属性!$CR$2,装备数值!$BH$50:$BH$101,"&lt;="&amp;新怪物属性!$CR101)</f>
        <v>1955500</v>
      </c>
      <c r="CW101" s="14">
        <f>SUMIFS(装备数值!BP$50:BP$101,装备数值!$BG$50:$BG$101,"="&amp;新怪物属性!$CF$2,装备数值!$BH$50:$BH$101,"&lt;="&amp;新怪物属性!$CF101)+SUMIFS(装备数值!BP$50:BP$101,装备数值!$BG$50:$BG$101,"="&amp;新怪物属性!$CG$2,装备数值!$BH$50:$BH$101,"&lt;="&amp;新怪物属性!$CG101)+SUMIFS(装备数值!BP$50:BP$101,装备数值!$BG$50:$BG$101,"="&amp;新怪物属性!$CH$2,装备数值!$BH$50:$BH$101,"&lt;="&amp;新怪物属性!$CH101)+SUMIFS(装备数值!BP$50:BP$101,装备数值!$BG$50:$BG$101,"="&amp;新怪物属性!$CI$2,装备数值!$BH$50:$BH$101,"&lt;="&amp;新怪物属性!$CI101)+SUMIFS(装备数值!BP$50:BP$101,装备数值!$BG$50:$BG$101,"="&amp;新怪物属性!$CJ$2,装备数值!$BH$50:$BH$101,"&lt;="&amp;新怪物属性!$CJ101)+SUMIFS(装备数值!BP$50:BP$101,装备数值!$BG$50:$BG$101,"="&amp;新怪物属性!$CK$2,装备数值!$BH$50:$BH$101,"&lt;="&amp;新怪物属性!$CK101)+SUMIFS(装备数值!BP$50:BP$101,装备数值!$BG$50:$BG$101,"="&amp;新怪物属性!$CL$2,装备数值!$BH$50:$BH$101,"&lt;="&amp;新怪物属性!$CL101)+SUMIFS(装备数值!BP$50:BP$101,装备数值!$BG$50:$BG$101,"="&amp;新怪物属性!$CM$2,装备数值!$BH$50:$BH$101,"&lt;="&amp;新怪物属性!$CM101)+SUMIFS(装备数值!BP$50:BP$101,装备数值!$BG$50:$BG$101,"="&amp;新怪物属性!$CN$2,装备数值!$BH$50:$BH$101,"&lt;="&amp;新怪物属性!$CN101)+SUMIFS(装备数值!BP$50:BP$101,装备数值!$BG$50:$BG$101,"="&amp;新怪物属性!$CO$2,装备数值!$BH$50:$BH$101,"&lt;="&amp;新怪物属性!$CO101)+SUMIFS(装备数值!BP$50:BP$101,装备数值!$BG$50:$BG$101,"="&amp;新怪物属性!$CP$2,装备数值!$BH$50:$BH$101,"&lt;="&amp;新怪物属性!$CP101)+SUMIFS(装备数值!BP$50:BP$101,装备数值!$BG$50:$BG$101,"="&amp;新怪物属性!$CQ$2,装备数值!$BH$50:$BH$101,"&lt;="&amp;新怪物属性!$CQ101)+SUMIFS(装备数值!BP$50:BP$101,装备数值!$BG$50:$BG$101,"="&amp;新怪物属性!$CR$2,装备数值!$BH$50:$BH$101,"&lt;="&amp;新怪物属性!$CR101)</f>
        <v>38720</v>
      </c>
      <c r="CX101" s="14">
        <f>SUMIFS(装备数值!BQ$50:BQ$101,装备数值!$BG$50:$BG$101,"="&amp;新怪物属性!$CF$2,装备数值!$BH$50:$BH$101,"&lt;="&amp;新怪物属性!$CF101)+SUMIFS(装备数值!BQ$50:BQ$101,装备数值!$BG$50:$BG$101,"="&amp;新怪物属性!$CG$2,装备数值!$BH$50:$BH$101,"&lt;="&amp;新怪物属性!$CG101)+SUMIFS(装备数值!BQ$50:BQ$101,装备数值!$BG$50:$BG$101,"="&amp;新怪物属性!$CH$2,装备数值!$BH$50:$BH$101,"&lt;="&amp;新怪物属性!$CH101)+SUMIFS(装备数值!BQ$50:BQ$101,装备数值!$BG$50:$BG$101,"="&amp;新怪物属性!$CI$2,装备数值!$BH$50:$BH$101,"&lt;="&amp;新怪物属性!$CI101)+SUMIFS(装备数值!BQ$50:BQ$101,装备数值!$BG$50:$BG$101,"="&amp;新怪物属性!$CJ$2,装备数值!$BH$50:$BH$101,"&lt;="&amp;新怪物属性!$CJ101)+SUMIFS(装备数值!BQ$50:BQ$101,装备数值!$BG$50:$BG$101,"="&amp;新怪物属性!$CK$2,装备数值!$BH$50:$BH$101,"&lt;="&amp;新怪物属性!$CK101)+SUMIFS(装备数值!BQ$50:BQ$101,装备数值!$BG$50:$BG$101,"="&amp;新怪物属性!$CL$2,装备数值!$BH$50:$BH$101,"&lt;="&amp;新怪物属性!$CL101)+SUMIFS(装备数值!BQ$50:BQ$101,装备数值!$BG$50:$BG$101,"="&amp;新怪物属性!$CM$2,装备数值!$BH$50:$BH$101,"&lt;="&amp;新怪物属性!$CM101)+SUMIFS(装备数值!BQ$50:BQ$101,装备数值!$BG$50:$BG$101,"="&amp;新怪物属性!$CN$2,装备数值!$BH$50:$BH$101,"&lt;="&amp;新怪物属性!$CN101)+SUMIFS(装备数值!BQ$50:BQ$101,装备数值!$BG$50:$BG$101,"="&amp;新怪物属性!$CO$2,装备数值!$BH$50:$BH$101,"&lt;="&amp;新怪物属性!$CO101)+SUMIFS(装备数值!BQ$50:BQ$101,装备数值!$BG$50:$BG$101,"="&amp;新怪物属性!$CP$2,装备数值!$BH$50:$BH$101,"&lt;="&amp;新怪物属性!$CP101)+SUMIFS(装备数值!BQ$50:BQ$101,装备数值!$BG$50:$BG$101,"="&amp;新怪物属性!$CQ$2,装备数值!$BH$50:$BH$101,"&lt;="&amp;新怪物属性!$CQ101)+SUMIFS(装备数值!BQ$50:BQ$101,装备数值!$BG$50:$BG$101,"="&amp;新怪物属性!$CR$2,装备数值!$BH$50:$BH$101,"&lt;="&amp;新怪物属性!$CR101)</f>
        <v>1250</v>
      </c>
      <c r="CY101" s="14">
        <f>SUMIFS(装备数值!BR$50:BR$101,装备数值!$BG$50:$BG$101,"="&amp;新怪物属性!$CF$2,装备数值!$BH$50:$BH$101,"&lt;="&amp;新怪物属性!$CF101)+SUMIFS(装备数值!BR$50:BR$101,装备数值!$BG$50:$BG$101,"="&amp;新怪物属性!$CG$2,装备数值!$BH$50:$BH$101,"&lt;="&amp;新怪物属性!$CG101)+SUMIFS(装备数值!BR$50:BR$101,装备数值!$BG$50:$BG$101,"="&amp;新怪物属性!$CH$2,装备数值!$BH$50:$BH$101,"&lt;="&amp;新怪物属性!$CH101)+SUMIFS(装备数值!BR$50:BR$101,装备数值!$BG$50:$BG$101,"="&amp;新怪物属性!$CI$2,装备数值!$BH$50:$BH$101,"&lt;="&amp;新怪物属性!$CI101)+SUMIFS(装备数值!BR$50:BR$101,装备数值!$BG$50:$BG$101,"="&amp;新怪物属性!$CJ$2,装备数值!$BH$50:$BH$101,"&lt;="&amp;新怪物属性!$CJ101)+SUMIFS(装备数值!BR$50:BR$101,装备数值!$BG$50:$BG$101,"="&amp;新怪物属性!$CK$2,装备数值!$BH$50:$BH$101,"&lt;="&amp;新怪物属性!$CK101)+SUMIFS(装备数值!BR$50:BR$101,装备数值!$BG$50:$BG$101,"="&amp;新怪物属性!$CL$2,装备数值!$BH$50:$BH$101,"&lt;="&amp;新怪物属性!$CL101)+SUMIFS(装备数值!BR$50:BR$101,装备数值!$BG$50:$BG$101,"="&amp;新怪物属性!$CM$2,装备数值!$BH$50:$BH$101,"&lt;="&amp;新怪物属性!$CM101)+SUMIFS(装备数值!BR$50:BR$101,装备数值!$BG$50:$BG$101,"="&amp;新怪物属性!$CN$2,装备数值!$BH$50:$BH$101,"&lt;="&amp;新怪物属性!$CN101)+SUMIFS(装备数值!BR$50:BR$101,装备数值!$BG$50:$BG$101,"="&amp;新怪物属性!$CO$2,装备数值!$BH$50:$BH$101,"&lt;="&amp;新怪物属性!$CO101)+SUMIFS(装备数值!BR$50:BR$101,装备数值!$BG$50:$BG$101,"="&amp;新怪物属性!$CP$2,装备数值!$BH$50:$BH$101,"&lt;="&amp;新怪物属性!$CP101)+SUMIFS(装备数值!BR$50:BR$101,装备数值!$BG$50:$BG$101,"="&amp;新怪物属性!$CQ$2,装备数值!$BH$50:$BH$101,"&lt;="&amp;新怪物属性!$CQ101)+SUMIFS(装备数值!BR$50:BR$101,装备数值!$BG$50:$BG$101,"="&amp;新怪物属性!$CR$2,装备数值!$BH$50:$BH$101,"&lt;="&amp;新怪物属性!$CR101)</f>
        <v>1250</v>
      </c>
      <c r="CZ101" s="14">
        <f>SUMIFS(装备数值!BS$50:BS$101,装备数值!$BG$50:$BG$101,"="&amp;新怪物属性!$CF$2,装备数值!$BH$50:$BH$101,"&lt;="&amp;新怪物属性!$CF101)+SUMIFS(装备数值!BS$50:BS$101,装备数值!$BG$50:$BG$101,"="&amp;新怪物属性!$CG$2,装备数值!$BH$50:$BH$101,"&lt;="&amp;新怪物属性!$CG101)+SUMIFS(装备数值!BS$50:BS$101,装备数值!$BG$50:$BG$101,"="&amp;新怪物属性!$CH$2,装备数值!$BH$50:$BH$101,"&lt;="&amp;新怪物属性!$CH101)+SUMIFS(装备数值!BS$50:BS$101,装备数值!$BG$50:$BG$101,"="&amp;新怪物属性!$CI$2,装备数值!$BH$50:$BH$101,"&lt;="&amp;新怪物属性!$CI101)+SUMIFS(装备数值!BS$50:BS$101,装备数值!$BG$50:$BG$101,"="&amp;新怪物属性!$CJ$2,装备数值!$BH$50:$BH$101,"&lt;="&amp;新怪物属性!$CJ101)+SUMIFS(装备数值!BS$50:BS$101,装备数值!$BG$50:$BG$101,"="&amp;新怪物属性!$CK$2,装备数值!$BH$50:$BH$101,"&lt;="&amp;新怪物属性!$CK101)+SUMIFS(装备数值!BS$50:BS$101,装备数值!$BG$50:$BG$101,"="&amp;新怪物属性!$CL$2,装备数值!$BH$50:$BH$101,"&lt;="&amp;新怪物属性!$CL101)+SUMIFS(装备数值!BS$50:BS$101,装备数值!$BG$50:$BG$101,"="&amp;新怪物属性!$CM$2,装备数值!$BH$50:$BH$101,"&lt;="&amp;新怪物属性!$CM101)+SUMIFS(装备数值!BS$50:BS$101,装备数值!$BG$50:$BG$101,"="&amp;新怪物属性!$CN$2,装备数值!$BH$50:$BH$101,"&lt;="&amp;新怪物属性!$CN101)+SUMIFS(装备数值!BS$50:BS$101,装备数值!$BG$50:$BG$101,"="&amp;新怪物属性!$CO$2,装备数值!$BH$50:$BH$101,"&lt;="&amp;新怪物属性!$CO101)+SUMIFS(装备数值!BS$50:BS$101,装备数值!$BG$50:$BG$101,"="&amp;新怪物属性!$CP$2,装备数值!$BH$50:$BH$101,"&lt;="&amp;新怪物属性!$CP101)+SUMIFS(装备数值!BS$50:BS$101,装备数值!$BG$50:$BG$101,"="&amp;新怪物属性!$CQ$2,装备数值!$BH$50:$BH$101,"&lt;="&amp;新怪物属性!$CQ101)+SUMIFS(装备数值!BS$50:BS$101,装备数值!$BG$50:$BG$101,"="&amp;新怪物属性!$CR$2,装备数值!$BH$50:$BH$101,"&lt;="&amp;新怪物属性!$CR101)</f>
        <v>1250</v>
      </c>
      <c r="DA101" s="14">
        <f>SUMIFS(装备数值!BT$50:BT$101,装备数值!$BG$50:$BG$101,"="&amp;新怪物属性!$CF$2,装备数值!$BH$50:$BH$101,"&lt;="&amp;新怪物属性!$CF101)+SUMIFS(装备数值!BT$50:BT$101,装备数值!$BG$50:$BG$101,"="&amp;新怪物属性!$CG$2,装备数值!$BH$50:$BH$101,"&lt;="&amp;新怪物属性!$CG101)+SUMIFS(装备数值!BT$50:BT$101,装备数值!$BG$50:$BG$101,"="&amp;新怪物属性!$CH$2,装备数值!$BH$50:$BH$101,"&lt;="&amp;新怪物属性!$CH101)+SUMIFS(装备数值!BT$50:BT$101,装备数值!$BG$50:$BG$101,"="&amp;新怪物属性!$CI$2,装备数值!$BH$50:$BH$101,"&lt;="&amp;新怪物属性!$CI101)+SUMIFS(装备数值!BT$50:BT$101,装备数值!$BG$50:$BG$101,"="&amp;新怪物属性!$CJ$2,装备数值!$BH$50:$BH$101,"&lt;="&amp;新怪物属性!$CJ101)+SUMIFS(装备数值!BT$50:BT$101,装备数值!$BG$50:$BG$101,"="&amp;新怪物属性!$CK$2,装备数值!$BH$50:$BH$101,"&lt;="&amp;新怪物属性!$CK101)+SUMIFS(装备数值!BT$50:BT$101,装备数值!$BG$50:$BG$101,"="&amp;新怪物属性!$CL$2,装备数值!$BH$50:$BH$101,"&lt;="&amp;新怪物属性!$CL101)+SUMIFS(装备数值!BT$50:BT$101,装备数值!$BG$50:$BG$101,"="&amp;新怪物属性!$CM$2,装备数值!$BH$50:$BH$101,"&lt;="&amp;新怪物属性!$CM101)+SUMIFS(装备数值!BT$50:BT$101,装备数值!$BG$50:$BG$101,"="&amp;新怪物属性!$CN$2,装备数值!$BH$50:$BH$101,"&lt;="&amp;新怪物属性!$CN101)+SUMIFS(装备数值!BT$50:BT$101,装备数值!$BG$50:$BG$101,"="&amp;新怪物属性!$CO$2,装备数值!$BH$50:$BH$101,"&lt;="&amp;新怪物属性!$CO101)+SUMIFS(装备数值!BT$50:BT$101,装备数值!$BG$50:$BG$101,"="&amp;新怪物属性!$CP$2,装备数值!$BH$50:$BH$101,"&lt;="&amp;新怪物属性!$CP101)+SUMIFS(装备数值!BT$50:BT$101,装备数值!$BG$50:$BG$101,"="&amp;新怪物属性!$CQ$2,装备数值!$BH$50:$BH$101,"&lt;="&amp;新怪物属性!$CQ101)+SUMIFS(装备数值!BT$50:BT$101,装备数值!$BG$50:$BG$101,"="&amp;新怪物属性!$CR$2,装备数值!$BH$50:$BH$101,"&lt;="&amp;新怪物属性!$CR101)</f>
        <v>1250</v>
      </c>
      <c r="DB101" s="14">
        <f>SUMIFS(装备数值!BU$50:BU$101,装备数值!$BG$50:$BG$101,"="&amp;新怪物属性!$CF$2,装备数值!$BH$50:$BH$101,"&lt;="&amp;新怪物属性!$CF101)+SUMIFS(装备数值!BU$50:BU$101,装备数值!$BG$50:$BG$101,"="&amp;新怪物属性!$CG$2,装备数值!$BH$50:$BH$101,"&lt;="&amp;新怪物属性!$CG101)+SUMIFS(装备数值!BU$50:BU$101,装备数值!$BG$50:$BG$101,"="&amp;新怪物属性!$CH$2,装备数值!$BH$50:$BH$101,"&lt;="&amp;新怪物属性!$CH101)+SUMIFS(装备数值!BU$50:BU$101,装备数值!$BG$50:$BG$101,"="&amp;新怪物属性!$CI$2,装备数值!$BH$50:$BH$101,"&lt;="&amp;新怪物属性!$CI101)+SUMIFS(装备数值!BU$50:BU$101,装备数值!$BG$50:$BG$101,"="&amp;新怪物属性!$CJ$2,装备数值!$BH$50:$BH$101,"&lt;="&amp;新怪物属性!$CJ101)+SUMIFS(装备数值!BU$50:BU$101,装备数值!$BG$50:$BG$101,"="&amp;新怪物属性!$CK$2,装备数值!$BH$50:$BH$101,"&lt;="&amp;新怪物属性!$CK101)+SUMIFS(装备数值!BU$50:BU$101,装备数值!$BG$50:$BG$101,"="&amp;新怪物属性!$CL$2,装备数值!$BH$50:$BH$101,"&lt;="&amp;新怪物属性!$CL101)+SUMIFS(装备数值!BU$50:BU$101,装备数值!$BG$50:$BG$101,"="&amp;新怪物属性!$CM$2,装备数值!$BH$50:$BH$101,"&lt;="&amp;新怪物属性!$CM101)+SUMIFS(装备数值!BU$50:BU$101,装备数值!$BG$50:$BG$101,"="&amp;新怪物属性!$CN$2,装备数值!$BH$50:$BH$101,"&lt;="&amp;新怪物属性!$CN101)+SUMIFS(装备数值!BU$50:BU$101,装备数值!$BG$50:$BG$101,"="&amp;新怪物属性!$CO$2,装备数值!$BH$50:$BH$101,"&lt;="&amp;新怪物属性!$CO101)+SUMIFS(装备数值!BU$50:BU$101,装备数值!$BG$50:$BG$101,"="&amp;新怪物属性!$CP$2,装备数值!$BH$50:$BH$101,"&lt;="&amp;新怪物属性!$CP101)+SUMIFS(装备数值!BU$50:BU$101,装备数值!$BG$50:$BG$101,"="&amp;新怪物属性!$CQ$2,装备数值!$BH$50:$BH$101,"&lt;="&amp;新怪物属性!$CQ101)+SUMIFS(装备数值!BU$50:BU$101,装备数值!$BG$50:$BG$101,"="&amp;新怪物属性!$CR$2,装备数值!$BH$50:$BH$101,"&lt;="&amp;新怪物属性!$CR101)</f>
        <v>0.15000000000000002</v>
      </c>
      <c r="DC101" s="14">
        <f>SUMIFS(装备数值!BV$50:BV$101,装备数值!$BG$50:$BG$101,"="&amp;新怪物属性!$CF$2,装备数值!$BH$50:$BH$101,"&lt;="&amp;新怪物属性!$CF101)+SUMIFS(装备数值!BV$50:BV$101,装备数值!$BG$50:$BG$101,"="&amp;新怪物属性!$CG$2,装备数值!$BH$50:$BH$101,"&lt;="&amp;新怪物属性!$CG101)+SUMIFS(装备数值!BV$50:BV$101,装备数值!$BG$50:$BG$101,"="&amp;新怪物属性!$CH$2,装备数值!$BH$50:$BH$101,"&lt;="&amp;新怪物属性!$CH101)+SUMIFS(装备数值!BV$50:BV$101,装备数值!$BG$50:$BG$101,"="&amp;新怪物属性!$CI$2,装备数值!$BH$50:$BH$101,"&lt;="&amp;新怪物属性!$CI101)+SUMIFS(装备数值!BV$50:BV$101,装备数值!$BG$50:$BG$101,"="&amp;新怪物属性!$CJ$2,装备数值!$BH$50:$BH$101,"&lt;="&amp;新怪物属性!$CJ101)+SUMIFS(装备数值!BV$50:BV$101,装备数值!$BG$50:$BG$101,"="&amp;新怪物属性!$CK$2,装备数值!$BH$50:$BH$101,"&lt;="&amp;新怪物属性!$CK101)+SUMIFS(装备数值!BV$50:BV$101,装备数值!$BG$50:$BG$101,"="&amp;新怪物属性!$CL$2,装备数值!$BH$50:$BH$101,"&lt;="&amp;新怪物属性!$CL101)+SUMIFS(装备数值!BV$50:BV$101,装备数值!$BG$50:$BG$101,"="&amp;新怪物属性!$CM$2,装备数值!$BH$50:$BH$101,"&lt;="&amp;新怪物属性!$CM101)+SUMIFS(装备数值!BV$50:BV$101,装备数值!$BG$50:$BG$101,"="&amp;新怪物属性!$CN$2,装备数值!$BH$50:$BH$101,"&lt;="&amp;新怪物属性!$CN101)+SUMIFS(装备数值!BV$50:BV$101,装备数值!$BG$50:$BG$101,"="&amp;新怪物属性!$CO$2,装备数值!$BH$50:$BH$101,"&lt;="&amp;新怪物属性!$CO101)+SUMIFS(装备数值!BV$50:BV$101,装备数值!$BG$50:$BG$101,"="&amp;新怪物属性!$CP$2,装备数值!$BH$50:$BH$101,"&lt;="&amp;新怪物属性!$CP101)+SUMIFS(装备数值!BV$50:BV$101,装备数值!$BG$50:$BG$101,"="&amp;新怪物属性!$CQ$2,装备数值!$BH$50:$BH$101,"&lt;="&amp;新怪物属性!$CQ101)+SUMIFS(装备数值!BV$50:BV$101,装备数值!$BG$50:$BG$101,"="&amp;新怪物属性!$CR$2,装备数值!$BH$50:$BH$101,"&lt;="&amp;新怪物属性!$CR101)</f>
        <v>0.15000000000000002</v>
      </c>
      <c r="DD101" s="14">
        <f>SUMIFS(装备数值!BW$50:BW$101,装备数值!$BG$50:$BG$101,"="&amp;新怪物属性!$CF$2,装备数值!$BH$50:$BH$101,"&lt;="&amp;新怪物属性!$CF101)+SUMIFS(装备数值!BW$50:BW$101,装备数值!$BG$50:$BG$101,"="&amp;新怪物属性!$CG$2,装备数值!$BH$50:$BH$101,"&lt;="&amp;新怪物属性!$CG101)+SUMIFS(装备数值!BW$50:BW$101,装备数值!$BG$50:$BG$101,"="&amp;新怪物属性!$CH$2,装备数值!$BH$50:$BH$101,"&lt;="&amp;新怪物属性!$CH101)+SUMIFS(装备数值!BW$50:BW$101,装备数值!$BG$50:$BG$101,"="&amp;新怪物属性!$CI$2,装备数值!$BH$50:$BH$101,"&lt;="&amp;新怪物属性!$CI101)+SUMIFS(装备数值!BW$50:BW$101,装备数值!$BG$50:$BG$101,"="&amp;新怪物属性!$CJ$2,装备数值!$BH$50:$BH$101,"&lt;="&amp;新怪物属性!$CJ101)+SUMIFS(装备数值!BW$50:BW$101,装备数值!$BG$50:$BG$101,"="&amp;新怪物属性!$CK$2,装备数值!$BH$50:$BH$101,"&lt;="&amp;新怪物属性!$CK101)+SUMIFS(装备数值!BW$50:BW$101,装备数值!$BG$50:$BG$101,"="&amp;新怪物属性!$CL$2,装备数值!$BH$50:$BH$101,"&lt;="&amp;新怪物属性!$CL101)+SUMIFS(装备数值!BW$50:BW$101,装备数值!$BG$50:$BG$101,"="&amp;新怪物属性!$CM$2,装备数值!$BH$50:$BH$101,"&lt;="&amp;新怪物属性!$CM101)+SUMIFS(装备数值!BW$50:BW$101,装备数值!$BG$50:$BG$101,"="&amp;新怪物属性!$CN$2,装备数值!$BH$50:$BH$101,"&lt;="&amp;新怪物属性!$CN101)+SUMIFS(装备数值!BW$50:BW$101,装备数值!$BG$50:$BG$101,"="&amp;新怪物属性!$CO$2,装备数值!$BH$50:$BH$101,"&lt;="&amp;新怪物属性!$CO101)+SUMIFS(装备数值!BW$50:BW$101,装备数值!$BG$50:$BG$101,"="&amp;新怪物属性!$CP$2,装备数值!$BH$50:$BH$101,"&lt;="&amp;新怪物属性!$CP101)+SUMIFS(装备数值!BW$50:BW$101,装备数值!$BG$50:$BG$101,"="&amp;新怪物属性!$CQ$2,装备数值!$BH$50:$BH$101,"&lt;="&amp;新怪物属性!$CQ101)+SUMIFS(装备数值!BW$50:BW$101,装备数值!$BG$50:$BG$101,"="&amp;新怪物属性!$CR$2,装备数值!$BH$50:$BH$101,"&lt;="&amp;新怪物属性!$CR101)</f>
        <v>0</v>
      </c>
      <c r="DE101" s="14">
        <f>SUMIFS(装备数值!BX$50:BX$101,装备数值!$BG$50:$BG$101,"="&amp;新怪物属性!$CF$2,装备数值!$BH$50:$BH$101,"&lt;="&amp;新怪物属性!$CF101)+SUMIFS(装备数值!BX$50:BX$101,装备数值!$BG$50:$BG$101,"="&amp;新怪物属性!$CG$2,装备数值!$BH$50:$BH$101,"&lt;="&amp;新怪物属性!$CG101)+SUMIFS(装备数值!BX$50:BX$101,装备数值!$BG$50:$BG$101,"="&amp;新怪物属性!$CH$2,装备数值!$BH$50:$BH$101,"&lt;="&amp;新怪物属性!$CH101)+SUMIFS(装备数值!BX$50:BX$101,装备数值!$BG$50:$BG$101,"="&amp;新怪物属性!$CI$2,装备数值!$BH$50:$BH$101,"&lt;="&amp;新怪物属性!$CI101)+SUMIFS(装备数值!BX$50:BX$101,装备数值!$BG$50:$BG$101,"="&amp;新怪物属性!$CJ$2,装备数值!$BH$50:$BH$101,"&lt;="&amp;新怪物属性!$CJ101)+SUMIFS(装备数值!BX$50:BX$101,装备数值!$BG$50:$BG$101,"="&amp;新怪物属性!$CK$2,装备数值!$BH$50:$BH$101,"&lt;="&amp;新怪物属性!$CK101)+SUMIFS(装备数值!BX$50:BX$101,装备数值!$BG$50:$BG$101,"="&amp;新怪物属性!$CL$2,装备数值!$BH$50:$BH$101,"&lt;="&amp;新怪物属性!$CL101)+SUMIFS(装备数值!BX$50:BX$101,装备数值!$BG$50:$BG$101,"="&amp;新怪物属性!$CM$2,装备数值!$BH$50:$BH$101,"&lt;="&amp;新怪物属性!$CM101)+SUMIFS(装备数值!BX$50:BX$101,装备数值!$BG$50:$BG$101,"="&amp;新怪物属性!$CN$2,装备数值!$BH$50:$BH$101,"&lt;="&amp;新怪物属性!$CN101)+SUMIFS(装备数值!BX$50:BX$101,装备数值!$BG$50:$BG$101,"="&amp;新怪物属性!$CO$2,装备数值!$BH$50:$BH$101,"&lt;="&amp;新怪物属性!$CO101)+SUMIFS(装备数值!BX$50:BX$101,装备数值!$BG$50:$BG$101,"="&amp;新怪物属性!$CP$2,装备数值!$BH$50:$BH$101,"&lt;="&amp;新怪物属性!$CP101)+SUMIFS(装备数值!BX$50:BX$101,装备数值!$BG$50:$BG$101,"="&amp;新怪物属性!$CQ$2,装备数值!$BH$50:$BH$101,"&lt;="&amp;新怪物属性!$CQ101)+SUMIFS(装备数值!BX$50:BX$101,装备数值!$BG$50:$BG$101,"="&amp;新怪物属性!$CR$2,装备数值!$BH$50:$BH$101,"&lt;="&amp;新怪物属性!$CR101)</f>
        <v>0</v>
      </c>
      <c r="DH101" s="14">
        <f>INDEX(装备数值!$I$13:$M$116,新怪物属性!$P101*8+1,DH$2)*$X101+INDEX(装备数值!$I$13:$M$116,新怪物属性!$Q101*8+2,DH$2)*$Y101+INDEX(装备数值!$I$13:$M$116,新怪物属性!$S101*8+3,DH$2)*$Z101+INDEX(装备数值!$I$13:$M$116,新怪物属性!$R101*8+4,DH$2)*$AA101+INDEX(装备数值!$I$13:$M$116,新怪物属性!$T101*8+5,DH$2)*$AB101+INDEX(装备数值!$I$13:$M$116,新怪物属性!$U101*8+6,DH$2)*$AC101+INDEX(装备数值!$I$13:$M$116,新怪物属性!$V101*8+7,DH$2)*$AD101+INDEX(装备数值!$I$13:$M$116,新怪物属性!$W101*8+8,DH$2)*$AE101</f>
        <v>280440</v>
      </c>
      <c r="DI101" s="14">
        <f>INDEX(装备数值!$I$13:$M$116,新怪物属性!$P101*8+1,DI$2)*$X101+INDEX(装备数值!$I$13:$M$116,新怪物属性!$Q101*8+2,DI$2)*$Y101+INDEX(装备数值!$I$13:$M$116,新怪物属性!$S101*8+3,DI$2)*$Z101+INDEX(装备数值!$I$13:$M$116,新怪物属性!$R101*8+4,DI$2)*$AA101+INDEX(装备数值!$I$13:$M$116,新怪物属性!$T101*8+5,DI$2)*$AB101+INDEX(装备数值!$I$13:$M$116,新怪物属性!$U101*8+6,DI$2)*$AC101+INDEX(装备数值!$I$13:$M$116,新怪物属性!$V101*8+7,DI$2)*$AD101+INDEX(装备数值!$I$13:$M$116,新怪物属性!$W101*8+8,DI$2)*$AE101</f>
        <v>2109000</v>
      </c>
      <c r="DJ101" s="14">
        <f>INDEX(装备数值!$I$13:$M$116,新怪物属性!$P101*8+1,DJ$2)*$X101+INDEX(装备数值!$I$13:$M$116,新怪物属性!$Q101*8+2,DJ$2)*$Y101+INDEX(装备数值!$I$13:$M$116,新怪物属性!$S101*8+3,DJ$2)*$Z101+INDEX(装备数值!$I$13:$M$116,新怪物属性!$R101*8+4,DJ$2)*$AA101+INDEX(装备数值!$I$13:$M$116,新怪物属性!$T101*8+5,DJ$2)*$AB101+INDEX(装备数值!$I$13:$M$116,新怪物属性!$U101*8+6,DJ$2)*$AC101+INDEX(装备数值!$I$13:$M$116,新怪物属性!$V101*8+7,DJ$2)*$AD101+INDEX(装备数值!$I$13:$M$116,新怪物属性!$W101*8+8,DJ$2)*$AE101</f>
        <v>139840</v>
      </c>
      <c r="DK101" s="14">
        <f>INDEX(装备数值!$I$13:$M$116,新怪物属性!$P101*8+1,DK$2)*$X101+INDEX(装备数值!$I$13:$M$116,新怪物属性!$Q101*8+2,DK$2)*$Y101+INDEX(装备数值!$I$13:$M$116,新怪物属性!$S101*8+3,DK$2)*$Z101+INDEX(装备数值!$I$13:$M$116,新怪物属性!$R101*8+4,DK$2)*$AA101+INDEX(装备数值!$I$13:$M$116,新怪物属性!$T101*8+5,DK$2)*$AB101+INDEX(装备数值!$I$13:$M$116,新怪物属性!$U101*8+6,DK$2)*$AC101+INDEX(装备数值!$I$13:$M$116,新怪物属性!$V101*8+7,DK$2)*$AD101+INDEX(装备数值!$I$13:$M$116,新怪物属性!$W101*8+8,DK$2)*$AE101</f>
        <v>2812000</v>
      </c>
      <c r="DL101" s="14">
        <f>INDEX(装备数值!$I$13:$M$116,新怪物属性!$P101*8+1,DL$2)*$X101+INDEX(装备数值!$I$13:$M$116,新怪物属性!$Q101*8+2,DL$2)*$Y101+INDEX(装备数值!$I$13:$M$116,新怪物属性!$S101*8+3,DL$2)*$Z101+INDEX(装备数值!$I$13:$M$116,新怪物属性!$R101*8+4,DL$2)*$AA101+INDEX(装备数值!$I$13:$M$116,新怪物属性!$T101*8+5,DL$2)*$AB101+INDEX(装备数值!$I$13:$M$116,新怪物属性!$U101*8+6,DL$2)*$AC101+INDEX(装备数值!$I$13:$M$116,新怪物属性!$V101*8+7,DL$2)*$AD101+INDEX(装备数值!$I$13:$M$116,新怪物属性!$W101*8+8,DL$2)*$AE101</f>
        <v>55480</v>
      </c>
      <c r="DO101" s="14">
        <f>INDEX(装备数值!$X$13:$AH$116,$P101*8+1,DO$2)*$AF101+INDEX(装备数值!$X$13:$AH$116,$Q101*8+2,DO$2)*$AG101+INDEX(装备数值!$X$13:$AH$116,$S101*8+3,DO$2)*$AH101+INDEX(装备数值!$X$13:$AH$116,$R101*8+4,DO$2)*$AI101+INDEX(装备数值!$X$13:$AH$116,$T101*8+5,DO$2)*$AJ101+INDEX(装备数值!$X$13:$AH$116,$U101*8+6,DO$2)*$AK101+INDEX(装备数值!$X$13:$AH$116,$V101*8+7,DO$2)*$AL101+INDEX(装备数值!$X$13:$AH$116,$W101*8+8,DO$2)*$AM101</f>
        <v>69300</v>
      </c>
      <c r="DP101" s="14">
        <f>INDEX(装备数值!$X$13:$AH$116,$P101*8+1,DP$2)*$AF101+INDEX(装备数值!$X$13:$AH$116,$Q101*8+2,DP$2)*$AG101+INDEX(装备数值!$X$13:$AH$116,$S101*8+3,DP$2)*$AH101+INDEX(装备数值!$X$13:$AH$116,$R101*8+4,DP$2)*$AI101+INDEX(装备数值!$X$13:$AH$116,$T101*8+5,DP$2)*$AJ101+INDEX(装备数值!$X$13:$AH$116,$U101*8+6,DP$2)*$AK101+INDEX(装备数值!$X$13:$AH$116,$V101*8+7,DP$2)*$AL101+INDEX(装备数值!$X$13:$AH$116,$W101*8+8,DP$2)*$AM101</f>
        <v>516375</v>
      </c>
      <c r="DQ101" s="14">
        <f>INDEX(装备数值!$X$13:$AH$116,$P101*8+1,DQ$2)*$AF101+INDEX(装备数值!$X$13:$AH$116,$Q101*8+2,DQ$2)*$AG101+INDEX(装备数值!$X$13:$AH$116,$S101*8+3,DQ$2)*$AH101+INDEX(装备数值!$X$13:$AH$116,$R101*8+4,DQ$2)*$AI101+INDEX(装备数值!$X$13:$AH$116,$T101*8+5,DQ$2)*$AJ101+INDEX(装备数值!$X$13:$AH$116,$U101*8+6,DQ$2)*$AK101+INDEX(装备数值!$X$13:$AH$116,$V101*8+7,DQ$2)*$AL101+INDEX(装备数值!$X$13:$AH$116,$W101*8+8,DQ$2)*$AM101</f>
        <v>34200</v>
      </c>
      <c r="DR101" s="14">
        <f>INDEX(装备数值!$X$13:$AH$116,$P101*8+1,DR$2)*$AF101+INDEX(装备数值!$X$13:$AH$116,$Q101*8+2,DR$2)*$AG101+INDEX(装备数值!$X$13:$AH$116,$S101*8+3,DR$2)*$AH101+INDEX(装备数值!$X$13:$AH$116,$R101*8+4,DR$2)*$AI101+INDEX(装备数值!$X$13:$AH$116,$T101*8+5,DR$2)*$AJ101+INDEX(装备数值!$X$13:$AH$116,$U101*8+6,DR$2)*$AK101+INDEX(装备数值!$X$13:$AH$116,$V101*8+7,DR$2)*$AL101+INDEX(装备数值!$X$13:$AH$116,$W101*8+8,DR$2)*$AM101</f>
        <v>706500</v>
      </c>
      <c r="DS101" s="14">
        <f>INDEX(装备数值!$X$13:$AH$116,$P101*8+1,DS$2)*$AF101+INDEX(装备数值!$X$13:$AH$116,$Q101*8+2,DS$2)*$AG101+INDEX(装备数值!$X$13:$AH$116,$S101*8+3,DS$2)*$AH101+INDEX(装备数值!$X$13:$AH$116,$R101*8+4,DS$2)*$AI101+INDEX(装备数值!$X$13:$AH$116,$T101*8+5,DS$2)*$AJ101+INDEX(装备数值!$X$13:$AH$116,$U101*8+6,DS$2)*$AK101+INDEX(装备数值!$X$13:$AH$116,$V101*8+7,DS$2)*$AL101+INDEX(装备数值!$X$13:$AH$116,$W101*8+8,DS$2)*$AM101</f>
        <v>13680</v>
      </c>
      <c r="DT101" s="14">
        <f>INDEX(装备数值!$X$13:$AH$116,$P101*8+1,DT$2)*$AF101+INDEX(装备数值!$X$13:$AH$116,$Q101*8+2,DT$2)*$AG101+INDEX(装备数值!$X$13:$AH$116,$S101*8+3,DT$2)*$AH101+INDEX(装备数值!$X$13:$AH$116,$R101*8+4,DT$2)*$AI101+INDEX(装备数值!$X$13:$AH$116,$T101*8+5,DT$2)*$AJ101+INDEX(装备数值!$X$13:$AH$116,$U101*8+6,DT$2)*$AK101+INDEX(装备数值!$X$13:$AH$116,$V101*8+7,DT$2)*$AL101+INDEX(装备数值!$X$13:$AH$116,$W101*8+8,DT$2)*$AM101</f>
        <v>52200</v>
      </c>
      <c r="DU101" s="14">
        <f>INDEX(装备数值!$X$13:$AH$116,$P101*8+1,DU$2)*$AF101+INDEX(装备数值!$X$13:$AH$116,$Q101*8+2,DU$2)*$AG101+INDEX(装备数值!$X$13:$AH$116,$S101*8+3,DU$2)*$AH101+INDEX(装备数值!$X$13:$AH$116,$R101*8+4,DU$2)*$AI101+INDEX(装备数值!$X$13:$AH$116,$T101*8+5,DU$2)*$AJ101+INDEX(装备数值!$X$13:$AH$116,$U101*8+6,DU$2)*$AK101+INDEX(装备数值!$X$13:$AH$116,$V101*8+7,DU$2)*$AL101+INDEX(装备数值!$X$13:$AH$116,$W101*8+8,DU$2)*$AM101</f>
        <v>51300</v>
      </c>
      <c r="DV101" s="14">
        <f>INDEX(装备数值!$X$13:$AH$116,$P101*8+1,DV$2)*$AF101+INDEX(装备数值!$X$13:$AH$116,$Q101*8+2,DV$2)*$AG101+INDEX(装备数值!$X$13:$AH$116,$S101*8+3,DV$2)*$AH101+INDEX(装备数值!$X$13:$AH$116,$R101*8+4,DV$2)*$AI101+INDEX(装备数值!$X$13:$AH$116,$T101*8+5,DV$2)*$AJ101+INDEX(装备数值!$X$13:$AH$116,$U101*8+6,DV$2)*$AK101+INDEX(装备数值!$X$13:$AH$116,$V101*8+7,DV$2)*$AL101+INDEX(装备数值!$X$13:$AH$116,$W101*8+8,DV$2)*$AM101</f>
        <v>52200</v>
      </c>
      <c r="DW101" s="14">
        <f>INDEX(装备数值!$X$13:$AH$116,$P101*8+1,DW$2)*$AF101+INDEX(装备数值!$X$13:$AH$116,$Q101*8+2,DW$2)*$AG101+INDEX(装备数值!$X$13:$AH$116,$S101*8+3,DW$2)*$AH101+INDEX(装备数值!$X$13:$AH$116,$R101*8+4,DW$2)*$AI101+INDEX(装备数值!$X$13:$AH$116,$T101*8+5,DW$2)*$AJ101+INDEX(装备数值!$X$13:$AH$116,$U101*8+6,DW$2)*$AK101+INDEX(装备数值!$X$13:$AH$116,$V101*8+7,DW$2)*$AL101+INDEX(装备数值!$X$13:$AH$116,$W101*8+8,DW$2)*$AM101</f>
        <v>51300</v>
      </c>
      <c r="DX101" s="14">
        <f>INDEX(装备数值!$X$13:$AH$116,$P101*8+1,DX$2)*$AF101+INDEX(装备数值!$X$13:$AH$116,$Q101*8+2,DX$2)*$AG101+INDEX(装备数值!$X$13:$AH$116,$S101*8+3,DX$2)*$AH101+INDEX(装备数值!$X$13:$AH$116,$R101*8+4,DX$2)*$AI101+INDEX(装备数值!$X$13:$AH$116,$T101*8+5,DX$2)*$AJ101+INDEX(装备数值!$X$13:$AH$116,$U101*8+6,DX$2)*$AK101+INDEX(装备数值!$X$13:$AH$116,$V101*8+7,DX$2)*$AL101+INDEX(装备数值!$X$13:$AH$116,$W101*8+8,DX$2)*$AM101</f>
        <v>154</v>
      </c>
      <c r="DY101" s="14">
        <f>INDEX(装备数值!$X$13:$AH$116,$P101*8+1,DY$2)*$AF101+INDEX(装备数值!$X$13:$AH$116,$Q101*8+2,DY$2)*$AG101+INDEX(装备数值!$X$13:$AH$116,$S101*8+3,DY$2)*$AH101+INDEX(装备数值!$X$13:$AH$116,$R101*8+4,DY$2)*$AI101+INDEX(装备数值!$X$13:$AH$116,$T101*8+5,DY$2)*$AJ101+INDEX(装备数值!$X$13:$AH$116,$U101*8+6,DY$2)*$AK101+INDEX(装备数值!$X$13:$AH$116,$V101*8+7,DY$2)*$AL101+INDEX(装备数值!$X$13:$AH$116,$W101*8+8,DY$2)*$AM101</f>
        <v>154</v>
      </c>
      <c r="EA101" s="14">
        <f>INDEX(装备数值!$AN$17:$AN$117,MATCH(MIN($X101:$AE101),装备数值!$AO$17:$AO$117,1))</f>
        <v>76</v>
      </c>
      <c r="EB101" s="14">
        <f>IF(COUNTIF($P101:$W101,"&gt;"&amp;0)=8,INDEX(装备数值!AR$17:AR$117,$EA101+1),0)</f>
        <v>42560</v>
      </c>
      <c r="EC101" s="14">
        <f>IF(COUNTIF($P101:$W101,"&gt;"&amp;0)=8,INDEX(装备数值!AS$17:AS$117,$EA101+1),0)</f>
        <v>319200</v>
      </c>
      <c r="ED101" s="14">
        <f>IF(COUNTIF($P101:$W101,"&gt;"&amp;0)=8,INDEX(装备数值!AT$17:AT$117,$EA101+1),0)</f>
        <v>21280</v>
      </c>
      <c r="EE101" s="14">
        <f>IF(COUNTIF($P101:$W101,"&gt;"&amp;0)=8,INDEX(装备数值!AU$17:AU$117,$EA101+1),0)</f>
        <v>425600</v>
      </c>
      <c r="EF101" s="14">
        <f>IF(COUNTIF($P101:$W101,"&gt;"&amp;0)=8,INDEX(装备数值!AV$17:AV$117,$EA101+1),0)</f>
        <v>8208</v>
      </c>
      <c r="EH101" s="14">
        <f>INDEX(装备数值!$AY$17:$AY$77,MATCH(新怪物属性!AF101,装备数值!$AZ$17:$AZ$77,1))</f>
        <v>40</v>
      </c>
      <c r="EI101" s="26">
        <f>INDEX(装备数值!BA$17:BA$77,新怪物属性!EH101+1)</f>
        <v>0.8</v>
      </c>
      <c r="EJ101" s="26">
        <f>INDEX(装备数值!BA$17:BA$77,新怪物属性!EH101+1)</f>
        <v>0.8</v>
      </c>
      <c r="EL101" s="14">
        <f t="shared" ref="EL101:EL123" si="231">SUM(AN101:AZ101)</f>
        <v>33</v>
      </c>
      <c r="EM101" s="14">
        <f>VLOOKUP(EL101,军阶与晶片数值!$W$6:$X$27,2)</f>
        <v>7</v>
      </c>
      <c r="EN101" s="14">
        <f>INDEX(军阶与晶片数值!Y$6:Y$27,$EM101+1)</f>
        <v>600</v>
      </c>
      <c r="EO101" s="14">
        <f>INDEX(军阶与晶片数值!Z$6:Z$27,$EM101+1)</f>
        <v>600</v>
      </c>
      <c r="EP101" s="14">
        <f>INDEX(军阶与晶片数值!AA$6:AA$27,$EM101+1)</f>
        <v>600</v>
      </c>
      <c r="EQ101" s="14">
        <f>INDEX(军阶与晶片数值!AB$6:AB$27,$EM101+1)</f>
        <v>600</v>
      </c>
      <c r="ER101" s="29">
        <f>INDEX(军阶与晶片数值!AC$6:AC$27,$EM101+1)</f>
        <v>40</v>
      </c>
      <c r="ES101" s="29">
        <f>INDEX(军阶与晶片数值!AD$6:AD$27,$EM101+1)</f>
        <v>20</v>
      </c>
      <c r="EU101" s="26">
        <f>INDEX(军阶与晶片数值!I$6:I$16,AN101+1)</f>
        <v>0.2</v>
      </c>
      <c r="EV101" s="26">
        <f>INDEX(军阶与晶片数值!M$6:M$16,AO101+1)</f>
        <v>0.2</v>
      </c>
      <c r="EW101" s="26">
        <f>INDEX(军阶与晶片数值!J$6:J$16,AP101+1)</f>
        <v>0.2</v>
      </c>
      <c r="EX101" s="26">
        <f>INDEX(军阶与晶片数值!K$6:K$16,AQ101+1)</f>
        <v>0.4</v>
      </c>
      <c r="EY101" s="26">
        <f>INDEX(军阶与晶片数值!L$6:L$16,AR101+1)</f>
        <v>0.4</v>
      </c>
      <c r="EZ101" s="28">
        <f>INDEX(军阶与晶片数值!N$6:N$16,AS101+1)</f>
        <v>0</v>
      </c>
      <c r="FA101" s="28">
        <f>INDEX(军阶与晶片数值!O$6:O$16,AT101+1)</f>
        <v>0</v>
      </c>
      <c r="FB101" s="28">
        <f>INDEX(军阶与晶片数值!P$6:P$16,AU101+1)</f>
        <v>0</v>
      </c>
      <c r="FC101" s="28">
        <f>INDEX(军阶与晶片数值!Q$6:Q$16,AV101+1)</f>
        <v>0</v>
      </c>
      <c r="FD101" s="26">
        <f>INDEX(军阶与晶片数值!R$6:R$16,AW101+1)</f>
        <v>0.3</v>
      </c>
      <c r="FE101" s="26">
        <f>INDEX(军阶与晶片数值!S$6:S$16,AX101+1)</f>
        <v>0.3</v>
      </c>
      <c r="FF101" s="26">
        <f>INDEX(军阶与晶片数值!T$6:T$16,AY101+1)</f>
        <v>0</v>
      </c>
      <c r="FG101" s="26">
        <f>INDEX(军阶与晶片数值!U$6:U$16,AZ101+1)</f>
        <v>0</v>
      </c>
      <c r="FI101" s="26">
        <f>INDEX(军阶与晶片数值!$C$6:$C$36,新怪物属性!$BA101+1)</f>
        <v>1.1499999999999999</v>
      </c>
      <c r="FJ101" s="26">
        <f>INDEX(军阶与晶片数值!$C$6:$C$36,新怪物属性!$BA101+1)</f>
        <v>1.1499999999999999</v>
      </c>
      <c r="FK101" s="26">
        <f>INDEX(军阶与晶片数值!$C$6:$C$36,新怪物属性!$BA101+1)</f>
        <v>1.1499999999999999</v>
      </c>
      <c r="FL101" s="26">
        <f>INDEX(军阶与晶片数值!$C$6:$C$36,新怪物属性!$BA101+1)</f>
        <v>1.1499999999999999</v>
      </c>
      <c r="FM101" s="26">
        <f>INDEX(军阶与晶片数值!$C$6:$C$36,新怪物属性!$BA101+1)</f>
        <v>1.1499999999999999</v>
      </c>
      <c r="FO101" s="14">
        <f>INDEX(战舰突破!$H$6:$H$18,新怪物属性!$J101+1)+INDEX(战舰突破!$H$23:$H$35,新怪物属性!$K101+1)+INDEX(战舰突破!$H$40:$H$52,新怪物属性!$L101+1)</f>
        <v>200</v>
      </c>
      <c r="FP101" s="14">
        <f>INDEX(战舰突破!$I$6:$I$18,新怪物属性!$J101+1)+INDEX(战舰突破!$I$23:$I$35,新怪物属性!$K101+1)+INDEX(战舰突破!$I$40:$I$52,新怪物属性!$L101+1)</f>
        <v>200</v>
      </c>
      <c r="FQ101" s="14">
        <f>INDEX(战舰突破!$J$6:$J$18,新怪物属性!$J101+1)+INDEX(战舰突破!$J$23:$J$35,新怪物属性!$K101+1)+INDEX(战舰突破!$J$40:$J$52,新怪物属性!$L101+1)</f>
        <v>0</v>
      </c>
      <c r="FR101" s="14">
        <f>INDEX(战舰突破!$K$6:$K$18,新怪物属性!$J101+1)+INDEX(战舰突破!$K$23:$K$35,新怪物属性!$K101+1)+INDEX(战舰突破!$K$40:$K$52,新怪物属性!$L101+1)</f>
        <v>0</v>
      </c>
      <c r="FS101" s="14">
        <f>INDEX(战舰突破!$L$6:$L$18,新怪物属性!$J101+1)+INDEX(战舰突破!$L$23:$L$35,新怪物属性!$K101+1)+INDEX(战舰突破!$L$40:$L$52,新怪物属性!$L101+1)</f>
        <v>200</v>
      </c>
      <c r="FT101" s="18">
        <f>INDEX(战舰突破!$N$6:$N$18,新怪物属性!$J101+1)+INDEX(战舰突破!$N$23:$N$35,新怪物属性!$K101+1)+INDEX(战舰突破!$N$40:$N$52,新怪物属性!$L101+1)</f>
        <v>0.75</v>
      </c>
      <c r="FU101" s="18">
        <f>INDEX(战舰突破!$O$6:$O$18,新怪物属性!$J101+1)+INDEX(战舰突破!$O$23:$O$35,新怪物属性!$K101+1)+INDEX(战舰突破!$O$40:$O$52,新怪物属性!$L101+1)</f>
        <v>1.4</v>
      </c>
      <c r="FV101" s="18">
        <f>INDEX(战舰突破!$P$6:$P$18,新怪物属性!$J101+1)+INDEX(战舰突破!$P$23:$P$35,新怪物属性!$K101+1)+INDEX(战舰突破!$P$40:$P$52,新怪物属性!$L101+1)</f>
        <v>0.5</v>
      </c>
      <c r="FW101" s="18">
        <f>INDEX(战舰突破!$Q$6:$Q$18,新怪物属性!$J101+1)+INDEX(战舰突破!$Q$23:$Q$35,新怪物属性!$K101+1)+INDEX(战舰突破!$Q$40:$Q$52,新怪物属性!$L101+1)</f>
        <v>0.3</v>
      </c>
      <c r="FX101" s="18">
        <f>INDEX(战舰突破!$R$6:$R$18,新怪物属性!$J101+1)+INDEX(战舰突破!$R$23:$R$35,新怪物属性!$K101+1)+INDEX(战舰突破!$R$40:$R$52,新怪物属性!$L101+1)</f>
        <v>0.25</v>
      </c>
      <c r="FY101" s="18">
        <f>INDEX(战舰突破!$M$6:$M$18,新怪物属性!$J101+1)+INDEX(战舰突破!$M$23:$M$35,新怪物属性!$K101+1)+INDEX(战舰突破!$M$40:$M$52,新怪物属性!$L101+1)</f>
        <v>0.2</v>
      </c>
      <c r="FZ101" s="22">
        <f>INDEX(战舰突破!$W$6:$W$18,新怪物属性!$J101+1)+INDEX(战舰突破!$W$23:$W$35,新怪物属性!$K101+1)+INDEX(战舰突破!$W$40:$W$52,新怪物属性!$L101+1)</f>
        <v>0.5</v>
      </c>
      <c r="GC101" s="14">
        <f>INDEX(战舰突破!$S$6:$S$18,新怪物属性!$J101+1)</f>
        <v>0</v>
      </c>
      <c r="GD101" s="14">
        <f>INDEX(战舰突破!$T$6:$T$18,新怪物属性!$J101+1)</f>
        <v>1.45</v>
      </c>
      <c r="GE101" s="14">
        <f>INDEX(战舰突破!$U$6:$U$18,新怪物属性!$J101+1)</f>
        <v>0.1</v>
      </c>
      <c r="GF101" s="14">
        <f>INDEX(战舰突破!$V$6:$V$18,新怪物属性!$J101+1)</f>
        <v>2</v>
      </c>
      <c r="GG101" s="14">
        <f>INDEX(战舰突破!$X$6:$X$18,新怪物属性!$J101+1)</f>
        <v>15</v>
      </c>
      <c r="GI101" s="14">
        <f>INDEX(战舰突破!$S$23:$S$35,新怪物属性!$J101+1)</f>
        <v>1</v>
      </c>
      <c r="GJ101" s="14">
        <f>INDEX(战舰突破!$T$23:$T$35,新怪物属性!$J101+1)</f>
        <v>0.9</v>
      </c>
      <c r="GK101" s="14">
        <f>INDEX(战舰突破!$U$23:$U$35,新怪物属性!$J101+1)</f>
        <v>0.1</v>
      </c>
      <c r="GL101" s="14">
        <f>INDEX(战舰突破!$V$23:$V$35,新怪物属性!$J101+1)</f>
        <v>2</v>
      </c>
      <c r="GM101" s="14">
        <f>INDEX(战舰突破!$X$23:$X$35,新怪物属性!$J101+1)</f>
        <v>200</v>
      </c>
      <c r="GO101" s="14">
        <f>INDEX(战舰突破!$S$40:$S$52,新怪物属性!$J101+1)</f>
        <v>1</v>
      </c>
      <c r="GP101" s="14">
        <f>INDEX(战舰突破!$T$40:$T$52,新怪物属性!$J101+1)</f>
        <v>0.6</v>
      </c>
      <c r="GQ101" s="14">
        <f>INDEX(战舰突破!$U$40:$U$52,新怪物属性!$J101+1)</f>
        <v>0.2</v>
      </c>
      <c r="GR101" s="14">
        <f>INDEX(战舰突破!$V$40:$V$52,新怪物属性!$J101+1)</f>
        <v>2</v>
      </c>
      <c r="GS101" s="14">
        <f>INDEX(战舰突破!$X$40:$X$52,新怪物属性!$J101+1)</f>
        <v>350</v>
      </c>
      <c r="GV101" s="14">
        <v>3</v>
      </c>
      <c r="GW101" s="14">
        <v>46</v>
      </c>
      <c r="GX101" s="14">
        <v>1</v>
      </c>
      <c r="GY101" s="14">
        <v>44</v>
      </c>
      <c r="GZ101" s="14">
        <v>3</v>
      </c>
      <c r="HA101" s="14">
        <v>41</v>
      </c>
      <c r="HB101" s="14">
        <v>1</v>
      </c>
      <c r="HC101" s="14">
        <v>39</v>
      </c>
      <c r="HD101" s="14">
        <v>1</v>
      </c>
      <c r="HE101" s="14">
        <v>23</v>
      </c>
      <c r="HF101" s="14">
        <v>1</v>
      </c>
      <c r="HG101" s="14">
        <v>27</v>
      </c>
      <c r="HH101" s="14">
        <v>0</v>
      </c>
      <c r="HI101" s="14">
        <v>32</v>
      </c>
      <c r="HJ101" s="14">
        <v>1</v>
      </c>
      <c r="HK101" s="14">
        <v>22</v>
      </c>
      <c r="HL101" s="14">
        <v>0</v>
      </c>
      <c r="HM101" s="14">
        <v>0</v>
      </c>
      <c r="HN101" s="14">
        <v>0</v>
      </c>
      <c r="HO101" s="14">
        <v>0</v>
      </c>
      <c r="HP101" s="14">
        <v>0</v>
      </c>
      <c r="HQ101" s="14">
        <v>0</v>
      </c>
      <c r="HR101" s="14">
        <v>0</v>
      </c>
      <c r="HS101" s="14">
        <v>0</v>
      </c>
      <c r="HT101" s="14">
        <v>0</v>
      </c>
      <c r="HU101" s="14">
        <v>0</v>
      </c>
      <c r="HX101" s="14">
        <v>7</v>
      </c>
      <c r="HY101" s="14">
        <v>6</v>
      </c>
      <c r="IB101" s="14">
        <f>IF($GV101=0,0,INDEX(战宠!P$15:P$27,新怪物属性!$GV$3)*(INDEX(战宠!$U$7:$Y$10,1,新怪物属性!$GV101)))*(新怪物属性!$GW101+4)
+IF($GX101=0,0,INDEX(战宠!P$15:P$27,新怪物属性!$GX$3)*(INDEX(战宠!$U$7:$Y$10,1,新怪物属性!$GX101)))*(新怪物属性!$GY101+4)
+IF($GZ101=0,0,INDEX(战宠!P$15:P$27,新怪物属性!$GZ$3)*(INDEX(战宠!$U$7:$Y$10,1,新怪物属性!$GZ101)))*(新怪物属性!$HA101+4)
+IF($HB101=0,0,INDEX(战宠!P$15:P$27,新怪物属性!$HB$3)*(INDEX(战宠!$U$7:$Y$10,1,新怪物属性!$HB101)))*(新怪物属性!$HC101+4)
+IF($HD101=0,0,INDEX(战宠!P$15:P$27,新怪物属性!$HD$3)*(INDEX(战宠!$U$7:$Y$10,1,新怪物属性!$HD101)))*(新怪物属性!$HE101+4)
+IF($HF101=0,0,INDEX(战宠!P$15:P$27,新怪物属性!$HF$3)*(INDEX(战宠!$U$7:$Y$10,1,新怪物属性!$HF101)))*(新怪物属性!$HG101+4)
+IF($HH101=0,0,INDEX(战宠!P$15:P$27,新怪物属性!$HH$3)*(INDEX(战宠!$U$7:$Y$10,1,新怪物属性!$HH101)))*(新怪物属性!$HI101+4)
+IF($HJ101=0,0,INDEX(战宠!P$15:P$27,新怪物属性!$HJ$3)*(INDEX(战宠!$U$7:$Y$10,1,新怪物属性!$HJ101)))*(新怪物属性!$HK101+4)
+IF($HL101=0,0,INDEX(战宠!P$15:P$27,新怪物属性!$HL$3)*(INDEX(战宠!$U$7:$Y$10,1,新怪物属性!$HL101)))*(新怪物属性!$HM101+4)
+IF($HN101=0,0,INDEX(战宠!P$15:P$27,新怪物属性!$HN$3)*(INDEX(战宠!$U$7:$Y$10,1,新怪物属性!$HN101)))*(新怪物属性!$HO101+4)
+IF($HP101=0,0,INDEX(战宠!P$15:P$27,新怪物属性!$HP$3)*(INDEX(战宠!$U$7:$Y$10,1,新怪物属性!$HP101)))*(新怪物属性!$HQ101+4)
+IF($HR101=0,0,INDEX(战宠!P$15:P$27,新怪物属性!$HR$3)*(INDEX(战宠!$U$7:$Y$10,1,新怪物属性!$HR101)))*(新怪物属性!$HS101+4)
+IF($HT101=0,0,INDEX(战宠!P$15:P$27,新怪物属性!$HT$3)*(INDEX(战宠!$U$7:$Y$10,1,新怪物属性!$HT101)))*(新怪物属性!$HU101+4)</f>
        <v>330800</v>
      </c>
      <c r="IC101" s="14">
        <f>IF($GV101=0,0,INDEX(战宠!Q$15:Q$27,新怪物属性!$GV$3)*(INDEX(战宠!$U$7:$Y$10,1,新怪物属性!$GV101)))*(新怪物属性!$GW101+4)
+IF($GX101=0,0,INDEX(战宠!Q$15:Q$27,新怪物属性!$GX$3)*(INDEX(战宠!$U$7:$Y$10,1,新怪物属性!$GX101)))*(新怪物属性!$GY101+4)
+IF($GZ101=0,0,INDEX(战宠!Q$15:Q$27,新怪物属性!$GZ$3)*(INDEX(战宠!$U$7:$Y$10,1,新怪物属性!$GZ101)))*(新怪物属性!$HA101+4)
+IF($HB101=0,0,INDEX(战宠!Q$15:Q$27,新怪物属性!$HB$3)*(INDEX(战宠!$U$7:$Y$10,1,新怪物属性!$HB101)))*(新怪物属性!$HC101+4)
+IF($HD101=0,0,INDEX(战宠!Q$15:Q$27,新怪物属性!$HD$3)*(INDEX(战宠!$U$7:$Y$10,1,新怪物属性!$HD101)))*(新怪物属性!$HE101+4)
+IF($HF101=0,0,INDEX(战宠!Q$15:Q$27,新怪物属性!$HF$3)*(INDEX(战宠!$U$7:$Y$10,1,新怪物属性!$HF101)))*(新怪物属性!$HG101+4)
+IF($HH101=0,0,INDEX(战宠!Q$15:Q$27,新怪物属性!$HH$3)*(INDEX(战宠!$U$7:$Y$10,1,新怪物属性!$HH101)))*(新怪物属性!$HI101+4)
+IF($HJ101=0,0,INDEX(战宠!Q$15:Q$27,新怪物属性!$HJ$3)*(INDEX(战宠!$U$7:$Y$10,1,新怪物属性!$HJ101)))*(新怪物属性!$HK101+4)
+IF($HL101=0,0,INDEX(战宠!Q$15:Q$27,新怪物属性!$HL$3)*(INDEX(战宠!$U$7:$Y$10,1,新怪物属性!$HL101)))*(新怪物属性!$HM101+4)
+IF($HN101=0,0,INDEX(战宠!Q$15:Q$27,新怪物属性!$HN$3)*(INDEX(战宠!$U$7:$Y$10,1,新怪物属性!$HN101)))*(新怪物属性!$HO101+4)
+IF($HP101=0,0,INDEX(战宠!Q$15:Q$27,新怪物属性!$HP$3)*(INDEX(战宠!$U$7:$Y$10,1,新怪物属性!$HP101)))*(新怪物属性!$HQ101+4)
+IF($HR101=0,0,INDEX(战宠!Q$15:Q$27,新怪物属性!$HR$3)*(INDEX(战宠!$U$7:$Y$10,1,新怪物属性!$HR101)))*(新怪物属性!$HS101+4)
+IF($HT101=0,0,INDEX(战宠!Q$15:Q$27,新怪物属性!$HT$3)*(INDEX(战宠!$U$7:$Y$10,1,新怪物属性!$HT101)))*(新怪物属性!$HU101+4)</f>
        <v>2178000</v>
      </c>
      <c r="ID101" s="14">
        <f>IF($GV101=0,0,INDEX(战宠!R$15:R$27,新怪物属性!$GV$3)*(INDEX(战宠!$U$7:$Y$10,1,新怪物属性!$GV101)))*(新怪物属性!$GW101+4)
+IF($GX101=0,0,INDEX(战宠!R$15:R$27,新怪物属性!$GX$3)*(INDEX(战宠!$U$7:$Y$10,1,新怪物属性!$GX101)))*(新怪物属性!$GY101+4)
+IF($GZ101=0,0,INDEX(战宠!R$15:R$27,新怪物属性!$GZ$3)*(INDEX(战宠!$U$7:$Y$10,1,新怪物属性!$GZ101)))*(新怪物属性!$HA101+4)
+IF($HB101=0,0,INDEX(战宠!R$15:R$27,新怪物属性!$HB$3)*(INDEX(战宠!$U$7:$Y$10,1,新怪物属性!$HB101)))*(新怪物属性!$HC101+4)
+IF($HD101=0,0,INDEX(战宠!R$15:R$27,新怪物属性!$HD$3)*(INDEX(战宠!$U$7:$Y$10,1,新怪物属性!$HD101)))*(新怪物属性!$HE101+4)
+IF($HF101=0,0,INDEX(战宠!R$15:R$27,新怪物属性!$HF$3)*(INDEX(战宠!$U$7:$Y$10,1,新怪物属性!$HF101)))*(新怪物属性!$HG101+4)
+IF($HH101=0,0,INDEX(战宠!R$15:R$27,新怪物属性!$HH$3)*(INDEX(战宠!$U$7:$Y$10,1,新怪物属性!$HH101)))*(新怪物属性!$HI101+4)
+IF($HJ101=0,0,INDEX(战宠!R$15:R$27,新怪物属性!$HJ$3)*(INDEX(战宠!$U$7:$Y$10,1,新怪物属性!$HJ101)))*(新怪物属性!$HK101+4)
+IF($HL101=0,0,INDEX(战宠!R$15:R$27,新怪物属性!$HL$3)*(INDEX(战宠!$U$7:$Y$10,1,新怪物属性!$HL101)))*(新怪物属性!$HM101+4)
+IF($HN101=0,0,INDEX(战宠!R$15:R$27,新怪物属性!$HN$3)*(INDEX(战宠!$U$7:$Y$10,1,新怪物属性!$HN101)))*(新怪物属性!$HO101+4)
+IF($HP101=0,0,INDEX(战宠!R$15:R$27,新怪物属性!$HP$3)*(INDEX(战宠!$U$7:$Y$10,1,新怪物属性!$HP101)))*(新怪物属性!$HQ101+4)
+IF($HR101=0,0,INDEX(战宠!R$15:R$27,新怪物属性!$HR$3)*(INDEX(战宠!$U$7:$Y$10,1,新怪物属性!$HR101)))*(新怪物属性!$HS101+4)
+IF($HT101=0,0,INDEX(战宠!R$15:R$27,新怪物属性!$HT$3)*(INDEX(战宠!$U$7:$Y$10,1,新怪物属性!$HT101)))*(新怪物属性!$HU101+4)</f>
        <v>185600</v>
      </c>
      <c r="IE101" s="14">
        <f>IF($GV101=0,0,INDEX(战宠!S$15:S$27,新怪物属性!$GV$3)*(INDEX(战宠!$U$7:$Y$10,1,新怪物属性!$GV101)))*(新怪物属性!$GW101+4)
+IF($GX101=0,0,INDEX(战宠!S$15:S$27,新怪物属性!$GX$3)*(INDEX(战宠!$U$7:$Y$10,1,新怪物属性!$GX101)))*(新怪物属性!$GY101+4)
+IF($GZ101=0,0,INDEX(战宠!S$15:S$27,新怪物属性!$GZ$3)*(INDEX(战宠!$U$7:$Y$10,1,新怪物属性!$GZ101)))*(新怪物属性!$HA101+4)
+IF($HB101=0,0,INDEX(战宠!S$15:S$27,新怪物属性!$HB$3)*(INDEX(战宠!$U$7:$Y$10,1,新怪物属性!$HB101)))*(新怪物属性!$HC101+4)
+IF($HD101=0,0,INDEX(战宠!S$15:S$27,新怪物属性!$HD$3)*(INDEX(战宠!$U$7:$Y$10,1,新怪物属性!$HD101)))*(新怪物属性!$HE101+4)
+IF($HF101=0,0,INDEX(战宠!S$15:S$27,新怪物属性!$HF$3)*(INDEX(战宠!$U$7:$Y$10,1,新怪物属性!$HF101)))*(新怪物属性!$HG101+4)
+IF($HH101=0,0,INDEX(战宠!S$15:S$27,新怪物属性!$HH$3)*(INDEX(战宠!$U$7:$Y$10,1,新怪物属性!$HH101)))*(新怪物属性!$HI101+4)
+IF($HJ101=0,0,INDEX(战宠!S$15:S$27,新怪物属性!$HJ$3)*(INDEX(战宠!$U$7:$Y$10,1,新怪物属性!$HJ101)))*(新怪物属性!$HK101+4)
+IF($HL101=0,0,INDEX(战宠!S$15:S$27,新怪物属性!$HL$3)*(INDEX(战宠!$U$7:$Y$10,1,新怪物属性!$HL101)))*(新怪物属性!$HM101+4)
+IF($HN101=0,0,INDEX(战宠!S$15:S$27,新怪物属性!$HN$3)*(INDEX(战宠!$U$7:$Y$10,1,新怪物属性!$HN101)))*(新怪物属性!$HO101+4)
+IF($HP101=0,0,INDEX(战宠!S$15:S$27,新怪物属性!$HP$3)*(INDEX(战宠!$U$7:$Y$10,1,新怪物属性!$HP101)))*(新怪物属性!$HQ101+4)
+IF($HR101=0,0,INDEX(战宠!S$15:S$27,新怪物属性!$HR$3)*(INDEX(战宠!$U$7:$Y$10,1,新怪物属性!$HR101)))*(新怪物属性!$HS101+4)
+IF($HT101=0,0,INDEX(战宠!S$15:S$27,新怪物属性!$HT$3)*(INDEX(战宠!$U$7:$Y$10,1,新怪物属性!$HT101)))*(新怪物属性!$HU101+4)</f>
        <v>4666000</v>
      </c>
      <c r="IF101" s="14">
        <f>IF($GV101=0,0,INDEX(战宠!T$15:T$27,新怪物属性!$GV$3)*(INDEX(战宠!$U$7:$Y$10,1,新怪物属性!$GV101)))*(新怪物属性!$GW101+4)
+IF($GX101=0,0,INDEX(战宠!T$15:T$27,新怪物属性!$GX$3)*(INDEX(战宠!$U$7:$Y$10,1,新怪物属性!$GX101)))*(新怪物属性!$GY101+4)
+IF($GZ101=0,0,INDEX(战宠!T$15:T$27,新怪物属性!$GZ$3)*(INDEX(战宠!$U$7:$Y$10,1,新怪物属性!$GZ101)))*(新怪物属性!$HA101+4)
+IF($HB101=0,0,INDEX(战宠!T$15:T$27,新怪物属性!$HB$3)*(INDEX(战宠!$U$7:$Y$10,1,新怪物属性!$HB101)))*(新怪物属性!$HC101+4)
+IF($HD101=0,0,INDEX(战宠!T$15:T$27,新怪物属性!$HD$3)*(INDEX(战宠!$U$7:$Y$10,1,新怪物属性!$HD101)))*(新怪物属性!$HE101+4)
+IF($HF101=0,0,INDEX(战宠!T$15:T$27,新怪物属性!$HF$3)*(INDEX(战宠!$U$7:$Y$10,1,新怪物属性!$HF101)))*(新怪物属性!$HG101+4)
+IF($HH101=0,0,INDEX(战宠!T$15:T$27,新怪物属性!$HH$3)*(INDEX(战宠!$U$7:$Y$10,1,新怪物属性!$HH101)))*(新怪物属性!$HI101+4)
+IF($HJ101=0,0,INDEX(战宠!T$15:T$27,新怪物属性!$HJ$3)*(INDEX(战宠!$U$7:$Y$10,1,新怪物属性!$HJ101)))*(新怪物属性!$HK101+4)
+IF($HL101=0,0,INDEX(战宠!T$15:T$27,新怪物属性!$HL$3)*(INDEX(战宠!$U$7:$Y$10,1,新怪物属性!$HL101)))*(新怪物属性!$HM101+4)
+IF($HN101=0,0,INDEX(战宠!T$15:T$27,新怪物属性!$HN$3)*(INDEX(战宠!$U$7:$Y$10,1,新怪物属性!$HN101)))*(新怪物属性!$HO101+4)
+IF($HP101=0,0,INDEX(战宠!T$15:T$27,新怪物属性!$HP$3)*(INDEX(战宠!$U$7:$Y$10,1,新怪物属性!$HP101)))*(新怪物属性!$HQ101+4)
+IF($HR101=0,0,INDEX(战宠!T$15:T$27,新怪物属性!$HR$3)*(INDEX(战宠!$U$7:$Y$10,1,新怪物属性!$HR101)))*(新怪物属性!$HS101+4)
+IF($HT101=0,0,INDEX(战宠!T$15:T$27,新怪物属性!$HT$3)*(INDEX(战宠!$U$7:$Y$10,1,新怪物属性!$HT101)))*(新怪物属性!$HU101+4)</f>
        <v>90265</v>
      </c>
      <c r="II101" s="14">
        <f>IF(HX101=0,0,INDEX(战宠!$D$15:$D$27,新怪物属性!HX101))</f>
        <v>0.3</v>
      </c>
      <c r="IJ101" s="14">
        <f>IF(HY101=0,0,INDEX(战宠!$D$15:$D$27,新怪物属性!HY101))</f>
        <v>0.2</v>
      </c>
      <c r="IM101" s="14">
        <f t="shared" si="189"/>
        <v>7711809</v>
      </c>
      <c r="IN101" s="14">
        <f t="shared" si="190"/>
        <v>6907778</v>
      </c>
      <c r="IO101" s="14">
        <f t="shared" si="191"/>
        <v>6910622</v>
      </c>
      <c r="IP101" s="14">
        <f t="shared" si="192"/>
        <v>7711809</v>
      </c>
      <c r="IQ101" s="14">
        <f t="shared" si="193"/>
        <v>7711809</v>
      </c>
      <c r="IR101" s="14">
        <f t="shared" ref="IR101:IR123" si="232">INT((BG101+BM101+BS101+BZ101+DI101+DP101+EC101+FQ101+CT101)*(1+EV101+DD101)*(1+FJ101)*(1+FU101))</f>
        <v>69608234</v>
      </c>
      <c r="IS101" s="14">
        <f t="shared" ref="IS101:IS123" si="233">INT((BH101+BN101+BT101+CA101+DJ101+DQ101+ED101+FP101+CU101)*(1+EW101)*(1+FK101)*(1+FV101))</f>
        <v>2586251</v>
      </c>
      <c r="IT101" s="14">
        <f t="shared" ref="IT101:IT123" si="234">INT((BI101+BO101+BU101+CB101+DK101+DR101+EE101+CV101)*(1+EX101+DE101)*(1+FL101))</f>
        <v>47629523</v>
      </c>
      <c r="IU101" s="14">
        <f t="shared" ref="IU101:IU123" si="235">INT((BJ101+BP101+BV101+CC101+DL101+DS101+EF101+CW101)*(1+EY101)*(1+FM101))</f>
        <v>1172160</v>
      </c>
      <c r="IV101" s="28">
        <f t="shared" ref="IV101:IV123" si="236">DT101+EN101+EZ101+CX101</f>
        <v>54050</v>
      </c>
      <c r="IW101" s="28">
        <f t="shared" ref="IW101:IW123" si="237">DU101+EO101+FA101+CY101</f>
        <v>53150</v>
      </c>
      <c r="IX101" s="28">
        <f t="shared" ref="IX101:IX123" si="238">DV101+EP101+FB101+DA101</f>
        <v>54050</v>
      </c>
      <c r="IY101" s="28">
        <f t="shared" ref="IY101:IY123" si="239">DW101+EQ101+FC101+CZ101</f>
        <v>53150</v>
      </c>
      <c r="IZ101" s="28">
        <f t="shared" ref="IZ101:IZ123" si="240">(1+FD101)*(1+DB101)*(1+EI101)</f>
        <v>2.6909999999999998</v>
      </c>
      <c r="JA101" s="28">
        <f t="shared" ref="JA101:JA123" si="241">(1+FE101)*(1+DC101)*(1+EJ101)</f>
        <v>2.6909999999999998</v>
      </c>
      <c r="JB101" s="28">
        <f t="shared" ref="JB101:JB123" si="242">DX101+ER101+FF101</f>
        <v>194</v>
      </c>
      <c r="JC101" s="28">
        <f t="shared" ref="JC101:JC123" si="243">DY101+ES101+FG101</f>
        <v>174</v>
      </c>
      <c r="JD101" s="14">
        <f t="shared" ref="JD101:JD123" si="244">(1+GC101)</f>
        <v>1</v>
      </c>
      <c r="JE101" s="14">
        <f t="shared" ref="JE101:JE123" si="245">(1+GI101)</f>
        <v>2</v>
      </c>
      <c r="JF101" s="14">
        <f t="shared" ref="JF101:JF123" si="246">(1+GO101)</f>
        <v>2</v>
      </c>
      <c r="JG101" s="18">
        <f t="shared" ref="JG101:JG123" si="247">(1+GD101+FY101)</f>
        <v>2.6500000000000004</v>
      </c>
      <c r="JH101" s="18">
        <f t="shared" ref="JH101:JH123" si="248">(1+GJ101+FY101)</f>
        <v>2.1</v>
      </c>
      <c r="JI101" s="18">
        <f t="shared" ref="JI101:JI123" si="249">(1+GP101+FY101)</f>
        <v>1.8</v>
      </c>
      <c r="JJ101" s="29">
        <f t="shared" si="194"/>
        <v>54200</v>
      </c>
      <c r="JK101" s="29">
        <f t="shared" si="194"/>
        <v>54500</v>
      </c>
      <c r="JL101" s="29">
        <f t="shared" si="194"/>
        <v>54500</v>
      </c>
      <c r="JM101" s="26">
        <f t="shared" ref="JM101:JM123" si="250">GE101</f>
        <v>0.1</v>
      </c>
      <c r="JN101" s="26">
        <f t="shared" ref="JN101:JN123" si="251">GK101</f>
        <v>0.1</v>
      </c>
      <c r="JO101" s="26">
        <f t="shared" ref="JO101:JO123" si="252">GQ101</f>
        <v>0.2</v>
      </c>
      <c r="JP101" s="14">
        <f t="shared" ref="JP101:JP123" si="253">(JP$2+GF101)</f>
        <v>4</v>
      </c>
      <c r="JQ101" s="14">
        <f t="shared" ref="JQ101:JQ123" si="254">(JQ$2+GL101)</f>
        <v>4</v>
      </c>
      <c r="JR101" s="14">
        <f t="shared" ref="JR101:JR123" si="255">(JR$2+GR101)</f>
        <v>4</v>
      </c>
      <c r="JS101" s="14">
        <f t="shared" ref="JS101:JS123" si="256">GG101</f>
        <v>15</v>
      </c>
      <c r="JT101" s="14">
        <f t="shared" ref="JT101:JT123" si="257">GM101</f>
        <v>200</v>
      </c>
      <c r="JU101" s="14">
        <f t="shared" ref="JU101:JU123" si="258">GS101</f>
        <v>350</v>
      </c>
      <c r="JV101">
        <v>97</v>
      </c>
      <c r="JW101" s="14">
        <f t="shared" si="195"/>
        <v>449643067</v>
      </c>
      <c r="JY101" s="14">
        <f t="shared" si="226"/>
        <v>5172502</v>
      </c>
      <c r="JZ101" s="14">
        <f t="shared" si="196"/>
        <v>4428251</v>
      </c>
      <c r="KA101" s="29">
        <f t="shared" si="197"/>
        <v>51024</v>
      </c>
      <c r="KB101" s="29">
        <f t="shared" si="198"/>
        <v>36666</v>
      </c>
      <c r="KC101" s="29">
        <f t="shared" si="199"/>
        <v>40275</v>
      </c>
      <c r="KD101" s="29">
        <f t="shared" si="200"/>
        <v>47520</v>
      </c>
      <c r="KE101" s="14">
        <f t="shared" si="228"/>
        <v>2.6909999999999998</v>
      </c>
      <c r="KF101" s="14">
        <f t="shared" si="229"/>
        <v>2.6909999999999998</v>
      </c>
      <c r="KG101" s="14">
        <f t="shared" si="201"/>
        <v>3855874.138756928</v>
      </c>
      <c r="KH101" s="26">
        <f t="shared" ref="KH101:KH123" si="259">(IV101-0.8*KB101)/(1000+1.6*KB101)</f>
        <v>0.41426215440722952</v>
      </c>
      <c r="KI101" s="26">
        <f t="shared" ref="KI101:KI123" si="260">(FZ101+(IY101-0.8*IX101)/(1000+1.6*KC101))</f>
        <v>0.65143643031784837</v>
      </c>
      <c r="KJ101" s="29">
        <f t="shared" si="202"/>
        <v>1251736</v>
      </c>
      <c r="KK101" s="29">
        <f t="shared" si="203"/>
        <v>3850432</v>
      </c>
      <c r="KL101" s="29">
        <f t="shared" si="204"/>
        <v>4404280</v>
      </c>
      <c r="KM101" s="23">
        <f t="shared" si="205"/>
        <v>3004167</v>
      </c>
      <c r="KN101" s="23">
        <f t="shared" si="206"/>
        <v>1587107</v>
      </c>
      <c r="KO101" s="26">
        <f t="shared" ref="KO101:KO123" si="261">JM101+(JJ101-0.8*KB101)/(3000+1.6*KB101)</f>
        <v>0.50325886718040524</v>
      </c>
      <c r="KP101" s="26">
        <f t="shared" ref="KP101:KP123" si="262">JN101+(JK101-0.8*KB101)/(3000+1.6*KB101)</f>
        <v>0.50812381619573954</v>
      </c>
      <c r="KQ101" s="26">
        <f t="shared" ref="KQ101:KQ123" si="263">JO101+(JL101-0.8*KB101)/(3000+1.6*KB101)</f>
        <v>0.60812381619573952</v>
      </c>
      <c r="KR101" s="26">
        <f t="shared" si="207"/>
        <v>0.10325886718040522</v>
      </c>
      <c r="KS101" s="26">
        <v>0.1</v>
      </c>
      <c r="KT101" s="29">
        <f t="shared" ref="KT101:KT123" si="264">JD101*((KO101-$KR101)*JP101+(1-(KO101-$KR101)))</f>
        <v>2.2000000000000002</v>
      </c>
      <c r="KU101" s="29">
        <f t="shared" ref="KU101:KU123" si="265">JE101*((KP101-$KR101)*JQ101+(1-(KP101-$KR101)))</f>
        <v>4.4291896940920061</v>
      </c>
      <c r="KV101" s="29">
        <f t="shared" ref="KV101:KV123" si="266">JF101*((KQ101-$KR101)*JR101+(1-(KQ101-$KR101)))</f>
        <v>5.0291896940920058</v>
      </c>
      <c r="KW101" s="29">
        <f t="shared" ref="KW101:KW123" si="267">JD101*((KO101-$KR101)*JP101+(1-(KO101-$KR101)))/KJ$1*KJ101</f>
        <v>13769096</v>
      </c>
      <c r="KX101" s="29">
        <f t="shared" ref="KX101:KX123" si="268">JE101*((KP101-$KR101)*JQ101+(1-(KP101-$KR101)))/KK$1*KK101</f>
        <v>11369529.154801382</v>
      </c>
      <c r="KY101" s="29">
        <f t="shared" ref="KY101:KY123" si="269">JF101*((KQ101-$KR101)*JR101+(1-(KQ101-$KR101)))/KL$1*KL101</f>
        <v>11074979.792947769</v>
      </c>
      <c r="KZ101" s="29">
        <f t="shared" ref="KZ101:KZ123" si="270">ROUND((MAX(IM101*0.5,(IM101-0.6*JZ101)) * ((IM101-0.6*JZ101)/IM101)+JS101)*JG101,0)*7+200</f>
        <v>61462328</v>
      </c>
      <c r="LA101" s="14">
        <f t="shared" ref="LA101:LA123" si="271">ROUND(KW101+KX101+KY101,2)</f>
        <v>36213604.950000003</v>
      </c>
      <c r="LE101" s="14">
        <v>1</v>
      </c>
      <c r="LF101" s="14">
        <v>1</v>
      </c>
      <c r="LG101" s="14">
        <v>480</v>
      </c>
      <c r="LH101" s="14">
        <v>80</v>
      </c>
      <c r="LI101" s="14">
        <v>60</v>
      </c>
      <c r="LJ101" s="14">
        <v>60</v>
      </c>
      <c r="LK101" s="14">
        <v>60</v>
      </c>
      <c r="LL101" s="23">
        <f t="shared" si="208"/>
        <v>5025448326</v>
      </c>
      <c r="LM101" s="23">
        <f t="shared" si="209"/>
        <v>2</v>
      </c>
      <c r="LN101" s="23">
        <f t="shared" si="210"/>
        <v>5025.45</v>
      </c>
      <c r="LO101" s="14">
        <v>1</v>
      </c>
      <c r="LP101" s="14">
        <v>1</v>
      </c>
      <c r="LQ101" s="14">
        <v>240</v>
      </c>
      <c r="LR101" s="14">
        <v>35</v>
      </c>
      <c r="LS101" s="14">
        <v>22</v>
      </c>
      <c r="LT101" s="14">
        <v>30</v>
      </c>
      <c r="LU101" s="14">
        <v>30</v>
      </c>
      <c r="LV101" s="23">
        <f t="shared" si="211"/>
        <v>2617651815</v>
      </c>
      <c r="LW101" s="23">
        <f t="shared" si="212"/>
        <v>2</v>
      </c>
      <c r="LX101" s="23">
        <f t="shared" si="213"/>
        <v>2617.65</v>
      </c>
      <c r="MB101">
        <f t="shared" ref="MB101:MB123" si="272">IR101/(((JY101-0.6*IS101)*(JY101-0.6*IS101)/JY101)*$MD$3)+IT101/(JY101*$MD$3)</f>
        <v>1.7217005794341105</v>
      </c>
      <c r="MC101">
        <f t="shared" ref="MC101:MC123" si="273">KE101*MB101</f>
        <v>4.6330962592571909</v>
      </c>
      <c r="ME101" s="14">
        <v>10</v>
      </c>
      <c r="MF101" s="14">
        <v>2</v>
      </c>
      <c r="MG101" s="14">
        <v>1.5</v>
      </c>
      <c r="MH101" s="23">
        <f t="shared" ref="MH101:MH123" si="274">INT(($KJ101*$JD101*$KT101*ME101+$KK101*$JE101*$KU101*MF101+$KL101*$JF101*$KV101*MG101))</f>
        <v>162205245</v>
      </c>
      <c r="MI101" s="23">
        <f t="shared" si="214"/>
        <v>1</v>
      </c>
      <c r="MJ101" s="23">
        <f t="shared" si="215"/>
        <v>162205.25</v>
      </c>
      <c r="MK101" s="14">
        <v>30</v>
      </c>
      <c r="ML101" s="14">
        <v>6</v>
      </c>
      <c r="MM101" s="14">
        <v>4</v>
      </c>
      <c r="MN101" s="23">
        <f t="shared" ref="MN101:MN123" si="275">INT(($KJ101*$JD101*$KT101*MK101+$KK101*$JE101*$KU101*ML101+$KL101*$JF101*$KV101*MM101))</f>
        <v>464465777</v>
      </c>
      <c r="MO101" s="23">
        <f t="shared" si="216"/>
        <v>1</v>
      </c>
      <c r="MP101" s="23">
        <f t="shared" si="217"/>
        <v>464465.78</v>
      </c>
      <c r="MR101" s="23">
        <f t="shared" si="218"/>
        <v>619287703</v>
      </c>
      <c r="MS101" s="23">
        <f t="shared" si="219"/>
        <v>1</v>
      </c>
      <c r="MT101" s="23">
        <f t="shared" si="220"/>
        <v>619287.69999999995</v>
      </c>
      <c r="MU101" s="23">
        <f t="shared" si="221"/>
        <v>243307868</v>
      </c>
      <c r="MV101" s="23">
        <f t="shared" si="222"/>
        <v>1</v>
      </c>
      <c r="MW101" s="23">
        <f t="shared" si="223"/>
        <v>243307.87</v>
      </c>
    </row>
    <row r="102" spans="3:361" ht="16.5" x14ac:dyDescent="0.2">
      <c r="C102" s="14">
        <v>30</v>
      </c>
      <c r="D102" s="14">
        <v>780</v>
      </c>
      <c r="E102" s="14"/>
      <c r="F102" s="14"/>
      <c r="G102" s="14">
        <v>780</v>
      </c>
      <c r="H102" s="14">
        <v>780</v>
      </c>
      <c r="I102" s="14">
        <v>780</v>
      </c>
      <c r="J102" s="14">
        <v>12</v>
      </c>
      <c r="K102" s="14">
        <v>12</v>
      </c>
      <c r="L102" s="14">
        <v>11</v>
      </c>
      <c r="M102" s="14">
        <v>8</v>
      </c>
      <c r="N102" s="14">
        <v>8</v>
      </c>
      <c r="O102" s="14">
        <v>8</v>
      </c>
      <c r="P102" s="14">
        <v>11</v>
      </c>
      <c r="Q102" s="14">
        <v>11</v>
      </c>
      <c r="R102" s="14">
        <v>11</v>
      </c>
      <c r="S102" s="14">
        <v>11</v>
      </c>
      <c r="T102" s="14">
        <v>11</v>
      </c>
      <c r="U102" s="14">
        <v>11</v>
      </c>
      <c r="V102" s="14">
        <v>11</v>
      </c>
      <c r="W102" s="14">
        <v>11</v>
      </c>
      <c r="X102" s="14">
        <v>780</v>
      </c>
      <c r="Y102" s="14">
        <v>780</v>
      </c>
      <c r="Z102" s="14">
        <v>780</v>
      </c>
      <c r="AA102" s="14">
        <v>780</v>
      </c>
      <c r="AB102" s="14">
        <v>780</v>
      </c>
      <c r="AC102" s="14">
        <v>780</v>
      </c>
      <c r="AD102" s="14">
        <v>780</v>
      </c>
      <c r="AE102" s="14">
        <v>780</v>
      </c>
      <c r="AF102" s="14">
        <v>81</v>
      </c>
      <c r="AG102" s="14">
        <v>77</v>
      </c>
      <c r="AH102" s="14">
        <v>77</v>
      </c>
      <c r="AI102" s="14">
        <v>77</v>
      </c>
      <c r="AJ102" s="14">
        <v>77</v>
      </c>
      <c r="AK102" s="14">
        <v>77</v>
      </c>
      <c r="AL102" s="14">
        <v>78</v>
      </c>
      <c r="AM102" s="14">
        <v>78</v>
      </c>
      <c r="AN102" s="14">
        <v>5</v>
      </c>
      <c r="AO102" s="14">
        <v>5</v>
      </c>
      <c r="AP102" s="14">
        <v>5</v>
      </c>
      <c r="AQ102" s="14">
        <v>5</v>
      </c>
      <c r="AR102" s="14">
        <v>5</v>
      </c>
      <c r="AS102" s="14">
        <v>0</v>
      </c>
      <c r="AT102" s="14">
        <v>0</v>
      </c>
      <c r="AU102" s="14">
        <v>0</v>
      </c>
      <c r="AV102" s="14">
        <v>0</v>
      </c>
      <c r="AW102" s="14">
        <v>4</v>
      </c>
      <c r="AX102" s="14">
        <v>4</v>
      </c>
      <c r="AY102" s="14">
        <v>0</v>
      </c>
      <c r="AZ102" s="14">
        <v>0</v>
      </c>
      <c r="BA102" s="14">
        <v>23</v>
      </c>
      <c r="BF102" s="14">
        <f>ROUND((INDEX(新战舰养成!S$6:S$18,新怪物属性!$J102+1)+INDEX(新战舰养成!D$6:D$18,新怪物属性!$J102+1)*(新怪物属性!$G102-1))*INDEX(战舰突破!$D$6:$D$18,新怪物属性!$M102+1),0)</f>
        <v>718133</v>
      </c>
      <c r="BG102" s="14">
        <f>ROUND((INDEX(新战舰养成!T$6:T$18,新怪物属性!$J102+1)+INDEX(新战舰养成!E$6:E$18,新怪物属性!$J102+1)*(新怪物属性!$G102-1))*INDEX(战舰突破!$D$6:$D$18,新怪物属性!$M102+1),0)</f>
        <v>5744936</v>
      </c>
      <c r="BH102" s="14">
        <f>ROUND((INDEX(新战舰养成!U$6:U$18,新怪物属性!$J102+1)+INDEX(新战舰养成!F$6:F$18,新怪物属性!$J102+1)*(新怪物属性!$G102-1))*INDEX(战舰突破!$D$6:$D$18,新怪物属性!$M102+1),0)</f>
        <v>359232</v>
      </c>
      <c r="BI102" s="14">
        <f>ROUND((INDEX(新战舰养成!V$6:V$18,新怪物属性!$J102+1)+INDEX(新战舰养成!G$6:G$18,新怪物属性!$J102+1)*(新怪物属性!$G102-1))*INDEX(战舰突破!$D$6:$D$18,新怪物属性!$M102+1),0)</f>
        <v>630</v>
      </c>
      <c r="BJ102" s="14">
        <f>ROUND((INDEX(新战舰养成!W$6:W$18,新怪物属性!$J102+1)+INDEX(新战舰养成!H$6:H$18,新怪物属性!$J102+1)*(新怪物属性!$G102-1))*INDEX(战舰突破!$D$6:$D$18,新怪物属性!$M102+1),0)</f>
        <v>8</v>
      </c>
      <c r="BL102" s="14">
        <f>IF($H102&gt;0,ROUND((INDEX(新战舰养成!X$6:X$18,新怪物属性!$K102+1)+INDEX(新战舰养成!I$6:I$18,新怪物属性!$K102+1)*(新怪物属性!$H102-1))*INDEX(战舰突破!$D$6:$D$18,新怪物属性!$N102+1),0),0)</f>
        <v>718721</v>
      </c>
      <c r="BM102" s="14">
        <f>IF($H102&gt;0,ROUND((INDEX(新战舰养成!Y$6:Y$18,新怪物属性!$K102+1)+INDEX(新战舰养成!J$6:J$18,新怪物属性!$K102+1)*(新怪物属性!$H102-1))*INDEX(战舰突破!$D$6:$D$18,新怪物属性!$N102+1),0),0)</f>
        <v>0</v>
      </c>
      <c r="BN102" s="14">
        <f>IF($H102&gt;0,ROUND((INDEX(新战舰养成!Z$6:Z$18,新怪物属性!$K102+1)+INDEX(新战舰养成!K$6:K$18,新怪物属性!$K102+1)*(新怪物属性!$H102-1))*INDEX(战舰突破!$D$6:$D$18,新怪物属性!$N102+1),0),0)</f>
        <v>0</v>
      </c>
      <c r="BO102" s="14">
        <f>IF($H102&gt;0,ROUND((INDEX(新战舰养成!AA$6:AA$18,新怪物属性!$K102+1)+INDEX(新战舰养成!L$6:L$18,新怪物属性!$K102+1)*(新怪物属性!$H102-1))*INDEX(战舰突破!$D$6:$D$18,新怪物属性!$N102+1),0),0)</f>
        <v>7181328</v>
      </c>
      <c r="BP102" s="14">
        <f>IF($H102&gt;0,ROUND((INDEX(新战舰养成!AB$6:AB$18,新怪物属性!$K102+1)+INDEX(新战舰养成!M$6:M$18,新怪物属性!$K102+1)*(新怪物属性!$H102-1))*INDEX(战舰突破!$D$6:$D$18,新怪物属性!$N102+1),0),0)</f>
        <v>143472</v>
      </c>
      <c r="BR102" s="14">
        <f>IF($I102&gt;0,ROUND((INDEX(新战舰养成!AC$6:AC$18,新怪物属性!$L102+1)+INDEX(新战舰养成!I$6:I$18,新怪物属性!$L102+1)*(新怪物属性!$I102-1))*INDEX(战舰突破!$D$6:$D$18,新怪物属性!$O102+1),0),0)</f>
        <v>539843</v>
      </c>
      <c r="BS102" s="14">
        <f>IF($I102&gt;0,ROUND((INDEX(新战舰养成!AD$6:AD$18,新怪物属性!$L102+1)+INDEX(新战舰养成!J$6:J$18,新怪物属性!$L102+1)*(新怪物属性!$I102-1))*INDEX(战舰突破!$D$6:$D$18,新怪物属性!$O102+1),0),0)</f>
        <v>0</v>
      </c>
      <c r="BT102" s="14">
        <f>IF($I102&gt;0,ROUND((INDEX(新战舰养成!AE$6:AE$18,新怪物属性!$L102+1)+INDEX(新战舰养成!K$6:K$18,新怪物属性!$L102+1)*(新怪物属性!$I102-1))*INDEX(战舰突破!$D$6:$D$18,新怪物属性!$O102+1),0),0)</f>
        <v>0</v>
      </c>
      <c r="BU102" s="14">
        <f>IF($I102&gt;0,ROUND((INDEX(新战舰养成!AF$6:AF$18,新怪物属性!$L102+1)+INDEX(新战舰养成!L$6:L$18,新怪物属性!$L102+1)*(新怪物属性!$I102-1))*INDEX(战舰突破!$D$6:$D$18,新怪物属性!$O102+1),0),0)</f>
        <v>3511284</v>
      </c>
      <c r="BV102" s="14">
        <f>IF($I102&gt;0,ROUND((INDEX(新战舰养成!AG$6:AG$18,新怪物属性!$L102+1)+INDEX(新战舰养成!M$6:M$18,新怪物属性!$L102+1)*(新怪物属性!$I102-1))*INDEX(战舰突破!$D$6:$D$18,新怪物属性!$O102+1),0),0)</f>
        <v>145536</v>
      </c>
      <c r="BY102" s="14">
        <f>(INDEX(装备数值!$C$13:$G$116,新怪物属性!$P104*8+1,BY$2)+INDEX(装备数值!$C$13:$G$116,新怪物属性!$Q104*8+2,BY$2)+INDEX(装备数值!$C$13:$G$116,新怪物属性!$S104*8+3,BY$2)+INDEX(装备数值!$C$13:$G$116,新怪物属性!$R104*8+4,BY$2)+INDEX(装备数值!$C$13:$G$116,新怪物属性!$T104*8+5,BY$2)+INDEX(装备数值!$C$13:$G$116,新怪物属性!$U104*8+6,BY$2)+INDEX(装备数值!$C$13:$G$116,新怪物属性!$V104*8+7,BY$2)+INDEX(装备数值!$C$13:$G$116,新怪物属性!$W104*8+8,BY$2))</f>
        <v>110700</v>
      </c>
      <c r="BZ102" s="14">
        <f>(INDEX(装备数值!$C$13:$G$116,新怪物属性!$P104*8+1,BZ$2)+INDEX(装备数值!$C$13:$G$116,新怪物属性!$Q104*8+2,BZ$2)+INDEX(装备数值!$C$13:$G$116,新怪物属性!$S104*8+3,BZ$2)+INDEX(装备数值!$C$13:$G$116,新怪物属性!$R104*8+4,BZ$2)+INDEX(装备数值!$C$13:$G$116,新怪物属性!$T104*8+5,BZ$2)+INDEX(装备数值!$C$13:$G$116,新怪物属性!$U104*8+6,BZ$2)+INDEX(装备数值!$C$13:$G$116,新怪物属性!$V104*8+7,BZ$2)+INDEX(装备数值!$C$13:$G$116,新怪物属性!$W104*8+8,BZ$2))</f>
        <v>832500</v>
      </c>
      <c r="CA102" s="14">
        <f>(INDEX(装备数值!$C$13:$G$116,新怪物属性!$P104*8+1,CA$2)+INDEX(装备数值!$C$13:$G$116,新怪物属性!$Q104*8+2,CA$2)+INDEX(装备数值!$C$13:$G$116,新怪物属性!$S104*8+3,CA$2)+INDEX(装备数值!$C$13:$G$116,新怪物属性!$R104*8+4,CA$2)+INDEX(装备数值!$C$13:$G$116,新怪物属性!$T104*8+5,CA$2)+INDEX(装备数值!$C$13:$G$116,新怪物属性!$U104*8+6,CA$2)+INDEX(装备数值!$C$13:$G$116,新怪物属性!$V104*8+7,CA$2)+INDEX(装备数值!$C$13:$G$116,新怪物属性!$W104*8+8,CA$2))</f>
        <v>55200</v>
      </c>
      <c r="CB102" s="14">
        <f>(INDEX(装备数值!$C$13:$G$116,新怪物属性!$P104*8+1,CB$2)+INDEX(装备数值!$C$13:$G$116,新怪物属性!$Q104*8+2,CB$2)+INDEX(装备数值!$C$13:$G$116,新怪物属性!$S104*8+3,CB$2)+INDEX(装备数值!$C$13:$G$116,新怪物属性!$R104*8+4,CB$2)+INDEX(装备数值!$C$13:$G$116,新怪物属性!$T104*8+5,CB$2)+INDEX(装备数值!$C$13:$G$116,新怪物属性!$U104*8+6,CB$2)+INDEX(装备数值!$C$13:$G$116,新怪物属性!$V104*8+7,CB$2)+INDEX(装备数值!$C$13:$G$116,新怪物属性!$W104*8+8,CB$2))</f>
        <v>1110000</v>
      </c>
      <c r="CC102" s="14">
        <f>(INDEX(装备数值!$C$13:$G$116,新怪物属性!$P104*8+1,CC$2)+INDEX(装备数值!$C$13:$G$116,新怪物属性!$Q104*8+2,CC$2)+INDEX(装备数值!$C$13:$G$116,新怪物属性!$S104*8+3,CC$2)+INDEX(装备数值!$C$13:$G$116,新怪物属性!$R104*8+4,CC$2)+INDEX(装备数值!$C$13:$G$116,新怪物属性!$T104*8+5,CC$2)+INDEX(装备数值!$C$13:$G$116,新怪物属性!$U104*8+6,CC$2)+INDEX(装备数值!$C$13:$G$116,新怪物属性!$V104*8+7,CC$2)+INDEX(装备数值!$C$13:$G$116,新怪物属性!$W104*8+8,CC$2))</f>
        <v>21900</v>
      </c>
      <c r="CF102" s="14">
        <f t="shared" si="143"/>
        <v>4</v>
      </c>
      <c r="CG102" s="14">
        <f t="shared" si="230"/>
        <v>4</v>
      </c>
      <c r="CH102" s="14">
        <f t="shared" si="230"/>
        <v>4</v>
      </c>
      <c r="CI102" s="14">
        <f t="shared" si="230"/>
        <v>4</v>
      </c>
      <c r="CJ102" s="14">
        <f t="shared" si="230"/>
        <v>4</v>
      </c>
      <c r="CK102" s="14">
        <f t="shared" si="230"/>
        <v>4</v>
      </c>
      <c r="CL102" s="14">
        <f t="shared" si="230"/>
        <v>4</v>
      </c>
      <c r="CM102" s="14">
        <f t="shared" si="230"/>
        <v>4</v>
      </c>
      <c r="CN102" s="14">
        <f t="shared" si="230"/>
        <v>4</v>
      </c>
      <c r="CO102" s="14">
        <f t="shared" si="230"/>
        <v>4</v>
      </c>
      <c r="CP102" s="14">
        <f t="shared" si="230"/>
        <v>4</v>
      </c>
      <c r="CQ102" s="14">
        <f t="shared" si="230"/>
        <v>0</v>
      </c>
      <c r="CR102" s="14">
        <f t="shared" si="230"/>
        <v>0</v>
      </c>
      <c r="CS102" s="14">
        <f>SUMIFS(装备数值!BL$50:BL$101,装备数值!$BG$50:$BG$101,"="&amp;新怪物属性!$CF$2,装备数值!$BH$50:$BH$101,"&lt;="&amp;新怪物属性!$CF102)+SUMIFS(装备数值!BL$50:BL$101,装备数值!$BG$50:$BG$101,"="&amp;新怪物属性!$CG$2,装备数值!$BH$50:$BH$101,"&lt;="&amp;新怪物属性!$CG102)+SUMIFS(装备数值!BL$50:BL$101,装备数值!$BG$50:$BG$101,"="&amp;新怪物属性!$CH$2,装备数值!$BH$50:$BH$101,"&lt;="&amp;新怪物属性!$CH102)+SUMIFS(装备数值!BL$50:BL$101,装备数值!$BG$50:$BG$101,"="&amp;新怪物属性!$CI$2,装备数值!$BH$50:$BH$101,"&lt;="&amp;新怪物属性!$CI102)+SUMIFS(装备数值!BL$50:BL$101,装备数值!$BG$50:$BG$101,"="&amp;新怪物属性!$CJ$2,装备数值!$BH$50:$BH$101,"&lt;="&amp;新怪物属性!$CJ102)+SUMIFS(装备数值!BL$50:BL$101,装备数值!$BG$50:$BG$101,"="&amp;新怪物属性!$CK$2,装备数值!$BH$50:$BH$101,"&lt;="&amp;新怪物属性!$CK102)+SUMIFS(装备数值!BL$50:BL$101,装备数值!$BG$50:$BG$101,"="&amp;新怪物属性!$CL$2,装备数值!$BH$50:$BH$101,"&lt;="&amp;新怪物属性!$CL102)+SUMIFS(装备数值!BL$50:BL$101,装备数值!$BG$50:$BG$101,"="&amp;新怪物属性!$CM$2,装备数值!$BH$50:$BH$101,"&lt;="&amp;新怪物属性!$CM102)+SUMIFS(装备数值!BL$50:BL$101,装备数值!$BG$50:$BG$101,"="&amp;新怪物属性!$CN$2,装备数值!$BH$50:$BH$101,"&lt;="&amp;新怪物属性!$CN102)+SUMIFS(装备数值!BL$50:BL$101,装备数值!$BG$50:$BG$101,"="&amp;新怪物属性!$CO$2,装备数值!$BH$50:$BH$101,"&lt;="&amp;新怪物属性!$CO102)+SUMIFS(装备数值!BL$50:BL$101,装备数值!$BG$50:$BG$101,"="&amp;新怪物属性!$CP$2,装备数值!$BH$50:$BH$101,"&lt;="&amp;新怪物属性!$CP102)+SUMIFS(装备数值!BL$50:BL$101,装备数值!$BG$50:$BG$101,"="&amp;新怪物属性!$CQ$2,装备数值!$BH$50:$BH$101,"&lt;="&amp;新怪物属性!$CQ102)+SUMIFS(装备数值!BL$50:BL$101,装备数值!$BG$50:$BG$101,"="&amp;新怪物属性!$CR$2,装备数值!$BH$50:$BH$101,"&lt;="&amp;新怪物属性!$CR102)</f>
        <v>160949</v>
      </c>
      <c r="CT102" s="14">
        <f>SUMIFS(装备数值!BM$50:BM$101,装备数值!$BG$50:$BG$101,"="&amp;新怪物属性!$CF$2,装备数值!$BH$50:$BH$101,"&lt;="&amp;新怪物属性!$CF102)+SUMIFS(装备数值!BM$50:BM$101,装备数值!$BG$50:$BG$101,"="&amp;新怪物属性!$CG$2,装备数值!$BH$50:$BH$101,"&lt;="&amp;新怪物属性!$CG102)+SUMIFS(装备数值!BM$50:BM$101,装备数值!$BG$50:$BG$101,"="&amp;新怪物属性!$CH$2,装备数值!$BH$50:$BH$101,"&lt;="&amp;新怪物属性!$CH102)+SUMIFS(装备数值!BM$50:BM$101,装备数值!$BG$50:$BG$101,"="&amp;新怪物属性!$CI$2,装备数值!$BH$50:$BH$101,"&lt;="&amp;新怪物属性!$CI102)+SUMIFS(装备数值!BM$50:BM$101,装备数值!$BG$50:$BG$101,"="&amp;新怪物属性!$CJ$2,装备数值!$BH$50:$BH$101,"&lt;="&amp;新怪物属性!$CJ102)+SUMIFS(装备数值!BM$50:BM$101,装备数值!$BG$50:$BG$101,"="&amp;新怪物属性!$CK$2,装备数值!$BH$50:$BH$101,"&lt;="&amp;新怪物属性!$CK102)+SUMIFS(装备数值!BM$50:BM$101,装备数值!$BG$50:$BG$101,"="&amp;新怪物属性!$CL$2,装备数值!$BH$50:$BH$101,"&lt;="&amp;新怪物属性!$CL102)+SUMIFS(装备数值!BM$50:BM$101,装备数值!$BG$50:$BG$101,"="&amp;新怪物属性!$CM$2,装备数值!$BH$50:$BH$101,"&lt;="&amp;新怪物属性!$CM102)+SUMIFS(装备数值!BM$50:BM$101,装备数值!$BG$50:$BG$101,"="&amp;新怪物属性!$CN$2,装备数值!$BH$50:$BH$101,"&lt;="&amp;新怪物属性!$CN102)+SUMIFS(装备数值!BM$50:BM$101,装备数值!$BG$50:$BG$101,"="&amp;新怪物属性!$CO$2,装备数值!$BH$50:$BH$101,"&lt;="&amp;新怪物属性!$CO102)+SUMIFS(装备数值!BM$50:BM$101,装备数值!$BG$50:$BG$101,"="&amp;新怪物属性!$CP$2,装备数值!$BH$50:$BH$101,"&lt;="&amp;新怪物属性!$CP102)+SUMIFS(装备数值!BM$50:BM$101,装备数值!$BG$50:$BG$101,"="&amp;新怪物属性!$CQ$2,装备数值!$BH$50:$BH$101,"&lt;="&amp;新怪物属性!$CQ102)+SUMIFS(装备数值!BM$50:BM$101,装备数值!$BG$50:$BG$101,"="&amp;新怪物属性!$CR$2,装备数值!$BH$50:$BH$101,"&lt;="&amp;新怪物属性!$CR102)</f>
        <v>1759949</v>
      </c>
      <c r="CU102" s="14">
        <f>SUMIFS(装备数值!BN$50:BN$101,装备数值!$BG$50:$BG$101,"="&amp;新怪物属性!$CF$2,装备数值!$BH$50:$BH$101,"&lt;="&amp;新怪物属性!$CF102)+SUMIFS(装备数值!BN$50:BN$101,装备数值!$BG$50:$BG$101,"="&amp;新怪物属性!$CG$2,装备数值!$BH$50:$BH$101,"&lt;="&amp;新怪物属性!$CG102)+SUMIFS(装备数值!BN$50:BN$101,装备数值!$BG$50:$BG$101,"="&amp;新怪物属性!$CH$2,装备数值!$BH$50:$BH$101,"&lt;="&amp;新怪物属性!$CH102)+SUMIFS(装备数值!BN$50:BN$101,装备数值!$BG$50:$BG$101,"="&amp;新怪物属性!$CI$2,装备数值!$BH$50:$BH$101,"&lt;="&amp;新怪物属性!$CI102)+SUMIFS(装备数值!BN$50:BN$101,装备数值!$BG$50:$BG$101,"="&amp;新怪物属性!$CJ$2,装备数值!$BH$50:$BH$101,"&lt;="&amp;新怪物属性!$CJ102)+SUMIFS(装备数值!BN$50:BN$101,装备数值!$BG$50:$BG$101,"="&amp;新怪物属性!$CK$2,装备数值!$BH$50:$BH$101,"&lt;="&amp;新怪物属性!$CK102)+SUMIFS(装备数值!BN$50:BN$101,装备数值!$BG$50:$BG$101,"="&amp;新怪物属性!$CL$2,装备数值!$BH$50:$BH$101,"&lt;="&amp;新怪物属性!$CL102)+SUMIFS(装备数值!BN$50:BN$101,装备数值!$BG$50:$BG$101,"="&amp;新怪物属性!$CM$2,装备数值!$BH$50:$BH$101,"&lt;="&amp;新怪物属性!$CM102)+SUMIFS(装备数值!BN$50:BN$101,装备数值!$BG$50:$BG$101,"="&amp;新怪物属性!$CN$2,装备数值!$BH$50:$BH$101,"&lt;="&amp;新怪物属性!$CN102)+SUMIFS(装备数值!BN$50:BN$101,装备数值!$BG$50:$BG$101,"="&amp;新怪物属性!$CO$2,装备数值!$BH$50:$BH$101,"&lt;="&amp;新怪物属性!$CO102)+SUMIFS(装备数值!BN$50:BN$101,装备数值!$BG$50:$BG$101,"="&amp;新怪物属性!$CP$2,装备数值!$BH$50:$BH$101,"&lt;="&amp;新怪物属性!$CP102)+SUMIFS(装备数值!BN$50:BN$101,装备数值!$BG$50:$BG$101,"="&amp;新怪物属性!$CQ$2,装备数值!$BH$50:$BH$101,"&lt;="&amp;新怪物属性!$CQ102)+SUMIFS(装备数值!BN$50:BN$101,装备数值!$BG$50:$BG$101,"="&amp;新怪物属性!$CR$2,装备数值!$BH$50:$BH$101,"&lt;="&amp;新怪物属性!$CR102)</f>
        <v>60850</v>
      </c>
      <c r="CV102" s="14">
        <f>SUMIFS(装备数值!BO$50:BO$101,装备数值!$BG$50:$BG$101,"="&amp;新怪物属性!$CF$2,装备数值!$BH$50:$BH$101,"&lt;="&amp;新怪物属性!$CF102)+SUMIFS(装备数值!BO$50:BO$101,装备数值!$BG$50:$BG$101,"="&amp;新怪物属性!$CG$2,装备数值!$BH$50:$BH$101,"&lt;="&amp;新怪物属性!$CG102)+SUMIFS(装备数值!BO$50:BO$101,装备数值!$BG$50:$BG$101,"="&amp;新怪物属性!$CH$2,装备数值!$BH$50:$BH$101,"&lt;="&amp;新怪物属性!$CH102)+SUMIFS(装备数值!BO$50:BO$101,装备数值!$BG$50:$BG$101,"="&amp;新怪物属性!$CI$2,装备数值!$BH$50:$BH$101,"&lt;="&amp;新怪物属性!$CI102)+SUMIFS(装备数值!BO$50:BO$101,装备数值!$BG$50:$BG$101,"="&amp;新怪物属性!$CJ$2,装备数值!$BH$50:$BH$101,"&lt;="&amp;新怪物属性!$CJ102)+SUMIFS(装备数值!BO$50:BO$101,装备数值!$BG$50:$BG$101,"="&amp;新怪物属性!$CK$2,装备数值!$BH$50:$BH$101,"&lt;="&amp;新怪物属性!$CK102)+SUMIFS(装备数值!BO$50:BO$101,装备数值!$BG$50:$BG$101,"="&amp;新怪物属性!$CL$2,装备数值!$BH$50:$BH$101,"&lt;="&amp;新怪物属性!$CL102)+SUMIFS(装备数值!BO$50:BO$101,装备数值!$BG$50:$BG$101,"="&amp;新怪物属性!$CM$2,装备数值!$BH$50:$BH$101,"&lt;="&amp;新怪物属性!$CM102)+SUMIFS(装备数值!BO$50:BO$101,装备数值!$BG$50:$BG$101,"="&amp;新怪物属性!$CN$2,装备数值!$BH$50:$BH$101,"&lt;="&amp;新怪物属性!$CN102)+SUMIFS(装备数值!BO$50:BO$101,装备数值!$BG$50:$BG$101,"="&amp;新怪物属性!$CO$2,装备数值!$BH$50:$BH$101,"&lt;="&amp;新怪物属性!$CO102)+SUMIFS(装备数值!BO$50:BO$101,装备数值!$BG$50:$BG$101,"="&amp;新怪物属性!$CP$2,装备数值!$BH$50:$BH$101,"&lt;="&amp;新怪物属性!$CP102)+SUMIFS(装备数值!BO$50:BO$101,装备数值!$BG$50:$BG$101,"="&amp;新怪物属性!$CQ$2,装备数值!$BH$50:$BH$101,"&lt;="&amp;新怪物属性!$CQ102)+SUMIFS(装备数值!BO$50:BO$101,装备数值!$BG$50:$BG$101,"="&amp;新怪物属性!$CR$2,装备数值!$BH$50:$BH$101,"&lt;="&amp;新怪物属性!$CR102)</f>
        <v>1955500</v>
      </c>
      <c r="CW102" s="14">
        <f>SUMIFS(装备数值!BP$50:BP$101,装备数值!$BG$50:$BG$101,"="&amp;新怪物属性!$CF$2,装备数值!$BH$50:$BH$101,"&lt;="&amp;新怪物属性!$CF102)+SUMIFS(装备数值!BP$50:BP$101,装备数值!$BG$50:$BG$101,"="&amp;新怪物属性!$CG$2,装备数值!$BH$50:$BH$101,"&lt;="&amp;新怪物属性!$CG102)+SUMIFS(装备数值!BP$50:BP$101,装备数值!$BG$50:$BG$101,"="&amp;新怪物属性!$CH$2,装备数值!$BH$50:$BH$101,"&lt;="&amp;新怪物属性!$CH102)+SUMIFS(装备数值!BP$50:BP$101,装备数值!$BG$50:$BG$101,"="&amp;新怪物属性!$CI$2,装备数值!$BH$50:$BH$101,"&lt;="&amp;新怪物属性!$CI102)+SUMIFS(装备数值!BP$50:BP$101,装备数值!$BG$50:$BG$101,"="&amp;新怪物属性!$CJ$2,装备数值!$BH$50:$BH$101,"&lt;="&amp;新怪物属性!$CJ102)+SUMIFS(装备数值!BP$50:BP$101,装备数值!$BG$50:$BG$101,"="&amp;新怪物属性!$CK$2,装备数值!$BH$50:$BH$101,"&lt;="&amp;新怪物属性!$CK102)+SUMIFS(装备数值!BP$50:BP$101,装备数值!$BG$50:$BG$101,"="&amp;新怪物属性!$CL$2,装备数值!$BH$50:$BH$101,"&lt;="&amp;新怪物属性!$CL102)+SUMIFS(装备数值!BP$50:BP$101,装备数值!$BG$50:$BG$101,"="&amp;新怪物属性!$CM$2,装备数值!$BH$50:$BH$101,"&lt;="&amp;新怪物属性!$CM102)+SUMIFS(装备数值!BP$50:BP$101,装备数值!$BG$50:$BG$101,"="&amp;新怪物属性!$CN$2,装备数值!$BH$50:$BH$101,"&lt;="&amp;新怪物属性!$CN102)+SUMIFS(装备数值!BP$50:BP$101,装备数值!$BG$50:$BG$101,"="&amp;新怪物属性!$CO$2,装备数值!$BH$50:$BH$101,"&lt;="&amp;新怪物属性!$CO102)+SUMIFS(装备数值!BP$50:BP$101,装备数值!$BG$50:$BG$101,"="&amp;新怪物属性!$CP$2,装备数值!$BH$50:$BH$101,"&lt;="&amp;新怪物属性!$CP102)+SUMIFS(装备数值!BP$50:BP$101,装备数值!$BG$50:$BG$101,"="&amp;新怪物属性!$CQ$2,装备数值!$BH$50:$BH$101,"&lt;="&amp;新怪物属性!$CQ102)+SUMIFS(装备数值!BP$50:BP$101,装备数值!$BG$50:$BG$101,"="&amp;新怪物属性!$CR$2,装备数值!$BH$50:$BH$101,"&lt;="&amp;新怪物属性!$CR102)</f>
        <v>38720</v>
      </c>
      <c r="CX102" s="14">
        <f>SUMIFS(装备数值!BQ$50:BQ$101,装备数值!$BG$50:$BG$101,"="&amp;新怪物属性!$CF$2,装备数值!$BH$50:$BH$101,"&lt;="&amp;新怪物属性!$CF102)+SUMIFS(装备数值!BQ$50:BQ$101,装备数值!$BG$50:$BG$101,"="&amp;新怪物属性!$CG$2,装备数值!$BH$50:$BH$101,"&lt;="&amp;新怪物属性!$CG102)+SUMIFS(装备数值!BQ$50:BQ$101,装备数值!$BG$50:$BG$101,"="&amp;新怪物属性!$CH$2,装备数值!$BH$50:$BH$101,"&lt;="&amp;新怪物属性!$CH102)+SUMIFS(装备数值!BQ$50:BQ$101,装备数值!$BG$50:$BG$101,"="&amp;新怪物属性!$CI$2,装备数值!$BH$50:$BH$101,"&lt;="&amp;新怪物属性!$CI102)+SUMIFS(装备数值!BQ$50:BQ$101,装备数值!$BG$50:$BG$101,"="&amp;新怪物属性!$CJ$2,装备数值!$BH$50:$BH$101,"&lt;="&amp;新怪物属性!$CJ102)+SUMIFS(装备数值!BQ$50:BQ$101,装备数值!$BG$50:$BG$101,"="&amp;新怪物属性!$CK$2,装备数值!$BH$50:$BH$101,"&lt;="&amp;新怪物属性!$CK102)+SUMIFS(装备数值!BQ$50:BQ$101,装备数值!$BG$50:$BG$101,"="&amp;新怪物属性!$CL$2,装备数值!$BH$50:$BH$101,"&lt;="&amp;新怪物属性!$CL102)+SUMIFS(装备数值!BQ$50:BQ$101,装备数值!$BG$50:$BG$101,"="&amp;新怪物属性!$CM$2,装备数值!$BH$50:$BH$101,"&lt;="&amp;新怪物属性!$CM102)+SUMIFS(装备数值!BQ$50:BQ$101,装备数值!$BG$50:$BG$101,"="&amp;新怪物属性!$CN$2,装备数值!$BH$50:$BH$101,"&lt;="&amp;新怪物属性!$CN102)+SUMIFS(装备数值!BQ$50:BQ$101,装备数值!$BG$50:$BG$101,"="&amp;新怪物属性!$CO$2,装备数值!$BH$50:$BH$101,"&lt;="&amp;新怪物属性!$CO102)+SUMIFS(装备数值!BQ$50:BQ$101,装备数值!$BG$50:$BG$101,"="&amp;新怪物属性!$CP$2,装备数值!$BH$50:$BH$101,"&lt;="&amp;新怪物属性!$CP102)+SUMIFS(装备数值!BQ$50:BQ$101,装备数值!$BG$50:$BG$101,"="&amp;新怪物属性!$CQ$2,装备数值!$BH$50:$BH$101,"&lt;="&amp;新怪物属性!$CQ102)+SUMIFS(装备数值!BQ$50:BQ$101,装备数值!$BG$50:$BG$101,"="&amp;新怪物属性!$CR$2,装备数值!$BH$50:$BH$101,"&lt;="&amp;新怪物属性!$CR102)</f>
        <v>1250</v>
      </c>
      <c r="CY102" s="14">
        <f>SUMIFS(装备数值!BR$50:BR$101,装备数值!$BG$50:$BG$101,"="&amp;新怪物属性!$CF$2,装备数值!$BH$50:$BH$101,"&lt;="&amp;新怪物属性!$CF102)+SUMIFS(装备数值!BR$50:BR$101,装备数值!$BG$50:$BG$101,"="&amp;新怪物属性!$CG$2,装备数值!$BH$50:$BH$101,"&lt;="&amp;新怪物属性!$CG102)+SUMIFS(装备数值!BR$50:BR$101,装备数值!$BG$50:$BG$101,"="&amp;新怪物属性!$CH$2,装备数值!$BH$50:$BH$101,"&lt;="&amp;新怪物属性!$CH102)+SUMIFS(装备数值!BR$50:BR$101,装备数值!$BG$50:$BG$101,"="&amp;新怪物属性!$CI$2,装备数值!$BH$50:$BH$101,"&lt;="&amp;新怪物属性!$CI102)+SUMIFS(装备数值!BR$50:BR$101,装备数值!$BG$50:$BG$101,"="&amp;新怪物属性!$CJ$2,装备数值!$BH$50:$BH$101,"&lt;="&amp;新怪物属性!$CJ102)+SUMIFS(装备数值!BR$50:BR$101,装备数值!$BG$50:$BG$101,"="&amp;新怪物属性!$CK$2,装备数值!$BH$50:$BH$101,"&lt;="&amp;新怪物属性!$CK102)+SUMIFS(装备数值!BR$50:BR$101,装备数值!$BG$50:$BG$101,"="&amp;新怪物属性!$CL$2,装备数值!$BH$50:$BH$101,"&lt;="&amp;新怪物属性!$CL102)+SUMIFS(装备数值!BR$50:BR$101,装备数值!$BG$50:$BG$101,"="&amp;新怪物属性!$CM$2,装备数值!$BH$50:$BH$101,"&lt;="&amp;新怪物属性!$CM102)+SUMIFS(装备数值!BR$50:BR$101,装备数值!$BG$50:$BG$101,"="&amp;新怪物属性!$CN$2,装备数值!$BH$50:$BH$101,"&lt;="&amp;新怪物属性!$CN102)+SUMIFS(装备数值!BR$50:BR$101,装备数值!$BG$50:$BG$101,"="&amp;新怪物属性!$CO$2,装备数值!$BH$50:$BH$101,"&lt;="&amp;新怪物属性!$CO102)+SUMIFS(装备数值!BR$50:BR$101,装备数值!$BG$50:$BG$101,"="&amp;新怪物属性!$CP$2,装备数值!$BH$50:$BH$101,"&lt;="&amp;新怪物属性!$CP102)+SUMIFS(装备数值!BR$50:BR$101,装备数值!$BG$50:$BG$101,"="&amp;新怪物属性!$CQ$2,装备数值!$BH$50:$BH$101,"&lt;="&amp;新怪物属性!$CQ102)+SUMIFS(装备数值!BR$50:BR$101,装备数值!$BG$50:$BG$101,"="&amp;新怪物属性!$CR$2,装备数值!$BH$50:$BH$101,"&lt;="&amp;新怪物属性!$CR102)</f>
        <v>1250</v>
      </c>
      <c r="CZ102" s="14">
        <f>SUMIFS(装备数值!BS$50:BS$101,装备数值!$BG$50:$BG$101,"="&amp;新怪物属性!$CF$2,装备数值!$BH$50:$BH$101,"&lt;="&amp;新怪物属性!$CF102)+SUMIFS(装备数值!BS$50:BS$101,装备数值!$BG$50:$BG$101,"="&amp;新怪物属性!$CG$2,装备数值!$BH$50:$BH$101,"&lt;="&amp;新怪物属性!$CG102)+SUMIFS(装备数值!BS$50:BS$101,装备数值!$BG$50:$BG$101,"="&amp;新怪物属性!$CH$2,装备数值!$BH$50:$BH$101,"&lt;="&amp;新怪物属性!$CH102)+SUMIFS(装备数值!BS$50:BS$101,装备数值!$BG$50:$BG$101,"="&amp;新怪物属性!$CI$2,装备数值!$BH$50:$BH$101,"&lt;="&amp;新怪物属性!$CI102)+SUMIFS(装备数值!BS$50:BS$101,装备数值!$BG$50:$BG$101,"="&amp;新怪物属性!$CJ$2,装备数值!$BH$50:$BH$101,"&lt;="&amp;新怪物属性!$CJ102)+SUMIFS(装备数值!BS$50:BS$101,装备数值!$BG$50:$BG$101,"="&amp;新怪物属性!$CK$2,装备数值!$BH$50:$BH$101,"&lt;="&amp;新怪物属性!$CK102)+SUMIFS(装备数值!BS$50:BS$101,装备数值!$BG$50:$BG$101,"="&amp;新怪物属性!$CL$2,装备数值!$BH$50:$BH$101,"&lt;="&amp;新怪物属性!$CL102)+SUMIFS(装备数值!BS$50:BS$101,装备数值!$BG$50:$BG$101,"="&amp;新怪物属性!$CM$2,装备数值!$BH$50:$BH$101,"&lt;="&amp;新怪物属性!$CM102)+SUMIFS(装备数值!BS$50:BS$101,装备数值!$BG$50:$BG$101,"="&amp;新怪物属性!$CN$2,装备数值!$BH$50:$BH$101,"&lt;="&amp;新怪物属性!$CN102)+SUMIFS(装备数值!BS$50:BS$101,装备数值!$BG$50:$BG$101,"="&amp;新怪物属性!$CO$2,装备数值!$BH$50:$BH$101,"&lt;="&amp;新怪物属性!$CO102)+SUMIFS(装备数值!BS$50:BS$101,装备数值!$BG$50:$BG$101,"="&amp;新怪物属性!$CP$2,装备数值!$BH$50:$BH$101,"&lt;="&amp;新怪物属性!$CP102)+SUMIFS(装备数值!BS$50:BS$101,装备数值!$BG$50:$BG$101,"="&amp;新怪物属性!$CQ$2,装备数值!$BH$50:$BH$101,"&lt;="&amp;新怪物属性!$CQ102)+SUMIFS(装备数值!BS$50:BS$101,装备数值!$BG$50:$BG$101,"="&amp;新怪物属性!$CR$2,装备数值!$BH$50:$BH$101,"&lt;="&amp;新怪物属性!$CR102)</f>
        <v>1250</v>
      </c>
      <c r="DA102" s="14">
        <f>SUMIFS(装备数值!BT$50:BT$101,装备数值!$BG$50:$BG$101,"="&amp;新怪物属性!$CF$2,装备数值!$BH$50:$BH$101,"&lt;="&amp;新怪物属性!$CF102)+SUMIFS(装备数值!BT$50:BT$101,装备数值!$BG$50:$BG$101,"="&amp;新怪物属性!$CG$2,装备数值!$BH$50:$BH$101,"&lt;="&amp;新怪物属性!$CG102)+SUMIFS(装备数值!BT$50:BT$101,装备数值!$BG$50:$BG$101,"="&amp;新怪物属性!$CH$2,装备数值!$BH$50:$BH$101,"&lt;="&amp;新怪物属性!$CH102)+SUMIFS(装备数值!BT$50:BT$101,装备数值!$BG$50:$BG$101,"="&amp;新怪物属性!$CI$2,装备数值!$BH$50:$BH$101,"&lt;="&amp;新怪物属性!$CI102)+SUMIFS(装备数值!BT$50:BT$101,装备数值!$BG$50:$BG$101,"="&amp;新怪物属性!$CJ$2,装备数值!$BH$50:$BH$101,"&lt;="&amp;新怪物属性!$CJ102)+SUMIFS(装备数值!BT$50:BT$101,装备数值!$BG$50:$BG$101,"="&amp;新怪物属性!$CK$2,装备数值!$BH$50:$BH$101,"&lt;="&amp;新怪物属性!$CK102)+SUMIFS(装备数值!BT$50:BT$101,装备数值!$BG$50:$BG$101,"="&amp;新怪物属性!$CL$2,装备数值!$BH$50:$BH$101,"&lt;="&amp;新怪物属性!$CL102)+SUMIFS(装备数值!BT$50:BT$101,装备数值!$BG$50:$BG$101,"="&amp;新怪物属性!$CM$2,装备数值!$BH$50:$BH$101,"&lt;="&amp;新怪物属性!$CM102)+SUMIFS(装备数值!BT$50:BT$101,装备数值!$BG$50:$BG$101,"="&amp;新怪物属性!$CN$2,装备数值!$BH$50:$BH$101,"&lt;="&amp;新怪物属性!$CN102)+SUMIFS(装备数值!BT$50:BT$101,装备数值!$BG$50:$BG$101,"="&amp;新怪物属性!$CO$2,装备数值!$BH$50:$BH$101,"&lt;="&amp;新怪物属性!$CO102)+SUMIFS(装备数值!BT$50:BT$101,装备数值!$BG$50:$BG$101,"="&amp;新怪物属性!$CP$2,装备数值!$BH$50:$BH$101,"&lt;="&amp;新怪物属性!$CP102)+SUMIFS(装备数值!BT$50:BT$101,装备数值!$BG$50:$BG$101,"="&amp;新怪物属性!$CQ$2,装备数值!$BH$50:$BH$101,"&lt;="&amp;新怪物属性!$CQ102)+SUMIFS(装备数值!BT$50:BT$101,装备数值!$BG$50:$BG$101,"="&amp;新怪物属性!$CR$2,装备数值!$BH$50:$BH$101,"&lt;="&amp;新怪物属性!$CR102)</f>
        <v>1250</v>
      </c>
      <c r="DB102" s="14">
        <f>SUMIFS(装备数值!BU$50:BU$101,装备数值!$BG$50:$BG$101,"="&amp;新怪物属性!$CF$2,装备数值!$BH$50:$BH$101,"&lt;="&amp;新怪物属性!$CF102)+SUMIFS(装备数值!BU$50:BU$101,装备数值!$BG$50:$BG$101,"="&amp;新怪物属性!$CG$2,装备数值!$BH$50:$BH$101,"&lt;="&amp;新怪物属性!$CG102)+SUMIFS(装备数值!BU$50:BU$101,装备数值!$BG$50:$BG$101,"="&amp;新怪物属性!$CH$2,装备数值!$BH$50:$BH$101,"&lt;="&amp;新怪物属性!$CH102)+SUMIFS(装备数值!BU$50:BU$101,装备数值!$BG$50:$BG$101,"="&amp;新怪物属性!$CI$2,装备数值!$BH$50:$BH$101,"&lt;="&amp;新怪物属性!$CI102)+SUMIFS(装备数值!BU$50:BU$101,装备数值!$BG$50:$BG$101,"="&amp;新怪物属性!$CJ$2,装备数值!$BH$50:$BH$101,"&lt;="&amp;新怪物属性!$CJ102)+SUMIFS(装备数值!BU$50:BU$101,装备数值!$BG$50:$BG$101,"="&amp;新怪物属性!$CK$2,装备数值!$BH$50:$BH$101,"&lt;="&amp;新怪物属性!$CK102)+SUMIFS(装备数值!BU$50:BU$101,装备数值!$BG$50:$BG$101,"="&amp;新怪物属性!$CL$2,装备数值!$BH$50:$BH$101,"&lt;="&amp;新怪物属性!$CL102)+SUMIFS(装备数值!BU$50:BU$101,装备数值!$BG$50:$BG$101,"="&amp;新怪物属性!$CM$2,装备数值!$BH$50:$BH$101,"&lt;="&amp;新怪物属性!$CM102)+SUMIFS(装备数值!BU$50:BU$101,装备数值!$BG$50:$BG$101,"="&amp;新怪物属性!$CN$2,装备数值!$BH$50:$BH$101,"&lt;="&amp;新怪物属性!$CN102)+SUMIFS(装备数值!BU$50:BU$101,装备数值!$BG$50:$BG$101,"="&amp;新怪物属性!$CO$2,装备数值!$BH$50:$BH$101,"&lt;="&amp;新怪物属性!$CO102)+SUMIFS(装备数值!BU$50:BU$101,装备数值!$BG$50:$BG$101,"="&amp;新怪物属性!$CP$2,装备数值!$BH$50:$BH$101,"&lt;="&amp;新怪物属性!$CP102)+SUMIFS(装备数值!BU$50:BU$101,装备数值!$BG$50:$BG$101,"="&amp;新怪物属性!$CQ$2,装备数值!$BH$50:$BH$101,"&lt;="&amp;新怪物属性!$CQ102)+SUMIFS(装备数值!BU$50:BU$101,装备数值!$BG$50:$BG$101,"="&amp;新怪物属性!$CR$2,装备数值!$BH$50:$BH$101,"&lt;="&amp;新怪物属性!$CR102)</f>
        <v>0.15000000000000002</v>
      </c>
      <c r="DC102" s="14">
        <f>SUMIFS(装备数值!BV$50:BV$101,装备数值!$BG$50:$BG$101,"="&amp;新怪物属性!$CF$2,装备数值!$BH$50:$BH$101,"&lt;="&amp;新怪物属性!$CF102)+SUMIFS(装备数值!BV$50:BV$101,装备数值!$BG$50:$BG$101,"="&amp;新怪物属性!$CG$2,装备数值!$BH$50:$BH$101,"&lt;="&amp;新怪物属性!$CG102)+SUMIFS(装备数值!BV$50:BV$101,装备数值!$BG$50:$BG$101,"="&amp;新怪物属性!$CH$2,装备数值!$BH$50:$BH$101,"&lt;="&amp;新怪物属性!$CH102)+SUMIFS(装备数值!BV$50:BV$101,装备数值!$BG$50:$BG$101,"="&amp;新怪物属性!$CI$2,装备数值!$BH$50:$BH$101,"&lt;="&amp;新怪物属性!$CI102)+SUMIFS(装备数值!BV$50:BV$101,装备数值!$BG$50:$BG$101,"="&amp;新怪物属性!$CJ$2,装备数值!$BH$50:$BH$101,"&lt;="&amp;新怪物属性!$CJ102)+SUMIFS(装备数值!BV$50:BV$101,装备数值!$BG$50:$BG$101,"="&amp;新怪物属性!$CK$2,装备数值!$BH$50:$BH$101,"&lt;="&amp;新怪物属性!$CK102)+SUMIFS(装备数值!BV$50:BV$101,装备数值!$BG$50:$BG$101,"="&amp;新怪物属性!$CL$2,装备数值!$BH$50:$BH$101,"&lt;="&amp;新怪物属性!$CL102)+SUMIFS(装备数值!BV$50:BV$101,装备数值!$BG$50:$BG$101,"="&amp;新怪物属性!$CM$2,装备数值!$BH$50:$BH$101,"&lt;="&amp;新怪物属性!$CM102)+SUMIFS(装备数值!BV$50:BV$101,装备数值!$BG$50:$BG$101,"="&amp;新怪物属性!$CN$2,装备数值!$BH$50:$BH$101,"&lt;="&amp;新怪物属性!$CN102)+SUMIFS(装备数值!BV$50:BV$101,装备数值!$BG$50:$BG$101,"="&amp;新怪物属性!$CO$2,装备数值!$BH$50:$BH$101,"&lt;="&amp;新怪物属性!$CO102)+SUMIFS(装备数值!BV$50:BV$101,装备数值!$BG$50:$BG$101,"="&amp;新怪物属性!$CP$2,装备数值!$BH$50:$BH$101,"&lt;="&amp;新怪物属性!$CP102)+SUMIFS(装备数值!BV$50:BV$101,装备数值!$BG$50:$BG$101,"="&amp;新怪物属性!$CQ$2,装备数值!$BH$50:$BH$101,"&lt;="&amp;新怪物属性!$CQ102)+SUMIFS(装备数值!BV$50:BV$101,装备数值!$BG$50:$BG$101,"="&amp;新怪物属性!$CR$2,装备数值!$BH$50:$BH$101,"&lt;="&amp;新怪物属性!$CR102)</f>
        <v>0.15000000000000002</v>
      </c>
      <c r="DD102" s="14">
        <f>SUMIFS(装备数值!BW$50:BW$101,装备数值!$BG$50:$BG$101,"="&amp;新怪物属性!$CF$2,装备数值!$BH$50:$BH$101,"&lt;="&amp;新怪物属性!$CF102)+SUMIFS(装备数值!BW$50:BW$101,装备数值!$BG$50:$BG$101,"="&amp;新怪物属性!$CG$2,装备数值!$BH$50:$BH$101,"&lt;="&amp;新怪物属性!$CG102)+SUMIFS(装备数值!BW$50:BW$101,装备数值!$BG$50:$BG$101,"="&amp;新怪物属性!$CH$2,装备数值!$BH$50:$BH$101,"&lt;="&amp;新怪物属性!$CH102)+SUMIFS(装备数值!BW$50:BW$101,装备数值!$BG$50:$BG$101,"="&amp;新怪物属性!$CI$2,装备数值!$BH$50:$BH$101,"&lt;="&amp;新怪物属性!$CI102)+SUMIFS(装备数值!BW$50:BW$101,装备数值!$BG$50:$BG$101,"="&amp;新怪物属性!$CJ$2,装备数值!$BH$50:$BH$101,"&lt;="&amp;新怪物属性!$CJ102)+SUMIFS(装备数值!BW$50:BW$101,装备数值!$BG$50:$BG$101,"="&amp;新怪物属性!$CK$2,装备数值!$BH$50:$BH$101,"&lt;="&amp;新怪物属性!$CK102)+SUMIFS(装备数值!BW$50:BW$101,装备数值!$BG$50:$BG$101,"="&amp;新怪物属性!$CL$2,装备数值!$BH$50:$BH$101,"&lt;="&amp;新怪物属性!$CL102)+SUMIFS(装备数值!BW$50:BW$101,装备数值!$BG$50:$BG$101,"="&amp;新怪物属性!$CM$2,装备数值!$BH$50:$BH$101,"&lt;="&amp;新怪物属性!$CM102)+SUMIFS(装备数值!BW$50:BW$101,装备数值!$BG$50:$BG$101,"="&amp;新怪物属性!$CN$2,装备数值!$BH$50:$BH$101,"&lt;="&amp;新怪物属性!$CN102)+SUMIFS(装备数值!BW$50:BW$101,装备数值!$BG$50:$BG$101,"="&amp;新怪物属性!$CO$2,装备数值!$BH$50:$BH$101,"&lt;="&amp;新怪物属性!$CO102)+SUMIFS(装备数值!BW$50:BW$101,装备数值!$BG$50:$BG$101,"="&amp;新怪物属性!$CP$2,装备数值!$BH$50:$BH$101,"&lt;="&amp;新怪物属性!$CP102)+SUMIFS(装备数值!BW$50:BW$101,装备数值!$BG$50:$BG$101,"="&amp;新怪物属性!$CQ$2,装备数值!$BH$50:$BH$101,"&lt;="&amp;新怪物属性!$CQ102)+SUMIFS(装备数值!BW$50:BW$101,装备数值!$BG$50:$BG$101,"="&amp;新怪物属性!$CR$2,装备数值!$BH$50:$BH$101,"&lt;="&amp;新怪物属性!$CR102)</f>
        <v>0</v>
      </c>
      <c r="DE102" s="14">
        <f>SUMIFS(装备数值!BX$50:BX$101,装备数值!$BG$50:$BG$101,"="&amp;新怪物属性!$CF$2,装备数值!$BH$50:$BH$101,"&lt;="&amp;新怪物属性!$CF102)+SUMIFS(装备数值!BX$50:BX$101,装备数值!$BG$50:$BG$101,"="&amp;新怪物属性!$CG$2,装备数值!$BH$50:$BH$101,"&lt;="&amp;新怪物属性!$CG102)+SUMIFS(装备数值!BX$50:BX$101,装备数值!$BG$50:$BG$101,"="&amp;新怪物属性!$CH$2,装备数值!$BH$50:$BH$101,"&lt;="&amp;新怪物属性!$CH102)+SUMIFS(装备数值!BX$50:BX$101,装备数值!$BG$50:$BG$101,"="&amp;新怪物属性!$CI$2,装备数值!$BH$50:$BH$101,"&lt;="&amp;新怪物属性!$CI102)+SUMIFS(装备数值!BX$50:BX$101,装备数值!$BG$50:$BG$101,"="&amp;新怪物属性!$CJ$2,装备数值!$BH$50:$BH$101,"&lt;="&amp;新怪物属性!$CJ102)+SUMIFS(装备数值!BX$50:BX$101,装备数值!$BG$50:$BG$101,"="&amp;新怪物属性!$CK$2,装备数值!$BH$50:$BH$101,"&lt;="&amp;新怪物属性!$CK102)+SUMIFS(装备数值!BX$50:BX$101,装备数值!$BG$50:$BG$101,"="&amp;新怪物属性!$CL$2,装备数值!$BH$50:$BH$101,"&lt;="&amp;新怪物属性!$CL102)+SUMIFS(装备数值!BX$50:BX$101,装备数值!$BG$50:$BG$101,"="&amp;新怪物属性!$CM$2,装备数值!$BH$50:$BH$101,"&lt;="&amp;新怪物属性!$CM102)+SUMIFS(装备数值!BX$50:BX$101,装备数值!$BG$50:$BG$101,"="&amp;新怪物属性!$CN$2,装备数值!$BH$50:$BH$101,"&lt;="&amp;新怪物属性!$CN102)+SUMIFS(装备数值!BX$50:BX$101,装备数值!$BG$50:$BG$101,"="&amp;新怪物属性!$CO$2,装备数值!$BH$50:$BH$101,"&lt;="&amp;新怪物属性!$CO102)+SUMIFS(装备数值!BX$50:BX$101,装备数值!$BG$50:$BG$101,"="&amp;新怪物属性!$CP$2,装备数值!$BH$50:$BH$101,"&lt;="&amp;新怪物属性!$CP102)+SUMIFS(装备数值!BX$50:BX$101,装备数值!$BG$50:$BG$101,"="&amp;新怪物属性!$CQ$2,装备数值!$BH$50:$BH$101,"&lt;="&amp;新怪物属性!$CQ102)+SUMIFS(装备数值!BX$50:BX$101,装备数值!$BG$50:$BG$101,"="&amp;新怪物属性!$CR$2,装备数值!$BH$50:$BH$101,"&lt;="&amp;新怪物属性!$CR102)</f>
        <v>0</v>
      </c>
      <c r="DH102" s="14">
        <f>INDEX(装备数值!$I$13:$M$116,新怪物属性!$P102*8+1,DH$2)*$X102+INDEX(装备数值!$I$13:$M$116,新怪物属性!$Q102*8+2,DH$2)*$Y102+INDEX(装备数值!$I$13:$M$116,新怪物属性!$S102*8+3,DH$2)*$Z102+INDEX(装备数值!$I$13:$M$116,新怪物属性!$R102*8+4,DH$2)*$AA102+INDEX(装备数值!$I$13:$M$116,新怪物属性!$T102*8+5,DH$2)*$AB102+INDEX(装备数值!$I$13:$M$116,新怪物属性!$U102*8+6,DH$2)*$AC102+INDEX(装备数值!$I$13:$M$116,新怪物属性!$V102*8+7,DH$2)*$AD102+INDEX(装备数值!$I$13:$M$116,新怪物属性!$W102*8+8,DH$2)*$AE102</f>
        <v>287820</v>
      </c>
      <c r="DI102" s="14">
        <f>INDEX(装备数值!$I$13:$M$116,新怪物属性!$P102*8+1,DI$2)*$X102+INDEX(装备数值!$I$13:$M$116,新怪物属性!$Q102*8+2,DI$2)*$Y102+INDEX(装备数值!$I$13:$M$116,新怪物属性!$S102*8+3,DI$2)*$Z102+INDEX(装备数值!$I$13:$M$116,新怪物属性!$R102*8+4,DI$2)*$AA102+INDEX(装备数值!$I$13:$M$116,新怪物属性!$T102*8+5,DI$2)*$AB102+INDEX(装备数值!$I$13:$M$116,新怪物属性!$U102*8+6,DI$2)*$AC102+INDEX(装备数值!$I$13:$M$116,新怪物属性!$V102*8+7,DI$2)*$AD102+INDEX(装备数值!$I$13:$M$116,新怪物属性!$W102*8+8,DI$2)*$AE102</f>
        <v>2164500</v>
      </c>
      <c r="DJ102" s="14">
        <f>INDEX(装备数值!$I$13:$M$116,新怪物属性!$P102*8+1,DJ$2)*$X102+INDEX(装备数值!$I$13:$M$116,新怪物属性!$Q102*8+2,DJ$2)*$Y102+INDEX(装备数值!$I$13:$M$116,新怪物属性!$S102*8+3,DJ$2)*$Z102+INDEX(装备数值!$I$13:$M$116,新怪物属性!$R102*8+4,DJ$2)*$AA102+INDEX(装备数值!$I$13:$M$116,新怪物属性!$T102*8+5,DJ$2)*$AB102+INDEX(装备数值!$I$13:$M$116,新怪物属性!$U102*8+6,DJ$2)*$AC102+INDEX(装备数值!$I$13:$M$116,新怪物属性!$V102*8+7,DJ$2)*$AD102+INDEX(装备数值!$I$13:$M$116,新怪物属性!$W102*8+8,DJ$2)*$AE102</f>
        <v>143520</v>
      </c>
      <c r="DK102" s="14">
        <f>INDEX(装备数值!$I$13:$M$116,新怪物属性!$P102*8+1,DK$2)*$X102+INDEX(装备数值!$I$13:$M$116,新怪物属性!$Q102*8+2,DK$2)*$Y102+INDEX(装备数值!$I$13:$M$116,新怪物属性!$S102*8+3,DK$2)*$Z102+INDEX(装备数值!$I$13:$M$116,新怪物属性!$R102*8+4,DK$2)*$AA102+INDEX(装备数值!$I$13:$M$116,新怪物属性!$T102*8+5,DK$2)*$AB102+INDEX(装备数值!$I$13:$M$116,新怪物属性!$U102*8+6,DK$2)*$AC102+INDEX(装备数值!$I$13:$M$116,新怪物属性!$V102*8+7,DK$2)*$AD102+INDEX(装备数值!$I$13:$M$116,新怪物属性!$W102*8+8,DK$2)*$AE102</f>
        <v>2886000</v>
      </c>
      <c r="DL102" s="14">
        <f>INDEX(装备数值!$I$13:$M$116,新怪物属性!$P102*8+1,DL$2)*$X102+INDEX(装备数值!$I$13:$M$116,新怪物属性!$Q102*8+2,DL$2)*$Y102+INDEX(装备数值!$I$13:$M$116,新怪物属性!$S102*8+3,DL$2)*$Z102+INDEX(装备数值!$I$13:$M$116,新怪物属性!$R102*8+4,DL$2)*$AA102+INDEX(装备数值!$I$13:$M$116,新怪物属性!$T102*8+5,DL$2)*$AB102+INDEX(装备数值!$I$13:$M$116,新怪物属性!$U102*8+6,DL$2)*$AC102+INDEX(装备数值!$I$13:$M$116,新怪物属性!$V102*8+7,DL$2)*$AD102+INDEX(装备数值!$I$13:$M$116,新怪物属性!$W102*8+8,DL$2)*$AE102</f>
        <v>56940</v>
      </c>
      <c r="DO102" s="14">
        <f>INDEX(装备数值!$X$13:$AH$116,$P102*8+1,DO$2)*$AF102+INDEX(装备数值!$X$13:$AH$116,$Q102*8+2,DO$2)*$AG102+INDEX(装备数值!$X$13:$AH$116,$S102*8+3,DO$2)*$AH102+INDEX(装备数值!$X$13:$AH$116,$R102*8+4,DO$2)*$AI102+INDEX(装备数值!$X$13:$AH$116,$T102*8+5,DO$2)*$AJ102+INDEX(装备数值!$X$13:$AH$116,$U102*8+6,DO$2)*$AK102+INDEX(装备数值!$X$13:$AH$116,$V102*8+7,DO$2)*$AL102+INDEX(装备数值!$X$13:$AH$116,$W102*8+8,DO$2)*$AM102</f>
        <v>70200</v>
      </c>
      <c r="DP102" s="14">
        <f>INDEX(装备数值!$X$13:$AH$116,$P102*8+1,DP$2)*$AF102+INDEX(装备数值!$X$13:$AH$116,$Q102*8+2,DP$2)*$AG102+INDEX(装备数值!$X$13:$AH$116,$S102*8+3,DP$2)*$AH102+INDEX(装备数值!$X$13:$AH$116,$R102*8+4,DP$2)*$AI102+INDEX(装备数值!$X$13:$AH$116,$T102*8+5,DP$2)*$AJ102+INDEX(装备数值!$X$13:$AH$116,$U102*8+6,DP$2)*$AK102+INDEX(装备数值!$X$13:$AH$116,$V102*8+7,DP$2)*$AL102+INDEX(装备数值!$X$13:$AH$116,$W102*8+8,DP$2)*$AM102</f>
        <v>523125</v>
      </c>
      <c r="DQ102" s="14">
        <f>INDEX(装备数值!$X$13:$AH$116,$P102*8+1,DQ$2)*$AF102+INDEX(装备数值!$X$13:$AH$116,$Q102*8+2,DQ$2)*$AG102+INDEX(装备数值!$X$13:$AH$116,$S102*8+3,DQ$2)*$AH102+INDEX(装备数值!$X$13:$AH$116,$R102*8+4,DQ$2)*$AI102+INDEX(装备数值!$X$13:$AH$116,$T102*8+5,DQ$2)*$AJ102+INDEX(装备数值!$X$13:$AH$116,$U102*8+6,DQ$2)*$AK102+INDEX(装备数值!$X$13:$AH$116,$V102*8+7,DQ$2)*$AL102+INDEX(装备数值!$X$13:$AH$116,$W102*8+8,DQ$2)*$AM102</f>
        <v>34650</v>
      </c>
      <c r="DR102" s="14">
        <f>INDEX(装备数值!$X$13:$AH$116,$P102*8+1,DR$2)*$AF102+INDEX(装备数值!$X$13:$AH$116,$Q102*8+2,DR$2)*$AG102+INDEX(装备数值!$X$13:$AH$116,$S102*8+3,DR$2)*$AH102+INDEX(装备数值!$X$13:$AH$116,$R102*8+4,DR$2)*$AI102+INDEX(装备数值!$X$13:$AH$116,$T102*8+5,DR$2)*$AJ102+INDEX(装备数值!$X$13:$AH$116,$U102*8+6,DR$2)*$AK102+INDEX(装备数值!$X$13:$AH$116,$V102*8+7,DR$2)*$AL102+INDEX(装备数值!$X$13:$AH$116,$W102*8+8,DR$2)*$AM102</f>
        <v>715500</v>
      </c>
      <c r="DS102" s="14">
        <f>INDEX(装备数值!$X$13:$AH$116,$P102*8+1,DS$2)*$AF102+INDEX(装备数值!$X$13:$AH$116,$Q102*8+2,DS$2)*$AG102+INDEX(装备数值!$X$13:$AH$116,$S102*8+3,DS$2)*$AH102+INDEX(装备数值!$X$13:$AH$116,$R102*8+4,DS$2)*$AI102+INDEX(装备数值!$X$13:$AH$116,$T102*8+5,DS$2)*$AJ102+INDEX(装备数值!$X$13:$AH$116,$U102*8+6,DS$2)*$AK102+INDEX(装备数值!$X$13:$AH$116,$V102*8+7,DS$2)*$AL102+INDEX(装备数值!$X$13:$AH$116,$W102*8+8,DS$2)*$AM102</f>
        <v>13860</v>
      </c>
      <c r="DT102" s="14">
        <f>INDEX(装备数值!$X$13:$AH$116,$P102*8+1,DT$2)*$AF102+INDEX(装备数值!$X$13:$AH$116,$Q102*8+2,DT$2)*$AG102+INDEX(装备数值!$X$13:$AH$116,$S102*8+3,DT$2)*$AH102+INDEX(装备数值!$X$13:$AH$116,$R102*8+4,DT$2)*$AI102+INDEX(装备数值!$X$13:$AH$116,$T102*8+5,DT$2)*$AJ102+INDEX(装备数值!$X$13:$AH$116,$U102*8+6,DT$2)*$AK102+INDEX(装备数值!$X$13:$AH$116,$V102*8+7,DT$2)*$AL102+INDEX(装备数值!$X$13:$AH$116,$W102*8+8,DT$2)*$AM102</f>
        <v>52875</v>
      </c>
      <c r="DU102" s="14">
        <f>INDEX(装备数值!$X$13:$AH$116,$P102*8+1,DU$2)*$AF102+INDEX(装备数值!$X$13:$AH$116,$Q102*8+2,DU$2)*$AG102+INDEX(装备数值!$X$13:$AH$116,$S102*8+3,DU$2)*$AH102+INDEX(装备数值!$X$13:$AH$116,$R102*8+4,DU$2)*$AI102+INDEX(装备数值!$X$13:$AH$116,$T102*8+5,DU$2)*$AJ102+INDEX(装备数值!$X$13:$AH$116,$U102*8+6,DU$2)*$AK102+INDEX(装备数值!$X$13:$AH$116,$V102*8+7,DU$2)*$AL102+INDEX(装备数值!$X$13:$AH$116,$W102*8+8,DU$2)*$AM102</f>
        <v>51975</v>
      </c>
      <c r="DV102" s="14">
        <f>INDEX(装备数值!$X$13:$AH$116,$P102*8+1,DV$2)*$AF102+INDEX(装备数值!$X$13:$AH$116,$Q102*8+2,DV$2)*$AG102+INDEX(装备数值!$X$13:$AH$116,$S102*8+3,DV$2)*$AH102+INDEX(装备数值!$X$13:$AH$116,$R102*8+4,DV$2)*$AI102+INDEX(装备数值!$X$13:$AH$116,$T102*8+5,DV$2)*$AJ102+INDEX(装备数值!$X$13:$AH$116,$U102*8+6,DV$2)*$AK102+INDEX(装备数值!$X$13:$AH$116,$V102*8+7,DV$2)*$AL102+INDEX(装备数值!$X$13:$AH$116,$W102*8+8,DV$2)*$AM102</f>
        <v>52875</v>
      </c>
      <c r="DW102" s="14">
        <f>INDEX(装备数值!$X$13:$AH$116,$P102*8+1,DW$2)*$AF102+INDEX(装备数值!$X$13:$AH$116,$Q102*8+2,DW$2)*$AG102+INDEX(装备数值!$X$13:$AH$116,$S102*8+3,DW$2)*$AH102+INDEX(装备数值!$X$13:$AH$116,$R102*8+4,DW$2)*$AI102+INDEX(装备数值!$X$13:$AH$116,$T102*8+5,DW$2)*$AJ102+INDEX(装备数值!$X$13:$AH$116,$U102*8+6,DW$2)*$AK102+INDEX(装备数值!$X$13:$AH$116,$V102*8+7,DW$2)*$AL102+INDEX(装备数值!$X$13:$AH$116,$W102*8+8,DW$2)*$AM102</f>
        <v>51975</v>
      </c>
      <c r="DX102" s="14">
        <f>INDEX(装备数值!$X$13:$AH$116,$P102*8+1,DX$2)*$AF102+INDEX(装备数值!$X$13:$AH$116,$Q102*8+2,DX$2)*$AG102+INDEX(装备数值!$X$13:$AH$116,$S102*8+3,DX$2)*$AH102+INDEX(装备数值!$X$13:$AH$116,$R102*8+4,DX$2)*$AI102+INDEX(装备数值!$X$13:$AH$116,$T102*8+5,DX$2)*$AJ102+INDEX(装备数值!$X$13:$AH$116,$U102*8+6,DX$2)*$AK102+INDEX(装备数值!$X$13:$AH$116,$V102*8+7,DX$2)*$AL102+INDEX(装备数值!$X$13:$AH$116,$W102*8+8,DX$2)*$AM102</f>
        <v>156</v>
      </c>
      <c r="DY102" s="14">
        <f>INDEX(装备数值!$X$13:$AH$116,$P102*8+1,DY$2)*$AF102+INDEX(装备数值!$X$13:$AH$116,$Q102*8+2,DY$2)*$AG102+INDEX(装备数值!$X$13:$AH$116,$S102*8+3,DY$2)*$AH102+INDEX(装备数值!$X$13:$AH$116,$R102*8+4,DY$2)*$AI102+INDEX(装备数值!$X$13:$AH$116,$T102*8+5,DY$2)*$AJ102+INDEX(装备数值!$X$13:$AH$116,$U102*8+6,DY$2)*$AK102+INDEX(装备数值!$X$13:$AH$116,$V102*8+7,DY$2)*$AL102+INDEX(装备数值!$X$13:$AH$116,$W102*8+8,DY$2)*$AM102</f>
        <v>156</v>
      </c>
      <c r="EA102" s="14">
        <f>INDEX(装备数值!$AN$17:$AN$117,MATCH(MIN($X102:$AE102),装备数值!$AO$17:$AO$117,1))</f>
        <v>78</v>
      </c>
      <c r="EB102" s="14">
        <f>IF(COUNTIF($P102:$W102,"&gt;"&amp;0)=8,INDEX(装备数值!AR$17:AR$117,$EA102+1),0)</f>
        <v>43680</v>
      </c>
      <c r="EC102" s="14">
        <f>IF(COUNTIF($P102:$W102,"&gt;"&amp;0)=8,INDEX(装备数值!AS$17:AS$117,$EA102+1),0)</f>
        <v>327600</v>
      </c>
      <c r="ED102" s="14">
        <f>IF(COUNTIF($P102:$W102,"&gt;"&amp;0)=8,INDEX(装备数值!AT$17:AT$117,$EA102+1),0)</f>
        <v>21840</v>
      </c>
      <c r="EE102" s="14">
        <f>IF(COUNTIF($P102:$W102,"&gt;"&amp;0)=8,INDEX(装备数值!AU$17:AU$117,$EA102+1),0)</f>
        <v>436800</v>
      </c>
      <c r="EF102" s="14">
        <f>IF(COUNTIF($P102:$W102,"&gt;"&amp;0)=8,INDEX(装备数值!AV$17:AV$117,$EA102+1),0)</f>
        <v>8424</v>
      </c>
      <c r="EH102" s="14">
        <f>INDEX(装备数值!$AY$17:$AY$77,MATCH(新怪物属性!AF102,装备数值!$AZ$17:$AZ$77,1))</f>
        <v>40</v>
      </c>
      <c r="EI102" s="26">
        <f>INDEX(装备数值!BA$17:BA$77,新怪物属性!EH102+1)</f>
        <v>0.8</v>
      </c>
      <c r="EJ102" s="26">
        <f>INDEX(装备数值!BA$17:BA$77,新怪物属性!EH102+1)</f>
        <v>0.8</v>
      </c>
      <c r="EL102" s="14">
        <f t="shared" si="231"/>
        <v>33</v>
      </c>
      <c r="EM102" s="14">
        <f>VLOOKUP(EL102,军阶与晶片数值!$W$6:$X$27,2)</f>
        <v>7</v>
      </c>
      <c r="EN102" s="14">
        <f>INDEX(军阶与晶片数值!Y$6:Y$27,$EM102+1)</f>
        <v>600</v>
      </c>
      <c r="EO102" s="14">
        <f>INDEX(军阶与晶片数值!Z$6:Z$27,$EM102+1)</f>
        <v>600</v>
      </c>
      <c r="EP102" s="14">
        <f>INDEX(军阶与晶片数值!AA$6:AA$27,$EM102+1)</f>
        <v>600</v>
      </c>
      <c r="EQ102" s="14">
        <f>INDEX(军阶与晶片数值!AB$6:AB$27,$EM102+1)</f>
        <v>600</v>
      </c>
      <c r="ER102" s="29">
        <f>INDEX(军阶与晶片数值!AC$6:AC$27,$EM102+1)</f>
        <v>40</v>
      </c>
      <c r="ES102" s="29">
        <f>INDEX(军阶与晶片数值!AD$6:AD$27,$EM102+1)</f>
        <v>20</v>
      </c>
      <c r="EU102" s="26">
        <f>INDEX(军阶与晶片数值!I$6:I$16,AN102+1)</f>
        <v>0.2</v>
      </c>
      <c r="EV102" s="26">
        <f>INDEX(军阶与晶片数值!M$6:M$16,AO102+1)</f>
        <v>0.2</v>
      </c>
      <c r="EW102" s="26">
        <f>INDEX(军阶与晶片数值!J$6:J$16,AP102+1)</f>
        <v>0.2</v>
      </c>
      <c r="EX102" s="26">
        <f>INDEX(军阶与晶片数值!K$6:K$16,AQ102+1)</f>
        <v>0.4</v>
      </c>
      <c r="EY102" s="26">
        <f>INDEX(军阶与晶片数值!L$6:L$16,AR102+1)</f>
        <v>0.4</v>
      </c>
      <c r="EZ102" s="28">
        <f>INDEX(军阶与晶片数值!N$6:N$16,AS102+1)</f>
        <v>0</v>
      </c>
      <c r="FA102" s="28">
        <f>INDEX(军阶与晶片数值!O$6:O$16,AT102+1)</f>
        <v>0</v>
      </c>
      <c r="FB102" s="28">
        <f>INDEX(军阶与晶片数值!P$6:P$16,AU102+1)</f>
        <v>0</v>
      </c>
      <c r="FC102" s="28">
        <f>INDEX(军阶与晶片数值!Q$6:Q$16,AV102+1)</f>
        <v>0</v>
      </c>
      <c r="FD102" s="26">
        <f>INDEX(军阶与晶片数值!R$6:R$16,AW102+1)</f>
        <v>0.3</v>
      </c>
      <c r="FE102" s="26">
        <f>INDEX(军阶与晶片数值!S$6:S$16,AX102+1)</f>
        <v>0.3</v>
      </c>
      <c r="FF102" s="26">
        <f>INDEX(军阶与晶片数值!T$6:T$16,AY102+1)</f>
        <v>0</v>
      </c>
      <c r="FG102" s="26">
        <f>INDEX(军阶与晶片数值!U$6:U$16,AZ102+1)</f>
        <v>0</v>
      </c>
      <c r="FI102" s="26">
        <f>INDEX(军阶与晶片数值!$C$6:$C$36,新怪物属性!$BA102+1)</f>
        <v>1.1499999999999999</v>
      </c>
      <c r="FJ102" s="26">
        <f>INDEX(军阶与晶片数值!$C$6:$C$36,新怪物属性!$BA102+1)</f>
        <v>1.1499999999999999</v>
      </c>
      <c r="FK102" s="26">
        <f>INDEX(军阶与晶片数值!$C$6:$C$36,新怪物属性!$BA102+1)</f>
        <v>1.1499999999999999</v>
      </c>
      <c r="FL102" s="26">
        <f>INDEX(军阶与晶片数值!$C$6:$C$36,新怪物属性!$BA102+1)</f>
        <v>1.1499999999999999</v>
      </c>
      <c r="FM102" s="26">
        <f>INDEX(军阶与晶片数值!$C$6:$C$36,新怪物属性!$BA102+1)</f>
        <v>1.1499999999999999</v>
      </c>
      <c r="FO102" s="14">
        <f>INDEX(战舰突破!$H$6:$H$18,新怪物属性!$J102+1)+INDEX(战舰突破!$H$23:$H$35,新怪物属性!$K102+1)+INDEX(战舰突破!$H$40:$H$52,新怪物属性!$L102+1)</f>
        <v>200</v>
      </c>
      <c r="FP102" s="14">
        <f>INDEX(战舰突破!$I$6:$I$18,新怪物属性!$J102+1)+INDEX(战舰突破!$I$23:$I$35,新怪物属性!$K102+1)+INDEX(战舰突破!$I$40:$I$52,新怪物属性!$L102+1)</f>
        <v>200</v>
      </c>
      <c r="FQ102" s="14">
        <f>INDEX(战舰突破!$J$6:$J$18,新怪物属性!$J102+1)+INDEX(战舰突破!$J$23:$J$35,新怪物属性!$K102+1)+INDEX(战舰突破!$J$40:$J$52,新怪物属性!$L102+1)</f>
        <v>0</v>
      </c>
      <c r="FR102" s="14">
        <f>INDEX(战舰突破!$K$6:$K$18,新怪物属性!$J102+1)+INDEX(战舰突破!$K$23:$K$35,新怪物属性!$K102+1)+INDEX(战舰突破!$K$40:$K$52,新怪物属性!$L102+1)</f>
        <v>0</v>
      </c>
      <c r="FS102" s="14">
        <f>INDEX(战舰突破!$L$6:$L$18,新怪物属性!$J102+1)+INDEX(战舰突破!$L$23:$L$35,新怪物属性!$K102+1)+INDEX(战舰突破!$L$40:$L$52,新怪物属性!$L102+1)</f>
        <v>200</v>
      </c>
      <c r="FT102" s="18">
        <f>INDEX(战舰突破!$N$6:$N$18,新怪物属性!$J102+1)+INDEX(战舰突破!$N$23:$N$35,新怪物属性!$K102+1)+INDEX(战舰突破!$N$40:$N$52,新怪物属性!$L102+1)</f>
        <v>0.75</v>
      </c>
      <c r="FU102" s="18">
        <f>INDEX(战舰突破!$O$6:$O$18,新怪物属性!$J102+1)+INDEX(战舰突破!$O$23:$O$35,新怪物属性!$K102+1)+INDEX(战舰突破!$O$40:$O$52,新怪物属性!$L102+1)</f>
        <v>1.4</v>
      </c>
      <c r="FV102" s="18">
        <f>INDEX(战舰突破!$P$6:$P$18,新怪物属性!$J102+1)+INDEX(战舰突破!$P$23:$P$35,新怪物属性!$K102+1)+INDEX(战舰突破!$P$40:$P$52,新怪物属性!$L102+1)</f>
        <v>0.5</v>
      </c>
      <c r="FW102" s="18">
        <f>INDEX(战舰突破!$Q$6:$Q$18,新怪物属性!$J102+1)+INDEX(战舰突破!$Q$23:$Q$35,新怪物属性!$K102+1)+INDEX(战舰突破!$Q$40:$Q$52,新怪物属性!$L102+1)</f>
        <v>0.3</v>
      </c>
      <c r="FX102" s="18">
        <f>INDEX(战舰突破!$R$6:$R$18,新怪物属性!$J102+1)+INDEX(战舰突破!$R$23:$R$35,新怪物属性!$K102+1)+INDEX(战舰突破!$R$40:$R$52,新怪物属性!$L102+1)</f>
        <v>0.25</v>
      </c>
      <c r="FY102" s="18">
        <f>INDEX(战舰突破!$M$6:$M$18,新怪物属性!$J102+1)+INDEX(战舰突破!$M$23:$M$35,新怪物属性!$K102+1)+INDEX(战舰突破!$M$40:$M$52,新怪物属性!$L102+1)</f>
        <v>0.2</v>
      </c>
      <c r="FZ102" s="22">
        <f>INDEX(战舰突破!$W$6:$W$18,新怪物属性!$J102+1)+INDEX(战舰突破!$W$23:$W$35,新怪物属性!$K102+1)+INDEX(战舰突破!$W$40:$W$52,新怪物属性!$L102+1)</f>
        <v>0.5</v>
      </c>
      <c r="GC102" s="14">
        <f>INDEX(战舰突破!$S$6:$S$18,新怪物属性!$J102+1)</f>
        <v>0</v>
      </c>
      <c r="GD102" s="14">
        <f>INDEX(战舰突破!$T$6:$T$18,新怪物属性!$J102+1)</f>
        <v>1.45</v>
      </c>
      <c r="GE102" s="14">
        <f>INDEX(战舰突破!$U$6:$U$18,新怪物属性!$J102+1)</f>
        <v>0.1</v>
      </c>
      <c r="GF102" s="14">
        <f>INDEX(战舰突破!$V$6:$V$18,新怪物属性!$J102+1)</f>
        <v>2</v>
      </c>
      <c r="GG102" s="14">
        <f>INDEX(战舰突破!$X$6:$X$18,新怪物属性!$J102+1)</f>
        <v>15</v>
      </c>
      <c r="GI102" s="14">
        <f>INDEX(战舰突破!$S$23:$S$35,新怪物属性!$J102+1)</f>
        <v>1</v>
      </c>
      <c r="GJ102" s="14">
        <f>INDEX(战舰突破!$T$23:$T$35,新怪物属性!$J102+1)</f>
        <v>0.9</v>
      </c>
      <c r="GK102" s="14">
        <f>INDEX(战舰突破!$U$23:$U$35,新怪物属性!$J102+1)</f>
        <v>0.1</v>
      </c>
      <c r="GL102" s="14">
        <f>INDEX(战舰突破!$V$23:$V$35,新怪物属性!$J102+1)</f>
        <v>2</v>
      </c>
      <c r="GM102" s="14">
        <f>INDEX(战舰突破!$X$23:$X$35,新怪物属性!$J102+1)</f>
        <v>200</v>
      </c>
      <c r="GO102" s="14">
        <f>INDEX(战舰突破!$S$40:$S$52,新怪物属性!$J102+1)</f>
        <v>1</v>
      </c>
      <c r="GP102" s="14">
        <f>INDEX(战舰突破!$T$40:$T$52,新怪物属性!$J102+1)</f>
        <v>0.6</v>
      </c>
      <c r="GQ102" s="14">
        <f>INDEX(战舰突破!$U$40:$U$52,新怪物属性!$J102+1)</f>
        <v>0.2</v>
      </c>
      <c r="GR102" s="14">
        <f>INDEX(战舰突破!$V$40:$V$52,新怪物属性!$J102+1)</f>
        <v>2</v>
      </c>
      <c r="GS102" s="14">
        <f>INDEX(战舰突破!$X$40:$X$52,新怪物属性!$J102+1)</f>
        <v>350</v>
      </c>
      <c r="GV102" s="14">
        <v>3</v>
      </c>
      <c r="GW102" s="14">
        <v>47</v>
      </c>
      <c r="GX102" s="14">
        <v>1</v>
      </c>
      <c r="GY102" s="14">
        <v>45</v>
      </c>
      <c r="GZ102" s="14">
        <v>3</v>
      </c>
      <c r="HA102" s="14">
        <v>42</v>
      </c>
      <c r="HB102" s="14">
        <v>1</v>
      </c>
      <c r="HC102" s="14">
        <v>40</v>
      </c>
      <c r="HD102" s="14">
        <v>1</v>
      </c>
      <c r="HE102" s="14">
        <v>24</v>
      </c>
      <c r="HF102" s="14">
        <v>1</v>
      </c>
      <c r="HG102" s="14">
        <v>28</v>
      </c>
      <c r="HH102" s="14">
        <v>0</v>
      </c>
      <c r="HI102" s="14">
        <v>33</v>
      </c>
      <c r="HJ102" s="14">
        <v>1</v>
      </c>
      <c r="HK102" s="14">
        <v>23</v>
      </c>
      <c r="HL102" s="14">
        <v>0</v>
      </c>
      <c r="HM102" s="14">
        <v>0</v>
      </c>
      <c r="HN102" s="14">
        <v>0</v>
      </c>
      <c r="HO102" s="14">
        <v>0</v>
      </c>
      <c r="HP102" s="14">
        <v>0</v>
      </c>
      <c r="HQ102" s="14">
        <v>0</v>
      </c>
      <c r="HR102" s="14">
        <v>0</v>
      </c>
      <c r="HS102" s="14">
        <v>0</v>
      </c>
      <c r="HT102" s="14">
        <v>0</v>
      </c>
      <c r="HU102" s="14">
        <v>0</v>
      </c>
      <c r="HX102" s="14">
        <v>7</v>
      </c>
      <c r="HY102" s="14">
        <v>6</v>
      </c>
      <c r="IB102" s="14">
        <f>IF($GV102=0,0,INDEX(战宠!P$15:P$27,新怪物属性!$GV$3)*(INDEX(战宠!$U$7:$Y$10,1,新怪物属性!$GV102)))*(新怪物属性!$GW102+4)
+IF($GX102=0,0,INDEX(战宠!P$15:P$27,新怪物属性!$GX$3)*(INDEX(战宠!$U$7:$Y$10,1,新怪物属性!$GX102)))*(新怪物属性!$GY102+4)
+IF($GZ102=0,0,INDEX(战宠!P$15:P$27,新怪物属性!$GZ$3)*(INDEX(战宠!$U$7:$Y$10,1,新怪物属性!$GZ102)))*(新怪物属性!$HA102+4)
+IF($HB102=0,0,INDEX(战宠!P$15:P$27,新怪物属性!$HB$3)*(INDEX(战宠!$U$7:$Y$10,1,新怪物属性!$HB102)))*(新怪物属性!$HC102+4)
+IF($HD102=0,0,INDEX(战宠!P$15:P$27,新怪物属性!$HD$3)*(INDEX(战宠!$U$7:$Y$10,1,新怪物属性!$HD102)))*(新怪物属性!$HE102+4)
+IF($HF102=0,0,INDEX(战宠!P$15:P$27,新怪物属性!$HF$3)*(INDEX(战宠!$U$7:$Y$10,1,新怪物属性!$HF102)))*(新怪物属性!$HG102+4)
+IF($HH102=0,0,INDEX(战宠!P$15:P$27,新怪物属性!$HH$3)*(INDEX(战宠!$U$7:$Y$10,1,新怪物属性!$HH102)))*(新怪物属性!$HI102+4)
+IF($HJ102=0,0,INDEX(战宠!P$15:P$27,新怪物属性!$HJ$3)*(INDEX(战宠!$U$7:$Y$10,1,新怪物属性!$HJ102)))*(新怪物属性!$HK102+4)
+IF($HL102=0,0,INDEX(战宠!P$15:P$27,新怪物属性!$HL$3)*(INDEX(战宠!$U$7:$Y$10,1,新怪物属性!$HL102)))*(新怪物属性!$HM102+4)
+IF($HN102=0,0,INDEX(战宠!P$15:P$27,新怪物属性!$HN$3)*(INDEX(战宠!$U$7:$Y$10,1,新怪物属性!$HN102)))*(新怪物属性!$HO102+4)
+IF($HP102=0,0,INDEX(战宠!P$15:P$27,新怪物属性!$HP$3)*(INDEX(战宠!$U$7:$Y$10,1,新怪物属性!$HP102)))*(新怪物属性!$HQ102+4)
+IF($HR102=0,0,INDEX(战宠!P$15:P$27,新怪物属性!$HR$3)*(INDEX(战宠!$U$7:$Y$10,1,新怪物属性!$HR102)))*(新怪物属性!$HS102+4)
+IF($HT102=0,0,INDEX(战宠!P$15:P$27,新怪物属性!$HT$3)*(INDEX(战宠!$U$7:$Y$10,1,新怪物属性!$HT102)))*(新怪物属性!$HU102+4)</f>
        <v>339800</v>
      </c>
      <c r="IC102" s="14">
        <f>IF($GV102=0,0,INDEX(战宠!Q$15:Q$27,新怪物属性!$GV$3)*(INDEX(战宠!$U$7:$Y$10,1,新怪物属性!$GV102)))*(新怪物属性!$GW102+4)
+IF($GX102=0,0,INDEX(战宠!Q$15:Q$27,新怪物属性!$GX$3)*(INDEX(战宠!$U$7:$Y$10,1,新怪物属性!$GX102)))*(新怪物属性!$GY102+4)
+IF($GZ102=0,0,INDEX(战宠!Q$15:Q$27,新怪物属性!$GZ$3)*(INDEX(战宠!$U$7:$Y$10,1,新怪物属性!$GZ102)))*(新怪物属性!$HA102+4)
+IF($HB102=0,0,INDEX(战宠!Q$15:Q$27,新怪物属性!$HB$3)*(INDEX(战宠!$U$7:$Y$10,1,新怪物属性!$HB102)))*(新怪物属性!$HC102+4)
+IF($HD102=0,0,INDEX(战宠!Q$15:Q$27,新怪物属性!$HD$3)*(INDEX(战宠!$U$7:$Y$10,1,新怪物属性!$HD102)))*(新怪物属性!$HE102+4)
+IF($HF102=0,0,INDEX(战宠!Q$15:Q$27,新怪物属性!$HF$3)*(INDEX(战宠!$U$7:$Y$10,1,新怪物属性!$HF102)))*(新怪物属性!$HG102+4)
+IF($HH102=0,0,INDEX(战宠!Q$15:Q$27,新怪物属性!$HH$3)*(INDEX(战宠!$U$7:$Y$10,1,新怪物属性!$HH102)))*(新怪物属性!$HI102+4)
+IF($HJ102=0,0,INDEX(战宠!Q$15:Q$27,新怪物属性!$HJ$3)*(INDEX(战宠!$U$7:$Y$10,1,新怪物属性!$HJ102)))*(新怪物属性!$HK102+4)
+IF($HL102=0,0,INDEX(战宠!Q$15:Q$27,新怪物属性!$HL$3)*(INDEX(战宠!$U$7:$Y$10,1,新怪物属性!$HL102)))*(新怪物属性!$HM102+4)
+IF($HN102=0,0,INDEX(战宠!Q$15:Q$27,新怪物属性!$HN$3)*(INDEX(战宠!$U$7:$Y$10,1,新怪物属性!$HN102)))*(新怪物属性!$HO102+4)
+IF($HP102=0,0,INDEX(战宠!Q$15:Q$27,新怪物属性!$HP$3)*(INDEX(战宠!$U$7:$Y$10,1,新怪物属性!$HP102)))*(新怪物属性!$HQ102+4)
+IF($HR102=0,0,INDEX(战宠!Q$15:Q$27,新怪物属性!$HR$3)*(INDEX(战宠!$U$7:$Y$10,1,新怪物属性!$HR102)))*(新怪物属性!$HS102+4)
+IF($HT102=0,0,INDEX(战宠!Q$15:Q$27,新怪物属性!$HT$3)*(INDEX(战宠!$U$7:$Y$10,1,新怪物属性!$HT102)))*(新怪物属性!$HU102+4)</f>
        <v>2232000</v>
      </c>
      <c r="ID102" s="14">
        <f>IF($GV102=0,0,INDEX(战宠!R$15:R$27,新怪物属性!$GV$3)*(INDEX(战宠!$U$7:$Y$10,1,新怪物属性!$GV102)))*(新怪物属性!$GW102+4)
+IF($GX102=0,0,INDEX(战宠!R$15:R$27,新怪物属性!$GX$3)*(INDEX(战宠!$U$7:$Y$10,1,新怪物属性!$GX102)))*(新怪物属性!$GY102+4)
+IF($GZ102=0,0,INDEX(战宠!R$15:R$27,新怪物属性!$GZ$3)*(INDEX(战宠!$U$7:$Y$10,1,新怪物属性!$GZ102)))*(新怪物属性!$HA102+4)
+IF($HB102=0,0,INDEX(战宠!R$15:R$27,新怪物属性!$HB$3)*(INDEX(战宠!$U$7:$Y$10,1,新怪物属性!$HB102)))*(新怪物属性!$HC102+4)
+IF($HD102=0,0,INDEX(战宠!R$15:R$27,新怪物属性!$HD$3)*(INDEX(战宠!$U$7:$Y$10,1,新怪物属性!$HD102)))*(新怪物属性!$HE102+4)
+IF($HF102=0,0,INDEX(战宠!R$15:R$27,新怪物属性!$HF$3)*(INDEX(战宠!$U$7:$Y$10,1,新怪物属性!$HF102)))*(新怪物属性!$HG102+4)
+IF($HH102=0,0,INDEX(战宠!R$15:R$27,新怪物属性!$HH$3)*(INDEX(战宠!$U$7:$Y$10,1,新怪物属性!$HH102)))*(新怪物属性!$HI102+4)
+IF($HJ102=0,0,INDEX(战宠!R$15:R$27,新怪物属性!$HJ$3)*(INDEX(战宠!$U$7:$Y$10,1,新怪物属性!$HJ102)))*(新怪物属性!$HK102+4)
+IF($HL102=0,0,INDEX(战宠!R$15:R$27,新怪物属性!$HL$3)*(INDEX(战宠!$U$7:$Y$10,1,新怪物属性!$HL102)))*(新怪物属性!$HM102+4)
+IF($HN102=0,0,INDEX(战宠!R$15:R$27,新怪物属性!$HN$3)*(INDEX(战宠!$U$7:$Y$10,1,新怪物属性!$HN102)))*(新怪物属性!$HO102+4)
+IF($HP102=0,0,INDEX(战宠!R$15:R$27,新怪物属性!$HP$3)*(INDEX(战宠!$U$7:$Y$10,1,新怪物属性!$HP102)))*(新怪物属性!$HQ102+4)
+IF($HR102=0,0,INDEX(战宠!R$15:R$27,新怪物属性!$HR$3)*(INDEX(战宠!$U$7:$Y$10,1,新怪物属性!$HR102)))*(新怪物属性!$HS102+4)
+IF($HT102=0,0,INDEX(战宠!R$15:R$27,新怪物属性!$HT$3)*(INDEX(战宠!$U$7:$Y$10,1,新怪物属性!$HT102)))*(新怪物属性!$HU102+4)</f>
        <v>191000</v>
      </c>
      <c r="IE102" s="14">
        <f>IF($GV102=0,0,INDEX(战宠!S$15:S$27,新怪物属性!$GV$3)*(INDEX(战宠!$U$7:$Y$10,1,新怪物属性!$GV102)))*(新怪物属性!$GW102+4)
+IF($GX102=0,0,INDEX(战宠!S$15:S$27,新怪物属性!$GX$3)*(INDEX(战宠!$U$7:$Y$10,1,新怪物属性!$GX102)))*(新怪物属性!$GY102+4)
+IF($GZ102=0,0,INDEX(战宠!S$15:S$27,新怪物属性!$GZ$3)*(INDEX(战宠!$U$7:$Y$10,1,新怪物属性!$GZ102)))*(新怪物属性!$HA102+4)
+IF($HB102=0,0,INDEX(战宠!S$15:S$27,新怪物属性!$HB$3)*(INDEX(战宠!$U$7:$Y$10,1,新怪物属性!$HB102)))*(新怪物属性!$HC102+4)
+IF($HD102=0,0,INDEX(战宠!S$15:S$27,新怪物属性!$HD$3)*(INDEX(战宠!$U$7:$Y$10,1,新怪物属性!$HD102)))*(新怪物属性!$HE102+4)
+IF($HF102=0,0,INDEX(战宠!S$15:S$27,新怪物属性!$HF$3)*(INDEX(战宠!$U$7:$Y$10,1,新怪物属性!$HF102)))*(新怪物属性!$HG102+4)
+IF($HH102=0,0,INDEX(战宠!S$15:S$27,新怪物属性!$HH$3)*(INDEX(战宠!$U$7:$Y$10,1,新怪物属性!$HH102)))*(新怪物属性!$HI102+4)
+IF($HJ102=0,0,INDEX(战宠!S$15:S$27,新怪物属性!$HJ$3)*(INDEX(战宠!$U$7:$Y$10,1,新怪物属性!$HJ102)))*(新怪物属性!$HK102+4)
+IF($HL102=0,0,INDEX(战宠!S$15:S$27,新怪物属性!$HL$3)*(INDEX(战宠!$U$7:$Y$10,1,新怪物属性!$HL102)))*(新怪物属性!$HM102+4)
+IF($HN102=0,0,INDEX(战宠!S$15:S$27,新怪物属性!$HN$3)*(INDEX(战宠!$U$7:$Y$10,1,新怪物属性!$HN102)))*(新怪物属性!$HO102+4)
+IF($HP102=0,0,INDEX(战宠!S$15:S$27,新怪物属性!$HP$3)*(INDEX(战宠!$U$7:$Y$10,1,新怪物属性!$HP102)))*(新怪物属性!$HQ102+4)
+IF($HR102=0,0,INDEX(战宠!S$15:S$27,新怪物属性!$HR$3)*(INDEX(战宠!$U$7:$Y$10,1,新怪物属性!$HR102)))*(新怪物属性!$HS102+4)
+IF($HT102=0,0,INDEX(战宠!S$15:S$27,新怪物属性!$HT$3)*(INDEX(战宠!$U$7:$Y$10,1,新怪物属性!$HT102)))*(新怪物属性!$HU102+4)</f>
        <v>4802000</v>
      </c>
      <c r="IF102" s="14">
        <f>IF($GV102=0,0,INDEX(战宠!T$15:T$27,新怪物属性!$GV$3)*(INDEX(战宠!$U$7:$Y$10,1,新怪物属性!$GV102)))*(新怪物属性!$GW102+4)
+IF($GX102=0,0,INDEX(战宠!T$15:T$27,新怪物属性!$GX$3)*(INDEX(战宠!$U$7:$Y$10,1,新怪物属性!$GX102)))*(新怪物属性!$GY102+4)
+IF($GZ102=0,0,INDEX(战宠!T$15:T$27,新怪物属性!$GZ$3)*(INDEX(战宠!$U$7:$Y$10,1,新怪物属性!$GZ102)))*(新怪物属性!$HA102+4)
+IF($HB102=0,0,INDEX(战宠!T$15:T$27,新怪物属性!$HB$3)*(INDEX(战宠!$U$7:$Y$10,1,新怪物属性!$HB102)))*(新怪物属性!$HC102+4)
+IF($HD102=0,0,INDEX(战宠!T$15:T$27,新怪物属性!$HD$3)*(INDEX(战宠!$U$7:$Y$10,1,新怪物属性!$HD102)))*(新怪物属性!$HE102+4)
+IF($HF102=0,0,INDEX(战宠!T$15:T$27,新怪物属性!$HF$3)*(INDEX(战宠!$U$7:$Y$10,1,新怪物属性!$HF102)))*(新怪物属性!$HG102+4)
+IF($HH102=0,0,INDEX(战宠!T$15:T$27,新怪物属性!$HH$3)*(INDEX(战宠!$U$7:$Y$10,1,新怪物属性!$HH102)))*(新怪物属性!$HI102+4)
+IF($HJ102=0,0,INDEX(战宠!T$15:T$27,新怪物属性!$HJ$3)*(INDEX(战宠!$U$7:$Y$10,1,新怪物属性!$HJ102)))*(新怪物属性!$HK102+4)
+IF($HL102=0,0,INDEX(战宠!T$15:T$27,新怪物属性!$HL$3)*(INDEX(战宠!$U$7:$Y$10,1,新怪物属性!$HL102)))*(新怪物属性!$HM102+4)
+IF($HN102=0,0,INDEX(战宠!T$15:T$27,新怪物属性!$HN$3)*(INDEX(战宠!$U$7:$Y$10,1,新怪物属性!$HN102)))*(新怪物属性!$HO102+4)
+IF($HP102=0,0,INDEX(战宠!T$15:T$27,新怪物属性!$HP$3)*(INDEX(战宠!$U$7:$Y$10,1,新怪物属性!$HP102)))*(新怪物属性!$HQ102+4)
+IF($HR102=0,0,INDEX(战宠!T$15:T$27,新怪物属性!$HR$3)*(INDEX(战宠!$U$7:$Y$10,1,新怪物属性!$HR102)))*(新怪物属性!$HS102+4)
+IF($HT102=0,0,INDEX(战宠!T$15:T$27,新怪物属性!$HT$3)*(INDEX(战宠!$U$7:$Y$10,1,新怪物属性!$HT102)))*(新怪物属性!$HU102+4)</f>
        <v>92500</v>
      </c>
      <c r="II102" s="14">
        <f>IF(HX102=0,0,INDEX(战宠!$D$15:$D$27,新怪物属性!HX102))</f>
        <v>0.3</v>
      </c>
      <c r="IJ102" s="14">
        <f>IF(HY102=0,0,INDEX(战宠!$D$15:$D$27,新怪物属性!HY102))</f>
        <v>0.2</v>
      </c>
      <c r="IM102" s="14">
        <f t="shared" si="189"/>
        <v>7817641</v>
      </c>
      <c r="IN102" s="14">
        <f t="shared" si="190"/>
        <v>7820296</v>
      </c>
      <c r="IO102" s="14">
        <f t="shared" si="191"/>
        <v>7012661</v>
      </c>
      <c r="IP102" s="14">
        <f t="shared" si="192"/>
        <v>7817641</v>
      </c>
      <c r="IQ102" s="14">
        <f t="shared" si="193"/>
        <v>7817641</v>
      </c>
      <c r="IR102" s="14">
        <f t="shared" si="232"/>
        <v>70295361</v>
      </c>
      <c r="IS102" s="14">
        <f t="shared" si="233"/>
        <v>2614154</v>
      </c>
      <c r="IT102" s="14">
        <f t="shared" si="234"/>
        <v>53569096</v>
      </c>
      <c r="IU102" s="14">
        <f t="shared" si="235"/>
        <v>1290868</v>
      </c>
      <c r="IV102" s="28">
        <f t="shared" si="236"/>
        <v>54725</v>
      </c>
      <c r="IW102" s="28">
        <f t="shared" si="237"/>
        <v>53825</v>
      </c>
      <c r="IX102" s="28">
        <f t="shared" si="238"/>
        <v>54725</v>
      </c>
      <c r="IY102" s="28">
        <f t="shared" si="239"/>
        <v>53825</v>
      </c>
      <c r="IZ102" s="28">
        <f t="shared" si="240"/>
        <v>2.6909999999999998</v>
      </c>
      <c r="JA102" s="28">
        <f t="shared" si="241"/>
        <v>2.6909999999999998</v>
      </c>
      <c r="JB102" s="28">
        <f t="shared" si="242"/>
        <v>196</v>
      </c>
      <c r="JC102" s="28">
        <f t="shared" si="243"/>
        <v>176</v>
      </c>
      <c r="JD102" s="14">
        <f t="shared" si="244"/>
        <v>1</v>
      </c>
      <c r="JE102" s="14">
        <f t="shared" si="245"/>
        <v>2</v>
      </c>
      <c r="JF102" s="14">
        <f t="shared" si="246"/>
        <v>2</v>
      </c>
      <c r="JG102" s="18">
        <f t="shared" si="247"/>
        <v>2.6500000000000004</v>
      </c>
      <c r="JH102" s="18">
        <f t="shared" si="248"/>
        <v>2.1</v>
      </c>
      <c r="JI102" s="18">
        <f t="shared" si="249"/>
        <v>1.8</v>
      </c>
      <c r="JJ102" s="29">
        <f t="shared" ref="JJ102:JL123" si="276">$IV102+JJ$2</f>
        <v>54875</v>
      </c>
      <c r="JK102" s="29">
        <f t="shared" si="276"/>
        <v>55175</v>
      </c>
      <c r="JL102" s="29">
        <f t="shared" si="276"/>
        <v>55175</v>
      </c>
      <c r="JM102" s="26">
        <f t="shared" si="250"/>
        <v>0.1</v>
      </c>
      <c r="JN102" s="26">
        <f t="shared" si="251"/>
        <v>0.1</v>
      </c>
      <c r="JO102" s="26">
        <f t="shared" si="252"/>
        <v>0.2</v>
      </c>
      <c r="JP102" s="14">
        <f t="shared" si="253"/>
        <v>4</v>
      </c>
      <c r="JQ102" s="14">
        <f t="shared" si="254"/>
        <v>4</v>
      </c>
      <c r="JR102" s="14">
        <f t="shared" si="255"/>
        <v>4</v>
      </c>
      <c r="JS102" s="14">
        <f t="shared" si="256"/>
        <v>15</v>
      </c>
      <c r="JT102" s="14">
        <f t="shared" si="257"/>
        <v>200</v>
      </c>
      <c r="JU102" s="14">
        <f t="shared" si="258"/>
        <v>350</v>
      </c>
      <c r="JV102">
        <v>98</v>
      </c>
      <c r="JW102" s="14">
        <f t="shared" si="195"/>
        <v>474048117</v>
      </c>
      <c r="JY102" s="14">
        <f t="shared" si="226"/>
        <v>5228308</v>
      </c>
      <c r="JZ102" s="14">
        <f t="shared" si="196"/>
        <v>4487968</v>
      </c>
      <c r="KA102" s="29">
        <f t="shared" si="197"/>
        <v>51672</v>
      </c>
      <c r="KB102" s="29">
        <f t="shared" si="198"/>
        <v>37135</v>
      </c>
      <c r="KC102" s="29">
        <f t="shared" si="199"/>
        <v>40781</v>
      </c>
      <c r="KD102" s="29">
        <f t="shared" si="200"/>
        <v>48127</v>
      </c>
      <c r="KE102" s="14">
        <f t="shared" si="228"/>
        <v>2.6909999999999998</v>
      </c>
      <c r="KF102" s="14">
        <f t="shared" si="229"/>
        <v>2.6909999999999998</v>
      </c>
      <c r="KG102" s="14">
        <f t="shared" si="201"/>
        <v>3908790.4056956209</v>
      </c>
      <c r="KH102" s="26">
        <f t="shared" si="259"/>
        <v>0.41407905190677968</v>
      </c>
      <c r="KI102" s="26">
        <f t="shared" si="260"/>
        <v>0.65162355697241947</v>
      </c>
      <c r="KJ102" s="29">
        <f t="shared" si="202"/>
        <v>1268914</v>
      </c>
      <c r="KK102" s="29">
        <f t="shared" si="203"/>
        <v>4830108</v>
      </c>
      <c r="KL102" s="29">
        <f t="shared" si="204"/>
        <v>4473922</v>
      </c>
      <c r="KM102" s="23">
        <f t="shared" si="205"/>
        <v>3045394</v>
      </c>
      <c r="KN102" s="23">
        <f t="shared" si="206"/>
        <v>1608887</v>
      </c>
      <c r="KO102" s="26">
        <f t="shared" si="261"/>
        <v>0.50321391950781846</v>
      </c>
      <c r="KP102" s="26">
        <f t="shared" si="262"/>
        <v>0.50802037938990008</v>
      </c>
      <c r="KQ102" s="26">
        <f t="shared" si="263"/>
        <v>0.60802037938990006</v>
      </c>
      <c r="KR102" s="26">
        <f t="shared" si="207"/>
        <v>0.10321391950781844</v>
      </c>
      <c r="KS102" s="26">
        <v>0.1</v>
      </c>
      <c r="KT102" s="29">
        <f t="shared" si="264"/>
        <v>2.2000000000000002</v>
      </c>
      <c r="KU102" s="29">
        <f t="shared" si="265"/>
        <v>4.42883875929249</v>
      </c>
      <c r="KV102" s="29">
        <f t="shared" si="266"/>
        <v>5.0288387592924897</v>
      </c>
      <c r="KW102" s="29">
        <f t="shared" si="267"/>
        <v>13958054</v>
      </c>
      <c r="KX102" s="29">
        <f t="shared" si="268"/>
        <v>14261179.681312487</v>
      </c>
      <c r="KY102" s="29">
        <f t="shared" si="269"/>
        <v>11249316.179825688</v>
      </c>
      <c r="KZ102" s="29">
        <f t="shared" si="270"/>
        <v>62321165</v>
      </c>
      <c r="LA102" s="14">
        <f t="shared" si="271"/>
        <v>39468549.859999999</v>
      </c>
      <c r="LE102" s="14">
        <v>1</v>
      </c>
      <c r="LF102" s="14">
        <v>1</v>
      </c>
      <c r="LG102" s="14">
        <v>480</v>
      </c>
      <c r="LH102" s="14">
        <v>80</v>
      </c>
      <c r="LI102" s="14">
        <v>60</v>
      </c>
      <c r="LJ102" s="14">
        <v>60</v>
      </c>
      <c r="LK102" s="14">
        <v>60</v>
      </c>
      <c r="LL102" s="23">
        <f t="shared" si="208"/>
        <v>5508125588</v>
      </c>
      <c r="LM102" s="23">
        <f t="shared" si="209"/>
        <v>2</v>
      </c>
      <c r="LN102" s="23">
        <f t="shared" si="210"/>
        <v>5508.13</v>
      </c>
      <c r="LO102" s="14">
        <v>1</v>
      </c>
      <c r="LP102" s="14">
        <v>1</v>
      </c>
      <c r="LQ102" s="14">
        <v>240</v>
      </c>
      <c r="LR102" s="14">
        <v>35</v>
      </c>
      <c r="LS102" s="14">
        <v>22</v>
      </c>
      <c r="LT102" s="14">
        <v>30</v>
      </c>
      <c r="LU102" s="14">
        <v>30</v>
      </c>
      <c r="LV102" s="23">
        <f t="shared" si="211"/>
        <v>2880932908</v>
      </c>
      <c r="LW102" s="23">
        <f t="shared" si="212"/>
        <v>2</v>
      </c>
      <c r="LX102" s="23">
        <f t="shared" si="213"/>
        <v>2880.93</v>
      </c>
      <c r="MB102">
        <f t="shared" si="272"/>
        <v>1.7692508864748466</v>
      </c>
      <c r="MC102">
        <f t="shared" si="273"/>
        <v>4.7610541355038123</v>
      </c>
      <c r="ME102" s="14">
        <v>10</v>
      </c>
      <c r="MF102" s="14">
        <v>2</v>
      </c>
      <c r="MG102" s="14">
        <v>1.5</v>
      </c>
      <c r="MH102" s="23">
        <f t="shared" si="274"/>
        <v>180979083</v>
      </c>
      <c r="MI102" s="23">
        <f t="shared" si="214"/>
        <v>1</v>
      </c>
      <c r="MJ102" s="23">
        <f t="shared" si="215"/>
        <v>180979.08</v>
      </c>
      <c r="MK102" s="14">
        <v>30</v>
      </c>
      <c r="ML102" s="14">
        <v>6</v>
      </c>
      <c r="MM102" s="14">
        <v>4</v>
      </c>
      <c r="MN102" s="23">
        <f t="shared" si="275"/>
        <v>520438617</v>
      </c>
      <c r="MO102" s="23">
        <f t="shared" si="216"/>
        <v>1</v>
      </c>
      <c r="MP102" s="23">
        <f t="shared" si="217"/>
        <v>520438.62</v>
      </c>
      <c r="MR102" s="23">
        <f t="shared" si="218"/>
        <v>693918156</v>
      </c>
      <c r="MS102" s="23">
        <f t="shared" si="219"/>
        <v>1</v>
      </c>
      <c r="MT102" s="23">
        <f t="shared" si="220"/>
        <v>693918.16</v>
      </c>
      <c r="MU102" s="23">
        <f t="shared" si="221"/>
        <v>271468625</v>
      </c>
      <c r="MV102" s="23">
        <f t="shared" si="222"/>
        <v>1</v>
      </c>
      <c r="MW102" s="23">
        <f t="shared" si="223"/>
        <v>271468.63</v>
      </c>
    </row>
    <row r="103" spans="3:361" ht="16.5" x14ac:dyDescent="0.2">
      <c r="C103" s="14">
        <v>31</v>
      </c>
      <c r="D103" s="14">
        <v>800</v>
      </c>
      <c r="E103" s="14"/>
      <c r="F103" s="14"/>
      <c r="G103" s="14">
        <v>800</v>
      </c>
      <c r="H103" s="14">
        <v>800</v>
      </c>
      <c r="I103" s="14">
        <v>800</v>
      </c>
      <c r="J103" s="14">
        <v>12</v>
      </c>
      <c r="K103" s="14">
        <v>12</v>
      </c>
      <c r="L103" s="14">
        <v>12</v>
      </c>
      <c r="M103" s="14">
        <v>8</v>
      </c>
      <c r="N103" s="14">
        <v>8</v>
      </c>
      <c r="O103" s="14">
        <v>8</v>
      </c>
      <c r="P103" s="14">
        <v>11</v>
      </c>
      <c r="Q103" s="14">
        <v>11</v>
      </c>
      <c r="R103" s="14">
        <v>11</v>
      </c>
      <c r="S103" s="14">
        <v>11</v>
      </c>
      <c r="T103" s="14">
        <v>11</v>
      </c>
      <c r="U103" s="14">
        <v>11</v>
      </c>
      <c r="V103" s="14">
        <v>11</v>
      </c>
      <c r="W103" s="14">
        <v>11</v>
      </c>
      <c r="X103" s="14">
        <v>800</v>
      </c>
      <c r="Y103" s="14">
        <v>800</v>
      </c>
      <c r="Z103" s="14">
        <v>800</v>
      </c>
      <c r="AA103" s="14">
        <v>800</v>
      </c>
      <c r="AB103" s="14">
        <v>800</v>
      </c>
      <c r="AC103" s="14">
        <v>800</v>
      </c>
      <c r="AD103" s="14">
        <v>800</v>
      </c>
      <c r="AE103" s="14">
        <v>800</v>
      </c>
      <c r="AF103" s="14">
        <v>83</v>
      </c>
      <c r="AG103" s="14">
        <v>78</v>
      </c>
      <c r="AH103" s="14">
        <v>78</v>
      </c>
      <c r="AI103" s="14">
        <v>78</v>
      </c>
      <c r="AJ103" s="14">
        <v>78</v>
      </c>
      <c r="AK103" s="14">
        <v>78</v>
      </c>
      <c r="AL103" s="14">
        <v>79</v>
      </c>
      <c r="AM103" s="14">
        <v>79</v>
      </c>
      <c r="AN103" s="14">
        <v>6</v>
      </c>
      <c r="AO103" s="14">
        <v>6</v>
      </c>
      <c r="AP103" s="14">
        <v>6</v>
      </c>
      <c r="AQ103" s="14">
        <v>6</v>
      </c>
      <c r="AR103" s="14">
        <v>6</v>
      </c>
      <c r="AS103" s="14">
        <v>0</v>
      </c>
      <c r="AT103" s="14">
        <v>0</v>
      </c>
      <c r="AU103" s="14">
        <v>0</v>
      </c>
      <c r="AV103" s="14">
        <v>0</v>
      </c>
      <c r="AW103" s="14">
        <v>4</v>
      </c>
      <c r="AX103" s="14">
        <v>4</v>
      </c>
      <c r="AY103" s="14">
        <v>0</v>
      </c>
      <c r="AZ103" s="14">
        <v>0</v>
      </c>
      <c r="BA103" s="14">
        <v>24</v>
      </c>
      <c r="BF103" s="14">
        <f>ROUND((INDEX(新战舰养成!S$6:S$18,新怪物属性!$J103+1)+INDEX(新战舰养成!D$6:D$18,新怪物属性!$J103+1)*(新怪物属性!$G103-1))*INDEX(战舰突破!$D$6:$D$18,新怪物属性!$M103+1),0)</f>
        <v>723173</v>
      </c>
      <c r="BG103" s="14">
        <f>ROUND((INDEX(新战舰养成!T$6:T$18,新怪物属性!$J103+1)+INDEX(新战舰养成!E$6:E$18,新怪物属性!$J103+1)*(新怪物属性!$G103-1))*INDEX(战舰突破!$D$6:$D$18,新怪物属性!$M103+1),0)</f>
        <v>5785256</v>
      </c>
      <c r="BH103" s="14">
        <f>ROUND((INDEX(新战舰养成!U$6:U$18,新怪物属性!$J103+1)+INDEX(新战舰养成!F$6:F$18,新怪物属性!$J103+1)*(新怪物属性!$G103-1))*INDEX(战舰突破!$D$6:$D$18,新怪物属性!$M103+1),0)</f>
        <v>361752</v>
      </c>
      <c r="BI103" s="14">
        <f>ROUND((INDEX(新战舰养成!V$6:V$18,新怪物属性!$J103+1)+INDEX(新战舰养成!G$6:G$18,新怪物属性!$J103+1)*(新怪物属性!$G103-1))*INDEX(战舰突破!$D$6:$D$18,新怪物属性!$M103+1),0)</f>
        <v>630</v>
      </c>
      <c r="BJ103" s="14">
        <f>ROUND((INDEX(新战舰养成!W$6:W$18,新怪物属性!$J103+1)+INDEX(新战舰养成!H$6:H$18,新怪物属性!$J103+1)*(新怪物属性!$G103-1))*INDEX(战舰突破!$D$6:$D$18,新怪物属性!$M103+1),0)</f>
        <v>8</v>
      </c>
      <c r="BL103" s="14">
        <f>IF($H103&gt;0,ROUND((INDEX(新战舰养成!X$6:X$18,新怪物属性!$K103+1)+INDEX(新战舰养成!I$6:I$18,新怪物属性!$K103+1)*(新怪物属性!$H103-1))*INDEX(战舰突破!$D$6:$D$18,新怪物属性!$N103+1),0),0)</f>
        <v>723761</v>
      </c>
      <c r="BM103" s="14">
        <f>IF($H103&gt;0,ROUND((INDEX(新战舰养成!Y$6:Y$18,新怪物属性!$K103+1)+INDEX(新战舰养成!J$6:J$18,新怪物属性!$K103+1)*(新怪物属性!$H103-1))*INDEX(战舰突破!$D$6:$D$18,新怪物属性!$N103+1),0),0)</f>
        <v>0</v>
      </c>
      <c r="BN103" s="14">
        <f>IF($H103&gt;0,ROUND((INDEX(新战舰养成!Z$6:Z$18,新怪物属性!$K103+1)+INDEX(新战舰养成!K$6:K$18,新怪物属性!$K103+1)*(新怪物属性!$H103-1))*INDEX(战舰突破!$D$6:$D$18,新怪物属性!$N103+1),0),0)</f>
        <v>0</v>
      </c>
      <c r="BO103" s="14">
        <f>IF($H103&gt;0,ROUND((INDEX(新战舰养成!AA$6:AA$18,新怪物属性!$K103+1)+INDEX(新战舰养成!L$6:L$18,新怪物属性!$K103+1)*(新怪物属性!$H103-1))*INDEX(战舰突破!$D$6:$D$18,新怪物属性!$N103+1),0),0)</f>
        <v>7231728</v>
      </c>
      <c r="BP103" s="14">
        <f>IF($H103&gt;0,ROUND((INDEX(新战舰养成!AB$6:AB$18,新怪物属性!$K103+1)+INDEX(新战舰养成!M$6:M$18,新怪物属性!$K103+1)*(新怪物属性!$H103-1))*INDEX(战舰突破!$D$6:$D$18,新怪物属性!$N103+1),0),0)</f>
        <v>144480</v>
      </c>
      <c r="BR103" s="14">
        <f>IF($I103&gt;0,ROUND((INDEX(新战舰养成!AC$6:AC$18,新怪物属性!$L103+1)+INDEX(新战舰养成!I$6:I$18,新怪物属性!$L103+1)*(新怪物属性!$I103-1))*INDEX(战舰突破!$D$6:$D$18,新怪物属性!$O103+1),0),0)</f>
        <v>724391</v>
      </c>
      <c r="BS103" s="14">
        <f>IF($I103&gt;0,ROUND((INDEX(新战舰养成!AD$6:AD$18,新怪物属性!$L103+1)+INDEX(新战舰养成!J$6:J$18,新怪物属性!$L103+1)*(新怪物属性!$I103-1))*INDEX(战舰突破!$D$6:$D$18,新怪物属性!$O103+1),0),0)</f>
        <v>0</v>
      </c>
      <c r="BT103" s="14">
        <f>IF($I103&gt;0,ROUND((INDEX(新战舰养成!AE$6:AE$18,新怪物属性!$L103+1)+INDEX(新战舰养成!K$6:K$18,新怪物属性!$L103+1)*(新怪物属性!$I103-1))*INDEX(战舰突破!$D$6:$D$18,新怪物属性!$O103+1),0),0)</f>
        <v>0</v>
      </c>
      <c r="BU103" s="14">
        <f>IF($I103&gt;0,ROUND((INDEX(新战舰养成!AF$6:AF$18,新怪物属性!$L103+1)+INDEX(新战舰养成!L$6:L$18,新怪物属性!$L103+1)*(新怪物属性!$I103-1))*INDEX(战舰突破!$D$6:$D$18,新怪物属性!$O103+1),0),0)</f>
        <v>4622814</v>
      </c>
      <c r="BV103" s="14">
        <f>IF($I103&gt;0,ROUND((INDEX(新战舰养成!AG$6:AG$18,新怪物属性!$L103+1)+INDEX(新战舰养成!M$6:M$18,新怪物属性!$L103+1)*(新怪物属性!$I103-1))*INDEX(战舰突破!$D$6:$D$18,新怪物属性!$O103+1),0),0)</f>
        <v>197125</v>
      </c>
      <c r="BY103" s="14">
        <f>(INDEX(装备数值!$C$13:$G$116,新怪物属性!$P105*8+1,BY$2)+INDEX(装备数值!$C$13:$G$116,新怪物属性!$Q105*8+2,BY$2)+INDEX(装备数值!$C$13:$G$116,新怪物属性!$S105*8+3,BY$2)+INDEX(装备数值!$C$13:$G$116,新怪物属性!$R105*8+4,BY$2)+INDEX(装备数值!$C$13:$G$116,新怪物属性!$T105*8+5,BY$2)+INDEX(装备数值!$C$13:$G$116,新怪物属性!$U105*8+6,BY$2)+INDEX(装备数值!$C$13:$G$116,新怪物属性!$V105*8+7,BY$2)+INDEX(装备数值!$C$13:$G$116,新怪物属性!$W105*8+8,BY$2))</f>
        <v>110700</v>
      </c>
      <c r="BZ103" s="14">
        <f>(INDEX(装备数值!$C$13:$G$116,新怪物属性!$P105*8+1,BZ$2)+INDEX(装备数值!$C$13:$G$116,新怪物属性!$Q105*8+2,BZ$2)+INDEX(装备数值!$C$13:$G$116,新怪物属性!$S105*8+3,BZ$2)+INDEX(装备数值!$C$13:$G$116,新怪物属性!$R105*8+4,BZ$2)+INDEX(装备数值!$C$13:$G$116,新怪物属性!$T105*8+5,BZ$2)+INDEX(装备数值!$C$13:$G$116,新怪物属性!$U105*8+6,BZ$2)+INDEX(装备数值!$C$13:$G$116,新怪物属性!$V105*8+7,BZ$2)+INDEX(装备数值!$C$13:$G$116,新怪物属性!$W105*8+8,BZ$2))</f>
        <v>832500</v>
      </c>
      <c r="CA103" s="14">
        <f>(INDEX(装备数值!$C$13:$G$116,新怪物属性!$P105*8+1,CA$2)+INDEX(装备数值!$C$13:$G$116,新怪物属性!$Q105*8+2,CA$2)+INDEX(装备数值!$C$13:$G$116,新怪物属性!$S105*8+3,CA$2)+INDEX(装备数值!$C$13:$G$116,新怪物属性!$R105*8+4,CA$2)+INDEX(装备数值!$C$13:$G$116,新怪物属性!$T105*8+5,CA$2)+INDEX(装备数值!$C$13:$G$116,新怪物属性!$U105*8+6,CA$2)+INDEX(装备数值!$C$13:$G$116,新怪物属性!$V105*8+7,CA$2)+INDEX(装备数值!$C$13:$G$116,新怪物属性!$W105*8+8,CA$2))</f>
        <v>55200</v>
      </c>
      <c r="CB103" s="14">
        <f>(INDEX(装备数值!$C$13:$G$116,新怪物属性!$P105*8+1,CB$2)+INDEX(装备数值!$C$13:$G$116,新怪物属性!$Q105*8+2,CB$2)+INDEX(装备数值!$C$13:$G$116,新怪物属性!$S105*8+3,CB$2)+INDEX(装备数值!$C$13:$G$116,新怪物属性!$R105*8+4,CB$2)+INDEX(装备数值!$C$13:$G$116,新怪物属性!$T105*8+5,CB$2)+INDEX(装备数值!$C$13:$G$116,新怪物属性!$U105*8+6,CB$2)+INDEX(装备数值!$C$13:$G$116,新怪物属性!$V105*8+7,CB$2)+INDEX(装备数值!$C$13:$G$116,新怪物属性!$W105*8+8,CB$2))</f>
        <v>1110000</v>
      </c>
      <c r="CC103" s="14">
        <f>(INDEX(装备数值!$C$13:$G$116,新怪物属性!$P105*8+1,CC$2)+INDEX(装备数值!$C$13:$G$116,新怪物属性!$Q105*8+2,CC$2)+INDEX(装备数值!$C$13:$G$116,新怪物属性!$S105*8+3,CC$2)+INDEX(装备数值!$C$13:$G$116,新怪物属性!$R105*8+4,CC$2)+INDEX(装备数值!$C$13:$G$116,新怪物属性!$T105*8+5,CC$2)+INDEX(装备数值!$C$13:$G$116,新怪物属性!$U105*8+6,CC$2)+INDEX(装备数值!$C$13:$G$116,新怪物属性!$V105*8+7,CC$2)+INDEX(装备数值!$C$13:$G$116,新怪物属性!$W105*8+8,CC$2))</f>
        <v>21900</v>
      </c>
      <c r="CF103" s="14">
        <f t="shared" si="143"/>
        <v>4</v>
      </c>
      <c r="CG103" s="14">
        <f t="shared" si="230"/>
        <v>4</v>
      </c>
      <c r="CH103" s="14">
        <f t="shared" si="230"/>
        <v>4</v>
      </c>
      <c r="CI103" s="14">
        <f t="shared" si="230"/>
        <v>4</v>
      </c>
      <c r="CJ103" s="14">
        <f t="shared" si="230"/>
        <v>4</v>
      </c>
      <c r="CK103" s="14">
        <f t="shared" si="230"/>
        <v>4</v>
      </c>
      <c r="CL103" s="14">
        <f t="shared" si="230"/>
        <v>4</v>
      </c>
      <c r="CM103" s="14">
        <f t="shared" si="230"/>
        <v>4</v>
      </c>
      <c r="CN103" s="14">
        <f t="shared" si="230"/>
        <v>4</v>
      </c>
      <c r="CO103" s="14">
        <f t="shared" si="230"/>
        <v>4</v>
      </c>
      <c r="CP103" s="14">
        <f t="shared" si="230"/>
        <v>4</v>
      </c>
      <c r="CQ103" s="14">
        <f t="shared" si="230"/>
        <v>0</v>
      </c>
      <c r="CR103" s="14">
        <f t="shared" si="230"/>
        <v>0</v>
      </c>
      <c r="CS103" s="14">
        <f>SUMIFS(装备数值!BL$50:BL$101,装备数值!$BG$50:$BG$101,"="&amp;新怪物属性!$CF$2,装备数值!$BH$50:$BH$101,"&lt;="&amp;新怪物属性!$CF103)+SUMIFS(装备数值!BL$50:BL$101,装备数值!$BG$50:$BG$101,"="&amp;新怪物属性!$CG$2,装备数值!$BH$50:$BH$101,"&lt;="&amp;新怪物属性!$CG103)+SUMIFS(装备数值!BL$50:BL$101,装备数值!$BG$50:$BG$101,"="&amp;新怪物属性!$CH$2,装备数值!$BH$50:$BH$101,"&lt;="&amp;新怪物属性!$CH103)+SUMIFS(装备数值!BL$50:BL$101,装备数值!$BG$50:$BG$101,"="&amp;新怪物属性!$CI$2,装备数值!$BH$50:$BH$101,"&lt;="&amp;新怪物属性!$CI103)+SUMIFS(装备数值!BL$50:BL$101,装备数值!$BG$50:$BG$101,"="&amp;新怪物属性!$CJ$2,装备数值!$BH$50:$BH$101,"&lt;="&amp;新怪物属性!$CJ103)+SUMIFS(装备数值!BL$50:BL$101,装备数值!$BG$50:$BG$101,"="&amp;新怪物属性!$CK$2,装备数值!$BH$50:$BH$101,"&lt;="&amp;新怪物属性!$CK103)+SUMIFS(装备数值!BL$50:BL$101,装备数值!$BG$50:$BG$101,"="&amp;新怪物属性!$CL$2,装备数值!$BH$50:$BH$101,"&lt;="&amp;新怪物属性!$CL103)+SUMIFS(装备数值!BL$50:BL$101,装备数值!$BG$50:$BG$101,"="&amp;新怪物属性!$CM$2,装备数值!$BH$50:$BH$101,"&lt;="&amp;新怪物属性!$CM103)+SUMIFS(装备数值!BL$50:BL$101,装备数值!$BG$50:$BG$101,"="&amp;新怪物属性!$CN$2,装备数值!$BH$50:$BH$101,"&lt;="&amp;新怪物属性!$CN103)+SUMIFS(装备数值!BL$50:BL$101,装备数值!$BG$50:$BG$101,"="&amp;新怪物属性!$CO$2,装备数值!$BH$50:$BH$101,"&lt;="&amp;新怪物属性!$CO103)+SUMIFS(装备数值!BL$50:BL$101,装备数值!$BG$50:$BG$101,"="&amp;新怪物属性!$CP$2,装备数值!$BH$50:$BH$101,"&lt;="&amp;新怪物属性!$CP103)+SUMIFS(装备数值!BL$50:BL$101,装备数值!$BG$50:$BG$101,"="&amp;新怪物属性!$CQ$2,装备数值!$BH$50:$BH$101,"&lt;="&amp;新怪物属性!$CQ103)+SUMIFS(装备数值!BL$50:BL$101,装备数值!$BG$50:$BG$101,"="&amp;新怪物属性!$CR$2,装备数值!$BH$50:$BH$101,"&lt;="&amp;新怪物属性!$CR103)</f>
        <v>160949</v>
      </c>
      <c r="CT103" s="14">
        <f>SUMIFS(装备数值!BM$50:BM$101,装备数值!$BG$50:$BG$101,"="&amp;新怪物属性!$CF$2,装备数值!$BH$50:$BH$101,"&lt;="&amp;新怪物属性!$CF103)+SUMIFS(装备数值!BM$50:BM$101,装备数值!$BG$50:$BG$101,"="&amp;新怪物属性!$CG$2,装备数值!$BH$50:$BH$101,"&lt;="&amp;新怪物属性!$CG103)+SUMIFS(装备数值!BM$50:BM$101,装备数值!$BG$50:$BG$101,"="&amp;新怪物属性!$CH$2,装备数值!$BH$50:$BH$101,"&lt;="&amp;新怪物属性!$CH103)+SUMIFS(装备数值!BM$50:BM$101,装备数值!$BG$50:$BG$101,"="&amp;新怪物属性!$CI$2,装备数值!$BH$50:$BH$101,"&lt;="&amp;新怪物属性!$CI103)+SUMIFS(装备数值!BM$50:BM$101,装备数值!$BG$50:$BG$101,"="&amp;新怪物属性!$CJ$2,装备数值!$BH$50:$BH$101,"&lt;="&amp;新怪物属性!$CJ103)+SUMIFS(装备数值!BM$50:BM$101,装备数值!$BG$50:$BG$101,"="&amp;新怪物属性!$CK$2,装备数值!$BH$50:$BH$101,"&lt;="&amp;新怪物属性!$CK103)+SUMIFS(装备数值!BM$50:BM$101,装备数值!$BG$50:$BG$101,"="&amp;新怪物属性!$CL$2,装备数值!$BH$50:$BH$101,"&lt;="&amp;新怪物属性!$CL103)+SUMIFS(装备数值!BM$50:BM$101,装备数值!$BG$50:$BG$101,"="&amp;新怪物属性!$CM$2,装备数值!$BH$50:$BH$101,"&lt;="&amp;新怪物属性!$CM103)+SUMIFS(装备数值!BM$50:BM$101,装备数值!$BG$50:$BG$101,"="&amp;新怪物属性!$CN$2,装备数值!$BH$50:$BH$101,"&lt;="&amp;新怪物属性!$CN103)+SUMIFS(装备数值!BM$50:BM$101,装备数值!$BG$50:$BG$101,"="&amp;新怪物属性!$CO$2,装备数值!$BH$50:$BH$101,"&lt;="&amp;新怪物属性!$CO103)+SUMIFS(装备数值!BM$50:BM$101,装备数值!$BG$50:$BG$101,"="&amp;新怪物属性!$CP$2,装备数值!$BH$50:$BH$101,"&lt;="&amp;新怪物属性!$CP103)+SUMIFS(装备数值!BM$50:BM$101,装备数值!$BG$50:$BG$101,"="&amp;新怪物属性!$CQ$2,装备数值!$BH$50:$BH$101,"&lt;="&amp;新怪物属性!$CQ103)+SUMIFS(装备数值!BM$50:BM$101,装备数值!$BG$50:$BG$101,"="&amp;新怪物属性!$CR$2,装备数值!$BH$50:$BH$101,"&lt;="&amp;新怪物属性!$CR103)</f>
        <v>1759949</v>
      </c>
      <c r="CU103" s="14">
        <f>SUMIFS(装备数值!BN$50:BN$101,装备数值!$BG$50:$BG$101,"="&amp;新怪物属性!$CF$2,装备数值!$BH$50:$BH$101,"&lt;="&amp;新怪物属性!$CF103)+SUMIFS(装备数值!BN$50:BN$101,装备数值!$BG$50:$BG$101,"="&amp;新怪物属性!$CG$2,装备数值!$BH$50:$BH$101,"&lt;="&amp;新怪物属性!$CG103)+SUMIFS(装备数值!BN$50:BN$101,装备数值!$BG$50:$BG$101,"="&amp;新怪物属性!$CH$2,装备数值!$BH$50:$BH$101,"&lt;="&amp;新怪物属性!$CH103)+SUMIFS(装备数值!BN$50:BN$101,装备数值!$BG$50:$BG$101,"="&amp;新怪物属性!$CI$2,装备数值!$BH$50:$BH$101,"&lt;="&amp;新怪物属性!$CI103)+SUMIFS(装备数值!BN$50:BN$101,装备数值!$BG$50:$BG$101,"="&amp;新怪物属性!$CJ$2,装备数值!$BH$50:$BH$101,"&lt;="&amp;新怪物属性!$CJ103)+SUMIFS(装备数值!BN$50:BN$101,装备数值!$BG$50:$BG$101,"="&amp;新怪物属性!$CK$2,装备数值!$BH$50:$BH$101,"&lt;="&amp;新怪物属性!$CK103)+SUMIFS(装备数值!BN$50:BN$101,装备数值!$BG$50:$BG$101,"="&amp;新怪物属性!$CL$2,装备数值!$BH$50:$BH$101,"&lt;="&amp;新怪物属性!$CL103)+SUMIFS(装备数值!BN$50:BN$101,装备数值!$BG$50:$BG$101,"="&amp;新怪物属性!$CM$2,装备数值!$BH$50:$BH$101,"&lt;="&amp;新怪物属性!$CM103)+SUMIFS(装备数值!BN$50:BN$101,装备数值!$BG$50:$BG$101,"="&amp;新怪物属性!$CN$2,装备数值!$BH$50:$BH$101,"&lt;="&amp;新怪物属性!$CN103)+SUMIFS(装备数值!BN$50:BN$101,装备数值!$BG$50:$BG$101,"="&amp;新怪物属性!$CO$2,装备数值!$BH$50:$BH$101,"&lt;="&amp;新怪物属性!$CO103)+SUMIFS(装备数值!BN$50:BN$101,装备数值!$BG$50:$BG$101,"="&amp;新怪物属性!$CP$2,装备数值!$BH$50:$BH$101,"&lt;="&amp;新怪物属性!$CP103)+SUMIFS(装备数值!BN$50:BN$101,装备数值!$BG$50:$BG$101,"="&amp;新怪物属性!$CQ$2,装备数值!$BH$50:$BH$101,"&lt;="&amp;新怪物属性!$CQ103)+SUMIFS(装备数值!BN$50:BN$101,装备数值!$BG$50:$BG$101,"="&amp;新怪物属性!$CR$2,装备数值!$BH$50:$BH$101,"&lt;="&amp;新怪物属性!$CR103)</f>
        <v>60850</v>
      </c>
      <c r="CV103" s="14">
        <f>SUMIFS(装备数值!BO$50:BO$101,装备数值!$BG$50:$BG$101,"="&amp;新怪物属性!$CF$2,装备数值!$BH$50:$BH$101,"&lt;="&amp;新怪物属性!$CF103)+SUMIFS(装备数值!BO$50:BO$101,装备数值!$BG$50:$BG$101,"="&amp;新怪物属性!$CG$2,装备数值!$BH$50:$BH$101,"&lt;="&amp;新怪物属性!$CG103)+SUMIFS(装备数值!BO$50:BO$101,装备数值!$BG$50:$BG$101,"="&amp;新怪物属性!$CH$2,装备数值!$BH$50:$BH$101,"&lt;="&amp;新怪物属性!$CH103)+SUMIFS(装备数值!BO$50:BO$101,装备数值!$BG$50:$BG$101,"="&amp;新怪物属性!$CI$2,装备数值!$BH$50:$BH$101,"&lt;="&amp;新怪物属性!$CI103)+SUMIFS(装备数值!BO$50:BO$101,装备数值!$BG$50:$BG$101,"="&amp;新怪物属性!$CJ$2,装备数值!$BH$50:$BH$101,"&lt;="&amp;新怪物属性!$CJ103)+SUMIFS(装备数值!BO$50:BO$101,装备数值!$BG$50:$BG$101,"="&amp;新怪物属性!$CK$2,装备数值!$BH$50:$BH$101,"&lt;="&amp;新怪物属性!$CK103)+SUMIFS(装备数值!BO$50:BO$101,装备数值!$BG$50:$BG$101,"="&amp;新怪物属性!$CL$2,装备数值!$BH$50:$BH$101,"&lt;="&amp;新怪物属性!$CL103)+SUMIFS(装备数值!BO$50:BO$101,装备数值!$BG$50:$BG$101,"="&amp;新怪物属性!$CM$2,装备数值!$BH$50:$BH$101,"&lt;="&amp;新怪物属性!$CM103)+SUMIFS(装备数值!BO$50:BO$101,装备数值!$BG$50:$BG$101,"="&amp;新怪物属性!$CN$2,装备数值!$BH$50:$BH$101,"&lt;="&amp;新怪物属性!$CN103)+SUMIFS(装备数值!BO$50:BO$101,装备数值!$BG$50:$BG$101,"="&amp;新怪物属性!$CO$2,装备数值!$BH$50:$BH$101,"&lt;="&amp;新怪物属性!$CO103)+SUMIFS(装备数值!BO$50:BO$101,装备数值!$BG$50:$BG$101,"="&amp;新怪物属性!$CP$2,装备数值!$BH$50:$BH$101,"&lt;="&amp;新怪物属性!$CP103)+SUMIFS(装备数值!BO$50:BO$101,装备数值!$BG$50:$BG$101,"="&amp;新怪物属性!$CQ$2,装备数值!$BH$50:$BH$101,"&lt;="&amp;新怪物属性!$CQ103)+SUMIFS(装备数值!BO$50:BO$101,装备数值!$BG$50:$BG$101,"="&amp;新怪物属性!$CR$2,装备数值!$BH$50:$BH$101,"&lt;="&amp;新怪物属性!$CR103)</f>
        <v>1955500</v>
      </c>
      <c r="CW103" s="14">
        <f>SUMIFS(装备数值!BP$50:BP$101,装备数值!$BG$50:$BG$101,"="&amp;新怪物属性!$CF$2,装备数值!$BH$50:$BH$101,"&lt;="&amp;新怪物属性!$CF103)+SUMIFS(装备数值!BP$50:BP$101,装备数值!$BG$50:$BG$101,"="&amp;新怪物属性!$CG$2,装备数值!$BH$50:$BH$101,"&lt;="&amp;新怪物属性!$CG103)+SUMIFS(装备数值!BP$50:BP$101,装备数值!$BG$50:$BG$101,"="&amp;新怪物属性!$CH$2,装备数值!$BH$50:$BH$101,"&lt;="&amp;新怪物属性!$CH103)+SUMIFS(装备数值!BP$50:BP$101,装备数值!$BG$50:$BG$101,"="&amp;新怪物属性!$CI$2,装备数值!$BH$50:$BH$101,"&lt;="&amp;新怪物属性!$CI103)+SUMIFS(装备数值!BP$50:BP$101,装备数值!$BG$50:$BG$101,"="&amp;新怪物属性!$CJ$2,装备数值!$BH$50:$BH$101,"&lt;="&amp;新怪物属性!$CJ103)+SUMIFS(装备数值!BP$50:BP$101,装备数值!$BG$50:$BG$101,"="&amp;新怪物属性!$CK$2,装备数值!$BH$50:$BH$101,"&lt;="&amp;新怪物属性!$CK103)+SUMIFS(装备数值!BP$50:BP$101,装备数值!$BG$50:$BG$101,"="&amp;新怪物属性!$CL$2,装备数值!$BH$50:$BH$101,"&lt;="&amp;新怪物属性!$CL103)+SUMIFS(装备数值!BP$50:BP$101,装备数值!$BG$50:$BG$101,"="&amp;新怪物属性!$CM$2,装备数值!$BH$50:$BH$101,"&lt;="&amp;新怪物属性!$CM103)+SUMIFS(装备数值!BP$50:BP$101,装备数值!$BG$50:$BG$101,"="&amp;新怪物属性!$CN$2,装备数值!$BH$50:$BH$101,"&lt;="&amp;新怪物属性!$CN103)+SUMIFS(装备数值!BP$50:BP$101,装备数值!$BG$50:$BG$101,"="&amp;新怪物属性!$CO$2,装备数值!$BH$50:$BH$101,"&lt;="&amp;新怪物属性!$CO103)+SUMIFS(装备数值!BP$50:BP$101,装备数值!$BG$50:$BG$101,"="&amp;新怪物属性!$CP$2,装备数值!$BH$50:$BH$101,"&lt;="&amp;新怪物属性!$CP103)+SUMIFS(装备数值!BP$50:BP$101,装备数值!$BG$50:$BG$101,"="&amp;新怪物属性!$CQ$2,装备数值!$BH$50:$BH$101,"&lt;="&amp;新怪物属性!$CQ103)+SUMIFS(装备数值!BP$50:BP$101,装备数值!$BG$50:$BG$101,"="&amp;新怪物属性!$CR$2,装备数值!$BH$50:$BH$101,"&lt;="&amp;新怪物属性!$CR103)</f>
        <v>38720</v>
      </c>
      <c r="CX103" s="14">
        <f>SUMIFS(装备数值!BQ$50:BQ$101,装备数值!$BG$50:$BG$101,"="&amp;新怪物属性!$CF$2,装备数值!$BH$50:$BH$101,"&lt;="&amp;新怪物属性!$CF103)+SUMIFS(装备数值!BQ$50:BQ$101,装备数值!$BG$50:$BG$101,"="&amp;新怪物属性!$CG$2,装备数值!$BH$50:$BH$101,"&lt;="&amp;新怪物属性!$CG103)+SUMIFS(装备数值!BQ$50:BQ$101,装备数值!$BG$50:$BG$101,"="&amp;新怪物属性!$CH$2,装备数值!$BH$50:$BH$101,"&lt;="&amp;新怪物属性!$CH103)+SUMIFS(装备数值!BQ$50:BQ$101,装备数值!$BG$50:$BG$101,"="&amp;新怪物属性!$CI$2,装备数值!$BH$50:$BH$101,"&lt;="&amp;新怪物属性!$CI103)+SUMIFS(装备数值!BQ$50:BQ$101,装备数值!$BG$50:$BG$101,"="&amp;新怪物属性!$CJ$2,装备数值!$BH$50:$BH$101,"&lt;="&amp;新怪物属性!$CJ103)+SUMIFS(装备数值!BQ$50:BQ$101,装备数值!$BG$50:$BG$101,"="&amp;新怪物属性!$CK$2,装备数值!$BH$50:$BH$101,"&lt;="&amp;新怪物属性!$CK103)+SUMIFS(装备数值!BQ$50:BQ$101,装备数值!$BG$50:$BG$101,"="&amp;新怪物属性!$CL$2,装备数值!$BH$50:$BH$101,"&lt;="&amp;新怪物属性!$CL103)+SUMIFS(装备数值!BQ$50:BQ$101,装备数值!$BG$50:$BG$101,"="&amp;新怪物属性!$CM$2,装备数值!$BH$50:$BH$101,"&lt;="&amp;新怪物属性!$CM103)+SUMIFS(装备数值!BQ$50:BQ$101,装备数值!$BG$50:$BG$101,"="&amp;新怪物属性!$CN$2,装备数值!$BH$50:$BH$101,"&lt;="&amp;新怪物属性!$CN103)+SUMIFS(装备数值!BQ$50:BQ$101,装备数值!$BG$50:$BG$101,"="&amp;新怪物属性!$CO$2,装备数值!$BH$50:$BH$101,"&lt;="&amp;新怪物属性!$CO103)+SUMIFS(装备数值!BQ$50:BQ$101,装备数值!$BG$50:$BG$101,"="&amp;新怪物属性!$CP$2,装备数值!$BH$50:$BH$101,"&lt;="&amp;新怪物属性!$CP103)+SUMIFS(装备数值!BQ$50:BQ$101,装备数值!$BG$50:$BG$101,"="&amp;新怪物属性!$CQ$2,装备数值!$BH$50:$BH$101,"&lt;="&amp;新怪物属性!$CQ103)+SUMIFS(装备数值!BQ$50:BQ$101,装备数值!$BG$50:$BG$101,"="&amp;新怪物属性!$CR$2,装备数值!$BH$50:$BH$101,"&lt;="&amp;新怪物属性!$CR103)</f>
        <v>1250</v>
      </c>
      <c r="CY103" s="14">
        <f>SUMIFS(装备数值!BR$50:BR$101,装备数值!$BG$50:$BG$101,"="&amp;新怪物属性!$CF$2,装备数值!$BH$50:$BH$101,"&lt;="&amp;新怪物属性!$CF103)+SUMIFS(装备数值!BR$50:BR$101,装备数值!$BG$50:$BG$101,"="&amp;新怪物属性!$CG$2,装备数值!$BH$50:$BH$101,"&lt;="&amp;新怪物属性!$CG103)+SUMIFS(装备数值!BR$50:BR$101,装备数值!$BG$50:$BG$101,"="&amp;新怪物属性!$CH$2,装备数值!$BH$50:$BH$101,"&lt;="&amp;新怪物属性!$CH103)+SUMIFS(装备数值!BR$50:BR$101,装备数值!$BG$50:$BG$101,"="&amp;新怪物属性!$CI$2,装备数值!$BH$50:$BH$101,"&lt;="&amp;新怪物属性!$CI103)+SUMIFS(装备数值!BR$50:BR$101,装备数值!$BG$50:$BG$101,"="&amp;新怪物属性!$CJ$2,装备数值!$BH$50:$BH$101,"&lt;="&amp;新怪物属性!$CJ103)+SUMIFS(装备数值!BR$50:BR$101,装备数值!$BG$50:$BG$101,"="&amp;新怪物属性!$CK$2,装备数值!$BH$50:$BH$101,"&lt;="&amp;新怪物属性!$CK103)+SUMIFS(装备数值!BR$50:BR$101,装备数值!$BG$50:$BG$101,"="&amp;新怪物属性!$CL$2,装备数值!$BH$50:$BH$101,"&lt;="&amp;新怪物属性!$CL103)+SUMIFS(装备数值!BR$50:BR$101,装备数值!$BG$50:$BG$101,"="&amp;新怪物属性!$CM$2,装备数值!$BH$50:$BH$101,"&lt;="&amp;新怪物属性!$CM103)+SUMIFS(装备数值!BR$50:BR$101,装备数值!$BG$50:$BG$101,"="&amp;新怪物属性!$CN$2,装备数值!$BH$50:$BH$101,"&lt;="&amp;新怪物属性!$CN103)+SUMIFS(装备数值!BR$50:BR$101,装备数值!$BG$50:$BG$101,"="&amp;新怪物属性!$CO$2,装备数值!$BH$50:$BH$101,"&lt;="&amp;新怪物属性!$CO103)+SUMIFS(装备数值!BR$50:BR$101,装备数值!$BG$50:$BG$101,"="&amp;新怪物属性!$CP$2,装备数值!$BH$50:$BH$101,"&lt;="&amp;新怪物属性!$CP103)+SUMIFS(装备数值!BR$50:BR$101,装备数值!$BG$50:$BG$101,"="&amp;新怪物属性!$CQ$2,装备数值!$BH$50:$BH$101,"&lt;="&amp;新怪物属性!$CQ103)+SUMIFS(装备数值!BR$50:BR$101,装备数值!$BG$50:$BG$101,"="&amp;新怪物属性!$CR$2,装备数值!$BH$50:$BH$101,"&lt;="&amp;新怪物属性!$CR103)</f>
        <v>1250</v>
      </c>
      <c r="CZ103" s="14">
        <f>SUMIFS(装备数值!BS$50:BS$101,装备数值!$BG$50:$BG$101,"="&amp;新怪物属性!$CF$2,装备数值!$BH$50:$BH$101,"&lt;="&amp;新怪物属性!$CF103)+SUMIFS(装备数值!BS$50:BS$101,装备数值!$BG$50:$BG$101,"="&amp;新怪物属性!$CG$2,装备数值!$BH$50:$BH$101,"&lt;="&amp;新怪物属性!$CG103)+SUMIFS(装备数值!BS$50:BS$101,装备数值!$BG$50:$BG$101,"="&amp;新怪物属性!$CH$2,装备数值!$BH$50:$BH$101,"&lt;="&amp;新怪物属性!$CH103)+SUMIFS(装备数值!BS$50:BS$101,装备数值!$BG$50:$BG$101,"="&amp;新怪物属性!$CI$2,装备数值!$BH$50:$BH$101,"&lt;="&amp;新怪物属性!$CI103)+SUMIFS(装备数值!BS$50:BS$101,装备数值!$BG$50:$BG$101,"="&amp;新怪物属性!$CJ$2,装备数值!$BH$50:$BH$101,"&lt;="&amp;新怪物属性!$CJ103)+SUMIFS(装备数值!BS$50:BS$101,装备数值!$BG$50:$BG$101,"="&amp;新怪物属性!$CK$2,装备数值!$BH$50:$BH$101,"&lt;="&amp;新怪物属性!$CK103)+SUMIFS(装备数值!BS$50:BS$101,装备数值!$BG$50:$BG$101,"="&amp;新怪物属性!$CL$2,装备数值!$BH$50:$BH$101,"&lt;="&amp;新怪物属性!$CL103)+SUMIFS(装备数值!BS$50:BS$101,装备数值!$BG$50:$BG$101,"="&amp;新怪物属性!$CM$2,装备数值!$BH$50:$BH$101,"&lt;="&amp;新怪物属性!$CM103)+SUMIFS(装备数值!BS$50:BS$101,装备数值!$BG$50:$BG$101,"="&amp;新怪物属性!$CN$2,装备数值!$BH$50:$BH$101,"&lt;="&amp;新怪物属性!$CN103)+SUMIFS(装备数值!BS$50:BS$101,装备数值!$BG$50:$BG$101,"="&amp;新怪物属性!$CO$2,装备数值!$BH$50:$BH$101,"&lt;="&amp;新怪物属性!$CO103)+SUMIFS(装备数值!BS$50:BS$101,装备数值!$BG$50:$BG$101,"="&amp;新怪物属性!$CP$2,装备数值!$BH$50:$BH$101,"&lt;="&amp;新怪物属性!$CP103)+SUMIFS(装备数值!BS$50:BS$101,装备数值!$BG$50:$BG$101,"="&amp;新怪物属性!$CQ$2,装备数值!$BH$50:$BH$101,"&lt;="&amp;新怪物属性!$CQ103)+SUMIFS(装备数值!BS$50:BS$101,装备数值!$BG$50:$BG$101,"="&amp;新怪物属性!$CR$2,装备数值!$BH$50:$BH$101,"&lt;="&amp;新怪物属性!$CR103)</f>
        <v>1250</v>
      </c>
      <c r="DA103" s="14">
        <f>SUMIFS(装备数值!BT$50:BT$101,装备数值!$BG$50:$BG$101,"="&amp;新怪物属性!$CF$2,装备数值!$BH$50:$BH$101,"&lt;="&amp;新怪物属性!$CF103)+SUMIFS(装备数值!BT$50:BT$101,装备数值!$BG$50:$BG$101,"="&amp;新怪物属性!$CG$2,装备数值!$BH$50:$BH$101,"&lt;="&amp;新怪物属性!$CG103)+SUMIFS(装备数值!BT$50:BT$101,装备数值!$BG$50:$BG$101,"="&amp;新怪物属性!$CH$2,装备数值!$BH$50:$BH$101,"&lt;="&amp;新怪物属性!$CH103)+SUMIFS(装备数值!BT$50:BT$101,装备数值!$BG$50:$BG$101,"="&amp;新怪物属性!$CI$2,装备数值!$BH$50:$BH$101,"&lt;="&amp;新怪物属性!$CI103)+SUMIFS(装备数值!BT$50:BT$101,装备数值!$BG$50:$BG$101,"="&amp;新怪物属性!$CJ$2,装备数值!$BH$50:$BH$101,"&lt;="&amp;新怪物属性!$CJ103)+SUMIFS(装备数值!BT$50:BT$101,装备数值!$BG$50:$BG$101,"="&amp;新怪物属性!$CK$2,装备数值!$BH$50:$BH$101,"&lt;="&amp;新怪物属性!$CK103)+SUMIFS(装备数值!BT$50:BT$101,装备数值!$BG$50:$BG$101,"="&amp;新怪物属性!$CL$2,装备数值!$BH$50:$BH$101,"&lt;="&amp;新怪物属性!$CL103)+SUMIFS(装备数值!BT$50:BT$101,装备数值!$BG$50:$BG$101,"="&amp;新怪物属性!$CM$2,装备数值!$BH$50:$BH$101,"&lt;="&amp;新怪物属性!$CM103)+SUMIFS(装备数值!BT$50:BT$101,装备数值!$BG$50:$BG$101,"="&amp;新怪物属性!$CN$2,装备数值!$BH$50:$BH$101,"&lt;="&amp;新怪物属性!$CN103)+SUMIFS(装备数值!BT$50:BT$101,装备数值!$BG$50:$BG$101,"="&amp;新怪物属性!$CO$2,装备数值!$BH$50:$BH$101,"&lt;="&amp;新怪物属性!$CO103)+SUMIFS(装备数值!BT$50:BT$101,装备数值!$BG$50:$BG$101,"="&amp;新怪物属性!$CP$2,装备数值!$BH$50:$BH$101,"&lt;="&amp;新怪物属性!$CP103)+SUMIFS(装备数值!BT$50:BT$101,装备数值!$BG$50:$BG$101,"="&amp;新怪物属性!$CQ$2,装备数值!$BH$50:$BH$101,"&lt;="&amp;新怪物属性!$CQ103)+SUMIFS(装备数值!BT$50:BT$101,装备数值!$BG$50:$BG$101,"="&amp;新怪物属性!$CR$2,装备数值!$BH$50:$BH$101,"&lt;="&amp;新怪物属性!$CR103)</f>
        <v>1250</v>
      </c>
      <c r="DB103" s="14">
        <f>SUMIFS(装备数值!BU$50:BU$101,装备数值!$BG$50:$BG$101,"="&amp;新怪物属性!$CF$2,装备数值!$BH$50:$BH$101,"&lt;="&amp;新怪物属性!$CF103)+SUMIFS(装备数值!BU$50:BU$101,装备数值!$BG$50:$BG$101,"="&amp;新怪物属性!$CG$2,装备数值!$BH$50:$BH$101,"&lt;="&amp;新怪物属性!$CG103)+SUMIFS(装备数值!BU$50:BU$101,装备数值!$BG$50:$BG$101,"="&amp;新怪物属性!$CH$2,装备数值!$BH$50:$BH$101,"&lt;="&amp;新怪物属性!$CH103)+SUMIFS(装备数值!BU$50:BU$101,装备数值!$BG$50:$BG$101,"="&amp;新怪物属性!$CI$2,装备数值!$BH$50:$BH$101,"&lt;="&amp;新怪物属性!$CI103)+SUMIFS(装备数值!BU$50:BU$101,装备数值!$BG$50:$BG$101,"="&amp;新怪物属性!$CJ$2,装备数值!$BH$50:$BH$101,"&lt;="&amp;新怪物属性!$CJ103)+SUMIFS(装备数值!BU$50:BU$101,装备数值!$BG$50:$BG$101,"="&amp;新怪物属性!$CK$2,装备数值!$BH$50:$BH$101,"&lt;="&amp;新怪物属性!$CK103)+SUMIFS(装备数值!BU$50:BU$101,装备数值!$BG$50:$BG$101,"="&amp;新怪物属性!$CL$2,装备数值!$BH$50:$BH$101,"&lt;="&amp;新怪物属性!$CL103)+SUMIFS(装备数值!BU$50:BU$101,装备数值!$BG$50:$BG$101,"="&amp;新怪物属性!$CM$2,装备数值!$BH$50:$BH$101,"&lt;="&amp;新怪物属性!$CM103)+SUMIFS(装备数值!BU$50:BU$101,装备数值!$BG$50:$BG$101,"="&amp;新怪物属性!$CN$2,装备数值!$BH$50:$BH$101,"&lt;="&amp;新怪物属性!$CN103)+SUMIFS(装备数值!BU$50:BU$101,装备数值!$BG$50:$BG$101,"="&amp;新怪物属性!$CO$2,装备数值!$BH$50:$BH$101,"&lt;="&amp;新怪物属性!$CO103)+SUMIFS(装备数值!BU$50:BU$101,装备数值!$BG$50:$BG$101,"="&amp;新怪物属性!$CP$2,装备数值!$BH$50:$BH$101,"&lt;="&amp;新怪物属性!$CP103)+SUMIFS(装备数值!BU$50:BU$101,装备数值!$BG$50:$BG$101,"="&amp;新怪物属性!$CQ$2,装备数值!$BH$50:$BH$101,"&lt;="&amp;新怪物属性!$CQ103)+SUMIFS(装备数值!BU$50:BU$101,装备数值!$BG$50:$BG$101,"="&amp;新怪物属性!$CR$2,装备数值!$BH$50:$BH$101,"&lt;="&amp;新怪物属性!$CR103)</f>
        <v>0.15000000000000002</v>
      </c>
      <c r="DC103" s="14">
        <f>SUMIFS(装备数值!BV$50:BV$101,装备数值!$BG$50:$BG$101,"="&amp;新怪物属性!$CF$2,装备数值!$BH$50:$BH$101,"&lt;="&amp;新怪物属性!$CF103)+SUMIFS(装备数值!BV$50:BV$101,装备数值!$BG$50:$BG$101,"="&amp;新怪物属性!$CG$2,装备数值!$BH$50:$BH$101,"&lt;="&amp;新怪物属性!$CG103)+SUMIFS(装备数值!BV$50:BV$101,装备数值!$BG$50:$BG$101,"="&amp;新怪物属性!$CH$2,装备数值!$BH$50:$BH$101,"&lt;="&amp;新怪物属性!$CH103)+SUMIFS(装备数值!BV$50:BV$101,装备数值!$BG$50:$BG$101,"="&amp;新怪物属性!$CI$2,装备数值!$BH$50:$BH$101,"&lt;="&amp;新怪物属性!$CI103)+SUMIFS(装备数值!BV$50:BV$101,装备数值!$BG$50:$BG$101,"="&amp;新怪物属性!$CJ$2,装备数值!$BH$50:$BH$101,"&lt;="&amp;新怪物属性!$CJ103)+SUMIFS(装备数值!BV$50:BV$101,装备数值!$BG$50:$BG$101,"="&amp;新怪物属性!$CK$2,装备数值!$BH$50:$BH$101,"&lt;="&amp;新怪物属性!$CK103)+SUMIFS(装备数值!BV$50:BV$101,装备数值!$BG$50:$BG$101,"="&amp;新怪物属性!$CL$2,装备数值!$BH$50:$BH$101,"&lt;="&amp;新怪物属性!$CL103)+SUMIFS(装备数值!BV$50:BV$101,装备数值!$BG$50:$BG$101,"="&amp;新怪物属性!$CM$2,装备数值!$BH$50:$BH$101,"&lt;="&amp;新怪物属性!$CM103)+SUMIFS(装备数值!BV$50:BV$101,装备数值!$BG$50:$BG$101,"="&amp;新怪物属性!$CN$2,装备数值!$BH$50:$BH$101,"&lt;="&amp;新怪物属性!$CN103)+SUMIFS(装备数值!BV$50:BV$101,装备数值!$BG$50:$BG$101,"="&amp;新怪物属性!$CO$2,装备数值!$BH$50:$BH$101,"&lt;="&amp;新怪物属性!$CO103)+SUMIFS(装备数值!BV$50:BV$101,装备数值!$BG$50:$BG$101,"="&amp;新怪物属性!$CP$2,装备数值!$BH$50:$BH$101,"&lt;="&amp;新怪物属性!$CP103)+SUMIFS(装备数值!BV$50:BV$101,装备数值!$BG$50:$BG$101,"="&amp;新怪物属性!$CQ$2,装备数值!$BH$50:$BH$101,"&lt;="&amp;新怪物属性!$CQ103)+SUMIFS(装备数值!BV$50:BV$101,装备数值!$BG$50:$BG$101,"="&amp;新怪物属性!$CR$2,装备数值!$BH$50:$BH$101,"&lt;="&amp;新怪物属性!$CR103)</f>
        <v>0.15000000000000002</v>
      </c>
      <c r="DD103" s="14">
        <f>SUMIFS(装备数值!BW$50:BW$101,装备数值!$BG$50:$BG$101,"="&amp;新怪物属性!$CF$2,装备数值!$BH$50:$BH$101,"&lt;="&amp;新怪物属性!$CF103)+SUMIFS(装备数值!BW$50:BW$101,装备数值!$BG$50:$BG$101,"="&amp;新怪物属性!$CG$2,装备数值!$BH$50:$BH$101,"&lt;="&amp;新怪物属性!$CG103)+SUMIFS(装备数值!BW$50:BW$101,装备数值!$BG$50:$BG$101,"="&amp;新怪物属性!$CH$2,装备数值!$BH$50:$BH$101,"&lt;="&amp;新怪物属性!$CH103)+SUMIFS(装备数值!BW$50:BW$101,装备数值!$BG$50:$BG$101,"="&amp;新怪物属性!$CI$2,装备数值!$BH$50:$BH$101,"&lt;="&amp;新怪物属性!$CI103)+SUMIFS(装备数值!BW$50:BW$101,装备数值!$BG$50:$BG$101,"="&amp;新怪物属性!$CJ$2,装备数值!$BH$50:$BH$101,"&lt;="&amp;新怪物属性!$CJ103)+SUMIFS(装备数值!BW$50:BW$101,装备数值!$BG$50:$BG$101,"="&amp;新怪物属性!$CK$2,装备数值!$BH$50:$BH$101,"&lt;="&amp;新怪物属性!$CK103)+SUMIFS(装备数值!BW$50:BW$101,装备数值!$BG$50:$BG$101,"="&amp;新怪物属性!$CL$2,装备数值!$BH$50:$BH$101,"&lt;="&amp;新怪物属性!$CL103)+SUMIFS(装备数值!BW$50:BW$101,装备数值!$BG$50:$BG$101,"="&amp;新怪物属性!$CM$2,装备数值!$BH$50:$BH$101,"&lt;="&amp;新怪物属性!$CM103)+SUMIFS(装备数值!BW$50:BW$101,装备数值!$BG$50:$BG$101,"="&amp;新怪物属性!$CN$2,装备数值!$BH$50:$BH$101,"&lt;="&amp;新怪物属性!$CN103)+SUMIFS(装备数值!BW$50:BW$101,装备数值!$BG$50:$BG$101,"="&amp;新怪物属性!$CO$2,装备数值!$BH$50:$BH$101,"&lt;="&amp;新怪物属性!$CO103)+SUMIFS(装备数值!BW$50:BW$101,装备数值!$BG$50:$BG$101,"="&amp;新怪物属性!$CP$2,装备数值!$BH$50:$BH$101,"&lt;="&amp;新怪物属性!$CP103)+SUMIFS(装备数值!BW$50:BW$101,装备数值!$BG$50:$BG$101,"="&amp;新怪物属性!$CQ$2,装备数值!$BH$50:$BH$101,"&lt;="&amp;新怪物属性!$CQ103)+SUMIFS(装备数值!BW$50:BW$101,装备数值!$BG$50:$BG$101,"="&amp;新怪物属性!$CR$2,装备数值!$BH$50:$BH$101,"&lt;="&amp;新怪物属性!$CR103)</f>
        <v>0</v>
      </c>
      <c r="DE103" s="14">
        <f>SUMIFS(装备数值!BX$50:BX$101,装备数值!$BG$50:$BG$101,"="&amp;新怪物属性!$CF$2,装备数值!$BH$50:$BH$101,"&lt;="&amp;新怪物属性!$CF103)+SUMIFS(装备数值!BX$50:BX$101,装备数值!$BG$50:$BG$101,"="&amp;新怪物属性!$CG$2,装备数值!$BH$50:$BH$101,"&lt;="&amp;新怪物属性!$CG103)+SUMIFS(装备数值!BX$50:BX$101,装备数值!$BG$50:$BG$101,"="&amp;新怪物属性!$CH$2,装备数值!$BH$50:$BH$101,"&lt;="&amp;新怪物属性!$CH103)+SUMIFS(装备数值!BX$50:BX$101,装备数值!$BG$50:$BG$101,"="&amp;新怪物属性!$CI$2,装备数值!$BH$50:$BH$101,"&lt;="&amp;新怪物属性!$CI103)+SUMIFS(装备数值!BX$50:BX$101,装备数值!$BG$50:$BG$101,"="&amp;新怪物属性!$CJ$2,装备数值!$BH$50:$BH$101,"&lt;="&amp;新怪物属性!$CJ103)+SUMIFS(装备数值!BX$50:BX$101,装备数值!$BG$50:$BG$101,"="&amp;新怪物属性!$CK$2,装备数值!$BH$50:$BH$101,"&lt;="&amp;新怪物属性!$CK103)+SUMIFS(装备数值!BX$50:BX$101,装备数值!$BG$50:$BG$101,"="&amp;新怪物属性!$CL$2,装备数值!$BH$50:$BH$101,"&lt;="&amp;新怪物属性!$CL103)+SUMIFS(装备数值!BX$50:BX$101,装备数值!$BG$50:$BG$101,"="&amp;新怪物属性!$CM$2,装备数值!$BH$50:$BH$101,"&lt;="&amp;新怪物属性!$CM103)+SUMIFS(装备数值!BX$50:BX$101,装备数值!$BG$50:$BG$101,"="&amp;新怪物属性!$CN$2,装备数值!$BH$50:$BH$101,"&lt;="&amp;新怪物属性!$CN103)+SUMIFS(装备数值!BX$50:BX$101,装备数值!$BG$50:$BG$101,"="&amp;新怪物属性!$CO$2,装备数值!$BH$50:$BH$101,"&lt;="&amp;新怪物属性!$CO103)+SUMIFS(装备数值!BX$50:BX$101,装备数值!$BG$50:$BG$101,"="&amp;新怪物属性!$CP$2,装备数值!$BH$50:$BH$101,"&lt;="&amp;新怪物属性!$CP103)+SUMIFS(装备数值!BX$50:BX$101,装备数值!$BG$50:$BG$101,"="&amp;新怪物属性!$CQ$2,装备数值!$BH$50:$BH$101,"&lt;="&amp;新怪物属性!$CQ103)+SUMIFS(装备数值!BX$50:BX$101,装备数值!$BG$50:$BG$101,"="&amp;新怪物属性!$CR$2,装备数值!$BH$50:$BH$101,"&lt;="&amp;新怪物属性!$CR103)</f>
        <v>0</v>
      </c>
      <c r="DH103" s="14">
        <f>INDEX(装备数值!$I$13:$M$116,新怪物属性!$P103*8+1,DH$2)*$X103+INDEX(装备数值!$I$13:$M$116,新怪物属性!$Q103*8+2,DH$2)*$Y103+INDEX(装备数值!$I$13:$M$116,新怪物属性!$S103*8+3,DH$2)*$Z103+INDEX(装备数值!$I$13:$M$116,新怪物属性!$R103*8+4,DH$2)*$AA103+INDEX(装备数值!$I$13:$M$116,新怪物属性!$T103*8+5,DH$2)*$AB103+INDEX(装备数值!$I$13:$M$116,新怪物属性!$U103*8+6,DH$2)*$AC103+INDEX(装备数值!$I$13:$M$116,新怪物属性!$V103*8+7,DH$2)*$AD103+INDEX(装备数值!$I$13:$M$116,新怪物属性!$W103*8+8,DH$2)*$AE103</f>
        <v>295200</v>
      </c>
      <c r="DI103" s="14">
        <f>INDEX(装备数值!$I$13:$M$116,新怪物属性!$P103*8+1,DI$2)*$X103+INDEX(装备数值!$I$13:$M$116,新怪物属性!$Q103*8+2,DI$2)*$Y103+INDEX(装备数值!$I$13:$M$116,新怪物属性!$S103*8+3,DI$2)*$Z103+INDEX(装备数值!$I$13:$M$116,新怪物属性!$R103*8+4,DI$2)*$AA103+INDEX(装备数值!$I$13:$M$116,新怪物属性!$T103*8+5,DI$2)*$AB103+INDEX(装备数值!$I$13:$M$116,新怪物属性!$U103*8+6,DI$2)*$AC103+INDEX(装备数值!$I$13:$M$116,新怪物属性!$V103*8+7,DI$2)*$AD103+INDEX(装备数值!$I$13:$M$116,新怪物属性!$W103*8+8,DI$2)*$AE103</f>
        <v>2220000</v>
      </c>
      <c r="DJ103" s="14">
        <f>INDEX(装备数值!$I$13:$M$116,新怪物属性!$P103*8+1,DJ$2)*$X103+INDEX(装备数值!$I$13:$M$116,新怪物属性!$Q103*8+2,DJ$2)*$Y103+INDEX(装备数值!$I$13:$M$116,新怪物属性!$S103*8+3,DJ$2)*$Z103+INDEX(装备数值!$I$13:$M$116,新怪物属性!$R103*8+4,DJ$2)*$AA103+INDEX(装备数值!$I$13:$M$116,新怪物属性!$T103*8+5,DJ$2)*$AB103+INDEX(装备数值!$I$13:$M$116,新怪物属性!$U103*8+6,DJ$2)*$AC103+INDEX(装备数值!$I$13:$M$116,新怪物属性!$V103*8+7,DJ$2)*$AD103+INDEX(装备数值!$I$13:$M$116,新怪物属性!$W103*8+8,DJ$2)*$AE103</f>
        <v>147200</v>
      </c>
      <c r="DK103" s="14">
        <f>INDEX(装备数值!$I$13:$M$116,新怪物属性!$P103*8+1,DK$2)*$X103+INDEX(装备数值!$I$13:$M$116,新怪物属性!$Q103*8+2,DK$2)*$Y103+INDEX(装备数值!$I$13:$M$116,新怪物属性!$S103*8+3,DK$2)*$Z103+INDEX(装备数值!$I$13:$M$116,新怪物属性!$R103*8+4,DK$2)*$AA103+INDEX(装备数值!$I$13:$M$116,新怪物属性!$T103*8+5,DK$2)*$AB103+INDEX(装备数值!$I$13:$M$116,新怪物属性!$U103*8+6,DK$2)*$AC103+INDEX(装备数值!$I$13:$M$116,新怪物属性!$V103*8+7,DK$2)*$AD103+INDEX(装备数值!$I$13:$M$116,新怪物属性!$W103*8+8,DK$2)*$AE103</f>
        <v>2960000</v>
      </c>
      <c r="DL103" s="14">
        <f>INDEX(装备数值!$I$13:$M$116,新怪物属性!$P103*8+1,DL$2)*$X103+INDEX(装备数值!$I$13:$M$116,新怪物属性!$Q103*8+2,DL$2)*$Y103+INDEX(装备数值!$I$13:$M$116,新怪物属性!$S103*8+3,DL$2)*$Z103+INDEX(装备数值!$I$13:$M$116,新怪物属性!$R103*8+4,DL$2)*$AA103+INDEX(装备数值!$I$13:$M$116,新怪物属性!$T103*8+5,DL$2)*$AB103+INDEX(装备数值!$I$13:$M$116,新怪物属性!$U103*8+6,DL$2)*$AC103+INDEX(装备数值!$I$13:$M$116,新怪物属性!$V103*8+7,DL$2)*$AD103+INDEX(装备数值!$I$13:$M$116,新怪物属性!$W103*8+8,DL$2)*$AE103</f>
        <v>58400</v>
      </c>
      <c r="DO103" s="14">
        <f>INDEX(装备数值!$X$13:$AH$116,$P103*8+1,DO$2)*$AF103+INDEX(装备数值!$X$13:$AH$116,$Q103*8+2,DO$2)*$AG103+INDEX(装备数值!$X$13:$AH$116,$S103*8+3,DO$2)*$AH103+INDEX(装备数值!$X$13:$AH$116,$R103*8+4,DO$2)*$AI103+INDEX(装备数值!$X$13:$AH$116,$T103*8+5,DO$2)*$AJ103+INDEX(装备数值!$X$13:$AH$116,$U103*8+6,DO$2)*$AK103+INDEX(装备数值!$X$13:$AH$116,$V103*8+7,DO$2)*$AL103+INDEX(装备数值!$X$13:$AH$116,$W103*8+8,DO$2)*$AM103</f>
        <v>71100</v>
      </c>
      <c r="DP103" s="14">
        <f>INDEX(装备数值!$X$13:$AH$116,$P103*8+1,DP$2)*$AF103+INDEX(装备数值!$X$13:$AH$116,$Q103*8+2,DP$2)*$AG103+INDEX(装备数值!$X$13:$AH$116,$S103*8+3,DP$2)*$AH103+INDEX(装备数值!$X$13:$AH$116,$R103*8+4,DP$2)*$AI103+INDEX(装备数值!$X$13:$AH$116,$T103*8+5,DP$2)*$AJ103+INDEX(装备数值!$X$13:$AH$116,$U103*8+6,DP$2)*$AK103+INDEX(装备数值!$X$13:$AH$116,$V103*8+7,DP$2)*$AL103+INDEX(装备数值!$X$13:$AH$116,$W103*8+8,DP$2)*$AM103</f>
        <v>529875</v>
      </c>
      <c r="DQ103" s="14">
        <f>INDEX(装备数值!$X$13:$AH$116,$P103*8+1,DQ$2)*$AF103+INDEX(装备数值!$X$13:$AH$116,$Q103*8+2,DQ$2)*$AG103+INDEX(装备数值!$X$13:$AH$116,$S103*8+3,DQ$2)*$AH103+INDEX(装备数值!$X$13:$AH$116,$R103*8+4,DQ$2)*$AI103+INDEX(装备数值!$X$13:$AH$116,$T103*8+5,DQ$2)*$AJ103+INDEX(装备数值!$X$13:$AH$116,$U103*8+6,DQ$2)*$AK103+INDEX(装备数值!$X$13:$AH$116,$V103*8+7,DQ$2)*$AL103+INDEX(装备数值!$X$13:$AH$116,$W103*8+8,DQ$2)*$AM103</f>
        <v>35100</v>
      </c>
      <c r="DR103" s="14">
        <f>INDEX(装备数值!$X$13:$AH$116,$P103*8+1,DR$2)*$AF103+INDEX(装备数值!$X$13:$AH$116,$Q103*8+2,DR$2)*$AG103+INDEX(装备数值!$X$13:$AH$116,$S103*8+3,DR$2)*$AH103+INDEX(装备数值!$X$13:$AH$116,$R103*8+4,DR$2)*$AI103+INDEX(装备数值!$X$13:$AH$116,$T103*8+5,DR$2)*$AJ103+INDEX(装备数值!$X$13:$AH$116,$U103*8+6,DR$2)*$AK103+INDEX(装备数值!$X$13:$AH$116,$V103*8+7,DR$2)*$AL103+INDEX(装备数值!$X$13:$AH$116,$W103*8+8,DR$2)*$AM103</f>
        <v>729000</v>
      </c>
      <c r="DS103" s="14">
        <f>INDEX(装备数值!$X$13:$AH$116,$P103*8+1,DS$2)*$AF103+INDEX(装备数值!$X$13:$AH$116,$Q103*8+2,DS$2)*$AG103+INDEX(装备数值!$X$13:$AH$116,$S103*8+3,DS$2)*$AH103+INDEX(装备数值!$X$13:$AH$116,$R103*8+4,DS$2)*$AI103+INDEX(装备数值!$X$13:$AH$116,$T103*8+5,DS$2)*$AJ103+INDEX(装备数值!$X$13:$AH$116,$U103*8+6,DS$2)*$AK103+INDEX(装备数值!$X$13:$AH$116,$V103*8+7,DS$2)*$AL103+INDEX(装备数值!$X$13:$AH$116,$W103*8+8,DS$2)*$AM103</f>
        <v>14040</v>
      </c>
      <c r="DT103" s="14">
        <f>INDEX(装备数值!$X$13:$AH$116,$P103*8+1,DT$2)*$AF103+INDEX(装备数值!$X$13:$AH$116,$Q103*8+2,DT$2)*$AG103+INDEX(装备数值!$X$13:$AH$116,$S103*8+3,DT$2)*$AH103+INDEX(装备数值!$X$13:$AH$116,$R103*8+4,DT$2)*$AI103+INDEX(装备数值!$X$13:$AH$116,$T103*8+5,DT$2)*$AJ103+INDEX(装备数值!$X$13:$AH$116,$U103*8+6,DT$2)*$AK103+INDEX(装备数值!$X$13:$AH$116,$V103*8+7,DT$2)*$AL103+INDEX(装备数值!$X$13:$AH$116,$W103*8+8,DT$2)*$AM103</f>
        <v>53775</v>
      </c>
      <c r="DU103" s="14">
        <f>INDEX(装备数值!$X$13:$AH$116,$P103*8+1,DU$2)*$AF103+INDEX(装备数值!$X$13:$AH$116,$Q103*8+2,DU$2)*$AG103+INDEX(装备数值!$X$13:$AH$116,$S103*8+3,DU$2)*$AH103+INDEX(装备数值!$X$13:$AH$116,$R103*8+4,DU$2)*$AI103+INDEX(装备数值!$X$13:$AH$116,$T103*8+5,DU$2)*$AJ103+INDEX(装备数值!$X$13:$AH$116,$U103*8+6,DU$2)*$AK103+INDEX(装备数值!$X$13:$AH$116,$V103*8+7,DU$2)*$AL103+INDEX(装备数值!$X$13:$AH$116,$W103*8+8,DU$2)*$AM103</f>
        <v>52650</v>
      </c>
      <c r="DV103" s="14">
        <f>INDEX(装备数值!$X$13:$AH$116,$P103*8+1,DV$2)*$AF103+INDEX(装备数值!$X$13:$AH$116,$Q103*8+2,DV$2)*$AG103+INDEX(装备数值!$X$13:$AH$116,$S103*8+3,DV$2)*$AH103+INDEX(装备数值!$X$13:$AH$116,$R103*8+4,DV$2)*$AI103+INDEX(装备数值!$X$13:$AH$116,$T103*8+5,DV$2)*$AJ103+INDEX(装备数值!$X$13:$AH$116,$U103*8+6,DV$2)*$AK103+INDEX(装备数值!$X$13:$AH$116,$V103*8+7,DV$2)*$AL103+INDEX(装备数值!$X$13:$AH$116,$W103*8+8,DV$2)*$AM103</f>
        <v>53775</v>
      </c>
      <c r="DW103" s="14">
        <f>INDEX(装备数值!$X$13:$AH$116,$P103*8+1,DW$2)*$AF103+INDEX(装备数值!$X$13:$AH$116,$Q103*8+2,DW$2)*$AG103+INDEX(装备数值!$X$13:$AH$116,$S103*8+3,DW$2)*$AH103+INDEX(装备数值!$X$13:$AH$116,$R103*8+4,DW$2)*$AI103+INDEX(装备数值!$X$13:$AH$116,$T103*8+5,DW$2)*$AJ103+INDEX(装备数值!$X$13:$AH$116,$U103*8+6,DW$2)*$AK103+INDEX(装备数值!$X$13:$AH$116,$V103*8+7,DW$2)*$AL103+INDEX(装备数值!$X$13:$AH$116,$W103*8+8,DW$2)*$AM103</f>
        <v>52650</v>
      </c>
      <c r="DX103" s="14">
        <f>INDEX(装备数值!$X$13:$AH$116,$P103*8+1,DX$2)*$AF103+INDEX(装备数值!$X$13:$AH$116,$Q103*8+2,DX$2)*$AG103+INDEX(装备数值!$X$13:$AH$116,$S103*8+3,DX$2)*$AH103+INDEX(装备数值!$X$13:$AH$116,$R103*8+4,DX$2)*$AI103+INDEX(装备数值!$X$13:$AH$116,$T103*8+5,DX$2)*$AJ103+INDEX(装备数值!$X$13:$AH$116,$U103*8+6,DX$2)*$AK103+INDEX(装备数值!$X$13:$AH$116,$V103*8+7,DX$2)*$AL103+INDEX(装备数值!$X$13:$AH$116,$W103*8+8,DX$2)*$AM103</f>
        <v>158</v>
      </c>
      <c r="DY103" s="14">
        <f>INDEX(装备数值!$X$13:$AH$116,$P103*8+1,DY$2)*$AF103+INDEX(装备数值!$X$13:$AH$116,$Q103*8+2,DY$2)*$AG103+INDEX(装备数值!$X$13:$AH$116,$S103*8+3,DY$2)*$AH103+INDEX(装备数值!$X$13:$AH$116,$R103*8+4,DY$2)*$AI103+INDEX(装备数值!$X$13:$AH$116,$T103*8+5,DY$2)*$AJ103+INDEX(装备数值!$X$13:$AH$116,$U103*8+6,DY$2)*$AK103+INDEX(装备数值!$X$13:$AH$116,$V103*8+7,DY$2)*$AL103+INDEX(装备数值!$X$13:$AH$116,$W103*8+8,DY$2)*$AM103</f>
        <v>158</v>
      </c>
      <c r="EA103" s="14">
        <f>INDEX(装备数值!$AN$17:$AN$117,MATCH(MIN($X103:$AE103),装备数值!$AO$17:$AO$117,1))</f>
        <v>80</v>
      </c>
      <c r="EB103" s="14">
        <f>IF(COUNTIF($P103:$W103,"&gt;"&amp;0)=8,INDEX(装备数值!AR$17:AR$117,$EA103+1),0)</f>
        <v>51200</v>
      </c>
      <c r="EC103" s="14">
        <f>IF(COUNTIF($P103:$W103,"&gt;"&amp;0)=8,INDEX(装备数值!AS$17:AS$117,$EA103+1),0)</f>
        <v>384000</v>
      </c>
      <c r="ED103" s="14">
        <f>IF(COUNTIF($P103:$W103,"&gt;"&amp;0)=8,INDEX(装备数值!AT$17:AT$117,$EA103+1),0)</f>
        <v>25600</v>
      </c>
      <c r="EE103" s="14">
        <f>IF(COUNTIF($P103:$W103,"&gt;"&amp;0)=8,INDEX(装备数值!AU$17:AU$117,$EA103+1),0)</f>
        <v>512000</v>
      </c>
      <c r="EF103" s="14">
        <f>IF(COUNTIF($P103:$W103,"&gt;"&amp;0)=8,INDEX(装备数值!AV$17:AV$117,$EA103+1),0)</f>
        <v>10080</v>
      </c>
      <c r="EH103" s="14">
        <f>INDEX(装备数值!$AY$17:$AY$77,MATCH(新怪物属性!AF103,装备数值!$AZ$17:$AZ$77,1))</f>
        <v>41</v>
      </c>
      <c r="EI103" s="26">
        <f>INDEX(装备数值!BA$17:BA$77,新怪物属性!EH103+1)</f>
        <v>0.83499999999999996</v>
      </c>
      <c r="EJ103" s="26">
        <f>INDEX(装备数值!BA$17:BA$77,新怪物属性!EH103+1)</f>
        <v>0.83499999999999996</v>
      </c>
      <c r="EL103" s="14">
        <f t="shared" si="231"/>
        <v>38</v>
      </c>
      <c r="EM103" s="14">
        <f>VLOOKUP(EL103,军阶与晶片数值!$W$6:$X$27,2)</f>
        <v>8</v>
      </c>
      <c r="EN103" s="14">
        <f>INDEX(军阶与晶片数值!Y$6:Y$27,$EM103+1)</f>
        <v>650</v>
      </c>
      <c r="EO103" s="14">
        <f>INDEX(军阶与晶片数值!Z$6:Z$27,$EM103+1)</f>
        <v>650</v>
      </c>
      <c r="EP103" s="14">
        <f>INDEX(军阶与晶片数值!AA$6:AA$27,$EM103+1)</f>
        <v>650</v>
      </c>
      <c r="EQ103" s="14">
        <f>INDEX(军阶与晶片数值!AB$6:AB$27,$EM103+1)</f>
        <v>650</v>
      </c>
      <c r="ER103" s="29">
        <f>INDEX(军阶与晶片数值!AC$6:AC$27,$EM103+1)</f>
        <v>45</v>
      </c>
      <c r="ES103" s="29">
        <f>INDEX(军阶与晶片数值!AD$6:AD$27,$EM103+1)</f>
        <v>25</v>
      </c>
      <c r="EU103" s="26">
        <f>INDEX(军阶与晶片数值!I$6:I$16,AN103+1)</f>
        <v>0.3</v>
      </c>
      <c r="EV103" s="26">
        <f>INDEX(军阶与晶片数值!M$6:M$16,AO103+1)</f>
        <v>0.3</v>
      </c>
      <c r="EW103" s="26">
        <f>INDEX(军阶与晶片数值!J$6:J$16,AP103+1)</f>
        <v>0.3</v>
      </c>
      <c r="EX103" s="26">
        <f>INDEX(军阶与晶片数值!K$6:K$16,AQ103+1)</f>
        <v>0.6</v>
      </c>
      <c r="EY103" s="26">
        <f>INDEX(军阶与晶片数值!L$6:L$16,AR103+1)</f>
        <v>0.6</v>
      </c>
      <c r="EZ103" s="28">
        <f>INDEX(军阶与晶片数值!N$6:N$16,AS103+1)</f>
        <v>0</v>
      </c>
      <c r="FA103" s="28">
        <f>INDEX(军阶与晶片数值!O$6:O$16,AT103+1)</f>
        <v>0</v>
      </c>
      <c r="FB103" s="28">
        <f>INDEX(军阶与晶片数值!P$6:P$16,AU103+1)</f>
        <v>0</v>
      </c>
      <c r="FC103" s="28">
        <f>INDEX(军阶与晶片数值!Q$6:Q$16,AV103+1)</f>
        <v>0</v>
      </c>
      <c r="FD103" s="26">
        <f>INDEX(军阶与晶片数值!R$6:R$16,AW103+1)</f>
        <v>0.3</v>
      </c>
      <c r="FE103" s="26">
        <f>INDEX(军阶与晶片数值!S$6:S$16,AX103+1)</f>
        <v>0.3</v>
      </c>
      <c r="FF103" s="26">
        <f>INDEX(军阶与晶片数值!T$6:T$16,AY103+1)</f>
        <v>0</v>
      </c>
      <c r="FG103" s="26">
        <f>INDEX(军阶与晶片数值!U$6:U$16,AZ103+1)</f>
        <v>0</v>
      </c>
      <c r="FI103" s="26">
        <f>INDEX(军阶与晶片数值!$C$6:$C$36,新怪物属性!$BA103+1)</f>
        <v>1.2</v>
      </c>
      <c r="FJ103" s="26">
        <f>INDEX(军阶与晶片数值!$C$6:$C$36,新怪物属性!$BA103+1)</f>
        <v>1.2</v>
      </c>
      <c r="FK103" s="26">
        <f>INDEX(军阶与晶片数值!$C$6:$C$36,新怪物属性!$BA103+1)</f>
        <v>1.2</v>
      </c>
      <c r="FL103" s="26">
        <f>INDEX(军阶与晶片数值!$C$6:$C$36,新怪物属性!$BA103+1)</f>
        <v>1.2</v>
      </c>
      <c r="FM103" s="26">
        <f>INDEX(军阶与晶片数值!$C$6:$C$36,新怪物属性!$BA103+1)</f>
        <v>1.2</v>
      </c>
      <c r="FO103" s="14">
        <f>INDEX(战舰突破!$H$6:$H$18,新怪物属性!$J103+1)+INDEX(战舰突破!$H$23:$H$35,新怪物属性!$K103+1)+INDEX(战舰突破!$H$40:$H$52,新怪物属性!$L103+1)</f>
        <v>200</v>
      </c>
      <c r="FP103" s="14">
        <f>INDEX(战舰突破!$I$6:$I$18,新怪物属性!$J103+1)+INDEX(战舰突破!$I$23:$I$35,新怪物属性!$K103+1)+INDEX(战舰突破!$I$40:$I$52,新怪物属性!$L103+1)</f>
        <v>200</v>
      </c>
      <c r="FQ103" s="14">
        <f>INDEX(战舰突破!$J$6:$J$18,新怪物属性!$J103+1)+INDEX(战舰突破!$J$23:$J$35,新怪物属性!$K103+1)+INDEX(战舰突破!$J$40:$J$52,新怪物属性!$L103+1)</f>
        <v>0</v>
      </c>
      <c r="FR103" s="14">
        <f>INDEX(战舰突破!$K$6:$K$18,新怪物属性!$J103+1)+INDEX(战舰突破!$K$23:$K$35,新怪物属性!$K103+1)+INDEX(战舰突破!$K$40:$K$52,新怪物属性!$L103+1)</f>
        <v>0</v>
      </c>
      <c r="FS103" s="14">
        <f>INDEX(战舰突破!$L$6:$L$18,新怪物属性!$J103+1)+INDEX(战舰突破!$L$23:$L$35,新怪物属性!$K103+1)+INDEX(战舰突破!$L$40:$L$52,新怪物属性!$L103+1)</f>
        <v>200</v>
      </c>
      <c r="FT103" s="18">
        <f>INDEX(战舰突破!$N$6:$N$18,新怪物属性!$J103+1)+INDEX(战舰突破!$N$23:$N$35,新怪物属性!$K103+1)+INDEX(战舰突破!$N$40:$N$52,新怪物属性!$L103+1)</f>
        <v>0.75</v>
      </c>
      <c r="FU103" s="18">
        <f>INDEX(战舰突破!$O$6:$O$18,新怪物属性!$J103+1)+INDEX(战舰突破!$O$23:$O$35,新怪物属性!$K103+1)+INDEX(战舰突破!$O$40:$O$52,新怪物属性!$L103+1)</f>
        <v>1.4</v>
      </c>
      <c r="FV103" s="18">
        <f>INDEX(战舰突破!$P$6:$P$18,新怪物属性!$J103+1)+INDEX(战舰突破!$P$23:$P$35,新怪物属性!$K103+1)+INDEX(战舰突破!$P$40:$P$52,新怪物属性!$L103+1)</f>
        <v>0.5</v>
      </c>
      <c r="FW103" s="18">
        <f>INDEX(战舰突破!$Q$6:$Q$18,新怪物属性!$J103+1)+INDEX(战舰突破!$Q$23:$Q$35,新怪物属性!$K103+1)+INDEX(战舰突破!$Q$40:$Q$52,新怪物属性!$L103+1)</f>
        <v>0.3</v>
      </c>
      <c r="FX103" s="18">
        <f>INDEX(战舰突破!$R$6:$R$18,新怪物属性!$J103+1)+INDEX(战舰突破!$R$23:$R$35,新怪物属性!$K103+1)+INDEX(战舰突破!$R$40:$R$52,新怪物属性!$L103+1)</f>
        <v>0.25</v>
      </c>
      <c r="FY103" s="18">
        <f>INDEX(战舰突破!$M$6:$M$18,新怪物属性!$J103+1)+INDEX(战舰突破!$M$23:$M$35,新怪物属性!$K103+1)+INDEX(战舰突破!$M$40:$M$52,新怪物属性!$L103+1)</f>
        <v>0.2</v>
      </c>
      <c r="FZ103" s="22">
        <f>INDEX(战舰突破!$W$6:$W$18,新怪物属性!$J103+1)+INDEX(战舰突破!$W$23:$W$35,新怪物属性!$K103+1)+INDEX(战舰突破!$W$40:$W$52,新怪物属性!$L103+1)</f>
        <v>0.5</v>
      </c>
      <c r="GC103" s="14">
        <f>INDEX(战舰突破!$S$6:$S$18,新怪物属性!$J103+1)</f>
        <v>0</v>
      </c>
      <c r="GD103" s="14">
        <f>INDEX(战舰突破!$T$6:$T$18,新怪物属性!$J103+1)</f>
        <v>1.45</v>
      </c>
      <c r="GE103" s="14">
        <f>INDEX(战舰突破!$U$6:$U$18,新怪物属性!$J103+1)</f>
        <v>0.1</v>
      </c>
      <c r="GF103" s="14">
        <f>INDEX(战舰突破!$V$6:$V$18,新怪物属性!$J103+1)</f>
        <v>2</v>
      </c>
      <c r="GG103" s="14">
        <f>INDEX(战舰突破!$X$6:$X$18,新怪物属性!$J103+1)</f>
        <v>15</v>
      </c>
      <c r="GI103" s="14">
        <f>INDEX(战舰突破!$S$23:$S$35,新怪物属性!$J103+1)</f>
        <v>1</v>
      </c>
      <c r="GJ103" s="14">
        <f>INDEX(战舰突破!$T$23:$T$35,新怪物属性!$J103+1)</f>
        <v>0.9</v>
      </c>
      <c r="GK103" s="14">
        <f>INDEX(战舰突破!$U$23:$U$35,新怪物属性!$J103+1)</f>
        <v>0.1</v>
      </c>
      <c r="GL103" s="14">
        <f>INDEX(战舰突破!$V$23:$V$35,新怪物属性!$J103+1)</f>
        <v>2</v>
      </c>
      <c r="GM103" s="14">
        <f>INDEX(战舰突破!$X$23:$X$35,新怪物属性!$J103+1)</f>
        <v>200</v>
      </c>
      <c r="GO103" s="14">
        <f>INDEX(战舰突破!$S$40:$S$52,新怪物属性!$J103+1)</f>
        <v>1</v>
      </c>
      <c r="GP103" s="14">
        <f>INDEX(战舰突破!$T$40:$T$52,新怪物属性!$J103+1)</f>
        <v>0.6</v>
      </c>
      <c r="GQ103" s="14">
        <f>INDEX(战舰突破!$U$40:$U$52,新怪物属性!$J103+1)</f>
        <v>0.2</v>
      </c>
      <c r="GR103" s="14">
        <f>INDEX(战舰突破!$V$40:$V$52,新怪物属性!$J103+1)</f>
        <v>2</v>
      </c>
      <c r="GS103" s="14">
        <f>INDEX(战舰突破!$X$40:$X$52,新怪物属性!$J103+1)</f>
        <v>350</v>
      </c>
      <c r="GV103" s="14">
        <v>4</v>
      </c>
      <c r="GW103" s="14">
        <v>48</v>
      </c>
      <c r="GX103" s="14">
        <v>1</v>
      </c>
      <c r="GY103" s="14">
        <v>46</v>
      </c>
      <c r="GZ103" s="14">
        <v>3</v>
      </c>
      <c r="HA103" s="14">
        <v>43</v>
      </c>
      <c r="HB103" s="14">
        <v>1</v>
      </c>
      <c r="HC103" s="14">
        <v>41</v>
      </c>
      <c r="HD103" s="14">
        <v>1</v>
      </c>
      <c r="HE103" s="14">
        <v>25</v>
      </c>
      <c r="HF103" s="14">
        <v>1</v>
      </c>
      <c r="HG103" s="14">
        <v>29</v>
      </c>
      <c r="HH103" s="14">
        <v>0</v>
      </c>
      <c r="HI103" s="14">
        <v>34</v>
      </c>
      <c r="HJ103" s="14">
        <v>1</v>
      </c>
      <c r="HK103" s="14">
        <v>24</v>
      </c>
      <c r="HL103" s="14">
        <v>0</v>
      </c>
      <c r="HM103" s="14">
        <v>0</v>
      </c>
      <c r="HN103" s="14">
        <v>0</v>
      </c>
      <c r="HO103" s="14">
        <v>0</v>
      </c>
      <c r="HP103" s="14">
        <v>1</v>
      </c>
      <c r="HQ103" s="14">
        <v>2</v>
      </c>
      <c r="HR103" s="14">
        <v>0</v>
      </c>
      <c r="HS103" s="14">
        <v>0</v>
      </c>
      <c r="HT103" s="14">
        <v>0</v>
      </c>
      <c r="HU103" s="14">
        <v>0</v>
      </c>
      <c r="HX103" s="14">
        <v>11</v>
      </c>
      <c r="HY103" s="14">
        <v>6</v>
      </c>
      <c r="IB103" s="14">
        <f>IF($GV103=0,0,INDEX(战宠!P$15:P$27,新怪物属性!$GV$3)*(INDEX(战宠!$U$7:$Y$10,1,新怪物属性!$GV103)))*(新怪物属性!$GW103+4)
+IF($GX103=0,0,INDEX(战宠!P$15:P$27,新怪物属性!$GX$3)*(INDEX(战宠!$U$7:$Y$10,1,新怪物属性!$GX103)))*(新怪物属性!$GY103+4)
+IF($GZ103=0,0,INDEX(战宠!P$15:P$27,新怪物属性!$GZ$3)*(INDEX(战宠!$U$7:$Y$10,1,新怪物属性!$GZ103)))*(新怪物属性!$HA103+4)
+IF($HB103=0,0,INDEX(战宠!P$15:P$27,新怪物属性!$HB$3)*(INDEX(战宠!$U$7:$Y$10,1,新怪物属性!$HB103)))*(新怪物属性!$HC103+4)
+IF($HD103=0,0,INDEX(战宠!P$15:P$27,新怪物属性!$HD$3)*(INDEX(战宠!$U$7:$Y$10,1,新怪物属性!$HD103)))*(新怪物属性!$HE103+4)
+IF($HF103=0,0,INDEX(战宠!P$15:P$27,新怪物属性!$HF$3)*(INDEX(战宠!$U$7:$Y$10,1,新怪物属性!$HF103)))*(新怪物属性!$HG103+4)
+IF($HH103=0,0,INDEX(战宠!P$15:P$27,新怪物属性!$HH$3)*(INDEX(战宠!$U$7:$Y$10,1,新怪物属性!$HH103)))*(新怪物属性!$HI103+4)
+IF($HJ103=0,0,INDEX(战宠!P$15:P$27,新怪物属性!$HJ$3)*(INDEX(战宠!$U$7:$Y$10,1,新怪物属性!$HJ103)))*(新怪物属性!$HK103+4)
+IF($HL103=0,0,INDEX(战宠!P$15:P$27,新怪物属性!$HL$3)*(INDEX(战宠!$U$7:$Y$10,1,新怪物属性!$HL103)))*(新怪物属性!$HM103+4)
+IF($HN103=0,0,INDEX(战宠!P$15:P$27,新怪物属性!$HN$3)*(INDEX(战宠!$U$7:$Y$10,1,新怪物属性!$HN103)))*(新怪物属性!$HO103+4)
+IF($HP103=0,0,INDEX(战宠!P$15:P$27,新怪物属性!$HP$3)*(INDEX(战宠!$U$7:$Y$10,1,新怪物属性!$HP103)))*(新怪物属性!$HQ103+4)
+IF($HR103=0,0,INDEX(战宠!P$15:P$27,新怪物属性!$HR$3)*(INDEX(战宠!$U$7:$Y$10,1,新怪物属性!$HR103)))*(新怪物属性!$HS103+4)
+IF($HT103=0,0,INDEX(战宠!P$15:P$27,新怪物属性!$HT$3)*(INDEX(战宠!$U$7:$Y$10,1,新怪物属性!$HT103)))*(新怪物属性!$HU103+4)</f>
        <v>378400</v>
      </c>
      <c r="IC103" s="14">
        <f>IF($GV103=0,0,INDEX(战宠!Q$15:Q$27,新怪物属性!$GV$3)*(INDEX(战宠!$U$7:$Y$10,1,新怪物属性!$GV103)))*(新怪物属性!$GW103+4)
+IF($GX103=0,0,INDEX(战宠!Q$15:Q$27,新怪物属性!$GX$3)*(INDEX(战宠!$U$7:$Y$10,1,新怪物属性!$GX103)))*(新怪物属性!$GY103+4)
+IF($GZ103=0,0,INDEX(战宠!Q$15:Q$27,新怪物属性!$GZ$3)*(INDEX(战宠!$U$7:$Y$10,1,新怪物属性!$GZ103)))*(新怪物属性!$HA103+4)
+IF($HB103=0,0,INDEX(战宠!Q$15:Q$27,新怪物属性!$HB$3)*(INDEX(战宠!$U$7:$Y$10,1,新怪物属性!$HB103)))*(新怪物属性!$HC103+4)
+IF($HD103=0,0,INDEX(战宠!Q$15:Q$27,新怪物属性!$HD$3)*(INDEX(战宠!$U$7:$Y$10,1,新怪物属性!$HD103)))*(新怪物属性!$HE103+4)
+IF($HF103=0,0,INDEX(战宠!Q$15:Q$27,新怪物属性!$HF$3)*(INDEX(战宠!$U$7:$Y$10,1,新怪物属性!$HF103)))*(新怪物属性!$HG103+4)
+IF($HH103=0,0,INDEX(战宠!Q$15:Q$27,新怪物属性!$HH$3)*(INDEX(战宠!$U$7:$Y$10,1,新怪物属性!$HH103)))*(新怪物属性!$HI103+4)
+IF($HJ103=0,0,INDEX(战宠!Q$15:Q$27,新怪物属性!$HJ$3)*(INDEX(战宠!$U$7:$Y$10,1,新怪物属性!$HJ103)))*(新怪物属性!$HK103+4)
+IF($HL103=0,0,INDEX(战宠!Q$15:Q$27,新怪物属性!$HL$3)*(INDEX(战宠!$U$7:$Y$10,1,新怪物属性!$HL103)))*(新怪物属性!$HM103+4)
+IF($HN103=0,0,INDEX(战宠!Q$15:Q$27,新怪物属性!$HN$3)*(INDEX(战宠!$U$7:$Y$10,1,新怪物属性!$HN103)))*(新怪物属性!$HO103+4)
+IF($HP103=0,0,INDEX(战宠!Q$15:Q$27,新怪物属性!$HP$3)*(INDEX(战宠!$U$7:$Y$10,1,新怪物属性!$HP103)))*(新怪物属性!$HQ103+4)
+IF($HR103=0,0,INDEX(战宠!Q$15:Q$27,新怪物属性!$HR$3)*(INDEX(战宠!$U$7:$Y$10,1,新怪物属性!$HR103)))*(新怪物属性!$HS103+4)
+IF($HT103=0,0,INDEX(战宠!Q$15:Q$27,新怪物属性!$HT$3)*(INDEX(战宠!$U$7:$Y$10,1,新怪物属性!$HT103)))*(新怪物属性!$HU103+4)</f>
        <v>2586000</v>
      </c>
      <c r="ID103" s="14">
        <f>IF($GV103=0,0,INDEX(战宠!R$15:R$27,新怪物属性!$GV$3)*(INDEX(战宠!$U$7:$Y$10,1,新怪物属性!$GV103)))*(新怪物属性!$GW103+4)
+IF($GX103=0,0,INDEX(战宠!R$15:R$27,新怪物属性!$GX$3)*(INDEX(战宠!$U$7:$Y$10,1,新怪物属性!$GX103)))*(新怪物属性!$GY103+4)
+IF($GZ103=0,0,INDEX(战宠!R$15:R$27,新怪物属性!$GZ$3)*(INDEX(战宠!$U$7:$Y$10,1,新怪物属性!$GZ103)))*(新怪物属性!$HA103+4)
+IF($HB103=0,0,INDEX(战宠!R$15:R$27,新怪物属性!$HB$3)*(INDEX(战宠!$U$7:$Y$10,1,新怪物属性!$HB103)))*(新怪物属性!$HC103+4)
+IF($HD103=0,0,INDEX(战宠!R$15:R$27,新怪物属性!$HD$3)*(INDEX(战宠!$U$7:$Y$10,1,新怪物属性!$HD103)))*(新怪物属性!$HE103+4)
+IF($HF103=0,0,INDEX(战宠!R$15:R$27,新怪物属性!$HF$3)*(INDEX(战宠!$U$7:$Y$10,1,新怪物属性!$HF103)))*(新怪物属性!$HG103+4)
+IF($HH103=0,0,INDEX(战宠!R$15:R$27,新怪物属性!$HH$3)*(INDEX(战宠!$U$7:$Y$10,1,新怪物属性!$HH103)))*(新怪物属性!$HI103+4)
+IF($HJ103=0,0,INDEX(战宠!R$15:R$27,新怪物属性!$HJ$3)*(INDEX(战宠!$U$7:$Y$10,1,新怪物属性!$HJ103)))*(新怪物属性!$HK103+4)
+IF($HL103=0,0,INDEX(战宠!R$15:R$27,新怪物属性!$HL$3)*(INDEX(战宠!$U$7:$Y$10,1,新怪物属性!$HL103)))*(新怪物属性!$HM103+4)
+IF($HN103=0,0,INDEX(战宠!R$15:R$27,新怪物属性!$HN$3)*(INDEX(战宠!$U$7:$Y$10,1,新怪物属性!$HN103)))*(新怪物属性!$HO103+4)
+IF($HP103=0,0,INDEX(战宠!R$15:R$27,新怪物属性!$HP$3)*(INDEX(战宠!$U$7:$Y$10,1,新怪物属性!$HP103)))*(新怪物属性!$HQ103+4)
+IF($HR103=0,0,INDEX(战宠!R$15:R$27,新怪物属性!$HR$3)*(INDEX(战宠!$U$7:$Y$10,1,新怪物属性!$HR103)))*(新怪物属性!$HS103+4)
+IF($HT103=0,0,INDEX(战宠!R$15:R$27,新怪物属性!$HT$3)*(INDEX(战宠!$U$7:$Y$10,1,新怪物属性!$HT103)))*(新怪物属性!$HU103+4)</f>
        <v>206000</v>
      </c>
      <c r="IE103" s="14">
        <f>IF($GV103=0,0,INDEX(战宠!S$15:S$27,新怪物属性!$GV$3)*(INDEX(战宠!$U$7:$Y$10,1,新怪物属性!$GV103)))*(新怪物属性!$GW103+4)
+IF($GX103=0,0,INDEX(战宠!S$15:S$27,新怪物属性!$GX$3)*(INDEX(战宠!$U$7:$Y$10,1,新怪物属性!$GX103)))*(新怪物属性!$GY103+4)
+IF($GZ103=0,0,INDEX(战宠!S$15:S$27,新怪物属性!$GZ$3)*(INDEX(战宠!$U$7:$Y$10,1,新怪物属性!$GZ103)))*(新怪物属性!$HA103+4)
+IF($HB103=0,0,INDEX(战宠!S$15:S$27,新怪物属性!$HB$3)*(INDEX(战宠!$U$7:$Y$10,1,新怪物属性!$HB103)))*(新怪物属性!$HC103+4)
+IF($HD103=0,0,INDEX(战宠!S$15:S$27,新怪物属性!$HD$3)*(INDEX(战宠!$U$7:$Y$10,1,新怪物属性!$HD103)))*(新怪物属性!$HE103+4)
+IF($HF103=0,0,INDEX(战宠!S$15:S$27,新怪物属性!$HF$3)*(INDEX(战宠!$U$7:$Y$10,1,新怪物属性!$HF103)))*(新怪物属性!$HG103+4)
+IF($HH103=0,0,INDEX(战宠!S$15:S$27,新怪物属性!$HH$3)*(INDEX(战宠!$U$7:$Y$10,1,新怪物属性!$HH103)))*(新怪物属性!$HI103+4)
+IF($HJ103=0,0,INDEX(战宠!S$15:S$27,新怪物属性!$HJ$3)*(INDEX(战宠!$U$7:$Y$10,1,新怪物属性!$HJ103)))*(新怪物属性!$HK103+4)
+IF($HL103=0,0,INDEX(战宠!S$15:S$27,新怪物属性!$HL$3)*(INDEX(战宠!$U$7:$Y$10,1,新怪物属性!$HL103)))*(新怪物属性!$HM103+4)
+IF($HN103=0,0,INDEX(战宠!S$15:S$27,新怪物属性!$HN$3)*(INDEX(战宠!$U$7:$Y$10,1,新怪物属性!$HN103)))*(新怪物属性!$HO103+4)
+IF($HP103=0,0,INDEX(战宠!S$15:S$27,新怪物属性!$HP$3)*(INDEX(战宠!$U$7:$Y$10,1,新怪物属性!$HP103)))*(新怪物属性!$HQ103+4)
+IF($HR103=0,0,INDEX(战宠!S$15:S$27,新怪物属性!$HR$3)*(INDEX(战宠!$U$7:$Y$10,1,新怪物属性!$HR103)))*(新怪物属性!$HS103+4)
+IF($HT103=0,0,INDEX(战宠!S$15:S$27,新怪物属性!$HT$3)*(INDEX(战宠!$U$7:$Y$10,1,新怪物属性!$HT103)))*(新怪物属性!$HU103+4)</f>
        <v>5178000</v>
      </c>
      <c r="IF103" s="14">
        <f>IF($GV103=0,0,INDEX(战宠!T$15:T$27,新怪物属性!$GV$3)*(INDEX(战宠!$U$7:$Y$10,1,新怪物属性!$GV103)))*(新怪物属性!$GW103+4)
+IF($GX103=0,0,INDEX(战宠!T$15:T$27,新怪物属性!$GX$3)*(INDEX(战宠!$U$7:$Y$10,1,新怪物属性!$GX103)))*(新怪物属性!$GY103+4)
+IF($GZ103=0,0,INDEX(战宠!T$15:T$27,新怪物属性!$GZ$3)*(INDEX(战宠!$U$7:$Y$10,1,新怪物属性!$GZ103)))*(新怪物属性!$HA103+4)
+IF($HB103=0,0,INDEX(战宠!T$15:T$27,新怪物属性!$HB$3)*(INDEX(战宠!$U$7:$Y$10,1,新怪物属性!$HB103)))*(新怪物属性!$HC103+4)
+IF($HD103=0,0,INDEX(战宠!T$15:T$27,新怪物属性!$HD$3)*(INDEX(战宠!$U$7:$Y$10,1,新怪物属性!$HD103)))*(新怪物属性!$HE103+4)
+IF($HF103=0,0,INDEX(战宠!T$15:T$27,新怪物属性!$HF$3)*(INDEX(战宠!$U$7:$Y$10,1,新怪物属性!$HF103)))*(新怪物属性!$HG103+4)
+IF($HH103=0,0,INDEX(战宠!T$15:T$27,新怪物属性!$HH$3)*(INDEX(战宠!$U$7:$Y$10,1,新怪物属性!$HH103)))*(新怪物属性!$HI103+4)
+IF($HJ103=0,0,INDEX(战宠!T$15:T$27,新怪物属性!$HJ$3)*(INDEX(战宠!$U$7:$Y$10,1,新怪物属性!$HJ103)))*(新怪物属性!$HK103+4)
+IF($HL103=0,0,INDEX(战宠!T$15:T$27,新怪物属性!$HL$3)*(INDEX(战宠!$U$7:$Y$10,1,新怪物属性!$HL103)))*(新怪物属性!$HM103+4)
+IF($HN103=0,0,INDEX(战宠!T$15:T$27,新怪物属性!$HN$3)*(INDEX(战宠!$U$7:$Y$10,1,新怪物属性!$HN103)))*(新怪物属性!$HO103+4)
+IF($HP103=0,0,INDEX(战宠!T$15:T$27,新怪物属性!$HP$3)*(INDEX(战宠!$U$7:$Y$10,1,新怪物属性!$HP103)))*(新怪物属性!$HQ103+4)
+IF($HR103=0,0,INDEX(战宠!T$15:T$27,新怪物属性!$HR$3)*(INDEX(战宠!$U$7:$Y$10,1,新怪物属性!$HR103)))*(新怪物属性!$HS103+4)
+IF($HT103=0,0,INDEX(战宠!T$15:T$27,新怪物属性!$HT$3)*(INDEX(战宠!$U$7:$Y$10,1,新怪物属性!$HT103)))*(新怪物属性!$HU103+4)</f>
        <v>107235</v>
      </c>
      <c r="II103" s="14">
        <f>IF(HX103=0,0,INDEX(战宠!$D$15:$D$27,新怪物属性!HX103))</f>
        <v>0.3</v>
      </c>
      <c r="IJ103" s="14">
        <f>IF(HY103=0,0,INDEX(战宠!$D$15:$D$27,新怪物属性!HY103))</f>
        <v>0.2</v>
      </c>
      <c r="IM103" s="14">
        <f t="shared" si="189"/>
        <v>8963564</v>
      </c>
      <c r="IN103" s="14">
        <f t="shared" si="190"/>
        <v>8966507</v>
      </c>
      <c r="IO103" s="14">
        <f t="shared" si="191"/>
        <v>8969660</v>
      </c>
      <c r="IP103" s="14">
        <f t="shared" si="192"/>
        <v>8963564</v>
      </c>
      <c r="IQ103" s="14">
        <f t="shared" si="193"/>
        <v>8963564</v>
      </c>
      <c r="IR103" s="14">
        <f t="shared" si="232"/>
        <v>79015485</v>
      </c>
      <c r="IS103" s="14">
        <f t="shared" si="233"/>
        <v>2942519</v>
      </c>
      <c r="IT103" s="14">
        <f t="shared" si="234"/>
        <v>67308285</v>
      </c>
      <c r="IU103" s="14">
        <f t="shared" si="235"/>
        <v>1706330</v>
      </c>
      <c r="IV103" s="28">
        <f t="shared" si="236"/>
        <v>55675</v>
      </c>
      <c r="IW103" s="28">
        <f t="shared" si="237"/>
        <v>54550</v>
      </c>
      <c r="IX103" s="28">
        <f t="shared" si="238"/>
        <v>55675</v>
      </c>
      <c r="IY103" s="28">
        <f t="shared" si="239"/>
        <v>54550</v>
      </c>
      <c r="IZ103" s="28">
        <f t="shared" si="240"/>
        <v>2.7433249999999996</v>
      </c>
      <c r="JA103" s="28">
        <f t="shared" si="241"/>
        <v>2.7433249999999996</v>
      </c>
      <c r="JB103" s="28">
        <f t="shared" si="242"/>
        <v>203</v>
      </c>
      <c r="JC103" s="28">
        <f t="shared" si="243"/>
        <v>183</v>
      </c>
      <c r="JD103" s="14">
        <f t="shared" si="244"/>
        <v>1</v>
      </c>
      <c r="JE103" s="14">
        <f t="shared" si="245"/>
        <v>2</v>
      </c>
      <c r="JF103" s="14">
        <f t="shared" si="246"/>
        <v>2</v>
      </c>
      <c r="JG103" s="18">
        <f t="shared" si="247"/>
        <v>2.6500000000000004</v>
      </c>
      <c r="JH103" s="18">
        <f t="shared" si="248"/>
        <v>2.1</v>
      </c>
      <c r="JI103" s="18">
        <f t="shared" si="249"/>
        <v>1.8</v>
      </c>
      <c r="JJ103" s="29">
        <f t="shared" si="276"/>
        <v>55825</v>
      </c>
      <c r="JK103" s="29">
        <f t="shared" si="276"/>
        <v>56125</v>
      </c>
      <c r="JL103" s="29">
        <f t="shared" si="276"/>
        <v>56125</v>
      </c>
      <c r="JM103" s="26">
        <f t="shared" si="250"/>
        <v>0.1</v>
      </c>
      <c r="JN103" s="26">
        <f t="shared" si="251"/>
        <v>0.1</v>
      </c>
      <c r="JO103" s="26">
        <f t="shared" si="252"/>
        <v>0.2</v>
      </c>
      <c r="JP103" s="14">
        <f t="shared" si="253"/>
        <v>4</v>
      </c>
      <c r="JQ103" s="14">
        <f t="shared" si="254"/>
        <v>4</v>
      </c>
      <c r="JR103" s="14">
        <f t="shared" si="255"/>
        <v>4</v>
      </c>
      <c r="JS103" s="14">
        <f t="shared" si="256"/>
        <v>15</v>
      </c>
      <c r="JT103" s="14">
        <f t="shared" si="257"/>
        <v>200</v>
      </c>
      <c r="JU103" s="14">
        <f t="shared" si="258"/>
        <v>350</v>
      </c>
      <c r="JV103">
        <v>99</v>
      </c>
      <c r="JW103" s="14">
        <f t="shared" si="195"/>
        <v>566450125</v>
      </c>
      <c r="JY103" s="14">
        <f t="shared" si="226"/>
        <v>5885038</v>
      </c>
      <c r="JZ103" s="14">
        <f t="shared" si="196"/>
        <v>5170215</v>
      </c>
      <c r="KA103" s="29">
        <f t="shared" si="197"/>
        <v>52368</v>
      </c>
      <c r="KB103" s="29">
        <f t="shared" si="198"/>
        <v>37638</v>
      </c>
      <c r="KC103" s="29">
        <f t="shared" si="199"/>
        <v>41493</v>
      </c>
      <c r="KD103" s="29">
        <f t="shared" si="200"/>
        <v>48780</v>
      </c>
      <c r="KE103" s="14">
        <f t="shared" si="228"/>
        <v>2.7433249999999996</v>
      </c>
      <c r="KF103" s="14">
        <f t="shared" si="229"/>
        <v>2.7433249999999996</v>
      </c>
      <c r="KG103" s="14">
        <f t="shared" si="201"/>
        <v>4481751.6468713786</v>
      </c>
      <c r="KH103" s="26">
        <f t="shared" si="259"/>
        <v>0.41758029950605019</v>
      </c>
      <c r="KI103" s="26">
        <f t="shared" si="260"/>
        <v>0.64854100384633651</v>
      </c>
      <c r="KJ103" s="29">
        <f t="shared" si="202"/>
        <v>1454912</v>
      </c>
      <c r="KK103" s="29">
        <f t="shared" si="203"/>
        <v>5537931</v>
      </c>
      <c r="KL103" s="29">
        <f t="shared" si="204"/>
        <v>6333346</v>
      </c>
      <c r="KM103" s="23">
        <f t="shared" si="205"/>
        <v>3491788</v>
      </c>
      <c r="KN103" s="23">
        <f t="shared" si="206"/>
        <v>1844718</v>
      </c>
      <c r="KO103" s="26">
        <f t="shared" si="261"/>
        <v>0.50674271758661704</v>
      </c>
      <c r="KP103" s="26">
        <f t="shared" si="262"/>
        <v>0.51148799129400446</v>
      </c>
      <c r="KQ103" s="26">
        <f t="shared" si="263"/>
        <v>0.61148799129400455</v>
      </c>
      <c r="KR103" s="26">
        <f t="shared" si="207"/>
        <v>0.10674271758661702</v>
      </c>
      <c r="KS103" s="26">
        <v>0.1</v>
      </c>
      <c r="KT103" s="29">
        <f t="shared" si="264"/>
        <v>2.2000000000000002</v>
      </c>
      <c r="KU103" s="29">
        <f t="shared" si="265"/>
        <v>4.4284716422443244</v>
      </c>
      <c r="KV103" s="29">
        <f t="shared" si="266"/>
        <v>5.028471642244325</v>
      </c>
      <c r="KW103" s="29">
        <f t="shared" si="267"/>
        <v>16004032</v>
      </c>
      <c r="KX103" s="29">
        <f t="shared" si="268"/>
        <v>16349713.593470503</v>
      </c>
      <c r="KY103" s="29">
        <f t="shared" si="269"/>
        <v>15923525.380760763</v>
      </c>
      <c r="KZ103" s="29">
        <f t="shared" si="270"/>
        <v>71100726</v>
      </c>
      <c r="LA103" s="14">
        <f t="shared" si="271"/>
        <v>48277270.969999999</v>
      </c>
      <c r="LE103" s="14">
        <v>1</v>
      </c>
      <c r="LF103" s="14">
        <v>1</v>
      </c>
      <c r="LG103" s="14">
        <v>480</v>
      </c>
      <c r="LH103" s="14">
        <v>80</v>
      </c>
      <c r="LI103" s="14">
        <v>60</v>
      </c>
      <c r="LJ103" s="14">
        <v>60</v>
      </c>
      <c r="LK103" s="14">
        <v>60</v>
      </c>
      <c r="LL103" s="23">
        <f t="shared" si="208"/>
        <v>6768664004</v>
      </c>
      <c r="LM103" s="23">
        <f t="shared" si="209"/>
        <v>2</v>
      </c>
      <c r="LN103" s="23">
        <f t="shared" si="210"/>
        <v>6768.66</v>
      </c>
      <c r="LO103" s="14">
        <v>1</v>
      </c>
      <c r="LP103" s="14">
        <v>1</v>
      </c>
      <c r="LQ103" s="14">
        <v>240</v>
      </c>
      <c r="LR103" s="14">
        <v>35</v>
      </c>
      <c r="LS103" s="14">
        <v>22</v>
      </c>
      <c r="LT103" s="14">
        <v>30</v>
      </c>
      <c r="LU103" s="14">
        <v>30</v>
      </c>
      <c r="LV103" s="23">
        <f t="shared" si="211"/>
        <v>3526581691</v>
      </c>
      <c r="LW103" s="23">
        <f t="shared" si="212"/>
        <v>2</v>
      </c>
      <c r="LX103" s="23">
        <f t="shared" si="213"/>
        <v>3526.58</v>
      </c>
      <c r="MB103">
        <f t="shared" si="272"/>
        <v>1.8233904211353589</v>
      </c>
      <c r="MC103">
        <f t="shared" si="273"/>
        <v>5.002152527061158</v>
      </c>
      <c r="ME103" s="14">
        <v>10</v>
      </c>
      <c r="MF103" s="14">
        <v>2</v>
      </c>
      <c r="MG103" s="14">
        <v>1.5</v>
      </c>
      <c r="MH103" s="23">
        <f t="shared" si="274"/>
        <v>225647497</v>
      </c>
      <c r="MI103" s="23">
        <f t="shared" si="214"/>
        <v>1</v>
      </c>
      <c r="MJ103" s="23">
        <f t="shared" si="215"/>
        <v>225647.5</v>
      </c>
      <c r="MK103" s="14">
        <v>30</v>
      </c>
      <c r="ML103" s="14">
        <v>6</v>
      </c>
      <c r="MM103" s="14">
        <v>4</v>
      </c>
      <c r="MN103" s="23">
        <f t="shared" si="275"/>
        <v>645095442</v>
      </c>
      <c r="MO103" s="23">
        <f t="shared" si="216"/>
        <v>1</v>
      </c>
      <c r="MP103" s="23">
        <f t="shared" si="217"/>
        <v>645095.43999999994</v>
      </c>
      <c r="MR103" s="23">
        <f t="shared" si="218"/>
        <v>860127256</v>
      </c>
      <c r="MS103" s="23">
        <f t="shared" si="219"/>
        <v>1</v>
      </c>
      <c r="MT103" s="23">
        <f t="shared" si="220"/>
        <v>860127.26</v>
      </c>
      <c r="MU103" s="23">
        <f t="shared" si="221"/>
        <v>338471246</v>
      </c>
      <c r="MV103" s="23">
        <f t="shared" si="222"/>
        <v>1</v>
      </c>
      <c r="MW103" s="23">
        <f t="shared" si="223"/>
        <v>338471.25</v>
      </c>
    </row>
    <row r="104" spans="3:361" ht="16.5" x14ac:dyDescent="0.2">
      <c r="C104" s="14">
        <v>32</v>
      </c>
      <c r="D104" s="14">
        <v>810</v>
      </c>
      <c r="E104" s="14"/>
      <c r="F104" s="14"/>
      <c r="G104" s="14">
        <v>810</v>
      </c>
      <c r="H104" s="14">
        <v>810</v>
      </c>
      <c r="I104" s="14">
        <v>810</v>
      </c>
      <c r="J104" s="14">
        <v>12</v>
      </c>
      <c r="K104" s="14">
        <v>12</v>
      </c>
      <c r="L104" s="14">
        <v>12</v>
      </c>
      <c r="M104" s="14">
        <v>8</v>
      </c>
      <c r="N104" s="14">
        <v>8</v>
      </c>
      <c r="O104" s="14">
        <v>8</v>
      </c>
      <c r="P104" s="14">
        <v>11</v>
      </c>
      <c r="Q104" s="14">
        <v>11</v>
      </c>
      <c r="R104" s="14">
        <v>11</v>
      </c>
      <c r="S104" s="14">
        <v>11</v>
      </c>
      <c r="T104" s="14">
        <v>11</v>
      </c>
      <c r="U104" s="14">
        <v>11</v>
      </c>
      <c r="V104" s="14">
        <v>11</v>
      </c>
      <c r="W104" s="14">
        <v>11</v>
      </c>
      <c r="X104" s="14">
        <v>810</v>
      </c>
      <c r="Y104" s="14">
        <v>810</v>
      </c>
      <c r="Z104" s="14">
        <v>810</v>
      </c>
      <c r="AA104" s="14">
        <v>810</v>
      </c>
      <c r="AB104" s="14">
        <v>810</v>
      </c>
      <c r="AC104" s="14">
        <v>810</v>
      </c>
      <c r="AD104" s="14">
        <v>810</v>
      </c>
      <c r="AE104" s="14">
        <v>810</v>
      </c>
      <c r="AF104" s="14">
        <v>85</v>
      </c>
      <c r="AG104" s="14">
        <v>79</v>
      </c>
      <c r="AH104" s="14">
        <v>79</v>
      </c>
      <c r="AI104" s="14">
        <v>79</v>
      </c>
      <c r="AJ104" s="14">
        <v>79</v>
      </c>
      <c r="AK104" s="14">
        <v>79</v>
      </c>
      <c r="AL104" s="14">
        <v>80</v>
      </c>
      <c r="AM104" s="14">
        <v>80</v>
      </c>
      <c r="AN104" s="14">
        <v>6</v>
      </c>
      <c r="AO104" s="14">
        <v>6</v>
      </c>
      <c r="AP104" s="14">
        <v>6</v>
      </c>
      <c r="AQ104" s="14">
        <v>6</v>
      </c>
      <c r="AR104" s="14">
        <v>6</v>
      </c>
      <c r="AS104" s="14">
        <v>0</v>
      </c>
      <c r="AT104" s="14">
        <v>0</v>
      </c>
      <c r="AU104" s="14">
        <v>0</v>
      </c>
      <c r="AV104" s="14">
        <v>0</v>
      </c>
      <c r="AW104" s="14">
        <v>4</v>
      </c>
      <c r="AX104" s="14">
        <v>4</v>
      </c>
      <c r="AY104" s="14">
        <v>0</v>
      </c>
      <c r="AZ104" s="14">
        <v>0</v>
      </c>
      <c r="BA104" s="14">
        <v>24</v>
      </c>
      <c r="BF104" s="14">
        <f>ROUND((INDEX(新战舰养成!S$6:S$18,新怪物属性!$J104+1)+INDEX(新战舰养成!D$6:D$18,新怪物属性!$J104+1)*(新怪物属性!$G104-1))*INDEX(战舰突破!$D$6:$D$18,新怪物属性!$M104+1),0)</f>
        <v>725693</v>
      </c>
      <c r="BG104" s="14">
        <f>ROUND((INDEX(新战舰养成!T$6:T$18,新怪物属性!$J104+1)+INDEX(新战舰养成!E$6:E$18,新怪物属性!$J104+1)*(新怪物属性!$G104-1))*INDEX(战舰突破!$D$6:$D$18,新怪物属性!$M104+1),0)</f>
        <v>5805416</v>
      </c>
      <c r="BH104" s="14">
        <f>ROUND((INDEX(新战舰养成!U$6:U$18,新怪物属性!$J104+1)+INDEX(新战舰养成!F$6:F$18,新怪物属性!$J104+1)*(新怪物属性!$G104-1))*INDEX(战舰突破!$D$6:$D$18,新怪物属性!$M104+1),0)</f>
        <v>363012</v>
      </c>
      <c r="BI104" s="14">
        <f>ROUND((INDEX(新战舰养成!V$6:V$18,新怪物属性!$J104+1)+INDEX(新战舰养成!G$6:G$18,新怪物属性!$J104+1)*(新怪物属性!$G104-1))*INDEX(战舰突破!$D$6:$D$18,新怪物属性!$M104+1),0)</f>
        <v>630</v>
      </c>
      <c r="BJ104" s="14">
        <f>ROUND((INDEX(新战舰养成!W$6:W$18,新怪物属性!$J104+1)+INDEX(新战舰养成!H$6:H$18,新怪物属性!$J104+1)*(新怪物属性!$G104-1))*INDEX(战舰突破!$D$6:$D$18,新怪物属性!$M104+1),0)</f>
        <v>8</v>
      </c>
      <c r="BL104" s="14">
        <f>IF($H104&gt;0,ROUND((INDEX(新战舰养成!X$6:X$18,新怪物属性!$K104+1)+INDEX(新战舰养成!I$6:I$18,新怪物属性!$K104+1)*(新怪物属性!$H104-1))*INDEX(战舰突破!$D$6:$D$18,新怪物属性!$N104+1),0),0)</f>
        <v>726281</v>
      </c>
      <c r="BM104" s="14">
        <f>IF($H104&gt;0,ROUND((INDEX(新战舰养成!Y$6:Y$18,新怪物属性!$K104+1)+INDEX(新战舰养成!J$6:J$18,新怪物属性!$K104+1)*(新怪物属性!$H104-1))*INDEX(战舰突破!$D$6:$D$18,新怪物属性!$N104+1),0),0)</f>
        <v>0</v>
      </c>
      <c r="BN104" s="14">
        <f>IF($H104&gt;0,ROUND((INDEX(新战舰养成!Z$6:Z$18,新怪物属性!$K104+1)+INDEX(新战舰养成!K$6:K$18,新怪物属性!$K104+1)*(新怪物属性!$H104-1))*INDEX(战舰突破!$D$6:$D$18,新怪物属性!$N104+1),0),0)</f>
        <v>0</v>
      </c>
      <c r="BO104" s="14">
        <f>IF($H104&gt;0,ROUND((INDEX(新战舰养成!AA$6:AA$18,新怪物属性!$K104+1)+INDEX(新战舰养成!L$6:L$18,新怪物属性!$K104+1)*(新怪物属性!$H104-1))*INDEX(战舰突破!$D$6:$D$18,新怪物属性!$N104+1),0),0)</f>
        <v>7256928</v>
      </c>
      <c r="BP104" s="14">
        <f>IF($H104&gt;0,ROUND((INDEX(新战舰养成!AB$6:AB$18,新怪物属性!$K104+1)+INDEX(新战舰养成!M$6:M$18,新怪物属性!$K104+1)*(新怪物属性!$H104-1))*INDEX(战舰突破!$D$6:$D$18,新怪物属性!$N104+1),0),0)</f>
        <v>144984</v>
      </c>
      <c r="BR104" s="14">
        <f>IF($I104&gt;0,ROUND((INDEX(新战舰养成!AC$6:AC$18,新怪物属性!$L104+1)+INDEX(新战舰养成!I$6:I$18,新怪物属性!$L104+1)*(新怪物属性!$I104-1))*INDEX(战舰突破!$D$6:$D$18,新怪物属性!$O104+1),0),0)</f>
        <v>726911</v>
      </c>
      <c r="BS104" s="14">
        <f>IF($I104&gt;0,ROUND((INDEX(新战舰养成!AD$6:AD$18,新怪物属性!$L104+1)+INDEX(新战舰养成!J$6:J$18,新怪物属性!$L104+1)*(新怪物属性!$I104-1))*INDEX(战舰突破!$D$6:$D$18,新怪物属性!$O104+1),0),0)</f>
        <v>0</v>
      </c>
      <c r="BT104" s="14">
        <f>IF($I104&gt;0,ROUND((INDEX(新战舰养成!AE$6:AE$18,新怪物属性!$L104+1)+INDEX(新战舰养成!K$6:K$18,新怪物属性!$L104+1)*(新怪物属性!$I104-1))*INDEX(战舰突破!$D$6:$D$18,新怪物属性!$O104+1),0),0)</f>
        <v>0</v>
      </c>
      <c r="BU104" s="14">
        <f>IF($I104&gt;0,ROUND((INDEX(新战舰养成!AF$6:AF$18,新怪物属性!$L104+1)+INDEX(新战舰养成!L$6:L$18,新怪物属性!$L104+1)*(新怪物属性!$I104-1))*INDEX(战舰突破!$D$6:$D$18,新怪物属性!$O104+1),0),0)</f>
        <v>4648014</v>
      </c>
      <c r="BV104" s="14">
        <f>IF($I104&gt;0,ROUND((INDEX(新战舰养成!AG$6:AG$18,新怪物属性!$L104+1)+INDEX(新战舰养成!M$6:M$18,新怪物属性!$L104+1)*(新怪物属性!$I104-1))*INDEX(战舰突破!$D$6:$D$18,新怪物属性!$O104+1),0),0)</f>
        <v>197629</v>
      </c>
      <c r="BY104" s="14">
        <f>(INDEX(装备数值!$C$13:$G$116,新怪物属性!$P106*8+1,BY$2)+INDEX(装备数值!$C$13:$G$116,新怪物属性!$Q106*8+2,BY$2)+INDEX(装备数值!$C$13:$G$116,新怪物属性!$S106*8+3,BY$2)+INDEX(装备数值!$C$13:$G$116,新怪物属性!$R106*8+4,BY$2)+INDEX(装备数值!$C$13:$G$116,新怪物属性!$T106*8+5,BY$2)+INDEX(装备数值!$C$13:$G$116,新怪物属性!$U106*8+6,BY$2)+INDEX(装备数值!$C$13:$G$116,新怪物属性!$V106*8+7,BY$2)+INDEX(装备数值!$C$13:$G$116,新怪物属性!$W106*8+8,BY$2))</f>
        <v>110700</v>
      </c>
      <c r="BZ104" s="14">
        <f>(INDEX(装备数值!$C$13:$G$116,新怪物属性!$P106*8+1,BZ$2)+INDEX(装备数值!$C$13:$G$116,新怪物属性!$Q106*8+2,BZ$2)+INDEX(装备数值!$C$13:$G$116,新怪物属性!$S106*8+3,BZ$2)+INDEX(装备数值!$C$13:$G$116,新怪物属性!$R106*8+4,BZ$2)+INDEX(装备数值!$C$13:$G$116,新怪物属性!$T106*8+5,BZ$2)+INDEX(装备数值!$C$13:$G$116,新怪物属性!$U106*8+6,BZ$2)+INDEX(装备数值!$C$13:$G$116,新怪物属性!$V106*8+7,BZ$2)+INDEX(装备数值!$C$13:$G$116,新怪物属性!$W106*8+8,BZ$2))</f>
        <v>832500</v>
      </c>
      <c r="CA104" s="14">
        <f>(INDEX(装备数值!$C$13:$G$116,新怪物属性!$P106*8+1,CA$2)+INDEX(装备数值!$C$13:$G$116,新怪物属性!$Q106*8+2,CA$2)+INDEX(装备数值!$C$13:$G$116,新怪物属性!$S106*8+3,CA$2)+INDEX(装备数值!$C$13:$G$116,新怪物属性!$R106*8+4,CA$2)+INDEX(装备数值!$C$13:$G$116,新怪物属性!$T106*8+5,CA$2)+INDEX(装备数值!$C$13:$G$116,新怪物属性!$U106*8+6,CA$2)+INDEX(装备数值!$C$13:$G$116,新怪物属性!$V106*8+7,CA$2)+INDEX(装备数值!$C$13:$G$116,新怪物属性!$W106*8+8,CA$2))</f>
        <v>55200</v>
      </c>
      <c r="CB104" s="14">
        <f>(INDEX(装备数值!$C$13:$G$116,新怪物属性!$P106*8+1,CB$2)+INDEX(装备数值!$C$13:$G$116,新怪物属性!$Q106*8+2,CB$2)+INDEX(装备数值!$C$13:$G$116,新怪物属性!$S106*8+3,CB$2)+INDEX(装备数值!$C$13:$G$116,新怪物属性!$R106*8+4,CB$2)+INDEX(装备数值!$C$13:$G$116,新怪物属性!$T106*8+5,CB$2)+INDEX(装备数值!$C$13:$G$116,新怪物属性!$U106*8+6,CB$2)+INDEX(装备数值!$C$13:$G$116,新怪物属性!$V106*8+7,CB$2)+INDEX(装备数值!$C$13:$G$116,新怪物属性!$W106*8+8,CB$2))</f>
        <v>1110000</v>
      </c>
      <c r="CC104" s="14">
        <f>(INDEX(装备数值!$C$13:$G$116,新怪物属性!$P106*8+1,CC$2)+INDEX(装备数值!$C$13:$G$116,新怪物属性!$Q106*8+2,CC$2)+INDEX(装备数值!$C$13:$G$116,新怪物属性!$S106*8+3,CC$2)+INDEX(装备数值!$C$13:$G$116,新怪物属性!$R106*8+4,CC$2)+INDEX(装备数值!$C$13:$G$116,新怪物属性!$T106*8+5,CC$2)+INDEX(装备数值!$C$13:$G$116,新怪物属性!$U106*8+6,CC$2)+INDEX(装备数值!$C$13:$G$116,新怪物属性!$V106*8+7,CC$2)+INDEX(装备数值!$C$13:$G$116,新怪物属性!$W106*8+8,CC$2))</f>
        <v>21900</v>
      </c>
      <c r="CF104" s="14">
        <f t="shared" si="143"/>
        <v>4</v>
      </c>
      <c r="CG104" s="14">
        <f t="shared" si="230"/>
        <v>4</v>
      </c>
      <c r="CH104" s="14">
        <f t="shared" si="230"/>
        <v>4</v>
      </c>
      <c r="CI104" s="14">
        <f t="shared" si="230"/>
        <v>4</v>
      </c>
      <c r="CJ104" s="14">
        <f t="shared" si="230"/>
        <v>4</v>
      </c>
      <c r="CK104" s="14">
        <f t="shared" si="230"/>
        <v>4</v>
      </c>
      <c r="CL104" s="14">
        <f t="shared" si="230"/>
        <v>4</v>
      </c>
      <c r="CM104" s="14">
        <f t="shared" si="230"/>
        <v>4</v>
      </c>
      <c r="CN104" s="14">
        <f t="shared" si="230"/>
        <v>4</v>
      </c>
      <c r="CO104" s="14">
        <f t="shared" si="230"/>
        <v>4</v>
      </c>
      <c r="CP104" s="14">
        <f t="shared" si="230"/>
        <v>4</v>
      </c>
      <c r="CQ104" s="14">
        <f t="shared" si="230"/>
        <v>0</v>
      </c>
      <c r="CR104" s="14">
        <f t="shared" si="230"/>
        <v>0</v>
      </c>
      <c r="CS104" s="14">
        <f>SUMIFS(装备数值!BL$50:BL$101,装备数值!$BG$50:$BG$101,"="&amp;新怪物属性!$CF$2,装备数值!$BH$50:$BH$101,"&lt;="&amp;新怪物属性!$CF104)+SUMIFS(装备数值!BL$50:BL$101,装备数值!$BG$50:$BG$101,"="&amp;新怪物属性!$CG$2,装备数值!$BH$50:$BH$101,"&lt;="&amp;新怪物属性!$CG104)+SUMIFS(装备数值!BL$50:BL$101,装备数值!$BG$50:$BG$101,"="&amp;新怪物属性!$CH$2,装备数值!$BH$50:$BH$101,"&lt;="&amp;新怪物属性!$CH104)+SUMIFS(装备数值!BL$50:BL$101,装备数值!$BG$50:$BG$101,"="&amp;新怪物属性!$CI$2,装备数值!$BH$50:$BH$101,"&lt;="&amp;新怪物属性!$CI104)+SUMIFS(装备数值!BL$50:BL$101,装备数值!$BG$50:$BG$101,"="&amp;新怪物属性!$CJ$2,装备数值!$BH$50:$BH$101,"&lt;="&amp;新怪物属性!$CJ104)+SUMIFS(装备数值!BL$50:BL$101,装备数值!$BG$50:$BG$101,"="&amp;新怪物属性!$CK$2,装备数值!$BH$50:$BH$101,"&lt;="&amp;新怪物属性!$CK104)+SUMIFS(装备数值!BL$50:BL$101,装备数值!$BG$50:$BG$101,"="&amp;新怪物属性!$CL$2,装备数值!$BH$50:$BH$101,"&lt;="&amp;新怪物属性!$CL104)+SUMIFS(装备数值!BL$50:BL$101,装备数值!$BG$50:$BG$101,"="&amp;新怪物属性!$CM$2,装备数值!$BH$50:$BH$101,"&lt;="&amp;新怪物属性!$CM104)+SUMIFS(装备数值!BL$50:BL$101,装备数值!$BG$50:$BG$101,"="&amp;新怪物属性!$CN$2,装备数值!$BH$50:$BH$101,"&lt;="&amp;新怪物属性!$CN104)+SUMIFS(装备数值!BL$50:BL$101,装备数值!$BG$50:$BG$101,"="&amp;新怪物属性!$CO$2,装备数值!$BH$50:$BH$101,"&lt;="&amp;新怪物属性!$CO104)+SUMIFS(装备数值!BL$50:BL$101,装备数值!$BG$50:$BG$101,"="&amp;新怪物属性!$CP$2,装备数值!$BH$50:$BH$101,"&lt;="&amp;新怪物属性!$CP104)+SUMIFS(装备数值!BL$50:BL$101,装备数值!$BG$50:$BG$101,"="&amp;新怪物属性!$CQ$2,装备数值!$BH$50:$BH$101,"&lt;="&amp;新怪物属性!$CQ104)+SUMIFS(装备数值!BL$50:BL$101,装备数值!$BG$50:$BG$101,"="&amp;新怪物属性!$CR$2,装备数值!$BH$50:$BH$101,"&lt;="&amp;新怪物属性!$CR104)</f>
        <v>160949</v>
      </c>
      <c r="CT104" s="14">
        <f>SUMIFS(装备数值!BM$50:BM$101,装备数值!$BG$50:$BG$101,"="&amp;新怪物属性!$CF$2,装备数值!$BH$50:$BH$101,"&lt;="&amp;新怪物属性!$CF104)+SUMIFS(装备数值!BM$50:BM$101,装备数值!$BG$50:$BG$101,"="&amp;新怪物属性!$CG$2,装备数值!$BH$50:$BH$101,"&lt;="&amp;新怪物属性!$CG104)+SUMIFS(装备数值!BM$50:BM$101,装备数值!$BG$50:$BG$101,"="&amp;新怪物属性!$CH$2,装备数值!$BH$50:$BH$101,"&lt;="&amp;新怪物属性!$CH104)+SUMIFS(装备数值!BM$50:BM$101,装备数值!$BG$50:$BG$101,"="&amp;新怪物属性!$CI$2,装备数值!$BH$50:$BH$101,"&lt;="&amp;新怪物属性!$CI104)+SUMIFS(装备数值!BM$50:BM$101,装备数值!$BG$50:$BG$101,"="&amp;新怪物属性!$CJ$2,装备数值!$BH$50:$BH$101,"&lt;="&amp;新怪物属性!$CJ104)+SUMIFS(装备数值!BM$50:BM$101,装备数值!$BG$50:$BG$101,"="&amp;新怪物属性!$CK$2,装备数值!$BH$50:$BH$101,"&lt;="&amp;新怪物属性!$CK104)+SUMIFS(装备数值!BM$50:BM$101,装备数值!$BG$50:$BG$101,"="&amp;新怪物属性!$CL$2,装备数值!$BH$50:$BH$101,"&lt;="&amp;新怪物属性!$CL104)+SUMIFS(装备数值!BM$50:BM$101,装备数值!$BG$50:$BG$101,"="&amp;新怪物属性!$CM$2,装备数值!$BH$50:$BH$101,"&lt;="&amp;新怪物属性!$CM104)+SUMIFS(装备数值!BM$50:BM$101,装备数值!$BG$50:$BG$101,"="&amp;新怪物属性!$CN$2,装备数值!$BH$50:$BH$101,"&lt;="&amp;新怪物属性!$CN104)+SUMIFS(装备数值!BM$50:BM$101,装备数值!$BG$50:$BG$101,"="&amp;新怪物属性!$CO$2,装备数值!$BH$50:$BH$101,"&lt;="&amp;新怪物属性!$CO104)+SUMIFS(装备数值!BM$50:BM$101,装备数值!$BG$50:$BG$101,"="&amp;新怪物属性!$CP$2,装备数值!$BH$50:$BH$101,"&lt;="&amp;新怪物属性!$CP104)+SUMIFS(装备数值!BM$50:BM$101,装备数值!$BG$50:$BG$101,"="&amp;新怪物属性!$CQ$2,装备数值!$BH$50:$BH$101,"&lt;="&amp;新怪物属性!$CQ104)+SUMIFS(装备数值!BM$50:BM$101,装备数值!$BG$50:$BG$101,"="&amp;新怪物属性!$CR$2,装备数值!$BH$50:$BH$101,"&lt;="&amp;新怪物属性!$CR104)</f>
        <v>1759949</v>
      </c>
      <c r="CU104" s="14">
        <f>SUMIFS(装备数值!BN$50:BN$101,装备数值!$BG$50:$BG$101,"="&amp;新怪物属性!$CF$2,装备数值!$BH$50:$BH$101,"&lt;="&amp;新怪物属性!$CF104)+SUMIFS(装备数值!BN$50:BN$101,装备数值!$BG$50:$BG$101,"="&amp;新怪物属性!$CG$2,装备数值!$BH$50:$BH$101,"&lt;="&amp;新怪物属性!$CG104)+SUMIFS(装备数值!BN$50:BN$101,装备数值!$BG$50:$BG$101,"="&amp;新怪物属性!$CH$2,装备数值!$BH$50:$BH$101,"&lt;="&amp;新怪物属性!$CH104)+SUMIFS(装备数值!BN$50:BN$101,装备数值!$BG$50:$BG$101,"="&amp;新怪物属性!$CI$2,装备数值!$BH$50:$BH$101,"&lt;="&amp;新怪物属性!$CI104)+SUMIFS(装备数值!BN$50:BN$101,装备数值!$BG$50:$BG$101,"="&amp;新怪物属性!$CJ$2,装备数值!$BH$50:$BH$101,"&lt;="&amp;新怪物属性!$CJ104)+SUMIFS(装备数值!BN$50:BN$101,装备数值!$BG$50:$BG$101,"="&amp;新怪物属性!$CK$2,装备数值!$BH$50:$BH$101,"&lt;="&amp;新怪物属性!$CK104)+SUMIFS(装备数值!BN$50:BN$101,装备数值!$BG$50:$BG$101,"="&amp;新怪物属性!$CL$2,装备数值!$BH$50:$BH$101,"&lt;="&amp;新怪物属性!$CL104)+SUMIFS(装备数值!BN$50:BN$101,装备数值!$BG$50:$BG$101,"="&amp;新怪物属性!$CM$2,装备数值!$BH$50:$BH$101,"&lt;="&amp;新怪物属性!$CM104)+SUMIFS(装备数值!BN$50:BN$101,装备数值!$BG$50:$BG$101,"="&amp;新怪物属性!$CN$2,装备数值!$BH$50:$BH$101,"&lt;="&amp;新怪物属性!$CN104)+SUMIFS(装备数值!BN$50:BN$101,装备数值!$BG$50:$BG$101,"="&amp;新怪物属性!$CO$2,装备数值!$BH$50:$BH$101,"&lt;="&amp;新怪物属性!$CO104)+SUMIFS(装备数值!BN$50:BN$101,装备数值!$BG$50:$BG$101,"="&amp;新怪物属性!$CP$2,装备数值!$BH$50:$BH$101,"&lt;="&amp;新怪物属性!$CP104)+SUMIFS(装备数值!BN$50:BN$101,装备数值!$BG$50:$BG$101,"="&amp;新怪物属性!$CQ$2,装备数值!$BH$50:$BH$101,"&lt;="&amp;新怪物属性!$CQ104)+SUMIFS(装备数值!BN$50:BN$101,装备数值!$BG$50:$BG$101,"="&amp;新怪物属性!$CR$2,装备数值!$BH$50:$BH$101,"&lt;="&amp;新怪物属性!$CR104)</f>
        <v>60850</v>
      </c>
      <c r="CV104" s="14">
        <f>SUMIFS(装备数值!BO$50:BO$101,装备数值!$BG$50:$BG$101,"="&amp;新怪物属性!$CF$2,装备数值!$BH$50:$BH$101,"&lt;="&amp;新怪物属性!$CF104)+SUMIFS(装备数值!BO$50:BO$101,装备数值!$BG$50:$BG$101,"="&amp;新怪物属性!$CG$2,装备数值!$BH$50:$BH$101,"&lt;="&amp;新怪物属性!$CG104)+SUMIFS(装备数值!BO$50:BO$101,装备数值!$BG$50:$BG$101,"="&amp;新怪物属性!$CH$2,装备数值!$BH$50:$BH$101,"&lt;="&amp;新怪物属性!$CH104)+SUMIFS(装备数值!BO$50:BO$101,装备数值!$BG$50:$BG$101,"="&amp;新怪物属性!$CI$2,装备数值!$BH$50:$BH$101,"&lt;="&amp;新怪物属性!$CI104)+SUMIFS(装备数值!BO$50:BO$101,装备数值!$BG$50:$BG$101,"="&amp;新怪物属性!$CJ$2,装备数值!$BH$50:$BH$101,"&lt;="&amp;新怪物属性!$CJ104)+SUMIFS(装备数值!BO$50:BO$101,装备数值!$BG$50:$BG$101,"="&amp;新怪物属性!$CK$2,装备数值!$BH$50:$BH$101,"&lt;="&amp;新怪物属性!$CK104)+SUMIFS(装备数值!BO$50:BO$101,装备数值!$BG$50:$BG$101,"="&amp;新怪物属性!$CL$2,装备数值!$BH$50:$BH$101,"&lt;="&amp;新怪物属性!$CL104)+SUMIFS(装备数值!BO$50:BO$101,装备数值!$BG$50:$BG$101,"="&amp;新怪物属性!$CM$2,装备数值!$BH$50:$BH$101,"&lt;="&amp;新怪物属性!$CM104)+SUMIFS(装备数值!BO$50:BO$101,装备数值!$BG$50:$BG$101,"="&amp;新怪物属性!$CN$2,装备数值!$BH$50:$BH$101,"&lt;="&amp;新怪物属性!$CN104)+SUMIFS(装备数值!BO$50:BO$101,装备数值!$BG$50:$BG$101,"="&amp;新怪物属性!$CO$2,装备数值!$BH$50:$BH$101,"&lt;="&amp;新怪物属性!$CO104)+SUMIFS(装备数值!BO$50:BO$101,装备数值!$BG$50:$BG$101,"="&amp;新怪物属性!$CP$2,装备数值!$BH$50:$BH$101,"&lt;="&amp;新怪物属性!$CP104)+SUMIFS(装备数值!BO$50:BO$101,装备数值!$BG$50:$BG$101,"="&amp;新怪物属性!$CQ$2,装备数值!$BH$50:$BH$101,"&lt;="&amp;新怪物属性!$CQ104)+SUMIFS(装备数值!BO$50:BO$101,装备数值!$BG$50:$BG$101,"="&amp;新怪物属性!$CR$2,装备数值!$BH$50:$BH$101,"&lt;="&amp;新怪物属性!$CR104)</f>
        <v>1955500</v>
      </c>
      <c r="CW104" s="14">
        <f>SUMIFS(装备数值!BP$50:BP$101,装备数值!$BG$50:$BG$101,"="&amp;新怪物属性!$CF$2,装备数值!$BH$50:$BH$101,"&lt;="&amp;新怪物属性!$CF104)+SUMIFS(装备数值!BP$50:BP$101,装备数值!$BG$50:$BG$101,"="&amp;新怪物属性!$CG$2,装备数值!$BH$50:$BH$101,"&lt;="&amp;新怪物属性!$CG104)+SUMIFS(装备数值!BP$50:BP$101,装备数值!$BG$50:$BG$101,"="&amp;新怪物属性!$CH$2,装备数值!$BH$50:$BH$101,"&lt;="&amp;新怪物属性!$CH104)+SUMIFS(装备数值!BP$50:BP$101,装备数值!$BG$50:$BG$101,"="&amp;新怪物属性!$CI$2,装备数值!$BH$50:$BH$101,"&lt;="&amp;新怪物属性!$CI104)+SUMIFS(装备数值!BP$50:BP$101,装备数值!$BG$50:$BG$101,"="&amp;新怪物属性!$CJ$2,装备数值!$BH$50:$BH$101,"&lt;="&amp;新怪物属性!$CJ104)+SUMIFS(装备数值!BP$50:BP$101,装备数值!$BG$50:$BG$101,"="&amp;新怪物属性!$CK$2,装备数值!$BH$50:$BH$101,"&lt;="&amp;新怪物属性!$CK104)+SUMIFS(装备数值!BP$50:BP$101,装备数值!$BG$50:$BG$101,"="&amp;新怪物属性!$CL$2,装备数值!$BH$50:$BH$101,"&lt;="&amp;新怪物属性!$CL104)+SUMIFS(装备数值!BP$50:BP$101,装备数值!$BG$50:$BG$101,"="&amp;新怪物属性!$CM$2,装备数值!$BH$50:$BH$101,"&lt;="&amp;新怪物属性!$CM104)+SUMIFS(装备数值!BP$50:BP$101,装备数值!$BG$50:$BG$101,"="&amp;新怪物属性!$CN$2,装备数值!$BH$50:$BH$101,"&lt;="&amp;新怪物属性!$CN104)+SUMIFS(装备数值!BP$50:BP$101,装备数值!$BG$50:$BG$101,"="&amp;新怪物属性!$CO$2,装备数值!$BH$50:$BH$101,"&lt;="&amp;新怪物属性!$CO104)+SUMIFS(装备数值!BP$50:BP$101,装备数值!$BG$50:$BG$101,"="&amp;新怪物属性!$CP$2,装备数值!$BH$50:$BH$101,"&lt;="&amp;新怪物属性!$CP104)+SUMIFS(装备数值!BP$50:BP$101,装备数值!$BG$50:$BG$101,"="&amp;新怪物属性!$CQ$2,装备数值!$BH$50:$BH$101,"&lt;="&amp;新怪物属性!$CQ104)+SUMIFS(装备数值!BP$50:BP$101,装备数值!$BG$50:$BG$101,"="&amp;新怪物属性!$CR$2,装备数值!$BH$50:$BH$101,"&lt;="&amp;新怪物属性!$CR104)</f>
        <v>38720</v>
      </c>
      <c r="CX104" s="14">
        <f>SUMIFS(装备数值!BQ$50:BQ$101,装备数值!$BG$50:$BG$101,"="&amp;新怪物属性!$CF$2,装备数值!$BH$50:$BH$101,"&lt;="&amp;新怪物属性!$CF104)+SUMIFS(装备数值!BQ$50:BQ$101,装备数值!$BG$50:$BG$101,"="&amp;新怪物属性!$CG$2,装备数值!$BH$50:$BH$101,"&lt;="&amp;新怪物属性!$CG104)+SUMIFS(装备数值!BQ$50:BQ$101,装备数值!$BG$50:$BG$101,"="&amp;新怪物属性!$CH$2,装备数值!$BH$50:$BH$101,"&lt;="&amp;新怪物属性!$CH104)+SUMIFS(装备数值!BQ$50:BQ$101,装备数值!$BG$50:$BG$101,"="&amp;新怪物属性!$CI$2,装备数值!$BH$50:$BH$101,"&lt;="&amp;新怪物属性!$CI104)+SUMIFS(装备数值!BQ$50:BQ$101,装备数值!$BG$50:$BG$101,"="&amp;新怪物属性!$CJ$2,装备数值!$BH$50:$BH$101,"&lt;="&amp;新怪物属性!$CJ104)+SUMIFS(装备数值!BQ$50:BQ$101,装备数值!$BG$50:$BG$101,"="&amp;新怪物属性!$CK$2,装备数值!$BH$50:$BH$101,"&lt;="&amp;新怪物属性!$CK104)+SUMIFS(装备数值!BQ$50:BQ$101,装备数值!$BG$50:$BG$101,"="&amp;新怪物属性!$CL$2,装备数值!$BH$50:$BH$101,"&lt;="&amp;新怪物属性!$CL104)+SUMIFS(装备数值!BQ$50:BQ$101,装备数值!$BG$50:$BG$101,"="&amp;新怪物属性!$CM$2,装备数值!$BH$50:$BH$101,"&lt;="&amp;新怪物属性!$CM104)+SUMIFS(装备数值!BQ$50:BQ$101,装备数值!$BG$50:$BG$101,"="&amp;新怪物属性!$CN$2,装备数值!$BH$50:$BH$101,"&lt;="&amp;新怪物属性!$CN104)+SUMIFS(装备数值!BQ$50:BQ$101,装备数值!$BG$50:$BG$101,"="&amp;新怪物属性!$CO$2,装备数值!$BH$50:$BH$101,"&lt;="&amp;新怪物属性!$CO104)+SUMIFS(装备数值!BQ$50:BQ$101,装备数值!$BG$50:$BG$101,"="&amp;新怪物属性!$CP$2,装备数值!$BH$50:$BH$101,"&lt;="&amp;新怪物属性!$CP104)+SUMIFS(装备数值!BQ$50:BQ$101,装备数值!$BG$50:$BG$101,"="&amp;新怪物属性!$CQ$2,装备数值!$BH$50:$BH$101,"&lt;="&amp;新怪物属性!$CQ104)+SUMIFS(装备数值!BQ$50:BQ$101,装备数值!$BG$50:$BG$101,"="&amp;新怪物属性!$CR$2,装备数值!$BH$50:$BH$101,"&lt;="&amp;新怪物属性!$CR104)</f>
        <v>1250</v>
      </c>
      <c r="CY104" s="14">
        <f>SUMIFS(装备数值!BR$50:BR$101,装备数值!$BG$50:$BG$101,"="&amp;新怪物属性!$CF$2,装备数值!$BH$50:$BH$101,"&lt;="&amp;新怪物属性!$CF104)+SUMIFS(装备数值!BR$50:BR$101,装备数值!$BG$50:$BG$101,"="&amp;新怪物属性!$CG$2,装备数值!$BH$50:$BH$101,"&lt;="&amp;新怪物属性!$CG104)+SUMIFS(装备数值!BR$50:BR$101,装备数值!$BG$50:$BG$101,"="&amp;新怪物属性!$CH$2,装备数值!$BH$50:$BH$101,"&lt;="&amp;新怪物属性!$CH104)+SUMIFS(装备数值!BR$50:BR$101,装备数值!$BG$50:$BG$101,"="&amp;新怪物属性!$CI$2,装备数值!$BH$50:$BH$101,"&lt;="&amp;新怪物属性!$CI104)+SUMIFS(装备数值!BR$50:BR$101,装备数值!$BG$50:$BG$101,"="&amp;新怪物属性!$CJ$2,装备数值!$BH$50:$BH$101,"&lt;="&amp;新怪物属性!$CJ104)+SUMIFS(装备数值!BR$50:BR$101,装备数值!$BG$50:$BG$101,"="&amp;新怪物属性!$CK$2,装备数值!$BH$50:$BH$101,"&lt;="&amp;新怪物属性!$CK104)+SUMIFS(装备数值!BR$50:BR$101,装备数值!$BG$50:$BG$101,"="&amp;新怪物属性!$CL$2,装备数值!$BH$50:$BH$101,"&lt;="&amp;新怪物属性!$CL104)+SUMIFS(装备数值!BR$50:BR$101,装备数值!$BG$50:$BG$101,"="&amp;新怪物属性!$CM$2,装备数值!$BH$50:$BH$101,"&lt;="&amp;新怪物属性!$CM104)+SUMIFS(装备数值!BR$50:BR$101,装备数值!$BG$50:$BG$101,"="&amp;新怪物属性!$CN$2,装备数值!$BH$50:$BH$101,"&lt;="&amp;新怪物属性!$CN104)+SUMIFS(装备数值!BR$50:BR$101,装备数值!$BG$50:$BG$101,"="&amp;新怪物属性!$CO$2,装备数值!$BH$50:$BH$101,"&lt;="&amp;新怪物属性!$CO104)+SUMIFS(装备数值!BR$50:BR$101,装备数值!$BG$50:$BG$101,"="&amp;新怪物属性!$CP$2,装备数值!$BH$50:$BH$101,"&lt;="&amp;新怪物属性!$CP104)+SUMIFS(装备数值!BR$50:BR$101,装备数值!$BG$50:$BG$101,"="&amp;新怪物属性!$CQ$2,装备数值!$BH$50:$BH$101,"&lt;="&amp;新怪物属性!$CQ104)+SUMIFS(装备数值!BR$50:BR$101,装备数值!$BG$50:$BG$101,"="&amp;新怪物属性!$CR$2,装备数值!$BH$50:$BH$101,"&lt;="&amp;新怪物属性!$CR104)</f>
        <v>1250</v>
      </c>
      <c r="CZ104" s="14">
        <f>SUMIFS(装备数值!BS$50:BS$101,装备数值!$BG$50:$BG$101,"="&amp;新怪物属性!$CF$2,装备数值!$BH$50:$BH$101,"&lt;="&amp;新怪物属性!$CF104)+SUMIFS(装备数值!BS$50:BS$101,装备数值!$BG$50:$BG$101,"="&amp;新怪物属性!$CG$2,装备数值!$BH$50:$BH$101,"&lt;="&amp;新怪物属性!$CG104)+SUMIFS(装备数值!BS$50:BS$101,装备数值!$BG$50:$BG$101,"="&amp;新怪物属性!$CH$2,装备数值!$BH$50:$BH$101,"&lt;="&amp;新怪物属性!$CH104)+SUMIFS(装备数值!BS$50:BS$101,装备数值!$BG$50:$BG$101,"="&amp;新怪物属性!$CI$2,装备数值!$BH$50:$BH$101,"&lt;="&amp;新怪物属性!$CI104)+SUMIFS(装备数值!BS$50:BS$101,装备数值!$BG$50:$BG$101,"="&amp;新怪物属性!$CJ$2,装备数值!$BH$50:$BH$101,"&lt;="&amp;新怪物属性!$CJ104)+SUMIFS(装备数值!BS$50:BS$101,装备数值!$BG$50:$BG$101,"="&amp;新怪物属性!$CK$2,装备数值!$BH$50:$BH$101,"&lt;="&amp;新怪物属性!$CK104)+SUMIFS(装备数值!BS$50:BS$101,装备数值!$BG$50:$BG$101,"="&amp;新怪物属性!$CL$2,装备数值!$BH$50:$BH$101,"&lt;="&amp;新怪物属性!$CL104)+SUMIFS(装备数值!BS$50:BS$101,装备数值!$BG$50:$BG$101,"="&amp;新怪物属性!$CM$2,装备数值!$BH$50:$BH$101,"&lt;="&amp;新怪物属性!$CM104)+SUMIFS(装备数值!BS$50:BS$101,装备数值!$BG$50:$BG$101,"="&amp;新怪物属性!$CN$2,装备数值!$BH$50:$BH$101,"&lt;="&amp;新怪物属性!$CN104)+SUMIFS(装备数值!BS$50:BS$101,装备数值!$BG$50:$BG$101,"="&amp;新怪物属性!$CO$2,装备数值!$BH$50:$BH$101,"&lt;="&amp;新怪物属性!$CO104)+SUMIFS(装备数值!BS$50:BS$101,装备数值!$BG$50:$BG$101,"="&amp;新怪物属性!$CP$2,装备数值!$BH$50:$BH$101,"&lt;="&amp;新怪物属性!$CP104)+SUMIFS(装备数值!BS$50:BS$101,装备数值!$BG$50:$BG$101,"="&amp;新怪物属性!$CQ$2,装备数值!$BH$50:$BH$101,"&lt;="&amp;新怪物属性!$CQ104)+SUMIFS(装备数值!BS$50:BS$101,装备数值!$BG$50:$BG$101,"="&amp;新怪物属性!$CR$2,装备数值!$BH$50:$BH$101,"&lt;="&amp;新怪物属性!$CR104)</f>
        <v>1250</v>
      </c>
      <c r="DA104" s="14">
        <f>SUMIFS(装备数值!BT$50:BT$101,装备数值!$BG$50:$BG$101,"="&amp;新怪物属性!$CF$2,装备数值!$BH$50:$BH$101,"&lt;="&amp;新怪物属性!$CF104)+SUMIFS(装备数值!BT$50:BT$101,装备数值!$BG$50:$BG$101,"="&amp;新怪物属性!$CG$2,装备数值!$BH$50:$BH$101,"&lt;="&amp;新怪物属性!$CG104)+SUMIFS(装备数值!BT$50:BT$101,装备数值!$BG$50:$BG$101,"="&amp;新怪物属性!$CH$2,装备数值!$BH$50:$BH$101,"&lt;="&amp;新怪物属性!$CH104)+SUMIFS(装备数值!BT$50:BT$101,装备数值!$BG$50:$BG$101,"="&amp;新怪物属性!$CI$2,装备数值!$BH$50:$BH$101,"&lt;="&amp;新怪物属性!$CI104)+SUMIFS(装备数值!BT$50:BT$101,装备数值!$BG$50:$BG$101,"="&amp;新怪物属性!$CJ$2,装备数值!$BH$50:$BH$101,"&lt;="&amp;新怪物属性!$CJ104)+SUMIFS(装备数值!BT$50:BT$101,装备数值!$BG$50:$BG$101,"="&amp;新怪物属性!$CK$2,装备数值!$BH$50:$BH$101,"&lt;="&amp;新怪物属性!$CK104)+SUMIFS(装备数值!BT$50:BT$101,装备数值!$BG$50:$BG$101,"="&amp;新怪物属性!$CL$2,装备数值!$BH$50:$BH$101,"&lt;="&amp;新怪物属性!$CL104)+SUMIFS(装备数值!BT$50:BT$101,装备数值!$BG$50:$BG$101,"="&amp;新怪物属性!$CM$2,装备数值!$BH$50:$BH$101,"&lt;="&amp;新怪物属性!$CM104)+SUMIFS(装备数值!BT$50:BT$101,装备数值!$BG$50:$BG$101,"="&amp;新怪物属性!$CN$2,装备数值!$BH$50:$BH$101,"&lt;="&amp;新怪物属性!$CN104)+SUMIFS(装备数值!BT$50:BT$101,装备数值!$BG$50:$BG$101,"="&amp;新怪物属性!$CO$2,装备数值!$BH$50:$BH$101,"&lt;="&amp;新怪物属性!$CO104)+SUMIFS(装备数值!BT$50:BT$101,装备数值!$BG$50:$BG$101,"="&amp;新怪物属性!$CP$2,装备数值!$BH$50:$BH$101,"&lt;="&amp;新怪物属性!$CP104)+SUMIFS(装备数值!BT$50:BT$101,装备数值!$BG$50:$BG$101,"="&amp;新怪物属性!$CQ$2,装备数值!$BH$50:$BH$101,"&lt;="&amp;新怪物属性!$CQ104)+SUMIFS(装备数值!BT$50:BT$101,装备数值!$BG$50:$BG$101,"="&amp;新怪物属性!$CR$2,装备数值!$BH$50:$BH$101,"&lt;="&amp;新怪物属性!$CR104)</f>
        <v>1250</v>
      </c>
      <c r="DB104" s="14">
        <f>SUMIFS(装备数值!BU$50:BU$101,装备数值!$BG$50:$BG$101,"="&amp;新怪物属性!$CF$2,装备数值!$BH$50:$BH$101,"&lt;="&amp;新怪物属性!$CF104)+SUMIFS(装备数值!BU$50:BU$101,装备数值!$BG$50:$BG$101,"="&amp;新怪物属性!$CG$2,装备数值!$BH$50:$BH$101,"&lt;="&amp;新怪物属性!$CG104)+SUMIFS(装备数值!BU$50:BU$101,装备数值!$BG$50:$BG$101,"="&amp;新怪物属性!$CH$2,装备数值!$BH$50:$BH$101,"&lt;="&amp;新怪物属性!$CH104)+SUMIFS(装备数值!BU$50:BU$101,装备数值!$BG$50:$BG$101,"="&amp;新怪物属性!$CI$2,装备数值!$BH$50:$BH$101,"&lt;="&amp;新怪物属性!$CI104)+SUMIFS(装备数值!BU$50:BU$101,装备数值!$BG$50:$BG$101,"="&amp;新怪物属性!$CJ$2,装备数值!$BH$50:$BH$101,"&lt;="&amp;新怪物属性!$CJ104)+SUMIFS(装备数值!BU$50:BU$101,装备数值!$BG$50:$BG$101,"="&amp;新怪物属性!$CK$2,装备数值!$BH$50:$BH$101,"&lt;="&amp;新怪物属性!$CK104)+SUMIFS(装备数值!BU$50:BU$101,装备数值!$BG$50:$BG$101,"="&amp;新怪物属性!$CL$2,装备数值!$BH$50:$BH$101,"&lt;="&amp;新怪物属性!$CL104)+SUMIFS(装备数值!BU$50:BU$101,装备数值!$BG$50:$BG$101,"="&amp;新怪物属性!$CM$2,装备数值!$BH$50:$BH$101,"&lt;="&amp;新怪物属性!$CM104)+SUMIFS(装备数值!BU$50:BU$101,装备数值!$BG$50:$BG$101,"="&amp;新怪物属性!$CN$2,装备数值!$BH$50:$BH$101,"&lt;="&amp;新怪物属性!$CN104)+SUMIFS(装备数值!BU$50:BU$101,装备数值!$BG$50:$BG$101,"="&amp;新怪物属性!$CO$2,装备数值!$BH$50:$BH$101,"&lt;="&amp;新怪物属性!$CO104)+SUMIFS(装备数值!BU$50:BU$101,装备数值!$BG$50:$BG$101,"="&amp;新怪物属性!$CP$2,装备数值!$BH$50:$BH$101,"&lt;="&amp;新怪物属性!$CP104)+SUMIFS(装备数值!BU$50:BU$101,装备数值!$BG$50:$BG$101,"="&amp;新怪物属性!$CQ$2,装备数值!$BH$50:$BH$101,"&lt;="&amp;新怪物属性!$CQ104)+SUMIFS(装备数值!BU$50:BU$101,装备数值!$BG$50:$BG$101,"="&amp;新怪物属性!$CR$2,装备数值!$BH$50:$BH$101,"&lt;="&amp;新怪物属性!$CR104)</f>
        <v>0.15000000000000002</v>
      </c>
      <c r="DC104" s="14">
        <f>SUMIFS(装备数值!BV$50:BV$101,装备数值!$BG$50:$BG$101,"="&amp;新怪物属性!$CF$2,装备数值!$BH$50:$BH$101,"&lt;="&amp;新怪物属性!$CF104)+SUMIFS(装备数值!BV$50:BV$101,装备数值!$BG$50:$BG$101,"="&amp;新怪物属性!$CG$2,装备数值!$BH$50:$BH$101,"&lt;="&amp;新怪物属性!$CG104)+SUMIFS(装备数值!BV$50:BV$101,装备数值!$BG$50:$BG$101,"="&amp;新怪物属性!$CH$2,装备数值!$BH$50:$BH$101,"&lt;="&amp;新怪物属性!$CH104)+SUMIFS(装备数值!BV$50:BV$101,装备数值!$BG$50:$BG$101,"="&amp;新怪物属性!$CI$2,装备数值!$BH$50:$BH$101,"&lt;="&amp;新怪物属性!$CI104)+SUMIFS(装备数值!BV$50:BV$101,装备数值!$BG$50:$BG$101,"="&amp;新怪物属性!$CJ$2,装备数值!$BH$50:$BH$101,"&lt;="&amp;新怪物属性!$CJ104)+SUMIFS(装备数值!BV$50:BV$101,装备数值!$BG$50:$BG$101,"="&amp;新怪物属性!$CK$2,装备数值!$BH$50:$BH$101,"&lt;="&amp;新怪物属性!$CK104)+SUMIFS(装备数值!BV$50:BV$101,装备数值!$BG$50:$BG$101,"="&amp;新怪物属性!$CL$2,装备数值!$BH$50:$BH$101,"&lt;="&amp;新怪物属性!$CL104)+SUMIFS(装备数值!BV$50:BV$101,装备数值!$BG$50:$BG$101,"="&amp;新怪物属性!$CM$2,装备数值!$BH$50:$BH$101,"&lt;="&amp;新怪物属性!$CM104)+SUMIFS(装备数值!BV$50:BV$101,装备数值!$BG$50:$BG$101,"="&amp;新怪物属性!$CN$2,装备数值!$BH$50:$BH$101,"&lt;="&amp;新怪物属性!$CN104)+SUMIFS(装备数值!BV$50:BV$101,装备数值!$BG$50:$BG$101,"="&amp;新怪物属性!$CO$2,装备数值!$BH$50:$BH$101,"&lt;="&amp;新怪物属性!$CO104)+SUMIFS(装备数值!BV$50:BV$101,装备数值!$BG$50:$BG$101,"="&amp;新怪物属性!$CP$2,装备数值!$BH$50:$BH$101,"&lt;="&amp;新怪物属性!$CP104)+SUMIFS(装备数值!BV$50:BV$101,装备数值!$BG$50:$BG$101,"="&amp;新怪物属性!$CQ$2,装备数值!$BH$50:$BH$101,"&lt;="&amp;新怪物属性!$CQ104)+SUMIFS(装备数值!BV$50:BV$101,装备数值!$BG$50:$BG$101,"="&amp;新怪物属性!$CR$2,装备数值!$BH$50:$BH$101,"&lt;="&amp;新怪物属性!$CR104)</f>
        <v>0.15000000000000002</v>
      </c>
      <c r="DD104" s="14">
        <f>SUMIFS(装备数值!BW$50:BW$101,装备数值!$BG$50:$BG$101,"="&amp;新怪物属性!$CF$2,装备数值!$BH$50:$BH$101,"&lt;="&amp;新怪物属性!$CF104)+SUMIFS(装备数值!BW$50:BW$101,装备数值!$BG$50:$BG$101,"="&amp;新怪物属性!$CG$2,装备数值!$BH$50:$BH$101,"&lt;="&amp;新怪物属性!$CG104)+SUMIFS(装备数值!BW$50:BW$101,装备数值!$BG$50:$BG$101,"="&amp;新怪物属性!$CH$2,装备数值!$BH$50:$BH$101,"&lt;="&amp;新怪物属性!$CH104)+SUMIFS(装备数值!BW$50:BW$101,装备数值!$BG$50:$BG$101,"="&amp;新怪物属性!$CI$2,装备数值!$BH$50:$BH$101,"&lt;="&amp;新怪物属性!$CI104)+SUMIFS(装备数值!BW$50:BW$101,装备数值!$BG$50:$BG$101,"="&amp;新怪物属性!$CJ$2,装备数值!$BH$50:$BH$101,"&lt;="&amp;新怪物属性!$CJ104)+SUMIFS(装备数值!BW$50:BW$101,装备数值!$BG$50:$BG$101,"="&amp;新怪物属性!$CK$2,装备数值!$BH$50:$BH$101,"&lt;="&amp;新怪物属性!$CK104)+SUMIFS(装备数值!BW$50:BW$101,装备数值!$BG$50:$BG$101,"="&amp;新怪物属性!$CL$2,装备数值!$BH$50:$BH$101,"&lt;="&amp;新怪物属性!$CL104)+SUMIFS(装备数值!BW$50:BW$101,装备数值!$BG$50:$BG$101,"="&amp;新怪物属性!$CM$2,装备数值!$BH$50:$BH$101,"&lt;="&amp;新怪物属性!$CM104)+SUMIFS(装备数值!BW$50:BW$101,装备数值!$BG$50:$BG$101,"="&amp;新怪物属性!$CN$2,装备数值!$BH$50:$BH$101,"&lt;="&amp;新怪物属性!$CN104)+SUMIFS(装备数值!BW$50:BW$101,装备数值!$BG$50:$BG$101,"="&amp;新怪物属性!$CO$2,装备数值!$BH$50:$BH$101,"&lt;="&amp;新怪物属性!$CO104)+SUMIFS(装备数值!BW$50:BW$101,装备数值!$BG$50:$BG$101,"="&amp;新怪物属性!$CP$2,装备数值!$BH$50:$BH$101,"&lt;="&amp;新怪物属性!$CP104)+SUMIFS(装备数值!BW$50:BW$101,装备数值!$BG$50:$BG$101,"="&amp;新怪物属性!$CQ$2,装备数值!$BH$50:$BH$101,"&lt;="&amp;新怪物属性!$CQ104)+SUMIFS(装备数值!BW$50:BW$101,装备数值!$BG$50:$BG$101,"="&amp;新怪物属性!$CR$2,装备数值!$BH$50:$BH$101,"&lt;="&amp;新怪物属性!$CR104)</f>
        <v>0</v>
      </c>
      <c r="DE104" s="14">
        <f>SUMIFS(装备数值!BX$50:BX$101,装备数值!$BG$50:$BG$101,"="&amp;新怪物属性!$CF$2,装备数值!$BH$50:$BH$101,"&lt;="&amp;新怪物属性!$CF104)+SUMIFS(装备数值!BX$50:BX$101,装备数值!$BG$50:$BG$101,"="&amp;新怪物属性!$CG$2,装备数值!$BH$50:$BH$101,"&lt;="&amp;新怪物属性!$CG104)+SUMIFS(装备数值!BX$50:BX$101,装备数值!$BG$50:$BG$101,"="&amp;新怪物属性!$CH$2,装备数值!$BH$50:$BH$101,"&lt;="&amp;新怪物属性!$CH104)+SUMIFS(装备数值!BX$50:BX$101,装备数值!$BG$50:$BG$101,"="&amp;新怪物属性!$CI$2,装备数值!$BH$50:$BH$101,"&lt;="&amp;新怪物属性!$CI104)+SUMIFS(装备数值!BX$50:BX$101,装备数值!$BG$50:$BG$101,"="&amp;新怪物属性!$CJ$2,装备数值!$BH$50:$BH$101,"&lt;="&amp;新怪物属性!$CJ104)+SUMIFS(装备数值!BX$50:BX$101,装备数值!$BG$50:$BG$101,"="&amp;新怪物属性!$CK$2,装备数值!$BH$50:$BH$101,"&lt;="&amp;新怪物属性!$CK104)+SUMIFS(装备数值!BX$50:BX$101,装备数值!$BG$50:$BG$101,"="&amp;新怪物属性!$CL$2,装备数值!$BH$50:$BH$101,"&lt;="&amp;新怪物属性!$CL104)+SUMIFS(装备数值!BX$50:BX$101,装备数值!$BG$50:$BG$101,"="&amp;新怪物属性!$CM$2,装备数值!$BH$50:$BH$101,"&lt;="&amp;新怪物属性!$CM104)+SUMIFS(装备数值!BX$50:BX$101,装备数值!$BG$50:$BG$101,"="&amp;新怪物属性!$CN$2,装备数值!$BH$50:$BH$101,"&lt;="&amp;新怪物属性!$CN104)+SUMIFS(装备数值!BX$50:BX$101,装备数值!$BG$50:$BG$101,"="&amp;新怪物属性!$CO$2,装备数值!$BH$50:$BH$101,"&lt;="&amp;新怪物属性!$CO104)+SUMIFS(装备数值!BX$50:BX$101,装备数值!$BG$50:$BG$101,"="&amp;新怪物属性!$CP$2,装备数值!$BH$50:$BH$101,"&lt;="&amp;新怪物属性!$CP104)+SUMIFS(装备数值!BX$50:BX$101,装备数值!$BG$50:$BG$101,"="&amp;新怪物属性!$CQ$2,装备数值!$BH$50:$BH$101,"&lt;="&amp;新怪物属性!$CQ104)+SUMIFS(装备数值!BX$50:BX$101,装备数值!$BG$50:$BG$101,"="&amp;新怪物属性!$CR$2,装备数值!$BH$50:$BH$101,"&lt;="&amp;新怪物属性!$CR104)</f>
        <v>0</v>
      </c>
      <c r="DH104" s="14">
        <f>INDEX(装备数值!$I$13:$M$116,新怪物属性!$P104*8+1,DH$2)*$X104+INDEX(装备数值!$I$13:$M$116,新怪物属性!$Q104*8+2,DH$2)*$Y104+INDEX(装备数值!$I$13:$M$116,新怪物属性!$S104*8+3,DH$2)*$Z104+INDEX(装备数值!$I$13:$M$116,新怪物属性!$R104*8+4,DH$2)*$AA104+INDEX(装备数值!$I$13:$M$116,新怪物属性!$T104*8+5,DH$2)*$AB104+INDEX(装备数值!$I$13:$M$116,新怪物属性!$U104*8+6,DH$2)*$AC104+INDEX(装备数值!$I$13:$M$116,新怪物属性!$V104*8+7,DH$2)*$AD104+INDEX(装备数值!$I$13:$M$116,新怪物属性!$W104*8+8,DH$2)*$AE104</f>
        <v>298890</v>
      </c>
      <c r="DI104" s="14">
        <f>INDEX(装备数值!$I$13:$M$116,新怪物属性!$P104*8+1,DI$2)*$X104+INDEX(装备数值!$I$13:$M$116,新怪物属性!$Q104*8+2,DI$2)*$Y104+INDEX(装备数值!$I$13:$M$116,新怪物属性!$S104*8+3,DI$2)*$Z104+INDEX(装备数值!$I$13:$M$116,新怪物属性!$R104*8+4,DI$2)*$AA104+INDEX(装备数值!$I$13:$M$116,新怪物属性!$T104*8+5,DI$2)*$AB104+INDEX(装备数值!$I$13:$M$116,新怪物属性!$U104*8+6,DI$2)*$AC104+INDEX(装备数值!$I$13:$M$116,新怪物属性!$V104*8+7,DI$2)*$AD104+INDEX(装备数值!$I$13:$M$116,新怪物属性!$W104*8+8,DI$2)*$AE104</f>
        <v>2247750</v>
      </c>
      <c r="DJ104" s="14">
        <f>INDEX(装备数值!$I$13:$M$116,新怪物属性!$P104*8+1,DJ$2)*$X104+INDEX(装备数值!$I$13:$M$116,新怪物属性!$Q104*8+2,DJ$2)*$Y104+INDEX(装备数值!$I$13:$M$116,新怪物属性!$S104*8+3,DJ$2)*$Z104+INDEX(装备数值!$I$13:$M$116,新怪物属性!$R104*8+4,DJ$2)*$AA104+INDEX(装备数值!$I$13:$M$116,新怪物属性!$T104*8+5,DJ$2)*$AB104+INDEX(装备数值!$I$13:$M$116,新怪物属性!$U104*8+6,DJ$2)*$AC104+INDEX(装备数值!$I$13:$M$116,新怪物属性!$V104*8+7,DJ$2)*$AD104+INDEX(装备数值!$I$13:$M$116,新怪物属性!$W104*8+8,DJ$2)*$AE104</f>
        <v>149040</v>
      </c>
      <c r="DK104" s="14">
        <f>INDEX(装备数值!$I$13:$M$116,新怪物属性!$P104*8+1,DK$2)*$X104+INDEX(装备数值!$I$13:$M$116,新怪物属性!$Q104*8+2,DK$2)*$Y104+INDEX(装备数值!$I$13:$M$116,新怪物属性!$S104*8+3,DK$2)*$Z104+INDEX(装备数值!$I$13:$M$116,新怪物属性!$R104*8+4,DK$2)*$AA104+INDEX(装备数值!$I$13:$M$116,新怪物属性!$T104*8+5,DK$2)*$AB104+INDEX(装备数值!$I$13:$M$116,新怪物属性!$U104*8+6,DK$2)*$AC104+INDEX(装备数值!$I$13:$M$116,新怪物属性!$V104*8+7,DK$2)*$AD104+INDEX(装备数值!$I$13:$M$116,新怪物属性!$W104*8+8,DK$2)*$AE104</f>
        <v>2997000</v>
      </c>
      <c r="DL104" s="14">
        <f>INDEX(装备数值!$I$13:$M$116,新怪物属性!$P104*8+1,DL$2)*$X104+INDEX(装备数值!$I$13:$M$116,新怪物属性!$Q104*8+2,DL$2)*$Y104+INDEX(装备数值!$I$13:$M$116,新怪物属性!$S104*8+3,DL$2)*$Z104+INDEX(装备数值!$I$13:$M$116,新怪物属性!$R104*8+4,DL$2)*$AA104+INDEX(装备数值!$I$13:$M$116,新怪物属性!$T104*8+5,DL$2)*$AB104+INDEX(装备数值!$I$13:$M$116,新怪物属性!$U104*8+6,DL$2)*$AC104+INDEX(装备数值!$I$13:$M$116,新怪物属性!$V104*8+7,DL$2)*$AD104+INDEX(装备数值!$I$13:$M$116,新怪物属性!$W104*8+8,DL$2)*$AE104</f>
        <v>59130</v>
      </c>
      <c r="DO104" s="14">
        <f>INDEX(装备数值!$X$13:$AH$116,$P104*8+1,DO$2)*$AF104+INDEX(装备数值!$X$13:$AH$116,$Q104*8+2,DO$2)*$AG104+INDEX(装备数值!$X$13:$AH$116,$S104*8+3,DO$2)*$AH104+INDEX(装备数值!$X$13:$AH$116,$R104*8+4,DO$2)*$AI104+INDEX(装备数值!$X$13:$AH$116,$T104*8+5,DO$2)*$AJ104+INDEX(装备数值!$X$13:$AH$116,$U104*8+6,DO$2)*$AK104+INDEX(装备数值!$X$13:$AH$116,$V104*8+7,DO$2)*$AL104+INDEX(装备数值!$X$13:$AH$116,$W104*8+8,DO$2)*$AM104</f>
        <v>72000</v>
      </c>
      <c r="DP104" s="14">
        <f>INDEX(装备数值!$X$13:$AH$116,$P104*8+1,DP$2)*$AF104+INDEX(装备数值!$X$13:$AH$116,$Q104*8+2,DP$2)*$AG104+INDEX(装备数值!$X$13:$AH$116,$S104*8+3,DP$2)*$AH104+INDEX(装备数值!$X$13:$AH$116,$R104*8+4,DP$2)*$AI104+INDEX(装备数值!$X$13:$AH$116,$T104*8+5,DP$2)*$AJ104+INDEX(装备数值!$X$13:$AH$116,$U104*8+6,DP$2)*$AK104+INDEX(装备数值!$X$13:$AH$116,$V104*8+7,DP$2)*$AL104+INDEX(装备数值!$X$13:$AH$116,$W104*8+8,DP$2)*$AM104</f>
        <v>536625</v>
      </c>
      <c r="DQ104" s="14">
        <f>INDEX(装备数值!$X$13:$AH$116,$P104*8+1,DQ$2)*$AF104+INDEX(装备数值!$X$13:$AH$116,$Q104*8+2,DQ$2)*$AG104+INDEX(装备数值!$X$13:$AH$116,$S104*8+3,DQ$2)*$AH104+INDEX(装备数值!$X$13:$AH$116,$R104*8+4,DQ$2)*$AI104+INDEX(装备数值!$X$13:$AH$116,$T104*8+5,DQ$2)*$AJ104+INDEX(装备数值!$X$13:$AH$116,$U104*8+6,DQ$2)*$AK104+INDEX(装备数值!$X$13:$AH$116,$V104*8+7,DQ$2)*$AL104+INDEX(装备数值!$X$13:$AH$116,$W104*8+8,DQ$2)*$AM104</f>
        <v>35550</v>
      </c>
      <c r="DR104" s="14">
        <f>INDEX(装备数值!$X$13:$AH$116,$P104*8+1,DR$2)*$AF104+INDEX(装备数值!$X$13:$AH$116,$Q104*8+2,DR$2)*$AG104+INDEX(装备数值!$X$13:$AH$116,$S104*8+3,DR$2)*$AH104+INDEX(装备数值!$X$13:$AH$116,$R104*8+4,DR$2)*$AI104+INDEX(装备数值!$X$13:$AH$116,$T104*8+5,DR$2)*$AJ104+INDEX(装备数值!$X$13:$AH$116,$U104*8+6,DR$2)*$AK104+INDEX(装备数值!$X$13:$AH$116,$V104*8+7,DR$2)*$AL104+INDEX(装备数值!$X$13:$AH$116,$W104*8+8,DR$2)*$AM104</f>
        <v>742500</v>
      </c>
      <c r="DS104" s="14">
        <f>INDEX(装备数值!$X$13:$AH$116,$P104*8+1,DS$2)*$AF104+INDEX(装备数值!$X$13:$AH$116,$Q104*8+2,DS$2)*$AG104+INDEX(装备数值!$X$13:$AH$116,$S104*8+3,DS$2)*$AH104+INDEX(装备数值!$X$13:$AH$116,$R104*8+4,DS$2)*$AI104+INDEX(装备数值!$X$13:$AH$116,$T104*8+5,DS$2)*$AJ104+INDEX(装备数值!$X$13:$AH$116,$U104*8+6,DS$2)*$AK104+INDEX(装备数值!$X$13:$AH$116,$V104*8+7,DS$2)*$AL104+INDEX(装备数值!$X$13:$AH$116,$W104*8+8,DS$2)*$AM104</f>
        <v>14220</v>
      </c>
      <c r="DT104" s="14">
        <f>INDEX(装备数值!$X$13:$AH$116,$P104*8+1,DT$2)*$AF104+INDEX(装备数值!$X$13:$AH$116,$Q104*8+2,DT$2)*$AG104+INDEX(装备数值!$X$13:$AH$116,$S104*8+3,DT$2)*$AH104+INDEX(装备数值!$X$13:$AH$116,$R104*8+4,DT$2)*$AI104+INDEX(装备数值!$X$13:$AH$116,$T104*8+5,DT$2)*$AJ104+INDEX(装备数值!$X$13:$AH$116,$U104*8+6,DT$2)*$AK104+INDEX(装备数值!$X$13:$AH$116,$V104*8+7,DT$2)*$AL104+INDEX(装备数值!$X$13:$AH$116,$W104*8+8,DT$2)*$AM104</f>
        <v>54675</v>
      </c>
      <c r="DU104" s="14">
        <f>INDEX(装备数值!$X$13:$AH$116,$P104*8+1,DU$2)*$AF104+INDEX(装备数值!$X$13:$AH$116,$Q104*8+2,DU$2)*$AG104+INDEX(装备数值!$X$13:$AH$116,$S104*8+3,DU$2)*$AH104+INDEX(装备数值!$X$13:$AH$116,$R104*8+4,DU$2)*$AI104+INDEX(装备数值!$X$13:$AH$116,$T104*8+5,DU$2)*$AJ104+INDEX(装备数值!$X$13:$AH$116,$U104*8+6,DU$2)*$AK104+INDEX(装备数值!$X$13:$AH$116,$V104*8+7,DU$2)*$AL104+INDEX(装备数值!$X$13:$AH$116,$W104*8+8,DU$2)*$AM104</f>
        <v>53325</v>
      </c>
      <c r="DV104" s="14">
        <f>INDEX(装备数值!$X$13:$AH$116,$P104*8+1,DV$2)*$AF104+INDEX(装备数值!$X$13:$AH$116,$Q104*8+2,DV$2)*$AG104+INDEX(装备数值!$X$13:$AH$116,$S104*8+3,DV$2)*$AH104+INDEX(装备数值!$X$13:$AH$116,$R104*8+4,DV$2)*$AI104+INDEX(装备数值!$X$13:$AH$116,$T104*8+5,DV$2)*$AJ104+INDEX(装备数值!$X$13:$AH$116,$U104*8+6,DV$2)*$AK104+INDEX(装备数值!$X$13:$AH$116,$V104*8+7,DV$2)*$AL104+INDEX(装备数值!$X$13:$AH$116,$W104*8+8,DV$2)*$AM104</f>
        <v>54675</v>
      </c>
      <c r="DW104" s="14">
        <f>INDEX(装备数值!$X$13:$AH$116,$P104*8+1,DW$2)*$AF104+INDEX(装备数值!$X$13:$AH$116,$Q104*8+2,DW$2)*$AG104+INDEX(装备数值!$X$13:$AH$116,$S104*8+3,DW$2)*$AH104+INDEX(装备数值!$X$13:$AH$116,$R104*8+4,DW$2)*$AI104+INDEX(装备数值!$X$13:$AH$116,$T104*8+5,DW$2)*$AJ104+INDEX(装备数值!$X$13:$AH$116,$U104*8+6,DW$2)*$AK104+INDEX(装备数值!$X$13:$AH$116,$V104*8+7,DW$2)*$AL104+INDEX(装备数值!$X$13:$AH$116,$W104*8+8,DW$2)*$AM104</f>
        <v>53325</v>
      </c>
      <c r="DX104" s="14">
        <f>INDEX(装备数值!$X$13:$AH$116,$P104*8+1,DX$2)*$AF104+INDEX(装备数值!$X$13:$AH$116,$Q104*8+2,DX$2)*$AG104+INDEX(装备数值!$X$13:$AH$116,$S104*8+3,DX$2)*$AH104+INDEX(装备数值!$X$13:$AH$116,$R104*8+4,DX$2)*$AI104+INDEX(装备数值!$X$13:$AH$116,$T104*8+5,DX$2)*$AJ104+INDEX(装备数值!$X$13:$AH$116,$U104*8+6,DX$2)*$AK104+INDEX(装备数值!$X$13:$AH$116,$V104*8+7,DX$2)*$AL104+INDEX(装备数值!$X$13:$AH$116,$W104*8+8,DX$2)*$AM104</f>
        <v>160</v>
      </c>
      <c r="DY104" s="14">
        <f>INDEX(装备数值!$X$13:$AH$116,$P104*8+1,DY$2)*$AF104+INDEX(装备数值!$X$13:$AH$116,$Q104*8+2,DY$2)*$AG104+INDEX(装备数值!$X$13:$AH$116,$S104*8+3,DY$2)*$AH104+INDEX(装备数值!$X$13:$AH$116,$R104*8+4,DY$2)*$AI104+INDEX(装备数值!$X$13:$AH$116,$T104*8+5,DY$2)*$AJ104+INDEX(装备数值!$X$13:$AH$116,$U104*8+6,DY$2)*$AK104+INDEX(装备数值!$X$13:$AH$116,$V104*8+7,DY$2)*$AL104+INDEX(装备数值!$X$13:$AH$116,$W104*8+8,DY$2)*$AM104</f>
        <v>160</v>
      </c>
      <c r="EA104" s="14">
        <f>INDEX(装备数值!$AN$17:$AN$117,MATCH(MIN($X104:$AE104),装备数值!$AO$17:$AO$117,1))</f>
        <v>81</v>
      </c>
      <c r="EB104" s="14">
        <f>IF(COUNTIF($P104:$W104,"&gt;"&amp;0)=8,INDEX(装备数值!AR$17:AR$117,$EA104+1),0)</f>
        <v>51840</v>
      </c>
      <c r="EC104" s="14">
        <f>IF(COUNTIF($P104:$W104,"&gt;"&amp;0)=8,INDEX(装备数值!AS$17:AS$117,$EA104+1),0)</f>
        <v>388800</v>
      </c>
      <c r="ED104" s="14">
        <f>IF(COUNTIF($P104:$W104,"&gt;"&amp;0)=8,INDEX(装备数值!AT$17:AT$117,$EA104+1),0)</f>
        <v>25920</v>
      </c>
      <c r="EE104" s="14">
        <f>IF(COUNTIF($P104:$W104,"&gt;"&amp;0)=8,INDEX(装备数值!AU$17:AU$117,$EA104+1),0)</f>
        <v>518400</v>
      </c>
      <c r="EF104" s="14">
        <f>IF(COUNTIF($P104:$W104,"&gt;"&amp;0)=8,INDEX(装备数值!AV$17:AV$117,$EA104+1),0)</f>
        <v>10206</v>
      </c>
      <c r="EH104" s="14">
        <f>INDEX(装备数值!$AY$17:$AY$77,MATCH(新怪物属性!AF104,装备数值!$AZ$17:$AZ$77,1))</f>
        <v>42</v>
      </c>
      <c r="EI104" s="26">
        <f>INDEX(装备数值!BA$17:BA$77,新怪物属性!EH104+1)</f>
        <v>0.87</v>
      </c>
      <c r="EJ104" s="26">
        <f>INDEX(装备数值!BA$17:BA$77,新怪物属性!EH104+1)</f>
        <v>0.87</v>
      </c>
      <c r="EL104" s="14">
        <f t="shared" si="231"/>
        <v>38</v>
      </c>
      <c r="EM104" s="14">
        <f>VLOOKUP(EL104,军阶与晶片数值!$W$6:$X$27,2)</f>
        <v>8</v>
      </c>
      <c r="EN104" s="14">
        <f>INDEX(军阶与晶片数值!Y$6:Y$27,$EM104+1)</f>
        <v>650</v>
      </c>
      <c r="EO104" s="14">
        <f>INDEX(军阶与晶片数值!Z$6:Z$27,$EM104+1)</f>
        <v>650</v>
      </c>
      <c r="EP104" s="14">
        <f>INDEX(军阶与晶片数值!AA$6:AA$27,$EM104+1)</f>
        <v>650</v>
      </c>
      <c r="EQ104" s="14">
        <f>INDEX(军阶与晶片数值!AB$6:AB$27,$EM104+1)</f>
        <v>650</v>
      </c>
      <c r="ER104" s="29">
        <f>INDEX(军阶与晶片数值!AC$6:AC$27,$EM104+1)</f>
        <v>45</v>
      </c>
      <c r="ES104" s="29">
        <f>INDEX(军阶与晶片数值!AD$6:AD$27,$EM104+1)</f>
        <v>25</v>
      </c>
      <c r="EU104" s="26">
        <f>INDEX(军阶与晶片数值!I$6:I$16,AN104+1)</f>
        <v>0.3</v>
      </c>
      <c r="EV104" s="26">
        <f>INDEX(军阶与晶片数值!M$6:M$16,AO104+1)</f>
        <v>0.3</v>
      </c>
      <c r="EW104" s="26">
        <f>INDEX(军阶与晶片数值!J$6:J$16,AP104+1)</f>
        <v>0.3</v>
      </c>
      <c r="EX104" s="26">
        <f>INDEX(军阶与晶片数值!K$6:K$16,AQ104+1)</f>
        <v>0.6</v>
      </c>
      <c r="EY104" s="26">
        <f>INDEX(军阶与晶片数值!L$6:L$16,AR104+1)</f>
        <v>0.6</v>
      </c>
      <c r="EZ104" s="28">
        <f>INDEX(军阶与晶片数值!N$6:N$16,AS104+1)</f>
        <v>0</v>
      </c>
      <c r="FA104" s="28">
        <f>INDEX(军阶与晶片数值!O$6:O$16,AT104+1)</f>
        <v>0</v>
      </c>
      <c r="FB104" s="28">
        <f>INDEX(军阶与晶片数值!P$6:P$16,AU104+1)</f>
        <v>0</v>
      </c>
      <c r="FC104" s="28">
        <f>INDEX(军阶与晶片数值!Q$6:Q$16,AV104+1)</f>
        <v>0</v>
      </c>
      <c r="FD104" s="26">
        <f>INDEX(军阶与晶片数值!R$6:R$16,AW104+1)</f>
        <v>0.3</v>
      </c>
      <c r="FE104" s="26">
        <f>INDEX(军阶与晶片数值!S$6:S$16,AX104+1)</f>
        <v>0.3</v>
      </c>
      <c r="FF104" s="26">
        <f>INDEX(军阶与晶片数值!T$6:T$16,AY104+1)</f>
        <v>0</v>
      </c>
      <c r="FG104" s="26">
        <f>INDEX(军阶与晶片数值!U$6:U$16,AZ104+1)</f>
        <v>0</v>
      </c>
      <c r="FI104" s="26">
        <f>INDEX(军阶与晶片数值!$C$6:$C$36,新怪物属性!$BA104+1)</f>
        <v>1.2</v>
      </c>
      <c r="FJ104" s="26">
        <f>INDEX(军阶与晶片数值!$C$6:$C$36,新怪物属性!$BA104+1)</f>
        <v>1.2</v>
      </c>
      <c r="FK104" s="26">
        <f>INDEX(军阶与晶片数值!$C$6:$C$36,新怪物属性!$BA104+1)</f>
        <v>1.2</v>
      </c>
      <c r="FL104" s="26">
        <f>INDEX(军阶与晶片数值!$C$6:$C$36,新怪物属性!$BA104+1)</f>
        <v>1.2</v>
      </c>
      <c r="FM104" s="26">
        <f>INDEX(军阶与晶片数值!$C$6:$C$36,新怪物属性!$BA104+1)</f>
        <v>1.2</v>
      </c>
      <c r="FO104" s="14">
        <f>INDEX(战舰突破!$H$6:$H$18,新怪物属性!$J104+1)+INDEX(战舰突破!$H$23:$H$35,新怪物属性!$K104+1)+INDEX(战舰突破!$H$40:$H$52,新怪物属性!$L104+1)</f>
        <v>200</v>
      </c>
      <c r="FP104" s="14">
        <f>INDEX(战舰突破!$I$6:$I$18,新怪物属性!$J104+1)+INDEX(战舰突破!$I$23:$I$35,新怪物属性!$K104+1)+INDEX(战舰突破!$I$40:$I$52,新怪物属性!$L104+1)</f>
        <v>200</v>
      </c>
      <c r="FQ104" s="14">
        <f>INDEX(战舰突破!$J$6:$J$18,新怪物属性!$J104+1)+INDEX(战舰突破!$J$23:$J$35,新怪物属性!$K104+1)+INDEX(战舰突破!$J$40:$J$52,新怪物属性!$L104+1)</f>
        <v>0</v>
      </c>
      <c r="FR104" s="14">
        <f>INDEX(战舰突破!$K$6:$K$18,新怪物属性!$J104+1)+INDEX(战舰突破!$K$23:$K$35,新怪物属性!$K104+1)+INDEX(战舰突破!$K$40:$K$52,新怪物属性!$L104+1)</f>
        <v>0</v>
      </c>
      <c r="FS104" s="14">
        <f>INDEX(战舰突破!$L$6:$L$18,新怪物属性!$J104+1)+INDEX(战舰突破!$L$23:$L$35,新怪物属性!$K104+1)+INDEX(战舰突破!$L$40:$L$52,新怪物属性!$L104+1)</f>
        <v>200</v>
      </c>
      <c r="FT104" s="18">
        <f>INDEX(战舰突破!$N$6:$N$18,新怪物属性!$J104+1)+INDEX(战舰突破!$N$23:$N$35,新怪物属性!$K104+1)+INDEX(战舰突破!$N$40:$N$52,新怪物属性!$L104+1)</f>
        <v>0.75</v>
      </c>
      <c r="FU104" s="18">
        <f>INDEX(战舰突破!$O$6:$O$18,新怪物属性!$J104+1)+INDEX(战舰突破!$O$23:$O$35,新怪物属性!$K104+1)+INDEX(战舰突破!$O$40:$O$52,新怪物属性!$L104+1)</f>
        <v>1.4</v>
      </c>
      <c r="FV104" s="18">
        <f>INDEX(战舰突破!$P$6:$P$18,新怪物属性!$J104+1)+INDEX(战舰突破!$P$23:$P$35,新怪物属性!$K104+1)+INDEX(战舰突破!$P$40:$P$52,新怪物属性!$L104+1)</f>
        <v>0.5</v>
      </c>
      <c r="FW104" s="18">
        <f>INDEX(战舰突破!$Q$6:$Q$18,新怪物属性!$J104+1)+INDEX(战舰突破!$Q$23:$Q$35,新怪物属性!$K104+1)+INDEX(战舰突破!$Q$40:$Q$52,新怪物属性!$L104+1)</f>
        <v>0.3</v>
      </c>
      <c r="FX104" s="18">
        <f>INDEX(战舰突破!$R$6:$R$18,新怪物属性!$J104+1)+INDEX(战舰突破!$R$23:$R$35,新怪物属性!$K104+1)+INDEX(战舰突破!$R$40:$R$52,新怪物属性!$L104+1)</f>
        <v>0.25</v>
      </c>
      <c r="FY104" s="18">
        <f>INDEX(战舰突破!$M$6:$M$18,新怪物属性!$J104+1)+INDEX(战舰突破!$M$23:$M$35,新怪物属性!$K104+1)+INDEX(战舰突破!$M$40:$M$52,新怪物属性!$L104+1)</f>
        <v>0.2</v>
      </c>
      <c r="FZ104" s="22">
        <f>INDEX(战舰突破!$W$6:$W$18,新怪物属性!$J104+1)+INDEX(战舰突破!$W$23:$W$35,新怪物属性!$K104+1)+INDEX(战舰突破!$W$40:$W$52,新怪物属性!$L104+1)</f>
        <v>0.5</v>
      </c>
      <c r="GC104" s="14">
        <f>INDEX(战舰突破!$S$6:$S$18,新怪物属性!$J104+1)</f>
        <v>0</v>
      </c>
      <c r="GD104" s="14">
        <f>INDEX(战舰突破!$T$6:$T$18,新怪物属性!$J104+1)</f>
        <v>1.45</v>
      </c>
      <c r="GE104" s="14">
        <f>INDEX(战舰突破!$U$6:$U$18,新怪物属性!$J104+1)</f>
        <v>0.1</v>
      </c>
      <c r="GF104" s="14">
        <f>INDEX(战舰突破!$V$6:$V$18,新怪物属性!$J104+1)</f>
        <v>2</v>
      </c>
      <c r="GG104" s="14">
        <f>INDEX(战舰突破!$X$6:$X$18,新怪物属性!$J104+1)</f>
        <v>15</v>
      </c>
      <c r="GI104" s="14">
        <f>INDEX(战舰突破!$S$23:$S$35,新怪物属性!$J104+1)</f>
        <v>1</v>
      </c>
      <c r="GJ104" s="14">
        <f>INDEX(战舰突破!$T$23:$T$35,新怪物属性!$J104+1)</f>
        <v>0.9</v>
      </c>
      <c r="GK104" s="14">
        <f>INDEX(战舰突破!$U$23:$U$35,新怪物属性!$J104+1)</f>
        <v>0.1</v>
      </c>
      <c r="GL104" s="14">
        <f>INDEX(战舰突破!$V$23:$V$35,新怪物属性!$J104+1)</f>
        <v>2</v>
      </c>
      <c r="GM104" s="14">
        <f>INDEX(战舰突破!$X$23:$X$35,新怪物属性!$J104+1)</f>
        <v>200</v>
      </c>
      <c r="GO104" s="14">
        <f>INDEX(战舰突破!$S$40:$S$52,新怪物属性!$J104+1)</f>
        <v>1</v>
      </c>
      <c r="GP104" s="14">
        <f>INDEX(战舰突破!$T$40:$T$52,新怪物属性!$J104+1)</f>
        <v>0.6</v>
      </c>
      <c r="GQ104" s="14">
        <f>INDEX(战舰突破!$U$40:$U$52,新怪物属性!$J104+1)</f>
        <v>0.2</v>
      </c>
      <c r="GR104" s="14">
        <f>INDEX(战舰突破!$V$40:$V$52,新怪物属性!$J104+1)</f>
        <v>2</v>
      </c>
      <c r="GS104" s="14">
        <f>INDEX(战舰突破!$X$40:$X$52,新怪物属性!$J104+1)</f>
        <v>350</v>
      </c>
      <c r="GV104" s="14">
        <v>4</v>
      </c>
      <c r="GW104" s="14">
        <v>49</v>
      </c>
      <c r="GX104" s="14">
        <v>1</v>
      </c>
      <c r="GY104" s="14">
        <v>47</v>
      </c>
      <c r="GZ104" s="14">
        <v>3</v>
      </c>
      <c r="HA104" s="14">
        <v>44</v>
      </c>
      <c r="HB104" s="14">
        <v>1</v>
      </c>
      <c r="HC104" s="14">
        <v>42</v>
      </c>
      <c r="HD104" s="14">
        <v>1</v>
      </c>
      <c r="HE104" s="14">
        <v>26</v>
      </c>
      <c r="HF104" s="14">
        <v>1</v>
      </c>
      <c r="HG104" s="14">
        <v>30</v>
      </c>
      <c r="HH104" s="14">
        <v>0</v>
      </c>
      <c r="HI104" s="14">
        <v>35</v>
      </c>
      <c r="HJ104" s="14">
        <v>1</v>
      </c>
      <c r="HK104" s="14">
        <v>25</v>
      </c>
      <c r="HL104" s="14">
        <v>0</v>
      </c>
      <c r="HM104" s="14">
        <v>0</v>
      </c>
      <c r="HN104" s="14">
        <v>0</v>
      </c>
      <c r="HO104" s="14">
        <v>0</v>
      </c>
      <c r="HP104" s="14">
        <v>1</v>
      </c>
      <c r="HQ104" s="14">
        <v>4</v>
      </c>
      <c r="HR104" s="14">
        <v>0</v>
      </c>
      <c r="HS104" s="14">
        <v>0</v>
      </c>
      <c r="HT104" s="14">
        <v>0</v>
      </c>
      <c r="HU104" s="14">
        <v>0</v>
      </c>
      <c r="HX104" s="14">
        <v>11</v>
      </c>
      <c r="HY104" s="14">
        <v>6</v>
      </c>
      <c r="IB104" s="14">
        <f>IF($GV104=0,0,INDEX(战宠!P$15:P$27,新怪物属性!$GV$3)*(INDEX(战宠!$U$7:$Y$10,1,新怪物属性!$GV104)))*(新怪物属性!$GW104+4)
+IF($GX104=0,0,INDEX(战宠!P$15:P$27,新怪物属性!$GX$3)*(INDEX(战宠!$U$7:$Y$10,1,新怪物属性!$GX104)))*(新怪物属性!$GY104+4)
+IF($GZ104=0,0,INDEX(战宠!P$15:P$27,新怪物属性!$GZ$3)*(INDEX(战宠!$U$7:$Y$10,1,新怪物属性!$GZ104)))*(新怪物属性!$HA104+4)
+IF($HB104=0,0,INDEX(战宠!P$15:P$27,新怪物属性!$HB$3)*(INDEX(战宠!$U$7:$Y$10,1,新怪物属性!$HB104)))*(新怪物属性!$HC104+4)
+IF($HD104=0,0,INDEX(战宠!P$15:P$27,新怪物属性!$HD$3)*(INDEX(战宠!$U$7:$Y$10,1,新怪物属性!$HD104)))*(新怪物属性!$HE104+4)
+IF($HF104=0,0,INDEX(战宠!P$15:P$27,新怪物属性!$HF$3)*(INDEX(战宠!$U$7:$Y$10,1,新怪物属性!$HF104)))*(新怪物属性!$HG104+4)
+IF($HH104=0,0,INDEX(战宠!P$15:P$27,新怪物属性!$HH$3)*(INDEX(战宠!$U$7:$Y$10,1,新怪物属性!$HH104)))*(新怪物属性!$HI104+4)
+IF($HJ104=0,0,INDEX(战宠!P$15:P$27,新怪物属性!$HJ$3)*(INDEX(战宠!$U$7:$Y$10,1,新怪物属性!$HJ104)))*(新怪物属性!$HK104+4)
+IF($HL104=0,0,INDEX(战宠!P$15:P$27,新怪物属性!$HL$3)*(INDEX(战宠!$U$7:$Y$10,1,新怪物属性!$HL104)))*(新怪物属性!$HM104+4)
+IF($HN104=0,0,INDEX(战宠!P$15:P$27,新怪物属性!$HN$3)*(INDEX(战宠!$U$7:$Y$10,1,新怪物属性!$HN104)))*(新怪物属性!$HO104+4)
+IF($HP104=0,0,INDEX(战宠!P$15:P$27,新怪物属性!$HP$3)*(INDEX(战宠!$U$7:$Y$10,1,新怪物属性!$HP104)))*(新怪物属性!$HQ104+4)
+IF($HR104=0,0,INDEX(战宠!P$15:P$27,新怪物属性!$HR$3)*(INDEX(战宠!$U$7:$Y$10,1,新怪物属性!$HR104)))*(新怪物属性!$HS104+4)
+IF($HT104=0,0,INDEX(战宠!P$15:P$27,新怪物属性!$HT$3)*(INDEX(战宠!$U$7:$Y$10,1,新怪物属性!$HT104)))*(新怪物属性!$HU104+4)</f>
        <v>394000</v>
      </c>
      <c r="IC104" s="14">
        <f>IF($GV104=0,0,INDEX(战宠!Q$15:Q$27,新怪物属性!$GV$3)*(INDEX(战宠!$U$7:$Y$10,1,新怪物属性!$GV104)))*(新怪物属性!$GW104+4)
+IF($GX104=0,0,INDEX(战宠!Q$15:Q$27,新怪物属性!$GX$3)*(INDEX(战宠!$U$7:$Y$10,1,新怪物属性!$GX104)))*(新怪物属性!$GY104+4)
+IF($GZ104=0,0,INDEX(战宠!Q$15:Q$27,新怪物属性!$GZ$3)*(INDEX(战宠!$U$7:$Y$10,1,新怪物属性!$GZ104)))*(新怪物属性!$HA104+4)
+IF($HB104=0,0,INDEX(战宠!Q$15:Q$27,新怪物属性!$HB$3)*(INDEX(战宠!$U$7:$Y$10,1,新怪物属性!$HB104)))*(新怪物属性!$HC104+4)
+IF($HD104=0,0,INDEX(战宠!Q$15:Q$27,新怪物属性!$HD$3)*(INDEX(战宠!$U$7:$Y$10,1,新怪物属性!$HD104)))*(新怪物属性!$HE104+4)
+IF($HF104=0,0,INDEX(战宠!Q$15:Q$27,新怪物属性!$HF$3)*(INDEX(战宠!$U$7:$Y$10,1,新怪物属性!$HF104)))*(新怪物属性!$HG104+4)
+IF($HH104=0,0,INDEX(战宠!Q$15:Q$27,新怪物属性!$HH$3)*(INDEX(战宠!$U$7:$Y$10,1,新怪物属性!$HH104)))*(新怪物属性!$HI104+4)
+IF($HJ104=0,0,INDEX(战宠!Q$15:Q$27,新怪物属性!$HJ$3)*(INDEX(战宠!$U$7:$Y$10,1,新怪物属性!$HJ104)))*(新怪物属性!$HK104+4)
+IF($HL104=0,0,INDEX(战宠!Q$15:Q$27,新怪物属性!$HL$3)*(INDEX(战宠!$U$7:$Y$10,1,新怪物属性!$HL104)))*(新怪物属性!$HM104+4)
+IF($HN104=0,0,INDEX(战宠!Q$15:Q$27,新怪物属性!$HN$3)*(INDEX(战宠!$U$7:$Y$10,1,新怪物属性!$HN104)))*(新怪物属性!$HO104+4)
+IF($HP104=0,0,INDEX(战宠!Q$15:Q$27,新怪物属性!$HP$3)*(INDEX(战宠!$U$7:$Y$10,1,新怪物属性!$HP104)))*(新怪物属性!$HQ104+4)
+IF($HR104=0,0,INDEX(战宠!Q$15:Q$27,新怪物属性!$HR$3)*(INDEX(战宠!$U$7:$Y$10,1,新怪物属性!$HR104)))*(新怪物属性!$HS104+4)
+IF($HT104=0,0,INDEX(战宠!Q$15:Q$27,新怪物属性!$HT$3)*(INDEX(战宠!$U$7:$Y$10,1,新怪物属性!$HT104)))*(新怪物属性!$HU104+4)</f>
        <v>2691000</v>
      </c>
      <c r="ID104" s="14">
        <f>IF($GV104=0,0,INDEX(战宠!R$15:R$27,新怪物属性!$GV$3)*(INDEX(战宠!$U$7:$Y$10,1,新怪物属性!$GV104)))*(新怪物属性!$GW104+4)
+IF($GX104=0,0,INDEX(战宠!R$15:R$27,新怪物属性!$GX$3)*(INDEX(战宠!$U$7:$Y$10,1,新怪物属性!$GX104)))*(新怪物属性!$GY104+4)
+IF($GZ104=0,0,INDEX(战宠!R$15:R$27,新怪物属性!$GZ$3)*(INDEX(战宠!$U$7:$Y$10,1,新怪物属性!$GZ104)))*(新怪物属性!$HA104+4)
+IF($HB104=0,0,INDEX(战宠!R$15:R$27,新怪物属性!$HB$3)*(INDEX(战宠!$U$7:$Y$10,1,新怪物属性!$HB104)))*(新怪物属性!$HC104+4)
+IF($HD104=0,0,INDEX(战宠!R$15:R$27,新怪物属性!$HD$3)*(INDEX(战宠!$U$7:$Y$10,1,新怪物属性!$HD104)))*(新怪物属性!$HE104+4)
+IF($HF104=0,0,INDEX(战宠!R$15:R$27,新怪物属性!$HF$3)*(INDEX(战宠!$U$7:$Y$10,1,新怪物属性!$HF104)))*(新怪物属性!$HG104+4)
+IF($HH104=0,0,INDEX(战宠!R$15:R$27,新怪物属性!$HH$3)*(INDEX(战宠!$U$7:$Y$10,1,新怪物属性!$HH104)))*(新怪物属性!$HI104+4)
+IF($HJ104=0,0,INDEX(战宠!R$15:R$27,新怪物属性!$HJ$3)*(INDEX(战宠!$U$7:$Y$10,1,新怪物属性!$HJ104)))*(新怪物属性!$HK104+4)
+IF($HL104=0,0,INDEX(战宠!R$15:R$27,新怪物属性!$HL$3)*(INDEX(战宠!$U$7:$Y$10,1,新怪物属性!$HL104)))*(新怪物属性!$HM104+4)
+IF($HN104=0,0,INDEX(战宠!R$15:R$27,新怪物属性!$HN$3)*(INDEX(战宠!$U$7:$Y$10,1,新怪物属性!$HN104)))*(新怪物属性!$HO104+4)
+IF($HP104=0,0,INDEX(战宠!R$15:R$27,新怪物属性!$HP$3)*(INDEX(战宠!$U$7:$Y$10,1,新怪物属性!$HP104)))*(新怪物属性!$HQ104+4)
+IF($HR104=0,0,INDEX(战宠!R$15:R$27,新怪物属性!$HR$3)*(INDEX(战宠!$U$7:$Y$10,1,新怪物属性!$HR104)))*(新怪物属性!$HS104+4)
+IF($HT104=0,0,INDEX(战宠!R$15:R$27,新怪物属性!$HT$3)*(INDEX(战宠!$U$7:$Y$10,1,新怪物属性!$HT104)))*(新怪物属性!$HU104+4)</f>
        <v>214600</v>
      </c>
      <c r="IE104" s="14">
        <f>IF($GV104=0,0,INDEX(战宠!S$15:S$27,新怪物属性!$GV$3)*(INDEX(战宠!$U$7:$Y$10,1,新怪物属性!$GV104)))*(新怪物属性!$GW104+4)
+IF($GX104=0,0,INDEX(战宠!S$15:S$27,新怪物属性!$GX$3)*(INDEX(战宠!$U$7:$Y$10,1,新怪物属性!$GX104)))*(新怪物属性!$GY104+4)
+IF($GZ104=0,0,INDEX(战宠!S$15:S$27,新怪物属性!$GZ$3)*(INDEX(战宠!$U$7:$Y$10,1,新怪物属性!$GZ104)))*(新怪物属性!$HA104+4)
+IF($HB104=0,0,INDEX(战宠!S$15:S$27,新怪物属性!$HB$3)*(INDEX(战宠!$U$7:$Y$10,1,新怪物属性!$HB104)))*(新怪物属性!$HC104+4)
+IF($HD104=0,0,INDEX(战宠!S$15:S$27,新怪物属性!$HD$3)*(INDEX(战宠!$U$7:$Y$10,1,新怪物属性!$HD104)))*(新怪物属性!$HE104+4)
+IF($HF104=0,0,INDEX(战宠!S$15:S$27,新怪物属性!$HF$3)*(INDEX(战宠!$U$7:$Y$10,1,新怪物属性!$HF104)))*(新怪物属性!$HG104+4)
+IF($HH104=0,0,INDEX(战宠!S$15:S$27,新怪物属性!$HH$3)*(INDEX(战宠!$U$7:$Y$10,1,新怪物属性!$HH104)))*(新怪物属性!$HI104+4)
+IF($HJ104=0,0,INDEX(战宠!S$15:S$27,新怪物属性!$HJ$3)*(INDEX(战宠!$U$7:$Y$10,1,新怪物属性!$HJ104)))*(新怪物属性!$HK104+4)
+IF($HL104=0,0,INDEX(战宠!S$15:S$27,新怪物属性!$HL$3)*(INDEX(战宠!$U$7:$Y$10,1,新怪物属性!$HL104)))*(新怪物属性!$HM104+4)
+IF($HN104=0,0,INDEX(战宠!S$15:S$27,新怪物属性!$HN$3)*(INDEX(战宠!$U$7:$Y$10,1,新怪物属性!$HN104)))*(新怪物属性!$HO104+4)
+IF($HP104=0,0,INDEX(战宠!S$15:S$27,新怪物属性!$HP$3)*(INDEX(战宠!$U$7:$Y$10,1,新怪物属性!$HP104)))*(新怪物属性!$HQ104+4)
+IF($HR104=0,0,INDEX(战宠!S$15:S$27,新怪物属性!$HR$3)*(INDEX(战宠!$U$7:$Y$10,1,新怪物属性!$HR104)))*(新怪物属性!$HS104+4)
+IF($HT104=0,0,INDEX(战宠!S$15:S$27,新怪物属性!$HT$3)*(INDEX(战宠!$U$7:$Y$10,1,新怪物属性!$HT104)))*(新怪物属性!$HU104+4)</f>
        <v>5394000</v>
      </c>
      <c r="IF104" s="14">
        <f>IF($GV104=0,0,INDEX(战宠!T$15:T$27,新怪物属性!$GV$3)*(INDEX(战宠!$U$7:$Y$10,1,新怪物属性!$GV104)))*(新怪物属性!$GW104+4)
+IF($GX104=0,0,INDEX(战宠!T$15:T$27,新怪物属性!$GX$3)*(INDEX(战宠!$U$7:$Y$10,1,新怪物属性!$GX104)))*(新怪物属性!$GY104+4)
+IF($GZ104=0,0,INDEX(战宠!T$15:T$27,新怪物属性!$GZ$3)*(INDEX(战宠!$U$7:$Y$10,1,新怪物属性!$GZ104)))*(新怪物属性!$HA104+4)
+IF($HB104=0,0,INDEX(战宠!T$15:T$27,新怪物属性!$HB$3)*(INDEX(战宠!$U$7:$Y$10,1,新怪物属性!$HB104)))*(新怪物属性!$HC104+4)
+IF($HD104=0,0,INDEX(战宠!T$15:T$27,新怪物属性!$HD$3)*(INDEX(战宠!$U$7:$Y$10,1,新怪物属性!$HD104)))*(新怪物属性!$HE104+4)
+IF($HF104=0,0,INDEX(战宠!T$15:T$27,新怪物属性!$HF$3)*(INDEX(战宠!$U$7:$Y$10,1,新怪物属性!$HF104)))*(新怪物属性!$HG104+4)
+IF($HH104=0,0,INDEX(战宠!T$15:T$27,新怪物属性!$HH$3)*(INDEX(战宠!$U$7:$Y$10,1,新怪物属性!$HH104)))*(新怪物属性!$HI104+4)
+IF($HJ104=0,0,INDEX(战宠!T$15:T$27,新怪物属性!$HJ$3)*(INDEX(战宠!$U$7:$Y$10,1,新怪物属性!$HJ104)))*(新怪物属性!$HK104+4)
+IF($HL104=0,0,INDEX(战宠!T$15:T$27,新怪物属性!$HL$3)*(INDEX(战宠!$U$7:$Y$10,1,新怪物属性!$HL104)))*(新怪物属性!$HM104+4)
+IF($HN104=0,0,INDEX(战宠!T$15:T$27,新怪物属性!$HN$3)*(INDEX(战宠!$U$7:$Y$10,1,新怪物属性!$HN104)))*(新怪物属性!$HO104+4)
+IF($HP104=0,0,INDEX(战宠!T$15:T$27,新怪物属性!$HP$3)*(INDEX(战宠!$U$7:$Y$10,1,新怪物属性!$HP104)))*(新怪物属性!$HQ104+4)
+IF($HR104=0,0,INDEX(战宠!T$15:T$27,新怪物属性!$HR$3)*(INDEX(战宠!$U$7:$Y$10,1,新怪物属性!$HR104)))*(新怪物属性!$HS104+4)
+IF($HT104=0,0,INDEX(战宠!T$15:T$27,新怪物属性!$HT$3)*(INDEX(战宠!$U$7:$Y$10,1,新怪物属性!$HT104)))*(新怪物属性!$HU104+4)</f>
        <v>111595</v>
      </c>
      <c r="II104" s="14">
        <f>IF(HX104=0,0,INDEX(战宠!$D$15:$D$27,新怪物属性!HX104))</f>
        <v>0.3</v>
      </c>
      <c r="IJ104" s="14">
        <f>IF(HY104=0,0,INDEX(战宠!$D$15:$D$27,新怪物属性!HY104))</f>
        <v>0.2</v>
      </c>
      <c r="IM104" s="14">
        <f t="shared" si="189"/>
        <v>9080431</v>
      </c>
      <c r="IN104" s="14">
        <f t="shared" si="190"/>
        <v>9083374</v>
      </c>
      <c r="IO104" s="14">
        <f t="shared" si="191"/>
        <v>9086527</v>
      </c>
      <c r="IP104" s="14">
        <f t="shared" si="192"/>
        <v>9080431</v>
      </c>
      <c r="IQ104" s="14">
        <f t="shared" si="193"/>
        <v>9080431</v>
      </c>
      <c r="IR104" s="14">
        <f t="shared" si="232"/>
        <v>79423618</v>
      </c>
      <c r="IS104" s="14">
        <f t="shared" si="233"/>
        <v>2959121</v>
      </c>
      <c r="IT104" s="14">
        <f t="shared" si="234"/>
        <v>67685981</v>
      </c>
      <c r="IU104" s="14">
        <f t="shared" si="235"/>
        <v>1713525</v>
      </c>
      <c r="IV104" s="28">
        <f t="shared" si="236"/>
        <v>56575</v>
      </c>
      <c r="IW104" s="28">
        <f t="shared" si="237"/>
        <v>55225</v>
      </c>
      <c r="IX104" s="28">
        <f t="shared" si="238"/>
        <v>56575</v>
      </c>
      <c r="IY104" s="28">
        <f t="shared" si="239"/>
        <v>55225</v>
      </c>
      <c r="IZ104" s="28">
        <f t="shared" si="240"/>
        <v>2.7956499999999997</v>
      </c>
      <c r="JA104" s="28">
        <f t="shared" si="241"/>
        <v>2.7956499999999997</v>
      </c>
      <c r="JB104" s="28">
        <f t="shared" si="242"/>
        <v>205</v>
      </c>
      <c r="JC104" s="28">
        <f t="shared" si="243"/>
        <v>185</v>
      </c>
      <c r="JD104" s="14">
        <f t="shared" si="244"/>
        <v>1</v>
      </c>
      <c r="JE104" s="14">
        <f t="shared" si="245"/>
        <v>2</v>
      </c>
      <c r="JF104" s="14">
        <f t="shared" si="246"/>
        <v>2</v>
      </c>
      <c r="JG104" s="18">
        <f t="shared" si="247"/>
        <v>2.6500000000000004</v>
      </c>
      <c r="JH104" s="18">
        <f t="shared" si="248"/>
        <v>2.1</v>
      </c>
      <c r="JI104" s="18">
        <f t="shared" si="249"/>
        <v>1.8</v>
      </c>
      <c r="JJ104" s="29">
        <f t="shared" si="276"/>
        <v>56725</v>
      </c>
      <c r="JK104" s="29">
        <f t="shared" si="276"/>
        <v>57025</v>
      </c>
      <c r="JL104" s="29">
        <f t="shared" si="276"/>
        <v>57025</v>
      </c>
      <c r="JM104" s="26">
        <f t="shared" si="250"/>
        <v>0.1</v>
      </c>
      <c r="JN104" s="26">
        <f t="shared" si="251"/>
        <v>0.1</v>
      </c>
      <c r="JO104" s="26">
        <f t="shared" si="252"/>
        <v>0.2</v>
      </c>
      <c r="JP104" s="14">
        <f t="shared" si="253"/>
        <v>4</v>
      </c>
      <c r="JQ104" s="14">
        <f t="shared" si="254"/>
        <v>4</v>
      </c>
      <c r="JR104" s="14">
        <f t="shared" si="255"/>
        <v>4</v>
      </c>
      <c r="JS104" s="14">
        <f t="shared" si="256"/>
        <v>15</v>
      </c>
      <c r="JT104" s="14">
        <f t="shared" si="257"/>
        <v>200</v>
      </c>
      <c r="JU104" s="14">
        <f t="shared" si="258"/>
        <v>350</v>
      </c>
      <c r="JV104">
        <v>100</v>
      </c>
      <c r="JW104" s="14">
        <f t="shared" si="195"/>
        <v>571538719</v>
      </c>
      <c r="JY104" s="14">
        <f t="shared" si="226"/>
        <v>5918242</v>
      </c>
      <c r="JZ104" s="14">
        <f t="shared" si="196"/>
        <v>5262211</v>
      </c>
      <c r="KA104" s="29">
        <f t="shared" si="197"/>
        <v>53016</v>
      </c>
      <c r="KB104" s="29">
        <f t="shared" si="198"/>
        <v>38107</v>
      </c>
      <c r="KC104" s="29">
        <f t="shared" si="199"/>
        <v>42168</v>
      </c>
      <c r="KD104" s="29">
        <f t="shared" si="200"/>
        <v>49387</v>
      </c>
      <c r="KE104" s="14">
        <f t="shared" si="228"/>
        <v>2.7956499999999997</v>
      </c>
      <c r="KF104" s="14">
        <f t="shared" si="229"/>
        <v>2.7956499999999997</v>
      </c>
      <c r="KG104" s="14">
        <f t="shared" si="201"/>
        <v>4540185.0647870656</v>
      </c>
      <c r="KH104" s="26">
        <f t="shared" si="259"/>
        <v>0.42099233192192498</v>
      </c>
      <c r="KI104" s="26">
        <f t="shared" si="260"/>
        <v>0.64554074264482508</v>
      </c>
      <c r="KJ104" s="29">
        <f t="shared" si="202"/>
        <v>1473881</v>
      </c>
      <c r="KK104" s="29">
        <f t="shared" si="203"/>
        <v>5610085</v>
      </c>
      <c r="KL104" s="29">
        <f t="shared" si="204"/>
        <v>6415808</v>
      </c>
      <c r="KM104" s="23">
        <f t="shared" si="205"/>
        <v>3537314</v>
      </c>
      <c r="KN104" s="23">
        <f t="shared" si="206"/>
        <v>1868770</v>
      </c>
      <c r="KO104" s="26">
        <f t="shared" si="261"/>
        <v>0.51017520384172876</v>
      </c>
      <c r="KP104" s="26">
        <f t="shared" si="262"/>
        <v>0.51486481416637486</v>
      </c>
      <c r="KQ104" s="26">
        <f t="shared" si="263"/>
        <v>0.61486481416637484</v>
      </c>
      <c r="KR104" s="26">
        <f t="shared" si="207"/>
        <v>0.11017520384172874</v>
      </c>
      <c r="KS104" s="26">
        <v>0.1</v>
      </c>
      <c r="KT104" s="29">
        <f t="shared" si="264"/>
        <v>2.2000000000000002</v>
      </c>
      <c r="KU104" s="29">
        <f t="shared" si="265"/>
        <v>4.4281376619478765</v>
      </c>
      <c r="KV104" s="29">
        <f t="shared" si="266"/>
        <v>5.028137661947877</v>
      </c>
      <c r="KW104" s="29">
        <f t="shared" si="267"/>
        <v>16212691</v>
      </c>
      <c r="KX104" s="29">
        <f t="shared" si="268"/>
        <v>16561485.783485901</v>
      </c>
      <c r="KY104" s="29">
        <f t="shared" si="269"/>
        <v>16129782.918313242</v>
      </c>
      <c r="KZ104" s="29">
        <f t="shared" si="270"/>
        <v>71670281</v>
      </c>
      <c r="LA104" s="14">
        <f t="shared" si="271"/>
        <v>48903959.700000003</v>
      </c>
      <c r="LE104" s="14">
        <v>1</v>
      </c>
      <c r="LF104" s="14">
        <v>1</v>
      </c>
      <c r="LG104" s="14">
        <v>480</v>
      </c>
      <c r="LH104" s="14">
        <v>80</v>
      </c>
      <c r="LI104" s="14">
        <v>60</v>
      </c>
      <c r="LJ104" s="14">
        <v>60</v>
      </c>
      <c r="LK104" s="14">
        <v>60</v>
      </c>
      <c r="LL104" s="23">
        <f t="shared" si="208"/>
        <v>6856143962</v>
      </c>
      <c r="LM104" s="23">
        <f t="shared" si="209"/>
        <v>2</v>
      </c>
      <c r="LN104" s="23">
        <f t="shared" si="210"/>
        <v>6856.14</v>
      </c>
      <c r="LO104" s="14">
        <v>1</v>
      </c>
      <c r="LP104" s="14">
        <v>1</v>
      </c>
      <c r="LQ104" s="14">
        <v>240</v>
      </c>
      <c r="LR104" s="14">
        <v>35</v>
      </c>
      <c r="LS104" s="14">
        <v>22</v>
      </c>
      <c r="LT104" s="14">
        <v>30</v>
      </c>
      <c r="LU104" s="14">
        <v>30</v>
      </c>
      <c r="LV104" s="23">
        <f t="shared" si="211"/>
        <v>3571988482</v>
      </c>
      <c r="LW104" s="23">
        <f t="shared" si="212"/>
        <v>2</v>
      </c>
      <c r="LX104" s="23">
        <f t="shared" si="213"/>
        <v>3571.99</v>
      </c>
      <c r="MB104">
        <f t="shared" si="272"/>
        <v>1.8227640167352084</v>
      </c>
      <c r="MC104">
        <f t="shared" si="273"/>
        <v>5.0958102233857847</v>
      </c>
      <c r="ME104" s="14">
        <v>10</v>
      </c>
      <c r="MF104" s="14">
        <v>2</v>
      </c>
      <c r="MG104" s="14">
        <v>1.5</v>
      </c>
      <c r="MH104" s="23">
        <f t="shared" si="274"/>
        <v>228572994</v>
      </c>
      <c r="MI104" s="23">
        <f t="shared" si="214"/>
        <v>1</v>
      </c>
      <c r="MJ104" s="23">
        <f t="shared" si="215"/>
        <v>228572.99</v>
      </c>
      <c r="MK104" s="14">
        <v>30</v>
      </c>
      <c r="ML104" s="14">
        <v>6</v>
      </c>
      <c r="MM104" s="14">
        <v>4</v>
      </c>
      <c r="MN104" s="23">
        <f t="shared" si="275"/>
        <v>653459416</v>
      </c>
      <c r="MO104" s="23">
        <f t="shared" si="216"/>
        <v>1</v>
      </c>
      <c r="MP104" s="23">
        <f t="shared" si="217"/>
        <v>653459.42000000004</v>
      </c>
      <c r="MR104" s="23">
        <f t="shared" si="218"/>
        <v>871279221</v>
      </c>
      <c r="MS104" s="23">
        <f t="shared" si="219"/>
        <v>1</v>
      </c>
      <c r="MT104" s="23">
        <f t="shared" si="220"/>
        <v>871279.22</v>
      </c>
      <c r="MU104" s="23">
        <f t="shared" si="221"/>
        <v>342859491</v>
      </c>
      <c r="MV104" s="23">
        <f t="shared" si="222"/>
        <v>1</v>
      </c>
      <c r="MW104" s="23">
        <f t="shared" si="223"/>
        <v>342859.49</v>
      </c>
    </row>
    <row r="105" spans="3:361" ht="16.5" x14ac:dyDescent="0.2">
      <c r="C105" s="14">
        <v>33</v>
      </c>
      <c r="D105" s="14">
        <v>820</v>
      </c>
      <c r="E105" s="14"/>
      <c r="F105" s="14"/>
      <c r="G105" s="14">
        <v>820</v>
      </c>
      <c r="H105" s="14">
        <v>820</v>
      </c>
      <c r="I105" s="14">
        <v>820</v>
      </c>
      <c r="J105" s="14">
        <v>12</v>
      </c>
      <c r="K105" s="14">
        <v>12</v>
      </c>
      <c r="L105" s="14">
        <v>12</v>
      </c>
      <c r="M105" s="14">
        <v>8</v>
      </c>
      <c r="N105" s="14">
        <v>8</v>
      </c>
      <c r="O105" s="14">
        <v>8</v>
      </c>
      <c r="P105" s="14">
        <v>11</v>
      </c>
      <c r="Q105" s="14">
        <v>11</v>
      </c>
      <c r="R105" s="14">
        <v>11</v>
      </c>
      <c r="S105" s="14">
        <v>11</v>
      </c>
      <c r="T105" s="14">
        <v>11</v>
      </c>
      <c r="U105" s="14">
        <v>11</v>
      </c>
      <c r="V105" s="14">
        <v>11</v>
      </c>
      <c r="W105" s="14">
        <v>11</v>
      </c>
      <c r="X105" s="14">
        <v>820</v>
      </c>
      <c r="Y105" s="14">
        <v>820</v>
      </c>
      <c r="Z105" s="14">
        <v>820</v>
      </c>
      <c r="AA105" s="14">
        <v>820</v>
      </c>
      <c r="AB105" s="14">
        <v>820</v>
      </c>
      <c r="AC105" s="14">
        <v>820</v>
      </c>
      <c r="AD105" s="14">
        <v>820</v>
      </c>
      <c r="AE105" s="14">
        <v>820</v>
      </c>
      <c r="AF105" s="14">
        <v>86</v>
      </c>
      <c r="AG105" s="14">
        <v>80</v>
      </c>
      <c r="AH105" s="14">
        <v>80</v>
      </c>
      <c r="AI105" s="14">
        <v>80</v>
      </c>
      <c r="AJ105" s="14">
        <v>80</v>
      </c>
      <c r="AK105" s="14">
        <v>80</v>
      </c>
      <c r="AL105" s="14">
        <v>82</v>
      </c>
      <c r="AM105" s="14">
        <v>82</v>
      </c>
      <c r="AN105" s="14">
        <v>6</v>
      </c>
      <c r="AO105" s="14">
        <v>6</v>
      </c>
      <c r="AP105" s="14">
        <v>6</v>
      </c>
      <c r="AQ105" s="14">
        <v>6</v>
      </c>
      <c r="AR105" s="14">
        <v>6</v>
      </c>
      <c r="AS105" s="14">
        <v>0</v>
      </c>
      <c r="AT105" s="14">
        <v>0</v>
      </c>
      <c r="AU105" s="14">
        <v>0</v>
      </c>
      <c r="AV105" s="14">
        <v>0</v>
      </c>
      <c r="AW105" s="14">
        <v>4</v>
      </c>
      <c r="AX105" s="14">
        <v>4</v>
      </c>
      <c r="AY105" s="14">
        <v>0</v>
      </c>
      <c r="AZ105" s="14">
        <v>0</v>
      </c>
      <c r="BA105" s="14">
        <v>24</v>
      </c>
      <c r="BF105" s="14">
        <f>ROUND((INDEX(新战舰养成!S$6:S$18,新怪物属性!$J105+1)+INDEX(新战舰养成!D$6:D$18,新怪物属性!$J105+1)*(新怪物属性!$G105-1))*INDEX(战舰突破!$D$6:$D$18,新怪物属性!$M105+1),0)</f>
        <v>728213</v>
      </c>
      <c r="BG105" s="14">
        <f>ROUND((INDEX(新战舰养成!T$6:T$18,新怪物属性!$J105+1)+INDEX(新战舰养成!E$6:E$18,新怪物属性!$J105+1)*(新怪物属性!$G105-1))*INDEX(战舰突破!$D$6:$D$18,新怪物属性!$M105+1),0)</f>
        <v>5825576</v>
      </c>
      <c r="BH105" s="14">
        <f>ROUND((INDEX(新战舰养成!U$6:U$18,新怪物属性!$J105+1)+INDEX(新战舰养成!F$6:F$18,新怪物属性!$J105+1)*(新怪物属性!$G105-1))*INDEX(战舰突破!$D$6:$D$18,新怪物属性!$M105+1),0)</f>
        <v>364272</v>
      </c>
      <c r="BI105" s="14">
        <f>ROUND((INDEX(新战舰养成!V$6:V$18,新怪物属性!$J105+1)+INDEX(新战舰养成!G$6:G$18,新怪物属性!$J105+1)*(新怪物属性!$G105-1))*INDEX(战舰突破!$D$6:$D$18,新怪物属性!$M105+1),0)</f>
        <v>630</v>
      </c>
      <c r="BJ105" s="14">
        <f>ROUND((INDEX(新战舰养成!W$6:W$18,新怪物属性!$J105+1)+INDEX(新战舰养成!H$6:H$18,新怪物属性!$J105+1)*(新怪物属性!$G105-1))*INDEX(战舰突破!$D$6:$D$18,新怪物属性!$M105+1),0)</f>
        <v>8</v>
      </c>
      <c r="BL105" s="14">
        <f>IF($H105&gt;0,ROUND((INDEX(新战舰养成!X$6:X$18,新怪物属性!$K105+1)+INDEX(新战舰养成!I$6:I$18,新怪物属性!$K105+1)*(新怪物属性!$H105-1))*INDEX(战舰突破!$D$6:$D$18,新怪物属性!$N105+1),0),0)</f>
        <v>728801</v>
      </c>
      <c r="BM105" s="14">
        <f>IF($H105&gt;0,ROUND((INDEX(新战舰养成!Y$6:Y$18,新怪物属性!$K105+1)+INDEX(新战舰养成!J$6:J$18,新怪物属性!$K105+1)*(新怪物属性!$H105-1))*INDEX(战舰突破!$D$6:$D$18,新怪物属性!$N105+1),0),0)</f>
        <v>0</v>
      </c>
      <c r="BN105" s="14">
        <f>IF($H105&gt;0,ROUND((INDEX(新战舰养成!Z$6:Z$18,新怪物属性!$K105+1)+INDEX(新战舰养成!K$6:K$18,新怪物属性!$K105+1)*(新怪物属性!$H105-1))*INDEX(战舰突破!$D$6:$D$18,新怪物属性!$N105+1),0),0)</f>
        <v>0</v>
      </c>
      <c r="BO105" s="14">
        <f>IF($H105&gt;0,ROUND((INDEX(新战舰养成!AA$6:AA$18,新怪物属性!$K105+1)+INDEX(新战舰养成!L$6:L$18,新怪物属性!$K105+1)*(新怪物属性!$H105-1))*INDEX(战舰突破!$D$6:$D$18,新怪物属性!$N105+1),0),0)</f>
        <v>7282128</v>
      </c>
      <c r="BP105" s="14">
        <f>IF($H105&gt;0,ROUND((INDEX(新战舰养成!AB$6:AB$18,新怪物属性!$K105+1)+INDEX(新战舰养成!M$6:M$18,新怪物属性!$K105+1)*(新怪物属性!$H105-1))*INDEX(战舰突破!$D$6:$D$18,新怪物属性!$N105+1),0),0)</f>
        <v>145488</v>
      </c>
      <c r="BR105" s="14">
        <f>IF($I105&gt;0,ROUND((INDEX(新战舰养成!AC$6:AC$18,新怪物属性!$L105+1)+INDEX(新战舰养成!I$6:I$18,新怪物属性!$L105+1)*(新怪物属性!$I105-1))*INDEX(战舰突破!$D$6:$D$18,新怪物属性!$O105+1),0),0)</f>
        <v>729431</v>
      </c>
      <c r="BS105" s="14">
        <f>IF($I105&gt;0,ROUND((INDEX(新战舰养成!AD$6:AD$18,新怪物属性!$L105+1)+INDEX(新战舰养成!J$6:J$18,新怪物属性!$L105+1)*(新怪物属性!$I105-1))*INDEX(战舰突破!$D$6:$D$18,新怪物属性!$O105+1),0),0)</f>
        <v>0</v>
      </c>
      <c r="BT105" s="14">
        <f>IF($I105&gt;0,ROUND((INDEX(新战舰养成!AE$6:AE$18,新怪物属性!$L105+1)+INDEX(新战舰养成!K$6:K$18,新怪物属性!$L105+1)*(新怪物属性!$I105-1))*INDEX(战舰突破!$D$6:$D$18,新怪物属性!$O105+1),0),0)</f>
        <v>0</v>
      </c>
      <c r="BU105" s="14">
        <f>IF($I105&gt;0,ROUND((INDEX(新战舰养成!AF$6:AF$18,新怪物属性!$L105+1)+INDEX(新战舰养成!L$6:L$18,新怪物属性!$L105+1)*(新怪物属性!$I105-1))*INDEX(战舰突破!$D$6:$D$18,新怪物属性!$O105+1),0),0)</f>
        <v>4673214</v>
      </c>
      <c r="BV105" s="14">
        <f>IF($I105&gt;0,ROUND((INDEX(新战舰养成!AG$6:AG$18,新怪物属性!$L105+1)+INDEX(新战舰养成!M$6:M$18,新怪物属性!$L105+1)*(新怪物属性!$I105-1))*INDEX(战舰突破!$D$6:$D$18,新怪物属性!$O105+1),0),0)</f>
        <v>198133</v>
      </c>
      <c r="BY105" s="14">
        <f>(INDEX(装备数值!$C$13:$G$116,新怪物属性!$P107*8+1,BY$2)+INDEX(装备数值!$C$13:$G$116,新怪物属性!$Q107*8+2,BY$2)+INDEX(装备数值!$C$13:$G$116,新怪物属性!$S107*8+3,BY$2)+INDEX(装备数值!$C$13:$G$116,新怪物属性!$R107*8+4,BY$2)+INDEX(装备数值!$C$13:$G$116,新怪物属性!$T107*8+5,BY$2)+INDEX(装备数值!$C$13:$G$116,新怪物属性!$U107*8+6,BY$2)+INDEX(装备数值!$C$13:$G$116,新怪物属性!$V107*8+7,BY$2)+INDEX(装备数值!$C$13:$G$116,新怪物属性!$W107*8+8,BY$2))</f>
        <v>128700</v>
      </c>
      <c r="BZ105" s="14">
        <f>(INDEX(装备数值!$C$13:$G$116,新怪物属性!$P107*8+1,BZ$2)+INDEX(装备数值!$C$13:$G$116,新怪物属性!$Q107*8+2,BZ$2)+INDEX(装备数值!$C$13:$G$116,新怪物属性!$S107*8+3,BZ$2)+INDEX(装备数值!$C$13:$G$116,新怪物属性!$R107*8+4,BZ$2)+INDEX(装备数值!$C$13:$G$116,新怪物属性!$T107*8+5,BZ$2)+INDEX(装备数值!$C$13:$G$116,新怪物属性!$U107*8+6,BZ$2)+INDEX(装备数值!$C$13:$G$116,新怪物属性!$V107*8+7,BZ$2)+INDEX(装备数值!$C$13:$G$116,新怪物属性!$W107*8+8,BZ$2))</f>
        <v>886500</v>
      </c>
      <c r="CA105" s="14">
        <f>(INDEX(装备数值!$C$13:$G$116,新怪物属性!$P107*8+1,CA$2)+INDEX(装备数值!$C$13:$G$116,新怪物属性!$Q107*8+2,CA$2)+INDEX(装备数值!$C$13:$G$116,新怪物属性!$S107*8+3,CA$2)+INDEX(装备数值!$C$13:$G$116,新怪物属性!$R107*8+4,CA$2)+INDEX(装备数值!$C$13:$G$116,新怪物属性!$T107*8+5,CA$2)+INDEX(装备数值!$C$13:$G$116,新怪物属性!$U107*8+6,CA$2)+INDEX(装备数值!$C$13:$G$116,新怪物属性!$V107*8+7,CA$2)+INDEX(装备数值!$C$13:$G$116,新怪物属性!$W107*8+8,CA$2))</f>
        <v>55200</v>
      </c>
      <c r="CB105" s="14">
        <f>(INDEX(装备数值!$C$13:$G$116,新怪物属性!$P107*8+1,CB$2)+INDEX(装备数值!$C$13:$G$116,新怪物属性!$Q107*8+2,CB$2)+INDEX(装备数值!$C$13:$G$116,新怪物属性!$S107*8+3,CB$2)+INDEX(装备数值!$C$13:$G$116,新怪物属性!$R107*8+4,CB$2)+INDEX(装备数值!$C$13:$G$116,新怪物属性!$T107*8+5,CB$2)+INDEX(装备数值!$C$13:$G$116,新怪物属性!$U107*8+6,CB$2)+INDEX(装备数值!$C$13:$G$116,新怪物属性!$V107*8+7,CB$2)+INDEX(装备数值!$C$13:$G$116,新怪物属性!$W107*8+8,CB$2))</f>
        <v>1110000</v>
      </c>
      <c r="CC105" s="14">
        <f>(INDEX(装备数值!$C$13:$G$116,新怪物属性!$P107*8+1,CC$2)+INDEX(装备数值!$C$13:$G$116,新怪物属性!$Q107*8+2,CC$2)+INDEX(装备数值!$C$13:$G$116,新怪物属性!$S107*8+3,CC$2)+INDEX(装备数值!$C$13:$G$116,新怪物属性!$R107*8+4,CC$2)+INDEX(装备数值!$C$13:$G$116,新怪物属性!$T107*8+5,CC$2)+INDEX(装备数值!$C$13:$G$116,新怪物属性!$U107*8+6,CC$2)+INDEX(装备数值!$C$13:$G$116,新怪物属性!$V107*8+7,CC$2)+INDEX(装备数值!$C$13:$G$116,新怪物属性!$W107*8+8,CC$2))</f>
        <v>21900</v>
      </c>
      <c r="CF105" s="14">
        <f t="shared" si="143"/>
        <v>4</v>
      </c>
      <c r="CG105" s="14">
        <f t="shared" si="230"/>
        <v>4</v>
      </c>
      <c r="CH105" s="14">
        <f t="shared" si="230"/>
        <v>4</v>
      </c>
      <c r="CI105" s="14">
        <f t="shared" si="230"/>
        <v>4</v>
      </c>
      <c r="CJ105" s="14">
        <f t="shared" si="230"/>
        <v>4</v>
      </c>
      <c r="CK105" s="14">
        <f t="shared" si="230"/>
        <v>4</v>
      </c>
      <c r="CL105" s="14">
        <f t="shared" si="230"/>
        <v>4</v>
      </c>
      <c r="CM105" s="14">
        <f t="shared" si="230"/>
        <v>4</v>
      </c>
      <c r="CN105" s="14">
        <f t="shared" si="230"/>
        <v>4</v>
      </c>
      <c r="CO105" s="14">
        <f t="shared" si="230"/>
        <v>4</v>
      </c>
      <c r="CP105" s="14">
        <f t="shared" si="230"/>
        <v>4</v>
      </c>
      <c r="CQ105" s="14">
        <f t="shared" si="230"/>
        <v>0</v>
      </c>
      <c r="CR105" s="14">
        <f t="shared" si="230"/>
        <v>0</v>
      </c>
      <c r="CS105" s="14">
        <f>SUMIFS(装备数值!BL$50:BL$101,装备数值!$BG$50:$BG$101,"="&amp;新怪物属性!$CF$2,装备数值!$BH$50:$BH$101,"&lt;="&amp;新怪物属性!$CF105)+SUMIFS(装备数值!BL$50:BL$101,装备数值!$BG$50:$BG$101,"="&amp;新怪物属性!$CG$2,装备数值!$BH$50:$BH$101,"&lt;="&amp;新怪物属性!$CG105)+SUMIFS(装备数值!BL$50:BL$101,装备数值!$BG$50:$BG$101,"="&amp;新怪物属性!$CH$2,装备数值!$BH$50:$BH$101,"&lt;="&amp;新怪物属性!$CH105)+SUMIFS(装备数值!BL$50:BL$101,装备数值!$BG$50:$BG$101,"="&amp;新怪物属性!$CI$2,装备数值!$BH$50:$BH$101,"&lt;="&amp;新怪物属性!$CI105)+SUMIFS(装备数值!BL$50:BL$101,装备数值!$BG$50:$BG$101,"="&amp;新怪物属性!$CJ$2,装备数值!$BH$50:$BH$101,"&lt;="&amp;新怪物属性!$CJ105)+SUMIFS(装备数值!BL$50:BL$101,装备数值!$BG$50:$BG$101,"="&amp;新怪物属性!$CK$2,装备数值!$BH$50:$BH$101,"&lt;="&amp;新怪物属性!$CK105)+SUMIFS(装备数值!BL$50:BL$101,装备数值!$BG$50:$BG$101,"="&amp;新怪物属性!$CL$2,装备数值!$BH$50:$BH$101,"&lt;="&amp;新怪物属性!$CL105)+SUMIFS(装备数值!BL$50:BL$101,装备数值!$BG$50:$BG$101,"="&amp;新怪物属性!$CM$2,装备数值!$BH$50:$BH$101,"&lt;="&amp;新怪物属性!$CM105)+SUMIFS(装备数值!BL$50:BL$101,装备数值!$BG$50:$BG$101,"="&amp;新怪物属性!$CN$2,装备数值!$BH$50:$BH$101,"&lt;="&amp;新怪物属性!$CN105)+SUMIFS(装备数值!BL$50:BL$101,装备数值!$BG$50:$BG$101,"="&amp;新怪物属性!$CO$2,装备数值!$BH$50:$BH$101,"&lt;="&amp;新怪物属性!$CO105)+SUMIFS(装备数值!BL$50:BL$101,装备数值!$BG$50:$BG$101,"="&amp;新怪物属性!$CP$2,装备数值!$BH$50:$BH$101,"&lt;="&amp;新怪物属性!$CP105)+SUMIFS(装备数值!BL$50:BL$101,装备数值!$BG$50:$BG$101,"="&amp;新怪物属性!$CQ$2,装备数值!$BH$50:$BH$101,"&lt;="&amp;新怪物属性!$CQ105)+SUMIFS(装备数值!BL$50:BL$101,装备数值!$BG$50:$BG$101,"="&amp;新怪物属性!$CR$2,装备数值!$BH$50:$BH$101,"&lt;="&amp;新怪物属性!$CR105)</f>
        <v>160949</v>
      </c>
      <c r="CT105" s="14">
        <f>SUMIFS(装备数值!BM$50:BM$101,装备数值!$BG$50:$BG$101,"="&amp;新怪物属性!$CF$2,装备数值!$BH$50:$BH$101,"&lt;="&amp;新怪物属性!$CF105)+SUMIFS(装备数值!BM$50:BM$101,装备数值!$BG$50:$BG$101,"="&amp;新怪物属性!$CG$2,装备数值!$BH$50:$BH$101,"&lt;="&amp;新怪物属性!$CG105)+SUMIFS(装备数值!BM$50:BM$101,装备数值!$BG$50:$BG$101,"="&amp;新怪物属性!$CH$2,装备数值!$BH$50:$BH$101,"&lt;="&amp;新怪物属性!$CH105)+SUMIFS(装备数值!BM$50:BM$101,装备数值!$BG$50:$BG$101,"="&amp;新怪物属性!$CI$2,装备数值!$BH$50:$BH$101,"&lt;="&amp;新怪物属性!$CI105)+SUMIFS(装备数值!BM$50:BM$101,装备数值!$BG$50:$BG$101,"="&amp;新怪物属性!$CJ$2,装备数值!$BH$50:$BH$101,"&lt;="&amp;新怪物属性!$CJ105)+SUMIFS(装备数值!BM$50:BM$101,装备数值!$BG$50:$BG$101,"="&amp;新怪物属性!$CK$2,装备数值!$BH$50:$BH$101,"&lt;="&amp;新怪物属性!$CK105)+SUMIFS(装备数值!BM$50:BM$101,装备数值!$BG$50:$BG$101,"="&amp;新怪物属性!$CL$2,装备数值!$BH$50:$BH$101,"&lt;="&amp;新怪物属性!$CL105)+SUMIFS(装备数值!BM$50:BM$101,装备数值!$BG$50:$BG$101,"="&amp;新怪物属性!$CM$2,装备数值!$BH$50:$BH$101,"&lt;="&amp;新怪物属性!$CM105)+SUMIFS(装备数值!BM$50:BM$101,装备数值!$BG$50:$BG$101,"="&amp;新怪物属性!$CN$2,装备数值!$BH$50:$BH$101,"&lt;="&amp;新怪物属性!$CN105)+SUMIFS(装备数值!BM$50:BM$101,装备数值!$BG$50:$BG$101,"="&amp;新怪物属性!$CO$2,装备数值!$BH$50:$BH$101,"&lt;="&amp;新怪物属性!$CO105)+SUMIFS(装备数值!BM$50:BM$101,装备数值!$BG$50:$BG$101,"="&amp;新怪物属性!$CP$2,装备数值!$BH$50:$BH$101,"&lt;="&amp;新怪物属性!$CP105)+SUMIFS(装备数值!BM$50:BM$101,装备数值!$BG$50:$BG$101,"="&amp;新怪物属性!$CQ$2,装备数值!$BH$50:$BH$101,"&lt;="&amp;新怪物属性!$CQ105)+SUMIFS(装备数值!BM$50:BM$101,装备数值!$BG$50:$BG$101,"="&amp;新怪物属性!$CR$2,装备数值!$BH$50:$BH$101,"&lt;="&amp;新怪物属性!$CR105)</f>
        <v>1759949</v>
      </c>
      <c r="CU105" s="14">
        <f>SUMIFS(装备数值!BN$50:BN$101,装备数值!$BG$50:$BG$101,"="&amp;新怪物属性!$CF$2,装备数值!$BH$50:$BH$101,"&lt;="&amp;新怪物属性!$CF105)+SUMIFS(装备数值!BN$50:BN$101,装备数值!$BG$50:$BG$101,"="&amp;新怪物属性!$CG$2,装备数值!$BH$50:$BH$101,"&lt;="&amp;新怪物属性!$CG105)+SUMIFS(装备数值!BN$50:BN$101,装备数值!$BG$50:$BG$101,"="&amp;新怪物属性!$CH$2,装备数值!$BH$50:$BH$101,"&lt;="&amp;新怪物属性!$CH105)+SUMIFS(装备数值!BN$50:BN$101,装备数值!$BG$50:$BG$101,"="&amp;新怪物属性!$CI$2,装备数值!$BH$50:$BH$101,"&lt;="&amp;新怪物属性!$CI105)+SUMIFS(装备数值!BN$50:BN$101,装备数值!$BG$50:$BG$101,"="&amp;新怪物属性!$CJ$2,装备数值!$BH$50:$BH$101,"&lt;="&amp;新怪物属性!$CJ105)+SUMIFS(装备数值!BN$50:BN$101,装备数值!$BG$50:$BG$101,"="&amp;新怪物属性!$CK$2,装备数值!$BH$50:$BH$101,"&lt;="&amp;新怪物属性!$CK105)+SUMIFS(装备数值!BN$50:BN$101,装备数值!$BG$50:$BG$101,"="&amp;新怪物属性!$CL$2,装备数值!$BH$50:$BH$101,"&lt;="&amp;新怪物属性!$CL105)+SUMIFS(装备数值!BN$50:BN$101,装备数值!$BG$50:$BG$101,"="&amp;新怪物属性!$CM$2,装备数值!$BH$50:$BH$101,"&lt;="&amp;新怪物属性!$CM105)+SUMIFS(装备数值!BN$50:BN$101,装备数值!$BG$50:$BG$101,"="&amp;新怪物属性!$CN$2,装备数值!$BH$50:$BH$101,"&lt;="&amp;新怪物属性!$CN105)+SUMIFS(装备数值!BN$50:BN$101,装备数值!$BG$50:$BG$101,"="&amp;新怪物属性!$CO$2,装备数值!$BH$50:$BH$101,"&lt;="&amp;新怪物属性!$CO105)+SUMIFS(装备数值!BN$50:BN$101,装备数值!$BG$50:$BG$101,"="&amp;新怪物属性!$CP$2,装备数值!$BH$50:$BH$101,"&lt;="&amp;新怪物属性!$CP105)+SUMIFS(装备数值!BN$50:BN$101,装备数值!$BG$50:$BG$101,"="&amp;新怪物属性!$CQ$2,装备数值!$BH$50:$BH$101,"&lt;="&amp;新怪物属性!$CQ105)+SUMIFS(装备数值!BN$50:BN$101,装备数值!$BG$50:$BG$101,"="&amp;新怪物属性!$CR$2,装备数值!$BH$50:$BH$101,"&lt;="&amp;新怪物属性!$CR105)</f>
        <v>60850</v>
      </c>
      <c r="CV105" s="14">
        <f>SUMIFS(装备数值!BO$50:BO$101,装备数值!$BG$50:$BG$101,"="&amp;新怪物属性!$CF$2,装备数值!$BH$50:$BH$101,"&lt;="&amp;新怪物属性!$CF105)+SUMIFS(装备数值!BO$50:BO$101,装备数值!$BG$50:$BG$101,"="&amp;新怪物属性!$CG$2,装备数值!$BH$50:$BH$101,"&lt;="&amp;新怪物属性!$CG105)+SUMIFS(装备数值!BO$50:BO$101,装备数值!$BG$50:$BG$101,"="&amp;新怪物属性!$CH$2,装备数值!$BH$50:$BH$101,"&lt;="&amp;新怪物属性!$CH105)+SUMIFS(装备数值!BO$50:BO$101,装备数值!$BG$50:$BG$101,"="&amp;新怪物属性!$CI$2,装备数值!$BH$50:$BH$101,"&lt;="&amp;新怪物属性!$CI105)+SUMIFS(装备数值!BO$50:BO$101,装备数值!$BG$50:$BG$101,"="&amp;新怪物属性!$CJ$2,装备数值!$BH$50:$BH$101,"&lt;="&amp;新怪物属性!$CJ105)+SUMIFS(装备数值!BO$50:BO$101,装备数值!$BG$50:$BG$101,"="&amp;新怪物属性!$CK$2,装备数值!$BH$50:$BH$101,"&lt;="&amp;新怪物属性!$CK105)+SUMIFS(装备数值!BO$50:BO$101,装备数值!$BG$50:$BG$101,"="&amp;新怪物属性!$CL$2,装备数值!$BH$50:$BH$101,"&lt;="&amp;新怪物属性!$CL105)+SUMIFS(装备数值!BO$50:BO$101,装备数值!$BG$50:$BG$101,"="&amp;新怪物属性!$CM$2,装备数值!$BH$50:$BH$101,"&lt;="&amp;新怪物属性!$CM105)+SUMIFS(装备数值!BO$50:BO$101,装备数值!$BG$50:$BG$101,"="&amp;新怪物属性!$CN$2,装备数值!$BH$50:$BH$101,"&lt;="&amp;新怪物属性!$CN105)+SUMIFS(装备数值!BO$50:BO$101,装备数值!$BG$50:$BG$101,"="&amp;新怪物属性!$CO$2,装备数值!$BH$50:$BH$101,"&lt;="&amp;新怪物属性!$CO105)+SUMIFS(装备数值!BO$50:BO$101,装备数值!$BG$50:$BG$101,"="&amp;新怪物属性!$CP$2,装备数值!$BH$50:$BH$101,"&lt;="&amp;新怪物属性!$CP105)+SUMIFS(装备数值!BO$50:BO$101,装备数值!$BG$50:$BG$101,"="&amp;新怪物属性!$CQ$2,装备数值!$BH$50:$BH$101,"&lt;="&amp;新怪物属性!$CQ105)+SUMIFS(装备数值!BO$50:BO$101,装备数值!$BG$50:$BG$101,"="&amp;新怪物属性!$CR$2,装备数值!$BH$50:$BH$101,"&lt;="&amp;新怪物属性!$CR105)</f>
        <v>1955500</v>
      </c>
      <c r="CW105" s="14">
        <f>SUMIFS(装备数值!BP$50:BP$101,装备数值!$BG$50:$BG$101,"="&amp;新怪物属性!$CF$2,装备数值!$BH$50:$BH$101,"&lt;="&amp;新怪物属性!$CF105)+SUMIFS(装备数值!BP$50:BP$101,装备数值!$BG$50:$BG$101,"="&amp;新怪物属性!$CG$2,装备数值!$BH$50:$BH$101,"&lt;="&amp;新怪物属性!$CG105)+SUMIFS(装备数值!BP$50:BP$101,装备数值!$BG$50:$BG$101,"="&amp;新怪物属性!$CH$2,装备数值!$BH$50:$BH$101,"&lt;="&amp;新怪物属性!$CH105)+SUMIFS(装备数值!BP$50:BP$101,装备数值!$BG$50:$BG$101,"="&amp;新怪物属性!$CI$2,装备数值!$BH$50:$BH$101,"&lt;="&amp;新怪物属性!$CI105)+SUMIFS(装备数值!BP$50:BP$101,装备数值!$BG$50:$BG$101,"="&amp;新怪物属性!$CJ$2,装备数值!$BH$50:$BH$101,"&lt;="&amp;新怪物属性!$CJ105)+SUMIFS(装备数值!BP$50:BP$101,装备数值!$BG$50:$BG$101,"="&amp;新怪物属性!$CK$2,装备数值!$BH$50:$BH$101,"&lt;="&amp;新怪物属性!$CK105)+SUMIFS(装备数值!BP$50:BP$101,装备数值!$BG$50:$BG$101,"="&amp;新怪物属性!$CL$2,装备数值!$BH$50:$BH$101,"&lt;="&amp;新怪物属性!$CL105)+SUMIFS(装备数值!BP$50:BP$101,装备数值!$BG$50:$BG$101,"="&amp;新怪物属性!$CM$2,装备数值!$BH$50:$BH$101,"&lt;="&amp;新怪物属性!$CM105)+SUMIFS(装备数值!BP$50:BP$101,装备数值!$BG$50:$BG$101,"="&amp;新怪物属性!$CN$2,装备数值!$BH$50:$BH$101,"&lt;="&amp;新怪物属性!$CN105)+SUMIFS(装备数值!BP$50:BP$101,装备数值!$BG$50:$BG$101,"="&amp;新怪物属性!$CO$2,装备数值!$BH$50:$BH$101,"&lt;="&amp;新怪物属性!$CO105)+SUMIFS(装备数值!BP$50:BP$101,装备数值!$BG$50:$BG$101,"="&amp;新怪物属性!$CP$2,装备数值!$BH$50:$BH$101,"&lt;="&amp;新怪物属性!$CP105)+SUMIFS(装备数值!BP$50:BP$101,装备数值!$BG$50:$BG$101,"="&amp;新怪物属性!$CQ$2,装备数值!$BH$50:$BH$101,"&lt;="&amp;新怪物属性!$CQ105)+SUMIFS(装备数值!BP$50:BP$101,装备数值!$BG$50:$BG$101,"="&amp;新怪物属性!$CR$2,装备数值!$BH$50:$BH$101,"&lt;="&amp;新怪物属性!$CR105)</f>
        <v>38720</v>
      </c>
      <c r="CX105" s="14">
        <f>SUMIFS(装备数值!BQ$50:BQ$101,装备数值!$BG$50:$BG$101,"="&amp;新怪物属性!$CF$2,装备数值!$BH$50:$BH$101,"&lt;="&amp;新怪物属性!$CF105)+SUMIFS(装备数值!BQ$50:BQ$101,装备数值!$BG$50:$BG$101,"="&amp;新怪物属性!$CG$2,装备数值!$BH$50:$BH$101,"&lt;="&amp;新怪物属性!$CG105)+SUMIFS(装备数值!BQ$50:BQ$101,装备数值!$BG$50:$BG$101,"="&amp;新怪物属性!$CH$2,装备数值!$BH$50:$BH$101,"&lt;="&amp;新怪物属性!$CH105)+SUMIFS(装备数值!BQ$50:BQ$101,装备数值!$BG$50:$BG$101,"="&amp;新怪物属性!$CI$2,装备数值!$BH$50:$BH$101,"&lt;="&amp;新怪物属性!$CI105)+SUMIFS(装备数值!BQ$50:BQ$101,装备数值!$BG$50:$BG$101,"="&amp;新怪物属性!$CJ$2,装备数值!$BH$50:$BH$101,"&lt;="&amp;新怪物属性!$CJ105)+SUMIFS(装备数值!BQ$50:BQ$101,装备数值!$BG$50:$BG$101,"="&amp;新怪物属性!$CK$2,装备数值!$BH$50:$BH$101,"&lt;="&amp;新怪物属性!$CK105)+SUMIFS(装备数值!BQ$50:BQ$101,装备数值!$BG$50:$BG$101,"="&amp;新怪物属性!$CL$2,装备数值!$BH$50:$BH$101,"&lt;="&amp;新怪物属性!$CL105)+SUMIFS(装备数值!BQ$50:BQ$101,装备数值!$BG$50:$BG$101,"="&amp;新怪物属性!$CM$2,装备数值!$BH$50:$BH$101,"&lt;="&amp;新怪物属性!$CM105)+SUMIFS(装备数值!BQ$50:BQ$101,装备数值!$BG$50:$BG$101,"="&amp;新怪物属性!$CN$2,装备数值!$BH$50:$BH$101,"&lt;="&amp;新怪物属性!$CN105)+SUMIFS(装备数值!BQ$50:BQ$101,装备数值!$BG$50:$BG$101,"="&amp;新怪物属性!$CO$2,装备数值!$BH$50:$BH$101,"&lt;="&amp;新怪物属性!$CO105)+SUMIFS(装备数值!BQ$50:BQ$101,装备数值!$BG$50:$BG$101,"="&amp;新怪物属性!$CP$2,装备数值!$BH$50:$BH$101,"&lt;="&amp;新怪物属性!$CP105)+SUMIFS(装备数值!BQ$50:BQ$101,装备数值!$BG$50:$BG$101,"="&amp;新怪物属性!$CQ$2,装备数值!$BH$50:$BH$101,"&lt;="&amp;新怪物属性!$CQ105)+SUMIFS(装备数值!BQ$50:BQ$101,装备数值!$BG$50:$BG$101,"="&amp;新怪物属性!$CR$2,装备数值!$BH$50:$BH$101,"&lt;="&amp;新怪物属性!$CR105)</f>
        <v>1250</v>
      </c>
      <c r="CY105" s="14">
        <f>SUMIFS(装备数值!BR$50:BR$101,装备数值!$BG$50:$BG$101,"="&amp;新怪物属性!$CF$2,装备数值!$BH$50:$BH$101,"&lt;="&amp;新怪物属性!$CF105)+SUMIFS(装备数值!BR$50:BR$101,装备数值!$BG$50:$BG$101,"="&amp;新怪物属性!$CG$2,装备数值!$BH$50:$BH$101,"&lt;="&amp;新怪物属性!$CG105)+SUMIFS(装备数值!BR$50:BR$101,装备数值!$BG$50:$BG$101,"="&amp;新怪物属性!$CH$2,装备数值!$BH$50:$BH$101,"&lt;="&amp;新怪物属性!$CH105)+SUMIFS(装备数值!BR$50:BR$101,装备数值!$BG$50:$BG$101,"="&amp;新怪物属性!$CI$2,装备数值!$BH$50:$BH$101,"&lt;="&amp;新怪物属性!$CI105)+SUMIFS(装备数值!BR$50:BR$101,装备数值!$BG$50:$BG$101,"="&amp;新怪物属性!$CJ$2,装备数值!$BH$50:$BH$101,"&lt;="&amp;新怪物属性!$CJ105)+SUMIFS(装备数值!BR$50:BR$101,装备数值!$BG$50:$BG$101,"="&amp;新怪物属性!$CK$2,装备数值!$BH$50:$BH$101,"&lt;="&amp;新怪物属性!$CK105)+SUMIFS(装备数值!BR$50:BR$101,装备数值!$BG$50:$BG$101,"="&amp;新怪物属性!$CL$2,装备数值!$BH$50:$BH$101,"&lt;="&amp;新怪物属性!$CL105)+SUMIFS(装备数值!BR$50:BR$101,装备数值!$BG$50:$BG$101,"="&amp;新怪物属性!$CM$2,装备数值!$BH$50:$BH$101,"&lt;="&amp;新怪物属性!$CM105)+SUMIFS(装备数值!BR$50:BR$101,装备数值!$BG$50:$BG$101,"="&amp;新怪物属性!$CN$2,装备数值!$BH$50:$BH$101,"&lt;="&amp;新怪物属性!$CN105)+SUMIFS(装备数值!BR$50:BR$101,装备数值!$BG$50:$BG$101,"="&amp;新怪物属性!$CO$2,装备数值!$BH$50:$BH$101,"&lt;="&amp;新怪物属性!$CO105)+SUMIFS(装备数值!BR$50:BR$101,装备数值!$BG$50:$BG$101,"="&amp;新怪物属性!$CP$2,装备数值!$BH$50:$BH$101,"&lt;="&amp;新怪物属性!$CP105)+SUMIFS(装备数值!BR$50:BR$101,装备数值!$BG$50:$BG$101,"="&amp;新怪物属性!$CQ$2,装备数值!$BH$50:$BH$101,"&lt;="&amp;新怪物属性!$CQ105)+SUMIFS(装备数值!BR$50:BR$101,装备数值!$BG$50:$BG$101,"="&amp;新怪物属性!$CR$2,装备数值!$BH$50:$BH$101,"&lt;="&amp;新怪物属性!$CR105)</f>
        <v>1250</v>
      </c>
      <c r="CZ105" s="14">
        <f>SUMIFS(装备数值!BS$50:BS$101,装备数值!$BG$50:$BG$101,"="&amp;新怪物属性!$CF$2,装备数值!$BH$50:$BH$101,"&lt;="&amp;新怪物属性!$CF105)+SUMIFS(装备数值!BS$50:BS$101,装备数值!$BG$50:$BG$101,"="&amp;新怪物属性!$CG$2,装备数值!$BH$50:$BH$101,"&lt;="&amp;新怪物属性!$CG105)+SUMIFS(装备数值!BS$50:BS$101,装备数值!$BG$50:$BG$101,"="&amp;新怪物属性!$CH$2,装备数值!$BH$50:$BH$101,"&lt;="&amp;新怪物属性!$CH105)+SUMIFS(装备数值!BS$50:BS$101,装备数值!$BG$50:$BG$101,"="&amp;新怪物属性!$CI$2,装备数值!$BH$50:$BH$101,"&lt;="&amp;新怪物属性!$CI105)+SUMIFS(装备数值!BS$50:BS$101,装备数值!$BG$50:$BG$101,"="&amp;新怪物属性!$CJ$2,装备数值!$BH$50:$BH$101,"&lt;="&amp;新怪物属性!$CJ105)+SUMIFS(装备数值!BS$50:BS$101,装备数值!$BG$50:$BG$101,"="&amp;新怪物属性!$CK$2,装备数值!$BH$50:$BH$101,"&lt;="&amp;新怪物属性!$CK105)+SUMIFS(装备数值!BS$50:BS$101,装备数值!$BG$50:$BG$101,"="&amp;新怪物属性!$CL$2,装备数值!$BH$50:$BH$101,"&lt;="&amp;新怪物属性!$CL105)+SUMIFS(装备数值!BS$50:BS$101,装备数值!$BG$50:$BG$101,"="&amp;新怪物属性!$CM$2,装备数值!$BH$50:$BH$101,"&lt;="&amp;新怪物属性!$CM105)+SUMIFS(装备数值!BS$50:BS$101,装备数值!$BG$50:$BG$101,"="&amp;新怪物属性!$CN$2,装备数值!$BH$50:$BH$101,"&lt;="&amp;新怪物属性!$CN105)+SUMIFS(装备数值!BS$50:BS$101,装备数值!$BG$50:$BG$101,"="&amp;新怪物属性!$CO$2,装备数值!$BH$50:$BH$101,"&lt;="&amp;新怪物属性!$CO105)+SUMIFS(装备数值!BS$50:BS$101,装备数值!$BG$50:$BG$101,"="&amp;新怪物属性!$CP$2,装备数值!$BH$50:$BH$101,"&lt;="&amp;新怪物属性!$CP105)+SUMIFS(装备数值!BS$50:BS$101,装备数值!$BG$50:$BG$101,"="&amp;新怪物属性!$CQ$2,装备数值!$BH$50:$BH$101,"&lt;="&amp;新怪物属性!$CQ105)+SUMIFS(装备数值!BS$50:BS$101,装备数值!$BG$50:$BG$101,"="&amp;新怪物属性!$CR$2,装备数值!$BH$50:$BH$101,"&lt;="&amp;新怪物属性!$CR105)</f>
        <v>1250</v>
      </c>
      <c r="DA105" s="14">
        <f>SUMIFS(装备数值!BT$50:BT$101,装备数值!$BG$50:$BG$101,"="&amp;新怪物属性!$CF$2,装备数值!$BH$50:$BH$101,"&lt;="&amp;新怪物属性!$CF105)+SUMIFS(装备数值!BT$50:BT$101,装备数值!$BG$50:$BG$101,"="&amp;新怪物属性!$CG$2,装备数值!$BH$50:$BH$101,"&lt;="&amp;新怪物属性!$CG105)+SUMIFS(装备数值!BT$50:BT$101,装备数值!$BG$50:$BG$101,"="&amp;新怪物属性!$CH$2,装备数值!$BH$50:$BH$101,"&lt;="&amp;新怪物属性!$CH105)+SUMIFS(装备数值!BT$50:BT$101,装备数值!$BG$50:$BG$101,"="&amp;新怪物属性!$CI$2,装备数值!$BH$50:$BH$101,"&lt;="&amp;新怪物属性!$CI105)+SUMIFS(装备数值!BT$50:BT$101,装备数值!$BG$50:$BG$101,"="&amp;新怪物属性!$CJ$2,装备数值!$BH$50:$BH$101,"&lt;="&amp;新怪物属性!$CJ105)+SUMIFS(装备数值!BT$50:BT$101,装备数值!$BG$50:$BG$101,"="&amp;新怪物属性!$CK$2,装备数值!$BH$50:$BH$101,"&lt;="&amp;新怪物属性!$CK105)+SUMIFS(装备数值!BT$50:BT$101,装备数值!$BG$50:$BG$101,"="&amp;新怪物属性!$CL$2,装备数值!$BH$50:$BH$101,"&lt;="&amp;新怪物属性!$CL105)+SUMIFS(装备数值!BT$50:BT$101,装备数值!$BG$50:$BG$101,"="&amp;新怪物属性!$CM$2,装备数值!$BH$50:$BH$101,"&lt;="&amp;新怪物属性!$CM105)+SUMIFS(装备数值!BT$50:BT$101,装备数值!$BG$50:$BG$101,"="&amp;新怪物属性!$CN$2,装备数值!$BH$50:$BH$101,"&lt;="&amp;新怪物属性!$CN105)+SUMIFS(装备数值!BT$50:BT$101,装备数值!$BG$50:$BG$101,"="&amp;新怪物属性!$CO$2,装备数值!$BH$50:$BH$101,"&lt;="&amp;新怪物属性!$CO105)+SUMIFS(装备数值!BT$50:BT$101,装备数值!$BG$50:$BG$101,"="&amp;新怪物属性!$CP$2,装备数值!$BH$50:$BH$101,"&lt;="&amp;新怪物属性!$CP105)+SUMIFS(装备数值!BT$50:BT$101,装备数值!$BG$50:$BG$101,"="&amp;新怪物属性!$CQ$2,装备数值!$BH$50:$BH$101,"&lt;="&amp;新怪物属性!$CQ105)+SUMIFS(装备数值!BT$50:BT$101,装备数值!$BG$50:$BG$101,"="&amp;新怪物属性!$CR$2,装备数值!$BH$50:$BH$101,"&lt;="&amp;新怪物属性!$CR105)</f>
        <v>1250</v>
      </c>
      <c r="DB105" s="14">
        <f>SUMIFS(装备数值!BU$50:BU$101,装备数值!$BG$50:$BG$101,"="&amp;新怪物属性!$CF$2,装备数值!$BH$50:$BH$101,"&lt;="&amp;新怪物属性!$CF105)+SUMIFS(装备数值!BU$50:BU$101,装备数值!$BG$50:$BG$101,"="&amp;新怪物属性!$CG$2,装备数值!$BH$50:$BH$101,"&lt;="&amp;新怪物属性!$CG105)+SUMIFS(装备数值!BU$50:BU$101,装备数值!$BG$50:$BG$101,"="&amp;新怪物属性!$CH$2,装备数值!$BH$50:$BH$101,"&lt;="&amp;新怪物属性!$CH105)+SUMIFS(装备数值!BU$50:BU$101,装备数值!$BG$50:$BG$101,"="&amp;新怪物属性!$CI$2,装备数值!$BH$50:$BH$101,"&lt;="&amp;新怪物属性!$CI105)+SUMIFS(装备数值!BU$50:BU$101,装备数值!$BG$50:$BG$101,"="&amp;新怪物属性!$CJ$2,装备数值!$BH$50:$BH$101,"&lt;="&amp;新怪物属性!$CJ105)+SUMIFS(装备数值!BU$50:BU$101,装备数值!$BG$50:$BG$101,"="&amp;新怪物属性!$CK$2,装备数值!$BH$50:$BH$101,"&lt;="&amp;新怪物属性!$CK105)+SUMIFS(装备数值!BU$50:BU$101,装备数值!$BG$50:$BG$101,"="&amp;新怪物属性!$CL$2,装备数值!$BH$50:$BH$101,"&lt;="&amp;新怪物属性!$CL105)+SUMIFS(装备数值!BU$50:BU$101,装备数值!$BG$50:$BG$101,"="&amp;新怪物属性!$CM$2,装备数值!$BH$50:$BH$101,"&lt;="&amp;新怪物属性!$CM105)+SUMIFS(装备数值!BU$50:BU$101,装备数值!$BG$50:$BG$101,"="&amp;新怪物属性!$CN$2,装备数值!$BH$50:$BH$101,"&lt;="&amp;新怪物属性!$CN105)+SUMIFS(装备数值!BU$50:BU$101,装备数值!$BG$50:$BG$101,"="&amp;新怪物属性!$CO$2,装备数值!$BH$50:$BH$101,"&lt;="&amp;新怪物属性!$CO105)+SUMIFS(装备数值!BU$50:BU$101,装备数值!$BG$50:$BG$101,"="&amp;新怪物属性!$CP$2,装备数值!$BH$50:$BH$101,"&lt;="&amp;新怪物属性!$CP105)+SUMIFS(装备数值!BU$50:BU$101,装备数值!$BG$50:$BG$101,"="&amp;新怪物属性!$CQ$2,装备数值!$BH$50:$BH$101,"&lt;="&amp;新怪物属性!$CQ105)+SUMIFS(装备数值!BU$50:BU$101,装备数值!$BG$50:$BG$101,"="&amp;新怪物属性!$CR$2,装备数值!$BH$50:$BH$101,"&lt;="&amp;新怪物属性!$CR105)</f>
        <v>0.15000000000000002</v>
      </c>
      <c r="DC105" s="14">
        <f>SUMIFS(装备数值!BV$50:BV$101,装备数值!$BG$50:$BG$101,"="&amp;新怪物属性!$CF$2,装备数值!$BH$50:$BH$101,"&lt;="&amp;新怪物属性!$CF105)+SUMIFS(装备数值!BV$50:BV$101,装备数值!$BG$50:$BG$101,"="&amp;新怪物属性!$CG$2,装备数值!$BH$50:$BH$101,"&lt;="&amp;新怪物属性!$CG105)+SUMIFS(装备数值!BV$50:BV$101,装备数值!$BG$50:$BG$101,"="&amp;新怪物属性!$CH$2,装备数值!$BH$50:$BH$101,"&lt;="&amp;新怪物属性!$CH105)+SUMIFS(装备数值!BV$50:BV$101,装备数值!$BG$50:$BG$101,"="&amp;新怪物属性!$CI$2,装备数值!$BH$50:$BH$101,"&lt;="&amp;新怪物属性!$CI105)+SUMIFS(装备数值!BV$50:BV$101,装备数值!$BG$50:$BG$101,"="&amp;新怪物属性!$CJ$2,装备数值!$BH$50:$BH$101,"&lt;="&amp;新怪物属性!$CJ105)+SUMIFS(装备数值!BV$50:BV$101,装备数值!$BG$50:$BG$101,"="&amp;新怪物属性!$CK$2,装备数值!$BH$50:$BH$101,"&lt;="&amp;新怪物属性!$CK105)+SUMIFS(装备数值!BV$50:BV$101,装备数值!$BG$50:$BG$101,"="&amp;新怪物属性!$CL$2,装备数值!$BH$50:$BH$101,"&lt;="&amp;新怪物属性!$CL105)+SUMIFS(装备数值!BV$50:BV$101,装备数值!$BG$50:$BG$101,"="&amp;新怪物属性!$CM$2,装备数值!$BH$50:$BH$101,"&lt;="&amp;新怪物属性!$CM105)+SUMIFS(装备数值!BV$50:BV$101,装备数值!$BG$50:$BG$101,"="&amp;新怪物属性!$CN$2,装备数值!$BH$50:$BH$101,"&lt;="&amp;新怪物属性!$CN105)+SUMIFS(装备数值!BV$50:BV$101,装备数值!$BG$50:$BG$101,"="&amp;新怪物属性!$CO$2,装备数值!$BH$50:$BH$101,"&lt;="&amp;新怪物属性!$CO105)+SUMIFS(装备数值!BV$50:BV$101,装备数值!$BG$50:$BG$101,"="&amp;新怪物属性!$CP$2,装备数值!$BH$50:$BH$101,"&lt;="&amp;新怪物属性!$CP105)+SUMIFS(装备数值!BV$50:BV$101,装备数值!$BG$50:$BG$101,"="&amp;新怪物属性!$CQ$2,装备数值!$BH$50:$BH$101,"&lt;="&amp;新怪物属性!$CQ105)+SUMIFS(装备数值!BV$50:BV$101,装备数值!$BG$50:$BG$101,"="&amp;新怪物属性!$CR$2,装备数值!$BH$50:$BH$101,"&lt;="&amp;新怪物属性!$CR105)</f>
        <v>0.15000000000000002</v>
      </c>
      <c r="DD105" s="14">
        <f>SUMIFS(装备数值!BW$50:BW$101,装备数值!$BG$50:$BG$101,"="&amp;新怪物属性!$CF$2,装备数值!$BH$50:$BH$101,"&lt;="&amp;新怪物属性!$CF105)+SUMIFS(装备数值!BW$50:BW$101,装备数值!$BG$50:$BG$101,"="&amp;新怪物属性!$CG$2,装备数值!$BH$50:$BH$101,"&lt;="&amp;新怪物属性!$CG105)+SUMIFS(装备数值!BW$50:BW$101,装备数值!$BG$50:$BG$101,"="&amp;新怪物属性!$CH$2,装备数值!$BH$50:$BH$101,"&lt;="&amp;新怪物属性!$CH105)+SUMIFS(装备数值!BW$50:BW$101,装备数值!$BG$50:$BG$101,"="&amp;新怪物属性!$CI$2,装备数值!$BH$50:$BH$101,"&lt;="&amp;新怪物属性!$CI105)+SUMIFS(装备数值!BW$50:BW$101,装备数值!$BG$50:$BG$101,"="&amp;新怪物属性!$CJ$2,装备数值!$BH$50:$BH$101,"&lt;="&amp;新怪物属性!$CJ105)+SUMIFS(装备数值!BW$50:BW$101,装备数值!$BG$50:$BG$101,"="&amp;新怪物属性!$CK$2,装备数值!$BH$50:$BH$101,"&lt;="&amp;新怪物属性!$CK105)+SUMIFS(装备数值!BW$50:BW$101,装备数值!$BG$50:$BG$101,"="&amp;新怪物属性!$CL$2,装备数值!$BH$50:$BH$101,"&lt;="&amp;新怪物属性!$CL105)+SUMIFS(装备数值!BW$50:BW$101,装备数值!$BG$50:$BG$101,"="&amp;新怪物属性!$CM$2,装备数值!$BH$50:$BH$101,"&lt;="&amp;新怪物属性!$CM105)+SUMIFS(装备数值!BW$50:BW$101,装备数值!$BG$50:$BG$101,"="&amp;新怪物属性!$CN$2,装备数值!$BH$50:$BH$101,"&lt;="&amp;新怪物属性!$CN105)+SUMIFS(装备数值!BW$50:BW$101,装备数值!$BG$50:$BG$101,"="&amp;新怪物属性!$CO$2,装备数值!$BH$50:$BH$101,"&lt;="&amp;新怪物属性!$CO105)+SUMIFS(装备数值!BW$50:BW$101,装备数值!$BG$50:$BG$101,"="&amp;新怪物属性!$CP$2,装备数值!$BH$50:$BH$101,"&lt;="&amp;新怪物属性!$CP105)+SUMIFS(装备数值!BW$50:BW$101,装备数值!$BG$50:$BG$101,"="&amp;新怪物属性!$CQ$2,装备数值!$BH$50:$BH$101,"&lt;="&amp;新怪物属性!$CQ105)+SUMIFS(装备数值!BW$50:BW$101,装备数值!$BG$50:$BG$101,"="&amp;新怪物属性!$CR$2,装备数值!$BH$50:$BH$101,"&lt;="&amp;新怪物属性!$CR105)</f>
        <v>0</v>
      </c>
      <c r="DE105" s="14">
        <f>SUMIFS(装备数值!BX$50:BX$101,装备数值!$BG$50:$BG$101,"="&amp;新怪物属性!$CF$2,装备数值!$BH$50:$BH$101,"&lt;="&amp;新怪物属性!$CF105)+SUMIFS(装备数值!BX$50:BX$101,装备数值!$BG$50:$BG$101,"="&amp;新怪物属性!$CG$2,装备数值!$BH$50:$BH$101,"&lt;="&amp;新怪物属性!$CG105)+SUMIFS(装备数值!BX$50:BX$101,装备数值!$BG$50:$BG$101,"="&amp;新怪物属性!$CH$2,装备数值!$BH$50:$BH$101,"&lt;="&amp;新怪物属性!$CH105)+SUMIFS(装备数值!BX$50:BX$101,装备数值!$BG$50:$BG$101,"="&amp;新怪物属性!$CI$2,装备数值!$BH$50:$BH$101,"&lt;="&amp;新怪物属性!$CI105)+SUMIFS(装备数值!BX$50:BX$101,装备数值!$BG$50:$BG$101,"="&amp;新怪物属性!$CJ$2,装备数值!$BH$50:$BH$101,"&lt;="&amp;新怪物属性!$CJ105)+SUMIFS(装备数值!BX$50:BX$101,装备数值!$BG$50:$BG$101,"="&amp;新怪物属性!$CK$2,装备数值!$BH$50:$BH$101,"&lt;="&amp;新怪物属性!$CK105)+SUMIFS(装备数值!BX$50:BX$101,装备数值!$BG$50:$BG$101,"="&amp;新怪物属性!$CL$2,装备数值!$BH$50:$BH$101,"&lt;="&amp;新怪物属性!$CL105)+SUMIFS(装备数值!BX$50:BX$101,装备数值!$BG$50:$BG$101,"="&amp;新怪物属性!$CM$2,装备数值!$BH$50:$BH$101,"&lt;="&amp;新怪物属性!$CM105)+SUMIFS(装备数值!BX$50:BX$101,装备数值!$BG$50:$BG$101,"="&amp;新怪物属性!$CN$2,装备数值!$BH$50:$BH$101,"&lt;="&amp;新怪物属性!$CN105)+SUMIFS(装备数值!BX$50:BX$101,装备数值!$BG$50:$BG$101,"="&amp;新怪物属性!$CO$2,装备数值!$BH$50:$BH$101,"&lt;="&amp;新怪物属性!$CO105)+SUMIFS(装备数值!BX$50:BX$101,装备数值!$BG$50:$BG$101,"="&amp;新怪物属性!$CP$2,装备数值!$BH$50:$BH$101,"&lt;="&amp;新怪物属性!$CP105)+SUMIFS(装备数值!BX$50:BX$101,装备数值!$BG$50:$BG$101,"="&amp;新怪物属性!$CQ$2,装备数值!$BH$50:$BH$101,"&lt;="&amp;新怪物属性!$CQ105)+SUMIFS(装备数值!BX$50:BX$101,装备数值!$BG$50:$BG$101,"="&amp;新怪物属性!$CR$2,装备数值!$BH$50:$BH$101,"&lt;="&amp;新怪物属性!$CR105)</f>
        <v>0</v>
      </c>
      <c r="DH105" s="14">
        <f>INDEX(装备数值!$I$13:$M$116,新怪物属性!$P105*8+1,DH$2)*$X105+INDEX(装备数值!$I$13:$M$116,新怪物属性!$Q105*8+2,DH$2)*$Y105+INDEX(装备数值!$I$13:$M$116,新怪物属性!$S105*8+3,DH$2)*$Z105+INDEX(装备数值!$I$13:$M$116,新怪物属性!$R105*8+4,DH$2)*$AA105+INDEX(装备数值!$I$13:$M$116,新怪物属性!$T105*8+5,DH$2)*$AB105+INDEX(装备数值!$I$13:$M$116,新怪物属性!$U105*8+6,DH$2)*$AC105+INDEX(装备数值!$I$13:$M$116,新怪物属性!$V105*8+7,DH$2)*$AD105+INDEX(装备数值!$I$13:$M$116,新怪物属性!$W105*8+8,DH$2)*$AE105</f>
        <v>302580</v>
      </c>
      <c r="DI105" s="14">
        <f>INDEX(装备数值!$I$13:$M$116,新怪物属性!$P105*8+1,DI$2)*$X105+INDEX(装备数值!$I$13:$M$116,新怪物属性!$Q105*8+2,DI$2)*$Y105+INDEX(装备数值!$I$13:$M$116,新怪物属性!$S105*8+3,DI$2)*$Z105+INDEX(装备数值!$I$13:$M$116,新怪物属性!$R105*8+4,DI$2)*$AA105+INDEX(装备数值!$I$13:$M$116,新怪物属性!$T105*8+5,DI$2)*$AB105+INDEX(装备数值!$I$13:$M$116,新怪物属性!$U105*8+6,DI$2)*$AC105+INDEX(装备数值!$I$13:$M$116,新怪物属性!$V105*8+7,DI$2)*$AD105+INDEX(装备数值!$I$13:$M$116,新怪物属性!$W105*8+8,DI$2)*$AE105</f>
        <v>2275500</v>
      </c>
      <c r="DJ105" s="14">
        <f>INDEX(装备数值!$I$13:$M$116,新怪物属性!$P105*8+1,DJ$2)*$X105+INDEX(装备数值!$I$13:$M$116,新怪物属性!$Q105*8+2,DJ$2)*$Y105+INDEX(装备数值!$I$13:$M$116,新怪物属性!$S105*8+3,DJ$2)*$Z105+INDEX(装备数值!$I$13:$M$116,新怪物属性!$R105*8+4,DJ$2)*$AA105+INDEX(装备数值!$I$13:$M$116,新怪物属性!$T105*8+5,DJ$2)*$AB105+INDEX(装备数值!$I$13:$M$116,新怪物属性!$U105*8+6,DJ$2)*$AC105+INDEX(装备数值!$I$13:$M$116,新怪物属性!$V105*8+7,DJ$2)*$AD105+INDEX(装备数值!$I$13:$M$116,新怪物属性!$W105*8+8,DJ$2)*$AE105</f>
        <v>150880</v>
      </c>
      <c r="DK105" s="14">
        <f>INDEX(装备数值!$I$13:$M$116,新怪物属性!$P105*8+1,DK$2)*$X105+INDEX(装备数值!$I$13:$M$116,新怪物属性!$Q105*8+2,DK$2)*$Y105+INDEX(装备数值!$I$13:$M$116,新怪物属性!$S105*8+3,DK$2)*$Z105+INDEX(装备数值!$I$13:$M$116,新怪物属性!$R105*8+4,DK$2)*$AA105+INDEX(装备数值!$I$13:$M$116,新怪物属性!$T105*8+5,DK$2)*$AB105+INDEX(装备数值!$I$13:$M$116,新怪物属性!$U105*8+6,DK$2)*$AC105+INDEX(装备数值!$I$13:$M$116,新怪物属性!$V105*8+7,DK$2)*$AD105+INDEX(装备数值!$I$13:$M$116,新怪物属性!$W105*8+8,DK$2)*$AE105</f>
        <v>3034000</v>
      </c>
      <c r="DL105" s="14">
        <f>INDEX(装备数值!$I$13:$M$116,新怪物属性!$P105*8+1,DL$2)*$X105+INDEX(装备数值!$I$13:$M$116,新怪物属性!$Q105*8+2,DL$2)*$Y105+INDEX(装备数值!$I$13:$M$116,新怪物属性!$S105*8+3,DL$2)*$Z105+INDEX(装备数值!$I$13:$M$116,新怪物属性!$R105*8+4,DL$2)*$AA105+INDEX(装备数值!$I$13:$M$116,新怪物属性!$T105*8+5,DL$2)*$AB105+INDEX(装备数值!$I$13:$M$116,新怪物属性!$U105*8+6,DL$2)*$AC105+INDEX(装备数值!$I$13:$M$116,新怪物属性!$V105*8+7,DL$2)*$AD105+INDEX(装备数值!$I$13:$M$116,新怪物属性!$W105*8+8,DL$2)*$AE105</f>
        <v>59860</v>
      </c>
      <c r="DO105" s="14">
        <f>INDEX(装备数值!$X$13:$AH$116,$P105*8+1,DO$2)*$AF105+INDEX(装备数值!$X$13:$AH$116,$Q105*8+2,DO$2)*$AG105+INDEX(装备数值!$X$13:$AH$116,$S105*8+3,DO$2)*$AH105+INDEX(装备数值!$X$13:$AH$116,$R105*8+4,DO$2)*$AI105+INDEX(装备数值!$X$13:$AH$116,$T105*8+5,DO$2)*$AJ105+INDEX(装备数值!$X$13:$AH$116,$U105*8+6,DO$2)*$AK105+INDEX(装备数值!$X$13:$AH$116,$V105*8+7,DO$2)*$AL105+INDEX(装备数值!$X$13:$AH$116,$W105*8+8,DO$2)*$AM105</f>
        <v>73800</v>
      </c>
      <c r="DP105" s="14">
        <f>INDEX(装备数值!$X$13:$AH$116,$P105*8+1,DP$2)*$AF105+INDEX(装备数值!$X$13:$AH$116,$Q105*8+2,DP$2)*$AG105+INDEX(装备数值!$X$13:$AH$116,$S105*8+3,DP$2)*$AH105+INDEX(装备数值!$X$13:$AH$116,$R105*8+4,DP$2)*$AI105+INDEX(装备数值!$X$13:$AH$116,$T105*8+5,DP$2)*$AJ105+INDEX(装备数值!$X$13:$AH$116,$U105*8+6,DP$2)*$AK105+INDEX(装备数值!$X$13:$AH$116,$V105*8+7,DP$2)*$AL105+INDEX(装备数值!$X$13:$AH$116,$W105*8+8,DP$2)*$AM105</f>
        <v>546750</v>
      </c>
      <c r="DQ105" s="14">
        <f>INDEX(装备数值!$X$13:$AH$116,$P105*8+1,DQ$2)*$AF105+INDEX(装备数值!$X$13:$AH$116,$Q105*8+2,DQ$2)*$AG105+INDEX(装备数值!$X$13:$AH$116,$S105*8+3,DQ$2)*$AH105+INDEX(装备数值!$X$13:$AH$116,$R105*8+4,DQ$2)*$AI105+INDEX(装备数值!$X$13:$AH$116,$T105*8+5,DQ$2)*$AJ105+INDEX(装备数值!$X$13:$AH$116,$U105*8+6,DQ$2)*$AK105+INDEX(装备数值!$X$13:$AH$116,$V105*8+7,DQ$2)*$AL105+INDEX(装备数值!$X$13:$AH$116,$W105*8+8,DQ$2)*$AM105</f>
        <v>36000</v>
      </c>
      <c r="DR105" s="14">
        <f>INDEX(装备数值!$X$13:$AH$116,$P105*8+1,DR$2)*$AF105+INDEX(装备数值!$X$13:$AH$116,$Q105*8+2,DR$2)*$AG105+INDEX(装备数值!$X$13:$AH$116,$S105*8+3,DR$2)*$AH105+INDEX(装备数值!$X$13:$AH$116,$R105*8+4,DR$2)*$AI105+INDEX(装备数值!$X$13:$AH$116,$T105*8+5,DR$2)*$AJ105+INDEX(装备数值!$X$13:$AH$116,$U105*8+6,DR$2)*$AK105+INDEX(装备数值!$X$13:$AH$116,$V105*8+7,DR$2)*$AL105+INDEX(装备数值!$X$13:$AH$116,$W105*8+8,DR$2)*$AM105</f>
        <v>756000</v>
      </c>
      <c r="DS105" s="14">
        <f>INDEX(装备数值!$X$13:$AH$116,$P105*8+1,DS$2)*$AF105+INDEX(装备数值!$X$13:$AH$116,$Q105*8+2,DS$2)*$AG105+INDEX(装备数值!$X$13:$AH$116,$S105*8+3,DS$2)*$AH105+INDEX(装备数值!$X$13:$AH$116,$R105*8+4,DS$2)*$AI105+INDEX(装备数值!$X$13:$AH$116,$T105*8+5,DS$2)*$AJ105+INDEX(装备数值!$X$13:$AH$116,$U105*8+6,DS$2)*$AK105+INDEX(装备数值!$X$13:$AH$116,$V105*8+7,DS$2)*$AL105+INDEX(装备数值!$X$13:$AH$116,$W105*8+8,DS$2)*$AM105</f>
        <v>14400</v>
      </c>
      <c r="DT105" s="14">
        <f>INDEX(装备数值!$X$13:$AH$116,$P105*8+1,DT$2)*$AF105+INDEX(装备数值!$X$13:$AH$116,$Q105*8+2,DT$2)*$AG105+INDEX(装备数值!$X$13:$AH$116,$S105*8+3,DT$2)*$AH105+INDEX(装备数值!$X$13:$AH$116,$R105*8+4,DT$2)*$AI105+INDEX(装备数值!$X$13:$AH$116,$T105*8+5,DT$2)*$AJ105+INDEX(装备数值!$X$13:$AH$116,$U105*8+6,DT$2)*$AK105+INDEX(装备数值!$X$13:$AH$116,$V105*8+7,DT$2)*$AL105+INDEX(装备数值!$X$13:$AH$116,$W105*8+8,DT$2)*$AM105</f>
        <v>55350</v>
      </c>
      <c r="DU105" s="14">
        <f>INDEX(装备数值!$X$13:$AH$116,$P105*8+1,DU$2)*$AF105+INDEX(装备数值!$X$13:$AH$116,$Q105*8+2,DU$2)*$AG105+INDEX(装备数值!$X$13:$AH$116,$S105*8+3,DU$2)*$AH105+INDEX(装备数值!$X$13:$AH$116,$R105*8+4,DU$2)*$AI105+INDEX(装备数值!$X$13:$AH$116,$T105*8+5,DU$2)*$AJ105+INDEX(装备数值!$X$13:$AH$116,$U105*8+6,DU$2)*$AK105+INDEX(装备数值!$X$13:$AH$116,$V105*8+7,DU$2)*$AL105+INDEX(装备数值!$X$13:$AH$116,$W105*8+8,DU$2)*$AM105</f>
        <v>54000</v>
      </c>
      <c r="DV105" s="14">
        <f>INDEX(装备数值!$X$13:$AH$116,$P105*8+1,DV$2)*$AF105+INDEX(装备数值!$X$13:$AH$116,$Q105*8+2,DV$2)*$AG105+INDEX(装备数值!$X$13:$AH$116,$S105*8+3,DV$2)*$AH105+INDEX(装备数值!$X$13:$AH$116,$R105*8+4,DV$2)*$AI105+INDEX(装备数值!$X$13:$AH$116,$T105*8+5,DV$2)*$AJ105+INDEX(装备数值!$X$13:$AH$116,$U105*8+6,DV$2)*$AK105+INDEX(装备数值!$X$13:$AH$116,$V105*8+7,DV$2)*$AL105+INDEX(装备数值!$X$13:$AH$116,$W105*8+8,DV$2)*$AM105</f>
        <v>55350</v>
      </c>
      <c r="DW105" s="14">
        <f>INDEX(装备数值!$X$13:$AH$116,$P105*8+1,DW$2)*$AF105+INDEX(装备数值!$X$13:$AH$116,$Q105*8+2,DW$2)*$AG105+INDEX(装备数值!$X$13:$AH$116,$S105*8+3,DW$2)*$AH105+INDEX(装备数值!$X$13:$AH$116,$R105*8+4,DW$2)*$AI105+INDEX(装备数值!$X$13:$AH$116,$T105*8+5,DW$2)*$AJ105+INDEX(装备数值!$X$13:$AH$116,$U105*8+6,DW$2)*$AK105+INDEX(装备数值!$X$13:$AH$116,$V105*8+7,DW$2)*$AL105+INDEX(装备数值!$X$13:$AH$116,$W105*8+8,DW$2)*$AM105</f>
        <v>54000</v>
      </c>
      <c r="DX105" s="14">
        <f>INDEX(装备数值!$X$13:$AH$116,$P105*8+1,DX$2)*$AF105+INDEX(装备数值!$X$13:$AH$116,$Q105*8+2,DX$2)*$AG105+INDEX(装备数值!$X$13:$AH$116,$S105*8+3,DX$2)*$AH105+INDEX(装备数值!$X$13:$AH$116,$R105*8+4,DX$2)*$AI105+INDEX(装备数值!$X$13:$AH$116,$T105*8+5,DX$2)*$AJ105+INDEX(装备数值!$X$13:$AH$116,$U105*8+6,DX$2)*$AK105+INDEX(装备数值!$X$13:$AH$116,$V105*8+7,DX$2)*$AL105+INDEX(装备数值!$X$13:$AH$116,$W105*8+8,DX$2)*$AM105</f>
        <v>164</v>
      </c>
      <c r="DY105" s="14">
        <f>INDEX(装备数值!$X$13:$AH$116,$P105*8+1,DY$2)*$AF105+INDEX(装备数值!$X$13:$AH$116,$Q105*8+2,DY$2)*$AG105+INDEX(装备数值!$X$13:$AH$116,$S105*8+3,DY$2)*$AH105+INDEX(装备数值!$X$13:$AH$116,$R105*8+4,DY$2)*$AI105+INDEX(装备数值!$X$13:$AH$116,$T105*8+5,DY$2)*$AJ105+INDEX(装备数值!$X$13:$AH$116,$U105*8+6,DY$2)*$AK105+INDEX(装备数值!$X$13:$AH$116,$V105*8+7,DY$2)*$AL105+INDEX(装备数值!$X$13:$AH$116,$W105*8+8,DY$2)*$AM105</f>
        <v>164</v>
      </c>
      <c r="EA105" s="14">
        <f>INDEX(装备数值!$AN$17:$AN$117,MATCH(MIN($X105:$AE105),装备数值!$AO$17:$AO$117,1))</f>
        <v>82</v>
      </c>
      <c r="EB105" s="14">
        <f>IF(COUNTIF($P105:$W105,"&gt;"&amp;0)=8,INDEX(装备数值!AR$17:AR$117,$EA105+1),0)</f>
        <v>52480</v>
      </c>
      <c r="EC105" s="14">
        <f>IF(COUNTIF($P105:$W105,"&gt;"&amp;0)=8,INDEX(装备数值!AS$17:AS$117,$EA105+1),0)</f>
        <v>393600</v>
      </c>
      <c r="ED105" s="14">
        <f>IF(COUNTIF($P105:$W105,"&gt;"&amp;0)=8,INDEX(装备数值!AT$17:AT$117,$EA105+1),0)</f>
        <v>26240</v>
      </c>
      <c r="EE105" s="14">
        <f>IF(COUNTIF($P105:$W105,"&gt;"&amp;0)=8,INDEX(装备数值!AU$17:AU$117,$EA105+1),0)</f>
        <v>524800</v>
      </c>
      <c r="EF105" s="14">
        <f>IF(COUNTIF($P105:$W105,"&gt;"&amp;0)=8,INDEX(装备数值!AV$17:AV$117,$EA105+1),0)</f>
        <v>10332</v>
      </c>
      <c r="EH105" s="14">
        <f>INDEX(装备数值!$AY$17:$AY$77,MATCH(新怪物属性!AF105,装备数值!$AZ$17:$AZ$77,1))</f>
        <v>43</v>
      </c>
      <c r="EI105" s="26">
        <f>INDEX(装备数值!BA$17:BA$77,新怪物属性!EH105+1)</f>
        <v>0.90500000000000003</v>
      </c>
      <c r="EJ105" s="26">
        <f>INDEX(装备数值!BA$17:BA$77,新怪物属性!EH105+1)</f>
        <v>0.90500000000000003</v>
      </c>
      <c r="EL105" s="14">
        <f t="shared" si="231"/>
        <v>38</v>
      </c>
      <c r="EM105" s="14">
        <f>VLOOKUP(EL105,军阶与晶片数值!$W$6:$X$27,2)</f>
        <v>8</v>
      </c>
      <c r="EN105" s="14">
        <f>INDEX(军阶与晶片数值!Y$6:Y$27,$EM105+1)</f>
        <v>650</v>
      </c>
      <c r="EO105" s="14">
        <f>INDEX(军阶与晶片数值!Z$6:Z$27,$EM105+1)</f>
        <v>650</v>
      </c>
      <c r="EP105" s="14">
        <f>INDEX(军阶与晶片数值!AA$6:AA$27,$EM105+1)</f>
        <v>650</v>
      </c>
      <c r="EQ105" s="14">
        <f>INDEX(军阶与晶片数值!AB$6:AB$27,$EM105+1)</f>
        <v>650</v>
      </c>
      <c r="ER105" s="29">
        <f>INDEX(军阶与晶片数值!AC$6:AC$27,$EM105+1)</f>
        <v>45</v>
      </c>
      <c r="ES105" s="29">
        <f>INDEX(军阶与晶片数值!AD$6:AD$27,$EM105+1)</f>
        <v>25</v>
      </c>
      <c r="EU105" s="26">
        <f>INDEX(军阶与晶片数值!I$6:I$16,AN105+1)</f>
        <v>0.3</v>
      </c>
      <c r="EV105" s="26">
        <f>INDEX(军阶与晶片数值!M$6:M$16,AO105+1)</f>
        <v>0.3</v>
      </c>
      <c r="EW105" s="26">
        <f>INDEX(军阶与晶片数值!J$6:J$16,AP105+1)</f>
        <v>0.3</v>
      </c>
      <c r="EX105" s="26">
        <f>INDEX(军阶与晶片数值!K$6:K$16,AQ105+1)</f>
        <v>0.6</v>
      </c>
      <c r="EY105" s="26">
        <f>INDEX(军阶与晶片数值!L$6:L$16,AR105+1)</f>
        <v>0.6</v>
      </c>
      <c r="EZ105" s="28">
        <f>INDEX(军阶与晶片数值!N$6:N$16,AS105+1)</f>
        <v>0</v>
      </c>
      <c r="FA105" s="28">
        <f>INDEX(军阶与晶片数值!O$6:O$16,AT105+1)</f>
        <v>0</v>
      </c>
      <c r="FB105" s="28">
        <f>INDEX(军阶与晶片数值!P$6:P$16,AU105+1)</f>
        <v>0</v>
      </c>
      <c r="FC105" s="28">
        <f>INDEX(军阶与晶片数值!Q$6:Q$16,AV105+1)</f>
        <v>0</v>
      </c>
      <c r="FD105" s="26">
        <f>INDEX(军阶与晶片数值!R$6:R$16,AW105+1)</f>
        <v>0.3</v>
      </c>
      <c r="FE105" s="26">
        <f>INDEX(军阶与晶片数值!S$6:S$16,AX105+1)</f>
        <v>0.3</v>
      </c>
      <c r="FF105" s="26">
        <f>INDEX(军阶与晶片数值!T$6:T$16,AY105+1)</f>
        <v>0</v>
      </c>
      <c r="FG105" s="26">
        <f>INDEX(军阶与晶片数值!U$6:U$16,AZ105+1)</f>
        <v>0</v>
      </c>
      <c r="FI105" s="26">
        <f>INDEX(军阶与晶片数值!$C$6:$C$36,新怪物属性!$BA105+1)</f>
        <v>1.2</v>
      </c>
      <c r="FJ105" s="26">
        <f>INDEX(军阶与晶片数值!$C$6:$C$36,新怪物属性!$BA105+1)</f>
        <v>1.2</v>
      </c>
      <c r="FK105" s="26">
        <f>INDEX(军阶与晶片数值!$C$6:$C$36,新怪物属性!$BA105+1)</f>
        <v>1.2</v>
      </c>
      <c r="FL105" s="26">
        <f>INDEX(军阶与晶片数值!$C$6:$C$36,新怪物属性!$BA105+1)</f>
        <v>1.2</v>
      </c>
      <c r="FM105" s="26">
        <f>INDEX(军阶与晶片数值!$C$6:$C$36,新怪物属性!$BA105+1)</f>
        <v>1.2</v>
      </c>
      <c r="FO105" s="14">
        <f>INDEX(战舰突破!$H$6:$H$18,新怪物属性!$J105+1)+INDEX(战舰突破!$H$23:$H$35,新怪物属性!$K105+1)+INDEX(战舰突破!$H$40:$H$52,新怪物属性!$L105+1)</f>
        <v>200</v>
      </c>
      <c r="FP105" s="14">
        <f>INDEX(战舰突破!$I$6:$I$18,新怪物属性!$J105+1)+INDEX(战舰突破!$I$23:$I$35,新怪物属性!$K105+1)+INDEX(战舰突破!$I$40:$I$52,新怪物属性!$L105+1)</f>
        <v>200</v>
      </c>
      <c r="FQ105" s="14">
        <f>INDEX(战舰突破!$J$6:$J$18,新怪物属性!$J105+1)+INDEX(战舰突破!$J$23:$J$35,新怪物属性!$K105+1)+INDEX(战舰突破!$J$40:$J$52,新怪物属性!$L105+1)</f>
        <v>0</v>
      </c>
      <c r="FR105" s="14">
        <f>INDEX(战舰突破!$K$6:$K$18,新怪物属性!$J105+1)+INDEX(战舰突破!$K$23:$K$35,新怪物属性!$K105+1)+INDEX(战舰突破!$K$40:$K$52,新怪物属性!$L105+1)</f>
        <v>0</v>
      </c>
      <c r="FS105" s="14">
        <f>INDEX(战舰突破!$L$6:$L$18,新怪物属性!$J105+1)+INDEX(战舰突破!$L$23:$L$35,新怪物属性!$K105+1)+INDEX(战舰突破!$L$40:$L$52,新怪物属性!$L105+1)</f>
        <v>200</v>
      </c>
      <c r="FT105" s="18">
        <f>INDEX(战舰突破!$N$6:$N$18,新怪物属性!$J105+1)+INDEX(战舰突破!$N$23:$N$35,新怪物属性!$K105+1)+INDEX(战舰突破!$N$40:$N$52,新怪物属性!$L105+1)</f>
        <v>0.75</v>
      </c>
      <c r="FU105" s="18">
        <f>INDEX(战舰突破!$O$6:$O$18,新怪物属性!$J105+1)+INDEX(战舰突破!$O$23:$O$35,新怪物属性!$K105+1)+INDEX(战舰突破!$O$40:$O$52,新怪物属性!$L105+1)</f>
        <v>1.4</v>
      </c>
      <c r="FV105" s="18">
        <f>INDEX(战舰突破!$P$6:$P$18,新怪物属性!$J105+1)+INDEX(战舰突破!$P$23:$P$35,新怪物属性!$K105+1)+INDEX(战舰突破!$P$40:$P$52,新怪物属性!$L105+1)</f>
        <v>0.5</v>
      </c>
      <c r="FW105" s="18">
        <f>INDEX(战舰突破!$Q$6:$Q$18,新怪物属性!$J105+1)+INDEX(战舰突破!$Q$23:$Q$35,新怪物属性!$K105+1)+INDEX(战舰突破!$Q$40:$Q$52,新怪物属性!$L105+1)</f>
        <v>0.3</v>
      </c>
      <c r="FX105" s="18">
        <f>INDEX(战舰突破!$R$6:$R$18,新怪物属性!$J105+1)+INDEX(战舰突破!$R$23:$R$35,新怪物属性!$K105+1)+INDEX(战舰突破!$R$40:$R$52,新怪物属性!$L105+1)</f>
        <v>0.25</v>
      </c>
      <c r="FY105" s="18">
        <f>INDEX(战舰突破!$M$6:$M$18,新怪物属性!$J105+1)+INDEX(战舰突破!$M$23:$M$35,新怪物属性!$K105+1)+INDEX(战舰突破!$M$40:$M$52,新怪物属性!$L105+1)</f>
        <v>0.2</v>
      </c>
      <c r="FZ105" s="22">
        <f>INDEX(战舰突破!$W$6:$W$18,新怪物属性!$J105+1)+INDEX(战舰突破!$W$23:$W$35,新怪物属性!$K105+1)+INDEX(战舰突破!$W$40:$W$52,新怪物属性!$L105+1)</f>
        <v>0.5</v>
      </c>
      <c r="GC105" s="14">
        <f>INDEX(战舰突破!$S$6:$S$18,新怪物属性!$J105+1)</f>
        <v>0</v>
      </c>
      <c r="GD105" s="14">
        <f>INDEX(战舰突破!$T$6:$T$18,新怪物属性!$J105+1)</f>
        <v>1.45</v>
      </c>
      <c r="GE105" s="14">
        <f>INDEX(战舰突破!$U$6:$U$18,新怪物属性!$J105+1)</f>
        <v>0.1</v>
      </c>
      <c r="GF105" s="14">
        <f>INDEX(战舰突破!$V$6:$V$18,新怪物属性!$J105+1)</f>
        <v>2</v>
      </c>
      <c r="GG105" s="14">
        <f>INDEX(战舰突破!$X$6:$X$18,新怪物属性!$J105+1)</f>
        <v>15</v>
      </c>
      <c r="GI105" s="14">
        <f>INDEX(战舰突破!$S$23:$S$35,新怪物属性!$J105+1)</f>
        <v>1</v>
      </c>
      <c r="GJ105" s="14">
        <f>INDEX(战舰突破!$T$23:$T$35,新怪物属性!$J105+1)</f>
        <v>0.9</v>
      </c>
      <c r="GK105" s="14">
        <f>INDEX(战舰突破!$U$23:$U$35,新怪物属性!$J105+1)</f>
        <v>0.1</v>
      </c>
      <c r="GL105" s="14">
        <f>INDEX(战舰突破!$V$23:$V$35,新怪物属性!$J105+1)</f>
        <v>2</v>
      </c>
      <c r="GM105" s="14">
        <f>INDEX(战舰突破!$X$23:$X$35,新怪物属性!$J105+1)</f>
        <v>200</v>
      </c>
      <c r="GO105" s="14">
        <f>INDEX(战舰突破!$S$40:$S$52,新怪物属性!$J105+1)</f>
        <v>1</v>
      </c>
      <c r="GP105" s="14">
        <f>INDEX(战舰突破!$T$40:$T$52,新怪物属性!$J105+1)</f>
        <v>0.6</v>
      </c>
      <c r="GQ105" s="14">
        <f>INDEX(战舰突破!$U$40:$U$52,新怪物属性!$J105+1)</f>
        <v>0.2</v>
      </c>
      <c r="GR105" s="14">
        <f>INDEX(战舰突破!$V$40:$V$52,新怪物属性!$J105+1)</f>
        <v>2</v>
      </c>
      <c r="GS105" s="14">
        <f>INDEX(战舰突破!$X$40:$X$52,新怪物属性!$J105+1)</f>
        <v>350</v>
      </c>
      <c r="GV105" s="14">
        <v>4</v>
      </c>
      <c r="GW105" s="14">
        <v>50</v>
      </c>
      <c r="GX105" s="14">
        <v>1</v>
      </c>
      <c r="GY105" s="14">
        <v>48</v>
      </c>
      <c r="GZ105" s="14">
        <v>3</v>
      </c>
      <c r="HA105" s="14">
        <v>45</v>
      </c>
      <c r="HB105" s="14">
        <v>1</v>
      </c>
      <c r="HC105" s="14">
        <v>43</v>
      </c>
      <c r="HD105" s="14">
        <v>1</v>
      </c>
      <c r="HE105" s="14">
        <v>27</v>
      </c>
      <c r="HF105" s="14">
        <v>1</v>
      </c>
      <c r="HG105" s="14">
        <v>31</v>
      </c>
      <c r="HH105" s="14">
        <v>0</v>
      </c>
      <c r="HI105" s="14">
        <v>36</v>
      </c>
      <c r="HJ105" s="14">
        <v>1</v>
      </c>
      <c r="HK105" s="14">
        <v>26</v>
      </c>
      <c r="HL105" s="14">
        <v>0</v>
      </c>
      <c r="HM105" s="14">
        <v>0</v>
      </c>
      <c r="HN105" s="14">
        <v>0</v>
      </c>
      <c r="HO105" s="14">
        <v>0</v>
      </c>
      <c r="HP105" s="14">
        <v>1</v>
      </c>
      <c r="HQ105" s="14">
        <v>6</v>
      </c>
      <c r="HR105" s="14">
        <v>0</v>
      </c>
      <c r="HS105" s="14">
        <v>0</v>
      </c>
      <c r="HT105" s="14">
        <v>0</v>
      </c>
      <c r="HU105" s="14">
        <v>0</v>
      </c>
      <c r="HX105" s="14">
        <v>11</v>
      </c>
      <c r="HY105" s="14">
        <v>6</v>
      </c>
      <c r="IB105" s="14">
        <f>IF($GV105=0,0,INDEX(战宠!P$15:P$27,新怪物属性!$GV$3)*(INDEX(战宠!$U$7:$Y$10,1,新怪物属性!$GV105)))*(新怪物属性!$GW105+4)
+IF($GX105=0,0,INDEX(战宠!P$15:P$27,新怪物属性!$GX$3)*(INDEX(战宠!$U$7:$Y$10,1,新怪物属性!$GX105)))*(新怪物属性!$GY105+4)
+IF($GZ105=0,0,INDEX(战宠!P$15:P$27,新怪物属性!$GZ$3)*(INDEX(战宠!$U$7:$Y$10,1,新怪物属性!$GZ105)))*(新怪物属性!$HA105+4)
+IF($HB105=0,0,INDEX(战宠!P$15:P$27,新怪物属性!$HB$3)*(INDEX(战宠!$U$7:$Y$10,1,新怪物属性!$HB105)))*(新怪物属性!$HC105+4)
+IF($HD105=0,0,INDEX(战宠!P$15:P$27,新怪物属性!$HD$3)*(INDEX(战宠!$U$7:$Y$10,1,新怪物属性!$HD105)))*(新怪物属性!$HE105+4)
+IF($HF105=0,0,INDEX(战宠!P$15:P$27,新怪物属性!$HF$3)*(INDEX(战宠!$U$7:$Y$10,1,新怪物属性!$HF105)))*(新怪物属性!$HG105+4)
+IF($HH105=0,0,INDEX(战宠!P$15:P$27,新怪物属性!$HH$3)*(INDEX(战宠!$U$7:$Y$10,1,新怪物属性!$HH105)))*(新怪物属性!$HI105+4)
+IF($HJ105=0,0,INDEX(战宠!P$15:P$27,新怪物属性!$HJ$3)*(INDEX(战宠!$U$7:$Y$10,1,新怪物属性!$HJ105)))*(新怪物属性!$HK105+4)
+IF($HL105=0,0,INDEX(战宠!P$15:P$27,新怪物属性!$HL$3)*(INDEX(战宠!$U$7:$Y$10,1,新怪物属性!$HL105)))*(新怪物属性!$HM105+4)
+IF($HN105=0,0,INDEX(战宠!P$15:P$27,新怪物属性!$HN$3)*(INDEX(战宠!$U$7:$Y$10,1,新怪物属性!$HN105)))*(新怪物属性!$HO105+4)
+IF($HP105=0,0,INDEX(战宠!P$15:P$27,新怪物属性!$HP$3)*(INDEX(战宠!$U$7:$Y$10,1,新怪物属性!$HP105)))*(新怪物属性!$HQ105+4)
+IF($HR105=0,0,INDEX(战宠!P$15:P$27,新怪物属性!$HR$3)*(INDEX(战宠!$U$7:$Y$10,1,新怪物属性!$HR105)))*(新怪物属性!$HS105+4)
+IF($HT105=0,0,INDEX(战宠!P$15:P$27,新怪物属性!$HT$3)*(INDEX(战宠!$U$7:$Y$10,1,新怪物属性!$HT105)))*(新怪物属性!$HU105+4)</f>
        <v>409600</v>
      </c>
      <c r="IC105" s="14">
        <f>IF($GV105=0,0,INDEX(战宠!Q$15:Q$27,新怪物属性!$GV$3)*(INDEX(战宠!$U$7:$Y$10,1,新怪物属性!$GV105)))*(新怪物属性!$GW105+4)
+IF($GX105=0,0,INDEX(战宠!Q$15:Q$27,新怪物属性!$GX$3)*(INDEX(战宠!$U$7:$Y$10,1,新怪物属性!$GX105)))*(新怪物属性!$GY105+4)
+IF($GZ105=0,0,INDEX(战宠!Q$15:Q$27,新怪物属性!$GZ$3)*(INDEX(战宠!$U$7:$Y$10,1,新怪物属性!$GZ105)))*(新怪物属性!$HA105+4)
+IF($HB105=0,0,INDEX(战宠!Q$15:Q$27,新怪物属性!$HB$3)*(INDEX(战宠!$U$7:$Y$10,1,新怪物属性!$HB105)))*(新怪物属性!$HC105+4)
+IF($HD105=0,0,INDEX(战宠!Q$15:Q$27,新怪物属性!$HD$3)*(INDEX(战宠!$U$7:$Y$10,1,新怪物属性!$HD105)))*(新怪物属性!$HE105+4)
+IF($HF105=0,0,INDEX(战宠!Q$15:Q$27,新怪物属性!$HF$3)*(INDEX(战宠!$U$7:$Y$10,1,新怪物属性!$HF105)))*(新怪物属性!$HG105+4)
+IF($HH105=0,0,INDEX(战宠!Q$15:Q$27,新怪物属性!$HH$3)*(INDEX(战宠!$U$7:$Y$10,1,新怪物属性!$HH105)))*(新怪物属性!$HI105+4)
+IF($HJ105=0,0,INDEX(战宠!Q$15:Q$27,新怪物属性!$HJ$3)*(INDEX(战宠!$U$7:$Y$10,1,新怪物属性!$HJ105)))*(新怪物属性!$HK105+4)
+IF($HL105=0,0,INDEX(战宠!Q$15:Q$27,新怪物属性!$HL$3)*(INDEX(战宠!$U$7:$Y$10,1,新怪物属性!$HL105)))*(新怪物属性!$HM105+4)
+IF($HN105=0,0,INDEX(战宠!Q$15:Q$27,新怪物属性!$HN$3)*(INDEX(战宠!$U$7:$Y$10,1,新怪物属性!$HN105)))*(新怪物属性!$HO105+4)
+IF($HP105=0,0,INDEX(战宠!Q$15:Q$27,新怪物属性!$HP$3)*(INDEX(战宠!$U$7:$Y$10,1,新怪物属性!$HP105)))*(新怪物属性!$HQ105+4)
+IF($HR105=0,0,INDEX(战宠!Q$15:Q$27,新怪物属性!$HR$3)*(INDEX(战宠!$U$7:$Y$10,1,新怪物属性!$HR105)))*(新怪物属性!$HS105+4)
+IF($HT105=0,0,INDEX(战宠!Q$15:Q$27,新怪物属性!$HT$3)*(INDEX(战宠!$U$7:$Y$10,1,新怪物属性!$HT105)))*(新怪物属性!$HU105+4)</f>
        <v>2796000</v>
      </c>
      <c r="ID105" s="14">
        <f>IF($GV105=0,0,INDEX(战宠!R$15:R$27,新怪物属性!$GV$3)*(INDEX(战宠!$U$7:$Y$10,1,新怪物属性!$GV105)))*(新怪物属性!$GW105+4)
+IF($GX105=0,0,INDEX(战宠!R$15:R$27,新怪物属性!$GX$3)*(INDEX(战宠!$U$7:$Y$10,1,新怪物属性!$GX105)))*(新怪物属性!$GY105+4)
+IF($GZ105=0,0,INDEX(战宠!R$15:R$27,新怪物属性!$GZ$3)*(INDEX(战宠!$U$7:$Y$10,1,新怪物属性!$GZ105)))*(新怪物属性!$HA105+4)
+IF($HB105=0,0,INDEX(战宠!R$15:R$27,新怪物属性!$HB$3)*(INDEX(战宠!$U$7:$Y$10,1,新怪物属性!$HB105)))*(新怪物属性!$HC105+4)
+IF($HD105=0,0,INDEX(战宠!R$15:R$27,新怪物属性!$HD$3)*(INDEX(战宠!$U$7:$Y$10,1,新怪物属性!$HD105)))*(新怪物属性!$HE105+4)
+IF($HF105=0,0,INDEX(战宠!R$15:R$27,新怪物属性!$HF$3)*(INDEX(战宠!$U$7:$Y$10,1,新怪物属性!$HF105)))*(新怪物属性!$HG105+4)
+IF($HH105=0,0,INDEX(战宠!R$15:R$27,新怪物属性!$HH$3)*(INDEX(战宠!$U$7:$Y$10,1,新怪物属性!$HH105)))*(新怪物属性!$HI105+4)
+IF($HJ105=0,0,INDEX(战宠!R$15:R$27,新怪物属性!$HJ$3)*(INDEX(战宠!$U$7:$Y$10,1,新怪物属性!$HJ105)))*(新怪物属性!$HK105+4)
+IF($HL105=0,0,INDEX(战宠!R$15:R$27,新怪物属性!$HL$3)*(INDEX(战宠!$U$7:$Y$10,1,新怪物属性!$HL105)))*(新怪物属性!$HM105+4)
+IF($HN105=0,0,INDEX(战宠!R$15:R$27,新怪物属性!$HN$3)*(INDEX(战宠!$U$7:$Y$10,1,新怪物属性!$HN105)))*(新怪物属性!$HO105+4)
+IF($HP105=0,0,INDEX(战宠!R$15:R$27,新怪物属性!$HP$3)*(INDEX(战宠!$U$7:$Y$10,1,新怪物属性!$HP105)))*(新怪物属性!$HQ105+4)
+IF($HR105=0,0,INDEX(战宠!R$15:R$27,新怪物属性!$HR$3)*(INDEX(战宠!$U$7:$Y$10,1,新怪物属性!$HR105)))*(新怪物属性!$HS105+4)
+IF($HT105=0,0,INDEX(战宠!R$15:R$27,新怪物属性!$HT$3)*(INDEX(战宠!$U$7:$Y$10,1,新怪物属性!$HT105)))*(新怪物属性!$HU105+4)</f>
        <v>223200</v>
      </c>
      <c r="IE105" s="14">
        <f>IF($GV105=0,0,INDEX(战宠!S$15:S$27,新怪物属性!$GV$3)*(INDEX(战宠!$U$7:$Y$10,1,新怪物属性!$GV105)))*(新怪物属性!$GW105+4)
+IF($GX105=0,0,INDEX(战宠!S$15:S$27,新怪物属性!$GX$3)*(INDEX(战宠!$U$7:$Y$10,1,新怪物属性!$GX105)))*(新怪物属性!$GY105+4)
+IF($GZ105=0,0,INDEX(战宠!S$15:S$27,新怪物属性!$GZ$3)*(INDEX(战宠!$U$7:$Y$10,1,新怪物属性!$GZ105)))*(新怪物属性!$HA105+4)
+IF($HB105=0,0,INDEX(战宠!S$15:S$27,新怪物属性!$HB$3)*(INDEX(战宠!$U$7:$Y$10,1,新怪物属性!$HB105)))*(新怪物属性!$HC105+4)
+IF($HD105=0,0,INDEX(战宠!S$15:S$27,新怪物属性!$HD$3)*(INDEX(战宠!$U$7:$Y$10,1,新怪物属性!$HD105)))*(新怪物属性!$HE105+4)
+IF($HF105=0,0,INDEX(战宠!S$15:S$27,新怪物属性!$HF$3)*(INDEX(战宠!$U$7:$Y$10,1,新怪物属性!$HF105)))*(新怪物属性!$HG105+4)
+IF($HH105=0,0,INDEX(战宠!S$15:S$27,新怪物属性!$HH$3)*(INDEX(战宠!$U$7:$Y$10,1,新怪物属性!$HH105)))*(新怪物属性!$HI105+4)
+IF($HJ105=0,0,INDEX(战宠!S$15:S$27,新怪物属性!$HJ$3)*(INDEX(战宠!$U$7:$Y$10,1,新怪物属性!$HJ105)))*(新怪物属性!$HK105+4)
+IF($HL105=0,0,INDEX(战宠!S$15:S$27,新怪物属性!$HL$3)*(INDEX(战宠!$U$7:$Y$10,1,新怪物属性!$HL105)))*(新怪物属性!$HM105+4)
+IF($HN105=0,0,INDEX(战宠!S$15:S$27,新怪物属性!$HN$3)*(INDEX(战宠!$U$7:$Y$10,1,新怪物属性!$HN105)))*(新怪物属性!$HO105+4)
+IF($HP105=0,0,INDEX(战宠!S$15:S$27,新怪物属性!$HP$3)*(INDEX(战宠!$U$7:$Y$10,1,新怪物属性!$HP105)))*(新怪物属性!$HQ105+4)
+IF($HR105=0,0,INDEX(战宠!S$15:S$27,新怪物属性!$HR$3)*(INDEX(战宠!$U$7:$Y$10,1,新怪物属性!$HR105)))*(新怪物属性!$HS105+4)
+IF($HT105=0,0,INDEX(战宠!S$15:S$27,新怪物属性!$HT$3)*(INDEX(战宠!$U$7:$Y$10,1,新怪物属性!$HT105)))*(新怪物属性!$HU105+4)</f>
        <v>5610000</v>
      </c>
      <c r="IF105" s="14">
        <f>IF($GV105=0,0,INDEX(战宠!T$15:T$27,新怪物属性!$GV$3)*(INDEX(战宠!$U$7:$Y$10,1,新怪物属性!$GV105)))*(新怪物属性!$GW105+4)
+IF($GX105=0,0,INDEX(战宠!T$15:T$27,新怪物属性!$GX$3)*(INDEX(战宠!$U$7:$Y$10,1,新怪物属性!$GX105)))*(新怪物属性!$GY105+4)
+IF($GZ105=0,0,INDEX(战宠!T$15:T$27,新怪物属性!$GZ$3)*(INDEX(战宠!$U$7:$Y$10,1,新怪物属性!$GZ105)))*(新怪物属性!$HA105+4)
+IF($HB105=0,0,INDEX(战宠!T$15:T$27,新怪物属性!$HB$3)*(INDEX(战宠!$U$7:$Y$10,1,新怪物属性!$HB105)))*(新怪物属性!$HC105+4)
+IF($HD105=0,0,INDEX(战宠!T$15:T$27,新怪物属性!$HD$3)*(INDEX(战宠!$U$7:$Y$10,1,新怪物属性!$HD105)))*(新怪物属性!$HE105+4)
+IF($HF105=0,0,INDEX(战宠!T$15:T$27,新怪物属性!$HF$3)*(INDEX(战宠!$U$7:$Y$10,1,新怪物属性!$HF105)))*(新怪物属性!$HG105+4)
+IF($HH105=0,0,INDEX(战宠!T$15:T$27,新怪物属性!$HH$3)*(INDEX(战宠!$U$7:$Y$10,1,新怪物属性!$HH105)))*(新怪物属性!$HI105+4)
+IF($HJ105=0,0,INDEX(战宠!T$15:T$27,新怪物属性!$HJ$3)*(INDEX(战宠!$U$7:$Y$10,1,新怪物属性!$HJ105)))*(新怪物属性!$HK105+4)
+IF($HL105=0,0,INDEX(战宠!T$15:T$27,新怪物属性!$HL$3)*(INDEX(战宠!$U$7:$Y$10,1,新怪物属性!$HL105)))*(新怪物属性!$HM105+4)
+IF($HN105=0,0,INDEX(战宠!T$15:T$27,新怪物属性!$HN$3)*(INDEX(战宠!$U$7:$Y$10,1,新怪物属性!$HN105)))*(新怪物属性!$HO105+4)
+IF($HP105=0,0,INDEX(战宠!T$15:T$27,新怪物属性!$HP$3)*(INDEX(战宠!$U$7:$Y$10,1,新怪物属性!$HP105)))*(新怪物属性!$HQ105+4)
+IF($HR105=0,0,INDEX(战宠!T$15:T$27,新怪物属性!$HR$3)*(INDEX(战宠!$U$7:$Y$10,1,新怪物属性!$HR105)))*(新怪物属性!$HS105+4)
+IF($HT105=0,0,INDEX(战宠!T$15:T$27,新怪物属性!$HT$3)*(INDEX(战宠!$U$7:$Y$10,1,新怪物属性!$HT105)))*(新怪物属性!$HU105+4)</f>
        <v>115955</v>
      </c>
      <c r="II105" s="14">
        <f>IF(HX105=0,0,INDEX(战宠!$D$15:$D$27,新怪物属性!HX105))</f>
        <v>0.3</v>
      </c>
      <c r="IJ105" s="14">
        <f>IF(HY105=0,0,INDEX(战宠!$D$15:$D$27,新怪物属性!HY105))</f>
        <v>0.2</v>
      </c>
      <c r="IM105" s="14">
        <f t="shared" si="189"/>
        <v>9291892</v>
      </c>
      <c r="IN105" s="14">
        <f t="shared" si="190"/>
        <v>9294835</v>
      </c>
      <c r="IO105" s="14">
        <f t="shared" si="191"/>
        <v>9297988</v>
      </c>
      <c r="IP105" s="14">
        <f t="shared" si="192"/>
        <v>9291892</v>
      </c>
      <c r="IQ105" s="14">
        <f t="shared" si="193"/>
        <v>9291892</v>
      </c>
      <c r="IR105" s="14">
        <f t="shared" si="232"/>
        <v>80225574</v>
      </c>
      <c r="IS105" s="14">
        <f t="shared" si="233"/>
        <v>2975724</v>
      </c>
      <c r="IT105" s="14">
        <f t="shared" si="234"/>
        <v>68063677</v>
      </c>
      <c r="IU105" s="14">
        <f t="shared" si="235"/>
        <v>1720720</v>
      </c>
      <c r="IV105" s="28">
        <f t="shared" si="236"/>
        <v>57250</v>
      </c>
      <c r="IW105" s="28">
        <f t="shared" si="237"/>
        <v>55900</v>
      </c>
      <c r="IX105" s="28">
        <f t="shared" si="238"/>
        <v>57250</v>
      </c>
      <c r="IY105" s="28">
        <f t="shared" si="239"/>
        <v>55900</v>
      </c>
      <c r="IZ105" s="28">
        <f t="shared" si="240"/>
        <v>2.8479749999999999</v>
      </c>
      <c r="JA105" s="28">
        <f t="shared" si="241"/>
        <v>2.8479749999999999</v>
      </c>
      <c r="JB105" s="28">
        <f t="shared" si="242"/>
        <v>209</v>
      </c>
      <c r="JC105" s="28">
        <f t="shared" si="243"/>
        <v>189</v>
      </c>
      <c r="JD105" s="14">
        <f t="shared" si="244"/>
        <v>1</v>
      </c>
      <c r="JE105" s="14">
        <f t="shared" si="245"/>
        <v>2</v>
      </c>
      <c r="JF105" s="14">
        <f t="shared" si="246"/>
        <v>2</v>
      </c>
      <c r="JG105" s="18">
        <f t="shared" si="247"/>
        <v>2.6500000000000004</v>
      </c>
      <c r="JH105" s="18">
        <f t="shared" si="248"/>
        <v>2.1</v>
      </c>
      <c r="JI105" s="18">
        <f t="shared" si="249"/>
        <v>1.8</v>
      </c>
      <c r="JJ105" s="29">
        <f t="shared" si="276"/>
        <v>57400</v>
      </c>
      <c r="JK105" s="29">
        <f t="shared" si="276"/>
        <v>57700</v>
      </c>
      <c r="JL105" s="29">
        <f t="shared" si="276"/>
        <v>57700</v>
      </c>
      <c r="JM105" s="26">
        <f t="shared" si="250"/>
        <v>0.1</v>
      </c>
      <c r="JN105" s="26">
        <f t="shared" si="251"/>
        <v>0.1</v>
      </c>
      <c r="JO105" s="26">
        <f t="shared" si="252"/>
        <v>0.2</v>
      </c>
      <c r="JP105" s="14">
        <f t="shared" si="253"/>
        <v>4</v>
      </c>
      <c r="JQ105" s="14">
        <f t="shared" si="254"/>
        <v>4</v>
      </c>
      <c r="JR105" s="14">
        <f t="shared" si="255"/>
        <v>4</v>
      </c>
      <c r="JS105" s="14">
        <f t="shared" si="256"/>
        <v>15</v>
      </c>
      <c r="JT105" s="14">
        <f t="shared" si="257"/>
        <v>200</v>
      </c>
      <c r="JU105" s="14">
        <f t="shared" si="258"/>
        <v>350</v>
      </c>
      <c r="JV105">
        <v>101</v>
      </c>
      <c r="JW105" s="14">
        <f t="shared" si="195"/>
        <v>579845476</v>
      </c>
      <c r="JY105" s="14">
        <f t="shared" si="226"/>
        <v>5951448</v>
      </c>
      <c r="JZ105" s="14">
        <f t="shared" si="196"/>
        <v>5382822</v>
      </c>
      <c r="KA105" s="29">
        <f t="shared" si="197"/>
        <v>53664</v>
      </c>
      <c r="KB105" s="29">
        <f t="shared" si="198"/>
        <v>38576</v>
      </c>
      <c r="KC105" s="29">
        <f t="shared" si="199"/>
        <v>42675</v>
      </c>
      <c r="KD105" s="29">
        <f t="shared" si="200"/>
        <v>49995</v>
      </c>
      <c r="KE105" s="14">
        <f t="shared" si="228"/>
        <v>2.8479749999999999</v>
      </c>
      <c r="KF105" s="14">
        <f t="shared" si="229"/>
        <v>2.8479749999999999</v>
      </c>
      <c r="KG105" s="14">
        <f t="shared" si="201"/>
        <v>4645915.2425700538</v>
      </c>
      <c r="KH105" s="26">
        <f t="shared" si="259"/>
        <v>0.4207354404224381</v>
      </c>
      <c r="KI105" s="26">
        <f t="shared" si="260"/>
        <v>0.64578521939953815</v>
      </c>
      <c r="KJ105" s="29">
        <f t="shared" si="202"/>
        <v>1508204</v>
      </c>
      <c r="KK105" s="29">
        <f t="shared" si="203"/>
        <v>5740641</v>
      </c>
      <c r="KL105" s="29">
        <f t="shared" si="204"/>
        <v>6565015</v>
      </c>
      <c r="KM105" s="23">
        <f t="shared" si="205"/>
        <v>3619689</v>
      </c>
      <c r="KN105" s="23">
        <f t="shared" si="206"/>
        <v>1912288</v>
      </c>
      <c r="KO105" s="26">
        <f t="shared" si="261"/>
        <v>0.5100516674495067</v>
      </c>
      <c r="KP105" s="26">
        <f t="shared" si="262"/>
        <v>0.51468690514449578</v>
      </c>
      <c r="KQ105" s="26">
        <f t="shared" si="263"/>
        <v>0.61468690514449575</v>
      </c>
      <c r="KR105" s="26">
        <f t="shared" si="207"/>
        <v>0.11005166744950667</v>
      </c>
      <c r="KS105" s="26">
        <v>0.1</v>
      </c>
      <c r="KT105" s="29">
        <f t="shared" si="264"/>
        <v>2.2000000000000002</v>
      </c>
      <c r="KU105" s="29">
        <f t="shared" si="265"/>
        <v>4.4278114261699351</v>
      </c>
      <c r="KV105" s="29">
        <f t="shared" si="266"/>
        <v>5.0278114261699347</v>
      </c>
      <c r="KW105" s="29">
        <f t="shared" si="267"/>
        <v>16590244</v>
      </c>
      <c r="KX105" s="29">
        <f t="shared" si="268"/>
        <v>16945650.5422264</v>
      </c>
      <c r="KY105" s="29">
        <f t="shared" si="269"/>
        <v>16503828.714988507</v>
      </c>
      <c r="KZ105" s="29">
        <f t="shared" si="270"/>
        <v>73367368</v>
      </c>
      <c r="LA105" s="14">
        <f t="shared" si="271"/>
        <v>50039723.259999998</v>
      </c>
      <c r="LE105" s="14">
        <v>1</v>
      </c>
      <c r="LF105" s="14">
        <v>1</v>
      </c>
      <c r="LG105" s="14">
        <v>480</v>
      </c>
      <c r="LH105" s="14">
        <v>80</v>
      </c>
      <c r="LI105" s="14">
        <v>60</v>
      </c>
      <c r="LJ105" s="14">
        <v>60</v>
      </c>
      <c r="LK105" s="14">
        <v>60</v>
      </c>
      <c r="LL105" s="23">
        <f t="shared" si="208"/>
        <v>7015371300</v>
      </c>
      <c r="LM105" s="23">
        <f t="shared" si="209"/>
        <v>2</v>
      </c>
      <c r="LN105" s="23">
        <f t="shared" si="210"/>
        <v>7015.37</v>
      </c>
      <c r="LO105" s="14">
        <v>1</v>
      </c>
      <c r="LP105" s="14">
        <v>1</v>
      </c>
      <c r="LQ105" s="14">
        <v>240</v>
      </c>
      <c r="LR105" s="14">
        <v>35</v>
      </c>
      <c r="LS105" s="14">
        <v>22</v>
      </c>
      <c r="LT105" s="14">
        <v>30</v>
      </c>
      <c r="LU105" s="14">
        <v>30</v>
      </c>
      <c r="LV105" s="23">
        <f t="shared" si="211"/>
        <v>3654957884</v>
      </c>
      <c r="LW105" s="23">
        <f t="shared" si="212"/>
        <v>2</v>
      </c>
      <c r="LX105" s="23">
        <f t="shared" si="213"/>
        <v>3654.96</v>
      </c>
      <c r="MB105">
        <f t="shared" si="272"/>
        <v>1.8284841865610464</v>
      </c>
      <c r="MC105">
        <f t="shared" si="273"/>
        <v>5.2074772512211958</v>
      </c>
      <c r="ME105" s="14">
        <v>10</v>
      </c>
      <c r="MF105" s="14">
        <v>2</v>
      </c>
      <c r="MG105" s="14">
        <v>1.5</v>
      </c>
      <c r="MH105" s="23">
        <f t="shared" si="274"/>
        <v>233877363</v>
      </c>
      <c r="MI105" s="23">
        <f t="shared" si="214"/>
        <v>1</v>
      </c>
      <c r="MJ105" s="23">
        <f t="shared" si="215"/>
        <v>233877.36</v>
      </c>
      <c r="MK105" s="14">
        <v>30</v>
      </c>
      <c r="ML105" s="14">
        <v>6</v>
      </c>
      <c r="MM105" s="14">
        <v>4</v>
      </c>
      <c r="MN105" s="23">
        <f t="shared" si="275"/>
        <v>668624433</v>
      </c>
      <c r="MO105" s="23">
        <f t="shared" si="216"/>
        <v>1</v>
      </c>
      <c r="MP105" s="23">
        <f t="shared" si="217"/>
        <v>668624.43000000005</v>
      </c>
      <c r="MR105" s="23">
        <f t="shared" si="218"/>
        <v>891499244</v>
      </c>
      <c r="MS105" s="23">
        <f t="shared" si="219"/>
        <v>1</v>
      </c>
      <c r="MT105" s="23">
        <f t="shared" si="220"/>
        <v>891499.24</v>
      </c>
      <c r="MU105" s="23">
        <f t="shared" si="221"/>
        <v>350816045</v>
      </c>
      <c r="MV105" s="23">
        <f t="shared" si="222"/>
        <v>1</v>
      </c>
      <c r="MW105" s="23">
        <f t="shared" si="223"/>
        <v>350816.05</v>
      </c>
    </row>
    <row r="106" spans="3:361" ht="16.5" x14ac:dyDescent="0.2">
      <c r="C106" s="14">
        <v>34</v>
      </c>
      <c r="D106" s="14">
        <v>830</v>
      </c>
      <c r="E106" s="14"/>
      <c r="F106" s="14"/>
      <c r="G106" s="14">
        <v>830</v>
      </c>
      <c r="H106" s="14">
        <v>830</v>
      </c>
      <c r="I106" s="14">
        <v>830</v>
      </c>
      <c r="J106" s="14">
        <v>12</v>
      </c>
      <c r="K106" s="14">
        <v>12</v>
      </c>
      <c r="L106" s="14">
        <v>12</v>
      </c>
      <c r="M106" s="14">
        <v>8</v>
      </c>
      <c r="N106" s="14">
        <v>8</v>
      </c>
      <c r="O106" s="14">
        <v>8</v>
      </c>
      <c r="P106" s="14">
        <v>11</v>
      </c>
      <c r="Q106" s="14">
        <v>11</v>
      </c>
      <c r="R106" s="14">
        <v>11</v>
      </c>
      <c r="S106" s="14">
        <v>11</v>
      </c>
      <c r="T106" s="14">
        <v>11</v>
      </c>
      <c r="U106" s="14">
        <v>11</v>
      </c>
      <c r="V106" s="14">
        <v>11</v>
      </c>
      <c r="W106" s="14">
        <v>11</v>
      </c>
      <c r="X106" s="14">
        <v>830</v>
      </c>
      <c r="Y106" s="14">
        <v>830</v>
      </c>
      <c r="Z106" s="14">
        <v>830</v>
      </c>
      <c r="AA106" s="14">
        <v>830</v>
      </c>
      <c r="AB106" s="14">
        <v>830</v>
      </c>
      <c r="AC106" s="14">
        <v>830</v>
      </c>
      <c r="AD106" s="14">
        <v>830</v>
      </c>
      <c r="AE106" s="14">
        <v>830</v>
      </c>
      <c r="AF106" s="14">
        <v>87</v>
      </c>
      <c r="AG106" s="14">
        <v>82</v>
      </c>
      <c r="AH106" s="14">
        <v>82</v>
      </c>
      <c r="AI106" s="14">
        <v>82</v>
      </c>
      <c r="AJ106" s="14">
        <v>82</v>
      </c>
      <c r="AK106" s="14">
        <v>82</v>
      </c>
      <c r="AL106" s="14">
        <v>84</v>
      </c>
      <c r="AM106" s="14">
        <v>84</v>
      </c>
      <c r="AN106" s="14">
        <v>6</v>
      </c>
      <c r="AO106" s="14">
        <v>6</v>
      </c>
      <c r="AP106" s="14">
        <v>6</v>
      </c>
      <c r="AQ106" s="14">
        <v>6</v>
      </c>
      <c r="AR106" s="14">
        <v>6</v>
      </c>
      <c r="AS106" s="14">
        <v>0</v>
      </c>
      <c r="AT106" s="14">
        <v>0</v>
      </c>
      <c r="AU106" s="14">
        <v>0</v>
      </c>
      <c r="AV106" s="14">
        <v>0</v>
      </c>
      <c r="AW106" s="14">
        <v>4</v>
      </c>
      <c r="AX106" s="14">
        <v>4</v>
      </c>
      <c r="AY106" s="14">
        <v>0</v>
      </c>
      <c r="AZ106" s="14">
        <v>0</v>
      </c>
      <c r="BA106" s="14">
        <v>25</v>
      </c>
      <c r="BF106" s="14">
        <f>ROUND((INDEX(新战舰养成!S$6:S$18,新怪物属性!$J106+1)+INDEX(新战舰养成!D$6:D$18,新怪物属性!$J106+1)*(新怪物属性!$G106-1))*INDEX(战舰突破!$D$6:$D$18,新怪物属性!$M106+1),0)</f>
        <v>730733</v>
      </c>
      <c r="BG106" s="14">
        <f>ROUND((INDEX(新战舰养成!T$6:T$18,新怪物属性!$J106+1)+INDEX(新战舰养成!E$6:E$18,新怪物属性!$J106+1)*(新怪物属性!$G106-1))*INDEX(战舰突破!$D$6:$D$18,新怪物属性!$M106+1),0)</f>
        <v>5845736</v>
      </c>
      <c r="BH106" s="14">
        <f>ROUND((INDEX(新战舰养成!U$6:U$18,新怪物属性!$J106+1)+INDEX(新战舰养成!F$6:F$18,新怪物属性!$J106+1)*(新怪物属性!$G106-1))*INDEX(战舰突破!$D$6:$D$18,新怪物属性!$M106+1),0)</f>
        <v>365532</v>
      </c>
      <c r="BI106" s="14">
        <f>ROUND((INDEX(新战舰养成!V$6:V$18,新怪物属性!$J106+1)+INDEX(新战舰养成!G$6:G$18,新怪物属性!$J106+1)*(新怪物属性!$G106-1))*INDEX(战舰突破!$D$6:$D$18,新怪物属性!$M106+1),0)</f>
        <v>630</v>
      </c>
      <c r="BJ106" s="14">
        <f>ROUND((INDEX(新战舰养成!W$6:W$18,新怪物属性!$J106+1)+INDEX(新战舰养成!H$6:H$18,新怪物属性!$J106+1)*(新怪物属性!$G106-1))*INDEX(战舰突破!$D$6:$D$18,新怪物属性!$M106+1),0)</f>
        <v>8</v>
      </c>
      <c r="BL106" s="14">
        <f>IF($H106&gt;0,ROUND((INDEX(新战舰养成!X$6:X$18,新怪物属性!$K106+1)+INDEX(新战舰养成!I$6:I$18,新怪物属性!$K106+1)*(新怪物属性!$H106-1))*INDEX(战舰突破!$D$6:$D$18,新怪物属性!$N106+1),0),0)</f>
        <v>731321</v>
      </c>
      <c r="BM106" s="14">
        <f>IF($H106&gt;0,ROUND((INDEX(新战舰养成!Y$6:Y$18,新怪物属性!$K106+1)+INDEX(新战舰养成!J$6:J$18,新怪物属性!$K106+1)*(新怪物属性!$H106-1))*INDEX(战舰突破!$D$6:$D$18,新怪物属性!$N106+1),0),0)</f>
        <v>0</v>
      </c>
      <c r="BN106" s="14">
        <f>IF($H106&gt;0,ROUND((INDEX(新战舰养成!Z$6:Z$18,新怪物属性!$K106+1)+INDEX(新战舰养成!K$6:K$18,新怪物属性!$K106+1)*(新怪物属性!$H106-1))*INDEX(战舰突破!$D$6:$D$18,新怪物属性!$N106+1),0),0)</f>
        <v>0</v>
      </c>
      <c r="BO106" s="14">
        <f>IF($H106&gt;0,ROUND((INDEX(新战舰养成!AA$6:AA$18,新怪物属性!$K106+1)+INDEX(新战舰养成!L$6:L$18,新怪物属性!$K106+1)*(新怪物属性!$H106-1))*INDEX(战舰突破!$D$6:$D$18,新怪物属性!$N106+1),0),0)</f>
        <v>7307328</v>
      </c>
      <c r="BP106" s="14">
        <f>IF($H106&gt;0,ROUND((INDEX(新战舰养成!AB$6:AB$18,新怪物属性!$K106+1)+INDEX(新战舰养成!M$6:M$18,新怪物属性!$K106+1)*(新怪物属性!$H106-1))*INDEX(战舰突破!$D$6:$D$18,新怪物属性!$N106+1),0),0)</f>
        <v>145992</v>
      </c>
      <c r="BR106" s="14">
        <f>IF($I106&gt;0,ROUND((INDEX(新战舰养成!AC$6:AC$18,新怪物属性!$L106+1)+INDEX(新战舰养成!I$6:I$18,新怪物属性!$L106+1)*(新怪物属性!$I106-1))*INDEX(战舰突破!$D$6:$D$18,新怪物属性!$O106+1),0),0)</f>
        <v>731951</v>
      </c>
      <c r="BS106" s="14">
        <f>IF($I106&gt;0,ROUND((INDEX(新战舰养成!AD$6:AD$18,新怪物属性!$L106+1)+INDEX(新战舰养成!J$6:J$18,新怪物属性!$L106+1)*(新怪物属性!$I106-1))*INDEX(战舰突破!$D$6:$D$18,新怪物属性!$O106+1),0),0)</f>
        <v>0</v>
      </c>
      <c r="BT106" s="14">
        <f>IF($I106&gt;0,ROUND((INDEX(新战舰养成!AE$6:AE$18,新怪物属性!$L106+1)+INDEX(新战舰养成!K$6:K$18,新怪物属性!$L106+1)*(新怪物属性!$I106-1))*INDEX(战舰突破!$D$6:$D$18,新怪物属性!$O106+1),0),0)</f>
        <v>0</v>
      </c>
      <c r="BU106" s="14">
        <f>IF($I106&gt;0,ROUND((INDEX(新战舰养成!AF$6:AF$18,新怪物属性!$L106+1)+INDEX(新战舰养成!L$6:L$18,新怪物属性!$L106+1)*(新怪物属性!$I106-1))*INDEX(战舰突破!$D$6:$D$18,新怪物属性!$O106+1),0),0)</f>
        <v>4698414</v>
      </c>
      <c r="BV106" s="14">
        <f>IF($I106&gt;0,ROUND((INDEX(新战舰养成!AG$6:AG$18,新怪物属性!$L106+1)+INDEX(新战舰养成!M$6:M$18,新怪物属性!$L106+1)*(新怪物属性!$I106-1))*INDEX(战舰突破!$D$6:$D$18,新怪物属性!$O106+1),0),0)</f>
        <v>198637</v>
      </c>
      <c r="BY106" s="14">
        <f>(INDEX(装备数值!$C$13:$G$116,新怪物属性!$P108*8+1,BY$2)+INDEX(装备数值!$C$13:$G$116,新怪物属性!$Q108*8+2,BY$2)+INDEX(装备数值!$C$13:$G$116,新怪物属性!$S108*8+3,BY$2)+INDEX(装备数值!$C$13:$G$116,新怪物属性!$R108*8+4,BY$2)+INDEX(装备数值!$C$13:$G$116,新怪物属性!$T108*8+5,BY$2)+INDEX(装备数值!$C$13:$G$116,新怪物属性!$U108*8+6,BY$2)+INDEX(装备数值!$C$13:$G$116,新怪物属性!$V108*8+7,BY$2)+INDEX(装备数值!$C$13:$G$116,新怪物属性!$W108*8+8,BY$2))</f>
        <v>128700</v>
      </c>
      <c r="BZ106" s="14">
        <f>(INDEX(装备数值!$C$13:$G$116,新怪物属性!$P108*8+1,BZ$2)+INDEX(装备数值!$C$13:$G$116,新怪物属性!$Q108*8+2,BZ$2)+INDEX(装备数值!$C$13:$G$116,新怪物属性!$S108*8+3,BZ$2)+INDEX(装备数值!$C$13:$G$116,新怪物属性!$R108*8+4,BZ$2)+INDEX(装备数值!$C$13:$G$116,新怪物属性!$T108*8+5,BZ$2)+INDEX(装备数值!$C$13:$G$116,新怪物属性!$U108*8+6,BZ$2)+INDEX(装备数值!$C$13:$G$116,新怪物属性!$V108*8+7,BZ$2)+INDEX(装备数值!$C$13:$G$116,新怪物属性!$W108*8+8,BZ$2))</f>
        <v>1102500</v>
      </c>
      <c r="CA106" s="14">
        <f>(INDEX(装备数值!$C$13:$G$116,新怪物属性!$P108*8+1,CA$2)+INDEX(装备数值!$C$13:$G$116,新怪物属性!$Q108*8+2,CA$2)+INDEX(装备数值!$C$13:$G$116,新怪物属性!$S108*8+3,CA$2)+INDEX(装备数值!$C$13:$G$116,新怪物属性!$R108*8+4,CA$2)+INDEX(装备数值!$C$13:$G$116,新怪物属性!$T108*8+5,CA$2)+INDEX(装备数值!$C$13:$G$116,新怪物属性!$U108*8+6,CA$2)+INDEX(装备数值!$C$13:$G$116,新怪物属性!$V108*8+7,CA$2)+INDEX(装备数值!$C$13:$G$116,新怪物属性!$W108*8+8,CA$2))</f>
        <v>66300</v>
      </c>
      <c r="CB106" s="14">
        <f>(INDEX(装备数值!$C$13:$G$116,新怪物属性!$P108*8+1,CB$2)+INDEX(装备数值!$C$13:$G$116,新怪物属性!$Q108*8+2,CB$2)+INDEX(装备数值!$C$13:$G$116,新怪物属性!$S108*8+3,CB$2)+INDEX(装备数值!$C$13:$G$116,新怪物属性!$R108*8+4,CB$2)+INDEX(装备数值!$C$13:$G$116,新怪物属性!$T108*8+5,CB$2)+INDEX(装备数值!$C$13:$G$116,新怪物属性!$U108*8+6,CB$2)+INDEX(装备数值!$C$13:$G$116,新怪物属性!$V108*8+7,CB$2)+INDEX(装备数值!$C$13:$G$116,新怪物属性!$W108*8+8,CB$2))</f>
        <v>1470000</v>
      </c>
      <c r="CC106" s="14">
        <f>(INDEX(装备数值!$C$13:$G$116,新怪物属性!$P108*8+1,CC$2)+INDEX(装备数值!$C$13:$G$116,新怪物属性!$Q108*8+2,CC$2)+INDEX(装备数值!$C$13:$G$116,新怪物属性!$S108*8+3,CC$2)+INDEX(装备数值!$C$13:$G$116,新怪物属性!$R108*8+4,CC$2)+INDEX(装备数值!$C$13:$G$116,新怪物属性!$T108*8+5,CC$2)+INDEX(装备数值!$C$13:$G$116,新怪物属性!$U108*8+6,CC$2)+INDEX(装备数值!$C$13:$G$116,新怪物属性!$V108*8+7,CC$2)+INDEX(装备数值!$C$13:$G$116,新怪物属性!$W108*8+8,CC$2))</f>
        <v>26200</v>
      </c>
      <c r="CF106" s="14">
        <f t="shared" si="143"/>
        <v>4</v>
      </c>
      <c r="CG106" s="14">
        <f t="shared" si="230"/>
        <v>4</v>
      </c>
      <c r="CH106" s="14">
        <f t="shared" si="230"/>
        <v>4</v>
      </c>
      <c r="CI106" s="14">
        <f t="shared" si="230"/>
        <v>4</v>
      </c>
      <c r="CJ106" s="14">
        <f t="shared" si="230"/>
        <v>4</v>
      </c>
      <c r="CK106" s="14">
        <f t="shared" si="230"/>
        <v>4</v>
      </c>
      <c r="CL106" s="14">
        <f t="shared" si="230"/>
        <v>4</v>
      </c>
      <c r="CM106" s="14">
        <f t="shared" si="230"/>
        <v>4</v>
      </c>
      <c r="CN106" s="14">
        <f t="shared" si="230"/>
        <v>4</v>
      </c>
      <c r="CO106" s="14">
        <f t="shared" si="230"/>
        <v>4</v>
      </c>
      <c r="CP106" s="14">
        <f t="shared" si="230"/>
        <v>4</v>
      </c>
      <c r="CQ106" s="14">
        <f t="shared" si="230"/>
        <v>0</v>
      </c>
      <c r="CR106" s="14">
        <f t="shared" si="230"/>
        <v>0</v>
      </c>
      <c r="CS106" s="14">
        <f>SUMIFS(装备数值!BL$50:BL$101,装备数值!$BG$50:$BG$101,"="&amp;新怪物属性!$CF$2,装备数值!$BH$50:$BH$101,"&lt;="&amp;新怪物属性!$CF106)+SUMIFS(装备数值!BL$50:BL$101,装备数值!$BG$50:$BG$101,"="&amp;新怪物属性!$CG$2,装备数值!$BH$50:$BH$101,"&lt;="&amp;新怪物属性!$CG106)+SUMIFS(装备数值!BL$50:BL$101,装备数值!$BG$50:$BG$101,"="&amp;新怪物属性!$CH$2,装备数值!$BH$50:$BH$101,"&lt;="&amp;新怪物属性!$CH106)+SUMIFS(装备数值!BL$50:BL$101,装备数值!$BG$50:$BG$101,"="&amp;新怪物属性!$CI$2,装备数值!$BH$50:$BH$101,"&lt;="&amp;新怪物属性!$CI106)+SUMIFS(装备数值!BL$50:BL$101,装备数值!$BG$50:$BG$101,"="&amp;新怪物属性!$CJ$2,装备数值!$BH$50:$BH$101,"&lt;="&amp;新怪物属性!$CJ106)+SUMIFS(装备数值!BL$50:BL$101,装备数值!$BG$50:$BG$101,"="&amp;新怪物属性!$CK$2,装备数值!$BH$50:$BH$101,"&lt;="&amp;新怪物属性!$CK106)+SUMIFS(装备数值!BL$50:BL$101,装备数值!$BG$50:$BG$101,"="&amp;新怪物属性!$CL$2,装备数值!$BH$50:$BH$101,"&lt;="&amp;新怪物属性!$CL106)+SUMIFS(装备数值!BL$50:BL$101,装备数值!$BG$50:$BG$101,"="&amp;新怪物属性!$CM$2,装备数值!$BH$50:$BH$101,"&lt;="&amp;新怪物属性!$CM106)+SUMIFS(装备数值!BL$50:BL$101,装备数值!$BG$50:$BG$101,"="&amp;新怪物属性!$CN$2,装备数值!$BH$50:$BH$101,"&lt;="&amp;新怪物属性!$CN106)+SUMIFS(装备数值!BL$50:BL$101,装备数值!$BG$50:$BG$101,"="&amp;新怪物属性!$CO$2,装备数值!$BH$50:$BH$101,"&lt;="&amp;新怪物属性!$CO106)+SUMIFS(装备数值!BL$50:BL$101,装备数值!$BG$50:$BG$101,"="&amp;新怪物属性!$CP$2,装备数值!$BH$50:$BH$101,"&lt;="&amp;新怪物属性!$CP106)+SUMIFS(装备数值!BL$50:BL$101,装备数值!$BG$50:$BG$101,"="&amp;新怪物属性!$CQ$2,装备数值!$BH$50:$BH$101,"&lt;="&amp;新怪物属性!$CQ106)+SUMIFS(装备数值!BL$50:BL$101,装备数值!$BG$50:$BG$101,"="&amp;新怪物属性!$CR$2,装备数值!$BH$50:$BH$101,"&lt;="&amp;新怪物属性!$CR106)</f>
        <v>160949</v>
      </c>
      <c r="CT106" s="14">
        <f>SUMIFS(装备数值!BM$50:BM$101,装备数值!$BG$50:$BG$101,"="&amp;新怪物属性!$CF$2,装备数值!$BH$50:$BH$101,"&lt;="&amp;新怪物属性!$CF106)+SUMIFS(装备数值!BM$50:BM$101,装备数值!$BG$50:$BG$101,"="&amp;新怪物属性!$CG$2,装备数值!$BH$50:$BH$101,"&lt;="&amp;新怪物属性!$CG106)+SUMIFS(装备数值!BM$50:BM$101,装备数值!$BG$50:$BG$101,"="&amp;新怪物属性!$CH$2,装备数值!$BH$50:$BH$101,"&lt;="&amp;新怪物属性!$CH106)+SUMIFS(装备数值!BM$50:BM$101,装备数值!$BG$50:$BG$101,"="&amp;新怪物属性!$CI$2,装备数值!$BH$50:$BH$101,"&lt;="&amp;新怪物属性!$CI106)+SUMIFS(装备数值!BM$50:BM$101,装备数值!$BG$50:$BG$101,"="&amp;新怪物属性!$CJ$2,装备数值!$BH$50:$BH$101,"&lt;="&amp;新怪物属性!$CJ106)+SUMIFS(装备数值!BM$50:BM$101,装备数值!$BG$50:$BG$101,"="&amp;新怪物属性!$CK$2,装备数值!$BH$50:$BH$101,"&lt;="&amp;新怪物属性!$CK106)+SUMIFS(装备数值!BM$50:BM$101,装备数值!$BG$50:$BG$101,"="&amp;新怪物属性!$CL$2,装备数值!$BH$50:$BH$101,"&lt;="&amp;新怪物属性!$CL106)+SUMIFS(装备数值!BM$50:BM$101,装备数值!$BG$50:$BG$101,"="&amp;新怪物属性!$CM$2,装备数值!$BH$50:$BH$101,"&lt;="&amp;新怪物属性!$CM106)+SUMIFS(装备数值!BM$50:BM$101,装备数值!$BG$50:$BG$101,"="&amp;新怪物属性!$CN$2,装备数值!$BH$50:$BH$101,"&lt;="&amp;新怪物属性!$CN106)+SUMIFS(装备数值!BM$50:BM$101,装备数值!$BG$50:$BG$101,"="&amp;新怪物属性!$CO$2,装备数值!$BH$50:$BH$101,"&lt;="&amp;新怪物属性!$CO106)+SUMIFS(装备数值!BM$50:BM$101,装备数值!$BG$50:$BG$101,"="&amp;新怪物属性!$CP$2,装备数值!$BH$50:$BH$101,"&lt;="&amp;新怪物属性!$CP106)+SUMIFS(装备数值!BM$50:BM$101,装备数值!$BG$50:$BG$101,"="&amp;新怪物属性!$CQ$2,装备数值!$BH$50:$BH$101,"&lt;="&amp;新怪物属性!$CQ106)+SUMIFS(装备数值!BM$50:BM$101,装备数值!$BG$50:$BG$101,"="&amp;新怪物属性!$CR$2,装备数值!$BH$50:$BH$101,"&lt;="&amp;新怪物属性!$CR106)</f>
        <v>1759949</v>
      </c>
      <c r="CU106" s="14">
        <f>SUMIFS(装备数值!BN$50:BN$101,装备数值!$BG$50:$BG$101,"="&amp;新怪物属性!$CF$2,装备数值!$BH$50:$BH$101,"&lt;="&amp;新怪物属性!$CF106)+SUMIFS(装备数值!BN$50:BN$101,装备数值!$BG$50:$BG$101,"="&amp;新怪物属性!$CG$2,装备数值!$BH$50:$BH$101,"&lt;="&amp;新怪物属性!$CG106)+SUMIFS(装备数值!BN$50:BN$101,装备数值!$BG$50:$BG$101,"="&amp;新怪物属性!$CH$2,装备数值!$BH$50:$BH$101,"&lt;="&amp;新怪物属性!$CH106)+SUMIFS(装备数值!BN$50:BN$101,装备数值!$BG$50:$BG$101,"="&amp;新怪物属性!$CI$2,装备数值!$BH$50:$BH$101,"&lt;="&amp;新怪物属性!$CI106)+SUMIFS(装备数值!BN$50:BN$101,装备数值!$BG$50:$BG$101,"="&amp;新怪物属性!$CJ$2,装备数值!$BH$50:$BH$101,"&lt;="&amp;新怪物属性!$CJ106)+SUMIFS(装备数值!BN$50:BN$101,装备数值!$BG$50:$BG$101,"="&amp;新怪物属性!$CK$2,装备数值!$BH$50:$BH$101,"&lt;="&amp;新怪物属性!$CK106)+SUMIFS(装备数值!BN$50:BN$101,装备数值!$BG$50:$BG$101,"="&amp;新怪物属性!$CL$2,装备数值!$BH$50:$BH$101,"&lt;="&amp;新怪物属性!$CL106)+SUMIFS(装备数值!BN$50:BN$101,装备数值!$BG$50:$BG$101,"="&amp;新怪物属性!$CM$2,装备数值!$BH$50:$BH$101,"&lt;="&amp;新怪物属性!$CM106)+SUMIFS(装备数值!BN$50:BN$101,装备数值!$BG$50:$BG$101,"="&amp;新怪物属性!$CN$2,装备数值!$BH$50:$BH$101,"&lt;="&amp;新怪物属性!$CN106)+SUMIFS(装备数值!BN$50:BN$101,装备数值!$BG$50:$BG$101,"="&amp;新怪物属性!$CO$2,装备数值!$BH$50:$BH$101,"&lt;="&amp;新怪物属性!$CO106)+SUMIFS(装备数值!BN$50:BN$101,装备数值!$BG$50:$BG$101,"="&amp;新怪物属性!$CP$2,装备数值!$BH$50:$BH$101,"&lt;="&amp;新怪物属性!$CP106)+SUMIFS(装备数值!BN$50:BN$101,装备数值!$BG$50:$BG$101,"="&amp;新怪物属性!$CQ$2,装备数值!$BH$50:$BH$101,"&lt;="&amp;新怪物属性!$CQ106)+SUMIFS(装备数值!BN$50:BN$101,装备数值!$BG$50:$BG$101,"="&amp;新怪物属性!$CR$2,装备数值!$BH$50:$BH$101,"&lt;="&amp;新怪物属性!$CR106)</f>
        <v>60850</v>
      </c>
      <c r="CV106" s="14">
        <f>SUMIFS(装备数值!BO$50:BO$101,装备数值!$BG$50:$BG$101,"="&amp;新怪物属性!$CF$2,装备数值!$BH$50:$BH$101,"&lt;="&amp;新怪物属性!$CF106)+SUMIFS(装备数值!BO$50:BO$101,装备数值!$BG$50:$BG$101,"="&amp;新怪物属性!$CG$2,装备数值!$BH$50:$BH$101,"&lt;="&amp;新怪物属性!$CG106)+SUMIFS(装备数值!BO$50:BO$101,装备数值!$BG$50:$BG$101,"="&amp;新怪物属性!$CH$2,装备数值!$BH$50:$BH$101,"&lt;="&amp;新怪物属性!$CH106)+SUMIFS(装备数值!BO$50:BO$101,装备数值!$BG$50:$BG$101,"="&amp;新怪物属性!$CI$2,装备数值!$BH$50:$BH$101,"&lt;="&amp;新怪物属性!$CI106)+SUMIFS(装备数值!BO$50:BO$101,装备数值!$BG$50:$BG$101,"="&amp;新怪物属性!$CJ$2,装备数值!$BH$50:$BH$101,"&lt;="&amp;新怪物属性!$CJ106)+SUMIFS(装备数值!BO$50:BO$101,装备数值!$BG$50:$BG$101,"="&amp;新怪物属性!$CK$2,装备数值!$BH$50:$BH$101,"&lt;="&amp;新怪物属性!$CK106)+SUMIFS(装备数值!BO$50:BO$101,装备数值!$BG$50:$BG$101,"="&amp;新怪物属性!$CL$2,装备数值!$BH$50:$BH$101,"&lt;="&amp;新怪物属性!$CL106)+SUMIFS(装备数值!BO$50:BO$101,装备数值!$BG$50:$BG$101,"="&amp;新怪物属性!$CM$2,装备数值!$BH$50:$BH$101,"&lt;="&amp;新怪物属性!$CM106)+SUMIFS(装备数值!BO$50:BO$101,装备数值!$BG$50:$BG$101,"="&amp;新怪物属性!$CN$2,装备数值!$BH$50:$BH$101,"&lt;="&amp;新怪物属性!$CN106)+SUMIFS(装备数值!BO$50:BO$101,装备数值!$BG$50:$BG$101,"="&amp;新怪物属性!$CO$2,装备数值!$BH$50:$BH$101,"&lt;="&amp;新怪物属性!$CO106)+SUMIFS(装备数值!BO$50:BO$101,装备数值!$BG$50:$BG$101,"="&amp;新怪物属性!$CP$2,装备数值!$BH$50:$BH$101,"&lt;="&amp;新怪物属性!$CP106)+SUMIFS(装备数值!BO$50:BO$101,装备数值!$BG$50:$BG$101,"="&amp;新怪物属性!$CQ$2,装备数值!$BH$50:$BH$101,"&lt;="&amp;新怪物属性!$CQ106)+SUMIFS(装备数值!BO$50:BO$101,装备数值!$BG$50:$BG$101,"="&amp;新怪物属性!$CR$2,装备数值!$BH$50:$BH$101,"&lt;="&amp;新怪物属性!$CR106)</f>
        <v>1955500</v>
      </c>
      <c r="CW106" s="14">
        <f>SUMIFS(装备数值!BP$50:BP$101,装备数值!$BG$50:$BG$101,"="&amp;新怪物属性!$CF$2,装备数值!$BH$50:$BH$101,"&lt;="&amp;新怪物属性!$CF106)+SUMIFS(装备数值!BP$50:BP$101,装备数值!$BG$50:$BG$101,"="&amp;新怪物属性!$CG$2,装备数值!$BH$50:$BH$101,"&lt;="&amp;新怪物属性!$CG106)+SUMIFS(装备数值!BP$50:BP$101,装备数值!$BG$50:$BG$101,"="&amp;新怪物属性!$CH$2,装备数值!$BH$50:$BH$101,"&lt;="&amp;新怪物属性!$CH106)+SUMIFS(装备数值!BP$50:BP$101,装备数值!$BG$50:$BG$101,"="&amp;新怪物属性!$CI$2,装备数值!$BH$50:$BH$101,"&lt;="&amp;新怪物属性!$CI106)+SUMIFS(装备数值!BP$50:BP$101,装备数值!$BG$50:$BG$101,"="&amp;新怪物属性!$CJ$2,装备数值!$BH$50:$BH$101,"&lt;="&amp;新怪物属性!$CJ106)+SUMIFS(装备数值!BP$50:BP$101,装备数值!$BG$50:$BG$101,"="&amp;新怪物属性!$CK$2,装备数值!$BH$50:$BH$101,"&lt;="&amp;新怪物属性!$CK106)+SUMIFS(装备数值!BP$50:BP$101,装备数值!$BG$50:$BG$101,"="&amp;新怪物属性!$CL$2,装备数值!$BH$50:$BH$101,"&lt;="&amp;新怪物属性!$CL106)+SUMIFS(装备数值!BP$50:BP$101,装备数值!$BG$50:$BG$101,"="&amp;新怪物属性!$CM$2,装备数值!$BH$50:$BH$101,"&lt;="&amp;新怪物属性!$CM106)+SUMIFS(装备数值!BP$50:BP$101,装备数值!$BG$50:$BG$101,"="&amp;新怪物属性!$CN$2,装备数值!$BH$50:$BH$101,"&lt;="&amp;新怪物属性!$CN106)+SUMIFS(装备数值!BP$50:BP$101,装备数值!$BG$50:$BG$101,"="&amp;新怪物属性!$CO$2,装备数值!$BH$50:$BH$101,"&lt;="&amp;新怪物属性!$CO106)+SUMIFS(装备数值!BP$50:BP$101,装备数值!$BG$50:$BG$101,"="&amp;新怪物属性!$CP$2,装备数值!$BH$50:$BH$101,"&lt;="&amp;新怪物属性!$CP106)+SUMIFS(装备数值!BP$50:BP$101,装备数值!$BG$50:$BG$101,"="&amp;新怪物属性!$CQ$2,装备数值!$BH$50:$BH$101,"&lt;="&amp;新怪物属性!$CQ106)+SUMIFS(装备数值!BP$50:BP$101,装备数值!$BG$50:$BG$101,"="&amp;新怪物属性!$CR$2,装备数值!$BH$50:$BH$101,"&lt;="&amp;新怪物属性!$CR106)</f>
        <v>38720</v>
      </c>
      <c r="CX106" s="14">
        <f>SUMIFS(装备数值!BQ$50:BQ$101,装备数值!$BG$50:$BG$101,"="&amp;新怪物属性!$CF$2,装备数值!$BH$50:$BH$101,"&lt;="&amp;新怪物属性!$CF106)+SUMIFS(装备数值!BQ$50:BQ$101,装备数值!$BG$50:$BG$101,"="&amp;新怪物属性!$CG$2,装备数值!$BH$50:$BH$101,"&lt;="&amp;新怪物属性!$CG106)+SUMIFS(装备数值!BQ$50:BQ$101,装备数值!$BG$50:$BG$101,"="&amp;新怪物属性!$CH$2,装备数值!$BH$50:$BH$101,"&lt;="&amp;新怪物属性!$CH106)+SUMIFS(装备数值!BQ$50:BQ$101,装备数值!$BG$50:$BG$101,"="&amp;新怪物属性!$CI$2,装备数值!$BH$50:$BH$101,"&lt;="&amp;新怪物属性!$CI106)+SUMIFS(装备数值!BQ$50:BQ$101,装备数值!$BG$50:$BG$101,"="&amp;新怪物属性!$CJ$2,装备数值!$BH$50:$BH$101,"&lt;="&amp;新怪物属性!$CJ106)+SUMIFS(装备数值!BQ$50:BQ$101,装备数值!$BG$50:$BG$101,"="&amp;新怪物属性!$CK$2,装备数值!$BH$50:$BH$101,"&lt;="&amp;新怪物属性!$CK106)+SUMIFS(装备数值!BQ$50:BQ$101,装备数值!$BG$50:$BG$101,"="&amp;新怪物属性!$CL$2,装备数值!$BH$50:$BH$101,"&lt;="&amp;新怪物属性!$CL106)+SUMIFS(装备数值!BQ$50:BQ$101,装备数值!$BG$50:$BG$101,"="&amp;新怪物属性!$CM$2,装备数值!$BH$50:$BH$101,"&lt;="&amp;新怪物属性!$CM106)+SUMIFS(装备数值!BQ$50:BQ$101,装备数值!$BG$50:$BG$101,"="&amp;新怪物属性!$CN$2,装备数值!$BH$50:$BH$101,"&lt;="&amp;新怪物属性!$CN106)+SUMIFS(装备数值!BQ$50:BQ$101,装备数值!$BG$50:$BG$101,"="&amp;新怪物属性!$CO$2,装备数值!$BH$50:$BH$101,"&lt;="&amp;新怪物属性!$CO106)+SUMIFS(装备数值!BQ$50:BQ$101,装备数值!$BG$50:$BG$101,"="&amp;新怪物属性!$CP$2,装备数值!$BH$50:$BH$101,"&lt;="&amp;新怪物属性!$CP106)+SUMIFS(装备数值!BQ$50:BQ$101,装备数值!$BG$50:$BG$101,"="&amp;新怪物属性!$CQ$2,装备数值!$BH$50:$BH$101,"&lt;="&amp;新怪物属性!$CQ106)+SUMIFS(装备数值!BQ$50:BQ$101,装备数值!$BG$50:$BG$101,"="&amp;新怪物属性!$CR$2,装备数值!$BH$50:$BH$101,"&lt;="&amp;新怪物属性!$CR106)</f>
        <v>1250</v>
      </c>
      <c r="CY106" s="14">
        <f>SUMIFS(装备数值!BR$50:BR$101,装备数值!$BG$50:$BG$101,"="&amp;新怪物属性!$CF$2,装备数值!$BH$50:$BH$101,"&lt;="&amp;新怪物属性!$CF106)+SUMIFS(装备数值!BR$50:BR$101,装备数值!$BG$50:$BG$101,"="&amp;新怪物属性!$CG$2,装备数值!$BH$50:$BH$101,"&lt;="&amp;新怪物属性!$CG106)+SUMIFS(装备数值!BR$50:BR$101,装备数值!$BG$50:$BG$101,"="&amp;新怪物属性!$CH$2,装备数值!$BH$50:$BH$101,"&lt;="&amp;新怪物属性!$CH106)+SUMIFS(装备数值!BR$50:BR$101,装备数值!$BG$50:$BG$101,"="&amp;新怪物属性!$CI$2,装备数值!$BH$50:$BH$101,"&lt;="&amp;新怪物属性!$CI106)+SUMIFS(装备数值!BR$50:BR$101,装备数值!$BG$50:$BG$101,"="&amp;新怪物属性!$CJ$2,装备数值!$BH$50:$BH$101,"&lt;="&amp;新怪物属性!$CJ106)+SUMIFS(装备数值!BR$50:BR$101,装备数值!$BG$50:$BG$101,"="&amp;新怪物属性!$CK$2,装备数值!$BH$50:$BH$101,"&lt;="&amp;新怪物属性!$CK106)+SUMIFS(装备数值!BR$50:BR$101,装备数值!$BG$50:$BG$101,"="&amp;新怪物属性!$CL$2,装备数值!$BH$50:$BH$101,"&lt;="&amp;新怪物属性!$CL106)+SUMIFS(装备数值!BR$50:BR$101,装备数值!$BG$50:$BG$101,"="&amp;新怪物属性!$CM$2,装备数值!$BH$50:$BH$101,"&lt;="&amp;新怪物属性!$CM106)+SUMIFS(装备数值!BR$50:BR$101,装备数值!$BG$50:$BG$101,"="&amp;新怪物属性!$CN$2,装备数值!$BH$50:$BH$101,"&lt;="&amp;新怪物属性!$CN106)+SUMIFS(装备数值!BR$50:BR$101,装备数值!$BG$50:$BG$101,"="&amp;新怪物属性!$CO$2,装备数值!$BH$50:$BH$101,"&lt;="&amp;新怪物属性!$CO106)+SUMIFS(装备数值!BR$50:BR$101,装备数值!$BG$50:$BG$101,"="&amp;新怪物属性!$CP$2,装备数值!$BH$50:$BH$101,"&lt;="&amp;新怪物属性!$CP106)+SUMIFS(装备数值!BR$50:BR$101,装备数值!$BG$50:$BG$101,"="&amp;新怪物属性!$CQ$2,装备数值!$BH$50:$BH$101,"&lt;="&amp;新怪物属性!$CQ106)+SUMIFS(装备数值!BR$50:BR$101,装备数值!$BG$50:$BG$101,"="&amp;新怪物属性!$CR$2,装备数值!$BH$50:$BH$101,"&lt;="&amp;新怪物属性!$CR106)</f>
        <v>1250</v>
      </c>
      <c r="CZ106" s="14">
        <f>SUMIFS(装备数值!BS$50:BS$101,装备数值!$BG$50:$BG$101,"="&amp;新怪物属性!$CF$2,装备数值!$BH$50:$BH$101,"&lt;="&amp;新怪物属性!$CF106)+SUMIFS(装备数值!BS$50:BS$101,装备数值!$BG$50:$BG$101,"="&amp;新怪物属性!$CG$2,装备数值!$BH$50:$BH$101,"&lt;="&amp;新怪物属性!$CG106)+SUMIFS(装备数值!BS$50:BS$101,装备数值!$BG$50:$BG$101,"="&amp;新怪物属性!$CH$2,装备数值!$BH$50:$BH$101,"&lt;="&amp;新怪物属性!$CH106)+SUMIFS(装备数值!BS$50:BS$101,装备数值!$BG$50:$BG$101,"="&amp;新怪物属性!$CI$2,装备数值!$BH$50:$BH$101,"&lt;="&amp;新怪物属性!$CI106)+SUMIFS(装备数值!BS$50:BS$101,装备数值!$BG$50:$BG$101,"="&amp;新怪物属性!$CJ$2,装备数值!$BH$50:$BH$101,"&lt;="&amp;新怪物属性!$CJ106)+SUMIFS(装备数值!BS$50:BS$101,装备数值!$BG$50:$BG$101,"="&amp;新怪物属性!$CK$2,装备数值!$BH$50:$BH$101,"&lt;="&amp;新怪物属性!$CK106)+SUMIFS(装备数值!BS$50:BS$101,装备数值!$BG$50:$BG$101,"="&amp;新怪物属性!$CL$2,装备数值!$BH$50:$BH$101,"&lt;="&amp;新怪物属性!$CL106)+SUMIFS(装备数值!BS$50:BS$101,装备数值!$BG$50:$BG$101,"="&amp;新怪物属性!$CM$2,装备数值!$BH$50:$BH$101,"&lt;="&amp;新怪物属性!$CM106)+SUMIFS(装备数值!BS$50:BS$101,装备数值!$BG$50:$BG$101,"="&amp;新怪物属性!$CN$2,装备数值!$BH$50:$BH$101,"&lt;="&amp;新怪物属性!$CN106)+SUMIFS(装备数值!BS$50:BS$101,装备数值!$BG$50:$BG$101,"="&amp;新怪物属性!$CO$2,装备数值!$BH$50:$BH$101,"&lt;="&amp;新怪物属性!$CO106)+SUMIFS(装备数值!BS$50:BS$101,装备数值!$BG$50:$BG$101,"="&amp;新怪物属性!$CP$2,装备数值!$BH$50:$BH$101,"&lt;="&amp;新怪物属性!$CP106)+SUMIFS(装备数值!BS$50:BS$101,装备数值!$BG$50:$BG$101,"="&amp;新怪物属性!$CQ$2,装备数值!$BH$50:$BH$101,"&lt;="&amp;新怪物属性!$CQ106)+SUMIFS(装备数值!BS$50:BS$101,装备数值!$BG$50:$BG$101,"="&amp;新怪物属性!$CR$2,装备数值!$BH$50:$BH$101,"&lt;="&amp;新怪物属性!$CR106)</f>
        <v>1250</v>
      </c>
      <c r="DA106" s="14">
        <f>SUMIFS(装备数值!BT$50:BT$101,装备数值!$BG$50:$BG$101,"="&amp;新怪物属性!$CF$2,装备数值!$BH$50:$BH$101,"&lt;="&amp;新怪物属性!$CF106)+SUMIFS(装备数值!BT$50:BT$101,装备数值!$BG$50:$BG$101,"="&amp;新怪物属性!$CG$2,装备数值!$BH$50:$BH$101,"&lt;="&amp;新怪物属性!$CG106)+SUMIFS(装备数值!BT$50:BT$101,装备数值!$BG$50:$BG$101,"="&amp;新怪物属性!$CH$2,装备数值!$BH$50:$BH$101,"&lt;="&amp;新怪物属性!$CH106)+SUMIFS(装备数值!BT$50:BT$101,装备数值!$BG$50:$BG$101,"="&amp;新怪物属性!$CI$2,装备数值!$BH$50:$BH$101,"&lt;="&amp;新怪物属性!$CI106)+SUMIFS(装备数值!BT$50:BT$101,装备数值!$BG$50:$BG$101,"="&amp;新怪物属性!$CJ$2,装备数值!$BH$50:$BH$101,"&lt;="&amp;新怪物属性!$CJ106)+SUMIFS(装备数值!BT$50:BT$101,装备数值!$BG$50:$BG$101,"="&amp;新怪物属性!$CK$2,装备数值!$BH$50:$BH$101,"&lt;="&amp;新怪物属性!$CK106)+SUMIFS(装备数值!BT$50:BT$101,装备数值!$BG$50:$BG$101,"="&amp;新怪物属性!$CL$2,装备数值!$BH$50:$BH$101,"&lt;="&amp;新怪物属性!$CL106)+SUMIFS(装备数值!BT$50:BT$101,装备数值!$BG$50:$BG$101,"="&amp;新怪物属性!$CM$2,装备数值!$BH$50:$BH$101,"&lt;="&amp;新怪物属性!$CM106)+SUMIFS(装备数值!BT$50:BT$101,装备数值!$BG$50:$BG$101,"="&amp;新怪物属性!$CN$2,装备数值!$BH$50:$BH$101,"&lt;="&amp;新怪物属性!$CN106)+SUMIFS(装备数值!BT$50:BT$101,装备数值!$BG$50:$BG$101,"="&amp;新怪物属性!$CO$2,装备数值!$BH$50:$BH$101,"&lt;="&amp;新怪物属性!$CO106)+SUMIFS(装备数值!BT$50:BT$101,装备数值!$BG$50:$BG$101,"="&amp;新怪物属性!$CP$2,装备数值!$BH$50:$BH$101,"&lt;="&amp;新怪物属性!$CP106)+SUMIFS(装备数值!BT$50:BT$101,装备数值!$BG$50:$BG$101,"="&amp;新怪物属性!$CQ$2,装备数值!$BH$50:$BH$101,"&lt;="&amp;新怪物属性!$CQ106)+SUMIFS(装备数值!BT$50:BT$101,装备数值!$BG$50:$BG$101,"="&amp;新怪物属性!$CR$2,装备数值!$BH$50:$BH$101,"&lt;="&amp;新怪物属性!$CR106)</f>
        <v>1250</v>
      </c>
      <c r="DB106" s="14">
        <f>SUMIFS(装备数值!BU$50:BU$101,装备数值!$BG$50:$BG$101,"="&amp;新怪物属性!$CF$2,装备数值!$BH$50:$BH$101,"&lt;="&amp;新怪物属性!$CF106)+SUMIFS(装备数值!BU$50:BU$101,装备数值!$BG$50:$BG$101,"="&amp;新怪物属性!$CG$2,装备数值!$BH$50:$BH$101,"&lt;="&amp;新怪物属性!$CG106)+SUMIFS(装备数值!BU$50:BU$101,装备数值!$BG$50:$BG$101,"="&amp;新怪物属性!$CH$2,装备数值!$BH$50:$BH$101,"&lt;="&amp;新怪物属性!$CH106)+SUMIFS(装备数值!BU$50:BU$101,装备数值!$BG$50:$BG$101,"="&amp;新怪物属性!$CI$2,装备数值!$BH$50:$BH$101,"&lt;="&amp;新怪物属性!$CI106)+SUMIFS(装备数值!BU$50:BU$101,装备数值!$BG$50:$BG$101,"="&amp;新怪物属性!$CJ$2,装备数值!$BH$50:$BH$101,"&lt;="&amp;新怪物属性!$CJ106)+SUMIFS(装备数值!BU$50:BU$101,装备数值!$BG$50:$BG$101,"="&amp;新怪物属性!$CK$2,装备数值!$BH$50:$BH$101,"&lt;="&amp;新怪物属性!$CK106)+SUMIFS(装备数值!BU$50:BU$101,装备数值!$BG$50:$BG$101,"="&amp;新怪物属性!$CL$2,装备数值!$BH$50:$BH$101,"&lt;="&amp;新怪物属性!$CL106)+SUMIFS(装备数值!BU$50:BU$101,装备数值!$BG$50:$BG$101,"="&amp;新怪物属性!$CM$2,装备数值!$BH$50:$BH$101,"&lt;="&amp;新怪物属性!$CM106)+SUMIFS(装备数值!BU$50:BU$101,装备数值!$BG$50:$BG$101,"="&amp;新怪物属性!$CN$2,装备数值!$BH$50:$BH$101,"&lt;="&amp;新怪物属性!$CN106)+SUMIFS(装备数值!BU$50:BU$101,装备数值!$BG$50:$BG$101,"="&amp;新怪物属性!$CO$2,装备数值!$BH$50:$BH$101,"&lt;="&amp;新怪物属性!$CO106)+SUMIFS(装备数值!BU$50:BU$101,装备数值!$BG$50:$BG$101,"="&amp;新怪物属性!$CP$2,装备数值!$BH$50:$BH$101,"&lt;="&amp;新怪物属性!$CP106)+SUMIFS(装备数值!BU$50:BU$101,装备数值!$BG$50:$BG$101,"="&amp;新怪物属性!$CQ$2,装备数值!$BH$50:$BH$101,"&lt;="&amp;新怪物属性!$CQ106)+SUMIFS(装备数值!BU$50:BU$101,装备数值!$BG$50:$BG$101,"="&amp;新怪物属性!$CR$2,装备数值!$BH$50:$BH$101,"&lt;="&amp;新怪物属性!$CR106)</f>
        <v>0.15000000000000002</v>
      </c>
      <c r="DC106" s="14">
        <f>SUMIFS(装备数值!BV$50:BV$101,装备数值!$BG$50:$BG$101,"="&amp;新怪物属性!$CF$2,装备数值!$BH$50:$BH$101,"&lt;="&amp;新怪物属性!$CF106)+SUMIFS(装备数值!BV$50:BV$101,装备数值!$BG$50:$BG$101,"="&amp;新怪物属性!$CG$2,装备数值!$BH$50:$BH$101,"&lt;="&amp;新怪物属性!$CG106)+SUMIFS(装备数值!BV$50:BV$101,装备数值!$BG$50:$BG$101,"="&amp;新怪物属性!$CH$2,装备数值!$BH$50:$BH$101,"&lt;="&amp;新怪物属性!$CH106)+SUMIFS(装备数值!BV$50:BV$101,装备数值!$BG$50:$BG$101,"="&amp;新怪物属性!$CI$2,装备数值!$BH$50:$BH$101,"&lt;="&amp;新怪物属性!$CI106)+SUMIFS(装备数值!BV$50:BV$101,装备数值!$BG$50:$BG$101,"="&amp;新怪物属性!$CJ$2,装备数值!$BH$50:$BH$101,"&lt;="&amp;新怪物属性!$CJ106)+SUMIFS(装备数值!BV$50:BV$101,装备数值!$BG$50:$BG$101,"="&amp;新怪物属性!$CK$2,装备数值!$BH$50:$BH$101,"&lt;="&amp;新怪物属性!$CK106)+SUMIFS(装备数值!BV$50:BV$101,装备数值!$BG$50:$BG$101,"="&amp;新怪物属性!$CL$2,装备数值!$BH$50:$BH$101,"&lt;="&amp;新怪物属性!$CL106)+SUMIFS(装备数值!BV$50:BV$101,装备数值!$BG$50:$BG$101,"="&amp;新怪物属性!$CM$2,装备数值!$BH$50:$BH$101,"&lt;="&amp;新怪物属性!$CM106)+SUMIFS(装备数值!BV$50:BV$101,装备数值!$BG$50:$BG$101,"="&amp;新怪物属性!$CN$2,装备数值!$BH$50:$BH$101,"&lt;="&amp;新怪物属性!$CN106)+SUMIFS(装备数值!BV$50:BV$101,装备数值!$BG$50:$BG$101,"="&amp;新怪物属性!$CO$2,装备数值!$BH$50:$BH$101,"&lt;="&amp;新怪物属性!$CO106)+SUMIFS(装备数值!BV$50:BV$101,装备数值!$BG$50:$BG$101,"="&amp;新怪物属性!$CP$2,装备数值!$BH$50:$BH$101,"&lt;="&amp;新怪物属性!$CP106)+SUMIFS(装备数值!BV$50:BV$101,装备数值!$BG$50:$BG$101,"="&amp;新怪物属性!$CQ$2,装备数值!$BH$50:$BH$101,"&lt;="&amp;新怪物属性!$CQ106)+SUMIFS(装备数值!BV$50:BV$101,装备数值!$BG$50:$BG$101,"="&amp;新怪物属性!$CR$2,装备数值!$BH$50:$BH$101,"&lt;="&amp;新怪物属性!$CR106)</f>
        <v>0.15000000000000002</v>
      </c>
      <c r="DD106" s="14">
        <f>SUMIFS(装备数值!BW$50:BW$101,装备数值!$BG$50:$BG$101,"="&amp;新怪物属性!$CF$2,装备数值!$BH$50:$BH$101,"&lt;="&amp;新怪物属性!$CF106)+SUMIFS(装备数值!BW$50:BW$101,装备数值!$BG$50:$BG$101,"="&amp;新怪物属性!$CG$2,装备数值!$BH$50:$BH$101,"&lt;="&amp;新怪物属性!$CG106)+SUMIFS(装备数值!BW$50:BW$101,装备数值!$BG$50:$BG$101,"="&amp;新怪物属性!$CH$2,装备数值!$BH$50:$BH$101,"&lt;="&amp;新怪物属性!$CH106)+SUMIFS(装备数值!BW$50:BW$101,装备数值!$BG$50:$BG$101,"="&amp;新怪物属性!$CI$2,装备数值!$BH$50:$BH$101,"&lt;="&amp;新怪物属性!$CI106)+SUMIFS(装备数值!BW$50:BW$101,装备数值!$BG$50:$BG$101,"="&amp;新怪物属性!$CJ$2,装备数值!$BH$50:$BH$101,"&lt;="&amp;新怪物属性!$CJ106)+SUMIFS(装备数值!BW$50:BW$101,装备数值!$BG$50:$BG$101,"="&amp;新怪物属性!$CK$2,装备数值!$BH$50:$BH$101,"&lt;="&amp;新怪物属性!$CK106)+SUMIFS(装备数值!BW$50:BW$101,装备数值!$BG$50:$BG$101,"="&amp;新怪物属性!$CL$2,装备数值!$BH$50:$BH$101,"&lt;="&amp;新怪物属性!$CL106)+SUMIFS(装备数值!BW$50:BW$101,装备数值!$BG$50:$BG$101,"="&amp;新怪物属性!$CM$2,装备数值!$BH$50:$BH$101,"&lt;="&amp;新怪物属性!$CM106)+SUMIFS(装备数值!BW$50:BW$101,装备数值!$BG$50:$BG$101,"="&amp;新怪物属性!$CN$2,装备数值!$BH$50:$BH$101,"&lt;="&amp;新怪物属性!$CN106)+SUMIFS(装备数值!BW$50:BW$101,装备数值!$BG$50:$BG$101,"="&amp;新怪物属性!$CO$2,装备数值!$BH$50:$BH$101,"&lt;="&amp;新怪物属性!$CO106)+SUMIFS(装备数值!BW$50:BW$101,装备数值!$BG$50:$BG$101,"="&amp;新怪物属性!$CP$2,装备数值!$BH$50:$BH$101,"&lt;="&amp;新怪物属性!$CP106)+SUMIFS(装备数值!BW$50:BW$101,装备数值!$BG$50:$BG$101,"="&amp;新怪物属性!$CQ$2,装备数值!$BH$50:$BH$101,"&lt;="&amp;新怪物属性!$CQ106)+SUMIFS(装备数值!BW$50:BW$101,装备数值!$BG$50:$BG$101,"="&amp;新怪物属性!$CR$2,装备数值!$BH$50:$BH$101,"&lt;="&amp;新怪物属性!$CR106)</f>
        <v>0</v>
      </c>
      <c r="DE106" s="14">
        <f>SUMIFS(装备数值!BX$50:BX$101,装备数值!$BG$50:$BG$101,"="&amp;新怪物属性!$CF$2,装备数值!$BH$50:$BH$101,"&lt;="&amp;新怪物属性!$CF106)+SUMIFS(装备数值!BX$50:BX$101,装备数值!$BG$50:$BG$101,"="&amp;新怪物属性!$CG$2,装备数值!$BH$50:$BH$101,"&lt;="&amp;新怪物属性!$CG106)+SUMIFS(装备数值!BX$50:BX$101,装备数值!$BG$50:$BG$101,"="&amp;新怪物属性!$CH$2,装备数值!$BH$50:$BH$101,"&lt;="&amp;新怪物属性!$CH106)+SUMIFS(装备数值!BX$50:BX$101,装备数值!$BG$50:$BG$101,"="&amp;新怪物属性!$CI$2,装备数值!$BH$50:$BH$101,"&lt;="&amp;新怪物属性!$CI106)+SUMIFS(装备数值!BX$50:BX$101,装备数值!$BG$50:$BG$101,"="&amp;新怪物属性!$CJ$2,装备数值!$BH$50:$BH$101,"&lt;="&amp;新怪物属性!$CJ106)+SUMIFS(装备数值!BX$50:BX$101,装备数值!$BG$50:$BG$101,"="&amp;新怪物属性!$CK$2,装备数值!$BH$50:$BH$101,"&lt;="&amp;新怪物属性!$CK106)+SUMIFS(装备数值!BX$50:BX$101,装备数值!$BG$50:$BG$101,"="&amp;新怪物属性!$CL$2,装备数值!$BH$50:$BH$101,"&lt;="&amp;新怪物属性!$CL106)+SUMIFS(装备数值!BX$50:BX$101,装备数值!$BG$50:$BG$101,"="&amp;新怪物属性!$CM$2,装备数值!$BH$50:$BH$101,"&lt;="&amp;新怪物属性!$CM106)+SUMIFS(装备数值!BX$50:BX$101,装备数值!$BG$50:$BG$101,"="&amp;新怪物属性!$CN$2,装备数值!$BH$50:$BH$101,"&lt;="&amp;新怪物属性!$CN106)+SUMIFS(装备数值!BX$50:BX$101,装备数值!$BG$50:$BG$101,"="&amp;新怪物属性!$CO$2,装备数值!$BH$50:$BH$101,"&lt;="&amp;新怪物属性!$CO106)+SUMIFS(装备数值!BX$50:BX$101,装备数值!$BG$50:$BG$101,"="&amp;新怪物属性!$CP$2,装备数值!$BH$50:$BH$101,"&lt;="&amp;新怪物属性!$CP106)+SUMIFS(装备数值!BX$50:BX$101,装备数值!$BG$50:$BG$101,"="&amp;新怪物属性!$CQ$2,装备数值!$BH$50:$BH$101,"&lt;="&amp;新怪物属性!$CQ106)+SUMIFS(装备数值!BX$50:BX$101,装备数值!$BG$50:$BG$101,"="&amp;新怪物属性!$CR$2,装备数值!$BH$50:$BH$101,"&lt;="&amp;新怪物属性!$CR106)</f>
        <v>0</v>
      </c>
      <c r="DH106" s="14">
        <f>INDEX(装备数值!$I$13:$M$116,新怪物属性!$P106*8+1,DH$2)*$X106+INDEX(装备数值!$I$13:$M$116,新怪物属性!$Q106*8+2,DH$2)*$Y106+INDEX(装备数值!$I$13:$M$116,新怪物属性!$S106*8+3,DH$2)*$Z106+INDEX(装备数值!$I$13:$M$116,新怪物属性!$R106*8+4,DH$2)*$AA106+INDEX(装备数值!$I$13:$M$116,新怪物属性!$T106*8+5,DH$2)*$AB106+INDEX(装备数值!$I$13:$M$116,新怪物属性!$U106*8+6,DH$2)*$AC106+INDEX(装备数值!$I$13:$M$116,新怪物属性!$V106*8+7,DH$2)*$AD106+INDEX(装备数值!$I$13:$M$116,新怪物属性!$W106*8+8,DH$2)*$AE106</f>
        <v>306270</v>
      </c>
      <c r="DI106" s="14">
        <f>INDEX(装备数值!$I$13:$M$116,新怪物属性!$P106*8+1,DI$2)*$X106+INDEX(装备数值!$I$13:$M$116,新怪物属性!$Q106*8+2,DI$2)*$Y106+INDEX(装备数值!$I$13:$M$116,新怪物属性!$S106*8+3,DI$2)*$Z106+INDEX(装备数值!$I$13:$M$116,新怪物属性!$R106*8+4,DI$2)*$AA106+INDEX(装备数值!$I$13:$M$116,新怪物属性!$T106*8+5,DI$2)*$AB106+INDEX(装备数值!$I$13:$M$116,新怪物属性!$U106*8+6,DI$2)*$AC106+INDEX(装备数值!$I$13:$M$116,新怪物属性!$V106*8+7,DI$2)*$AD106+INDEX(装备数值!$I$13:$M$116,新怪物属性!$W106*8+8,DI$2)*$AE106</f>
        <v>2303250</v>
      </c>
      <c r="DJ106" s="14">
        <f>INDEX(装备数值!$I$13:$M$116,新怪物属性!$P106*8+1,DJ$2)*$X106+INDEX(装备数值!$I$13:$M$116,新怪物属性!$Q106*8+2,DJ$2)*$Y106+INDEX(装备数值!$I$13:$M$116,新怪物属性!$S106*8+3,DJ$2)*$Z106+INDEX(装备数值!$I$13:$M$116,新怪物属性!$R106*8+4,DJ$2)*$AA106+INDEX(装备数值!$I$13:$M$116,新怪物属性!$T106*8+5,DJ$2)*$AB106+INDEX(装备数值!$I$13:$M$116,新怪物属性!$U106*8+6,DJ$2)*$AC106+INDEX(装备数值!$I$13:$M$116,新怪物属性!$V106*8+7,DJ$2)*$AD106+INDEX(装备数值!$I$13:$M$116,新怪物属性!$W106*8+8,DJ$2)*$AE106</f>
        <v>152720</v>
      </c>
      <c r="DK106" s="14">
        <f>INDEX(装备数值!$I$13:$M$116,新怪物属性!$P106*8+1,DK$2)*$X106+INDEX(装备数值!$I$13:$M$116,新怪物属性!$Q106*8+2,DK$2)*$Y106+INDEX(装备数值!$I$13:$M$116,新怪物属性!$S106*8+3,DK$2)*$Z106+INDEX(装备数值!$I$13:$M$116,新怪物属性!$R106*8+4,DK$2)*$AA106+INDEX(装备数值!$I$13:$M$116,新怪物属性!$T106*8+5,DK$2)*$AB106+INDEX(装备数值!$I$13:$M$116,新怪物属性!$U106*8+6,DK$2)*$AC106+INDEX(装备数值!$I$13:$M$116,新怪物属性!$V106*8+7,DK$2)*$AD106+INDEX(装备数值!$I$13:$M$116,新怪物属性!$W106*8+8,DK$2)*$AE106</f>
        <v>3071000</v>
      </c>
      <c r="DL106" s="14">
        <f>INDEX(装备数值!$I$13:$M$116,新怪物属性!$P106*8+1,DL$2)*$X106+INDEX(装备数值!$I$13:$M$116,新怪物属性!$Q106*8+2,DL$2)*$Y106+INDEX(装备数值!$I$13:$M$116,新怪物属性!$S106*8+3,DL$2)*$Z106+INDEX(装备数值!$I$13:$M$116,新怪物属性!$R106*8+4,DL$2)*$AA106+INDEX(装备数值!$I$13:$M$116,新怪物属性!$T106*8+5,DL$2)*$AB106+INDEX(装备数值!$I$13:$M$116,新怪物属性!$U106*8+6,DL$2)*$AC106+INDEX(装备数值!$I$13:$M$116,新怪物属性!$V106*8+7,DL$2)*$AD106+INDEX(装备数值!$I$13:$M$116,新怪物属性!$W106*8+8,DL$2)*$AE106</f>
        <v>60590</v>
      </c>
      <c r="DO106" s="14">
        <f>INDEX(装备数值!$X$13:$AH$116,$P106*8+1,DO$2)*$AF106+INDEX(装备数值!$X$13:$AH$116,$Q106*8+2,DO$2)*$AG106+INDEX(装备数值!$X$13:$AH$116,$S106*8+3,DO$2)*$AH106+INDEX(装备数值!$X$13:$AH$116,$R106*8+4,DO$2)*$AI106+INDEX(装备数值!$X$13:$AH$116,$T106*8+5,DO$2)*$AJ106+INDEX(装备数值!$X$13:$AH$116,$U106*8+6,DO$2)*$AK106+INDEX(装备数值!$X$13:$AH$116,$V106*8+7,DO$2)*$AL106+INDEX(装备数值!$X$13:$AH$116,$W106*8+8,DO$2)*$AM106</f>
        <v>75600</v>
      </c>
      <c r="DP106" s="14">
        <f>INDEX(装备数值!$X$13:$AH$116,$P106*8+1,DP$2)*$AF106+INDEX(装备数值!$X$13:$AH$116,$Q106*8+2,DP$2)*$AG106+INDEX(装备数值!$X$13:$AH$116,$S106*8+3,DP$2)*$AH106+INDEX(装备数值!$X$13:$AH$116,$R106*8+4,DP$2)*$AI106+INDEX(装备数值!$X$13:$AH$116,$T106*8+5,DP$2)*$AJ106+INDEX(装备数值!$X$13:$AH$116,$U106*8+6,DP$2)*$AK106+INDEX(装备数值!$X$13:$AH$116,$V106*8+7,DP$2)*$AL106+INDEX(装备数值!$X$13:$AH$116,$W106*8+8,DP$2)*$AM106</f>
        <v>560250</v>
      </c>
      <c r="DQ106" s="14">
        <f>INDEX(装备数值!$X$13:$AH$116,$P106*8+1,DQ$2)*$AF106+INDEX(装备数值!$X$13:$AH$116,$Q106*8+2,DQ$2)*$AG106+INDEX(装备数值!$X$13:$AH$116,$S106*8+3,DQ$2)*$AH106+INDEX(装备数值!$X$13:$AH$116,$R106*8+4,DQ$2)*$AI106+INDEX(装备数值!$X$13:$AH$116,$T106*8+5,DQ$2)*$AJ106+INDEX(装备数值!$X$13:$AH$116,$U106*8+6,DQ$2)*$AK106+INDEX(装备数值!$X$13:$AH$116,$V106*8+7,DQ$2)*$AL106+INDEX(装备数值!$X$13:$AH$116,$W106*8+8,DQ$2)*$AM106</f>
        <v>36900</v>
      </c>
      <c r="DR106" s="14">
        <f>INDEX(装备数值!$X$13:$AH$116,$P106*8+1,DR$2)*$AF106+INDEX(装备数值!$X$13:$AH$116,$Q106*8+2,DR$2)*$AG106+INDEX(装备数值!$X$13:$AH$116,$S106*8+3,DR$2)*$AH106+INDEX(装备数值!$X$13:$AH$116,$R106*8+4,DR$2)*$AI106+INDEX(装备数值!$X$13:$AH$116,$T106*8+5,DR$2)*$AJ106+INDEX(装备数值!$X$13:$AH$116,$U106*8+6,DR$2)*$AK106+INDEX(装备数值!$X$13:$AH$116,$V106*8+7,DR$2)*$AL106+INDEX(装备数值!$X$13:$AH$116,$W106*8+8,DR$2)*$AM106</f>
        <v>769500</v>
      </c>
      <c r="DS106" s="14">
        <f>INDEX(装备数值!$X$13:$AH$116,$P106*8+1,DS$2)*$AF106+INDEX(装备数值!$X$13:$AH$116,$Q106*8+2,DS$2)*$AG106+INDEX(装备数值!$X$13:$AH$116,$S106*8+3,DS$2)*$AH106+INDEX(装备数值!$X$13:$AH$116,$R106*8+4,DS$2)*$AI106+INDEX(装备数值!$X$13:$AH$116,$T106*8+5,DS$2)*$AJ106+INDEX(装备数值!$X$13:$AH$116,$U106*8+6,DS$2)*$AK106+INDEX(装备数值!$X$13:$AH$116,$V106*8+7,DS$2)*$AL106+INDEX(装备数值!$X$13:$AH$116,$W106*8+8,DS$2)*$AM106</f>
        <v>14760</v>
      </c>
      <c r="DT106" s="14">
        <f>INDEX(装备数值!$X$13:$AH$116,$P106*8+1,DT$2)*$AF106+INDEX(装备数值!$X$13:$AH$116,$Q106*8+2,DT$2)*$AG106+INDEX(装备数值!$X$13:$AH$116,$S106*8+3,DT$2)*$AH106+INDEX(装备数值!$X$13:$AH$116,$R106*8+4,DT$2)*$AI106+INDEX(装备数值!$X$13:$AH$116,$T106*8+5,DT$2)*$AJ106+INDEX(装备数值!$X$13:$AH$116,$U106*8+6,DT$2)*$AK106+INDEX(装备数值!$X$13:$AH$116,$V106*8+7,DT$2)*$AL106+INDEX(装备数值!$X$13:$AH$116,$W106*8+8,DT$2)*$AM106</f>
        <v>56475</v>
      </c>
      <c r="DU106" s="14">
        <f>INDEX(装备数值!$X$13:$AH$116,$P106*8+1,DU$2)*$AF106+INDEX(装备数值!$X$13:$AH$116,$Q106*8+2,DU$2)*$AG106+INDEX(装备数值!$X$13:$AH$116,$S106*8+3,DU$2)*$AH106+INDEX(装备数值!$X$13:$AH$116,$R106*8+4,DU$2)*$AI106+INDEX(装备数值!$X$13:$AH$116,$T106*8+5,DU$2)*$AJ106+INDEX(装备数值!$X$13:$AH$116,$U106*8+6,DU$2)*$AK106+INDEX(装备数值!$X$13:$AH$116,$V106*8+7,DU$2)*$AL106+INDEX(装备数值!$X$13:$AH$116,$W106*8+8,DU$2)*$AM106</f>
        <v>55350</v>
      </c>
      <c r="DV106" s="14">
        <f>INDEX(装备数值!$X$13:$AH$116,$P106*8+1,DV$2)*$AF106+INDEX(装备数值!$X$13:$AH$116,$Q106*8+2,DV$2)*$AG106+INDEX(装备数值!$X$13:$AH$116,$S106*8+3,DV$2)*$AH106+INDEX(装备数值!$X$13:$AH$116,$R106*8+4,DV$2)*$AI106+INDEX(装备数值!$X$13:$AH$116,$T106*8+5,DV$2)*$AJ106+INDEX(装备数值!$X$13:$AH$116,$U106*8+6,DV$2)*$AK106+INDEX(装备数值!$X$13:$AH$116,$V106*8+7,DV$2)*$AL106+INDEX(装备数值!$X$13:$AH$116,$W106*8+8,DV$2)*$AM106</f>
        <v>56475</v>
      </c>
      <c r="DW106" s="14">
        <f>INDEX(装备数值!$X$13:$AH$116,$P106*8+1,DW$2)*$AF106+INDEX(装备数值!$X$13:$AH$116,$Q106*8+2,DW$2)*$AG106+INDEX(装备数值!$X$13:$AH$116,$S106*8+3,DW$2)*$AH106+INDEX(装备数值!$X$13:$AH$116,$R106*8+4,DW$2)*$AI106+INDEX(装备数值!$X$13:$AH$116,$T106*8+5,DW$2)*$AJ106+INDEX(装备数值!$X$13:$AH$116,$U106*8+6,DW$2)*$AK106+INDEX(装备数值!$X$13:$AH$116,$V106*8+7,DW$2)*$AL106+INDEX(装备数值!$X$13:$AH$116,$W106*8+8,DW$2)*$AM106</f>
        <v>55350</v>
      </c>
      <c r="DX106" s="14">
        <f>INDEX(装备数值!$X$13:$AH$116,$P106*8+1,DX$2)*$AF106+INDEX(装备数值!$X$13:$AH$116,$Q106*8+2,DX$2)*$AG106+INDEX(装备数值!$X$13:$AH$116,$S106*8+3,DX$2)*$AH106+INDEX(装备数值!$X$13:$AH$116,$R106*8+4,DX$2)*$AI106+INDEX(装备数值!$X$13:$AH$116,$T106*8+5,DX$2)*$AJ106+INDEX(装备数值!$X$13:$AH$116,$U106*8+6,DX$2)*$AK106+INDEX(装备数值!$X$13:$AH$116,$V106*8+7,DX$2)*$AL106+INDEX(装备数值!$X$13:$AH$116,$W106*8+8,DX$2)*$AM106</f>
        <v>168</v>
      </c>
      <c r="DY106" s="14">
        <f>INDEX(装备数值!$X$13:$AH$116,$P106*8+1,DY$2)*$AF106+INDEX(装备数值!$X$13:$AH$116,$Q106*8+2,DY$2)*$AG106+INDEX(装备数值!$X$13:$AH$116,$S106*8+3,DY$2)*$AH106+INDEX(装备数值!$X$13:$AH$116,$R106*8+4,DY$2)*$AI106+INDEX(装备数值!$X$13:$AH$116,$T106*8+5,DY$2)*$AJ106+INDEX(装备数值!$X$13:$AH$116,$U106*8+6,DY$2)*$AK106+INDEX(装备数值!$X$13:$AH$116,$V106*8+7,DY$2)*$AL106+INDEX(装备数值!$X$13:$AH$116,$W106*8+8,DY$2)*$AM106</f>
        <v>168</v>
      </c>
      <c r="EA106" s="14">
        <f>INDEX(装备数值!$AN$17:$AN$117,MATCH(MIN($X106:$AE106),装备数值!$AO$17:$AO$117,1))</f>
        <v>83</v>
      </c>
      <c r="EB106" s="14">
        <f>IF(COUNTIF($P106:$W106,"&gt;"&amp;0)=8,INDEX(装备数值!AR$17:AR$117,$EA106+1),0)</f>
        <v>53120</v>
      </c>
      <c r="EC106" s="14">
        <f>IF(COUNTIF($P106:$W106,"&gt;"&amp;0)=8,INDEX(装备数值!AS$17:AS$117,$EA106+1),0)</f>
        <v>398400</v>
      </c>
      <c r="ED106" s="14">
        <f>IF(COUNTIF($P106:$W106,"&gt;"&amp;0)=8,INDEX(装备数值!AT$17:AT$117,$EA106+1),0)</f>
        <v>26560</v>
      </c>
      <c r="EE106" s="14">
        <f>IF(COUNTIF($P106:$W106,"&gt;"&amp;0)=8,INDEX(装备数值!AU$17:AU$117,$EA106+1),0)</f>
        <v>531200</v>
      </c>
      <c r="EF106" s="14">
        <f>IF(COUNTIF($P106:$W106,"&gt;"&amp;0)=8,INDEX(装备数值!AV$17:AV$117,$EA106+1),0)</f>
        <v>10458</v>
      </c>
      <c r="EH106" s="14">
        <f>INDEX(装备数值!$AY$17:$AY$77,MATCH(新怪物属性!AF106,装备数值!$AZ$17:$AZ$77,1))</f>
        <v>43</v>
      </c>
      <c r="EI106" s="26">
        <f>INDEX(装备数值!BA$17:BA$77,新怪物属性!EH106+1)</f>
        <v>0.90500000000000003</v>
      </c>
      <c r="EJ106" s="26">
        <f>INDEX(装备数值!BA$17:BA$77,新怪物属性!EH106+1)</f>
        <v>0.90500000000000003</v>
      </c>
      <c r="EL106" s="14">
        <f t="shared" si="231"/>
        <v>38</v>
      </c>
      <c r="EM106" s="14">
        <f>VLOOKUP(EL106,军阶与晶片数值!$W$6:$X$27,2)</f>
        <v>8</v>
      </c>
      <c r="EN106" s="14">
        <f>INDEX(军阶与晶片数值!Y$6:Y$27,$EM106+1)</f>
        <v>650</v>
      </c>
      <c r="EO106" s="14">
        <f>INDEX(军阶与晶片数值!Z$6:Z$27,$EM106+1)</f>
        <v>650</v>
      </c>
      <c r="EP106" s="14">
        <f>INDEX(军阶与晶片数值!AA$6:AA$27,$EM106+1)</f>
        <v>650</v>
      </c>
      <c r="EQ106" s="14">
        <f>INDEX(军阶与晶片数值!AB$6:AB$27,$EM106+1)</f>
        <v>650</v>
      </c>
      <c r="ER106" s="29">
        <f>INDEX(军阶与晶片数值!AC$6:AC$27,$EM106+1)</f>
        <v>45</v>
      </c>
      <c r="ES106" s="29">
        <f>INDEX(军阶与晶片数值!AD$6:AD$27,$EM106+1)</f>
        <v>25</v>
      </c>
      <c r="EU106" s="26">
        <f>INDEX(军阶与晶片数值!I$6:I$16,AN106+1)</f>
        <v>0.3</v>
      </c>
      <c r="EV106" s="26">
        <f>INDEX(军阶与晶片数值!M$6:M$16,AO106+1)</f>
        <v>0.3</v>
      </c>
      <c r="EW106" s="26">
        <f>INDEX(军阶与晶片数值!J$6:J$16,AP106+1)</f>
        <v>0.3</v>
      </c>
      <c r="EX106" s="26">
        <f>INDEX(军阶与晶片数值!K$6:K$16,AQ106+1)</f>
        <v>0.6</v>
      </c>
      <c r="EY106" s="26">
        <f>INDEX(军阶与晶片数值!L$6:L$16,AR106+1)</f>
        <v>0.6</v>
      </c>
      <c r="EZ106" s="28">
        <f>INDEX(军阶与晶片数值!N$6:N$16,AS106+1)</f>
        <v>0</v>
      </c>
      <c r="FA106" s="28">
        <f>INDEX(军阶与晶片数值!O$6:O$16,AT106+1)</f>
        <v>0</v>
      </c>
      <c r="FB106" s="28">
        <f>INDEX(军阶与晶片数值!P$6:P$16,AU106+1)</f>
        <v>0</v>
      </c>
      <c r="FC106" s="28">
        <f>INDEX(军阶与晶片数值!Q$6:Q$16,AV106+1)</f>
        <v>0</v>
      </c>
      <c r="FD106" s="26">
        <f>INDEX(军阶与晶片数值!R$6:R$16,AW106+1)</f>
        <v>0.3</v>
      </c>
      <c r="FE106" s="26">
        <f>INDEX(军阶与晶片数值!S$6:S$16,AX106+1)</f>
        <v>0.3</v>
      </c>
      <c r="FF106" s="26">
        <f>INDEX(军阶与晶片数值!T$6:T$16,AY106+1)</f>
        <v>0</v>
      </c>
      <c r="FG106" s="26">
        <f>INDEX(军阶与晶片数值!U$6:U$16,AZ106+1)</f>
        <v>0</v>
      </c>
      <c r="FI106" s="26">
        <f>INDEX(军阶与晶片数值!$C$6:$C$36,新怪物属性!$BA106+1)</f>
        <v>1.25</v>
      </c>
      <c r="FJ106" s="26">
        <f>INDEX(军阶与晶片数值!$C$6:$C$36,新怪物属性!$BA106+1)</f>
        <v>1.25</v>
      </c>
      <c r="FK106" s="26">
        <f>INDEX(军阶与晶片数值!$C$6:$C$36,新怪物属性!$BA106+1)</f>
        <v>1.25</v>
      </c>
      <c r="FL106" s="26">
        <f>INDEX(军阶与晶片数值!$C$6:$C$36,新怪物属性!$BA106+1)</f>
        <v>1.25</v>
      </c>
      <c r="FM106" s="26">
        <f>INDEX(军阶与晶片数值!$C$6:$C$36,新怪物属性!$BA106+1)</f>
        <v>1.25</v>
      </c>
      <c r="FO106" s="14">
        <f>INDEX(战舰突破!$H$6:$H$18,新怪物属性!$J106+1)+INDEX(战舰突破!$H$23:$H$35,新怪物属性!$K106+1)+INDEX(战舰突破!$H$40:$H$52,新怪物属性!$L106+1)</f>
        <v>200</v>
      </c>
      <c r="FP106" s="14">
        <f>INDEX(战舰突破!$I$6:$I$18,新怪物属性!$J106+1)+INDEX(战舰突破!$I$23:$I$35,新怪物属性!$K106+1)+INDEX(战舰突破!$I$40:$I$52,新怪物属性!$L106+1)</f>
        <v>200</v>
      </c>
      <c r="FQ106" s="14">
        <f>INDEX(战舰突破!$J$6:$J$18,新怪物属性!$J106+1)+INDEX(战舰突破!$J$23:$J$35,新怪物属性!$K106+1)+INDEX(战舰突破!$J$40:$J$52,新怪物属性!$L106+1)</f>
        <v>0</v>
      </c>
      <c r="FR106" s="14">
        <f>INDEX(战舰突破!$K$6:$K$18,新怪物属性!$J106+1)+INDEX(战舰突破!$K$23:$K$35,新怪物属性!$K106+1)+INDEX(战舰突破!$K$40:$K$52,新怪物属性!$L106+1)</f>
        <v>0</v>
      </c>
      <c r="FS106" s="14">
        <f>INDEX(战舰突破!$L$6:$L$18,新怪物属性!$J106+1)+INDEX(战舰突破!$L$23:$L$35,新怪物属性!$K106+1)+INDEX(战舰突破!$L$40:$L$52,新怪物属性!$L106+1)</f>
        <v>200</v>
      </c>
      <c r="FT106" s="18">
        <f>INDEX(战舰突破!$N$6:$N$18,新怪物属性!$J106+1)+INDEX(战舰突破!$N$23:$N$35,新怪物属性!$K106+1)+INDEX(战舰突破!$N$40:$N$52,新怪物属性!$L106+1)</f>
        <v>0.75</v>
      </c>
      <c r="FU106" s="18">
        <f>INDEX(战舰突破!$O$6:$O$18,新怪物属性!$J106+1)+INDEX(战舰突破!$O$23:$O$35,新怪物属性!$K106+1)+INDEX(战舰突破!$O$40:$O$52,新怪物属性!$L106+1)</f>
        <v>1.4</v>
      </c>
      <c r="FV106" s="18">
        <f>INDEX(战舰突破!$P$6:$P$18,新怪物属性!$J106+1)+INDEX(战舰突破!$P$23:$P$35,新怪物属性!$K106+1)+INDEX(战舰突破!$P$40:$P$52,新怪物属性!$L106+1)</f>
        <v>0.5</v>
      </c>
      <c r="FW106" s="18">
        <f>INDEX(战舰突破!$Q$6:$Q$18,新怪物属性!$J106+1)+INDEX(战舰突破!$Q$23:$Q$35,新怪物属性!$K106+1)+INDEX(战舰突破!$Q$40:$Q$52,新怪物属性!$L106+1)</f>
        <v>0.3</v>
      </c>
      <c r="FX106" s="18">
        <f>INDEX(战舰突破!$R$6:$R$18,新怪物属性!$J106+1)+INDEX(战舰突破!$R$23:$R$35,新怪物属性!$K106+1)+INDEX(战舰突破!$R$40:$R$52,新怪物属性!$L106+1)</f>
        <v>0.25</v>
      </c>
      <c r="FY106" s="18">
        <f>INDEX(战舰突破!$M$6:$M$18,新怪物属性!$J106+1)+INDEX(战舰突破!$M$23:$M$35,新怪物属性!$K106+1)+INDEX(战舰突破!$M$40:$M$52,新怪物属性!$L106+1)</f>
        <v>0.2</v>
      </c>
      <c r="FZ106" s="22">
        <f>INDEX(战舰突破!$W$6:$W$18,新怪物属性!$J106+1)+INDEX(战舰突破!$W$23:$W$35,新怪物属性!$K106+1)+INDEX(战舰突破!$W$40:$W$52,新怪物属性!$L106+1)</f>
        <v>0.5</v>
      </c>
      <c r="GC106" s="14">
        <f>INDEX(战舰突破!$S$6:$S$18,新怪物属性!$J106+1)</f>
        <v>0</v>
      </c>
      <c r="GD106" s="14">
        <f>INDEX(战舰突破!$T$6:$T$18,新怪物属性!$J106+1)</f>
        <v>1.45</v>
      </c>
      <c r="GE106" s="14">
        <f>INDEX(战舰突破!$U$6:$U$18,新怪物属性!$J106+1)</f>
        <v>0.1</v>
      </c>
      <c r="GF106" s="14">
        <f>INDEX(战舰突破!$V$6:$V$18,新怪物属性!$J106+1)</f>
        <v>2</v>
      </c>
      <c r="GG106" s="14">
        <f>INDEX(战舰突破!$X$6:$X$18,新怪物属性!$J106+1)</f>
        <v>15</v>
      </c>
      <c r="GI106" s="14">
        <f>INDEX(战舰突破!$S$23:$S$35,新怪物属性!$J106+1)</f>
        <v>1</v>
      </c>
      <c r="GJ106" s="14">
        <f>INDEX(战舰突破!$T$23:$T$35,新怪物属性!$J106+1)</f>
        <v>0.9</v>
      </c>
      <c r="GK106" s="14">
        <f>INDEX(战舰突破!$U$23:$U$35,新怪物属性!$J106+1)</f>
        <v>0.1</v>
      </c>
      <c r="GL106" s="14">
        <f>INDEX(战舰突破!$V$23:$V$35,新怪物属性!$J106+1)</f>
        <v>2</v>
      </c>
      <c r="GM106" s="14">
        <f>INDEX(战舰突破!$X$23:$X$35,新怪物属性!$J106+1)</f>
        <v>200</v>
      </c>
      <c r="GO106" s="14">
        <f>INDEX(战舰突破!$S$40:$S$52,新怪物属性!$J106+1)</f>
        <v>1</v>
      </c>
      <c r="GP106" s="14">
        <f>INDEX(战舰突破!$T$40:$T$52,新怪物属性!$J106+1)</f>
        <v>0.6</v>
      </c>
      <c r="GQ106" s="14">
        <f>INDEX(战舰突破!$U$40:$U$52,新怪物属性!$J106+1)</f>
        <v>0.2</v>
      </c>
      <c r="GR106" s="14">
        <f>INDEX(战舰突破!$V$40:$V$52,新怪物属性!$J106+1)</f>
        <v>2</v>
      </c>
      <c r="GS106" s="14">
        <f>INDEX(战舰突破!$X$40:$X$52,新怪物属性!$J106+1)</f>
        <v>350</v>
      </c>
      <c r="GV106" s="14">
        <v>4</v>
      </c>
      <c r="GW106" s="14">
        <v>51</v>
      </c>
      <c r="GX106" s="14">
        <v>1</v>
      </c>
      <c r="GY106" s="14">
        <v>49</v>
      </c>
      <c r="GZ106" s="14">
        <v>3</v>
      </c>
      <c r="HA106" s="14">
        <v>46</v>
      </c>
      <c r="HB106" s="14">
        <v>1</v>
      </c>
      <c r="HC106" s="14">
        <v>44</v>
      </c>
      <c r="HD106" s="14">
        <v>1</v>
      </c>
      <c r="HE106" s="14">
        <v>28</v>
      </c>
      <c r="HF106" s="14">
        <v>1</v>
      </c>
      <c r="HG106" s="14">
        <v>32</v>
      </c>
      <c r="HH106" s="14">
        <v>0</v>
      </c>
      <c r="HI106" s="14">
        <v>37</v>
      </c>
      <c r="HJ106" s="14">
        <v>1</v>
      </c>
      <c r="HK106" s="14">
        <v>27</v>
      </c>
      <c r="HL106" s="14">
        <v>0</v>
      </c>
      <c r="HM106" s="14">
        <v>0</v>
      </c>
      <c r="HN106" s="14">
        <v>0</v>
      </c>
      <c r="HO106" s="14">
        <v>0</v>
      </c>
      <c r="HP106" s="14">
        <v>1</v>
      </c>
      <c r="HQ106" s="14">
        <v>8</v>
      </c>
      <c r="HR106" s="14">
        <v>0</v>
      </c>
      <c r="HS106" s="14">
        <v>0</v>
      </c>
      <c r="HT106" s="14">
        <v>0</v>
      </c>
      <c r="HU106" s="14">
        <v>0</v>
      </c>
      <c r="HX106" s="14">
        <v>11</v>
      </c>
      <c r="HY106" s="14">
        <v>6</v>
      </c>
      <c r="IB106" s="14">
        <f>IF($GV106=0,0,INDEX(战宠!P$15:P$27,新怪物属性!$GV$3)*(INDEX(战宠!$U$7:$Y$10,1,新怪物属性!$GV106)))*(新怪物属性!$GW106+4)
+IF($GX106=0,0,INDEX(战宠!P$15:P$27,新怪物属性!$GX$3)*(INDEX(战宠!$U$7:$Y$10,1,新怪物属性!$GX106)))*(新怪物属性!$GY106+4)
+IF($GZ106=0,0,INDEX(战宠!P$15:P$27,新怪物属性!$GZ$3)*(INDEX(战宠!$U$7:$Y$10,1,新怪物属性!$GZ106)))*(新怪物属性!$HA106+4)
+IF($HB106=0,0,INDEX(战宠!P$15:P$27,新怪物属性!$HB$3)*(INDEX(战宠!$U$7:$Y$10,1,新怪物属性!$HB106)))*(新怪物属性!$HC106+4)
+IF($HD106=0,0,INDEX(战宠!P$15:P$27,新怪物属性!$HD$3)*(INDEX(战宠!$U$7:$Y$10,1,新怪物属性!$HD106)))*(新怪物属性!$HE106+4)
+IF($HF106=0,0,INDEX(战宠!P$15:P$27,新怪物属性!$HF$3)*(INDEX(战宠!$U$7:$Y$10,1,新怪物属性!$HF106)))*(新怪物属性!$HG106+4)
+IF($HH106=0,0,INDEX(战宠!P$15:P$27,新怪物属性!$HH$3)*(INDEX(战宠!$U$7:$Y$10,1,新怪物属性!$HH106)))*(新怪物属性!$HI106+4)
+IF($HJ106=0,0,INDEX(战宠!P$15:P$27,新怪物属性!$HJ$3)*(INDEX(战宠!$U$7:$Y$10,1,新怪物属性!$HJ106)))*(新怪物属性!$HK106+4)
+IF($HL106=0,0,INDEX(战宠!P$15:P$27,新怪物属性!$HL$3)*(INDEX(战宠!$U$7:$Y$10,1,新怪物属性!$HL106)))*(新怪物属性!$HM106+4)
+IF($HN106=0,0,INDEX(战宠!P$15:P$27,新怪物属性!$HN$3)*(INDEX(战宠!$U$7:$Y$10,1,新怪物属性!$HN106)))*(新怪物属性!$HO106+4)
+IF($HP106=0,0,INDEX(战宠!P$15:P$27,新怪物属性!$HP$3)*(INDEX(战宠!$U$7:$Y$10,1,新怪物属性!$HP106)))*(新怪物属性!$HQ106+4)
+IF($HR106=0,0,INDEX(战宠!P$15:P$27,新怪物属性!$HR$3)*(INDEX(战宠!$U$7:$Y$10,1,新怪物属性!$HR106)))*(新怪物属性!$HS106+4)
+IF($HT106=0,0,INDEX(战宠!P$15:P$27,新怪物属性!$HT$3)*(INDEX(战宠!$U$7:$Y$10,1,新怪物属性!$HT106)))*(新怪物属性!$HU106+4)</f>
        <v>425200</v>
      </c>
      <c r="IC106" s="14">
        <f>IF($GV106=0,0,INDEX(战宠!Q$15:Q$27,新怪物属性!$GV$3)*(INDEX(战宠!$U$7:$Y$10,1,新怪物属性!$GV106)))*(新怪物属性!$GW106+4)
+IF($GX106=0,0,INDEX(战宠!Q$15:Q$27,新怪物属性!$GX$3)*(INDEX(战宠!$U$7:$Y$10,1,新怪物属性!$GX106)))*(新怪物属性!$GY106+4)
+IF($GZ106=0,0,INDEX(战宠!Q$15:Q$27,新怪物属性!$GZ$3)*(INDEX(战宠!$U$7:$Y$10,1,新怪物属性!$GZ106)))*(新怪物属性!$HA106+4)
+IF($HB106=0,0,INDEX(战宠!Q$15:Q$27,新怪物属性!$HB$3)*(INDEX(战宠!$U$7:$Y$10,1,新怪物属性!$HB106)))*(新怪物属性!$HC106+4)
+IF($HD106=0,0,INDEX(战宠!Q$15:Q$27,新怪物属性!$HD$3)*(INDEX(战宠!$U$7:$Y$10,1,新怪物属性!$HD106)))*(新怪物属性!$HE106+4)
+IF($HF106=0,0,INDEX(战宠!Q$15:Q$27,新怪物属性!$HF$3)*(INDEX(战宠!$U$7:$Y$10,1,新怪物属性!$HF106)))*(新怪物属性!$HG106+4)
+IF($HH106=0,0,INDEX(战宠!Q$15:Q$27,新怪物属性!$HH$3)*(INDEX(战宠!$U$7:$Y$10,1,新怪物属性!$HH106)))*(新怪物属性!$HI106+4)
+IF($HJ106=0,0,INDEX(战宠!Q$15:Q$27,新怪物属性!$HJ$3)*(INDEX(战宠!$U$7:$Y$10,1,新怪物属性!$HJ106)))*(新怪物属性!$HK106+4)
+IF($HL106=0,0,INDEX(战宠!Q$15:Q$27,新怪物属性!$HL$3)*(INDEX(战宠!$U$7:$Y$10,1,新怪物属性!$HL106)))*(新怪物属性!$HM106+4)
+IF($HN106=0,0,INDEX(战宠!Q$15:Q$27,新怪物属性!$HN$3)*(INDEX(战宠!$U$7:$Y$10,1,新怪物属性!$HN106)))*(新怪物属性!$HO106+4)
+IF($HP106=0,0,INDEX(战宠!Q$15:Q$27,新怪物属性!$HP$3)*(INDEX(战宠!$U$7:$Y$10,1,新怪物属性!$HP106)))*(新怪物属性!$HQ106+4)
+IF($HR106=0,0,INDEX(战宠!Q$15:Q$27,新怪物属性!$HR$3)*(INDEX(战宠!$U$7:$Y$10,1,新怪物属性!$HR106)))*(新怪物属性!$HS106+4)
+IF($HT106=0,0,INDEX(战宠!Q$15:Q$27,新怪物属性!$HT$3)*(INDEX(战宠!$U$7:$Y$10,1,新怪物属性!$HT106)))*(新怪物属性!$HU106+4)</f>
        <v>2901000</v>
      </c>
      <c r="ID106" s="14">
        <f>IF($GV106=0,0,INDEX(战宠!R$15:R$27,新怪物属性!$GV$3)*(INDEX(战宠!$U$7:$Y$10,1,新怪物属性!$GV106)))*(新怪物属性!$GW106+4)
+IF($GX106=0,0,INDEX(战宠!R$15:R$27,新怪物属性!$GX$3)*(INDEX(战宠!$U$7:$Y$10,1,新怪物属性!$GX106)))*(新怪物属性!$GY106+4)
+IF($GZ106=0,0,INDEX(战宠!R$15:R$27,新怪物属性!$GZ$3)*(INDEX(战宠!$U$7:$Y$10,1,新怪物属性!$GZ106)))*(新怪物属性!$HA106+4)
+IF($HB106=0,0,INDEX(战宠!R$15:R$27,新怪物属性!$HB$3)*(INDEX(战宠!$U$7:$Y$10,1,新怪物属性!$HB106)))*(新怪物属性!$HC106+4)
+IF($HD106=0,0,INDEX(战宠!R$15:R$27,新怪物属性!$HD$3)*(INDEX(战宠!$U$7:$Y$10,1,新怪物属性!$HD106)))*(新怪物属性!$HE106+4)
+IF($HF106=0,0,INDEX(战宠!R$15:R$27,新怪物属性!$HF$3)*(INDEX(战宠!$U$7:$Y$10,1,新怪物属性!$HF106)))*(新怪物属性!$HG106+4)
+IF($HH106=0,0,INDEX(战宠!R$15:R$27,新怪物属性!$HH$3)*(INDEX(战宠!$U$7:$Y$10,1,新怪物属性!$HH106)))*(新怪物属性!$HI106+4)
+IF($HJ106=0,0,INDEX(战宠!R$15:R$27,新怪物属性!$HJ$3)*(INDEX(战宠!$U$7:$Y$10,1,新怪物属性!$HJ106)))*(新怪物属性!$HK106+4)
+IF($HL106=0,0,INDEX(战宠!R$15:R$27,新怪物属性!$HL$3)*(INDEX(战宠!$U$7:$Y$10,1,新怪物属性!$HL106)))*(新怪物属性!$HM106+4)
+IF($HN106=0,0,INDEX(战宠!R$15:R$27,新怪物属性!$HN$3)*(INDEX(战宠!$U$7:$Y$10,1,新怪物属性!$HN106)))*(新怪物属性!$HO106+4)
+IF($HP106=0,0,INDEX(战宠!R$15:R$27,新怪物属性!$HP$3)*(INDEX(战宠!$U$7:$Y$10,1,新怪物属性!$HP106)))*(新怪物属性!$HQ106+4)
+IF($HR106=0,0,INDEX(战宠!R$15:R$27,新怪物属性!$HR$3)*(INDEX(战宠!$U$7:$Y$10,1,新怪物属性!$HR106)))*(新怪物属性!$HS106+4)
+IF($HT106=0,0,INDEX(战宠!R$15:R$27,新怪物属性!$HT$3)*(INDEX(战宠!$U$7:$Y$10,1,新怪物属性!$HT106)))*(新怪物属性!$HU106+4)</f>
        <v>231800</v>
      </c>
      <c r="IE106" s="14">
        <f>IF($GV106=0,0,INDEX(战宠!S$15:S$27,新怪物属性!$GV$3)*(INDEX(战宠!$U$7:$Y$10,1,新怪物属性!$GV106)))*(新怪物属性!$GW106+4)
+IF($GX106=0,0,INDEX(战宠!S$15:S$27,新怪物属性!$GX$3)*(INDEX(战宠!$U$7:$Y$10,1,新怪物属性!$GX106)))*(新怪物属性!$GY106+4)
+IF($GZ106=0,0,INDEX(战宠!S$15:S$27,新怪物属性!$GZ$3)*(INDEX(战宠!$U$7:$Y$10,1,新怪物属性!$GZ106)))*(新怪物属性!$HA106+4)
+IF($HB106=0,0,INDEX(战宠!S$15:S$27,新怪物属性!$HB$3)*(INDEX(战宠!$U$7:$Y$10,1,新怪物属性!$HB106)))*(新怪物属性!$HC106+4)
+IF($HD106=0,0,INDEX(战宠!S$15:S$27,新怪物属性!$HD$3)*(INDEX(战宠!$U$7:$Y$10,1,新怪物属性!$HD106)))*(新怪物属性!$HE106+4)
+IF($HF106=0,0,INDEX(战宠!S$15:S$27,新怪物属性!$HF$3)*(INDEX(战宠!$U$7:$Y$10,1,新怪物属性!$HF106)))*(新怪物属性!$HG106+4)
+IF($HH106=0,0,INDEX(战宠!S$15:S$27,新怪物属性!$HH$3)*(INDEX(战宠!$U$7:$Y$10,1,新怪物属性!$HH106)))*(新怪物属性!$HI106+4)
+IF($HJ106=0,0,INDEX(战宠!S$15:S$27,新怪物属性!$HJ$3)*(INDEX(战宠!$U$7:$Y$10,1,新怪物属性!$HJ106)))*(新怪物属性!$HK106+4)
+IF($HL106=0,0,INDEX(战宠!S$15:S$27,新怪物属性!$HL$3)*(INDEX(战宠!$U$7:$Y$10,1,新怪物属性!$HL106)))*(新怪物属性!$HM106+4)
+IF($HN106=0,0,INDEX(战宠!S$15:S$27,新怪物属性!$HN$3)*(INDEX(战宠!$U$7:$Y$10,1,新怪物属性!$HN106)))*(新怪物属性!$HO106+4)
+IF($HP106=0,0,INDEX(战宠!S$15:S$27,新怪物属性!$HP$3)*(INDEX(战宠!$U$7:$Y$10,1,新怪物属性!$HP106)))*(新怪物属性!$HQ106+4)
+IF($HR106=0,0,INDEX(战宠!S$15:S$27,新怪物属性!$HR$3)*(INDEX(战宠!$U$7:$Y$10,1,新怪物属性!$HR106)))*(新怪物属性!$HS106+4)
+IF($HT106=0,0,INDEX(战宠!S$15:S$27,新怪物属性!$HT$3)*(INDEX(战宠!$U$7:$Y$10,1,新怪物属性!$HT106)))*(新怪物属性!$HU106+4)</f>
        <v>5826000</v>
      </c>
      <c r="IF106" s="14">
        <f>IF($GV106=0,0,INDEX(战宠!T$15:T$27,新怪物属性!$GV$3)*(INDEX(战宠!$U$7:$Y$10,1,新怪物属性!$GV106)))*(新怪物属性!$GW106+4)
+IF($GX106=0,0,INDEX(战宠!T$15:T$27,新怪物属性!$GX$3)*(INDEX(战宠!$U$7:$Y$10,1,新怪物属性!$GX106)))*(新怪物属性!$GY106+4)
+IF($GZ106=0,0,INDEX(战宠!T$15:T$27,新怪物属性!$GZ$3)*(INDEX(战宠!$U$7:$Y$10,1,新怪物属性!$GZ106)))*(新怪物属性!$HA106+4)
+IF($HB106=0,0,INDEX(战宠!T$15:T$27,新怪物属性!$HB$3)*(INDEX(战宠!$U$7:$Y$10,1,新怪物属性!$HB106)))*(新怪物属性!$HC106+4)
+IF($HD106=0,0,INDEX(战宠!T$15:T$27,新怪物属性!$HD$3)*(INDEX(战宠!$U$7:$Y$10,1,新怪物属性!$HD106)))*(新怪物属性!$HE106+4)
+IF($HF106=0,0,INDEX(战宠!T$15:T$27,新怪物属性!$HF$3)*(INDEX(战宠!$U$7:$Y$10,1,新怪物属性!$HF106)))*(新怪物属性!$HG106+4)
+IF($HH106=0,0,INDEX(战宠!T$15:T$27,新怪物属性!$HH$3)*(INDEX(战宠!$U$7:$Y$10,1,新怪物属性!$HH106)))*(新怪物属性!$HI106+4)
+IF($HJ106=0,0,INDEX(战宠!T$15:T$27,新怪物属性!$HJ$3)*(INDEX(战宠!$U$7:$Y$10,1,新怪物属性!$HJ106)))*(新怪物属性!$HK106+4)
+IF($HL106=0,0,INDEX(战宠!T$15:T$27,新怪物属性!$HL$3)*(INDEX(战宠!$U$7:$Y$10,1,新怪物属性!$HL106)))*(新怪物属性!$HM106+4)
+IF($HN106=0,0,INDEX(战宠!T$15:T$27,新怪物属性!$HN$3)*(INDEX(战宠!$U$7:$Y$10,1,新怪物属性!$HN106)))*(新怪物属性!$HO106+4)
+IF($HP106=0,0,INDEX(战宠!T$15:T$27,新怪物属性!$HP$3)*(INDEX(战宠!$U$7:$Y$10,1,新怪物属性!$HP106)))*(新怪物属性!$HQ106+4)
+IF($HR106=0,0,INDEX(战宠!T$15:T$27,新怪物属性!$HR$3)*(INDEX(战宠!$U$7:$Y$10,1,新怪物属性!$HR106)))*(新怪物属性!$HS106+4)
+IF($HT106=0,0,INDEX(战宠!T$15:T$27,新怪物属性!$HT$3)*(INDEX(战宠!$U$7:$Y$10,1,新怪物属性!$HT106)))*(新怪物属性!$HU106+4)</f>
        <v>120315</v>
      </c>
      <c r="II106" s="14">
        <f>IF(HX106=0,0,INDEX(战宠!$D$15:$D$27,新怪物属性!HX106))</f>
        <v>0.3</v>
      </c>
      <c r="IJ106" s="14">
        <f>IF(HY106=0,0,INDEX(战宠!$D$15:$D$27,新怪物属性!HY106))</f>
        <v>0.2</v>
      </c>
      <c r="IM106" s="14">
        <f t="shared" si="189"/>
        <v>9627201</v>
      </c>
      <c r="IN106" s="14">
        <f t="shared" si="190"/>
        <v>9630211</v>
      </c>
      <c r="IO106" s="14">
        <f t="shared" si="191"/>
        <v>9633436</v>
      </c>
      <c r="IP106" s="14">
        <f t="shared" si="192"/>
        <v>9627201</v>
      </c>
      <c r="IQ106" s="14">
        <f t="shared" si="193"/>
        <v>9627201</v>
      </c>
      <c r="IR106" s="14">
        <f t="shared" si="232"/>
        <v>84029996</v>
      </c>
      <c r="IS106" s="14">
        <f t="shared" si="233"/>
        <v>3111009</v>
      </c>
      <c r="IT106" s="14">
        <f t="shared" si="234"/>
        <v>71292859</v>
      </c>
      <c r="IU106" s="14">
        <f t="shared" si="235"/>
        <v>1783314</v>
      </c>
      <c r="IV106" s="28">
        <f t="shared" si="236"/>
        <v>58375</v>
      </c>
      <c r="IW106" s="28">
        <f t="shared" si="237"/>
        <v>57250</v>
      </c>
      <c r="IX106" s="28">
        <f t="shared" si="238"/>
        <v>58375</v>
      </c>
      <c r="IY106" s="28">
        <f t="shared" si="239"/>
        <v>57250</v>
      </c>
      <c r="IZ106" s="28">
        <f t="shared" si="240"/>
        <v>2.8479749999999999</v>
      </c>
      <c r="JA106" s="28">
        <f t="shared" si="241"/>
        <v>2.8479749999999999</v>
      </c>
      <c r="JB106" s="28">
        <f t="shared" si="242"/>
        <v>213</v>
      </c>
      <c r="JC106" s="28">
        <f t="shared" si="243"/>
        <v>193</v>
      </c>
      <c r="JD106" s="14">
        <f t="shared" si="244"/>
        <v>1</v>
      </c>
      <c r="JE106" s="14">
        <f t="shared" si="245"/>
        <v>2</v>
      </c>
      <c r="JF106" s="14">
        <f t="shared" si="246"/>
        <v>2</v>
      </c>
      <c r="JG106" s="18">
        <f t="shared" si="247"/>
        <v>2.6500000000000004</v>
      </c>
      <c r="JH106" s="18">
        <f t="shared" si="248"/>
        <v>2.1</v>
      </c>
      <c r="JI106" s="18">
        <f t="shared" si="249"/>
        <v>1.8</v>
      </c>
      <c r="JJ106" s="29">
        <f t="shared" si="276"/>
        <v>58525</v>
      </c>
      <c r="JK106" s="29">
        <f t="shared" si="276"/>
        <v>58825</v>
      </c>
      <c r="JL106" s="29">
        <f t="shared" si="276"/>
        <v>58825</v>
      </c>
      <c r="JM106" s="26">
        <f t="shared" si="250"/>
        <v>0.1</v>
      </c>
      <c r="JN106" s="26">
        <f t="shared" si="251"/>
        <v>0.1</v>
      </c>
      <c r="JO106" s="26">
        <f t="shared" si="252"/>
        <v>0.2</v>
      </c>
      <c r="JP106" s="14">
        <f t="shared" si="253"/>
        <v>4</v>
      </c>
      <c r="JQ106" s="14">
        <f t="shared" si="254"/>
        <v>4</v>
      </c>
      <c r="JR106" s="14">
        <f t="shared" si="255"/>
        <v>4</v>
      </c>
      <c r="JS106" s="14">
        <f t="shared" si="256"/>
        <v>15</v>
      </c>
      <c r="JT106" s="14">
        <f t="shared" si="257"/>
        <v>200</v>
      </c>
      <c r="JU106" s="14">
        <f t="shared" si="258"/>
        <v>350</v>
      </c>
      <c r="JV106">
        <v>102</v>
      </c>
      <c r="JW106" s="14">
        <f t="shared" si="195"/>
        <v>602924310</v>
      </c>
      <c r="JY106" s="14">
        <f t="shared" si="226"/>
        <v>6222018</v>
      </c>
      <c r="JZ106" s="14">
        <f t="shared" si="196"/>
        <v>5546682</v>
      </c>
      <c r="KA106" s="29">
        <f t="shared" si="197"/>
        <v>54960</v>
      </c>
      <c r="KB106" s="29">
        <f t="shared" si="198"/>
        <v>39513</v>
      </c>
      <c r="KC106" s="29">
        <f t="shared" si="199"/>
        <v>43518</v>
      </c>
      <c r="KD106" s="29">
        <f t="shared" si="200"/>
        <v>51210</v>
      </c>
      <c r="KE106" s="14">
        <f t="shared" si="228"/>
        <v>2.8479749999999999</v>
      </c>
      <c r="KF106" s="14">
        <f t="shared" si="229"/>
        <v>2.8479749999999999</v>
      </c>
      <c r="KG106" s="14">
        <f t="shared" si="201"/>
        <v>4813570.460985058</v>
      </c>
      <c r="KH106" s="26">
        <f t="shared" si="259"/>
        <v>0.41675905625591703</v>
      </c>
      <c r="KI106" s="26">
        <f t="shared" si="260"/>
        <v>0.64937249394014906</v>
      </c>
      <c r="KJ106" s="29">
        <f t="shared" si="202"/>
        <v>1562628</v>
      </c>
      <c r="KK106" s="29">
        <f t="shared" si="203"/>
        <v>5947737</v>
      </c>
      <c r="KL106" s="29">
        <f t="shared" si="204"/>
        <v>6801790</v>
      </c>
      <c r="KM106" s="23">
        <f t="shared" si="205"/>
        <v>3750308</v>
      </c>
      <c r="KN106" s="23">
        <f t="shared" si="206"/>
        <v>1981295</v>
      </c>
      <c r="KO106" s="26">
        <f t="shared" si="261"/>
        <v>0.50643725234367443</v>
      </c>
      <c r="KP106" s="26">
        <f t="shared" si="262"/>
        <v>0.51096755098096058</v>
      </c>
      <c r="KQ106" s="26">
        <f t="shared" si="263"/>
        <v>0.61096755098096067</v>
      </c>
      <c r="KR106" s="26">
        <f t="shared" si="207"/>
        <v>0.1064372523436744</v>
      </c>
      <c r="KS106" s="26">
        <v>0.1</v>
      </c>
      <c r="KT106" s="29">
        <f t="shared" si="264"/>
        <v>2.2000000000000002</v>
      </c>
      <c r="KU106" s="29">
        <f t="shared" si="265"/>
        <v>4.4271817918237168</v>
      </c>
      <c r="KV106" s="29">
        <f t="shared" si="266"/>
        <v>5.0271817918237174</v>
      </c>
      <c r="KW106" s="29">
        <f t="shared" si="267"/>
        <v>17188908</v>
      </c>
      <c r="KX106" s="29">
        <f t="shared" si="268"/>
        <v>17554475.299304146</v>
      </c>
      <c r="KY106" s="29">
        <f t="shared" si="269"/>
        <v>17096917.419904321</v>
      </c>
      <c r="KZ106" s="29">
        <f t="shared" si="270"/>
        <v>76456825</v>
      </c>
      <c r="LA106" s="14">
        <f t="shared" si="271"/>
        <v>51840300.719999999</v>
      </c>
      <c r="LE106" s="14">
        <v>1</v>
      </c>
      <c r="LF106" s="14">
        <v>1</v>
      </c>
      <c r="LG106" s="14">
        <v>480</v>
      </c>
      <c r="LH106" s="14">
        <v>80</v>
      </c>
      <c r="LI106" s="14">
        <v>60</v>
      </c>
      <c r="LJ106" s="14">
        <v>60</v>
      </c>
      <c r="LK106" s="14">
        <v>60</v>
      </c>
      <c r="LL106" s="23">
        <f t="shared" si="208"/>
        <v>7268197080</v>
      </c>
      <c r="LM106" s="23">
        <f t="shared" si="209"/>
        <v>2</v>
      </c>
      <c r="LN106" s="23">
        <f t="shared" si="210"/>
        <v>7268.2</v>
      </c>
      <c r="LO106" s="14">
        <v>1</v>
      </c>
      <c r="LP106" s="14">
        <v>1</v>
      </c>
      <c r="LQ106" s="14">
        <v>240</v>
      </c>
      <c r="LR106" s="14">
        <v>35</v>
      </c>
      <c r="LS106" s="14">
        <v>22</v>
      </c>
      <c r="LT106" s="14">
        <v>30</v>
      </c>
      <c r="LU106" s="14">
        <v>30</v>
      </c>
      <c r="LV106" s="23">
        <f t="shared" si="211"/>
        <v>3786888600</v>
      </c>
      <c r="LW106" s="23">
        <f t="shared" si="212"/>
        <v>2</v>
      </c>
      <c r="LX106" s="23">
        <f t="shared" si="213"/>
        <v>3786.89</v>
      </c>
      <c r="MB106">
        <f t="shared" si="272"/>
        <v>1.8319211430327931</v>
      </c>
      <c r="MC106">
        <f t="shared" si="273"/>
        <v>5.2172656173288185</v>
      </c>
      <c r="ME106" s="14">
        <v>10</v>
      </c>
      <c r="MF106" s="14">
        <v>2</v>
      </c>
      <c r="MG106" s="14">
        <v>1.5</v>
      </c>
      <c r="MH106" s="23">
        <f t="shared" si="274"/>
        <v>242286172</v>
      </c>
      <c r="MI106" s="23">
        <f t="shared" si="214"/>
        <v>1</v>
      </c>
      <c r="MJ106" s="23">
        <f t="shared" si="215"/>
        <v>242286.17</v>
      </c>
      <c r="MK106" s="14">
        <v>30</v>
      </c>
      <c r="ML106" s="14">
        <v>6</v>
      </c>
      <c r="MM106" s="14">
        <v>4</v>
      </c>
      <c r="MN106" s="23">
        <f t="shared" si="275"/>
        <v>692664682</v>
      </c>
      <c r="MO106" s="23">
        <f t="shared" si="216"/>
        <v>1</v>
      </c>
      <c r="MP106" s="23">
        <f t="shared" si="217"/>
        <v>692664.68</v>
      </c>
      <c r="MR106" s="23">
        <f t="shared" si="218"/>
        <v>923552909</v>
      </c>
      <c r="MS106" s="23">
        <f t="shared" si="219"/>
        <v>1</v>
      </c>
      <c r="MT106" s="23">
        <f t="shared" si="220"/>
        <v>923552.91</v>
      </c>
      <c r="MU106" s="23">
        <f t="shared" si="221"/>
        <v>363429258</v>
      </c>
      <c r="MV106" s="23">
        <f t="shared" si="222"/>
        <v>1</v>
      </c>
      <c r="MW106" s="23">
        <f t="shared" si="223"/>
        <v>363429.26</v>
      </c>
    </row>
    <row r="107" spans="3:361" ht="16.5" x14ac:dyDescent="0.2">
      <c r="C107" s="14">
        <v>35</v>
      </c>
      <c r="D107" s="14">
        <v>840</v>
      </c>
      <c r="E107" s="14"/>
      <c r="F107" s="14"/>
      <c r="G107" s="14">
        <v>840</v>
      </c>
      <c r="H107" s="14">
        <v>840</v>
      </c>
      <c r="I107" s="14">
        <v>840</v>
      </c>
      <c r="J107" s="14">
        <v>12</v>
      </c>
      <c r="K107" s="14">
        <v>12</v>
      </c>
      <c r="L107" s="14">
        <v>12</v>
      </c>
      <c r="M107" s="14">
        <v>8</v>
      </c>
      <c r="N107" s="14">
        <v>8</v>
      </c>
      <c r="O107" s="14">
        <v>8</v>
      </c>
      <c r="P107" s="14">
        <v>12</v>
      </c>
      <c r="Q107" s="14">
        <v>11</v>
      </c>
      <c r="R107" s="14">
        <v>11</v>
      </c>
      <c r="S107" s="14">
        <v>11</v>
      </c>
      <c r="T107" s="14">
        <v>11</v>
      </c>
      <c r="U107" s="14">
        <v>11</v>
      </c>
      <c r="V107" s="14">
        <v>11</v>
      </c>
      <c r="W107" s="14">
        <v>11</v>
      </c>
      <c r="X107" s="14">
        <v>840</v>
      </c>
      <c r="Y107" s="14">
        <v>840</v>
      </c>
      <c r="Z107" s="14">
        <v>840</v>
      </c>
      <c r="AA107" s="14">
        <v>840</v>
      </c>
      <c r="AB107" s="14">
        <v>840</v>
      </c>
      <c r="AC107" s="14">
        <v>840</v>
      </c>
      <c r="AD107" s="14">
        <v>840</v>
      </c>
      <c r="AE107" s="14">
        <v>840</v>
      </c>
      <c r="AF107" s="14">
        <v>88</v>
      </c>
      <c r="AG107" s="14">
        <v>84</v>
      </c>
      <c r="AH107" s="14">
        <v>84</v>
      </c>
      <c r="AI107" s="14">
        <v>84</v>
      </c>
      <c r="AJ107" s="14">
        <v>84</v>
      </c>
      <c r="AK107" s="14">
        <v>84</v>
      </c>
      <c r="AL107" s="14">
        <v>86</v>
      </c>
      <c r="AM107" s="14">
        <v>86</v>
      </c>
      <c r="AN107" s="14">
        <v>6</v>
      </c>
      <c r="AO107" s="14">
        <v>6</v>
      </c>
      <c r="AP107" s="14">
        <v>6</v>
      </c>
      <c r="AQ107" s="14">
        <v>6</v>
      </c>
      <c r="AR107" s="14">
        <v>6</v>
      </c>
      <c r="AS107" s="14">
        <v>0</v>
      </c>
      <c r="AT107" s="14">
        <v>0</v>
      </c>
      <c r="AU107" s="14">
        <v>0</v>
      </c>
      <c r="AV107" s="14">
        <v>0</v>
      </c>
      <c r="AW107" s="14">
        <v>4</v>
      </c>
      <c r="AX107" s="14">
        <v>4</v>
      </c>
      <c r="AY107" s="14">
        <v>0</v>
      </c>
      <c r="AZ107" s="14">
        <v>0</v>
      </c>
      <c r="BA107" s="14">
        <v>25</v>
      </c>
      <c r="BF107" s="14">
        <f>ROUND((INDEX(新战舰养成!S$6:S$18,新怪物属性!$J107+1)+INDEX(新战舰养成!D$6:D$18,新怪物属性!$J107+1)*(新怪物属性!$G107-1))*INDEX(战舰突破!$D$6:$D$18,新怪物属性!$M107+1),0)</f>
        <v>733253</v>
      </c>
      <c r="BG107" s="14">
        <f>ROUND((INDEX(新战舰养成!T$6:T$18,新怪物属性!$J107+1)+INDEX(新战舰养成!E$6:E$18,新怪物属性!$J107+1)*(新怪物属性!$G107-1))*INDEX(战舰突破!$D$6:$D$18,新怪物属性!$M107+1),0)</f>
        <v>5865896</v>
      </c>
      <c r="BH107" s="14">
        <f>ROUND((INDEX(新战舰养成!U$6:U$18,新怪物属性!$J107+1)+INDEX(新战舰养成!F$6:F$18,新怪物属性!$J107+1)*(新怪物属性!$G107-1))*INDEX(战舰突破!$D$6:$D$18,新怪物属性!$M107+1),0)</f>
        <v>366792</v>
      </c>
      <c r="BI107" s="14">
        <f>ROUND((INDEX(新战舰养成!V$6:V$18,新怪物属性!$J107+1)+INDEX(新战舰养成!G$6:G$18,新怪物属性!$J107+1)*(新怪物属性!$G107-1))*INDEX(战舰突破!$D$6:$D$18,新怪物属性!$M107+1),0)</f>
        <v>630</v>
      </c>
      <c r="BJ107" s="14">
        <f>ROUND((INDEX(新战舰养成!W$6:W$18,新怪物属性!$J107+1)+INDEX(新战舰养成!H$6:H$18,新怪物属性!$J107+1)*(新怪物属性!$G107-1))*INDEX(战舰突破!$D$6:$D$18,新怪物属性!$M107+1),0)</f>
        <v>8</v>
      </c>
      <c r="BL107" s="14">
        <f>IF($H107&gt;0,ROUND((INDEX(新战舰养成!X$6:X$18,新怪物属性!$K107+1)+INDEX(新战舰养成!I$6:I$18,新怪物属性!$K107+1)*(新怪物属性!$H107-1))*INDEX(战舰突破!$D$6:$D$18,新怪物属性!$N107+1),0),0)</f>
        <v>733841</v>
      </c>
      <c r="BM107" s="14">
        <f>IF($H107&gt;0,ROUND((INDEX(新战舰养成!Y$6:Y$18,新怪物属性!$K107+1)+INDEX(新战舰养成!J$6:J$18,新怪物属性!$K107+1)*(新怪物属性!$H107-1))*INDEX(战舰突破!$D$6:$D$18,新怪物属性!$N107+1),0),0)</f>
        <v>0</v>
      </c>
      <c r="BN107" s="14">
        <f>IF($H107&gt;0,ROUND((INDEX(新战舰养成!Z$6:Z$18,新怪物属性!$K107+1)+INDEX(新战舰养成!K$6:K$18,新怪物属性!$K107+1)*(新怪物属性!$H107-1))*INDEX(战舰突破!$D$6:$D$18,新怪物属性!$N107+1),0),0)</f>
        <v>0</v>
      </c>
      <c r="BO107" s="14">
        <f>IF($H107&gt;0,ROUND((INDEX(新战舰养成!AA$6:AA$18,新怪物属性!$K107+1)+INDEX(新战舰养成!L$6:L$18,新怪物属性!$K107+1)*(新怪物属性!$H107-1))*INDEX(战舰突破!$D$6:$D$18,新怪物属性!$N107+1),0),0)</f>
        <v>7332528</v>
      </c>
      <c r="BP107" s="14">
        <f>IF($H107&gt;0,ROUND((INDEX(新战舰养成!AB$6:AB$18,新怪物属性!$K107+1)+INDEX(新战舰养成!M$6:M$18,新怪物属性!$K107+1)*(新怪物属性!$H107-1))*INDEX(战舰突破!$D$6:$D$18,新怪物属性!$N107+1),0),0)</f>
        <v>146496</v>
      </c>
      <c r="BR107" s="14">
        <f>IF($I107&gt;0,ROUND((INDEX(新战舰养成!AC$6:AC$18,新怪物属性!$L107+1)+INDEX(新战舰养成!I$6:I$18,新怪物属性!$L107+1)*(新怪物属性!$I107-1))*INDEX(战舰突破!$D$6:$D$18,新怪物属性!$O107+1),0),0)</f>
        <v>734471</v>
      </c>
      <c r="BS107" s="14">
        <f>IF($I107&gt;0,ROUND((INDEX(新战舰养成!AD$6:AD$18,新怪物属性!$L107+1)+INDEX(新战舰养成!J$6:J$18,新怪物属性!$L107+1)*(新怪物属性!$I107-1))*INDEX(战舰突破!$D$6:$D$18,新怪物属性!$O107+1),0),0)</f>
        <v>0</v>
      </c>
      <c r="BT107" s="14">
        <f>IF($I107&gt;0,ROUND((INDEX(新战舰养成!AE$6:AE$18,新怪物属性!$L107+1)+INDEX(新战舰养成!K$6:K$18,新怪物属性!$L107+1)*(新怪物属性!$I107-1))*INDEX(战舰突破!$D$6:$D$18,新怪物属性!$O107+1),0),0)</f>
        <v>0</v>
      </c>
      <c r="BU107" s="14">
        <f>IF($I107&gt;0,ROUND((INDEX(新战舰养成!AF$6:AF$18,新怪物属性!$L107+1)+INDEX(新战舰养成!L$6:L$18,新怪物属性!$L107+1)*(新怪物属性!$I107-1))*INDEX(战舰突破!$D$6:$D$18,新怪物属性!$O107+1),0),0)</f>
        <v>4723614</v>
      </c>
      <c r="BV107" s="14">
        <f>IF($I107&gt;0,ROUND((INDEX(新战舰养成!AG$6:AG$18,新怪物属性!$L107+1)+INDEX(新战舰养成!M$6:M$18,新怪物属性!$L107+1)*(新怪物属性!$I107-1))*INDEX(战舰突破!$D$6:$D$18,新怪物属性!$O107+1),0),0)</f>
        <v>199141</v>
      </c>
      <c r="BY107" s="14">
        <f>(INDEX(装备数值!$C$13:$G$116,新怪物属性!$P109*8+1,BY$2)+INDEX(装备数值!$C$13:$G$116,新怪物属性!$Q109*8+2,BY$2)+INDEX(装备数值!$C$13:$G$116,新怪物属性!$S109*8+3,BY$2)+INDEX(装备数值!$C$13:$G$116,新怪物属性!$R109*8+4,BY$2)+INDEX(装备数值!$C$13:$G$116,新怪物属性!$T109*8+5,BY$2)+INDEX(装备数值!$C$13:$G$116,新怪物属性!$U109*8+6,BY$2)+INDEX(装备数值!$C$13:$G$116,新怪物属性!$V109*8+7,BY$2)+INDEX(装备数值!$C$13:$G$116,新怪物属性!$W109*8+8,BY$2))</f>
        <v>147000</v>
      </c>
      <c r="BZ107" s="14">
        <f>(INDEX(装备数值!$C$13:$G$116,新怪物属性!$P109*8+1,BZ$2)+INDEX(装备数值!$C$13:$G$116,新怪物属性!$Q109*8+2,BZ$2)+INDEX(装备数值!$C$13:$G$116,新怪物属性!$S109*8+3,BZ$2)+INDEX(装备数值!$C$13:$G$116,新怪物属性!$R109*8+4,BZ$2)+INDEX(装备数值!$C$13:$G$116,新怪物属性!$T109*8+5,BZ$2)+INDEX(装备数值!$C$13:$G$116,新怪物属性!$U109*8+6,BZ$2)+INDEX(装备数值!$C$13:$G$116,新怪物属性!$V109*8+7,BZ$2)+INDEX(装备数值!$C$13:$G$116,新怪物属性!$W109*8+8,BZ$2))</f>
        <v>1102500</v>
      </c>
      <c r="CA107" s="14">
        <f>(INDEX(装备数值!$C$13:$G$116,新怪物属性!$P109*8+1,CA$2)+INDEX(装备数值!$C$13:$G$116,新怪物属性!$Q109*8+2,CA$2)+INDEX(装备数值!$C$13:$G$116,新怪物属性!$S109*8+3,CA$2)+INDEX(装备数值!$C$13:$G$116,新怪物属性!$R109*8+4,CA$2)+INDEX(装备数值!$C$13:$G$116,新怪物属性!$T109*8+5,CA$2)+INDEX(装备数值!$C$13:$G$116,新怪物属性!$U109*8+6,CA$2)+INDEX(装备数值!$C$13:$G$116,新怪物属性!$V109*8+7,CA$2)+INDEX(装备数值!$C$13:$G$116,新怪物属性!$W109*8+8,CA$2))</f>
        <v>73500</v>
      </c>
      <c r="CB107" s="14">
        <f>(INDEX(装备数值!$C$13:$G$116,新怪物属性!$P109*8+1,CB$2)+INDEX(装备数值!$C$13:$G$116,新怪物属性!$Q109*8+2,CB$2)+INDEX(装备数值!$C$13:$G$116,新怪物属性!$S109*8+3,CB$2)+INDEX(装备数值!$C$13:$G$116,新怪物属性!$R109*8+4,CB$2)+INDEX(装备数值!$C$13:$G$116,新怪物属性!$T109*8+5,CB$2)+INDEX(装备数值!$C$13:$G$116,新怪物属性!$U109*8+6,CB$2)+INDEX(装备数值!$C$13:$G$116,新怪物属性!$V109*8+7,CB$2)+INDEX(装备数值!$C$13:$G$116,新怪物属性!$W109*8+8,CB$2))</f>
        <v>1470000</v>
      </c>
      <c r="CC107" s="14">
        <f>(INDEX(装备数值!$C$13:$G$116,新怪物属性!$P109*8+1,CC$2)+INDEX(装备数值!$C$13:$G$116,新怪物属性!$Q109*8+2,CC$2)+INDEX(装备数值!$C$13:$G$116,新怪物属性!$S109*8+3,CC$2)+INDEX(装备数值!$C$13:$G$116,新怪物属性!$R109*8+4,CC$2)+INDEX(装备数值!$C$13:$G$116,新怪物属性!$T109*8+5,CC$2)+INDEX(装备数值!$C$13:$G$116,新怪物属性!$U109*8+6,CC$2)+INDEX(装备数值!$C$13:$G$116,新怪物属性!$V109*8+7,CC$2)+INDEX(装备数值!$C$13:$G$116,新怪物属性!$W109*8+8,CC$2))</f>
        <v>29050</v>
      </c>
      <c r="CF107" s="14">
        <f t="shared" si="143"/>
        <v>4</v>
      </c>
      <c r="CG107" s="14">
        <f t="shared" si="230"/>
        <v>4</v>
      </c>
      <c r="CH107" s="14">
        <f t="shared" si="230"/>
        <v>4</v>
      </c>
      <c r="CI107" s="14">
        <f t="shared" si="230"/>
        <v>4</v>
      </c>
      <c r="CJ107" s="14">
        <f t="shared" si="230"/>
        <v>4</v>
      </c>
      <c r="CK107" s="14">
        <f t="shared" si="230"/>
        <v>4</v>
      </c>
      <c r="CL107" s="14">
        <f t="shared" si="230"/>
        <v>4</v>
      </c>
      <c r="CM107" s="14">
        <f t="shared" si="230"/>
        <v>4</v>
      </c>
      <c r="CN107" s="14">
        <f t="shared" si="230"/>
        <v>4</v>
      </c>
      <c r="CO107" s="14">
        <f t="shared" si="230"/>
        <v>4</v>
      </c>
      <c r="CP107" s="14">
        <f t="shared" si="230"/>
        <v>4</v>
      </c>
      <c r="CQ107" s="14">
        <f t="shared" si="230"/>
        <v>0</v>
      </c>
      <c r="CR107" s="14">
        <f t="shared" si="230"/>
        <v>0</v>
      </c>
      <c r="CS107" s="14">
        <f>SUMIFS(装备数值!BL$50:BL$101,装备数值!$BG$50:$BG$101,"="&amp;新怪物属性!$CF$2,装备数值!$BH$50:$BH$101,"&lt;="&amp;新怪物属性!$CF107)+SUMIFS(装备数值!BL$50:BL$101,装备数值!$BG$50:$BG$101,"="&amp;新怪物属性!$CG$2,装备数值!$BH$50:$BH$101,"&lt;="&amp;新怪物属性!$CG107)+SUMIFS(装备数值!BL$50:BL$101,装备数值!$BG$50:$BG$101,"="&amp;新怪物属性!$CH$2,装备数值!$BH$50:$BH$101,"&lt;="&amp;新怪物属性!$CH107)+SUMIFS(装备数值!BL$50:BL$101,装备数值!$BG$50:$BG$101,"="&amp;新怪物属性!$CI$2,装备数值!$BH$50:$BH$101,"&lt;="&amp;新怪物属性!$CI107)+SUMIFS(装备数值!BL$50:BL$101,装备数值!$BG$50:$BG$101,"="&amp;新怪物属性!$CJ$2,装备数值!$BH$50:$BH$101,"&lt;="&amp;新怪物属性!$CJ107)+SUMIFS(装备数值!BL$50:BL$101,装备数值!$BG$50:$BG$101,"="&amp;新怪物属性!$CK$2,装备数值!$BH$50:$BH$101,"&lt;="&amp;新怪物属性!$CK107)+SUMIFS(装备数值!BL$50:BL$101,装备数值!$BG$50:$BG$101,"="&amp;新怪物属性!$CL$2,装备数值!$BH$50:$BH$101,"&lt;="&amp;新怪物属性!$CL107)+SUMIFS(装备数值!BL$50:BL$101,装备数值!$BG$50:$BG$101,"="&amp;新怪物属性!$CM$2,装备数值!$BH$50:$BH$101,"&lt;="&amp;新怪物属性!$CM107)+SUMIFS(装备数值!BL$50:BL$101,装备数值!$BG$50:$BG$101,"="&amp;新怪物属性!$CN$2,装备数值!$BH$50:$BH$101,"&lt;="&amp;新怪物属性!$CN107)+SUMIFS(装备数值!BL$50:BL$101,装备数值!$BG$50:$BG$101,"="&amp;新怪物属性!$CO$2,装备数值!$BH$50:$BH$101,"&lt;="&amp;新怪物属性!$CO107)+SUMIFS(装备数值!BL$50:BL$101,装备数值!$BG$50:$BG$101,"="&amp;新怪物属性!$CP$2,装备数值!$BH$50:$BH$101,"&lt;="&amp;新怪物属性!$CP107)+SUMIFS(装备数值!BL$50:BL$101,装备数值!$BG$50:$BG$101,"="&amp;新怪物属性!$CQ$2,装备数值!$BH$50:$BH$101,"&lt;="&amp;新怪物属性!$CQ107)+SUMIFS(装备数值!BL$50:BL$101,装备数值!$BG$50:$BG$101,"="&amp;新怪物属性!$CR$2,装备数值!$BH$50:$BH$101,"&lt;="&amp;新怪物属性!$CR107)</f>
        <v>160949</v>
      </c>
      <c r="CT107" s="14">
        <f>SUMIFS(装备数值!BM$50:BM$101,装备数值!$BG$50:$BG$101,"="&amp;新怪物属性!$CF$2,装备数值!$BH$50:$BH$101,"&lt;="&amp;新怪物属性!$CF107)+SUMIFS(装备数值!BM$50:BM$101,装备数值!$BG$50:$BG$101,"="&amp;新怪物属性!$CG$2,装备数值!$BH$50:$BH$101,"&lt;="&amp;新怪物属性!$CG107)+SUMIFS(装备数值!BM$50:BM$101,装备数值!$BG$50:$BG$101,"="&amp;新怪物属性!$CH$2,装备数值!$BH$50:$BH$101,"&lt;="&amp;新怪物属性!$CH107)+SUMIFS(装备数值!BM$50:BM$101,装备数值!$BG$50:$BG$101,"="&amp;新怪物属性!$CI$2,装备数值!$BH$50:$BH$101,"&lt;="&amp;新怪物属性!$CI107)+SUMIFS(装备数值!BM$50:BM$101,装备数值!$BG$50:$BG$101,"="&amp;新怪物属性!$CJ$2,装备数值!$BH$50:$BH$101,"&lt;="&amp;新怪物属性!$CJ107)+SUMIFS(装备数值!BM$50:BM$101,装备数值!$BG$50:$BG$101,"="&amp;新怪物属性!$CK$2,装备数值!$BH$50:$BH$101,"&lt;="&amp;新怪物属性!$CK107)+SUMIFS(装备数值!BM$50:BM$101,装备数值!$BG$50:$BG$101,"="&amp;新怪物属性!$CL$2,装备数值!$BH$50:$BH$101,"&lt;="&amp;新怪物属性!$CL107)+SUMIFS(装备数值!BM$50:BM$101,装备数值!$BG$50:$BG$101,"="&amp;新怪物属性!$CM$2,装备数值!$BH$50:$BH$101,"&lt;="&amp;新怪物属性!$CM107)+SUMIFS(装备数值!BM$50:BM$101,装备数值!$BG$50:$BG$101,"="&amp;新怪物属性!$CN$2,装备数值!$BH$50:$BH$101,"&lt;="&amp;新怪物属性!$CN107)+SUMIFS(装备数值!BM$50:BM$101,装备数值!$BG$50:$BG$101,"="&amp;新怪物属性!$CO$2,装备数值!$BH$50:$BH$101,"&lt;="&amp;新怪物属性!$CO107)+SUMIFS(装备数值!BM$50:BM$101,装备数值!$BG$50:$BG$101,"="&amp;新怪物属性!$CP$2,装备数值!$BH$50:$BH$101,"&lt;="&amp;新怪物属性!$CP107)+SUMIFS(装备数值!BM$50:BM$101,装备数值!$BG$50:$BG$101,"="&amp;新怪物属性!$CQ$2,装备数值!$BH$50:$BH$101,"&lt;="&amp;新怪物属性!$CQ107)+SUMIFS(装备数值!BM$50:BM$101,装备数值!$BG$50:$BG$101,"="&amp;新怪物属性!$CR$2,装备数值!$BH$50:$BH$101,"&lt;="&amp;新怪物属性!$CR107)</f>
        <v>1759949</v>
      </c>
      <c r="CU107" s="14">
        <f>SUMIFS(装备数值!BN$50:BN$101,装备数值!$BG$50:$BG$101,"="&amp;新怪物属性!$CF$2,装备数值!$BH$50:$BH$101,"&lt;="&amp;新怪物属性!$CF107)+SUMIFS(装备数值!BN$50:BN$101,装备数值!$BG$50:$BG$101,"="&amp;新怪物属性!$CG$2,装备数值!$BH$50:$BH$101,"&lt;="&amp;新怪物属性!$CG107)+SUMIFS(装备数值!BN$50:BN$101,装备数值!$BG$50:$BG$101,"="&amp;新怪物属性!$CH$2,装备数值!$BH$50:$BH$101,"&lt;="&amp;新怪物属性!$CH107)+SUMIFS(装备数值!BN$50:BN$101,装备数值!$BG$50:$BG$101,"="&amp;新怪物属性!$CI$2,装备数值!$BH$50:$BH$101,"&lt;="&amp;新怪物属性!$CI107)+SUMIFS(装备数值!BN$50:BN$101,装备数值!$BG$50:$BG$101,"="&amp;新怪物属性!$CJ$2,装备数值!$BH$50:$BH$101,"&lt;="&amp;新怪物属性!$CJ107)+SUMIFS(装备数值!BN$50:BN$101,装备数值!$BG$50:$BG$101,"="&amp;新怪物属性!$CK$2,装备数值!$BH$50:$BH$101,"&lt;="&amp;新怪物属性!$CK107)+SUMIFS(装备数值!BN$50:BN$101,装备数值!$BG$50:$BG$101,"="&amp;新怪物属性!$CL$2,装备数值!$BH$50:$BH$101,"&lt;="&amp;新怪物属性!$CL107)+SUMIFS(装备数值!BN$50:BN$101,装备数值!$BG$50:$BG$101,"="&amp;新怪物属性!$CM$2,装备数值!$BH$50:$BH$101,"&lt;="&amp;新怪物属性!$CM107)+SUMIFS(装备数值!BN$50:BN$101,装备数值!$BG$50:$BG$101,"="&amp;新怪物属性!$CN$2,装备数值!$BH$50:$BH$101,"&lt;="&amp;新怪物属性!$CN107)+SUMIFS(装备数值!BN$50:BN$101,装备数值!$BG$50:$BG$101,"="&amp;新怪物属性!$CO$2,装备数值!$BH$50:$BH$101,"&lt;="&amp;新怪物属性!$CO107)+SUMIFS(装备数值!BN$50:BN$101,装备数值!$BG$50:$BG$101,"="&amp;新怪物属性!$CP$2,装备数值!$BH$50:$BH$101,"&lt;="&amp;新怪物属性!$CP107)+SUMIFS(装备数值!BN$50:BN$101,装备数值!$BG$50:$BG$101,"="&amp;新怪物属性!$CQ$2,装备数值!$BH$50:$BH$101,"&lt;="&amp;新怪物属性!$CQ107)+SUMIFS(装备数值!BN$50:BN$101,装备数值!$BG$50:$BG$101,"="&amp;新怪物属性!$CR$2,装备数值!$BH$50:$BH$101,"&lt;="&amp;新怪物属性!$CR107)</f>
        <v>60850</v>
      </c>
      <c r="CV107" s="14">
        <f>SUMIFS(装备数值!BO$50:BO$101,装备数值!$BG$50:$BG$101,"="&amp;新怪物属性!$CF$2,装备数值!$BH$50:$BH$101,"&lt;="&amp;新怪物属性!$CF107)+SUMIFS(装备数值!BO$50:BO$101,装备数值!$BG$50:$BG$101,"="&amp;新怪物属性!$CG$2,装备数值!$BH$50:$BH$101,"&lt;="&amp;新怪物属性!$CG107)+SUMIFS(装备数值!BO$50:BO$101,装备数值!$BG$50:$BG$101,"="&amp;新怪物属性!$CH$2,装备数值!$BH$50:$BH$101,"&lt;="&amp;新怪物属性!$CH107)+SUMIFS(装备数值!BO$50:BO$101,装备数值!$BG$50:$BG$101,"="&amp;新怪物属性!$CI$2,装备数值!$BH$50:$BH$101,"&lt;="&amp;新怪物属性!$CI107)+SUMIFS(装备数值!BO$50:BO$101,装备数值!$BG$50:$BG$101,"="&amp;新怪物属性!$CJ$2,装备数值!$BH$50:$BH$101,"&lt;="&amp;新怪物属性!$CJ107)+SUMIFS(装备数值!BO$50:BO$101,装备数值!$BG$50:$BG$101,"="&amp;新怪物属性!$CK$2,装备数值!$BH$50:$BH$101,"&lt;="&amp;新怪物属性!$CK107)+SUMIFS(装备数值!BO$50:BO$101,装备数值!$BG$50:$BG$101,"="&amp;新怪物属性!$CL$2,装备数值!$BH$50:$BH$101,"&lt;="&amp;新怪物属性!$CL107)+SUMIFS(装备数值!BO$50:BO$101,装备数值!$BG$50:$BG$101,"="&amp;新怪物属性!$CM$2,装备数值!$BH$50:$BH$101,"&lt;="&amp;新怪物属性!$CM107)+SUMIFS(装备数值!BO$50:BO$101,装备数值!$BG$50:$BG$101,"="&amp;新怪物属性!$CN$2,装备数值!$BH$50:$BH$101,"&lt;="&amp;新怪物属性!$CN107)+SUMIFS(装备数值!BO$50:BO$101,装备数值!$BG$50:$BG$101,"="&amp;新怪物属性!$CO$2,装备数值!$BH$50:$BH$101,"&lt;="&amp;新怪物属性!$CO107)+SUMIFS(装备数值!BO$50:BO$101,装备数值!$BG$50:$BG$101,"="&amp;新怪物属性!$CP$2,装备数值!$BH$50:$BH$101,"&lt;="&amp;新怪物属性!$CP107)+SUMIFS(装备数值!BO$50:BO$101,装备数值!$BG$50:$BG$101,"="&amp;新怪物属性!$CQ$2,装备数值!$BH$50:$BH$101,"&lt;="&amp;新怪物属性!$CQ107)+SUMIFS(装备数值!BO$50:BO$101,装备数值!$BG$50:$BG$101,"="&amp;新怪物属性!$CR$2,装备数值!$BH$50:$BH$101,"&lt;="&amp;新怪物属性!$CR107)</f>
        <v>1955500</v>
      </c>
      <c r="CW107" s="14">
        <f>SUMIFS(装备数值!BP$50:BP$101,装备数值!$BG$50:$BG$101,"="&amp;新怪物属性!$CF$2,装备数值!$BH$50:$BH$101,"&lt;="&amp;新怪物属性!$CF107)+SUMIFS(装备数值!BP$50:BP$101,装备数值!$BG$50:$BG$101,"="&amp;新怪物属性!$CG$2,装备数值!$BH$50:$BH$101,"&lt;="&amp;新怪物属性!$CG107)+SUMIFS(装备数值!BP$50:BP$101,装备数值!$BG$50:$BG$101,"="&amp;新怪物属性!$CH$2,装备数值!$BH$50:$BH$101,"&lt;="&amp;新怪物属性!$CH107)+SUMIFS(装备数值!BP$50:BP$101,装备数值!$BG$50:$BG$101,"="&amp;新怪物属性!$CI$2,装备数值!$BH$50:$BH$101,"&lt;="&amp;新怪物属性!$CI107)+SUMIFS(装备数值!BP$50:BP$101,装备数值!$BG$50:$BG$101,"="&amp;新怪物属性!$CJ$2,装备数值!$BH$50:$BH$101,"&lt;="&amp;新怪物属性!$CJ107)+SUMIFS(装备数值!BP$50:BP$101,装备数值!$BG$50:$BG$101,"="&amp;新怪物属性!$CK$2,装备数值!$BH$50:$BH$101,"&lt;="&amp;新怪物属性!$CK107)+SUMIFS(装备数值!BP$50:BP$101,装备数值!$BG$50:$BG$101,"="&amp;新怪物属性!$CL$2,装备数值!$BH$50:$BH$101,"&lt;="&amp;新怪物属性!$CL107)+SUMIFS(装备数值!BP$50:BP$101,装备数值!$BG$50:$BG$101,"="&amp;新怪物属性!$CM$2,装备数值!$BH$50:$BH$101,"&lt;="&amp;新怪物属性!$CM107)+SUMIFS(装备数值!BP$50:BP$101,装备数值!$BG$50:$BG$101,"="&amp;新怪物属性!$CN$2,装备数值!$BH$50:$BH$101,"&lt;="&amp;新怪物属性!$CN107)+SUMIFS(装备数值!BP$50:BP$101,装备数值!$BG$50:$BG$101,"="&amp;新怪物属性!$CO$2,装备数值!$BH$50:$BH$101,"&lt;="&amp;新怪物属性!$CO107)+SUMIFS(装备数值!BP$50:BP$101,装备数值!$BG$50:$BG$101,"="&amp;新怪物属性!$CP$2,装备数值!$BH$50:$BH$101,"&lt;="&amp;新怪物属性!$CP107)+SUMIFS(装备数值!BP$50:BP$101,装备数值!$BG$50:$BG$101,"="&amp;新怪物属性!$CQ$2,装备数值!$BH$50:$BH$101,"&lt;="&amp;新怪物属性!$CQ107)+SUMIFS(装备数值!BP$50:BP$101,装备数值!$BG$50:$BG$101,"="&amp;新怪物属性!$CR$2,装备数值!$BH$50:$BH$101,"&lt;="&amp;新怪物属性!$CR107)</f>
        <v>38720</v>
      </c>
      <c r="CX107" s="14">
        <f>SUMIFS(装备数值!BQ$50:BQ$101,装备数值!$BG$50:$BG$101,"="&amp;新怪物属性!$CF$2,装备数值!$BH$50:$BH$101,"&lt;="&amp;新怪物属性!$CF107)+SUMIFS(装备数值!BQ$50:BQ$101,装备数值!$BG$50:$BG$101,"="&amp;新怪物属性!$CG$2,装备数值!$BH$50:$BH$101,"&lt;="&amp;新怪物属性!$CG107)+SUMIFS(装备数值!BQ$50:BQ$101,装备数值!$BG$50:$BG$101,"="&amp;新怪物属性!$CH$2,装备数值!$BH$50:$BH$101,"&lt;="&amp;新怪物属性!$CH107)+SUMIFS(装备数值!BQ$50:BQ$101,装备数值!$BG$50:$BG$101,"="&amp;新怪物属性!$CI$2,装备数值!$BH$50:$BH$101,"&lt;="&amp;新怪物属性!$CI107)+SUMIFS(装备数值!BQ$50:BQ$101,装备数值!$BG$50:$BG$101,"="&amp;新怪物属性!$CJ$2,装备数值!$BH$50:$BH$101,"&lt;="&amp;新怪物属性!$CJ107)+SUMIFS(装备数值!BQ$50:BQ$101,装备数值!$BG$50:$BG$101,"="&amp;新怪物属性!$CK$2,装备数值!$BH$50:$BH$101,"&lt;="&amp;新怪物属性!$CK107)+SUMIFS(装备数值!BQ$50:BQ$101,装备数值!$BG$50:$BG$101,"="&amp;新怪物属性!$CL$2,装备数值!$BH$50:$BH$101,"&lt;="&amp;新怪物属性!$CL107)+SUMIFS(装备数值!BQ$50:BQ$101,装备数值!$BG$50:$BG$101,"="&amp;新怪物属性!$CM$2,装备数值!$BH$50:$BH$101,"&lt;="&amp;新怪物属性!$CM107)+SUMIFS(装备数值!BQ$50:BQ$101,装备数值!$BG$50:$BG$101,"="&amp;新怪物属性!$CN$2,装备数值!$BH$50:$BH$101,"&lt;="&amp;新怪物属性!$CN107)+SUMIFS(装备数值!BQ$50:BQ$101,装备数值!$BG$50:$BG$101,"="&amp;新怪物属性!$CO$2,装备数值!$BH$50:$BH$101,"&lt;="&amp;新怪物属性!$CO107)+SUMIFS(装备数值!BQ$50:BQ$101,装备数值!$BG$50:$BG$101,"="&amp;新怪物属性!$CP$2,装备数值!$BH$50:$BH$101,"&lt;="&amp;新怪物属性!$CP107)+SUMIFS(装备数值!BQ$50:BQ$101,装备数值!$BG$50:$BG$101,"="&amp;新怪物属性!$CQ$2,装备数值!$BH$50:$BH$101,"&lt;="&amp;新怪物属性!$CQ107)+SUMIFS(装备数值!BQ$50:BQ$101,装备数值!$BG$50:$BG$101,"="&amp;新怪物属性!$CR$2,装备数值!$BH$50:$BH$101,"&lt;="&amp;新怪物属性!$CR107)</f>
        <v>1250</v>
      </c>
      <c r="CY107" s="14">
        <f>SUMIFS(装备数值!BR$50:BR$101,装备数值!$BG$50:$BG$101,"="&amp;新怪物属性!$CF$2,装备数值!$BH$50:$BH$101,"&lt;="&amp;新怪物属性!$CF107)+SUMIFS(装备数值!BR$50:BR$101,装备数值!$BG$50:$BG$101,"="&amp;新怪物属性!$CG$2,装备数值!$BH$50:$BH$101,"&lt;="&amp;新怪物属性!$CG107)+SUMIFS(装备数值!BR$50:BR$101,装备数值!$BG$50:$BG$101,"="&amp;新怪物属性!$CH$2,装备数值!$BH$50:$BH$101,"&lt;="&amp;新怪物属性!$CH107)+SUMIFS(装备数值!BR$50:BR$101,装备数值!$BG$50:$BG$101,"="&amp;新怪物属性!$CI$2,装备数值!$BH$50:$BH$101,"&lt;="&amp;新怪物属性!$CI107)+SUMIFS(装备数值!BR$50:BR$101,装备数值!$BG$50:$BG$101,"="&amp;新怪物属性!$CJ$2,装备数值!$BH$50:$BH$101,"&lt;="&amp;新怪物属性!$CJ107)+SUMIFS(装备数值!BR$50:BR$101,装备数值!$BG$50:$BG$101,"="&amp;新怪物属性!$CK$2,装备数值!$BH$50:$BH$101,"&lt;="&amp;新怪物属性!$CK107)+SUMIFS(装备数值!BR$50:BR$101,装备数值!$BG$50:$BG$101,"="&amp;新怪物属性!$CL$2,装备数值!$BH$50:$BH$101,"&lt;="&amp;新怪物属性!$CL107)+SUMIFS(装备数值!BR$50:BR$101,装备数值!$BG$50:$BG$101,"="&amp;新怪物属性!$CM$2,装备数值!$BH$50:$BH$101,"&lt;="&amp;新怪物属性!$CM107)+SUMIFS(装备数值!BR$50:BR$101,装备数值!$BG$50:$BG$101,"="&amp;新怪物属性!$CN$2,装备数值!$BH$50:$BH$101,"&lt;="&amp;新怪物属性!$CN107)+SUMIFS(装备数值!BR$50:BR$101,装备数值!$BG$50:$BG$101,"="&amp;新怪物属性!$CO$2,装备数值!$BH$50:$BH$101,"&lt;="&amp;新怪物属性!$CO107)+SUMIFS(装备数值!BR$50:BR$101,装备数值!$BG$50:$BG$101,"="&amp;新怪物属性!$CP$2,装备数值!$BH$50:$BH$101,"&lt;="&amp;新怪物属性!$CP107)+SUMIFS(装备数值!BR$50:BR$101,装备数值!$BG$50:$BG$101,"="&amp;新怪物属性!$CQ$2,装备数值!$BH$50:$BH$101,"&lt;="&amp;新怪物属性!$CQ107)+SUMIFS(装备数值!BR$50:BR$101,装备数值!$BG$50:$BG$101,"="&amp;新怪物属性!$CR$2,装备数值!$BH$50:$BH$101,"&lt;="&amp;新怪物属性!$CR107)</f>
        <v>1250</v>
      </c>
      <c r="CZ107" s="14">
        <f>SUMIFS(装备数值!BS$50:BS$101,装备数值!$BG$50:$BG$101,"="&amp;新怪物属性!$CF$2,装备数值!$BH$50:$BH$101,"&lt;="&amp;新怪物属性!$CF107)+SUMIFS(装备数值!BS$50:BS$101,装备数值!$BG$50:$BG$101,"="&amp;新怪物属性!$CG$2,装备数值!$BH$50:$BH$101,"&lt;="&amp;新怪物属性!$CG107)+SUMIFS(装备数值!BS$50:BS$101,装备数值!$BG$50:$BG$101,"="&amp;新怪物属性!$CH$2,装备数值!$BH$50:$BH$101,"&lt;="&amp;新怪物属性!$CH107)+SUMIFS(装备数值!BS$50:BS$101,装备数值!$BG$50:$BG$101,"="&amp;新怪物属性!$CI$2,装备数值!$BH$50:$BH$101,"&lt;="&amp;新怪物属性!$CI107)+SUMIFS(装备数值!BS$50:BS$101,装备数值!$BG$50:$BG$101,"="&amp;新怪物属性!$CJ$2,装备数值!$BH$50:$BH$101,"&lt;="&amp;新怪物属性!$CJ107)+SUMIFS(装备数值!BS$50:BS$101,装备数值!$BG$50:$BG$101,"="&amp;新怪物属性!$CK$2,装备数值!$BH$50:$BH$101,"&lt;="&amp;新怪物属性!$CK107)+SUMIFS(装备数值!BS$50:BS$101,装备数值!$BG$50:$BG$101,"="&amp;新怪物属性!$CL$2,装备数值!$BH$50:$BH$101,"&lt;="&amp;新怪物属性!$CL107)+SUMIFS(装备数值!BS$50:BS$101,装备数值!$BG$50:$BG$101,"="&amp;新怪物属性!$CM$2,装备数值!$BH$50:$BH$101,"&lt;="&amp;新怪物属性!$CM107)+SUMIFS(装备数值!BS$50:BS$101,装备数值!$BG$50:$BG$101,"="&amp;新怪物属性!$CN$2,装备数值!$BH$50:$BH$101,"&lt;="&amp;新怪物属性!$CN107)+SUMIFS(装备数值!BS$50:BS$101,装备数值!$BG$50:$BG$101,"="&amp;新怪物属性!$CO$2,装备数值!$BH$50:$BH$101,"&lt;="&amp;新怪物属性!$CO107)+SUMIFS(装备数值!BS$50:BS$101,装备数值!$BG$50:$BG$101,"="&amp;新怪物属性!$CP$2,装备数值!$BH$50:$BH$101,"&lt;="&amp;新怪物属性!$CP107)+SUMIFS(装备数值!BS$50:BS$101,装备数值!$BG$50:$BG$101,"="&amp;新怪物属性!$CQ$2,装备数值!$BH$50:$BH$101,"&lt;="&amp;新怪物属性!$CQ107)+SUMIFS(装备数值!BS$50:BS$101,装备数值!$BG$50:$BG$101,"="&amp;新怪物属性!$CR$2,装备数值!$BH$50:$BH$101,"&lt;="&amp;新怪物属性!$CR107)</f>
        <v>1250</v>
      </c>
      <c r="DA107" s="14">
        <f>SUMIFS(装备数值!BT$50:BT$101,装备数值!$BG$50:$BG$101,"="&amp;新怪物属性!$CF$2,装备数值!$BH$50:$BH$101,"&lt;="&amp;新怪物属性!$CF107)+SUMIFS(装备数值!BT$50:BT$101,装备数值!$BG$50:$BG$101,"="&amp;新怪物属性!$CG$2,装备数值!$BH$50:$BH$101,"&lt;="&amp;新怪物属性!$CG107)+SUMIFS(装备数值!BT$50:BT$101,装备数值!$BG$50:$BG$101,"="&amp;新怪物属性!$CH$2,装备数值!$BH$50:$BH$101,"&lt;="&amp;新怪物属性!$CH107)+SUMIFS(装备数值!BT$50:BT$101,装备数值!$BG$50:$BG$101,"="&amp;新怪物属性!$CI$2,装备数值!$BH$50:$BH$101,"&lt;="&amp;新怪物属性!$CI107)+SUMIFS(装备数值!BT$50:BT$101,装备数值!$BG$50:$BG$101,"="&amp;新怪物属性!$CJ$2,装备数值!$BH$50:$BH$101,"&lt;="&amp;新怪物属性!$CJ107)+SUMIFS(装备数值!BT$50:BT$101,装备数值!$BG$50:$BG$101,"="&amp;新怪物属性!$CK$2,装备数值!$BH$50:$BH$101,"&lt;="&amp;新怪物属性!$CK107)+SUMIFS(装备数值!BT$50:BT$101,装备数值!$BG$50:$BG$101,"="&amp;新怪物属性!$CL$2,装备数值!$BH$50:$BH$101,"&lt;="&amp;新怪物属性!$CL107)+SUMIFS(装备数值!BT$50:BT$101,装备数值!$BG$50:$BG$101,"="&amp;新怪物属性!$CM$2,装备数值!$BH$50:$BH$101,"&lt;="&amp;新怪物属性!$CM107)+SUMIFS(装备数值!BT$50:BT$101,装备数值!$BG$50:$BG$101,"="&amp;新怪物属性!$CN$2,装备数值!$BH$50:$BH$101,"&lt;="&amp;新怪物属性!$CN107)+SUMIFS(装备数值!BT$50:BT$101,装备数值!$BG$50:$BG$101,"="&amp;新怪物属性!$CO$2,装备数值!$BH$50:$BH$101,"&lt;="&amp;新怪物属性!$CO107)+SUMIFS(装备数值!BT$50:BT$101,装备数值!$BG$50:$BG$101,"="&amp;新怪物属性!$CP$2,装备数值!$BH$50:$BH$101,"&lt;="&amp;新怪物属性!$CP107)+SUMIFS(装备数值!BT$50:BT$101,装备数值!$BG$50:$BG$101,"="&amp;新怪物属性!$CQ$2,装备数值!$BH$50:$BH$101,"&lt;="&amp;新怪物属性!$CQ107)+SUMIFS(装备数值!BT$50:BT$101,装备数值!$BG$50:$BG$101,"="&amp;新怪物属性!$CR$2,装备数值!$BH$50:$BH$101,"&lt;="&amp;新怪物属性!$CR107)</f>
        <v>1250</v>
      </c>
      <c r="DB107" s="14">
        <f>SUMIFS(装备数值!BU$50:BU$101,装备数值!$BG$50:$BG$101,"="&amp;新怪物属性!$CF$2,装备数值!$BH$50:$BH$101,"&lt;="&amp;新怪物属性!$CF107)+SUMIFS(装备数值!BU$50:BU$101,装备数值!$BG$50:$BG$101,"="&amp;新怪物属性!$CG$2,装备数值!$BH$50:$BH$101,"&lt;="&amp;新怪物属性!$CG107)+SUMIFS(装备数值!BU$50:BU$101,装备数值!$BG$50:$BG$101,"="&amp;新怪物属性!$CH$2,装备数值!$BH$50:$BH$101,"&lt;="&amp;新怪物属性!$CH107)+SUMIFS(装备数值!BU$50:BU$101,装备数值!$BG$50:$BG$101,"="&amp;新怪物属性!$CI$2,装备数值!$BH$50:$BH$101,"&lt;="&amp;新怪物属性!$CI107)+SUMIFS(装备数值!BU$50:BU$101,装备数值!$BG$50:$BG$101,"="&amp;新怪物属性!$CJ$2,装备数值!$BH$50:$BH$101,"&lt;="&amp;新怪物属性!$CJ107)+SUMIFS(装备数值!BU$50:BU$101,装备数值!$BG$50:$BG$101,"="&amp;新怪物属性!$CK$2,装备数值!$BH$50:$BH$101,"&lt;="&amp;新怪物属性!$CK107)+SUMIFS(装备数值!BU$50:BU$101,装备数值!$BG$50:$BG$101,"="&amp;新怪物属性!$CL$2,装备数值!$BH$50:$BH$101,"&lt;="&amp;新怪物属性!$CL107)+SUMIFS(装备数值!BU$50:BU$101,装备数值!$BG$50:$BG$101,"="&amp;新怪物属性!$CM$2,装备数值!$BH$50:$BH$101,"&lt;="&amp;新怪物属性!$CM107)+SUMIFS(装备数值!BU$50:BU$101,装备数值!$BG$50:$BG$101,"="&amp;新怪物属性!$CN$2,装备数值!$BH$50:$BH$101,"&lt;="&amp;新怪物属性!$CN107)+SUMIFS(装备数值!BU$50:BU$101,装备数值!$BG$50:$BG$101,"="&amp;新怪物属性!$CO$2,装备数值!$BH$50:$BH$101,"&lt;="&amp;新怪物属性!$CO107)+SUMIFS(装备数值!BU$50:BU$101,装备数值!$BG$50:$BG$101,"="&amp;新怪物属性!$CP$2,装备数值!$BH$50:$BH$101,"&lt;="&amp;新怪物属性!$CP107)+SUMIFS(装备数值!BU$50:BU$101,装备数值!$BG$50:$BG$101,"="&amp;新怪物属性!$CQ$2,装备数值!$BH$50:$BH$101,"&lt;="&amp;新怪物属性!$CQ107)+SUMIFS(装备数值!BU$50:BU$101,装备数值!$BG$50:$BG$101,"="&amp;新怪物属性!$CR$2,装备数值!$BH$50:$BH$101,"&lt;="&amp;新怪物属性!$CR107)</f>
        <v>0.15000000000000002</v>
      </c>
      <c r="DC107" s="14">
        <f>SUMIFS(装备数值!BV$50:BV$101,装备数值!$BG$50:$BG$101,"="&amp;新怪物属性!$CF$2,装备数值!$BH$50:$BH$101,"&lt;="&amp;新怪物属性!$CF107)+SUMIFS(装备数值!BV$50:BV$101,装备数值!$BG$50:$BG$101,"="&amp;新怪物属性!$CG$2,装备数值!$BH$50:$BH$101,"&lt;="&amp;新怪物属性!$CG107)+SUMIFS(装备数值!BV$50:BV$101,装备数值!$BG$50:$BG$101,"="&amp;新怪物属性!$CH$2,装备数值!$BH$50:$BH$101,"&lt;="&amp;新怪物属性!$CH107)+SUMIFS(装备数值!BV$50:BV$101,装备数值!$BG$50:$BG$101,"="&amp;新怪物属性!$CI$2,装备数值!$BH$50:$BH$101,"&lt;="&amp;新怪物属性!$CI107)+SUMIFS(装备数值!BV$50:BV$101,装备数值!$BG$50:$BG$101,"="&amp;新怪物属性!$CJ$2,装备数值!$BH$50:$BH$101,"&lt;="&amp;新怪物属性!$CJ107)+SUMIFS(装备数值!BV$50:BV$101,装备数值!$BG$50:$BG$101,"="&amp;新怪物属性!$CK$2,装备数值!$BH$50:$BH$101,"&lt;="&amp;新怪物属性!$CK107)+SUMIFS(装备数值!BV$50:BV$101,装备数值!$BG$50:$BG$101,"="&amp;新怪物属性!$CL$2,装备数值!$BH$50:$BH$101,"&lt;="&amp;新怪物属性!$CL107)+SUMIFS(装备数值!BV$50:BV$101,装备数值!$BG$50:$BG$101,"="&amp;新怪物属性!$CM$2,装备数值!$BH$50:$BH$101,"&lt;="&amp;新怪物属性!$CM107)+SUMIFS(装备数值!BV$50:BV$101,装备数值!$BG$50:$BG$101,"="&amp;新怪物属性!$CN$2,装备数值!$BH$50:$BH$101,"&lt;="&amp;新怪物属性!$CN107)+SUMIFS(装备数值!BV$50:BV$101,装备数值!$BG$50:$BG$101,"="&amp;新怪物属性!$CO$2,装备数值!$BH$50:$BH$101,"&lt;="&amp;新怪物属性!$CO107)+SUMIFS(装备数值!BV$50:BV$101,装备数值!$BG$50:$BG$101,"="&amp;新怪物属性!$CP$2,装备数值!$BH$50:$BH$101,"&lt;="&amp;新怪物属性!$CP107)+SUMIFS(装备数值!BV$50:BV$101,装备数值!$BG$50:$BG$101,"="&amp;新怪物属性!$CQ$2,装备数值!$BH$50:$BH$101,"&lt;="&amp;新怪物属性!$CQ107)+SUMIFS(装备数值!BV$50:BV$101,装备数值!$BG$50:$BG$101,"="&amp;新怪物属性!$CR$2,装备数值!$BH$50:$BH$101,"&lt;="&amp;新怪物属性!$CR107)</f>
        <v>0.15000000000000002</v>
      </c>
      <c r="DD107" s="14">
        <f>SUMIFS(装备数值!BW$50:BW$101,装备数值!$BG$50:$BG$101,"="&amp;新怪物属性!$CF$2,装备数值!$BH$50:$BH$101,"&lt;="&amp;新怪物属性!$CF107)+SUMIFS(装备数值!BW$50:BW$101,装备数值!$BG$50:$BG$101,"="&amp;新怪物属性!$CG$2,装备数值!$BH$50:$BH$101,"&lt;="&amp;新怪物属性!$CG107)+SUMIFS(装备数值!BW$50:BW$101,装备数值!$BG$50:$BG$101,"="&amp;新怪物属性!$CH$2,装备数值!$BH$50:$BH$101,"&lt;="&amp;新怪物属性!$CH107)+SUMIFS(装备数值!BW$50:BW$101,装备数值!$BG$50:$BG$101,"="&amp;新怪物属性!$CI$2,装备数值!$BH$50:$BH$101,"&lt;="&amp;新怪物属性!$CI107)+SUMIFS(装备数值!BW$50:BW$101,装备数值!$BG$50:$BG$101,"="&amp;新怪物属性!$CJ$2,装备数值!$BH$50:$BH$101,"&lt;="&amp;新怪物属性!$CJ107)+SUMIFS(装备数值!BW$50:BW$101,装备数值!$BG$50:$BG$101,"="&amp;新怪物属性!$CK$2,装备数值!$BH$50:$BH$101,"&lt;="&amp;新怪物属性!$CK107)+SUMIFS(装备数值!BW$50:BW$101,装备数值!$BG$50:$BG$101,"="&amp;新怪物属性!$CL$2,装备数值!$BH$50:$BH$101,"&lt;="&amp;新怪物属性!$CL107)+SUMIFS(装备数值!BW$50:BW$101,装备数值!$BG$50:$BG$101,"="&amp;新怪物属性!$CM$2,装备数值!$BH$50:$BH$101,"&lt;="&amp;新怪物属性!$CM107)+SUMIFS(装备数值!BW$50:BW$101,装备数值!$BG$50:$BG$101,"="&amp;新怪物属性!$CN$2,装备数值!$BH$50:$BH$101,"&lt;="&amp;新怪物属性!$CN107)+SUMIFS(装备数值!BW$50:BW$101,装备数值!$BG$50:$BG$101,"="&amp;新怪物属性!$CO$2,装备数值!$BH$50:$BH$101,"&lt;="&amp;新怪物属性!$CO107)+SUMIFS(装备数值!BW$50:BW$101,装备数值!$BG$50:$BG$101,"="&amp;新怪物属性!$CP$2,装备数值!$BH$50:$BH$101,"&lt;="&amp;新怪物属性!$CP107)+SUMIFS(装备数值!BW$50:BW$101,装备数值!$BG$50:$BG$101,"="&amp;新怪物属性!$CQ$2,装备数值!$BH$50:$BH$101,"&lt;="&amp;新怪物属性!$CQ107)+SUMIFS(装备数值!BW$50:BW$101,装备数值!$BG$50:$BG$101,"="&amp;新怪物属性!$CR$2,装备数值!$BH$50:$BH$101,"&lt;="&amp;新怪物属性!$CR107)</f>
        <v>0</v>
      </c>
      <c r="DE107" s="14">
        <f>SUMIFS(装备数值!BX$50:BX$101,装备数值!$BG$50:$BG$101,"="&amp;新怪物属性!$CF$2,装备数值!$BH$50:$BH$101,"&lt;="&amp;新怪物属性!$CF107)+SUMIFS(装备数值!BX$50:BX$101,装备数值!$BG$50:$BG$101,"="&amp;新怪物属性!$CG$2,装备数值!$BH$50:$BH$101,"&lt;="&amp;新怪物属性!$CG107)+SUMIFS(装备数值!BX$50:BX$101,装备数值!$BG$50:$BG$101,"="&amp;新怪物属性!$CH$2,装备数值!$BH$50:$BH$101,"&lt;="&amp;新怪物属性!$CH107)+SUMIFS(装备数值!BX$50:BX$101,装备数值!$BG$50:$BG$101,"="&amp;新怪物属性!$CI$2,装备数值!$BH$50:$BH$101,"&lt;="&amp;新怪物属性!$CI107)+SUMIFS(装备数值!BX$50:BX$101,装备数值!$BG$50:$BG$101,"="&amp;新怪物属性!$CJ$2,装备数值!$BH$50:$BH$101,"&lt;="&amp;新怪物属性!$CJ107)+SUMIFS(装备数值!BX$50:BX$101,装备数值!$BG$50:$BG$101,"="&amp;新怪物属性!$CK$2,装备数值!$BH$50:$BH$101,"&lt;="&amp;新怪物属性!$CK107)+SUMIFS(装备数值!BX$50:BX$101,装备数值!$BG$50:$BG$101,"="&amp;新怪物属性!$CL$2,装备数值!$BH$50:$BH$101,"&lt;="&amp;新怪物属性!$CL107)+SUMIFS(装备数值!BX$50:BX$101,装备数值!$BG$50:$BG$101,"="&amp;新怪物属性!$CM$2,装备数值!$BH$50:$BH$101,"&lt;="&amp;新怪物属性!$CM107)+SUMIFS(装备数值!BX$50:BX$101,装备数值!$BG$50:$BG$101,"="&amp;新怪物属性!$CN$2,装备数值!$BH$50:$BH$101,"&lt;="&amp;新怪物属性!$CN107)+SUMIFS(装备数值!BX$50:BX$101,装备数值!$BG$50:$BG$101,"="&amp;新怪物属性!$CO$2,装备数值!$BH$50:$BH$101,"&lt;="&amp;新怪物属性!$CO107)+SUMIFS(装备数值!BX$50:BX$101,装备数值!$BG$50:$BG$101,"="&amp;新怪物属性!$CP$2,装备数值!$BH$50:$BH$101,"&lt;="&amp;新怪物属性!$CP107)+SUMIFS(装备数值!BX$50:BX$101,装备数值!$BG$50:$BG$101,"="&amp;新怪物属性!$CQ$2,装备数值!$BH$50:$BH$101,"&lt;="&amp;新怪物属性!$CQ107)+SUMIFS(装备数值!BX$50:BX$101,装备数值!$BG$50:$BG$101,"="&amp;新怪物属性!$CR$2,装备数值!$BH$50:$BH$101,"&lt;="&amp;新怪物属性!$CR107)</f>
        <v>0</v>
      </c>
      <c r="DH107" s="14">
        <f>INDEX(装备数值!$I$13:$M$116,新怪物属性!$P107*8+1,DH$2)*$X107+INDEX(装备数值!$I$13:$M$116,新怪物属性!$Q107*8+2,DH$2)*$Y107+INDEX(装备数值!$I$13:$M$116,新怪物属性!$S107*8+3,DH$2)*$Z107+INDEX(装备数值!$I$13:$M$116,新怪物属性!$R107*8+4,DH$2)*$AA107+INDEX(装备数值!$I$13:$M$116,新怪物属性!$T107*8+5,DH$2)*$AB107+INDEX(装备数值!$I$13:$M$116,新怪物属性!$U107*8+6,DH$2)*$AC107+INDEX(装备数值!$I$13:$M$116,新怪物属性!$V107*8+7,DH$2)*$AD107+INDEX(装备数值!$I$13:$M$116,新怪物属性!$W107*8+8,DH$2)*$AE107</f>
        <v>330960</v>
      </c>
      <c r="DI107" s="14">
        <f>INDEX(装备数值!$I$13:$M$116,新怪物属性!$P107*8+1,DI$2)*$X107+INDEX(装备数值!$I$13:$M$116,新怪物属性!$Q107*8+2,DI$2)*$Y107+INDEX(装备数值!$I$13:$M$116,新怪物属性!$S107*8+3,DI$2)*$Z107+INDEX(装备数值!$I$13:$M$116,新怪物属性!$R107*8+4,DI$2)*$AA107+INDEX(装备数值!$I$13:$M$116,新怪物属性!$T107*8+5,DI$2)*$AB107+INDEX(装备数值!$I$13:$M$116,新怪物属性!$U107*8+6,DI$2)*$AC107+INDEX(装备数值!$I$13:$M$116,新怪物属性!$V107*8+7,DI$2)*$AD107+INDEX(装备数值!$I$13:$M$116,新怪物属性!$W107*8+8,DI$2)*$AE107</f>
        <v>2394000</v>
      </c>
      <c r="DJ107" s="14">
        <f>INDEX(装备数值!$I$13:$M$116,新怪物属性!$P107*8+1,DJ$2)*$X107+INDEX(装备数值!$I$13:$M$116,新怪物属性!$Q107*8+2,DJ$2)*$Y107+INDEX(装备数值!$I$13:$M$116,新怪物属性!$S107*8+3,DJ$2)*$Z107+INDEX(装备数值!$I$13:$M$116,新怪物属性!$R107*8+4,DJ$2)*$AA107+INDEX(装备数值!$I$13:$M$116,新怪物属性!$T107*8+5,DJ$2)*$AB107+INDEX(装备数值!$I$13:$M$116,新怪物属性!$U107*8+6,DJ$2)*$AC107+INDEX(装备数值!$I$13:$M$116,新怪物属性!$V107*8+7,DJ$2)*$AD107+INDEX(装备数值!$I$13:$M$116,新怪物属性!$W107*8+8,DJ$2)*$AE107</f>
        <v>154560</v>
      </c>
      <c r="DK107" s="14">
        <f>INDEX(装备数值!$I$13:$M$116,新怪物属性!$P107*8+1,DK$2)*$X107+INDEX(装备数值!$I$13:$M$116,新怪物属性!$Q107*8+2,DK$2)*$Y107+INDEX(装备数值!$I$13:$M$116,新怪物属性!$S107*8+3,DK$2)*$Z107+INDEX(装备数值!$I$13:$M$116,新怪物属性!$R107*8+4,DK$2)*$AA107+INDEX(装备数值!$I$13:$M$116,新怪物属性!$T107*8+5,DK$2)*$AB107+INDEX(装备数值!$I$13:$M$116,新怪物属性!$U107*8+6,DK$2)*$AC107+INDEX(装备数值!$I$13:$M$116,新怪物属性!$V107*8+7,DK$2)*$AD107+INDEX(装备数值!$I$13:$M$116,新怪物属性!$W107*8+8,DK$2)*$AE107</f>
        <v>3108000</v>
      </c>
      <c r="DL107" s="14">
        <f>INDEX(装备数值!$I$13:$M$116,新怪物属性!$P107*8+1,DL$2)*$X107+INDEX(装备数值!$I$13:$M$116,新怪物属性!$Q107*8+2,DL$2)*$Y107+INDEX(装备数值!$I$13:$M$116,新怪物属性!$S107*8+3,DL$2)*$Z107+INDEX(装备数值!$I$13:$M$116,新怪物属性!$R107*8+4,DL$2)*$AA107+INDEX(装备数值!$I$13:$M$116,新怪物属性!$T107*8+5,DL$2)*$AB107+INDEX(装备数值!$I$13:$M$116,新怪物属性!$U107*8+6,DL$2)*$AC107+INDEX(装备数值!$I$13:$M$116,新怪物属性!$V107*8+7,DL$2)*$AD107+INDEX(装备数值!$I$13:$M$116,新怪物属性!$W107*8+8,DL$2)*$AE107</f>
        <v>61320</v>
      </c>
      <c r="DO107" s="14">
        <f>INDEX(装备数值!$X$13:$AH$116,$P107*8+1,DO$2)*$AF107+INDEX(装备数值!$X$13:$AH$116,$Q107*8+2,DO$2)*$AG107+INDEX(装备数值!$X$13:$AH$116,$S107*8+3,DO$2)*$AH107+INDEX(装备数值!$X$13:$AH$116,$R107*8+4,DO$2)*$AI107+INDEX(装备数值!$X$13:$AH$116,$T107*8+5,DO$2)*$AJ107+INDEX(装备数值!$X$13:$AH$116,$U107*8+6,DO$2)*$AK107+INDEX(装备数值!$X$13:$AH$116,$V107*8+7,DO$2)*$AL107+INDEX(装备数值!$X$13:$AH$116,$W107*8+8,DO$2)*$AM107</f>
        <v>77400</v>
      </c>
      <c r="DP107" s="14">
        <f>INDEX(装备数值!$X$13:$AH$116,$P107*8+1,DP$2)*$AF107+INDEX(装备数值!$X$13:$AH$116,$Q107*8+2,DP$2)*$AG107+INDEX(装备数值!$X$13:$AH$116,$S107*8+3,DP$2)*$AH107+INDEX(装备数值!$X$13:$AH$116,$R107*8+4,DP$2)*$AI107+INDEX(装备数值!$X$13:$AH$116,$T107*8+5,DP$2)*$AJ107+INDEX(装备数值!$X$13:$AH$116,$U107*8+6,DP$2)*$AK107+INDEX(装备数值!$X$13:$AH$116,$V107*8+7,DP$2)*$AL107+INDEX(装备数值!$X$13:$AH$116,$W107*8+8,DP$2)*$AM107</f>
        <v>573750</v>
      </c>
      <c r="DQ107" s="14">
        <f>INDEX(装备数值!$X$13:$AH$116,$P107*8+1,DQ$2)*$AF107+INDEX(装备数值!$X$13:$AH$116,$Q107*8+2,DQ$2)*$AG107+INDEX(装备数值!$X$13:$AH$116,$S107*8+3,DQ$2)*$AH107+INDEX(装备数值!$X$13:$AH$116,$R107*8+4,DQ$2)*$AI107+INDEX(装备数值!$X$13:$AH$116,$T107*8+5,DQ$2)*$AJ107+INDEX(装备数值!$X$13:$AH$116,$U107*8+6,DQ$2)*$AK107+INDEX(装备数值!$X$13:$AH$116,$V107*8+7,DQ$2)*$AL107+INDEX(装备数值!$X$13:$AH$116,$W107*8+8,DQ$2)*$AM107</f>
        <v>37800</v>
      </c>
      <c r="DR107" s="14">
        <f>INDEX(装备数值!$X$13:$AH$116,$P107*8+1,DR$2)*$AF107+INDEX(装备数值!$X$13:$AH$116,$Q107*8+2,DR$2)*$AG107+INDEX(装备数值!$X$13:$AH$116,$S107*8+3,DR$2)*$AH107+INDEX(装备数值!$X$13:$AH$116,$R107*8+4,DR$2)*$AI107+INDEX(装备数值!$X$13:$AH$116,$T107*8+5,DR$2)*$AJ107+INDEX(装备数值!$X$13:$AH$116,$U107*8+6,DR$2)*$AK107+INDEX(装备数值!$X$13:$AH$116,$V107*8+7,DR$2)*$AL107+INDEX(装备数值!$X$13:$AH$116,$W107*8+8,DR$2)*$AM107</f>
        <v>827000</v>
      </c>
      <c r="DS107" s="14">
        <f>INDEX(装备数值!$X$13:$AH$116,$P107*8+1,DS$2)*$AF107+INDEX(装备数值!$X$13:$AH$116,$Q107*8+2,DS$2)*$AG107+INDEX(装备数值!$X$13:$AH$116,$S107*8+3,DS$2)*$AH107+INDEX(装备数值!$X$13:$AH$116,$R107*8+4,DS$2)*$AI107+INDEX(装备数值!$X$13:$AH$116,$T107*8+5,DS$2)*$AJ107+INDEX(装备数值!$X$13:$AH$116,$U107*8+6,DS$2)*$AK107+INDEX(装备数值!$X$13:$AH$116,$V107*8+7,DS$2)*$AL107+INDEX(装备数值!$X$13:$AH$116,$W107*8+8,DS$2)*$AM107</f>
        <v>15120</v>
      </c>
      <c r="DT107" s="14">
        <f>INDEX(装备数值!$X$13:$AH$116,$P107*8+1,DT$2)*$AF107+INDEX(装备数值!$X$13:$AH$116,$Q107*8+2,DT$2)*$AG107+INDEX(装备数值!$X$13:$AH$116,$S107*8+3,DT$2)*$AH107+INDEX(装备数值!$X$13:$AH$116,$R107*8+4,DT$2)*$AI107+INDEX(装备数值!$X$13:$AH$116,$T107*8+5,DT$2)*$AJ107+INDEX(装备数值!$X$13:$AH$116,$U107*8+6,DT$2)*$AK107+INDEX(装备数值!$X$13:$AH$116,$V107*8+7,DT$2)*$AL107+INDEX(装备数值!$X$13:$AH$116,$W107*8+8,DT$2)*$AM107</f>
        <v>59800</v>
      </c>
      <c r="DU107" s="14">
        <f>INDEX(装备数值!$X$13:$AH$116,$P107*8+1,DU$2)*$AF107+INDEX(装备数值!$X$13:$AH$116,$Q107*8+2,DU$2)*$AG107+INDEX(装备数值!$X$13:$AH$116,$S107*8+3,DU$2)*$AH107+INDEX(装备数值!$X$13:$AH$116,$R107*8+4,DU$2)*$AI107+INDEX(装备数值!$X$13:$AH$116,$T107*8+5,DU$2)*$AJ107+INDEX(装备数值!$X$13:$AH$116,$U107*8+6,DU$2)*$AK107+INDEX(装备数值!$X$13:$AH$116,$V107*8+7,DU$2)*$AL107+INDEX(装备数值!$X$13:$AH$116,$W107*8+8,DU$2)*$AM107</f>
        <v>56700</v>
      </c>
      <c r="DV107" s="14">
        <f>INDEX(装备数值!$X$13:$AH$116,$P107*8+1,DV$2)*$AF107+INDEX(装备数值!$X$13:$AH$116,$Q107*8+2,DV$2)*$AG107+INDEX(装备数值!$X$13:$AH$116,$S107*8+3,DV$2)*$AH107+INDEX(装备数值!$X$13:$AH$116,$R107*8+4,DV$2)*$AI107+INDEX(装备数值!$X$13:$AH$116,$T107*8+5,DV$2)*$AJ107+INDEX(装备数值!$X$13:$AH$116,$U107*8+6,DV$2)*$AK107+INDEX(装备数值!$X$13:$AH$116,$V107*8+7,DV$2)*$AL107+INDEX(装备数值!$X$13:$AH$116,$W107*8+8,DV$2)*$AM107</f>
        <v>59800</v>
      </c>
      <c r="DW107" s="14">
        <f>INDEX(装备数值!$X$13:$AH$116,$P107*8+1,DW$2)*$AF107+INDEX(装备数值!$X$13:$AH$116,$Q107*8+2,DW$2)*$AG107+INDEX(装备数值!$X$13:$AH$116,$S107*8+3,DW$2)*$AH107+INDEX(装备数值!$X$13:$AH$116,$R107*8+4,DW$2)*$AI107+INDEX(装备数值!$X$13:$AH$116,$T107*8+5,DW$2)*$AJ107+INDEX(装备数值!$X$13:$AH$116,$U107*8+6,DW$2)*$AK107+INDEX(装备数值!$X$13:$AH$116,$V107*8+7,DW$2)*$AL107+INDEX(装备数值!$X$13:$AH$116,$W107*8+8,DW$2)*$AM107</f>
        <v>56700</v>
      </c>
      <c r="DX107" s="14">
        <f>INDEX(装备数值!$X$13:$AH$116,$P107*8+1,DX$2)*$AF107+INDEX(装备数值!$X$13:$AH$116,$Q107*8+2,DX$2)*$AG107+INDEX(装备数值!$X$13:$AH$116,$S107*8+3,DX$2)*$AH107+INDEX(装备数值!$X$13:$AH$116,$R107*8+4,DX$2)*$AI107+INDEX(装备数值!$X$13:$AH$116,$T107*8+5,DX$2)*$AJ107+INDEX(装备数值!$X$13:$AH$116,$U107*8+6,DX$2)*$AK107+INDEX(装备数值!$X$13:$AH$116,$V107*8+7,DX$2)*$AL107+INDEX(装备数值!$X$13:$AH$116,$W107*8+8,DX$2)*$AM107</f>
        <v>172</v>
      </c>
      <c r="DY107" s="14">
        <f>INDEX(装备数值!$X$13:$AH$116,$P107*8+1,DY$2)*$AF107+INDEX(装备数值!$X$13:$AH$116,$Q107*8+2,DY$2)*$AG107+INDEX(装备数值!$X$13:$AH$116,$S107*8+3,DY$2)*$AH107+INDEX(装备数值!$X$13:$AH$116,$R107*8+4,DY$2)*$AI107+INDEX(装备数值!$X$13:$AH$116,$T107*8+5,DY$2)*$AJ107+INDEX(装备数值!$X$13:$AH$116,$U107*8+6,DY$2)*$AK107+INDEX(装备数值!$X$13:$AH$116,$V107*8+7,DY$2)*$AL107+INDEX(装备数值!$X$13:$AH$116,$W107*8+8,DY$2)*$AM107</f>
        <v>172</v>
      </c>
      <c r="EA107" s="14">
        <f>INDEX(装备数值!$AN$17:$AN$117,MATCH(MIN($X107:$AE107),装备数值!$AO$17:$AO$117,1))</f>
        <v>84</v>
      </c>
      <c r="EB107" s="14">
        <f>IF(COUNTIF($P107:$W107,"&gt;"&amp;0)=8,INDEX(装备数值!AR$17:AR$117,$EA107+1),0)</f>
        <v>53760</v>
      </c>
      <c r="EC107" s="14">
        <f>IF(COUNTIF($P107:$W107,"&gt;"&amp;0)=8,INDEX(装备数值!AS$17:AS$117,$EA107+1),0)</f>
        <v>403200</v>
      </c>
      <c r="ED107" s="14">
        <f>IF(COUNTIF($P107:$W107,"&gt;"&amp;0)=8,INDEX(装备数值!AT$17:AT$117,$EA107+1),0)</f>
        <v>26880</v>
      </c>
      <c r="EE107" s="14">
        <f>IF(COUNTIF($P107:$W107,"&gt;"&amp;0)=8,INDEX(装备数值!AU$17:AU$117,$EA107+1),0)</f>
        <v>537600</v>
      </c>
      <c r="EF107" s="14">
        <f>IF(COUNTIF($P107:$W107,"&gt;"&amp;0)=8,INDEX(装备数值!AV$17:AV$117,$EA107+1),0)</f>
        <v>10584</v>
      </c>
      <c r="EH107" s="14">
        <f>INDEX(装备数值!$AY$17:$AY$77,MATCH(新怪物属性!AF107,装备数值!$AZ$17:$AZ$77,1))</f>
        <v>44</v>
      </c>
      <c r="EI107" s="26">
        <f>INDEX(装备数值!BA$17:BA$77,新怪物属性!EH107+1)</f>
        <v>0.94</v>
      </c>
      <c r="EJ107" s="26">
        <f>INDEX(装备数值!BA$17:BA$77,新怪物属性!EH107+1)</f>
        <v>0.94</v>
      </c>
      <c r="EL107" s="14">
        <f t="shared" si="231"/>
        <v>38</v>
      </c>
      <c r="EM107" s="14">
        <f>VLOOKUP(EL107,军阶与晶片数值!$W$6:$X$27,2)</f>
        <v>8</v>
      </c>
      <c r="EN107" s="14">
        <f>INDEX(军阶与晶片数值!Y$6:Y$27,$EM107+1)</f>
        <v>650</v>
      </c>
      <c r="EO107" s="14">
        <f>INDEX(军阶与晶片数值!Z$6:Z$27,$EM107+1)</f>
        <v>650</v>
      </c>
      <c r="EP107" s="14">
        <f>INDEX(军阶与晶片数值!AA$6:AA$27,$EM107+1)</f>
        <v>650</v>
      </c>
      <c r="EQ107" s="14">
        <f>INDEX(军阶与晶片数值!AB$6:AB$27,$EM107+1)</f>
        <v>650</v>
      </c>
      <c r="ER107" s="29">
        <f>INDEX(军阶与晶片数值!AC$6:AC$27,$EM107+1)</f>
        <v>45</v>
      </c>
      <c r="ES107" s="29">
        <f>INDEX(军阶与晶片数值!AD$6:AD$27,$EM107+1)</f>
        <v>25</v>
      </c>
      <c r="EU107" s="26">
        <f>INDEX(军阶与晶片数值!I$6:I$16,AN107+1)</f>
        <v>0.3</v>
      </c>
      <c r="EV107" s="26">
        <f>INDEX(军阶与晶片数值!M$6:M$16,AO107+1)</f>
        <v>0.3</v>
      </c>
      <c r="EW107" s="26">
        <f>INDEX(军阶与晶片数值!J$6:J$16,AP107+1)</f>
        <v>0.3</v>
      </c>
      <c r="EX107" s="26">
        <f>INDEX(军阶与晶片数值!K$6:K$16,AQ107+1)</f>
        <v>0.6</v>
      </c>
      <c r="EY107" s="26">
        <f>INDEX(军阶与晶片数值!L$6:L$16,AR107+1)</f>
        <v>0.6</v>
      </c>
      <c r="EZ107" s="28">
        <f>INDEX(军阶与晶片数值!N$6:N$16,AS107+1)</f>
        <v>0</v>
      </c>
      <c r="FA107" s="28">
        <f>INDEX(军阶与晶片数值!O$6:O$16,AT107+1)</f>
        <v>0</v>
      </c>
      <c r="FB107" s="28">
        <f>INDEX(军阶与晶片数值!P$6:P$16,AU107+1)</f>
        <v>0</v>
      </c>
      <c r="FC107" s="28">
        <f>INDEX(军阶与晶片数值!Q$6:Q$16,AV107+1)</f>
        <v>0</v>
      </c>
      <c r="FD107" s="26">
        <f>INDEX(军阶与晶片数值!R$6:R$16,AW107+1)</f>
        <v>0.3</v>
      </c>
      <c r="FE107" s="26">
        <f>INDEX(军阶与晶片数值!S$6:S$16,AX107+1)</f>
        <v>0.3</v>
      </c>
      <c r="FF107" s="26">
        <f>INDEX(军阶与晶片数值!T$6:T$16,AY107+1)</f>
        <v>0</v>
      </c>
      <c r="FG107" s="26">
        <f>INDEX(军阶与晶片数值!U$6:U$16,AZ107+1)</f>
        <v>0</v>
      </c>
      <c r="FI107" s="26">
        <f>INDEX(军阶与晶片数值!$C$6:$C$36,新怪物属性!$BA107+1)</f>
        <v>1.25</v>
      </c>
      <c r="FJ107" s="26">
        <f>INDEX(军阶与晶片数值!$C$6:$C$36,新怪物属性!$BA107+1)</f>
        <v>1.25</v>
      </c>
      <c r="FK107" s="26">
        <f>INDEX(军阶与晶片数值!$C$6:$C$36,新怪物属性!$BA107+1)</f>
        <v>1.25</v>
      </c>
      <c r="FL107" s="26">
        <f>INDEX(军阶与晶片数值!$C$6:$C$36,新怪物属性!$BA107+1)</f>
        <v>1.25</v>
      </c>
      <c r="FM107" s="26">
        <f>INDEX(军阶与晶片数值!$C$6:$C$36,新怪物属性!$BA107+1)</f>
        <v>1.25</v>
      </c>
      <c r="FO107" s="14">
        <f>INDEX(战舰突破!$H$6:$H$18,新怪物属性!$J107+1)+INDEX(战舰突破!$H$23:$H$35,新怪物属性!$K107+1)+INDEX(战舰突破!$H$40:$H$52,新怪物属性!$L107+1)</f>
        <v>200</v>
      </c>
      <c r="FP107" s="14">
        <f>INDEX(战舰突破!$I$6:$I$18,新怪物属性!$J107+1)+INDEX(战舰突破!$I$23:$I$35,新怪物属性!$K107+1)+INDEX(战舰突破!$I$40:$I$52,新怪物属性!$L107+1)</f>
        <v>200</v>
      </c>
      <c r="FQ107" s="14">
        <f>INDEX(战舰突破!$J$6:$J$18,新怪物属性!$J107+1)+INDEX(战舰突破!$J$23:$J$35,新怪物属性!$K107+1)+INDEX(战舰突破!$J$40:$J$52,新怪物属性!$L107+1)</f>
        <v>0</v>
      </c>
      <c r="FR107" s="14">
        <f>INDEX(战舰突破!$K$6:$K$18,新怪物属性!$J107+1)+INDEX(战舰突破!$K$23:$K$35,新怪物属性!$K107+1)+INDEX(战舰突破!$K$40:$K$52,新怪物属性!$L107+1)</f>
        <v>0</v>
      </c>
      <c r="FS107" s="14">
        <f>INDEX(战舰突破!$L$6:$L$18,新怪物属性!$J107+1)+INDEX(战舰突破!$L$23:$L$35,新怪物属性!$K107+1)+INDEX(战舰突破!$L$40:$L$52,新怪物属性!$L107+1)</f>
        <v>200</v>
      </c>
      <c r="FT107" s="18">
        <f>INDEX(战舰突破!$N$6:$N$18,新怪物属性!$J107+1)+INDEX(战舰突破!$N$23:$N$35,新怪物属性!$K107+1)+INDEX(战舰突破!$N$40:$N$52,新怪物属性!$L107+1)</f>
        <v>0.75</v>
      </c>
      <c r="FU107" s="18">
        <f>INDEX(战舰突破!$O$6:$O$18,新怪物属性!$J107+1)+INDEX(战舰突破!$O$23:$O$35,新怪物属性!$K107+1)+INDEX(战舰突破!$O$40:$O$52,新怪物属性!$L107+1)</f>
        <v>1.4</v>
      </c>
      <c r="FV107" s="18">
        <f>INDEX(战舰突破!$P$6:$P$18,新怪物属性!$J107+1)+INDEX(战舰突破!$P$23:$P$35,新怪物属性!$K107+1)+INDEX(战舰突破!$P$40:$P$52,新怪物属性!$L107+1)</f>
        <v>0.5</v>
      </c>
      <c r="FW107" s="18">
        <f>INDEX(战舰突破!$Q$6:$Q$18,新怪物属性!$J107+1)+INDEX(战舰突破!$Q$23:$Q$35,新怪物属性!$K107+1)+INDEX(战舰突破!$Q$40:$Q$52,新怪物属性!$L107+1)</f>
        <v>0.3</v>
      </c>
      <c r="FX107" s="18">
        <f>INDEX(战舰突破!$R$6:$R$18,新怪物属性!$J107+1)+INDEX(战舰突破!$R$23:$R$35,新怪物属性!$K107+1)+INDEX(战舰突破!$R$40:$R$52,新怪物属性!$L107+1)</f>
        <v>0.25</v>
      </c>
      <c r="FY107" s="18">
        <f>INDEX(战舰突破!$M$6:$M$18,新怪物属性!$J107+1)+INDEX(战舰突破!$M$23:$M$35,新怪物属性!$K107+1)+INDEX(战舰突破!$M$40:$M$52,新怪物属性!$L107+1)</f>
        <v>0.2</v>
      </c>
      <c r="FZ107" s="22">
        <f>INDEX(战舰突破!$W$6:$W$18,新怪物属性!$J107+1)+INDEX(战舰突破!$W$23:$W$35,新怪物属性!$K107+1)+INDEX(战舰突破!$W$40:$W$52,新怪物属性!$L107+1)</f>
        <v>0.5</v>
      </c>
      <c r="GC107" s="14">
        <f>INDEX(战舰突破!$S$6:$S$18,新怪物属性!$J107+1)</f>
        <v>0</v>
      </c>
      <c r="GD107" s="14">
        <f>INDEX(战舰突破!$T$6:$T$18,新怪物属性!$J107+1)</f>
        <v>1.45</v>
      </c>
      <c r="GE107" s="14">
        <f>INDEX(战舰突破!$U$6:$U$18,新怪物属性!$J107+1)</f>
        <v>0.1</v>
      </c>
      <c r="GF107" s="14">
        <f>INDEX(战舰突破!$V$6:$V$18,新怪物属性!$J107+1)</f>
        <v>2</v>
      </c>
      <c r="GG107" s="14">
        <f>INDEX(战舰突破!$X$6:$X$18,新怪物属性!$J107+1)</f>
        <v>15</v>
      </c>
      <c r="GI107" s="14">
        <f>INDEX(战舰突破!$S$23:$S$35,新怪物属性!$J107+1)</f>
        <v>1</v>
      </c>
      <c r="GJ107" s="14">
        <f>INDEX(战舰突破!$T$23:$T$35,新怪物属性!$J107+1)</f>
        <v>0.9</v>
      </c>
      <c r="GK107" s="14">
        <f>INDEX(战舰突破!$U$23:$U$35,新怪物属性!$J107+1)</f>
        <v>0.1</v>
      </c>
      <c r="GL107" s="14">
        <f>INDEX(战舰突破!$V$23:$V$35,新怪物属性!$J107+1)</f>
        <v>2</v>
      </c>
      <c r="GM107" s="14">
        <f>INDEX(战舰突破!$X$23:$X$35,新怪物属性!$J107+1)</f>
        <v>200</v>
      </c>
      <c r="GO107" s="14">
        <f>INDEX(战舰突破!$S$40:$S$52,新怪物属性!$J107+1)</f>
        <v>1</v>
      </c>
      <c r="GP107" s="14">
        <f>INDEX(战舰突破!$T$40:$T$52,新怪物属性!$J107+1)</f>
        <v>0.6</v>
      </c>
      <c r="GQ107" s="14">
        <f>INDEX(战舰突破!$U$40:$U$52,新怪物属性!$J107+1)</f>
        <v>0.2</v>
      </c>
      <c r="GR107" s="14">
        <f>INDEX(战舰突破!$V$40:$V$52,新怪物属性!$J107+1)</f>
        <v>2</v>
      </c>
      <c r="GS107" s="14">
        <f>INDEX(战舰突破!$X$40:$X$52,新怪物属性!$J107+1)</f>
        <v>350</v>
      </c>
      <c r="GV107" s="14">
        <v>4</v>
      </c>
      <c r="GW107" s="14">
        <v>52</v>
      </c>
      <c r="GX107" s="14">
        <v>1</v>
      </c>
      <c r="GY107" s="14">
        <v>50</v>
      </c>
      <c r="GZ107" s="14">
        <v>3</v>
      </c>
      <c r="HA107" s="14">
        <v>47</v>
      </c>
      <c r="HB107" s="14">
        <v>1</v>
      </c>
      <c r="HC107" s="14">
        <v>45</v>
      </c>
      <c r="HD107" s="14">
        <v>1</v>
      </c>
      <c r="HE107" s="14">
        <v>29</v>
      </c>
      <c r="HF107" s="14">
        <v>1</v>
      </c>
      <c r="HG107" s="14">
        <v>33</v>
      </c>
      <c r="HH107" s="14">
        <v>0</v>
      </c>
      <c r="HI107" s="14">
        <v>38</v>
      </c>
      <c r="HJ107" s="14">
        <v>1</v>
      </c>
      <c r="HK107" s="14">
        <v>28</v>
      </c>
      <c r="HL107" s="14">
        <v>0</v>
      </c>
      <c r="HM107" s="14">
        <v>0</v>
      </c>
      <c r="HN107" s="14">
        <v>0</v>
      </c>
      <c r="HO107" s="14">
        <v>0</v>
      </c>
      <c r="HP107" s="14">
        <v>1</v>
      </c>
      <c r="HQ107" s="14">
        <v>10</v>
      </c>
      <c r="HR107" s="14">
        <v>0</v>
      </c>
      <c r="HS107" s="14">
        <v>0</v>
      </c>
      <c r="HT107" s="14">
        <v>0</v>
      </c>
      <c r="HU107" s="14">
        <v>0</v>
      </c>
      <c r="HX107" s="14">
        <v>11</v>
      </c>
      <c r="HY107" s="14">
        <v>6</v>
      </c>
      <c r="IB107" s="14">
        <f>IF($GV107=0,0,INDEX(战宠!P$15:P$27,新怪物属性!$GV$3)*(INDEX(战宠!$U$7:$Y$10,1,新怪物属性!$GV107)))*(新怪物属性!$GW107+4)
+IF($GX107=0,0,INDEX(战宠!P$15:P$27,新怪物属性!$GX$3)*(INDEX(战宠!$U$7:$Y$10,1,新怪物属性!$GX107)))*(新怪物属性!$GY107+4)
+IF($GZ107=0,0,INDEX(战宠!P$15:P$27,新怪物属性!$GZ$3)*(INDEX(战宠!$U$7:$Y$10,1,新怪物属性!$GZ107)))*(新怪物属性!$HA107+4)
+IF($HB107=0,0,INDEX(战宠!P$15:P$27,新怪物属性!$HB$3)*(INDEX(战宠!$U$7:$Y$10,1,新怪物属性!$HB107)))*(新怪物属性!$HC107+4)
+IF($HD107=0,0,INDEX(战宠!P$15:P$27,新怪物属性!$HD$3)*(INDEX(战宠!$U$7:$Y$10,1,新怪物属性!$HD107)))*(新怪物属性!$HE107+4)
+IF($HF107=0,0,INDEX(战宠!P$15:P$27,新怪物属性!$HF$3)*(INDEX(战宠!$U$7:$Y$10,1,新怪物属性!$HF107)))*(新怪物属性!$HG107+4)
+IF($HH107=0,0,INDEX(战宠!P$15:P$27,新怪物属性!$HH$3)*(INDEX(战宠!$U$7:$Y$10,1,新怪物属性!$HH107)))*(新怪物属性!$HI107+4)
+IF($HJ107=0,0,INDEX(战宠!P$15:P$27,新怪物属性!$HJ$3)*(INDEX(战宠!$U$7:$Y$10,1,新怪物属性!$HJ107)))*(新怪物属性!$HK107+4)
+IF($HL107=0,0,INDEX(战宠!P$15:P$27,新怪物属性!$HL$3)*(INDEX(战宠!$U$7:$Y$10,1,新怪物属性!$HL107)))*(新怪物属性!$HM107+4)
+IF($HN107=0,0,INDEX(战宠!P$15:P$27,新怪物属性!$HN$3)*(INDEX(战宠!$U$7:$Y$10,1,新怪物属性!$HN107)))*(新怪物属性!$HO107+4)
+IF($HP107=0,0,INDEX(战宠!P$15:P$27,新怪物属性!$HP$3)*(INDEX(战宠!$U$7:$Y$10,1,新怪物属性!$HP107)))*(新怪物属性!$HQ107+4)
+IF($HR107=0,0,INDEX(战宠!P$15:P$27,新怪物属性!$HR$3)*(INDEX(战宠!$U$7:$Y$10,1,新怪物属性!$HR107)))*(新怪物属性!$HS107+4)
+IF($HT107=0,0,INDEX(战宠!P$15:P$27,新怪物属性!$HT$3)*(INDEX(战宠!$U$7:$Y$10,1,新怪物属性!$HT107)))*(新怪物属性!$HU107+4)</f>
        <v>440800</v>
      </c>
      <c r="IC107" s="14">
        <f>IF($GV107=0,0,INDEX(战宠!Q$15:Q$27,新怪物属性!$GV$3)*(INDEX(战宠!$U$7:$Y$10,1,新怪物属性!$GV107)))*(新怪物属性!$GW107+4)
+IF($GX107=0,0,INDEX(战宠!Q$15:Q$27,新怪物属性!$GX$3)*(INDEX(战宠!$U$7:$Y$10,1,新怪物属性!$GX107)))*(新怪物属性!$GY107+4)
+IF($GZ107=0,0,INDEX(战宠!Q$15:Q$27,新怪物属性!$GZ$3)*(INDEX(战宠!$U$7:$Y$10,1,新怪物属性!$GZ107)))*(新怪物属性!$HA107+4)
+IF($HB107=0,0,INDEX(战宠!Q$15:Q$27,新怪物属性!$HB$3)*(INDEX(战宠!$U$7:$Y$10,1,新怪物属性!$HB107)))*(新怪物属性!$HC107+4)
+IF($HD107=0,0,INDEX(战宠!Q$15:Q$27,新怪物属性!$HD$3)*(INDEX(战宠!$U$7:$Y$10,1,新怪物属性!$HD107)))*(新怪物属性!$HE107+4)
+IF($HF107=0,0,INDEX(战宠!Q$15:Q$27,新怪物属性!$HF$3)*(INDEX(战宠!$U$7:$Y$10,1,新怪物属性!$HF107)))*(新怪物属性!$HG107+4)
+IF($HH107=0,0,INDEX(战宠!Q$15:Q$27,新怪物属性!$HH$3)*(INDEX(战宠!$U$7:$Y$10,1,新怪物属性!$HH107)))*(新怪物属性!$HI107+4)
+IF($HJ107=0,0,INDEX(战宠!Q$15:Q$27,新怪物属性!$HJ$3)*(INDEX(战宠!$U$7:$Y$10,1,新怪物属性!$HJ107)))*(新怪物属性!$HK107+4)
+IF($HL107=0,0,INDEX(战宠!Q$15:Q$27,新怪物属性!$HL$3)*(INDEX(战宠!$U$7:$Y$10,1,新怪物属性!$HL107)))*(新怪物属性!$HM107+4)
+IF($HN107=0,0,INDEX(战宠!Q$15:Q$27,新怪物属性!$HN$3)*(INDEX(战宠!$U$7:$Y$10,1,新怪物属性!$HN107)))*(新怪物属性!$HO107+4)
+IF($HP107=0,0,INDEX(战宠!Q$15:Q$27,新怪物属性!$HP$3)*(INDEX(战宠!$U$7:$Y$10,1,新怪物属性!$HP107)))*(新怪物属性!$HQ107+4)
+IF($HR107=0,0,INDEX(战宠!Q$15:Q$27,新怪物属性!$HR$3)*(INDEX(战宠!$U$7:$Y$10,1,新怪物属性!$HR107)))*(新怪物属性!$HS107+4)
+IF($HT107=0,0,INDEX(战宠!Q$15:Q$27,新怪物属性!$HT$3)*(INDEX(战宠!$U$7:$Y$10,1,新怪物属性!$HT107)))*(新怪物属性!$HU107+4)</f>
        <v>3006000</v>
      </c>
      <c r="ID107" s="14">
        <f>IF($GV107=0,0,INDEX(战宠!R$15:R$27,新怪物属性!$GV$3)*(INDEX(战宠!$U$7:$Y$10,1,新怪物属性!$GV107)))*(新怪物属性!$GW107+4)
+IF($GX107=0,0,INDEX(战宠!R$15:R$27,新怪物属性!$GX$3)*(INDEX(战宠!$U$7:$Y$10,1,新怪物属性!$GX107)))*(新怪物属性!$GY107+4)
+IF($GZ107=0,0,INDEX(战宠!R$15:R$27,新怪物属性!$GZ$3)*(INDEX(战宠!$U$7:$Y$10,1,新怪物属性!$GZ107)))*(新怪物属性!$HA107+4)
+IF($HB107=0,0,INDEX(战宠!R$15:R$27,新怪物属性!$HB$3)*(INDEX(战宠!$U$7:$Y$10,1,新怪物属性!$HB107)))*(新怪物属性!$HC107+4)
+IF($HD107=0,0,INDEX(战宠!R$15:R$27,新怪物属性!$HD$3)*(INDEX(战宠!$U$7:$Y$10,1,新怪物属性!$HD107)))*(新怪物属性!$HE107+4)
+IF($HF107=0,0,INDEX(战宠!R$15:R$27,新怪物属性!$HF$3)*(INDEX(战宠!$U$7:$Y$10,1,新怪物属性!$HF107)))*(新怪物属性!$HG107+4)
+IF($HH107=0,0,INDEX(战宠!R$15:R$27,新怪物属性!$HH$3)*(INDEX(战宠!$U$7:$Y$10,1,新怪物属性!$HH107)))*(新怪物属性!$HI107+4)
+IF($HJ107=0,0,INDEX(战宠!R$15:R$27,新怪物属性!$HJ$3)*(INDEX(战宠!$U$7:$Y$10,1,新怪物属性!$HJ107)))*(新怪物属性!$HK107+4)
+IF($HL107=0,0,INDEX(战宠!R$15:R$27,新怪物属性!$HL$3)*(INDEX(战宠!$U$7:$Y$10,1,新怪物属性!$HL107)))*(新怪物属性!$HM107+4)
+IF($HN107=0,0,INDEX(战宠!R$15:R$27,新怪物属性!$HN$3)*(INDEX(战宠!$U$7:$Y$10,1,新怪物属性!$HN107)))*(新怪物属性!$HO107+4)
+IF($HP107=0,0,INDEX(战宠!R$15:R$27,新怪物属性!$HP$3)*(INDEX(战宠!$U$7:$Y$10,1,新怪物属性!$HP107)))*(新怪物属性!$HQ107+4)
+IF($HR107=0,0,INDEX(战宠!R$15:R$27,新怪物属性!$HR$3)*(INDEX(战宠!$U$7:$Y$10,1,新怪物属性!$HR107)))*(新怪物属性!$HS107+4)
+IF($HT107=0,0,INDEX(战宠!R$15:R$27,新怪物属性!$HT$3)*(INDEX(战宠!$U$7:$Y$10,1,新怪物属性!$HT107)))*(新怪物属性!$HU107+4)</f>
        <v>240400</v>
      </c>
      <c r="IE107" s="14">
        <f>IF($GV107=0,0,INDEX(战宠!S$15:S$27,新怪物属性!$GV$3)*(INDEX(战宠!$U$7:$Y$10,1,新怪物属性!$GV107)))*(新怪物属性!$GW107+4)
+IF($GX107=0,0,INDEX(战宠!S$15:S$27,新怪物属性!$GX$3)*(INDEX(战宠!$U$7:$Y$10,1,新怪物属性!$GX107)))*(新怪物属性!$GY107+4)
+IF($GZ107=0,0,INDEX(战宠!S$15:S$27,新怪物属性!$GZ$3)*(INDEX(战宠!$U$7:$Y$10,1,新怪物属性!$GZ107)))*(新怪物属性!$HA107+4)
+IF($HB107=0,0,INDEX(战宠!S$15:S$27,新怪物属性!$HB$3)*(INDEX(战宠!$U$7:$Y$10,1,新怪物属性!$HB107)))*(新怪物属性!$HC107+4)
+IF($HD107=0,0,INDEX(战宠!S$15:S$27,新怪物属性!$HD$3)*(INDEX(战宠!$U$7:$Y$10,1,新怪物属性!$HD107)))*(新怪物属性!$HE107+4)
+IF($HF107=0,0,INDEX(战宠!S$15:S$27,新怪物属性!$HF$3)*(INDEX(战宠!$U$7:$Y$10,1,新怪物属性!$HF107)))*(新怪物属性!$HG107+4)
+IF($HH107=0,0,INDEX(战宠!S$15:S$27,新怪物属性!$HH$3)*(INDEX(战宠!$U$7:$Y$10,1,新怪物属性!$HH107)))*(新怪物属性!$HI107+4)
+IF($HJ107=0,0,INDEX(战宠!S$15:S$27,新怪物属性!$HJ$3)*(INDEX(战宠!$U$7:$Y$10,1,新怪物属性!$HJ107)))*(新怪物属性!$HK107+4)
+IF($HL107=0,0,INDEX(战宠!S$15:S$27,新怪物属性!$HL$3)*(INDEX(战宠!$U$7:$Y$10,1,新怪物属性!$HL107)))*(新怪物属性!$HM107+4)
+IF($HN107=0,0,INDEX(战宠!S$15:S$27,新怪物属性!$HN$3)*(INDEX(战宠!$U$7:$Y$10,1,新怪物属性!$HN107)))*(新怪物属性!$HO107+4)
+IF($HP107=0,0,INDEX(战宠!S$15:S$27,新怪物属性!$HP$3)*(INDEX(战宠!$U$7:$Y$10,1,新怪物属性!$HP107)))*(新怪物属性!$HQ107+4)
+IF($HR107=0,0,INDEX(战宠!S$15:S$27,新怪物属性!$HR$3)*(INDEX(战宠!$U$7:$Y$10,1,新怪物属性!$HR107)))*(新怪物属性!$HS107+4)
+IF($HT107=0,0,INDEX(战宠!S$15:S$27,新怪物属性!$HT$3)*(INDEX(战宠!$U$7:$Y$10,1,新怪物属性!$HT107)))*(新怪物属性!$HU107+4)</f>
        <v>6042000</v>
      </c>
      <c r="IF107" s="14">
        <f>IF($GV107=0,0,INDEX(战宠!T$15:T$27,新怪物属性!$GV$3)*(INDEX(战宠!$U$7:$Y$10,1,新怪物属性!$GV107)))*(新怪物属性!$GW107+4)
+IF($GX107=0,0,INDEX(战宠!T$15:T$27,新怪物属性!$GX$3)*(INDEX(战宠!$U$7:$Y$10,1,新怪物属性!$GX107)))*(新怪物属性!$GY107+4)
+IF($GZ107=0,0,INDEX(战宠!T$15:T$27,新怪物属性!$GZ$3)*(INDEX(战宠!$U$7:$Y$10,1,新怪物属性!$GZ107)))*(新怪物属性!$HA107+4)
+IF($HB107=0,0,INDEX(战宠!T$15:T$27,新怪物属性!$HB$3)*(INDEX(战宠!$U$7:$Y$10,1,新怪物属性!$HB107)))*(新怪物属性!$HC107+4)
+IF($HD107=0,0,INDEX(战宠!T$15:T$27,新怪物属性!$HD$3)*(INDEX(战宠!$U$7:$Y$10,1,新怪物属性!$HD107)))*(新怪物属性!$HE107+4)
+IF($HF107=0,0,INDEX(战宠!T$15:T$27,新怪物属性!$HF$3)*(INDEX(战宠!$U$7:$Y$10,1,新怪物属性!$HF107)))*(新怪物属性!$HG107+4)
+IF($HH107=0,0,INDEX(战宠!T$15:T$27,新怪物属性!$HH$3)*(INDEX(战宠!$U$7:$Y$10,1,新怪物属性!$HH107)))*(新怪物属性!$HI107+4)
+IF($HJ107=0,0,INDEX(战宠!T$15:T$27,新怪物属性!$HJ$3)*(INDEX(战宠!$U$7:$Y$10,1,新怪物属性!$HJ107)))*(新怪物属性!$HK107+4)
+IF($HL107=0,0,INDEX(战宠!T$15:T$27,新怪物属性!$HL$3)*(INDEX(战宠!$U$7:$Y$10,1,新怪物属性!$HL107)))*(新怪物属性!$HM107+4)
+IF($HN107=0,0,INDEX(战宠!T$15:T$27,新怪物属性!$HN$3)*(INDEX(战宠!$U$7:$Y$10,1,新怪物属性!$HN107)))*(新怪物属性!$HO107+4)
+IF($HP107=0,0,INDEX(战宠!T$15:T$27,新怪物属性!$HP$3)*(INDEX(战宠!$U$7:$Y$10,1,新怪物属性!$HP107)))*(新怪物属性!$HQ107+4)
+IF($HR107=0,0,INDEX(战宠!T$15:T$27,新怪物属性!$HR$3)*(INDEX(战宠!$U$7:$Y$10,1,新怪物属性!$HR107)))*(新怪物属性!$HS107+4)
+IF($HT107=0,0,INDEX(战宠!T$15:T$27,新怪物属性!$HT$3)*(INDEX(战宠!$U$7:$Y$10,1,新怪物属性!$HT107)))*(新怪物属性!$HU107+4)</f>
        <v>124675</v>
      </c>
      <c r="II107" s="14">
        <f>IF(HX107=0,0,INDEX(战宠!$D$15:$D$27,新怪物属性!HX107))</f>
        <v>0.3</v>
      </c>
      <c r="IJ107" s="14">
        <f>IF(HY107=0,0,INDEX(战宠!$D$15:$D$27,新怪物属性!HY107))</f>
        <v>0.2</v>
      </c>
      <c r="IM107" s="14">
        <f t="shared" si="189"/>
        <v>9952498</v>
      </c>
      <c r="IN107" s="14">
        <f t="shared" si="190"/>
        <v>9955508</v>
      </c>
      <c r="IO107" s="14">
        <f t="shared" si="191"/>
        <v>9958732</v>
      </c>
      <c r="IP107" s="14">
        <f t="shared" si="192"/>
        <v>9952498</v>
      </c>
      <c r="IQ107" s="14">
        <f t="shared" si="193"/>
        <v>9952498</v>
      </c>
      <c r="IR107" s="14">
        <f t="shared" si="232"/>
        <v>84937050</v>
      </c>
      <c r="IS107" s="14">
        <f t="shared" si="233"/>
        <v>3161553</v>
      </c>
      <c r="IT107" s="14">
        <f t="shared" si="234"/>
        <v>71837539</v>
      </c>
      <c r="IU107" s="14">
        <f t="shared" si="235"/>
        <v>1801580</v>
      </c>
      <c r="IV107" s="28">
        <f t="shared" si="236"/>
        <v>61700</v>
      </c>
      <c r="IW107" s="28">
        <f t="shared" si="237"/>
        <v>58600</v>
      </c>
      <c r="IX107" s="28">
        <f t="shared" si="238"/>
        <v>61700</v>
      </c>
      <c r="IY107" s="28">
        <f t="shared" si="239"/>
        <v>58600</v>
      </c>
      <c r="IZ107" s="28">
        <f t="shared" si="240"/>
        <v>2.9002999999999997</v>
      </c>
      <c r="JA107" s="28">
        <f t="shared" si="241"/>
        <v>2.9002999999999997</v>
      </c>
      <c r="JB107" s="28">
        <f t="shared" si="242"/>
        <v>217</v>
      </c>
      <c r="JC107" s="28">
        <f t="shared" si="243"/>
        <v>197</v>
      </c>
      <c r="JD107" s="14">
        <f t="shared" si="244"/>
        <v>1</v>
      </c>
      <c r="JE107" s="14">
        <f t="shared" si="245"/>
        <v>2</v>
      </c>
      <c r="JF107" s="14">
        <f t="shared" si="246"/>
        <v>2</v>
      </c>
      <c r="JG107" s="18">
        <f t="shared" si="247"/>
        <v>2.6500000000000004</v>
      </c>
      <c r="JH107" s="18">
        <f t="shared" si="248"/>
        <v>2.1</v>
      </c>
      <c r="JI107" s="18">
        <f t="shared" si="249"/>
        <v>1.8</v>
      </c>
      <c r="JJ107" s="29">
        <f t="shared" si="276"/>
        <v>61850</v>
      </c>
      <c r="JK107" s="29">
        <f t="shared" si="276"/>
        <v>62150</v>
      </c>
      <c r="JL107" s="29">
        <f t="shared" si="276"/>
        <v>62150</v>
      </c>
      <c r="JM107" s="26">
        <f t="shared" si="250"/>
        <v>0.1</v>
      </c>
      <c r="JN107" s="26">
        <f t="shared" si="251"/>
        <v>0.1</v>
      </c>
      <c r="JO107" s="26">
        <f t="shared" si="252"/>
        <v>0.2</v>
      </c>
      <c r="JP107" s="14">
        <f t="shared" si="253"/>
        <v>4</v>
      </c>
      <c r="JQ107" s="14">
        <f t="shared" si="254"/>
        <v>4</v>
      </c>
      <c r="JR107" s="14">
        <f t="shared" si="255"/>
        <v>4</v>
      </c>
      <c r="JS107" s="14">
        <f t="shared" si="256"/>
        <v>15</v>
      </c>
      <c r="JT107" s="14">
        <f t="shared" si="257"/>
        <v>200</v>
      </c>
      <c r="JU107" s="14">
        <f t="shared" si="258"/>
        <v>350</v>
      </c>
      <c r="JV107">
        <v>103</v>
      </c>
      <c r="JW107" s="14">
        <f t="shared" si="195"/>
        <v>616350089</v>
      </c>
      <c r="JY107" s="14">
        <f t="shared" si="226"/>
        <v>6323106</v>
      </c>
      <c r="JZ107" s="14">
        <f t="shared" si="196"/>
        <v>5976315</v>
      </c>
      <c r="KA107" s="29">
        <f t="shared" si="197"/>
        <v>56256</v>
      </c>
      <c r="KB107" s="29">
        <f t="shared" si="198"/>
        <v>40451</v>
      </c>
      <c r="KC107" s="29">
        <f t="shared" si="199"/>
        <v>46012</v>
      </c>
      <c r="KD107" s="29">
        <f t="shared" si="200"/>
        <v>52425</v>
      </c>
      <c r="KE107" s="14">
        <f t="shared" si="228"/>
        <v>2.9002999999999997</v>
      </c>
      <c r="KF107" s="14">
        <f t="shared" si="229"/>
        <v>2.9002999999999997</v>
      </c>
      <c r="KG107" s="14">
        <f t="shared" si="201"/>
        <v>4976218.9851150205</v>
      </c>
      <c r="KH107" s="26">
        <f t="shared" si="259"/>
        <v>0.44641639887038653</v>
      </c>
      <c r="KI107" s="26">
        <f t="shared" si="260"/>
        <v>0.62382871968608611</v>
      </c>
      <c r="KJ107" s="29">
        <f t="shared" si="202"/>
        <v>1615428</v>
      </c>
      <c r="KK107" s="29">
        <f t="shared" si="203"/>
        <v>6148575</v>
      </c>
      <c r="KL107" s="29">
        <f t="shared" si="204"/>
        <v>7031318</v>
      </c>
      <c r="KM107" s="23">
        <f t="shared" si="205"/>
        <v>3877027</v>
      </c>
      <c r="KN107" s="23">
        <f t="shared" si="206"/>
        <v>2048241</v>
      </c>
      <c r="KO107" s="26">
        <f t="shared" si="261"/>
        <v>0.5354474790908661</v>
      </c>
      <c r="KP107" s="26">
        <f t="shared" si="262"/>
        <v>0.539877380333601</v>
      </c>
      <c r="KQ107" s="26">
        <f t="shared" si="263"/>
        <v>0.63987738033360109</v>
      </c>
      <c r="KR107" s="26">
        <f t="shared" si="207"/>
        <v>0.13544747909086607</v>
      </c>
      <c r="KS107" s="26">
        <v>0.1</v>
      </c>
      <c r="KT107" s="29">
        <f t="shared" si="264"/>
        <v>2.2000000000000002</v>
      </c>
      <c r="KU107" s="29">
        <f t="shared" si="265"/>
        <v>4.4265794074564093</v>
      </c>
      <c r="KV107" s="29">
        <f t="shared" si="266"/>
        <v>5.0265794074564099</v>
      </c>
      <c r="KW107" s="29">
        <f t="shared" si="267"/>
        <v>17769708</v>
      </c>
      <c r="KX107" s="29">
        <f t="shared" si="268"/>
        <v>18144770.320134193</v>
      </c>
      <c r="KY107" s="29">
        <f t="shared" si="269"/>
        <v>17671739.133038793</v>
      </c>
      <c r="KZ107" s="29">
        <f t="shared" si="270"/>
        <v>75551753</v>
      </c>
      <c r="LA107" s="14">
        <f t="shared" si="271"/>
        <v>53586217.450000003</v>
      </c>
      <c r="LE107" s="14">
        <v>1</v>
      </c>
      <c r="LF107" s="14">
        <v>1</v>
      </c>
      <c r="LG107" s="14">
        <v>480</v>
      </c>
      <c r="LH107" s="14">
        <v>80</v>
      </c>
      <c r="LI107" s="14">
        <v>60</v>
      </c>
      <c r="LJ107" s="14">
        <v>60</v>
      </c>
      <c r="LK107" s="14">
        <v>60</v>
      </c>
      <c r="LL107" s="23">
        <f t="shared" si="208"/>
        <v>7509436218</v>
      </c>
      <c r="LM107" s="23">
        <f t="shared" si="209"/>
        <v>2</v>
      </c>
      <c r="LN107" s="23">
        <f t="shared" si="210"/>
        <v>7509.44</v>
      </c>
      <c r="LO107" s="14">
        <v>1</v>
      </c>
      <c r="LP107" s="14">
        <v>1</v>
      </c>
      <c r="LQ107" s="14">
        <v>240</v>
      </c>
      <c r="LR107" s="14">
        <v>35</v>
      </c>
      <c r="LS107" s="14">
        <v>22</v>
      </c>
      <c r="LT107" s="14">
        <v>30</v>
      </c>
      <c r="LU107" s="14">
        <v>30</v>
      </c>
      <c r="LV107" s="23">
        <f t="shared" si="211"/>
        <v>3910908024</v>
      </c>
      <c r="LW107" s="23">
        <f t="shared" si="212"/>
        <v>2</v>
      </c>
      <c r="LX107" s="23">
        <f t="shared" si="213"/>
        <v>3910.91</v>
      </c>
      <c r="MB107">
        <f t="shared" si="272"/>
        <v>1.8204227001725903</v>
      </c>
      <c r="MC107">
        <f t="shared" si="273"/>
        <v>5.2797719573105635</v>
      </c>
      <c r="ME107" s="14">
        <v>10</v>
      </c>
      <c r="MF107" s="14">
        <v>2</v>
      </c>
      <c r="MG107" s="14">
        <v>1.5</v>
      </c>
      <c r="MH107" s="23">
        <f t="shared" si="274"/>
        <v>250438472</v>
      </c>
      <c r="MI107" s="23">
        <f t="shared" si="214"/>
        <v>1</v>
      </c>
      <c r="MJ107" s="23">
        <f t="shared" si="215"/>
        <v>250438.47</v>
      </c>
      <c r="MK107" s="14">
        <v>30</v>
      </c>
      <c r="ML107" s="14">
        <v>6</v>
      </c>
      <c r="MM107" s="14">
        <v>4</v>
      </c>
      <c r="MN107" s="23">
        <f t="shared" si="275"/>
        <v>715971939</v>
      </c>
      <c r="MO107" s="23">
        <f t="shared" si="216"/>
        <v>1</v>
      </c>
      <c r="MP107" s="23">
        <f t="shared" si="217"/>
        <v>715971.94</v>
      </c>
      <c r="MR107" s="23">
        <f t="shared" si="218"/>
        <v>954629252</v>
      </c>
      <c r="MS107" s="23">
        <f t="shared" si="219"/>
        <v>1</v>
      </c>
      <c r="MT107" s="23">
        <f t="shared" si="220"/>
        <v>954629.25</v>
      </c>
      <c r="MU107" s="23">
        <f t="shared" si="221"/>
        <v>375657708</v>
      </c>
      <c r="MV107" s="23">
        <f t="shared" si="222"/>
        <v>1</v>
      </c>
      <c r="MW107" s="23">
        <f t="shared" si="223"/>
        <v>375657.71</v>
      </c>
    </row>
    <row r="108" spans="3:361" ht="16.5" x14ac:dyDescent="0.2">
      <c r="C108" s="14">
        <v>36</v>
      </c>
      <c r="D108" s="14">
        <v>850</v>
      </c>
      <c r="E108" s="14"/>
      <c r="F108" s="14"/>
      <c r="G108" s="14">
        <v>850</v>
      </c>
      <c r="H108" s="14">
        <v>850</v>
      </c>
      <c r="I108" s="14">
        <v>850</v>
      </c>
      <c r="J108" s="14">
        <v>12</v>
      </c>
      <c r="K108" s="14">
        <v>12</v>
      </c>
      <c r="L108" s="14">
        <v>12</v>
      </c>
      <c r="M108" s="14">
        <v>9</v>
      </c>
      <c r="N108" s="14">
        <v>8</v>
      </c>
      <c r="O108" s="14">
        <v>8</v>
      </c>
      <c r="P108" s="14">
        <v>12</v>
      </c>
      <c r="Q108" s="14">
        <v>12</v>
      </c>
      <c r="R108" s="14">
        <v>12</v>
      </c>
      <c r="S108" s="14">
        <v>12</v>
      </c>
      <c r="T108" s="14">
        <v>12</v>
      </c>
      <c r="U108" s="14">
        <v>12</v>
      </c>
      <c r="V108" s="14">
        <v>11</v>
      </c>
      <c r="W108" s="14">
        <v>11</v>
      </c>
      <c r="X108" s="14">
        <v>850</v>
      </c>
      <c r="Y108" s="14">
        <v>850</v>
      </c>
      <c r="Z108" s="14">
        <v>850</v>
      </c>
      <c r="AA108" s="14">
        <v>850</v>
      </c>
      <c r="AB108" s="14">
        <v>850</v>
      </c>
      <c r="AC108" s="14">
        <v>850</v>
      </c>
      <c r="AD108" s="14">
        <v>850</v>
      </c>
      <c r="AE108" s="14">
        <v>850</v>
      </c>
      <c r="AF108" s="14">
        <v>90</v>
      </c>
      <c r="AG108" s="14">
        <v>86</v>
      </c>
      <c r="AH108" s="14">
        <v>86</v>
      </c>
      <c r="AI108" s="14">
        <v>86</v>
      </c>
      <c r="AJ108" s="14">
        <v>86</v>
      </c>
      <c r="AK108" s="14">
        <v>86</v>
      </c>
      <c r="AL108" s="14">
        <v>88</v>
      </c>
      <c r="AM108" s="14">
        <v>88</v>
      </c>
      <c r="AN108" s="14">
        <v>6</v>
      </c>
      <c r="AO108" s="14">
        <v>6</v>
      </c>
      <c r="AP108" s="14">
        <v>6</v>
      </c>
      <c r="AQ108" s="14">
        <v>6</v>
      </c>
      <c r="AR108" s="14">
        <v>6</v>
      </c>
      <c r="AS108" s="14">
        <v>0</v>
      </c>
      <c r="AT108" s="14">
        <v>0</v>
      </c>
      <c r="AU108" s="14">
        <v>0</v>
      </c>
      <c r="AV108" s="14">
        <v>0</v>
      </c>
      <c r="AW108" s="14">
        <v>4</v>
      </c>
      <c r="AX108" s="14">
        <v>4</v>
      </c>
      <c r="AY108" s="14">
        <v>0</v>
      </c>
      <c r="AZ108" s="14">
        <v>0</v>
      </c>
      <c r="BA108" s="14">
        <v>25</v>
      </c>
      <c r="BF108" s="14">
        <f>ROUND((INDEX(新战舰养成!S$6:S$18,新怪物属性!$J108+1)+INDEX(新战舰养成!D$6:D$18,新怪物属性!$J108+1)*(新怪物属性!$G108-1))*INDEX(战舰突破!$D$6:$D$18,新怪物属性!$M108+1),0)</f>
        <v>805846</v>
      </c>
      <c r="BG108" s="14">
        <f>ROUND((INDEX(新战舰养成!T$6:T$18,新怪物属性!$J108+1)+INDEX(新战舰养成!E$6:E$18,新怪物属性!$J108+1)*(新怪物属性!$G108-1))*INDEX(战舰突破!$D$6:$D$18,新怪物属性!$M108+1),0)</f>
        <v>6446633</v>
      </c>
      <c r="BH108" s="14">
        <f>ROUND((INDEX(新战舰养成!U$6:U$18,新怪物属性!$J108+1)+INDEX(新战舰养成!F$6:F$18,新怪物属性!$J108+1)*(新怪物属性!$G108-1))*INDEX(战舰突破!$D$6:$D$18,新怪物属性!$M108+1),0)</f>
        <v>403105</v>
      </c>
      <c r="BI108" s="14">
        <f>ROUND((INDEX(新战舰养成!V$6:V$18,新怪物属性!$J108+1)+INDEX(新战舰养成!G$6:G$18,新怪物属性!$J108+1)*(新怪物属性!$G108-1))*INDEX(战舰突破!$D$6:$D$18,新怪物属性!$M108+1),0)</f>
        <v>690</v>
      </c>
      <c r="BJ108" s="14">
        <f>ROUND((INDEX(新战舰养成!W$6:W$18,新怪物属性!$J108+1)+INDEX(新战舰养成!H$6:H$18,新怪物属性!$J108+1)*(新怪物属性!$G108-1))*INDEX(战舰突破!$D$6:$D$18,新怪物属性!$M108+1),0)</f>
        <v>9</v>
      </c>
      <c r="BL108" s="14">
        <f>IF($H108&gt;0,ROUND((INDEX(新战舰养成!X$6:X$18,新怪物属性!$K108+1)+INDEX(新战舰养成!I$6:I$18,新怪物属性!$K108+1)*(新怪物属性!$H108-1))*INDEX(战舰突破!$D$6:$D$18,新怪物属性!$N108+1),0),0)</f>
        <v>736361</v>
      </c>
      <c r="BM108" s="14">
        <f>IF($H108&gt;0,ROUND((INDEX(新战舰养成!Y$6:Y$18,新怪物属性!$K108+1)+INDEX(新战舰养成!J$6:J$18,新怪物属性!$K108+1)*(新怪物属性!$H108-1))*INDEX(战舰突破!$D$6:$D$18,新怪物属性!$N108+1),0),0)</f>
        <v>0</v>
      </c>
      <c r="BN108" s="14">
        <f>IF($H108&gt;0,ROUND((INDEX(新战舰养成!Z$6:Z$18,新怪物属性!$K108+1)+INDEX(新战舰养成!K$6:K$18,新怪物属性!$K108+1)*(新怪物属性!$H108-1))*INDEX(战舰突破!$D$6:$D$18,新怪物属性!$N108+1),0),0)</f>
        <v>0</v>
      </c>
      <c r="BO108" s="14">
        <f>IF($H108&gt;0,ROUND((INDEX(新战舰养成!AA$6:AA$18,新怪物属性!$K108+1)+INDEX(新战舰养成!L$6:L$18,新怪物属性!$K108+1)*(新怪物属性!$H108-1))*INDEX(战舰突破!$D$6:$D$18,新怪物属性!$N108+1),0),0)</f>
        <v>7357728</v>
      </c>
      <c r="BP108" s="14">
        <f>IF($H108&gt;0,ROUND((INDEX(新战舰养成!AB$6:AB$18,新怪物属性!$K108+1)+INDEX(新战舰养成!M$6:M$18,新怪物属性!$K108+1)*(新怪物属性!$H108-1))*INDEX(战舰突破!$D$6:$D$18,新怪物属性!$N108+1),0),0)</f>
        <v>147000</v>
      </c>
      <c r="BR108" s="14">
        <f>IF($I108&gt;0,ROUND((INDEX(新战舰养成!AC$6:AC$18,新怪物属性!$L108+1)+INDEX(新战舰养成!I$6:I$18,新怪物属性!$L108+1)*(新怪物属性!$I108-1))*INDEX(战舰突破!$D$6:$D$18,新怪物属性!$O108+1),0),0)</f>
        <v>736991</v>
      </c>
      <c r="BS108" s="14">
        <f>IF($I108&gt;0,ROUND((INDEX(新战舰养成!AD$6:AD$18,新怪物属性!$L108+1)+INDEX(新战舰养成!J$6:J$18,新怪物属性!$L108+1)*(新怪物属性!$I108-1))*INDEX(战舰突破!$D$6:$D$18,新怪物属性!$O108+1),0),0)</f>
        <v>0</v>
      </c>
      <c r="BT108" s="14">
        <f>IF($I108&gt;0,ROUND((INDEX(新战舰养成!AE$6:AE$18,新怪物属性!$L108+1)+INDEX(新战舰养成!K$6:K$18,新怪物属性!$L108+1)*(新怪物属性!$I108-1))*INDEX(战舰突破!$D$6:$D$18,新怪物属性!$O108+1),0),0)</f>
        <v>0</v>
      </c>
      <c r="BU108" s="14">
        <f>IF($I108&gt;0,ROUND((INDEX(新战舰养成!AF$6:AF$18,新怪物属性!$L108+1)+INDEX(新战舰养成!L$6:L$18,新怪物属性!$L108+1)*(新怪物属性!$I108-1))*INDEX(战舰突破!$D$6:$D$18,新怪物属性!$O108+1),0),0)</f>
        <v>4748814</v>
      </c>
      <c r="BV108" s="14">
        <f>IF($I108&gt;0,ROUND((INDEX(新战舰养成!AG$6:AG$18,新怪物属性!$L108+1)+INDEX(新战舰养成!M$6:M$18,新怪物属性!$L108+1)*(新怪物属性!$I108-1))*INDEX(战舰突破!$D$6:$D$18,新怪物属性!$O108+1),0),0)</f>
        <v>199645</v>
      </c>
      <c r="BY108" s="14">
        <f>(INDEX(装备数值!$C$13:$G$116,新怪物属性!$P110*8+1,BY$2)+INDEX(装备数值!$C$13:$G$116,新怪物属性!$Q110*8+2,BY$2)+INDEX(装备数值!$C$13:$G$116,新怪物属性!$S110*8+3,BY$2)+INDEX(装备数值!$C$13:$G$116,新怪物属性!$R110*8+4,BY$2)+INDEX(装备数值!$C$13:$G$116,新怪物属性!$T110*8+5,BY$2)+INDEX(装备数值!$C$13:$G$116,新怪物属性!$U110*8+6,BY$2)+INDEX(装备数值!$C$13:$G$116,新怪物属性!$V110*8+7,BY$2)+INDEX(装备数值!$C$13:$G$116,新怪物属性!$W110*8+8,BY$2))</f>
        <v>147000</v>
      </c>
      <c r="BZ108" s="14">
        <f>(INDEX(装备数值!$C$13:$G$116,新怪物属性!$P110*8+1,BZ$2)+INDEX(装备数值!$C$13:$G$116,新怪物属性!$Q110*8+2,BZ$2)+INDEX(装备数值!$C$13:$G$116,新怪物属性!$S110*8+3,BZ$2)+INDEX(装备数值!$C$13:$G$116,新怪物属性!$R110*8+4,BZ$2)+INDEX(装备数值!$C$13:$G$116,新怪物属性!$T110*8+5,BZ$2)+INDEX(装备数值!$C$13:$G$116,新怪物属性!$U110*8+6,BZ$2)+INDEX(装备数值!$C$13:$G$116,新怪物属性!$V110*8+7,BZ$2)+INDEX(装备数值!$C$13:$G$116,新怪物属性!$W110*8+8,BZ$2))</f>
        <v>1102500</v>
      </c>
      <c r="CA108" s="14">
        <f>(INDEX(装备数值!$C$13:$G$116,新怪物属性!$P110*8+1,CA$2)+INDEX(装备数值!$C$13:$G$116,新怪物属性!$Q110*8+2,CA$2)+INDEX(装备数值!$C$13:$G$116,新怪物属性!$S110*8+3,CA$2)+INDEX(装备数值!$C$13:$G$116,新怪物属性!$R110*8+4,CA$2)+INDEX(装备数值!$C$13:$G$116,新怪物属性!$T110*8+5,CA$2)+INDEX(装备数值!$C$13:$G$116,新怪物属性!$U110*8+6,CA$2)+INDEX(装备数值!$C$13:$G$116,新怪物属性!$V110*8+7,CA$2)+INDEX(装备数值!$C$13:$G$116,新怪物属性!$W110*8+8,CA$2))</f>
        <v>73500</v>
      </c>
      <c r="CB108" s="14">
        <f>(INDEX(装备数值!$C$13:$G$116,新怪物属性!$P110*8+1,CB$2)+INDEX(装备数值!$C$13:$G$116,新怪物属性!$Q110*8+2,CB$2)+INDEX(装备数值!$C$13:$G$116,新怪物属性!$S110*8+3,CB$2)+INDEX(装备数值!$C$13:$G$116,新怪物属性!$R110*8+4,CB$2)+INDEX(装备数值!$C$13:$G$116,新怪物属性!$T110*8+5,CB$2)+INDEX(装备数值!$C$13:$G$116,新怪物属性!$U110*8+6,CB$2)+INDEX(装备数值!$C$13:$G$116,新怪物属性!$V110*8+7,CB$2)+INDEX(装备数值!$C$13:$G$116,新怪物属性!$W110*8+8,CB$2))</f>
        <v>1470000</v>
      </c>
      <c r="CC108" s="14">
        <f>(INDEX(装备数值!$C$13:$G$116,新怪物属性!$P110*8+1,CC$2)+INDEX(装备数值!$C$13:$G$116,新怪物属性!$Q110*8+2,CC$2)+INDEX(装备数值!$C$13:$G$116,新怪物属性!$S110*8+3,CC$2)+INDEX(装备数值!$C$13:$G$116,新怪物属性!$R110*8+4,CC$2)+INDEX(装备数值!$C$13:$G$116,新怪物属性!$T110*8+5,CC$2)+INDEX(装备数值!$C$13:$G$116,新怪物属性!$U110*8+6,CC$2)+INDEX(装备数值!$C$13:$G$116,新怪物属性!$V110*8+7,CC$2)+INDEX(装备数值!$C$13:$G$116,新怪物属性!$W110*8+8,CC$2))</f>
        <v>29050</v>
      </c>
      <c r="CF108" s="14">
        <f t="shared" si="143"/>
        <v>4</v>
      </c>
      <c r="CG108" s="14">
        <f t="shared" si="230"/>
        <v>4</v>
      </c>
      <c r="CH108" s="14">
        <f t="shared" si="230"/>
        <v>4</v>
      </c>
      <c r="CI108" s="14">
        <f t="shared" si="230"/>
        <v>4</v>
      </c>
      <c r="CJ108" s="14">
        <f t="shared" si="230"/>
        <v>4</v>
      </c>
      <c r="CK108" s="14">
        <f t="shared" si="230"/>
        <v>4</v>
      </c>
      <c r="CL108" s="14">
        <f t="shared" si="230"/>
        <v>4</v>
      </c>
      <c r="CM108" s="14">
        <f t="shared" si="230"/>
        <v>4</v>
      </c>
      <c r="CN108" s="14">
        <f t="shared" si="230"/>
        <v>4</v>
      </c>
      <c r="CO108" s="14">
        <f t="shared" si="230"/>
        <v>4</v>
      </c>
      <c r="CP108" s="14">
        <f t="shared" si="230"/>
        <v>4</v>
      </c>
      <c r="CQ108" s="14">
        <f t="shared" si="230"/>
        <v>3</v>
      </c>
      <c r="CR108" s="14">
        <f t="shared" si="230"/>
        <v>0</v>
      </c>
      <c r="CS108" s="14">
        <f>SUMIFS(装备数值!BL$50:BL$101,装备数值!$BG$50:$BG$101,"="&amp;新怪物属性!$CF$2,装备数值!$BH$50:$BH$101,"&lt;="&amp;新怪物属性!$CF108)+SUMIFS(装备数值!BL$50:BL$101,装备数值!$BG$50:$BG$101,"="&amp;新怪物属性!$CG$2,装备数值!$BH$50:$BH$101,"&lt;="&amp;新怪物属性!$CG108)+SUMIFS(装备数值!BL$50:BL$101,装备数值!$BG$50:$BG$101,"="&amp;新怪物属性!$CH$2,装备数值!$BH$50:$BH$101,"&lt;="&amp;新怪物属性!$CH108)+SUMIFS(装备数值!BL$50:BL$101,装备数值!$BG$50:$BG$101,"="&amp;新怪物属性!$CI$2,装备数值!$BH$50:$BH$101,"&lt;="&amp;新怪物属性!$CI108)+SUMIFS(装备数值!BL$50:BL$101,装备数值!$BG$50:$BG$101,"="&amp;新怪物属性!$CJ$2,装备数值!$BH$50:$BH$101,"&lt;="&amp;新怪物属性!$CJ108)+SUMIFS(装备数值!BL$50:BL$101,装备数值!$BG$50:$BG$101,"="&amp;新怪物属性!$CK$2,装备数值!$BH$50:$BH$101,"&lt;="&amp;新怪物属性!$CK108)+SUMIFS(装备数值!BL$50:BL$101,装备数值!$BG$50:$BG$101,"="&amp;新怪物属性!$CL$2,装备数值!$BH$50:$BH$101,"&lt;="&amp;新怪物属性!$CL108)+SUMIFS(装备数值!BL$50:BL$101,装备数值!$BG$50:$BG$101,"="&amp;新怪物属性!$CM$2,装备数值!$BH$50:$BH$101,"&lt;="&amp;新怪物属性!$CM108)+SUMIFS(装备数值!BL$50:BL$101,装备数值!$BG$50:$BG$101,"="&amp;新怪物属性!$CN$2,装备数值!$BH$50:$BH$101,"&lt;="&amp;新怪物属性!$CN108)+SUMIFS(装备数值!BL$50:BL$101,装备数值!$BG$50:$BG$101,"="&amp;新怪物属性!$CO$2,装备数值!$BH$50:$BH$101,"&lt;="&amp;新怪物属性!$CO108)+SUMIFS(装备数值!BL$50:BL$101,装备数值!$BG$50:$BG$101,"="&amp;新怪物属性!$CP$2,装备数值!$BH$50:$BH$101,"&lt;="&amp;新怪物属性!$CP108)+SUMIFS(装备数值!BL$50:BL$101,装备数值!$BG$50:$BG$101,"="&amp;新怪物属性!$CQ$2,装备数值!$BH$50:$BH$101,"&lt;="&amp;新怪物属性!$CQ108)+SUMIFS(装备数值!BL$50:BL$101,装备数值!$BG$50:$BG$101,"="&amp;新怪物属性!$CR$2,装备数值!$BH$50:$BH$101,"&lt;="&amp;新怪物属性!$CR108)</f>
        <v>234449</v>
      </c>
      <c r="CT108" s="14">
        <f>SUMIFS(装备数值!BM$50:BM$101,装备数值!$BG$50:$BG$101,"="&amp;新怪物属性!$CF$2,装备数值!$BH$50:$BH$101,"&lt;="&amp;新怪物属性!$CF108)+SUMIFS(装备数值!BM$50:BM$101,装备数值!$BG$50:$BG$101,"="&amp;新怪物属性!$CG$2,装备数值!$BH$50:$BH$101,"&lt;="&amp;新怪物属性!$CG108)+SUMIFS(装备数值!BM$50:BM$101,装备数值!$BG$50:$BG$101,"="&amp;新怪物属性!$CH$2,装备数值!$BH$50:$BH$101,"&lt;="&amp;新怪物属性!$CH108)+SUMIFS(装备数值!BM$50:BM$101,装备数值!$BG$50:$BG$101,"="&amp;新怪物属性!$CI$2,装备数值!$BH$50:$BH$101,"&lt;="&amp;新怪物属性!$CI108)+SUMIFS(装备数值!BM$50:BM$101,装备数值!$BG$50:$BG$101,"="&amp;新怪物属性!$CJ$2,装备数值!$BH$50:$BH$101,"&lt;="&amp;新怪物属性!$CJ108)+SUMIFS(装备数值!BM$50:BM$101,装备数值!$BG$50:$BG$101,"="&amp;新怪物属性!$CK$2,装备数值!$BH$50:$BH$101,"&lt;="&amp;新怪物属性!$CK108)+SUMIFS(装备数值!BM$50:BM$101,装备数值!$BG$50:$BG$101,"="&amp;新怪物属性!$CL$2,装备数值!$BH$50:$BH$101,"&lt;="&amp;新怪物属性!$CL108)+SUMIFS(装备数值!BM$50:BM$101,装备数值!$BG$50:$BG$101,"="&amp;新怪物属性!$CM$2,装备数值!$BH$50:$BH$101,"&lt;="&amp;新怪物属性!$CM108)+SUMIFS(装备数值!BM$50:BM$101,装备数值!$BG$50:$BG$101,"="&amp;新怪物属性!$CN$2,装备数值!$BH$50:$BH$101,"&lt;="&amp;新怪物属性!$CN108)+SUMIFS(装备数值!BM$50:BM$101,装备数值!$BG$50:$BG$101,"="&amp;新怪物属性!$CO$2,装备数值!$BH$50:$BH$101,"&lt;="&amp;新怪物属性!$CO108)+SUMIFS(装备数值!BM$50:BM$101,装备数值!$BG$50:$BG$101,"="&amp;新怪物属性!$CP$2,装备数值!$BH$50:$BH$101,"&lt;="&amp;新怪物属性!$CP108)+SUMIFS(装备数值!BM$50:BM$101,装备数值!$BG$50:$BG$101,"="&amp;新怪物属性!$CQ$2,装备数值!$BH$50:$BH$101,"&lt;="&amp;新怪物属性!$CQ108)+SUMIFS(装备数值!BM$50:BM$101,装备数值!$BG$50:$BG$101,"="&amp;新怪物属性!$CR$2,装备数值!$BH$50:$BH$101,"&lt;="&amp;新怪物属性!$CR108)</f>
        <v>1759949</v>
      </c>
      <c r="CU108" s="14">
        <f>SUMIFS(装备数值!BN$50:BN$101,装备数值!$BG$50:$BG$101,"="&amp;新怪物属性!$CF$2,装备数值!$BH$50:$BH$101,"&lt;="&amp;新怪物属性!$CF108)+SUMIFS(装备数值!BN$50:BN$101,装备数值!$BG$50:$BG$101,"="&amp;新怪物属性!$CG$2,装备数值!$BH$50:$BH$101,"&lt;="&amp;新怪物属性!$CG108)+SUMIFS(装备数值!BN$50:BN$101,装备数值!$BG$50:$BG$101,"="&amp;新怪物属性!$CH$2,装备数值!$BH$50:$BH$101,"&lt;="&amp;新怪物属性!$CH108)+SUMIFS(装备数值!BN$50:BN$101,装备数值!$BG$50:$BG$101,"="&amp;新怪物属性!$CI$2,装备数值!$BH$50:$BH$101,"&lt;="&amp;新怪物属性!$CI108)+SUMIFS(装备数值!BN$50:BN$101,装备数值!$BG$50:$BG$101,"="&amp;新怪物属性!$CJ$2,装备数值!$BH$50:$BH$101,"&lt;="&amp;新怪物属性!$CJ108)+SUMIFS(装备数值!BN$50:BN$101,装备数值!$BG$50:$BG$101,"="&amp;新怪物属性!$CK$2,装备数值!$BH$50:$BH$101,"&lt;="&amp;新怪物属性!$CK108)+SUMIFS(装备数值!BN$50:BN$101,装备数值!$BG$50:$BG$101,"="&amp;新怪物属性!$CL$2,装备数值!$BH$50:$BH$101,"&lt;="&amp;新怪物属性!$CL108)+SUMIFS(装备数值!BN$50:BN$101,装备数值!$BG$50:$BG$101,"="&amp;新怪物属性!$CM$2,装备数值!$BH$50:$BH$101,"&lt;="&amp;新怪物属性!$CM108)+SUMIFS(装备数值!BN$50:BN$101,装备数值!$BG$50:$BG$101,"="&amp;新怪物属性!$CN$2,装备数值!$BH$50:$BH$101,"&lt;="&amp;新怪物属性!$CN108)+SUMIFS(装备数值!BN$50:BN$101,装备数值!$BG$50:$BG$101,"="&amp;新怪物属性!$CO$2,装备数值!$BH$50:$BH$101,"&lt;="&amp;新怪物属性!$CO108)+SUMIFS(装备数值!BN$50:BN$101,装备数值!$BG$50:$BG$101,"="&amp;新怪物属性!$CP$2,装备数值!$BH$50:$BH$101,"&lt;="&amp;新怪物属性!$CP108)+SUMIFS(装备数值!BN$50:BN$101,装备数值!$BG$50:$BG$101,"="&amp;新怪物属性!$CQ$2,装备数值!$BH$50:$BH$101,"&lt;="&amp;新怪物属性!$CQ108)+SUMIFS(装备数值!BN$50:BN$101,装备数值!$BG$50:$BG$101,"="&amp;新怪物属性!$CR$2,装备数值!$BH$50:$BH$101,"&lt;="&amp;新怪物属性!$CR108)</f>
        <v>97600</v>
      </c>
      <c r="CV108" s="14">
        <f>SUMIFS(装备数值!BO$50:BO$101,装备数值!$BG$50:$BG$101,"="&amp;新怪物属性!$CF$2,装备数值!$BH$50:$BH$101,"&lt;="&amp;新怪物属性!$CF108)+SUMIFS(装备数值!BO$50:BO$101,装备数值!$BG$50:$BG$101,"="&amp;新怪物属性!$CG$2,装备数值!$BH$50:$BH$101,"&lt;="&amp;新怪物属性!$CG108)+SUMIFS(装备数值!BO$50:BO$101,装备数值!$BG$50:$BG$101,"="&amp;新怪物属性!$CH$2,装备数值!$BH$50:$BH$101,"&lt;="&amp;新怪物属性!$CH108)+SUMIFS(装备数值!BO$50:BO$101,装备数值!$BG$50:$BG$101,"="&amp;新怪物属性!$CI$2,装备数值!$BH$50:$BH$101,"&lt;="&amp;新怪物属性!$CI108)+SUMIFS(装备数值!BO$50:BO$101,装备数值!$BG$50:$BG$101,"="&amp;新怪物属性!$CJ$2,装备数值!$BH$50:$BH$101,"&lt;="&amp;新怪物属性!$CJ108)+SUMIFS(装备数值!BO$50:BO$101,装备数值!$BG$50:$BG$101,"="&amp;新怪物属性!$CK$2,装备数值!$BH$50:$BH$101,"&lt;="&amp;新怪物属性!$CK108)+SUMIFS(装备数值!BO$50:BO$101,装备数值!$BG$50:$BG$101,"="&amp;新怪物属性!$CL$2,装备数值!$BH$50:$BH$101,"&lt;="&amp;新怪物属性!$CL108)+SUMIFS(装备数值!BO$50:BO$101,装备数值!$BG$50:$BG$101,"="&amp;新怪物属性!$CM$2,装备数值!$BH$50:$BH$101,"&lt;="&amp;新怪物属性!$CM108)+SUMIFS(装备数值!BO$50:BO$101,装备数值!$BG$50:$BG$101,"="&amp;新怪物属性!$CN$2,装备数值!$BH$50:$BH$101,"&lt;="&amp;新怪物属性!$CN108)+SUMIFS(装备数值!BO$50:BO$101,装备数值!$BG$50:$BG$101,"="&amp;新怪物属性!$CO$2,装备数值!$BH$50:$BH$101,"&lt;="&amp;新怪物属性!$CO108)+SUMIFS(装备数值!BO$50:BO$101,装备数值!$BG$50:$BG$101,"="&amp;新怪物属性!$CP$2,装备数值!$BH$50:$BH$101,"&lt;="&amp;新怪物属性!$CP108)+SUMIFS(装备数值!BO$50:BO$101,装备数值!$BG$50:$BG$101,"="&amp;新怪物属性!$CQ$2,装备数值!$BH$50:$BH$101,"&lt;="&amp;新怪物属性!$CQ108)+SUMIFS(装备数值!BO$50:BO$101,装备数值!$BG$50:$BG$101,"="&amp;新怪物属性!$CR$2,装备数值!$BH$50:$BH$101,"&lt;="&amp;新怪物属性!$CR108)</f>
        <v>1955500</v>
      </c>
      <c r="CW108" s="14">
        <f>SUMIFS(装备数值!BP$50:BP$101,装备数值!$BG$50:$BG$101,"="&amp;新怪物属性!$CF$2,装备数值!$BH$50:$BH$101,"&lt;="&amp;新怪物属性!$CF108)+SUMIFS(装备数值!BP$50:BP$101,装备数值!$BG$50:$BG$101,"="&amp;新怪物属性!$CG$2,装备数值!$BH$50:$BH$101,"&lt;="&amp;新怪物属性!$CG108)+SUMIFS(装备数值!BP$50:BP$101,装备数值!$BG$50:$BG$101,"="&amp;新怪物属性!$CH$2,装备数值!$BH$50:$BH$101,"&lt;="&amp;新怪物属性!$CH108)+SUMIFS(装备数值!BP$50:BP$101,装备数值!$BG$50:$BG$101,"="&amp;新怪物属性!$CI$2,装备数值!$BH$50:$BH$101,"&lt;="&amp;新怪物属性!$CI108)+SUMIFS(装备数值!BP$50:BP$101,装备数值!$BG$50:$BG$101,"="&amp;新怪物属性!$CJ$2,装备数值!$BH$50:$BH$101,"&lt;="&amp;新怪物属性!$CJ108)+SUMIFS(装备数值!BP$50:BP$101,装备数值!$BG$50:$BG$101,"="&amp;新怪物属性!$CK$2,装备数值!$BH$50:$BH$101,"&lt;="&amp;新怪物属性!$CK108)+SUMIFS(装备数值!BP$50:BP$101,装备数值!$BG$50:$BG$101,"="&amp;新怪物属性!$CL$2,装备数值!$BH$50:$BH$101,"&lt;="&amp;新怪物属性!$CL108)+SUMIFS(装备数值!BP$50:BP$101,装备数值!$BG$50:$BG$101,"="&amp;新怪物属性!$CM$2,装备数值!$BH$50:$BH$101,"&lt;="&amp;新怪物属性!$CM108)+SUMIFS(装备数值!BP$50:BP$101,装备数值!$BG$50:$BG$101,"="&amp;新怪物属性!$CN$2,装备数值!$BH$50:$BH$101,"&lt;="&amp;新怪物属性!$CN108)+SUMIFS(装备数值!BP$50:BP$101,装备数值!$BG$50:$BG$101,"="&amp;新怪物属性!$CO$2,装备数值!$BH$50:$BH$101,"&lt;="&amp;新怪物属性!$CO108)+SUMIFS(装备数值!BP$50:BP$101,装备数值!$BG$50:$BG$101,"="&amp;新怪物属性!$CP$2,装备数值!$BH$50:$BH$101,"&lt;="&amp;新怪物属性!$CP108)+SUMIFS(装备数值!BP$50:BP$101,装备数值!$BG$50:$BG$101,"="&amp;新怪物属性!$CQ$2,装备数值!$BH$50:$BH$101,"&lt;="&amp;新怪物属性!$CQ108)+SUMIFS(装备数值!BP$50:BP$101,装备数值!$BG$50:$BG$101,"="&amp;新怪物属性!$CR$2,装备数值!$BH$50:$BH$101,"&lt;="&amp;新怪物属性!$CR108)</f>
        <v>38720</v>
      </c>
      <c r="CX108" s="14">
        <f>SUMIFS(装备数值!BQ$50:BQ$101,装备数值!$BG$50:$BG$101,"="&amp;新怪物属性!$CF$2,装备数值!$BH$50:$BH$101,"&lt;="&amp;新怪物属性!$CF108)+SUMIFS(装备数值!BQ$50:BQ$101,装备数值!$BG$50:$BG$101,"="&amp;新怪物属性!$CG$2,装备数值!$BH$50:$BH$101,"&lt;="&amp;新怪物属性!$CG108)+SUMIFS(装备数值!BQ$50:BQ$101,装备数值!$BG$50:$BG$101,"="&amp;新怪物属性!$CH$2,装备数值!$BH$50:$BH$101,"&lt;="&amp;新怪物属性!$CH108)+SUMIFS(装备数值!BQ$50:BQ$101,装备数值!$BG$50:$BG$101,"="&amp;新怪物属性!$CI$2,装备数值!$BH$50:$BH$101,"&lt;="&amp;新怪物属性!$CI108)+SUMIFS(装备数值!BQ$50:BQ$101,装备数值!$BG$50:$BG$101,"="&amp;新怪物属性!$CJ$2,装备数值!$BH$50:$BH$101,"&lt;="&amp;新怪物属性!$CJ108)+SUMIFS(装备数值!BQ$50:BQ$101,装备数值!$BG$50:$BG$101,"="&amp;新怪物属性!$CK$2,装备数值!$BH$50:$BH$101,"&lt;="&amp;新怪物属性!$CK108)+SUMIFS(装备数值!BQ$50:BQ$101,装备数值!$BG$50:$BG$101,"="&amp;新怪物属性!$CL$2,装备数值!$BH$50:$BH$101,"&lt;="&amp;新怪物属性!$CL108)+SUMIFS(装备数值!BQ$50:BQ$101,装备数值!$BG$50:$BG$101,"="&amp;新怪物属性!$CM$2,装备数值!$BH$50:$BH$101,"&lt;="&amp;新怪物属性!$CM108)+SUMIFS(装备数值!BQ$50:BQ$101,装备数值!$BG$50:$BG$101,"="&amp;新怪物属性!$CN$2,装备数值!$BH$50:$BH$101,"&lt;="&amp;新怪物属性!$CN108)+SUMIFS(装备数值!BQ$50:BQ$101,装备数值!$BG$50:$BG$101,"="&amp;新怪物属性!$CO$2,装备数值!$BH$50:$BH$101,"&lt;="&amp;新怪物属性!$CO108)+SUMIFS(装备数值!BQ$50:BQ$101,装备数值!$BG$50:$BG$101,"="&amp;新怪物属性!$CP$2,装备数值!$BH$50:$BH$101,"&lt;="&amp;新怪物属性!$CP108)+SUMIFS(装备数值!BQ$50:BQ$101,装备数值!$BG$50:$BG$101,"="&amp;新怪物属性!$CQ$2,装备数值!$BH$50:$BH$101,"&lt;="&amp;新怪物属性!$CQ108)+SUMIFS(装备数值!BQ$50:BQ$101,装备数值!$BG$50:$BG$101,"="&amp;新怪物属性!$CR$2,装备数值!$BH$50:$BH$101,"&lt;="&amp;新怪物属性!$CR108)</f>
        <v>1250</v>
      </c>
      <c r="CY108" s="14">
        <f>SUMIFS(装备数值!BR$50:BR$101,装备数值!$BG$50:$BG$101,"="&amp;新怪物属性!$CF$2,装备数值!$BH$50:$BH$101,"&lt;="&amp;新怪物属性!$CF108)+SUMIFS(装备数值!BR$50:BR$101,装备数值!$BG$50:$BG$101,"="&amp;新怪物属性!$CG$2,装备数值!$BH$50:$BH$101,"&lt;="&amp;新怪物属性!$CG108)+SUMIFS(装备数值!BR$50:BR$101,装备数值!$BG$50:$BG$101,"="&amp;新怪物属性!$CH$2,装备数值!$BH$50:$BH$101,"&lt;="&amp;新怪物属性!$CH108)+SUMIFS(装备数值!BR$50:BR$101,装备数值!$BG$50:$BG$101,"="&amp;新怪物属性!$CI$2,装备数值!$BH$50:$BH$101,"&lt;="&amp;新怪物属性!$CI108)+SUMIFS(装备数值!BR$50:BR$101,装备数值!$BG$50:$BG$101,"="&amp;新怪物属性!$CJ$2,装备数值!$BH$50:$BH$101,"&lt;="&amp;新怪物属性!$CJ108)+SUMIFS(装备数值!BR$50:BR$101,装备数值!$BG$50:$BG$101,"="&amp;新怪物属性!$CK$2,装备数值!$BH$50:$BH$101,"&lt;="&amp;新怪物属性!$CK108)+SUMIFS(装备数值!BR$50:BR$101,装备数值!$BG$50:$BG$101,"="&amp;新怪物属性!$CL$2,装备数值!$BH$50:$BH$101,"&lt;="&amp;新怪物属性!$CL108)+SUMIFS(装备数值!BR$50:BR$101,装备数值!$BG$50:$BG$101,"="&amp;新怪物属性!$CM$2,装备数值!$BH$50:$BH$101,"&lt;="&amp;新怪物属性!$CM108)+SUMIFS(装备数值!BR$50:BR$101,装备数值!$BG$50:$BG$101,"="&amp;新怪物属性!$CN$2,装备数值!$BH$50:$BH$101,"&lt;="&amp;新怪物属性!$CN108)+SUMIFS(装备数值!BR$50:BR$101,装备数值!$BG$50:$BG$101,"="&amp;新怪物属性!$CO$2,装备数值!$BH$50:$BH$101,"&lt;="&amp;新怪物属性!$CO108)+SUMIFS(装备数值!BR$50:BR$101,装备数值!$BG$50:$BG$101,"="&amp;新怪物属性!$CP$2,装备数值!$BH$50:$BH$101,"&lt;="&amp;新怪物属性!$CP108)+SUMIFS(装备数值!BR$50:BR$101,装备数值!$BG$50:$BG$101,"="&amp;新怪物属性!$CQ$2,装备数值!$BH$50:$BH$101,"&lt;="&amp;新怪物属性!$CQ108)+SUMIFS(装备数值!BR$50:BR$101,装备数值!$BG$50:$BG$101,"="&amp;新怪物属性!$CR$2,装备数值!$BH$50:$BH$101,"&lt;="&amp;新怪物属性!$CR108)</f>
        <v>1250</v>
      </c>
      <c r="CZ108" s="14">
        <f>SUMIFS(装备数值!BS$50:BS$101,装备数值!$BG$50:$BG$101,"="&amp;新怪物属性!$CF$2,装备数值!$BH$50:$BH$101,"&lt;="&amp;新怪物属性!$CF108)+SUMIFS(装备数值!BS$50:BS$101,装备数值!$BG$50:$BG$101,"="&amp;新怪物属性!$CG$2,装备数值!$BH$50:$BH$101,"&lt;="&amp;新怪物属性!$CG108)+SUMIFS(装备数值!BS$50:BS$101,装备数值!$BG$50:$BG$101,"="&amp;新怪物属性!$CH$2,装备数值!$BH$50:$BH$101,"&lt;="&amp;新怪物属性!$CH108)+SUMIFS(装备数值!BS$50:BS$101,装备数值!$BG$50:$BG$101,"="&amp;新怪物属性!$CI$2,装备数值!$BH$50:$BH$101,"&lt;="&amp;新怪物属性!$CI108)+SUMIFS(装备数值!BS$50:BS$101,装备数值!$BG$50:$BG$101,"="&amp;新怪物属性!$CJ$2,装备数值!$BH$50:$BH$101,"&lt;="&amp;新怪物属性!$CJ108)+SUMIFS(装备数值!BS$50:BS$101,装备数值!$BG$50:$BG$101,"="&amp;新怪物属性!$CK$2,装备数值!$BH$50:$BH$101,"&lt;="&amp;新怪物属性!$CK108)+SUMIFS(装备数值!BS$50:BS$101,装备数值!$BG$50:$BG$101,"="&amp;新怪物属性!$CL$2,装备数值!$BH$50:$BH$101,"&lt;="&amp;新怪物属性!$CL108)+SUMIFS(装备数值!BS$50:BS$101,装备数值!$BG$50:$BG$101,"="&amp;新怪物属性!$CM$2,装备数值!$BH$50:$BH$101,"&lt;="&amp;新怪物属性!$CM108)+SUMIFS(装备数值!BS$50:BS$101,装备数值!$BG$50:$BG$101,"="&amp;新怪物属性!$CN$2,装备数值!$BH$50:$BH$101,"&lt;="&amp;新怪物属性!$CN108)+SUMIFS(装备数值!BS$50:BS$101,装备数值!$BG$50:$BG$101,"="&amp;新怪物属性!$CO$2,装备数值!$BH$50:$BH$101,"&lt;="&amp;新怪物属性!$CO108)+SUMIFS(装备数值!BS$50:BS$101,装备数值!$BG$50:$BG$101,"="&amp;新怪物属性!$CP$2,装备数值!$BH$50:$BH$101,"&lt;="&amp;新怪物属性!$CP108)+SUMIFS(装备数值!BS$50:BS$101,装备数值!$BG$50:$BG$101,"="&amp;新怪物属性!$CQ$2,装备数值!$BH$50:$BH$101,"&lt;="&amp;新怪物属性!$CQ108)+SUMIFS(装备数值!BS$50:BS$101,装备数值!$BG$50:$BG$101,"="&amp;新怪物属性!$CR$2,装备数值!$BH$50:$BH$101,"&lt;="&amp;新怪物属性!$CR108)</f>
        <v>1250</v>
      </c>
      <c r="DA108" s="14">
        <f>SUMIFS(装备数值!BT$50:BT$101,装备数值!$BG$50:$BG$101,"="&amp;新怪物属性!$CF$2,装备数值!$BH$50:$BH$101,"&lt;="&amp;新怪物属性!$CF108)+SUMIFS(装备数值!BT$50:BT$101,装备数值!$BG$50:$BG$101,"="&amp;新怪物属性!$CG$2,装备数值!$BH$50:$BH$101,"&lt;="&amp;新怪物属性!$CG108)+SUMIFS(装备数值!BT$50:BT$101,装备数值!$BG$50:$BG$101,"="&amp;新怪物属性!$CH$2,装备数值!$BH$50:$BH$101,"&lt;="&amp;新怪物属性!$CH108)+SUMIFS(装备数值!BT$50:BT$101,装备数值!$BG$50:$BG$101,"="&amp;新怪物属性!$CI$2,装备数值!$BH$50:$BH$101,"&lt;="&amp;新怪物属性!$CI108)+SUMIFS(装备数值!BT$50:BT$101,装备数值!$BG$50:$BG$101,"="&amp;新怪物属性!$CJ$2,装备数值!$BH$50:$BH$101,"&lt;="&amp;新怪物属性!$CJ108)+SUMIFS(装备数值!BT$50:BT$101,装备数值!$BG$50:$BG$101,"="&amp;新怪物属性!$CK$2,装备数值!$BH$50:$BH$101,"&lt;="&amp;新怪物属性!$CK108)+SUMIFS(装备数值!BT$50:BT$101,装备数值!$BG$50:$BG$101,"="&amp;新怪物属性!$CL$2,装备数值!$BH$50:$BH$101,"&lt;="&amp;新怪物属性!$CL108)+SUMIFS(装备数值!BT$50:BT$101,装备数值!$BG$50:$BG$101,"="&amp;新怪物属性!$CM$2,装备数值!$BH$50:$BH$101,"&lt;="&amp;新怪物属性!$CM108)+SUMIFS(装备数值!BT$50:BT$101,装备数值!$BG$50:$BG$101,"="&amp;新怪物属性!$CN$2,装备数值!$BH$50:$BH$101,"&lt;="&amp;新怪物属性!$CN108)+SUMIFS(装备数值!BT$50:BT$101,装备数值!$BG$50:$BG$101,"="&amp;新怪物属性!$CO$2,装备数值!$BH$50:$BH$101,"&lt;="&amp;新怪物属性!$CO108)+SUMIFS(装备数值!BT$50:BT$101,装备数值!$BG$50:$BG$101,"="&amp;新怪物属性!$CP$2,装备数值!$BH$50:$BH$101,"&lt;="&amp;新怪物属性!$CP108)+SUMIFS(装备数值!BT$50:BT$101,装备数值!$BG$50:$BG$101,"="&amp;新怪物属性!$CQ$2,装备数值!$BH$50:$BH$101,"&lt;="&amp;新怪物属性!$CQ108)+SUMIFS(装备数值!BT$50:BT$101,装备数值!$BG$50:$BG$101,"="&amp;新怪物属性!$CR$2,装备数值!$BH$50:$BH$101,"&lt;="&amp;新怪物属性!$CR108)</f>
        <v>1250</v>
      </c>
      <c r="DB108" s="14">
        <f>SUMIFS(装备数值!BU$50:BU$101,装备数值!$BG$50:$BG$101,"="&amp;新怪物属性!$CF$2,装备数值!$BH$50:$BH$101,"&lt;="&amp;新怪物属性!$CF108)+SUMIFS(装备数值!BU$50:BU$101,装备数值!$BG$50:$BG$101,"="&amp;新怪物属性!$CG$2,装备数值!$BH$50:$BH$101,"&lt;="&amp;新怪物属性!$CG108)+SUMIFS(装备数值!BU$50:BU$101,装备数值!$BG$50:$BG$101,"="&amp;新怪物属性!$CH$2,装备数值!$BH$50:$BH$101,"&lt;="&amp;新怪物属性!$CH108)+SUMIFS(装备数值!BU$50:BU$101,装备数值!$BG$50:$BG$101,"="&amp;新怪物属性!$CI$2,装备数值!$BH$50:$BH$101,"&lt;="&amp;新怪物属性!$CI108)+SUMIFS(装备数值!BU$50:BU$101,装备数值!$BG$50:$BG$101,"="&amp;新怪物属性!$CJ$2,装备数值!$BH$50:$BH$101,"&lt;="&amp;新怪物属性!$CJ108)+SUMIFS(装备数值!BU$50:BU$101,装备数值!$BG$50:$BG$101,"="&amp;新怪物属性!$CK$2,装备数值!$BH$50:$BH$101,"&lt;="&amp;新怪物属性!$CK108)+SUMIFS(装备数值!BU$50:BU$101,装备数值!$BG$50:$BG$101,"="&amp;新怪物属性!$CL$2,装备数值!$BH$50:$BH$101,"&lt;="&amp;新怪物属性!$CL108)+SUMIFS(装备数值!BU$50:BU$101,装备数值!$BG$50:$BG$101,"="&amp;新怪物属性!$CM$2,装备数值!$BH$50:$BH$101,"&lt;="&amp;新怪物属性!$CM108)+SUMIFS(装备数值!BU$50:BU$101,装备数值!$BG$50:$BG$101,"="&amp;新怪物属性!$CN$2,装备数值!$BH$50:$BH$101,"&lt;="&amp;新怪物属性!$CN108)+SUMIFS(装备数值!BU$50:BU$101,装备数值!$BG$50:$BG$101,"="&amp;新怪物属性!$CO$2,装备数值!$BH$50:$BH$101,"&lt;="&amp;新怪物属性!$CO108)+SUMIFS(装备数值!BU$50:BU$101,装备数值!$BG$50:$BG$101,"="&amp;新怪物属性!$CP$2,装备数值!$BH$50:$BH$101,"&lt;="&amp;新怪物属性!$CP108)+SUMIFS(装备数值!BU$50:BU$101,装备数值!$BG$50:$BG$101,"="&amp;新怪物属性!$CQ$2,装备数值!$BH$50:$BH$101,"&lt;="&amp;新怪物属性!$CQ108)+SUMIFS(装备数值!BU$50:BU$101,装备数值!$BG$50:$BG$101,"="&amp;新怪物属性!$CR$2,装备数值!$BH$50:$BH$101,"&lt;="&amp;新怪物属性!$CR108)</f>
        <v>0.35000000000000003</v>
      </c>
      <c r="DC108" s="14">
        <f>SUMIFS(装备数值!BV$50:BV$101,装备数值!$BG$50:$BG$101,"="&amp;新怪物属性!$CF$2,装备数值!$BH$50:$BH$101,"&lt;="&amp;新怪物属性!$CF108)+SUMIFS(装备数值!BV$50:BV$101,装备数值!$BG$50:$BG$101,"="&amp;新怪物属性!$CG$2,装备数值!$BH$50:$BH$101,"&lt;="&amp;新怪物属性!$CG108)+SUMIFS(装备数值!BV$50:BV$101,装备数值!$BG$50:$BG$101,"="&amp;新怪物属性!$CH$2,装备数值!$BH$50:$BH$101,"&lt;="&amp;新怪物属性!$CH108)+SUMIFS(装备数值!BV$50:BV$101,装备数值!$BG$50:$BG$101,"="&amp;新怪物属性!$CI$2,装备数值!$BH$50:$BH$101,"&lt;="&amp;新怪物属性!$CI108)+SUMIFS(装备数值!BV$50:BV$101,装备数值!$BG$50:$BG$101,"="&amp;新怪物属性!$CJ$2,装备数值!$BH$50:$BH$101,"&lt;="&amp;新怪物属性!$CJ108)+SUMIFS(装备数值!BV$50:BV$101,装备数值!$BG$50:$BG$101,"="&amp;新怪物属性!$CK$2,装备数值!$BH$50:$BH$101,"&lt;="&amp;新怪物属性!$CK108)+SUMIFS(装备数值!BV$50:BV$101,装备数值!$BG$50:$BG$101,"="&amp;新怪物属性!$CL$2,装备数值!$BH$50:$BH$101,"&lt;="&amp;新怪物属性!$CL108)+SUMIFS(装备数值!BV$50:BV$101,装备数值!$BG$50:$BG$101,"="&amp;新怪物属性!$CM$2,装备数值!$BH$50:$BH$101,"&lt;="&amp;新怪物属性!$CM108)+SUMIFS(装备数值!BV$50:BV$101,装备数值!$BG$50:$BG$101,"="&amp;新怪物属性!$CN$2,装备数值!$BH$50:$BH$101,"&lt;="&amp;新怪物属性!$CN108)+SUMIFS(装备数值!BV$50:BV$101,装备数值!$BG$50:$BG$101,"="&amp;新怪物属性!$CO$2,装备数值!$BH$50:$BH$101,"&lt;="&amp;新怪物属性!$CO108)+SUMIFS(装备数值!BV$50:BV$101,装备数值!$BG$50:$BG$101,"="&amp;新怪物属性!$CP$2,装备数值!$BH$50:$BH$101,"&lt;="&amp;新怪物属性!$CP108)+SUMIFS(装备数值!BV$50:BV$101,装备数值!$BG$50:$BG$101,"="&amp;新怪物属性!$CQ$2,装备数值!$BH$50:$BH$101,"&lt;="&amp;新怪物属性!$CQ108)+SUMIFS(装备数值!BV$50:BV$101,装备数值!$BG$50:$BG$101,"="&amp;新怪物属性!$CR$2,装备数值!$BH$50:$BH$101,"&lt;="&amp;新怪物属性!$CR108)</f>
        <v>0.15000000000000002</v>
      </c>
      <c r="DD108" s="14">
        <f>SUMIFS(装备数值!BW$50:BW$101,装备数值!$BG$50:$BG$101,"="&amp;新怪物属性!$CF$2,装备数值!$BH$50:$BH$101,"&lt;="&amp;新怪物属性!$CF108)+SUMIFS(装备数值!BW$50:BW$101,装备数值!$BG$50:$BG$101,"="&amp;新怪物属性!$CG$2,装备数值!$BH$50:$BH$101,"&lt;="&amp;新怪物属性!$CG108)+SUMIFS(装备数值!BW$50:BW$101,装备数值!$BG$50:$BG$101,"="&amp;新怪物属性!$CH$2,装备数值!$BH$50:$BH$101,"&lt;="&amp;新怪物属性!$CH108)+SUMIFS(装备数值!BW$50:BW$101,装备数值!$BG$50:$BG$101,"="&amp;新怪物属性!$CI$2,装备数值!$BH$50:$BH$101,"&lt;="&amp;新怪物属性!$CI108)+SUMIFS(装备数值!BW$50:BW$101,装备数值!$BG$50:$BG$101,"="&amp;新怪物属性!$CJ$2,装备数值!$BH$50:$BH$101,"&lt;="&amp;新怪物属性!$CJ108)+SUMIFS(装备数值!BW$50:BW$101,装备数值!$BG$50:$BG$101,"="&amp;新怪物属性!$CK$2,装备数值!$BH$50:$BH$101,"&lt;="&amp;新怪物属性!$CK108)+SUMIFS(装备数值!BW$50:BW$101,装备数值!$BG$50:$BG$101,"="&amp;新怪物属性!$CL$2,装备数值!$BH$50:$BH$101,"&lt;="&amp;新怪物属性!$CL108)+SUMIFS(装备数值!BW$50:BW$101,装备数值!$BG$50:$BG$101,"="&amp;新怪物属性!$CM$2,装备数值!$BH$50:$BH$101,"&lt;="&amp;新怪物属性!$CM108)+SUMIFS(装备数值!BW$50:BW$101,装备数值!$BG$50:$BG$101,"="&amp;新怪物属性!$CN$2,装备数值!$BH$50:$BH$101,"&lt;="&amp;新怪物属性!$CN108)+SUMIFS(装备数值!BW$50:BW$101,装备数值!$BG$50:$BG$101,"="&amp;新怪物属性!$CO$2,装备数值!$BH$50:$BH$101,"&lt;="&amp;新怪物属性!$CO108)+SUMIFS(装备数值!BW$50:BW$101,装备数值!$BG$50:$BG$101,"="&amp;新怪物属性!$CP$2,装备数值!$BH$50:$BH$101,"&lt;="&amp;新怪物属性!$CP108)+SUMIFS(装备数值!BW$50:BW$101,装备数值!$BG$50:$BG$101,"="&amp;新怪物属性!$CQ$2,装备数值!$BH$50:$BH$101,"&lt;="&amp;新怪物属性!$CQ108)+SUMIFS(装备数值!BW$50:BW$101,装备数值!$BG$50:$BG$101,"="&amp;新怪物属性!$CR$2,装备数值!$BH$50:$BH$101,"&lt;="&amp;新怪物属性!$CR108)</f>
        <v>0</v>
      </c>
      <c r="DE108" s="14">
        <f>SUMIFS(装备数值!BX$50:BX$101,装备数值!$BG$50:$BG$101,"="&amp;新怪物属性!$CF$2,装备数值!$BH$50:$BH$101,"&lt;="&amp;新怪物属性!$CF108)+SUMIFS(装备数值!BX$50:BX$101,装备数值!$BG$50:$BG$101,"="&amp;新怪物属性!$CG$2,装备数值!$BH$50:$BH$101,"&lt;="&amp;新怪物属性!$CG108)+SUMIFS(装备数值!BX$50:BX$101,装备数值!$BG$50:$BG$101,"="&amp;新怪物属性!$CH$2,装备数值!$BH$50:$BH$101,"&lt;="&amp;新怪物属性!$CH108)+SUMIFS(装备数值!BX$50:BX$101,装备数值!$BG$50:$BG$101,"="&amp;新怪物属性!$CI$2,装备数值!$BH$50:$BH$101,"&lt;="&amp;新怪物属性!$CI108)+SUMIFS(装备数值!BX$50:BX$101,装备数值!$BG$50:$BG$101,"="&amp;新怪物属性!$CJ$2,装备数值!$BH$50:$BH$101,"&lt;="&amp;新怪物属性!$CJ108)+SUMIFS(装备数值!BX$50:BX$101,装备数值!$BG$50:$BG$101,"="&amp;新怪物属性!$CK$2,装备数值!$BH$50:$BH$101,"&lt;="&amp;新怪物属性!$CK108)+SUMIFS(装备数值!BX$50:BX$101,装备数值!$BG$50:$BG$101,"="&amp;新怪物属性!$CL$2,装备数值!$BH$50:$BH$101,"&lt;="&amp;新怪物属性!$CL108)+SUMIFS(装备数值!BX$50:BX$101,装备数值!$BG$50:$BG$101,"="&amp;新怪物属性!$CM$2,装备数值!$BH$50:$BH$101,"&lt;="&amp;新怪物属性!$CM108)+SUMIFS(装备数值!BX$50:BX$101,装备数值!$BG$50:$BG$101,"="&amp;新怪物属性!$CN$2,装备数值!$BH$50:$BH$101,"&lt;="&amp;新怪物属性!$CN108)+SUMIFS(装备数值!BX$50:BX$101,装备数值!$BG$50:$BG$101,"="&amp;新怪物属性!$CO$2,装备数值!$BH$50:$BH$101,"&lt;="&amp;新怪物属性!$CO108)+SUMIFS(装备数值!BX$50:BX$101,装备数值!$BG$50:$BG$101,"="&amp;新怪物属性!$CP$2,装备数值!$BH$50:$BH$101,"&lt;="&amp;新怪物属性!$CP108)+SUMIFS(装备数值!BX$50:BX$101,装备数值!$BG$50:$BG$101,"="&amp;新怪物属性!$CQ$2,装备数值!$BH$50:$BH$101,"&lt;="&amp;新怪物属性!$CQ108)+SUMIFS(装备数值!BX$50:BX$101,装备数值!$BG$50:$BG$101,"="&amp;新怪物属性!$CR$2,装备数值!$BH$50:$BH$101,"&lt;="&amp;新怪物属性!$CR108)</f>
        <v>0</v>
      </c>
      <c r="DH108" s="14">
        <f>INDEX(装备数值!$I$13:$M$116,新怪物属性!$P108*8+1,DH$2)*$X108+INDEX(装备数值!$I$13:$M$116,新怪物属性!$Q108*8+2,DH$2)*$Y108+INDEX(装备数值!$I$13:$M$116,新怪物属性!$S108*8+3,DH$2)*$Z108+INDEX(装备数值!$I$13:$M$116,新怪物属性!$R108*8+4,DH$2)*$AA108+INDEX(装备数值!$I$13:$M$116,新怪物属性!$T108*8+5,DH$2)*$AB108+INDEX(装备数值!$I$13:$M$116,新怪物属性!$U108*8+6,DH$2)*$AC108+INDEX(装备数值!$I$13:$M$116,新怪物属性!$V108*8+7,DH$2)*$AD108+INDEX(装备数值!$I$13:$M$116,新怪物属性!$W108*8+8,DH$2)*$AE108</f>
        <v>334900</v>
      </c>
      <c r="DI108" s="14">
        <f>INDEX(装备数值!$I$13:$M$116,新怪物属性!$P108*8+1,DI$2)*$X108+INDEX(装备数值!$I$13:$M$116,新怪物属性!$Q108*8+2,DI$2)*$Y108+INDEX(装备数值!$I$13:$M$116,新怪物属性!$S108*8+3,DI$2)*$Z108+INDEX(装备数值!$I$13:$M$116,新怪物属性!$R108*8+4,DI$2)*$AA108+INDEX(装备数值!$I$13:$M$116,新怪物属性!$T108*8+5,DI$2)*$AB108+INDEX(装备数值!$I$13:$M$116,新怪物属性!$U108*8+6,DI$2)*$AC108+INDEX(装备数值!$I$13:$M$116,新怪物属性!$V108*8+7,DI$2)*$AD108+INDEX(装备数值!$I$13:$M$116,新怪物属性!$W108*8+8,DI$2)*$AE108</f>
        <v>2677500</v>
      </c>
      <c r="DJ108" s="14">
        <f>INDEX(装备数值!$I$13:$M$116,新怪物属性!$P108*8+1,DJ$2)*$X108+INDEX(装备数值!$I$13:$M$116,新怪物属性!$Q108*8+2,DJ$2)*$Y108+INDEX(装备数值!$I$13:$M$116,新怪物属性!$S108*8+3,DJ$2)*$Z108+INDEX(装备数值!$I$13:$M$116,新怪物属性!$R108*8+4,DJ$2)*$AA108+INDEX(装备数值!$I$13:$M$116,新怪物属性!$T108*8+5,DJ$2)*$AB108+INDEX(装备数值!$I$13:$M$116,新怪物属性!$U108*8+6,DJ$2)*$AC108+INDEX(装备数值!$I$13:$M$116,新怪物属性!$V108*8+7,DJ$2)*$AD108+INDEX(装备数值!$I$13:$M$116,新怪物属性!$W108*8+8,DJ$2)*$AE108</f>
        <v>170000</v>
      </c>
      <c r="DK108" s="14">
        <f>INDEX(装备数值!$I$13:$M$116,新怪物属性!$P108*8+1,DK$2)*$X108+INDEX(装备数值!$I$13:$M$116,新怪物属性!$Q108*8+2,DK$2)*$Y108+INDEX(装备数值!$I$13:$M$116,新怪物属性!$S108*8+3,DK$2)*$Z108+INDEX(装备数值!$I$13:$M$116,新怪物属性!$R108*8+4,DK$2)*$AA108+INDEX(装备数值!$I$13:$M$116,新怪物属性!$T108*8+5,DK$2)*$AB108+INDEX(装备数值!$I$13:$M$116,新怪物属性!$U108*8+6,DK$2)*$AC108+INDEX(装备数值!$I$13:$M$116,新怪物属性!$V108*8+7,DK$2)*$AD108+INDEX(装备数值!$I$13:$M$116,新怪物属性!$W108*8+8,DK$2)*$AE108</f>
        <v>3570000</v>
      </c>
      <c r="DL108" s="14">
        <f>INDEX(装备数值!$I$13:$M$116,新怪物属性!$P108*8+1,DL$2)*$X108+INDEX(装备数值!$I$13:$M$116,新怪物属性!$Q108*8+2,DL$2)*$Y108+INDEX(装备数值!$I$13:$M$116,新怪物属性!$S108*8+3,DL$2)*$Z108+INDEX(装备数值!$I$13:$M$116,新怪物属性!$R108*8+4,DL$2)*$AA108+INDEX(装备数值!$I$13:$M$116,新怪物属性!$T108*8+5,DL$2)*$AB108+INDEX(装备数值!$I$13:$M$116,新怪物属性!$U108*8+6,DL$2)*$AC108+INDEX(装备数值!$I$13:$M$116,新怪物属性!$V108*8+7,DL$2)*$AD108+INDEX(装备数值!$I$13:$M$116,新怪物属性!$W108*8+8,DL$2)*$AE108</f>
        <v>67150</v>
      </c>
      <c r="DO108" s="14">
        <f>INDEX(装备数值!$X$13:$AH$116,$P108*8+1,DO$2)*$AF108+INDEX(装备数值!$X$13:$AH$116,$Q108*8+2,DO$2)*$AG108+INDEX(装备数值!$X$13:$AH$116,$S108*8+3,DO$2)*$AH108+INDEX(装备数值!$X$13:$AH$116,$R108*8+4,DO$2)*$AI108+INDEX(装备数值!$X$13:$AH$116,$T108*8+5,DO$2)*$AJ108+INDEX(装备数值!$X$13:$AH$116,$U108*8+6,DO$2)*$AK108+INDEX(装备数值!$X$13:$AH$116,$V108*8+7,DO$2)*$AL108+INDEX(装备数值!$X$13:$AH$116,$W108*8+8,DO$2)*$AM108</f>
        <v>79200</v>
      </c>
      <c r="DP108" s="14">
        <f>INDEX(装备数值!$X$13:$AH$116,$P108*8+1,DP$2)*$AF108+INDEX(装备数值!$X$13:$AH$116,$Q108*8+2,DP$2)*$AG108+INDEX(装备数值!$X$13:$AH$116,$S108*8+3,DP$2)*$AH108+INDEX(装备数值!$X$13:$AH$116,$R108*8+4,DP$2)*$AI108+INDEX(装备数值!$X$13:$AH$116,$T108*8+5,DP$2)*$AJ108+INDEX(装备数值!$X$13:$AH$116,$U108*8+6,DP$2)*$AK108+INDEX(装备数值!$X$13:$AH$116,$V108*8+7,DP$2)*$AL108+INDEX(装备数值!$X$13:$AH$116,$W108*8+8,DP$2)*$AM108</f>
        <v>619500</v>
      </c>
      <c r="DQ108" s="14">
        <f>INDEX(装备数值!$X$13:$AH$116,$P108*8+1,DQ$2)*$AF108+INDEX(装备数值!$X$13:$AH$116,$Q108*8+2,DQ$2)*$AG108+INDEX(装备数值!$X$13:$AH$116,$S108*8+3,DQ$2)*$AH108+INDEX(装备数值!$X$13:$AH$116,$R108*8+4,DQ$2)*$AI108+INDEX(装备数值!$X$13:$AH$116,$T108*8+5,DQ$2)*$AJ108+INDEX(装备数值!$X$13:$AH$116,$U108*8+6,DQ$2)*$AK108+INDEX(装备数值!$X$13:$AH$116,$V108*8+7,DQ$2)*$AL108+INDEX(装备数值!$X$13:$AH$116,$W108*8+8,DQ$2)*$AM108</f>
        <v>43000</v>
      </c>
      <c r="DR108" s="14">
        <f>INDEX(装备数值!$X$13:$AH$116,$P108*8+1,DR$2)*$AF108+INDEX(装备数值!$X$13:$AH$116,$Q108*8+2,DR$2)*$AG108+INDEX(装备数值!$X$13:$AH$116,$S108*8+3,DR$2)*$AH108+INDEX(装备数值!$X$13:$AH$116,$R108*8+4,DR$2)*$AI108+INDEX(装备数值!$X$13:$AH$116,$T108*8+5,DR$2)*$AJ108+INDEX(装备数值!$X$13:$AH$116,$U108*8+6,DR$2)*$AK108+INDEX(装备数值!$X$13:$AH$116,$V108*8+7,DR$2)*$AL108+INDEX(装备数值!$X$13:$AH$116,$W108*8+8,DR$2)*$AM108</f>
        <v>846000</v>
      </c>
      <c r="DS108" s="14">
        <f>INDEX(装备数值!$X$13:$AH$116,$P108*8+1,DS$2)*$AF108+INDEX(装备数值!$X$13:$AH$116,$Q108*8+2,DS$2)*$AG108+INDEX(装备数值!$X$13:$AH$116,$S108*8+3,DS$2)*$AH108+INDEX(装备数值!$X$13:$AH$116,$R108*8+4,DS$2)*$AI108+INDEX(装备数值!$X$13:$AH$116,$T108*8+5,DS$2)*$AJ108+INDEX(装备数值!$X$13:$AH$116,$U108*8+6,DS$2)*$AK108+INDEX(装备数值!$X$13:$AH$116,$V108*8+7,DS$2)*$AL108+INDEX(装备数值!$X$13:$AH$116,$W108*8+8,DS$2)*$AM108</f>
        <v>17200</v>
      </c>
      <c r="DT108" s="14">
        <f>INDEX(装备数值!$X$13:$AH$116,$P108*8+1,DT$2)*$AF108+INDEX(装备数值!$X$13:$AH$116,$Q108*8+2,DT$2)*$AG108+INDEX(装备数值!$X$13:$AH$116,$S108*8+3,DT$2)*$AH108+INDEX(装备数值!$X$13:$AH$116,$R108*8+4,DT$2)*$AI108+INDEX(装备数值!$X$13:$AH$116,$T108*8+5,DT$2)*$AJ108+INDEX(装备数值!$X$13:$AH$116,$U108*8+6,DT$2)*$AK108+INDEX(装备数值!$X$13:$AH$116,$V108*8+7,DT$2)*$AL108+INDEX(装备数值!$X$13:$AH$116,$W108*8+8,DT$2)*$AM108</f>
        <v>65500</v>
      </c>
      <c r="DU108" s="14">
        <f>INDEX(装备数值!$X$13:$AH$116,$P108*8+1,DU$2)*$AF108+INDEX(装备数值!$X$13:$AH$116,$Q108*8+2,DU$2)*$AG108+INDEX(装备数值!$X$13:$AH$116,$S108*8+3,DU$2)*$AH108+INDEX(装备数值!$X$13:$AH$116,$R108*8+4,DU$2)*$AI108+INDEX(装备数值!$X$13:$AH$116,$T108*8+5,DU$2)*$AJ108+INDEX(装备数值!$X$13:$AH$116,$U108*8+6,DU$2)*$AK108+INDEX(装备数值!$X$13:$AH$116,$V108*8+7,DU$2)*$AL108+INDEX(装备数值!$X$13:$AH$116,$W108*8+8,DU$2)*$AM108</f>
        <v>64500</v>
      </c>
      <c r="DV108" s="14">
        <f>INDEX(装备数值!$X$13:$AH$116,$P108*8+1,DV$2)*$AF108+INDEX(装备数值!$X$13:$AH$116,$Q108*8+2,DV$2)*$AG108+INDEX(装备数值!$X$13:$AH$116,$S108*8+3,DV$2)*$AH108+INDEX(装备数值!$X$13:$AH$116,$R108*8+4,DV$2)*$AI108+INDEX(装备数值!$X$13:$AH$116,$T108*8+5,DV$2)*$AJ108+INDEX(装备数值!$X$13:$AH$116,$U108*8+6,DV$2)*$AK108+INDEX(装备数值!$X$13:$AH$116,$V108*8+7,DV$2)*$AL108+INDEX(装备数值!$X$13:$AH$116,$W108*8+8,DV$2)*$AM108</f>
        <v>65500</v>
      </c>
      <c r="DW108" s="14">
        <f>INDEX(装备数值!$X$13:$AH$116,$P108*8+1,DW$2)*$AF108+INDEX(装备数值!$X$13:$AH$116,$Q108*8+2,DW$2)*$AG108+INDEX(装备数值!$X$13:$AH$116,$S108*8+3,DW$2)*$AH108+INDEX(装备数值!$X$13:$AH$116,$R108*8+4,DW$2)*$AI108+INDEX(装备数值!$X$13:$AH$116,$T108*8+5,DW$2)*$AJ108+INDEX(装备数值!$X$13:$AH$116,$U108*8+6,DW$2)*$AK108+INDEX(装备数值!$X$13:$AH$116,$V108*8+7,DW$2)*$AL108+INDEX(装备数值!$X$13:$AH$116,$W108*8+8,DW$2)*$AM108</f>
        <v>64500</v>
      </c>
      <c r="DX108" s="14">
        <f>INDEX(装备数值!$X$13:$AH$116,$P108*8+1,DX$2)*$AF108+INDEX(装备数值!$X$13:$AH$116,$Q108*8+2,DX$2)*$AG108+INDEX(装备数值!$X$13:$AH$116,$S108*8+3,DX$2)*$AH108+INDEX(装备数值!$X$13:$AH$116,$R108*8+4,DX$2)*$AI108+INDEX(装备数值!$X$13:$AH$116,$T108*8+5,DX$2)*$AJ108+INDEX(装备数值!$X$13:$AH$116,$U108*8+6,DX$2)*$AK108+INDEX(装备数值!$X$13:$AH$116,$V108*8+7,DX$2)*$AL108+INDEX(装备数值!$X$13:$AH$116,$W108*8+8,DX$2)*$AM108</f>
        <v>176</v>
      </c>
      <c r="DY108" s="14">
        <f>INDEX(装备数值!$X$13:$AH$116,$P108*8+1,DY$2)*$AF108+INDEX(装备数值!$X$13:$AH$116,$Q108*8+2,DY$2)*$AG108+INDEX(装备数值!$X$13:$AH$116,$S108*8+3,DY$2)*$AH108+INDEX(装备数值!$X$13:$AH$116,$R108*8+4,DY$2)*$AI108+INDEX(装备数值!$X$13:$AH$116,$T108*8+5,DY$2)*$AJ108+INDEX(装备数值!$X$13:$AH$116,$U108*8+6,DY$2)*$AK108+INDEX(装备数值!$X$13:$AH$116,$V108*8+7,DY$2)*$AL108+INDEX(装备数值!$X$13:$AH$116,$W108*8+8,DY$2)*$AM108</f>
        <v>176</v>
      </c>
      <c r="EA108" s="14">
        <f>INDEX(装备数值!$AN$17:$AN$117,MATCH(MIN($X108:$AE108),装备数值!$AO$17:$AO$117,1))</f>
        <v>85</v>
      </c>
      <c r="EB108" s="14">
        <f>IF(COUNTIF($P108:$W108,"&gt;"&amp;0)=8,INDEX(装备数值!AR$17:AR$117,$EA108+1),0)</f>
        <v>54400</v>
      </c>
      <c r="EC108" s="14">
        <f>IF(COUNTIF($P108:$W108,"&gt;"&amp;0)=8,INDEX(装备数值!AS$17:AS$117,$EA108+1),0)</f>
        <v>408000</v>
      </c>
      <c r="ED108" s="14">
        <f>IF(COUNTIF($P108:$W108,"&gt;"&amp;0)=8,INDEX(装备数值!AT$17:AT$117,$EA108+1),0)</f>
        <v>27200</v>
      </c>
      <c r="EE108" s="14">
        <f>IF(COUNTIF($P108:$W108,"&gt;"&amp;0)=8,INDEX(装备数值!AU$17:AU$117,$EA108+1),0)</f>
        <v>544000</v>
      </c>
      <c r="EF108" s="14">
        <f>IF(COUNTIF($P108:$W108,"&gt;"&amp;0)=8,INDEX(装备数值!AV$17:AV$117,$EA108+1),0)</f>
        <v>10710</v>
      </c>
      <c r="EH108" s="14">
        <f>INDEX(装备数值!$AY$17:$AY$77,MATCH(新怪物属性!AF108,装备数值!$AZ$17:$AZ$77,1))</f>
        <v>45</v>
      </c>
      <c r="EI108" s="26">
        <f>INDEX(装备数值!BA$17:BA$77,新怪物属性!EH108+1)</f>
        <v>1</v>
      </c>
      <c r="EJ108" s="26">
        <f>INDEX(装备数值!BA$17:BA$77,新怪物属性!EH108+1)</f>
        <v>1</v>
      </c>
      <c r="EL108" s="14">
        <f t="shared" si="231"/>
        <v>38</v>
      </c>
      <c r="EM108" s="14">
        <f>VLOOKUP(EL108,军阶与晶片数值!$W$6:$X$27,2)</f>
        <v>8</v>
      </c>
      <c r="EN108" s="14">
        <f>INDEX(军阶与晶片数值!Y$6:Y$27,$EM108+1)</f>
        <v>650</v>
      </c>
      <c r="EO108" s="14">
        <f>INDEX(军阶与晶片数值!Z$6:Z$27,$EM108+1)</f>
        <v>650</v>
      </c>
      <c r="EP108" s="14">
        <f>INDEX(军阶与晶片数值!AA$6:AA$27,$EM108+1)</f>
        <v>650</v>
      </c>
      <c r="EQ108" s="14">
        <f>INDEX(军阶与晶片数值!AB$6:AB$27,$EM108+1)</f>
        <v>650</v>
      </c>
      <c r="ER108" s="29">
        <f>INDEX(军阶与晶片数值!AC$6:AC$27,$EM108+1)</f>
        <v>45</v>
      </c>
      <c r="ES108" s="29">
        <f>INDEX(军阶与晶片数值!AD$6:AD$27,$EM108+1)</f>
        <v>25</v>
      </c>
      <c r="EU108" s="26">
        <f>INDEX(军阶与晶片数值!I$6:I$16,AN108+1)</f>
        <v>0.3</v>
      </c>
      <c r="EV108" s="26">
        <f>INDEX(军阶与晶片数值!M$6:M$16,AO108+1)</f>
        <v>0.3</v>
      </c>
      <c r="EW108" s="26">
        <f>INDEX(军阶与晶片数值!J$6:J$16,AP108+1)</f>
        <v>0.3</v>
      </c>
      <c r="EX108" s="26">
        <f>INDEX(军阶与晶片数值!K$6:K$16,AQ108+1)</f>
        <v>0.6</v>
      </c>
      <c r="EY108" s="26">
        <f>INDEX(军阶与晶片数值!L$6:L$16,AR108+1)</f>
        <v>0.6</v>
      </c>
      <c r="EZ108" s="28">
        <f>INDEX(军阶与晶片数值!N$6:N$16,AS108+1)</f>
        <v>0</v>
      </c>
      <c r="FA108" s="28">
        <f>INDEX(军阶与晶片数值!O$6:O$16,AT108+1)</f>
        <v>0</v>
      </c>
      <c r="FB108" s="28">
        <f>INDEX(军阶与晶片数值!P$6:P$16,AU108+1)</f>
        <v>0</v>
      </c>
      <c r="FC108" s="28">
        <f>INDEX(军阶与晶片数值!Q$6:Q$16,AV108+1)</f>
        <v>0</v>
      </c>
      <c r="FD108" s="26">
        <f>INDEX(军阶与晶片数值!R$6:R$16,AW108+1)</f>
        <v>0.3</v>
      </c>
      <c r="FE108" s="26">
        <f>INDEX(军阶与晶片数值!S$6:S$16,AX108+1)</f>
        <v>0.3</v>
      </c>
      <c r="FF108" s="26">
        <f>INDEX(军阶与晶片数值!T$6:T$16,AY108+1)</f>
        <v>0</v>
      </c>
      <c r="FG108" s="26">
        <f>INDEX(军阶与晶片数值!U$6:U$16,AZ108+1)</f>
        <v>0</v>
      </c>
      <c r="FI108" s="26">
        <f>INDEX(军阶与晶片数值!$C$6:$C$36,新怪物属性!$BA108+1)</f>
        <v>1.25</v>
      </c>
      <c r="FJ108" s="26">
        <f>INDEX(军阶与晶片数值!$C$6:$C$36,新怪物属性!$BA108+1)</f>
        <v>1.25</v>
      </c>
      <c r="FK108" s="26">
        <f>INDEX(军阶与晶片数值!$C$6:$C$36,新怪物属性!$BA108+1)</f>
        <v>1.25</v>
      </c>
      <c r="FL108" s="26">
        <f>INDEX(军阶与晶片数值!$C$6:$C$36,新怪物属性!$BA108+1)</f>
        <v>1.25</v>
      </c>
      <c r="FM108" s="26">
        <f>INDEX(军阶与晶片数值!$C$6:$C$36,新怪物属性!$BA108+1)</f>
        <v>1.25</v>
      </c>
      <c r="FO108" s="14">
        <f>INDEX(战舰突破!$H$6:$H$18,新怪物属性!$J108+1)+INDEX(战舰突破!$H$23:$H$35,新怪物属性!$K108+1)+INDEX(战舰突破!$H$40:$H$52,新怪物属性!$L108+1)</f>
        <v>200</v>
      </c>
      <c r="FP108" s="14">
        <f>INDEX(战舰突破!$I$6:$I$18,新怪物属性!$J108+1)+INDEX(战舰突破!$I$23:$I$35,新怪物属性!$K108+1)+INDEX(战舰突破!$I$40:$I$52,新怪物属性!$L108+1)</f>
        <v>200</v>
      </c>
      <c r="FQ108" s="14">
        <f>INDEX(战舰突破!$J$6:$J$18,新怪物属性!$J108+1)+INDEX(战舰突破!$J$23:$J$35,新怪物属性!$K108+1)+INDEX(战舰突破!$J$40:$J$52,新怪物属性!$L108+1)</f>
        <v>0</v>
      </c>
      <c r="FR108" s="14">
        <f>INDEX(战舰突破!$K$6:$K$18,新怪物属性!$J108+1)+INDEX(战舰突破!$K$23:$K$35,新怪物属性!$K108+1)+INDEX(战舰突破!$K$40:$K$52,新怪物属性!$L108+1)</f>
        <v>0</v>
      </c>
      <c r="FS108" s="14">
        <f>INDEX(战舰突破!$L$6:$L$18,新怪物属性!$J108+1)+INDEX(战舰突破!$L$23:$L$35,新怪物属性!$K108+1)+INDEX(战舰突破!$L$40:$L$52,新怪物属性!$L108+1)</f>
        <v>200</v>
      </c>
      <c r="FT108" s="18">
        <f>INDEX(战舰突破!$N$6:$N$18,新怪物属性!$J108+1)+INDEX(战舰突破!$N$23:$N$35,新怪物属性!$K108+1)+INDEX(战舰突破!$N$40:$N$52,新怪物属性!$L108+1)</f>
        <v>0.75</v>
      </c>
      <c r="FU108" s="18">
        <f>INDEX(战舰突破!$O$6:$O$18,新怪物属性!$J108+1)+INDEX(战舰突破!$O$23:$O$35,新怪物属性!$K108+1)+INDEX(战舰突破!$O$40:$O$52,新怪物属性!$L108+1)</f>
        <v>1.4</v>
      </c>
      <c r="FV108" s="18">
        <f>INDEX(战舰突破!$P$6:$P$18,新怪物属性!$J108+1)+INDEX(战舰突破!$P$23:$P$35,新怪物属性!$K108+1)+INDEX(战舰突破!$P$40:$P$52,新怪物属性!$L108+1)</f>
        <v>0.5</v>
      </c>
      <c r="FW108" s="18">
        <f>INDEX(战舰突破!$Q$6:$Q$18,新怪物属性!$J108+1)+INDEX(战舰突破!$Q$23:$Q$35,新怪物属性!$K108+1)+INDEX(战舰突破!$Q$40:$Q$52,新怪物属性!$L108+1)</f>
        <v>0.3</v>
      </c>
      <c r="FX108" s="18">
        <f>INDEX(战舰突破!$R$6:$R$18,新怪物属性!$J108+1)+INDEX(战舰突破!$R$23:$R$35,新怪物属性!$K108+1)+INDEX(战舰突破!$R$40:$R$52,新怪物属性!$L108+1)</f>
        <v>0.25</v>
      </c>
      <c r="FY108" s="18">
        <f>INDEX(战舰突破!$M$6:$M$18,新怪物属性!$J108+1)+INDEX(战舰突破!$M$23:$M$35,新怪物属性!$K108+1)+INDEX(战舰突破!$M$40:$M$52,新怪物属性!$L108+1)</f>
        <v>0.2</v>
      </c>
      <c r="FZ108" s="22">
        <f>INDEX(战舰突破!$W$6:$W$18,新怪物属性!$J108+1)+INDEX(战舰突破!$W$23:$W$35,新怪物属性!$K108+1)+INDEX(战舰突破!$W$40:$W$52,新怪物属性!$L108+1)</f>
        <v>0.5</v>
      </c>
      <c r="GC108" s="14">
        <f>INDEX(战舰突破!$S$6:$S$18,新怪物属性!$J108+1)</f>
        <v>0</v>
      </c>
      <c r="GD108" s="14">
        <f>INDEX(战舰突破!$T$6:$T$18,新怪物属性!$J108+1)</f>
        <v>1.45</v>
      </c>
      <c r="GE108" s="14">
        <f>INDEX(战舰突破!$U$6:$U$18,新怪物属性!$J108+1)</f>
        <v>0.1</v>
      </c>
      <c r="GF108" s="14">
        <f>INDEX(战舰突破!$V$6:$V$18,新怪物属性!$J108+1)</f>
        <v>2</v>
      </c>
      <c r="GG108" s="14">
        <f>INDEX(战舰突破!$X$6:$X$18,新怪物属性!$J108+1)</f>
        <v>15</v>
      </c>
      <c r="GI108" s="14">
        <f>INDEX(战舰突破!$S$23:$S$35,新怪物属性!$J108+1)</f>
        <v>1</v>
      </c>
      <c r="GJ108" s="14">
        <f>INDEX(战舰突破!$T$23:$T$35,新怪物属性!$J108+1)</f>
        <v>0.9</v>
      </c>
      <c r="GK108" s="14">
        <f>INDEX(战舰突破!$U$23:$U$35,新怪物属性!$J108+1)</f>
        <v>0.1</v>
      </c>
      <c r="GL108" s="14">
        <f>INDEX(战舰突破!$V$23:$V$35,新怪物属性!$J108+1)</f>
        <v>2</v>
      </c>
      <c r="GM108" s="14">
        <f>INDEX(战舰突破!$X$23:$X$35,新怪物属性!$J108+1)</f>
        <v>200</v>
      </c>
      <c r="GO108" s="14">
        <f>INDEX(战舰突破!$S$40:$S$52,新怪物属性!$J108+1)</f>
        <v>1</v>
      </c>
      <c r="GP108" s="14">
        <f>INDEX(战舰突破!$T$40:$T$52,新怪物属性!$J108+1)</f>
        <v>0.6</v>
      </c>
      <c r="GQ108" s="14">
        <f>INDEX(战舰突破!$U$40:$U$52,新怪物属性!$J108+1)</f>
        <v>0.2</v>
      </c>
      <c r="GR108" s="14">
        <f>INDEX(战舰突破!$V$40:$V$52,新怪物属性!$J108+1)</f>
        <v>2</v>
      </c>
      <c r="GS108" s="14">
        <f>INDEX(战舰突破!$X$40:$X$52,新怪物属性!$J108+1)</f>
        <v>350</v>
      </c>
      <c r="GV108" s="14">
        <v>4</v>
      </c>
      <c r="GW108" s="14">
        <v>53</v>
      </c>
      <c r="GX108" s="14">
        <v>1</v>
      </c>
      <c r="GY108" s="14">
        <v>51</v>
      </c>
      <c r="GZ108" s="14">
        <v>3</v>
      </c>
      <c r="HA108" s="14">
        <v>48</v>
      </c>
      <c r="HB108" s="14">
        <v>1</v>
      </c>
      <c r="HC108" s="14">
        <v>46</v>
      </c>
      <c r="HD108" s="14">
        <v>1</v>
      </c>
      <c r="HE108" s="14">
        <v>30</v>
      </c>
      <c r="HF108" s="14">
        <v>1</v>
      </c>
      <c r="HG108" s="14">
        <v>34</v>
      </c>
      <c r="HH108" s="14">
        <v>0</v>
      </c>
      <c r="HI108" s="14">
        <v>39</v>
      </c>
      <c r="HJ108" s="14">
        <v>1</v>
      </c>
      <c r="HK108" s="14">
        <v>29</v>
      </c>
      <c r="HL108" s="14">
        <v>0</v>
      </c>
      <c r="HM108" s="14">
        <v>0</v>
      </c>
      <c r="HN108" s="14">
        <v>0</v>
      </c>
      <c r="HO108" s="14">
        <v>0</v>
      </c>
      <c r="HP108" s="14">
        <v>1</v>
      </c>
      <c r="HQ108" s="14">
        <v>12</v>
      </c>
      <c r="HR108" s="14">
        <v>0</v>
      </c>
      <c r="HS108" s="14">
        <v>0</v>
      </c>
      <c r="HT108" s="14">
        <v>0</v>
      </c>
      <c r="HU108" s="14">
        <v>0</v>
      </c>
      <c r="HX108" s="14">
        <v>11</v>
      </c>
      <c r="HY108" s="14">
        <v>6</v>
      </c>
      <c r="IB108" s="14">
        <f>IF($GV108=0,0,INDEX(战宠!P$15:P$27,新怪物属性!$GV$3)*(INDEX(战宠!$U$7:$Y$10,1,新怪物属性!$GV108)))*(新怪物属性!$GW108+4)
+IF($GX108=0,0,INDEX(战宠!P$15:P$27,新怪物属性!$GX$3)*(INDEX(战宠!$U$7:$Y$10,1,新怪物属性!$GX108)))*(新怪物属性!$GY108+4)
+IF($GZ108=0,0,INDEX(战宠!P$15:P$27,新怪物属性!$GZ$3)*(INDEX(战宠!$U$7:$Y$10,1,新怪物属性!$GZ108)))*(新怪物属性!$HA108+4)
+IF($HB108=0,0,INDEX(战宠!P$15:P$27,新怪物属性!$HB$3)*(INDEX(战宠!$U$7:$Y$10,1,新怪物属性!$HB108)))*(新怪物属性!$HC108+4)
+IF($HD108=0,0,INDEX(战宠!P$15:P$27,新怪物属性!$HD$3)*(INDEX(战宠!$U$7:$Y$10,1,新怪物属性!$HD108)))*(新怪物属性!$HE108+4)
+IF($HF108=0,0,INDEX(战宠!P$15:P$27,新怪物属性!$HF$3)*(INDEX(战宠!$U$7:$Y$10,1,新怪物属性!$HF108)))*(新怪物属性!$HG108+4)
+IF($HH108=0,0,INDEX(战宠!P$15:P$27,新怪物属性!$HH$3)*(INDEX(战宠!$U$7:$Y$10,1,新怪物属性!$HH108)))*(新怪物属性!$HI108+4)
+IF($HJ108=0,0,INDEX(战宠!P$15:P$27,新怪物属性!$HJ$3)*(INDEX(战宠!$U$7:$Y$10,1,新怪物属性!$HJ108)))*(新怪物属性!$HK108+4)
+IF($HL108=0,0,INDEX(战宠!P$15:P$27,新怪物属性!$HL$3)*(INDEX(战宠!$U$7:$Y$10,1,新怪物属性!$HL108)))*(新怪物属性!$HM108+4)
+IF($HN108=0,0,INDEX(战宠!P$15:P$27,新怪物属性!$HN$3)*(INDEX(战宠!$U$7:$Y$10,1,新怪物属性!$HN108)))*(新怪物属性!$HO108+4)
+IF($HP108=0,0,INDEX(战宠!P$15:P$27,新怪物属性!$HP$3)*(INDEX(战宠!$U$7:$Y$10,1,新怪物属性!$HP108)))*(新怪物属性!$HQ108+4)
+IF($HR108=0,0,INDEX(战宠!P$15:P$27,新怪物属性!$HR$3)*(INDEX(战宠!$U$7:$Y$10,1,新怪物属性!$HR108)))*(新怪物属性!$HS108+4)
+IF($HT108=0,0,INDEX(战宠!P$15:P$27,新怪物属性!$HT$3)*(INDEX(战宠!$U$7:$Y$10,1,新怪物属性!$HT108)))*(新怪物属性!$HU108+4)</f>
        <v>456400</v>
      </c>
      <c r="IC108" s="14">
        <f>IF($GV108=0,0,INDEX(战宠!Q$15:Q$27,新怪物属性!$GV$3)*(INDEX(战宠!$U$7:$Y$10,1,新怪物属性!$GV108)))*(新怪物属性!$GW108+4)
+IF($GX108=0,0,INDEX(战宠!Q$15:Q$27,新怪物属性!$GX$3)*(INDEX(战宠!$U$7:$Y$10,1,新怪物属性!$GX108)))*(新怪物属性!$GY108+4)
+IF($GZ108=0,0,INDEX(战宠!Q$15:Q$27,新怪物属性!$GZ$3)*(INDEX(战宠!$U$7:$Y$10,1,新怪物属性!$GZ108)))*(新怪物属性!$HA108+4)
+IF($HB108=0,0,INDEX(战宠!Q$15:Q$27,新怪物属性!$HB$3)*(INDEX(战宠!$U$7:$Y$10,1,新怪物属性!$HB108)))*(新怪物属性!$HC108+4)
+IF($HD108=0,0,INDEX(战宠!Q$15:Q$27,新怪物属性!$HD$3)*(INDEX(战宠!$U$7:$Y$10,1,新怪物属性!$HD108)))*(新怪物属性!$HE108+4)
+IF($HF108=0,0,INDEX(战宠!Q$15:Q$27,新怪物属性!$HF$3)*(INDEX(战宠!$U$7:$Y$10,1,新怪物属性!$HF108)))*(新怪物属性!$HG108+4)
+IF($HH108=0,0,INDEX(战宠!Q$15:Q$27,新怪物属性!$HH$3)*(INDEX(战宠!$U$7:$Y$10,1,新怪物属性!$HH108)))*(新怪物属性!$HI108+4)
+IF($HJ108=0,0,INDEX(战宠!Q$15:Q$27,新怪物属性!$HJ$3)*(INDEX(战宠!$U$7:$Y$10,1,新怪物属性!$HJ108)))*(新怪物属性!$HK108+4)
+IF($HL108=0,0,INDEX(战宠!Q$15:Q$27,新怪物属性!$HL$3)*(INDEX(战宠!$U$7:$Y$10,1,新怪物属性!$HL108)))*(新怪物属性!$HM108+4)
+IF($HN108=0,0,INDEX(战宠!Q$15:Q$27,新怪物属性!$HN$3)*(INDEX(战宠!$U$7:$Y$10,1,新怪物属性!$HN108)))*(新怪物属性!$HO108+4)
+IF($HP108=0,0,INDEX(战宠!Q$15:Q$27,新怪物属性!$HP$3)*(INDEX(战宠!$U$7:$Y$10,1,新怪物属性!$HP108)))*(新怪物属性!$HQ108+4)
+IF($HR108=0,0,INDEX(战宠!Q$15:Q$27,新怪物属性!$HR$3)*(INDEX(战宠!$U$7:$Y$10,1,新怪物属性!$HR108)))*(新怪物属性!$HS108+4)
+IF($HT108=0,0,INDEX(战宠!Q$15:Q$27,新怪物属性!$HT$3)*(INDEX(战宠!$U$7:$Y$10,1,新怪物属性!$HT108)))*(新怪物属性!$HU108+4)</f>
        <v>3111000</v>
      </c>
      <c r="ID108" s="14">
        <f>IF($GV108=0,0,INDEX(战宠!R$15:R$27,新怪物属性!$GV$3)*(INDEX(战宠!$U$7:$Y$10,1,新怪物属性!$GV108)))*(新怪物属性!$GW108+4)
+IF($GX108=0,0,INDEX(战宠!R$15:R$27,新怪物属性!$GX$3)*(INDEX(战宠!$U$7:$Y$10,1,新怪物属性!$GX108)))*(新怪物属性!$GY108+4)
+IF($GZ108=0,0,INDEX(战宠!R$15:R$27,新怪物属性!$GZ$3)*(INDEX(战宠!$U$7:$Y$10,1,新怪物属性!$GZ108)))*(新怪物属性!$HA108+4)
+IF($HB108=0,0,INDEX(战宠!R$15:R$27,新怪物属性!$HB$3)*(INDEX(战宠!$U$7:$Y$10,1,新怪物属性!$HB108)))*(新怪物属性!$HC108+4)
+IF($HD108=0,0,INDEX(战宠!R$15:R$27,新怪物属性!$HD$3)*(INDEX(战宠!$U$7:$Y$10,1,新怪物属性!$HD108)))*(新怪物属性!$HE108+4)
+IF($HF108=0,0,INDEX(战宠!R$15:R$27,新怪物属性!$HF$3)*(INDEX(战宠!$U$7:$Y$10,1,新怪物属性!$HF108)))*(新怪物属性!$HG108+4)
+IF($HH108=0,0,INDEX(战宠!R$15:R$27,新怪物属性!$HH$3)*(INDEX(战宠!$U$7:$Y$10,1,新怪物属性!$HH108)))*(新怪物属性!$HI108+4)
+IF($HJ108=0,0,INDEX(战宠!R$15:R$27,新怪物属性!$HJ$3)*(INDEX(战宠!$U$7:$Y$10,1,新怪物属性!$HJ108)))*(新怪物属性!$HK108+4)
+IF($HL108=0,0,INDEX(战宠!R$15:R$27,新怪物属性!$HL$3)*(INDEX(战宠!$U$7:$Y$10,1,新怪物属性!$HL108)))*(新怪物属性!$HM108+4)
+IF($HN108=0,0,INDEX(战宠!R$15:R$27,新怪物属性!$HN$3)*(INDEX(战宠!$U$7:$Y$10,1,新怪物属性!$HN108)))*(新怪物属性!$HO108+4)
+IF($HP108=0,0,INDEX(战宠!R$15:R$27,新怪物属性!$HP$3)*(INDEX(战宠!$U$7:$Y$10,1,新怪物属性!$HP108)))*(新怪物属性!$HQ108+4)
+IF($HR108=0,0,INDEX(战宠!R$15:R$27,新怪物属性!$HR$3)*(INDEX(战宠!$U$7:$Y$10,1,新怪物属性!$HR108)))*(新怪物属性!$HS108+4)
+IF($HT108=0,0,INDEX(战宠!R$15:R$27,新怪物属性!$HT$3)*(INDEX(战宠!$U$7:$Y$10,1,新怪物属性!$HT108)))*(新怪物属性!$HU108+4)</f>
        <v>249000</v>
      </c>
      <c r="IE108" s="14">
        <f>IF($GV108=0,0,INDEX(战宠!S$15:S$27,新怪物属性!$GV$3)*(INDEX(战宠!$U$7:$Y$10,1,新怪物属性!$GV108)))*(新怪物属性!$GW108+4)
+IF($GX108=0,0,INDEX(战宠!S$15:S$27,新怪物属性!$GX$3)*(INDEX(战宠!$U$7:$Y$10,1,新怪物属性!$GX108)))*(新怪物属性!$GY108+4)
+IF($GZ108=0,0,INDEX(战宠!S$15:S$27,新怪物属性!$GZ$3)*(INDEX(战宠!$U$7:$Y$10,1,新怪物属性!$GZ108)))*(新怪物属性!$HA108+4)
+IF($HB108=0,0,INDEX(战宠!S$15:S$27,新怪物属性!$HB$3)*(INDEX(战宠!$U$7:$Y$10,1,新怪物属性!$HB108)))*(新怪物属性!$HC108+4)
+IF($HD108=0,0,INDEX(战宠!S$15:S$27,新怪物属性!$HD$3)*(INDEX(战宠!$U$7:$Y$10,1,新怪物属性!$HD108)))*(新怪物属性!$HE108+4)
+IF($HF108=0,0,INDEX(战宠!S$15:S$27,新怪物属性!$HF$3)*(INDEX(战宠!$U$7:$Y$10,1,新怪物属性!$HF108)))*(新怪物属性!$HG108+4)
+IF($HH108=0,0,INDEX(战宠!S$15:S$27,新怪物属性!$HH$3)*(INDEX(战宠!$U$7:$Y$10,1,新怪物属性!$HH108)))*(新怪物属性!$HI108+4)
+IF($HJ108=0,0,INDEX(战宠!S$15:S$27,新怪物属性!$HJ$3)*(INDEX(战宠!$U$7:$Y$10,1,新怪物属性!$HJ108)))*(新怪物属性!$HK108+4)
+IF($HL108=0,0,INDEX(战宠!S$15:S$27,新怪物属性!$HL$3)*(INDEX(战宠!$U$7:$Y$10,1,新怪物属性!$HL108)))*(新怪物属性!$HM108+4)
+IF($HN108=0,0,INDEX(战宠!S$15:S$27,新怪物属性!$HN$3)*(INDEX(战宠!$U$7:$Y$10,1,新怪物属性!$HN108)))*(新怪物属性!$HO108+4)
+IF($HP108=0,0,INDEX(战宠!S$15:S$27,新怪物属性!$HP$3)*(INDEX(战宠!$U$7:$Y$10,1,新怪物属性!$HP108)))*(新怪物属性!$HQ108+4)
+IF($HR108=0,0,INDEX(战宠!S$15:S$27,新怪物属性!$HR$3)*(INDEX(战宠!$U$7:$Y$10,1,新怪物属性!$HR108)))*(新怪物属性!$HS108+4)
+IF($HT108=0,0,INDEX(战宠!S$15:S$27,新怪物属性!$HT$3)*(INDEX(战宠!$U$7:$Y$10,1,新怪物属性!$HT108)))*(新怪物属性!$HU108+4)</f>
        <v>6258000</v>
      </c>
      <c r="IF108" s="14">
        <f>IF($GV108=0,0,INDEX(战宠!T$15:T$27,新怪物属性!$GV$3)*(INDEX(战宠!$U$7:$Y$10,1,新怪物属性!$GV108)))*(新怪物属性!$GW108+4)
+IF($GX108=0,0,INDEX(战宠!T$15:T$27,新怪物属性!$GX$3)*(INDEX(战宠!$U$7:$Y$10,1,新怪物属性!$GX108)))*(新怪物属性!$GY108+4)
+IF($GZ108=0,0,INDEX(战宠!T$15:T$27,新怪物属性!$GZ$3)*(INDEX(战宠!$U$7:$Y$10,1,新怪物属性!$GZ108)))*(新怪物属性!$HA108+4)
+IF($HB108=0,0,INDEX(战宠!T$15:T$27,新怪物属性!$HB$3)*(INDEX(战宠!$U$7:$Y$10,1,新怪物属性!$HB108)))*(新怪物属性!$HC108+4)
+IF($HD108=0,0,INDEX(战宠!T$15:T$27,新怪物属性!$HD$3)*(INDEX(战宠!$U$7:$Y$10,1,新怪物属性!$HD108)))*(新怪物属性!$HE108+4)
+IF($HF108=0,0,INDEX(战宠!T$15:T$27,新怪物属性!$HF$3)*(INDEX(战宠!$U$7:$Y$10,1,新怪物属性!$HF108)))*(新怪物属性!$HG108+4)
+IF($HH108=0,0,INDEX(战宠!T$15:T$27,新怪物属性!$HH$3)*(INDEX(战宠!$U$7:$Y$10,1,新怪物属性!$HH108)))*(新怪物属性!$HI108+4)
+IF($HJ108=0,0,INDEX(战宠!T$15:T$27,新怪物属性!$HJ$3)*(INDEX(战宠!$U$7:$Y$10,1,新怪物属性!$HJ108)))*(新怪物属性!$HK108+4)
+IF($HL108=0,0,INDEX(战宠!T$15:T$27,新怪物属性!$HL$3)*(INDEX(战宠!$U$7:$Y$10,1,新怪物属性!$HL108)))*(新怪物属性!$HM108+4)
+IF($HN108=0,0,INDEX(战宠!T$15:T$27,新怪物属性!$HN$3)*(INDEX(战宠!$U$7:$Y$10,1,新怪物属性!$HN108)))*(新怪物属性!$HO108+4)
+IF($HP108=0,0,INDEX(战宠!T$15:T$27,新怪物属性!$HP$3)*(INDEX(战宠!$U$7:$Y$10,1,新怪物属性!$HP108)))*(新怪物属性!$HQ108+4)
+IF($HR108=0,0,INDEX(战宠!T$15:T$27,新怪物属性!$HR$3)*(INDEX(战宠!$U$7:$Y$10,1,新怪物属性!$HR108)))*(新怪物属性!$HS108+4)
+IF($HT108=0,0,INDEX(战宠!T$15:T$27,新怪物属性!$HT$3)*(INDEX(战宠!$U$7:$Y$10,1,新怪物属性!$HT108)))*(新怪物属性!$HU108+4)</f>
        <v>129035</v>
      </c>
      <c r="II108" s="14">
        <f>IF(HX108=0,0,INDEX(战宠!$D$15:$D$27,新怪物属性!HX108))</f>
        <v>0.3</v>
      </c>
      <c r="IJ108" s="14">
        <f>IF(HY108=0,0,INDEX(战宠!$D$15:$D$27,新怪物属性!HY108))</f>
        <v>0.2</v>
      </c>
      <c r="IM108" s="14">
        <f t="shared" si="189"/>
        <v>10812821</v>
      </c>
      <c r="IN108" s="14">
        <f t="shared" si="190"/>
        <v>10457145</v>
      </c>
      <c r="IO108" s="14">
        <f t="shared" si="191"/>
        <v>10460370</v>
      </c>
      <c r="IP108" s="14">
        <f t="shared" si="192"/>
        <v>10812821</v>
      </c>
      <c r="IQ108" s="14">
        <f t="shared" si="193"/>
        <v>10812821</v>
      </c>
      <c r="IR108" s="14">
        <f t="shared" si="232"/>
        <v>91358855</v>
      </c>
      <c r="IS108" s="14">
        <f t="shared" si="233"/>
        <v>3574079</v>
      </c>
      <c r="IT108" s="14">
        <f t="shared" si="234"/>
        <v>73773835</v>
      </c>
      <c r="IU108" s="14">
        <f t="shared" si="235"/>
        <v>1834142</v>
      </c>
      <c r="IV108" s="28">
        <f t="shared" si="236"/>
        <v>67400</v>
      </c>
      <c r="IW108" s="28">
        <f t="shared" si="237"/>
        <v>66400</v>
      </c>
      <c r="IX108" s="28">
        <f t="shared" si="238"/>
        <v>67400</v>
      </c>
      <c r="IY108" s="28">
        <f t="shared" si="239"/>
        <v>66400</v>
      </c>
      <c r="IZ108" s="28">
        <f t="shared" si="240"/>
        <v>3.5100000000000002</v>
      </c>
      <c r="JA108" s="28">
        <f t="shared" si="241"/>
        <v>2.9899999999999998</v>
      </c>
      <c r="JB108" s="28">
        <f t="shared" si="242"/>
        <v>221</v>
      </c>
      <c r="JC108" s="28">
        <f t="shared" si="243"/>
        <v>201</v>
      </c>
      <c r="JD108" s="14">
        <f t="shared" si="244"/>
        <v>1</v>
      </c>
      <c r="JE108" s="14">
        <f t="shared" si="245"/>
        <v>2</v>
      </c>
      <c r="JF108" s="14">
        <f t="shared" si="246"/>
        <v>2</v>
      </c>
      <c r="JG108" s="18">
        <f t="shared" si="247"/>
        <v>2.6500000000000004</v>
      </c>
      <c r="JH108" s="18">
        <f t="shared" si="248"/>
        <v>2.1</v>
      </c>
      <c r="JI108" s="18">
        <f t="shared" si="249"/>
        <v>1.8</v>
      </c>
      <c r="JJ108" s="29">
        <f t="shared" si="276"/>
        <v>67550</v>
      </c>
      <c r="JK108" s="29">
        <f t="shared" si="276"/>
        <v>67850</v>
      </c>
      <c r="JL108" s="29">
        <f t="shared" si="276"/>
        <v>67850</v>
      </c>
      <c r="JM108" s="26">
        <f t="shared" si="250"/>
        <v>0.1</v>
      </c>
      <c r="JN108" s="26">
        <f t="shared" si="251"/>
        <v>0.1</v>
      </c>
      <c r="JO108" s="26">
        <f t="shared" si="252"/>
        <v>0.2</v>
      </c>
      <c r="JP108" s="14">
        <f t="shared" si="253"/>
        <v>4</v>
      </c>
      <c r="JQ108" s="14">
        <f t="shared" si="254"/>
        <v>4</v>
      </c>
      <c r="JR108" s="14">
        <f t="shared" si="255"/>
        <v>4</v>
      </c>
      <c r="JS108" s="14">
        <f t="shared" si="256"/>
        <v>15</v>
      </c>
      <c r="JT108" s="14">
        <f t="shared" si="257"/>
        <v>200</v>
      </c>
      <c r="JU108" s="14">
        <f t="shared" si="258"/>
        <v>350</v>
      </c>
      <c r="JV108">
        <v>104</v>
      </c>
      <c r="JW108" s="14">
        <f t="shared" si="195"/>
        <v>654102730</v>
      </c>
      <c r="JY108" s="14">
        <f t="shared" si="226"/>
        <v>7148158</v>
      </c>
      <c r="JZ108" s="14">
        <f t="shared" si="196"/>
        <v>6195658</v>
      </c>
      <c r="KA108" s="29">
        <f t="shared" si="197"/>
        <v>63744</v>
      </c>
      <c r="KB108" s="29">
        <f t="shared" si="198"/>
        <v>45868</v>
      </c>
      <c r="KC108" s="29">
        <f t="shared" si="199"/>
        <v>50287</v>
      </c>
      <c r="KD108" s="29">
        <f t="shared" si="200"/>
        <v>59445</v>
      </c>
      <c r="KE108" s="14">
        <f t="shared" si="228"/>
        <v>3.5100000000000002</v>
      </c>
      <c r="KF108" s="14">
        <f t="shared" si="229"/>
        <v>2.9899999999999998</v>
      </c>
      <c r="KG108" s="14">
        <f t="shared" si="201"/>
        <v>5406380.0851949714</v>
      </c>
      <c r="KH108" s="26">
        <f t="shared" si="259"/>
        <v>0.41277181511195232</v>
      </c>
      <c r="KI108" s="26">
        <f t="shared" si="260"/>
        <v>0.65320553111250779</v>
      </c>
      <c r="KJ108" s="29">
        <f t="shared" si="202"/>
        <v>1755069</v>
      </c>
      <c r="KK108" s="29">
        <f t="shared" si="203"/>
        <v>6269841</v>
      </c>
      <c r="KL108" s="29">
        <f t="shared" si="204"/>
        <v>7169880</v>
      </c>
      <c r="KM108" s="23">
        <f t="shared" si="205"/>
        <v>4212166</v>
      </c>
      <c r="KN108" s="23">
        <f t="shared" si="206"/>
        <v>2225295</v>
      </c>
      <c r="KO108" s="26">
        <f t="shared" si="261"/>
        <v>0.50392832457114134</v>
      </c>
      <c r="KP108" s="26">
        <f t="shared" si="262"/>
        <v>0.50785560186833667</v>
      </c>
      <c r="KQ108" s="26">
        <f t="shared" si="263"/>
        <v>0.60785560186833676</v>
      </c>
      <c r="KR108" s="26">
        <f t="shared" si="207"/>
        <v>0.10392832457114132</v>
      </c>
      <c r="KS108" s="26">
        <v>0.1</v>
      </c>
      <c r="KT108" s="29">
        <f t="shared" si="264"/>
        <v>2.2000000000000002</v>
      </c>
      <c r="KU108" s="29">
        <f t="shared" si="265"/>
        <v>4.4235636637831721</v>
      </c>
      <c r="KV108" s="29">
        <f t="shared" si="266"/>
        <v>5.0235636637831727</v>
      </c>
      <c r="KW108" s="29">
        <f t="shared" si="267"/>
        <v>19305759</v>
      </c>
      <c r="KX108" s="29">
        <f t="shared" si="268"/>
        <v>18490027.216865301</v>
      </c>
      <c r="KY108" s="29">
        <f t="shared" si="269"/>
        <v>18009174.320842847</v>
      </c>
      <c r="KZ108" s="29">
        <f t="shared" si="270"/>
        <v>86370267</v>
      </c>
      <c r="LA108" s="14">
        <f t="shared" si="271"/>
        <v>55804960.539999999</v>
      </c>
      <c r="LE108" s="14">
        <v>1</v>
      </c>
      <c r="LF108" s="14">
        <v>1</v>
      </c>
      <c r="LG108" s="14">
        <v>480</v>
      </c>
      <c r="LH108" s="14">
        <v>80</v>
      </c>
      <c r="LI108" s="14">
        <v>60</v>
      </c>
      <c r="LJ108" s="14">
        <v>60</v>
      </c>
      <c r="LK108" s="14">
        <v>60</v>
      </c>
      <c r="LL108" s="23">
        <f t="shared" si="208"/>
        <v>7800851021</v>
      </c>
      <c r="LM108" s="23">
        <f t="shared" si="209"/>
        <v>2</v>
      </c>
      <c r="LN108" s="23">
        <f t="shared" si="210"/>
        <v>7800.85</v>
      </c>
      <c r="LO108" s="14">
        <v>1</v>
      </c>
      <c r="LP108" s="14">
        <v>1</v>
      </c>
      <c r="LQ108" s="14">
        <v>240</v>
      </c>
      <c r="LR108" s="14">
        <v>35</v>
      </c>
      <c r="LS108" s="14">
        <v>22</v>
      </c>
      <c r="LT108" s="14">
        <v>30</v>
      </c>
      <c r="LU108" s="14">
        <v>30</v>
      </c>
      <c r="LV108" s="23">
        <f t="shared" si="211"/>
        <v>4064276674</v>
      </c>
      <c r="LW108" s="23">
        <f t="shared" si="212"/>
        <v>2</v>
      </c>
      <c r="LX108" s="23">
        <f t="shared" si="213"/>
        <v>4064.28</v>
      </c>
      <c r="MB108">
        <f t="shared" si="272"/>
        <v>1.709100980008885</v>
      </c>
      <c r="MC108">
        <f t="shared" si="273"/>
        <v>5.9989444398311864</v>
      </c>
      <c r="ME108" s="14">
        <v>10</v>
      </c>
      <c r="MF108" s="14">
        <v>2</v>
      </c>
      <c r="MG108" s="14">
        <v>1.5</v>
      </c>
      <c r="MH108" s="23">
        <f t="shared" si="274"/>
        <v>257606727</v>
      </c>
      <c r="MI108" s="23">
        <f t="shared" si="214"/>
        <v>1</v>
      </c>
      <c r="MJ108" s="23">
        <f t="shared" si="215"/>
        <v>257606.73</v>
      </c>
      <c r="MK108" s="14">
        <v>30</v>
      </c>
      <c r="ML108" s="14">
        <v>6</v>
      </c>
      <c r="MM108" s="14">
        <v>4</v>
      </c>
      <c r="MN108" s="23">
        <f t="shared" si="275"/>
        <v>736801833</v>
      </c>
      <c r="MO108" s="23">
        <f t="shared" si="216"/>
        <v>1</v>
      </c>
      <c r="MP108" s="23">
        <f t="shared" si="217"/>
        <v>736801.83</v>
      </c>
      <c r="MR108" s="23">
        <f t="shared" si="218"/>
        <v>982402444</v>
      </c>
      <c r="MS108" s="23">
        <f t="shared" si="219"/>
        <v>1</v>
      </c>
      <c r="MT108" s="23">
        <f t="shared" si="220"/>
        <v>982402.44</v>
      </c>
      <c r="MU108" s="23">
        <f t="shared" si="221"/>
        <v>386410091</v>
      </c>
      <c r="MV108" s="23">
        <f t="shared" si="222"/>
        <v>1</v>
      </c>
      <c r="MW108" s="23">
        <f t="shared" si="223"/>
        <v>386410.09</v>
      </c>
    </row>
    <row r="109" spans="3:361" ht="16.5" x14ac:dyDescent="0.2">
      <c r="C109" s="14">
        <v>37</v>
      </c>
      <c r="D109" s="14">
        <v>860</v>
      </c>
      <c r="E109" s="14"/>
      <c r="F109" s="14"/>
      <c r="G109" s="14">
        <v>860</v>
      </c>
      <c r="H109" s="14">
        <v>860</v>
      </c>
      <c r="I109" s="14">
        <v>860</v>
      </c>
      <c r="J109" s="14">
        <v>12</v>
      </c>
      <c r="K109" s="14">
        <v>12</v>
      </c>
      <c r="L109" s="14">
        <v>12</v>
      </c>
      <c r="M109" s="14">
        <v>9</v>
      </c>
      <c r="N109" s="14">
        <v>9</v>
      </c>
      <c r="O109" s="14">
        <v>9</v>
      </c>
      <c r="P109" s="14">
        <v>12</v>
      </c>
      <c r="Q109" s="14">
        <v>12</v>
      </c>
      <c r="R109" s="14">
        <v>12</v>
      </c>
      <c r="S109" s="14">
        <v>12</v>
      </c>
      <c r="T109" s="14">
        <v>12</v>
      </c>
      <c r="U109" s="14">
        <v>12</v>
      </c>
      <c r="V109" s="14">
        <v>12</v>
      </c>
      <c r="W109" s="14">
        <v>12</v>
      </c>
      <c r="X109" s="14">
        <v>860</v>
      </c>
      <c r="Y109" s="14">
        <v>860</v>
      </c>
      <c r="Z109" s="14">
        <v>860</v>
      </c>
      <c r="AA109" s="14">
        <v>860</v>
      </c>
      <c r="AB109" s="14">
        <v>860</v>
      </c>
      <c r="AC109" s="14">
        <v>860</v>
      </c>
      <c r="AD109" s="14">
        <v>860</v>
      </c>
      <c r="AE109" s="14">
        <v>860</v>
      </c>
      <c r="AF109" s="14">
        <v>90</v>
      </c>
      <c r="AG109" s="14">
        <v>88</v>
      </c>
      <c r="AH109" s="14">
        <v>88</v>
      </c>
      <c r="AI109" s="14">
        <v>88</v>
      </c>
      <c r="AJ109" s="14">
        <v>88</v>
      </c>
      <c r="AK109" s="14">
        <v>88</v>
      </c>
      <c r="AL109" s="14">
        <v>90</v>
      </c>
      <c r="AM109" s="14">
        <v>90</v>
      </c>
      <c r="AN109" s="14">
        <v>6</v>
      </c>
      <c r="AO109" s="14">
        <v>6</v>
      </c>
      <c r="AP109" s="14">
        <v>6</v>
      </c>
      <c r="AQ109" s="14">
        <v>6</v>
      </c>
      <c r="AR109" s="14">
        <v>6</v>
      </c>
      <c r="AS109" s="14">
        <v>0</v>
      </c>
      <c r="AT109" s="14">
        <v>0</v>
      </c>
      <c r="AU109" s="14">
        <v>0</v>
      </c>
      <c r="AV109" s="14">
        <v>0</v>
      </c>
      <c r="AW109" s="14">
        <v>5</v>
      </c>
      <c r="AX109" s="14">
        <v>4</v>
      </c>
      <c r="AY109" s="14">
        <v>0</v>
      </c>
      <c r="AZ109" s="14">
        <v>0</v>
      </c>
      <c r="BA109" s="14">
        <v>25</v>
      </c>
      <c r="BF109" s="14">
        <f>ROUND((INDEX(新战舰养成!S$6:S$18,新怪物属性!$J109+1)+INDEX(新战舰养成!D$6:D$18,新怪物属性!$J109+1)*(新怪物属性!$G109-1))*INDEX(战舰突破!$D$6:$D$18,新怪物属性!$M109+1),0)</f>
        <v>808606</v>
      </c>
      <c r="BG109" s="14">
        <f>ROUND((INDEX(新战舰养成!T$6:T$18,新怪物属性!$J109+1)+INDEX(新战舰养成!E$6:E$18,新怪物属性!$J109+1)*(新怪物属性!$G109-1))*INDEX(战舰突破!$D$6:$D$18,新怪物属性!$M109+1),0)</f>
        <v>6468713</v>
      </c>
      <c r="BH109" s="14">
        <f>ROUND((INDEX(新战舰养成!U$6:U$18,新怪物属性!$J109+1)+INDEX(新战舰养成!F$6:F$18,新怪物属性!$J109+1)*(新怪物属性!$G109-1))*INDEX(战舰突破!$D$6:$D$18,新怪物属性!$M109+1),0)</f>
        <v>404485</v>
      </c>
      <c r="BI109" s="14">
        <f>ROUND((INDEX(新战舰养成!V$6:V$18,新怪物属性!$J109+1)+INDEX(新战舰养成!G$6:G$18,新怪物属性!$J109+1)*(新怪物属性!$G109-1))*INDEX(战舰突破!$D$6:$D$18,新怪物属性!$M109+1),0)</f>
        <v>690</v>
      </c>
      <c r="BJ109" s="14">
        <f>ROUND((INDEX(新战舰养成!W$6:W$18,新怪物属性!$J109+1)+INDEX(新战舰养成!H$6:H$18,新怪物属性!$J109+1)*(新怪物属性!$G109-1))*INDEX(战舰突破!$D$6:$D$18,新怪物属性!$M109+1),0)</f>
        <v>9</v>
      </c>
      <c r="BL109" s="14">
        <f>IF($H109&gt;0,ROUND((INDEX(新战舰养成!X$6:X$18,新怪物属性!$K109+1)+INDEX(新战舰养成!I$6:I$18,新怪物属性!$K109+1)*(新怪物属性!$H109-1))*INDEX(战舰突破!$D$6:$D$18,新怪物属性!$N109+1),0),0)</f>
        <v>809250</v>
      </c>
      <c r="BM109" s="14">
        <f>IF($H109&gt;0,ROUND((INDEX(新战舰养成!Y$6:Y$18,新怪物属性!$K109+1)+INDEX(新战舰养成!J$6:J$18,新怪物属性!$K109+1)*(新怪物属性!$H109-1))*INDEX(战舰突破!$D$6:$D$18,新怪物属性!$N109+1),0),0)</f>
        <v>0</v>
      </c>
      <c r="BN109" s="14">
        <f>IF($H109&gt;0,ROUND((INDEX(新战舰养成!Z$6:Z$18,新怪物属性!$K109+1)+INDEX(新战舰养成!K$6:K$18,新怪物属性!$K109+1)*(新怪物属性!$H109-1))*INDEX(战舰突破!$D$6:$D$18,新怪物属性!$N109+1),0),0)</f>
        <v>0</v>
      </c>
      <c r="BO109" s="14">
        <f>IF($H109&gt;0,ROUND((INDEX(新战舰养成!AA$6:AA$18,新怪物属性!$K109+1)+INDEX(新战舰养成!L$6:L$18,新怪物属性!$K109+1)*(新怪物属性!$H109-1))*INDEX(战舰突破!$D$6:$D$18,新怪物属性!$N109+1),0),0)</f>
        <v>8086064</v>
      </c>
      <c r="BP109" s="14">
        <f>IF($H109&gt;0,ROUND((INDEX(新战舰养成!AB$6:AB$18,新怪物属性!$K109+1)+INDEX(新战舰养成!M$6:M$18,新怪物属性!$K109+1)*(新怪物属性!$H109-1))*INDEX(战舰突破!$D$6:$D$18,新怪物属性!$N109+1),0),0)</f>
        <v>161552</v>
      </c>
      <c r="BR109" s="14">
        <f>IF($I109&gt;0,ROUND((INDEX(新战舰养成!AC$6:AC$18,新怪物属性!$L109+1)+INDEX(新战舰养成!I$6:I$18,新怪物属性!$L109+1)*(新怪物属性!$I109-1))*INDEX(战舰突破!$D$6:$D$18,新怪物属性!$O109+1),0),0)</f>
        <v>809940</v>
      </c>
      <c r="BS109" s="14">
        <f>IF($I109&gt;0,ROUND((INDEX(新战舰养成!AD$6:AD$18,新怪物属性!$L109+1)+INDEX(新战舰养成!J$6:J$18,新怪物属性!$L109+1)*(新怪物属性!$I109-1))*INDEX(战舰突破!$D$6:$D$18,新怪物属性!$O109+1),0),0)</f>
        <v>0</v>
      </c>
      <c r="BT109" s="14">
        <f>IF($I109&gt;0,ROUND((INDEX(新战舰养成!AE$6:AE$18,新怪物属性!$L109+1)+INDEX(新战舰养成!K$6:K$18,新怪物属性!$L109+1)*(新怪物属性!$I109-1))*INDEX(战舰突破!$D$6:$D$18,新怪物属性!$O109+1),0),0)</f>
        <v>0</v>
      </c>
      <c r="BU109" s="14">
        <f>IF($I109&gt;0,ROUND((INDEX(新战舰养成!AF$6:AF$18,新怪物属性!$L109+1)+INDEX(新战舰养成!L$6:L$18,新怪物属性!$L109+1)*(新怪物属性!$I109-1))*INDEX(战舰突破!$D$6:$D$18,新怪物属性!$O109+1),0),0)</f>
        <v>5228682</v>
      </c>
      <c r="BV109" s="14">
        <f>IF($I109&gt;0,ROUND((INDEX(新战舰养成!AG$6:AG$18,新怪物属性!$L109+1)+INDEX(新战舰养成!M$6:M$18,新怪物属性!$L109+1)*(新怪物属性!$I109-1))*INDEX(战舰突破!$D$6:$D$18,新怪物属性!$O109+1),0),0)</f>
        <v>219211</v>
      </c>
      <c r="BY109" s="14">
        <f>(INDEX(装备数值!$C$13:$G$116,新怪物属性!$P111*8+1,BY$2)+INDEX(装备数值!$C$13:$G$116,新怪物属性!$Q111*8+2,BY$2)+INDEX(装备数值!$C$13:$G$116,新怪物属性!$S111*8+3,BY$2)+INDEX(装备数值!$C$13:$G$116,新怪物属性!$R111*8+4,BY$2)+INDEX(装备数值!$C$13:$G$116,新怪物属性!$T111*8+5,BY$2)+INDEX(装备数值!$C$13:$G$116,新怪物属性!$U111*8+6,BY$2)+INDEX(装备数值!$C$13:$G$116,新怪物属性!$V111*8+7,BY$2)+INDEX(装备数值!$C$13:$G$116,新怪物属性!$W111*8+8,BY$2))</f>
        <v>147000</v>
      </c>
      <c r="BZ109" s="14">
        <f>(INDEX(装备数值!$C$13:$G$116,新怪物属性!$P111*8+1,BZ$2)+INDEX(装备数值!$C$13:$G$116,新怪物属性!$Q111*8+2,BZ$2)+INDEX(装备数值!$C$13:$G$116,新怪物属性!$S111*8+3,BZ$2)+INDEX(装备数值!$C$13:$G$116,新怪物属性!$R111*8+4,BZ$2)+INDEX(装备数值!$C$13:$G$116,新怪物属性!$T111*8+5,BZ$2)+INDEX(装备数值!$C$13:$G$116,新怪物属性!$U111*8+6,BZ$2)+INDEX(装备数值!$C$13:$G$116,新怪物属性!$V111*8+7,BZ$2)+INDEX(装备数值!$C$13:$G$116,新怪物属性!$W111*8+8,BZ$2))</f>
        <v>1102500</v>
      </c>
      <c r="CA109" s="14">
        <f>(INDEX(装备数值!$C$13:$G$116,新怪物属性!$P111*8+1,CA$2)+INDEX(装备数值!$C$13:$G$116,新怪物属性!$Q111*8+2,CA$2)+INDEX(装备数值!$C$13:$G$116,新怪物属性!$S111*8+3,CA$2)+INDEX(装备数值!$C$13:$G$116,新怪物属性!$R111*8+4,CA$2)+INDEX(装备数值!$C$13:$G$116,新怪物属性!$T111*8+5,CA$2)+INDEX(装备数值!$C$13:$G$116,新怪物属性!$U111*8+6,CA$2)+INDEX(装备数值!$C$13:$G$116,新怪物属性!$V111*8+7,CA$2)+INDEX(装备数值!$C$13:$G$116,新怪物属性!$W111*8+8,CA$2))</f>
        <v>73500</v>
      </c>
      <c r="CB109" s="14">
        <f>(INDEX(装备数值!$C$13:$G$116,新怪物属性!$P111*8+1,CB$2)+INDEX(装备数值!$C$13:$G$116,新怪物属性!$Q111*8+2,CB$2)+INDEX(装备数值!$C$13:$G$116,新怪物属性!$S111*8+3,CB$2)+INDEX(装备数值!$C$13:$G$116,新怪物属性!$R111*8+4,CB$2)+INDEX(装备数值!$C$13:$G$116,新怪物属性!$T111*8+5,CB$2)+INDEX(装备数值!$C$13:$G$116,新怪物属性!$U111*8+6,CB$2)+INDEX(装备数值!$C$13:$G$116,新怪物属性!$V111*8+7,CB$2)+INDEX(装备数值!$C$13:$G$116,新怪物属性!$W111*8+8,CB$2))</f>
        <v>1470000</v>
      </c>
      <c r="CC109" s="14">
        <f>(INDEX(装备数值!$C$13:$G$116,新怪物属性!$P111*8+1,CC$2)+INDEX(装备数值!$C$13:$G$116,新怪物属性!$Q111*8+2,CC$2)+INDEX(装备数值!$C$13:$G$116,新怪物属性!$S111*8+3,CC$2)+INDEX(装备数值!$C$13:$G$116,新怪物属性!$R111*8+4,CC$2)+INDEX(装备数值!$C$13:$G$116,新怪物属性!$T111*8+5,CC$2)+INDEX(装备数值!$C$13:$G$116,新怪物属性!$U111*8+6,CC$2)+INDEX(装备数值!$C$13:$G$116,新怪物属性!$V111*8+7,CC$2)+INDEX(装备数值!$C$13:$G$116,新怪物属性!$W111*8+8,CC$2))</f>
        <v>29050</v>
      </c>
      <c r="CF109" s="14">
        <f t="shared" si="143"/>
        <v>4</v>
      </c>
      <c r="CG109" s="14">
        <f t="shared" si="230"/>
        <v>4</v>
      </c>
      <c r="CH109" s="14">
        <f t="shared" si="230"/>
        <v>4</v>
      </c>
      <c r="CI109" s="14">
        <f t="shared" si="230"/>
        <v>4</v>
      </c>
      <c r="CJ109" s="14">
        <f t="shared" si="230"/>
        <v>4</v>
      </c>
      <c r="CK109" s="14">
        <f t="shared" si="230"/>
        <v>4</v>
      </c>
      <c r="CL109" s="14">
        <f t="shared" si="230"/>
        <v>4</v>
      </c>
      <c r="CM109" s="14">
        <f t="shared" si="230"/>
        <v>4</v>
      </c>
      <c r="CN109" s="14">
        <f t="shared" si="230"/>
        <v>4</v>
      </c>
      <c r="CO109" s="14">
        <f t="shared" si="230"/>
        <v>4</v>
      </c>
      <c r="CP109" s="14">
        <f t="shared" si="230"/>
        <v>4</v>
      </c>
      <c r="CQ109" s="14">
        <f t="shared" si="230"/>
        <v>4</v>
      </c>
      <c r="CR109" s="14">
        <f t="shared" si="230"/>
        <v>0</v>
      </c>
      <c r="CS109" s="14">
        <f>SUMIFS(装备数值!BL$50:BL$101,装备数值!$BG$50:$BG$101,"="&amp;新怪物属性!$CF$2,装备数值!$BH$50:$BH$101,"&lt;="&amp;新怪物属性!$CF109)+SUMIFS(装备数值!BL$50:BL$101,装备数值!$BG$50:$BG$101,"="&amp;新怪物属性!$CG$2,装备数值!$BH$50:$BH$101,"&lt;="&amp;新怪物属性!$CG109)+SUMIFS(装备数值!BL$50:BL$101,装备数值!$BG$50:$BG$101,"="&amp;新怪物属性!$CH$2,装备数值!$BH$50:$BH$101,"&lt;="&amp;新怪物属性!$CH109)+SUMIFS(装备数值!BL$50:BL$101,装备数值!$BG$50:$BG$101,"="&amp;新怪物属性!$CI$2,装备数值!$BH$50:$BH$101,"&lt;="&amp;新怪物属性!$CI109)+SUMIFS(装备数值!BL$50:BL$101,装备数值!$BG$50:$BG$101,"="&amp;新怪物属性!$CJ$2,装备数值!$BH$50:$BH$101,"&lt;="&amp;新怪物属性!$CJ109)+SUMIFS(装备数值!BL$50:BL$101,装备数值!$BG$50:$BG$101,"="&amp;新怪物属性!$CK$2,装备数值!$BH$50:$BH$101,"&lt;="&amp;新怪物属性!$CK109)+SUMIFS(装备数值!BL$50:BL$101,装备数值!$BG$50:$BG$101,"="&amp;新怪物属性!$CL$2,装备数值!$BH$50:$BH$101,"&lt;="&amp;新怪物属性!$CL109)+SUMIFS(装备数值!BL$50:BL$101,装备数值!$BG$50:$BG$101,"="&amp;新怪物属性!$CM$2,装备数值!$BH$50:$BH$101,"&lt;="&amp;新怪物属性!$CM109)+SUMIFS(装备数值!BL$50:BL$101,装备数值!$BG$50:$BG$101,"="&amp;新怪物属性!$CN$2,装备数值!$BH$50:$BH$101,"&lt;="&amp;新怪物属性!$CN109)+SUMIFS(装备数值!BL$50:BL$101,装备数值!$BG$50:$BG$101,"="&amp;新怪物属性!$CO$2,装备数值!$BH$50:$BH$101,"&lt;="&amp;新怪物属性!$CO109)+SUMIFS(装备数值!BL$50:BL$101,装备数值!$BG$50:$BG$101,"="&amp;新怪物属性!$CP$2,装备数值!$BH$50:$BH$101,"&lt;="&amp;新怪物属性!$CP109)+SUMIFS(装备数值!BL$50:BL$101,装备数值!$BG$50:$BG$101,"="&amp;新怪物属性!$CQ$2,装备数值!$BH$50:$BH$101,"&lt;="&amp;新怪物属性!$CQ109)+SUMIFS(装备数值!BL$50:BL$101,装备数值!$BG$50:$BG$101,"="&amp;新怪物属性!$CR$2,装备数值!$BH$50:$BH$101,"&lt;="&amp;新怪物属性!$CR109)</f>
        <v>234449</v>
      </c>
      <c r="CT109" s="14">
        <f>SUMIFS(装备数值!BM$50:BM$101,装备数值!$BG$50:$BG$101,"="&amp;新怪物属性!$CF$2,装备数值!$BH$50:$BH$101,"&lt;="&amp;新怪物属性!$CF109)+SUMIFS(装备数值!BM$50:BM$101,装备数值!$BG$50:$BG$101,"="&amp;新怪物属性!$CG$2,装备数值!$BH$50:$BH$101,"&lt;="&amp;新怪物属性!$CG109)+SUMIFS(装备数值!BM$50:BM$101,装备数值!$BG$50:$BG$101,"="&amp;新怪物属性!$CH$2,装备数值!$BH$50:$BH$101,"&lt;="&amp;新怪物属性!$CH109)+SUMIFS(装备数值!BM$50:BM$101,装备数值!$BG$50:$BG$101,"="&amp;新怪物属性!$CI$2,装备数值!$BH$50:$BH$101,"&lt;="&amp;新怪物属性!$CI109)+SUMIFS(装备数值!BM$50:BM$101,装备数值!$BG$50:$BG$101,"="&amp;新怪物属性!$CJ$2,装备数值!$BH$50:$BH$101,"&lt;="&amp;新怪物属性!$CJ109)+SUMIFS(装备数值!BM$50:BM$101,装备数值!$BG$50:$BG$101,"="&amp;新怪物属性!$CK$2,装备数值!$BH$50:$BH$101,"&lt;="&amp;新怪物属性!$CK109)+SUMIFS(装备数值!BM$50:BM$101,装备数值!$BG$50:$BG$101,"="&amp;新怪物属性!$CL$2,装备数值!$BH$50:$BH$101,"&lt;="&amp;新怪物属性!$CL109)+SUMIFS(装备数值!BM$50:BM$101,装备数值!$BG$50:$BG$101,"="&amp;新怪物属性!$CM$2,装备数值!$BH$50:$BH$101,"&lt;="&amp;新怪物属性!$CM109)+SUMIFS(装备数值!BM$50:BM$101,装备数值!$BG$50:$BG$101,"="&amp;新怪物属性!$CN$2,装备数值!$BH$50:$BH$101,"&lt;="&amp;新怪物属性!$CN109)+SUMIFS(装备数值!BM$50:BM$101,装备数值!$BG$50:$BG$101,"="&amp;新怪物属性!$CO$2,装备数值!$BH$50:$BH$101,"&lt;="&amp;新怪物属性!$CO109)+SUMIFS(装备数值!BM$50:BM$101,装备数值!$BG$50:$BG$101,"="&amp;新怪物属性!$CP$2,装备数值!$BH$50:$BH$101,"&lt;="&amp;新怪物属性!$CP109)+SUMIFS(装备数值!BM$50:BM$101,装备数值!$BG$50:$BG$101,"="&amp;新怪物属性!$CQ$2,装备数值!$BH$50:$BH$101,"&lt;="&amp;新怪物属性!$CQ109)+SUMIFS(装备数值!BM$50:BM$101,装备数值!$BG$50:$BG$101,"="&amp;新怪物属性!$CR$2,装备数值!$BH$50:$BH$101,"&lt;="&amp;新怪物属性!$CR109)</f>
        <v>1759949</v>
      </c>
      <c r="CU109" s="14">
        <f>SUMIFS(装备数值!BN$50:BN$101,装备数值!$BG$50:$BG$101,"="&amp;新怪物属性!$CF$2,装备数值!$BH$50:$BH$101,"&lt;="&amp;新怪物属性!$CF109)+SUMIFS(装备数值!BN$50:BN$101,装备数值!$BG$50:$BG$101,"="&amp;新怪物属性!$CG$2,装备数值!$BH$50:$BH$101,"&lt;="&amp;新怪物属性!$CG109)+SUMIFS(装备数值!BN$50:BN$101,装备数值!$BG$50:$BG$101,"="&amp;新怪物属性!$CH$2,装备数值!$BH$50:$BH$101,"&lt;="&amp;新怪物属性!$CH109)+SUMIFS(装备数值!BN$50:BN$101,装备数值!$BG$50:$BG$101,"="&amp;新怪物属性!$CI$2,装备数值!$BH$50:$BH$101,"&lt;="&amp;新怪物属性!$CI109)+SUMIFS(装备数值!BN$50:BN$101,装备数值!$BG$50:$BG$101,"="&amp;新怪物属性!$CJ$2,装备数值!$BH$50:$BH$101,"&lt;="&amp;新怪物属性!$CJ109)+SUMIFS(装备数值!BN$50:BN$101,装备数值!$BG$50:$BG$101,"="&amp;新怪物属性!$CK$2,装备数值!$BH$50:$BH$101,"&lt;="&amp;新怪物属性!$CK109)+SUMIFS(装备数值!BN$50:BN$101,装备数值!$BG$50:$BG$101,"="&amp;新怪物属性!$CL$2,装备数值!$BH$50:$BH$101,"&lt;="&amp;新怪物属性!$CL109)+SUMIFS(装备数值!BN$50:BN$101,装备数值!$BG$50:$BG$101,"="&amp;新怪物属性!$CM$2,装备数值!$BH$50:$BH$101,"&lt;="&amp;新怪物属性!$CM109)+SUMIFS(装备数值!BN$50:BN$101,装备数值!$BG$50:$BG$101,"="&amp;新怪物属性!$CN$2,装备数值!$BH$50:$BH$101,"&lt;="&amp;新怪物属性!$CN109)+SUMIFS(装备数值!BN$50:BN$101,装备数值!$BG$50:$BG$101,"="&amp;新怪物属性!$CO$2,装备数值!$BH$50:$BH$101,"&lt;="&amp;新怪物属性!$CO109)+SUMIFS(装备数值!BN$50:BN$101,装备数值!$BG$50:$BG$101,"="&amp;新怪物属性!$CP$2,装备数值!$BH$50:$BH$101,"&lt;="&amp;新怪物属性!$CP109)+SUMIFS(装备数值!BN$50:BN$101,装备数值!$BG$50:$BG$101,"="&amp;新怪物属性!$CQ$2,装备数值!$BH$50:$BH$101,"&lt;="&amp;新怪物属性!$CQ109)+SUMIFS(装备数值!BN$50:BN$101,装备数值!$BG$50:$BG$101,"="&amp;新怪物属性!$CR$2,装备数值!$BH$50:$BH$101,"&lt;="&amp;新怪物属性!$CR109)</f>
        <v>97600</v>
      </c>
      <c r="CV109" s="14">
        <f>SUMIFS(装备数值!BO$50:BO$101,装备数值!$BG$50:$BG$101,"="&amp;新怪物属性!$CF$2,装备数值!$BH$50:$BH$101,"&lt;="&amp;新怪物属性!$CF109)+SUMIFS(装备数值!BO$50:BO$101,装备数值!$BG$50:$BG$101,"="&amp;新怪物属性!$CG$2,装备数值!$BH$50:$BH$101,"&lt;="&amp;新怪物属性!$CG109)+SUMIFS(装备数值!BO$50:BO$101,装备数值!$BG$50:$BG$101,"="&amp;新怪物属性!$CH$2,装备数值!$BH$50:$BH$101,"&lt;="&amp;新怪物属性!$CH109)+SUMIFS(装备数值!BO$50:BO$101,装备数值!$BG$50:$BG$101,"="&amp;新怪物属性!$CI$2,装备数值!$BH$50:$BH$101,"&lt;="&amp;新怪物属性!$CI109)+SUMIFS(装备数值!BO$50:BO$101,装备数值!$BG$50:$BG$101,"="&amp;新怪物属性!$CJ$2,装备数值!$BH$50:$BH$101,"&lt;="&amp;新怪物属性!$CJ109)+SUMIFS(装备数值!BO$50:BO$101,装备数值!$BG$50:$BG$101,"="&amp;新怪物属性!$CK$2,装备数值!$BH$50:$BH$101,"&lt;="&amp;新怪物属性!$CK109)+SUMIFS(装备数值!BO$50:BO$101,装备数值!$BG$50:$BG$101,"="&amp;新怪物属性!$CL$2,装备数值!$BH$50:$BH$101,"&lt;="&amp;新怪物属性!$CL109)+SUMIFS(装备数值!BO$50:BO$101,装备数值!$BG$50:$BG$101,"="&amp;新怪物属性!$CM$2,装备数值!$BH$50:$BH$101,"&lt;="&amp;新怪物属性!$CM109)+SUMIFS(装备数值!BO$50:BO$101,装备数值!$BG$50:$BG$101,"="&amp;新怪物属性!$CN$2,装备数值!$BH$50:$BH$101,"&lt;="&amp;新怪物属性!$CN109)+SUMIFS(装备数值!BO$50:BO$101,装备数值!$BG$50:$BG$101,"="&amp;新怪物属性!$CO$2,装备数值!$BH$50:$BH$101,"&lt;="&amp;新怪物属性!$CO109)+SUMIFS(装备数值!BO$50:BO$101,装备数值!$BG$50:$BG$101,"="&amp;新怪物属性!$CP$2,装备数值!$BH$50:$BH$101,"&lt;="&amp;新怪物属性!$CP109)+SUMIFS(装备数值!BO$50:BO$101,装备数值!$BG$50:$BG$101,"="&amp;新怪物属性!$CQ$2,装备数值!$BH$50:$BH$101,"&lt;="&amp;新怪物属性!$CQ109)+SUMIFS(装备数值!BO$50:BO$101,装备数值!$BG$50:$BG$101,"="&amp;新怪物属性!$CR$2,装备数值!$BH$50:$BH$101,"&lt;="&amp;新怪物属性!$CR109)</f>
        <v>1955500</v>
      </c>
      <c r="CW109" s="14">
        <f>SUMIFS(装备数值!BP$50:BP$101,装备数值!$BG$50:$BG$101,"="&amp;新怪物属性!$CF$2,装备数值!$BH$50:$BH$101,"&lt;="&amp;新怪物属性!$CF109)+SUMIFS(装备数值!BP$50:BP$101,装备数值!$BG$50:$BG$101,"="&amp;新怪物属性!$CG$2,装备数值!$BH$50:$BH$101,"&lt;="&amp;新怪物属性!$CG109)+SUMIFS(装备数值!BP$50:BP$101,装备数值!$BG$50:$BG$101,"="&amp;新怪物属性!$CH$2,装备数值!$BH$50:$BH$101,"&lt;="&amp;新怪物属性!$CH109)+SUMIFS(装备数值!BP$50:BP$101,装备数值!$BG$50:$BG$101,"="&amp;新怪物属性!$CI$2,装备数值!$BH$50:$BH$101,"&lt;="&amp;新怪物属性!$CI109)+SUMIFS(装备数值!BP$50:BP$101,装备数值!$BG$50:$BG$101,"="&amp;新怪物属性!$CJ$2,装备数值!$BH$50:$BH$101,"&lt;="&amp;新怪物属性!$CJ109)+SUMIFS(装备数值!BP$50:BP$101,装备数值!$BG$50:$BG$101,"="&amp;新怪物属性!$CK$2,装备数值!$BH$50:$BH$101,"&lt;="&amp;新怪物属性!$CK109)+SUMIFS(装备数值!BP$50:BP$101,装备数值!$BG$50:$BG$101,"="&amp;新怪物属性!$CL$2,装备数值!$BH$50:$BH$101,"&lt;="&amp;新怪物属性!$CL109)+SUMIFS(装备数值!BP$50:BP$101,装备数值!$BG$50:$BG$101,"="&amp;新怪物属性!$CM$2,装备数值!$BH$50:$BH$101,"&lt;="&amp;新怪物属性!$CM109)+SUMIFS(装备数值!BP$50:BP$101,装备数值!$BG$50:$BG$101,"="&amp;新怪物属性!$CN$2,装备数值!$BH$50:$BH$101,"&lt;="&amp;新怪物属性!$CN109)+SUMIFS(装备数值!BP$50:BP$101,装备数值!$BG$50:$BG$101,"="&amp;新怪物属性!$CO$2,装备数值!$BH$50:$BH$101,"&lt;="&amp;新怪物属性!$CO109)+SUMIFS(装备数值!BP$50:BP$101,装备数值!$BG$50:$BG$101,"="&amp;新怪物属性!$CP$2,装备数值!$BH$50:$BH$101,"&lt;="&amp;新怪物属性!$CP109)+SUMIFS(装备数值!BP$50:BP$101,装备数值!$BG$50:$BG$101,"="&amp;新怪物属性!$CQ$2,装备数值!$BH$50:$BH$101,"&lt;="&amp;新怪物属性!$CQ109)+SUMIFS(装备数值!BP$50:BP$101,装备数值!$BG$50:$BG$101,"="&amp;新怪物属性!$CR$2,装备数值!$BH$50:$BH$101,"&lt;="&amp;新怪物属性!$CR109)</f>
        <v>38720</v>
      </c>
      <c r="CX109" s="14">
        <f>SUMIFS(装备数值!BQ$50:BQ$101,装备数值!$BG$50:$BG$101,"="&amp;新怪物属性!$CF$2,装备数值!$BH$50:$BH$101,"&lt;="&amp;新怪物属性!$CF109)+SUMIFS(装备数值!BQ$50:BQ$101,装备数值!$BG$50:$BG$101,"="&amp;新怪物属性!$CG$2,装备数值!$BH$50:$BH$101,"&lt;="&amp;新怪物属性!$CG109)+SUMIFS(装备数值!BQ$50:BQ$101,装备数值!$BG$50:$BG$101,"="&amp;新怪物属性!$CH$2,装备数值!$BH$50:$BH$101,"&lt;="&amp;新怪物属性!$CH109)+SUMIFS(装备数值!BQ$50:BQ$101,装备数值!$BG$50:$BG$101,"="&amp;新怪物属性!$CI$2,装备数值!$BH$50:$BH$101,"&lt;="&amp;新怪物属性!$CI109)+SUMIFS(装备数值!BQ$50:BQ$101,装备数值!$BG$50:$BG$101,"="&amp;新怪物属性!$CJ$2,装备数值!$BH$50:$BH$101,"&lt;="&amp;新怪物属性!$CJ109)+SUMIFS(装备数值!BQ$50:BQ$101,装备数值!$BG$50:$BG$101,"="&amp;新怪物属性!$CK$2,装备数值!$BH$50:$BH$101,"&lt;="&amp;新怪物属性!$CK109)+SUMIFS(装备数值!BQ$50:BQ$101,装备数值!$BG$50:$BG$101,"="&amp;新怪物属性!$CL$2,装备数值!$BH$50:$BH$101,"&lt;="&amp;新怪物属性!$CL109)+SUMIFS(装备数值!BQ$50:BQ$101,装备数值!$BG$50:$BG$101,"="&amp;新怪物属性!$CM$2,装备数值!$BH$50:$BH$101,"&lt;="&amp;新怪物属性!$CM109)+SUMIFS(装备数值!BQ$50:BQ$101,装备数值!$BG$50:$BG$101,"="&amp;新怪物属性!$CN$2,装备数值!$BH$50:$BH$101,"&lt;="&amp;新怪物属性!$CN109)+SUMIFS(装备数值!BQ$50:BQ$101,装备数值!$BG$50:$BG$101,"="&amp;新怪物属性!$CO$2,装备数值!$BH$50:$BH$101,"&lt;="&amp;新怪物属性!$CO109)+SUMIFS(装备数值!BQ$50:BQ$101,装备数值!$BG$50:$BG$101,"="&amp;新怪物属性!$CP$2,装备数值!$BH$50:$BH$101,"&lt;="&amp;新怪物属性!$CP109)+SUMIFS(装备数值!BQ$50:BQ$101,装备数值!$BG$50:$BG$101,"="&amp;新怪物属性!$CQ$2,装备数值!$BH$50:$BH$101,"&lt;="&amp;新怪物属性!$CQ109)+SUMIFS(装备数值!BQ$50:BQ$101,装备数值!$BG$50:$BG$101,"="&amp;新怪物属性!$CR$2,装备数值!$BH$50:$BH$101,"&lt;="&amp;新怪物属性!$CR109)</f>
        <v>1250</v>
      </c>
      <c r="CY109" s="14">
        <f>SUMIFS(装备数值!BR$50:BR$101,装备数值!$BG$50:$BG$101,"="&amp;新怪物属性!$CF$2,装备数值!$BH$50:$BH$101,"&lt;="&amp;新怪物属性!$CF109)+SUMIFS(装备数值!BR$50:BR$101,装备数值!$BG$50:$BG$101,"="&amp;新怪物属性!$CG$2,装备数值!$BH$50:$BH$101,"&lt;="&amp;新怪物属性!$CG109)+SUMIFS(装备数值!BR$50:BR$101,装备数值!$BG$50:$BG$101,"="&amp;新怪物属性!$CH$2,装备数值!$BH$50:$BH$101,"&lt;="&amp;新怪物属性!$CH109)+SUMIFS(装备数值!BR$50:BR$101,装备数值!$BG$50:$BG$101,"="&amp;新怪物属性!$CI$2,装备数值!$BH$50:$BH$101,"&lt;="&amp;新怪物属性!$CI109)+SUMIFS(装备数值!BR$50:BR$101,装备数值!$BG$50:$BG$101,"="&amp;新怪物属性!$CJ$2,装备数值!$BH$50:$BH$101,"&lt;="&amp;新怪物属性!$CJ109)+SUMIFS(装备数值!BR$50:BR$101,装备数值!$BG$50:$BG$101,"="&amp;新怪物属性!$CK$2,装备数值!$BH$50:$BH$101,"&lt;="&amp;新怪物属性!$CK109)+SUMIFS(装备数值!BR$50:BR$101,装备数值!$BG$50:$BG$101,"="&amp;新怪物属性!$CL$2,装备数值!$BH$50:$BH$101,"&lt;="&amp;新怪物属性!$CL109)+SUMIFS(装备数值!BR$50:BR$101,装备数值!$BG$50:$BG$101,"="&amp;新怪物属性!$CM$2,装备数值!$BH$50:$BH$101,"&lt;="&amp;新怪物属性!$CM109)+SUMIFS(装备数值!BR$50:BR$101,装备数值!$BG$50:$BG$101,"="&amp;新怪物属性!$CN$2,装备数值!$BH$50:$BH$101,"&lt;="&amp;新怪物属性!$CN109)+SUMIFS(装备数值!BR$50:BR$101,装备数值!$BG$50:$BG$101,"="&amp;新怪物属性!$CO$2,装备数值!$BH$50:$BH$101,"&lt;="&amp;新怪物属性!$CO109)+SUMIFS(装备数值!BR$50:BR$101,装备数值!$BG$50:$BG$101,"="&amp;新怪物属性!$CP$2,装备数值!$BH$50:$BH$101,"&lt;="&amp;新怪物属性!$CP109)+SUMIFS(装备数值!BR$50:BR$101,装备数值!$BG$50:$BG$101,"="&amp;新怪物属性!$CQ$2,装备数值!$BH$50:$BH$101,"&lt;="&amp;新怪物属性!$CQ109)+SUMIFS(装备数值!BR$50:BR$101,装备数值!$BG$50:$BG$101,"="&amp;新怪物属性!$CR$2,装备数值!$BH$50:$BH$101,"&lt;="&amp;新怪物属性!$CR109)</f>
        <v>1250</v>
      </c>
      <c r="CZ109" s="14">
        <f>SUMIFS(装备数值!BS$50:BS$101,装备数值!$BG$50:$BG$101,"="&amp;新怪物属性!$CF$2,装备数值!$BH$50:$BH$101,"&lt;="&amp;新怪物属性!$CF109)+SUMIFS(装备数值!BS$50:BS$101,装备数值!$BG$50:$BG$101,"="&amp;新怪物属性!$CG$2,装备数值!$BH$50:$BH$101,"&lt;="&amp;新怪物属性!$CG109)+SUMIFS(装备数值!BS$50:BS$101,装备数值!$BG$50:$BG$101,"="&amp;新怪物属性!$CH$2,装备数值!$BH$50:$BH$101,"&lt;="&amp;新怪物属性!$CH109)+SUMIFS(装备数值!BS$50:BS$101,装备数值!$BG$50:$BG$101,"="&amp;新怪物属性!$CI$2,装备数值!$BH$50:$BH$101,"&lt;="&amp;新怪物属性!$CI109)+SUMIFS(装备数值!BS$50:BS$101,装备数值!$BG$50:$BG$101,"="&amp;新怪物属性!$CJ$2,装备数值!$BH$50:$BH$101,"&lt;="&amp;新怪物属性!$CJ109)+SUMIFS(装备数值!BS$50:BS$101,装备数值!$BG$50:$BG$101,"="&amp;新怪物属性!$CK$2,装备数值!$BH$50:$BH$101,"&lt;="&amp;新怪物属性!$CK109)+SUMIFS(装备数值!BS$50:BS$101,装备数值!$BG$50:$BG$101,"="&amp;新怪物属性!$CL$2,装备数值!$BH$50:$BH$101,"&lt;="&amp;新怪物属性!$CL109)+SUMIFS(装备数值!BS$50:BS$101,装备数值!$BG$50:$BG$101,"="&amp;新怪物属性!$CM$2,装备数值!$BH$50:$BH$101,"&lt;="&amp;新怪物属性!$CM109)+SUMIFS(装备数值!BS$50:BS$101,装备数值!$BG$50:$BG$101,"="&amp;新怪物属性!$CN$2,装备数值!$BH$50:$BH$101,"&lt;="&amp;新怪物属性!$CN109)+SUMIFS(装备数值!BS$50:BS$101,装备数值!$BG$50:$BG$101,"="&amp;新怪物属性!$CO$2,装备数值!$BH$50:$BH$101,"&lt;="&amp;新怪物属性!$CO109)+SUMIFS(装备数值!BS$50:BS$101,装备数值!$BG$50:$BG$101,"="&amp;新怪物属性!$CP$2,装备数值!$BH$50:$BH$101,"&lt;="&amp;新怪物属性!$CP109)+SUMIFS(装备数值!BS$50:BS$101,装备数值!$BG$50:$BG$101,"="&amp;新怪物属性!$CQ$2,装备数值!$BH$50:$BH$101,"&lt;="&amp;新怪物属性!$CQ109)+SUMIFS(装备数值!BS$50:BS$101,装备数值!$BG$50:$BG$101,"="&amp;新怪物属性!$CR$2,装备数值!$BH$50:$BH$101,"&lt;="&amp;新怪物属性!$CR109)</f>
        <v>1250</v>
      </c>
      <c r="DA109" s="14">
        <f>SUMIFS(装备数值!BT$50:BT$101,装备数值!$BG$50:$BG$101,"="&amp;新怪物属性!$CF$2,装备数值!$BH$50:$BH$101,"&lt;="&amp;新怪物属性!$CF109)+SUMIFS(装备数值!BT$50:BT$101,装备数值!$BG$50:$BG$101,"="&amp;新怪物属性!$CG$2,装备数值!$BH$50:$BH$101,"&lt;="&amp;新怪物属性!$CG109)+SUMIFS(装备数值!BT$50:BT$101,装备数值!$BG$50:$BG$101,"="&amp;新怪物属性!$CH$2,装备数值!$BH$50:$BH$101,"&lt;="&amp;新怪物属性!$CH109)+SUMIFS(装备数值!BT$50:BT$101,装备数值!$BG$50:$BG$101,"="&amp;新怪物属性!$CI$2,装备数值!$BH$50:$BH$101,"&lt;="&amp;新怪物属性!$CI109)+SUMIFS(装备数值!BT$50:BT$101,装备数值!$BG$50:$BG$101,"="&amp;新怪物属性!$CJ$2,装备数值!$BH$50:$BH$101,"&lt;="&amp;新怪物属性!$CJ109)+SUMIFS(装备数值!BT$50:BT$101,装备数值!$BG$50:$BG$101,"="&amp;新怪物属性!$CK$2,装备数值!$BH$50:$BH$101,"&lt;="&amp;新怪物属性!$CK109)+SUMIFS(装备数值!BT$50:BT$101,装备数值!$BG$50:$BG$101,"="&amp;新怪物属性!$CL$2,装备数值!$BH$50:$BH$101,"&lt;="&amp;新怪物属性!$CL109)+SUMIFS(装备数值!BT$50:BT$101,装备数值!$BG$50:$BG$101,"="&amp;新怪物属性!$CM$2,装备数值!$BH$50:$BH$101,"&lt;="&amp;新怪物属性!$CM109)+SUMIFS(装备数值!BT$50:BT$101,装备数值!$BG$50:$BG$101,"="&amp;新怪物属性!$CN$2,装备数值!$BH$50:$BH$101,"&lt;="&amp;新怪物属性!$CN109)+SUMIFS(装备数值!BT$50:BT$101,装备数值!$BG$50:$BG$101,"="&amp;新怪物属性!$CO$2,装备数值!$BH$50:$BH$101,"&lt;="&amp;新怪物属性!$CO109)+SUMIFS(装备数值!BT$50:BT$101,装备数值!$BG$50:$BG$101,"="&amp;新怪物属性!$CP$2,装备数值!$BH$50:$BH$101,"&lt;="&amp;新怪物属性!$CP109)+SUMIFS(装备数值!BT$50:BT$101,装备数值!$BG$50:$BG$101,"="&amp;新怪物属性!$CQ$2,装备数值!$BH$50:$BH$101,"&lt;="&amp;新怪物属性!$CQ109)+SUMIFS(装备数值!BT$50:BT$101,装备数值!$BG$50:$BG$101,"="&amp;新怪物属性!$CR$2,装备数值!$BH$50:$BH$101,"&lt;="&amp;新怪物属性!$CR109)</f>
        <v>1250</v>
      </c>
      <c r="DB109" s="14">
        <f>SUMIFS(装备数值!BU$50:BU$101,装备数值!$BG$50:$BG$101,"="&amp;新怪物属性!$CF$2,装备数值!$BH$50:$BH$101,"&lt;="&amp;新怪物属性!$CF109)+SUMIFS(装备数值!BU$50:BU$101,装备数值!$BG$50:$BG$101,"="&amp;新怪物属性!$CG$2,装备数值!$BH$50:$BH$101,"&lt;="&amp;新怪物属性!$CG109)+SUMIFS(装备数值!BU$50:BU$101,装备数值!$BG$50:$BG$101,"="&amp;新怪物属性!$CH$2,装备数值!$BH$50:$BH$101,"&lt;="&amp;新怪物属性!$CH109)+SUMIFS(装备数值!BU$50:BU$101,装备数值!$BG$50:$BG$101,"="&amp;新怪物属性!$CI$2,装备数值!$BH$50:$BH$101,"&lt;="&amp;新怪物属性!$CI109)+SUMIFS(装备数值!BU$50:BU$101,装备数值!$BG$50:$BG$101,"="&amp;新怪物属性!$CJ$2,装备数值!$BH$50:$BH$101,"&lt;="&amp;新怪物属性!$CJ109)+SUMIFS(装备数值!BU$50:BU$101,装备数值!$BG$50:$BG$101,"="&amp;新怪物属性!$CK$2,装备数值!$BH$50:$BH$101,"&lt;="&amp;新怪物属性!$CK109)+SUMIFS(装备数值!BU$50:BU$101,装备数值!$BG$50:$BG$101,"="&amp;新怪物属性!$CL$2,装备数值!$BH$50:$BH$101,"&lt;="&amp;新怪物属性!$CL109)+SUMIFS(装备数值!BU$50:BU$101,装备数值!$BG$50:$BG$101,"="&amp;新怪物属性!$CM$2,装备数值!$BH$50:$BH$101,"&lt;="&amp;新怪物属性!$CM109)+SUMIFS(装备数值!BU$50:BU$101,装备数值!$BG$50:$BG$101,"="&amp;新怪物属性!$CN$2,装备数值!$BH$50:$BH$101,"&lt;="&amp;新怪物属性!$CN109)+SUMIFS(装备数值!BU$50:BU$101,装备数值!$BG$50:$BG$101,"="&amp;新怪物属性!$CO$2,装备数值!$BH$50:$BH$101,"&lt;="&amp;新怪物属性!$CO109)+SUMIFS(装备数值!BU$50:BU$101,装备数值!$BG$50:$BG$101,"="&amp;新怪物属性!$CP$2,装备数值!$BH$50:$BH$101,"&lt;="&amp;新怪物属性!$CP109)+SUMIFS(装备数值!BU$50:BU$101,装备数值!$BG$50:$BG$101,"="&amp;新怪物属性!$CQ$2,装备数值!$BH$50:$BH$101,"&lt;="&amp;新怪物属性!$CQ109)+SUMIFS(装备数值!BU$50:BU$101,装备数值!$BG$50:$BG$101,"="&amp;新怪物属性!$CR$2,装备数值!$BH$50:$BH$101,"&lt;="&amp;新怪物属性!$CR109)</f>
        <v>0.35000000000000003</v>
      </c>
      <c r="DC109" s="14">
        <f>SUMIFS(装备数值!BV$50:BV$101,装备数值!$BG$50:$BG$101,"="&amp;新怪物属性!$CF$2,装备数值!$BH$50:$BH$101,"&lt;="&amp;新怪物属性!$CF109)+SUMIFS(装备数值!BV$50:BV$101,装备数值!$BG$50:$BG$101,"="&amp;新怪物属性!$CG$2,装备数值!$BH$50:$BH$101,"&lt;="&amp;新怪物属性!$CG109)+SUMIFS(装备数值!BV$50:BV$101,装备数值!$BG$50:$BG$101,"="&amp;新怪物属性!$CH$2,装备数值!$BH$50:$BH$101,"&lt;="&amp;新怪物属性!$CH109)+SUMIFS(装备数值!BV$50:BV$101,装备数值!$BG$50:$BG$101,"="&amp;新怪物属性!$CI$2,装备数值!$BH$50:$BH$101,"&lt;="&amp;新怪物属性!$CI109)+SUMIFS(装备数值!BV$50:BV$101,装备数值!$BG$50:$BG$101,"="&amp;新怪物属性!$CJ$2,装备数值!$BH$50:$BH$101,"&lt;="&amp;新怪物属性!$CJ109)+SUMIFS(装备数值!BV$50:BV$101,装备数值!$BG$50:$BG$101,"="&amp;新怪物属性!$CK$2,装备数值!$BH$50:$BH$101,"&lt;="&amp;新怪物属性!$CK109)+SUMIFS(装备数值!BV$50:BV$101,装备数值!$BG$50:$BG$101,"="&amp;新怪物属性!$CL$2,装备数值!$BH$50:$BH$101,"&lt;="&amp;新怪物属性!$CL109)+SUMIFS(装备数值!BV$50:BV$101,装备数值!$BG$50:$BG$101,"="&amp;新怪物属性!$CM$2,装备数值!$BH$50:$BH$101,"&lt;="&amp;新怪物属性!$CM109)+SUMIFS(装备数值!BV$50:BV$101,装备数值!$BG$50:$BG$101,"="&amp;新怪物属性!$CN$2,装备数值!$BH$50:$BH$101,"&lt;="&amp;新怪物属性!$CN109)+SUMIFS(装备数值!BV$50:BV$101,装备数值!$BG$50:$BG$101,"="&amp;新怪物属性!$CO$2,装备数值!$BH$50:$BH$101,"&lt;="&amp;新怪物属性!$CO109)+SUMIFS(装备数值!BV$50:BV$101,装备数值!$BG$50:$BG$101,"="&amp;新怪物属性!$CP$2,装备数值!$BH$50:$BH$101,"&lt;="&amp;新怪物属性!$CP109)+SUMIFS(装备数值!BV$50:BV$101,装备数值!$BG$50:$BG$101,"="&amp;新怪物属性!$CQ$2,装备数值!$BH$50:$BH$101,"&lt;="&amp;新怪物属性!$CQ109)+SUMIFS(装备数值!BV$50:BV$101,装备数值!$BG$50:$BG$101,"="&amp;新怪物属性!$CR$2,装备数值!$BH$50:$BH$101,"&lt;="&amp;新怪物属性!$CR109)</f>
        <v>0.35000000000000003</v>
      </c>
      <c r="DD109" s="14">
        <f>SUMIFS(装备数值!BW$50:BW$101,装备数值!$BG$50:$BG$101,"="&amp;新怪物属性!$CF$2,装备数值!$BH$50:$BH$101,"&lt;="&amp;新怪物属性!$CF109)+SUMIFS(装备数值!BW$50:BW$101,装备数值!$BG$50:$BG$101,"="&amp;新怪物属性!$CG$2,装备数值!$BH$50:$BH$101,"&lt;="&amp;新怪物属性!$CG109)+SUMIFS(装备数值!BW$50:BW$101,装备数值!$BG$50:$BG$101,"="&amp;新怪物属性!$CH$2,装备数值!$BH$50:$BH$101,"&lt;="&amp;新怪物属性!$CH109)+SUMIFS(装备数值!BW$50:BW$101,装备数值!$BG$50:$BG$101,"="&amp;新怪物属性!$CI$2,装备数值!$BH$50:$BH$101,"&lt;="&amp;新怪物属性!$CI109)+SUMIFS(装备数值!BW$50:BW$101,装备数值!$BG$50:$BG$101,"="&amp;新怪物属性!$CJ$2,装备数值!$BH$50:$BH$101,"&lt;="&amp;新怪物属性!$CJ109)+SUMIFS(装备数值!BW$50:BW$101,装备数值!$BG$50:$BG$101,"="&amp;新怪物属性!$CK$2,装备数值!$BH$50:$BH$101,"&lt;="&amp;新怪物属性!$CK109)+SUMIFS(装备数值!BW$50:BW$101,装备数值!$BG$50:$BG$101,"="&amp;新怪物属性!$CL$2,装备数值!$BH$50:$BH$101,"&lt;="&amp;新怪物属性!$CL109)+SUMIFS(装备数值!BW$50:BW$101,装备数值!$BG$50:$BG$101,"="&amp;新怪物属性!$CM$2,装备数值!$BH$50:$BH$101,"&lt;="&amp;新怪物属性!$CM109)+SUMIFS(装备数值!BW$50:BW$101,装备数值!$BG$50:$BG$101,"="&amp;新怪物属性!$CN$2,装备数值!$BH$50:$BH$101,"&lt;="&amp;新怪物属性!$CN109)+SUMIFS(装备数值!BW$50:BW$101,装备数值!$BG$50:$BG$101,"="&amp;新怪物属性!$CO$2,装备数值!$BH$50:$BH$101,"&lt;="&amp;新怪物属性!$CO109)+SUMIFS(装备数值!BW$50:BW$101,装备数值!$BG$50:$BG$101,"="&amp;新怪物属性!$CP$2,装备数值!$BH$50:$BH$101,"&lt;="&amp;新怪物属性!$CP109)+SUMIFS(装备数值!BW$50:BW$101,装备数值!$BG$50:$BG$101,"="&amp;新怪物属性!$CQ$2,装备数值!$BH$50:$BH$101,"&lt;="&amp;新怪物属性!$CQ109)+SUMIFS(装备数值!BW$50:BW$101,装备数值!$BG$50:$BG$101,"="&amp;新怪物属性!$CR$2,装备数值!$BH$50:$BH$101,"&lt;="&amp;新怪物属性!$CR109)</f>
        <v>0</v>
      </c>
      <c r="DE109" s="14">
        <f>SUMIFS(装备数值!BX$50:BX$101,装备数值!$BG$50:$BG$101,"="&amp;新怪物属性!$CF$2,装备数值!$BH$50:$BH$101,"&lt;="&amp;新怪物属性!$CF109)+SUMIFS(装备数值!BX$50:BX$101,装备数值!$BG$50:$BG$101,"="&amp;新怪物属性!$CG$2,装备数值!$BH$50:$BH$101,"&lt;="&amp;新怪物属性!$CG109)+SUMIFS(装备数值!BX$50:BX$101,装备数值!$BG$50:$BG$101,"="&amp;新怪物属性!$CH$2,装备数值!$BH$50:$BH$101,"&lt;="&amp;新怪物属性!$CH109)+SUMIFS(装备数值!BX$50:BX$101,装备数值!$BG$50:$BG$101,"="&amp;新怪物属性!$CI$2,装备数值!$BH$50:$BH$101,"&lt;="&amp;新怪物属性!$CI109)+SUMIFS(装备数值!BX$50:BX$101,装备数值!$BG$50:$BG$101,"="&amp;新怪物属性!$CJ$2,装备数值!$BH$50:$BH$101,"&lt;="&amp;新怪物属性!$CJ109)+SUMIFS(装备数值!BX$50:BX$101,装备数值!$BG$50:$BG$101,"="&amp;新怪物属性!$CK$2,装备数值!$BH$50:$BH$101,"&lt;="&amp;新怪物属性!$CK109)+SUMIFS(装备数值!BX$50:BX$101,装备数值!$BG$50:$BG$101,"="&amp;新怪物属性!$CL$2,装备数值!$BH$50:$BH$101,"&lt;="&amp;新怪物属性!$CL109)+SUMIFS(装备数值!BX$50:BX$101,装备数值!$BG$50:$BG$101,"="&amp;新怪物属性!$CM$2,装备数值!$BH$50:$BH$101,"&lt;="&amp;新怪物属性!$CM109)+SUMIFS(装备数值!BX$50:BX$101,装备数值!$BG$50:$BG$101,"="&amp;新怪物属性!$CN$2,装备数值!$BH$50:$BH$101,"&lt;="&amp;新怪物属性!$CN109)+SUMIFS(装备数值!BX$50:BX$101,装备数值!$BG$50:$BG$101,"="&amp;新怪物属性!$CO$2,装备数值!$BH$50:$BH$101,"&lt;="&amp;新怪物属性!$CO109)+SUMIFS(装备数值!BX$50:BX$101,装备数值!$BG$50:$BG$101,"="&amp;新怪物属性!$CP$2,装备数值!$BH$50:$BH$101,"&lt;="&amp;新怪物属性!$CP109)+SUMIFS(装备数值!BX$50:BX$101,装备数值!$BG$50:$BG$101,"="&amp;新怪物属性!$CQ$2,装备数值!$BH$50:$BH$101,"&lt;="&amp;新怪物属性!$CQ109)+SUMIFS(装备数值!BX$50:BX$101,装备数值!$BG$50:$BG$101,"="&amp;新怪物属性!$CR$2,装备数值!$BH$50:$BH$101,"&lt;="&amp;新怪物属性!$CR109)</f>
        <v>0</v>
      </c>
      <c r="DH109" s="14">
        <f>INDEX(装备数值!$I$13:$M$116,新怪物属性!$P109*8+1,DH$2)*$X109+INDEX(装备数值!$I$13:$M$116,新怪物属性!$Q109*8+2,DH$2)*$Y109+INDEX(装备数值!$I$13:$M$116,新怪物属性!$S109*8+3,DH$2)*$Z109+INDEX(装备数值!$I$13:$M$116,新怪物属性!$R109*8+4,DH$2)*$AA109+INDEX(装备数值!$I$13:$M$116,新怪物属性!$T109*8+5,DH$2)*$AB109+INDEX(装备数值!$I$13:$M$116,新怪物属性!$U109*8+6,DH$2)*$AC109+INDEX(装备数值!$I$13:$M$116,新怪物属性!$V109*8+7,DH$2)*$AD109+INDEX(装备数值!$I$13:$M$116,新怪物属性!$W109*8+8,DH$2)*$AE109</f>
        <v>361200</v>
      </c>
      <c r="DI109" s="14">
        <f>INDEX(装备数值!$I$13:$M$116,新怪物属性!$P109*8+1,DI$2)*$X109+INDEX(装备数值!$I$13:$M$116,新怪物属性!$Q109*8+2,DI$2)*$Y109+INDEX(装备数值!$I$13:$M$116,新怪物属性!$S109*8+3,DI$2)*$Z109+INDEX(装备数值!$I$13:$M$116,新怪物属性!$R109*8+4,DI$2)*$AA109+INDEX(装备数值!$I$13:$M$116,新怪物属性!$T109*8+5,DI$2)*$AB109+INDEX(装备数值!$I$13:$M$116,新怪物属性!$U109*8+6,DI$2)*$AC109+INDEX(装备数值!$I$13:$M$116,新怪物属性!$V109*8+7,DI$2)*$AD109+INDEX(装备数值!$I$13:$M$116,新怪物属性!$W109*8+8,DI$2)*$AE109</f>
        <v>2709000</v>
      </c>
      <c r="DJ109" s="14">
        <f>INDEX(装备数值!$I$13:$M$116,新怪物属性!$P109*8+1,DJ$2)*$X109+INDEX(装备数值!$I$13:$M$116,新怪物属性!$Q109*8+2,DJ$2)*$Y109+INDEX(装备数值!$I$13:$M$116,新怪物属性!$S109*8+3,DJ$2)*$Z109+INDEX(装备数值!$I$13:$M$116,新怪物属性!$R109*8+4,DJ$2)*$AA109+INDEX(装备数值!$I$13:$M$116,新怪物属性!$T109*8+5,DJ$2)*$AB109+INDEX(装备数值!$I$13:$M$116,新怪物属性!$U109*8+6,DJ$2)*$AC109+INDEX(装备数值!$I$13:$M$116,新怪物属性!$V109*8+7,DJ$2)*$AD109+INDEX(装备数值!$I$13:$M$116,新怪物属性!$W109*8+8,DJ$2)*$AE109</f>
        <v>180600</v>
      </c>
      <c r="DK109" s="14">
        <f>INDEX(装备数值!$I$13:$M$116,新怪物属性!$P109*8+1,DK$2)*$X109+INDEX(装备数值!$I$13:$M$116,新怪物属性!$Q109*8+2,DK$2)*$Y109+INDEX(装备数值!$I$13:$M$116,新怪物属性!$S109*8+3,DK$2)*$Z109+INDEX(装备数值!$I$13:$M$116,新怪物属性!$R109*8+4,DK$2)*$AA109+INDEX(装备数值!$I$13:$M$116,新怪物属性!$T109*8+5,DK$2)*$AB109+INDEX(装备数值!$I$13:$M$116,新怪物属性!$U109*8+6,DK$2)*$AC109+INDEX(装备数值!$I$13:$M$116,新怪物属性!$V109*8+7,DK$2)*$AD109+INDEX(装备数值!$I$13:$M$116,新怪物属性!$W109*8+8,DK$2)*$AE109</f>
        <v>3612000</v>
      </c>
      <c r="DL109" s="14">
        <f>INDEX(装备数值!$I$13:$M$116,新怪物属性!$P109*8+1,DL$2)*$X109+INDEX(装备数值!$I$13:$M$116,新怪物属性!$Q109*8+2,DL$2)*$Y109+INDEX(装备数值!$I$13:$M$116,新怪物属性!$S109*8+3,DL$2)*$Z109+INDEX(装备数值!$I$13:$M$116,新怪物属性!$R109*8+4,DL$2)*$AA109+INDEX(装备数值!$I$13:$M$116,新怪物属性!$T109*8+5,DL$2)*$AB109+INDEX(装备数值!$I$13:$M$116,新怪物属性!$U109*8+6,DL$2)*$AC109+INDEX(装备数值!$I$13:$M$116,新怪物属性!$V109*8+7,DL$2)*$AD109+INDEX(装备数值!$I$13:$M$116,新怪物属性!$W109*8+8,DL$2)*$AE109</f>
        <v>71380</v>
      </c>
      <c r="DO109" s="14">
        <f>INDEX(装备数值!$X$13:$AH$116,$P109*8+1,DO$2)*$AF109+INDEX(装备数值!$X$13:$AH$116,$Q109*8+2,DO$2)*$AG109+INDEX(装备数值!$X$13:$AH$116,$S109*8+3,DO$2)*$AH109+INDEX(装备数值!$X$13:$AH$116,$R109*8+4,DO$2)*$AI109+INDEX(装备数值!$X$13:$AH$116,$T109*8+5,DO$2)*$AJ109+INDEX(装备数值!$X$13:$AH$116,$U109*8+6,DO$2)*$AK109+INDEX(装备数值!$X$13:$AH$116,$V109*8+7,DO$2)*$AL109+INDEX(装备数值!$X$13:$AH$116,$W109*8+8,DO$2)*$AM109</f>
        <v>90000</v>
      </c>
      <c r="DP109" s="14">
        <f>INDEX(装备数值!$X$13:$AH$116,$P109*8+1,DP$2)*$AF109+INDEX(装备数值!$X$13:$AH$116,$Q109*8+2,DP$2)*$AG109+INDEX(装备数值!$X$13:$AH$116,$S109*8+3,DP$2)*$AH109+INDEX(装备数值!$X$13:$AH$116,$R109*8+4,DP$2)*$AI109+INDEX(装备数值!$X$13:$AH$116,$T109*8+5,DP$2)*$AJ109+INDEX(装备数值!$X$13:$AH$116,$U109*8+6,DP$2)*$AK109+INDEX(装备数值!$X$13:$AH$116,$V109*8+7,DP$2)*$AL109+INDEX(装备数值!$X$13:$AH$116,$W109*8+8,DP$2)*$AM109</f>
        <v>667500</v>
      </c>
      <c r="DQ109" s="14">
        <f>INDEX(装备数值!$X$13:$AH$116,$P109*8+1,DQ$2)*$AF109+INDEX(装备数值!$X$13:$AH$116,$Q109*8+2,DQ$2)*$AG109+INDEX(装备数值!$X$13:$AH$116,$S109*8+3,DQ$2)*$AH109+INDEX(装备数值!$X$13:$AH$116,$R109*8+4,DQ$2)*$AI109+INDEX(装备数值!$X$13:$AH$116,$T109*8+5,DQ$2)*$AJ109+INDEX(装备数值!$X$13:$AH$116,$U109*8+6,DQ$2)*$AK109+INDEX(装备数值!$X$13:$AH$116,$V109*8+7,DQ$2)*$AL109+INDEX(装备数值!$X$13:$AH$116,$W109*8+8,DQ$2)*$AM109</f>
        <v>44000</v>
      </c>
      <c r="DR109" s="14">
        <f>INDEX(装备数值!$X$13:$AH$116,$P109*8+1,DR$2)*$AF109+INDEX(装备数值!$X$13:$AH$116,$Q109*8+2,DR$2)*$AG109+INDEX(装备数值!$X$13:$AH$116,$S109*8+3,DR$2)*$AH109+INDEX(装备数值!$X$13:$AH$116,$R109*8+4,DR$2)*$AI109+INDEX(装备数值!$X$13:$AH$116,$T109*8+5,DR$2)*$AJ109+INDEX(装备数值!$X$13:$AH$116,$U109*8+6,DR$2)*$AK109+INDEX(装备数值!$X$13:$AH$116,$V109*8+7,DR$2)*$AL109+INDEX(装备数值!$X$13:$AH$116,$W109*8+8,DR$2)*$AM109</f>
        <v>900000</v>
      </c>
      <c r="DS109" s="14">
        <f>INDEX(装备数值!$X$13:$AH$116,$P109*8+1,DS$2)*$AF109+INDEX(装备数值!$X$13:$AH$116,$Q109*8+2,DS$2)*$AG109+INDEX(装备数值!$X$13:$AH$116,$S109*8+3,DS$2)*$AH109+INDEX(装备数值!$X$13:$AH$116,$R109*8+4,DS$2)*$AI109+INDEX(装备数值!$X$13:$AH$116,$T109*8+5,DS$2)*$AJ109+INDEX(装备数值!$X$13:$AH$116,$U109*8+6,DS$2)*$AK109+INDEX(装备数值!$X$13:$AH$116,$V109*8+7,DS$2)*$AL109+INDEX(装备数值!$X$13:$AH$116,$W109*8+8,DS$2)*$AM109</f>
        <v>17600</v>
      </c>
      <c r="DT109" s="14">
        <f>INDEX(装备数值!$X$13:$AH$116,$P109*8+1,DT$2)*$AF109+INDEX(装备数值!$X$13:$AH$116,$Q109*8+2,DT$2)*$AG109+INDEX(装备数值!$X$13:$AH$116,$S109*8+3,DT$2)*$AH109+INDEX(装备数值!$X$13:$AH$116,$R109*8+4,DT$2)*$AI109+INDEX(装备数值!$X$13:$AH$116,$T109*8+5,DT$2)*$AJ109+INDEX(装备数值!$X$13:$AH$116,$U109*8+6,DT$2)*$AK109+INDEX(装备数值!$X$13:$AH$116,$V109*8+7,DT$2)*$AL109+INDEX(装备数值!$X$13:$AH$116,$W109*8+8,DT$2)*$AM109</f>
        <v>66500</v>
      </c>
      <c r="DU109" s="14">
        <f>INDEX(装备数值!$X$13:$AH$116,$P109*8+1,DU$2)*$AF109+INDEX(装备数值!$X$13:$AH$116,$Q109*8+2,DU$2)*$AG109+INDEX(装备数值!$X$13:$AH$116,$S109*8+3,DU$2)*$AH109+INDEX(装备数值!$X$13:$AH$116,$R109*8+4,DU$2)*$AI109+INDEX(装备数值!$X$13:$AH$116,$T109*8+5,DU$2)*$AJ109+INDEX(装备数值!$X$13:$AH$116,$U109*8+6,DU$2)*$AK109+INDEX(装备数值!$X$13:$AH$116,$V109*8+7,DU$2)*$AL109+INDEX(装备数值!$X$13:$AH$116,$W109*8+8,DU$2)*$AM109</f>
        <v>66000</v>
      </c>
      <c r="DV109" s="14">
        <f>INDEX(装备数值!$X$13:$AH$116,$P109*8+1,DV$2)*$AF109+INDEX(装备数值!$X$13:$AH$116,$Q109*8+2,DV$2)*$AG109+INDEX(装备数值!$X$13:$AH$116,$S109*8+3,DV$2)*$AH109+INDEX(装备数值!$X$13:$AH$116,$R109*8+4,DV$2)*$AI109+INDEX(装备数值!$X$13:$AH$116,$T109*8+5,DV$2)*$AJ109+INDEX(装备数值!$X$13:$AH$116,$U109*8+6,DV$2)*$AK109+INDEX(装备数值!$X$13:$AH$116,$V109*8+7,DV$2)*$AL109+INDEX(装备数值!$X$13:$AH$116,$W109*8+8,DV$2)*$AM109</f>
        <v>66500</v>
      </c>
      <c r="DW109" s="14">
        <f>INDEX(装备数值!$X$13:$AH$116,$P109*8+1,DW$2)*$AF109+INDEX(装备数值!$X$13:$AH$116,$Q109*8+2,DW$2)*$AG109+INDEX(装备数值!$X$13:$AH$116,$S109*8+3,DW$2)*$AH109+INDEX(装备数值!$X$13:$AH$116,$R109*8+4,DW$2)*$AI109+INDEX(装备数值!$X$13:$AH$116,$T109*8+5,DW$2)*$AJ109+INDEX(装备数值!$X$13:$AH$116,$U109*8+6,DW$2)*$AK109+INDEX(装备数值!$X$13:$AH$116,$V109*8+7,DW$2)*$AL109+INDEX(装备数值!$X$13:$AH$116,$W109*8+8,DW$2)*$AM109</f>
        <v>66000</v>
      </c>
      <c r="DX109" s="14">
        <f>INDEX(装备数值!$X$13:$AH$116,$P109*8+1,DX$2)*$AF109+INDEX(装备数值!$X$13:$AH$116,$Q109*8+2,DX$2)*$AG109+INDEX(装备数值!$X$13:$AH$116,$S109*8+3,DX$2)*$AH109+INDEX(装备数值!$X$13:$AH$116,$R109*8+4,DX$2)*$AI109+INDEX(装备数值!$X$13:$AH$116,$T109*8+5,DX$2)*$AJ109+INDEX(装备数值!$X$13:$AH$116,$U109*8+6,DX$2)*$AK109+INDEX(装备数值!$X$13:$AH$116,$V109*8+7,DX$2)*$AL109+INDEX(装备数值!$X$13:$AH$116,$W109*8+8,DX$2)*$AM109</f>
        <v>180</v>
      </c>
      <c r="DY109" s="14">
        <f>INDEX(装备数值!$X$13:$AH$116,$P109*8+1,DY$2)*$AF109+INDEX(装备数值!$X$13:$AH$116,$Q109*8+2,DY$2)*$AG109+INDEX(装备数值!$X$13:$AH$116,$S109*8+3,DY$2)*$AH109+INDEX(装备数值!$X$13:$AH$116,$R109*8+4,DY$2)*$AI109+INDEX(装备数值!$X$13:$AH$116,$T109*8+5,DY$2)*$AJ109+INDEX(装备数值!$X$13:$AH$116,$U109*8+6,DY$2)*$AK109+INDEX(装备数值!$X$13:$AH$116,$V109*8+7,DY$2)*$AL109+INDEX(装备数值!$X$13:$AH$116,$W109*8+8,DY$2)*$AM109</f>
        <v>180</v>
      </c>
      <c r="EA109" s="14">
        <f>INDEX(装备数值!$AN$17:$AN$117,MATCH(MIN($X109:$AE109),装备数值!$AO$17:$AO$117,1))</f>
        <v>86</v>
      </c>
      <c r="EB109" s="14">
        <f>IF(COUNTIF($P109:$W109,"&gt;"&amp;0)=8,INDEX(装备数值!AR$17:AR$117,$EA109+1),0)</f>
        <v>55040</v>
      </c>
      <c r="EC109" s="14">
        <f>IF(COUNTIF($P109:$W109,"&gt;"&amp;0)=8,INDEX(装备数值!AS$17:AS$117,$EA109+1),0)</f>
        <v>412800</v>
      </c>
      <c r="ED109" s="14">
        <f>IF(COUNTIF($P109:$W109,"&gt;"&amp;0)=8,INDEX(装备数值!AT$17:AT$117,$EA109+1),0)</f>
        <v>27520</v>
      </c>
      <c r="EE109" s="14">
        <f>IF(COUNTIF($P109:$W109,"&gt;"&amp;0)=8,INDEX(装备数值!AU$17:AU$117,$EA109+1),0)</f>
        <v>550400</v>
      </c>
      <c r="EF109" s="14">
        <f>IF(COUNTIF($P109:$W109,"&gt;"&amp;0)=8,INDEX(装备数值!AV$17:AV$117,$EA109+1),0)</f>
        <v>10836</v>
      </c>
      <c r="EH109" s="14">
        <f>INDEX(装备数值!$AY$17:$AY$77,MATCH(新怪物属性!AF109,装备数值!$AZ$17:$AZ$77,1))</f>
        <v>45</v>
      </c>
      <c r="EI109" s="26">
        <f>INDEX(装备数值!BA$17:BA$77,新怪物属性!EH109+1)</f>
        <v>1</v>
      </c>
      <c r="EJ109" s="26">
        <f>INDEX(装备数值!BA$17:BA$77,新怪物属性!EH109+1)</f>
        <v>1</v>
      </c>
      <c r="EL109" s="14">
        <f t="shared" si="231"/>
        <v>39</v>
      </c>
      <c r="EM109" s="14">
        <f>VLOOKUP(EL109,军阶与晶片数值!$W$6:$X$27,2)</f>
        <v>8</v>
      </c>
      <c r="EN109" s="14">
        <f>INDEX(军阶与晶片数值!Y$6:Y$27,$EM109+1)</f>
        <v>650</v>
      </c>
      <c r="EO109" s="14">
        <f>INDEX(军阶与晶片数值!Z$6:Z$27,$EM109+1)</f>
        <v>650</v>
      </c>
      <c r="EP109" s="14">
        <f>INDEX(军阶与晶片数值!AA$6:AA$27,$EM109+1)</f>
        <v>650</v>
      </c>
      <c r="EQ109" s="14">
        <f>INDEX(军阶与晶片数值!AB$6:AB$27,$EM109+1)</f>
        <v>650</v>
      </c>
      <c r="ER109" s="29">
        <f>INDEX(军阶与晶片数值!AC$6:AC$27,$EM109+1)</f>
        <v>45</v>
      </c>
      <c r="ES109" s="29">
        <f>INDEX(军阶与晶片数值!AD$6:AD$27,$EM109+1)</f>
        <v>25</v>
      </c>
      <c r="EU109" s="26">
        <f>INDEX(军阶与晶片数值!I$6:I$16,AN109+1)</f>
        <v>0.3</v>
      </c>
      <c r="EV109" s="26">
        <f>INDEX(军阶与晶片数值!M$6:M$16,AO109+1)</f>
        <v>0.3</v>
      </c>
      <c r="EW109" s="26">
        <f>INDEX(军阶与晶片数值!J$6:J$16,AP109+1)</f>
        <v>0.3</v>
      </c>
      <c r="EX109" s="26">
        <f>INDEX(军阶与晶片数值!K$6:K$16,AQ109+1)</f>
        <v>0.6</v>
      </c>
      <c r="EY109" s="26">
        <f>INDEX(军阶与晶片数值!L$6:L$16,AR109+1)</f>
        <v>0.6</v>
      </c>
      <c r="EZ109" s="28">
        <f>INDEX(军阶与晶片数值!N$6:N$16,AS109+1)</f>
        <v>0</v>
      </c>
      <c r="FA109" s="28">
        <f>INDEX(军阶与晶片数值!O$6:O$16,AT109+1)</f>
        <v>0</v>
      </c>
      <c r="FB109" s="28">
        <f>INDEX(军阶与晶片数值!P$6:P$16,AU109+1)</f>
        <v>0</v>
      </c>
      <c r="FC109" s="28">
        <f>INDEX(军阶与晶片数值!Q$6:Q$16,AV109+1)</f>
        <v>0</v>
      </c>
      <c r="FD109" s="26">
        <f>INDEX(军阶与晶片数值!R$6:R$16,AW109+1)</f>
        <v>0.4</v>
      </c>
      <c r="FE109" s="26">
        <f>INDEX(军阶与晶片数值!S$6:S$16,AX109+1)</f>
        <v>0.3</v>
      </c>
      <c r="FF109" s="26">
        <f>INDEX(军阶与晶片数值!T$6:T$16,AY109+1)</f>
        <v>0</v>
      </c>
      <c r="FG109" s="26">
        <f>INDEX(军阶与晶片数值!U$6:U$16,AZ109+1)</f>
        <v>0</v>
      </c>
      <c r="FI109" s="26">
        <f>INDEX(军阶与晶片数值!$C$6:$C$36,新怪物属性!$BA109+1)</f>
        <v>1.25</v>
      </c>
      <c r="FJ109" s="26">
        <f>INDEX(军阶与晶片数值!$C$6:$C$36,新怪物属性!$BA109+1)</f>
        <v>1.25</v>
      </c>
      <c r="FK109" s="26">
        <f>INDEX(军阶与晶片数值!$C$6:$C$36,新怪物属性!$BA109+1)</f>
        <v>1.25</v>
      </c>
      <c r="FL109" s="26">
        <f>INDEX(军阶与晶片数值!$C$6:$C$36,新怪物属性!$BA109+1)</f>
        <v>1.25</v>
      </c>
      <c r="FM109" s="26">
        <f>INDEX(军阶与晶片数值!$C$6:$C$36,新怪物属性!$BA109+1)</f>
        <v>1.25</v>
      </c>
      <c r="FO109" s="14">
        <f>INDEX(战舰突破!$H$6:$H$18,新怪物属性!$J109+1)+INDEX(战舰突破!$H$23:$H$35,新怪物属性!$K109+1)+INDEX(战舰突破!$H$40:$H$52,新怪物属性!$L109+1)</f>
        <v>200</v>
      </c>
      <c r="FP109" s="14">
        <f>INDEX(战舰突破!$I$6:$I$18,新怪物属性!$J109+1)+INDEX(战舰突破!$I$23:$I$35,新怪物属性!$K109+1)+INDEX(战舰突破!$I$40:$I$52,新怪物属性!$L109+1)</f>
        <v>200</v>
      </c>
      <c r="FQ109" s="14">
        <f>INDEX(战舰突破!$J$6:$J$18,新怪物属性!$J109+1)+INDEX(战舰突破!$J$23:$J$35,新怪物属性!$K109+1)+INDEX(战舰突破!$J$40:$J$52,新怪物属性!$L109+1)</f>
        <v>0</v>
      </c>
      <c r="FR109" s="14">
        <f>INDEX(战舰突破!$K$6:$K$18,新怪物属性!$J109+1)+INDEX(战舰突破!$K$23:$K$35,新怪物属性!$K109+1)+INDEX(战舰突破!$K$40:$K$52,新怪物属性!$L109+1)</f>
        <v>0</v>
      </c>
      <c r="FS109" s="14">
        <f>INDEX(战舰突破!$L$6:$L$18,新怪物属性!$J109+1)+INDEX(战舰突破!$L$23:$L$35,新怪物属性!$K109+1)+INDEX(战舰突破!$L$40:$L$52,新怪物属性!$L109+1)</f>
        <v>200</v>
      </c>
      <c r="FT109" s="18">
        <f>INDEX(战舰突破!$N$6:$N$18,新怪物属性!$J109+1)+INDEX(战舰突破!$N$23:$N$35,新怪物属性!$K109+1)+INDEX(战舰突破!$N$40:$N$52,新怪物属性!$L109+1)</f>
        <v>0.75</v>
      </c>
      <c r="FU109" s="18">
        <f>INDEX(战舰突破!$O$6:$O$18,新怪物属性!$J109+1)+INDEX(战舰突破!$O$23:$O$35,新怪物属性!$K109+1)+INDEX(战舰突破!$O$40:$O$52,新怪物属性!$L109+1)</f>
        <v>1.4</v>
      </c>
      <c r="FV109" s="18">
        <f>INDEX(战舰突破!$P$6:$P$18,新怪物属性!$J109+1)+INDEX(战舰突破!$P$23:$P$35,新怪物属性!$K109+1)+INDEX(战舰突破!$P$40:$P$52,新怪物属性!$L109+1)</f>
        <v>0.5</v>
      </c>
      <c r="FW109" s="18">
        <f>INDEX(战舰突破!$Q$6:$Q$18,新怪物属性!$J109+1)+INDEX(战舰突破!$Q$23:$Q$35,新怪物属性!$K109+1)+INDEX(战舰突破!$Q$40:$Q$52,新怪物属性!$L109+1)</f>
        <v>0.3</v>
      </c>
      <c r="FX109" s="18">
        <f>INDEX(战舰突破!$R$6:$R$18,新怪物属性!$J109+1)+INDEX(战舰突破!$R$23:$R$35,新怪物属性!$K109+1)+INDEX(战舰突破!$R$40:$R$52,新怪物属性!$L109+1)</f>
        <v>0.25</v>
      </c>
      <c r="FY109" s="18">
        <f>INDEX(战舰突破!$M$6:$M$18,新怪物属性!$J109+1)+INDEX(战舰突破!$M$23:$M$35,新怪物属性!$K109+1)+INDEX(战舰突破!$M$40:$M$52,新怪物属性!$L109+1)</f>
        <v>0.2</v>
      </c>
      <c r="FZ109" s="22">
        <f>INDEX(战舰突破!$W$6:$W$18,新怪物属性!$J109+1)+INDEX(战舰突破!$W$23:$W$35,新怪物属性!$K109+1)+INDEX(战舰突破!$W$40:$W$52,新怪物属性!$L109+1)</f>
        <v>0.5</v>
      </c>
      <c r="GC109" s="14">
        <f>INDEX(战舰突破!$S$6:$S$18,新怪物属性!$J109+1)</f>
        <v>0</v>
      </c>
      <c r="GD109" s="14">
        <f>INDEX(战舰突破!$T$6:$T$18,新怪物属性!$J109+1)</f>
        <v>1.45</v>
      </c>
      <c r="GE109" s="14">
        <f>INDEX(战舰突破!$U$6:$U$18,新怪物属性!$J109+1)</f>
        <v>0.1</v>
      </c>
      <c r="GF109" s="14">
        <f>INDEX(战舰突破!$V$6:$V$18,新怪物属性!$J109+1)</f>
        <v>2</v>
      </c>
      <c r="GG109" s="14">
        <f>INDEX(战舰突破!$X$6:$X$18,新怪物属性!$J109+1)</f>
        <v>15</v>
      </c>
      <c r="GI109" s="14">
        <f>INDEX(战舰突破!$S$23:$S$35,新怪物属性!$J109+1)</f>
        <v>1</v>
      </c>
      <c r="GJ109" s="14">
        <f>INDEX(战舰突破!$T$23:$T$35,新怪物属性!$J109+1)</f>
        <v>0.9</v>
      </c>
      <c r="GK109" s="14">
        <f>INDEX(战舰突破!$U$23:$U$35,新怪物属性!$J109+1)</f>
        <v>0.1</v>
      </c>
      <c r="GL109" s="14">
        <f>INDEX(战舰突破!$V$23:$V$35,新怪物属性!$J109+1)</f>
        <v>2</v>
      </c>
      <c r="GM109" s="14">
        <f>INDEX(战舰突破!$X$23:$X$35,新怪物属性!$J109+1)</f>
        <v>200</v>
      </c>
      <c r="GO109" s="14">
        <f>INDEX(战舰突破!$S$40:$S$52,新怪物属性!$J109+1)</f>
        <v>1</v>
      </c>
      <c r="GP109" s="14">
        <f>INDEX(战舰突破!$T$40:$T$52,新怪物属性!$J109+1)</f>
        <v>0.6</v>
      </c>
      <c r="GQ109" s="14">
        <f>INDEX(战舰突破!$U$40:$U$52,新怪物属性!$J109+1)</f>
        <v>0.2</v>
      </c>
      <c r="GR109" s="14">
        <f>INDEX(战舰突破!$V$40:$V$52,新怪物属性!$J109+1)</f>
        <v>2</v>
      </c>
      <c r="GS109" s="14">
        <f>INDEX(战舰突破!$X$40:$X$52,新怪物属性!$J109+1)</f>
        <v>350</v>
      </c>
      <c r="GV109" s="14">
        <v>4</v>
      </c>
      <c r="GW109" s="14">
        <v>54</v>
      </c>
      <c r="GX109" s="14">
        <v>1</v>
      </c>
      <c r="GY109" s="14">
        <v>52</v>
      </c>
      <c r="GZ109" s="14">
        <v>3</v>
      </c>
      <c r="HA109" s="14">
        <v>49</v>
      </c>
      <c r="HB109" s="14">
        <v>1</v>
      </c>
      <c r="HC109" s="14">
        <v>47</v>
      </c>
      <c r="HD109" s="14">
        <v>1</v>
      </c>
      <c r="HE109" s="14">
        <v>31</v>
      </c>
      <c r="HF109" s="14">
        <v>1</v>
      </c>
      <c r="HG109" s="14">
        <v>35</v>
      </c>
      <c r="HH109" s="14">
        <v>0</v>
      </c>
      <c r="HI109" s="14">
        <v>40</v>
      </c>
      <c r="HJ109" s="14">
        <v>1</v>
      </c>
      <c r="HK109" s="14">
        <v>30</v>
      </c>
      <c r="HL109" s="14">
        <v>0</v>
      </c>
      <c r="HM109" s="14">
        <v>0</v>
      </c>
      <c r="HN109" s="14">
        <v>0</v>
      </c>
      <c r="HO109" s="14">
        <v>0</v>
      </c>
      <c r="HP109" s="14">
        <v>1</v>
      </c>
      <c r="HQ109" s="14">
        <v>14</v>
      </c>
      <c r="HR109" s="14">
        <v>0</v>
      </c>
      <c r="HS109" s="14">
        <v>0</v>
      </c>
      <c r="HT109" s="14">
        <v>0</v>
      </c>
      <c r="HU109" s="14">
        <v>0</v>
      </c>
      <c r="HX109" s="14">
        <v>11</v>
      </c>
      <c r="HY109" s="14">
        <v>6</v>
      </c>
      <c r="IB109" s="14">
        <f>IF($GV109=0,0,INDEX(战宠!P$15:P$27,新怪物属性!$GV$3)*(INDEX(战宠!$U$7:$Y$10,1,新怪物属性!$GV109)))*(新怪物属性!$GW109+4)
+IF($GX109=0,0,INDEX(战宠!P$15:P$27,新怪物属性!$GX$3)*(INDEX(战宠!$U$7:$Y$10,1,新怪物属性!$GX109)))*(新怪物属性!$GY109+4)
+IF($GZ109=0,0,INDEX(战宠!P$15:P$27,新怪物属性!$GZ$3)*(INDEX(战宠!$U$7:$Y$10,1,新怪物属性!$GZ109)))*(新怪物属性!$HA109+4)
+IF($HB109=0,0,INDEX(战宠!P$15:P$27,新怪物属性!$HB$3)*(INDEX(战宠!$U$7:$Y$10,1,新怪物属性!$HB109)))*(新怪物属性!$HC109+4)
+IF($HD109=0,0,INDEX(战宠!P$15:P$27,新怪物属性!$HD$3)*(INDEX(战宠!$U$7:$Y$10,1,新怪物属性!$HD109)))*(新怪物属性!$HE109+4)
+IF($HF109=0,0,INDEX(战宠!P$15:P$27,新怪物属性!$HF$3)*(INDEX(战宠!$U$7:$Y$10,1,新怪物属性!$HF109)))*(新怪物属性!$HG109+4)
+IF($HH109=0,0,INDEX(战宠!P$15:P$27,新怪物属性!$HH$3)*(INDEX(战宠!$U$7:$Y$10,1,新怪物属性!$HH109)))*(新怪物属性!$HI109+4)
+IF($HJ109=0,0,INDEX(战宠!P$15:P$27,新怪物属性!$HJ$3)*(INDEX(战宠!$U$7:$Y$10,1,新怪物属性!$HJ109)))*(新怪物属性!$HK109+4)
+IF($HL109=0,0,INDEX(战宠!P$15:P$27,新怪物属性!$HL$3)*(INDEX(战宠!$U$7:$Y$10,1,新怪物属性!$HL109)))*(新怪物属性!$HM109+4)
+IF($HN109=0,0,INDEX(战宠!P$15:P$27,新怪物属性!$HN$3)*(INDEX(战宠!$U$7:$Y$10,1,新怪物属性!$HN109)))*(新怪物属性!$HO109+4)
+IF($HP109=0,0,INDEX(战宠!P$15:P$27,新怪物属性!$HP$3)*(INDEX(战宠!$U$7:$Y$10,1,新怪物属性!$HP109)))*(新怪物属性!$HQ109+4)
+IF($HR109=0,0,INDEX(战宠!P$15:P$27,新怪物属性!$HR$3)*(INDEX(战宠!$U$7:$Y$10,1,新怪物属性!$HR109)))*(新怪物属性!$HS109+4)
+IF($HT109=0,0,INDEX(战宠!P$15:P$27,新怪物属性!$HT$3)*(INDEX(战宠!$U$7:$Y$10,1,新怪物属性!$HT109)))*(新怪物属性!$HU109+4)</f>
        <v>472000</v>
      </c>
      <c r="IC109" s="14">
        <f>IF($GV109=0,0,INDEX(战宠!Q$15:Q$27,新怪物属性!$GV$3)*(INDEX(战宠!$U$7:$Y$10,1,新怪物属性!$GV109)))*(新怪物属性!$GW109+4)
+IF($GX109=0,0,INDEX(战宠!Q$15:Q$27,新怪物属性!$GX$3)*(INDEX(战宠!$U$7:$Y$10,1,新怪物属性!$GX109)))*(新怪物属性!$GY109+4)
+IF($GZ109=0,0,INDEX(战宠!Q$15:Q$27,新怪物属性!$GZ$3)*(INDEX(战宠!$U$7:$Y$10,1,新怪物属性!$GZ109)))*(新怪物属性!$HA109+4)
+IF($HB109=0,0,INDEX(战宠!Q$15:Q$27,新怪物属性!$HB$3)*(INDEX(战宠!$U$7:$Y$10,1,新怪物属性!$HB109)))*(新怪物属性!$HC109+4)
+IF($HD109=0,0,INDEX(战宠!Q$15:Q$27,新怪物属性!$HD$3)*(INDEX(战宠!$U$7:$Y$10,1,新怪物属性!$HD109)))*(新怪物属性!$HE109+4)
+IF($HF109=0,0,INDEX(战宠!Q$15:Q$27,新怪物属性!$HF$3)*(INDEX(战宠!$U$7:$Y$10,1,新怪物属性!$HF109)))*(新怪物属性!$HG109+4)
+IF($HH109=0,0,INDEX(战宠!Q$15:Q$27,新怪物属性!$HH$3)*(INDEX(战宠!$U$7:$Y$10,1,新怪物属性!$HH109)))*(新怪物属性!$HI109+4)
+IF($HJ109=0,0,INDEX(战宠!Q$15:Q$27,新怪物属性!$HJ$3)*(INDEX(战宠!$U$7:$Y$10,1,新怪物属性!$HJ109)))*(新怪物属性!$HK109+4)
+IF($HL109=0,0,INDEX(战宠!Q$15:Q$27,新怪物属性!$HL$3)*(INDEX(战宠!$U$7:$Y$10,1,新怪物属性!$HL109)))*(新怪物属性!$HM109+4)
+IF($HN109=0,0,INDEX(战宠!Q$15:Q$27,新怪物属性!$HN$3)*(INDEX(战宠!$U$7:$Y$10,1,新怪物属性!$HN109)))*(新怪物属性!$HO109+4)
+IF($HP109=0,0,INDEX(战宠!Q$15:Q$27,新怪物属性!$HP$3)*(INDEX(战宠!$U$7:$Y$10,1,新怪物属性!$HP109)))*(新怪物属性!$HQ109+4)
+IF($HR109=0,0,INDEX(战宠!Q$15:Q$27,新怪物属性!$HR$3)*(INDEX(战宠!$U$7:$Y$10,1,新怪物属性!$HR109)))*(新怪物属性!$HS109+4)
+IF($HT109=0,0,INDEX(战宠!Q$15:Q$27,新怪物属性!$HT$3)*(INDEX(战宠!$U$7:$Y$10,1,新怪物属性!$HT109)))*(新怪物属性!$HU109+4)</f>
        <v>3216000</v>
      </c>
      <c r="ID109" s="14">
        <f>IF($GV109=0,0,INDEX(战宠!R$15:R$27,新怪物属性!$GV$3)*(INDEX(战宠!$U$7:$Y$10,1,新怪物属性!$GV109)))*(新怪物属性!$GW109+4)
+IF($GX109=0,0,INDEX(战宠!R$15:R$27,新怪物属性!$GX$3)*(INDEX(战宠!$U$7:$Y$10,1,新怪物属性!$GX109)))*(新怪物属性!$GY109+4)
+IF($GZ109=0,0,INDEX(战宠!R$15:R$27,新怪物属性!$GZ$3)*(INDEX(战宠!$U$7:$Y$10,1,新怪物属性!$GZ109)))*(新怪物属性!$HA109+4)
+IF($HB109=0,0,INDEX(战宠!R$15:R$27,新怪物属性!$HB$3)*(INDEX(战宠!$U$7:$Y$10,1,新怪物属性!$HB109)))*(新怪物属性!$HC109+4)
+IF($HD109=0,0,INDEX(战宠!R$15:R$27,新怪物属性!$HD$3)*(INDEX(战宠!$U$7:$Y$10,1,新怪物属性!$HD109)))*(新怪物属性!$HE109+4)
+IF($HF109=0,0,INDEX(战宠!R$15:R$27,新怪物属性!$HF$3)*(INDEX(战宠!$U$7:$Y$10,1,新怪物属性!$HF109)))*(新怪物属性!$HG109+4)
+IF($HH109=0,0,INDEX(战宠!R$15:R$27,新怪物属性!$HH$3)*(INDEX(战宠!$U$7:$Y$10,1,新怪物属性!$HH109)))*(新怪物属性!$HI109+4)
+IF($HJ109=0,0,INDEX(战宠!R$15:R$27,新怪物属性!$HJ$3)*(INDEX(战宠!$U$7:$Y$10,1,新怪物属性!$HJ109)))*(新怪物属性!$HK109+4)
+IF($HL109=0,0,INDEX(战宠!R$15:R$27,新怪物属性!$HL$3)*(INDEX(战宠!$U$7:$Y$10,1,新怪物属性!$HL109)))*(新怪物属性!$HM109+4)
+IF($HN109=0,0,INDEX(战宠!R$15:R$27,新怪物属性!$HN$3)*(INDEX(战宠!$U$7:$Y$10,1,新怪物属性!$HN109)))*(新怪物属性!$HO109+4)
+IF($HP109=0,0,INDEX(战宠!R$15:R$27,新怪物属性!$HP$3)*(INDEX(战宠!$U$7:$Y$10,1,新怪物属性!$HP109)))*(新怪物属性!$HQ109+4)
+IF($HR109=0,0,INDEX(战宠!R$15:R$27,新怪物属性!$HR$3)*(INDEX(战宠!$U$7:$Y$10,1,新怪物属性!$HR109)))*(新怪物属性!$HS109+4)
+IF($HT109=0,0,INDEX(战宠!R$15:R$27,新怪物属性!$HT$3)*(INDEX(战宠!$U$7:$Y$10,1,新怪物属性!$HT109)))*(新怪物属性!$HU109+4)</f>
        <v>257600</v>
      </c>
      <c r="IE109" s="14">
        <f>IF($GV109=0,0,INDEX(战宠!S$15:S$27,新怪物属性!$GV$3)*(INDEX(战宠!$U$7:$Y$10,1,新怪物属性!$GV109)))*(新怪物属性!$GW109+4)
+IF($GX109=0,0,INDEX(战宠!S$15:S$27,新怪物属性!$GX$3)*(INDEX(战宠!$U$7:$Y$10,1,新怪物属性!$GX109)))*(新怪物属性!$GY109+4)
+IF($GZ109=0,0,INDEX(战宠!S$15:S$27,新怪物属性!$GZ$3)*(INDEX(战宠!$U$7:$Y$10,1,新怪物属性!$GZ109)))*(新怪物属性!$HA109+4)
+IF($HB109=0,0,INDEX(战宠!S$15:S$27,新怪物属性!$HB$3)*(INDEX(战宠!$U$7:$Y$10,1,新怪物属性!$HB109)))*(新怪物属性!$HC109+4)
+IF($HD109=0,0,INDEX(战宠!S$15:S$27,新怪物属性!$HD$3)*(INDEX(战宠!$U$7:$Y$10,1,新怪物属性!$HD109)))*(新怪物属性!$HE109+4)
+IF($HF109=0,0,INDEX(战宠!S$15:S$27,新怪物属性!$HF$3)*(INDEX(战宠!$U$7:$Y$10,1,新怪物属性!$HF109)))*(新怪物属性!$HG109+4)
+IF($HH109=0,0,INDEX(战宠!S$15:S$27,新怪物属性!$HH$3)*(INDEX(战宠!$U$7:$Y$10,1,新怪物属性!$HH109)))*(新怪物属性!$HI109+4)
+IF($HJ109=0,0,INDEX(战宠!S$15:S$27,新怪物属性!$HJ$3)*(INDEX(战宠!$U$7:$Y$10,1,新怪物属性!$HJ109)))*(新怪物属性!$HK109+4)
+IF($HL109=0,0,INDEX(战宠!S$15:S$27,新怪物属性!$HL$3)*(INDEX(战宠!$U$7:$Y$10,1,新怪物属性!$HL109)))*(新怪物属性!$HM109+4)
+IF($HN109=0,0,INDEX(战宠!S$15:S$27,新怪物属性!$HN$3)*(INDEX(战宠!$U$7:$Y$10,1,新怪物属性!$HN109)))*(新怪物属性!$HO109+4)
+IF($HP109=0,0,INDEX(战宠!S$15:S$27,新怪物属性!$HP$3)*(INDEX(战宠!$U$7:$Y$10,1,新怪物属性!$HP109)))*(新怪物属性!$HQ109+4)
+IF($HR109=0,0,INDEX(战宠!S$15:S$27,新怪物属性!$HR$3)*(INDEX(战宠!$U$7:$Y$10,1,新怪物属性!$HR109)))*(新怪物属性!$HS109+4)
+IF($HT109=0,0,INDEX(战宠!S$15:S$27,新怪物属性!$HT$3)*(INDEX(战宠!$U$7:$Y$10,1,新怪物属性!$HT109)))*(新怪物属性!$HU109+4)</f>
        <v>6474000</v>
      </c>
      <c r="IF109" s="14">
        <f>IF($GV109=0,0,INDEX(战宠!T$15:T$27,新怪物属性!$GV$3)*(INDEX(战宠!$U$7:$Y$10,1,新怪物属性!$GV109)))*(新怪物属性!$GW109+4)
+IF($GX109=0,0,INDEX(战宠!T$15:T$27,新怪物属性!$GX$3)*(INDEX(战宠!$U$7:$Y$10,1,新怪物属性!$GX109)))*(新怪物属性!$GY109+4)
+IF($GZ109=0,0,INDEX(战宠!T$15:T$27,新怪物属性!$GZ$3)*(INDEX(战宠!$U$7:$Y$10,1,新怪物属性!$GZ109)))*(新怪物属性!$HA109+4)
+IF($HB109=0,0,INDEX(战宠!T$15:T$27,新怪物属性!$HB$3)*(INDEX(战宠!$U$7:$Y$10,1,新怪物属性!$HB109)))*(新怪物属性!$HC109+4)
+IF($HD109=0,0,INDEX(战宠!T$15:T$27,新怪物属性!$HD$3)*(INDEX(战宠!$U$7:$Y$10,1,新怪物属性!$HD109)))*(新怪物属性!$HE109+4)
+IF($HF109=0,0,INDEX(战宠!T$15:T$27,新怪物属性!$HF$3)*(INDEX(战宠!$U$7:$Y$10,1,新怪物属性!$HF109)))*(新怪物属性!$HG109+4)
+IF($HH109=0,0,INDEX(战宠!T$15:T$27,新怪物属性!$HH$3)*(INDEX(战宠!$U$7:$Y$10,1,新怪物属性!$HH109)))*(新怪物属性!$HI109+4)
+IF($HJ109=0,0,INDEX(战宠!T$15:T$27,新怪物属性!$HJ$3)*(INDEX(战宠!$U$7:$Y$10,1,新怪物属性!$HJ109)))*(新怪物属性!$HK109+4)
+IF($HL109=0,0,INDEX(战宠!T$15:T$27,新怪物属性!$HL$3)*(INDEX(战宠!$U$7:$Y$10,1,新怪物属性!$HL109)))*(新怪物属性!$HM109+4)
+IF($HN109=0,0,INDEX(战宠!T$15:T$27,新怪物属性!$HN$3)*(INDEX(战宠!$U$7:$Y$10,1,新怪物属性!$HN109)))*(新怪物属性!$HO109+4)
+IF($HP109=0,0,INDEX(战宠!T$15:T$27,新怪物属性!$HP$3)*(INDEX(战宠!$U$7:$Y$10,1,新怪物属性!$HP109)))*(新怪物属性!$HQ109+4)
+IF($HR109=0,0,INDEX(战宠!T$15:T$27,新怪物属性!$HR$3)*(INDEX(战宠!$U$7:$Y$10,1,新怪物属性!$HR109)))*(新怪物属性!$HS109+4)
+IF($HT109=0,0,INDEX(战宠!T$15:T$27,新怪物属性!$HT$3)*(INDEX(战宠!$U$7:$Y$10,1,新怪物属性!$HT109)))*(新怪物属性!$HU109+4)</f>
        <v>133395</v>
      </c>
      <c r="II109" s="14">
        <f>IF(HX109=0,0,INDEX(战宠!$D$15:$D$27,新怪物属性!HX109))</f>
        <v>0.3</v>
      </c>
      <c r="IJ109" s="14">
        <f>IF(HY109=0,0,INDEX(战宠!$D$15:$D$27,新怪物属性!HY109))</f>
        <v>0.2</v>
      </c>
      <c r="IM109" s="14">
        <f t="shared" si="189"/>
        <v>11099983</v>
      </c>
      <c r="IN109" s="14">
        <f t="shared" si="190"/>
        <v>11103280</v>
      </c>
      <c r="IO109" s="14">
        <f t="shared" si="191"/>
        <v>11106812</v>
      </c>
      <c r="IP109" s="14">
        <f t="shared" si="192"/>
        <v>11099983</v>
      </c>
      <c r="IQ109" s="14">
        <f t="shared" si="193"/>
        <v>11099983</v>
      </c>
      <c r="IR109" s="14">
        <f t="shared" si="232"/>
        <v>92105643</v>
      </c>
      <c r="IS109" s="14">
        <f t="shared" si="233"/>
        <v>3632433</v>
      </c>
      <c r="IT109" s="14">
        <f t="shared" si="234"/>
        <v>78492009</v>
      </c>
      <c r="IU109" s="14">
        <f t="shared" si="235"/>
        <v>1974088</v>
      </c>
      <c r="IV109" s="28">
        <f t="shared" si="236"/>
        <v>68400</v>
      </c>
      <c r="IW109" s="28">
        <f t="shared" si="237"/>
        <v>67900</v>
      </c>
      <c r="IX109" s="28">
        <f t="shared" si="238"/>
        <v>68400</v>
      </c>
      <c r="IY109" s="28">
        <f t="shared" si="239"/>
        <v>67900</v>
      </c>
      <c r="IZ109" s="28">
        <f t="shared" si="240"/>
        <v>3.78</v>
      </c>
      <c r="JA109" s="28">
        <f t="shared" si="241"/>
        <v>3.5100000000000002</v>
      </c>
      <c r="JB109" s="28">
        <f t="shared" si="242"/>
        <v>225</v>
      </c>
      <c r="JC109" s="28">
        <f t="shared" si="243"/>
        <v>205</v>
      </c>
      <c r="JD109" s="14">
        <f t="shared" si="244"/>
        <v>1</v>
      </c>
      <c r="JE109" s="14">
        <f t="shared" si="245"/>
        <v>2</v>
      </c>
      <c r="JF109" s="14">
        <f t="shared" si="246"/>
        <v>2</v>
      </c>
      <c r="JG109" s="18">
        <f t="shared" si="247"/>
        <v>2.6500000000000004</v>
      </c>
      <c r="JH109" s="18">
        <f t="shared" si="248"/>
        <v>2.1</v>
      </c>
      <c r="JI109" s="18">
        <f t="shared" si="249"/>
        <v>1.8</v>
      </c>
      <c r="JJ109" s="29">
        <f t="shared" si="276"/>
        <v>68550</v>
      </c>
      <c r="JK109" s="29">
        <f t="shared" si="276"/>
        <v>68850</v>
      </c>
      <c r="JL109" s="29">
        <f t="shared" si="276"/>
        <v>68850</v>
      </c>
      <c r="JM109" s="26">
        <f t="shared" si="250"/>
        <v>0.1</v>
      </c>
      <c r="JN109" s="26">
        <f t="shared" si="251"/>
        <v>0.1</v>
      </c>
      <c r="JO109" s="26">
        <f t="shared" si="252"/>
        <v>0.2</v>
      </c>
      <c r="JP109" s="14">
        <f t="shared" si="253"/>
        <v>4</v>
      </c>
      <c r="JQ109" s="14">
        <f t="shared" si="254"/>
        <v>4</v>
      </c>
      <c r="JR109" s="14">
        <f t="shared" si="255"/>
        <v>4</v>
      </c>
      <c r="JS109" s="14">
        <f t="shared" si="256"/>
        <v>15</v>
      </c>
      <c r="JT109" s="14">
        <f t="shared" si="257"/>
        <v>200</v>
      </c>
      <c r="JU109" s="14">
        <f t="shared" si="258"/>
        <v>350</v>
      </c>
      <c r="JV109">
        <v>105</v>
      </c>
      <c r="JW109" s="14">
        <f t="shared" si="195"/>
        <v>683758462</v>
      </c>
      <c r="JY109" s="14">
        <f t="shared" si="226"/>
        <v>7264866</v>
      </c>
      <c r="JZ109" s="14">
        <f t="shared" si="196"/>
        <v>6301117</v>
      </c>
      <c r="KA109" s="29">
        <f t="shared" si="197"/>
        <v>65184</v>
      </c>
      <c r="KB109" s="29">
        <f t="shared" si="198"/>
        <v>46909</v>
      </c>
      <c r="KC109" s="29">
        <f t="shared" si="199"/>
        <v>51037</v>
      </c>
      <c r="KD109" s="29">
        <f t="shared" si="200"/>
        <v>60795</v>
      </c>
      <c r="KE109" s="14">
        <f t="shared" si="228"/>
        <v>3.78</v>
      </c>
      <c r="KF109" s="14">
        <f t="shared" si="229"/>
        <v>3.5100000000000002</v>
      </c>
      <c r="KG109" s="14">
        <f t="shared" si="201"/>
        <v>5549961.035034094</v>
      </c>
      <c r="KH109" s="26">
        <f t="shared" si="259"/>
        <v>0.40593049185845909</v>
      </c>
      <c r="KI109" s="26">
        <f t="shared" si="260"/>
        <v>0.65944988579613639</v>
      </c>
      <c r="KJ109" s="29">
        <f t="shared" si="202"/>
        <v>1801679</v>
      </c>
      <c r="KK109" s="29">
        <f t="shared" si="203"/>
        <v>6857362</v>
      </c>
      <c r="KL109" s="29">
        <f t="shared" si="204"/>
        <v>7841764</v>
      </c>
      <c r="KM109" s="23">
        <f t="shared" si="205"/>
        <v>4324030</v>
      </c>
      <c r="KN109" s="23">
        <f t="shared" si="206"/>
        <v>2284393</v>
      </c>
      <c r="KO109" s="26">
        <f t="shared" si="261"/>
        <v>0.49745100852738589</v>
      </c>
      <c r="KP109" s="26">
        <f t="shared" si="262"/>
        <v>0.50129448179731051</v>
      </c>
      <c r="KQ109" s="26">
        <f t="shared" si="263"/>
        <v>0.60129448179731049</v>
      </c>
      <c r="KR109" s="26">
        <f t="shared" si="207"/>
        <v>9.7451008527385863E-2</v>
      </c>
      <c r="KS109" s="26">
        <v>0.1</v>
      </c>
      <c r="KT109" s="29">
        <f t="shared" si="264"/>
        <v>2.2000000000000002</v>
      </c>
      <c r="KU109" s="29">
        <f t="shared" si="265"/>
        <v>4.4230608396195477</v>
      </c>
      <c r="KV109" s="29">
        <f t="shared" si="266"/>
        <v>5.0230608396195482</v>
      </c>
      <c r="KW109" s="29">
        <f t="shared" si="267"/>
        <v>19818469</v>
      </c>
      <c r="KX109" s="29">
        <f t="shared" si="268"/>
        <v>20220352.883530118</v>
      </c>
      <c r="KY109" s="29">
        <f t="shared" si="269"/>
        <v>19694828.830969173</v>
      </c>
      <c r="KZ109" s="29">
        <f t="shared" si="270"/>
        <v>89529164</v>
      </c>
      <c r="LA109" s="14">
        <f t="shared" si="271"/>
        <v>59733650.710000001</v>
      </c>
      <c r="LE109" s="14">
        <v>1</v>
      </c>
      <c r="LF109" s="14">
        <v>1</v>
      </c>
      <c r="LG109" s="14">
        <v>480</v>
      </c>
      <c r="LH109" s="14">
        <v>80</v>
      </c>
      <c r="LI109" s="14">
        <v>60</v>
      </c>
      <c r="LJ109" s="14">
        <v>60</v>
      </c>
      <c r="LK109" s="14">
        <v>60</v>
      </c>
      <c r="LL109" s="23">
        <f t="shared" si="208"/>
        <v>8375884825</v>
      </c>
      <c r="LM109" s="23">
        <f t="shared" si="209"/>
        <v>2</v>
      </c>
      <c r="LN109" s="23">
        <f t="shared" si="210"/>
        <v>8375.8799999999992</v>
      </c>
      <c r="LO109" s="14">
        <v>1</v>
      </c>
      <c r="LP109" s="14">
        <v>1</v>
      </c>
      <c r="LQ109" s="14">
        <v>240</v>
      </c>
      <c r="LR109" s="14">
        <v>35</v>
      </c>
      <c r="LS109" s="14">
        <v>22</v>
      </c>
      <c r="LT109" s="14">
        <v>30</v>
      </c>
      <c r="LU109" s="14">
        <v>30</v>
      </c>
      <c r="LV109" s="23">
        <f t="shared" si="211"/>
        <v>4364664812</v>
      </c>
      <c r="LW109" s="23">
        <f t="shared" si="212"/>
        <v>2</v>
      </c>
      <c r="LX109" s="23">
        <f t="shared" si="213"/>
        <v>4364.66</v>
      </c>
      <c r="MB109">
        <f t="shared" si="272"/>
        <v>1.7219844575286272</v>
      </c>
      <c r="MC109">
        <f t="shared" si="273"/>
        <v>6.5091012494582108</v>
      </c>
      <c r="ME109" s="14">
        <v>10</v>
      </c>
      <c r="MF109" s="14">
        <v>2</v>
      </c>
      <c r="MG109" s="14">
        <v>1.5</v>
      </c>
      <c r="MH109" s="23">
        <f t="shared" si="274"/>
        <v>279128028</v>
      </c>
      <c r="MI109" s="23">
        <f t="shared" si="214"/>
        <v>1</v>
      </c>
      <c r="MJ109" s="23">
        <f t="shared" si="215"/>
        <v>279128.03000000003</v>
      </c>
      <c r="MK109" s="14">
        <v>30</v>
      </c>
      <c r="ML109" s="14">
        <v>6</v>
      </c>
      <c r="MM109" s="14">
        <v>4</v>
      </c>
      <c r="MN109" s="23">
        <f t="shared" si="275"/>
        <v>797994427</v>
      </c>
      <c r="MO109" s="23">
        <f t="shared" si="216"/>
        <v>1</v>
      </c>
      <c r="MP109" s="23">
        <f t="shared" si="217"/>
        <v>797994.43</v>
      </c>
      <c r="MR109" s="23">
        <f t="shared" si="218"/>
        <v>1063992569</v>
      </c>
      <c r="MS109" s="23">
        <f t="shared" si="219"/>
        <v>2</v>
      </c>
      <c r="MT109" s="23">
        <f t="shared" si="220"/>
        <v>1063.99</v>
      </c>
      <c r="MU109" s="23">
        <f t="shared" si="221"/>
        <v>418692042</v>
      </c>
      <c r="MV109" s="23">
        <f t="shared" si="222"/>
        <v>1</v>
      </c>
      <c r="MW109" s="23">
        <f t="shared" si="223"/>
        <v>418692.04</v>
      </c>
    </row>
    <row r="110" spans="3:361" ht="16.5" x14ac:dyDescent="0.2">
      <c r="C110" s="14">
        <v>38</v>
      </c>
      <c r="D110" s="14">
        <v>870</v>
      </c>
      <c r="E110" s="14"/>
      <c r="F110" s="14"/>
      <c r="G110" s="14">
        <v>870</v>
      </c>
      <c r="H110" s="14">
        <v>870</v>
      </c>
      <c r="I110" s="14">
        <v>870</v>
      </c>
      <c r="J110" s="14">
        <v>12</v>
      </c>
      <c r="K110" s="14">
        <v>12</v>
      </c>
      <c r="L110" s="14">
        <v>12</v>
      </c>
      <c r="M110" s="14">
        <v>9</v>
      </c>
      <c r="N110" s="14">
        <v>9</v>
      </c>
      <c r="O110" s="14">
        <v>9</v>
      </c>
      <c r="P110" s="14">
        <v>12</v>
      </c>
      <c r="Q110" s="14">
        <v>12</v>
      </c>
      <c r="R110" s="14">
        <v>12</v>
      </c>
      <c r="S110" s="14">
        <v>12</v>
      </c>
      <c r="T110" s="14">
        <v>12</v>
      </c>
      <c r="U110" s="14">
        <v>12</v>
      </c>
      <c r="V110" s="14">
        <v>12</v>
      </c>
      <c r="W110" s="14">
        <v>12</v>
      </c>
      <c r="X110" s="14">
        <v>870</v>
      </c>
      <c r="Y110" s="14">
        <v>870</v>
      </c>
      <c r="Z110" s="14">
        <v>870</v>
      </c>
      <c r="AA110" s="14">
        <v>870</v>
      </c>
      <c r="AB110" s="14">
        <v>870</v>
      </c>
      <c r="AC110" s="14">
        <v>870</v>
      </c>
      <c r="AD110" s="14">
        <v>870</v>
      </c>
      <c r="AE110" s="14">
        <v>870</v>
      </c>
      <c r="AF110" s="14">
        <v>90</v>
      </c>
      <c r="AG110" s="14">
        <v>90</v>
      </c>
      <c r="AH110" s="14">
        <v>90</v>
      </c>
      <c r="AI110" s="14">
        <v>90</v>
      </c>
      <c r="AJ110" s="14">
        <v>90</v>
      </c>
      <c r="AK110" s="14">
        <v>90</v>
      </c>
      <c r="AL110" s="14">
        <v>90</v>
      </c>
      <c r="AM110" s="14">
        <v>90</v>
      </c>
      <c r="AN110" s="14">
        <v>6</v>
      </c>
      <c r="AO110" s="14">
        <v>6</v>
      </c>
      <c r="AP110" s="14">
        <v>6</v>
      </c>
      <c r="AQ110" s="14">
        <v>6</v>
      </c>
      <c r="AR110" s="14">
        <v>6</v>
      </c>
      <c r="AS110" s="14">
        <v>0</v>
      </c>
      <c r="AT110" s="14">
        <v>0</v>
      </c>
      <c r="AU110" s="14">
        <v>0</v>
      </c>
      <c r="AV110" s="14">
        <v>0</v>
      </c>
      <c r="AW110" s="14">
        <v>5</v>
      </c>
      <c r="AX110" s="14">
        <v>5</v>
      </c>
      <c r="AY110" s="14">
        <v>0</v>
      </c>
      <c r="AZ110" s="14">
        <v>0</v>
      </c>
      <c r="BA110" s="14">
        <v>25</v>
      </c>
      <c r="BF110" s="14">
        <f>ROUND((INDEX(新战舰养成!S$6:S$18,新怪物属性!$J110+1)+INDEX(新战舰养成!D$6:D$18,新怪物属性!$J110+1)*(新怪物属性!$G110-1))*INDEX(战舰突破!$D$6:$D$18,新怪物属性!$M110+1),0)</f>
        <v>811366</v>
      </c>
      <c r="BG110" s="14">
        <f>ROUND((INDEX(新战舰养成!T$6:T$18,新怪物属性!$J110+1)+INDEX(新战舰养成!E$6:E$18,新怪物属性!$J110+1)*(新怪物属性!$G110-1))*INDEX(战舰突破!$D$6:$D$18,新怪物属性!$M110+1),0)</f>
        <v>6490793</v>
      </c>
      <c r="BH110" s="14">
        <f>ROUND((INDEX(新战舰养成!U$6:U$18,新怪物属性!$J110+1)+INDEX(新战舰养成!F$6:F$18,新怪物属性!$J110+1)*(新怪物属性!$G110-1))*INDEX(战舰突破!$D$6:$D$18,新怪物属性!$M110+1),0)</f>
        <v>405865</v>
      </c>
      <c r="BI110" s="14">
        <f>ROUND((INDEX(新战舰养成!V$6:V$18,新怪物属性!$J110+1)+INDEX(新战舰养成!G$6:G$18,新怪物属性!$J110+1)*(新怪物属性!$G110-1))*INDEX(战舰突破!$D$6:$D$18,新怪物属性!$M110+1),0)</f>
        <v>690</v>
      </c>
      <c r="BJ110" s="14">
        <f>ROUND((INDEX(新战舰养成!W$6:W$18,新怪物属性!$J110+1)+INDEX(新战舰养成!H$6:H$18,新怪物属性!$J110+1)*(新怪物属性!$G110-1))*INDEX(战舰突破!$D$6:$D$18,新怪物属性!$M110+1),0)</f>
        <v>9</v>
      </c>
      <c r="BL110" s="14">
        <f>IF($H110&gt;0,ROUND((INDEX(新战舰养成!X$6:X$18,新怪物属性!$K110+1)+INDEX(新战舰养成!I$6:I$18,新怪物属性!$K110+1)*(新怪物属性!$H110-1))*INDEX(战舰突破!$D$6:$D$18,新怪物属性!$N110+1),0),0)</f>
        <v>812010</v>
      </c>
      <c r="BM110" s="14">
        <f>IF($H110&gt;0,ROUND((INDEX(新战舰养成!Y$6:Y$18,新怪物属性!$K110+1)+INDEX(新战舰养成!J$6:J$18,新怪物属性!$K110+1)*(新怪物属性!$H110-1))*INDEX(战舰突破!$D$6:$D$18,新怪物属性!$N110+1),0),0)</f>
        <v>0</v>
      </c>
      <c r="BN110" s="14">
        <f>IF($H110&gt;0,ROUND((INDEX(新战舰养成!Z$6:Z$18,新怪物属性!$K110+1)+INDEX(新战舰养成!K$6:K$18,新怪物属性!$K110+1)*(新怪物属性!$H110-1))*INDEX(战舰突破!$D$6:$D$18,新怪物属性!$N110+1),0),0)</f>
        <v>0</v>
      </c>
      <c r="BO110" s="14">
        <f>IF($H110&gt;0,ROUND((INDEX(新战舰养成!AA$6:AA$18,新怪物属性!$K110+1)+INDEX(新战舰养成!L$6:L$18,新怪物属性!$K110+1)*(新怪物属性!$H110-1))*INDEX(战舰突破!$D$6:$D$18,新怪物属性!$N110+1),0),0)</f>
        <v>8113664</v>
      </c>
      <c r="BP110" s="14">
        <f>IF($H110&gt;0,ROUND((INDEX(新战舰养成!AB$6:AB$18,新怪物属性!$K110+1)+INDEX(新战舰养成!M$6:M$18,新怪物属性!$K110+1)*(新怪物属性!$H110-1))*INDEX(战舰突破!$D$6:$D$18,新怪物属性!$N110+1),0),0)</f>
        <v>162104</v>
      </c>
      <c r="BR110" s="14">
        <f>IF($I110&gt;0,ROUND((INDEX(新战舰养成!AC$6:AC$18,新怪物属性!$L110+1)+INDEX(新战舰养成!I$6:I$18,新怪物属性!$L110+1)*(新怪物属性!$I110-1))*INDEX(战舰突破!$D$6:$D$18,新怪物属性!$O110+1),0),0)</f>
        <v>812700</v>
      </c>
      <c r="BS110" s="14">
        <f>IF($I110&gt;0,ROUND((INDEX(新战舰养成!AD$6:AD$18,新怪物属性!$L110+1)+INDEX(新战舰养成!J$6:J$18,新怪物属性!$L110+1)*(新怪物属性!$I110-1))*INDEX(战舰突破!$D$6:$D$18,新怪物属性!$O110+1),0),0)</f>
        <v>0</v>
      </c>
      <c r="BT110" s="14">
        <f>IF($I110&gt;0,ROUND((INDEX(新战舰养成!AE$6:AE$18,新怪物属性!$L110+1)+INDEX(新战舰养成!K$6:K$18,新怪物属性!$L110+1)*(新怪物属性!$I110-1))*INDEX(战舰突破!$D$6:$D$18,新怪物属性!$O110+1),0),0)</f>
        <v>0</v>
      </c>
      <c r="BU110" s="14">
        <f>IF($I110&gt;0,ROUND((INDEX(新战舰养成!AF$6:AF$18,新怪物属性!$L110+1)+INDEX(新战舰养成!L$6:L$18,新怪物属性!$L110+1)*(新怪物属性!$I110-1))*INDEX(战舰突破!$D$6:$D$18,新怪物属性!$O110+1),0),0)</f>
        <v>5256282</v>
      </c>
      <c r="BV110" s="14">
        <f>IF($I110&gt;0,ROUND((INDEX(新战舰养成!AG$6:AG$18,新怪物属性!$L110+1)+INDEX(新战舰养成!M$6:M$18,新怪物属性!$L110+1)*(新怪物属性!$I110-1))*INDEX(战舰突破!$D$6:$D$18,新怪物属性!$O110+1),0),0)</f>
        <v>219763</v>
      </c>
      <c r="BY110" s="14">
        <f>(INDEX(装备数值!$C$13:$G$116,新怪物属性!$P112*8+1,BY$2)+INDEX(装备数值!$C$13:$G$116,新怪物属性!$Q112*8+2,BY$2)+INDEX(装备数值!$C$13:$G$116,新怪物属性!$S112*8+3,BY$2)+INDEX(装备数值!$C$13:$G$116,新怪物属性!$R112*8+4,BY$2)+INDEX(装备数值!$C$13:$G$116,新怪物属性!$T112*8+5,BY$2)+INDEX(装备数值!$C$13:$G$116,新怪物属性!$U112*8+6,BY$2)+INDEX(装备数值!$C$13:$G$116,新怪物属性!$V112*8+7,BY$2)+INDEX(装备数值!$C$13:$G$116,新怪物属性!$W112*8+8,BY$2))</f>
        <v>147000</v>
      </c>
      <c r="BZ110" s="14">
        <f>(INDEX(装备数值!$C$13:$G$116,新怪物属性!$P112*8+1,BZ$2)+INDEX(装备数值!$C$13:$G$116,新怪物属性!$Q112*8+2,BZ$2)+INDEX(装备数值!$C$13:$G$116,新怪物属性!$S112*8+3,BZ$2)+INDEX(装备数值!$C$13:$G$116,新怪物属性!$R112*8+4,BZ$2)+INDEX(装备数值!$C$13:$G$116,新怪物属性!$T112*8+5,BZ$2)+INDEX(装备数值!$C$13:$G$116,新怪物属性!$U112*8+6,BZ$2)+INDEX(装备数值!$C$13:$G$116,新怪物属性!$V112*8+7,BZ$2)+INDEX(装备数值!$C$13:$G$116,新怪物属性!$W112*8+8,BZ$2))</f>
        <v>1102500</v>
      </c>
      <c r="CA110" s="14">
        <f>(INDEX(装备数值!$C$13:$G$116,新怪物属性!$P112*8+1,CA$2)+INDEX(装备数值!$C$13:$G$116,新怪物属性!$Q112*8+2,CA$2)+INDEX(装备数值!$C$13:$G$116,新怪物属性!$S112*8+3,CA$2)+INDEX(装备数值!$C$13:$G$116,新怪物属性!$R112*8+4,CA$2)+INDEX(装备数值!$C$13:$G$116,新怪物属性!$T112*8+5,CA$2)+INDEX(装备数值!$C$13:$G$116,新怪物属性!$U112*8+6,CA$2)+INDEX(装备数值!$C$13:$G$116,新怪物属性!$V112*8+7,CA$2)+INDEX(装备数值!$C$13:$G$116,新怪物属性!$W112*8+8,CA$2))</f>
        <v>73500</v>
      </c>
      <c r="CB110" s="14">
        <f>(INDEX(装备数值!$C$13:$G$116,新怪物属性!$P112*8+1,CB$2)+INDEX(装备数值!$C$13:$G$116,新怪物属性!$Q112*8+2,CB$2)+INDEX(装备数值!$C$13:$G$116,新怪物属性!$S112*8+3,CB$2)+INDEX(装备数值!$C$13:$G$116,新怪物属性!$R112*8+4,CB$2)+INDEX(装备数值!$C$13:$G$116,新怪物属性!$T112*8+5,CB$2)+INDEX(装备数值!$C$13:$G$116,新怪物属性!$U112*8+6,CB$2)+INDEX(装备数值!$C$13:$G$116,新怪物属性!$V112*8+7,CB$2)+INDEX(装备数值!$C$13:$G$116,新怪物属性!$W112*8+8,CB$2))</f>
        <v>1470000</v>
      </c>
      <c r="CC110" s="14">
        <f>(INDEX(装备数值!$C$13:$G$116,新怪物属性!$P112*8+1,CC$2)+INDEX(装备数值!$C$13:$G$116,新怪物属性!$Q112*8+2,CC$2)+INDEX(装备数值!$C$13:$G$116,新怪物属性!$S112*8+3,CC$2)+INDEX(装备数值!$C$13:$G$116,新怪物属性!$R112*8+4,CC$2)+INDEX(装备数值!$C$13:$G$116,新怪物属性!$T112*8+5,CC$2)+INDEX(装备数值!$C$13:$G$116,新怪物属性!$U112*8+6,CC$2)+INDEX(装备数值!$C$13:$G$116,新怪物属性!$V112*8+7,CC$2)+INDEX(装备数值!$C$13:$G$116,新怪物属性!$W112*8+8,CC$2))</f>
        <v>29050</v>
      </c>
      <c r="CF110" s="14">
        <f t="shared" si="143"/>
        <v>4</v>
      </c>
      <c r="CG110" s="14">
        <f t="shared" si="230"/>
        <v>4</v>
      </c>
      <c r="CH110" s="14">
        <f t="shared" si="230"/>
        <v>4</v>
      </c>
      <c r="CI110" s="14">
        <f t="shared" si="230"/>
        <v>4</v>
      </c>
      <c r="CJ110" s="14">
        <f t="shared" si="230"/>
        <v>4</v>
      </c>
      <c r="CK110" s="14">
        <f t="shared" si="230"/>
        <v>4</v>
      </c>
      <c r="CL110" s="14">
        <f t="shared" si="230"/>
        <v>4</v>
      </c>
      <c r="CM110" s="14">
        <f t="shared" si="230"/>
        <v>4</v>
      </c>
      <c r="CN110" s="14">
        <f t="shared" si="230"/>
        <v>4</v>
      </c>
      <c r="CO110" s="14">
        <f t="shared" si="230"/>
        <v>4</v>
      </c>
      <c r="CP110" s="14">
        <f t="shared" si="230"/>
        <v>4</v>
      </c>
      <c r="CQ110" s="14">
        <f t="shared" si="230"/>
        <v>4</v>
      </c>
      <c r="CR110" s="14">
        <f t="shared" si="230"/>
        <v>0</v>
      </c>
      <c r="CS110" s="14">
        <f>SUMIFS(装备数值!BL$50:BL$101,装备数值!$BG$50:$BG$101,"="&amp;新怪物属性!$CF$2,装备数值!$BH$50:$BH$101,"&lt;="&amp;新怪物属性!$CF110)+SUMIFS(装备数值!BL$50:BL$101,装备数值!$BG$50:$BG$101,"="&amp;新怪物属性!$CG$2,装备数值!$BH$50:$BH$101,"&lt;="&amp;新怪物属性!$CG110)+SUMIFS(装备数值!BL$50:BL$101,装备数值!$BG$50:$BG$101,"="&amp;新怪物属性!$CH$2,装备数值!$BH$50:$BH$101,"&lt;="&amp;新怪物属性!$CH110)+SUMIFS(装备数值!BL$50:BL$101,装备数值!$BG$50:$BG$101,"="&amp;新怪物属性!$CI$2,装备数值!$BH$50:$BH$101,"&lt;="&amp;新怪物属性!$CI110)+SUMIFS(装备数值!BL$50:BL$101,装备数值!$BG$50:$BG$101,"="&amp;新怪物属性!$CJ$2,装备数值!$BH$50:$BH$101,"&lt;="&amp;新怪物属性!$CJ110)+SUMIFS(装备数值!BL$50:BL$101,装备数值!$BG$50:$BG$101,"="&amp;新怪物属性!$CK$2,装备数值!$BH$50:$BH$101,"&lt;="&amp;新怪物属性!$CK110)+SUMIFS(装备数值!BL$50:BL$101,装备数值!$BG$50:$BG$101,"="&amp;新怪物属性!$CL$2,装备数值!$BH$50:$BH$101,"&lt;="&amp;新怪物属性!$CL110)+SUMIFS(装备数值!BL$50:BL$101,装备数值!$BG$50:$BG$101,"="&amp;新怪物属性!$CM$2,装备数值!$BH$50:$BH$101,"&lt;="&amp;新怪物属性!$CM110)+SUMIFS(装备数值!BL$50:BL$101,装备数值!$BG$50:$BG$101,"="&amp;新怪物属性!$CN$2,装备数值!$BH$50:$BH$101,"&lt;="&amp;新怪物属性!$CN110)+SUMIFS(装备数值!BL$50:BL$101,装备数值!$BG$50:$BG$101,"="&amp;新怪物属性!$CO$2,装备数值!$BH$50:$BH$101,"&lt;="&amp;新怪物属性!$CO110)+SUMIFS(装备数值!BL$50:BL$101,装备数值!$BG$50:$BG$101,"="&amp;新怪物属性!$CP$2,装备数值!$BH$50:$BH$101,"&lt;="&amp;新怪物属性!$CP110)+SUMIFS(装备数值!BL$50:BL$101,装备数值!$BG$50:$BG$101,"="&amp;新怪物属性!$CQ$2,装备数值!$BH$50:$BH$101,"&lt;="&amp;新怪物属性!$CQ110)+SUMIFS(装备数值!BL$50:BL$101,装备数值!$BG$50:$BG$101,"="&amp;新怪物属性!$CR$2,装备数值!$BH$50:$BH$101,"&lt;="&amp;新怪物属性!$CR110)</f>
        <v>234449</v>
      </c>
      <c r="CT110" s="14">
        <f>SUMIFS(装备数值!BM$50:BM$101,装备数值!$BG$50:$BG$101,"="&amp;新怪物属性!$CF$2,装备数值!$BH$50:$BH$101,"&lt;="&amp;新怪物属性!$CF110)+SUMIFS(装备数值!BM$50:BM$101,装备数值!$BG$50:$BG$101,"="&amp;新怪物属性!$CG$2,装备数值!$BH$50:$BH$101,"&lt;="&amp;新怪物属性!$CG110)+SUMIFS(装备数值!BM$50:BM$101,装备数值!$BG$50:$BG$101,"="&amp;新怪物属性!$CH$2,装备数值!$BH$50:$BH$101,"&lt;="&amp;新怪物属性!$CH110)+SUMIFS(装备数值!BM$50:BM$101,装备数值!$BG$50:$BG$101,"="&amp;新怪物属性!$CI$2,装备数值!$BH$50:$BH$101,"&lt;="&amp;新怪物属性!$CI110)+SUMIFS(装备数值!BM$50:BM$101,装备数值!$BG$50:$BG$101,"="&amp;新怪物属性!$CJ$2,装备数值!$BH$50:$BH$101,"&lt;="&amp;新怪物属性!$CJ110)+SUMIFS(装备数值!BM$50:BM$101,装备数值!$BG$50:$BG$101,"="&amp;新怪物属性!$CK$2,装备数值!$BH$50:$BH$101,"&lt;="&amp;新怪物属性!$CK110)+SUMIFS(装备数值!BM$50:BM$101,装备数值!$BG$50:$BG$101,"="&amp;新怪物属性!$CL$2,装备数值!$BH$50:$BH$101,"&lt;="&amp;新怪物属性!$CL110)+SUMIFS(装备数值!BM$50:BM$101,装备数值!$BG$50:$BG$101,"="&amp;新怪物属性!$CM$2,装备数值!$BH$50:$BH$101,"&lt;="&amp;新怪物属性!$CM110)+SUMIFS(装备数值!BM$50:BM$101,装备数值!$BG$50:$BG$101,"="&amp;新怪物属性!$CN$2,装备数值!$BH$50:$BH$101,"&lt;="&amp;新怪物属性!$CN110)+SUMIFS(装备数值!BM$50:BM$101,装备数值!$BG$50:$BG$101,"="&amp;新怪物属性!$CO$2,装备数值!$BH$50:$BH$101,"&lt;="&amp;新怪物属性!$CO110)+SUMIFS(装备数值!BM$50:BM$101,装备数值!$BG$50:$BG$101,"="&amp;新怪物属性!$CP$2,装备数值!$BH$50:$BH$101,"&lt;="&amp;新怪物属性!$CP110)+SUMIFS(装备数值!BM$50:BM$101,装备数值!$BG$50:$BG$101,"="&amp;新怪物属性!$CQ$2,装备数值!$BH$50:$BH$101,"&lt;="&amp;新怪物属性!$CQ110)+SUMIFS(装备数值!BM$50:BM$101,装备数值!$BG$50:$BG$101,"="&amp;新怪物属性!$CR$2,装备数值!$BH$50:$BH$101,"&lt;="&amp;新怪物属性!$CR110)</f>
        <v>1759949</v>
      </c>
      <c r="CU110" s="14">
        <f>SUMIFS(装备数值!BN$50:BN$101,装备数值!$BG$50:$BG$101,"="&amp;新怪物属性!$CF$2,装备数值!$BH$50:$BH$101,"&lt;="&amp;新怪物属性!$CF110)+SUMIFS(装备数值!BN$50:BN$101,装备数值!$BG$50:$BG$101,"="&amp;新怪物属性!$CG$2,装备数值!$BH$50:$BH$101,"&lt;="&amp;新怪物属性!$CG110)+SUMIFS(装备数值!BN$50:BN$101,装备数值!$BG$50:$BG$101,"="&amp;新怪物属性!$CH$2,装备数值!$BH$50:$BH$101,"&lt;="&amp;新怪物属性!$CH110)+SUMIFS(装备数值!BN$50:BN$101,装备数值!$BG$50:$BG$101,"="&amp;新怪物属性!$CI$2,装备数值!$BH$50:$BH$101,"&lt;="&amp;新怪物属性!$CI110)+SUMIFS(装备数值!BN$50:BN$101,装备数值!$BG$50:$BG$101,"="&amp;新怪物属性!$CJ$2,装备数值!$BH$50:$BH$101,"&lt;="&amp;新怪物属性!$CJ110)+SUMIFS(装备数值!BN$50:BN$101,装备数值!$BG$50:$BG$101,"="&amp;新怪物属性!$CK$2,装备数值!$BH$50:$BH$101,"&lt;="&amp;新怪物属性!$CK110)+SUMIFS(装备数值!BN$50:BN$101,装备数值!$BG$50:$BG$101,"="&amp;新怪物属性!$CL$2,装备数值!$BH$50:$BH$101,"&lt;="&amp;新怪物属性!$CL110)+SUMIFS(装备数值!BN$50:BN$101,装备数值!$BG$50:$BG$101,"="&amp;新怪物属性!$CM$2,装备数值!$BH$50:$BH$101,"&lt;="&amp;新怪物属性!$CM110)+SUMIFS(装备数值!BN$50:BN$101,装备数值!$BG$50:$BG$101,"="&amp;新怪物属性!$CN$2,装备数值!$BH$50:$BH$101,"&lt;="&amp;新怪物属性!$CN110)+SUMIFS(装备数值!BN$50:BN$101,装备数值!$BG$50:$BG$101,"="&amp;新怪物属性!$CO$2,装备数值!$BH$50:$BH$101,"&lt;="&amp;新怪物属性!$CO110)+SUMIFS(装备数值!BN$50:BN$101,装备数值!$BG$50:$BG$101,"="&amp;新怪物属性!$CP$2,装备数值!$BH$50:$BH$101,"&lt;="&amp;新怪物属性!$CP110)+SUMIFS(装备数值!BN$50:BN$101,装备数值!$BG$50:$BG$101,"="&amp;新怪物属性!$CQ$2,装备数值!$BH$50:$BH$101,"&lt;="&amp;新怪物属性!$CQ110)+SUMIFS(装备数值!BN$50:BN$101,装备数值!$BG$50:$BG$101,"="&amp;新怪物属性!$CR$2,装备数值!$BH$50:$BH$101,"&lt;="&amp;新怪物属性!$CR110)</f>
        <v>97600</v>
      </c>
      <c r="CV110" s="14">
        <f>SUMIFS(装备数值!BO$50:BO$101,装备数值!$BG$50:$BG$101,"="&amp;新怪物属性!$CF$2,装备数值!$BH$50:$BH$101,"&lt;="&amp;新怪物属性!$CF110)+SUMIFS(装备数值!BO$50:BO$101,装备数值!$BG$50:$BG$101,"="&amp;新怪物属性!$CG$2,装备数值!$BH$50:$BH$101,"&lt;="&amp;新怪物属性!$CG110)+SUMIFS(装备数值!BO$50:BO$101,装备数值!$BG$50:$BG$101,"="&amp;新怪物属性!$CH$2,装备数值!$BH$50:$BH$101,"&lt;="&amp;新怪物属性!$CH110)+SUMIFS(装备数值!BO$50:BO$101,装备数值!$BG$50:$BG$101,"="&amp;新怪物属性!$CI$2,装备数值!$BH$50:$BH$101,"&lt;="&amp;新怪物属性!$CI110)+SUMIFS(装备数值!BO$50:BO$101,装备数值!$BG$50:$BG$101,"="&amp;新怪物属性!$CJ$2,装备数值!$BH$50:$BH$101,"&lt;="&amp;新怪物属性!$CJ110)+SUMIFS(装备数值!BO$50:BO$101,装备数值!$BG$50:$BG$101,"="&amp;新怪物属性!$CK$2,装备数值!$BH$50:$BH$101,"&lt;="&amp;新怪物属性!$CK110)+SUMIFS(装备数值!BO$50:BO$101,装备数值!$BG$50:$BG$101,"="&amp;新怪物属性!$CL$2,装备数值!$BH$50:$BH$101,"&lt;="&amp;新怪物属性!$CL110)+SUMIFS(装备数值!BO$50:BO$101,装备数值!$BG$50:$BG$101,"="&amp;新怪物属性!$CM$2,装备数值!$BH$50:$BH$101,"&lt;="&amp;新怪物属性!$CM110)+SUMIFS(装备数值!BO$50:BO$101,装备数值!$BG$50:$BG$101,"="&amp;新怪物属性!$CN$2,装备数值!$BH$50:$BH$101,"&lt;="&amp;新怪物属性!$CN110)+SUMIFS(装备数值!BO$50:BO$101,装备数值!$BG$50:$BG$101,"="&amp;新怪物属性!$CO$2,装备数值!$BH$50:$BH$101,"&lt;="&amp;新怪物属性!$CO110)+SUMIFS(装备数值!BO$50:BO$101,装备数值!$BG$50:$BG$101,"="&amp;新怪物属性!$CP$2,装备数值!$BH$50:$BH$101,"&lt;="&amp;新怪物属性!$CP110)+SUMIFS(装备数值!BO$50:BO$101,装备数值!$BG$50:$BG$101,"="&amp;新怪物属性!$CQ$2,装备数值!$BH$50:$BH$101,"&lt;="&amp;新怪物属性!$CQ110)+SUMIFS(装备数值!BO$50:BO$101,装备数值!$BG$50:$BG$101,"="&amp;新怪物属性!$CR$2,装备数值!$BH$50:$BH$101,"&lt;="&amp;新怪物属性!$CR110)</f>
        <v>1955500</v>
      </c>
      <c r="CW110" s="14">
        <f>SUMIFS(装备数值!BP$50:BP$101,装备数值!$BG$50:$BG$101,"="&amp;新怪物属性!$CF$2,装备数值!$BH$50:$BH$101,"&lt;="&amp;新怪物属性!$CF110)+SUMIFS(装备数值!BP$50:BP$101,装备数值!$BG$50:$BG$101,"="&amp;新怪物属性!$CG$2,装备数值!$BH$50:$BH$101,"&lt;="&amp;新怪物属性!$CG110)+SUMIFS(装备数值!BP$50:BP$101,装备数值!$BG$50:$BG$101,"="&amp;新怪物属性!$CH$2,装备数值!$BH$50:$BH$101,"&lt;="&amp;新怪物属性!$CH110)+SUMIFS(装备数值!BP$50:BP$101,装备数值!$BG$50:$BG$101,"="&amp;新怪物属性!$CI$2,装备数值!$BH$50:$BH$101,"&lt;="&amp;新怪物属性!$CI110)+SUMIFS(装备数值!BP$50:BP$101,装备数值!$BG$50:$BG$101,"="&amp;新怪物属性!$CJ$2,装备数值!$BH$50:$BH$101,"&lt;="&amp;新怪物属性!$CJ110)+SUMIFS(装备数值!BP$50:BP$101,装备数值!$BG$50:$BG$101,"="&amp;新怪物属性!$CK$2,装备数值!$BH$50:$BH$101,"&lt;="&amp;新怪物属性!$CK110)+SUMIFS(装备数值!BP$50:BP$101,装备数值!$BG$50:$BG$101,"="&amp;新怪物属性!$CL$2,装备数值!$BH$50:$BH$101,"&lt;="&amp;新怪物属性!$CL110)+SUMIFS(装备数值!BP$50:BP$101,装备数值!$BG$50:$BG$101,"="&amp;新怪物属性!$CM$2,装备数值!$BH$50:$BH$101,"&lt;="&amp;新怪物属性!$CM110)+SUMIFS(装备数值!BP$50:BP$101,装备数值!$BG$50:$BG$101,"="&amp;新怪物属性!$CN$2,装备数值!$BH$50:$BH$101,"&lt;="&amp;新怪物属性!$CN110)+SUMIFS(装备数值!BP$50:BP$101,装备数值!$BG$50:$BG$101,"="&amp;新怪物属性!$CO$2,装备数值!$BH$50:$BH$101,"&lt;="&amp;新怪物属性!$CO110)+SUMIFS(装备数值!BP$50:BP$101,装备数值!$BG$50:$BG$101,"="&amp;新怪物属性!$CP$2,装备数值!$BH$50:$BH$101,"&lt;="&amp;新怪物属性!$CP110)+SUMIFS(装备数值!BP$50:BP$101,装备数值!$BG$50:$BG$101,"="&amp;新怪物属性!$CQ$2,装备数值!$BH$50:$BH$101,"&lt;="&amp;新怪物属性!$CQ110)+SUMIFS(装备数值!BP$50:BP$101,装备数值!$BG$50:$BG$101,"="&amp;新怪物属性!$CR$2,装备数值!$BH$50:$BH$101,"&lt;="&amp;新怪物属性!$CR110)</f>
        <v>38720</v>
      </c>
      <c r="CX110" s="14">
        <f>SUMIFS(装备数值!BQ$50:BQ$101,装备数值!$BG$50:$BG$101,"="&amp;新怪物属性!$CF$2,装备数值!$BH$50:$BH$101,"&lt;="&amp;新怪物属性!$CF110)+SUMIFS(装备数值!BQ$50:BQ$101,装备数值!$BG$50:$BG$101,"="&amp;新怪物属性!$CG$2,装备数值!$BH$50:$BH$101,"&lt;="&amp;新怪物属性!$CG110)+SUMIFS(装备数值!BQ$50:BQ$101,装备数值!$BG$50:$BG$101,"="&amp;新怪物属性!$CH$2,装备数值!$BH$50:$BH$101,"&lt;="&amp;新怪物属性!$CH110)+SUMIFS(装备数值!BQ$50:BQ$101,装备数值!$BG$50:$BG$101,"="&amp;新怪物属性!$CI$2,装备数值!$BH$50:$BH$101,"&lt;="&amp;新怪物属性!$CI110)+SUMIFS(装备数值!BQ$50:BQ$101,装备数值!$BG$50:$BG$101,"="&amp;新怪物属性!$CJ$2,装备数值!$BH$50:$BH$101,"&lt;="&amp;新怪物属性!$CJ110)+SUMIFS(装备数值!BQ$50:BQ$101,装备数值!$BG$50:$BG$101,"="&amp;新怪物属性!$CK$2,装备数值!$BH$50:$BH$101,"&lt;="&amp;新怪物属性!$CK110)+SUMIFS(装备数值!BQ$50:BQ$101,装备数值!$BG$50:$BG$101,"="&amp;新怪物属性!$CL$2,装备数值!$BH$50:$BH$101,"&lt;="&amp;新怪物属性!$CL110)+SUMIFS(装备数值!BQ$50:BQ$101,装备数值!$BG$50:$BG$101,"="&amp;新怪物属性!$CM$2,装备数值!$BH$50:$BH$101,"&lt;="&amp;新怪物属性!$CM110)+SUMIFS(装备数值!BQ$50:BQ$101,装备数值!$BG$50:$BG$101,"="&amp;新怪物属性!$CN$2,装备数值!$BH$50:$BH$101,"&lt;="&amp;新怪物属性!$CN110)+SUMIFS(装备数值!BQ$50:BQ$101,装备数值!$BG$50:$BG$101,"="&amp;新怪物属性!$CO$2,装备数值!$BH$50:$BH$101,"&lt;="&amp;新怪物属性!$CO110)+SUMIFS(装备数值!BQ$50:BQ$101,装备数值!$BG$50:$BG$101,"="&amp;新怪物属性!$CP$2,装备数值!$BH$50:$BH$101,"&lt;="&amp;新怪物属性!$CP110)+SUMIFS(装备数值!BQ$50:BQ$101,装备数值!$BG$50:$BG$101,"="&amp;新怪物属性!$CQ$2,装备数值!$BH$50:$BH$101,"&lt;="&amp;新怪物属性!$CQ110)+SUMIFS(装备数值!BQ$50:BQ$101,装备数值!$BG$50:$BG$101,"="&amp;新怪物属性!$CR$2,装备数值!$BH$50:$BH$101,"&lt;="&amp;新怪物属性!$CR110)</f>
        <v>1250</v>
      </c>
      <c r="CY110" s="14">
        <f>SUMIFS(装备数值!BR$50:BR$101,装备数值!$BG$50:$BG$101,"="&amp;新怪物属性!$CF$2,装备数值!$BH$50:$BH$101,"&lt;="&amp;新怪物属性!$CF110)+SUMIFS(装备数值!BR$50:BR$101,装备数值!$BG$50:$BG$101,"="&amp;新怪物属性!$CG$2,装备数值!$BH$50:$BH$101,"&lt;="&amp;新怪物属性!$CG110)+SUMIFS(装备数值!BR$50:BR$101,装备数值!$BG$50:$BG$101,"="&amp;新怪物属性!$CH$2,装备数值!$BH$50:$BH$101,"&lt;="&amp;新怪物属性!$CH110)+SUMIFS(装备数值!BR$50:BR$101,装备数值!$BG$50:$BG$101,"="&amp;新怪物属性!$CI$2,装备数值!$BH$50:$BH$101,"&lt;="&amp;新怪物属性!$CI110)+SUMIFS(装备数值!BR$50:BR$101,装备数值!$BG$50:$BG$101,"="&amp;新怪物属性!$CJ$2,装备数值!$BH$50:$BH$101,"&lt;="&amp;新怪物属性!$CJ110)+SUMIFS(装备数值!BR$50:BR$101,装备数值!$BG$50:$BG$101,"="&amp;新怪物属性!$CK$2,装备数值!$BH$50:$BH$101,"&lt;="&amp;新怪物属性!$CK110)+SUMIFS(装备数值!BR$50:BR$101,装备数值!$BG$50:$BG$101,"="&amp;新怪物属性!$CL$2,装备数值!$BH$50:$BH$101,"&lt;="&amp;新怪物属性!$CL110)+SUMIFS(装备数值!BR$50:BR$101,装备数值!$BG$50:$BG$101,"="&amp;新怪物属性!$CM$2,装备数值!$BH$50:$BH$101,"&lt;="&amp;新怪物属性!$CM110)+SUMIFS(装备数值!BR$50:BR$101,装备数值!$BG$50:$BG$101,"="&amp;新怪物属性!$CN$2,装备数值!$BH$50:$BH$101,"&lt;="&amp;新怪物属性!$CN110)+SUMIFS(装备数值!BR$50:BR$101,装备数值!$BG$50:$BG$101,"="&amp;新怪物属性!$CO$2,装备数值!$BH$50:$BH$101,"&lt;="&amp;新怪物属性!$CO110)+SUMIFS(装备数值!BR$50:BR$101,装备数值!$BG$50:$BG$101,"="&amp;新怪物属性!$CP$2,装备数值!$BH$50:$BH$101,"&lt;="&amp;新怪物属性!$CP110)+SUMIFS(装备数值!BR$50:BR$101,装备数值!$BG$50:$BG$101,"="&amp;新怪物属性!$CQ$2,装备数值!$BH$50:$BH$101,"&lt;="&amp;新怪物属性!$CQ110)+SUMIFS(装备数值!BR$50:BR$101,装备数值!$BG$50:$BG$101,"="&amp;新怪物属性!$CR$2,装备数值!$BH$50:$BH$101,"&lt;="&amp;新怪物属性!$CR110)</f>
        <v>1250</v>
      </c>
      <c r="CZ110" s="14">
        <f>SUMIFS(装备数值!BS$50:BS$101,装备数值!$BG$50:$BG$101,"="&amp;新怪物属性!$CF$2,装备数值!$BH$50:$BH$101,"&lt;="&amp;新怪物属性!$CF110)+SUMIFS(装备数值!BS$50:BS$101,装备数值!$BG$50:$BG$101,"="&amp;新怪物属性!$CG$2,装备数值!$BH$50:$BH$101,"&lt;="&amp;新怪物属性!$CG110)+SUMIFS(装备数值!BS$50:BS$101,装备数值!$BG$50:$BG$101,"="&amp;新怪物属性!$CH$2,装备数值!$BH$50:$BH$101,"&lt;="&amp;新怪物属性!$CH110)+SUMIFS(装备数值!BS$50:BS$101,装备数值!$BG$50:$BG$101,"="&amp;新怪物属性!$CI$2,装备数值!$BH$50:$BH$101,"&lt;="&amp;新怪物属性!$CI110)+SUMIFS(装备数值!BS$50:BS$101,装备数值!$BG$50:$BG$101,"="&amp;新怪物属性!$CJ$2,装备数值!$BH$50:$BH$101,"&lt;="&amp;新怪物属性!$CJ110)+SUMIFS(装备数值!BS$50:BS$101,装备数值!$BG$50:$BG$101,"="&amp;新怪物属性!$CK$2,装备数值!$BH$50:$BH$101,"&lt;="&amp;新怪物属性!$CK110)+SUMIFS(装备数值!BS$50:BS$101,装备数值!$BG$50:$BG$101,"="&amp;新怪物属性!$CL$2,装备数值!$BH$50:$BH$101,"&lt;="&amp;新怪物属性!$CL110)+SUMIFS(装备数值!BS$50:BS$101,装备数值!$BG$50:$BG$101,"="&amp;新怪物属性!$CM$2,装备数值!$BH$50:$BH$101,"&lt;="&amp;新怪物属性!$CM110)+SUMIFS(装备数值!BS$50:BS$101,装备数值!$BG$50:$BG$101,"="&amp;新怪物属性!$CN$2,装备数值!$BH$50:$BH$101,"&lt;="&amp;新怪物属性!$CN110)+SUMIFS(装备数值!BS$50:BS$101,装备数值!$BG$50:$BG$101,"="&amp;新怪物属性!$CO$2,装备数值!$BH$50:$BH$101,"&lt;="&amp;新怪物属性!$CO110)+SUMIFS(装备数值!BS$50:BS$101,装备数值!$BG$50:$BG$101,"="&amp;新怪物属性!$CP$2,装备数值!$BH$50:$BH$101,"&lt;="&amp;新怪物属性!$CP110)+SUMIFS(装备数值!BS$50:BS$101,装备数值!$BG$50:$BG$101,"="&amp;新怪物属性!$CQ$2,装备数值!$BH$50:$BH$101,"&lt;="&amp;新怪物属性!$CQ110)+SUMIFS(装备数值!BS$50:BS$101,装备数值!$BG$50:$BG$101,"="&amp;新怪物属性!$CR$2,装备数值!$BH$50:$BH$101,"&lt;="&amp;新怪物属性!$CR110)</f>
        <v>1250</v>
      </c>
      <c r="DA110" s="14">
        <f>SUMIFS(装备数值!BT$50:BT$101,装备数值!$BG$50:$BG$101,"="&amp;新怪物属性!$CF$2,装备数值!$BH$50:$BH$101,"&lt;="&amp;新怪物属性!$CF110)+SUMIFS(装备数值!BT$50:BT$101,装备数值!$BG$50:$BG$101,"="&amp;新怪物属性!$CG$2,装备数值!$BH$50:$BH$101,"&lt;="&amp;新怪物属性!$CG110)+SUMIFS(装备数值!BT$50:BT$101,装备数值!$BG$50:$BG$101,"="&amp;新怪物属性!$CH$2,装备数值!$BH$50:$BH$101,"&lt;="&amp;新怪物属性!$CH110)+SUMIFS(装备数值!BT$50:BT$101,装备数值!$BG$50:$BG$101,"="&amp;新怪物属性!$CI$2,装备数值!$BH$50:$BH$101,"&lt;="&amp;新怪物属性!$CI110)+SUMIFS(装备数值!BT$50:BT$101,装备数值!$BG$50:$BG$101,"="&amp;新怪物属性!$CJ$2,装备数值!$BH$50:$BH$101,"&lt;="&amp;新怪物属性!$CJ110)+SUMIFS(装备数值!BT$50:BT$101,装备数值!$BG$50:$BG$101,"="&amp;新怪物属性!$CK$2,装备数值!$BH$50:$BH$101,"&lt;="&amp;新怪物属性!$CK110)+SUMIFS(装备数值!BT$50:BT$101,装备数值!$BG$50:$BG$101,"="&amp;新怪物属性!$CL$2,装备数值!$BH$50:$BH$101,"&lt;="&amp;新怪物属性!$CL110)+SUMIFS(装备数值!BT$50:BT$101,装备数值!$BG$50:$BG$101,"="&amp;新怪物属性!$CM$2,装备数值!$BH$50:$BH$101,"&lt;="&amp;新怪物属性!$CM110)+SUMIFS(装备数值!BT$50:BT$101,装备数值!$BG$50:$BG$101,"="&amp;新怪物属性!$CN$2,装备数值!$BH$50:$BH$101,"&lt;="&amp;新怪物属性!$CN110)+SUMIFS(装备数值!BT$50:BT$101,装备数值!$BG$50:$BG$101,"="&amp;新怪物属性!$CO$2,装备数值!$BH$50:$BH$101,"&lt;="&amp;新怪物属性!$CO110)+SUMIFS(装备数值!BT$50:BT$101,装备数值!$BG$50:$BG$101,"="&amp;新怪物属性!$CP$2,装备数值!$BH$50:$BH$101,"&lt;="&amp;新怪物属性!$CP110)+SUMIFS(装备数值!BT$50:BT$101,装备数值!$BG$50:$BG$101,"="&amp;新怪物属性!$CQ$2,装备数值!$BH$50:$BH$101,"&lt;="&amp;新怪物属性!$CQ110)+SUMIFS(装备数值!BT$50:BT$101,装备数值!$BG$50:$BG$101,"="&amp;新怪物属性!$CR$2,装备数值!$BH$50:$BH$101,"&lt;="&amp;新怪物属性!$CR110)</f>
        <v>1250</v>
      </c>
      <c r="DB110" s="14">
        <f>SUMIFS(装备数值!BU$50:BU$101,装备数值!$BG$50:$BG$101,"="&amp;新怪物属性!$CF$2,装备数值!$BH$50:$BH$101,"&lt;="&amp;新怪物属性!$CF110)+SUMIFS(装备数值!BU$50:BU$101,装备数值!$BG$50:$BG$101,"="&amp;新怪物属性!$CG$2,装备数值!$BH$50:$BH$101,"&lt;="&amp;新怪物属性!$CG110)+SUMIFS(装备数值!BU$50:BU$101,装备数值!$BG$50:$BG$101,"="&amp;新怪物属性!$CH$2,装备数值!$BH$50:$BH$101,"&lt;="&amp;新怪物属性!$CH110)+SUMIFS(装备数值!BU$50:BU$101,装备数值!$BG$50:$BG$101,"="&amp;新怪物属性!$CI$2,装备数值!$BH$50:$BH$101,"&lt;="&amp;新怪物属性!$CI110)+SUMIFS(装备数值!BU$50:BU$101,装备数值!$BG$50:$BG$101,"="&amp;新怪物属性!$CJ$2,装备数值!$BH$50:$BH$101,"&lt;="&amp;新怪物属性!$CJ110)+SUMIFS(装备数值!BU$50:BU$101,装备数值!$BG$50:$BG$101,"="&amp;新怪物属性!$CK$2,装备数值!$BH$50:$BH$101,"&lt;="&amp;新怪物属性!$CK110)+SUMIFS(装备数值!BU$50:BU$101,装备数值!$BG$50:$BG$101,"="&amp;新怪物属性!$CL$2,装备数值!$BH$50:$BH$101,"&lt;="&amp;新怪物属性!$CL110)+SUMIFS(装备数值!BU$50:BU$101,装备数值!$BG$50:$BG$101,"="&amp;新怪物属性!$CM$2,装备数值!$BH$50:$BH$101,"&lt;="&amp;新怪物属性!$CM110)+SUMIFS(装备数值!BU$50:BU$101,装备数值!$BG$50:$BG$101,"="&amp;新怪物属性!$CN$2,装备数值!$BH$50:$BH$101,"&lt;="&amp;新怪物属性!$CN110)+SUMIFS(装备数值!BU$50:BU$101,装备数值!$BG$50:$BG$101,"="&amp;新怪物属性!$CO$2,装备数值!$BH$50:$BH$101,"&lt;="&amp;新怪物属性!$CO110)+SUMIFS(装备数值!BU$50:BU$101,装备数值!$BG$50:$BG$101,"="&amp;新怪物属性!$CP$2,装备数值!$BH$50:$BH$101,"&lt;="&amp;新怪物属性!$CP110)+SUMIFS(装备数值!BU$50:BU$101,装备数值!$BG$50:$BG$101,"="&amp;新怪物属性!$CQ$2,装备数值!$BH$50:$BH$101,"&lt;="&amp;新怪物属性!$CQ110)+SUMIFS(装备数值!BU$50:BU$101,装备数值!$BG$50:$BG$101,"="&amp;新怪物属性!$CR$2,装备数值!$BH$50:$BH$101,"&lt;="&amp;新怪物属性!$CR110)</f>
        <v>0.35000000000000003</v>
      </c>
      <c r="DC110" s="14">
        <f>SUMIFS(装备数值!BV$50:BV$101,装备数值!$BG$50:$BG$101,"="&amp;新怪物属性!$CF$2,装备数值!$BH$50:$BH$101,"&lt;="&amp;新怪物属性!$CF110)+SUMIFS(装备数值!BV$50:BV$101,装备数值!$BG$50:$BG$101,"="&amp;新怪物属性!$CG$2,装备数值!$BH$50:$BH$101,"&lt;="&amp;新怪物属性!$CG110)+SUMIFS(装备数值!BV$50:BV$101,装备数值!$BG$50:$BG$101,"="&amp;新怪物属性!$CH$2,装备数值!$BH$50:$BH$101,"&lt;="&amp;新怪物属性!$CH110)+SUMIFS(装备数值!BV$50:BV$101,装备数值!$BG$50:$BG$101,"="&amp;新怪物属性!$CI$2,装备数值!$BH$50:$BH$101,"&lt;="&amp;新怪物属性!$CI110)+SUMIFS(装备数值!BV$50:BV$101,装备数值!$BG$50:$BG$101,"="&amp;新怪物属性!$CJ$2,装备数值!$BH$50:$BH$101,"&lt;="&amp;新怪物属性!$CJ110)+SUMIFS(装备数值!BV$50:BV$101,装备数值!$BG$50:$BG$101,"="&amp;新怪物属性!$CK$2,装备数值!$BH$50:$BH$101,"&lt;="&amp;新怪物属性!$CK110)+SUMIFS(装备数值!BV$50:BV$101,装备数值!$BG$50:$BG$101,"="&amp;新怪物属性!$CL$2,装备数值!$BH$50:$BH$101,"&lt;="&amp;新怪物属性!$CL110)+SUMIFS(装备数值!BV$50:BV$101,装备数值!$BG$50:$BG$101,"="&amp;新怪物属性!$CM$2,装备数值!$BH$50:$BH$101,"&lt;="&amp;新怪物属性!$CM110)+SUMIFS(装备数值!BV$50:BV$101,装备数值!$BG$50:$BG$101,"="&amp;新怪物属性!$CN$2,装备数值!$BH$50:$BH$101,"&lt;="&amp;新怪物属性!$CN110)+SUMIFS(装备数值!BV$50:BV$101,装备数值!$BG$50:$BG$101,"="&amp;新怪物属性!$CO$2,装备数值!$BH$50:$BH$101,"&lt;="&amp;新怪物属性!$CO110)+SUMIFS(装备数值!BV$50:BV$101,装备数值!$BG$50:$BG$101,"="&amp;新怪物属性!$CP$2,装备数值!$BH$50:$BH$101,"&lt;="&amp;新怪物属性!$CP110)+SUMIFS(装备数值!BV$50:BV$101,装备数值!$BG$50:$BG$101,"="&amp;新怪物属性!$CQ$2,装备数值!$BH$50:$BH$101,"&lt;="&amp;新怪物属性!$CQ110)+SUMIFS(装备数值!BV$50:BV$101,装备数值!$BG$50:$BG$101,"="&amp;新怪物属性!$CR$2,装备数值!$BH$50:$BH$101,"&lt;="&amp;新怪物属性!$CR110)</f>
        <v>0.35000000000000003</v>
      </c>
      <c r="DD110" s="14">
        <f>SUMIFS(装备数值!BW$50:BW$101,装备数值!$BG$50:$BG$101,"="&amp;新怪物属性!$CF$2,装备数值!$BH$50:$BH$101,"&lt;="&amp;新怪物属性!$CF110)+SUMIFS(装备数值!BW$50:BW$101,装备数值!$BG$50:$BG$101,"="&amp;新怪物属性!$CG$2,装备数值!$BH$50:$BH$101,"&lt;="&amp;新怪物属性!$CG110)+SUMIFS(装备数值!BW$50:BW$101,装备数值!$BG$50:$BG$101,"="&amp;新怪物属性!$CH$2,装备数值!$BH$50:$BH$101,"&lt;="&amp;新怪物属性!$CH110)+SUMIFS(装备数值!BW$50:BW$101,装备数值!$BG$50:$BG$101,"="&amp;新怪物属性!$CI$2,装备数值!$BH$50:$BH$101,"&lt;="&amp;新怪物属性!$CI110)+SUMIFS(装备数值!BW$50:BW$101,装备数值!$BG$50:$BG$101,"="&amp;新怪物属性!$CJ$2,装备数值!$BH$50:$BH$101,"&lt;="&amp;新怪物属性!$CJ110)+SUMIFS(装备数值!BW$50:BW$101,装备数值!$BG$50:$BG$101,"="&amp;新怪物属性!$CK$2,装备数值!$BH$50:$BH$101,"&lt;="&amp;新怪物属性!$CK110)+SUMIFS(装备数值!BW$50:BW$101,装备数值!$BG$50:$BG$101,"="&amp;新怪物属性!$CL$2,装备数值!$BH$50:$BH$101,"&lt;="&amp;新怪物属性!$CL110)+SUMIFS(装备数值!BW$50:BW$101,装备数值!$BG$50:$BG$101,"="&amp;新怪物属性!$CM$2,装备数值!$BH$50:$BH$101,"&lt;="&amp;新怪物属性!$CM110)+SUMIFS(装备数值!BW$50:BW$101,装备数值!$BG$50:$BG$101,"="&amp;新怪物属性!$CN$2,装备数值!$BH$50:$BH$101,"&lt;="&amp;新怪物属性!$CN110)+SUMIFS(装备数值!BW$50:BW$101,装备数值!$BG$50:$BG$101,"="&amp;新怪物属性!$CO$2,装备数值!$BH$50:$BH$101,"&lt;="&amp;新怪物属性!$CO110)+SUMIFS(装备数值!BW$50:BW$101,装备数值!$BG$50:$BG$101,"="&amp;新怪物属性!$CP$2,装备数值!$BH$50:$BH$101,"&lt;="&amp;新怪物属性!$CP110)+SUMIFS(装备数值!BW$50:BW$101,装备数值!$BG$50:$BG$101,"="&amp;新怪物属性!$CQ$2,装备数值!$BH$50:$BH$101,"&lt;="&amp;新怪物属性!$CQ110)+SUMIFS(装备数值!BW$50:BW$101,装备数值!$BG$50:$BG$101,"="&amp;新怪物属性!$CR$2,装备数值!$BH$50:$BH$101,"&lt;="&amp;新怪物属性!$CR110)</f>
        <v>0</v>
      </c>
      <c r="DE110" s="14">
        <f>SUMIFS(装备数值!BX$50:BX$101,装备数值!$BG$50:$BG$101,"="&amp;新怪物属性!$CF$2,装备数值!$BH$50:$BH$101,"&lt;="&amp;新怪物属性!$CF110)+SUMIFS(装备数值!BX$50:BX$101,装备数值!$BG$50:$BG$101,"="&amp;新怪物属性!$CG$2,装备数值!$BH$50:$BH$101,"&lt;="&amp;新怪物属性!$CG110)+SUMIFS(装备数值!BX$50:BX$101,装备数值!$BG$50:$BG$101,"="&amp;新怪物属性!$CH$2,装备数值!$BH$50:$BH$101,"&lt;="&amp;新怪物属性!$CH110)+SUMIFS(装备数值!BX$50:BX$101,装备数值!$BG$50:$BG$101,"="&amp;新怪物属性!$CI$2,装备数值!$BH$50:$BH$101,"&lt;="&amp;新怪物属性!$CI110)+SUMIFS(装备数值!BX$50:BX$101,装备数值!$BG$50:$BG$101,"="&amp;新怪物属性!$CJ$2,装备数值!$BH$50:$BH$101,"&lt;="&amp;新怪物属性!$CJ110)+SUMIFS(装备数值!BX$50:BX$101,装备数值!$BG$50:$BG$101,"="&amp;新怪物属性!$CK$2,装备数值!$BH$50:$BH$101,"&lt;="&amp;新怪物属性!$CK110)+SUMIFS(装备数值!BX$50:BX$101,装备数值!$BG$50:$BG$101,"="&amp;新怪物属性!$CL$2,装备数值!$BH$50:$BH$101,"&lt;="&amp;新怪物属性!$CL110)+SUMIFS(装备数值!BX$50:BX$101,装备数值!$BG$50:$BG$101,"="&amp;新怪物属性!$CM$2,装备数值!$BH$50:$BH$101,"&lt;="&amp;新怪物属性!$CM110)+SUMIFS(装备数值!BX$50:BX$101,装备数值!$BG$50:$BG$101,"="&amp;新怪物属性!$CN$2,装备数值!$BH$50:$BH$101,"&lt;="&amp;新怪物属性!$CN110)+SUMIFS(装备数值!BX$50:BX$101,装备数值!$BG$50:$BG$101,"="&amp;新怪物属性!$CO$2,装备数值!$BH$50:$BH$101,"&lt;="&amp;新怪物属性!$CO110)+SUMIFS(装备数值!BX$50:BX$101,装备数值!$BG$50:$BG$101,"="&amp;新怪物属性!$CP$2,装备数值!$BH$50:$BH$101,"&lt;="&amp;新怪物属性!$CP110)+SUMIFS(装备数值!BX$50:BX$101,装备数值!$BG$50:$BG$101,"="&amp;新怪物属性!$CQ$2,装备数值!$BH$50:$BH$101,"&lt;="&amp;新怪物属性!$CQ110)+SUMIFS(装备数值!BX$50:BX$101,装备数值!$BG$50:$BG$101,"="&amp;新怪物属性!$CR$2,装备数值!$BH$50:$BH$101,"&lt;="&amp;新怪物属性!$CR110)</f>
        <v>0</v>
      </c>
      <c r="DH110" s="14">
        <f>INDEX(装备数值!$I$13:$M$116,新怪物属性!$P110*8+1,DH$2)*$X110+INDEX(装备数值!$I$13:$M$116,新怪物属性!$Q110*8+2,DH$2)*$Y110+INDEX(装备数值!$I$13:$M$116,新怪物属性!$S110*8+3,DH$2)*$Z110+INDEX(装备数值!$I$13:$M$116,新怪物属性!$R110*8+4,DH$2)*$AA110+INDEX(装备数值!$I$13:$M$116,新怪物属性!$T110*8+5,DH$2)*$AB110+INDEX(装备数值!$I$13:$M$116,新怪物属性!$U110*8+6,DH$2)*$AC110+INDEX(装备数值!$I$13:$M$116,新怪物属性!$V110*8+7,DH$2)*$AD110+INDEX(装备数值!$I$13:$M$116,新怪物属性!$W110*8+8,DH$2)*$AE110</f>
        <v>365400</v>
      </c>
      <c r="DI110" s="14">
        <f>INDEX(装备数值!$I$13:$M$116,新怪物属性!$P110*8+1,DI$2)*$X110+INDEX(装备数值!$I$13:$M$116,新怪物属性!$Q110*8+2,DI$2)*$Y110+INDEX(装备数值!$I$13:$M$116,新怪物属性!$S110*8+3,DI$2)*$Z110+INDEX(装备数值!$I$13:$M$116,新怪物属性!$R110*8+4,DI$2)*$AA110+INDEX(装备数值!$I$13:$M$116,新怪物属性!$T110*8+5,DI$2)*$AB110+INDEX(装备数值!$I$13:$M$116,新怪物属性!$U110*8+6,DI$2)*$AC110+INDEX(装备数值!$I$13:$M$116,新怪物属性!$V110*8+7,DI$2)*$AD110+INDEX(装备数值!$I$13:$M$116,新怪物属性!$W110*8+8,DI$2)*$AE110</f>
        <v>2740500</v>
      </c>
      <c r="DJ110" s="14">
        <f>INDEX(装备数值!$I$13:$M$116,新怪物属性!$P110*8+1,DJ$2)*$X110+INDEX(装备数值!$I$13:$M$116,新怪物属性!$Q110*8+2,DJ$2)*$Y110+INDEX(装备数值!$I$13:$M$116,新怪物属性!$S110*8+3,DJ$2)*$Z110+INDEX(装备数值!$I$13:$M$116,新怪物属性!$R110*8+4,DJ$2)*$AA110+INDEX(装备数值!$I$13:$M$116,新怪物属性!$T110*8+5,DJ$2)*$AB110+INDEX(装备数值!$I$13:$M$116,新怪物属性!$U110*8+6,DJ$2)*$AC110+INDEX(装备数值!$I$13:$M$116,新怪物属性!$V110*8+7,DJ$2)*$AD110+INDEX(装备数值!$I$13:$M$116,新怪物属性!$W110*8+8,DJ$2)*$AE110</f>
        <v>182700</v>
      </c>
      <c r="DK110" s="14">
        <f>INDEX(装备数值!$I$13:$M$116,新怪物属性!$P110*8+1,DK$2)*$X110+INDEX(装备数值!$I$13:$M$116,新怪物属性!$Q110*8+2,DK$2)*$Y110+INDEX(装备数值!$I$13:$M$116,新怪物属性!$S110*8+3,DK$2)*$Z110+INDEX(装备数值!$I$13:$M$116,新怪物属性!$R110*8+4,DK$2)*$AA110+INDEX(装备数值!$I$13:$M$116,新怪物属性!$T110*8+5,DK$2)*$AB110+INDEX(装备数值!$I$13:$M$116,新怪物属性!$U110*8+6,DK$2)*$AC110+INDEX(装备数值!$I$13:$M$116,新怪物属性!$V110*8+7,DK$2)*$AD110+INDEX(装备数值!$I$13:$M$116,新怪物属性!$W110*8+8,DK$2)*$AE110</f>
        <v>3654000</v>
      </c>
      <c r="DL110" s="14">
        <f>INDEX(装备数值!$I$13:$M$116,新怪物属性!$P110*8+1,DL$2)*$X110+INDEX(装备数值!$I$13:$M$116,新怪物属性!$Q110*8+2,DL$2)*$Y110+INDEX(装备数值!$I$13:$M$116,新怪物属性!$S110*8+3,DL$2)*$Z110+INDEX(装备数值!$I$13:$M$116,新怪物属性!$R110*8+4,DL$2)*$AA110+INDEX(装备数值!$I$13:$M$116,新怪物属性!$T110*8+5,DL$2)*$AB110+INDEX(装备数值!$I$13:$M$116,新怪物属性!$U110*8+6,DL$2)*$AC110+INDEX(装备数值!$I$13:$M$116,新怪物属性!$V110*8+7,DL$2)*$AD110+INDEX(装备数值!$I$13:$M$116,新怪物属性!$W110*8+8,DL$2)*$AE110</f>
        <v>72210</v>
      </c>
      <c r="DO110" s="14">
        <f>INDEX(装备数值!$X$13:$AH$116,$P110*8+1,DO$2)*$AF110+INDEX(装备数值!$X$13:$AH$116,$Q110*8+2,DO$2)*$AG110+INDEX(装备数值!$X$13:$AH$116,$S110*8+3,DO$2)*$AH110+INDEX(装备数值!$X$13:$AH$116,$R110*8+4,DO$2)*$AI110+INDEX(装备数值!$X$13:$AH$116,$T110*8+5,DO$2)*$AJ110+INDEX(装备数值!$X$13:$AH$116,$U110*8+6,DO$2)*$AK110+INDEX(装备数值!$X$13:$AH$116,$V110*8+7,DO$2)*$AL110+INDEX(装备数值!$X$13:$AH$116,$W110*8+8,DO$2)*$AM110</f>
        <v>90000</v>
      </c>
      <c r="DP110" s="14">
        <f>INDEX(装备数值!$X$13:$AH$116,$P110*8+1,DP$2)*$AF110+INDEX(装备数值!$X$13:$AH$116,$Q110*8+2,DP$2)*$AG110+INDEX(装备数值!$X$13:$AH$116,$S110*8+3,DP$2)*$AH110+INDEX(装备数值!$X$13:$AH$116,$R110*8+4,DP$2)*$AI110+INDEX(装备数值!$X$13:$AH$116,$T110*8+5,DP$2)*$AJ110+INDEX(装备数值!$X$13:$AH$116,$U110*8+6,DP$2)*$AK110+INDEX(装备数值!$X$13:$AH$116,$V110*8+7,DP$2)*$AL110+INDEX(装备数值!$X$13:$AH$116,$W110*8+8,DP$2)*$AM110</f>
        <v>675000</v>
      </c>
      <c r="DQ110" s="14">
        <f>INDEX(装备数值!$X$13:$AH$116,$P110*8+1,DQ$2)*$AF110+INDEX(装备数值!$X$13:$AH$116,$Q110*8+2,DQ$2)*$AG110+INDEX(装备数值!$X$13:$AH$116,$S110*8+3,DQ$2)*$AH110+INDEX(装备数值!$X$13:$AH$116,$R110*8+4,DQ$2)*$AI110+INDEX(装备数值!$X$13:$AH$116,$T110*8+5,DQ$2)*$AJ110+INDEX(装备数值!$X$13:$AH$116,$U110*8+6,DQ$2)*$AK110+INDEX(装备数值!$X$13:$AH$116,$V110*8+7,DQ$2)*$AL110+INDEX(装备数值!$X$13:$AH$116,$W110*8+8,DQ$2)*$AM110</f>
        <v>45000</v>
      </c>
      <c r="DR110" s="14">
        <f>INDEX(装备数值!$X$13:$AH$116,$P110*8+1,DR$2)*$AF110+INDEX(装备数值!$X$13:$AH$116,$Q110*8+2,DR$2)*$AG110+INDEX(装备数值!$X$13:$AH$116,$S110*8+3,DR$2)*$AH110+INDEX(装备数值!$X$13:$AH$116,$R110*8+4,DR$2)*$AI110+INDEX(装备数值!$X$13:$AH$116,$T110*8+5,DR$2)*$AJ110+INDEX(装备数值!$X$13:$AH$116,$U110*8+6,DR$2)*$AK110+INDEX(装备数值!$X$13:$AH$116,$V110*8+7,DR$2)*$AL110+INDEX(装备数值!$X$13:$AH$116,$W110*8+8,DR$2)*$AM110</f>
        <v>900000</v>
      </c>
      <c r="DS110" s="14">
        <f>INDEX(装备数值!$X$13:$AH$116,$P110*8+1,DS$2)*$AF110+INDEX(装备数值!$X$13:$AH$116,$Q110*8+2,DS$2)*$AG110+INDEX(装备数值!$X$13:$AH$116,$S110*8+3,DS$2)*$AH110+INDEX(装备数值!$X$13:$AH$116,$R110*8+4,DS$2)*$AI110+INDEX(装备数值!$X$13:$AH$116,$T110*8+5,DS$2)*$AJ110+INDEX(装备数值!$X$13:$AH$116,$U110*8+6,DS$2)*$AK110+INDEX(装备数值!$X$13:$AH$116,$V110*8+7,DS$2)*$AL110+INDEX(装备数值!$X$13:$AH$116,$W110*8+8,DS$2)*$AM110</f>
        <v>18000</v>
      </c>
      <c r="DT110" s="14">
        <f>INDEX(装备数值!$X$13:$AH$116,$P110*8+1,DT$2)*$AF110+INDEX(装备数值!$X$13:$AH$116,$Q110*8+2,DT$2)*$AG110+INDEX(装备数值!$X$13:$AH$116,$S110*8+3,DT$2)*$AH110+INDEX(装备数值!$X$13:$AH$116,$R110*8+4,DT$2)*$AI110+INDEX(装备数值!$X$13:$AH$116,$T110*8+5,DT$2)*$AJ110+INDEX(装备数值!$X$13:$AH$116,$U110*8+6,DT$2)*$AK110+INDEX(装备数值!$X$13:$AH$116,$V110*8+7,DT$2)*$AL110+INDEX(装备数值!$X$13:$AH$116,$W110*8+8,DT$2)*$AM110</f>
        <v>67500</v>
      </c>
      <c r="DU110" s="14">
        <f>INDEX(装备数值!$X$13:$AH$116,$P110*8+1,DU$2)*$AF110+INDEX(装备数值!$X$13:$AH$116,$Q110*8+2,DU$2)*$AG110+INDEX(装备数值!$X$13:$AH$116,$S110*8+3,DU$2)*$AH110+INDEX(装备数值!$X$13:$AH$116,$R110*8+4,DU$2)*$AI110+INDEX(装备数值!$X$13:$AH$116,$T110*8+5,DU$2)*$AJ110+INDEX(装备数值!$X$13:$AH$116,$U110*8+6,DU$2)*$AK110+INDEX(装备数值!$X$13:$AH$116,$V110*8+7,DU$2)*$AL110+INDEX(装备数值!$X$13:$AH$116,$W110*8+8,DU$2)*$AM110</f>
        <v>67500</v>
      </c>
      <c r="DV110" s="14">
        <f>INDEX(装备数值!$X$13:$AH$116,$P110*8+1,DV$2)*$AF110+INDEX(装备数值!$X$13:$AH$116,$Q110*8+2,DV$2)*$AG110+INDEX(装备数值!$X$13:$AH$116,$S110*8+3,DV$2)*$AH110+INDEX(装备数值!$X$13:$AH$116,$R110*8+4,DV$2)*$AI110+INDEX(装备数值!$X$13:$AH$116,$T110*8+5,DV$2)*$AJ110+INDEX(装备数值!$X$13:$AH$116,$U110*8+6,DV$2)*$AK110+INDEX(装备数值!$X$13:$AH$116,$V110*8+7,DV$2)*$AL110+INDEX(装备数值!$X$13:$AH$116,$W110*8+8,DV$2)*$AM110</f>
        <v>67500</v>
      </c>
      <c r="DW110" s="14">
        <f>INDEX(装备数值!$X$13:$AH$116,$P110*8+1,DW$2)*$AF110+INDEX(装备数值!$X$13:$AH$116,$Q110*8+2,DW$2)*$AG110+INDEX(装备数值!$X$13:$AH$116,$S110*8+3,DW$2)*$AH110+INDEX(装备数值!$X$13:$AH$116,$R110*8+4,DW$2)*$AI110+INDEX(装备数值!$X$13:$AH$116,$T110*8+5,DW$2)*$AJ110+INDEX(装备数值!$X$13:$AH$116,$U110*8+6,DW$2)*$AK110+INDEX(装备数值!$X$13:$AH$116,$V110*8+7,DW$2)*$AL110+INDEX(装备数值!$X$13:$AH$116,$W110*8+8,DW$2)*$AM110</f>
        <v>67500</v>
      </c>
      <c r="DX110" s="14">
        <f>INDEX(装备数值!$X$13:$AH$116,$P110*8+1,DX$2)*$AF110+INDEX(装备数值!$X$13:$AH$116,$Q110*8+2,DX$2)*$AG110+INDEX(装备数值!$X$13:$AH$116,$S110*8+3,DX$2)*$AH110+INDEX(装备数值!$X$13:$AH$116,$R110*8+4,DX$2)*$AI110+INDEX(装备数值!$X$13:$AH$116,$T110*8+5,DX$2)*$AJ110+INDEX(装备数值!$X$13:$AH$116,$U110*8+6,DX$2)*$AK110+INDEX(装备数值!$X$13:$AH$116,$V110*8+7,DX$2)*$AL110+INDEX(装备数值!$X$13:$AH$116,$W110*8+8,DX$2)*$AM110</f>
        <v>180</v>
      </c>
      <c r="DY110" s="14">
        <f>INDEX(装备数值!$X$13:$AH$116,$P110*8+1,DY$2)*$AF110+INDEX(装备数值!$X$13:$AH$116,$Q110*8+2,DY$2)*$AG110+INDEX(装备数值!$X$13:$AH$116,$S110*8+3,DY$2)*$AH110+INDEX(装备数值!$X$13:$AH$116,$R110*8+4,DY$2)*$AI110+INDEX(装备数值!$X$13:$AH$116,$T110*8+5,DY$2)*$AJ110+INDEX(装备数值!$X$13:$AH$116,$U110*8+6,DY$2)*$AK110+INDEX(装备数值!$X$13:$AH$116,$V110*8+7,DY$2)*$AL110+INDEX(装备数值!$X$13:$AH$116,$W110*8+8,DY$2)*$AM110</f>
        <v>180</v>
      </c>
      <c r="EA110" s="14">
        <f>INDEX(装备数值!$AN$17:$AN$117,MATCH(MIN($X110:$AE110),装备数值!$AO$17:$AO$117,1))</f>
        <v>87</v>
      </c>
      <c r="EB110" s="14">
        <f>IF(COUNTIF($P110:$W110,"&gt;"&amp;0)=8,INDEX(装备数值!AR$17:AR$117,$EA110+1),0)</f>
        <v>55680</v>
      </c>
      <c r="EC110" s="14">
        <f>IF(COUNTIF($P110:$W110,"&gt;"&amp;0)=8,INDEX(装备数值!AS$17:AS$117,$EA110+1),0)</f>
        <v>417600</v>
      </c>
      <c r="ED110" s="14">
        <f>IF(COUNTIF($P110:$W110,"&gt;"&amp;0)=8,INDEX(装备数值!AT$17:AT$117,$EA110+1),0)</f>
        <v>27840</v>
      </c>
      <c r="EE110" s="14">
        <f>IF(COUNTIF($P110:$W110,"&gt;"&amp;0)=8,INDEX(装备数值!AU$17:AU$117,$EA110+1),0)</f>
        <v>556800</v>
      </c>
      <c r="EF110" s="14">
        <f>IF(COUNTIF($P110:$W110,"&gt;"&amp;0)=8,INDEX(装备数值!AV$17:AV$117,$EA110+1),0)</f>
        <v>10962</v>
      </c>
      <c r="EH110" s="14">
        <f>INDEX(装备数值!$AY$17:$AY$77,MATCH(新怪物属性!AF110,装备数值!$AZ$17:$AZ$77,1))</f>
        <v>45</v>
      </c>
      <c r="EI110" s="26">
        <f>INDEX(装备数值!BA$17:BA$77,新怪物属性!EH110+1)</f>
        <v>1</v>
      </c>
      <c r="EJ110" s="26">
        <f>INDEX(装备数值!BA$17:BA$77,新怪物属性!EH110+1)</f>
        <v>1</v>
      </c>
      <c r="EL110" s="14">
        <f t="shared" si="231"/>
        <v>40</v>
      </c>
      <c r="EM110" s="14">
        <f>VLOOKUP(EL110,军阶与晶片数值!$W$6:$X$27,2)</f>
        <v>9</v>
      </c>
      <c r="EN110" s="14">
        <f>INDEX(军阶与晶片数值!Y$6:Y$27,$EM110+1)</f>
        <v>750</v>
      </c>
      <c r="EO110" s="14">
        <f>INDEX(军阶与晶片数值!Z$6:Z$27,$EM110+1)</f>
        <v>750</v>
      </c>
      <c r="EP110" s="14">
        <f>INDEX(军阶与晶片数值!AA$6:AA$27,$EM110+1)</f>
        <v>750</v>
      </c>
      <c r="EQ110" s="14">
        <f>INDEX(军阶与晶片数值!AB$6:AB$27,$EM110+1)</f>
        <v>750</v>
      </c>
      <c r="ER110" s="29">
        <f>INDEX(军阶与晶片数值!AC$6:AC$27,$EM110+1)</f>
        <v>50</v>
      </c>
      <c r="ES110" s="29">
        <f>INDEX(军阶与晶片数值!AD$6:AD$27,$EM110+1)</f>
        <v>30</v>
      </c>
      <c r="EU110" s="26">
        <f>INDEX(军阶与晶片数值!I$6:I$16,AN110+1)</f>
        <v>0.3</v>
      </c>
      <c r="EV110" s="26">
        <f>INDEX(军阶与晶片数值!M$6:M$16,AO110+1)</f>
        <v>0.3</v>
      </c>
      <c r="EW110" s="26">
        <f>INDEX(军阶与晶片数值!J$6:J$16,AP110+1)</f>
        <v>0.3</v>
      </c>
      <c r="EX110" s="26">
        <f>INDEX(军阶与晶片数值!K$6:K$16,AQ110+1)</f>
        <v>0.6</v>
      </c>
      <c r="EY110" s="26">
        <f>INDEX(军阶与晶片数值!L$6:L$16,AR110+1)</f>
        <v>0.6</v>
      </c>
      <c r="EZ110" s="28">
        <f>INDEX(军阶与晶片数值!N$6:N$16,AS110+1)</f>
        <v>0</v>
      </c>
      <c r="FA110" s="28">
        <f>INDEX(军阶与晶片数值!O$6:O$16,AT110+1)</f>
        <v>0</v>
      </c>
      <c r="FB110" s="28">
        <f>INDEX(军阶与晶片数值!P$6:P$16,AU110+1)</f>
        <v>0</v>
      </c>
      <c r="FC110" s="28">
        <f>INDEX(军阶与晶片数值!Q$6:Q$16,AV110+1)</f>
        <v>0</v>
      </c>
      <c r="FD110" s="26">
        <f>INDEX(军阶与晶片数值!R$6:R$16,AW110+1)</f>
        <v>0.4</v>
      </c>
      <c r="FE110" s="26">
        <f>INDEX(军阶与晶片数值!S$6:S$16,AX110+1)</f>
        <v>0.4</v>
      </c>
      <c r="FF110" s="26">
        <f>INDEX(军阶与晶片数值!T$6:T$16,AY110+1)</f>
        <v>0</v>
      </c>
      <c r="FG110" s="26">
        <f>INDEX(军阶与晶片数值!U$6:U$16,AZ110+1)</f>
        <v>0</v>
      </c>
      <c r="FI110" s="26">
        <f>INDEX(军阶与晶片数值!$C$6:$C$36,新怪物属性!$BA110+1)</f>
        <v>1.25</v>
      </c>
      <c r="FJ110" s="26">
        <f>INDEX(军阶与晶片数值!$C$6:$C$36,新怪物属性!$BA110+1)</f>
        <v>1.25</v>
      </c>
      <c r="FK110" s="26">
        <f>INDEX(军阶与晶片数值!$C$6:$C$36,新怪物属性!$BA110+1)</f>
        <v>1.25</v>
      </c>
      <c r="FL110" s="26">
        <f>INDEX(军阶与晶片数值!$C$6:$C$36,新怪物属性!$BA110+1)</f>
        <v>1.25</v>
      </c>
      <c r="FM110" s="26">
        <f>INDEX(军阶与晶片数值!$C$6:$C$36,新怪物属性!$BA110+1)</f>
        <v>1.25</v>
      </c>
      <c r="FO110" s="14">
        <f>INDEX(战舰突破!$H$6:$H$18,新怪物属性!$J110+1)+INDEX(战舰突破!$H$23:$H$35,新怪物属性!$K110+1)+INDEX(战舰突破!$H$40:$H$52,新怪物属性!$L110+1)</f>
        <v>200</v>
      </c>
      <c r="FP110" s="14">
        <f>INDEX(战舰突破!$I$6:$I$18,新怪物属性!$J110+1)+INDEX(战舰突破!$I$23:$I$35,新怪物属性!$K110+1)+INDEX(战舰突破!$I$40:$I$52,新怪物属性!$L110+1)</f>
        <v>200</v>
      </c>
      <c r="FQ110" s="14">
        <f>INDEX(战舰突破!$J$6:$J$18,新怪物属性!$J110+1)+INDEX(战舰突破!$J$23:$J$35,新怪物属性!$K110+1)+INDEX(战舰突破!$J$40:$J$52,新怪物属性!$L110+1)</f>
        <v>0</v>
      </c>
      <c r="FR110" s="14">
        <f>INDEX(战舰突破!$K$6:$K$18,新怪物属性!$J110+1)+INDEX(战舰突破!$K$23:$K$35,新怪物属性!$K110+1)+INDEX(战舰突破!$K$40:$K$52,新怪物属性!$L110+1)</f>
        <v>0</v>
      </c>
      <c r="FS110" s="14">
        <f>INDEX(战舰突破!$L$6:$L$18,新怪物属性!$J110+1)+INDEX(战舰突破!$L$23:$L$35,新怪物属性!$K110+1)+INDEX(战舰突破!$L$40:$L$52,新怪物属性!$L110+1)</f>
        <v>200</v>
      </c>
      <c r="FT110" s="18">
        <f>INDEX(战舰突破!$N$6:$N$18,新怪物属性!$J110+1)+INDEX(战舰突破!$N$23:$N$35,新怪物属性!$K110+1)+INDEX(战舰突破!$N$40:$N$52,新怪物属性!$L110+1)</f>
        <v>0.75</v>
      </c>
      <c r="FU110" s="18">
        <f>INDEX(战舰突破!$O$6:$O$18,新怪物属性!$J110+1)+INDEX(战舰突破!$O$23:$O$35,新怪物属性!$K110+1)+INDEX(战舰突破!$O$40:$O$52,新怪物属性!$L110+1)</f>
        <v>1.4</v>
      </c>
      <c r="FV110" s="18">
        <f>INDEX(战舰突破!$P$6:$P$18,新怪物属性!$J110+1)+INDEX(战舰突破!$P$23:$P$35,新怪物属性!$K110+1)+INDEX(战舰突破!$P$40:$P$52,新怪物属性!$L110+1)</f>
        <v>0.5</v>
      </c>
      <c r="FW110" s="18">
        <f>INDEX(战舰突破!$Q$6:$Q$18,新怪物属性!$J110+1)+INDEX(战舰突破!$Q$23:$Q$35,新怪物属性!$K110+1)+INDEX(战舰突破!$Q$40:$Q$52,新怪物属性!$L110+1)</f>
        <v>0.3</v>
      </c>
      <c r="FX110" s="18">
        <f>INDEX(战舰突破!$R$6:$R$18,新怪物属性!$J110+1)+INDEX(战舰突破!$R$23:$R$35,新怪物属性!$K110+1)+INDEX(战舰突破!$R$40:$R$52,新怪物属性!$L110+1)</f>
        <v>0.25</v>
      </c>
      <c r="FY110" s="18">
        <f>INDEX(战舰突破!$M$6:$M$18,新怪物属性!$J110+1)+INDEX(战舰突破!$M$23:$M$35,新怪物属性!$K110+1)+INDEX(战舰突破!$M$40:$M$52,新怪物属性!$L110+1)</f>
        <v>0.2</v>
      </c>
      <c r="FZ110" s="22">
        <f>INDEX(战舰突破!$W$6:$W$18,新怪物属性!$J110+1)+INDEX(战舰突破!$W$23:$W$35,新怪物属性!$K110+1)+INDEX(战舰突破!$W$40:$W$52,新怪物属性!$L110+1)</f>
        <v>0.5</v>
      </c>
      <c r="GC110" s="14">
        <f>INDEX(战舰突破!$S$6:$S$18,新怪物属性!$J110+1)</f>
        <v>0</v>
      </c>
      <c r="GD110" s="14">
        <f>INDEX(战舰突破!$T$6:$T$18,新怪物属性!$J110+1)</f>
        <v>1.45</v>
      </c>
      <c r="GE110" s="14">
        <f>INDEX(战舰突破!$U$6:$U$18,新怪物属性!$J110+1)</f>
        <v>0.1</v>
      </c>
      <c r="GF110" s="14">
        <f>INDEX(战舰突破!$V$6:$V$18,新怪物属性!$J110+1)</f>
        <v>2</v>
      </c>
      <c r="GG110" s="14">
        <f>INDEX(战舰突破!$X$6:$X$18,新怪物属性!$J110+1)</f>
        <v>15</v>
      </c>
      <c r="GI110" s="14">
        <f>INDEX(战舰突破!$S$23:$S$35,新怪物属性!$J110+1)</f>
        <v>1</v>
      </c>
      <c r="GJ110" s="14">
        <f>INDEX(战舰突破!$T$23:$T$35,新怪物属性!$J110+1)</f>
        <v>0.9</v>
      </c>
      <c r="GK110" s="14">
        <f>INDEX(战舰突破!$U$23:$U$35,新怪物属性!$J110+1)</f>
        <v>0.1</v>
      </c>
      <c r="GL110" s="14">
        <f>INDEX(战舰突破!$V$23:$V$35,新怪物属性!$J110+1)</f>
        <v>2</v>
      </c>
      <c r="GM110" s="14">
        <f>INDEX(战舰突破!$X$23:$X$35,新怪物属性!$J110+1)</f>
        <v>200</v>
      </c>
      <c r="GO110" s="14">
        <f>INDEX(战舰突破!$S$40:$S$52,新怪物属性!$J110+1)</f>
        <v>1</v>
      </c>
      <c r="GP110" s="14">
        <f>INDEX(战舰突破!$T$40:$T$52,新怪物属性!$J110+1)</f>
        <v>0.6</v>
      </c>
      <c r="GQ110" s="14">
        <f>INDEX(战舰突破!$U$40:$U$52,新怪物属性!$J110+1)</f>
        <v>0.2</v>
      </c>
      <c r="GR110" s="14">
        <f>INDEX(战舰突破!$V$40:$V$52,新怪物属性!$J110+1)</f>
        <v>2</v>
      </c>
      <c r="GS110" s="14">
        <f>INDEX(战舰突破!$X$40:$X$52,新怪物属性!$J110+1)</f>
        <v>350</v>
      </c>
      <c r="GV110" s="14">
        <v>4</v>
      </c>
      <c r="GW110" s="14">
        <v>55</v>
      </c>
      <c r="GX110" s="14">
        <v>1</v>
      </c>
      <c r="GY110" s="14">
        <v>53</v>
      </c>
      <c r="GZ110" s="14">
        <v>3</v>
      </c>
      <c r="HA110" s="14">
        <v>50</v>
      </c>
      <c r="HB110" s="14">
        <v>1</v>
      </c>
      <c r="HC110" s="14">
        <v>48</v>
      </c>
      <c r="HD110" s="14">
        <v>1</v>
      </c>
      <c r="HE110" s="14">
        <v>32</v>
      </c>
      <c r="HF110" s="14">
        <v>1</v>
      </c>
      <c r="HG110" s="14">
        <v>36</v>
      </c>
      <c r="HH110" s="14">
        <v>0</v>
      </c>
      <c r="HI110" s="14">
        <v>41</v>
      </c>
      <c r="HJ110" s="14">
        <v>1</v>
      </c>
      <c r="HK110" s="14">
        <v>31</v>
      </c>
      <c r="HL110" s="14">
        <v>0</v>
      </c>
      <c r="HM110" s="14">
        <v>0</v>
      </c>
      <c r="HN110" s="14">
        <v>0</v>
      </c>
      <c r="HO110" s="14">
        <v>0</v>
      </c>
      <c r="HP110" s="14">
        <v>1</v>
      </c>
      <c r="HQ110" s="14">
        <v>16</v>
      </c>
      <c r="HR110" s="14">
        <v>0</v>
      </c>
      <c r="HS110" s="14">
        <v>0</v>
      </c>
      <c r="HT110" s="14">
        <v>0</v>
      </c>
      <c r="HU110" s="14">
        <v>0</v>
      </c>
      <c r="HX110" s="14">
        <v>11</v>
      </c>
      <c r="HY110" s="14">
        <v>6</v>
      </c>
      <c r="IB110" s="14">
        <f>IF($GV110=0,0,INDEX(战宠!P$15:P$27,新怪物属性!$GV$3)*(INDEX(战宠!$U$7:$Y$10,1,新怪物属性!$GV110)))*(新怪物属性!$GW110+4)
+IF($GX110=0,0,INDEX(战宠!P$15:P$27,新怪物属性!$GX$3)*(INDEX(战宠!$U$7:$Y$10,1,新怪物属性!$GX110)))*(新怪物属性!$GY110+4)
+IF($GZ110=0,0,INDEX(战宠!P$15:P$27,新怪物属性!$GZ$3)*(INDEX(战宠!$U$7:$Y$10,1,新怪物属性!$GZ110)))*(新怪物属性!$HA110+4)
+IF($HB110=0,0,INDEX(战宠!P$15:P$27,新怪物属性!$HB$3)*(INDEX(战宠!$U$7:$Y$10,1,新怪物属性!$HB110)))*(新怪物属性!$HC110+4)
+IF($HD110=0,0,INDEX(战宠!P$15:P$27,新怪物属性!$HD$3)*(INDEX(战宠!$U$7:$Y$10,1,新怪物属性!$HD110)))*(新怪物属性!$HE110+4)
+IF($HF110=0,0,INDEX(战宠!P$15:P$27,新怪物属性!$HF$3)*(INDEX(战宠!$U$7:$Y$10,1,新怪物属性!$HF110)))*(新怪物属性!$HG110+4)
+IF($HH110=0,0,INDEX(战宠!P$15:P$27,新怪物属性!$HH$3)*(INDEX(战宠!$U$7:$Y$10,1,新怪物属性!$HH110)))*(新怪物属性!$HI110+4)
+IF($HJ110=0,0,INDEX(战宠!P$15:P$27,新怪物属性!$HJ$3)*(INDEX(战宠!$U$7:$Y$10,1,新怪物属性!$HJ110)))*(新怪物属性!$HK110+4)
+IF($HL110=0,0,INDEX(战宠!P$15:P$27,新怪物属性!$HL$3)*(INDEX(战宠!$U$7:$Y$10,1,新怪物属性!$HL110)))*(新怪物属性!$HM110+4)
+IF($HN110=0,0,INDEX(战宠!P$15:P$27,新怪物属性!$HN$3)*(INDEX(战宠!$U$7:$Y$10,1,新怪物属性!$HN110)))*(新怪物属性!$HO110+4)
+IF($HP110=0,0,INDEX(战宠!P$15:P$27,新怪物属性!$HP$3)*(INDEX(战宠!$U$7:$Y$10,1,新怪物属性!$HP110)))*(新怪物属性!$HQ110+4)
+IF($HR110=0,0,INDEX(战宠!P$15:P$27,新怪物属性!$HR$3)*(INDEX(战宠!$U$7:$Y$10,1,新怪物属性!$HR110)))*(新怪物属性!$HS110+4)
+IF($HT110=0,0,INDEX(战宠!P$15:P$27,新怪物属性!$HT$3)*(INDEX(战宠!$U$7:$Y$10,1,新怪物属性!$HT110)))*(新怪物属性!$HU110+4)</f>
        <v>487600</v>
      </c>
      <c r="IC110" s="14">
        <f>IF($GV110=0,0,INDEX(战宠!Q$15:Q$27,新怪物属性!$GV$3)*(INDEX(战宠!$U$7:$Y$10,1,新怪物属性!$GV110)))*(新怪物属性!$GW110+4)
+IF($GX110=0,0,INDEX(战宠!Q$15:Q$27,新怪物属性!$GX$3)*(INDEX(战宠!$U$7:$Y$10,1,新怪物属性!$GX110)))*(新怪物属性!$GY110+4)
+IF($GZ110=0,0,INDEX(战宠!Q$15:Q$27,新怪物属性!$GZ$3)*(INDEX(战宠!$U$7:$Y$10,1,新怪物属性!$GZ110)))*(新怪物属性!$HA110+4)
+IF($HB110=0,0,INDEX(战宠!Q$15:Q$27,新怪物属性!$HB$3)*(INDEX(战宠!$U$7:$Y$10,1,新怪物属性!$HB110)))*(新怪物属性!$HC110+4)
+IF($HD110=0,0,INDEX(战宠!Q$15:Q$27,新怪物属性!$HD$3)*(INDEX(战宠!$U$7:$Y$10,1,新怪物属性!$HD110)))*(新怪物属性!$HE110+4)
+IF($HF110=0,0,INDEX(战宠!Q$15:Q$27,新怪物属性!$HF$3)*(INDEX(战宠!$U$7:$Y$10,1,新怪物属性!$HF110)))*(新怪物属性!$HG110+4)
+IF($HH110=0,0,INDEX(战宠!Q$15:Q$27,新怪物属性!$HH$3)*(INDEX(战宠!$U$7:$Y$10,1,新怪物属性!$HH110)))*(新怪物属性!$HI110+4)
+IF($HJ110=0,0,INDEX(战宠!Q$15:Q$27,新怪物属性!$HJ$3)*(INDEX(战宠!$U$7:$Y$10,1,新怪物属性!$HJ110)))*(新怪物属性!$HK110+4)
+IF($HL110=0,0,INDEX(战宠!Q$15:Q$27,新怪物属性!$HL$3)*(INDEX(战宠!$U$7:$Y$10,1,新怪物属性!$HL110)))*(新怪物属性!$HM110+4)
+IF($HN110=0,0,INDEX(战宠!Q$15:Q$27,新怪物属性!$HN$3)*(INDEX(战宠!$U$7:$Y$10,1,新怪物属性!$HN110)))*(新怪物属性!$HO110+4)
+IF($HP110=0,0,INDEX(战宠!Q$15:Q$27,新怪物属性!$HP$3)*(INDEX(战宠!$U$7:$Y$10,1,新怪物属性!$HP110)))*(新怪物属性!$HQ110+4)
+IF($HR110=0,0,INDEX(战宠!Q$15:Q$27,新怪物属性!$HR$3)*(INDEX(战宠!$U$7:$Y$10,1,新怪物属性!$HR110)))*(新怪物属性!$HS110+4)
+IF($HT110=0,0,INDEX(战宠!Q$15:Q$27,新怪物属性!$HT$3)*(INDEX(战宠!$U$7:$Y$10,1,新怪物属性!$HT110)))*(新怪物属性!$HU110+4)</f>
        <v>3321000</v>
      </c>
      <c r="ID110" s="14">
        <f>IF($GV110=0,0,INDEX(战宠!R$15:R$27,新怪物属性!$GV$3)*(INDEX(战宠!$U$7:$Y$10,1,新怪物属性!$GV110)))*(新怪物属性!$GW110+4)
+IF($GX110=0,0,INDEX(战宠!R$15:R$27,新怪物属性!$GX$3)*(INDEX(战宠!$U$7:$Y$10,1,新怪物属性!$GX110)))*(新怪物属性!$GY110+4)
+IF($GZ110=0,0,INDEX(战宠!R$15:R$27,新怪物属性!$GZ$3)*(INDEX(战宠!$U$7:$Y$10,1,新怪物属性!$GZ110)))*(新怪物属性!$HA110+4)
+IF($HB110=0,0,INDEX(战宠!R$15:R$27,新怪物属性!$HB$3)*(INDEX(战宠!$U$7:$Y$10,1,新怪物属性!$HB110)))*(新怪物属性!$HC110+4)
+IF($HD110=0,0,INDEX(战宠!R$15:R$27,新怪物属性!$HD$3)*(INDEX(战宠!$U$7:$Y$10,1,新怪物属性!$HD110)))*(新怪物属性!$HE110+4)
+IF($HF110=0,0,INDEX(战宠!R$15:R$27,新怪物属性!$HF$3)*(INDEX(战宠!$U$7:$Y$10,1,新怪物属性!$HF110)))*(新怪物属性!$HG110+4)
+IF($HH110=0,0,INDEX(战宠!R$15:R$27,新怪物属性!$HH$3)*(INDEX(战宠!$U$7:$Y$10,1,新怪物属性!$HH110)))*(新怪物属性!$HI110+4)
+IF($HJ110=0,0,INDEX(战宠!R$15:R$27,新怪物属性!$HJ$3)*(INDEX(战宠!$U$7:$Y$10,1,新怪物属性!$HJ110)))*(新怪物属性!$HK110+4)
+IF($HL110=0,0,INDEX(战宠!R$15:R$27,新怪物属性!$HL$3)*(INDEX(战宠!$U$7:$Y$10,1,新怪物属性!$HL110)))*(新怪物属性!$HM110+4)
+IF($HN110=0,0,INDEX(战宠!R$15:R$27,新怪物属性!$HN$3)*(INDEX(战宠!$U$7:$Y$10,1,新怪物属性!$HN110)))*(新怪物属性!$HO110+4)
+IF($HP110=0,0,INDEX(战宠!R$15:R$27,新怪物属性!$HP$3)*(INDEX(战宠!$U$7:$Y$10,1,新怪物属性!$HP110)))*(新怪物属性!$HQ110+4)
+IF($HR110=0,0,INDEX(战宠!R$15:R$27,新怪物属性!$HR$3)*(INDEX(战宠!$U$7:$Y$10,1,新怪物属性!$HR110)))*(新怪物属性!$HS110+4)
+IF($HT110=0,0,INDEX(战宠!R$15:R$27,新怪物属性!$HT$3)*(INDEX(战宠!$U$7:$Y$10,1,新怪物属性!$HT110)))*(新怪物属性!$HU110+4)</f>
        <v>266200</v>
      </c>
      <c r="IE110" s="14">
        <f>IF($GV110=0,0,INDEX(战宠!S$15:S$27,新怪物属性!$GV$3)*(INDEX(战宠!$U$7:$Y$10,1,新怪物属性!$GV110)))*(新怪物属性!$GW110+4)
+IF($GX110=0,0,INDEX(战宠!S$15:S$27,新怪物属性!$GX$3)*(INDEX(战宠!$U$7:$Y$10,1,新怪物属性!$GX110)))*(新怪物属性!$GY110+4)
+IF($GZ110=0,0,INDEX(战宠!S$15:S$27,新怪物属性!$GZ$3)*(INDEX(战宠!$U$7:$Y$10,1,新怪物属性!$GZ110)))*(新怪物属性!$HA110+4)
+IF($HB110=0,0,INDEX(战宠!S$15:S$27,新怪物属性!$HB$3)*(INDEX(战宠!$U$7:$Y$10,1,新怪物属性!$HB110)))*(新怪物属性!$HC110+4)
+IF($HD110=0,0,INDEX(战宠!S$15:S$27,新怪物属性!$HD$3)*(INDEX(战宠!$U$7:$Y$10,1,新怪物属性!$HD110)))*(新怪物属性!$HE110+4)
+IF($HF110=0,0,INDEX(战宠!S$15:S$27,新怪物属性!$HF$3)*(INDEX(战宠!$U$7:$Y$10,1,新怪物属性!$HF110)))*(新怪物属性!$HG110+4)
+IF($HH110=0,0,INDEX(战宠!S$15:S$27,新怪物属性!$HH$3)*(INDEX(战宠!$U$7:$Y$10,1,新怪物属性!$HH110)))*(新怪物属性!$HI110+4)
+IF($HJ110=0,0,INDEX(战宠!S$15:S$27,新怪物属性!$HJ$3)*(INDEX(战宠!$U$7:$Y$10,1,新怪物属性!$HJ110)))*(新怪物属性!$HK110+4)
+IF($HL110=0,0,INDEX(战宠!S$15:S$27,新怪物属性!$HL$3)*(INDEX(战宠!$U$7:$Y$10,1,新怪物属性!$HL110)))*(新怪物属性!$HM110+4)
+IF($HN110=0,0,INDEX(战宠!S$15:S$27,新怪物属性!$HN$3)*(INDEX(战宠!$U$7:$Y$10,1,新怪物属性!$HN110)))*(新怪物属性!$HO110+4)
+IF($HP110=0,0,INDEX(战宠!S$15:S$27,新怪物属性!$HP$3)*(INDEX(战宠!$U$7:$Y$10,1,新怪物属性!$HP110)))*(新怪物属性!$HQ110+4)
+IF($HR110=0,0,INDEX(战宠!S$15:S$27,新怪物属性!$HR$3)*(INDEX(战宠!$U$7:$Y$10,1,新怪物属性!$HR110)))*(新怪物属性!$HS110+4)
+IF($HT110=0,0,INDEX(战宠!S$15:S$27,新怪物属性!$HT$3)*(INDEX(战宠!$U$7:$Y$10,1,新怪物属性!$HT110)))*(新怪物属性!$HU110+4)</f>
        <v>6690000</v>
      </c>
      <c r="IF110" s="14">
        <f>IF($GV110=0,0,INDEX(战宠!T$15:T$27,新怪物属性!$GV$3)*(INDEX(战宠!$U$7:$Y$10,1,新怪物属性!$GV110)))*(新怪物属性!$GW110+4)
+IF($GX110=0,0,INDEX(战宠!T$15:T$27,新怪物属性!$GX$3)*(INDEX(战宠!$U$7:$Y$10,1,新怪物属性!$GX110)))*(新怪物属性!$GY110+4)
+IF($GZ110=0,0,INDEX(战宠!T$15:T$27,新怪物属性!$GZ$3)*(INDEX(战宠!$U$7:$Y$10,1,新怪物属性!$GZ110)))*(新怪物属性!$HA110+4)
+IF($HB110=0,0,INDEX(战宠!T$15:T$27,新怪物属性!$HB$3)*(INDEX(战宠!$U$7:$Y$10,1,新怪物属性!$HB110)))*(新怪物属性!$HC110+4)
+IF($HD110=0,0,INDEX(战宠!T$15:T$27,新怪物属性!$HD$3)*(INDEX(战宠!$U$7:$Y$10,1,新怪物属性!$HD110)))*(新怪物属性!$HE110+4)
+IF($HF110=0,0,INDEX(战宠!T$15:T$27,新怪物属性!$HF$3)*(INDEX(战宠!$U$7:$Y$10,1,新怪物属性!$HF110)))*(新怪物属性!$HG110+4)
+IF($HH110=0,0,INDEX(战宠!T$15:T$27,新怪物属性!$HH$3)*(INDEX(战宠!$U$7:$Y$10,1,新怪物属性!$HH110)))*(新怪物属性!$HI110+4)
+IF($HJ110=0,0,INDEX(战宠!T$15:T$27,新怪物属性!$HJ$3)*(INDEX(战宠!$U$7:$Y$10,1,新怪物属性!$HJ110)))*(新怪物属性!$HK110+4)
+IF($HL110=0,0,INDEX(战宠!T$15:T$27,新怪物属性!$HL$3)*(INDEX(战宠!$U$7:$Y$10,1,新怪物属性!$HL110)))*(新怪物属性!$HM110+4)
+IF($HN110=0,0,INDEX(战宠!T$15:T$27,新怪物属性!$HN$3)*(INDEX(战宠!$U$7:$Y$10,1,新怪物属性!$HN110)))*(新怪物属性!$HO110+4)
+IF($HP110=0,0,INDEX(战宠!T$15:T$27,新怪物属性!$HP$3)*(INDEX(战宠!$U$7:$Y$10,1,新怪物属性!$HP110)))*(新怪物属性!$HQ110+4)
+IF($HR110=0,0,INDEX(战宠!T$15:T$27,新怪物属性!$HR$3)*(INDEX(战宠!$U$7:$Y$10,1,新怪物属性!$HR110)))*(新怪物属性!$HS110+4)
+IF($HT110=0,0,INDEX(战宠!T$15:T$27,新怪物属性!$HT$3)*(INDEX(战宠!$U$7:$Y$10,1,新怪物属性!$HT110)))*(新怪物属性!$HU110+4)</f>
        <v>137755</v>
      </c>
      <c r="II110" s="14">
        <f>IF(HX110=0,0,INDEX(战宠!$D$15:$D$27,新怪物属性!HX110))</f>
        <v>0.3</v>
      </c>
      <c r="IJ110" s="14">
        <f>IF(HY110=0,0,INDEX(战宠!$D$15:$D$27,新怪物属性!HY110))</f>
        <v>0.2</v>
      </c>
      <c r="IM110" s="14">
        <f t="shared" si="189"/>
        <v>11218738</v>
      </c>
      <c r="IN110" s="14">
        <f t="shared" si="190"/>
        <v>11222035</v>
      </c>
      <c r="IO110" s="14">
        <f t="shared" si="191"/>
        <v>11225567</v>
      </c>
      <c r="IP110" s="14">
        <f t="shared" si="192"/>
        <v>11218738</v>
      </c>
      <c r="IQ110" s="14">
        <f t="shared" si="193"/>
        <v>11218738</v>
      </c>
      <c r="IR110" s="14">
        <f t="shared" si="232"/>
        <v>92568120</v>
      </c>
      <c r="IS110" s="14">
        <f t="shared" si="233"/>
        <v>3653493</v>
      </c>
      <c r="IT110" s="14">
        <f t="shared" si="234"/>
        <v>78864969</v>
      </c>
      <c r="IU110" s="14">
        <f t="shared" si="235"/>
        <v>1982944</v>
      </c>
      <c r="IV110" s="28">
        <f t="shared" si="236"/>
        <v>69500</v>
      </c>
      <c r="IW110" s="28">
        <f t="shared" si="237"/>
        <v>69500</v>
      </c>
      <c r="IX110" s="28">
        <f t="shared" si="238"/>
        <v>69500</v>
      </c>
      <c r="IY110" s="28">
        <f t="shared" si="239"/>
        <v>69500</v>
      </c>
      <c r="IZ110" s="28">
        <f t="shared" si="240"/>
        <v>3.78</v>
      </c>
      <c r="JA110" s="28">
        <f t="shared" si="241"/>
        <v>3.78</v>
      </c>
      <c r="JB110" s="28">
        <f t="shared" si="242"/>
        <v>230</v>
      </c>
      <c r="JC110" s="28">
        <f t="shared" si="243"/>
        <v>210</v>
      </c>
      <c r="JD110" s="14">
        <f t="shared" si="244"/>
        <v>1</v>
      </c>
      <c r="JE110" s="14">
        <f t="shared" si="245"/>
        <v>2</v>
      </c>
      <c r="JF110" s="14">
        <f t="shared" si="246"/>
        <v>2</v>
      </c>
      <c r="JG110" s="18">
        <f t="shared" si="247"/>
        <v>2.6500000000000004</v>
      </c>
      <c r="JH110" s="18">
        <f t="shared" si="248"/>
        <v>2.1</v>
      </c>
      <c r="JI110" s="18">
        <f t="shared" si="249"/>
        <v>1.8</v>
      </c>
      <c r="JJ110" s="29">
        <f t="shared" si="276"/>
        <v>69650</v>
      </c>
      <c r="JK110" s="29">
        <f t="shared" si="276"/>
        <v>69950</v>
      </c>
      <c r="JL110" s="29">
        <f t="shared" si="276"/>
        <v>69950</v>
      </c>
      <c r="JM110" s="26">
        <f t="shared" si="250"/>
        <v>0.1</v>
      </c>
      <c r="JN110" s="26">
        <f t="shared" si="251"/>
        <v>0.1</v>
      </c>
      <c r="JO110" s="26">
        <f t="shared" si="252"/>
        <v>0.2</v>
      </c>
      <c r="JP110" s="14">
        <f t="shared" si="253"/>
        <v>4</v>
      </c>
      <c r="JQ110" s="14">
        <f t="shared" si="254"/>
        <v>4</v>
      </c>
      <c r="JR110" s="14">
        <f t="shared" si="255"/>
        <v>4</v>
      </c>
      <c r="JS110" s="14">
        <f t="shared" si="256"/>
        <v>15</v>
      </c>
      <c r="JT110" s="14">
        <f t="shared" si="257"/>
        <v>200</v>
      </c>
      <c r="JU110" s="14">
        <f t="shared" si="258"/>
        <v>350</v>
      </c>
      <c r="JV110">
        <v>106</v>
      </c>
      <c r="JW110" s="14">
        <f t="shared" si="195"/>
        <v>689209549</v>
      </c>
      <c r="JY110" s="14">
        <f t="shared" si="226"/>
        <v>7306986</v>
      </c>
      <c r="JZ110" s="14">
        <f t="shared" si="196"/>
        <v>6312320</v>
      </c>
      <c r="KA110" s="29">
        <f t="shared" si="197"/>
        <v>66720</v>
      </c>
      <c r="KB110" s="29">
        <f t="shared" si="198"/>
        <v>48020</v>
      </c>
      <c r="KC110" s="29">
        <f t="shared" si="199"/>
        <v>51862</v>
      </c>
      <c r="KD110" s="29">
        <f t="shared" si="200"/>
        <v>62235</v>
      </c>
      <c r="KE110" s="14">
        <f t="shared" si="228"/>
        <v>3.78</v>
      </c>
      <c r="KF110" s="14">
        <f t="shared" si="229"/>
        <v>3.78</v>
      </c>
      <c r="KG110" s="14">
        <f t="shared" si="201"/>
        <v>5609338.3980991794</v>
      </c>
      <c r="KH110" s="26">
        <f t="shared" si="259"/>
        <v>0.39937300853119539</v>
      </c>
      <c r="KI110" s="26">
        <f t="shared" si="260"/>
        <v>0.66551717568159729</v>
      </c>
      <c r="KJ110" s="29">
        <f t="shared" si="202"/>
        <v>1820955</v>
      </c>
      <c r="KK110" s="29">
        <f t="shared" si="203"/>
        <v>6930682</v>
      </c>
      <c r="KL110" s="29">
        <f t="shared" si="204"/>
        <v>7925558</v>
      </c>
      <c r="KM110" s="23">
        <f t="shared" si="205"/>
        <v>4370291</v>
      </c>
      <c r="KN110" s="23">
        <f t="shared" si="206"/>
        <v>2308833</v>
      </c>
      <c r="KO110" s="26">
        <f t="shared" si="261"/>
        <v>0.49124661789758495</v>
      </c>
      <c r="KP110" s="26">
        <f t="shared" si="262"/>
        <v>0.49500450946988672</v>
      </c>
      <c r="KQ110" s="26">
        <f t="shared" si="263"/>
        <v>0.59500450946988681</v>
      </c>
      <c r="KR110" s="26">
        <f t="shared" si="207"/>
        <v>9.1246617897584925E-2</v>
      </c>
      <c r="KS110" s="26">
        <v>0.1</v>
      </c>
      <c r="KT110" s="29">
        <f t="shared" si="264"/>
        <v>2.2000000000000002</v>
      </c>
      <c r="KU110" s="29">
        <f t="shared" si="265"/>
        <v>4.4225473494338106</v>
      </c>
      <c r="KV110" s="29">
        <f t="shared" si="266"/>
        <v>5.0225473494338111</v>
      </c>
      <c r="KW110" s="29">
        <f t="shared" si="267"/>
        <v>20030505</v>
      </c>
      <c r="KX110" s="29">
        <f t="shared" si="268"/>
        <v>20434179.539245747</v>
      </c>
      <c r="KY110" s="29">
        <f t="shared" si="269"/>
        <v>19903245.162841968</v>
      </c>
      <c r="KZ110" s="29">
        <f t="shared" si="270"/>
        <v>91313954</v>
      </c>
      <c r="LA110" s="14">
        <f t="shared" si="271"/>
        <v>60367929.700000003</v>
      </c>
      <c r="LE110" s="14">
        <v>1</v>
      </c>
      <c r="LF110" s="14">
        <v>1</v>
      </c>
      <c r="LG110" s="14">
        <v>480</v>
      </c>
      <c r="LH110" s="14">
        <v>80</v>
      </c>
      <c r="LI110" s="14">
        <v>60</v>
      </c>
      <c r="LJ110" s="14">
        <v>60</v>
      </c>
      <c r="LK110" s="14">
        <v>60</v>
      </c>
      <c r="LL110" s="23">
        <f t="shared" si="208"/>
        <v>8465603579</v>
      </c>
      <c r="LM110" s="23">
        <f t="shared" si="209"/>
        <v>2</v>
      </c>
      <c r="LN110" s="23">
        <f t="shared" si="210"/>
        <v>8465.6</v>
      </c>
      <c r="LO110" s="14">
        <v>1</v>
      </c>
      <c r="LP110" s="14">
        <v>1</v>
      </c>
      <c r="LQ110" s="14">
        <v>240</v>
      </c>
      <c r="LR110" s="14">
        <v>35</v>
      </c>
      <c r="LS110" s="14">
        <v>22</v>
      </c>
      <c r="LT110" s="14">
        <v>30</v>
      </c>
      <c r="LU110" s="14">
        <v>30</v>
      </c>
      <c r="LV110" s="23">
        <f t="shared" si="211"/>
        <v>4411811868</v>
      </c>
      <c r="LW110" s="23">
        <f t="shared" si="212"/>
        <v>2</v>
      </c>
      <c r="LX110" s="23">
        <f t="shared" si="213"/>
        <v>4411.8100000000004</v>
      </c>
      <c r="MB110">
        <f t="shared" si="272"/>
        <v>1.7205188970572303</v>
      </c>
      <c r="MC110">
        <f t="shared" si="273"/>
        <v>6.5035614308763297</v>
      </c>
      <c r="ME110" s="14">
        <v>10</v>
      </c>
      <c r="MF110" s="14">
        <v>2</v>
      </c>
      <c r="MG110" s="14">
        <v>1.5</v>
      </c>
      <c r="MH110" s="23">
        <f t="shared" si="274"/>
        <v>282085558</v>
      </c>
      <c r="MI110" s="23">
        <f t="shared" si="214"/>
        <v>1</v>
      </c>
      <c r="MJ110" s="23">
        <f t="shared" si="215"/>
        <v>282085.56</v>
      </c>
      <c r="MK110" s="14">
        <v>30</v>
      </c>
      <c r="ML110" s="14">
        <v>6</v>
      </c>
      <c r="MM110" s="14">
        <v>4</v>
      </c>
      <c r="MN110" s="23">
        <f t="shared" si="275"/>
        <v>806450184</v>
      </c>
      <c r="MO110" s="23">
        <f t="shared" si="216"/>
        <v>1</v>
      </c>
      <c r="MP110" s="23">
        <f t="shared" si="217"/>
        <v>806450.18</v>
      </c>
      <c r="MR110" s="23">
        <f t="shared" si="218"/>
        <v>1075266912</v>
      </c>
      <c r="MS110" s="23">
        <f t="shared" si="219"/>
        <v>2</v>
      </c>
      <c r="MT110" s="23">
        <f t="shared" si="220"/>
        <v>1075.27</v>
      </c>
      <c r="MU110" s="23">
        <f t="shared" si="221"/>
        <v>423128337</v>
      </c>
      <c r="MV110" s="23">
        <f t="shared" si="222"/>
        <v>1</v>
      </c>
      <c r="MW110" s="23">
        <f t="shared" si="223"/>
        <v>423128.34</v>
      </c>
    </row>
    <row r="111" spans="3:361" ht="16.5" x14ac:dyDescent="0.2">
      <c r="C111" s="14">
        <v>39</v>
      </c>
      <c r="D111" s="14">
        <v>880</v>
      </c>
      <c r="E111" s="14"/>
      <c r="F111" s="14"/>
      <c r="G111" s="14">
        <v>880</v>
      </c>
      <c r="H111" s="14">
        <v>880</v>
      </c>
      <c r="I111" s="14">
        <v>880</v>
      </c>
      <c r="J111" s="14">
        <v>12</v>
      </c>
      <c r="K111" s="14">
        <v>12</v>
      </c>
      <c r="L111" s="14">
        <v>12</v>
      </c>
      <c r="M111" s="14">
        <v>9</v>
      </c>
      <c r="N111" s="14">
        <v>9</v>
      </c>
      <c r="O111" s="14">
        <v>9</v>
      </c>
      <c r="P111" s="14">
        <v>12</v>
      </c>
      <c r="Q111" s="14">
        <v>12</v>
      </c>
      <c r="R111" s="14">
        <v>12</v>
      </c>
      <c r="S111" s="14">
        <v>12</v>
      </c>
      <c r="T111" s="14">
        <v>12</v>
      </c>
      <c r="U111" s="14">
        <v>12</v>
      </c>
      <c r="V111" s="14">
        <v>12</v>
      </c>
      <c r="W111" s="14">
        <v>12</v>
      </c>
      <c r="X111" s="14">
        <v>880</v>
      </c>
      <c r="Y111" s="14">
        <v>880</v>
      </c>
      <c r="Z111" s="14">
        <v>880</v>
      </c>
      <c r="AA111" s="14">
        <v>880</v>
      </c>
      <c r="AB111" s="14">
        <v>880</v>
      </c>
      <c r="AC111" s="14">
        <v>880</v>
      </c>
      <c r="AD111" s="14">
        <v>880</v>
      </c>
      <c r="AE111" s="14">
        <v>880</v>
      </c>
      <c r="AF111" s="14">
        <v>91</v>
      </c>
      <c r="AG111" s="14">
        <v>91</v>
      </c>
      <c r="AH111" s="14">
        <v>91</v>
      </c>
      <c r="AI111" s="14">
        <v>91</v>
      </c>
      <c r="AJ111" s="14">
        <v>91</v>
      </c>
      <c r="AK111" s="14">
        <v>91</v>
      </c>
      <c r="AL111" s="14">
        <v>91</v>
      </c>
      <c r="AM111" s="14">
        <v>91</v>
      </c>
      <c r="AN111" s="14">
        <v>6</v>
      </c>
      <c r="AO111" s="14">
        <v>6</v>
      </c>
      <c r="AP111" s="14">
        <v>6</v>
      </c>
      <c r="AQ111" s="14">
        <v>6</v>
      </c>
      <c r="AR111" s="14">
        <v>6</v>
      </c>
      <c r="AS111" s="14">
        <v>0</v>
      </c>
      <c r="AT111" s="14">
        <v>0</v>
      </c>
      <c r="AU111" s="14">
        <v>0</v>
      </c>
      <c r="AV111" s="14">
        <v>0</v>
      </c>
      <c r="AW111" s="14">
        <v>5</v>
      </c>
      <c r="AX111" s="14">
        <v>5</v>
      </c>
      <c r="AY111" s="14">
        <v>0</v>
      </c>
      <c r="AZ111" s="14">
        <v>0</v>
      </c>
      <c r="BA111" s="14">
        <v>25</v>
      </c>
      <c r="BF111" s="14">
        <f>ROUND((INDEX(新战舰养成!S$6:S$18,新怪物属性!$J111+1)+INDEX(新战舰养成!D$6:D$18,新怪物属性!$J111+1)*(新怪物属性!$G111-1))*INDEX(战舰突破!$D$6:$D$18,新怪物属性!$M111+1),0)</f>
        <v>814126</v>
      </c>
      <c r="BG111" s="14">
        <f>ROUND((INDEX(新战舰养成!T$6:T$18,新怪物属性!$J111+1)+INDEX(新战舰养成!E$6:E$18,新怪物属性!$J111+1)*(新怪物属性!$G111-1))*INDEX(战舰突破!$D$6:$D$18,新怪物属性!$M111+1),0)</f>
        <v>6512873</v>
      </c>
      <c r="BH111" s="14">
        <f>ROUND((INDEX(新战舰养成!U$6:U$18,新怪物属性!$J111+1)+INDEX(新战舰养成!F$6:F$18,新怪物属性!$J111+1)*(新怪物属性!$G111-1))*INDEX(战舰突破!$D$6:$D$18,新怪物属性!$M111+1),0)</f>
        <v>407245</v>
      </c>
      <c r="BI111" s="14">
        <f>ROUND((INDEX(新战舰养成!V$6:V$18,新怪物属性!$J111+1)+INDEX(新战舰养成!G$6:G$18,新怪物属性!$J111+1)*(新怪物属性!$G111-1))*INDEX(战舰突破!$D$6:$D$18,新怪物属性!$M111+1),0)</f>
        <v>690</v>
      </c>
      <c r="BJ111" s="14">
        <f>ROUND((INDEX(新战舰养成!W$6:W$18,新怪物属性!$J111+1)+INDEX(新战舰养成!H$6:H$18,新怪物属性!$J111+1)*(新怪物属性!$G111-1))*INDEX(战舰突破!$D$6:$D$18,新怪物属性!$M111+1),0)</f>
        <v>9</v>
      </c>
      <c r="BL111" s="14">
        <f>IF($H111&gt;0,ROUND((INDEX(新战舰养成!X$6:X$18,新怪物属性!$K111+1)+INDEX(新战舰养成!I$6:I$18,新怪物属性!$K111+1)*(新怪物属性!$H111-1))*INDEX(战舰突破!$D$6:$D$18,新怪物属性!$N111+1),0),0)</f>
        <v>814770</v>
      </c>
      <c r="BM111" s="14">
        <f>IF($H111&gt;0,ROUND((INDEX(新战舰养成!Y$6:Y$18,新怪物属性!$K111+1)+INDEX(新战舰养成!J$6:J$18,新怪物属性!$K111+1)*(新怪物属性!$H111-1))*INDEX(战舰突破!$D$6:$D$18,新怪物属性!$N111+1),0),0)</f>
        <v>0</v>
      </c>
      <c r="BN111" s="14">
        <f>IF($H111&gt;0,ROUND((INDEX(新战舰养成!Z$6:Z$18,新怪物属性!$K111+1)+INDEX(新战舰养成!K$6:K$18,新怪物属性!$K111+1)*(新怪物属性!$H111-1))*INDEX(战舰突破!$D$6:$D$18,新怪物属性!$N111+1),0),0)</f>
        <v>0</v>
      </c>
      <c r="BO111" s="14">
        <f>IF($H111&gt;0,ROUND((INDEX(新战舰养成!AA$6:AA$18,新怪物属性!$K111+1)+INDEX(新战舰养成!L$6:L$18,新怪物属性!$K111+1)*(新怪物属性!$H111-1))*INDEX(战舰突破!$D$6:$D$18,新怪物属性!$N111+1),0),0)</f>
        <v>8141264</v>
      </c>
      <c r="BP111" s="14">
        <f>IF($H111&gt;0,ROUND((INDEX(新战舰养成!AB$6:AB$18,新怪物属性!$K111+1)+INDEX(新战舰养成!M$6:M$18,新怪物属性!$K111+1)*(新怪物属性!$H111-1))*INDEX(战舰突破!$D$6:$D$18,新怪物属性!$N111+1),0),0)</f>
        <v>162656</v>
      </c>
      <c r="BR111" s="14">
        <f>IF($I111&gt;0,ROUND((INDEX(新战舰养成!AC$6:AC$18,新怪物属性!$L111+1)+INDEX(新战舰养成!I$6:I$18,新怪物属性!$L111+1)*(新怪物属性!$I111-1))*INDEX(战舰突破!$D$6:$D$18,新怪物属性!$O111+1),0),0)</f>
        <v>815460</v>
      </c>
      <c r="BS111" s="14">
        <f>IF($I111&gt;0,ROUND((INDEX(新战舰养成!AD$6:AD$18,新怪物属性!$L111+1)+INDEX(新战舰养成!J$6:J$18,新怪物属性!$L111+1)*(新怪物属性!$I111-1))*INDEX(战舰突破!$D$6:$D$18,新怪物属性!$O111+1),0),0)</f>
        <v>0</v>
      </c>
      <c r="BT111" s="14">
        <f>IF($I111&gt;0,ROUND((INDEX(新战舰养成!AE$6:AE$18,新怪物属性!$L111+1)+INDEX(新战舰养成!K$6:K$18,新怪物属性!$L111+1)*(新怪物属性!$I111-1))*INDEX(战舰突破!$D$6:$D$18,新怪物属性!$O111+1),0),0)</f>
        <v>0</v>
      </c>
      <c r="BU111" s="14">
        <f>IF($I111&gt;0,ROUND((INDEX(新战舰养成!AF$6:AF$18,新怪物属性!$L111+1)+INDEX(新战舰养成!L$6:L$18,新怪物属性!$L111+1)*(新怪物属性!$I111-1))*INDEX(战舰突破!$D$6:$D$18,新怪物属性!$O111+1),0),0)</f>
        <v>5283882</v>
      </c>
      <c r="BV111" s="14">
        <f>IF($I111&gt;0,ROUND((INDEX(新战舰养成!AG$6:AG$18,新怪物属性!$L111+1)+INDEX(新战舰养成!M$6:M$18,新怪物属性!$L111+1)*(新怪物属性!$I111-1))*INDEX(战舰突破!$D$6:$D$18,新怪物属性!$O111+1),0),0)</f>
        <v>220315</v>
      </c>
      <c r="BY111" s="14">
        <f>(INDEX(装备数值!$C$13:$G$116,新怪物属性!$P113*8+1,BY$2)+INDEX(装备数值!$C$13:$G$116,新怪物属性!$Q113*8+2,BY$2)+INDEX(装备数值!$C$13:$G$116,新怪物属性!$S113*8+3,BY$2)+INDEX(装备数值!$C$13:$G$116,新怪物属性!$R113*8+4,BY$2)+INDEX(装备数值!$C$13:$G$116,新怪物属性!$T113*8+5,BY$2)+INDEX(装备数值!$C$13:$G$116,新怪物属性!$U113*8+6,BY$2)+INDEX(装备数值!$C$13:$G$116,新怪物属性!$V113*8+7,BY$2)+INDEX(装备数值!$C$13:$G$116,新怪物属性!$W113*8+8,BY$2))</f>
        <v>147000</v>
      </c>
      <c r="BZ111" s="14">
        <f>(INDEX(装备数值!$C$13:$G$116,新怪物属性!$P113*8+1,BZ$2)+INDEX(装备数值!$C$13:$G$116,新怪物属性!$Q113*8+2,BZ$2)+INDEX(装备数值!$C$13:$G$116,新怪物属性!$S113*8+3,BZ$2)+INDEX(装备数值!$C$13:$G$116,新怪物属性!$R113*8+4,BZ$2)+INDEX(装备数值!$C$13:$G$116,新怪物属性!$T113*8+5,BZ$2)+INDEX(装备数值!$C$13:$G$116,新怪物属性!$U113*8+6,BZ$2)+INDEX(装备数值!$C$13:$G$116,新怪物属性!$V113*8+7,BZ$2)+INDEX(装备数值!$C$13:$G$116,新怪物属性!$W113*8+8,BZ$2))</f>
        <v>1102500</v>
      </c>
      <c r="CA111" s="14">
        <f>(INDEX(装备数值!$C$13:$G$116,新怪物属性!$P113*8+1,CA$2)+INDEX(装备数值!$C$13:$G$116,新怪物属性!$Q113*8+2,CA$2)+INDEX(装备数值!$C$13:$G$116,新怪物属性!$S113*8+3,CA$2)+INDEX(装备数值!$C$13:$G$116,新怪物属性!$R113*8+4,CA$2)+INDEX(装备数值!$C$13:$G$116,新怪物属性!$T113*8+5,CA$2)+INDEX(装备数值!$C$13:$G$116,新怪物属性!$U113*8+6,CA$2)+INDEX(装备数值!$C$13:$G$116,新怪物属性!$V113*8+7,CA$2)+INDEX(装备数值!$C$13:$G$116,新怪物属性!$W113*8+8,CA$2))</f>
        <v>73500</v>
      </c>
      <c r="CB111" s="14">
        <f>(INDEX(装备数值!$C$13:$G$116,新怪物属性!$P113*8+1,CB$2)+INDEX(装备数值!$C$13:$G$116,新怪物属性!$Q113*8+2,CB$2)+INDEX(装备数值!$C$13:$G$116,新怪物属性!$S113*8+3,CB$2)+INDEX(装备数值!$C$13:$G$116,新怪物属性!$R113*8+4,CB$2)+INDEX(装备数值!$C$13:$G$116,新怪物属性!$T113*8+5,CB$2)+INDEX(装备数值!$C$13:$G$116,新怪物属性!$U113*8+6,CB$2)+INDEX(装备数值!$C$13:$G$116,新怪物属性!$V113*8+7,CB$2)+INDEX(装备数值!$C$13:$G$116,新怪物属性!$W113*8+8,CB$2))</f>
        <v>1470000</v>
      </c>
      <c r="CC111" s="14">
        <f>(INDEX(装备数值!$C$13:$G$116,新怪物属性!$P113*8+1,CC$2)+INDEX(装备数值!$C$13:$G$116,新怪物属性!$Q113*8+2,CC$2)+INDEX(装备数值!$C$13:$G$116,新怪物属性!$S113*8+3,CC$2)+INDEX(装备数值!$C$13:$G$116,新怪物属性!$R113*8+4,CC$2)+INDEX(装备数值!$C$13:$G$116,新怪物属性!$T113*8+5,CC$2)+INDEX(装备数值!$C$13:$G$116,新怪物属性!$U113*8+6,CC$2)+INDEX(装备数值!$C$13:$G$116,新怪物属性!$V113*8+7,CC$2)+INDEX(装备数值!$C$13:$G$116,新怪物属性!$W113*8+8,CC$2))</f>
        <v>29050</v>
      </c>
      <c r="CF111" s="14">
        <f t="shared" si="143"/>
        <v>4</v>
      </c>
      <c r="CG111" s="14">
        <f t="shared" si="230"/>
        <v>4</v>
      </c>
      <c r="CH111" s="14">
        <f t="shared" si="230"/>
        <v>4</v>
      </c>
      <c r="CI111" s="14">
        <f t="shared" si="230"/>
        <v>4</v>
      </c>
      <c r="CJ111" s="14">
        <f t="shared" si="230"/>
        <v>4</v>
      </c>
      <c r="CK111" s="14">
        <f t="shared" si="230"/>
        <v>4</v>
      </c>
      <c r="CL111" s="14">
        <f t="shared" si="230"/>
        <v>4</v>
      </c>
      <c r="CM111" s="14">
        <f t="shared" si="230"/>
        <v>4</v>
      </c>
      <c r="CN111" s="14">
        <f t="shared" si="230"/>
        <v>4</v>
      </c>
      <c r="CO111" s="14">
        <f t="shared" si="230"/>
        <v>4</v>
      </c>
      <c r="CP111" s="14">
        <f t="shared" si="230"/>
        <v>4</v>
      </c>
      <c r="CQ111" s="14">
        <f t="shared" si="230"/>
        <v>4</v>
      </c>
      <c r="CR111" s="14">
        <f t="shared" si="230"/>
        <v>0</v>
      </c>
      <c r="CS111" s="14">
        <f>SUMIFS(装备数值!BL$50:BL$101,装备数值!$BG$50:$BG$101,"="&amp;新怪物属性!$CF$2,装备数值!$BH$50:$BH$101,"&lt;="&amp;新怪物属性!$CF111)+SUMIFS(装备数值!BL$50:BL$101,装备数值!$BG$50:$BG$101,"="&amp;新怪物属性!$CG$2,装备数值!$BH$50:$BH$101,"&lt;="&amp;新怪物属性!$CG111)+SUMIFS(装备数值!BL$50:BL$101,装备数值!$BG$50:$BG$101,"="&amp;新怪物属性!$CH$2,装备数值!$BH$50:$BH$101,"&lt;="&amp;新怪物属性!$CH111)+SUMIFS(装备数值!BL$50:BL$101,装备数值!$BG$50:$BG$101,"="&amp;新怪物属性!$CI$2,装备数值!$BH$50:$BH$101,"&lt;="&amp;新怪物属性!$CI111)+SUMIFS(装备数值!BL$50:BL$101,装备数值!$BG$50:$BG$101,"="&amp;新怪物属性!$CJ$2,装备数值!$BH$50:$BH$101,"&lt;="&amp;新怪物属性!$CJ111)+SUMIFS(装备数值!BL$50:BL$101,装备数值!$BG$50:$BG$101,"="&amp;新怪物属性!$CK$2,装备数值!$BH$50:$BH$101,"&lt;="&amp;新怪物属性!$CK111)+SUMIFS(装备数值!BL$50:BL$101,装备数值!$BG$50:$BG$101,"="&amp;新怪物属性!$CL$2,装备数值!$BH$50:$BH$101,"&lt;="&amp;新怪物属性!$CL111)+SUMIFS(装备数值!BL$50:BL$101,装备数值!$BG$50:$BG$101,"="&amp;新怪物属性!$CM$2,装备数值!$BH$50:$BH$101,"&lt;="&amp;新怪物属性!$CM111)+SUMIFS(装备数值!BL$50:BL$101,装备数值!$BG$50:$BG$101,"="&amp;新怪物属性!$CN$2,装备数值!$BH$50:$BH$101,"&lt;="&amp;新怪物属性!$CN111)+SUMIFS(装备数值!BL$50:BL$101,装备数值!$BG$50:$BG$101,"="&amp;新怪物属性!$CO$2,装备数值!$BH$50:$BH$101,"&lt;="&amp;新怪物属性!$CO111)+SUMIFS(装备数值!BL$50:BL$101,装备数值!$BG$50:$BG$101,"="&amp;新怪物属性!$CP$2,装备数值!$BH$50:$BH$101,"&lt;="&amp;新怪物属性!$CP111)+SUMIFS(装备数值!BL$50:BL$101,装备数值!$BG$50:$BG$101,"="&amp;新怪物属性!$CQ$2,装备数值!$BH$50:$BH$101,"&lt;="&amp;新怪物属性!$CQ111)+SUMIFS(装备数值!BL$50:BL$101,装备数值!$BG$50:$BG$101,"="&amp;新怪物属性!$CR$2,装备数值!$BH$50:$BH$101,"&lt;="&amp;新怪物属性!$CR111)</f>
        <v>234449</v>
      </c>
      <c r="CT111" s="14">
        <f>SUMIFS(装备数值!BM$50:BM$101,装备数值!$BG$50:$BG$101,"="&amp;新怪物属性!$CF$2,装备数值!$BH$50:$BH$101,"&lt;="&amp;新怪物属性!$CF111)+SUMIFS(装备数值!BM$50:BM$101,装备数值!$BG$50:$BG$101,"="&amp;新怪物属性!$CG$2,装备数值!$BH$50:$BH$101,"&lt;="&amp;新怪物属性!$CG111)+SUMIFS(装备数值!BM$50:BM$101,装备数值!$BG$50:$BG$101,"="&amp;新怪物属性!$CH$2,装备数值!$BH$50:$BH$101,"&lt;="&amp;新怪物属性!$CH111)+SUMIFS(装备数值!BM$50:BM$101,装备数值!$BG$50:$BG$101,"="&amp;新怪物属性!$CI$2,装备数值!$BH$50:$BH$101,"&lt;="&amp;新怪物属性!$CI111)+SUMIFS(装备数值!BM$50:BM$101,装备数值!$BG$50:$BG$101,"="&amp;新怪物属性!$CJ$2,装备数值!$BH$50:$BH$101,"&lt;="&amp;新怪物属性!$CJ111)+SUMIFS(装备数值!BM$50:BM$101,装备数值!$BG$50:$BG$101,"="&amp;新怪物属性!$CK$2,装备数值!$BH$50:$BH$101,"&lt;="&amp;新怪物属性!$CK111)+SUMIFS(装备数值!BM$50:BM$101,装备数值!$BG$50:$BG$101,"="&amp;新怪物属性!$CL$2,装备数值!$BH$50:$BH$101,"&lt;="&amp;新怪物属性!$CL111)+SUMIFS(装备数值!BM$50:BM$101,装备数值!$BG$50:$BG$101,"="&amp;新怪物属性!$CM$2,装备数值!$BH$50:$BH$101,"&lt;="&amp;新怪物属性!$CM111)+SUMIFS(装备数值!BM$50:BM$101,装备数值!$BG$50:$BG$101,"="&amp;新怪物属性!$CN$2,装备数值!$BH$50:$BH$101,"&lt;="&amp;新怪物属性!$CN111)+SUMIFS(装备数值!BM$50:BM$101,装备数值!$BG$50:$BG$101,"="&amp;新怪物属性!$CO$2,装备数值!$BH$50:$BH$101,"&lt;="&amp;新怪物属性!$CO111)+SUMIFS(装备数值!BM$50:BM$101,装备数值!$BG$50:$BG$101,"="&amp;新怪物属性!$CP$2,装备数值!$BH$50:$BH$101,"&lt;="&amp;新怪物属性!$CP111)+SUMIFS(装备数值!BM$50:BM$101,装备数值!$BG$50:$BG$101,"="&amp;新怪物属性!$CQ$2,装备数值!$BH$50:$BH$101,"&lt;="&amp;新怪物属性!$CQ111)+SUMIFS(装备数值!BM$50:BM$101,装备数值!$BG$50:$BG$101,"="&amp;新怪物属性!$CR$2,装备数值!$BH$50:$BH$101,"&lt;="&amp;新怪物属性!$CR111)</f>
        <v>1759949</v>
      </c>
      <c r="CU111" s="14">
        <f>SUMIFS(装备数值!BN$50:BN$101,装备数值!$BG$50:$BG$101,"="&amp;新怪物属性!$CF$2,装备数值!$BH$50:$BH$101,"&lt;="&amp;新怪物属性!$CF111)+SUMIFS(装备数值!BN$50:BN$101,装备数值!$BG$50:$BG$101,"="&amp;新怪物属性!$CG$2,装备数值!$BH$50:$BH$101,"&lt;="&amp;新怪物属性!$CG111)+SUMIFS(装备数值!BN$50:BN$101,装备数值!$BG$50:$BG$101,"="&amp;新怪物属性!$CH$2,装备数值!$BH$50:$BH$101,"&lt;="&amp;新怪物属性!$CH111)+SUMIFS(装备数值!BN$50:BN$101,装备数值!$BG$50:$BG$101,"="&amp;新怪物属性!$CI$2,装备数值!$BH$50:$BH$101,"&lt;="&amp;新怪物属性!$CI111)+SUMIFS(装备数值!BN$50:BN$101,装备数值!$BG$50:$BG$101,"="&amp;新怪物属性!$CJ$2,装备数值!$BH$50:$BH$101,"&lt;="&amp;新怪物属性!$CJ111)+SUMIFS(装备数值!BN$50:BN$101,装备数值!$BG$50:$BG$101,"="&amp;新怪物属性!$CK$2,装备数值!$BH$50:$BH$101,"&lt;="&amp;新怪物属性!$CK111)+SUMIFS(装备数值!BN$50:BN$101,装备数值!$BG$50:$BG$101,"="&amp;新怪物属性!$CL$2,装备数值!$BH$50:$BH$101,"&lt;="&amp;新怪物属性!$CL111)+SUMIFS(装备数值!BN$50:BN$101,装备数值!$BG$50:$BG$101,"="&amp;新怪物属性!$CM$2,装备数值!$BH$50:$BH$101,"&lt;="&amp;新怪物属性!$CM111)+SUMIFS(装备数值!BN$50:BN$101,装备数值!$BG$50:$BG$101,"="&amp;新怪物属性!$CN$2,装备数值!$BH$50:$BH$101,"&lt;="&amp;新怪物属性!$CN111)+SUMIFS(装备数值!BN$50:BN$101,装备数值!$BG$50:$BG$101,"="&amp;新怪物属性!$CO$2,装备数值!$BH$50:$BH$101,"&lt;="&amp;新怪物属性!$CO111)+SUMIFS(装备数值!BN$50:BN$101,装备数值!$BG$50:$BG$101,"="&amp;新怪物属性!$CP$2,装备数值!$BH$50:$BH$101,"&lt;="&amp;新怪物属性!$CP111)+SUMIFS(装备数值!BN$50:BN$101,装备数值!$BG$50:$BG$101,"="&amp;新怪物属性!$CQ$2,装备数值!$BH$50:$BH$101,"&lt;="&amp;新怪物属性!$CQ111)+SUMIFS(装备数值!BN$50:BN$101,装备数值!$BG$50:$BG$101,"="&amp;新怪物属性!$CR$2,装备数值!$BH$50:$BH$101,"&lt;="&amp;新怪物属性!$CR111)</f>
        <v>97600</v>
      </c>
      <c r="CV111" s="14">
        <f>SUMIFS(装备数值!BO$50:BO$101,装备数值!$BG$50:$BG$101,"="&amp;新怪物属性!$CF$2,装备数值!$BH$50:$BH$101,"&lt;="&amp;新怪物属性!$CF111)+SUMIFS(装备数值!BO$50:BO$101,装备数值!$BG$50:$BG$101,"="&amp;新怪物属性!$CG$2,装备数值!$BH$50:$BH$101,"&lt;="&amp;新怪物属性!$CG111)+SUMIFS(装备数值!BO$50:BO$101,装备数值!$BG$50:$BG$101,"="&amp;新怪物属性!$CH$2,装备数值!$BH$50:$BH$101,"&lt;="&amp;新怪物属性!$CH111)+SUMIFS(装备数值!BO$50:BO$101,装备数值!$BG$50:$BG$101,"="&amp;新怪物属性!$CI$2,装备数值!$BH$50:$BH$101,"&lt;="&amp;新怪物属性!$CI111)+SUMIFS(装备数值!BO$50:BO$101,装备数值!$BG$50:$BG$101,"="&amp;新怪物属性!$CJ$2,装备数值!$BH$50:$BH$101,"&lt;="&amp;新怪物属性!$CJ111)+SUMIFS(装备数值!BO$50:BO$101,装备数值!$BG$50:$BG$101,"="&amp;新怪物属性!$CK$2,装备数值!$BH$50:$BH$101,"&lt;="&amp;新怪物属性!$CK111)+SUMIFS(装备数值!BO$50:BO$101,装备数值!$BG$50:$BG$101,"="&amp;新怪物属性!$CL$2,装备数值!$BH$50:$BH$101,"&lt;="&amp;新怪物属性!$CL111)+SUMIFS(装备数值!BO$50:BO$101,装备数值!$BG$50:$BG$101,"="&amp;新怪物属性!$CM$2,装备数值!$BH$50:$BH$101,"&lt;="&amp;新怪物属性!$CM111)+SUMIFS(装备数值!BO$50:BO$101,装备数值!$BG$50:$BG$101,"="&amp;新怪物属性!$CN$2,装备数值!$BH$50:$BH$101,"&lt;="&amp;新怪物属性!$CN111)+SUMIFS(装备数值!BO$50:BO$101,装备数值!$BG$50:$BG$101,"="&amp;新怪物属性!$CO$2,装备数值!$BH$50:$BH$101,"&lt;="&amp;新怪物属性!$CO111)+SUMIFS(装备数值!BO$50:BO$101,装备数值!$BG$50:$BG$101,"="&amp;新怪物属性!$CP$2,装备数值!$BH$50:$BH$101,"&lt;="&amp;新怪物属性!$CP111)+SUMIFS(装备数值!BO$50:BO$101,装备数值!$BG$50:$BG$101,"="&amp;新怪物属性!$CQ$2,装备数值!$BH$50:$BH$101,"&lt;="&amp;新怪物属性!$CQ111)+SUMIFS(装备数值!BO$50:BO$101,装备数值!$BG$50:$BG$101,"="&amp;新怪物属性!$CR$2,装备数值!$BH$50:$BH$101,"&lt;="&amp;新怪物属性!$CR111)</f>
        <v>1955500</v>
      </c>
      <c r="CW111" s="14">
        <f>SUMIFS(装备数值!BP$50:BP$101,装备数值!$BG$50:$BG$101,"="&amp;新怪物属性!$CF$2,装备数值!$BH$50:$BH$101,"&lt;="&amp;新怪物属性!$CF111)+SUMIFS(装备数值!BP$50:BP$101,装备数值!$BG$50:$BG$101,"="&amp;新怪物属性!$CG$2,装备数值!$BH$50:$BH$101,"&lt;="&amp;新怪物属性!$CG111)+SUMIFS(装备数值!BP$50:BP$101,装备数值!$BG$50:$BG$101,"="&amp;新怪物属性!$CH$2,装备数值!$BH$50:$BH$101,"&lt;="&amp;新怪物属性!$CH111)+SUMIFS(装备数值!BP$50:BP$101,装备数值!$BG$50:$BG$101,"="&amp;新怪物属性!$CI$2,装备数值!$BH$50:$BH$101,"&lt;="&amp;新怪物属性!$CI111)+SUMIFS(装备数值!BP$50:BP$101,装备数值!$BG$50:$BG$101,"="&amp;新怪物属性!$CJ$2,装备数值!$BH$50:$BH$101,"&lt;="&amp;新怪物属性!$CJ111)+SUMIFS(装备数值!BP$50:BP$101,装备数值!$BG$50:$BG$101,"="&amp;新怪物属性!$CK$2,装备数值!$BH$50:$BH$101,"&lt;="&amp;新怪物属性!$CK111)+SUMIFS(装备数值!BP$50:BP$101,装备数值!$BG$50:$BG$101,"="&amp;新怪物属性!$CL$2,装备数值!$BH$50:$BH$101,"&lt;="&amp;新怪物属性!$CL111)+SUMIFS(装备数值!BP$50:BP$101,装备数值!$BG$50:$BG$101,"="&amp;新怪物属性!$CM$2,装备数值!$BH$50:$BH$101,"&lt;="&amp;新怪物属性!$CM111)+SUMIFS(装备数值!BP$50:BP$101,装备数值!$BG$50:$BG$101,"="&amp;新怪物属性!$CN$2,装备数值!$BH$50:$BH$101,"&lt;="&amp;新怪物属性!$CN111)+SUMIFS(装备数值!BP$50:BP$101,装备数值!$BG$50:$BG$101,"="&amp;新怪物属性!$CO$2,装备数值!$BH$50:$BH$101,"&lt;="&amp;新怪物属性!$CO111)+SUMIFS(装备数值!BP$50:BP$101,装备数值!$BG$50:$BG$101,"="&amp;新怪物属性!$CP$2,装备数值!$BH$50:$BH$101,"&lt;="&amp;新怪物属性!$CP111)+SUMIFS(装备数值!BP$50:BP$101,装备数值!$BG$50:$BG$101,"="&amp;新怪物属性!$CQ$2,装备数值!$BH$50:$BH$101,"&lt;="&amp;新怪物属性!$CQ111)+SUMIFS(装备数值!BP$50:BP$101,装备数值!$BG$50:$BG$101,"="&amp;新怪物属性!$CR$2,装备数值!$BH$50:$BH$101,"&lt;="&amp;新怪物属性!$CR111)</f>
        <v>38720</v>
      </c>
      <c r="CX111" s="14">
        <f>SUMIFS(装备数值!BQ$50:BQ$101,装备数值!$BG$50:$BG$101,"="&amp;新怪物属性!$CF$2,装备数值!$BH$50:$BH$101,"&lt;="&amp;新怪物属性!$CF111)+SUMIFS(装备数值!BQ$50:BQ$101,装备数值!$BG$50:$BG$101,"="&amp;新怪物属性!$CG$2,装备数值!$BH$50:$BH$101,"&lt;="&amp;新怪物属性!$CG111)+SUMIFS(装备数值!BQ$50:BQ$101,装备数值!$BG$50:$BG$101,"="&amp;新怪物属性!$CH$2,装备数值!$BH$50:$BH$101,"&lt;="&amp;新怪物属性!$CH111)+SUMIFS(装备数值!BQ$50:BQ$101,装备数值!$BG$50:$BG$101,"="&amp;新怪物属性!$CI$2,装备数值!$BH$50:$BH$101,"&lt;="&amp;新怪物属性!$CI111)+SUMIFS(装备数值!BQ$50:BQ$101,装备数值!$BG$50:$BG$101,"="&amp;新怪物属性!$CJ$2,装备数值!$BH$50:$BH$101,"&lt;="&amp;新怪物属性!$CJ111)+SUMIFS(装备数值!BQ$50:BQ$101,装备数值!$BG$50:$BG$101,"="&amp;新怪物属性!$CK$2,装备数值!$BH$50:$BH$101,"&lt;="&amp;新怪物属性!$CK111)+SUMIFS(装备数值!BQ$50:BQ$101,装备数值!$BG$50:$BG$101,"="&amp;新怪物属性!$CL$2,装备数值!$BH$50:$BH$101,"&lt;="&amp;新怪物属性!$CL111)+SUMIFS(装备数值!BQ$50:BQ$101,装备数值!$BG$50:$BG$101,"="&amp;新怪物属性!$CM$2,装备数值!$BH$50:$BH$101,"&lt;="&amp;新怪物属性!$CM111)+SUMIFS(装备数值!BQ$50:BQ$101,装备数值!$BG$50:$BG$101,"="&amp;新怪物属性!$CN$2,装备数值!$BH$50:$BH$101,"&lt;="&amp;新怪物属性!$CN111)+SUMIFS(装备数值!BQ$50:BQ$101,装备数值!$BG$50:$BG$101,"="&amp;新怪物属性!$CO$2,装备数值!$BH$50:$BH$101,"&lt;="&amp;新怪物属性!$CO111)+SUMIFS(装备数值!BQ$50:BQ$101,装备数值!$BG$50:$BG$101,"="&amp;新怪物属性!$CP$2,装备数值!$BH$50:$BH$101,"&lt;="&amp;新怪物属性!$CP111)+SUMIFS(装备数值!BQ$50:BQ$101,装备数值!$BG$50:$BG$101,"="&amp;新怪物属性!$CQ$2,装备数值!$BH$50:$BH$101,"&lt;="&amp;新怪物属性!$CQ111)+SUMIFS(装备数值!BQ$50:BQ$101,装备数值!$BG$50:$BG$101,"="&amp;新怪物属性!$CR$2,装备数值!$BH$50:$BH$101,"&lt;="&amp;新怪物属性!$CR111)</f>
        <v>1250</v>
      </c>
      <c r="CY111" s="14">
        <f>SUMIFS(装备数值!BR$50:BR$101,装备数值!$BG$50:$BG$101,"="&amp;新怪物属性!$CF$2,装备数值!$BH$50:$BH$101,"&lt;="&amp;新怪物属性!$CF111)+SUMIFS(装备数值!BR$50:BR$101,装备数值!$BG$50:$BG$101,"="&amp;新怪物属性!$CG$2,装备数值!$BH$50:$BH$101,"&lt;="&amp;新怪物属性!$CG111)+SUMIFS(装备数值!BR$50:BR$101,装备数值!$BG$50:$BG$101,"="&amp;新怪物属性!$CH$2,装备数值!$BH$50:$BH$101,"&lt;="&amp;新怪物属性!$CH111)+SUMIFS(装备数值!BR$50:BR$101,装备数值!$BG$50:$BG$101,"="&amp;新怪物属性!$CI$2,装备数值!$BH$50:$BH$101,"&lt;="&amp;新怪物属性!$CI111)+SUMIFS(装备数值!BR$50:BR$101,装备数值!$BG$50:$BG$101,"="&amp;新怪物属性!$CJ$2,装备数值!$BH$50:$BH$101,"&lt;="&amp;新怪物属性!$CJ111)+SUMIFS(装备数值!BR$50:BR$101,装备数值!$BG$50:$BG$101,"="&amp;新怪物属性!$CK$2,装备数值!$BH$50:$BH$101,"&lt;="&amp;新怪物属性!$CK111)+SUMIFS(装备数值!BR$50:BR$101,装备数值!$BG$50:$BG$101,"="&amp;新怪物属性!$CL$2,装备数值!$BH$50:$BH$101,"&lt;="&amp;新怪物属性!$CL111)+SUMIFS(装备数值!BR$50:BR$101,装备数值!$BG$50:$BG$101,"="&amp;新怪物属性!$CM$2,装备数值!$BH$50:$BH$101,"&lt;="&amp;新怪物属性!$CM111)+SUMIFS(装备数值!BR$50:BR$101,装备数值!$BG$50:$BG$101,"="&amp;新怪物属性!$CN$2,装备数值!$BH$50:$BH$101,"&lt;="&amp;新怪物属性!$CN111)+SUMIFS(装备数值!BR$50:BR$101,装备数值!$BG$50:$BG$101,"="&amp;新怪物属性!$CO$2,装备数值!$BH$50:$BH$101,"&lt;="&amp;新怪物属性!$CO111)+SUMIFS(装备数值!BR$50:BR$101,装备数值!$BG$50:$BG$101,"="&amp;新怪物属性!$CP$2,装备数值!$BH$50:$BH$101,"&lt;="&amp;新怪物属性!$CP111)+SUMIFS(装备数值!BR$50:BR$101,装备数值!$BG$50:$BG$101,"="&amp;新怪物属性!$CQ$2,装备数值!$BH$50:$BH$101,"&lt;="&amp;新怪物属性!$CQ111)+SUMIFS(装备数值!BR$50:BR$101,装备数值!$BG$50:$BG$101,"="&amp;新怪物属性!$CR$2,装备数值!$BH$50:$BH$101,"&lt;="&amp;新怪物属性!$CR111)</f>
        <v>1250</v>
      </c>
      <c r="CZ111" s="14">
        <f>SUMIFS(装备数值!BS$50:BS$101,装备数值!$BG$50:$BG$101,"="&amp;新怪物属性!$CF$2,装备数值!$BH$50:$BH$101,"&lt;="&amp;新怪物属性!$CF111)+SUMIFS(装备数值!BS$50:BS$101,装备数值!$BG$50:$BG$101,"="&amp;新怪物属性!$CG$2,装备数值!$BH$50:$BH$101,"&lt;="&amp;新怪物属性!$CG111)+SUMIFS(装备数值!BS$50:BS$101,装备数值!$BG$50:$BG$101,"="&amp;新怪物属性!$CH$2,装备数值!$BH$50:$BH$101,"&lt;="&amp;新怪物属性!$CH111)+SUMIFS(装备数值!BS$50:BS$101,装备数值!$BG$50:$BG$101,"="&amp;新怪物属性!$CI$2,装备数值!$BH$50:$BH$101,"&lt;="&amp;新怪物属性!$CI111)+SUMIFS(装备数值!BS$50:BS$101,装备数值!$BG$50:$BG$101,"="&amp;新怪物属性!$CJ$2,装备数值!$BH$50:$BH$101,"&lt;="&amp;新怪物属性!$CJ111)+SUMIFS(装备数值!BS$50:BS$101,装备数值!$BG$50:$BG$101,"="&amp;新怪物属性!$CK$2,装备数值!$BH$50:$BH$101,"&lt;="&amp;新怪物属性!$CK111)+SUMIFS(装备数值!BS$50:BS$101,装备数值!$BG$50:$BG$101,"="&amp;新怪物属性!$CL$2,装备数值!$BH$50:$BH$101,"&lt;="&amp;新怪物属性!$CL111)+SUMIFS(装备数值!BS$50:BS$101,装备数值!$BG$50:$BG$101,"="&amp;新怪物属性!$CM$2,装备数值!$BH$50:$BH$101,"&lt;="&amp;新怪物属性!$CM111)+SUMIFS(装备数值!BS$50:BS$101,装备数值!$BG$50:$BG$101,"="&amp;新怪物属性!$CN$2,装备数值!$BH$50:$BH$101,"&lt;="&amp;新怪物属性!$CN111)+SUMIFS(装备数值!BS$50:BS$101,装备数值!$BG$50:$BG$101,"="&amp;新怪物属性!$CO$2,装备数值!$BH$50:$BH$101,"&lt;="&amp;新怪物属性!$CO111)+SUMIFS(装备数值!BS$50:BS$101,装备数值!$BG$50:$BG$101,"="&amp;新怪物属性!$CP$2,装备数值!$BH$50:$BH$101,"&lt;="&amp;新怪物属性!$CP111)+SUMIFS(装备数值!BS$50:BS$101,装备数值!$BG$50:$BG$101,"="&amp;新怪物属性!$CQ$2,装备数值!$BH$50:$BH$101,"&lt;="&amp;新怪物属性!$CQ111)+SUMIFS(装备数值!BS$50:BS$101,装备数值!$BG$50:$BG$101,"="&amp;新怪物属性!$CR$2,装备数值!$BH$50:$BH$101,"&lt;="&amp;新怪物属性!$CR111)</f>
        <v>1250</v>
      </c>
      <c r="DA111" s="14">
        <f>SUMIFS(装备数值!BT$50:BT$101,装备数值!$BG$50:$BG$101,"="&amp;新怪物属性!$CF$2,装备数值!$BH$50:$BH$101,"&lt;="&amp;新怪物属性!$CF111)+SUMIFS(装备数值!BT$50:BT$101,装备数值!$BG$50:$BG$101,"="&amp;新怪物属性!$CG$2,装备数值!$BH$50:$BH$101,"&lt;="&amp;新怪物属性!$CG111)+SUMIFS(装备数值!BT$50:BT$101,装备数值!$BG$50:$BG$101,"="&amp;新怪物属性!$CH$2,装备数值!$BH$50:$BH$101,"&lt;="&amp;新怪物属性!$CH111)+SUMIFS(装备数值!BT$50:BT$101,装备数值!$BG$50:$BG$101,"="&amp;新怪物属性!$CI$2,装备数值!$BH$50:$BH$101,"&lt;="&amp;新怪物属性!$CI111)+SUMIFS(装备数值!BT$50:BT$101,装备数值!$BG$50:$BG$101,"="&amp;新怪物属性!$CJ$2,装备数值!$BH$50:$BH$101,"&lt;="&amp;新怪物属性!$CJ111)+SUMIFS(装备数值!BT$50:BT$101,装备数值!$BG$50:$BG$101,"="&amp;新怪物属性!$CK$2,装备数值!$BH$50:$BH$101,"&lt;="&amp;新怪物属性!$CK111)+SUMIFS(装备数值!BT$50:BT$101,装备数值!$BG$50:$BG$101,"="&amp;新怪物属性!$CL$2,装备数值!$BH$50:$BH$101,"&lt;="&amp;新怪物属性!$CL111)+SUMIFS(装备数值!BT$50:BT$101,装备数值!$BG$50:$BG$101,"="&amp;新怪物属性!$CM$2,装备数值!$BH$50:$BH$101,"&lt;="&amp;新怪物属性!$CM111)+SUMIFS(装备数值!BT$50:BT$101,装备数值!$BG$50:$BG$101,"="&amp;新怪物属性!$CN$2,装备数值!$BH$50:$BH$101,"&lt;="&amp;新怪物属性!$CN111)+SUMIFS(装备数值!BT$50:BT$101,装备数值!$BG$50:$BG$101,"="&amp;新怪物属性!$CO$2,装备数值!$BH$50:$BH$101,"&lt;="&amp;新怪物属性!$CO111)+SUMIFS(装备数值!BT$50:BT$101,装备数值!$BG$50:$BG$101,"="&amp;新怪物属性!$CP$2,装备数值!$BH$50:$BH$101,"&lt;="&amp;新怪物属性!$CP111)+SUMIFS(装备数值!BT$50:BT$101,装备数值!$BG$50:$BG$101,"="&amp;新怪物属性!$CQ$2,装备数值!$BH$50:$BH$101,"&lt;="&amp;新怪物属性!$CQ111)+SUMIFS(装备数值!BT$50:BT$101,装备数值!$BG$50:$BG$101,"="&amp;新怪物属性!$CR$2,装备数值!$BH$50:$BH$101,"&lt;="&amp;新怪物属性!$CR111)</f>
        <v>1250</v>
      </c>
      <c r="DB111" s="14">
        <f>SUMIFS(装备数值!BU$50:BU$101,装备数值!$BG$50:$BG$101,"="&amp;新怪物属性!$CF$2,装备数值!$BH$50:$BH$101,"&lt;="&amp;新怪物属性!$CF111)+SUMIFS(装备数值!BU$50:BU$101,装备数值!$BG$50:$BG$101,"="&amp;新怪物属性!$CG$2,装备数值!$BH$50:$BH$101,"&lt;="&amp;新怪物属性!$CG111)+SUMIFS(装备数值!BU$50:BU$101,装备数值!$BG$50:$BG$101,"="&amp;新怪物属性!$CH$2,装备数值!$BH$50:$BH$101,"&lt;="&amp;新怪物属性!$CH111)+SUMIFS(装备数值!BU$50:BU$101,装备数值!$BG$50:$BG$101,"="&amp;新怪物属性!$CI$2,装备数值!$BH$50:$BH$101,"&lt;="&amp;新怪物属性!$CI111)+SUMIFS(装备数值!BU$50:BU$101,装备数值!$BG$50:$BG$101,"="&amp;新怪物属性!$CJ$2,装备数值!$BH$50:$BH$101,"&lt;="&amp;新怪物属性!$CJ111)+SUMIFS(装备数值!BU$50:BU$101,装备数值!$BG$50:$BG$101,"="&amp;新怪物属性!$CK$2,装备数值!$BH$50:$BH$101,"&lt;="&amp;新怪物属性!$CK111)+SUMIFS(装备数值!BU$50:BU$101,装备数值!$BG$50:$BG$101,"="&amp;新怪物属性!$CL$2,装备数值!$BH$50:$BH$101,"&lt;="&amp;新怪物属性!$CL111)+SUMIFS(装备数值!BU$50:BU$101,装备数值!$BG$50:$BG$101,"="&amp;新怪物属性!$CM$2,装备数值!$BH$50:$BH$101,"&lt;="&amp;新怪物属性!$CM111)+SUMIFS(装备数值!BU$50:BU$101,装备数值!$BG$50:$BG$101,"="&amp;新怪物属性!$CN$2,装备数值!$BH$50:$BH$101,"&lt;="&amp;新怪物属性!$CN111)+SUMIFS(装备数值!BU$50:BU$101,装备数值!$BG$50:$BG$101,"="&amp;新怪物属性!$CO$2,装备数值!$BH$50:$BH$101,"&lt;="&amp;新怪物属性!$CO111)+SUMIFS(装备数值!BU$50:BU$101,装备数值!$BG$50:$BG$101,"="&amp;新怪物属性!$CP$2,装备数值!$BH$50:$BH$101,"&lt;="&amp;新怪物属性!$CP111)+SUMIFS(装备数值!BU$50:BU$101,装备数值!$BG$50:$BG$101,"="&amp;新怪物属性!$CQ$2,装备数值!$BH$50:$BH$101,"&lt;="&amp;新怪物属性!$CQ111)+SUMIFS(装备数值!BU$50:BU$101,装备数值!$BG$50:$BG$101,"="&amp;新怪物属性!$CR$2,装备数值!$BH$50:$BH$101,"&lt;="&amp;新怪物属性!$CR111)</f>
        <v>0.35000000000000003</v>
      </c>
      <c r="DC111" s="14">
        <f>SUMIFS(装备数值!BV$50:BV$101,装备数值!$BG$50:$BG$101,"="&amp;新怪物属性!$CF$2,装备数值!$BH$50:$BH$101,"&lt;="&amp;新怪物属性!$CF111)+SUMIFS(装备数值!BV$50:BV$101,装备数值!$BG$50:$BG$101,"="&amp;新怪物属性!$CG$2,装备数值!$BH$50:$BH$101,"&lt;="&amp;新怪物属性!$CG111)+SUMIFS(装备数值!BV$50:BV$101,装备数值!$BG$50:$BG$101,"="&amp;新怪物属性!$CH$2,装备数值!$BH$50:$BH$101,"&lt;="&amp;新怪物属性!$CH111)+SUMIFS(装备数值!BV$50:BV$101,装备数值!$BG$50:$BG$101,"="&amp;新怪物属性!$CI$2,装备数值!$BH$50:$BH$101,"&lt;="&amp;新怪物属性!$CI111)+SUMIFS(装备数值!BV$50:BV$101,装备数值!$BG$50:$BG$101,"="&amp;新怪物属性!$CJ$2,装备数值!$BH$50:$BH$101,"&lt;="&amp;新怪物属性!$CJ111)+SUMIFS(装备数值!BV$50:BV$101,装备数值!$BG$50:$BG$101,"="&amp;新怪物属性!$CK$2,装备数值!$BH$50:$BH$101,"&lt;="&amp;新怪物属性!$CK111)+SUMIFS(装备数值!BV$50:BV$101,装备数值!$BG$50:$BG$101,"="&amp;新怪物属性!$CL$2,装备数值!$BH$50:$BH$101,"&lt;="&amp;新怪物属性!$CL111)+SUMIFS(装备数值!BV$50:BV$101,装备数值!$BG$50:$BG$101,"="&amp;新怪物属性!$CM$2,装备数值!$BH$50:$BH$101,"&lt;="&amp;新怪物属性!$CM111)+SUMIFS(装备数值!BV$50:BV$101,装备数值!$BG$50:$BG$101,"="&amp;新怪物属性!$CN$2,装备数值!$BH$50:$BH$101,"&lt;="&amp;新怪物属性!$CN111)+SUMIFS(装备数值!BV$50:BV$101,装备数值!$BG$50:$BG$101,"="&amp;新怪物属性!$CO$2,装备数值!$BH$50:$BH$101,"&lt;="&amp;新怪物属性!$CO111)+SUMIFS(装备数值!BV$50:BV$101,装备数值!$BG$50:$BG$101,"="&amp;新怪物属性!$CP$2,装备数值!$BH$50:$BH$101,"&lt;="&amp;新怪物属性!$CP111)+SUMIFS(装备数值!BV$50:BV$101,装备数值!$BG$50:$BG$101,"="&amp;新怪物属性!$CQ$2,装备数值!$BH$50:$BH$101,"&lt;="&amp;新怪物属性!$CQ111)+SUMIFS(装备数值!BV$50:BV$101,装备数值!$BG$50:$BG$101,"="&amp;新怪物属性!$CR$2,装备数值!$BH$50:$BH$101,"&lt;="&amp;新怪物属性!$CR111)</f>
        <v>0.35000000000000003</v>
      </c>
      <c r="DD111" s="14">
        <f>SUMIFS(装备数值!BW$50:BW$101,装备数值!$BG$50:$BG$101,"="&amp;新怪物属性!$CF$2,装备数值!$BH$50:$BH$101,"&lt;="&amp;新怪物属性!$CF111)+SUMIFS(装备数值!BW$50:BW$101,装备数值!$BG$50:$BG$101,"="&amp;新怪物属性!$CG$2,装备数值!$BH$50:$BH$101,"&lt;="&amp;新怪物属性!$CG111)+SUMIFS(装备数值!BW$50:BW$101,装备数值!$BG$50:$BG$101,"="&amp;新怪物属性!$CH$2,装备数值!$BH$50:$BH$101,"&lt;="&amp;新怪物属性!$CH111)+SUMIFS(装备数值!BW$50:BW$101,装备数值!$BG$50:$BG$101,"="&amp;新怪物属性!$CI$2,装备数值!$BH$50:$BH$101,"&lt;="&amp;新怪物属性!$CI111)+SUMIFS(装备数值!BW$50:BW$101,装备数值!$BG$50:$BG$101,"="&amp;新怪物属性!$CJ$2,装备数值!$BH$50:$BH$101,"&lt;="&amp;新怪物属性!$CJ111)+SUMIFS(装备数值!BW$50:BW$101,装备数值!$BG$50:$BG$101,"="&amp;新怪物属性!$CK$2,装备数值!$BH$50:$BH$101,"&lt;="&amp;新怪物属性!$CK111)+SUMIFS(装备数值!BW$50:BW$101,装备数值!$BG$50:$BG$101,"="&amp;新怪物属性!$CL$2,装备数值!$BH$50:$BH$101,"&lt;="&amp;新怪物属性!$CL111)+SUMIFS(装备数值!BW$50:BW$101,装备数值!$BG$50:$BG$101,"="&amp;新怪物属性!$CM$2,装备数值!$BH$50:$BH$101,"&lt;="&amp;新怪物属性!$CM111)+SUMIFS(装备数值!BW$50:BW$101,装备数值!$BG$50:$BG$101,"="&amp;新怪物属性!$CN$2,装备数值!$BH$50:$BH$101,"&lt;="&amp;新怪物属性!$CN111)+SUMIFS(装备数值!BW$50:BW$101,装备数值!$BG$50:$BG$101,"="&amp;新怪物属性!$CO$2,装备数值!$BH$50:$BH$101,"&lt;="&amp;新怪物属性!$CO111)+SUMIFS(装备数值!BW$50:BW$101,装备数值!$BG$50:$BG$101,"="&amp;新怪物属性!$CP$2,装备数值!$BH$50:$BH$101,"&lt;="&amp;新怪物属性!$CP111)+SUMIFS(装备数值!BW$50:BW$101,装备数值!$BG$50:$BG$101,"="&amp;新怪物属性!$CQ$2,装备数值!$BH$50:$BH$101,"&lt;="&amp;新怪物属性!$CQ111)+SUMIFS(装备数值!BW$50:BW$101,装备数值!$BG$50:$BG$101,"="&amp;新怪物属性!$CR$2,装备数值!$BH$50:$BH$101,"&lt;="&amp;新怪物属性!$CR111)</f>
        <v>0</v>
      </c>
      <c r="DE111" s="14">
        <f>SUMIFS(装备数值!BX$50:BX$101,装备数值!$BG$50:$BG$101,"="&amp;新怪物属性!$CF$2,装备数值!$BH$50:$BH$101,"&lt;="&amp;新怪物属性!$CF111)+SUMIFS(装备数值!BX$50:BX$101,装备数值!$BG$50:$BG$101,"="&amp;新怪物属性!$CG$2,装备数值!$BH$50:$BH$101,"&lt;="&amp;新怪物属性!$CG111)+SUMIFS(装备数值!BX$50:BX$101,装备数值!$BG$50:$BG$101,"="&amp;新怪物属性!$CH$2,装备数值!$BH$50:$BH$101,"&lt;="&amp;新怪物属性!$CH111)+SUMIFS(装备数值!BX$50:BX$101,装备数值!$BG$50:$BG$101,"="&amp;新怪物属性!$CI$2,装备数值!$BH$50:$BH$101,"&lt;="&amp;新怪物属性!$CI111)+SUMIFS(装备数值!BX$50:BX$101,装备数值!$BG$50:$BG$101,"="&amp;新怪物属性!$CJ$2,装备数值!$BH$50:$BH$101,"&lt;="&amp;新怪物属性!$CJ111)+SUMIFS(装备数值!BX$50:BX$101,装备数值!$BG$50:$BG$101,"="&amp;新怪物属性!$CK$2,装备数值!$BH$50:$BH$101,"&lt;="&amp;新怪物属性!$CK111)+SUMIFS(装备数值!BX$50:BX$101,装备数值!$BG$50:$BG$101,"="&amp;新怪物属性!$CL$2,装备数值!$BH$50:$BH$101,"&lt;="&amp;新怪物属性!$CL111)+SUMIFS(装备数值!BX$50:BX$101,装备数值!$BG$50:$BG$101,"="&amp;新怪物属性!$CM$2,装备数值!$BH$50:$BH$101,"&lt;="&amp;新怪物属性!$CM111)+SUMIFS(装备数值!BX$50:BX$101,装备数值!$BG$50:$BG$101,"="&amp;新怪物属性!$CN$2,装备数值!$BH$50:$BH$101,"&lt;="&amp;新怪物属性!$CN111)+SUMIFS(装备数值!BX$50:BX$101,装备数值!$BG$50:$BG$101,"="&amp;新怪物属性!$CO$2,装备数值!$BH$50:$BH$101,"&lt;="&amp;新怪物属性!$CO111)+SUMIFS(装备数值!BX$50:BX$101,装备数值!$BG$50:$BG$101,"="&amp;新怪物属性!$CP$2,装备数值!$BH$50:$BH$101,"&lt;="&amp;新怪物属性!$CP111)+SUMIFS(装备数值!BX$50:BX$101,装备数值!$BG$50:$BG$101,"="&amp;新怪物属性!$CQ$2,装备数值!$BH$50:$BH$101,"&lt;="&amp;新怪物属性!$CQ111)+SUMIFS(装备数值!BX$50:BX$101,装备数值!$BG$50:$BG$101,"="&amp;新怪物属性!$CR$2,装备数值!$BH$50:$BH$101,"&lt;="&amp;新怪物属性!$CR111)</f>
        <v>0</v>
      </c>
      <c r="DH111" s="14">
        <f>INDEX(装备数值!$I$13:$M$116,新怪物属性!$P111*8+1,DH$2)*$X111+INDEX(装备数值!$I$13:$M$116,新怪物属性!$Q111*8+2,DH$2)*$Y111+INDEX(装备数值!$I$13:$M$116,新怪物属性!$S111*8+3,DH$2)*$Z111+INDEX(装备数值!$I$13:$M$116,新怪物属性!$R111*8+4,DH$2)*$AA111+INDEX(装备数值!$I$13:$M$116,新怪物属性!$T111*8+5,DH$2)*$AB111+INDEX(装备数值!$I$13:$M$116,新怪物属性!$U111*8+6,DH$2)*$AC111+INDEX(装备数值!$I$13:$M$116,新怪物属性!$V111*8+7,DH$2)*$AD111+INDEX(装备数值!$I$13:$M$116,新怪物属性!$W111*8+8,DH$2)*$AE111</f>
        <v>369600</v>
      </c>
      <c r="DI111" s="14">
        <f>INDEX(装备数值!$I$13:$M$116,新怪物属性!$P111*8+1,DI$2)*$X111+INDEX(装备数值!$I$13:$M$116,新怪物属性!$Q111*8+2,DI$2)*$Y111+INDEX(装备数值!$I$13:$M$116,新怪物属性!$S111*8+3,DI$2)*$Z111+INDEX(装备数值!$I$13:$M$116,新怪物属性!$R111*8+4,DI$2)*$AA111+INDEX(装备数值!$I$13:$M$116,新怪物属性!$T111*8+5,DI$2)*$AB111+INDEX(装备数值!$I$13:$M$116,新怪物属性!$U111*8+6,DI$2)*$AC111+INDEX(装备数值!$I$13:$M$116,新怪物属性!$V111*8+7,DI$2)*$AD111+INDEX(装备数值!$I$13:$M$116,新怪物属性!$W111*8+8,DI$2)*$AE111</f>
        <v>2772000</v>
      </c>
      <c r="DJ111" s="14">
        <f>INDEX(装备数值!$I$13:$M$116,新怪物属性!$P111*8+1,DJ$2)*$X111+INDEX(装备数值!$I$13:$M$116,新怪物属性!$Q111*8+2,DJ$2)*$Y111+INDEX(装备数值!$I$13:$M$116,新怪物属性!$S111*8+3,DJ$2)*$Z111+INDEX(装备数值!$I$13:$M$116,新怪物属性!$R111*8+4,DJ$2)*$AA111+INDEX(装备数值!$I$13:$M$116,新怪物属性!$T111*8+5,DJ$2)*$AB111+INDEX(装备数值!$I$13:$M$116,新怪物属性!$U111*8+6,DJ$2)*$AC111+INDEX(装备数值!$I$13:$M$116,新怪物属性!$V111*8+7,DJ$2)*$AD111+INDEX(装备数值!$I$13:$M$116,新怪物属性!$W111*8+8,DJ$2)*$AE111</f>
        <v>184800</v>
      </c>
      <c r="DK111" s="14">
        <f>INDEX(装备数值!$I$13:$M$116,新怪物属性!$P111*8+1,DK$2)*$X111+INDEX(装备数值!$I$13:$M$116,新怪物属性!$Q111*8+2,DK$2)*$Y111+INDEX(装备数值!$I$13:$M$116,新怪物属性!$S111*8+3,DK$2)*$Z111+INDEX(装备数值!$I$13:$M$116,新怪物属性!$R111*8+4,DK$2)*$AA111+INDEX(装备数值!$I$13:$M$116,新怪物属性!$T111*8+5,DK$2)*$AB111+INDEX(装备数值!$I$13:$M$116,新怪物属性!$U111*8+6,DK$2)*$AC111+INDEX(装备数值!$I$13:$M$116,新怪物属性!$V111*8+7,DK$2)*$AD111+INDEX(装备数值!$I$13:$M$116,新怪物属性!$W111*8+8,DK$2)*$AE111</f>
        <v>3696000</v>
      </c>
      <c r="DL111" s="14">
        <f>INDEX(装备数值!$I$13:$M$116,新怪物属性!$P111*8+1,DL$2)*$X111+INDEX(装备数值!$I$13:$M$116,新怪物属性!$Q111*8+2,DL$2)*$Y111+INDEX(装备数值!$I$13:$M$116,新怪物属性!$S111*8+3,DL$2)*$Z111+INDEX(装备数值!$I$13:$M$116,新怪物属性!$R111*8+4,DL$2)*$AA111+INDEX(装备数值!$I$13:$M$116,新怪物属性!$T111*8+5,DL$2)*$AB111+INDEX(装备数值!$I$13:$M$116,新怪物属性!$U111*8+6,DL$2)*$AC111+INDEX(装备数值!$I$13:$M$116,新怪物属性!$V111*8+7,DL$2)*$AD111+INDEX(装备数值!$I$13:$M$116,新怪物属性!$W111*8+8,DL$2)*$AE111</f>
        <v>73040</v>
      </c>
      <c r="DO111" s="14">
        <f>INDEX(装备数值!$X$13:$AH$116,$P111*8+1,DO$2)*$AF111+INDEX(装备数值!$X$13:$AH$116,$Q111*8+2,DO$2)*$AG111+INDEX(装备数值!$X$13:$AH$116,$S111*8+3,DO$2)*$AH111+INDEX(装备数值!$X$13:$AH$116,$R111*8+4,DO$2)*$AI111+INDEX(装备数值!$X$13:$AH$116,$T111*8+5,DO$2)*$AJ111+INDEX(装备数值!$X$13:$AH$116,$U111*8+6,DO$2)*$AK111+INDEX(装备数值!$X$13:$AH$116,$V111*8+7,DO$2)*$AL111+INDEX(装备数值!$X$13:$AH$116,$W111*8+8,DO$2)*$AM111</f>
        <v>91000</v>
      </c>
      <c r="DP111" s="14">
        <f>INDEX(装备数值!$X$13:$AH$116,$P111*8+1,DP$2)*$AF111+INDEX(装备数值!$X$13:$AH$116,$Q111*8+2,DP$2)*$AG111+INDEX(装备数值!$X$13:$AH$116,$S111*8+3,DP$2)*$AH111+INDEX(装备数值!$X$13:$AH$116,$R111*8+4,DP$2)*$AI111+INDEX(装备数值!$X$13:$AH$116,$T111*8+5,DP$2)*$AJ111+INDEX(装备数值!$X$13:$AH$116,$U111*8+6,DP$2)*$AK111+INDEX(装备数值!$X$13:$AH$116,$V111*8+7,DP$2)*$AL111+INDEX(装备数值!$X$13:$AH$116,$W111*8+8,DP$2)*$AM111</f>
        <v>682500</v>
      </c>
      <c r="DQ111" s="14">
        <f>INDEX(装备数值!$X$13:$AH$116,$P111*8+1,DQ$2)*$AF111+INDEX(装备数值!$X$13:$AH$116,$Q111*8+2,DQ$2)*$AG111+INDEX(装备数值!$X$13:$AH$116,$S111*8+3,DQ$2)*$AH111+INDEX(装备数值!$X$13:$AH$116,$R111*8+4,DQ$2)*$AI111+INDEX(装备数值!$X$13:$AH$116,$T111*8+5,DQ$2)*$AJ111+INDEX(装备数值!$X$13:$AH$116,$U111*8+6,DQ$2)*$AK111+INDEX(装备数值!$X$13:$AH$116,$V111*8+7,DQ$2)*$AL111+INDEX(装备数值!$X$13:$AH$116,$W111*8+8,DQ$2)*$AM111</f>
        <v>45500</v>
      </c>
      <c r="DR111" s="14">
        <f>INDEX(装备数值!$X$13:$AH$116,$P111*8+1,DR$2)*$AF111+INDEX(装备数值!$X$13:$AH$116,$Q111*8+2,DR$2)*$AG111+INDEX(装备数值!$X$13:$AH$116,$S111*8+3,DR$2)*$AH111+INDEX(装备数值!$X$13:$AH$116,$R111*8+4,DR$2)*$AI111+INDEX(装备数值!$X$13:$AH$116,$T111*8+5,DR$2)*$AJ111+INDEX(装备数值!$X$13:$AH$116,$U111*8+6,DR$2)*$AK111+INDEX(装备数值!$X$13:$AH$116,$V111*8+7,DR$2)*$AL111+INDEX(装备数值!$X$13:$AH$116,$W111*8+8,DR$2)*$AM111</f>
        <v>910000</v>
      </c>
      <c r="DS111" s="14">
        <f>INDEX(装备数值!$X$13:$AH$116,$P111*8+1,DS$2)*$AF111+INDEX(装备数值!$X$13:$AH$116,$Q111*8+2,DS$2)*$AG111+INDEX(装备数值!$X$13:$AH$116,$S111*8+3,DS$2)*$AH111+INDEX(装备数值!$X$13:$AH$116,$R111*8+4,DS$2)*$AI111+INDEX(装备数值!$X$13:$AH$116,$T111*8+5,DS$2)*$AJ111+INDEX(装备数值!$X$13:$AH$116,$U111*8+6,DS$2)*$AK111+INDEX(装备数值!$X$13:$AH$116,$V111*8+7,DS$2)*$AL111+INDEX(装备数值!$X$13:$AH$116,$W111*8+8,DS$2)*$AM111</f>
        <v>18200</v>
      </c>
      <c r="DT111" s="14">
        <f>INDEX(装备数值!$X$13:$AH$116,$P111*8+1,DT$2)*$AF111+INDEX(装备数值!$X$13:$AH$116,$Q111*8+2,DT$2)*$AG111+INDEX(装备数值!$X$13:$AH$116,$S111*8+3,DT$2)*$AH111+INDEX(装备数值!$X$13:$AH$116,$R111*8+4,DT$2)*$AI111+INDEX(装备数值!$X$13:$AH$116,$T111*8+5,DT$2)*$AJ111+INDEX(装备数值!$X$13:$AH$116,$U111*8+6,DT$2)*$AK111+INDEX(装备数值!$X$13:$AH$116,$V111*8+7,DT$2)*$AL111+INDEX(装备数值!$X$13:$AH$116,$W111*8+8,DT$2)*$AM111</f>
        <v>68250</v>
      </c>
      <c r="DU111" s="14">
        <f>INDEX(装备数值!$X$13:$AH$116,$P111*8+1,DU$2)*$AF111+INDEX(装备数值!$X$13:$AH$116,$Q111*8+2,DU$2)*$AG111+INDEX(装备数值!$X$13:$AH$116,$S111*8+3,DU$2)*$AH111+INDEX(装备数值!$X$13:$AH$116,$R111*8+4,DU$2)*$AI111+INDEX(装备数值!$X$13:$AH$116,$T111*8+5,DU$2)*$AJ111+INDEX(装备数值!$X$13:$AH$116,$U111*8+6,DU$2)*$AK111+INDEX(装备数值!$X$13:$AH$116,$V111*8+7,DU$2)*$AL111+INDEX(装备数值!$X$13:$AH$116,$W111*8+8,DU$2)*$AM111</f>
        <v>68250</v>
      </c>
      <c r="DV111" s="14">
        <f>INDEX(装备数值!$X$13:$AH$116,$P111*8+1,DV$2)*$AF111+INDEX(装备数值!$X$13:$AH$116,$Q111*8+2,DV$2)*$AG111+INDEX(装备数值!$X$13:$AH$116,$S111*8+3,DV$2)*$AH111+INDEX(装备数值!$X$13:$AH$116,$R111*8+4,DV$2)*$AI111+INDEX(装备数值!$X$13:$AH$116,$T111*8+5,DV$2)*$AJ111+INDEX(装备数值!$X$13:$AH$116,$U111*8+6,DV$2)*$AK111+INDEX(装备数值!$X$13:$AH$116,$V111*8+7,DV$2)*$AL111+INDEX(装备数值!$X$13:$AH$116,$W111*8+8,DV$2)*$AM111</f>
        <v>68250</v>
      </c>
      <c r="DW111" s="14">
        <f>INDEX(装备数值!$X$13:$AH$116,$P111*8+1,DW$2)*$AF111+INDEX(装备数值!$X$13:$AH$116,$Q111*8+2,DW$2)*$AG111+INDEX(装备数值!$X$13:$AH$116,$S111*8+3,DW$2)*$AH111+INDEX(装备数值!$X$13:$AH$116,$R111*8+4,DW$2)*$AI111+INDEX(装备数值!$X$13:$AH$116,$T111*8+5,DW$2)*$AJ111+INDEX(装备数值!$X$13:$AH$116,$U111*8+6,DW$2)*$AK111+INDEX(装备数值!$X$13:$AH$116,$V111*8+7,DW$2)*$AL111+INDEX(装备数值!$X$13:$AH$116,$W111*8+8,DW$2)*$AM111</f>
        <v>68250</v>
      </c>
      <c r="DX111" s="14">
        <f>INDEX(装备数值!$X$13:$AH$116,$P111*8+1,DX$2)*$AF111+INDEX(装备数值!$X$13:$AH$116,$Q111*8+2,DX$2)*$AG111+INDEX(装备数值!$X$13:$AH$116,$S111*8+3,DX$2)*$AH111+INDEX(装备数值!$X$13:$AH$116,$R111*8+4,DX$2)*$AI111+INDEX(装备数值!$X$13:$AH$116,$T111*8+5,DX$2)*$AJ111+INDEX(装备数值!$X$13:$AH$116,$U111*8+6,DX$2)*$AK111+INDEX(装备数值!$X$13:$AH$116,$V111*8+7,DX$2)*$AL111+INDEX(装备数值!$X$13:$AH$116,$W111*8+8,DX$2)*$AM111</f>
        <v>182</v>
      </c>
      <c r="DY111" s="14">
        <f>INDEX(装备数值!$X$13:$AH$116,$P111*8+1,DY$2)*$AF111+INDEX(装备数值!$X$13:$AH$116,$Q111*8+2,DY$2)*$AG111+INDEX(装备数值!$X$13:$AH$116,$S111*8+3,DY$2)*$AH111+INDEX(装备数值!$X$13:$AH$116,$R111*8+4,DY$2)*$AI111+INDEX(装备数值!$X$13:$AH$116,$T111*8+5,DY$2)*$AJ111+INDEX(装备数值!$X$13:$AH$116,$U111*8+6,DY$2)*$AK111+INDEX(装备数值!$X$13:$AH$116,$V111*8+7,DY$2)*$AL111+INDEX(装备数值!$X$13:$AH$116,$W111*8+8,DY$2)*$AM111</f>
        <v>182</v>
      </c>
      <c r="EA111" s="14">
        <f>INDEX(装备数值!$AN$17:$AN$117,MATCH(MIN($X111:$AE111),装备数值!$AO$17:$AO$117,1))</f>
        <v>88</v>
      </c>
      <c r="EB111" s="14">
        <f>IF(COUNTIF($P111:$W111,"&gt;"&amp;0)=8,INDEX(装备数值!AR$17:AR$117,$EA111+1),0)</f>
        <v>56320</v>
      </c>
      <c r="EC111" s="14">
        <f>IF(COUNTIF($P111:$W111,"&gt;"&amp;0)=8,INDEX(装备数值!AS$17:AS$117,$EA111+1),0)</f>
        <v>422400</v>
      </c>
      <c r="ED111" s="14">
        <f>IF(COUNTIF($P111:$W111,"&gt;"&amp;0)=8,INDEX(装备数值!AT$17:AT$117,$EA111+1),0)</f>
        <v>28160</v>
      </c>
      <c r="EE111" s="14">
        <f>IF(COUNTIF($P111:$W111,"&gt;"&amp;0)=8,INDEX(装备数值!AU$17:AU$117,$EA111+1),0)</f>
        <v>563200</v>
      </c>
      <c r="EF111" s="14">
        <f>IF(COUNTIF($P111:$W111,"&gt;"&amp;0)=8,INDEX(装备数值!AV$17:AV$117,$EA111+1),0)</f>
        <v>11088</v>
      </c>
      <c r="EH111" s="14">
        <f>INDEX(装备数值!$AY$17:$AY$77,MATCH(新怪物属性!AF111,装备数值!$AZ$17:$AZ$77,1))</f>
        <v>45</v>
      </c>
      <c r="EI111" s="26">
        <f>INDEX(装备数值!BA$17:BA$77,新怪物属性!EH111+1)</f>
        <v>1</v>
      </c>
      <c r="EJ111" s="26">
        <f>INDEX(装备数值!BA$17:BA$77,新怪物属性!EH111+1)</f>
        <v>1</v>
      </c>
      <c r="EL111" s="14">
        <f t="shared" si="231"/>
        <v>40</v>
      </c>
      <c r="EM111" s="14">
        <f>VLOOKUP(EL111,军阶与晶片数值!$W$6:$X$27,2)</f>
        <v>9</v>
      </c>
      <c r="EN111" s="14">
        <f>INDEX(军阶与晶片数值!Y$6:Y$27,$EM111+1)</f>
        <v>750</v>
      </c>
      <c r="EO111" s="14">
        <f>INDEX(军阶与晶片数值!Z$6:Z$27,$EM111+1)</f>
        <v>750</v>
      </c>
      <c r="EP111" s="14">
        <f>INDEX(军阶与晶片数值!AA$6:AA$27,$EM111+1)</f>
        <v>750</v>
      </c>
      <c r="EQ111" s="14">
        <f>INDEX(军阶与晶片数值!AB$6:AB$27,$EM111+1)</f>
        <v>750</v>
      </c>
      <c r="ER111" s="29">
        <f>INDEX(军阶与晶片数值!AC$6:AC$27,$EM111+1)</f>
        <v>50</v>
      </c>
      <c r="ES111" s="29">
        <f>INDEX(军阶与晶片数值!AD$6:AD$27,$EM111+1)</f>
        <v>30</v>
      </c>
      <c r="EU111" s="26">
        <f>INDEX(军阶与晶片数值!I$6:I$16,AN111+1)</f>
        <v>0.3</v>
      </c>
      <c r="EV111" s="26">
        <f>INDEX(军阶与晶片数值!M$6:M$16,AO111+1)</f>
        <v>0.3</v>
      </c>
      <c r="EW111" s="26">
        <f>INDEX(军阶与晶片数值!J$6:J$16,AP111+1)</f>
        <v>0.3</v>
      </c>
      <c r="EX111" s="26">
        <f>INDEX(军阶与晶片数值!K$6:K$16,AQ111+1)</f>
        <v>0.6</v>
      </c>
      <c r="EY111" s="26">
        <f>INDEX(军阶与晶片数值!L$6:L$16,AR111+1)</f>
        <v>0.6</v>
      </c>
      <c r="EZ111" s="28">
        <f>INDEX(军阶与晶片数值!N$6:N$16,AS111+1)</f>
        <v>0</v>
      </c>
      <c r="FA111" s="28">
        <f>INDEX(军阶与晶片数值!O$6:O$16,AT111+1)</f>
        <v>0</v>
      </c>
      <c r="FB111" s="28">
        <f>INDEX(军阶与晶片数值!P$6:P$16,AU111+1)</f>
        <v>0</v>
      </c>
      <c r="FC111" s="28">
        <f>INDEX(军阶与晶片数值!Q$6:Q$16,AV111+1)</f>
        <v>0</v>
      </c>
      <c r="FD111" s="26">
        <f>INDEX(军阶与晶片数值!R$6:R$16,AW111+1)</f>
        <v>0.4</v>
      </c>
      <c r="FE111" s="26">
        <f>INDEX(军阶与晶片数值!S$6:S$16,AX111+1)</f>
        <v>0.4</v>
      </c>
      <c r="FF111" s="26">
        <f>INDEX(军阶与晶片数值!T$6:T$16,AY111+1)</f>
        <v>0</v>
      </c>
      <c r="FG111" s="26">
        <f>INDEX(军阶与晶片数值!U$6:U$16,AZ111+1)</f>
        <v>0</v>
      </c>
      <c r="FI111" s="26">
        <f>INDEX(军阶与晶片数值!$C$6:$C$36,新怪物属性!$BA111+1)</f>
        <v>1.25</v>
      </c>
      <c r="FJ111" s="26">
        <f>INDEX(军阶与晶片数值!$C$6:$C$36,新怪物属性!$BA111+1)</f>
        <v>1.25</v>
      </c>
      <c r="FK111" s="26">
        <f>INDEX(军阶与晶片数值!$C$6:$C$36,新怪物属性!$BA111+1)</f>
        <v>1.25</v>
      </c>
      <c r="FL111" s="26">
        <f>INDEX(军阶与晶片数值!$C$6:$C$36,新怪物属性!$BA111+1)</f>
        <v>1.25</v>
      </c>
      <c r="FM111" s="26">
        <f>INDEX(军阶与晶片数值!$C$6:$C$36,新怪物属性!$BA111+1)</f>
        <v>1.25</v>
      </c>
      <c r="FO111" s="14">
        <f>INDEX(战舰突破!$H$6:$H$18,新怪物属性!$J111+1)+INDEX(战舰突破!$H$23:$H$35,新怪物属性!$K111+1)+INDEX(战舰突破!$H$40:$H$52,新怪物属性!$L111+1)</f>
        <v>200</v>
      </c>
      <c r="FP111" s="14">
        <f>INDEX(战舰突破!$I$6:$I$18,新怪物属性!$J111+1)+INDEX(战舰突破!$I$23:$I$35,新怪物属性!$K111+1)+INDEX(战舰突破!$I$40:$I$52,新怪物属性!$L111+1)</f>
        <v>200</v>
      </c>
      <c r="FQ111" s="14">
        <f>INDEX(战舰突破!$J$6:$J$18,新怪物属性!$J111+1)+INDEX(战舰突破!$J$23:$J$35,新怪物属性!$K111+1)+INDEX(战舰突破!$J$40:$J$52,新怪物属性!$L111+1)</f>
        <v>0</v>
      </c>
      <c r="FR111" s="14">
        <f>INDEX(战舰突破!$K$6:$K$18,新怪物属性!$J111+1)+INDEX(战舰突破!$K$23:$K$35,新怪物属性!$K111+1)+INDEX(战舰突破!$K$40:$K$52,新怪物属性!$L111+1)</f>
        <v>0</v>
      </c>
      <c r="FS111" s="14">
        <f>INDEX(战舰突破!$L$6:$L$18,新怪物属性!$J111+1)+INDEX(战舰突破!$L$23:$L$35,新怪物属性!$K111+1)+INDEX(战舰突破!$L$40:$L$52,新怪物属性!$L111+1)</f>
        <v>200</v>
      </c>
      <c r="FT111" s="18">
        <f>INDEX(战舰突破!$N$6:$N$18,新怪物属性!$J111+1)+INDEX(战舰突破!$N$23:$N$35,新怪物属性!$K111+1)+INDEX(战舰突破!$N$40:$N$52,新怪物属性!$L111+1)</f>
        <v>0.75</v>
      </c>
      <c r="FU111" s="18">
        <f>INDEX(战舰突破!$O$6:$O$18,新怪物属性!$J111+1)+INDEX(战舰突破!$O$23:$O$35,新怪物属性!$K111+1)+INDEX(战舰突破!$O$40:$O$52,新怪物属性!$L111+1)</f>
        <v>1.4</v>
      </c>
      <c r="FV111" s="18">
        <f>INDEX(战舰突破!$P$6:$P$18,新怪物属性!$J111+1)+INDEX(战舰突破!$P$23:$P$35,新怪物属性!$K111+1)+INDEX(战舰突破!$P$40:$P$52,新怪物属性!$L111+1)</f>
        <v>0.5</v>
      </c>
      <c r="FW111" s="18">
        <f>INDEX(战舰突破!$Q$6:$Q$18,新怪物属性!$J111+1)+INDEX(战舰突破!$Q$23:$Q$35,新怪物属性!$K111+1)+INDEX(战舰突破!$Q$40:$Q$52,新怪物属性!$L111+1)</f>
        <v>0.3</v>
      </c>
      <c r="FX111" s="18">
        <f>INDEX(战舰突破!$R$6:$R$18,新怪物属性!$J111+1)+INDEX(战舰突破!$R$23:$R$35,新怪物属性!$K111+1)+INDEX(战舰突破!$R$40:$R$52,新怪物属性!$L111+1)</f>
        <v>0.25</v>
      </c>
      <c r="FY111" s="18">
        <f>INDEX(战舰突破!$M$6:$M$18,新怪物属性!$J111+1)+INDEX(战舰突破!$M$23:$M$35,新怪物属性!$K111+1)+INDEX(战舰突破!$M$40:$M$52,新怪物属性!$L111+1)</f>
        <v>0.2</v>
      </c>
      <c r="FZ111" s="22">
        <f>INDEX(战舰突破!$W$6:$W$18,新怪物属性!$J111+1)+INDEX(战舰突破!$W$23:$W$35,新怪物属性!$K111+1)+INDEX(战舰突破!$W$40:$W$52,新怪物属性!$L111+1)</f>
        <v>0.5</v>
      </c>
      <c r="GC111" s="14">
        <f>INDEX(战舰突破!$S$6:$S$18,新怪物属性!$J111+1)</f>
        <v>0</v>
      </c>
      <c r="GD111" s="14">
        <f>INDEX(战舰突破!$T$6:$T$18,新怪物属性!$J111+1)</f>
        <v>1.45</v>
      </c>
      <c r="GE111" s="14">
        <f>INDEX(战舰突破!$U$6:$U$18,新怪物属性!$J111+1)</f>
        <v>0.1</v>
      </c>
      <c r="GF111" s="14">
        <f>INDEX(战舰突破!$V$6:$V$18,新怪物属性!$J111+1)</f>
        <v>2</v>
      </c>
      <c r="GG111" s="14">
        <f>INDEX(战舰突破!$X$6:$X$18,新怪物属性!$J111+1)</f>
        <v>15</v>
      </c>
      <c r="GI111" s="14">
        <f>INDEX(战舰突破!$S$23:$S$35,新怪物属性!$J111+1)</f>
        <v>1</v>
      </c>
      <c r="GJ111" s="14">
        <f>INDEX(战舰突破!$T$23:$T$35,新怪物属性!$J111+1)</f>
        <v>0.9</v>
      </c>
      <c r="GK111" s="14">
        <f>INDEX(战舰突破!$U$23:$U$35,新怪物属性!$J111+1)</f>
        <v>0.1</v>
      </c>
      <c r="GL111" s="14">
        <f>INDEX(战舰突破!$V$23:$V$35,新怪物属性!$J111+1)</f>
        <v>2</v>
      </c>
      <c r="GM111" s="14">
        <f>INDEX(战舰突破!$X$23:$X$35,新怪物属性!$J111+1)</f>
        <v>200</v>
      </c>
      <c r="GO111" s="14">
        <f>INDEX(战舰突破!$S$40:$S$52,新怪物属性!$J111+1)</f>
        <v>1</v>
      </c>
      <c r="GP111" s="14">
        <f>INDEX(战舰突破!$T$40:$T$52,新怪物属性!$J111+1)</f>
        <v>0.6</v>
      </c>
      <c r="GQ111" s="14">
        <f>INDEX(战舰突破!$U$40:$U$52,新怪物属性!$J111+1)</f>
        <v>0.2</v>
      </c>
      <c r="GR111" s="14">
        <f>INDEX(战舰突破!$V$40:$V$52,新怪物属性!$J111+1)</f>
        <v>2</v>
      </c>
      <c r="GS111" s="14">
        <f>INDEX(战舰突破!$X$40:$X$52,新怪物属性!$J111+1)</f>
        <v>350</v>
      </c>
      <c r="GV111" s="14">
        <v>4</v>
      </c>
      <c r="GW111" s="14">
        <v>56</v>
      </c>
      <c r="GX111" s="14">
        <v>1</v>
      </c>
      <c r="GY111" s="14">
        <v>54</v>
      </c>
      <c r="GZ111" s="14">
        <v>3</v>
      </c>
      <c r="HA111" s="14">
        <v>51</v>
      </c>
      <c r="HB111" s="14">
        <v>1</v>
      </c>
      <c r="HC111" s="14">
        <v>49</v>
      </c>
      <c r="HD111" s="14">
        <v>1</v>
      </c>
      <c r="HE111" s="14">
        <v>33</v>
      </c>
      <c r="HF111" s="14">
        <v>1</v>
      </c>
      <c r="HG111" s="14">
        <v>37</v>
      </c>
      <c r="HH111" s="14">
        <v>0</v>
      </c>
      <c r="HI111" s="14">
        <v>42</v>
      </c>
      <c r="HJ111" s="14">
        <v>1</v>
      </c>
      <c r="HK111" s="14">
        <v>32</v>
      </c>
      <c r="HL111" s="14">
        <v>0</v>
      </c>
      <c r="HM111" s="14">
        <v>0</v>
      </c>
      <c r="HN111" s="14">
        <v>0</v>
      </c>
      <c r="HO111" s="14">
        <v>0</v>
      </c>
      <c r="HP111" s="14">
        <v>1</v>
      </c>
      <c r="HQ111" s="14">
        <v>18</v>
      </c>
      <c r="HR111" s="14">
        <v>0</v>
      </c>
      <c r="HS111" s="14">
        <v>0</v>
      </c>
      <c r="HT111" s="14">
        <v>0</v>
      </c>
      <c r="HU111" s="14">
        <v>0</v>
      </c>
      <c r="HX111" s="14">
        <v>11</v>
      </c>
      <c r="HY111" s="14">
        <v>6</v>
      </c>
      <c r="IB111" s="14">
        <f>IF($GV111=0,0,INDEX(战宠!P$15:P$27,新怪物属性!$GV$3)*(INDEX(战宠!$U$7:$Y$10,1,新怪物属性!$GV111)))*(新怪物属性!$GW111+4)
+IF($GX111=0,0,INDEX(战宠!P$15:P$27,新怪物属性!$GX$3)*(INDEX(战宠!$U$7:$Y$10,1,新怪物属性!$GX111)))*(新怪物属性!$GY111+4)
+IF($GZ111=0,0,INDEX(战宠!P$15:P$27,新怪物属性!$GZ$3)*(INDEX(战宠!$U$7:$Y$10,1,新怪物属性!$GZ111)))*(新怪物属性!$HA111+4)
+IF($HB111=0,0,INDEX(战宠!P$15:P$27,新怪物属性!$HB$3)*(INDEX(战宠!$U$7:$Y$10,1,新怪物属性!$HB111)))*(新怪物属性!$HC111+4)
+IF($HD111=0,0,INDEX(战宠!P$15:P$27,新怪物属性!$HD$3)*(INDEX(战宠!$U$7:$Y$10,1,新怪物属性!$HD111)))*(新怪物属性!$HE111+4)
+IF($HF111=0,0,INDEX(战宠!P$15:P$27,新怪物属性!$HF$3)*(INDEX(战宠!$U$7:$Y$10,1,新怪物属性!$HF111)))*(新怪物属性!$HG111+4)
+IF($HH111=0,0,INDEX(战宠!P$15:P$27,新怪物属性!$HH$3)*(INDEX(战宠!$U$7:$Y$10,1,新怪物属性!$HH111)))*(新怪物属性!$HI111+4)
+IF($HJ111=0,0,INDEX(战宠!P$15:P$27,新怪物属性!$HJ$3)*(INDEX(战宠!$U$7:$Y$10,1,新怪物属性!$HJ111)))*(新怪物属性!$HK111+4)
+IF($HL111=0,0,INDEX(战宠!P$15:P$27,新怪物属性!$HL$3)*(INDEX(战宠!$U$7:$Y$10,1,新怪物属性!$HL111)))*(新怪物属性!$HM111+4)
+IF($HN111=0,0,INDEX(战宠!P$15:P$27,新怪物属性!$HN$3)*(INDEX(战宠!$U$7:$Y$10,1,新怪物属性!$HN111)))*(新怪物属性!$HO111+4)
+IF($HP111=0,0,INDEX(战宠!P$15:P$27,新怪物属性!$HP$3)*(INDEX(战宠!$U$7:$Y$10,1,新怪物属性!$HP111)))*(新怪物属性!$HQ111+4)
+IF($HR111=0,0,INDEX(战宠!P$15:P$27,新怪物属性!$HR$3)*(INDEX(战宠!$U$7:$Y$10,1,新怪物属性!$HR111)))*(新怪物属性!$HS111+4)
+IF($HT111=0,0,INDEX(战宠!P$15:P$27,新怪物属性!$HT$3)*(INDEX(战宠!$U$7:$Y$10,1,新怪物属性!$HT111)))*(新怪物属性!$HU111+4)</f>
        <v>503200</v>
      </c>
      <c r="IC111" s="14">
        <f>IF($GV111=0,0,INDEX(战宠!Q$15:Q$27,新怪物属性!$GV$3)*(INDEX(战宠!$U$7:$Y$10,1,新怪物属性!$GV111)))*(新怪物属性!$GW111+4)
+IF($GX111=0,0,INDEX(战宠!Q$15:Q$27,新怪物属性!$GX$3)*(INDEX(战宠!$U$7:$Y$10,1,新怪物属性!$GX111)))*(新怪物属性!$GY111+4)
+IF($GZ111=0,0,INDEX(战宠!Q$15:Q$27,新怪物属性!$GZ$3)*(INDEX(战宠!$U$7:$Y$10,1,新怪物属性!$GZ111)))*(新怪物属性!$HA111+4)
+IF($HB111=0,0,INDEX(战宠!Q$15:Q$27,新怪物属性!$HB$3)*(INDEX(战宠!$U$7:$Y$10,1,新怪物属性!$HB111)))*(新怪物属性!$HC111+4)
+IF($HD111=0,0,INDEX(战宠!Q$15:Q$27,新怪物属性!$HD$3)*(INDEX(战宠!$U$7:$Y$10,1,新怪物属性!$HD111)))*(新怪物属性!$HE111+4)
+IF($HF111=0,0,INDEX(战宠!Q$15:Q$27,新怪物属性!$HF$3)*(INDEX(战宠!$U$7:$Y$10,1,新怪物属性!$HF111)))*(新怪物属性!$HG111+4)
+IF($HH111=0,0,INDEX(战宠!Q$15:Q$27,新怪物属性!$HH$3)*(INDEX(战宠!$U$7:$Y$10,1,新怪物属性!$HH111)))*(新怪物属性!$HI111+4)
+IF($HJ111=0,0,INDEX(战宠!Q$15:Q$27,新怪物属性!$HJ$3)*(INDEX(战宠!$U$7:$Y$10,1,新怪物属性!$HJ111)))*(新怪物属性!$HK111+4)
+IF($HL111=0,0,INDEX(战宠!Q$15:Q$27,新怪物属性!$HL$3)*(INDEX(战宠!$U$7:$Y$10,1,新怪物属性!$HL111)))*(新怪物属性!$HM111+4)
+IF($HN111=0,0,INDEX(战宠!Q$15:Q$27,新怪物属性!$HN$3)*(INDEX(战宠!$U$7:$Y$10,1,新怪物属性!$HN111)))*(新怪物属性!$HO111+4)
+IF($HP111=0,0,INDEX(战宠!Q$15:Q$27,新怪物属性!$HP$3)*(INDEX(战宠!$U$7:$Y$10,1,新怪物属性!$HP111)))*(新怪物属性!$HQ111+4)
+IF($HR111=0,0,INDEX(战宠!Q$15:Q$27,新怪物属性!$HR$3)*(INDEX(战宠!$U$7:$Y$10,1,新怪物属性!$HR111)))*(新怪物属性!$HS111+4)
+IF($HT111=0,0,INDEX(战宠!Q$15:Q$27,新怪物属性!$HT$3)*(INDEX(战宠!$U$7:$Y$10,1,新怪物属性!$HT111)))*(新怪物属性!$HU111+4)</f>
        <v>3426000</v>
      </c>
      <c r="ID111" s="14">
        <f>IF($GV111=0,0,INDEX(战宠!R$15:R$27,新怪物属性!$GV$3)*(INDEX(战宠!$U$7:$Y$10,1,新怪物属性!$GV111)))*(新怪物属性!$GW111+4)
+IF($GX111=0,0,INDEX(战宠!R$15:R$27,新怪物属性!$GX$3)*(INDEX(战宠!$U$7:$Y$10,1,新怪物属性!$GX111)))*(新怪物属性!$GY111+4)
+IF($GZ111=0,0,INDEX(战宠!R$15:R$27,新怪物属性!$GZ$3)*(INDEX(战宠!$U$7:$Y$10,1,新怪物属性!$GZ111)))*(新怪物属性!$HA111+4)
+IF($HB111=0,0,INDEX(战宠!R$15:R$27,新怪物属性!$HB$3)*(INDEX(战宠!$U$7:$Y$10,1,新怪物属性!$HB111)))*(新怪物属性!$HC111+4)
+IF($HD111=0,0,INDEX(战宠!R$15:R$27,新怪物属性!$HD$3)*(INDEX(战宠!$U$7:$Y$10,1,新怪物属性!$HD111)))*(新怪物属性!$HE111+4)
+IF($HF111=0,0,INDEX(战宠!R$15:R$27,新怪物属性!$HF$3)*(INDEX(战宠!$U$7:$Y$10,1,新怪物属性!$HF111)))*(新怪物属性!$HG111+4)
+IF($HH111=0,0,INDEX(战宠!R$15:R$27,新怪物属性!$HH$3)*(INDEX(战宠!$U$7:$Y$10,1,新怪物属性!$HH111)))*(新怪物属性!$HI111+4)
+IF($HJ111=0,0,INDEX(战宠!R$15:R$27,新怪物属性!$HJ$3)*(INDEX(战宠!$U$7:$Y$10,1,新怪物属性!$HJ111)))*(新怪物属性!$HK111+4)
+IF($HL111=0,0,INDEX(战宠!R$15:R$27,新怪物属性!$HL$3)*(INDEX(战宠!$U$7:$Y$10,1,新怪物属性!$HL111)))*(新怪物属性!$HM111+4)
+IF($HN111=0,0,INDEX(战宠!R$15:R$27,新怪物属性!$HN$3)*(INDEX(战宠!$U$7:$Y$10,1,新怪物属性!$HN111)))*(新怪物属性!$HO111+4)
+IF($HP111=0,0,INDEX(战宠!R$15:R$27,新怪物属性!$HP$3)*(INDEX(战宠!$U$7:$Y$10,1,新怪物属性!$HP111)))*(新怪物属性!$HQ111+4)
+IF($HR111=0,0,INDEX(战宠!R$15:R$27,新怪物属性!$HR$3)*(INDEX(战宠!$U$7:$Y$10,1,新怪物属性!$HR111)))*(新怪物属性!$HS111+4)
+IF($HT111=0,0,INDEX(战宠!R$15:R$27,新怪物属性!$HT$3)*(INDEX(战宠!$U$7:$Y$10,1,新怪物属性!$HT111)))*(新怪物属性!$HU111+4)</f>
        <v>274800</v>
      </c>
      <c r="IE111" s="14">
        <f>IF($GV111=0,0,INDEX(战宠!S$15:S$27,新怪物属性!$GV$3)*(INDEX(战宠!$U$7:$Y$10,1,新怪物属性!$GV111)))*(新怪物属性!$GW111+4)
+IF($GX111=0,0,INDEX(战宠!S$15:S$27,新怪物属性!$GX$3)*(INDEX(战宠!$U$7:$Y$10,1,新怪物属性!$GX111)))*(新怪物属性!$GY111+4)
+IF($GZ111=0,0,INDEX(战宠!S$15:S$27,新怪物属性!$GZ$3)*(INDEX(战宠!$U$7:$Y$10,1,新怪物属性!$GZ111)))*(新怪物属性!$HA111+4)
+IF($HB111=0,0,INDEX(战宠!S$15:S$27,新怪物属性!$HB$3)*(INDEX(战宠!$U$7:$Y$10,1,新怪物属性!$HB111)))*(新怪物属性!$HC111+4)
+IF($HD111=0,0,INDEX(战宠!S$15:S$27,新怪物属性!$HD$3)*(INDEX(战宠!$U$7:$Y$10,1,新怪物属性!$HD111)))*(新怪物属性!$HE111+4)
+IF($HF111=0,0,INDEX(战宠!S$15:S$27,新怪物属性!$HF$3)*(INDEX(战宠!$U$7:$Y$10,1,新怪物属性!$HF111)))*(新怪物属性!$HG111+4)
+IF($HH111=0,0,INDEX(战宠!S$15:S$27,新怪物属性!$HH$3)*(INDEX(战宠!$U$7:$Y$10,1,新怪物属性!$HH111)))*(新怪物属性!$HI111+4)
+IF($HJ111=0,0,INDEX(战宠!S$15:S$27,新怪物属性!$HJ$3)*(INDEX(战宠!$U$7:$Y$10,1,新怪物属性!$HJ111)))*(新怪物属性!$HK111+4)
+IF($HL111=0,0,INDEX(战宠!S$15:S$27,新怪物属性!$HL$3)*(INDEX(战宠!$U$7:$Y$10,1,新怪物属性!$HL111)))*(新怪物属性!$HM111+4)
+IF($HN111=0,0,INDEX(战宠!S$15:S$27,新怪物属性!$HN$3)*(INDEX(战宠!$U$7:$Y$10,1,新怪物属性!$HN111)))*(新怪物属性!$HO111+4)
+IF($HP111=0,0,INDEX(战宠!S$15:S$27,新怪物属性!$HP$3)*(INDEX(战宠!$U$7:$Y$10,1,新怪物属性!$HP111)))*(新怪物属性!$HQ111+4)
+IF($HR111=0,0,INDEX(战宠!S$15:S$27,新怪物属性!$HR$3)*(INDEX(战宠!$U$7:$Y$10,1,新怪物属性!$HR111)))*(新怪物属性!$HS111+4)
+IF($HT111=0,0,INDEX(战宠!S$15:S$27,新怪物属性!$HT$3)*(INDEX(战宠!$U$7:$Y$10,1,新怪物属性!$HT111)))*(新怪物属性!$HU111+4)</f>
        <v>6906000</v>
      </c>
      <c r="IF111" s="14">
        <f>IF($GV111=0,0,INDEX(战宠!T$15:T$27,新怪物属性!$GV$3)*(INDEX(战宠!$U$7:$Y$10,1,新怪物属性!$GV111)))*(新怪物属性!$GW111+4)
+IF($GX111=0,0,INDEX(战宠!T$15:T$27,新怪物属性!$GX$3)*(INDEX(战宠!$U$7:$Y$10,1,新怪物属性!$GX111)))*(新怪物属性!$GY111+4)
+IF($GZ111=0,0,INDEX(战宠!T$15:T$27,新怪物属性!$GZ$3)*(INDEX(战宠!$U$7:$Y$10,1,新怪物属性!$GZ111)))*(新怪物属性!$HA111+4)
+IF($HB111=0,0,INDEX(战宠!T$15:T$27,新怪物属性!$HB$3)*(INDEX(战宠!$U$7:$Y$10,1,新怪物属性!$HB111)))*(新怪物属性!$HC111+4)
+IF($HD111=0,0,INDEX(战宠!T$15:T$27,新怪物属性!$HD$3)*(INDEX(战宠!$U$7:$Y$10,1,新怪物属性!$HD111)))*(新怪物属性!$HE111+4)
+IF($HF111=0,0,INDEX(战宠!T$15:T$27,新怪物属性!$HF$3)*(INDEX(战宠!$U$7:$Y$10,1,新怪物属性!$HF111)))*(新怪物属性!$HG111+4)
+IF($HH111=0,0,INDEX(战宠!T$15:T$27,新怪物属性!$HH$3)*(INDEX(战宠!$U$7:$Y$10,1,新怪物属性!$HH111)))*(新怪物属性!$HI111+4)
+IF($HJ111=0,0,INDEX(战宠!T$15:T$27,新怪物属性!$HJ$3)*(INDEX(战宠!$U$7:$Y$10,1,新怪物属性!$HJ111)))*(新怪物属性!$HK111+4)
+IF($HL111=0,0,INDEX(战宠!T$15:T$27,新怪物属性!$HL$3)*(INDEX(战宠!$U$7:$Y$10,1,新怪物属性!$HL111)))*(新怪物属性!$HM111+4)
+IF($HN111=0,0,INDEX(战宠!T$15:T$27,新怪物属性!$HN$3)*(INDEX(战宠!$U$7:$Y$10,1,新怪物属性!$HN111)))*(新怪物属性!$HO111+4)
+IF($HP111=0,0,INDEX(战宠!T$15:T$27,新怪物属性!$HP$3)*(INDEX(战宠!$U$7:$Y$10,1,新怪物属性!$HP111)))*(新怪物属性!$HQ111+4)
+IF($HR111=0,0,INDEX(战宠!T$15:T$27,新怪物属性!$HR$3)*(INDEX(战宠!$U$7:$Y$10,1,新怪物属性!$HR111)))*(新怪物属性!$HS111+4)
+IF($HT111=0,0,INDEX(战宠!T$15:T$27,新怪物属性!$HT$3)*(INDEX(战宠!$U$7:$Y$10,1,新怪物属性!$HT111)))*(新怪物属性!$HU111+4)</f>
        <v>142115</v>
      </c>
      <c r="II111" s="14">
        <f>IF(HX111=0,0,INDEX(战宠!$D$15:$D$27,新怪物属性!HX111))</f>
        <v>0.3</v>
      </c>
      <c r="IJ111" s="14">
        <f>IF(HY111=0,0,INDEX(战宠!$D$15:$D$27,新怪物属性!HY111))</f>
        <v>0.2</v>
      </c>
      <c r="IM111" s="14">
        <f t="shared" si="189"/>
        <v>11342612</v>
      </c>
      <c r="IN111" s="14">
        <f t="shared" si="190"/>
        <v>11345909</v>
      </c>
      <c r="IO111" s="14">
        <f t="shared" si="191"/>
        <v>11349440</v>
      </c>
      <c r="IP111" s="14">
        <f t="shared" si="192"/>
        <v>11342612</v>
      </c>
      <c r="IQ111" s="14">
        <f t="shared" si="193"/>
        <v>11342612</v>
      </c>
      <c r="IR111" s="14">
        <f t="shared" si="232"/>
        <v>93030598</v>
      </c>
      <c r="IS111" s="14">
        <f t="shared" si="233"/>
        <v>3672359</v>
      </c>
      <c r="IT111" s="14">
        <f t="shared" si="234"/>
        <v>79273929</v>
      </c>
      <c r="IU111" s="14">
        <f t="shared" si="235"/>
        <v>1991080</v>
      </c>
      <c r="IV111" s="28">
        <f t="shared" si="236"/>
        <v>70250</v>
      </c>
      <c r="IW111" s="28">
        <f t="shared" si="237"/>
        <v>70250</v>
      </c>
      <c r="IX111" s="28">
        <f t="shared" si="238"/>
        <v>70250</v>
      </c>
      <c r="IY111" s="28">
        <f t="shared" si="239"/>
        <v>70250</v>
      </c>
      <c r="IZ111" s="28">
        <f t="shared" si="240"/>
        <v>3.78</v>
      </c>
      <c r="JA111" s="28">
        <f t="shared" si="241"/>
        <v>3.78</v>
      </c>
      <c r="JB111" s="28">
        <f t="shared" si="242"/>
        <v>232</v>
      </c>
      <c r="JC111" s="28">
        <f t="shared" si="243"/>
        <v>212</v>
      </c>
      <c r="JD111" s="14">
        <f t="shared" si="244"/>
        <v>1</v>
      </c>
      <c r="JE111" s="14">
        <f t="shared" si="245"/>
        <v>2</v>
      </c>
      <c r="JF111" s="14">
        <f t="shared" si="246"/>
        <v>2</v>
      </c>
      <c r="JG111" s="18">
        <f t="shared" si="247"/>
        <v>2.6500000000000004</v>
      </c>
      <c r="JH111" s="18">
        <f t="shared" si="248"/>
        <v>2.1</v>
      </c>
      <c r="JI111" s="18">
        <f t="shared" si="249"/>
        <v>1.8</v>
      </c>
      <c r="JJ111" s="29">
        <f t="shared" si="276"/>
        <v>70400</v>
      </c>
      <c r="JK111" s="29">
        <f t="shared" si="276"/>
        <v>70700</v>
      </c>
      <c r="JL111" s="29">
        <f t="shared" si="276"/>
        <v>70700</v>
      </c>
      <c r="JM111" s="26">
        <f t="shared" si="250"/>
        <v>0.1</v>
      </c>
      <c r="JN111" s="26">
        <f t="shared" si="251"/>
        <v>0.1</v>
      </c>
      <c r="JO111" s="26">
        <f t="shared" si="252"/>
        <v>0.2</v>
      </c>
      <c r="JP111" s="14">
        <f t="shared" si="253"/>
        <v>4</v>
      </c>
      <c r="JQ111" s="14">
        <f t="shared" si="254"/>
        <v>4</v>
      </c>
      <c r="JR111" s="14">
        <f t="shared" si="255"/>
        <v>4</v>
      </c>
      <c r="JS111" s="14">
        <f t="shared" si="256"/>
        <v>15</v>
      </c>
      <c r="JT111" s="14">
        <f t="shared" si="257"/>
        <v>200</v>
      </c>
      <c r="JU111" s="14">
        <f t="shared" si="258"/>
        <v>350</v>
      </c>
      <c r="JV111">
        <v>107</v>
      </c>
      <c r="JW111" s="14">
        <f t="shared" si="195"/>
        <v>694671317</v>
      </c>
      <c r="JY111" s="14">
        <f t="shared" si="226"/>
        <v>7344718</v>
      </c>
      <c r="JZ111" s="14">
        <f t="shared" si="196"/>
        <v>6382001</v>
      </c>
      <c r="KA111" s="29">
        <f t="shared" si="197"/>
        <v>67440</v>
      </c>
      <c r="KB111" s="29">
        <f t="shared" si="198"/>
        <v>48541</v>
      </c>
      <c r="KC111" s="29">
        <f t="shared" si="199"/>
        <v>52425</v>
      </c>
      <c r="KD111" s="29">
        <f t="shared" si="200"/>
        <v>62910</v>
      </c>
      <c r="KE111" s="14">
        <f t="shared" si="228"/>
        <v>3.78</v>
      </c>
      <c r="KF111" s="14">
        <f t="shared" si="229"/>
        <v>3.78</v>
      </c>
      <c r="KG111" s="14">
        <f t="shared" si="201"/>
        <v>5671275.9607039904</v>
      </c>
      <c r="KH111" s="26">
        <f t="shared" si="259"/>
        <v>0.39937660171663336</v>
      </c>
      <c r="KI111" s="26">
        <f t="shared" si="260"/>
        <v>0.66552780395852973</v>
      </c>
      <c r="KJ111" s="29">
        <f t="shared" si="202"/>
        <v>1841061</v>
      </c>
      <c r="KK111" s="29">
        <f t="shared" si="203"/>
        <v>7007161</v>
      </c>
      <c r="KL111" s="29">
        <f t="shared" si="204"/>
        <v>8012961</v>
      </c>
      <c r="KM111" s="23">
        <f t="shared" si="205"/>
        <v>4418546</v>
      </c>
      <c r="KN111" s="23">
        <f t="shared" si="206"/>
        <v>2334326</v>
      </c>
      <c r="KO111" s="26">
        <f t="shared" si="261"/>
        <v>0.49133410028562352</v>
      </c>
      <c r="KP111" s="26">
        <f t="shared" si="262"/>
        <v>0.49505315772770542</v>
      </c>
      <c r="KQ111" s="26">
        <f t="shared" si="263"/>
        <v>0.5950531577277054</v>
      </c>
      <c r="KR111" s="26">
        <f t="shared" si="207"/>
        <v>9.1334100285623498E-2</v>
      </c>
      <c r="KS111" s="26">
        <v>0.1</v>
      </c>
      <c r="KT111" s="29">
        <f t="shared" si="264"/>
        <v>2.2000000000000002</v>
      </c>
      <c r="KU111" s="29">
        <f t="shared" si="265"/>
        <v>4.4223143446524915</v>
      </c>
      <c r="KV111" s="29">
        <f t="shared" si="266"/>
        <v>5.0223143446524912</v>
      </c>
      <c r="KW111" s="29">
        <f t="shared" si="267"/>
        <v>20251671</v>
      </c>
      <c r="KX111" s="29">
        <f t="shared" si="268"/>
        <v>20658579.070393</v>
      </c>
      <c r="KY111" s="29">
        <f t="shared" si="269"/>
        <v>20121804.486720484</v>
      </c>
      <c r="KZ111" s="29">
        <f t="shared" si="270"/>
        <v>92322472</v>
      </c>
      <c r="LA111" s="14">
        <f t="shared" si="271"/>
        <v>61032054.560000002</v>
      </c>
      <c r="LE111" s="14">
        <v>1</v>
      </c>
      <c r="LF111" s="14">
        <v>1</v>
      </c>
      <c r="LG111" s="14">
        <v>480</v>
      </c>
      <c r="LH111" s="14">
        <v>80</v>
      </c>
      <c r="LI111" s="14">
        <v>60</v>
      </c>
      <c r="LJ111" s="14">
        <v>60</v>
      </c>
      <c r="LK111" s="14">
        <v>60</v>
      </c>
      <c r="LL111" s="23">
        <f t="shared" si="208"/>
        <v>8558712741</v>
      </c>
      <c r="LM111" s="23">
        <f t="shared" si="209"/>
        <v>2</v>
      </c>
      <c r="LN111" s="23">
        <f t="shared" si="210"/>
        <v>8558.7099999999991</v>
      </c>
      <c r="LO111" s="14">
        <v>1</v>
      </c>
      <c r="LP111" s="14">
        <v>1</v>
      </c>
      <c r="LQ111" s="14">
        <v>240</v>
      </c>
      <c r="LR111" s="14">
        <v>35</v>
      </c>
      <c r="LS111" s="14">
        <v>22</v>
      </c>
      <c r="LT111" s="14">
        <v>30</v>
      </c>
      <c r="LU111" s="14">
        <v>30</v>
      </c>
      <c r="LV111" s="23">
        <f t="shared" si="211"/>
        <v>4460335145</v>
      </c>
      <c r="LW111" s="23">
        <f t="shared" si="212"/>
        <v>2</v>
      </c>
      <c r="LX111" s="23">
        <f t="shared" si="213"/>
        <v>4460.34</v>
      </c>
      <c r="MB111">
        <f t="shared" si="272"/>
        <v>1.7203272999310693</v>
      </c>
      <c r="MC111">
        <f t="shared" si="273"/>
        <v>6.5028371937394418</v>
      </c>
      <c r="ME111" s="14">
        <v>10</v>
      </c>
      <c r="MF111" s="14">
        <v>2</v>
      </c>
      <c r="MG111" s="14">
        <v>1.5</v>
      </c>
      <c r="MH111" s="23">
        <f t="shared" si="274"/>
        <v>285185643</v>
      </c>
      <c r="MI111" s="23">
        <f t="shared" si="214"/>
        <v>1</v>
      </c>
      <c r="MJ111" s="23">
        <f t="shared" si="215"/>
        <v>285185.64</v>
      </c>
      <c r="MK111" s="14">
        <v>30</v>
      </c>
      <c r="ML111" s="14">
        <v>6</v>
      </c>
      <c r="MM111" s="14">
        <v>4</v>
      </c>
      <c r="MN111" s="23">
        <f t="shared" si="275"/>
        <v>815313321</v>
      </c>
      <c r="MO111" s="23">
        <f t="shared" si="216"/>
        <v>1</v>
      </c>
      <c r="MP111" s="23">
        <f t="shared" si="217"/>
        <v>815313.32</v>
      </c>
      <c r="MR111" s="23">
        <f t="shared" si="218"/>
        <v>1087084428</v>
      </c>
      <c r="MS111" s="23">
        <f t="shared" si="219"/>
        <v>2</v>
      </c>
      <c r="MT111" s="23">
        <f t="shared" si="220"/>
        <v>1087.08</v>
      </c>
      <c r="MU111" s="23">
        <f t="shared" si="221"/>
        <v>427778465</v>
      </c>
      <c r="MV111" s="23">
        <f t="shared" si="222"/>
        <v>1</v>
      </c>
      <c r="MW111" s="23">
        <f t="shared" si="223"/>
        <v>427778.47</v>
      </c>
    </row>
    <row r="112" spans="3:361" ht="16.5" x14ac:dyDescent="0.2">
      <c r="C112" s="14">
        <v>40</v>
      </c>
      <c r="D112" s="14">
        <v>890</v>
      </c>
      <c r="E112" s="14"/>
      <c r="F112" s="14"/>
      <c r="G112" s="14">
        <v>890</v>
      </c>
      <c r="H112" s="14">
        <v>890</v>
      </c>
      <c r="I112" s="14">
        <v>890</v>
      </c>
      <c r="J112" s="14">
        <v>12</v>
      </c>
      <c r="K112" s="14">
        <v>12</v>
      </c>
      <c r="L112" s="14">
        <v>12</v>
      </c>
      <c r="M112" s="14">
        <v>9</v>
      </c>
      <c r="N112" s="14">
        <v>9</v>
      </c>
      <c r="O112" s="14">
        <v>9</v>
      </c>
      <c r="P112" s="14">
        <v>12</v>
      </c>
      <c r="Q112" s="14">
        <v>12</v>
      </c>
      <c r="R112" s="14">
        <v>12</v>
      </c>
      <c r="S112" s="14">
        <v>12</v>
      </c>
      <c r="T112" s="14">
        <v>12</v>
      </c>
      <c r="U112" s="14">
        <v>12</v>
      </c>
      <c r="V112" s="14">
        <v>12</v>
      </c>
      <c r="W112" s="14">
        <v>12</v>
      </c>
      <c r="X112" s="14">
        <v>890</v>
      </c>
      <c r="Y112" s="14">
        <v>890</v>
      </c>
      <c r="Z112" s="14">
        <v>890</v>
      </c>
      <c r="AA112" s="14">
        <v>890</v>
      </c>
      <c r="AB112" s="14">
        <v>890</v>
      </c>
      <c r="AC112" s="14">
        <v>890</v>
      </c>
      <c r="AD112" s="14">
        <v>890</v>
      </c>
      <c r="AE112" s="14">
        <v>890</v>
      </c>
      <c r="AF112" s="14">
        <v>92</v>
      </c>
      <c r="AG112" s="14">
        <v>92</v>
      </c>
      <c r="AH112" s="14">
        <v>92</v>
      </c>
      <c r="AI112" s="14">
        <v>92</v>
      </c>
      <c r="AJ112" s="14">
        <v>92</v>
      </c>
      <c r="AK112" s="14">
        <v>92</v>
      </c>
      <c r="AL112" s="14">
        <v>92</v>
      </c>
      <c r="AM112" s="14">
        <v>92</v>
      </c>
      <c r="AN112" s="14">
        <v>6</v>
      </c>
      <c r="AO112" s="14">
        <v>6</v>
      </c>
      <c r="AP112" s="14">
        <v>6</v>
      </c>
      <c r="AQ112" s="14">
        <v>6</v>
      </c>
      <c r="AR112" s="14">
        <v>6</v>
      </c>
      <c r="AS112" s="14">
        <v>0</v>
      </c>
      <c r="AT112" s="14">
        <v>0</v>
      </c>
      <c r="AU112" s="14">
        <v>0</v>
      </c>
      <c r="AV112" s="14">
        <v>0</v>
      </c>
      <c r="AW112" s="14">
        <v>5</v>
      </c>
      <c r="AX112" s="14">
        <v>5</v>
      </c>
      <c r="AY112" s="14">
        <v>0</v>
      </c>
      <c r="AZ112" s="14">
        <v>0</v>
      </c>
      <c r="BA112" s="14">
        <v>25</v>
      </c>
      <c r="BF112" s="14">
        <f>ROUND((INDEX(新战舰养成!S$6:S$18,新怪物属性!$J112+1)+INDEX(新战舰养成!D$6:D$18,新怪物属性!$J112+1)*(新怪物属性!$G112-1))*INDEX(战舰突破!$D$6:$D$18,新怪物属性!$M112+1),0)</f>
        <v>816886</v>
      </c>
      <c r="BG112" s="14">
        <f>ROUND((INDEX(新战舰养成!T$6:T$18,新怪物属性!$J112+1)+INDEX(新战舰养成!E$6:E$18,新怪物属性!$J112+1)*(新怪物属性!$G112-1))*INDEX(战舰突破!$D$6:$D$18,新怪物属性!$M112+1),0)</f>
        <v>6534953</v>
      </c>
      <c r="BH112" s="14">
        <f>ROUND((INDEX(新战舰养成!U$6:U$18,新怪物属性!$J112+1)+INDEX(新战舰养成!F$6:F$18,新怪物属性!$J112+1)*(新怪物属性!$G112-1))*INDEX(战舰突破!$D$6:$D$18,新怪物属性!$M112+1),0)</f>
        <v>408625</v>
      </c>
      <c r="BI112" s="14">
        <f>ROUND((INDEX(新战舰养成!V$6:V$18,新怪物属性!$J112+1)+INDEX(新战舰养成!G$6:G$18,新怪物属性!$J112+1)*(新怪物属性!$G112-1))*INDEX(战舰突破!$D$6:$D$18,新怪物属性!$M112+1),0)</f>
        <v>690</v>
      </c>
      <c r="BJ112" s="14">
        <f>ROUND((INDEX(新战舰养成!W$6:W$18,新怪物属性!$J112+1)+INDEX(新战舰养成!H$6:H$18,新怪物属性!$J112+1)*(新怪物属性!$G112-1))*INDEX(战舰突破!$D$6:$D$18,新怪物属性!$M112+1),0)</f>
        <v>9</v>
      </c>
      <c r="BL112" s="14">
        <f>IF($H112&gt;0,ROUND((INDEX(新战舰养成!X$6:X$18,新怪物属性!$K112+1)+INDEX(新战舰养成!I$6:I$18,新怪物属性!$K112+1)*(新怪物属性!$H112-1))*INDEX(战舰突破!$D$6:$D$18,新怪物属性!$N112+1),0),0)</f>
        <v>817530</v>
      </c>
      <c r="BM112" s="14">
        <f>IF($H112&gt;0,ROUND((INDEX(新战舰养成!Y$6:Y$18,新怪物属性!$K112+1)+INDEX(新战舰养成!J$6:J$18,新怪物属性!$K112+1)*(新怪物属性!$H112-1))*INDEX(战舰突破!$D$6:$D$18,新怪物属性!$N112+1),0),0)</f>
        <v>0</v>
      </c>
      <c r="BN112" s="14">
        <f>IF($H112&gt;0,ROUND((INDEX(新战舰养成!Z$6:Z$18,新怪物属性!$K112+1)+INDEX(新战舰养成!K$6:K$18,新怪物属性!$K112+1)*(新怪物属性!$H112-1))*INDEX(战舰突破!$D$6:$D$18,新怪物属性!$N112+1),0),0)</f>
        <v>0</v>
      </c>
      <c r="BO112" s="14">
        <f>IF($H112&gt;0,ROUND((INDEX(新战舰养成!AA$6:AA$18,新怪物属性!$K112+1)+INDEX(新战舰养成!L$6:L$18,新怪物属性!$K112+1)*(新怪物属性!$H112-1))*INDEX(战舰突破!$D$6:$D$18,新怪物属性!$N112+1),0),0)</f>
        <v>8168864</v>
      </c>
      <c r="BP112" s="14">
        <f>IF($H112&gt;0,ROUND((INDEX(新战舰养成!AB$6:AB$18,新怪物属性!$K112+1)+INDEX(新战舰养成!M$6:M$18,新怪物属性!$K112+1)*(新怪物属性!$H112-1))*INDEX(战舰突破!$D$6:$D$18,新怪物属性!$N112+1),0),0)</f>
        <v>163208</v>
      </c>
      <c r="BR112" s="14">
        <f>IF($I112&gt;0,ROUND((INDEX(新战舰养成!AC$6:AC$18,新怪物属性!$L112+1)+INDEX(新战舰养成!I$6:I$18,新怪物属性!$L112+1)*(新怪物属性!$I112-1))*INDEX(战舰突破!$D$6:$D$18,新怪物属性!$O112+1),0),0)</f>
        <v>818220</v>
      </c>
      <c r="BS112" s="14">
        <f>IF($I112&gt;0,ROUND((INDEX(新战舰养成!AD$6:AD$18,新怪物属性!$L112+1)+INDEX(新战舰养成!J$6:J$18,新怪物属性!$L112+1)*(新怪物属性!$I112-1))*INDEX(战舰突破!$D$6:$D$18,新怪物属性!$O112+1),0),0)</f>
        <v>0</v>
      </c>
      <c r="BT112" s="14">
        <f>IF($I112&gt;0,ROUND((INDEX(新战舰养成!AE$6:AE$18,新怪物属性!$L112+1)+INDEX(新战舰养成!K$6:K$18,新怪物属性!$L112+1)*(新怪物属性!$I112-1))*INDEX(战舰突破!$D$6:$D$18,新怪物属性!$O112+1),0),0)</f>
        <v>0</v>
      </c>
      <c r="BU112" s="14">
        <f>IF($I112&gt;0,ROUND((INDEX(新战舰养成!AF$6:AF$18,新怪物属性!$L112+1)+INDEX(新战舰养成!L$6:L$18,新怪物属性!$L112+1)*(新怪物属性!$I112-1))*INDEX(战舰突破!$D$6:$D$18,新怪物属性!$O112+1),0),0)</f>
        <v>5311482</v>
      </c>
      <c r="BV112" s="14">
        <f>IF($I112&gt;0,ROUND((INDEX(新战舰养成!AG$6:AG$18,新怪物属性!$L112+1)+INDEX(新战舰养成!M$6:M$18,新怪物属性!$L112+1)*(新怪物属性!$I112-1))*INDEX(战舰突破!$D$6:$D$18,新怪物属性!$O112+1),0),0)</f>
        <v>220867</v>
      </c>
      <c r="BY112" s="14">
        <f>(INDEX(装备数值!$C$13:$G$116,新怪物属性!$P114*8+1,BY$2)+INDEX(装备数值!$C$13:$G$116,新怪物属性!$Q114*8+2,BY$2)+INDEX(装备数值!$C$13:$G$116,新怪物属性!$S114*8+3,BY$2)+INDEX(装备数值!$C$13:$G$116,新怪物属性!$R114*8+4,BY$2)+INDEX(装备数值!$C$13:$G$116,新怪物属性!$T114*8+5,BY$2)+INDEX(装备数值!$C$13:$G$116,新怪物属性!$U114*8+6,BY$2)+INDEX(装备数值!$C$13:$G$116,新怪物属性!$V114*8+7,BY$2)+INDEX(装备数值!$C$13:$G$116,新怪物属性!$W114*8+8,BY$2))</f>
        <v>147000</v>
      </c>
      <c r="BZ112" s="14">
        <f>(INDEX(装备数值!$C$13:$G$116,新怪物属性!$P114*8+1,BZ$2)+INDEX(装备数值!$C$13:$G$116,新怪物属性!$Q114*8+2,BZ$2)+INDEX(装备数值!$C$13:$G$116,新怪物属性!$S114*8+3,BZ$2)+INDEX(装备数值!$C$13:$G$116,新怪物属性!$R114*8+4,BZ$2)+INDEX(装备数值!$C$13:$G$116,新怪物属性!$T114*8+5,BZ$2)+INDEX(装备数值!$C$13:$G$116,新怪物属性!$U114*8+6,BZ$2)+INDEX(装备数值!$C$13:$G$116,新怪物属性!$V114*8+7,BZ$2)+INDEX(装备数值!$C$13:$G$116,新怪物属性!$W114*8+8,BZ$2))</f>
        <v>1102500</v>
      </c>
      <c r="CA112" s="14">
        <f>(INDEX(装备数值!$C$13:$G$116,新怪物属性!$P114*8+1,CA$2)+INDEX(装备数值!$C$13:$G$116,新怪物属性!$Q114*8+2,CA$2)+INDEX(装备数值!$C$13:$G$116,新怪物属性!$S114*8+3,CA$2)+INDEX(装备数值!$C$13:$G$116,新怪物属性!$R114*8+4,CA$2)+INDEX(装备数值!$C$13:$G$116,新怪物属性!$T114*8+5,CA$2)+INDEX(装备数值!$C$13:$G$116,新怪物属性!$U114*8+6,CA$2)+INDEX(装备数值!$C$13:$G$116,新怪物属性!$V114*8+7,CA$2)+INDEX(装备数值!$C$13:$G$116,新怪物属性!$W114*8+8,CA$2))</f>
        <v>73500</v>
      </c>
      <c r="CB112" s="14">
        <f>(INDEX(装备数值!$C$13:$G$116,新怪物属性!$P114*8+1,CB$2)+INDEX(装备数值!$C$13:$G$116,新怪物属性!$Q114*8+2,CB$2)+INDEX(装备数值!$C$13:$G$116,新怪物属性!$S114*8+3,CB$2)+INDEX(装备数值!$C$13:$G$116,新怪物属性!$R114*8+4,CB$2)+INDEX(装备数值!$C$13:$G$116,新怪物属性!$T114*8+5,CB$2)+INDEX(装备数值!$C$13:$G$116,新怪物属性!$U114*8+6,CB$2)+INDEX(装备数值!$C$13:$G$116,新怪物属性!$V114*8+7,CB$2)+INDEX(装备数值!$C$13:$G$116,新怪物属性!$W114*8+8,CB$2))</f>
        <v>1470000</v>
      </c>
      <c r="CC112" s="14">
        <f>(INDEX(装备数值!$C$13:$G$116,新怪物属性!$P114*8+1,CC$2)+INDEX(装备数值!$C$13:$G$116,新怪物属性!$Q114*8+2,CC$2)+INDEX(装备数值!$C$13:$G$116,新怪物属性!$S114*8+3,CC$2)+INDEX(装备数值!$C$13:$G$116,新怪物属性!$R114*8+4,CC$2)+INDEX(装备数值!$C$13:$G$116,新怪物属性!$T114*8+5,CC$2)+INDEX(装备数值!$C$13:$G$116,新怪物属性!$U114*8+6,CC$2)+INDEX(装备数值!$C$13:$G$116,新怪物属性!$V114*8+7,CC$2)+INDEX(装备数值!$C$13:$G$116,新怪物属性!$W114*8+8,CC$2))</f>
        <v>29050</v>
      </c>
      <c r="CF112" s="14">
        <f t="shared" si="143"/>
        <v>4</v>
      </c>
      <c r="CG112" s="14">
        <f t="shared" si="230"/>
        <v>4</v>
      </c>
      <c r="CH112" s="14">
        <f t="shared" si="230"/>
        <v>4</v>
      </c>
      <c r="CI112" s="14">
        <f t="shared" si="230"/>
        <v>4</v>
      </c>
      <c r="CJ112" s="14">
        <f t="shared" si="230"/>
        <v>4</v>
      </c>
      <c r="CK112" s="14">
        <f t="shared" si="230"/>
        <v>4</v>
      </c>
      <c r="CL112" s="14">
        <f t="shared" si="230"/>
        <v>4</v>
      </c>
      <c r="CM112" s="14">
        <f t="shared" si="230"/>
        <v>4</v>
      </c>
      <c r="CN112" s="14">
        <f t="shared" si="230"/>
        <v>4</v>
      </c>
      <c r="CO112" s="14">
        <f t="shared" si="230"/>
        <v>4</v>
      </c>
      <c r="CP112" s="14">
        <f t="shared" si="230"/>
        <v>4</v>
      </c>
      <c r="CQ112" s="14">
        <f t="shared" si="230"/>
        <v>4</v>
      </c>
      <c r="CR112" s="14">
        <f t="shared" si="230"/>
        <v>0</v>
      </c>
      <c r="CS112" s="14">
        <f>SUMIFS(装备数值!BL$50:BL$101,装备数值!$BG$50:$BG$101,"="&amp;新怪物属性!$CF$2,装备数值!$BH$50:$BH$101,"&lt;="&amp;新怪物属性!$CF112)+SUMIFS(装备数值!BL$50:BL$101,装备数值!$BG$50:$BG$101,"="&amp;新怪物属性!$CG$2,装备数值!$BH$50:$BH$101,"&lt;="&amp;新怪物属性!$CG112)+SUMIFS(装备数值!BL$50:BL$101,装备数值!$BG$50:$BG$101,"="&amp;新怪物属性!$CH$2,装备数值!$BH$50:$BH$101,"&lt;="&amp;新怪物属性!$CH112)+SUMIFS(装备数值!BL$50:BL$101,装备数值!$BG$50:$BG$101,"="&amp;新怪物属性!$CI$2,装备数值!$BH$50:$BH$101,"&lt;="&amp;新怪物属性!$CI112)+SUMIFS(装备数值!BL$50:BL$101,装备数值!$BG$50:$BG$101,"="&amp;新怪物属性!$CJ$2,装备数值!$BH$50:$BH$101,"&lt;="&amp;新怪物属性!$CJ112)+SUMIFS(装备数值!BL$50:BL$101,装备数值!$BG$50:$BG$101,"="&amp;新怪物属性!$CK$2,装备数值!$BH$50:$BH$101,"&lt;="&amp;新怪物属性!$CK112)+SUMIFS(装备数值!BL$50:BL$101,装备数值!$BG$50:$BG$101,"="&amp;新怪物属性!$CL$2,装备数值!$BH$50:$BH$101,"&lt;="&amp;新怪物属性!$CL112)+SUMIFS(装备数值!BL$50:BL$101,装备数值!$BG$50:$BG$101,"="&amp;新怪物属性!$CM$2,装备数值!$BH$50:$BH$101,"&lt;="&amp;新怪物属性!$CM112)+SUMIFS(装备数值!BL$50:BL$101,装备数值!$BG$50:$BG$101,"="&amp;新怪物属性!$CN$2,装备数值!$BH$50:$BH$101,"&lt;="&amp;新怪物属性!$CN112)+SUMIFS(装备数值!BL$50:BL$101,装备数值!$BG$50:$BG$101,"="&amp;新怪物属性!$CO$2,装备数值!$BH$50:$BH$101,"&lt;="&amp;新怪物属性!$CO112)+SUMIFS(装备数值!BL$50:BL$101,装备数值!$BG$50:$BG$101,"="&amp;新怪物属性!$CP$2,装备数值!$BH$50:$BH$101,"&lt;="&amp;新怪物属性!$CP112)+SUMIFS(装备数值!BL$50:BL$101,装备数值!$BG$50:$BG$101,"="&amp;新怪物属性!$CQ$2,装备数值!$BH$50:$BH$101,"&lt;="&amp;新怪物属性!$CQ112)+SUMIFS(装备数值!BL$50:BL$101,装备数值!$BG$50:$BG$101,"="&amp;新怪物属性!$CR$2,装备数值!$BH$50:$BH$101,"&lt;="&amp;新怪物属性!$CR112)</f>
        <v>234449</v>
      </c>
      <c r="CT112" s="14">
        <f>SUMIFS(装备数值!BM$50:BM$101,装备数值!$BG$50:$BG$101,"="&amp;新怪物属性!$CF$2,装备数值!$BH$50:$BH$101,"&lt;="&amp;新怪物属性!$CF112)+SUMIFS(装备数值!BM$50:BM$101,装备数值!$BG$50:$BG$101,"="&amp;新怪物属性!$CG$2,装备数值!$BH$50:$BH$101,"&lt;="&amp;新怪物属性!$CG112)+SUMIFS(装备数值!BM$50:BM$101,装备数值!$BG$50:$BG$101,"="&amp;新怪物属性!$CH$2,装备数值!$BH$50:$BH$101,"&lt;="&amp;新怪物属性!$CH112)+SUMIFS(装备数值!BM$50:BM$101,装备数值!$BG$50:$BG$101,"="&amp;新怪物属性!$CI$2,装备数值!$BH$50:$BH$101,"&lt;="&amp;新怪物属性!$CI112)+SUMIFS(装备数值!BM$50:BM$101,装备数值!$BG$50:$BG$101,"="&amp;新怪物属性!$CJ$2,装备数值!$BH$50:$BH$101,"&lt;="&amp;新怪物属性!$CJ112)+SUMIFS(装备数值!BM$50:BM$101,装备数值!$BG$50:$BG$101,"="&amp;新怪物属性!$CK$2,装备数值!$BH$50:$BH$101,"&lt;="&amp;新怪物属性!$CK112)+SUMIFS(装备数值!BM$50:BM$101,装备数值!$BG$50:$BG$101,"="&amp;新怪物属性!$CL$2,装备数值!$BH$50:$BH$101,"&lt;="&amp;新怪物属性!$CL112)+SUMIFS(装备数值!BM$50:BM$101,装备数值!$BG$50:$BG$101,"="&amp;新怪物属性!$CM$2,装备数值!$BH$50:$BH$101,"&lt;="&amp;新怪物属性!$CM112)+SUMIFS(装备数值!BM$50:BM$101,装备数值!$BG$50:$BG$101,"="&amp;新怪物属性!$CN$2,装备数值!$BH$50:$BH$101,"&lt;="&amp;新怪物属性!$CN112)+SUMIFS(装备数值!BM$50:BM$101,装备数值!$BG$50:$BG$101,"="&amp;新怪物属性!$CO$2,装备数值!$BH$50:$BH$101,"&lt;="&amp;新怪物属性!$CO112)+SUMIFS(装备数值!BM$50:BM$101,装备数值!$BG$50:$BG$101,"="&amp;新怪物属性!$CP$2,装备数值!$BH$50:$BH$101,"&lt;="&amp;新怪物属性!$CP112)+SUMIFS(装备数值!BM$50:BM$101,装备数值!$BG$50:$BG$101,"="&amp;新怪物属性!$CQ$2,装备数值!$BH$50:$BH$101,"&lt;="&amp;新怪物属性!$CQ112)+SUMIFS(装备数值!BM$50:BM$101,装备数值!$BG$50:$BG$101,"="&amp;新怪物属性!$CR$2,装备数值!$BH$50:$BH$101,"&lt;="&amp;新怪物属性!$CR112)</f>
        <v>1759949</v>
      </c>
      <c r="CU112" s="14">
        <f>SUMIFS(装备数值!BN$50:BN$101,装备数值!$BG$50:$BG$101,"="&amp;新怪物属性!$CF$2,装备数值!$BH$50:$BH$101,"&lt;="&amp;新怪物属性!$CF112)+SUMIFS(装备数值!BN$50:BN$101,装备数值!$BG$50:$BG$101,"="&amp;新怪物属性!$CG$2,装备数值!$BH$50:$BH$101,"&lt;="&amp;新怪物属性!$CG112)+SUMIFS(装备数值!BN$50:BN$101,装备数值!$BG$50:$BG$101,"="&amp;新怪物属性!$CH$2,装备数值!$BH$50:$BH$101,"&lt;="&amp;新怪物属性!$CH112)+SUMIFS(装备数值!BN$50:BN$101,装备数值!$BG$50:$BG$101,"="&amp;新怪物属性!$CI$2,装备数值!$BH$50:$BH$101,"&lt;="&amp;新怪物属性!$CI112)+SUMIFS(装备数值!BN$50:BN$101,装备数值!$BG$50:$BG$101,"="&amp;新怪物属性!$CJ$2,装备数值!$BH$50:$BH$101,"&lt;="&amp;新怪物属性!$CJ112)+SUMIFS(装备数值!BN$50:BN$101,装备数值!$BG$50:$BG$101,"="&amp;新怪物属性!$CK$2,装备数值!$BH$50:$BH$101,"&lt;="&amp;新怪物属性!$CK112)+SUMIFS(装备数值!BN$50:BN$101,装备数值!$BG$50:$BG$101,"="&amp;新怪物属性!$CL$2,装备数值!$BH$50:$BH$101,"&lt;="&amp;新怪物属性!$CL112)+SUMIFS(装备数值!BN$50:BN$101,装备数值!$BG$50:$BG$101,"="&amp;新怪物属性!$CM$2,装备数值!$BH$50:$BH$101,"&lt;="&amp;新怪物属性!$CM112)+SUMIFS(装备数值!BN$50:BN$101,装备数值!$BG$50:$BG$101,"="&amp;新怪物属性!$CN$2,装备数值!$BH$50:$BH$101,"&lt;="&amp;新怪物属性!$CN112)+SUMIFS(装备数值!BN$50:BN$101,装备数值!$BG$50:$BG$101,"="&amp;新怪物属性!$CO$2,装备数值!$BH$50:$BH$101,"&lt;="&amp;新怪物属性!$CO112)+SUMIFS(装备数值!BN$50:BN$101,装备数值!$BG$50:$BG$101,"="&amp;新怪物属性!$CP$2,装备数值!$BH$50:$BH$101,"&lt;="&amp;新怪物属性!$CP112)+SUMIFS(装备数值!BN$50:BN$101,装备数值!$BG$50:$BG$101,"="&amp;新怪物属性!$CQ$2,装备数值!$BH$50:$BH$101,"&lt;="&amp;新怪物属性!$CQ112)+SUMIFS(装备数值!BN$50:BN$101,装备数值!$BG$50:$BG$101,"="&amp;新怪物属性!$CR$2,装备数值!$BH$50:$BH$101,"&lt;="&amp;新怪物属性!$CR112)</f>
        <v>97600</v>
      </c>
      <c r="CV112" s="14">
        <f>SUMIFS(装备数值!BO$50:BO$101,装备数值!$BG$50:$BG$101,"="&amp;新怪物属性!$CF$2,装备数值!$BH$50:$BH$101,"&lt;="&amp;新怪物属性!$CF112)+SUMIFS(装备数值!BO$50:BO$101,装备数值!$BG$50:$BG$101,"="&amp;新怪物属性!$CG$2,装备数值!$BH$50:$BH$101,"&lt;="&amp;新怪物属性!$CG112)+SUMIFS(装备数值!BO$50:BO$101,装备数值!$BG$50:$BG$101,"="&amp;新怪物属性!$CH$2,装备数值!$BH$50:$BH$101,"&lt;="&amp;新怪物属性!$CH112)+SUMIFS(装备数值!BO$50:BO$101,装备数值!$BG$50:$BG$101,"="&amp;新怪物属性!$CI$2,装备数值!$BH$50:$BH$101,"&lt;="&amp;新怪物属性!$CI112)+SUMIFS(装备数值!BO$50:BO$101,装备数值!$BG$50:$BG$101,"="&amp;新怪物属性!$CJ$2,装备数值!$BH$50:$BH$101,"&lt;="&amp;新怪物属性!$CJ112)+SUMIFS(装备数值!BO$50:BO$101,装备数值!$BG$50:$BG$101,"="&amp;新怪物属性!$CK$2,装备数值!$BH$50:$BH$101,"&lt;="&amp;新怪物属性!$CK112)+SUMIFS(装备数值!BO$50:BO$101,装备数值!$BG$50:$BG$101,"="&amp;新怪物属性!$CL$2,装备数值!$BH$50:$BH$101,"&lt;="&amp;新怪物属性!$CL112)+SUMIFS(装备数值!BO$50:BO$101,装备数值!$BG$50:$BG$101,"="&amp;新怪物属性!$CM$2,装备数值!$BH$50:$BH$101,"&lt;="&amp;新怪物属性!$CM112)+SUMIFS(装备数值!BO$50:BO$101,装备数值!$BG$50:$BG$101,"="&amp;新怪物属性!$CN$2,装备数值!$BH$50:$BH$101,"&lt;="&amp;新怪物属性!$CN112)+SUMIFS(装备数值!BO$50:BO$101,装备数值!$BG$50:$BG$101,"="&amp;新怪物属性!$CO$2,装备数值!$BH$50:$BH$101,"&lt;="&amp;新怪物属性!$CO112)+SUMIFS(装备数值!BO$50:BO$101,装备数值!$BG$50:$BG$101,"="&amp;新怪物属性!$CP$2,装备数值!$BH$50:$BH$101,"&lt;="&amp;新怪物属性!$CP112)+SUMIFS(装备数值!BO$50:BO$101,装备数值!$BG$50:$BG$101,"="&amp;新怪物属性!$CQ$2,装备数值!$BH$50:$BH$101,"&lt;="&amp;新怪物属性!$CQ112)+SUMIFS(装备数值!BO$50:BO$101,装备数值!$BG$50:$BG$101,"="&amp;新怪物属性!$CR$2,装备数值!$BH$50:$BH$101,"&lt;="&amp;新怪物属性!$CR112)</f>
        <v>1955500</v>
      </c>
      <c r="CW112" s="14">
        <f>SUMIFS(装备数值!BP$50:BP$101,装备数值!$BG$50:$BG$101,"="&amp;新怪物属性!$CF$2,装备数值!$BH$50:$BH$101,"&lt;="&amp;新怪物属性!$CF112)+SUMIFS(装备数值!BP$50:BP$101,装备数值!$BG$50:$BG$101,"="&amp;新怪物属性!$CG$2,装备数值!$BH$50:$BH$101,"&lt;="&amp;新怪物属性!$CG112)+SUMIFS(装备数值!BP$50:BP$101,装备数值!$BG$50:$BG$101,"="&amp;新怪物属性!$CH$2,装备数值!$BH$50:$BH$101,"&lt;="&amp;新怪物属性!$CH112)+SUMIFS(装备数值!BP$50:BP$101,装备数值!$BG$50:$BG$101,"="&amp;新怪物属性!$CI$2,装备数值!$BH$50:$BH$101,"&lt;="&amp;新怪物属性!$CI112)+SUMIFS(装备数值!BP$50:BP$101,装备数值!$BG$50:$BG$101,"="&amp;新怪物属性!$CJ$2,装备数值!$BH$50:$BH$101,"&lt;="&amp;新怪物属性!$CJ112)+SUMIFS(装备数值!BP$50:BP$101,装备数值!$BG$50:$BG$101,"="&amp;新怪物属性!$CK$2,装备数值!$BH$50:$BH$101,"&lt;="&amp;新怪物属性!$CK112)+SUMIFS(装备数值!BP$50:BP$101,装备数值!$BG$50:$BG$101,"="&amp;新怪物属性!$CL$2,装备数值!$BH$50:$BH$101,"&lt;="&amp;新怪物属性!$CL112)+SUMIFS(装备数值!BP$50:BP$101,装备数值!$BG$50:$BG$101,"="&amp;新怪物属性!$CM$2,装备数值!$BH$50:$BH$101,"&lt;="&amp;新怪物属性!$CM112)+SUMIFS(装备数值!BP$50:BP$101,装备数值!$BG$50:$BG$101,"="&amp;新怪物属性!$CN$2,装备数值!$BH$50:$BH$101,"&lt;="&amp;新怪物属性!$CN112)+SUMIFS(装备数值!BP$50:BP$101,装备数值!$BG$50:$BG$101,"="&amp;新怪物属性!$CO$2,装备数值!$BH$50:$BH$101,"&lt;="&amp;新怪物属性!$CO112)+SUMIFS(装备数值!BP$50:BP$101,装备数值!$BG$50:$BG$101,"="&amp;新怪物属性!$CP$2,装备数值!$BH$50:$BH$101,"&lt;="&amp;新怪物属性!$CP112)+SUMIFS(装备数值!BP$50:BP$101,装备数值!$BG$50:$BG$101,"="&amp;新怪物属性!$CQ$2,装备数值!$BH$50:$BH$101,"&lt;="&amp;新怪物属性!$CQ112)+SUMIFS(装备数值!BP$50:BP$101,装备数值!$BG$50:$BG$101,"="&amp;新怪物属性!$CR$2,装备数值!$BH$50:$BH$101,"&lt;="&amp;新怪物属性!$CR112)</f>
        <v>38720</v>
      </c>
      <c r="CX112" s="14">
        <f>SUMIFS(装备数值!BQ$50:BQ$101,装备数值!$BG$50:$BG$101,"="&amp;新怪物属性!$CF$2,装备数值!$BH$50:$BH$101,"&lt;="&amp;新怪物属性!$CF112)+SUMIFS(装备数值!BQ$50:BQ$101,装备数值!$BG$50:$BG$101,"="&amp;新怪物属性!$CG$2,装备数值!$BH$50:$BH$101,"&lt;="&amp;新怪物属性!$CG112)+SUMIFS(装备数值!BQ$50:BQ$101,装备数值!$BG$50:$BG$101,"="&amp;新怪物属性!$CH$2,装备数值!$BH$50:$BH$101,"&lt;="&amp;新怪物属性!$CH112)+SUMIFS(装备数值!BQ$50:BQ$101,装备数值!$BG$50:$BG$101,"="&amp;新怪物属性!$CI$2,装备数值!$BH$50:$BH$101,"&lt;="&amp;新怪物属性!$CI112)+SUMIFS(装备数值!BQ$50:BQ$101,装备数值!$BG$50:$BG$101,"="&amp;新怪物属性!$CJ$2,装备数值!$BH$50:$BH$101,"&lt;="&amp;新怪物属性!$CJ112)+SUMIFS(装备数值!BQ$50:BQ$101,装备数值!$BG$50:$BG$101,"="&amp;新怪物属性!$CK$2,装备数值!$BH$50:$BH$101,"&lt;="&amp;新怪物属性!$CK112)+SUMIFS(装备数值!BQ$50:BQ$101,装备数值!$BG$50:$BG$101,"="&amp;新怪物属性!$CL$2,装备数值!$BH$50:$BH$101,"&lt;="&amp;新怪物属性!$CL112)+SUMIFS(装备数值!BQ$50:BQ$101,装备数值!$BG$50:$BG$101,"="&amp;新怪物属性!$CM$2,装备数值!$BH$50:$BH$101,"&lt;="&amp;新怪物属性!$CM112)+SUMIFS(装备数值!BQ$50:BQ$101,装备数值!$BG$50:$BG$101,"="&amp;新怪物属性!$CN$2,装备数值!$BH$50:$BH$101,"&lt;="&amp;新怪物属性!$CN112)+SUMIFS(装备数值!BQ$50:BQ$101,装备数值!$BG$50:$BG$101,"="&amp;新怪物属性!$CO$2,装备数值!$BH$50:$BH$101,"&lt;="&amp;新怪物属性!$CO112)+SUMIFS(装备数值!BQ$50:BQ$101,装备数值!$BG$50:$BG$101,"="&amp;新怪物属性!$CP$2,装备数值!$BH$50:$BH$101,"&lt;="&amp;新怪物属性!$CP112)+SUMIFS(装备数值!BQ$50:BQ$101,装备数值!$BG$50:$BG$101,"="&amp;新怪物属性!$CQ$2,装备数值!$BH$50:$BH$101,"&lt;="&amp;新怪物属性!$CQ112)+SUMIFS(装备数值!BQ$50:BQ$101,装备数值!$BG$50:$BG$101,"="&amp;新怪物属性!$CR$2,装备数值!$BH$50:$BH$101,"&lt;="&amp;新怪物属性!$CR112)</f>
        <v>1250</v>
      </c>
      <c r="CY112" s="14">
        <f>SUMIFS(装备数值!BR$50:BR$101,装备数值!$BG$50:$BG$101,"="&amp;新怪物属性!$CF$2,装备数值!$BH$50:$BH$101,"&lt;="&amp;新怪物属性!$CF112)+SUMIFS(装备数值!BR$50:BR$101,装备数值!$BG$50:$BG$101,"="&amp;新怪物属性!$CG$2,装备数值!$BH$50:$BH$101,"&lt;="&amp;新怪物属性!$CG112)+SUMIFS(装备数值!BR$50:BR$101,装备数值!$BG$50:$BG$101,"="&amp;新怪物属性!$CH$2,装备数值!$BH$50:$BH$101,"&lt;="&amp;新怪物属性!$CH112)+SUMIFS(装备数值!BR$50:BR$101,装备数值!$BG$50:$BG$101,"="&amp;新怪物属性!$CI$2,装备数值!$BH$50:$BH$101,"&lt;="&amp;新怪物属性!$CI112)+SUMIFS(装备数值!BR$50:BR$101,装备数值!$BG$50:$BG$101,"="&amp;新怪物属性!$CJ$2,装备数值!$BH$50:$BH$101,"&lt;="&amp;新怪物属性!$CJ112)+SUMIFS(装备数值!BR$50:BR$101,装备数值!$BG$50:$BG$101,"="&amp;新怪物属性!$CK$2,装备数值!$BH$50:$BH$101,"&lt;="&amp;新怪物属性!$CK112)+SUMIFS(装备数值!BR$50:BR$101,装备数值!$BG$50:$BG$101,"="&amp;新怪物属性!$CL$2,装备数值!$BH$50:$BH$101,"&lt;="&amp;新怪物属性!$CL112)+SUMIFS(装备数值!BR$50:BR$101,装备数值!$BG$50:$BG$101,"="&amp;新怪物属性!$CM$2,装备数值!$BH$50:$BH$101,"&lt;="&amp;新怪物属性!$CM112)+SUMIFS(装备数值!BR$50:BR$101,装备数值!$BG$50:$BG$101,"="&amp;新怪物属性!$CN$2,装备数值!$BH$50:$BH$101,"&lt;="&amp;新怪物属性!$CN112)+SUMIFS(装备数值!BR$50:BR$101,装备数值!$BG$50:$BG$101,"="&amp;新怪物属性!$CO$2,装备数值!$BH$50:$BH$101,"&lt;="&amp;新怪物属性!$CO112)+SUMIFS(装备数值!BR$50:BR$101,装备数值!$BG$50:$BG$101,"="&amp;新怪物属性!$CP$2,装备数值!$BH$50:$BH$101,"&lt;="&amp;新怪物属性!$CP112)+SUMIFS(装备数值!BR$50:BR$101,装备数值!$BG$50:$BG$101,"="&amp;新怪物属性!$CQ$2,装备数值!$BH$50:$BH$101,"&lt;="&amp;新怪物属性!$CQ112)+SUMIFS(装备数值!BR$50:BR$101,装备数值!$BG$50:$BG$101,"="&amp;新怪物属性!$CR$2,装备数值!$BH$50:$BH$101,"&lt;="&amp;新怪物属性!$CR112)</f>
        <v>1250</v>
      </c>
      <c r="CZ112" s="14">
        <f>SUMIFS(装备数值!BS$50:BS$101,装备数值!$BG$50:$BG$101,"="&amp;新怪物属性!$CF$2,装备数值!$BH$50:$BH$101,"&lt;="&amp;新怪物属性!$CF112)+SUMIFS(装备数值!BS$50:BS$101,装备数值!$BG$50:$BG$101,"="&amp;新怪物属性!$CG$2,装备数值!$BH$50:$BH$101,"&lt;="&amp;新怪物属性!$CG112)+SUMIFS(装备数值!BS$50:BS$101,装备数值!$BG$50:$BG$101,"="&amp;新怪物属性!$CH$2,装备数值!$BH$50:$BH$101,"&lt;="&amp;新怪物属性!$CH112)+SUMIFS(装备数值!BS$50:BS$101,装备数值!$BG$50:$BG$101,"="&amp;新怪物属性!$CI$2,装备数值!$BH$50:$BH$101,"&lt;="&amp;新怪物属性!$CI112)+SUMIFS(装备数值!BS$50:BS$101,装备数值!$BG$50:$BG$101,"="&amp;新怪物属性!$CJ$2,装备数值!$BH$50:$BH$101,"&lt;="&amp;新怪物属性!$CJ112)+SUMIFS(装备数值!BS$50:BS$101,装备数值!$BG$50:$BG$101,"="&amp;新怪物属性!$CK$2,装备数值!$BH$50:$BH$101,"&lt;="&amp;新怪物属性!$CK112)+SUMIFS(装备数值!BS$50:BS$101,装备数值!$BG$50:$BG$101,"="&amp;新怪物属性!$CL$2,装备数值!$BH$50:$BH$101,"&lt;="&amp;新怪物属性!$CL112)+SUMIFS(装备数值!BS$50:BS$101,装备数值!$BG$50:$BG$101,"="&amp;新怪物属性!$CM$2,装备数值!$BH$50:$BH$101,"&lt;="&amp;新怪物属性!$CM112)+SUMIFS(装备数值!BS$50:BS$101,装备数值!$BG$50:$BG$101,"="&amp;新怪物属性!$CN$2,装备数值!$BH$50:$BH$101,"&lt;="&amp;新怪物属性!$CN112)+SUMIFS(装备数值!BS$50:BS$101,装备数值!$BG$50:$BG$101,"="&amp;新怪物属性!$CO$2,装备数值!$BH$50:$BH$101,"&lt;="&amp;新怪物属性!$CO112)+SUMIFS(装备数值!BS$50:BS$101,装备数值!$BG$50:$BG$101,"="&amp;新怪物属性!$CP$2,装备数值!$BH$50:$BH$101,"&lt;="&amp;新怪物属性!$CP112)+SUMIFS(装备数值!BS$50:BS$101,装备数值!$BG$50:$BG$101,"="&amp;新怪物属性!$CQ$2,装备数值!$BH$50:$BH$101,"&lt;="&amp;新怪物属性!$CQ112)+SUMIFS(装备数值!BS$50:BS$101,装备数值!$BG$50:$BG$101,"="&amp;新怪物属性!$CR$2,装备数值!$BH$50:$BH$101,"&lt;="&amp;新怪物属性!$CR112)</f>
        <v>1250</v>
      </c>
      <c r="DA112" s="14">
        <f>SUMIFS(装备数值!BT$50:BT$101,装备数值!$BG$50:$BG$101,"="&amp;新怪物属性!$CF$2,装备数值!$BH$50:$BH$101,"&lt;="&amp;新怪物属性!$CF112)+SUMIFS(装备数值!BT$50:BT$101,装备数值!$BG$50:$BG$101,"="&amp;新怪物属性!$CG$2,装备数值!$BH$50:$BH$101,"&lt;="&amp;新怪物属性!$CG112)+SUMIFS(装备数值!BT$50:BT$101,装备数值!$BG$50:$BG$101,"="&amp;新怪物属性!$CH$2,装备数值!$BH$50:$BH$101,"&lt;="&amp;新怪物属性!$CH112)+SUMIFS(装备数值!BT$50:BT$101,装备数值!$BG$50:$BG$101,"="&amp;新怪物属性!$CI$2,装备数值!$BH$50:$BH$101,"&lt;="&amp;新怪物属性!$CI112)+SUMIFS(装备数值!BT$50:BT$101,装备数值!$BG$50:$BG$101,"="&amp;新怪物属性!$CJ$2,装备数值!$BH$50:$BH$101,"&lt;="&amp;新怪物属性!$CJ112)+SUMIFS(装备数值!BT$50:BT$101,装备数值!$BG$50:$BG$101,"="&amp;新怪物属性!$CK$2,装备数值!$BH$50:$BH$101,"&lt;="&amp;新怪物属性!$CK112)+SUMIFS(装备数值!BT$50:BT$101,装备数值!$BG$50:$BG$101,"="&amp;新怪物属性!$CL$2,装备数值!$BH$50:$BH$101,"&lt;="&amp;新怪物属性!$CL112)+SUMIFS(装备数值!BT$50:BT$101,装备数值!$BG$50:$BG$101,"="&amp;新怪物属性!$CM$2,装备数值!$BH$50:$BH$101,"&lt;="&amp;新怪物属性!$CM112)+SUMIFS(装备数值!BT$50:BT$101,装备数值!$BG$50:$BG$101,"="&amp;新怪物属性!$CN$2,装备数值!$BH$50:$BH$101,"&lt;="&amp;新怪物属性!$CN112)+SUMIFS(装备数值!BT$50:BT$101,装备数值!$BG$50:$BG$101,"="&amp;新怪物属性!$CO$2,装备数值!$BH$50:$BH$101,"&lt;="&amp;新怪物属性!$CO112)+SUMIFS(装备数值!BT$50:BT$101,装备数值!$BG$50:$BG$101,"="&amp;新怪物属性!$CP$2,装备数值!$BH$50:$BH$101,"&lt;="&amp;新怪物属性!$CP112)+SUMIFS(装备数值!BT$50:BT$101,装备数值!$BG$50:$BG$101,"="&amp;新怪物属性!$CQ$2,装备数值!$BH$50:$BH$101,"&lt;="&amp;新怪物属性!$CQ112)+SUMIFS(装备数值!BT$50:BT$101,装备数值!$BG$50:$BG$101,"="&amp;新怪物属性!$CR$2,装备数值!$BH$50:$BH$101,"&lt;="&amp;新怪物属性!$CR112)</f>
        <v>1250</v>
      </c>
      <c r="DB112" s="14">
        <f>SUMIFS(装备数值!BU$50:BU$101,装备数值!$BG$50:$BG$101,"="&amp;新怪物属性!$CF$2,装备数值!$BH$50:$BH$101,"&lt;="&amp;新怪物属性!$CF112)+SUMIFS(装备数值!BU$50:BU$101,装备数值!$BG$50:$BG$101,"="&amp;新怪物属性!$CG$2,装备数值!$BH$50:$BH$101,"&lt;="&amp;新怪物属性!$CG112)+SUMIFS(装备数值!BU$50:BU$101,装备数值!$BG$50:$BG$101,"="&amp;新怪物属性!$CH$2,装备数值!$BH$50:$BH$101,"&lt;="&amp;新怪物属性!$CH112)+SUMIFS(装备数值!BU$50:BU$101,装备数值!$BG$50:$BG$101,"="&amp;新怪物属性!$CI$2,装备数值!$BH$50:$BH$101,"&lt;="&amp;新怪物属性!$CI112)+SUMIFS(装备数值!BU$50:BU$101,装备数值!$BG$50:$BG$101,"="&amp;新怪物属性!$CJ$2,装备数值!$BH$50:$BH$101,"&lt;="&amp;新怪物属性!$CJ112)+SUMIFS(装备数值!BU$50:BU$101,装备数值!$BG$50:$BG$101,"="&amp;新怪物属性!$CK$2,装备数值!$BH$50:$BH$101,"&lt;="&amp;新怪物属性!$CK112)+SUMIFS(装备数值!BU$50:BU$101,装备数值!$BG$50:$BG$101,"="&amp;新怪物属性!$CL$2,装备数值!$BH$50:$BH$101,"&lt;="&amp;新怪物属性!$CL112)+SUMIFS(装备数值!BU$50:BU$101,装备数值!$BG$50:$BG$101,"="&amp;新怪物属性!$CM$2,装备数值!$BH$50:$BH$101,"&lt;="&amp;新怪物属性!$CM112)+SUMIFS(装备数值!BU$50:BU$101,装备数值!$BG$50:$BG$101,"="&amp;新怪物属性!$CN$2,装备数值!$BH$50:$BH$101,"&lt;="&amp;新怪物属性!$CN112)+SUMIFS(装备数值!BU$50:BU$101,装备数值!$BG$50:$BG$101,"="&amp;新怪物属性!$CO$2,装备数值!$BH$50:$BH$101,"&lt;="&amp;新怪物属性!$CO112)+SUMIFS(装备数值!BU$50:BU$101,装备数值!$BG$50:$BG$101,"="&amp;新怪物属性!$CP$2,装备数值!$BH$50:$BH$101,"&lt;="&amp;新怪物属性!$CP112)+SUMIFS(装备数值!BU$50:BU$101,装备数值!$BG$50:$BG$101,"="&amp;新怪物属性!$CQ$2,装备数值!$BH$50:$BH$101,"&lt;="&amp;新怪物属性!$CQ112)+SUMIFS(装备数值!BU$50:BU$101,装备数值!$BG$50:$BG$101,"="&amp;新怪物属性!$CR$2,装备数值!$BH$50:$BH$101,"&lt;="&amp;新怪物属性!$CR112)</f>
        <v>0.35000000000000003</v>
      </c>
      <c r="DC112" s="14">
        <f>SUMIFS(装备数值!BV$50:BV$101,装备数值!$BG$50:$BG$101,"="&amp;新怪物属性!$CF$2,装备数值!$BH$50:$BH$101,"&lt;="&amp;新怪物属性!$CF112)+SUMIFS(装备数值!BV$50:BV$101,装备数值!$BG$50:$BG$101,"="&amp;新怪物属性!$CG$2,装备数值!$BH$50:$BH$101,"&lt;="&amp;新怪物属性!$CG112)+SUMIFS(装备数值!BV$50:BV$101,装备数值!$BG$50:$BG$101,"="&amp;新怪物属性!$CH$2,装备数值!$BH$50:$BH$101,"&lt;="&amp;新怪物属性!$CH112)+SUMIFS(装备数值!BV$50:BV$101,装备数值!$BG$50:$BG$101,"="&amp;新怪物属性!$CI$2,装备数值!$BH$50:$BH$101,"&lt;="&amp;新怪物属性!$CI112)+SUMIFS(装备数值!BV$50:BV$101,装备数值!$BG$50:$BG$101,"="&amp;新怪物属性!$CJ$2,装备数值!$BH$50:$BH$101,"&lt;="&amp;新怪物属性!$CJ112)+SUMIFS(装备数值!BV$50:BV$101,装备数值!$BG$50:$BG$101,"="&amp;新怪物属性!$CK$2,装备数值!$BH$50:$BH$101,"&lt;="&amp;新怪物属性!$CK112)+SUMIFS(装备数值!BV$50:BV$101,装备数值!$BG$50:$BG$101,"="&amp;新怪物属性!$CL$2,装备数值!$BH$50:$BH$101,"&lt;="&amp;新怪物属性!$CL112)+SUMIFS(装备数值!BV$50:BV$101,装备数值!$BG$50:$BG$101,"="&amp;新怪物属性!$CM$2,装备数值!$BH$50:$BH$101,"&lt;="&amp;新怪物属性!$CM112)+SUMIFS(装备数值!BV$50:BV$101,装备数值!$BG$50:$BG$101,"="&amp;新怪物属性!$CN$2,装备数值!$BH$50:$BH$101,"&lt;="&amp;新怪物属性!$CN112)+SUMIFS(装备数值!BV$50:BV$101,装备数值!$BG$50:$BG$101,"="&amp;新怪物属性!$CO$2,装备数值!$BH$50:$BH$101,"&lt;="&amp;新怪物属性!$CO112)+SUMIFS(装备数值!BV$50:BV$101,装备数值!$BG$50:$BG$101,"="&amp;新怪物属性!$CP$2,装备数值!$BH$50:$BH$101,"&lt;="&amp;新怪物属性!$CP112)+SUMIFS(装备数值!BV$50:BV$101,装备数值!$BG$50:$BG$101,"="&amp;新怪物属性!$CQ$2,装备数值!$BH$50:$BH$101,"&lt;="&amp;新怪物属性!$CQ112)+SUMIFS(装备数值!BV$50:BV$101,装备数值!$BG$50:$BG$101,"="&amp;新怪物属性!$CR$2,装备数值!$BH$50:$BH$101,"&lt;="&amp;新怪物属性!$CR112)</f>
        <v>0.35000000000000003</v>
      </c>
      <c r="DD112" s="14">
        <f>SUMIFS(装备数值!BW$50:BW$101,装备数值!$BG$50:$BG$101,"="&amp;新怪物属性!$CF$2,装备数值!$BH$50:$BH$101,"&lt;="&amp;新怪物属性!$CF112)+SUMIFS(装备数值!BW$50:BW$101,装备数值!$BG$50:$BG$101,"="&amp;新怪物属性!$CG$2,装备数值!$BH$50:$BH$101,"&lt;="&amp;新怪物属性!$CG112)+SUMIFS(装备数值!BW$50:BW$101,装备数值!$BG$50:$BG$101,"="&amp;新怪物属性!$CH$2,装备数值!$BH$50:$BH$101,"&lt;="&amp;新怪物属性!$CH112)+SUMIFS(装备数值!BW$50:BW$101,装备数值!$BG$50:$BG$101,"="&amp;新怪物属性!$CI$2,装备数值!$BH$50:$BH$101,"&lt;="&amp;新怪物属性!$CI112)+SUMIFS(装备数值!BW$50:BW$101,装备数值!$BG$50:$BG$101,"="&amp;新怪物属性!$CJ$2,装备数值!$BH$50:$BH$101,"&lt;="&amp;新怪物属性!$CJ112)+SUMIFS(装备数值!BW$50:BW$101,装备数值!$BG$50:$BG$101,"="&amp;新怪物属性!$CK$2,装备数值!$BH$50:$BH$101,"&lt;="&amp;新怪物属性!$CK112)+SUMIFS(装备数值!BW$50:BW$101,装备数值!$BG$50:$BG$101,"="&amp;新怪物属性!$CL$2,装备数值!$BH$50:$BH$101,"&lt;="&amp;新怪物属性!$CL112)+SUMIFS(装备数值!BW$50:BW$101,装备数值!$BG$50:$BG$101,"="&amp;新怪物属性!$CM$2,装备数值!$BH$50:$BH$101,"&lt;="&amp;新怪物属性!$CM112)+SUMIFS(装备数值!BW$50:BW$101,装备数值!$BG$50:$BG$101,"="&amp;新怪物属性!$CN$2,装备数值!$BH$50:$BH$101,"&lt;="&amp;新怪物属性!$CN112)+SUMIFS(装备数值!BW$50:BW$101,装备数值!$BG$50:$BG$101,"="&amp;新怪物属性!$CO$2,装备数值!$BH$50:$BH$101,"&lt;="&amp;新怪物属性!$CO112)+SUMIFS(装备数值!BW$50:BW$101,装备数值!$BG$50:$BG$101,"="&amp;新怪物属性!$CP$2,装备数值!$BH$50:$BH$101,"&lt;="&amp;新怪物属性!$CP112)+SUMIFS(装备数值!BW$50:BW$101,装备数值!$BG$50:$BG$101,"="&amp;新怪物属性!$CQ$2,装备数值!$BH$50:$BH$101,"&lt;="&amp;新怪物属性!$CQ112)+SUMIFS(装备数值!BW$50:BW$101,装备数值!$BG$50:$BG$101,"="&amp;新怪物属性!$CR$2,装备数值!$BH$50:$BH$101,"&lt;="&amp;新怪物属性!$CR112)</f>
        <v>0</v>
      </c>
      <c r="DE112" s="14">
        <f>SUMIFS(装备数值!BX$50:BX$101,装备数值!$BG$50:$BG$101,"="&amp;新怪物属性!$CF$2,装备数值!$BH$50:$BH$101,"&lt;="&amp;新怪物属性!$CF112)+SUMIFS(装备数值!BX$50:BX$101,装备数值!$BG$50:$BG$101,"="&amp;新怪物属性!$CG$2,装备数值!$BH$50:$BH$101,"&lt;="&amp;新怪物属性!$CG112)+SUMIFS(装备数值!BX$50:BX$101,装备数值!$BG$50:$BG$101,"="&amp;新怪物属性!$CH$2,装备数值!$BH$50:$BH$101,"&lt;="&amp;新怪物属性!$CH112)+SUMIFS(装备数值!BX$50:BX$101,装备数值!$BG$50:$BG$101,"="&amp;新怪物属性!$CI$2,装备数值!$BH$50:$BH$101,"&lt;="&amp;新怪物属性!$CI112)+SUMIFS(装备数值!BX$50:BX$101,装备数值!$BG$50:$BG$101,"="&amp;新怪物属性!$CJ$2,装备数值!$BH$50:$BH$101,"&lt;="&amp;新怪物属性!$CJ112)+SUMIFS(装备数值!BX$50:BX$101,装备数值!$BG$50:$BG$101,"="&amp;新怪物属性!$CK$2,装备数值!$BH$50:$BH$101,"&lt;="&amp;新怪物属性!$CK112)+SUMIFS(装备数值!BX$50:BX$101,装备数值!$BG$50:$BG$101,"="&amp;新怪物属性!$CL$2,装备数值!$BH$50:$BH$101,"&lt;="&amp;新怪物属性!$CL112)+SUMIFS(装备数值!BX$50:BX$101,装备数值!$BG$50:$BG$101,"="&amp;新怪物属性!$CM$2,装备数值!$BH$50:$BH$101,"&lt;="&amp;新怪物属性!$CM112)+SUMIFS(装备数值!BX$50:BX$101,装备数值!$BG$50:$BG$101,"="&amp;新怪物属性!$CN$2,装备数值!$BH$50:$BH$101,"&lt;="&amp;新怪物属性!$CN112)+SUMIFS(装备数值!BX$50:BX$101,装备数值!$BG$50:$BG$101,"="&amp;新怪物属性!$CO$2,装备数值!$BH$50:$BH$101,"&lt;="&amp;新怪物属性!$CO112)+SUMIFS(装备数值!BX$50:BX$101,装备数值!$BG$50:$BG$101,"="&amp;新怪物属性!$CP$2,装备数值!$BH$50:$BH$101,"&lt;="&amp;新怪物属性!$CP112)+SUMIFS(装备数值!BX$50:BX$101,装备数值!$BG$50:$BG$101,"="&amp;新怪物属性!$CQ$2,装备数值!$BH$50:$BH$101,"&lt;="&amp;新怪物属性!$CQ112)+SUMIFS(装备数值!BX$50:BX$101,装备数值!$BG$50:$BG$101,"="&amp;新怪物属性!$CR$2,装备数值!$BH$50:$BH$101,"&lt;="&amp;新怪物属性!$CR112)</f>
        <v>0</v>
      </c>
      <c r="DH112" s="14">
        <f>INDEX(装备数值!$I$13:$M$116,新怪物属性!$P112*8+1,DH$2)*$X112+INDEX(装备数值!$I$13:$M$116,新怪物属性!$Q112*8+2,DH$2)*$Y112+INDEX(装备数值!$I$13:$M$116,新怪物属性!$S112*8+3,DH$2)*$Z112+INDEX(装备数值!$I$13:$M$116,新怪物属性!$R112*8+4,DH$2)*$AA112+INDEX(装备数值!$I$13:$M$116,新怪物属性!$T112*8+5,DH$2)*$AB112+INDEX(装备数值!$I$13:$M$116,新怪物属性!$U112*8+6,DH$2)*$AC112+INDEX(装备数值!$I$13:$M$116,新怪物属性!$V112*8+7,DH$2)*$AD112+INDEX(装备数值!$I$13:$M$116,新怪物属性!$W112*8+8,DH$2)*$AE112</f>
        <v>373800</v>
      </c>
      <c r="DI112" s="14">
        <f>INDEX(装备数值!$I$13:$M$116,新怪物属性!$P112*8+1,DI$2)*$X112+INDEX(装备数值!$I$13:$M$116,新怪物属性!$Q112*8+2,DI$2)*$Y112+INDEX(装备数值!$I$13:$M$116,新怪物属性!$S112*8+3,DI$2)*$Z112+INDEX(装备数值!$I$13:$M$116,新怪物属性!$R112*8+4,DI$2)*$AA112+INDEX(装备数值!$I$13:$M$116,新怪物属性!$T112*8+5,DI$2)*$AB112+INDEX(装备数值!$I$13:$M$116,新怪物属性!$U112*8+6,DI$2)*$AC112+INDEX(装备数值!$I$13:$M$116,新怪物属性!$V112*8+7,DI$2)*$AD112+INDEX(装备数值!$I$13:$M$116,新怪物属性!$W112*8+8,DI$2)*$AE112</f>
        <v>2803500</v>
      </c>
      <c r="DJ112" s="14">
        <f>INDEX(装备数值!$I$13:$M$116,新怪物属性!$P112*8+1,DJ$2)*$X112+INDEX(装备数值!$I$13:$M$116,新怪物属性!$Q112*8+2,DJ$2)*$Y112+INDEX(装备数值!$I$13:$M$116,新怪物属性!$S112*8+3,DJ$2)*$Z112+INDEX(装备数值!$I$13:$M$116,新怪物属性!$R112*8+4,DJ$2)*$AA112+INDEX(装备数值!$I$13:$M$116,新怪物属性!$T112*8+5,DJ$2)*$AB112+INDEX(装备数值!$I$13:$M$116,新怪物属性!$U112*8+6,DJ$2)*$AC112+INDEX(装备数值!$I$13:$M$116,新怪物属性!$V112*8+7,DJ$2)*$AD112+INDEX(装备数值!$I$13:$M$116,新怪物属性!$W112*8+8,DJ$2)*$AE112</f>
        <v>186900</v>
      </c>
      <c r="DK112" s="14">
        <f>INDEX(装备数值!$I$13:$M$116,新怪物属性!$P112*8+1,DK$2)*$X112+INDEX(装备数值!$I$13:$M$116,新怪物属性!$Q112*8+2,DK$2)*$Y112+INDEX(装备数值!$I$13:$M$116,新怪物属性!$S112*8+3,DK$2)*$Z112+INDEX(装备数值!$I$13:$M$116,新怪物属性!$R112*8+4,DK$2)*$AA112+INDEX(装备数值!$I$13:$M$116,新怪物属性!$T112*8+5,DK$2)*$AB112+INDEX(装备数值!$I$13:$M$116,新怪物属性!$U112*8+6,DK$2)*$AC112+INDEX(装备数值!$I$13:$M$116,新怪物属性!$V112*8+7,DK$2)*$AD112+INDEX(装备数值!$I$13:$M$116,新怪物属性!$W112*8+8,DK$2)*$AE112</f>
        <v>3738000</v>
      </c>
      <c r="DL112" s="14">
        <f>INDEX(装备数值!$I$13:$M$116,新怪物属性!$P112*8+1,DL$2)*$X112+INDEX(装备数值!$I$13:$M$116,新怪物属性!$Q112*8+2,DL$2)*$Y112+INDEX(装备数值!$I$13:$M$116,新怪物属性!$S112*8+3,DL$2)*$Z112+INDEX(装备数值!$I$13:$M$116,新怪物属性!$R112*8+4,DL$2)*$AA112+INDEX(装备数值!$I$13:$M$116,新怪物属性!$T112*8+5,DL$2)*$AB112+INDEX(装备数值!$I$13:$M$116,新怪物属性!$U112*8+6,DL$2)*$AC112+INDEX(装备数值!$I$13:$M$116,新怪物属性!$V112*8+7,DL$2)*$AD112+INDEX(装备数值!$I$13:$M$116,新怪物属性!$W112*8+8,DL$2)*$AE112</f>
        <v>73870</v>
      </c>
      <c r="DO112" s="14">
        <f>INDEX(装备数值!$X$13:$AH$116,$P112*8+1,DO$2)*$AF112+INDEX(装备数值!$X$13:$AH$116,$Q112*8+2,DO$2)*$AG112+INDEX(装备数值!$X$13:$AH$116,$S112*8+3,DO$2)*$AH112+INDEX(装备数值!$X$13:$AH$116,$R112*8+4,DO$2)*$AI112+INDEX(装备数值!$X$13:$AH$116,$T112*8+5,DO$2)*$AJ112+INDEX(装备数值!$X$13:$AH$116,$U112*8+6,DO$2)*$AK112+INDEX(装备数值!$X$13:$AH$116,$V112*8+7,DO$2)*$AL112+INDEX(装备数值!$X$13:$AH$116,$W112*8+8,DO$2)*$AM112</f>
        <v>92000</v>
      </c>
      <c r="DP112" s="14">
        <f>INDEX(装备数值!$X$13:$AH$116,$P112*8+1,DP$2)*$AF112+INDEX(装备数值!$X$13:$AH$116,$Q112*8+2,DP$2)*$AG112+INDEX(装备数值!$X$13:$AH$116,$S112*8+3,DP$2)*$AH112+INDEX(装备数值!$X$13:$AH$116,$R112*8+4,DP$2)*$AI112+INDEX(装备数值!$X$13:$AH$116,$T112*8+5,DP$2)*$AJ112+INDEX(装备数值!$X$13:$AH$116,$U112*8+6,DP$2)*$AK112+INDEX(装备数值!$X$13:$AH$116,$V112*8+7,DP$2)*$AL112+INDEX(装备数值!$X$13:$AH$116,$W112*8+8,DP$2)*$AM112</f>
        <v>690000</v>
      </c>
      <c r="DQ112" s="14">
        <f>INDEX(装备数值!$X$13:$AH$116,$P112*8+1,DQ$2)*$AF112+INDEX(装备数值!$X$13:$AH$116,$Q112*8+2,DQ$2)*$AG112+INDEX(装备数值!$X$13:$AH$116,$S112*8+3,DQ$2)*$AH112+INDEX(装备数值!$X$13:$AH$116,$R112*8+4,DQ$2)*$AI112+INDEX(装备数值!$X$13:$AH$116,$T112*8+5,DQ$2)*$AJ112+INDEX(装备数值!$X$13:$AH$116,$U112*8+6,DQ$2)*$AK112+INDEX(装备数值!$X$13:$AH$116,$V112*8+7,DQ$2)*$AL112+INDEX(装备数值!$X$13:$AH$116,$W112*8+8,DQ$2)*$AM112</f>
        <v>46000</v>
      </c>
      <c r="DR112" s="14">
        <f>INDEX(装备数值!$X$13:$AH$116,$P112*8+1,DR$2)*$AF112+INDEX(装备数值!$X$13:$AH$116,$Q112*8+2,DR$2)*$AG112+INDEX(装备数值!$X$13:$AH$116,$S112*8+3,DR$2)*$AH112+INDEX(装备数值!$X$13:$AH$116,$R112*8+4,DR$2)*$AI112+INDEX(装备数值!$X$13:$AH$116,$T112*8+5,DR$2)*$AJ112+INDEX(装备数值!$X$13:$AH$116,$U112*8+6,DR$2)*$AK112+INDEX(装备数值!$X$13:$AH$116,$V112*8+7,DR$2)*$AL112+INDEX(装备数值!$X$13:$AH$116,$W112*8+8,DR$2)*$AM112</f>
        <v>920000</v>
      </c>
      <c r="DS112" s="14">
        <f>INDEX(装备数值!$X$13:$AH$116,$P112*8+1,DS$2)*$AF112+INDEX(装备数值!$X$13:$AH$116,$Q112*8+2,DS$2)*$AG112+INDEX(装备数值!$X$13:$AH$116,$S112*8+3,DS$2)*$AH112+INDEX(装备数值!$X$13:$AH$116,$R112*8+4,DS$2)*$AI112+INDEX(装备数值!$X$13:$AH$116,$T112*8+5,DS$2)*$AJ112+INDEX(装备数值!$X$13:$AH$116,$U112*8+6,DS$2)*$AK112+INDEX(装备数值!$X$13:$AH$116,$V112*8+7,DS$2)*$AL112+INDEX(装备数值!$X$13:$AH$116,$W112*8+8,DS$2)*$AM112</f>
        <v>18400</v>
      </c>
      <c r="DT112" s="14">
        <f>INDEX(装备数值!$X$13:$AH$116,$P112*8+1,DT$2)*$AF112+INDEX(装备数值!$X$13:$AH$116,$Q112*8+2,DT$2)*$AG112+INDEX(装备数值!$X$13:$AH$116,$S112*8+3,DT$2)*$AH112+INDEX(装备数值!$X$13:$AH$116,$R112*8+4,DT$2)*$AI112+INDEX(装备数值!$X$13:$AH$116,$T112*8+5,DT$2)*$AJ112+INDEX(装备数值!$X$13:$AH$116,$U112*8+6,DT$2)*$AK112+INDEX(装备数值!$X$13:$AH$116,$V112*8+7,DT$2)*$AL112+INDEX(装备数值!$X$13:$AH$116,$W112*8+8,DT$2)*$AM112</f>
        <v>69000</v>
      </c>
      <c r="DU112" s="14">
        <f>INDEX(装备数值!$X$13:$AH$116,$P112*8+1,DU$2)*$AF112+INDEX(装备数值!$X$13:$AH$116,$Q112*8+2,DU$2)*$AG112+INDEX(装备数值!$X$13:$AH$116,$S112*8+3,DU$2)*$AH112+INDEX(装备数值!$X$13:$AH$116,$R112*8+4,DU$2)*$AI112+INDEX(装备数值!$X$13:$AH$116,$T112*8+5,DU$2)*$AJ112+INDEX(装备数值!$X$13:$AH$116,$U112*8+6,DU$2)*$AK112+INDEX(装备数值!$X$13:$AH$116,$V112*8+7,DU$2)*$AL112+INDEX(装备数值!$X$13:$AH$116,$W112*8+8,DU$2)*$AM112</f>
        <v>69000</v>
      </c>
      <c r="DV112" s="14">
        <f>INDEX(装备数值!$X$13:$AH$116,$P112*8+1,DV$2)*$AF112+INDEX(装备数值!$X$13:$AH$116,$Q112*8+2,DV$2)*$AG112+INDEX(装备数值!$X$13:$AH$116,$S112*8+3,DV$2)*$AH112+INDEX(装备数值!$X$13:$AH$116,$R112*8+4,DV$2)*$AI112+INDEX(装备数值!$X$13:$AH$116,$T112*8+5,DV$2)*$AJ112+INDEX(装备数值!$X$13:$AH$116,$U112*8+6,DV$2)*$AK112+INDEX(装备数值!$X$13:$AH$116,$V112*8+7,DV$2)*$AL112+INDEX(装备数值!$X$13:$AH$116,$W112*8+8,DV$2)*$AM112</f>
        <v>69000</v>
      </c>
      <c r="DW112" s="14">
        <f>INDEX(装备数值!$X$13:$AH$116,$P112*8+1,DW$2)*$AF112+INDEX(装备数值!$X$13:$AH$116,$Q112*8+2,DW$2)*$AG112+INDEX(装备数值!$X$13:$AH$116,$S112*8+3,DW$2)*$AH112+INDEX(装备数值!$X$13:$AH$116,$R112*8+4,DW$2)*$AI112+INDEX(装备数值!$X$13:$AH$116,$T112*8+5,DW$2)*$AJ112+INDEX(装备数值!$X$13:$AH$116,$U112*8+6,DW$2)*$AK112+INDEX(装备数值!$X$13:$AH$116,$V112*8+7,DW$2)*$AL112+INDEX(装备数值!$X$13:$AH$116,$W112*8+8,DW$2)*$AM112</f>
        <v>69000</v>
      </c>
      <c r="DX112" s="14">
        <f>INDEX(装备数值!$X$13:$AH$116,$P112*8+1,DX$2)*$AF112+INDEX(装备数值!$X$13:$AH$116,$Q112*8+2,DX$2)*$AG112+INDEX(装备数值!$X$13:$AH$116,$S112*8+3,DX$2)*$AH112+INDEX(装备数值!$X$13:$AH$116,$R112*8+4,DX$2)*$AI112+INDEX(装备数值!$X$13:$AH$116,$T112*8+5,DX$2)*$AJ112+INDEX(装备数值!$X$13:$AH$116,$U112*8+6,DX$2)*$AK112+INDEX(装备数值!$X$13:$AH$116,$V112*8+7,DX$2)*$AL112+INDEX(装备数值!$X$13:$AH$116,$W112*8+8,DX$2)*$AM112</f>
        <v>184</v>
      </c>
      <c r="DY112" s="14">
        <f>INDEX(装备数值!$X$13:$AH$116,$P112*8+1,DY$2)*$AF112+INDEX(装备数值!$X$13:$AH$116,$Q112*8+2,DY$2)*$AG112+INDEX(装备数值!$X$13:$AH$116,$S112*8+3,DY$2)*$AH112+INDEX(装备数值!$X$13:$AH$116,$R112*8+4,DY$2)*$AI112+INDEX(装备数值!$X$13:$AH$116,$T112*8+5,DY$2)*$AJ112+INDEX(装备数值!$X$13:$AH$116,$U112*8+6,DY$2)*$AK112+INDEX(装备数值!$X$13:$AH$116,$V112*8+7,DY$2)*$AL112+INDEX(装备数值!$X$13:$AH$116,$W112*8+8,DY$2)*$AM112</f>
        <v>184</v>
      </c>
      <c r="EA112" s="14">
        <f>INDEX(装备数值!$AN$17:$AN$117,MATCH(MIN($X112:$AE112),装备数值!$AO$17:$AO$117,1))</f>
        <v>89</v>
      </c>
      <c r="EB112" s="14">
        <f>IF(COUNTIF($P112:$W112,"&gt;"&amp;0)=8,INDEX(装备数值!AR$17:AR$117,$EA112+1),0)</f>
        <v>56960</v>
      </c>
      <c r="EC112" s="14">
        <f>IF(COUNTIF($P112:$W112,"&gt;"&amp;0)=8,INDEX(装备数值!AS$17:AS$117,$EA112+1),0)</f>
        <v>427200</v>
      </c>
      <c r="ED112" s="14">
        <f>IF(COUNTIF($P112:$W112,"&gt;"&amp;0)=8,INDEX(装备数值!AT$17:AT$117,$EA112+1),0)</f>
        <v>28480</v>
      </c>
      <c r="EE112" s="14">
        <f>IF(COUNTIF($P112:$W112,"&gt;"&amp;0)=8,INDEX(装备数值!AU$17:AU$117,$EA112+1),0)</f>
        <v>569600</v>
      </c>
      <c r="EF112" s="14">
        <f>IF(COUNTIF($P112:$W112,"&gt;"&amp;0)=8,INDEX(装备数值!AV$17:AV$117,$EA112+1),0)</f>
        <v>11214</v>
      </c>
      <c r="EH112" s="14">
        <f>INDEX(装备数值!$AY$17:$AY$77,MATCH(新怪物属性!AF112,装备数值!$AZ$17:$AZ$77,1))</f>
        <v>46</v>
      </c>
      <c r="EI112" s="26">
        <f>INDEX(装备数值!BA$17:BA$77,新怪物属性!EH112+1)</f>
        <v>1.05</v>
      </c>
      <c r="EJ112" s="26">
        <f>INDEX(装备数值!BA$17:BA$77,新怪物属性!EH112+1)</f>
        <v>1.05</v>
      </c>
      <c r="EL112" s="14">
        <f t="shared" si="231"/>
        <v>40</v>
      </c>
      <c r="EM112" s="14">
        <f>VLOOKUP(EL112,军阶与晶片数值!$W$6:$X$27,2)</f>
        <v>9</v>
      </c>
      <c r="EN112" s="14">
        <f>INDEX(军阶与晶片数值!Y$6:Y$27,$EM112+1)</f>
        <v>750</v>
      </c>
      <c r="EO112" s="14">
        <f>INDEX(军阶与晶片数值!Z$6:Z$27,$EM112+1)</f>
        <v>750</v>
      </c>
      <c r="EP112" s="14">
        <f>INDEX(军阶与晶片数值!AA$6:AA$27,$EM112+1)</f>
        <v>750</v>
      </c>
      <c r="EQ112" s="14">
        <f>INDEX(军阶与晶片数值!AB$6:AB$27,$EM112+1)</f>
        <v>750</v>
      </c>
      <c r="ER112" s="29">
        <f>INDEX(军阶与晶片数值!AC$6:AC$27,$EM112+1)</f>
        <v>50</v>
      </c>
      <c r="ES112" s="29">
        <f>INDEX(军阶与晶片数值!AD$6:AD$27,$EM112+1)</f>
        <v>30</v>
      </c>
      <c r="EU112" s="26">
        <f>INDEX(军阶与晶片数值!I$6:I$16,AN112+1)</f>
        <v>0.3</v>
      </c>
      <c r="EV112" s="26">
        <f>INDEX(军阶与晶片数值!M$6:M$16,AO112+1)</f>
        <v>0.3</v>
      </c>
      <c r="EW112" s="26">
        <f>INDEX(军阶与晶片数值!J$6:J$16,AP112+1)</f>
        <v>0.3</v>
      </c>
      <c r="EX112" s="26">
        <f>INDEX(军阶与晶片数值!K$6:K$16,AQ112+1)</f>
        <v>0.6</v>
      </c>
      <c r="EY112" s="26">
        <f>INDEX(军阶与晶片数值!L$6:L$16,AR112+1)</f>
        <v>0.6</v>
      </c>
      <c r="EZ112" s="28">
        <f>INDEX(军阶与晶片数值!N$6:N$16,AS112+1)</f>
        <v>0</v>
      </c>
      <c r="FA112" s="28">
        <f>INDEX(军阶与晶片数值!O$6:O$16,AT112+1)</f>
        <v>0</v>
      </c>
      <c r="FB112" s="28">
        <f>INDEX(军阶与晶片数值!P$6:P$16,AU112+1)</f>
        <v>0</v>
      </c>
      <c r="FC112" s="28">
        <f>INDEX(军阶与晶片数值!Q$6:Q$16,AV112+1)</f>
        <v>0</v>
      </c>
      <c r="FD112" s="26">
        <f>INDEX(军阶与晶片数值!R$6:R$16,AW112+1)</f>
        <v>0.4</v>
      </c>
      <c r="FE112" s="26">
        <f>INDEX(军阶与晶片数值!S$6:S$16,AX112+1)</f>
        <v>0.4</v>
      </c>
      <c r="FF112" s="26">
        <f>INDEX(军阶与晶片数值!T$6:T$16,AY112+1)</f>
        <v>0</v>
      </c>
      <c r="FG112" s="26">
        <f>INDEX(军阶与晶片数值!U$6:U$16,AZ112+1)</f>
        <v>0</v>
      </c>
      <c r="FI112" s="26">
        <f>INDEX(军阶与晶片数值!$C$6:$C$36,新怪物属性!$BA112+1)</f>
        <v>1.25</v>
      </c>
      <c r="FJ112" s="26">
        <f>INDEX(军阶与晶片数值!$C$6:$C$36,新怪物属性!$BA112+1)</f>
        <v>1.25</v>
      </c>
      <c r="FK112" s="26">
        <f>INDEX(军阶与晶片数值!$C$6:$C$36,新怪物属性!$BA112+1)</f>
        <v>1.25</v>
      </c>
      <c r="FL112" s="26">
        <f>INDEX(军阶与晶片数值!$C$6:$C$36,新怪物属性!$BA112+1)</f>
        <v>1.25</v>
      </c>
      <c r="FM112" s="26">
        <f>INDEX(军阶与晶片数值!$C$6:$C$36,新怪物属性!$BA112+1)</f>
        <v>1.25</v>
      </c>
      <c r="FO112" s="14">
        <f>INDEX(战舰突破!$H$6:$H$18,新怪物属性!$J112+1)+INDEX(战舰突破!$H$23:$H$35,新怪物属性!$K112+1)+INDEX(战舰突破!$H$40:$H$52,新怪物属性!$L112+1)</f>
        <v>200</v>
      </c>
      <c r="FP112" s="14">
        <f>INDEX(战舰突破!$I$6:$I$18,新怪物属性!$J112+1)+INDEX(战舰突破!$I$23:$I$35,新怪物属性!$K112+1)+INDEX(战舰突破!$I$40:$I$52,新怪物属性!$L112+1)</f>
        <v>200</v>
      </c>
      <c r="FQ112" s="14">
        <f>INDEX(战舰突破!$J$6:$J$18,新怪物属性!$J112+1)+INDEX(战舰突破!$J$23:$J$35,新怪物属性!$K112+1)+INDEX(战舰突破!$J$40:$J$52,新怪物属性!$L112+1)</f>
        <v>0</v>
      </c>
      <c r="FR112" s="14">
        <f>INDEX(战舰突破!$K$6:$K$18,新怪物属性!$J112+1)+INDEX(战舰突破!$K$23:$K$35,新怪物属性!$K112+1)+INDEX(战舰突破!$K$40:$K$52,新怪物属性!$L112+1)</f>
        <v>0</v>
      </c>
      <c r="FS112" s="14">
        <f>INDEX(战舰突破!$L$6:$L$18,新怪物属性!$J112+1)+INDEX(战舰突破!$L$23:$L$35,新怪物属性!$K112+1)+INDEX(战舰突破!$L$40:$L$52,新怪物属性!$L112+1)</f>
        <v>200</v>
      </c>
      <c r="FT112" s="18">
        <f>INDEX(战舰突破!$N$6:$N$18,新怪物属性!$J112+1)+INDEX(战舰突破!$N$23:$N$35,新怪物属性!$K112+1)+INDEX(战舰突破!$N$40:$N$52,新怪物属性!$L112+1)</f>
        <v>0.75</v>
      </c>
      <c r="FU112" s="18">
        <f>INDEX(战舰突破!$O$6:$O$18,新怪物属性!$J112+1)+INDEX(战舰突破!$O$23:$O$35,新怪物属性!$K112+1)+INDEX(战舰突破!$O$40:$O$52,新怪物属性!$L112+1)</f>
        <v>1.4</v>
      </c>
      <c r="FV112" s="18">
        <f>INDEX(战舰突破!$P$6:$P$18,新怪物属性!$J112+1)+INDEX(战舰突破!$P$23:$P$35,新怪物属性!$K112+1)+INDEX(战舰突破!$P$40:$P$52,新怪物属性!$L112+1)</f>
        <v>0.5</v>
      </c>
      <c r="FW112" s="18">
        <f>INDEX(战舰突破!$Q$6:$Q$18,新怪物属性!$J112+1)+INDEX(战舰突破!$Q$23:$Q$35,新怪物属性!$K112+1)+INDEX(战舰突破!$Q$40:$Q$52,新怪物属性!$L112+1)</f>
        <v>0.3</v>
      </c>
      <c r="FX112" s="18">
        <f>INDEX(战舰突破!$R$6:$R$18,新怪物属性!$J112+1)+INDEX(战舰突破!$R$23:$R$35,新怪物属性!$K112+1)+INDEX(战舰突破!$R$40:$R$52,新怪物属性!$L112+1)</f>
        <v>0.25</v>
      </c>
      <c r="FY112" s="18">
        <f>INDEX(战舰突破!$M$6:$M$18,新怪物属性!$J112+1)+INDEX(战舰突破!$M$23:$M$35,新怪物属性!$K112+1)+INDEX(战舰突破!$M$40:$M$52,新怪物属性!$L112+1)</f>
        <v>0.2</v>
      </c>
      <c r="FZ112" s="22">
        <f>INDEX(战舰突破!$W$6:$W$18,新怪物属性!$J112+1)+INDEX(战舰突破!$W$23:$W$35,新怪物属性!$K112+1)+INDEX(战舰突破!$W$40:$W$52,新怪物属性!$L112+1)</f>
        <v>0.5</v>
      </c>
      <c r="GC112" s="14">
        <f>INDEX(战舰突破!$S$6:$S$18,新怪物属性!$J112+1)</f>
        <v>0</v>
      </c>
      <c r="GD112" s="14">
        <f>INDEX(战舰突破!$T$6:$T$18,新怪物属性!$J112+1)</f>
        <v>1.45</v>
      </c>
      <c r="GE112" s="14">
        <f>INDEX(战舰突破!$U$6:$U$18,新怪物属性!$J112+1)</f>
        <v>0.1</v>
      </c>
      <c r="GF112" s="14">
        <f>INDEX(战舰突破!$V$6:$V$18,新怪物属性!$J112+1)</f>
        <v>2</v>
      </c>
      <c r="GG112" s="14">
        <f>INDEX(战舰突破!$X$6:$X$18,新怪物属性!$J112+1)</f>
        <v>15</v>
      </c>
      <c r="GI112" s="14">
        <f>INDEX(战舰突破!$S$23:$S$35,新怪物属性!$J112+1)</f>
        <v>1</v>
      </c>
      <c r="GJ112" s="14">
        <f>INDEX(战舰突破!$T$23:$T$35,新怪物属性!$J112+1)</f>
        <v>0.9</v>
      </c>
      <c r="GK112" s="14">
        <f>INDEX(战舰突破!$U$23:$U$35,新怪物属性!$J112+1)</f>
        <v>0.1</v>
      </c>
      <c r="GL112" s="14">
        <f>INDEX(战舰突破!$V$23:$V$35,新怪物属性!$J112+1)</f>
        <v>2</v>
      </c>
      <c r="GM112" s="14">
        <f>INDEX(战舰突破!$X$23:$X$35,新怪物属性!$J112+1)</f>
        <v>200</v>
      </c>
      <c r="GO112" s="14">
        <f>INDEX(战舰突破!$S$40:$S$52,新怪物属性!$J112+1)</f>
        <v>1</v>
      </c>
      <c r="GP112" s="14">
        <f>INDEX(战舰突破!$T$40:$T$52,新怪物属性!$J112+1)</f>
        <v>0.6</v>
      </c>
      <c r="GQ112" s="14">
        <f>INDEX(战舰突破!$U$40:$U$52,新怪物属性!$J112+1)</f>
        <v>0.2</v>
      </c>
      <c r="GR112" s="14">
        <f>INDEX(战舰突破!$V$40:$V$52,新怪物属性!$J112+1)</f>
        <v>2</v>
      </c>
      <c r="GS112" s="14">
        <f>INDEX(战舰突破!$X$40:$X$52,新怪物属性!$J112+1)</f>
        <v>350</v>
      </c>
      <c r="GV112" s="14">
        <v>4</v>
      </c>
      <c r="GW112" s="14">
        <v>57</v>
      </c>
      <c r="GX112" s="14">
        <v>1</v>
      </c>
      <c r="GY112" s="14">
        <v>55</v>
      </c>
      <c r="GZ112" s="14">
        <v>3</v>
      </c>
      <c r="HA112" s="14">
        <v>52</v>
      </c>
      <c r="HB112" s="14">
        <v>1</v>
      </c>
      <c r="HC112" s="14">
        <v>50</v>
      </c>
      <c r="HD112" s="14">
        <v>1</v>
      </c>
      <c r="HE112" s="14">
        <v>34</v>
      </c>
      <c r="HF112" s="14">
        <v>1</v>
      </c>
      <c r="HG112" s="14">
        <v>38</v>
      </c>
      <c r="HH112" s="14">
        <v>0</v>
      </c>
      <c r="HI112" s="14">
        <v>43</v>
      </c>
      <c r="HJ112" s="14">
        <v>1</v>
      </c>
      <c r="HK112" s="14">
        <v>33</v>
      </c>
      <c r="HL112" s="14">
        <v>0</v>
      </c>
      <c r="HM112" s="14">
        <v>0</v>
      </c>
      <c r="HN112" s="14">
        <v>0</v>
      </c>
      <c r="HO112" s="14">
        <v>0</v>
      </c>
      <c r="HP112" s="14">
        <v>1</v>
      </c>
      <c r="HQ112" s="14">
        <v>20</v>
      </c>
      <c r="HR112" s="14">
        <v>0</v>
      </c>
      <c r="HS112" s="14">
        <v>0</v>
      </c>
      <c r="HT112" s="14">
        <v>0</v>
      </c>
      <c r="HU112" s="14">
        <v>0</v>
      </c>
      <c r="HX112" s="14">
        <v>11</v>
      </c>
      <c r="HY112" s="14">
        <v>6</v>
      </c>
      <c r="IB112" s="14">
        <f>IF($GV112=0,0,INDEX(战宠!P$15:P$27,新怪物属性!$GV$3)*(INDEX(战宠!$U$7:$Y$10,1,新怪物属性!$GV112)))*(新怪物属性!$GW112+4)
+IF($GX112=0,0,INDEX(战宠!P$15:P$27,新怪物属性!$GX$3)*(INDEX(战宠!$U$7:$Y$10,1,新怪物属性!$GX112)))*(新怪物属性!$GY112+4)
+IF($GZ112=0,0,INDEX(战宠!P$15:P$27,新怪物属性!$GZ$3)*(INDEX(战宠!$U$7:$Y$10,1,新怪物属性!$GZ112)))*(新怪物属性!$HA112+4)
+IF($HB112=0,0,INDEX(战宠!P$15:P$27,新怪物属性!$HB$3)*(INDEX(战宠!$U$7:$Y$10,1,新怪物属性!$HB112)))*(新怪物属性!$HC112+4)
+IF($HD112=0,0,INDEX(战宠!P$15:P$27,新怪物属性!$HD$3)*(INDEX(战宠!$U$7:$Y$10,1,新怪物属性!$HD112)))*(新怪物属性!$HE112+4)
+IF($HF112=0,0,INDEX(战宠!P$15:P$27,新怪物属性!$HF$3)*(INDEX(战宠!$U$7:$Y$10,1,新怪物属性!$HF112)))*(新怪物属性!$HG112+4)
+IF($HH112=0,0,INDEX(战宠!P$15:P$27,新怪物属性!$HH$3)*(INDEX(战宠!$U$7:$Y$10,1,新怪物属性!$HH112)))*(新怪物属性!$HI112+4)
+IF($HJ112=0,0,INDEX(战宠!P$15:P$27,新怪物属性!$HJ$3)*(INDEX(战宠!$U$7:$Y$10,1,新怪物属性!$HJ112)))*(新怪物属性!$HK112+4)
+IF($HL112=0,0,INDEX(战宠!P$15:P$27,新怪物属性!$HL$3)*(INDEX(战宠!$U$7:$Y$10,1,新怪物属性!$HL112)))*(新怪物属性!$HM112+4)
+IF($HN112=0,0,INDEX(战宠!P$15:P$27,新怪物属性!$HN$3)*(INDEX(战宠!$U$7:$Y$10,1,新怪物属性!$HN112)))*(新怪物属性!$HO112+4)
+IF($HP112=0,0,INDEX(战宠!P$15:P$27,新怪物属性!$HP$3)*(INDEX(战宠!$U$7:$Y$10,1,新怪物属性!$HP112)))*(新怪物属性!$HQ112+4)
+IF($HR112=0,0,INDEX(战宠!P$15:P$27,新怪物属性!$HR$3)*(INDEX(战宠!$U$7:$Y$10,1,新怪物属性!$HR112)))*(新怪物属性!$HS112+4)
+IF($HT112=0,0,INDEX(战宠!P$15:P$27,新怪物属性!$HT$3)*(INDEX(战宠!$U$7:$Y$10,1,新怪物属性!$HT112)))*(新怪物属性!$HU112+4)</f>
        <v>518800</v>
      </c>
      <c r="IC112" s="14">
        <f>IF($GV112=0,0,INDEX(战宠!Q$15:Q$27,新怪物属性!$GV$3)*(INDEX(战宠!$U$7:$Y$10,1,新怪物属性!$GV112)))*(新怪物属性!$GW112+4)
+IF($GX112=0,0,INDEX(战宠!Q$15:Q$27,新怪物属性!$GX$3)*(INDEX(战宠!$U$7:$Y$10,1,新怪物属性!$GX112)))*(新怪物属性!$GY112+4)
+IF($GZ112=0,0,INDEX(战宠!Q$15:Q$27,新怪物属性!$GZ$3)*(INDEX(战宠!$U$7:$Y$10,1,新怪物属性!$GZ112)))*(新怪物属性!$HA112+4)
+IF($HB112=0,0,INDEX(战宠!Q$15:Q$27,新怪物属性!$HB$3)*(INDEX(战宠!$U$7:$Y$10,1,新怪物属性!$HB112)))*(新怪物属性!$HC112+4)
+IF($HD112=0,0,INDEX(战宠!Q$15:Q$27,新怪物属性!$HD$3)*(INDEX(战宠!$U$7:$Y$10,1,新怪物属性!$HD112)))*(新怪物属性!$HE112+4)
+IF($HF112=0,0,INDEX(战宠!Q$15:Q$27,新怪物属性!$HF$3)*(INDEX(战宠!$U$7:$Y$10,1,新怪物属性!$HF112)))*(新怪物属性!$HG112+4)
+IF($HH112=0,0,INDEX(战宠!Q$15:Q$27,新怪物属性!$HH$3)*(INDEX(战宠!$U$7:$Y$10,1,新怪物属性!$HH112)))*(新怪物属性!$HI112+4)
+IF($HJ112=0,0,INDEX(战宠!Q$15:Q$27,新怪物属性!$HJ$3)*(INDEX(战宠!$U$7:$Y$10,1,新怪物属性!$HJ112)))*(新怪物属性!$HK112+4)
+IF($HL112=0,0,INDEX(战宠!Q$15:Q$27,新怪物属性!$HL$3)*(INDEX(战宠!$U$7:$Y$10,1,新怪物属性!$HL112)))*(新怪物属性!$HM112+4)
+IF($HN112=0,0,INDEX(战宠!Q$15:Q$27,新怪物属性!$HN$3)*(INDEX(战宠!$U$7:$Y$10,1,新怪物属性!$HN112)))*(新怪物属性!$HO112+4)
+IF($HP112=0,0,INDEX(战宠!Q$15:Q$27,新怪物属性!$HP$3)*(INDEX(战宠!$U$7:$Y$10,1,新怪物属性!$HP112)))*(新怪物属性!$HQ112+4)
+IF($HR112=0,0,INDEX(战宠!Q$15:Q$27,新怪物属性!$HR$3)*(INDEX(战宠!$U$7:$Y$10,1,新怪物属性!$HR112)))*(新怪物属性!$HS112+4)
+IF($HT112=0,0,INDEX(战宠!Q$15:Q$27,新怪物属性!$HT$3)*(INDEX(战宠!$U$7:$Y$10,1,新怪物属性!$HT112)))*(新怪物属性!$HU112+4)</f>
        <v>3531000</v>
      </c>
      <c r="ID112" s="14">
        <f>IF($GV112=0,0,INDEX(战宠!R$15:R$27,新怪物属性!$GV$3)*(INDEX(战宠!$U$7:$Y$10,1,新怪物属性!$GV112)))*(新怪物属性!$GW112+4)
+IF($GX112=0,0,INDEX(战宠!R$15:R$27,新怪物属性!$GX$3)*(INDEX(战宠!$U$7:$Y$10,1,新怪物属性!$GX112)))*(新怪物属性!$GY112+4)
+IF($GZ112=0,0,INDEX(战宠!R$15:R$27,新怪物属性!$GZ$3)*(INDEX(战宠!$U$7:$Y$10,1,新怪物属性!$GZ112)))*(新怪物属性!$HA112+4)
+IF($HB112=0,0,INDEX(战宠!R$15:R$27,新怪物属性!$HB$3)*(INDEX(战宠!$U$7:$Y$10,1,新怪物属性!$HB112)))*(新怪物属性!$HC112+4)
+IF($HD112=0,0,INDEX(战宠!R$15:R$27,新怪物属性!$HD$3)*(INDEX(战宠!$U$7:$Y$10,1,新怪物属性!$HD112)))*(新怪物属性!$HE112+4)
+IF($HF112=0,0,INDEX(战宠!R$15:R$27,新怪物属性!$HF$3)*(INDEX(战宠!$U$7:$Y$10,1,新怪物属性!$HF112)))*(新怪物属性!$HG112+4)
+IF($HH112=0,0,INDEX(战宠!R$15:R$27,新怪物属性!$HH$3)*(INDEX(战宠!$U$7:$Y$10,1,新怪物属性!$HH112)))*(新怪物属性!$HI112+4)
+IF($HJ112=0,0,INDEX(战宠!R$15:R$27,新怪物属性!$HJ$3)*(INDEX(战宠!$U$7:$Y$10,1,新怪物属性!$HJ112)))*(新怪物属性!$HK112+4)
+IF($HL112=0,0,INDEX(战宠!R$15:R$27,新怪物属性!$HL$3)*(INDEX(战宠!$U$7:$Y$10,1,新怪物属性!$HL112)))*(新怪物属性!$HM112+4)
+IF($HN112=0,0,INDEX(战宠!R$15:R$27,新怪物属性!$HN$3)*(INDEX(战宠!$U$7:$Y$10,1,新怪物属性!$HN112)))*(新怪物属性!$HO112+4)
+IF($HP112=0,0,INDEX(战宠!R$15:R$27,新怪物属性!$HP$3)*(INDEX(战宠!$U$7:$Y$10,1,新怪物属性!$HP112)))*(新怪物属性!$HQ112+4)
+IF($HR112=0,0,INDEX(战宠!R$15:R$27,新怪物属性!$HR$3)*(INDEX(战宠!$U$7:$Y$10,1,新怪物属性!$HR112)))*(新怪物属性!$HS112+4)
+IF($HT112=0,0,INDEX(战宠!R$15:R$27,新怪物属性!$HT$3)*(INDEX(战宠!$U$7:$Y$10,1,新怪物属性!$HT112)))*(新怪物属性!$HU112+4)</f>
        <v>283400</v>
      </c>
      <c r="IE112" s="14">
        <f>IF($GV112=0,0,INDEX(战宠!S$15:S$27,新怪物属性!$GV$3)*(INDEX(战宠!$U$7:$Y$10,1,新怪物属性!$GV112)))*(新怪物属性!$GW112+4)
+IF($GX112=0,0,INDEX(战宠!S$15:S$27,新怪物属性!$GX$3)*(INDEX(战宠!$U$7:$Y$10,1,新怪物属性!$GX112)))*(新怪物属性!$GY112+4)
+IF($GZ112=0,0,INDEX(战宠!S$15:S$27,新怪物属性!$GZ$3)*(INDEX(战宠!$U$7:$Y$10,1,新怪物属性!$GZ112)))*(新怪物属性!$HA112+4)
+IF($HB112=0,0,INDEX(战宠!S$15:S$27,新怪物属性!$HB$3)*(INDEX(战宠!$U$7:$Y$10,1,新怪物属性!$HB112)))*(新怪物属性!$HC112+4)
+IF($HD112=0,0,INDEX(战宠!S$15:S$27,新怪物属性!$HD$3)*(INDEX(战宠!$U$7:$Y$10,1,新怪物属性!$HD112)))*(新怪物属性!$HE112+4)
+IF($HF112=0,0,INDEX(战宠!S$15:S$27,新怪物属性!$HF$3)*(INDEX(战宠!$U$7:$Y$10,1,新怪物属性!$HF112)))*(新怪物属性!$HG112+4)
+IF($HH112=0,0,INDEX(战宠!S$15:S$27,新怪物属性!$HH$3)*(INDEX(战宠!$U$7:$Y$10,1,新怪物属性!$HH112)))*(新怪物属性!$HI112+4)
+IF($HJ112=0,0,INDEX(战宠!S$15:S$27,新怪物属性!$HJ$3)*(INDEX(战宠!$U$7:$Y$10,1,新怪物属性!$HJ112)))*(新怪物属性!$HK112+4)
+IF($HL112=0,0,INDEX(战宠!S$15:S$27,新怪物属性!$HL$3)*(INDEX(战宠!$U$7:$Y$10,1,新怪物属性!$HL112)))*(新怪物属性!$HM112+4)
+IF($HN112=0,0,INDEX(战宠!S$15:S$27,新怪物属性!$HN$3)*(INDEX(战宠!$U$7:$Y$10,1,新怪物属性!$HN112)))*(新怪物属性!$HO112+4)
+IF($HP112=0,0,INDEX(战宠!S$15:S$27,新怪物属性!$HP$3)*(INDEX(战宠!$U$7:$Y$10,1,新怪物属性!$HP112)))*(新怪物属性!$HQ112+4)
+IF($HR112=0,0,INDEX(战宠!S$15:S$27,新怪物属性!$HR$3)*(INDEX(战宠!$U$7:$Y$10,1,新怪物属性!$HR112)))*(新怪物属性!$HS112+4)
+IF($HT112=0,0,INDEX(战宠!S$15:S$27,新怪物属性!$HT$3)*(INDEX(战宠!$U$7:$Y$10,1,新怪物属性!$HT112)))*(新怪物属性!$HU112+4)</f>
        <v>7122000</v>
      </c>
      <c r="IF112" s="14">
        <f>IF($GV112=0,0,INDEX(战宠!T$15:T$27,新怪物属性!$GV$3)*(INDEX(战宠!$U$7:$Y$10,1,新怪物属性!$GV112)))*(新怪物属性!$GW112+4)
+IF($GX112=0,0,INDEX(战宠!T$15:T$27,新怪物属性!$GX$3)*(INDEX(战宠!$U$7:$Y$10,1,新怪物属性!$GX112)))*(新怪物属性!$GY112+4)
+IF($GZ112=0,0,INDEX(战宠!T$15:T$27,新怪物属性!$GZ$3)*(INDEX(战宠!$U$7:$Y$10,1,新怪物属性!$GZ112)))*(新怪物属性!$HA112+4)
+IF($HB112=0,0,INDEX(战宠!T$15:T$27,新怪物属性!$HB$3)*(INDEX(战宠!$U$7:$Y$10,1,新怪物属性!$HB112)))*(新怪物属性!$HC112+4)
+IF($HD112=0,0,INDEX(战宠!T$15:T$27,新怪物属性!$HD$3)*(INDEX(战宠!$U$7:$Y$10,1,新怪物属性!$HD112)))*(新怪物属性!$HE112+4)
+IF($HF112=0,0,INDEX(战宠!T$15:T$27,新怪物属性!$HF$3)*(INDEX(战宠!$U$7:$Y$10,1,新怪物属性!$HF112)))*(新怪物属性!$HG112+4)
+IF($HH112=0,0,INDEX(战宠!T$15:T$27,新怪物属性!$HH$3)*(INDEX(战宠!$U$7:$Y$10,1,新怪物属性!$HH112)))*(新怪物属性!$HI112+4)
+IF($HJ112=0,0,INDEX(战宠!T$15:T$27,新怪物属性!$HJ$3)*(INDEX(战宠!$U$7:$Y$10,1,新怪物属性!$HJ112)))*(新怪物属性!$HK112+4)
+IF($HL112=0,0,INDEX(战宠!T$15:T$27,新怪物属性!$HL$3)*(INDEX(战宠!$U$7:$Y$10,1,新怪物属性!$HL112)))*(新怪物属性!$HM112+4)
+IF($HN112=0,0,INDEX(战宠!T$15:T$27,新怪物属性!$HN$3)*(INDEX(战宠!$U$7:$Y$10,1,新怪物属性!$HN112)))*(新怪物属性!$HO112+4)
+IF($HP112=0,0,INDEX(战宠!T$15:T$27,新怪物属性!$HP$3)*(INDEX(战宠!$U$7:$Y$10,1,新怪物属性!$HP112)))*(新怪物属性!$HQ112+4)
+IF($HR112=0,0,INDEX(战宠!T$15:T$27,新怪物属性!$HR$3)*(INDEX(战宠!$U$7:$Y$10,1,新怪物属性!$HR112)))*(新怪物属性!$HS112+4)
+IF($HT112=0,0,INDEX(战宠!T$15:T$27,新怪物属性!$HT$3)*(INDEX(战宠!$U$7:$Y$10,1,新怪物属性!$HT112)))*(新怪物属性!$HU112+4)</f>
        <v>146475</v>
      </c>
      <c r="II112" s="14">
        <f>IF(HX112=0,0,INDEX(战宠!$D$15:$D$27,新怪物属性!HX112))</f>
        <v>0.3</v>
      </c>
      <c r="IJ112" s="14">
        <f>IF(HY112=0,0,INDEX(战宠!$D$15:$D$27,新怪物属性!HY112))</f>
        <v>0.2</v>
      </c>
      <c r="IM112" s="14">
        <f t="shared" si="189"/>
        <v>11466486</v>
      </c>
      <c r="IN112" s="14">
        <f t="shared" si="190"/>
        <v>11469782</v>
      </c>
      <c r="IO112" s="14">
        <f t="shared" si="191"/>
        <v>11473314</v>
      </c>
      <c r="IP112" s="14">
        <f t="shared" si="192"/>
        <v>11466486</v>
      </c>
      <c r="IQ112" s="14">
        <f t="shared" si="193"/>
        <v>11466486</v>
      </c>
      <c r="IR112" s="14">
        <f t="shared" si="232"/>
        <v>93493076</v>
      </c>
      <c r="IS112" s="14">
        <f t="shared" si="233"/>
        <v>3691225</v>
      </c>
      <c r="IT112" s="14">
        <f t="shared" si="234"/>
        <v>79682889</v>
      </c>
      <c r="IU112" s="14">
        <f t="shared" si="235"/>
        <v>1999216</v>
      </c>
      <c r="IV112" s="28">
        <f t="shared" si="236"/>
        <v>71000</v>
      </c>
      <c r="IW112" s="28">
        <f t="shared" si="237"/>
        <v>71000</v>
      </c>
      <c r="IX112" s="28">
        <f t="shared" si="238"/>
        <v>71000</v>
      </c>
      <c r="IY112" s="28">
        <f t="shared" si="239"/>
        <v>71000</v>
      </c>
      <c r="IZ112" s="28">
        <f t="shared" si="240"/>
        <v>3.8744999999999994</v>
      </c>
      <c r="JA112" s="28">
        <f t="shared" si="241"/>
        <v>3.8744999999999994</v>
      </c>
      <c r="JB112" s="28">
        <f t="shared" si="242"/>
        <v>234</v>
      </c>
      <c r="JC112" s="28">
        <f t="shared" si="243"/>
        <v>214</v>
      </c>
      <c r="JD112" s="14">
        <f t="shared" si="244"/>
        <v>1</v>
      </c>
      <c r="JE112" s="14">
        <f t="shared" si="245"/>
        <v>2</v>
      </c>
      <c r="JF112" s="14">
        <f t="shared" si="246"/>
        <v>2</v>
      </c>
      <c r="JG112" s="18">
        <f t="shared" si="247"/>
        <v>2.6500000000000004</v>
      </c>
      <c r="JH112" s="18">
        <f t="shared" si="248"/>
        <v>2.1</v>
      </c>
      <c r="JI112" s="18">
        <f t="shared" si="249"/>
        <v>1.8</v>
      </c>
      <c r="JJ112" s="29">
        <f t="shared" si="276"/>
        <v>71150</v>
      </c>
      <c r="JK112" s="29">
        <f t="shared" si="276"/>
        <v>71450</v>
      </c>
      <c r="JL112" s="29">
        <f t="shared" si="276"/>
        <v>71450</v>
      </c>
      <c r="JM112" s="26">
        <f t="shared" si="250"/>
        <v>0.1</v>
      </c>
      <c r="JN112" s="26">
        <f t="shared" si="251"/>
        <v>0.1</v>
      </c>
      <c r="JO112" s="26">
        <f t="shared" si="252"/>
        <v>0.2</v>
      </c>
      <c r="JP112" s="14">
        <f t="shared" si="253"/>
        <v>4</v>
      </c>
      <c r="JQ112" s="14">
        <f t="shared" si="254"/>
        <v>4</v>
      </c>
      <c r="JR112" s="14">
        <f t="shared" si="255"/>
        <v>4</v>
      </c>
      <c r="JS112" s="14">
        <f t="shared" si="256"/>
        <v>15</v>
      </c>
      <c r="JT112" s="14">
        <f t="shared" si="257"/>
        <v>200</v>
      </c>
      <c r="JU112" s="14">
        <f t="shared" si="258"/>
        <v>350</v>
      </c>
      <c r="JV112">
        <v>108</v>
      </c>
      <c r="JW112" s="14">
        <f t="shared" si="195"/>
        <v>700151985</v>
      </c>
      <c r="JY112" s="14">
        <f t="shared" si="226"/>
        <v>7382450</v>
      </c>
      <c r="JZ112" s="14">
        <f t="shared" si="196"/>
        <v>6451681</v>
      </c>
      <c r="KA112" s="29">
        <f t="shared" si="197"/>
        <v>68160</v>
      </c>
      <c r="KB112" s="29">
        <f t="shared" si="198"/>
        <v>49062</v>
      </c>
      <c r="KC112" s="29">
        <f t="shared" si="199"/>
        <v>52987</v>
      </c>
      <c r="KD112" s="29">
        <f t="shared" si="200"/>
        <v>63585</v>
      </c>
      <c r="KE112" s="14">
        <f t="shared" si="228"/>
        <v>3.8744999999999994</v>
      </c>
      <c r="KF112" s="14">
        <f t="shared" si="229"/>
        <v>3.8744999999999994</v>
      </c>
      <c r="KG112" s="14">
        <f t="shared" si="201"/>
        <v>5733212.6570548927</v>
      </c>
      <c r="KH112" s="26">
        <f t="shared" si="259"/>
        <v>0.39938011954837283</v>
      </c>
      <c r="KI112" s="26">
        <f t="shared" si="260"/>
        <v>0.66554129672461393</v>
      </c>
      <c r="KJ112" s="29">
        <f t="shared" si="202"/>
        <v>1861167</v>
      </c>
      <c r="KK112" s="29">
        <f t="shared" si="203"/>
        <v>7083640</v>
      </c>
      <c r="KL112" s="29">
        <f t="shared" si="204"/>
        <v>8100367</v>
      </c>
      <c r="KM112" s="23">
        <f t="shared" si="205"/>
        <v>4466801</v>
      </c>
      <c r="KN112" s="23">
        <f t="shared" si="206"/>
        <v>2359820</v>
      </c>
      <c r="KO112" s="26">
        <f t="shared" si="261"/>
        <v>0.49141979307772354</v>
      </c>
      <c r="KP112" s="26">
        <f t="shared" si="262"/>
        <v>0.49510081080550483</v>
      </c>
      <c r="KQ112" s="26">
        <f t="shared" si="263"/>
        <v>0.59510081080550492</v>
      </c>
      <c r="KR112" s="26">
        <f t="shared" si="207"/>
        <v>9.1419793077723521E-2</v>
      </c>
      <c r="KS112" s="26">
        <v>0.1</v>
      </c>
      <c r="KT112" s="29">
        <f t="shared" si="264"/>
        <v>2.2000000000000002</v>
      </c>
      <c r="KU112" s="29">
        <f t="shared" si="265"/>
        <v>4.4220861063666881</v>
      </c>
      <c r="KV112" s="29">
        <f t="shared" si="266"/>
        <v>5.0220861063666886</v>
      </c>
      <c r="KW112" s="29">
        <f t="shared" si="267"/>
        <v>20472837</v>
      </c>
      <c r="KX112" s="29">
        <f t="shared" si="268"/>
        <v>20882977.351002216</v>
      </c>
      <c r="KY112" s="29">
        <f t="shared" si="269"/>
        <v>20340370.283585608</v>
      </c>
      <c r="KZ112" s="29">
        <f t="shared" si="270"/>
        <v>93331004</v>
      </c>
      <c r="LA112" s="14">
        <f t="shared" si="271"/>
        <v>61696184.630000003</v>
      </c>
      <c r="LE112" s="14">
        <v>1</v>
      </c>
      <c r="LF112" s="14">
        <v>1</v>
      </c>
      <c r="LG112" s="14">
        <v>480</v>
      </c>
      <c r="LH112" s="14">
        <v>80</v>
      </c>
      <c r="LI112" s="14">
        <v>60</v>
      </c>
      <c r="LJ112" s="14">
        <v>60</v>
      </c>
      <c r="LK112" s="14">
        <v>60</v>
      </c>
      <c r="LL112" s="23">
        <f t="shared" si="208"/>
        <v>8651822761</v>
      </c>
      <c r="LM112" s="23">
        <f t="shared" si="209"/>
        <v>2</v>
      </c>
      <c r="LN112" s="23">
        <f t="shared" si="210"/>
        <v>8651.82</v>
      </c>
      <c r="LO112" s="14">
        <v>1</v>
      </c>
      <c r="LP112" s="14">
        <v>1</v>
      </c>
      <c r="LQ112" s="14">
        <v>240</v>
      </c>
      <c r="LR112" s="14">
        <v>35</v>
      </c>
      <c r="LS112" s="14">
        <v>22</v>
      </c>
      <c r="LT112" s="14">
        <v>30</v>
      </c>
      <c r="LU112" s="14">
        <v>30</v>
      </c>
      <c r="LV112" s="23">
        <f t="shared" si="211"/>
        <v>4508858842</v>
      </c>
      <c r="LW112" s="23">
        <f t="shared" si="212"/>
        <v>2</v>
      </c>
      <c r="LX112" s="23">
        <f t="shared" si="213"/>
        <v>4508.8599999999997</v>
      </c>
      <c r="MB112">
        <f t="shared" si="272"/>
        <v>1.720137661326202</v>
      </c>
      <c r="MC112">
        <f t="shared" si="273"/>
        <v>6.6646733688083684</v>
      </c>
      <c r="ME112" s="14">
        <v>10</v>
      </c>
      <c r="MF112" s="14">
        <v>2</v>
      </c>
      <c r="MG112" s="14">
        <v>1.5</v>
      </c>
      <c r="MH112" s="23">
        <f t="shared" si="274"/>
        <v>288285759</v>
      </c>
      <c r="MI112" s="23">
        <f t="shared" si="214"/>
        <v>1</v>
      </c>
      <c r="MJ112" s="23">
        <f t="shared" si="215"/>
        <v>288285.76</v>
      </c>
      <c r="MK112" s="14">
        <v>30</v>
      </c>
      <c r="ML112" s="14">
        <v>6</v>
      </c>
      <c r="MM112" s="14">
        <v>4</v>
      </c>
      <c r="MN112" s="23">
        <f t="shared" si="275"/>
        <v>824176538</v>
      </c>
      <c r="MO112" s="23">
        <f t="shared" si="216"/>
        <v>1</v>
      </c>
      <c r="MP112" s="23">
        <f t="shared" si="217"/>
        <v>824176.54</v>
      </c>
      <c r="MR112" s="23">
        <f t="shared" si="218"/>
        <v>1098902051</v>
      </c>
      <c r="MS112" s="23">
        <f t="shared" si="219"/>
        <v>2</v>
      </c>
      <c r="MT112" s="23">
        <f t="shared" si="220"/>
        <v>1098.9000000000001</v>
      </c>
      <c r="MU112" s="23">
        <f t="shared" si="221"/>
        <v>432428639</v>
      </c>
      <c r="MV112" s="23">
        <f t="shared" si="222"/>
        <v>1</v>
      </c>
      <c r="MW112" s="23">
        <f t="shared" si="223"/>
        <v>432428.64</v>
      </c>
    </row>
    <row r="113" spans="3:361" ht="16.5" x14ac:dyDescent="0.2">
      <c r="C113" s="14">
        <v>41</v>
      </c>
      <c r="D113" s="14">
        <v>900</v>
      </c>
      <c r="E113" s="14"/>
      <c r="F113" s="14"/>
      <c r="G113" s="14">
        <v>900</v>
      </c>
      <c r="H113" s="14">
        <v>900</v>
      </c>
      <c r="I113" s="14">
        <v>900</v>
      </c>
      <c r="J113" s="14">
        <v>12</v>
      </c>
      <c r="K113" s="14">
        <v>12</v>
      </c>
      <c r="L113" s="14">
        <v>12</v>
      </c>
      <c r="M113" s="14">
        <v>10</v>
      </c>
      <c r="N113" s="14">
        <v>9</v>
      </c>
      <c r="O113" s="14">
        <v>9</v>
      </c>
      <c r="P113" s="14">
        <v>12</v>
      </c>
      <c r="Q113" s="14">
        <v>12</v>
      </c>
      <c r="R113" s="14">
        <v>12</v>
      </c>
      <c r="S113" s="14">
        <v>12</v>
      </c>
      <c r="T113" s="14">
        <v>12</v>
      </c>
      <c r="U113" s="14">
        <v>12</v>
      </c>
      <c r="V113" s="14">
        <v>12</v>
      </c>
      <c r="W113" s="14">
        <v>12</v>
      </c>
      <c r="X113" s="14">
        <v>900</v>
      </c>
      <c r="Y113" s="14">
        <v>900</v>
      </c>
      <c r="Z113" s="14">
        <v>900</v>
      </c>
      <c r="AA113" s="14">
        <v>900</v>
      </c>
      <c r="AB113" s="14">
        <v>900</v>
      </c>
      <c r="AC113" s="14">
        <v>900</v>
      </c>
      <c r="AD113" s="14">
        <v>900</v>
      </c>
      <c r="AE113" s="14">
        <v>900</v>
      </c>
      <c r="AF113" s="14">
        <v>93</v>
      </c>
      <c r="AG113" s="14">
        <v>93</v>
      </c>
      <c r="AH113" s="14">
        <v>93</v>
      </c>
      <c r="AI113" s="14">
        <v>93</v>
      </c>
      <c r="AJ113" s="14">
        <v>93</v>
      </c>
      <c r="AK113" s="14">
        <v>93</v>
      </c>
      <c r="AL113" s="14">
        <v>93</v>
      </c>
      <c r="AM113" s="14">
        <v>93</v>
      </c>
      <c r="AN113" s="14">
        <v>6</v>
      </c>
      <c r="AO113" s="14">
        <v>6</v>
      </c>
      <c r="AP113" s="14">
        <v>6</v>
      </c>
      <c r="AQ113" s="14">
        <v>6</v>
      </c>
      <c r="AR113" s="14">
        <v>6</v>
      </c>
      <c r="AS113" s="14">
        <v>0</v>
      </c>
      <c r="AT113" s="14">
        <v>0</v>
      </c>
      <c r="AU113" s="14">
        <v>0</v>
      </c>
      <c r="AV113" s="14">
        <v>0</v>
      </c>
      <c r="AW113" s="14">
        <v>5</v>
      </c>
      <c r="AX113" s="14">
        <v>5</v>
      </c>
      <c r="AY113" s="14">
        <v>0</v>
      </c>
      <c r="AZ113" s="14">
        <v>0</v>
      </c>
      <c r="BA113" s="14">
        <v>26</v>
      </c>
      <c r="BF113" s="14">
        <f>ROUND((INDEX(新战舰养成!S$6:S$18,新怪物属性!$J113+1)+INDEX(新战舰养成!D$6:D$18,新怪物属性!$J113+1)*(新怪物属性!$G113-1))*INDEX(战舰突破!$D$6:$D$18,新怪物属性!$M113+1),0)</f>
        <v>890920</v>
      </c>
      <c r="BG113" s="14">
        <f>ROUND((INDEX(新战舰养成!T$6:T$18,新怪物属性!$J113+1)+INDEX(新战舰养成!E$6:E$18,新怪物属性!$J113+1)*(新怪物属性!$G113-1))*INDEX(战舰突破!$D$6:$D$18,新怪物属性!$M113+1),0)</f>
        <v>7127210</v>
      </c>
      <c r="BH113" s="14">
        <f>ROUND((INDEX(新战舰养成!U$6:U$18,新怪物属性!$J113+1)+INDEX(新战舰养成!F$6:F$18,新怪物属性!$J113+1)*(新怪物属性!$G113-1))*INDEX(战舰突破!$D$6:$D$18,新怪物属性!$M113+1),0)</f>
        <v>445658</v>
      </c>
      <c r="BI113" s="14">
        <f>ROUND((INDEX(新战舰养成!V$6:V$18,新怪物属性!$J113+1)+INDEX(新战舰养成!G$6:G$18,新怪物属性!$J113+1)*(新怪物属性!$G113-1))*INDEX(战舰突破!$D$6:$D$18,新怪物属性!$M113+1),0)</f>
        <v>750</v>
      </c>
      <c r="BJ113" s="14">
        <f>ROUND((INDEX(新战舰养成!W$6:W$18,新怪物属性!$J113+1)+INDEX(新战舰养成!H$6:H$18,新怪物属性!$J113+1)*(新怪物属性!$G113-1))*INDEX(战舰突破!$D$6:$D$18,新怪物属性!$M113+1),0)</f>
        <v>10</v>
      </c>
      <c r="BL113" s="14">
        <f>IF($H113&gt;0,ROUND((INDEX(新战舰养成!X$6:X$18,新怪物属性!$K113+1)+INDEX(新战舰养成!I$6:I$18,新怪物属性!$K113+1)*(新怪物属性!$H113-1))*INDEX(战舰突破!$D$6:$D$18,新怪物属性!$N113+1),0),0)</f>
        <v>820290</v>
      </c>
      <c r="BM113" s="14">
        <f>IF($H113&gt;0,ROUND((INDEX(新战舰养成!Y$6:Y$18,新怪物属性!$K113+1)+INDEX(新战舰养成!J$6:J$18,新怪物属性!$K113+1)*(新怪物属性!$H113-1))*INDEX(战舰突破!$D$6:$D$18,新怪物属性!$N113+1),0),0)</f>
        <v>0</v>
      </c>
      <c r="BN113" s="14">
        <f>IF($H113&gt;0,ROUND((INDEX(新战舰养成!Z$6:Z$18,新怪物属性!$K113+1)+INDEX(新战舰养成!K$6:K$18,新怪物属性!$K113+1)*(新怪物属性!$H113-1))*INDEX(战舰突破!$D$6:$D$18,新怪物属性!$N113+1),0),0)</f>
        <v>0</v>
      </c>
      <c r="BO113" s="14">
        <f>IF($H113&gt;0,ROUND((INDEX(新战舰养成!AA$6:AA$18,新怪物属性!$K113+1)+INDEX(新战舰养成!L$6:L$18,新怪物属性!$K113+1)*(新怪物属性!$H113-1))*INDEX(战舰突破!$D$6:$D$18,新怪物属性!$N113+1),0),0)</f>
        <v>8196464</v>
      </c>
      <c r="BP113" s="14">
        <f>IF($H113&gt;0,ROUND((INDEX(新战舰养成!AB$6:AB$18,新怪物属性!$K113+1)+INDEX(新战舰养成!M$6:M$18,新怪物属性!$K113+1)*(新怪物属性!$H113-1))*INDEX(战舰突破!$D$6:$D$18,新怪物属性!$N113+1),0),0)</f>
        <v>163760</v>
      </c>
      <c r="BR113" s="14">
        <f>IF($I113&gt;0,ROUND((INDEX(新战舰养成!AC$6:AC$18,新怪物属性!$L113+1)+INDEX(新战舰养成!I$6:I$18,新怪物属性!$L113+1)*(新怪物属性!$I113-1))*INDEX(战舰突破!$D$6:$D$18,新怪物属性!$O113+1),0),0)</f>
        <v>820980</v>
      </c>
      <c r="BS113" s="14">
        <f>IF($I113&gt;0,ROUND((INDEX(新战舰养成!AD$6:AD$18,新怪物属性!$L113+1)+INDEX(新战舰养成!J$6:J$18,新怪物属性!$L113+1)*(新怪物属性!$I113-1))*INDEX(战舰突破!$D$6:$D$18,新怪物属性!$O113+1),0),0)</f>
        <v>0</v>
      </c>
      <c r="BT113" s="14">
        <f>IF($I113&gt;0,ROUND((INDEX(新战舰养成!AE$6:AE$18,新怪物属性!$L113+1)+INDEX(新战舰养成!K$6:K$18,新怪物属性!$L113+1)*(新怪物属性!$I113-1))*INDEX(战舰突破!$D$6:$D$18,新怪物属性!$O113+1),0),0)</f>
        <v>0</v>
      </c>
      <c r="BU113" s="14">
        <f>IF($I113&gt;0,ROUND((INDEX(新战舰养成!AF$6:AF$18,新怪物属性!$L113+1)+INDEX(新战舰养成!L$6:L$18,新怪物属性!$L113+1)*(新怪物属性!$I113-1))*INDEX(战舰突破!$D$6:$D$18,新怪物属性!$O113+1),0),0)</f>
        <v>5339082</v>
      </c>
      <c r="BV113" s="14">
        <f>IF($I113&gt;0,ROUND((INDEX(新战舰养成!AG$6:AG$18,新怪物属性!$L113+1)+INDEX(新战舰养成!M$6:M$18,新怪物属性!$L113+1)*(新怪物属性!$I113-1))*INDEX(战舰突破!$D$6:$D$18,新怪物属性!$O113+1),0),0)</f>
        <v>221419</v>
      </c>
      <c r="BY113" s="14">
        <f>(INDEX(装备数值!$C$13:$G$116,新怪物属性!$P115*8+1,BY$2)+INDEX(装备数值!$C$13:$G$116,新怪物属性!$Q115*8+2,BY$2)+INDEX(装备数值!$C$13:$G$116,新怪物属性!$S115*8+3,BY$2)+INDEX(装备数值!$C$13:$G$116,新怪物属性!$R115*8+4,BY$2)+INDEX(装备数值!$C$13:$G$116,新怪物属性!$T115*8+5,BY$2)+INDEX(装备数值!$C$13:$G$116,新怪物属性!$U115*8+6,BY$2)+INDEX(装备数值!$C$13:$G$116,新怪物属性!$V115*8+7,BY$2)+INDEX(装备数值!$C$13:$G$116,新怪物属性!$W115*8+8,BY$2))</f>
        <v>147000</v>
      </c>
      <c r="BZ113" s="14">
        <f>(INDEX(装备数值!$C$13:$G$116,新怪物属性!$P115*8+1,BZ$2)+INDEX(装备数值!$C$13:$G$116,新怪物属性!$Q115*8+2,BZ$2)+INDEX(装备数值!$C$13:$G$116,新怪物属性!$S115*8+3,BZ$2)+INDEX(装备数值!$C$13:$G$116,新怪物属性!$R115*8+4,BZ$2)+INDEX(装备数值!$C$13:$G$116,新怪物属性!$T115*8+5,BZ$2)+INDEX(装备数值!$C$13:$G$116,新怪物属性!$U115*8+6,BZ$2)+INDEX(装备数值!$C$13:$G$116,新怪物属性!$V115*8+7,BZ$2)+INDEX(装备数值!$C$13:$G$116,新怪物属性!$W115*8+8,BZ$2))</f>
        <v>1102500</v>
      </c>
      <c r="CA113" s="14">
        <f>(INDEX(装备数值!$C$13:$G$116,新怪物属性!$P115*8+1,CA$2)+INDEX(装备数值!$C$13:$G$116,新怪物属性!$Q115*8+2,CA$2)+INDEX(装备数值!$C$13:$G$116,新怪物属性!$S115*8+3,CA$2)+INDEX(装备数值!$C$13:$G$116,新怪物属性!$R115*8+4,CA$2)+INDEX(装备数值!$C$13:$G$116,新怪物属性!$T115*8+5,CA$2)+INDEX(装备数值!$C$13:$G$116,新怪物属性!$U115*8+6,CA$2)+INDEX(装备数值!$C$13:$G$116,新怪物属性!$V115*8+7,CA$2)+INDEX(装备数值!$C$13:$G$116,新怪物属性!$W115*8+8,CA$2))</f>
        <v>73500</v>
      </c>
      <c r="CB113" s="14">
        <f>(INDEX(装备数值!$C$13:$G$116,新怪物属性!$P115*8+1,CB$2)+INDEX(装备数值!$C$13:$G$116,新怪物属性!$Q115*8+2,CB$2)+INDEX(装备数值!$C$13:$G$116,新怪物属性!$S115*8+3,CB$2)+INDEX(装备数值!$C$13:$G$116,新怪物属性!$R115*8+4,CB$2)+INDEX(装备数值!$C$13:$G$116,新怪物属性!$T115*8+5,CB$2)+INDEX(装备数值!$C$13:$G$116,新怪物属性!$U115*8+6,CB$2)+INDEX(装备数值!$C$13:$G$116,新怪物属性!$V115*8+7,CB$2)+INDEX(装备数值!$C$13:$G$116,新怪物属性!$W115*8+8,CB$2))</f>
        <v>1470000</v>
      </c>
      <c r="CC113" s="14">
        <f>(INDEX(装备数值!$C$13:$G$116,新怪物属性!$P115*8+1,CC$2)+INDEX(装备数值!$C$13:$G$116,新怪物属性!$Q115*8+2,CC$2)+INDEX(装备数值!$C$13:$G$116,新怪物属性!$S115*8+3,CC$2)+INDEX(装备数值!$C$13:$G$116,新怪物属性!$R115*8+4,CC$2)+INDEX(装备数值!$C$13:$G$116,新怪物属性!$T115*8+5,CC$2)+INDEX(装备数值!$C$13:$G$116,新怪物属性!$U115*8+6,CC$2)+INDEX(装备数值!$C$13:$G$116,新怪物属性!$V115*8+7,CC$2)+INDEX(装备数值!$C$13:$G$116,新怪物属性!$W115*8+8,CC$2))</f>
        <v>29050</v>
      </c>
      <c r="CF113" s="14">
        <f t="shared" si="143"/>
        <v>4</v>
      </c>
      <c r="CG113" s="14">
        <f t="shared" si="230"/>
        <v>4</v>
      </c>
      <c r="CH113" s="14">
        <f t="shared" si="230"/>
        <v>4</v>
      </c>
      <c r="CI113" s="14">
        <f t="shared" si="230"/>
        <v>4</v>
      </c>
      <c r="CJ113" s="14">
        <f t="shared" si="230"/>
        <v>4</v>
      </c>
      <c r="CK113" s="14">
        <f t="shared" si="230"/>
        <v>4</v>
      </c>
      <c r="CL113" s="14">
        <f t="shared" si="230"/>
        <v>4</v>
      </c>
      <c r="CM113" s="14">
        <f t="shared" si="230"/>
        <v>4</v>
      </c>
      <c r="CN113" s="14">
        <f t="shared" si="230"/>
        <v>4</v>
      </c>
      <c r="CO113" s="14">
        <f t="shared" si="230"/>
        <v>4</v>
      </c>
      <c r="CP113" s="14">
        <f t="shared" si="230"/>
        <v>4</v>
      </c>
      <c r="CQ113" s="14">
        <f t="shared" si="230"/>
        <v>4</v>
      </c>
      <c r="CR113" s="14">
        <f t="shared" si="230"/>
        <v>0</v>
      </c>
      <c r="CS113" s="14">
        <f>SUMIFS(装备数值!BL$50:BL$101,装备数值!$BG$50:$BG$101,"="&amp;新怪物属性!$CF$2,装备数值!$BH$50:$BH$101,"&lt;="&amp;新怪物属性!$CF113)+SUMIFS(装备数值!BL$50:BL$101,装备数值!$BG$50:$BG$101,"="&amp;新怪物属性!$CG$2,装备数值!$BH$50:$BH$101,"&lt;="&amp;新怪物属性!$CG113)+SUMIFS(装备数值!BL$50:BL$101,装备数值!$BG$50:$BG$101,"="&amp;新怪物属性!$CH$2,装备数值!$BH$50:$BH$101,"&lt;="&amp;新怪物属性!$CH113)+SUMIFS(装备数值!BL$50:BL$101,装备数值!$BG$50:$BG$101,"="&amp;新怪物属性!$CI$2,装备数值!$BH$50:$BH$101,"&lt;="&amp;新怪物属性!$CI113)+SUMIFS(装备数值!BL$50:BL$101,装备数值!$BG$50:$BG$101,"="&amp;新怪物属性!$CJ$2,装备数值!$BH$50:$BH$101,"&lt;="&amp;新怪物属性!$CJ113)+SUMIFS(装备数值!BL$50:BL$101,装备数值!$BG$50:$BG$101,"="&amp;新怪物属性!$CK$2,装备数值!$BH$50:$BH$101,"&lt;="&amp;新怪物属性!$CK113)+SUMIFS(装备数值!BL$50:BL$101,装备数值!$BG$50:$BG$101,"="&amp;新怪物属性!$CL$2,装备数值!$BH$50:$BH$101,"&lt;="&amp;新怪物属性!$CL113)+SUMIFS(装备数值!BL$50:BL$101,装备数值!$BG$50:$BG$101,"="&amp;新怪物属性!$CM$2,装备数值!$BH$50:$BH$101,"&lt;="&amp;新怪物属性!$CM113)+SUMIFS(装备数值!BL$50:BL$101,装备数值!$BG$50:$BG$101,"="&amp;新怪物属性!$CN$2,装备数值!$BH$50:$BH$101,"&lt;="&amp;新怪物属性!$CN113)+SUMIFS(装备数值!BL$50:BL$101,装备数值!$BG$50:$BG$101,"="&amp;新怪物属性!$CO$2,装备数值!$BH$50:$BH$101,"&lt;="&amp;新怪物属性!$CO113)+SUMIFS(装备数值!BL$50:BL$101,装备数值!$BG$50:$BG$101,"="&amp;新怪物属性!$CP$2,装备数值!$BH$50:$BH$101,"&lt;="&amp;新怪物属性!$CP113)+SUMIFS(装备数值!BL$50:BL$101,装备数值!$BG$50:$BG$101,"="&amp;新怪物属性!$CQ$2,装备数值!$BH$50:$BH$101,"&lt;="&amp;新怪物属性!$CQ113)+SUMIFS(装备数值!BL$50:BL$101,装备数值!$BG$50:$BG$101,"="&amp;新怪物属性!$CR$2,装备数值!$BH$50:$BH$101,"&lt;="&amp;新怪物属性!$CR113)</f>
        <v>234449</v>
      </c>
      <c r="CT113" s="14">
        <f>SUMIFS(装备数值!BM$50:BM$101,装备数值!$BG$50:$BG$101,"="&amp;新怪物属性!$CF$2,装备数值!$BH$50:$BH$101,"&lt;="&amp;新怪物属性!$CF113)+SUMIFS(装备数值!BM$50:BM$101,装备数值!$BG$50:$BG$101,"="&amp;新怪物属性!$CG$2,装备数值!$BH$50:$BH$101,"&lt;="&amp;新怪物属性!$CG113)+SUMIFS(装备数值!BM$50:BM$101,装备数值!$BG$50:$BG$101,"="&amp;新怪物属性!$CH$2,装备数值!$BH$50:$BH$101,"&lt;="&amp;新怪物属性!$CH113)+SUMIFS(装备数值!BM$50:BM$101,装备数值!$BG$50:$BG$101,"="&amp;新怪物属性!$CI$2,装备数值!$BH$50:$BH$101,"&lt;="&amp;新怪物属性!$CI113)+SUMIFS(装备数值!BM$50:BM$101,装备数值!$BG$50:$BG$101,"="&amp;新怪物属性!$CJ$2,装备数值!$BH$50:$BH$101,"&lt;="&amp;新怪物属性!$CJ113)+SUMIFS(装备数值!BM$50:BM$101,装备数值!$BG$50:$BG$101,"="&amp;新怪物属性!$CK$2,装备数值!$BH$50:$BH$101,"&lt;="&amp;新怪物属性!$CK113)+SUMIFS(装备数值!BM$50:BM$101,装备数值!$BG$50:$BG$101,"="&amp;新怪物属性!$CL$2,装备数值!$BH$50:$BH$101,"&lt;="&amp;新怪物属性!$CL113)+SUMIFS(装备数值!BM$50:BM$101,装备数值!$BG$50:$BG$101,"="&amp;新怪物属性!$CM$2,装备数值!$BH$50:$BH$101,"&lt;="&amp;新怪物属性!$CM113)+SUMIFS(装备数值!BM$50:BM$101,装备数值!$BG$50:$BG$101,"="&amp;新怪物属性!$CN$2,装备数值!$BH$50:$BH$101,"&lt;="&amp;新怪物属性!$CN113)+SUMIFS(装备数值!BM$50:BM$101,装备数值!$BG$50:$BG$101,"="&amp;新怪物属性!$CO$2,装备数值!$BH$50:$BH$101,"&lt;="&amp;新怪物属性!$CO113)+SUMIFS(装备数值!BM$50:BM$101,装备数值!$BG$50:$BG$101,"="&amp;新怪物属性!$CP$2,装备数值!$BH$50:$BH$101,"&lt;="&amp;新怪物属性!$CP113)+SUMIFS(装备数值!BM$50:BM$101,装备数值!$BG$50:$BG$101,"="&amp;新怪物属性!$CQ$2,装备数值!$BH$50:$BH$101,"&lt;="&amp;新怪物属性!$CQ113)+SUMIFS(装备数值!BM$50:BM$101,装备数值!$BG$50:$BG$101,"="&amp;新怪物属性!$CR$2,装备数值!$BH$50:$BH$101,"&lt;="&amp;新怪物属性!$CR113)</f>
        <v>1759949</v>
      </c>
      <c r="CU113" s="14">
        <f>SUMIFS(装备数值!BN$50:BN$101,装备数值!$BG$50:$BG$101,"="&amp;新怪物属性!$CF$2,装备数值!$BH$50:$BH$101,"&lt;="&amp;新怪物属性!$CF113)+SUMIFS(装备数值!BN$50:BN$101,装备数值!$BG$50:$BG$101,"="&amp;新怪物属性!$CG$2,装备数值!$BH$50:$BH$101,"&lt;="&amp;新怪物属性!$CG113)+SUMIFS(装备数值!BN$50:BN$101,装备数值!$BG$50:$BG$101,"="&amp;新怪物属性!$CH$2,装备数值!$BH$50:$BH$101,"&lt;="&amp;新怪物属性!$CH113)+SUMIFS(装备数值!BN$50:BN$101,装备数值!$BG$50:$BG$101,"="&amp;新怪物属性!$CI$2,装备数值!$BH$50:$BH$101,"&lt;="&amp;新怪物属性!$CI113)+SUMIFS(装备数值!BN$50:BN$101,装备数值!$BG$50:$BG$101,"="&amp;新怪物属性!$CJ$2,装备数值!$BH$50:$BH$101,"&lt;="&amp;新怪物属性!$CJ113)+SUMIFS(装备数值!BN$50:BN$101,装备数值!$BG$50:$BG$101,"="&amp;新怪物属性!$CK$2,装备数值!$BH$50:$BH$101,"&lt;="&amp;新怪物属性!$CK113)+SUMIFS(装备数值!BN$50:BN$101,装备数值!$BG$50:$BG$101,"="&amp;新怪物属性!$CL$2,装备数值!$BH$50:$BH$101,"&lt;="&amp;新怪物属性!$CL113)+SUMIFS(装备数值!BN$50:BN$101,装备数值!$BG$50:$BG$101,"="&amp;新怪物属性!$CM$2,装备数值!$BH$50:$BH$101,"&lt;="&amp;新怪物属性!$CM113)+SUMIFS(装备数值!BN$50:BN$101,装备数值!$BG$50:$BG$101,"="&amp;新怪物属性!$CN$2,装备数值!$BH$50:$BH$101,"&lt;="&amp;新怪物属性!$CN113)+SUMIFS(装备数值!BN$50:BN$101,装备数值!$BG$50:$BG$101,"="&amp;新怪物属性!$CO$2,装备数值!$BH$50:$BH$101,"&lt;="&amp;新怪物属性!$CO113)+SUMIFS(装备数值!BN$50:BN$101,装备数值!$BG$50:$BG$101,"="&amp;新怪物属性!$CP$2,装备数值!$BH$50:$BH$101,"&lt;="&amp;新怪物属性!$CP113)+SUMIFS(装备数值!BN$50:BN$101,装备数值!$BG$50:$BG$101,"="&amp;新怪物属性!$CQ$2,装备数值!$BH$50:$BH$101,"&lt;="&amp;新怪物属性!$CQ113)+SUMIFS(装备数值!BN$50:BN$101,装备数值!$BG$50:$BG$101,"="&amp;新怪物属性!$CR$2,装备数值!$BH$50:$BH$101,"&lt;="&amp;新怪物属性!$CR113)</f>
        <v>97600</v>
      </c>
      <c r="CV113" s="14">
        <f>SUMIFS(装备数值!BO$50:BO$101,装备数值!$BG$50:$BG$101,"="&amp;新怪物属性!$CF$2,装备数值!$BH$50:$BH$101,"&lt;="&amp;新怪物属性!$CF113)+SUMIFS(装备数值!BO$50:BO$101,装备数值!$BG$50:$BG$101,"="&amp;新怪物属性!$CG$2,装备数值!$BH$50:$BH$101,"&lt;="&amp;新怪物属性!$CG113)+SUMIFS(装备数值!BO$50:BO$101,装备数值!$BG$50:$BG$101,"="&amp;新怪物属性!$CH$2,装备数值!$BH$50:$BH$101,"&lt;="&amp;新怪物属性!$CH113)+SUMIFS(装备数值!BO$50:BO$101,装备数值!$BG$50:$BG$101,"="&amp;新怪物属性!$CI$2,装备数值!$BH$50:$BH$101,"&lt;="&amp;新怪物属性!$CI113)+SUMIFS(装备数值!BO$50:BO$101,装备数值!$BG$50:$BG$101,"="&amp;新怪物属性!$CJ$2,装备数值!$BH$50:$BH$101,"&lt;="&amp;新怪物属性!$CJ113)+SUMIFS(装备数值!BO$50:BO$101,装备数值!$BG$50:$BG$101,"="&amp;新怪物属性!$CK$2,装备数值!$BH$50:$BH$101,"&lt;="&amp;新怪物属性!$CK113)+SUMIFS(装备数值!BO$50:BO$101,装备数值!$BG$50:$BG$101,"="&amp;新怪物属性!$CL$2,装备数值!$BH$50:$BH$101,"&lt;="&amp;新怪物属性!$CL113)+SUMIFS(装备数值!BO$50:BO$101,装备数值!$BG$50:$BG$101,"="&amp;新怪物属性!$CM$2,装备数值!$BH$50:$BH$101,"&lt;="&amp;新怪物属性!$CM113)+SUMIFS(装备数值!BO$50:BO$101,装备数值!$BG$50:$BG$101,"="&amp;新怪物属性!$CN$2,装备数值!$BH$50:$BH$101,"&lt;="&amp;新怪物属性!$CN113)+SUMIFS(装备数值!BO$50:BO$101,装备数值!$BG$50:$BG$101,"="&amp;新怪物属性!$CO$2,装备数值!$BH$50:$BH$101,"&lt;="&amp;新怪物属性!$CO113)+SUMIFS(装备数值!BO$50:BO$101,装备数值!$BG$50:$BG$101,"="&amp;新怪物属性!$CP$2,装备数值!$BH$50:$BH$101,"&lt;="&amp;新怪物属性!$CP113)+SUMIFS(装备数值!BO$50:BO$101,装备数值!$BG$50:$BG$101,"="&amp;新怪物属性!$CQ$2,装备数值!$BH$50:$BH$101,"&lt;="&amp;新怪物属性!$CQ113)+SUMIFS(装备数值!BO$50:BO$101,装备数值!$BG$50:$BG$101,"="&amp;新怪物属性!$CR$2,装备数值!$BH$50:$BH$101,"&lt;="&amp;新怪物属性!$CR113)</f>
        <v>1955500</v>
      </c>
      <c r="CW113" s="14">
        <f>SUMIFS(装备数值!BP$50:BP$101,装备数值!$BG$50:$BG$101,"="&amp;新怪物属性!$CF$2,装备数值!$BH$50:$BH$101,"&lt;="&amp;新怪物属性!$CF113)+SUMIFS(装备数值!BP$50:BP$101,装备数值!$BG$50:$BG$101,"="&amp;新怪物属性!$CG$2,装备数值!$BH$50:$BH$101,"&lt;="&amp;新怪物属性!$CG113)+SUMIFS(装备数值!BP$50:BP$101,装备数值!$BG$50:$BG$101,"="&amp;新怪物属性!$CH$2,装备数值!$BH$50:$BH$101,"&lt;="&amp;新怪物属性!$CH113)+SUMIFS(装备数值!BP$50:BP$101,装备数值!$BG$50:$BG$101,"="&amp;新怪物属性!$CI$2,装备数值!$BH$50:$BH$101,"&lt;="&amp;新怪物属性!$CI113)+SUMIFS(装备数值!BP$50:BP$101,装备数值!$BG$50:$BG$101,"="&amp;新怪物属性!$CJ$2,装备数值!$BH$50:$BH$101,"&lt;="&amp;新怪物属性!$CJ113)+SUMIFS(装备数值!BP$50:BP$101,装备数值!$BG$50:$BG$101,"="&amp;新怪物属性!$CK$2,装备数值!$BH$50:$BH$101,"&lt;="&amp;新怪物属性!$CK113)+SUMIFS(装备数值!BP$50:BP$101,装备数值!$BG$50:$BG$101,"="&amp;新怪物属性!$CL$2,装备数值!$BH$50:$BH$101,"&lt;="&amp;新怪物属性!$CL113)+SUMIFS(装备数值!BP$50:BP$101,装备数值!$BG$50:$BG$101,"="&amp;新怪物属性!$CM$2,装备数值!$BH$50:$BH$101,"&lt;="&amp;新怪物属性!$CM113)+SUMIFS(装备数值!BP$50:BP$101,装备数值!$BG$50:$BG$101,"="&amp;新怪物属性!$CN$2,装备数值!$BH$50:$BH$101,"&lt;="&amp;新怪物属性!$CN113)+SUMIFS(装备数值!BP$50:BP$101,装备数值!$BG$50:$BG$101,"="&amp;新怪物属性!$CO$2,装备数值!$BH$50:$BH$101,"&lt;="&amp;新怪物属性!$CO113)+SUMIFS(装备数值!BP$50:BP$101,装备数值!$BG$50:$BG$101,"="&amp;新怪物属性!$CP$2,装备数值!$BH$50:$BH$101,"&lt;="&amp;新怪物属性!$CP113)+SUMIFS(装备数值!BP$50:BP$101,装备数值!$BG$50:$BG$101,"="&amp;新怪物属性!$CQ$2,装备数值!$BH$50:$BH$101,"&lt;="&amp;新怪物属性!$CQ113)+SUMIFS(装备数值!BP$50:BP$101,装备数值!$BG$50:$BG$101,"="&amp;新怪物属性!$CR$2,装备数值!$BH$50:$BH$101,"&lt;="&amp;新怪物属性!$CR113)</f>
        <v>38720</v>
      </c>
      <c r="CX113" s="14">
        <f>SUMIFS(装备数值!BQ$50:BQ$101,装备数值!$BG$50:$BG$101,"="&amp;新怪物属性!$CF$2,装备数值!$BH$50:$BH$101,"&lt;="&amp;新怪物属性!$CF113)+SUMIFS(装备数值!BQ$50:BQ$101,装备数值!$BG$50:$BG$101,"="&amp;新怪物属性!$CG$2,装备数值!$BH$50:$BH$101,"&lt;="&amp;新怪物属性!$CG113)+SUMIFS(装备数值!BQ$50:BQ$101,装备数值!$BG$50:$BG$101,"="&amp;新怪物属性!$CH$2,装备数值!$BH$50:$BH$101,"&lt;="&amp;新怪物属性!$CH113)+SUMIFS(装备数值!BQ$50:BQ$101,装备数值!$BG$50:$BG$101,"="&amp;新怪物属性!$CI$2,装备数值!$BH$50:$BH$101,"&lt;="&amp;新怪物属性!$CI113)+SUMIFS(装备数值!BQ$50:BQ$101,装备数值!$BG$50:$BG$101,"="&amp;新怪物属性!$CJ$2,装备数值!$BH$50:$BH$101,"&lt;="&amp;新怪物属性!$CJ113)+SUMIFS(装备数值!BQ$50:BQ$101,装备数值!$BG$50:$BG$101,"="&amp;新怪物属性!$CK$2,装备数值!$BH$50:$BH$101,"&lt;="&amp;新怪物属性!$CK113)+SUMIFS(装备数值!BQ$50:BQ$101,装备数值!$BG$50:$BG$101,"="&amp;新怪物属性!$CL$2,装备数值!$BH$50:$BH$101,"&lt;="&amp;新怪物属性!$CL113)+SUMIFS(装备数值!BQ$50:BQ$101,装备数值!$BG$50:$BG$101,"="&amp;新怪物属性!$CM$2,装备数值!$BH$50:$BH$101,"&lt;="&amp;新怪物属性!$CM113)+SUMIFS(装备数值!BQ$50:BQ$101,装备数值!$BG$50:$BG$101,"="&amp;新怪物属性!$CN$2,装备数值!$BH$50:$BH$101,"&lt;="&amp;新怪物属性!$CN113)+SUMIFS(装备数值!BQ$50:BQ$101,装备数值!$BG$50:$BG$101,"="&amp;新怪物属性!$CO$2,装备数值!$BH$50:$BH$101,"&lt;="&amp;新怪物属性!$CO113)+SUMIFS(装备数值!BQ$50:BQ$101,装备数值!$BG$50:$BG$101,"="&amp;新怪物属性!$CP$2,装备数值!$BH$50:$BH$101,"&lt;="&amp;新怪物属性!$CP113)+SUMIFS(装备数值!BQ$50:BQ$101,装备数值!$BG$50:$BG$101,"="&amp;新怪物属性!$CQ$2,装备数值!$BH$50:$BH$101,"&lt;="&amp;新怪物属性!$CQ113)+SUMIFS(装备数值!BQ$50:BQ$101,装备数值!$BG$50:$BG$101,"="&amp;新怪物属性!$CR$2,装备数值!$BH$50:$BH$101,"&lt;="&amp;新怪物属性!$CR113)</f>
        <v>1250</v>
      </c>
      <c r="CY113" s="14">
        <f>SUMIFS(装备数值!BR$50:BR$101,装备数值!$BG$50:$BG$101,"="&amp;新怪物属性!$CF$2,装备数值!$BH$50:$BH$101,"&lt;="&amp;新怪物属性!$CF113)+SUMIFS(装备数值!BR$50:BR$101,装备数值!$BG$50:$BG$101,"="&amp;新怪物属性!$CG$2,装备数值!$BH$50:$BH$101,"&lt;="&amp;新怪物属性!$CG113)+SUMIFS(装备数值!BR$50:BR$101,装备数值!$BG$50:$BG$101,"="&amp;新怪物属性!$CH$2,装备数值!$BH$50:$BH$101,"&lt;="&amp;新怪物属性!$CH113)+SUMIFS(装备数值!BR$50:BR$101,装备数值!$BG$50:$BG$101,"="&amp;新怪物属性!$CI$2,装备数值!$BH$50:$BH$101,"&lt;="&amp;新怪物属性!$CI113)+SUMIFS(装备数值!BR$50:BR$101,装备数值!$BG$50:$BG$101,"="&amp;新怪物属性!$CJ$2,装备数值!$BH$50:$BH$101,"&lt;="&amp;新怪物属性!$CJ113)+SUMIFS(装备数值!BR$50:BR$101,装备数值!$BG$50:$BG$101,"="&amp;新怪物属性!$CK$2,装备数值!$BH$50:$BH$101,"&lt;="&amp;新怪物属性!$CK113)+SUMIFS(装备数值!BR$50:BR$101,装备数值!$BG$50:$BG$101,"="&amp;新怪物属性!$CL$2,装备数值!$BH$50:$BH$101,"&lt;="&amp;新怪物属性!$CL113)+SUMIFS(装备数值!BR$50:BR$101,装备数值!$BG$50:$BG$101,"="&amp;新怪物属性!$CM$2,装备数值!$BH$50:$BH$101,"&lt;="&amp;新怪物属性!$CM113)+SUMIFS(装备数值!BR$50:BR$101,装备数值!$BG$50:$BG$101,"="&amp;新怪物属性!$CN$2,装备数值!$BH$50:$BH$101,"&lt;="&amp;新怪物属性!$CN113)+SUMIFS(装备数值!BR$50:BR$101,装备数值!$BG$50:$BG$101,"="&amp;新怪物属性!$CO$2,装备数值!$BH$50:$BH$101,"&lt;="&amp;新怪物属性!$CO113)+SUMIFS(装备数值!BR$50:BR$101,装备数值!$BG$50:$BG$101,"="&amp;新怪物属性!$CP$2,装备数值!$BH$50:$BH$101,"&lt;="&amp;新怪物属性!$CP113)+SUMIFS(装备数值!BR$50:BR$101,装备数值!$BG$50:$BG$101,"="&amp;新怪物属性!$CQ$2,装备数值!$BH$50:$BH$101,"&lt;="&amp;新怪物属性!$CQ113)+SUMIFS(装备数值!BR$50:BR$101,装备数值!$BG$50:$BG$101,"="&amp;新怪物属性!$CR$2,装备数值!$BH$50:$BH$101,"&lt;="&amp;新怪物属性!$CR113)</f>
        <v>1250</v>
      </c>
      <c r="CZ113" s="14">
        <f>SUMIFS(装备数值!BS$50:BS$101,装备数值!$BG$50:$BG$101,"="&amp;新怪物属性!$CF$2,装备数值!$BH$50:$BH$101,"&lt;="&amp;新怪物属性!$CF113)+SUMIFS(装备数值!BS$50:BS$101,装备数值!$BG$50:$BG$101,"="&amp;新怪物属性!$CG$2,装备数值!$BH$50:$BH$101,"&lt;="&amp;新怪物属性!$CG113)+SUMIFS(装备数值!BS$50:BS$101,装备数值!$BG$50:$BG$101,"="&amp;新怪物属性!$CH$2,装备数值!$BH$50:$BH$101,"&lt;="&amp;新怪物属性!$CH113)+SUMIFS(装备数值!BS$50:BS$101,装备数值!$BG$50:$BG$101,"="&amp;新怪物属性!$CI$2,装备数值!$BH$50:$BH$101,"&lt;="&amp;新怪物属性!$CI113)+SUMIFS(装备数值!BS$50:BS$101,装备数值!$BG$50:$BG$101,"="&amp;新怪物属性!$CJ$2,装备数值!$BH$50:$BH$101,"&lt;="&amp;新怪物属性!$CJ113)+SUMIFS(装备数值!BS$50:BS$101,装备数值!$BG$50:$BG$101,"="&amp;新怪物属性!$CK$2,装备数值!$BH$50:$BH$101,"&lt;="&amp;新怪物属性!$CK113)+SUMIFS(装备数值!BS$50:BS$101,装备数值!$BG$50:$BG$101,"="&amp;新怪物属性!$CL$2,装备数值!$BH$50:$BH$101,"&lt;="&amp;新怪物属性!$CL113)+SUMIFS(装备数值!BS$50:BS$101,装备数值!$BG$50:$BG$101,"="&amp;新怪物属性!$CM$2,装备数值!$BH$50:$BH$101,"&lt;="&amp;新怪物属性!$CM113)+SUMIFS(装备数值!BS$50:BS$101,装备数值!$BG$50:$BG$101,"="&amp;新怪物属性!$CN$2,装备数值!$BH$50:$BH$101,"&lt;="&amp;新怪物属性!$CN113)+SUMIFS(装备数值!BS$50:BS$101,装备数值!$BG$50:$BG$101,"="&amp;新怪物属性!$CO$2,装备数值!$BH$50:$BH$101,"&lt;="&amp;新怪物属性!$CO113)+SUMIFS(装备数值!BS$50:BS$101,装备数值!$BG$50:$BG$101,"="&amp;新怪物属性!$CP$2,装备数值!$BH$50:$BH$101,"&lt;="&amp;新怪物属性!$CP113)+SUMIFS(装备数值!BS$50:BS$101,装备数值!$BG$50:$BG$101,"="&amp;新怪物属性!$CQ$2,装备数值!$BH$50:$BH$101,"&lt;="&amp;新怪物属性!$CQ113)+SUMIFS(装备数值!BS$50:BS$101,装备数值!$BG$50:$BG$101,"="&amp;新怪物属性!$CR$2,装备数值!$BH$50:$BH$101,"&lt;="&amp;新怪物属性!$CR113)</f>
        <v>1250</v>
      </c>
      <c r="DA113" s="14">
        <f>SUMIFS(装备数值!BT$50:BT$101,装备数值!$BG$50:$BG$101,"="&amp;新怪物属性!$CF$2,装备数值!$BH$50:$BH$101,"&lt;="&amp;新怪物属性!$CF113)+SUMIFS(装备数值!BT$50:BT$101,装备数值!$BG$50:$BG$101,"="&amp;新怪物属性!$CG$2,装备数值!$BH$50:$BH$101,"&lt;="&amp;新怪物属性!$CG113)+SUMIFS(装备数值!BT$50:BT$101,装备数值!$BG$50:$BG$101,"="&amp;新怪物属性!$CH$2,装备数值!$BH$50:$BH$101,"&lt;="&amp;新怪物属性!$CH113)+SUMIFS(装备数值!BT$50:BT$101,装备数值!$BG$50:$BG$101,"="&amp;新怪物属性!$CI$2,装备数值!$BH$50:$BH$101,"&lt;="&amp;新怪物属性!$CI113)+SUMIFS(装备数值!BT$50:BT$101,装备数值!$BG$50:$BG$101,"="&amp;新怪物属性!$CJ$2,装备数值!$BH$50:$BH$101,"&lt;="&amp;新怪物属性!$CJ113)+SUMIFS(装备数值!BT$50:BT$101,装备数值!$BG$50:$BG$101,"="&amp;新怪物属性!$CK$2,装备数值!$BH$50:$BH$101,"&lt;="&amp;新怪物属性!$CK113)+SUMIFS(装备数值!BT$50:BT$101,装备数值!$BG$50:$BG$101,"="&amp;新怪物属性!$CL$2,装备数值!$BH$50:$BH$101,"&lt;="&amp;新怪物属性!$CL113)+SUMIFS(装备数值!BT$50:BT$101,装备数值!$BG$50:$BG$101,"="&amp;新怪物属性!$CM$2,装备数值!$BH$50:$BH$101,"&lt;="&amp;新怪物属性!$CM113)+SUMIFS(装备数值!BT$50:BT$101,装备数值!$BG$50:$BG$101,"="&amp;新怪物属性!$CN$2,装备数值!$BH$50:$BH$101,"&lt;="&amp;新怪物属性!$CN113)+SUMIFS(装备数值!BT$50:BT$101,装备数值!$BG$50:$BG$101,"="&amp;新怪物属性!$CO$2,装备数值!$BH$50:$BH$101,"&lt;="&amp;新怪物属性!$CO113)+SUMIFS(装备数值!BT$50:BT$101,装备数值!$BG$50:$BG$101,"="&amp;新怪物属性!$CP$2,装备数值!$BH$50:$BH$101,"&lt;="&amp;新怪物属性!$CP113)+SUMIFS(装备数值!BT$50:BT$101,装备数值!$BG$50:$BG$101,"="&amp;新怪物属性!$CQ$2,装备数值!$BH$50:$BH$101,"&lt;="&amp;新怪物属性!$CQ113)+SUMIFS(装备数值!BT$50:BT$101,装备数值!$BG$50:$BG$101,"="&amp;新怪物属性!$CR$2,装备数值!$BH$50:$BH$101,"&lt;="&amp;新怪物属性!$CR113)</f>
        <v>1250</v>
      </c>
      <c r="DB113" s="14">
        <f>SUMIFS(装备数值!BU$50:BU$101,装备数值!$BG$50:$BG$101,"="&amp;新怪物属性!$CF$2,装备数值!$BH$50:$BH$101,"&lt;="&amp;新怪物属性!$CF113)+SUMIFS(装备数值!BU$50:BU$101,装备数值!$BG$50:$BG$101,"="&amp;新怪物属性!$CG$2,装备数值!$BH$50:$BH$101,"&lt;="&amp;新怪物属性!$CG113)+SUMIFS(装备数值!BU$50:BU$101,装备数值!$BG$50:$BG$101,"="&amp;新怪物属性!$CH$2,装备数值!$BH$50:$BH$101,"&lt;="&amp;新怪物属性!$CH113)+SUMIFS(装备数值!BU$50:BU$101,装备数值!$BG$50:$BG$101,"="&amp;新怪物属性!$CI$2,装备数值!$BH$50:$BH$101,"&lt;="&amp;新怪物属性!$CI113)+SUMIFS(装备数值!BU$50:BU$101,装备数值!$BG$50:$BG$101,"="&amp;新怪物属性!$CJ$2,装备数值!$BH$50:$BH$101,"&lt;="&amp;新怪物属性!$CJ113)+SUMIFS(装备数值!BU$50:BU$101,装备数值!$BG$50:$BG$101,"="&amp;新怪物属性!$CK$2,装备数值!$BH$50:$BH$101,"&lt;="&amp;新怪物属性!$CK113)+SUMIFS(装备数值!BU$50:BU$101,装备数值!$BG$50:$BG$101,"="&amp;新怪物属性!$CL$2,装备数值!$BH$50:$BH$101,"&lt;="&amp;新怪物属性!$CL113)+SUMIFS(装备数值!BU$50:BU$101,装备数值!$BG$50:$BG$101,"="&amp;新怪物属性!$CM$2,装备数值!$BH$50:$BH$101,"&lt;="&amp;新怪物属性!$CM113)+SUMIFS(装备数值!BU$50:BU$101,装备数值!$BG$50:$BG$101,"="&amp;新怪物属性!$CN$2,装备数值!$BH$50:$BH$101,"&lt;="&amp;新怪物属性!$CN113)+SUMIFS(装备数值!BU$50:BU$101,装备数值!$BG$50:$BG$101,"="&amp;新怪物属性!$CO$2,装备数值!$BH$50:$BH$101,"&lt;="&amp;新怪物属性!$CO113)+SUMIFS(装备数值!BU$50:BU$101,装备数值!$BG$50:$BG$101,"="&amp;新怪物属性!$CP$2,装备数值!$BH$50:$BH$101,"&lt;="&amp;新怪物属性!$CP113)+SUMIFS(装备数值!BU$50:BU$101,装备数值!$BG$50:$BG$101,"="&amp;新怪物属性!$CQ$2,装备数值!$BH$50:$BH$101,"&lt;="&amp;新怪物属性!$CQ113)+SUMIFS(装备数值!BU$50:BU$101,装备数值!$BG$50:$BG$101,"="&amp;新怪物属性!$CR$2,装备数值!$BH$50:$BH$101,"&lt;="&amp;新怪物属性!$CR113)</f>
        <v>0.35000000000000003</v>
      </c>
      <c r="DC113" s="14">
        <f>SUMIFS(装备数值!BV$50:BV$101,装备数值!$BG$50:$BG$101,"="&amp;新怪物属性!$CF$2,装备数值!$BH$50:$BH$101,"&lt;="&amp;新怪物属性!$CF113)+SUMIFS(装备数值!BV$50:BV$101,装备数值!$BG$50:$BG$101,"="&amp;新怪物属性!$CG$2,装备数值!$BH$50:$BH$101,"&lt;="&amp;新怪物属性!$CG113)+SUMIFS(装备数值!BV$50:BV$101,装备数值!$BG$50:$BG$101,"="&amp;新怪物属性!$CH$2,装备数值!$BH$50:$BH$101,"&lt;="&amp;新怪物属性!$CH113)+SUMIFS(装备数值!BV$50:BV$101,装备数值!$BG$50:$BG$101,"="&amp;新怪物属性!$CI$2,装备数值!$BH$50:$BH$101,"&lt;="&amp;新怪物属性!$CI113)+SUMIFS(装备数值!BV$50:BV$101,装备数值!$BG$50:$BG$101,"="&amp;新怪物属性!$CJ$2,装备数值!$BH$50:$BH$101,"&lt;="&amp;新怪物属性!$CJ113)+SUMIFS(装备数值!BV$50:BV$101,装备数值!$BG$50:$BG$101,"="&amp;新怪物属性!$CK$2,装备数值!$BH$50:$BH$101,"&lt;="&amp;新怪物属性!$CK113)+SUMIFS(装备数值!BV$50:BV$101,装备数值!$BG$50:$BG$101,"="&amp;新怪物属性!$CL$2,装备数值!$BH$50:$BH$101,"&lt;="&amp;新怪物属性!$CL113)+SUMIFS(装备数值!BV$50:BV$101,装备数值!$BG$50:$BG$101,"="&amp;新怪物属性!$CM$2,装备数值!$BH$50:$BH$101,"&lt;="&amp;新怪物属性!$CM113)+SUMIFS(装备数值!BV$50:BV$101,装备数值!$BG$50:$BG$101,"="&amp;新怪物属性!$CN$2,装备数值!$BH$50:$BH$101,"&lt;="&amp;新怪物属性!$CN113)+SUMIFS(装备数值!BV$50:BV$101,装备数值!$BG$50:$BG$101,"="&amp;新怪物属性!$CO$2,装备数值!$BH$50:$BH$101,"&lt;="&amp;新怪物属性!$CO113)+SUMIFS(装备数值!BV$50:BV$101,装备数值!$BG$50:$BG$101,"="&amp;新怪物属性!$CP$2,装备数值!$BH$50:$BH$101,"&lt;="&amp;新怪物属性!$CP113)+SUMIFS(装备数值!BV$50:BV$101,装备数值!$BG$50:$BG$101,"="&amp;新怪物属性!$CQ$2,装备数值!$BH$50:$BH$101,"&lt;="&amp;新怪物属性!$CQ113)+SUMIFS(装备数值!BV$50:BV$101,装备数值!$BG$50:$BG$101,"="&amp;新怪物属性!$CR$2,装备数值!$BH$50:$BH$101,"&lt;="&amp;新怪物属性!$CR113)</f>
        <v>0.35000000000000003</v>
      </c>
      <c r="DD113" s="14">
        <f>SUMIFS(装备数值!BW$50:BW$101,装备数值!$BG$50:$BG$101,"="&amp;新怪物属性!$CF$2,装备数值!$BH$50:$BH$101,"&lt;="&amp;新怪物属性!$CF113)+SUMIFS(装备数值!BW$50:BW$101,装备数值!$BG$50:$BG$101,"="&amp;新怪物属性!$CG$2,装备数值!$BH$50:$BH$101,"&lt;="&amp;新怪物属性!$CG113)+SUMIFS(装备数值!BW$50:BW$101,装备数值!$BG$50:$BG$101,"="&amp;新怪物属性!$CH$2,装备数值!$BH$50:$BH$101,"&lt;="&amp;新怪物属性!$CH113)+SUMIFS(装备数值!BW$50:BW$101,装备数值!$BG$50:$BG$101,"="&amp;新怪物属性!$CI$2,装备数值!$BH$50:$BH$101,"&lt;="&amp;新怪物属性!$CI113)+SUMIFS(装备数值!BW$50:BW$101,装备数值!$BG$50:$BG$101,"="&amp;新怪物属性!$CJ$2,装备数值!$BH$50:$BH$101,"&lt;="&amp;新怪物属性!$CJ113)+SUMIFS(装备数值!BW$50:BW$101,装备数值!$BG$50:$BG$101,"="&amp;新怪物属性!$CK$2,装备数值!$BH$50:$BH$101,"&lt;="&amp;新怪物属性!$CK113)+SUMIFS(装备数值!BW$50:BW$101,装备数值!$BG$50:$BG$101,"="&amp;新怪物属性!$CL$2,装备数值!$BH$50:$BH$101,"&lt;="&amp;新怪物属性!$CL113)+SUMIFS(装备数值!BW$50:BW$101,装备数值!$BG$50:$BG$101,"="&amp;新怪物属性!$CM$2,装备数值!$BH$50:$BH$101,"&lt;="&amp;新怪物属性!$CM113)+SUMIFS(装备数值!BW$50:BW$101,装备数值!$BG$50:$BG$101,"="&amp;新怪物属性!$CN$2,装备数值!$BH$50:$BH$101,"&lt;="&amp;新怪物属性!$CN113)+SUMIFS(装备数值!BW$50:BW$101,装备数值!$BG$50:$BG$101,"="&amp;新怪物属性!$CO$2,装备数值!$BH$50:$BH$101,"&lt;="&amp;新怪物属性!$CO113)+SUMIFS(装备数值!BW$50:BW$101,装备数值!$BG$50:$BG$101,"="&amp;新怪物属性!$CP$2,装备数值!$BH$50:$BH$101,"&lt;="&amp;新怪物属性!$CP113)+SUMIFS(装备数值!BW$50:BW$101,装备数值!$BG$50:$BG$101,"="&amp;新怪物属性!$CQ$2,装备数值!$BH$50:$BH$101,"&lt;="&amp;新怪物属性!$CQ113)+SUMIFS(装备数值!BW$50:BW$101,装备数值!$BG$50:$BG$101,"="&amp;新怪物属性!$CR$2,装备数值!$BH$50:$BH$101,"&lt;="&amp;新怪物属性!$CR113)</f>
        <v>0</v>
      </c>
      <c r="DE113" s="14">
        <f>SUMIFS(装备数值!BX$50:BX$101,装备数值!$BG$50:$BG$101,"="&amp;新怪物属性!$CF$2,装备数值!$BH$50:$BH$101,"&lt;="&amp;新怪物属性!$CF113)+SUMIFS(装备数值!BX$50:BX$101,装备数值!$BG$50:$BG$101,"="&amp;新怪物属性!$CG$2,装备数值!$BH$50:$BH$101,"&lt;="&amp;新怪物属性!$CG113)+SUMIFS(装备数值!BX$50:BX$101,装备数值!$BG$50:$BG$101,"="&amp;新怪物属性!$CH$2,装备数值!$BH$50:$BH$101,"&lt;="&amp;新怪物属性!$CH113)+SUMIFS(装备数值!BX$50:BX$101,装备数值!$BG$50:$BG$101,"="&amp;新怪物属性!$CI$2,装备数值!$BH$50:$BH$101,"&lt;="&amp;新怪物属性!$CI113)+SUMIFS(装备数值!BX$50:BX$101,装备数值!$BG$50:$BG$101,"="&amp;新怪物属性!$CJ$2,装备数值!$BH$50:$BH$101,"&lt;="&amp;新怪物属性!$CJ113)+SUMIFS(装备数值!BX$50:BX$101,装备数值!$BG$50:$BG$101,"="&amp;新怪物属性!$CK$2,装备数值!$BH$50:$BH$101,"&lt;="&amp;新怪物属性!$CK113)+SUMIFS(装备数值!BX$50:BX$101,装备数值!$BG$50:$BG$101,"="&amp;新怪物属性!$CL$2,装备数值!$BH$50:$BH$101,"&lt;="&amp;新怪物属性!$CL113)+SUMIFS(装备数值!BX$50:BX$101,装备数值!$BG$50:$BG$101,"="&amp;新怪物属性!$CM$2,装备数值!$BH$50:$BH$101,"&lt;="&amp;新怪物属性!$CM113)+SUMIFS(装备数值!BX$50:BX$101,装备数值!$BG$50:$BG$101,"="&amp;新怪物属性!$CN$2,装备数值!$BH$50:$BH$101,"&lt;="&amp;新怪物属性!$CN113)+SUMIFS(装备数值!BX$50:BX$101,装备数值!$BG$50:$BG$101,"="&amp;新怪物属性!$CO$2,装备数值!$BH$50:$BH$101,"&lt;="&amp;新怪物属性!$CO113)+SUMIFS(装备数值!BX$50:BX$101,装备数值!$BG$50:$BG$101,"="&amp;新怪物属性!$CP$2,装备数值!$BH$50:$BH$101,"&lt;="&amp;新怪物属性!$CP113)+SUMIFS(装备数值!BX$50:BX$101,装备数值!$BG$50:$BG$101,"="&amp;新怪物属性!$CQ$2,装备数值!$BH$50:$BH$101,"&lt;="&amp;新怪物属性!$CQ113)+SUMIFS(装备数值!BX$50:BX$101,装备数值!$BG$50:$BG$101,"="&amp;新怪物属性!$CR$2,装备数值!$BH$50:$BH$101,"&lt;="&amp;新怪物属性!$CR113)</f>
        <v>0</v>
      </c>
      <c r="DH113" s="14">
        <f>INDEX(装备数值!$I$13:$M$116,新怪物属性!$P113*8+1,DH$2)*$X113+INDEX(装备数值!$I$13:$M$116,新怪物属性!$Q113*8+2,DH$2)*$Y113+INDEX(装备数值!$I$13:$M$116,新怪物属性!$S113*8+3,DH$2)*$Z113+INDEX(装备数值!$I$13:$M$116,新怪物属性!$R113*8+4,DH$2)*$AA113+INDEX(装备数值!$I$13:$M$116,新怪物属性!$T113*8+5,DH$2)*$AB113+INDEX(装备数值!$I$13:$M$116,新怪物属性!$U113*8+6,DH$2)*$AC113+INDEX(装备数值!$I$13:$M$116,新怪物属性!$V113*8+7,DH$2)*$AD113+INDEX(装备数值!$I$13:$M$116,新怪物属性!$W113*8+8,DH$2)*$AE113</f>
        <v>378000</v>
      </c>
      <c r="DI113" s="14">
        <f>INDEX(装备数值!$I$13:$M$116,新怪物属性!$P113*8+1,DI$2)*$X113+INDEX(装备数值!$I$13:$M$116,新怪物属性!$Q113*8+2,DI$2)*$Y113+INDEX(装备数值!$I$13:$M$116,新怪物属性!$S113*8+3,DI$2)*$Z113+INDEX(装备数值!$I$13:$M$116,新怪物属性!$R113*8+4,DI$2)*$AA113+INDEX(装备数值!$I$13:$M$116,新怪物属性!$T113*8+5,DI$2)*$AB113+INDEX(装备数值!$I$13:$M$116,新怪物属性!$U113*8+6,DI$2)*$AC113+INDEX(装备数值!$I$13:$M$116,新怪物属性!$V113*8+7,DI$2)*$AD113+INDEX(装备数值!$I$13:$M$116,新怪物属性!$W113*8+8,DI$2)*$AE113</f>
        <v>2835000</v>
      </c>
      <c r="DJ113" s="14">
        <f>INDEX(装备数值!$I$13:$M$116,新怪物属性!$P113*8+1,DJ$2)*$X113+INDEX(装备数值!$I$13:$M$116,新怪物属性!$Q113*8+2,DJ$2)*$Y113+INDEX(装备数值!$I$13:$M$116,新怪物属性!$S113*8+3,DJ$2)*$Z113+INDEX(装备数值!$I$13:$M$116,新怪物属性!$R113*8+4,DJ$2)*$AA113+INDEX(装备数值!$I$13:$M$116,新怪物属性!$T113*8+5,DJ$2)*$AB113+INDEX(装备数值!$I$13:$M$116,新怪物属性!$U113*8+6,DJ$2)*$AC113+INDEX(装备数值!$I$13:$M$116,新怪物属性!$V113*8+7,DJ$2)*$AD113+INDEX(装备数值!$I$13:$M$116,新怪物属性!$W113*8+8,DJ$2)*$AE113</f>
        <v>189000</v>
      </c>
      <c r="DK113" s="14">
        <f>INDEX(装备数值!$I$13:$M$116,新怪物属性!$P113*8+1,DK$2)*$X113+INDEX(装备数值!$I$13:$M$116,新怪物属性!$Q113*8+2,DK$2)*$Y113+INDEX(装备数值!$I$13:$M$116,新怪物属性!$S113*8+3,DK$2)*$Z113+INDEX(装备数值!$I$13:$M$116,新怪物属性!$R113*8+4,DK$2)*$AA113+INDEX(装备数值!$I$13:$M$116,新怪物属性!$T113*8+5,DK$2)*$AB113+INDEX(装备数值!$I$13:$M$116,新怪物属性!$U113*8+6,DK$2)*$AC113+INDEX(装备数值!$I$13:$M$116,新怪物属性!$V113*8+7,DK$2)*$AD113+INDEX(装备数值!$I$13:$M$116,新怪物属性!$W113*8+8,DK$2)*$AE113</f>
        <v>3780000</v>
      </c>
      <c r="DL113" s="14">
        <f>INDEX(装备数值!$I$13:$M$116,新怪物属性!$P113*8+1,DL$2)*$X113+INDEX(装备数值!$I$13:$M$116,新怪物属性!$Q113*8+2,DL$2)*$Y113+INDEX(装备数值!$I$13:$M$116,新怪物属性!$S113*8+3,DL$2)*$Z113+INDEX(装备数值!$I$13:$M$116,新怪物属性!$R113*8+4,DL$2)*$AA113+INDEX(装备数值!$I$13:$M$116,新怪物属性!$T113*8+5,DL$2)*$AB113+INDEX(装备数值!$I$13:$M$116,新怪物属性!$U113*8+6,DL$2)*$AC113+INDEX(装备数值!$I$13:$M$116,新怪物属性!$V113*8+7,DL$2)*$AD113+INDEX(装备数值!$I$13:$M$116,新怪物属性!$W113*8+8,DL$2)*$AE113</f>
        <v>74700</v>
      </c>
      <c r="DO113" s="14">
        <f>INDEX(装备数值!$X$13:$AH$116,$P113*8+1,DO$2)*$AF113+INDEX(装备数值!$X$13:$AH$116,$Q113*8+2,DO$2)*$AG113+INDEX(装备数值!$X$13:$AH$116,$S113*8+3,DO$2)*$AH113+INDEX(装备数值!$X$13:$AH$116,$R113*8+4,DO$2)*$AI113+INDEX(装备数值!$X$13:$AH$116,$T113*8+5,DO$2)*$AJ113+INDEX(装备数值!$X$13:$AH$116,$U113*8+6,DO$2)*$AK113+INDEX(装备数值!$X$13:$AH$116,$V113*8+7,DO$2)*$AL113+INDEX(装备数值!$X$13:$AH$116,$W113*8+8,DO$2)*$AM113</f>
        <v>93000</v>
      </c>
      <c r="DP113" s="14">
        <f>INDEX(装备数值!$X$13:$AH$116,$P113*8+1,DP$2)*$AF113+INDEX(装备数值!$X$13:$AH$116,$Q113*8+2,DP$2)*$AG113+INDEX(装备数值!$X$13:$AH$116,$S113*8+3,DP$2)*$AH113+INDEX(装备数值!$X$13:$AH$116,$R113*8+4,DP$2)*$AI113+INDEX(装备数值!$X$13:$AH$116,$T113*8+5,DP$2)*$AJ113+INDEX(装备数值!$X$13:$AH$116,$U113*8+6,DP$2)*$AK113+INDEX(装备数值!$X$13:$AH$116,$V113*8+7,DP$2)*$AL113+INDEX(装备数值!$X$13:$AH$116,$W113*8+8,DP$2)*$AM113</f>
        <v>697500</v>
      </c>
      <c r="DQ113" s="14">
        <f>INDEX(装备数值!$X$13:$AH$116,$P113*8+1,DQ$2)*$AF113+INDEX(装备数值!$X$13:$AH$116,$Q113*8+2,DQ$2)*$AG113+INDEX(装备数值!$X$13:$AH$116,$S113*8+3,DQ$2)*$AH113+INDEX(装备数值!$X$13:$AH$116,$R113*8+4,DQ$2)*$AI113+INDEX(装备数值!$X$13:$AH$116,$T113*8+5,DQ$2)*$AJ113+INDEX(装备数值!$X$13:$AH$116,$U113*8+6,DQ$2)*$AK113+INDEX(装备数值!$X$13:$AH$116,$V113*8+7,DQ$2)*$AL113+INDEX(装备数值!$X$13:$AH$116,$W113*8+8,DQ$2)*$AM113</f>
        <v>46500</v>
      </c>
      <c r="DR113" s="14">
        <f>INDEX(装备数值!$X$13:$AH$116,$P113*8+1,DR$2)*$AF113+INDEX(装备数值!$X$13:$AH$116,$Q113*8+2,DR$2)*$AG113+INDEX(装备数值!$X$13:$AH$116,$S113*8+3,DR$2)*$AH113+INDEX(装备数值!$X$13:$AH$116,$R113*8+4,DR$2)*$AI113+INDEX(装备数值!$X$13:$AH$116,$T113*8+5,DR$2)*$AJ113+INDEX(装备数值!$X$13:$AH$116,$U113*8+6,DR$2)*$AK113+INDEX(装备数值!$X$13:$AH$116,$V113*8+7,DR$2)*$AL113+INDEX(装备数值!$X$13:$AH$116,$W113*8+8,DR$2)*$AM113</f>
        <v>930000</v>
      </c>
      <c r="DS113" s="14">
        <f>INDEX(装备数值!$X$13:$AH$116,$P113*8+1,DS$2)*$AF113+INDEX(装备数值!$X$13:$AH$116,$Q113*8+2,DS$2)*$AG113+INDEX(装备数值!$X$13:$AH$116,$S113*8+3,DS$2)*$AH113+INDEX(装备数值!$X$13:$AH$116,$R113*8+4,DS$2)*$AI113+INDEX(装备数值!$X$13:$AH$116,$T113*8+5,DS$2)*$AJ113+INDEX(装备数值!$X$13:$AH$116,$U113*8+6,DS$2)*$AK113+INDEX(装备数值!$X$13:$AH$116,$V113*8+7,DS$2)*$AL113+INDEX(装备数值!$X$13:$AH$116,$W113*8+8,DS$2)*$AM113</f>
        <v>18600</v>
      </c>
      <c r="DT113" s="14">
        <f>INDEX(装备数值!$X$13:$AH$116,$P113*8+1,DT$2)*$AF113+INDEX(装备数值!$X$13:$AH$116,$Q113*8+2,DT$2)*$AG113+INDEX(装备数值!$X$13:$AH$116,$S113*8+3,DT$2)*$AH113+INDEX(装备数值!$X$13:$AH$116,$R113*8+4,DT$2)*$AI113+INDEX(装备数值!$X$13:$AH$116,$T113*8+5,DT$2)*$AJ113+INDEX(装备数值!$X$13:$AH$116,$U113*8+6,DT$2)*$AK113+INDEX(装备数值!$X$13:$AH$116,$V113*8+7,DT$2)*$AL113+INDEX(装备数值!$X$13:$AH$116,$W113*8+8,DT$2)*$AM113</f>
        <v>69750</v>
      </c>
      <c r="DU113" s="14">
        <f>INDEX(装备数值!$X$13:$AH$116,$P113*8+1,DU$2)*$AF113+INDEX(装备数值!$X$13:$AH$116,$Q113*8+2,DU$2)*$AG113+INDEX(装备数值!$X$13:$AH$116,$S113*8+3,DU$2)*$AH113+INDEX(装备数值!$X$13:$AH$116,$R113*8+4,DU$2)*$AI113+INDEX(装备数值!$X$13:$AH$116,$T113*8+5,DU$2)*$AJ113+INDEX(装备数值!$X$13:$AH$116,$U113*8+6,DU$2)*$AK113+INDEX(装备数值!$X$13:$AH$116,$V113*8+7,DU$2)*$AL113+INDEX(装备数值!$X$13:$AH$116,$W113*8+8,DU$2)*$AM113</f>
        <v>69750</v>
      </c>
      <c r="DV113" s="14">
        <f>INDEX(装备数值!$X$13:$AH$116,$P113*8+1,DV$2)*$AF113+INDEX(装备数值!$X$13:$AH$116,$Q113*8+2,DV$2)*$AG113+INDEX(装备数值!$X$13:$AH$116,$S113*8+3,DV$2)*$AH113+INDEX(装备数值!$X$13:$AH$116,$R113*8+4,DV$2)*$AI113+INDEX(装备数值!$X$13:$AH$116,$T113*8+5,DV$2)*$AJ113+INDEX(装备数值!$X$13:$AH$116,$U113*8+6,DV$2)*$AK113+INDEX(装备数值!$X$13:$AH$116,$V113*8+7,DV$2)*$AL113+INDEX(装备数值!$X$13:$AH$116,$W113*8+8,DV$2)*$AM113</f>
        <v>69750</v>
      </c>
      <c r="DW113" s="14">
        <f>INDEX(装备数值!$X$13:$AH$116,$P113*8+1,DW$2)*$AF113+INDEX(装备数值!$X$13:$AH$116,$Q113*8+2,DW$2)*$AG113+INDEX(装备数值!$X$13:$AH$116,$S113*8+3,DW$2)*$AH113+INDEX(装备数值!$X$13:$AH$116,$R113*8+4,DW$2)*$AI113+INDEX(装备数值!$X$13:$AH$116,$T113*8+5,DW$2)*$AJ113+INDEX(装备数值!$X$13:$AH$116,$U113*8+6,DW$2)*$AK113+INDEX(装备数值!$X$13:$AH$116,$V113*8+7,DW$2)*$AL113+INDEX(装备数值!$X$13:$AH$116,$W113*8+8,DW$2)*$AM113</f>
        <v>69750</v>
      </c>
      <c r="DX113" s="14">
        <f>INDEX(装备数值!$X$13:$AH$116,$P113*8+1,DX$2)*$AF113+INDEX(装备数值!$X$13:$AH$116,$Q113*8+2,DX$2)*$AG113+INDEX(装备数值!$X$13:$AH$116,$S113*8+3,DX$2)*$AH113+INDEX(装备数值!$X$13:$AH$116,$R113*8+4,DX$2)*$AI113+INDEX(装备数值!$X$13:$AH$116,$T113*8+5,DX$2)*$AJ113+INDEX(装备数值!$X$13:$AH$116,$U113*8+6,DX$2)*$AK113+INDEX(装备数值!$X$13:$AH$116,$V113*8+7,DX$2)*$AL113+INDEX(装备数值!$X$13:$AH$116,$W113*8+8,DX$2)*$AM113</f>
        <v>186</v>
      </c>
      <c r="DY113" s="14">
        <f>INDEX(装备数值!$X$13:$AH$116,$P113*8+1,DY$2)*$AF113+INDEX(装备数值!$X$13:$AH$116,$Q113*8+2,DY$2)*$AG113+INDEX(装备数值!$X$13:$AH$116,$S113*8+3,DY$2)*$AH113+INDEX(装备数值!$X$13:$AH$116,$R113*8+4,DY$2)*$AI113+INDEX(装备数值!$X$13:$AH$116,$T113*8+5,DY$2)*$AJ113+INDEX(装备数值!$X$13:$AH$116,$U113*8+6,DY$2)*$AK113+INDEX(装备数值!$X$13:$AH$116,$V113*8+7,DY$2)*$AL113+INDEX(装备数值!$X$13:$AH$116,$W113*8+8,DY$2)*$AM113</f>
        <v>186</v>
      </c>
      <c r="EA113" s="14">
        <f>INDEX(装备数值!$AN$17:$AN$117,MATCH(MIN($X113:$AE113),装备数值!$AO$17:$AO$117,1))</f>
        <v>90</v>
      </c>
      <c r="EB113" s="14">
        <f>IF(COUNTIF($P113:$W113,"&gt;"&amp;0)=8,INDEX(装备数值!AR$17:AR$117,$EA113+1),0)</f>
        <v>66420</v>
      </c>
      <c r="EC113" s="14">
        <f>IF(COUNTIF($P113:$W113,"&gt;"&amp;0)=8,INDEX(装备数值!AS$17:AS$117,$EA113+1),0)</f>
        <v>499500</v>
      </c>
      <c r="ED113" s="14">
        <f>IF(COUNTIF($P113:$W113,"&gt;"&amp;0)=8,INDEX(装备数值!AT$17:AT$117,$EA113+1),0)</f>
        <v>33120</v>
      </c>
      <c r="EE113" s="14">
        <f>IF(COUNTIF($P113:$W113,"&gt;"&amp;0)=8,INDEX(装备数值!AU$17:AU$117,$EA113+1),0)</f>
        <v>666000</v>
      </c>
      <c r="EF113" s="14">
        <f>IF(COUNTIF($P113:$W113,"&gt;"&amp;0)=8,INDEX(装备数值!AV$17:AV$117,$EA113+1),0)</f>
        <v>13140</v>
      </c>
      <c r="EH113" s="14">
        <f>INDEX(装备数值!$AY$17:$AY$77,MATCH(新怪物属性!AF113,装备数值!$AZ$17:$AZ$77,1))</f>
        <v>46</v>
      </c>
      <c r="EI113" s="26">
        <f>INDEX(装备数值!BA$17:BA$77,新怪物属性!EH113+1)</f>
        <v>1.05</v>
      </c>
      <c r="EJ113" s="26">
        <f>INDEX(装备数值!BA$17:BA$77,新怪物属性!EH113+1)</f>
        <v>1.05</v>
      </c>
      <c r="EL113" s="14">
        <f t="shared" si="231"/>
        <v>40</v>
      </c>
      <c r="EM113" s="14">
        <f>VLOOKUP(EL113,军阶与晶片数值!$W$6:$X$27,2)</f>
        <v>9</v>
      </c>
      <c r="EN113" s="14">
        <f>INDEX(军阶与晶片数值!Y$6:Y$27,$EM113+1)</f>
        <v>750</v>
      </c>
      <c r="EO113" s="14">
        <f>INDEX(军阶与晶片数值!Z$6:Z$27,$EM113+1)</f>
        <v>750</v>
      </c>
      <c r="EP113" s="14">
        <f>INDEX(军阶与晶片数值!AA$6:AA$27,$EM113+1)</f>
        <v>750</v>
      </c>
      <c r="EQ113" s="14">
        <f>INDEX(军阶与晶片数值!AB$6:AB$27,$EM113+1)</f>
        <v>750</v>
      </c>
      <c r="ER113" s="29">
        <f>INDEX(军阶与晶片数值!AC$6:AC$27,$EM113+1)</f>
        <v>50</v>
      </c>
      <c r="ES113" s="29">
        <f>INDEX(军阶与晶片数值!AD$6:AD$27,$EM113+1)</f>
        <v>30</v>
      </c>
      <c r="EU113" s="26">
        <f>INDEX(军阶与晶片数值!I$6:I$16,AN113+1)</f>
        <v>0.3</v>
      </c>
      <c r="EV113" s="26">
        <f>INDEX(军阶与晶片数值!M$6:M$16,AO113+1)</f>
        <v>0.3</v>
      </c>
      <c r="EW113" s="26">
        <f>INDEX(军阶与晶片数值!J$6:J$16,AP113+1)</f>
        <v>0.3</v>
      </c>
      <c r="EX113" s="26">
        <f>INDEX(军阶与晶片数值!K$6:K$16,AQ113+1)</f>
        <v>0.6</v>
      </c>
      <c r="EY113" s="26">
        <f>INDEX(军阶与晶片数值!L$6:L$16,AR113+1)</f>
        <v>0.6</v>
      </c>
      <c r="EZ113" s="28">
        <f>INDEX(军阶与晶片数值!N$6:N$16,AS113+1)</f>
        <v>0</v>
      </c>
      <c r="FA113" s="28">
        <f>INDEX(军阶与晶片数值!O$6:O$16,AT113+1)</f>
        <v>0</v>
      </c>
      <c r="FB113" s="28">
        <f>INDEX(军阶与晶片数值!P$6:P$16,AU113+1)</f>
        <v>0</v>
      </c>
      <c r="FC113" s="28">
        <f>INDEX(军阶与晶片数值!Q$6:Q$16,AV113+1)</f>
        <v>0</v>
      </c>
      <c r="FD113" s="26">
        <f>INDEX(军阶与晶片数值!R$6:R$16,AW113+1)</f>
        <v>0.4</v>
      </c>
      <c r="FE113" s="26">
        <f>INDEX(军阶与晶片数值!S$6:S$16,AX113+1)</f>
        <v>0.4</v>
      </c>
      <c r="FF113" s="26">
        <f>INDEX(军阶与晶片数值!T$6:T$16,AY113+1)</f>
        <v>0</v>
      </c>
      <c r="FG113" s="26">
        <f>INDEX(军阶与晶片数值!U$6:U$16,AZ113+1)</f>
        <v>0</v>
      </c>
      <c r="FI113" s="26">
        <f>INDEX(军阶与晶片数值!$C$6:$C$36,新怪物属性!$BA113+1)</f>
        <v>1.3</v>
      </c>
      <c r="FJ113" s="26">
        <f>INDEX(军阶与晶片数值!$C$6:$C$36,新怪物属性!$BA113+1)</f>
        <v>1.3</v>
      </c>
      <c r="FK113" s="26">
        <f>INDEX(军阶与晶片数值!$C$6:$C$36,新怪物属性!$BA113+1)</f>
        <v>1.3</v>
      </c>
      <c r="FL113" s="26">
        <f>INDEX(军阶与晶片数值!$C$6:$C$36,新怪物属性!$BA113+1)</f>
        <v>1.3</v>
      </c>
      <c r="FM113" s="26">
        <f>INDEX(军阶与晶片数值!$C$6:$C$36,新怪物属性!$BA113+1)</f>
        <v>1.3</v>
      </c>
      <c r="FO113" s="14">
        <f>INDEX(战舰突破!$H$6:$H$18,新怪物属性!$J113+1)+INDEX(战舰突破!$H$23:$H$35,新怪物属性!$K113+1)+INDEX(战舰突破!$H$40:$H$52,新怪物属性!$L113+1)</f>
        <v>200</v>
      </c>
      <c r="FP113" s="14">
        <f>INDEX(战舰突破!$I$6:$I$18,新怪物属性!$J113+1)+INDEX(战舰突破!$I$23:$I$35,新怪物属性!$K113+1)+INDEX(战舰突破!$I$40:$I$52,新怪物属性!$L113+1)</f>
        <v>200</v>
      </c>
      <c r="FQ113" s="14">
        <f>INDEX(战舰突破!$J$6:$J$18,新怪物属性!$J113+1)+INDEX(战舰突破!$J$23:$J$35,新怪物属性!$K113+1)+INDEX(战舰突破!$J$40:$J$52,新怪物属性!$L113+1)</f>
        <v>0</v>
      </c>
      <c r="FR113" s="14">
        <f>INDEX(战舰突破!$K$6:$K$18,新怪物属性!$J113+1)+INDEX(战舰突破!$K$23:$K$35,新怪物属性!$K113+1)+INDEX(战舰突破!$K$40:$K$52,新怪物属性!$L113+1)</f>
        <v>0</v>
      </c>
      <c r="FS113" s="14">
        <f>INDEX(战舰突破!$L$6:$L$18,新怪物属性!$J113+1)+INDEX(战舰突破!$L$23:$L$35,新怪物属性!$K113+1)+INDEX(战舰突破!$L$40:$L$52,新怪物属性!$L113+1)</f>
        <v>200</v>
      </c>
      <c r="FT113" s="18">
        <f>INDEX(战舰突破!$N$6:$N$18,新怪物属性!$J113+1)+INDEX(战舰突破!$N$23:$N$35,新怪物属性!$K113+1)+INDEX(战舰突破!$N$40:$N$52,新怪物属性!$L113+1)</f>
        <v>0.75</v>
      </c>
      <c r="FU113" s="18">
        <f>INDEX(战舰突破!$O$6:$O$18,新怪物属性!$J113+1)+INDEX(战舰突破!$O$23:$O$35,新怪物属性!$K113+1)+INDEX(战舰突破!$O$40:$O$52,新怪物属性!$L113+1)</f>
        <v>1.4</v>
      </c>
      <c r="FV113" s="18">
        <f>INDEX(战舰突破!$P$6:$P$18,新怪物属性!$J113+1)+INDEX(战舰突破!$P$23:$P$35,新怪物属性!$K113+1)+INDEX(战舰突破!$P$40:$P$52,新怪物属性!$L113+1)</f>
        <v>0.5</v>
      </c>
      <c r="FW113" s="18">
        <f>INDEX(战舰突破!$Q$6:$Q$18,新怪物属性!$J113+1)+INDEX(战舰突破!$Q$23:$Q$35,新怪物属性!$K113+1)+INDEX(战舰突破!$Q$40:$Q$52,新怪物属性!$L113+1)</f>
        <v>0.3</v>
      </c>
      <c r="FX113" s="18">
        <f>INDEX(战舰突破!$R$6:$R$18,新怪物属性!$J113+1)+INDEX(战舰突破!$R$23:$R$35,新怪物属性!$K113+1)+INDEX(战舰突破!$R$40:$R$52,新怪物属性!$L113+1)</f>
        <v>0.25</v>
      </c>
      <c r="FY113" s="18">
        <f>INDEX(战舰突破!$M$6:$M$18,新怪物属性!$J113+1)+INDEX(战舰突破!$M$23:$M$35,新怪物属性!$K113+1)+INDEX(战舰突破!$M$40:$M$52,新怪物属性!$L113+1)</f>
        <v>0.2</v>
      </c>
      <c r="FZ113" s="22">
        <f>INDEX(战舰突破!$W$6:$W$18,新怪物属性!$J113+1)+INDEX(战舰突破!$W$23:$W$35,新怪物属性!$K113+1)+INDEX(战舰突破!$W$40:$W$52,新怪物属性!$L113+1)</f>
        <v>0.5</v>
      </c>
      <c r="GC113" s="14">
        <f>INDEX(战舰突破!$S$6:$S$18,新怪物属性!$J113+1)</f>
        <v>0</v>
      </c>
      <c r="GD113" s="14">
        <f>INDEX(战舰突破!$T$6:$T$18,新怪物属性!$J113+1)</f>
        <v>1.45</v>
      </c>
      <c r="GE113" s="14">
        <f>INDEX(战舰突破!$U$6:$U$18,新怪物属性!$J113+1)</f>
        <v>0.1</v>
      </c>
      <c r="GF113" s="14">
        <f>INDEX(战舰突破!$V$6:$V$18,新怪物属性!$J113+1)</f>
        <v>2</v>
      </c>
      <c r="GG113" s="14">
        <f>INDEX(战舰突破!$X$6:$X$18,新怪物属性!$J113+1)</f>
        <v>15</v>
      </c>
      <c r="GI113" s="14">
        <f>INDEX(战舰突破!$S$23:$S$35,新怪物属性!$J113+1)</f>
        <v>1</v>
      </c>
      <c r="GJ113" s="14">
        <f>INDEX(战舰突破!$T$23:$T$35,新怪物属性!$J113+1)</f>
        <v>0.9</v>
      </c>
      <c r="GK113" s="14">
        <f>INDEX(战舰突破!$U$23:$U$35,新怪物属性!$J113+1)</f>
        <v>0.1</v>
      </c>
      <c r="GL113" s="14">
        <f>INDEX(战舰突破!$V$23:$V$35,新怪物属性!$J113+1)</f>
        <v>2</v>
      </c>
      <c r="GM113" s="14">
        <f>INDEX(战舰突破!$X$23:$X$35,新怪物属性!$J113+1)</f>
        <v>200</v>
      </c>
      <c r="GO113" s="14">
        <f>INDEX(战舰突破!$S$40:$S$52,新怪物属性!$J113+1)</f>
        <v>1</v>
      </c>
      <c r="GP113" s="14">
        <f>INDEX(战舰突破!$T$40:$T$52,新怪物属性!$J113+1)</f>
        <v>0.6</v>
      </c>
      <c r="GQ113" s="14">
        <f>INDEX(战舰突破!$U$40:$U$52,新怪物属性!$J113+1)</f>
        <v>0.2</v>
      </c>
      <c r="GR113" s="14">
        <f>INDEX(战舰突破!$V$40:$V$52,新怪物属性!$J113+1)</f>
        <v>2</v>
      </c>
      <c r="GS113" s="14">
        <f>INDEX(战舰突破!$X$40:$X$52,新怪物属性!$J113+1)</f>
        <v>350</v>
      </c>
      <c r="GV113" s="14">
        <v>5</v>
      </c>
      <c r="GW113" s="14">
        <v>58</v>
      </c>
      <c r="GX113" s="14">
        <v>1</v>
      </c>
      <c r="GY113" s="14">
        <v>56</v>
      </c>
      <c r="GZ113" s="14">
        <v>3</v>
      </c>
      <c r="HA113" s="14">
        <v>53</v>
      </c>
      <c r="HB113" s="14">
        <v>1</v>
      </c>
      <c r="HC113" s="14">
        <v>51</v>
      </c>
      <c r="HD113" s="14">
        <v>1</v>
      </c>
      <c r="HE113" s="14">
        <v>35</v>
      </c>
      <c r="HF113" s="14">
        <v>1</v>
      </c>
      <c r="HG113" s="14">
        <v>39</v>
      </c>
      <c r="HH113" s="14">
        <v>0</v>
      </c>
      <c r="HI113" s="14">
        <v>44</v>
      </c>
      <c r="HJ113" s="14">
        <v>1</v>
      </c>
      <c r="HK113" s="14">
        <v>34</v>
      </c>
      <c r="HL113" s="14">
        <v>0</v>
      </c>
      <c r="HM113" s="14">
        <v>0</v>
      </c>
      <c r="HN113" s="14">
        <v>0</v>
      </c>
      <c r="HO113" s="14">
        <v>0</v>
      </c>
      <c r="HP113" s="14">
        <v>1</v>
      </c>
      <c r="HQ113" s="14">
        <v>22</v>
      </c>
      <c r="HR113" s="14">
        <v>0</v>
      </c>
      <c r="HS113" s="14">
        <v>0</v>
      </c>
      <c r="HT113" s="14">
        <v>0</v>
      </c>
      <c r="HU113" s="14">
        <v>0</v>
      </c>
      <c r="HX113" s="14">
        <v>11</v>
      </c>
      <c r="HY113" s="14">
        <v>6</v>
      </c>
      <c r="IB113" s="14">
        <f>IF($GV113=0,0,INDEX(战宠!P$15:P$27,新怪物属性!$GV$3)*(INDEX(战宠!$U$7:$Y$10,1,新怪物属性!$GV113)))*(新怪物属性!$GW113+4)
+IF($GX113=0,0,INDEX(战宠!P$15:P$27,新怪物属性!$GX$3)*(INDEX(战宠!$U$7:$Y$10,1,新怪物属性!$GX113)))*(新怪物属性!$GY113+4)
+IF($GZ113=0,0,INDEX(战宠!P$15:P$27,新怪物属性!$GZ$3)*(INDEX(战宠!$U$7:$Y$10,1,新怪物属性!$GZ113)))*(新怪物属性!$HA113+4)
+IF($HB113=0,0,INDEX(战宠!P$15:P$27,新怪物属性!$HB$3)*(INDEX(战宠!$U$7:$Y$10,1,新怪物属性!$HB113)))*(新怪物属性!$HC113+4)
+IF($HD113=0,0,INDEX(战宠!P$15:P$27,新怪物属性!$HD$3)*(INDEX(战宠!$U$7:$Y$10,1,新怪物属性!$HD113)))*(新怪物属性!$HE113+4)
+IF($HF113=0,0,INDEX(战宠!P$15:P$27,新怪物属性!$HF$3)*(INDEX(战宠!$U$7:$Y$10,1,新怪物属性!$HF113)))*(新怪物属性!$HG113+4)
+IF($HH113=0,0,INDEX(战宠!P$15:P$27,新怪物属性!$HH$3)*(INDEX(战宠!$U$7:$Y$10,1,新怪物属性!$HH113)))*(新怪物属性!$HI113+4)
+IF($HJ113=0,0,INDEX(战宠!P$15:P$27,新怪物属性!$HJ$3)*(INDEX(战宠!$U$7:$Y$10,1,新怪物属性!$HJ113)))*(新怪物属性!$HK113+4)
+IF($HL113=0,0,INDEX(战宠!P$15:P$27,新怪物属性!$HL$3)*(INDEX(战宠!$U$7:$Y$10,1,新怪物属性!$HL113)))*(新怪物属性!$HM113+4)
+IF($HN113=0,0,INDEX(战宠!P$15:P$27,新怪物属性!$HN$3)*(INDEX(战宠!$U$7:$Y$10,1,新怪物属性!$HN113)))*(新怪物属性!$HO113+4)
+IF($HP113=0,0,INDEX(战宠!P$15:P$27,新怪物属性!$HP$3)*(INDEX(战宠!$U$7:$Y$10,1,新怪物属性!$HP113)))*(新怪物属性!$HQ113+4)
+IF($HR113=0,0,INDEX(战宠!P$15:P$27,新怪物属性!$HR$3)*(INDEX(战宠!$U$7:$Y$10,1,新怪物属性!$HR113)))*(新怪物属性!$HS113+4)
+IF($HT113=0,0,INDEX(战宠!P$15:P$27,新怪物属性!$HT$3)*(INDEX(战宠!$U$7:$Y$10,1,新怪物属性!$HT113)))*(新怪物属性!$HU113+4)</f>
        <v>546800</v>
      </c>
      <c r="IC113" s="14">
        <f>IF($GV113=0,0,INDEX(战宠!Q$15:Q$27,新怪物属性!$GV$3)*(INDEX(战宠!$U$7:$Y$10,1,新怪物属性!$GV113)))*(新怪物属性!$GW113+4)
+IF($GX113=0,0,INDEX(战宠!Q$15:Q$27,新怪物属性!$GX$3)*(INDEX(战宠!$U$7:$Y$10,1,新怪物属性!$GX113)))*(新怪物属性!$GY113+4)
+IF($GZ113=0,0,INDEX(战宠!Q$15:Q$27,新怪物属性!$GZ$3)*(INDEX(战宠!$U$7:$Y$10,1,新怪物属性!$GZ113)))*(新怪物属性!$HA113+4)
+IF($HB113=0,0,INDEX(战宠!Q$15:Q$27,新怪物属性!$HB$3)*(INDEX(战宠!$U$7:$Y$10,1,新怪物属性!$HB113)))*(新怪物属性!$HC113+4)
+IF($HD113=0,0,INDEX(战宠!Q$15:Q$27,新怪物属性!$HD$3)*(INDEX(战宠!$U$7:$Y$10,1,新怪物属性!$HD113)))*(新怪物属性!$HE113+4)
+IF($HF113=0,0,INDEX(战宠!Q$15:Q$27,新怪物属性!$HF$3)*(INDEX(战宠!$U$7:$Y$10,1,新怪物属性!$HF113)))*(新怪物属性!$HG113+4)
+IF($HH113=0,0,INDEX(战宠!Q$15:Q$27,新怪物属性!$HH$3)*(INDEX(战宠!$U$7:$Y$10,1,新怪物属性!$HH113)))*(新怪物属性!$HI113+4)
+IF($HJ113=0,0,INDEX(战宠!Q$15:Q$27,新怪物属性!$HJ$3)*(INDEX(战宠!$U$7:$Y$10,1,新怪物属性!$HJ113)))*(新怪物属性!$HK113+4)
+IF($HL113=0,0,INDEX(战宠!Q$15:Q$27,新怪物属性!$HL$3)*(INDEX(战宠!$U$7:$Y$10,1,新怪物属性!$HL113)))*(新怪物属性!$HM113+4)
+IF($HN113=0,0,INDEX(战宠!Q$15:Q$27,新怪物属性!$HN$3)*(INDEX(战宠!$U$7:$Y$10,1,新怪物属性!$HN113)))*(新怪物属性!$HO113+4)
+IF($HP113=0,0,INDEX(战宠!Q$15:Q$27,新怪物属性!$HP$3)*(INDEX(战宠!$U$7:$Y$10,1,新怪物属性!$HP113)))*(新怪物属性!$HQ113+4)
+IF($HR113=0,0,INDEX(战宠!Q$15:Q$27,新怪物属性!$HR$3)*(INDEX(战宠!$U$7:$Y$10,1,新怪物属性!$HR113)))*(新怪物属性!$HS113+4)
+IF($HT113=0,0,INDEX(战宠!Q$15:Q$27,新怪物属性!$HT$3)*(INDEX(战宠!$U$7:$Y$10,1,新怪物属性!$HT113)))*(新怪物属性!$HU113+4)</f>
        <v>3822000</v>
      </c>
      <c r="ID113" s="14">
        <f>IF($GV113=0,0,INDEX(战宠!R$15:R$27,新怪物属性!$GV$3)*(INDEX(战宠!$U$7:$Y$10,1,新怪物属性!$GV113)))*(新怪物属性!$GW113+4)
+IF($GX113=0,0,INDEX(战宠!R$15:R$27,新怪物属性!$GX$3)*(INDEX(战宠!$U$7:$Y$10,1,新怪物属性!$GX113)))*(新怪物属性!$GY113+4)
+IF($GZ113=0,0,INDEX(战宠!R$15:R$27,新怪物属性!$GZ$3)*(INDEX(战宠!$U$7:$Y$10,1,新怪物属性!$GZ113)))*(新怪物属性!$HA113+4)
+IF($HB113=0,0,INDEX(战宠!R$15:R$27,新怪物属性!$HB$3)*(INDEX(战宠!$U$7:$Y$10,1,新怪物属性!$HB113)))*(新怪物属性!$HC113+4)
+IF($HD113=0,0,INDEX(战宠!R$15:R$27,新怪物属性!$HD$3)*(INDEX(战宠!$U$7:$Y$10,1,新怪物属性!$HD113)))*(新怪物属性!$HE113+4)
+IF($HF113=0,0,INDEX(战宠!R$15:R$27,新怪物属性!$HF$3)*(INDEX(战宠!$U$7:$Y$10,1,新怪物属性!$HF113)))*(新怪物属性!$HG113+4)
+IF($HH113=0,0,INDEX(战宠!R$15:R$27,新怪物属性!$HH$3)*(INDEX(战宠!$U$7:$Y$10,1,新怪物属性!$HH113)))*(新怪物属性!$HI113+4)
+IF($HJ113=0,0,INDEX(战宠!R$15:R$27,新怪物属性!$HJ$3)*(INDEX(战宠!$U$7:$Y$10,1,新怪物属性!$HJ113)))*(新怪物属性!$HK113+4)
+IF($HL113=0,0,INDEX(战宠!R$15:R$27,新怪物属性!$HL$3)*(INDEX(战宠!$U$7:$Y$10,1,新怪物属性!$HL113)))*(新怪物属性!$HM113+4)
+IF($HN113=0,0,INDEX(战宠!R$15:R$27,新怪物属性!$HN$3)*(INDEX(战宠!$U$7:$Y$10,1,新怪物属性!$HN113)))*(新怪物属性!$HO113+4)
+IF($HP113=0,0,INDEX(战宠!R$15:R$27,新怪物属性!$HP$3)*(INDEX(战宠!$U$7:$Y$10,1,新怪物属性!$HP113)))*(新怪物属性!$HQ113+4)
+IF($HR113=0,0,INDEX(战宠!R$15:R$27,新怪物属性!$HR$3)*(INDEX(战宠!$U$7:$Y$10,1,新怪物属性!$HR113)))*(新怪物属性!$HS113+4)
+IF($HT113=0,0,INDEX(战宠!R$15:R$27,新怪物属性!$HT$3)*(INDEX(战宠!$U$7:$Y$10,1,新怪物属性!$HT113)))*(新怪物属性!$HU113+4)</f>
        <v>292000</v>
      </c>
      <c r="IE113" s="14">
        <f>IF($GV113=0,0,INDEX(战宠!S$15:S$27,新怪物属性!$GV$3)*(INDEX(战宠!$U$7:$Y$10,1,新怪物属性!$GV113)))*(新怪物属性!$GW113+4)
+IF($GX113=0,0,INDEX(战宠!S$15:S$27,新怪物属性!$GX$3)*(INDEX(战宠!$U$7:$Y$10,1,新怪物属性!$GX113)))*(新怪物属性!$GY113+4)
+IF($GZ113=0,0,INDEX(战宠!S$15:S$27,新怪物属性!$GZ$3)*(INDEX(战宠!$U$7:$Y$10,1,新怪物属性!$GZ113)))*(新怪物属性!$HA113+4)
+IF($HB113=0,0,INDEX(战宠!S$15:S$27,新怪物属性!$HB$3)*(INDEX(战宠!$U$7:$Y$10,1,新怪物属性!$HB113)))*(新怪物属性!$HC113+4)
+IF($HD113=0,0,INDEX(战宠!S$15:S$27,新怪物属性!$HD$3)*(INDEX(战宠!$U$7:$Y$10,1,新怪物属性!$HD113)))*(新怪物属性!$HE113+4)
+IF($HF113=0,0,INDEX(战宠!S$15:S$27,新怪物属性!$HF$3)*(INDEX(战宠!$U$7:$Y$10,1,新怪物属性!$HF113)))*(新怪物属性!$HG113+4)
+IF($HH113=0,0,INDEX(战宠!S$15:S$27,新怪物属性!$HH$3)*(INDEX(战宠!$U$7:$Y$10,1,新怪物属性!$HH113)))*(新怪物属性!$HI113+4)
+IF($HJ113=0,0,INDEX(战宠!S$15:S$27,新怪物属性!$HJ$3)*(INDEX(战宠!$U$7:$Y$10,1,新怪物属性!$HJ113)))*(新怪物属性!$HK113+4)
+IF($HL113=0,0,INDEX(战宠!S$15:S$27,新怪物属性!$HL$3)*(INDEX(战宠!$U$7:$Y$10,1,新怪物属性!$HL113)))*(新怪物属性!$HM113+4)
+IF($HN113=0,0,INDEX(战宠!S$15:S$27,新怪物属性!$HN$3)*(INDEX(战宠!$U$7:$Y$10,1,新怪物属性!$HN113)))*(新怪物属性!$HO113+4)
+IF($HP113=0,0,INDEX(战宠!S$15:S$27,新怪物属性!$HP$3)*(INDEX(战宠!$U$7:$Y$10,1,新怪物属性!$HP113)))*(新怪物属性!$HQ113+4)
+IF($HR113=0,0,INDEX(战宠!S$15:S$27,新怪物属性!$HR$3)*(INDEX(战宠!$U$7:$Y$10,1,新怪物属性!$HR113)))*(新怪物属性!$HS113+4)
+IF($HT113=0,0,INDEX(战宠!S$15:S$27,新怪物属性!$HT$3)*(INDEX(战宠!$U$7:$Y$10,1,新怪物属性!$HT113)))*(新怪物属性!$HU113+4)</f>
        <v>7338000</v>
      </c>
      <c r="IF113" s="14">
        <f>IF($GV113=0,0,INDEX(战宠!T$15:T$27,新怪物属性!$GV$3)*(INDEX(战宠!$U$7:$Y$10,1,新怪物属性!$GV113)))*(新怪物属性!$GW113+4)
+IF($GX113=0,0,INDEX(战宠!T$15:T$27,新怪物属性!$GX$3)*(INDEX(战宠!$U$7:$Y$10,1,新怪物属性!$GX113)))*(新怪物属性!$GY113+4)
+IF($GZ113=0,0,INDEX(战宠!T$15:T$27,新怪物属性!$GZ$3)*(INDEX(战宠!$U$7:$Y$10,1,新怪物属性!$GZ113)))*(新怪物属性!$HA113+4)
+IF($HB113=0,0,INDEX(战宠!T$15:T$27,新怪物属性!$HB$3)*(INDEX(战宠!$U$7:$Y$10,1,新怪物属性!$HB113)))*(新怪物属性!$HC113+4)
+IF($HD113=0,0,INDEX(战宠!T$15:T$27,新怪物属性!$HD$3)*(INDEX(战宠!$U$7:$Y$10,1,新怪物属性!$HD113)))*(新怪物属性!$HE113+4)
+IF($HF113=0,0,INDEX(战宠!T$15:T$27,新怪物属性!$HF$3)*(INDEX(战宠!$U$7:$Y$10,1,新怪物属性!$HF113)))*(新怪物属性!$HG113+4)
+IF($HH113=0,0,INDEX(战宠!T$15:T$27,新怪物属性!$HH$3)*(INDEX(战宠!$U$7:$Y$10,1,新怪物属性!$HH113)))*(新怪物属性!$HI113+4)
+IF($HJ113=0,0,INDEX(战宠!T$15:T$27,新怪物属性!$HJ$3)*(INDEX(战宠!$U$7:$Y$10,1,新怪物属性!$HJ113)))*(新怪物属性!$HK113+4)
+IF($HL113=0,0,INDEX(战宠!T$15:T$27,新怪物属性!$HL$3)*(INDEX(战宠!$U$7:$Y$10,1,新怪物属性!$HL113)))*(新怪物属性!$HM113+4)
+IF($HN113=0,0,INDEX(战宠!T$15:T$27,新怪物属性!$HN$3)*(INDEX(战宠!$U$7:$Y$10,1,新怪物属性!$HN113)))*(新怪物属性!$HO113+4)
+IF($HP113=0,0,INDEX(战宠!T$15:T$27,新怪物属性!$HP$3)*(INDEX(战宠!$U$7:$Y$10,1,新怪物属性!$HP113)))*(新怪物属性!$HQ113+4)
+IF($HR113=0,0,INDEX(战宠!T$15:T$27,新怪物属性!$HR$3)*(INDEX(战宠!$U$7:$Y$10,1,新怪物属性!$HR113)))*(新怪物属性!$HS113+4)
+IF($HT113=0,0,INDEX(战宠!T$15:T$27,新怪物属性!$HT$3)*(INDEX(战宠!$U$7:$Y$10,1,新怪物属性!$HT113)))*(新怪物属性!$HU113+4)</f>
        <v>158585</v>
      </c>
      <c r="II113" s="14">
        <f>IF(HX113=0,0,INDEX(战宠!$D$15:$D$27,新怪物属性!HX113))</f>
        <v>0.3</v>
      </c>
      <c r="IJ113" s="14">
        <f>IF(HY113=0,0,INDEX(战宠!$D$15:$D$27,新怪物属性!HY113))</f>
        <v>0.2</v>
      </c>
      <c r="IM113" s="14">
        <f t="shared" si="189"/>
        <v>12331898</v>
      </c>
      <c r="IN113" s="14">
        <f t="shared" si="190"/>
        <v>11962326</v>
      </c>
      <c r="IO113" s="14">
        <f t="shared" si="191"/>
        <v>11965937</v>
      </c>
      <c r="IP113" s="14">
        <f t="shared" si="192"/>
        <v>12331898</v>
      </c>
      <c r="IQ113" s="14">
        <f t="shared" si="193"/>
        <v>12331898</v>
      </c>
      <c r="IR113" s="14">
        <f t="shared" si="232"/>
        <v>100619424</v>
      </c>
      <c r="IS113" s="14">
        <f t="shared" si="233"/>
        <v>3971817</v>
      </c>
      <c r="IT113" s="14">
        <f t="shared" si="234"/>
        <v>82203089</v>
      </c>
      <c r="IU113" s="14">
        <f t="shared" si="235"/>
        <v>2058588</v>
      </c>
      <c r="IV113" s="28">
        <f t="shared" si="236"/>
        <v>71750</v>
      </c>
      <c r="IW113" s="28">
        <f t="shared" si="237"/>
        <v>71750</v>
      </c>
      <c r="IX113" s="28">
        <f t="shared" si="238"/>
        <v>71750</v>
      </c>
      <c r="IY113" s="28">
        <f t="shared" si="239"/>
        <v>71750</v>
      </c>
      <c r="IZ113" s="28">
        <f t="shared" si="240"/>
        <v>3.8744999999999994</v>
      </c>
      <c r="JA113" s="28">
        <f t="shared" si="241"/>
        <v>3.8744999999999994</v>
      </c>
      <c r="JB113" s="28">
        <f t="shared" si="242"/>
        <v>236</v>
      </c>
      <c r="JC113" s="28">
        <f t="shared" si="243"/>
        <v>216</v>
      </c>
      <c r="JD113" s="14">
        <f t="shared" si="244"/>
        <v>1</v>
      </c>
      <c r="JE113" s="14">
        <f t="shared" si="245"/>
        <v>2</v>
      </c>
      <c r="JF113" s="14">
        <f t="shared" si="246"/>
        <v>2</v>
      </c>
      <c r="JG113" s="18">
        <f t="shared" si="247"/>
        <v>2.6500000000000004</v>
      </c>
      <c r="JH113" s="18">
        <f t="shared" si="248"/>
        <v>2.1</v>
      </c>
      <c r="JI113" s="18">
        <f t="shared" si="249"/>
        <v>1.8</v>
      </c>
      <c r="JJ113" s="29">
        <f t="shared" si="276"/>
        <v>71900</v>
      </c>
      <c r="JK113" s="29">
        <f t="shared" si="276"/>
        <v>72200</v>
      </c>
      <c r="JL113" s="29">
        <f t="shared" si="276"/>
        <v>72200</v>
      </c>
      <c r="JM113" s="26">
        <f t="shared" si="250"/>
        <v>0.1</v>
      </c>
      <c r="JN113" s="26">
        <f t="shared" si="251"/>
        <v>0.1</v>
      </c>
      <c r="JO113" s="26">
        <f t="shared" si="252"/>
        <v>0.2</v>
      </c>
      <c r="JP113" s="14">
        <f t="shared" si="253"/>
        <v>4</v>
      </c>
      <c r="JQ113" s="14">
        <f t="shared" si="254"/>
        <v>4</v>
      </c>
      <c r="JR113" s="14">
        <f t="shared" si="255"/>
        <v>4</v>
      </c>
      <c r="JS113" s="14">
        <f t="shared" si="256"/>
        <v>15</v>
      </c>
      <c r="JT113" s="14">
        <f t="shared" si="257"/>
        <v>200</v>
      </c>
      <c r="JU113" s="14">
        <f t="shared" si="258"/>
        <v>350</v>
      </c>
      <c r="JV113">
        <v>109</v>
      </c>
      <c r="JW113" s="14">
        <f t="shared" si="195"/>
        <v>736974763</v>
      </c>
      <c r="JY113" s="14">
        <f t="shared" si="226"/>
        <v>7943634</v>
      </c>
      <c r="JZ113" s="14">
        <f t="shared" si="196"/>
        <v>6938593</v>
      </c>
      <c r="KA113" s="29">
        <f t="shared" si="197"/>
        <v>68880</v>
      </c>
      <c r="KB113" s="29">
        <f t="shared" si="198"/>
        <v>49583</v>
      </c>
      <c r="KC113" s="29">
        <f t="shared" si="199"/>
        <v>53550</v>
      </c>
      <c r="KD113" s="29">
        <f t="shared" si="200"/>
        <v>64260</v>
      </c>
      <c r="KE113" s="14">
        <f t="shared" si="228"/>
        <v>3.8744999999999994</v>
      </c>
      <c r="KF113" s="14">
        <f t="shared" si="229"/>
        <v>3.8744999999999994</v>
      </c>
      <c r="KG113" s="14">
        <f t="shared" si="201"/>
        <v>6165918.8761522453</v>
      </c>
      <c r="KH113" s="26">
        <f t="shared" si="259"/>
        <v>0.39938356437221156</v>
      </c>
      <c r="KI113" s="26">
        <f t="shared" si="260"/>
        <v>0.66555145362251955</v>
      </c>
      <c r="KJ113" s="29">
        <f t="shared" si="202"/>
        <v>2001635</v>
      </c>
      <c r="KK113" s="29">
        <f t="shared" si="203"/>
        <v>7191709</v>
      </c>
      <c r="KL113" s="29">
        <f t="shared" si="204"/>
        <v>8223948</v>
      </c>
      <c r="KM113" s="23">
        <f t="shared" si="205"/>
        <v>4803923</v>
      </c>
      <c r="KN113" s="23">
        <f t="shared" si="206"/>
        <v>2537921</v>
      </c>
      <c r="KO113" s="26">
        <f t="shared" si="261"/>
        <v>0.49150375063158303</v>
      </c>
      <c r="KP113" s="26">
        <f t="shared" si="262"/>
        <v>0.49514749893116716</v>
      </c>
      <c r="KQ113" s="26">
        <f t="shared" si="263"/>
        <v>0.59514749893116714</v>
      </c>
      <c r="KR113" s="26">
        <f t="shared" si="207"/>
        <v>9.1503750631583003E-2</v>
      </c>
      <c r="KS113" s="26">
        <v>0.1</v>
      </c>
      <c r="KT113" s="29">
        <f t="shared" si="264"/>
        <v>2.2000000000000002</v>
      </c>
      <c r="KU113" s="29">
        <f t="shared" si="265"/>
        <v>4.4218624897975047</v>
      </c>
      <c r="KV113" s="29">
        <f t="shared" si="266"/>
        <v>5.0218624897975044</v>
      </c>
      <c r="KW113" s="29">
        <f t="shared" si="267"/>
        <v>22017985</v>
      </c>
      <c r="KX113" s="29">
        <f t="shared" si="268"/>
        <v>21200498.843092747</v>
      </c>
      <c r="KY113" s="29">
        <f t="shared" si="269"/>
        <v>20649767.989622604</v>
      </c>
      <c r="KZ113" s="29">
        <f t="shared" si="270"/>
        <v>100375202</v>
      </c>
      <c r="LA113" s="14">
        <f t="shared" si="271"/>
        <v>63868251.829999998</v>
      </c>
      <c r="LE113" s="14">
        <v>1</v>
      </c>
      <c r="LF113" s="14">
        <v>1</v>
      </c>
      <c r="LG113" s="14">
        <v>480</v>
      </c>
      <c r="LH113" s="14">
        <v>80</v>
      </c>
      <c r="LI113" s="14">
        <v>60</v>
      </c>
      <c r="LJ113" s="14">
        <v>60</v>
      </c>
      <c r="LK113" s="14">
        <v>60</v>
      </c>
      <c r="LL113" s="23">
        <f t="shared" si="208"/>
        <v>8932152426</v>
      </c>
      <c r="LM113" s="23">
        <f t="shared" si="209"/>
        <v>2</v>
      </c>
      <c r="LN113" s="23">
        <f t="shared" si="210"/>
        <v>8932.15</v>
      </c>
      <c r="LO113" s="14">
        <v>1</v>
      </c>
      <c r="LP113" s="14">
        <v>1</v>
      </c>
      <c r="LQ113" s="14">
        <v>240</v>
      </c>
      <c r="LR113" s="14">
        <v>35</v>
      </c>
      <c r="LS113" s="14">
        <v>22</v>
      </c>
      <c r="LT113" s="14">
        <v>30</v>
      </c>
      <c r="LU113" s="14">
        <v>30</v>
      </c>
      <c r="LV113" s="23">
        <f t="shared" si="211"/>
        <v>4654617787</v>
      </c>
      <c r="LW113" s="23">
        <f t="shared" si="212"/>
        <v>2</v>
      </c>
      <c r="LX113" s="23">
        <f t="shared" si="213"/>
        <v>4654.62</v>
      </c>
      <c r="MB113">
        <f t="shared" si="272"/>
        <v>1.6994672860987892</v>
      </c>
      <c r="MC113">
        <f t="shared" si="273"/>
        <v>6.5845859999897574</v>
      </c>
      <c r="ME113" s="14">
        <v>10</v>
      </c>
      <c r="MF113" s="14">
        <v>2</v>
      </c>
      <c r="MG113" s="14">
        <v>1.5</v>
      </c>
      <c r="MH113" s="23">
        <f t="shared" si="274"/>
        <v>295137570</v>
      </c>
      <c r="MI113" s="23">
        <f t="shared" si="214"/>
        <v>1</v>
      </c>
      <c r="MJ113" s="23">
        <f t="shared" si="215"/>
        <v>295137.57</v>
      </c>
      <c r="MK113" s="14">
        <v>30</v>
      </c>
      <c r="ML113" s="14">
        <v>6</v>
      </c>
      <c r="MM113" s="14">
        <v>4</v>
      </c>
      <c r="MN113" s="23">
        <f t="shared" si="275"/>
        <v>844113177</v>
      </c>
      <c r="MO113" s="23">
        <f t="shared" si="216"/>
        <v>1</v>
      </c>
      <c r="MP113" s="23">
        <f t="shared" si="217"/>
        <v>844113.18</v>
      </c>
      <c r="MR113" s="23">
        <f t="shared" si="218"/>
        <v>1125484236</v>
      </c>
      <c r="MS113" s="23">
        <f t="shared" si="219"/>
        <v>2</v>
      </c>
      <c r="MT113" s="23">
        <f t="shared" si="220"/>
        <v>1125.48</v>
      </c>
      <c r="MU113" s="23">
        <f t="shared" si="221"/>
        <v>442706355</v>
      </c>
      <c r="MV113" s="23">
        <f t="shared" si="222"/>
        <v>1</v>
      </c>
      <c r="MW113" s="23">
        <f t="shared" si="223"/>
        <v>442706.36</v>
      </c>
    </row>
    <row r="114" spans="3:361" ht="16.5" x14ac:dyDescent="0.2">
      <c r="C114" s="14">
        <v>42</v>
      </c>
      <c r="D114" s="14">
        <v>910</v>
      </c>
      <c r="E114" s="14"/>
      <c r="F114" s="14"/>
      <c r="G114" s="14">
        <v>910</v>
      </c>
      <c r="H114" s="14">
        <v>910</v>
      </c>
      <c r="I114" s="14">
        <v>910</v>
      </c>
      <c r="J114" s="14">
        <v>12</v>
      </c>
      <c r="K114" s="14">
        <v>12</v>
      </c>
      <c r="L114" s="14">
        <v>12</v>
      </c>
      <c r="M114" s="14">
        <v>10</v>
      </c>
      <c r="N114" s="14">
        <v>10</v>
      </c>
      <c r="O114" s="14">
        <v>10</v>
      </c>
      <c r="P114" s="14">
        <v>12</v>
      </c>
      <c r="Q114" s="14">
        <v>12</v>
      </c>
      <c r="R114" s="14">
        <v>12</v>
      </c>
      <c r="S114" s="14">
        <v>12</v>
      </c>
      <c r="T114" s="14">
        <v>12</v>
      </c>
      <c r="U114" s="14">
        <v>12</v>
      </c>
      <c r="V114" s="14">
        <v>12</v>
      </c>
      <c r="W114" s="14">
        <v>12</v>
      </c>
      <c r="X114" s="14">
        <v>910</v>
      </c>
      <c r="Y114" s="14">
        <v>910</v>
      </c>
      <c r="Z114" s="14">
        <v>910</v>
      </c>
      <c r="AA114" s="14">
        <v>910</v>
      </c>
      <c r="AB114" s="14">
        <v>910</v>
      </c>
      <c r="AC114" s="14">
        <v>910</v>
      </c>
      <c r="AD114" s="14">
        <v>910</v>
      </c>
      <c r="AE114" s="14">
        <v>910</v>
      </c>
      <c r="AF114" s="14">
        <v>94</v>
      </c>
      <c r="AG114" s="14">
        <v>94</v>
      </c>
      <c r="AH114" s="14">
        <v>94</v>
      </c>
      <c r="AI114" s="14">
        <v>94</v>
      </c>
      <c r="AJ114" s="14">
        <v>94</v>
      </c>
      <c r="AK114" s="14">
        <v>94</v>
      </c>
      <c r="AL114" s="14">
        <v>94</v>
      </c>
      <c r="AM114" s="14">
        <v>94</v>
      </c>
      <c r="AN114" s="14">
        <v>6</v>
      </c>
      <c r="AO114" s="14">
        <v>6</v>
      </c>
      <c r="AP114" s="14">
        <v>6</v>
      </c>
      <c r="AQ114" s="14">
        <v>6</v>
      </c>
      <c r="AR114" s="14">
        <v>6</v>
      </c>
      <c r="AS114" s="14">
        <v>0</v>
      </c>
      <c r="AT114" s="14">
        <v>0</v>
      </c>
      <c r="AU114" s="14">
        <v>0</v>
      </c>
      <c r="AV114" s="14">
        <v>0</v>
      </c>
      <c r="AW114" s="14">
        <v>5</v>
      </c>
      <c r="AX114" s="14">
        <v>5</v>
      </c>
      <c r="AY114" s="14">
        <v>0</v>
      </c>
      <c r="AZ114" s="14">
        <v>0</v>
      </c>
      <c r="BA114" s="14">
        <v>26</v>
      </c>
      <c r="BF114" s="14">
        <f>ROUND((INDEX(新战舰养成!S$6:S$18,新怪物属性!$J114+1)+INDEX(新战舰养成!D$6:D$18,新怪物属性!$J114+1)*(新怪物属性!$G114-1))*INDEX(战舰突破!$D$6:$D$18,新怪物属性!$M114+1),0)</f>
        <v>893920</v>
      </c>
      <c r="BG114" s="14">
        <f>ROUND((INDEX(新战舰养成!T$6:T$18,新怪物属性!$J114+1)+INDEX(新战舰养成!E$6:E$18,新怪物属性!$J114+1)*(新怪物属性!$G114-1))*INDEX(战舰突破!$D$6:$D$18,新怪物属性!$M114+1),0)</f>
        <v>7151210</v>
      </c>
      <c r="BH114" s="14">
        <f>ROUND((INDEX(新战舰养成!U$6:U$18,新怪物属性!$J114+1)+INDEX(新战舰养成!F$6:F$18,新怪物属性!$J114+1)*(新怪物属性!$G114-1))*INDEX(战舰突破!$D$6:$D$18,新怪物属性!$M114+1),0)</f>
        <v>447158</v>
      </c>
      <c r="BI114" s="14">
        <f>ROUND((INDEX(新战舰养成!V$6:V$18,新怪物属性!$J114+1)+INDEX(新战舰养成!G$6:G$18,新怪物属性!$J114+1)*(新怪物属性!$G114-1))*INDEX(战舰突破!$D$6:$D$18,新怪物属性!$M114+1),0)</f>
        <v>750</v>
      </c>
      <c r="BJ114" s="14">
        <f>ROUND((INDEX(新战舰养成!W$6:W$18,新怪物属性!$J114+1)+INDEX(新战舰养成!H$6:H$18,新怪物属性!$J114+1)*(新怪物属性!$G114-1))*INDEX(战舰突破!$D$6:$D$18,新怪物属性!$M114+1),0)</f>
        <v>10</v>
      </c>
      <c r="BL114" s="14">
        <f>IF($H114&gt;0,ROUND((INDEX(新战舰养成!X$6:X$18,新怪物属性!$K114+1)+INDEX(新战舰养成!I$6:I$18,新怪物属性!$K114+1)*(新怪物属性!$H114-1))*INDEX(战舰突破!$D$6:$D$18,新怪物属性!$N114+1),0),0)</f>
        <v>894620</v>
      </c>
      <c r="BM114" s="14">
        <f>IF($H114&gt;0,ROUND((INDEX(新战舰养成!Y$6:Y$18,新怪物属性!$K114+1)+INDEX(新战舰养成!J$6:J$18,新怪物属性!$K114+1)*(新怪物属性!$H114-1))*INDEX(战舰突破!$D$6:$D$18,新怪物属性!$N114+1),0),0)</f>
        <v>0</v>
      </c>
      <c r="BN114" s="14">
        <f>IF($H114&gt;0,ROUND((INDEX(新战舰养成!Z$6:Z$18,新怪物属性!$K114+1)+INDEX(新战舰养成!K$6:K$18,新怪物属性!$K114+1)*(新怪物属性!$H114-1))*INDEX(战舰突破!$D$6:$D$18,新怪物属性!$N114+1),0),0)</f>
        <v>0</v>
      </c>
      <c r="BO114" s="14">
        <f>IF($H114&gt;0,ROUND((INDEX(新战舰养成!AA$6:AA$18,新怪物属性!$K114+1)+INDEX(新战舰养成!L$6:L$18,新怪物属性!$K114+1)*(新怪物属性!$H114-1))*INDEX(战舰突破!$D$6:$D$18,新怪物属性!$N114+1),0),0)</f>
        <v>8939200</v>
      </c>
      <c r="BP114" s="14">
        <f>IF($H114&gt;0,ROUND((INDEX(新战舰养成!AB$6:AB$18,新怪物属性!$K114+1)+INDEX(新战舰养成!M$6:M$18,新怪物属性!$K114+1)*(新怪物属性!$H114-1))*INDEX(战舰突破!$D$6:$D$18,新怪物属性!$N114+1),0),0)</f>
        <v>178600</v>
      </c>
      <c r="BR114" s="14">
        <f>IF($I114&gt;0,ROUND((INDEX(新战舰养成!AC$6:AC$18,新怪物属性!$L114+1)+INDEX(新战舰养成!I$6:I$18,新怪物属性!$L114+1)*(新怪物属性!$I114-1))*INDEX(战舰突破!$D$6:$D$18,新怪物属性!$O114+1),0),0)</f>
        <v>895370</v>
      </c>
      <c r="BS114" s="14">
        <f>IF($I114&gt;0,ROUND((INDEX(新战舰养成!AD$6:AD$18,新怪物属性!$L114+1)+INDEX(新战舰养成!J$6:J$18,新怪物属性!$L114+1)*(新怪物属性!$I114-1))*INDEX(战舰突破!$D$6:$D$18,新怪物属性!$O114+1),0),0)</f>
        <v>0</v>
      </c>
      <c r="BT114" s="14">
        <f>IF($I114&gt;0,ROUND((INDEX(新战舰养成!AE$6:AE$18,新怪物属性!$L114+1)+INDEX(新战舰养成!K$6:K$18,新怪物属性!$L114+1)*(新怪物属性!$I114-1))*INDEX(战舰突破!$D$6:$D$18,新怪物属性!$O114+1),0),0)</f>
        <v>0</v>
      </c>
      <c r="BU114" s="14">
        <f>IF($I114&gt;0,ROUND((INDEX(新战舰养成!AF$6:AF$18,新怪物属性!$L114+1)+INDEX(新战舰养成!L$6:L$18,新怪物属性!$L114+1)*(新怪物属性!$I114-1))*INDEX(战舰突破!$D$6:$D$18,新怪物属性!$O114+1),0),0)</f>
        <v>5833350</v>
      </c>
      <c r="BV114" s="14">
        <f>IF($I114&gt;0,ROUND((INDEX(新战舰养成!AG$6:AG$18,新怪物属性!$L114+1)+INDEX(新战舰养成!M$6:M$18,新怪物属性!$L114+1)*(新怪物属性!$I114-1))*INDEX(战舰突破!$D$6:$D$18,新怪物属性!$O114+1),0),0)</f>
        <v>241273</v>
      </c>
      <c r="BY114" s="14">
        <f>(INDEX(装备数值!$C$13:$G$116,新怪物属性!$P116*8+1,BY$2)+INDEX(装备数值!$C$13:$G$116,新怪物属性!$Q116*8+2,BY$2)+INDEX(装备数值!$C$13:$G$116,新怪物属性!$S116*8+3,BY$2)+INDEX(装备数值!$C$13:$G$116,新怪物属性!$R116*8+4,BY$2)+INDEX(装备数值!$C$13:$G$116,新怪物属性!$T116*8+5,BY$2)+INDEX(装备数值!$C$13:$G$116,新怪物属性!$U116*8+6,BY$2)+INDEX(装备数值!$C$13:$G$116,新怪物属性!$V116*8+7,BY$2)+INDEX(装备数值!$C$13:$G$116,新怪物属性!$W116*8+8,BY$2))</f>
        <v>147000</v>
      </c>
      <c r="BZ114" s="14">
        <f>(INDEX(装备数值!$C$13:$G$116,新怪物属性!$P116*8+1,BZ$2)+INDEX(装备数值!$C$13:$G$116,新怪物属性!$Q116*8+2,BZ$2)+INDEX(装备数值!$C$13:$G$116,新怪物属性!$S116*8+3,BZ$2)+INDEX(装备数值!$C$13:$G$116,新怪物属性!$R116*8+4,BZ$2)+INDEX(装备数值!$C$13:$G$116,新怪物属性!$T116*8+5,BZ$2)+INDEX(装备数值!$C$13:$G$116,新怪物属性!$U116*8+6,BZ$2)+INDEX(装备数值!$C$13:$G$116,新怪物属性!$V116*8+7,BZ$2)+INDEX(装备数值!$C$13:$G$116,新怪物属性!$W116*8+8,BZ$2))</f>
        <v>1102500</v>
      </c>
      <c r="CA114" s="14">
        <f>(INDEX(装备数值!$C$13:$G$116,新怪物属性!$P116*8+1,CA$2)+INDEX(装备数值!$C$13:$G$116,新怪物属性!$Q116*8+2,CA$2)+INDEX(装备数值!$C$13:$G$116,新怪物属性!$S116*8+3,CA$2)+INDEX(装备数值!$C$13:$G$116,新怪物属性!$R116*8+4,CA$2)+INDEX(装备数值!$C$13:$G$116,新怪物属性!$T116*8+5,CA$2)+INDEX(装备数值!$C$13:$G$116,新怪物属性!$U116*8+6,CA$2)+INDEX(装备数值!$C$13:$G$116,新怪物属性!$V116*8+7,CA$2)+INDEX(装备数值!$C$13:$G$116,新怪物属性!$W116*8+8,CA$2))</f>
        <v>73500</v>
      </c>
      <c r="CB114" s="14">
        <f>(INDEX(装备数值!$C$13:$G$116,新怪物属性!$P116*8+1,CB$2)+INDEX(装备数值!$C$13:$G$116,新怪物属性!$Q116*8+2,CB$2)+INDEX(装备数值!$C$13:$G$116,新怪物属性!$S116*8+3,CB$2)+INDEX(装备数值!$C$13:$G$116,新怪物属性!$R116*8+4,CB$2)+INDEX(装备数值!$C$13:$G$116,新怪物属性!$T116*8+5,CB$2)+INDEX(装备数值!$C$13:$G$116,新怪物属性!$U116*8+6,CB$2)+INDEX(装备数值!$C$13:$G$116,新怪物属性!$V116*8+7,CB$2)+INDEX(装备数值!$C$13:$G$116,新怪物属性!$W116*8+8,CB$2))</f>
        <v>1470000</v>
      </c>
      <c r="CC114" s="14">
        <f>(INDEX(装备数值!$C$13:$G$116,新怪物属性!$P116*8+1,CC$2)+INDEX(装备数值!$C$13:$G$116,新怪物属性!$Q116*8+2,CC$2)+INDEX(装备数值!$C$13:$G$116,新怪物属性!$S116*8+3,CC$2)+INDEX(装备数值!$C$13:$G$116,新怪物属性!$R116*8+4,CC$2)+INDEX(装备数值!$C$13:$G$116,新怪物属性!$T116*8+5,CC$2)+INDEX(装备数值!$C$13:$G$116,新怪物属性!$U116*8+6,CC$2)+INDEX(装备数值!$C$13:$G$116,新怪物属性!$V116*8+7,CC$2)+INDEX(装备数值!$C$13:$G$116,新怪物属性!$W116*8+8,CC$2))</f>
        <v>29050</v>
      </c>
      <c r="CF114" s="14">
        <f t="shared" si="143"/>
        <v>4</v>
      </c>
      <c r="CG114" s="14">
        <f t="shared" si="230"/>
        <v>4</v>
      </c>
      <c r="CH114" s="14">
        <f t="shared" si="230"/>
        <v>4</v>
      </c>
      <c r="CI114" s="14">
        <f t="shared" si="230"/>
        <v>4</v>
      </c>
      <c r="CJ114" s="14">
        <f t="shared" si="230"/>
        <v>4</v>
      </c>
      <c r="CK114" s="14">
        <f t="shared" si="230"/>
        <v>4</v>
      </c>
      <c r="CL114" s="14">
        <f t="shared" si="230"/>
        <v>4</v>
      </c>
      <c r="CM114" s="14">
        <f t="shared" si="230"/>
        <v>4</v>
      </c>
      <c r="CN114" s="14">
        <f t="shared" si="230"/>
        <v>4</v>
      </c>
      <c r="CO114" s="14">
        <f t="shared" si="230"/>
        <v>4</v>
      </c>
      <c r="CP114" s="14">
        <f t="shared" si="230"/>
        <v>4</v>
      </c>
      <c r="CQ114" s="14">
        <f t="shared" si="230"/>
        <v>4</v>
      </c>
      <c r="CR114" s="14">
        <f t="shared" si="230"/>
        <v>0</v>
      </c>
      <c r="CS114" s="14">
        <f>SUMIFS(装备数值!BL$50:BL$101,装备数值!$BG$50:$BG$101,"="&amp;新怪物属性!$CF$2,装备数值!$BH$50:$BH$101,"&lt;="&amp;新怪物属性!$CF114)+SUMIFS(装备数值!BL$50:BL$101,装备数值!$BG$50:$BG$101,"="&amp;新怪物属性!$CG$2,装备数值!$BH$50:$BH$101,"&lt;="&amp;新怪物属性!$CG114)+SUMIFS(装备数值!BL$50:BL$101,装备数值!$BG$50:$BG$101,"="&amp;新怪物属性!$CH$2,装备数值!$BH$50:$BH$101,"&lt;="&amp;新怪物属性!$CH114)+SUMIFS(装备数值!BL$50:BL$101,装备数值!$BG$50:$BG$101,"="&amp;新怪物属性!$CI$2,装备数值!$BH$50:$BH$101,"&lt;="&amp;新怪物属性!$CI114)+SUMIFS(装备数值!BL$50:BL$101,装备数值!$BG$50:$BG$101,"="&amp;新怪物属性!$CJ$2,装备数值!$BH$50:$BH$101,"&lt;="&amp;新怪物属性!$CJ114)+SUMIFS(装备数值!BL$50:BL$101,装备数值!$BG$50:$BG$101,"="&amp;新怪物属性!$CK$2,装备数值!$BH$50:$BH$101,"&lt;="&amp;新怪物属性!$CK114)+SUMIFS(装备数值!BL$50:BL$101,装备数值!$BG$50:$BG$101,"="&amp;新怪物属性!$CL$2,装备数值!$BH$50:$BH$101,"&lt;="&amp;新怪物属性!$CL114)+SUMIFS(装备数值!BL$50:BL$101,装备数值!$BG$50:$BG$101,"="&amp;新怪物属性!$CM$2,装备数值!$BH$50:$BH$101,"&lt;="&amp;新怪物属性!$CM114)+SUMIFS(装备数值!BL$50:BL$101,装备数值!$BG$50:$BG$101,"="&amp;新怪物属性!$CN$2,装备数值!$BH$50:$BH$101,"&lt;="&amp;新怪物属性!$CN114)+SUMIFS(装备数值!BL$50:BL$101,装备数值!$BG$50:$BG$101,"="&amp;新怪物属性!$CO$2,装备数值!$BH$50:$BH$101,"&lt;="&amp;新怪物属性!$CO114)+SUMIFS(装备数值!BL$50:BL$101,装备数值!$BG$50:$BG$101,"="&amp;新怪物属性!$CP$2,装备数值!$BH$50:$BH$101,"&lt;="&amp;新怪物属性!$CP114)+SUMIFS(装备数值!BL$50:BL$101,装备数值!$BG$50:$BG$101,"="&amp;新怪物属性!$CQ$2,装备数值!$BH$50:$BH$101,"&lt;="&amp;新怪物属性!$CQ114)+SUMIFS(装备数值!BL$50:BL$101,装备数值!$BG$50:$BG$101,"="&amp;新怪物属性!$CR$2,装备数值!$BH$50:$BH$101,"&lt;="&amp;新怪物属性!$CR114)</f>
        <v>234449</v>
      </c>
      <c r="CT114" s="14">
        <f>SUMIFS(装备数值!BM$50:BM$101,装备数值!$BG$50:$BG$101,"="&amp;新怪物属性!$CF$2,装备数值!$BH$50:$BH$101,"&lt;="&amp;新怪物属性!$CF114)+SUMIFS(装备数值!BM$50:BM$101,装备数值!$BG$50:$BG$101,"="&amp;新怪物属性!$CG$2,装备数值!$BH$50:$BH$101,"&lt;="&amp;新怪物属性!$CG114)+SUMIFS(装备数值!BM$50:BM$101,装备数值!$BG$50:$BG$101,"="&amp;新怪物属性!$CH$2,装备数值!$BH$50:$BH$101,"&lt;="&amp;新怪物属性!$CH114)+SUMIFS(装备数值!BM$50:BM$101,装备数值!$BG$50:$BG$101,"="&amp;新怪物属性!$CI$2,装备数值!$BH$50:$BH$101,"&lt;="&amp;新怪物属性!$CI114)+SUMIFS(装备数值!BM$50:BM$101,装备数值!$BG$50:$BG$101,"="&amp;新怪物属性!$CJ$2,装备数值!$BH$50:$BH$101,"&lt;="&amp;新怪物属性!$CJ114)+SUMIFS(装备数值!BM$50:BM$101,装备数值!$BG$50:$BG$101,"="&amp;新怪物属性!$CK$2,装备数值!$BH$50:$BH$101,"&lt;="&amp;新怪物属性!$CK114)+SUMIFS(装备数值!BM$50:BM$101,装备数值!$BG$50:$BG$101,"="&amp;新怪物属性!$CL$2,装备数值!$BH$50:$BH$101,"&lt;="&amp;新怪物属性!$CL114)+SUMIFS(装备数值!BM$50:BM$101,装备数值!$BG$50:$BG$101,"="&amp;新怪物属性!$CM$2,装备数值!$BH$50:$BH$101,"&lt;="&amp;新怪物属性!$CM114)+SUMIFS(装备数值!BM$50:BM$101,装备数值!$BG$50:$BG$101,"="&amp;新怪物属性!$CN$2,装备数值!$BH$50:$BH$101,"&lt;="&amp;新怪物属性!$CN114)+SUMIFS(装备数值!BM$50:BM$101,装备数值!$BG$50:$BG$101,"="&amp;新怪物属性!$CO$2,装备数值!$BH$50:$BH$101,"&lt;="&amp;新怪物属性!$CO114)+SUMIFS(装备数值!BM$50:BM$101,装备数值!$BG$50:$BG$101,"="&amp;新怪物属性!$CP$2,装备数值!$BH$50:$BH$101,"&lt;="&amp;新怪物属性!$CP114)+SUMIFS(装备数值!BM$50:BM$101,装备数值!$BG$50:$BG$101,"="&amp;新怪物属性!$CQ$2,装备数值!$BH$50:$BH$101,"&lt;="&amp;新怪物属性!$CQ114)+SUMIFS(装备数值!BM$50:BM$101,装备数值!$BG$50:$BG$101,"="&amp;新怪物属性!$CR$2,装备数值!$BH$50:$BH$101,"&lt;="&amp;新怪物属性!$CR114)</f>
        <v>1759949</v>
      </c>
      <c r="CU114" s="14">
        <f>SUMIFS(装备数值!BN$50:BN$101,装备数值!$BG$50:$BG$101,"="&amp;新怪物属性!$CF$2,装备数值!$BH$50:$BH$101,"&lt;="&amp;新怪物属性!$CF114)+SUMIFS(装备数值!BN$50:BN$101,装备数值!$BG$50:$BG$101,"="&amp;新怪物属性!$CG$2,装备数值!$BH$50:$BH$101,"&lt;="&amp;新怪物属性!$CG114)+SUMIFS(装备数值!BN$50:BN$101,装备数值!$BG$50:$BG$101,"="&amp;新怪物属性!$CH$2,装备数值!$BH$50:$BH$101,"&lt;="&amp;新怪物属性!$CH114)+SUMIFS(装备数值!BN$50:BN$101,装备数值!$BG$50:$BG$101,"="&amp;新怪物属性!$CI$2,装备数值!$BH$50:$BH$101,"&lt;="&amp;新怪物属性!$CI114)+SUMIFS(装备数值!BN$50:BN$101,装备数值!$BG$50:$BG$101,"="&amp;新怪物属性!$CJ$2,装备数值!$BH$50:$BH$101,"&lt;="&amp;新怪物属性!$CJ114)+SUMIFS(装备数值!BN$50:BN$101,装备数值!$BG$50:$BG$101,"="&amp;新怪物属性!$CK$2,装备数值!$BH$50:$BH$101,"&lt;="&amp;新怪物属性!$CK114)+SUMIFS(装备数值!BN$50:BN$101,装备数值!$BG$50:$BG$101,"="&amp;新怪物属性!$CL$2,装备数值!$BH$50:$BH$101,"&lt;="&amp;新怪物属性!$CL114)+SUMIFS(装备数值!BN$50:BN$101,装备数值!$BG$50:$BG$101,"="&amp;新怪物属性!$CM$2,装备数值!$BH$50:$BH$101,"&lt;="&amp;新怪物属性!$CM114)+SUMIFS(装备数值!BN$50:BN$101,装备数值!$BG$50:$BG$101,"="&amp;新怪物属性!$CN$2,装备数值!$BH$50:$BH$101,"&lt;="&amp;新怪物属性!$CN114)+SUMIFS(装备数值!BN$50:BN$101,装备数值!$BG$50:$BG$101,"="&amp;新怪物属性!$CO$2,装备数值!$BH$50:$BH$101,"&lt;="&amp;新怪物属性!$CO114)+SUMIFS(装备数值!BN$50:BN$101,装备数值!$BG$50:$BG$101,"="&amp;新怪物属性!$CP$2,装备数值!$BH$50:$BH$101,"&lt;="&amp;新怪物属性!$CP114)+SUMIFS(装备数值!BN$50:BN$101,装备数值!$BG$50:$BG$101,"="&amp;新怪物属性!$CQ$2,装备数值!$BH$50:$BH$101,"&lt;="&amp;新怪物属性!$CQ114)+SUMIFS(装备数值!BN$50:BN$101,装备数值!$BG$50:$BG$101,"="&amp;新怪物属性!$CR$2,装备数值!$BH$50:$BH$101,"&lt;="&amp;新怪物属性!$CR114)</f>
        <v>97600</v>
      </c>
      <c r="CV114" s="14">
        <f>SUMIFS(装备数值!BO$50:BO$101,装备数值!$BG$50:$BG$101,"="&amp;新怪物属性!$CF$2,装备数值!$BH$50:$BH$101,"&lt;="&amp;新怪物属性!$CF114)+SUMIFS(装备数值!BO$50:BO$101,装备数值!$BG$50:$BG$101,"="&amp;新怪物属性!$CG$2,装备数值!$BH$50:$BH$101,"&lt;="&amp;新怪物属性!$CG114)+SUMIFS(装备数值!BO$50:BO$101,装备数值!$BG$50:$BG$101,"="&amp;新怪物属性!$CH$2,装备数值!$BH$50:$BH$101,"&lt;="&amp;新怪物属性!$CH114)+SUMIFS(装备数值!BO$50:BO$101,装备数值!$BG$50:$BG$101,"="&amp;新怪物属性!$CI$2,装备数值!$BH$50:$BH$101,"&lt;="&amp;新怪物属性!$CI114)+SUMIFS(装备数值!BO$50:BO$101,装备数值!$BG$50:$BG$101,"="&amp;新怪物属性!$CJ$2,装备数值!$BH$50:$BH$101,"&lt;="&amp;新怪物属性!$CJ114)+SUMIFS(装备数值!BO$50:BO$101,装备数值!$BG$50:$BG$101,"="&amp;新怪物属性!$CK$2,装备数值!$BH$50:$BH$101,"&lt;="&amp;新怪物属性!$CK114)+SUMIFS(装备数值!BO$50:BO$101,装备数值!$BG$50:$BG$101,"="&amp;新怪物属性!$CL$2,装备数值!$BH$50:$BH$101,"&lt;="&amp;新怪物属性!$CL114)+SUMIFS(装备数值!BO$50:BO$101,装备数值!$BG$50:$BG$101,"="&amp;新怪物属性!$CM$2,装备数值!$BH$50:$BH$101,"&lt;="&amp;新怪物属性!$CM114)+SUMIFS(装备数值!BO$50:BO$101,装备数值!$BG$50:$BG$101,"="&amp;新怪物属性!$CN$2,装备数值!$BH$50:$BH$101,"&lt;="&amp;新怪物属性!$CN114)+SUMIFS(装备数值!BO$50:BO$101,装备数值!$BG$50:$BG$101,"="&amp;新怪物属性!$CO$2,装备数值!$BH$50:$BH$101,"&lt;="&amp;新怪物属性!$CO114)+SUMIFS(装备数值!BO$50:BO$101,装备数值!$BG$50:$BG$101,"="&amp;新怪物属性!$CP$2,装备数值!$BH$50:$BH$101,"&lt;="&amp;新怪物属性!$CP114)+SUMIFS(装备数值!BO$50:BO$101,装备数值!$BG$50:$BG$101,"="&amp;新怪物属性!$CQ$2,装备数值!$BH$50:$BH$101,"&lt;="&amp;新怪物属性!$CQ114)+SUMIFS(装备数值!BO$50:BO$101,装备数值!$BG$50:$BG$101,"="&amp;新怪物属性!$CR$2,装备数值!$BH$50:$BH$101,"&lt;="&amp;新怪物属性!$CR114)</f>
        <v>1955500</v>
      </c>
      <c r="CW114" s="14">
        <f>SUMIFS(装备数值!BP$50:BP$101,装备数值!$BG$50:$BG$101,"="&amp;新怪物属性!$CF$2,装备数值!$BH$50:$BH$101,"&lt;="&amp;新怪物属性!$CF114)+SUMIFS(装备数值!BP$50:BP$101,装备数值!$BG$50:$BG$101,"="&amp;新怪物属性!$CG$2,装备数值!$BH$50:$BH$101,"&lt;="&amp;新怪物属性!$CG114)+SUMIFS(装备数值!BP$50:BP$101,装备数值!$BG$50:$BG$101,"="&amp;新怪物属性!$CH$2,装备数值!$BH$50:$BH$101,"&lt;="&amp;新怪物属性!$CH114)+SUMIFS(装备数值!BP$50:BP$101,装备数值!$BG$50:$BG$101,"="&amp;新怪物属性!$CI$2,装备数值!$BH$50:$BH$101,"&lt;="&amp;新怪物属性!$CI114)+SUMIFS(装备数值!BP$50:BP$101,装备数值!$BG$50:$BG$101,"="&amp;新怪物属性!$CJ$2,装备数值!$BH$50:$BH$101,"&lt;="&amp;新怪物属性!$CJ114)+SUMIFS(装备数值!BP$50:BP$101,装备数值!$BG$50:$BG$101,"="&amp;新怪物属性!$CK$2,装备数值!$BH$50:$BH$101,"&lt;="&amp;新怪物属性!$CK114)+SUMIFS(装备数值!BP$50:BP$101,装备数值!$BG$50:$BG$101,"="&amp;新怪物属性!$CL$2,装备数值!$BH$50:$BH$101,"&lt;="&amp;新怪物属性!$CL114)+SUMIFS(装备数值!BP$50:BP$101,装备数值!$BG$50:$BG$101,"="&amp;新怪物属性!$CM$2,装备数值!$BH$50:$BH$101,"&lt;="&amp;新怪物属性!$CM114)+SUMIFS(装备数值!BP$50:BP$101,装备数值!$BG$50:$BG$101,"="&amp;新怪物属性!$CN$2,装备数值!$BH$50:$BH$101,"&lt;="&amp;新怪物属性!$CN114)+SUMIFS(装备数值!BP$50:BP$101,装备数值!$BG$50:$BG$101,"="&amp;新怪物属性!$CO$2,装备数值!$BH$50:$BH$101,"&lt;="&amp;新怪物属性!$CO114)+SUMIFS(装备数值!BP$50:BP$101,装备数值!$BG$50:$BG$101,"="&amp;新怪物属性!$CP$2,装备数值!$BH$50:$BH$101,"&lt;="&amp;新怪物属性!$CP114)+SUMIFS(装备数值!BP$50:BP$101,装备数值!$BG$50:$BG$101,"="&amp;新怪物属性!$CQ$2,装备数值!$BH$50:$BH$101,"&lt;="&amp;新怪物属性!$CQ114)+SUMIFS(装备数值!BP$50:BP$101,装备数值!$BG$50:$BG$101,"="&amp;新怪物属性!$CR$2,装备数值!$BH$50:$BH$101,"&lt;="&amp;新怪物属性!$CR114)</f>
        <v>38720</v>
      </c>
      <c r="CX114" s="14">
        <f>SUMIFS(装备数值!BQ$50:BQ$101,装备数值!$BG$50:$BG$101,"="&amp;新怪物属性!$CF$2,装备数值!$BH$50:$BH$101,"&lt;="&amp;新怪物属性!$CF114)+SUMIFS(装备数值!BQ$50:BQ$101,装备数值!$BG$50:$BG$101,"="&amp;新怪物属性!$CG$2,装备数值!$BH$50:$BH$101,"&lt;="&amp;新怪物属性!$CG114)+SUMIFS(装备数值!BQ$50:BQ$101,装备数值!$BG$50:$BG$101,"="&amp;新怪物属性!$CH$2,装备数值!$BH$50:$BH$101,"&lt;="&amp;新怪物属性!$CH114)+SUMIFS(装备数值!BQ$50:BQ$101,装备数值!$BG$50:$BG$101,"="&amp;新怪物属性!$CI$2,装备数值!$BH$50:$BH$101,"&lt;="&amp;新怪物属性!$CI114)+SUMIFS(装备数值!BQ$50:BQ$101,装备数值!$BG$50:$BG$101,"="&amp;新怪物属性!$CJ$2,装备数值!$BH$50:$BH$101,"&lt;="&amp;新怪物属性!$CJ114)+SUMIFS(装备数值!BQ$50:BQ$101,装备数值!$BG$50:$BG$101,"="&amp;新怪物属性!$CK$2,装备数值!$BH$50:$BH$101,"&lt;="&amp;新怪物属性!$CK114)+SUMIFS(装备数值!BQ$50:BQ$101,装备数值!$BG$50:$BG$101,"="&amp;新怪物属性!$CL$2,装备数值!$BH$50:$BH$101,"&lt;="&amp;新怪物属性!$CL114)+SUMIFS(装备数值!BQ$50:BQ$101,装备数值!$BG$50:$BG$101,"="&amp;新怪物属性!$CM$2,装备数值!$BH$50:$BH$101,"&lt;="&amp;新怪物属性!$CM114)+SUMIFS(装备数值!BQ$50:BQ$101,装备数值!$BG$50:$BG$101,"="&amp;新怪物属性!$CN$2,装备数值!$BH$50:$BH$101,"&lt;="&amp;新怪物属性!$CN114)+SUMIFS(装备数值!BQ$50:BQ$101,装备数值!$BG$50:$BG$101,"="&amp;新怪物属性!$CO$2,装备数值!$BH$50:$BH$101,"&lt;="&amp;新怪物属性!$CO114)+SUMIFS(装备数值!BQ$50:BQ$101,装备数值!$BG$50:$BG$101,"="&amp;新怪物属性!$CP$2,装备数值!$BH$50:$BH$101,"&lt;="&amp;新怪物属性!$CP114)+SUMIFS(装备数值!BQ$50:BQ$101,装备数值!$BG$50:$BG$101,"="&amp;新怪物属性!$CQ$2,装备数值!$BH$50:$BH$101,"&lt;="&amp;新怪物属性!$CQ114)+SUMIFS(装备数值!BQ$50:BQ$101,装备数值!$BG$50:$BG$101,"="&amp;新怪物属性!$CR$2,装备数值!$BH$50:$BH$101,"&lt;="&amp;新怪物属性!$CR114)</f>
        <v>1250</v>
      </c>
      <c r="CY114" s="14">
        <f>SUMIFS(装备数值!BR$50:BR$101,装备数值!$BG$50:$BG$101,"="&amp;新怪物属性!$CF$2,装备数值!$BH$50:$BH$101,"&lt;="&amp;新怪物属性!$CF114)+SUMIFS(装备数值!BR$50:BR$101,装备数值!$BG$50:$BG$101,"="&amp;新怪物属性!$CG$2,装备数值!$BH$50:$BH$101,"&lt;="&amp;新怪物属性!$CG114)+SUMIFS(装备数值!BR$50:BR$101,装备数值!$BG$50:$BG$101,"="&amp;新怪物属性!$CH$2,装备数值!$BH$50:$BH$101,"&lt;="&amp;新怪物属性!$CH114)+SUMIFS(装备数值!BR$50:BR$101,装备数值!$BG$50:$BG$101,"="&amp;新怪物属性!$CI$2,装备数值!$BH$50:$BH$101,"&lt;="&amp;新怪物属性!$CI114)+SUMIFS(装备数值!BR$50:BR$101,装备数值!$BG$50:$BG$101,"="&amp;新怪物属性!$CJ$2,装备数值!$BH$50:$BH$101,"&lt;="&amp;新怪物属性!$CJ114)+SUMIFS(装备数值!BR$50:BR$101,装备数值!$BG$50:$BG$101,"="&amp;新怪物属性!$CK$2,装备数值!$BH$50:$BH$101,"&lt;="&amp;新怪物属性!$CK114)+SUMIFS(装备数值!BR$50:BR$101,装备数值!$BG$50:$BG$101,"="&amp;新怪物属性!$CL$2,装备数值!$BH$50:$BH$101,"&lt;="&amp;新怪物属性!$CL114)+SUMIFS(装备数值!BR$50:BR$101,装备数值!$BG$50:$BG$101,"="&amp;新怪物属性!$CM$2,装备数值!$BH$50:$BH$101,"&lt;="&amp;新怪物属性!$CM114)+SUMIFS(装备数值!BR$50:BR$101,装备数值!$BG$50:$BG$101,"="&amp;新怪物属性!$CN$2,装备数值!$BH$50:$BH$101,"&lt;="&amp;新怪物属性!$CN114)+SUMIFS(装备数值!BR$50:BR$101,装备数值!$BG$50:$BG$101,"="&amp;新怪物属性!$CO$2,装备数值!$BH$50:$BH$101,"&lt;="&amp;新怪物属性!$CO114)+SUMIFS(装备数值!BR$50:BR$101,装备数值!$BG$50:$BG$101,"="&amp;新怪物属性!$CP$2,装备数值!$BH$50:$BH$101,"&lt;="&amp;新怪物属性!$CP114)+SUMIFS(装备数值!BR$50:BR$101,装备数值!$BG$50:$BG$101,"="&amp;新怪物属性!$CQ$2,装备数值!$BH$50:$BH$101,"&lt;="&amp;新怪物属性!$CQ114)+SUMIFS(装备数值!BR$50:BR$101,装备数值!$BG$50:$BG$101,"="&amp;新怪物属性!$CR$2,装备数值!$BH$50:$BH$101,"&lt;="&amp;新怪物属性!$CR114)</f>
        <v>1250</v>
      </c>
      <c r="CZ114" s="14">
        <f>SUMIFS(装备数值!BS$50:BS$101,装备数值!$BG$50:$BG$101,"="&amp;新怪物属性!$CF$2,装备数值!$BH$50:$BH$101,"&lt;="&amp;新怪物属性!$CF114)+SUMIFS(装备数值!BS$50:BS$101,装备数值!$BG$50:$BG$101,"="&amp;新怪物属性!$CG$2,装备数值!$BH$50:$BH$101,"&lt;="&amp;新怪物属性!$CG114)+SUMIFS(装备数值!BS$50:BS$101,装备数值!$BG$50:$BG$101,"="&amp;新怪物属性!$CH$2,装备数值!$BH$50:$BH$101,"&lt;="&amp;新怪物属性!$CH114)+SUMIFS(装备数值!BS$50:BS$101,装备数值!$BG$50:$BG$101,"="&amp;新怪物属性!$CI$2,装备数值!$BH$50:$BH$101,"&lt;="&amp;新怪物属性!$CI114)+SUMIFS(装备数值!BS$50:BS$101,装备数值!$BG$50:$BG$101,"="&amp;新怪物属性!$CJ$2,装备数值!$BH$50:$BH$101,"&lt;="&amp;新怪物属性!$CJ114)+SUMIFS(装备数值!BS$50:BS$101,装备数值!$BG$50:$BG$101,"="&amp;新怪物属性!$CK$2,装备数值!$BH$50:$BH$101,"&lt;="&amp;新怪物属性!$CK114)+SUMIFS(装备数值!BS$50:BS$101,装备数值!$BG$50:$BG$101,"="&amp;新怪物属性!$CL$2,装备数值!$BH$50:$BH$101,"&lt;="&amp;新怪物属性!$CL114)+SUMIFS(装备数值!BS$50:BS$101,装备数值!$BG$50:$BG$101,"="&amp;新怪物属性!$CM$2,装备数值!$BH$50:$BH$101,"&lt;="&amp;新怪物属性!$CM114)+SUMIFS(装备数值!BS$50:BS$101,装备数值!$BG$50:$BG$101,"="&amp;新怪物属性!$CN$2,装备数值!$BH$50:$BH$101,"&lt;="&amp;新怪物属性!$CN114)+SUMIFS(装备数值!BS$50:BS$101,装备数值!$BG$50:$BG$101,"="&amp;新怪物属性!$CO$2,装备数值!$BH$50:$BH$101,"&lt;="&amp;新怪物属性!$CO114)+SUMIFS(装备数值!BS$50:BS$101,装备数值!$BG$50:$BG$101,"="&amp;新怪物属性!$CP$2,装备数值!$BH$50:$BH$101,"&lt;="&amp;新怪物属性!$CP114)+SUMIFS(装备数值!BS$50:BS$101,装备数值!$BG$50:$BG$101,"="&amp;新怪物属性!$CQ$2,装备数值!$BH$50:$BH$101,"&lt;="&amp;新怪物属性!$CQ114)+SUMIFS(装备数值!BS$50:BS$101,装备数值!$BG$50:$BG$101,"="&amp;新怪物属性!$CR$2,装备数值!$BH$50:$BH$101,"&lt;="&amp;新怪物属性!$CR114)</f>
        <v>1250</v>
      </c>
      <c r="DA114" s="14">
        <f>SUMIFS(装备数值!BT$50:BT$101,装备数值!$BG$50:$BG$101,"="&amp;新怪物属性!$CF$2,装备数值!$BH$50:$BH$101,"&lt;="&amp;新怪物属性!$CF114)+SUMIFS(装备数值!BT$50:BT$101,装备数值!$BG$50:$BG$101,"="&amp;新怪物属性!$CG$2,装备数值!$BH$50:$BH$101,"&lt;="&amp;新怪物属性!$CG114)+SUMIFS(装备数值!BT$50:BT$101,装备数值!$BG$50:$BG$101,"="&amp;新怪物属性!$CH$2,装备数值!$BH$50:$BH$101,"&lt;="&amp;新怪物属性!$CH114)+SUMIFS(装备数值!BT$50:BT$101,装备数值!$BG$50:$BG$101,"="&amp;新怪物属性!$CI$2,装备数值!$BH$50:$BH$101,"&lt;="&amp;新怪物属性!$CI114)+SUMIFS(装备数值!BT$50:BT$101,装备数值!$BG$50:$BG$101,"="&amp;新怪物属性!$CJ$2,装备数值!$BH$50:$BH$101,"&lt;="&amp;新怪物属性!$CJ114)+SUMIFS(装备数值!BT$50:BT$101,装备数值!$BG$50:$BG$101,"="&amp;新怪物属性!$CK$2,装备数值!$BH$50:$BH$101,"&lt;="&amp;新怪物属性!$CK114)+SUMIFS(装备数值!BT$50:BT$101,装备数值!$BG$50:$BG$101,"="&amp;新怪物属性!$CL$2,装备数值!$BH$50:$BH$101,"&lt;="&amp;新怪物属性!$CL114)+SUMIFS(装备数值!BT$50:BT$101,装备数值!$BG$50:$BG$101,"="&amp;新怪物属性!$CM$2,装备数值!$BH$50:$BH$101,"&lt;="&amp;新怪物属性!$CM114)+SUMIFS(装备数值!BT$50:BT$101,装备数值!$BG$50:$BG$101,"="&amp;新怪物属性!$CN$2,装备数值!$BH$50:$BH$101,"&lt;="&amp;新怪物属性!$CN114)+SUMIFS(装备数值!BT$50:BT$101,装备数值!$BG$50:$BG$101,"="&amp;新怪物属性!$CO$2,装备数值!$BH$50:$BH$101,"&lt;="&amp;新怪物属性!$CO114)+SUMIFS(装备数值!BT$50:BT$101,装备数值!$BG$50:$BG$101,"="&amp;新怪物属性!$CP$2,装备数值!$BH$50:$BH$101,"&lt;="&amp;新怪物属性!$CP114)+SUMIFS(装备数值!BT$50:BT$101,装备数值!$BG$50:$BG$101,"="&amp;新怪物属性!$CQ$2,装备数值!$BH$50:$BH$101,"&lt;="&amp;新怪物属性!$CQ114)+SUMIFS(装备数值!BT$50:BT$101,装备数值!$BG$50:$BG$101,"="&amp;新怪物属性!$CR$2,装备数值!$BH$50:$BH$101,"&lt;="&amp;新怪物属性!$CR114)</f>
        <v>1250</v>
      </c>
      <c r="DB114" s="14">
        <f>SUMIFS(装备数值!BU$50:BU$101,装备数值!$BG$50:$BG$101,"="&amp;新怪物属性!$CF$2,装备数值!$BH$50:$BH$101,"&lt;="&amp;新怪物属性!$CF114)+SUMIFS(装备数值!BU$50:BU$101,装备数值!$BG$50:$BG$101,"="&amp;新怪物属性!$CG$2,装备数值!$BH$50:$BH$101,"&lt;="&amp;新怪物属性!$CG114)+SUMIFS(装备数值!BU$50:BU$101,装备数值!$BG$50:$BG$101,"="&amp;新怪物属性!$CH$2,装备数值!$BH$50:$BH$101,"&lt;="&amp;新怪物属性!$CH114)+SUMIFS(装备数值!BU$50:BU$101,装备数值!$BG$50:$BG$101,"="&amp;新怪物属性!$CI$2,装备数值!$BH$50:$BH$101,"&lt;="&amp;新怪物属性!$CI114)+SUMIFS(装备数值!BU$50:BU$101,装备数值!$BG$50:$BG$101,"="&amp;新怪物属性!$CJ$2,装备数值!$BH$50:$BH$101,"&lt;="&amp;新怪物属性!$CJ114)+SUMIFS(装备数值!BU$50:BU$101,装备数值!$BG$50:$BG$101,"="&amp;新怪物属性!$CK$2,装备数值!$BH$50:$BH$101,"&lt;="&amp;新怪物属性!$CK114)+SUMIFS(装备数值!BU$50:BU$101,装备数值!$BG$50:$BG$101,"="&amp;新怪物属性!$CL$2,装备数值!$BH$50:$BH$101,"&lt;="&amp;新怪物属性!$CL114)+SUMIFS(装备数值!BU$50:BU$101,装备数值!$BG$50:$BG$101,"="&amp;新怪物属性!$CM$2,装备数值!$BH$50:$BH$101,"&lt;="&amp;新怪物属性!$CM114)+SUMIFS(装备数值!BU$50:BU$101,装备数值!$BG$50:$BG$101,"="&amp;新怪物属性!$CN$2,装备数值!$BH$50:$BH$101,"&lt;="&amp;新怪物属性!$CN114)+SUMIFS(装备数值!BU$50:BU$101,装备数值!$BG$50:$BG$101,"="&amp;新怪物属性!$CO$2,装备数值!$BH$50:$BH$101,"&lt;="&amp;新怪物属性!$CO114)+SUMIFS(装备数值!BU$50:BU$101,装备数值!$BG$50:$BG$101,"="&amp;新怪物属性!$CP$2,装备数值!$BH$50:$BH$101,"&lt;="&amp;新怪物属性!$CP114)+SUMIFS(装备数值!BU$50:BU$101,装备数值!$BG$50:$BG$101,"="&amp;新怪物属性!$CQ$2,装备数值!$BH$50:$BH$101,"&lt;="&amp;新怪物属性!$CQ114)+SUMIFS(装备数值!BU$50:BU$101,装备数值!$BG$50:$BG$101,"="&amp;新怪物属性!$CR$2,装备数值!$BH$50:$BH$101,"&lt;="&amp;新怪物属性!$CR114)</f>
        <v>0.35000000000000003</v>
      </c>
      <c r="DC114" s="14">
        <f>SUMIFS(装备数值!BV$50:BV$101,装备数值!$BG$50:$BG$101,"="&amp;新怪物属性!$CF$2,装备数值!$BH$50:$BH$101,"&lt;="&amp;新怪物属性!$CF114)+SUMIFS(装备数值!BV$50:BV$101,装备数值!$BG$50:$BG$101,"="&amp;新怪物属性!$CG$2,装备数值!$BH$50:$BH$101,"&lt;="&amp;新怪物属性!$CG114)+SUMIFS(装备数值!BV$50:BV$101,装备数值!$BG$50:$BG$101,"="&amp;新怪物属性!$CH$2,装备数值!$BH$50:$BH$101,"&lt;="&amp;新怪物属性!$CH114)+SUMIFS(装备数值!BV$50:BV$101,装备数值!$BG$50:$BG$101,"="&amp;新怪物属性!$CI$2,装备数值!$BH$50:$BH$101,"&lt;="&amp;新怪物属性!$CI114)+SUMIFS(装备数值!BV$50:BV$101,装备数值!$BG$50:$BG$101,"="&amp;新怪物属性!$CJ$2,装备数值!$BH$50:$BH$101,"&lt;="&amp;新怪物属性!$CJ114)+SUMIFS(装备数值!BV$50:BV$101,装备数值!$BG$50:$BG$101,"="&amp;新怪物属性!$CK$2,装备数值!$BH$50:$BH$101,"&lt;="&amp;新怪物属性!$CK114)+SUMIFS(装备数值!BV$50:BV$101,装备数值!$BG$50:$BG$101,"="&amp;新怪物属性!$CL$2,装备数值!$BH$50:$BH$101,"&lt;="&amp;新怪物属性!$CL114)+SUMIFS(装备数值!BV$50:BV$101,装备数值!$BG$50:$BG$101,"="&amp;新怪物属性!$CM$2,装备数值!$BH$50:$BH$101,"&lt;="&amp;新怪物属性!$CM114)+SUMIFS(装备数值!BV$50:BV$101,装备数值!$BG$50:$BG$101,"="&amp;新怪物属性!$CN$2,装备数值!$BH$50:$BH$101,"&lt;="&amp;新怪物属性!$CN114)+SUMIFS(装备数值!BV$50:BV$101,装备数值!$BG$50:$BG$101,"="&amp;新怪物属性!$CO$2,装备数值!$BH$50:$BH$101,"&lt;="&amp;新怪物属性!$CO114)+SUMIFS(装备数值!BV$50:BV$101,装备数值!$BG$50:$BG$101,"="&amp;新怪物属性!$CP$2,装备数值!$BH$50:$BH$101,"&lt;="&amp;新怪物属性!$CP114)+SUMIFS(装备数值!BV$50:BV$101,装备数值!$BG$50:$BG$101,"="&amp;新怪物属性!$CQ$2,装备数值!$BH$50:$BH$101,"&lt;="&amp;新怪物属性!$CQ114)+SUMIFS(装备数值!BV$50:BV$101,装备数值!$BG$50:$BG$101,"="&amp;新怪物属性!$CR$2,装备数值!$BH$50:$BH$101,"&lt;="&amp;新怪物属性!$CR114)</f>
        <v>0.35000000000000003</v>
      </c>
      <c r="DD114" s="14">
        <f>SUMIFS(装备数值!BW$50:BW$101,装备数值!$BG$50:$BG$101,"="&amp;新怪物属性!$CF$2,装备数值!$BH$50:$BH$101,"&lt;="&amp;新怪物属性!$CF114)+SUMIFS(装备数值!BW$50:BW$101,装备数值!$BG$50:$BG$101,"="&amp;新怪物属性!$CG$2,装备数值!$BH$50:$BH$101,"&lt;="&amp;新怪物属性!$CG114)+SUMIFS(装备数值!BW$50:BW$101,装备数值!$BG$50:$BG$101,"="&amp;新怪物属性!$CH$2,装备数值!$BH$50:$BH$101,"&lt;="&amp;新怪物属性!$CH114)+SUMIFS(装备数值!BW$50:BW$101,装备数值!$BG$50:$BG$101,"="&amp;新怪物属性!$CI$2,装备数值!$BH$50:$BH$101,"&lt;="&amp;新怪物属性!$CI114)+SUMIFS(装备数值!BW$50:BW$101,装备数值!$BG$50:$BG$101,"="&amp;新怪物属性!$CJ$2,装备数值!$BH$50:$BH$101,"&lt;="&amp;新怪物属性!$CJ114)+SUMIFS(装备数值!BW$50:BW$101,装备数值!$BG$50:$BG$101,"="&amp;新怪物属性!$CK$2,装备数值!$BH$50:$BH$101,"&lt;="&amp;新怪物属性!$CK114)+SUMIFS(装备数值!BW$50:BW$101,装备数值!$BG$50:$BG$101,"="&amp;新怪物属性!$CL$2,装备数值!$BH$50:$BH$101,"&lt;="&amp;新怪物属性!$CL114)+SUMIFS(装备数值!BW$50:BW$101,装备数值!$BG$50:$BG$101,"="&amp;新怪物属性!$CM$2,装备数值!$BH$50:$BH$101,"&lt;="&amp;新怪物属性!$CM114)+SUMIFS(装备数值!BW$50:BW$101,装备数值!$BG$50:$BG$101,"="&amp;新怪物属性!$CN$2,装备数值!$BH$50:$BH$101,"&lt;="&amp;新怪物属性!$CN114)+SUMIFS(装备数值!BW$50:BW$101,装备数值!$BG$50:$BG$101,"="&amp;新怪物属性!$CO$2,装备数值!$BH$50:$BH$101,"&lt;="&amp;新怪物属性!$CO114)+SUMIFS(装备数值!BW$50:BW$101,装备数值!$BG$50:$BG$101,"="&amp;新怪物属性!$CP$2,装备数值!$BH$50:$BH$101,"&lt;="&amp;新怪物属性!$CP114)+SUMIFS(装备数值!BW$50:BW$101,装备数值!$BG$50:$BG$101,"="&amp;新怪物属性!$CQ$2,装备数值!$BH$50:$BH$101,"&lt;="&amp;新怪物属性!$CQ114)+SUMIFS(装备数值!BW$50:BW$101,装备数值!$BG$50:$BG$101,"="&amp;新怪物属性!$CR$2,装备数值!$BH$50:$BH$101,"&lt;="&amp;新怪物属性!$CR114)</f>
        <v>0</v>
      </c>
      <c r="DE114" s="14">
        <f>SUMIFS(装备数值!BX$50:BX$101,装备数值!$BG$50:$BG$101,"="&amp;新怪物属性!$CF$2,装备数值!$BH$50:$BH$101,"&lt;="&amp;新怪物属性!$CF114)+SUMIFS(装备数值!BX$50:BX$101,装备数值!$BG$50:$BG$101,"="&amp;新怪物属性!$CG$2,装备数值!$BH$50:$BH$101,"&lt;="&amp;新怪物属性!$CG114)+SUMIFS(装备数值!BX$50:BX$101,装备数值!$BG$50:$BG$101,"="&amp;新怪物属性!$CH$2,装备数值!$BH$50:$BH$101,"&lt;="&amp;新怪物属性!$CH114)+SUMIFS(装备数值!BX$50:BX$101,装备数值!$BG$50:$BG$101,"="&amp;新怪物属性!$CI$2,装备数值!$BH$50:$BH$101,"&lt;="&amp;新怪物属性!$CI114)+SUMIFS(装备数值!BX$50:BX$101,装备数值!$BG$50:$BG$101,"="&amp;新怪物属性!$CJ$2,装备数值!$BH$50:$BH$101,"&lt;="&amp;新怪物属性!$CJ114)+SUMIFS(装备数值!BX$50:BX$101,装备数值!$BG$50:$BG$101,"="&amp;新怪物属性!$CK$2,装备数值!$BH$50:$BH$101,"&lt;="&amp;新怪物属性!$CK114)+SUMIFS(装备数值!BX$50:BX$101,装备数值!$BG$50:$BG$101,"="&amp;新怪物属性!$CL$2,装备数值!$BH$50:$BH$101,"&lt;="&amp;新怪物属性!$CL114)+SUMIFS(装备数值!BX$50:BX$101,装备数值!$BG$50:$BG$101,"="&amp;新怪物属性!$CM$2,装备数值!$BH$50:$BH$101,"&lt;="&amp;新怪物属性!$CM114)+SUMIFS(装备数值!BX$50:BX$101,装备数值!$BG$50:$BG$101,"="&amp;新怪物属性!$CN$2,装备数值!$BH$50:$BH$101,"&lt;="&amp;新怪物属性!$CN114)+SUMIFS(装备数值!BX$50:BX$101,装备数值!$BG$50:$BG$101,"="&amp;新怪物属性!$CO$2,装备数值!$BH$50:$BH$101,"&lt;="&amp;新怪物属性!$CO114)+SUMIFS(装备数值!BX$50:BX$101,装备数值!$BG$50:$BG$101,"="&amp;新怪物属性!$CP$2,装备数值!$BH$50:$BH$101,"&lt;="&amp;新怪物属性!$CP114)+SUMIFS(装备数值!BX$50:BX$101,装备数值!$BG$50:$BG$101,"="&amp;新怪物属性!$CQ$2,装备数值!$BH$50:$BH$101,"&lt;="&amp;新怪物属性!$CQ114)+SUMIFS(装备数值!BX$50:BX$101,装备数值!$BG$50:$BG$101,"="&amp;新怪物属性!$CR$2,装备数值!$BH$50:$BH$101,"&lt;="&amp;新怪物属性!$CR114)</f>
        <v>0</v>
      </c>
      <c r="DH114" s="14">
        <f>INDEX(装备数值!$I$13:$M$116,新怪物属性!$P114*8+1,DH$2)*$X114+INDEX(装备数值!$I$13:$M$116,新怪物属性!$Q114*8+2,DH$2)*$Y114+INDEX(装备数值!$I$13:$M$116,新怪物属性!$S114*8+3,DH$2)*$Z114+INDEX(装备数值!$I$13:$M$116,新怪物属性!$R114*8+4,DH$2)*$AA114+INDEX(装备数值!$I$13:$M$116,新怪物属性!$T114*8+5,DH$2)*$AB114+INDEX(装备数值!$I$13:$M$116,新怪物属性!$U114*8+6,DH$2)*$AC114+INDEX(装备数值!$I$13:$M$116,新怪物属性!$V114*8+7,DH$2)*$AD114+INDEX(装备数值!$I$13:$M$116,新怪物属性!$W114*8+8,DH$2)*$AE114</f>
        <v>382200</v>
      </c>
      <c r="DI114" s="14">
        <f>INDEX(装备数值!$I$13:$M$116,新怪物属性!$P114*8+1,DI$2)*$X114+INDEX(装备数值!$I$13:$M$116,新怪物属性!$Q114*8+2,DI$2)*$Y114+INDEX(装备数值!$I$13:$M$116,新怪物属性!$S114*8+3,DI$2)*$Z114+INDEX(装备数值!$I$13:$M$116,新怪物属性!$R114*8+4,DI$2)*$AA114+INDEX(装备数值!$I$13:$M$116,新怪物属性!$T114*8+5,DI$2)*$AB114+INDEX(装备数值!$I$13:$M$116,新怪物属性!$U114*8+6,DI$2)*$AC114+INDEX(装备数值!$I$13:$M$116,新怪物属性!$V114*8+7,DI$2)*$AD114+INDEX(装备数值!$I$13:$M$116,新怪物属性!$W114*8+8,DI$2)*$AE114</f>
        <v>2866500</v>
      </c>
      <c r="DJ114" s="14">
        <f>INDEX(装备数值!$I$13:$M$116,新怪物属性!$P114*8+1,DJ$2)*$X114+INDEX(装备数值!$I$13:$M$116,新怪物属性!$Q114*8+2,DJ$2)*$Y114+INDEX(装备数值!$I$13:$M$116,新怪物属性!$S114*8+3,DJ$2)*$Z114+INDEX(装备数值!$I$13:$M$116,新怪物属性!$R114*8+4,DJ$2)*$AA114+INDEX(装备数值!$I$13:$M$116,新怪物属性!$T114*8+5,DJ$2)*$AB114+INDEX(装备数值!$I$13:$M$116,新怪物属性!$U114*8+6,DJ$2)*$AC114+INDEX(装备数值!$I$13:$M$116,新怪物属性!$V114*8+7,DJ$2)*$AD114+INDEX(装备数值!$I$13:$M$116,新怪物属性!$W114*8+8,DJ$2)*$AE114</f>
        <v>191100</v>
      </c>
      <c r="DK114" s="14">
        <f>INDEX(装备数值!$I$13:$M$116,新怪物属性!$P114*8+1,DK$2)*$X114+INDEX(装备数值!$I$13:$M$116,新怪物属性!$Q114*8+2,DK$2)*$Y114+INDEX(装备数值!$I$13:$M$116,新怪物属性!$S114*8+3,DK$2)*$Z114+INDEX(装备数值!$I$13:$M$116,新怪物属性!$R114*8+4,DK$2)*$AA114+INDEX(装备数值!$I$13:$M$116,新怪物属性!$T114*8+5,DK$2)*$AB114+INDEX(装备数值!$I$13:$M$116,新怪物属性!$U114*8+6,DK$2)*$AC114+INDEX(装备数值!$I$13:$M$116,新怪物属性!$V114*8+7,DK$2)*$AD114+INDEX(装备数值!$I$13:$M$116,新怪物属性!$W114*8+8,DK$2)*$AE114</f>
        <v>3822000</v>
      </c>
      <c r="DL114" s="14">
        <f>INDEX(装备数值!$I$13:$M$116,新怪物属性!$P114*8+1,DL$2)*$X114+INDEX(装备数值!$I$13:$M$116,新怪物属性!$Q114*8+2,DL$2)*$Y114+INDEX(装备数值!$I$13:$M$116,新怪物属性!$S114*8+3,DL$2)*$Z114+INDEX(装备数值!$I$13:$M$116,新怪物属性!$R114*8+4,DL$2)*$AA114+INDEX(装备数值!$I$13:$M$116,新怪物属性!$T114*8+5,DL$2)*$AB114+INDEX(装备数值!$I$13:$M$116,新怪物属性!$U114*8+6,DL$2)*$AC114+INDEX(装备数值!$I$13:$M$116,新怪物属性!$V114*8+7,DL$2)*$AD114+INDEX(装备数值!$I$13:$M$116,新怪物属性!$W114*8+8,DL$2)*$AE114</f>
        <v>75530</v>
      </c>
      <c r="DO114" s="14">
        <f>INDEX(装备数值!$X$13:$AH$116,$P114*8+1,DO$2)*$AF114+INDEX(装备数值!$X$13:$AH$116,$Q114*8+2,DO$2)*$AG114+INDEX(装备数值!$X$13:$AH$116,$S114*8+3,DO$2)*$AH114+INDEX(装备数值!$X$13:$AH$116,$R114*8+4,DO$2)*$AI114+INDEX(装备数值!$X$13:$AH$116,$T114*8+5,DO$2)*$AJ114+INDEX(装备数值!$X$13:$AH$116,$U114*8+6,DO$2)*$AK114+INDEX(装备数值!$X$13:$AH$116,$V114*8+7,DO$2)*$AL114+INDEX(装备数值!$X$13:$AH$116,$W114*8+8,DO$2)*$AM114</f>
        <v>94000</v>
      </c>
      <c r="DP114" s="14">
        <f>INDEX(装备数值!$X$13:$AH$116,$P114*8+1,DP$2)*$AF114+INDEX(装备数值!$X$13:$AH$116,$Q114*8+2,DP$2)*$AG114+INDEX(装备数值!$X$13:$AH$116,$S114*8+3,DP$2)*$AH114+INDEX(装备数值!$X$13:$AH$116,$R114*8+4,DP$2)*$AI114+INDEX(装备数值!$X$13:$AH$116,$T114*8+5,DP$2)*$AJ114+INDEX(装备数值!$X$13:$AH$116,$U114*8+6,DP$2)*$AK114+INDEX(装备数值!$X$13:$AH$116,$V114*8+7,DP$2)*$AL114+INDEX(装备数值!$X$13:$AH$116,$W114*8+8,DP$2)*$AM114</f>
        <v>705000</v>
      </c>
      <c r="DQ114" s="14">
        <f>INDEX(装备数值!$X$13:$AH$116,$P114*8+1,DQ$2)*$AF114+INDEX(装备数值!$X$13:$AH$116,$Q114*8+2,DQ$2)*$AG114+INDEX(装备数值!$X$13:$AH$116,$S114*8+3,DQ$2)*$AH114+INDEX(装备数值!$X$13:$AH$116,$R114*8+4,DQ$2)*$AI114+INDEX(装备数值!$X$13:$AH$116,$T114*8+5,DQ$2)*$AJ114+INDEX(装备数值!$X$13:$AH$116,$U114*8+6,DQ$2)*$AK114+INDEX(装备数值!$X$13:$AH$116,$V114*8+7,DQ$2)*$AL114+INDEX(装备数值!$X$13:$AH$116,$W114*8+8,DQ$2)*$AM114</f>
        <v>47000</v>
      </c>
      <c r="DR114" s="14">
        <f>INDEX(装备数值!$X$13:$AH$116,$P114*8+1,DR$2)*$AF114+INDEX(装备数值!$X$13:$AH$116,$Q114*8+2,DR$2)*$AG114+INDEX(装备数值!$X$13:$AH$116,$S114*8+3,DR$2)*$AH114+INDEX(装备数值!$X$13:$AH$116,$R114*8+4,DR$2)*$AI114+INDEX(装备数值!$X$13:$AH$116,$T114*8+5,DR$2)*$AJ114+INDEX(装备数值!$X$13:$AH$116,$U114*8+6,DR$2)*$AK114+INDEX(装备数值!$X$13:$AH$116,$V114*8+7,DR$2)*$AL114+INDEX(装备数值!$X$13:$AH$116,$W114*8+8,DR$2)*$AM114</f>
        <v>940000</v>
      </c>
      <c r="DS114" s="14">
        <f>INDEX(装备数值!$X$13:$AH$116,$P114*8+1,DS$2)*$AF114+INDEX(装备数值!$X$13:$AH$116,$Q114*8+2,DS$2)*$AG114+INDEX(装备数值!$X$13:$AH$116,$S114*8+3,DS$2)*$AH114+INDEX(装备数值!$X$13:$AH$116,$R114*8+4,DS$2)*$AI114+INDEX(装备数值!$X$13:$AH$116,$T114*8+5,DS$2)*$AJ114+INDEX(装备数值!$X$13:$AH$116,$U114*8+6,DS$2)*$AK114+INDEX(装备数值!$X$13:$AH$116,$V114*8+7,DS$2)*$AL114+INDEX(装备数值!$X$13:$AH$116,$W114*8+8,DS$2)*$AM114</f>
        <v>18800</v>
      </c>
      <c r="DT114" s="14">
        <f>INDEX(装备数值!$X$13:$AH$116,$P114*8+1,DT$2)*$AF114+INDEX(装备数值!$X$13:$AH$116,$Q114*8+2,DT$2)*$AG114+INDEX(装备数值!$X$13:$AH$116,$S114*8+3,DT$2)*$AH114+INDEX(装备数值!$X$13:$AH$116,$R114*8+4,DT$2)*$AI114+INDEX(装备数值!$X$13:$AH$116,$T114*8+5,DT$2)*$AJ114+INDEX(装备数值!$X$13:$AH$116,$U114*8+6,DT$2)*$AK114+INDEX(装备数值!$X$13:$AH$116,$V114*8+7,DT$2)*$AL114+INDEX(装备数值!$X$13:$AH$116,$W114*8+8,DT$2)*$AM114</f>
        <v>70500</v>
      </c>
      <c r="DU114" s="14">
        <f>INDEX(装备数值!$X$13:$AH$116,$P114*8+1,DU$2)*$AF114+INDEX(装备数值!$X$13:$AH$116,$Q114*8+2,DU$2)*$AG114+INDEX(装备数值!$X$13:$AH$116,$S114*8+3,DU$2)*$AH114+INDEX(装备数值!$X$13:$AH$116,$R114*8+4,DU$2)*$AI114+INDEX(装备数值!$X$13:$AH$116,$T114*8+5,DU$2)*$AJ114+INDEX(装备数值!$X$13:$AH$116,$U114*8+6,DU$2)*$AK114+INDEX(装备数值!$X$13:$AH$116,$V114*8+7,DU$2)*$AL114+INDEX(装备数值!$X$13:$AH$116,$W114*8+8,DU$2)*$AM114</f>
        <v>70500</v>
      </c>
      <c r="DV114" s="14">
        <f>INDEX(装备数值!$X$13:$AH$116,$P114*8+1,DV$2)*$AF114+INDEX(装备数值!$X$13:$AH$116,$Q114*8+2,DV$2)*$AG114+INDEX(装备数值!$X$13:$AH$116,$S114*8+3,DV$2)*$AH114+INDEX(装备数值!$X$13:$AH$116,$R114*8+4,DV$2)*$AI114+INDEX(装备数值!$X$13:$AH$116,$T114*8+5,DV$2)*$AJ114+INDEX(装备数值!$X$13:$AH$116,$U114*8+6,DV$2)*$AK114+INDEX(装备数值!$X$13:$AH$116,$V114*8+7,DV$2)*$AL114+INDEX(装备数值!$X$13:$AH$116,$W114*8+8,DV$2)*$AM114</f>
        <v>70500</v>
      </c>
      <c r="DW114" s="14">
        <f>INDEX(装备数值!$X$13:$AH$116,$P114*8+1,DW$2)*$AF114+INDEX(装备数值!$X$13:$AH$116,$Q114*8+2,DW$2)*$AG114+INDEX(装备数值!$X$13:$AH$116,$S114*8+3,DW$2)*$AH114+INDEX(装备数值!$X$13:$AH$116,$R114*8+4,DW$2)*$AI114+INDEX(装备数值!$X$13:$AH$116,$T114*8+5,DW$2)*$AJ114+INDEX(装备数值!$X$13:$AH$116,$U114*8+6,DW$2)*$AK114+INDEX(装备数值!$X$13:$AH$116,$V114*8+7,DW$2)*$AL114+INDEX(装备数值!$X$13:$AH$116,$W114*8+8,DW$2)*$AM114</f>
        <v>70500</v>
      </c>
      <c r="DX114" s="14">
        <f>INDEX(装备数值!$X$13:$AH$116,$P114*8+1,DX$2)*$AF114+INDEX(装备数值!$X$13:$AH$116,$Q114*8+2,DX$2)*$AG114+INDEX(装备数值!$X$13:$AH$116,$S114*8+3,DX$2)*$AH114+INDEX(装备数值!$X$13:$AH$116,$R114*8+4,DX$2)*$AI114+INDEX(装备数值!$X$13:$AH$116,$T114*8+5,DX$2)*$AJ114+INDEX(装备数值!$X$13:$AH$116,$U114*8+6,DX$2)*$AK114+INDEX(装备数值!$X$13:$AH$116,$V114*8+7,DX$2)*$AL114+INDEX(装备数值!$X$13:$AH$116,$W114*8+8,DX$2)*$AM114</f>
        <v>188</v>
      </c>
      <c r="DY114" s="14">
        <f>INDEX(装备数值!$X$13:$AH$116,$P114*8+1,DY$2)*$AF114+INDEX(装备数值!$X$13:$AH$116,$Q114*8+2,DY$2)*$AG114+INDEX(装备数值!$X$13:$AH$116,$S114*8+3,DY$2)*$AH114+INDEX(装备数值!$X$13:$AH$116,$R114*8+4,DY$2)*$AI114+INDEX(装备数值!$X$13:$AH$116,$T114*8+5,DY$2)*$AJ114+INDEX(装备数值!$X$13:$AH$116,$U114*8+6,DY$2)*$AK114+INDEX(装备数值!$X$13:$AH$116,$V114*8+7,DY$2)*$AL114+INDEX(装备数值!$X$13:$AH$116,$W114*8+8,DY$2)*$AM114</f>
        <v>188</v>
      </c>
      <c r="EA114" s="14">
        <f>INDEX(装备数值!$AN$17:$AN$117,MATCH(MIN($X114:$AE114),装备数值!$AO$17:$AO$117,1))</f>
        <v>91</v>
      </c>
      <c r="EB114" s="14">
        <f>IF(COUNTIF($P114:$W114,"&gt;"&amp;0)=8,INDEX(装备数值!AR$17:AR$117,$EA114+1),0)</f>
        <v>67158</v>
      </c>
      <c r="EC114" s="14">
        <f>IF(COUNTIF($P114:$W114,"&gt;"&amp;0)=8,INDEX(装备数值!AS$17:AS$117,$EA114+1),0)</f>
        <v>505050</v>
      </c>
      <c r="ED114" s="14">
        <f>IF(COUNTIF($P114:$W114,"&gt;"&amp;0)=8,INDEX(装备数值!AT$17:AT$117,$EA114+1),0)</f>
        <v>33488</v>
      </c>
      <c r="EE114" s="14">
        <f>IF(COUNTIF($P114:$W114,"&gt;"&amp;0)=8,INDEX(装备数值!AU$17:AU$117,$EA114+1),0)</f>
        <v>673400</v>
      </c>
      <c r="EF114" s="14">
        <f>IF(COUNTIF($P114:$W114,"&gt;"&amp;0)=8,INDEX(装备数值!AV$17:AV$117,$EA114+1),0)</f>
        <v>13286</v>
      </c>
      <c r="EH114" s="14">
        <f>INDEX(装备数值!$AY$17:$AY$77,MATCH(新怪物属性!AF114,装备数值!$AZ$17:$AZ$77,1))</f>
        <v>47</v>
      </c>
      <c r="EI114" s="26">
        <f>INDEX(装备数值!BA$17:BA$77,新怪物属性!EH114+1)</f>
        <v>1.1000000000000001</v>
      </c>
      <c r="EJ114" s="26">
        <f>INDEX(装备数值!BA$17:BA$77,新怪物属性!EH114+1)</f>
        <v>1.1000000000000001</v>
      </c>
      <c r="EL114" s="14">
        <f t="shared" si="231"/>
        <v>40</v>
      </c>
      <c r="EM114" s="14">
        <f>VLOOKUP(EL114,军阶与晶片数值!$W$6:$X$27,2)</f>
        <v>9</v>
      </c>
      <c r="EN114" s="14">
        <f>INDEX(军阶与晶片数值!Y$6:Y$27,$EM114+1)</f>
        <v>750</v>
      </c>
      <c r="EO114" s="14">
        <f>INDEX(军阶与晶片数值!Z$6:Z$27,$EM114+1)</f>
        <v>750</v>
      </c>
      <c r="EP114" s="14">
        <f>INDEX(军阶与晶片数值!AA$6:AA$27,$EM114+1)</f>
        <v>750</v>
      </c>
      <c r="EQ114" s="14">
        <f>INDEX(军阶与晶片数值!AB$6:AB$27,$EM114+1)</f>
        <v>750</v>
      </c>
      <c r="ER114" s="29">
        <f>INDEX(军阶与晶片数值!AC$6:AC$27,$EM114+1)</f>
        <v>50</v>
      </c>
      <c r="ES114" s="29">
        <f>INDEX(军阶与晶片数值!AD$6:AD$27,$EM114+1)</f>
        <v>30</v>
      </c>
      <c r="EU114" s="26">
        <f>INDEX(军阶与晶片数值!I$6:I$16,AN114+1)</f>
        <v>0.3</v>
      </c>
      <c r="EV114" s="26">
        <f>INDEX(军阶与晶片数值!M$6:M$16,AO114+1)</f>
        <v>0.3</v>
      </c>
      <c r="EW114" s="26">
        <f>INDEX(军阶与晶片数值!J$6:J$16,AP114+1)</f>
        <v>0.3</v>
      </c>
      <c r="EX114" s="26">
        <f>INDEX(军阶与晶片数值!K$6:K$16,AQ114+1)</f>
        <v>0.6</v>
      </c>
      <c r="EY114" s="26">
        <f>INDEX(军阶与晶片数值!L$6:L$16,AR114+1)</f>
        <v>0.6</v>
      </c>
      <c r="EZ114" s="28">
        <f>INDEX(军阶与晶片数值!N$6:N$16,AS114+1)</f>
        <v>0</v>
      </c>
      <c r="FA114" s="28">
        <f>INDEX(军阶与晶片数值!O$6:O$16,AT114+1)</f>
        <v>0</v>
      </c>
      <c r="FB114" s="28">
        <f>INDEX(军阶与晶片数值!P$6:P$16,AU114+1)</f>
        <v>0</v>
      </c>
      <c r="FC114" s="28">
        <f>INDEX(军阶与晶片数值!Q$6:Q$16,AV114+1)</f>
        <v>0</v>
      </c>
      <c r="FD114" s="26">
        <f>INDEX(军阶与晶片数值!R$6:R$16,AW114+1)</f>
        <v>0.4</v>
      </c>
      <c r="FE114" s="26">
        <f>INDEX(军阶与晶片数值!S$6:S$16,AX114+1)</f>
        <v>0.4</v>
      </c>
      <c r="FF114" s="26">
        <f>INDEX(军阶与晶片数值!T$6:T$16,AY114+1)</f>
        <v>0</v>
      </c>
      <c r="FG114" s="26">
        <f>INDEX(军阶与晶片数值!U$6:U$16,AZ114+1)</f>
        <v>0</v>
      </c>
      <c r="FI114" s="26">
        <f>INDEX(军阶与晶片数值!$C$6:$C$36,新怪物属性!$BA114+1)</f>
        <v>1.3</v>
      </c>
      <c r="FJ114" s="26">
        <f>INDEX(军阶与晶片数值!$C$6:$C$36,新怪物属性!$BA114+1)</f>
        <v>1.3</v>
      </c>
      <c r="FK114" s="26">
        <f>INDEX(军阶与晶片数值!$C$6:$C$36,新怪物属性!$BA114+1)</f>
        <v>1.3</v>
      </c>
      <c r="FL114" s="26">
        <f>INDEX(军阶与晶片数值!$C$6:$C$36,新怪物属性!$BA114+1)</f>
        <v>1.3</v>
      </c>
      <c r="FM114" s="26">
        <f>INDEX(军阶与晶片数值!$C$6:$C$36,新怪物属性!$BA114+1)</f>
        <v>1.3</v>
      </c>
      <c r="FO114" s="14">
        <f>INDEX(战舰突破!$H$6:$H$18,新怪物属性!$J114+1)+INDEX(战舰突破!$H$23:$H$35,新怪物属性!$K114+1)+INDEX(战舰突破!$H$40:$H$52,新怪物属性!$L114+1)</f>
        <v>200</v>
      </c>
      <c r="FP114" s="14">
        <f>INDEX(战舰突破!$I$6:$I$18,新怪物属性!$J114+1)+INDEX(战舰突破!$I$23:$I$35,新怪物属性!$K114+1)+INDEX(战舰突破!$I$40:$I$52,新怪物属性!$L114+1)</f>
        <v>200</v>
      </c>
      <c r="FQ114" s="14">
        <f>INDEX(战舰突破!$J$6:$J$18,新怪物属性!$J114+1)+INDEX(战舰突破!$J$23:$J$35,新怪物属性!$K114+1)+INDEX(战舰突破!$J$40:$J$52,新怪物属性!$L114+1)</f>
        <v>0</v>
      </c>
      <c r="FR114" s="14">
        <f>INDEX(战舰突破!$K$6:$K$18,新怪物属性!$J114+1)+INDEX(战舰突破!$K$23:$K$35,新怪物属性!$K114+1)+INDEX(战舰突破!$K$40:$K$52,新怪物属性!$L114+1)</f>
        <v>0</v>
      </c>
      <c r="FS114" s="14">
        <f>INDEX(战舰突破!$L$6:$L$18,新怪物属性!$J114+1)+INDEX(战舰突破!$L$23:$L$35,新怪物属性!$K114+1)+INDEX(战舰突破!$L$40:$L$52,新怪物属性!$L114+1)</f>
        <v>200</v>
      </c>
      <c r="FT114" s="18">
        <f>INDEX(战舰突破!$N$6:$N$18,新怪物属性!$J114+1)+INDEX(战舰突破!$N$23:$N$35,新怪物属性!$K114+1)+INDEX(战舰突破!$N$40:$N$52,新怪物属性!$L114+1)</f>
        <v>0.75</v>
      </c>
      <c r="FU114" s="18">
        <f>INDEX(战舰突破!$O$6:$O$18,新怪物属性!$J114+1)+INDEX(战舰突破!$O$23:$O$35,新怪物属性!$K114+1)+INDEX(战舰突破!$O$40:$O$52,新怪物属性!$L114+1)</f>
        <v>1.4</v>
      </c>
      <c r="FV114" s="18">
        <f>INDEX(战舰突破!$P$6:$P$18,新怪物属性!$J114+1)+INDEX(战舰突破!$P$23:$P$35,新怪物属性!$K114+1)+INDEX(战舰突破!$P$40:$P$52,新怪物属性!$L114+1)</f>
        <v>0.5</v>
      </c>
      <c r="FW114" s="18">
        <f>INDEX(战舰突破!$Q$6:$Q$18,新怪物属性!$J114+1)+INDEX(战舰突破!$Q$23:$Q$35,新怪物属性!$K114+1)+INDEX(战舰突破!$Q$40:$Q$52,新怪物属性!$L114+1)</f>
        <v>0.3</v>
      </c>
      <c r="FX114" s="18">
        <f>INDEX(战舰突破!$R$6:$R$18,新怪物属性!$J114+1)+INDEX(战舰突破!$R$23:$R$35,新怪物属性!$K114+1)+INDEX(战舰突破!$R$40:$R$52,新怪物属性!$L114+1)</f>
        <v>0.25</v>
      </c>
      <c r="FY114" s="18">
        <f>INDEX(战舰突破!$M$6:$M$18,新怪物属性!$J114+1)+INDEX(战舰突破!$M$23:$M$35,新怪物属性!$K114+1)+INDEX(战舰突破!$M$40:$M$52,新怪物属性!$L114+1)</f>
        <v>0.2</v>
      </c>
      <c r="FZ114" s="22">
        <f>INDEX(战舰突破!$W$6:$W$18,新怪物属性!$J114+1)+INDEX(战舰突破!$W$23:$W$35,新怪物属性!$K114+1)+INDEX(战舰突破!$W$40:$W$52,新怪物属性!$L114+1)</f>
        <v>0.5</v>
      </c>
      <c r="GC114" s="14">
        <f>INDEX(战舰突破!$S$6:$S$18,新怪物属性!$J114+1)</f>
        <v>0</v>
      </c>
      <c r="GD114" s="14">
        <f>INDEX(战舰突破!$T$6:$T$18,新怪物属性!$J114+1)</f>
        <v>1.45</v>
      </c>
      <c r="GE114" s="14">
        <f>INDEX(战舰突破!$U$6:$U$18,新怪物属性!$J114+1)</f>
        <v>0.1</v>
      </c>
      <c r="GF114" s="14">
        <f>INDEX(战舰突破!$V$6:$V$18,新怪物属性!$J114+1)</f>
        <v>2</v>
      </c>
      <c r="GG114" s="14">
        <f>INDEX(战舰突破!$X$6:$X$18,新怪物属性!$J114+1)</f>
        <v>15</v>
      </c>
      <c r="GI114" s="14">
        <f>INDEX(战舰突破!$S$23:$S$35,新怪物属性!$J114+1)</f>
        <v>1</v>
      </c>
      <c r="GJ114" s="14">
        <f>INDEX(战舰突破!$T$23:$T$35,新怪物属性!$J114+1)</f>
        <v>0.9</v>
      </c>
      <c r="GK114" s="14">
        <f>INDEX(战舰突破!$U$23:$U$35,新怪物属性!$J114+1)</f>
        <v>0.1</v>
      </c>
      <c r="GL114" s="14">
        <f>INDEX(战舰突破!$V$23:$V$35,新怪物属性!$J114+1)</f>
        <v>2</v>
      </c>
      <c r="GM114" s="14">
        <f>INDEX(战舰突破!$X$23:$X$35,新怪物属性!$J114+1)</f>
        <v>200</v>
      </c>
      <c r="GO114" s="14">
        <f>INDEX(战舰突破!$S$40:$S$52,新怪物属性!$J114+1)</f>
        <v>1</v>
      </c>
      <c r="GP114" s="14">
        <f>INDEX(战舰突破!$T$40:$T$52,新怪物属性!$J114+1)</f>
        <v>0.6</v>
      </c>
      <c r="GQ114" s="14">
        <f>INDEX(战舰突破!$U$40:$U$52,新怪物属性!$J114+1)</f>
        <v>0.2</v>
      </c>
      <c r="GR114" s="14">
        <f>INDEX(战舰突破!$V$40:$V$52,新怪物属性!$J114+1)</f>
        <v>2</v>
      </c>
      <c r="GS114" s="14">
        <f>INDEX(战舰突破!$X$40:$X$52,新怪物属性!$J114+1)</f>
        <v>350</v>
      </c>
      <c r="GV114" s="14">
        <v>5</v>
      </c>
      <c r="GW114" s="14">
        <v>59</v>
      </c>
      <c r="GX114" s="14">
        <v>1</v>
      </c>
      <c r="GY114" s="14">
        <v>57</v>
      </c>
      <c r="GZ114" s="14">
        <v>3</v>
      </c>
      <c r="HA114" s="14">
        <v>54</v>
      </c>
      <c r="HB114" s="14">
        <v>1</v>
      </c>
      <c r="HC114" s="14">
        <v>52</v>
      </c>
      <c r="HD114" s="14">
        <v>1</v>
      </c>
      <c r="HE114" s="14">
        <v>36</v>
      </c>
      <c r="HF114" s="14">
        <v>1</v>
      </c>
      <c r="HG114" s="14">
        <v>40</v>
      </c>
      <c r="HH114" s="14">
        <v>0</v>
      </c>
      <c r="HI114" s="14">
        <v>45</v>
      </c>
      <c r="HJ114" s="14">
        <v>1</v>
      </c>
      <c r="HK114" s="14">
        <v>35</v>
      </c>
      <c r="HL114" s="14">
        <v>0</v>
      </c>
      <c r="HM114" s="14">
        <v>0</v>
      </c>
      <c r="HN114" s="14">
        <v>0</v>
      </c>
      <c r="HO114" s="14">
        <v>0</v>
      </c>
      <c r="HP114" s="14">
        <v>1</v>
      </c>
      <c r="HQ114" s="14">
        <v>24</v>
      </c>
      <c r="HR114" s="14">
        <v>0</v>
      </c>
      <c r="HS114" s="14">
        <v>0</v>
      </c>
      <c r="HT114" s="14">
        <v>0</v>
      </c>
      <c r="HU114" s="14">
        <v>0</v>
      </c>
      <c r="HX114" s="14">
        <v>11</v>
      </c>
      <c r="HY114" s="14">
        <v>6</v>
      </c>
      <c r="IB114" s="14">
        <f>IF($GV114=0,0,INDEX(战宠!P$15:P$27,新怪物属性!$GV$3)*(INDEX(战宠!$U$7:$Y$10,1,新怪物属性!$GV114)))*(新怪物属性!$GW114+4)
+IF($GX114=0,0,INDEX(战宠!P$15:P$27,新怪物属性!$GX$3)*(INDEX(战宠!$U$7:$Y$10,1,新怪物属性!$GX114)))*(新怪物属性!$GY114+4)
+IF($GZ114=0,0,INDEX(战宠!P$15:P$27,新怪物属性!$GZ$3)*(INDEX(战宠!$U$7:$Y$10,1,新怪物属性!$GZ114)))*(新怪物属性!$HA114+4)
+IF($HB114=0,0,INDEX(战宠!P$15:P$27,新怪物属性!$HB$3)*(INDEX(战宠!$U$7:$Y$10,1,新怪物属性!$HB114)))*(新怪物属性!$HC114+4)
+IF($HD114=0,0,INDEX(战宠!P$15:P$27,新怪物属性!$HD$3)*(INDEX(战宠!$U$7:$Y$10,1,新怪物属性!$HD114)))*(新怪物属性!$HE114+4)
+IF($HF114=0,0,INDEX(战宠!P$15:P$27,新怪物属性!$HF$3)*(INDEX(战宠!$U$7:$Y$10,1,新怪物属性!$HF114)))*(新怪物属性!$HG114+4)
+IF($HH114=0,0,INDEX(战宠!P$15:P$27,新怪物属性!$HH$3)*(INDEX(战宠!$U$7:$Y$10,1,新怪物属性!$HH114)))*(新怪物属性!$HI114+4)
+IF($HJ114=0,0,INDEX(战宠!P$15:P$27,新怪物属性!$HJ$3)*(INDEX(战宠!$U$7:$Y$10,1,新怪物属性!$HJ114)))*(新怪物属性!$HK114+4)
+IF($HL114=0,0,INDEX(战宠!P$15:P$27,新怪物属性!$HL$3)*(INDEX(战宠!$U$7:$Y$10,1,新怪物属性!$HL114)))*(新怪物属性!$HM114+4)
+IF($HN114=0,0,INDEX(战宠!P$15:P$27,新怪物属性!$HN$3)*(INDEX(战宠!$U$7:$Y$10,1,新怪物属性!$HN114)))*(新怪物属性!$HO114+4)
+IF($HP114=0,0,INDEX(战宠!P$15:P$27,新怪物属性!$HP$3)*(INDEX(战宠!$U$7:$Y$10,1,新怪物属性!$HP114)))*(新怪物属性!$HQ114+4)
+IF($HR114=0,0,INDEX(战宠!P$15:P$27,新怪物属性!$HR$3)*(INDEX(战宠!$U$7:$Y$10,1,新怪物属性!$HR114)))*(新怪物属性!$HS114+4)
+IF($HT114=0,0,INDEX(战宠!P$15:P$27,新怪物属性!$HT$3)*(INDEX(战宠!$U$7:$Y$10,1,新怪物属性!$HT114)))*(新怪物属性!$HU114+4)</f>
        <v>562600</v>
      </c>
      <c r="IC114" s="14">
        <f>IF($GV114=0,0,INDEX(战宠!Q$15:Q$27,新怪物属性!$GV$3)*(INDEX(战宠!$U$7:$Y$10,1,新怪物属性!$GV114)))*(新怪物属性!$GW114+4)
+IF($GX114=0,0,INDEX(战宠!Q$15:Q$27,新怪物属性!$GX$3)*(INDEX(战宠!$U$7:$Y$10,1,新怪物属性!$GX114)))*(新怪物属性!$GY114+4)
+IF($GZ114=0,0,INDEX(战宠!Q$15:Q$27,新怪物属性!$GZ$3)*(INDEX(战宠!$U$7:$Y$10,1,新怪物属性!$GZ114)))*(新怪物属性!$HA114+4)
+IF($HB114=0,0,INDEX(战宠!Q$15:Q$27,新怪物属性!$HB$3)*(INDEX(战宠!$U$7:$Y$10,1,新怪物属性!$HB114)))*(新怪物属性!$HC114+4)
+IF($HD114=0,0,INDEX(战宠!Q$15:Q$27,新怪物属性!$HD$3)*(INDEX(战宠!$U$7:$Y$10,1,新怪物属性!$HD114)))*(新怪物属性!$HE114+4)
+IF($HF114=0,0,INDEX(战宠!Q$15:Q$27,新怪物属性!$HF$3)*(INDEX(战宠!$U$7:$Y$10,1,新怪物属性!$HF114)))*(新怪物属性!$HG114+4)
+IF($HH114=0,0,INDEX(战宠!Q$15:Q$27,新怪物属性!$HH$3)*(INDEX(战宠!$U$7:$Y$10,1,新怪物属性!$HH114)))*(新怪物属性!$HI114+4)
+IF($HJ114=0,0,INDEX(战宠!Q$15:Q$27,新怪物属性!$HJ$3)*(INDEX(战宠!$U$7:$Y$10,1,新怪物属性!$HJ114)))*(新怪物属性!$HK114+4)
+IF($HL114=0,0,INDEX(战宠!Q$15:Q$27,新怪物属性!$HL$3)*(INDEX(战宠!$U$7:$Y$10,1,新怪物属性!$HL114)))*(新怪物属性!$HM114+4)
+IF($HN114=0,0,INDEX(战宠!Q$15:Q$27,新怪物属性!$HN$3)*(INDEX(战宠!$U$7:$Y$10,1,新怪物属性!$HN114)))*(新怪物属性!$HO114+4)
+IF($HP114=0,0,INDEX(战宠!Q$15:Q$27,新怪物属性!$HP$3)*(INDEX(战宠!$U$7:$Y$10,1,新怪物属性!$HP114)))*(新怪物属性!$HQ114+4)
+IF($HR114=0,0,INDEX(战宠!Q$15:Q$27,新怪物属性!$HR$3)*(INDEX(战宠!$U$7:$Y$10,1,新怪物属性!$HR114)))*(新怪物属性!$HS114+4)
+IF($HT114=0,0,INDEX(战宠!Q$15:Q$27,新怪物属性!$HT$3)*(INDEX(战宠!$U$7:$Y$10,1,新怪物属性!$HT114)))*(新怪物属性!$HU114+4)</f>
        <v>3930000</v>
      </c>
      <c r="ID114" s="14">
        <f>IF($GV114=0,0,INDEX(战宠!R$15:R$27,新怪物属性!$GV$3)*(INDEX(战宠!$U$7:$Y$10,1,新怪物属性!$GV114)))*(新怪物属性!$GW114+4)
+IF($GX114=0,0,INDEX(战宠!R$15:R$27,新怪物属性!$GX$3)*(INDEX(战宠!$U$7:$Y$10,1,新怪物属性!$GX114)))*(新怪物属性!$GY114+4)
+IF($GZ114=0,0,INDEX(战宠!R$15:R$27,新怪物属性!$GZ$3)*(INDEX(战宠!$U$7:$Y$10,1,新怪物属性!$GZ114)))*(新怪物属性!$HA114+4)
+IF($HB114=0,0,INDEX(战宠!R$15:R$27,新怪物属性!$HB$3)*(INDEX(战宠!$U$7:$Y$10,1,新怪物属性!$HB114)))*(新怪物属性!$HC114+4)
+IF($HD114=0,0,INDEX(战宠!R$15:R$27,新怪物属性!$HD$3)*(INDEX(战宠!$U$7:$Y$10,1,新怪物属性!$HD114)))*(新怪物属性!$HE114+4)
+IF($HF114=0,0,INDEX(战宠!R$15:R$27,新怪物属性!$HF$3)*(INDEX(战宠!$U$7:$Y$10,1,新怪物属性!$HF114)))*(新怪物属性!$HG114+4)
+IF($HH114=0,0,INDEX(战宠!R$15:R$27,新怪物属性!$HH$3)*(INDEX(战宠!$U$7:$Y$10,1,新怪物属性!$HH114)))*(新怪物属性!$HI114+4)
+IF($HJ114=0,0,INDEX(战宠!R$15:R$27,新怪物属性!$HJ$3)*(INDEX(战宠!$U$7:$Y$10,1,新怪物属性!$HJ114)))*(新怪物属性!$HK114+4)
+IF($HL114=0,0,INDEX(战宠!R$15:R$27,新怪物属性!$HL$3)*(INDEX(战宠!$U$7:$Y$10,1,新怪物属性!$HL114)))*(新怪物属性!$HM114+4)
+IF($HN114=0,0,INDEX(战宠!R$15:R$27,新怪物属性!$HN$3)*(INDEX(战宠!$U$7:$Y$10,1,新怪物属性!$HN114)))*(新怪物属性!$HO114+4)
+IF($HP114=0,0,INDEX(战宠!R$15:R$27,新怪物属性!$HP$3)*(INDEX(战宠!$U$7:$Y$10,1,新怪物属性!$HP114)))*(新怪物属性!$HQ114+4)
+IF($HR114=0,0,INDEX(战宠!R$15:R$27,新怪物属性!$HR$3)*(INDEX(战宠!$U$7:$Y$10,1,新怪物属性!$HR114)))*(新怪物属性!$HS114+4)
+IF($HT114=0,0,INDEX(战宠!R$15:R$27,新怪物属性!$HT$3)*(INDEX(战宠!$U$7:$Y$10,1,新怪物属性!$HT114)))*(新怪物属性!$HU114+4)</f>
        <v>300600</v>
      </c>
      <c r="IE114" s="14">
        <f>IF($GV114=0,0,INDEX(战宠!S$15:S$27,新怪物属性!$GV$3)*(INDEX(战宠!$U$7:$Y$10,1,新怪物属性!$GV114)))*(新怪物属性!$GW114+4)
+IF($GX114=0,0,INDEX(战宠!S$15:S$27,新怪物属性!$GX$3)*(INDEX(战宠!$U$7:$Y$10,1,新怪物属性!$GX114)))*(新怪物属性!$GY114+4)
+IF($GZ114=0,0,INDEX(战宠!S$15:S$27,新怪物属性!$GZ$3)*(INDEX(战宠!$U$7:$Y$10,1,新怪物属性!$GZ114)))*(新怪物属性!$HA114+4)
+IF($HB114=0,0,INDEX(战宠!S$15:S$27,新怪物属性!$HB$3)*(INDEX(战宠!$U$7:$Y$10,1,新怪物属性!$HB114)))*(新怪物属性!$HC114+4)
+IF($HD114=0,0,INDEX(战宠!S$15:S$27,新怪物属性!$HD$3)*(INDEX(战宠!$U$7:$Y$10,1,新怪物属性!$HD114)))*(新怪物属性!$HE114+4)
+IF($HF114=0,0,INDEX(战宠!S$15:S$27,新怪物属性!$HF$3)*(INDEX(战宠!$U$7:$Y$10,1,新怪物属性!$HF114)))*(新怪物属性!$HG114+4)
+IF($HH114=0,0,INDEX(战宠!S$15:S$27,新怪物属性!$HH$3)*(INDEX(战宠!$U$7:$Y$10,1,新怪物属性!$HH114)))*(新怪物属性!$HI114+4)
+IF($HJ114=0,0,INDEX(战宠!S$15:S$27,新怪物属性!$HJ$3)*(INDEX(战宠!$U$7:$Y$10,1,新怪物属性!$HJ114)))*(新怪物属性!$HK114+4)
+IF($HL114=0,0,INDEX(战宠!S$15:S$27,新怪物属性!$HL$3)*(INDEX(战宠!$U$7:$Y$10,1,新怪物属性!$HL114)))*(新怪物属性!$HM114+4)
+IF($HN114=0,0,INDEX(战宠!S$15:S$27,新怪物属性!$HN$3)*(INDEX(战宠!$U$7:$Y$10,1,新怪物属性!$HN114)))*(新怪物属性!$HO114+4)
+IF($HP114=0,0,INDEX(战宠!S$15:S$27,新怪物属性!$HP$3)*(INDEX(战宠!$U$7:$Y$10,1,新怪物属性!$HP114)))*(新怪物属性!$HQ114+4)
+IF($HR114=0,0,INDEX(战宠!S$15:S$27,新怪物属性!$HR$3)*(INDEX(战宠!$U$7:$Y$10,1,新怪物属性!$HR114)))*(新怪物属性!$HS114+4)
+IF($HT114=0,0,INDEX(战宠!S$15:S$27,新怪物属性!$HT$3)*(INDEX(战宠!$U$7:$Y$10,1,新怪物属性!$HT114)))*(新怪物属性!$HU114+4)</f>
        <v>7554000</v>
      </c>
      <c r="IF114" s="14">
        <f>IF($GV114=0,0,INDEX(战宠!T$15:T$27,新怪物属性!$GV$3)*(INDEX(战宠!$U$7:$Y$10,1,新怪物属性!$GV114)))*(新怪物属性!$GW114+4)
+IF($GX114=0,0,INDEX(战宠!T$15:T$27,新怪物属性!$GX$3)*(INDEX(战宠!$U$7:$Y$10,1,新怪物属性!$GX114)))*(新怪物属性!$GY114+4)
+IF($GZ114=0,0,INDEX(战宠!T$15:T$27,新怪物属性!$GZ$3)*(INDEX(战宠!$U$7:$Y$10,1,新怪物属性!$GZ114)))*(新怪物属性!$HA114+4)
+IF($HB114=0,0,INDEX(战宠!T$15:T$27,新怪物属性!$HB$3)*(INDEX(战宠!$U$7:$Y$10,1,新怪物属性!$HB114)))*(新怪物属性!$HC114+4)
+IF($HD114=0,0,INDEX(战宠!T$15:T$27,新怪物属性!$HD$3)*(INDEX(战宠!$U$7:$Y$10,1,新怪物属性!$HD114)))*(新怪物属性!$HE114+4)
+IF($HF114=0,0,INDEX(战宠!T$15:T$27,新怪物属性!$HF$3)*(INDEX(战宠!$U$7:$Y$10,1,新怪物属性!$HF114)))*(新怪物属性!$HG114+4)
+IF($HH114=0,0,INDEX(战宠!T$15:T$27,新怪物属性!$HH$3)*(INDEX(战宠!$U$7:$Y$10,1,新怪物属性!$HH114)))*(新怪物属性!$HI114+4)
+IF($HJ114=0,0,INDEX(战宠!T$15:T$27,新怪物属性!$HJ$3)*(INDEX(战宠!$U$7:$Y$10,1,新怪物属性!$HJ114)))*(新怪物属性!$HK114+4)
+IF($HL114=0,0,INDEX(战宠!T$15:T$27,新怪物属性!$HL$3)*(INDEX(战宠!$U$7:$Y$10,1,新怪物属性!$HL114)))*(新怪物属性!$HM114+4)
+IF($HN114=0,0,INDEX(战宠!T$15:T$27,新怪物属性!$HN$3)*(INDEX(战宠!$U$7:$Y$10,1,新怪物属性!$HN114)))*(新怪物属性!$HO114+4)
+IF($HP114=0,0,INDEX(战宠!T$15:T$27,新怪物属性!$HP$3)*(INDEX(战宠!$U$7:$Y$10,1,新怪物属性!$HP114)))*(新怪物属性!$HQ114+4)
+IF($HR114=0,0,INDEX(战宠!T$15:T$27,新怪物属性!$HR$3)*(INDEX(战宠!$U$7:$Y$10,1,新怪物属性!$HR114)))*(新怪物属性!$HS114+4)
+IF($HT114=0,0,INDEX(战宠!T$15:T$27,新怪物属性!$HT$3)*(INDEX(战宠!$U$7:$Y$10,1,新怪物属性!$HT114)))*(新怪物属性!$HU114+4)</f>
        <v>163070</v>
      </c>
      <c r="II114" s="14">
        <f>IF(HX114=0,0,INDEX(战宠!$D$15:$D$27,新怪物属性!HX114))</f>
        <v>0.3</v>
      </c>
      <c r="IJ114" s="14">
        <f>IF(HY114=0,0,INDEX(战宠!$D$15:$D$27,新怪物属性!HY114))</f>
        <v>0.2</v>
      </c>
      <c r="IM114" s="14">
        <f t="shared" si="189"/>
        <v>12461340</v>
      </c>
      <c r="IN114" s="14">
        <f t="shared" si="190"/>
        <v>12465002</v>
      </c>
      <c r="IO114" s="14">
        <f t="shared" si="191"/>
        <v>12468927</v>
      </c>
      <c r="IP114" s="14">
        <f t="shared" si="192"/>
        <v>12461340</v>
      </c>
      <c r="IQ114" s="14">
        <f t="shared" si="193"/>
        <v>12461340</v>
      </c>
      <c r="IR114" s="14">
        <f t="shared" si="232"/>
        <v>101111339</v>
      </c>
      <c r="IS114" s="14">
        <f t="shared" si="233"/>
        <v>3991856</v>
      </c>
      <c r="IT114" s="14">
        <f t="shared" si="234"/>
        <v>86973856</v>
      </c>
      <c r="IU114" s="14">
        <f t="shared" si="235"/>
        <v>2190589</v>
      </c>
      <c r="IV114" s="28">
        <f t="shared" si="236"/>
        <v>72500</v>
      </c>
      <c r="IW114" s="28">
        <f t="shared" si="237"/>
        <v>72500</v>
      </c>
      <c r="IX114" s="28">
        <f t="shared" si="238"/>
        <v>72500</v>
      </c>
      <c r="IY114" s="28">
        <f t="shared" si="239"/>
        <v>72500</v>
      </c>
      <c r="IZ114" s="28">
        <f t="shared" si="240"/>
        <v>3.9689999999999999</v>
      </c>
      <c r="JA114" s="28">
        <f t="shared" si="241"/>
        <v>3.9689999999999999</v>
      </c>
      <c r="JB114" s="28">
        <f t="shared" si="242"/>
        <v>238</v>
      </c>
      <c r="JC114" s="28">
        <f t="shared" si="243"/>
        <v>218</v>
      </c>
      <c r="JD114" s="14">
        <f t="shared" si="244"/>
        <v>1</v>
      </c>
      <c r="JE114" s="14">
        <f t="shared" si="245"/>
        <v>2</v>
      </c>
      <c r="JF114" s="14">
        <f t="shared" si="246"/>
        <v>2</v>
      </c>
      <c r="JG114" s="18">
        <f t="shared" si="247"/>
        <v>2.6500000000000004</v>
      </c>
      <c r="JH114" s="18">
        <f t="shared" si="248"/>
        <v>2.1</v>
      </c>
      <c r="JI114" s="18">
        <f t="shared" si="249"/>
        <v>1.8</v>
      </c>
      <c r="JJ114" s="29">
        <f t="shared" si="276"/>
        <v>72650</v>
      </c>
      <c r="JK114" s="29">
        <f t="shared" si="276"/>
        <v>72950</v>
      </c>
      <c r="JL114" s="29">
        <f t="shared" si="276"/>
        <v>72950</v>
      </c>
      <c r="JM114" s="26">
        <f t="shared" si="250"/>
        <v>0.1</v>
      </c>
      <c r="JN114" s="26">
        <f t="shared" si="251"/>
        <v>0.1</v>
      </c>
      <c r="JO114" s="26">
        <f t="shared" si="252"/>
        <v>0.2</v>
      </c>
      <c r="JP114" s="14">
        <f t="shared" si="253"/>
        <v>4</v>
      </c>
      <c r="JQ114" s="14">
        <f t="shared" si="254"/>
        <v>4</v>
      </c>
      <c r="JR114" s="14">
        <f t="shared" si="255"/>
        <v>4</v>
      </c>
      <c r="JS114" s="14">
        <f t="shared" si="256"/>
        <v>15</v>
      </c>
      <c r="JT114" s="14">
        <f t="shared" si="257"/>
        <v>200</v>
      </c>
      <c r="JU114" s="14">
        <f t="shared" si="258"/>
        <v>350</v>
      </c>
      <c r="JV114">
        <v>110</v>
      </c>
      <c r="JW114" s="14">
        <f t="shared" si="195"/>
        <v>760698255</v>
      </c>
      <c r="JY114" s="14">
        <f t="shared" si="226"/>
        <v>7983712</v>
      </c>
      <c r="JZ114" s="14">
        <f t="shared" si="196"/>
        <v>7011405</v>
      </c>
      <c r="KA114" s="29">
        <f t="shared" si="197"/>
        <v>69600</v>
      </c>
      <c r="KB114" s="29">
        <f t="shared" si="198"/>
        <v>50104</v>
      </c>
      <c r="KC114" s="29">
        <f t="shared" si="199"/>
        <v>54112</v>
      </c>
      <c r="KD114" s="29">
        <f t="shared" si="200"/>
        <v>64935</v>
      </c>
      <c r="KE114" s="14">
        <f t="shared" si="228"/>
        <v>3.9689999999999999</v>
      </c>
      <c r="KF114" s="14">
        <f t="shared" si="229"/>
        <v>3.9689999999999999</v>
      </c>
      <c r="KG114" s="14">
        <f t="shared" si="201"/>
        <v>6230639.8741444033</v>
      </c>
      <c r="KH114" s="26">
        <f t="shared" si="259"/>
        <v>0.39938693843758</v>
      </c>
      <c r="KI114" s="26">
        <f t="shared" si="260"/>
        <v>0.66556442625646273</v>
      </c>
      <c r="KJ114" s="29">
        <f t="shared" si="202"/>
        <v>2022645</v>
      </c>
      <c r="KK114" s="29">
        <f t="shared" si="203"/>
        <v>7698282</v>
      </c>
      <c r="KL114" s="29">
        <f t="shared" si="204"/>
        <v>8803331</v>
      </c>
      <c r="KM114" s="23">
        <f t="shared" si="205"/>
        <v>4854347</v>
      </c>
      <c r="KN114" s="23">
        <f t="shared" si="206"/>
        <v>2564560</v>
      </c>
      <c r="KO114" s="26">
        <f t="shared" si="261"/>
        <v>0.4915860251255314</v>
      </c>
      <c r="KP114" s="26">
        <f t="shared" si="262"/>
        <v>0.49519325112064483</v>
      </c>
      <c r="KQ114" s="26">
        <f t="shared" si="263"/>
        <v>0.59519325112064481</v>
      </c>
      <c r="KR114" s="26">
        <f t="shared" si="207"/>
        <v>9.1586025125531378E-2</v>
      </c>
      <c r="KS114" s="26">
        <v>0.1</v>
      </c>
      <c r="KT114" s="29">
        <f t="shared" si="264"/>
        <v>2.2000000000000002</v>
      </c>
      <c r="KU114" s="29">
        <f t="shared" si="265"/>
        <v>4.4216433559706809</v>
      </c>
      <c r="KV114" s="29">
        <f t="shared" si="266"/>
        <v>5.0216433559706806</v>
      </c>
      <c r="KW114" s="29">
        <f t="shared" si="267"/>
        <v>22249095</v>
      </c>
      <c r="KX114" s="29">
        <f t="shared" si="268"/>
        <v>22692704.971792456</v>
      </c>
      <c r="KY114" s="29">
        <f t="shared" si="269"/>
        <v>22103594.313280363</v>
      </c>
      <c r="KZ114" s="29">
        <f t="shared" si="270"/>
        <v>101429073</v>
      </c>
      <c r="LA114" s="14">
        <f t="shared" si="271"/>
        <v>67045394.289999999</v>
      </c>
      <c r="LE114" s="14">
        <v>1</v>
      </c>
      <c r="LF114" s="14">
        <v>1</v>
      </c>
      <c r="LG114" s="14">
        <v>480</v>
      </c>
      <c r="LH114" s="14">
        <v>80</v>
      </c>
      <c r="LI114" s="14">
        <v>60</v>
      </c>
      <c r="LJ114" s="14">
        <v>60</v>
      </c>
      <c r="LK114" s="14">
        <v>60</v>
      </c>
      <c r="LL114" s="23">
        <f t="shared" si="208"/>
        <v>9401921505</v>
      </c>
      <c r="LM114" s="23">
        <f t="shared" si="209"/>
        <v>2</v>
      </c>
      <c r="LN114" s="23">
        <f t="shared" si="210"/>
        <v>9401.92</v>
      </c>
      <c r="LO114" s="14">
        <v>1</v>
      </c>
      <c r="LP114" s="14">
        <v>1</v>
      </c>
      <c r="LQ114" s="14">
        <v>240</v>
      </c>
      <c r="LR114" s="14">
        <v>35</v>
      </c>
      <c r="LS114" s="14">
        <v>22</v>
      </c>
      <c r="LT114" s="14">
        <v>30</v>
      </c>
      <c r="LU114" s="14">
        <v>30</v>
      </c>
      <c r="LV114" s="23">
        <f t="shared" si="211"/>
        <v>4899766982</v>
      </c>
      <c r="LW114" s="23">
        <f t="shared" si="212"/>
        <v>2</v>
      </c>
      <c r="LX114" s="23">
        <f t="shared" si="213"/>
        <v>4899.7700000000004</v>
      </c>
      <c r="MB114">
        <f t="shared" si="272"/>
        <v>1.7248940875816321</v>
      </c>
      <c r="MC114">
        <f t="shared" si="273"/>
        <v>6.8461046336114979</v>
      </c>
      <c r="ME114" s="14">
        <v>10</v>
      </c>
      <c r="MF114" s="14">
        <v>2</v>
      </c>
      <c r="MG114" s="14">
        <v>1.5</v>
      </c>
      <c r="MH114" s="23">
        <f t="shared" si="274"/>
        <v>313275985</v>
      </c>
      <c r="MI114" s="23">
        <f t="shared" si="214"/>
        <v>1</v>
      </c>
      <c r="MJ114" s="23">
        <f t="shared" si="215"/>
        <v>313275.99</v>
      </c>
      <c r="MK114" s="14">
        <v>30</v>
      </c>
      <c r="ML114" s="14">
        <v>6</v>
      </c>
      <c r="MM114" s="14">
        <v>4</v>
      </c>
      <c r="MN114" s="23">
        <f t="shared" si="275"/>
        <v>895620768</v>
      </c>
      <c r="MO114" s="23">
        <f t="shared" si="216"/>
        <v>1</v>
      </c>
      <c r="MP114" s="23">
        <f t="shared" si="217"/>
        <v>895620.77</v>
      </c>
      <c r="MR114" s="23">
        <f t="shared" si="218"/>
        <v>1194161024</v>
      </c>
      <c r="MS114" s="23">
        <f t="shared" si="219"/>
        <v>2</v>
      </c>
      <c r="MT114" s="23">
        <f t="shared" si="220"/>
        <v>1194.1600000000001</v>
      </c>
      <c r="MU114" s="23">
        <f t="shared" si="221"/>
        <v>469913978</v>
      </c>
      <c r="MV114" s="23">
        <f t="shared" si="222"/>
        <v>1</v>
      </c>
      <c r="MW114" s="23">
        <f t="shared" si="223"/>
        <v>469913.98</v>
      </c>
    </row>
    <row r="115" spans="3:361" ht="16.5" x14ac:dyDescent="0.2">
      <c r="C115" s="14">
        <v>43</v>
      </c>
      <c r="D115" s="14">
        <v>920</v>
      </c>
      <c r="E115" s="14"/>
      <c r="F115" s="14"/>
      <c r="G115" s="14">
        <v>920</v>
      </c>
      <c r="H115" s="14">
        <v>920</v>
      </c>
      <c r="I115" s="14">
        <v>920</v>
      </c>
      <c r="J115" s="14">
        <v>12</v>
      </c>
      <c r="K115" s="14">
        <v>12</v>
      </c>
      <c r="L115" s="14">
        <v>12</v>
      </c>
      <c r="M115" s="14">
        <v>10</v>
      </c>
      <c r="N115" s="14">
        <v>10</v>
      </c>
      <c r="O115" s="14">
        <v>10</v>
      </c>
      <c r="P115" s="14">
        <v>12</v>
      </c>
      <c r="Q115" s="14">
        <v>12</v>
      </c>
      <c r="R115" s="14">
        <v>12</v>
      </c>
      <c r="S115" s="14">
        <v>12</v>
      </c>
      <c r="T115" s="14">
        <v>12</v>
      </c>
      <c r="U115" s="14">
        <v>12</v>
      </c>
      <c r="V115" s="14">
        <v>12</v>
      </c>
      <c r="W115" s="14">
        <v>12</v>
      </c>
      <c r="X115" s="14">
        <v>920</v>
      </c>
      <c r="Y115" s="14">
        <v>920</v>
      </c>
      <c r="Z115" s="14">
        <v>920</v>
      </c>
      <c r="AA115" s="14">
        <v>920</v>
      </c>
      <c r="AB115" s="14">
        <v>920</v>
      </c>
      <c r="AC115" s="14">
        <v>920</v>
      </c>
      <c r="AD115" s="14">
        <v>920</v>
      </c>
      <c r="AE115" s="14">
        <v>920</v>
      </c>
      <c r="AF115" s="14">
        <v>95</v>
      </c>
      <c r="AG115" s="14">
        <v>95</v>
      </c>
      <c r="AH115" s="14">
        <v>95</v>
      </c>
      <c r="AI115" s="14">
        <v>95</v>
      </c>
      <c r="AJ115" s="14">
        <v>95</v>
      </c>
      <c r="AK115" s="14">
        <v>95</v>
      </c>
      <c r="AL115" s="14">
        <v>95</v>
      </c>
      <c r="AM115" s="14">
        <v>95</v>
      </c>
      <c r="AN115" s="14">
        <v>6</v>
      </c>
      <c r="AO115" s="14">
        <v>6</v>
      </c>
      <c r="AP115" s="14">
        <v>6</v>
      </c>
      <c r="AQ115" s="14">
        <v>6</v>
      </c>
      <c r="AR115" s="14">
        <v>6</v>
      </c>
      <c r="AS115" s="14">
        <v>0</v>
      </c>
      <c r="AT115" s="14">
        <v>0</v>
      </c>
      <c r="AU115" s="14">
        <v>0</v>
      </c>
      <c r="AV115" s="14">
        <v>0</v>
      </c>
      <c r="AW115" s="14">
        <v>5</v>
      </c>
      <c r="AX115" s="14">
        <v>5</v>
      </c>
      <c r="AY115" s="14">
        <v>0</v>
      </c>
      <c r="AZ115" s="14">
        <v>0</v>
      </c>
      <c r="BA115" s="14">
        <v>26</v>
      </c>
      <c r="BF115" s="14">
        <f>ROUND((INDEX(新战舰养成!S$6:S$18,新怪物属性!$J115+1)+INDEX(新战舰养成!D$6:D$18,新怪物属性!$J115+1)*(新怪物属性!$G115-1))*INDEX(战舰突破!$D$6:$D$18,新怪物属性!$M115+1),0)</f>
        <v>896920</v>
      </c>
      <c r="BG115" s="14">
        <f>ROUND((INDEX(新战舰养成!T$6:T$18,新怪物属性!$J115+1)+INDEX(新战舰养成!E$6:E$18,新怪物属性!$J115+1)*(新怪物属性!$G115-1))*INDEX(战舰突破!$D$6:$D$18,新怪物属性!$M115+1),0)</f>
        <v>7175210</v>
      </c>
      <c r="BH115" s="14">
        <f>ROUND((INDEX(新战舰养成!U$6:U$18,新怪物属性!$J115+1)+INDEX(新战舰养成!F$6:F$18,新怪物属性!$J115+1)*(新怪物属性!$G115-1))*INDEX(战舰突破!$D$6:$D$18,新怪物属性!$M115+1),0)</f>
        <v>448658</v>
      </c>
      <c r="BI115" s="14">
        <f>ROUND((INDEX(新战舰养成!V$6:V$18,新怪物属性!$J115+1)+INDEX(新战舰养成!G$6:G$18,新怪物属性!$J115+1)*(新怪物属性!$G115-1))*INDEX(战舰突破!$D$6:$D$18,新怪物属性!$M115+1),0)</f>
        <v>750</v>
      </c>
      <c r="BJ115" s="14">
        <f>ROUND((INDEX(新战舰养成!W$6:W$18,新怪物属性!$J115+1)+INDEX(新战舰养成!H$6:H$18,新怪物属性!$J115+1)*(新怪物属性!$G115-1))*INDEX(战舰突破!$D$6:$D$18,新怪物属性!$M115+1),0)</f>
        <v>10</v>
      </c>
      <c r="BL115" s="14">
        <f>IF($H115&gt;0,ROUND((INDEX(新战舰养成!X$6:X$18,新怪物属性!$K115+1)+INDEX(新战舰养成!I$6:I$18,新怪物属性!$K115+1)*(新怪物属性!$H115-1))*INDEX(战舰突破!$D$6:$D$18,新怪物属性!$N115+1),0),0)</f>
        <v>897620</v>
      </c>
      <c r="BM115" s="14">
        <f>IF($H115&gt;0,ROUND((INDEX(新战舰养成!Y$6:Y$18,新怪物属性!$K115+1)+INDEX(新战舰养成!J$6:J$18,新怪物属性!$K115+1)*(新怪物属性!$H115-1))*INDEX(战舰突破!$D$6:$D$18,新怪物属性!$N115+1),0),0)</f>
        <v>0</v>
      </c>
      <c r="BN115" s="14">
        <f>IF($H115&gt;0,ROUND((INDEX(新战舰养成!Z$6:Z$18,新怪物属性!$K115+1)+INDEX(新战舰养成!K$6:K$18,新怪物属性!$K115+1)*(新怪物属性!$H115-1))*INDEX(战舰突破!$D$6:$D$18,新怪物属性!$N115+1),0),0)</f>
        <v>0</v>
      </c>
      <c r="BO115" s="14">
        <f>IF($H115&gt;0,ROUND((INDEX(新战舰养成!AA$6:AA$18,新怪物属性!$K115+1)+INDEX(新战舰养成!L$6:L$18,新怪物属性!$K115+1)*(新怪物属性!$H115-1))*INDEX(战舰突破!$D$6:$D$18,新怪物属性!$N115+1),0),0)</f>
        <v>8969200</v>
      </c>
      <c r="BP115" s="14">
        <f>IF($H115&gt;0,ROUND((INDEX(新战舰养成!AB$6:AB$18,新怪物属性!$K115+1)+INDEX(新战舰养成!M$6:M$18,新怪物属性!$K115+1)*(新怪物属性!$H115-1))*INDEX(战舰突破!$D$6:$D$18,新怪物属性!$N115+1),0),0)</f>
        <v>179200</v>
      </c>
      <c r="BR115" s="14">
        <f>IF($I115&gt;0,ROUND((INDEX(新战舰养成!AC$6:AC$18,新怪物属性!$L115+1)+INDEX(新战舰养成!I$6:I$18,新怪物属性!$L115+1)*(新怪物属性!$I115-1))*INDEX(战舰突破!$D$6:$D$18,新怪物属性!$O115+1),0),0)</f>
        <v>898370</v>
      </c>
      <c r="BS115" s="14">
        <f>IF($I115&gt;0,ROUND((INDEX(新战舰养成!AD$6:AD$18,新怪物属性!$L115+1)+INDEX(新战舰养成!J$6:J$18,新怪物属性!$L115+1)*(新怪物属性!$I115-1))*INDEX(战舰突破!$D$6:$D$18,新怪物属性!$O115+1),0),0)</f>
        <v>0</v>
      </c>
      <c r="BT115" s="14">
        <f>IF($I115&gt;0,ROUND((INDEX(新战舰养成!AE$6:AE$18,新怪物属性!$L115+1)+INDEX(新战舰养成!K$6:K$18,新怪物属性!$L115+1)*(新怪物属性!$I115-1))*INDEX(战舰突破!$D$6:$D$18,新怪物属性!$O115+1),0),0)</f>
        <v>0</v>
      </c>
      <c r="BU115" s="14">
        <f>IF($I115&gt;0,ROUND((INDEX(新战舰养成!AF$6:AF$18,新怪物属性!$L115+1)+INDEX(新战舰养成!L$6:L$18,新怪物属性!$L115+1)*(新怪物属性!$I115-1))*INDEX(战舰突破!$D$6:$D$18,新怪物属性!$O115+1),0),0)</f>
        <v>5863350</v>
      </c>
      <c r="BV115" s="14">
        <f>IF($I115&gt;0,ROUND((INDEX(新战舰养成!AG$6:AG$18,新怪物属性!$L115+1)+INDEX(新战舰养成!M$6:M$18,新怪物属性!$L115+1)*(新怪物属性!$I115-1))*INDEX(战舰突破!$D$6:$D$18,新怪物属性!$O115+1),0),0)</f>
        <v>241873</v>
      </c>
      <c r="BY115" s="14">
        <f>(INDEX(装备数值!$C$13:$G$116,新怪物属性!$P117*8+1,BY$2)+INDEX(装备数值!$C$13:$G$116,新怪物属性!$Q117*8+2,BY$2)+INDEX(装备数值!$C$13:$G$116,新怪物属性!$S117*8+3,BY$2)+INDEX(装备数值!$C$13:$G$116,新怪物属性!$R117*8+4,BY$2)+INDEX(装备数值!$C$13:$G$116,新怪物属性!$T117*8+5,BY$2)+INDEX(装备数值!$C$13:$G$116,新怪物属性!$U117*8+6,BY$2)+INDEX(装备数值!$C$13:$G$116,新怪物属性!$V117*8+7,BY$2)+INDEX(装备数值!$C$13:$G$116,新怪物属性!$W117*8+8,BY$2))</f>
        <v>147000</v>
      </c>
      <c r="BZ115" s="14">
        <f>(INDEX(装备数值!$C$13:$G$116,新怪物属性!$P117*8+1,BZ$2)+INDEX(装备数值!$C$13:$G$116,新怪物属性!$Q117*8+2,BZ$2)+INDEX(装备数值!$C$13:$G$116,新怪物属性!$S117*8+3,BZ$2)+INDEX(装备数值!$C$13:$G$116,新怪物属性!$R117*8+4,BZ$2)+INDEX(装备数值!$C$13:$G$116,新怪物属性!$T117*8+5,BZ$2)+INDEX(装备数值!$C$13:$G$116,新怪物属性!$U117*8+6,BZ$2)+INDEX(装备数值!$C$13:$G$116,新怪物属性!$V117*8+7,BZ$2)+INDEX(装备数值!$C$13:$G$116,新怪物属性!$W117*8+8,BZ$2))</f>
        <v>1102500</v>
      </c>
      <c r="CA115" s="14">
        <f>(INDEX(装备数值!$C$13:$G$116,新怪物属性!$P117*8+1,CA$2)+INDEX(装备数值!$C$13:$G$116,新怪物属性!$Q117*8+2,CA$2)+INDEX(装备数值!$C$13:$G$116,新怪物属性!$S117*8+3,CA$2)+INDEX(装备数值!$C$13:$G$116,新怪物属性!$R117*8+4,CA$2)+INDEX(装备数值!$C$13:$G$116,新怪物属性!$T117*8+5,CA$2)+INDEX(装备数值!$C$13:$G$116,新怪物属性!$U117*8+6,CA$2)+INDEX(装备数值!$C$13:$G$116,新怪物属性!$V117*8+7,CA$2)+INDEX(装备数值!$C$13:$G$116,新怪物属性!$W117*8+8,CA$2))</f>
        <v>73500</v>
      </c>
      <c r="CB115" s="14">
        <f>(INDEX(装备数值!$C$13:$G$116,新怪物属性!$P117*8+1,CB$2)+INDEX(装备数值!$C$13:$G$116,新怪物属性!$Q117*8+2,CB$2)+INDEX(装备数值!$C$13:$G$116,新怪物属性!$S117*8+3,CB$2)+INDEX(装备数值!$C$13:$G$116,新怪物属性!$R117*8+4,CB$2)+INDEX(装备数值!$C$13:$G$116,新怪物属性!$T117*8+5,CB$2)+INDEX(装备数值!$C$13:$G$116,新怪物属性!$U117*8+6,CB$2)+INDEX(装备数值!$C$13:$G$116,新怪物属性!$V117*8+7,CB$2)+INDEX(装备数值!$C$13:$G$116,新怪物属性!$W117*8+8,CB$2))</f>
        <v>1470000</v>
      </c>
      <c r="CC115" s="14">
        <f>(INDEX(装备数值!$C$13:$G$116,新怪物属性!$P117*8+1,CC$2)+INDEX(装备数值!$C$13:$G$116,新怪物属性!$Q117*8+2,CC$2)+INDEX(装备数值!$C$13:$G$116,新怪物属性!$S117*8+3,CC$2)+INDEX(装备数值!$C$13:$G$116,新怪物属性!$R117*8+4,CC$2)+INDEX(装备数值!$C$13:$G$116,新怪物属性!$T117*8+5,CC$2)+INDEX(装备数值!$C$13:$G$116,新怪物属性!$U117*8+6,CC$2)+INDEX(装备数值!$C$13:$G$116,新怪物属性!$V117*8+7,CC$2)+INDEX(装备数值!$C$13:$G$116,新怪物属性!$W117*8+8,CC$2))</f>
        <v>29050</v>
      </c>
      <c r="CF115" s="14">
        <f t="shared" si="143"/>
        <v>4</v>
      </c>
      <c r="CG115" s="14">
        <f t="shared" si="230"/>
        <v>4</v>
      </c>
      <c r="CH115" s="14">
        <f t="shared" si="230"/>
        <v>4</v>
      </c>
      <c r="CI115" s="14">
        <f t="shared" si="230"/>
        <v>4</v>
      </c>
      <c r="CJ115" s="14">
        <f t="shared" si="230"/>
        <v>4</v>
      </c>
      <c r="CK115" s="14">
        <f t="shared" si="230"/>
        <v>4</v>
      </c>
      <c r="CL115" s="14">
        <f t="shared" si="230"/>
        <v>4</v>
      </c>
      <c r="CM115" s="14">
        <f t="shared" si="230"/>
        <v>4</v>
      </c>
      <c r="CN115" s="14">
        <f t="shared" si="230"/>
        <v>4</v>
      </c>
      <c r="CO115" s="14">
        <f t="shared" si="230"/>
        <v>4</v>
      </c>
      <c r="CP115" s="14">
        <f t="shared" si="230"/>
        <v>4</v>
      </c>
      <c r="CQ115" s="14">
        <f t="shared" si="230"/>
        <v>4</v>
      </c>
      <c r="CR115" s="14">
        <f t="shared" si="230"/>
        <v>0</v>
      </c>
      <c r="CS115" s="14">
        <f>SUMIFS(装备数值!BL$50:BL$101,装备数值!$BG$50:$BG$101,"="&amp;新怪物属性!$CF$2,装备数值!$BH$50:$BH$101,"&lt;="&amp;新怪物属性!$CF115)+SUMIFS(装备数值!BL$50:BL$101,装备数值!$BG$50:$BG$101,"="&amp;新怪物属性!$CG$2,装备数值!$BH$50:$BH$101,"&lt;="&amp;新怪物属性!$CG115)+SUMIFS(装备数值!BL$50:BL$101,装备数值!$BG$50:$BG$101,"="&amp;新怪物属性!$CH$2,装备数值!$BH$50:$BH$101,"&lt;="&amp;新怪物属性!$CH115)+SUMIFS(装备数值!BL$50:BL$101,装备数值!$BG$50:$BG$101,"="&amp;新怪物属性!$CI$2,装备数值!$BH$50:$BH$101,"&lt;="&amp;新怪物属性!$CI115)+SUMIFS(装备数值!BL$50:BL$101,装备数值!$BG$50:$BG$101,"="&amp;新怪物属性!$CJ$2,装备数值!$BH$50:$BH$101,"&lt;="&amp;新怪物属性!$CJ115)+SUMIFS(装备数值!BL$50:BL$101,装备数值!$BG$50:$BG$101,"="&amp;新怪物属性!$CK$2,装备数值!$BH$50:$BH$101,"&lt;="&amp;新怪物属性!$CK115)+SUMIFS(装备数值!BL$50:BL$101,装备数值!$BG$50:$BG$101,"="&amp;新怪物属性!$CL$2,装备数值!$BH$50:$BH$101,"&lt;="&amp;新怪物属性!$CL115)+SUMIFS(装备数值!BL$50:BL$101,装备数值!$BG$50:$BG$101,"="&amp;新怪物属性!$CM$2,装备数值!$BH$50:$BH$101,"&lt;="&amp;新怪物属性!$CM115)+SUMIFS(装备数值!BL$50:BL$101,装备数值!$BG$50:$BG$101,"="&amp;新怪物属性!$CN$2,装备数值!$BH$50:$BH$101,"&lt;="&amp;新怪物属性!$CN115)+SUMIFS(装备数值!BL$50:BL$101,装备数值!$BG$50:$BG$101,"="&amp;新怪物属性!$CO$2,装备数值!$BH$50:$BH$101,"&lt;="&amp;新怪物属性!$CO115)+SUMIFS(装备数值!BL$50:BL$101,装备数值!$BG$50:$BG$101,"="&amp;新怪物属性!$CP$2,装备数值!$BH$50:$BH$101,"&lt;="&amp;新怪物属性!$CP115)+SUMIFS(装备数值!BL$50:BL$101,装备数值!$BG$50:$BG$101,"="&amp;新怪物属性!$CQ$2,装备数值!$BH$50:$BH$101,"&lt;="&amp;新怪物属性!$CQ115)+SUMIFS(装备数值!BL$50:BL$101,装备数值!$BG$50:$BG$101,"="&amp;新怪物属性!$CR$2,装备数值!$BH$50:$BH$101,"&lt;="&amp;新怪物属性!$CR115)</f>
        <v>234449</v>
      </c>
      <c r="CT115" s="14">
        <f>SUMIFS(装备数值!BM$50:BM$101,装备数值!$BG$50:$BG$101,"="&amp;新怪物属性!$CF$2,装备数值!$BH$50:$BH$101,"&lt;="&amp;新怪物属性!$CF115)+SUMIFS(装备数值!BM$50:BM$101,装备数值!$BG$50:$BG$101,"="&amp;新怪物属性!$CG$2,装备数值!$BH$50:$BH$101,"&lt;="&amp;新怪物属性!$CG115)+SUMIFS(装备数值!BM$50:BM$101,装备数值!$BG$50:$BG$101,"="&amp;新怪物属性!$CH$2,装备数值!$BH$50:$BH$101,"&lt;="&amp;新怪物属性!$CH115)+SUMIFS(装备数值!BM$50:BM$101,装备数值!$BG$50:$BG$101,"="&amp;新怪物属性!$CI$2,装备数值!$BH$50:$BH$101,"&lt;="&amp;新怪物属性!$CI115)+SUMIFS(装备数值!BM$50:BM$101,装备数值!$BG$50:$BG$101,"="&amp;新怪物属性!$CJ$2,装备数值!$BH$50:$BH$101,"&lt;="&amp;新怪物属性!$CJ115)+SUMIFS(装备数值!BM$50:BM$101,装备数值!$BG$50:$BG$101,"="&amp;新怪物属性!$CK$2,装备数值!$BH$50:$BH$101,"&lt;="&amp;新怪物属性!$CK115)+SUMIFS(装备数值!BM$50:BM$101,装备数值!$BG$50:$BG$101,"="&amp;新怪物属性!$CL$2,装备数值!$BH$50:$BH$101,"&lt;="&amp;新怪物属性!$CL115)+SUMIFS(装备数值!BM$50:BM$101,装备数值!$BG$50:$BG$101,"="&amp;新怪物属性!$CM$2,装备数值!$BH$50:$BH$101,"&lt;="&amp;新怪物属性!$CM115)+SUMIFS(装备数值!BM$50:BM$101,装备数值!$BG$50:$BG$101,"="&amp;新怪物属性!$CN$2,装备数值!$BH$50:$BH$101,"&lt;="&amp;新怪物属性!$CN115)+SUMIFS(装备数值!BM$50:BM$101,装备数值!$BG$50:$BG$101,"="&amp;新怪物属性!$CO$2,装备数值!$BH$50:$BH$101,"&lt;="&amp;新怪物属性!$CO115)+SUMIFS(装备数值!BM$50:BM$101,装备数值!$BG$50:$BG$101,"="&amp;新怪物属性!$CP$2,装备数值!$BH$50:$BH$101,"&lt;="&amp;新怪物属性!$CP115)+SUMIFS(装备数值!BM$50:BM$101,装备数值!$BG$50:$BG$101,"="&amp;新怪物属性!$CQ$2,装备数值!$BH$50:$BH$101,"&lt;="&amp;新怪物属性!$CQ115)+SUMIFS(装备数值!BM$50:BM$101,装备数值!$BG$50:$BG$101,"="&amp;新怪物属性!$CR$2,装备数值!$BH$50:$BH$101,"&lt;="&amp;新怪物属性!$CR115)</f>
        <v>1759949</v>
      </c>
      <c r="CU115" s="14">
        <f>SUMIFS(装备数值!BN$50:BN$101,装备数值!$BG$50:$BG$101,"="&amp;新怪物属性!$CF$2,装备数值!$BH$50:$BH$101,"&lt;="&amp;新怪物属性!$CF115)+SUMIFS(装备数值!BN$50:BN$101,装备数值!$BG$50:$BG$101,"="&amp;新怪物属性!$CG$2,装备数值!$BH$50:$BH$101,"&lt;="&amp;新怪物属性!$CG115)+SUMIFS(装备数值!BN$50:BN$101,装备数值!$BG$50:$BG$101,"="&amp;新怪物属性!$CH$2,装备数值!$BH$50:$BH$101,"&lt;="&amp;新怪物属性!$CH115)+SUMIFS(装备数值!BN$50:BN$101,装备数值!$BG$50:$BG$101,"="&amp;新怪物属性!$CI$2,装备数值!$BH$50:$BH$101,"&lt;="&amp;新怪物属性!$CI115)+SUMIFS(装备数值!BN$50:BN$101,装备数值!$BG$50:$BG$101,"="&amp;新怪物属性!$CJ$2,装备数值!$BH$50:$BH$101,"&lt;="&amp;新怪物属性!$CJ115)+SUMIFS(装备数值!BN$50:BN$101,装备数值!$BG$50:$BG$101,"="&amp;新怪物属性!$CK$2,装备数值!$BH$50:$BH$101,"&lt;="&amp;新怪物属性!$CK115)+SUMIFS(装备数值!BN$50:BN$101,装备数值!$BG$50:$BG$101,"="&amp;新怪物属性!$CL$2,装备数值!$BH$50:$BH$101,"&lt;="&amp;新怪物属性!$CL115)+SUMIFS(装备数值!BN$50:BN$101,装备数值!$BG$50:$BG$101,"="&amp;新怪物属性!$CM$2,装备数值!$BH$50:$BH$101,"&lt;="&amp;新怪物属性!$CM115)+SUMIFS(装备数值!BN$50:BN$101,装备数值!$BG$50:$BG$101,"="&amp;新怪物属性!$CN$2,装备数值!$BH$50:$BH$101,"&lt;="&amp;新怪物属性!$CN115)+SUMIFS(装备数值!BN$50:BN$101,装备数值!$BG$50:$BG$101,"="&amp;新怪物属性!$CO$2,装备数值!$BH$50:$BH$101,"&lt;="&amp;新怪物属性!$CO115)+SUMIFS(装备数值!BN$50:BN$101,装备数值!$BG$50:$BG$101,"="&amp;新怪物属性!$CP$2,装备数值!$BH$50:$BH$101,"&lt;="&amp;新怪物属性!$CP115)+SUMIFS(装备数值!BN$50:BN$101,装备数值!$BG$50:$BG$101,"="&amp;新怪物属性!$CQ$2,装备数值!$BH$50:$BH$101,"&lt;="&amp;新怪物属性!$CQ115)+SUMIFS(装备数值!BN$50:BN$101,装备数值!$BG$50:$BG$101,"="&amp;新怪物属性!$CR$2,装备数值!$BH$50:$BH$101,"&lt;="&amp;新怪物属性!$CR115)</f>
        <v>97600</v>
      </c>
      <c r="CV115" s="14">
        <f>SUMIFS(装备数值!BO$50:BO$101,装备数值!$BG$50:$BG$101,"="&amp;新怪物属性!$CF$2,装备数值!$BH$50:$BH$101,"&lt;="&amp;新怪物属性!$CF115)+SUMIFS(装备数值!BO$50:BO$101,装备数值!$BG$50:$BG$101,"="&amp;新怪物属性!$CG$2,装备数值!$BH$50:$BH$101,"&lt;="&amp;新怪物属性!$CG115)+SUMIFS(装备数值!BO$50:BO$101,装备数值!$BG$50:$BG$101,"="&amp;新怪物属性!$CH$2,装备数值!$BH$50:$BH$101,"&lt;="&amp;新怪物属性!$CH115)+SUMIFS(装备数值!BO$50:BO$101,装备数值!$BG$50:$BG$101,"="&amp;新怪物属性!$CI$2,装备数值!$BH$50:$BH$101,"&lt;="&amp;新怪物属性!$CI115)+SUMIFS(装备数值!BO$50:BO$101,装备数值!$BG$50:$BG$101,"="&amp;新怪物属性!$CJ$2,装备数值!$BH$50:$BH$101,"&lt;="&amp;新怪物属性!$CJ115)+SUMIFS(装备数值!BO$50:BO$101,装备数值!$BG$50:$BG$101,"="&amp;新怪物属性!$CK$2,装备数值!$BH$50:$BH$101,"&lt;="&amp;新怪物属性!$CK115)+SUMIFS(装备数值!BO$50:BO$101,装备数值!$BG$50:$BG$101,"="&amp;新怪物属性!$CL$2,装备数值!$BH$50:$BH$101,"&lt;="&amp;新怪物属性!$CL115)+SUMIFS(装备数值!BO$50:BO$101,装备数值!$BG$50:$BG$101,"="&amp;新怪物属性!$CM$2,装备数值!$BH$50:$BH$101,"&lt;="&amp;新怪物属性!$CM115)+SUMIFS(装备数值!BO$50:BO$101,装备数值!$BG$50:$BG$101,"="&amp;新怪物属性!$CN$2,装备数值!$BH$50:$BH$101,"&lt;="&amp;新怪物属性!$CN115)+SUMIFS(装备数值!BO$50:BO$101,装备数值!$BG$50:$BG$101,"="&amp;新怪物属性!$CO$2,装备数值!$BH$50:$BH$101,"&lt;="&amp;新怪物属性!$CO115)+SUMIFS(装备数值!BO$50:BO$101,装备数值!$BG$50:$BG$101,"="&amp;新怪物属性!$CP$2,装备数值!$BH$50:$BH$101,"&lt;="&amp;新怪物属性!$CP115)+SUMIFS(装备数值!BO$50:BO$101,装备数值!$BG$50:$BG$101,"="&amp;新怪物属性!$CQ$2,装备数值!$BH$50:$BH$101,"&lt;="&amp;新怪物属性!$CQ115)+SUMIFS(装备数值!BO$50:BO$101,装备数值!$BG$50:$BG$101,"="&amp;新怪物属性!$CR$2,装备数值!$BH$50:$BH$101,"&lt;="&amp;新怪物属性!$CR115)</f>
        <v>1955500</v>
      </c>
      <c r="CW115" s="14">
        <f>SUMIFS(装备数值!BP$50:BP$101,装备数值!$BG$50:$BG$101,"="&amp;新怪物属性!$CF$2,装备数值!$BH$50:$BH$101,"&lt;="&amp;新怪物属性!$CF115)+SUMIFS(装备数值!BP$50:BP$101,装备数值!$BG$50:$BG$101,"="&amp;新怪物属性!$CG$2,装备数值!$BH$50:$BH$101,"&lt;="&amp;新怪物属性!$CG115)+SUMIFS(装备数值!BP$50:BP$101,装备数值!$BG$50:$BG$101,"="&amp;新怪物属性!$CH$2,装备数值!$BH$50:$BH$101,"&lt;="&amp;新怪物属性!$CH115)+SUMIFS(装备数值!BP$50:BP$101,装备数值!$BG$50:$BG$101,"="&amp;新怪物属性!$CI$2,装备数值!$BH$50:$BH$101,"&lt;="&amp;新怪物属性!$CI115)+SUMIFS(装备数值!BP$50:BP$101,装备数值!$BG$50:$BG$101,"="&amp;新怪物属性!$CJ$2,装备数值!$BH$50:$BH$101,"&lt;="&amp;新怪物属性!$CJ115)+SUMIFS(装备数值!BP$50:BP$101,装备数值!$BG$50:$BG$101,"="&amp;新怪物属性!$CK$2,装备数值!$BH$50:$BH$101,"&lt;="&amp;新怪物属性!$CK115)+SUMIFS(装备数值!BP$50:BP$101,装备数值!$BG$50:$BG$101,"="&amp;新怪物属性!$CL$2,装备数值!$BH$50:$BH$101,"&lt;="&amp;新怪物属性!$CL115)+SUMIFS(装备数值!BP$50:BP$101,装备数值!$BG$50:$BG$101,"="&amp;新怪物属性!$CM$2,装备数值!$BH$50:$BH$101,"&lt;="&amp;新怪物属性!$CM115)+SUMIFS(装备数值!BP$50:BP$101,装备数值!$BG$50:$BG$101,"="&amp;新怪物属性!$CN$2,装备数值!$BH$50:$BH$101,"&lt;="&amp;新怪物属性!$CN115)+SUMIFS(装备数值!BP$50:BP$101,装备数值!$BG$50:$BG$101,"="&amp;新怪物属性!$CO$2,装备数值!$BH$50:$BH$101,"&lt;="&amp;新怪物属性!$CO115)+SUMIFS(装备数值!BP$50:BP$101,装备数值!$BG$50:$BG$101,"="&amp;新怪物属性!$CP$2,装备数值!$BH$50:$BH$101,"&lt;="&amp;新怪物属性!$CP115)+SUMIFS(装备数值!BP$50:BP$101,装备数值!$BG$50:$BG$101,"="&amp;新怪物属性!$CQ$2,装备数值!$BH$50:$BH$101,"&lt;="&amp;新怪物属性!$CQ115)+SUMIFS(装备数值!BP$50:BP$101,装备数值!$BG$50:$BG$101,"="&amp;新怪物属性!$CR$2,装备数值!$BH$50:$BH$101,"&lt;="&amp;新怪物属性!$CR115)</f>
        <v>38720</v>
      </c>
      <c r="CX115" s="14">
        <f>SUMIFS(装备数值!BQ$50:BQ$101,装备数值!$BG$50:$BG$101,"="&amp;新怪物属性!$CF$2,装备数值!$BH$50:$BH$101,"&lt;="&amp;新怪物属性!$CF115)+SUMIFS(装备数值!BQ$50:BQ$101,装备数值!$BG$50:$BG$101,"="&amp;新怪物属性!$CG$2,装备数值!$BH$50:$BH$101,"&lt;="&amp;新怪物属性!$CG115)+SUMIFS(装备数值!BQ$50:BQ$101,装备数值!$BG$50:$BG$101,"="&amp;新怪物属性!$CH$2,装备数值!$BH$50:$BH$101,"&lt;="&amp;新怪物属性!$CH115)+SUMIFS(装备数值!BQ$50:BQ$101,装备数值!$BG$50:$BG$101,"="&amp;新怪物属性!$CI$2,装备数值!$BH$50:$BH$101,"&lt;="&amp;新怪物属性!$CI115)+SUMIFS(装备数值!BQ$50:BQ$101,装备数值!$BG$50:$BG$101,"="&amp;新怪物属性!$CJ$2,装备数值!$BH$50:$BH$101,"&lt;="&amp;新怪物属性!$CJ115)+SUMIFS(装备数值!BQ$50:BQ$101,装备数值!$BG$50:$BG$101,"="&amp;新怪物属性!$CK$2,装备数值!$BH$50:$BH$101,"&lt;="&amp;新怪物属性!$CK115)+SUMIFS(装备数值!BQ$50:BQ$101,装备数值!$BG$50:$BG$101,"="&amp;新怪物属性!$CL$2,装备数值!$BH$50:$BH$101,"&lt;="&amp;新怪物属性!$CL115)+SUMIFS(装备数值!BQ$50:BQ$101,装备数值!$BG$50:$BG$101,"="&amp;新怪物属性!$CM$2,装备数值!$BH$50:$BH$101,"&lt;="&amp;新怪物属性!$CM115)+SUMIFS(装备数值!BQ$50:BQ$101,装备数值!$BG$50:$BG$101,"="&amp;新怪物属性!$CN$2,装备数值!$BH$50:$BH$101,"&lt;="&amp;新怪物属性!$CN115)+SUMIFS(装备数值!BQ$50:BQ$101,装备数值!$BG$50:$BG$101,"="&amp;新怪物属性!$CO$2,装备数值!$BH$50:$BH$101,"&lt;="&amp;新怪物属性!$CO115)+SUMIFS(装备数值!BQ$50:BQ$101,装备数值!$BG$50:$BG$101,"="&amp;新怪物属性!$CP$2,装备数值!$BH$50:$BH$101,"&lt;="&amp;新怪物属性!$CP115)+SUMIFS(装备数值!BQ$50:BQ$101,装备数值!$BG$50:$BG$101,"="&amp;新怪物属性!$CQ$2,装备数值!$BH$50:$BH$101,"&lt;="&amp;新怪物属性!$CQ115)+SUMIFS(装备数值!BQ$50:BQ$101,装备数值!$BG$50:$BG$101,"="&amp;新怪物属性!$CR$2,装备数值!$BH$50:$BH$101,"&lt;="&amp;新怪物属性!$CR115)</f>
        <v>1250</v>
      </c>
      <c r="CY115" s="14">
        <f>SUMIFS(装备数值!BR$50:BR$101,装备数值!$BG$50:$BG$101,"="&amp;新怪物属性!$CF$2,装备数值!$BH$50:$BH$101,"&lt;="&amp;新怪物属性!$CF115)+SUMIFS(装备数值!BR$50:BR$101,装备数值!$BG$50:$BG$101,"="&amp;新怪物属性!$CG$2,装备数值!$BH$50:$BH$101,"&lt;="&amp;新怪物属性!$CG115)+SUMIFS(装备数值!BR$50:BR$101,装备数值!$BG$50:$BG$101,"="&amp;新怪物属性!$CH$2,装备数值!$BH$50:$BH$101,"&lt;="&amp;新怪物属性!$CH115)+SUMIFS(装备数值!BR$50:BR$101,装备数值!$BG$50:$BG$101,"="&amp;新怪物属性!$CI$2,装备数值!$BH$50:$BH$101,"&lt;="&amp;新怪物属性!$CI115)+SUMIFS(装备数值!BR$50:BR$101,装备数值!$BG$50:$BG$101,"="&amp;新怪物属性!$CJ$2,装备数值!$BH$50:$BH$101,"&lt;="&amp;新怪物属性!$CJ115)+SUMIFS(装备数值!BR$50:BR$101,装备数值!$BG$50:$BG$101,"="&amp;新怪物属性!$CK$2,装备数值!$BH$50:$BH$101,"&lt;="&amp;新怪物属性!$CK115)+SUMIFS(装备数值!BR$50:BR$101,装备数值!$BG$50:$BG$101,"="&amp;新怪物属性!$CL$2,装备数值!$BH$50:$BH$101,"&lt;="&amp;新怪物属性!$CL115)+SUMIFS(装备数值!BR$50:BR$101,装备数值!$BG$50:$BG$101,"="&amp;新怪物属性!$CM$2,装备数值!$BH$50:$BH$101,"&lt;="&amp;新怪物属性!$CM115)+SUMIFS(装备数值!BR$50:BR$101,装备数值!$BG$50:$BG$101,"="&amp;新怪物属性!$CN$2,装备数值!$BH$50:$BH$101,"&lt;="&amp;新怪物属性!$CN115)+SUMIFS(装备数值!BR$50:BR$101,装备数值!$BG$50:$BG$101,"="&amp;新怪物属性!$CO$2,装备数值!$BH$50:$BH$101,"&lt;="&amp;新怪物属性!$CO115)+SUMIFS(装备数值!BR$50:BR$101,装备数值!$BG$50:$BG$101,"="&amp;新怪物属性!$CP$2,装备数值!$BH$50:$BH$101,"&lt;="&amp;新怪物属性!$CP115)+SUMIFS(装备数值!BR$50:BR$101,装备数值!$BG$50:$BG$101,"="&amp;新怪物属性!$CQ$2,装备数值!$BH$50:$BH$101,"&lt;="&amp;新怪物属性!$CQ115)+SUMIFS(装备数值!BR$50:BR$101,装备数值!$BG$50:$BG$101,"="&amp;新怪物属性!$CR$2,装备数值!$BH$50:$BH$101,"&lt;="&amp;新怪物属性!$CR115)</f>
        <v>1250</v>
      </c>
      <c r="CZ115" s="14">
        <f>SUMIFS(装备数值!BS$50:BS$101,装备数值!$BG$50:$BG$101,"="&amp;新怪物属性!$CF$2,装备数值!$BH$50:$BH$101,"&lt;="&amp;新怪物属性!$CF115)+SUMIFS(装备数值!BS$50:BS$101,装备数值!$BG$50:$BG$101,"="&amp;新怪物属性!$CG$2,装备数值!$BH$50:$BH$101,"&lt;="&amp;新怪物属性!$CG115)+SUMIFS(装备数值!BS$50:BS$101,装备数值!$BG$50:$BG$101,"="&amp;新怪物属性!$CH$2,装备数值!$BH$50:$BH$101,"&lt;="&amp;新怪物属性!$CH115)+SUMIFS(装备数值!BS$50:BS$101,装备数值!$BG$50:$BG$101,"="&amp;新怪物属性!$CI$2,装备数值!$BH$50:$BH$101,"&lt;="&amp;新怪物属性!$CI115)+SUMIFS(装备数值!BS$50:BS$101,装备数值!$BG$50:$BG$101,"="&amp;新怪物属性!$CJ$2,装备数值!$BH$50:$BH$101,"&lt;="&amp;新怪物属性!$CJ115)+SUMIFS(装备数值!BS$50:BS$101,装备数值!$BG$50:$BG$101,"="&amp;新怪物属性!$CK$2,装备数值!$BH$50:$BH$101,"&lt;="&amp;新怪物属性!$CK115)+SUMIFS(装备数值!BS$50:BS$101,装备数值!$BG$50:$BG$101,"="&amp;新怪物属性!$CL$2,装备数值!$BH$50:$BH$101,"&lt;="&amp;新怪物属性!$CL115)+SUMIFS(装备数值!BS$50:BS$101,装备数值!$BG$50:$BG$101,"="&amp;新怪物属性!$CM$2,装备数值!$BH$50:$BH$101,"&lt;="&amp;新怪物属性!$CM115)+SUMIFS(装备数值!BS$50:BS$101,装备数值!$BG$50:$BG$101,"="&amp;新怪物属性!$CN$2,装备数值!$BH$50:$BH$101,"&lt;="&amp;新怪物属性!$CN115)+SUMIFS(装备数值!BS$50:BS$101,装备数值!$BG$50:$BG$101,"="&amp;新怪物属性!$CO$2,装备数值!$BH$50:$BH$101,"&lt;="&amp;新怪物属性!$CO115)+SUMIFS(装备数值!BS$50:BS$101,装备数值!$BG$50:$BG$101,"="&amp;新怪物属性!$CP$2,装备数值!$BH$50:$BH$101,"&lt;="&amp;新怪物属性!$CP115)+SUMIFS(装备数值!BS$50:BS$101,装备数值!$BG$50:$BG$101,"="&amp;新怪物属性!$CQ$2,装备数值!$BH$50:$BH$101,"&lt;="&amp;新怪物属性!$CQ115)+SUMIFS(装备数值!BS$50:BS$101,装备数值!$BG$50:$BG$101,"="&amp;新怪物属性!$CR$2,装备数值!$BH$50:$BH$101,"&lt;="&amp;新怪物属性!$CR115)</f>
        <v>1250</v>
      </c>
      <c r="DA115" s="14">
        <f>SUMIFS(装备数值!BT$50:BT$101,装备数值!$BG$50:$BG$101,"="&amp;新怪物属性!$CF$2,装备数值!$BH$50:$BH$101,"&lt;="&amp;新怪物属性!$CF115)+SUMIFS(装备数值!BT$50:BT$101,装备数值!$BG$50:$BG$101,"="&amp;新怪物属性!$CG$2,装备数值!$BH$50:$BH$101,"&lt;="&amp;新怪物属性!$CG115)+SUMIFS(装备数值!BT$50:BT$101,装备数值!$BG$50:$BG$101,"="&amp;新怪物属性!$CH$2,装备数值!$BH$50:$BH$101,"&lt;="&amp;新怪物属性!$CH115)+SUMIFS(装备数值!BT$50:BT$101,装备数值!$BG$50:$BG$101,"="&amp;新怪物属性!$CI$2,装备数值!$BH$50:$BH$101,"&lt;="&amp;新怪物属性!$CI115)+SUMIFS(装备数值!BT$50:BT$101,装备数值!$BG$50:$BG$101,"="&amp;新怪物属性!$CJ$2,装备数值!$BH$50:$BH$101,"&lt;="&amp;新怪物属性!$CJ115)+SUMIFS(装备数值!BT$50:BT$101,装备数值!$BG$50:$BG$101,"="&amp;新怪物属性!$CK$2,装备数值!$BH$50:$BH$101,"&lt;="&amp;新怪物属性!$CK115)+SUMIFS(装备数值!BT$50:BT$101,装备数值!$BG$50:$BG$101,"="&amp;新怪物属性!$CL$2,装备数值!$BH$50:$BH$101,"&lt;="&amp;新怪物属性!$CL115)+SUMIFS(装备数值!BT$50:BT$101,装备数值!$BG$50:$BG$101,"="&amp;新怪物属性!$CM$2,装备数值!$BH$50:$BH$101,"&lt;="&amp;新怪物属性!$CM115)+SUMIFS(装备数值!BT$50:BT$101,装备数值!$BG$50:$BG$101,"="&amp;新怪物属性!$CN$2,装备数值!$BH$50:$BH$101,"&lt;="&amp;新怪物属性!$CN115)+SUMIFS(装备数值!BT$50:BT$101,装备数值!$BG$50:$BG$101,"="&amp;新怪物属性!$CO$2,装备数值!$BH$50:$BH$101,"&lt;="&amp;新怪物属性!$CO115)+SUMIFS(装备数值!BT$50:BT$101,装备数值!$BG$50:$BG$101,"="&amp;新怪物属性!$CP$2,装备数值!$BH$50:$BH$101,"&lt;="&amp;新怪物属性!$CP115)+SUMIFS(装备数值!BT$50:BT$101,装备数值!$BG$50:$BG$101,"="&amp;新怪物属性!$CQ$2,装备数值!$BH$50:$BH$101,"&lt;="&amp;新怪物属性!$CQ115)+SUMIFS(装备数值!BT$50:BT$101,装备数值!$BG$50:$BG$101,"="&amp;新怪物属性!$CR$2,装备数值!$BH$50:$BH$101,"&lt;="&amp;新怪物属性!$CR115)</f>
        <v>1250</v>
      </c>
      <c r="DB115" s="14">
        <f>SUMIFS(装备数值!BU$50:BU$101,装备数值!$BG$50:$BG$101,"="&amp;新怪物属性!$CF$2,装备数值!$BH$50:$BH$101,"&lt;="&amp;新怪物属性!$CF115)+SUMIFS(装备数值!BU$50:BU$101,装备数值!$BG$50:$BG$101,"="&amp;新怪物属性!$CG$2,装备数值!$BH$50:$BH$101,"&lt;="&amp;新怪物属性!$CG115)+SUMIFS(装备数值!BU$50:BU$101,装备数值!$BG$50:$BG$101,"="&amp;新怪物属性!$CH$2,装备数值!$BH$50:$BH$101,"&lt;="&amp;新怪物属性!$CH115)+SUMIFS(装备数值!BU$50:BU$101,装备数值!$BG$50:$BG$101,"="&amp;新怪物属性!$CI$2,装备数值!$BH$50:$BH$101,"&lt;="&amp;新怪物属性!$CI115)+SUMIFS(装备数值!BU$50:BU$101,装备数值!$BG$50:$BG$101,"="&amp;新怪物属性!$CJ$2,装备数值!$BH$50:$BH$101,"&lt;="&amp;新怪物属性!$CJ115)+SUMIFS(装备数值!BU$50:BU$101,装备数值!$BG$50:$BG$101,"="&amp;新怪物属性!$CK$2,装备数值!$BH$50:$BH$101,"&lt;="&amp;新怪物属性!$CK115)+SUMIFS(装备数值!BU$50:BU$101,装备数值!$BG$50:$BG$101,"="&amp;新怪物属性!$CL$2,装备数值!$BH$50:$BH$101,"&lt;="&amp;新怪物属性!$CL115)+SUMIFS(装备数值!BU$50:BU$101,装备数值!$BG$50:$BG$101,"="&amp;新怪物属性!$CM$2,装备数值!$BH$50:$BH$101,"&lt;="&amp;新怪物属性!$CM115)+SUMIFS(装备数值!BU$50:BU$101,装备数值!$BG$50:$BG$101,"="&amp;新怪物属性!$CN$2,装备数值!$BH$50:$BH$101,"&lt;="&amp;新怪物属性!$CN115)+SUMIFS(装备数值!BU$50:BU$101,装备数值!$BG$50:$BG$101,"="&amp;新怪物属性!$CO$2,装备数值!$BH$50:$BH$101,"&lt;="&amp;新怪物属性!$CO115)+SUMIFS(装备数值!BU$50:BU$101,装备数值!$BG$50:$BG$101,"="&amp;新怪物属性!$CP$2,装备数值!$BH$50:$BH$101,"&lt;="&amp;新怪物属性!$CP115)+SUMIFS(装备数值!BU$50:BU$101,装备数值!$BG$50:$BG$101,"="&amp;新怪物属性!$CQ$2,装备数值!$BH$50:$BH$101,"&lt;="&amp;新怪物属性!$CQ115)+SUMIFS(装备数值!BU$50:BU$101,装备数值!$BG$50:$BG$101,"="&amp;新怪物属性!$CR$2,装备数值!$BH$50:$BH$101,"&lt;="&amp;新怪物属性!$CR115)</f>
        <v>0.35000000000000003</v>
      </c>
      <c r="DC115" s="14">
        <f>SUMIFS(装备数值!BV$50:BV$101,装备数值!$BG$50:$BG$101,"="&amp;新怪物属性!$CF$2,装备数值!$BH$50:$BH$101,"&lt;="&amp;新怪物属性!$CF115)+SUMIFS(装备数值!BV$50:BV$101,装备数值!$BG$50:$BG$101,"="&amp;新怪物属性!$CG$2,装备数值!$BH$50:$BH$101,"&lt;="&amp;新怪物属性!$CG115)+SUMIFS(装备数值!BV$50:BV$101,装备数值!$BG$50:$BG$101,"="&amp;新怪物属性!$CH$2,装备数值!$BH$50:$BH$101,"&lt;="&amp;新怪物属性!$CH115)+SUMIFS(装备数值!BV$50:BV$101,装备数值!$BG$50:$BG$101,"="&amp;新怪物属性!$CI$2,装备数值!$BH$50:$BH$101,"&lt;="&amp;新怪物属性!$CI115)+SUMIFS(装备数值!BV$50:BV$101,装备数值!$BG$50:$BG$101,"="&amp;新怪物属性!$CJ$2,装备数值!$BH$50:$BH$101,"&lt;="&amp;新怪物属性!$CJ115)+SUMIFS(装备数值!BV$50:BV$101,装备数值!$BG$50:$BG$101,"="&amp;新怪物属性!$CK$2,装备数值!$BH$50:$BH$101,"&lt;="&amp;新怪物属性!$CK115)+SUMIFS(装备数值!BV$50:BV$101,装备数值!$BG$50:$BG$101,"="&amp;新怪物属性!$CL$2,装备数值!$BH$50:$BH$101,"&lt;="&amp;新怪物属性!$CL115)+SUMIFS(装备数值!BV$50:BV$101,装备数值!$BG$50:$BG$101,"="&amp;新怪物属性!$CM$2,装备数值!$BH$50:$BH$101,"&lt;="&amp;新怪物属性!$CM115)+SUMIFS(装备数值!BV$50:BV$101,装备数值!$BG$50:$BG$101,"="&amp;新怪物属性!$CN$2,装备数值!$BH$50:$BH$101,"&lt;="&amp;新怪物属性!$CN115)+SUMIFS(装备数值!BV$50:BV$101,装备数值!$BG$50:$BG$101,"="&amp;新怪物属性!$CO$2,装备数值!$BH$50:$BH$101,"&lt;="&amp;新怪物属性!$CO115)+SUMIFS(装备数值!BV$50:BV$101,装备数值!$BG$50:$BG$101,"="&amp;新怪物属性!$CP$2,装备数值!$BH$50:$BH$101,"&lt;="&amp;新怪物属性!$CP115)+SUMIFS(装备数值!BV$50:BV$101,装备数值!$BG$50:$BG$101,"="&amp;新怪物属性!$CQ$2,装备数值!$BH$50:$BH$101,"&lt;="&amp;新怪物属性!$CQ115)+SUMIFS(装备数值!BV$50:BV$101,装备数值!$BG$50:$BG$101,"="&amp;新怪物属性!$CR$2,装备数值!$BH$50:$BH$101,"&lt;="&amp;新怪物属性!$CR115)</f>
        <v>0.35000000000000003</v>
      </c>
      <c r="DD115" s="14">
        <f>SUMIFS(装备数值!BW$50:BW$101,装备数值!$BG$50:$BG$101,"="&amp;新怪物属性!$CF$2,装备数值!$BH$50:$BH$101,"&lt;="&amp;新怪物属性!$CF115)+SUMIFS(装备数值!BW$50:BW$101,装备数值!$BG$50:$BG$101,"="&amp;新怪物属性!$CG$2,装备数值!$BH$50:$BH$101,"&lt;="&amp;新怪物属性!$CG115)+SUMIFS(装备数值!BW$50:BW$101,装备数值!$BG$50:$BG$101,"="&amp;新怪物属性!$CH$2,装备数值!$BH$50:$BH$101,"&lt;="&amp;新怪物属性!$CH115)+SUMIFS(装备数值!BW$50:BW$101,装备数值!$BG$50:$BG$101,"="&amp;新怪物属性!$CI$2,装备数值!$BH$50:$BH$101,"&lt;="&amp;新怪物属性!$CI115)+SUMIFS(装备数值!BW$50:BW$101,装备数值!$BG$50:$BG$101,"="&amp;新怪物属性!$CJ$2,装备数值!$BH$50:$BH$101,"&lt;="&amp;新怪物属性!$CJ115)+SUMIFS(装备数值!BW$50:BW$101,装备数值!$BG$50:$BG$101,"="&amp;新怪物属性!$CK$2,装备数值!$BH$50:$BH$101,"&lt;="&amp;新怪物属性!$CK115)+SUMIFS(装备数值!BW$50:BW$101,装备数值!$BG$50:$BG$101,"="&amp;新怪物属性!$CL$2,装备数值!$BH$50:$BH$101,"&lt;="&amp;新怪物属性!$CL115)+SUMIFS(装备数值!BW$50:BW$101,装备数值!$BG$50:$BG$101,"="&amp;新怪物属性!$CM$2,装备数值!$BH$50:$BH$101,"&lt;="&amp;新怪物属性!$CM115)+SUMIFS(装备数值!BW$50:BW$101,装备数值!$BG$50:$BG$101,"="&amp;新怪物属性!$CN$2,装备数值!$BH$50:$BH$101,"&lt;="&amp;新怪物属性!$CN115)+SUMIFS(装备数值!BW$50:BW$101,装备数值!$BG$50:$BG$101,"="&amp;新怪物属性!$CO$2,装备数值!$BH$50:$BH$101,"&lt;="&amp;新怪物属性!$CO115)+SUMIFS(装备数值!BW$50:BW$101,装备数值!$BG$50:$BG$101,"="&amp;新怪物属性!$CP$2,装备数值!$BH$50:$BH$101,"&lt;="&amp;新怪物属性!$CP115)+SUMIFS(装备数值!BW$50:BW$101,装备数值!$BG$50:$BG$101,"="&amp;新怪物属性!$CQ$2,装备数值!$BH$50:$BH$101,"&lt;="&amp;新怪物属性!$CQ115)+SUMIFS(装备数值!BW$50:BW$101,装备数值!$BG$50:$BG$101,"="&amp;新怪物属性!$CR$2,装备数值!$BH$50:$BH$101,"&lt;="&amp;新怪物属性!$CR115)</f>
        <v>0</v>
      </c>
      <c r="DE115" s="14">
        <f>SUMIFS(装备数值!BX$50:BX$101,装备数值!$BG$50:$BG$101,"="&amp;新怪物属性!$CF$2,装备数值!$BH$50:$BH$101,"&lt;="&amp;新怪物属性!$CF115)+SUMIFS(装备数值!BX$50:BX$101,装备数值!$BG$50:$BG$101,"="&amp;新怪物属性!$CG$2,装备数值!$BH$50:$BH$101,"&lt;="&amp;新怪物属性!$CG115)+SUMIFS(装备数值!BX$50:BX$101,装备数值!$BG$50:$BG$101,"="&amp;新怪物属性!$CH$2,装备数值!$BH$50:$BH$101,"&lt;="&amp;新怪物属性!$CH115)+SUMIFS(装备数值!BX$50:BX$101,装备数值!$BG$50:$BG$101,"="&amp;新怪物属性!$CI$2,装备数值!$BH$50:$BH$101,"&lt;="&amp;新怪物属性!$CI115)+SUMIFS(装备数值!BX$50:BX$101,装备数值!$BG$50:$BG$101,"="&amp;新怪物属性!$CJ$2,装备数值!$BH$50:$BH$101,"&lt;="&amp;新怪物属性!$CJ115)+SUMIFS(装备数值!BX$50:BX$101,装备数值!$BG$50:$BG$101,"="&amp;新怪物属性!$CK$2,装备数值!$BH$50:$BH$101,"&lt;="&amp;新怪物属性!$CK115)+SUMIFS(装备数值!BX$50:BX$101,装备数值!$BG$50:$BG$101,"="&amp;新怪物属性!$CL$2,装备数值!$BH$50:$BH$101,"&lt;="&amp;新怪物属性!$CL115)+SUMIFS(装备数值!BX$50:BX$101,装备数值!$BG$50:$BG$101,"="&amp;新怪物属性!$CM$2,装备数值!$BH$50:$BH$101,"&lt;="&amp;新怪物属性!$CM115)+SUMIFS(装备数值!BX$50:BX$101,装备数值!$BG$50:$BG$101,"="&amp;新怪物属性!$CN$2,装备数值!$BH$50:$BH$101,"&lt;="&amp;新怪物属性!$CN115)+SUMIFS(装备数值!BX$50:BX$101,装备数值!$BG$50:$BG$101,"="&amp;新怪物属性!$CO$2,装备数值!$BH$50:$BH$101,"&lt;="&amp;新怪物属性!$CO115)+SUMIFS(装备数值!BX$50:BX$101,装备数值!$BG$50:$BG$101,"="&amp;新怪物属性!$CP$2,装备数值!$BH$50:$BH$101,"&lt;="&amp;新怪物属性!$CP115)+SUMIFS(装备数值!BX$50:BX$101,装备数值!$BG$50:$BG$101,"="&amp;新怪物属性!$CQ$2,装备数值!$BH$50:$BH$101,"&lt;="&amp;新怪物属性!$CQ115)+SUMIFS(装备数值!BX$50:BX$101,装备数值!$BG$50:$BG$101,"="&amp;新怪物属性!$CR$2,装备数值!$BH$50:$BH$101,"&lt;="&amp;新怪物属性!$CR115)</f>
        <v>0</v>
      </c>
      <c r="DH115" s="14">
        <f>INDEX(装备数值!$I$13:$M$116,新怪物属性!$P115*8+1,DH$2)*$X115+INDEX(装备数值!$I$13:$M$116,新怪物属性!$Q115*8+2,DH$2)*$Y115+INDEX(装备数值!$I$13:$M$116,新怪物属性!$S115*8+3,DH$2)*$Z115+INDEX(装备数值!$I$13:$M$116,新怪物属性!$R115*8+4,DH$2)*$AA115+INDEX(装备数值!$I$13:$M$116,新怪物属性!$T115*8+5,DH$2)*$AB115+INDEX(装备数值!$I$13:$M$116,新怪物属性!$U115*8+6,DH$2)*$AC115+INDEX(装备数值!$I$13:$M$116,新怪物属性!$V115*8+7,DH$2)*$AD115+INDEX(装备数值!$I$13:$M$116,新怪物属性!$W115*8+8,DH$2)*$AE115</f>
        <v>386400</v>
      </c>
      <c r="DI115" s="14">
        <f>INDEX(装备数值!$I$13:$M$116,新怪物属性!$P115*8+1,DI$2)*$X115+INDEX(装备数值!$I$13:$M$116,新怪物属性!$Q115*8+2,DI$2)*$Y115+INDEX(装备数值!$I$13:$M$116,新怪物属性!$S115*8+3,DI$2)*$Z115+INDEX(装备数值!$I$13:$M$116,新怪物属性!$R115*8+4,DI$2)*$AA115+INDEX(装备数值!$I$13:$M$116,新怪物属性!$T115*8+5,DI$2)*$AB115+INDEX(装备数值!$I$13:$M$116,新怪物属性!$U115*8+6,DI$2)*$AC115+INDEX(装备数值!$I$13:$M$116,新怪物属性!$V115*8+7,DI$2)*$AD115+INDEX(装备数值!$I$13:$M$116,新怪物属性!$W115*8+8,DI$2)*$AE115</f>
        <v>2898000</v>
      </c>
      <c r="DJ115" s="14">
        <f>INDEX(装备数值!$I$13:$M$116,新怪物属性!$P115*8+1,DJ$2)*$X115+INDEX(装备数值!$I$13:$M$116,新怪物属性!$Q115*8+2,DJ$2)*$Y115+INDEX(装备数值!$I$13:$M$116,新怪物属性!$S115*8+3,DJ$2)*$Z115+INDEX(装备数值!$I$13:$M$116,新怪物属性!$R115*8+4,DJ$2)*$AA115+INDEX(装备数值!$I$13:$M$116,新怪物属性!$T115*8+5,DJ$2)*$AB115+INDEX(装备数值!$I$13:$M$116,新怪物属性!$U115*8+6,DJ$2)*$AC115+INDEX(装备数值!$I$13:$M$116,新怪物属性!$V115*8+7,DJ$2)*$AD115+INDEX(装备数值!$I$13:$M$116,新怪物属性!$W115*8+8,DJ$2)*$AE115</f>
        <v>193200</v>
      </c>
      <c r="DK115" s="14">
        <f>INDEX(装备数值!$I$13:$M$116,新怪物属性!$P115*8+1,DK$2)*$X115+INDEX(装备数值!$I$13:$M$116,新怪物属性!$Q115*8+2,DK$2)*$Y115+INDEX(装备数值!$I$13:$M$116,新怪物属性!$S115*8+3,DK$2)*$Z115+INDEX(装备数值!$I$13:$M$116,新怪物属性!$R115*8+4,DK$2)*$AA115+INDEX(装备数值!$I$13:$M$116,新怪物属性!$T115*8+5,DK$2)*$AB115+INDEX(装备数值!$I$13:$M$116,新怪物属性!$U115*8+6,DK$2)*$AC115+INDEX(装备数值!$I$13:$M$116,新怪物属性!$V115*8+7,DK$2)*$AD115+INDEX(装备数值!$I$13:$M$116,新怪物属性!$W115*8+8,DK$2)*$AE115</f>
        <v>3864000</v>
      </c>
      <c r="DL115" s="14">
        <f>INDEX(装备数值!$I$13:$M$116,新怪物属性!$P115*8+1,DL$2)*$X115+INDEX(装备数值!$I$13:$M$116,新怪物属性!$Q115*8+2,DL$2)*$Y115+INDEX(装备数值!$I$13:$M$116,新怪物属性!$S115*8+3,DL$2)*$Z115+INDEX(装备数值!$I$13:$M$116,新怪物属性!$R115*8+4,DL$2)*$AA115+INDEX(装备数值!$I$13:$M$116,新怪物属性!$T115*8+5,DL$2)*$AB115+INDEX(装备数值!$I$13:$M$116,新怪物属性!$U115*8+6,DL$2)*$AC115+INDEX(装备数值!$I$13:$M$116,新怪物属性!$V115*8+7,DL$2)*$AD115+INDEX(装备数值!$I$13:$M$116,新怪物属性!$W115*8+8,DL$2)*$AE115</f>
        <v>76360</v>
      </c>
      <c r="DO115" s="14">
        <f>INDEX(装备数值!$X$13:$AH$116,$P115*8+1,DO$2)*$AF115+INDEX(装备数值!$X$13:$AH$116,$Q115*8+2,DO$2)*$AG115+INDEX(装备数值!$X$13:$AH$116,$S115*8+3,DO$2)*$AH115+INDEX(装备数值!$X$13:$AH$116,$R115*8+4,DO$2)*$AI115+INDEX(装备数值!$X$13:$AH$116,$T115*8+5,DO$2)*$AJ115+INDEX(装备数值!$X$13:$AH$116,$U115*8+6,DO$2)*$AK115+INDEX(装备数值!$X$13:$AH$116,$V115*8+7,DO$2)*$AL115+INDEX(装备数值!$X$13:$AH$116,$W115*8+8,DO$2)*$AM115</f>
        <v>95000</v>
      </c>
      <c r="DP115" s="14">
        <f>INDEX(装备数值!$X$13:$AH$116,$P115*8+1,DP$2)*$AF115+INDEX(装备数值!$X$13:$AH$116,$Q115*8+2,DP$2)*$AG115+INDEX(装备数值!$X$13:$AH$116,$S115*8+3,DP$2)*$AH115+INDEX(装备数值!$X$13:$AH$116,$R115*8+4,DP$2)*$AI115+INDEX(装备数值!$X$13:$AH$116,$T115*8+5,DP$2)*$AJ115+INDEX(装备数值!$X$13:$AH$116,$U115*8+6,DP$2)*$AK115+INDEX(装备数值!$X$13:$AH$116,$V115*8+7,DP$2)*$AL115+INDEX(装备数值!$X$13:$AH$116,$W115*8+8,DP$2)*$AM115</f>
        <v>712500</v>
      </c>
      <c r="DQ115" s="14">
        <f>INDEX(装备数值!$X$13:$AH$116,$P115*8+1,DQ$2)*$AF115+INDEX(装备数值!$X$13:$AH$116,$Q115*8+2,DQ$2)*$AG115+INDEX(装备数值!$X$13:$AH$116,$S115*8+3,DQ$2)*$AH115+INDEX(装备数值!$X$13:$AH$116,$R115*8+4,DQ$2)*$AI115+INDEX(装备数值!$X$13:$AH$116,$T115*8+5,DQ$2)*$AJ115+INDEX(装备数值!$X$13:$AH$116,$U115*8+6,DQ$2)*$AK115+INDEX(装备数值!$X$13:$AH$116,$V115*8+7,DQ$2)*$AL115+INDEX(装备数值!$X$13:$AH$116,$W115*8+8,DQ$2)*$AM115</f>
        <v>47500</v>
      </c>
      <c r="DR115" s="14">
        <f>INDEX(装备数值!$X$13:$AH$116,$P115*8+1,DR$2)*$AF115+INDEX(装备数值!$X$13:$AH$116,$Q115*8+2,DR$2)*$AG115+INDEX(装备数值!$X$13:$AH$116,$S115*8+3,DR$2)*$AH115+INDEX(装备数值!$X$13:$AH$116,$R115*8+4,DR$2)*$AI115+INDEX(装备数值!$X$13:$AH$116,$T115*8+5,DR$2)*$AJ115+INDEX(装备数值!$X$13:$AH$116,$U115*8+6,DR$2)*$AK115+INDEX(装备数值!$X$13:$AH$116,$V115*8+7,DR$2)*$AL115+INDEX(装备数值!$X$13:$AH$116,$W115*8+8,DR$2)*$AM115</f>
        <v>950000</v>
      </c>
      <c r="DS115" s="14">
        <f>INDEX(装备数值!$X$13:$AH$116,$P115*8+1,DS$2)*$AF115+INDEX(装备数值!$X$13:$AH$116,$Q115*8+2,DS$2)*$AG115+INDEX(装备数值!$X$13:$AH$116,$S115*8+3,DS$2)*$AH115+INDEX(装备数值!$X$13:$AH$116,$R115*8+4,DS$2)*$AI115+INDEX(装备数值!$X$13:$AH$116,$T115*8+5,DS$2)*$AJ115+INDEX(装备数值!$X$13:$AH$116,$U115*8+6,DS$2)*$AK115+INDEX(装备数值!$X$13:$AH$116,$V115*8+7,DS$2)*$AL115+INDEX(装备数值!$X$13:$AH$116,$W115*8+8,DS$2)*$AM115</f>
        <v>19000</v>
      </c>
      <c r="DT115" s="14">
        <f>INDEX(装备数值!$X$13:$AH$116,$P115*8+1,DT$2)*$AF115+INDEX(装备数值!$X$13:$AH$116,$Q115*8+2,DT$2)*$AG115+INDEX(装备数值!$X$13:$AH$116,$S115*8+3,DT$2)*$AH115+INDEX(装备数值!$X$13:$AH$116,$R115*8+4,DT$2)*$AI115+INDEX(装备数值!$X$13:$AH$116,$T115*8+5,DT$2)*$AJ115+INDEX(装备数值!$X$13:$AH$116,$U115*8+6,DT$2)*$AK115+INDEX(装备数值!$X$13:$AH$116,$V115*8+7,DT$2)*$AL115+INDEX(装备数值!$X$13:$AH$116,$W115*8+8,DT$2)*$AM115</f>
        <v>71250</v>
      </c>
      <c r="DU115" s="14">
        <f>INDEX(装备数值!$X$13:$AH$116,$P115*8+1,DU$2)*$AF115+INDEX(装备数值!$X$13:$AH$116,$Q115*8+2,DU$2)*$AG115+INDEX(装备数值!$X$13:$AH$116,$S115*8+3,DU$2)*$AH115+INDEX(装备数值!$X$13:$AH$116,$R115*8+4,DU$2)*$AI115+INDEX(装备数值!$X$13:$AH$116,$T115*8+5,DU$2)*$AJ115+INDEX(装备数值!$X$13:$AH$116,$U115*8+6,DU$2)*$AK115+INDEX(装备数值!$X$13:$AH$116,$V115*8+7,DU$2)*$AL115+INDEX(装备数值!$X$13:$AH$116,$W115*8+8,DU$2)*$AM115</f>
        <v>71250</v>
      </c>
      <c r="DV115" s="14">
        <f>INDEX(装备数值!$X$13:$AH$116,$P115*8+1,DV$2)*$AF115+INDEX(装备数值!$X$13:$AH$116,$Q115*8+2,DV$2)*$AG115+INDEX(装备数值!$X$13:$AH$116,$S115*8+3,DV$2)*$AH115+INDEX(装备数值!$X$13:$AH$116,$R115*8+4,DV$2)*$AI115+INDEX(装备数值!$X$13:$AH$116,$T115*8+5,DV$2)*$AJ115+INDEX(装备数值!$X$13:$AH$116,$U115*8+6,DV$2)*$AK115+INDEX(装备数值!$X$13:$AH$116,$V115*8+7,DV$2)*$AL115+INDEX(装备数值!$X$13:$AH$116,$W115*8+8,DV$2)*$AM115</f>
        <v>71250</v>
      </c>
      <c r="DW115" s="14">
        <f>INDEX(装备数值!$X$13:$AH$116,$P115*8+1,DW$2)*$AF115+INDEX(装备数值!$X$13:$AH$116,$Q115*8+2,DW$2)*$AG115+INDEX(装备数值!$X$13:$AH$116,$S115*8+3,DW$2)*$AH115+INDEX(装备数值!$X$13:$AH$116,$R115*8+4,DW$2)*$AI115+INDEX(装备数值!$X$13:$AH$116,$T115*8+5,DW$2)*$AJ115+INDEX(装备数值!$X$13:$AH$116,$U115*8+6,DW$2)*$AK115+INDEX(装备数值!$X$13:$AH$116,$V115*8+7,DW$2)*$AL115+INDEX(装备数值!$X$13:$AH$116,$W115*8+8,DW$2)*$AM115</f>
        <v>71250</v>
      </c>
      <c r="DX115" s="14">
        <f>INDEX(装备数值!$X$13:$AH$116,$P115*8+1,DX$2)*$AF115+INDEX(装备数值!$X$13:$AH$116,$Q115*8+2,DX$2)*$AG115+INDEX(装备数值!$X$13:$AH$116,$S115*8+3,DX$2)*$AH115+INDEX(装备数值!$X$13:$AH$116,$R115*8+4,DX$2)*$AI115+INDEX(装备数值!$X$13:$AH$116,$T115*8+5,DX$2)*$AJ115+INDEX(装备数值!$X$13:$AH$116,$U115*8+6,DX$2)*$AK115+INDEX(装备数值!$X$13:$AH$116,$V115*8+7,DX$2)*$AL115+INDEX(装备数值!$X$13:$AH$116,$W115*8+8,DX$2)*$AM115</f>
        <v>190</v>
      </c>
      <c r="DY115" s="14">
        <f>INDEX(装备数值!$X$13:$AH$116,$P115*8+1,DY$2)*$AF115+INDEX(装备数值!$X$13:$AH$116,$Q115*8+2,DY$2)*$AG115+INDEX(装备数值!$X$13:$AH$116,$S115*8+3,DY$2)*$AH115+INDEX(装备数值!$X$13:$AH$116,$R115*8+4,DY$2)*$AI115+INDEX(装备数值!$X$13:$AH$116,$T115*8+5,DY$2)*$AJ115+INDEX(装备数值!$X$13:$AH$116,$U115*8+6,DY$2)*$AK115+INDEX(装备数值!$X$13:$AH$116,$V115*8+7,DY$2)*$AL115+INDEX(装备数值!$X$13:$AH$116,$W115*8+8,DY$2)*$AM115</f>
        <v>190</v>
      </c>
      <c r="EA115" s="14">
        <f>INDEX(装备数值!$AN$17:$AN$117,MATCH(MIN($X115:$AE115),装备数值!$AO$17:$AO$117,1))</f>
        <v>92</v>
      </c>
      <c r="EB115" s="14">
        <f>IF(COUNTIF($P115:$W115,"&gt;"&amp;0)=8,INDEX(装备数值!AR$17:AR$117,$EA115+1),0)</f>
        <v>67896</v>
      </c>
      <c r="EC115" s="14">
        <f>IF(COUNTIF($P115:$W115,"&gt;"&amp;0)=8,INDEX(装备数值!AS$17:AS$117,$EA115+1),0)</f>
        <v>510600</v>
      </c>
      <c r="ED115" s="14">
        <f>IF(COUNTIF($P115:$W115,"&gt;"&amp;0)=8,INDEX(装备数值!AT$17:AT$117,$EA115+1),0)</f>
        <v>33856</v>
      </c>
      <c r="EE115" s="14">
        <f>IF(COUNTIF($P115:$W115,"&gt;"&amp;0)=8,INDEX(装备数值!AU$17:AU$117,$EA115+1),0)</f>
        <v>680800</v>
      </c>
      <c r="EF115" s="14">
        <f>IF(COUNTIF($P115:$W115,"&gt;"&amp;0)=8,INDEX(装备数值!AV$17:AV$117,$EA115+1),0)</f>
        <v>13432</v>
      </c>
      <c r="EH115" s="14">
        <f>INDEX(装备数值!$AY$17:$AY$77,MATCH(新怪物属性!AF115,装备数值!$AZ$17:$AZ$77,1))</f>
        <v>47</v>
      </c>
      <c r="EI115" s="26">
        <f>INDEX(装备数值!BA$17:BA$77,新怪物属性!EH115+1)</f>
        <v>1.1000000000000001</v>
      </c>
      <c r="EJ115" s="26">
        <f>INDEX(装备数值!BA$17:BA$77,新怪物属性!EH115+1)</f>
        <v>1.1000000000000001</v>
      </c>
      <c r="EL115" s="14">
        <f t="shared" si="231"/>
        <v>40</v>
      </c>
      <c r="EM115" s="14">
        <f>VLOOKUP(EL115,军阶与晶片数值!$W$6:$X$27,2)</f>
        <v>9</v>
      </c>
      <c r="EN115" s="14">
        <f>INDEX(军阶与晶片数值!Y$6:Y$27,$EM115+1)</f>
        <v>750</v>
      </c>
      <c r="EO115" s="14">
        <f>INDEX(军阶与晶片数值!Z$6:Z$27,$EM115+1)</f>
        <v>750</v>
      </c>
      <c r="EP115" s="14">
        <f>INDEX(军阶与晶片数值!AA$6:AA$27,$EM115+1)</f>
        <v>750</v>
      </c>
      <c r="EQ115" s="14">
        <f>INDEX(军阶与晶片数值!AB$6:AB$27,$EM115+1)</f>
        <v>750</v>
      </c>
      <c r="ER115" s="29">
        <f>INDEX(军阶与晶片数值!AC$6:AC$27,$EM115+1)</f>
        <v>50</v>
      </c>
      <c r="ES115" s="29">
        <f>INDEX(军阶与晶片数值!AD$6:AD$27,$EM115+1)</f>
        <v>30</v>
      </c>
      <c r="EU115" s="26">
        <f>INDEX(军阶与晶片数值!I$6:I$16,AN115+1)</f>
        <v>0.3</v>
      </c>
      <c r="EV115" s="26">
        <f>INDEX(军阶与晶片数值!M$6:M$16,AO115+1)</f>
        <v>0.3</v>
      </c>
      <c r="EW115" s="26">
        <f>INDEX(军阶与晶片数值!J$6:J$16,AP115+1)</f>
        <v>0.3</v>
      </c>
      <c r="EX115" s="26">
        <f>INDEX(军阶与晶片数值!K$6:K$16,AQ115+1)</f>
        <v>0.6</v>
      </c>
      <c r="EY115" s="26">
        <f>INDEX(军阶与晶片数值!L$6:L$16,AR115+1)</f>
        <v>0.6</v>
      </c>
      <c r="EZ115" s="28">
        <f>INDEX(军阶与晶片数值!N$6:N$16,AS115+1)</f>
        <v>0</v>
      </c>
      <c r="FA115" s="28">
        <f>INDEX(军阶与晶片数值!O$6:O$16,AT115+1)</f>
        <v>0</v>
      </c>
      <c r="FB115" s="28">
        <f>INDEX(军阶与晶片数值!P$6:P$16,AU115+1)</f>
        <v>0</v>
      </c>
      <c r="FC115" s="28">
        <f>INDEX(军阶与晶片数值!Q$6:Q$16,AV115+1)</f>
        <v>0</v>
      </c>
      <c r="FD115" s="26">
        <f>INDEX(军阶与晶片数值!R$6:R$16,AW115+1)</f>
        <v>0.4</v>
      </c>
      <c r="FE115" s="26">
        <f>INDEX(军阶与晶片数值!S$6:S$16,AX115+1)</f>
        <v>0.4</v>
      </c>
      <c r="FF115" s="26">
        <f>INDEX(军阶与晶片数值!T$6:T$16,AY115+1)</f>
        <v>0</v>
      </c>
      <c r="FG115" s="26">
        <f>INDEX(军阶与晶片数值!U$6:U$16,AZ115+1)</f>
        <v>0</v>
      </c>
      <c r="FI115" s="26">
        <f>INDEX(军阶与晶片数值!$C$6:$C$36,新怪物属性!$BA115+1)</f>
        <v>1.3</v>
      </c>
      <c r="FJ115" s="26">
        <f>INDEX(军阶与晶片数值!$C$6:$C$36,新怪物属性!$BA115+1)</f>
        <v>1.3</v>
      </c>
      <c r="FK115" s="26">
        <f>INDEX(军阶与晶片数值!$C$6:$C$36,新怪物属性!$BA115+1)</f>
        <v>1.3</v>
      </c>
      <c r="FL115" s="26">
        <f>INDEX(军阶与晶片数值!$C$6:$C$36,新怪物属性!$BA115+1)</f>
        <v>1.3</v>
      </c>
      <c r="FM115" s="26">
        <f>INDEX(军阶与晶片数值!$C$6:$C$36,新怪物属性!$BA115+1)</f>
        <v>1.3</v>
      </c>
      <c r="FO115" s="14">
        <f>INDEX(战舰突破!$H$6:$H$18,新怪物属性!$J115+1)+INDEX(战舰突破!$H$23:$H$35,新怪物属性!$K115+1)+INDEX(战舰突破!$H$40:$H$52,新怪物属性!$L115+1)</f>
        <v>200</v>
      </c>
      <c r="FP115" s="14">
        <f>INDEX(战舰突破!$I$6:$I$18,新怪物属性!$J115+1)+INDEX(战舰突破!$I$23:$I$35,新怪物属性!$K115+1)+INDEX(战舰突破!$I$40:$I$52,新怪物属性!$L115+1)</f>
        <v>200</v>
      </c>
      <c r="FQ115" s="14">
        <f>INDEX(战舰突破!$J$6:$J$18,新怪物属性!$J115+1)+INDEX(战舰突破!$J$23:$J$35,新怪物属性!$K115+1)+INDEX(战舰突破!$J$40:$J$52,新怪物属性!$L115+1)</f>
        <v>0</v>
      </c>
      <c r="FR115" s="14">
        <f>INDEX(战舰突破!$K$6:$K$18,新怪物属性!$J115+1)+INDEX(战舰突破!$K$23:$K$35,新怪物属性!$K115+1)+INDEX(战舰突破!$K$40:$K$52,新怪物属性!$L115+1)</f>
        <v>0</v>
      </c>
      <c r="FS115" s="14">
        <f>INDEX(战舰突破!$L$6:$L$18,新怪物属性!$J115+1)+INDEX(战舰突破!$L$23:$L$35,新怪物属性!$K115+1)+INDEX(战舰突破!$L$40:$L$52,新怪物属性!$L115+1)</f>
        <v>200</v>
      </c>
      <c r="FT115" s="18">
        <f>INDEX(战舰突破!$N$6:$N$18,新怪物属性!$J115+1)+INDEX(战舰突破!$N$23:$N$35,新怪物属性!$K115+1)+INDEX(战舰突破!$N$40:$N$52,新怪物属性!$L115+1)</f>
        <v>0.75</v>
      </c>
      <c r="FU115" s="18">
        <f>INDEX(战舰突破!$O$6:$O$18,新怪物属性!$J115+1)+INDEX(战舰突破!$O$23:$O$35,新怪物属性!$K115+1)+INDEX(战舰突破!$O$40:$O$52,新怪物属性!$L115+1)</f>
        <v>1.4</v>
      </c>
      <c r="FV115" s="18">
        <f>INDEX(战舰突破!$P$6:$P$18,新怪物属性!$J115+1)+INDEX(战舰突破!$P$23:$P$35,新怪物属性!$K115+1)+INDEX(战舰突破!$P$40:$P$52,新怪物属性!$L115+1)</f>
        <v>0.5</v>
      </c>
      <c r="FW115" s="18">
        <f>INDEX(战舰突破!$Q$6:$Q$18,新怪物属性!$J115+1)+INDEX(战舰突破!$Q$23:$Q$35,新怪物属性!$K115+1)+INDEX(战舰突破!$Q$40:$Q$52,新怪物属性!$L115+1)</f>
        <v>0.3</v>
      </c>
      <c r="FX115" s="18">
        <f>INDEX(战舰突破!$R$6:$R$18,新怪物属性!$J115+1)+INDEX(战舰突破!$R$23:$R$35,新怪物属性!$K115+1)+INDEX(战舰突破!$R$40:$R$52,新怪物属性!$L115+1)</f>
        <v>0.25</v>
      </c>
      <c r="FY115" s="18">
        <f>INDEX(战舰突破!$M$6:$M$18,新怪物属性!$J115+1)+INDEX(战舰突破!$M$23:$M$35,新怪物属性!$K115+1)+INDEX(战舰突破!$M$40:$M$52,新怪物属性!$L115+1)</f>
        <v>0.2</v>
      </c>
      <c r="FZ115" s="22">
        <f>INDEX(战舰突破!$W$6:$W$18,新怪物属性!$J115+1)+INDEX(战舰突破!$W$23:$W$35,新怪物属性!$K115+1)+INDEX(战舰突破!$W$40:$W$52,新怪物属性!$L115+1)</f>
        <v>0.5</v>
      </c>
      <c r="GC115" s="14">
        <f>INDEX(战舰突破!$S$6:$S$18,新怪物属性!$J115+1)</f>
        <v>0</v>
      </c>
      <c r="GD115" s="14">
        <f>INDEX(战舰突破!$T$6:$T$18,新怪物属性!$J115+1)</f>
        <v>1.45</v>
      </c>
      <c r="GE115" s="14">
        <f>INDEX(战舰突破!$U$6:$U$18,新怪物属性!$J115+1)</f>
        <v>0.1</v>
      </c>
      <c r="GF115" s="14">
        <f>INDEX(战舰突破!$V$6:$V$18,新怪物属性!$J115+1)</f>
        <v>2</v>
      </c>
      <c r="GG115" s="14">
        <f>INDEX(战舰突破!$X$6:$X$18,新怪物属性!$J115+1)</f>
        <v>15</v>
      </c>
      <c r="GI115" s="14">
        <f>INDEX(战舰突破!$S$23:$S$35,新怪物属性!$J115+1)</f>
        <v>1</v>
      </c>
      <c r="GJ115" s="14">
        <f>INDEX(战舰突破!$T$23:$T$35,新怪物属性!$J115+1)</f>
        <v>0.9</v>
      </c>
      <c r="GK115" s="14">
        <f>INDEX(战舰突破!$U$23:$U$35,新怪物属性!$J115+1)</f>
        <v>0.1</v>
      </c>
      <c r="GL115" s="14">
        <f>INDEX(战舰突破!$V$23:$V$35,新怪物属性!$J115+1)</f>
        <v>2</v>
      </c>
      <c r="GM115" s="14">
        <f>INDEX(战舰突破!$X$23:$X$35,新怪物属性!$J115+1)</f>
        <v>200</v>
      </c>
      <c r="GO115" s="14">
        <f>INDEX(战舰突破!$S$40:$S$52,新怪物属性!$J115+1)</f>
        <v>1</v>
      </c>
      <c r="GP115" s="14">
        <f>INDEX(战舰突破!$T$40:$T$52,新怪物属性!$J115+1)</f>
        <v>0.6</v>
      </c>
      <c r="GQ115" s="14">
        <f>INDEX(战舰突破!$U$40:$U$52,新怪物属性!$J115+1)</f>
        <v>0.2</v>
      </c>
      <c r="GR115" s="14">
        <f>INDEX(战舰突破!$V$40:$V$52,新怪物属性!$J115+1)</f>
        <v>2</v>
      </c>
      <c r="GS115" s="14">
        <f>INDEX(战舰突破!$X$40:$X$52,新怪物属性!$J115+1)</f>
        <v>350</v>
      </c>
      <c r="GV115" s="14">
        <v>5</v>
      </c>
      <c r="GW115" s="14">
        <v>60</v>
      </c>
      <c r="GX115" s="14">
        <v>1</v>
      </c>
      <c r="GY115" s="14">
        <v>58</v>
      </c>
      <c r="GZ115" s="14">
        <v>3</v>
      </c>
      <c r="HA115" s="14">
        <v>55</v>
      </c>
      <c r="HB115" s="14">
        <v>1</v>
      </c>
      <c r="HC115" s="14">
        <v>53</v>
      </c>
      <c r="HD115" s="14">
        <v>1</v>
      </c>
      <c r="HE115" s="14">
        <v>37</v>
      </c>
      <c r="HF115" s="14">
        <v>1</v>
      </c>
      <c r="HG115" s="14">
        <v>41</v>
      </c>
      <c r="HH115" s="14">
        <v>0</v>
      </c>
      <c r="HI115" s="14">
        <v>46</v>
      </c>
      <c r="HJ115" s="14">
        <v>1</v>
      </c>
      <c r="HK115" s="14">
        <v>36</v>
      </c>
      <c r="HL115" s="14">
        <v>0</v>
      </c>
      <c r="HM115" s="14">
        <v>0</v>
      </c>
      <c r="HN115" s="14">
        <v>0</v>
      </c>
      <c r="HO115" s="14">
        <v>0</v>
      </c>
      <c r="HP115" s="14">
        <v>1</v>
      </c>
      <c r="HQ115" s="14">
        <v>26</v>
      </c>
      <c r="HR115" s="14">
        <v>0</v>
      </c>
      <c r="HS115" s="14">
        <v>0</v>
      </c>
      <c r="HT115" s="14">
        <v>0</v>
      </c>
      <c r="HU115" s="14">
        <v>0</v>
      </c>
      <c r="HX115" s="14">
        <v>11</v>
      </c>
      <c r="HY115" s="14">
        <v>6</v>
      </c>
      <c r="IB115" s="14">
        <f>IF($GV115=0,0,INDEX(战宠!P$15:P$27,新怪物属性!$GV$3)*(INDEX(战宠!$U$7:$Y$10,1,新怪物属性!$GV115)))*(新怪物属性!$GW115+4)
+IF($GX115=0,0,INDEX(战宠!P$15:P$27,新怪物属性!$GX$3)*(INDEX(战宠!$U$7:$Y$10,1,新怪物属性!$GX115)))*(新怪物属性!$GY115+4)
+IF($GZ115=0,0,INDEX(战宠!P$15:P$27,新怪物属性!$GZ$3)*(INDEX(战宠!$U$7:$Y$10,1,新怪物属性!$GZ115)))*(新怪物属性!$HA115+4)
+IF($HB115=0,0,INDEX(战宠!P$15:P$27,新怪物属性!$HB$3)*(INDEX(战宠!$U$7:$Y$10,1,新怪物属性!$HB115)))*(新怪物属性!$HC115+4)
+IF($HD115=0,0,INDEX(战宠!P$15:P$27,新怪物属性!$HD$3)*(INDEX(战宠!$U$7:$Y$10,1,新怪物属性!$HD115)))*(新怪物属性!$HE115+4)
+IF($HF115=0,0,INDEX(战宠!P$15:P$27,新怪物属性!$HF$3)*(INDEX(战宠!$U$7:$Y$10,1,新怪物属性!$HF115)))*(新怪物属性!$HG115+4)
+IF($HH115=0,0,INDEX(战宠!P$15:P$27,新怪物属性!$HH$3)*(INDEX(战宠!$U$7:$Y$10,1,新怪物属性!$HH115)))*(新怪物属性!$HI115+4)
+IF($HJ115=0,0,INDEX(战宠!P$15:P$27,新怪物属性!$HJ$3)*(INDEX(战宠!$U$7:$Y$10,1,新怪物属性!$HJ115)))*(新怪物属性!$HK115+4)
+IF($HL115=0,0,INDEX(战宠!P$15:P$27,新怪物属性!$HL$3)*(INDEX(战宠!$U$7:$Y$10,1,新怪物属性!$HL115)))*(新怪物属性!$HM115+4)
+IF($HN115=0,0,INDEX(战宠!P$15:P$27,新怪物属性!$HN$3)*(INDEX(战宠!$U$7:$Y$10,1,新怪物属性!$HN115)))*(新怪物属性!$HO115+4)
+IF($HP115=0,0,INDEX(战宠!P$15:P$27,新怪物属性!$HP$3)*(INDEX(战宠!$U$7:$Y$10,1,新怪物属性!$HP115)))*(新怪物属性!$HQ115+4)
+IF($HR115=0,0,INDEX(战宠!P$15:P$27,新怪物属性!$HR$3)*(INDEX(战宠!$U$7:$Y$10,1,新怪物属性!$HR115)))*(新怪物属性!$HS115+4)
+IF($HT115=0,0,INDEX(战宠!P$15:P$27,新怪物属性!$HT$3)*(INDEX(战宠!$U$7:$Y$10,1,新怪物属性!$HT115)))*(新怪物属性!$HU115+4)</f>
        <v>578400</v>
      </c>
      <c r="IC115" s="14">
        <f>IF($GV115=0,0,INDEX(战宠!Q$15:Q$27,新怪物属性!$GV$3)*(INDEX(战宠!$U$7:$Y$10,1,新怪物属性!$GV115)))*(新怪物属性!$GW115+4)
+IF($GX115=0,0,INDEX(战宠!Q$15:Q$27,新怪物属性!$GX$3)*(INDEX(战宠!$U$7:$Y$10,1,新怪物属性!$GX115)))*(新怪物属性!$GY115+4)
+IF($GZ115=0,0,INDEX(战宠!Q$15:Q$27,新怪物属性!$GZ$3)*(INDEX(战宠!$U$7:$Y$10,1,新怪物属性!$GZ115)))*(新怪物属性!$HA115+4)
+IF($HB115=0,0,INDEX(战宠!Q$15:Q$27,新怪物属性!$HB$3)*(INDEX(战宠!$U$7:$Y$10,1,新怪物属性!$HB115)))*(新怪物属性!$HC115+4)
+IF($HD115=0,0,INDEX(战宠!Q$15:Q$27,新怪物属性!$HD$3)*(INDEX(战宠!$U$7:$Y$10,1,新怪物属性!$HD115)))*(新怪物属性!$HE115+4)
+IF($HF115=0,0,INDEX(战宠!Q$15:Q$27,新怪物属性!$HF$3)*(INDEX(战宠!$U$7:$Y$10,1,新怪物属性!$HF115)))*(新怪物属性!$HG115+4)
+IF($HH115=0,0,INDEX(战宠!Q$15:Q$27,新怪物属性!$HH$3)*(INDEX(战宠!$U$7:$Y$10,1,新怪物属性!$HH115)))*(新怪物属性!$HI115+4)
+IF($HJ115=0,0,INDEX(战宠!Q$15:Q$27,新怪物属性!$HJ$3)*(INDEX(战宠!$U$7:$Y$10,1,新怪物属性!$HJ115)))*(新怪物属性!$HK115+4)
+IF($HL115=0,0,INDEX(战宠!Q$15:Q$27,新怪物属性!$HL$3)*(INDEX(战宠!$U$7:$Y$10,1,新怪物属性!$HL115)))*(新怪物属性!$HM115+4)
+IF($HN115=0,0,INDEX(战宠!Q$15:Q$27,新怪物属性!$HN$3)*(INDEX(战宠!$U$7:$Y$10,1,新怪物属性!$HN115)))*(新怪物属性!$HO115+4)
+IF($HP115=0,0,INDEX(战宠!Q$15:Q$27,新怪物属性!$HP$3)*(INDEX(战宠!$U$7:$Y$10,1,新怪物属性!$HP115)))*(新怪物属性!$HQ115+4)
+IF($HR115=0,0,INDEX(战宠!Q$15:Q$27,新怪物属性!$HR$3)*(INDEX(战宠!$U$7:$Y$10,1,新怪物属性!$HR115)))*(新怪物属性!$HS115+4)
+IF($HT115=0,0,INDEX(战宠!Q$15:Q$27,新怪物属性!$HT$3)*(INDEX(战宠!$U$7:$Y$10,1,新怪物属性!$HT115)))*(新怪物属性!$HU115+4)</f>
        <v>4038000</v>
      </c>
      <c r="ID115" s="14">
        <f>IF($GV115=0,0,INDEX(战宠!R$15:R$27,新怪物属性!$GV$3)*(INDEX(战宠!$U$7:$Y$10,1,新怪物属性!$GV115)))*(新怪物属性!$GW115+4)
+IF($GX115=0,0,INDEX(战宠!R$15:R$27,新怪物属性!$GX$3)*(INDEX(战宠!$U$7:$Y$10,1,新怪物属性!$GX115)))*(新怪物属性!$GY115+4)
+IF($GZ115=0,0,INDEX(战宠!R$15:R$27,新怪物属性!$GZ$3)*(INDEX(战宠!$U$7:$Y$10,1,新怪物属性!$GZ115)))*(新怪物属性!$HA115+4)
+IF($HB115=0,0,INDEX(战宠!R$15:R$27,新怪物属性!$HB$3)*(INDEX(战宠!$U$7:$Y$10,1,新怪物属性!$HB115)))*(新怪物属性!$HC115+4)
+IF($HD115=0,0,INDEX(战宠!R$15:R$27,新怪物属性!$HD$3)*(INDEX(战宠!$U$7:$Y$10,1,新怪物属性!$HD115)))*(新怪物属性!$HE115+4)
+IF($HF115=0,0,INDEX(战宠!R$15:R$27,新怪物属性!$HF$3)*(INDEX(战宠!$U$7:$Y$10,1,新怪物属性!$HF115)))*(新怪物属性!$HG115+4)
+IF($HH115=0,0,INDEX(战宠!R$15:R$27,新怪物属性!$HH$3)*(INDEX(战宠!$U$7:$Y$10,1,新怪物属性!$HH115)))*(新怪物属性!$HI115+4)
+IF($HJ115=0,0,INDEX(战宠!R$15:R$27,新怪物属性!$HJ$3)*(INDEX(战宠!$U$7:$Y$10,1,新怪物属性!$HJ115)))*(新怪物属性!$HK115+4)
+IF($HL115=0,0,INDEX(战宠!R$15:R$27,新怪物属性!$HL$3)*(INDEX(战宠!$U$7:$Y$10,1,新怪物属性!$HL115)))*(新怪物属性!$HM115+4)
+IF($HN115=0,0,INDEX(战宠!R$15:R$27,新怪物属性!$HN$3)*(INDEX(战宠!$U$7:$Y$10,1,新怪物属性!$HN115)))*(新怪物属性!$HO115+4)
+IF($HP115=0,0,INDEX(战宠!R$15:R$27,新怪物属性!$HP$3)*(INDEX(战宠!$U$7:$Y$10,1,新怪物属性!$HP115)))*(新怪物属性!$HQ115+4)
+IF($HR115=0,0,INDEX(战宠!R$15:R$27,新怪物属性!$HR$3)*(INDEX(战宠!$U$7:$Y$10,1,新怪物属性!$HR115)))*(新怪物属性!$HS115+4)
+IF($HT115=0,0,INDEX(战宠!R$15:R$27,新怪物属性!$HT$3)*(INDEX(战宠!$U$7:$Y$10,1,新怪物属性!$HT115)))*(新怪物属性!$HU115+4)</f>
        <v>309200</v>
      </c>
      <c r="IE115" s="14">
        <f>IF($GV115=0,0,INDEX(战宠!S$15:S$27,新怪物属性!$GV$3)*(INDEX(战宠!$U$7:$Y$10,1,新怪物属性!$GV115)))*(新怪物属性!$GW115+4)
+IF($GX115=0,0,INDEX(战宠!S$15:S$27,新怪物属性!$GX$3)*(INDEX(战宠!$U$7:$Y$10,1,新怪物属性!$GX115)))*(新怪物属性!$GY115+4)
+IF($GZ115=0,0,INDEX(战宠!S$15:S$27,新怪物属性!$GZ$3)*(INDEX(战宠!$U$7:$Y$10,1,新怪物属性!$GZ115)))*(新怪物属性!$HA115+4)
+IF($HB115=0,0,INDEX(战宠!S$15:S$27,新怪物属性!$HB$3)*(INDEX(战宠!$U$7:$Y$10,1,新怪物属性!$HB115)))*(新怪物属性!$HC115+4)
+IF($HD115=0,0,INDEX(战宠!S$15:S$27,新怪物属性!$HD$3)*(INDEX(战宠!$U$7:$Y$10,1,新怪物属性!$HD115)))*(新怪物属性!$HE115+4)
+IF($HF115=0,0,INDEX(战宠!S$15:S$27,新怪物属性!$HF$3)*(INDEX(战宠!$U$7:$Y$10,1,新怪物属性!$HF115)))*(新怪物属性!$HG115+4)
+IF($HH115=0,0,INDEX(战宠!S$15:S$27,新怪物属性!$HH$3)*(INDEX(战宠!$U$7:$Y$10,1,新怪物属性!$HH115)))*(新怪物属性!$HI115+4)
+IF($HJ115=0,0,INDEX(战宠!S$15:S$27,新怪物属性!$HJ$3)*(INDEX(战宠!$U$7:$Y$10,1,新怪物属性!$HJ115)))*(新怪物属性!$HK115+4)
+IF($HL115=0,0,INDEX(战宠!S$15:S$27,新怪物属性!$HL$3)*(INDEX(战宠!$U$7:$Y$10,1,新怪物属性!$HL115)))*(新怪物属性!$HM115+4)
+IF($HN115=0,0,INDEX(战宠!S$15:S$27,新怪物属性!$HN$3)*(INDEX(战宠!$U$7:$Y$10,1,新怪物属性!$HN115)))*(新怪物属性!$HO115+4)
+IF($HP115=0,0,INDEX(战宠!S$15:S$27,新怪物属性!$HP$3)*(INDEX(战宠!$U$7:$Y$10,1,新怪物属性!$HP115)))*(新怪物属性!$HQ115+4)
+IF($HR115=0,0,INDEX(战宠!S$15:S$27,新怪物属性!$HR$3)*(INDEX(战宠!$U$7:$Y$10,1,新怪物属性!$HR115)))*(新怪物属性!$HS115+4)
+IF($HT115=0,0,INDEX(战宠!S$15:S$27,新怪物属性!$HT$3)*(INDEX(战宠!$U$7:$Y$10,1,新怪物属性!$HT115)))*(新怪物属性!$HU115+4)</f>
        <v>7770000</v>
      </c>
      <c r="IF115" s="14">
        <f>IF($GV115=0,0,INDEX(战宠!T$15:T$27,新怪物属性!$GV$3)*(INDEX(战宠!$U$7:$Y$10,1,新怪物属性!$GV115)))*(新怪物属性!$GW115+4)
+IF($GX115=0,0,INDEX(战宠!T$15:T$27,新怪物属性!$GX$3)*(INDEX(战宠!$U$7:$Y$10,1,新怪物属性!$GX115)))*(新怪物属性!$GY115+4)
+IF($GZ115=0,0,INDEX(战宠!T$15:T$27,新怪物属性!$GZ$3)*(INDEX(战宠!$U$7:$Y$10,1,新怪物属性!$GZ115)))*(新怪物属性!$HA115+4)
+IF($HB115=0,0,INDEX(战宠!T$15:T$27,新怪物属性!$HB$3)*(INDEX(战宠!$U$7:$Y$10,1,新怪物属性!$HB115)))*(新怪物属性!$HC115+4)
+IF($HD115=0,0,INDEX(战宠!T$15:T$27,新怪物属性!$HD$3)*(INDEX(战宠!$U$7:$Y$10,1,新怪物属性!$HD115)))*(新怪物属性!$HE115+4)
+IF($HF115=0,0,INDEX(战宠!T$15:T$27,新怪物属性!$HF$3)*(INDEX(战宠!$U$7:$Y$10,1,新怪物属性!$HF115)))*(新怪物属性!$HG115+4)
+IF($HH115=0,0,INDEX(战宠!T$15:T$27,新怪物属性!$HH$3)*(INDEX(战宠!$U$7:$Y$10,1,新怪物属性!$HH115)))*(新怪物属性!$HI115+4)
+IF($HJ115=0,0,INDEX(战宠!T$15:T$27,新怪物属性!$HJ$3)*(INDEX(战宠!$U$7:$Y$10,1,新怪物属性!$HJ115)))*(新怪物属性!$HK115+4)
+IF($HL115=0,0,INDEX(战宠!T$15:T$27,新怪物属性!$HL$3)*(INDEX(战宠!$U$7:$Y$10,1,新怪物属性!$HL115)))*(新怪物属性!$HM115+4)
+IF($HN115=0,0,INDEX(战宠!T$15:T$27,新怪物属性!$HN$3)*(INDEX(战宠!$U$7:$Y$10,1,新怪物属性!$HN115)))*(新怪物属性!$HO115+4)
+IF($HP115=0,0,INDEX(战宠!T$15:T$27,新怪物属性!$HP$3)*(INDEX(战宠!$U$7:$Y$10,1,新怪物属性!$HP115)))*(新怪物属性!$HQ115+4)
+IF($HR115=0,0,INDEX(战宠!T$15:T$27,新怪物属性!$HR$3)*(INDEX(战宠!$U$7:$Y$10,1,新怪物属性!$HR115)))*(新怪物属性!$HS115+4)
+IF($HT115=0,0,INDEX(战宠!T$15:T$27,新怪物属性!$HT$3)*(INDEX(战宠!$U$7:$Y$10,1,新怪物属性!$HT115)))*(新怪物属性!$HU115+4)</f>
        <v>167555</v>
      </c>
      <c r="II115" s="14">
        <f>IF(HX115=0,0,INDEX(战宠!$D$15:$D$27,新怪物属性!HX115))</f>
        <v>0.3</v>
      </c>
      <c r="IJ115" s="14">
        <f>IF(HY115=0,0,INDEX(战宠!$D$15:$D$27,新怪物属性!HY115))</f>
        <v>0.2</v>
      </c>
      <c r="IM115" s="14">
        <f t="shared" si="189"/>
        <v>12590781</v>
      </c>
      <c r="IN115" s="14">
        <f t="shared" si="190"/>
        <v>12594444</v>
      </c>
      <c r="IO115" s="14">
        <f t="shared" si="191"/>
        <v>12598368</v>
      </c>
      <c r="IP115" s="14">
        <f t="shared" si="192"/>
        <v>12590781</v>
      </c>
      <c r="IQ115" s="14">
        <f t="shared" si="193"/>
        <v>12590781</v>
      </c>
      <c r="IR115" s="14">
        <f t="shared" si="232"/>
        <v>101603254</v>
      </c>
      <c r="IS115" s="14">
        <f t="shared" si="233"/>
        <v>4011895</v>
      </c>
      <c r="IT115" s="14">
        <f t="shared" si="234"/>
        <v>87413248</v>
      </c>
      <c r="IU115" s="14">
        <f t="shared" si="235"/>
        <v>2199333</v>
      </c>
      <c r="IV115" s="28">
        <f t="shared" si="236"/>
        <v>73250</v>
      </c>
      <c r="IW115" s="28">
        <f t="shared" si="237"/>
        <v>73250</v>
      </c>
      <c r="IX115" s="28">
        <f t="shared" si="238"/>
        <v>73250</v>
      </c>
      <c r="IY115" s="28">
        <f t="shared" si="239"/>
        <v>73250</v>
      </c>
      <c r="IZ115" s="28">
        <f t="shared" si="240"/>
        <v>3.9689999999999999</v>
      </c>
      <c r="JA115" s="28">
        <f t="shared" si="241"/>
        <v>3.9689999999999999</v>
      </c>
      <c r="JB115" s="28">
        <f t="shared" si="242"/>
        <v>240</v>
      </c>
      <c r="JC115" s="28">
        <f t="shared" si="243"/>
        <v>220</v>
      </c>
      <c r="JD115" s="14">
        <f t="shared" si="244"/>
        <v>1</v>
      </c>
      <c r="JE115" s="14">
        <f t="shared" si="245"/>
        <v>2</v>
      </c>
      <c r="JF115" s="14">
        <f t="shared" si="246"/>
        <v>2</v>
      </c>
      <c r="JG115" s="18">
        <f t="shared" si="247"/>
        <v>2.6500000000000004</v>
      </c>
      <c r="JH115" s="18">
        <f t="shared" si="248"/>
        <v>2.1</v>
      </c>
      <c r="JI115" s="18">
        <f t="shared" si="249"/>
        <v>1.8</v>
      </c>
      <c r="JJ115" s="29">
        <f t="shared" si="276"/>
        <v>73400</v>
      </c>
      <c r="JK115" s="29">
        <f t="shared" si="276"/>
        <v>73700</v>
      </c>
      <c r="JL115" s="29">
        <f t="shared" si="276"/>
        <v>73700</v>
      </c>
      <c r="JM115" s="26">
        <f t="shared" si="250"/>
        <v>0.1</v>
      </c>
      <c r="JN115" s="26">
        <f t="shared" si="251"/>
        <v>0.1</v>
      </c>
      <c r="JO115" s="26">
        <f t="shared" si="252"/>
        <v>0.2</v>
      </c>
      <c r="JP115" s="14">
        <f t="shared" si="253"/>
        <v>4</v>
      </c>
      <c r="JQ115" s="14">
        <f t="shared" si="254"/>
        <v>4</v>
      </c>
      <c r="JR115" s="14">
        <f t="shared" si="255"/>
        <v>4</v>
      </c>
      <c r="JS115" s="14">
        <f t="shared" si="256"/>
        <v>15</v>
      </c>
      <c r="JT115" s="14">
        <f t="shared" si="257"/>
        <v>200</v>
      </c>
      <c r="JU115" s="14">
        <f t="shared" si="258"/>
        <v>350</v>
      </c>
      <c r="JV115">
        <v>111</v>
      </c>
      <c r="JW115" s="14">
        <f t="shared" si="195"/>
        <v>766440782</v>
      </c>
      <c r="JY115" s="14">
        <f t="shared" si="226"/>
        <v>8023790</v>
      </c>
      <c r="JZ115" s="14">
        <f t="shared" si="196"/>
        <v>7084216</v>
      </c>
      <c r="KA115" s="29">
        <f t="shared" si="197"/>
        <v>70320</v>
      </c>
      <c r="KB115" s="29">
        <f t="shared" si="198"/>
        <v>50625</v>
      </c>
      <c r="KC115" s="29">
        <f t="shared" si="199"/>
        <v>54675</v>
      </c>
      <c r="KD115" s="29">
        <f t="shared" si="200"/>
        <v>65610</v>
      </c>
      <c r="KE115" s="14">
        <f t="shared" si="228"/>
        <v>3.9689999999999999</v>
      </c>
      <c r="KF115" s="14">
        <f t="shared" si="229"/>
        <v>3.9689999999999999</v>
      </c>
      <c r="KG115" s="14">
        <f t="shared" si="201"/>
        <v>6295359.9988339888</v>
      </c>
      <c r="KH115" s="26">
        <f t="shared" si="259"/>
        <v>0.39939024390243905</v>
      </c>
      <c r="KI115" s="26">
        <f t="shared" si="260"/>
        <v>0.66557414104882462</v>
      </c>
      <c r="KJ115" s="29">
        <f t="shared" si="202"/>
        <v>2043655</v>
      </c>
      <c r="KK115" s="29">
        <f t="shared" si="203"/>
        <v>7778201</v>
      </c>
      <c r="KL115" s="29">
        <f t="shared" si="204"/>
        <v>8894665</v>
      </c>
      <c r="KM115" s="23">
        <f t="shared" si="205"/>
        <v>4904771</v>
      </c>
      <c r="KN115" s="23">
        <f t="shared" si="206"/>
        <v>2591200</v>
      </c>
      <c r="KO115" s="26">
        <f t="shared" si="261"/>
        <v>0.4916666666666667</v>
      </c>
      <c r="KP115" s="26">
        <f t="shared" si="262"/>
        <v>0.49523809523809526</v>
      </c>
      <c r="KQ115" s="26">
        <f t="shared" si="263"/>
        <v>0.59523809523809523</v>
      </c>
      <c r="KR115" s="26">
        <f t="shared" si="207"/>
        <v>9.1666666666666674E-2</v>
      </c>
      <c r="KS115" s="26">
        <v>0.1</v>
      </c>
      <c r="KT115" s="29">
        <f t="shared" si="264"/>
        <v>2.2000000000000002</v>
      </c>
      <c r="KU115" s="29">
        <f t="shared" si="265"/>
        <v>4.4214285714285717</v>
      </c>
      <c r="KV115" s="29">
        <f t="shared" si="266"/>
        <v>5.0214285714285714</v>
      </c>
      <c r="KW115" s="29">
        <f t="shared" si="267"/>
        <v>22480205</v>
      </c>
      <c r="KX115" s="29">
        <f t="shared" si="268"/>
        <v>22927173.423809525</v>
      </c>
      <c r="KY115" s="29">
        <f t="shared" si="269"/>
        <v>22331962.482142858</v>
      </c>
      <c r="KZ115" s="29">
        <f t="shared" si="270"/>
        <v>102482937</v>
      </c>
      <c r="LA115" s="14">
        <f t="shared" si="271"/>
        <v>67739340.909999996</v>
      </c>
      <c r="LE115" s="14">
        <v>1</v>
      </c>
      <c r="LF115" s="14">
        <v>1</v>
      </c>
      <c r="LG115" s="14">
        <v>480</v>
      </c>
      <c r="LH115" s="14">
        <v>80</v>
      </c>
      <c r="LI115" s="14">
        <v>60</v>
      </c>
      <c r="LJ115" s="14">
        <v>60</v>
      </c>
      <c r="LK115" s="14">
        <v>60</v>
      </c>
      <c r="LL115" s="23">
        <f t="shared" si="208"/>
        <v>9499211262</v>
      </c>
      <c r="LM115" s="23">
        <f t="shared" si="209"/>
        <v>2</v>
      </c>
      <c r="LN115" s="23">
        <f t="shared" si="210"/>
        <v>9499.2099999999991</v>
      </c>
      <c r="LO115" s="14">
        <v>1</v>
      </c>
      <c r="LP115" s="14">
        <v>1</v>
      </c>
      <c r="LQ115" s="14">
        <v>240</v>
      </c>
      <c r="LR115" s="14">
        <v>35</v>
      </c>
      <c r="LS115" s="14">
        <v>22</v>
      </c>
      <c r="LT115" s="14">
        <v>30</v>
      </c>
      <c r="LU115" s="14">
        <v>30</v>
      </c>
      <c r="LV115" s="23">
        <f t="shared" si="211"/>
        <v>4950468938</v>
      </c>
      <c r="LW115" s="23">
        <f t="shared" si="212"/>
        <v>2</v>
      </c>
      <c r="LX115" s="23">
        <f t="shared" si="213"/>
        <v>4950.47</v>
      </c>
      <c r="MB115">
        <f t="shared" si="272"/>
        <v>1.7247233784533051</v>
      </c>
      <c r="MC115">
        <f t="shared" si="273"/>
        <v>6.8454270890811681</v>
      </c>
      <c r="ME115" s="14">
        <v>10</v>
      </c>
      <c r="MF115" s="14">
        <v>2</v>
      </c>
      <c r="MG115" s="14">
        <v>1.5</v>
      </c>
      <c r="MH115" s="23">
        <f t="shared" si="274"/>
        <v>316515225</v>
      </c>
      <c r="MI115" s="23">
        <f t="shared" si="214"/>
        <v>1</v>
      </c>
      <c r="MJ115" s="23">
        <f t="shared" si="215"/>
        <v>316515.23</v>
      </c>
      <c r="MK115" s="14">
        <v>30</v>
      </c>
      <c r="ML115" s="14">
        <v>6</v>
      </c>
      <c r="MM115" s="14">
        <v>4</v>
      </c>
      <c r="MN115" s="23">
        <f t="shared" si="275"/>
        <v>904881751</v>
      </c>
      <c r="MO115" s="23">
        <f t="shared" si="216"/>
        <v>1</v>
      </c>
      <c r="MP115" s="23">
        <f t="shared" si="217"/>
        <v>904881.75</v>
      </c>
      <c r="MR115" s="23">
        <f t="shared" si="218"/>
        <v>1206509001</v>
      </c>
      <c r="MS115" s="23">
        <f t="shared" si="219"/>
        <v>2</v>
      </c>
      <c r="MT115" s="23">
        <f t="shared" si="220"/>
        <v>1206.51</v>
      </c>
      <c r="MU115" s="23">
        <f t="shared" si="221"/>
        <v>474772838</v>
      </c>
      <c r="MV115" s="23">
        <f t="shared" si="222"/>
        <v>1</v>
      </c>
      <c r="MW115" s="23">
        <f t="shared" si="223"/>
        <v>474772.84</v>
      </c>
    </row>
    <row r="116" spans="3:361" ht="16.5" x14ac:dyDescent="0.2">
      <c r="C116" s="14">
        <v>44</v>
      </c>
      <c r="D116" s="14">
        <v>930</v>
      </c>
      <c r="E116" s="14"/>
      <c r="F116" s="14"/>
      <c r="G116" s="14">
        <v>930</v>
      </c>
      <c r="H116" s="14">
        <v>930</v>
      </c>
      <c r="I116" s="14">
        <v>930</v>
      </c>
      <c r="J116" s="14">
        <v>12</v>
      </c>
      <c r="K116" s="14">
        <v>12</v>
      </c>
      <c r="L116" s="14">
        <v>12</v>
      </c>
      <c r="M116" s="14">
        <v>10</v>
      </c>
      <c r="N116" s="14">
        <v>10</v>
      </c>
      <c r="O116" s="14">
        <v>10</v>
      </c>
      <c r="P116" s="14">
        <v>12</v>
      </c>
      <c r="Q116" s="14">
        <v>12</v>
      </c>
      <c r="R116" s="14">
        <v>12</v>
      </c>
      <c r="S116" s="14">
        <v>12</v>
      </c>
      <c r="T116" s="14">
        <v>12</v>
      </c>
      <c r="U116" s="14">
        <v>12</v>
      </c>
      <c r="V116" s="14">
        <v>12</v>
      </c>
      <c r="W116" s="14">
        <v>12</v>
      </c>
      <c r="X116" s="14">
        <v>930</v>
      </c>
      <c r="Y116" s="14">
        <v>930</v>
      </c>
      <c r="Z116" s="14">
        <v>930</v>
      </c>
      <c r="AA116" s="14">
        <v>930</v>
      </c>
      <c r="AB116" s="14">
        <v>930</v>
      </c>
      <c r="AC116" s="14">
        <v>930</v>
      </c>
      <c r="AD116" s="14">
        <v>930</v>
      </c>
      <c r="AE116" s="14">
        <v>930</v>
      </c>
      <c r="AF116" s="14">
        <v>96</v>
      </c>
      <c r="AG116" s="14">
        <v>96</v>
      </c>
      <c r="AH116" s="14">
        <v>96</v>
      </c>
      <c r="AI116" s="14">
        <v>96</v>
      </c>
      <c r="AJ116" s="14">
        <v>96</v>
      </c>
      <c r="AK116" s="14">
        <v>96</v>
      </c>
      <c r="AL116" s="14">
        <v>96</v>
      </c>
      <c r="AM116" s="14">
        <v>96</v>
      </c>
      <c r="AN116" s="14">
        <v>6</v>
      </c>
      <c r="AO116" s="14">
        <v>6</v>
      </c>
      <c r="AP116" s="14">
        <v>6</v>
      </c>
      <c r="AQ116" s="14">
        <v>6</v>
      </c>
      <c r="AR116" s="14">
        <v>6</v>
      </c>
      <c r="AS116" s="14">
        <v>0</v>
      </c>
      <c r="AT116" s="14">
        <v>0</v>
      </c>
      <c r="AU116" s="14">
        <v>0</v>
      </c>
      <c r="AV116" s="14">
        <v>0</v>
      </c>
      <c r="AW116" s="14">
        <v>5</v>
      </c>
      <c r="AX116" s="14">
        <v>5</v>
      </c>
      <c r="AY116" s="14">
        <v>0</v>
      </c>
      <c r="AZ116" s="14">
        <v>0</v>
      </c>
      <c r="BA116" s="14">
        <v>27</v>
      </c>
      <c r="BF116" s="14">
        <f>ROUND((INDEX(新战舰养成!S$6:S$18,新怪物属性!$J116+1)+INDEX(新战舰养成!D$6:D$18,新怪物属性!$J116+1)*(新怪物属性!$G116-1))*INDEX(战舰突破!$D$6:$D$18,新怪物属性!$M116+1),0)</f>
        <v>899920</v>
      </c>
      <c r="BG116" s="14">
        <f>ROUND((INDEX(新战舰养成!T$6:T$18,新怪物属性!$J116+1)+INDEX(新战舰养成!E$6:E$18,新怪物属性!$J116+1)*(新怪物属性!$G116-1))*INDEX(战舰突破!$D$6:$D$18,新怪物属性!$M116+1),0)</f>
        <v>7199210</v>
      </c>
      <c r="BH116" s="14">
        <f>ROUND((INDEX(新战舰养成!U$6:U$18,新怪物属性!$J116+1)+INDEX(新战舰养成!F$6:F$18,新怪物属性!$J116+1)*(新怪物属性!$G116-1))*INDEX(战舰突破!$D$6:$D$18,新怪物属性!$M116+1),0)</f>
        <v>450158</v>
      </c>
      <c r="BI116" s="14">
        <f>ROUND((INDEX(新战舰养成!V$6:V$18,新怪物属性!$J116+1)+INDEX(新战舰养成!G$6:G$18,新怪物属性!$J116+1)*(新怪物属性!$G116-1))*INDEX(战舰突破!$D$6:$D$18,新怪物属性!$M116+1),0)</f>
        <v>750</v>
      </c>
      <c r="BJ116" s="14">
        <f>ROUND((INDEX(新战舰养成!W$6:W$18,新怪物属性!$J116+1)+INDEX(新战舰养成!H$6:H$18,新怪物属性!$J116+1)*(新怪物属性!$G116-1))*INDEX(战舰突破!$D$6:$D$18,新怪物属性!$M116+1),0)</f>
        <v>10</v>
      </c>
      <c r="BL116" s="14">
        <f>IF($H116&gt;0,ROUND((INDEX(新战舰养成!X$6:X$18,新怪物属性!$K116+1)+INDEX(新战舰养成!I$6:I$18,新怪物属性!$K116+1)*(新怪物属性!$H116-1))*INDEX(战舰突破!$D$6:$D$18,新怪物属性!$N116+1),0),0)</f>
        <v>900620</v>
      </c>
      <c r="BM116" s="14">
        <f>IF($H116&gt;0,ROUND((INDEX(新战舰养成!Y$6:Y$18,新怪物属性!$K116+1)+INDEX(新战舰养成!J$6:J$18,新怪物属性!$K116+1)*(新怪物属性!$H116-1))*INDEX(战舰突破!$D$6:$D$18,新怪物属性!$N116+1),0),0)</f>
        <v>0</v>
      </c>
      <c r="BN116" s="14">
        <f>IF($H116&gt;0,ROUND((INDEX(新战舰养成!Z$6:Z$18,新怪物属性!$K116+1)+INDEX(新战舰养成!K$6:K$18,新怪物属性!$K116+1)*(新怪物属性!$H116-1))*INDEX(战舰突破!$D$6:$D$18,新怪物属性!$N116+1),0),0)</f>
        <v>0</v>
      </c>
      <c r="BO116" s="14">
        <f>IF($H116&gt;0,ROUND((INDEX(新战舰养成!AA$6:AA$18,新怪物属性!$K116+1)+INDEX(新战舰养成!L$6:L$18,新怪物属性!$K116+1)*(新怪物属性!$H116-1))*INDEX(战舰突破!$D$6:$D$18,新怪物属性!$N116+1),0),0)</f>
        <v>8999200</v>
      </c>
      <c r="BP116" s="14">
        <f>IF($H116&gt;0,ROUND((INDEX(新战舰养成!AB$6:AB$18,新怪物属性!$K116+1)+INDEX(新战舰养成!M$6:M$18,新怪物属性!$K116+1)*(新怪物属性!$H116-1))*INDEX(战舰突破!$D$6:$D$18,新怪物属性!$N116+1),0),0)</f>
        <v>179800</v>
      </c>
      <c r="BR116" s="14">
        <f>IF($I116&gt;0,ROUND((INDEX(新战舰养成!AC$6:AC$18,新怪物属性!$L116+1)+INDEX(新战舰养成!I$6:I$18,新怪物属性!$L116+1)*(新怪物属性!$I116-1))*INDEX(战舰突破!$D$6:$D$18,新怪物属性!$O116+1),0),0)</f>
        <v>901370</v>
      </c>
      <c r="BS116" s="14">
        <f>IF($I116&gt;0,ROUND((INDEX(新战舰养成!AD$6:AD$18,新怪物属性!$L116+1)+INDEX(新战舰养成!J$6:J$18,新怪物属性!$L116+1)*(新怪物属性!$I116-1))*INDEX(战舰突破!$D$6:$D$18,新怪物属性!$O116+1),0),0)</f>
        <v>0</v>
      </c>
      <c r="BT116" s="14">
        <f>IF($I116&gt;0,ROUND((INDEX(新战舰养成!AE$6:AE$18,新怪物属性!$L116+1)+INDEX(新战舰养成!K$6:K$18,新怪物属性!$L116+1)*(新怪物属性!$I116-1))*INDEX(战舰突破!$D$6:$D$18,新怪物属性!$O116+1),0),0)</f>
        <v>0</v>
      </c>
      <c r="BU116" s="14">
        <f>IF($I116&gt;0,ROUND((INDEX(新战舰养成!AF$6:AF$18,新怪物属性!$L116+1)+INDEX(新战舰养成!L$6:L$18,新怪物属性!$L116+1)*(新怪物属性!$I116-1))*INDEX(战舰突破!$D$6:$D$18,新怪物属性!$O116+1),0),0)</f>
        <v>5893350</v>
      </c>
      <c r="BV116" s="14">
        <f>IF($I116&gt;0,ROUND((INDEX(新战舰养成!AG$6:AG$18,新怪物属性!$L116+1)+INDEX(新战舰养成!M$6:M$18,新怪物属性!$L116+1)*(新怪物属性!$I116-1))*INDEX(战舰突破!$D$6:$D$18,新怪物属性!$O116+1),0),0)</f>
        <v>242473</v>
      </c>
      <c r="BY116" s="14">
        <f>(INDEX(装备数值!$C$13:$G$116,新怪物属性!$P118*8+1,BY$2)+INDEX(装备数值!$C$13:$G$116,新怪物属性!$Q118*8+2,BY$2)+INDEX(装备数值!$C$13:$G$116,新怪物属性!$S118*8+3,BY$2)+INDEX(装备数值!$C$13:$G$116,新怪物属性!$R118*8+4,BY$2)+INDEX(装备数值!$C$13:$G$116,新怪物属性!$T118*8+5,BY$2)+INDEX(装备数值!$C$13:$G$116,新怪物属性!$U118*8+6,BY$2)+INDEX(装备数值!$C$13:$G$116,新怪物属性!$V118*8+7,BY$2)+INDEX(装备数值!$C$13:$G$116,新怪物属性!$W118*8+8,BY$2))</f>
        <v>147000</v>
      </c>
      <c r="BZ116" s="14">
        <f>(INDEX(装备数值!$C$13:$G$116,新怪物属性!$P118*8+1,BZ$2)+INDEX(装备数值!$C$13:$G$116,新怪物属性!$Q118*8+2,BZ$2)+INDEX(装备数值!$C$13:$G$116,新怪物属性!$S118*8+3,BZ$2)+INDEX(装备数值!$C$13:$G$116,新怪物属性!$R118*8+4,BZ$2)+INDEX(装备数值!$C$13:$G$116,新怪物属性!$T118*8+5,BZ$2)+INDEX(装备数值!$C$13:$G$116,新怪物属性!$U118*8+6,BZ$2)+INDEX(装备数值!$C$13:$G$116,新怪物属性!$V118*8+7,BZ$2)+INDEX(装备数值!$C$13:$G$116,新怪物属性!$W118*8+8,BZ$2))</f>
        <v>1102500</v>
      </c>
      <c r="CA116" s="14">
        <f>(INDEX(装备数值!$C$13:$G$116,新怪物属性!$P118*8+1,CA$2)+INDEX(装备数值!$C$13:$G$116,新怪物属性!$Q118*8+2,CA$2)+INDEX(装备数值!$C$13:$G$116,新怪物属性!$S118*8+3,CA$2)+INDEX(装备数值!$C$13:$G$116,新怪物属性!$R118*8+4,CA$2)+INDEX(装备数值!$C$13:$G$116,新怪物属性!$T118*8+5,CA$2)+INDEX(装备数值!$C$13:$G$116,新怪物属性!$U118*8+6,CA$2)+INDEX(装备数值!$C$13:$G$116,新怪物属性!$V118*8+7,CA$2)+INDEX(装备数值!$C$13:$G$116,新怪物属性!$W118*8+8,CA$2))</f>
        <v>73500</v>
      </c>
      <c r="CB116" s="14">
        <f>(INDEX(装备数值!$C$13:$G$116,新怪物属性!$P118*8+1,CB$2)+INDEX(装备数值!$C$13:$G$116,新怪物属性!$Q118*8+2,CB$2)+INDEX(装备数值!$C$13:$G$116,新怪物属性!$S118*8+3,CB$2)+INDEX(装备数值!$C$13:$G$116,新怪物属性!$R118*8+4,CB$2)+INDEX(装备数值!$C$13:$G$116,新怪物属性!$T118*8+5,CB$2)+INDEX(装备数值!$C$13:$G$116,新怪物属性!$U118*8+6,CB$2)+INDEX(装备数值!$C$13:$G$116,新怪物属性!$V118*8+7,CB$2)+INDEX(装备数值!$C$13:$G$116,新怪物属性!$W118*8+8,CB$2))</f>
        <v>1470000</v>
      </c>
      <c r="CC116" s="14">
        <f>(INDEX(装备数值!$C$13:$G$116,新怪物属性!$P118*8+1,CC$2)+INDEX(装备数值!$C$13:$G$116,新怪物属性!$Q118*8+2,CC$2)+INDEX(装备数值!$C$13:$G$116,新怪物属性!$S118*8+3,CC$2)+INDEX(装备数值!$C$13:$G$116,新怪物属性!$R118*8+4,CC$2)+INDEX(装备数值!$C$13:$G$116,新怪物属性!$T118*8+5,CC$2)+INDEX(装备数值!$C$13:$G$116,新怪物属性!$U118*8+6,CC$2)+INDEX(装备数值!$C$13:$G$116,新怪物属性!$V118*8+7,CC$2)+INDEX(装备数值!$C$13:$G$116,新怪物属性!$W118*8+8,CC$2))</f>
        <v>29050</v>
      </c>
      <c r="CF116" s="14">
        <f t="shared" si="143"/>
        <v>4</v>
      </c>
      <c r="CG116" s="14">
        <f t="shared" si="230"/>
        <v>4</v>
      </c>
      <c r="CH116" s="14">
        <f t="shared" si="230"/>
        <v>4</v>
      </c>
      <c r="CI116" s="14">
        <f t="shared" si="230"/>
        <v>4</v>
      </c>
      <c r="CJ116" s="14">
        <f t="shared" si="230"/>
        <v>4</v>
      </c>
      <c r="CK116" s="14">
        <f t="shared" si="230"/>
        <v>4</v>
      </c>
      <c r="CL116" s="14">
        <f t="shared" si="230"/>
        <v>4</v>
      </c>
      <c r="CM116" s="14">
        <f t="shared" si="230"/>
        <v>4</v>
      </c>
      <c r="CN116" s="14">
        <f t="shared" si="230"/>
        <v>4</v>
      </c>
      <c r="CO116" s="14">
        <f t="shared" si="230"/>
        <v>4</v>
      </c>
      <c r="CP116" s="14">
        <f t="shared" si="230"/>
        <v>4</v>
      </c>
      <c r="CQ116" s="14">
        <f t="shared" si="230"/>
        <v>4</v>
      </c>
      <c r="CR116" s="14">
        <f t="shared" si="230"/>
        <v>0</v>
      </c>
      <c r="CS116" s="14">
        <f>SUMIFS(装备数值!BL$50:BL$101,装备数值!$BG$50:$BG$101,"="&amp;新怪物属性!$CF$2,装备数值!$BH$50:$BH$101,"&lt;="&amp;新怪物属性!$CF116)+SUMIFS(装备数值!BL$50:BL$101,装备数值!$BG$50:$BG$101,"="&amp;新怪物属性!$CG$2,装备数值!$BH$50:$BH$101,"&lt;="&amp;新怪物属性!$CG116)+SUMIFS(装备数值!BL$50:BL$101,装备数值!$BG$50:$BG$101,"="&amp;新怪物属性!$CH$2,装备数值!$BH$50:$BH$101,"&lt;="&amp;新怪物属性!$CH116)+SUMIFS(装备数值!BL$50:BL$101,装备数值!$BG$50:$BG$101,"="&amp;新怪物属性!$CI$2,装备数值!$BH$50:$BH$101,"&lt;="&amp;新怪物属性!$CI116)+SUMIFS(装备数值!BL$50:BL$101,装备数值!$BG$50:$BG$101,"="&amp;新怪物属性!$CJ$2,装备数值!$BH$50:$BH$101,"&lt;="&amp;新怪物属性!$CJ116)+SUMIFS(装备数值!BL$50:BL$101,装备数值!$BG$50:$BG$101,"="&amp;新怪物属性!$CK$2,装备数值!$BH$50:$BH$101,"&lt;="&amp;新怪物属性!$CK116)+SUMIFS(装备数值!BL$50:BL$101,装备数值!$BG$50:$BG$101,"="&amp;新怪物属性!$CL$2,装备数值!$BH$50:$BH$101,"&lt;="&amp;新怪物属性!$CL116)+SUMIFS(装备数值!BL$50:BL$101,装备数值!$BG$50:$BG$101,"="&amp;新怪物属性!$CM$2,装备数值!$BH$50:$BH$101,"&lt;="&amp;新怪物属性!$CM116)+SUMIFS(装备数值!BL$50:BL$101,装备数值!$BG$50:$BG$101,"="&amp;新怪物属性!$CN$2,装备数值!$BH$50:$BH$101,"&lt;="&amp;新怪物属性!$CN116)+SUMIFS(装备数值!BL$50:BL$101,装备数值!$BG$50:$BG$101,"="&amp;新怪物属性!$CO$2,装备数值!$BH$50:$BH$101,"&lt;="&amp;新怪物属性!$CO116)+SUMIFS(装备数值!BL$50:BL$101,装备数值!$BG$50:$BG$101,"="&amp;新怪物属性!$CP$2,装备数值!$BH$50:$BH$101,"&lt;="&amp;新怪物属性!$CP116)+SUMIFS(装备数值!BL$50:BL$101,装备数值!$BG$50:$BG$101,"="&amp;新怪物属性!$CQ$2,装备数值!$BH$50:$BH$101,"&lt;="&amp;新怪物属性!$CQ116)+SUMIFS(装备数值!BL$50:BL$101,装备数值!$BG$50:$BG$101,"="&amp;新怪物属性!$CR$2,装备数值!$BH$50:$BH$101,"&lt;="&amp;新怪物属性!$CR116)</f>
        <v>234449</v>
      </c>
      <c r="CT116" s="14">
        <f>SUMIFS(装备数值!BM$50:BM$101,装备数值!$BG$50:$BG$101,"="&amp;新怪物属性!$CF$2,装备数值!$BH$50:$BH$101,"&lt;="&amp;新怪物属性!$CF116)+SUMIFS(装备数值!BM$50:BM$101,装备数值!$BG$50:$BG$101,"="&amp;新怪物属性!$CG$2,装备数值!$BH$50:$BH$101,"&lt;="&amp;新怪物属性!$CG116)+SUMIFS(装备数值!BM$50:BM$101,装备数值!$BG$50:$BG$101,"="&amp;新怪物属性!$CH$2,装备数值!$BH$50:$BH$101,"&lt;="&amp;新怪物属性!$CH116)+SUMIFS(装备数值!BM$50:BM$101,装备数值!$BG$50:$BG$101,"="&amp;新怪物属性!$CI$2,装备数值!$BH$50:$BH$101,"&lt;="&amp;新怪物属性!$CI116)+SUMIFS(装备数值!BM$50:BM$101,装备数值!$BG$50:$BG$101,"="&amp;新怪物属性!$CJ$2,装备数值!$BH$50:$BH$101,"&lt;="&amp;新怪物属性!$CJ116)+SUMIFS(装备数值!BM$50:BM$101,装备数值!$BG$50:$BG$101,"="&amp;新怪物属性!$CK$2,装备数值!$BH$50:$BH$101,"&lt;="&amp;新怪物属性!$CK116)+SUMIFS(装备数值!BM$50:BM$101,装备数值!$BG$50:$BG$101,"="&amp;新怪物属性!$CL$2,装备数值!$BH$50:$BH$101,"&lt;="&amp;新怪物属性!$CL116)+SUMIFS(装备数值!BM$50:BM$101,装备数值!$BG$50:$BG$101,"="&amp;新怪物属性!$CM$2,装备数值!$BH$50:$BH$101,"&lt;="&amp;新怪物属性!$CM116)+SUMIFS(装备数值!BM$50:BM$101,装备数值!$BG$50:$BG$101,"="&amp;新怪物属性!$CN$2,装备数值!$BH$50:$BH$101,"&lt;="&amp;新怪物属性!$CN116)+SUMIFS(装备数值!BM$50:BM$101,装备数值!$BG$50:$BG$101,"="&amp;新怪物属性!$CO$2,装备数值!$BH$50:$BH$101,"&lt;="&amp;新怪物属性!$CO116)+SUMIFS(装备数值!BM$50:BM$101,装备数值!$BG$50:$BG$101,"="&amp;新怪物属性!$CP$2,装备数值!$BH$50:$BH$101,"&lt;="&amp;新怪物属性!$CP116)+SUMIFS(装备数值!BM$50:BM$101,装备数值!$BG$50:$BG$101,"="&amp;新怪物属性!$CQ$2,装备数值!$BH$50:$BH$101,"&lt;="&amp;新怪物属性!$CQ116)+SUMIFS(装备数值!BM$50:BM$101,装备数值!$BG$50:$BG$101,"="&amp;新怪物属性!$CR$2,装备数值!$BH$50:$BH$101,"&lt;="&amp;新怪物属性!$CR116)</f>
        <v>1759949</v>
      </c>
      <c r="CU116" s="14">
        <f>SUMIFS(装备数值!BN$50:BN$101,装备数值!$BG$50:$BG$101,"="&amp;新怪物属性!$CF$2,装备数值!$BH$50:$BH$101,"&lt;="&amp;新怪物属性!$CF116)+SUMIFS(装备数值!BN$50:BN$101,装备数值!$BG$50:$BG$101,"="&amp;新怪物属性!$CG$2,装备数值!$BH$50:$BH$101,"&lt;="&amp;新怪物属性!$CG116)+SUMIFS(装备数值!BN$50:BN$101,装备数值!$BG$50:$BG$101,"="&amp;新怪物属性!$CH$2,装备数值!$BH$50:$BH$101,"&lt;="&amp;新怪物属性!$CH116)+SUMIFS(装备数值!BN$50:BN$101,装备数值!$BG$50:$BG$101,"="&amp;新怪物属性!$CI$2,装备数值!$BH$50:$BH$101,"&lt;="&amp;新怪物属性!$CI116)+SUMIFS(装备数值!BN$50:BN$101,装备数值!$BG$50:$BG$101,"="&amp;新怪物属性!$CJ$2,装备数值!$BH$50:$BH$101,"&lt;="&amp;新怪物属性!$CJ116)+SUMIFS(装备数值!BN$50:BN$101,装备数值!$BG$50:$BG$101,"="&amp;新怪物属性!$CK$2,装备数值!$BH$50:$BH$101,"&lt;="&amp;新怪物属性!$CK116)+SUMIFS(装备数值!BN$50:BN$101,装备数值!$BG$50:$BG$101,"="&amp;新怪物属性!$CL$2,装备数值!$BH$50:$BH$101,"&lt;="&amp;新怪物属性!$CL116)+SUMIFS(装备数值!BN$50:BN$101,装备数值!$BG$50:$BG$101,"="&amp;新怪物属性!$CM$2,装备数值!$BH$50:$BH$101,"&lt;="&amp;新怪物属性!$CM116)+SUMIFS(装备数值!BN$50:BN$101,装备数值!$BG$50:$BG$101,"="&amp;新怪物属性!$CN$2,装备数值!$BH$50:$BH$101,"&lt;="&amp;新怪物属性!$CN116)+SUMIFS(装备数值!BN$50:BN$101,装备数值!$BG$50:$BG$101,"="&amp;新怪物属性!$CO$2,装备数值!$BH$50:$BH$101,"&lt;="&amp;新怪物属性!$CO116)+SUMIFS(装备数值!BN$50:BN$101,装备数值!$BG$50:$BG$101,"="&amp;新怪物属性!$CP$2,装备数值!$BH$50:$BH$101,"&lt;="&amp;新怪物属性!$CP116)+SUMIFS(装备数值!BN$50:BN$101,装备数值!$BG$50:$BG$101,"="&amp;新怪物属性!$CQ$2,装备数值!$BH$50:$BH$101,"&lt;="&amp;新怪物属性!$CQ116)+SUMIFS(装备数值!BN$50:BN$101,装备数值!$BG$50:$BG$101,"="&amp;新怪物属性!$CR$2,装备数值!$BH$50:$BH$101,"&lt;="&amp;新怪物属性!$CR116)</f>
        <v>97600</v>
      </c>
      <c r="CV116" s="14">
        <f>SUMIFS(装备数值!BO$50:BO$101,装备数值!$BG$50:$BG$101,"="&amp;新怪物属性!$CF$2,装备数值!$BH$50:$BH$101,"&lt;="&amp;新怪物属性!$CF116)+SUMIFS(装备数值!BO$50:BO$101,装备数值!$BG$50:$BG$101,"="&amp;新怪物属性!$CG$2,装备数值!$BH$50:$BH$101,"&lt;="&amp;新怪物属性!$CG116)+SUMIFS(装备数值!BO$50:BO$101,装备数值!$BG$50:$BG$101,"="&amp;新怪物属性!$CH$2,装备数值!$BH$50:$BH$101,"&lt;="&amp;新怪物属性!$CH116)+SUMIFS(装备数值!BO$50:BO$101,装备数值!$BG$50:$BG$101,"="&amp;新怪物属性!$CI$2,装备数值!$BH$50:$BH$101,"&lt;="&amp;新怪物属性!$CI116)+SUMIFS(装备数值!BO$50:BO$101,装备数值!$BG$50:$BG$101,"="&amp;新怪物属性!$CJ$2,装备数值!$BH$50:$BH$101,"&lt;="&amp;新怪物属性!$CJ116)+SUMIFS(装备数值!BO$50:BO$101,装备数值!$BG$50:$BG$101,"="&amp;新怪物属性!$CK$2,装备数值!$BH$50:$BH$101,"&lt;="&amp;新怪物属性!$CK116)+SUMIFS(装备数值!BO$50:BO$101,装备数值!$BG$50:$BG$101,"="&amp;新怪物属性!$CL$2,装备数值!$BH$50:$BH$101,"&lt;="&amp;新怪物属性!$CL116)+SUMIFS(装备数值!BO$50:BO$101,装备数值!$BG$50:$BG$101,"="&amp;新怪物属性!$CM$2,装备数值!$BH$50:$BH$101,"&lt;="&amp;新怪物属性!$CM116)+SUMIFS(装备数值!BO$50:BO$101,装备数值!$BG$50:$BG$101,"="&amp;新怪物属性!$CN$2,装备数值!$BH$50:$BH$101,"&lt;="&amp;新怪物属性!$CN116)+SUMIFS(装备数值!BO$50:BO$101,装备数值!$BG$50:$BG$101,"="&amp;新怪物属性!$CO$2,装备数值!$BH$50:$BH$101,"&lt;="&amp;新怪物属性!$CO116)+SUMIFS(装备数值!BO$50:BO$101,装备数值!$BG$50:$BG$101,"="&amp;新怪物属性!$CP$2,装备数值!$BH$50:$BH$101,"&lt;="&amp;新怪物属性!$CP116)+SUMIFS(装备数值!BO$50:BO$101,装备数值!$BG$50:$BG$101,"="&amp;新怪物属性!$CQ$2,装备数值!$BH$50:$BH$101,"&lt;="&amp;新怪物属性!$CQ116)+SUMIFS(装备数值!BO$50:BO$101,装备数值!$BG$50:$BG$101,"="&amp;新怪物属性!$CR$2,装备数值!$BH$50:$BH$101,"&lt;="&amp;新怪物属性!$CR116)</f>
        <v>1955500</v>
      </c>
      <c r="CW116" s="14">
        <f>SUMIFS(装备数值!BP$50:BP$101,装备数值!$BG$50:$BG$101,"="&amp;新怪物属性!$CF$2,装备数值!$BH$50:$BH$101,"&lt;="&amp;新怪物属性!$CF116)+SUMIFS(装备数值!BP$50:BP$101,装备数值!$BG$50:$BG$101,"="&amp;新怪物属性!$CG$2,装备数值!$BH$50:$BH$101,"&lt;="&amp;新怪物属性!$CG116)+SUMIFS(装备数值!BP$50:BP$101,装备数值!$BG$50:$BG$101,"="&amp;新怪物属性!$CH$2,装备数值!$BH$50:$BH$101,"&lt;="&amp;新怪物属性!$CH116)+SUMIFS(装备数值!BP$50:BP$101,装备数值!$BG$50:$BG$101,"="&amp;新怪物属性!$CI$2,装备数值!$BH$50:$BH$101,"&lt;="&amp;新怪物属性!$CI116)+SUMIFS(装备数值!BP$50:BP$101,装备数值!$BG$50:$BG$101,"="&amp;新怪物属性!$CJ$2,装备数值!$BH$50:$BH$101,"&lt;="&amp;新怪物属性!$CJ116)+SUMIFS(装备数值!BP$50:BP$101,装备数值!$BG$50:$BG$101,"="&amp;新怪物属性!$CK$2,装备数值!$BH$50:$BH$101,"&lt;="&amp;新怪物属性!$CK116)+SUMIFS(装备数值!BP$50:BP$101,装备数值!$BG$50:$BG$101,"="&amp;新怪物属性!$CL$2,装备数值!$BH$50:$BH$101,"&lt;="&amp;新怪物属性!$CL116)+SUMIFS(装备数值!BP$50:BP$101,装备数值!$BG$50:$BG$101,"="&amp;新怪物属性!$CM$2,装备数值!$BH$50:$BH$101,"&lt;="&amp;新怪物属性!$CM116)+SUMIFS(装备数值!BP$50:BP$101,装备数值!$BG$50:$BG$101,"="&amp;新怪物属性!$CN$2,装备数值!$BH$50:$BH$101,"&lt;="&amp;新怪物属性!$CN116)+SUMIFS(装备数值!BP$50:BP$101,装备数值!$BG$50:$BG$101,"="&amp;新怪物属性!$CO$2,装备数值!$BH$50:$BH$101,"&lt;="&amp;新怪物属性!$CO116)+SUMIFS(装备数值!BP$50:BP$101,装备数值!$BG$50:$BG$101,"="&amp;新怪物属性!$CP$2,装备数值!$BH$50:$BH$101,"&lt;="&amp;新怪物属性!$CP116)+SUMIFS(装备数值!BP$50:BP$101,装备数值!$BG$50:$BG$101,"="&amp;新怪物属性!$CQ$2,装备数值!$BH$50:$BH$101,"&lt;="&amp;新怪物属性!$CQ116)+SUMIFS(装备数值!BP$50:BP$101,装备数值!$BG$50:$BG$101,"="&amp;新怪物属性!$CR$2,装备数值!$BH$50:$BH$101,"&lt;="&amp;新怪物属性!$CR116)</f>
        <v>38720</v>
      </c>
      <c r="CX116" s="14">
        <f>SUMIFS(装备数值!BQ$50:BQ$101,装备数值!$BG$50:$BG$101,"="&amp;新怪物属性!$CF$2,装备数值!$BH$50:$BH$101,"&lt;="&amp;新怪物属性!$CF116)+SUMIFS(装备数值!BQ$50:BQ$101,装备数值!$BG$50:$BG$101,"="&amp;新怪物属性!$CG$2,装备数值!$BH$50:$BH$101,"&lt;="&amp;新怪物属性!$CG116)+SUMIFS(装备数值!BQ$50:BQ$101,装备数值!$BG$50:$BG$101,"="&amp;新怪物属性!$CH$2,装备数值!$BH$50:$BH$101,"&lt;="&amp;新怪物属性!$CH116)+SUMIFS(装备数值!BQ$50:BQ$101,装备数值!$BG$50:$BG$101,"="&amp;新怪物属性!$CI$2,装备数值!$BH$50:$BH$101,"&lt;="&amp;新怪物属性!$CI116)+SUMIFS(装备数值!BQ$50:BQ$101,装备数值!$BG$50:$BG$101,"="&amp;新怪物属性!$CJ$2,装备数值!$BH$50:$BH$101,"&lt;="&amp;新怪物属性!$CJ116)+SUMIFS(装备数值!BQ$50:BQ$101,装备数值!$BG$50:$BG$101,"="&amp;新怪物属性!$CK$2,装备数值!$BH$50:$BH$101,"&lt;="&amp;新怪物属性!$CK116)+SUMIFS(装备数值!BQ$50:BQ$101,装备数值!$BG$50:$BG$101,"="&amp;新怪物属性!$CL$2,装备数值!$BH$50:$BH$101,"&lt;="&amp;新怪物属性!$CL116)+SUMIFS(装备数值!BQ$50:BQ$101,装备数值!$BG$50:$BG$101,"="&amp;新怪物属性!$CM$2,装备数值!$BH$50:$BH$101,"&lt;="&amp;新怪物属性!$CM116)+SUMIFS(装备数值!BQ$50:BQ$101,装备数值!$BG$50:$BG$101,"="&amp;新怪物属性!$CN$2,装备数值!$BH$50:$BH$101,"&lt;="&amp;新怪物属性!$CN116)+SUMIFS(装备数值!BQ$50:BQ$101,装备数值!$BG$50:$BG$101,"="&amp;新怪物属性!$CO$2,装备数值!$BH$50:$BH$101,"&lt;="&amp;新怪物属性!$CO116)+SUMIFS(装备数值!BQ$50:BQ$101,装备数值!$BG$50:$BG$101,"="&amp;新怪物属性!$CP$2,装备数值!$BH$50:$BH$101,"&lt;="&amp;新怪物属性!$CP116)+SUMIFS(装备数值!BQ$50:BQ$101,装备数值!$BG$50:$BG$101,"="&amp;新怪物属性!$CQ$2,装备数值!$BH$50:$BH$101,"&lt;="&amp;新怪物属性!$CQ116)+SUMIFS(装备数值!BQ$50:BQ$101,装备数值!$BG$50:$BG$101,"="&amp;新怪物属性!$CR$2,装备数值!$BH$50:$BH$101,"&lt;="&amp;新怪物属性!$CR116)</f>
        <v>1250</v>
      </c>
      <c r="CY116" s="14">
        <f>SUMIFS(装备数值!BR$50:BR$101,装备数值!$BG$50:$BG$101,"="&amp;新怪物属性!$CF$2,装备数值!$BH$50:$BH$101,"&lt;="&amp;新怪物属性!$CF116)+SUMIFS(装备数值!BR$50:BR$101,装备数值!$BG$50:$BG$101,"="&amp;新怪物属性!$CG$2,装备数值!$BH$50:$BH$101,"&lt;="&amp;新怪物属性!$CG116)+SUMIFS(装备数值!BR$50:BR$101,装备数值!$BG$50:$BG$101,"="&amp;新怪物属性!$CH$2,装备数值!$BH$50:$BH$101,"&lt;="&amp;新怪物属性!$CH116)+SUMIFS(装备数值!BR$50:BR$101,装备数值!$BG$50:$BG$101,"="&amp;新怪物属性!$CI$2,装备数值!$BH$50:$BH$101,"&lt;="&amp;新怪物属性!$CI116)+SUMIFS(装备数值!BR$50:BR$101,装备数值!$BG$50:$BG$101,"="&amp;新怪物属性!$CJ$2,装备数值!$BH$50:$BH$101,"&lt;="&amp;新怪物属性!$CJ116)+SUMIFS(装备数值!BR$50:BR$101,装备数值!$BG$50:$BG$101,"="&amp;新怪物属性!$CK$2,装备数值!$BH$50:$BH$101,"&lt;="&amp;新怪物属性!$CK116)+SUMIFS(装备数值!BR$50:BR$101,装备数值!$BG$50:$BG$101,"="&amp;新怪物属性!$CL$2,装备数值!$BH$50:$BH$101,"&lt;="&amp;新怪物属性!$CL116)+SUMIFS(装备数值!BR$50:BR$101,装备数值!$BG$50:$BG$101,"="&amp;新怪物属性!$CM$2,装备数值!$BH$50:$BH$101,"&lt;="&amp;新怪物属性!$CM116)+SUMIFS(装备数值!BR$50:BR$101,装备数值!$BG$50:$BG$101,"="&amp;新怪物属性!$CN$2,装备数值!$BH$50:$BH$101,"&lt;="&amp;新怪物属性!$CN116)+SUMIFS(装备数值!BR$50:BR$101,装备数值!$BG$50:$BG$101,"="&amp;新怪物属性!$CO$2,装备数值!$BH$50:$BH$101,"&lt;="&amp;新怪物属性!$CO116)+SUMIFS(装备数值!BR$50:BR$101,装备数值!$BG$50:$BG$101,"="&amp;新怪物属性!$CP$2,装备数值!$BH$50:$BH$101,"&lt;="&amp;新怪物属性!$CP116)+SUMIFS(装备数值!BR$50:BR$101,装备数值!$BG$50:$BG$101,"="&amp;新怪物属性!$CQ$2,装备数值!$BH$50:$BH$101,"&lt;="&amp;新怪物属性!$CQ116)+SUMIFS(装备数值!BR$50:BR$101,装备数值!$BG$50:$BG$101,"="&amp;新怪物属性!$CR$2,装备数值!$BH$50:$BH$101,"&lt;="&amp;新怪物属性!$CR116)</f>
        <v>1250</v>
      </c>
      <c r="CZ116" s="14">
        <f>SUMIFS(装备数值!BS$50:BS$101,装备数值!$BG$50:$BG$101,"="&amp;新怪物属性!$CF$2,装备数值!$BH$50:$BH$101,"&lt;="&amp;新怪物属性!$CF116)+SUMIFS(装备数值!BS$50:BS$101,装备数值!$BG$50:$BG$101,"="&amp;新怪物属性!$CG$2,装备数值!$BH$50:$BH$101,"&lt;="&amp;新怪物属性!$CG116)+SUMIFS(装备数值!BS$50:BS$101,装备数值!$BG$50:$BG$101,"="&amp;新怪物属性!$CH$2,装备数值!$BH$50:$BH$101,"&lt;="&amp;新怪物属性!$CH116)+SUMIFS(装备数值!BS$50:BS$101,装备数值!$BG$50:$BG$101,"="&amp;新怪物属性!$CI$2,装备数值!$BH$50:$BH$101,"&lt;="&amp;新怪物属性!$CI116)+SUMIFS(装备数值!BS$50:BS$101,装备数值!$BG$50:$BG$101,"="&amp;新怪物属性!$CJ$2,装备数值!$BH$50:$BH$101,"&lt;="&amp;新怪物属性!$CJ116)+SUMIFS(装备数值!BS$50:BS$101,装备数值!$BG$50:$BG$101,"="&amp;新怪物属性!$CK$2,装备数值!$BH$50:$BH$101,"&lt;="&amp;新怪物属性!$CK116)+SUMIFS(装备数值!BS$50:BS$101,装备数值!$BG$50:$BG$101,"="&amp;新怪物属性!$CL$2,装备数值!$BH$50:$BH$101,"&lt;="&amp;新怪物属性!$CL116)+SUMIFS(装备数值!BS$50:BS$101,装备数值!$BG$50:$BG$101,"="&amp;新怪物属性!$CM$2,装备数值!$BH$50:$BH$101,"&lt;="&amp;新怪物属性!$CM116)+SUMIFS(装备数值!BS$50:BS$101,装备数值!$BG$50:$BG$101,"="&amp;新怪物属性!$CN$2,装备数值!$BH$50:$BH$101,"&lt;="&amp;新怪物属性!$CN116)+SUMIFS(装备数值!BS$50:BS$101,装备数值!$BG$50:$BG$101,"="&amp;新怪物属性!$CO$2,装备数值!$BH$50:$BH$101,"&lt;="&amp;新怪物属性!$CO116)+SUMIFS(装备数值!BS$50:BS$101,装备数值!$BG$50:$BG$101,"="&amp;新怪物属性!$CP$2,装备数值!$BH$50:$BH$101,"&lt;="&amp;新怪物属性!$CP116)+SUMIFS(装备数值!BS$50:BS$101,装备数值!$BG$50:$BG$101,"="&amp;新怪物属性!$CQ$2,装备数值!$BH$50:$BH$101,"&lt;="&amp;新怪物属性!$CQ116)+SUMIFS(装备数值!BS$50:BS$101,装备数值!$BG$50:$BG$101,"="&amp;新怪物属性!$CR$2,装备数值!$BH$50:$BH$101,"&lt;="&amp;新怪物属性!$CR116)</f>
        <v>1250</v>
      </c>
      <c r="DA116" s="14">
        <f>SUMIFS(装备数值!BT$50:BT$101,装备数值!$BG$50:$BG$101,"="&amp;新怪物属性!$CF$2,装备数值!$BH$50:$BH$101,"&lt;="&amp;新怪物属性!$CF116)+SUMIFS(装备数值!BT$50:BT$101,装备数值!$BG$50:$BG$101,"="&amp;新怪物属性!$CG$2,装备数值!$BH$50:$BH$101,"&lt;="&amp;新怪物属性!$CG116)+SUMIFS(装备数值!BT$50:BT$101,装备数值!$BG$50:$BG$101,"="&amp;新怪物属性!$CH$2,装备数值!$BH$50:$BH$101,"&lt;="&amp;新怪物属性!$CH116)+SUMIFS(装备数值!BT$50:BT$101,装备数值!$BG$50:$BG$101,"="&amp;新怪物属性!$CI$2,装备数值!$BH$50:$BH$101,"&lt;="&amp;新怪物属性!$CI116)+SUMIFS(装备数值!BT$50:BT$101,装备数值!$BG$50:$BG$101,"="&amp;新怪物属性!$CJ$2,装备数值!$BH$50:$BH$101,"&lt;="&amp;新怪物属性!$CJ116)+SUMIFS(装备数值!BT$50:BT$101,装备数值!$BG$50:$BG$101,"="&amp;新怪物属性!$CK$2,装备数值!$BH$50:$BH$101,"&lt;="&amp;新怪物属性!$CK116)+SUMIFS(装备数值!BT$50:BT$101,装备数值!$BG$50:$BG$101,"="&amp;新怪物属性!$CL$2,装备数值!$BH$50:$BH$101,"&lt;="&amp;新怪物属性!$CL116)+SUMIFS(装备数值!BT$50:BT$101,装备数值!$BG$50:$BG$101,"="&amp;新怪物属性!$CM$2,装备数值!$BH$50:$BH$101,"&lt;="&amp;新怪物属性!$CM116)+SUMIFS(装备数值!BT$50:BT$101,装备数值!$BG$50:$BG$101,"="&amp;新怪物属性!$CN$2,装备数值!$BH$50:$BH$101,"&lt;="&amp;新怪物属性!$CN116)+SUMIFS(装备数值!BT$50:BT$101,装备数值!$BG$50:$BG$101,"="&amp;新怪物属性!$CO$2,装备数值!$BH$50:$BH$101,"&lt;="&amp;新怪物属性!$CO116)+SUMIFS(装备数值!BT$50:BT$101,装备数值!$BG$50:$BG$101,"="&amp;新怪物属性!$CP$2,装备数值!$BH$50:$BH$101,"&lt;="&amp;新怪物属性!$CP116)+SUMIFS(装备数值!BT$50:BT$101,装备数值!$BG$50:$BG$101,"="&amp;新怪物属性!$CQ$2,装备数值!$BH$50:$BH$101,"&lt;="&amp;新怪物属性!$CQ116)+SUMIFS(装备数值!BT$50:BT$101,装备数值!$BG$50:$BG$101,"="&amp;新怪物属性!$CR$2,装备数值!$BH$50:$BH$101,"&lt;="&amp;新怪物属性!$CR116)</f>
        <v>1250</v>
      </c>
      <c r="DB116" s="14">
        <f>SUMIFS(装备数值!BU$50:BU$101,装备数值!$BG$50:$BG$101,"="&amp;新怪物属性!$CF$2,装备数值!$BH$50:$BH$101,"&lt;="&amp;新怪物属性!$CF116)+SUMIFS(装备数值!BU$50:BU$101,装备数值!$BG$50:$BG$101,"="&amp;新怪物属性!$CG$2,装备数值!$BH$50:$BH$101,"&lt;="&amp;新怪物属性!$CG116)+SUMIFS(装备数值!BU$50:BU$101,装备数值!$BG$50:$BG$101,"="&amp;新怪物属性!$CH$2,装备数值!$BH$50:$BH$101,"&lt;="&amp;新怪物属性!$CH116)+SUMIFS(装备数值!BU$50:BU$101,装备数值!$BG$50:$BG$101,"="&amp;新怪物属性!$CI$2,装备数值!$BH$50:$BH$101,"&lt;="&amp;新怪物属性!$CI116)+SUMIFS(装备数值!BU$50:BU$101,装备数值!$BG$50:$BG$101,"="&amp;新怪物属性!$CJ$2,装备数值!$BH$50:$BH$101,"&lt;="&amp;新怪物属性!$CJ116)+SUMIFS(装备数值!BU$50:BU$101,装备数值!$BG$50:$BG$101,"="&amp;新怪物属性!$CK$2,装备数值!$BH$50:$BH$101,"&lt;="&amp;新怪物属性!$CK116)+SUMIFS(装备数值!BU$50:BU$101,装备数值!$BG$50:$BG$101,"="&amp;新怪物属性!$CL$2,装备数值!$BH$50:$BH$101,"&lt;="&amp;新怪物属性!$CL116)+SUMIFS(装备数值!BU$50:BU$101,装备数值!$BG$50:$BG$101,"="&amp;新怪物属性!$CM$2,装备数值!$BH$50:$BH$101,"&lt;="&amp;新怪物属性!$CM116)+SUMIFS(装备数值!BU$50:BU$101,装备数值!$BG$50:$BG$101,"="&amp;新怪物属性!$CN$2,装备数值!$BH$50:$BH$101,"&lt;="&amp;新怪物属性!$CN116)+SUMIFS(装备数值!BU$50:BU$101,装备数值!$BG$50:$BG$101,"="&amp;新怪物属性!$CO$2,装备数值!$BH$50:$BH$101,"&lt;="&amp;新怪物属性!$CO116)+SUMIFS(装备数值!BU$50:BU$101,装备数值!$BG$50:$BG$101,"="&amp;新怪物属性!$CP$2,装备数值!$BH$50:$BH$101,"&lt;="&amp;新怪物属性!$CP116)+SUMIFS(装备数值!BU$50:BU$101,装备数值!$BG$50:$BG$101,"="&amp;新怪物属性!$CQ$2,装备数值!$BH$50:$BH$101,"&lt;="&amp;新怪物属性!$CQ116)+SUMIFS(装备数值!BU$50:BU$101,装备数值!$BG$50:$BG$101,"="&amp;新怪物属性!$CR$2,装备数值!$BH$50:$BH$101,"&lt;="&amp;新怪物属性!$CR116)</f>
        <v>0.35000000000000003</v>
      </c>
      <c r="DC116" s="14">
        <f>SUMIFS(装备数值!BV$50:BV$101,装备数值!$BG$50:$BG$101,"="&amp;新怪物属性!$CF$2,装备数值!$BH$50:$BH$101,"&lt;="&amp;新怪物属性!$CF116)+SUMIFS(装备数值!BV$50:BV$101,装备数值!$BG$50:$BG$101,"="&amp;新怪物属性!$CG$2,装备数值!$BH$50:$BH$101,"&lt;="&amp;新怪物属性!$CG116)+SUMIFS(装备数值!BV$50:BV$101,装备数值!$BG$50:$BG$101,"="&amp;新怪物属性!$CH$2,装备数值!$BH$50:$BH$101,"&lt;="&amp;新怪物属性!$CH116)+SUMIFS(装备数值!BV$50:BV$101,装备数值!$BG$50:$BG$101,"="&amp;新怪物属性!$CI$2,装备数值!$BH$50:$BH$101,"&lt;="&amp;新怪物属性!$CI116)+SUMIFS(装备数值!BV$50:BV$101,装备数值!$BG$50:$BG$101,"="&amp;新怪物属性!$CJ$2,装备数值!$BH$50:$BH$101,"&lt;="&amp;新怪物属性!$CJ116)+SUMIFS(装备数值!BV$50:BV$101,装备数值!$BG$50:$BG$101,"="&amp;新怪物属性!$CK$2,装备数值!$BH$50:$BH$101,"&lt;="&amp;新怪物属性!$CK116)+SUMIFS(装备数值!BV$50:BV$101,装备数值!$BG$50:$BG$101,"="&amp;新怪物属性!$CL$2,装备数值!$BH$50:$BH$101,"&lt;="&amp;新怪物属性!$CL116)+SUMIFS(装备数值!BV$50:BV$101,装备数值!$BG$50:$BG$101,"="&amp;新怪物属性!$CM$2,装备数值!$BH$50:$BH$101,"&lt;="&amp;新怪物属性!$CM116)+SUMIFS(装备数值!BV$50:BV$101,装备数值!$BG$50:$BG$101,"="&amp;新怪物属性!$CN$2,装备数值!$BH$50:$BH$101,"&lt;="&amp;新怪物属性!$CN116)+SUMIFS(装备数值!BV$50:BV$101,装备数值!$BG$50:$BG$101,"="&amp;新怪物属性!$CO$2,装备数值!$BH$50:$BH$101,"&lt;="&amp;新怪物属性!$CO116)+SUMIFS(装备数值!BV$50:BV$101,装备数值!$BG$50:$BG$101,"="&amp;新怪物属性!$CP$2,装备数值!$BH$50:$BH$101,"&lt;="&amp;新怪物属性!$CP116)+SUMIFS(装备数值!BV$50:BV$101,装备数值!$BG$50:$BG$101,"="&amp;新怪物属性!$CQ$2,装备数值!$BH$50:$BH$101,"&lt;="&amp;新怪物属性!$CQ116)+SUMIFS(装备数值!BV$50:BV$101,装备数值!$BG$50:$BG$101,"="&amp;新怪物属性!$CR$2,装备数值!$BH$50:$BH$101,"&lt;="&amp;新怪物属性!$CR116)</f>
        <v>0.35000000000000003</v>
      </c>
      <c r="DD116" s="14">
        <f>SUMIFS(装备数值!BW$50:BW$101,装备数值!$BG$50:$BG$101,"="&amp;新怪物属性!$CF$2,装备数值!$BH$50:$BH$101,"&lt;="&amp;新怪物属性!$CF116)+SUMIFS(装备数值!BW$50:BW$101,装备数值!$BG$50:$BG$101,"="&amp;新怪物属性!$CG$2,装备数值!$BH$50:$BH$101,"&lt;="&amp;新怪物属性!$CG116)+SUMIFS(装备数值!BW$50:BW$101,装备数值!$BG$50:$BG$101,"="&amp;新怪物属性!$CH$2,装备数值!$BH$50:$BH$101,"&lt;="&amp;新怪物属性!$CH116)+SUMIFS(装备数值!BW$50:BW$101,装备数值!$BG$50:$BG$101,"="&amp;新怪物属性!$CI$2,装备数值!$BH$50:$BH$101,"&lt;="&amp;新怪物属性!$CI116)+SUMIFS(装备数值!BW$50:BW$101,装备数值!$BG$50:$BG$101,"="&amp;新怪物属性!$CJ$2,装备数值!$BH$50:$BH$101,"&lt;="&amp;新怪物属性!$CJ116)+SUMIFS(装备数值!BW$50:BW$101,装备数值!$BG$50:$BG$101,"="&amp;新怪物属性!$CK$2,装备数值!$BH$50:$BH$101,"&lt;="&amp;新怪物属性!$CK116)+SUMIFS(装备数值!BW$50:BW$101,装备数值!$BG$50:$BG$101,"="&amp;新怪物属性!$CL$2,装备数值!$BH$50:$BH$101,"&lt;="&amp;新怪物属性!$CL116)+SUMIFS(装备数值!BW$50:BW$101,装备数值!$BG$50:$BG$101,"="&amp;新怪物属性!$CM$2,装备数值!$BH$50:$BH$101,"&lt;="&amp;新怪物属性!$CM116)+SUMIFS(装备数值!BW$50:BW$101,装备数值!$BG$50:$BG$101,"="&amp;新怪物属性!$CN$2,装备数值!$BH$50:$BH$101,"&lt;="&amp;新怪物属性!$CN116)+SUMIFS(装备数值!BW$50:BW$101,装备数值!$BG$50:$BG$101,"="&amp;新怪物属性!$CO$2,装备数值!$BH$50:$BH$101,"&lt;="&amp;新怪物属性!$CO116)+SUMIFS(装备数值!BW$50:BW$101,装备数值!$BG$50:$BG$101,"="&amp;新怪物属性!$CP$2,装备数值!$BH$50:$BH$101,"&lt;="&amp;新怪物属性!$CP116)+SUMIFS(装备数值!BW$50:BW$101,装备数值!$BG$50:$BG$101,"="&amp;新怪物属性!$CQ$2,装备数值!$BH$50:$BH$101,"&lt;="&amp;新怪物属性!$CQ116)+SUMIFS(装备数值!BW$50:BW$101,装备数值!$BG$50:$BG$101,"="&amp;新怪物属性!$CR$2,装备数值!$BH$50:$BH$101,"&lt;="&amp;新怪物属性!$CR116)</f>
        <v>0</v>
      </c>
      <c r="DE116" s="14">
        <f>SUMIFS(装备数值!BX$50:BX$101,装备数值!$BG$50:$BG$101,"="&amp;新怪物属性!$CF$2,装备数值!$BH$50:$BH$101,"&lt;="&amp;新怪物属性!$CF116)+SUMIFS(装备数值!BX$50:BX$101,装备数值!$BG$50:$BG$101,"="&amp;新怪物属性!$CG$2,装备数值!$BH$50:$BH$101,"&lt;="&amp;新怪物属性!$CG116)+SUMIFS(装备数值!BX$50:BX$101,装备数值!$BG$50:$BG$101,"="&amp;新怪物属性!$CH$2,装备数值!$BH$50:$BH$101,"&lt;="&amp;新怪物属性!$CH116)+SUMIFS(装备数值!BX$50:BX$101,装备数值!$BG$50:$BG$101,"="&amp;新怪物属性!$CI$2,装备数值!$BH$50:$BH$101,"&lt;="&amp;新怪物属性!$CI116)+SUMIFS(装备数值!BX$50:BX$101,装备数值!$BG$50:$BG$101,"="&amp;新怪物属性!$CJ$2,装备数值!$BH$50:$BH$101,"&lt;="&amp;新怪物属性!$CJ116)+SUMIFS(装备数值!BX$50:BX$101,装备数值!$BG$50:$BG$101,"="&amp;新怪物属性!$CK$2,装备数值!$BH$50:$BH$101,"&lt;="&amp;新怪物属性!$CK116)+SUMIFS(装备数值!BX$50:BX$101,装备数值!$BG$50:$BG$101,"="&amp;新怪物属性!$CL$2,装备数值!$BH$50:$BH$101,"&lt;="&amp;新怪物属性!$CL116)+SUMIFS(装备数值!BX$50:BX$101,装备数值!$BG$50:$BG$101,"="&amp;新怪物属性!$CM$2,装备数值!$BH$50:$BH$101,"&lt;="&amp;新怪物属性!$CM116)+SUMIFS(装备数值!BX$50:BX$101,装备数值!$BG$50:$BG$101,"="&amp;新怪物属性!$CN$2,装备数值!$BH$50:$BH$101,"&lt;="&amp;新怪物属性!$CN116)+SUMIFS(装备数值!BX$50:BX$101,装备数值!$BG$50:$BG$101,"="&amp;新怪物属性!$CO$2,装备数值!$BH$50:$BH$101,"&lt;="&amp;新怪物属性!$CO116)+SUMIFS(装备数值!BX$50:BX$101,装备数值!$BG$50:$BG$101,"="&amp;新怪物属性!$CP$2,装备数值!$BH$50:$BH$101,"&lt;="&amp;新怪物属性!$CP116)+SUMIFS(装备数值!BX$50:BX$101,装备数值!$BG$50:$BG$101,"="&amp;新怪物属性!$CQ$2,装备数值!$BH$50:$BH$101,"&lt;="&amp;新怪物属性!$CQ116)+SUMIFS(装备数值!BX$50:BX$101,装备数值!$BG$50:$BG$101,"="&amp;新怪物属性!$CR$2,装备数值!$BH$50:$BH$101,"&lt;="&amp;新怪物属性!$CR116)</f>
        <v>0</v>
      </c>
      <c r="DH116" s="14">
        <f>INDEX(装备数值!$I$13:$M$116,新怪物属性!$P116*8+1,DH$2)*$X116+INDEX(装备数值!$I$13:$M$116,新怪物属性!$Q116*8+2,DH$2)*$Y116+INDEX(装备数值!$I$13:$M$116,新怪物属性!$S116*8+3,DH$2)*$Z116+INDEX(装备数值!$I$13:$M$116,新怪物属性!$R116*8+4,DH$2)*$AA116+INDEX(装备数值!$I$13:$M$116,新怪物属性!$T116*8+5,DH$2)*$AB116+INDEX(装备数值!$I$13:$M$116,新怪物属性!$U116*8+6,DH$2)*$AC116+INDEX(装备数值!$I$13:$M$116,新怪物属性!$V116*8+7,DH$2)*$AD116+INDEX(装备数值!$I$13:$M$116,新怪物属性!$W116*8+8,DH$2)*$AE116</f>
        <v>390600</v>
      </c>
      <c r="DI116" s="14">
        <f>INDEX(装备数值!$I$13:$M$116,新怪物属性!$P116*8+1,DI$2)*$X116+INDEX(装备数值!$I$13:$M$116,新怪物属性!$Q116*8+2,DI$2)*$Y116+INDEX(装备数值!$I$13:$M$116,新怪物属性!$S116*8+3,DI$2)*$Z116+INDEX(装备数值!$I$13:$M$116,新怪物属性!$R116*8+4,DI$2)*$AA116+INDEX(装备数值!$I$13:$M$116,新怪物属性!$T116*8+5,DI$2)*$AB116+INDEX(装备数值!$I$13:$M$116,新怪物属性!$U116*8+6,DI$2)*$AC116+INDEX(装备数值!$I$13:$M$116,新怪物属性!$V116*8+7,DI$2)*$AD116+INDEX(装备数值!$I$13:$M$116,新怪物属性!$W116*8+8,DI$2)*$AE116</f>
        <v>2929500</v>
      </c>
      <c r="DJ116" s="14">
        <f>INDEX(装备数值!$I$13:$M$116,新怪物属性!$P116*8+1,DJ$2)*$X116+INDEX(装备数值!$I$13:$M$116,新怪物属性!$Q116*8+2,DJ$2)*$Y116+INDEX(装备数值!$I$13:$M$116,新怪物属性!$S116*8+3,DJ$2)*$Z116+INDEX(装备数值!$I$13:$M$116,新怪物属性!$R116*8+4,DJ$2)*$AA116+INDEX(装备数值!$I$13:$M$116,新怪物属性!$T116*8+5,DJ$2)*$AB116+INDEX(装备数值!$I$13:$M$116,新怪物属性!$U116*8+6,DJ$2)*$AC116+INDEX(装备数值!$I$13:$M$116,新怪物属性!$V116*8+7,DJ$2)*$AD116+INDEX(装备数值!$I$13:$M$116,新怪物属性!$W116*8+8,DJ$2)*$AE116</f>
        <v>195300</v>
      </c>
      <c r="DK116" s="14">
        <f>INDEX(装备数值!$I$13:$M$116,新怪物属性!$P116*8+1,DK$2)*$X116+INDEX(装备数值!$I$13:$M$116,新怪物属性!$Q116*8+2,DK$2)*$Y116+INDEX(装备数值!$I$13:$M$116,新怪物属性!$S116*8+3,DK$2)*$Z116+INDEX(装备数值!$I$13:$M$116,新怪物属性!$R116*8+4,DK$2)*$AA116+INDEX(装备数值!$I$13:$M$116,新怪物属性!$T116*8+5,DK$2)*$AB116+INDEX(装备数值!$I$13:$M$116,新怪物属性!$U116*8+6,DK$2)*$AC116+INDEX(装备数值!$I$13:$M$116,新怪物属性!$V116*8+7,DK$2)*$AD116+INDEX(装备数值!$I$13:$M$116,新怪物属性!$W116*8+8,DK$2)*$AE116</f>
        <v>3906000</v>
      </c>
      <c r="DL116" s="14">
        <f>INDEX(装备数值!$I$13:$M$116,新怪物属性!$P116*8+1,DL$2)*$X116+INDEX(装备数值!$I$13:$M$116,新怪物属性!$Q116*8+2,DL$2)*$Y116+INDEX(装备数值!$I$13:$M$116,新怪物属性!$S116*8+3,DL$2)*$Z116+INDEX(装备数值!$I$13:$M$116,新怪物属性!$R116*8+4,DL$2)*$AA116+INDEX(装备数值!$I$13:$M$116,新怪物属性!$T116*8+5,DL$2)*$AB116+INDEX(装备数值!$I$13:$M$116,新怪物属性!$U116*8+6,DL$2)*$AC116+INDEX(装备数值!$I$13:$M$116,新怪物属性!$V116*8+7,DL$2)*$AD116+INDEX(装备数值!$I$13:$M$116,新怪物属性!$W116*8+8,DL$2)*$AE116</f>
        <v>77190</v>
      </c>
      <c r="DO116" s="14">
        <f>INDEX(装备数值!$X$13:$AH$116,$P116*8+1,DO$2)*$AF116+INDEX(装备数值!$X$13:$AH$116,$Q116*8+2,DO$2)*$AG116+INDEX(装备数值!$X$13:$AH$116,$S116*8+3,DO$2)*$AH116+INDEX(装备数值!$X$13:$AH$116,$R116*8+4,DO$2)*$AI116+INDEX(装备数值!$X$13:$AH$116,$T116*8+5,DO$2)*$AJ116+INDEX(装备数值!$X$13:$AH$116,$U116*8+6,DO$2)*$AK116+INDEX(装备数值!$X$13:$AH$116,$V116*8+7,DO$2)*$AL116+INDEX(装备数值!$X$13:$AH$116,$W116*8+8,DO$2)*$AM116</f>
        <v>96000</v>
      </c>
      <c r="DP116" s="14">
        <f>INDEX(装备数值!$X$13:$AH$116,$P116*8+1,DP$2)*$AF116+INDEX(装备数值!$X$13:$AH$116,$Q116*8+2,DP$2)*$AG116+INDEX(装备数值!$X$13:$AH$116,$S116*8+3,DP$2)*$AH116+INDEX(装备数值!$X$13:$AH$116,$R116*8+4,DP$2)*$AI116+INDEX(装备数值!$X$13:$AH$116,$T116*8+5,DP$2)*$AJ116+INDEX(装备数值!$X$13:$AH$116,$U116*8+6,DP$2)*$AK116+INDEX(装备数值!$X$13:$AH$116,$V116*8+7,DP$2)*$AL116+INDEX(装备数值!$X$13:$AH$116,$W116*8+8,DP$2)*$AM116</f>
        <v>720000</v>
      </c>
      <c r="DQ116" s="14">
        <f>INDEX(装备数值!$X$13:$AH$116,$P116*8+1,DQ$2)*$AF116+INDEX(装备数值!$X$13:$AH$116,$Q116*8+2,DQ$2)*$AG116+INDEX(装备数值!$X$13:$AH$116,$S116*8+3,DQ$2)*$AH116+INDEX(装备数值!$X$13:$AH$116,$R116*8+4,DQ$2)*$AI116+INDEX(装备数值!$X$13:$AH$116,$T116*8+5,DQ$2)*$AJ116+INDEX(装备数值!$X$13:$AH$116,$U116*8+6,DQ$2)*$AK116+INDEX(装备数值!$X$13:$AH$116,$V116*8+7,DQ$2)*$AL116+INDEX(装备数值!$X$13:$AH$116,$W116*8+8,DQ$2)*$AM116</f>
        <v>48000</v>
      </c>
      <c r="DR116" s="14">
        <f>INDEX(装备数值!$X$13:$AH$116,$P116*8+1,DR$2)*$AF116+INDEX(装备数值!$X$13:$AH$116,$Q116*8+2,DR$2)*$AG116+INDEX(装备数值!$X$13:$AH$116,$S116*8+3,DR$2)*$AH116+INDEX(装备数值!$X$13:$AH$116,$R116*8+4,DR$2)*$AI116+INDEX(装备数值!$X$13:$AH$116,$T116*8+5,DR$2)*$AJ116+INDEX(装备数值!$X$13:$AH$116,$U116*8+6,DR$2)*$AK116+INDEX(装备数值!$X$13:$AH$116,$V116*8+7,DR$2)*$AL116+INDEX(装备数值!$X$13:$AH$116,$W116*8+8,DR$2)*$AM116</f>
        <v>960000</v>
      </c>
      <c r="DS116" s="14">
        <f>INDEX(装备数值!$X$13:$AH$116,$P116*8+1,DS$2)*$AF116+INDEX(装备数值!$X$13:$AH$116,$Q116*8+2,DS$2)*$AG116+INDEX(装备数值!$X$13:$AH$116,$S116*8+3,DS$2)*$AH116+INDEX(装备数值!$X$13:$AH$116,$R116*8+4,DS$2)*$AI116+INDEX(装备数值!$X$13:$AH$116,$T116*8+5,DS$2)*$AJ116+INDEX(装备数值!$X$13:$AH$116,$U116*8+6,DS$2)*$AK116+INDEX(装备数值!$X$13:$AH$116,$V116*8+7,DS$2)*$AL116+INDEX(装备数值!$X$13:$AH$116,$W116*8+8,DS$2)*$AM116</f>
        <v>19200</v>
      </c>
      <c r="DT116" s="14">
        <f>INDEX(装备数值!$X$13:$AH$116,$P116*8+1,DT$2)*$AF116+INDEX(装备数值!$X$13:$AH$116,$Q116*8+2,DT$2)*$AG116+INDEX(装备数值!$X$13:$AH$116,$S116*8+3,DT$2)*$AH116+INDEX(装备数值!$X$13:$AH$116,$R116*8+4,DT$2)*$AI116+INDEX(装备数值!$X$13:$AH$116,$T116*8+5,DT$2)*$AJ116+INDEX(装备数值!$X$13:$AH$116,$U116*8+6,DT$2)*$AK116+INDEX(装备数值!$X$13:$AH$116,$V116*8+7,DT$2)*$AL116+INDEX(装备数值!$X$13:$AH$116,$W116*8+8,DT$2)*$AM116</f>
        <v>72000</v>
      </c>
      <c r="DU116" s="14">
        <f>INDEX(装备数值!$X$13:$AH$116,$P116*8+1,DU$2)*$AF116+INDEX(装备数值!$X$13:$AH$116,$Q116*8+2,DU$2)*$AG116+INDEX(装备数值!$X$13:$AH$116,$S116*8+3,DU$2)*$AH116+INDEX(装备数值!$X$13:$AH$116,$R116*8+4,DU$2)*$AI116+INDEX(装备数值!$X$13:$AH$116,$T116*8+5,DU$2)*$AJ116+INDEX(装备数值!$X$13:$AH$116,$U116*8+6,DU$2)*$AK116+INDEX(装备数值!$X$13:$AH$116,$V116*8+7,DU$2)*$AL116+INDEX(装备数值!$X$13:$AH$116,$W116*8+8,DU$2)*$AM116</f>
        <v>72000</v>
      </c>
      <c r="DV116" s="14">
        <f>INDEX(装备数值!$X$13:$AH$116,$P116*8+1,DV$2)*$AF116+INDEX(装备数值!$X$13:$AH$116,$Q116*8+2,DV$2)*$AG116+INDEX(装备数值!$X$13:$AH$116,$S116*8+3,DV$2)*$AH116+INDEX(装备数值!$X$13:$AH$116,$R116*8+4,DV$2)*$AI116+INDEX(装备数值!$X$13:$AH$116,$T116*8+5,DV$2)*$AJ116+INDEX(装备数值!$X$13:$AH$116,$U116*8+6,DV$2)*$AK116+INDEX(装备数值!$X$13:$AH$116,$V116*8+7,DV$2)*$AL116+INDEX(装备数值!$X$13:$AH$116,$W116*8+8,DV$2)*$AM116</f>
        <v>72000</v>
      </c>
      <c r="DW116" s="14">
        <f>INDEX(装备数值!$X$13:$AH$116,$P116*8+1,DW$2)*$AF116+INDEX(装备数值!$X$13:$AH$116,$Q116*8+2,DW$2)*$AG116+INDEX(装备数值!$X$13:$AH$116,$S116*8+3,DW$2)*$AH116+INDEX(装备数值!$X$13:$AH$116,$R116*8+4,DW$2)*$AI116+INDEX(装备数值!$X$13:$AH$116,$T116*8+5,DW$2)*$AJ116+INDEX(装备数值!$X$13:$AH$116,$U116*8+6,DW$2)*$AK116+INDEX(装备数值!$X$13:$AH$116,$V116*8+7,DW$2)*$AL116+INDEX(装备数值!$X$13:$AH$116,$W116*8+8,DW$2)*$AM116</f>
        <v>72000</v>
      </c>
      <c r="DX116" s="14">
        <f>INDEX(装备数值!$X$13:$AH$116,$P116*8+1,DX$2)*$AF116+INDEX(装备数值!$X$13:$AH$116,$Q116*8+2,DX$2)*$AG116+INDEX(装备数值!$X$13:$AH$116,$S116*8+3,DX$2)*$AH116+INDEX(装备数值!$X$13:$AH$116,$R116*8+4,DX$2)*$AI116+INDEX(装备数值!$X$13:$AH$116,$T116*8+5,DX$2)*$AJ116+INDEX(装备数值!$X$13:$AH$116,$U116*8+6,DX$2)*$AK116+INDEX(装备数值!$X$13:$AH$116,$V116*8+7,DX$2)*$AL116+INDEX(装备数值!$X$13:$AH$116,$W116*8+8,DX$2)*$AM116</f>
        <v>192</v>
      </c>
      <c r="DY116" s="14">
        <f>INDEX(装备数值!$X$13:$AH$116,$P116*8+1,DY$2)*$AF116+INDEX(装备数值!$X$13:$AH$116,$Q116*8+2,DY$2)*$AG116+INDEX(装备数值!$X$13:$AH$116,$S116*8+3,DY$2)*$AH116+INDEX(装备数值!$X$13:$AH$116,$R116*8+4,DY$2)*$AI116+INDEX(装备数值!$X$13:$AH$116,$T116*8+5,DY$2)*$AJ116+INDEX(装备数值!$X$13:$AH$116,$U116*8+6,DY$2)*$AK116+INDEX(装备数值!$X$13:$AH$116,$V116*8+7,DY$2)*$AL116+INDEX(装备数值!$X$13:$AH$116,$W116*8+8,DY$2)*$AM116</f>
        <v>192</v>
      </c>
      <c r="EA116" s="14">
        <f>INDEX(装备数值!$AN$17:$AN$117,MATCH(MIN($X116:$AE116),装备数值!$AO$17:$AO$117,1))</f>
        <v>93</v>
      </c>
      <c r="EB116" s="14">
        <f>IF(COUNTIF($P116:$W116,"&gt;"&amp;0)=8,INDEX(装备数值!AR$17:AR$117,$EA116+1),0)</f>
        <v>68634</v>
      </c>
      <c r="EC116" s="14">
        <f>IF(COUNTIF($P116:$W116,"&gt;"&amp;0)=8,INDEX(装备数值!AS$17:AS$117,$EA116+1),0)</f>
        <v>516150</v>
      </c>
      <c r="ED116" s="14">
        <f>IF(COUNTIF($P116:$W116,"&gt;"&amp;0)=8,INDEX(装备数值!AT$17:AT$117,$EA116+1),0)</f>
        <v>34224</v>
      </c>
      <c r="EE116" s="14">
        <f>IF(COUNTIF($P116:$W116,"&gt;"&amp;0)=8,INDEX(装备数值!AU$17:AU$117,$EA116+1),0)</f>
        <v>688200</v>
      </c>
      <c r="EF116" s="14">
        <f>IF(COUNTIF($P116:$W116,"&gt;"&amp;0)=8,INDEX(装备数值!AV$17:AV$117,$EA116+1),0)</f>
        <v>13578</v>
      </c>
      <c r="EH116" s="14">
        <f>INDEX(装备数值!$AY$17:$AY$77,MATCH(新怪物属性!AF116,装备数值!$AZ$17:$AZ$77,1))</f>
        <v>48</v>
      </c>
      <c r="EI116" s="26">
        <f>INDEX(装备数值!BA$17:BA$77,新怪物属性!EH116+1)</f>
        <v>1.1499999999999999</v>
      </c>
      <c r="EJ116" s="26">
        <f>INDEX(装备数值!BA$17:BA$77,新怪物属性!EH116+1)</f>
        <v>1.1499999999999999</v>
      </c>
      <c r="EL116" s="14">
        <f t="shared" si="231"/>
        <v>40</v>
      </c>
      <c r="EM116" s="14">
        <f>VLOOKUP(EL116,军阶与晶片数值!$W$6:$X$27,2)</f>
        <v>9</v>
      </c>
      <c r="EN116" s="14">
        <f>INDEX(军阶与晶片数值!Y$6:Y$27,$EM116+1)</f>
        <v>750</v>
      </c>
      <c r="EO116" s="14">
        <f>INDEX(军阶与晶片数值!Z$6:Z$27,$EM116+1)</f>
        <v>750</v>
      </c>
      <c r="EP116" s="14">
        <f>INDEX(军阶与晶片数值!AA$6:AA$27,$EM116+1)</f>
        <v>750</v>
      </c>
      <c r="EQ116" s="14">
        <f>INDEX(军阶与晶片数值!AB$6:AB$27,$EM116+1)</f>
        <v>750</v>
      </c>
      <c r="ER116" s="29">
        <f>INDEX(军阶与晶片数值!AC$6:AC$27,$EM116+1)</f>
        <v>50</v>
      </c>
      <c r="ES116" s="29">
        <f>INDEX(军阶与晶片数值!AD$6:AD$27,$EM116+1)</f>
        <v>30</v>
      </c>
      <c r="EU116" s="26">
        <f>INDEX(军阶与晶片数值!I$6:I$16,AN116+1)</f>
        <v>0.3</v>
      </c>
      <c r="EV116" s="26">
        <f>INDEX(军阶与晶片数值!M$6:M$16,AO116+1)</f>
        <v>0.3</v>
      </c>
      <c r="EW116" s="26">
        <f>INDEX(军阶与晶片数值!J$6:J$16,AP116+1)</f>
        <v>0.3</v>
      </c>
      <c r="EX116" s="26">
        <f>INDEX(军阶与晶片数值!K$6:K$16,AQ116+1)</f>
        <v>0.6</v>
      </c>
      <c r="EY116" s="26">
        <f>INDEX(军阶与晶片数值!L$6:L$16,AR116+1)</f>
        <v>0.6</v>
      </c>
      <c r="EZ116" s="28">
        <f>INDEX(军阶与晶片数值!N$6:N$16,AS116+1)</f>
        <v>0</v>
      </c>
      <c r="FA116" s="28">
        <f>INDEX(军阶与晶片数值!O$6:O$16,AT116+1)</f>
        <v>0</v>
      </c>
      <c r="FB116" s="28">
        <f>INDEX(军阶与晶片数值!P$6:P$16,AU116+1)</f>
        <v>0</v>
      </c>
      <c r="FC116" s="28">
        <f>INDEX(军阶与晶片数值!Q$6:Q$16,AV116+1)</f>
        <v>0</v>
      </c>
      <c r="FD116" s="26">
        <f>INDEX(军阶与晶片数值!R$6:R$16,AW116+1)</f>
        <v>0.4</v>
      </c>
      <c r="FE116" s="26">
        <f>INDEX(军阶与晶片数值!S$6:S$16,AX116+1)</f>
        <v>0.4</v>
      </c>
      <c r="FF116" s="26">
        <f>INDEX(军阶与晶片数值!T$6:T$16,AY116+1)</f>
        <v>0</v>
      </c>
      <c r="FG116" s="26">
        <f>INDEX(军阶与晶片数值!U$6:U$16,AZ116+1)</f>
        <v>0</v>
      </c>
      <c r="FI116" s="26">
        <f>INDEX(军阶与晶片数值!$C$6:$C$36,新怪物属性!$BA116+1)</f>
        <v>1.35</v>
      </c>
      <c r="FJ116" s="26">
        <f>INDEX(军阶与晶片数值!$C$6:$C$36,新怪物属性!$BA116+1)</f>
        <v>1.35</v>
      </c>
      <c r="FK116" s="26">
        <f>INDEX(军阶与晶片数值!$C$6:$C$36,新怪物属性!$BA116+1)</f>
        <v>1.35</v>
      </c>
      <c r="FL116" s="26">
        <f>INDEX(军阶与晶片数值!$C$6:$C$36,新怪物属性!$BA116+1)</f>
        <v>1.35</v>
      </c>
      <c r="FM116" s="26">
        <f>INDEX(军阶与晶片数值!$C$6:$C$36,新怪物属性!$BA116+1)</f>
        <v>1.35</v>
      </c>
      <c r="FO116" s="14">
        <f>INDEX(战舰突破!$H$6:$H$18,新怪物属性!$J116+1)+INDEX(战舰突破!$H$23:$H$35,新怪物属性!$K116+1)+INDEX(战舰突破!$H$40:$H$52,新怪物属性!$L116+1)</f>
        <v>200</v>
      </c>
      <c r="FP116" s="14">
        <f>INDEX(战舰突破!$I$6:$I$18,新怪物属性!$J116+1)+INDEX(战舰突破!$I$23:$I$35,新怪物属性!$K116+1)+INDEX(战舰突破!$I$40:$I$52,新怪物属性!$L116+1)</f>
        <v>200</v>
      </c>
      <c r="FQ116" s="14">
        <f>INDEX(战舰突破!$J$6:$J$18,新怪物属性!$J116+1)+INDEX(战舰突破!$J$23:$J$35,新怪物属性!$K116+1)+INDEX(战舰突破!$J$40:$J$52,新怪物属性!$L116+1)</f>
        <v>0</v>
      </c>
      <c r="FR116" s="14">
        <f>INDEX(战舰突破!$K$6:$K$18,新怪物属性!$J116+1)+INDEX(战舰突破!$K$23:$K$35,新怪物属性!$K116+1)+INDEX(战舰突破!$K$40:$K$52,新怪物属性!$L116+1)</f>
        <v>0</v>
      </c>
      <c r="FS116" s="14">
        <f>INDEX(战舰突破!$L$6:$L$18,新怪物属性!$J116+1)+INDEX(战舰突破!$L$23:$L$35,新怪物属性!$K116+1)+INDEX(战舰突破!$L$40:$L$52,新怪物属性!$L116+1)</f>
        <v>200</v>
      </c>
      <c r="FT116" s="18">
        <f>INDEX(战舰突破!$N$6:$N$18,新怪物属性!$J116+1)+INDEX(战舰突破!$N$23:$N$35,新怪物属性!$K116+1)+INDEX(战舰突破!$N$40:$N$52,新怪物属性!$L116+1)</f>
        <v>0.75</v>
      </c>
      <c r="FU116" s="18">
        <f>INDEX(战舰突破!$O$6:$O$18,新怪物属性!$J116+1)+INDEX(战舰突破!$O$23:$O$35,新怪物属性!$K116+1)+INDEX(战舰突破!$O$40:$O$52,新怪物属性!$L116+1)</f>
        <v>1.4</v>
      </c>
      <c r="FV116" s="18">
        <f>INDEX(战舰突破!$P$6:$P$18,新怪物属性!$J116+1)+INDEX(战舰突破!$P$23:$P$35,新怪物属性!$K116+1)+INDEX(战舰突破!$P$40:$P$52,新怪物属性!$L116+1)</f>
        <v>0.5</v>
      </c>
      <c r="FW116" s="18">
        <f>INDEX(战舰突破!$Q$6:$Q$18,新怪物属性!$J116+1)+INDEX(战舰突破!$Q$23:$Q$35,新怪物属性!$K116+1)+INDEX(战舰突破!$Q$40:$Q$52,新怪物属性!$L116+1)</f>
        <v>0.3</v>
      </c>
      <c r="FX116" s="18">
        <f>INDEX(战舰突破!$R$6:$R$18,新怪物属性!$J116+1)+INDEX(战舰突破!$R$23:$R$35,新怪物属性!$K116+1)+INDEX(战舰突破!$R$40:$R$52,新怪物属性!$L116+1)</f>
        <v>0.25</v>
      </c>
      <c r="FY116" s="18">
        <f>INDEX(战舰突破!$M$6:$M$18,新怪物属性!$J116+1)+INDEX(战舰突破!$M$23:$M$35,新怪物属性!$K116+1)+INDEX(战舰突破!$M$40:$M$52,新怪物属性!$L116+1)</f>
        <v>0.2</v>
      </c>
      <c r="FZ116" s="22">
        <f>INDEX(战舰突破!$W$6:$W$18,新怪物属性!$J116+1)+INDEX(战舰突破!$W$23:$W$35,新怪物属性!$K116+1)+INDEX(战舰突破!$W$40:$W$52,新怪物属性!$L116+1)</f>
        <v>0.5</v>
      </c>
      <c r="GC116" s="14">
        <f>INDEX(战舰突破!$S$6:$S$18,新怪物属性!$J116+1)</f>
        <v>0</v>
      </c>
      <c r="GD116" s="14">
        <f>INDEX(战舰突破!$T$6:$T$18,新怪物属性!$J116+1)</f>
        <v>1.45</v>
      </c>
      <c r="GE116" s="14">
        <f>INDEX(战舰突破!$U$6:$U$18,新怪物属性!$J116+1)</f>
        <v>0.1</v>
      </c>
      <c r="GF116" s="14">
        <f>INDEX(战舰突破!$V$6:$V$18,新怪物属性!$J116+1)</f>
        <v>2</v>
      </c>
      <c r="GG116" s="14">
        <f>INDEX(战舰突破!$X$6:$X$18,新怪物属性!$J116+1)</f>
        <v>15</v>
      </c>
      <c r="GI116" s="14">
        <f>INDEX(战舰突破!$S$23:$S$35,新怪物属性!$J116+1)</f>
        <v>1</v>
      </c>
      <c r="GJ116" s="14">
        <f>INDEX(战舰突破!$T$23:$T$35,新怪物属性!$J116+1)</f>
        <v>0.9</v>
      </c>
      <c r="GK116" s="14">
        <f>INDEX(战舰突破!$U$23:$U$35,新怪物属性!$J116+1)</f>
        <v>0.1</v>
      </c>
      <c r="GL116" s="14">
        <f>INDEX(战舰突破!$V$23:$V$35,新怪物属性!$J116+1)</f>
        <v>2</v>
      </c>
      <c r="GM116" s="14">
        <f>INDEX(战舰突破!$X$23:$X$35,新怪物属性!$J116+1)</f>
        <v>200</v>
      </c>
      <c r="GO116" s="14">
        <f>INDEX(战舰突破!$S$40:$S$52,新怪物属性!$J116+1)</f>
        <v>1</v>
      </c>
      <c r="GP116" s="14">
        <f>INDEX(战舰突破!$T$40:$T$52,新怪物属性!$J116+1)</f>
        <v>0.6</v>
      </c>
      <c r="GQ116" s="14">
        <f>INDEX(战舰突破!$U$40:$U$52,新怪物属性!$J116+1)</f>
        <v>0.2</v>
      </c>
      <c r="GR116" s="14">
        <f>INDEX(战舰突破!$V$40:$V$52,新怪物属性!$J116+1)</f>
        <v>2</v>
      </c>
      <c r="GS116" s="14">
        <f>INDEX(战舰突破!$X$40:$X$52,新怪物属性!$J116+1)</f>
        <v>350</v>
      </c>
      <c r="GV116" s="14">
        <v>5</v>
      </c>
      <c r="GW116" s="14">
        <v>61</v>
      </c>
      <c r="GX116" s="14">
        <v>1</v>
      </c>
      <c r="GY116" s="14">
        <v>59</v>
      </c>
      <c r="GZ116" s="14">
        <v>3</v>
      </c>
      <c r="HA116" s="14">
        <v>56</v>
      </c>
      <c r="HB116" s="14">
        <v>1</v>
      </c>
      <c r="HC116" s="14">
        <v>54</v>
      </c>
      <c r="HD116" s="14">
        <v>1</v>
      </c>
      <c r="HE116" s="14">
        <v>38</v>
      </c>
      <c r="HF116" s="14">
        <v>1</v>
      </c>
      <c r="HG116" s="14">
        <v>42</v>
      </c>
      <c r="HH116" s="14">
        <v>0</v>
      </c>
      <c r="HI116" s="14">
        <v>47</v>
      </c>
      <c r="HJ116" s="14">
        <v>1</v>
      </c>
      <c r="HK116" s="14">
        <v>37</v>
      </c>
      <c r="HL116" s="14">
        <v>0</v>
      </c>
      <c r="HM116" s="14">
        <v>0</v>
      </c>
      <c r="HN116" s="14">
        <v>0</v>
      </c>
      <c r="HO116" s="14">
        <v>0</v>
      </c>
      <c r="HP116" s="14">
        <v>1</v>
      </c>
      <c r="HQ116" s="14">
        <v>28</v>
      </c>
      <c r="HR116" s="14">
        <v>0</v>
      </c>
      <c r="HS116" s="14">
        <v>0</v>
      </c>
      <c r="HT116" s="14">
        <v>0</v>
      </c>
      <c r="HU116" s="14">
        <v>0</v>
      </c>
      <c r="HX116" s="14">
        <v>11</v>
      </c>
      <c r="HY116" s="14">
        <v>6</v>
      </c>
      <c r="IB116" s="14">
        <f>IF($GV116=0,0,INDEX(战宠!P$15:P$27,新怪物属性!$GV$3)*(INDEX(战宠!$U$7:$Y$10,1,新怪物属性!$GV116)))*(新怪物属性!$GW116+4)
+IF($GX116=0,0,INDEX(战宠!P$15:P$27,新怪物属性!$GX$3)*(INDEX(战宠!$U$7:$Y$10,1,新怪物属性!$GX116)))*(新怪物属性!$GY116+4)
+IF($GZ116=0,0,INDEX(战宠!P$15:P$27,新怪物属性!$GZ$3)*(INDEX(战宠!$U$7:$Y$10,1,新怪物属性!$GZ116)))*(新怪物属性!$HA116+4)
+IF($HB116=0,0,INDEX(战宠!P$15:P$27,新怪物属性!$HB$3)*(INDEX(战宠!$U$7:$Y$10,1,新怪物属性!$HB116)))*(新怪物属性!$HC116+4)
+IF($HD116=0,0,INDEX(战宠!P$15:P$27,新怪物属性!$HD$3)*(INDEX(战宠!$U$7:$Y$10,1,新怪物属性!$HD116)))*(新怪物属性!$HE116+4)
+IF($HF116=0,0,INDEX(战宠!P$15:P$27,新怪物属性!$HF$3)*(INDEX(战宠!$U$7:$Y$10,1,新怪物属性!$HF116)))*(新怪物属性!$HG116+4)
+IF($HH116=0,0,INDEX(战宠!P$15:P$27,新怪物属性!$HH$3)*(INDEX(战宠!$U$7:$Y$10,1,新怪物属性!$HH116)))*(新怪物属性!$HI116+4)
+IF($HJ116=0,0,INDEX(战宠!P$15:P$27,新怪物属性!$HJ$3)*(INDEX(战宠!$U$7:$Y$10,1,新怪物属性!$HJ116)))*(新怪物属性!$HK116+4)
+IF($HL116=0,0,INDEX(战宠!P$15:P$27,新怪物属性!$HL$3)*(INDEX(战宠!$U$7:$Y$10,1,新怪物属性!$HL116)))*(新怪物属性!$HM116+4)
+IF($HN116=0,0,INDEX(战宠!P$15:P$27,新怪物属性!$HN$3)*(INDEX(战宠!$U$7:$Y$10,1,新怪物属性!$HN116)))*(新怪物属性!$HO116+4)
+IF($HP116=0,0,INDEX(战宠!P$15:P$27,新怪物属性!$HP$3)*(INDEX(战宠!$U$7:$Y$10,1,新怪物属性!$HP116)))*(新怪物属性!$HQ116+4)
+IF($HR116=0,0,INDEX(战宠!P$15:P$27,新怪物属性!$HR$3)*(INDEX(战宠!$U$7:$Y$10,1,新怪物属性!$HR116)))*(新怪物属性!$HS116+4)
+IF($HT116=0,0,INDEX(战宠!P$15:P$27,新怪物属性!$HT$3)*(INDEX(战宠!$U$7:$Y$10,1,新怪物属性!$HT116)))*(新怪物属性!$HU116+4)</f>
        <v>594200</v>
      </c>
      <c r="IC116" s="14">
        <f>IF($GV116=0,0,INDEX(战宠!Q$15:Q$27,新怪物属性!$GV$3)*(INDEX(战宠!$U$7:$Y$10,1,新怪物属性!$GV116)))*(新怪物属性!$GW116+4)
+IF($GX116=0,0,INDEX(战宠!Q$15:Q$27,新怪物属性!$GX$3)*(INDEX(战宠!$U$7:$Y$10,1,新怪物属性!$GX116)))*(新怪物属性!$GY116+4)
+IF($GZ116=0,0,INDEX(战宠!Q$15:Q$27,新怪物属性!$GZ$3)*(INDEX(战宠!$U$7:$Y$10,1,新怪物属性!$GZ116)))*(新怪物属性!$HA116+4)
+IF($HB116=0,0,INDEX(战宠!Q$15:Q$27,新怪物属性!$HB$3)*(INDEX(战宠!$U$7:$Y$10,1,新怪物属性!$HB116)))*(新怪物属性!$HC116+4)
+IF($HD116=0,0,INDEX(战宠!Q$15:Q$27,新怪物属性!$HD$3)*(INDEX(战宠!$U$7:$Y$10,1,新怪物属性!$HD116)))*(新怪物属性!$HE116+4)
+IF($HF116=0,0,INDEX(战宠!Q$15:Q$27,新怪物属性!$HF$3)*(INDEX(战宠!$U$7:$Y$10,1,新怪物属性!$HF116)))*(新怪物属性!$HG116+4)
+IF($HH116=0,0,INDEX(战宠!Q$15:Q$27,新怪物属性!$HH$3)*(INDEX(战宠!$U$7:$Y$10,1,新怪物属性!$HH116)))*(新怪物属性!$HI116+4)
+IF($HJ116=0,0,INDEX(战宠!Q$15:Q$27,新怪物属性!$HJ$3)*(INDEX(战宠!$U$7:$Y$10,1,新怪物属性!$HJ116)))*(新怪物属性!$HK116+4)
+IF($HL116=0,0,INDEX(战宠!Q$15:Q$27,新怪物属性!$HL$3)*(INDEX(战宠!$U$7:$Y$10,1,新怪物属性!$HL116)))*(新怪物属性!$HM116+4)
+IF($HN116=0,0,INDEX(战宠!Q$15:Q$27,新怪物属性!$HN$3)*(INDEX(战宠!$U$7:$Y$10,1,新怪物属性!$HN116)))*(新怪物属性!$HO116+4)
+IF($HP116=0,0,INDEX(战宠!Q$15:Q$27,新怪物属性!$HP$3)*(INDEX(战宠!$U$7:$Y$10,1,新怪物属性!$HP116)))*(新怪物属性!$HQ116+4)
+IF($HR116=0,0,INDEX(战宠!Q$15:Q$27,新怪物属性!$HR$3)*(INDEX(战宠!$U$7:$Y$10,1,新怪物属性!$HR116)))*(新怪物属性!$HS116+4)
+IF($HT116=0,0,INDEX(战宠!Q$15:Q$27,新怪物属性!$HT$3)*(INDEX(战宠!$U$7:$Y$10,1,新怪物属性!$HT116)))*(新怪物属性!$HU116+4)</f>
        <v>4146000</v>
      </c>
      <c r="ID116" s="14">
        <f>IF($GV116=0,0,INDEX(战宠!R$15:R$27,新怪物属性!$GV$3)*(INDEX(战宠!$U$7:$Y$10,1,新怪物属性!$GV116)))*(新怪物属性!$GW116+4)
+IF($GX116=0,0,INDEX(战宠!R$15:R$27,新怪物属性!$GX$3)*(INDEX(战宠!$U$7:$Y$10,1,新怪物属性!$GX116)))*(新怪物属性!$GY116+4)
+IF($GZ116=0,0,INDEX(战宠!R$15:R$27,新怪物属性!$GZ$3)*(INDEX(战宠!$U$7:$Y$10,1,新怪物属性!$GZ116)))*(新怪物属性!$HA116+4)
+IF($HB116=0,0,INDEX(战宠!R$15:R$27,新怪物属性!$HB$3)*(INDEX(战宠!$U$7:$Y$10,1,新怪物属性!$HB116)))*(新怪物属性!$HC116+4)
+IF($HD116=0,0,INDEX(战宠!R$15:R$27,新怪物属性!$HD$3)*(INDEX(战宠!$U$7:$Y$10,1,新怪物属性!$HD116)))*(新怪物属性!$HE116+4)
+IF($HF116=0,0,INDEX(战宠!R$15:R$27,新怪物属性!$HF$3)*(INDEX(战宠!$U$7:$Y$10,1,新怪物属性!$HF116)))*(新怪物属性!$HG116+4)
+IF($HH116=0,0,INDEX(战宠!R$15:R$27,新怪物属性!$HH$3)*(INDEX(战宠!$U$7:$Y$10,1,新怪物属性!$HH116)))*(新怪物属性!$HI116+4)
+IF($HJ116=0,0,INDEX(战宠!R$15:R$27,新怪物属性!$HJ$3)*(INDEX(战宠!$U$7:$Y$10,1,新怪物属性!$HJ116)))*(新怪物属性!$HK116+4)
+IF($HL116=0,0,INDEX(战宠!R$15:R$27,新怪物属性!$HL$3)*(INDEX(战宠!$U$7:$Y$10,1,新怪物属性!$HL116)))*(新怪物属性!$HM116+4)
+IF($HN116=0,0,INDEX(战宠!R$15:R$27,新怪物属性!$HN$3)*(INDEX(战宠!$U$7:$Y$10,1,新怪物属性!$HN116)))*(新怪物属性!$HO116+4)
+IF($HP116=0,0,INDEX(战宠!R$15:R$27,新怪物属性!$HP$3)*(INDEX(战宠!$U$7:$Y$10,1,新怪物属性!$HP116)))*(新怪物属性!$HQ116+4)
+IF($HR116=0,0,INDEX(战宠!R$15:R$27,新怪物属性!$HR$3)*(INDEX(战宠!$U$7:$Y$10,1,新怪物属性!$HR116)))*(新怪物属性!$HS116+4)
+IF($HT116=0,0,INDEX(战宠!R$15:R$27,新怪物属性!$HT$3)*(INDEX(战宠!$U$7:$Y$10,1,新怪物属性!$HT116)))*(新怪物属性!$HU116+4)</f>
        <v>317800</v>
      </c>
      <c r="IE116" s="14">
        <f>IF($GV116=0,0,INDEX(战宠!S$15:S$27,新怪物属性!$GV$3)*(INDEX(战宠!$U$7:$Y$10,1,新怪物属性!$GV116)))*(新怪物属性!$GW116+4)
+IF($GX116=0,0,INDEX(战宠!S$15:S$27,新怪物属性!$GX$3)*(INDEX(战宠!$U$7:$Y$10,1,新怪物属性!$GX116)))*(新怪物属性!$GY116+4)
+IF($GZ116=0,0,INDEX(战宠!S$15:S$27,新怪物属性!$GZ$3)*(INDEX(战宠!$U$7:$Y$10,1,新怪物属性!$GZ116)))*(新怪物属性!$HA116+4)
+IF($HB116=0,0,INDEX(战宠!S$15:S$27,新怪物属性!$HB$3)*(INDEX(战宠!$U$7:$Y$10,1,新怪物属性!$HB116)))*(新怪物属性!$HC116+4)
+IF($HD116=0,0,INDEX(战宠!S$15:S$27,新怪物属性!$HD$3)*(INDEX(战宠!$U$7:$Y$10,1,新怪物属性!$HD116)))*(新怪物属性!$HE116+4)
+IF($HF116=0,0,INDEX(战宠!S$15:S$27,新怪物属性!$HF$3)*(INDEX(战宠!$U$7:$Y$10,1,新怪物属性!$HF116)))*(新怪物属性!$HG116+4)
+IF($HH116=0,0,INDEX(战宠!S$15:S$27,新怪物属性!$HH$3)*(INDEX(战宠!$U$7:$Y$10,1,新怪物属性!$HH116)))*(新怪物属性!$HI116+4)
+IF($HJ116=0,0,INDEX(战宠!S$15:S$27,新怪物属性!$HJ$3)*(INDEX(战宠!$U$7:$Y$10,1,新怪物属性!$HJ116)))*(新怪物属性!$HK116+4)
+IF($HL116=0,0,INDEX(战宠!S$15:S$27,新怪物属性!$HL$3)*(INDEX(战宠!$U$7:$Y$10,1,新怪物属性!$HL116)))*(新怪物属性!$HM116+4)
+IF($HN116=0,0,INDEX(战宠!S$15:S$27,新怪物属性!$HN$3)*(INDEX(战宠!$U$7:$Y$10,1,新怪物属性!$HN116)))*(新怪物属性!$HO116+4)
+IF($HP116=0,0,INDEX(战宠!S$15:S$27,新怪物属性!$HP$3)*(INDEX(战宠!$U$7:$Y$10,1,新怪物属性!$HP116)))*(新怪物属性!$HQ116+4)
+IF($HR116=0,0,INDEX(战宠!S$15:S$27,新怪物属性!$HR$3)*(INDEX(战宠!$U$7:$Y$10,1,新怪物属性!$HR116)))*(新怪物属性!$HS116+4)
+IF($HT116=0,0,INDEX(战宠!S$15:S$27,新怪物属性!$HT$3)*(INDEX(战宠!$U$7:$Y$10,1,新怪物属性!$HT116)))*(新怪物属性!$HU116+4)</f>
        <v>7986000</v>
      </c>
      <c r="IF116" s="14">
        <f>IF($GV116=0,0,INDEX(战宠!T$15:T$27,新怪物属性!$GV$3)*(INDEX(战宠!$U$7:$Y$10,1,新怪物属性!$GV116)))*(新怪物属性!$GW116+4)
+IF($GX116=0,0,INDEX(战宠!T$15:T$27,新怪物属性!$GX$3)*(INDEX(战宠!$U$7:$Y$10,1,新怪物属性!$GX116)))*(新怪物属性!$GY116+4)
+IF($GZ116=0,0,INDEX(战宠!T$15:T$27,新怪物属性!$GZ$3)*(INDEX(战宠!$U$7:$Y$10,1,新怪物属性!$GZ116)))*(新怪物属性!$HA116+4)
+IF($HB116=0,0,INDEX(战宠!T$15:T$27,新怪物属性!$HB$3)*(INDEX(战宠!$U$7:$Y$10,1,新怪物属性!$HB116)))*(新怪物属性!$HC116+4)
+IF($HD116=0,0,INDEX(战宠!T$15:T$27,新怪物属性!$HD$3)*(INDEX(战宠!$U$7:$Y$10,1,新怪物属性!$HD116)))*(新怪物属性!$HE116+4)
+IF($HF116=0,0,INDEX(战宠!T$15:T$27,新怪物属性!$HF$3)*(INDEX(战宠!$U$7:$Y$10,1,新怪物属性!$HF116)))*(新怪物属性!$HG116+4)
+IF($HH116=0,0,INDEX(战宠!T$15:T$27,新怪物属性!$HH$3)*(INDEX(战宠!$U$7:$Y$10,1,新怪物属性!$HH116)))*(新怪物属性!$HI116+4)
+IF($HJ116=0,0,INDEX(战宠!T$15:T$27,新怪物属性!$HJ$3)*(INDEX(战宠!$U$7:$Y$10,1,新怪物属性!$HJ116)))*(新怪物属性!$HK116+4)
+IF($HL116=0,0,INDEX(战宠!T$15:T$27,新怪物属性!$HL$3)*(INDEX(战宠!$U$7:$Y$10,1,新怪物属性!$HL116)))*(新怪物属性!$HM116+4)
+IF($HN116=0,0,INDEX(战宠!T$15:T$27,新怪物属性!$HN$3)*(INDEX(战宠!$U$7:$Y$10,1,新怪物属性!$HN116)))*(新怪物属性!$HO116+4)
+IF($HP116=0,0,INDEX(战宠!T$15:T$27,新怪物属性!$HP$3)*(INDEX(战宠!$U$7:$Y$10,1,新怪物属性!$HP116)))*(新怪物属性!$HQ116+4)
+IF($HR116=0,0,INDEX(战宠!T$15:T$27,新怪物属性!$HR$3)*(INDEX(战宠!$U$7:$Y$10,1,新怪物属性!$HR116)))*(新怪物属性!$HS116+4)
+IF($HT116=0,0,INDEX(战宠!T$15:T$27,新怪物属性!$HT$3)*(INDEX(战宠!$U$7:$Y$10,1,新怪物属性!$HT116)))*(新怪物属性!$HU116+4)</f>
        <v>172040</v>
      </c>
      <c r="II116" s="14">
        <f>IF(HX116=0,0,INDEX(战宠!$D$15:$D$27,新怪物属性!HX116))</f>
        <v>0.3</v>
      </c>
      <c r="IJ116" s="14">
        <f>IF(HY116=0,0,INDEX(战宠!$D$15:$D$27,新怪物属性!HY116))</f>
        <v>0.2</v>
      </c>
      <c r="IM116" s="14">
        <f t="shared" si="189"/>
        <v>12996749</v>
      </c>
      <c r="IN116" s="14">
        <f t="shared" si="190"/>
        <v>13000492</v>
      </c>
      <c r="IO116" s="14">
        <f t="shared" si="191"/>
        <v>13004501</v>
      </c>
      <c r="IP116" s="14">
        <f t="shared" si="192"/>
        <v>12996749</v>
      </c>
      <c r="IQ116" s="14">
        <f t="shared" si="193"/>
        <v>12996749</v>
      </c>
      <c r="IR116" s="14">
        <f t="shared" si="232"/>
        <v>104314629</v>
      </c>
      <c r="IS116" s="14">
        <f t="shared" si="233"/>
        <v>4119585</v>
      </c>
      <c r="IT116" s="14">
        <f t="shared" si="234"/>
        <v>89762480</v>
      </c>
      <c r="IU116" s="14">
        <f t="shared" si="235"/>
        <v>2256078</v>
      </c>
      <c r="IV116" s="28">
        <f t="shared" si="236"/>
        <v>74000</v>
      </c>
      <c r="IW116" s="28">
        <f t="shared" si="237"/>
        <v>74000</v>
      </c>
      <c r="IX116" s="28">
        <f t="shared" si="238"/>
        <v>74000</v>
      </c>
      <c r="IY116" s="28">
        <f t="shared" si="239"/>
        <v>74000</v>
      </c>
      <c r="IZ116" s="28">
        <f t="shared" si="240"/>
        <v>4.0634999999999994</v>
      </c>
      <c r="JA116" s="28">
        <f t="shared" si="241"/>
        <v>4.0634999999999994</v>
      </c>
      <c r="JB116" s="28">
        <f t="shared" si="242"/>
        <v>242</v>
      </c>
      <c r="JC116" s="28">
        <f t="shared" si="243"/>
        <v>222</v>
      </c>
      <c r="JD116" s="14">
        <f t="shared" si="244"/>
        <v>1</v>
      </c>
      <c r="JE116" s="14">
        <f t="shared" si="245"/>
        <v>2</v>
      </c>
      <c r="JF116" s="14">
        <f t="shared" si="246"/>
        <v>2</v>
      </c>
      <c r="JG116" s="18">
        <f t="shared" si="247"/>
        <v>2.6500000000000004</v>
      </c>
      <c r="JH116" s="18">
        <f t="shared" si="248"/>
        <v>2.1</v>
      </c>
      <c r="JI116" s="18">
        <f t="shared" si="249"/>
        <v>1.8</v>
      </c>
      <c r="JJ116" s="29">
        <f t="shared" si="276"/>
        <v>74150</v>
      </c>
      <c r="JK116" s="29">
        <f t="shared" si="276"/>
        <v>74450</v>
      </c>
      <c r="JL116" s="29">
        <f t="shared" si="276"/>
        <v>74450</v>
      </c>
      <c r="JM116" s="26">
        <f t="shared" si="250"/>
        <v>0.1</v>
      </c>
      <c r="JN116" s="26">
        <f t="shared" si="251"/>
        <v>0.1</v>
      </c>
      <c r="JO116" s="26">
        <f t="shared" si="252"/>
        <v>0.2</v>
      </c>
      <c r="JP116" s="14">
        <f t="shared" si="253"/>
        <v>4</v>
      </c>
      <c r="JQ116" s="14">
        <f t="shared" si="254"/>
        <v>4</v>
      </c>
      <c r="JR116" s="14">
        <f t="shared" si="255"/>
        <v>4</v>
      </c>
      <c r="JS116" s="14">
        <f t="shared" si="256"/>
        <v>15</v>
      </c>
      <c r="JT116" s="14">
        <f t="shared" si="257"/>
        <v>200</v>
      </c>
      <c r="JU116" s="14">
        <f t="shared" si="258"/>
        <v>350</v>
      </c>
      <c r="JV116">
        <v>112</v>
      </c>
      <c r="JW116" s="14">
        <f t="shared" si="195"/>
        <v>788782829</v>
      </c>
      <c r="JY116" s="14">
        <f t="shared" ref="JY116:JY123" si="277">INT(MIN(IS116*2,((IR116+IT116)/20+IS116*2)/2))</f>
        <v>8239170</v>
      </c>
      <c r="JZ116" s="14">
        <f t="shared" si="196"/>
        <v>7312616</v>
      </c>
      <c r="KA116" s="29">
        <f t="shared" si="197"/>
        <v>71040</v>
      </c>
      <c r="KB116" s="29">
        <f t="shared" si="198"/>
        <v>51145</v>
      </c>
      <c r="KC116" s="29">
        <f t="shared" si="199"/>
        <v>55237</v>
      </c>
      <c r="KD116" s="29">
        <f t="shared" si="200"/>
        <v>66285</v>
      </c>
      <c r="KE116" s="14">
        <f t="shared" ref="KE116:KE123" si="278">IZ116</f>
        <v>4.0634999999999994</v>
      </c>
      <c r="KF116" s="14">
        <f t="shared" ref="KF116:KF123" si="279">JA116</f>
        <v>4.0634999999999994</v>
      </c>
      <c r="KG116" s="14">
        <f t="shared" si="201"/>
        <v>6498344.0444540661</v>
      </c>
      <c r="KH116" s="26">
        <f t="shared" si="259"/>
        <v>0.39941085570793894</v>
      </c>
      <c r="KI116" s="26">
        <f t="shared" si="260"/>
        <v>0.66558662418101755</v>
      </c>
      <c r="KJ116" s="29">
        <f t="shared" si="202"/>
        <v>2109548</v>
      </c>
      <c r="KK116" s="29">
        <f t="shared" si="203"/>
        <v>8028937</v>
      </c>
      <c r="KL116" s="29">
        <f t="shared" si="204"/>
        <v>9181332</v>
      </c>
      <c r="KM116" s="23">
        <f t="shared" si="205"/>
        <v>5062915</v>
      </c>
      <c r="KN116" s="23">
        <f t="shared" si="206"/>
        <v>2674748</v>
      </c>
      <c r="KO116" s="26">
        <f t="shared" si="261"/>
        <v>0.49176254243681627</v>
      </c>
      <c r="KP116" s="26">
        <f t="shared" si="262"/>
        <v>0.49529894379479444</v>
      </c>
      <c r="KQ116" s="26">
        <f t="shared" si="263"/>
        <v>0.59529894379479442</v>
      </c>
      <c r="KR116" s="26">
        <f t="shared" si="207"/>
        <v>9.1762542436816252E-2</v>
      </c>
      <c r="KS116" s="26">
        <v>0.1</v>
      </c>
      <c r="KT116" s="29">
        <f t="shared" si="264"/>
        <v>2.2000000000000002</v>
      </c>
      <c r="KU116" s="29">
        <f t="shared" si="265"/>
        <v>4.4212184081478689</v>
      </c>
      <c r="KV116" s="29">
        <f t="shared" si="266"/>
        <v>5.0212184081478686</v>
      </c>
      <c r="KW116" s="29">
        <f t="shared" si="267"/>
        <v>23205028</v>
      </c>
      <c r="KX116" s="29">
        <f t="shared" si="268"/>
        <v>23665122.708173018</v>
      </c>
      <c r="KY116" s="29">
        <f t="shared" si="269"/>
        <v>23050736.624858543</v>
      </c>
      <c r="KZ116" s="29">
        <f t="shared" si="270"/>
        <v>105787574</v>
      </c>
      <c r="LA116" s="14">
        <f t="shared" si="271"/>
        <v>69920887.329999998</v>
      </c>
      <c r="LE116" s="14">
        <v>1</v>
      </c>
      <c r="LF116" s="14">
        <v>1</v>
      </c>
      <c r="LG116" s="14">
        <v>480</v>
      </c>
      <c r="LH116" s="14">
        <v>80</v>
      </c>
      <c r="LI116" s="14">
        <v>60</v>
      </c>
      <c r="LJ116" s="14">
        <v>60</v>
      </c>
      <c r="LK116" s="14">
        <v>60</v>
      </c>
      <c r="LL116" s="23">
        <f t="shared" si="208"/>
        <v>9805108941</v>
      </c>
      <c r="LM116" s="23">
        <f t="shared" si="209"/>
        <v>2</v>
      </c>
      <c r="LN116" s="23">
        <f t="shared" si="210"/>
        <v>9805.11</v>
      </c>
      <c r="LO116" s="14">
        <v>1</v>
      </c>
      <c r="LP116" s="14">
        <v>1</v>
      </c>
      <c r="LQ116" s="14">
        <v>240</v>
      </c>
      <c r="LR116" s="14">
        <v>35</v>
      </c>
      <c r="LS116" s="14">
        <v>22</v>
      </c>
      <c r="LT116" s="14">
        <v>30</v>
      </c>
      <c r="LU116" s="14">
        <v>30</v>
      </c>
      <c r="LV116" s="23">
        <f t="shared" si="211"/>
        <v>5109885941</v>
      </c>
      <c r="LW116" s="23">
        <f t="shared" si="212"/>
        <v>2</v>
      </c>
      <c r="LX116" s="23">
        <f t="shared" si="213"/>
        <v>5109.8900000000003</v>
      </c>
      <c r="MB116">
        <f t="shared" si="272"/>
        <v>1.7245542547167876</v>
      </c>
      <c r="MC116">
        <f t="shared" si="273"/>
        <v>7.0077262140416652</v>
      </c>
      <c r="ME116" s="14">
        <v>10</v>
      </c>
      <c r="MF116" s="14">
        <v>2</v>
      </c>
      <c r="MG116" s="14">
        <v>1.5</v>
      </c>
      <c r="MH116" s="23">
        <f t="shared" si="274"/>
        <v>326705211</v>
      </c>
      <c r="MI116" s="23">
        <f t="shared" si="214"/>
        <v>1</v>
      </c>
      <c r="MJ116" s="23">
        <f t="shared" si="215"/>
        <v>326705.21000000002</v>
      </c>
      <c r="MK116" s="14">
        <v>30</v>
      </c>
      <c r="ML116" s="14">
        <v>6</v>
      </c>
      <c r="MM116" s="14">
        <v>4</v>
      </c>
      <c r="MN116" s="23">
        <f t="shared" si="275"/>
        <v>934014162</v>
      </c>
      <c r="MO116" s="23">
        <f t="shared" si="216"/>
        <v>1</v>
      </c>
      <c r="MP116" s="23">
        <f t="shared" si="217"/>
        <v>934014.16</v>
      </c>
      <c r="MR116" s="23">
        <f t="shared" ref="MR116:MR123" si="280">ROUND(MN116/3*4,0)</f>
        <v>1245352216</v>
      </c>
      <c r="MS116" s="23">
        <f t="shared" si="219"/>
        <v>2</v>
      </c>
      <c r="MT116" s="23">
        <f t="shared" si="220"/>
        <v>1245.3499999999999</v>
      </c>
      <c r="MU116" s="23">
        <f t="shared" si="221"/>
        <v>490057817</v>
      </c>
      <c r="MV116" s="23">
        <f t="shared" si="222"/>
        <v>1</v>
      </c>
      <c r="MW116" s="23">
        <f t="shared" si="223"/>
        <v>490057.82</v>
      </c>
    </row>
    <row r="117" spans="3:361" ht="16.5" x14ac:dyDescent="0.2">
      <c r="C117" s="14">
        <v>45</v>
      </c>
      <c r="D117" s="14">
        <v>940</v>
      </c>
      <c r="E117" s="14"/>
      <c r="F117" s="14"/>
      <c r="G117" s="14">
        <v>940</v>
      </c>
      <c r="H117" s="14">
        <v>940</v>
      </c>
      <c r="I117" s="14">
        <v>940</v>
      </c>
      <c r="J117" s="14">
        <v>12</v>
      </c>
      <c r="K117" s="14">
        <v>12</v>
      </c>
      <c r="L117" s="14">
        <v>12</v>
      </c>
      <c r="M117" s="14">
        <v>10</v>
      </c>
      <c r="N117" s="14">
        <v>10</v>
      </c>
      <c r="O117" s="14">
        <v>10</v>
      </c>
      <c r="P117" s="14">
        <v>12</v>
      </c>
      <c r="Q117" s="14">
        <v>12</v>
      </c>
      <c r="R117" s="14">
        <v>12</v>
      </c>
      <c r="S117" s="14">
        <v>12</v>
      </c>
      <c r="T117" s="14">
        <v>12</v>
      </c>
      <c r="U117" s="14">
        <v>12</v>
      </c>
      <c r="V117" s="14">
        <v>12</v>
      </c>
      <c r="W117" s="14">
        <v>12</v>
      </c>
      <c r="X117" s="14">
        <v>940</v>
      </c>
      <c r="Y117" s="14">
        <v>940</v>
      </c>
      <c r="Z117" s="14">
        <v>940</v>
      </c>
      <c r="AA117" s="14">
        <v>940</v>
      </c>
      <c r="AB117" s="14">
        <v>940</v>
      </c>
      <c r="AC117" s="14">
        <v>940</v>
      </c>
      <c r="AD117" s="14">
        <v>940</v>
      </c>
      <c r="AE117" s="14">
        <v>940</v>
      </c>
      <c r="AF117" s="14">
        <v>97</v>
      </c>
      <c r="AG117" s="14">
        <v>97</v>
      </c>
      <c r="AH117" s="14">
        <v>97</v>
      </c>
      <c r="AI117" s="14">
        <v>97</v>
      </c>
      <c r="AJ117" s="14">
        <v>97</v>
      </c>
      <c r="AK117" s="14">
        <v>97</v>
      </c>
      <c r="AL117" s="14">
        <v>97</v>
      </c>
      <c r="AM117" s="14">
        <v>97</v>
      </c>
      <c r="AN117" s="14">
        <v>6</v>
      </c>
      <c r="AO117" s="14">
        <v>6</v>
      </c>
      <c r="AP117" s="14">
        <v>6</v>
      </c>
      <c r="AQ117" s="14">
        <v>6</v>
      </c>
      <c r="AR117" s="14">
        <v>6</v>
      </c>
      <c r="AS117" s="14">
        <v>0</v>
      </c>
      <c r="AT117" s="14">
        <v>0</v>
      </c>
      <c r="AU117" s="14">
        <v>0</v>
      </c>
      <c r="AV117" s="14">
        <v>0</v>
      </c>
      <c r="AW117" s="14">
        <v>5</v>
      </c>
      <c r="AX117" s="14">
        <v>5</v>
      </c>
      <c r="AY117" s="14">
        <v>0</v>
      </c>
      <c r="AZ117" s="14">
        <v>0</v>
      </c>
      <c r="BA117" s="14">
        <v>27</v>
      </c>
      <c r="BF117" s="14">
        <f>ROUND((INDEX(新战舰养成!S$6:S$18,新怪物属性!$J117+1)+INDEX(新战舰养成!D$6:D$18,新怪物属性!$J117+1)*(新怪物属性!$G117-1))*INDEX(战舰突破!$D$6:$D$18,新怪物属性!$M117+1),0)</f>
        <v>902920</v>
      </c>
      <c r="BG117" s="14">
        <f>ROUND((INDEX(新战舰养成!T$6:T$18,新怪物属性!$J117+1)+INDEX(新战舰养成!E$6:E$18,新怪物属性!$J117+1)*(新怪物属性!$G117-1))*INDEX(战舰突破!$D$6:$D$18,新怪物属性!$M117+1),0)</f>
        <v>7223210</v>
      </c>
      <c r="BH117" s="14">
        <f>ROUND((INDEX(新战舰养成!U$6:U$18,新怪物属性!$J117+1)+INDEX(新战舰养成!F$6:F$18,新怪物属性!$J117+1)*(新怪物属性!$G117-1))*INDEX(战舰突破!$D$6:$D$18,新怪物属性!$M117+1),0)</f>
        <v>451658</v>
      </c>
      <c r="BI117" s="14">
        <f>ROUND((INDEX(新战舰养成!V$6:V$18,新怪物属性!$J117+1)+INDEX(新战舰养成!G$6:G$18,新怪物属性!$J117+1)*(新怪物属性!$G117-1))*INDEX(战舰突破!$D$6:$D$18,新怪物属性!$M117+1),0)</f>
        <v>750</v>
      </c>
      <c r="BJ117" s="14">
        <f>ROUND((INDEX(新战舰养成!W$6:W$18,新怪物属性!$J117+1)+INDEX(新战舰养成!H$6:H$18,新怪物属性!$J117+1)*(新怪物属性!$G117-1))*INDEX(战舰突破!$D$6:$D$18,新怪物属性!$M117+1),0)</f>
        <v>10</v>
      </c>
      <c r="BL117" s="14">
        <f>IF($H117&gt;0,ROUND((INDEX(新战舰养成!X$6:X$18,新怪物属性!$K117+1)+INDEX(新战舰养成!I$6:I$18,新怪物属性!$K117+1)*(新怪物属性!$H117-1))*INDEX(战舰突破!$D$6:$D$18,新怪物属性!$N117+1),0),0)</f>
        <v>903620</v>
      </c>
      <c r="BM117" s="14">
        <f>IF($H117&gt;0,ROUND((INDEX(新战舰养成!Y$6:Y$18,新怪物属性!$K117+1)+INDEX(新战舰养成!J$6:J$18,新怪物属性!$K117+1)*(新怪物属性!$H117-1))*INDEX(战舰突破!$D$6:$D$18,新怪物属性!$N117+1),0),0)</f>
        <v>0</v>
      </c>
      <c r="BN117" s="14">
        <f>IF($H117&gt;0,ROUND((INDEX(新战舰养成!Z$6:Z$18,新怪物属性!$K117+1)+INDEX(新战舰养成!K$6:K$18,新怪物属性!$K117+1)*(新怪物属性!$H117-1))*INDEX(战舰突破!$D$6:$D$18,新怪物属性!$N117+1),0),0)</f>
        <v>0</v>
      </c>
      <c r="BO117" s="14">
        <f>IF($H117&gt;0,ROUND((INDEX(新战舰养成!AA$6:AA$18,新怪物属性!$K117+1)+INDEX(新战舰养成!L$6:L$18,新怪物属性!$K117+1)*(新怪物属性!$H117-1))*INDEX(战舰突破!$D$6:$D$18,新怪物属性!$N117+1),0),0)</f>
        <v>9029200</v>
      </c>
      <c r="BP117" s="14">
        <f>IF($H117&gt;0,ROUND((INDEX(新战舰养成!AB$6:AB$18,新怪物属性!$K117+1)+INDEX(新战舰养成!M$6:M$18,新怪物属性!$K117+1)*(新怪物属性!$H117-1))*INDEX(战舰突破!$D$6:$D$18,新怪物属性!$N117+1),0),0)</f>
        <v>180400</v>
      </c>
      <c r="BR117" s="14">
        <f>IF($I117&gt;0,ROUND((INDEX(新战舰养成!AC$6:AC$18,新怪物属性!$L117+1)+INDEX(新战舰养成!I$6:I$18,新怪物属性!$L117+1)*(新怪物属性!$I117-1))*INDEX(战舰突破!$D$6:$D$18,新怪物属性!$O117+1),0),0)</f>
        <v>904370</v>
      </c>
      <c r="BS117" s="14">
        <f>IF($I117&gt;0,ROUND((INDEX(新战舰养成!AD$6:AD$18,新怪物属性!$L117+1)+INDEX(新战舰养成!J$6:J$18,新怪物属性!$L117+1)*(新怪物属性!$I117-1))*INDEX(战舰突破!$D$6:$D$18,新怪物属性!$O117+1),0),0)</f>
        <v>0</v>
      </c>
      <c r="BT117" s="14">
        <f>IF($I117&gt;0,ROUND((INDEX(新战舰养成!AE$6:AE$18,新怪物属性!$L117+1)+INDEX(新战舰养成!K$6:K$18,新怪物属性!$L117+1)*(新怪物属性!$I117-1))*INDEX(战舰突破!$D$6:$D$18,新怪物属性!$O117+1),0),0)</f>
        <v>0</v>
      </c>
      <c r="BU117" s="14">
        <f>IF($I117&gt;0,ROUND((INDEX(新战舰养成!AF$6:AF$18,新怪物属性!$L117+1)+INDEX(新战舰养成!L$6:L$18,新怪物属性!$L117+1)*(新怪物属性!$I117-1))*INDEX(战舰突破!$D$6:$D$18,新怪物属性!$O117+1),0),0)</f>
        <v>5923350</v>
      </c>
      <c r="BV117" s="14">
        <f>IF($I117&gt;0,ROUND((INDEX(新战舰养成!AG$6:AG$18,新怪物属性!$L117+1)+INDEX(新战舰养成!M$6:M$18,新怪物属性!$L117+1)*(新怪物属性!$I117-1))*INDEX(战舰突破!$D$6:$D$18,新怪物属性!$O117+1),0),0)</f>
        <v>243073</v>
      </c>
      <c r="BY117" s="14">
        <f>(INDEX(装备数值!$C$13:$G$116,新怪物属性!$P119*8+1,BY$2)+INDEX(装备数值!$C$13:$G$116,新怪物属性!$Q119*8+2,BY$2)+INDEX(装备数值!$C$13:$G$116,新怪物属性!$S119*8+3,BY$2)+INDEX(装备数值!$C$13:$G$116,新怪物属性!$R119*8+4,BY$2)+INDEX(装备数值!$C$13:$G$116,新怪物属性!$T119*8+5,BY$2)+INDEX(装备数值!$C$13:$G$116,新怪物属性!$U119*8+6,BY$2)+INDEX(装备数值!$C$13:$G$116,新怪物属性!$V119*8+7,BY$2)+INDEX(装备数值!$C$13:$G$116,新怪物属性!$W119*8+8,BY$2))</f>
        <v>147000</v>
      </c>
      <c r="BZ117" s="14">
        <f>(INDEX(装备数值!$C$13:$G$116,新怪物属性!$P119*8+1,BZ$2)+INDEX(装备数值!$C$13:$G$116,新怪物属性!$Q119*8+2,BZ$2)+INDEX(装备数值!$C$13:$G$116,新怪物属性!$S119*8+3,BZ$2)+INDEX(装备数值!$C$13:$G$116,新怪物属性!$R119*8+4,BZ$2)+INDEX(装备数值!$C$13:$G$116,新怪物属性!$T119*8+5,BZ$2)+INDEX(装备数值!$C$13:$G$116,新怪物属性!$U119*8+6,BZ$2)+INDEX(装备数值!$C$13:$G$116,新怪物属性!$V119*8+7,BZ$2)+INDEX(装备数值!$C$13:$G$116,新怪物属性!$W119*8+8,BZ$2))</f>
        <v>1102500</v>
      </c>
      <c r="CA117" s="14">
        <f>(INDEX(装备数值!$C$13:$G$116,新怪物属性!$P119*8+1,CA$2)+INDEX(装备数值!$C$13:$G$116,新怪物属性!$Q119*8+2,CA$2)+INDEX(装备数值!$C$13:$G$116,新怪物属性!$S119*8+3,CA$2)+INDEX(装备数值!$C$13:$G$116,新怪物属性!$R119*8+4,CA$2)+INDEX(装备数值!$C$13:$G$116,新怪物属性!$T119*8+5,CA$2)+INDEX(装备数值!$C$13:$G$116,新怪物属性!$U119*8+6,CA$2)+INDEX(装备数值!$C$13:$G$116,新怪物属性!$V119*8+7,CA$2)+INDEX(装备数值!$C$13:$G$116,新怪物属性!$W119*8+8,CA$2))</f>
        <v>73500</v>
      </c>
      <c r="CB117" s="14">
        <f>(INDEX(装备数值!$C$13:$G$116,新怪物属性!$P119*8+1,CB$2)+INDEX(装备数值!$C$13:$G$116,新怪物属性!$Q119*8+2,CB$2)+INDEX(装备数值!$C$13:$G$116,新怪物属性!$S119*8+3,CB$2)+INDEX(装备数值!$C$13:$G$116,新怪物属性!$R119*8+4,CB$2)+INDEX(装备数值!$C$13:$G$116,新怪物属性!$T119*8+5,CB$2)+INDEX(装备数值!$C$13:$G$116,新怪物属性!$U119*8+6,CB$2)+INDEX(装备数值!$C$13:$G$116,新怪物属性!$V119*8+7,CB$2)+INDEX(装备数值!$C$13:$G$116,新怪物属性!$W119*8+8,CB$2))</f>
        <v>1470000</v>
      </c>
      <c r="CC117" s="14">
        <f>(INDEX(装备数值!$C$13:$G$116,新怪物属性!$P119*8+1,CC$2)+INDEX(装备数值!$C$13:$G$116,新怪物属性!$Q119*8+2,CC$2)+INDEX(装备数值!$C$13:$G$116,新怪物属性!$S119*8+3,CC$2)+INDEX(装备数值!$C$13:$G$116,新怪物属性!$R119*8+4,CC$2)+INDEX(装备数值!$C$13:$G$116,新怪物属性!$T119*8+5,CC$2)+INDEX(装备数值!$C$13:$G$116,新怪物属性!$U119*8+6,CC$2)+INDEX(装备数值!$C$13:$G$116,新怪物属性!$V119*8+7,CC$2)+INDEX(装备数值!$C$13:$G$116,新怪物属性!$W119*8+8,CC$2))</f>
        <v>29050</v>
      </c>
      <c r="CF117" s="14">
        <f t="shared" si="143"/>
        <v>4</v>
      </c>
      <c r="CG117" s="14">
        <f t="shared" si="230"/>
        <v>4</v>
      </c>
      <c r="CH117" s="14">
        <f t="shared" si="230"/>
        <v>4</v>
      </c>
      <c r="CI117" s="14">
        <f t="shared" si="230"/>
        <v>4</v>
      </c>
      <c r="CJ117" s="14">
        <f t="shared" si="230"/>
        <v>4</v>
      </c>
      <c r="CK117" s="14">
        <f t="shared" si="230"/>
        <v>4</v>
      </c>
      <c r="CL117" s="14">
        <f t="shared" si="230"/>
        <v>4</v>
      </c>
      <c r="CM117" s="14">
        <f t="shared" si="230"/>
        <v>4</v>
      </c>
      <c r="CN117" s="14">
        <f t="shared" si="230"/>
        <v>4</v>
      </c>
      <c r="CO117" s="14">
        <f t="shared" si="230"/>
        <v>4</v>
      </c>
      <c r="CP117" s="14">
        <f t="shared" si="230"/>
        <v>4</v>
      </c>
      <c r="CQ117" s="14">
        <f t="shared" si="230"/>
        <v>4</v>
      </c>
      <c r="CR117" s="14">
        <f t="shared" si="230"/>
        <v>0</v>
      </c>
      <c r="CS117" s="14">
        <f>SUMIFS(装备数值!BL$50:BL$101,装备数值!$BG$50:$BG$101,"="&amp;新怪物属性!$CF$2,装备数值!$BH$50:$BH$101,"&lt;="&amp;新怪物属性!$CF117)+SUMIFS(装备数值!BL$50:BL$101,装备数值!$BG$50:$BG$101,"="&amp;新怪物属性!$CG$2,装备数值!$BH$50:$BH$101,"&lt;="&amp;新怪物属性!$CG117)+SUMIFS(装备数值!BL$50:BL$101,装备数值!$BG$50:$BG$101,"="&amp;新怪物属性!$CH$2,装备数值!$BH$50:$BH$101,"&lt;="&amp;新怪物属性!$CH117)+SUMIFS(装备数值!BL$50:BL$101,装备数值!$BG$50:$BG$101,"="&amp;新怪物属性!$CI$2,装备数值!$BH$50:$BH$101,"&lt;="&amp;新怪物属性!$CI117)+SUMIFS(装备数值!BL$50:BL$101,装备数值!$BG$50:$BG$101,"="&amp;新怪物属性!$CJ$2,装备数值!$BH$50:$BH$101,"&lt;="&amp;新怪物属性!$CJ117)+SUMIFS(装备数值!BL$50:BL$101,装备数值!$BG$50:$BG$101,"="&amp;新怪物属性!$CK$2,装备数值!$BH$50:$BH$101,"&lt;="&amp;新怪物属性!$CK117)+SUMIFS(装备数值!BL$50:BL$101,装备数值!$BG$50:$BG$101,"="&amp;新怪物属性!$CL$2,装备数值!$BH$50:$BH$101,"&lt;="&amp;新怪物属性!$CL117)+SUMIFS(装备数值!BL$50:BL$101,装备数值!$BG$50:$BG$101,"="&amp;新怪物属性!$CM$2,装备数值!$BH$50:$BH$101,"&lt;="&amp;新怪物属性!$CM117)+SUMIFS(装备数值!BL$50:BL$101,装备数值!$BG$50:$BG$101,"="&amp;新怪物属性!$CN$2,装备数值!$BH$50:$BH$101,"&lt;="&amp;新怪物属性!$CN117)+SUMIFS(装备数值!BL$50:BL$101,装备数值!$BG$50:$BG$101,"="&amp;新怪物属性!$CO$2,装备数值!$BH$50:$BH$101,"&lt;="&amp;新怪物属性!$CO117)+SUMIFS(装备数值!BL$50:BL$101,装备数值!$BG$50:$BG$101,"="&amp;新怪物属性!$CP$2,装备数值!$BH$50:$BH$101,"&lt;="&amp;新怪物属性!$CP117)+SUMIFS(装备数值!BL$50:BL$101,装备数值!$BG$50:$BG$101,"="&amp;新怪物属性!$CQ$2,装备数值!$BH$50:$BH$101,"&lt;="&amp;新怪物属性!$CQ117)+SUMIFS(装备数值!BL$50:BL$101,装备数值!$BG$50:$BG$101,"="&amp;新怪物属性!$CR$2,装备数值!$BH$50:$BH$101,"&lt;="&amp;新怪物属性!$CR117)</f>
        <v>234449</v>
      </c>
      <c r="CT117" s="14">
        <f>SUMIFS(装备数值!BM$50:BM$101,装备数值!$BG$50:$BG$101,"="&amp;新怪物属性!$CF$2,装备数值!$BH$50:$BH$101,"&lt;="&amp;新怪物属性!$CF117)+SUMIFS(装备数值!BM$50:BM$101,装备数值!$BG$50:$BG$101,"="&amp;新怪物属性!$CG$2,装备数值!$BH$50:$BH$101,"&lt;="&amp;新怪物属性!$CG117)+SUMIFS(装备数值!BM$50:BM$101,装备数值!$BG$50:$BG$101,"="&amp;新怪物属性!$CH$2,装备数值!$BH$50:$BH$101,"&lt;="&amp;新怪物属性!$CH117)+SUMIFS(装备数值!BM$50:BM$101,装备数值!$BG$50:$BG$101,"="&amp;新怪物属性!$CI$2,装备数值!$BH$50:$BH$101,"&lt;="&amp;新怪物属性!$CI117)+SUMIFS(装备数值!BM$50:BM$101,装备数值!$BG$50:$BG$101,"="&amp;新怪物属性!$CJ$2,装备数值!$BH$50:$BH$101,"&lt;="&amp;新怪物属性!$CJ117)+SUMIFS(装备数值!BM$50:BM$101,装备数值!$BG$50:$BG$101,"="&amp;新怪物属性!$CK$2,装备数值!$BH$50:$BH$101,"&lt;="&amp;新怪物属性!$CK117)+SUMIFS(装备数值!BM$50:BM$101,装备数值!$BG$50:$BG$101,"="&amp;新怪物属性!$CL$2,装备数值!$BH$50:$BH$101,"&lt;="&amp;新怪物属性!$CL117)+SUMIFS(装备数值!BM$50:BM$101,装备数值!$BG$50:$BG$101,"="&amp;新怪物属性!$CM$2,装备数值!$BH$50:$BH$101,"&lt;="&amp;新怪物属性!$CM117)+SUMIFS(装备数值!BM$50:BM$101,装备数值!$BG$50:$BG$101,"="&amp;新怪物属性!$CN$2,装备数值!$BH$50:$BH$101,"&lt;="&amp;新怪物属性!$CN117)+SUMIFS(装备数值!BM$50:BM$101,装备数值!$BG$50:$BG$101,"="&amp;新怪物属性!$CO$2,装备数值!$BH$50:$BH$101,"&lt;="&amp;新怪物属性!$CO117)+SUMIFS(装备数值!BM$50:BM$101,装备数值!$BG$50:$BG$101,"="&amp;新怪物属性!$CP$2,装备数值!$BH$50:$BH$101,"&lt;="&amp;新怪物属性!$CP117)+SUMIFS(装备数值!BM$50:BM$101,装备数值!$BG$50:$BG$101,"="&amp;新怪物属性!$CQ$2,装备数值!$BH$50:$BH$101,"&lt;="&amp;新怪物属性!$CQ117)+SUMIFS(装备数值!BM$50:BM$101,装备数值!$BG$50:$BG$101,"="&amp;新怪物属性!$CR$2,装备数值!$BH$50:$BH$101,"&lt;="&amp;新怪物属性!$CR117)</f>
        <v>1759949</v>
      </c>
      <c r="CU117" s="14">
        <f>SUMIFS(装备数值!BN$50:BN$101,装备数值!$BG$50:$BG$101,"="&amp;新怪物属性!$CF$2,装备数值!$BH$50:$BH$101,"&lt;="&amp;新怪物属性!$CF117)+SUMIFS(装备数值!BN$50:BN$101,装备数值!$BG$50:$BG$101,"="&amp;新怪物属性!$CG$2,装备数值!$BH$50:$BH$101,"&lt;="&amp;新怪物属性!$CG117)+SUMIFS(装备数值!BN$50:BN$101,装备数值!$BG$50:$BG$101,"="&amp;新怪物属性!$CH$2,装备数值!$BH$50:$BH$101,"&lt;="&amp;新怪物属性!$CH117)+SUMIFS(装备数值!BN$50:BN$101,装备数值!$BG$50:$BG$101,"="&amp;新怪物属性!$CI$2,装备数值!$BH$50:$BH$101,"&lt;="&amp;新怪物属性!$CI117)+SUMIFS(装备数值!BN$50:BN$101,装备数值!$BG$50:$BG$101,"="&amp;新怪物属性!$CJ$2,装备数值!$BH$50:$BH$101,"&lt;="&amp;新怪物属性!$CJ117)+SUMIFS(装备数值!BN$50:BN$101,装备数值!$BG$50:$BG$101,"="&amp;新怪物属性!$CK$2,装备数值!$BH$50:$BH$101,"&lt;="&amp;新怪物属性!$CK117)+SUMIFS(装备数值!BN$50:BN$101,装备数值!$BG$50:$BG$101,"="&amp;新怪物属性!$CL$2,装备数值!$BH$50:$BH$101,"&lt;="&amp;新怪物属性!$CL117)+SUMIFS(装备数值!BN$50:BN$101,装备数值!$BG$50:$BG$101,"="&amp;新怪物属性!$CM$2,装备数值!$BH$50:$BH$101,"&lt;="&amp;新怪物属性!$CM117)+SUMIFS(装备数值!BN$50:BN$101,装备数值!$BG$50:$BG$101,"="&amp;新怪物属性!$CN$2,装备数值!$BH$50:$BH$101,"&lt;="&amp;新怪物属性!$CN117)+SUMIFS(装备数值!BN$50:BN$101,装备数值!$BG$50:$BG$101,"="&amp;新怪物属性!$CO$2,装备数值!$BH$50:$BH$101,"&lt;="&amp;新怪物属性!$CO117)+SUMIFS(装备数值!BN$50:BN$101,装备数值!$BG$50:$BG$101,"="&amp;新怪物属性!$CP$2,装备数值!$BH$50:$BH$101,"&lt;="&amp;新怪物属性!$CP117)+SUMIFS(装备数值!BN$50:BN$101,装备数值!$BG$50:$BG$101,"="&amp;新怪物属性!$CQ$2,装备数值!$BH$50:$BH$101,"&lt;="&amp;新怪物属性!$CQ117)+SUMIFS(装备数值!BN$50:BN$101,装备数值!$BG$50:$BG$101,"="&amp;新怪物属性!$CR$2,装备数值!$BH$50:$BH$101,"&lt;="&amp;新怪物属性!$CR117)</f>
        <v>97600</v>
      </c>
      <c r="CV117" s="14">
        <f>SUMIFS(装备数值!BO$50:BO$101,装备数值!$BG$50:$BG$101,"="&amp;新怪物属性!$CF$2,装备数值!$BH$50:$BH$101,"&lt;="&amp;新怪物属性!$CF117)+SUMIFS(装备数值!BO$50:BO$101,装备数值!$BG$50:$BG$101,"="&amp;新怪物属性!$CG$2,装备数值!$BH$50:$BH$101,"&lt;="&amp;新怪物属性!$CG117)+SUMIFS(装备数值!BO$50:BO$101,装备数值!$BG$50:$BG$101,"="&amp;新怪物属性!$CH$2,装备数值!$BH$50:$BH$101,"&lt;="&amp;新怪物属性!$CH117)+SUMIFS(装备数值!BO$50:BO$101,装备数值!$BG$50:$BG$101,"="&amp;新怪物属性!$CI$2,装备数值!$BH$50:$BH$101,"&lt;="&amp;新怪物属性!$CI117)+SUMIFS(装备数值!BO$50:BO$101,装备数值!$BG$50:$BG$101,"="&amp;新怪物属性!$CJ$2,装备数值!$BH$50:$BH$101,"&lt;="&amp;新怪物属性!$CJ117)+SUMIFS(装备数值!BO$50:BO$101,装备数值!$BG$50:$BG$101,"="&amp;新怪物属性!$CK$2,装备数值!$BH$50:$BH$101,"&lt;="&amp;新怪物属性!$CK117)+SUMIFS(装备数值!BO$50:BO$101,装备数值!$BG$50:$BG$101,"="&amp;新怪物属性!$CL$2,装备数值!$BH$50:$BH$101,"&lt;="&amp;新怪物属性!$CL117)+SUMIFS(装备数值!BO$50:BO$101,装备数值!$BG$50:$BG$101,"="&amp;新怪物属性!$CM$2,装备数值!$BH$50:$BH$101,"&lt;="&amp;新怪物属性!$CM117)+SUMIFS(装备数值!BO$50:BO$101,装备数值!$BG$50:$BG$101,"="&amp;新怪物属性!$CN$2,装备数值!$BH$50:$BH$101,"&lt;="&amp;新怪物属性!$CN117)+SUMIFS(装备数值!BO$50:BO$101,装备数值!$BG$50:$BG$101,"="&amp;新怪物属性!$CO$2,装备数值!$BH$50:$BH$101,"&lt;="&amp;新怪物属性!$CO117)+SUMIFS(装备数值!BO$50:BO$101,装备数值!$BG$50:$BG$101,"="&amp;新怪物属性!$CP$2,装备数值!$BH$50:$BH$101,"&lt;="&amp;新怪物属性!$CP117)+SUMIFS(装备数值!BO$50:BO$101,装备数值!$BG$50:$BG$101,"="&amp;新怪物属性!$CQ$2,装备数值!$BH$50:$BH$101,"&lt;="&amp;新怪物属性!$CQ117)+SUMIFS(装备数值!BO$50:BO$101,装备数值!$BG$50:$BG$101,"="&amp;新怪物属性!$CR$2,装备数值!$BH$50:$BH$101,"&lt;="&amp;新怪物属性!$CR117)</f>
        <v>1955500</v>
      </c>
      <c r="CW117" s="14">
        <f>SUMIFS(装备数值!BP$50:BP$101,装备数值!$BG$50:$BG$101,"="&amp;新怪物属性!$CF$2,装备数值!$BH$50:$BH$101,"&lt;="&amp;新怪物属性!$CF117)+SUMIFS(装备数值!BP$50:BP$101,装备数值!$BG$50:$BG$101,"="&amp;新怪物属性!$CG$2,装备数值!$BH$50:$BH$101,"&lt;="&amp;新怪物属性!$CG117)+SUMIFS(装备数值!BP$50:BP$101,装备数值!$BG$50:$BG$101,"="&amp;新怪物属性!$CH$2,装备数值!$BH$50:$BH$101,"&lt;="&amp;新怪物属性!$CH117)+SUMIFS(装备数值!BP$50:BP$101,装备数值!$BG$50:$BG$101,"="&amp;新怪物属性!$CI$2,装备数值!$BH$50:$BH$101,"&lt;="&amp;新怪物属性!$CI117)+SUMIFS(装备数值!BP$50:BP$101,装备数值!$BG$50:$BG$101,"="&amp;新怪物属性!$CJ$2,装备数值!$BH$50:$BH$101,"&lt;="&amp;新怪物属性!$CJ117)+SUMIFS(装备数值!BP$50:BP$101,装备数值!$BG$50:$BG$101,"="&amp;新怪物属性!$CK$2,装备数值!$BH$50:$BH$101,"&lt;="&amp;新怪物属性!$CK117)+SUMIFS(装备数值!BP$50:BP$101,装备数值!$BG$50:$BG$101,"="&amp;新怪物属性!$CL$2,装备数值!$BH$50:$BH$101,"&lt;="&amp;新怪物属性!$CL117)+SUMIFS(装备数值!BP$50:BP$101,装备数值!$BG$50:$BG$101,"="&amp;新怪物属性!$CM$2,装备数值!$BH$50:$BH$101,"&lt;="&amp;新怪物属性!$CM117)+SUMIFS(装备数值!BP$50:BP$101,装备数值!$BG$50:$BG$101,"="&amp;新怪物属性!$CN$2,装备数值!$BH$50:$BH$101,"&lt;="&amp;新怪物属性!$CN117)+SUMIFS(装备数值!BP$50:BP$101,装备数值!$BG$50:$BG$101,"="&amp;新怪物属性!$CO$2,装备数值!$BH$50:$BH$101,"&lt;="&amp;新怪物属性!$CO117)+SUMIFS(装备数值!BP$50:BP$101,装备数值!$BG$50:$BG$101,"="&amp;新怪物属性!$CP$2,装备数值!$BH$50:$BH$101,"&lt;="&amp;新怪物属性!$CP117)+SUMIFS(装备数值!BP$50:BP$101,装备数值!$BG$50:$BG$101,"="&amp;新怪物属性!$CQ$2,装备数值!$BH$50:$BH$101,"&lt;="&amp;新怪物属性!$CQ117)+SUMIFS(装备数值!BP$50:BP$101,装备数值!$BG$50:$BG$101,"="&amp;新怪物属性!$CR$2,装备数值!$BH$50:$BH$101,"&lt;="&amp;新怪物属性!$CR117)</f>
        <v>38720</v>
      </c>
      <c r="CX117" s="14">
        <f>SUMIFS(装备数值!BQ$50:BQ$101,装备数值!$BG$50:$BG$101,"="&amp;新怪物属性!$CF$2,装备数值!$BH$50:$BH$101,"&lt;="&amp;新怪物属性!$CF117)+SUMIFS(装备数值!BQ$50:BQ$101,装备数值!$BG$50:$BG$101,"="&amp;新怪物属性!$CG$2,装备数值!$BH$50:$BH$101,"&lt;="&amp;新怪物属性!$CG117)+SUMIFS(装备数值!BQ$50:BQ$101,装备数值!$BG$50:$BG$101,"="&amp;新怪物属性!$CH$2,装备数值!$BH$50:$BH$101,"&lt;="&amp;新怪物属性!$CH117)+SUMIFS(装备数值!BQ$50:BQ$101,装备数值!$BG$50:$BG$101,"="&amp;新怪物属性!$CI$2,装备数值!$BH$50:$BH$101,"&lt;="&amp;新怪物属性!$CI117)+SUMIFS(装备数值!BQ$50:BQ$101,装备数值!$BG$50:$BG$101,"="&amp;新怪物属性!$CJ$2,装备数值!$BH$50:$BH$101,"&lt;="&amp;新怪物属性!$CJ117)+SUMIFS(装备数值!BQ$50:BQ$101,装备数值!$BG$50:$BG$101,"="&amp;新怪物属性!$CK$2,装备数值!$BH$50:$BH$101,"&lt;="&amp;新怪物属性!$CK117)+SUMIFS(装备数值!BQ$50:BQ$101,装备数值!$BG$50:$BG$101,"="&amp;新怪物属性!$CL$2,装备数值!$BH$50:$BH$101,"&lt;="&amp;新怪物属性!$CL117)+SUMIFS(装备数值!BQ$50:BQ$101,装备数值!$BG$50:$BG$101,"="&amp;新怪物属性!$CM$2,装备数值!$BH$50:$BH$101,"&lt;="&amp;新怪物属性!$CM117)+SUMIFS(装备数值!BQ$50:BQ$101,装备数值!$BG$50:$BG$101,"="&amp;新怪物属性!$CN$2,装备数值!$BH$50:$BH$101,"&lt;="&amp;新怪物属性!$CN117)+SUMIFS(装备数值!BQ$50:BQ$101,装备数值!$BG$50:$BG$101,"="&amp;新怪物属性!$CO$2,装备数值!$BH$50:$BH$101,"&lt;="&amp;新怪物属性!$CO117)+SUMIFS(装备数值!BQ$50:BQ$101,装备数值!$BG$50:$BG$101,"="&amp;新怪物属性!$CP$2,装备数值!$BH$50:$BH$101,"&lt;="&amp;新怪物属性!$CP117)+SUMIFS(装备数值!BQ$50:BQ$101,装备数值!$BG$50:$BG$101,"="&amp;新怪物属性!$CQ$2,装备数值!$BH$50:$BH$101,"&lt;="&amp;新怪物属性!$CQ117)+SUMIFS(装备数值!BQ$50:BQ$101,装备数值!$BG$50:$BG$101,"="&amp;新怪物属性!$CR$2,装备数值!$BH$50:$BH$101,"&lt;="&amp;新怪物属性!$CR117)</f>
        <v>1250</v>
      </c>
      <c r="CY117" s="14">
        <f>SUMIFS(装备数值!BR$50:BR$101,装备数值!$BG$50:$BG$101,"="&amp;新怪物属性!$CF$2,装备数值!$BH$50:$BH$101,"&lt;="&amp;新怪物属性!$CF117)+SUMIFS(装备数值!BR$50:BR$101,装备数值!$BG$50:$BG$101,"="&amp;新怪物属性!$CG$2,装备数值!$BH$50:$BH$101,"&lt;="&amp;新怪物属性!$CG117)+SUMIFS(装备数值!BR$50:BR$101,装备数值!$BG$50:$BG$101,"="&amp;新怪物属性!$CH$2,装备数值!$BH$50:$BH$101,"&lt;="&amp;新怪物属性!$CH117)+SUMIFS(装备数值!BR$50:BR$101,装备数值!$BG$50:$BG$101,"="&amp;新怪物属性!$CI$2,装备数值!$BH$50:$BH$101,"&lt;="&amp;新怪物属性!$CI117)+SUMIFS(装备数值!BR$50:BR$101,装备数值!$BG$50:$BG$101,"="&amp;新怪物属性!$CJ$2,装备数值!$BH$50:$BH$101,"&lt;="&amp;新怪物属性!$CJ117)+SUMIFS(装备数值!BR$50:BR$101,装备数值!$BG$50:$BG$101,"="&amp;新怪物属性!$CK$2,装备数值!$BH$50:$BH$101,"&lt;="&amp;新怪物属性!$CK117)+SUMIFS(装备数值!BR$50:BR$101,装备数值!$BG$50:$BG$101,"="&amp;新怪物属性!$CL$2,装备数值!$BH$50:$BH$101,"&lt;="&amp;新怪物属性!$CL117)+SUMIFS(装备数值!BR$50:BR$101,装备数值!$BG$50:$BG$101,"="&amp;新怪物属性!$CM$2,装备数值!$BH$50:$BH$101,"&lt;="&amp;新怪物属性!$CM117)+SUMIFS(装备数值!BR$50:BR$101,装备数值!$BG$50:$BG$101,"="&amp;新怪物属性!$CN$2,装备数值!$BH$50:$BH$101,"&lt;="&amp;新怪物属性!$CN117)+SUMIFS(装备数值!BR$50:BR$101,装备数值!$BG$50:$BG$101,"="&amp;新怪物属性!$CO$2,装备数值!$BH$50:$BH$101,"&lt;="&amp;新怪物属性!$CO117)+SUMIFS(装备数值!BR$50:BR$101,装备数值!$BG$50:$BG$101,"="&amp;新怪物属性!$CP$2,装备数值!$BH$50:$BH$101,"&lt;="&amp;新怪物属性!$CP117)+SUMIFS(装备数值!BR$50:BR$101,装备数值!$BG$50:$BG$101,"="&amp;新怪物属性!$CQ$2,装备数值!$BH$50:$BH$101,"&lt;="&amp;新怪物属性!$CQ117)+SUMIFS(装备数值!BR$50:BR$101,装备数值!$BG$50:$BG$101,"="&amp;新怪物属性!$CR$2,装备数值!$BH$50:$BH$101,"&lt;="&amp;新怪物属性!$CR117)</f>
        <v>1250</v>
      </c>
      <c r="CZ117" s="14">
        <f>SUMIFS(装备数值!BS$50:BS$101,装备数值!$BG$50:$BG$101,"="&amp;新怪物属性!$CF$2,装备数值!$BH$50:$BH$101,"&lt;="&amp;新怪物属性!$CF117)+SUMIFS(装备数值!BS$50:BS$101,装备数值!$BG$50:$BG$101,"="&amp;新怪物属性!$CG$2,装备数值!$BH$50:$BH$101,"&lt;="&amp;新怪物属性!$CG117)+SUMIFS(装备数值!BS$50:BS$101,装备数值!$BG$50:$BG$101,"="&amp;新怪物属性!$CH$2,装备数值!$BH$50:$BH$101,"&lt;="&amp;新怪物属性!$CH117)+SUMIFS(装备数值!BS$50:BS$101,装备数值!$BG$50:$BG$101,"="&amp;新怪物属性!$CI$2,装备数值!$BH$50:$BH$101,"&lt;="&amp;新怪物属性!$CI117)+SUMIFS(装备数值!BS$50:BS$101,装备数值!$BG$50:$BG$101,"="&amp;新怪物属性!$CJ$2,装备数值!$BH$50:$BH$101,"&lt;="&amp;新怪物属性!$CJ117)+SUMIFS(装备数值!BS$50:BS$101,装备数值!$BG$50:$BG$101,"="&amp;新怪物属性!$CK$2,装备数值!$BH$50:$BH$101,"&lt;="&amp;新怪物属性!$CK117)+SUMIFS(装备数值!BS$50:BS$101,装备数值!$BG$50:$BG$101,"="&amp;新怪物属性!$CL$2,装备数值!$BH$50:$BH$101,"&lt;="&amp;新怪物属性!$CL117)+SUMIFS(装备数值!BS$50:BS$101,装备数值!$BG$50:$BG$101,"="&amp;新怪物属性!$CM$2,装备数值!$BH$50:$BH$101,"&lt;="&amp;新怪物属性!$CM117)+SUMIFS(装备数值!BS$50:BS$101,装备数值!$BG$50:$BG$101,"="&amp;新怪物属性!$CN$2,装备数值!$BH$50:$BH$101,"&lt;="&amp;新怪物属性!$CN117)+SUMIFS(装备数值!BS$50:BS$101,装备数值!$BG$50:$BG$101,"="&amp;新怪物属性!$CO$2,装备数值!$BH$50:$BH$101,"&lt;="&amp;新怪物属性!$CO117)+SUMIFS(装备数值!BS$50:BS$101,装备数值!$BG$50:$BG$101,"="&amp;新怪物属性!$CP$2,装备数值!$BH$50:$BH$101,"&lt;="&amp;新怪物属性!$CP117)+SUMIFS(装备数值!BS$50:BS$101,装备数值!$BG$50:$BG$101,"="&amp;新怪物属性!$CQ$2,装备数值!$BH$50:$BH$101,"&lt;="&amp;新怪物属性!$CQ117)+SUMIFS(装备数值!BS$50:BS$101,装备数值!$BG$50:$BG$101,"="&amp;新怪物属性!$CR$2,装备数值!$BH$50:$BH$101,"&lt;="&amp;新怪物属性!$CR117)</f>
        <v>1250</v>
      </c>
      <c r="DA117" s="14">
        <f>SUMIFS(装备数值!BT$50:BT$101,装备数值!$BG$50:$BG$101,"="&amp;新怪物属性!$CF$2,装备数值!$BH$50:$BH$101,"&lt;="&amp;新怪物属性!$CF117)+SUMIFS(装备数值!BT$50:BT$101,装备数值!$BG$50:$BG$101,"="&amp;新怪物属性!$CG$2,装备数值!$BH$50:$BH$101,"&lt;="&amp;新怪物属性!$CG117)+SUMIFS(装备数值!BT$50:BT$101,装备数值!$BG$50:$BG$101,"="&amp;新怪物属性!$CH$2,装备数值!$BH$50:$BH$101,"&lt;="&amp;新怪物属性!$CH117)+SUMIFS(装备数值!BT$50:BT$101,装备数值!$BG$50:$BG$101,"="&amp;新怪物属性!$CI$2,装备数值!$BH$50:$BH$101,"&lt;="&amp;新怪物属性!$CI117)+SUMIFS(装备数值!BT$50:BT$101,装备数值!$BG$50:$BG$101,"="&amp;新怪物属性!$CJ$2,装备数值!$BH$50:$BH$101,"&lt;="&amp;新怪物属性!$CJ117)+SUMIFS(装备数值!BT$50:BT$101,装备数值!$BG$50:$BG$101,"="&amp;新怪物属性!$CK$2,装备数值!$BH$50:$BH$101,"&lt;="&amp;新怪物属性!$CK117)+SUMIFS(装备数值!BT$50:BT$101,装备数值!$BG$50:$BG$101,"="&amp;新怪物属性!$CL$2,装备数值!$BH$50:$BH$101,"&lt;="&amp;新怪物属性!$CL117)+SUMIFS(装备数值!BT$50:BT$101,装备数值!$BG$50:$BG$101,"="&amp;新怪物属性!$CM$2,装备数值!$BH$50:$BH$101,"&lt;="&amp;新怪物属性!$CM117)+SUMIFS(装备数值!BT$50:BT$101,装备数值!$BG$50:$BG$101,"="&amp;新怪物属性!$CN$2,装备数值!$BH$50:$BH$101,"&lt;="&amp;新怪物属性!$CN117)+SUMIFS(装备数值!BT$50:BT$101,装备数值!$BG$50:$BG$101,"="&amp;新怪物属性!$CO$2,装备数值!$BH$50:$BH$101,"&lt;="&amp;新怪物属性!$CO117)+SUMIFS(装备数值!BT$50:BT$101,装备数值!$BG$50:$BG$101,"="&amp;新怪物属性!$CP$2,装备数值!$BH$50:$BH$101,"&lt;="&amp;新怪物属性!$CP117)+SUMIFS(装备数值!BT$50:BT$101,装备数值!$BG$50:$BG$101,"="&amp;新怪物属性!$CQ$2,装备数值!$BH$50:$BH$101,"&lt;="&amp;新怪物属性!$CQ117)+SUMIFS(装备数值!BT$50:BT$101,装备数值!$BG$50:$BG$101,"="&amp;新怪物属性!$CR$2,装备数值!$BH$50:$BH$101,"&lt;="&amp;新怪物属性!$CR117)</f>
        <v>1250</v>
      </c>
      <c r="DB117" s="14">
        <f>SUMIFS(装备数值!BU$50:BU$101,装备数值!$BG$50:$BG$101,"="&amp;新怪物属性!$CF$2,装备数值!$BH$50:$BH$101,"&lt;="&amp;新怪物属性!$CF117)+SUMIFS(装备数值!BU$50:BU$101,装备数值!$BG$50:$BG$101,"="&amp;新怪物属性!$CG$2,装备数值!$BH$50:$BH$101,"&lt;="&amp;新怪物属性!$CG117)+SUMIFS(装备数值!BU$50:BU$101,装备数值!$BG$50:$BG$101,"="&amp;新怪物属性!$CH$2,装备数值!$BH$50:$BH$101,"&lt;="&amp;新怪物属性!$CH117)+SUMIFS(装备数值!BU$50:BU$101,装备数值!$BG$50:$BG$101,"="&amp;新怪物属性!$CI$2,装备数值!$BH$50:$BH$101,"&lt;="&amp;新怪物属性!$CI117)+SUMIFS(装备数值!BU$50:BU$101,装备数值!$BG$50:$BG$101,"="&amp;新怪物属性!$CJ$2,装备数值!$BH$50:$BH$101,"&lt;="&amp;新怪物属性!$CJ117)+SUMIFS(装备数值!BU$50:BU$101,装备数值!$BG$50:$BG$101,"="&amp;新怪物属性!$CK$2,装备数值!$BH$50:$BH$101,"&lt;="&amp;新怪物属性!$CK117)+SUMIFS(装备数值!BU$50:BU$101,装备数值!$BG$50:$BG$101,"="&amp;新怪物属性!$CL$2,装备数值!$BH$50:$BH$101,"&lt;="&amp;新怪物属性!$CL117)+SUMIFS(装备数值!BU$50:BU$101,装备数值!$BG$50:$BG$101,"="&amp;新怪物属性!$CM$2,装备数值!$BH$50:$BH$101,"&lt;="&amp;新怪物属性!$CM117)+SUMIFS(装备数值!BU$50:BU$101,装备数值!$BG$50:$BG$101,"="&amp;新怪物属性!$CN$2,装备数值!$BH$50:$BH$101,"&lt;="&amp;新怪物属性!$CN117)+SUMIFS(装备数值!BU$50:BU$101,装备数值!$BG$50:$BG$101,"="&amp;新怪物属性!$CO$2,装备数值!$BH$50:$BH$101,"&lt;="&amp;新怪物属性!$CO117)+SUMIFS(装备数值!BU$50:BU$101,装备数值!$BG$50:$BG$101,"="&amp;新怪物属性!$CP$2,装备数值!$BH$50:$BH$101,"&lt;="&amp;新怪物属性!$CP117)+SUMIFS(装备数值!BU$50:BU$101,装备数值!$BG$50:$BG$101,"="&amp;新怪物属性!$CQ$2,装备数值!$BH$50:$BH$101,"&lt;="&amp;新怪物属性!$CQ117)+SUMIFS(装备数值!BU$50:BU$101,装备数值!$BG$50:$BG$101,"="&amp;新怪物属性!$CR$2,装备数值!$BH$50:$BH$101,"&lt;="&amp;新怪物属性!$CR117)</f>
        <v>0.35000000000000003</v>
      </c>
      <c r="DC117" s="14">
        <f>SUMIFS(装备数值!BV$50:BV$101,装备数值!$BG$50:$BG$101,"="&amp;新怪物属性!$CF$2,装备数值!$BH$50:$BH$101,"&lt;="&amp;新怪物属性!$CF117)+SUMIFS(装备数值!BV$50:BV$101,装备数值!$BG$50:$BG$101,"="&amp;新怪物属性!$CG$2,装备数值!$BH$50:$BH$101,"&lt;="&amp;新怪物属性!$CG117)+SUMIFS(装备数值!BV$50:BV$101,装备数值!$BG$50:$BG$101,"="&amp;新怪物属性!$CH$2,装备数值!$BH$50:$BH$101,"&lt;="&amp;新怪物属性!$CH117)+SUMIFS(装备数值!BV$50:BV$101,装备数值!$BG$50:$BG$101,"="&amp;新怪物属性!$CI$2,装备数值!$BH$50:$BH$101,"&lt;="&amp;新怪物属性!$CI117)+SUMIFS(装备数值!BV$50:BV$101,装备数值!$BG$50:$BG$101,"="&amp;新怪物属性!$CJ$2,装备数值!$BH$50:$BH$101,"&lt;="&amp;新怪物属性!$CJ117)+SUMIFS(装备数值!BV$50:BV$101,装备数值!$BG$50:$BG$101,"="&amp;新怪物属性!$CK$2,装备数值!$BH$50:$BH$101,"&lt;="&amp;新怪物属性!$CK117)+SUMIFS(装备数值!BV$50:BV$101,装备数值!$BG$50:$BG$101,"="&amp;新怪物属性!$CL$2,装备数值!$BH$50:$BH$101,"&lt;="&amp;新怪物属性!$CL117)+SUMIFS(装备数值!BV$50:BV$101,装备数值!$BG$50:$BG$101,"="&amp;新怪物属性!$CM$2,装备数值!$BH$50:$BH$101,"&lt;="&amp;新怪物属性!$CM117)+SUMIFS(装备数值!BV$50:BV$101,装备数值!$BG$50:$BG$101,"="&amp;新怪物属性!$CN$2,装备数值!$BH$50:$BH$101,"&lt;="&amp;新怪物属性!$CN117)+SUMIFS(装备数值!BV$50:BV$101,装备数值!$BG$50:$BG$101,"="&amp;新怪物属性!$CO$2,装备数值!$BH$50:$BH$101,"&lt;="&amp;新怪物属性!$CO117)+SUMIFS(装备数值!BV$50:BV$101,装备数值!$BG$50:$BG$101,"="&amp;新怪物属性!$CP$2,装备数值!$BH$50:$BH$101,"&lt;="&amp;新怪物属性!$CP117)+SUMIFS(装备数值!BV$50:BV$101,装备数值!$BG$50:$BG$101,"="&amp;新怪物属性!$CQ$2,装备数值!$BH$50:$BH$101,"&lt;="&amp;新怪物属性!$CQ117)+SUMIFS(装备数值!BV$50:BV$101,装备数值!$BG$50:$BG$101,"="&amp;新怪物属性!$CR$2,装备数值!$BH$50:$BH$101,"&lt;="&amp;新怪物属性!$CR117)</f>
        <v>0.35000000000000003</v>
      </c>
      <c r="DD117" s="14">
        <f>SUMIFS(装备数值!BW$50:BW$101,装备数值!$BG$50:$BG$101,"="&amp;新怪物属性!$CF$2,装备数值!$BH$50:$BH$101,"&lt;="&amp;新怪物属性!$CF117)+SUMIFS(装备数值!BW$50:BW$101,装备数值!$BG$50:$BG$101,"="&amp;新怪物属性!$CG$2,装备数值!$BH$50:$BH$101,"&lt;="&amp;新怪物属性!$CG117)+SUMIFS(装备数值!BW$50:BW$101,装备数值!$BG$50:$BG$101,"="&amp;新怪物属性!$CH$2,装备数值!$BH$50:$BH$101,"&lt;="&amp;新怪物属性!$CH117)+SUMIFS(装备数值!BW$50:BW$101,装备数值!$BG$50:$BG$101,"="&amp;新怪物属性!$CI$2,装备数值!$BH$50:$BH$101,"&lt;="&amp;新怪物属性!$CI117)+SUMIFS(装备数值!BW$50:BW$101,装备数值!$BG$50:$BG$101,"="&amp;新怪物属性!$CJ$2,装备数值!$BH$50:$BH$101,"&lt;="&amp;新怪物属性!$CJ117)+SUMIFS(装备数值!BW$50:BW$101,装备数值!$BG$50:$BG$101,"="&amp;新怪物属性!$CK$2,装备数值!$BH$50:$BH$101,"&lt;="&amp;新怪物属性!$CK117)+SUMIFS(装备数值!BW$50:BW$101,装备数值!$BG$50:$BG$101,"="&amp;新怪物属性!$CL$2,装备数值!$BH$50:$BH$101,"&lt;="&amp;新怪物属性!$CL117)+SUMIFS(装备数值!BW$50:BW$101,装备数值!$BG$50:$BG$101,"="&amp;新怪物属性!$CM$2,装备数值!$BH$50:$BH$101,"&lt;="&amp;新怪物属性!$CM117)+SUMIFS(装备数值!BW$50:BW$101,装备数值!$BG$50:$BG$101,"="&amp;新怪物属性!$CN$2,装备数值!$BH$50:$BH$101,"&lt;="&amp;新怪物属性!$CN117)+SUMIFS(装备数值!BW$50:BW$101,装备数值!$BG$50:$BG$101,"="&amp;新怪物属性!$CO$2,装备数值!$BH$50:$BH$101,"&lt;="&amp;新怪物属性!$CO117)+SUMIFS(装备数值!BW$50:BW$101,装备数值!$BG$50:$BG$101,"="&amp;新怪物属性!$CP$2,装备数值!$BH$50:$BH$101,"&lt;="&amp;新怪物属性!$CP117)+SUMIFS(装备数值!BW$50:BW$101,装备数值!$BG$50:$BG$101,"="&amp;新怪物属性!$CQ$2,装备数值!$BH$50:$BH$101,"&lt;="&amp;新怪物属性!$CQ117)+SUMIFS(装备数值!BW$50:BW$101,装备数值!$BG$50:$BG$101,"="&amp;新怪物属性!$CR$2,装备数值!$BH$50:$BH$101,"&lt;="&amp;新怪物属性!$CR117)</f>
        <v>0</v>
      </c>
      <c r="DE117" s="14">
        <f>SUMIFS(装备数值!BX$50:BX$101,装备数值!$BG$50:$BG$101,"="&amp;新怪物属性!$CF$2,装备数值!$BH$50:$BH$101,"&lt;="&amp;新怪物属性!$CF117)+SUMIFS(装备数值!BX$50:BX$101,装备数值!$BG$50:$BG$101,"="&amp;新怪物属性!$CG$2,装备数值!$BH$50:$BH$101,"&lt;="&amp;新怪物属性!$CG117)+SUMIFS(装备数值!BX$50:BX$101,装备数值!$BG$50:$BG$101,"="&amp;新怪物属性!$CH$2,装备数值!$BH$50:$BH$101,"&lt;="&amp;新怪物属性!$CH117)+SUMIFS(装备数值!BX$50:BX$101,装备数值!$BG$50:$BG$101,"="&amp;新怪物属性!$CI$2,装备数值!$BH$50:$BH$101,"&lt;="&amp;新怪物属性!$CI117)+SUMIFS(装备数值!BX$50:BX$101,装备数值!$BG$50:$BG$101,"="&amp;新怪物属性!$CJ$2,装备数值!$BH$50:$BH$101,"&lt;="&amp;新怪物属性!$CJ117)+SUMIFS(装备数值!BX$50:BX$101,装备数值!$BG$50:$BG$101,"="&amp;新怪物属性!$CK$2,装备数值!$BH$50:$BH$101,"&lt;="&amp;新怪物属性!$CK117)+SUMIFS(装备数值!BX$50:BX$101,装备数值!$BG$50:$BG$101,"="&amp;新怪物属性!$CL$2,装备数值!$BH$50:$BH$101,"&lt;="&amp;新怪物属性!$CL117)+SUMIFS(装备数值!BX$50:BX$101,装备数值!$BG$50:$BG$101,"="&amp;新怪物属性!$CM$2,装备数值!$BH$50:$BH$101,"&lt;="&amp;新怪物属性!$CM117)+SUMIFS(装备数值!BX$50:BX$101,装备数值!$BG$50:$BG$101,"="&amp;新怪物属性!$CN$2,装备数值!$BH$50:$BH$101,"&lt;="&amp;新怪物属性!$CN117)+SUMIFS(装备数值!BX$50:BX$101,装备数值!$BG$50:$BG$101,"="&amp;新怪物属性!$CO$2,装备数值!$BH$50:$BH$101,"&lt;="&amp;新怪物属性!$CO117)+SUMIFS(装备数值!BX$50:BX$101,装备数值!$BG$50:$BG$101,"="&amp;新怪物属性!$CP$2,装备数值!$BH$50:$BH$101,"&lt;="&amp;新怪物属性!$CP117)+SUMIFS(装备数值!BX$50:BX$101,装备数值!$BG$50:$BG$101,"="&amp;新怪物属性!$CQ$2,装备数值!$BH$50:$BH$101,"&lt;="&amp;新怪物属性!$CQ117)+SUMIFS(装备数值!BX$50:BX$101,装备数值!$BG$50:$BG$101,"="&amp;新怪物属性!$CR$2,装备数值!$BH$50:$BH$101,"&lt;="&amp;新怪物属性!$CR117)</f>
        <v>0</v>
      </c>
      <c r="DH117" s="14">
        <f>INDEX(装备数值!$I$13:$M$116,新怪物属性!$P117*8+1,DH$2)*$X117+INDEX(装备数值!$I$13:$M$116,新怪物属性!$Q117*8+2,DH$2)*$Y117+INDEX(装备数值!$I$13:$M$116,新怪物属性!$S117*8+3,DH$2)*$Z117+INDEX(装备数值!$I$13:$M$116,新怪物属性!$R117*8+4,DH$2)*$AA117+INDEX(装备数值!$I$13:$M$116,新怪物属性!$T117*8+5,DH$2)*$AB117+INDEX(装备数值!$I$13:$M$116,新怪物属性!$U117*8+6,DH$2)*$AC117+INDEX(装备数值!$I$13:$M$116,新怪物属性!$V117*8+7,DH$2)*$AD117+INDEX(装备数值!$I$13:$M$116,新怪物属性!$W117*8+8,DH$2)*$AE117</f>
        <v>394800</v>
      </c>
      <c r="DI117" s="14">
        <f>INDEX(装备数值!$I$13:$M$116,新怪物属性!$P117*8+1,DI$2)*$X117+INDEX(装备数值!$I$13:$M$116,新怪物属性!$Q117*8+2,DI$2)*$Y117+INDEX(装备数值!$I$13:$M$116,新怪物属性!$S117*8+3,DI$2)*$Z117+INDEX(装备数值!$I$13:$M$116,新怪物属性!$R117*8+4,DI$2)*$AA117+INDEX(装备数值!$I$13:$M$116,新怪物属性!$T117*8+5,DI$2)*$AB117+INDEX(装备数值!$I$13:$M$116,新怪物属性!$U117*8+6,DI$2)*$AC117+INDEX(装备数值!$I$13:$M$116,新怪物属性!$V117*8+7,DI$2)*$AD117+INDEX(装备数值!$I$13:$M$116,新怪物属性!$W117*8+8,DI$2)*$AE117</f>
        <v>2961000</v>
      </c>
      <c r="DJ117" s="14">
        <f>INDEX(装备数值!$I$13:$M$116,新怪物属性!$P117*8+1,DJ$2)*$X117+INDEX(装备数值!$I$13:$M$116,新怪物属性!$Q117*8+2,DJ$2)*$Y117+INDEX(装备数值!$I$13:$M$116,新怪物属性!$S117*8+3,DJ$2)*$Z117+INDEX(装备数值!$I$13:$M$116,新怪物属性!$R117*8+4,DJ$2)*$AA117+INDEX(装备数值!$I$13:$M$116,新怪物属性!$T117*8+5,DJ$2)*$AB117+INDEX(装备数值!$I$13:$M$116,新怪物属性!$U117*8+6,DJ$2)*$AC117+INDEX(装备数值!$I$13:$M$116,新怪物属性!$V117*8+7,DJ$2)*$AD117+INDEX(装备数值!$I$13:$M$116,新怪物属性!$W117*8+8,DJ$2)*$AE117</f>
        <v>197400</v>
      </c>
      <c r="DK117" s="14">
        <f>INDEX(装备数值!$I$13:$M$116,新怪物属性!$P117*8+1,DK$2)*$X117+INDEX(装备数值!$I$13:$M$116,新怪物属性!$Q117*8+2,DK$2)*$Y117+INDEX(装备数值!$I$13:$M$116,新怪物属性!$S117*8+3,DK$2)*$Z117+INDEX(装备数值!$I$13:$M$116,新怪物属性!$R117*8+4,DK$2)*$AA117+INDEX(装备数值!$I$13:$M$116,新怪物属性!$T117*8+5,DK$2)*$AB117+INDEX(装备数值!$I$13:$M$116,新怪物属性!$U117*8+6,DK$2)*$AC117+INDEX(装备数值!$I$13:$M$116,新怪物属性!$V117*8+7,DK$2)*$AD117+INDEX(装备数值!$I$13:$M$116,新怪物属性!$W117*8+8,DK$2)*$AE117</f>
        <v>3948000</v>
      </c>
      <c r="DL117" s="14">
        <f>INDEX(装备数值!$I$13:$M$116,新怪物属性!$P117*8+1,DL$2)*$X117+INDEX(装备数值!$I$13:$M$116,新怪物属性!$Q117*8+2,DL$2)*$Y117+INDEX(装备数值!$I$13:$M$116,新怪物属性!$S117*8+3,DL$2)*$Z117+INDEX(装备数值!$I$13:$M$116,新怪物属性!$R117*8+4,DL$2)*$AA117+INDEX(装备数值!$I$13:$M$116,新怪物属性!$T117*8+5,DL$2)*$AB117+INDEX(装备数值!$I$13:$M$116,新怪物属性!$U117*8+6,DL$2)*$AC117+INDEX(装备数值!$I$13:$M$116,新怪物属性!$V117*8+7,DL$2)*$AD117+INDEX(装备数值!$I$13:$M$116,新怪物属性!$W117*8+8,DL$2)*$AE117</f>
        <v>78020</v>
      </c>
      <c r="DO117" s="14">
        <f>INDEX(装备数值!$X$13:$AH$116,$P117*8+1,DO$2)*$AF117+INDEX(装备数值!$X$13:$AH$116,$Q117*8+2,DO$2)*$AG117+INDEX(装备数值!$X$13:$AH$116,$S117*8+3,DO$2)*$AH117+INDEX(装备数值!$X$13:$AH$116,$R117*8+4,DO$2)*$AI117+INDEX(装备数值!$X$13:$AH$116,$T117*8+5,DO$2)*$AJ117+INDEX(装备数值!$X$13:$AH$116,$U117*8+6,DO$2)*$AK117+INDEX(装备数值!$X$13:$AH$116,$V117*8+7,DO$2)*$AL117+INDEX(装备数值!$X$13:$AH$116,$W117*8+8,DO$2)*$AM117</f>
        <v>97000</v>
      </c>
      <c r="DP117" s="14">
        <f>INDEX(装备数值!$X$13:$AH$116,$P117*8+1,DP$2)*$AF117+INDEX(装备数值!$X$13:$AH$116,$Q117*8+2,DP$2)*$AG117+INDEX(装备数值!$X$13:$AH$116,$S117*8+3,DP$2)*$AH117+INDEX(装备数值!$X$13:$AH$116,$R117*8+4,DP$2)*$AI117+INDEX(装备数值!$X$13:$AH$116,$T117*8+5,DP$2)*$AJ117+INDEX(装备数值!$X$13:$AH$116,$U117*8+6,DP$2)*$AK117+INDEX(装备数值!$X$13:$AH$116,$V117*8+7,DP$2)*$AL117+INDEX(装备数值!$X$13:$AH$116,$W117*8+8,DP$2)*$AM117</f>
        <v>727500</v>
      </c>
      <c r="DQ117" s="14">
        <f>INDEX(装备数值!$X$13:$AH$116,$P117*8+1,DQ$2)*$AF117+INDEX(装备数值!$X$13:$AH$116,$Q117*8+2,DQ$2)*$AG117+INDEX(装备数值!$X$13:$AH$116,$S117*8+3,DQ$2)*$AH117+INDEX(装备数值!$X$13:$AH$116,$R117*8+4,DQ$2)*$AI117+INDEX(装备数值!$X$13:$AH$116,$T117*8+5,DQ$2)*$AJ117+INDEX(装备数值!$X$13:$AH$116,$U117*8+6,DQ$2)*$AK117+INDEX(装备数值!$X$13:$AH$116,$V117*8+7,DQ$2)*$AL117+INDEX(装备数值!$X$13:$AH$116,$W117*8+8,DQ$2)*$AM117</f>
        <v>48500</v>
      </c>
      <c r="DR117" s="14">
        <f>INDEX(装备数值!$X$13:$AH$116,$P117*8+1,DR$2)*$AF117+INDEX(装备数值!$X$13:$AH$116,$Q117*8+2,DR$2)*$AG117+INDEX(装备数值!$X$13:$AH$116,$S117*8+3,DR$2)*$AH117+INDEX(装备数值!$X$13:$AH$116,$R117*8+4,DR$2)*$AI117+INDEX(装备数值!$X$13:$AH$116,$T117*8+5,DR$2)*$AJ117+INDEX(装备数值!$X$13:$AH$116,$U117*8+6,DR$2)*$AK117+INDEX(装备数值!$X$13:$AH$116,$V117*8+7,DR$2)*$AL117+INDEX(装备数值!$X$13:$AH$116,$W117*8+8,DR$2)*$AM117</f>
        <v>970000</v>
      </c>
      <c r="DS117" s="14">
        <f>INDEX(装备数值!$X$13:$AH$116,$P117*8+1,DS$2)*$AF117+INDEX(装备数值!$X$13:$AH$116,$Q117*8+2,DS$2)*$AG117+INDEX(装备数值!$X$13:$AH$116,$S117*8+3,DS$2)*$AH117+INDEX(装备数值!$X$13:$AH$116,$R117*8+4,DS$2)*$AI117+INDEX(装备数值!$X$13:$AH$116,$T117*8+5,DS$2)*$AJ117+INDEX(装备数值!$X$13:$AH$116,$U117*8+6,DS$2)*$AK117+INDEX(装备数值!$X$13:$AH$116,$V117*8+7,DS$2)*$AL117+INDEX(装备数值!$X$13:$AH$116,$W117*8+8,DS$2)*$AM117</f>
        <v>19400</v>
      </c>
      <c r="DT117" s="14">
        <f>INDEX(装备数值!$X$13:$AH$116,$P117*8+1,DT$2)*$AF117+INDEX(装备数值!$X$13:$AH$116,$Q117*8+2,DT$2)*$AG117+INDEX(装备数值!$X$13:$AH$116,$S117*8+3,DT$2)*$AH117+INDEX(装备数值!$X$13:$AH$116,$R117*8+4,DT$2)*$AI117+INDEX(装备数值!$X$13:$AH$116,$T117*8+5,DT$2)*$AJ117+INDEX(装备数值!$X$13:$AH$116,$U117*8+6,DT$2)*$AK117+INDEX(装备数值!$X$13:$AH$116,$V117*8+7,DT$2)*$AL117+INDEX(装备数值!$X$13:$AH$116,$W117*8+8,DT$2)*$AM117</f>
        <v>72750</v>
      </c>
      <c r="DU117" s="14">
        <f>INDEX(装备数值!$X$13:$AH$116,$P117*8+1,DU$2)*$AF117+INDEX(装备数值!$X$13:$AH$116,$Q117*8+2,DU$2)*$AG117+INDEX(装备数值!$X$13:$AH$116,$S117*8+3,DU$2)*$AH117+INDEX(装备数值!$X$13:$AH$116,$R117*8+4,DU$2)*$AI117+INDEX(装备数值!$X$13:$AH$116,$T117*8+5,DU$2)*$AJ117+INDEX(装备数值!$X$13:$AH$116,$U117*8+6,DU$2)*$AK117+INDEX(装备数值!$X$13:$AH$116,$V117*8+7,DU$2)*$AL117+INDEX(装备数值!$X$13:$AH$116,$W117*8+8,DU$2)*$AM117</f>
        <v>72750</v>
      </c>
      <c r="DV117" s="14">
        <f>INDEX(装备数值!$X$13:$AH$116,$P117*8+1,DV$2)*$AF117+INDEX(装备数值!$X$13:$AH$116,$Q117*8+2,DV$2)*$AG117+INDEX(装备数值!$X$13:$AH$116,$S117*8+3,DV$2)*$AH117+INDEX(装备数值!$X$13:$AH$116,$R117*8+4,DV$2)*$AI117+INDEX(装备数值!$X$13:$AH$116,$T117*8+5,DV$2)*$AJ117+INDEX(装备数值!$X$13:$AH$116,$U117*8+6,DV$2)*$AK117+INDEX(装备数值!$X$13:$AH$116,$V117*8+7,DV$2)*$AL117+INDEX(装备数值!$X$13:$AH$116,$W117*8+8,DV$2)*$AM117</f>
        <v>72750</v>
      </c>
      <c r="DW117" s="14">
        <f>INDEX(装备数值!$X$13:$AH$116,$P117*8+1,DW$2)*$AF117+INDEX(装备数值!$X$13:$AH$116,$Q117*8+2,DW$2)*$AG117+INDEX(装备数值!$X$13:$AH$116,$S117*8+3,DW$2)*$AH117+INDEX(装备数值!$X$13:$AH$116,$R117*8+4,DW$2)*$AI117+INDEX(装备数值!$X$13:$AH$116,$T117*8+5,DW$2)*$AJ117+INDEX(装备数值!$X$13:$AH$116,$U117*8+6,DW$2)*$AK117+INDEX(装备数值!$X$13:$AH$116,$V117*8+7,DW$2)*$AL117+INDEX(装备数值!$X$13:$AH$116,$W117*8+8,DW$2)*$AM117</f>
        <v>72750</v>
      </c>
      <c r="DX117" s="14">
        <f>INDEX(装备数值!$X$13:$AH$116,$P117*8+1,DX$2)*$AF117+INDEX(装备数值!$X$13:$AH$116,$Q117*8+2,DX$2)*$AG117+INDEX(装备数值!$X$13:$AH$116,$S117*8+3,DX$2)*$AH117+INDEX(装备数值!$X$13:$AH$116,$R117*8+4,DX$2)*$AI117+INDEX(装备数值!$X$13:$AH$116,$T117*8+5,DX$2)*$AJ117+INDEX(装备数值!$X$13:$AH$116,$U117*8+6,DX$2)*$AK117+INDEX(装备数值!$X$13:$AH$116,$V117*8+7,DX$2)*$AL117+INDEX(装备数值!$X$13:$AH$116,$W117*8+8,DX$2)*$AM117</f>
        <v>194</v>
      </c>
      <c r="DY117" s="14">
        <f>INDEX(装备数值!$X$13:$AH$116,$P117*8+1,DY$2)*$AF117+INDEX(装备数值!$X$13:$AH$116,$Q117*8+2,DY$2)*$AG117+INDEX(装备数值!$X$13:$AH$116,$S117*8+3,DY$2)*$AH117+INDEX(装备数值!$X$13:$AH$116,$R117*8+4,DY$2)*$AI117+INDEX(装备数值!$X$13:$AH$116,$T117*8+5,DY$2)*$AJ117+INDEX(装备数值!$X$13:$AH$116,$U117*8+6,DY$2)*$AK117+INDEX(装备数值!$X$13:$AH$116,$V117*8+7,DY$2)*$AL117+INDEX(装备数值!$X$13:$AH$116,$W117*8+8,DY$2)*$AM117</f>
        <v>194</v>
      </c>
      <c r="EA117" s="14">
        <f>INDEX(装备数值!$AN$17:$AN$117,MATCH(MIN($X117:$AE117),装备数值!$AO$17:$AO$117,1))</f>
        <v>94</v>
      </c>
      <c r="EB117" s="14">
        <f>IF(COUNTIF($P117:$W117,"&gt;"&amp;0)=8,INDEX(装备数值!AR$17:AR$117,$EA117+1),0)</f>
        <v>69372</v>
      </c>
      <c r="EC117" s="14">
        <f>IF(COUNTIF($P117:$W117,"&gt;"&amp;0)=8,INDEX(装备数值!AS$17:AS$117,$EA117+1),0)</f>
        <v>521700</v>
      </c>
      <c r="ED117" s="14">
        <f>IF(COUNTIF($P117:$W117,"&gt;"&amp;0)=8,INDEX(装备数值!AT$17:AT$117,$EA117+1),0)</f>
        <v>34592</v>
      </c>
      <c r="EE117" s="14">
        <f>IF(COUNTIF($P117:$W117,"&gt;"&amp;0)=8,INDEX(装备数值!AU$17:AU$117,$EA117+1),0)</f>
        <v>695600</v>
      </c>
      <c r="EF117" s="14">
        <f>IF(COUNTIF($P117:$W117,"&gt;"&amp;0)=8,INDEX(装备数值!AV$17:AV$117,$EA117+1),0)</f>
        <v>13724</v>
      </c>
      <c r="EH117" s="14">
        <f>INDEX(装备数值!$AY$17:$AY$77,MATCH(新怪物属性!AF117,装备数值!$AZ$17:$AZ$77,1))</f>
        <v>48</v>
      </c>
      <c r="EI117" s="26">
        <f>INDEX(装备数值!BA$17:BA$77,新怪物属性!EH117+1)</f>
        <v>1.1499999999999999</v>
      </c>
      <c r="EJ117" s="26">
        <f>INDEX(装备数值!BA$17:BA$77,新怪物属性!EH117+1)</f>
        <v>1.1499999999999999</v>
      </c>
      <c r="EL117" s="14">
        <f t="shared" si="231"/>
        <v>40</v>
      </c>
      <c r="EM117" s="14">
        <f>VLOOKUP(EL117,军阶与晶片数值!$W$6:$X$27,2)</f>
        <v>9</v>
      </c>
      <c r="EN117" s="14">
        <f>INDEX(军阶与晶片数值!Y$6:Y$27,$EM117+1)</f>
        <v>750</v>
      </c>
      <c r="EO117" s="14">
        <f>INDEX(军阶与晶片数值!Z$6:Z$27,$EM117+1)</f>
        <v>750</v>
      </c>
      <c r="EP117" s="14">
        <f>INDEX(军阶与晶片数值!AA$6:AA$27,$EM117+1)</f>
        <v>750</v>
      </c>
      <c r="EQ117" s="14">
        <f>INDEX(军阶与晶片数值!AB$6:AB$27,$EM117+1)</f>
        <v>750</v>
      </c>
      <c r="ER117" s="29">
        <f>INDEX(军阶与晶片数值!AC$6:AC$27,$EM117+1)</f>
        <v>50</v>
      </c>
      <c r="ES117" s="29">
        <f>INDEX(军阶与晶片数值!AD$6:AD$27,$EM117+1)</f>
        <v>30</v>
      </c>
      <c r="EU117" s="26">
        <f>INDEX(军阶与晶片数值!I$6:I$16,AN117+1)</f>
        <v>0.3</v>
      </c>
      <c r="EV117" s="26">
        <f>INDEX(军阶与晶片数值!M$6:M$16,AO117+1)</f>
        <v>0.3</v>
      </c>
      <c r="EW117" s="26">
        <f>INDEX(军阶与晶片数值!J$6:J$16,AP117+1)</f>
        <v>0.3</v>
      </c>
      <c r="EX117" s="26">
        <f>INDEX(军阶与晶片数值!K$6:K$16,AQ117+1)</f>
        <v>0.6</v>
      </c>
      <c r="EY117" s="26">
        <f>INDEX(军阶与晶片数值!L$6:L$16,AR117+1)</f>
        <v>0.6</v>
      </c>
      <c r="EZ117" s="28">
        <f>INDEX(军阶与晶片数值!N$6:N$16,AS117+1)</f>
        <v>0</v>
      </c>
      <c r="FA117" s="28">
        <f>INDEX(军阶与晶片数值!O$6:O$16,AT117+1)</f>
        <v>0</v>
      </c>
      <c r="FB117" s="28">
        <f>INDEX(军阶与晶片数值!P$6:P$16,AU117+1)</f>
        <v>0</v>
      </c>
      <c r="FC117" s="28">
        <f>INDEX(军阶与晶片数值!Q$6:Q$16,AV117+1)</f>
        <v>0</v>
      </c>
      <c r="FD117" s="26">
        <f>INDEX(军阶与晶片数值!R$6:R$16,AW117+1)</f>
        <v>0.4</v>
      </c>
      <c r="FE117" s="26">
        <f>INDEX(军阶与晶片数值!S$6:S$16,AX117+1)</f>
        <v>0.4</v>
      </c>
      <c r="FF117" s="26">
        <f>INDEX(军阶与晶片数值!T$6:T$16,AY117+1)</f>
        <v>0</v>
      </c>
      <c r="FG117" s="26">
        <f>INDEX(军阶与晶片数值!U$6:U$16,AZ117+1)</f>
        <v>0</v>
      </c>
      <c r="FI117" s="26">
        <f>INDEX(军阶与晶片数值!$C$6:$C$36,新怪物属性!$BA117+1)</f>
        <v>1.35</v>
      </c>
      <c r="FJ117" s="26">
        <f>INDEX(军阶与晶片数值!$C$6:$C$36,新怪物属性!$BA117+1)</f>
        <v>1.35</v>
      </c>
      <c r="FK117" s="26">
        <f>INDEX(军阶与晶片数值!$C$6:$C$36,新怪物属性!$BA117+1)</f>
        <v>1.35</v>
      </c>
      <c r="FL117" s="26">
        <f>INDEX(军阶与晶片数值!$C$6:$C$36,新怪物属性!$BA117+1)</f>
        <v>1.35</v>
      </c>
      <c r="FM117" s="26">
        <f>INDEX(军阶与晶片数值!$C$6:$C$36,新怪物属性!$BA117+1)</f>
        <v>1.35</v>
      </c>
      <c r="FO117" s="14">
        <f>INDEX(战舰突破!$H$6:$H$18,新怪物属性!$J117+1)+INDEX(战舰突破!$H$23:$H$35,新怪物属性!$K117+1)+INDEX(战舰突破!$H$40:$H$52,新怪物属性!$L117+1)</f>
        <v>200</v>
      </c>
      <c r="FP117" s="14">
        <f>INDEX(战舰突破!$I$6:$I$18,新怪物属性!$J117+1)+INDEX(战舰突破!$I$23:$I$35,新怪物属性!$K117+1)+INDEX(战舰突破!$I$40:$I$52,新怪物属性!$L117+1)</f>
        <v>200</v>
      </c>
      <c r="FQ117" s="14">
        <f>INDEX(战舰突破!$J$6:$J$18,新怪物属性!$J117+1)+INDEX(战舰突破!$J$23:$J$35,新怪物属性!$K117+1)+INDEX(战舰突破!$J$40:$J$52,新怪物属性!$L117+1)</f>
        <v>0</v>
      </c>
      <c r="FR117" s="14">
        <f>INDEX(战舰突破!$K$6:$K$18,新怪物属性!$J117+1)+INDEX(战舰突破!$K$23:$K$35,新怪物属性!$K117+1)+INDEX(战舰突破!$K$40:$K$52,新怪物属性!$L117+1)</f>
        <v>0</v>
      </c>
      <c r="FS117" s="14">
        <f>INDEX(战舰突破!$L$6:$L$18,新怪物属性!$J117+1)+INDEX(战舰突破!$L$23:$L$35,新怪物属性!$K117+1)+INDEX(战舰突破!$L$40:$L$52,新怪物属性!$L117+1)</f>
        <v>200</v>
      </c>
      <c r="FT117" s="18">
        <f>INDEX(战舰突破!$N$6:$N$18,新怪物属性!$J117+1)+INDEX(战舰突破!$N$23:$N$35,新怪物属性!$K117+1)+INDEX(战舰突破!$N$40:$N$52,新怪物属性!$L117+1)</f>
        <v>0.75</v>
      </c>
      <c r="FU117" s="18">
        <f>INDEX(战舰突破!$O$6:$O$18,新怪物属性!$J117+1)+INDEX(战舰突破!$O$23:$O$35,新怪物属性!$K117+1)+INDEX(战舰突破!$O$40:$O$52,新怪物属性!$L117+1)</f>
        <v>1.4</v>
      </c>
      <c r="FV117" s="18">
        <f>INDEX(战舰突破!$P$6:$P$18,新怪物属性!$J117+1)+INDEX(战舰突破!$P$23:$P$35,新怪物属性!$K117+1)+INDEX(战舰突破!$P$40:$P$52,新怪物属性!$L117+1)</f>
        <v>0.5</v>
      </c>
      <c r="FW117" s="18">
        <f>INDEX(战舰突破!$Q$6:$Q$18,新怪物属性!$J117+1)+INDEX(战舰突破!$Q$23:$Q$35,新怪物属性!$K117+1)+INDEX(战舰突破!$Q$40:$Q$52,新怪物属性!$L117+1)</f>
        <v>0.3</v>
      </c>
      <c r="FX117" s="18">
        <f>INDEX(战舰突破!$R$6:$R$18,新怪物属性!$J117+1)+INDEX(战舰突破!$R$23:$R$35,新怪物属性!$K117+1)+INDEX(战舰突破!$R$40:$R$52,新怪物属性!$L117+1)</f>
        <v>0.25</v>
      </c>
      <c r="FY117" s="18">
        <f>INDEX(战舰突破!$M$6:$M$18,新怪物属性!$J117+1)+INDEX(战舰突破!$M$23:$M$35,新怪物属性!$K117+1)+INDEX(战舰突破!$M$40:$M$52,新怪物属性!$L117+1)</f>
        <v>0.2</v>
      </c>
      <c r="FZ117" s="22">
        <f>INDEX(战舰突破!$W$6:$W$18,新怪物属性!$J117+1)+INDEX(战舰突破!$W$23:$W$35,新怪物属性!$K117+1)+INDEX(战舰突破!$W$40:$W$52,新怪物属性!$L117+1)</f>
        <v>0.5</v>
      </c>
      <c r="GC117" s="14">
        <f>INDEX(战舰突破!$S$6:$S$18,新怪物属性!$J117+1)</f>
        <v>0</v>
      </c>
      <c r="GD117" s="14">
        <f>INDEX(战舰突破!$T$6:$T$18,新怪物属性!$J117+1)</f>
        <v>1.45</v>
      </c>
      <c r="GE117" s="14">
        <f>INDEX(战舰突破!$U$6:$U$18,新怪物属性!$J117+1)</f>
        <v>0.1</v>
      </c>
      <c r="GF117" s="14">
        <f>INDEX(战舰突破!$V$6:$V$18,新怪物属性!$J117+1)</f>
        <v>2</v>
      </c>
      <c r="GG117" s="14">
        <f>INDEX(战舰突破!$X$6:$X$18,新怪物属性!$J117+1)</f>
        <v>15</v>
      </c>
      <c r="GI117" s="14">
        <f>INDEX(战舰突破!$S$23:$S$35,新怪物属性!$J117+1)</f>
        <v>1</v>
      </c>
      <c r="GJ117" s="14">
        <f>INDEX(战舰突破!$T$23:$T$35,新怪物属性!$J117+1)</f>
        <v>0.9</v>
      </c>
      <c r="GK117" s="14">
        <f>INDEX(战舰突破!$U$23:$U$35,新怪物属性!$J117+1)</f>
        <v>0.1</v>
      </c>
      <c r="GL117" s="14">
        <f>INDEX(战舰突破!$V$23:$V$35,新怪物属性!$J117+1)</f>
        <v>2</v>
      </c>
      <c r="GM117" s="14">
        <f>INDEX(战舰突破!$X$23:$X$35,新怪物属性!$J117+1)</f>
        <v>200</v>
      </c>
      <c r="GO117" s="14">
        <f>INDEX(战舰突破!$S$40:$S$52,新怪物属性!$J117+1)</f>
        <v>1</v>
      </c>
      <c r="GP117" s="14">
        <f>INDEX(战舰突破!$T$40:$T$52,新怪物属性!$J117+1)</f>
        <v>0.6</v>
      </c>
      <c r="GQ117" s="14">
        <f>INDEX(战舰突破!$U$40:$U$52,新怪物属性!$J117+1)</f>
        <v>0.2</v>
      </c>
      <c r="GR117" s="14">
        <f>INDEX(战舰突破!$V$40:$V$52,新怪物属性!$J117+1)</f>
        <v>2</v>
      </c>
      <c r="GS117" s="14">
        <f>INDEX(战舰突破!$X$40:$X$52,新怪物属性!$J117+1)</f>
        <v>350</v>
      </c>
      <c r="GV117" s="14">
        <v>5</v>
      </c>
      <c r="GW117" s="14">
        <v>62</v>
      </c>
      <c r="GX117" s="14">
        <v>1</v>
      </c>
      <c r="GY117" s="14">
        <v>60</v>
      </c>
      <c r="GZ117" s="14">
        <v>3</v>
      </c>
      <c r="HA117" s="14">
        <v>57</v>
      </c>
      <c r="HB117" s="14">
        <v>1</v>
      </c>
      <c r="HC117" s="14">
        <v>55</v>
      </c>
      <c r="HD117" s="14">
        <v>1</v>
      </c>
      <c r="HE117" s="14">
        <v>39</v>
      </c>
      <c r="HF117" s="14">
        <v>1</v>
      </c>
      <c r="HG117" s="14">
        <v>43</v>
      </c>
      <c r="HH117" s="14">
        <v>0</v>
      </c>
      <c r="HI117" s="14">
        <v>48</v>
      </c>
      <c r="HJ117" s="14">
        <v>1</v>
      </c>
      <c r="HK117" s="14">
        <v>38</v>
      </c>
      <c r="HL117" s="14">
        <v>0</v>
      </c>
      <c r="HM117" s="14">
        <v>0</v>
      </c>
      <c r="HN117" s="14">
        <v>0</v>
      </c>
      <c r="HO117" s="14">
        <v>0</v>
      </c>
      <c r="HP117" s="14">
        <v>1</v>
      </c>
      <c r="HQ117" s="14">
        <v>30</v>
      </c>
      <c r="HR117" s="14">
        <v>0</v>
      </c>
      <c r="HS117" s="14">
        <v>0</v>
      </c>
      <c r="HT117" s="14">
        <v>0</v>
      </c>
      <c r="HU117" s="14">
        <v>0</v>
      </c>
      <c r="HX117" s="14">
        <v>11</v>
      </c>
      <c r="HY117" s="14">
        <v>6</v>
      </c>
      <c r="IB117" s="14">
        <f>IF($GV117=0,0,INDEX(战宠!P$15:P$27,新怪物属性!$GV$3)*(INDEX(战宠!$U$7:$Y$10,1,新怪物属性!$GV117)))*(新怪物属性!$GW117+4)
+IF($GX117=0,0,INDEX(战宠!P$15:P$27,新怪物属性!$GX$3)*(INDEX(战宠!$U$7:$Y$10,1,新怪物属性!$GX117)))*(新怪物属性!$GY117+4)
+IF($GZ117=0,0,INDEX(战宠!P$15:P$27,新怪物属性!$GZ$3)*(INDEX(战宠!$U$7:$Y$10,1,新怪物属性!$GZ117)))*(新怪物属性!$HA117+4)
+IF($HB117=0,0,INDEX(战宠!P$15:P$27,新怪物属性!$HB$3)*(INDEX(战宠!$U$7:$Y$10,1,新怪物属性!$HB117)))*(新怪物属性!$HC117+4)
+IF($HD117=0,0,INDEX(战宠!P$15:P$27,新怪物属性!$HD$3)*(INDEX(战宠!$U$7:$Y$10,1,新怪物属性!$HD117)))*(新怪物属性!$HE117+4)
+IF($HF117=0,0,INDEX(战宠!P$15:P$27,新怪物属性!$HF$3)*(INDEX(战宠!$U$7:$Y$10,1,新怪物属性!$HF117)))*(新怪物属性!$HG117+4)
+IF($HH117=0,0,INDEX(战宠!P$15:P$27,新怪物属性!$HH$3)*(INDEX(战宠!$U$7:$Y$10,1,新怪物属性!$HH117)))*(新怪物属性!$HI117+4)
+IF($HJ117=0,0,INDEX(战宠!P$15:P$27,新怪物属性!$HJ$3)*(INDEX(战宠!$U$7:$Y$10,1,新怪物属性!$HJ117)))*(新怪物属性!$HK117+4)
+IF($HL117=0,0,INDEX(战宠!P$15:P$27,新怪物属性!$HL$3)*(INDEX(战宠!$U$7:$Y$10,1,新怪物属性!$HL117)))*(新怪物属性!$HM117+4)
+IF($HN117=0,0,INDEX(战宠!P$15:P$27,新怪物属性!$HN$3)*(INDEX(战宠!$U$7:$Y$10,1,新怪物属性!$HN117)))*(新怪物属性!$HO117+4)
+IF($HP117=0,0,INDEX(战宠!P$15:P$27,新怪物属性!$HP$3)*(INDEX(战宠!$U$7:$Y$10,1,新怪物属性!$HP117)))*(新怪物属性!$HQ117+4)
+IF($HR117=0,0,INDEX(战宠!P$15:P$27,新怪物属性!$HR$3)*(INDEX(战宠!$U$7:$Y$10,1,新怪物属性!$HR117)))*(新怪物属性!$HS117+4)
+IF($HT117=0,0,INDEX(战宠!P$15:P$27,新怪物属性!$HT$3)*(INDEX(战宠!$U$7:$Y$10,1,新怪物属性!$HT117)))*(新怪物属性!$HU117+4)</f>
        <v>610000</v>
      </c>
      <c r="IC117" s="14">
        <f>IF($GV117=0,0,INDEX(战宠!Q$15:Q$27,新怪物属性!$GV$3)*(INDEX(战宠!$U$7:$Y$10,1,新怪物属性!$GV117)))*(新怪物属性!$GW117+4)
+IF($GX117=0,0,INDEX(战宠!Q$15:Q$27,新怪物属性!$GX$3)*(INDEX(战宠!$U$7:$Y$10,1,新怪物属性!$GX117)))*(新怪物属性!$GY117+4)
+IF($GZ117=0,0,INDEX(战宠!Q$15:Q$27,新怪物属性!$GZ$3)*(INDEX(战宠!$U$7:$Y$10,1,新怪物属性!$GZ117)))*(新怪物属性!$HA117+4)
+IF($HB117=0,0,INDEX(战宠!Q$15:Q$27,新怪物属性!$HB$3)*(INDEX(战宠!$U$7:$Y$10,1,新怪物属性!$HB117)))*(新怪物属性!$HC117+4)
+IF($HD117=0,0,INDEX(战宠!Q$15:Q$27,新怪物属性!$HD$3)*(INDEX(战宠!$U$7:$Y$10,1,新怪物属性!$HD117)))*(新怪物属性!$HE117+4)
+IF($HF117=0,0,INDEX(战宠!Q$15:Q$27,新怪物属性!$HF$3)*(INDEX(战宠!$U$7:$Y$10,1,新怪物属性!$HF117)))*(新怪物属性!$HG117+4)
+IF($HH117=0,0,INDEX(战宠!Q$15:Q$27,新怪物属性!$HH$3)*(INDEX(战宠!$U$7:$Y$10,1,新怪物属性!$HH117)))*(新怪物属性!$HI117+4)
+IF($HJ117=0,0,INDEX(战宠!Q$15:Q$27,新怪物属性!$HJ$3)*(INDEX(战宠!$U$7:$Y$10,1,新怪物属性!$HJ117)))*(新怪物属性!$HK117+4)
+IF($HL117=0,0,INDEX(战宠!Q$15:Q$27,新怪物属性!$HL$3)*(INDEX(战宠!$U$7:$Y$10,1,新怪物属性!$HL117)))*(新怪物属性!$HM117+4)
+IF($HN117=0,0,INDEX(战宠!Q$15:Q$27,新怪物属性!$HN$3)*(INDEX(战宠!$U$7:$Y$10,1,新怪物属性!$HN117)))*(新怪物属性!$HO117+4)
+IF($HP117=0,0,INDEX(战宠!Q$15:Q$27,新怪物属性!$HP$3)*(INDEX(战宠!$U$7:$Y$10,1,新怪物属性!$HP117)))*(新怪物属性!$HQ117+4)
+IF($HR117=0,0,INDEX(战宠!Q$15:Q$27,新怪物属性!$HR$3)*(INDEX(战宠!$U$7:$Y$10,1,新怪物属性!$HR117)))*(新怪物属性!$HS117+4)
+IF($HT117=0,0,INDEX(战宠!Q$15:Q$27,新怪物属性!$HT$3)*(INDEX(战宠!$U$7:$Y$10,1,新怪物属性!$HT117)))*(新怪物属性!$HU117+4)</f>
        <v>4254000</v>
      </c>
      <c r="ID117" s="14">
        <f>IF($GV117=0,0,INDEX(战宠!R$15:R$27,新怪物属性!$GV$3)*(INDEX(战宠!$U$7:$Y$10,1,新怪物属性!$GV117)))*(新怪物属性!$GW117+4)
+IF($GX117=0,0,INDEX(战宠!R$15:R$27,新怪物属性!$GX$3)*(INDEX(战宠!$U$7:$Y$10,1,新怪物属性!$GX117)))*(新怪物属性!$GY117+4)
+IF($GZ117=0,0,INDEX(战宠!R$15:R$27,新怪物属性!$GZ$3)*(INDEX(战宠!$U$7:$Y$10,1,新怪物属性!$GZ117)))*(新怪物属性!$HA117+4)
+IF($HB117=0,0,INDEX(战宠!R$15:R$27,新怪物属性!$HB$3)*(INDEX(战宠!$U$7:$Y$10,1,新怪物属性!$HB117)))*(新怪物属性!$HC117+4)
+IF($HD117=0,0,INDEX(战宠!R$15:R$27,新怪物属性!$HD$3)*(INDEX(战宠!$U$7:$Y$10,1,新怪物属性!$HD117)))*(新怪物属性!$HE117+4)
+IF($HF117=0,0,INDEX(战宠!R$15:R$27,新怪物属性!$HF$3)*(INDEX(战宠!$U$7:$Y$10,1,新怪物属性!$HF117)))*(新怪物属性!$HG117+4)
+IF($HH117=0,0,INDEX(战宠!R$15:R$27,新怪物属性!$HH$3)*(INDEX(战宠!$U$7:$Y$10,1,新怪物属性!$HH117)))*(新怪物属性!$HI117+4)
+IF($HJ117=0,0,INDEX(战宠!R$15:R$27,新怪物属性!$HJ$3)*(INDEX(战宠!$U$7:$Y$10,1,新怪物属性!$HJ117)))*(新怪物属性!$HK117+4)
+IF($HL117=0,0,INDEX(战宠!R$15:R$27,新怪物属性!$HL$3)*(INDEX(战宠!$U$7:$Y$10,1,新怪物属性!$HL117)))*(新怪物属性!$HM117+4)
+IF($HN117=0,0,INDEX(战宠!R$15:R$27,新怪物属性!$HN$3)*(INDEX(战宠!$U$7:$Y$10,1,新怪物属性!$HN117)))*(新怪物属性!$HO117+4)
+IF($HP117=0,0,INDEX(战宠!R$15:R$27,新怪物属性!$HP$3)*(INDEX(战宠!$U$7:$Y$10,1,新怪物属性!$HP117)))*(新怪物属性!$HQ117+4)
+IF($HR117=0,0,INDEX(战宠!R$15:R$27,新怪物属性!$HR$3)*(INDEX(战宠!$U$7:$Y$10,1,新怪物属性!$HR117)))*(新怪物属性!$HS117+4)
+IF($HT117=0,0,INDEX(战宠!R$15:R$27,新怪物属性!$HT$3)*(INDEX(战宠!$U$7:$Y$10,1,新怪物属性!$HT117)))*(新怪物属性!$HU117+4)</f>
        <v>326400</v>
      </c>
      <c r="IE117" s="14">
        <f>IF($GV117=0,0,INDEX(战宠!S$15:S$27,新怪物属性!$GV$3)*(INDEX(战宠!$U$7:$Y$10,1,新怪物属性!$GV117)))*(新怪物属性!$GW117+4)
+IF($GX117=0,0,INDEX(战宠!S$15:S$27,新怪物属性!$GX$3)*(INDEX(战宠!$U$7:$Y$10,1,新怪物属性!$GX117)))*(新怪物属性!$GY117+4)
+IF($GZ117=0,0,INDEX(战宠!S$15:S$27,新怪物属性!$GZ$3)*(INDEX(战宠!$U$7:$Y$10,1,新怪物属性!$GZ117)))*(新怪物属性!$HA117+4)
+IF($HB117=0,0,INDEX(战宠!S$15:S$27,新怪物属性!$HB$3)*(INDEX(战宠!$U$7:$Y$10,1,新怪物属性!$HB117)))*(新怪物属性!$HC117+4)
+IF($HD117=0,0,INDEX(战宠!S$15:S$27,新怪物属性!$HD$3)*(INDEX(战宠!$U$7:$Y$10,1,新怪物属性!$HD117)))*(新怪物属性!$HE117+4)
+IF($HF117=0,0,INDEX(战宠!S$15:S$27,新怪物属性!$HF$3)*(INDEX(战宠!$U$7:$Y$10,1,新怪物属性!$HF117)))*(新怪物属性!$HG117+4)
+IF($HH117=0,0,INDEX(战宠!S$15:S$27,新怪物属性!$HH$3)*(INDEX(战宠!$U$7:$Y$10,1,新怪物属性!$HH117)))*(新怪物属性!$HI117+4)
+IF($HJ117=0,0,INDEX(战宠!S$15:S$27,新怪物属性!$HJ$3)*(INDEX(战宠!$U$7:$Y$10,1,新怪物属性!$HJ117)))*(新怪物属性!$HK117+4)
+IF($HL117=0,0,INDEX(战宠!S$15:S$27,新怪物属性!$HL$3)*(INDEX(战宠!$U$7:$Y$10,1,新怪物属性!$HL117)))*(新怪物属性!$HM117+4)
+IF($HN117=0,0,INDEX(战宠!S$15:S$27,新怪物属性!$HN$3)*(INDEX(战宠!$U$7:$Y$10,1,新怪物属性!$HN117)))*(新怪物属性!$HO117+4)
+IF($HP117=0,0,INDEX(战宠!S$15:S$27,新怪物属性!$HP$3)*(INDEX(战宠!$U$7:$Y$10,1,新怪物属性!$HP117)))*(新怪物属性!$HQ117+4)
+IF($HR117=0,0,INDEX(战宠!S$15:S$27,新怪物属性!$HR$3)*(INDEX(战宠!$U$7:$Y$10,1,新怪物属性!$HR117)))*(新怪物属性!$HS117+4)
+IF($HT117=0,0,INDEX(战宠!S$15:S$27,新怪物属性!$HT$3)*(INDEX(战宠!$U$7:$Y$10,1,新怪物属性!$HT117)))*(新怪物属性!$HU117+4)</f>
        <v>8202000</v>
      </c>
      <c r="IF117" s="14">
        <f>IF($GV117=0,0,INDEX(战宠!T$15:T$27,新怪物属性!$GV$3)*(INDEX(战宠!$U$7:$Y$10,1,新怪物属性!$GV117)))*(新怪物属性!$GW117+4)
+IF($GX117=0,0,INDEX(战宠!T$15:T$27,新怪物属性!$GX$3)*(INDEX(战宠!$U$7:$Y$10,1,新怪物属性!$GX117)))*(新怪物属性!$GY117+4)
+IF($GZ117=0,0,INDEX(战宠!T$15:T$27,新怪物属性!$GZ$3)*(INDEX(战宠!$U$7:$Y$10,1,新怪物属性!$GZ117)))*(新怪物属性!$HA117+4)
+IF($HB117=0,0,INDEX(战宠!T$15:T$27,新怪物属性!$HB$3)*(INDEX(战宠!$U$7:$Y$10,1,新怪物属性!$HB117)))*(新怪物属性!$HC117+4)
+IF($HD117=0,0,INDEX(战宠!T$15:T$27,新怪物属性!$HD$3)*(INDEX(战宠!$U$7:$Y$10,1,新怪物属性!$HD117)))*(新怪物属性!$HE117+4)
+IF($HF117=0,0,INDEX(战宠!T$15:T$27,新怪物属性!$HF$3)*(INDEX(战宠!$U$7:$Y$10,1,新怪物属性!$HF117)))*(新怪物属性!$HG117+4)
+IF($HH117=0,0,INDEX(战宠!T$15:T$27,新怪物属性!$HH$3)*(INDEX(战宠!$U$7:$Y$10,1,新怪物属性!$HH117)))*(新怪物属性!$HI117+4)
+IF($HJ117=0,0,INDEX(战宠!T$15:T$27,新怪物属性!$HJ$3)*(INDEX(战宠!$U$7:$Y$10,1,新怪物属性!$HJ117)))*(新怪物属性!$HK117+4)
+IF($HL117=0,0,INDEX(战宠!T$15:T$27,新怪物属性!$HL$3)*(INDEX(战宠!$U$7:$Y$10,1,新怪物属性!$HL117)))*(新怪物属性!$HM117+4)
+IF($HN117=0,0,INDEX(战宠!T$15:T$27,新怪物属性!$HN$3)*(INDEX(战宠!$U$7:$Y$10,1,新怪物属性!$HN117)))*(新怪物属性!$HO117+4)
+IF($HP117=0,0,INDEX(战宠!T$15:T$27,新怪物属性!$HP$3)*(INDEX(战宠!$U$7:$Y$10,1,新怪物属性!$HP117)))*(新怪物属性!$HQ117+4)
+IF($HR117=0,0,INDEX(战宠!T$15:T$27,新怪物属性!$HR$3)*(INDEX(战宠!$U$7:$Y$10,1,新怪物属性!$HR117)))*(新怪物属性!$HS117+4)
+IF($HT117=0,0,INDEX(战宠!T$15:T$27,新怪物属性!$HT$3)*(INDEX(战宠!$U$7:$Y$10,1,新怪物属性!$HT117)))*(新怪物属性!$HU117+4)</f>
        <v>176525</v>
      </c>
      <c r="II117" s="14">
        <f>IF(HX117=0,0,INDEX(战宠!$D$15:$D$27,新怪物属性!HX117))</f>
        <v>0.3</v>
      </c>
      <c r="IJ117" s="14">
        <f>IF(HY117=0,0,INDEX(战宠!$D$15:$D$27,新怪物属性!HY117))</f>
        <v>0.2</v>
      </c>
      <c r="IM117" s="14">
        <f t="shared" si="189"/>
        <v>13129005</v>
      </c>
      <c r="IN117" s="14">
        <f t="shared" si="190"/>
        <v>13132747</v>
      </c>
      <c r="IO117" s="14">
        <f t="shared" si="191"/>
        <v>13136757</v>
      </c>
      <c r="IP117" s="14">
        <f t="shared" si="192"/>
        <v>13129005</v>
      </c>
      <c r="IQ117" s="14">
        <f t="shared" si="193"/>
        <v>13129005</v>
      </c>
      <c r="IR117" s="14">
        <f t="shared" si="232"/>
        <v>104817238</v>
      </c>
      <c r="IS117" s="14">
        <f t="shared" si="233"/>
        <v>4140059</v>
      </c>
      <c r="IT117" s="14">
        <f t="shared" si="234"/>
        <v>90211424</v>
      </c>
      <c r="IU117" s="14">
        <f t="shared" si="235"/>
        <v>2265012</v>
      </c>
      <c r="IV117" s="28">
        <f t="shared" si="236"/>
        <v>74750</v>
      </c>
      <c r="IW117" s="28">
        <f t="shared" si="237"/>
        <v>74750</v>
      </c>
      <c r="IX117" s="28">
        <f t="shared" si="238"/>
        <v>74750</v>
      </c>
      <c r="IY117" s="28">
        <f t="shared" si="239"/>
        <v>74750</v>
      </c>
      <c r="IZ117" s="28">
        <f t="shared" si="240"/>
        <v>4.0634999999999994</v>
      </c>
      <c r="JA117" s="28">
        <f t="shared" si="241"/>
        <v>4.0634999999999994</v>
      </c>
      <c r="JB117" s="28">
        <f t="shared" si="242"/>
        <v>244</v>
      </c>
      <c r="JC117" s="28">
        <f t="shared" si="243"/>
        <v>224</v>
      </c>
      <c r="JD117" s="14">
        <f t="shared" si="244"/>
        <v>1</v>
      </c>
      <c r="JE117" s="14">
        <f t="shared" si="245"/>
        <v>2</v>
      </c>
      <c r="JF117" s="14">
        <f t="shared" si="246"/>
        <v>2</v>
      </c>
      <c r="JG117" s="18">
        <f t="shared" si="247"/>
        <v>2.6500000000000004</v>
      </c>
      <c r="JH117" s="18">
        <f t="shared" si="248"/>
        <v>2.1</v>
      </c>
      <c r="JI117" s="18">
        <f t="shared" si="249"/>
        <v>1.8</v>
      </c>
      <c r="JJ117" s="29">
        <f t="shared" si="276"/>
        <v>74900</v>
      </c>
      <c r="JK117" s="29">
        <f t="shared" si="276"/>
        <v>75200</v>
      </c>
      <c r="JL117" s="29">
        <f t="shared" si="276"/>
        <v>75200</v>
      </c>
      <c r="JM117" s="26">
        <f t="shared" si="250"/>
        <v>0.1</v>
      </c>
      <c r="JN117" s="26">
        <f t="shared" si="251"/>
        <v>0.1</v>
      </c>
      <c r="JO117" s="26">
        <f t="shared" si="252"/>
        <v>0.2</v>
      </c>
      <c r="JP117" s="14">
        <f t="shared" si="253"/>
        <v>4</v>
      </c>
      <c r="JQ117" s="14">
        <f t="shared" si="254"/>
        <v>4</v>
      </c>
      <c r="JR117" s="14">
        <f t="shared" si="255"/>
        <v>4</v>
      </c>
      <c r="JS117" s="14">
        <f t="shared" si="256"/>
        <v>15</v>
      </c>
      <c r="JT117" s="14">
        <f t="shared" si="257"/>
        <v>200</v>
      </c>
      <c r="JU117" s="14">
        <f t="shared" si="258"/>
        <v>350</v>
      </c>
      <c r="JV117">
        <v>113</v>
      </c>
      <c r="JW117" s="14">
        <f t="shared" si="195"/>
        <v>794648232</v>
      </c>
      <c r="JY117" s="14">
        <f t="shared" si="277"/>
        <v>8280118</v>
      </c>
      <c r="JZ117" s="14">
        <f t="shared" si="196"/>
        <v>7387011</v>
      </c>
      <c r="KA117" s="29">
        <f t="shared" si="197"/>
        <v>71760</v>
      </c>
      <c r="KB117" s="29">
        <f t="shared" si="198"/>
        <v>51666</v>
      </c>
      <c r="KC117" s="29">
        <f t="shared" si="199"/>
        <v>55800</v>
      </c>
      <c r="KD117" s="29">
        <f t="shared" si="200"/>
        <v>66960</v>
      </c>
      <c r="KE117" s="14">
        <f t="shared" si="278"/>
        <v>4.0634999999999994</v>
      </c>
      <c r="KF117" s="14">
        <f t="shared" si="279"/>
        <v>4.0634999999999994</v>
      </c>
      <c r="KG117" s="14">
        <f t="shared" si="201"/>
        <v>6564472.1822469989</v>
      </c>
      <c r="KH117" s="26">
        <f t="shared" si="259"/>
        <v>0.39941385706909405</v>
      </c>
      <c r="KI117" s="26">
        <f t="shared" si="260"/>
        <v>0.66559592379264509</v>
      </c>
      <c r="KJ117" s="29">
        <f t="shared" si="202"/>
        <v>2131015</v>
      </c>
      <c r="KK117" s="29">
        <f t="shared" si="203"/>
        <v>8110590</v>
      </c>
      <c r="KL117" s="29">
        <f t="shared" si="204"/>
        <v>9274651</v>
      </c>
      <c r="KM117" s="23">
        <f t="shared" si="205"/>
        <v>5114436</v>
      </c>
      <c r="KN117" s="23">
        <f t="shared" si="206"/>
        <v>2701966</v>
      </c>
      <c r="KO117" s="26">
        <f t="shared" si="261"/>
        <v>0.49183989839562203</v>
      </c>
      <c r="KP117" s="26">
        <f t="shared" si="262"/>
        <v>0.49534188752544772</v>
      </c>
      <c r="KQ117" s="26">
        <f t="shared" si="263"/>
        <v>0.5953418875254477</v>
      </c>
      <c r="KR117" s="26">
        <f t="shared" si="207"/>
        <v>9.1839898395622011E-2</v>
      </c>
      <c r="KS117" s="26">
        <v>0.1</v>
      </c>
      <c r="KT117" s="29">
        <f t="shared" si="264"/>
        <v>2.2000000000000002</v>
      </c>
      <c r="KU117" s="29">
        <f t="shared" si="265"/>
        <v>4.4210119347789547</v>
      </c>
      <c r="KV117" s="29">
        <f t="shared" si="266"/>
        <v>5.0210119347789544</v>
      </c>
      <c r="KW117" s="29">
        <f t="shared" si="267"/>
        <v>23441165</v>
      </c>
      <c r="KX117" s="29">
        <f t="shared" si="268"/>
        <v>23904676.792065892</v>
      </c>
      <c r="KY117" s="29">
        <f t="shared" si="269"/>
        <v>23284066.68095478</v>
      </c>
      <c r="KZ117" s="29">
        <f t="shared" si="270"/>
        <v>106864349</v>
      </c>
      <c r="LA117" s="14">
        <f t="shared" si="271"/>
        <v>70629908.469999999</v>
      </c>
      <c r="LE117" s="14">
        <v>1</v>
      </c>
      <c r="LF117" s="14">
        <v>1</v>
      </c>
      <c r="LG117" s="14">
        <v>480</v>
      </c>
      <c r="LH117" s="14">
        <v>80</v>
      </c>
      <c r="LI117" s="14">
        <v>60</v>
      </c>
      <c r="LJ117" s="14">
        <v>60</v>
      </c>
      <c r="LK117" s="14">
        <v>60</v>
      </c>
      <c r="LL117" s="23">
        <f t="shared" si="208"/>
        <v>9904511829</v>
      </c>
      <c r="LM117" s="23">
        <f t="shared" si="209"/>
        <v>2</v>
      </c>
      <c r="LN117" s="23">
        <f t="shared" si="210"/>
        <v>9904.51</v>
      </c>
      <c r="LO117" s="14">
        <v>1</v>
      </c>
      <c r="LP117" s="14">
        <v>1</v>
      </c>
      <c r="LQ117" s="14">
        <v>240</v>
      </c>
      <c r="LR117" s="14">
        <v>35</v>
      </c>
      <c r="LS117" s="14">
        <v>22</v>
      </c>
      <c r="LT117" s="14">
        <v>30</v>
      </c>
      <c r="LU117" s="14">
        <v>30</v>
      </c>
      <c r="LV117" s="23">
        <f t="shared" si="211"/>
        <v>5161689098</v>
      </c>
      <c r="LW117" s="23">
        <f t="shared" si="212"/>
        <v>2</v>
      </c>
      <c r="LX117" s="23">
        <f t="shared" si="213"/>
        <v>5161.6899999999996</v>
      </c>
      <c r="MB117">
        <f t="shared" si="272"/>
        <v>1.724387179569004</v>
      </c>
      <c r="MC117">
        <f t="shared" si="273"/>
        <v>7.0070473041786467</v>
      </c>
      <c r="ME117" s="14">
        <v>10</v>
      </c>
      <c r="MF117" s="14">
        <v>2</v>
      </c>
      <c r="MG117" s="14">
        <v>1.5</v>
      </c>
      <c r="MH117" s="23">
        <f t="shared" si="274"/>
        <v>330014790</v>
      </c>
      <c r="MI117" s="23">
        <f t="shared" si="214"/>
        <v>1</v>
      </c>
      <c r="MJ117" s="23">
        <f t="shared" si="215"/>
        <v>330014.78999999998</v>
      </c>
      <c r="MK117" s="14">
        <v>30</v>
      </c>
      <c r="ML117" s="14">
        <v>6</v>
      </c>
      <c r="MM117" s="14">
        <v>4</v>
      </c>
      <c r="MN117" s="23">
        <f t="shared" si="275"/>
        <v>943476239</v>
      </c>
      <c r="MO117" s="23">
        <f t="shared" si="216"/>
        <v>1</v>
      </c>
      <c r="MP117" s="23">
        <f t="shared" si="217"/>
        <v>943476.24</v>
      </c>
      <c r="MR117" s="23">
        <f t="shared" si="280"/>
        <v>1257968319</v>
      </c>
      <c r="MS117" s="23">
        <f t="shared" si="219"/>
        <v>2</v>
      </c>
      <c r="MT117" s="23">
        <f t="shared" si="220"/>
        <v>1257.97</v>
      </c>
      <c r="MU117" s="23">
        <f t="shared" si="221"/>
        <v>495022185</v>
      </c>
      <c r="MV117" s="23">
        <f t="shared" si="222"/>
        <v>1</v>
      </c>
      <c r="MW117" s="23">
        <f t="shared" si="223"/>
        <v>495022.19</v>
      </c>
    </row>
    <row r="118" spans="3:361" ht="16.5" x14ac:dyDescent="0.2">
      <c r="C118" s="14">
        <v>46</v>
      </c>
      <c r="D118" s="14">
        <v>950</v>
      </c>
      <c r="E118" s="14"/>
      <c r="F118" s="14"/>
      <c r="G118" s="14">
        <v>950</v>
      </c>
      <c r="H118" s="14">
        <v>950</v>
      </c>
      <c r="I118" s="14">
        <v>950</v>
      </c>
      <c r="J118" s="14">
        <v>12</v>
      </c>
      <c r="K118" s="14">
        <v>12</v>
      </c>
      <c r="L118" s="14">
        <v>12</v>
      </c>
      <c r="M118" s="14">
        <v>11</v>
      </c>
      <c r="N118" s="14">
        <v>10</v>
      </c>
      <c r="O118" s="14">
        <v>10</v>
      </c>
      <c r="P118" s="14">
        <v>12</v>
      </c>
      <c r="Q118" s="14">
        <v>12</v>
      </c>
      <c r="R118" s="14">
        <v>12</v>
      </c>
      <c r="S118" s="14">
        <v>12</v>
      </c>
      <c r="T118" s="14">
        <v>12</v>
      </c>
      <c r="U118" s="14">
        <v>12</v>
      </c>
      <c r="V118" s="14">
        <v>12</v>
      </c>
      <c r="W118" s="14">
        <v>12</v>
      </c>
      <c r="X118" s="14">
        <v>950</v>
      </c>
      <c r="Y118" s="14">
        <v>950</v>
      </c>
      <c r="Z118" s="14">
        <v>950</v>
      </c>
      <c r="AA118" s="14">
        <v>950</v>
      </c>
      <c r="AB118" s="14">
        <v>950</v>
      </c>
      <c r="AC118" s="14">
        <v>950</v>
      </c>
      <c r="AD118" s="14">
        <v>950</v>
      </c>
      <c r="AE118" s="14">
        <v>950</v>
      </c>
      <c r="AF118" s="14">
        <v>98</v>
      </c>
      <c r="AG118" s="14">
        <v>98</v>
      </c>
      <c r="AH118" s="14">
        <v>98</v>
      </c>
      <c r="AI118" s="14">
        <v>98</v>
      </c>
      <c r="AJ118" s="14">
        <v>98</v>
      </c>
      <c r="AK118" s="14">
        <v>98</v>
      </c>
      <c r="AL118" s="14">
        <v>98</v>
      </c>
      <c r="AM118" s="14">
        <v>98</v>
      </c>
      <c r="AN118" s="14">
        <v>6</v>
      </c>
      <c r="AO118" s="14">
        <v>6</v>
      </c>
      <c r="AP118" s="14">
        <v>6</v>
      </c>
      <c r="AQ118" s="14">
        <v>6</v>
      </c>
      <c r="AR118" s="14">
        <v>6</v>
      </c>
      <c r="AS118" s="14">
        <v>0</v>
      </c>
      <c r="AT118" s="14">
        <v>0</v>
      </c>
      <c r="AU118" s="14">
        <v>0</v>
      </c>
      <c r="AV118" s="14">
        <v>0</v>
      </c>
      <c r="AW118" s="14">
        <v>5</v>
      </c>
      <c r="AX118" s="14">
        <v>5</v>
      </c>
      <c r="AY118" s="14">
        <v>0</v>
      </c>
      <c r="AZ118" s="14">
        <v>0</v>
      </c>
      <c r="BA118" s="14">
        <v>27</v>
      </c>
      <c r="BF118" s="14">
        <f>ROUND((INDEX(新战舰养成!S$6:S$18,新怪物属性!$J118+1)+INDEX(新战舰养成!D$6:D$18,新怪物属性!$J118+1)*(新怪物属性!$G118-1))*INDEX(战舰突破!$D$6:$D$18,新怪物属性!$M118+1),0)</f>
        <v>996512</v>
      </c>
      <c r="BG118" s="14">
        <f>ROUND((INDEX(新战舰养成!T$6:T$18,新怪物属性!$J118+1)+INDEX(新战舰养成!E$6:E$18,新怪物属性!$J118+1)*(新怪物属性!$G118-1))*INDEX(战舰突破!$D$6:$D$18,新怪物属性!$M118+1),0)</f>
        <v>7971931</v>
      </c>
      <c r="BH118" s="14">
        <f>ROUND((INDEX(新战舰养成!U$6:U$18,新怪物属性!$J118+1)+INDEX(新战舰养成!F$6:F$18,新怪物属性!$J118+1)*(新怪物属性!$G118-1))*INDEX(战舰突破!$D$6:$D$18,新怪物属性!$M118+1),0)</f>
        <v>498473</v>
      </c>
      <c r="BI118" s="14">
        <f>ROUND((INDEX(新战舰养成!V$6:V$18,新怪物属性!$J118+1)+INDEX(新战舰养成!G$6:G$18,新怪物属性!$J118+1)*(新怪物属性!$G118-1))*INDEX(战舰突破!$D$6:$D$18,新怪物属性!$M118+1),0)</f>
        <v>825</v>
      </c>
      <c r="BJ118" s="14">
        <f>ROUND((INDEX(新战舰养成!W$6:W$18,新怪物属性!$J118+1)+INDEX(新战舰养成!H$6:H$18,新怪物属性!$J118+1)*(新怪物属性!$G118-1))*INDEX(战舰突破!$D$6:$D$18,新怪物属性!$M118+1),0)</f>
        <v>11</v>
      </c>
      <c r="BL118" s="14">
        <f>IF($H118&gt;0,ROUND((INDEX(新战舰养成!X$6:X$18,新怪物属性!$K118+1)+INDEX(新战舰养成!I$6:I$18,新怪物属性!$K118+1)*(新怪物属性!$H118-1))*INDEX(战舰突破!$D$6:$D$18,新怪物属性!$N118+1),0),0)</f>
        <v>906620</v>
      </c>
      <c r="BM118" s="14">
        <f>IF($H118&gt;0,ROUND((INDEX(新战舰养成!Y$6:Y$18,新怪物属性!$K118+1)+INDEX(新战舰养成!J$6:J$18,新怪物属性!$K118+1)*(新怪物属性!$H118-1))*INDEX(战舰突破!$D$6:$D$18,新怪物属性!$N118+1),0),0)</f>
        <v>0</v>
      </c>
      <c r="BN118" s="14">
        <f>IF($H118&gt;0,ROUND((INDEX(新战舰养成!Z$6:Z$18,新怪物属性!$K118+1)+INDEX(新战舰养成!K$6:K$18,新怪物属性!$K118+1)*(新怪物属性!$H118-1))*INDEX(战舰突破!$D$6:$D$18,新怪物属性!$N118+1),0),0)</f>
        <v>0</v>
      </c>
      <c r="BO118" s="14">
        <f>IF($H118&gt;0,ROUND((INDEX(新战舰养成!AA$6:AA$18,新怪物属性!$K118+1)+INDEX(新战舰养成!L$6:L$18,新怪物属性!$K118+1)*(新怪物属性!$H118-1))*INDEX(战舰突破!$D$6:$D$18,新怪物属性!$N118+1),0),0)</f>
        <v>9059200</v>
      </c>
      <c r="BP118" s="14">
        <f>IF($H118&gt;0,ROUND((INDEX(新战舰养成!AB$6:AB$18,新怪物属性!$K118+1)+INDEX(新战舰养成!M$6:M$18,新怪物属性!$K118+1)*(新怪物属性!$H118-1))*INDEX(战舰突破!$D$6:$D$18,新怪物属性!$N118+1),0),0)</f>
        <v>181000</v>
      </c>
      <c r="BR118" s="14">
        <f>IF($I118&gt;0,ROUND((INDEX(新战舰养成!AC$6:AC$18,新怪物属性!$L118+1)+INDEX(新战舰养成!I$6:I$18,新怪物属性!$L118+1)*(新怪物属性!$I118-1))*INDEX(战舰突破!$D$6:$D$18,新怪物属性!$O118+1),0),0)</f>
        <v>907370</v>
      </c>
      <c r="BS118" s="14">
        <f>IF($I118&gt;0,ROUND((INDEX(新战舰养成!AD$6:AD$18,新怪物属性!$L118+1)+INDEX(新战舰养成!J$6:J$18,新怪物属性!$L118+1)*(新怪物属性!$I118-1))*INDEX(战舰突破!$D$6:$D$18,新怪物属性!$O118+1),0),0)</f>
        <v>0</v>
      </c>
      <c r="BT118" s="14">
        <f>IF($I118&gt;0,ROUND((INDEX(新战舰养成!AE$6:AE$18,新怪物属性!$L118+1)+INDEX(新战舰养成!K$6:K$18,新怪物属性!$L118+1)*(新怪物属性!$I118-1))*INDEX(战舰突破!$D$6:$D$18,新怪物属性!$O118+1),0),0)</f>
        <v>0</v>
      </c>
      <c r="BU118" s="14">
        <f>IF($I118&gt;0,ROUND((INDEX(新战舰养成!AF$6:AF$18,新怪物属性!$L118+1)+INDEX(新战舰养成!L$6:L$18,新怪物属性!$L118+1)*(新怪物属性!$I118-1))*INDEX(战舰突破!$D$6:$D$18,新怪物属性!$O118+1),0),0)</f>
        <v>5953350</v>
      </c>
      <c r="BV118" s="14">
        <f>IF($I118&gt;0,ROUND((INDEX(新战舰养成!AG$6:AG$18,新怪物属性!$L118+1)+INDEX(新战舰养成!M$6:M$18,新怪物属性!$L118+1)*(新怪物属性!$I118-1))*INDEX(战舰突破!$D$6:$D$18,新怪物属性!$O118+1),0),0)</f>
        <v>243673</v>
      </c>
      <c r="BY118" s="14">
        <f>(INDEX(装备数值!$C$13:$G$116,新怪物属性!$P120*8+1,BY$2)+INDEX(装备数值!$C$13:$G$116,新怪物属性!$Q120*8+2,BY$2)+INDEX(装备数值!$C$13:$G$116,新怪物属性!$S120*8+3,BY$2)+INDEX(装备数值!$C$13:$G$116,新怪物属性!$R120*8+4,BY$2)+INDEX(装备数值!$C$13:$G$116,新怪物属性!$T120*8+5,BY$2)+INDEX(装备数值!$C$13:$G$116,新怪物属性!$U120*8+6,BY$2)+INDEX(装备数值!$C$13:$G$116,新怪物属性!$V120*8+7,BY$2)+INDEX(装备数值!$C$13:$G$116,新怪物属性!$W120*8+8,BY$2))</f>
        <v>147000</v>
      </c>
      <c r="BZ118" s="14">
        <f>(INDEX(装备数值!$C$13:$G$116,新怪物属性!$P120*8+1,BZ$2)+INDEX(装备数值!$C$13:$G$116,新怪物属性!$Q120*8+2,BZ$2)+INDEX(装备数值!$C$13:$G$116,新怪物属性!$S120*8+3,BZ$2)+INDEX(装备数值!$C$13:$G$116,新怪物属性!$R120*8+4,BZ$2)+INDEX(装备数值!$C$13:$G$116,新怪物属性!$T120*8+5,BZ$2)+INDEX(装备数值!$C$13:$G$116,新怪物属性!$U120*8+6,BZ$2)+INDEX(装备数值!$C$13:$G$116,新怪物属性!$V120*8+7,BZ$2)+INDEX(装备数值!$C$13:$G$116,新怪物属性!$W120*8+8,BZ$2))</f>
        <v>1102500</v>
      </c>
      <c r="CA118" s="14">
        <f>(INDEX(装备数值!$C$13:$G$116,新怪物属性!$P120*8+1,CA$2)+INDEX(装备数值!$C$13:$G$116,新怪物属性!$Q120*8+2,CA$2)+INDEX(装备数值!$C$13:$G$116,新怪物属性!$S120*8+3,CA$2)+INDEX(装备数值!$C$13:$G$116,新怪物属性!$R120*8+4,CA$2)+INDEX(装备数值!$C$13:$G$116,新怪物属性!$T120*8+5,CA$2)+INDEX(装备数值!$C$13:$G$116,新怪物属性!$U120*8+6,CA$2)+INDEX(装备数值!$C$13:$G$116,新怪物属性!$V120*8+7,CA$2)+INDEX(装备数值!$C$13:$G$116,新怪物属性!$W120*8+8,CA$2))</f>
        <v>73500</v>
      </c>
      <c r="CB118" s="14">
        <f>(INDEX(装备数值!$C$13:$G$116,新怪物属性!$P120*8+1,CB$2)+INDEX(装备数值!$C$13:$G$116,新怪物属性!$Q120*8+2,CB$2)+INDEX(装备数值!$C$13:$G$116,新怪物属性!$S120*8+3,CB$2)+INDEX(装备数值!$C$13:$G$116,新怪物属性!$R120*8+4,CB$2)+INDEX(装备数值!$C$13:$G$116,新怪物属性!$T120*8+5,CB$2)+INDEX(装备数值!$C$13:$G$116,新怪物属性!$U120*8+6,CB$2)+INDEX(装备数值!$C$13:$G$116,新怪物属性!$V120*8+7,CB$2)+INDEX(装备数值!$C$13:$G$116,新怪物属性!$W120*8+8,CB$2))</f>
        <v>1470000</v>
      </c>
      <c r="CC118" s="14">
        <f>(INDEX(装备数值!$C$13:$G$116,新怪物属性!$P120*8+1,CC$2)+INDEX(装备数值!$C$13:$G$116,新怪物属性!$Q120*8+2,CC$2)+INDEX(装备数值!$C$13:$G$116,新怪物属性!$S120*8+3,CC$2)+INDEX(装备数值!$C$13:$G$116,新怪物属性!$R120*8+4,CC$2)+INDEX(装备数值!$C$13:$G$116,新怪物属性!$T120*8+5,CC$2)+INDEX(装备数值!$C$13:$G$116,新怪物属性!$U120*8+6,CC$2)+INDEX(装备数值!$C$13:$G$116,新怪物属性!$V120*8+7,CC$2)+INDEX(装备数值!$C$13:$G$116,新怪物属性!$W120*8+8,CC$2))</f>
        <v>29050</v>
      </c>
      <c r="CF118" s="14">
        <f t="shared" si="143"/>
        <v>4</v>
      </c>
      <c r="CG118" s="14">
        <f t="shared" si="230"/>
        <v>4</v>
      </c>
      <c r="CH118" s="14">
        <f t="shared" si="230"/>
        <v>4</v>
      </c>
      <c r="CI118" s="14">
        <f t="shared" si="230"/>
        <v>4</v>
      </c>
      <c r="CJ118" s="14">
        <f t="shared" si="230"/>
        <v>4</v>
      </c>
      <c r="CK118" s="14">
        <f t="shared" si="230"/>
        <v>4</v>
      </c>
      <c r="CL118" s="14">
        <f t="shared" si="230"/>
        <v>4</v>
      </c>
      <c r="CM118" s="14">
        <f t="shared" si="230"/>
        <v>4</v>
      </c>
      <c r="CN118" s="14">
        <f t="shared" si="230"/>
        <v>4</v>
      </c>
      <c r="CO118" s="14">
        <f t="shared" si="230"/>
        <v>4</v>
      </c>
      <c r="CP118" s="14">
        <f t="shared" si="230"/>
        <v>4</v>
      </c>
      <c r="CQ118" s="14">
        <f t="shared" si="230"/>
        <v>4</v>
      </c>
      <c r="CR118" s="14">
        <f t="shared" si="230"/>
        <v>0</v>
      </c>
      <c r="CS118" s="14">
        <f>SUMIFS(装备数值!BL$50:BL$101,装备数值!$BG$50:$BG$101,"="&amp;新怪物属性!$CF$2,装备数值!$BH$50:$BH$101,"&lt;="&amp;新怪物属性!$CF118)+SUMIFS(装备数值!BL$50:BL$101,装备数值!$BG$50:$BG$101,"="&amp;新怪物属性!$CG$2,装备数值!$BH$50:$BH$101,"&lt;="&amp;新怪物属性!$CG118)+SUMIFS(装备数值!BL$50:BL$101,装备数值!$BG$50:$BG$101,"="&amp;新怪物属性!$CH$2,装备数值!$BH$50:$BH$101,"&lt;="&amp;新怪物属性!$CH118)+SUMIFS(装备数值!BL$50:BL$101,装备数值!$BG$50:$BG$101,"="&amp;新怪物属性!$CI$2,装备数值!$BH$50:$BH$101,"&lt;="&amp;新怪物属性!$CI118)+SUMIFS(装备数值!BL$50:BL$101,装备数值!$BG$50:$BG$101,"="&amp;新怪物属性!$CJ$2,装备数值!$BH$50:$BH$101,"&lt;="&amp;新怪物属性!$CJ118)+SUMIFS(装备数值!BL$50:BL$101,装备数值!$BG$50:$BG$101,"="&amp;新怪物属性!$CK$2,装备数值!$BH$50:$BH$101,"&lt;="&amp;新怪物属性!$CK118)+SUMIFS(装备数值!BL$50:BL$101,装备数值!$BG$50:$BG$101,"="&amp;新怪物属性!$CL$2,装备数值!$BH$50:$BH$101,"&lt;="&amp;新怪物属性!$CL118)+SUMIFS(装备数值!BL$50:BL$101,装备数值!$BG$50:$BG$101,"="&amp;新怪物属性!$CM$2,装备数值!$BH$50:$BH$101,"&lt;="&amp;新怪物属性!$CM118)+SUMIFS(装备数值!BL$50:BL$101,装备数值!$BG$50:$BG$101,"="&amp;新怪物属性!$CN$2,装备数值!$BH$50:$BH$101,"&lt;="&amp;新怪物属性!$CN118)+SUMIFS(装备数值!BL$50:BL$101,装备数值!$BG$50:$BG$101,"="&amp;新怪物属性!$CO$2,装备数值!$BH$50:$BH$101,"&lt;="&amp;新怪物属性!$CO118)+SUMIFS(装备数值!BL$50:BL$101,装备数值!$BG$50:$BG$101,"="&amp;新怪物属性!$CP$2,装备数值!$BH$50:$BH$101,"&lt;="&amp;新怪物属性!$CP118)+SUMIFS(装备数值!BL$50:BL$101,装备数值!$BG$50:$BG$101,"="&amp;新怪物属性!$CQ$2,装备数值!$BH$50:$BH$101,"&lt;="&amp;新怪物属性!$CQ118)+SUMIFS(装备数值!BL$50:BL$101,装备数值!$BG$50:$BG$101,"="&amp;新怪物属性!$CR$2,装备数值!$BH$50:$BH$101,"&lt;="&amp;新怪物属性!$CR118)</f>
        <v>234449</v>
      </c>
      <c r="CT118" s="14">
        <f>SUMIFS(装备数值!BM$50:BM$101,装备数值!$BG$50:$BG$101,"="&amp;新怪物属性!$CF$2,装备数值!$BH$50:$BH$101,"&lt;="&amp;新怪物属性!$CF118)+SUMIFS(装备数值!BM$50:BM$101,装备数值!$BG$50:$BG$101,"="&amp;新怪物属性!$CG$2,装备数值!$BH$50:$BH$101,"&lt;="&amp;新怪物属性!$CG118)+SUMIFS(装备数值!BM$50:BM$101,装备数值!$BG$50:$BG$101,"="&amp;新怪物属性!$CH$2,装备数值!$BH$50:$BH$101,"&lt;="&amp;新怪物属性!$CH118)+SUMIFS(装备数值!BM$50:BM$101,装备数值!$BG$50:$BG$101,"="&amp;新怪物属性!$CI$2,装备数值!$BH$50:$BH$101,"&lt;="&amp;新怪物属性!$CI118)+SUMIFS(装备数值!BM$50:BM$101,装备数值!$BG$50:$BG$101,"="&amp;新怪物属性!$CJ$2,装备数值!$BH$50:$BH$101,"&lt;="&amp;新怪物属性!$CJ118)+SUMIFS(装备数值!BM$50:BM$101,装备数值!$BG$50:$BG$101,"="&amp;新怪物属性!$CK$2,装备数值!$BH$50:$BH$101,"&lt;="&amp;新怪物属性!$CK118)+SUMIFS(装备数值!BM$50:BM$101,装备数值!$BG$50:$BG$101,"="&amp;新怪物属性!$CL$2,装备数值!$BH$50:$BH$101,"&lt;="&amp;新怪物属性!$CL118)+SUMIFS(装备数值!BM$50:BM$101,装备数值!$BG$50:$BG$101,"="&amp;新怪物属性!$CM$2,装备数值!$BH$50:$BH$101,"&lt;="&amp;新怪物属性!$CM118)+SUMIFS(装备数值!BM$50:BM$101,装备数值!$BG$50:$BG$101,"="&amp;新怪物属性!$CN$2,装备数值!$BH$50:$BH$101,"&lt;="&amp;新怪物属性!$CN118)+SUMIFS(装备数值!BM$50:BM$101,装备数值!$BG$50:$BG$101,"="&amp;新怪物属性!$CO$2,装备数值!$BH$50:$BH$101,"&lt;="&amp;新怪物属性!$CO118)+SUMIFS(装备数值!BM$50:BM$101,装备数值!$BG$50:$BG$101,"="&amp;新怪物属性!$CP$2,装备数值!$BH$50:$BH$101,"&lt;="&amp;新怪物属性!$CP118)+SUMIFS(装备数值!BM$50:BM$101,装备数值!$BG$50:$BG$101,"="&amp;新怪物属性!$CQ$2,装备数值!$BH$50:$BH$101,"&lt;="&amp;新怪物属性!$CQ118)+SUMIFS(装备数值!BM$50:BM$101,装备数值!$BG$50:$BG$101,"="&amp;新怪物属性!$CR$2,装备数值!$BH$50:$BH$101,"&lt;="&amp;新怪物属性!$CR118)</f>
        <v>1759949</v>
      </c>
      <c r="CU118" s="14">
        <f>SUMIFS(装备数值!BN$50:BN$101,装备数值!$BG$50:$BG$101,"="&amp;新怪物属性!$CF$2,装备数值!$BH$50:$BH$101,"&lt;="&amp;新怪物属性!$CF118)+SUMIFS(装备数值!BN$50:BN$101,装备数值!$BG$50:$BG$101,"="&amp;新怪物属性!$CG$2,装备数值!$BH$50:$BH$101,"&lt;="&amp;新怪物属性!$CG118)+SUMIFS(装备数值!BN$50:BN$101,装备数值!$BG$50:$BG$101,"="&amp;新怪物属性!$CH$2,装备数值!$BH$50:$BH$101,"&lt;="&amp;新怪物属性!$CH118)+SUMIFS(装备数值!BN$50:BN$101,装备数值!$BG$50:$BG$101,"="&amp;新怪物属性!$CI$2,装备数值!$BH$50:$BH$101,"&lt;="&amp;新怪物属性!$CI118)+SUMIFS(装备数值!BN$50:BN$101,装备数值!$BG$50:$BG$101,"="&amp;新怪物属性!$CJ$2,装备数值!$BH$50:$BH$101,"&lt;="&amp;新怪物属性!$CJ118)+SUMIFS(装备数值!BN$50:BN$101,装备数值!$BG$50:$BG$101,"="&amp;新怪物属性!$CK$2,装备数值!$BH$50:$BH$101,"&lt;="&amp;新怪物属性!$CK118)+SUMIFS(装备数值!BN$50:BN$101,装备数值!$BG$50:$BG$101,"="&amp;新怪物属性!$CL$2,装备数值!$BH$50:$BH$101,"&lt;="&amp;新怪物属性!$CL118)+SUMIFS(装备数值!BN$50:BN$101,装备数值!$BG$50:$BG$101,"="&amp;新怪物属性!$CM$2,装备数值!$BH$50:$BH$101,"&lt;="&amp;新怪物属性!$CM118)+SUMIFS(装备数值!BN$50:BN$101,装备数值!$BG$50:$BG$101,"="&amp;新怪物属性!$CN$2,装备数值!$BH$50:$BH$101,"&lt;="&amp;新怪物属性!$CN118)+SUMIFS(装备数值!BN$50:BN$101,装备数值!$BG$50:$BG$101,"="&amp;新怪物属性!$CO$2,装备数值!$BH$50:$BH$101,"&lt;="&amp;新怪物属性!$CO118)+SUMIFS(装备数值!BN$50:BN$101,装备数值!$BG$50:$BG$101,"="&amp;新怪物属性!$CP$2,装备数值!$BH$50:$BH$101,"&lt;="&amp;新怪物属性!$CP118)+SUMIFS(装备数值!BN$50:BN$101,装备数值!$BG$50:$BG$101,"="&amp;新怪物属性!$CQ$2,装备数值!$BH$50:$BH$101,"&lt;="&amp;新怪物属性!$CQ118)+SUMIFS(装备数值!BN$50:BN$101,装备数值!$BG$50:$BG$101,"="&amp;新怪物属性!$CR$2,装备数值!$BH$50:$BH$101,"&lt;="&amp;新怪物属性!$CR118)</f>
        <v>97600</v>
      </c>
      <c r="CV118" s="14">
        <f>SUMIFS(装备数值!BO$50:BO$101,装备数值!$BG$50:$BG$101,"="&amp;新怪物属性!$CF$2,装备数值!$BH$50:$BH$101,"&lt;="&amp;新怪物属性!$CF118)+SUMIFS(装备数值!BO$50:BO$101,装备数值!$BG$50:$BG$101,"="&amp;新怪物属性!$CG$2,装备数值!$BH$50:$BH$101,"&lt;="&amp;新怪物属性!$CG118)+SUMIFS(装备数值!BO$50:BO$101,装备数值!$BG$50:$BG$101,"="&amp;新怪物属性!$CH$2,装备数值!$BH$50:$BH$101,"&lt;="&amp;新怪物属性!$CH118)+SUMIFS(装备数值!BO$50:BO$101,装备数值!$BG$50:$BG$101,"="&amp;新怪物属性!$CI$2,装备数值!$BH$50:$BH$101,"&lt;="&amp;新怪物属性!$CI118)+SUMIFS(装备数值!BO$50:BO$101,装备数值!$BG$50:$BG$101,"="&amp;新怪物属性!$CJ$2,装备数值!$BH$50:$BH$101,"&lt;="&amp;新怪物属性!$CJ118)+SUMIFS(装备数值!BO$50:BO$101,装备数值!$BG$50:$BG$101,"="&amp;新怪物属性!$CK$2,装备数值!$BH$50:$BH$101,"&lt;="&amp;新怪物属性!$CK118)+SUMIFS(装备数值!BO$50:BO$101,装备数值!$BG$50:$BG$101,"="&amp;新怪物属性!$CL$2,装备数值!$BH$50:$BH$101,"&lt;="&amp;新怪物属性!$CL118)+SUMIFS(装备数值!BO$50:BO$101,装备数值!$BG$50:$BG$101,"="&amp;新怪物属性!$CM$2,装备数值!$BH$50:$BH$101,"&lt;="&amp;新怪物属性!$CM118)+SUMIFS(装备数值!BO$50:BO$101,装备数值!$BG$50:$BG$101,"="&amp;新怪物属性!$CN$2,装备数值!$BH$50:$BH$101,"&lt;="&amp;新怪物属性!$CN118)+SUMIFS(装备数值!BO$50:BO$101,装备数值!$BG$50:$BG$101,"="&amp;新怪物属性!$CO$2,装备数值!$BH$50:$BH$101,"&lt;="&amp;新怪物属性!$CO118)+SUMIFS(装备数值!BO$50:BO$101,装备数值!$BG$50:$BG$101,"="&amp;新怪物属性!$CP$2,装备数值!$BH$50:$BH$101,"&lt;="&amp;新怪物属性!$CP118)+SUMIFS(装备数值!BO$50:BO$101,装备数值!$BG$50:$BG$101,"="&amp;新怪物属性!$CQ$2,装备数值!$BH$50:$BH$101,"&lt;="&amp;新怪物属性!$CQ118)+SUMIFS(装备数值!BO$50:BO$101,装备数值!$BG$50:$BG$101,"="&amp;新怪物属性!$CR$2,装备数值!$BH$50:$BH$101,"&lt;="&amp;新怪物属性!$CR118)</f>
        <v>1955500</v>
      </c>
      <c r="CW118" s="14">
        <f>SUMIFS(装备数值!BP$50:BP$101,装备数值!$BG$50:$BG$101,"="&amp;新怪物属性!$CF$2,装备数值!$BH$50:$BH$101,"&lt;="&amp;新怪物属性!$CF118)+SUMIFS(装备数值!BP$50:BP$101,装备数值!$BG$50:$BG$101,"="&amp;新怪物属性!$CG$2,装备数值!$BH$50:$BH$101,"&lt;="&amp;新怪物属性!$CG118)+SUMIFS(装备数值!BP$50:BP$101,装备数值!$BG$50:$BG$101,"="&amp;新怪物属性!$CH$2,装备数值!$BH$50:$BH$101,"&lt;="&amp;新怪物属性!$CH118)+SUMIFS(装备数值!BP$50:BP$101,装备数值!$BG$50:$BG$101,"="&amp;新怪物属性!$CI$2,装备数值!$BH$50:$BH$101,"&lt;="&amp;新怪物属性!$CI118)+SUMIFS(装备数值!BP$50:BP$101,装备数值!$BG$50:$BG$101,"="&amp;新怪物属性!$CJ$2,装备数值!$BH$50:$BH$101,"&lt;="&amp;新怪物属性!$CJ118)+SUMIFS(装备数值!BP$50:BP$101,装备数值!$BG$50:$BG$101,"="&amp;新怪物属性!$CK$2,装备数值!$BH$50:$BH$101,"&lt;="&amp;新怪物属性!$CK118)+SUMIFS(装备数值!BP$50:BP$101,装备数值!$BG$50:$BG$101,"="&amp;新怪物属性!$CL$2,装备数值!$BH$50:$BH$101,"&lt;="&amp;新怪物属性!$CL118)+SUMIFS(装备数值!BP$50:BP$101,装备数值!$BG$50:$BG$101,"="&amp;新怪物属性!$CM$2,装备数值!$BH$50:$BH$101,"&lt;="&amp;新怪物属性!$CM118)+SUMIFS(装备数值!BP$50:BP$101,装备数值!$BG$50:$BG$101,"="&amp;新怪物属性!$CN$2,装备数值!$BH$50:$BH$101,"&lt;="&amp;新怪物属性!$CN118)+SUMIFS(装备数值!BP$50:BP$101,装备数值!$BG$50:$BG$101,"="&amp;新怪物属性!$CO$2,装备数值!$BH$50:$BH$101,"&lt;="&amp;新怪物属性!$CO118)+SUMIFS(装备数值!BP$50:BP$101,装备数值!$BG$50:$BG$101,"="&amp;新怪物属性!$CP$2,装备数值!$BH$50:$BH$101,"&lt;="&amp;新怪物属性!$CP118)+SUMIFS(装备数值!BP$50:BP$101,装备数值!$BG$50:$BG$101,"="&amp;新怪物属性!$CQ$2,装备数值!$BH$50:$BH$101,"&lt;="&amp;新怪物属性!$CQ118)+SUMIFS(装备数值!BP$50:BP$101,装备数值!$BG$50:$BG$101,"="&amp;新怪物属性!$CR$2,装备数值!$BH$50:$BH$101,"&lt;="&amp;新怪物属性!$CR118)</f>
        <v>38720</v>
      </c>
      <c r="CX118" s="14">
        <f>SUMIFS(装备数值!BQ$50:BQ$101,装备数值!$BG$50:$BG$101,"="&amp;新怪物属性!$CF$2,装备数值!$BH$50:$BH$101,"&lt;="&amp;新怪物属性!$CF118)+SUMIFS(装备数值!BQ$50:BQ$101,装备数值!$BG$50:$BG$101,"="&amp;新怪物属性!$CG$2,装备数值!$BH$50:$BH$101,"&lt;="&amp;新怪物属性!$CG118)+SUMIFS(装备数值!BQ$50:BQ$101,装备数值!$BG$50:$BG$101,"="&amp;新怪物属性!$CH$2,装备数值!$BH$50:$BH$101,"&lt;="&amp;新怪物属性!$CH118)+SUMIFS(装备数值!BQ$50:BQ$101,装备数值!$BG$50:$BG$101,"="&amp;新怪物属性!$CI$2,装备数值!$BH$50:$BH$101,"&lt;="&amp;新怪物属性!$CI118)+SUMIFS(装备数值!BQ$50:BQ$101,装备数值!$BG$50:$BG$101,"="&amp;新怪物属性!$CJ$2,装备数值!$BH$50:$BH$101,"&lt;="&amp;新怪物属性!$CJ118)+SUMIFS(装备数值!BQ$50:BQ$101,装备数值!$BG$50:$BG$101,"="&amp;新怪物属性!$CK$2,装备数值!$BH$50:$BH$101,"&lt;="&amp;新怪物属性!$CK118)+SUMIFS(装备数值!BQ$50:BQ$101,装备数值!$BG$50:$BG$101,"="&amp;新怪物属性!$CL$2,装备数值!$BH$50:$BH$101,"&lt;="&amp;新怪物属性!$CL118)+SUMIFS(装备数值!BQ$50:BQ$101,装备数值!$BG$50:$BG$101,"="&amp;新怪物属性!$CM$2,装备数值!$BH$50:$BH$101,"&lt;="&amp;新怪物属性!$CM118)+SUMIFS(装备数值!BQ$50:BQ$101,装备数值!$BG$50:$BG$101,"="&amp;新怪物属性!$CN$2,装备数值!$BH$50:$BH$101,"&lt;="&amp;新怪物属性!$CN118)+SUMIFS(装备数值!BQ$50:BQ$101,装备数值!$BG$50:$BG$101,"="&amp;新怪物属性!$CO$2,装备数值!$BH$50:$BH$101,"&lt;="&amp;新怪物属性!$CO118)+SUMIFS(装备数值!BQ$50:BQ$101,装备数值!$BG$50:$BG$101,"="&amp;新怪物属性!$CP$2,装备数值!$BH$50:$BH$101,"&lt;="&amp;新怪物属性!$CP118)+SUMIFS(装备数值!BQ$50:BQ$101,装备数值!$BG$50:$BG$101,"="&amp;新怪物属性!$CQ$2,装备数值!$BH$50:$BH$101,"&lt;="&amp;新怪物属性!$CQ118)+SUMIFS(装备数值!BQ$50:BQ$101,装备数值!$BG$50:$BG$101,"="&amp;新怪物属性!$CR$2,装备数值!$BH$50:$BH$101,"&lt;="&amp;新怪物属性!$CR118)</f>
        <v>1250</v>
      </c>
      <c r="CY118" s="14">
        <f>SUMIFS(装备数值!BR$50:BR$101,装备数值!$BG$50:$BG$101,"="&amp;新怪物属性!$CF$2,装备数值!$BH$50:$BH$101,"&lt;="&amp;新怪物属性!$CF118)+SUMIFS(装备数值!BR$50:BR$101,装备数值!$BG$50:$BG$101,"="&amp;新怪物属性!$CG$2,装备数值!$BH$50:$BH$101,"&lt;="&amp;新怪物属性!$CG118)+SUMIFS(装备数值!BR$50:BR$101,装备数值!$BG$50:$BG$101,"="&amp;新怪物属性!$CH$2,装备数值!$BH$50:$BH$101,"&lt;="&amp;新怪物属性!$CH118)+SUMIFS(装备数值!BR$50:BR$101,装备数值!$BG$50:$BG$101,"="&amp;新怪物属性!$CI$2,装备数值!$BH$50:$BH$101,"&lt;="&amp;新怪物属性!$CI118)+SUMIFS(装备数值!BR$50:BR$101,装备数值!$BG$50:$BG$101,"="&amp;新怪物属性!$CJ$2,装备数值!$BH$50:$BH$101,"&lt;="&amp;新怪物属性!$CJ118)+SUMIFS(装备数值!BR$50:BR$101,装备数值!$BG$50:$BG$101,"="&amp;新怪物属性!$CK$2,装备数值!$BH$50:$BH$101,"&lt;="&amp;新怪物属性!$CK118)+SUMIFS(装备数值!BR$50:BR$101,装备数值!$BG$50:$BG$101,"="&amp;新怪物属性!$CL$2,装备数值!$BH$50:$BH$101,"&lt;="&amp;新怪物属性!$CL118)+SUMIFS(装备数值!BR$50:BR$101,装备数值!$BG$50:$BG$101,"="&amp;新怪物属性!$CM$2,装备数值!$BH$50:$BH$101,"&lt;="&amp;新怪物属性!$CM118)+SUMIFS(装备数值!BR$50:BR$101,装备数值!$BG$50:$BG$101,"="&amp;新怪物属性!$CN$2,装备数值!$BH$50:$BH$101,"&lt;="&amp;新怪物属性!$CN118)+SUMIFS(装备数值!BR$50:BR$101,装备数值!$BG$50:$BG$101,"="&amp;新怪物属性!$CO$2,装备数值!$BH$50:$BH$101,"&lt;="&amp;新怪物属性!$CO118)+SUMIFS(装备数值!BR$50:BR$101,装备数值!$BG$50:$BG$101,"="&amp;新怪物属性!$CP$2,装备数值!$BH$50:$BH$101,"&lt;="&amp;新怪物属性!$CP118)+SUMIFS(装备数值!BR$50:BR$101,装备数值!$BG$50:$BG$101,"="&amp;新怪物属性!$CQ$2,装备数值!$BH$50:$BH$101,"&lt;="&amp;新怪物属性!$CQ118)+SUMIFS(装备数值!BR$50:BR$101,装备数值!$BG$50:$BG$101,"="&amp;新怪物属性!$CR$2,装备数值!$BH$50:$BH$101,"&lt;="&amp;新怪物属性!$CR118)</f>
        <v>1250</v>
      </c>
      <c r="CZ118" s="14">
        <f>SUMIFS(装备数值!BS$50:BS$101,装备数值!$BG$50:$BG$101,"="&amp;新怪物属性!$CF$2,装备数值!$BH$50:$BH$101,"&lt;="&amp;新怪物属性!$CF118)+SUMIFS(装备数值!BS$50:BS$101,装备数值!$BG$50:$BG$101,"="&amp;新怪物属性!$CG$2,装备数值!$BH$50:$BH$101,"&lt;="&amp;新怪物属性!$CG118)+SUMIFS(装备数值!BS$50:BS$101,装备数值!$BG$50:$BG$101,"="&amp;新怪物属性!$CH$2,装备数值!$BH$50:$BH$101,"&lt;="&amp;新怪物属性!$CH118)+SUMIFS(装备数值!BS$50:BS$101,装备数值!$BG$50:$BG$101,"="&amp;新怪物属性!$CI$2,装备数值!$BH$50:$BH$101,"&lt;="&amp;新怪物属性!$CI118)+SUMIFS(装备数值!BS$50:BS$101,装备数值!$BG$50:$BG$101,"="&amp;新怪物属性!$CJ$2,装备数值!$BH$50:$BH$101,"&lt;="&amp;新怪物属性!$CJ118)+SUMIFS(装备数值!BS$50:BS$101,装备数值!$BG$50:$BG$101,"="&amp;新怪物属性!$CK$2,装备数值!$BH$50:$BH$101,"&lt;="&amp;新怪物属性!$CK118)+SUMIFS(装备数值!BS$50:BS$101,装备数值!$BG$50:$BG$101,"="&amp;新怪物属性!$CL$2,装备数值!$BH$50:$BH$101,"&lt;="&amp;新怪物属性!$CL118)+SUMIFS(装备数值!BS$50:BS$101,装备数值!$BG$50:$BG$101,"="&amp;新怪物属性!$CM$2,装备数值!$BH$50:$BH$101,"&lt;="&amp;新怪物属性!$CM118)+SUMIFS(装备数值!BS$50:BS$101,装备数值!$BG$50:$BG$101,"="&amp;新怪物属性!$CN$2,装备数值!$BH$50:$BH$101,"&lt;="&amp;新怪物属性!$CN118)+SUMIFS(装备数值!BS$50:BS$101,装备数值!$BG$50:$BG$101,"="&amp;新怪物属性!$CO$2,装备数值!$BH$50:$BH$101,"&lt;="&amp;新怪物属性!$CO118)+SUMIFS(装备数值!BS$50:BS$101,装备数值!$BG$50:$BG$101,"="&amp;新怪物属性!$CP$2,装备数值!$BH$50:$BH$101,"&lt;="&amp;新怪物属性!$CP118)+SUMIFS(装备数值!BS$50:BS$101,装备数值!$BG$50:$BG$101,"="&amp;新怪物属性!$CQ$2,装备数值!$BH$50:$BH$101,"&lt;="&amp;新怪物属性!$CQ118)+SUMIFS(装备数值!BS$50:BS$101,装备数值!$BG$50:$BG$101,"="&amp;新怪物属性!$CR$2,装备数值!$BH$50:$BH$101,"&lt;="&amp;新怪物属性!$CR118)</f>
        <v>1250</v>
      </c>
      <c r="DA118" s="14">
        <f>SUMIFS(装备数值!BT$50:BT$101,装备数值!$BG$50:$BG$101,"="&amp;新怪物属性!$CF$2,装备数值!$BH$50:$BH$101,"&lt;="&amp;新怪物属性!$CF118)+SUMIFS(装备数值!BT$50:BT$101,装备数值!$BG$50:$BG$101,"="&amp;新怪物属性!$CG$2,装备数值!$BH$50:$BH$101,"&lt;="&amp;新怪物属性!$CG118)+SUMIFS(装备数值!BT$50:BT$101,装备数值!$BG$50:$BG$101,"="&amp;新怪物属性!$CH$2,装备数值!$BH$50:$BH$101,"&lt;="&amp;新怪物属性!$CH118)+SUMIFS(装备数值!BT$50:BT$101,装备数值!$BG$50:$BG$101,"="&amp;新怪物属性!$CI$2,装备数值!$BH$50:$BH$101,"&lt;="&amp;新怪物属性!$CI118)+SUMIFS(装备数值!BT$50:BT$101,装备数值!$BG$50:$BG$101,"="&amp;新怪物属性!$CJ$2,装备数值!$BH$50:$BH$101,"&lt;="&amp;新怪物属性!$CJ118)+SUMIFS(装备数值!BT$50:BT$101,装备数值!$BG$50:$BG$101,"="&amp;新怪物属性!$CK$2,装备数值!$BH$50:$BH$101,"&lt;="&amp;新怪物属性!$CK118)+SUMIFS(装备数值!BT$50:BT$101,装备数值!$BG$50:$BG$101,"="&amp;新怪物属性!$CL$2,装备数值!$BH$50:$BH$101,"&lt;="&amp;新怪物属性!$CL118)+SUMIFS(装备数值!BT$50:BT$101,装备数值!$BG$50:$BG$101,"="&amp;新怪物属性!$CM$2,装备数值!$BH$50:$BH$101,"&lt;="&amp;新怪物属性!$CM118)+SUMIFS(装备数值!BT$50:BT$101,装备数值!$BG$50:$BG$101,"="&amp;新怪物属性!$CN$2,装备数值!$BH$50:$BH$101,"&lt;="&amp;新怪物属性!$CN118)+SUMIFS(装备数值!BT$50:BT$101,装备数值!$BG$50:$BG$101,"="&amp;新怪物属性!$CO$2,装备数值!$BH$50:$BH$101,"&lt;="&amp;新怪物属性!$CO118)+SUMIFS(装备数值!BT$50:BT$101,装备数值!$BG$50:$BG$101,"="&amp;新怪物属性!$CP$2,装备数值!$BH$50:$BH$101,"&lt;="&amp;新怪物属性!$CP118)+SUMIFS(装备数值!BT$50:BT$101,装备数值!$BG$50:$BG$101,"="&amp;新怪物属性!$CQ$2,装备数值!$BH$50:$BH$101,"&lt;="&amp;新怪物属性!$CQ118)+SUMIFS(装备数值!BT$50:BT$101,装备数值!$BG$50:$BG$101,"="&amp;新怪物属性!$CR$2,装备数值!$BH$50:$BH$101,"&lt;="&amp;新怪物属性!$CR118)</f>
        <v>1250</v>
      </c>
      <c r="DB118" s="14">
        <f>SUMIFS(装备数值!BU$50:BU$101,装备数值!$BG$50:$BG$101,"="&amp;新怪物属性!$CF$2,装备数值!$BH$50:$BH$101,"&lt;="&amp;新怪物属性!$CF118)+SUMIFS(装备数值!BU$50:BU$101,装备数值!$BG$50:$BG$101,"="&amp;新怪物属性!$CG$2,装备数值!$BH$50:$BH$101,"&lt;="&amp;新怪物属性!$CG118)+SUMIFS(装备数值!BU$50:BU$101,装备数值!$BG$50:$BG$101,"="&amp;新怪物属性!$CH$2,装备数值!$BH$50:$BH$101,"&lt;="&amp;新怪物属性!$CH118)+SUMIFS(装备数值!BU$50:BU$101,装备数值!$BG$50:$BG$101,"="&amp;新怪物属性!$CI$2,装备数值!$BH$50:$BH$101,"&lt;="&amp;新怪物属性!$CI118)+SUMIFS(装备数值!BU$50:BU$101,装备数值!$BG$50:$BG$101,"="&amp;新怪物属性!$CJ$2,装备数值!$BH$50:$BH$101,"&lt;="&amp;新怪物属性!$CJ118)+SUMIFS(装备数值!BU$50:BU$101,装备数值!$BG$50:$BG$101,"="&amp;新怪物属性!$CK$2,装备数值!$BH$50:$BH$101,"&lt;="&amp;新怪物属性!$CK118)+SUMIFS(装备数值!BU$50:BU$101,装备数值!$BG$50:$BG$101,"="&amp;新怪物属性!$CL$2,装备数值!$BH$50:$BH$101,"&lt;="&amp;新怪物属性!$CL118)+SUMIFS(装备数值!BU$50:BU$101,装备数值!$BG$50:$BG$101,"="&amp;新怪物属性!$CM$2,装备数值!$BH$50:$BH$101,"&lt;="&amp;新怪物属性!$CM118)+SUMIFS(装备数值!BU$50:BU$101,装备数值!$BG$50:$BG$101,"="&amp;新怪物属性!$CN$2,装备数值!$BH$50:$BH$101,"&lt;="&amp;新怪物属性!$CN118)+SUMIFS(装备数值!BU$50:BU$101,装备数值!$BG$50:$BG$101,"="&amp;新怪物属性!$CO$2,装备数值!$BH$50:$BH$101,"&lt;="&amp;新怪物属性!$CO118)+SUMIFS(装备数值!BU$50:BU$101,装备数值!$BG$50:$BG$101,"="&amp;新怪物属性!$CP$2,装备数值!$BH$50:$BH$101,"&lt;="&amp;新怪物属性!$CP118)+SUMIFS(装备数值!BU$50:BU$101,装备数值!$BG$50:$BG$101,"="&amp;新怪物属性!$CQ$2,装备数值!$BH$50:$BH$101,"&lt;="&amp;新怪物属性!$CQ118)+SUMIFS(装备数值!BU$50:BU$101,装备数值!$BG$50:$BG$101,"="&amp;新怪物属性!$CR$2,装备数值!$BH$50:$BH$101,"&lt;="&amp;新怪物属性!$CR118)</f>
        <v>0.35000000000000003</v>
      </c>
      <c r="DC118" s="14">
        <f>SUMIFS(装备数值!BV$50:BV$101,装备数值!$BG$50:$BG$101,"="&amp;新怪物属性!$CF$2,装备数值!$BH$50:$BH$101,"&lt;="&amp;新怪物属性!$CF118)+SUMIFS(装备数值!BV$50:BV$101,装备数值!$BG$50:$BG$101,"="&amp;新怪物属性!$CG$2,装备数值!$BH$50:$BH$101,"&lt;="&amp;新怪物属性!$CG118)+SUMIFS(装备数值!BV$50:BV$101,装备数值!$BG$50:$BG$101,"="&amp;新怪物属性!$CH$2,装备数值!$BH$50:$BH$101,"&lt;="&amp;新怪物属性!$CH118)+SUMIFS(装备数值!BV$50:BV$101,装备数值!$BG$50:$BG$101,"="&amp;新怪物属性!$CI$2,装备数值!$BH$50:$BH$101,"&lt;="&amp;新怪物属性!$CI118)+SUMIFS(装备数值!BV$50:BV$101,装备数值!$BG$50:$BG$101,"="&amp;新怪物属性!$CJ$2,装备数值!$BH$50:$BH$101,"&lt;="&amp;新怪物属性!$CJ118)+SUMIFS(装备数值!BV$50:BV$101,装备数值!$BG$50:$BG$101,"="&amp;新怪物属性!$CK$2,装备数值!$BH$50:$BH$101,"&lt;="&amp;新怪物属性!$CK118)+SUMIFS(装备数值!BV$50:BV$101,装备数值!$BG$50:$BG$101,"="&amp;新怪物属性!$CL$2,装备数值!$BH$50:$BH$101,"&lt;="&amp;新怪物属性!$CL118)+SUMIFS(装备数值!BV$50:BV$101,装备数值!$BG$50:$BG$101,"="&amp;新怪物属性!$CM$2,装备数值!$BH$50:$BH$101,"&lt;="&amp;新怪物属性!$CM118)+SUMIFS(装备数值!BV$50:BV$101,装备数值!$BG$50:$BG$101,"="&amp;新怪物属性!$CN$2,装备数值!$BH$50:$BH$101,"&lt;="&amp;新怪物属性!$CN118)+SUMIFS(装备数值!BV$50:BV$101,装备数值!$BG$50:$BG$101,"="&amp;新怪物属性!$CO$2,装备数值!$BH$50:$BH$101,"&lt;="&amp;新怪物属性!$CO118)+SUMIFS(装备数值!BV$50:BV$101,装备数值!$BG$50:$BG$101,"="&amp;新怪物属性!$CP$2,装备数值!$BH$50:$BH$101,"&lt;="&amp;新怪物属性!$CP118)+SUMIFS(装备数值!BV$50:BV$101,装备数值!$BG$50:$BG$101,"="&amp;新怪物属性!$CQ$2,装备数值!$BH$50:$BH$101,"&lt;="&amp;新怪物属性!$CQ118)+SUMIFS(装备数值!BV$50:BV$101,装备数值!$BG$50:$BG$101,"="&amp;新怪物属性!$CR$2,装备数值!$BH$50:$BH$101,"&lt;="&amp;新怪物属性!$CR118)</f>
        <v>0.35000000000000003</v>
      </c>
      <c r="DD118" s="14">
        <f>SUMIFS(装备数值!BW$50:BW$101,装备数值!$BG$50:$BG$101,"="&amp;新怪物属性!$CF$2,装备数值!$BH$50:$BH$101,"&lt;="&amp;新怪物属性!$CF118)+SUMIFS(装备数值!BW$50:BW$101,装备数值!$BG$50:$BG$101,"="&amp;新怪物属性!$CG$2,装备数值!$BH$50:$BH$101,"&lt;="&amp;新怪物属性!$CG118)+SUMIFS(装备数值!BW$50:BW$101,装备数值!$BG$50:$BG$101,"="&amp;新怪物属性!$CH$2,装备数值!$BH$50:$BH$101,"&lt;="&amp;新怪物属性!$CH118)+SUMIFS(装备数值!BW$50:BW$101,装备数值!$BG$50:$BG$101,"="&amp;新怪物属性!$CI$2,装备数值!$BH$50:$BH$101,"&lt;="&amp;新怪物属性!$CI118)+SUMIFS(装备数值!BW$50:BW$101,装备数值!$BG$50:$BG$101,"="&amp;新怪物属性!$CJ$2,装备数值!$BH$50:$BH$101,"&lt;="&amp;新怪物属性!$CJ118)+SUMIFS(装备数值!BW$50:BW$101,装备数值!$BG$50:$BG$101,"="&amp;新怪物属性!$CK$2,装备数值!$BH$50:$BH$101,"&lt;="&amp;新怪物属性!$CK118)+SUMIFS(装备数值!BW$50:BW$101,装备数值!$BG$50:$BG$101,"="&amp;新怪物属性!$CL$2,装备数值!$BH$50:$BH$101,"&lt;="&amp;新怪物属性!$CL118)+SUMIFS(装备数值!BW$50:BW$101,装备数值!$BG$50:$BG$101,"="&amp;新怪物属性!$CM$2,装备数值!$BH$50:$BH$101,"&lt;="&amp;新怪物属性!$CM118)+SUMIFS(装备数值!BW$50:BW$101,装备数值!$BG$50:$BG$101,"="&amp;新怪物属性!$CN$2,装备数值!$BH$50:$BH$101,"&lt;="&amp;新怪物属性!$CN118)+SUMIFS(装备数值!BW$50:BW$101,装备数值!$BG$50:$BG$101,"="&amp;新怪物属性!$CO$2,装备数值!$BH$50:$BH$101,"&lt;="&amp;新怪物属性!$CO118)+SUMIFS(装备数值!BW$50:BW$101,装备数值!$BG$50:$BG$101,"="&amp;新怪物属性!$CP$2,装备数值!$BH$50:$BH$101,"&lt;="&amp;新怪物属性!$CP118)+SUMIFS(装备数值!BW$50:BW$101,装备数值!$BG$50:$BG$101,"="&amp;新怪物属性!$CQ$2,装备数值!$BH$50:$BH$101,"&lt;="&amp;新怪物属性!$CQ118)+SUMIFS(装备数值!BW$50:BW$101,装备数值!$BG$50:$BG$101,"="&amp;新怪物属性!$CR$2,装备数值!$BH$50:$BH$101,"&lt;="&amp;新怪物属性!$CR118)</f>
        <v>0</v>
      </c>
      <c r="DE118" s="14">
        <f>SUMIFS(装备数值!BX$50:BX$101,装备数值!$BG$50:$BG$101,"="&amp;新怪物属性!$CF$2,装备数值!$BH$50:$BH$101,"&lt;="&amp;新怪物属性!$CF118)+SUMIFS(装备数值!BX$50:BX$101,装备数值!$BG$50:$BG$101,"="&amp;新怪物属性!$CG$2,装备数值!$BH$50:$BH$101,"&lt;="&amp;新怪物属性!$CG118)+SUMIFS(装备数值!BX$50:BX$101,装备数值!$BG$50:$BG$101,"="&amp;新怪物属性!$CH$2,装备数值!$BH$50:$BH$101,"&lt;="&amp;新怪物属性!$CH118)+SUMIFS(装备数值!BX$50:BX$101,装备数值!$BG$50:$BG$101,"="&amp;新怪物属性!$CI$2,装备数值!$BH$50:$BH$101,"&lt;="&amp;新怪物属性!$CI118)+SUMIFS(装备数值!BX$50:BX$101,装备数值!$BG$50:$BG$101,"="&amp;新怪物属性!$CJ$2,装备数值!$BH$50:$BH$101,"&lt;="&amp;新怪物属性!$CJ118)+SUMIFS(装备数值!BX$50:BX$101,装备数值!$BG$50:$BG$101,"="&amp;新怪物属性!$CK$2,装备数值!$BH$50:$BH$101,"&lt;="&amp;新怪物属性!$CK118)+SUMIFS(装备数值!BX$50:BX$101,装备数值!$BG$50:$BG$101,"="&amp;新怪物属性!$CL$2,装备数值!$BH$50:$BH$101,"&lt;="&amp;新怪物属性!$CL118)+SUMIFS(装备数值!BX$50:BX$101,装备数值!$BG$50:$BG$101,"="&amp;新怪物属性!$CM$2,装备数值!$BH$50:$BH$101,"&lt;="&amp;新怪物属性!$CM118)+SUMIFS(装备数值!BX$50:BX$101,装备数值!$BG$50:$BG$101,"="&amp;新怪物属性!$CN$2,装备数值!$BH$50:$BH$101,"&lt;="&amp;新怪物属性!$CN118)+SUMIFS(装备数值!BX$50:BX$101,装备数值!$BG$50:$BG$101,"="&amp;新怪物属性!$CO$2,装备数值!$BH$50:$BH$101,"&lt;="&amp;新怪物属性!$CO118)+SUMIFS(装备数值!BX$50:BX$101,装备数值!$BG$50:$BG$101,"="&amp;新怪物属性!$CP$2,装备数值!$BH$50:$BH$101,"&lt;="&amp;新怪物属性!$CP118)+SUMIFS(装备数值!BX$50:BX$101,装备数值!$BG$50:$BG$101,"="&amp;新怪物属性!$CQ$2,装备数值!$BH$50:$BH$101,"&lt;="&amp;新怪物属性!$CQ118)+SUMIFS(装备数值!BX$50:BX$101,装备数值!$BG$50:$BG$101,"="&amp;新怪物属性!$CR$2,装备数值!$BH$50:$BH$101,"&lt;="&amp;新怪物属性!$CR118)</f>
        <v>0</v>
      </c>
      <c r="DH118" s="14">
        <f>INDEX(装备数值!$I$13:$M$116,新怪物属性!$P118*8+1,DH$2)*$X118+INDEX(装备数值!$I$13:$M$116,新怪物属性!$Q118*8+2,DH$2)*$Y118+INDEX(装备数值!$I$13:$M$116,新怪物属性!$S118*8+3,DH$2)*$Z118+INDEX(装备数值!$I$13:$M$116,新怪物属性!$R118*8+4,DH$2)*$AA118+INDEX(装备数值!$I$13:$M$116,新怪物属性!$T118*8+5,DH$2)*$AB118+INDEX(装备数值!$I$13:$M$116,新怪物属性!$U118*8+6,DH$2)*$AC118+INDEX(装备数值!$I$13:$M$116,新怪物属性!$V118*8+7,DH$2)*$AD118+INDEX(装备数值!$I$13:$M$116,新怪物属性!$W118*8+8,DH$2)*$AE118</f>
        <v>399000</v>
      </c>
      <c r="DI118" s="14">
        <f>INDEX(装备数值!$I$13:$M$116,新怪物属性!$P118*8+1,DI$2)*$X118+INDEX(装备数值!$I$13:$M$116,新怪物属性!$Q118*8+2,DI$2)*$Y118+INDEX(装备数值!$I$13:$M$116,新怪物属性!$S118*8+3,DI$2)*$Z118+INDEX(装备数值!$I$13:$M$116,新怪物属性!$R118*8+4,DI$2)*$AA118+INDEX(装备数值!$I$13:$M$116,新怪物属性!$T118*8+5,DI$2)*$AB118+INDEX(装备数值!$I$13:$M$116,新怪物属性!$U118*8+6,DI$2)*$AC118+INDEX(装备数值!$I$13:$M$116,新怪物属性!$V118*8+7,DI$2)*$AD118+INDEX(装备数值!$I$13:$M$116,新怪物属性!$W118*8+8,DI$2)*$AE118</f>
        <v>2992500</v>
      </c>
      <c r="DJ118" s="14">
        <f>INDEX(装备数值!$I$13:$M$116,新怪物属性!$P118*8+1,DJ$2)*$X118+INDEX(装备数值!$I$13:$M$116,新怪物属性!$Q118*8+2,DJ$2)*$Y118+INDEX(装备数值!$I$13:$M$116,新怪物属性!$S118*8+3,DJ$2)*$Z118+INDEX(装备数值!$I$13:$M$116,新怪物属性!$R118*8+4,DJ$2)*$AA118+INDEX(装备数值!$I$13:$M$116,新怪物属性!$T118*8+5,DJ$2)*$AB118+INDEX(装备数值!$I$13:$M$116,新怪物属性!$U118*8+6,DJ$2)*$AC118+INDEX(装备数值!$I$13:$M$116,新怪物属性!$V118*8+7,DJ$2)*$AD118+INDEX(装备数值!$I$13:$M$116,新怪物属性!$W118*8+8,DJ$2)*$AE118</f>
        <v>199500</v>
      </c>
      <c r="DK118" s="14">
        <f>INDEX(装备数值!$I$13:$M$116,新怪物属性!$P118*8+1,DK$2)*$X118+INDEX(装备数值!$I$13:$M$116,新怪物属性!$Q118*8+2,DK$2)*$Y118+INDEX(装备数值!$I$13:$M$116,新怪物属性!$S118*8+3,DK$2)*$Z118+INDEX(装备数值!$I$13:$M$116,新怪物属性!$R118*8+4,DK$2)*$AA118+INDEX(装备数值!$I$13:$M$116,新怪物属性!$T118*8+5,DK$2)*$AB118+INDEX(装备数值!$I$13:$M$116,新怪物属性!$U118*8+6,DK$2)*$AC118+INDEX(装备数值!$I$13:$M$116,新怪物属性!$V118*8+7,DK$2)*$AD118+INDEX(装备数值!$I$13:$M$116,新怪物属性!$W118*8+8,DK$2)*$AE118</f>
        <v>3990000</v>
      </c>
      <c r="DL118" s="14">
        <f>INDEX(装备数值!$I$13:$M$116,新怪物属性!$P118*8+1,DL$2)*$X118+INDEX(装备数值!$I$13:$M$116,新怪物属性!$Q118*8+2,DL$2)*$Y118+INDEX(装备数值!$I$13:$M$116,新怪物属性!$S118*8+3,DL$2)*$Z118+INDEX(装备数值!$I$13:$M$116,新怪物属性!$R118*8+4,DL$2)*$AA118+INDEX(装备数值!$I$13:$M$116,新怪物属性!$T118*8+5,DL$2)*$AB118+INDEX(装备数值!$I$13:$M$116,新怪物属性!$U118*8+6,DL$2)*$AC118+INDEX(装备数值!$I$13:$M$116,新怪物属性!$V118*8+7,DL$2)*$AD118+INDEX(装备数值!$I$13:$M$116,新怪物属性!$W118*8+8,DL$2)*$AE118</f>
        <v>78850</v>
      </c>
      <c r="DO118" s="14">
        <f>INDEX(装备数值!$X$13:$AH$116,$P118*8+1,DO$2)*$AF118+INDEX(装备数值!$X$13:$AH$116,$Q118*8+2,DO$2)*$AG118+INDEX(装备数值!$X$13:$AH$116,$S118*8+3,DO$2)*$AH118+INDEX(装备数值!$X$13:$AH$116,$R118*8+4,DO$2)*$AI118+INDEX(装备数值!$X$13:$AH$116,$T118*8+5,DO$2)*$AJ118+INDEX(装备数值!$X$13:$AH$116,$U118*8+6,DO$2)*$AK118+INDEX(装备数值!$X$13:$AH$116,$V118*8+7,DO$2)*$AL118+INDEX(装备数值!$X$13:$AH$116,$W118*8+8,DO$2)*$AM118</f>
        <v>98000</v>
      </c>
      <c r="DP118" s="14">
        <f>INDEX(装备数值!$X$13:$AH$116,$P118*8+1,DP$2)*$AF118+INDEX(装备数值!$X$13:$AH$116,$Q118*8+2,DP$2)*$AG118+INDEX(装备数值!$X$13:$AH$116,$S118*8+3,DP$2)*$AH118+INDEX(装备数值!$X$13:$AH$116,$R118*8+4,DP$2)*$AI118+INDEX(装备数值!$X$13:$AH$116,$T118*8+5,DP$2)*$AJ118+INDEX(装备数值!$X$13:$AH$116,$U118*8+6,DP$2)*$AK118+INDEX(装备数值!$X$13:$AH$116,$V118*8+7,DP$2)*$AL118+INDEX(装备数值!$X$13:$AH$116,$W118*8+8,DP$2)*$AM118</f>
        <v>735000</v>
      </c>
      <c r="DQ118" s="14">
        <f>INDEX(装备数值!$X$13:$AH$116,$P118*8+1,DQ$2)*$AF118+INDEX(装备数值!$X$13:$AH$116,$Q118*8+2,DQ$2)*$AG118+INDEX(装备数值!$X$13:$AH$116,$S118*8+3,DQ$2)*$AH118+INDEX(装备数值!$X$13:$AH$116,$R118*8+4,DQ$2)*$AI118+INDEX(装备数值!$X$13:$AH$116,$T118*8+5,DQ$2)*$AJ118+INDEX(装备数值!$X$13:$AH$116,$U118*8+6,DQ$2)*$AK118+INDEX(装备数值!$X$13:$AH$116,$V118*8+7,DQ$2)*$AL118+INDEX(装备数值!$X$13:$AH$116,$W118*8+8,DQ$2)*$AM118</f>
        <v>49000</v>
      </c>
      <c r="DR118" s="14">
        <f>INDEX(装备数值!$X$13:$AH$116,$P118*8+1,DR$2)*$AF118+INDEX(装备数值!$X$13:$AH$116,$Q118*8+2,DR$2)*$AG118+INDEX(装备数值!$X$13:$AH$116,$S118*8+3,DR$2)*$AH118+INDEX(装备数值!$X$13:$AH$116,$R118*8+4,DR$2)*$AI118+INDEX(装备数值!$X$13:$AH$116,$T118*8+5,DR$2)*$AJ118+INDEX(装备数值!$X$13:$AH$116,$U118*8+6,DR$2)*$AK118+INDEX(装备数值!$X$13:$AH$116,$V118*8+7,DR$2)*$AL118+INDEX(装备数值!$X$13:$AH$116,$W118*8+8,DR$2)*$AM118</f>
        <v>980000</v>
      </c>
      <c r="DS118" s="14">
        <f>INDEX(装备数值!$X$13:$AH$116,$P118*8+1,DS$2)*$AF118+INDEX(装备数值!$X$13:$AH$116,$Q118*8+2,DS$2)*$AG118+INDEX(装备数值!$X$13:$AH$116,$S118*8+3,DS$2)*$AH118+INDEX(装备数值!$X$13:$AH$116,$R118*8+4,DS$2)*$AI118+INDEX(装备数值!$X$13:$AH$116,$T118*8+5,DS$2)*$AJ118+INDEX(装备数值!$X$13:$AH$116,$U118*8+6,DS$2)*$AK118+INDEX(装备数值!$X$13:$AH$116,$V118*8+7,DS$2)*$AL118+INDEX(装备数值!$X$13:$AH$116,$W118*8+8,DS$2)*$AM118</f>
        <v>19600</v>
      </c>
      <c r="DT118" s="14">
        <f>INDEX(装备数值!$X$13:$AH$116,$P118*8+1,DT$2)*$AF118+INDEX(装备数值!$X$13:$AH$116,$Q118*8+2,DT$2)*$AG118+INDEX(装备数值!$X$13:$AH$116,$S118*8+3,DT$2)*$AH118+INDEX(装备数值!$X$13:$AH$116,$R118*8+4,DT$2)*$AI118+INDEX(装备数值!$X$13:$AH$116,$T118*8+5,DT$2)*$AJ118+INDEX(装备数值!$X$13:$AH$116,$U118*8+6,DT$2)*$AK118+INDEX(装备数值!$X$13:$AH$116,$V118*8+7,DT$2)*$AL118+INDEX(装备数值!$X$13:$AH$116,$W118*8+8,DT$2)*$AM118</f>
        <v>73500</v>
      </c>
      <c r="DU118" s="14">
        <f>INDEX(装备数值!$X$13:$AH$116,$P118*8+1,DU$2)*$AF118+INDEX(装备数值!$X$13:$AH$116,$Q118*8+2,DU$2)*$AG118+INDEX(装备数值!$X$13:$AH$116,$S118*8+3,DU$2)*$AH118+INDEX(装备数值!$X$13:$AH$116,$R118*8+4,DU$2)*$AI118+INDEX(装备数值!$X$13:$AH$116,$T118*8+5,DU$2)*$AJ118+INDEX(装备数值!$X$13:$AH$116,$U118*8+6,DU$2)*$AK118+INDEX(装备数值!$X$13:$AH$116,$V118*8+7,DU$2)*$AL118+INDEX(装备数值!$X$13:$AH$116,$W118*8+8,DU$2)*$AM118</f>
        <v>73500</v>
      </c>
      <c r="DV118" s="14">
        <f>INDEX(装备数值!$X$13:$AH$116,$P118*8+1,DV$2)*$AF118+INDEX(装备数值!$X$13:$AH$116,$Q118*8+2,DV$2)*$AG118+INDEX(装备数值!$X$13:$AH$116,$S118*8+3,DV$2)*$AH118+INDEX(装备数值!$X$13:$AH$116,$R118*8+4,DV$2)*$AI118+INDEX(装备数值!$X$13:$AH$116,$T118*8+5,DV$2)*$AJ118+INDEX(装备数值!$X$13:$AH$116,$U118*8+6,DV$2)*$AK118+INDEX(装备数值!$X$13:$AH$116,$V118*8+7,DV$2)*$AL118+INDEX(装备数值!$X$13:$AH$116,$W118*8+8,DV$2)*$AM118</f>
        <v>73500</v>
      </c>
      <c r="DW118" s="14">
        <f>INDEX(装备数值!$X$13:$AH$116,$P118*8+1,DW$2)*$AF118+INDEX(装备数值!$X$13:$AH$116,$Q118*8+2,DW$2)*$AG118+INDEX(装备数值!$X$13:$AH$116,$S118*8+3,DW$2)*$AH118+INDEX(装备数值!$X$13:$AH$116,$R118*8+4,DW$2)*$AI118+INDEX(装备数值!$X$13:$AH$116,$T118*8+5,DW$2)*$AJ118+INDEX(装备数值!$X$13:$AH$116,$U118*8+6,DW$2)*$AK118+INDEX(装备数值!$X$13:$AH$116,$V118*8+7,DW$2)*$AL118+INDEX(装备数值!$X$13:$AH$116,$W118*8+8,DW$2)*$AM118</f>
        <v>73500</v>
      </c>
      <c r="DX118" s="14">
        <f>INDEX(装备数值!$X$13:$AH$116,$P118*8+1,DX$2)*$AF118+INDEX(装备数值!$X$13:$AH$116,$Q118*8+2,DX$2)*$AG118+INDEX(装备数值!$X$13:$AH$116,$S118*8+3,DX$2)*$AH118+INDEX(装备数值!$X$13:$AH$116,$R118*8+4,DX$2)*$AI118+INDEX(装备数值!$X$13:$AH$116,$T118*8+5,DX$2)*$AJ118+INDEX(装备数值!$X$13:$AH$116,$U118*8+6,DX$2)*$AK118+INDEX(装备数值!$X$13:$AH$116,$V118*8+7,DX$2)*$AL118+INDEX(装备数值!$X$13:$AH$116,$W118*8+8,DX$2)*$AM118</f>
        <v>196</v>
      </c>
      <c r="DY118" s="14">
        <f>INDEX(装备数值!$X$13:$AH$116,$P118*8+1,DY$2)*$AF118+INDEX(装备数值!$X$13:$AH$116,$Q118*8+2,DY$2)*$AG118+INDEX(装备数值!$X$13:$AH$116,$S118*8+3,DY$2)*$AH118+INDEX(装备数值!$X$13:$AH$116,$R118*8+4,DY$2)*$AI118+INDEX(装备数值!$X$13:$AH$116,$T118*8+5,DY$2)*$AJ118+INDEX(装备数值!$X$13:$AH$116,$U118*8+6,DY$2)*$AK118+INDEX(装备数值!$X$13:$AH$116,$V118*8+7,DY$2)*$AL118+INDEX(装备数值!$X$13:$AH$116,$W118*8+8,DY$2)*$AM118</f>
        <v>196</v>
      </c>
      <c r="EA118" s="14">
        <f>INDEX(装备数值!$AN$17:$AN$117,MATCH(MIN($X118:$AE118),装备数值!$AO$17:$AO$117,1))</f>
        <v>95</v>
      </c>
      <c r="EB118" s="14">
        <f>IF(COUNTIF($P118:$W118,"&gt;"&amp;0)=8,INDEX(装备数值!AR$17:AR$117,$EA118+1),0)</f>
        <v>70110</v>
      </c>
      <c r="EC118" s="14">
        <f>IF(COUNTIF($P118:$W118,"&gt;"&amp;0)=8,INDEX(装备数值!AS$17:AS$117,$EA118+1),0)</f>
        <v>527250</v>
      </c>
      <c r="ED118" s="14">
        <f>IF(COUNTIF($P118:$W118,"&gt;"&amp;0)=8,INDEX(装备数值!AT$17:AT$117,$EA118+1),0)</f>
        <v>34960</v>
      </c>
      <c r="EE118" s="14">
        <f>IF(COUNTIF($P118:$W118,"&gt;"&amp;0)=8,INDEX(装备数值!AU$17:AU$117,$EA118+1),0)</f>
        <v>703000</v>
      </c>
      <c r="EF118" s="14">
        <f>IF(COUNTIF($P118:$W118,"&gt;"&amp;0)=8,INDEX(装备数值!AV$17:AV$117,$EA118+1),0)</f>
        <v>13870</v>
      </c>
      <c r="EH118" s="14">
        <f>INDEX(装备数值!$AY$17:$AY$77,MATCH(新怪物属性!AF118,装备数值!$AZ$17:$AZ$77,1))</f>
        <v>49</v>
      </c>
      <c r="EI118" s="26">
        <f>INDEX(装备数值!BA$17:BA$77,新怪物属性!EH118+1)</f>
        <v>1.2</v>
      </c>
      <c r="EJ118" s="26">
        <f>INDEX(装备数值!BA$17:BA$77,新怪物属性!EH118+1)</f>
        <v>1.2</v>
      </c>
      <c r="EL118" s="14">
        <f t="shared" si="231"/>
        <v>40</v>
      </c>
      <c r="EM118" s="14">
        <f>VLOOKUP(EL118,军阶与晶片数值!$W$6:$X$27,2)</f>
        <v>9</v>
      </c>
      <c r="EN118" s="14">
        <f>INDEX(军阶与晶片数值!Y$6:Y$27,$EM118+1)</f>
        <v>750</v>
      </c>
      <c r="EO118" s="14">
        <f>INDEX(军阶与晶片数值!Z$6:Z$27,$EM118+1)</f>
        <v>750</v>
      </c>
      <c r="EP118" s="14">
        <f>INDEX(军阶与晶片数值!AA$6:AA$27,$EM118+1)</f>
        <v>750</v>
      </c>
      <c r="EQ118" s="14">
        <f>INDEX(军阶与晶片数值!AB$6:AB$27,$EM118+1)</f>
        <v>750</v>
      </c>
      <c r="ER118" s="29">
        <f>INDEX(军阶与晶片数值!AC$6:AC$27,$EM118+1)</f>
        <v>50</v>
      </c>
      <c r="ES118" s="29">
        <f>INDEX(军阶与晶片数值!AD$6:AD$27,$EM118+1)</f>
        <v>30</v>
      </c>
      <c r="EU118" s="26">
        <f>INDEX(军阶与晶片数值!I$6:I$16,AN118+1)</f>
        <v>0.3</v>
      </c>
      <c r="EV118" s="26">
        <f>INDEX(军阶与晶片数值!M$6:M$16,AO118+1)</f>
        <v>0.3</v>
      </c>
      <c r="EW118" s="26">
        <f>INDEX(军阶与晶片数值!J$6:J$16,AP118+1)</f>
        <v>0.3</v>
      </c>
      <c r="EX118" s="26">
        <f>INDEX(军阶与晶片数值!K$6:K$16,AQ118+1)</f>
        <v>0.6</v>
      </c>
      <c r="EY118" s="26">
        <f>INDEX(军阶与晶片数值!L$6:L$16,AR118+1)</f>
        <v>0.6</v>
      </c>
      <c r="EZ118" s="28">
        <f>INDEX(军阶与晶片数值!N$6:N$16,AS118+1)</f>
        <v>0</v>
      </c>
      <c r="FA118" s="28">
        <f>INDEX(军阶与晶片数值!O$6:O$16,AT118+1)</f>
        <v>0</v>
      </c>
      <c r="FB118" s="28">
        <f>INDEX(军阶与晶片数值!P$6:P$16,AU118+1)</f>
        <v>0</v>
      </c>
      <c r="FC118" s="28">
        <f>INDEX(军阶与晶片数值!Q$6:Q$16,AV118+1)</f>
        <v>0</v>
      </c>
      <c r="FD118" s="26">
        <f>INDEX(军阶与晶片数值!R$6:R$16,AW118+1)</f>
        <v>0.4</v>
      </c>
      <c r="FE118" s="26">
        <f>INDEX(军阶与晶片数值!S$6:S$16,AX118+1)</f>
        <v>0.4</v>
      </c>
      <c r="FF118" s="26">
        <f>INDEX(军阶与晶片数值!T$6:T$16,AY118+1)</f>
        <v>0</v>
      </c>
      <c r="FG118" s="26">
        <f>INDEX(军阶与晶片数值!U$6:U$16,AZ118+1)</f>
        <v>0</v>
      </c>
      <c r="FI118" s="26">
        <f>INDEX(军阶与晶片数值!$C$6:$C$36,新怪物属性!$BA118+1)</f>
        <v>1.35</v>
      </c>
      <c r="FJ118" s="26">
        <f>INDEX(军阶与晶片数值!$C$6:$C$36,新怪物属性!$BA118+1)</f>
        <v>1.35</v>
      </c>
      <c r="FK118" s="26">
        <f>INDEX(军阶与晶片数值!$C$6:$C$36,新怪物属性!$BA118+1)</f>
        <v>1.35</v>
      </c>
      <c r="FL118" s="26">
        <f>INDEX(军阶与晶片数值!$C$6:$C$36,新怪物属性!$BA118+1)</f>
        <v>1.35</v>
      </c>
      <c r="FM118" s="26">
        <f>INDEX(军阶与晶片数值!$C$6:$C$36,新怪物属性!$BA118+1)</f>
        <v>1.35</v>
      </c>
      <c r="FO118" s="14">
        <f>INDEX(战舰突破!$H$6:$H$18,新怪物属性!$J118+1)+INDEX(战舰突破!$H$23:$H$35,新怪物属性!$K118+1)+INDEX(战舰突破!$H$40:$H$52,新怪物属性!$L118+1)</f>
        <v>200</v>
      </c>
      <c r="FP118" s="14">
        <f>INDEX(战舰突破!$I$6:$I$18,新怪物属性!$J118+1)+INDEX(战舰突破!$I$23:$I$35,新怪物属性!$K118+1)+INDEX(战舰突破!$I$40:$I$52,新怪物属性!$L118+1)</f>
        <v>200</v>
      </c>
      <c r="FQ118" s="14">
        <f>INDEX(战舰突破!$J$6:$J$18,新怪物属性!$J118+1)+INDEX(战舰突破!$J$23:$J$35,新怪物属性!$K118+1)+INDEX(战舰突破!$J$40:$J$52,新怪物属性!$L118+1)</f>
        <v>0</v>
      </c>
      <c r="FR118" s="14">
        <f>INDEX(战舰突破!$K$6:$K$18,新怪物属性!$J118+1)+INDEX(战舰突破!$K$23:$K$35,新怪物属性!$K118+1)+INDEX(战舰突破!$K$40:$K$52,新怪物属性!$L118+1)</f>
        <v>0</v>
      </c>
      <c r="FS118" s="14">
        <f>INDEX(战舰突破!$L$6:$L$18,新怪物属性!$J118+1)+INDEX(战舰突破!$L$23:$L$35,新怪物属性!$K118+1)+INDEX(战舰突破!$L$40:$L$52,新怪物属性!$L118+1)</f>
        <v>200</v>
      </c>
      <c r="FT118" s="18">
        <f>INDEX(战舰突破!$N$6:$N$18,新怪物属性!$J118+1)+INDEX(战舰突破!$N$23:$N$35,新怪物属性!$K118+1)+INDEX(战舰突破!$N$40:$N$52,新怪物属性!$L118+1)</f>
        <v>0.75</v>
      </c>
      <c r="FU118" s="18">
        <f>INDEX(战舰突破!$O$6:$O$18,新怪物属性!$J118+1)+INDEX(战舰突破!$O$23:$O$35,新怪物属性!$K118+1)+INDEX(战舰突破!$O$40:$O$52,新怪物属性!$L118+1)</f>
        <v>1.4</v>
      </c>
      <c r="FV118" s="18">
        <f>INDEX(战舰突破!$P$6:$P$18,新怪物属性!$J118+1)+INDEX(战舰突破!$P$23:$P$35,新怪物属性!$K118+1)+INDEX(战舰突破!$P$40:$P$52,新怪物属性!$L118+1)</f>
        <v>0.5</v>
      </c>
      <c r="FW118" s="18">
        <f>INDEX(战舰突破!$Q$6:$Q$18,新怪物属性!$J118+1)+INDEX(战舰突破!$Q$23:$Q$35,新怪物属性!$K118+1)+INDEX(战舰突破!$Q$40:$Q$52,新怪物属性!$L118+1)</f>
        <v>0.3</v>
      </c>
      <c r="FX118" s="18">
        <f>INDEX(战舰突破!$R$6:$R$18,新怪物属性!$J118+1)+INDEX(战舰突破!$R$23:$R$35,新怪物属性!$K118+1)+INDEX(战舰突破!$R$40:$R$52,新怪物属性!$L118+1)</f>
        <v>0.25</v>
      </c>
      <c r="FY118" s="18">
        <f>INDEX(战舰突破!$M$6:$M$18,新怪物属性!$J118+1)+INDEX(战舰突破!$M$23:$M$35,新怪物属性!$K118+1)+INDEX(战舰突破!$M$40:$M$52,新怪物属性!$L118+1)</f>
        <v>0.2</v>
      </c>
      <c r="FZ118" s="22">
        <f>INDEX(战舰突破!$W$6:$W$18,新怪物属性!$J118+1)+INDEX(战舰突破!$W$23:$W$35,新怪物属性!$K118+1)+INDEX(战舰突破!$W$40:$W$52,新怪物属性!$L118+1)</f>
        <v>0.5</v>
      </c>
      <c r="GC118" s="14">
        <f>INDEX(战舰突破!$S$6:$S$18,新怪物属性!$J118+1)</f>
        <v>0</v>
      </c>
      <c r="GD118" s="14">
        <f>INDEX(战舰突破!$T$6:$T$18,新怪物属性!$J118+1)</f>
        <v>1.45</v>
      </c>
      <c r="GE118" s="14">
        <f>INDEX(战舰突破!$U$6:$U$18,新怪物属性!$J118+1)</f>
        <v>0.1</v>
      </c>
      <c r="GF118" s="14">
        <f>INDEX(战舰突破!$V$6:$V$18,新怪物属性!$J118+1)</f>
        <v>2</v>
      </c>
      <c r="GG118" s="14">
        <f>INDEX(战舰突破!$X$6:$X$18,新怪物属性!$J118+1)</f>
        <v>15</v>
      </c>
      <c r="GI118" s="14">
        <f>INDEX(战舰突破!$S$23:$S$35,新怪物属性!$J118+1)</f>
        <v>1</v>
      </c>
      <c r="GJ118" s="14">
        <f>INDEX(战舰突破!$T$23:$T$35,新怪物属性!$J118+1)</f>
        <v>0.9</v>
      </c>
      <c r="GK118" s="14">
        <f>INDEX(战舰突破!$U$23:$U$35,新怪物属性!$J118+1)</f>
        <v>0.1</v>
      </c>
      <c r="GL118" s="14">
        <f>INDEX(战舰突破!$V$23:$V$35,新怪物属性!$J118+1)</f>
        <v>2</v>
      </c>
      <c r="GM118" s="14">
        <f>INDEX(战舰突破!$X$23:$X$35,新怪物属性!$J118+1)</f>
        <v>200</v>
      </c>
      <c r="GO118" s="14">
        <f>INDEX(战舰突破!$S$40:$S$52,新怪物属性!$J118+1)</f>
        <v>1</v>
      </c>
      <c r="GP118" s="14">
        <f>INDEX(战舰突破!$T$40:$T$52,新怪物属性!$J118+1)</f>
        <v>0.6</v>
      </c>
      <c r="GQ118" s="14">
        <f>INDEX(战舰突破!$U$40:$U$52,新怪物属性!$J118+1)</f>
        <v>0.2</v>
      </c>
      <c r="GR118" s="14">
        <f>INDEX(战舰突破!$V$40:$V$52,新怪物属性!$J118+1)</f>
        <v>2</v>
      </c>
      <c r="GS118" s="14">
        <f>INDEX(战舰突破!$X$40:$X$52,新怪物属性!$J118+1)</f>
        <v>350</v>
      </c>
      <c r="GV118" s="14">
        <v>5</v>
      </c>
      <c r="GW118" s="14">
        <v>63</v>
      </c>
      <c r="GX118" s="14">
        <v>1</v>
      </c>
      <c r="GY118" s="14">
        <v>61</v>
      </c>
      <c r="GZ118" s="14">
        <v>3</v>
      </c>
      <c r="HA118" s="14">
        <v>58</v>
      </c>
      <c r="HB118" s="14">
        <v>1</v>
      </c>
      <c r="HC118" s="14">
        <v>56</v>
      </c>
      <c r="HD118" s="14">
        <v>1</v>
      </c>
      <c r="HE118" s="14">
        <v>40</v>
      </c>
      <c r="HF118" s="14">
        <v>1</v>
      </c>
      <c r="HG118" s="14">
        <v>44</v>
      </c>
      <c r="HH118" s="14">
        <v>0</v>
      </c>
      <c r="HI118" s="14">
        <v>49</v>
      </c>
      <c r="HJ118" s="14">
        <v>1</v>
      </c>
      <c r="HK118" s="14">
        <v>39</v>
      </c>
      <c r="HL118" s="14">
        <v>0</v>
      </c>
      <c r="HM118" s="14">
        <v>0</v>
      </c>
      <c r="HN118" s="14">
        <v>0</v>
      </c>
      <c r="HO118" s="14">
        <v>0</v>
      </c>
      <c r="HP118" s="14">
        <v>1</v>
      </c>
      <c r="HQ118" s="14">
        <v>32</v>
      </c>
      <c r="HR118" s="14">
        <v>0</v>
      </c>
      <c r="HS118" s="14">
        <v>0</v>
      </c>
      <c r="HT118" s="14">
        <v>0</v>
      </c>
      <c r="HU118" s="14">
        <v>0</v>
      </c>
      <c r="HX118" s="14">
        <v>11</v>
      </c>
      <c r="HY118" s="14">
        <v>6</v>
      </c>
      <c r="IB118" s="14">
        <f>IF($GV118=0,0,INDEX(战宠!P$15:P$27,新怪物属性!$GV$3)*(INDEX(战宠!$U$7:$Y$10,1,新怪物属性!$GV118)))*(新怪物属性!$GW118+4)
+IF($GX118=0,0,INDEX(战宠!P$15:P$27,新怪物属性!$GX$3)*(INDEX(战宠!$U$7:$Y$10,1,新怪物属性!$GX118)))*(新怪物属性!$GY118+4)
+IF($GZ118=0,0,INDEX(战宠!P$15:P$27,新怪物属性!$GZ$3)*(INDEX(战宠!$U$7:$Y$10,1,新怪物属性!$GZ118)))*(新怪物属性!$HA118+4)
+IF($HB118=0,0,INDEX(战宠!P$15:P$27,新怪物属性!$HB$3)*(INDEX(战宠!$U$7:$Y$10,1,新怪物属性!$HB118)))*(新怪物属性!$HC118+4)
+IF($HD118=0,0,INDEX(战宠!P$15:P$27,新怪物属性!$HD$3)*(INDEX(战宠!$U$7:$Y$10,1,新怪物属性!$HD118)))*(新怪物属性!$HE118+4)
+IF($HF118=0,0,INDEX(战宠!P$15:P$27,新怪物属性!$HF$3)*(INDEX(战宠!$U$7:$Y$10,1,新怪物属性!$HF118)))*(新怪物属性!$HG118+4)
+IF($HH118=0,0,INDEX(战宠!P$15:P$27,新怪物属性!$HH$3)*(INDEX(战宠!$U$7:$Y$10,1,新怪物属性!$HH118)))*(新怪物属性!$HI118+4)
+IF($HJ118=0,0,INDEX(战宠!P$15:P$27,新怪物属性!$HJ$3)*(INDEX(战宠!$U$7:$Y$10,1,新怪物属性!$HJ118)))*(新怪物属性!$HK118+4)
+IF($HL118=0,0,INDEX(战宠!P$15:P$27,新怪物属性!$HL$3)*(INDEX(战宠!$U$7:$Y$10,1,新怪物属性!$HL118)))*(新怪物属性!$HM118+4)
+IF($HN118=0,0,INDEX(战宠!P$15:P$27,新怪物属性!$HN$3)*(INDEX(战宠!$U$7:$Y$10,1,新怪物属性!$HN118)))*(新怪物属性!$HO118+4)
+IF($HP118=0,0,INDEX(战宠!P$15:P$27,新怪物属性!$HP$3)*(INDEX(战宠!$U$7:$Y$10,1,新怪物属性!$HP118)))*(新怪物属性!$HQ118+4)
+IF($HR118=0,0,INDEX(战宠!P$15:P$27,新怪物属性!$HR$3)*(INDEX(战宠!$U$7:$Y$10,1,新怪物属性!$HR118)))*(新怪物属性!$HS118+4)
+IF($HT118=0,0,INDEX(战宠!P$15:P$27,新怪物属性!$HT$3)*(INDEX(战宠!$U$7:$Y$10,1,新怪物属性!$HT118)))*(新怪物属性!$HU118+4)</f>
        <v>625800</v>
      </c>
      <c r="IC118" s="14">
        <f>IF($GV118=0,0,INDEX(战宠!Q$15:Q$27,新怪物属性!$GV$3)*(INDEX(战宠!$U$7:$Y$10,1,新怪物属性!$GV118)))*(新怪物属性!$GW118+4)
+IF($GX118=0,0,INDEX(战宠!Q$15:Q$27,新怪物属性!$GX$3)*(INDEX(战宠!$U$7:$Y$10,1,新怪物属性!$GX118)))*(新怪物属性!$GY118+4)
+IF($GZ118=0,0,INDEX(战宠!Q$15:Q$27,新怪物属性!$GZ$3)*(INDEX(战宠!$U$7:$Y$10,1,新怪物属性!$GZ118)))*(新怪物属性!$HA118+4)
+IF($HB118=0,0,INDEX(战宠!Q$15:Q$27,新怪物属性!$HB$3)*(INDEX(战宠!$U$7:$Y$10,1,新怪物属性!$HB118)))*(新怪物属性!$HC118+4)
+IF($HD118=0,0,INDEX(战宠!Q$15:Q$27,新怪物属性!$HD$3)*(INDEX(战宠!$U$7:$Y$10,1,新怪物属性!$HD118)))*(新怪物属性!$HE118+4)
+IF($HF118=0,0,INDEX(战宠!Q$15:Q$27,新怪物属性!$HF$3)*(INDEX(战宠!$U$7:$Y$10,1,新怪物属性!$HF118)))*(新怪物属性!$HG118+4)
+IF($HH118=0,0,INDEX(战宠!Q$15:Q$27,新怪物属性!$HH$3)*(INDEX(战宠!$U$7:$Y$10,1,新怪物属性!$HH118)))*(新怪物属性!$HI118+4)
+IF($HJ118=0,0,INDEX(战宠!Q$15:Q$27,新怪物属性!$HJ$3)*(INDEX(战宠!$U$7:$Y$10,1,新怪物属性!$HJ118)))*(新怪物属性!$HK118+4)
+IF($HL118=0,0,INDEX(战宠!Q$15:Q$27,新怪物属性!$HL$3)*(INDEX(战宠!$U$7:$Y$10,1,新怪物属性!$HL118)))*(新怪物属性!$HM118+4)
+IF($HN118=0,0,INDEX(战宠!Q$15:Q$27,新怪物属性!$HN$3)*(INDEX(战宠!$U$7:$Y$10,1,新怪物属性!$HN118)))*(新怪物属性!$HO118+4)
+IF($HP118=0,0,INDEX(战宠!Q$15:Q$27,新怪物属性!$HP$3)*(INDEX(战宠!$U$7:$Y$10,1,新怪物属性!$HP118)))*(新怪物属性!$HQ118+4)
+IF($HR118=0,0,INDEX(战宠!Q$15:Q$27,新怪物属性!$HR$3)*(INDEX(战宠!$U$7:$Y$10,1,新怪物属性!$HR118)))*(新怪物属性!$HS118+4)
+IF($HT118=0,0,INDEX(战宠!Q$15:Q$27,新怪物属性!$HT$3)*(INDEX(战宠!$U$7:$Y$10,1,新怪物属性!$HT118)))*(新怪物属性!$HU118+4)</f>
        <v>4362000</v>
      </c>
      <c r="ID118" s="14">
        <f>IF($GV118=0,0,INDEX(战宠!R$15:R$27,新怪物属性!$GV$3)*(INDEX(战宠!$U$7:$Y$10,1,新怪物属性!$GV118)))*(新怪物属性!$GW118+4)
+IF($GX118=0,0,INDEX(战宠!R$15:R$27,新怪物属性!$GX$3)*(INDEX(战宠!$U$7:$Y$10,1,新怪物属性!$GX118)))*(新怪物属性!$GY118+4)
+IF($GZ118=0,0,INDEX(战宠!R$15:R$27,新怪物属性!$GZ$3)*(INDEX(战宠!$U$7:$Y$10,1,新怪物属性!$GZ118)))*(新怪物属性!$HA118+4)
+IF($HB118=0,0,INDEX(战宠!R$15:R$27,新怪物属性!$HB$3)*(INDEX(战宠!$U$7:$Y$10,1,新怪物属性!$HB118)))*(新怪物属性!$HC118+4)
+IF($HD118=0,0,INDEX(战宠!R$15:R$27,新怪物属性!$HD$3)*(INDEX(战宠!$U$7:$Y$10,1,新怪物属性!$HD118)))*(新怪物属性!$HE118+4)
+IF($HF118=0,0,INDEX(战宠!R$15:R$27,新怪物属性!$HF$3)*(INDEX(战宠!$U$7:$Y$10,1,新怪物属性!$HF118)))*(新怪物属性!$HG118+4)
+IF($HH118=0,0,INDEX(战宠!R$15:R$27,新怪物属性!$HH$3)*(INDEX(战宠!$U$7:$Y$10,1,新怪物属性!$HH118)))*(新怪物属性!$HI118+4)
+IF($HJ118=0,0,INDEX(战宠!R$15:R$27,新怪物属性!$HJ$3)*(INDEX(战宠!$U$7:$Y$10,1,新怪物属性!$HJ118)))*(新怪物属性!$HK118+4)
+IF($HL118=0,0,INDEX(战宠!R$15:R$27,新怪物属性!$HL$3)*(INDEX(战宠!$U$7:$Y$10,1,新怪物属性!$HL118)))*(新怪物属性!$HM118+4)
+IF($HN118=0,0,INDEX(战宠!R$15:R$27,新怪物属性!$HN$3)*(INDEX(战宠!$U$7:$Y$10,1,新怪物属性!$HN118)))*(新怪物属性!$HO118+4)
+IF($HP118=0,0,INDEX(战宠!R$15:R$27,新怪物属性!$HP$3)*(INDEX(战宠!$U$7:$Y$10,1,新怪物属性!$HP118)))*(新怪物属性!$HQ118+4)
+IF($HR118=0,0,INDEX(战宠!R$15:R$27,新怪物属性!$HR$3)*(INDEX(战宠!$U$7:$Y$10,1,新怪物属性!$HR118)))*(新怪物属性!$HS118+4)
+IF($HT118=0,0,INDEX(战宠!R$15:R$27,新怪物属性!$HT$3)*(INDEX(战宠!$U$7:$Y$10,1,新怪物属性!$HT118)))*(新怪物属性!$HU118+4)</f>
        <v>335000</v>
      </c>
      <c r="IE118" s="14">
        <f>IF($GV118=0,0,INDEX(战宠!S$15:S$27,新怪物属性!$GV$3)*(INDEX(战宠!$U$7:$Y$10,1,新怪物属性!$GV118)))*(新怪物属性!$GW118+4)
+IF($GX118=0,0,INDEX(战宠!S$15:S$27,新怪物属性!$GX$3)*(INDEX(战宠!$U$7:$Y$10,1,新怪物属性!$GX118)))*(新怪物属性!$GY118+4)
+IF($GZ118=0,0,INDEX(战宠!S$15:S$27,新怪物属性!$GZ$3)*(INDEX(战宠!$U$7:$Y$10,1,新怪物属性!$GZ118)))*(新怪物属性!$HA118+4)
+IF($HB118=0,0,INDEX(战宠!S$15:S$27,新怪物属性!$HB$3)*(INDEX(战宠!$U$7:$Y$10,1,新怪物属性!$HB118)))*(新怪物属性!$HC118+4)
+IF($HD118=0,0,INDEX(战宠!S$15:S$27,新怪物属性!$HD$3)*(INDEX(战宠!$U$7:$Y$10,1,新怪物属性!$HD118)))*(新怪物属性!$HE118+4)
+IF($HF118=0,0,INDEX(战宠!S$15:S$27,新怪物属性!$HF$3)*(INDEX(战宠!$U$7:$Y$10,1,新怪物属性!$HF118)))*(新怪物属性!$HG118+4)
+IF($HH118=0,0,INDEX(战宠!S$15:S$27,新怪物属性!$HH$3)*(INDEX(战宠!$U$7:$Y$10,1,新怪物属性!$HH118)))*(新怪物属性!$HI118+4)
+IF($HJ118=0,0,INDEX(战宠!S$15:S$27,新怪物属性!$HJ$3)*(INDEX(战宠!$U$7:$Y$10,1,新怪物属性!$HJ118)))*(新怪物属性!$HK118+4)
+IF($HL118=0,0,INDEX(战宠!S$15:S$27,新怪物属性!$HL$3)*(INDEX(战宠!$U$7:$Y$10,1,新怪物属性!$HL118)))*(新怪物属性!$HM118+4)
+IF($HN118=0,0,INDEX(战宠!S$15:S$27,新怪物属性!$HN$3)*(INDEX(战宠!$U$7:$Y$10,1,新怪物属性!$HN118)))*(新怪物属性!$HO118+4)
+IF($HP118=0,0,INDEX(战宠!S$15:S$27,新怪物属性!$HP$3)*(INDEX(战宠!$U$7:$Y$10,1,新怪物属性!$HP118)))*(新怪物属性!$HQ118+4)
+IF($HR118=0,0,INDEX(战宠!S$15:S$27,新怪物属性!$HR$3)*(INDEX(战宠!$U$7:$Y$10,1,新怪物属性!$HR118)))*(新怪物属性!$HS118+4)
+IF($HT118=0,0,INDEX(战宠!S$15:S$27,新怪物属性!$HT$3)*(INDEX(战宠!$U$7:$Y$10,1,新怪物属性!$HT118)))*(新怪物属性!$HU118+4)</f>
        <v>8418000</v>
      </c>
      <c r="IF118" s="14">
        <f>IF($GV118=0,0,INDEX(战宠!T$15:T$27,新怪物属性!$GV$3)*(INDEX(战宠!$U$7:$Y$10,1,新怪物属性!$GV118)))*(新怪物属性!$GW118+4)
+IF($GX118=0,0,INDEX(战宠!T$15:T$27,新怪物属性!$GX$3)*(INDEX(战宠!$U$7:$Y$10,1,新怪物属性!$GX118)))*(新怪物属性!$GY118+4)
+IF($GZ118=0,0,INDEX(战宠!T$15:T$27,新怪物属性!$GZ$3)*(INDEX(战宠!$U$7:$Y$10,1,新怪物属性!$GZ118)))*(新怪物属性!$HA118+4)
+IF($HB118=0,0,INDEX(战宠!T$15:T$27,新怪物属性!$HB$3)*(INDEX(战宠!$U$7:$Y$10,1,新怪物属性!$HB118)))*(新怪物属性!$HC118+4)
+IF($HD118=0,0,INDEX(战宠!T$15:T$27,新怪物属性!$HD$3)*(INDEX(战宠!$U$7:$Y$10,1,新怪物属性!$HD118)))*(新怪物属性!$HE118+4)
+IF($HF118=0,0,INDEX(战宠!T$15:T$27,新怪物属性!$HF$3)*(INDEX(战宠!$U$7:$Y$10,1,新怪物属性!$HF118)))*(新怪物属性!$HG118+4)
+IF($HH118=0,0,INDEX(战宠!T$15:T$27,新怪物属性!$HH$3)*(INDEX(战宠!$U$7:$Y$10,1,新怪物属性!$HH118)))*(新怪物属性!$HI118+4)
+IF($HJ118=0,0,INDEX(战宠!T$15:T$27,新怪物属性!$HJ$3)*(INDEX(战宠!$U$7:$Y$10,1,新怪物属性!$HJ118)))*(新怪物属性!$HK118+4)
+IF($HL118=0,0,INDEX(战宠!T$15:T$27,新怪物属性!$HL$3)*(INDEX(战宠!$U$7:$Y$10,1,新怪物属性!$HL118)))*(新怪物属性!$HM118+4)
+IF($HN118=0,0,INDEX(战宠!T$15:T$27,新怪物属性!$HN$3)*(INDEX(战宠!$U$7:$Y$10,1,新怪物属性!$HN118)))*(新怪物属性!$HO118+4)
+IF($HP118=0,0,INDEX(战宠!T$15:T$27,新怪物属性!$HP$3)*(INDEX(战宠!$U$7:$Y$10,1,新怪物属性!$HP118)))*(新怪物属性!$HQ118+4)
+IF($HR118=0,0,INDEX(战宠!T$15:T$27,新怪物属性!$HR$3)*(INDEX(战宠!$U$7:$Y$10,1,新怪物属性!$HR118)))*(新怪物属性!$HS118+4)
+IF($HT118=0,0,INDEX(战宠!T$15:T$27,新怪物属性!$HT$3)*(INDEX(战宠!$U$7:$Y$10,1,新怪物属性!$HT118)))*(新怪物属性!$HU118+4)</f>
        <v>181010</v>
      </c>
      <c r="II118" s="14">
        <f>IF(HX118=0,0,INDEX(战宠!$D$15:$D$27,新怪物属性!HX118))</f>
        <v>0.3</v>
      </c>
      <c r="IJ118" s="14">
        <f>IF(HY118=0,0,INDEX(战宠!$D$15:$D$27,新怪物属性!HY118))</f>
        <v>0.2</v>
      </c>
      <c r="IM118" s="14">
        <f t="shared" si="189"/>
        <v>13745588</v>
      </c>
      <c r="IN118" s="14">
        <f t="shared" si="190"/>
        <v>13265003</v>
      </c>
      <c r="IO118" s="14">
        <f t="shared" si="191"/>
        <v>13269012</v>
      </c>
      <c r="IP118" s="14">
        <f t="shared" si="192"/>
        <v>13745588</v>
      </c>
      <c r="IQ118" s="14">
        <f t="shared" si="193"/>
        <v>13745588</v>
      </c>
      <c r="IR118" s="14">
        <f t="shared" si="232"/>
        <v>110633501</v>
      </c>
      <c r="IS118" s="14">
        <f t="shared" si="233"/>
        <v>4368190</v>
      </c>
      <c r="IT118" s="14">
        <f t="shared" si="234"/>
        <v>90660650</v>
      </c>
      <c r="IU118" s="14">
        <f t="shared" si="235"/>
        <v>2273950</v>
      </c>
      <c r="IV118" s="28">
        <f t="shared" si="236"/>
        <v>75500</v>
      </c>
      <c r="IW118" s="28">
        <f t="shared" si="237"/>
        <v>75500</v>
      </c>
      <c r="IX118" s="28">
        <f t="shared" si="238"/>
        <v>75500</v>
      </c>
      <c r="IY118" s="28">
        <f t="shared" si="239"/>
        <v>75500</v>
      </c>
      <c r="IZ118" s="28">
        <f t="shared" si="240"/>
        <v>4.1580000000000004</v>
      </c>
      <c r="JA118" s="28">
        <f t="shared" si="241"/>
        <v>4.1580000000000004</v>
      </c>
      <c r="JB118" s="28">
        <f t="shared" si="242"/>
        <v>246</v>
      </c>
      <c r="JC118" s="28">
        <f t="shared" si="243"/>
        <v>226</v>
      </c>
      <c r="JD118" s="14">
        <f t="shared" si="244"/>
        <v>1</v>
      </c>
      <c r="JE118" s="14">
        <f t="shared" si="245"/>
        <v>2</v>
      </c>
      <c r="JF118" s="14">
        <f t="shared" si="246"/>
        <v>2</v>
      </c>
      <c r="JG118" s="18">
        <f t="shared" si="247"/>
        <v>2.6500000000000004</v>
      </c>
      <c r="JH118" s="18">
        <f t="shared" si="248"/>
        <v>2.1</v>
      </c>
      <c r="JI118" s="18">
        <f t="shared" si="249"/>
        <v>1.8</v>
      </c>
      <c r="JJ118" s="29">
        <f t="shared" si="276"/>
        <v>75650</v>
      </c>
      <c r="JK118" s="29">
        <f t="shared" si="276"/>
        <v>75950</v>
      </c>
      <c r="JL118" s="29">
        <f t="shared" si="276"/>
        <v>75950</v>
      </c>
      <c r="JM118" s="26">
        <f t="shared" si="250"/>
        <v>0.1</v>
      </c>
      <c r="JN118" s="26">
        <f t="shared" si="251"/>
        <v>0.1</v>
      </c>
      <c r="JO118" s="26">
        <f t="shared" si="252"/>
        <v>0.2</v>
      </c>
      <c r="JP118" s="14">
        <f t="shared" si="253"/>
        <v>4</v>
      </c>
      <c r="JQ118" s="14">
        <f t="shared" si="254"/>
        <v>4</v>
      </c>
      <c r="JR118" s="14">
        <f t="shared" si="255"/>
        <v>4</v>
      </c>
      <c r="JS118" s="14">
        <f t="shared" si="256"/>
        <v>15</v>
      </c>
      <c r="JT118" s="14">
        <f t="shared" si="257"/>
        <v>200</v>
      </c>
      <c r="JU118" s="14">
        <f t="shared" si="258"/>
        <v>350</v>
      </c>
      <c r="JV118">
        <v>114</v>
      </c>
      <c r="JW118" s="14">
        <f t="shared" si="195"/>
        <v>814843081</v>
      </c>
      <c r="JY118" s="14">
        <f t="shared" si="277"/>
        <v>8736380</v>
      </c>
      <c r="JZ118" s="14">
        <f t="shared" si="196"/>
        <v>7733912</v>
      </c>
      <c r="KA118" s="29">
        <f t="shared" si="197"/>
        <v>72480</v>
      </c>
      <c r="KB118" s="29">
        <f t="shared" si="198"/>
        <v>52187</v>
      </c>
      <c r="KC118" s="29">
        <f t="shared" si="199"/>
        <v>56362</v>
      </c>
      <c r="KD118" s="29">
        <f t="shared" si="200"/>
        <v>67635</v>
      </c>
      <c r="KE118" s="14">
        <f t="shared" si="278"/>
        <v>4.1580000000000004</v>
      </c>
      <c r="KF118" s="14">
        <f t="shared" si="279"/>
        <v>4.1580000000000004</v>
      </c>
      <c r="KG118" s="14">
        <f t="shared" si="201"/>
        <v>6872763.5908543924</v>
      </c>
      <c r="KH118" s="26">
        <f t="shared" si="259"/>
        <v>0.39941679921230011</v>
      </c>
      <c r="KI118" s="26">
        <f t="shared" si="260"/>
        <v>0.6656079456718198</v>
      </c>
      <c r="KJ118" s="29">
        <f t="shared" si="202"/>
        <v>2231094</v>
      </c>
      <c r="KK118" s="29">
        <f t="shared" si="203"/>
        <v>7937913</v>
      </c>
      <c r="KL118" s="29">
        <f t="shared" si="204"/>
        <v>9077266</v>
      </c>
      <c r="KM118" s="23">
        <f t="shared" si="205"/>
        <v>5354626</v>
      </c>
      <c r="KN118" s="23">
        <f t="shared" si="206"/>
        <v>2828859</v>
      </c>
      <c r="KO118" s="26">
        <f t="shared" si="261"/>
        <v>0.49191576338278264</v>
      </c>
      <c r="KP118" s="26">
        <f t="shared" si="262"/>
        <v>0.49538400355147783</v>
      </c>
      <c r="KQ118" s="26">
        <f t="shared" si="263"/>
        <v>0.5953840035514778</v>
      </c>
      <c r="KR118" s="26">
        <f t="shared" si="207"/>
        <v>9.1915763382782623E-2</v>
      </c>
      <c r="KS118" s="26">
        <v>0.1</v>
      </c>
      <c r="KT118" s="29">
        <f t="shared" si="264"/>
        <v>2.2000000000000002</v>
      </c>
      <c r="KU118" s="29">
        <f t="shared" si="265"/>
        <v>4.420809441012171</v>
      </c>
      <c r="KV118" s="29">
        <f t="shared" si="266"/>
        <v>5.0208094410121706</v>
      </c>
      <c r="KW118" s="29">
        <f t="shared" si="267"/>
        <v>24542034</v>
      </c>
      <c r="KX118" s="29">
        <f t="shared" si="268"/>
        <v>23394667.154888827</v>
      </c>
      <c r="KY118" s="29">
        <f t="shared" si="269"/>
        <v>22787611.41568939</v>
      </c>
      <c r="KZ118" s="29">
        <f t="shared" si="270"/>
        <v>111883314</v>
      </c>
      <c r="LA118" s="14">
        <f t="shared" si="271"/>
        <v>70724312.569999993</v>
      </c>
      <c r="LE118" s="14">
        <v>1</v>
      </c>
      <c r="LF118" s="14">
        <v>1</v>
      </c>
      <c r="LG118" s="14">
        <v>480</v>
      </c>
      <c r="LH118" s="14">
        <v>80</v>
      </c>
      <c r="LI118" s="14">
        <v>60</v>
      </c>
      <c r="LJ118" s="14">
        <v>60</v>
      </c>
      <c r="LK118" s="14">
        <v>60</v>
      </c>
      <c r="LL118" s="23">
        <f t="shared" si="208"/>
        <v>9886269463</v>
      </c>
      <c r="LM118" s="23">
        <f t="shared" si="209"/>
        <v>2</v>
      </c>
      <c r="LN118" s="23">
        <f t="shared" si="210"/>
        <v>9886.27</v>
      </c>
      <c r="LO118" s="14">
        <v>1</v>
      </c>
      <c r="LP118" s="14">
        <v>1</v>
      </c>
      <c r="LQ118" s="14">
        <v>240</v>
      </c>
      <c r="LR118" s="14">
        <v>35</v>
      </c>
      <c r="LS118" s="14">
        <v>22</v>
      </c>
      <c r="LT118" s="14">
        <v>30</v>
      </c>
      <c r="LU118" s="14">
        <v>30</v>
      </c>
      <c r="LV118" s="23">
        <f t="shared" si="211"/>
        <v>5151748781</v>
      </c>
      <c r="LW118" s="23">
        <f t="shared" si="212"/>
        <v>2</v>
      </c>
      <c r="LX118" s="23">
        <f t="shared" si="213"/>
        <v>5151.75</v>
      </c>
      <c r="MB118">
        <f t="shared" si="272"/>
        <v>1.7005319362572269</v>
      </c>
      <c r="MC118">
        <f t="shared" si="273"/>
        <v>7.0708117909575501</v>
      </c>
      <c r="ME118" s="14">
        <v>10</v>
      </c>
      <c r="MF118" s="14">
        <v>2</v>
      </c>
      <c r="MG118" s="14">
        <v>1.5</v>
      </c>
      <c r="MH118" s="23">
        <f t="shared" si="274"/>
        <v>326177739</v>
      </c>
      <c r="MI118" s="23">
        <f t="shared" si="214"/>
        <v>1</v>
      </c>
      <c r="MJ118" s="23">
        <f t="shared" si="215"/>
        <v>326177.74</v>
      </c>
      <c r="MK118" s="14">
        <v>30</v>
      </c>
      <c r="ML118" s="14">
        <v>6</v>
      </c>
      <c r="MM118" s="14">
        <v>4</v>
      </c>
      <c r="MN118" s="23">
        <f t="shared" si="275"/>
        <v>932957995</v>
      </c>
      <c r="MO118" s="23">
        <f t="shared" si="216"/>
        <v>1</v>
      </c>
      <c r="MP118" s="23">
        <f t="shared" si="217"/>
        <v>932958</v>
      </c>
      <c r="MR118" s="23">
        <f t="shared" si="280"/>
        <v>1243943993</v>
      </c>
      <c r="MS118" s="23">
        <f t="shared" si="219"/>
        <v>2</v>
      </c>
      <c r="MT118" s="23">
        <f t="shared" si="220"/>
        <v>1243.94</v>
      </c>
      <c r="MU118" s="23">
        <f t="shared" si="221"/>
        <v>489266609</v>
      </c>
      <c r="MV118" s="23">
        <f t="shared" si="222"/>
        <v>1</v>
      </c>
      <c r="MW118" s="23">
        <f t="shared" si="223"/>
        <v>489266.61</v>
      </c>
    </row>
    <row r="119" spans="3:361" ht="16.5" x14ac:dyDescent="0.2">
      <c r="C119" s="14">
        <v>47</v>
      </c>
      <c r="D119" s="14">
        <v>960</v>
      </c>
      <c r="E119" s="14"/>
      <c r="F119" s="14"/>
      <c r="G119" s="14">
        <v>960</v>
      </c>
      <c r="H119" s="14">
        <v>960</v>
      </c>
      <c r="I119" s="14">
        <v>960</v>
      </c>
      <c r="J119" s="14">
        <v>12</v>
      </c>
      <c r="K119" s="14">
        <v>12</v>
      </c>
      <c r="L119" s="14">
        <v>12</v>
      </c>
      <c r="M119" s="14">
        <v>11</v>
      </c>
      <c r="N119" s="14">
        <v>11</v>
      </c>
      <c r="O119" s="14">
        <v>11</v>
      </c>
      <c r="P119" s="14">
        <v>12</v>
      </c>
      <c r="Q119" s="14">
        <v>12</v>
      </c>
      <c r="R119" s="14">
        <v>12</v>
      </c>
      <c r="S119" s="14">
        <v>12</v>
      </c>
      <c r="T119" s="14">
        <v>12</v>
      </c>
      <c r="U119" s="14">
        <v>12</v>
      </c>
      <c r="V119" s="14">
        <v>12</v>
      </c>
      <c r="W119" s="14">
        <v>12</v>
      </c>
      <c r="X119" s="14">
        <v>960</v>
      </c>
      <c r="Y119" s="14">
        <v>960</v>
      </c>
      <c r="Z119" s="14">
        <v>960</v>
      </c>
      <c r="AA119" s="14">
        <v>960</v>
      </c>
      <c r="AB119" s="14">
        <v>960</v>
      </c>
      <c r="AC119" s="14">
        <v>960</v>
      </c>
      <c r="AD119" s="14">
        <v>960</v>
      </c>
      <c r="AE119" s="14">
        <v>960</v>
      </c>
      <c r="AF119" s="14">
        <v>99</v>
      </c>
      <c r="AG119" s="14">
        <v>99</v>
      </c>
      <c r="AH119" s="14">
        <v>99</v>
      </c>
      <c r="AI119" s="14">
        <v>99</v>
      </c>
      <c r="AJ119" s="14">
        <v>99</v>
      </c>
      <c r="AK119" s="14">
        <v>99</v>
      </c>
      <c r="AL119" s="14">
        <v>99</v>
      </c>
      <c r="AM119" s="14">
        <v>99</v>
      </c>
      <c r="AN119" s="14">
        <v>6</v>
      </c>
      <c r="AO119" s="14">
        <v>6</v>
      </c>
      <c r="AP119" s="14">
        <v>6</v>
      </c>
      <c r="AQ119" s="14">
        <v>6</v>
      </c>
      <c r="AR119" s="14">
        <v>6</v>
      </c>
      <c r="AS119" s="14">
        <v>0</v>
      </c>
      <c r="AT119" s="14">
        <v>0</v>
      </c>
      <c r="AU119" s="14">
        <v>0</v>
      </c>
      <c r="AV119" s="14">
        <v>0</v>
      </c>
      <c r="AW119" s="14">
        <v>5</v>
      </c>
      <c r="AX119" s="14">
        <v>5</v>
      </c>
      <c r="AY119" s="14">
        <v>0</v>
      </c>
      <c r="AZ119" s="14">
        <v>0</v>
      </c>
      <c r="BA119" s="14">
        <v>28</v>
      </c>
      <c r="BF119" s="14">
        <f>ROUND((INDEX(新战舰养成!S$6:S$18,新怪物属性!$J119+1)+INDEX(新战舰养成!D$6:D$18,新怪物属性!$J119+1)*(新怪物属性!$G119-1))*INDEX(战舰突破!$D$6:$D$18,新怪物属性!$M119+1),0)</f>
        <v>999812</v>
      </c>
      <c r="BG119" s="14">
        <f>ROUND((INDEX(新战舰养成!T$6:T$18,新怪物属性!$J119+1)+INDEX(新战舰养成!E$6:E$18,新怪物属性!$J119+1)*(新怪物属性!$G119-1))*INDEX(战舰突破!$D$6:$D$18,新怪物属性!$M119+1),0)</f>
        <v>7998331</v>
      </c>
      <c r="BH119" s="14">
        <f>ROUND((INDEX(新战舰养成!U$6:U$18,新怪物属性!$J119+1)+INDEX(新战舰养成!F$6:F$18,新怪物属性!$J119+1)*(新怪物属性!$G119-1))*INDEX(战舰突破!$D$6:$D$18,新怪物属性!$M119+1),0)</f>
        <v>500123</v>
      </c>
      <c r="BI119" s="14">
        <f>ROUND((INDEX(新战舰养成!V$6:V$18,新怪物属性!$J119+1)+INDEX(新战舰养成!G$6:G$18,新怪物属性!$J119+1)*(新怪物属性!$G119-1))*INDEX(战舰突破!$D$6:$D$18,新怪物属性!$M119+1),0)</f>
        <v>825</v>
      </c>
      <c r="BJ119" s="14">
        <f>ROUND((INDEX(新战舰养成!W$6:W$18,新怪物属性!$J119+1)+INDEX(新战舰养成!H$6:H$18,新怪物属性!$J119+1)*(新怪物属性!$G119-1))*INDEX(战舰突破!$D$6:$D$18,新怪物属性!$M119+1),0)</f>
        <v>11</v>
      </c>
      <c r="BL119" s="14">
        <f>IF($H119&gt;0,ROUND((INDEX(新战舰养成!X$6:X$18,新怪物属性!$K119+1)+INDEX(新战舰养成!I$6:I$18,新怪物属性!$K119+1)*(新怪物属性!$H119-1))*INDEX(战舰突破!$D$6:$D$18,新怪物属性!$N119+1),0),0)</f>
        <v>1000582</v>
      </c>
      <c r="BM119" s="14">
        <f>IF($H119&gt;0,ROUND((INDEX(新战舰养成!Y$6:Y$18,新怪物属性!$K119+1)+INDEX(新战舰养成!J$6:J$18,新怪物属性!$K119+1)*(新怪物属性!$H119-1))*INDEX(战舰突破!$D$6:$D$18,新怪物属性!$N119+1),0),0)</f>
        <v>0</v>
      </c>
      <c r="BN119" s="14">
        <f>IF($H119&gt;0,ROUND((INDEX(新战舰养成!Z$6:Z$18,新怪物属性!$K119+1)+INDEX(新战舰养成!K$6:K$18,新怪物属性!$K119+1)*(新怪物属性!$H119-1))*INDEX(战舰突破!$D$6:$D$18,新怪物属性!$N119+1),0),0)</f>
        <v>0</v>
      </c>
      <c r="BO119" s="14">
        <f>IF($H119&gt;0,ROUND((INDEX(新战舰养成!AA$6:AA$18,新怪物属性!$K119+1)+INDEX(新战舰养成!L$6:L$18,新怪物属性!$K119+1)*(新怪物属性!$H119-1))*INDEX(战舰突破!$D$6:$D$18,新怪物属性!$N119+1),0),0)</f>
        <v>9998120</v>
      </c>
      <c r="BP119" s="14">
        <f>IF($H119&gt;0,ROUND((INDEX(新战舰养成!AB$6:AB$18,新怪物属性!$K119+1)+INDEX(新战舰养成!M$6:M$18,新怪物属性!$K119+1)*(新怪物属性!$H119-1))*INDEX(战舰突破!$D$6:$D$18,新怪物属性!$N119+1),0),0)</f>
        <v>199760</v>
      </c>
      <c r="BR119" s="14">
        <f>IF($I119&gt;0,ROUND((INDEX(新战舰养成!AC$6:AC$18,新怪物属性!$L119+1)+INDEX(新战舰养成!I$6:I$18,新怪物属性!$L119+1)*(新怪物属性!$I119-1))*INDEX(战舰突破!$D$6:$D$18,新怪物属性!$O119+1),0),0)</f>
        <v>1001407</v>
      </c>
      <c r="BS119" s="14">
        <f>IF($I119&gt;0,ROUND((INDEX(新战舰养成!AD$6:AD$18,新怪物属性!$L119+1)+INDEX(新战舰养成!J$6:J$18,新怪物属性!$L119+1)*(新怪物属性!$I119-1))*INDEX(战舰突破!$D$6:$D$18,新怪物属性!$O119+1),0),0)</f>
        <v>0</v>
      </c>
      <c r="BT119" s="14">
        <f>IF($I119&gt;0,ROUND((INDEX(新战舰养成!AE$6:AE$18,新怪物属性!$L119+1)+INDEX(新战舰养成!K$6:K$18,新怪物属性!$L119+1)*(新怪物属性!$I119-1))*INDEX(战舰突破!$D$6:$D$18,新怪物属性!$O119+1),0),0)</f>
        <v>0</v>
      </c>
      <c r="BU119" s="14">
        <f>IF($I119&gt;0,ROUND((INDEX(新战舰养成!AF$6:AF$18,新怪物属性!$L119+1)+INDEX(新战舰养成!L$6:L$18,新怪物属性!$L119+1)*(新怪物属性!$I119-1))*INDEX(战舰突破!$D$6:$D$18,新怪物属性!$O119+1),0),0)</f>
        <v>6581685</v>
      </c>
      <c r="BV119" s="14">
        <f>IF($I119&gt;0,ROUND((INDEX(新战舰养成!AG$6:AG$18,新怪物属性!$L119+1)+INDEX(新战舰养成!M$6:M$18,新怪物属性!$L119+1)*(新怪物属性!$I119-1))*INDEX(战舰突破!$D$6:$D$18,新怪物属性!$O119+1),0),0)</f>
        <v>268700</v>
      </c>
      <c r="BY119" s="14">
        <f>(INDEX(装备数值!$C$13:$G$116,新怪物属性!$P121*8+1,BY$2)+INDEX(装备数值!$C$13:$G$116,新怪物属性!$Q121*8+2,BY$2)+INDEX(装备数值!$C$13:$G$116,新怪物属性!$S121*8+3,BY$2)+INDEX(装备数值!$C$13:$G$116,新怪物属性!$R121*8+4,BY$2)+INDEX(装备数值!$C$13:$G$116,新怪物属性!$T121*8+5,BY$2)+INDEX(装备数值!$C$13:$G$116,新怪物属性!$U121*8+6,BY$2)+INDEX(装备数值!$C$13:$G$116,新怪物属性!$V121*8+7,BY$2)+INDEX(装备数值!$C$13:$G$116,新怪物属性!$W121*8+8,BY$2))</f>
        <v>147000</v>
      </c>
      <c r="BZ119" s="14">
        <f>(INDEX(装备数值!$C$13:$G$116,新怪物属性!$P121*8+1,BZ$2)+INDEX(装备数值!$C$13:$G$116,新怪物属性!$Q121*8+2,BZ$2)+INDEX(装备数值!$C$13:$G$116,新怪物属性!$S121*8+3,BZ$2)+INDEX(装备数值!$C$13:$G$116,新怪物属性!$R121*8+4,BZ$2)+INDEX(装备数值!$C$13:$G$116,新怪物属性!$T121*8+5,BZ$2)+INDEX(装备数值!$C$13:$G$116,新怪物属性!$U121*8+6,BZ$2)+INDEX(装备数值!$C$13:$G$116,新怪物属性!$V121*8+7,BZ$2)+INDEX(装备数值!$C$13:$G$116,新怪物属性!$W121*8+8,BZ$2))</f>
        <v>1102500</v>
      </c>
      <c r="CA119" s="14">
        <f>(INDEX(装备数值!$C$13:$G$116,新怪物属性!$P121*8+1,CA$2)+INDEX(装备数值!$C$13:$G$116,新怪物属性!$Q121*8+2,CA$2)+INDEX(装备数值!$C$13:$G$116,新怪物属性!$S121*8+3,CA$2)+INDEX(装备数值!$C$13:$G$116,新怪物属性!$R121*8+4,CA$2)+INDEX(装备数值!$C$13:$G$116,新怪物属性!$T121*8+5,CA$2)+INDEX(装备数值!$C$13:$G$116,新怪物属性!$U121*8+6,CA$2)+INDEX(装备数值!$C$13:$G$116,新怪物属性!$V121*8+7,CA$2)+INDEX(装备数值!$C$13:$G$116,新怪物属性!$W121*8+8,CA$2))</f>
        <v>73500</v>
      </c>
      <c r="CB119" s="14">
        <f>(INDEX(装备数值!$C$13:$G$116,新怪物属性!$P121*8+1,CB$2)+INDEX(装备数值!$C$13:$G$116,新怪物属性!$Q121*8+2,CB$2)+INDEX(装备数值!$C$13:$G$116,新怪物属性!$S121*8+3,CB$2)+INDEX(装备数值!$C$13:$G$116,新怪物属性!$R121*8+4,CB$2)+INDEX(装备数值!$C$13:$G$116,新怪物属性!$T121*8+5,CB$2)+INDEX(装备数值!$C$13:$G$116,新怪物属性!$U121*8+6,CB$2)+INDEX(装备数值!$C$13:$G$116,新怪物属性!$V121*8+7,CB$2)+INDEX(装备数值!$C$13:$G$116,新怪物属性!$W121*8+8,CB$2))</f>
        <v>1470000</v>
      </c>
      <c r="CC119" s="14">
        <f>(INDEX(装备数值!$C$13:$G$116,新怪物属性!$P121*8+1,CC$2)+INDEX(装备数值!$C$13:$G$116,新怪物属性!$Q121*8+2,CC$2)+INDEX(装备数值!$C$13:$G$116,新怪物属性!$S121*8+3,CC$2)+INDEX(装备数值!$C$13:$G$116,新怪物属性!$R121*8+4,CC$2)+INDEX(装备数值!$C$13:$G$116,新怪物属性!$T121*8+5,CC$2)+INDEX(装备数值!$C$13:$G$116,新怪物属性!$U121*8+6,CC$2)+INDEX(装备数值!$C$13:$G$116,新怪物属性!$V121*8+7,CC$2)+INDEX(装备数值!$C$13:$G$116,新怪物属性!$W121*8+8,CC$2))</f>
        <v>29050</v>
      </c>
      <c r="CF119" s="14">
        <f t="shared" si="143"/>
        <v>4</v>
      </c>
      <c r="CG119" s="14">
        <f t="shared" si="230"/>
        <v>4</v>
      </c>
      <c r="CH119" s="14">
        <f t="shared" si="230"/>
        <v>4</v>
      </c>
      <c r="CI119" s="14">
        <f t="shared" si="230"/>
        <v>4</v>
      </c>
      <c r="CJ119" s="14">
        <f t="shared" si="230"/>
        <v>4</v>
      </c>
      <c r="CK119" s="14">
        <f t="shared" si="230"/>
        <v>4</v>
      </c>
      <c r="CL119" s="14">
        <f t="shared" si="230"/>
        <v>4</v>
      </c>
      <c r="CM119" s="14">
        <f t="shared" si="230"/>
        <v>4</v>
      </c>
      <c r="CN119" s="14">
        <f t="shared" si="230"/>
        <v>4</v>
      </c>
      <c r="CO119" s="14">
        <f t="shared" si="230"/>
        <v>4</v>
      </c>
      <c r="CP119" s="14">
        <f t="shared" si="230"/>
        <v>4</v>
      </c>
      <c r="CQ119" s="14">
        <f t="shared" si="230"/>
        <v>4</v>
      </c>
      <c r="CR119" s="14">
        <f t="shared" si="230"/>
        <v>0</v>
      </c>
      <c r="CS119" s="14">
        <f>SUMIFS(装备数值!BL$50:BL$101,装备数值!$BG$50:$BG$101,"="&amp;新怪物属性!$CF$2,装备数值!$BH$50:$BH$101,"&lt;="&amp;新怪物属性!$CF119)+SUMIFS(装备数值!BL$50:BL$101,装备数值!$BG$50:$BG$101,"="&amp;新怪物属性!$CG$2,装备数值!$BH$50:$BH$101,"&lt;="&amp;新怪物属性!$CG119)+SUMIFS(装备数值!BL$50:BL$101,装备数值!$BG$50:$BG$101,"="&amp;新怪物属性!$CH$2,装备数值!$BH$50:$BH$101,"&lt;="&amp;新怪物属性!$CH119)+SUMIFS(装备数值!BL$50:BL$101,装备数值!$BG$50:$BG$101,"="&amp;新怪物属性!$CI$2,装备数值!$BH$50:$BH$101,"&lt;="&amp;新怪物属性!$CI119)+SUMIFS(装备数值!BL$50:BL$101,装备数值!$BG$50:$BG$101,"="&amp;新怪物属性!$CJ$2,装备数值!$BH$50:$BH$101,"&lt;="&amp;新怪物属性!$CJ119)+SUMIFS(装备数值!BL$50:BL$101,装备数值!$BG$50:$BG$101,"="&amp;新怪物属性!$CK$2,装备数值!$BH$50:$BH$101,"&lt;="&amp;新怪物属性!$CK119)+SUMIFS(装备数值!BL$50:BL$101,装备数值!$BG$50:$BG$101,"="&amp;新怪物属性!$CL$2,装备数值!$BH$50:$BH$101,"&lt;="&amp;新怪物属性!$CL119)+SUMIFS(装备数值!BL$50:BL$101,装备数值!$BG$50:$BG$101,"="&amp;新怪物属性!$CM$2,装备数值!$BH$50:$BH$101,"&lt;="&amp;新怪物属性!$CM119)+SUMIFS(装备数值!BL$50:BL$101,装备数值!$BG$50:$BG$101,"="&amp;新怪物属性!$CN$2,装备数值!$BH$50:$BH$101,"&lt;="&amp;新怪物属性!$CN119)+SUMIFS(装备数值!BL$50:BL$101,装备数值!$BG$50:$BG$101,"="&amp;新怪物属性!$CO$2,装备数值!$BH$50:$BH$101,"&lt;="&amp;新怪物属性!$CO119)+SUMIFS(装备数值!BL$50:BL$101,装备数值!$BG$50:$BG$101,"="&amp;新怪物属性!$CP$2,装备数值!$BH$50:$BH$101,"&lt;="&amp;新怪物属性!$CP119)+SUMIFS(装备数值!BL$50:BL$101,装备数值!$BG$50:$BG$101,"="&amp;新怪物属性!$CQ$2,装备数值!$BH$50:$BH$101,"&lt;="&amp;新怪物属性!$CQ119)+SUMIFS(装备数值!BL$50:BL$101,装备数值!$BG$50:$BG$101,"="&amp;新怪物属性!$CR$2,装备数值!$BH$50:$BH$101,"&lt;="&amp;新怪物属性!$CR119)</f>
        <v>234449</v>
      </c>
      <c r="CT119" s="14">
        <f>SUMIFS(装备数值!BM$50:BM$101,装备数值!$BG$50:$BG$101,"="&amp;新怪物属性!$CF$2,装备数值!$BH$50:$BH$101,"&lt;="&amp;新怪物属性!$CF119)+SUMIFS(装备数值!BM$50:BM$101,装备数值!$BG$50:$BG$101,"="&amp;新怪物属性!$CG$2,装备数值!$BH$50:$BH$101,"&lt;="&amp;新怪物属性!$CG119)+SUMIFS(装备数值!BM$50:BM$101,装备数值!$BG$50:$BG$101,"="&amp;新怪物属性!$CH$2,装备数值!$BH$50:$BH$101,"&lt;="&amp;新怪物属性!$CH119)+SUMIFS(装备数值!BM$50:BM$101,装备数值!$BG$50:$BG$101,"="&amp;新怪物属性!$CI$2,装备数值!$BH$50:$BH$101,"&lt;="&amp;新怪物属性!$CI119)+SUMIFS(装备数值!BM$50:BM$101,装备数值!$BG$50:$BG$101,"="&amp;新怪物属性!$CJ$2,装备数值!$BH$50:$BH$101,"&lt;="&amp;新怪物属性!$CJ119)+SUMIFS(装备数值!BM$50:BM$101,装备数值!$BG$50:$BG$101,"="&amp;新怪物属性!$CK$2,装备数值!$BH$50:$BH$101,"&lt;="&amp;新怪物属性!$CK119)+SUMIFS(装备数值!BM$50:BM$101,装备数值!$BG$50:$BG$101,"="&amp;新怪物属性!$CL$2,装备数值!$BH$50:$BH$101,"&lt;="&amp;新怪物属性!$CL119)+SUMIFS(装备数值!BM$50:BM$101,装备数值!$BG$50:$BG$101,"="&amp;新怪物属性!$CM$2,装备数值!$BH$50:$BH$101,"&lt;="&amp;新怪物属性!$CM119)+SUMIFS(装备数值!BM$50:BM$101,装备数值!$BG$50:$BG$101,"="&amp;新怪物属性!$CN$2,装备数值!$BH$50:$BH$101,"&lt;="&amp;新怪物属性!$CN119)+SUMIFS(装备数值!BM$50:BM$101,装备数值!$BG$50:$BG$101,"="&amp;新怪物属性!$CO$2,装备数值!$BH$50:$BH$101,"&lt;="&amp;新怪物属性!$CO119)+SUMIFS(装备数值!BM$50:BM$101,装备数值!$BG$50:$BG$101,"="&amp;新怪物属性!$CP$2,装备数值!$BH$50:$BH$101,"&lt;="&amp;新怪物属性!$CP119)+SUMIFS(装备数值!BM$50:BM$101,装备数值!$BG$50:$BG$101,"="&amp;新怪物属性!$CQ$2,装备数值!$BH$50:$BH$101,"&lt;="&amp;新怪物属性!$CQ119)+SUMIFS(装备数值!BM$50:BM$101,装备数值!$BG$50:$BG$101,"="&amp;新怪物属性!$CR$2,装备数值!$BH$50:$BH$101,"&lt;="&amp;新怪物属性!$CR119)</f>
        <v>1759949</v>
      </c>
      <c r="CU119" s="14">
        <f>SUMIFS(装备数值!BN$50:BN$101,装备数值!$BG$50:$BG$101,"="&amp;新怪物属性!$CF$2,装备数值!$BH$50:$BH$101,"&lt;="&amp;新怪物属性!$CF119)+SUMIFS(装备数值!BN$50:BN$101,装备数值!$BG$50:$BG$101,"="&amp;新怪物属性!$CG$2,装备数值!$BH$50:$BH$101,"&lt;="&amp;新怪物属性!$CG119)+SUMIFS(装备数值!BN$50:BN$101,装备数值!$BG$50:$BG$101,"="&amp;新怪物属性!$CH$2,装备数值!$BH$50:$BH$101,"&lt;="&amp;新怪物属性!$CH119)+SUMIFS(装备数值!BN$50:BN$101,装备数值!$BG$50:$BG$101,"="&amp;新怪物属性!$CI$2,装备数值!$BH$50:$BH$101,"&lt;="&amp;新怪物属性!$CI119)+SUMIFS(装备数值!BN$50:BN$101,装备数值!$BG$50:$BG$101,"="&amp;新怪物属性!$CJ$2,装备数值!$BH$50:$BH$101,"&lt;="&amp;新怪物属性!$CJ119)+SUMIFS(装备数值!BN$50:BN$101,装备数值!$BG$50:$BG$101,"="&amp;新怪物属性!$CK$2,装备数值!$BH$50:$BH$101,"&lt;="&amp;新怪物属性!$CK119)+SUMIFS(装备数值!BN$50:BN$101,装备数值!$BG$50:$BG$101,"="&amp;新怪物属性!$CL$2,装备数值!$BH$50:$BH$101,"&lt;="&amp;新怪物属性!$CL119)+SUMIFS(装备数值!BN$50:BN$101,装备数值!$BG$50:$BG$101,"="&amp;新怪物属性!$CM$2,装备数值!$BH$50:$BH$101,"&lt;="&amp;新怪物属性!$CM119)+SUMIFS(装备数值!BN$50:BN$101,装备数值!$BG$50:$BG$101,"="&amp;新怪物属性!$CN$2,装备数值!$BH$50:$BH$101,"&lt;="&amp;新怪物属性!$CN119)+SUMIFS(装备数值!BN$50:BN$101,装备数值!$BG$50:$BG$101,"="&amp;新怪物属性!$CO$2,装备数值!$BH$50:$BH$101,"&lt;="&amp;新怪物属性!$CO119)+SUMIFS(装备数值!BN$50:BN$101,装备数值!$BG$50:$BG$101,"="&amp;新怪物属性!$CP$2,装备数值!$BH$50:$BH$101,"&lt;="&amp;新怪物属性!$CP119)+SUMIFS(装备数值!BN$50:BN$101,装备数值!$BG$50:$BG$101,"="&amp;新怪物属性!$CQ$2,装备数值!$BH$50:$BH$101,"&lt;="&amp;新怪物属性!$CQ119)+SUMIFS(装备数值!BN$50:BN$101,装备数值!$BG$50:$BG$101,"="&amp;新怪物属性!$CR$2,装备数值!$BH$50:$BH$101,"&lt;="&amp;新怪物属性!$CR119)</f>
        <v>97600</v>
      </c>
      <c r="CV119" s="14">
        <f>SUMIFS(装备数值!BO$50:BO$101,装备数值!$BG$50:$BG$101,"="&amp;新怪物属性!$CF$2,装备数值!$BH$50:$BH$101,"&lt;="&amp;新怪物属性!$CF119)+SUMIFS(装备数值!BO$50:BO$101,装备数值!$BG$50:$BG$101,"="&amp;新怪物属性!$CG$2,装备数值!$BH$50:$BH$101,"&lt;="&amp;新怪物属性!$CG119)+SUMIFS(装备数值!BO$50:BO$101,装备数值!$BG$50:$BG$101,"="&amp;新怪物属性!$CH$2,装备数值!$BH$50:$BH$101,"&lt;="&amp;新怪物属性!$CH119)+SUMIFS(装备数值!BO$50:BO$101,装备数值!$BG$50:$BG$101,"="&amp;新怪物属性!$CI$2,装备数值!$BH$50:$BH$101,"&lt;="&amp;新怪物属性!$CI119)+SUMIFS(装备数值!BO$50:BO$101,装备数值!$BG$50:$BG$101,"="&amp;新怪物属性!$CJ$2,装备数值!$BH$50:$BH$101,"&lt;="&amp;新怪物属性!$CJ119)+SUMIFS(装备数值!BO$50:BO$101,装备数值!$BG$50:$BG$101,"="&amp;新怪物属性!$CK$2,装备数值!$BH$50:$BH$101,"&lt;="&amp;新怪物属性!$CK119)+SUMIFS(装备数值!BO$50:BO$101,装备数值!$BG$50:$BG$101,"="&amp;新怪物属性!$CL$2,装备数值!$BH$50:$BH$101,"&lt;="&amp;新怪物属性!$CL119)+SUMIFS(装备数值!BO$50:BO$101,装备数值!$BG$50:$BG$101,"="&amp;新怪物属性!$CM$2,装备数值!$BH$50:$BH$101,"&lt;="&amp;新怪物属性!$CM119)+SUMIFS(装备数值!BO$50:BO$101,装备数值!$BG$50:$BG$101,"="&amp;新怪物属性!$CN$2,装备数值!$BH$50:$BH$101,"&lt;="&amp;新怪物属性!$CN119)+SUMIFS(装备数值!BO$50:BO$101,装备数值!$BG$50:$BG$101,"="&amp;新怪物属性!$CO$2,装备数值!$BH$50:$BH$101,"&lt;="&amp;新怪物属性!$CO119)+SUMIFS(装备数值!BO$50:BO$101,装备数值!$BG$50:$BG$101,"="&amp;新怪物属性!$CP$2,装备数值!$BH$50:$BH$101,"&lt;="&amp;新怪物属性!$CP119)+SUMIFS(装备数值!BO$50:BO$101,装备数值!$BG$50:$BG$101,"="&amp;新怪物属性!$CQ$2,装备数值!$BH$50:$BH$101,"&lt;="&amp;新怪物属性!$CQ119)+SUMIFS(装备数值!BO$50:BO$101,装备数值!$BG$50:$BG$101,"="&amp;新怪物属性!$CR$2,装备数值!$BH$50:$BH$101,"&lt;="&amp;新怪物属性!$CR119)</f>
        <v>1955500</v>
      </c>
      <c r="CW119" s="14">
        <f>SUMIFS(装备数值!BP$50:BP$101,装备数值!$BG$50:$BG$101,"="&amp;新怪物属性!$CF$2,装备数值!$BH$50:$BH$101,"&lt;="&amp;新怪物属性!$CF119)+SUMIFS(装备数值!BP$50:BP$101,装备数值!$BG$50:$BG$101,"="&amp;新怪物属性!$CG$2,装备数值!$BH$50:$BH$101,"&lt;="&amp;新怪物属性!$CG119)+SUMIFS(装备数值!BP$50:BP$101,装备数值!$BG$50:$BG$101,"="&amp;新怪物属性!$CH$2,装备数值!$BH$50:$BH$101,"&lt;="&amp;新怪物属性!$CH119)+SUMIFS(装备数值!BP$50:BP$101,装备数值!$BG$50:$BG$101,"="&amp;新怪物属性!$CI$2,装备数值!$BH$50:$BH$101,"&lt;="&amp;新怪物属性!$CI119)+SUMIFS(装备数值!BP$50:BP$101,装备数值!$BG$50:$BG$101,"="&amp;新怪物属性!$CJ$2,装备数值!$BH$50:$BH$101,"&lt;="&amp;新怪物属性!$CJ119)+SUMIFS(装备数值!BP$50:BP$101,装备数值!$BG$50:$BG$101,"="&amp;新怪物属性!$CK$2,装备数值!$BH$50:$BH$101,"&lt;="&amp;新怪物属性!$CK119)+SUMIFS(装备数值!BP$50:BP$101,装备数值!$BG$50:$BG$101,"="&amp;新怪物属性!$CL$2,装备数值!$BH$50:$BH$101,"&lt;="&amp;新怪物属性!$CL119)+SUMIFS(装备数值!BP$50:BP$101,装备数值!$BG$50:$BG$101,"="&amp;新怪物属性!$CM$2,装备数值!$BH$50:$BH$101,"&lt;="&amp;新怪物属性!$CM119)+SUMIFS(装备数值!BP$50:BP$101,装备数值!$BG$50:$BG$101,"="&amp;新怪物属性!$CN$2,装备数值!$BH$50:$BH$101,"&lt;="&amp;新怪物属性!$CN119)+SUMIFS(装备数值!BP$50:BP$101,装备数值!$BG$50:$BG$101,"="&amp;新怪物属性!$CO$2,装备数值!$BH$50:$BH$101,"&lt;="&amp;新怪物属性!$CO119)+SUMIFS(装备数值!BP$50:BP$101,装备数值!$BG$50:$BG$101,"="&amp;新怪物属性!$CP$2,装备数值!$BH$50:$BH$101,"&lt;="&amp;新怪物属性!$CP119)+SUMIFS(装备数值!BP$50:BP$101,装备数值!$BG$50:$BG$101,"="&amp;新怪物属性!$CQ$2,装备数值!$BH$50:$BH$101,"&lt;="&amp;新怪物属性!$CQ119)+SUMIFS(装备数值!BP$50:BP$101,装备数值!$BG$50:$BG$101,"="&amp;新怪物属性!$CR$2,装备数值!$BH$50:$BH$101,"&lt;="&amp;新怪物属性!$CR119)</f>
        <v>38720</v>
      </c>
      <c r="CX119" s="14">
        <f>SUMIFS(装备数值!BQ$50:BQ$101,装备数值!$BG$50:$BG$101,"="&amp;新怪物属性!$CF$2,装备数值!$BH$50:$BH$101,"&lt;="&amp;新怪物属性!$CF119)+SUMIFS(装备数值!BQ$50:BQ$101,装备数值!$BG$50:$BG$101,"="&amp;新怪物属性!$CG$2,装备数值!$BH$50:$BH$101,"&lt;="&amp;新怪物属性!$CG119)+SUMIFS(装备数值!BQ$50:BQ$101,装备数值!$BG$50:$BG$101,"="&amp;新怪物属性!$CH$2,装备数值!$BH$50:$BH$101,"&lt;="&amp;新怪物属性!$CH119)+SUMIFS(装备数值!BQ$50:BQ$101,装备数值!$BG$50:$BG$101,"="&amp;新怪物属性!$CI$2,装备数值!$BH$50:$BH$101,"&lt;="&amp;新怪物属性!$CI119)+SUMIFS(装备数值!BQ$50:BQ$101,装备数值!$BG$50:$BG$101,"="&amp;新怪物属性!$CJ$2,装备数值!$BH$50:$BH$101,"&lt;="&amp;新怪物属性!$CJ119)+SUMIFS(装备数值!BQ$50:BQ$101,装备数值!$BG$50:$BG$101,"="&amp;新怪物属性!$CK$2,装备数值!$BH$50:$BH$101,"&lt;="&amp;新怪物属性!$CK119)+SUMIFS(装备数值!BQ$50:BQ$101,装备数值!$BG$50:$BG$101,"="&amp;新怪物属性!$CL$2,装备数值!$BH$50:$BH$101,"&lt;="&amp;新怪物属性!$CL119)+SUMIFS(装备数值!BQ$50:BQ$101,装备数值!$BG$50:$BG$101,"="&amp;新怪物属性!$CM$2,装备数值!$BH$50:$BH$101,"&lt;="&amp;新怪物属性!$CM119)+SUMIFS(装备数值!BQ$50:BQ$101,装备数值!$BG$50:$BG$101,"="&amp;新怪物属性!$CN$2,装备数值!$BH$50:$BH$101,"&lt;="&amp;新怪物属性!$CN119)+SUMIFS(装备数值!BQ$50:BQ$101,装备数值!$BG$50:$BG$101,"="&amp;新怪物属性!$CO$2,装备数值!$BH$50:$BH$101,"&lt;="&amp;新怪物属性!$CO119)+SUMIFS(装备数值!BQ$50:BQ$101,装备数值!$BG$50:$BG$101,"="&amp;新怪物属性!$CP$2,装备数值!$BH$50:$BH$101,"&lt;="&amp;新怪物属性!$CP119)+SUMIFS(装备数值!BQ$50:BQ$101,装备数值!$BG$50:$BG$101,"="&amp;新怪物属性!$CQ$2,装备数值!$BH$50:$BH$101,"&lt;="&amp;新怪物属性!$CQ119)+SUMIFS(装备数值!BQ$50:BQ$101,装备数值!$BG$50:$BG$101,"="&amp;新怪物属性!$CR$2,装备数值!$BH$50:$BH$101,"&lt;="&amp;新怪物属性!$CR119)</f>
        <v>1250</v>
      </c>
      <c r="CY119" s="14">
        <f>SUMIFS(装备数值!BR$50:BR$101,装备数值!$BG$50:$BG$101,"="&amp;新怪物属性!$CF$2,装备数值!$BH$50:$BH$101,"&lt;="&amp;新怪物属性!$CF119)+SUMIFS(装备数值!BR$50:BR$101,装备数值!$BG$50:$BG$101,"="&amp;新怪物属性!$CG$2,装备数值!$BH$50:$BH$101,"&lt;="&amp;新怪物属性!$CG119)+SUMIFS(装备数值!BR$50:BR$101,装备数值!$BG$50:$BG$101,"="&amp;新怪物属性!$CH$2,装备数值!$BH$50:$BH$101,"&lt;="&amp;新怪物属性!$CH119)+SUMIFS(装备数值!BR$50:BR$101,装备数值!$BG$50:$BG$101,"="&amp;新怪物属性!$CI$2,装备数值!$BH$50:$BH$101,"&lt;="&amp;新怪物属性!$CI119)+SUMIFS(装备数值!BR$50:BR$101,装备数值!$BG$50:$BG$101,"="&amp;新怪物属性!$CJ$2,装备数值!$BH$50:$BH$101,"&lt;="&amp;新怪物属性!$CJ119)+SUMIFS(装备数值!BR$50:BR$101,装备数值!$BG$50:$BG$101,"="&amp;新怪物属性!$CK$2,装备数值!$BH$50:$BH$101,"&lt;="&amp;新怪物属性!$CK119)+SUMIFS(装备数值!BR$50:BR$101,装备数值!$BG$50:$BG$101,"="&amp;新怪物属性!$CL$2,装备数值!$BH$50:$BH$101,"&lt;="&amp;新怪物属性!$CL119)+SUMIFS(装备数值!BR$50:BR$101,装备数值!$BG$50:$BG$101,"="&amp;新怪物属性!$CM$2,装备数值!$BH$50:$BH$101,"&lt;="&amp;新怪物属性!$CM119)+SUMIFS(装备数值!BR$50:BR$101,装备数值!$BG$50:$BG$101,"="&amp;新怪物属性!$CN$2,装备数值!$BH$50:$BH$101,"&lt;="&amp;新怪物属性!$CN119)+SUMIFS(装备数值!BR$50:BR$101,装备数值!$BG$50:$BG$101,"="&amp;新怪物属性!$CO$2,装备数值!$BH$50:$BH$101,"&lt;="&amp;新怪物属性!$CO119)+SUMIFS(装备数值!BR$50:BR$101,装备数值!$BG$50:$BG$101,"="&amp;新怪物属性!$CP$2,装备数值!$BH$50:$BH$101,"&lt;="&amp;新怪物属性!$CP119)+SUMIFS(装备数值!BR$50:BR$101,装备数值!$BG$50:$BG$101,"="&amp;新怪物属性!$CQ$2,装备数值!$BH$50:$BH$101,"&lt;="&amp;新怪物属性!$CQ119)+SUMIFS(装备数值!BR$50:BR$101,装备数值!$BG$50:$BG$101,"="&amp;新怪物属性!$CR$2,装备数值!$BH$50:$BH$101,"&lt;="&amp;新怪物属性!$CR119)</f>
        <v>1250</v>
      </c>
      <c r="CZ119" s="14">
        <f>SUMIFS(装备数值!BS$50:BS$101,装备数值!$BG$50:$BG$101,"="&amp;新怪物属性!$CF$2,装备数值!$BH$50:$BH$101,"&lt;="&amp;新怪物属性!$CF119)+SUMIFS(装备数值!BS$50:BS$101,装备数值!$BG$50:$BG$101,"="&amp;新怪物属性!$CG$2,装备数值!$BH$50:$BH$101,"&lt;="&amp;新怪物属性!$CG119)+SUMIFS(装备数值!BS$50:BS$101,装备数值!$BG$50:$BG$101,"="&amp;新怪物属性!$CH$2,装备数值!$BH$50:$BH$101,"&lt;="&amp;新怪物属性!$CH119)+SUMIFS(装备数值!BS$50:BS$101,装备数值!$BG$50:$BG$101,"="&amp;新怪物属性!$CI$2,装备数值!$BH$50:$BH$101,"&lt;="&amp;新怪物属性!$CI119)+SUMIFS(装备数值!BS$50:BS$101,装备数值!$BG$50:$BG$101,"="&amp;新怪物属性!$CJ$2,装备数值!$BH$50:$BH$101,"&lt;="&amp;新怪物属性!$CJ119)+SUMIFS(装备数值!BS$50:BS$101,装备数值!$BG$50:$BG$101,"="&amp;新怪物属性!$CK$2,装备数值!$BH$50:$BH$101,"&lt;="&amp;新怪物属性!$CK119)+SUMIFS(装备数值!BS$50:BS$101,装备数值!$BG$50:$BG$101,"="&amp;新怪物属性!$CL$2,装备数值!$BH$50:$BH$101,"&lt;="&amp;新怪物属性!$CL119)+SUMIFS(装备数值!BS$50:BS$101,装备数值!$BG$50:$BG$101,"="&amp;新怪物属性!$CM$2,装备数值!$BH$50:$BH$101,"&lt;="&amp;新怪物属性!$CM119)+SUMIFS(装备数值!BS$50:BS$101,装备数值!$BG$50:$BG$101,"="&amp;新怪物属性!$CN$2,装备数值!$BH$50:$BH$101,"&lt;="&amp;新怪物属性!$CN119)+SUMIFS(装备数值!BS$50:BS$101,装备数值!$BG$50:$BG$101,"="&amp;新怪物属性!$CO$2,装备数值!$BH$50:$BH$101,"&lt;="&amp;新怪物属性!$CO119)+SUMIFS(装备数值!BS$50:BS$101,装备数值!$BG$50:$BG$101,"="&amp;新怪物属性!$CP$2,装备数值!$BH$50:$BH$101,"&lt;="&amp;新怪物属性!$CP119)+SUMIFS(装备数值!BS$50:BS$101,装备数值!$BG$50:$BG$101,"="&amp;新怪物属性!$CQ$2,装备数值!$BH$50:$BH$101,"&lt;="&amp;新怪物属性!$CQ119)+SUMIFS(装备数值!BS$50:BS$101,装备数值!$BG$50:$BG$101,"="&amp;新怪物属性!$CR$2,装备数值!$BH$50:$BH$101,"&lt;="&amp;新怪物属性!$CR119)</f>
        <v>1250</v>
      </c>
      <c r="DA119" s="14">
        <f>SUMIFS(装备数值!BT$50:BT$101,装备数值!$BG$50:$BG$101,"="&amp;新怪物属性!$CF$2,装备数值!$BH$50:$BH$101,"&lt;="&amp;新怪物属性!$CF119)+SUMIFS(装备数值!BT$50:BT$101,装备数值!$BG$50:$BG$101,"="&amp;新怪物属性!$CG$2,装备数值!$BH$50:$BH$101,"&lt;="&amp;新怪物属性!$CG119)+SUMIFS(装备数值!BT$50:BT$101,装备数值!$BG$50:$BG$101,"="&amp;新怪物属性!$CH$2,装备数值!$BH$50:$BH$101,"&lt;="&amp;新怪物属性!$CH119)+SUMIFS(装备数值!BT$50:BT$101,装备数值!$BG$50:$BG$101,"="&amp;新怪物属性!$CI$2,装备数值!$BH$50:$BH$101,"&lt;="&amp;新怪物属性!$CI119)+SUMIFS(装备数值!BT$50:BT$101,装备数值!$BG$50:$BG$101,"="&amp;新怪物属性!$CJ$2,装备数值!$BH$50:$BH$101,"&lt;="&amp;新怪物属性!$CJ119)+SUMIFS(装备数值!BT$50:BT$101,装备数值!$BG$50:$BG$101,"="&amp;新怪物属性!$CK$2,装备数值!$BH$50:$BH$101,"&lt;="&amp;新怪物属性!$CK119)+SUMIFS(装备数值!BT$50:BT$101,装备数值!$BG$50:$BG$101,"="&amp;新怪物属性!$CL$2,装备数值!$BH$50:$BH$101,"&lt;="&amp;新怪物属性!$CL119)+SUMIFS(装备数值!BT$50:BT$101,装备数值!$BG$50:$BG$101,"="&amp;新怪物属性!$CM$2,装备数值!$BH$50:$BH$101,"&lt;="&amp;新怪物属性!$CM119)+SUMIFS(装备数值!BT$50:BT$101,装备数值!$BG$50:$BG$101,"="&amp;新怪物属性!$CN$2,装备数值!$BH$50:$BH$101,"&lt;="&amp;新怪物属性!$CN119)+SUMIFS(装备数值!BT$50:BT$101,装备数值!$BG$50:$BG$101,"="&amp;新怪物属性!$CO$2,装备数值!$BH$50:$BH$101,"&lt;="&amp;新怪物属性!$CO119)+SUMIFS(装备数值!BT$50:BT$101,装备数值!$BG$50:$BG$101,"="&amp;新怪物属性!$CP$2,装备数值!$BH$50:$BH$101,"&lt;="&amp;新怪物属性!$CP119)+SUMIFS(装备数值!BT$50:BT$101,装备数值!$BG$50:$BG$101,"="&amp;新怪物属性!$CQ$2,装备数值!$BH$50:$BH$101,"&lt;="&amp;新怪物属性!$CQ119)+SUMIFS(装备数值!BT$50:BT$101,装备数值!$BG$50:$BG$101,"="&amp;新怪物属性!$CR$2,装备数值!$BH$50:$BH$101,"&lt;="&amp;新怪物属性!$CR119)</f>
        <v>1250</v>
      </c>
      <c r="DB119" s="14">
        <f>SUMIFS(装备数值!BU$50:BU$101,装备数值!$BG$50:$BG$101,"="&amp;新怪物属性!$CF$2,装备数值!$BH$50:$BH$101,"&lt;="&amp;新怪物属性!$CF119)+SUMIFS(装备数值!BU$50:BU$101,装备数值!$BG$50:$BG$101,"="&amp;新怪物属性!$CG$2,装备数值!$BH$50:$BH$101,"&lt;="&amp;新怪物属性!$CG119)+SUMIFS(装备数值!BU$50:BU$101,装备数值!$BG$50:$BG$101,"="&amp;新怪物属性!$CH$2,装备数值!$BH$50:$BH$101,"&lt;="&amp;新怪物属性!$CH119)+SUMIFS(装备数值!BU$50:BU$101,装备数值!$BG$50:$BG$101,"="&amp;新怪物属性!$CI$2,装备数值!$BH$50:$BH$101,"&lt;="&amp;新怪物属性!$CI119)+SUMIFS(装备数值!BU$50:BU$101,装备数值!$BG$50:$BG$101,"="&amp;新怪物属性!$CJ$2,装备数值!$BH$50:$BH$101,"&lt;="&amp;新怪物属性!$CJ119)+SUMIFS(装备数值!BU$50:BU$101,装备数值!$BG$50:$BG$101,"="&amp;新怪物属性!$CK$2,装备数值!$BH$50:$BH$101,"&lt;="&amp;新怪物属性!$CK119)+SUMIFS(装备数值!BU$50:BU$101,装备数值!$BG$50:$BG$101,"="&amp;新怪物属性!$CL$2,装备数值!$BH$50:$BH$101,"&lt;="&amp;新怪物属性!$CL119)+SUMIFS(装备数值!BU$50:BU$101,装备数值!$BG$50:$BG$101,"="&amp;新怪物属性!$CM$2,装备数值!$BH$50:$BH$101,"&lt;="&amp;新怪物属性!$CM119)+SUMIFS(装备数值!BU$50:BU$101,装备数值!$BG$50:$BG$101,"="&amp;新怪物属性!$CN$2,装备数值!$BH$50:$BH$101,"&lt;="&amp;新怪物属性!$CN119)+SUMIFS(装备数值!BU$50:BU$101,装备数值!$BG$50:$BG$101,"="&amp;新怪物属性!$CO$2,装备数值!$BH$50:$BH$101,"&lt;="&amp;新怪物属性!$CO119)+SUMIFS(装备数值!BU$50:BU$101,装备数值!$BG$50:$BG$101,"="&amp;新怪物属性!$CP$2,装备数值!$BH$50:$BH$101,"&lt;="&amp;新怪物属性!$CP119)+SUMIFS(装备数值!BU$50:BU$101,装备数值!$BG$50:$BG$101,"="&amp;新怪物属性!$CQ$2,装备数值!$BH$50:$BH$101,"&lt;="&amp;新怪物属性!$CQ119)+SUMIFS(装备数值!BU$50:BU$101,装备数值!$BG$50:$BG$101,"="&amp;新怪物属性!$CR$2,装备数值!$BH$50:$BH$101,"&lt;="&amp;新怪物属性!$CR119)</f>
        <v>0.35000000000000003</v>
      </c>
      <c r="DC119" s="14">
        <f>SUMIFS(装备数值!BV$50:BV$101,装备数值!$BG$50:$BG$101,"="&amp;新怪物属性!$CF$2,装备数值!$BH$50:$BH$101,"&lt;="&amp;新怪物属性!$CF119)+SUMIFS(装备数值!BV$50:BV$101,装备数值!$BG$50:$BG$101,"="&amp;新怪物属性!$CG$2,装备数值!$BH$50:$BH$101,"&lt;="&amp;新怪物属性!$CG119)+SUMIFS(装备数值!BV$50:BV$101,装备数值!$BG$50:$BG$101,"="&amp;新怪物属性!$CH$2,装备数值!$BH$50:$BH$101,"&lt;="&amp;新怪物属性!$CH119)+SUMIFS(装备数值!BV$50:BV$101,装备数值!$BG$50:$BG$101,"="&amp;新怪物属性!$CI$2,装备数值!$BH$50:$BH$101,"&lt;="&amp;新怪物属性!$CI119)+SUMIFS(装备数值!BV$50:BV$101,装备数值!$BG$50:$BG$101,"="&amp;新怪物属性!$CJ$2,装备数值!$BH$50:$BH$101,"&lt;="&amp;新怪物属性!$CJ119)+SUMIFS(装备数值!BV$50:BV$101,装备数值!$BG$50:$BG$101,"="&amp;新怪物属性!$CK$2,装备数值!$BH$50:$BH$101,"&lt;="&amp;新怪物属性!$CK119)+SUMIFS(装备数值!BV$50:BV$101,装备数值!$BG$50:$BG$101,"="&amp;新怪物属性!$CL$2,装备数值!$BH$50:$BH$101,"&lt;="&amp;新怪物属性!$CL119)+SUMIFS(装备数值!BV$50:BV$101,装备数值!$BG$50:$BG$101,"="&amp;新怪物属性!$CM$2,装备数值!$BH$50:$BH$101,"&lt;="&amp;新怪物属性!$CM119)+SUMIFS(装备数值!BV$50:BV$101,装备数值!$BG$50:$BG$101,"="&amp;新怪物属性!$CN$2,装备数值!$BH$50:$BH$101,"&lt;="&amp;新怪物属性!$CN119)+SUMIFS(装备数值!BV$50:BV$101,装备数值!$BG$50:$BG$101,"="&amp;新怪物属性!$CO$2,装备数值!$BH$50:$BH$101,"&lt;="&amp;新怪物属性!$CO119)+SUMIFS(装备数值!BV$50:BV$101,装备数值!$BG$50:$BG$101,"="&amp;新怪物属性!$CP$2,装备数值!$BH$50:$BH$101,"&lt;="&amp;新怪物属性!$CP119)+SUMIFS(装备数值!BV$50:BV$101,装备数值!$BG$50:$BG$101,"="&amp;新怪物属性!$CQ$2,装备数值!$BH$50:$BH$101,"&lt;="&amp;新怪物属性!$CQ119)+SUMIFS(装备数值!BV$50:BV$101,装备数值!$BG$50:$BG$101,"="&amp;新怪物属性!$CR$2,装备数值!$BH$50:$BH$101,"&lt;="&amp;新怪物属性!$CR119)</f>
        <v>0.35000000000000003</v>
      </c>
      <c r="DD119" s="14">
        <f>SUMIFS(装备数值!BW$50:BW$101,装备数值!$BG$50:$BG$101,"="&amp;新怪物属性!$CF$2,装备数值!$BH$50:$BH$101,"&lt;="&amp;新怪物属性!$CF119)+SUMIFS(装备数值!BW$50:BW$101,装备数值!$BG$50:$BG$101,"="&amp;新怪物属性!$CG$2,装备数值!$BH$50:$BH$101,"&lt;="&amp;新怪物属性!$CG119)+SUMIFS(装备数值!BW$50:BW$101,装备数值!$BG$50:$BG$101,"="&amp;新怪物属性!$CH$2,装备数值!$BH$50:$BH$101,"&lt;="&amp;新怪物属性!$CH119)+SUMIFS(装备数值!BW$50:BW$101,装备数值!$BG$50:$BG$101,"="&amp;新怪物属性!$CI$2,装备数值!$BH$50:$BH$101,"&lt;="&amp;新怪物属性!$CI119)+SUMIFS(装备数值!BW$50:BW$101,装备数值!$BG$50:$BG$101,"="&amp;新怪物属性!$CJ$2,装备数值!$BH$50:$BH$101,"&lt;="&amp;新怪物属性!$CJ119)+SUMIFS(装备数值!BW$50:BW$101,装备数值!$BG$50:$BG$101,"="&amp;新怪物属性!$CK$2,装备数值!$BH$50:$BH$101,"&lt;="&amp;新怪物属性!$CK119)+SUMIFS(装备数值!BW$50:BW$101,装备数值!$BG$50:$BG$101,"="&amp;新怪物属性!$CL$2,装备数值!$BH$50:$BH$101,"&lt;="&amp;新怪物属性!$CL119)+SUMIFS(装备数值!BW$50:BW$101,装备数值!$BG$50:$BG$101,"="&amp;新怪物属性!$CM$2,装备数值!$BH$50:$BH$101,"&lt;="&amp;新怪物属性!$CM119)+SUMIFS(装备数值!BW$50:BW$101,装备数值!$BG$50:$BG$101,"="&amp;新怪物属性!$CN$2,装备数值!$BH$50:$BH$101,"&lt;="&amp;新怪物属性!$CN119)+SUMIFS(装备数值!BW$50:BW$101,装备数值!$BG$50:$BG$101,"="&amp;新怪物属性!$CO$2,装备数值!$BH$50:$BH$101,"&lt;="&amp;新怪物属性!$CO119)+SUMIFS(装备数值!BW$50:BW$101,装备数值!$BG$50:$BG$101,"="&amp;新怪物属性!$CP$2,装备数值!$BH$50:$BH$101,"&lt;="&amp;新怪物属性!$CP119)+SUMIFS(装备数值!BW$50:BW$101,装备数值!$BG$50:$BG$101,"="&amp;新怪物属性!$CQ$2,装备数值!$BH$50:$BH$101,"&lt;="&amp;新怪物属性!$CQ119)+SUMIFS(装备数值!BW$50:BW$101,装备数值!$BG$50:$BG$101,"="&amp;新怪物属性!$CR$2,装备数值!$BH$50:$BH$101,"&lt;="&amp;新怪物属性!$CR119)</f>
        <v>0</v>
      </c>
      <c r="DE119" s="14">
        <f>SUMIFS(装备数值!BX$50:BX$101,装备数值!$BG$50:$BG$101,"="&amp;新怪物属性!$CF$2,装备数值!$BH$50:$BH$101,"&lt;="&amp;新怪物属性!$CF119)+SUMIFS(装备数值!BX$50:BX$101,装备数值!$BG$50:$BG$101,"="&amp;新怪物属性!$CG$2,装备数值!$BH$50:$BH$101,"&lt;="&amp;新怪物属性!$CG119)+SUMIFS(装备数值!BX$50:BX$101,装备数值!$BG$50:$BG$101,"="&amp;新怪物属性!$CH$2,装备数值!$BH$50:$BH$101,"&lt;="&amp;新怪物属性!$CH119)+SUMIFS(装备数值!BX$50:BX$101,装备数值!$BG$50:$BG$101,"="&amp;新怪物属性!$CI$2,装备数值!$BH$50:$BH$101,"&lt;="&amp;新怪物属性!$CI119)+SUMIFS(装备数值!BX$50:BX$101,装备数值!$BG$50:$BG$101,"="&amp;新怪物属性!$CJ$2,装备数值!$BH$50:$BH$101,"&lt;="&amp;新怪物属性!$CJ119)+SUMIFS(装备数值!BX$50:BX$101,装备数值!$BG$50:$BG$101,"="&amp;新怪物属性!$CK$2,装备数值!$BH$50:$BH$101,"&lt;="&amp;新怪物属性!$CK119)+SUMIFS(装备数值!BX$50:BX$101,装备数值!$BG$50:$BG$101,"="&amp;新怪物属性!$CL$2,装备数值!$BH$50:$BH$101,"&lt;="&amp;新怪物属性!$CL119)+SUMIFS(装备数值!BX$50:BX$101,装备数值!$BG$50:$BG$101,"="&amp;新怪物属性!$CM$2,装备数值!$BH$50:$BH$101,"&lt;="&amp;新怪物属性!$CM119)+SUMIFS(装备数值!BX$50:BX$101,装备数值!$BG$50:$BG$101,"="&amp;新怪物属性!$CN$2,装备数值!$BH$50:$BH$101,"&lt;="&amp;新怪物属性!$CN119)+SUMIFS(装备数值!BX$50:BX$101,装备数值!$BG$50:$BG$101,"="&amp;新怪物属性!$CO$2,装备数值!$BH$50:$BH$101,"&lt;="&amp;新怪物属性!$CO119)+SUMIFS(装备数值!BX$50:BX$101,装备数值!$BG$50:$BG$101,"="&amp;新怪物属性!$CP$2,装备数值!$BH$50:$BH$101,"&lt;="&amp;新怪物属性!$CP119)+SUMIFS(装备数值!BX$50:BX$101,装备数值!$BG$50:$BG$101,"="&amp;新怪物属性!$CQ$2,装备数值!$BH$50:$BH$101,"&lt;="&amp;新怪物属性!$CQ119)+SUMIFS(装备数值!BX$50:BX$101,装备数值!$BG$50:$BG$101,"="&amp;新怪物属性!$CR$2,装备数值!$BH$50:$BH$101,"&lt;="&amp;新怪物属性!$CR119)</f>
        <v>0</v>
      </c>
      <c r="DH119" s="14">
        <f>INDEX(装备数值!$I$13:$M$116,新怪物属性!$P119*8+1,DH$2)*$X119+INDEX(装备数值!$I$13:$M$116,新怪物属性!$Q119*8+2,DH$2)*$Y119+INDEX(装备数值!$I$13:$M$116,新怪物属性!$S119*8+3,DH$2)*$Z119+INDEX(装备数值!$I$13:$M$116,新怪物属性!$R119*8+4,DH$2)*$AA119+INDEX(装备数值!$I$13:$M$116,新怪物属性!$T119*8+5,DH$2)*$AB119+INDEX(装备数值!$I$13:$M$116,新怪物属性!$U119*8+6,DH$2)*$AC119+INDEX(装备数值!$I$13:$M$116,新怪物属性!$V119*8+7,DH$2)*$AD119+INDEX(装备数值!$I$13:$M$116,新怪物属性!$W119*8+8,DH$2)*$AE119</f>
        <v>403200</v>
      </c>
      <c r="DI119" s="14">
        <f>INDEX(装备数值!$I$13:$M$116,新怪物属性!$P119*8+1,DI$2)*$X119+INDEX(装备数值!$I$13:$M$116,新怪物属性!$Q119*8+2,DI$2)*$Y119+INDEX(装备数值!$I$13:$M$116,新怪物属性!$S119*8+3,DI$2)*$Z119+INDEX(装备数值!$I$13:$M$116,新怪物属性!$R119*8+4,DI$2)*$AA119+INDEX(装备数值!$I$13:$M$116,新怪物属性!$T119*8+5,DI$2)*$AB119+INDEX(装备数值!$I$13:$M$116,新怪物属性!$U119*8+6,DI$2)*$AC119+INDEX(装备数值!$I$13:$M$116,新怪物属性!$V119*8+7,DI$2)*$AD119+INDEX(装备数值!$I$13:$M$116,新怪物属性!$W119*8+8,DI$2)*$AE119</f>
        <v>3024000</v>
      </c>
      <c r="DJ119" s="14">
        <f>INDEX(装备数值!$I$13:$M$116,新怪物属性!$P119*8+1,DJ$2)*$X119+INDEX(装备数值!$I$13:$M$116,新怪物属性!$Q119*8+2,DJ$2)*$Y119+INDEX(装备数值!$I$13:$M$116,新怪物属性!$S119*8+3,DJ$2)*$Z119+INDEX(装备数值!$I$13:$M$116,新怪物属性!$R119*8+4,DJ$2)*$AA119+INDEX(装备数值!$I$13:$M$116,新怪物属性!$T119*8+5,DJ$2)*$AB119+INDEX(装备数值!$I$13:$M$116,新怪物属性!$U119*8+6,DJ$2)*$AC119+INDEX(装备数值!$I$13:$M$116,新怪物属性!$V119*8+7,DJ$2)*$AD119+INDEX(装备数值!$I$13:$M$116,新怪物属性!$W119*8+8,DJ$2)*$AE119</f>
        <v>201600</v>
      </c>
      <c r="DK119" s="14">
        <f>INDEX(装备数值!$I$13:$M$116,新怪物属性!$P119*8+1,DK$2)*$X119+INDEX(装备数值!$I$13:$M$116,新怪物属性!$Q119*8+2,DK$2)*$Y119+INDEX(装备数值!$I$13:$M$116,新怪物属性!$S119*8+3,DK$2)*$Z119+INDEX(装备数值!$I$13:$M$116,新怪物属性!$R119*8+4,DK$2)*$AA119+INDEX(装备数值!$I$13:$M$116,新怪物属性!$T119*8+5,DK$2)*$AB119+INDEX(装备数值!$I$13:$M$116,新怪物属性!$U119*8+6,DK$2)*$AC119+INDEX(装备数值!$I$13:$M$116,新怪物属性!$V119*8+7,DK$2)*$AD119+INDEX(装备数值!$I$13:$M$116,新怪物属性!$W119*8+8,DK$2)*$AE119</f>
        <v>4032000</v>
      </c>
      <c r="DL119" s="14">
        <f>INDEX(装备数值!$I$13:$M$116,新怪物属性!$P119*8+1,DL$2)*$X119+INDEX(装备数值!$I$13:$M$116,新怪物属性!$Q119*8+2,DL$2)*$Y119+INDEX(装备数值!$I$13:$M$116,新怪物属性!$S119*8+3,DL$2)*$Z119+INDEX(装备数值!$I$13:$M$116,新怪物属性!$R119*8+4,DL$2)*$AA119+INDEX(装备数值!$I$13:$M$116,新怪物属性!$T119*8+5,DL$2)*$AB119+INDEX(装备数值!$I$13:$M$116,新怪物属性!$U119*8+6,DL$2)*$AC119+INDEX(装备数值!$I$13:$M$116,新怪物属性!$V119*8+7,DL$2)*$AD119+INDEX(装备数值!$I$13:$M$116,新怪物属性!$W119*8+8,DL$2)*$AE119</f>
        <v>79680</v>
      </c>
      <c r="DO119" s="14">
        <f>INDEX(装备数值!$X$13:$AH$116,$P119*8+1,DO$2)*$AF119+INDEX(装备数值!$X$13:$AH$116,$Q119*8+2,DO$2)*$AG119+INDEX(装备数值!$X$13:$AH$116,$S119*8+3,DO$2)*$AH119+INDEX(装备数值!$X$13:$AH$116,$R119*8+4,DO$2)*$AI119+INDEX(装备数值!$X$13:$AH$116,$T119*8+5,DO$2)*$AJ119+INDEX(装备数值!$X$13:$AH$116,$U119*8+6,DO$2)*$AK119+INDEX(装备数值!$X$13:$AH$116,$V119*8+7,DO$2)*$AL119+INDEX(装备数值!$X$13:$AH$116,$W119*8+8,DO$2)*$AM119</f>
        <v>99000</v>
      </c>
      <c r="DP119" s="14">
        <f>INDEX(装备数值!$X$13:$AH$116,$P119*8+1,DP$2)*$AF119+INDEX(装备数值!$X$13:$AH$116,$Q119*8+2,DP$2)*$AG119+INDEX(装备数值!$X$13:$AH$116,$S119*8+3,DP$2)*$AH119+INDEX(装备数值!$X$13:$AH$116,$R119*8+4,DP$2)*$AI119+INDEX(装备数值!$X$13:$AH$116,$T119*8+5,DP$2)*$AJ119+INDEX(装备数值!$X$13:$AH$116,$U119*8+6,DP$2)*$AK119+INDEX(装备数值!$X$13:$AH$116,$V119*8+7,DP$2)*$AL119+INDEX(装备数值!$X$13:$AH$116,$W119*8+8,DP$2)*$AM119</f>
        <v>742500</v>
      </c>
      <c r="DQ119" s="14">
        <f>INDEX(装备数值!$X$13:$AH$116,$P119*8+1,DQ$2)*$AF119+INDEX(装备数值!$X$13:$AH$116,$Q119*8+2,DQ$2)*$AG119+INDEX(装备数值!$X$13:$AH$116,$S119*8+3,DQ$2)*$AH119+INDEX(装备数值!$X$13:$AH$116,$R119*8+4,DQ$2)*$AI119+INDEX(装备数值!$X$13:$AH$116,$T119*8+5,DQ$2)*$AJ119+INDEX(装备数值!$X$13:$AH$116,$U119*8+6,DQ$2)*$AK119+INDEX(装备数值!$X$13:$AH$116,$V119*8+7,DQ$2)*$AL119+INDEX(装备数值!$X$13:$AH$116,$W119*8+8,DQ$2)*$AM119</f>
        <v>49500</v>
      </c>
      <c r="DR119" s="14">
        <f>INDEX(装备数值!$X$13:$AH$116,$P119*8+1,DR$2)*$AF119+INDEX(装备数值!$X$13:$AH$116,$Q119*8+2,DR$2)*$AG119+INDEX(装备数值!$X$13:$AH$116,$S119*8+3,DR$2)*$AH119+INDEX(装备数值!$X$13:$AH$116,$R119*8+4,DR$2)*$AI119+INDEX(装备数值!$X$13:$AH$116,$T119*8+5,DR$2)*$AJ119+INDEX(装备数值!$X$13:$AH$116,$U119*8+6,DR$2)*$AK119+INDEX(装备数值!$X$13:$AH$116,$V119*8+7,DR$2)*$AL119+INDEX(装备数值!$X$13:$AH$116,$W119*8+8,DR$2)*$AM119</f>
        <v>990000</v>
      </c>
      <c r="DS119" s="14">
        <f>INDEX(装备数值!$X$13:$AH$116,$P119*8+1,DS$2)*$AF119+INDEX(装备数值!$X$13:$AH$116,$Q119*8+2,DS$2)*$AG119+INDEX(装备数值!$X$13:$AH$116,$S119*8+3,DS$2)*$AH119+INDEX(装备数值!$X$13:$AH$116,$R119*8+4,DS$2)*$AI119+INDEX(装备数值!$X$13:$AH$116,$T119*8+5,DS$2)*$AJ119+INDEX(装备数值!$X$13:$AH$116,$U119*8+6,DS$2)*$AK119+INDEX(装备数值!$X$13:$AH$116,$V119*8+7,DS$2)*$AL119+INDEX(装备数值!$X$13:$AH$116,$W119*8+8,DS$2)*$AM119</f>
        <v>19800</v>
      </c>
      <c r="DT119" s="14">
        <f>INDEX(装备数值!$X$13:$AH$116,$P119*8+1,DT$2)*$AF119+INDEX(装备数值!$X$13:$AH$116,$Q119*8+2,DT$2)*$AG119+INDEX(装备数值!$X$13:$AH$116,$S119*8+3,DT$2)*$AH119+INDEX(装备数值!$X$13:$AH$116,$R119*8+4,DT$2)*$AI119+INDEX(装备数值!$X$13:$AH$116,$T119*8+5,DT$2)*$AJ119+INDEX(装备数值!$X$13:$AH$116,$U119*8+6,DT$2)*$AK119+INDEX(装备数值!$X$13:$AH$116,$V119*8+7,DT$2)*$AL119+INDEX(装备数值!$X$13:$AH$116,$W119*8+8,DT$2)*$AM119</f>
        <v>74250</v>
      </c>
      <c r="DU119" s="14">
        <f>INDEX(装备数值!$X$13:$AH$116,$P119*8+1,DU$2)*$AF119+INDEX(装备数值!$X$13:$AH$116,$Q119*8+2,DU$2)*$AG119+INDEX(装备数值!$X$13:$AH$116,$S119*8+3,DU$2)*$AH119+INDEX(装备数值!$X$13:$AH$116,$R119*8+4,DU$2)*$AI119+INDEX(装备数值!$X$13:$AH$116,$T119*8+5,DU$2)*$AJ119+INDEX(装备数值!$X$13:$AH$116,$U119*8+6,DU$2)*$AK119+INDEX(装备数值!$X$13:$AH$116,$V119*8+7,DU$2)*$AL119+INDEX(装备数值!$X$13:$AH$116,$W119*8+8,DU$2)*$AM119</f>
        <v>74250</v>
      </c>
      <c r="DV119" s="14">
        <f>INDEX(装备数值!$X$13:$AH$116,$P119*8+1,DV$2)*$AF119+INDEX(装备数值!$X$13:$AH$116,$Q119*8+2,DV$2)*$AG119+INDEX(装备数值!$X$13:$AH$116,$S119*8+3,DV$2)*$AH119+INDEX(装备数值!$X$13:$AH$116,$R119*8+4,DV$2)*$AI119+INDEX(装备数值!$X$13:$AH$116,$T119*8+5,DV$2)*$AJ119+INDEX(装备数值!$X$13:$AH$116,$U119*8+6,DV$2)*$AK119+INDEX(装备数值!$X$13:$AH$116,$V119*8+7,DV$2)*$AL119+INDEX(装备数值!$X$13:$AH$116,$W119*8+8,DV$2)*$AM119</f>
        <v>74250</v>
      </c>
      <c r="DW119" s="14">
        <f>INDEX(装备数值!$X$13:$AH$116,$P119*8+1,DW$2)*$AF119+INDEX(装备数值!$X$13:$AH$116,$Q119*8+2,DW$2)*$AG119+INDEX(装备数值!$X$13:$AH$116,$S119*8+3,DW$2)*$AH119+INDEX(装备数值!$X$13:$AH$116,$R119*8+4,DW$2)*$AI119+INDEX(装备数值!$X$13:$AH$116,$T119*8+5,DW$2)*$AJ119+INDEX(装备数值!$X$13:$AH$116,$U119*8+6,DW$2)*$AK119+INDEX(装备数值!$X$13:$AH$116,$V119*8+7,DW$2)*$AL119+INDEX(装备数值!$X$13:$AH$116,$W119*8+8,DW$2)*$AM119</f>
        <v>74250</v>
      </c>
      <c r="DX119" s="14">
        <f>INDEX(装备数值!$X$13:$AH$116,$P119*8+1,DX$2)*$AF119+INDEX(装备数值!$X$13:$AH$116,$Q119*8+2,DX$2)*$AG119+INDEX(装备数值!$X$13:$AH$116,$S119*8+3,DX$2)*$AH119+INDEX(装备数值!$X$13:$AH$116,$R119*8+4,DX$2)*$AI119+INDEX(装备数值!$X$13:$AH$116,$T119*8+5,DX$2)*$AJ119+INDEX(装备数值!$X$13:$AH$116,$U119*8+6,DX$2)*$AK119+INDEX(装备数值!$X$13:$AH$116,$V119*8+7,DX$2)*$AL119+INDEX(装备数值!$X$13:$AH$116,$W119*8+8,DX$2)*$AM119</f>
        <v>198</v>
      </c>
      <c r="DY119" s="14">
        <f>INDEX(装备数值!$X$13:$AH$116,$P119*8+1,DY$2)*$AF119+INDEX(装备数值!$X$13:$AH$116,$Q119*8+2,DY$2)*$AG119+INDEX(装备数值!$X$13:$AH$116,$S119*8+3,DY$2)*$AH119+INDEX(装备数值!$X$13:$AH$116,$R119*8+4,DY$2)*$AI119+INDEX(装备数值!$X$13:$AH$116,$T119*8+5,DY$2)*$AJ119+INDEX(装备数值!$X$13:$AH$116,$U119*8+6,DY$2)*$AK119+INDEX(装备数值!$X$13:$AH$116,$V119*8+7,DY$2)*$AL119+INDEX(装备数值!$X$13:$AH$116,$W119*8+8,DY$2)*$AM119</f>
        <v>198</v>
      </c>
      <c r="EA119" s="14">
        <f>INDEX(装备数值!$AN$17:$AN$117,MATCH(MIN($X119:$AE119),装备数值!$AO$17:$AO$117,1))</f>
        <v>96</v>
      </c>
      <c r="EB119" s="14">
        <f>IF(COUNTIF($P119:$W119,"&gt;"&amp;0)=8,INDEX(装备数值!AR$17:AR$117,$EA119+1),0)</f>
        <v>70848</v>
      </c>
      <c r="EC119" s="14">
        <f>IF(COUNTIF($P119:$W119,"&gt;"&amp;0)=8,INDEX(装备数值!AS$17:AS$117,$EA119+1),0)</f>
        <v>532800</v>
      </c>
      <c r="ED119" s="14">
        <f>IF(COUNTIF($P119:$W119,"&gt;"&amp;0)=8,INDEX(装备数值!AT$17:AT$117,$EA119+1),0)</f>
        <v>35328</v>
      </c>
      <c r="EE119" s="14">
        <f>IF(COUNTIF($P119:$W119,"&gt;"&amp;0)=8,INDEX(装备数值!AU$17:AU$117,$EA119+1),0)</f>
        <v>710400</v>
      </c>
      <c r="EF119" s="14">
        <f>IF(COUNTIF($P119:$W119,"&gt;"&amp;0)=8,INDEX(装备数值!AV$17:AV$117,$EA119+1),0)</f>
        <v>14016</v>
      </c>
      <c r="EH119" s="14">
        <f>INDEX(装备数值!$AY$17:$AY$77,MATCH(新怪物属性!AF119,装备数值!$AZ$17:$AZ$77,1))</f>
        <v>49</v>
      </c>
      <c r="EI119" s="26">
        <f>INDEX(装备数值!BA$17:BA$77,新怪物属性!EH119+1)</f>
        <v>1.2</v>
      </c>
      <c r="EJ119" s="26">
        <f>INDEX(装备数值!BA$17:BA$77,新怪物属性!EH119+1)</f>
        <v>1.2</v>
      </c>
      <c r="EL119" s="14">
        <f t="shared" si="231"/>
        <v>40</v>
      </c>
      <c r="EM119" s="14">
        <f>VLOOKUP(EL119,军阶与晶片数值!$W$6:$X$27,2)</f>
        <v>9</v>
      </c>
      <c r="EN119" s="14">
        <f>INDEX(军阶与晶片数值!Y$6:Y$27,$EM119+1)</f>
        <v>750</v>
      </c>
      <c r="EO119" s="14">
        <f>INDEX(军阶与晶片数值!Z$6:Z$27,$EM119+1)</f>
        <v>750</v>
      </c>
      <c r="EP119" s="14">
        <f>INDEX(军阶与晶片数值!AA$6:AA$27,$EM119+1)</f>
        <v>750</v>
      </c>
      <c r="EQ119" s="14">
        <f>INDEX(军阶与晶片数值!AB$6:AB$27,$EM119+1)</f>
        <v>750</v>
      </c>
      <c r="ER119" s="29">
        <f>INDEX(军阶与晶片数值!AC$6:AC$27,$EM119+1)</f>
        <v>50</v>
      </c>
      <c r="ES119" s="29">
        <f>INDEX(军阶与晶片数值!AD$6:AD$27,$EM119+1)</f>
        <v>30</v>
      </c>
      <c r="EU119" s="26">
        <f>INDEX(军阶与晶片数值!I$6:I$16,AN119+1)</f>
        <v>0.3</v>
      </c>
      <c r="EV119" s="26">
        <f>INDEX(军阶与晶片数值!M$6:M$16,AO119+1)</f>
        <v>0.3</v>
      </c>
      <c r="EW119" s="26">
        <f>INDEX(军阶与晶片数值!J$6:J$16,AP119+1)</f>
        <v>0.3</v>
      </c>
      <c r="EX119" s="26">
        <f>INDEX(军阶与晶片数值!K$6:K$16,AQ119+1)</f>
        <v>0.6</v>
      </c>
      <c r="EY119" s="26">
        <f>INDEX(军阶与晶片数值!L$6:L$16,AR119+1)</f>
        <v>0.6</v>
      </c>
      <c r="EZ119" s="28">
        <f>INDEX(军阶与晶片数值!N$6:N$16,AS119+1)</f>
        <v>0</v>
      </c>
      <c r="FA119" s="28">
        <f>INDEX(军阶与晶片数值!O$6:O$16,AT119+1)</f>
        <v>0</v>
      </c>
      <c r="FB119" s="28">
        <f>INDEX(军阶与晶片数值!P$6:P$16,AU119+1)</f>
        <v>0</v>
      </c>
      <c r="FC119" s="28">
        <f>INDEX(军阶与晶片数值!Q$6:Q$16,AV119+1)</f>
        <v>0</v>
      </c>
      <c r="FD119" s="26">
        <f>INDEX(军阶与晶片数值!R$6:R$16,AW119+1)</f>
        <v>0.4</v>
      </c>
      <c r="FE119" s="26">
        <f>INDEX(军阶与晶片数值!S$6:S$16,AX119+1)</f>
        <v>0.4</v>
      </c>
      <c r="FF119" s="26">
        <f>INDEX(军阶与晶片数值!T$6:T$16,AY119+1)</f>
        <v>0</v>
      </c>
      <c r="FG119" s="26">
        <f>INDEX(军阶与晶片数值!U$6:U$16,AZ119+1)</f>
        <v>0</v>
      </c>
      <c r="FI119" s="26">
        <f>INDEX(军阶与晶片数值!$C$6:$C$36,新怪物属性!$BA119+1)</f>
        <v>1.4</v>
      </c>
      <c r="FJ119" s="26">
        <f>INDEX(军阶与晶片数值!$C$6:$C$36,新怪物属性!$BA119+1)</f>
        <v>1.4</v>
      </c>
      <c r="FK119" s="26">
        <f>INDEX(军阶与晶片数值!$C$6:$C$36,新怪物属性!$BA119+1)</f>
        <v>1.4</v>
      </c>
      <c r="FL119" s="26">
        <f>INDEX(军阶与晶片数值!$C$6:$C$36,新怪物属性!$BA119+1)</f>
        <v>1.4</v>
      </c>
      <c r="FM119" s="26">
        <f>INDEX(军阶与晶片数值!$C$6:$C$36,新怪物属性!$BA119+1)</f>
        <v>1.4</v>
      </c>
      <c r="FO119" s="14">
        <f>INDEX(战舰突破!$H$6:$H$18,新怪物属性!$J119+1)+INDEX(战舰突破!$H$23:$H$35,新怪物属性!$K119+1)+INDEX(战舰突破!$H$40:$H$52,新怪物属性!$L119+1)</f>
        <v>200</v>
      </c>
      <c r="FP119" s="14">
        <f>INDEX(战舰突破!$I$6:$I$18,新怪物属性!$J119+1)+INDEX(战舰突破!$I$23:$I$35,新怪物属性!$K119+1)+INDEX(战舰突破!$I$40:$I$52,新怪物属性!$L119+1)</f>
        <v>200</v>
      </c>
      <c r="FQ119" s="14">
        <f>INDEX(战舰突破!$J$6:$J$18,新怪物属性!$J119+1)+INDEX(战舰突破!$J$23:$J$35,新怪物属性!$K119+1)+INDEX(战舰突破!$J$40:$J$52,新怪物属性!$L119+1)</f>
        <v>0</v>
      </c>
      <c r="FR119" s="14">
        <f>INDEX(战舰突破!$K$6:$K$18,新怪物属性!$J119+1)+INDEX(战舰突破!$K$23:$K$35,新怪物属性!$K119+1)+INDEX(战舰突破!$K$40:$K$52,新怪物属性!$L119+1)</f>
        <v>0</v>
      </c>
      <c r="FS119" s="14">
        <f>INDEX(战舰突破!$L$6:$L$18,新怪物属性!$J119+1)+INDEX(战舰突破!$L$23:$L$35,新怪物属性!$K119+1)+INDEX(战舰突破!$L$40:$L$52,新怪物属性!$L119+1)</f>
        <v>200</v>
      </c>
      <c r="FT119" s="18">
        <f>INDEX(战舰突破!$N$6:$N$18,新怪物属性!$J119+1)+INDEX(战舰突破!$N$23:$N$35,新怪物属性!$K119+1)+INDEX(战舰突破!$N$40:$N$52,新怪物属性!$L119+1)</f>
        <v>0.75</v>
      </c>
      <c r="FU119" s="18">
        <f>INDEX(战舰突破!$O$6:$O$18,新怪物属性!$J119+1)+INDEX(战舰突破!$O$23:$O$35,新怪物属性!$K119+1)+INDEX(战舰突破!$O$40:$O$52,新怪物属性!$L119+1)</f>
        <v>1.4</v>
      </c>
      <c r="FV119" s="18">
        <f>INDEX(战舰突破!$P$6:$P$18,新怪物属性!$J119+1)+INDEX(战舰突破!$P$23:$P$35,新怪物属性!$K119+1)+INDEX(战舰突破!$P$40:$P$52,新怪物属性!$L119+1)</f>
        <v>0.5</v>
      </c>
      <c r="FW119" s="18">
        <f>INDEX(战舰突破!$Q$6:$Q$18,新怪物属性!$J119+1)+INDEX(战舰突破!$Q$23:$Q$35,新怪物属性!$K119+1)+INDEX(战舰突破!$Q$40:$Q$52,新怪物属性!$L119+1)</f>
        <v>0.3</v>
      </c>
      <c r="FX119" s="18">
        <f>INDEX(战舰突破!$R$6:$R$18,新怪物属性!$J119+1)+INDEX(战舰突破!$R$23:$R$35,新怪物属性!$K119+1)+INDEX(战舰突破!$R$40:$R$52,新怪物属性!$L119+1)</f>
        <v>0.25</v>
      </c>
      <c r="FY119" s="18">
        <f>INDEX(战舰突破!$M$6:$M$18,新怪物属性!$J119+1)+INDEX(战舰突破!$M$23:$M$35,新怪物属性!$K119+1)+INDEX(战舰突破!$M$40:$M$52,新怪物属性!$L119+1)</f>
        <v>0.2</v>
      </c>
      <c r="FZ119" s="22">
        <f>INDEX(战舰突破!$W$6:$W$18,新怪物属性!$J119+1)+INDEX(战舰突破!$W$23:$W$35,新怪物属性!$K119+1)+INDEX(战舰突破!$W$40:$W$52,新怪物属性!$L119+1)</f>
        <v>0.5</v>
      </c>
      <c r="GC119" s="14">
        <f>INDEX(战舰突破!$S$6:$S$18,新怪物属性!$J119+1)</f>
        <v>0</v>
      </c>
      <c r="GD119" s="14">
        <f>INDEX(战舰突破!$T$6:$T$18,新怪物属性!$J119+1)</f>
        <v>1.45</v>
      </c>
      <c r="GE119" s="14">
        <f>INDEX(战舰突破!$U$6:$U$18,新怪物属性!$J119+1)</f>
        <v>0.1</v>
      </c>
      <c r="GF119" s="14">
        <f>INDEX(战舰突破!$V$6:$V$18,新怪物属性!$J119+1)</f>
        <v>2</v>
      </c>
      <c r="GG119" s="14">
        <f>INDEX(战舰突破!$X$6:$X$18,新怪物属性!$J119+1)</f>
        <v>15</v>
      </c>
      <c r="GI119" s="14">
        <f>INDEX(战舰突破!$S$23:$S$35,新怪物属性!$J119+1)</f>
        <v>1</v>
      </c>
      <c r="GJ119" s="14">
        <f>INDEX(战舰突破!$T$23:$T$35,新怪物属性!$J119+1)</f>
        <v>0.9</v>
      </c>
      <c r="GK119" s="14">
        <f>INDEX(战舰突破!$U$23:$U$35,新怪物属性!$J119+1)</f>
        <v>0.1</v>
      </c>
      <c r="GL119" s="14">
        <f>INDEX(战舰突破!$V$23:$V$35,新怪物属性!$J119+1)</f>
        <v>2</v>
      </c>
      <c r="GM119" s="14">
        <f>INDEX(战舰突破!$X$23:$X$35,新怪物属性!$J119+1)</f>
        <v>200</v>
      </c>
      <c r="GO119" s="14">
        <f>INDEX(战舰突破!$S$40:$S$52,新怪物属性!$J119+1)</f>
        <v>1</v>
      </c>
      <c r="GP119" s="14">
        <f>INDEX(战舰突破!$T$40:$T$52,新怪物属性!$J119+1)</f>
        <v>0.6</v>
      </c>
      <c r="GQ119" s="14">
        <f>INDEX(战舰突破!$U$40:$U$52,新怪物属性!$J119+1)</f>
        <v>0.2</v>
      </c>
      <c r="GR119" s="14">
        <f>INDEX(战舰突破!$V$40:$V$52,新怪物属性!$J119+1)</f>
        <v>2</v>
      </c>
      <c r="GS119" s="14">
        <f>INDEX(战舰突破!$X$40:$X$52,新怪物属性!$J119+1)</f>
        <v>350</v>
      </c>
      <c r="GV119" s="14">
        <v>5</v>
      </c>
      <c r="GW119" s="14">
        <v>64</v>
      </c>
      <c r="GX119" s="14">
        <v>1</v>
      </c>
      <c r="GY119" s="14">
        <v>62</v>
      </c>
      <c r="GZ119" s="14">
        <v>3</v>
      </c>
      <c r="HA119" s="14">
        <v>59</v>
      </c>
      <c r="HB119" s="14">
        <v>1</v>
      </c>
      <c r="HC119" s="14">
        <v>57</v>
      </c>
      <c r="HD119" s="14">
        <v>1</v>
      </c>
      <c r="HE119" s="14">
        <v>41</v>
      </c>
      <c r="HF119" s="14">
        <v>1</v>
      </c>
      <c r="HG119" s="14">
        <v>45</v>
      </c>
      <c r="HH119" s="14">
        <v>0</v>
      </c>
      <c r="HI119" s="14">
        <v>50</v>
      </c>
      <c r="HJ119" s="14">
        <v>1</v>
      </c>
      <c r="HK119" s="14">
        <v>40</v>
      </c>
      <c r="HL119" s="14">
        <v>0</v>
      </c>
      <c r="HM119" s="14">
        <v>0</v>
      </c>
      <c r="HN119" s="14">
        <v>0</v>
      </c>
      <c r="HO119" s="14">
        <v>0</v>
      </c>
      <c r="HP119" s="14">
        <v>1</v>
      </c>
      <c r="HQ119" s="14">
        <v>34</v>
      </c>
      <c r="HR119" s="14">
        <v>0</v>
      </c>
      <c r="HS119" s="14">
        <v>0</v>
      </c>
      <c r="HT119" s="14">
        <v>0</v>
      </c>
      <c r="HU119" s="14">
        <v>0</v>
      </c>
      <c r="HX119" s="14">
        <v>11</v>
      </c>
      <c r="HY119" s="14">
        <v>6</v>
      </c>
      <c r="IB119" s="14">
        <f>IF($GV119=0,0,INDEX(战宠!P$15:P$27,新怪物属性!$GV$3)*(INDEX(战宠!$U$7:$Y$10,1,新怪物属性!$GV119)))*(新怪物属性!$GW119+4)
+IF($GX119=0,0,INDEX(战宠!P$15:P$27,新怪物属性!$GX$3)*(INDEX(战宠!$U$7:$Y$10,1,新怪物属性!$GX119)))*(新怪物属性!$GY119+4)
+IF($GZ119=0,0,INDEX(战宠!P$15:P$27,新怪物属性!$GZ$3)*(INDEX(战宠!$U$7:$Y$10,1,新怪物属性!$GZ119)))*(新怪物属性!$HA119+4)
+IF($HB119=0,0,INDEX(战宠!P$15:P$27,新怪物属性!$HB$3)*(INDEX(战宠!$U$7:$Y$10,1,新怪物属性!$HB119)))*(新怪物属性!$HC119+4)
+IF($HD119=0,0,INDEX(战宠!P$15:P$27,新怪物属性!$HD$3)*(INDEX(战宠!$U$7:$Y$10,1,新怪物属性!$HD119)))*(新怪物属性!$HE119+4)
+IF($HF119=0,0,INDEX(战宠!P$15:P$27,新怪物属性!$HF$3)*(INDEX(战宠!$U$7:$Y$10,1,新怪物属性!$HF119)))*(新怪物属性!$HG119+4)
+IF($HH119=0,0,INDEX(战宠!P$15:P$27,新怪物属性!$HH$3)*(INDEX(战宠!$U$7:$Y$10,1,新怪物属性!$HH119)))*(新怪物属性!$HI119+4)
+IF($HJ119=0,0,INDEX(战宠!P$15:P$27,新怪物属性!$HJ$3)*(INDEX(战宠!$U$7:$Y$10,1,新怪物属性!$HJ119)))*(新怪物属性!$HK119+4)
+IF($HL119=0,0,INDEX(战宠!P$15:P$27,新怪物属性!$HL$3)*(INDEX(战宠!$U$7:$Y$10,1,新怪物属性!$HL119)))*(新怪物属性!$HM119+4)
+IF($HN119=0,0,INDEX(战宠!P$15:P$27,新怪物属性!$HN$3)*(INDEX(战宠!$U$7:$Y$10,1,新怪物属性!$HN119)))*(新怪物属性!$HO119+4)
+IF($HP119=0,0,INDEX(战宠!P$15:P$27,新怪物属性!$HP$3)*(INDEX(战宠!$U$7:$Y$10,1,新怪物属性!$HP119)))*(新怪物属性!$HQ119+4)
+IF($HR119=0,0,INDEX(战宠!P$15:P$27,新怪物属性!$HR$3)*(INDEX(战宠!$U$7:$Y$10,1,新怪物属性!$HR119)))*(新怪物属性!$HS119+4)
+IF($HT119=0,0,INDEX(战宠!P$15:P$27,新怪物属性!$HT$3)*(INDEX(战宠!$U$7:$Y$10,1,新怪物属性!$HT119)))*(新怪物属性!$HU119+4)</f>
        <v>641600</v>
      </c>
      <c r="IC119" s="14">
        <f>IF($GV119=0,0,INDEX(战宠!Q$15:Q$27,新怪物属性!$GV$3)*(INDEX(战宠!$U$7:$Y$10,1,新怪物属性!$GV119)))*(新怪物属性!$GW119+4)
+IF($GX119=0,0,INDEX(战宠!Q$15:Q$27,新怪物属性!$GX$3)*(INDEX(战宠!$U$7:$Y$10,1,新怪物属性!$GX119)))*(新怪物属性!$GY119+4)
+IF($GZ119=0,0,INDEX(战宠!Q$15:Q$27,新怪物属性!$GZ$3)*(INDEX(战宠!$U$7:$Y$10,1,新怪物属性!$GZ119)))*(新怪物属性!$HA119+4)
+IF($HB119=0,0,INDEX(战宠!Q$15:Q$27,新怪物属性!$HB$3)*(INDEX(战宠!$U$7:$Y$10,1,新怪物属性!$HB119)))*(新怪物属性!$HC119+4)
+IF($HD119=0,0,INDEX(战宠!Q$15:Q$27,新怪物属性!$HD$3)*(INDEX(战宠!$U$7:$Y$10,1,新怪物属性!$HD119)))*(新怪物属性!$HE119+4)
+IF($HF119=0,0,INDEX(战宠!Q$15:Q$27,新怪物属性!$HF$3)*(INDEX(战宠!$U$7:$Y$10,1,新怪物属性!$HF119)))*(新怪物属性!$HG119+4)
+IF($HH119=0,0,INDEX(战宠!Q$15:Q$27,新怪物属性!$HH$3)*(INDEX(战宠!$U$7:$Y$10,1,新怪物属性!$HH119)))*(新怪物属性!$HI119+4)
+IF($HJ119=0,0,INDEX(战宠!Q$15:Q$27,新怪物属性!$HJ$3)*(INDEX(战宠!$U$7:$Y$10,1,新怪物属性!$HJ119)))*(新怪物属性!$HK119+4)
+IF($HL119=0,0,INDEX(战宠!Q$15:Q$27,新怪物属性!$HL$3)*(INDEX(战宠!$U$7:$Y$10,1,新怪物属性!$HL119)))*(新怪物属性!$HM119+4)
+IF($HN119=0,0,INDEX(战宠!Q$15:Q$27,新怪物属性!$HN$3)*(INDEX(战宠!$U$7:$Y$10,1,新怪物属性!$HN119)))*(新怪物属性!$HO119+4)
+IF($HP119=0,0,INDEX(战宠!Q$15:Q$27,新怪物属性!$HP$3)*(INDEX(战宠!$U$7:$Y$10,1,新怪物属性!$HP119)))*(新怪物属性!$HQ119+4)
+IF($HR119=0,0,INDEX(战宠!Q$15:Q$27,新怪物属性!$HR$3)*(INDEX(战宠!$U$7:$Y$10,1,新怪物属性!$HR119)))*(新怪物属性!$HS119+4)
+IF($HT119=0,0,INDEX(战宠!Q$15:Q$27,新怪物属性!$HT$3)*(INDEX(战宠!$U$7:$Y$10,1,新怪物属性!$HT119)))*(新怪物属性!$HU119+4)</f>
        <v>4470000</v>
      </c>
      <c r="ID119" s="14">
        <f>IF($GV119=0,0,INDEX(战宠!R$15:R$27,新怪物属性!$GV$3)*(INDEX(战宠!$U$7:$Y$10,1,新怪物属性!$GV119)))*(新怪物属性!$GW119+4)
+IF($GX119=0,0,INDEX(战宠!R$15:R$27,新怪物属性!$GX$3)*(INDEX(战宠!$U$7:$Y$10,1,新怪物属性!$GX119)))*(新怪物属性!$GY119+4)
+IF($GZ119=0,0,INDEX(战宠!R$15:R$27,新怪物属性!$GZ$3)*(INDEX(战宠!$U$7:$Y$10,1,新怪物属性!$GZ119)))*(新怪物属性!$HA119+4)
+IF($HB119=0,0,INDEX(战宠!R$15:R$27,新怪物属性!$HB$3)*(INDEX(战宠!$U$7:$Y$10,1,新怪物属性!$HB119)))*(新怪物属性!$HC119+4)
+IF($HD119=0,0,INDEX(战宠!R$15:R$27,新怪物属性!$HD$3)*(INDEX(战宠!$U$7:$Y$10,1,新怪物属性!$HD119)))*(新怪物属性!$HE119+4)
+IF($HF119=0,0,INDEX(战宠!R$15:R$27,新怪物属性!$HF$3)*(INDEX(战宠!$U$7:$Y$10,1,新怪物属性!$HF119)))*(新怪物属性!$HG119+4)
+IF($HH119=0,0,INDEX(战宠!R$15:R$27,新怪物属性!$HH$3)*(INDEX(战宠!$U$7:$Y$10,1,新怪物属性!$HH119)))*(新怪物属性!$HI119+4)
+IF($HJ119=0,0,INDEX(战宠!R$15:R$27,新怪物属性!$HJ$3)*(INDEX(战宠!$U$7:$Y$10,1,新怪物属性!$HJ119)))*(新怪物属性!$HK119+4)
+IF($HL119=0,0,INDEX(战宠!R$15:R$27,新怪物属性!$HL$3)*(INDEX(战宠!$U$7:$Y$10,1,新怪物属性!$HL119)))*(新怪物属性!$HM119+4)
+IF($HN119=0,0,INDEX(战宠!R$15:R$27,新怪物属性!$HN$3)*(INDEX(战宠!$U$7:$Y$10,1,新怪物属性!$HN119)))*(新怪物属性!$HO119+4)
+IF($HP119=0,0,INDEX(战宠!R$15:R$27,新怪物属性!$HP$3)*(INDEX(战宠!$U$7:$Y$10,1,新怪物属性!$HP119)))*(新怪物属性!$HQ119+4)
+IF($HR119=0,0,INDEX(战宠!R$15:R$27,新怪物属性!$HR$3)*(INDEX(战宠!$U$7:$Y$10,1,新怪物属性!$HR119)))*(新怪物属性!$HS119+4)
+IF($HT119=0,0,INDEX(战宠!R$15:R$27,新怪物属性!$HT$3)*(INDEX(战宠!$U$7:$Y$10,1,新怪物属性!$HT119)))*(新怪物属性!$HU119+4)</f>
        <v>343600</v>
      </c>
      <c r="IE119" s="14">
        <f>IF($GV119=0,0,INDEX(战宠!S$15:S$27,新怪物属性!$GV$3)*(INDEX(战宠!$U$7:$Y$10,1,新怪物属性!$GV119)))*(新怪物属性!$GW119+4)
+IF($GX119=0,0,INDEX(战宠!S$15:S$27,新怪物属性!$GX$3)*(INDEX(战宠!$U$7:$Y$10,1,新怪物属性!$GX119)))*(新怪物属性!$GY119+4)
+IF($GZ119=0,0,INDEX(战宠!S$15:S$27,新怪物属性!$GZ$3)*(INDEX(战宠!$U$7:$Y$10,1,新怪物属性!$GZ119)))*(新怪物属性!$HA119+4)
+IF($HB119=0,0,INDEX(战宠!S$15:S$27,新怪物属性!$HB$3)*(INDEX(战宠!$U$7:$Y$10,1,新怪物属性!$HB119)))*(新怪物属性!$HC119+4)
+IF($HD119=0,0,INDEX(战宠!S$15:S$27,新怪物属性!$HD$3)*(INDEX(战宠!$U$7:$Y$10,1,新怪物属性!$HD119)))*(新怪物属性!$HE119+4)
+IF($HF119=0,0,INDEX(战宠!S$15:S$27,新怪物属性!$HF$3)*(INDEX(战宠!$U$7:$Y$10,1,新怪物属性!$HF119)))*(新怪物属性!$HG119+4)
+IF($HH119=0,0,INDEX(战宠!S$15:S$27,新怪物属性!$HH$3)*(INDEX(战宠!$U$7:$Y$10,1,新怪物属性!$HH119)))*(新怪物属性!$HI119+4)
+IF($HJ119=0,0,INDEX(战宠!S$15:S$27,新怪物属性!$HJ$3)*(INDEX(战宠!$U$7:$Y$10,1,新怪物属性!$HJ119)))*(新怪物属性!$HK119+4)
+IF($HL119=0,0,INDEX(战宠!S$15:S$27,新怪物属性!$HL$3)*(INDEX(战宠!$U$7:$Y$10,1,新怪物属性!$HL119)))*(新怪物属性!$HM119+4)
+IF($HN119=0,0,INDEX(战宠!S$15:S$27,新怪物属性!$HN$3)*(INDEX(战宠!$U$7:$Y$10,1,新怪物属性!$HN119)))*(新怪物属性!$HO119+4)
+IF($HP119=0,0,INDEX(战宠!S$15:S$27,新怪物属性!$HP$3)*(INDEX(战宠!$U$7:$Y$10,1,新怪物属性!$HP119)))*(新怪物属性!$HQ119+4)
+IF($HR119=0,0,INDEX(战宠!S$15:S$27,新怪物属性!$HR$3)*(INDEX(战宠!$U$7:$Y$10,1,新怪物属性!$HR119)))*(新怪物属性!$HS119+4)
+IF($HT119=0,0,INDEX(战宠!S$15:S$27,新怪物属性!$HT$3)*(INDEX(战宠!$U$7:$Y$10,1,新怪物属性!$HT119)))*(新怪物属性!$HU119+4)</f>
        <v>8634000</v>
      </c>
      <c r="IF119" s="14">
        <f>IF($GV119=0,0,INDEX(战宠!T$15:T$27,新怪物属性!$GV$3)*(INDEX(战宠!$U$7:$Y$10,1,新怪物属性!$GV119)))*(新怪物属性!$GW119+4)
+IF($GX119=0,0,INDEX(战宠!T$15:T$27,新怪物属性!$GX$3)*(INDEX(战宠!$U$7:$Y$10,1,新怪物属性!$GX119)))*(新怪物属性!$GY119+4)
+IF($GZ119=0,0,INDEX(战宠!T$15:T$27,新怪物属性!$GZ$3)*(INDEX(战宠!$U$7:$Y$10,1,新怪物属性!$GZ119)))*(新怪物属性!$HA119+4)
+IF($HB119=0,0,INDEX(战宠!T$15:T$27,新怪物属性!$HB$3)*(INDEX(战宠!$U$7:$Y$10,1,新怪物属性!$HB119)))*(新怪物属性!$HC119+4)
+IF($HD119=0,0,INDEX(战宠!T$15:T$27,新怪物属性!$HD$3)*(INDEX(战宠!$U$7:$Y$10,1,新怪物属性!$HD119)))*(新怪物属性!$HE119+4)
+IF($HF119=0,0,INDEX(战宠!T$15:T$27,新怪物属性!$HF$3)*(INDEX(战宠!$U$7:$Y$10,1,新怪物属性!$HF119)))*(新怪物属性!$HG119+4)
+IF($HH119=0,0,INDEX(战宠!T$15:T$27,新怪物属性!$HH$3)*(INDEX(战宠!$U$7:$Y$10,1,新怪物属性!$HH119)))*(新怪物属性!$HI119+4)
+IF($HJ119=0,0,INDEX(战宠!T$15:T$27,新怪物属性!$HJ$3)*(INDEX(战宠!$U$7:$Y$10,1,新怪物属性!$HJ119)))*(新怪物属性!$HK119+4)
+IF($HL119=0,0,INDEX(战宠!T$15:T$27,新怪物属性!$HL$3)*(INDEX(战宠!$U$7:$Y$10,1,新怪物属性!$HL119)))*(新怪物属性!$HM119+4)
+IF($HN119=0,0,INDEX(战宠!T$15:T$27,新怪物属性!$HN$3)*(INDEX(战宠!$U$7:$Y$10,1,新怪物属性!$HN119)))*(新怪物属性!$HO119+4)
+IF($HP119=0,0,INDEX(战宠!T$15:T$27,新怪物属性!$HP$3)*(INDEX(战宠!$U$7:$Y$10,1,新怪物属性!$HP119)))*(新怪物属性!$HQ119+4)
+IF($HR119=0,0,INDEX(战宠!T$15:T$27,新怪物属性!$HR$3)*(INDEX(战宠!$U$7:$Y$10,1,新怪物属性!$HR119)))*(新怪物属性!$HS119+4)
+IF($HT119=0,0,INDEX(战宠!T$15:T$27,新怪物属性!$HT$3)*(INDEX(战宠!$U$7:$Y$10,1,新怪物属性!$HT119)))*(新怪物属性!$HU119+4)</f>
        <v>185495</v>
      </c>
      <c r="II119" s="14">
        <f>IF(HX119=0,0,INDEX(战宠!$D$15:$D$27,新怪物属性!HX119))</f>
        <v>0.3</v>
      </c>
      <c r="IJ119" s="14">
        <f>IF(HY119=0,0,INDEX(战宠!$D$15:$D$27,新怪物属性!HY119))</f>
        <v>0.2</v>
      </c>
      <c r="IM119" s="14">
        <f t="shared" si="189"/>
        <v>14174755</v>
      </c>
      <c r="IN119" s="14">
        <f t="shared" si="190"/>
        <v>14178959</v>
      </c>
      <c r="IO119" s="14">
        <f t="shared" si="191"/>
        <v>14183463</v>
      </c>
      <c r="IP119" s="14">
        <f t="shared" si="192"/>
        <v>14174755</v>
      </c>
      <c r="IQ119" s="14">
        <f t="shared" si="193"/>
        <v>14174755</v>
      </c>
      <c r="IR119" s="14">
        <f t="shared" si="232"/>
        <v>113518679</v>
      </c>
      <c r="IS119" s="14">
        <f t="shared" si="233"/>
        <v>4482742</v>
      </c>
      <c r="IT119" s="14">
        <f t="shared" si="234"/>
        <v>98835955</v>
      </c>
      <c r="IU119" s="14">
        <f t="shared" si="235"/>
        <v>2494990</v>
      </c>
      <c r="IV119" s="28">
        <f t="shared" si="236"/>
        <v>76250</v>
      </c>
      <c r="IW119" s="28">
        <f t="shared" si="237"/>
        <v>76250</v>
      </c>
      <c r="IX119" s="28">
        <f t="shared" si="238"/>
        <v>76250</v>
      </c>
      <c r="IY119" s="28">
        <f t="shared" si="239"/>
        <v>76250</v>
      </c>
      <c r="IZ119" s="28">
        <f t="shared" si="240"/>
        <v>4.1580000000000004</v>
      </c>
      <c r="JA119" s="28">
        <f t="shared" si="241"/>
        <v>4.1580000000000004</v>
      </c>
      <c r="JB119" s="28">
        <f t="shared" si="242"/>
        <v>248</v>
      </c>
      <c r="JC119" s="28">
        <f t="shared" si="243"/>
        <v>228</v>
      </c>
      <c r="JD119" s="14">
        <f t="shared" si="244"/>
        <v>1</v>
      </c>
      <c r="JE119" s="14">
        <f t="shared" si="245"/>
        <v>2</v>
      </c>
      <c r="JF119" s="14">
        <f t="shared" si="246"/>
        <v>2</v>
      </c>
      <c r="JG119" s="18">
        <f t="shared" si="247"/>
        <v>2.6500000000000004</v>
      </c>
      <c r="JH119" s="18">
        <f t="shared" si="248"/>
        <v>2.1</v>
      </c>
      <c r="JI119" s="18">
        <f t="shared" si="249"/>
        <v>1.8</v>
      </c>
      <c r="JJ119" s="29">
        <f t="shared" si="276"/>
        <v>76400</v>
      </c>
      <c r="JK119" s="29">
        <f t="shared" si="276"/>
        <v>76700</v>
      </c>
      <c r="JL119" s="29">
        <f t="shared" si="276"/>
        <v>76700</v>
      </c>
      <c r="JM119" s="26">
        <f t="shared" si="250"/>
        <v>0.1</v>
      </c>
      <c r="JN119" s="26">
        <f t="shared" si="251"/>
        <v>0.1</v>
      </c>
      <c r="JO119" s="26">
        <f t="shared" si="252"/>
        <v>0.2</v>
      </c>
      <c r="JP119" s="14">
        <f t="shared" si="253"/>
        <v>4</v>
      </c>
      <c r="JQ119" s="14">
        <f t="shared" si="254"/>
        <v>4</v>
      </c>
      <c r="JR119" s="14">
        <f t="shared" si="255"/>
        <v>4</v>
      </c>
      <c r="JS119" s="14">
        <f t="shared" si="256"/>
        <v>15</v>
      </c>
      <c r="JT119" s="14">
        <f t="shared" si="257"/>
        <v>200</v>
      </c>
      <c r="JU119" s="14">
        <f t="shared" si="258"/>
        <v>350</v>
      </c>
      <c r="JV119">
        <v>115</v>
      </c>
      <c r="JW119" s="14">
        <f t="shared" si="195"/>
        <v>861912344</v>
      </c>
      <c r="JY119" s="14">
        <f t="shared" si="277"/>
        <v>8965484</v>
      </c>
      <c r="JZ119" s="14">
        <f t="shared" si="196"/>
        <v>7975362</v>
      </c>
      <c r="KA119" s="29">
        <f t="shared" si="197"/>
        <v>73200</v>
      </c>
      <c r="KB119" s="29">
        <f t="shared" si="198"/>
        <v>52708</v>
      </c>
      <c r="KC119" s="29">
        <f t="shared" si="199"/>
        <v>56925</v>
      </c>
      <c r="KD119" s="29">
        <f t="shared" si="200"/>
        <v>68310</v>
      </c>
      <c r="KE119" s="14">
        <f t="shared" si="278"/>
        <v>4.1580000000000004</v>
      </c>
      <c r="KF119" s="14">
        <f t="shared" si="279"/>
        <v>4.1580000000000004</v>
      </c>
      <c r="KG119" s="14">
        <f t="shared" si="201"/>
        <v>7087346.6546066469</v>
      </c>
      <c r="KH119" s="26">
        <f t="shared" si="259"/>
        <v>0.39941968387302418</v>
      </c>
      <c r="KI119" s="26">
        <f t="shared" si="260"/>
        <v>0.66561685490877498</v>
      </c>
      <c r="KJ119" s="29">
        <f t="shared" si="202"/>
        <v>2300753</v>
      </c>
      <c r="KK119" s="29">
        <f t="shared" si="203"/>
        <v>8756767</v>
      </c>
      <c r="KL119" s="29">
        <f t="shared" si="204"/>
        <v>10013786</v>
      </c>
      <c r="KM119" s="23">
        <f t="shared" si="205"/>
        <v>5521808</v>
      </c>
      <c r="KN119" s="23">
        <f t="shared" si="206"/>
        <v>2917182</v>
      </c>
      <c r="KO119" s="26">
        <f t="shared" si="261"/>
        <v>0.49199018009270279</v>
      </c>
      <c r="KP119" s="26">
        <f t="shared" si="262"/>
        <v>0.49542531557444625</v>
      </c>
      <c r="KQ119" s="26">
        <f t="shared" si="263"/>
        <v>0.59542531557444622</v>
      </c>
      <c r="KR119" s="26">
        <f t="shared" si="207"/>
        <v>9.1990180092702767E-2</v>
      </c>
      <c r="KS119" s="26">
        <v>0.1</v>
      </c>
      <c r="KT119" s="29">
        <f t="shared" si="264"/>
        <v>2.2000000000000002</v>
      </c>
      <c r="KU119" s="29">
        <f t="shared" si="265"/>
        <v>4.4206108128904607</v>
      </c>
      <c r="KV119" s="29">
        <f t="shared" si="266"/>
        <v>5.0206108128904603</v>
      </c>
      <c r="KW119" s="29">
        <f t="shared" si="267"/>
        <v>25308283</v>
      </c>
      <c r="KX119" s="29">
        <f t="shared" si="268"/>
        <v>25806839.257441573</v>
      </c>
      <c r="KY119" s="29">
        <f t="shared" si="269"/>
        <v>25137661.134785555</v>
      </c>
      <c r="KZ119" s="29">
        <f t="shared" si="270"/>
        <v>115376825</v>
      </c>
      <c r="LA119" s="14">
        <f t="shared" si="271"/>
        <v>76252783.390000001</v>
      </c>
      <c r="LE119" s="14">
        <v>1</v>
      </c>
      <c r="LF119" s="14">
        <v>1</v>
      </c>
      <c r="LG119" s="14">
        <v>480</v>
      </c>
      <c r="LH119" s="14">
        <v>80</v>
      </c>
      <c r="LI119" s="14">
        <v>60</v>
      </c>
      <c r="LJ119" s="14">
        <v>60</v>
      </c>
      <c r="LK119" s="14">
        <v>60</v>
      </c>
      <c r="LL119" s="23">
        <f t="shared" si="208"/>
        <v>10692986451</v>
      </c>
      <c r="LM119" s="23">
        <f t="shared" si="209"/>
        <v>2</v>
      </c>
      <c r="LN119" s="23">
        <f t="shared" si="210"/>
        <v>10692.99</v>
      </c>
      <c r="LO119" s="14">
        <v>1</v>
      </c>
      <c r="LP119" s="14">
        <v>1</v>
      </c>
      <c r="LQ119" s="14">
        <v>240</v>
      </c>
      <c r="LR119" s="14">
        <v>35</v>
      </c>
      <c r="LS119" s="14">
        <v>22</v>
      </c>
      <c r="LT119" s="14">
        <v>30</v>
      </c>
      <c r="LU119" s="14">
        <v>30</v>
      </c>
      <c r="LV119" s="23">
        <f t="shared" si="211"/>
        <v>5572595271</v>
      </c>
      <c r="LW119" s="23">
        <f t="shared" si="212"/>
        <v>2</v>
      </c>
      <c r="LX119" s="23">
        <f t="shared" si="213"/>
        <v>5572.6</v>
      </c>
      <c r="MB119">
        <f t="shared" si="272"/>
        <v>1.7307205963966039</v>
      </c>
      <c r="MC119">
        <f t="shared" si="273"/>
        <v>7.1963362398170796</v>
      </c>
      <c r="ME119" s="14">
        <v>10</v>
      </c>
      <c r="MF119" s="14">
        <v>2</v>
      </c>
      <c r="MG119" s="14">
        <v>1.5</v>
      </c>
      <c r="MH119" s="23">
        <f t="shared" si="274"/>
        <v>356283568</v>
      </c>
      <c r="MI119" s="23">
        <f t="shared" si="214"/>
        <v>1</v>
      </c>
      <c r="MJ119" s="23">
        <f t="shared" si="215"/>
        <v>356283.57</v>
      </c>
      <c r="MK119" s="14">
        <v>30</v>
      </c>
      <c r="ML119" s="14">
        <v>6</v>
      </c>
      <c r="MM119" s="14">
        <v>4</v>
      </c>
      <c r="MN119" s="23">
        <f t="shared" si="275"/>
        <v>1018575382</v>
      </c>
      <c r="MO119" s="23">
        <f t="shared" si="216"/>
        <v>2</v>
      </c>
      <c r="MP119" s="23">
        <f t="shared" si="217"/>
        <v>1018.58</v>
      </c>
      <c r="MR119" s="23">
        <f t="shared" si="280"/>
        <v>1358100509</v>
      </c>
      <c r="MS119" s="23">
        <f t="shared" si="219"/>
        <v>2</v>
      </c>
      <c r="MT119" s="23">
        <f t="shared" si="220"/>
        <v>1358.1</v>
      </c>
      <c r="MU119" s="23">
        <f t="shared" si="221"/>
        <v>534425352</v>
      </c>
      <c r="MV119" s="23">
        <f t="shared" si="222"/>
        <v>1</v>
      </c>
      <c r="MW119" s="23">
        <f t="shared" si="223"/>
        <v>534425.35</v>
      </c>
    </row>
    <row r="120" spans="3:361" ht="16.5" x14ac:dyDescent="0.2">
      <c r="C120" s="14">
        <v>48</v>
      </c>
      <c r="D120" s="14">
        <v>970</v>
      </c>
      <c r="E120" s="14"/>
      <c r="F120" s="14"/>
      <c r="G120" s="14">
        <v>970</v>
      </c>
      <c r="H120" s="14">
        <v>970</v>
      </c>
      <c r="I120" s="14">
        <v>970</v>
      </c>
      <c r="J120" s="14">
        <v>12</v>
      </c>
      <c r="K120" s="14">
        <v>12</v>
      </c>
      <c r="L120" s="14">
        <v>12</v>
      </c>
      <c r="M120" s="14">
        <v>11</v>
      </c>
      <c r="N120" s="14">
        <v>11</v>
      </c>
      <c r="O120" s="14">
        <v>11</v>
      </c>
      <c r="P120" s="14">
        <v>12</v>
      </c>
      <c r="Q120" s="14">
        <v>12</v>
      </c>
      <c r="R120" s="14">
        <v>12</v>
      </c>
      <c r="S120" s="14">
        <v>12</v>
      </c>
      <c r="T120" s="14">
        <v>12</v>
      </c>
      <c r="U120" s="14">
        <v>12</v>
      </c>
      <c r="V120" s="14">
        <v>12</v>
      </c>
      <c r="W120" s="14">
        <v>12</v>
      </c>
      <c r="X120" s="14">
        <v>970</v>
      </c>
      <c r="Y120" s="14">
        <v>970</v>
      </c>
      <c r="Z120" s="14">
        <v>970</v>
      </c>
      <c r="AA120" s="14">
        <v>970</v>
      </c>
      <c r="AB120" s="14">
        <v>970</v>
      </c>
      <c r="AC120" s="14">
        <v>970</v>
      </c>
      <c r="AD120" s="14">
        <v>970</v>
      </c>
      <c r="AE120" s="14">
        <v>970</v>
      </c>
      <c r="AF120" s="14">
        <v>100</v>
      </c>
      <c r="AG120" s="14">
        <v>100</v>
      </c>
      <c r="AH120" s="14">
        <v>100</v>
      </c>
      <c r="AI120" s="14">
        <v>100</v>
      </c>
      <c r="AJ120" s="14">
        <v>100</v>
      </c>
      <c r="AK120" s="14">
        <v>100</v>
      </c>
      <c r="AL120" s="14">
        <v>100</v>
      </c>
      <c r="AM120" s="14">
        <v>100</v>
      </c>
      <c r="AN120" s="14">
        <v>6</v>
      </c>
      <c r="AO120" s="14">
        <v>6</v>
      </c>
      <c r="AP120" s="14">
        <v>6</v>
      </c>
      <c r="AQ120" s="14">
        <v>6</v>
      </c>
      <c r="AR120" s="14">
        <v>6</v>
      </c>
      <c r="AS120" s="14">
        <v>0</v>
      </c>
      <c r="AT120" s="14">
        <v>0</v>
      </c>
      <c r="AU120" s="14">
        <v>0</v>
      </c>
      <c r="AV120" s="14">
        <v>0</v>
      </c>
      <c r="AW120" s="14">
        <v>5</v>
      </c>
      <c r="AX120" s="14">
        <v>5</v>
      </c>
      <c r="AY120" s="14">
        <v>0</v>
      </c>
      <c r="AZ120" s="14">
        <v>0</v>
      </c>
      <c r="BA120" s="14">
        <v>28</v>
      </c>
      <c r="BF120" s="14">
        <f>ROUND((INDEX(新战舰养成!S$6:S$18,新怪物属性!$J120+1)+INDEX(新战舰养成!D$6:D$18,新怪物属性!$J120+1)*(新怪物属性!$G120-1))*INDEX(战舰突破!$D$6:$D$18,新怪物属性!$M120+1),0)</f>
        <v>1003112</v>
      </c>
      <c r="BG120" s="14">
        <f>ROUND((INDEX(新战舰养成!T$6:T$18,新怪物属性!$J120+1)+INDEX(新战舰养成!E$6:E$18,新怪物属性!$J120+1)*(新怪物属性!$G120-1))*INDEX(战舰突破!$D$6:$D$18,新怪物属性!$M120+1),0)</f>
        <v>8024731</v>
      </c>
      <c r="BH120" s="14">
        <f>ROUND((INDEX(新战舰养成!U$6:U$18,新怪物属性!$J120+1)+INDEX(新战舰养成!F$6:F$18,新怪物属性!$J120+1)*(新怪物属性!$G120-1))*INDEX(战舰突破!$D$6:$D$18,新怪物属性!$M120+1),0)</f>
        <v>501773</v>
      </c>
      <c r="BI120" s="14">
        <f>ROUND((INDEX(新战舰养成!V$6:V$18,新怪物属性!$J120+1)+INDEX(新战舰养成!G$6:G$18,新怪物属性!$J120+1)*(新怪物属性!$G120-1))*INDEX(战舰突破!$D$6:$D$18,新怪物属性!$M120+1),0)</f>
        <v>825</v>
      </c>
      <c r="BJ120" s="14">
        <f>ROUND((INDEX(新战舰养成!W$6:W$18,新怪物属性!$J120+1)+INDEX(新战舰养成!H$6:H$18,新怪物属性!$J120+1)*(新怪物属性!$G120-1))*INDEX(战舰突破!$D$6:$D$18,新怪物属性!$M120+1),0)</f>
        <v>11</v>
      </c>
      <c r="BL120" s="14">
        <f>IF($H120&gt;0,ROUND((INDEX(新战舰养成!X$6:X$18,新怪物属性!$K120+1)+INDEX(新战舰养成!I$6:I$18,新怪物属性!$K120+1)*(新怪物属性!$H120-1))*INDEX(战舰突破!$D$6:$D$18,新怪物属性!$N120+1),0),0)</f>
        <v>1003882</v>
      </c>
      <c r="BM120" s="14">
        <f>IF($H120&gt;0,ROUND((INDEX(新战舰养成!Y$6:Y$18,新怪物属性!$K120+1)+INDEX(新战舰养成!J$6:J$18,新怪物属性!$K120+1)*(新怪物属性!$H120-1))*INDEX(战舰突破!$D$6:$D$18,新怪物属性!$N120+1),0),0)</f>
        <v>0</v>
      </c>
      <c r="BN120" s="14">
        <f>IF($H120&gt;0,ROUND((INDEX(新战舰养成!Z$6:Z$18,新怪物属性!$K120+1)+INDEX(新战舰养成!K$6:K$18,新怪物属性!$K120+1)*(新怪物属性!$H120-1))*INDEX(战舰突破!$D$6:$D$18,新怪物属性!$N120+1),0),0)</f>
        <v>0</v>
      </c>
      <c r="BO120" s="14">
        <f>IF($H120&gt;0,ROUND((INDEX(新战舰养成!AA$6:AA$18,新怪物属性!$K120+1)+INDEX(新战舰养成!L$6:L$18,新怪物属性!$K120+1)*(新怪物属性!$H120-1))*INDEX(战舰突破!$D$6:$D$18,新怪物属性!$N120+1),0),0)</f>
        <v>10031120</v>
      </c>
      <c r="BP120" s="14">
        <f>IF($H120&gt;0,ROUND((INDEX(新战舰养成!AB$6:AB$18,新怪物属性!$K120+1)+INDEX(新战舰养成!M$6:M$18,新怪物属性!$K120+1)*(新怪物属性!$H120-1))*INDEX(战舰突破!$D$6:$D$18,新怪物属性!$N120+1),0),0)</f>
        <v>200420</v>
      </c>
      <c r="BR120" s="14">
        <f>IF($I120&gt;0,ROUND((INDEX(新战舰养成!AC$6:AC$18,新怪物属性!$L120+1)+INDEX(新战舰养成!I$6:I$18,新怪物属性!$L120+1)*(新怪物属性!$I120-1))*INDEX(战舰突破!$D$6:$D$18,新怪物属性!$O120+1),0),0)</f>
        <v>1004707</v>
      </c>
      <c r="BS120" s="14">
        <f>IF($I120&gt;0,ROUND((INDEX(新战舰养成!AD$6:AD$18,新怪物属性!$L120+1)+INDEX(新战舰养成!J$6:J$18,新怪物属性!$L120+1)*(新怪物属性!$I120-1))*INDEX(战舰突破!$D$6:$D$18,新怪物属性!$O120+1),0),0)</f>
        <v>0</v>
      </c>
      <c r="BT120" s="14">
        <f>IF($I120&gt;0,ROUND((INDEX(新战舰养成!AE$6:AE$18,新怪物属性!$L120+1)+INDEX(新战舰养成!K$6:K$18,新怪物属性!$L120+1)*(新怪物属性!$I120-1))*INDEX(战舰突破!$D$6:$D$18,新怪物属性!$O120+1),0),0)</f>
        <v>0</v>
      </c>
      <c r="BU120" s="14">
        <f>IF($I120&gt;0,ROUND((INDEX(新战舰养成!AF$6:AF$18,新怪物属性!$L120+1)+INDEX(新战舰养成!L$6:L$18,新怪物属性!$L120+1)*(新怪物属性!$I120-1))*INDEX(战舰突破!$D$6:$D$18,新怪物属性!$O120+1),0),0)</f>
        <v>6614685</v>
      </c>
      <c r="BV120" s="14">
        <f>IF($I120&gt;0,ROUND((INDEX(新战舰养成!AG$6:AG$18,新怪物属性!$L120+1)+INDEX(新战舰养成!M$6:M$18,新怪物属性!$L120+1)*(新怪物属性!$I120-1))*INDEX(战舰突破!$D$6:$D$18,新怪物属性!$O120+1),0),0)</f>
        <v>269360</v>
      </c>
      <c r="BY120" s="14">
        <f>(INDEX(装备数值!$C$13:$G$116,新怪物属性!$P122*8+1,BY$2)+INDEX(装备数值!$C$13:$G$116,新怪物属性!$Q122*8+2,BY$2)+INDEX(装备数值!$C$13:$G$116,新怪物属性!$S122*8+3,BY$2)+INDEX(装备数值!$C$13:$G$116,新怪物属性!$R122*8+4,BY$2)+INDEX(装备数值!$C$13:$G$116,新怪物属性!$T122*8+5,BY$2)+INDEX(装备数值!$C$13:$G$116,新怪物属性!$U122*8+6,BY$2)+INDEX(装备数值!$C$13:$G$116,新怪物属性!$V122*8+7,BY$2)+INDEX(装备数值!$C$13:$G$116,新怪物属性!$W122*8+8,BY$2))</f>
        <v>147000</v>
      </c>
      <c r="BZ120" s="14">
        <f>(INDEX(装备数值!$C$13:$G$116,新怪物属性!$P122*8+1,BZ$2)+INDEX(装备数值!$C$13:$G$116,新怪物属性!$Q122*8+2,BZ$2)+INDEX(装备数值!$C$13:$G$116,新怪物属性!$S122*8+3,BZ$2)+INDEX(装备数值!$C$13:$G$116,新怪物属性!$R122*8+4,BZ$2)+INDEX(装备数值!$C$13:$G$116,新怪物属性!$T122*8+5,BZ$2)+INDEX(装备数值!$C$13:$G$116,新怪物属性!$U122*8+6,BZ$2)+INDEX(装备数值!$C$13:$G$116,新怪物属性!$V122*8+7,BZ$2)+INDEX(装备数值!$C$13:$G$116,新怪物属性!$W122*8+8,BZ$2))</f>
        <v>1102500</v>
      </c>
      <c r="CA120" s="14">
        <f>(INDEX(装备数值!$C$13:$G$116,新怪物属性!$P122*8+1,CA$2)+INDEX(装备数值!$C$13:$G$116,新怪物属性!$Q122*8+2,CA$2)+INDEX(装备数值!$C$13:$G$116,新怪物属性!$S122*8+3,CA$2)+INDEX(装备数值!$C$13:$G$116,新怪物属性!$R122*8+4,CA$2)+INDEX(装备数值!$C$13:$G$116,新怪物属性!$T122*8+5,CA$2)+INDEX(装备数值!$C$13:$G$116,新怪物属性!$U122*8+6,CA$2)+INDEX(装备数值!$C$13:$G$116,新怪物属性!$V122*8+7,CA$2)+INDEX(装备数值!$C$13:$G$116,新怪物属性!$W122*8+8,CA$2))</f>
        <v>73500</v>
      </c>
      <c r="CB120" s="14">
        <f>(INDEX(装备数值!$C$13:$G$116,新怪物属性!$P122*8+1,CB$2)+INDEX(装备数值!$C$13:$G$116,新怪物属性!$Q122*8+2,CB$2)+INDEX(装备数值!$C$13:$G$116,新怪物属性!$S122*8+3,CB$2)+INDEX(装备数值!$C$13:$G$116,新怪物属性!$R122*8+4,CB$2)+INDEX(装备数值!$C$13:$G$116,新怪物属性!$T122*8+5,CB$2)+INDEX(装备数值!$C$13:$G$116,新怪物属性!$U122*8+6,CB$2)+INDEX(装备数值!$C$13:$G$116,新怪物属性!$V122*8+7,CB$2)+INDEX(装备数值!$C$13:$G$116,新怪物属性!$W122*8+8,CB$2))</f>
        <v>1470000</v>
      </c>
      <c r="CC120" s="14">
        <f>(INDEX(装备数值!$C$13:$G$116,新怪物属性!$P122*8+1,CC$2)+INDEX(装备数值!$C$13:$G$116,新怪物属性!$Q122*8+2,CC$2)+INDEX(装备数值!$C$13:$G$116,新怪物属性!$S122*8+3,CC$2)+INDEX(装备数值!$C$13:$G$116,新怪物属性!$R122*8+4,CC$2)+INDEX(装备数值!$C$13:$G$116,新怪物属性!$T122*8+5,CC$2)+INDEX(装备数值!$C$13:$G$116,新怪物属性!$U122*8+6,CC$2)+INDEX(装备数值!$C$13:$G$116,新怪物属性!$V122*8+7,CC$2)+INDEX(装备数值!$C$13:$G$116,新怪物属性!$W122*8+8,CC$2))</f>
        <v>29050</v>
      </c>
      <c r="CF120" s="14">
        <f t="shared" si="143"/>
        <v>4</v>
      </c>
      <c r="CG120" s="14">
        <f t="shared" si="230"/>
        <v>4</v>
      </c>
      <c r="CH120" s="14">
        <f t="shared" si="230"/>
        <v>4</v>
      </c>
      <c r="CI120" s="14">
        <f t="shared" si="230"/>
        <v>4</v>
      </c>
      <c r="CJ120" s="14">
        <f t="shared" si="230"/>
        <v>4</v>
      </c>
      <c r="CK120" s="14">
        <f t="shared" si="230"/>
        <v>4</v>
      </c>
      <c r="CL120" s="14">
        <f t="shared" si="230"/>
        <v>4</v>
      </c>
      <c r="CM120" s="14">
        <f t="shared" si="230"/>
        <v>4</v>
      </c>
      <c r="CN120" s="14">
        <f t="shared" si="230"/>
        <v>4</v>
      </c>
      <c r="CO120" s="14">
        <f t="shared" si="230"/>
        <v>4</v>
      </c>
      <c r="CP120" s="14">
        <f t="shared" si="230"/>
        <v>4</v>
      </c>
      <c r="CQ120" s="14">
        <f t="shared" si="230"/>
        <v>4</v>
      </c>
      <c r="CR120" s="14">
        <f t="shared" si="230"/>
        <v>0</v>
      </c>
      <c r="CS120" s="14">
        <f>SUMIFS(装备数值!BL$50:BL$101,装备数值!$BG$50:$BG$101,"="&amp;新怪物属性!$CF$2,装备数值!$BH$50:$BH$101,"&lt;="&amp;新怪物属性!$CF120)+SUMIFS(装备数值!BL$50:BL$101,装备数值!$BG$50:$BG$101,"="&amp;新怪物属性!$CG$2,装备数值!$BH$50:$BH$101,"&lt;="&amp;新怪物属性!$CG120)+SUMIFS(装备数值!BL$50:BL$101,装备数值!$BG$50:$BG$101,"="&amp;新怪物属性!$CH$2,装备数值!$BH$50:$BH$101,"&lt;="&amp;新怪物属性!$CH120)+SUMIFS(装备数值!BL$50:BL$101,装备数值!$BG$50:$BG$101,"="&amp;新怪物属性!$CI$2,装备数值!$BH$50:$BH$101,"&lt;="&amp;新怪物属性!$CI120)+SUMIFS(装备数值!BL$50:BL$101,装备数值!$BG$50:$BG$101,"="&amp;新怪物属性!$CJ$2,装备数值!$BH$50:$BH$101,"&lt;="&amp;新怪物属性!$CJ120)+SUMIFS(装备数值!BL$50:BL$101,装备数值!$BG$50:$BG$101,"="&amp;新怪物属性!$CK$2,装备数值!$BH$50:$BH$101,"&lt;="&amp;新怪物属性!$CK120)+SUMIFS(装备数值!BL$50:BL$101,装备数值!$BG$50:$BG$101,"="&amp;新怪物属性!$CL$2,装备数值!$BH$50:$BH$101,"&lt;="&amp;新怪物属性!$CL120)+SUMIFS(装备数值!BL$50:BL$101,装备数值!$BG$50:$BG$101,"="&amp;新怪物属性!$CM$2,装备数值!$BH$50:$BH$101,"&lt;="&amp;新怪物属性!$CM120)+SUMIFS(装备数值!BL$50:BL$101,装备数值!$BG$50:$BG$101,"="&amp;新怪物属性!$CN$2,装备数值!$BH$50:$BH$101,"&lt;="&amp;新怪物属性!$CN120)+SUMIFS(装备数值!BL$50:BL$101,装备数值!$BG$50:$BG$101,"="&amp;新怪物属性!$CO$2,装备数值!$BH$50:$BH$101,"&lt;="&amp;新怪物属性!$CO120)+SUMIFS(装备数值!BL$50:BL$101,装备数值!$BG$50:$BG$101,"="&amp;新怪物属性!$CP$2,装备数值!$BH$50:$BH$101,"&lt;="&amp;新怪物属性!$CP120)+SUMIFS(装备数值!BL$50:BL$101,装备数值!$BG$50:$BG$101,"="&amp;新怪物属性!$CQ$2,装备数值!$BH$50:$BH$101,"&lt;="&amp;新怪物属性!$CQ120)+SUMIFS(装备数值!BL$50:BL$101,装备数值!$BG$50:$BG$101,"="&amp;新怪物属性!$CR$2,装备数值!$BH$50:$BH$101,"&lt;="&amp;新怪物属性!$CR120)</f>
        <v>234449</v>
      </c>
      <c r="CT120" s="14">
        <f>SUMIFS(装备数值!BM$50:BM$101,装备数值!$BG$50:$BG$101,"="&amp;新怪物属性!$CF$2,装备数值!$BH$50:$BH$101,"&lt;="&amp;新怪物属性!$CF120)+SUMIFS(装备数值!BM$50:BM$101,装备数值!$BG$50:$BG$101,"="&amp;新怪物属性!$CG$2,装备数值!$BH$50:$BH$101,"&lt;="&amp;新怪物属性!$CG120)+SUMIFS(装备数值!BM$50:BM$101,装备数值!$BG$50:$BG$101,"="&amp;新怪物属性!$CH$2,装备数值!$BH$50:$BH$101,"&lt;="&amp;新怪物属性!$CH120)+SUMIFS(装备数值!BM$50:BM$101,装备数值!$BG$50:$BG$101,"="&amp;新怪物属性!$CI$2,装备数值!$BH$50:$BH$101,"&lt;="&amp;新怪物属性!$CI120)+SUMIFS(装备数值!BM$50:BM$101,装备数值!$BG$50:$BG$101,"="&amp;新怪物属性!$CJ$2,装备数值!$BH$50:$BH$101,"&lt;="&amp;新怪物属性!$CJ120)+SUMIFS(装备数值!BM$50:BM$101,装备数值!$BG$50:$BG$101,"="&amp;新怪物属性!$CK$2,装备数值!$BH$50:$BH$101,"&lt;="&amp;新怪物属性!$CK120)+SUMIFS(装备数值!BM$50:BM$101,装备数值!$BG$50:$BG$101,"="&amp;新怪物属性!$CL$2,装备数值!$BH$50:$BH$101,"&lt;="&amp;新怪物属性!$CL120)+SUMIFS(装备数值!BM$50:BM$101,装备数值!$BG$50:$BG$101,"="&amp;新怪物属性!$CM$2,装备数值!$BH$50:$BH$101,"&lt;="&amp;新怪物属性!$CM120)+SUMIFS(装备数值!BM$50:BM$101,装备数值!$BG$50:$BG$101,"="&amp;新怪物属性!$CN$2,装备数值!$BH$50:$BH$101,"&lt;="&amp;新怪物属性!$CN120)+SUMIFS(装备数值!BM$50:BM$101,装备数值!$BG$50:$BG$101,"="&amp;新怪物属性!$CO$2,装备数值!$BH$50:$BH$101,"&lt;="&amp;新怪物属性!$CO120)+SUMIFS(装备数值!BM$50:BM$101,装备数值!$BG$50:$BG$101,"="&amp;新怪物属性!$CP$2,装备数值!$BH$50:$BH$101,"&lt;="&amp;新怪物属性!$CP120)+SUMIFS(装备数值!BM$50:BM$101,装备数值!$BG$50:$BG$101,"="&amp;新怪物属性!$CQ$2,装备数值!$BH$50:$BH$101,"&lt;="&amp;新怪物属性!$CQ120)+SUMIFS(装备数值!BM$50:BM$101,装备数值!$BG$50:$BG$101,"="&amp;新怪物属性!$CR$2,装备数值!$BH$50:$BH$101,"&lt;="&amp;新怪物属性!$CR120)</f>
        <v>1759949</v>
      </c>
      <c r="CU120" s="14">
        <f>SUMIFS(装备数值!BN$50:BN$101,装备数值!$BG$50:$BG$101,"="&amp;新怪物属性!$CF$2,装备数值!$BH$50:$BH$101,"&lt;="&amp;新怪物属性!$CF120)+SUMIFS(装备数值!BN$50:BN$101,装备数值!$BG$50:$BG$101,"="&amp;新怪物属性!$CG$2,装备数值!$BH$50:$BH$101,"&lt;="&amp;新怪物属性!$CG120)+SUMIFS(装备数值!BN$50:BN$101,装备数值!$BG$50:$BG$101,"="&amp;新怪物属性!$CH$2,装备数值!$BH$50:$BH$101,"&lt;="&amp;新怪物属性!$CH120)+SUMIFS(装备数值!BN$50:BN$101,装备数值!$BG$50:$BG$101,"="&amp;新怪物属性!$CI$2,装备数值!$BH$50:$BH$101,"&lt;="&amp;新怪物属性!$CI120)+SUMIFS(装备数值!BN$50:BN$101,装备数值!$BG$50:$BG$101,"="&amp;新怪物属性!$CJ$2,装备数值!$BH$50:$BH$101,"&lt;="&amp;新怪物属性!$CJ120)+SUMIFS(装备数值!BN$50:BN$101,装备数值!$BG$50:$BG$101,"="&amp;新怪物属性!$CK$2,装备数值!$BH$50:$BH$101,"&lt;="&amp;新怪物属性!$CK120)+SUMIFS(装备数值!BN$50:BN$101,装备数值!$BG$50:$BG$101,"="&amp;新怪物属性!$CL$2,装备数值!$BH$50:$BH$101,"&lt;="&amp;新怪物属性!$CL120)+SUMIFS(装备数值!BN$50:BN$101,装备数值!$BG$50:$BG$101,"="&amp;新怪物属性!$CM$2,装备数值!$BH$50:$BH$101,"&lt;="&amp;新怪物属性!$CM120)+SUMIFS(装备数值!BN$50:BN$101,装备数值!$BG$50:$BG$101,"="&amp;新怪物属性!$CN$2,装备数值!$BH$50:$BH$101,"&lt;="&amp;新怪物属性!$CN120)+SUMIFS(装备数值!BN$50:BN$101,装备数值!$BG$50:$BG$101,"="&amp;新怪物属性!$CO$2,装备数值!$BH$50:$BH$101,"&lt;="&amp;新怪物属性!$CO120)+SUMIFS(装备数值!BN$50:BN$101,装备数值!$BG$50:$BG$101,"="&amp;新怪物属性!$CP$2,装备数值!$BH$50:$BH$101,"&lt;="&amp;新怪物属性!$CP120)+SUMIFS(装备数值!BN$50:BN$101,装备数值!$BG$50:$BG$101,"="&amp;新怪物属性!$CQ$2,装备数值!$BH$50:$BH$101,"&lt;="&amp;新怪物属性!$CQ120)+SUMIFS(装备数值!BN$50:BN$101,装备数值!$BG$50:$BG$101,"="&amp;新怪物属性!$CR$2,装备数值!$BH$50:$BH$101,"&lt;="&amp;新怪物属性!$CR120)</f>
        <v>97600</v>
      </c>
      <c r="CV120" s="14">
        <f>SUMIFS(装备数值!BO$50:BO$101,装备数值!$BG$50:$BG$101,"="&amp;新怪物属性!$CF$2,装备数值!$BH$50:$BH$101,"&lt;="&amp;新怪物属性!$CF120)+SUMIFS(装备数值!BO$50:BO$101,装备数值!$BG$50:$BG$101,"="&amp;新怪物属性!$CG$2,装备数值!$BH$50:$BH$101,"&lt;="&amp;新怪物属性!$CG120)+SUMIFS(装备数值!BO$50:BO$101,装备数值!$BG$50:$BG$101,"="&amp;新怪物属性!$CH$2,装备数值!$BH$50:$BH$101,"&lt;="&amp;新怪物属性!$CH120)+SUMIFS(装备数值!BO$50:BO$101,装备数值!$BG$50:$BG$101,"="&amp;新怪物属性!$CI$2,装备数值!$BH$50:$BH$101,"&lt;="&amp;新怪物属性!$CI120)+SUMIFS(装备数值!BO$50:BO$101,装备数值!$BG$50:$BG$101,"="&amp;新怪物属性!$CJ$2,装备数值!$BH$50:$BH$101,"&lt;="&amp;新怪物属性!$CJ120)+SUMIFS(装备数值!BO$50:BO$101,装备数值!$BG$50:$BG$101,"="&amp;新怪物属性!$CK$2,装备数值!$BH$50:$BH$101,"&lt;="&amp;新怪物属性!$CK120)+SUMIFS(装备数值!BO$50:BO$101,装备数值!$BG$50:$BG$101,"="&amp;新怪物属性!$CL$2,装备数值!$BH$50:$BH$101,"&lt;="&amp;新怪物属性!$CL120)+SUMIFS(装备数值!BO$50:BO$101,装备数值!$BG$50:$BG$101,"="&amp;新怪物属性!$CM$2,装备数值!$BH$50:$BH$101,"&lt;="&amp;新怪物属性!$CM120)+SUMIFS(装备数值!BO$50:BO$101,装备数值!$BG$50:$BG$101,"="&amp;新怪物属性!$CN$2,装备数值!$BH$50:$BH$101,"&lt;="&amp;新怪物属性!$CN120)+SUMIFS(装备数值!BO$50:BO$101,装备数值!$BG$50:$BG$101,"="&amp;新怪物属性!$CO$2,装备数值!$BH$50:$BH$101,"&lt;="&amp;新怪物属性!$CO120)+SUMIFS(装备数值!BO$50:BO$101,装备数值!$BG$50:$BG$101,"="&amp;新怪物属性!$CP$2,装备数值!$BH$50:$BH$101,"&lt;="&amp;新怪物属性!$CP120)+SUMIFS(装备数值!BO$50:BO$101,装备数值!$BG$50:$BG$101,"="&amp;新怪物属性!$CQ$2,装备数值!$BH$50:$BH$101,"&lt;="&amp;新怪物属性!$CQ120)+SUMIFS(装备数值!BO$50:BO$101,装备数值!$BG$50:$BG$101,"="&amp;新怪物属性!$CR$2,装备数值!$BH$50:$BH$101,"&lt;="&amp;新怪物属性!$CR120)</f>
        <v>1955500</v>
      </c>
      <c r="CW120" s="14">
        <f>SUMIFS(装备数值!BP$50:BP$101,装备数值!$BG$50:$BG$101,"="&amp;新怪物属性!$CF$2,装备数值!$BH$50:$BH$101,"&lt;="&amp;新怪物属性!$CF120)+SUMIFS(装备数值!BP$50:BP$101,装备数值!$BG$50:$BG$101,"="&amp;新怪物属性!$CG$2,装备数值!$BH$50:$BH$101,"&lt;="&amp;新怪物属性!$CG120)+SUMIFS(装备数值!BP$50:BP$101,装备数值!$BG$50:$BG$101,"="&amp;新怪物属性!$CH$2,装备数值!$BH$50:$BH$101,"&lt;="&amp;新怪物属性!$CH120)+SUMIFS(装备数值!BP$50:BP$101,装备数值!$BG$50:$BG$101,"="&amp;新怪物属性!$CI$2,装备数值!$BH$50:$BH$101,"&lt;="&amp;新怪物属性!$CI120)+SUMIFS(装备数值!BP$50:BP$101,装备数值!$BG$50:$BG$101,"="&amp;新怪物属性!$CJ$2,装备数值!$BH$50:$BH$101,"&lt;="&amp;新怪物属性!$CJ120)+SUMIFS(装备数值!BP$50:BP$101,装备数值!$BG$50:$BG$101,"="&amp;新怪物属性!$CK$2,装备数值!$BH$50:$BH$101,"&lt;="&amp;新怪物属性!$CK120)+SUMIFS(装备数值!BP$50:BP$101,装备数值!$BG$50:$BG$101,"="&amp;新怪物属性!$CL$2,装备数值!$BH$50:$BH$101,"&lt;="&amp;新怪物属性!$CL120)+SUMIFS(装备数值!BP$50:BP$101,装备数值!$BG$50:$BG$101,"="&amp;新怪物属性!$CM$2,装备数值!$BH$50:$BH$101,"&lt;="&amp;新怪物属性!$CM120)+SUMIFS(装备数值!BP$50:BP$101,装备数值!$BG$50:$BG$101,"="&amp;新怪物属性!$CN$2,装备数值!$BH$50:$BH$101,"&lt;="&amp;新怪物属性!$CN120)+SUMIFS(装备数值!BP$50:BP$101,装备数值!$BG$50:$BG$101,"="&amp;新怪物属性!$CO$2,装备数值!$BH$50:$BH$101,"&lt;="&amp;新怪物属性!$CO120)+SUMIFS(装备数值!BP$50:BP$101,装备数值!$BG$50:$BG$101,"="&amp;新怪物属性!$CP$2,装备数值!$BH$50:$BH$101,"&lt;="&amp;新怪物属性!$CP120)+SUMIFS(装备数值!BP$50:BP$101,装备数值!$BG$50:$BG$101,"="&amp;新怪物属性!$CQ$2,装备数值!$BH$50:$BH$101,"&lt;="&amp;新怪物属性!$CQ120)+SUMIFS(装备数值!BP$50:BP$101,装备数值!$BG$50:$BG$101,"="&amp;新怪物属性!$CR$2,装备数值!$BH$50:$BH$101,"&lt;="&amp;新怪物属性!$CR120)</f>
        <v>38720</v>
      </c>
      <c r="CX120" s="14">
        <f>SUMIFS(装备数值!BQ$50:BQ$101,装备数值!$BG$50:$BG$101,"="&amp;新怪物属性!$CF$2,装备数值!$BH$50:$BH$101,"&lt;="&amp;新怪物属性!$CF120)+SUMIFS(装备数值!BQ$50:BQ$101,装备数值!$BG$50:$BG$101,"="&amp;新怪物属性!$CG$2,装备数值!$BH$50:$BH$101,"&lt;="&amp;新怪物属性!$CG120)+SUMIFS(装备数值!BQ$50:BQ$101,装备数值!$BG$50:$BG$101,"="&amp;新怪物属性!$CH$2,装备数值!$BH$50:$BH$101,"&lt;="&amp;新怪物属性!$CH120)+SUMIFS(装备数值!BQ$50:BQ$101,装备数值!$BG$50:$BG$101,"="&amp;新怪物属性!$CI$2,装备数值!$BH$50:$BH$101,"&lt;="&amp;新怪物属性!$CI120)+SUMIFS(装备数值!BQ$50:BQ$101,装备数值!$BG$50:$BG$101,"="&amp;新怪物属性!$CJ$2,装备数值!$BH$50:$BH$101,"&lt;="&amp;新怪物属性!$CJ120)+SUMIFS(装备数值!BQ$50:BQ$101,装备数值!$BG$50:$BG$101,"="&amp;新怪物属性!$CK$2,装备数值!$BH$50:$BH$101,"&lt;="&amp;新怪物属性!$CK120)+SUMIFS(装备数值!BQ$50:BQ$101,装备数值!$BG$50:$BG$101,"="&amp;新怪物属性!$CL$2,装备数值!$BH$50:$BH$101,"&lt;="&amp;新怪物属性!$CL120)+SUMIFS(装备数值!BQ$50:BQ$101,装备数值!$BG$50:$BG$101,"="&amp;新怪物属性!$CM$2,装备数值!$BH$50:$BH$101,"&lt;="&amp;新怪物属性!$CM120)+SUMIFS(装备数值!BQ$50:BQ$101,装备数值!$BG$50:$BG$101,"="&amp;新怪物属性!$CN$2,装备数值!$BH$50:$BH$101,"&lt;="&amp;新怪物属性!$CN120)+SUMIFS(装备数值!BQ$50:BQ$101,装备数值!$BG$50:$BG$101,"="&amp;新怪物属性!$CO$2,装备数值!$BH$50:$BH$101,"&lt;="&amp;新怪物属性!$CO120)+SUMIFS(装备数值!BQ$50:BQ$101,装备数值!$BG$50:$BG$101,"="&amp;新怪物属性!$CP$2,装备数值!$BH$50:$BH$101,"&lt;="&amp;新怪物属性!$CP120)+SUMIFS(装备数值!BQ$50:BQ$101,装备数值!$BG$50:$BG$101,"="&amp;新怪物属性!$CQ$2,装备数值!$BH$50:$BH$101,"&lt;="&amp;新怪物属性!$CQ120)+SUMIFS(装备数值!BQ$50:BQ$101,装备数值!$BG$50:$BG$101,"="&amp;新怪物属性!$CR$2,装备数值!$BH$50:$BH$101,"&lt;="&amp;新怪物属性!$CR120)</f>
        <v>1250</v>
      </c>
      <c r="CY120" s="14">
        <f>SUMIFS(装备数值!BR$50:BR$101,装备数值!$BG$50:$BG$101,"="&amp;新怪物属性!$CF$2,装备数值!$BH$50:$BH$101,"&lt;="&amp;新怪物属性!$CF120)+SUMIFS(装备数值!BR$50:BR$101,装备数值!$BG$50:$BG$101,"="&amp;新怪物属性!$CG$2,装备数值!$BH$50:$BH$101,"&lt;="&amp;新怪物属性!$CG120)+SUMIFS(装备数值!BR$50:BR$101,装备数值!$BG$50:$BG$101,"="&amp;新怪物属性!$CH$2,装备数值!$BH$50:$BH$101,"&lt;="&amp;新怪物属性!$CH120)+SUMIFS(装备数值!BR$50:BR$101,装备数值!$BG$50:$BG$101,"="&amp;新怪物属性!$CI$2,装备数值!$BH$50:$BH$101,"&lt;="&amp;新怪物属性!$CI120)+SUMIFS(装备数值!BR$50:BR$101,装备数值!$BG$50:$BG$101,"="&amp;新怪物属性!$CJ$2,装备数值!$BH$50:$BH$101,"&lt;="&amp;新怪物属性!$CJ120)+SUMIFS(装备数值!BR$50:BR$101,装备数值!$BG$50:$BG$101,"="&amp;新怪物属性!$CK$2,装备数值!$BH$50:$BH$101,"&lt;="&amp;新怪物属性!$CK120)+SUMIFS(装备数值!BR$50:BR$101,装备数值!$BG$50:$BG$101,"="&amp;新怪物属性!$CL$2,装备数值!$BH$50:$BH$101,"&lt;="&amp;新怪物属性!$CL120)+SUMIFS(装备数值!BR$50:BR$101,装备数值!$BG$50:$BG$101,"="&amp;新怪物属性!$CM$2,装备数值!$BH$50:$BH$101,"&lt;="&amp;新怪物属性!$CM120)+SUMIFS(装备数值!BR$50:BR$101,装备数值!$BG$50:$BG$101,"="&amp;新怪物属性!$CN$2,装备数值!$BH$50:$BH$101,"&lt;="&amp;新怪物属性!$CN120)+SUMIFS(装备数值!BR$50:BR$101,装备数值!$BG$50:$BG$101,"="&amp;新怪物属性!$CO$2,装备数值!$BH$50:$BH$101,"&lt;="&amp;新怪物属性!$CO120)+SUMIFS(装备数值!BR$50:BR$101,装备数值!$BG$50:$BG$101,"="&amp;新怪物属性!$CP$2,装备数值!$BH$50:$BH$101,"&lt;="&amp;新怪物属性!$CP120)+SUMIFS(装备数值!BR$50:BR$101,装备数值!$BG$50:$BG$101,"="&amp;新怪物属性!$CQ$2,装备数值!$BH$50:$BH$101,"&lt;="&amp;新怪物属性!$CQ120)+SUMIFS(装备数值!BR$50:BR$101,装备数值!$BG$50:$BG$101,"="&amp;新怪物属性!$CR$2,装备数值!$BH$50:$BH$101,"&lt;="&amp;新怪物属性!$CR120)</f>
        <v>1250</v>
      </c>
      <c r="CZ120" s="14">
        <f>SUMIFS(装备数值!BS$50:BS$101,装备数值!$BG$50:$BG$101,"="&amp;新怪物属性!$CF$2,装备数值!$BH$50:$BH$101,"&lt;="&amp;新怪物属性!$CF120)+SUMIFS(装备数值!BS$50:BS$101,装备数值!$BG$50:$BG$101,"="&amp;新怪物属性!$CG$2,装备数值!$BH$50:$BH$101,"&lt;="&amp;新怪物属性!$CG120)+SUMIFS(装备数值!BS$50:BS$101,装备数值!$BG$50:$BG$101,"="&amp;新怪物属性!$CH$2,装备数值!$BH$50:$BH$101,"&lt;="&amp;新怪物属性!$CH120)+SUMIFS(装备数值!BS$50:BS$101,装备数值!$BG$50:$BG$101,"="&amp;新怪物属性!$CI$2,装备数值!$BH$50:$BH$101,"&lt;="&amp;新怪物属性!$CI120)+SUMIFS(装备数值!BS$50:BS$101,装备数值!$BG$50:$BG$101,"="&amp;新怪物属性!$CJ$2,装备数值!$BH$50:$BH$101,"&lt;="&amp;新怪物属性!$CJ120)+SUMIFS(装备数值!BS$50:BS$101,装备数值!$BG$50:$BG$101,"="&amp;新怪物属性!$CK$2,装备数值!$BH$50:$BH$101,"&lt;="&amp;新怪物属性!$CK120)+SUMIFS(装备数值!BS$50:BS$101,装备数值!$BG$50:$BG$101,"="&amp;新怪物属性!$CL$2,装备数值!$BH$50:$BH$101,"&lt;="&amp;新怪物属性!$CL120)+SUMIFS(装备数值!BS$50:BS$101,装备数值!$BG$50:$BG$101,"="&amp;新怪物属性!$CM$2,装备数值!$BH$50:$BH$101,"&lt;="&amp;新怪物属性!$CM120)+SUMIFS(装备数值!BS$50:BS$101,装备数值!$BG$50:$BG$101,"="&amp;新怪物属性!$CN$2,装备数值!$BH$50:$BH$101,"&lt;="&amp;新怪物属性!$CN120)+SUMIFS(装备数值!BS$50:BS$101,装备数值!$BG$50:$BG$101,"="&amp;新怪物属性!$CO$2,装备数值!$BH$50:$BH$101,"&lt;="&amp;新怪物属性!$CO120)+SUMIFS(装备数值!BS$50:BS$101,装备数值!$BG$50:$BG$101,"="&amp;新怪物属性!$CP$2,装备数值!$BH$50:$BH$101,"&lt;="&amp;新怪物属性!$CP120)+SUMIFS(装备数值!BS$50:BS$101,装备数值!$BG$50:$BG$101,"="&amp;新怪物属性!$CQ$2,装备数值!$BH$50:$BH$101,"&lt;="&amp;新怪物属性!$CQ120)+SUMIFS(装备数值!BS$50:BS$101,装备数值!$BG$50:$BG$101,"="&amp;新怪物属性!$CR$2,装备数值!$BH$50:$BH$101,"&lt;="&amp;新怪物属性!$CR120)</f>
        <v>1250</v>
      </c>
      <c r="DA120" s="14">
        <f>SUMIFS(装备数值!BT$50:BT$101,装备数值!$BG$50:$BG$101,"="&amp;新怪物属性!$CF$2,装备数值!$BH$50:$BH$101,"&lt;="&amp;新怪物属性!$CF120)+SUMIFS(装备数值!BT$50:BT$101,装备数值!$BG$50:$BG$101,"="&amp;新怪物属性!$CG$2,装备数值!$BH$50:$BH$101,"&lt;="&amp;新怪物属性!$CG120)+SUMIFS(装备数值!BT$50:BT$101,装备数值!$BG$50:$BG$101,"="&amp;新怪物属性!$CH$2,装备数值!$BH$50:$BH$101,"&lt;="&amp;新怪物属性!$CH120)+SUMIFS(装备数值!BT$50:BT$101,装备数值!$BG$50:$BG$101,"="&amp;新怪物属性!$CI$2,装备数值!$BH$50:$BH$101,"&lt;="&amp;新怪物属性!$CI120)+SUMIFS(装备数值!BT$50:BT$101,装备数值!$BG$50:$BG$101,"="&amp;新怪物属性!$CJ$2,装备数值!$BH$50:$BH$101,"&lt;="&amp;新怪物属性!$CJ120)+SUMIFS(装备数值!BT$50:BT$101,装备数值!$BG$50:$BG$101,"="&amp;新怪物属性!$CK$2,装备数值!$BH$50:$BH$101,"&lt;="&amp;新怪物属性!$CK120)+SUMIFS(装备数值!BT$50:BT$101,装备数值!$BG$50:$BG$101,"="&amp;新怪物属性!$CL$2,装备数值!$BH$50:$BH$101,"&lt;="&amp;新怪物属性!$CL120)+SUMIFS(装备数值!BT$50:BT$101,装备数值!$BG$50:$BG$101,"="&amp;新怪物属性!$CM$2,装备数值!$BH$50:$BH$101,"&lt;="&amp;新怪物属性!$CM120)+SUMIFS(装备数值!BT$50:BT$101,装备数值!$BG$50:$BG$101,"="&amp;新怪物属性!$CN$2,装备数值!$BH$50:$BH$101,"&lt;="&amp;新怪物属性!$CN120)+SUMIFS(装备数值!BT$50:BT$101,装备数值!$BG$50:$BG$101,"="&amp;新怪物属性!$CO$2,装备数值!$BH$50:$BH$101,"&lt;="&amp;新怪物属性!$CO120)+SUMIFS(装备数值!BT$50:BT$101,装备数值!$BG$50:$BG$101,"="&amp;新怪物属性!$CP$2,装备数值!$BH$50:$BH$101,"&lt;="&amp;新怪物属性!$CP120)+SUMIFS(装备数值!BT$50:BT$101,装备数值!$BG$50:$BG$101,"="&amp;新怪物属性!$CQ$2,装备数值!$BH$50:$BH$101,"&lt;="&amp;新怪物属性!$CQ120)+SUMIFS(装备数值!BT$50:BT$101,装备数值!$BG$50:$BG$101,"="&amp;新怪物属性!$CR$2,装备数值!$BH$50:$BH$101,"&lt;="&amp;新怪物属性!$CR120)</f>
        <v>1250</v>
      </c>
      <c r="DB120" s="14">
        <f>SUMIFS(装备数值!BU$50:BU$101,装备数值!$BG$50:$BG$101,"="&amp;新怪物属性!$CF$2,装备数值!$BH$50:$BH$101,"&lt;="&amp;新怪物属性!$CF120)+SUMIFS(装备数值!BU$50:BU$101,装备数值!$BG$50:$BG$101,"="&amp;新怪物属性!$CG$2,装备数值!$BH$50:$BH$101,"&lt;="&amp;新怪物属性!$CG120)+SUMIFS(装备数值!BU$50:BU$101,装备数值!$BG$50:$BG$101,"="&amp;新怪物属性!$CH$2,装备数值!$BH$50:$BH$101,"&lt;="&amp;新怪物属性!$CH120)+SUMIFS(装备数值!BU$50:BU$101,装备数值!$BG$50:$BG$101,"="&amp;新怪物属性!$CI$2,装备数值!$BH$50:$BH$101,"&lt;="&amp;新怪物属性!$CI120)+SUMIFS(装备数值!BU$50:BU$101,装备数值!$BG$50:$BG$101,"="&amp;新怪物属性!$CJ$2,装备数值!$BH$50:$BH$101,"&lt;="&amp;新怪物属性!$CJ120)+SUMIFS(装备数值!BU$50:BU$101,装备数值!$BG$50:$BG$101,"="&amp;新怪物属性!$CK$2,装备数值!$BH$50:$BH$101,"&lt;="&amp;新怪物属性!$CK120)+SUMIFS(装备数值!BU$50:BU$101,装备数值!$BG$50:$BG$101,"="&amp;新怪物属性!$CL$2,装备数值!$BH$50:$BH$101,"&lt;="&amp;新怪物属性!$CL120)+SUMIFS(装备数值!BU$50:BU$101,装备数值!$BG$50:$BG$101,"="&amp;新怪物属性!$CM$2,装备数值!$BH$50:$BH$101,"&lt;="&amp;新怪物属性!$CM120)+SUMIFS(装备数值!BU$50:BU$101,装备数值!$BG$50:$BG$101,"="&amp;新怪物属性!$CN$2,装备数值!$BH$50:$BH$101,"&lt;="&amp;新怪物属性!$CN120)+SUMIFS(装备数值!BU$50:BU$101,装备数值!$BG$50:$BG$101,"="&amp;新怪物属性!$CO$2,装备数值!$BH$50:$BH$101,"&lt;="&amp;新怪物属性!$CO120)+SUMIFS(装备数值!BU$50:BU$101,装备数值!$BG$50:$BG$101,"="&amp;新怪物属性!$CP$2,装备数值!$BH$50:$BH$101,"&lt;="&amp;新怪物属性!$CP120)+SUMIFS(装备数值!BU$50:BU$101,装备数值!$BG$50:$BG$101,"="&amp;新怪物属性!$CQ$2,装备数值!$BH$50:$BH$101,"&lt;="&amp;新怪物属性!$CQ120)+SUMIFS(装备数值!BU$50:BU$101,装备数值!$BG$50:$BG$101,"="&amp;新怪物属性!$CR$2,装备数值!$BH$50:$BH$101,"&lt;="&amp;新怪物属性!$CR120)</f>
        <v>0.35000000000000003</v>
      </c>
      <c r="DC120" s="14">
        <f>SUMIFS(装备数值!BV$50:BV$101,装备数值!$BG$50:$BG$101,"="&amp;新怪物属性!$CF$2,装备数值!$BH$50:$BH$101,"&lt;="&amp;新怪物属性!$CF120)+SUMIFS(装备数值!BV$50:BV$101,装备数值!$BG$50:$BG$101,"="&amp;新怪物属性!$CG$2,装备数值!$BH$50:$BH$101,"&lt;="&amp;新怪物属性!$CG120)+SUMIFS(装备数值!BV$50:BV$101,装备数值!$BG$50:$BG$101,"="&amp;新怪物属性!$CH$2,装备数值!$BH$50:$BH$101,"&lt;="&amp;新怪物属性!$CH120)+SUMIFS(装备数值!BV$50:BV$101,装备数值!$BG$50:$BG$101,"="&amp;新怪物属性!$CI$2,装备数值!$BH$50:$BH$101,"&lt;="&amp;新怪物属性!$CI120)+SUMIFS(装备数值!BV$50:BV$101,装备数值!$BG$50:$BG$101,"="&amp;新怪物属性!$CJ$2,装备数值!$BH$50:$BH$101,"&lt;="&amp;新怪物属性!$CJ120)+SUMIFS(装备数值!BV$50:BV$101,装备数值!$BG$50:$BG$101,"="&amp;新怪物属性!$CK$2,装备数值!$BH$50:$BH$101,"&lt;="&amp;新怪物属性!$CK120)+SUMIFS(装备数值!BV$50:BV$101,装备数值!$BG$50:$BG$101,"="&amp;新怪物属性!$CL$2,装备数值!$BH$50:$BH$101,"&lt;="&amp;新怪物属性!$CL120)+SUMIFS(装备数值!BV$50:BV$101,装备数值!$BG$50:$BG$101,"="&amp;新怪物属性!$CM$2,装备数值!$BH$50:$BH$101,"&lt;="&amp;新怪物属性!$CM120)+SUMIFS(装备数值!BV$50:BV$101,装备数值!$BG$50:$BG$101,"="&amp;新怪物属性!$CN$2,装备数值!$BH$50:$BH$101,"&lt;="&amp;新怪物属性!$CN120)+SUMIFS(装备数值!BV$50:BV$101,装备数值!$BG$50:$BG$101,"="&amp;新怪物属性!$CO$2,装备数值!$BH$50:$BH$101,"&lt;="&amp;新怪物属性!$CO120)+SUMIFS(装备数值!BV$50:BV$101,装备数值!$BG$50:$BG$101,"="&amp;新怪物属性!$CP$2,装备数值!$BH$50:$BH$101,"&lt;="&amp;新怪物属性!$CP120)+SUMIFS(装备数值!BV$50:BV$101,装备数值!$BG$50:$BG$101,"="&amp;新怪物属性!$CQ$2,装备数值!$BH$50:$BH$101,"&lt;="&amp;新怪物属性!$CQ120)+SUMIFS(装备数值!BV$50:BV$101,装备数值!$BG$50:$BG$101,"="&amp;新怪物属性!$CR$2,装备数值!$BH$50:$BH$101,"&lt;="&amp;新怪物属性!$CR120)</f>
        <v>0.35000000000000003</v>
      </c>
      <c r="DD120" s="14">
        <f>SUMIFS(装备数值!BW$50:BW$101,装备数值!$BG$50:$BG$101,"="&amp;新怪物属性!$CF$2,装备数值!$BH$50:$BH$101,"&lt;="&amp;新怪物属性!$CF120)+SUMIFS(装备数值!BW$50:BW$101,装备数值!$BG$50:$BG$101,"="&amp;新怪物属性!$CG$2,装备数值!$BH$50:$BH$101,"&lt;="&amp;新怪物属性!$CG120)+SUMIFS(装备数值!BW$50:BW$101,装备数值!$BG$50:$BG$101,"="&amp;新怪物属性!$CH$2,装备数值!$BH$50:$BH$101,"&lt;="&amp;新怪物属性!$CH120)+SUMIFS(装备数值!BW$50:BW$101,装备数值!$BG$50:$BG$101,"="&amp;新怪物属性!$CI$2,装备数值!$BH$50:$BH$101,"&lt;="&amp;新怪物属性!$CI120)+SUMIFS(装备数值!BW$50:BW$101,装备数值!$BG$50:$BG$101,"="&amp;新怪物属性!$CJ$2,装备数值!$BH$50:$BH$101,"&lt;="&amp;新怪物属性!$CJ120)+SUMIFS(装备数值!BW$50:BW$101,装备数值!$BG$50:$BG$101,"="&amp;新怪物属性!$CK$2,装备数值!$BH$50:$BH$101,"&lt;="&amp;新怪物属性!$CK120)+SUMIFS(装备数值!BW$50:BW$101,装备数值!$BG$50:$BG$101,"="&amp;新怪物属性!$CL$2,装备数值!$BH$50:$BH$101,"&lt;="&amp;新怪物属性!$CL120)+SUMIFS(装备数值!BW$50:BW$101,装备数值!$BG$50:$BG$101,"="&amp;新怪物属性!$CM$2,装备数值!$BH$50:$BH$101,"&lt;="&amp;新怪物属性!$CM120)+SUMIFS(装备数值!BW$50:BW$101,装备数值!$BG$50:$BG$101,"="&amp;新怪物属性!$CN$2,装备数值!$BH$50:$BH$101,"&lt;="&amp;新怪物属性!$CN120)+SUMIFS(装备数值!BW$50:BW$101,装备数值!$BG$50:$BG$101,"="&amp;新怪物属性!$CO$2,装备数值!$BH$50:$BH$101,"&lt;="&amp;新怪物属性!$CO120)+SUMIFS(装备数值!BW$50:BW$101,装备数值!$BG$50:$BG$101,"="&amp;新怪物属性!$CP$2,装备数值!$BH$50:$BH$101,"&lt;="&amp;新怪物属性!$CP120)+SUMIFS(装备数值!BW$50:BW$101,装备数值!$BG$50:$BG$101,"="&amp;新怪物属性!$CQ$2,装备数值!$BH$50:$BH$101,"&lt;="&amp;新怪物属性!$CQ120)+SUMIFS(装备数值!BW$50:BW$101,装备数值!$BG$50:$BG$101,"="&amp;新怪物属性!$CR$2,装备数值!$BH$50:$BH$101,"&lt;="&amp;新怪物属性!$CR120)</f>
        <v>0</v>
      </c>
      <c r="DE120" s="14">
        <f>SUMIFS(装备数值!BX$50:BX$101,装备数值!$BG$50:$BG$101,"="&amp;新怪物属性!$CF$2,装备数值!$BH$50:$BH$101,"&lt;="&amp;新怪物属性!$CF120)+SUMIFS(装备数值!BX$50:BX$101,装备数值!$BG$50:$BG$101,"="&amp;新怪物属性!$CG$2,装备数值!$BH$50:$BH$101,"&lt;="&amp;新怪物属性!$CG120)+SUMIFS(装备数值!BX$50:BX$101,装备数值!$BG$50:$BG$101,"="&amp;新怪物属性!$CH$2,装备数值!$BH$50:$BH$101,"&lt;="&amp;新怪物属性!$CH120)+SUMIFS(装备数值!BX$50:BX$101,装备数值!$BG$50:$BG$101,"="&amp;新怪物属性!$CI$2,装备数值!$BH$50:$BH$101,"&lt;="&amp;新怪物属性!$CI120)+SUMIFS(装备数值!BX$50:BX$101,装备数值!$BG$50:$BG$101,"="&amp;新怪物属性!$CJ$2,装备数值!$BH$50:$BH$101,"&lt;="&amp;新怪物属性!$CJ120)+SUMIFS(装备数值!BX$50:BX$101,装备数值!$BG$50:$BG$101,"="&amp;新怪物属性!$CK$2,装备数值!$BH$50:$BH$101,"&lt;="&amp;新怪物属性!$CK120)+SUMIFS(装备数值!BX$50:BX$101,装备数值!$BG$50:$BG$101,"="&amp;新怪物属性!$CL$2,装备数值!$BH$50:$BH$101,"&lt;="&amp;新怪物属性!$CL120)+SUMIFS(装备数值!BX$50:BX$101,装备数值!$BG$50:$BG$101,"="&amp;新怪物属性!$CM$2,装备数值!$BH$50:$BH$101,"&lt;="&amp;新怪物属性!$CM120)+SUMIFS(装备数值!BX$50:BX$101,装备数值!$BG$50:$BG$101,"="&amp;新怪物属性!$CN$2,装备数值!$BH$50:$BH$101,"&lt;="&amp;新怪物属性!$CN120)+SUMIFS(装备数值!BX$50:BX$101,装备数值!$BG$50:$BG$101,"="&amp;新怪物属性!$CO$2,装备数值!$BH$50:$BH$101,"&lt;="&amp;新怪物属性!$CO120)+SUMIFS(装备数值!BX$50:BX$101,装备数值!$BG$50:$BG$101,"="&amp;新怪物属性!$CP$2,装备数值!$BH$50:$BH$101,"&lt;="&amp;新怪物属性!$CP120)+SUMIFS(装备数值!BX$50:BX$101,装备数值!$BG$50:$BG$101,"="&amp;新怪物属性!$CQ$2,装备数值!$BH$50:$BH$101,"&lt;="&amp;新怪物属性!$CQ120)+SUMIFS(装备数值!BX$50:BX$101,装备数值!$BG$50:$BG$101,"="&amp;新怪物属性!$CR$2,装备数值!$BH$50:$BH$101,"&lt;="&amp;新怪物属性!$CR120)</f>
        <v>0</v>
      </c>
      <c r="DH120" s="14">
        <f>INDEX(装备数值!$I$13:$M$116,新怪物属性!$P120*8+1,DH$2)*$X120+INDEX(装备数值!$I$13:$M$116,新怪物属性!$Q120*8+2,DH$2)*$Y120+INDEX(装备数值!$I$13:$M$116,新怪物属性!$S120*8+3,DH$2)*$Z120+INDEX(装备数值!$I$13:$M$116,新怪物属性!$R120*8+4,DH$2)*$AA120+INDEX(装备数值!$I$13:$M$116,新怪物属性!$T120*8+5,DH$2)*$AB120+INDEX(装备数值!$I$13:$M$116,新怪物属性!$U120*8+6,DH$2)*$AC120+INDEX(装备数值!$I$13:$M$116,新怪物属性!$V120*8+7,DH$2)*$AD120+INDEX(装备数值!$I$13:$M$116,新怪物属性!$W120*8+8,DH$2)*$AE120</f>
        <v>407400</v>
      </c>
      <c r="DI120" s="14">
        <f>INDEX(装备数值!$I$13:$M$116,新怪物属性!$P120*8+1,DI$2)*$X120+INDEX(装备数值!$I$13:$M$116,新怪物属性!$Q120*8+2,DI$2)*$Y120+INDEX(装备数值!$I$13:$M$116,新怪物属性!$S120*8+3,DI$2)*$Z120+INDEX(装备数值!$I$13:$M$116,新怪物属性!$R120*8+4,DI$2)*$AA120+INDEX(装备数值!$I$13:$M$116,新怪物属性!$T120*8+5,DI$2)*$AB120+INDEX(装备数值!$I$13:$M$116,新怪物属性!$U120*8+6,DI$2)*$AC120+INDEX(装备数值!$I$13:$M$116,新怪物属性!$V120*8+7,DI$2)*$AD120+INDEX(装备数值!$I$13:$M$116,新怪物属性!$W120*8+8,DI$2)*$AE120</f>
        <v>3055500</v>
      </c>
      <c r="DJ120" s="14">
        <f>INDEX(装备数值!$I$13:$M$116,新怪物属性!$P120*8+1,DJ$2)*$X120+INDEX(装备数值!$I$13:$M$116,新怪物属性!$Q120*8+2,DJ$2)*$Y120+INDEX(装备数值!$I$13:$M$116,新怪物属性!$S120*8+3,DJ$2)*$Z120+INDEX(装备数值!$I$13:$M$116,新怪物属性!$R120*8+4,DJ$2)*$AA120+INDEX(装备数值!$I$13:$M$116,新怪物属性!$T120*8+5,DJ$2)*$AB120+INDEX(装备数值!$I$13:$M$116,新怪物属性!$U120*8+6,DJ$2)*$AC120+INDEX(装备数值!$I$13:$M$116,新怪物属性!$V120*8+7,DJ$2)*$AD120+INDEX(装备数值!$I$13:$M$116,新怪物属性!$W120*8+8,DJ$2)*$AE120</f>
        <v>203700</v>
      </c>
      <c r="DK120" s="14">
        <f>INDEX(装备数值!$I$13:$M$116,新怪物属性!$P120*8+1,DK$2)*$X120+INDEX(装备数值!$I$13:$M$116,新怪物属性!$Q120*8+2,DK$2)*$Y120+INDEX(装备数值!$I$13:$M$116,新怪物属性!$S120*8+3,DK$2)*$Z120+INDEX(装备数值!$I$13:$M$116,新怪物属性!$R120*8+4,DK$2)*$AA120+INDEX(装备数值!$I$13:$M$116,新怪物属性!$T120*8+5,DK$2)*$AB120+INDEX(装备数值!$I$13:$M$116,新怪物属性!$U120*8+6,DK$2)*$AC120+INDEX(装备数值!$I$13:$M$116,新怪物属性!$V120*8+7,DK$2)*$AD120+INDEX(装备数值!$I$13:$M$116,新怪物属性!$W120*8+8,DK$2)*$AE120</f>
        <v>4074000</v>
      </c>
      <c r="DL120" s="14">
        <f>INDEX(装备数值!$I$13:$M$116,新怪物属性!$P120*8+1,DL$2)*$X120+INDEX(装备数值!$I$13:$M$116,新怪物属性!$Q120*8+2,DL$2)*$Y120+INDEX(装备数值!$I$13:$M$116,新怪物属性!$S120*8+3,DL$2)*$Z120+INDEX(装备数值!$I$13:$M$116,新怪物属性!$R120*8+4,DL$2)*$AA120+INDEX(装备数值!$I$13:$M$116,新怪物属性!$T120*8+5,DL$2)*$AB120+INDEX(装备数值!$I$13:$M$116,新怪物属性!$U120*8+6,DL$2)*$AC120+INDEX(装备数值!$I$13:$M$116,新怪物属性!$V120*8+7,DL$2)*$AD120+INDEX(装备数值!$I$13:$M$116,新怪物属性!$W120*8+8,DL$2)*$AE120</f>
        <v>80510</v>
      </c>
      <c r="DO120" s="14">
        <f>INDEX(装备数值!$X$13:$AH$116,$P120*8+1,DO$2)*$AF120+INDEX(装备数值!$X$13:$AH$116,$Q120*8+2,DO$2)*$AG120+INDEX(装备数值!$X$13:$AH$116,$S120*8+3,DO$2)*$AH120+INDEX(装备数值!$X$13:$AH$116,$R120*8+4,DO$2)*$AI120+INDEX(装备数值!$X$13:$AH$116,$T120*8+5,DO$2)*$AJ120+INDEX(装备数值!$X$13:$AH$116,$U120*8+6,DO$2)*$AK120+INDEX(装备数值!$X$13:$AH$116,$V120*8+7,DO$2)*$AL120+INDEX(装备数值!$X$13:$AH$116,$W120*8+8,DO$2)*$AM120</f>
        <v>100000</v>
      </c>
      <c r="DP120" s="14">
        <f>INDEX(装备数值!$X$13:$AH$116,$P120*8+1,DP$2)*$AF120+INDEX(装备数值!$X$13:$AH$116,$Q120*8+2,DP$2)*$AG120+INDEX(装备数值!$X$13:$AH$116,$S120*8+3,DP$2)*$AH120+INDEX(装备数值!$X$13:$AH$116,$R120*8+4,DP$2)*$AI120+INDEX(装备数值!$X$13:$AH$116,$T120*8+5,DP$2)*$AJ120+INDEX(装备数值!$X$13:$AH$116,$U120*8+6,DP$2)*$AK120+INDEX(装备数值!$X$13:$AH$116,$V120*8+7,DP$2)*$AL120+INDEX(装备数值!$X$13:$AH$116,$W120*8+8,DP$2)*$AM120</f>
        <v>750000</v>
      </c>
      <c r="DQ120" s="14">
        <f>INDEX(装备数值!$X$13:$AH$116,$P120*8+1,DQ$2)*$AF120+INDEX(装备数值!$X$13:$AH$116,$Q120*8+2,DQ$2)*$AG120+INDEX(装备数值!$X$13:$AH$116,$S120*8+3,DQ$2)*$AH120+INDEX(装备数值!$X$13:$AH$116,$R120*8+4,DQ$2)*$AI120+INDEX(装备数值!$X$13:$AH$116,$T120*8+5,DQ$2)*$AJ120+INDEX(装备数值!$X$13:$AH$116,$U120*8+6,DQ$2)*$AK120+INDEX(装备数值!$X$13:$AH$116,$V120*8+7,DQ$2)*$AL120+INDEX(装备数值!$X$13:$AH$116,$W120*8+8,DQ$2)*$AM120</f>
        <v>50000</v>
      </c>
      <c r="DR120" s="14">
        <f>INDEX(装备数值!$X$13:$AH$116,$P120*8+1,DR$2)*$AF120+INDEX(装备数值!$X$13:$AH$116,$Q120*8+2,DR$2)*$AG120+INDEX(装备数值!$X$13:$AH$116,$S120*8+3,DR$2)*$AH120+INDEX(装备数值!$X$13:$AH$116,$R120*8+4,DR$2)*$AI120+INDEX(装备数值!$X$13:$AH$116,$T120*8+5,DR$2)*$AJ120+INDEX(装备数值!$X$13:$AH$116,$U120*8+6,DR$2)*$AK120+INDEX(装备数值!$X$13:$AH$116,$V120*8+7,DR$2)*$AL120+INDEX(装备数值!$X$13:$AH$116,$W120*8+8,DR$2)*$AM120</f>
        <v>1000000</v>
      </c>
      <c r="DS120" s="14">
        <f>INDEX(装备数值!$X$13:$AH$116,$P120*8+1,DS$2)*$AF120+INDEX(装备数值!$X$13:$AH$116,$Q120*8+2,DS$2)*$AG120+INDEX(装备数值!$X$13:$AH$116,$S120*8+3,DS$2)*$AH120+INDEX(装备数值!$X$13:$AH$116,$R120*8+4,DS$2)*$AI120+INDEX(装备数值!$X$13:$AH$116,$T120*8+5,DS$2)*$AJ120+INDEX(装备数值!$X$13:$AH$116,$U120*8+6,DS$2)*$AK120+INDEX(装备数值!$X$13:$AH$116,$V120*8+7,DS$2)*$AL120+INDEX(装备数值!$X$13:$AH$116,$W120*8+8,DS$2)*$AM120</f>
        <v>20000</v>
      </c>
      <c r="DT120" s="14">
        <f>INDEX(装备数值!$X$13:$AH$116,$P120*8+1,DT$2)*$AF120+INDEX(装备数值!$X$13:$AH$116,$Q120*8+2,DT$2)*$AG120+INDEX(装备数值!$X$13:$AH$116,$S120*8+3,DT$2)*$AH120+INDEX(装备数值!$X$13:$AH$116,$R120*8+4,DT$2)*$AI120+INDEX(装备数值!$X$13:$AH$116,$T120*8+5,DT$2)*$AJ120+INDEX(装备数值!$X$13:$AH$116,$U120*8+6,DT$2)*$AK120+INDEX(装备数值!$X$13:$AH$116,$V120*8+7,DT$2)*$AL120+INDEX(装备数值!$X$13:$AH$116,$W120*8+8,DT$2)*$AM120</f>
        <v>75000</v>
      </c>
      <c r="DU120" s="14">
        <f>INDEX(装备数值!$X$13:$AH$116,$P120*8+1,DU$2)*$AF120+INDEX(装备数值!$X$13:$AH$116,$Q120*8+2,DU$2)*$AG120+INDEX(装备数值!$X$13:$AH$116,$S120*8+3,DU$2)*$AH120+INDEX(装备数值!$X$13:$AH$116,$R120*8+4,DU$2)*$AI120+INDEX(装备数值!$X$13:$AH$116,$T120*8+5,DU$2)*$AJ120+INDEX(装备数值!$X$13:$AH$116,$U120*8+6,DU$2)*$AK120+INDEX(装备数值!$X$13:$AH$116,$V120*8+7,DU$2)*$AL120+INDEX(装备数值!$X$13:$AH$116,$W120*8+8,DU$2)*$AM120</f>
        <v>75000</v>
      </c>
      <c r="DV120" s="14">
        <f>INDEX(装备数值!$X$13:$AH$116,$P120*8+1,DV$2)*$AF120+INDEX(装备数值!$X$13:$AH$116,$Q120*8+2,DV$2)*$AG120+INDEX(装备数值!$X$13:$AH$116,$S120*8+3,DV$2)*$AH120+INDEX(装备数值!$X$13:$AH$116,$R120*8+4,DV$2)*$AI120+INDEX(装备数值!$X$13:$AH$116,$T120*8+5,DV$2)*$AJ120+INDEX(装备数值!$X$13:$AH$116,$U120*8+6,DV$2)*$AK120+INDEX(装备数值!$X$13:$AH$116,$V120*8+7,DV$2)*$AL120+INDEX(装备数值!$X$13:$AH$116,$W120*8+8,DV$2)*$AM120</f>
        <v>75000</v>
      </c>
      <c r="DW120" s="14">
        <f>INDEX(装备数值!$X$13:$AH$116,$P120*8+1,DW$2)*$AF120+INDEX(装备数值!$X$13:$AH$116,$Q120*8+2,DW$2)*$AG120+INDEX(装备数值!$X$13:$AH$116,$S120*8+3,DW$2)*$AH120+INDEX(装备数值!$X$13:$AH$116,$R120*8+4,DW$2)*$AI120+INDEX(装备数值!$X$13:$AH$116,$T120*8+5,DW$2)*$AJ120+INDEX(装备数值!$X$13:$AH$116,$U120*8+6,DW$2)*$AK120+INDEX(装备数值!$X$13:$AH$116,$V120*8+7,DW$2)*$AL120+INDEX(装备数值!$X$13:$AH$116,$W120*8+8,DW$2)*$AM120</f>
        <v>75000</v>
      </c>
      <c r="DX120" s="14">
        <f>INDEX(装备数值!$X$13:$AH$116,$P120*8+1,DX$2)*$AF120+INDEX(装备数值!$X$13:$AH$116,$Q120*8+2,DX$2)*$AG120+INDEX(装备数值!$X$13:$AH$116,$S120*8+3,DX$2)*$AH120+INDEX(装备数值!$X$13:$AH$116,$R120*8+4,DX$2)*$AI120+INDEX(装备数值!$X$13:$AH$116,$T120*8+5,DX$2)*$AJ120+INDEX(装备数值!$X$13:$AH$116,$U120*8+6,DX$2)*$AK120+INDEX(装备数值!$X$13:$AH$116,$V120*8+7,DX$2)*$AL120+INDEX(装备数值!$X$13:$AH$116,$W120*8+8,DX$2)*$AM120</f>
        <v>200</v>
      </c>
      <c r="DY120" s="14">
        <f>INDEX(装备数值!$X$13:$AH$116,$P120*8+1,DY$2)*$AF120+INDEX(装备数值!$X$13:$AH$116,$Q120*8+2,DY$2)*$AG120+INDEX(装备数值!$X$13:$AH$116,$S120*8+3,DY$2)*$AH120+INDEX(装备数值!$X$13:$AH$116,$R120*8+4,DY$2)*$AI120+INDEX(装备数值!$X$13:$AH$116,$T120*8+5,DY$2)*$AJ120+INDEX(装备数值!$X$13:$AH$116,$U120*8+6,DY$2)*$AK120+INDEX(装备数值!$X$13:$AH$116,$V120*8+7,DY$2)*$AL120+INDEX(装备数值!$X$13:$AH$116,$W120*8+8,DY$2)*$AM120</f>
        <v>200</v>
      </c>
      <c r="EA120" s="14">
        <f>INDEX(装备数值!$AN$17:$AN$117,MATCH(MIN($X120:$AE120),装备数值!$AO$17:$AO$117,1))</f>
        <v>97</v>
      </c>
      <c r="EB120" s="14">
        <f>IF(COUNTIF($P120:$W120,"&gt;"&amp;0)=8,INDEX(装备数值!AR$17:AR$117,$EA120+1),0)</f>
        <v>71586</v>
      </c>
      <c r="EC120" s="14">
        <f>IF(COUNTIF($P120:$W120,"&gt;"&amp;0)=8,INDEX(装备数值!AS$17:AS$117,$EA120+1),0)</f>
        <v>538350</v>
      </c>
      <c r="ED120" s="14">
        <f>IF(COUNTIF($P120:$W120,"&gt;"&amp;0)=8,INDEX(装备数值!AT$17:AT$117,$EA120+1),0)</f>
        <v>35696</v>
      </c>
      <c r="EE120" s="14">
        <f>IF(COUNTIF($P120:$W120,"&gt;"&amp;0)=8,INDEX(装备数值!AU$17:AU$117,$EA120+1),0)</f>
        <v>717800</v>
      </c>
      <c r="EF120" s="14">
        <f>IF(COUNTIF($P120:$W120,"&gt;"&amp;0)=8,INDEX(装备数值!AV$17:AV$117,$EA120+1),0)</f>
        <v>14162</v>
      </c>
      <c r="EH120" s="14">
        <f>INDEX(装备数值!$AY$17:$AY$77,MATCH(新怪物属性!AF120,装备数值!$AZ$17:$AZ$77,1))</f>
        <v>50</v>
      </c>
      <c r="EI120" s="26">
        <f>INDEX(装备数值!BA$17:BA$77,新怪物属性!EH120+1)</f>
        <v>1.25</v>
      </c>
      <c r="EJ120" s="26">
        <f>INDEX(装备数值!BA$17:BA$77,新怪物属性!EH120+1)</f>
        <v>1.25</v>
      </c>
      <c r="EL120" s="14">
        <f t="shared" si="231"/>
        <v>40</v>
      </c>
      <c r="EM120" s="14">
        <f>VLOOKUP(EL120,军阶与晶片数值!$W$6:$X$27,2)</f>
        <v>9</v>
      </c>
      <c r="EN120" s="14">
        <f>INDEX(军阶与晶片数值!Y$6:Y$27,$EM120+1)</f>
        <v>750</v>
      </c>
      <c r="EO120" s="14">
        <f>INDEX(军阶与晶片数值!Z$6:Z$27,$EM120+1)</f>
        <v>750</v>
      </c>
      <c r="EP120" s="14">
        <f>INDEX(军阶与晶片数值!AA$6:AA$27,$EM120+1)</f>
        <v>750</v>
      </c>
      <c r="EQ120" s="14">
        <f>INDEX(军阶与晶片数值!AB$6:AB$27,$EM120+1)</f>
        <v>750</v>
      </c>
      <c r="ER120" s="29">
        <f>INDEX(军阶与晶片数值!AC$6:AC$27,$EM120+1)</f>
        <v>50</v>
      </c>
      <c r="ES120" s="29">
        <f>INDEX(军阶与晶片数值!AD$6:AD$27,$EM120+1)</f>
        <v>30</v>
      </c>
      <c r="EU120" s="26">
        <f>INDEX(军阶与晶片数值!I$6:I$16,AN120+1)</f>
        <v>0.3</v>
      </c>
      <c r="EV120" s="26">
        <f>INDEX(军阶与晶片数值!M$6:M$16,AO120+1)</f>
        <v>0.3</v>
      </c>
      <c r="EW120" s="26">
        <f>INDEX(军阶与晶片数值!J$6:J$16,AP120+1)</f>
        <v>0.3</v>
      </c>
      <c r="EX120" s="26">
        <f>INDEX(军阶与晶片数值!K$6:K$16,AQ120+1)</f>
        <v>0.6</v>
      </c>
      <c r="EY120" s="26">
        <f>INDEX(军阶与晶片数值!L$6:L$16,AR120+1)</f>
        <v>0.6</v>
      </c>
      <c r="EZ120" s="28">
        <f>INDEX(军阶与晶片数值!N$6:N$16,AS120+1)</f>
        <v>0</v>
      </c>
      <c r="FA120" s="28">
        <f>INDEX(军阶与晶片数值!O$6:O$16,AT120+1)</f>
        <v>0</v>
      </c>
      <c r="FB120" s="28">
        <f>INDEX(军阶与晶片数值!P$6:P$16,AU120+1)</f>
        <v>0</v>
      </c>
      <c r="FC120" s="28">
        <f>INDEX(军阶与晶片数值!Q$6:Q$16,AV120+1)</f>
        <v>0</v>
      </c>
      <c r="FD120" s="26">
        <f>INDEX(军阶与晶片数值!R$6:R$16,AW120+1)</f>
        <v>0.4</v>
      </c>
      <c r="FE120" s="26">
        <f>INDEX(军阶与晶片数值!S$6:S$16,AX120+1)</f>
        <v>0.4</v>
      </c>
      <c r="FF120" s="26">
        <f>INDEX(军阶与晶片数值!T$6:T$16,AY120+1)</f>
        <v>0</v>
      </c>
      <c r="FG120" s="26">
        <f>INDEX(军阶与晶片数值!U$6:U$16,AZ120+1)</f>
        <v>0</v>
      </c>
      <c r="FI120" s="26">
        <f>INDEX(军阶与晶片数值!$C$6:$C$36,新怪物属性!$BA120+1)</f>
        <v>1.4</v>
      </c>
      <c r="FJ120" s="26">
        <f>INDEX(军阶与晶片数值!$C$6:$C$36,新怪物属性!$BA120+1)</f>
        <v>1.4</v>
      </c>
      <c r="FK120" s="26">
        <f>INDEX(军阶与晶片数值!$C$6:$C$36,新怪物属性!$BA120+1)</f>
        <v>1.4</v>
      </c>
      <c r="FL120" s="26">
        <f>INDEX(军阶与晶片数值!$C$6:$C$36,新怪物属性!$BA120+1)</f>
        <v>1.4</v>
      </c>
      <c r="FM120" s="26">
        <f>INDEX(军阶与晶片数值!$C$6:$C$36,新怪物属性!$BA120+1)</f>
        <v>1.4</v>
      </c>
      <c r="FO120" s="14">
        <f>INDEX(战舰突破!$H$6:$H$18,新怪物属性!$J120+1)+INDEX(战舰突破!$H$23:$H$35,新怪物属性!$K120+1)+INDEX(战舰突破!$H$40:$H$52,新怪物属性!$L120+1)</f>
        <v>200</v>
      </c>
      <c r="FP120" s="14">
        <f>INDEX(战舰突破!$I$6:$I$18,新怪物属性!$J120+1)+INDEX(战舰突破!$I$23:$I$35,新怪物属性!$K120+1)+INDEX(战舰突破!$I$40:$I$52,新怪物属性!$L120+1)</f>
        <v>200</v>
      </c>
      <c r="FQ120" s="14">
        <f>INDEX(战舰突破!$J$6:$J$18,新怪物属性!$J120+1)+INDEX(战舰突破!$J$23:$J$35,新怪物属性!$K120+1)+INDEX(战舰突破!$J$40:$J$52,新怪物属性!$L120+1)</f>
        <v>0</v>
      </c>
      <c r="FR120" s="14">
        <f>INDEX(战舰突破!$K$6:$K$18,新怪物属性!$J120+1)+INDEX(战舰突破!$K$23:$K$35,新怪物属性!$K120+1)+INDEX(战舰突破!$K$40:$K$52,新怪物属性!$L120+1)</f>
        <v>0</v>
      </c>
      <c r="FS120" s="14">
        <f>INDEX(战舰突破!$L$6:$L$18,新怪物属性!$J120+1)+INDEX(战舰突破!$L$23:$L$35,新怪物属性!$K120+1)+INDEX(战舰突破!$L$40:$L$52,新怪物属性!$L120+1)</f>
        <v>200</v>
      </c>
      <c r="FT120" s="18">
        <f>INDEX(战舰突破!$N$6:$N$18,新怪物属性!$J120+1)+INDEX(战舰突破!$N$23:$N$35,新怪物属性!$K120+1)+INDEX(战舰突破!$N$40:$N$52,新怪物属性!$L120+1)</f>
        <v>0.75</v>
      </c>
      <c r="FU120" s="18">
        <f>INDEX(战舰突破!$O$6:$O$18,新怪物属性!$J120+1)+INDEX(战舰突破!$O$23:$O$35,新怪物属性!$K120+1)+INDEX(战舰突破!$O$40:$O$52,新怪物属性!$L120+1)</f>
        <v>1.4</v>
      </c>
      <c r="FV120" s="18">
        <f>INDEX(战舰突破!$P$6:$P$18,新怪物属性!$J120+1)+INDEX(战舰突破!$P$23:$P$35,新怪物属性!$K120+1)+INDEX(战舰突破!$P$40:$P$52,新怪物属性!$L120+1)</f>
        <v>0.5</v>
      </c>
      <c r="FW120" s="18">
        <f>INDEX(战舰突破!$Q$6:$Q$18,新怪物属性!$J120+1)+INDEX(战舰突破!$Q$23:$Q$35,新怪物属性!$K120+1)+INDEX(战舰突破!$Q$40:$Q$52,新怪物属性!$L120+1)</f>
        <v>0.3</v>
      </c>
      <c r="FX120" s="18">
        <f>INDEX(战舰突破!$R$6:$R$18,新怪物属性!$J120+1)+INDEX(战舰突破!$R$23:$R$35,新怪物属性!$K120+1)+INDEX(战舰突破!$R$40:$R$52,新怪物属性!$L120+1)</f>
        <v>0.25</v>
      </c>
      <c r="FY120" s="18">
        <f>INDEX(战舰突破!$M$6:$M$18,新怪物属性!$J120+1)+INDEX(战舰突破!$M$23:$M$35,新怪物属性!$K120+1)+INDEX(战舰突破!$M$40:$M$52,新怪物属性!$L120+1)</f>
        <v>0.2</v>
      </c>
      <c r="FZ120" s="22">
        <f>INDEX(战舰突破!$W$6:$W$18,新怪物属性!$J120+1)+INDEX(战舰突破!$W$23:$W$35,新怪物属性!$K120+1)+INDEX(战舰突破!$W$40:$W$52,新怪物属性!$L120+1)</f>
        <v>0.5</v>
      </c>
      <c r="GC120" s="14">
        <f>INDEX(战舰突破!$S$6:$S$18,新怪物属性!$J120+1)</f>
        <v>0</v>
      </c>
      <c r="GD120" s="14">
        <f>INDEX(战舰突破!$T$6:$T$18,新怪物属性!$J120+1)</f>
        <v>1.45</v>
      </c>
      <c r="GE120" s="14">
        <f>INDEX(战舰突破!$U$6:$U$18,新怪物属性!$J120+1)</f>
        <v>0.1</v>
      </c>
      <c r="GF120" s="14">
        <f>INDEX(战舰突破!$V$6:$V$18,新怪物属性!$J120+1)</f>
        <v>2</v>
      </c>
      <c r="GG120" s="14">
        <f>INDEX(战舰突破!$X$6:$X$18,新怪物属性!$J120+1)</f>
        <v>15</v>
      </c>
      <c r="GI120" s="14">
        <f>INDEX(战舰突破!$S$23:$S$35,新怪物属性!$J120+1)</f>
        <v>1</v>
      </c>
      <c r="GJ120" s="14">
        <f>INDEX(战舰突破!$T$23:$T$35,新怪物属性!$J120+1)</f>
        <v>0.9</v>
      </c>
      <c r="GK120" s="14">
        <f>INDEX(战舰突破!$U$23:$U$35,新怪物属性!$J120+1)</f>
        <v>0.1</v>
      </c>
      <c r="GL120" s="14">
        <f>INDEX(战舰突破!$V$23:$V$35,新怪物属性!$J120+1)</f>
        <v>2</v>
      </c>
      <c r="GM120" s="14">
        <f>INDEX(战舰突破!$X$23:$X$35,新怪物属性!$J120+1)</f>
        <v>200</v>
      </c>
      <c r="GO120" s="14">
        <f>INDEX(战舰突破!$S$40:$S$52,新怪物属性!$J120+1)</f>
        <v>1</v>
      </c>
      <c r="GP120" s="14">
        <f>INDEX(战舰突破!$T$40:$T$52,新怪物属性!$J120+1)</f>
        <v>0.6</v>
      </c>
      <c r="GQ120" s="14">
        <f>INDEX(战舰突破!$U$40:$U$52,新怪物属性!$J120+1)</f>
        <v>0.2</v>
      </c>
      <c r="GR120" s="14">
        <f>INDEX(战舰突破!$V$40:$V$52,新怪物属性!$J120+1)</f>
        <v>2</v>
      </c>
      <c r="GS120" s="14">
        <f>INDEX(战舰突破!$X$40:$X$52,新怪物属性!$J120+1)</f>
        <v>350</v>
      </c>
      <c r="GV120" s="14">
        <v>5</v>
      </c>
      <c r="GW120" s="14">
        <v>65</v>
      </c>
      <c r="GX120" s="14">
        <v>1</v>
      </c>
      <c r="GY120" s="14">
        <v>63</v>
      </c>
      <c r="GZ120" s="14">
        <v>3</v>
      </c>
      <c r="HA120" s="14">
        <v>60</v>
      </c>
      <c r="HB120" s="14">
        <v>1</v>
      </c>
      <c r="HC120" s="14">
        <v>58</v>
      </c>
      <c r="HD120" s="14">
        <v>1</v>
      </c>
      <c r="HE120" s="14">
        <v>42</v>
      </c>
      <c r="HF120" s="14">
        <v>1</v>
      </c>
      <c r="HG120" s="14">
        <v>46</v>
      </c>
      <c r="HH120" s="14">
        <v>0</v>
      </c>
      <c r="HI120" s="14">
        <v>51</v>
      </c>
      <c r="HJ120" s="14">
        <v>1</v>
      </c>
      <c r="HK120" s="14">
        <v>41</v>
      </c>
      <c r="HL120" s="14">
        <v>0</v>
      </c>
      <c r="HM120" s="14">
        <v>0</v>
      </c>
      <c r="HN120" s="14">
        <v>0</v>
      </c>
      <c r="HO120" s="14">
        <v>0</v>
      </c>
      <c r="HP120" s="14">
        <v>1</v>
      </c>
      <c r="HQ120" s="14">
        <v>36</v>
      </c>
      <c r="HR120" s="14">
        <v>0</v>
      </c>
      <c r="HS120" s="14">
        <v>0</v>
      </c>
      <c r="HT120" s="14">
        <v>0</v>
      </c>
      <c r="HU120" s="14">
        <v>0</v>
      </c>
      <c r="HX120" s="14">
        <v>11</v>
      </c>
      <c r="HY120" s="14">
        <v>6</v>
      </c>
      <c r="IB120" s="14">
        <f>IF($GV120=0,0,INDEX(战宠!P$15:P$27,新怪物属性!$GV$3)*(INDEX(战宠!$U$7:$Y$10,1,新怪物属性!$GV120)))*(新怪物属性!$GW120+4)
+IF($GX120=0,0,INDEX(战宠!P$15:P$27,新怪物属性!$GX$3)*(INDEX(战宠!$U$7:$Y$10,1,新怪物属性!$GX120)))*(新怪物属性!$GY120+4)
+IF($GZ120=0,0,INDEX(战宠!P$15:P$27,新怪物属性!$GZ$3)*(INDEX(战宠!$U$7:$Y$10,1,新怪物属性!$GZ120)))*(新怪物属性!$HA120+4)
+IF($HB120=0,0,INDEX(战宠!P$15:P$27,新怪物属性!$HB$3)*(INDEX(战宠!$U$7:$Y$10,1,新怪物属性!$HB120)))*(新怪物属性!$HC120+4)
+IF($HD120=0,0,INDEX(战宠!P$15:P$27,新怪物属性!$HD$3)*(INDEX(战宠!$U$7:$Y$10,1,新怪物属性!$HD120)))*(新怪物属性!$HE120+4)
+IF($HF120=0,0,INDEX(战宠!P$15:P$27,新怪物属性!$HF$3)*(INDEX(战宠!$U$7:$Y$10,1,新怪物属性!$HF120)))*(新怪物属性!$HG120+4)
+IF($HH120=0,0,INDEX(战宠!P$15:P$27,新怪物属性!$HH$3)*(INDEX(战宠!$U$7:$Y$10,1,新怪物属性!$HH120)))*(新怪物属性!$HI120+4)
+IF($HJ120=0,0,INDEX(战宠!P$15:P$27,新怪物属性!$HJ$3)*(INDEX(战宠!$U$7:$Y$10,1,新怪物属性!$HJ120)))*(新怪物属性!$HK120+4)
+IF($HL120=0,0,INDEX(战宠!P$15:P$27,新怪物属性!$HL$3)*(INDEX(战宠!$U$7:$Y$10,1,新怪物属性!$HL120)))*(新怪物属性!$HM120+4)
+IF($HN120=0,0,INDEX(战宠!P$15:P$27,新怪物属性!$HN$3)*(INDEX(战宠!$U$7:$Y$10,1,新怪物属性!$HN120)))*(新怪物属性!$HO120+4)
+IF($HP120=0,0,INDEX(战宠!P$15:P$27,新怪物属性!$HP$3)*(INDEX(战宠!$U$7:$Y$10,1,新怪物属性!$HP120)))*(新怪物属性!$HQ120+4)
+IF($HR120=0,0,INDEX(战宠!P$15:P$27,新怪物属性!$HR$3)*(INDEX(战宠!$U$7:$Y$10,1,新怪物属性!$HR120)))*(新怪物属性!$HS120+4)
+IF($HT120=0,0,INDEX(战宠!P$15:P$27,新怪物属性!$HT$3)*(INDEX(战宠!$U$7:$Y$10,1,新怪物属性!$HT120)))*(新怪物属性!$HU120+4)</f>
        <v>657400</v>
      </c>
      <c r="IC120" s="14">
        <f>IF($GV120=0,0,INDEX(战宠!Q$15:Q$27,新怪物属性!$GV$3)*(INDEX(战宠!$U$7:$Y$10,1,新怪物属性!$GV120)))*(新怪物属性!$GW120+4)
+IF($GX120=0,0,INDEX(战宠!Q$15:Q$27,新怪物属性!$GX$3)*(INDEX(战宠!$U$7:$Y$10,1,新怪物属性!$GX120)))*(新怪物属性!$GY120+4)
+IF($GZ120=0,0,INDEX(战宠!Q$15:Q$27,新怪物属性!$GZ$3)*(INDEX(战宠!$U$7:$Y$10,1,新怪物属性!$GZ120)))*(新怪物属性!$HA120+4)
+IF($HB120=0,0,INDEX(战宠!Q$15:Q$27,新怪物属性!$HB$3)*(INDEX(战宠!$U$7:$Y$10,1,新怪物属性!$HB120)))*(新怪物属性!$HC120+4)
+IF($HD120=0,0,INDEX(战宠!Q$15:Q$27,新怪物属性!$HD$3)*(INDEX(战宠!$U$7:$Y$10,1,新怪物属性!$HD120)))*(新怪物属性!$HE120+4)
+IF($HF120=0,0,INDEX(战宠!Q$15:Q$27,新怪物属性!$HF$3)*(INDEX(战宠!$U$7:$Y$10,1,新怪物属性!$HF120)))*(新怪物属性!$HG120+4)
+IF($HH120=0,0,INDEX(战宠!Q$15:Q$27,新怪物属性!$HH$3)*(INDEX(战宠!$U$7:$Y$10,1,新怪物属性!$HH120)))*(新怪物属性!$HI120+4)
+IF($HJ120=0,0,INDEX(战宠!Q$15:Q$27,新怪物属性!$HJ$3)*(INDEX(战宠!$U$7:$Y$10,1,新怪物属性!$HJ120)))*(新怪物属性!$HK120+4)
+IF($HL120=0,0,INDEX(战宠!Q$15:Q$27,新怪物属性!$HL$3)*(INDEX(战宠!$U$7:$Y$10,1,新怪物属性!$HL120)))*(新怪物属性!$HM120+4)
+IF($HN120=0,0,INDEX(战宠!Q$15:Q$27,新怪物属性!$HN$3)*(INDEX(战宠!$U$7:$Y$10,1,新怪物属性!$HN120)))*(新怪物属性!$HO120+4)
+IF($HP120=0,0,INDEX(战宠!Q$15:Q$27,新怪物属性!$HP$3)*(INDEX(战宠!$U$7:$Y$10,1,新怪物属性!$HP120)))*(新怪物属性!$HQ120+4)
+IF($HR120=0,0,INDEX(战宠!Q$15:Q$27,新怪物属性!$HR$3)*(INDEX(战宠!$U$7:$Y$10,1,新怪物属性!$HR120)))*(新怪物属性!$HS120+4)
+IF($HT120=0,0,INDEX(战宠!Q$15:Q$27,新怪物属性!$HT$3)*(INDEX(战宠!$U$7:$Y$10,1,新怪物属性!$HT120)))*(新怪物属性!$HU120+4)</f>
        <v>4578000</v>
      </c>
      <c r="ID120" s="14">
        <f>IF($GV120=0,0,INDEX(战宠!R$15:R$27,新怪物属性!$GV$3)*(INDEX(战宠!$U$7:$Y$10,1,新怪物属性!$GV120)))*(新怪物属性!$GW120+4)
+IF($GX120=0,0,INDEX(战宠!R$15:R$27,新怪物属性!$GX$3)*(INDEX(战宠!$U$7:$Y$10,1,新怪物属性!$GX120)))*(新怪物属性!$GY120+4)
+IF($GZ120=0,0,INDEX(战宠!R$15:R$27,新怪物属性!$GZ$3)*(INDEX(战宠!$U$7:$Y$10,1,新怪物属性!$GZ120)))*(新怪物属性!$HA120+4)
+IF($HB120=0,0,INDEX(战宠!R$15:R$27,新怪物属性!$HB$3)*(INDEX(战宠!$U$7:$Y$10,1,新怪物属性!$HB120)))*(新怪物属性!$HC120+4)
+IF($HD120=0,0,INDEX(战宠!R$15:R$27,新怪物属性!$HD$3)*(INDEX(战宠!$U$7:$Y$10,1,新怪物属性!$HD120)))*(新怪物属性!$HE120+4)
+IF($HF120=0,0,INDEX(战宠!R$15:R$27,新怪物属性!$HF$3)*(INDEX(战宠!$U$7:$Y$10,1,新怪物属性!$HF120)))*(新怪物属性!$HG120+4)
+IF($HH120=0,0,INDEX(战宠!R$15:R$27,新怪物属性!$HH$3)*(INDEX(战宠!$U$7:$Y$10,1,新怪物属性!$HH120)))*(新怪物属性!$HI120+4)
+IF($HJ120=0,0,INDEX(战宠!R$15:R$27,新怪物属性!$HJ$3)*(INDEX(战宠!$U$7:$Y$10,1,新怪物属性!$HJ120)))*(新怪物属性!$HK120+4)
+IF($HL120=0,0,INDEX(战宠!R$15:R$27,新怪物属性!$HL$3)*(INDEX(战宠!$U$7:$Y$10,1,新怪物属性!$HL120)))*(新怪物属性!$HM120+4)
+IF($HN120=0,0,INDEX(战宠!R$15:R$27,新怪物属性!$HN$3)*(INDEX(战宠!$U$7:$Y$10,1,新怪物属性!$HN120)))*(新怪物属性!$HO120+4)
+IF($HP120=0,0,INDEX(战宠!R$15:R$27,新怪物属性!$HP$3)*(INDEX(战宠!$U$7:$Y$10,1,新怪物属性!$HP120)))*(新怪物属性!$HQ120+4)
+IF($HR120=0,0,INDEX(战宠!R$15:R$27,新怪物属性!$HR$3)*(INDEX(战宠!$U$7:$Y$10,1,新怪物属性!$HR120)))*(新怪物属性!$HS120+4)
+IF($HT120=0,0,INDEX(战宠!R$15:R$27,新怪物属性!$HT$3)*(INDEX(战宠!$U$7:$Y$10,1,新怪物属性!$HT120)))*(新怪物属性!$HU120+4)</f>
        <v>352200</v>
      </c>
      <c r="IE120" s="14">
        <f>IF($GV120=0,0,INDEX(战宠!S$15:S$27,新怪物属性!$GV$3)*(INDEX(战宠!$U$7:$Y$10,1,新怪物属性!$GV120)))*(新怪物属性!$GW120+4)
+IF($GX120=0,0,INDEX(战宠!S$15:S$27,新怪物属性!$GX$3)*(INDEX(战宠!$U$7:$Y$10,1,新怪物属性!$GX120)))*(新怪物属性!$GY120+4)
+IF($GZ120=0,0,INDEX(战宠!S$15:S$27,新怪物属性!$GZ$3)*(INDEX(战宠!$U$7:$Y$10,1,新怪物属性!$GZ120)))*(新怪物属性!$HA120+4)
+IF($HB120=0,0,INDEX(战宠!S$15:S$27,新怪物属性!$HB$3)*(INDEX(战宠!$U$7:$Y$10,1,新怪物属性!$HB120)))*(新怪物属性!$HC120+4)
+IF($HD120=0,0,INDEX(战宠!S$15:S$27,新怪物属性!$HD$3)*(INDEX(战宠!$U$7:$Y$10,1,新怪物属性!$HD120)))*(新怪物属性!$HE120+4)
+IF($HF120=0,0,INDEX(战宠!S$15:S$27,新怪物属性!$HF$3)*(INDEX(战宠!$U$7:$Y$10,1,新怪物属性!$HF120)))*(新怪物属性!$HG120+4)
+IF($HH120=0,0,INDEX(战宠!S$15:S$27,新怪物属性!$HH$3)*(INDEX(战宠!$U$7:$Y$10,1,新怪物属性!$HH120)))*(新怪物属性!$HI120+4)
+IF($HJ120=0,0,INDEX(战宠!S$15:S$27,新怪物属性!$HJ$3)*(INDEX(战宠!$U$7:$Y$10,1,新怪物属性!$HJ120)))*(新怪物属性!$HK120+4)
+IF($HL120=0,0,INDEX(战宠!S$15:S$27,新怪物属性!$HL$3)*(INDEX(战宠!$U$7:$Y$10,1,新怪物属性!$HL120)))*(新怪物属性!$HM120+4)
+IF($HN120=0,0,INDEX(战宠!S$15:S$27,新怪物属性!$HN$3)*(INDEX(战宠!$U$7:$Y$10,1,新怪物属性!$HN120)))*(新怪物属性!$HO120+4)
+IF($HP120=0,0,INDEX(战宠!S$15:S$27,新怪物属性!$HP$3)*(INDEX(战宠!$U$7:$Y$10,1,新怪物属性!$HP120)))*(新怪物属性!$HQ120+4)
+IF($HR120=0,0,INDEX(战宠!S$15:S$27,新怪物属性!$HR$3)*(INDEX(战宠!$U$7:$Y$10,1,新怪物属性!$HR120)))*(新怪物属性!$HS120+4)
+IF($HT120=0,0,INDEX(战宠!S$15:S$27,新怪物属性!$HT$3)*(INDEX(战宠!$U$7:$Y$10,1,新怪物属性!$HT120)))*(新怪物属性!$HU120+4)</f>
        <v>8850000</v>
      </c>
      <c r="IF120" s="14">
        <f>IF($GV120=0,0,INDEX(战宠!T$15:T$27,新怪物属性!$GV$3)*(INDEX(战宠!$U$7:$Y$10,1,新怪物属性!$GV120)))*(新怪物属性!$GW120+4)
+IF($GX120=0,0,INDEX(战宠!T$15:T$27,新怪物属性!$GX$3)*(INDEX(战宠!$U$7:$Y$10,1,新怪物属性!$GX120)))*(新怪物属性!$GY120+4)
+IF($GZ120=0,0,INDEX(战宠!T$15:T$27,新怪物属性!$GZ$3)*(INDEX(战宠!$U$7:$Y$10,1,新怪物属性!$GZ120)))*(新怪物属性!$HA120+4)
+IF($HB120=0,0,INDEX(战宠!T$15:T$27,新怪物属性!$HB$3)*(INDEX(战宠!$U$7:$Y$10,1,新怪物属性!$HB120)))*(新怪物属性!$HC120+4)
+IF($HD120=0,0,INDEX(战宠!T$15:T$27,新怪物属性!$HD$3)*(INDEX(战宠!$U$7:$Y$10,1,新怪物属性!$HD120)))*(新怪物属性!$HE120+4)
+IF($HF120=0,0,INDEX(战宠!T$15:T$27,新怪物属性!$HF$3)*(INDEX(战宠!$U$7:$Y$10,1,新怪物属性!$HF120)))*(新怪物属性!$HG120+4)
+IF($HH120=0,0,INDEX(战宠!T$15:T$27,新怪物属性!$HH$3)*(INDEX(战宠!$U$7:$Y$10,1,新怪物属性!$HH120)))*(新怪物属性!$HI120+4)
+IF($HJ120=0,0,INDEX(战宠!T$15:T$27,新怪物属性!$HJ$3)*(INDEX(战宠!$U$7:$Y$10,1,新怪物属性!$HJ120)))*(新怪物属性!$HK120+4)
+IF($HL120=0,0,INDEX(战宠!T$15:T$27,新怪物属性!$HL$3)*(INDEX(战宠!$U$7:$Y$10,1,新怪物属性!$HL120)))*(新怪物属性!$HM120+4)
+IF($HN120=0,0,INDEX(战宠!T$15:T$27,新怪物属性!$HN$3)*(INDEX(战宠!$U$7:$Y$10,1,新怪物属性!$HN120)))*(新怪物属性!$HO120+4)
+IF($HP120=0,0,INDEX(战宠!T$15:T$27,新怪物属性!$HP$3)*(INDEX(战宠!$U$7:$Y$10,1,新怪物属性!$HP120)))*(新怪物属性!$HQ120+4)
+IF($HR120=0,0,INDEX(战宠!T$15:T$27,新怪物属性!$HR$3)*(INDEX(战宠!$U$7:$Y$10,1,新怪物属性!$HR120)))*(新怪物属性!$HS120+4)
+IF($HT120=0,0,INDEX(战宠!T$15:T$27,新怪物属性!$HT$3)*(INDEX(战宠!$U$7:$Y$10,1,新怪物属性!$HT120)))*(新怪物属性!$HU120+4)</f>
        <v>189980</v>
      </c>
      <c r="II120" s="14">
        <f>IF(HX120=0,0,INDEX(战宠!$D$15:$D$27,新怪物属性!HX120))</f>
        <v>0.3</v>
      </c>
      <c r="IJ120" s="14">
        <f>IF(HY120=0,0,INDEX(战宠!$D$15:$D$27,新怪物属性!HY120))</f>
        <v>0.2</v>
      </c>
      <c r="IM120" s="14">
        <f t="shared" si="189"/>
        <v>14311462</v>
      </c>
      <c r="IN120" s="14">
        <f t="shared" si="190"/>
        <v>14315666</v>
      </c>
      <c r="IO120" s="14">
        <f t="shared" si="191"/>
        <v>14320171</v>
      </c>
      <c r="IP120" s="14">
        <f t="shared" si="192"/>
        <v>14311462</v>
      </c>
      <c r="IQ120" s="14">
        <f t="shared" si="193"/>
        <v>14311462</v>
      </c>
      <c r="IR120" s="14">
        <f t="shared" si="232"/>
        <v>114049952</v>
      </c>
      <c r="IS120" s="14">
        <f t="shared" si="233"/>
        <v>4504354</v>
      </c>
      <c r="IT120" s="14">
        <f t="shared" si="234"/>
        <v>99317491</v>
      </c>
      <c r="IU120" s="14">
        <f t="shared" si="235"/>
        <v>2504574</v>
      </c>
      <c r="IV120" s="28">
        <f t="shared" si="236"/>
        <v>77000</v>
      </c>
      <c r="IW120" s="28">
        <f t="shared" si="237"/>
        <v>77000</v>
      </c>
      <c r="IX120" s="28">
        <f t="shared" si="238"/>
        <v>77000</v>
      </c>
      <c r="IY120" s="28">
        <f t="shared" si="239"/>
        <v>77000</v>
      </c>
      <c r="IZ120" s="28">
        <f t="shared" si="240"/>
        <v>4.2524999999999995</v>
      </c>
      <c r="JA120" s="28">
        <f t="shared" si="241"/>
        <v>4.2524999999999995</v>
      </c>
      <c r="JB120" s="28">
        <f t="shared" si="242"/>
        <v>250</v>
      </c>
      <c r="JC120" s="28">
        <f t="shared" si="243"/>
        <v>230</v>
      </c>
      <c r="JD120" s="14">
        <f t="shared" si="244"/>
        <v>1</v>
      </c>
      <c r="JE120" s="14">
        <f t="shared" si="245"/>
        <v>2</v>
      </c>
      <c r="JF120" s="14">
        <f t="shared" si="246"/>
        <v>2</v>
      </c>
      <c r="JG120" s="18">
        <f t="shared" si="247"/>
        <v>2.6500000000000004</v>
      </c>
      <c r="JH120" s="18">
        <f t="shared" si="248"/>
        <v>2.1</v>
      </c>
      <c r="JI120" s="18">
        <f t="shared" si="249"/>
        <v>1.8</v>
      </c>
      <c r="JJ120" s="29">
        <f t="shared" si="276"/>
        <v>77150</v>
      </c>
      <c r="JK120" s="29">
        <f t="shared" si="276"/>
        <v>77450</v>
      </c>
      <c r="JL120" s="29">
        <f t="shared" si="276"/>
        <v>77450</v>
      </c>
      <c r="JM120" s="26">
        <f t="shared" si="250"/>
        <v>0.1</v>
      </c>
      <c r="JN120" s="26">
        <f t="shared" si="251"/>
        <v>0.1</v>
      </c>
      <c r="JO120" s="26">
        <f t="shared" si="252"/>
        <v>0.2</v>
      </c>
      <c r="JP120" s="14">
        <f t="shared" si="253"/>
        <v>4</v>
      </c>
      <c r="JQ120" s="14">
        <f t="shared" si="254"/>
        <v>4</v>
      </c>
      <c r="JR120" s="14">
        <f t="shared" si="255"/>
        <v>4</v>
      </c>
      <c r="JS120" s="14">
        <f t="shared" si="256"/>
        <v>15</v>
      </c>
      <c r="JT120" s="14">
        <f t="shared" si="257"/>
        <v>200</v>
      </c>
      <c r="JU120" s="14">
        <f t="shared" si="258"/>
        <v>350</v>
      </c>
      <c r="JV120">
        <v>116</v>
      </c>
      <c r="JW120" s="14">
        <f t="shared" si="195"/>
        <v>868046713</v>
      </c>
      <c r="JY120" s="14">
        <f t="shared" si="277"/>
        <v>9008708</v>
      </c>
      <c r="JZ120" s="14">
        <f t="shared" si="196"/>
        <v>8052261</v>
      </c>
      <c r="KA120" s="29">
        <f t="shared" si="197"/>
        <v>73920</v>
      </c>
      <c r="KB120" s="29">
        <f t="shared" si="198"/>
        <v>53229</v>
      </c>
      <c r="KC120" s="29">
        <f t="shared" si="199"/>
        <v>57487</v>
      </c>
      <c r="KD120" s="29">
        <f t="shared" si="200"/>
        <v>68985</v>
      </c>
      <c r="KE120" s="14">
        <f t="shared" si="278"/>
        <v>4.2524999999999995</v>
      </c>
      <c r="KF120" s="14">
        <f t="shared" si="279"/>
        <v>4.2524999999999995</v>
      </c>
      <c r="KG120" s="14">
        <f t="shared" si="201"/>
        <v>7155700.9956240878</v>
      </c>
      <c r="KH120" s="26">
        <f t="shared" si="259"/>
        <v>0.39942251271957507</v>
      </c>
      <c r="KI120" s="26">
        <f t="shared" si="260"/>
        <v>0.66562844162995594</v>
      </c>
      <c r="KJ120" s="29">
        <f t="shared" si="202"/>
        <v>2322942</v>
      </c>
      <c r="KK120" s="29">
        <f t="shared" si="203"/>
        <v>8841169</v>
      </c>
      <c r="KL120" s="29">
        <f t="shared" si="204"/>
        <v>10110247</v>
      </c>
      <c r="KM120" s="23">
        <f t="shared" si="205"/>
        <v>5575062</v>
      </c>
      <c r="KN120" s="23">
        <f t="shared" si="206"/>
        <v>2945316</v>
      </c>
      <c r="KO120" s="26">
        <f t="shared" si="261"/>
        <v>0.49206318960511031</v>
      </c>
      <c r="KP120" s="26">
        <f t="shared" si="262"/>
        <v>0.49546584639953539</v>
      </c>
      <c r="KQ120" s="26">
        <f t="shared" si="263"/>
        <v>0.59546584639953537</v>
      </c>
      <c r="KR120" s="26">
        <f t="shared" si="207"/>
        <v>9.2063189605110285E-2</v>
      </c>
      <c r="KS120" s="26">
        <v>0.1</v>
      </c>
      <c r="KT120" s="29">
        <f t="shared" si="264"/>
        <v>2.2000000000000002</v>
      </c>
      <c r="KU120" s="29">
        <f t="shared" si="265"/>
        <v>4.4204159407665511</v>
      </c>
      <c r="KV120" s="29">
        <f t="shared" si="266"/>
        <v>5.0204159407665507</v>
      </c>
      <c r="KW120" s="29">
        <f t="shared" si="267"/>
        <v>25552362</v>
      </c>
      <c r="KX120" s="29">
        <f t="shared" si="268"/>
        <v>26054429.588407379</v>
      </c>
      <c r="KY120" s="29">
        <f t="shared" si="269"/>
        <v>25378822.601943597</v>
      </c>
      <c r="KZ120" s="29">
        <f t="shared" si="270"/>
        <v>116489832</v>
      </c>
      <c r="LA120" s="14">
        <f t="shared" si="271"/>
        <v>76985614.189999998</v>
      </c>
      <c r="LE120" s="14">
        <v>1</v>
      </c>
      <c r="LF120" s="14">
        <v>1</v>
      </c>
      <c r="LG120" s="14">
        <v>480</v>
      </c>
      <c r="LH120" s="14">
        <v>80</v>
      </c>
      <c r="LI120" s="14">
        <v>60</v>
      </c>
      <c r="LJ120" s="14">
        <v>60</v>
      </c>
      <c r="LK120" s="14">
        <v>60</v>
      </c>
      <c r="LL120" s="23">
        <f t="shared" si="208"/>
        <v>10795727092</v>
      </c>
      <c r="LM120" s="23">
        <f t="shared" si="209"/>
        <v>2</v>
      </c>
      <c r="LN120" s="23">
        <f t="shared" si="210"/>
        <v>10795.73</v>
      </c>
      <c r="LO120" s="14">
        <v>1</v>
      </c>
      <c r="LP120" s="14">
        <v>1</v>
      </c>
      <c r="LQ120" s="14">
        <v>240</v>
      </c>
      <c r="LR120" s="14">
        <v>35</v>
      </c>
      <c r="LS120" s="14">
        <v>22</v>
      </c>
      <c r="LT120" s="14">
        <v>30</v>
      </c>
      <c r="LU120" s="14">
        <v>30</v>
      </c>
      <c r="LV120" s="23">
        <f t="shared" si="211"/>
        <v>5626137861</v>
      </c>
      <c r="LW120" s="23">
        <f t="shared" si="212"/>
        <v>2</v>
      </c>
      <c r="LX120" s="23">
        <f t="shared" si="213"/>
        <v>5626.14</v>
      </c>
      <c r="MB120">
        <f t="shared" si="272"/>
        <v>1.7305764583615297</v>
      </c>
      <c r="MC120">
        <f t="shared" si="273"/>
        <v>7.359276389182404</v>
      </c>
      <c r="ME120" s="14">
        <v>10</v>
      </c>
      <c r="MF120" s="14">
        <v>2</v>
      </c>
      <c r="MG120" s="14">
        <v>1.5</v>
      </c>
      <c r="MH120" s="23">
        <f t="shared" si="274"/>
        <v>359704237</v>
      </c>
      <c r="MI120" s="23">
        <f t="shared" si="214"/>
        <v>1</v>
      </c>
      <c r="MJ120" s="23">
        <f t="shared" si="215"/>
        <v>359704.24</v>
      </c>
      <c r="MK120" s="14">
        <v>30</v>
      </c>
      <c r="ML120" s="14">
        <v>6</v>
      </c>
      <c r="MM120" s="14">
        <v>4</v>
      </c>
      <c r="MN120" s="23">
        <f t="shared" si="275"/>
        <v>1028355066</v>
      </c>
      <c r="MO120" s="23">
        <f t="shared" si="216"/>
        <v>2</v>
      </c>
      <c r="MP120" s="23">
        <f t="shared" si="217"/>
        <v>1028.3599999999999</v>
      </c>
      <c r="MR120" s="23">
        <f t="shared" si="280"/>
        <v>1371140088</v>
      </c>
      <c r="MS120" s="23">
        <f t="shared" si="219"/>
        <v>2</v>
      </c>
      <c r="MT120" s="23">
        <f t="shared" si="220"/>
        <v>1371.14</v>
      </c>
      <c r="MU120" s="23">
        <f t="shared" si="221"/>
        <v>539556356</v>
      </c>
      <c r="MV120" s="23">
        <f t="shared" si="222"/>
        <v>1</v>
      </c>
      <c r="MW120" s="23">
        <f t="shared" si="223"/>
        <v>539556.36</v>
      </c>
    </row>
    <row r="121" spans="3:361" ht="16.5" x14ac:dyDescent="0.2">
      <c r="C121" s="14">
        <v>49</v>
      </c>
      <c r="D121" s="14">
        <v>980</v>
      </c>
      <c r="E121" s="14"/>
      <c r="F121" s="14"/>
      <c r="G121" s="14">
        <v>980</v>
      </c>
      <c r="H121" s="14">
        <v>980</v>
      </c>
      <c r="I121" s="14">
        <v>980</v>
      </c>
      <c r="J121" s="14">
        <v>12</v>
      </c>
      <c r="K121" s="14">
        <v>12</v>
      </c>
      <c r="L121" s="14">
        <v>12</v>
      </c>
      <c r="M121" s="14">
        <v>11</v>
      </c>
      <c r="N121" s="14">
        <v>11</v>
      </c>
      <c r="O121" s="14">
        <v>11</v>
      </c>
      <c r="P121" s="14">
        <v>12</v>
      </c>
      <c r="Q121" s="14">
        <v>12</v>
      </c>
      <c r="R121" s="14">
        <v>12</v>
      </c>
      <c r="S121" s="14">
        <v>12</v>
      </c>
      <c r="T121" s="14">
        <v>12</v>
      </c>
      <c r="U121" s="14">
        <v>12</v>
      </c>
      <c r="V121" s="14">
        <v>12</v>
      </c>
      <c r="W121" s="14">
        <v>12</v>
      </c>
      <c r="X121" s="14">
        <v>980</v>
      </c>
      <c r="Y121" s="14">
        <v>980</v>
      </c>
      <c r="Z121" s="14">
        <v>980</v>
      </c>
      <c r="AA121" s="14">
        <v>980</v>
      </c>
      <c r="AB121" s="14">
        <v>980</v>
      </c>
      <c r="AC121" s="14">
        <v>980</v>
      </c>
      <c r="AD121" s="14">
        <v>980</v>
      </c>
      <c r="AE121" s="14">
        <v>980</v>
      </c>
      <c r="AF121" s="14">
        <v>102</v>
      </c>
      <c r="AG121" s="14">
        <v>102</v>
      </c>
      <c r="AH121" s="14">
        <v>102</v>
      </c>
      <c r="AI121" s="14">
        <v>102</v>
      </c>
      <c r="AJ121" s="14">
        <v>102</v>
      </c>
      <c r="AK121" s="14">
        <v>102</v>
      </c>
      <c r="AL121" s="14">
        <v>102</v>
      </c>
      <c r="AM121" s="14">
        <v>102</v>
      </c>
      <c r="AN121" s="14">
        <v>6</v>
      </c>
      <c r="AO121" s="14">
        <v>6</v>
      </c>
      <c r="AP121" s="14">
        <v>6</v>
      </c>
      <c r="AQ121" s="14">
        <v>6</v>
      </c>
      <c r="AR121" s="14">
        <v>6</v>
      </c>
      <c r="AS121" s="14">
        <v>0</v>
      </c>
      <c r="AT121" s="14">
        <v>0</v>
      </c>
      <c r="AU121" s="14">
        <v>0</v>
      </c>
      <c r="AV121" s="14">
        <v>0</v>
      </c>
      <c r="AW121" s="14">
        <v>5</v>
      </c>
      <c r="AX121" s="14">
        <v>5</v>
      </c>
      <c r="AY121" s="14">
        <v>0</v>
      </c>
      <c r="AZ121" s="14">
        <v>0</v>
      </c>
      <c r="BA121" s="14">
        <v>28</v>
      </c>
      <c r="BF121" s="14">
        <f>ROUND((INDEX(新战舰养成!S$6:S$18,新怪物属性!$J121+1)+INDEX(新战舰养成!D$6:D$18,新怪物属性!$J121+1)*(新怪物属性!$G121-1))*INDEX(战舰突破!$D$6:$D$18,新怪物属性!$M121+1),0)</f>
        <v>1006412</v>
      </c>
      <c r="BG121" s="14">
        <f>ROUND((INDEX(新战舰养成!T$6:T$18,新怪物属性!$J121+1)+INDEX(新战舰养成!E$6:E$18,新怪物属性!$J121+1)*(新怪物属性!$G121-1))*INDEX(战舰突破!$D$6:$D$18,新怪物属性!$M121+1),0)</f>
        <v>8051131</v>
      </c>
      <c r="BH121" s="14">
        <f>ROUND((INDEX(新战舰养成!U$6:U$18,新怪物属性!$J121+1)+INDEX(新战舰养成!F$6:F$18,新怪物属性!$J121+1)*(新怪物属性!$G121-1))*INDEX(战舰突破!$D$6:$D$18,新怪物属性!$M121+1),0)</f>
        <v>503423</v>
      </c>
      <c r="BI121" s="14">
        <f>ROUND((INDEX(新战舰养成!V$6:V$18,新怪物属性!$J121+1)+INDEX(新战舰养成!G$6:G$18,新怪物属性!$J121+1)*(新怪物属性!$G121-1))*INDEX(战舰突破!$D$6:$D$18,新怪物属性!$M121+1),0)</f>
        <v>825</v>
      </c>
      <c r="BJ121" s="14">
        <f>ROUND((INDEX(新战舰养成!W$6:W$18,新怪物属性!$J121+1)+INDEX(新战舰养成!H$6:H$18,新怪物属性!$J121+1)*(新怪物属性!$G121-1))*INDEX(战舰突破!$D$6:$D$18,新怪物属性!$M121+1),0)</f>
        <v>11</v>
      </c>
      <c r="BL121" s="14">
        <f>IF($H121&gt;0,ROUND((INDEX(新战舰养成!X$6:X$18,新怪物属性!$K121+1)+INDEX(新战舰养成!I$6:I$18,新怪物属性!$K121+1)*(新怪物属性!$H121-1))*INDEX(战舰突破!$D$6:$D$18,新怪物属性!$N121+1),0),0)</f>
        <v>1007182</v>
      </c>
      <c r="BM121" s="14">
        <f>IF($H121&gt;0,ROUND((INDEX(新战舰养成!Y$6:Y$18,新怪物属性!$K121+1)+INDEX(新战舰养成!J$6:J$18,新怪物属性!$K121+1)*(新怪物属性!$H121-1))*INDEX(战舰突破!$D$6:$D$18,新怪物属性!$N121+1),0),0)</f>
        <v>0</v>
      </c>
      <c r="BN121" s="14">
        <f>IF($H121&gt;0,ROUND((INDEX(新战舰养成!Z$6:Z$18,新怪物属性!$K121+1)+INDEX(新战舰养成!K$6:K$18,新怪物属性!$K121+1)*(新怪物属性!$H121-1))*INDEX(战舰突破!$D$6:$D$18,新怪物属性!$N121+1),0),0)</f>
        <v>0</v>
      </c>
      <c r="BO121" s="14">
        <f>IF($H121&gt;0,ROUND((INDEX(新战舰养成!AA$6:AA$18,新怪物属性!$K121+1)+INDEX(新战舰养成!L$6:L$18,新怪物属性!$K121+1)*(新怪物属性!$H121-1))*INDEX(战舰突破!$D$6:$D$18,新怪物属性!$N121+1),0),0)</f>
        <v>10064120</v>
      </c>
      <c r="BP121" s="14">
        <f>IF($H121&gt;0,ROUND((INDEX(新战舰养成!AB$6:AB$18,新怪物属性!$K121+1)+INDEX(新战舰养成!M$6:M$18,新怪物属性!$K121+1)*(新怪物属性!$H121-1))*INDEX(战舰突破!$D$6:$D$18,新怪物属性!$N121+1),0),0)</f>
        <v>201080</v>
      </c>
      <c r="BR121" s="14">
        <f>IF($I121&gt;0,ROUND((INDEX(新战舰养成!AC$6:AC$18,新怪物属性!$L121+1)+INDEX(新战舰养成!I$6:I$18,新怪物属性!$L121+1)*(新怪物属性!$I121-1))*INDEX(战舰突破!$D$6:$D$18,新怪物属性!$O121+1),0),0)</f>
        <v>1008007</v>
      </c>
      <c r="BS121" s="14">
        <f>IF($I121&gt;0,ROUND((INDEX(新战舰养成!AD$6:AD$18,新怪物属性!$L121+1)+INDEX(新战舰养成!J$6:J$18,新怪物属性!$L121+1)*(新怪物属性!$I121-1))*INDEX(战舰突破!$D$6:$D$18,新怪物属性!$O121+1),0),0)</f>
        <v>0</v>
      </c>
      <c r="BT121" s="14">
        <f>IF($I121&gt;0,ROUND((INDEX(新战舰养成!AE$6:AE$18,新怪物属性!$L121+1)+INDEX(新战舰养成!K$6:K$18,新怪物属性!$L121+1)*(新怪物属性!$I121-1))*INDEX(战舰突破!$D$6:$D$18,新怪物属性!$O121+1),0),0)</f>
        <v>0</v>
      </c>
      <c r="BU121" s="14">
        <f>IF($I121&gt;0,ROUND((INDEX(新战舰养成!AF$6:AF$18,新怪物属性!$L121+1)+INDEX(新战舰养成!L$6:L$18,新怪物属性!$L121+1)*(新怪物属性!$I121-1))*INDEX(战舰突破!$D$6:$D$18,新怪物属性!$O121+1),0),0)</f>
        <v>6647685</v>
      </c>
      <c r="BV121" s="14">
        <f>IF($I121&gt;0,ROUND((INDEX(新战舰养成!AG$6:AG$18,新怪物属性!$L121+1)+INDEX(新战舰养成!M$6:M$18,新怪物属性!$L121+1)*(新怪物属性!$I121-1))*INDEX(战舰突破!$D$6:$D$18,新怪物属性!$O121+1),0),0)</f>
        <v>270020</v>
      </c>
      <c r="BY121" s="14">
        <f>(INDEX(装备数值!$C$13:$G$116,新怪物属性!$P123*8+1,BY$2)+INDEX(装备数值!$C$13:$G$116,新怪物属性!$Q123*8+2,BY$2)+INDEX(装备数值!$C$13:$G$116,新怪物属性!$S123*8+3,BY$2)+INDEX(装备数值!$C$13:$G$116,新怪物属性!$R123*8+4,BY$2)+INDEX(装备数值!$C$13:$G$116,新怪物属性!$T123*8+5,BY$2)+INDEX(装备数值!$C$13:$G$116,新怪物属性!$U123*8+6,BY$2)+INDEX(装备数值!$C$13:$G$116,新怪物属性!$V123*8+7,BY$2)+INDEX(装备数值!$C$13:$G$116,新怪物属性!$W123*8+8,BY$2))</f>
        <v>147000</v>
      </c>
      <c r="BZ121" s="14">
        <f>(INDEX(装备数值!$C$13:$G$116,新怪物属性!$P123*8+1,BZ$2)+INDEX(装备数值!$C$13:$G$116,新怪物属性!$Q123*8+2,BZ$2)+INDEX(装备数值!$C$13:$G$116,新怪物属性!$S123*8+3,BZ$2)+INDEX(装备数值!$C$13:$G$116,新怪物属性!$R123*8+4,BZ$2)+INDEX(装备数值!$C$13:$G$116,新怪物属性!$T123*8+5,BZ$2)+INDEX(装备数值!$C$13:$G$116,新怪物属性!$U123*8+6,BZ$2)+INDEX(装备数值!$C$13:$G$116,新怪物属性!$V123*8+7,BZ$2)+INDEX(装备数值!$C$13:$G$116,新怪物属性!$W123*8+8,BZ$2))</f>
        <v>1102500</v>
      </c>
      <c r="CA121" s="14">
        <f>(INDEX(装备数值!$C$13:$G$116,新怪物属性!$P123*8+1,CA$2)+INDEX(装备数值!$C$13:$G$116,新怪物属性!$Q123*8+2,CA$2)+INDEX(装备数值!$C$13:$G$116,新怪物属性!$S123*8+3,CA$2)+INDEX(装备数值!$C$13:$G$116,新怪物属性!$R123*8+4,CA$2)+INDEX(装备数值!$C$13:$G$116,新怪物属性!$T123*8+5,CA$2)+INDEX(装备数值!$C$13:$G$116,新怪物属性!$U123*8+6,CA$2)+INDEX(装备数值!$C$13:$G$116,新怪物属性!$V123*8+7,CA$2)+INDEX(装备数值!$C$13:$G$116,新怪物属性!$W123*8+8,CA$2))</f>
        <v>73500</v>
      </c>
      <c r="CB121" s="14">
        <f>(INDEX(装备数值!$C$13:$G$116,新怪物属性!$P123*8+1,CB$2)+INDEX(装备数值!$C$13:$G$116,新怪物属性!$Q123*8+2,CB$2)+INDEX(装备数值!$C$13:$G$116,新怪物属性!$S123*8+3,CB$2)+INDEX(装备数值!$C$13:$G$116,新怪物属性!$R123*8+4,CB$2)+INDEX(装备数值!$C$13:$G$116,新怪物属性!$T123*8+5,CB$2)+INDEX(装备数值!$C$13:$G$116,新怪物属性!$U123*8+6,CB$2)+INDEX(装备数值!$C$13:$G$116,新怪物属性!$V123*8+7,CB$2)+INDEX(装备数值!$C$13:$G$116,新怪物属性!$W123*8+8,CB$2))</f>
        <v>1470000</v>
      </c>
      <c r="CC121" s="14">
        <f>(INDEX(装备数值!$C$13:$G$116,新怪物属性!$P123*8+1,CC$2)+INDEX(装备数值!$C$13:$G$116,新怪物属性!$Q123*8+2,CC$2)+INDEX(装备数值!$C$13:$G$116,新怪物属性!$S123*8+3,CC$2)+INDEX(装备数值!$C$13:$G$116,新怪物属性!$R123*8+4,CC$2)+INDEX(装备数值!$C$13:$G$116,新怪物属性!$T123*8+5,CC$2)+INDEX(装备数值!$C$13:$G$116,新怪物属性!$U123*8+6,CC$2)+INDEX(装备数值!$C$13:$G$116,新怪物属性!$V123*8+7,CC$2)+INDEX(装备数值!$C$13:$G$116,新怪物属性!$W123*8+8,CC$2))</f>
        <v>29050</v>
      </c>
      <c r="CF121" s="14">
        <f t="shared" si="143"/>
        <v>4</v>
      </c>
      <c r="CG121" s="14">
        <f t="shared" si="230"/>
        <v>4</v>
      </c>
      <c r="CH121" s="14">
        <f t="shared" si="230"/>
        <v>4</v>
      </c>
      <c r="CI121" s="14">
        <f t="shared" si="230"/>
        <v>4</v>
      </c>
      <c r="CJ121" s="14">
        <f t="shared" si="230"/>
        <v>4</v>
      </c>
      <c r="CK121" s="14">
        <f t="shared" ref="CG121:CR123" si="281">INT(COUNTIF($P121:$W121,"&gt;="&amp;CK$2)/2)</f>
        <v>4</v>
      </c>
      <c r="CL121" s="14">
        <f t="shared" si="281"/>
        <v>4</v>
      </c>
      <c r="CM121" s="14">
        <f t="shared" si="281"/>
        <v>4</v>
      </c>
      <c r="CN121" s="14">
        <f t="shared" si="281"/>
        <v>4</v>
      </c>
      <c r="CO121" s="14">
        <f t="shared" si="281"/>
        <v>4</v>
      </c>
      <c r="CP121" s="14">
        <f t="shared" si="281"/>
        <v>4</v>
      </c>
      <c r="CQ121" s="14">
        <f t="shared" si="281"/>
        <v>4</v>
      </c>
      <c r="CR121" s="14">
        <f t="shared" si="281"/>
        <v>0</v>
      </c>
      <c r="CS121" s="14">
        <f>SUMIFS(装备数值!BL$50:BL$101,装备数值!$BG$50:$BG$101,"="&amp;新怪物属性!$CF$2,装备数值!$BH$50:$BH$101,"&lt;="&amp;新怪物属性!$CF121)+SUMIFS(装备数值!BL$50:BL$101,装备数值!$BG$50:$BG$101,"="&amp;新怪物属性!$CG$2,装备数值!$BH$50:$BH$101,"&lt;="&amp;新怪物属性!$CG121)+SUMIFS(装备数值!BL$50:BL$101,装备数值!$BG$50:$BG$101,"="&amp;新怪物属性!$CH$2,装备数值!$BH$50:$BH$101,"&lt;="&amp;新怪物属性!$CH121)+SUMIFS(装备数值!BL$50:BL$101,装备数值!$BG$50:$BG$101,"="&amp;新怪物属性!$CI$2,装备数值!$BH$50:$BH$101,"&lt;="&amp;新怪物属性!$CI121)+SUMIFS(装备数值!BL$50:BL$101,装备数值!$BG$50:$BG$101,"="&amp;新怪物属性!$CJ$2,装备数值!$BH$50:$BH$101,"&lt;="&amp;新怪物属性!$CJ121)+SUMIFS(装备数值!BL$50:BL$101,装备数值!$BG$50:$BG$101,"="&amp;新怪物属性!$CK$2,装备数值!$BH$50:$BH$101,"&lt;="&amp;新怪物属性!$CK121)+SUMIFS(装备数值!BL$50:BL$101,装备数值!$BG$50:$BG$101,"="&amp;新怪物属性!$CL$2,装备数值!$BH$50:$BH$101,"&lt;="&amp;新怪物属性!$CL121)+SUMIFS(装备数值!BL$50:BL$101,装备数值!$BG$50:$BG$101,"="&amp;新怪物属性!$CM$2,装备数值!$BH$50:$BH$101,"&lt;="&amp;新怪物属性!$CM121)+SUMIFS(装备数值!BL$50:BL$101,装备数值!$BG$50:$BG$101,"="&amp;新怪物属性!$CN$2,装备数值!$BH$50:$BH$101,"&lt;="&amp;新怪物属性!$CN121)+SUMIFS(装备数值!BL$50:BL$101,装备数值!$BG$50:$BG$101,"="&amp;新怪物属性!$CO$2,装备数值!$BH$50:$BH$101,"&lt;="&amp;新怪物属性!$CO121)+SUMIFS(装备数值!BL$50:BL$101,装备数值!$BG$50:$BG$101,"="&amp;新怪物属性!$CP$2,装备数值!$BH$50:$BH$101,"&lt;="&amp;新怪物属性!$CP121)+SUMIFS(装备数值!BL$50:BL$101,装备数值!$BG$50:$BG$101,"="&amp;新怪物属性!$CQ$2,装备数值!$BH$50:$BH$101,"&lt;="&amp;新怪物属性!$CQ121)+SUMIFS(装备数值!BL$50:BL$101,装备数值!$BG$50:$BG$101,"="&amp;新怪物属性!$CR$2,装备数值!$BH$50:$BH$101,"&lt;="&amp;新怪物属性!$CR121)</f>
        <v>234449</v>
      </c>
      <c r="CT121" s="14">
        <f>SUMIFS(装备数值!BM$50:BM$101,装备数值!$BG$50:$BG$101,"="&amp;新怪物属性!$CF$2,装备数值!$BH$50:$BH$101,"&lt;="&amp;新怪物属性!$CF121)+SUMIFS(装备数值!BM$50:BM$101,装备数值!$BG$50:$BG$101,"="&amp;新怪物属性!$CG$2,装备数值!$BH$50:$BH$101,"&lt;="&amp;新怪物属性!$CG121)+SUMIFS(装备数值!BM$50:BM$101,装备数值!$BG$50:$BG$101,"="&amp;新怪物属性!$CH$2,装备数值!$BH$50:$BH$101,"&lt;="&amp;新怪物属性!$CH121)+SUMIFS(装备数值!BM$50:BM$101,装备数值!$BG$50:$BG$101,"="&amp;新怪物属性!$CI$2,装备数值!$BH$50:$BH$101,"&lt;="&amp;新怪物属性!$CI121)+SUMIFS(装备数值!BM$50:BM$101,装备数值!$BG$50:$BG$101,"="&amp;新怪物属性!$CJ$2,装备数值!$BH$50:$BH$101,"&lt;="&amp;新怪物属性!$CJ121)+SUMIFS(装备数值!BM$50:BM$101,装备数值!$BG$50:$BG$101,"="&amp;新怪物属性!$CK$2,装备数值!$BH$50:$BH$101,"&lt;="&amp;新怪物属性!$CK121)+SUMIFS(装备数值!BM$50:BM$101,装备数值!$BG$50:$BG$101,"="&amp;新怪物属性!$CL$2,装备数值!$BH$50:$BH$101,"&lt;="&amp;新怪物属性!$CL121)+SUMIFS(装备数值!BM$50:BM$101,装备数值!$BG$50:$BG$101,"="&amp;新怪物属性!$CM$2,装备数值!$BH$50:$BH$101,"&lt;="&amp;新怪物属性!$CM121)+SUMIFS(装备数值!BM$50:BM$101,装备数值!$BG$50:$BG$101,"="&amp;新怪物属性!$CN$2,装备数值!$BH$50:$BH$101,"&lt;="&amp;新怪物属性!$CN121)+SUMIFS(装备数值!BM$50:BM$101,装备数值!$BG$50:$BG$101,"="&amp;新怪物属性!$CO$2,装备数值!$BH$50:$BH$101,"&lt;="&amp;新怪物属性!$CO121)+SUMIFS(装备数值!BM$50:BM$101,装备数值!$BG$50:$BG$101,"="&amp;新怪物属性!$CP$2,装备数值!$BH$50:$BH$101,"&lt;="&amp;新怪物属性!$CP121)+SUMIFS(装备数值!BM$50:BM$101,装备数值!$BG$50:$BG$101,"="&amp;新怪物属性!$CQ$2,装备数值!$BH$50:$BH$101,"&lt;="&amp;新怪物属性!$CQ121)+SUMIFS(装备数值!BM$50:BM$101,装备数值!$BG$50:$BG$101,"="&amp;新怪物属性!$CR$2,装备数值!$BH$50:$BH$101,"&lt;="&amp;新怪物属性!$CR121)</f>
        <v>1759949</v>
      </c>
      <c r="CU121" s="14">
        <f>SUMIFS(装备数值!BN$50:BN$101,装备数值!$BG$50:$BG$101,"="&amp;新怪物属性!$CF$2,装备数值!$BH$50:$BH$101,"&lt;="&amp;新怪物属性!$CF121)+SUMIFS(装备数值!BN$50:BN$101,装备数值!$BG$50:$BG$101,"="&amp;新怪物属性!$CG$2,装备数值!$BH$50:$BH$101,"&lt;="&amp;新怪物属性!$CG121)+SUMIFS(装备数值!BN$50:BN$101,装备数值!$BG$50:$BG$101,"="&amp;新怪物属性!$CH$2,装备数值!$BH$50:$BH$101,"&lt;="&amp;新怪物属性!$CH121)+SUMIFS(装备数值!BN$50:BN$101,装备数值!$BG$50:$BG$101,"="&amp;新怪物属性!$CI$2,装备数值!$BH$50:$BH$101,"&lt;="&amp;新怪物属性!$CI121)+SUMIFS(装备数值!BN$50:BN$101,装备数值!$BG$50:$BG$101,"="&amp;新怪物属性!$CJ$2,装备数值!$BH$50:$BH$101,"&lt;="&amp;新怪物属性!$CJ121)+SUMIFS(装备数值!BN$50:BN$101,装备数值!$BG$50:$BG$101,"="&amp;新怪物属性!$CK$2,装备数值!$BH$50:$BH$101,"&lt;="&amp;新怪物属性!$CK121)+SUMIFS(装备数值!BN$50:BN$101,装备数值!$BG$50:$BG$101,"="&amp;新怪物属性!$CL$2,装备数值!$BH$50:$BH$101,"&lt;="&amp;新怪物属性!$CL121)+SUMIFS(装备数值!BN$50:BN$101,装备数值!$BG$50:$BG$101,"="&amp;新怪物属性!$CM$2,装备数值!$BH$50:$BH$101,"&lt;="&amp;新怪物属性!$CM121)+SUMIFS(装备数值!BN$50:BN$101,装备数值!$BG$50:$BG$101,"="&amp;新怪物属性!$CN$2,装备数值!$BH$50:$BH$101,"&lt;="&amp;新怪物属性!$CN121)+SUMIFS(装备数值!BN$50:BN$101,装备数值!$BG$50:$BG$101,"="&amp;新怪物属性!$CO$2,装备数值!$BH$50:$BH$101,"&lt;="&amp;新怪物属性!$CO121)+SUMIFS(装备数值!BN$50:BN$101,装备数值!$BG$50:$BG$101,"="&amp;新怪物属性!$CP$2,装备数值!$BH$50:$BH$101,"&lt;="&amp;新怪物属性!$CP121)+SUMIFS(装备数值!BN$50:BN$101,装备数值!$BG$50:$BG$101,"="&amp;新怪物属性!$CQ$2,装备数值!$BH$50:$BH$101,"&lt;="&amp;新怪物属性!$CQ121)+SUMIFS(装备数值!BN$50:BN$101,装备数值!$BG$50:$BG$101,"="&amp;新怪物属性!$CR$2,装备数值!$BH$50:$BH$101,"&lt;="&amp;新怪物属性!$CR121)</f>
        <v>97600</v>
      </c>
      <c r="CV121" s="14">
        <f>SUMIFS(装备数值!BO$50:BO$101,装备数值!$BG$50:$BG$101,"="&amp;新怪物属性!$CF$2,装备数值!$BH$50:$BH$101,"&lt;="&amp;新怪物属性!$CF121)+SUMIFS(装备数值!BO$50:BO$101,装备数值!$BG$50:$BG$101,"="&amp;新怪物属性!$CG$2,装备数值!$BH$50:$BH$101,"&lt;="&amp;新怪物属性!$CG121)+SUMIFS(装备数值!BO$50:BO$101,装备数值!$BG$50:$BG$101,"="&amp;新怪物属性!$CH$2,装备数值!$BH$50:$BH$101,"&lt;="&amp;新怪物属性!$CH121)+SUMIFS(装备数值!BO$50:BO$101,装备数值!$BG$50:$BG$101,"="&amp;新怪物属性!$CI$2,装备数值!$BH$50:$BH$101,"&lt;="&amp;新怪物属性!$CI121)+SUMIFS(装备数值!BO$50:BO$101,装备数值!$BG$50:$BG$101,"="&amp;新怪物属性!$CJ$2,装备数值!$BH$50:$BH$101,"&lt;="&amp;新怪物属性!$CJ121)+SUMIFS(装备数值!BO$50:BO$101,装备数值!$BG$50:$BG$101,"="&amp;新怪物属性!$CK$2,装备数值!$BH$50:$BH$101,"&lt;="&amp;新怪物属性!$CK121)+SUMIFS(装备数值!BO$50:BO$101,装备数值!$BG$50:$BG$101,"="&amp;新怪物属性!$CL$2,装备数值!$BH$50:$BH$101,"&lt;="&amp;新怪物属性!$CL121)+SUMIFS(装备数值!BO$50:BO$101,装备数值!$BG$50:$BG$101,"="&amp;新怪物属性!$CM$2,装备数值!$BH$50:$BH$101,"&lt;="&amp;新怪物属性!$CM121)+SUMIFS(装备数值!BO$50:BO$101,装备数值!$BG$50:$BG$101,"="&amp;新怪物属性!$CN$2,装备数值!$BH$50:$BH$101,"&lt;="&amp;新怪物属性!$CN121)+SUMIFS(装备数值!BO$50:BO$101,装备数值!$BG$50:$BG$101,"="&amp;新怪物属性!$CO$2,装备数值!$BH$50:$BH$101,"&lt;="&amp;新怪物属性!$CO121)+SUMIFS(装备数值!BO$50:BO$101,装备数值!$BG$50:$BG$101,"="&amp;新怪物属性!$CP$2,装备数值!$BH$50:$BH$101,"&lt;="&amp;新怪物属性!$CP121)+SUMIFS(装备数值!BO$50:BO$101,装备数值!$BG$50:$BG$101,"="&amp;新怪物属性!$CQ$2,装备数值!$BH$50:$BH$101,"&lt;="&amp;新怪物属性!$CQ121)+SUMIFS(装备数值!BO$50:BO$101,装备数值!$BG$50:$BG$101,"="&amp;新怪物属性!$CR$2,装备数值!$BH$50:$BH$101,"&lt;="&amp;新怪物属性!$CR121)</f>
        <v>1955500</v>
      </c>
      <c r="CW121" s="14">
        <f>SUMIFS(装备数值!BP$50:BP$101,装备数值!$BG$50:$BG$101,"="&amp;新怪物属性!$CF$2,装备数值!$BH$50:$BH$101,"&lt;="&amp;新怪物属性!$CF121)+SUMIFS(装备数值!BP$50:BP$101,装备数值!$BG$50:$BG$101,"="&amp;新怪物属性!$CG$2,装备数值!$BH$50:$BH$101,"&lt;="&amp;新怪物属性!$CG121)+SUMIFS(装备数值!BP$50:BP$101,装备数值!$BG$50:$BG$101,"="&amp;新怪物属性!$CH$2,装备数值!$BH$50:$BH$101,"&lt;="&amp;新怪物属性!$CH121)+SUMIFS(装备数值!BP$50:BP$101,装备数值!$BG$50:$BG$101,"="&amp;新怪物属性!$CI$2,装备数值!$BH$50:$BH$101,"&lt;="&amp;新怪物属性!$CI121)+SUMIFS(装备数值!BP$50:BP$101,装备数值!$BG$50:$BG$101,"="&amp;新怪物属性!$CJ$2,装备数值!$BH$50:$BH$101,"&lt;="&amp;新怪物属性!$CJ121)+SUMIFS(装备数值!BP$50:BP$101,装备数值!$BG$50:$BG$101,"="&amp;新怪物属性!$CK$2,装备数值!$BH$50:$BH$101,"&lt;="&amp;新怪物属性!$CK121)+SUMIFS(装备数值!BP$50:BP$101,装备数值!$BG$50:$BG$101,"="&amp;新怪物属性!$CL$2,装备数值!$BH$50:$BH$101,"&lt;="&amp;新怪物属性!$CL121)+SUMIFS(装备数值!BP$50:BP$101,装备数值!$BG$50:$BG$101,"="&amp;新怪物属性!$CM$2,装备数值!$BH$50:$BH$101,"&lt;="&amp;新怪物属性!$CM121)+SUMIFS(装备数值!BP$50:BP$101,装备数值!$BG$50:$BG$101,"="&amp;新怪物属性!$CN$2,装备数值!$BH$50:$BH$101,"&lt;="&amp;新怪物属性!$CN121)+SUMIFS(装备数值!BP$50:BP$101,装备数值!$BG$50:$BG$101,"="&amp;新怪物属性!$CO$2,装备数值!$BH$50:$BH$101,"&lt;="&amp;新怪物属性!$CO121)+SUMIFS(装备数值!BP$50:BP$101,装备数值!$BG$50:$BG$101,"="&amp;新怪物属性!$CP$2,装备数值!$BH$50:$BH$101,"&lt;="&amp;新怪物属性!$CP121)+SUMIFS(装备数值!BP$50:BP$101,装备数值!$BG$50:$BG$101,"="&amp;新怪物属性!$CQ$2,装备数值!$BH$50:$BH$101,"&lt;="&amp;新怪物属性!$CQ121)+SUMIFS(装备数值!BP$50:BP$101,装备数值!$BG$50:$BG$101,"="&amp;新怪物属性!$CR$2,装备数值!$BH$50:$BH$101,"&lt;="&amp;新怪物属性!$CR121)</f>
        <v>38720</v>
      </c>
      <c r="CX121" s="14">
        <f>SUMIFS(装备数值!BQ$50:BQ$101,装备数值!$BG$50:$BG$101,"="&amp;新怪物属性!$CF$2,装备数值!$BH$50:$BH$101,"&lt;="&amp;新怪物属性!$CF121)+SUMIFS(装备数值!BQ$50:BQ$101,装备数值!$BG$50:$BG$101,"="&amp;新怪物属性!$CG$2,装备数值!$BH$50:$BH$101,"&lt;="&amp;新怪物属性!$CG121)+SUMIFS(装备数值!BQ$50:BQ$101,装备数值!$BG$50:$BG$101,"="&amp;新怪物属性!$CH$2,装备数值!$BH$50:$BH$101,"&lt;="&amp;新怪物属性!$CH121)+SUMIFS(装备数值!BQ$50:BQ$101,装备数值!$BG$50:$BG$101,"="&amp;新怪物属性!$CI$2,装备数值!$BH$50:$BH$101,"&lt;="&amp;新怪物属性!$CI121)+SUMIFS(装备数值!BQ$50:BQ$101,装备数值!$BG$50:$BG$101,"="&amp;新怪物属性!$CJ$2,装备数值!$BH$50:$BH$101,"&lt;="&amp;新怪物属性!$CJ121)+SUMIFS(装备数值!BQ$50:BQ$101,装备数值!$BG$50:$BG$101,"="&amp;新怪物属性!$CK$2,装备数值!$BH$50:$BH$101,"&lt;="&amp;新怪物属性!$CK121)+SUMIFS(装备数值!BQ$50:BQ$101,装备数值!$BG$50:$BG$101,"="&amp;新怪物属性!$CL$2,装备数值!$BH$50:$BH$101,"&lt;="&amp;新怪物属性!$CL121)+SUMIFS(装备数值!BQ$50:BQ$101,装备数值!$BG$50:$BG$101,"="&amp;新怪物属性!$CM$2,装备数值!$BH$50:$BH$101,"&lt;="&amp;新怪物属性!$CM121)+SUMIFS(装备数值!BQ$50:BQ$101,装备数值!$BG$50:$BG$101,"="&amp;新怪物属性!$CN$2,装备数值!$BH$50:$BH$101,"&lt;="&amp;新怪物属性!$CN121)+SUMIFS(装备数值!BQ$50:BQ$101,装备数值!$BG$50:$BG$101,"="&amp;新怪物属性!$CO$2,装备数值!$BH$50:$BH$101,"&lt;="&amp;新怪物属性!$CO121)+SUMIFS(装备数值!BQ$50:BQ$101,装备数值!$BG$50:$BG$101,"="&amp;新怪物属性!$CP$2,装备数值!$BH$50:$BH$101,"&lt;="&amp;新怪物属性!$CP121)+SUMIFS(装备数值!BQ$50:BQ$101,装备数值!$BG$50:$BG$101,"="&amp;新怪物属性!$CQ$2,装备数值!$BH$50:$BH$101,"&lt;="&amp;新怪物属性!$CQ121)+SUMIFS(装备数值!BQ$50:BQ$101,装备数值!$BG$50:$BG$101,"="&amp;新怪物属性!$CR$2,装备数值!$BH$50:$BH$101,"&lt;="&amp;新怪物属性!$CR121)</f>
        <v>1250</v>
      </c>
      <c r="CY121" s="14">
        <f>SUMIFS(装备数值!BR$50:BR$101,装备数值!$BG$50:$BG$101,"="&amp;新怪物属性!$CF$2,装备数值!$BH$50:$BH$101,"&lt;="&amp;新怪物属性!$CF121)+SUMIFS(装备数值!BR$50:BR$101,装备数值!$BG$50:$BG$101,"="&amp;新怪物属性!$CG$2,装备数值!$BH$50:$BH$101,"&lt;="&amp;新怪物属性!$CG121)+SUMIFS(装备数值!BR$50:BR$101,装备数值!$BG$50:$BG$101,"="&amp;新怪物属性!$CH$2,装备数值!$BH$50:$BH$101,"&lt;="&amp;新怪物属性!$CH121)+SUMIFS(装备数值!BR$50:BR$101,装备数值!$BG$50:$BG$101,"="&amp;新怪物属性!$CI$2,装备数值!$BH$50:$BH$101,"&lt;="&amp;新怪物属性!$CI121)+SUMIFS(装备数值!BR$50:BR$101,装备数值!$BG$50:$BG$101,"="&amp;新怪物属性!$CJ$2,装备数值!$BH$50:$BH$101,"&lt;="&amp;新怪物属性!$CJ121)+SUMIFS(装备数值!BR$50:BR$101,装备数值!$BG$50:$BG$101,"="&amp;新怪物属性!$CK$2,装备数值!$BH$50:$BH$101,"&lt;="&amp;新怪物属性!$CK121)+SUMIFS(装备数值!BR$50:BR$101,装备数值!$BG$50:$BG$101,"="&amp;新怪物属性!$CL$2,装备数值!$BH$50:$BH$101,"&lt;="&amp;新怪物属性!$CL121)+SUMIFS(装备数值!BR$50:BR$101,装备数值!$BG$50:$BG$101,"="&amp;新怪物属性!$CM$2,装备数值!$BH$50:$BH$101,"&lt;="&amp;新怪物属性!$CM121)+SUMIFS(装备数值!BR$50:BR$101,装备数值!$BG$50:$BG$101,"="&amp;新怪物属性!$CN$2,装备数值!$BH$50:$BH$101,"&lt;="&amp;新怪物属性!$CN121)+SUMIFS(装备数值!BR$50:BR$101,装备数值!$BG$50:$BG$101,"="&amp;新怪物属性!$CO$2,装备数值!$BH$50:$BH$101,"&lt;="&amp;新怪物属性!$CO121)+SUMIFS(装备数值!BR$50:BR$101,装备数值!$BG$50:$BG$101,"="&amp;新怪物属性!$CP$2,装备数值!$BH$50:$BH$101,"&lt;="&amp;新怪物属性!$CP121)+SUMIFS(装备数值!BR$50:BR$101,装备数值!$BG$50:$BG$101,"="&amp;新怪物属性!$CQ$2,装备数值!$BH$50:$BH$101,"&lt;="&amp;新怪物属性!$CQ121)+SUMIFS(装备数值!BR$50:BR$101,装备数值!$BG$50:$BG$101,"="&amp;新怪物属性!$CR$2,装备数值!$BH$50:$BH$101,"&lt;="&amp;新怪物属性!$CR121)</f>
        <v>1250</v>
      </c>
      <c r="CZ121" s="14">
        <f>SUMIFS(装备数值!BS$50:BS$101,装备数值!$BG$50:$BG$101,"="&amp;新怪物属性!$CF$2,装备数值!$BH$50:$BH$101,"&lt;="&amp;新怪物属性!$CF121)+SUMIFS(装备数值!BS$50:BS$101,装备数值!$BG$50:$BG$101,"="&amp;新怪物属性!$CG$2,装备数值!$BH$50:$BH$101,"&lt;="&amp;新怪物属性!$CG121)+SUMIFS(装备数值!BS$50:BS$101,装备数值!$BG$50:$BG$101,"="&amp;新怪物属性!$CH$2,装备数值!$BH$50:$BH$101,"&lt;="&amp;新怪物属性!$CH121)+SUMIFS(装备数值!BS$50:BS$101,装备数值!$BG$50:$BG$101,"="&amp;新怪物属性!$CI$2,装备数值!$BH$50:$BH$101,"&lt;="&amp;新怪物属性!$CI121)+SUMIFS(装备数值!BS$50:BS$101,装备数值!$BG$50:$BG$101,"="&amp;新怪物属性!$CJ$2,装备数值!$BH$50:$BH$101,"&lt;="&amp;新怪物属性!$CJ121)+SUMIFS(装备数值!BS$50:BS$101,装备数值!$BG$50:$BG$101,"="&amp;新怪物属性!$CK$2,装备数值!$BH$50:$BH$101,"&lt;="&amp;新怪物属性!$CK121)+SUMIFS(装备数值!BS$50:BS$101,装备数值!$BG$50:$BG$101,"="&amp;新怪物属性!$CL$2,装备数值!$BH$50:$BH$101,"&lt;="&amp;新怪物属性!$CL121)+SUMIFS(装备数值!BS$50:BS$101,装备数值!$BG$50:$BG$101,"="&amp;新怪物属性!$CM$2,装备数值!$BH$50:$BH$101,"&lt;="&amp;新怪物属性!$CM121)+SUMIFS(装备数值!BS$50:BS$101,装备数值!$BG$50:$BG$101,"="&amp;新怪物属性!$CN$2,装备数值!$BH$50:$BH$101,"&lt;="&amp;新怪物属性!$CN121)+SUMIFS(装备数值!BS$50:BS$101,装备数值!$BG$50:$BG$101,"="&amp;新怪物属性!$CO$2,装备数值!$BH$50:$BH$101,"&lt;="&amp;新怪物属性!$CO121)+SUMIFS(装备数值!BS$50:BS$101,装备数值!$BG$50:$BG$101,"="&amp;新怪物属性!$CP$2,装备数值!$BH$50:$BH$101,"&lt;="&amp;新怪物属性!$CP121)+SUMIFS(装备数值!BS$50:BS$101,装备数值!$BG$50:$BG$101,"="&amp;新怪物属性!$CQ$2,装备数值!$BH$50:$BH$101,"&lt;="&amp;新怪物属性!$CQ121)+SUMIFS(装备数值!BS$50:BS$101,装备数值!$BG$50:$BG$101,"="&amp;新怪物属性!$CR$2,装备数值!$BH$50:$BH$101,"&lt;="&amp;新怪物属性!$CR121)</f>
        <v>1250</v>
      </c>
      <c r="DA121" s="14">
        <f>SUMIFS(装备数值!BT$50:BT$101,装备数值!$BG$50:$BG$101,"="&amp;新怪物属性!$CF$2,装备数值!$BH$50:$BH$101,"&lt;="&amp;新怪物属性!$CF121)+SUMIFS(装备数值!BT$50:BT$101,装备数值!$BG$50:$BG$101,"="&amp;新怪物属性!$CG$2,装备数值!$BH$50:$BH$101,"&lt;="&amp;新怪物属性!$CG121)+SUMIFS(装备数值!BT$50:BT$101,装备数值!$BG$50:$BG$101,"="&amp;新怪物属性!$CH$2,装备数值!$BH$50:$BH$101,"&lt;="&amp;新怪物属性!$CH121)+SUMIFS(装备数值!BT$50:BT$101,装备数值!$BG$50:$BG$101,"="&amp;新怪物属性!$CI$2,装备数值!$BH$50:$BH$101,"&lt;="&amp;新怪物属性!$CI121)+SUMIFS(装备数值!BT$50:BT$101,装备数值!$BG$50:$BG$101,"="&amp;新怪物属性!$CJ$2,装备数值!$BH$50:$BH$101,"&lt;="&amp;新怪物属性!$CJ121)+SUMIFS(装备数值!BT$50:BT$101,装备数值!$BG$50:$BG$101,"="&amp;新怪物属性!$CK$2,装备数值!$BH$50:$BH$101,"&lt;="&amp;新怪物属性!$CK121)+SUMIFS(装备数值!BT$50:BT$101,装备数值!$BG$50:$BG$101,"="&amp;新怪物属性!$CL$2,装备数值!$BH$50:$BH$101,"&lt;="&amp;新怪物属性!$CL121)+SUMIFS(装备数值!BT$50:BT$101,装备数值!$BG$50:$BG$101,"="&amp;新怪物属性!$CM$2,装备数值!$BH$50:$BH$101,"&lt;="&amp;新怪物属性!$CM121)+SUMIFS(装备数值!BT$50:BT$101,装备数值!$BG$50:$BG$101,"="&amp;新怪物属性!$CN$2,装备数值!$BH$50:$BH$101,"&lt;="&amp;新怪物属性!$CN121)+SUMIFS(装备数值!BT$50:BT$101,装备数值!$BG$50:$BG$101,"="&amp;新怪物属性!$CO$2,装备数值!$BH$50:$BH$101,"&lt;="&amp;新怪物属性!$CO121)+SUMIFS(装备数值!BT$50:BT$101,装备数值!$BG$50:$BG$101,"="&amp;新怪物属性!$CP$2,装备数值!$BH$50:$BH$101,"&lt;="&amp;新怪物属性!$CP121)+SUMIFS(装备数值!BT$50:BT$101,装备数值!$BG$50:$BG$101,"="&amp;新怪物属性!$CQ$2,装备数值!$BH$50:$BH$101,"&lt;="&amp;新怪物属性!$CQ121)+SUMIFS(装备数值!BT$50:BT$101,装备数值!$BG$50:$BG$101,"="&amp;新怪物属性!$CR$2,装备数值!$BH$50:$BH$101,"&lt;="&amp;新怪物属性!$CR121)</f>
        <v>1250</v>
      </c>
      <c r="DB121" s="14">
        <f>SUMIFS(装备数值!BU$50:BU$101,装备数值!$BG$50:$BG$101,"="&amp;新怪物属性!$CF$2,装备数值!$BH$50:$BH$101,"&lt;="&amp;新怪物属性!$CF121)+SUMIFS(装备数值!BU$50:BU$101,装备数值!$BG$50:$BG$101,"="&amp;新怪物属性!$CG$2,装备数值!$BH$50:$BH$101,"&lt;="&amp;新怪物属性!$CG121)+SUMIFS(装备数值!BU$50:BU$101,装备数值!$BG$50:$BG$101,"="&amp;新怪物属性!$CH$2,装备数值!$BH$50:$BH$101,"&lt;="&amp;新怪物属性!$CH121)+SUMIFS(装备数值!BU$50:BU$101,装备数值!$BG$50:$BG$101,"="&amp;新怪物属性!$CI$2,装备数值!$BH$50:$BH$101,"&lt;="&amp;新怪物属性!$CI121)+SUMIFS(装备数值!BU$50:BU$101,装备数值!$BG$50:$BG$101,"="&amp;新怪物属性!$CJ$2,装备数值!$BH$50:$BH$101,"&lt;="&amp;新怪物属性!$CJ121)+SUMIFS(装备数值!BU$50:BU$101,装备数值!$BG$50:$BG$101,"="&amp;新怪物属性!$CK$2,装备数值!$BH$50:$BH$101,"&lt;="&amp;新怪物属性!$CK121)+SUMIFS(装备数值!BU$50:BU$101,装备数值!$BG$50:$BG$101,"="&amp;新怪物属性!$CL$2,装备数值!$BH$50:$BH$101,"&lt;="&amp;新怪物属性!$CL121)+SUMIFS(装备数值!BU$50:BU$101,装备数值!$BG$50:$BG$101,"="&amp;新怪物属性!$CM$2,装备数值!$BH$50:$BH$101,"&lt;="&amp;新怪物属性!$CM121)+SUMIFS(装备数值!BU$50:BU$101,装备数值!$BG$50:$BG$101,"="&amp;新怪物属性!$CN$2,装备数值!$BH$50:$BH$101,"&lt;="&amp;新怪物属性!$CN121)+SUMIFS(装备数值!BU$50:BU$101,装备数值!$BG$50:$BG$101,"="&amp;新怪物属性!$CO$2,装备数值!$BH$50:$BH$101,"&lt;="&amp;新怪物属性!$CO121)+SUMIFS(装备数值!BU$50:BU$101,装备数值!$BG$50:$BG$101,"="&amp;新怪物属性!$CP$2,装备数值!$BH$50:$BH$101,"&lt;="&amp;新怪物属性!$CP121)+SUMIFS(装备数值!BU$50:BU$101,装备数值!$BG$50:$BG$101,"="&amp;新怪物属性!$CQ$2,装备数值!$BH$50:$BH$101,"&lt;="&amp;新怪物属性!$CQ121)+SUMIFS(装备数值!BU$50:BU$101,装备数值!$BG$50:$BG$101,"="&amp;新怪物属性!$CR$2,装备数值!$BH$50:$BH$101,"&lt;="&amp;新怪物属性!$CR121)</f>
        <v>0.35000000000000003</v>
      </c>
      <c r="DC121" s="14">
        <f>SUMIFS(装备数值!BV$50:BV$101,装备数值!$BG$50:$BG$101,"="&amp;新怪物属性!$CF$2,装备数值!$BH$50:$BH$101,"&lt;="&amp;新怪物属性!$CF121)+SUMIFS(装备数值!BV$50:BV$101,装备数值!$BG$50:$BG$101,"="&amp;新怪物属性!$CG$2,装备数值!$BH$50:$BH$101,"&lt;="&amp;新怪物属性!$CG121)+SUMIFS(装备数值!BV$50:BV$101,装备数值!$BG$50:$BG$101,"="&amp;新怪物属性!$CH$2,装备数值!$BH$50:$BH$101,"&lt;="&amp;新怪物属性!$CH121)+SUMIFS(装备数值!BV$50:BV$101,装备数值!$BG$50:$BG$101,"="&amp;新怪物属性!$CI$2,装备数值!$BH$50:$BH$101,"&lt;="&amp;新怪物属性!$CI121)+SUMIFS(装备数值!BV$50:BV$101,装备数值!$BG$50:$BG$101,"="&amp;新怪物属性!$CJ$2,装备数值!$BH$50:$BH$101,"&lt;="&amp;新怪物属性!$CJ121)+SUMIFS(装备数值!BV$50:BV$101,装备数值!$BG$50:$BG$101,"="&amp;新怪物属性!$CK$2,装备数值!$BH$50:$BH$101,"&lt;="&amp;新怪物属性!$CK121)+SUMIFS(装备数值!BV$50:BV$101,装备数值!$BG$50:$BG$101,"="&amp;新怪物属性!$CL$2,装备数值!$BH$50:$BH$101,"&lt;="&amp;新怪物属性!$CL121)+SUMIFS(装备数值!BV$50:BV$101,装备数值!$BG$50:$BG$101,"="&amp;新怪物属性!$CM$2,装备数值!$BH$50:$BH$101,"&lt;="&amp;新怪物属性!$CM121)+SUMIFS(装备数值!BV$50:BV$101,装备数值!$BG$50:$BG$101,"="&amp;新怪物属性!$CN$2,装备数值!$BH$50:$BH$101,"&lt;="&amp;新怪物属性!$CN121)+SUMIFS(装备数值!BV$50:BV$101,装备数值!$BG$50:$BG$101,"="&amp;新怪物属性!$CO$2,装备数值!$BH$50:$BH$101,"&lt;="&amp;新怪物属性!$CO121)+SUMIFS(装备数值!BV$50:BV$101,装备数值!$BG$50:$BG$101,"="&amp;新怪物属性!$CP$2,装备数值!$BH$50:$BH$101,"&lt;="&amp;新怪物属性!$CP121)+SUMIFS(装备数值!BV$50:BV$101,装备数值!$BG$50:$BG$101,"="&amp;新怪物属性!$CQ$2,装备数值!$BH$50:$BH$101,"&lt;="&amp;新怪物属性!$CQ121)+SUMIFS(装备数值!BV$50:BV$101,装备数值!$BG$50:$BG$101,"="&amp;新怪物属性!$CR$2,装备数值!$BH$50:$BH$101,"&lt;="&amp;新怪物属性!$CR121)</f>
        <v>0.35000000000000003</v>
      </c>
      <c r="DD121" s="14">
        <f>SUMIFS(装备数值!BW$50:BW$101,装备数值!$BG$50:$BG$101,"="&amp;新怪物属性!$CF$2,装备数值!$BH$50:$BH$101,"&lt;="&amp;新怪物属性!$CF121)+SUMIFS(装备数值!BW$50:BW$101,装备数值!$BG$50:$BG$101,"="&amp;新怪物属性!$CG$2,装备数值!$BH$50:$BH$101,"&lt;="&amp;新怪物属性!$CG121)+SUMIFS(装备数值!BW$50:BW$101,装备数值!$BG$50:$BG$101,"="&amp;新怪物属性!$CH$2,装备数值!$BH$50:$BH$101,"&lt;="&amp;新怪物属性!$CH121)+SUMIFS(装备数值!BW$50:BW$101,装备数值!$BG$50:$BG$101,"="&amp;新怪物属性!$CI$2,装备数值!$BH$50:$BH$101,"&lt;="&amp;新怪物属性!$CI121)+SUMIFS(装备数值!BW$50:BW$101,装备数值!$BG$50:$BG$101,"="&amp;新怪物属性!$CJ$2,装备数值!$BH$50:$BH$101,"&lt;="&amp;新怪物属性!$CJ121)+SUMIFS(装备数值!BW$50:BW$101,装备数值!$BG$50:$BG$101,"="&amp;新怪物属性!$CK$2,装备数值!$BH$50:$BH$101,"&lt;="&amp;新怪物属性!$CK121)+SUMIFS(装备数值!BW$50:BW$101,装备数值!$BG$50:$BG$101,"="&amp;新怪物属性!$CL$2,装备数值!$BH$50:$BH$101,"&lt;="&amp;新怪物属性!$CL121)+SUMIFS(装备数值!BW$50:BW$101,装备数值!$BG$50:$BG$101,"="&amp;新怪物属性!$CM$2,装备数值!$BH$50:$BH$101,"&lt;="&amp;新怪物属性!$CM121)+SUMIFS(装备数值!BW$50:BW$101,装备数值!$BG$50:$BG$101,"="&amp;新怪物属性!$CN$2,装备数值!$BH$50:$BH$101,"&lt;="&amp;新怪物属性!$CN121)+SUMIFS(装备数值!BW$50:BW$101,装备数值!$BG$50:$BG$101,"="&amp;新怪物属性!$CO$2,装备数值!$BH$50:$BH$101,"&lt;="&amp;新怪物属性!$CO121)+SUMIFS(装备数值!BW$50:BW$101,装备数值!$BG$50:$BG$101,"="&amp;新怪物属性!$CP$2,装备数值!$BH$50:$BH$101,"&lt;="&amp;新怪物属性!$CP121)+SUMIFS(装备数值!BW$50:BW$101,装备数值!$BG$50:$BG$101,"="&amp;新怪物属性!$CQ$2,装备数值!$BH$50:$BH$101,"&lt;="&amp;新怪物属性!$CQ121)+SUMIFS(装备数值!BW$50:BW$101,装备数值!$BG$50:$BG$101,"="&amp;新怪物属性!$CR$2,装备数值!$BH$50:$BH$101,"&lt;="&amp;新怪物属性!$CR121)</f>
        <v>0</v>
      </c>
      <c r="DE121" s="14">
        <f>SUMIFS(装备数值!BX$50:BX$101,装备数值!$BG$50:$BG$101,"="&amp;新怪物属性!$CF$2,装备数值!$BH$50:$BH$101,"&lt;="&amp;新怪物属性!$CF121)+SUMIFS(装备数值!BX$50:BX$101,装备数值!$BG$50:$BG$101,"="&amp;新怪物属性!$CG$2,装备数值!$BH$50:$BH$101,"&lt;="&amp;新怪物属性!$CG121)+SUMIFS(装备数值!BX$50:BX$101,装备数值!$BG$50:$BG$101,"="&amp;新怪物属性!$CH$2,装备数值!$BH$50:$BH$101,"&lt;="&amp;新怪物属性!$CH121)+SUMIFS(装备数值!BX$50:BX$101,装备数值!$BG$50:$BG$101,"="&amp;新怪物属性!$CI$2,装备数值!$BH$50:$BH$101,"&lt;="&amp;新怪物属性!$CI121)+SUMIFS(装备数值!BX$50:BX$101,装备数值!$BG$50:$BG$101,"="&amp;新怪物属性!$CJ$2,装备数值!$BH$50:$BH$101,"&lt;="&amp;新怪物属性!$CJ121)+SUMIFS(装备数值!BX$50:BX$101,装备数值!$BG$50:$BG$101,"="&amp;新怪物属性!$CK$2,装备数值!$BH$50:$BH$101,"&lt;="&amp;新怪物属性!$CK121)+SUMIFS(装备数值!BX$50:BX$101,装备数值!$BG$50:$BG$101,"="&amp;新怪物属性!$CL$2,装备数值!$BH$50:$BH$101,"&lt;="&amp;新怪物属性!$CL121)+SUMIFS(装备数值!BX$50:BX$101,装备数值!$BG$50:$BG$101,"="&amp;新怪物属性!$CM$2,装备数值!$BH$50:$BH$101,"&lt;="&amp;新怪物属性!$CM121)+SUMIFS(装备数值!BX$50:BX$101,装备数值!$BG$50:$BG$101,"="&amp;新怪物属性!$CN$2,装备数值!$BH$50:$BH$101,"&lt;="&amp;新怪物属性!$CN121)+SUMIFS(装备数值!BX$50:BX$101,装备数值!$BG$50:$BG$101,"="&amp;新怪物属性!$CO$2,装备数值!$BH$50:$BH$101,"&lt;="&amp;新怪物属性!$CO121)+SUMIFS(装备数值!BX$50:BX$101,装备数值!$BG$50:$BG$101,"="&amp;新怪物属性!$CP$2,装备数值!$BH$50:$BH$101,"&lt;="&amp;新怪物属性!$CP121)+SUMIFS(装备数值!BX$50:BX$101,装备数值!$BG$50:$BG$101,"="&amp;新怪物属性!$CQ$2,装备数值!$BH$50:$BH$101,"&lt;="&amp;新怪物属性!$CQ121)+SUMIFS(装备数值!BX$50:BX$101,装备数值!$BG$50:$BG$101,"="&amp;新怪物属性!$CR$2,装备数值!$BH$50:$BH$101,"&lt;="&amp;新怪物属性!$CR121)</f>
        <v>0</v>
      </c>
      <c r="DH121" s="14">
        <f>INDEX(装备数值!$I$13:$M$116,新怪物属性!$P121*8+1,DH$2)*$X121+INDEX(装备数值!$I$13:$M$116,新怪物属性!$Q121*8+2,DH$2)*$Y121+INDEX(装备数值!$I$13:$M$116,新怪物属性!$S121*8+3,DH$2)*$Z121+INDEX(装备数值!$I$13:$M$116,新怪物属性!$R121*8+4,DH$2)*$AA121+INDEX(装备数值!$I$13:$M$116,新怪物属性!$T121*8+5,DH$2)*$AB121+INDEX(装备数值!$I$13:$M$116,新怪物属性!$U121*8+6,DH$2)*$AC121+INDEX(装备数值!$I$13:$M$116,新怪物属性!$V121*8+7,DH$2)*$AD121+INDEX(装备数值!$I$13:$M$116,新怪物属性!$W121*8+8,DH$2)*$AE121</f>
        <v>411600</v>
      </c>
      <c r="DI121" s="14">
        <f>INDEX(装备数值!$I$13:$M$116,新怪物属性!$P121*8+1,DI$2)*$X121+INDEX(装备数值!$I$13:$M$116,新怪物属性!$Q121*8+2,DI$2)*$Y121+INDEX(装备数值!$I$13:$M$116,新怪物属性!$S121*8+3,DI$2)*$Z121+INDEX(装备数值!$I$13:$M$116,新怪物属性!$R121*8+4,DI$2)*$AA121+INDEX(装备数值!$I$13:$M$116,新怪物属性!$T121*8+5,DI$2)*$AB121+INDEX(装备数值!$I$13:$M$116,新怪物属性!$U121*8+6,DI$2)*$AC121+INDEX(装备数值!$I$13:$M$116,新怪物属性!$V121*8+7,DI$2)*$AD121+INDEX(装备数值!$I$13:$M$116,新怪物属性!$W121*8+8,DI$2)*$AE121</f>
        <v>3087000</v>
      </c>
      <c r="DJ121" s="14">
        <f>INDEX(装备数值!$I$13:$M$116,新怪物属性!$P121*8+1,DJ$2)*$X121+INDEX(装备数值!$I$13:$M$116,新怪物属性!$Q121*8+2,DJ$2)*$Y121+INDEX(装备数值!$I$13:$M$116,新怪物属性!$S121*8+3,DJ$2)*$Z121+INDEX(装备数值!$I$13:$M$116,新怪物属性!$R121*8+4,DJ$2)*$AA121+INDEX(装备数值!$I$13:$M$116,新怪物属性!$T121*8+5,DJ$2)*$AB121+INDEX(装备数值!$I$13:$M$116,新怪物属性!$U121*8+6,DJ$2)*$AC121+INDEX(装备数值!$I$13:$M$116,新怪物属性!$V121*8+7,DJ$2)*$AD121+INDEX(装备数值!$I$13:$M$116,新怪物属性!$W121*8+8,DJ$2)*$AE121</f>
        <v>205800</v>
      </c>
      <c r="DK121" s="14">
        <f>INDEX(装备数值!$I$13:$M$116,新怪物属性!$P121*8+1,DK$2)*$X121+INDEX(装备数值!$I$13:$M$116,新怪物属性!$Q121*8+2,DK$2)*$Y121+INDEX(装备数值!$I$13:$M$116,新怪物属性!$S121*8+3,DK$2)*$Z121+INDEX(装备数值!$I$13:$M$116,新怪物属性!$R121*8+4,DK$2)*$AA121+INDEX(装备数值!$I$13:$M$116,新怪物属性!$T121*8+5,DK$2)*$AB121+INDEX(装备数值!$I$13:$M$116,新怪物属性!$U121*8+6,DK$2)*$AC121+INDEX(装备数值!$I$13:$M$116,新怪物属性!$V121*8+7,DK$2)*$AD121+INDEX(装备数值!$I$13:$M$116,新怪物属性!$W121*8+8,DK$2)*$AE121</f>
        <v>4116000</v>
      </c>
      <c r="DL121" s="14">
        <f>INDEX(装备数值!$I$13:$M$116,新怪物属性!$P121*8+1,DL$2)*$X121+INDEX(装备数值!$I$13:$M$116,新怪物属性!$Q121*8+2,DL$2)*$Y121+INDEX(装备数值!$I$13:$M$116,新怪物属性!$S121*8+3,DL$2)*$Z121+INDEX(装备数值!$I$13:$M$116,新怪物属性!$R121*8+4,DL$2)*$AA121+INDEX(装备数值!$I$13:$M$116,新怪物属性!$T121*8+5,DL$2)*$AB121+INDEX(装备数值!$I$13:$M$116,新怪物属性!$U121*8+6,DL$2)*$AC121+INDEX(装备数值!$I$13:$M$116,新怪物属性!$V121*8+7,DL$2)*$AD121+INDEX(装备数值!$I$13:$M$116,新怪物属性!$W121*8+8,DL$2)*$AE121</f>
        <v>81340</v>
      </c>
      <c r="DO121" s="14">
        <f>INDEX(装备数值!$X$13:$AH$116,$P121*8+1,DO$2)*$AF121+INDEX(装备数值!$X$13:$AH$116,$Q121*8+2,DO$2)*$AG121+INDEX(装备数值!$X$13:$AH$116,$S121*8+3,DO$2)*$AH121+INDEX(装备数值!$X$13:$AH$116,$R121*8+4,DO$2)*$AI121+INDEX(装备数值!$X$13:$AH$116,$T121*8+5,DO$2)*$AJ121+INDEX(装备数值!$X$13:$AH$116,$U121*8+6,DO$2)*$AK121+INDEX(装备数值!$X$13:$AH$116,$V121*8+7,DO$2)*$AL121+INDEX(装备数值!$X$13:$AH$116,$W121*8+8,DO$2)*$AM121</f>
        <v>102000</v>
      </c>
      <c r="DP121" s="14">
        <f>INDEX(装备数值!$X$13:$AH$116,$P121*8+1,DP$2)*$AF121+INDEX(装备数值!$X$13:$AH$116,$Q121*8+2,DP$2)*$AG121+INDEX(装备数值!$X$13:$AH$116,$S121*8+3,DP$2)*$AH121+INDEX(装备数值!$X$13:$AH$116,$R121*8+4,DP$2)*$AI121+INDEX(装备数值!$X$13:$AH$116,$T121*8+5,DP$2)*$AJ121+INDEX(装备数值!$X$13:$AH$116,$U121*8+6,DP$2)*$AK121+INDEX(装备数值!$X$13:$AH$116,$V121*8+7,DP$2)*$AL121+INDEX(装备数值!$X$13:$AH$116,$W121*8+8,DP$2)*$AM121</f>
        <v>765000</v>
      </c>
      <c r="DQ121" s="14">
        <f>INDEX(装备数值!$X$13:$AH$116,$P121*8+1,DQ$2)*$AF121+INDEX(装备数值!$X$13:$AH$116,$Q121*8+2,DQ$2)*$AG121+INDEX(装备数值!$X$13:$AH$116,$S121*8+3,DQ$2)*$AH121+INDEX(装备数值!$X$13:$AH$116,$R121*8+4,DQ$2)*$AI121+INDEX(装备数值!$X$13:$AH$116,$T121*8+5,DQ$2)*$AJ121+INDEX(装备数值!$X$13:$AH$116,$U121*8+6,DQ$2)*$AK121+INDEX(装备数值!$X$13:$AH$116,$V121*8+7,DQ$2)*$AL121+INDEX(装备数值!$X$13:$AH$116,$W121*8+8,DQ$2)*$AM121</f>
        <v>51000</v>
      </c>
      <c r="DR121" s="14">
        <f>INDEX(装备数值!$X$13:$AH$116,$P121*8+1,DR$2)*$AF121+INDEX(装备数值!$X$13:$AH$116,$Q121*8+2,DR$2)*$AG121+INDEX(装备数值!$X$13:$AH$116,$S121*8+3,DR$2)*$AH121+INDEX(装备数值!$X$13:$AH$116,$R121*8+4,DR$2)*$AI121+INDEX(装备数值!$X$13:$AH$116,$T121*8+5,DR$2)*$AJ121+INDEX(装备数值!$X$13:$AH$116,$U121*8+6,DR$2)*$AK121+INDEX(装备数值!$X$13:$AH$116,$V121*8+7,DR$2)*$AL121+INDEX(装备数值!$X$13:$AH$116,$W121*8+8,DR$2)*$AM121</f>
        <v>1020000</v>
      </c>
      <c r="DS121" s="14">
        <f>INDEX(装备数值!$X$13:$AH$116,$P121*8+1,DS$2)*$AF121+INDEX(装备数值!$X$13:$AH$116,$Q121*8+2,DS$2)*$AG121+INDEX(装备数值!$X$13:$AH$116,$S121*8+3,DS$2)*$AH121+INDEX(装备数值!$X$13:$AH$116,$R121*8+4,DS$2)*$AI121+INDEX(装备数值!$X$13:$AH$116,$T121*8+5,DS$2)*$AJ121+INDEX(装备数值!$X$13:$AH$116,$U121*8+6,DS$2)*$AK121+INDEX(装备数值!$X$13:$AH$116,$V121*8+7,DS$2)*$AL121+INDEX(装备数值!$X$13:$AH$116,$W121*8+8,DS$2)*$AM121</f>
        <v>20400</v>
      </c>
      <c r="DT121" s="14">
        <f>INDEX(装备数值!$X$13:$AH$116,$P121*8+1,DT$2)*$AF121+INDEX(装备数值!$X$13:$AH$116,$Q121*8+2,DT$2)*$AG121+INDEX(装备数值!$X$13:$AH$116,$S121*8+3,DT$2)*$AH121+INDEX(装备数值!$X$13:$AH$116,$R121*8+4,DT$2)*$AI121+INDEX(装备数值!$X$13:$AH$116,$T121*8+5,DT$2)*$AJ121+INDEX(装备数值!$X$13:$AH$116,$U121*8+6,DT$2)*$AK121+INDEX(装备数值!$X$13:$AH$116,$V121*8+7,DT$2)*$AL121+INDEX(装备数值!$X$13:$AH$116,$W121*8+8,DT$2)*$AM121</f>
        <v>76500</v>
      </c>
      <c r="DU121" s="14">
        <f>INDEX(装备数值!$X$13:$AH$116,$P121*8+1,DU$2)*$AF121+INDEX(装备数值!$X$13:$AH$116,$Q121*8+2,DU$2)*$AG121+INDEX(装备数值!$X$13:$AH$116,$S121*8+3,DU$2)*$AH121+INDEX(装备数值!$X$13:$AH$116,$R121*8+4,DU$2)*$AI121+INDEX(装备数值!$X$13:$AH$116,$T121*8+5,DU$2)*$AJ121+INDEX(装备数值!$X$13:$AH$116,$U121*8+6,DU$2)*$AK121+INDEX(装备数值!$X$13:$AH$116,$V121*8+7,DU$2)*$AL121+INDEX(装备数值!$X$13:$AH$116,$W121*8+8,DU$2)*$AM121</f>
        <v>76500</v>
      </c>
      <c r="DV121" s="14">
        <f>INDEX(装备数值!$X$13:$AH$116,$P121*8+1,DV$2)*$AF121+INDEX(装备数值!$X$13:$AH$116,$Q121*8+2,DV$2)*$AG121+INDEX(装备数值!$X$13:$AH$116,$S121*8+3,DV$2)*$AH121+INDEX(装备数值!$X$13:$AH$116,$R121*8+4,DV$2)*$AI121+INDEX(装备数值!$X$13:$AH$116,$T121*8+5,DV$2)*$AJ121+INDEX(装备数值!$X$13:$AH$116,$U121*8+6,DV$2)*$AK121+INDEX(装备数值!$X$13:$AH$116,$V121*8+7,DV$2)*$AL121+INDEX(装备数值!$X$13:$AH$116,$W121*8+8,DV$2)*$AM121</f>
        <v>76500</v>
      </c>
      <c r="DW121" s="14">
        <f>INDEX(装备数值!$X$13:$AH$116,$P121*8+1,DW$2)*$AF121+INDEX(装备数值!$X$13:$AH$116,$Q121*8+2,DW$2)*$AG121+INDEX(装备数值!$X$13:$AH$116,$S121*8+3,DW$2)*$AH121+INDEX(装备数值!$X$13:$AH$116,$R121*8+4,DW$2)*$AI121+INDEX(装备数值!$X$13:$AH$116,$T121*8+5,DW$2)*$AJ121+INDEX(装备数值!$X$13:$AH$116,$U121*8+6,DW$2)*$AK121+INDEX(装备数值!$X$13:$AH$116,$V121*8+7,DW$2)*$AL121+INDEX(装备数值!$X$13:$AH$116,$W121*8+8,DW$2)*$AM121</f>
        <v>76500</v>
      </c>
      <c r="DX121" s="14">
        <f>INDEX(装备数值!$X$13:$AH$116,$P121*8+1,DX$2)*$AF121+INDEX(装备数值!$X$13:$AH$116,$Q121*8+2,DX$2)*$AG121+INDEX(装备数值!$X$13:$AH$116,$S121*8+3,DX$2)*$AH121+INDEX(装备数值!$X$13:$AH$116,$R121*8+4,DX$2)*$AI121+INDEX(装备数值!$X$13:$AH$116,$T121*8+5,DX$2)*$AJ121+INDEX(装备数值!$X$13:$AH$116,$U121*8+6,DX$2)*$AK121+INDEX(装备数值!$X$13:$AH$116,$V121*8+7,DX$2)*$AL121+INDEX(装备数值!$X$13:$AH$116,$W121*8+8,DX$2)*$AM121</f>
        <v>204</v>
      </c>
      <c r="DY121" s="14">
        <f>INDEX(装备数值!$X$13:$AH$116,$P121*8+1,DY$2)*$AF121+INDEX(装备数值!$X$13:$AH$116,$Q121*8+2,DY$2)*$AG121+INDEX(装备数值!$X$13:$AH$116,$S121*8+3,DY$2)*$AH121+INDEX(装备数值!$X$13:$AH$116,$R121*8+4,DY$2)*$AI121+INDEX(装备数值!$X$13:$AH$116,$T121*8+5,DY$2)*$AJ121+INDEX(装备数值!$X$13:$AH$116,$U121*8+6,DY$2)*$AK121+INDEX(装备数值!$X$13:$AH$116,$V121*8+7,DY$2)*$AL121+INDEX(装备数值!$X$13:$AH$116,$W121*8+8,DY$2)*$AM121</f>
        <v>204</v>
      </c>
      <c r="EA121" s="14">
        <f>INDEX(装备数值!$AN$17:$AN$117,MATCH(MIN($X121:$AE121),装备数值!$AO$17:$AO$117,1))</f>
        <v>98</v>
      </c>
      <c r="EB121" s="14">
        <f>IF(COUNTIF($P121:$W121,"&gt;"&amp;0)=8,INDEX(装备数值!AR$17:AR$117,$EA121+1),0)</f>
        <v>72324</v>
      </c>
      <c r="EC121" s="14">
        <f>IF(COUNTIF($P121:$W121,"&gt;"&amp;0)=8,INDEX(装备数值!AS$17:AS$117,$EA121+1),0)</f>
        <v>543900</v>
      </c>
      <c r="ED121" s="14">
        <f>IF(COUNTIF($P121:$W121,"&gt;"&amp;0)=8,INDEX(装备数值!AT$17:AT$117,$EA121+1),0)</f>
        <v>36064</v>
      </c>
      <c r="EE121" s="14">
        <f>IF(COUNTIF($P121:$W121,"&gt;"&amp;0)=8,INDEX(装备数值!AU$17:AU$117,$EA121+1),0)</f>
        <v>725200</v>
      </c>
      <c r="EF121" s="14">
        <f>IF(COUNTIF($P121:$W121,"&gt;"&amp;0)=8,INDEX(装备数值!AV$17:AV$117,$EA121+1),0)</f>
        <v>14308</v>
      </c>
      <c r="EH121" s="14">
        <f>INDEX(装备数值!$AY$17:$AY$77,MATCH(新怪物属性!AF121,装备数值!$AZ$17:$AZ$77,1))</f>
        <v>51</v>
      </c>
      <c r="EI121" s="26">
        <f>INDEX(装备数值!BA$17:BA$77,新怪物属性!EH121+1)</f>
        <v>1.3</v>
      </c>
      <c r="EJ121" s="26">
        <f>INDEX(装备数值!BA$17:BA$77,新怪物属性!EH121+1)</f>
        <v>1.3</v>
      </c>
      <c r="EL121" s="14">
        <f t="shared" si="231"/>
        <v>40</v>
      </c>
      <c r="EM121" s="14">
        <f>VLOOKUP(EL121,军阶与晶片数值!$W$6:$X$27,2)</f>
        <v>9</v>
      </c>
      <c r="EN121" s="14">
        <f>INDEX(军阶与晶片数值!Y$6:Y$27,$EM121+1)</f>
        <v>750</v>
      </c>
      <c r="EO121" s="14">
        <f>INDEX(军阶与晶片数值!Z$6:Z$27,$EM121+1)</f>
        <v>750</v>
      </c>
      <c r="EP121" s="14">
        <f>INDEX(军阶与晶片数值!AA$6:AA$27,$EM121+1)</f>
        <v>750</v>
      </c>
      <c r="EQ121" s="14">
        <f>INDEX(军阶与晶片数值!AB$6:AB$27,$EM121+1)</f>
        <v>750</v>
      </c>
      <c r="ER121" s="29">
        <f>INDEX(军阶与晶片数值!AC$6:AC$27,$EM121+1)</f>
        <v>50</v>
      </c>
      <c r="ES121" s="29">
        <f>INDEX(军阶与晶片数值!AD$6:AD$27,$EM121+1)</f>
        <v>30</v>
      </c>
      <c r="EU121" s="26">
        <f>INDEX(军阶与晶片数值!I$6:I$16,AN121+1)</f>
        <v>0.3</v>
      </c>
      <c r="EV121" s="26">
        <f>INDEX(军阶与晶片数值!M$6:M$16,AO121+1)</f>
        <v>0.3</v>
      </c>
      <c r="EW121" s="26">
        <f>INDEX(军阶与晶片数值!J$6:J$16,AP121+1)</f>
        <v>0.3</v>
      </c>
      <c r="EX121" s="26">
        <f>INDEX(军阶与晶片数值!K$6:K$16,AQ121+1)</f>
        <v>0.6</v>
      </c>
      <c r="EY121" s="26">
        <f>INDEX(军阶与晶片数值!L$6:L$16,AR121+1)</f>
        <v>0.6</v>
      </c>
      <c r="EZ121" s="28">
        <f>INDEX(军阶与晶片数值!N$6:N$16,AS121+1)</f>
        <v>0</v>
      </c>
      <c r="FA121" s="28">
        <f>INDEX(军阶与晶片数值!O$6:O$16,AT121+1)</f>
        <v>0</v>
      </c>
      <c r="FB121" s="28">
        <f>INDEX(军阶与晶片数值!P$6:P$16,AU121+1)</f>
        <v>0</v>
      </c>
      <c r="FC121" s="28">
        <f>INDEX(军阶与晶片数值!Q$6:Q$16,AV121+1)</f>
        <v>0</v>
      </c>
      <c r="FD121" s="26">
        <f>INDEX(军阶与晶片数值!R$6:R$16,AW121+1)</f>
        <v>0.4</v>
      </c>
      <c r="FE121" s="26">
        <f>INDEX(军阶与晶片数值!S$6:S$16,AX121+1)</f>
        <v>0.4</v>
      </c>
      <c r="FF121" s="26">
        <f>INDEX(军阶与晶片数值!T$6:T$16,AY121+1)</f>
        <v>0</v>
      </c>
      <c r="FG121" s="26">
        <f>INDEX(军阶与晶片数值!U$6:U$16,AZ121+1)</f>
        <v>0</v>
      </c>
      <c r="FI121" s="26">
        <f>INDEX(军阶与晶片数值!$C$6:$C$36,新怪物属性!$BA121+1)</f>
        <v>1.4</v>
      </c>
      <c r="FJ121" s="26">
        <f>INDEX(军阶与晶片数值!$C$6:$C$36,新怪物属性!$BA121+1)</f>
        <v>1.4</v>
      </c>
      <c r="FK121" s="26">
        <f>INDEX(军阶与晶片数值!$C$6:$C$36,新怪物属性!$BA121+1)</f>
        <v>1.4</v>
      </c>
      <c r="FL121" s="26">
        <f>INDEX(军阶与晶片数值!$C$6:$C$36,新怪物属性!$BA121+1)</f>
        <v>1.4</v>
      </c>
      <c r="FM121" s="26">
        <f>INDEX(军阶与晶片数值!$C$6:$C$36,新怪物属性!$BA121+1)</f>
        <v>1.4</v>
      </c>
      <c r="FO121" s="14">
        <f>INDEX(战舰突破!$H$6:$H$18,新怪物属性!$J121+1)+INDEX(战舰突破!$H$23:$H$35,新怪物属性!$K121+1)+INDEX(战舰突破!$H$40:$H$52,新怪物属性!$L121+1)</f>
        <v>200</v>
      </c>
      <c r="FP121" s="14">
        <f>INDEX(战舰突破!$I$6:$I$18,新怪物属性!$J121+1)+INDEX(战舰突破!$I$23:$I$35,新怪物属性!$K121+1)+INDEX(战舰突破!$I$40:$I$52,新怪物属性!$L121+1)</f>
        <v>200</v>
      </c>
      <c r="FQ121" s="14">
        <f>INDEX(战舰突破!$J$6:$J$18,新怪物属性!$J121+1)+INDEX(战舰突破!$J$23:$J$35,新怪物属性!$K121+1)+INDEX(战舰突破!$J$40:$J$52,新怪物属性!$L121+1)</f>
        <v>0</v>
      </c>
      <c r="FR121" s="14">
        <f>INDEX(战舰突破!$K$6:$K$18,新怪物属性!$J121+1)+INDEX(战舰突破!$K$23:$K$35,新怪物属性!$K121+1)+INDEX(战舰突破!$K$40:$K$52,新怪物属性!$L121+1)</f>
        <v>0</v>
      </c>
      <c r="FS121" s="14">
        <f>INDEX(战舰突破!$L$6:$L$18,新怪物属性!$J121+1)+INDEX(战舰突破!$L$23:$L$35,新怪物属性!$K121+1)+INDEX(战舰突破!$L$40:$L$52,新怪物属性!$L121+1)</f>
        <v>200</v>
      </c>
      <c r="FT121" s="18">
        <f>INDEX(战舰突破!$N$6:$N$18,新怪物属性!$J121+1)+INDEX(战舰突破!$N$23:$N$35,新怪物属性!$K121+1)+INDEX(战舰突破!$N$40:$N$52,新怪物属性!$L121+1)</f>
        <v>0.75</v>
      </c>
      <c r="FU121" s="18">
        <f>INDEX(战舰突破!$O$6:$O$18,新怪物属性!$J121+1)+INDEX(战舰突破!$O$23:$O$35,新怪物属性!$K121+1)+INDEX(战舰突破!$O$40:$O$52,新怪物属性!$L121+1)</f>
        <v>1.4</v>
      </c>
      <c r="FV121" s="18">
        <f>INDEX(战舰突破!$P$6:$P$18,新怪物属性!$J121+1)+INDEX(战舰突破!$P$23:$P$35,新怪物属性!$K121+1)+INDEX(战舰突破!$P$40:$P$52,新怪物属性!$L121+1)</f>
        <v>0.5</v>
      </c>
      <c r="FW121" s="18">
        <f>INDEX(战舰突破!$Q$6:$Q$18,新怪物属性!$J121+1)+INDEX(战舰突破!$Q$23:$Q$35,新怪物属性!$K121+1)+INDEX(战舰突破!$Q$40:$Q$52,新怪物属性!$L121+1)</f>
        <v>0.3</v>
      </c>
      <c r="FX121" s="18">
        <f>INDEX(战舰突破!$R$6:$R$18,新怪物属性!$J121+1)+INDEX(战舰突破!$R$23:$R$35,新怪物属性!$K121+1)+INDEX(战舰突破!$R$40:$R$52,新怪物属性!$L121+1)</f>
        <v>0.25</v>
      </c>
      <c r="FY121" s="18">
        <f>INDEX(战舰突破!$M$6:$M$18,新怪物属性!$J121+1)+INDEX(战舰突破!$M$23:$M$35,新怪物属性!$K121+1)+INDEX(战舰突破!$M$40:$M$52,新怪物属性!$L121+1)</f>
        <v>0.2</v>
      </c>
      <c r="FZ121" s="22">
        <f>INDEX(战舰突破!$W$6:$W$18,新怪物属性!$J121+1)+INDEX(战舰突破!$W$23:$W$35,新怪物属性!$K121+1)+INDEX(战舰突破!$W$40:$W$52,新怪物属性!$L121+1)</f>
        <v>0.5</v>
      </c>
      <c r="GC121" s="14">
        <f>INDEX(战舰突破!$S$6:$S$18,新怪物属性!$J121+1)</f>
        <v>0</v>
      </c>
      <c r="GD121" s="14">
        <f>INDEX(战舰突破!$T$6:$T$18,新怪物属性!$J121+1)</f>
        <v>1.45</v>
      </c>
      <c r="GE121" s="14">
        <f>INDEX(战舰突破!$U$6:$U$18,新怪物属性!$J121+1)</f>
        <v>0.1</v>
      </c>
      <c r="GF121" s="14">
        <f>INDEX(战舰突破!$V$6:$V$18,新怪物属性!$J121+1)</f>
        <v>2</v>
      </c>
      <c r="GG121" s="14">
        <f>INDEX(战舰突破!$X$6:$X$18,新怪物属性!$J121+1)</f>
        <v>15</v>
      </c>
      <c r="GI121" s="14">
        <f>INDEX(战舰突破!$S$23:$S$35,新怪物属性!$J121+1)</f>
        <v>1</v>
      </c>
      <c r="GJ121" s="14">
        <f>INDEX(战舰突破!$T$23:$T$35,新怪物属性!$J121+1)</f>
        <v>0.9</v>
      </c>
      <c r="GK121" s="14">
        <f>INDEX(战舰突破!$U$23:$U$35,新怪物属性!$J121+1)</f>
        <v>0.1</v>
      </c>
      <c r="GL121" s="14">
        <f>INDEX(战舰突破!$V$23:$V$35,新怪物属性!$J121+1)</f>
        <v>2</v>
      </c>
      <c r="GM121" s="14">
        <f>INDEX(战舰突破!$X$23:$X$35,新怪物属性!$J121+1)</f>
        <v>200</v>
      </c>
      <c r="GO121" s="14">
        <f>INDEX(战舰突破!$S$40:$S$52,新怪物属性!$J121+1)</f>
        <v>1</v>
      </c>
      <c r="GP121" s="14">
        <f>INDEX(战舰突破!$T$40:$T$52,新怪物属性!$J121+1)</f>
        <v>0.6</v>
      </c>
      <c r="GQ121" s="14">
        <f>INDEX(战舰突破!$U$40:$U$52,新怪物属性!$J121+1)</f>
        <v>0.2</v>
      </c>
      <c r="GR121" s="14">
        <f>INDEX(战舰突破!$V$40:$V$52,新怪物属性!$J121+1)</f>
        <v>2</v>
      </c>
      <c r="GS121" s="14">
        <f>INDEX(战舰突破!$X$40:$X$52,新怪物属性!$J121+1)</f>
        <v>350</v>
      </c>
      <c r="GV121" s="14">
        <v>5</v>
      </c>
      <c r="GW121" s="14">
        <v>66</v>
      </c>
      <c r="GX121" s="14">
        <v>1</v>
      </c>
      <c r="GY121" s="14">
        <v>64</v>
      </c>
      <c r="GZ121" s="14">
        <v>3</v>
      </c>
      <c r="HA121" s="14">
        <v>61</v>
      </c>
      <c r="HB121" s="14">
        <v>1</v>
      </c>
      <c r="HC121" s="14">
        <v>59</v>
      </c>
      <c r="HD121" s="14">
        <v>1</v>
      </c>
      <c r="HE121" s="14">
        <v>43</v>
      </c>
      <c r="HF121" s="14">
        <v>1</v>
      </c>
      <c r="HG121" s="14">
        <v>47</v>
      </c>
      <c r="HH121" s="14">
        <v>0</v>
      </c>
      <c r="HI121" s="14">
        <v>52</v>
      </c>
      <c r="HJ121" s="14">
        <v>1</v>
      </c>
      <c r="HK121" s="14">
        <v>42</v>
      </c>
      <c r="HL121" s="14">
        <v>0</v>
      </c>
      <c r="HM121" s="14">
        <v>0</v>
      </c>
      <c r="HN121" s="14">
        <v>0</v>
      </c>
      <c r="HO121" s="14">
        <v>0</v>
      </c>
      <c r="HP121" s="14">
        <v>1</v>
      </c>
      <c r="HQ121" s="14">
        <v>38</v>
      </c>
      <c r="HR121" s="14">
        <v>0</v>
      </c>
      <c r="HS121" s="14">
        <v>0</v>
      </c>
      <c r="HT121" s="14">
        <v>0</v>
      </c>
      <c r="HU121" s="14">
        <v>0</v>
      </c>
      <c r="HX121" s="14">
        <v>11</v>
      </c>
      <c r="HY121" s="14">
        <v>6</v>
      </c>
      <c r="IB121" s="14">
        <f>IF($GV121=0,0,INDEX(战宠!P$15:P$27,新怪物属性!$GV$3)*(INDEX(战宠!$U$7:$Y$10,1,新怪物属性!$GV121)))*(新怪物属性!$GW121+4)
+IF($GX121=0,0,INDEX(战宠!P$15:P$27,新怪物属性!$GX$3)*(INDEX(战宠!$U$7:$Y$10,1,新怪物属性!$GX121)))*(新怪物属性!$GY121+4)
+IF($GZ121=0,0,INDEX(战宠!P$15:P$27,新怪物属性!$GZ$3)*(INDEX(战宠!$U$7:$Y$10,1,新怪物属性!$GZ121)))*(新怪物属性!$HA121+4)
+IF($HB121=0,0,INDEX(战宠!P$15:P$27,新怪物属性!$HB$3)*(INDEX(战宠!$U$7:$Y$10,1,新怪物属性!$HB121)))*(新怪物属性!$HC121+4)
+IF($HD121=0,0,INDEX(战宠!P$15:P$27,新怪物属性!$HD$3)*(INDEX(战宠!$U$7:$Y$10,1,新怪物属性!$HD121)))*(新怪物属性!$HE121+4)
+IF($HF121=0,0,INDEX(战宠!P$15:P$27,新怪物属性!$HF$3)*(INDEX(战宠!$U$7:$Y$10,1,新怪物属性!$HF121)))*(新怪物属性!$HG121+4)
+IF($HH121=0,0,INDEX(战宠!P$15:P$27,新怪物属性!$HH$3)*(INDEX(战宠!$U$7:$Y$10,1,新怪物属性!$HH121)))*(新怪物属性!$HI121+4)
+IF($HJ121=0,0,INDEX(战宠!P$15:P$27,新怪物属性!$HJ$3)*(INDEX(战宠!$U$7:$Y$10,1,新怪物属性!$HJ121)))*(新怪物属性!$HK121+4)
+IF($HL121=0,0,INDEX(战宠!P$15:P$27,新怪物属性!$HL$3)*(INDEX(战宠!$U$7:$Y$10,1,新怪物属性!$HL121)))*(新怪物属性!$HM121+4)
+IF($HN121=0,0,INDEX(战宠!P$15:P$27,新怪物属性!$HN$3)*(INDEX(战宠!$U$7:$Y$10,1,新怪物属性!$HN121)))*(新怪物属性!$HO121+4)
+IF($HP121=0,0,INDEX(战宠!P$15:P$27,新怪物属性!$HP$3)*(INDEX(战宠!$U$7:$Y$10,1,新怪物属性!$HP121)))*(新怪物属性!$HQ121+4)
+IF($HR121=0,0,INDEX(战宠!P$15:P$27,新怪物属性!$HR$3)*(INDEX(战宠!$U$7:$Y$10,1,新怪物属性!$HR121)))*(新怪物属性!$HS121+4)
+IF($HT121=0,0,INDEX(战宠!P$15:P$27,新怪物属性!$HT$3)*(INDEX(战宠!$U$7:$Y$10,1,新怪物属性!$HT121)))*(新怪物属性!$HU121+4)</f>
        <v>673200</v>
      </c>
      <c r="IC121" s="14">
        <f>IF($GV121=0,0,INDEX(战宠!Q$15:Q$27,新怪物属性!$GV$3)*(INDEX(战宠!$U$7:$Y$10,1,新怪物属性!$GV121)))*(新怪物属性!$GW121+4)
+IF($GX121=0,0,INDEX(战宠!Q$15:Q$27,新怪物属性!$GX$3)*(INDEX(战宠!$U$7:$Y$10,1,新怪物属性!$GX121)))*(新怪物属性!$GY121+4)
+IF($GZ121=0,0,INDEX(战宠!Q$15:Q$27,新怪物属性!$GZ$3)*(INDEX(战宠!$U$7:$Y$10,1,新怪物属性!$GZ121)))*(新怪物属性!$HA121+4)
+IF($HB121=0,0,INDEX(战宠!Q$15:Q$27,新怪物属性!$HB$3)*(INDEX(战宠!$U$7:$Y$10,1,新怪物属性!$HB121)))*(新怪物属性!$HC121+4)
+IF($HD121=0,0,INDEX(战宠!Q$15:Q$27,新怪物属性!$HD$3)*(INDEX(战宠!$U$7:$Y$10,1,新怪物属性!$HD121)))*(新怪物属性!$HE121+4)
+IF($HF121=0,0,INDEX(战宠!Q$15:Q$27,新怪物属性!$HF$3)*(INDEX(战宠!$U$7:$Y$10,1,新怪物属性!$HF121)))*(新怪物属性!$HG121+4)
+IF($HH121=0,0,INDEX(战宠!Q$15:Q$27,新怪物属性!$HH$3)*(INDEX(战宠!$U$7:$Y$10,1,新怪物属性!$HH121)))*(新怪物属性!$HI121+4)
+IF($HJ121=0,0,INDEX(战宠!Q$15:Q$27,新怪物属性!$HJ$3)*(INDEX(战宠!$U$7:$Y$10,1,新怪物属性!$HJ121)))*(新怪物属性!$HK121+4)
+IF($HL121=0,0,INDEX(战宠!Q$15:Q$27,新怪物属性!$HL$3)*(INDEX(战宠!$U$7:$Y$10,1,新怪物属性!$HL121)))*(新怪物属性!$HM121+4)
+IF($HN121=0,0,INDEX(战宠!Q$15:Q$27,新怪物属性!$HN$3)*(INDEX(战宠!$U$7:$Y$10,1,新怪物属性!$HN121)))*(新怪物属性!$HO121+4)
+IF($HP121=0,0,INDEX(战宠!Q$15:Q$27,新怪物属性!$HP$3)*(INDEX(战宠!$U$7:$Y$10,1,新怪物属性!$HP121)))*(新怪物属性!$HQ121+4)
+IF($HR121=0,0,INDEX(战宠!Q$15:Q$27,新怪物属性!$HR$3)*(INDEX(战宠!$U$7:$Y$10,1,新怪物属性!$HR121)))*(新怪物属性!$HS121+4)
+IF($HT121=0,0,INDEX(战宠!Q$15:Q$27,新怪物属性!$HT$3)*(INDEX(战宠!$U$7:$Y$10,1,新怪物属性!$HT121)))*(新怪物属性!$HU121+4)</f>
        <v>4686000</v>
      </c>
      <c r="ID121" s="14">
        <f>IF($GV121=0,0,INDEX(战宠!R$15:R$27,新怪物属性!$GV$3)*(INDEX(战宠!$U$7:$Y$10,1,新怪物属性!$GV121)))*(新怪物属性!$GW121+4)
+IF($GX121=0,0,INDEX(战宠!R$15:R$27,新怪物属性!$GX$3)*(INDEX(战宠!$U$7:$Y$10,1,新怪物属性!$GX121)))*(新怪物属性!$GY121+4)
+IF($GZ121=0,0,INDEX(战宠!R$15:R$27,新怪物属性!$GZ$3)*(INDEX(战宠!$U$7:$Y$10,1,新怪物属性!$GZ121)))*(新怪物属性!$HA121+4)
+IF($HB121=0,0,INDEX(战宠!R$15:R$27,新怪物属性!$HB$3)*(INDEX(战宠!$U$7:$Y$10,1,新怪物属性!$HB121)))*(新怪物属性!$HC121+4)
+IF($HD121=0,0,INDEX(战宠!R$15:R$27,新怪物属性!$HD$3)*(INDEX(战宠!$U$7:$Y$10,1,新怪物属性!$HD121)))*(新怪物属性!$HE121+4)
+IF($HF121=0,0,INDEX(战宠!R$15:R$27,新怪物属性!$HF$3)*(INDEX(战宠!$U$7:$Y$10,1,新怪物属性!$HF121)))*(新怪物属性!$HG121+4)
+IF($HH121=0,0,INDEX(战宠!R$15:R$27,新怪物属性!$HH$3)*(INDEX(战宠!$U$7:$Y$10,1,新怪物属性!$HH121)))*(新怪物属性!$HI121+4)
+IF($HJ121=0,0,INDEX(战宠!R$15:R$27,新怪物属性!$HJ$3)*(INDEX(战宠!$U$7:$Y$10,1,新怪物属性!$HJ121)))*(新怪物属性!$HK121+4)
+IF($HL121=0,0,INDEX(战宠!R$15:R$27,新怪物属性!$HL$3)*(INDEX(战宠!$U$7:$Y$10,1,新怪物属性!$HL121)))*(新怪物属性!$HM121+4)
+IF($HN121=0,0,INDEX(战宠!R$15:R$27,新怪物属性!$HN$3)*(INDEX(战宠!$U$7:$Y$10,1,新怪物属性!$HN121)))*(新怪物属性!$HO121+4)
+IF($HP121=0,0,INDEX(战宠!R$15:R$27,新怪物属性!$HP$3)*(INDEX(战宠!$U$7:$Y$10,1,新怪物属性!$HP121)))*(新怪物属性!$HQ121+4)
+IF($HR121=0,0,INDEX(战宠!R$15:R$27,新怪物属性!$HR$3)*(INDEX(战宠!$U$7:$Y$10,1,新怪物属性!$HR121)))*(新怪物属性!$HS121+4)
+IF($HT121=0,0,INDEX(战宠!R$15:R$27,新怪物属性!$HT$3)*(INDEX(战宠!$U$7:$Y$10,1,新怪物属性!$HT121)))*(新怪物属性!$HU121+4)</f>
        <v>360800</v>
      </c>
      <c r="IE121" s="14">
        <f>IF($GV121=0,0,INDEX(战宠!S$15:S$27,新怪物属性!$GV$3)*(INDEX(战宠!$U$7:$Y$10,1,新怪物属性!$GV121)))*(新怪物属性!$GW121+4)
+IF($GX121=0,0,INDEX(战宠!S$15:S$27,新怪物属性!$GX$3)*(INDEX(战宠!$U$7:$Y$10,1,新怪物属性!$GX121)))*(新怪物属性!$GY121+4)
+IF($GZ121=0,0,INDEX(战宠!S$15:S$27,新怪物属性!$GZ$3)*(INDEX(战宠!$U$7:$Y$10,1,新怪物属性!$GZ121)))*(新怪物属性!$HA121+4)
+IF($HB121=0,0,INDEX(战宠!S$15:S$27,新怪物属性!$HB$3)*(INDEX(战宠!$U$7:$Y$10,1,新怪物属性!$HB121)))*(新怪物属性!$HC121+4)
+IF($HD121=0,0,INDEX(战宠!S$15:S$27,新怪物属性!$HD$3)*(INDEX(战宠!$U$7:$Y$10,1,新怪物属性!$HD121)))*(新怪物属性!$HE121+4)
+IF($HF121=0,0,INDEX(战宠!S$15:S$27,新怪物属性!$HF$3)*(INDEX(战宠!$U$7:$Y$10,1,新怪物属性!$HF121)))*(新怪物属性!$HG121+4)
+IF($HH121=0,0,INDEX(战宠!S$15:S$27,新怪物属性!$HH$3)*(INDEX(战宠!$U$7:$Y$10,1,新怪物属性!$HH121)))*(新怪物属性!$HI121+4)
+IF($HJ121=0,0,INDEX(战宠!S$15:S$27,新怪物属性!$HJ$3)*(INDEX(战宠!$U$7:$Y$10,1,新怪物属性!$HJ121)))*(新怪物属性!$HK121+4)
+IF($HL121=0,0,INDEX(战宠!S$15:S$27,新怪物属性!$HL$3)*(INDEX(战宠!$U$7:$Y$10,1,新怪物属性!$HL121)))*(新怪物属性!$HM121+4)
+IF($HN121=0,0,INDEX(战宠!S$15:S$27,新怪物属性!$HN$3)*(INDEX(战宠!$U$7:$Y$10,1,新怪物属性!$HN121)))*(新怪物属性!$HO121+4)
+IF($HP121=0,0,INDEX(战宠!S$15:S$27,新怪物属性!$HP$3)*(INDEX(战宠!$U$7:$Y$10,1,新怪物属性!$HP121)))*(新怪物属性!$HQ121+4)
+IF($HR121=0,0,INDEX(战宠!S$15:S$27,新怪物属性!$HR$3)*(INDEX(战宠!$U$7:$Y$10,1,新怪物属性!$HR121)))*(新怪物属性!$HS121+4)
+IF($HT121=0,0,INDEX(战宠!S$15:S$27,新怪物属性!$HT$3)*(INDEX(战宠!$U$7:$Y$10,1,新怪物属性!$HT121)))*(新怪物属性!$HU121+4)</f>
        <v>9066000</v>
      </c>
      <c r="IF121" s="14">
        <f>IF($GV121=0,0,INDEX(战宠!T$15:T$27,新怪物属性!$GV$3)*(INDEX(战宠!$U$7:$Y$10,1,新怪物属性!$GV121)))*(新怪物属性!$GW121+4)
+IF($GX121=0,0,INDEX(战宠!T$15:T$27,新怪物属性!$GX$3)*(INDEX(战宠!$U$7:$Y$10,1,新怪物属性!$GX121)))*(新怪物属性!$GY121+4)
+IF($GZ121=0,0,INDEX(战宠!T$15:T$27,新怪物属性!$GZ$3)*(INDEX(战宠!$U$7:$Y$10,1,新怪物属性!$GZ121)))*(新怪物属性!$HA121+4)
+IF($HB121=0,0,INDEX(战宠!T$15:T$27,新怪物属性!$HB$3)*(INDEX(战宠!$U$7:$Y$10,1,新怪物属性!$HB121)))*(新怪物属性!$HC121+4)
+IF($HD121=0,0,INDEX(战宠!T$15:T$27,新怪物属性!$HD$3)*(INDEX(战宠!$U$7:$Y$10,1,新怪物属性!$HD121)))*(新怪物属性!$HE121+4)
+IF($HF121=0,0,INDEX(战宠!T$15:T$27,新怪物属性!$HF$3)*(INDEX(战宠!$U$7:$Y$10,1,新怪物属性!$HF121)))*(新怪物属性!$HG121+4)
+IF($HH121=0,0,INDEX(战宠!T$15:T$27,新怪物属性!$HH$3)*(INDEX(战宠!$U$7:$Y$10,1,新怪物属性!$HH121)))*(新怪物属性!$HI121+4)
+IF($HJ121=0,0,INDEX(战宠!T$15:T$27,新怪物属性!$HJ$3)*(INDEX(战宠!$U$7:$Y$10,1,新怪物属性!$HJ121)))*(新怪物属性!$HK121+4)
+IF($HL121=0,0,INDEX(战宠!T$15:T$27,新怪物属性!$HL$3)*(INDEX(战宠!$U$7:$Y$10,1,新怪物属性!$HL121)))*(新怪物属性!$HM121+4)
+IF($HN121=0,0,INDEX(战宠!T$15:T$27,新怪物属性!$HN$3)*(INDEX(战宠!$U$7:$Y$10,1,新怪物属性!$HN121)))*(新怪物属性!$HO121+4)
+IF($HP121=0,0,INDEX(战宠!T$15:T$27,新怪物属性!$HP$3)*(INDEX(战宠!$U$7:$Y$10,1,新怪物属性!$HP121)))*(新怪物属性!$HQ121+4)
+IF($HR121=0,0,INDEX(战宠!T$15:T$27,新怪物属性!$HR$3)*(INDEX(战宠!$U$7:$Y$10,1,新怪物属性!$HR121)))*(新怪物属性!$HS121+4)
+IF($HT121=0,0,INDEX(战宠!T$15:T$27,新怪物属性!$HT$3)*(INDEX(战宠!$U$7:$Y$10,1,新怪物属性!$HT121)))*(新怪物属性!$HU121+4)</f>
        <v>194465</v>
      </c>
      <c r="II121" s="14">
        <f>IF(HX121=0,0,INDEX(战宠!$D$15:$D$27,新怪物属性!HX121))</f>
        <v>0.3</v>
      </c>
      <c r="IJ121" s="14">
        <f>IF(HY121=0,0,INDEX(战宠!$D$15:$D$27,新怪物属性!HY121))</f>
        <v>0.2</v>
      </c>
      <c r="IM121" s="14">
        <f t="shared" si="189"/>
        <v>14453630</v>
      </c>
      <c r="IN121" s="14">
        <f t="shared" si="190"/>
        <v>14457834</v>
      </c>
      <c r="IO121" s="14">
        <f t="shared" si="191"/>
        <v>14462338</v>
      </c>
      <c r="IP121" s="14">
        <f t="shared" si="192"/>
        <v>14453630</v>
      </c>
      <c r="IQ121" s="14">
        <f t="shared" si="193"/>
        <v>14453630</v>
      </c>
      <c r="IR121" s="14">
        <f t="shared" si="232"/>
        <v>114637386</v>
      </c>
      <c r="IS121" s="14">
        <f t="shared" si="233"/>
        <v>4528307</v>
      </c>
      <c r="IT121" s="14">
        <f t="shared" si="234"/>
        <v>99837427</v>
      </c>
      <c r="IU121" s="14">
        <f t="shared" si="235"/>
        <v>2514927</v>
      </c>
      <c r="IV121" s="28">
        <f t="shared" si="236"/>
        <v>78500</v>
      </c>
      <c r="IW121" s="28">
        <f t="shared" si="237"/>
        <v>78500</v>
      </c>
      <c r="IX121" s="28">
        <f t="shared" si="238"/>
        <v>78500</v>
      </c>
      <c r="IY121" s="28">
        <f t="shared" si="239"/>
        <v>78500</v>
      </c>
      <c r="IZ121" s="28">
        <f t="shared" si="240"/>
        <v>4.3469999999999995</v>
      </c>
      <c r="JA121" s="28">
        <f t="shared" si="241"/>
        <v>4.3469999999999995</v>
      </c>
      <c r="JB121" s="28">
        <f t="shared" si="242"/>
        <v>254</v>
      </c>
      <c r="JC121" s="28">
        <f t="shared" si="243"/>
        <v>234</v>
      </c>
      <c r="JD121" s="14">
        <f t="shared" si="244"/>
        <v>1</v>
      </c>
      <c r="JE121" s="14">
        <f t="shared" si="245"/>
        <v>2</v>
      </c>
      <c r="JF121" s="14">
        <f t="shared" si="246"/>
        <v>2</v>
      </c>
      <c r="JG121" s="18">
        <f t="shared" si="247"/>
        <v>2.6500000000000004</v>
      </c>
      <c r="JH121" s="18">
        <f t="shared" si="248"/>
        <v>2.1</v>
      </c>
      <c r="JI121" s="18">
        <f t="shared" si="249"/>
        <v>1.8</v>
      </c>
      <c r="JJ121" s="29">
        <f t="shared" si="276"/>
        <v>78650</v>
      </c>
      <c r="JK121" s="29">
        <f t="shared" si="276"/>
        <v>78950</v>
      </c>
      <c r="JL121" s="29">
        <f t="shared" si="276"/>
        <v>78950</v>
      </c>
      <c r="JM121" s="26">
        <f t="shared" si="250"/>
        <v>0.1</v>
      </c>
      <c r="JN121" s="26">
        <f t="shared" si="251"/>
        <v>0.1</v>
      </c>
      <c r="JO121" s="26">
        <f t="shared" si="252"/>
        <v>0.2</v>
      </c>
      <c r="JP121" s="14">
        <f t="shared" si="253"/>
        <v>4</v>
      </c>
      <c r="JQ121" s="14">
        <f t="shared" si="254"/>
        <v>4</v>
      </c>
      <c r="JR121" s="14">
        <f t="shared" si="255"/>
        <v>4</v>
      </c>
      <c r="JS121" s="14">
        <f t="shared" si="256"/>
        <v>15</v>
      </c>
      <c r="JT121" s="14">
        <f t="shared" si="257"/>
        <v>200</v>
      </c>
      <c r="JU121" s="14">
        <f t="shared" si="258"/>
        <v>350</v>
      </c>
      <c r="JV121">
        <v>117</v>
      </c>
      <c r="JW121" s="14">
        <f t="shared" si="195"/>
        <v>874614723</v>
      </c>
      <c r="JY121" s="14">
        <f t="shared" si="277"/>
        <v>9056614</v>
      </c>
      <c r="JZ121" s="14">
        <f t="shared" si="196"/>
        <v>8132212</v>
      </c>
      <c r="KA121" s="29">
        <f t="shared" si="197"/>
        <v>75360</v>
      </c>
      <c r="KB121" s="29">
        <f t="shared" si="198"/>
        <v>54270</v>
      </c>
      <c r="KC121" s="29">
        <f t="shared" si="199"/>
        <v>58612</v>
      </c>
      <c r="KD121" s="29">
        <f t="shared" si="200"/>
        <v>70335</v>
      </c>
      <c r="KE121" s="14">
        <f t="shared" si="278"/>
        <v>4.3469999999999995</v>
      </c>
      <c r="KF121" s="14">
        <f t="shared" si="279"/>
        <v>4.3469999999999995</v>
      </c>
      <c r="KG121" s="14">
        <f t="shared" si="201"/>
        <v>7226784.7008931618</v>
      </c>
      <c r="KH121" s="26">
        <f t="shared" si="259"/>
        <v>0.39944439384279079</v>
      </c>
      <c r="KI121" s="26">
        <f t="shared" si="260"/>
        <v>0.66564815908975805</v>
      </c>
      <c r="KJ121" s="29">
        <f t="shared" si="202"/>
        <v>2346018</v>
      </c>
      <c r="KK121" s="29">
        <f t="shared" si="203"/>
        <v>8928944</v>
      </c>
      <c r="KL121" s="29">
        <f t="shared" si="204"/>
        <v>10210560</v>
      </c>
      <c r="KM121" s="23">
        <f t="shared" si="205"/>
        <v>5630443</v>
      </c>
      <c r="KN121" s="23">
        <f t="shared" si="206"/>
        <v>2974574</v>
      </c>
      <c r="KO121" s="26">
        <f t="shared" si="261"/>
        <v>0.4922210348205539</v>
      </c>
      <c r="KP121" s="26">
        <f t="shared" si="262"/>
        <v>0.49556060201264585</v>
      </c>
      <c r="KQ121" s="26">
        <f t="shared" si="263"/>
        <v>0.59556060201264582</v>
      </c>
      <c r="KR121" s="26">
        <f t="shared" si="207"/>
        <v>9.2221034820553882E-2</v>
      </c>
      <c r="KS121" s="26">
        <v>0.1</v>
      </c>
      <c r="KT121" s="29">
        <f t="shared" si="264"/>
        <v>2.2000000000000002</v>
      </c>
      <c r="KU121" s="29">
        <f t="shared" si="265"/>
        <v>4.420037403152552</v>
      </c>
      <c r="KV121" s="29">
        <f t="shared" si="266"/>
        <v>5.0200374031525516</v>
      </c>
      <c r="KW121" s="29">
        <f t="shared" si="267"/>
        <v>25806198</v>
      </c>
      <c r="KX121" s="29">
        <f t="shared" si="268"/>
        <v>26310844.300436374</v>
      </c>
      <c r="KY121" s="29">
        <f t="shared" si="269"/>
        <v>25628696.553566661</v>
      </c>
      <c r="KZ121" s="29">
        <f t="shared" si="270"/>
        <v>117647597</v>
      </c>
      <c r="LA121" s="14">
        <f t="shared" si="271"/>
        <v>77745738.849999994</v>
      </c>
      <c r="LE121" s="14">
        <v>1</v>
      </c>
      <c r="LF121" s="14">
        <v>1</v>
      </c>
      <c r="LG121" s="14">
        <v>480</v>
      </c>
      <c r="LH121" s="14">
        <v>80</v>
      </c>
      <c r="LI121" s="14">
        <v>60</v>
      </c>
      <c r="LJ121" s="14">
        <v>60</v>
      </c>
      <c r="LK121" s="14">
        <v>60</v>
      </c>
      <c r="LL121" s="23">
        <f t="shared" si="208"/>
        <v>10902274753</v>
      </c>
      <c r="LM121" s="23">
        <f t="shared" si="209"/>
        <v>2</v>
      </c>
      <c r="LN121" s="23">
        <f t="shared" si="210"/>
        <v>10902.27</v>
      </c>
      <c r="LO121" s="14">
        <v>1</v>
      </c>
      <c r="LP121" s="14">
        <v>1</v>
      </c>
      <c r="LQ121" s="14">
        <v>240</v>
      </c>
      <c r="LR121" s="14">
        <v>35</v>
      </c>
      <c r="LS121" s="14">
        <v>22</v>
      </c>
      <c r="LT121" s="14">
        <v>30</v>
      </c>
      <c r="LU121" s="14">
        <v>30</v>
      </c>
      <c r="LV121" s="23">
        <f t="shared" si="211"/>
        <v>5681663810</v>
      </c>
      <c r="LW121" s="23">
        <f t="shared" si="212"/>
        <v>2</v>
      </c>
      <c r="LX121" s="23">
        <f t="shared" si="213"/>
        <v>5681.66</v>
      </c>
      <c r="MB121">
        <f t="shared" si="272"/>
        <v>1.730332321099751</v>
      </c>
      <c r="MC121">
        <f t="shared" si="273"/>
        <v>7.5217545998206168</v>
      </c>
      <c r="ME121" s="14">
        <v>10</v>
      </c>
      <c r="MF121" s="14">
        <v>2</v>
      </c>
      <c r="MG121" s="14">
        <v>1.5</v>
      </c>
      <c r="MH121" s="23">
        <f t="shared" si="274"/>
        <v>363249641</v>
      </c>
      <c r="MI121" s="23">
        <f t="shared" si="214"/>
        <v>1</v>
      </c>
      <c r="MJ121" s="23">
        <f t="shared" si="215"/>
        <v>363249.64</v>
      </c>
      <c r="MK121" s="14">
        <v>30</v>
      </c>
      <c r="ML121" s="14">
        <v>6</v>
      </c>
      <c r="MM121" s="14">
        <v>4</v>
      </c>
      <c r="MN121" s="23">
        <f t="shared" si="275"/>
        <v>1038491530</v>
      </c>
      <c r="MO121" s="23">
        <f t="shared" si="216"/>
        <v>2</v>
      </c>
      <c r="MP121" s="23">
        <f t="shared" si="217"/>
        <v>1038.49</v>
      </c>
      <c r="MR121" s="23">
        <f t="shared" si="280"/>
        <v>1384655373</v>
      </c>
      <c r="MS121" s="23">
        <f t="shared" si="219"/>
        <v>2</v>
      </c>
      <c r="MT121" s="23">
        <f t="shared" si="220"/>
        <v>1384.66</v>
      </c>
      <c r="MU121" s="23">
        <f t="shared" si="221"/>
        <v>544874462</v>
      </c>
      <c r="MV121" s="23">
        <f t="shared" si="222"/>
        <v>1</v>
      </c>
      <c r="MW121" s="23">
        <f t="shared" si="223"/>
        <v>544874.46</v>
      </c>
    </row>
    <row r="122" spans="3:361" ht="16.5" x14ac:dyDescent="0.2">
      <c r="C122" s="14">
        <v>50</v>
      </c>
      <c r="D122" s="14">
        <v>990</v>
      </c>
      <c r="E122" s="14"/>
      <c r="F122" s="14"/>
      <c r="G122" s="14">
        <v>990</v>
      </c>
      <c r="H122" s="14">
        <v>990</v>
      </c>
      <c r="I122" s="14">
        <v>990</v>
      </c>
      <c r="J122" s="14">
        <v>12</v>
      </c>
      <c r="K122" s="14">
        <v>12</v>
      </c>
      <c r="L122" s="14">
        <v>12</v>
      </c>
      <c r="M122" s="14">
        <v>11</v>
      </c>
      <c r="N122" s="14">
        <v>11</v>
      </c>
      <c r="O122" s="14">
        <v>11</v>
      </c>
      <c r="P122" s="14">
        <v>12</v>
      </c>
      <c r="Q122" s="14">
        <v>12</v>
      </c>
      <c r="R122" s="14">
        <v>12</v>
      </c>
      <c r="S122" s="14">
        <v>12</v>
      </c>
      <c r="T122" s="14">
        <v>12</v>
      </c>
      <c r="U122" s="14">
        <v>12</v>
      </c>
      <c r="V122" s="14">
        <v>12</v>
      </c>
      <c r="W122" s="14">
        <v>12</v>
      </c>
      <c r="X122" s="14">
        <v>990</v>
      </c>
      <c r="Y122" s="14">
        <v>990</v>
      </c>
      <c r="Z122" s="14">
        <v>990</v>
      </c>
      <c r="AA122" s="14">
        <v>990</v>
      </c>
      <c r="AB122" s="14">
        <v>990</v>
      </c>
      <c r="AC122" s="14">
        <v>990</v>
      </c>
      <c r="AD122" s="14">
        <v>990</v>
      </c>
      <c r="AE122" s="14">
        <v>990</v>
      </c>
      <c r="AF122" s="14">
        <v>105</v>
      </c>
      <c r="AG122" s="14">
        <v>105</v>
      </c>
      <c r="AH122" s="14">
        <v>105</v>
      </c>
      <c r="AI122" s="14">
        <v>105</v>
      </c>
      <c r="AJ122" s="14">
        <v>105</v>
      </c>
      <c r="AK122" s="14">
        <v>105</v>
      </c>
      <c r="AL122" s="14">
        <v>105</v>
      </c>
      <c r="AM122" s="14">
        <v>105</v>
      </c>
      <c r="AN122" s="14">
        <v>6</v>
      </c>
      <c r="AO122" s="14">
        <v>6</v>
      </c>
      <c r="AP122" s="14">
        <v>6</v>
      </c>
      <c r="AQ122" s="14">
        <v>6</v>
      </c>
      <c r="AR122" s="14">
        <v>6</v>
      </c>
      <c r="AS122" s="14">
        <v>0</v>
      </c>
      <c r="AT122" s="14">
        <v>0</v>
      </c>
      <c r="AU122" s="14">
        <v>0</v>
      </c>
      <c r="AV122" s="14">
        <v>0</v>
      </c>
      <c r="AW122" s="14">
        <v>5</v>
      </c>
      <c r="AX122" s="14">
        <v>5</v>
      </c>
      <c r="AY122" s="14">
        <v>0</v>
      </c>
      <c r="AZ122" s="14">
        <v>0</v>
      </c>
      <c r="BA122" s="14">
        <v>28</v>
      </c>
      <c r="BF122" s="14">
        <f>ROUND((INDEX(新战舰养成!S$6:S$18,新怪物属性!$J122+1)+INDEX(新战舰养成!D$6:D$18,新怪物属性!$J122+1)*(新怪物属性!$G122-1))*INDEX(战舰突破!$D$6:$D$18,新怪物属性!$M122+1),0)</f>
        <v>1009712</v>
      </c>
      <c r="BG122" s="14">
        <f>ROUND((INDEX(新战舰养成!T$6:T$18,新怪物属性!$J122+1)+INDEX(新战舰养成!E$6:E$18,新怪物属性!$J122+1)*(新怪物属性!$G122-1))*INDEX(战舰突破!$D$6:$D$18,新怪物属性!$M122+1),0)</f>
        <v>8077531</v>
      </c>
      <c r="BH122" s="14">
        <f>ROUND((INDEX(新战舰养成!U$6:U$18,新怪物属性!$J122+1)+INDEX(新战舰养成!F$6:F$18,新怪物属性!$J122+1)*(新怪物属性!$G122-1))*INDEX(战舰突破!$D$6:$D$18,新怪物属性!$M122+1),0)</f>
        <v>505073</v>
      </c>
      <c r="BI122" s="14">
        <f>ROUND((INDEX(新战舰养成!V$6:V$18,新怪物属性!$J122+1)+INDEX(新战舰养成!G$6:G$18,新怪物属性!$J122+1)*(新怪物属性!$G122-1))*INDEX(战舰突破!$D$6:$D$18,新怪物属性!$M122+1),0)</f>
        <v>825</v>
      </c>
      <c r="BJ122" s="14">
        <f>ROUND((INDEX(新战舰养成!W$6:W$18,新怪物属性!$J122+1)+INDEX(新战舰养成!H$6:H$18,新怪物属性!$J122+1)*(新怪物属性!$G122-1))*INDEX(战舰突破!$D$6:$D$18,新怪物属性!$M122+1),0)</f>
        <v>11</v>
      </c>
      <c r="BL122" s="14">
        <f>IF($H122&gt;0,ROUND((INDEX(新战舰养成!X$6:X$18,新怪物属性!$K122+1)+INDEX(新战舰养成!I$6:I$18,新怪物属性!$K122+1)*(新怪物属性!$H122-1))*INDEX(战舰突破!$D$6:$D$18,新怪物属性!$N122+1),0),0)</f>
        <v>1010482</v>
      </c>
      <c r="BM122" s="14">
        <f>IF($H122&gt;0,ROUND((INDEX(新战舰养成!Y$6:Y$18,新怪物属性!$K122+1)+INDEX(新战舰养成!J$6:J$18,新怪物属性!$K122+1)*(新怪物属性!$H122-1))*INDEX(战舰突破!$D$6:$D$18,新怪物属性!$N122+1),0),0)</f>
        <v>0</v>
      </c>
      <c r="BN122" s="14">
        <f>IF($H122&gt;0,ROUND((INDEX(新战舰养成!Z$6:Z$18,新怪物属性!$K122+1)+INDEX(新战舰养成!K$6:K$18,新怪物属性!$K122+1)*(新怪物属性!$H122-1))*INDEX(战舰突破!$D$6:$D$18,新怪物属性!$N122+1),0),0)</f>
        <v>0</v>
      </c>
      <c r="BO122" s="14">
        <f>IF($H122&gt;0,ROUND((INDEX(新战舰养成!AA$6:AA$18,新怪物属性!$K122+1)+INDEX(新战舰养成!L$6:L$18,新怪物属性!$K122+1)*(新怪物属性!$H122-1))*INDEX(战舰突破!$D$6:$D$18,新怪物属性!$N122+1),0),0)</f>
        <v>10097120</v>
      </c>
      <c r="BP122" s="14">
        <f>IF($H122&gt;0,ROUND((INDEX(新战舰养成!AB$6:AB$18,新怪物属性!$K122+1)+INDEX(新战舰养成!M$6:M$18,新怪物属性!$K122+1)*(新怪物属性!$H122-1))*INDEX(战舰突破!$D$6:$D$18,新怪物属性!$N122+1),0),0)</f>
        <v>201740</v>
      </c>
      <c r="BR122" s="14">
        <f>IF($I122&gt;0,ROUND((INDEX(新战舰养成!AC$6:AC$18,新怪物属性!$L122+1)+INDEX(新战舰养成!I$6:I$18,新怪物属性!$L122+1)*(新怪物属性!$I122-1))*INDEX(战舰突破!$D$6:$D$18,新怪物属性!$O122+1),0),0)</f>
        <v>1011307</v>
      </c>
      <c r="BS122" s="14">
        <f>IF($I122&gt;0,ROUND((INDEX(新战舰养成!AD$6:AD$18,新怪物属性!$L122+1)+INDEX(新战舰养成!J$6:J$18,新怪物属性!$L122+1)*(新怪物属性!$I122-1))*INDEX(战舰突破!$D$6:$D$18,新怪物属性!$O122+1),0),0)</f>
        <v>0</v>
      </c>
      <c r="BT122" s="14">
        <f>IF($I122&gt;0,ROUND((INDEX(新战舰养成!AE$6:AE$18,新怪物属性!$L122+1)+INDEX(新战舰养成!K$6:K$18,新怪物属性!$L122+1)*(新怪物属性!$I122-1))*INDEX(战舰突破!$D$6:$D$18,新怪物属性!$O122+1),0),0)</f>
        <v>0</v>
      </c>
      <c r="BU122" s="14">
        <f>IF($I122&gt;0,ROUND((INDEX(新战舰养成!AF$6:AF$18,新怪物属性!$L122+1)+INDEX(新战舰养成!L$6:L$18,新怪物属性!$L122+1)*(新怪物属性!$I122-1))*INDEX(战舰突破!$D$6:$D$18,新怪物属性!$O122+1),0),0)</f>
        <v>6680685</v>
      </c>
      <c r="BV122" s="14">
        <f>IF($I122&gt;0,ROUND((INDEX(新战舰养成!AG$6:AG$18,新怪物属性!$L122+1)+INDEX(新战舰养成!M$6:M$18,新怪物属性!$L122+1)*(新怪物属性!$I122-1))*INDEX(战舰突破!$D$6:$D$18,新怪物属性!$O122+1),0),0)</f>
        <v>270680</v>
      </c>
      <c r="BY122" s="14">
        <f>(INDEX(装备数值!$C$13:$G$116,新怪物属性!$P124*8+1,BY$2)+INDEX(装备数值!$C$13:$G$116,新怪物属性!$Q124*8+2,BY$2)+INDEX(装备数值!$C$13:$G$116,新怪物属性!$S124*8+3,BY$2)+INDEX(装备数值!$C$13:$G$116,新怪物属性!$R124*8+4,BY$2)+INDEX(装备数值!$C$13:$G$116,新怪物属性!$T124*8+5,BY$2)+INDEX(装备数值!$C$13:$G$116,新怪物属性!$U124*8+6,BY$2)+INDEX(装备数值!$C$13:$G$116,新怪物属性!$V124*8+7,BY$2)+INDEX(装备数值!$C$13:$G$116,新怪物属性!$W124*8+8,BY$2))</f>
        <v>0</v>
      </c>
      <c r="BZ122" s="14">
        <f>(INDEX(装备数值!$C$13:$G$116,新怪物属性!$P124*8+1,BZ$2)+INDEX(装备数值!$C$13:$G$116,新怪物属性!$Q124*8+2,BZ$2)+INDEX(装备数值!$C$13:$G$116,新怪物属性!$S124*8+3,BZ$2)+INDEX(装备数值!$C$13:$G$116,新怪物属性!$R124*8+4,BZ$2)+INDEX(装备数值!$C$13:$G$116,新怪物属性!$T124*8+5,BZ$2)+INDEX(装备数值!$C$13:$G$116,新怪物属性!$U124*8+6,BZ$2)+INDEX(装备数值!$C$13:$G$116,新怪物属性!$V124*8+7,BZ$2)+INDEX(装备数值!$C$13:$G$116,新怪物属性!$W124*8+8,BZ$2))</f>
        <v>0</v>
      </c>
      <c r="CA122" s="14">
        <f>(INDEX(装备数值!$C$13:$G$116,新怪物属性!$P124*8+1,CA$2)+INDEX(装备数值!$C$13:$G$116,新怪物属性!$Q124*8+2,CA$2)+INDEX(装备数值!$C$13:$G$116,新怪物属性!$S124*8+3,CA$2)+INDEX(装备数值!$C$13:$G$116,新怪物属性!$R124*8+4,CA$2)+INDEX(装备数值!$C$13:$G$116,新怪物属性!$T124*8+5,CA$2)+INDEX(装备数值!$C$13:$G$116,新怪物属性!$U124*8+6,CA$2)+INDEX(装备数值!$C$13:$G$116,新怪物属性!$V124*8+7,CA$2)+INDEX(装备数值!$C$13:$G$116,新怪物属性!$W124*8+8,CA$2))</f>
        <v>0</v>
      </c>
      <c r="CB122" s="14">
        <f>(INDEX(装备数值!$C$13:$G$116,新怪物属性!$P124*8+1,CB$2)+INDEX(装备数值!$C$13:$G$116,新怪物属性!$Q124*8+2,CB$2)+INDEX(装备数值!$C$13:$G$116,新怪物属性!$S124*8+3,CB$2)+INDEX(装备数值!$C$13:$G$116,新怪物属性!$R124*8+4,CB$2)+INDEX(装备数值!$C$13:$G$116,新怪物属性!$T124*8+5,CB$2)+INDEX(装备数值!$C$13:$G$116,新怪物属性!$U124*8+6,CB$2)+INDEX(装备数值!$C$13:$G$116,新怪物属性!$V124*8+7,CB$2)+INDEX(装备数值!$C$13:$G$116,新怪物属性!$W124*8+8,CB$2))</f>
        <v>0</v>
      </c>
      <c r="CC122" s="14">
        <f>(INDEX(装备数值!$C$13:$G$116,新怪物属性!$P124*8+1,CC$2)+INDEX(装备数值!$C$13:$G$116,新怪物属性!$Q124*8+2,CC$2)+INDEX(装备数值!$C$13:$G$116,新怪物属性!$S124*8+3,CC$2)+INDEX(装备数值!$C$13:$G$116,新怪物属性!$R124*8+4,CC$2)+INDEX(装备数值!$C$13:$G$116,新怪物属性!$T124*8+5,CC$2)+INDEX(装备数值!$C$13:$G$116,新怪物属性!$U124*8+6,CC$2)+INDEX(装备数值!$C$13:$G$116,新怪物属性!$V124*8+7,CC$2)+INDEX(装备数值!$C$13:$G$116,新怪物属性!$W124*8+8,CC$2))</f>
        <v>0</v>
      </c>
      <c r="CF122" s="14">
        <f t="shared" ref="CF122:CF123" si="282">INT(COUNTIF($P122:$W122,"&gt;="&amp;CF$2)/2)</f>
        <v>4</v>
      </c>
      <c r="CG122" s="14">
        <f t="shared" si="281"/>
        <v>4</v>
      </c>
      <c r="CH122" s="14">
        <f t="shared" si="281"/>
        <v>4</v>
      </c>
      <c r="CI122" s="14">
        <f t="shared" si="281"/>
        <v>4</v>
      </c>
      <c r="CJ122" s="14">
        <f t="shared" si="281"/>
        <v>4</v>
      </c>
      <c r="CK122" s="14">
        <f t="shared" si="281"/>
        <v>4</v>
      </c>
      <c r="CL122" s="14">
        <f t="shared" si="281"/>
        <v>4</v>
      </c>
      <c r="CM122" s="14">
        <f t="shared" si="281"/>
        <v>4</v>
      </c>
      <c r="CN122" s="14">
        <f t="shared" si="281"/>
        <v>4</v>
      </c>
      <c r="CO122" s="14">
        <f t="shared" si="281"/>
        <v>4</v>
      </c>
      <c r="CP122" s="14">
        <f t="shared" si="281"/>
        <v>4</v>
      </c>
      <c r="CQ122" s="14">
        <f t="shared" si="281"/>
        <v>4</v>
      </c>
      <c r="CR122" s="14">
        <f t="shared" si="281"/>
        <v>0</v>
      </c>
      <c r="CS122" s="14">
        <f>SUMIFS(装备数值!BL$50:BL$101,装备数值!$BG$50:$BG$101,"="&amp;新怪物属性!$CF$2,装备数值!$BH$50:$BH$101,"&lt;="&amp;新怪物属性!$CF122)+SUMIFS(装备数值!BL$50:BL$101,装备数值!$BG$50:$BG$101,"="&amp;新怪物属性!$CG$2,装备数值!$BH$50:$BH$101,"&lt;="&amp;新怪物属性!$CG122)+SUMIFS(装备数值!BL$50:BL$101,装备数值!$BG$50:$BG$101,"="&amp;新怪物属性!$CH$2,装备数值!$BH$50:$BH$101,"&lt;="&amp;新怪物属性!$CH122)+SUMIFS(装备数值!BL$50:BL$101,装备数值!$BG$50:$BG$101,"="&amp;新怪物属性!$CI$2,装备数值!$BH$50:$BH$101,"&lt;="&amp;新怪物属性!$CI122)+SUMIFS(装备数值!BL$50:BL$101,装备数值!$BG$50:$BG$101,"="&amp;新怪物属性!$CJ$2,装备数值!$BH$50:$BH$101,"&lt;="&amp;新怪物属性!$CJ122)+SUMIFS(装备数值!BL$50:BL$101,装备数值!$BG$50:$BG$101,"="&amp;新怪物属性!$CK$2,装备数值!$BH$50:$BH$101,"&lt;="&amp;新怪物属性!$CK122)+SUMIFS(装备数值!BL$50:BL$101,装备数值!$BG$50:$BG$101,"="&amp;新怪物属性!$CL$2,装备数值!$BH$50:$BH$101,"&lt;="&amp;新怪物属性!$CL122)+SUMIFS(装备数值!BL$50:BL$101,装备数值!$BG$50:$BG$101,"="&amp;新怪物属性!$CM$2,装备数值!$BH$50:$BH$101,"&lt;="&amp;新怪物属性!$CM122)+SUMIFS(装备数值!BL$50:BL$101,装备数值!$BG$50:$BG$101,"="&amp;新怪物属性!$CN$2,装备数值!$BH$50:$BH$101,"&lt;="&amp;新怪物属性!$CN122)+SUMIFS(装备数值!BL$50:BL$101,装备数值!$BG$50:$BG$101,"="&amp;新怪物属性!$CO$2,装备数值!$BH$50:$BH$101,"&lt;="&amp;新怪物属性!$CO122)+SUMIFS(装备数值!BL$50:BL$101,装备数值!$BG$50:$BG$101,"="&amp;新怪物属性!$CP$2,装备数值!$BH$50:$BH$101,"&lt;="&amp;新怪物属性!$CP122)+SUMIFS(装备数值!BL$50:BL$101,装备数值!$BG$50:$BG$101,"="&amp;新怪物属性!$CQ$2,装备数值!$BH$50:$BH$101,"&lt;="&amp;新怪物属性!$CQ122)+SUMIFS(装备数值!BL$50:BL$101,装备数值!$BG$50:$BG$101,"="&amp;新怪物属性!$CR$2,装备数值!$BH$50:$BH$101,"&lt;="&amp;新怪物属性!$CR122)</f>
        <v>234449</v>
      </c>
      <c r="CT122" s="14">
        <f>SUMIFS(装备数值!BM$50:BM$101,装备数值!$BG$50:$BG$101,"="&amp;新怪物属性!$CF$2,装备数值!$BH$50:$BH$101,"&lt;="&amp;新怪物属性!$CF122)+SUMIFS(装备数值!BM$50:BM$101,装备数值!$BG$50:$BG$101,"="&amp;新怪物属性!$CG$2,装备数值!$BH$50:$BH$101,"&lt;="&amp;新怪物属性!$CG122)+SUMIFS(装备数值!BM$50:BM$101,装备数值!$BG$50:$BG$101,"="&amp;新怪物属性!$CH$2,装备数值!$BH$50:$BH$101,"&lt;="&amp;新怪物属性!$CH122)+SUMIFS(装备数值!BM$50:BM$101,装备数值!$BG$50:$BG$101,"="&amp;新怪物属性!$CI$2,装备数值!$BH$50:$BH$101,"&lt;="&amp;新怪物属性!$CI122)+SUMIFS(装备数值!BM$50:BM$101,装备数值!$BG$50:$BG$101,"="&amp;新怪物属性!$CJ$2,装备数值!$BH$50:$BH$101,"&lt;="&amp;新怪物属性!$CJ122)+SUMIFS(装备数值!BM$50:BM$101,装备数值!$BG$50:$BG$101,"="&amp;新怪物属性!$CK$2,装备数值!$BH$50:$BH$101,"&lt;="&amp;新怪物属性!$CK122)+SUMIFS(装备数值!BM$50:BM$101,装备数值!$BG$50:$BG$101,"="&amp;新怪物属性!$CL$2,装备数值!$BH$50:$BH$101,"&lt;="&amp;新怪物属性!$CL122)+SUMIFS(装备数值!BM$50:BM$101,装备数值!$BG$50:$BG$101,"="&amp;新怪物属性!$CM$2,装备数值!$BH$50:$BH$101,"&lt;="&amp;新怪物属性!$CM122)+SUMIFS(装备数值!BM$50:BM$101,装备数值!$BG$50:$BG$101,"="&amp;新怪物属性!$CN$2,装备数值!$BH$50:$BH$101,"&lt;="&amp;新怪物属性!$CN122)+SUMIFS(装备数值!BM$50:BM$101,装备数值!$BG$50:$BG$101,"="&amp;新怪物属性!$CO$2,装备数值!$BH$50:$BH$101,"&lt;="&amp;新怪物属性!$CO122)+SUMIFS(装备数值!BM$50:BM$101,装备数值!$BG$50:$BG$101,"="&amp;新怪物属性!$CP$2,装备数值!$BH$50:$BH$101,"&lt;="&amp;新怪物属性!$CP122)+SUMIFS(装备数值!BM$50:BM$101,装备数值!$BG$50:$BG$101,"="&amp;新怪物属性!$CQ$2,装备数值!$BH$50:$BH$101,"&lt;="&amp;新怪物属性!$CQ122)+SUMIFS(装备数值!BM$50:BM$101,装备数值!$BG$50:$BG$101,"="&amp;新怪物属性!$CR$2,装备数值!$BH$50:$BH$101,"&lt;="&amp;新怪物属性!$CR122)</f>
        <v>1759949</v>
      </c>
      <c r="CU122" s="14">
        <f>SUMIFS(装备数值!BN$50:BN$101,装备数值!$BG$50:$BG$101,"="&amp;新怪物属性!$CF$2,装备数值!$BH$50:$BH$101,"&lt;="&amp;新怪物属性!$CF122)+SUMIFS(装备数值!BN$50:BN$101,装备数值!$BG$50:$BG$101,"="&amp;新怪物属性!$CG$2,装备数值!$BH$50:$BH$101,"&lt;="&amp;新怪物属性!$CG122)+SUMIFS(装备数值!BN$50:BN$101,装备数值!$BG$50:$BG$101,"="&amp;新怪物属性!$CH$2,装备数值!$BH$50:$BH$101,"&lt;="&amp;新怪物属性!$CH122)+SUMIFS(装备数值!BN$50:BN$101,装备数值!$BG$50:$BG$101,"="&amp;新怪物属性!$CI$2,装备数值!$BH$50:$BH$101,"&lt;="&amp;新怪物属性!$CI122)+SUMIFS(装备数值!BN$50:BN$101,装备数值!$BG$50:$BG$101,"="&amp;新怪物属性!$CJ$2,装备数值!$BH$50:$BH$101,"&lt;="&amp;新怪物属性!$CJ122)+SUMIFS(装备数值!BN$50:BN$101,装备数值!$BG$50:$BG$101,"="&amp;新怪物属性!$CK$2,装备数值!$BH$50:$BH$101,"&lt;="&amp;新怪物属性!$CK122)+SUMIFS(装备数值!BN$50:BN$101,装备数值!$BG$50:$BG$101,"="&amp;新怪物属性!$CL$2,装备数值!$BH$50:$BH$101,"&lt;="&amp;新怪物属性!$CL122)+SUMIFS(装备数值!BN$50:BN$101,装备数值!$BG$50:$BG$101,"="&amp;新怪物属性!$CM$2,装备数值!$BH$50:$BH$101,"&lt;="&amp;新怪物属性!$CM122)+SUMIFS(装备数值!BN$50:BN$101,装备数值!$BG$50:$BG$101,"="&amp;新怪物属性!$CN$2,装备数值!$BH$50:$BH$101,"&lt;="&amp;新怪物属性!$CN122)+SUMIFS(装备数值!BN$50:BN$101,装备数值!$BG$50:$BG$101,"="&amp;新怪物属性!$CO$2,装备数值!$BH$50:$BH$101,"&lt;="&amp;新怪物属性!$CO122)+SUMIFS(装备数值!BN$50:BN$101,装备数值!$BG$50:$BG$101,"="&amp;新怪物属性!$CP$2,装备数值!$BH$50:$BH$101,"&lt;="&amp;新怪物属性!$CP122)+SUMIFS(装备数值!BN$50:BN$101,装备数值!$BG$50:$BG$101,"="&amp;新怪物属性!$CQ$2,装备数值!$BH$50:$BH$101,"&lt;="&amp;新怪物属性!$CQ122)+SUMIFS(装备数值!BN$50:BN$101,装备数值!$BG$50:$BG$101,"="&amp;新怪物属性!$CR$2,装备数值!$BH$50:$BH$101,"&lt;="&amp;新怪物属性!$CR122)</f>
        <v>97600</v>
      </c>
      <c r="CV122" s="14">
        <f>SUMIFS(装备数值!BO$50:BO$101,装备数值!$BG$50:$BG$101,"="&amp;新怪物属性!$CF$2,装备数值!$BH$50:$BH$101,"&lt;="&amp;新怪物属性!$CF122)+SUMIFS(装备数值!BO$50:BO$101,装备数值!$BG$50:$BG$101,"="&amp;新怪物属性!$CG$2,装备数值!$BH$50:$BH$101,"&lt;="&amp;新怪物属性!$CG122)+SUMIFS(装备数值!BO$50:BO$101,装备数值!$BG$50:$BG$101,"="&amp;新怪物属性!$CH$2,装备数值!$BH$50:$BH$101,"&lt;="&amp;新怪物属性!$CH122)+SUMIFS(装备数值!BO$50:BO$101,装备数值!$BG$50:$BG$101,"="&amp;新怪物属性!$CI$2,装备数值!$BH$50:$BH$101,"&lt;="&amp;新怪物属性!$CI122)+SUMIFS(装备数值!BO$50:BO$101,装备数值!$BG$50:$BG$101,"="&amp;新怪物属性!$CJ$2,装备数值!$BH$50:$BH$101,"&lt;="&amp;新怪物属性!$CJ122)+SUMIFS(装备数值!BO$50:BO$101,装备数值!$BG$50:$BG$101,"="&amp;新怪物属性!$CK$2,装备数值!$BH$50:$BH$101,"&lt;="&amp;新怪物属性!$CK122)+SUMIFS(装备数值!BO$50:BO$101,装备数值!$BG$50:$BG$101,"="&amp;新怪物属性!$CL$2,装备数值!$BH$50:$BH$101,"&lt;="&amp;新怪物属性!$CL122)+SUMIFS(装备数值!BO$50:BO$101,装备数值!$BG$50:$BG$101,"="&amp;新怪物属性!$CM$2,装备数值!$BH$50:$BH$101,"&lt;="&amp;新怪物属性!$CM122)+SUMIFS(装备数值!BO$50:BO$101,装备数值!$BG$50:$BG$101,"="&amp;新怪物属性!$CN$2,装备数值!$BH$50:$BH$101,"&lt;="&amp;新怪物属性!$CN122)+SUMIFS(装备数值!BO$50:BO$101,装备数值!$BG$50:$BG$101,"="&amp;新怪物属性!$CO$2,装备数值!$BH$50:$BH$101,"&lt;="&amp;新怪物属性!$CO122)+SUMIFS(装备数值!BO$50:BO$101,装备数值!$BG$50:$BG$101,"="&amp;新怪物属性!$CP$2,装备数值!$BH$50:$BH$101,"&lt;="&amp;新怪物属性!$CP122)+SUMIFS(装备数值!BO$50:BO$101,装备数值!$BG$50:$BG$101,"="&amp;新怪物属性!$CQ$2,装备数值!$BH$50:$BH$101,"&lt;="&amp;新怪物属性!$CQ122)+SUMIFS(装备数值!BO$50:BO$101,装备数值!$BG$50:$BG$101,"="&amp;新怪物属性!$CR$2,装备数值!$BH$50:$BH$101,"&lt;="&amp;新怪物属性!$CR122)</f>
        <v>1955500</v>
      </c>
      <c r="CW122" s="14">
        <f>SUMIFS(装备数值!BP$50:BP$101,装备数值!$BG$50:$BG$101,"="&amp;新怪物属性!$CF$2,装备数值!$BH$50:$BH$101,"&lt;="&amp;新怪物属性!$CF122)+SUMIFS(装备数值!BP$50:BP$101,装备数值!$BG$50:$BG$101,"="&amp;新怪物属性!$CG$2,装备数值!$BH$50:$BH$101,"&lt;="&amp;新怪物属性!$CG122)+SUMIFS(装备数值!BP$50:BP$101,装备数值!$BG$50:$BG$101,"="&amp;新怪物属性!$CH$2,装备数值!$BH$50:$BH$101,"&lt;="&amp;新怪物属性!$CH122)+SUMIFS(装备数值!BP$50:BP$101,装备数值!$BG$50:$BG$101,"="&amp;新怪物属性!$CI$2,装备数值!$BH$50:$BH$101,"&lt;="&amp;新怪物属性!$CI122)+SUMIFS(装备数值!BP$50:BP$101,装备数值!$BG$50:$BG$101,"="&amp;新怪物属性!$CJ$2,装备数值!$BH$50:$BH$101,"&lt;="&amp;新怪物属性!$CJ122)+SUMIFS(装备数值!BP$50:BP$101,装备数值!$BG$50:$BG$101,"="&amp;新怪物属性!$CK$2,装备数值!$BH$50:$BH$101,"&lt;="&amp;新怪物属性!$CK122)+SUMIFS(装备数值!BP$50:BP$101,装备数值!$BG$50:$BG$101,"="&amp;新怪物属性!$CL$2,装备数值!$BH$50:$BH$101,"&lt;="&amp;新怪物属性!$CL122)+SUMIFS(装备数值!BP$50:BP$101,装备数值!$BG$50:$BG$101,"="&amp;新怪物属性!$CM$2,装备数值!$BH$50:$BH$101,"&lt;="&amp;新怪物属性!$CM122)+SUMIFS(装备数值!BP$50:BP$101,装备数值!$BG$50:$BG$101,"="&amp;新怪物属性!$CN$2,装备数值!$BH$50:$BH$101,"&lt;="&amp;新怪物属性!$CN122)+SUMIFS(装备数值!BP$50:BP$101,装备数值!$BG$50:$BG$101,"="&amp;新怪物属性!$CO$2,装备数值!$BH$50:$BH$101,"&lt;="&amp;新怪物属性!$CO122)+SUMIFS(装备数值!BP$50:BP$101,装备数值!$BG$50:$BG$101,"="&amp;新怪物属性!$CP$2,装备数值!$BH$50:$BH$101,"&lt;="&amp;新怪物属性!$CP122)+SUMIFS(装备数值!BP$50:BP$101,装备数值!$BG$50:$BG$101,"="&amp;新怪物属性!$CQ$2,装备数值!$BH$50:$BH$101,"&lt;="&amp;新怪物属性!$CQ122)+SUMIFS(装备数值!BP$50:BP$101,装备数值!$BG$50:$BG$101,"="&amp;新怪物属性!$CR$2,装备数值!$BH$50:$BH$101,"&lt;="&amp;新怪物属性!$CR122)</f>
        <v>38720</v>
      </c>
      <c r="CX122" s="14">
        <f>SUMIFS(装备数值!BQ$50:BQ$101,装备数值!$BG$50:$BG$101,"="&amp;新怪物属性!$CF$2,装备数值!$BH$50:$BH$101,"&lt;="&amp;新怪物属性!$CF122)+SUMIFS(装备数值!BQ$50:BQ$101,装备数值!$BG$50:$BG$101,"="&amp;新怪物属性!$CG$2,装备数值!$BH$50:$BH$101,"&lt;="&amp;新怪物属性!$CG122)+SUMIFS(装备数值!BQ$50:BQ$101,装备数值!$BG$50:$BG$101,"="&amp;新怪物属性!$CH$2,装备数值!$BH$50:$BH$101,"&lt;="&amp;新怪物属性!$CH122)+SUMIFS(装备数值!BQ$50:BQ$101,装备数值!$BG$50:$BG$101,"="&amp;新怪物属性!$CI$2,装备数值!$BH$50:$BH$101,"&lt;="&amp;新怪物属性!$CI122)+SUMIFS(装备数值!BQ$50:BQ$101,装备数值!$BG$50:$BG$101,"="&amp;新怪物属性!$CJ$2,装备数值!$BH$50:$BH$101,"&lt;="&amp;新怪物属性!$CJ122)+SUMIFS(装备数值!BQ$50:BQ$101,装备数值!$BG$50:$BG$101,"="&amp;新怪物属性!$CK$2,装备数值!$BH$50:$BH$101,"&lt;="&amp;新怪物属性!$CK122)+SUMIFS(装备数值!BQ$50:BQ$101,装备数值!$BG$50:$BG$101,"="&amp;新怪物属性!$CL$2,装备数值!$BH$50:$BH$101,"&lt;="&amp;新怪物属性!$CL122)+SUMIFS(装备数值!BQ$50:BQ$101,装备数值!$BG$50:$BG$101,"="&amp;新怪物属性!$CM$2,装备数值!$BH$50:$BH$101,"&lt;="&amp;新怪物属性!$CM122)+SUMIFS(装备数值!BQ$50:BQ$101,装备数值!$BG$50:$BG$101,"="&amp;新怪物属性!$CN$2,装备数值!$BH$50:$BH$101,"&lt;="&amp;新怪物属性!$CN122)+SUMIFS(装备数值!BQ$50:BQ$101,装备数值!$BG$50:$BG$101,"="&amp;新怪物属性!$CO$2,装备数值!$BH$50:$BH$101,"&lt;="&amp;新怪物属性!$CO122)+SUMIFS(装备数值!BQ$50:BQ$101,装备数值!$BG$50:$BG$101,"="&amp;新怪物属性!$CP$2,装备数值!$BH$50:$BH$101,"&lt;="&amp;新怪物属性!$CP122)+SUMIFS(装备数值!BQ$50:BQ$101,装备数值!$BG$50:$BG$101,"="&amp;新怪物属性!$CQ$2,装备数值!$BH$50:$BH$101,"&lt;="&amp;新怪物属性!$CQ122)+SUMIFS(装备数值!BQ$50:BQ$101,装备数值!$BG$50:$BG$101,"="&amp;新怪物属性!$CR$2,装备数值!$BH$50:$BH$101,"&lt;="&amp;新怪物属性!$CR122)</f>
        <v>1250</v>
      </c>
      <c r="CY122" s="14">
        <f>SUMIFS(装备数值!BR$50:BR$101,装备数值!$BG$50:$BG$101,"="&amp;新怪物属性!$CF$2,装备数值!$BH$50:$BH$101,"&lt;="&amp;新怪物属性!$CF122)+SUMIFS(装备数值!BR$50:BR$101,装备数值!$BG$50:$BG$101,"="&amp;新怪物属性!$CG$2,装备数值!$BH$50:$BH$101,"&lt;="&amp;新怪物属性!$CG122)+SUMIFS(装备数值!BR$50:BR$101,装备数值!$BG$50:$BG$101,"="&amp;新怪物属性!$CH$2,装备数值!$BH$50:$BH$101,"&lt;="&amp;新怪物属性!$CH122)+SUMIFS(装备数值!BR$50:BR$101,装备数值!$BG$50:$BG$101,"="&amp;新怪物属性!$CI$2,装备数值!$BH$50:$BH$101,"&lt;="&amp;新怪物属性!$CI122)+SUMIFS(装备数值!BR$50:BR$101,装备数值!$BG$50:$BG$101,"="&amp;新怪物属性!$CJ$2,装备数值!$BH$50:$BH$101,"&lt;="&amp;新怪物属性!$CJ122)+SUMIFS(装备数值!BR$50:BR$101,装备数值!$BG$50:$BG$101,"="&amp;新怪物属性!$CK$2,装备数值!$BH$50:$BH$101,"&lt;="&amp;新怪物属性!$CK122)+SUMIFS(装备数值!BR$50:BR$101,装备数值!$BG$50:$BG$101,"="&amp;新怪物属性!$CL$2,装备数值!$BH$50:$BH$101,"&lt;="&amp;新怪物属性!$CL122)+SUMIFS(装备数值!BR$50:BR$101,装备数值!$BG$50:$BG$101,"="&amp;新怪物属性!$CM$2,装备数值!$BH$50:$BH$101,"&lt;="&amp;新怪物属性!$CM122)+SUMIFS(装备数值!BR$50:BR$101,装备数值!$BG$50:$BG$101,"="&amp;新怪物属性!$CN$2,装备数值!$BH$50:$BH$101,"&lt;="&amp;新怪物属性!$CN122)+SUMIFS(装备数值!BR$50:BR$101,装备数值!$BG$50:$BG$101,"="&amp;新怪物属性!$CO$2,装备数值!$BH$50:$BH$101,"&lt;="&amp;新怪物属性!$CO122)+SUMIFS(装备数值!BR$50:BR$101,装备数值!$BG$50:$BG$101,"="&amp;新怪物属性!$CP$2,装备数值!$BH$50:$BH$101,"&lt;="&amp;新怪物属性!$CP122)+SUMIFS(装备数值!BR$50:BR$101,装备数值!$BG$50:$BG$101,"="&amp;新怪物属性!$CQ$2,装备数值!$BH$50:$BH$101,"&lt;="&amp;新怪物属性!$CQ122)+SUMIFS(装备数值!BR$50:BR$101,装备数值!$BG$50:$BG$101,"="&amp;新怪物属性!$CR$2,装备数值!$BH$50:$BH$101,"&lt;="&amp;新怪物属性!$CR122)</f>
        <v>1250</v>
      </c>
      <c r="CZ122" s="14">
        <f>SUMIFS(装备数值!BS$50:BS$101,装备数值!$BG$50:$BG$101,"="&amp;新怪物属性!$CF$2,装备数值!$BH$50:$BH$101,"&lt;="&amp;新怪物属性!$CF122)+SUMIFS(装备数值!BS$50:BS$101,装备数值!$BG$50:$BG$101,"="&amp;新怪物属性!$CG$2,装备数值!$BH$50:$BH$101,"&lt;="&amp;新怪物属性!$CG122)+SUMIFS(装备数值!BS$50:BS$101,装备数值!$BG$50:$BG$101,"="&amp;新怪物属性!$CH$2,装备数值!$BH$50:$BH$101,"&lt;="&amp;新怪物属性!$CH122)+SUMIFS(装备数值!BS$50:BS$101,装备数值!$BG$50:$BG$101,"="&amp;新怪物属性!$CI$2,装备数值!$BH$50:$BH$101,"&lt;="&amp;新怪物属性!$CI122)+SUMIFS(装备数值!BS$50:BS$101,装备数值!$BG$50:$BG$101,"="&amp;新怪物属性!$CJ$2,装备数值!$BH$50:$BH$101,"&lt;="&amp;新怪物属性!$CJ122)+SUMIFS(装备数值!BS$50:BS$101,装备数值!$BG$50:$BG$101,"="&amp;新怪物属性!$CK$2,装备数值!$BH$50:$BH$101,"&lt;="&amp;新怪物属性!$CK122)+SUMIFS(装备数值!BS$50:BS$101,装备数值!$BG$50:$BG$101,"="&amp;新怪物属性!$CL$2,装备数值!$BH$50:$BH$101,"&lt;="&amp;新怪物属性!$CL122)+SUMIFS(装备数值!BS$50:BS$101,装备数值!$BG$50:$BG$101,"="&amp;新怪物属性!$CM$2,装备数值!$BH$50:$BH$101,"&lt;="&amp;新怪物属性!$CM122)+SUMIFS(装备数值!BS$50:BS$101,装备数值!$BG$50:$BG$101,"="&amp;新怪物属性!$CN$2,装备数值!$BH$50:$BH$101,"&lt;="&amp;新怪物属性!$CN122)+SUMIFS(装备数值!BS$50:BS$101,装备数值!$BG$50:$BG$101,"="&amp;新怪物属性!$CO$2,装备数值!$BH$50:$BH$101,"&lt;="&amp;新怪物属性!$CO122)+SUMIFS(装备数值!BS$50:BS$101,装备数值!$BG$50:$BG$101,"="&amp;新怪物属性!$CP$2,装备数值!$BH$50:$BH$101,"&lt;="&amp;新怪物属性!$CP122)+SUMIFS(装备数值!BS$50:BS$101,装备数值!$BG$50:$BG$101,"="&amp;新怪物属性!$CQ$2,装备数值!$BH$50:$BH$101,"&lt;="&amp;新怪物属性!$CQ122)+SUMIFS(装备数值!BS$50:BS$101,装备数值!$BG$50:$BG$101,"="&amp;新怪物属性!$CR$2,装备数值!$BH$50:$BH$101,"&lt;="&amp;新怪物属性!$CR122)</f>
        <v>1250</v>
      </c>
      <c r="DA122" s="14">
        <f>SUMIFS(装备数值!BT$50:BT$101,装备数值!$BG$50:$BG$101,"="&amp;新怪物属性!$CF$2,装备数值!$BH$50:$BH$101,"&lt;="&amp;新怪物属性!$CF122)+SUMIFS(装备数值!BT$50:BT$101,装备数值!$BG$50:$BG$101,"="&amp;新怪物属性!$CG$2,装备数值!$BH$50:$BH$101,"&lt;="&amp;新怪物属性!$CG122)+SUMIFS(装备数值!BT$50:BT$101,装备数值!$BG$50:$BG$101,"="&amp;新怪物属性!$CH$2,装备数值!$BH$50:$BH$101,"&lt;="&amp;新怪物属性!$CH122)+SUMIFS(装备数值!BT$50:BT$101,装备数值!$BG$50:$BG$101,"="&amp;新怪物属性!$CI$2,装备数值!$BH$50:$BH$101,"&lt;="&amp;新怪物属性!$CI122)+SUMIFS(装备数值!BT$50:BT$101,装备数值!$BG$50:$BG$101,"="&amp;新怪物属性!$CJ$2,装备数值!$BH$50:$BH$101,"&lt;="&amp;新怪物属性!$CJ122)+SUMIFS(装备数值!BT$50:BT$101,装备数值!$BG$50:$BG$101,"="&amp;新怪物属性!$CK$2,装备数值!$BH$50:$BH$101,"&lt;="&amp;新怪物属性!$CK122)+SUMIFS(装备数值!BT$50:BT$101,装备数值!$BG$50:$BG$101,"="&amp;新怪物属性!$CL$2,装备数值!$BH$50:$BH$101,"&lt;="&amp;新怪物属性!$CL122)+SUMIFS(装备数值!BT$50:BT$101,装备数值!$BG$50:$BG$101,"="&amp;新怪物属性!$CM$2,装备数值!$BH$50:$BH$101,"&lt;="&amp;新怪物属性!$CM122)+SUMIFS(装备数值!BT$50:BT$101,装备数值!$BG$50:$BG$101,"="&amp;新怪物属性!$CN$2,装备数值!$BH$50:$BH$101,"&lt;="&amp;新怪物属性!$CN122)+SUMIFS(装备数值!BT$50:BT$101,装备数值!$BG$50:$BG$101,"="&amp;新怪物属性!$CO$2,装备数值!$BH$50:$BH$101,"&lt;="&amp;新怪物属性!$CO122)+SUMIFS(装备数值!BT$50:BT$101,装备数值!$BG$50:$BG$101,"="&amp;新怪物属性!$CP$2,装备数值!$BH$50:$BH$101,"&lt;="&amp;新怪物属性!$CP122)+SUMIFS(装备数值!BT$50:BT$101,装备数值!$BG$50:$BG$101,"="&amp;新怪物属性!$CQ$2,装备数值!$BH$50:$BH$101,"&lt;="&amp;新怪物属性!$CQ122)+SUMIFS(装备数值!BT$50:BT$101,装备数值!$BG$50:$BG$101,"="&amp;新怪物属性!$CR$2,装备数值!$BH$50:$BH$101,"&lt;="&amp;新怪物属性!$CR122)</f>
        <v>1250</v>
      </c>
      <c r="DB122" s="14">
        <f>SUMIFS(装备数值!BU$50:BU$101,装备数值!$BG$50:$BG$101,"="&amp;新怪物属性!$CF$2,装备数值!$BH$50:$BH$101,"&lt;="&amp;新怪物属性!$CF122)+SUMIFS(装备数值!BU$50:BU$101,装备数值!$BG$50:$BG$101,"="&amp;新怪物属性!$CG$2,装备数值!$BH$50:$BH$101,"&lt;="&amp;新怪物属性!$CG122)+SUMIFS(装备数值!BU$50:BU$101,装备数值!$BG$50:$BG$101,"="&amp;新怪物属性!$CH$2,装备数值!$BH$50:$BH$101,"&lt;="&amp;新怪物属性!$CH122)+SUMIFS(装备数值!BU$50:BU$101,装备数值!$BG$50:$BG$101,"="&amp;新怪物属性!$CI$2,装备数值!$BH$50:$BH$101,"&lt;="&amp;新怪物属性!$CI122)+SUMIFS(装备数值!BU$50:BU$101,装备数值!$BG$50:$BG$101,"="&amp;新怪物属性!$CJ$2,装备数值!$BH$50:$BH$101,"&lt;="&amp;新怪物属性!$CJ122)+SUMIFS(装备数值!BU$50:BU$101,装备数值!$BG$50:$BG$101,"="&amp;新怪物属性!$CK$2,装备数值!$BH$50:$BH$101,"&lt;="&amp;新怪物属性!$CK122)+SUMIFS(装备数值!BU$50:BU$101,装备数值!$BG$50:$BG$101,"="&amp;新怪物属性!$CL$2,装备数值!$BH$50:$BH$101,"&lt;="&amp;新怪物属性!$CL122)+SUMIFS(装备数值!BU$50:BU$101,装备数值!$BG$50:$BG$101,"="&amp;新怪物属性!$CM$2,装备数值!$BH$50:$BH$101,"&lt;="&amp;新怪物属性!$CM122)+SUMIFS(装备数值!BU$50:BU$101,装备数值!$BG$50:$BG$101,"="&amp;新怪物属性!$CN$2,装备数值!$BH$50:$BH$101,"&lt;="&amp;新怪物属性!$CN122)+SUMIFS(装备数值!BU$50:BU$101,装备数值!$BG$50:$BG$101,"="&amp;新怪物属性!$CO$2,装备数值!$BH$50:$BH$101,"&lt;="&amp;新怪物属性!$CO122)+SUMIFS(装备数值!BU$50:BU$101,装备数值!$BG$50:$BG$101,"="&amp;新怪物属性!$CP$2,装备数值!$BH$50:$BH$101,"&lt;="&amp;新怪物属性!$CP122)+SUMIFS(装备数值!BU$50:BU$101,装备数值!$BG$50:$BG$101,"="&amp;新怪物属性!$CQ$2,装备数值!$BH$50:$BH$101,"&lt;="&amp;新怪物属性!$CQ122)+SUMIFS(装备数值!BU$50:BU$101,装备数值!$BG$50:$BG$101,"="&amp;新怪物属性!$CR$2,装备数值!$BH$50:$BH$101,"&lt;="&amp;新怪物属性!$CR122)</f>
        <v>0.35000000000000003</v>
      </c>
      <c r="DC122" s="14">
        <f>SUMIFS(装备数值!BV$50:BV$101,装备数值!$BG$50:$BG$101,"="&amp;新怪物属性!$CF$2,装备数值!$BH$50:$BH$101,"&lt;="&amp;新怪物属性!$CF122)+SUMIFS(装备数值!BV$50:BV$101,装备数值!$BG$50:$BG$101,"="&amp;新怪物属性!$CG$2,装备数值!$BH$50:$BH$101,"&lt;="&amp;新怪物属性!$CG122)+SUMIFS(装备数值!BV$50:BV$101,装备数值!$BG$50:$BG$101,"="&amp;新怪物属性!$CH$2,装备数值!$BH$50:$BH$101,"&lt;="&amp;新怪物属性!$CH122)+SUMIFS(装备数值!BV$50:BV$101,装备数值!$BG$50:$BG$101,"="&amp;新怪物属性!$CI$2,装备数值!$BH$50:$BH$101,"&lt;="&amp;新怪物属性!$CI122)+SUMIFS(装备数值!BV$50:BV$101,装备数值!$BG$50:$BG$101,"="&amp;新怪物属性!$CJ$2,装备数值!$BH$50:$BH$101,"&lt;="&amp;新怪物属性!$CJ122)+SUMIFS(装备数值!BV$50:BV$101,装备数值!$BG$50:$BG$101,"="&amp;新怪物属性!$CK$2,装备数值!$BH$50:$BH$101,"&lt;="&amp;新怪物属性!$CK122)+SUMIFS(装备数值!BV$50:BV$101,装备数值!$BG$50:$BG$101,"="&amp;新怪物属性!$CL$2,装备数值!$BH$50:$BH$101,"&lt;="&amp;新怪物属性!$CL122)+SUMIFS(装备数值!BV$50:BV$101,装备数值!$BG$50:$BG$101,"="&amp;新怪物属性!$CM$2,装备数值!$BH$50:$BH$101,"&lt;="&amp;新怪物属性!$CM122)+SUMIFS(装备数值!BV$50:BV$101,装备数值!$BG$50:$BG$101,"="&amp;新怪物属性!$CN$2,装备数值!$BH$50:$BH$101,"&lt;="&amp;新怪物属性!$CN122)+SUMIFS(装备数值!BV$50:BV$101,装备数值!$BG$50:$BG$101,"="&amp;新怪物属性!$CO$2,装备数值!$BH$50:$BH$101,"&lt;="&amp;新怪物属性!$CO122)+SUMIFS(装备数值!BV$50:BV$101,装备数值!$BG$50:$BG$101,"="&amp;新怪物属性!$CP$2,装备数值!$BH$50:$BH$101,"&lt;="&amp;新怪物属性!$CP122)+SUMIFS(装备数值!BV$50:BV$101,装备数值!$BG$50:$BG$101,"="&amp;新怪物属性!$CQ$2,装备数值!$BH$50:$BH$101,"&lt;="&amp;新怪物属性!$CQ122)+SUMIFS(装备数值!BV$50:BV$101,装备数值!$BG$50:$BG$101,"="&amp;新怪物属性!$CR$2,装备数值!$BH$50:$BH$101,"&lt;="&amp;新怪物属性!$CR122)</f>
        <v>0.35000000000000003</v>
      </c>
      <c r="DD122" s="14">
        <f>SUMIFS(装备数值!BW$50:BW$101,装备数值!$BG$50:$BG$101,"="&amp;新怪物属性!$CF$2,装备数值!$BH$50:$BH$101,"&lt;="&amp;新怪物属性!$CF122)+SUMIFS(装备数值!BW$50:BW$101,装备数值!$BG$50:$BG$101,"="&amp;新怪物属性!$CG$2,装备数值!$BH$50:$BH$101,"&lt;="&amp;新怪物属性!$CG122)+SUMIFS(装备数值!BW$50:BW$101,装备数值!$BG$50:$BG$101,"="&amp;新怪物属性!$CH$2,装备数值!$BH$50:$BH$101,"&lt;="&amp;新怪物属性!$CH122)+SUMIFS(装备数值!BW$50:BW$101,装备数值!$BG$50:$BG$101,"="&amp;新怪物属性!$CI$2,装备数值!$BH$50:$BH$101,"&lt;="&amp;新怪物属性!$CI122)+SUMIFS(装备数值!BW$50:BW$101,装备数值!$BG$50:$BG$101,"="&amp;新怪物属性!$CJ$2,装备数值!$BH$50:$BH$101,"&lt;="&amp;新怪物属性!$CJ122)+SUMIFS(装备数值!BW$50:BW$101,装备数值!$BG$50:$BG$101,"="&amp;新怪物属性!$CK$2,装备数值!$BH$50:$BH$101,"&lt;="&amp;新怪物属性!$CK122)+SUMIFS(装备数值!BW$50:BW$101,装备数值!$BG$50:$BG$101,"="&amp;新怪物属性!$CL$2,装备数值!$BH$50:$BH$101,"&lt;="&amp;新怪物属性!$CL122)+SUMIFS(装备数值!BW$50:BW$101,装备数值!$BG$50:$BG$101,"="&amp;新怪物属性!$CM$2,装备数值!$BH$50:$BH$101,"&lt;="&amp;新怪物属性!$CM122)+SUMIFS(装备数值!BW$50:BW$101,装备数值!$BG$50:$BG$101,"="&amp;新怪物属性!$CN$2,装备数值!$BH$50:$BH$101,"&lt;="&amp;新怪物属性!$CN122)+SUMIFS(装备数值!BW$50:BW$101,装备数值!$BG$50:$BG$101,"="&amp;新怪物属性!$CO$2,装备数值!$BH$50:$BH$101,"&lt;="&amp;新怪物属性!$CO122)+SUMIFS(装备数值!BW$50:BW$101,装备数值!$BG$50:$BG$101,"="&amp;新怪物属性!$CP$2,装备数值!$BH$50:$BH$101,"&lt;="&amp;新怪物属性!$CP122)+SUMIFS(装备数值!BW$50:BW$101,装备数值!$BG$50:$BG$101,"="&amp;新怪物属性!$CQ$2,装备数值!$BH$50:$BH$101,"&lt;="&amp;新怪物属性!$CQ122)+SUMIFS(装备数值!BW$50:BW$101,装备数值!$BG$50:$BG$101,"="&amp;新怪物属性!$CR$2,装备数值!$BH$50:$BH$101,"&lt;="&amp;新怪物属性!$CR122)</f>
        <v>0</v>
      </c>
      <c r="DE122" s="14">
        <f>SUMIFS(装备数值!BX$50:BX$101,装备数值!$BG$50:$BG$101,"="&amp;新怪物属性!$CF$2,装备数值!$BH$50:$BH$101,"&lt;="&amp;新怪物属性!$CF122)+SUMIFS(装备数值!BX$50:BX$101,装备数值!$BG$50:$BG$101,"="&amp;新怪物属性!$CG$2,装备数值!$BH$50:$BH$101,"&lt;="&amp;新怪物属性!$CG122)+SUMIFS(装备数值!BX$50:BX$101,装备数值!$BG$50:$BG$101,"="&amp;新怪物属性!$CH$2,装备数值!$BH$50:$BH$101,"&lt;="&amp;新怪物属性!$CH122)+SUMIFS(装备数值!BX$50:BX$101,装备数值!$BG$50:$BG$101,"="&amp;新怪物属性!$CI$2,装备数值!$BH$50:$BH$101,"&lt;="&amp;新怪物属性!$CI122)+SUMIFS(装备数值!BX$50:BX$101,装备数值!$BG$50:$BG$101,"="&amp;新怪物属性!$CJ$2,装备数值!$BH$50:$BH$101,"&lt;="&amp;新怪物属性!$CJ122)+SUMIFS(装备数值!BX$50:BX$101,装备数值!$BG$50:$BG$101,"="&amp;新怪物属性!$CK$2,装备数值!$BH$50:$BH$101,"&lt;="&amp;新怪物属性!$CK122)+SUMIFS(装备数值!BX$50:BX$101,装备数值!$BG$50:$BG$101,"="&amp;新怪物属性!$CL$2,装备数值!$BH$50:$BH$101,"&lt;="&amp;新怪物属性!$CL122)+SUMIFS(装备数值!BX$50:BX$101,装备数值!$BG$50:$BG$101,"="&amp;新怪物属性!$CM$2,装备数值!$BH$50:$BH$101,"&lt;="&amp;新怪物属性!$CM122)+SUMIFS(装备数值!BX$50:BX$101,装备数值!$BG$50:$BG$101,"="&amp;新怪物属性!$CN$2,装备数值!$BH$50:$BH$101,"&lt;="&amp;新怪物属性!$CN122)+SUMIFS(装备数值!BX$50:BX$101,装备数值!$BG$50:$BG$101,"="&amp;新怪物属性!$CO$2,装备数值!$BH$50:$BH$101,"&lt;="&amp;新怪物属性!$CO122)+SUMIFS(装备数值!BX$50:BX$101,装备数值!$BG$50:$BG$101,"="&amp;新怪物属性!$CP$2,装备数值!$BH$50:$BH$101,"&lt;="&amp;新怪物属性!$CP122)+SUMIFS(装备数值!BX$50:BX$101,装备数值!$BG$50:$BG$101,"="&amp;新怪物属性!$CQ$2,装备数值!$BH$50:$BH$101,"&lt;="&amp;新怪物属性!$CQ122)+SUMIFS(装备数值!BX$50:BX$101,装备数值!$BG$50:$BG$101,"="&amp;新怪物属性!$CR$2,装备数值!$BH$50:$BH$101,"&lt;="&amp;新怪物属性!$CR122)</f>
        <v>0</v>
      </c>
      <c r="DH122" s="14">
        <f>INDEX(装备数值!$I$13:$M$116,新怪物属性!$P122*8+1,DH$2)*$X122+INDEX(装备数值!$I$13:$M$116,新怪物属性!$Q122*8+2,DH$2)*$Y122+INDEX(装备数值!$I$13:$M$116,新怪物属性!$S122*8+3,DH$2)*$Z122+INDEX(装备数值!$I$13:$M$116,新怪物属性!$R122*8+4,DH$2)*$AA122+INDEX(装备数值!$I$13:$M$116,新怪物属性!$T122*8+5,DH$2)*$AB122+INDEX(装备数值!$I$13:$M$116,新怪物属性!$U122*8+6,DH$2)*$AC122+INDEX(装备数值!$I$13:$M$116,新怪物属性!$V122*8+7,DH$2)*$AD122+INDEX(装备数值!$I$13:$M$116,新怪物属性!$W122*8+8,DH$2)*$AE122</f>
        <v>415800</v>
      </c>
      <c r="DI122" s="14">
        <f>INDEX(装备数值!$I$13:$M$116,新怪物属性!$P122*8+1,DI$2)*$X122+INDEX(装备数值!$I$13:$M$116,新怪物属性!$Q122*8+2,DI$2)*$Y122+INDEX(装备数值!$I$13:$M$116,新怪物属性!$S122*8+3,DI$2)*$Z122+INDEX(装备数值!$I$13:$M$116,新怪物属性!$R122*8+4,DI$2)*$AA122+INDEX(装备数值!$I$13:$M$116,新怪物属性!$T122*8+5,DI$2)*$AB122+INDEX(装备数值!$I$13:$M$116,新怪物属性!$U122*8+6,DI$2)*$AC122+INDEX(装备数值!$I$13:$M$116,新怪物属性!$V122*8+7,DI$2)*$AD122+INDEX(装备数值!$I$13:$M$116,新怪物属性!$W122*8+8,DI$2)*$AE122</f>
        <v>3118500</v>
      </c>
      <c r="DJ122" s="14">
        <f>INDEX(装备数值!$I$13:$M$116,新怪物属性!$P122*8+1,DJ$2)*$X122+INDEX(装备数值!$I$13:$M$116,新怪物属性!$Q122*8+2,DJ$2)*$Y122+INDEX(装备数值!$I$13:$M$116,新怪物属性!$S122*8+3,DJ$2)*$Z122+INDEX(装备数值!$I$13:$M$116,新怪物属性!$R122*8+4,DJ$2)*$AA122+INDEX(装备数值!$I$13:$M$116,新怪物属性!$T122*8+5,DJ$2)*$AB122+INDEX(装备数值!$I$13:$M$116,新怪物属性!$U122*8+6,DJ$2)*$AC122+INDEX(装备数值!$I$13:$M$116,新怪物属性!$V122*8+7,DJ$2)*$AD122+INDEX(装备数值!$I$13:$M$116,新怪物属性!$W122*8+8,DJ$2)*$AE122</f>
        <v>207900</v>
      </c>
      <c r="DK122" s="14">
        <f>INDEX(装备数值!$I$13:$M$116,新怪物属性!$P122*8+1,DK$2)*$X122+INDEX(装备数值!$I$13:$M$116,新怪物属性!$Q122*8+2,DK$2)*$Y122+INDEX(装备数值!$I$13:$M$116,新怪物属性!$S122*8+3,DK$2)*$Z122+INDEX(装备数值!$I$13:$M$116,新怪物属性!$R122*8+4,DK$2)*$AA122+INDEX(装备数值!$I$13:$M$116,新怪物属性!$T122*8+5,DK$2)*$AB122+INDEX(装备数值!$I$13:$M$116,新怪物属性!$U122*8+6,DK$2)*$AC122+INDEX(装备数值!$I$13:$M$116,新怪物属性!$V122*8+7,DK$2)*$AD122+INDEX(装备数值!$I$13:$M$116,新怪物属性!$W122*8+8,DK$2)*$AE122</f>
        <v>4158000</v>
      </c>
      <c r="DL122" s="14">
        <f>INDEX(装备数值!$I$13:$M$116,新怪物属性!$P122*8+1,DL$2)*$X122+INDEX(装备数值!$I$13:$M$116,新怪物属性!$Q122*8+2,DL$2)*$Y122+INDEX(装备数值!$I$13:$M$116,新怪物属性!$S122*8+3,DL$2)*$Z122+INDEX(装备数值!$I$13:$M$116,新怪物属性!$R122*8+4,DL$2)*$AA122+INDEX(装备数值!$I$13:$M$116,新怪物属性!$T122*8+5,DL$2)*$AB122+INDEX(装备数值!$I$13:$M$116,新怪物属性!$U122*8+6,DL$2)*$AC122+INDEX(装备数值!$I$13:$M$116,新怪物属性!$V122*8+7,DL$2)*$AD122+INDEX(装备数值!$I$13:$M$116,新怪物属性!$W122*8+8,DL$2)*$AE122</f>
        <v>82170</v>
      </c>
      <c r="DO122" s="14">
        <f>INDEX(装备数值!$X$13:$AH$116,$P122*8+1,DO$2)*$AF122+INDEX(装备数值!$X$13:$AH$116,$Q122*8+2,DO$2)*$AG122+INDEX(装备数值!$X$13:$AH$116,$S122*8+3,DO$2)*$AH122+INDEX(装备数值!$X$13:$AH$116,$R122*8+4,DO$2)*$AI122+INDEX(装备数值!$X$13:$AH$116,$T122*8+5,DO$2)*$AJ122+INDEX(装备数值!$X$13:$AH$116,$U122*8+6,DO$2)*$AK122+INDEX(装备数值!$X$13:$AH$116,$V122*8+7,DO$2)*$AL122+INDEX(装备数值!$X$13:$AH$116,$W122*8+8,DO$2)*$AM122</f>
        <v>105000</v>
      </c>
      <c r="DP122" s="14">
        <f>INDEX(装备数值!$X$13:$AH$116,$P122*8+1,DP$2)*$AF122+INDEX(装备数值!$X$13:$AH$116,$Q122*8+2,DP$2)*$AG122+INDEX(装备数值!$X$13:$AH$116,$S122*8+3,DP$2)*$AH122+INDEX(装备数值!$X$13:$AH$116,$R122*8+4,DP$2)*$AI122+INDEX(装备数值!$X$13:$AH$116,$T122*8+5,DP$2)*$AJ122+INDEX(装备数值!$X$13:$AH$116,$U122*8+6,DP$2)*$AK122+INDEX(装备数值!$X$13:$AH$116,$V122*8+7,DP$2)*$AL122+INDEX(装备数值!$X$13:$AH$116,$W122*8+8,DP$2)*$AM122</f>
        <v>787500</v>
      </c>
      <c r="DQ122" s="14">
        <f>INDEX(装备数值!$X$13:$AH$116,$P122*8+1,DQ$2)*$AF122+INDEX(装备数值!$X$13:$AH$116,$Q122*8+2,DQ$2)*$AG122+INDEX(装备数值!$X$13:$AH$116,$S122*8+3,DQ$2)*$AH122+INDEX(装备数值!$X$13:$AH$116,$R122*8+4,DQ$2)*$AI122+INDEX(装备数值!$X$13:$AH$116,$T122*8+5,DQ$2)*$AJ122+INDEX(装备数值!$X$13:$AH$116,$U122*8+6,DQ$2)*$AK122+INDEX(装备数值!$X$13:$AH$116,$V122*8+7,DQ$2)*$AL122+INDEX(装备数值!$X$13:$AH$116,$W122*8+8,DQ$2)*$AM122</f>
        <v>52500</v>
      </c>
      <c r="DR122" s="14">
        <f>INDEX(装备数值!$X$13:$AH$116,$P122*8+1,DR$2)*$AF122+INDEX(装备数值!$X$13:$AH$116,$Q122*8+2,DR$2)*$AG122+INDEX(装备数值!$X$13:$AH$116,$S122*8+3,DR$2)*$AH122+INDEX(装备数值!$X$13:$AH$116,$R122*8+4,DR$2)*$AI122+INDEX(装备数值!$X$13:$AH$116,$T122*8+5,DR$2)*$AJ122+INDEX(装备数值!$X$13:$AH$116,$U122*8+6,DR$2)*$AK122+INDEX(装备数值!$X$13:$AH$116,$V122*8+7,DR$2)*$AL122+INDEX(装备数值!$X$13:$AH$116,$W122*8+8,DR$2)*$AM122</f>
        <v>1050000</v>
      </c>
      <c r="DS122" s="14">
        <f>INDEX(装备数值!$X$13:$AH$116,$P122*8+1,DS$2)*$AF122+INDEX(装备数值!$X$13:$AH$116,$Q122*8+2,DS$2)*$AG122+INDEX(装备数值!$X$13:$AH$116,$S122*8+3,DS$2)*$AH122+INDEX(装备数值!$X$13:$AH$116,$R122*8+4,DS$2)*$AI122+INDEX(装备数值!$X$13:$AH$116,$T122*8+5,DS$2)*$AJ122+INDEX(装备数值!$X$13:$AH$116,$U122*8+6,DS$2)*$AK122+INDEX(装备数值!$X$13:$AH$116,$V122*8+7,DS$2)*$AL122+INDEX(装备数值!$X$13:$AH$116,$W122*8+8,DS$2)*$AM122</f>
        <v>21000</v>
      </c>
      <c r="DT122" s="14">
        <f>INDEX(装备数值!$X$13:$AH$116,$P122*8+1,DT$2)*$AF122+INDEX(装备数值!$X$13:$AH$116,$Q122*8+2,DT$2)*$AG122+INDEX(装备数值!$X$13:$AH$116,$S122*8+3,DT$2)*$AH122+INDEX(装备数值!$X$13:$AH$116,$R122*8+4,DT$2)*$AI122+INDEX(装备数值!$X$13:$AH$116,$T122*8+5,DT$2)*$AJ122+INDEX(装备数值!$X$13:$AH$116,$U122*8+6,DT$2)*$AK122+INDEX(装备数值!$X$13:$AH$116,$V122*8+7,DT$2)*$AL122+INDEX(装备数值!$X$13:$AH$116,$W122*8+8,DT$2)*$AM122</f>
        <v>78750</v>
      </c>
      <c r="DU122" s="14">
        <f>INDEX(装备数值!$X$13:$AH$116,$P122*8+1,DU$2)*$AF122+INDEX(装备数值!$X$13:$AH$116,$Q122*8+2,DU$2)*$AG122+INDEX(装备数值!$X$13:$AH$116,$S122*8+3,DU$2)*$AH122+INDEX(装备数值!$X$13:$AH$116,$R122*8+4,DU$2)*$AI122+INDEX(装备数值!$X$13:$AH$116,$T122*8+5,DU$2)*$AJ122+INDEX(装备数值!$X$13:$AH$116,$U122*8+6,DU$2)*$AK122+INDEX(装备数值!$X$13:$AH$116,$V122*8+7,DU$2)*$AL122+INDEX(装备数值!$X$13:$AH$116,$W122*8+8,DU$2)*$AM122</f>
        <v>78750</v>
      </c>
      <c r="DV122" s="14">
        <f>INDEX(装备数值!$X$13:$AH$116,$P122*8+1,DV$2)*$AF122+INDEX(装备数值!$X$13:$AH$116,$Q122*8+2,DV$2)*$AG122+INDEX(装备数值!$X$13:$AH$116,$S122*8+3,DV$2)*$AH122+INDEX(装备数值!$X$13:$AH$116,$R122*8+4,DV$2)*$AI122+INDEX(装备数值!$X$13:$AH$116,$T122*8+5,DV$2)*$AJ122+INDEX(装备数值!$X$13:$AH$116,$U122*8+6,DV$2)*$AK122+INDEX(装备数值!$X$13:$AH$116,$V122*8+7,DV$2)*$AL122+INDEX(装备数值!$X$13:$AH$116,$W122*8+8,DV$2)*$AM122</f>
        <v>78750</v>
      </c>
      <c r="DW122" s="14">
        <f>INDEX(装备数值!$X$13:$AH$116,$P122*8+1,DW$2)*$AF122+INDEX(装备数值!$X$13:$AH$116,$Q122*8+2,DW$2)*$AG122+INDEX(装备数值!$X$13:$AH$116,$S122*8+3,DW$2)*$AH122+INDEX(装备数值!$X$13:$AH$116,$R122*8+4,DW$2)*$AI122+INDEX(装备数值!$X$13:$AH$116,$T122*8+5,DW$2)*$AJ122+INDEX(装备数值!$X$13:$AH$116,$U122*8+6,DW$2)*$AK122+INDEX(装备数值!$X$13:$AH$116,$V122*8+7,DW$2)*$AL122+INDEX(装备数值!$X$13:$AH$116,$W122*8+8,DW$2)*$AM122</f>
        <v>78750</v>
      </c>
      <c r="DX122" s="14">
        <f>INDEX(装备数值!$X$13:$AH$116,$P122*8+1,DX$2)*$AF122+INDEX(装备数值!$X$13:$AH$116,$Q122*8+2,DX$2)*$AG122+INDEX(装备数值!$X$13:$AH$116,$S122*8+3,DX$2)*$AH122+INDEX(装备数值!$X$13:$AH$116,$R122*8+4,DX$2)*$AI122+INDEX(装备数值!$X$13:$AH$116,$T122*8+5,DX$2)*$AJ122+INDEX(装备数值!$X$13:$AH$116,$U122*8+6,DX$2)*$AK122+INDEX(装备数值!$X$13:$AH$116,$V122*8+7,DX$2)*$AL122+INDEX(装备数值!$X$13:$AH$116,$W122*8+8,DX$2)*$AM122</f>
        <v>210</v>
      </c>
      <c r="DY122" s="14">
        <f>INDEX(装备数值!$X$13:$AH$116,$P122*8+1,DY$2)*$AF122+INDEX(装备数值!$X$13:$AH$116,$Q122*8+2,DY$2)*$AG122+INDEX(装备数值!$X$13:$AH$116,$S122*8+3,DY$2)*$AH122+INDEX(装备数值!$X$13:$AH$116,$R122*8+4,DY$2)*$AI122+INDEX(装备数值!$X$13:$AH$116,$T122*8+5,DY$2)*$AJ122+INDEX(装备数值!$X$13:$AH$116,$U122*8+6,DY$2)*$AK122+INDEX(装备数值!$X$13:$AH$116,$V122*8+7,DY$2)*$AL122+INDEX(装备数值!$X$13:$AH$116,$W122*8+8,DY$2)*$AM122</f>
        <v>210</v>
      </c>
      <c r="EA122" s="14">
        <f>INDEX(装备数值!$AN$17:$AN$117,MATCH(MIN($X122:$AE122),装备数值!$AO$17:$AO$117,1))</f>
        <v>99</v>
      </c>
      <c r="EB122" s="14">
        <f>IF(COUNTIF($P122:$W122,"&gt;"&amp;0)=8,INDEX(装备数值!AR$17:AR$117,$EA122+1),0)</f>
        <v>73062</v>
      </c>
      <c r="EC122" s="14">
        <f>IF(COUNTIF($P122:$W122,"&gt;"&amp;0)=8,INDEX(装备数值!AS$17:AS$117,$EA122+1),0)</f>
        <v>549450</v>
      </c>
      <c r="ED122" s="14">
        <f>IF(COUNTIF($P122:$W122,"&gt;"&amp;0)=8,INDEX(装备数值!AT$17:AT$117,$EA122+1),0)</f>
        <v>36432</v>
      </c>
      <c r="EE122" s="14">
        <f>IF(COUNTIF($P122:$W122,"&gt;"&amp;0)=8,INDEX(装备数值!AU$17:AU$117,$EA122+1),0)</f>
        <v>732600</v>
      </c>
      <c r="EF122" s="14">
        <f>IF(COUNTIF($P122:$W122,"&gt;"&amp;0)=8,INDEX(装备数值!AV$17:AV$117,$EA122+1),0)</f>
        <v>14454</v>
      </c>
      <c r="EH122" s="14">
        <f>INDEX(装备数值!$AY$17:$AY$77,MATCH(新怪物属性!AF122,装备数值!$AZ$17:$AZ$77,1))</f>
        <v>52</v>
      </c>
      <c r="EI122" s="26">
        <f>INDEX(装备数值!BA$17:BA$77,新怪物属性!EH122+1)</f>
        <v>1.35</v>
      </c>
      <c r="EJ122" s="26">
        <f>INDEX(装备数值!BA$17:BA$77,新怪物属性!EH122+1)</f>
        <v>1.35</v>
      </c>
      <c r="EL122" s="14">
        <f t="shared" si="231"/>
        <v>40</v>
      </c>
      <c r="EM122" s="14">
        <f>VLOOKUP(EL122,军阶与晶片数值!$W$6:$X$27,2)</f>
        <v>9</v>
      </c>
      <c r="EN122" s="14">
        <f>INDEX(军阶与晶片数值!Y$6:Y$27,$EM122+1)</f>
        <v>750</v>
      </c>
      <c r="EO122" s="14">
        <f>INDEX(军阶与晶片数值!Z$6:Z$27,$EM122+1)</f>
        <v>750</v>
      </c>
      <c r="EP122" s="14">
        <f>INDEX(军阶与晶片数值!AA$6:AA$27,$EM122+1)</f>
        <v>750</v>
      </c>
      <c r="EQ122" s="14">
        <f>INDEX(军阶与晶片数值!AB$6:AB$27,$EM122+1)</f>
        <v>750</v>
      </c>
      <c r="ER122" s="29">
        <f>INDEX(军阶与晶片数值!AC$6:AC$27,$EM122+1)</f>
        <v>50</v>
      </c>
      <c r="ES122" s="29">
        <f>INDEX(军阶与晶片数值!AD$6:AD$27,$EM122+1)</f>
        <v>30</v>
      </c>
      <c r="EU122" s="26">
        <f>INDEX(军阶与晶片数值!I$6:I$16,AN122+1)</f>
        <v>0.3</v>
      </c>
      <c r="EV122" s="26">
        <f>INDEX(军阶与晶片数值!M$6:M$16,AO122+1)</f>
        <v>0.3</v>
      </c>
      <c r="EW122" s="26">
        <f>INDEX(军阶与晶片数值!J$6:J$16,AP122+1)</f>
        <v>0.3</v>
      </c>
      <c r="EX122" s="26">
        <f>INDEX(军阶与晶片数值!K$6:K$16,AQ122+1)</f>
        <v>0.6</v>
      </c>
      <c r="EY122" s="26">
        <f>INDEX(军阶与晶片数值!L$6:L$16,AR122+1)</f>
        <v>0.6</v>
      </c>
      <c r="EZ122" s="28">
        <f>INDEX(军阶与晶片数值!N$6:N$16,AS122+1)</f>
        <v>0</v>
      </c>
      <c r="FA122" s="28">
        <f>INDEX(军阶与晶片数值!O$6:O$16,AT122+1)</f>
        <v>0</v>
      </c>
      <c r="FB122" s="28">
        <f>INDEX(军阶与晶片数值!P$6:P$16,AU122+1)</f>
        <v>0</v>
      </c>
      <c r="FC122" s="28">
        <f>INDEX(军阶与晶片数值!Q$6:Q$16,AV122+1)</f>
        <v>0</v>
      </c>
      <c r="FD122" s="26">
        <f>INDEX(军阶与晶片数值!R$6:R$16,AW122+1)</f>
        <v>0.4</v>
      </c>
      <c r="FE122" s="26">
        <f>INDEX(军阶与晶片数值!S$6:S$16,AX122+1)</f>
        <v>0.4</v>
      </c>
      <c r="FF122" s="26">
        <f>INDEX(军阶与晶片数值!T$6:T$16,AY122+1)</f>
        <v>0</v>
      </c>
      <c r="FG122" s="26">
        <f>INDEX(军阶与晶片数值!U$6:U$16,AZ122+1)</f>
        <v>0</v>
      </c>
      <c r="FI122" s="26">
        <f>INDEX(军阶与晶片数值!$C$6:$C$36,新怪物属性!$BA122+1)</f>
        <v>1.4</v>
      </c>
      <c r="FJ122" s="26">
        <f>INDEX(军阶与晶片数值!$C$6:$C$36,新怪物属性!$BA122+1)</f>
        <v>1.4</v>
      </c>
      <c r="FK122" s="26">
        <f>INDEX(军阶与晶片数值!$C$6:$C$36,新怪物属性!$BA122+1)</f>
        <v>1.4</v>
      </c>
      <c r="FL122" s="26">
        <f>INDEX(军阶与晶片数值!$C$6:$C$36,新怪物属性!$BA122+1)</f>
        <v>1.4</v>
      </c>
      <c r="FM122" s="26">
        <f>INDEX(军阶与晶片数值!$C$6:$C$36,新怪物属性!$BA122+1)</f>
        <v>1.4</v>
      </c>
      <c r="FO122" s="14">
        <f>INDEX(战舰突破!$H$6:$H$18,新怪物属性!$J122+1)+INDEX(战舰突破!$H$23:$H$35,新怪物属性!$K122+1)+INDEX(战舰突破!$H$40:$H$52,新怪物属性!$L122+1)</f>
        <v>200</v>
      </c>
      <c r="FP122" s="14">
        <f>INDEX(战舰突破!$I$6:$I$18,新怪物属性!$J122+1)+INDEX(战舰突破!$I$23:$I$35,新怪物属性!$K122+1)+INDEX(战舰突破!$I$40:$I$52,新怪物属性!$L122+1)</f>
        <v>200</v>
      </c>
      <c r="FQ122" s="14">
        <f>INDEX(战舰突破!$J$6:$J$18,新怪物属性!$J122+1)+INDEX(战舰突破!$J$23:$J$35,新怪物属性!$K122+1)+INDEX(战舰突破!$J$40:$J$52,新怪物属性!$L122+1)</f>
        <v>0</v>
      </c>
      <c r="FR122" s="14">
        <f>INDEX(战舰突破!$K$6:$K$18,新怪物属性!$J122+1)+INDEX(战舰突破!$K$23:$K$35,新怪物属性!$K122+1)+INDEX(战舰突破!$K$40:$K$52,新怪物属性!$L122+1)</f>
        <v>0</v>
      </c>
      <c r="FS122" s="14">
        <f>INDEX(战舰突破!$L$6:$L$18,新怪物属性!$J122+1)+INDEX(战舰突破!$L$23:$L$35,新怪物属性!$K122+1)+INDEX(战舰突破!$L$40:$L$52,新怪物属性!$L122+1)</f>
        <v>200</v>
      </c>
      <c r="FT122" s="18">
        <f>INDEX(战舰突破!$N$6:$N$18,新怪物属性!$J122+1)+INDEX(战舰突破!$N$23:$N$35,新怪物属性!$K122+1)+INDEX(战舰突破!$N$40:$N$52,新怪物属性!$L122+1)</f>
        <v>0.75</v>
      </c>
      <c r="FU122" s="18">
        <f>INDEX(战舰突破!$O$6:$O$18,新怪物属性!$J122+1)+INDEX(战舰突破!$O$23:$O$35,新怪物属性!$K122+1)+INDEX(战舰突破!$O$40:$O$52,新怪物属性!$L122+1)</f>
        <v>1.4</v>
      </c>
      <c r="FV122" s="18">
        <f>INDEX(战舰突破!$P$6:$P$18,新怪物属性!$J122+1)+INDEX(战舰突破!$P$23:$P$35,新怪物属性!$K122+1)+INDEX(战舰突破!$P$40:$P$52,新怪物属性!$L122+1)</f>
        <v>0.5</v>
      </c>
      <c r="FW122" s="18">
        <f>INDEX(战舰突破!$Q$6:$Q$18,新怪物属性!$J122+1)+INDEX(战舰突破!$Q$23:$Q$35,新怪物属性!$K122+1)+INDEX(战舰突破!$Q$40:$Q$52,新怪物属性!$L122+1)</f>
        <v>0.3</v>
      </c>
      <c r="FX122" s="18">
        <f>INDEX(战舰突破!$R$6:$R$18,新怪物属性!$J122+1)+INDEX(战舰突破!$R$23:$R$35,新怪物属性!$K122+1)+INDEX(战舰突破!$R$40:$R$52,新怪物属性!$L122+1)</f>
        <v>0.25</v>
      </c>
      <c r="FY122" s="18">
        <f>INDEX(战舰突破!$M$6:$M$18,新怪物属性!$J122+1)+INDEX(战舰突破!$M$23:$M$35,新怪物属性!$K122+1)+INDEX(战舰突破!$M$40:$M$52,新怪物属性!$L122+1)</f>
        <v>0.2</v>
      </c>
      <c r="FZ122" s="22">
        <f>INDEX(战舰突破!$W$6:$W$18,新怪物属性!$J122+1)+INDEX(战舰突破!$W$23:$W$35,新怪物属性!$K122+1)+INDEX(战舰突破!$W$40:$W$52,新怪物属性!$L122+1)</f>
        <v>0.5</v>
      </c>
      <c r="GC122" s="14">
        <f>INDEX(战舰突破!$S$6:$S$18,新怪物属性!$J122+1)</f>
        <v>0</v>
      </c>
      <c r="GD122" s="14">
        <f>INDEX(战舰突破!$T$6:$T$18,新怪物属性!$J122+1)</f>
        <v>1.45</v>
      </c>
      <c r="GE122" s="14">
        <f>INDEX(战舰突破!$U$6:$U$18,新怪物属性!$J122+1)</f>
        <v>0.1</v>
      </c>
      <c r="GF122" s="14">
        <f>INDEX(战舰突破!$V$6:$V$18,新怪物属性!$J122+1)</f>
        <v>2</v>
      </c>
      <c r="GG122" s="14">
        <f>INDEX(战舰突破!$X$6:$X$18,新怪物属性!$J122+1)</f>
        <v>15</v>
      </c>
      <c r="GI122" s="14">
        <f>INDEX(战舰突破!$S$23:$S$35,新怪物属性!$J122+1)</f>
        <v>1</v>
      </c>
      <c r="GJ122" s="14">
        <f>INDEX(战舰突破!$T$23:$T$35,新怪物属性!$J122+1)</f>
        <v>0.9</v>
      </c>
      <c r="GK122" s="14">
        <f>INDEX(战舰突破!$U$23:$U$35,新怪物属性!$J122+1)</f>
        <v>0.1</v>
      </c>
      <c r="GL122" s="14">
        <f>INDEX(战舰突破!$V$23:$V$35,新怪物属性!$J122+1)</f>
        <v>2</v>
      </c>
      <c r="GM122" s="14">
        <f>INDEX(战舰突破!$X$23:$X$35,新怪物属性!$J122+1)</f>
        <v>200</v>
      </c>
      <c r="GO122" s="14">
        <f>INDEX(战舰突破!$S$40:$S$52,新怪物属性!$J122+1)</f>
        <v>1</v>
      </c>
      <c r="GP122" s="14">
        <f>INDEX(战舰突破!$T$40:$T$52,新怪物属性!$J122+1)</f>
        <v>0.6</v>
      </c>
      <c r="GQ122" s="14">
        <f>INDEX(战舰突破!$U$40:$U$52,新怪物属性!$J122+1)</f>
        <v>0.2</v>
      </c>
      <c r="GR122" s="14">
        <f>INDEX(战舰突破!$V$40:$V$52,新怪物属性!$J122+1)</f>
        <v>2</v>
      </c>
      <c r="GS122" s="14">
        <f>INDEX(战舰突破!$X$40:$X$52,新怪物属性!$J122+1)</f>
        <v>350</v>
      </c>
      <c r="GV122" s="14">
        <v>5</v>
      </c>
      <c r="GW122" s="14">
        <v>67</v>
      </c>
      <c r="GX122" s="14">
        <v>1</v>
      </c>
      <c r="GY122" s="14">
        <v>65</v>
      </c>
      <c r="GZ122" s="14">
        <v>3</v>
      </c>
      <c r="HA122" s="14">
        <v>62</v>
      </c>
      <c r="HB122" s="14">
        <v>1</v>
      </c>
      <c r="HC122" s="14">
        <v>60</v>
      </c>
      <c r="HD122" s="14">
        <v>1</v>
      </c>
      <c r="HE122" s="14">
        <v>44</v>
      </c>
      <c r="HF122" s="14">
        <v>1</v>
      </c>
      <c r="HG122" s="14">
        <v>48</v>
      </c>
      <c r="HH122" s="14">
        <v>0</v>
      </c>
      <c r="HI122" s="14">
        <v>53</v>
      </c>
      <c r="HJ122" s="14">
        <v>1</v>
      </c>
      <c r="HK122" s="14">
        <v>43</v>
      </c>
      <c r="HL122" s="14">
        <v>0</v>
      </c>
      <c r="HM122" s="14">
        <v>0</v>
      </c>
      <c r="HN122" s="14">
        <v>0</v>
      </c>
      <c r="HO122" s="14">
        <v>0</v>
      </c>
      <c r="HP122" s="14">
        <v>1</v>
      </c>
      <c r="HQ122" s="14">
        <v>40</v>
      </c>
      <c r="HR122" s="14">
        <v>0</v>
      </c>
      <c r="HS122" s="14">
        <v>0</v>
      </c>
      <c r="HT122" s="14">
        <v>0</v>
      </c>
      <c r="HU122" s="14">
        <v>0</v>
      </c>
      <c r="HX122" s="14">
        <v>11</v>
      </c>
      <c r="HY122" s="14">
        <v>6</v>
      </c>
      <c r="IB122" s="14">
        <f>IF($GV122=0,0,INDEX(战宠!P$15:P$27,新怪物属性!$GV$3)*(INDEX(战宠!$U$7:$Y$10,1,新怪物属性!$GV122)))*(新怪物属性!$GW122+4)
+IF($GX122=0,0,INDEX(战宠!P$15:P$27,新怪物属性!$GX$3)*(INDEX(战宠!$U$7:$Y$10,1,新怪物属性!$GX122)))*(新怪物属性!$GY122+4)
+IF($GZ122=0,0,INDEX(战宠!P$15:P$27,新怪物属性!$GZ$3)*(INDEX(战宠!$U$7:$Y$10,1,新怪物属性!$GZ122)))*(新怪物属性!$HA122+4)
+IF($HB122=0,0,INDEX(战宠!P$15:P$27,新怪物属性!$HB$3)*(INDEX(战宠!$U$7:$Y$10,1,新怪物属性!$HB122)))*(新怪物属性!$HC122+4)
+IF($HD122=0,0,INDEX(战宠!P$15:P$27,新怪物属性!$HD$3)*(INDEX(战宠!$U$7:$Y$10,1,新怪物属性!$HD122)))*(新怪物属性!$HE122+4)
+IF($HF122=0,0,INDEX(战宠!P$15:P$27,新怪物属性!$HF$3)*(INDEX(战宠!$U$7:$Y$10,1,新怪物属性!$HF122)))*(新怪物属性!$HG122+4)
+IF($HH122=0,0,INDEX(战宠!P$15:P$27,新怪物属性!$HH$3)*(INDEX(战宠!$U$7:$Y$10,1,新怪物属性!$HH122)))*(新怪物属性!$HI122+4)
+IF($HJ122=0,0,INDEX(战宠!P$15:P$27,新怪物属性!$HJ$3)*(INDEX(战宠!$U$7:$Y$10,1,新怪物属性!$HJ122)))*(新怪物属性!$HK122+4)
+IF($HL122=0,0,INDEX(战宠!P$15:P$27,新怪物属性!$HL$3)*(INDEX(战宠!$U$7:$Y$10,1,新怪物属性!$HL122)))*(新怪物属性!$HM122+4)
+IF($HN122=0,0,INDEX(战宠!P$15:P$27,新怪物属性!$HN$3)*(INDEX(战宠!$U$7:$Y$10,1,新怪物属性!$HN122)))*(新怪物属性!$HO122+4)
+IF($HP122=0,0,INDEX(战宠!P$15:P$27,新怪物属性!$HP$3)*(INDEX(战宠!$U$7:$Y$10,1,新怪物属性!$HP122)))*(新怪物属性!$HQ122+4)
+IF($HR122=0,0,INDEX(战宠!P$15:P$27,新怪物属性!$HR$3)*(INDEX(战宠!$U$7:$Y$10,1,新怪物属性!$HR122)))*(新怪物属性!$HS122+4)
+IF($HT122=0,0,INDEX(战宠!P$15:P$27,新怪物属性!$HT$3)*(INDEX(战宠!$U$7:$Y$10,1,新怪物属性!$HT122)))*(新怪物属性!$HU122+4)</f>
        <v>689000</v>
      </c>
      <c r="IC122" s="14">
        <f>IF($GV122=0,0,INDEX(战宠!Q$15:Q$27,新怪物属性!$GV$3)*(INDEX(战宠!$U$7:$Y$10,1,新怪物属性!$GV122)))*(新怪物属性!$GW122+4)
+IF($GX122=0,0,INDEX(战宠!Q$15:Q$27,新怪物属性!$GX$3)*(INDEX(战宠!$U$7:$Y$10,1,新怪物属性!$GX122)))*(新怪物属性!$GY122+4)
+IF($GZ122=0,0,INDEX(战宠!Q$15:Q$27,新怪物属性!$GZ$3)*(INDEX(战宠!$U$7:$Y$10,1,新怪物属性!$GZ122)))*(新怪物属性!$HA122+4)
+IF($HB122=0,0,INDEX(战宠!Q$15:Q$27,新怪物属性!$HB$3)*(INDEX(战宠!$U$7:$Y$10,1,新怪物属性!$HB122)))*(新怪物属性!$HC122+4)
+IF($HD122=0,0,INDEX(战宠!Q$15:Q$27,新怪物属性!$HD$3)*(INDEX(战宠!$U$7:$Y$10,1,新怪物属性!$HD122)))*(新怪物属性!$HE122+4)
+IF($HF122=0,0,INDEX(战宠!Q$15:Q$27,新怪物属性!$HF$3)*(INDEX(战宠!$U$7:$Y$10,1,新怪物属性!$HF122)))*(新怪物属性!$HG122+4)
+IF($HH122=0,0,INDEX(战宠!Q$15:Q$27,新怪物属性!$HH$3)*(INDEX(战宠!$U$7:$Y$10,1,新怪物属性!$HH122)))*(新怪物属性!$HI122+4)
+IF($HJ122=0,0,INDEX(战宠!Q$15:Q$27,新怪物属性!$HJ$3)*(INDEX(战宠!$U$7:$Y$10,1,新怪物属性!$HJ122)))*(新怪物属性!$HK122+4)
+IF($HL122=0,0,INDEX(战宠!Q$15:Q$27,新怪物属性!$HL$3)*(INDEX(战宠!$U$7:$Y$10,1,新怪物属性!$HL122)))*(新怪物属性!$HM122+4)
+IF($HN122=0,0,INDEX(战宠!Q$15:Q$27,新怪物属性!$HN$3)*(INDEX(战宠!$U$7:$Y$10,1,新怪物属性!$HN122)))*(新怪物属性!$HO122+4)
+IF($HP122=0,0,INDEX(战宠!Q$15:Q$27,新怪物属性!$HP$3)*(INDEX(战宠!$U$7:$Y$10,1,新怪物属性!$HP122)))*(新怪物属性!$HQ122+4)
+IF($HR122=0,0,INDEX(战宠!Q$15:Q$27,新怪物属性!$HR$3)*(INDEX(战宠!$U$7:$Y$10,1,新怪物属性!$HR122)))*(新怪物属性!$HS122+4)
+IF($HT122=0,0,INDEX(战宠!Q$15:Q$27,新怪物属性!$HT$3)*(INDEX(战宠!$U$7:$Y$10,1,新怪物属性!$HT122)))*(新怪物属性!$HU122+4)</f>
        <v>4794000</v>
      </c>
      <c r="ID122" s="14">
        <f>IF($GV122=0,0,INDEX(战宠!R$15:R$27,新怪物属性!$GV$3)*(INDEX(战宠!$U$7:$Y$10,1,新怪物属性!$GV122)))*(新怪物属性!$GW122+4)
+IF($GX122=0,0,INDEX(战宠!R$15:R$27,新怪物属性!$GX$3)*(INDEX(战宠!$U$7:$Y$10,1,新怪物属性!$GX122)))*(新怪物属性!$GY122+4)
+IF($GZ122=0,0,INDEX(战宠!R$15:R$27,新怪物属性!$GZ$3)*(INDEX(战宠!$U$7:$Y$10,1,新怪物属性!$GZ122)))*(新怪物属性!$HA122+4)
+IF($HB122=0,0,INDEX(战宠!R$15:R$27,新怪物属性!$HB$3)*(INDEX(战宠!$U$7:$Y$10,1,新怪物属性!$HB122)))*(新怪物属性!$HC122+4)
+IF($HD122=0,0,INDEX(战宠!R$15:R$27,新怪物属性!$HD$3)*(INDEX(战宠!$U$7:$Y$10,1,新怪物属性!$HD122)))*(新怪物属性!$HE122+4)
+IF($HF122=0,0,INDEX(战宠!R$15:R$27,新怪物属性!$HF$3)*(INDEX(战宠!$U$7:$Y$10,1,新怪物属性!$HF122)))*(新怪物属性!$HG122+4)
+IF($HH122=0,0,INDEX(战宠!R$15:R$27,新怪物属性!$HH$3)*(INDEX(战宠!$U$7:$Y$10,1,新怪物属性!$HH122)))*(新怪物属性!$HI122+4)
+IF($HJ122=0,0,INDEX(战宠!R$15:R$27,新怪物属性!$HJ$3)*(INDEX(战宠!$U$7:$Y$10,1,新怪物属性!$HJ122)))*(新怪物属性!$HK122+4)
+IF($HL122=0,0,INDEX(战宠!R$15:R$27,新怪物属性!$HL$3)*(INDEX(战宠!$U$7:$Y$10,1,新怪物属性!$HL122)))*(新怪物属性!$HM122+4)
+IF($HN122=0,0,INDEX(战宠!R$15:R$27,新怪物属性!$HN$3)*(INDEX(战宠!$U$7:$Y$10,1,新怪物属性!$HN122)))*(新怪物属性!$HO122+4)
+IF($HP122=0,0,INDEX(战宠!R$15:R$27,新怪物属性!$HP$3)*(INDEX(战宠!$U$7:$Y$10,1,新怪物属性!$HP122)))*(新怪物属性!$HQ122+4)
+IF($HR122=0,0,INDEX(战宠!R$15:R$27,新怪物属性!$HR$3)*(INDEX(战宠!$U$7:$Y$10,1,新怪物属性!$HR122)))*(新怪物属性!$HS122+4)
+IF($HT122=0,0,INDEX(战宠!R$15:R$27,新怪物属性!$HT$3)*(INDEX(战宠!$U$7:$Y$10,1,新怪物属性!$HT122)))*(新怪物属性!$HU122+4)</f>
        <v>369400</v>
      </c>
      <c r="IE122" s="14">
        <f>IF($GV122=0,0,INDEX(战宠!S$15:S$27,新怪物属性!$GV$3)*(INDEX(战宠!$U$7:$Y$10,1,新怪物属性!$GV122)))*(新怪物属性!$GW122+4)
+IF($GX122=0,0,INDEX(战宠!S$15:S$27,新怪物属性!$GX$3)*(INDEX(战宠!$U$7:$Y$10,1,新怪物属性!$GX122)))*(新怪物属性!$GY122+4)
+IF($GZ122=0,0,INDEX(战宠!S$15:S$27,新怪物属性!$GZ$3)*(INDEX(战宠!$U$7:$Y$10,1,新怪物属性!$GZ122)))*(新怪物属性!$HA122+4)
+IF($HB122=0,0,INDEX(战宠!S$15:S$27,新怪物属性!$HB$3)*(INDEX(战宠!$U$7:$Y$10,1,新怪物属性!$HB122)))*(新怪物属性!$HC122+4)
+IF($HD122=0,0,INDEX(战宠!S$15:S$27,新怪物属性!$HD$3)*(INDEX(战宠!$U$7:$Y$10,1,新怪物属性!$HD122)))*(新怪物属性!$HE122+4)
+IF($HF122=0,0,INDEX(战宠!S$15:S$27,新怪物属性!$HF$3)*(INDEX(战宠!$U$7:$Y$10,1,新怪物属性!$HF122)))*(新怪物属性!$HG122+4)
+IF($HH122=0,0,INDEX(战宠!S$15:S$27,新怪物属性!$HH$3)*(INDEX(战宠!$U$7:$Y$10,1,新怪物属性!$HH122)))*(新怪物属性!$HI122+4)
+IF($HJ122=0,0,INDEX(战宠!S$15:S$27,新怪物属性!$HJ$3)*(INDEX(战宠!$U$7:$Y$10,1,新怪物属性!$HJ122)))*(新怪物属性!$HK122+4)
+IF($HL122=0,0,INDEX(战宠!S$15:S$27,新怪物属性!$HL$3)*(INDEX(战宠!$U$7:$Y$10,1,新怪物属性!$HL122)))*(新怪物属性!$HM122+4)
+IF($HN122=0,0,INDEX(战宠!S$15:S$27,新怪物属性!$HN$3)*(INDEX(战宠!$U$7:$Y$10,1,新怪物属性!$HN122)))*(新怪物属性!$HO122+4)
+IF($HP122=0,0,INDEX(战宠!S$15:S$27,新怪物属性!$HP$3)*(INDEX(战宠!$U$7:$Y$10,1,新怪物属性!$HP122)))*(新怪物属性!$HQ122+4)
+IF($HR122=0,0,INDEX(战宠!S$15:S$27,新怪物属性!$HR$3)*(INDEX(战宠!$U$7:$Y$10,1,新怪物属性!$HR122)))*(新怪物属性!$HS122+4)
+IF($HT122=0,0,INDEX(战宠!S$15:S$27,新怪物属性!$HT$3)*(INDEX(战宠!$U$7:$Y$10,1,新怪物属性!$HT122)))*(新怪物属性!$HU122+4)</f>
        <v>9282000</v>
      </c>
      <c r="IF122" s="14">
        <f>IF($GV122=0,0,INDEX(战宠!T$15:T$27,新怪物属性!$GV$3)*(INDEX(战宠!$U$7:$Y$10,1,新怪物属性!$GV122)))*(新怪物属性!$GW122+4)
+IF($GX122=0,0,INDEX(战宠!T$15:T$27,新怪物属性!$GX$3)*(INDEX(战宠!$U$7:$Y$10,1,新怪物属性!$GX122)))*(新怪物属性!$GY122+4)
+IF($GZ122=0,0,INDEX(战宠!T$15:T$27,新怪物属性!$GZ$3)*(INDEX(战宠!$U$7:$Y$10,1,新怪物属性!$GZ122)))*(新怪物属性!$HA122+4)
+IF($HB122=0,0,INDEX(战宠!T$15:T$27,新怪物属性!$HB$3)*(INDEX(战宠!$U$7:$Y$10,1,新怪物属性!$HB122)))*(新怪物属性!$HC122+4)
+IF($HD122=0,0,INDEX(战宠!T$15:T$27,新怪物属性!$HD$3)*(INDEX(战宠!$U$7:$Y$10,1,新怪物属性!$HD122)))*(新怪物属性!$HE122+4)
+IF($HF122=0,0,INDEX(战宠!T$15:T$27,新怪物属性!$HF$3)*(INDEX(战宠!$U$7:$Y$10,1,新怪物属性!$HF122)))*(新怪物属性!$HG122+4)
+IF($HH122=0,0,INDEX(战宠!T$15:T$27,新怪物属性!$HH$3)*(INDEX(战宠!$U$7:$Y$10,1,新怪物属性!$HH122)))*(新怪物属性!$HI122+4)
+IF($HJ122=0,0,INDEX(战宠!T$15:T$27,新怪物属性!$HJ$3)*(INDEX(战宠!$U$7:$Y$10,1,新怪物属性!$HJ122)))*(新怪物属性!$HK122+4)
+IF($HL122=0,0,INDEX(战宠!T$15:T$27,新怪物属性!$HL$3)*(INDEX(战宠!$U$7:$Y$10,1,新怪物属性!$HL122)))*(新怪物属性!$HM122+4)
+IF($HN122=0,0,INDEX(战宠!T$15:T$27,新怪物属性!$HN$3)*(INDEX(战宠!$U$7:$Y$10,1,新怪物属性!$HN122)))*(新怪物属性!$HO122+4)
+IF($HP122=0,0,INDEX(战宠!T$15:T$27,新怪物属性!$HP$3)*(INDEX(战宠!$U$7:$Y$10,1,新怪物属性!$HP122)))*(新怪物属性!$HQ122+4)
+IF($HR122=0,0,INDEX(战宠!T$15:T$27,新怪物属性!$HR$3)*(INDEX(战宠!$U$7:$Y$10,1,新怪物属性!$HR122)))*(新怪物属性!$HS122+4)
+IF($HT122=0,0,INDEX(战宠!T$15:T$27,新怪物属性!$HT$3)*(INDEX(战宠!$U$7:$Y$10,1,新怪物属性!$HT122)))*(新怪物属性!$HU122+4)</f>
        <v>198950</v>
      </c>
      <c r="II122" s="14">
        <f>IF(HX122=0,0,INDEX(战宠!$D$15:$D$27,新怪物属性!HX122))</f>
        <v>0.3</v>
      </c>
      <c r="IJ122" s="14">
        <f>IF(HY122=0,0,INDEX(战宠!$D$15:$D$27,新怪物属性!HY122))</f>
        <v>0.2</v>
      </c>
      <c r="IM122" s="14">
        <f t="shared" si="189"/>
        <v>13798637</v>
      </c>
      <c r="IN122" s="14">
        <f t="shared" si="190"/>
        <v>13802841</v>
      </c>
      <c r="IO122" s="14">
        <f t="shared" si="191"/>
        <v>13807346</v>
      </c>
      <c r="IP122" s="14">
        <f t="shared" si="192"/>
        <v>13798637</v>
      </c>
      <c r="IQ122" s="14">
        <f t="shared" si="193"/>
        <v>13798637</v>
      </c>
      <c r="IR122" s="14">
        <f t="shared" si="232"/>
        <v>107025459</v>
      </c>
      <c r="IS122" s="14">
        <f t="shared" si="233"/>
        <v>4210619</v>
      </c>
      <c r="IT122" s="14">
        <f t="shared" si="234"/>
        <v>94750963</v>
      </c>
      <c r="IU122" s="14">
        <f t="shared" si="235"/>
        <v>2414496</v>
      </c>
      <c r="IV122" s="28">
        <f t="shared" si="236"/>
        <v>80750</v>
      </c>
      <c r="IW122" s="28">
        <f t="shared" si="237"/>
        <v>80750</v>
      </c>
      <c r="IX122" s="28">
        <f t="shared" si="238"/>
        <v>80750</v>
      </c>
      <c r="IY122" s="28">
        <f t="shared" si="239"/>
        <v>80750</v>
      </c>
      <c r="IZ122" s="28">
        <f t="shared" si="240"/>
        <v>4.4414999999999996</v>
      </c>
      <c r="JA122" s="28">
        <f t="shared" si="241"/>
        <v>4.4414999999999996</v>
      </c>
      <c r="JB122" s="28">
        <f t="shared" si="242"/>
        <v>260</v>
      </c>
      <c r="JC122" s="28">
        <f t="shared" si="243"/>
        <v>240</v>
      </c>
      <c r="JD122" s="14">
        <f t="shared" si="244"/>
        <v>1</v>
      </c>
      <c r="JE122" s="14">
        <f t="shared" si="245"/>
        <v>2</v>
      </c>
      <c r="JF122" s="14">
        <f t="shared" si="246"/>
        <v>2</v>
      </c>
      <c r="JG122" s="18">
        <f t="shared" si="247"/>
        <v>2.6500000000000004</v>
      </c>
      <c r="JH122" s="18">
        <f t="shared" si="248"/>
        <v>2.1</v>
      </c>
      <c r="JI122" s="18">
        <f t="shared" si="249"/>
        <v>1.8</v>
      </c>
      <c r="JJ122" s="29">
        <f t="shared" si="276"/>
        <v>80900</v>
      </c>
      <c r="JK122" s="29">
        <f t="shared" si="276"/>
        <v>81200</v>
      </c>
      <c r="JL122" s="29">
        <f t="shared" si="276"/>
        <v>81200</v>
      </c>
      <c r="JM122" s="26">
        <f t="shared" si="250"/>
        <v>0.1</v>
      </c>
      <c r="JN122" s="26">
        <f t="shared" si="251"/>
        <v>0.1</v>
      </c>
      <c r="JO122" s="26">
        <f t="shared" si="252"/>
        <v>0.2</v>
      </c>
      <c r="JP122" s="14">
        <f t="shared" si="253"/>
        <v>4</v>
      </c>
      <c r="JQ122" s="14">
        <f t="shared" si="254"/>
        <v>4</v>
      </c>
      <c r="JR122" s="14">
        <f t="shared" si="255"/>
        <v>4</v>
      </c>
      <c r="JS122" s="14">
        <f t="shared" si="256"/>
        <v>15</v>
      </c>
      <c r="JT122" s="14">
        <f t="shared" si="257"/>
        <v>200</v>
      </c>
      <c r="JU122" s="14">
        <f t="shared" si="258"/>
        <v>350</v>
      </c>
      <c r="JV122">
        <v>118</v>
      </c>
      <c r="JW122" s="14">
        <f t="shared" si="195"/>
        <v>831180142</v>
      </c>
      <c r="JY122" s="14">
        <f t="shared" si="277"/>
        <v>8421238</v>
      </c>
      <c r="JZ122" s="14">
        <f t="shared" si="196"/>
        <v>7763631</v>
      </c>
      <c r="KA122" s="29">
        <f t="shared" si="197"/>
        <v>77520</v>
      </c>
      <c r="KB122" s="29">
        <f t="shared" si="198"/>
        <v>55833</v>
      </c>
      <c r="KC122" s="29">
        <f t="shared" si="199"/>
        <v>60300</v>
      </c>
      <c r="KD122" s="29">
        <f t="shared" si="200"/>
        <v>72360</v>
      </c>
      <c r="KE122" s="14">
        <f t="shared" si="278"/>
        <v>4.4414999999999996</v>
      </c>
      <c r="KF122" s="14">
        <f t="shared" si="279"/>
        <v>4.4414999999999996</v>
      </c>
      <c r="KG122" s="14">
        <f t="shared" si="201"/>
        <v>6899288.323646497</v>
      </c>
      <c r="KH122" s="26">
        <f t="shared" si="259"/>
        <v>0.39945180488150478</v>
      </c>
      <c r="KI122" s="26">
        <f t="shared" si="260"/>
        <v>0.6656750102585145</v>
      </c>
      <c r="KJ122" s="29">
        <f t="shared" si="202"/>
        <v>2239705</v>
      </c>
      <c r="KK122" s="29">
        <f t="shared" si="203"/>
        <v>8524551</v>
      </c>
      <c r="KL122" s="29">
        <f t="shared" si="204"/>
        <v>9748398</v>
      </c>
      <c r="KM122" s="23">
        <f t="shared" si="205"/>
        <v>5375291</v>
      </c>
      <c r="KN122" s="23">
        <f t="shared" si="206"/>
        <v>2839776</v>
      </c>
      <c r="KO122" s="26">
        <f t="shared" si="261"/>
        <v>0.49242392735842511</v>
      </c>
      <c r="KP122" s="26">
        <f t="shared" si="262"/>
        <v>0.49567304359880782</v>
      </c>
      <c r="KQ122" s="26">
        <f t="shared" si="263"/>
        <v>0.59567304359880779</v>
      </c>
      <c r="KR122" s="26">
        <f t="shared" si="207"/>
        <v>9.2423927358425084E-2</v>
      </c>
      <c r="KS122" s="26">
        <v>0.1</v>
      </c>
      <c r="KT122" s="29">
        <f t="shared" si="264"/>
        <v>2.2000000000000002</v>
      </c>
      <c r="KU122" s="29">
        <f t="shared" si="265"/>
        <v>4.4194946974422962</v>
      </c>
      <c r="KV122" s="29">
        <f t="shared" si="266"/>
        <v>5.0194946974422958</v>
      </c>
      <c r="KW122" s="29">
        <f t="shared" si="267"/>
        <v>24636755</v>
      </c>
      <c r="KX122" s="29">
        <f t="shared" si="268"/>
        <v>25116138.628384281</v>
      </c>
      <c r="KY122" s="29">
        <f t="shared" si="269"/>
        <v>24466016.034778539</v>
      </c>
      <c r="KZ122" s="29">
        <f t="shared" si="270"/>
        <v>112317006</v>
      </c>
      <c r="LA122" s="14">
        <f t="shared" si="271"/>
        <v>74218909.659999996</v>
      </c>
      <c r="LE122" s="14">
        <v>1</v>
      </c>
      <c r="LF122" s="14">
        <v>1</v>
      </c>
      <c r="LG122" s="14">
        <v>480</v>
      </c>
      <c r="LH122" s="14">
        <v>80</v>
      </c>
      <c r="LI122" s="14">
        <v>60</v>
      </c>
      <c r="LJ122" s="14">
        <v>60</v>
      </c>
      <c r="LK122" s="14">
        <v>60</v>
      </c>
      <c r="LL122" s="23">
        <f t="shared" si="208"/>
        <v>10407672705</v>
      </c>
      <c r="LM122" s="23">
        <f t="shared" si="209"/>
        <v>2</v>
      </c>
      <c r="LN122" s="23">
        <f t="shared" si="210"/>
        <v>10407.67</v>
      </c>
      <c r="LO122" s="14">
        <v>1</v>
      </c>
      <c r="LP122" s="14">
        <v>1</v>
      </c>
      <c r="LQ122" s="14">
        <v>240</v>
      </c>
      <c r="LR122" s="14">
        <v>35</v>
      </c>
      <c r="LS122" s="14">
        <v>22</v>
      </c>
      <c r="LT122" s="14">
        <v>30</v>
      </c>
      <c r="LU122" s="14">
        <v>30</v>
      </c>
      <c r="LV122" s="23">
        <f t="shared" si="211"/>
        <v>5423899879</v>
      </c>
      <c r="LW122" s="23">
        <f t="shared" si="212"/>
        <v>2</v>
      </c>
      <c r="LX122" s="23">
        <f t="shared" si="213"/>
        <v>5423.9</v>
      </c>
      <c r="MB122">
        <f t="shared" si="272"/>
        <v>1.7459225639332647</v>
      </c>
      <c r="MC122">
        <f t="shared" si="273"/>
        <v>7.7545150677095949</v>
      </c>
      <c r="ME122" s="14">
        <v>10</v>
      </c>
      <c r="MF122" s="14">
        <v>2</v>
      </c>
      <c r="MG122" s="14">
        <v>1.5</v>
      </c>
      <c r="MH122" s="23">
        <f t="shared" si="274"/>
        <v>346766437</v>
      </c>
      <c r="MI122" s="23">
        <f t="shared" si="214"/>
        <v>1</v>
      </c>
      <c r="MJ122" s="23">
        <f t="shared" si="215"/>
        <v>346766.44</v>
      </c>
      <c r="MK122" s="14">
        <v>30</v>
      </c>
      <c r="ML122" s="14">
        <v>6</v>
      </c>
      <c r="MM122" s="14">
        <v>4</v>
      </c>
      <c r="MN122" s="23">
        <f t="shared" si="275"/>
        <v>991367281</v>
      </c>
      <c r="MO122" s="23">
        <f t="shared" si="216"/>
        <v>1</v>
      </c>
      <c r="MP122" s="23">
        <f t="shared" si="217"/>
        <v>991367.28</v>
      </c>
      <c r="MR122" s="23">
        <f t="shared" si="280"/>
        <v>1321823041</v>
      </c>
      <c r="MS122" s="23">
        <f t="shared" si="219"/>
        <v>2</v>
      </c>
      <c r="MT122" s="23">
        <f t="shared" si="220"/>
        <v>1321.82</v>
      </c>
      <c r="MU122" s="23">
        <f t="shared" si="221"/>
        <v>520149656</v>
      </c>
      <c r="MV122" s="23">
        <f t="shared" si="222"/>
        <v>1</v>
      </c>
      <c r="MW122" s="23">
        <f t="shared" si="223"/>
        <v>520149.66</v>
      </c>
    </row>
    <row r="123" spans="3:361" ht="16.5" x14ac:dyDescent="0.2">
      <c r="C123" s="14">
        <v>51</v>
      </c>
      <c r="D123" s="14">
        <v>1000</v>
      </c>
      <c r="E123" s="14"/>
      <c r="F123" s="14"/>
      <c r="G123" s="14">
        <v>1000</v>
      </c>
      <c r="H123" s="14">
        <v>1000</v>
      </c>
      <c r="I123" s="14">
        <v>1000</v>
      </c>
      <c r="J123" s="14">
        <v>12</v>
      </c>
      <c r="K123" s="14">
        <v>12</v>
      </c>
      <c r="L123" s="14">
        <v>12</v>
      </c>
      <c r="M123" s="14">
        <v>11</v>
      </c>
      <c r="N123" s="14">
        <v>11</v>
      </c>
      <c r="O123" s="14">
        <v>11</v>
      </c>
      <c r="P123" s="14">
        <v>12</v>
      </c>
      <c r="Q123" s="14">
        <v>12</v>
      </c>
      <c r="R123" s="14">
        <v>12</v>
      </c>
      <c r="S123" s="14">
        <v>12</v>
      </c>
      <c r="T123" s="14">
        <v>12</v>
      </c>
      <c r="U123" s="14">
        <v>12</v>
      </c>
      <c r="V123" s="14">
        <v>12</v>
      </c>
      <c r="W123" s="14">
        <v>12</v>
      </c>
      <c r="X123" s="14">
        <v>1000</v>
      </c>
      <c r="Y123" s="14">
        <v>1000</v>
      </c>
      <c r="Z123" s="14">
        <v>1000</v>
      </c>
      <c r="AA123" s="14">
        <v>1000</v>
      </c>
      <c r="AB123" s="14">
        <v>1000</v>
      </c>
      <c r="AC123" s="14">
        <v>1000</v>
      </c>
      <c r="AD123" s="14">
        <v>1000</v>
      </c>
      <c r="AE123" s="14">
        <v>1000</v>
      </c>
      <c r="AF123" s="14">
        <v>110</v>
      </c>
      <c r="AG123" s="14">
        <v>110</v>
      </c>
      <c r="AH123" s="14">
        <v>110</v>
      </c>
      <c r="AI123" s="14">
        <v>110</v>
      </c>
      <c r="AJ123" s="14">
        <v>110</v>
      </c>
      <c r="AK123" s="14">
        <v>110</v>
      </c>
      <c r="AL123" s="14">
        <v>110</v>
      </c>
      <c r="AM123" s="14">
        <v>110</v>
      </c>
      <c r="AN123" s="14">
        <v>6</v>
      </c>
      <c r="AO123" s="14">
        <v>6</v>
      </c>
      <c r="AP123" s="14">
        <v>6</v>
      </c>
      <c r="AQ123" s="14">
        <v>6</v>
      </c>
      <c r="AR123" s="14">
        <v>6</v>
      </c>
      <c r="AS123" s="14">
        <v>0</v>
      </c>
      <c r="AT123" s="14">
        <v>0</v>
      </c>
      <c r="AU123" s="14">
        <v>0</v>
      </c>
      <c r="AV123" s="14">
        <v>0</v>
      </c>
      <c r="AW123" s="14">
        <v>5</v>
      </c>
      <c r="AX123" s="14">
        <v>5</v>
      </c>
      <c r="AY123" s="14">
        <v>0</v>
      </c>
      <c r="AZ123" s="14">
        <v>0</v>
      </c>
      <c r="BA123" s="14">
        <v>28</v>
      </c>
      <c r="BF123" s="14">
        <f>ROUND((INDEX(新战舰养成!S$6:S$18,新怪物属性!$J123+1)+INDEX(新战舰养成!D$6:D$18,新怪物属性!$J123+1)*(新怪物属性!$G123-1))*INDEX(战舰突破!$D$6:$D$18,新怪物属性!$M123+1),0)</f>
        <v>1013012</v>
      </c>
      <c r="BG123" s="14">
        <f>ROUND((INDEX(新战舰养成!T$6:T$18,新怪物属性!$J123+1)+INDEX(新战舰养成!E$6:E$18,新怪物属性!$J123+1)*(新怪物属性!$G123-1))*INDEX(战舰突破!$D$6:$D$18,新怪物属性!$M123+1),0)</f>
        <v>8103931</v>
      </c>
      <c r="BH123" s="14">
        <f>ROUND((INDEX(新战舰养成!U$6:U$18,新怪物属性!$J123+1)+INDEX(新战舰养成!F$6:F$18,新怪物属性!$J123+1)*(新怪物属性!$G123-1))*INDEX(战舰突破!$D$6:$D$18,新怪物属性!$M123+1),0)</f>
        <v>506723</v>
      </c>
      <c r="BI123" s="14">
        <f>ROUND((INDEX(新战舰养成!V$6:V$18,新怪物属性!$J123+1)+INDEX(新战舰养成!G$6:G$18,新怪物属性!$J123+1)*(新怪物属性!$G123-1))*INDEX(战舰突破!$D$6:$D$18,新怪物属性!$M123+1),0)</f>
        <v>825</v>
      </c>
      <c r="BJ123" s="14">
        <f>ROUND((INDEX(新战舰养成!W$6:W$18,新怪物属性!$J123+1)+INDEX(新战舰养成!H$6:H$18,新怪物属性!$J123+1)*(新怪物属性!$G123-1))*INDEX(战舰突破!$D$6:$D$18,新怪物属性!$M123+1),0)</f>
        <v>11</v>
      </c>
      <c r="BL123" s="14">
        <f>IF($H123&gt;0,ROUND((INDEX(新战舰养成!X$6:X$18,新怪物属性!$K123+1)+INDEX(新战舰养成!I$6:I$18,新怪物属性!$K123+1)*(新怪物属性!$H123-1))*INDEX(战舰突破!$D$6:$D$18,新怪物属性!$N123+1),0),0)</f>
        <v>1013782</v>
      </c>
      <c r="BM123" s="14">
        <f>IF($H123&gt;0,ROUND((INDEX(新战舰养成!Y$6:Y$18,新怪物属性!$K123+1)+INDEX(新战舰养成!J$6:J$18,新怪物属性!$K123+1)*(新怪物属性!$H123-1))*INDEX(战舰突破!$D$6:$D$18,新怪物属性!$N123+1),0),0)</f>
        <v>0</v>
      </c>
      <c r="BN123" s="14">
        <f>IF($H123&gt;0,ROUND((INDEX(新战舰养成!Z$6:Z$18,新怪物属性!$K123+1)+INDEX(新战舰养成!K$6:K$18,新怪物属性!$K123+1)*(新怪物属性!$H123-1))*INDEX(战舰突破!$D$6:$D$18,新怪物属性!$N123+1),0),0)</f>
        <v>0</v>
      </c>
      <c r="BO123" s="14">
        <f>IF($H123&gt;0,ROUND((INDEX(新战舰养成!AA$6:AA$18,新怪物属性!$K123+1)+INDEX(新战舰养成!L$6:L$18,新怪物属性!$K123+1)*(新怪物属性!$H123-1))*INDEX(战舰突破!$D$6:$D$18,新怪物属性!$N123+1),0),0)</f>
        <v>10130120</v>
      </c>
      <c r="BP123" s="14">
        <f>IF($H123&gt;0,ROUND((INDEX(新战舰养成!AB$6:AB$18,新怪物属性!$K123+1)+INDEX(新战舰养成!M$6:M$18,新怪物属性!$K123+1)*(新怪物属性!$H123-1))*INDEX(战舰突破!$D$6:$D$18,新怪物属性!$N123+1),0),0)</f>
        <v>202400</v>
      </c>
      <c r="BR123" s="14">
        <f>IF($I123&gt;0,ROUND((INDEX(新战舰养成!AC$6:AC$18,新怪物属性!$L123+1)+INDEX(新战舰养成!I$6:I$18,新怪物属性!$L123+1)*(新怪物属性!$I123-1))*INDEX(战舰突破!$D$6:$D$18,新怪物属性!$O123+1),0),0)</f>
        <v>1014607</v>
      </c>
      <c r="BS123" s="14">
        <f>IF($I123&gt;0,ROUND((INDEX(新战舰养成!AD$6:AD$18,新怪物属性!$L123+1)+INDEX(新战舰养成!J$6:J$18,新怪物属性!$L123+1)*(新怪物属性!$I123-1))*INDEX(战舰突破!$D$6:$D$18,新怪物属性!$O123+1),0),0)</f>
        <v>0</v>
      </c>
      <c r="BT123" s="14">
        <f>IF($I123&gt;0,ROUND((INDEX(新战舰养成!AE$6:AE$18,新怪物属性!$L123+1)+INDEX(新战舰养成!K$6:K$18,新怪物属性!$L123+1)*(新怪物属性!$I123-1))*INDEX(战舰突破!$D$6:$D$18,新怪物属性!$O123+1),0),0)</f>
        <v>0</v>
      </c>
      <c r="BU123" s="14">
        <f>IF($I123&gt;0,ROUND((INDEX(新战舰养成!AF$6:AF$18,新怪物属性!$L123+1)+INDEX(新战舰养成!L$6:L$18,新怪物属性!$L123+1)*(新怪物属性!$I123-1))*INDEX(战舰突破!$D$6:$D$18,新怪物属性!$O123+1),0),0)</f>
        <v>6713685</v>
      </c>
      <c r="BV123" s="14">
        <f>IF($I123&gt;0,ROUND((INDEX(新战舰养成!AG$6:AG$18,新怪物属性!$L123+1)+INDEX(新战舰养成!M$6:M$18,新怪物属性!$L123+1)*(新怪物属性!$I123-1))*INDEX(战舰突破!$D$6:$D$18,新怪物属性!$O123+1),0),0)</f>
        <v>271340</v>
      </c>
      <c r="BY123" s="14">
        <f>(INDEX(装备数值!$C$13:$G$116,新怪物属性!$P125*8+1,BY$2)+INDEX(装备数值!$C$13:$G$116,新怪物属性!$Q125*8+2,BY$2)+INDEX(装备数值!$C$13:$G$116,新怪物属性!$S125*8+3,BY$2)+INDEX(装备数值!$C$13:$G$116,新怪物属性!$R125*8+4,BY$2)+INDEX(装备数值!$C$13:$G$116,新怪物属性!$T125*8+5,BY$2)+INDEX(装备数值!$C$13:$G$116,新怪物属性!$U125*8+6,BY$2)+INDEX(装备数值!$C$13:$G$116,新怪物属性!$V125*8+7,BY$2)+INDEX(装备数值!$C$13:$G$116,新怪物属性!$W125*8+8,BY$2))</f>
        <v>0</v>
      </c>
      <c r="BZ123" s="14">
        <f>(INDEX(装备数值!$C$13:$G$116,新怪物属性!$P125*8+1,BZ$2)+INDEX(装备数值!$C$13:$G$116,新怪物属性!$Q125*8+2,BZ$2)+INDEX(装备数值!$C$13:$G$116,新怪物属性!$S125*8+3,BZ$2)+INDEX(装备数值!$C$13:$G$116,新怪物属性!$R125*8+4,BZ$2)+INDEX(装备数值!$C$13:$G$116,新怪物属性!$T125*8+5,BZ$2)+INDEX(装备数值!$C$13:$G$116,新怪物属性!$U125*8+6,BZ$2)+INDEX(装备数值!$C$13:$G$116,新怪物属性!$V125*8+7,BZ$2)+INDEX(装备数值!$C$13:$G$116,新怪物属性!$W125*8+8,BZ$2))</f>
        <v>0</v>
      </c>
      <c r="CA123" s="14">
        <f>(INDEX(装备数值!$C$13:$G$116,新怪物属性!$P125*8+1,CA$2)+INDEX(装备数值!$C$13:$G$116,新怪物属性!$Q125*8+2,CA$2)+INDEX(装备数值!$C$13:$G$116,新怪物属性!$S125*8+3,CA$2)+INDEX(装备数值!$C$13:$G$116,新怪物属性!$R125*8+4,CA$2)+INDEX(装备数值!$C$13:$G$116,新怪物属性!$T125*8+5,CA$2)+INDEX(装备数值!$C$13:$G$116,新怪物属性!$U125*8+6,CA$2)+INDEX(装备数值!$C$13:$G$116,新怪物属性!$V125*8+7,CA$2)+INDEX(装备数值!$C$13:$G$116,新怪物属性!$W125*8+8,CA$2))</f>
        <v>0</v>
      </c>
      <c r="CB123" s="14">
        <f>(INDEX(装备数值!$C$13:$G$116,新怪物属性!$P125*8+1,CB$2)+INDEX(装备数值!$C$13:$G$116,新怪物属性!$Q125*8+2,CB$2)+INDEX(装备数值!$C$13:$G$116,新怪物属性!$S125*8+3,CB$2)+INDEX(装备数值!$C$13:$G$116,新怪物属性!$R125*8+4,CB$2)+INDEX(装备数值!$C$13:$G$116,新怪物属性!$T125*8+5,CB$2)+INDEX(装备数值!$C$13:$G$116,新怪物属性!$U125*8+6,CB$2)+INDEX(装备数值!$C$13:$G$116,新怪物属性!$V125*8+7,CB$2)+INDEX(装备数值!$C$13:$G$116,新怪物属性!$W125*8+8,CB$2))</f>
        <v>0</v>
      </c>
      <c r="CC123" s="14">
        <f>(INDEX(装备数值!$C$13:$G$116,新怪物属性!$P125*8+1,CC$2)+INDEX(装备数值!$C$13:$G$116,新怪物属性!$Q125*8+2,CC$2)+INDEX(装备数值!$C$13:$G$116,新怪物属性!$S125*8+3,CC$2)+INDEX(装备数值!$C$13:$G$116,新怪物属性!$R125*8+4,CC$2)+INDEX(装备数值!$C$13:$G$116,新怪物属性!$T125*8+5,CC$2)+INDEX(装备数值!$C$13:$G$116,新怪物属性!$U125*8+6,CC$2)+INDEX(装备数值!$C$13:$G$116,新怪物属性!$V125*8+7,CC$2)+INDEX(装备数值!$C$13:$G$116,新怪物属性!$W125*8+8,CC$2))</f>
        <v>0</v>
      </c>
      <c r="CF123" s="14">
        <f t="shared" si="282"/>
        <v>4</v>
      </c>
      <c r="CG123" s="14">
        <f t="shared" si="281"/>
        <v>4</v>
      </c>
      <c r="CH123" s="14">
        <f t="shared" si="281"/>
        <v>4</v>
      </c>
      <c r="CI123" s="14">
        <f t="shared" si="281"/>
        <v>4</v>
      </c>
      <c r="CJ123" s="14">
        <f t="shared" si="281"/>
        <v>4</v>
      </c>
      <c r="CK123" s="14">
        <f t="shared" si="281"/>
        <v>4</v>
      </c>
      <c r="CL123" s="14">
        <f t="shared" si="281"/>
        <v>4</v>
      </c>
      <c r="CM123" s="14">
        <f t="shared" si="281"/>
        <v>4</v>
      </c>
      <c r="CN123" s="14">
        <f t="shared" si="281"/>
        <v>4</v>
      </c>
      <c r="CO123" s="14">
        <f t="shared" si="281"/>
        <v>4</v>
      </c>
      <c r="CP123" s="14">
        <f t="shared" si="281"/>
        <v>4</v>
      </c>
      <c r="CQ123" s="14">
        <f t="shared" si="281"/>
        <v>4</v>
      </c>
      <c r="CR123" s="14">
        <f t="shared" si="281"/>
        <v>0</v>
      </c>
      <c r="CS123" s="14">
        <f>SUMIFS(装备数值!BL$50:BL$101,装备数值!$BG$50:$BG$101,"="&amp;新怪物属性!$CF$2,装备数值!$BH$50:$BH$101,"&lt;="&amp;新怪物属性!$CF123)+SUMIFS(装备数值!BL$50:BL$101,装备数值!$BG$50:$BG$101,"="&amp;新怪物属性!$CG$2,装备数值!$BH$50:$BH$101,"&lt;="&amp;新怪物属性!$CG123)+SUMIFS(装备数值!BL$50:BL$101,装备数值!$BG$50:$BG$101,"="&amp;新怪物属性!$CH$2,装备数值!$BH$50:$BH$101,"&lt;="&amp;新怪物属性!$CH123)+SUMIFS(装备数值!BL$50:BL$101,装备数值!$BG$50:$BG$101,"="&amp;新怪物属性!$CI$2,装备数值!$BH$50:$BH$101,"&lt;="&amp;新怪物属性!$CI123)+SUMIFS(装备数值!BL$50:BL$101,装备数值!$BG$50:$BG$101,"="&amp;新怪物属性!$CJ$2,装备数值!$BH$50:$BH$101,"&lt;="&amp;新怪物属性!$CJ123)+SUMIFS(装备数值!BL$50:BL$101,装备数值!$BG$50:$BG$101,"="&amp;新怪物属性!$CK$2,装备数值!$BH$50:$BH$101,"&lt;="&amp;新怪物属性!$CK123)+SUMIFS(装备数值!BL$50:BL$101,装备数值!$BG$50:$BG$101,"="&amp;新怪物属性!$CL$2,装备数值!$BH$50:$BH$101,"&lt;="&amp;新怪物属性!$CL123)+SUMIFS(装备数值!BL$50:BL$101,装备数值!$BG$50:$BG$101,"="&amp;新怪物属性!$CM$2,装备数值!$BH$50:$BH$101,"&lt;="&amp;新怪物属性!$CM123)+SUMIFS(装备数值!BL$50:BL$101,装备数值!$BG$50:$BG$101,"="&amp;新怪物属性!$CN$2,装备数值!$BH$50:$BH$101,"&lt;="&amp;新怪物属性!$CN123)+SUMIFS(装备数值!BL$50:BL$101,装备数值!$BG$50:$BG$101,"="&amp;新怪物属性!$CO$2,装备数值!$BH$50:$BH$101,"&lt;="&amp;新怪物属性!$CO123)+SUMIFS(装备数值!BL$50:BL$101,装备数值!$BG$50:$BG$101,"="&amp;新怪物属性!$CP$2,装备数值!$BH$50:$BH$101,"&lt;="&amp;新怪物属性!$CP123)+SUMIFS(装备数值!BL$50:BL$101,装备数值!$BG$50:$BG$101,"="&amp;新怪物属性!$CQ$2,装备数值!$BH$50:$BH$101,"&lt;="&amp;新怪物属性!$CQ123)+SUMIFS(装备数值!BL$50:BL$101,装备数值!$BG$50:$BG$101,"="&amp;新怪物属性!$CR$2,装备数值!$BH$50:$BH$101,"&lt;="&amp;新怪物属性!$CR123)</f>
        <v>234449</v>
      </c>
      <c r="CT123" s="14">
        <f>SUMIFS(装备数值!BM$50:BM$101,装备数值!$BG$50:$BG$101,"="&amp;新怪物属性!$CF$2,装备数值!$BH$50:$BH$101,"&lt;="&amp;新怪物属性!$CF123)+SUMIFS(装备数值!BM$50:BM$101,装备数值!$BG$50:$BG$101,"="&amp;新怪物属性!$CG$2,装备数值!$BH$50:$BH$101,"&lt;="&amp;新怪物属性!$CG123)+SUMIFS(装备数值!BM$50:BM$101,装备数值!$BG$50:$BG$101,"="&amp;新怪物属性!$CH$2,装备数值!$BH$50:$BH$101,"&lt;="&amp;新怪物属性!$CH123)+SUMIFS(装备数值!BM$50:BM$101,装备数值!$BG$50:$BG$101,"="&amp;新怪物属性!$CI$2,装备数值!$BH$50:$BH$101,"&lt;="&amp;新怪物属性!$CI123)+SUMIFS(装备数值!BM$50:BM$101,装备数值!$BG$50:$BG$101,"="&amp;新怪物属性!$CJ$2,装备数值!$BH$50:$BH$101,"&lt;="&amp;新怪物属性!$CJ123)+SUMIFS(装备数值!BM$50:BM$101,装备数值!$BG$50:$BG$101,"="&amp;新怪物属性!$CK$2,装备数值!$BH$50:$BH$101,"&lt;="&amp;新怪物属性!$CK123)+SUMIFS(装备数值!BM$50:BM$101,装备数值!$BG$50:$BG$101,"="&amp;新怪物属性!$CL$2,装备数值!$BH$50:$BH$101,"&lt;="&amp;新怪物属性!$CL123)+SUMIFS(装备数值!BM$50:BM$101,装备数值!$BG$50:$BG$101,"="&amp;新怪物属性!$CM$2,装备数值!$BH$50:$BH$101,"&lt;="&amp;新怪物属性!$CM123)+SUMIFS(装备数值!BM$50:BM$101,装备数值!$BG$50:$BG$101,"="&amp;新怪物属性!$CN$2,装备数值!$BH$50:$BH$101,"&lt;="&amp;新怪物属性!$CN123)+SUMIFS(装备数值!BM$50:BM$101,装备数值!$BG$50:$BG$101,"="&amp;新怪物属性!$CO$2,装备数值!$BH$50:$BH$101,"&lt;="&amp;新怪物属性!$CO123)+SUMIFS(装备数值!BM$50:BM$101,装备数值!$BG$50:$BG$101,"="&amp;新怪物属性!$CP$2,装备数值!$BH$50:$BH$101,"&lt;="&amp;新怪物属性!$CP123)+SUMIFS(装备数值!BM$50:BM$101,装备数值!$BG$50:$BG$101,"="&amp;新怪物属性!$CQ$2,装备数值!$BH$50:$BH$101,"&lt;="&amp;新怪物属性!$CQ123)+SUMIFS(装备数值!BM$50:BM$101,装备数值!$BG$50:$BG$101,"="&amp;新怪物属性!$CR$2,装备数值!$BH$50:$BH$101,"&lt;="&amp;新怪物属性!$CR123)</f>
        <v>1759949</v>
      </c>
      <c r="CU123" s="14">
        <f>SUMIFS(装备数值!BN$50:BN$101,装备数值!$BG$50:$BG$101,"="&amp;新怪物属性!$CF$2,装备数值!$BH$50:$BH$101,"&lt;="&amp;新怪物属性!$CF123)+SUMIFS(装备数值!BN$50:BN$101,装备数值!$BG$50:$BG$101,"="&amp;新怪物属性!$CG$2,装备数值!$BH$50:$BH$101,"&lt;="&amp;新怪物属性!$CG123)+SUMIFS(装备数值!BN$50:BN$101,装备数值!$BG$50:$BG$101,"="&amp;新怪物属性!$CH$2,装备数值!$BH$50:$BH$101,"&lt;="&amp;新怪物属性!$CH123)+SUMIFS(装备数值!BN$50:BN$101,装备数值!$BG$50:$BG$101,"="&amp;新怪物属性!$CI$2,装备数值!$BH$50:$BH$101,"&lt;="&amp;新怪物属性!$CI123)+SUMIFS(装备数值!BN$50:BN$101,装备数值!$BG$50:$BG$101,"="&amp;新怪物属性!$CJ$2,装备数值!$BH$50:$BH$101,"&lt;="&amp;新怪物属性!$CJ123)+SUMIFS(装备数值!BN$50:BN$101,装备数值!$BG$50:$BG$101,"="&amp;新怪物属性!$CK$2,装备数值!$BH$50:$BH$101,"&lt;="&amp;新怪物属性!$CK123)+SUMIFS(装备数值!BN$50:BN$101,装备数值!$BG$50:$BG$101,"="&amp;新怪物属性!$CL$2,装备数值!$BH$50:$BH$101,"&lt;="&amp;新怪物属性!$CL123)+SUMIFS(装备数值!BN$50:BN$101,装备数值!$BG$50:$BG$101,"="&amp;新怪物属性!$CM$2,装备数值!$BH$50:$BH$101,"&lt;="&amp;新怪物属性!$CM123)+SUMIFS(装备数值!BN$50:BN$101,装备数值!$BG$50:$BG$101,"="&amp;新怪物属性!$CN$2,装备数值!$BH$50:$BH$101,"&lt;="&amp;新怪物属性!$CN123)+SUMIFS(装备数值!BN$50:BN$101,装备数值!$BG$50:$BG$101,"="&amp;新怪物属性!$CO$2,装备数值!$BH$50:$BH$101,"&lt;="&amp;新怪物属性!$CO123)+SUMIFS(装备数值!BN$50:BN$101,装备数值!$BG$50:$BG$101,"="&amp;新怪物属性!$CP$2,装备数值!$BH$50:$BH$101,"&lt;="&amp;新怪物属性!$CP123)+SUMIFS(装备数值!BN$50:BN$101,装备数值!$BG$50:$BG$101,"="&amp;新怪物属性!$CQ$2,装备数值!$BH$50:$BH$101,"&lt;="&amp;新怪物属性!$CQ123)+SUMIFS(装备数值!BN$50:BN$101,装备数值!$BG$50:$BG$101,"="&amp;新怪物属性!$CR$2,装备数值!$BH$50:$BH$101,"&lt;="&amp;新怪物属性!$CR123)</f>
        <v>97600</v>
      </c>
      <c r="CV123" s="14">
        <f>SUMIFS(装备数值!BO$50:BO$101,装备数值!$BG$50:$BG$101,"="&amp;新怪物属性!$CF$2,装备数值!$BH$50:$BH$101,"&lt;="&amp;新怪物属性!$CF123)+SUMIFS(装备数值!BO$50:BO$101,装备数值!$BG$50:$BG$101,"="&amp;新怪物属性!$CG$2,装备数值!$BH$50:$BH$101,"&lt;="&amp;新怪物属性!$CG123)+SUMIFS(装备数值!BO$50:BO$101,装备数值!$BG$50:$BG$101,"="&amp;新怪物属性!$CH$2,装备数值!$BH$50:$BH$101,"&lt;="&amp;新怪物属性!$CH123)+SUMIFS(装备数值!BO$50:BO$101,装备数值!$BG$50:$BG$101,"="&amp;新怪物属性!$CI$2,装备数值!$BH$50:$BH$101,"&lt;="&amp;新怪物属性!$CI123)+SUMIFS(装备数值!BO$50:BO$101,装备数值!$BG$50:$BG$101,"="&amp;新怪物属性!$CJ$2,装备数值!$BH$50:$BH$101,"&lt;="&amp;新怪物属性!$CJ123)+SUMIFS(装备数值!BO$50:BO$101,装备数值!$BG$50:$BG$101,"="&amp;新怪物属性!$CK$2,装备数值!$BH$50:$BH$101,"&lt;="&amp;新怪物属性!$CK123)+SUMIFS(装备数值!BO$50:BO$101,装备数值!$BG$50:$BG$101,"="&amp;新怪物属性!$CL$2,装备数值!$BH$50:$BH$101,"&lt;="&amp;新怪物属性!$CL123)+SUMIFS(装备数值!BO$50:BO$101,装备数值!$BG$50:$BG$101,"="&amp;新怪物属性!$CM$2,装备数值!$BH$50:$BH$101,"&lt;="&amp;新怪物属性!$CM123)+SUMIFS(装备数值!BO$50:BO$101,装备数值!$BG$50:$BG$101,"="&amp;新怪物属性!$CN$2,装备数值!$BH$50:$BH$101,"&lt;="&amp;新怪物属性!$CN123)+SUMIFS(装备数值!BO$50:BO$101,装备数值!$BG$50:$BG$101,"="&amp;新怪物属性!$CO$2,装备数值!$BH$50:$BH$101,"&lt;="&amp;新怪物属性!$CO123)+SUMIFS(装备数值!BO$50:BO$101,装备数值!$BG$50:$BG$101,"="&amp;新怪物属性!$CP$2,装备数值!$BH$50:$BH$101,"&lt;="&amp;新怪物属性!$CP123)+SUMIFS(装备数值!BO$50:BO$101,装备数值!$BG$50:$BG$101,"="&amp;新怪物属性!$CQ$2,装备数值!$BH$50:$BH$101,"&lt;="&amp;新怪物属性!$CQ123)+SUMIFS(装备数值!BO$50:BO$101,装备数值!$BG$50:$BG$101,"="&amp;新怪物属性!$CR$2,装备数值!$BH$50:$BH$101,"&lt;="&amp;新怪物属性!$CR123)</f>
        <v>1955500</v>
      </c>
      <c r="CW123" s="14">
        <f>SUMIFS(装备数值!BP$50:BP$101,装备数值!$BG$50:$BG$101,"="&amp;新怪物属性!$CF$2,装备数值!$BH$50:$BH$101,"&lt;="&amp;新怪物属性!$CF123)+SUMIFS(装备数值!BP$50:BP$101,装备数值!$BG$50:$BG$101,"="&amp;新怪物属性!$CG$2,装备数值!$BH$50:$BH$101,"&lt;="&amp;新怪物属性!$CG123)+SUMIFS(装备数值!BP$50:BP$101,装备数值!$BG$50:$BG$101,"="&amp;新怪物属性!$CH$2,装备数值!$BH$50:$BH$101,"&lt;="&amp;新怪物属性!$CH123)+SUMIFS(装备数值!BP$50:BP$101,装备数值!$BG$50:$BG$101,"="&amp;新怪物属性!$CI$2,装备数值!$BH$50:$BH$101,"&lt;="&amp;新怪物属性!$CI123)+SUMIFS(装备数值!BP$50:BP$101,装备数值!$BG$50:$BG$101,"="&amp;新怪物属性!$CJ$2,装备数值!$BH$50:$BH$101,"&lt;="&amp;新怪物属性!$CJ123)+SUMIFS(装备数值!BP$50:BP$101,装备数值!$BG$50:$BG$101,"="&amp;新怪物属性!$CK$2,装备数值!$BH$50:$BH$101,"&lt;="&amp;新怪物属性!$CK123)+SUMIFS(装备数值!BP$50:BP$101,装备数值!$BG$50:$BG$101,"="&amp;新怪物属性!$CL$2,装备数值!$BH$50:$BH$101,"&lt;="&amp;新怪物属性!$CL123)+SUMIFS(装备数值!BP$50:BP$101,装备数值!$BG$50:$BG$101,"="&amp;新怪物属性!$CM$2,装备数值!$BH$50:$BH$101,"&lt;="&amp;新怪物属性!$CM123)+SUMIFS(装备数值!BP$50:BP$101,装备数值!$BG$50:$BG$101,"="&amp;新怪物属性!$CN$2,装备数值!$BH$50:$BH$101,"&lt;="&amp;新怪物属性!$CN123)+SUMIFS(装备数值!BP$50:BP$101,装备数值!$BG$50:$BG$101,"="&amp;新怪物属性!$CO$2,装备数值!$BH$50:$BH$101,"&lt;="&amp;新怪物属性!$CO123)+SUMIFS(装备数值!BP$50:BP$101,装备数值!$BG$50:$BG$101,"="&amp;新怪物属性!$CP$2,装备数值!$BH$50:$BH$101,"&lt;="&amp;新怪物属性!$CP123)+SUMIFS(装备数值!BP$50:BP$101,装备数值!$BG$50:$BG$101,"="&amp;新怪物属性!$CQ$2,装备数值!$BH$50:$BH$101,"&lt;="&amp;新怪物属性!$CQ123)+SUMIFS(装备数值!BP$50:BP$101,装备数值!$BG$50:$BG$101,"="&amp;新怪物属性!$CR$2,装备数值!$BH$50:$BH$101,"&lt;="&amp;新怪物属性!$CR123)</f>
        <v>38720</v>
      </c>
      <c r="CX123" s="14">
        <f>SUMIFS(装备数值!BQ$50:BQ$101,装备数值!$BG$50:$BG$101,"="&amp;新怪物属性!$CF$2,装备数值!$BH$50:$BH$101,"&lt;="&amp;新怪物属性!$CF123)+SUMIFS(装备数值!BQ$50:BQ$101,装备数值!$BG$50:$BG$101,"="&amp;新怪物属性!$CG$2,装备数值!$BH$50:$BH$101,"&lt;="&amp;新怪物属性!$CG123)+SUMIFS(装备数值!BQ$50:BQ$101,装备数值!$BG$50:$BG$101,"="&amp;新怪物属性!$CH$2,装备数值!$BH$50:$BH$101,"&lt;="&amp;新怪物属性!$CH123)+SUMIFS(装备数值!BQ$50:BQ$101,装备数值!$BG$50:$BG$101,"="&amp;新怪物属性!$CI$2,装备数值!$BH$50:$BH$101,"&lt;="&amp;新怪物属性!$CI123)+SUMIFS(装备数值!BQ$50:BQ$101,装备数值!$BG$50:$BG$101,"="&amp;新怪物属性!$CJ$2,装备数值!$BH$50:$BH$101,"&lt;="&amp;新怪物属性!$CJ123)+SUMIFS(装备数值!BQ$50:BQ$101,装备数值!$BG$50:$BG$101,"="&amp;新怪物属性!$CK$2,装备数值!$BH$50:$BH$101,"&lt;="&amp;新怪物属性!$CK123)+SUMIFS(装备数值!BQ$50:BQ$101,装备数值!$BG$50:$BG$101,"="&amp;新怪物属性!$CL$2,装备数值!$BH$50:$BH$101,"&lt;="&amp;新怪物属性!$CL123)+SUMIFS(装备数值!BQ$50:BQ$101,装备数值!$BG$50:$BG$101,"="&amp;新怪物属性!$CM$2,装备数值!$BH$50:$BH$101,"&lt;="&amp;新怪物属性!$CM123)+SUMIFS(装备数值!BQ$50:BQ$101,装备数值!$BG$50:$BG$101,"="&amp;新怪物属性!$CN$2,装备数值!$BH$50:$BH$101,"&lt;="&amp;新怪物属性!$CN123)+SUMIFS(装备数值!BQ$50:BQ$101,装备数值!$BG$50:$BG$101,"="&amp;新怪物属性!$CO$2,装备数值!$BH$50:$BH$101,"&lt;="&amp;新怪物属性!$CO123)+SUMIFS(装备数值!BQ$50:BQ$101,装备数值!$BG$50:$BG$101,"="&amp;新怪物属性!$CP$2,装备数值!$BH$50:$BH$101,"&lt;="&amp;新怪物属性!$CP123)+SUMIFS(装备数值!BQ$50:BQ$101,装备数值!$BG$50:$BG$101,"="&amp;新怪物属性!$CQ$2,装备数值!$BH$50:$BH$101,"&lt;="&amp;新怪物属性!$CQ123)+SUMIFS(装备数值!BQ$50:BQ$101,装备数值!$BG$50:$BG$101,"="&amp;新怪物属性!$CR$2,装备数值!$BH$50:$BH$101,"&lt;="&amp;新怪物属性!$CR123)</f>
        <v>1250</v>
      </c>
      <c r="CY123" s="14">
        <f>SUMIFS(装备数值!BR$50:BR$101,装备数值!$BG$50:$BG$101,"="&amp;新怪物属性!$CF$2,装备数值!$BH$50:$BH$101,"&lt;="&amp;新怪物属性!$CF123)+SUMIFS(装备数值!BR$50:BR$101,装备数值!$BG$50:$BG$101,"="&amp;新怪物属性!$CG$2,装备数值!$BH$50:$BH$101,"&lt;="&amp;新怪物属性!$CG123)+SUMIFS(装备数值!BR$50:BR$101,装备数值!$BG$50:$BG$101,"="&amp;新怪物属性!$CH$2,装备数值!$BH$50:$BH$101,"&lt;="&amp;新怪物属性!$CH123)+SUMIFS(装备数值!BR$50:BR$101,装备数值!$BG$50:$BG$101,"="&amp;新怪物属性!$CI$2,装备数值!$BH$50:$BH$101,"&lt;="&amp;新怪物属性!$CI123)+SUMIFS(装备数值!BR$50:BR$101,装备数值!$BG$50:$BG$101,"="&amp;新怪物属性!$CJ$2,装备数值!$BH$50:$BH$101,"&lt;="&amp;新怪物属性!$CJ123)+SUMIFS(装备数值!BR$50:BR$101,装备数值!$BG$50:$BG$101,"="&amp;新怪物属性!$CK$2,装备数值!$BH$50:$BH$101,"&lt;="&amp;新怪物属性!$CK123)+SUMIFS(装备数值!BR$50:BR$101,装备数值!$BG$50:$BG$101,"="&amp;新怪物属性!$CL$2,装备数值!$BH$50:$BH$101,"&lt;="&amp;新怪物属性!$CL123)+SUMIFS(装备数值!BR$50:BR$101,装备数值!$BG$50:$BG$101,"="&amp;新怪物属性!$CM$2,装备数值!$BH$50:$BH$101,"&lt;="&amp;新怪物属性!$CM123)+SUMIFS(装备数值!BR$50:BR$101,装备数值!$BG$50:$BG$101,"="&amp;新怪物属性!$CN$2,装备数值!$BH$50:$BH$101,"&lt;="&amp;新怪物属性!$CN123)+SUMIFS(装备数值!BR$50:BR$101,装备数值!$BG$50:$BG$101,"="&amp;新怪物属性!$CO$2,装备数值!$BH$50:$BH$101,"&lt;="&amp;新怪物属性!$CO123)+SUMIFS(装备数值!BR$50:BR$101,装备数值!$BG$50:$BG$101,"="&amp;新怪物属性!$CP$2,装备数值!$BH$50:$BH$101,"&lt;="&amp;新怪物属性!$CP123)+SUMIFS(装备数值!BR$50:BR$101,装备数值!$BG$50:$BG$101,"="&amp;新怪物属性!$CQ$2,装备数值!$BH$50:$BH$101,"&lt;="&amp;新怪物属性!$CQ123)+SUMIFS(装备数值!BR$50:BR$101,装备数值!$BG$50:$BG$101,"="&amp;新怪物属性!$CR$2,装备数值!$BH$50:$BH$101,"&lt;="&amp;新怪物属性!$CR123)</f>
        <v>1250</v>
      </c>
      <c r="CZ123" s="14">
        <f>SUMIFS(装备数值!BS$50:BS$101,装备数值!$BG$50:$BG$101,"="&amp;新怪物属性!$CF$2,装备数值!$BH$50:$BH$101,"&lt;="&amp;新怪物属性!$CF123)+SUMIFS(装备数值!BS$50:BS$101,装备数值!$BG$50:$BG$101,"="&amp;新怪物属性!$CG$2,装备数值!$BH$50:$BH$101,"&lt;="&amp;新怪物属性!$CG123)+SUMIFS(装备数值!BS$50:BS$101,装备数值!$BG$50:$BG$101,"="&amp;新怪物属性!$CH$2,装备数值!$BH$50:$BH$101,"&lt;="&amp;新怪物属性!$CH123)+SUMIFS(装备数值!BS$50:BS$101,装备数值!$BG$50:$BG$101,"="&amp;新怪物属性!$CI$2,装备数值!$BH$50:$BH$101,"&lt;="&amp;新怪物属性!$CI123)+SUMIFS(装备数值!BS$50:BS$101,装备数值!$BG$50:$BG$101,"="&amp;新怪物属性!$CJ$2,装备数值!$BH$50:$BH$101,"&lt;="&amp;新怪物属性!$CJ123)+SUMIFS(装备数值!BS$50:BS$101,装备数值!$BG$50:$BG$101,"="&amp;新怪物属性!$CK$2,装备数值!$BH$50:$BH$101,"&lt;="&amp;新怪物属性!$CK123)+SUMIFS(装备数值!BS$50:BS$101,装备数值!$BG$50:$BG$101,"="&amp;新怪物属性!$CL$2,装备数值!$BH$50:$BH$101,"&lt;="&amp;新怪物属性!$CL123)+SUMIFS(装备数值!BS$50:BS$101,装备数值!$BG$50:$BG$101,"="&amp;新怪物属性!$CM$2,装备数值!$BH$50:$BH$101,"&lt;="&amp;新怪物属性!$CM123)+SUMIFS(装备数值!BS$50:BS$101,装备数值!$BG$50:$BG$101,"="&amp;新怪物属性!$CN$2,装备数值!$BH$50:$BH$101,"&lt;="&amp;新怪物属性!$CN123)+SUMIFS(装备数值!BS$50:BS$101,装备数值!$BG$50:$BG$101,"="&amp;新怪物属性!$CO$2,装备数值!$BH$50:$BH$101,"&lt;="&amp;新怪物属性!$CO123)+SUMIFS(装备数值!BS$50:BS$101,装备数值!$BG$50:$BG$101,"="&amp;新怪物属性!$CP$2,装备数值!$BH$50:$BH$101,"&lt;="&amp;新怪物属性!$CP123)+SUMIFS(装备数值!BS$50:BS$101,装备数值!$BG$50:$BG$101,"="&amp;新怪物属性!$CQ$2,装备数值!$BH$50:$BH$101,"&lt;="&amp;新怪物属性!$CQ123)+SUMIFS(装备数值!BS$50:BS$101,装备数值!$BG$50:$BG$101,"="&amp;新怪物属性!$CR$2,装备数值!$BH$50:$BH$101,"&lt;="&amp;新怪物属性!$CR123)</f>
        <v>1250</v>
      </c>
      <c r="DA123" s="14">
        <f>SUMIFS(装备数值!BT$50:BT$101,装备数值!$BG$50:$BG$101,"="&amp;新怪物属性!$CF$2,装备数值!$BH$50:$BH$101,"&lt;="&amp;新怪物属性!$CF123)+SUMIFS(装备数值!BT$50:BT$101,装备数值!$BG$50:$BG$101,"="&amp;新怪物属性!$CG$2,装备数值!$BH$50:$BH$101,"&lt;="&amp;新怪物属性!$CG123)+SUMIFS(装备数值!BT$50:BT$101,装备数值!$BG$50:$BG$101,"="&amp;新怪物属性!$CH$2,装备数值!$BH$50:$BH$101,"&lt;="&amp;新怪物属性!$CH123)+SUMIFS(装备数值!BT$50:BT$101,装备数值!$BG$50:$BG$101,"="&amp;新怪物属性!$CI$2,装备数值!$BH$50:$BH$101,"&lt;="&amp;新怪物属性!$CI123)+SUMIFS(装备数值!BT$50:BT$101,装备数值!$BG$50:$BG$101,"="&amp;新怪物属性!$CJ$2,装备数值!$BH$50:$BH$101,"&lt;="&amp;新怪物属性!$CJ123)+SUMIFS(装备数值!BT$50:BT$101,装备数值!$BG$50:$BG$101,"="&amp;新怪物属性!$CK$2,装备数值!$BH$50:$BH$101,"&lt;="&amp;新怪物属性!$CK123)+SUMIFS(装备数值!BT$50:BT$101,装备数值!$BG$50:$BG$101,"="&amp;新怪物属性!$CL$2,装备数值!$BH$50:$BH$101,"&lt;="&amp;新怪物属性!$CL123)+SUMIFS(装备数值!BT$50:BT$101,装备数值!$BG$50:$BG$101,"="&amp;新怪物属性!$CM$2,装备数值!$BH$50:$BH$101,"&lt;="&amp;新怪物属性!$CM123)+SUMIFS(装备数值!BT$50:BT$101,装备数值!$BG$50:$BG$101,"="&amp;新怪物属性!$CN$2,装备数值!$BH$50:$BH$101,"&lt;="&amp;新怪物属性!$CN123)+SUMIFS(装备数值!BT$50:BT$101,装备数值!$BG$50:$BG$101,"="&amp;新怪物属性!$CO$2,装备数值!$BH$50:$BH$101,"&lt;="&amp;新怪物属性!$CO123)+SUMIFS(装备数值!BT$50:BT$101,装备数值!$BG$50:$BG$101,"="&amp;新怪物属性!$CP$2,装备数值!$BH$50:$BH$101,"&lt;="&amp;新怪物属性!$CP123)+SUMIFS(装备数值!BT$50:BT$101,装备数值!$BG$50:$BG$101,"="&amp;新怪物属性!$CQ$2,装备数值!$BH$50:$BH$101,"&lt;="&amp;新怪物属性!$CQ123)+SUMIFS(装备数值!BT$50:BT$101,装备数值!$BG$50:$BG$101,"="&amp;新怪物属性!$CR$2,装备数值!$BH$50:$BH$101,"&lt;="&amp;新怪物属性!$CR123)</f>
        <v>1250</v>
      </c>
      <c r="DB123" s="14">
        <f>SUMIFS(装备数值!BU$50:BU$101,装备数值!$BG$50:$BG$101,"="&amp;新怪物属性!$CF$2,装备数值!$BH$50:$BH$101,"&lt;="&amp;新怪物属性!$CF123)+SUMIFS(装备数值!BU$50:BU$101,装备数值!$BG$50:$BG$101,"="&amp;新怪物属性!$CG$2,装备数值!$BH$50:$BH$101,"&lt;="&amp;新怪物属性!$CG123)+SUMIFS(装备数值!BU$50:BU$101,装备数值!$BG$50:$BG$101,"="&amp;新怪物属性!$CH$2,装备数值!$BH$50:$BH$101,"&lt;="&amp;新怪物属性!$CH123)+SUMIFS(装备数值!BU$50:BU$101,装备数值!$BG$50:$BG$101,"="&amp;新怪物属性!$CI$2,装备数值!$BH$50:$BH$101,"&lt;="&amp;新怪物属性!$CI123)+SUMIFS(装备数值!BU$50:BU$101,装备数值!$BG$50:$BG$101,"="&amp;新怪物属性!$CJ$2,装备数值!$BH$50:$BH$101,"&lt;="&amp;新怪物属性!$CJ123)+SUMIFS(装备数值!BU$50:BU$101,装备数值!$BG$50:$BG$101,"="&amp;新怪物属性!$CK$2,装备数值!$BH$50:$BH$101,"&lt;="&amp;新怪物属性!$CK123)+SUMIFS(装备数值!BU$50:BU$101,装备数值!$BG$50:$BG$101,"="&amp;新怪物属性!$CL$2,装备数值!$BH$50:$BH$101,"&lt;="&amp;新怪物属性!$CL123)+SUMIFS(装备数值!BU$50:BU$101,装备数值!$BG$50:$BG$101,"="&amp;新怪物属性!$CM$2,装备数值!$BH$50:$BH$101,"&lt;="&amp;新怪物属性!$CM123)+SUMIFS(装备数值!BU$50:BU$101,装备数值!$BG$50:$BG$101,"="&amp;新怪物属性!$CN$2,装备数值!$BH$50:$BH$101,"&lt;="&amp;新怪物属性!$CN123)+SUMIFS(装备数值!BU$50:BU$101,装备数值!$BG$50:$BG$101,"="&amp;新怪物属性!$CO$2,装备数值!$BH$50:$BH$101,"&lt;="&amp;新怪物属性!$CO123)+SUMIFS(装备数值!BU$50:BU$101,装备数值!$BG$50:$BG$101,"="&amp;新怪物属性!$CP$2,装备数值!$BH$50:$BH$101,"&lt;="&amp;新怪物属性!$CP123)+SUMIFS(装备数值!BU$50:BU$101,装备数值!$BG$50:$BG$101,"="&amp;新怪物属性!$CQ$2,装备数值!$BH$50:$BH$101,"&lt;="&amp;新怪物属性!$CQ123)+SUMIFS(装备数值!BU$50:BU$101,装备数值!$BG$50:$BG$101,"="&amp;新怪物属性!$CR$2,装备数值!$BH$50:$BH$101,"&lt;="&amp;新怪物属性!$CR123)</f>
        <v>0.35000000000000003</v>
      </c>
      <c r="DC123" s="14">
        <f>SUMIFS(装备数值!BV$50:BV$101,装备数值!$BG$50:$BG$101,"="&amp;新怪物属性!$CF$2,装备数值!$BH$50:$BH$101,"&lt;="&amp;新怪物属性!$CF123)+SUMIFS(装备数值!BV$50:BV$101,装备数值!$BG$50:$BG$101,"="&amp;新怪物属性!$CG$2,装备数值!$BH$50:$BH$101,"&lt;="&amp;新怪物属性!$CG123)+SUMIFS(装备数值!BV$50:BV$101,装备数值!$BG$50:$BG$101,"="&amp;新怪物属性!$CH$2,装备数值!$BH$50:$BH$101,"&lt;="&amp;新怪物属性!$CH123)+SUMIFS(装备数值!BV$50:BV$101,装备数值!$BG$50:$BG$101,"="&amp;新怪物属性!$CI$2,装备数值!$BH$50:$BH$101,"&lt;="&amp;新怪物属性!$CI123)+SUMIFS(装备数值!BV$50:BV$101,装备数值!$BG$50:$BG$101,"="&amp;新怪物属性!$CJ$2,装备数值!$BH$50:$BH$101,"&lt;="&amp;新怪物属性!$CJ123)+SUMIFS(装备数值!BV$50:BV$101,装备数值!$BG$50:$BG$101,"="&amp;新怪物属性!$CK$2,装备数值!$BH$50:$BH$101,"&lt;="&amp;新怪物属性!$CK123)+SUMIFS(装备数值!BV$50:BV$101,装备数值!$BG$50:$BG$101,"="&amp;新怪物属性!$CL$2,装备数值!$BH$50:$BH$101,"&lt;="&amp;新怪物属性!$CL123)+SUMIFS(装备数值!BV$50:BV$101,装备数值!$BG$50:$BG$101,"="&amp;新怪物属性!$CM$2,装备数值!$BH$50:$BH$101,"&lt;="&amp;新怪物属性!$CM123)+SUMIFS(装备数值!BV$50:BV$101,装备数值!$BG$50:$BG$101,"="&amp;新怪物属性!$CN$2,装备数值!$BH$50:$BH$101,"&lt;="&amp;新怪物属性!$CN123)+SUMIFS(装备数值!BV$50:BV$101,装备数值!$BG$50:$BG$101,"="&amp;新怪物属性!$CO$2,装备数值!$BH$50:$BH$101,"&lt;="&amp;新怪物属性!$CO123)+SUMIFS(装备数值!BV$50:BV$101,装备数值!$BG$50:$BG$101,"="&amp;新怪物属性!$CP$2,装备数值!$BH$50:$BH$101,"&lt;="&amp;新怪物属性!$CP123)+SUMIFS(装备数值!BV$50:BV$101,装备数值!$BG$50:$BG$101,"="&amp;新怪物属性!$CQ$2,装备数值!$BH$50:$BH$101,"&lt;="&amp;新怪物属性!$CQ123)+SUMIFS(装备数值!BV$50:BV$101,装备数值!$BG$50:$BG$101,"="&amp;新怪物属性!$CR$2,装备数值!$BH$50:$BH$101,"&lt;="&amp;新怪物属性!$CR123)</f>
        <v>0.35000000000000003</v>
      </c>
      <c r="DD123" s="14">
        <f>SUMIFS(装备数值!BW$50:BW$101,装备数值!$BG$50:$BG$101,"="&amp;新怪物属性!$CF$2,装备数值!$BH$50:$BH$101,"&lt;="&amp;新怪物属性!$CF123)+SUMIFS(装备数值!BW$50:BW$101,装备数值!$BG$50:$BG$101,"="&amp;新怪物属性!$CG$2,装备数值!$BH$50:$BH$101,"&lt;="&amp;新怪物属性!$CG123)+SUMIFS(装备数值!BW$50:BW$101,装备数值!$BG$50:$BG$101,"="&amp;新怪物属性!$CH$2,装备数值!$BH$50:$BH$101,"&lt;="&amp;新怪物属性!$CH123)+SUMIFS(装备数值!BW$50:BW$101,装备数值!$BG$50:$BG$101,"="&amp;新怪物属性!$CI$2,装备数值!$BH$50:$BH$101,"&lt;="&amp;新怪物属性!$CI123)+SUMIFS(装备数值!BW$50:BW$101,装备数值!$BG$50:$BG$101,"="&amp;新怪物属性!$CJ$2,装备数值!$BH$50:$BH$101,"&lt;="&amp;新怪物属性!$CJ123)+SUMIFS(装备数值!BW$50:BW$101,装备数值!$BG$50:$BG$101,"="&amp;新怪物属性!$CK$2,装备数值!$BH$50:$BH$101,"&lt;="&amp;新怪物属性!$CK123)+SUMIFS(装备数值!BW$50:BW$101,装备数值!$BG$50:$BG$101,"="&amp;新怪物属性!$CL$2,装备数值!$BH$50:$BH$101,"&lt;="&amp;新怪物属性!$CL123)+SUMIFS(装备数值!BW$50:BW$101,装备数值!$BG$50:$BG$101,"="&amp;新怪物属性!$CM$2,装备数值!$BH$50:$BH$101,"&lt;="&amp;新怪物属性!$CM123)+SUMIFS(装备数值!BW$50:BW$101,装备数值!$BG$50:$BG$101,"="&amp;新怪物属性!$CN$2,装备数值!$BH$50:$BH$101,"&lt;="&amp;新怪物属性!$CN123)+SUMIFS(装备数值!BW$50:BW$101,装备数值!$BG$50:$BG$101,"="&amp;新怪物属性!$CO$2,装备数值!$BH$50:$BH$101,"&lt;="&amp;新怪物属性!$CO123)+SUMIFS(装备数值!BW$50:BW$101,装备数值!$BG$50:$BG$101,"="&amp;新怪物属性!$CP$2,装备数值!$BH$50:$BH$101,"&lt;="&amp;新怪物属性!$CP123)+SUMIFS(装备数值!BW$50:BW$101,装备数值!$BG$50:$BG$101,"="&amp;新怪物属性!$CQ$2,装备数值!$BH$50:$BH$101,"&lt;="&amp;新怪物属性!$CQ123)+SUMIFS(装备数值!BW$50:BW$101,装备数值!$BG$50:$BG$101,"="&amp;新怪物属性!$CR$2,装备数值!$BH$50:$BH$101,"&lt;="&amp;新怪物属性!$CR123)</f>
        <v>0</v>
      </c>
      <c r="DE123" s="14">
        <f>SUMIFS(装备数值!BX$50:BX$101,装备数值!$BG$50:$BG$101,"="&amp;新怪物属性!$CF$2,装备数值!$BH$50:$BH$101,"&lt;="&amp;新怪物属性!$CF123)+SUMIFS(装备数值!BX$50:BX$101,装备数值!$BG$50:$BG$101,"="&amp;新怪物属性!$CG$2,装备数值!$BH$50:$BH$101,"&lt;="&amp;新怪物属性!$CG123)+SUMIFS(装备数值!BX$50:BX$101,装备数值!$BG$50:$BG$101,"="&amp;新怪物属性!$CH$2,装备数值!$BH$50:$BH$101,"&lt;="&amp;新怪物属性!$CH123)+SUMIFS(装备数值!BX$50:BX$101,装备数值!$BG$50:$BG$101,"="&amp;新怪物属性!$CI$2,装备数值!$BH$50:$BH$101,"&lt;="&amp;新怪物属性!$CI123)+SUMIFS(装备数值!BX$50:BX$101,装备数值!$BG$50:$BG$101,"="&amp;新怪物属性!$CJ$2,装备数值!$BH$50:$BH$101,"&lt;="&amp;新怪物属性!$CJ123)+SUMIFS(装备数值!BX$50:BX$101,装备数值!$BG$50:$BG$101,"="&amp;新怪物属性!$CK$2,装备数值!$BH$50:$BH$101,"&lt;="&amp;新怪物属性!$CK123)+SUMIFS(装备数值!BX$50:BX$101,装备数值!$BG$50:$BG$101,"="&amp;新怪物属性!$CL$2,装备数值!$BH$50:$BH$101,"&lt;="&amp;新怪物属性!$CL123)+SUMIFS(装备数值!BX$50:BX$101,装备数值!$BG$50:$BG$101,"="&amp;新怪物属性!$CM$2,装备数值!$BH$50:$BH$101,"&lt;="&amp;新怪物属性!$CM123)+SUMIFS(装备数值!BX$50:BX$101,装备数值!$BG$50:$BG$101,"="&amp;新怪物属性!$CN$2,装备数值!$BH$50:$BH$101,"&lt;="&amp;新怪物属性!$CN123)+SUMIFS(装备数值!BX$50:BX$101,装备数值!$BG$50:$BG$101,"="&amp;新怪物属性!$CO$2,装备数值!$BH$50:$BH$101,"&lt;="&amp;新怪物属性!$CO123)+SUMIFS(装备数值!BX$50:BX$101,装备数值!$BG$50:$BG$101,"="&amp;新怪物属性!$CP$2,装备数值!$BH$50:$BH$101,"&lt;="&amp;新怪物属性!$CP123)+SUMIFS(装备数值!BX$50:BX$101,装备数值!$BG$50:$BG$101,"="&amp;新怪物属性!$CQ$2,装备数值!$BH$50:$BH$101,"&lt;="&amp;新怪物属性!$CQ123)+SUMIFS(装备数值!BX$50:BX$101,装备数值!$BG$50:$BG$101,"="&amp;新怪物属性!$CR$2,装备数值!$BH$50:$BH$101,"&lt;="&amp;新怪物属性!$CR123)</f>
        <v>0</v>
      </c>
      <c r="DH123" s="14">
        <f>INDEX(装备数值!$I$13:$M$116,新怪物属性!$P123*8+1,DH$2)*$X123+INDEX(装备数值!$I$13:$M$116,新怪物属性!$Q123*8+2,DH$2)*$Y123+INDEX(装备数值!$I$13:$M$116,新怪物属性!$S123*8+3,DH$2)*$Z123+INDEX(装备数值!$I$13:$M$116,新怪物属性!$R123*8+4,DH$2)*$AA123+INDEX(装备数值!$I$13:$M$116,新怪物属性!$T123*8+5,DH$2)*$AB123+INDEX(装备数值!$I$13:$M$116,新怪物属性!$U123*8+6,DH$2)*$AC123+INDEX(装备数值!$I$13:$M$116,新怪物属性!$V123*8+7,DH$2)*$AD123+INDEX(装备数值!$I$13:$M$116,新怪物属性!$W123*8+8,DH$2)*$AE123</f>
        <v>420000</v>
      </c>
      <c r="DI123" s="14">
        <f>INDEX(装备数值!$I$13:$M$116,新怪物属性!$P123*8+1,DI$2)*$X123+INDEX(装备数值!$I$13:$M$116,新怪物属性!$Q123*8+2,DI$2)*$Y123+INDEX(装备数值!$I$13:$M$116,新怪物属性!$S123*8+3,DI$2)*$Z123+INDEX(装备数值!$I$13:$M$116,新怪物属性!$R123*8+4,DI$2)*$AA123+INDEX(装备数值!$I$13:$M$116,新怪物属性!$T123*8+5,DI$2)*$AB123+INDEX(装备数值!$I$13:$M$116,新怪物属性!$U123*8+6,DI$2)*$AC123+INDEX(装备数值!$I$13:$M$116,新怪物属性!$V123*8+7,DI$2)*$AD123+INDEX(装备数值!$I$13:$M$116,新怪物属性!$W123*8+8,DI$2)*$AE123</f>
        <v>3150000</v>
      </c>
      <c r="DJ123" s="14">
        <f>INDEX(装备数值!$I$13:$M$116,新怪物属性!$P123*8+1,DJ$2)*$X123+INDEX(装备数值!$I$13:$M$116,新怪物属性!$Q123*8+2,DJ$2)*$Y123+INDEX(装备数值!$I$13:$M$116,新怪物属性!$S123*8+3,DJ$2)*$Z123+INDEX(装备数值!$I$13:$M$116,新怪物属性!$R123*8+4,DJ$2)*$AA123+INDEX(装备数值!$I$13:$M$116,新怪物属性!$T123*8+5,DJ$2)*$AB123+INDEX(装备数值!$I$13:$M$116,新怪物属性!$U123*8+6,DJ$2)*$AC123+INDEX(装备数值!$I$13:$M$116,新怪物属性!$V123*8+7,DJ$2)*$AD123+INDEX(装备数值!$I$13:$M$116,新怪物属性!$W123*8+8,DJ$2)*$AE123</f>
        <v>210000</v>
      </c>
      <c r="DK123" s="14">
        <f>INDEX(装备数值!$I$13:$M$116,新怪物属性!$P123*8+1,DK$2)*$X123+INDEX(装备数值!$I$13:$M$116,新怪物属性!$Q123*8+2,DK$2)*$Y123+INDEX(装备数值!$I$13:$M$116,新怪物属性!$S123*8+3,DK$2)*$Z123+INDEX(装备数值!$I$13:$M$116,新怪物属性!$R123*8+4,DK$2)*$AA123+INDEX(装备数值!$I$13:$M$116,新怪物属性!$T123*8+5,DK$2)*$AB123+INDEX(装备数值!$I$13:$M$116,新怪物属性!$U123*8+6,DK$2)*$AC123+INDEX(装备数值!$I$13:$M$116,新怪物属性!$V123*8+7,DK$2)*$AD123+INDEX(装备数值!$I$13:$M$116,新怪物属性!$W123*8+8,DK$2)*$AE123</f>
        <v>4200000</v>
      </c>
      <c r="DL123" s="14">
        <f>INDEX(装备数值!$I$13:$M$116,新怪物属性!$P123*8+1,DL$2)*$X123+INDEX(装备数值!$I$13:$M$116,新怪物属性!$Q123*8+2,DL$2)*$Y123+INDEX(装备数值!$I$13:$M$116,新怪物属性!$S123*8+3,DL$2)*$Z123+INDEX(装备数值!$I$13:$M$116,新怪物属性!$R123*8+4,DL$2)*$AA123+INDEX(装备数值!$I$13:$M$116,新怪物属性!$T123*8+5,DL$2)*$AB123+INDEX(装备数值!$I$13:$M$116,新怪物属性!$U123*8+6,DL$2)*$AC123+INDEX(装备数值!$I$13:$M$116,新怪物属性!$V123*8+7,DL$2)*$AD123+INDEX(装备数值!$I$13:$M$116,新怪物属性!$W123*8+8,DL$2)*$AE123</f>
        <v>83000</v>
      </c>
      <c r="DO123" s="14">
        <f>INDEX(装备数值!$X$13:$AH$116,$P123*8+1,DO$2)*$AF123+INDEX(装备数值!$X$13:$AH$116,$Q123*8+2,DO$2)*$AG123+INDEX(装备数值!$X$13:$AH$116,$S123*8+3,DO$2)*$AH123+INDEX(装备数值!$X$13:$AH$116,$R123*8+4,DO$2)*$AI123+INDEX(装备数值!$X$13:$AH$116,$T123*8+5,DO$2)*$AJ123+INDEX(装备数值!$X$13:$AH$116,$U123*8+6,DO$2)*$AK123+INDEX(装备数值!$X$13:$AH$116,$V123*8+7,DO$2)*$AL123+INDEX(装备数值!$X$13:$AH$116,$W123*8+8,DO$2)*$AM123</f>
        <v>110000</v>
      </c>
      <c r="DP123" s="14">
        <f>INDEX(装备数值!$X$13:$AH$116,$P123*8+1,DP$2)*$AF123+INDEX(装备数值!$X$13:$AH$116,$Q123*8+2,DP$2)*$AG123+INDEX(装备数值!$X$13:$AH$116,$S123*8+3,DP$2)*$AH123+INDEX(装备数值!$X$13:$AH$116,$R123*8+4,DP$2)*$AI123+INDEX(装备数值!$X$13:$AH$116,$T123*8+5,DP$2)*$AJ123+INDEX(装备数值!$X$13:$AH$116,$U123*8+6,DP$2)*$AK123+INDEX(装备数值!$X$13:$AH$116,$V123*8+7,DP$2)*$AL123+INDEX(装备数值!$X$13:$AH$116,$W123*8+8,DP$2)*$AM123</f>
        <v>825000</v>
      </c>
      <c r="DQ123" s="14">
        <f>INDEX(装备数值!$X$13:$AH$116,$P123*8+1,DQ$2)*$AF123+INDEX(装备数值!$X$13:$AH$116,$Q123*8+2,DQ$2)*$AG123+INDEX(装备数值!$X$13:$AH$116,$S123*8+3,DQ$2)*$AH123+INDEX(装备数值!$X$13:$AH$116,$R123*8+4,DQ$2)*$AI123+INDEX(装备数值!$X$13:$AH$116,$T123*8+5,DQ$2)*$AJ123+INDEX(装备数值!$X$13:$AH$116,$U123*8+6,DQ$2)*$AK123+INDEX(装备数值!$X$13:$AH$116,$V123*8+7,DQ$2)*$AL123+INDEX(装备数值!$X$13:$AH$116,$W123*8+8,DQ$2)*$AM123</f>
        <v>55000</v>
      </c>
      <c r="DR123" s="14">
        <f>INDEX(装备数值!$X$13:$AH$116,$P123*8+1,DR$2)*$AF123+INDEX(装备数值!$X$13:$AH$116,$Q123*8+2,DR$2)*$AG123+INDEX(装备数值!$X$13:$AH$116,$S123*8+3,DR$2)*$AH123+INDEX(装备数值!$X$13:$AH$116,$R123*8+4,DR$2)*$AI123+INDEX(装备数值!$X$13:$AH$116,$T123*8+5,DR$2)*$AJ123+INDEX(装备数值!$X$13:$AH$116,$U123*8+6,DR$2)*$AK123+INDEX(装备数值!$X$13:$AH$116,$V123*8+7,DR$2)*$AL123+INDEX(装备数值!$X$13:$AH$116,$W123*8+8,DR$2)*$AM123</f>
        <v>1100000</v>
      </c>
      <c r="DS123" s="14">
        <f>INDEX(装备数值!$X$13:$AH$116,$P123*8+1,DS$2)*$AF123+INDEX(装备数值!$X$13:$AH$116,$Q123*8+2,DS$2)*$AG123+INDEX(装备数值!$X$13:$AH$116,$S123*8+3,DS$2)*$AH123+INDEX(装备数值!$X$13:$AH$116,$R123*8+4,DS$2)*$AI123+INDEX(装备数值!$X$13:$AH$116,$T123*8+5,DS$2)*$AJ123+INDEX(装备数值!$X$13:$AH$116,$U123*8+6,DS$2)*$AK123+INDEX(装备数值!$X$13:$AH$116,$V123*8+7,DS$2)*$AL123+INDEX(装备数值!$X$13:$AH$116,$W123*8+8,DS$2)*$AM123</f>
        <v>22000</v>
      </c>
      <c r="DT123" s="14">
        <f>INDEX(装备数值!$X$13:$AH$116,$P123*8+1,DT$2)*$AF123+INDEX(装备数值!$X$13:$AH$116,$Q123*8+2,DT$2)*$AG123+INDEX(装备数值!$X$13:$AH$116,$S123*8+3,DT$2)*$AH123+INDEX(装备数值!$X$13:$AH$116,$R123*8+4,DT$2)*$AI123+INDEX(装备数值!$X$13:$AH$116,$T123*8+5,DT$2)*$AJ123+INDEX(装备数值!$X$13:$AH$116,$U123*8+6,DT$2)*$AK123+INDEX(装备数值!$X$13:$AH$116,$V123*8+7,DT$2)*$AL123+INDEX(装备数值!$X$13:$AH$116,$W123*8+8,DT$2)*$AM123</f>
        <v>82500</v>
      </c>
      <c r="DU123" s="14">
        <f>INDEX(装备数值!$X$13:$AH$116,$P123*8+1,DU$2)*$AF123+INDEX(装备数值!$X$13:$AH$116,$Q123*8+2,DU$2)*$AG123+INDEX(装备数值!$X$13:$AH$116,$S123*8+3,DU$2)*$AH123+INDEX(装备数值!$X$13:$AH$116,$R123*8+4,DU$2)*$AI123+INDEX(装备数值!$X$13:$AH$116,$T123*8+5,DU$2)*$AJ123+INDEX(装备数值!$X$13:$AH$116,$U123*8+6,DU$2)*$AK123+INDEX(装备数值!$X$13:$AH$116,$V123*8+7,DU$2)*$AL123+INDEX(装备数值!$X$13:$AH$116,$W123*8+8,DU$2)*$AM123</f>
        <v>82500</v>
      </c>
      <c r="DV123" s="14">
        <f>INDEX(装备数值!$X$13:$AH$116,$P123*8+1,DV$2)*$AF123+INDEX(装备数值!$X$13:$AH$116,$Q123*8+2,DV$2)*$AG123+INDEX(装备数值!$X$13:$AH$116,$S123*8+3,DV$2)*$AH123+INDEX(装备数值!$X$13:$AH$116,$R123*8+4,DV$2)*$AI123+INDEX(装备数值!$X$13:$AH$116,$T123*8+5,DV$2)*$AJ123+INDEX(装备数值!$X$13:$AH$116,$U123*8+6,DV$2)*$AK123+INDEX(装备数值!$X$13:$AH$116,$V123*8+7,DV$2)*$AL123+INDEX(装备数值!$X$13:$AH$116,$W123*8+8,DV$2)*$AM123</f>
        <v>82500</v>
      </c>
      <c r="DW123" s="14">
        <f>INDEX(装备数值!$X$13:$AH$116,$P123*8+1,DW$2)*$AF123+INDEX(装备数值!$X$13:$AH$116,$Q123*8+2,DW$2)*$AG123+INDEX(装备数值!$X$13:$AH$116,$S123*8+3,DW$2)*$AH123+INDEX(装备数值!$X$13:$AH$116,$R123*8+4,DW$2)*$AI123+INDEX(装备数值!$X$13:$AH$116,$T123*8+5,DW$2)*$AJ123+INDEX(装备数值!$X$13:$AH$116,$U123*8+6,DW$2)*$AK123+INDEX(装备数值!$X$13:$AH$116,$V123*8+7,DW$2)*$AL123+INDEX(装备数值!$X$13:$AH$116,$W123*8+8,DW$2)*$AM123</f>
        <v>82500</v>
      </c>
      <c r="DX123" s="14">
        <f>INDEX(装备数值!$X$13:$AH$116,$P123*8+1,DX$2)*$AF123+INDEX(装备数值!$X$13:$AH$116,$Q123*8+2,DX$2)*$AG123+INDEX(装备数值!$X$13:$AH$116,$S123*8+3,DX$2)*$AH123+INDEX(装备数值!$X$13:$AH$116,$R123*8+4,DX$2)*$AI123+INDEX(装备数值!$X$13:$AH$116,$T123*8+5,DX$2)*$AJ123+INDEX(装备数值!$X$13:$AH$116,$U123*8+6,DX$2)*$AK123+INDEX(装备数值!$X$13:$AH$116,$V123*8+7,DX$2)*$AL123+INDEX(装备数值!$X$13:$AH$116,$W123*8+8,DX$2)*$AM123</f>
        <v>220</v>
      </c>
      <c r="DY123" s="14">
        <f>INDEX(装备数值!$X$13:$AH$116,$P123*8+1,DY$2)*$AF123+INDEX(装备数值!$X$13:$AH$116,$Q123*8+2,DY$2)*$AG123+INDEX(装备数值!$X$13:$AH$116,$S123*8+3,DY$2)*$AH123+INDEX(装备数值!$X$13:$AH$116,$R123*8+4,DY$2)*$AI123+INDEX(装备数值!$X$13:$AH$116,$T123*8+5,DY$2)*$AJ123+INDEX(装备数值!$X$13:$AH$116,$U123*8+6,DY$2)*$AK123+INDEX(装备数值!$X$13:$AH$116,$V123*8+7,DY$2)*$AL123+INDEX(装备数值!$X$13:$AH$116,$W123*8+8,DY$2)*$AM123</f>
        <v>220</v>
      </c>
      <c r="EA123" s="14">
        <f>INDEX(装备数值!$AN$17:$AN$117,MATCH(MIN($X123:$AE123),装备数值!$AO$17:$AO$117,1))</f>
        <v>100</v>
      </c>
      <c r="EB123" s="14">
        <f>IF(COUNTIF($P123:$W123,"&gt;"&amp;0)=8,INDEX(装备数值!AR$17:AR$117,$EA123+1),0)</f>
        <v>84000</v>
      </c>
      <c r="EC123" s="14">
        <f>IF(COUNTIF($P123:$W123,"&gt;"&amp;0)=8,INDEX(装备数值!AS$17:AS$117,$EA123+1),0)</f>
        <v>630000</v>
      </c>
      <c r="ED123" s="14">
        <f>IF(COUNTIF($P123:$W123,"&gt;"&amp;0)=8,INDEX(装备数值!AT$17:AT$117,$EA123+1),0)</f>
        <v>42000</v>
      </c>
      <c r="EE123" s="14">
        <f>IF(COUNTIF($P123:$W123,"&gt;"&amp;0)=8,INDEX(装备数值!AU$17:AU$117,$EA123+1),0)</f>
        <v>840000</v>
      </c>
      <c r="EF123" s="14">
        <f>IF(COUNTIF($P123:$W123,"&gt;"&amp;0)=8,INDEX(装备数值!AV$17:AV$117,$EA123+1),0)</f>
        <v>16600</v>
      </c>
      <c r="EH123" s="14">
        <f>INDEX(装备数值!$AY$17:$AY$77,MATCH(新怪物属性!AF123,装备数值!$AZ$17:$AZ$77,1))</f>
        <v>55</v>
      </c>
      <c r="EI123" s="26">
        <f>INDEX(装备数值!BA$17:BA$77,新怪物属性!EH123+1)</f>
        <v>1.5</v>
      </c>
      <c r="EJ123" s="26">
        <f>INDEX(装备数值!BA$17:BA$77,新怪物属性!EH123+1)</f>
        <v>1.5</v>
      </c>
      <c r="EL123" s="14">
        <f t="shared" si="231"/>
        <v>40</v>
      </c>
      <c r="EM123" s="14">
        <f>VLOOKUP(EL123,军阶与晶片数值!$W$6:$X$27,2)</f>
        <v>9</v>
      </c>
      <c r="EN123" s="14">
        <f>INDEX(军阶与晶片数值!Y$6:Y$27,$EM123+1)</f>
        <v>750</v>
      </c>
      <c r="EO123" s="14">
        <f>INDEX(军阶与晶片数值!Z$6:Z$27,$EM123+1)</f>
        <v>750</v>
      </c>
      <c r="EP123" s="14">
        <f>INDEX(军阶与晶片数值!AA$6:AA$27,$EM123+1)</f>
        <v>750</v>
      </c>
      <c r="EQ123" s="14">
        <f>INDEX(军阶与晶片数值!AB$6:AB$27,$EM123+1)</f>
        <v>750</v>
      </c>
      <c r="ER123" s="29">
        <f>INDEX(军阶与晶片数值!AC$6:AC$27,$EM123+1)</f>
        <v>50</v>
      </c>
      <c r="ES123" s="29">
        <f>INDEX(军阶与晶片数值!AD$6:AD$27,$EM123+1)</f>
        <v>30</v>
      </c>
      <c r="EU123" s="26">
        <f>INDEX(军阶与晶片数值!I$6:I$16,AN123+1)</f>
        <v>0.3</v>
      </c>
      <c r="EV123" s="26">
        <f>INDEX(军阶与晶片数值!M$6:M$16,AO123+1)</f>
        <v>0.3</v>
      </c>
      <c r="EW123" s="26">
        <f>INDEX(军阶与晶片数值!J$6:J$16,AP123+1)</f>
        <v>0.3</v>
      </c>
      <c r="EX123" s="26">
        <f>INDEX(军阶与晶片数值!K$6:K$16,AQ123+1)</f>
        <v>0.6</v>
      </c>
      <c r="EY123" s="26">
        <f>INDEX(军阶与晶片数值!L$6:L$16,AR123+1)</f>
        <v>0.6</v>
      </c>
      <c r="EZ123" s="28">
        <f>INDEX(军阶与晶片数值!N$6:N$16,AS123+1)</f>
        <v>0</v>
      </c>
      <c r="FA123" s="28">
        <f>INDEX(军阶与晶片数值!O$6:O$16,AT123+1)</f>
        <v>0</v>
      </c>
      <c r="FB123" s="28">
        <f>INDEX(军阶与晶片数值!P$6:P$16,AU123+1)</f>
        <v>0</v>
      </c>
      <c r="FC123" s="28">
        <f>INDEX(军阶与晶片数值!Q$6:Q$16,AV123+1)</f>
        <v>0</v>
      </c>
      <c r="FD123" s="26">
        <f>INDEX(军阶与晶片数值!R$6:R$16,AW123+1)</f>
        <v>0.4</v>
      </c>
      <c r="FE123" s="26">
        <f>INDEX(军阶与晶片数值!S$6:S$16,AX123+1)</f>
        <v>0.4</v>
      </c>
      <c r="FF123" s="26">
        <f>INDEX(军阶与晶片数值!T$6:T$16,AY123+1)</f>
        <v>0</v>
      </c>
      <c r="FG123" s="26">
        <f>INDEX(军阶与晶片数值!U$6:U$16,AZ123+1)</f>
        <v>0</v>
      </c>
      <c r="FI123" s="26">
        <f>INDEX(军阶与晶片数值!$C$6:$C$36,新怪物属性!$BA123+1)</f>
        <v>1.4</v>
      </c>
      <c r="FJ123" s="26">
        <f>INDEX(军阶与晶片数值!$C$6:$C$36,新怪物属性!$BA123+1)</f>
        <v>1.4</v>
      </c>
      <c r="FK123" s="26">
        <f>INDEX(军阶与晶片数值!$C$6:$C$36,新怪物属性!$BA123+1)</f>
        <v>1.4</v>
      </c>
      <c r="FL123" s="26">
        <f>INDEX(军阶与晶片数值!$C$6:$C$36,新怪物属性!$BA123+1)</f>
        <v>1.4</v>
      </c>
      <c r="FM123" s="26">
        <f>INDEX(军阶与晶片数值!$C$6:$C$36,新怪物属性!$BA123+1)</f>
        <v>1.4</v>
      </c>
      <c r="FO123" s="14">
        <f>INDEX(战舰突破!$H$6:$H$18,新怪物属性!$J123+1)+INDEX(战舰突破!$H$23:$H$35,新怪物属性!$K123+1)+INDEX(战舰突破!$H$40:$H$52,新怪物属性!$L123+1)</f>
        <v>200</v>
      </c>
      <c r="FP123" s="14">
        <f>INDEX(战舰突破!$I$6:$I$18,新怪物属性!$J123+1)+INDEX(战舰突破!$I$23:$I$35,新怪物属性!$K123+1)+INDEX(战舰突破!$I$40:$I$52,新怪物属性!$L123+1)</f>
        <v>200</v>
      </c>
      <c r="FQ123" s="14">
        <f>INDEX(战舰突破!$J$6:$J$18,新怪物属性!$J123+1)+INDEX(战舰突破!$J$23:$J$35,新怪物属性!$K123+1)+INDEX(战舰突破!$J$40:$J$52,新怪物属性!$L123+1)</f>
        <v>0</v>
      </c>
      <c r="FR123" s="14">
        <f>INDEX(战舰突破!$K$6:$K$18,新怪物属性!$J123+1)+INDEX(战舰突破!$K$23:$K$35,新怪物属性!$K123+1)+INDEX(战舰突破!$K$40:$K$52,新怪物属性!$L123+1)</f>
        <v>0</v>
      </c>
      <c r="FS123" s="14">
        <f>INDEX(战舰突破!$L$6:$L$18,新怪物属性!$J123+1)+INDEX(战舰突破!$L$23:$L$35,新怪物属性!$K123+1)+INDEX(战舰突破!$L$40:$L$52,新怪物属性!$L123+1)</f>
        <v>200</v>
      </c>
      <c r="FT123" s="18">
        <f>INDEX(战舰突破!$N$6:$N$18,新怪物属性!$J123+1)+INDEX(战舰突破!$N$23:$N$35,新怪物属性!$K123+1)+INDEX(战舰突破!$N$40:$N$52,新怪物属性!$L123+1)</f>
        <v>0.75</v>
      </c>
      <c r="FU123" s="18">
        <f>INDEX(战舰突破!$O$6:$O$18,新怪物属性!$J123+1)+INDEX(战舰突破!$O$23:$O$35,新怪物属性!$K123+1)+INDEX(战舰突破!$O$40:$O$52,新怪物属性!$L123+1)</f>
        <v>1.4</v>
      </c>
      <c r="FV123" s="18">
        <f>INDEX(战舰突破!$P$6:$P$18,新怪物属性!$J123+1)+INDEX(战舰突破!$P$23:$P$35,新怪物属性!$K123+1)+INDEX(战舰突破!$P$40:$P$52,新怪物属性!$L123+1)</f>
        <v>0.5</v>
      </c>
      <c r="FW123" s="18">
        <f>INDEX(战舰突破!$Q$6:$Q$18,新怪物属性!$J123+1)+INDEX(战舰突破!$Q$23:$Q$35,新怪物属性!$K123+1)+INDEX(战舰突破!$Q$40:$Q$52,新怪物属性!$L123+1)</f>
        <v>0.3</v>
      </c>
      <c r="FX123" s="18">
        <f>INDEX(战舰突破!$R$6:$R$18,新怪物属性!$J123+1)+INDEX(战舰突破!$R$23:$R$35,新怪物属性!$K123+1)+INDEX(战舰突破!$R$40:$R$52,新怪物属性!$L123+1)</f>
        <v>0.25</v>
      </c>
      <c r="FY123" s="18">
        <f>INDEX(战舰突破!$M$6:$M$18,新怪物属性!$J123+1)+INDEX(战舰突破!$M$23:$M$35,新怪物属性!$K123+1)+INDEX(战舰突破!$M$40:$M$52,新怪物属性!$L123+1)</f>
        <v>0.2</v>
      </c>
      <c r="FZ123" s="22">
        <f>INDEX(战舰突破!$W$6:$W$18,新怪物属性!$J123+1)+INDEX(战舰突破!$W$23:$W$35,新怪物属性!$K123+1)+INDEX(战舰突破!$W$40:$W$52,新怪物属性!$L123+1)</f>
        <v>0.5</v>
      </c>
      <c r="GC123" s="14">
        <f>INDEX(战舰突破!$S$6:$S$18,新怪物属性!$J123+1)</f>
        <v>0</v>
      </c>
      <c r="GD123" s="14">
        <f>INDEX(战舰突破!$T$6:$T$18,新怪物属性!$J123+1)</f>
        <v>1.45</v>
      </c>
      <c r="GE123" s="14">
        <f>INDEX(战舰突破!$U$6:$U$18,新怪物属性!$J123+1)</f>
        <v>0.1</v>
      </c>
      <c r="GF123" s="14">
        <f>INDEX(战舰突破!$V$6:$V$18,新怪物属性!$J123+1)</f>
        <v>2</v>
      </c>
      <c r="GG123" s="14">
        <f>INDEX(战舰突破!$X$6:$X$18,新怪物属性!$J123+1)</f>
        <v>15</v>
      </c>
      <c r="GI123" s="14">
        <f>INDEX(战舰突破!$S$23:$S$35,新怪物属性!$J123+1)</f>
        <v>1</v>
      </c>
      <c r="GJ123" s="14">
        <f>INDEX(战舰突破!$T$23:$T$35,新怪物属性!$J123+1)</f>
        <v>0.9</v>
      </c>
      <c r="GK123" s="14">
        <f>INDEX(战舰突破!$U$23:$U$35,新怪物属性!$J123+1)</f>
        <v>0.1</v>
      </c>
      <c r="GL123" s="14">
        <f>INDEX(战舰突破!$V$23:$V$35,新怪物属性!$J123+1)</f>
        <v>2</v>
      </c>
      <c r="GM123" s="14">
        <f>INDEX(战舰突破!$X$23:$X$35,新怪物属性!$J123+1)</f>
        <v>200</v>
      </c>
      <c r="GO123" s="14">
        <f>INDEX(战舰突破!$S$40:$S$52,新怪物属性!$J123+1)</f>
        <v>1</v>
      </c>
      <c r="GP123" s="14">
        <f>INDEX(战舰突破!$T$40:$T$52,新怪物属性!$J123+1)</f>
        <v>0.6</v>
      </c>
      <c r="GQ123" s="14">
        <f>INDEX(战舰突破!$U$40:$U$52,新怪物属性!$J123+1)</f>
        <v>0.2</v>
      </c>
      <c r="GR123" s="14">
        <f>INDEX(战舰突破!$V$40:$V$52,新怪物属性!$J123+1)</f>
        <v>2</v>
      </c>
      <c r="GS123" s="14">
        <f>INDEX(战舰突破!$X$40:$X$52,新怪物属性!$J123+1)</f>
        <v>350</v>
      </c>
      <c r="GV123" s="14">
        <v>5</v>
      </c>
      <c r="GW123" s="14">
        <v>68</v>
      </c>
      <c r="GX123" s="14">
        <v>1</v>
      </c>
      <c r="GY123" s="14">
        <v>66</v>
      </c>
      <c r="GZ123" s="14">
        <v>3</v>
      </c>
      <c r="HA123" s="14">
        <v>63</v>
      </c>
      <c r="HB123" s="14">
        <v>1</v>
      </c>
      <c r="HC123" s="14">
        <v>61</v>
      </c>
      <c r="HD123" s="14">
        <v>1</v>
      </c>
      <c r="HE123" s="14">
        <v>45</v>
      </c>
      <c r="HF123" s="14">
        <v>1</v>
      </c>
      <c r="HG123" s="14">
        <v>49</v>
      </c>
      <c r="HH123" s="14">
        <v>0</v>
      </c>
      <c r="HI123" s="14">
        <v>54</v>
      </c>
      <c r="HJ123" s="14">
        <v>1</v>
      </c>
      <c r="HK123" s="14">
        <v>44</v>
      </c>
      <c r="HL123" s="14">
        <v>0</v>
      </c>
      <c r="HM123" s="14">
        <v>0</v>
      </c>
      <c r="HN123" s="14">
        <v>0</v>
      </c>
      <c r="HO123" s="14">
        <v>0</v>
      </c>
      <c r="HP123" s="14">
        <v>1</v>
      </c>
      <c r="HQ123" s="14">
        <v>42</v>
      </c>
      <c r="HR123" s="14">
        <v>0</v>
      </c>
      <c r="HS123" s="14">
        <v>0</v>
      </c>
      <c r="HT123" s="14">
        <v>0</v>
      </c>
      <c r="HU123" s="14">
        <v>0</v>
      </c>
      <c r="HX123" s="14">
        <v>11</v>
      </c>
      <c r="HY123" s="14">
        <v>6</v>
      </c>
      <c r="IB123" s="14">
        <f>IF($GV123=0,0,INDEX(战宠!P$15:P$27,新怪物属性!$GV$3)*(INDEX(战宠!$U$7:$Y$10,1,新怪物属性!$GV123)))*(新怪物属性!$GW123+4)
+IF($GX123=0,0,INDEX(战宠!P$15:P$27,新怪物属性!$GX$3)*(INDEX(战宠!$U$7:$Y$10,1,新怪物属性!$GX123)))*(新怪物属性!$GY123+4)
+IF($GZ123=0,0,INDEX(战宠!P$15:P$27,新怪物属性!$GZ$3)*(INDEX(战宠!$U$7:$Y$10,1,新怪物属性!$GZ123)))*(新怪物属性!$HA123+4)
+IF($HB123=0,0,INDEX(战宠!P$15:P$27,新怪物属性!$HB$3)*(INDEX(战宠!$U$7:$Y$10,1,新怪物属性!$HB123)))*(新怪物属性!$HC123+4)
+IF($HD123=0,0,INDEX(战宠!P$15:P$27,新怪物属性!$HD$3)*(INDEX(战宠!$U$7:$Y$10,1,新怪物属性!$HD123)))*(新怪物属性!$HE123+4)
+IF($HF123=0,0,INDEX(战宠!P$15:P$27,新怪物属性!$HF$3)*(INDEX(战宠!$U$7:$Y$10,1,新怪物属性!$HF123)))*(新怪物属性!$HG123+4)
+IF($HH123=0,0,INDEX(战宠!P$15:P$27,新怪物属性!$HH$3)*(INDEX(战宠!$U$7:$Y$10,1,新怪物属性!$HH123)))*(新怪物属性!$HI123+4)
+IF($HJ123=0,0,INDEX(战宠!P$15:P$27,新怪物属性!$HJ$3)*(INDEX(战宠!$U$7:$Y$10,1,新怪物属性!$HJ123)))*(新怪物属性!$HK123+4)
+IF($HL123=0,0,INDEX(战宠!P$15:P$27,新怪物属性!$HL$3)*(INDEX(战宠!$U$7:$Y$10,1,新怪物属性!$HL123)))*(新怪物属性!$HM123+4)
+IF($HN123=0,0,INDEX(战宠!P$15:P$27,新怪物属性!$HN$3)*(INDEX(战宠!$U$7:$Y$10,1,新怪物属性!$HN123)))*(新怪物属性!$HO123+4)
+IF($HP123=0,0,INDEX(战宠!P$15:P$27,新怪物属性!$HP$3)*(INDEX(战宠!$U$7:$Y$10,1,新怪物属性!$HP123)))*(新怪物属性!$HQ123+4)
+IF($HR123=0,0,INDEX(战宠!P$15:P$27,新怪物属性!$HR$3)*(INDEX(战宠!$U$7:$Y$10,1,新怪物属性!$HR123)))*(新怪物属性!$HS123+4)
+IF($HT123=0,0,INDEX(战宠!P$15:P$27,新怪物属性!$HT$3)*(INDEX(战宠!$U$7:$Y$10,1,新怪物属性!$HT123)))*(新怪物属性!$HU123+4)</f>
        <v>704800</v>
      </c>
      <c r="IC123" s="14">
        <f>IF($GV123=0,0,INDEX(战宠!Q$15:Q$27,新怪物属性!$GV$3)*(INDEX(战宠!$U$7:$Y$10,1,新怪物属性!$GV123)))*(新怪物属性!$GW123+4)
+IF($GX123=0,0,INDEX(战宠!Q$15:Q$27,新怪物属性!$GX$3)*(INDEX(战宠!$U$7:$Y$10,1,新怪物属性!$GX123)))*(新怪物属性!$GY123+4)
+IF($GZ123=0,0,INDEX(战宠!Q$15:Q$27,新怪物属性!$GZ$3)*(INDEX(战宠!$U$7:$Y$10,1,新怪物属性!$GZ123)))*(新怪物属性!$HA123+4)
+IF($HB123=0,0,INDEX(战宠!Q$15:Q$27,新怪物属性!$HB$3)*(INDEX(战宠!$U$7:$Y$10,1,新怪物属性!$HB123)))*(新怪物属性!$HC123+4)
+IF($HD123=0,0,INDEX(战宠!Q$15:Q$27,新怪物属性!$HD$3)*(INDEX(战宠!$U$7:$Y$10,1,新怪物属性!$HD123)))*(新怪物属性!$HE123+4)
+IF($HF123=0,0,INDEX(战宠!Q$15:Q$27,新怪物属性!$HF$3)*(INDEX(战宠!$U$7:$Y$10,1,新怪物属性!$HF123)))*(新怪物属性!$HG123+4)
+IF($HH123=0,0,INDEX(战宠!Q$15:Q$27,新怪物属性!$HH$3)*(INDEX(战宠!$U$7:$Y$10,1,新怪物属性!$HH123)))*(新怪物属性!$HI123+4)
+IF($HJ123=0,0,INDEX(战宠!Q$15:Q$27,新怪物属性!$HJ$3)*(INDEX(战宠!$U$7:$Y$10,1,新怪物属性!$HJ123)))*(新怪物属性!$HK123+4)
+IF($HL123=0,0,INDEX(战宠!Q$15:Q$27,新怪物属性!$HL$3)*(INDEX(战宠!$U$7:$Y$10,1,新怪物属性!$HL123)))*(新怪物属性!$HM123+4)
+IF($HN123=0,0,INDEX(战宠!Q$15:Q$27,新怪物属性!$HN$3)*(INDEX(战宠!$U$7:$Y$10,1,新怪物属性!$HN123)))*(新怪物属性!$HO123+4)
+IF($HP123=0,0,INDEX(战宠!Q$15:Q$27,新怪物属性!$HP$3)*(INDEX(战宠!$U$7:$Y$10,1,新怪物属性!$HP123)))*(新怪物属性!$HQ123+4)
+IF($HR123=0,0,INDEX(战宠!Q$15:Q$27,新怪物属性!$HR$3)*(INDEX(战宠!$U$7:$Y$10,1,新怪物属性!$HR123)))*(新怪物属性!$HS123+4)
+IF($HT123=0,0,INDEX(战宠!Q$15:Q$27,新怪物属性!$HT$3)*(INDEX(战宠!$U$7:$Y$10,1,新怪物属性!$HT123)))*(新怪物属性!$HU123+4)</f>
        <v>4902000</v>
      </c>
      <c r="ID123" s="14">
        <f>IF($GV123=0,0,INDEX(战宠!R$15:R$27,新怪物属性!$GV$3)*(INDEX(战宠!$U$7:$Y$10,1,新怪物属性!$GV123)))*(新怪物属性!$GW123+4)
+IF($GX123=0,0,INDEX(战宠!R$15:R$27,新怪物属性!$GX$3)*(INDEX(战宠!$U$7:$Y$10,1,新怪物属性!$GX123)))*(新怪物属性!$GY123+4)
+IF($GZ123=0,0,INDEX(战宠!R$15:R$27,新怪物属性!$GZ$3)*(INDEX(战宠!$U$7:$Y$10,1,新怪物属性!$GZ123)))*(新怪物属性!$HA123+4)
+IF($HB123=0,0,INDEX(战宠!R$15:R$27,新怪物属性!$HB$3)*(INDEX(战宠!$U$7:$Y$10,1,新怪物属性!$HB123)))*(新怪物属性!$HC123+4)
+IF($HD123=0,0,INDEX(战宠!R$15:R$27,新怪物属性!$HD$3)*(INDEX(战宠!$U$7:$Y$10,1,新怪物属性!$HD123)))*(新怪物属性!$HE123+4)
+IF($HF123=0,0,INDEX(战宠!R$15:R$27,新怪物属性!$HF$3)*(INDEX(战宠!$U$7:$Y$10,1,新怪物属性!$HF123)))*(新怪物属性!$HG123+4)
+IF($HH123=0,0,INDEX(战宠!R$15:R$27,新怪物属性!$HH$3)*(INDEX(战宠!$U$7:$Y$10,1,新怪物属性!$HH123)))*(新怪物属性!$HI123+4)
+IF($HJ123=0,0,INDEX(战宠!R$15:R$27,新怪物属性!$HJ$3)*(INDEX(战宠!$U$7:$Y$10,1,新怪物属性!$HJ123)))*(新怪物属性!$HK123+4)
+IF($HL123=0,0,INDEX(战宠!R$15:R$27,新怪物属性!$HL$3)*(INDEX(战宠!$U$7:$Y$10,1,新怪物属性!$HL123)))*(新怪物属性!$HM123+4)
+IF($HN123=0,0,INDEX(战宠!R$15:R$27,新怪物属性!$HN$3)*(INDEX(战宠!$U$7:$Y$10,1,新怪物属性!$HN123)))*(新怪物属性!$HO123+4)
+IF($HP123=0,0,INDEX(战宠!R$15:R$27,新怪物属性!$HP$3)*(INDEX(战宠!$U$7:$Y$10,1,新怪物属性!$HP123)))*(新怪物属性!$HQ123+4)
+IF($HR123=0,0,INDEX(战宠!R$15:R$27,新怪物属性!$HR$3)*(INDEX(战宠!$U$7:$Y$10,1,新怪物属性!$HR123)))*(新怪物属性!$HS123+4)
+IF($HT123=0,0,INDEX(战宠!R$15:R$27,新怪物属性!$HT$3)*(INDEX(战宠!$U$7:$Y$10,1,新怪物属性!$HT123)))*(新怪物属性!$HU123+4)</f>
        <v>378000</v>
      </c>
      <c r="IE123" s="14">
        <f>IF($GV123=0,0,INDEX(战宠!S$15:S$27,新怪物属性!$GV$3)*(INDEX(战宠!$U$7:$Y$10,1,新怪物属性!$GV123)))*(新怪物属性!$GW123+4)
+IF($GX123=0,0,INDEX(战宠!S$15:S$27,新怪物属性!$GX$3)*(INDEX(战宠!$U$7:$Y$10,1,新怪物属性!$GX123)))*(新怪物属性!$GY123+4)
+IF($GZ123=0,0,INDEX(战宠!S$15:S$27,新怪物属性!$GZ$3)*(INDEX(战宠!$U$7:$Y$10,1,新怪物属性!$GZ123)))*(新怪物属性!$HA123+4)
+IF($HB123=0,0,INDEX(战宠!S$15:S$27,新怪物属性!$HB$3)*(INDEX(战宠!$U$7:$Y$10,1,新怪物属性!$HB123)))*(新怪物属性!$HC123+4)
+IF($HD123=0,0,INDEX(战宠!S$15:S$27,新怪物属性!$HD$3)*(INDEX(战宠!$U$7:$Y$10,1,新怪物属性!$HD123)))*(新怪物属性!$HE123+4)
+IF($HF123=0,0,INDEX(战宠!S$15:S$27,新怪物属性!$HF$3)*(INDEX(战宠!$U$7:$Y$10,1,新怪物属性!$HF123)))*(新怪物属性!$HG123+4)
+IF($HH123=0,0,INDEX(战宠!S$15:S$27,新怪物属性!$HH$3)*(INDEX(战宠!$U$7:$Y$10,1,新怪物属性!$HH123)))*(新怪物属性!$HI123+4)
+IF($HJ123=0,0,INDEX(战宠!S$15:S$27,新怪物属性!$HJ$3)*(INDEX(战宠!$U$7:$Y$10,1,新怪物属性!$HJ123)))*(新怪物属性!$HK123+4)
+IF($HL123=0,0,INDEX(战宠!S$15:S$27,新怪物属性!$HL$3)*(INDEX(战宠!$U$7:$Y$10,1,新怪物属性!$HL123)))*(新怪物属性!$HM123+4)
+IF($HN123=0,0,INDEX(战宠!S$15:S$27,新怪物属性!$HN$3)*(INDEX(战宠!$U$7:$Y$10,1,新怪物属性!$HN123)))*(新怪物属性!$HO123+4)
+IF($HP123=0,0,INDEX(战宠!S$15:S$27,新怪物属性!$HP$3)*(INDEX(战宠!$U$7:$Y$10,1,新怪物属性!$HP123)))*(新怪物属性!$HQ123+4)
+IF($HR123=0,0,INDEX(战宠!S$15:S$27,新怪物属性!$HR$3)*(INDEX(战宠!$U$7:$Y$10,1,新怪物属性!$HR123)))*(新怪物属性!$HS123+4)
+IF($HT123=0,0,INDEX(战宠!S$15:S$27,新怪物属性!$HT$3)*(INDEX(战宠!$U$7:$Y$10,1,新怪物属性!$HT123)))*(新怪物属性!$HU123+4)</f>
        <v>9498000</v>
      </c>
      <c r="IF123" s="14">
        <f>IF($GV123=0,0,INDEX(战宠!T$15:T$27,新怪物属性!$GV$3)*(INDEX(战宠!$U$7:$Y$10,1,新怪物属性!$GV123)))*(新怪物属性!$GW123+4)
+IF($GX123=0,0,INDEX(战宠!T$15:T$27,新怪物属性!$GX$3)*(INDEX(战宠!$U$7:$Y$10,1,新怪物属性!$GX123)))*(新怪物属性!$GY123+4)
+IF($GZ123=0,0,INDEX(战宠!T$15:T$27,新怪物属性!$GZ$3)*(INDEX(战宠!$U$7:$Y$10,1,新怪物属性!$GZ123)))*(新怪物属性!$HA123+4)
+IF($HB123=0,0,INDEX(战宠!T$15:T$27,新怪物属性!$HB$3)*(INDEX(战宠!$U$7:$Y$10,1,新怪物属性!$HB123)))*(新怪物属性!$HC123+4)
+IF($HD123=0,0,INDEX(战宠!T$15:T$27,新怪物属性!$HD$3)*(INDEX(战宠!$U$7:$Y$10,1,新怪物属性!$HD123)))*(新怪物属性!$HE123+4)
+IF($HF123=0,0,INDEX(战宠!T$15:T$27,新怪物属性!$HF$3)*(INDEX(战宠!$U$7:$Y$10,1,新怪物属性!$HF123)))*(新怪物属性!$HG123+4)
+IF($HH123=0,0,INDEX(战宠!T$15:T$27,新怪物属性!$HH$3)*(INDEX(战宠!$U$7:$Y$10,1,新怪物属性!$HH123)))*(新怪物属性!$HI123+4)
+IF($HJ123=0,0,INDEX(战宠!T$15:T$27,新怪物属性!$HJ$3)*(INDEX(战宠!$U$7:$Y$10,1,新怪物属性!$HJ123)))*(新怪物属性!$HK123+4)
+IF($HL123=0,0,INDEX(战宠!T$15:T$27,新怪物属性!$HL$3)*(INDEX(战宠!$U$7:$Y$10,1,新怪物属性!$HL123)))*(新怪物属性!$HM123+4)
+IF($HN123=0,0,INDEX(战宠!T$15:T$27,新怪物属性!$HN$3)*(INDEX(战宠!$U$7:$Y$10,1,新怪物属性!$HN123)))*(新怪物属性!$HO123+4)
+IF($HP123=0,0,INDEX(战宠!T$15:T$27,新怪物属性!$HP$3)*(INDEX(战宠!$U$7:$Y$10,1,新怪物属性!$HP123)))*(新怪物属性!$HQ123+4)
+IF($HR123=0,0,INDEX(战宠!T$15:T$27,新怪物属性!$HR$3)*(INDEX(战宠!$U$7:$Y$10,1,新怪物属性!$HR123)))*(新怪物属性!$HS123+4)
+IF($HT123=0,0,INDEX(战宠!T$15:T$27,新怪物属性!$HT$3)*(INDEX(战宠!$U$7:$Y$10,1,新怪物属性!$HT123)))*(新怪物属性!$HU123+4)</f>
        <v>203435</v>
      </c>
      <c r="II123" s="14">
        <f>IF(HX123=0,0,INDEX(战宠!$D$15:$D$27,新怪物属性!HX123))</f>
        <v>0.3</v>
      </c>
      <c r="IJ123" s="14">
        <f>IF(HY123=0,0,INDEX(战宠!$D$15:$D$27,新怪物属性!HY123))</f>
        <v>0.2</v>
      </c>
      <c r="IM123" s="14">
        <f t="shared" si="189"/>
        <v>14012877</v>
      </c>
      <c r="IN123" s="14">
        <f t="shared" si="190"/>
        <v>14017081</v>
      </c>
      <c r="IO123" s="14">
        <f t="shared" si="191"/>
        <v>14021585</v>
      </c>
      <c r="IP123" s="14">
        <f t="shared" si="192"/>
        <v>14012877</v>
      </c>
      <c r="IQ123" s="14">
        <f t="shared" si="193"/>
        <v>14012877</v>
      </c>
      <c r="IR123" s="14">
        <f t="shared" si="232"/>
        <v>108342973</v>
      </c>
      <c r="IS123" s="14">
        <f t="shared" si="233"/>
        <v>4265927</v>
      </c>
      <c r="IT123" s="14">
        <f t="shared" si="234"/>
        <v>95770099</v>
      </c>
      <c r="IU123" s="14">
        <f t="shared" si="235"/>
        <v>2434832</v>
      </c>
      <c r="IV123" s="28">
        <f t="shared" si="236"/>
        <v>84500</v>
      </c>
      <c r="IW123" s="28">
        <f t="shared" si="237"/>
        <v>84500</v>
      </c>
      <c r="IX123" s="28">
        <f t="shared" si="238"/>
        <v>84500</v>
      </c>
      <c r="IY123" s="28">
        <f t="shared" si="239"/>
        <v>84500</v>
      </c>
      <c r="IZ123" s="28">
        <f t="shared" si="240"/>
        <v>4.7249999999999996</v>
      </c>
      <c r="JA123" s="28">
        <f t="shared" si="241"/>
        <v>4.7249999999999996</v>
      </c>
      <c r="JB123" s="28">
        <f t="shared" si="242"/>
        <v>270</v>
      </c>
      <c r="JC123" s="28">
        <f t="shared" si="243"/>
        <v>250</v>
      </c>
      <c r="JD123" s="14">
        <f t="shared" si="244"/>
        <v>1</v>
      </c>
      <c r="JE123" s="14">
        <f t="shared" si="245"/>
        <v>2</v>
      </c>
      <c r="JF123" s="14">
        <f t="shared" si="246"/>
        <v>2</v>
      </c>
      <c r="JG123" s="18">
        <f t="shared" si="247"/>
        <v>2.6500000000000004</v>
      </c>
      <c r="JH123" s="18">
        <f t="shared" si="248"/>
        <v>2.1</v>
      </c>
      <c r="JI123" s="18">
        <f t="shared" si="249"/>
        <v>1.8</v>
      </c>
      <c r="JJ123" s="29">
        <f t="shared" si="276"/>
        <v>84650</v>
      </c>
      <c r="JK123" s="29">
        <f t="shared" si="276"/>
        <v>84950</v>
      </c>
      <c r="JL123" s="29">
        <f t="shared" si="276"/>
        <v>84950</v>
      </c>
      <c r="JM123" s="26">
        <f t="shared" si="250"/>
        <v>0.1</v>
      </c>
      <c r="JN123" s="26">
        <f t="shared" si="251"/>
        <v>0.1</v>
      </c>
      <c r="JO123" s="26">
        <f t="shared" si="252"/>
        <v>0.2</v>
      </c>
      <c r="JP123" s="14">
        <f t="shared" si="253"/>
        <v>4</v>
      </c>
      <c r="JQ123" s="14">
        <f t="shared" si="254"/>
        <v>4</v>
      </c>
      <c r="JR123" s="14">
        <f t="shared" si="255"/>
        <v>4</v>
      </c>
      <c r="JS123" s="14">
        <f t="shared" si="256"/>
        <v>15</v>
      </c>
      <c r="JT123" s="14">
        <f t="shared" si="257"/>
        <v>200</v>
      </c>
      <c r="JU123" s="14">
        <f t="shared" si="258"/>
        <v>350</v>
      </c>
      <c r="JV123">
        <v>119</v>
      </c>
      <c r="JW123" s="14">
        <f t="shared" si="195"/>
        <v>842573642</v>
      </c>
      <c r="JY123" s="14">
        <f t="shared" si="277"/>
        <v>8531854</v>
      </c>
      <c r="JZ123" s="14">
        <f t="shared" si="196"/>
        <v>7884087</v>
      </c>
      <c r="KA123" s="29">
        <f t="shared" si="197"/>
        <v>81120</v>
      </c>
      <c r="KB123" s="29">
        <f t="shared" si="198"/>
        <v>58437</v>
      </c>
      <c r="KC123" s="29">
        <f t="shared" si="199"/>
        <v>63112</v>
      </c>
      <c r="KD123" s="29">
        <f t="shared" si="200"/>
        <v>75735</v>
      </c>
      <c r="KE123" s="14">
        <f t="shared" si="278"/>
        <v>4.7249999999999996</v>
      </c>
      <c r="KF123" s="14">
        <f t="shared" si="279"/>
        <v>4.7249999999999996</v>
      </c>
      <c r="KG123" s="14">
        <f t="shared" si="201"/>
        <v>7006408.4256048771</v>
      </c>
      <c r="KH123" s="26">
        <f t="shared" si="259"/>
        <v>0.39947851410382301</v>
      </c>
      <c r="KI123" s="26">
        <f t="shared" si="260"/>
        <v>0.66572006840610631</v>
      </c>
      <c r="KJ123" s="29">
        <f t="shared" si="202"/>
        <v>2274478</v>
      </c>
      <c r="KK123" s="29">
        <f t="shared" si="203"/>
        <v>8656823</v>
      </c>
      <c r="KL123" s="29">
        <f t="shared" si="204"/>
        <v>9899564</v>
      </c>
      <c r="KM123" s="23">
        <f t="shared" si="205"/>
        <v>5458748</v>
      </c>
      <c r="KN123" s="23">
        <f t="shared" si="206"/>
        <v>2883867</v>
      </c>
      <c r="KO123" s="26">
        <f t="shared" si="261"/>
        <v>0.49275351505504694</v>
      </c>
      <c r="KP123" s="26">
        <f t="shared" si="262"/>
        <v>0.49586234911792004</v>
      </c>
      <c r="KQ123" s="26">
        <f t="shared" si="263"/>
        <v>0.59586234911792002</v>
      </c>
      <c r="KR123" s="26">
        <f t="shared" si="207"/>
        <v>9.275351505504692E-2</v>
      </c>
      <c r="KS123" s="26">
        <v>0.1</v>
      </c>
      <c r="KT123" s="29">
        <f t="shared" si="264"/>
        <v>2.2000000000000002</v>
      </c>
      <c r="KU123" s="29">
        <f t="shared" si="265"/>
        <v>4.418653004377239</v>
      </c>
      <c r="KV123" s="29">
        <f t="shared" si="266"/>
        <v>5.0186530043772386</v>
      </c>
      <c r="KW123" s="29">
        <f t="shared" si="267"/>
        <v>25019258</v>
      </c>
      <c r="KX123" s="29">
        <f t="shared" si="268"/>
        <v>25500997.971541323</v>
      </c>
      <c r="KY123" s="29">
        <f t="shared" si="269"/>
        <v>24841238.305312376</v>
      </c>
      <c r="KZ123" s="29">
        <f t="shared" si="270"/>
        <v>114062085</v>
      </c>
      <c r="LA123" s="14">
        <f t="shared" si="271"/>
        <v>75361494.280000001</v>
      </c>
      <c r="LE123" s="14">
        <v>1</v>
      </c>
      <c r="LF123" s="14">
        <v>1</v>
      </c>
      <c r="LG123" s="14">
        <v>480</v>
      </c>
      <c r="LH123" s="14">
        <v>80</v>
      </c>
      <c r="LI123" s="14">
        <v>60</v>
      </c>
      <c r="LJ123" s="14">
        <v>60</v>
      </c>
      <c r="LK123" s="14">
        <v>60</v>
      </c>
      <c r="LL123" s="23">
        <f t="shared" si="208"/>
        <v>10567803194</v>
      </c>
      <c r="LM123" s="23">
        <f t="shared" si="209"/>
        <v>2</v>
      </c>
      <c r="LN123" s="23">
        <f t="shared" si="210"/>
        <v>10567.8</v>
      </c>
      <c r="LO123" s="14">
        <v>1</v>
      </c>
      <c r="LP123" s="14">
        <v>1</v>
      </c>
      <c r="LQ123" s="14">
        <v>240</v>
      </c>
      <c r="LR123" s="14">
        <v>35</v>
      </c>
      <c r="LS123" s="14">
        <v>22</v>
      </c>
      <c r="LT123" s="14">
        <v>30</v>
      </c>
      <c r="LU123" s="14">
        <v>30</v>
      </c>
      <c r="LV123" s="23">
        <f t="shared" si="211"/>
        <v>5507348886</v>
      </c>
      <c r="LW123" s="23">
        <f t="shared" si="212"/>
        <v>2</v>
      </c>
      <c r="LX123" s="23">
        <f t="shared" si="213"/>
        <v>5507.35</v>
      </c>
      <c r="MB123">
        <f t="shared" si="272"/>
        <v>1.743690308627597</v>
      </c>
      <c r="MC123">
        <f t="shared" si="273"/>
        <v>8.2389367082653955</v>
      </c>
      <c r="ME123" s="14">
        <v>10</v>
      </c>
      <c r="MF123" s="14">
        <v>2</v>
      </c>
      <c r="MG123" s="14">
        <v>1.5</v>
      </c>
      <c r="MH123" s="23">
        <f t="shared" si="274"/>
        <v>352091933</v>
      </c>
      <c r="MI123" s="23">
        <f t="shared" si="214"/>
        <v>1</v>
      </c>
      <c r="MJ123" s="23">
        <f t="shared" si="215"/>
        <v>352091.93</v>
      </c>
      <c r="MK123" s="14">
        <v>30</v>
      </c>
      <c r="ML123" s="14">
        <v>6</v>
      </c>
      <c r="MM123" s="14">
        <v>4</v>
      </c>
      <c r="MN123" s="23">
        <f t="shared" si="275"/>
        <v>1006593324</v>
      </c>
      <c r="MO123" s="23">
        <f t="shared" si="216"/>
        <v>2</v>
      </c>
      <c r="MP123" s="23">
        <f t="shared" si="217"/>
        <v>1006.59</v>
      </c>
      <c r="MR123" s="23">
        <f t="shared" si="280"/>
        <v>1342124432</v>
      </c>
      <c r="MS123" s="23">
        <f t="shared" si="219"/>
        <v>2</v>
      </c>
      <c r="MT123" s="23">
        <f t="shared" si="220"/>
        <v>1342.12</v>
      </c>
      <c r="MU123" s="23">
        <f t="shared" si="221"/>
        <v>528137900</v>
      </c>
      <c r="MV123" s="23">
        <f t="shared" si="222"/>
        <v>1</v>
      </c>
      <c r="MW123" s="23">
        <f t="shared" si="223"/>
        <v>528137.9</v>
      </c>
    </row>
    <row r="124" spans="3:361" ht="16.5" x14ac:dyDescent="0.2">
      <c r="P124" s="14"/>
      <c r="Q124" s="14"/>
      <c r="R124" s="14"/>
      <c r="S124" s="14"/>
      <c r="T124" s="14"/>
      <c r="U124" s="14"/>
      <c r="V124" s="14"/>
      <c r="W124" s="14"/>
    </row>
    <row r="125" spans="3:361" ht="16.5" x14ac:dyDescent="0.2">
      <c r="P125" s="14"/>
      <c r="Q125" s="14"/>
      <c r="R125" s="14"/>
      <c r="S125" s="14"/>
      <c r="T125" s="14"/>
      <c r="U125" s="14"/>
      <c r="V125" s="14"/>
      <c r="W125" s="14"/>
    </row>
  </sheetData>
  <mergeCells count="18">
    <mergeCell ref="EH3:EJ3"/>
    <mergeCell ref="BL3:BP3"/>
    <mergeCell ref="BR3:BV3"/>
    <mergeCell ref="BF3:BJ3"/>
    <mergeCell ref="BY3:CC3"/>
    <mergeCell ref="DH3:DL3"/>
    <mergeCell ref="DO3:DY3"/>
    <mergeCell ref="EA3:EF3"/>
    <mergeCell ref="CF3:DE3"/>
    <mergeCell ref="GO3:GS3"/>
    <mergeCell ref="JY3:LA3"/>
    <mergeCell ref="EL3:ES3"/>
    <mergeCell ref="EU3:FG3"/>
    <mergeCell ref="FI3:FM3"/>
    <mergeCell ref="IM3:JR3"/>
    <mergeCell ref="FO3:FZ3"/>
    <mergeCell ref="GC3:GG3"/>
    <mergeCell ref="GI3:GM3"/>
  </mergeCells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D9F7-D41D-45B4-A989-F9C6BFF9B8E3}">
  <dimension ref="A2:U116"/>
  <sheetViews>
    <sheetView workbookViewId="0">
      <selection activeCell="W10" sqref="W10"/>
    </sheetView>
  </sheetViews>
  <sheetFormatPr defaultRowHeight="14.25" x14ac:dyDescent="0.2"/>
  <cols>
    <col min="4" max="4" width="8.75" customWidth="1"/>
    <col min="5" max="5" width="11.5" customWidth="1"/>
    <col min="6" max="6" width="10.625" customWidth="1"/>
    <col min="7" max="7" width="11" customWidth="1"/>
    <col min="8" max="8" width="12.875" customWidth="1"/>
    <col min="9" max="9" width="16.875" customWidth="1"/>
    <col min="10" max="10" width="16.625" customWidth="1"/>
    <col min="11" max="11" width="17.875" customWidth="1"/>
    <col min="12" max="12" width="15.125" customWidth="1"/>
    <col min="13" max="13" width="14.875" customWidth="1"/>
    <col min="14" max="14" width="15" customWidth="1"/>
    <col min="15" max="16" width="15.75" customWidth="1"/>
    <col min="17" max="17" width="12.5" customWidth="1"/>
    <col min="18" max="18" width="18" customWidth="1"/>
    <col min="19" max="19" width="13.75" customWidth="1"/>
    <col min="20" max="20" width="16" customWidth="1"/>
    <col min="21" max="21" width="14.5" customWidth="1"/>
  </cols>
  <sheetData>
    <row r="2" spans="1:21" x14ac:dyDescent="0.2">
      <c r="E2">
        <v>1</v>
      </c>
      <c r="F2">
        <v>4</v>
      </c>
      <c r="G2">
        <v>5</v>
      </c>
      <c r="H2">
        <v>6</v>
      </c>
      <c r="I2">
        <v>7</v>
      </c>
      <c r="J2">
        <v>12</v>
      </c>
      <c r="K2">
        <v>13</v>
      </c>
      <c r="L2">
        <v>14</v>
      </c>
      <c r="M2">
        <v>15</v>
      </c>
      <c r="N2">
        <v>22</v>
      </c>
      <c r="O2">
        <v>9</v>
      </c>
      <c r="P2">
        <v>10</v>
      </c>
      <c r="Q2">
        <v>11</v>
      </c>
      <c r="R2">
        <v>16</v>
      </c>
      <c r="S2">
        <v>28</v>
      </c>
      <c r="T2">
        <v>2</v>
      </c>
      <c r="U2">
        <v>23</v>
      </c>
    </row>
    <row r="3" spans="1:21" ht="17.25" customHeight="1" x14ac:dyDescent="0.2">
      <c r="A3" s="15" t="s">
        <v>630</v>
      </c>
      <c r="B3" s="15" t="s">
        <v>631</v>
      </c>
      <c r="C3" s="15" t="s">
        <v>632</v>
      </c>
      <c r="D3" s="15" t="s">
        <v>633</v>
      </c>
      <c r="E3" s="15" t="s">
        <v>634</v>
      </c>
      <c r="F3" s="15" t="s">
        <v>635</v>
      </c>
      <c r="G3" s="15" t="s">
        <v>636</v>
      </c>
      <c r="H3" s="15" t="s">
        <v>637</v>
      </c>
      <c r="I3" s="15" t="s">
        <v>638</v>
      </c>
      <c r="J3" s="15" t="s">
        <v>639</v>
      </c>
      <c r="K3" s="15" t="s">
        <v>640</v>
      </c>
      <c r="L3" s="15" t="s">
        <v>641</v>
      </c>
      <c r="M3" s="15" t="s">
        <v>642</v>
      </c>
      <c r="N3" s="15" t="s">
        <v>643</v>
      </c>
      <c r="O3" s="15" t="s">
        <v>644</v>
      </c>
      <c r="P3" s="15" t="s">
        <v>645</v>
      </c>
      <c r="Q3" s="15" t="s">
        <v>646</v>
      </c>
      <c r="R3" s="15" t="s">
        <v>647</v>
      </c>
      <c r="S3" s="15" t="s">
        <v>648</v>
      </c>
      <c r="T3" s="15" t="s">
        <v>649</v>
      </c>
      <c r="U3" s="15" t="s">
        <v>650</v>
      </c>
    </row>
    <row r="4" spans="1:21" ht="16.5" x14ac:dyDescent="0.2">
      <c r="A4" s="14">
        <v>1</v>
      </c>
      <c r="B4" s="14">
        <v>90</v>
      </c>
      <c r="C4" s="14">
        <v>100</v>
      </c>
      <c r="D4" s="14">
        <v>1</v>
      </c>
      <c r="E4" s="14">
        <f>ROUND(INDEX(新怪物属性!$IM$5:$JU$123,MATCH(竞技场玩家!$B4,新怪物属性!$D$5:$D$123,0),E$2)*(1-$D4)+INDEX(新怪物属性!$IM$5:$JU$123,MATCH(竞技场玩家!$C4,新怪物属性!$D$5:$D$123,0),E$2)*$D4,0)</f>
        <v>50828</v>
      </c>
      <c r="F4" s="14">
        <f>ROUND(INDEX(新怪物属性!$IM$5:$JU$123,MATCH(竞技场玩家!$B4,新怪物属性!$D$5:$D$123,0),F$2)*(1-$D4)+INDEX(新怪物属性!$IM$5:$JU$123,MATCH(竞技场玩家!$C4,新怪物属性!$D$5:$D$123,0),F$2)*$D4,0)</f>
        <v>50828</v>
      </c>
      <c r="G4" s="14">
        <f>ROUND(INDEX(新怪物属性!$IM$5:$JU$123,MATCH(竞技场玩家!$B4,新怪物属性!$D$5:$D$123,0),G$2)*(1-$D4)+INDEX(新怪物属性!$IM$5:$JU$123,MATCH(竞技场玩家!$C4,新怪物属性!$D$5:$D$123,0),G$2)*$D4,0)</f>
        <v>50828</v>
      </c>
      <c r="H4" s="14">
        <f>ROUND(INDEX(新怪物属性!$IM$5:$JU$123,MATCH(竞技场玩家!$B4,新怪物属性!$D$5:$D$123,0),H$2)*(1-$D4)+INDEX(新怪物属性!$IM$5:$JU$123,MATCH(竞技场玩家!$C4,新怪物属性!$D$5:$D$123,0),H$2)*$D4,0)</f>
        <v>281509</v>
      </c>
      <c r="I4" s="14">
        <f>ROUND(INDEX(新怪物属性!$IM$5:$JU$123,MATCH(竞技场玩家!$B4,新怪物属性!$D$5:$D$123,0),I$2)*(1-$D4)+INDEX(新怪物属性!$IM$5:$JU$123,MATCH(竞技场玩家!$C4,新怪物属性!$D$5:$D$123,0),I$2)*$D4,0)</f>
        <v>16075</v>
      </c>
      <c r="J4" s="14">
        <f>ROUND(INDEX(新怪物属性!$IM$5:$JU$123,MATCH(竞技场玩家!$B4,新怪物属性!$D$5:$D$123,0),J$2)*(1-$D4)+INDEX(新怪物属性!$IM$5:$JU$123,MATCH(竞技场玩家!$C4,新怪物属性!$D$5:$D$123,0),J$2)*$D4,0)</f>
        <v>2650</v>
      </c>
      <c r="K4" s="14">
        <f>ROUND(INDEX(新怪物属性!$IM$5:$JU$123,MATCH(竞技场玩家!$B4,新怪物属性!$D$5:$D$123,0),K$2)*(1-$D4)+INDEX(新怪物属性!$IM$5:$JU$123,MATCH(竞技场玩家!$C4,新怪物属性!$D$5:$D$123,0),K$2)*$D4,0)</f>
        <v>2450</v>
      </c>
      <c r="L4" s="14">
        <f>ROUND(INDEX(新怪物属性!$IM$5:$JU$123,MATCH(竞技场玩家!$B4,新怪物属性!$D$5:$D$123,0),L$2)*(1-$D4)+INDEX(新怪物属性!$IM$5:$JU$123,MATCH(竞技场玩家!$C4,新怪物属性!$D$5:$D$123,0),L$2)*$D4,0)</f>
        <v>1</v>
      </c>
      <c r="M4" s="14">
        <f>ROUND(INDEX(新怪物属性!$IM$5:$JU$123,MATCH(竞技场玩家!$B4,新怪物属性!$D$5:$D$123,0),M$2)*(1-$D4)+INDEX(新怪物属性!$IM$5:$JU$123,MATCH(竞技场玩家!$C4,新怪物属性!$D$5:$D$123,0),M$2)*$D4,0)</f>
        <v>1</v>
      </c>
      <c r="N4" s="14">
        <f>ROUND(INDEX(新怪物属性!$IM$5:$JU$123,MATCH(竞技场玩家!$B4,新怪物属性!$D$5:$D$123,0),N$2)*(1-$D4)+INDEX(新怪物属性!$IM$5:$JU$123,MATCH(竞技场玩家!$C4,新怪物属性!$D$5:$D$123,0),N$2)*$D4,0)</f>
        <v>1</v>
      </c>
      <c r="O4" s="14">
        <f>ROUND(INDEX(新怪物属性!$IM$5:$JU$123,MATCH(竞技场玩家!$B4,新怪物属性!$D$5:$D$123,0),O$2)*(1-$D4)+INDEX(新怪物属性!$IM$5:$JU$123,MATCH(竞技场玩家!$C4,新怪物属性!$D$5:$D$123,0),O$2)*$D4,0)</f>
        <v>8281</v>
      </c>
      <c r="P4" s="14">
        <f>ROUND(INDEX(新怪物属性!$IM$5:$JU$123,MATCH(竞技场玩家!$B4,新怪物属性!$D$5:$D$123,0),P$2)*(1-$D4)+INDEX(新怪物属性!$IM$5:$JU$123,MATCH(竞技场玩家!$C4,新怪物属性!$D$5:$D$123,0),P$2)*$D4,0)</f>
        <v>2850</v>
      </c>
      <c r="Q4" s="14">
        <f>ROUND(INDEX(新怪物属性!$IM$5:$JU$123,MATCH(竞技场玩家!$B4,新怪物属性!$D$5:$D$123,0),Q$2)*(1-$D4)+INDEX(新怪物属性!$IM$5:$JU$123,MATCH(竞技场玩家!$C4,新怪物属性!$D$5:$D$123,0),Q$2)*$D4,0)</f>
        <v>2250</v>
      </c>
      <c r="R4" s="14">
        <f>ROUND(INDEX(新怪物属性!$IM$5:$JU$123,MATCH(竞技场玩家!$B4,新怪物属性!$D$5:$D$123,0),R$2)*(1-$D4)+INDEX(新怪物属性!$IM$5:$JU$123,MATCH(竞技场玩家!$C4,新怪物属性!$D$5:$D$123,0),R$2)*$D4,0)</f>
        <v>10</v>
      </c>
      <c r="S4" s="14">
        <f>ROUND(INDEX(新怪物属性!$IM$5:$JU$123,MATCH(竞技场玩家!$B4,新怪物属性!$D$5:$D$123,0),S$2)*(1-$D4)+INDEX(新怪物属性!$IM$5:$JU$123,MATCH(竞技场玩家!$C4,新怪物属性!$D$5:$D$123,0),S$2)*$D4,0)</f>
        <v>0</v>
      </c>
      <c r="T4" s="14">
        <f>ROUND(INDEX(新怪物属性!$IM$5:$JU$123,MATCH(竞技场玩家!$B4,新怪物属性!$D$5:$D$123,0),T$2)*(1-$D4)+INDEX(新怪物属性!$IM$5:$JU$123,MATCH(竞技场玩家!$C4,新怪物属性!$D$5:$D$123,0),T$2)*$D4,0)</f>
        <v>51252</v>
      </c>
      <c r="U4" s="14">
        <f>ROUND(INDEX(新怪物属性!$IM$5:$JU$123,MATCH(竞技场玩家!$B4,新怪物属性!$D$5:$D$123,0),U$2)*(1-$D4)+INDEX(新怪物属性!$IM$5:$JU$123,MATCH(竞技场玩家!$C4,新怪物属性!$D$5:$D$123,0),U$2)*$D4,0)</f>
        <v>1</v>
      </c>
    </row>
    <row r="5" spans="1:21" ht="16.5" x14ac:dyDescent="0.2">
      <c r="A5" s="14">
        <v>2</v>
      </c>
      <c r="B5" s="14">
        <v>90</v>
      </c>
      <c r="C5" s="14">
        <v>100</v>
      </c>
      <c r="D5" s="14">
        <v>0.8</v>
      </c>
      <c r="E5" s="14">
        <f>ROUND(INDEX(新怪物属性!$IM$5:$JU$123,MATCH(竞技场玩家!$B5,新怪物属性!$D$5:$D$123,0),E$2)*(1-$D5)+INDEX(新怪物属性!$IM$5:$JU$123,MATCH(竞技场玩家!$C5,新怪物属性!$D$5:$D$123,0),E$2)*$D5,0)</f>
        <v>47843</v>
      </c>
      <c r="F5" s="14">
        <f>ROUND(INDEX(新怪物属性!$IM$5:$JU$123,MATCH(竞技场玩家!$B5,新怪物属性!$D$5:$D$123,0),F$2)*(1-$D5)+INDEX(新怪物属性!$IM$5:$JU$123,MATCH(竞技场玩家!$C5,新怪物属性!$D$5:$D$123,0),F$2)*$D5,0)</f>
        <v>47843</v>
      </c>
      <c r="G5" s="14">
        <f>ROUND(INDEX(新怪物属性!$IM$5:$JU$123,MATCH(竞技场玩家!$B5,新怪物属性!$D$5:$D$123,0),G$2)*(1-$D5)+INDEX(新怪物属性!$IM$5:$JU$123,MATCH(竞技场玩家!$C5,新怪物属性!$D$5:$D$123,0),G$2)*$D5,0)</f>
        <v>40662</v>
      </c>
      <c r="H5" s="14">
        <f>ROUND(INDEX(新怪物属性!$IM$5:$JU$123,MATCH(竞技场玩家!$B5,新怪物属性!$D$5:$D$123,0),H$2)*(1-$D5)+INDEX(新怪物属性!$IM$5:$JU$123,MATCH(竞技场玩家!$C5,新怪物属性!$D$5:$D$123,0),H$2)*$D5,0)</f>
        <v>276510</v>
      </c>
      <c r="I5" s="14">
        <f>ROUND(INDEX(新怪物属性!$IM$5:$JU$123,MATCH(竞技场玩家!$B5,新怪物属性!$D$5:$D$123,0),I$2)*(1-$D5)+INDEX(新怪物属性!$IM$5:$JU$123,MATCH(竞技场玩家!$C5,新怪物属性!$D$5:$D$123,0),I$2)*$D5,0)</f>
        <v>15659</v>
      </c>
      <c r="J5" s="14">
        <f>ROUND(INDEX(新怪物属性!$IM$5:$JU$123,MATCH(竞技场玩家!$B5,新怪物属性!$D$5:$D$123,0),J$2)*(1-$D5)+INDEX(新怪物属性!$IM$5:$JU$123,MATCH(竞技场玩家!$C5,新怪物属性!$D$5:$D$123,0),J$2)*$D5,0)</f>
        <v>2510</v>
      </c>
      <c r="K5" s="14">
        <f>ROUND(INDEX(新怪物属性!$IM$5:$JU$123,MATCH(竞技场玩家!$B5,新怪物属性!$D$5:$D$123,0),K$2)*(1-$D5)+INDEX(新怪物属性!$IM$5:$JU$123,MATCH(竞技场玩家!$C5,新怪物属性!$D$5:$D$123,0),K$2)*$D5,0)</f>
        <v>2300</v>
      </c>
      <c r="L5" s="14">
        <f>ROUND(INDEX(新怪物属性!$IM$5:$JU$123,MATCH(竞技场玩家!$B5,新怪物属性!$D$5:$D$123,0),L$2)*(1-$D5)+INDEX(新怪物属性!$IM$5:$JU$123,MATCH(竞技场玩家!$C5,新怪物属性!$D$5:$D$123,0),L$2)*$D5,0)</f>
        <v>1</v>
      </c>
      <c r="M5" s="14">
        <f>ROUND(INDEX(新怪物属性!$IM$5:$JU$123,MATCH(竞技场玩家!$B5,新怪物属性!$D$5:$D$123,0),M$2)*(1-$D5)+INDEX(新怪物属性!$IM$5:$JU$123,MATCH(竞技场玩家!$C5,新怪物属性!$D$5:$D$123,0),M$2)*$D5,0)</f>
        <v>1</v>
      </c>
      <c r="N5" s="14">
        <f>ROUND(INDEX(新怪物属性!$IM$5:$JU$123,MATCH(竞技场玩家!$B5,新怪物属性!$D$5:$D$123,0),N$2)*(1-$D5)+INDEX(新怪物属性!$IM$5:$JU$123,MATCH(竞技场玩家!$C5,新怪物属性!$D$5:$D$123,0),N$2)*$D5,0)</f>
        <v>1</v>
      </c>
      <c r="O5" s="14">
        <f>ROUND(INDEX(新怪物属性!$IM$5:$JU$123,MATCH(竞技场玩家!$B5,新怪物属性!$D$5:$D$123,0),O$2)*(1-$D5)+INDEX(新怪物属性!$IM$5:$JU$123,MATCH(竞技场玩家!$C5,新怪物属性!$D$5:$D$123,0),O$2)*$D5,0)</f>
        <v>7900</v>
      </c>
      <c r="P5" s="14">
        <f>ROUND(INDEX(新怪物属性!$IM$5:$JU$123,MATCH(竞技场玩家!$B5,新怪物属性!$D$5:$D$123,0),P$2)*(1-$D5)+INDEX(新怪物属性!$IM$5:$JU$123,MATCH(竞技场玩家!$C5,新怪物属性!$D$5:$D$123,0),P$2)*$D5,0)</f>
        <v>2695</v>
      </c>
      <c r="Q5" s="14">
        <f>ROUND(INDEX(新怪物属性!$IM$5:$JU$123,MATCH(竞技场玩家!$B5,新怪物属性!$D$5:$D$123,0),Q$2)*(1-$D5)+INDEX(新怪物属性!$IM$5:$JU$123,MATCH(竞技场玩家!$C5,新怪物属性!$D$5:$D$123,0),Q$2)*$D5,0)</f>
        <v>2115</v>
      </c>
      <c r="R5" s="14">
        <f>ROUND(INDEX(新怪物属性!$IM$5:$JU$123,MATCH(竞技场玩家!$B5,新怪物属性!$D$5:$D$123,0),R$2)*(1-$D5)+INDEX(新怪物属性!$IM$5:$JU$123,MATCH(竞技场玩家!$C5,新怪物属性!$D$5:$D$123,0),R$2)*$D5,0)</f>
        <v>10</v>
      </c>
      <c r="S5" s="14">
        <f>ROUND(INDEX(新怪物属性!$IM$5:$JU$123,MATCH(竞技场玩家!$B5,新怪物属性!$D$5:$D$123,0),S$2)*(1-$D5)+INDEX(新怪物属性!$IM$5:$JU$123,MATCH(竞技场玩家!$C5,新怪物属性!$D$5:$D$123,0),S$2)*$D5,0)</f>
        <v>0</v>
      </c>
      <c r="T5" s="14">
        <f>ROUND(INDEX(新怪物属性!$IM$5:$JU$123,MATCH(竞技场玩家!$B5,新怪物属性!$D$5:$D$123,0),T$2)*(1-$D5)+INDEX(新怪物属性!$IM$5:$JU$123,MATCH(竞技场玩家!$C5,新怪物属性!$D$5:$D$123,0),T$2)*$D5,0)</f>
        <v>48147</v>
      </c>
      <c r="U5" s="14">
        <f>ROUND(INDEX(新怪物属性!$IM$5:$JU$123,MATCH(竞技场玩家!$B5,新怪物属性!$D$5:$D$123,0),U$2)*(1-$D5)+INDEX(新怪物属性!$IM$5:$JU$123,MATCH(竞技场玩家!$C5,新怪物属性!$D$5:$D$123,0),U$2)*$D5,0)</f>
        <v>1</v>
      </c>
    </row>
    <row r="6" spans="1:21" ht="16.5" x14ac:dyDescent="0.2">
      <c r="A6" s="14">
        <v>3</v>
      </c>
      <c r="B6" s="14">
        <v>90</v>
      </c>
      <c r="C6" s="14">
        <v>100</v>
      </c>
      <c r="D6" s="14">
        <v>0.6</v>
      </c>
      <c r="E6" s="14">
        <f>ROUND(INDEX(新怪物属性!$IM$5:$JU$123,MATCH(竞技场玩家!$B6,新怪物属性!$D$5:$D$123,0),E$2)*(1-$D6)+INDEX(新怪物属性!$IM$5:$JU$123,MATCH(竞技场玩家!$C6,新怪物属性!$D$5:$D$123,0),E$2)*$D6,0)</f>
        <v>44859</v>
      </c>
      <c r="F6" s="14">
        <f>ROUND(INDEX(新怪物属性!$IM$5:$JU$123,MATCH(竞技场玩家!$B6,新怪物属性!$D$5:$D$123,0),F$2)*(1-$D6)+INDEX(新怪物属性!$IM$5:$JU$123,MATCH(竞技场玩家!$C6,新怪物属性!$D$5:$D$123,0),F$2)*$D6,0)</f>
        <v>44859</v>
      </c>
      <c r="G6" s="14">
        <f>ROUND(INDEX(新怪物属性!$IM$5:$JU$123,MATCH(竞技场玩家!$B6,新怪物属性!$D$5:$D$123,0),G$2)*(1-$D6)+INDEX(新怪物属性!$IM$5:$JU$123,MATCH(竞技场玩家!$C6,新怪物属性!$D$5:$D$123,0),G$2)*$D6,0)</f>
        <v>30497</v>
      </c>
      <c r="H6" s="14">
        <f>ROUND(INDEX(新怪物属性!$IM$5:$JU$123,MATCH(竞技场玩家!$B6,新怪物属性!$D$5:$D$123,0),H$2)*(1-$D6)+INDEX(新怪物属性!$IM$5:$JU$123,MATCH(竞技场玩家!$C6,新怪物属性!$D$5:$D$123,0),H$2)*$D6,0)</f>
        <v>271510</v>
      </c>
      <c r="I6" s="14">
        <f>ROUND(INDEX(新怪物属性!$IM$5:$JU$123,MATCH(竞技场玩家!$B6,新怪物属性!$D$5:$D$123,0),I$2)*(1-$D6)+INDEX(新怪物属性!$IM$5:$JU$123,MATCH(竞技场玩家!$C6,新怪物属性!$D$5:$D$123,0),I$2)*$D6,0)</f>
        <v>15244</v>
      </c>
      <c r="J6" s="14">
        <f>ROUND(INDEX(新怪物属性!$IM$5:$JU$123,MATCH(竞技场玩家!$B6,新怪物属性!$D$5:$D$123,0),J$2)*(1-$D6)+INDEX(新怪物属性!$IM$5:$JU$123,MATCH(竞技场玩家!$C6,新怪物属性!$D$5:$D$123,0),J$2)*$D6,0)</f>
        <v>2370</v>
      </c>
      <c r="K6" s="14">
        <f>ROUND(INDEX(新怪物属性!$IM$5:$JU$123,MATCH(竞技场玩家!$B6,新怪物属性!$D$5:$D$123,0),K$2)*(1-$D6)+INDEX(新怪物属性!$IM$5:$JU$123,MATCH(竞技场玩家!$C6,新怪物属性!$D$5:$D$123,0),K$2)*$D6,0)</f>
        <v>2150</v>
      </c>
      <c r="L6" s="14">
        <f>ROUND(INDEX(新怪物属性!$IM$5:$JU$123,MATCH(竞技场玩家!$B6,新怪物属性!$D$5:$D$123,0),L$2)*(1-$D6)+INDEX(新怪物属性!$IM$5:$JU$123,MATCH(竞技场玩家!$C6,新怪物属性!$D$5:$D$123,0),L$2)*$D6,0)</f>
        <v>1</v>
      </c>
      <c r="M6" s="14">
        <f>ROUND(INDEX(新怪物属性!$IM$5:$JU$123,MATCH(竞技场玩家!$B6,新怪物属性!$D$5:$D$123,0),M$2)*(1-$D6)+INDEX(新怪物属性!$IM$5:$JU$123,MATCH(竞技场玩家!$C6,新怪物属性!$D$5:$D$123,0),M$2)*$D6,0)</f>
        <v>1</v>
      </c>
      <c r="N6" s="14">
        <f>ROUND(INDEX(新怪物属性!$IM$5:$JU$123,MATCH(竞技场玩家!$B6,新怪物属性!$D$5:$D$123,0),N$2)*(1-$D6)+INDEX(新怪物属性!$IM$5:$JU$123,MATCH(竞技场玩家!$C6,新怪物属性!$D$5:$D$123,0),N$2)*$D6,0)</f>
        <v>1</v>
      </c>
      <c r="O6" s="14">
        <f>ROUND(INDEX(新怪物属性!$IM$5:$JU$123,MATCH(竞技场玩家!$B6,新怪物属性!$D$5:$D$123,0),O$2)*(1-$D6)+INDEX(新怪物属性!$IM$5:$JU$123,MATCH(竞技场玩家!$C6,新怪物属性!$D$5:$D$123,0),O$2)*$D6,0)</f>
        <v>7519</v>
      </c>
      <c r="P6" s="14">
        <f>ROUND(INDEX(新怪物属性!$IM$5:$JU$123,MATCH(竞技场玩家!$B6,新怪物属性!$D$5:$D$123,0),P$2)*(1-$D6)+INDEX(新怪物属性!$IM$5:$JU$123,MATCH(竞技场玩家!$C6,新怪物属性!$D$5:$D$123,0),P$2)*$D6,0)</f>
        <v>2540</v>
      </c>
      <c r="Q6" s="14">
        <f>ROUND(INDEX(新怪物属性!$IM$5:$JU$123,MATCH(竞技场玩家!$B6,新怪物属性!$D$5:$D$123,0),Q$2)*(1-$D6)+INDEX(新怪物属性!$IM$5:$JU$123,MATCH(竞技场玩家!$C6,新怪物属性!$D$5:$D$123,0),Q$2)*$D6,0)</f>
        <v>1980</v>
      </c>
      <c r="R6" s="14">
        <f>ROUND(INDEX(新怪物属性!$IM$5:$JU$123,MATCH(竞技场玩家!$B6,新怪物属性!$D$5:$D$123,0),R$2)*(1-$D6)+INDEX(新怪物属性!$IM$5:$JU$123,MATCH(竞技场玩家!$C6,新怪物属性!$D$5:$D$123,0),R$2)*$D6,0)</f>
        <v>10</v>
      </c>
      <c r="S6" s="14">
        <f>ROUND(INDEX(新怪物属性!$IM$5:$JU$123,MATCH(竞技场玩家!$B6,新怪物属性!$D$5:$D$123,0),S$2)*(1-$D6)+INDEX(新怪物属性!$IM$5:$JU$123,MATCH(竞技场玩家!$C6,新怪物属性!$D$5:$D$123,0),S$2)*$D6,0)</f>
        <v>0</v>
      </c>
      <c r="T6" s="14">
        <f>ROUND(INDEX(新怪物属性!$IM$5:$JU$123,MATCH(竞技场玩家!$B6,新怪物属性!$D$5:$D$123,0),T$2)*(1-$D6)+INDEX(新怪物属性!$IM$5:$JU$123,MATCH(竞技场玩家!$C6,新怪物属性!$D$5:$D$123,0),T$2)*$D6,0)</f>
        <v>45042</v>
      </c>
      <c r="U6" s="14">
        <f>ROUND(INDEX(新怪物属性!$IM$5:$JU$123,MATCH(竞技场玩家!$B6,新怪物属性!$D$5:$D$123,0),U$2)*(1-$D6)+INDEX(新怪物属性!$IM$5:$JU$123,MATCH(竞技场玩家!$C6,新怪物属性!$D$5:$D$123,0),U$2)*$D6,0)</f>
        <v>1</v>
      </c>
    </row>
    <row r="7" spans="1:21" ht="16.5" x14ac:dyDescent="0.2">
      <c r="A7" s="14">
        <v>4</v>
      </c>
      <c r="B7" s="14">
        <v>90</v>
      </c>
      <c r="C7" s="14">
        <v>100</v>
      </c>
      <c r="D7" s="14">
        <v>0.4</v>
      </c>
      <c r="E7" s="14">
        <f>ROUND(INDEX(新怪物属性!$IM$5:$JU$123,MATCH(竞技场玩家!$B7,新怪物属性!$D$5:$D$123,0),E$2)*(1-$D7)+INDEX(新怪物属性!$IM$5:$JU$123,MATCH(竞技场玩家!$C7,新怪物属性!$D$5:$D$123,0),E$2)*$D7,0)</f>
        <v>41874</v>
      </c>
      <c r="F7" s="14">
        <f>ROUND(INDEX(新怪物属性!$IM$5:$JU$123,MATCH(竞技场玩家!$B7,新怪物属性!$D$5:$D$123,0),F$2)*(1-$D7)+INDEX(新怪物属性!$IM$5:$JU$123,MATCH(竞技场玩家!$C7,新怪物属性!$D$5:$D$123,0),F$2)*$D7,0)</f>
        <v>41874</v>
      </c>
      <c r="G7" s="14">
        <f>ROUND(INDEX(新怪物属性!$IM$5:$JU$123,MATCH(竞技场玩家!$B7,新怪物属性!$D$5:$D$123,0),G$2)*(1-$D7)+INDEX(新怪物属性!$IM$5:$JU$123,MATCH(竞技场玩家!$C7,新怪物属性!$D$5:$D$123,0),G$2)*$D7,0)</f>
        <v>20331</v>
      </c>
      <c r="H7" s="14">
        <f>ROUND(INDEX(新怪物属性!$IM$5:$JU$123,MATCH(竞技场玩家!$B7,新怪物属性!$D$5:$D$123,0),H$2)*(1-$D7)+INDEX(新怪物属性!$IM$5:$JU$123,MATCH(竞技场玩家!$C7,新怪物属性!$D$5:$D$123,0),H$2)*$D7,0)</f>
        <v>266511</v>
      </c>
      <c r="I7" s="14">
        <f>ROUND(INDEX(新怪物属性!$IM$5:$JU$123,MATCH(竞技场玩家!$B7,新怪物属性!$D$5:$D$123,0),I$2)*(1-$D7)+INDEX(新怪物属性!$IM$5:$JU$123,MATCH(竞技场玩家!$C7,新怪物属性!$D$5:$D$123,0),I$2)*$D7,0)</f>
        <v>14828</v>
      </c>
      <c r="J7" s="14">
        <f>ROUND(INDEX(新怪物属性!$IM$5:$JU$123,MATCH(竞技场玩家!$B7,新怪物属性!$D$5:$D$123,0),J$2)*(1-$D7)+INDEX(新怪物属性!$IM$5:$JU$123,MATCH(竞技场玩家!$C7,新怪物属性!$D$5:$D$123,0),J$2)*$D7,0)</f>
        <v>2230</v>
      </c>
      <c r="K7" s="14">
        <f>ROUND(INDEX(新怪物属性!$IM$5:$JU$123,MATCH(竞技场玩家!$B7,新怪物属性!$D$5:$D$123,0),K$2)*(1-$D7)+INDEX(新怪物属性!$IM$5:$JU$123,MATCH(竞技场玩家!$C7,新怪物属性!$D$5:$D$123,0),K$2)*$D7,0)</f>
        <v>2000</v>
      </c>
      <c r="L7" s="14">
        <f>ROUND(INDEX(新怪物属性!$IM$5:$JU$123,MATCH(竞技场玩家!$B7,新怪物属性!$D$5:$D$123,0),L$2)*(1-$D7)+INDEX(新怪物属性!$IM$5:$JU$123,MATCH(竞技场玩家!$C7,新怪物属性!$D$5:$D$123,0),L$2)*$D7,0)</f>
        <v>1</v>
      </c>
      <c r="M7" s="14">
        <f>ROUND(INDEX(新怪物属性!$IM$5:$JU$123,MATCH(竞技场玩家!$B7,新怪物属性!$D$5:$D$123,0),M$2)*(1-$D7)+INDEX(新怪物属性!$IM$5:$JU$123,MATCH(竞技场玩家!$C7,新怪物属性!$D$5:$D$123,0),M$2)*$D7,0)</f>
        <v>1</v>
      </c>
      <c r="N7" s="14">
        <f>ROUND(INDEX(新怪物属性!$IM$5:$JU$123,MATCH(竞技场玩家!$B7,新怪物属性!$D$5:$D$123,0),N$2)*(1-$D7)+INDEX(新怪物属性!$IM$5:$JU$123,MATCH(竞技场玩家!$C7,新怪物属性!$D$5:$D$123,0),N$2)*$D7,0)</f>
        <v>1</v>
      </c>
      <c r="O7" s="14">
        <f>ROUND(INDEX(新怪物属性!$IM$5:$JU$123,MATCH(竞技场玩家!$B7,新怪物属性!$D$5:$D$123,0),O$2)*(1-$D7)+INDEX(新怪物属性!$IM$5:$JU$123,MATCH(竞技场玩家!$C7,新怪物属性!$D$5:$D$123,0),O$2)*$D7,0)</f>
        <v>7138</v>
      </c>
      <c r="P7" s="14">
        <f>ROUND(INDEX(新怪物属性!$IM$5:$JU$123,MATCH(竞技场玩家!$B7,新怪物属性!$D$5:$D$123,0),P$2)*(1-$D7)+INDEX(新怪物属性!$IM$5:$JU$123,MATCH(竞技场玩家!$C7,新怪物属性!$D$5:$D$123,0),P$2)*$D7,0)</f>
        <v>2385</v>
      </c>
      <c r="Q7" s="14">
        <f>ROUND(INDEX(新怪物属性!$IM$5:$JU$123,MATCH(竞技场玩家!$B7,新怪物属性!$D$5:$D$123,0),Q$2)*(1-$D7)+INDEX(新怪物属性!$IM$5:$JU$123,MATCH(竞技场玩家!$C7,新怪物属性!$D$5:$D$123,0),Q$2)*$D7,0)</f>
        <v>1845</v>
      </c>
      <c r="R7" s="14">
        <f>ROUND(INDEX(新怪物属性!$IM$5:$JU$123,MATCH(竞技场玩家!$B7,新怪物属性!$D$5:$D$123,0),R$2)*(1-$D7)+INDEX(新怪物属性!$IM$5:$JU$123,MATCH(竞技场玩家!$C7,新怪物属性!$D$5:$D$123,0),R$2)*$D7,0)</f>
        <v>10</v>
      </c>
      <c r="S7" s="14">
        <f>ROUND(INDEX(新怪物属性!$IM$5:$JU$123,MATCH(竞技场玩家!$B7,新怪物属性!$D$5:$D$123,0),S$2)*(1-$D7)+INDEX(新怪物属性!$IM$5:$JU$123,MATCH(竞技场玩家!$C7,新怪物属性!$D$5:$D$123,0),S$2)*$D7,0)</f>
        <v>0</v>
      </c>
      <c r="T7" s="14">
        <f>ROUND(INDEX(新怪物属性!$IM$5:$JU$123,MATCH(竞技场玩家!$B7,新怪物属性!$D$5:$D$123,0),T$2)*(1-$D7)+INDEX(新怪物属性!$IM$5:$JU$123,MATCH(竞技场玩家!$C7,新怪物属性!$D$5:$D$123,0),T$2)*$D7,0)</f>
        <v>41936</v>
      </c>
      <c r="U7" s="14">
        <f>ROUND(INDEX(新怪物属性!$IM$5:$JU$123,MATCH(竞技场玩家!$B7,新怪物属性!$D$5:$D$123,0),U$2)*(1-$D7)+INDEX(新怪物属性!$IM$5:$JU$123,MATCH(竞技场玩家!$C7,新怪物属性!$D$5:$D$123,0),U$2)*$D7,0)</f>
        <v>1</v>
      </c>
    </row>
    <row r="8" spans="1:21" ht="16.5" x14ac:dyDescent="0.2">
      <c r="A8" s="14">
        <v>5</v>
      </c>
      <c r="B8" s="14">
        <v>90</v>
      </c>
      <c r="C8" s="14">
        <v>100</v>
      </c>
      <c r="D8" s="14">
        <v>0.2</v>
      </c>
      <c r="E8" s="14">
        <f>ROUND(INDEX(新怪物属性!$IM$5:$JU$123,MATCH(竞技场玩家!$B8,新怪物属性!$D$5:$D$123,0),E$2)*(1-$D8)+INDEX(新怪物属性!$IM$5:$JU$123,MATCH(竞技场玩家!$C8,新怪物属性!$D$5:$D$123,0),E$2)*$D8,0)</f>
        <v>38890</v>
      </c>
      <c r="F8" s="14">
        <f>ROUND(INDEX(新怪物属性!$IM$5:$JU$123,MATCH(竞技场玩家!$B8,新怪物属性!$D$5:$D$123,0),F$2)*(1-$D8)+INDEX(新怪物属性!$IM$5:$JU$123,MATCH(竞技场玩家!$C8,新怪物属性!$D$5:$D$123,0),F$2)*$D8,0)</f>
        <v>38890</v>
      </c>
      <c r="G8" s="14">
        <f>ROUND(INDEX(新怪物属性!$IM$5:$JU$123,MATCH(竞技场玩家!$B8,新怪物属性!$D$5:$D$123,0),G$2)*(1-$D8)+INDEX(新怪物属性!$IM$5:$JU$123,MATCH(竞技场玩家!$C8,新怪物属性!$D$5:$D$123,0),G$2)*$D8,0)</f>
        <v>10166</v>
      </c>
      <c r="H8" s="14">
        <f>ROUND(INDEX(新怪物属性!$IM$5:$JU$123,MATCH(竞技场玩家!$B8,新怪物属性!$D$5:$D$123,0),H$2)*(1-$D8)+INDEX(新怪物属性!$IM$5:$JU$123,MATCH(竞技场玩家!$C8,新怪物属性!$D$5:$D$123,0),H$2)*$D8,0)</f>
        <v>261511</v>
      </c>
      <c r="I8" s="14">
        <f>ROUND(INDEX(新怪物属性!$IM$5:$JU$123,MATCH(竞技场玩家!$B8,新怪物属性!$D$5:$D$123,0),I$2)*(1-$D8)+INDEX(新怪物属性!$IM$5:$JU$123,MATCH(竞技场玩家!$C8,新怪物属性!$D$5:$D$123,0),I$2)*$D8,0)</f>
        <v>14413</v>
      </c>
      <c r="J8" s="14">
        <f>ROUND(INDEX(新怪物属性!$IM$5:$JU$123,MATCH(竞技场玩家!$B8,新怪物属性!$D$5:$D$123,0),J$2)*(1-$D8)+INDEX(新怪物属性!$IM$5:$JU$123,MATCH(竞技场玩家!$C8,新怪物属性!$D$5:$D$123,0),J$2)*$D8,0)</f>
        <v>2090</v>
      </c>
      <c r="K8" s="14">
        <f>ROUND(INDEX(新怪物属性!$IM$5:$JU$123,MATCH(竞技场玩家!$B8,新怪物属性!$D$5:$D$123,0),K$2)*(1-$D8)+INDEX(新怪物属性!$IM$5:$JU$123,MATCH(竞技场玩家!$C8,新怪物属性!$D$5:$D$123,0),K$2)*$D8,0)</f>
        <v>1850</v>
      </c>
      <c r="L8" s="14">
        <f>ROUND(INDEX(新怪物属性!$IM$5:$JU$123,MATCH(竞技场玩家!$B8,新怪物属性!$D$5:$D$123,0),L$2)*(1-$D8)+INDEX(新怪物属性!$IM$5:$JU$123,MATCH(竞技场玩家!$C8,新怪物属性!$D$5:$D$123,0),L$2)*$D8,0)</f>
        <v>1</v>
      </c>
      <c r="M8" s="14">
        <f>ROUND(INDEX(新怪物属性!$IM$5:$JU$123,MATCH(竞技场玩家!$B8,新怪物属性!$D$5:$D$123,0),M$2)*(1-$D8)+INDEX(新怪物属性!$IM$5:$JU$123,MATCH(竞技场玩家!$C8,新怪物属性!$D$5:$D$123,0),M$2)*$D8,0)</f>
        <v>1</v>
      </c>
      <c r="N8" s="14">
        <f>ROUND(INDEX(新怪物属性!$IM$5:$JU$123,MATCH(竞技场玩家!$B8,新怪物属性!$D$5:$D$123,0),N$2)*(1-$D8)+INDEX(新怪物属性!$IM$5:$JU$123,MATCH(竞技场玩家!$C8,新怪物属性!$D$5:$D$123,0),N$2)*$D8,0)</f>
        <v>1</v>
      </c>
      <c r="O8" s="14">
        <f>ROUND(INDEX(新怪物属性!$IM$5:$JU$123,MATCH(竞技场玩家!$B8,新怪物属性!$D$5:$D$123,0),O$2)*(1-$D8)+INDEX(新怪物属性!$IM$5:$JU$123,MATCH(竞技场玩家!$C8,新怪物属性!$D$5:$D$123,0),O$2)*$D8,0)</f>
        <v>6757</v>
      </c>
      <c r="P8" s="14">
        <f>ROUND(INDEX(新怪物属性!$IM$5:$JU$123,MATCH(竞技场玩家!$B8,新怪物属性!$D$5:$D$123,0),P$2)*(1-$D8)+INDEX(新怪物属性!$IM$5:$JU$123,MATCH(竞技场玩家!$C8,新怪物属性!$D$5:$D$123,0),P$2)*$D8,0)</f>
        <v>2230</v>
      </c>
      <c r="Q8" s="14">
        <f>ROUND(INDEX(新怪物属性!$IM$5:$JU$123,MATCH(竞技场玩家!$B8,新怪物属性!$D$5:$D$123,0),Q$2)*(1-$D8)+INDEX(新怪物属性!$IM$5:$JU$123,MATCH(竞技场玩家!$C8,新怪物属性!$D$5:$D$123,0),Q$2)*$D8,0)</f>
        <v>1710</v>
      </c>
      <c r="R8" s="14">
        <f>ROUND(INDEX(新怪物属性!$IM$5:$JU$123,MATCH(竞技场玩家!$B8,新怪物属性!$D$5:$D$123,0),R$2)*(1-$D8)+INDEX(新怪物属性!$IM$5:$JU$123,MATCH(竞技场玩家!$C8,新怪物属性!$D$5:$D$123,0),R$2)*$D8,0)</f>
        <v>10</v>
      </c>
      <c r="S8" s="14">
        <f>ROUND(INDEX(新怪物属性!$IM$5:$JU$123,MATCH(竞技场玩家!$B8,新怪物属性!$D$5:$D$123,0),S$2)*(1-$D8)+INDEX(新怪物属性!$IM$5:$JU$123,MATCH(竞技场玩家!$C8,新怪物属性!$D$5:$D$123,0),S$2)*$D8,0)</f>
        <v>0</v>
      </c>
      <c r="T8" s="14">
        <f>ROUND(INDEX(新怪物属性!$IM$5:$JU$123,MATCH(竞技场玩家!$B8,新怪物属性!$D$5:$D$123,0),T$2)*(1-$D8)+INDEX(新怪物属性!$IM$5:$JU$123,MATCH(竞技场玩家!$C8,新怪物属性!$D$5:$D$123,0),T$2)*$D8,0)</f>
        <v>38831</v>
      </c>
      <c r="U8" s="14">
        <f>ROUND(INDEX(新怪物属性!$IM$5:$JU$123,MATCH(竞技场玩家!$B8,新怪物属性!$D$5:$D$123,0),U$2)*(1-$D8)+INDEX(新怪物属性!$IM$5:$JU$123,MATCH(竞技场玩家!$C8,新怪物属性!$D$5:$D$123,0),U$2)*$D8,0)</f>
        <v>1</v>
      </c>
    </row>
    <row r="9" spans="1:21" ht="16.5" x14ac:dyDescent="0.2">
      <c r="A9" s="14">
        <v>6</v>
      </c>
      <c r="B9" s="14">
        <v>80</v>
      </c>
      <c r="C9" s="14">
        <v>90</v>
      </c>
      <c r="D9" s="14">
        <v>1</v>
      </c>
      <c r="E9" s="14">
        <f>ROUND(INDEX(新怪物属性!$IM$5:$JU$123,MATCH(竞技场玩家!$B9,新怪物属性!$D$5:$D$123,0),E$2)*(1-$D9)+INDEX(新怪物属性!$IM$5:$JU$123,MATCH(竞技场玩家!$C9,新怪物属性!$D$5:$D$123,0),E$2)*$D9,0)</f>
        <v>35905</v>
      </c>
      <c r="F9" s="14">
        <f>ROUND(INDEX(新怪物属性!$IM$5:$JU$123,MATCH(竞技场玩家!$B9,新怪物属性!$D$5:$D$123,0),F$2)*(1-$D9)+INDEX(新怪物属性!$IM$5:$JU$123,MATCH(竞技场玩家!$C9,新怪物属性!$D$5:$D$123,0),F$2)*$D9,0)</f>
        <v>35905</v>
      </c>
      <c r="G9" s="14">
        <f>ROUND(INDEX(新怪物属性!$IM$5:$JU$123,MATCH(竞技场玩家!$B9,新怪物属性!$D$5:$D$123,0),G$2)*(1-$D9)+INDEX(新怪物属性!$IM$5:$JU$123,MATCH(竞技场玩家!$C9,新怪物属性!$D$5:$D$123,0),G$2)*$D9,0)</f>
        <v>0</v>
      </c>
      <c r="H9" s="14">
        <f>ROUND(INDEX(新怪物属性!$IM$5:$JU$123,MATCH(竞技场玩家!$B9,新怪物属性!$D$5:$D$123,0),H$2)*(1-$D9)+INDEX(新怪物属性!$IM$5:$JU$123,MATCH(竞技场玩家!$C9,新怪物属性!$D$5:$D$123,0),H$2)*$D9,0)</f>
        <v>256512</v>
      </c>
      <c r="I9" s="14">
        <f>ROUND(INDEX(新怪物属性!$IM$5:$JU$123,MATCH(竞技场玩家!$B9,新怪物属性!$D$5:$D$123,0),I$2)*(1-$D9)+INDEX(新怪物属性!$IM$5:$JU$123,MATCH(竞技场玩家!$C9,新怪物属性!$D$5:$D$123,0),I$2)*$D9,0)</f>
        <v>13997</v>
      </c>
      <c r="J9" s="14">
        <f>ROUND(INDEX(新怪物属性!$IM$5:$JU$123,MATCH(竞技场玩家!$B9,新怪物属性!$D$5:$D$123,0),J$2)*(1-$D9)+INDEX(新怪物属性!$IM$5:$JU$123,MATCH(竞技场玩家!$C9,新怪物属性!$D$5:$D$123,0),J$2)*$D9,0)</f>
        <v>1950</v>
      </c>
      <c r="K9" s="14">
        <f>ROUND(INDEX(新怪物属性!$IM$5:$JU$123,MATCH(竞技场玩家!$B9,新怪物属性!$D$5:$D$123,0),K$2)*(1-$D9)+INDEX(新怪物属性!$IM$5:$JU$123,MATCH(竞技场玩家!$C9,新怪物属性!$D$5:$D$123,0),K$2)*$D9,0)</f>
        <v>1700</v>
      </c>
      <c r="L9" s="14">
        <f>ROUND(INDEX(新怪物属性!$IM$5:$JU$123,MATCH(竞技场玩家!$B9,新怪物属性!$D$5:$D$123,0),L$2)*(1-$D9)+INDEX(新怪物属性!$IM$5:$JU$123,MATCH(竞技场玩家!$C9,新怪物属性!$D$5:$D$123,0),L$2)*$D9,0)</f>
        <v>1</v>
      </c>
      <c r="M9" s="14">
        <f>ROUND(INDEX(新怪物属性!$IM$5:$JU$123,MATCH(竞技场玩家!$B9,新怪物属性!$D$5:$D$123,0),M$2)*(1-$D9)+INDEX(新怪物属性!$IM$5:$JU$123,MATCH(竞技场玩家!$C9,新怪物属性!$D$5:$D$123,0),M$2)*$D9,0)</f>
        <v>1</v>
      </c>
      <c r="N9" s="14">
        <f>ROUND(INDEX(新怪物属性!$IM$5:$JU$123,MATCH(竞技场玩家!$B9,新怪物属性!$D$5:$D$123,0),N$2)*(1-$D9)+INDEX(新怪物属性!$IM$5:$JU$123,MATCH(竞技场玩家!$C9,新怪物属性!$D$5:$D$123,0),N$2)*$D9,0)</f>
        <v>1</v>
      </c>
      <c r="O9" s="14">
        <f>ROUND(INDEX(新怪物属性!$IM$5:$JU$123,MATCH(竞技场玩家!$B9,新怪物属性!$D$5:$D$123,0),O$2)*(1-$D9)+INDEX(新怪物属性!$IM$5:$JU$123,MATCH(竞技场玩家!$C9,新怪物属性!$D$5:$D$123,0),O$2)*$D9,0)</f>
        <v>6376</v>
      </c>
      <c r="P9" s="14">
        <f>ROUND(INDEX(新怪物属性!$IM$5:$JU$123,MATCH(竞技场玩家!$B9,新怪物属性!$D$5:$D$123,0),P$2)*(1-$D9)+INDEX(新怪物属性!$IM$5:$JU$123,MATCH(竞技场玩家!$C9,新怪物属性!$D$5:$D$123,0),P$2)*$D9,0)</f>
        <v>2075</v>
      </c>
      <c r="Q9" s="14">
        <f>ROUND(INDEX(新怪物属性!$IM$5:$JU$123,MATCH(竞技场玩家!$B9,新怪物属性!$D$5:$D$123,0),Q$2)*(1-$D9)+INDEX(新怪物属性!$IM$5:$JU$123,MATCH(竞技场玩家!$C9,新怪物属性!$D$5:$D$123,0),Q$2)*$D9,0)</f>
        <v>1575</v>
      </c>
      <c r="R9" s="14">
        <f>ROUND(INDEX(新怪物属性!$IM$5:$JU$123,MATCH(竞技场玩家!$B9,新怪物属性!$D$5:$D$123,0),R$2)*(1-$D9)+INDEX(新怪物属性!$IM$5:$JU$123,MATCH(竞技场玩家!$C9,新怪物属性!$D$5:$D$123,0),R$2)*$D9,0)</f>
        <v>10</v>
      </c>
      <c r="S9" s="14">
        <f>ROUND(INDEX(新怪物属性!$IM$5:$JU$123,MATCH(竞技场玩家!$B9,新怪物属性!$D$5:$D$123,0),S$2)*(1-$D9)+INDEX(新怪物属性!$IM$5:$JU$123,MATCH(竞技场玩家!$C9,新怪物属性!$D$5:$D$123,0),S$2)*$D9,0)</f>
        <v>0</v>
      </c>
      <c r="T9" s="14">
        <f>ROUND(INDEX(新怪物属性!$IM$5:$JU$123,MATCH(竞技场玩家!$B9,新怪物属性!$D$5:$D$123,0),T$2)*(1-$D9)+INDEX(新怪物属性!$IM$5:$JU$123,MATCH(竞技场玩家!$C9,新怪物属性!$D$5:$D$123,0),T$2)*$D9,0)</f>
        <v>35726</v>
      </c>
      <c r="U9" s="14">
        <f>ROUND(INDEX(新怪物属性!$IM$5:$JU$123,MATCH(竞技场玩家!$B9,新怪物属性!$D$5:$D$123,0),U$2)*(1-$D9)+INDEX(新怪物属性!$IM$5:$JU$123,MATCH(竞技场玩家!$C9,新怪物属性!$D$5:$D$123,0),U$2)*$D9,0)</f>
        <v>1</v>
      </c>
    </row>
    <row r="10" spans="1:21" ht="16.5" x14ac:dyDescent="0.2">
      <c r="A10" s="14">
        <v>7</v>
      </c>
      <c r="B10" s="14">
        <v>80</v>
      </c>
      <c r="C10" s="14">
        <v>90</v>
      </c>
      <c r="D10" s="14">
        <v>0.8</v>
      </c>
      <c r="E10" s="14">
        <f>ROUND(INDEX(新怪物属性!$IM$5:$JU$123,MATCH(竞技场玩家!$B10,新怪物属性!$D$5:$D$123,0),E$2)*(1-$D10)+INDEX(新怪物属性!$IM$5:$JU$123,MATCH(竞技场玩家!$C10,新怪物属性!$D$5:$D$123,0),E$2)*$D10,0)</f>
        <v>34661</v>
      </c>
      <c r="F10" s="14">
        <f>ROUND(INDEX(新怪物属性!$IM$5:$JU$123,MATCH(竞技场玩家!$B10,新怪物属性!$D$5:$D$123,0),F$2)*(1-$D10)+INDEX(新怪物属性!$IM$5:$JU$123,MATCH(竞技场玩家!$C10,新怪物属性!$D$5:$D$123,0),F$2)*$D10,0)</f>
        <v>34661</v>
      </c>
      <c r="G10" s="14">
        <f>ROUND(INDEX(新怪物属性!$IM$5:$JU$123,MATCH(竞技场玩家!$B10,新怪物属性!$D$5:$D$123,0),G$2)*(1-$D10)+INDEX(新怪物属性!$IM$5:$JU$123,MATCH(竞技场玩家!$C10,新怪物属性!$D$5:$D$123,0),G$2)*$D10,0)</f>
        <v>0</v>
      </c>
      <c r="H10" s="14">
        <f>ROUND(INDEX(新怪物属性!$IM$5:$JU$123,MATCH(竞技场玩家!$B10,新怪物属性!$D$5:$D$123,0),H$2)*(1-$D10)+INDEX(新怪物属性!$IM$5:$JU$123,MATCH(竞技场玩家!$C10,新怪物属性!$D$5:$D$123,0),H$2)*$D10,0)</f>
        <v>245947</v>
      </c>
      <c r="I10" s="14">
        <f>ROUND(INDEX(新怪物属性!$IM$5:$JU$123,MATCH(竞技场玩家!$B10,新怪物属性!$D$5:$D$123,0),I$2)*(1-$D10)+INDEX(新怪物属性!$IM$5:$JU$123,MATCH(竞技场玩家!$C10,新怪物属性!$D$5:$D$123,0),I$2)*$D10,0)</f>
        <v>13508</v>
      </c>
      <c r="J10" s="14">
        <f>ROUND(INDEX(新怪物属性!$IM$5:$JU$123,MATCH(竞技场玩家!$B10,新怪物属性!$D$5:$D$123,0),J$2)*(1-$D10)+INDEX(新怪物属性!$IM$5:$JU$123,MATCH(竞技场玩家!$C10,新怪物属性!$D$5:$D$123,0),J$2)*$D10,0)</f>
        <v>1875</v>
      </c>
      <c r="K10" s="14">
        <f>ROUND(INDEX(新怪物属性!$IM$5:$JU$123,MATCH(竞技场玩家!$B10,新怪物属性!$D$5:$D$123,0),K$2)*(1-$D10)+INDEX(新怪物属性!$IM$5:$JU$123,MATCH(竞技场玩家!$C10,新怪物属性!$D$5:$D$123,0),K$2)*$D10,0)</f>
        <v>1700</v>
      </c>
      <c r="L10" s="14">
        <f>ROUND(INDEX(新怪物属性!$IM$5:$JU$123,MATCH(竞技场玩家!$B10,新怪物属性!$D$5:$D$123,0),L$2)*(1-$D10)+INDEX(新怪物属性!$IM$5:$JU$123,MATCH(竞技场玩家!$C10,新怪物属性!$D$5:$D$123,0),L$2)*$D10,0)</f>
        <v>1</v>
      </c>
      <c r="M10" s="14">
        <f>ROUND(INDEX(新怪物属性!$IM$5:$JU$123,MATCH(竞技场玩家!$B10,新怪物属性!$D$5:$D$123,0),M$2)*(1-$D10)+INDEX(新怪物属性!$IM$5:$JU$123,MATCH(竞技场玩家!$C10,新怪物属性!$D$5:$D$123,0),M$2)*$D10,0)</f>
        <v>1</v>
      </c>
      <c r="N10" s="14">
        <f>ROUND(INDEX(新怪物属性!$IM$5:$JU$123,MATCH(竞技场玩家!$B10,新怪物属性!$D$5:$D$123,0),N$2)*(1-$D10)+INDEX(新怪物属性!$IM$5:$JU$123,MATCH(竞技场玩家!$C10,新怪物属性!$D$5:$D$123,0),N$2)*$D10,0)</f>
        <v>1</v>
      </c>
      <c r="O10" s="14">
        <f>ROUND(INDEX(新怪物属性!$IM$5:$JU$123,MATCH(竞技场玩家!$B10,新怪物属性!$D$5:$D$123,0),O$2)*(1-$D10)+INDEX(新怪物属性!$IM$5:$JU$123,MATCH(竞技场玩家!$C10,新怪物属性!$D$5:$D$123,0),O$2)*$D10,0)</f>
        <v>6067</v>
      </c>
      <c r="P10" s="14">
        <f>ROUND(INDEX(新怪物属性!$IM$5:$JU$123,MATCH(竞技场玩家!$B10,新怪物属性!$D$5:$D$123,0),P$2)*(1-$D10)+INDEX(新怪物属性!$IM$5:$JU$123,MATCH(竞技场玩家!$C10,新怪物属性!$D$5:$D$123,0),P$2)*$D10,0)</f>
        <v>2000</v>
      </c>
      <c r="Q10" s="14">
        <f>ROUND(INDEX(新怪物属性!$IM$5:$JU$123,MATCH(竞技场玩家!$B10,新怪物属性!$D$5:$D$123,0),Q$2)*(1-$D10)+INDEX(新怪物属性!$IM$5:$JU$123,MATCH(竞技场玩家!$C10,新怪物属性!$D$5:$D$123,0),Q$2)*$D10,0)</f>
        <v>1575</v>
      </c>
      <c r="R10" s="14">
        <f>ROUND(INDEX(新怪物属性!$IM$5:$JU$123,MATCH(竞技场玩家!$B10,新怪物属性!$D$5:$D$123,0),R$2)*(1-$D10)+INDEX(新怪物属性!$IM$5:$JU$123,MATCH(竞技场玩家!$C10,新怪物属性!$D$5:$D$123,0),R$2)*$D10,0)</f>
        <v>10</v>
      </c>
      <c r="S10" s="14">
        <f>ROUND(INDEX(新怪物属性!$IM$5:$JU$123,MATCH(竞技场玩家!$B10,新怪物属性!$D$5:$D$123,0),S$2)*(1-$D10)+INDEX(新怪物属性!$IM$5:$JU$123,MATCH(竞技场玩家!$C10,新怪物属性!$D$5:$D$123,0),S$2)*$D10,0)</f>
        <v>0</v>
      </c>
      <c r="T10" s="14">
        <f>ROUND(INDEX(新怪物属性!$IM$5:$JU$123,MATCH(竞技场玩家!$B10,新怪物属性!$D$5:$D$123,0),T$2)*(1-$D10)+INDEX(新怪物属性!$IM$5:$JU$123,MATCH(竞技场玩家!$C10,新怪物属性!$D$5:$D$123,0),T$2)*$D10,0)</f>
        <v>34066</v>
      </c>
      <c r="U10" s="14">
        <f>ROUND(INDEX(新怪物属性!$IM$5:$JU$123,MATCH(竞技场玩家!$B10,新怪物属性!$D$5:$D$123,0),U$2)*(1-$D10)+INDEX(新怪物属性!$IM$5:$JU$123,MATCH(竞技场玩家!$C10,新怪物属性!$D$5:$D$123,0),U$2)*$D10,0)</f>
        <v>1</v>
      </c>
    </row>
    <row r="11" spans="1:21" ht="16.5" x14ac:dyDescent="0.2">
      <c r="A11" s="14">
        <v>8</v>
      </c>
      <c r="B11" s="14">
        <v>80</v>
      </c>
      <c r="C11" s="14">
        <v>90</v>
      </c>
      <c r="D11" s="14">
        <v>0.6</v>
      </c>
      <c r="E11" s="14">
        <f>ROUND(INDEX(新怪物属性!$IM$5:$JU$123,MATCH(竞技场玩家!$B11,新怪物属性!$D$5:$D$123,0),E$2)*(1-$D11)+INDEX(新怪物属性!$IM$5:$JU$123,MATCH(竞技场玩家!$C11,新怪物属性!$D$5:$D$123,0),E$2)*$D11,0)</f>
        <v>33418</v>
      </c>
      <c r="F11" s="14">
        <f>ROUND(INDEX(新怪物属性!$IM$5:$JU$123,MATCH(竞技场玩家!$B11,新怪物属性!$D$5:$D$123,0),F$2)*(1-$D11)+INDEX(新怪物属性!$IM$5:$JU$123,MATCH(竞技场玩家!$C11,新怪物属性!$D$5:$D$123,0),F$2)*$D11,0)</f>
        <v>33418</v>
      </c>
      <c r="G11" s="14">
        <f>ROUND(INDEX(新怪物属性!$IM$5:$JU$123,MATCH(竞技场玩家!$B11,新怪物属性!$D$5:$D$123,0),G$2)*(1-$D11)+INDEX(新怪物属性!$IM$5:$JU$123,MATCH(竞技场玩家!$C11,新怪物属性!$D$5:$D$123,0),G$2)*$D11,0)</f>
        <v>0</v>
      </c>
      <c r="H11" s="14">
        <f>ROUND(INDEX(新怪物属性!$IM$5:$JU$123,MATCH(竞技场玩家!$B11,新怪物属性!$D$5:$D$123,0),H$2)*(1-$D11)+INDEX(新怪物属性!$IM$5:$JU$123,MATCH(竞技场玩家!$C11,新怪物属性!$D$5:$D$123,0),H$2)*$D11,0)</f>
        <v>235382</v>
      </c>
      <c r="I11" s="14">
        <f>ROUND(INDEX(新怪物属性!$IM$5:$JU$123,MATCH(竞技场玩家!$B11,新怪物属性!$D$5:$D$123,0),I$2)*(1-$D11)+INDEX(新怪物属性!$IM$5:$JU$123,MATCH(竞技场玩家!$C11,新怪物属性!$D$5:$D$123,0),I$2)*$D11,0)</f>
        <v>13019</v>
      </c>
      <c r="J11" s="14">
        <f>ROUND(INDEX(新怪物属性!$IM$5:$JU$123,MATCH(竞技场玩家!$B11,新怪物属性!$D$5:$D$123,0),J$2)*(1-$D11)+INDEX(新怪物属性!$IM$5:$JU$123,MATCH(竞技场玩家!$C11,新怪物属性!$D$5:$D$123,0),J$2)*$D11,0)</f>
        <v>1800</v>
      </c>
      <c r="K11" s="14">
        <f>ROUND(INDEX(新怪物属性!$IM$5:$JU$123,MATCH(竞技场玩家!$B11,新怪物属性!$D$5:$D$123,0),K$2)*(1-$D11)+INDEX(新怪物属性!$IM$5:$JU$123,MATCH(竞技场玩家!$C11,新怪物属性!$D$5:$D$123,0),K$2)*$D11,0)</f>
        <v>1700</v>
      </c>
      <c r="L11" s="14">
        <f>ROUND(INDEX(新怪物属性!$IM$5:$JU$123,MATCH(竞技场玩家!$B11,新怪物属性!$D$5:$D$123,0),L$2)*(1-$D11)+INDEX(新怪物属性!$IM$5:$JU$123,MATCH(竞技场玩家!$C11,新怪物属性!$D$5:$D$123,0),L$2)*$D11,0)</f>
        <v>1</v>
      </c>
      <c r="M11" s="14">
        <f>ROUND(INDEX(新怪物属性!$IM$5:$JU$123,MATCH(竞技场玩家!$B11,新怪物属性!$D$5:$D$123,0),M$2)*(1-$D11)+INDEX(新怪物属性!$IM$5:$JU$123,MATCH(竞技场玩家!$C11,新怪物属性!$D$5:$D$123,0),M$2)*$D11,0)</f>
        <v>1</v>
      </c>
      <c r="N11" s="14">
        <f>ROUND(INDEX(新怪物属性!$IM$5:$JU$123,MATCH(竞技场玩家!$B11,新怪物属性!$D$5:$D$123,0),N$2)*(1-$D11)+INDEX(新怪物属性!$IM$5:$JU$123,MATCH(竞技场玩家!$C11,新怪物属性!$D$5:$D$123,0),N$2)*$D11,0)</f>
        <v>1</v>
      </c>
      <c r="O11" s="14">
        <f>ROUND(INDEX(新怪物属性!$IM$5:$JU$123,MATCH(竞技场玩家!$B11,新怪物属性!$D$5:$D$123,0),O$2)*(1-$D11)+INDEX(新怪物属性!$IM$5:$JU$123,MATCH(竞技场玩家!$C11,新怪物属性!$D$5:$D$123,0),O$2)*$D11,0)</f>
        <v>5757</v>
      </c>
      <c r="P11" s="14">
        <f>ROUND(INDEX(新怪物属性!$IM$5:$JU$123,MATCH(竞技场玩家!$B11,新怪物属性!$D$5:$D$123,0),P$2)*(1-$D11)+INDEX(新怪物属性!$IM$5:$JU$123,MATCH(竞技场玩家!$C11,新怪物属性!$D$5:$D$123,0),P$2)*$D11,0)</f>
        <v>1925</v>
      </c>
      <c r="Q11" s="14">
        <f>ROUND(INDEX(新怪物属性!$IM$5:$JU$123,MATCH(竞技场玩家!$B11,新怪物属性!$D$5:$D$123,0),Q$2)*(1-$D11)+INDEX(新怪物属性!$IM$5:$JU$123,MATCH(竞技场玩家!$C11,新怪物属性!$D$5:$D$123,0),Q$2)*$D11,0)</f>
        <v>1575</v>
      </c>
      <c r="R11" s="14">
        <f>ROUND(INDEX(新怪物属性!$IM$5:$JU$123,MATCH(竞技场玩家!$B11,新怪物属性!$D$5:$D$123,0),R$2)*(1-$D11)+INDEX(新怪物属性!$IM$5:$JU$123,MATCH(竞技场玩家!$C11,新怪物属性!$D$5:$D$123,0),R$2)*$D11,0)</f>
        <v>10</v>
      </c>
      <c r="S11" s="14">
        <f>ROUND(INDEX(新怪物属性!$IM$5:$JU$123,MATCH(竞技场玩家!$B11,新怪物属性!$D$5:$D$123,0),S$2)*(1-$D11)+INDEX(新怪物属性!$IM$5:$JU$123,MATCH(竞技场玩家!$C11,新怪物属性!$D$5:$D$123,0),S$2)*$D11,0)</f>
        <v>0</v>
      </c>
      <c r="T11" s="14">
        <f>ROUND(INDEX(新怪物属性!$IM$5:$JU$123,MATCH(竞技场玩家!$B11,新怪物属性!$D$5:$D$123,0),T$2)*(1-$D11)+INDEX(新怪物属性!$IM$5:$JU$123,MATCH(竞技场玩家!$C11,新怪物属性!$D$5:$D$123,0),T$2)*$D11,0)</f>
        <v>32407</v>
      </c>
      <c r="U11" s="14">
        <f>ROUND(INDEX(新怪物属性!$IM$5:$JU$123,MATCH(竞技场玩家!$B11,新怪物属性!$D$5:$D$123,0),U$2)*(1-$D11)+INDEX(新怪物属性!$IM$5:$JU$123,MATCH(竞技场玩家!$C11,新怪物属性!$D$5:$D$123,0),U$2)*$D11,0)</f>
        <v>1</v>
      </c>
    </row>
    <row r="12" spans="1:21" ht="16.5" x14ac:dyDescent="0.2">
      <c r="A12" s="14">
        <v>9</v>
      </c>
      <c r="B12" s="14">
        <v>80</v>
      </c>
      <c r="C12" s="14">
        <v>90</v>
      </c>
      <c r="D12" s="14">
        <v>0.4</v>
      </c>
      <c r="E12" s="14">
        <f>ROUND(INDEX(新怪物属性!$IM$5:$JU$123,MATCH(竞技场玩家!$B12,新怪物属性!$D$5:$D$123,0),E$2)*(1-$D12)+INDEX(新怪物属性!$IM$5:$JU$123,MATCH(竞技场玩家!$C12,新怪物属性!$D$5:$D$123,0),E$2)*$D12,0)</f>
        <v>32174</v>
      </c>
      <c r="F12" s="14">
        <f>ROUND(INDEX(新怪物属性!$IM$5:$JU$123,MATCH(竞技场玩家!$B12,新怪物属性!$D$5:$D$123,0),F$2)*(1-$D12)+INDEX(新怪物属性!$IM$5:$JU$123,MATCH(竞技场玩家!$C12,新怪物属性!$D$5:$D$123,0),F$2)*$D12,0)</f>
        <v>32174</v>
      </c>
      <c r="G12" s="14">
        <f>ROUND(INDEX(新怪物属性!$IM$5:$JU$123,MATCH(竞技场玩家!$B12,新怪物属性!$D$5:$D$123,0),G$2)*(1-$D12)+INDEX(新怪物属性!$IM$5:$JU$123,MATCH(竞技场玩家!$C12,新怪物属性!$D$5:$D$123,0),G$2)*$D12,0)</f>
        <v>0</v>
      </c>
      <c r="H12" s="14">
        <f>ROUND(INDEX(新怪物属性!$IM$5:$JU$123,MATCH(竞技场玩家!$B12,新怪物属性!$D$5:$D$123,0),H$2)*(1-$D12)+INDEX(新怪物属性!$IM$5:$JU$123,MATCH(竞技场玩家!$C12,新怪物属性!$D$5:$D$123,0),H$2)*$D12,0)</f>
        <v>224817</v>
      </c>
      <c r="I12" s="14">
        <f>ROUND(INDEX(新怪物属性!$IM$5:$JU$123,MATCH(竞技场玩家!$B12,新怪物属性!$D$5:$D$123,0),I$2)*(1-$D12)+INDEX(新怪物属性!$IM$5:$JU$123,MATCH(竞技场玩家!$C12,新怪物属性!$D$5:$D$123,0),I$2)*$D12,0)</f>
        <v>12530</v>
      </c>
      <c r="J12" s="14">
        <f>ROUND(INDEX(新怪物属性!$IM$5:$JU$123,MATCH(竞技场玩家!$B12,新怪物属性!$D$5:$D$123,0),J$2)*(1-$D12)+INDEX(新怪物属性!$IM$5:$JU$123,MATCH(竞技场玩家!$C12,新怪物属性!$D$5:$D$123,0),J$2)*$D12,0)</f>
        <v>1725</v>
      </c>
      <c r="K12" s="14">
        <f>ROUND(INDEX(新怪物属性!$IM$5:$JU$123,MATCH(竞技场玩家!$B12,新怪物属性!$D$5:$D$123,0),K$2)*(1-$D12)+INDEX(新怪物属性!$IM$5:$JU$123,MATCH(竞技场玩家!$C12,新怪物属性!$D$5:$D$123,0),K$2)*$D12,0)</f>
        <v>1700</v>
      </c>
      <c r="L12" s="14">
        <f>ROUND(INDEX(新怪物属性!$IM$5:$JU$123,MATCH(竞技场玩家!$B12,新怪物属性!$D$5:$D$123,0),L$2)*(1-$D12)+INDEX(新怪物属性!$IM$5:$JU$123,MATCH(竞技场玩家!$C12,新怪物属性!$D$5:$D$123,0),L$2)*$D12,0)</f>
        <v>1</v>
      </c>
      <c r="M12" s="14">
        <f>ROUND(INDEX(新怪物属性!$IM$5:$JU$123,MATCH(竞技场玩家!$B12,新怪物属性!$D$5:$D$123,0),M$2)*(1-$D12)+INDEX(新怪物属性!$IM$5:$JU$123,MATCH(竞技场玩家!$C12,新怪物属性!$D$5:$D$123,0),M$2)*$D12,0)</f>
        <v>1</v>
      </c>
      <c r="N12" s="14">
        <f>ROUND(INDEX(新怪物属性!$IM$5:$JU$123,MATCH(竞技场玩家!$B12,新怪物属性!$D$5:$D$123,0),N$2)*(1-$D12)+INDEX(新怪物属性!$IM$5:$JU$123,MATCH(竞技场玩家!$C12,新怪物属性!$D$5:$D$123,0),N$2)*$D12,0)</f>
        <v>1</v>
      </c>
      <c r="O12" s="14">
        <f>ROUND(INDEX(新怪物属性!$IM$5:$JU$123,MATCH(竞技场玩家!$B12,新怪物属性!$D$5:$D$123,0),O$2)*(1-$D12)+INDEX(新怪物属性!$IM$5:$JU$123,MATCH(竞技场玩家!$C12,新怪物属性!$D$5:$D$123,0),O$2)*$D12,0)</f>
        <v>5448</v>
      </c>
      <c r="P12" s="14">
        <f>ROUND(INDEX(新怪物属性!$IM$5:$JU$123,MATCH(竞技场玩家!$B12,新怪物属性!$D$5:$D$123,0),P$2)*(1-$D12)+INDEX(新怪物属性!$IM$5:$JU$123,MATCH(竞技场玩家!$C12,新怪物属性!$D$5:$D$123,0),P$2)*$D12,0)</f>
        <v>1850</v>
      </c>
      <c r="Q12" s="14">
        <f>ROUND(INDEX(新怪物属性!$IM$5:$JU$123,MATCH(竞技场玩家!$B12,新怪物属性!$D$5:$D$123,0),Q$2)*(1-$D12)+INDEX(新怪物属性!$IM$5:$JU$123,MATCH(竞技场玩家!$C12,新怪物属性!$D$5:$D$123,0),Q$2)*$D12,0)</f>
        <v>1575</v>
      </c>
      <c r="R12" s="14">
        <f>ROUND(INDEX(新怪物属性!$IM$5:$JU$123,MATCH(竞技场玩家!$B12,新怪物属性!$D$5:$D$123,0),R$2)*(1-$D12)+INDEX(新怪物属性!$IM$5:$JU$123,MATCH(竞技场玩家!$C12,新怪物属性!$D$5:$D$123,0),R$2)*$D12,0)</f>
        <v>10</v>
      </c>
      <c r="S12" s="14">
        <f>ROUND(INDEX(新怪物属性!$IM$5:$JU$123,MATCH(竞技场玩家!$B12,新怪物属性!$D$5:$D$123,0),S$2)*(1-$D12)+INDEX(新怪物属性!$IM$5:$JU$123,MATCH(竞技场玩家!$C12,新怪物属性!$D$5:$D$123,0),S$2)*$D12,0)</f>
        <v>0</v>
      </c>
      <c r="T12" s="14">
        <f>ROUND(INDEX(新怪物属性!$IM$5:$JU$123,MATCH(竞技场玩家!$B12,新怪物属性!$D$5:$D$123,0),T$2)*(1-$D12)+INDEX(新怪物属性!$IM$5:$JU$123,MATCH(竞技场玩家!$C12,新怪物属性!$D$5:$D$123,0),T$2)*$D12,0)</f>
        <v>30747</v>
      </c>
      <c r="U12" s="14">
        <f>ROUND(INDEX(新怪物属性!$IM$5:$JU$123,MATCH(竞技场玩家!$B12,新怪物属性!$D$5:$D$123,0),U$2)*(1-$D12)+INDEX(新怪物属性!$IM$5:$JU$123,MATCH(竞技场玩家!$C12,新怪物属性!$D$5:$D$123,0),U$2)*$D12,0)</f>
        <v>1</v>
      </c>
    </row>
    <row r="13" spans="1:21" ht="16.5" x14ac:dyDescent="0.2">
      <c r="A13" s="14">
        <v>10</v>
      </c>
      <c r="B13" s="14">
        <v>80</v>
      </c>
      <c r="C13" s="14">
        <v>90</v>
      </c>
      <c r="D13" s="14">
        <v>0.2</v>
      </c>
      <c r="E13" s="14">
        <f>ROUND(INDEX(新怪物属性!$IM$5:$JU$123,MATCH(竞技场玩家!$B13,新怪物属性!$D$5:$D$123,0),E$2)*(1-$D13)+INDEX(新怪物属性!$IM$5:$JU$123,MATCH(竞技场玩家!$C13,新怪物属性!$D$5:$D$123,0),E$2)*$D13,0)</f>
        <v>30931</v>
      </c>
      <c r="F13" s="14">
        <f>ROUND(INDEX(新怪物属性!$IM$5:$JU$123,MATCH(竞技场玩家!$B13,新怪物属性!$D$5:$D$123,0),F$2)*(1-$D13)+INDEX(新怪物属性!$IM$5:$JU$123,MATCH(竞技场玩家!$C13,新怪物属性!$D$5:$D$123,0),F$2)*$D13,0)</f>
        <v>30931</v>
      </c>
      <c r="G13" s="14">
        <f>ROUND(INDEX(新怪物属性!$IM$5:$JU$123,MATCH(竞技场玩家!$B13,新怪物属性!$D$5:$D$123,0),G$2)*(1-$D13)+INDEX(新怪物属性!$IM$5:$JU$123,MATCH(竞技场玩家!$C13,新怪物属性!$D$5:$D$123,0),G$2)*$D13,0)</f>
        <v>0</v>
      </c>
      <c r="H13" s="14">
        <f>ROUND(INDEX(新怪物属性!$IM$5:$JU$123,MATCH(竞技场玩家!$B13,新怪物属性!$D$5:$D$123,0),H$2)*(1-$D13)+INDEX(新怪物属性!$IM$5:$JU$123,MATCH(竞技场玩家!$C13,新怪物属性!$D$5:$D$123,0),H$2)*$D13,0)</f>
        <v>214252</v>
      </c>
      <c r="I13" s="14">
        <f>ROUND(INDEX(新怪物属性!$IM$5:$JU$123,MATCH(竞技场玩家!$B13,新怪物属性!$D$5:$D$123,0),I$2)*(1-$D13)+INDEX(新怪物属性!$IM$5:$JU$123,MATCH(竞技场玩家!$C13,新怪物属性!$D$5:$D$123,0),I$2)*$D13,0)</f>
        <v>12041</v>
      </c>
      <c r="J13" s="14">
        <f>ROUND(INDEX(新怪物属性!$IM$5:$JU$123,MATCH(竞技场玩家!$B13,新怪物属性!$D$5:$D$123,0),J$2)*(1-$D13)+INDEX(新怪物属性!$IM$5:$JU$123,MATCH(竞技场玩家!$C13,新怪物属性!$D$5:$D$123,0),J$2)*$D13,0)</f>
        <v>1650</v>
      </c>
      <c r="K13" s="14">
        <f>ROUND(INDEX(新怪物属性!$IM$5:$JU$123,MATCH(竞技场玩家!$B13,新怪物属性!$D$5:$D$123,0),K$2)*(1-$D13)+INDEX(新怪物属性!$IM$5:$JU$123,MATCH(竞技场玩家!$C13,新怪物属性!$D$5:$D$123,0),K$2)*$D13,0)</f>
        <v>1700</v>
      </c>
      <c r="L13" s="14">
        <f>ROUND(INDEX(新怪物属性!$IM$5:$JU$123,MATCH(竞技场玩家!$B13,新怪物属性!$D$5:$D$123,0),L$2)*(1-$D13)+INDEX(新怪物属性!$IM$5:$JU$123,MATCH(竞技场玩家!$C13,新怪物属性!$D$5:$D$123,0),L$2)*$D13,0)</f>
        <v>1</v>
      </c>
      <c r="M13" s="14">
        <f>ROUND(INDEX(新怪物属性!$IM$5:$JU$123,MATCH(竞技场玩家!$B13,新怪物属性!$D$5:$D$123,0),M$2)*(1-$D13)+INDEX(新怪物属性!$IM$5:$JU$123,MATCH(竞技场玩家!$C13,新怪物属性!$D$5:$D$123,0),M$2)*$D13,0)</f>
        <v>1</v>
      </c>
      <c r="N13" s="14">
        <f>ROUND(INDEX(新怪物属性!$IM$5:$JU$123,MATCH(竞技场玩家!$B13,新怪物属性!$D$5:$D$123,0),N$2)*(1-$D13)+INDEX(新怪物属性!$IM$5:$JU$123,MATCH(竞技场玩家!$C13,新怪物属性!$D$5:$D$123,0),N$2)*$D13,0)</f>
        <v>1</v>
      </c>
      <c r="O13" s="14">
        <f>ROUND(INDEX(新怪物属性!$IM$5:$JU$123,MATCH(竞技场玩家!$B13,新怪物属性!$D$5:$D$123,0),O$2)*(1-$D13)+INDEX(新怪物属性!$IM$5:$JU$123,MATCH(竞技场玩家!$C13,新怪物属性!$D$5:$D$123,0),O$2)*$D13,0)</f>
        <v>5138</v>
      </c>
      <c r="P13" s="14">
        <f>ROUND(INDEX(新怪物属性!$IM$5:$JU$123,MATCH(竞技场玩家!$B13,新怪物属性!$D$5:$D$123,0),P$2)*(1-$D13)+INDEX(新怪物属性!$IM$5:$JU$123,MATCH(竞技场玩家!$C13,新怪物属性!$D$5:$D$123,0),P$2)*$D13,0)</f>
        <v>1775</v>
      </c>
      <c r="Q13" s="14">
        <f>ROUND(INDEX(新怪物属性!$IM$5:$JU$123,MATCH(竞技场玩家!$B13,新怪物属性!$D$5:$D$123,0),Q$2)*(1-$D13)+INDEX(新怪物属性!$IM$5:$JU$123,MATCH(竞技场玩家!$C13,新怪物属性!$D$5:$D$123,0),Q$2)*$D13,0)</f>
        <v>1575</v>
      </c>
      <c r="R13" s="14">
        <f>ROUND(INDEX(新怪物属性!$IM$5:$JU$123,MATCH(竞技场玩家!$B13,新怪物属性!$D$5:$D$123,0),R$2)*(1-$D13)+INDEX(新怪物属性!$IM$5:$JU$123,MATCH(竞技场玩家!$C13,新怪物属性!$D$5:$D$123,0),R$2)*$D13,0)</f>
        <v>10</v>
      </c>
      <c r="S13" s="14">
        <f>ROUND(INDEX(新怪物属性!$IM$5:$JU$123,MATCH(竞技场玩家!$B13,新怪物属性!$D$5:$D$123,0),S$2)*(1-$D13)+INDEX(新怪物属性!$IM$5:$JU$123,MATCH(竞技场玩家!$C13,新怪物属性!$D$5:$D$123,0),S$2)*$D13,0)</f>
        <v>0</v>
      </c>
      <c r="T13" s="14">
        <f>ROUND(INDEX(新怪物属性!$IM$5:$JU$123,MATCH(竞技场玩家!$B13,新怪物属性!$D$5:$D$123,0),T$2)*(1-$D13)+INDEX(新怪物属性!$IM$5:$JU$123,MATCH(竞技场玩家!$C13,新怪物属性!$D$5:$D$123,0),T$2)*$D13,0)</f>
        <v>29088</v>
      </c>
      <c r="U13" s="14">
        <f>ROUND(INDEX(新怪物属性!$IM$5:$JU$123,MATCH(竞技场玩家!$B13,新怪物属性!$D$5:$D$123,0),U$2)*(1-$D13)+INDEX(新怪物属性!$IM$5:$JU$123,MATCH(竞技场玩家!$C13,新怪物属性!$D$5:$D$123,0),U$2)*$D13,0)</f>
        <v>1</v>
      </c>
    </row>
    <row r="14" spans="1:21" ht="16.5" x14ac:dyDescent="0.2">
      <c r="A14" s="14">
        <v>15</v>
      </c>
      <c r="B14" s="14">
        <v>70</v>
      </c>
      <c r="C14" s="14">
        <v>80</v>
      </c>
      <c r="D14" s="14">
        <v>0.98499999999999999</v>
      </c>
      <c r="E14" s="14">
        <f>ROUND(INDEX(新怪物属性!$IM$5:$JU$123,MATCH(竞技场玩家!$B14,新怪物属性!$D$5:$D$123,0),E$2)*(1-$D14)+INDEX(新怪物属性!$IM$5:$JU$123,MATCH(竞技场玩家!$C14,新怪物属性!$D$5:$D$123,0),E$2)*$D14,0)</f>
        <v>29508</v>
      </c>
      <c r="F14" s="14">
        <f>ROUND(INDEX(新怪物属性!$IM$5:$JU$123,MATCH(竞技场玩家!$B14,新怪物属性!$D$5:$D$123,0),F$2)*(1-$D14)+INDEX(新怪物属性!$IM$5:$JU$123,MATCH(竞技场玩家!$C14,新怪物属性!$D$5:$D$123,0),F$2)*$D14,0)</f>
        <v>29242</v>
      </c>
      <c r="G14" s="14">
        <f>ROUND(INDEX(新怪物属性!$IM$5:$JU$123,MATCH(竞技场玩家!$B14,新怪物属性!$D$5:$D$123,0),G$2)*(1-$D14)+INDEX(新怪物属性!$IM$5:$JU$123,MATCH(竞技场玩家!$C14,新怪物属性!$D$5:$D$123,0),G$2)*$D14,0)</f>
        <v>0</v>
      </c>
      <c r="H14" s="14">
        <f>ROUND(INDEX(新怪物属性!$IM$5:$JU$123,MATCH(竞技场玩家!$B14,新怪物属性!$D$5:$D$123,0),H$2)*(1-$D14)+INDEX(新怪物属性!$IM$5:$JU$123,MATCH(竞技场玩家!$C14,新怪物属性!$D$5:$D$123,0),H$2)*$D14,0)</f>
        <v>202944</v>
      </c>
      <c r="I14" s="14">
        <f>ROUND(INDEX(新怪物属性!$IM$5:$JU$123,MATCH(竞技场玩家!$B14,新怪物属性!$D$5:$D$123,0),I$2)*(1-$D14)+INDEX(新怪物属性!$IM$5:$JU$123,MATCH(竞技场玩家!$C14,新怪物属性!$D$5:$D$123,0),I$2)*$D14,0)</f>
        <v>11508</v>
      </c>
      <c r="J14" s="14">
        <f>ROUND(INDEX(新怪物属性!$IM$5:$JU$123,MATCH(竞技场玩家!$B14,新怪物属性!$D$5:$D$123,0),J$2)*(1-$D14)+INDEX(新怪物属性!$IM$5:$JU$123,MATCH(竞技场玩家!$C14,新怪物属性!$D$5:$D$123,0),J$2)*$D14,0)</f>
        <v>1568</v>
      </c>
      <c r="K14" s="14">
        <f>ROUND(INDEX(新怪物属性!$IM$5:$JU$123,MATCH(竞技场玩家!$B14,新怪物属性!$D$5:$D$123,0),K$2)*(1-$D14)+INDEX(新怪物属性!$IM$5:$JU$123,MATCH(竞技场玩家!$C14,新怪物属性!$D$5:$D$123,0),K$2)*$D14,0)</f>
        <v>1689</v>
      </c>
      <c r="L14" s="14">
        <f>ROUND(INDEX(新怪物属性!$IM$5:$JU$123,MATCH(竞技场玩家!$B14,新怪物属性!$D$5:$D$123,0),L$2)*(1-$D14)+INDEX(新怪物属性!$IM$5:$JU$123,MATCH(竞技场玩家!$C14,新怪物属性!$D$5:$D$123,0),L$2)*$D14,0)</f>
        <v>1</v>
      </c>
      <c r="M14" s="14">
        <f>ROUND(INDEX(新怪物属性!$IM$5:$JU$123,MATCH(竞技场玩家!$B14,新怪物属性!$D$5:$D$123,0),M$2)*(1-$D14)+INDEX(新怪物属性!$IM$5:$JU$123,MATCH(竞技场玩家!$C14,新怪物属性!$D$5:$D$123,0),M$2)*$D14,0)</f>
        <v>1</v>
      </c>
      <c r="N14" s="14">
        <f>ROUND(INDEX(新怪物属性!$IM$5:$JU$123,MATCH(竞技场玩家!$B14,新怪物属性!$D$5:$D$123,0),N$2)*(1-$D14)+INDEX(新怪物属性!$IM$5:$JU$123,MATCH(竞技场玩家!$C14,新怪物属性!$D$5:$D$123,0),N$2)*$D14,0)</f>
        <v>1</v>
      </c>
      <c r="O14" s="14">
        <f>ROUND(INDEX(新怪物属性!$IM$5:$JU$123,MATCH(竞技场玩家!$B14,新怪物属性!$D$5:$D$123,0),O$2)*(1-$D14)+INDEX(新怪物属性!$IM$5:$JU$123,MATCH(竞技场玩家!$C14,新怪物属性!$D$5:$D$123,0),O$2)*$D14,0)</f>
        <v>4819</v>
      </c>
      <c r="P14" s="14">
        <f>ROUND(INDEX(新怪物属性!$IM$5:$JU$123,MATCH(竞技场玩家!$B14,新怪物属性!$D$5:$D$123,0),P$2)*(1-$D14)+INDEX(新怪物属性!$IM$5:$JU$123,MATCH(竞技场玩家!$C14,新怪物属性!$D$5:$D$123,0),P$2)*$D14,0)</f>
        <v>1692</v>
      </c>
      <c r="Q14" s="14">
        <f>ROUND(INDEX(新怪物属性!$IM$5:$JU$123,MATCH(竞技场玩家!$B14,新怪物属性!$D$5:$D$123,0),Q$2)*(1-$D14)+INDEX(新怪物属性!$IM$5:$JU$123,MATCH(竞技场玩家!$C14,新怪物属性!$D$5:$D$123,0),Q$2)*$D14,0)</f>
        <v>1565</v>
      </c>
      <c r="R14" s="14">
        <f>ROUND(INDEX(新怪物属性!$IM$5:$JU$123,MATCH(竞技场玩家!$B14,新怪物属性!$D$5:$D$123,0),R$2)*(1-$D14)+INDEX(新怪物属性!$IM$5:$JU$123,MATCH(竞技场玩家!$C14,新怪物属性!$D$5:$D$123,0),R$2)*$D14,0)</f>
        <v>10</v>
      </c>
      <c r="S14" s="14">
        <f>ROUND(INDEX(新怪物属性!$IM$5:$JU$123,MATCH(竞技场玩家!$B14,新怪物属性!$D$5:$D$123,0),S$2)*(1-$D14)+INDEX(新怪物属性!$IM$5:$JU$123,MATCH(竞技场玩家!$C14,新怪物属性!$D$5:$D$123,0),S$2)*$D14,0)</f>
        <v>0</v>
      </c>
      <c r="T14" s="14">
        <f>ROUND(INDEX(新怪物属性!$IM$5:$JU$123,MATCH(竞技场玩家!$B14,新怪物属性!$D$5:$D$123,0),T$2)*(1-$D14)+INDEX(新怪物属性!$IM$5:$JU$123,MATCH(竞技场玩家!$C14,新怪物属性!$D$5:$D$123,0),T$2)*$D14,0)</f>
        <v>27289</v>
      </c>
      <c r="U14" s="14">
        <f>ROUND(INDEX(新怪物属性!$IM$5:$JU$123,MATCH(竞技场玩家!$B14,新怪物属性!$D$5:$D$123,0),U$2)*(1-$D14)+INDEX(新怪物属性!$IM$5:$JU$123,MATCH(竞技场玩家!$C14,新怪物属性!$D$5:$D$123,0),U$2)*$D14,0)</f>
        <v>1</v>
      </c>
    </row>
    <row r="15" spans="1:21" ht="16.5" x14ac:dyDescent="0.2">
      <c r="A15" s="14">
        <v>20</v>
      </c>
      <c r="B15" s="14">
        <v>70</v>
      </c>
      <c r="C15" s="14">
        <v>80</v>
      </c>
      <c r="D15" s="14">
        <v>0.93</v>
      </c>
      <c r="E15" s="14">
        <f>ROUND(INDEX(新怪物属性!$IM$5:$JU$123,MATCH(竞技场玩家!$B15,新怪物属性!$D$5:$D$123,0),E$2)*(1-$D15)+INDEX(新怪物属性!$IM$5:$JU$123,MATCH(竞技场玩家!$C15,新怪物属性!$D$5:$D$123,0),E$2)*$D15,0)</f>
        <v>28853</v>
      </c>
      <c r="F15" s="14">
        <f>ROUND(INDEX(新怪物属性!$IM$5:$JU$123,MATCH(竞技场玩家!$B15,新怪物属性!$D$5:$D$123,0),F$2)*(1-$D15)+INDEX(新怪物属性!$IM$5:$JU$123,MATCH(竞技场玩家!$C15,新怪物属性!$D$5:$D$123,0),F$2)*$D15,0)</f>
        <v>27609</v>
      </c>
      <c r="G15" s="14">
        <f>ROUND(INDEX(新怪物属性!$IM$5:$JU$123,MATCH(竞技场玩家!$B15,新怪物属性!$D$5:$D$123,0),G$2)*(1-$D15)+INDEX(新怪物属性!$IM$5:$JU$123,MATCH(竞技场玩家!$C15,新怪物属性!$D$5:$D$123,0),G$2)*$D15,0)</f>
        <v>0</v>
      </c>
      <c r="H15" s="14">
        <f>ROUND(INDEX(新怪物属性!$IM$5:$JU$123,MATCH(竞技场玩家!$B15,新怪物属性!$D$5:$D$123,0),H$2)*(1-$D15)+INDEX(新怪物属性!$IM$5:$JU$123,MATCH(竞技场玩家!$C15,新怪物属性!$D$5:$D$123,0),H$2)*$D15,0)</f>
        <v>200218</v>
      </c>
      <c r="I15" s="14">
        <f>ROUND(INDEX(新怪物属性!$IM$5:$JU$123,MATCH(竞技场玩家!$B15,新怪物属性!$D$5:$D$123,0),I$2)*(1-$D15)+INDEX(新怪物属性!$IM$5:$JU$123,MATCH(竞技场玩家!$C15,新怪物属性!$D$5:$D$123,0),I$2)*$D15,0)</f>
        <v>11345</v>
      </c>
      <c r="J15" s="14">
        <f>ROUND(INDEX(新怪物属性!$IM$5:$JU$123,MATCH(竞技场玩家!$B15,新怪物属性!$D$5:$D$123,0),J$2)*(1-$D15)+INDEX(新怪物属性!$IM$5:$JU$123,MATCH(竞技场玩家!$C15,新怪物属性!$D$5:$D$123,0),J$2)*$D15,0)</f>
        <v>1544</v>
      </c>
      <c r="K15" s="14">
        <f>ROUND(INDEX(新怪物属性!$IM$5:$JU$123,MATCH(竞技场玩家!$B15,新怪物属性!$D$5:$D$123,0),K$2)*(1-$D15)+INDEX(新怪物属性!$IM$5:$JU$123,MATCH(竞技场玩家!$C15,新怪物属性!$D$5:$D$123,0),K$2)*$D15,0)</f>
        <v>1648</v>
      </c>
      <c r="L15" s="14">
        <f>ROUND(INDEX(新怪物属性!$IM$5:$JU$123,MATCH(竞技场玩家!$B15,新怪物属性!$D$5:$D$123,0),L$2)*(1-$D15)+INDEX(新怪物属性!$IM$5:$JU$123,MATCH(竞技场玩家!$C15,新怪物属性!$D$5:$D$123,0),L$2)*$D15,0)</f>
        <v>1</v>
      </c>
      <c r="M15" s="14">
        <f>ROUND(INDEX(新怪物属性!$IM$5:$JU$123,MATCH(竞技场玩家!$B15,新怪物属性!$D$5:$D$123,0),M$2)*(1-$D15)+INDEX(新怪物属性!$IM$5:$JU$123,MATCH(竞技场玩家!$C15,新怪物属性!$D$5:$D$123,0),M$2)*$D15,0)</f>
        <v>1</v>
      </c>
      <c r="N15" s="14">
        <f>ROUND(INDEX(新怪物属性!$IM$5:$JU$123,MATCH(竞技场玩家!$B15,新怪物属性!$D$5:$D$123,0),N$2)*(1-$D15)+INDEX(新怪物属性!$IM$5:$JU$123,MATCH(竞技场玩家!$C15,新怪物属性!$D$5:$D$123,0),N$2)*$D15,0)</f>
        <v>1</v>
      </c>
      <c r="O15" s="14">
        <f>ROUND(INDEX(新怪物属性!$IM$5:$JU$123,MATCH(竞技场玩家!$B15,新怪物属性!$D$5:$D$123,0),O$2)*(1-$D15)+INDEX(新怪物属性!$IM$5:$JU$123,MATCH(竞技场玩家!$C15,新怪物属性!$D$5:$D$123,0),O$2)*$D15,0)</f>
        <v>4785</v>
      </c>
      <c r="P15" s="14">
        <f>ROUND(INDEX(新怪物属性!$IM$5:$JU$123,MATCH(竞技场玩家!$B15,新怪物属性!$D$5:$D$123,0),P$2)*(1-$D15)+INDEX(新怪物属性!$IM$5:$JU$123,MATCH(竞技场玩家!$C15,新怪物属性!$D$5:$D$123,0),P$2)*$D15,0)</f>
        <v>1663</v>
      </c>
      <c r="Q15" s="14">
        <f>ROUND(INDEX(新怪物属性!$IM$5:$JU$123,MATCH(竞技场玩家!$B15,新怪物属性!$D$5:$D$123,0),Q$2)*(1-$D15)+INDEX(新怪物属性!$IM$5:$JU$123,MATCH(竞技场玩家!$C15,新怪物属性!$D$5:$D$123,0),Q$2)*$D15,0)</f>
        <v>1528</v>
      </c>
      <c r="R15" s="14">
        <f>ROUND(INDEX(新怪物属性!$IM$5:$JU$123,MATCH(竞技场玩家!$B15,新怪物属性!$D$5:$D$123,0),R$2)*(1-$D15)+INDEX(新怪物属性!$IM$5:$JU$123,MATCH(竞技场玩家!$C15,新怪物属性!$D$5:$D$123,0),R$2)*$D15,0)</f>
        <v>10</v>
      </c>
      <c r="S15" s="14">
        <f>ROUND(INDEX(新怪物属性!$IM$5:$JU$123,MATCH(竞技场玩家!$B15,新怪物属性!$D$5:$D$123,0),S$2)*(1-$D15)+INDEX(新怪物属性!$IM$5:$JU$123,MATCH(竞技场玩家!$C15,新怪物属性!$D$5:$D$123,0),S$2)*$D15,0)</f>
        <v>0</v>
      </c>
      <c r="T15" s="14">
        <f>ROUND(INDEX(新怪物属性!$IM$5:$JU$123,MATCH(竞技场玩家!$B15,新怪物属性!$D$5:$D$123,0),T$2)*(1-$D15)+INDEX(新怪物属性!$IM$5:$JU$123,MATCH(竞技场玩家!$C15,新怪物属性!$D$5:$D$123,0),T$2)*$D15,0)</f>
        <v>26778</v>
      </c>
      <c r="U15" s="14">
        <f>ROUND(INDEX(新怪物属性!$IM$5:$JU$123,MATCH(竞技场玩家!$B15,新怪物属性!$D$5:$D$123,0),U$2)*(1-$D15)+INDEX(新怪物属性!$IM$5:$JU$123,MATCH(竞技场玩家!$C15,新怪物属性!$D$5:$D$123,0),U$2)*$D15,0)</f>
        <v>1</v>
      </c>
    </row>
    <row r="16" spans="1:21" ht="16.5" x14ac:dyDescent="0.2">
      <c r="A16" s="14">
        <v>25</v>
      </c>
      <c r="B16" s="14">
        <v>70</v>
      </c>
      <c r="C16" s="14">
        <v>80</v>
      </c>
      <c r="D16" s="14">
        <v>0.875</v>
      </c>
      <c r="E16" s="14">
        <f>ROUND(INDEX(新怪物属性!$IM$5:$JU$123,MATCH(竞技场玩家!$B16,新怪物属性!$D$5:$D$123,0),E$2)*(1-$D16)+INDEX(新怪物属性!$IM$5:$JU$123,MATCH(竞技场玩家!$C16,新怪物属性!$D$5:$D$123,0),E$2)*$D16,0)</f>
        <v>28198</v>
      </c>
      <c r="F16" s="14">
        <f>ROUND(INDEX(新怪物属性!$IM$5:$JU$123,MATCH(竞技场玩家!$B16,新怪物属性!$D$5:$D$123,0),F$2)*(1-$D16)+INDEX(新怪物属性!$IM$5:$JU$123,MATCH(竞技场玩家!$C16,新怪物属性!$D$5:$D$123,0),F$2)*$D16,0)</f>
        <v>25976</v>
      </c>
      <c r="G16" s="14">
        <f>ROUND(INDEX(新怪物属性!$IM$5:$JU$123,MATCH(竞技场玩家!$B16,新怪物属性!$D$5:$D$123,0),G$2)*(1-$D16)+INDEX(新怪物属性!$IM$5:$JU$123,MATCH(竞技场玩家!$C16,新怪物属性!$D$5:$D$123,0),G$2)*$D16,0)</f>
        <v>0</v>
      </c>
      <c r="H16" s="14">
        <f>ROUND(INDEX(新怪物属性!$IM$5:$JU$123,MATCH(竞技场玩家!$B16,新怪物属性!$D$5:$D$123,0),H$2)*(1-$D16)+INDEX(新怪物属性!$IM$5:$JU$123,MATCH(竞技场玩家!$C16,新怪物属性!$D$5:$D$123,0),H$2)*$D16,0)</f>
        <v>197492</v>
      </c>
      <c r="I16" s="14">
        <f>ROUND(INDEX(新怪物属性!$IM$5:$JU$123,MATCH(竞技场玩家!$B16,新怪物属性!$D$5:$D$123,0),I$2)*(1-$D16)+INDEX(新怪物属性!$IM$5:$JU$123,MATCH(竞技场玩家!$C16,新怪物属性!$D$5:$D$123,0),I$2)*$D16,0)</f>
        <v>11183</v>
      </c>
      <c r="J16" s="14">
        <f>ROUND(INDEX(新怪物属性!$IM$5:$JU$123,MATCH(竞技场玩家!$B16,新怪物属性!$D$5:$D$123,0),J$2)*(1-$D16)+INDEX(新怪物属性!$IM$5:$JU$123,MATCH(竞技场玩家!$C16,新怪物属性!$D$5:$D$123,0),J$2)*$D16,0)</f>
        <v>1519</v>
      </c>
      <c r="K16" s="14">
        <f>ROUND(INDEX(新怪物属性!$IM$5:$JU$123,MATCH(竞技场玩家!$B16,新怪物属性!$D$5:$D$123,0),K$2)*(1-$D16)+INDEX(新怪物属性!$IM$5:$JU$123,MATCH(竞技场玩家!$C16,新怪物属性!$D$5:$D$123,0),K$2)*$D16,0)</f>
        <v>1606</v>
      </c>
      <c r="L16" s="14">
        <f>ROUND(INDEX(新怪物属性!$IM$5:$JU$123,MATCH(竞技场玩家!$B16,新怪物属性!$D$5:$D$123,0),L$2)*(1-$D16)+INDEX(新怪物属性!$IM$5:$JU$123,MATCH(竞技场玩家!$C16,新怪物属性!$D$5:$D$123,0),L$2)*$D16,0)</f>
        <v>1</v>
      </c>
      <c r="M16" s="14">
        <f>ROUND(INDEX(新怪物属性!$IM$5:$JU$123,MATCH(竞技场玩家!$B16,新怪物属性!$D$5:$D$123,0),M$2)*(1-$D16)+INDEX(新怪物属性!$IM$5:$JU$123,MATCH(竞技场玩家!$C16,新怪物属性!$D$5:$D$123,0),M$2)*$D16,0)</f>
        <v>1</v>
      </c>
      <c r="N16" s="14">
        <f>ROUND(INDEX(新怪物属性!$IM$5:$JU$123,MATCH(竞技场玩家!$B16,新怪物属性!$D$5:$D$123,0),N$2)*(1-$D16)+INDEX(新怪物属性!$IM$5:$JU$123,MATCH(竞技场玩家!$C16,新怪物属性!$D$5:$D$123,0),N$2)*$D16,0)</f>
        <v>1</v>
      </c>
      <c r="O16" s="14">
        <f>ROUND(INDEX(新怪物属性!$IM$5:$JU$123,MATCH(竞技场玩家!$B16,新怪物属性!$D$5:$D$123,0),O$2)*(1-$D16)+INDEX(新怪物属性!$IM$5:$JU$123,MATCH(竞技场玩家!$C16,新怪物属性!$D$5:$D$123,0),O$2)*$D16,0)</f>
        <v>4750</v>
      </c>
      <c r="P16" s="14">
        <f>ROUND(INDEX(新怪物属性!$IM$5:$JU$123,MATCH(竞技场玩家!$B16,新怪物属性!$D$5:$D$123,0),P$2)*(1-$D16)+INDEX(新怪物属性!$IM$5:$JU$123,MATCH(竞技场玩家!$C16,新怪物属性!$D$5:$D$123,0),P$2)*$D16,0)</f>
        <v>1634</v>
      </c>
      <c r="Q16" s="14">
        <f>ROUND(INDEX(新怪物属性!$IM$5:$JU$123,MATCH(竞技场玩家!$B16,新怪物属性!$D$5:$D$123,0),Q$2)*(1-$D16)+INDEX(新怪物属性!$IM$5:$JU$123,MATCH(竞技场玩家!$C16,新怪物属性!$D$5:$D$123,0),Q$2)*$D16,0)</f>
        <v>1491</v>
      </c>
      <c r="R16" s="14">
        <f>ROUND(INDEX(新怪物属性!$IM$5:$JU$123,MATCH(竞技场玩家!$B16,新怪物属性!$D$5:$D$123,0),R$2)*(1-$D16)+INDEX(新怪物属性!$IM$5:$JU$123,MATCH(竞技场玩家!$C16,新怪物属性!$D$5:$D$123,0),R$2)*$D16,0)</f>
        <v>10</v>
      </c>
      <c r="S16" s="14">
        <f>ROUND(INDEX(新怪物属性!$IM$5:$JU$123,MATCH(竞技场玩家!$B16,新怪物属性!$D$5:$D$123,0),S$2)*(1-$D16)+INDEX(新怪物属性!$IM$5:$JU$123,MATCH(竞技场玩家!$C16,新怪物属性!$D$5:$D$123,0),S$2)*$D16,0)</f>
        <v>0</v>
      </c>
      <c r="T16" s="14">
        <f>ROUND(INDEX(新怪物属性!$IM$5:$JU$123,MATCH(竞技场玩家!$B16,新怪物属性!$D$5:$D$123,0),T$2)*(1-$D16)+INDEX(新怪物属性!$IM$5:$JU$123,MATCH(竞技场玩家!$C16,新怪物属性!$D$5:$D$123,0),T$2)*$D16,0)</f>
        <v>26268</v>
      </c>
      <c r="U16" s="14">
        <f>ROUND(INDEX(新怪物属性!$IM$5:$JU$123,MATCH(竞技场玩家!$B16,新怪物属性!$D$5:$D$123,0),U$2)*(1-$D16)+INDEX(新怪物属性!$IM$5:$JU$123,MATCH(竞技场玩家!$C16,新怪物属性!$D$5:$D$123,0),U$2)*$D16,0)</f>
        <v>1</v>
      </c>
    </row>
    <row r="17" spans="1:21" ht="16.5" x14ac:dyDescent="0.2">
      <c r="A17" s="14">
        <v>30</v>
      </c>
      <c r="B17" s="14">
        <v>70</v>
      </c>
      <c r="C17" s="14">
        <v>80</v>
      </c>
      <c r="D17" s="14">
        <v>0.82</v>
      </c>
      <c r="E17" s="14">
        <f>ROUND(INDEX(新怪物属性!$IM$5:$JU$123,MATCH(竞技场玩家!$B17,新怪物属性!$D$5:$D$123,0),E$2)*(1-$D17)+INDEX(新怪物属性!$IM$5:$JU$123,MATCH(竞技场玩家!$C17,新怪物属性!$D$5:$D$123,0),E$2)*$D17,0)</f>
        <v>27542</v>
      </c>
      <c r="F17" s="14">
        <f>ROUND(INDEX(新怪物属性!$IM$5:$JU$123,MATCH(竞技场玩家!$B17,新怪物属性!$D$5:$D$123,0),F$2)*(1-$D17)+INDEX(新怪物属性!$IM$5:$JU$123,MATCH(竞技场玩家!$C17,新怪物属性!$D$5:$D$123,0),F$2)*$D17,0)</f>
        <v>24343</v>
      </c>
      <c r="G17" s="14">
        <f>ROUND(INDEX(新怪物属性!$IM$5:$JU$123,MATCH(竞技场玩家!$B17,新怪物属性!$D$5:$D$123,0),G$2)*(1-$D17)+INDEX(新怪物属性!$IM$5:$JU$123,MATCH(竞技场玩家!$C17,新怪物属性!$D$5:$D$123,0),G$2)*$D17,0)</f>
        <v>0</v>
      </c>
      <c r="H17" s="14">
        <f>ROUND(INDEX(新怪物属性!$IM$5:$JU$123,MATCH(竞技场玩家!$B17,新怪物属性!$D$5:$D$123,0),H$2)*(1-$D17)+INDEX(新怪物属性!$IM$5:$JU$123,MATCH(竞技场玩家!$C17,新怪物属性!$D$5:$D$123,0),H$2)*$D17,0)</f>
        <v>194766</v>
      </c>
      <c r="I17" s="14">
        <f>ROUND(INDEX(新怪物属性!$IM$5:$JU$123,MATCH(竞技场玩家!$B17,新怪物属性!$D$5:$D$123,0),I$2)*(1-$D17)+INDEX(新怪物属性!$IM$5:$JU$123,MATCH(竞技场玩家!$C17,新怪物属性!$D$5:$D$123,0),I$2)*$D17,0)</f>
        <v>11020</v>
      </c>
      <c r="J17" s="14">
        <f>ROUND(INDEX(新怪物属性!$IM$5:$JU$123,MATCH(竞技场玩家!$B17,新怪物属性!$D$5:$D$123,0),J$2)*(1-$D17)+INDEX(新怪物属性!$IM$5:$JU$123,MATCH(竞技场玩家!$C17,新怪物属性!$D$5:$D$123,0),J$2)*$D17,0)</f>
        <v>1494</v>
      </c>
      <c r="K17" s="14">
        <f>ROUND(INDEX(新怪物属性!$IM$5:$JU$123,MATCH(竞技场玩家!$B17,新怪物属性!$D$5:$D$123,0),K$2)*(1-$D17)+INDEX(新怪物属性!$IM$5:$JU$123,MATCH(竞技场玩家!$C17,新怪物属性!$D$5:$D$123,0),K$2)*$D17,0)</f>
        <v>1565</v>
      </c>
      <c r="L17" s="14">
        <f>ROUND(INDEX(新怪物属性!$IM$5:$JU$123,MATCH(竞技场玩家!$B17,新怪物属性!$D$5:$D$123,0),L$2)*(1-$D17)+INDEX(新怪物属性!$IM$5:$JU$123,MATCH(竞技场玩家!$C17,新怪物属性!$D$5:$D$123,0),L$2)*$D17,0)</f>
        <v>1</v>
      </c>
      <c r="M17" s="14">
        <f>ROUND(INDEX(新怪物属性!$IM$5:$JU$123,MATCH(竞技场玩家!$B17,新怪物属性!$D$5:$D$123,0),M$2)*(1-$D17)+INDEX(新怪物属性!$IM$5:$JU$123,MATCH(竞技场玩家!$C17,新怪物属性!$D$5:$D$123,0),M$2)*$D17,0)</f>
        <v>1</v>
      </c>
      <c r="N17" s="14">
        <f>ROUND(INDEX(新怪物属性!$IM$5:$JU$123,MATCH(竞技场玩家!$B17,新怪物属性!$D$5:$D$123,0),N$2)*(1-$D17)+INDEX(新怪物属性!$IM$5:$JU$123,MATCH(竞技场玩家!$C17,新怪物属性!$D$5:$D$123,0),N$2)*$D17,0)</f>
        <v>1</v>
      </c>
      <c r="O17" s="14">
        <f>ROUND(INDEX(新怪物属性!$IM$5:$JU$123,MATCH(竞技场玩家!$B17,新怪物属性!$D$5:$D$123,0),O$2)*(1-$D17)+INDEX(新怪物属性!$IM$5:$JU$123,MATCH(竞技场玩家!$C17,新怪物属性!$D$5:$D$123,0),O$2)*$D17,0)</f>
        <v>4715</v>
      </c>
      <c r="P17" s="14">
        <f>ROUND(INDEX(新怪物属性!$IM$5:$JU$123,MATCH(竞技场玩家!$B17,新怪物属性!$D$5:$D$123,0),P$2)*(1-$D17)+INDEX(新怪物属性!$IM$5:$JU$123,MATCH(竞技场玩家!$C17,新怪物属性!$D$5:$D$123,0),P$2)*$D17,0)</f>
        <v>1606</v>
      </c>
      <c r="Q17" s="14">
        <f>ROUND(INDEX(新怪物属性!$IM$5:$JU$123,MATCH(竞技场玩家!$B17,新怪物属性!$D$5:$D$123,0),Q$2)*(1-$D17)+INDEX(新怪物属性!$IM$5:$JU$123,MATCH(竞技场玩家!$C17,新怪物属性!$D$5:$D$123,0),Q$2)*$D17,0)</f>
        <v>1454</v>
      </c>
      <c r="R17" s="14">
        <f>ROUND(INDEX(新怪物属性!$IM$5:$JU$123,MATCH(竞技场玩家!$B17,新怪物属性!$D$5:$D$123,0),R$2)*(1-$D17)+INDEX(新怪物属性!$IM$5:$JU$123,MATCH(竞技场玩家!$C17,新怪物属性!$D$5:$D$123,0),R$2)*$D17,0)</f>
        <v>10</v>
      </c>
      <c r="S17" s="14">
        <f>ROUND(INDEX(新怪物属性!$IM$5:$JU$123,MATCH(竞技场玩家!$B17,新怪物属性!$D$5:$D$123,0),S$2)*(1-$D17)+INDEX(新怪物属性!$IM$5:$JU$123,MATCH(竞技场玩家!$C17,新怪物属性!$D$5:$D$123,0),S$2)*$D17,0)</f>
        <v>0</v>
      </c>
      <c r="T17" s="14">
        <f>ROUND(INDEX(新怪物属性!$IM$5:$JU$123,MATCH(竞技场玩家!$B17,新怪物属性!$D$5:$D$123,0),T$2)*(1-$D17)+INDEX(新怪物属性!$IM$5:$JU$123,MATCH(竞技场玩家!$C17,新怪物属性!$D$5:$D$123,0),T$2)*$D17,0)</f>
        <v>25757</v>
      </c>
      <c r="U17" s="14">
        <f>ROUND(INDEX(新怪物属性!$IM$5:$JU$123,MATCH(竞技场玩家!$B17,新怪物属性!$D$5:$D$123,0),U$2)*(1-$D17)+INDEX(新怪物属性!$IM$5:$JU$123,MATCH(竞技场玩家!$C17,新怪物属性!$D$5:$D$123,0),U$2)*$D17,0)</f>
        <v>1</v>
      </c>
    </row>
    <row r="18" spans="1:21" ht="16.5" x14ac:dyDescent="0.2">
      <c r="A18" s="14">
        <v>35</v>
      </c>
      <c r="B18" s="14">
        <v>70</v>
      </c>
      <c r="C18" s="14">
        <v>80</v>
      </c>
      <c r="D18" s="14">
        <v>0.76500000000000001</v>
      </c>
      <c r="E18" s="14">
        <f>ROUND(INDEX(新怪物属性!$IM$5:$JU$123,MATCH(竞技场玩家!$B18,新怪物属性!$D$5:$D$123,0),E$2)*(1-$D18)+INDEX(新怪物属性!$IM$5:$JU$123,MATCH(竞技场玩家!$C18,新怪物属性!$D$5:$D$123,0),E$2)*$D18,0)</f>
        <v>26887</v>
      </c>
      <c r="F18" s="14">
        <f>ROUND(INDEX(新怪物属性!$IM$5:$JU$123,MATCH(竞技场玩家!$B18,新怪物属性!$D$5:$D$123,0),F$2)*(1-$D18)+INDEX(新怪物属性!$IM$5:$JU$123,MATCH(竞技场玩家!$C18,新怪物属性!$D$5:$D$123,0),F$2)*$D18,0)</f>
        <v>22711</v>
      </c>
      <c r="G18" s="14">
        <f>ROUND(INDEX(新怪物属性!$IM$5:$JU$123,MATCH(竞技场玩家!$B18,新怪物属性!$D$5:$D$123,0),G$2)*(1-$D18)+INDEX(新怪物属性!$IM$5:$JU$123,MATCH(竞技场玩家!$C18,新怪物属性!$D$5:$D$123,0),G$2)*$D18,0)</f>
        <v>0</v>
      </c>
      <c r="H18" s="14">
        <f>ROUND(INDEX(新怪物属性!$IM$5:$JU$123,MATCH(竞技场玩家!$B18,新怪物属性!$D$5:$D$123,0),H$2)*(1-$D18)+INDEX(新怪物属性!$IM$5:$JU$123,MATCH(竞技场玩家!$C18,新怪物属性!$D$5:$D$123,0),H$2)*$D18,0)</f>
        <v>192041</v>
      </c>
      <c r="I18" s="14">
        <f>ROUND(INDEX(新怪物属性!$IM$5:$JU$123,MATCH(竞技场玩家!$B18,新怪物属性!$D$5:$D$123,0),I$2)*(1-$D18)+INDEX(新怪物属性!$IM$5:$JU$123,MATCH(竞技场玩家!$C18,新怪物属性!$D$5:$D$123,0),I$2)*$D18,0)</f>
        <v>10857</v>
      </c>
      <c r="J18" s="14">
        <f>ROUND(INDEX(新怪物属性!$IM$5:$JU$123,MATCH(竞技场玩家!$B18,新怪物属性!$D$5:$D$123,0),J$2)*(1-$D18)+INDEX(新怪物属性!$IM$5:$JU$123,MATCH(竞技场玩家!$C18,新怪物属性!$D$5:$D$123,0),J$2)*$D18,0)</f>
        <v>1469</v>
      </c>
      <c r="K18" s="14">
        <f>ROUND(INDEX(新怪物属性!$IM$5:$JU$123,MATCH(竞技场玩家!$B18,新怪物属性!$D$5:$D$123,0),K$2)*(1-$D18)+INDEX(新怪物属性!$IM$5:$JU$123,MATCH(竞技场玩家!$C18,新怪物属性!$D$5:$D$123,0),K$2)*$D18,0)</f>
        <v>1524</v>
      </c>
      <c r="L18" s="14">
        <f>ROUND(INDEX(新怪物属性!$IM$5:$JU$123,MATCH(竞技场玩家!$B18,新怪物属性!$D$5:$D$123,0),L$2)*(1-$D18)+INDEX(新怪物属性!$IM$5:$JU$123,MATCH(竞技场玩家!$C18,新怪物属性!$D$5:$D$123,0),L$2)*$D18,0)</f>
        <v>1</v>
      </c>
      <c r="M18" s="14">
        <f>ROUND(INDEX(新怪物属性!$IM$5:$JU$123,MATCH(竞技场玩家!$B18,新怪物属性!$D$5:$D$123,0),M$2)*(1-$D18)+INDEX(新怪物属性!$IM$5:$JU$123,MATCH(竞技场玩家!$C18,新怪物属性!$D$5:$D$123,0),M$2)*$D18,0)</f>
        <v>1</v>
      </c>
      <c r="N18" s="14">
        <f>ROUND(INDEX(新怪物属性!$IM$5:$JU$123,MATCH(竞技场玩家!$B18,新怪物属性!$D$5:$D$123,0),N$2)*(1-$D18)+INDEX(新怪物属性!$IM$5:$JU$123,MATCH(竞技场玩家!$C18,新怪物属性!$D$5:$D$123,0),N$2)*$D18,0)</f>
        <v>1</v>
      </c>
      <c r="O18" s="14">
        <f>ROUND(INDEX(新怪物属性!$IM$5:$JU$123,MATCH(竞技场玩家!$B18,新怪物属性!$D$5:$D$123,0),O$2)*(1-$D18)+INDEX(新怪物属性!$IM$5:$JU$123,MATCH(竞技场玩家!$C18,新怪物属性!$D$5:$D$123,0),O$2)*$D18,0)</f>
        <v>4680</v>
      </c>
      <c r="P18" s="14">
        <f>ROUND(INDEX(新怪物属性!$IM$5:$JU$123,MATCH(竞技场玩家!$B18,新怪物属性!$D$5:$D$123,0),P$2)*(1-$D18)+INDEX(新怪物属性!$IM$5:$JU$123,MATCH(竞技场玩家!$C18,新怪物属性!$D$5:$D$123,0),P$2)*$D18,0)</f>
        <v>1577</v>
      </c>
      <c r="Q18" s="14">
        <f>ROUND(INDEX(新怪物属性!$IM$5:$JU$123,MATCH(竞技场玩家!$B18,新怪物属性!$D$5:$D$123,0),Q$2)*(1-$D18)+INDEX(新怪物属性!$IM$5:$JU$123,MATCH(竞技场玩家!$C18,新怪物属性!$D$5:$D$123,0),Q$2)*$D18,0)</f>
        <v>1416</v>
      </c>
      <c r="R18" s="14">
        <f>ROUND(INDEX(新怪物属性!$IM$5:$JU$123,MATCH(竞技场玩家!$B18,新怪物属性!$D$5:$D$123,0),R$2)*(1-$D18)+INDEX(新怪物属性!$IM$5:$JU$123,MATCH(竞技场玩家!$C18,新怪物属性!$D$5:$D$123,0),R$2)*$D18,0)</f>
        <v>10</v>
      </c>
      <c r="S18" s="14">
        <f>ROUND(INDEX(新怪物属性!$IM$5:$JU$123,MATCH(竞技场玩家!$B18,新怪物属性!$D$5:$D$123,0),S$2)*(1-$D18)+INDEX(新怪物属性!$IM$5:$JU$123,MATCH(竞技场玩家!$C18,新怪物属性!$D$5:$D$123,0),S$2)*$D18,0)</f>
        <v>0</v>
      </c>
      <c r="T18" s="14">
        <f>ROUND(INDEX(新怪物属性!$IM$5:$JU$123,MATCH(竞技场玩家!$B18,新怪物属性!$D$5:$D$123,0),T$2)*(1-$D18)+INDEX(新怪物属性!$IM$5:$JU$123,MATCH(竞技场玩家!$C18,新怪物属性!$D$5:$D$123,0),T$2)*$D18,0)</f>
        <v>25246</v>
      </c>
      <c r="U18" s="14">
        <f>ROUND(INDEX(新怪物属性!$IM$5:$JU$123,MATCH(竞技场玩家!$B18,新怪物属性!$D$5:$D$123,0),U$2)*(1-$D18)+INDEX(新怪物属性!$IM$5:$JU$123,MATCH(竞技场玩家!$C18,新怪物属性!$D$5:$D$123,0),U$2)*$D18,0)</f>
        <v>1</v>
      </c>
    </row>
    <row r="19" spans="1:21" ht="16.5" x14ac:dyDescent="0.2">
      <c r="A19" s="14">
        <v>40</v>
      </c>
      <c r="B19" s="14">
        <v>70</v>
      </c>
      <c r="C19" s="14">
        <v>80</v>
      </c>
      <c r="D19" s="14">
        <v>0.71</v>
      </c>
      <c r="E19" s="14">
        <f>ROUND(INDEX(新怪物属性!$IM$5:$JU$123,MATCH(竞技场玩家!$B19,新怪物属性!$D$5:$D$123,0),E$2)*(1-$D19)+INDEX(新怪物属性!$IM$5:$JU$123,MATCH(竞技场玩家!$C19,新怪物属性!$D$5:$D$123,0),E$2)*$D19,0)</f>
        <v>26231</v>
      </c>
      <c r="F19" s="14">
        <f>ROUND(INDEX(新怪物属性!$IM$5:$JU$123,MATCH(竞技场玩家!$B19,新怪物属性!$D$5:$D$123,0),F$2)*(1-$D19)+INDEX(新怪物属性!$IM$5:$JU$123,MATCH(竞技场玩家!$C19,新怪物属性!$D$5:$D$123,0),F$2)*$D19,0)</f>
        <v>21078</v>
      </c>
      <c r="G19" s="14">
        <f>ROUND(INDEX(新怪物属性!$IM$5:$JU$123,MATCH(竞技场玩家!$B19,新怪物属性!$D$5:$D$123,0),G$2)*(1-$D19)+INDEX(新怪物属性!$IM$5:$JU$123,MATCH(竞技场玩家!$C19,新怪物属性!$D$5:$D$123,0),G$2)*$D19,0)</f>
        <v>0</v>
      </c>
      <c r="H19" s="14">
        <f>ROUND(INDEX(新怪物属性!$IM$5:$JU$123,MATCH(竞技场玩家!$B19,新怪物属性!$D$5:$D$123,0),H$2)*(1-$D19)+INDEX(新怪物属性!$IM$5:$JU$123,MATCH(竞技场玩家!$C19,新怪物属性!$D$5:$D$123,0),H$2)*$D19,0)</f>
        <v>189315</v>
      </c>
      <c r="I19" s="14">
        <f>ROUND(INDEX(新怪物属性!$IM$5:$JU$123,MATCH(竞技场玩家!$B19,新怪物属性!$D$5:$D$123,0),I$2)*(1-$D19)+INDEX(新怪物属性!$IM$5:$JU$123,MATCH(竞技场玩家!$C19,新怪物属性!$D$5:$D$123,0),I$2)*$D19,0)</f>
        <v>10695</v>
      </c>
      <c r="J19" s="14">
        <f>ROUND(INDEX(新怪物属性!$IM$5:$JU$123,MATCH(竞技场玩家!$B19,新怪物属性!$D$5:$D$123,0),J$2)*(1-$D19)+INDEX(新怪物属性!$IM$5:$JU$123,MATCH(竞技场玩家!$C19,新怪物属性!$D$5:$D$123,0),J$2)*$D19,0)</f>
        <v>1445</v>
      </c>
      <c r="K19" s="14">
        <f>ROUND(INDEX(新怪物属性!$IM$5:$JU$123,MATCH(竞技场玩家!$B19,新怪物属性!$D$5:$D$123,0),K$2)*(1-$D19)+INDEX(新怪物属性!$IM$5:$JU$123,MATCH(竞技场玩家!$C19,新怪物属性!$D$5:$D$123,0),K$2)*$D19,0)</f>
        <v>1483</v>
      </c>
      <c r="L19" s="14">
        <f>ROUND(INDEX(新怪物属性!$IM$5:$JU$123,MATCH(竞技场玩家!$B19,新怪物属性!$D$5:$D$123,0),L$2)*(1-$D19)+INDEX(新怪物属性!$IM$5:$JU$123,MATCH(竞技场玩家!$C19,新怪物属性!$D$5:$D$123,0),L$2)*$D19,0)</f>
        <v>1</v>
      </c>
      <c r="M19" s="14">
        <f>ROUND(INDEX(新怪物属性!$IM$5:$JU$123,MATCH(竞技场玩家!$B19,新怪物属性!$D$5:$D$123,0),M$2)*(1-$D19)+INDEX(新怪物属性!$IM$5:$JU$123,MATCH(竞技场玩家!$C19,新怪物属性!$D$5:$D$123,0),M$2)*$D19,0)</f>
        <v>1</v>
      </c>
      <c r="N19" s="14">
        <f>ROUND(INDEX(新怪物属性!$IM$5:$JU$123,MATCH(竞技场玩家!$B19,新怪物属性!$D$5:$D$123,0),N$2)*(1-$D19)+INDEX(新怪物属性!$IM$5:$JU$123,MATCH(竞技场玩家!$C19,新怪物属性!$D$5:$D$123,0),N$2)*$D19,0)</f>
        <v>1</v>
      </c>
      <c r="O19" s="14">
        <f>ROUND(INDEX(新怪物属性!$IM$5:$JU$123,MATCH(竞技场玩家!$B19,新怪物属性!$D$5:$D$123,0),O$2)*(1-$D19)+INDEX(新怪物属性!$IM$5:$JU$123,MATCH(竞技场玩家!$C19,新怪物属性!$D$5:$D$123,0),O$2)*$D19,0)</f>
        <v>4645</v>
      </c>
      <c r="P19" s="14">
        <f>ROUND(INDEX(新怪物属性!$IM$5:$JU$123,MATCH(竞技场玩家!$B19,新怪物属性!$D$5:$D$123,0),P$2)*(1-$D19)+INDEX(新怪物属性!$IM$5:$JU$123,MATCH(竞技场玩家!$C19,新怪物属性!$D$5:$D$123,0),P$2)*$D19,0)</f>
        <v>1548</v>
      </c>
      <c r="Q19" s="14">
        <f>ROUND(INDEX(新怪物属性!$IM$5:$JU$123,MATCH(竞技场玩家!$B19,新怪物属性!$D$5:$D$123,0),Q$2)*(1-$D19)+INDEX(新怪物属性!$IM$5:$JU$123,MATCH(竞技场玩家!$C19,新怪物属性!$D$5:$D$123,0),Q$2)*$D19,0)</f>
        <v>1379</v>
      </c>
      <c r="R19" s="14">
        <f>ROUND(INDEX(新怪物属性!$IM$5:$JU$123,MATCH(竞技场玩家!$B19,新怪物属性!$D$5:$D$123,0),R$2)*(1-$D19)+INDEX(新怪物属性!$IM$5:$JU$123,MATCH(竞技场玩家!$C19,新怪物属性!$D$5:$D$123,0),R$2)*$D19,0)</f>
        <v>10</v>
      </c>
      <c r="S19" s="14">
        <f>ROUND(INDEX(新怪物属性!$IM$5:$JU$123,MATCH(竞技场玩家!$B19,新怪物属性!$D$5:$D$123,0),S$2)*(1-$D19)+INDEX(新怪物属性!$IM$5:$JU$123,MATCH(竞技场玩家!$C19,新怪物属性!$D$5:$D$123,0),S$2)*$D19,0)</f>
        <v>0</v>
      </c>
      <c r="T19" s="14">
        <f>ROUND(INDEX(新怪物属性!$IM$5:$JU$123,MATCH(竞技场玩家!$B19,新怪物属性!$D$5:$D$123,0),T$2)*(1-$D19)+INDEX(新怪物属性!$IM$5:$JU$123,MATCH(竞技场玩家!$C19,新怪物属性!$D$5:$D$123,0),T$2)*$D19,0)</f>
        <v>24736</v>
      </c>
      <c r="U19" s="14">
        <f>ROUND(INDEX(新怪物属性!$IM$5:$JU$123,MATCH(竞技场玩家!$B19,新怪物属性!$D$5:$D$123,0),U$2)*(1-$D19)+INDEX(新怪物属性!$IM$5:$JU$123,MATCH(竞技场玩家!$C19,新怪物属性!$D$5:$D$123,0),U$2)*$D19,0)</f>
        <v>1</v>
      </c>
    </row>
    <row r="20" spans="1:21" ht="16.5" x14ac:dyDescent="0.2">
      <c r="A20" s="14">
        <v>45</v>
      </c>
      <c r="B20" s="14">
        <v>70</v>
      </c>
      <c r="C20" s="14">
        <v>80</v>
      </c>
      <c r="D20" s="14">
        <v>0.65500000000000003</v>
      </c>
      <c r="E20" s="14">
        <f>ROUND(INDEX(新怪物属性!$IM$5:$JU$123,MATCH(竞技场玩家!$B20,新怪物属性!$D$5:$D$123,0),E$2)*(1-$D20)+INDEX(新怪物属性!$IM$5:$JU$123,MATCH(竞技场玩家!$C20,新怪物属性!$D$5:$D$123,0),E$2)*$D20,0)</f>
        <v>25576</v>
      </c>
      <c r="F20" s="14">
        <f>ROUND(INDEX(新怪物属性!$IM$5:$JU$123,MATCH(竞技场玩家!$B20,新怪物属性!$D$5:$D$123,0),F$2)*(1-$D20)+INDEX(新怪物属性!$IM$5:$JU$123,MATCH(竞技场玩家!$C20,新怪物属性!$D$5:$D$123,0),F$2)*$D20,0)</f>
        <v>19445</v>
      </c>
      <c r="G20" s="14">
        <f>ROUND(INDEX(新怪物属性!$IM$5:$JU$123,MATCH(竞技场玩家!$B20,新怪物属性!$D$5:$D$123,0),G$2)*(1-$D20)+INDEX(新怪物属性!$IM$5:$JU$123,MATCH(竞技场玩家!$C20,新怪物属性!$D$5:$D$123,0),G$2)*$D20,0)</f>
        <v>0</v>
      </c>
      <c r="H20" s="14">
        <f>ROUND(INDEX(新怪物属性!$IM$5:$JU$123,MATCH(竞技场玩家!$B20,新怪物属性!$D$5:$D$123,0),H$2)*(1-$D20)+INDEX(新怪物属性!$IM$5:$JU$123,MATCH(竞技场玩家!$C20,新怪物属性!$D$5:$D$123,0),H$2)*$D20,0)</f>
        <v>186589</v>
      </c>
      <c r="I20" s="14">
        <f>ROUND(INDEX(新怪物属性!$IM$5:$JU$123,MATCH(竞技场玩家!$B20,新怪物属性!$D$5:$D$123,0),I$2)*(1-$D20)+INDEX(新怪物属性!$IM$5:$JU$123,MATCH(竞技场玩家!$C20,新怪物属性!$D$5:$D$123,0),I$2)*$D20,0)</f>
        <v>10532</v>
      </c>
      <c r="J20" s="14">
        <f>ROUND(INDEX(新怪物属性!$IM$5:$JU$123,MATCH(竞技场玩家!$B20,新怪物属性!$D$5:$D$123,0),J$2)*(1-$D20)+INDEX(新怪物属性!$IM$5:$JU$123,MATCH(竞技场玩家!$C20,新怪物属性!$D$5:$D$123,0),J$2)*$D20,0)</f>
        <v>1420</v>
      </c>
      <c r="K20" s="14">
        <f>ROUND(INDEX(新怪物属性!$IM$5:$JU$123,MATCH(竞技场玩家!$B20,新怪物属性!$D$5:$D$123,0),K$2)*(1-$D20)+INDEX(新怪物属性!$IM$5:$JU$123,MATCH(竞技场玩家!$C20,新怪物属性!$D$5:$D$123,0),K$2)*$D20,0)</f>
        <v>1441</v>
      </c>
      <c r="L20" s="14">
        <f>ROUND(INDEX(新怪物属性!$IM$5:$JU$123,MATCH(竞技场玩家!$B20,新怪物属性!$D$5:$D$123,0),L$2)*(1-$D20)+INDEX(新怪物属性!$IM$5:$JU$123,MATCH(竞技场玩家!$C20,新怪物属性!$D$5:$D$123,0),L$2)*$D20,0)</f>
        <v>1</v>
      </c>
      <c r="M20" s="14">
        <f>ROUND(INDEX(新怪物属性!$IM$5:$JU$123,MATCH(竞技场玩家!$B20,新怪物属性!$D$5:$D$123,0),M$2)*(1-$D20)+INDEX(新怪物属性!$IM$5:$JU$123,MATCH(竞技场玩家!$C20,新怪物属性!$D$5:$D$123,0),M$2)*$D20,0)</f>
        <v>1</v>
      </c>
      <c r="N20" s="14">
        <f>ROUND(INDEX(新怪物属性!$IM$5:$JU$123,MATCH(竞技场玩家!$B20,新怪物属性!$D$5:$D$123,0),N$2)*(1-$D20)+INDEX(新怪物属性!$IM$5:$JU$123,MATCH(竞技场玩家!$C20,新怪物属性!$D$5:$D$123,0),N$2)*$D20,0)</f>
        <v>1</v>
      </c>
      <c r="O20" s="14">
        <f>ROUND(INDEX(新怪物属性!$IM$5:$JU$123,MATCH(竞技场玩家!$B20,新怪物属性!$D$5:$D$123,0),O$2)*(1-$D20)+INDEX(新怪物属性!$IM$5:$JU$123,MATCH(竞技场玩家!$C20,新怪物属性!$D$5:$D$123,0),O$2)*$D20,0)</f>
        <v>4610</v>
      </c>
      <c r="P20" s="14">
        <f>ROUND(INDEX(新怪物属性!$IM$5:$JU$123,MATCH(竞技场玩家!$B20,新怪物属性!$D$5:$D$123,0),P$2)*(1-$D20)+INDEX(新怪物属性!$IM$5:$JU$123,MATCH(竞技场玩家!$C20,新怪物属性!$D$5:$D$123,0),P$2)*$D20,0)</f>
        <v>1519</v>
      </c>
      <c r="Q20" s="14">
        <f>ROUND(INDEX(新怪物属性!$IM$5:$JU$123,MATCH(竞技场玩家!$B20,新怪物属性!$D$5:$D$123,0),Q$2)*(1-$D20)+INDEX(新怪物属性!$IM$5:$JU$123,MATCH(竞技场玩家!$C20,新怪物属性!$D$5:$D$123,0),Q$2)*$D20,0)</f>
        <v>1342</v>
      </c>
      <c r="R20" s="14">
        <f>ROUND(INDEX(新怪物属性!$IM$5:$JU$123,MATCH(竞技场玩家!$B20,新怪物属性!$D$5:$D$123,0),R$2)*(1-$D20)+INDEX(新怪物属性!$IM$5:$JU$123,MATCH(竞技场玩家!$C20,新怪物属性!$D$5:$D$123,0),R$2)*$D20,0)</f>
        <v>10</v>
      </c>
      <c r="S20" s="14">
        <f>ROUND(INDEX(新怪物属性!$IM$5:$JU$123,MATCH(竞技场玩家!$B20,新怪物属性!$D$5:$D$123,0),S$2)*(1-$D20)+INDEX(新怪物属性!$IM$5:$JU$123,MATCH(竞技场玩家!$C20,新怪物属性!$D$5:$D$123,0),S$2)*$D20,0)</f>
        <v>0</v>
      </c>
      <c r="T20" s="14">
        <f>ROUND(INDEX(新怪物属性!$IM$5:$JU$123,MATCH(竞技场玩家!$B20,新怪物属性!$D$5:$D$123,0),T$2)*(1-$D20)+INDEX(新怪物属性!$IM$5:$JU$123,MATCH(竞技场玩家!$C20,新怪物属性!$D$5:$D$123,0),T$2)*$D20,0)</f>
        <v>24225</v>
      </c>
      <c r="U20" s="14">
        <f>ROUND(INDEX(新怪物属性!$IM$5:$JU$123,MATCH(竞技场玩家!$B20,新怪物属性!$D$5:$D$123,0),U$2)*(1-$D20)+INDEX(新怪物属性!$IM$5:$JU$123,MATCH(竞技场玩家!$C20,新怪物属性!$D$5:$D$123,0),U$2)*$D20,0)</f>
        <v>1</v>
      </c>
    </row>
    <row r="21" spans="1:21" ht="16.5" x14ac:dyDescent="0.2">
      <c r="A21" s="14">
        <v>50</v>
      </c>
      <c r="B21" s="14">
        <v>70</v>
      </c>
      <c r="C21" s="14">
        <v>80</v>
      </c>
      <c r="D21" s="14">
        <v>0.6</v>
      </c>
      <c r="E21" s="14">
        <f>ROUND(INDEX(新怪物属性!$IM$5:$JU$123,MATCH(竞技场玩家!$B21,新怪物属性!$D$5:$D$123,0),E$2)*(1-$D21)+INDEX(新怪物属性!$IM$5:$JU$123,MATCH(竞技场玩家!$C21,新怪物属性!$D$5:$D$123,0),E$2)*$D21,0)</f>
        <v>24921</v>
      </c>
      <c r="F21" s="14">
        <f>ROUND(INDEX(新怪物属性!$IM$5:$JU$123,MATCH(竞技场玩家!$B21,新怪物属性!$D$5:$D$123,0),F$2)*(1-$D21)+INDEX(新怪物属性!$IM$5:$JU$123,MATCH(竞技场玩家!$C21,新怪物属性!$D$5:$D$123,0),F$2)*$D21,0)</f>
        <v>17812</v>
      </c>
      <c r="G21" s="14">
        <f>ROUND(INDEX(新怪物属性!$IM$5:$JU$123,MATCH(竞技场玩家!$B21,新怪物属性!$D$5:$D$123,0),G$2)*(1-$D21)+INDEX(新怪物属性!$IM$5:$JU$123,MATCH(竞技场玩家!$C21,新怪物属性!$D$5:$D$123,0),G$2)*$D21,0)</f>
        <v>0</v>
      </c>
      <c r="H21" s="14">
        <f>ROUND(INDEX(新怪物属性!$IM$5:$JU$123,MATCH(竞技场玩家!$B21,新怪物属性!$D$5:$D$123,0),H$2)*(1-$D21)+INDEX(新怪物属性!$IM$5:$JU$123,MATCH(竞技场玩家!$C21,新怪物属性!$D$5:$D$123,0),H$2)*$D21,0)</f>
        <v>183863</v>
      </c>
      <c r="I21" s="14">
        <f>ROUND(INDEX(新怪物属性!$IM$5:$JU$123,MATCH(竞技场玩家!$B21,新怪物属性!$D$5:$D$123,0),I$2)*(1-$D21)+INDEX(新怪物属性!$IM$5:$JU$123,MATCH(竞技场玩家!$C21,新怪物属性!$D$5:$D$123,0),I$2)*$D21,0)</f>
        <v>10370</v>
      </c>
      <c r="J21" s="14">
        <f>ROUND(INDEX(新怪物属性!$IM$5:$JU$123,MATCH(竞技场玩家!$B21,新怪物属性!$D$5:$D$123,0),J$2)*(1-$D21)+INDEX(新怪物属性!$IM$5:$JU$123,MATCH(竞技场玩家!$C21,新怪物属性!$D$5:$D$123,0),J$2)*$D21,0)</f>
        <v>1395</v>
      </c>
      <c r="K21" s="14">
        <f>ROUND(INDEX(新怪物属性!$IM$5:$JU$123,MATCH(竞技场玩家!$B21,新怪物属性!$D$5:$D$123,0),K$2)*(1-$D21)+INDEX(新怪物属性!$IM$5:$JU$123,MATCH(竞技场玩家!$C21,新怪物属性!$D$5:$D$123,0),K$2)*$D21,0)</f>
        <v>1400</v>
      </c>
      <c r="L21" s="14">
        <f>ROUND(INDEX(新怪物属性!$IM$5:$JU$123,MATCH(竞技场玩家!$B21,新怪物属性!$D$5:$D$123,0),L$2)*(1-$D21)+INDEX(新怪物属性!$IM$5:$JU$123,MATCH(竞技场玩家!$C21,新怪物属性!$D$5:$D$123,0),L$2)*$D21,0)</f>
        <v>1</v>
      </c>
      <c r="M21" s="14">
        <f>ROUND(INDEX(新怪物属性!$IM$5:$JU$123,MATCH(竞技场玩家!$B21,新怪物属性!$D$5:$D$123,0),M$2)*(1-$D21)+INDEX(新怪物属性!$IM$5:$JU$123,MATCH(竞技场玩家!$C21,新怪物属性!$D$5:$D$123,0),M$2)*$D21,0)</f>
        <v>1</v>
      </c>
      <c r="N21" s="14">
        <f>ROUND(INDEX(新怪物属性!$IM$5:$JU$123,MATCH(竞技场玩家!$B21,新怪物属性!$D$5:$D$123,0),N$2)*(1-$D21)+INDEX(新怪物属性!$IM$5:$JU$123,MATCH(竞技场玩家!$C21,新怪物属性!$D$5:$D$123,0),N$2)*$D21,0)</f>
        <v>1</v>
      </c>
      <c r="O21" s="14">
        <f>ROUND(INDEX(新怪物属性!$IM$5:$JU$123,MATCH(竞技场玩家!$B21,新怪物属性!$D$5:$D$123,0),O$2)*(1-$D21)+INDEX(新怪物属性!$IM$5:$JU$123,MATCH(竞技场玩家!$C21,新怪物属性!$D$5:$D$123,0),O$2)*$D21,0)</f>
        <v>4575</v>
      </c>
      <c r="P21" s="14">
        <f>ROUND(INDEX(新怪物属性!$IM$5:$JU$123,MATCH(竞技场玩家!$B21,新怪物属性!$D$5:$D$123,0),P$2)*(1-$D21)+INDEX(新怪物属性!$IM$5:$JU$123,MATCH(竞技场玩家!$C21,新怪物属性!$D$5:$D$123,0),P$2)*$D21,0)</f>
        <v>1490</v>
      </c>
      <c r="Q21" s="14">
        <f>ROUND(INDEX(新怪物属性!$IM$5:$JU$123,MATCH(竞技场玩家!$B21,新怪物属性!$D$5:$D$123,0),Q$2)*(1-$D21)+INDEX(新怪物属性!$IM$5:$JU$123,MATCH(竞技场玩家!$C21,新怪物属性!$D$5:$D$123,0),Q$2)*$D21,0)</f>
        <v>1305</v>
      </c>
      <c r="R21" s="14">
        <f>ROUND(INDEX(新怪物属性!$IM$5:$JU$123,MATCH(竞技场玩家!$B21,新怪物属性!$D$5:$D$123,0),R$2)*(1-$D21)+INDEX(新怪物属性!$IM$5:$JU$123,MATCH(竞技场玩家!$C21,新怪物属性!$D$5:$D$123,0),R$2)*$D21,0)</f>
        <v>10</v>
      </c>
      <c r="S21" s="14">
        <f>ROUND(INDEX(新怪物属性!$IM$5:$JU$123,MATCH(竞技场玩家!$B21,新怪物属性!$D$5:$D$123,0),S$2)*(1-$D21)+INDEX(新怪物属性!$IM$5:$JU$123,MATCH(竞技场玩家!$C21,新怪物属性!$D$5:$D$123,0),S$2)*$D21,0)</f>
        <v>0</v>
      </c>
      <c r="T21" s="14">
        <f>ROUND(INDEX(新怪物属性!$IM$5:$JU$123,MATCH(竞技场玩家!$B21,新怪物属性!$D$5:$D$123,0),T$2)*(1-$D21)+INDEX(新怪物属性!$IM$5:$JU$123,MATCH(竞技场玩家!$C21,新怪物属性!$D$5:$D$123,0),T$2)*$D21,0)</f>
        <v>23714</v>
      </c>
      <c r="U21" s="14">
        <f>ROUND(INDEX(新怪物属性!$IM$5:$JU$123,MATCH(竞技场玩家!$B21,新怪物属性!$D$5:$D$123,0),U$2)*(1-$D21)+INDEX(新怪物属性!$IM$5:$JU$123,MATCH(竞技场玩家!$C21,新怪物属性!$D$5:$D$123,0),U$2)*$D21,0)</f>
        <v>1</v>
      </c>
    </row>
    <row r="22" spans="1:21" ht="16.5" x14ac:dyDescent="0.2">
      <c r="A22" s="14">
        <v>55</v>
      </c>
      <c r="B22" s="14">
        <v>70</v>
      </c>
      <c r="C22" s="14">
        <v>80</v>
      </c>
      <c r="D22" s="14">
        <v>0.54500000000000004</v>
      </c>
      <c r="E22" s="14">
        <f>ROUND(INDEX(新怪物属性!$IM$5:$JU$123,MATCH(竞技场玩家!$B22,新怪物属性!$D$5:$D$123,0),E$2)*(1-$D22)+INDEX(新怪物属性!$IM$5:$JU$123,MATCH(竞技场玩家!$C22,新怪物属性!$D$5:$D$123,0),E$2)*$D22,0)</f>
        <v>24265</v>
      </c>
      <c r="F22" s="14">
        <f>ROUND(INDEX(新怪物属性!$IM$5:$JU$123,MATCH(竞技场玩家!$B22,新怪物属性!$D$5:$D$123,0),F$2)*(1-$D22)+INDEX(新怪物属性!$IM$5:$JU$123,MATCH(竞技场玩家!$C22,新怪物属性!$D$5:$D$123,0),F$2)*$D22,0)</f>
        <v>16179</v>
      </c>
      <c r="G22" s="14">
        <f>ROUND(INDEX(新怪物属性!$IM$5:$JU$123,MATCH(竞技场玩家!$B22,新怪物属性!$D$5:$D$123,0),G$2)*(1-$D22)+INDEX(新怪物属性!$IM$5:$JU$123,MATCH(竞技场玩家!$C22,新怪物属性!$D$5:$D$123,0),G$2)*$D22,0)</f>
        <v>0</v>
      </c>
      <c r="H22" s="14">
        <f>ROUND(INDEX(新怪物属性!$IM$5:$JU$123,MATCH(竞技场玩家!$B22,新怪物属性!$D$5:$D$123,0),H$2)*(1-$D22)+INDEX(新怪物属性!$IM$5:$JU$123,MATCH(竞技场玩家!$C22,新怪物属性!$D$5:$D$123,0),H$2)*$D22,0)</f>
        <v>181138</v>
      </c>
      <c r="I22" s="14">
        <f>ROUND(INDEX(新怪物属性!$IM$5:$JU$123,MATCH(竞技场玩家!$B22,新怪物属性!$D$5:$D$123,0),I$2)*(1-$D22)+INDEX(新怪物属性!$IM$5:$JU$123,MATCH(竞技场玩家!$C22,新怪物属性!$D$5:$D$123,0),I$2)*$D22,0)</f>
        <v>10207</v>
      </c>
      <c r="J22" s="14">
        <f>ROUND(INDEX(新怪物属性!$IM$5:$JU$123,MATCH(竞技场玩家!$B22,新怪物属性!$D$5:$D$123,0),J$2)*(1-$D22)+INDEX(新怪物属性!$IM$5:$JU$123,MATCH(竞技场玩家!$C22,新怪物属性!$D$5:$D$123,0),J$2)*$D22,0)</f>
        <v>1370</v>
      </c>
      <c r="K22" s="14">
        <f>ROUND(INDEX(新怪物属性!$IM$5:$JU$123,MATCH(竞技场玩家!$B22,新怪物属性!$D$5:$D$123,0),K$2)*(1-$D22)+INDEX(新怪物属性!$IM$5:$JU$123,MATCH(竞技场玩家!$C22,新怪物属性!$D$5:$D$123,0),K$2)*$D22,0)</f>
        <v>1359</v>
      </c>
      <c r="L22" s="14">
        <f>ROUND(INDEX(新怪物属性!$IM$5:$JU$123,MATCH(竞技场玩家!$B22,新怪物属性!$D$5:$D$123,0),L$2)*(1-$D22)+INDEX(新怪物属性!$IM$5:$JU$123,MATCH(竞技场玩家!$C22,新怪物属性!$D$5:$D$123,0),L$2)*$D22,0)</f>
        <v>1</v>
      </c>
      <c r="M22" s="14">
        <f>ROUND(INDEX(新怪物属性!$IM$5:$JU$123,MATCH(竞技场玩家!$B22,新怪物属性!$D$5:$D$123,0),M$2)*(1-$D22)+INDEX(新怪物属性!$IM$5:$JU$123,MATCH(竞技场玩家!$C22,新怪物属性!$D$5:$D$123,0),M$2)*$D22,0)</f>
        <v>1</v>
      </c>
      <c r="N22" s="14">
        <f>ROUND(INDEX(新怪物属性!$IM$5:$JU$123,MATCH(竞技场玩家!$B22,新怪物属性!$D$5:$D$123,0),N$2)*(1-$D22)+INDEX(新怪物属性!$IM$5:$JU$123,MATCH(竞技场玩家!$C22,新怪物属性!$D$5:$D$123,0),N$2)*$D22,0)</f>
        <v>1</v>
      </c>
      <c r="O22" s="14">
        <f>ROUND(INDEX(新怪物属性!$IM$5:$JU$123,MATCH(竞技场玩家!$B22,新怪物属性!$D$5:$D$123,0),O$2)*(1-$D22)+INDEX(新怪物属性!$IM$5:$JU$123,MATCH(竞技场玩家!$C22,新怪物属性!$D$5:$D$123,0),O$2)*$D22,0)</f>
        <v>4541</v>
      </c>
      <c r="P22" s="14">
        <f>ROUND(INDEX(新怪物属性!$IM$5:$JU$123,MATCH(竞技场玩家!$B22,新怪物属性!$D$5:$D$123,0),P$2)*(1-$D22)+INDEX(新怪物属性!$IM$5:$JU$123,MATCH(竞技场玩家!$C22,新怪物属性!$D$5:$D$123,0),P$2)*$D22,0)</f>
        <v>1461</v>
      </c>
      <c r="Q22" s="14">
        <f>ROUND(INDEX(新怪物属性!$IM$5:$JU$123,MATCH(竞技场玩家!$B22,新怪物属性!$D$5:$D$123,0),Q$2)*(1-$D22)+INDEX(新怪物属性!$IM$5:$JU$123,MATCH(竞技场玩家!$C22,新怪物属性!$D$5:$D$123,0),Q$2)*$D22,0)</f>
        <v>1268</v>
      </c>
      <c r="R22" s="14">
        <f>ROUND(INDEX(新怪物属性!$IM$5:$JU$123,MATCH(竞技场玩家!$B22,新怪物属性!$D$5:$D$123,0),R$2)*(1-$D22)+INDEX(新怪物属性!$IM$5:$JU$123,MATCH(竞技场玩家!$C22,新怪物属性!$D$5:$D$123,0),R$2)*$D22,0)</f>
        <v>10</v>
      </c>
      <c r="S22" s="14">
        <f>ROUND(INDEX(新怪物属性!$IM$5:$JU$123,MATCH(竞技场玩家!$B22,新怪物属性!$D$5:$D$123,0),S$2)*(1-$D22)+INDEX(新怪物属性!$IM$5:$JU$123,MATCH(竞技场玩家!$C22,新怪物属性!$D$5:$D$123,0),S$2)*$D22,0)</f>
        <v>0</v>
      </c>
      <c r="T22" s="14">
        <f>ROUND(INDEX(新怪物属性!$IM$5:$JU$123,MATCH(竞技场玩家!$B22,新怪物属性!$D$5:$D$123,0),T$2)*(1-$D22)+INDEX(新怪物属性!$IM$5:$JU$123,MATCH(竞技场玩家!$C22,新怪物属性!$D$5:$D$123,0),T$2)*$D22,0)</f>
        <v>23204</v>
      </c>
      <c r="U22" s="14">
        <f>ROUND(INDEX(新怪物属性!$IM$5:$JU$123,MATCH(竞技场玩家!$B22,新怪物属性!$D$5:$D$123,0),U$2)*(1-$D22)+INDEX(新怪物属性!$IM$5:$JU$123,MATCH(竞技场玩家!$C22,新怪物属性!$D$5:$D$123,0),U$2)*$D22,0)</f>
        <v>1</v>
      </c>
    </row>
    <row r="23" spans="1:21" ht="16.5" x14ac:dyDescent="0.2">
      <c r="A23" s="14">
        <v>60</v>
      </c>
      <c r="B23" s="14">
        <v>70</v>
      </c>
      <c r="C23" s="14">
        <v>80</v>
      </c>
      <c r="D23" s="14">
        <v>0.49</v>
      </c>
      <c r="E23" s="14">
        <f>ROUND(INDEX(新怪物属性!$IM$5:$JU$123,MATCH(竞技场玩家!$B23,新怪物属性!$D$5:$D$123,0),E$2)*(1-$D23)+INDEX(新怪物属性!$IM$5:$JU$123,MATCH(竞技场玩家!$C23,新怪物属性!$D$5:$D$123,0),E$2)*$D23,0)</f>
        <v>23610</v>
      </c>
      <c r="F23" s="14">
        <f>ROUND(INDEX(新怪物属性!$IM$5:$JU$123,MATCH(竞技场玩家!$B23,新怪物属性!$D$5:$D$123,0),F$2)*(1-$D23)+INDEX(新怪物属性!$IM$5:$JU$123,MATCH(竞技场玩家!$C23,新怪物属性!$D$5:$D$123,0),F$2)*$D23,0)</f>
        <v>14547</v>
      </c>
      <c r="G23" s="14">
        <f>ROUND(INDEX(新怪物属性!$IM$5:$JU$123,MATCH(竞技场玩家!$B23,新怪物属性!$D$5:$D$123,0),G$2)*(1-$D23)+INDEX(新怪物属性!$IM$5:$JU$123,MATCH(竞技场玩家!$C23,新怪物属性!$D$5:$D$123,0),G$2)*$D23,0)</f>
        <v>0</v>
      </c>
      <c r="H23" s="14">
        <f>ROUND(INDEX(新怪物属性!$IM$5:$JU$123,MATCH(竞技场玩家!$B23,新怪物属性!$D$5:$D$123,0),H$2)*(1-$D23)+INDEX(新怪物属性!$IM$5:$JU$123,MATCH(竞技场玩家!$C23,新怪物属性!$D$5:$D$123,0),H$2)*$D23,0)</f>
        <v>178412</v>
      </c>
      <c r="I23" s="14">
        <f>ROUND(INDEX(新怪物属性!$IM$5:$JU$123,MATCH(竞技场玩家!$B23,新怪物属性!$D$5:$D$123,0),I$2)*(1-$D23)+INDEX(新怪物属性!$IM$5:$JU$123,MATCH(竞技场玩家!$C23,新怪物属性!$D$5:$D$123,0),I$2)*$D23,0)</f>
        <v>10044</v>
      </c>
      <c r="J23" s="14">
        <f>ROUND(INDEX(新怪物属性!$IM$5:$JU$123,MATCH(竞技场玩家!$B23,新怪物属性!$D$5:$D$123,0),J$2)*(1-$D23)+INDEX(新怪物属性!$IM$5:$JU$123,MATCH(竞技场玩家!$C23,新怪物属性!$D$5:$D$123,0),J$2)*$D23,0)</f>
        <v>1346</v>
      </c>
      <c r="K23" s="14">
        <f>ROUND(INDEX(新怪物属性!$IM$5:$JU$123,MATCH(竞技场玩家!$B23,新怪物属性!$D$5:$D$123,0),K$2)*(1-$D23)+INDEX(新怪物属性!$IM$5:$JU$123,MATCH(竞技场玩家!$C23,新怪物属性!$D$5:$D$123,0),K$2)*$D23,0)</f>
        <v>1318</v>
      </c>
      <c r="L23" s="14">
        <f>ROUND(INDEX(新怪物属性!$IM$5:$JU$123,MATCH(竞技场玩家!$B23,新怪物属性!$D$5:$D$123,0),L$2)*(1-$D23)+INDEX(新怪物属性!$IM$5:$JU$123,MATCH(竞技场玩家!$C23,新怪物属性!$D$5:$D$123,0),L$2)*$D23,0)</f>
        <v>1</v>
      </c>
      <c r="M23" s="14">
        <f>ROUND(INDEX(新怪物属性!$IM$5:$JU$123,MATCH(竞技场玩家!$B23,新怪物属性!$D$5:$D$123,0),M$2)*(1-$D23)+INDEX(新怪物属性!$IM$5:$JU$123,MATCH(竞技场玩家!$C23,新怪物属性!$D$5:$D$123,0),M$2)*$D23,0)</f>
        <v>1</v>
      </c>
      <c r="N23" s="14">
        <f>ROUND(INDEX(新怪物属性!$IM$5:$JU$123,MATCH(竞技场玩家!$B23,新怪物属性!$D$5:$D$123,0),N$2)*(1-$D23)+INDEX(新怪物属性!$IM$5:$JU$123,MATCH(竞技场玩家!$C23,新怪物属性!$D$5:$D$123,0),N$2)*$D23,0)</f>
        <v>1</v>
      </c>
      <c r="O23" s="14">
        <f>ROUND(INDEX(新怪物属性!$IM$5:$JU$123,MATCH(竞技场玩家!$B23,新怪物属性!$D$5:$D$123,0),O$2)*(1-$D23)+INDEX(新怪物属性!$IM$5:$JU$123,MATCH(竞技场玩家!$C23,新怪物属性!$D$5:$D$123,0),O$2)*$D23,0)</f>
        <v>4506</v>
      </c>
      <c r="P23" s="14">
        <f>ROUND(INDEX(新怪物属性!$IM$5:$JU$123,MATCH(竞技场玩家!$B23,新怪物属性!$D$5:$D$123,0),P$2)*(1-$D23)+INDEX(新怪物属性!$IM$5:$JU$123,MATCH(竞技场玩家!$C23,新怪物属性!$D$5:$D$123,0),P$2)*$D23,0)</f>
        <v>1432</v>
      </c>
      <c r="Q23" s="14">
        <f>ROUND(INDEX(新怪物属性!$IM$5:$JU$123,MATCH(竞技场玩家!$B23,新怪物属性!$D$5:$D$123,0),Q$2)*(1-$D23)+INDEX(新怪物属性!$IM$5:$JU$123,MATCH(竞技场玩家!$C23,新怪物属性!$D$5:$D$123,0),Q$2)*$D23,0)</f>
        <v>1231</v>
      </c>
      <c r="R23" s="14">
        <f>ROUND(INDEX(新怪物属性!$IM$5:$JU$123,MATCH(竞技场玩家!$B23,新怪物属性!$D$5:$D$123,0),R$2)*(1-$D23)+INDEX(新怪物属性!$IM$5:$JU$123,MATCH(竞技场玩家!$C23,新怪物属性!$D$5:$D$123,0),R$2)*$D23,0)</f>
        <v>10</v>
      </c>
      <c r="S23" s="14">
        <f>ROUND(INDEX(新怪物属性!$IM$5:$JU$123,MATCH(竞技场玩家!$B23,新怪物属性!$D$5:$D$123,0),S$2)*(1-$D23)+INDEX(新怪物属性!$IM$5:$JU$123,MATCH(竞技场玩家!$C23,新怪物属性!$D$5:$D$123,0),S$2)*$D23,0)</f>
        <v>0</v>
      </c>
      <c r="T23" s="14">
        <f>ROUND(INDEX(新怪物属性!$IM$5:$JU$123,MATCH(竞技场玩家!$B23,新怪物属性!$D$5:$D$123,0),T$2)*(1-$D23)+INDEX(新怪物属性!$IM$5:$JU$123,MATCH(竞技场玩家!$C23,新怪物属性!$D$5:$D$123,0),T$2)*$D23,0)</f>
        <v>22693</v>
      </c>
      <c r="U23" s="14">
        <f>ROUND(INDEX(新怪物属性!$IM$5:$JU$123,MATCH(竞技场玩家!$B23,新怪物属性!$D$5:$D$123,0),U$2)*(1-$D23)+INDEX(新怪物属性!$IM$5:$JU$123,MATCH(竞技场玩家!$C23,新怪物属性!$D$5:$D$123,0),U$2)*$D23,0)</f>
        <v>1</v>
      </c>
    </row>
    <row r="24" spans="1:21" ht="16.5" x14ac:dyDescent="0.2">
      <c r="A24" s="14">
        <v>65</v>
      </c>
      <c r="B24" s="14">
        <v>70</v>
      </c>
      <c r="C24" s="14">
        <v>80</v>
      </c>
      <c r="D24" s="14">
        <v>0.435</v>
      </c>
      <c r="E24" s="14">
        <f>ROUND(INDEX(新怪物属性!$IM$5:$JU$123,MATCH(竞技场玩家!$B24,新怪物属性!$D$5:$D$123,0),E$2)*(1-$D24)+INDEX(新怪物属性!$IM$5:$JU$123,MATCH(竞技场玩家!$C24,新怪物属性!$D$5:$D$123,0),E$2)*$D24,0)</f>
        <v>22954</v>
      </c>
      <c r="F24" s="14">
        <f>ROUND(INDEX(新怪物属性!$IM$5:$JU$123,MATCH(竞技场玩家!$B24,新怪物属性!$D$5:$D$123,0),F$2)*(1-$D24)+INDEX(新怪物属性!$IM$5:$JU$123,MATCH(竞技场玩家!$C24,新怪物属性!$D$5:$D$123,0),F$2)*$D24,0)</f>
        <v>12914</v>
      </c>
      <c r="G24" s="14">
        <f>ROUND(INDEX(新怪物属性!$IM$5:$JU$123,MATCH(竞技场玩家!$B24,新怪物属性!$D$5:$D$123,0),G$2)*(1-$D24)+INDEX(新怪物属性!$IM$5:$JU$123,MATCH(竞技场玩家!$C24,新怪物属性!$D$5:$D$123,0),G$2)*$D24,0)</f>
        <v>0</v>
      </c>
      <c r="H24" s="14">
        <f>ROUND(INDEX(新怪物属性!$IM$5:$JU$123,MATCH(竞技场玩家!$B24,新怪物属性!$D$5:$D$123,0),H$2)*(1-$D24)+INDEX(新怪物属性!$IM$5:$JU$123,MATCH(竞技场玩家!$C24,新怪物属性!$D$5:$D$123,0),H$2)*$D24,0)</f>
        <v>175686</v>
      </c>
      <c r="I24" s="14">
        <f>ROUND(INDEX(新怪物属性!$IM$5:$JU$123,MATCH(竞技场玩家!$B24,新怪物属性!$D$5:$D$123,0),I$2)*(1-$D24)+INDEX(新怪物属性!$IM$5:$JU$123,MATCH(竞技场玩家!$C24,新怪物属性!$D$5:$D$123,0),I$2)*$D24,0)</f>
        <v>9882</v>
      </c>
      <c r="J24" s="14">
        <f>ROUND(INDEX(新怪物属性!$IM$5:$JU$123,MATCH(竞技场玩家!$B24,新怪物属性!$D$5:$D$123,0),J$2)*(1-$D24)+INDEX(新怪物属性!$IM$5:$JU$123,MATCH(竞技场玩家!$C24,新怪物属性!$D$5:$D$123,0),J$2)*$D24,0)</f>
        <v>1321</v>
      </c>
      <c r="K24" s="14">
        <f>ROUND(INDEX(新怪物属性!$IM$5:$JU$123,MATCH(竞技场玩家!$B24,新怪物属性!$D$5:$D$123,0),K$2)*(1-$D24)+INDEX(新怪物属性!$IM$5:$JU$123,MATCH(竞技场玩家!$C24,新怪物属性!$D$5:$D$123,0),K$2)*$D24,0)</f>
        <v>1276</v>
      </c>
      <c r="L24" s="14">
        <f>ROUND(INDEX(新怪物属性!$IM$5:$JU$123,MATCH(竞技场玩家!$B24,新怪物属性!$D$5:$D$123,0),L$2)*(1-$D24)+INDEX(新怪物属性!$IM$5:$JU$123,MATCH(竞技场玩家!$C24,新怪物属性!$D$5:$D$123,0),L$2)*$D24,0)</f>
        <v>1</v>
      </c>
      <c r="M24" s="14">
        <f>ROUND(INDEX(新怪物属性!$IM$5:$JU$123,MATCH(竞技场玩家!$B24,新怪物属性!$D$5:$D$123,0),M$2)*(1-$D24)+INDEX(新怪物属性!$IM$5:$JU$123,MATCH(竞技场玩家!$C24,新怪物属性!$D$5:$D$123,0),M$2)*$D24,0)</f>
        <v>1</v>
      </c>
      <c r="N24" s="14">
        <f>ROUND(INDEX(新怪物属性!$IM$5:$JU$123,MATCH(竞技场玩家!$B24,新怪物属性!$D$5:$D$123,0),N$2)*(1-$D24)+INDEX(新怪物属性!$IM$5:$JU$123,MATCH(竞技场玩家!$C24,新怪物属性!$D$5:$D$123,0),N$2)*$D24,0)</f>
        <v>1</v>
      </c>
      <c r="O24" s="14">
        <f>ROUND(INDEX(新怪物属性!$IM$5:$JU$123,MATCH(竞技场玩家!$B24,新怪物属性!$D$5:$D$123,0),O$2)*(1-$D24)+INDEX(新怪物属性!$IM$5:$JU$123,MATCH(竞技场玩家!$C24,新怪物属性!$D$5:$D$123,0),O$2)*$D24,0)</f>
        <v>4471</v>
      </c>
      <c r="P24" s="14">
        <f>ROUND(INDEX(新怪物属性!$IM$5:$JU$123,MATCH(竞技场玩家!$B24,新怪物属性!$D$5:$D$123,0),P$2)*(1-$D24)+INDEX(新怪物属性!$IM$5:$JU$123,MATCH(竞技场玩家!$C24,新怪物属性!$D$5:$D$123,0),P$2)*$D24,0)</f>
        <v>1403</v>
      </c>
      <c r="Q24" s="14">
        <f>ROUND(INDEX(新怪物属性!$IM$5:$JU$123,MATCH(竞技场玩家!$B24,新怪物属性!$D$5:$D$123,0),Q$2)*(1-$D24)+INDEX(新怪物属性!$IM$5:$JU$123,MATCH(竞技场玩家!$C24,新怪物属性!$D$5:$D$123,0),Q$2)*$D24,0)</f>
        <v>1194</v>
      </c>
      <c r="R24" s="14">
        <f>ROUND(INDEX(新怪物属性!$IM$5:$JU$123,MATCH(竞技场玩家!$B24,新怪物属性!$D$5:$D$123,0),R$2)*(1-$D24)+INDEX(新怪物属性!$IM$5:$JU$123,MATCH(竞技场玩家!$C24,新怪物属性!$D$5:$D$123,0),R$2)*$D24,0)</f>
        <v>10</v>
      </c>
      <c r="S24" s="14">
        <f>ROUND(INDEX(新怪物属性!$IM$5:$JU$123,MATCH(竞技场玩家!$B24,新怪物属性!$D$5:$D$123,0),S$2)*(1-$D24)+INDEX(新怪物属性!$IM$5:$JU$123,MATCH(竞技场玩家!$C24,新怪物属性!$D$5:$D$123,0),S$2)*$D24,0)</f>
        <v>0</v>
      </c>
      <c r="T24" s="14">
        <f>ROUND(INDEX(新怪物属性!$IM$5:$JU$123,MATCH(竞技场玩家!$B24,新怪物属性!$D$5:$D$123,0),T$2)*(1-$D24)+INDEX(新怪物属性!$IM$5:$JU$123,MATCH(竞技场玩家!$C24,新怪物属性!$D$5:$D$123,0),T$2)*$D24,0)</f>
        <v>22183</v>
      </c>
      <c r="U24" s="14">
        <f>ROUND(INDEX(新怪物属性!$IM$5:$JU$123,MATCH(竞技场玩家!$B24,新怪物属性!$D$5:$D$123,0),U$2)*(1-$D24)+INDEX(新怪物属性!$IM$5:$JU$123,MATCH(竞技场玩家!$C24,新怪物属性!$D$5:$D$123,0),U$2)*$D24,0)</f>
        <v>1</v>
      </c>
    </row>
    <row r="25" spans="1:21" ht="16.5" x14ac:dyDescent="0.2">
      <c r="A25" s="14">
        <v>70</v>
      </c>
      <c r="B25" s="14">
        <v>70</v>
      </c>
      <c r="C25" s="14">
        <v>80</v>
      </c>
      <c r="D25" s="14">
        <v>0.38</v>
      </c>
      <c r="E25" s="14">
        <f>ROUND(INDEX(新怪物属性!$IM$5:$JU$123,MATCH(竞技场玩家!$B25,新怪物属性!$D$5:$D$123,0),E$2)*(1-$D25)+INDEX(新怪物属性!$IM$5:$JU$123,MATCH(竞技场玩家!$C25,新怪物属性!$D$5:$D$123,0),E$2)*$D25,0)</f>
        <v>22299</v>
      </c>
      <c r="F25" s="14">
        <f>ROUND(INDEX(新怪物属性!$IM$5:$JU$123,MATCH(竞技场玩家!$B25,新怪物属性!$D$5:$D$123,0),F$2)*(1-$D25)+INDEX(新怪物属性!$IM$5:$JU$123,MATCH(竞技场玩家!$C25,新怪物属性!$D$5:$D$123,0),F$2)*$D25,0)</f>
        <v>11281</v>
      </c>
      <c r="G25" s="14">
        <f>ROUND(INDEX(新怪物属性!$IM$5:$JU$123,MATCH(竞技场玩家!$B25,新怪物属性!$D$5:$D$123,0),G$2)*(1-$D25)+INDEX(新怪物属性!$IM$5:$JU$123,MATCH(竞技场玩家!$C25,新怪物属性!$D$5:$D$123,0),G$2)*$D25,0)</f>
        <v>0</v>
      </c>
      <c r="H25" s="14">
        <f>ROUND(INDEX(新怪物属性!$IM$5:$JU$123,MATCH(竞技场玩家!$B25,新怪物属性!$D$5:$D$123,0),H$2)*(1-$D25)+INDEX(新怪物属性!$IM$5:$JU$123,MATCH(竞技场玩家!$C25,新怪物属性!$D$5:$D$123,0),H$2)*$D25,0)</f>
        <v>172960</v>
      </c>
      <c r="I25" s="14">
        <f>ROUND(INDEX(新怪物属性!$IM$5:$JU$123,MATCH(竞技场玩家!$B25,新怪物属性!$D$5:$D$123,0),I$2)*(1-$D25)+INDEX(新怪物属性!$IM$5:$JU$123,MATCH(竞技场玩家!$C25,新怪物属性!$D$5:$D$123,0),I$2)*$D25,0)</f>
        <v>9719</v>
      </c>
      <c r="J25" s="14">
        <f>ROUND(INDEX(新怪物属性!$IM$5:$JU$123,MATCH(竞技场玩家!$B25,新怪物属性!$D$5:$D$123,0),J$2)*(1-$D25)+INDEX(新怪物属性!$IM$5:$JU$123,MATCH(竞技场玩家!$C25,新怪物属性!$D$5:$D$123,0),J$2)*$D25,0)</f>
        <v>1296</v>
      </c>
      <c r="K25" s="14">
        <f>ROUND(INDEX(新怪物属性!$IM$5:$JU$123,MATCH(竞技场玩家!$B25,新怪物属性!$D$5:$D$123,0),K$2)*(1-$D25)+INDEX(新怪物属性!$IM$5:$JU$123,MATCH(竞技场玩家!$C25,新怪物属性!$D$5:$D$123,0),K$2)*$D25,0)</f>
        <v>1235</v>
      </c>
      <c r="L25" s="14">
        <f>ROUND(INDEX(新怪物属性!$IM$5:$JU$123,MATCH(竞技场玩家!$B25,新怪物属性!$D$5:$D$123,0),L$2)*(1-$D25)+INDEX(新怪物属性!$IM$5:$JU$123,MATCH(竞技场玩家!$C25,新怪物属性!$D$5:$D$123,0),L$2)*$D25,0)</f>
        <v>1</v>
      </c>
      <c r="M25" s="14">
        <f>ROUND(INDEX(新怪物属性!$IM$5:$JU$123,MATCH(竞技场玩家!$B25,新怪物属性!$D$5:$D$123,0),M$2)*(1-$D25)+INDEX(新怪物属性!$IM$5:$JU$123,MATCH(竞技场玩家!$C25,新怪物属性!$D$5:$D$123,0),M$2)*$D25,0)</f>
        <v>1</v>
      </c>
      <c r="N25" s="14">
        <f>ROUND(INDEX(新怪物属性!$IM$5:$JU$123,MATCH(竞技场玩家!$B25,新怪物属性!$D$5:$D$123,0),N$2)*(1-$D25)+INDEX(新怪物属性!$IM$5:$JU$123,MATCH(竞技场玩家!$C25,新怪物属性!$D$5:$D$123,0),N$2)*$D25,0)</f>
        <v>1</v>
      </c>
      <c r="O25" s="14">
        <f>ROUND(INDEX(新怪物属性!$IM$5:$JU$123,MATCH(竞技场玩家!$B25,新怪物属性!$D$5:$D$123,0),O$2)*(1-$D25)+INDEX(新怪物属性!$IM$5:$JU$123,MATCH(竞技场玩家!$C25,新怪物属性!$D$5:$D$123,0),O$2)*$D25,0)</f>
        <v>4436</v>
      </c>
      <c r="P25" s="14">
        <f>ROUND(INDEX(新怪物属性!$IM$5:$JU$123,MATCH(竞技场玩家!$B25,新怪物属性!$D$5:$D$123,0),P$2)*(1-$D25)+INDEX(新怪物属性!$IM$5:$JU$123,MATCH(竞技场玩家!$C25,新怪物属性!$D$5:$D$123,0),P$2)*$D25,0)</f>
        <v>1375</v>
      </c>
      <c r="Q25" s="14">
        <f>ROUND(INDEX(新怪物属性!$IM$5:$JU$123,MATCH(竞技场玩家!$B25,新怪物属性!$D$5:$D$123,0),Q$2)*(1-$D25)+INDEX(新怪物属性!$IM$5:$JU$123,MATCH(竞技场玩家!$C25,新怪物属性!$D$5:$D$123,0),Q$2)*$D25,0)</f>
        <v>1157</v>
      </c>
      <c r="R25" s="14">
        <f>ROUND(INDEX(新怪物属性!$IM$5:$JU$123,MATCH(竞技场玩家!$B25,新怪物属性!$D$5:$D$123,0),R$2)*(1-$D25)+INDEX(新怪物属性!$IM$5:$JU$123,MATCH(竞技场玩家!$C25,新怪物属性!$D$5:$D$123,0),R$2)*$D25,0)</f>
        <v>10</v>
      </c>
      <c r="S25" s="14">
        <f>ROUND(INDEX(新怪物属性!$IM$5:$JU$123,MATCH(竞技场玩家!$B25,新怪物属性!$D$5:$D$123,0),S$2)*(1-$D25)+INDEX(新怪物属性!$IM$5:$JU$123,MATCH(竞技场玩家!$C25,新怪物属性!$D$5:$D$123,0),S$2)*$D25,0)</f>
        <v>0</v>
      </c>
      <c r="T25" s="14">
        <f>ROUND(INDEX(新怪物属性!$IM$5:$JU$123,MATCH(竞技场玩家!$B25,新怪物属性!$D$5:$D$123,0),T$2)*(1-$D25)+INDEX(新怪物属性!$IM$5:$JU$123,MATCH(竞技场玩家!$C25,新怪物属性!$D$5:$D$123,0),T$2)*$D25,0)</f>
        <v>21672</v>
      </c>
      <c r="U25" s="14">
        <f>ROUND(INDEX(新怪物属性!$IM$5:$JU$123,MATCH(竞技场玩家!$B25,新怪物属性!$D$5:$D$123,0),U$2)*(1-$D25)+INDEX(新怪物属性!$IM$5:$JU$123,MATCH(竞技场玩家!$C25,新怪物属性!$D$5:$D$123,0),U$2)*$D25,0)</f>
        <v>1</v>
      </c>
    </row>
    <row r="26" spans="1:21" ht="16.5" x14ac:dyDescent="0.2">
      <c r="A26" s="14">
        <v>75</v>
      </c>
      <c r="B26" s="14">
        <v>70</v>
      </c>
      <c r="C26" s="14">
        <v>80</v>
      </c>
      <c r="D26" s="14">
        <v>0.32500000000000001</v>
      </c>
      <c r="E26" s="14">
        <f>ROUND(INDEX(新怪物属性!$IM$5:$JU$123,MATCH(竞技场玩家!$B26,新怪物属性!$D$5:$D$123,0),E$2)*(1-$D26)+INDEX(新怪物属性!$IM$5:$JU$123,MATCH(竞技场玩家!$C26,新怪物属性!$D$5:$D$123,0),E$2)*$D26,0)</f>
        <v>21644</v>
      </c>
      <c r="F26" s="14">
        <f>ROUND(INDEX(新怪物属性!$IM$5:$JU$123,MATCH(竞技场玩家!$B26,新怪物属性!$D$5:$D$123,0),F$2)*(1-$D26)+INDEX(新怪物属性!$IM$5:$JU$123,MATCH(竞技场玩家!$C26,新怪物属性!$D$5:$D$123,0),F$2)*$D26,0)</f>
        <v>9648</v>
      </c>
      <c r="G26" s="14">
        <f>ROUND(INDEX(新怪物属性!$IM$5:$JU$123,MATCH(竞技场玩家!$B26,新怪物属性!$D$5:$D$123,0),G$2)*(1-$D26)+INDEX(新怪物属性!$IM$5:$JU$123,MATCH(竞技场玩家!$C26,新怪物属性!$D$5:$D$123,0),G$2)*$D26,0)</f>
        <v>0</v>
      </c>
      <c r="H26" s="14">
        <f>ROUND(INDEX(新怪物属性!$IM$5:$JU$123,MATCH(竞技场玩家!$B26,新怪物属性!$D$5:$D$123,0),H$2)*(1-$D26)+INDEX(新怪物属性!$IM$5:$JU$123,MATCH(竞技场玩家!$C26,新怪物属性!$D$5:$D$123,0),H$2)*$D26,0)</f>
        <v>170235</v>
      </c>
      <c r="I26" s="14">
        <f>ROUND(INDEX(新怪物属性!$IM$5:$JU$123,MATCH(竞技场玩家!$B26,新怪物属性!$D$5:$D$123,0),I$2)*(1-$D26)+INDEX(新怪物属性!$IM$5:$JU$123,MATCH(竞技场玩家!$C26,新怪物属性!$D$5:$D$123,0),I$2)*$D26,0)</f>
        <v>9557</v>
      </c>
      <c r="J26" s="14">
        <f>ROUND(INDEX(新怪物属性!$IM$5:$JU$123,MATCH(竞技场玩家!$B26,新怪物属性!$D$5:$D$123,0),J$2)*(1-$D26)+INDEX(新怪物属性!$IM$5:$JU$123,MATCH(竞技场玩家!$C26,新怪物属性!$D$5:$D$123,0),J$2)*$D26,0)</f>
        <v>1271</v>
      </c>
      <c r="K26" s="14">
        <f>ROUND(INDEX(新怪物属性!$IM$5:$JU$123,MATCH(竞技场玩家!$B26,新怪物属性!$D$5:$D$123,0),K$2)*(1-$D26)+INDEX(新怪物属性!$IM$5:$JU$123,MATCH(竞技场玩家!$C26,新怪物属性!$D$5:$D$123,0),K$2)*$D26,0)</f>
        <v>1194</v>
      </c>
      <c r="L26" s="14">
        <f>ROUND(INDEX(新怪物属性!$IM$5:$JU$123,MATCH(竞技场玩家!$B26,新怪物属性!$D$5:$D$123,0),L$2)*(1-$D26)+INDEX(新怪物属性!$IM$5:$JU$123,MATCH(竞技场玩家!$C26,新怪物属性!$D$5:$D$123,0),L$2)*$D26,0)</f>
        <v>1</v>
      </c>
      <c r="M26" s="14">
        <f>ROUND(INDEX(新怪物属性!$IM$5:$JU$123,MATCH(竞技场玩家!$B26,新怪物属性!$D$5:$D$123,0),M$2)*(1-$D26)+INDEX(新怪物属性!$IM$5:$JU$123,MATCH(竞技场玩家!$C26,新怪物属性!$D$5:$D$123,0),M$2)*$D26,0)</f>
        <v>1</v>
      </c>
      <c r="N26" s="14">
        <f>ROUND(INDEX(新怪物属性!$IM$5:$JU$123,MATCH(竞技场玩家!$B26,新怪物属性!$D$5:$D$123,0),N$2)*(1-$D26)+INDEX(新怪物属性!$IM$5:$JU$123,MATCH(竞技场玩家!$C26,新怪物属性!$D$5:$D$123,0),N$2)*$D26,0)</f>
        <v>1</v>
      </c>
      <c r="O26" s="14">
        <f>ROUND(INDEX(新怪物属性!$IM$5:$JU$123,MATCH(竞技场玩家!$B26,新怪物属性!$D$5:$D$123,0),O$2)*(1-$D26)+INDEX(新怪物属性!$IM$5:$JU$123,MATCH(竞技场玩家!$C26,新怪物属性!$D$5:$D$123,0),O$2)*$D26,0)</f>
        <v>4401</v>
      </c>
      <c r="P26" s="14">
        <f>ROUND(INDEX(新怪物属性!$IM$5:$JU$123,MATCH(竞技场玩家!$B26,新怪物属性!$D$5:$D$123,0),P$2)*(1-$D26)+INDEX(新怪物属性!$IM$5:$JU$123,MATCH(竞技场玩家!$C26,新怪物属性!$D$5:$D$123,0),P$2)*$D26,0)</f>
        <v>1346</v>
      </c>
      <c r="Q26" s="14">
        <f>ROUND(INDEX(新怪物属性!$IM$5:$JU$123,MATCH(竞技场玩家!$B26,新怪物属性!$D$5:$D$123,0),Q$2)*(1-$D26)+INDEX(新怪物属性!$IM$5:$JU$123,MATCH(竞技场玩家!$C26,新怪物属性!$D$5:$D$123,0),Q$2)*$D26,0)</f>
        <v>1119</v>
      </c>
      <c r="R26" s="14">
        <f>ROUND(INDEX(新怪物属性!$IM$5:$JU$123,MATCH(竞技场玩家!$B26,新怪物属性!$D$5:$D$123,0),R$2)*(1-$D26)+INDEX(新怪物属性!$IM$5:$JU$123,MATCH(竞技场玩家!$C26,新怪物属性!$D$5:$D$123,0),R$2)*$D26,0)</f>
        <v>10</v>
      </c>
      <c r="S26" s="14">
        <f>ROUND(INDEX(新怪物属性!$IM$5:$JU$123,MATCH(竞技场玩家!$B26,新怪物属性!$D$5:$D$123,0),S$2)*(1-$D26)+INDEX(新怪物属性!$IM$5:$JU$123,MATCH(竞技场玩家!$C26,新怪物属性!$D$5:$D$123,0),S$2)*$D26,0)</f>
        <v>0</v>
      </c>
      <c r="T26" s="14">
        <f>ROUND(INDEX(新怪物属性!$IM$5:$JU$123,MATCH(竞技场玩家!$B26,新怪物属性!$D$5:$D$123,0),T$2)*(1-$D26)+INDEX(新怪物属性!$IM$5:$JU$123,MATCH(竞技场玩家!$C26,新怪物属性!$D$5:$D$123,0),T$2)*$D26,0)</f>
        <v>21161</v>
      </c>
      <c r="U26" s="14">
        <f>ROUND(INDEX(新怪物属性!$IM$5:$JU$123,MATCH(竞技场玩家!$B26,新怪物属性!$D$5:$D$123,0),U$2)*(1-$D26)+INDEX(新怪物属性!$IM$5:$JU$123,MATCH(竞技场玩家!$C26,新怪物属性!$D$5:$D$123,0),U$2)*$D26,0)</f>
        <v>1</v>
      </c>
    </row>
    <row r="27" spans="1:21" ht="16.5" x14ac:dyDescent="0.2">
      <c r="A27" s="14">
        <v>80</v>
      </c>
      <c r="B27" s="14">
        <v>70</v>
      </c>
      <c r="C27" s="14">
        <v>80</v>
      </c>
      <c r="D27" s="14">
        <v>0.27</v>
      </c>
      <c r="E27" s="14">
        <f>ROUND(INDEX(新怪物属性!$IM$5:$JU$123,MATCH(竞技场玩家!$B27,新怪物属性!$D$5:$D$123,0),E$2)*(1-$D27)+INDEX(新怪物属性!$IM$5:$JU$123,MATCH(竞技场玩家!$C27,新怪物属性!$D$5:$D$123,0),E$2)*$D27,0)</f>
        <v>20988</v>
      </c>
      <c r="F27" s="14">
        <f>ROUND(INDEX(新怪物属性!$IM$5:$JU$123,MATCH(竞技场玩家!$B27,新怪物属性!$D$5:$D$123,0),F$2)*(1-$D27)+INDEX(新怪物属性!$IM$5:$JU$123,MATCH(竞技场玩家!$C27,新怪物属性!$D$5:$D$123,0),F$2)*$D27,0)</f>
        <v>8015</v>
      </c>
      <c r="G27" s="14">
        <f>ROUND(INDEX(新怪物属性!$IM$5:$JU$123,MATCH(竞技场玩家!$B27,新怪物属性!$D$5:$D$123,0),G$2)*(1-$D27)+INDEX(新怪物属性!$IM$5:$JU$123,MATCH(竞技场玩家!$C27,新怪物属性!$D$5:$D$123,0),G$2)*$D27,0)</f>
        <v>0</v>
      </c>
      <c r="H27" s="14">
        <f>ROUND(INDEX(新怪物属性!$IM$5:$JU$123,MATCH(竞技场玩家!$B27,新怪物属性!$D$5:$D$123,0),H$2)*(1-$D27)+INDEX(新怪物属性!$IM$5:$JU$123,MATCH(竞技场玩家!$C27,新怪物属性!$D$5:$D$123,0),H$2)*$D27,0)</f>
        <v>167509</v>
      </c>
      <c r="I27" s="14">
        <f>ROUND(INDEX(新怪物属性!$IM$5:$JU$123,MATCH(竞技场玩家!$B27,新怪物属性!$D$5:$D$123,0),I$2)*(1-$D27)+INDEX(新怪物属性!$IM$5:$JU$123,MATCH(竞技场玩家!$C27,新怪物属性!$D$5:$D$123,0),I$2)*$D27,0)</f>
        <v>9394</v>
      </c>
      <c r="J27" s="14">
        <f>ROUND(INDEX(新怪物属性!$IM$5:$JU$123,MATCH(竞技场玩家!$B27,新怪物属性!$D$5:$D$123,0),J$2)*(1-$D27)+INDEX(新怪物属性!$IM$5:$JU$123,MATCH(竞技场玩家!$C27,新怪物属性!$D$5:$D$123,0),J$2)*$D27,0)</f>
        <v>1247</v>
      </c>
      <c r="K27" s="14">
        <f>ROUND(INDEX(新怪物属性!$IM$5:$JU$123,MATCH(竞技场玩家!$B27,新怪物属性!$D$5:$D$123,0),K$2)*(1-$D27)+INDEX(新怪物属性!$IM$5:$JU$123,MATCH(竞技场玩家!$C27,新怪物属性!$D$5:$D$123,0),K$2)*$D27,0)</f>
        <v>1153</v>
      </c>
      <c r="L27" s="14">
        <f>ROUND(INDEX(新怪物属性!$IM$5:$JU$123,MATCH(竞技场玩家!$B27,新怪物属性!$D$5:$D$123,0),L$2)*(1-$D27)+INDEX(新怪物属性!$IM$5:$JU$123,MATCH(竞技场玩家!$C27,新怪物属性!$D$5:$D$123,0),L$2)*$D27,0)</f>
        <v>1</v>
      </c>
      <c r="M27" s="14">
        <f>ROUND(INDEX(新怪物属性!$IM$5:$JU$123,MATCH(竞技场玩家!$B27,新怪物属性!$D$5:$D$123,0),M$2)*(1-$D27)+INDEX(新怪物属性!$IM$5:$JU$123,MATCH(竞技场玩家!$C27,新怪物属性!$D$5:$D$123,0),M$2)*$D27,0)</f>
        <v>1</v>
      </c>
      <c r="N27" s="14">
        <f>ROUND(INDEX(新怪物属性!$IM$5:$JU$123,MATCH(竞技场玩家!$B27,新怪物属性!$D$5:$D$123,0),N$2)*(1-$D27)+INDEX(新怪物属性!$IM$5:$JU$123,MATCH(竞技场玩家!$C27,新怪物属性!$D$5:$D$123,0),N$2)*$D27,0)</f>
        <v>1</v>
      </c>
      <c r="O27" s="14">
        <f>ROUND(INDEX(新怪物属性!$IM$5:$JU$123,MATCH(竞技场玩家!$B27,新怪物属性!$D$5:$D$123,0),O$2)*(1-$D27)+INDEX(新怪物属性!$IM$5:$JU$123,MATCH(竞技场玩家!$C27,新怪物属性!$D$5:$D$123,0),O$2)*$D27,0)</f>
        <v>4366</v>
      </c>
      <c r="P27" s="14">
        <f>ROUND(INDEX(新怪物属性!$IM$5:$JU$123,MATCH(竞技场玩家!$B27,新怪物属性!$D$5:$D$123,0),P$2)*(1-$D27)+INDEX(新怪物属性!$IM$5:$JU$123,MATCH(竞技场玩家!$C27,新怪物属性!$D$5:$D$123,0),P$2)*$D27,0)</f>
        <v>1317</v>
      </c>
      <c r="Q27" s="14">
        <f>ROUND(INDEX(新怪物属性!$IM$5:$JU$123,MATCH(竞技场玩家!$B27,新怪物属性!$D$5:$D$123,0),Q$2)*(1-$D27)+INDEX(新怪物属性!$IM$5:$JU$123,MATCH(竞技场玩家!$C27,新怪物属性!$D$5:$D$123,0),Q$2)*$D27,0)</f>
        <v>1082</v>
      </c>
      <c r="R27" s="14">
        <f>ROUND(INDEX(新怪物属性!$IM$5:$JU$123,MATCH(竞技场玩家!$B27,新怪物属性!$D$5:$D$123,0),R$2)*(1-$D27)+INDEX(新怪物属性!$IM$5:$JU$123,MATCH(竞技场玩家!$C27,新怪物属性!$D$5:$D$123,0),R$2)*$D27,0)</f>
        <v>10</v>
      </c>
      <c r="S27" s="14">
        <f>ROUND(INDEX(新怪物属性!$IM$5:$JU$123,MATCH(竞技场玩家!$B27,新怪物属性!$D$5:$D$123,0),S$2)*(1-$D27)+INDEX(新怪物属性!$IM$5:$JU$123,MATCH(竞技场玩家!$C27,新怪物属性!$D$5:$D$123,0),S$2)*$D27,0)</f>
        <v>0</v>
      </c>
      <c r="T27" s="14">
        <f>ROUND(INDEX(新怪物属性!$IM$5:$JU$123,MATCH(竞技场玩家!$B27,新怪物属性!$D$5:$D$123,0),T$2)*(1-$D27)+INDEX(新怪物属性!$IM$5:$JU$123,MATCH(竞技场玩家!$C27,新怪物属性!$D$5:$D$123,0),T$2)*$D27,0)</f>
        <v>20651</v>
      </c>
      <c r="U27" s="14">
        <f>ROUND(INDEX(新怪物属性!$IM$5:$JU$123,MATCH(竞技场玩家!$B27,新怪物属性!$D$5:$D$123,0),U$2)*(1-$D27)+INDEX(新怪物属性!$IM$5:$JU$123,MATCH(竞技场玩家!$C27,新怪物属性!$D$5:$D$123,0),U$2)*$D27,0)</f>
        <v>1</v>
      </c>
    </row>
    <row r="28" spans="1:21" ht="16.5" x14ac:dyDescent="0.2">
      <c r="A28" s="14">
        <v>85</v>
      </c>
      <c r="B28" s="14">
        <v>70</v>
      </c>
      <c r="C28" s="14">
        <v>80</v>
      </c>
      <c r="D28" s="14">
        <v>0.215</v>
      </c>
      <c r="E28" s="14">
        <f>ROUND(INDEX(新怪物属性!$IM$5:$JU$123,MATCH(竞技场玩家!$B28,新怪物属性!$D$5:$D$123,0),E$2)*(1-$D28)+INDEX(新怪物属性!$IM$5:$JU$123,MATCH(竞技场玩家!$C28,新怪物属性!$D$5:$D$123,0),E$2)*$D28,0)</f>
        <v>20333</v>
      </c>
      <c r="F28" s="14">
        <f>ROUND(INDEX(新怪物属性!$IM$5:$JU$123,MATCH(竞技场玩家!$B28,新怪物属性!$D$5:$D$123,0),F$2)*(1-$D28)+INDEX(新怪物属性!$IM$5:$JU$123,MATCH(竞技场玩家!$C28,新怪物属性!$D$5:$D$123,0),F$2)*$D28,0)</f>
        <v>6383</v>
      </c>
      <c r="G28" s="14">
        <f>ROUND(INDEX(新怪物属性!$IM$5:$JU$123,MATCH(竞技场玩家!$B28,新怪物属性!$D$5:$D$123,0),G$2)*(1-$D28)+INDEX(新怪物属性!$IM$5:$JU$123,MATCH(竞技场玩家!$C28,新怪物属性!$D$5:$D$123,0),G$2)*$D28,0)</f>
        <v>0</v>
      </c>
      <c r="H28" s="14">
        <f>ROUND(INDEX(新怪物属性!$IM$5:$JU$123,MATCH(竞技场玩家!$B28,新怪物属性!$D$5:$D$123,0),H$2)*(1-$D28)+INDEX(新怪物属性!$IM$5:$JU$123,MATCH(竞技场玩家!$C28,新怪物属性!$D$5:$D$123,0),H$2)*$D28,0)</f>
        <v>164783</v>
      </c>
      <c r="I28" s="14">
        <f>ROUND(INDEX(新怪物属性!$IM$5:$JU$123,MATCH(竞技场玩家!$B28,新怪物属性!$D$5:$D$123,0),I$2)*(1-$D28)+INDEX(新怪物属性!$IM$5:$JU$123,MATCH(竞技场玩家!$C28,新怪物属性!$D$5:$D$123,0),I$2)*$D28,0)</f>
        <v>9232</v>
      </c>
      <c r="J28" s="14">
        <f>ROUND(INDEX(新怪物属性!$IM$5:$JU$123,MATCH(竞技场玩家!$B28,新怪物属性!$D$5:$D$123,0),J$2)*(1-$D28)+INDEX(新怪物属性!$IM$5:$JU$123,MATCH(竞技场玩家!$C28,新怪物属性!$D$5:$D$123,0),J$2)*$D28,0)</f>
        <v>1222</v>
      </c>
      <c r="K28" s="14">
        <f>ROUND(INDEX(新怪物属性!$IM$5:$JU$123,MATCH(竞技场玩家!$B28,新怪物属性!$D$5:$D$123,0),K$2)*(1-$D28)+INDEX(新怪物属性!$IM$5:$JU$123,MATCH(竞技场玩家!$C28,新怪物属性!$D$5:$D$123,0),K$2)*$D28,0)</f>
        <v>1111</v>
      </c>
      <c r="L28" s="14">
        <f>ROUND(INDEX(新怪物属性!$IM$5:$JU$123,MATCH(竞技场玩家!$B28,新怪物属性!$D$5:$D$123,0),L$2)*(1-$D28)+INDEX(新怪物属性!$IM$5:$JU$123,MATCH(竞技场玩家!$C28,新怪物属性!$D$5:$D$123,0),L$2)*$D28,0)</f>
        <v>1</v>
      </c>
      <c r="M28" s="14">
        <f>ROUND(INDEX(新怪物属性!$IM$5:$JU$123,MATCH(竞技场玩家!$B28,新怪物属性!$D$5:$D$123,0),M$2)*(1-$D28)+INDEX(新怪物属性!$IM$5:$JU$123,MATCH(竞技场玩家!$C28,新怪物属性!$D$5:$D$123,0),M$2)*$D28,0)</f>
        <v>1</v>
      </c>
      <c r="N28" s="14">
        <f>ROUND(INDEX(新怪物属性!$IM$5:$JU$123,MATCH(竞技场玩家!$B28,新怪物属性!$D$5:$D$123,0),N$2)*(1-$D28)+INDEX(新怪物属性!$IM$5:$JU$123,MATCH(竞技场玩家!$C28,新怪物属性!$D$5:$D$123,0),N$2)*$D28,0)</f>
        <v>1</v>
      </c>
      <c r="O28" s="14">
        <f>ROUND(INDEX(新怪物属性!$IM$5:$JU$123,MATCH(竞技场玩家!$B28,新怪物属性!$D$5:$D$123,0),O$2)*(1-$D28)+INDEX(新怪物属性!$IM$5:$JU$123,MATCH(竞技场玩家!$C28,新怪物属性!$D$5:$D$123,0),O$2)*$D28,0)</f>
        <v>4331</v>
      </c>
      <c r="P28" s="14">
        <f>ROUND(INDEX(新怪物属性!$IM$5:$JU$123,MATCH(竞技场玩家!$B28,新怪物属性!$D$5:$D$123,0),P$2)*(1-$D28)+INDEX(新怪物属性!$IM$5:$JU$123,MATCH(竞技场玩家!$C28,新怪物属性!$D$5:$D$123,0),P$2)*$D28,0)</f>
        <v>1288</v>
      </c>
      <c r="Q28" s="14">
        <f>ROUND(INDEX(新怪物属性!$IM$5:$JU$123,MATCH(竞技场玩家!$B28,新怪物属性!$D$5:$D$123,0),Q$2)*(1-$D28)+INDEX(新怪物属性!$IM$5:$JU$123,MATCH(竞技场玩家!$C28,新怪物属性!$D$5:$D$123,0),Q$2)*$D28,0)</f>
        <v>1045</v>
      </c>
      <c r="R28" s="14">
        <f>ROUND(INDEX(新怪物属性!$IM$5:$JU$123,MATCH(竞技场玩家!$B28,新怪物属性!$D$5:$D$123,0),R$2)*(1-$D28)+INDEX(新怪物属性!$IM$5:$JU$123,MATCH(竞技场玩家!$C28,新怪物属性!$D$5:$D$123,0),R$2)*$D28,0)</f>
        <v>10</v>
      </c>
      <c r="S28" s="14">
        <f>ROUND(INDEX(新怪物属性!$IM$5:$JU$123,MATCH(竞技场玩家!$B28,新怪物属性!$D$5:$D$123,0),S$2)*(1-$D28)+INDEX(新怪物属性!$IM$5:$JU$123,MATCH(竞技场玩家!$C28,新怪物属性!$D$5:$D$123,0),S$2)*$D28,0)</f>
        <v>0</v>
      </c>
      <c r="T28" s="14">
        <f>ROUND(INDEX(新怪物属性!$IM$5:$JU$123,MATCH(竞技场玩家!$B28,新怪物属性!$D$5:$D$123,0),T$2)*(1-$D28)+INDEX(新怪物属性!$IM$5:$JU$123,MATCH(竞技场玩家!$C28,新怪物属性!$D$5:$D$123,0),T$2)*$D28,0)</f>
        <v>20140</v>
      </c>
      <c r="U28" s="14">
        <f>ROUND(INDEX(新怪物属性!$IM$5:$JU$123,MATCH(竞技场玩家!$B28,新怪物属性!$D$5:$D$123,0),U$2)*(1-$D28)+INDEX(新怪物属性!$IM$5:$JU$123,MATCH(竞技场玩家!$C28,新怪物属性!$D$5:$D$123,0),U$2)*$D28,0)</f>
        <v>1</v>
      </c>
    </row>
    <row r="29" spans="1:21" ht="16.5" x14ac:dyDescent="0.2">
      <c r="A29" s="14">
        <v>90</v>
      </c>
      <c r="B29" s="14">
        <v>70</v>
      </c>
      <c r="C29" s="14">
        <v>80</v>
      </c>
      <c r="D29" s="14">
        <v>0.16</v>
      </c>
      <c r="E29" s="14">
        <f>ROUND(INDEX(新怪物属性!$IM$5:$JU$123,MATCH(竞技场玩家!$B29,新怪物属性!$D$5:$D$123,0),E$2)*(1-$D29)+INDEX(新怪物属性!$IM$5:$JU$123,MATCH(竞技场玩家!$C29,新怪物属性!$D$5:$D$123,0),E$2)*$D29,0)</f>
        <v>19678</v>
      </c>
      <c r="F29" s="14">
        <f>ROUND(INDEX(新怪物属性!$IM$5:$JU$123,MATCH(竞技场玩家!$B29,新怪物属性!$D$5:$D$123,0),F$2)*(1-$D29)+INDEX(新怪物属性!$IM$5:$JU$123,MATCH(竞技场玩家!$C29,新怪物属性!$D$5:$D$123,0),F$2)*$D29,0)</f>
        <v>4750</v>
      </c>
      <c r="G29" s="14">
        <f>ROUND(INDEX(新怪物属性!$IM$5:$JU$123,MATCH(竞技场玩家!$B29,新怪物属性!$D$5:$D$123,0),G$2)*(1-$D29)+INDEX(新怪物属性!$IM$5:$JU$123,MATCH(竞技场玩家!$C29,新怪物属性!$D$5:$D$123,0),G$2)*$D29,0)</f>
        <v>0</v>
      </c>
      <c r="H29" s="14">
        <f>ROUND(INDEX(新怪物属性!$IM$5:$JU$123,MATCH(竞技场玩家!$B29,新怪物属性!$D$5:$D$123,0),H$2)*(1-$D29)+INDEX(新怪物属性!$IM$5:$JU$123,MATCH(竞技场玩家!$C29,新怪物属性!$D$5:$D$123,0),H$2)*$D29,0)</f>
        <v>162057</v>
      </c>
      <c r="I29" s="14">
        <f>ROUND(INDEX(新怪物属性!$IM$5:$JU$123,MATCH(竞技场玩家!$B29,新怪物属性!$D$5:$D$123,0),I$2)*(1-$D29)+INDEX(新怪物属性!$IM$5:$JU$123,MATCH(竞技场玩家!$C29,新怪物属性!$D$5:$D$123,0),I$2)*$D29,0)</f>
        <v>9069</v>
      </c>
      <c r="J29" s="14">
        <f>ROUND(INDEX(新怪物属性!$IM$5:$JU$123,MATCH(竞技场玩家!$B29,新怪物属性!$D$5:$D$123,0),J$2)*(1-$D29)+INDEX(新怪物属性!$IM$5:$JU$123,MATCH(竞技场玩家!$C29,新怪物属性!$D$5:$D$123,0),J$2)*$D29,0)</f>
        <v>1197</v>
      </c>
      <c r="K29" s="14">
        <f>ROUND(INDEX(新怪物属性!$IM$5:$JU$123,MATCH(竞技场玩家!$B29,新怪物属性!$D$5:$D$123,0),K$2)*(1-$D29)+INDEX(新怪物属性!$IM$5:$JU$123,MATCH(竞技场玩家!$C29,新怪物属性!$D$5:$D$123,0),K$2)*$D29,0)</f>
        <v>1070</v>
      </c>
      <c r="L29" s="14">
        <f>ROUND(INDEX(新怪物属性!$IM$5:$JU$123,MATCH(竞技场玩家!$B29,新怪物属性!$D$5:$D$123,0),L$2)*(1-$D29)+INDEX(新怪物属性!$IM$5:$JU$123,MATCH(竞技场玩家!$C29,新怪物属性!$D$5:$D$123,0),L$2)*$D29,0)</f>
        <v>1</v>
      </c>
      <c r="M29" s="14">
        <f>ROUND(INDEX(新怪物属性!$IM$5:$JU$123,MATCH(竞技场玩家!$B29,新怪物属性!$D$5:$D$123,0),M$2)*(1-$D29)+INDEX(新怪物属性!$IM$5:$JU$123,MATCH(竞技场玩家!$C29,新怪物属性!$D$5:$D$123,0),M$2)*$D29,0)</f>
        <v>1</v>
      </c>
      <c r="N29" s="14">
        <f>ROUND(INDEX(新怪物属性!$IM$5:$JU$123,MATCH(竞技场玩家!$B29,新怪物属性!$D$5:$D$123,0),N$2)*(1-$D29)+INDEX(新怪物属性!$IM$5:$JU$123,MATCH(竞技场玩家!$C29,新怪物属性!$D$5:$D$123,0),N$2)*$D29,0)</f>
        <v>1</v>
      </c>
      <c r="O29" s="14">
        <f>ROUND(INDEX(新怪物属性!$IM$5:$JU$123,MATCH(竞技场玩家!$B29,新怪物属性!$D$5:$D$123,0),O$2)*(1-$D29)+INDEX(新怪物属性!$IM$5:$JU$123,MATCH(竞技场玩家!$C29,新怪物属性!$D$5:$D$123,0),O$2)*$D29,0)</f>
        <v>4296</v>
      </c>
      <c r="P29" s="14">
        <f>ROUND(INDEX(新怪物属性!$IM$5:$JU$123,MATCH(竞技场玩家!$B29,新怪物属性!$D$5:$D$123,0),P$2)*(1-$D29)+INDEX(新怪物属性!$IM$5:$JU$123,MATCH(竞技场玩家!$C29,新怪物属性!$D$5:$D$123,0),P$2)*$D29,0)</f>
        <v>1259</v>
      </c>
      <c r="Q29" s="14">
        <f>ROUND(INDEX(新怪物属性!$IM$5:$JU$123,MATCH(竞技场玩家!$B29,新怪物属性!$D$5:$D$123,0),Q$2)*(1-$D29)+INDEX(新怪物属性!$IM$5:$JU$123,MATCH(竞技场玩家!$C29,新怪物属性!$D$5:$D$123,0),Q$2)*$D29,0)</f>
        <v>1008</v>
      </c>
      <c r="R29" s="14">
        <f>ROUND(INDEX(新怪物属性!$IM$5:$JU$123,MATCH(竞技场玩家!$B29,新怪物属性!$D$5:$D$123,0),R$2)*(1-$D29)+INDEX(新怪物属性!$IM$5:$JU$123,MATCH(竞技场玩家!$C29,新怪物属性!$D$5:$D$123,0),R$2)*$D29,0)</f>
        <v>10</v>
      </c>
      <c r="S29" s="14">
        <f>ROUND(INDEX(新怪物属性!$IM$5:$JU$123,MATCH(竞技场玩家!$B29,新怪物属性!$D$5:$D$123,0),S$2)*(1-$D29)+INDEX(新怪物属性!$IM$5:$JU$123,MATCH(竞技场玩家!$C29,新怪物属性!$D$5:$D$123,0),S$2)*$D29,0)</f>
        <v>0</v>
      </c>
      <c r="T29" s="14">
        <f>ROUND(INDEX(新怪物属性!$IM$5:$JU$123,MATCH(竞技场玩家!$B29,新怪物属性!$D$5:$D$123,0),T$2)*(1-$D29)+INDEX(新怪物属性!$IM$5:$JU$123,MATCH(竞技场玩家!$C29,新怪物属性!$D$5:$D$123,0),T$2)*$D29,0)</f>
        <v>19629</v>
      </c>
      <c r="U29" s="14">
        <f>ROUND(INDEX(新怪物属性!$IM$5:$JU$123,MATCH(竞技场玩家!$B29,新怪物属性!$D$5:$D$123,0),U$2)*(1-$D29)+INDEX(新怪物属性!$IM$5:$JU$123,MATCH(竞技场玩家!$C29,新怪物属性!$D$5:$D$123,0),U$2)*$D29,0)</f>
        <v>1</v>
      </c>
    </row>
    <row r="30" spans="1:21" ht="16.5" x14ac:dyDescent="0.2">
      <c r="A30" s="14">
        <v>95</v>
      </c>
      <c r="B30" s="14">
        <v>70</v>
      </c>
      <c r="C30" s="14">
        <v>80</v>
      </c>
      <c r="D30" s="14">
        <v>0.105</v>
      </c>
      <c r="E30" s="14">
        <f>ROUND(INDEX(新怪物属性!$IM$5:$JU$123,MATCH(竞技场玩家!$B30,新怪物属性!$D$5:$D$123,0),E$2)*(1-$D30)+INDEX(新怪物属性!$IM$5:$JU$123,MATCH(竞技场玩家!$C30,新怪物属性!$D$5:$D$123,0),E$2)*$D30,0)</f>
        <v>19022</v>
      </c>
      <c r="F30" s="14">
        <f>ROUND(INDEX(新怪物属性!$IM$5:$JU$123,MATCH(竞技场玩家!$B30,新怪物属性!$D$5:$D$123,0),F$2)*(1-$D30)+INDEX(新怪物属性!$IM$5:$JU$123,MATCH(竞技场玩家!$C30,新怪物属性!$D$5:$D$123,0),F$2)*$D30,0)</f>
        <v>3117</v>
      </c>
      <c r="G30" s="14">
        <f>ROUND(INDEX(新怪物属性!$IM$5:$JU$123,MATCH(竞技场玩家!$B30,新怪物属性!$D$5:$D$123,0),G$2)*(1-$D30)+INDEX(新怪物属性!$IM$5:$JU$123,MATCH(竞技场玩家!$C30,新怪物属性!$D$5:$D$123,0),G$2)*$D30,0)</f>
        <v>0</v>
      </c>
      <c r="H30" s="14">
        <f>ROUND(INDEX(新怪物属性!$IM$5:$JU$123,MATCH(竞技场玩家!$B30,新怪物属性!$D$5:$D$123,0),H$2)*(1-$D30)+INDEX(新怪物属性!$IM$5:$JU$123,MATCH(竞技场玩家!$C30,新怪物属性!$D$5:$D$123,0),H$2)*$D30,0)</f>
        <v>159332</v>
      </c>
      <c r="I30" s="14">
        <f>ROUND(INDEX(新怪物属性!$IM$5:$JU$123,MATCH(竞技场玩家!$B30,新怪物属性!$D$5:$D$123,0),I$2)*(1-$D30)+INDEX(新怪物属性!$IM$5:$JU$123,MATCH(竞技场玩家!$C30,新怪物属性!$D$5:$D$123,0),I$2)*$D30,0)</f>
        <v>8906</v>
      </c>
      <c r="J30" s="14">
        <f>ROUND(INDEX(新怪物属性!$IM$5:$JU$123,MATCH(竞技场玩家!$B30,新怪物属性!$D$5:$D$123,0),J$2)*(1-$D30)+INDEX(新怪物属性!$IM$5:$JU$123,MATCH(竞技场玩家!$C30,新怪物属性!$D$5:$D$123,0),J$2)*$D30,0)</f>
        <v>1172</v>
      </c>
      <c r="K30" s="14">
        <f>ROUND(INDEX(新怪物属性!$IM$5:$JU$123,MATCH(竞技场玩家!$B30,新怪物属性!$D$5:$D$123,0),K$2)*(1-$D30)+INDEX(新怪物属性!$IM$5:$JU$123,MATCH(竞技场玩家!$C30,新怪物属性!$D$5:$D$123,0),K$2)*$D30,0)</f>
        <v>1029</v>
      </c>
      <c r="L30" s="14">
        <f>ROUND(INDEX(新怪物属性!$IM$5:$JU$123,MATCH(竞技场玩家!$B30,新怪物属性!$D$5:$D$123,0),L$2)*(1-$D30)+INDEX(新怪物属性!$IM$5:$JU$123,MATCH(竞技场玩家!$C30,新怪物属性!$D$5:$D$123,0),L$2)*$D30,0)</f>
        <v>1</v>
      </c>
      <c r="M30" s="14">
        <f>ROUND(INDEX(新怪物属性!$IM$5:$JU$123,MATCH(竞技场玩家!$B30,新怪物属性!$D$5:$D$123,0),M$2)*(1-$D30)+INDEX(新怪物属性!$IM$5:$JU$123,MATCH(竞技场玩家!$C30,新怪物属性!$D$5:$D$123,0),M$2)*$D30,0)</f>
        <v>1</v>
      </c>
      <c r="N30" s="14">
        <f>ROUND(INDEX(新怪物属性!$IM$5:$JU$123,MATCH(竞技场玩家!$B30,新怪物属性!$D$5:$D$123,0),N$2)*(1-$D30)+INDEX(新怪物属性!$IM$5:$JU$123,MATCH(竞技场玩家!$C30,新怪物属性!$D$5:$D$123,0),N$2)*$D30,0)</f>
        <v>1</v>
      </c>
      <c r="O30" s="14">
        <f>ROUND(INDEX(新怪物属性!$IM$5:$JU$123,MATCH(竞技场玩家!$B30,新怪物属性!$D$5:$D$123,0),O$2)*(1-$D30)+INDEX(新怪物属性!$IM$5:$JU$123,MATCH(竞技场玩家!$C30,新怪物属性!$D$5:$D$123,0),O$2)*$D30,0)</f>
        <v>4262</v>
      </c>
      <c r="P30" s="14">
        <f>ROUND(INDEX(新怪物属性!$IM$5:$JU$123,MATCH(竞技场玩家!$B30,新怪物属性!$D$5:$D$123,0),P$2)*(1-$D30)+INDEX(新怪物属性!$IM$5:$JU$123,MATCH(竞技场玩家!$C30,新怪物属性!$D$5:$D$123,0),P$2)*$D30,0)</f>
        <v>1230</v>
      </c>
      <c r="Q30" s="14">
        <f>ROUND(INDEX(新怪物属性!$IM$5:$JU$123,MATCH(竞技场玩家!$B30,新怪物属性!$D$5:$D$123,0),Q$2)*(1-$D30)+INDEX(新怪物属性!$IM$5:$JU$123,MATCH(竞技场玩家!$C30,新怪物属性!$D$5:$D$123,0),Q$2)*$D30,0)</f>
        <v>971</v>
      </c>
      <c r="R30" s="14">
        <f>ROUND(INDEX(新怪物属性!$IM$5:$JU$123,MATCH(竞技场玩家!$B30,新怪物属性!$D$5:$D$123,0),R$2)*(1-$D30)+INDEX(新怪物属性!$IM$5:$JU$123,MATCH(竞技场玩家!$C30,新怪物属性!$D$5:$D$123,0),R$2)*$D30,0)</f>
        <v>10</v>
      </c>
      <c r="S30" s="14">
        <f>ROUND(INDEX(新怪物属性!$IM$5:$JU$123,MATCH(竞技场玩家!$B30,新怪物属性!$D$5:$D$123,0),S$2)*(1-$D30)+INDEX(新怪物属性!$IM$5:$JU$123,MATCH(竞技场玩家!$C30,新怪物属性!$D$5:$D$123,0),S$2)*$D30,0)</f>
        <v>0</v>
      </c>
      <c r="T30" s="14">
        <f>ROUND(INDEX(新怪物属性!$IM$5:$JU$123,MATCH(竞技场玩家!$B30,新怪物属性!$D$5:$D$123,0),T$2)*(1-$D30)+INDEX(新怪物属性!$IM$5:$JU$123,MATCH(竞技场玩家!$C30,新怪物属性!$D$5:$D$123,0),T$2)*$D30,0)</f>
        <v>19119</v>
      </c>
      <c r="U30" s="14">
        <f>ROUND(INDEX(新怪物属性!$IM$5:$JU$123,MATCH(竞技场玩家!$B30,新怪物属性!$D$5:$D$123,0),U$2)*(1-$D30)+INDEX(新怪物属性!$IM$5:$JU$123,MATCH(竞技场玩家!$C30,新怪物属性!$D$5:$D$123,0),U$2)*$D30,0)</f>
        <v>1</v>
      </c>
    </row>
    <row r="31" spans="1:21" ht="16.5" x14ac:dyDescent="0.2">
      <c r="A31" s="14">
        <v>100</v>
      </c>
      <c r="B31" s="14">
        <v>70</v>
      </c>
      <c r="C31" s="14">
        <v>80</v>
      </c>
      <c r="D31" s="14">
        <v>0.05</v>
      </c>
      <c r="E31" s="14">
        <f>ROUND(INDEX(新怪物属性!$IM$5:$JU$123,MATCH(竞技场玩家!$B31,新怪物属性!$D$5:$D$123,0),E$2)*(1-$D31)+INDEX(新怪物属性!$IM$5:$JU$123,MATCH(竞技场玩家!$C31,新怪物属性!$D$5:$D$123,0),E$2)*$D31,0)</f>
        <v>18367</v>
      </c>
      <c r="F31" s="14">
        <f>ROUND(INDEX(新怪物属性!$IM$5:$JU$123,MATCH(竞技场玩家!$B31,新怪物属性!$D$5:$D$123,0),F$2)*(1-$D31)+INDEX(新怪物属性!$IM$5:$JU$123,MATCH(竞技场玩家!$C31,新怪物属性!$D$5:$D$123,0),F$2)*$D31,0)</f>
        <v>1484</v>
      </c>
      <c r="G31" s="14">
        <f>ROUND(INDEX(新怪物属性!$IM$5:$JU$123,MATCH(竞技场玩家!$B31,新怪物属性!$D$5:$D$123,0),G$2)*(1-$D31)+INDEX(新怪物属性!$IM$5:$JU$123,MATCH(竞技场玩家!$C31,新怪物属性!$D$5:$D$123,0),G$2)*$D31,0)</f>
        <v>0</v>
      </c>
      <c r="H31" s="14">
        <f>ROUND(INDEX(新怪物属性!$IM$5:$JU$123,MATCH(竞技场玩家!$B31,新怪物属性!$D$5:$D$123,0),H$2)*(1-$D31)+INDEX(新怪物属性!$IM$5:$JU$123,MATCH(竞技场玩家!$C31,新怪物属性!$D$5:$D$123,0),H$2)*$D31,0)</f>
        <v>156606</v>
      </c>
      <c r="I31" s="14">
        <f>ROUND(INDEX(新怪物属性!$IM$5:$JU$123,MATCH(竞技场玩家!$B31,新怪物属性!$D$5:$D$123,0),I$2)*(1-$D31)+INDEX(新怪物属性!$IM$5:$JU$123,MATCH(竞技场玩家!$C31,新怪物属性!$D$5:$D$123,0),I$2)*$D31,0)</f>
        <v>8744</v>
      </c>
      <c r="J31" s="14">
        <f>ROUND(INDEX(新怪物属性!$IM$5:$JU$123,MATCH(竞技场玩家!$B31,新怪物属性!$D$5:$D$123,0),J$2)*(1-$D31)+INDEX(新怪物属性!$IM$5:$JU$123,MATCH(竞技场玩家!$C31,新怪物属性!$D$5:$D$123,0),J$2)*$D31,0)</f>
        <v>1148</v>
      </c>
      <c r="K31" s="14">
        <f>ROUND(INDEX(新怪物属性!$IM$5:$JU$123,MATCH(竞技场玩家!$B31,新怪物属性!$D$5:$D$123,0),K$2)*(1-$D31)+INDEX(新怪物属性!$IM$5:$JU$123,MATCH(竞技场玩家!$C31,新怪物属性!$D$5:$D$123,0),K$2)*$D31,0)</f>
        <v>988</v>
      </c>
      <c r="L31" s="14">
        <f>ROUND(INDEX(新怪物属性!$IM$5:$JU$123,MATCH(竞技场玩家!$B31,新怪物属性!$D$5:$D$123,0),L$2)*(1-$D31)+INDEX(新怪物属性!$IM$5:$JU$123,MATCH(竞技场玩家!$C31,新怪物属性!$D$5:$D$123,0),L$2)*$D31,0)</f>
        <v>1</v>
      </c>
      <c r="M31" s="14">
        <f>ROUND(INDEX(新怪物属性!$IM$5:$JU$123,MATCH(竞技场玩家!$B31,新怪物属性!$D$5:$D$123,0),M$2)*(1-$D31)+INDEX(新怪物属性!$IM$5:$JU$123,MATCH(竞技场玩家!$C31,新怪物属性!$D$5:$D$123,0),M$2)*$D31,0)</f>
        <v>1</v>
      </c>
      <c r="N31" s="14">
        <f>ROUND(INDEX(新怪物属性!$IM$5:$JU$123,MATCH(竞技场玩家!$B31,新怪物属性!$D$5:$D$123,0),N$2)*(1-$D31)+INDEX(新怪物属性!$IM$5:$JU$123,MATCH(竞技场玩家!$C31,新怪物属性!$D$5:$D$123,0),N$2)*$D31,0)</f>
        <v>1</v>
      </c>
      <c r="O31" s="14">
        <f>ROUND(INDEX(新怪物属性!$IM$5:$JU$123,MATCH(竞技场玩家!$B31,新怪物属性!$D$5:$D$123,0),O$2)*(1-$D31)+INDEX(新怪物属性!$IM$5:$JU$123,MATCH(竞技场玩家!$C31,新怪物属性!$D$5:$D$123,0),O$2)*$D31,0)</f>
        <v>4227</v>
      </c>
      <c r="P31" s="14">
        <f>ROUND(INDEX(新怪物属性!$IM$5:$JU$123,MATCH(竞技场玩家!$B31,新怪物属性!$D$5:$D$123,0),P$2)*(1-$D31)+INDEX(新怪物属性!$IM$5:$JU$123,MATCH(竞技场玩家!$C31,新怪物属性!$D$5:$D$123,0),P$2)*$D31,0)</f>
        <v>1201</v>
      </c>
      <c r="Q31" s="14">
        <f>ROUND(INDEX(新怪物属性!$IM$5:$JU$123,MATCH(竞技场玩家!$B31,新怪物属性!$D$5:$D$123,0),Q$2)*(1-$D31)+INDEX(新怪物属性!$IM$5:$JU$123,MATCH(竞技场玩家!$C31,新怪物属性!$D$5:$D$123,0),Q$2)*$D31,0)</f>
        <v>934</v>
      </c>
      <c r="R31" s="14">
        <f>ROUND(INDEX(新怪物属性!$IM$5:$JU$123,MATCH(竞技场玩家!$B31,新怪物属性!$D$5:$D$123,0),R$2)*(1-$D31)+INDEX(新怪物属性!$IM$5:$JU$123,MATCH(竞技场玩家!$C31,新怪物属性!$D$5:$D$123,0),R$2)*$D31,0)</f>
        <v>10</v>
      </c>
      <c r="S31" s="14">
        <f>ROUND(INDEX(新怪物属性!$IM$5:$JU$123,MATCH(竞技场玩家!$B31,新怪物属性!$D$5:$D$123,0),S$2)*(1-$D31)+INDEX(新怪物属性!$IM$5:$JU$123,MATCH(竞技场玩家!$C31,新怪物属性!$D$5:$D$123,0),S$2)*$D31,0)</f>
        <v>0</v>
      </c>
      <c r="T31" s="14">
        <f>ROUND(INDEX(新怪物属性!$IM$5:$JU$123,MATCH(竞技场玩家!$B31,新怪物属性!$D$5:$D$123,0),T$2)*(1-$D31)+INDEX(新怪物属性!$IM$5:$JU$123,MATCH(竞技场玩家!$C31,新怪物属性!$D$5:$D$123,0),T$2)*$D31,0)</f>
        <v>18608</v>
      </c>
      <c r="U31" s="14">
        <f>ROUND(INDEX(新怪物属性!$IM$5:$JU$123,MATCH(竞技场玩家!$B31,新怪物属性!$D$5:$D$123,0),U$2)*(1-$D31)+INDEX(新怪物属性!$IM$5:$JU$123,MATCH(竞技场玩家!$C31,新怪物属性!$D$5:$D$123,0),U$2)*$D31,0)</f>
        <v>1</v>
      </c>
    </row>
    <row r="32" spans="1:21" ht="16.5" x14ac:dyDescent="0.2">
      <c r="A32" s="14">
        <v>105</v>
      </c>
      <c r="B32" s="14">
        <v>60</v>
      </c>
      <c r="C32" s="14">
        <v>70</v>
      </c>
      <c r="D32" s="14">
        <v>0.98</v>
      </c>
      <c r="E32" s="14">
        <f>ROUND(INDEX(新怪物属性!$IM$5:$JU$123,MATCH(竞技场玩家!$B32,新怪物属性!$D$5:$D$123,0),E$2)*(1-$D32)+INDEX(新怪物属性!$IM$5:$JU$123,MATCH(竞技场玩家!$C32,新怪物属性!$D$5:$D$123,0),E$2)*$D32,0)</f>
        <v>17704</v>
      </c>
      <c r="F32" s="14">
        <f>ROUND(INDEX(新怪物属性!$IM$5:$JU$123,MATCH(竞技场玩家!$B32,新怪物属性!$D$5:$D$123,0),F$2)*(1-$D32)+INDEX(新怪物属性!$IM$5:$JU$123,MATCH(竞技场玩家!$C32,新怪物属性!$D$5:$D$123,0),F$2)*$D32,0)</f>
        <v>0</v>
      </c>
      <c r="G32" s="14">
        <f>ROUND(INDEX(新怪物属性!$IM$5:$JU$123,MATCH(竞技场玩家!$B32,新怪物属性!$D$5:$D$123,0),G$2)*(1-$D32)+INDEX(新怪物属性!$IM$5:$JU$123,MATCH(竞技场玩家!$C32,新怪物属性!$D$5:$D$123,0),G$2)*$D32,0)</f>
        <v>0</v>
      </c>
      <c r="H32" s="14">
        <f>ROUND(INDEX(新怪物属性!$IM$5:$JU$123,MATCH(竞技场玩家!$B32,新怪物属性!$D$5:$D$123,0),H$2)*(1-$D32)+INDEX(新怪物属性!$IM$5:$JU$123,MATCH(竞技场玩家!$C32,新怪物属性!$D$5:$D$123,0),H$2)*$D32,0)</f>
        <v>153627</v>
      </c>
      <c r="I32" s="14">
        <f>ROUND(INDEX(新怪物属性!$IM$5:$JU$123,MATCH(竞技场玩家!$B32,新怪物属性!$D$5:$D$123,0),I$2)*(1-$D32)+INDEX(新怪物属性!$IM$5:$JU$123,MATCH(竞技场玩家!$C32,新怪物属性!$D$5:$D$123,0),I$2)*$D32,0)</f>
        <v>8565</v>
      </c>
      <c r="J32" s="14">
        <f>ROUND(INDEX(新怪物属性!$IM$5:$JU$123,MATCH(竞技场玩家!$B32,新怪物属性!$D$5:$D$123,0),J$2)*(1-$D32)+INDEX(新怪物属性!$IM$5:$JU$123,MATCH(竞技场玩家!$C32,新怪物属性!$D$5:$D$123,0),J$2)*$D32,0)</f>
        <v>1125</v>
      </c>
      <c r="K32" s="14">
        <f>ROUND(INDEX(新怪物属性!$IM$5:$JU$123,MATCH(竞技场玩家!$B32,新怪物属性!$D$5:$D$123,0),K$2)*(1-$D32)+INDEX(新怪物属性!$IM$5:$JU$123,MATCH(竞技场玩家!$C32,新怪物属性!$D$5:$D$123,0),K$2)*$D32,0)</f>
        <v>950</v>
      </c>
      <c r="L32" s="14">
        <f>ROUND(INDEX(新怪物属性!$IM$5:$JU$123,MATCH(竞技场玩家!$B32,新怪物属性!$D$5:$D$123,0),L$2)*(1-$D32)+INDEX(新怪物属性!$IM$5:$JU$123,MATCH(竞技场玩家!$C32,新怪物属性!$D$5:$D$123,0),L$2)*$D32,0)</f>
        <v>1</v>
      </c>
      <c r="M32" s="14">
        <f>ROUND(INDEX(新怪物属性!$IM$5:$JU$123,MATCH(竞技场玩家!$B32,新怪物属性!$D$5:$D$123,0),M$2)*(1-$D32)+INDEX(新怪物属性!$IM$5:$JU$123,MATCH(竞技场玩家!$C32,新怪物属性!$D$5:$D$123,0),M$2)*$D32,0)</f>
        <v>1</v>
      </c>
      <c r="N32" s="14">
        <f>ROUND(INDEX(新怪物属性!$IM$5:$JU$123,MATCH(竞技场玩家!$B32,新怪物属性!$D$5:$D$123,0),N$2)*(1-$D32)+INDEX(新怪物属性!$IM$5:$JU$123,MATCH(竞技场玩家!$C32,新怪物属性!$D$5:$D$123,0),N$2)*$D32,0)</f>
        <v>1</v>
      </c>
      <c r="O32" s="14">
        <f>ROUND(INDEX(新怪物属性!$IM$5:$JU$123,MATCH(竞技场玩家!$B32,新怪物属性!$D$5:$D$123,0),O$2)*(1-$D32)+INDEX(新怪物属性!$IM$5:$JU$123,MATCH(竞技场玩家!$C32,新怪物属性!$D$5:$D$123,0),O$2)*$D32,0)</f>
        <v>4181</v>
      </c>
      <c r="P32" s="14">
        <f>ROUND(INDEX(新怪物属性!$IM$5:$JU$123,MATCH(竞技场玩家!$B32,新怪物属性!$D$5:$D$123,0),P$2)*(1-$D32)+INDEX(新怪物属性!$IM$5:$JU$123,MATCH(竞技场玩家!$C32,新怪物属性!$D$5:$D$123,0),P$2)*$D32,0)</f>
        <v>1175</v>
      </c>
      <c r="Q32" s="14">
        <f>ROUND(INDEX(新怪物属性!$IM$5:$JU$123,MATCH(竞技场玩家!$B32,新怪物属性!$D$5:$D$123,0),Q$2)*(1-$D32)+INDEX(新怪物属性!$IM$5:$JU$123,MATCH(竞技场玩家!$C32,新怪物属性!$D$5:$D$123,0),Q$2)*$D32,0)</f>
        <v>900</v>
      </c>
      <c r="R32" s="14">
        <f>ROUND(INDEX(新怪物属性!$IM$5:$JU$123,MATCH(竞技场玩家!$B32,新怪物属性!$D$5:$D$123,0),R$2)*(1-$D32)+INDEX(新怪物属性!$IM$5:$JU$123,MATCH(竞技场玩家!$C32,新怪物属性!$D$5:$D$123,0),R$2)*$D32,0)</f>
        <v>10</v>
      </c>
      <c r="S32" s="14">
        <f>ROUND(INDEX(新怪物属性!$IM$5:$JU$123,MATCH(竞技场玩家!$B32,新怪物属性!$D$5:$D$123,0),S$2)*(1-$D32)+INDEX(新怪物属性!$IM$5:$JU$123,MATCH(竞技场玩家!$C32,新怪物属性!$D$5:$D$123,0),S$2)*$D32,0)</f>
        <v>0</v>
      </c>
      <c r="T32" s="14">
        <f>ROUND(INDEX(新怪物属性!$IM$5:$JU$123,MATCH(竞技场玩家!$B32,新怪物属性!$D$5:$D$123,0),T$2)*(1-$D32)+INDEX(新怪物属性!$IM$5:$JU$123,MATCH(竞技场玩家!$C32,新怪物属性!$D$5:$D$123,0),T$2)*$D32,0)</f>
        <v>18076</v>
      </c>
      <c r="U32" s="14">
        <f>ROUND(INDEX(新怪物属性!$IM$5:$JU$123,MATCH(竞技场玩家!$B32,新怪物属性!$D$5:$D$123,0),U$2)*(1-$D32)+INDEX(新怪物属性!$IM$5:$JU$123,MATCH(竞技场玩家!$C32,新怪物属性!$D$5:$D$123,0),U$2)*$D32,0)</f>
        <v>1</v>
      </c>
    </row>
    <row r="33" spans="1:21" ht="16.5" x14ac:dyDescent="0.2">
      <c r="A33" s="14">
        <v>110</v>
      </c>
      <c r="B33" s="14">
        <v>60</v>
      </c>
      <c r="C33" s="14">
        <v>70</v>
      </c>
      <c r="D33" s="14">
        <v>0.95199999999999996</v>
      </c>
      <c r="E33" s="14">
        <f>ROUND(INDEX(新怪物属性!$IM$5:$JU$123,MATCH(竞技场玩家!$B33,新怪物属性!$D$5:$D$123,0),E$2)*(1-$D33)+INDEX(新怪物属性!$IM$5:$JU$123,MATCH(竞技场玩家!$C33,新怪物属性!$D$5:$D$123,0),E$2)*$D33,0)</f>
        <v>17609</v>
      </c>
      <c r="F33" s="14">
        <f>ROUND(INDEX(新怪物属性!$IM$5:$JU$123,MATCH(竞技场玩家!$B33,新怪物属性!$D$5:$D$123,0),F$2)*(1-$D33)+INDEX(新怪物属性!$IM$5:$JU$123,MATCH(竞技场玩家!$C33,新怪物属性!$D$5:$D$123,0),F$2)*$D33,0)</f>
        <v>0</v>
      </c>
      <c r="G33" s="14">
        <f>ROUND(INDEX(新怪物属性!$IM$5:$JU$123,MATCH(竞技场玩家!$B33,新怪物属性!$D$5:$D$123,0),G$2)*(1-$D33)+INDEX(新怪物属性!$IM$5:$JU$123,MATCH(竞技场玩家!$C33,新怪物属性!$D$5:$D$123,0),G$2)*$D33,0)</f>
        <v>0</v>
      </c>
      <c r="H33" s="14">
        <f>ROUND(INDEX(新怪物属性!$IM$5:$JU$123,MATCH(竞技场玩家!$B33,新怪物属性!$D$5:$D$123,0),H$2)*(1-$D33)+INDEX(新怪物属性!$IM$5:$JU$123,MATCH(竞技场玩家!$C33,新怪物属性!$D$5:$D$123,0),H$2)*$D33,0)</f>
        <v>152925</v>
      </c>
      <c r="I33" s="14">
        <f>ROUND(INDEX(新怪物属性!$IM$5:$JU$123,MATCH(竞技场玩家!$B33,新怪物属性!$D$5:$D$123,0),I$2)*(1-$D33)+INDEX(新怪物属性!$IM$5:$JU$123,MATCH(竞技场玩家!$C33,新怪物属性!$D$5:$D$123,0),I$2)*$D33,0)</f>
        <v>8523</v>
      </c>
      <c r="J33" s="14">
        <f>ROUND(INDEX(新怪物属性!$IM$5:$JU$123,MATCH(竞技场玩家!$B33,新怪物属性!$D$5:$D$123,0),J$2)*(1-$D33)+INDEX(新怪物属性!$IM$5:$JU$123,MATCH(竞技场玩家!$C33,新怪物属性!$D$5:$D$123,0),J$2)*$D33,0)</f>
        <v>1125</v>
      </c>
      <c r="K33" s="14">
        <f>ROUND(INDEX(新怪物属性!$IM$5:$JU$123,MATCH(竞技场玩家!$B33,新怪物属性!$D$5:$D$123,0),K$2)*(1-$D33)+INDEX(新怪物属性!$IM$5:$JU$123,MATCH(竞技场玩家!$C33,新怪物属性!$D$5:$D$123,0),K$2)*$D33,0)</f>
        <v>950</v>
      </c>
      <c r="L33" s="14">
        <f>ROUND(INDEX(新怪物属性!$IM$5:$JU$123,MATCH(竞技场玩家!$B33,新怪物属性!$D$5:$D$123,0),L$2)*(1-$D33)+INDEX(新怪物属性!$IM$5:$JU$123,MATCH(竞技场玩家!$C33,新怪物属性!$D$5:$D$123,0),L$2)*$D33,0)</f>
        <v>1</v>
      </c>
      <c r="M33" s="14">
        <f>ROUND(INDEX(新怪物属性!$IM$5:$JU$123,MATCH(竞技场玩家!$B33,新怪物属性!$D$5:$D$123,0),M$2)*(1-$D33)+INDEX(新怪物属性!$IM$5:$JU$123,MATCH(竞技场玩家!$C33,新怪物属性!$D$5:$D$123,0),M$2)*$D33,0)</f>
        <v>1</v>
      </c>
      <c r="N33" s="14">
        <f>ROUND(INDEX(新怪物属性!$IM$5:$JU$123,MATCH(竞技场玩家!$B33,新怪物属性!$D$5:$D$123,0),N$2)*(1-$D33)+INDEX(新怪物属性!$IM$5:$JU$123,MATCH(竞技场玩家!$C33,新怪物属性!$D$5:$D$123,0),N$2)*$D33,0)</f>
        <v>1</v>
      </c>
      <c r="O33" s="14">
        <f>ROUND(INDEX(新怪物属性!$IM$5:$JU$123,MATCH(竞技场玩家!$B33,新怪物属性!$D$5:$D$123,0),O$2)*(1-$D33)+INDEX(新怪物属性!$IM$5:$JU$123,MATCH(竞技场玩家!$C33,新怪物属性!$D$5:$D$123,0),O$2)*$D33,0)</f>
        <v>4162</v>
      </c>
      <c r="P33" s="14">
        <f>ROUND(INDEX(新怪物属性!$IM$5:$JU$123,MATCH(竞技场玩家!$B33,新怪物属性!$D$5:$D$123,0),P$2)*(1-$D33)+INDEX(新怪物属性!$IM$5:$JU$123,MATCH(竞技场玩家!$C33,新怪物属性!$D$5:$D$123,0),P$2)*$D33,0)</f>
        <v>1175</v>
      </c>
      <c r="Q33" s="14">
        <f>ROUND(INDEX(新怪物属性!$IM$5:$JU$123,MATCH(竞技场玩家!$B33,新怪物属性!$D$5:$D$123,0),Q$2)*(1-$D33)+INDEX(新怪物属性!$IM$5:$JU$123,MATCH(竞技场玩家!$C33,新怪物属性!$D$5:$D$123,0),Q$2)*$D33,0)</f>
        <v>900</v>
      </c>
      <c r="R33" s="14">
        <f>ROUND(INDEX(新怪物属性!$IM$5:$JU$123,MATCH(竞技场玩家!$B33,新怪物属性!$D$5:$D$123,0),R$2)*(1-$D33)+INDEX(新怪物属性!$IM$5:$JU$123,MATCH(竞技场玩家!$C33,新怪物属性!$D$5:$D$123,0),R$2)*$D33,0)</f>
        <v>10</v>
      </c>
      <c r="S33" s="14">
        <f>ROUND(INDEX(新怪物属性!$IM$5:$JU$123,MATCH(竞技场玩家!$B33,新怪物属性!$D$5:$D$123,0),S$2)*(1-$D33)+INDEX(新怪物属性!$IM$5:$JU$123,MATCH(竞技场玩家!$C33,新怪物属性!$D$5:$D$123,0),S$2)*$D33,0)</f>
        <v>0</v>
      </c>
      <c r="T33" s="14">
        <f>ROUND(INDEX(新怪物属性!$IM$5:$JU$123,MATCH(竞技场玩家!$B33,新怪物属性!$D$5:$D$123,0),T$2)*(1-$D33)+INDEX(新怪物属性!$IM$5:$JU$123,MATCH(竞技场玩家!$C33,新怪物属性!$D$5:$D$123,0),T$2)*$D33,0)</f>
        <v>17982</v>
      </c>
      <c r="U33" s="14">
        <f>ROUND(INDEX(新怪物属性!$IM$5:$JU$123,MATCH(竞技场玩家!$B33,新怪物属性!$D$5:$D$123,0),U$2)*(1-$D33)+INDEX(新怪物属性!$IM$5:$JU$123,MATCH(竞技场玩家!$C33,新怪物属性!$D$5:$D$123,0),U$2)*$D33,0)</f>
        <v>1</v>
      </c>
    </row>
    <row r="34" spans="1:21" ht="16.5" x14ac:dyDescent="0.2">
      <c r="A34" s="14">
        <v>115</v>
      </c>
      <c r="B34" s="14">
        <v>60</v>
      </c>
      <c r="C34" s="14">
        <v>70</v>
      </c>
      <c r="D34" s="14">
        <v>0.92400000000000004</v>
      </c>
      <c r="E34" s="14">
        <f>ROUND(INDEX(新怪物属性!$IM$5:$JU$123,MATCH(竞技场玩家!$B34,新怪物属性!$D$5:$D$123,0),E$2)*(1-$D34)+INDEX(新怪物属性!$IM$5:$JU$123,MATCH(竞技场玩家!$C34,新怪物属性!$D$5:$D$123,0),E$2)*$D34,0)</f>
        <v>17515</v>
      </c>
      <c r="F34" s="14">
        <f>ROUND(INDEX(新怪物属性!$IM$5:$JU$123,MATCH(竞技场玩家!$B34,新怪物属性!$D$5:$D$123,0),F$2)*(1-$D34)+INDEX(新怪物属性!$IM$5:$JU$123,MATCH(竞技场玩家!$C34,新怪物属性!$D$5:$D$123,0),F$2)*$D34,0)</f>
        <v>0</v>
      </c>
      <c r="G34" s="14">
        <f>ROUND(INDEX(新怪物属性!$IM$5:$JU$123,MATCH(竞技场玩家!$B34,新怪物属性!$D$5:$D$123,0),G$2)*(1-$D34)+INDEX(新怪物属性!$IM$5:$JU$123,MATCH(竞技场玩家!$C34,新怪物属性!$D$5:$D$123,0),G$2)*$D34,0)</f>
        <v>0</v>
      </c>
      <c r="H34" s="14">
        <f>ROUND(INDEX(新怪物属性!$IM$5:$JU$123,MATCH(竞技场玩家!$B34,新怪物属性!$D$5:$D$123,0),H$2)*(1-$D34)+INDEX(新怪物属性!$IM$5:$JU$123,MATCH(竞技场玩家!$C34,新怪物属性!$D$5:$D$123,0),H$2)*$D34,0)</f>
        <v>152224</v>
      </c>
      <c r="I34" s="14">
        <f>ROUND(INDEX(新怪物属性!$IM$5:$JU$123,MATCH(竞技场玩家!$B34,新怪物属性!$D$5:$D$123,0),I$2)*(1-$D34)+INDEX(新怪物属性!$IM$5:$JU$123,MATCH(竞技场玩家!$C34,新怪物属性!$D$5:$D$123,0),I$2)*$D34,0)</f>
        <v>8480</v>
      </c>
      <c r="J34" s="14">
        <f>ROUND(INDEX(新怪物属性!$IM$5:$JU$123,MATCH(竞技场玩家!$B34,新怪物属性!$D$5:$D$123,0),J$2)*(1-$D34)+INDEX(新怪物属性!$IM$5:$JU$123,MATCH(竞技场玩家!$C34,新怪物属性!$D$5:$D$123,0),J$2)*$D34,0)</f>
        <v>1125</v>
      </c>
      <c r="K34" s="14">
        <f>ROUND(INDEX(新怪物属性!$IM$5:$JU$123,MATCH(竞技场玩家!$B34,新怪物属性!$D$5:$D$123,0),K$2)*(1-$D34)+INDEX(新怪物属性!$IM$5:$JU$123,MATCH(竞技场玩家!$C34,新怪物属性!$D$5:$D$123,0),K$2)*$D34,0)</f>
        <v>950</v>
      </c>
      <c r="L34" s="14">
        <f>ROUND(INDEX(新怪物属性!$IM$5:$JU$123,MATCH(竞技场玩家!$B34,新怪物属性!$D$5:$D$123,0),L$2)*(1-$D34)+INDEX(新怪物属性!$IM$5:$JU$123,MATCH(竞技场玩家!$C34,新怪物属性!$D$5:$D$123,0),L$2)*$D34,0)</f>
        <v>1</v>
      </c>
      <c r="M34" s="14">
        <f>ROUND(INDEX(新怪物属性!$IM$5:$JU$123,MATCH(竞技场玩家!$B34,新怪物属性!$D$5:$D$123,0),M$2)*(1-$D34)+INDEX(新怪物属性!$IM$5:$JU$123,MATCH(竞技场玩家!$C34,新怪物属性!$D$5:$D$123,0),M$2)*$D34,0)</f>
        <v>1</v>
      </c>
      <c r="N34" s="14">
        <f>ROUND(INDEX(新怪物属性!$IM$5:$JU$123,MATCH(竞技场玩家!$B34,新怪物属性!$D$5:$D$123,0),N$2)*(1-$D34)+INDEX(新怪物属性!$IM$5:$JU$123,MATCH(竞技场玩家!$C34,新怪物属性!$D$5:$D$123,0),N$2)*$D34,0)</f>
        <v>1</v>
      </c>
      <c r="O34" s="14">
        <f>ROUND(INDEX(新怪物属性!$IM$5:$JU$123,MATCH(竞技场玩家!$B34,新怪物属性!$D$5:$D$123,0),O$2)*(1-$D34)+INDEX(新怪物属性!$IM$5:$JU$123,MATCH(竞技场玩家!$C34,新怪物属性!$D$5:$D$123,0),O$2)*$D34,0)</f>
        <v>4143</v>
      </c>
      <c r="P34" s="14">
        <f>ROUND(INDEX(新怪物属性!$IM$5:$JU$123,MATCH(竞技场玩家!$B34,新怪物属性!$D$5:$D$123,0),P$2)*(1-$D34)+INDEX(新怪物属性!$IM$5:$JU$123,MATCH(竞技场玩家!$C34,新怪物属性!$D$5:$D$123,0),P$2)*$D34,0)</f>
        <v>1175</v>
      </c>
      <c r="Q34" s="14">
        <f>ROUND(INDEX(新怪物属性!$IM$5:$JU$123,MATCH(竞技场玩家!$B34,新怪物属性!$D$5:$D$123,0),Q$2)*(1-$D34)+INDEX(新怪物属性!$IM$5:$JU$123,MATCH(竞技场玩家!$C34,新怪物属性!$D$5:$D$123,0),Q$2)*$D34,0)</f>
        <v>900</v>
      </c>
      <c r="R34" s="14">
        <f>ROUND(INDEX(新怪物属性!$IM$5:$JU$123,MATCH(竞技场玩家!$B34,新怪物属性!$D$5:$D$123,0),R$2)*(1-$D34)+INDEX(新怪物属性!$IM$5:$JU$123,MATCH(竞技场玩家!$C34,新怪物属性!$D$5:$D$123,0),R$2)*$D34,0)</f>
        <v>10</v>
      </c>
      <c r="S34" s="14">
        <f>ROUND(INDEX(新怪物属性!$IM$5:$JU$123,MATCH(竞技场玩家!$B34,新怪物属性!$D$5:$D$123,0),S$2)*(1-$D34)+INDEX(新怪物属性!$IM$5:$JU$123,MATCH(竞技场玩家!$C34,新怪物属性!$D$5:$D$123,0),S$2)*$D34,0)</f>
        <v>0</v>
      </c>
      <c r="T34" s="14">
        <f>ROUND(INDEX(新怪物属性!$IM$5:$JU$123,MATCH(竞技场玩家!$B34,新怪物属性!$D$5:$D$123,0),T$2)*(1-$D34)+INDEX(新怪物属性!$IM$5:$JU$123,MATCH(竞技场玩家!$C34,新怪物属性!$D$5:$D$123,0),T$2)*$D34,0)</f>
        <v>17887</v>
      </c>
      <c r="U34" s="14">
        <f>ROUND(INDEX(新怪物属性!$IM$5:$JU$123,MATCH(竞技场玩家!$B34,新怪物属性!$D$5:$D$123,0),U$2)*(1-$D34)+INDEX(新怪物属性!$IM$5:$JU$123,MATCH(竞技场玩家!$C34,新怪物属性!$D$5:$D$123,0),U$2)*$D34,0)</f>
        <v>1</v>
      </c>
    </row>
    <row r="35" spans="1:21" ht="16.5" x14ac:dyDescent="0.2">
      <c r="A35" s="14">
        <v>120</v>
      </c>
      <c r="B35" s="14">
        <v>60</v>
      </c>
      <c r="C35" s="14">
        <v>70</v>
      </c>
      <c r="D35" s="14">
        <v>0.89600000000000002</v>
      </c>
      <c r="E35" s="14">
        <f>ROUND(INDEX(新怪物属性!$IM$5:$JU$123,MATCH(竞技场玩家!$B35,新怪物属性!$D$5:$D$123,0),E$2)*(1-$D35)+INDEX(新怪物属性!$IM$5:$JU$123,MATCH(竞技场玩家!$C35,新怪物属性!$D$5:$D$123,0),E$2)*$D35,0)</f>
        <v>17421</v>
      </c>
      <c r="F35" s="14">
        <f>ROUND(INDEX(新怪物属性!$IM$5:$JU$123,MATCH(竞技场玩家!$B35,新怪物属性!$D$5:$D$123,0),F$2)*(1-$D35)+INDEX(新怪物属性!$IM$5:$JU$123,MATCH(竞技场玩家!$C35,新怪物属性!$D$5:$D$123,0),F$2)*$D35,0)</f>
        <v>0</v>
      </c>
      <c r="G35" s="14">
        <f>ROUND(INDEX(新怪物属性!$IM$5:$JU$123,MATCH(竞技场玩家!$B35,新怪物属性!$D$5:$D$123,0),G$2)*(1-$D35)+INDEX(新怪物属性!$IM$5:$JU$123,MATCH(竞技场玩家!$C35,新怪物属性!$D$5:$D$123,0),G$2)*$D35,0)</f>
        <v>0</v>
      </c>
      <c r="H35" s="14">
        <f>ROUND(INDEX(新怪物属性!$IM$5:$JU$123,MATCH(竞技场玩家!$B35,新怪物属性!$D$5:$D$123,0),H$2)*(1-$D35)+INDEX(新怪物属性!$IM$5:$JU$123,MATCH(竞技场玩家!$C35,新怪物属性!$D$5:$D$123,0),H$2)*$D35,0)</f>
        <v>151522</v>
      </c>
      <c r="I35" s="14">
        <f>ROUND(INDEX(新怪物属性!$IM$5:$JU$123,MATCH(竞技场玩家!$B35,新怪物属性!$D$5:$D$123,0),I$2)*(1-$D35)+INDEX(新怪物属性!$IM$5:$JU$123,MATCH(竞技场玩家!$C35,新怪物属性!$D$5:$D$123,0),I$2)*$D35,0)</f>
        <v>8437</v>
      </c>
      <c r="J35" s="14">
        <f>ROUND(INDEX(新怪物属性!$IM$5:$JU$123,MATCH(竞技场玩家!$B35,新怪物属性!$D$5:$D$123,0),J$2)*(1-$D35)+INDEX(新怪物属性!$IM$5:$JU$123,MATCH(竞技场玩家!$C35,新怪物属性!$D$5:$D$123,0),J$2)*$D35,0)</f>
        <v>1125</v>
      </c>
      <c r="K35" s="14">
        <f>ROUND(INDEX(新怪物属性!$IM$5:$JU$123,MATCH(竞技场玩家!$B35,新怪物属性!$D$5:$D$123,0),K$2)*(1-$D35)+INDEX(新怪物属性!$IM$5:$JU$123,MATCH(竞技场玩家!$C35,新怪物属性!$D$5:$D$123,0),K$2)*$D35,0)</f>
        <v>950</v>
      </c>
      <c r="L35" s="14">
        <f>ROUND(INDEX(新怪物属性!$IM$5:$JU$123,MATCH(竞技场玩家!$B35,新怪物属性!$D$5:$D$123,0),L$2)*(1-$D35)+INDEX(新怪物属性!$IM$5:$JU$123,MATCH(竞技场玩家!$C35,新怪物属性!$D$5:$D$123,0),L$2)*$D35,0)</f>
        <v>1</v>
      </c>
      <c r="M35" s="14">
        <f>ROUND(INDEX(新怪物属性!$IM$5:$JU$123,MATCH(竞技场玩家!$B35,新怪物属性!$D$5:$D$123,0),M$2)*(1-$D35)+INDEX(新怪物属性!$IM$5:$JU$123,MATCH(竞技场玩家!$C35,新怪物属性!$D$5:$D$123,0),M$2)*$D35,0)</f>
        <v>1</v>
      </c>
      <c r="N35" s="14">
        <f>ROUND(INDEX(新怪物属性!$IM$5:$JU$123,MATCH(竞技场玩家!$B35,新怪物属性!$D$5:$D$123,0),N$2)*(1-$D35)+INDEX(新怪物属性!$IM$5:$JU$123,MATCH(竞技场玩家!$C35,新怪物属性!$D$5:$D$123,0),N$2)*$D35,0)</f>
        <v>1</v>
      </c>
      <c r="O35" s="14">
        <f>ROUND(INDEX(新怪物属性!$IM$5:$JU$123,MATCH(竞技场玩家!$B35,新怪物属性!$D$5:$D$123,0),O$2)*(1-$D35)+INDEX(新怪物属性!$IM$5:$JU$123,MATCH(竞技场玩家!$C35,新怪物属性!$D$5:$D$123,0),O$2)*$D35,0)</f>
        <v>4124</v>
      </c>
      <c r="P35" s="14">
        <f>ROUND(INDEX(新怪物属性!$IM$5:$JU$123,MATCH(竞技场玩家!$B35,新怪物属性!$D$5:$D$123,0),P$2)*(1-$D35)+INDEX(新怪物属性!$IM$5:$JU$123,MATCH(竞技场玩家!$C35,新怪物属性!$D$5:$D$123,0),P$2)*$D35,0)</f>
        <v>1175</v>
      </c>
      <c r="Q35" s="14">
        <f>ROUND(INDEX(新怪物属性!$IM$5:$JU$123,MATCH(竞技场玩家!$B35,新怪物属性!$D$5:$D$123,0),Q$2)*(1-$D35)+INDEX(新怪物属性!$IM$5:$JU$123,MATCH(竞技场玩家!$C35,新怪物属性!$D$5:$D$123,0),Q$2)*$D35,0)</f>
        <v>900</v>
      </c>
      <c r="R35" s="14">
        <f>ROUND(INDEX(新怪物属性!$IM$5:$JU$123,MATCH(竞技场玩家!$B35,新怪物属性!$D$5:$D$123,0),R$2)*(1-$D35)+INDEX(新怪物属性!$IM$5:$JU$123,MATCH(竞技场玩家!$C35,新怪物属性!$D$5:$D$123,0),R$2)*$D35,0)</f>
        <v>10</v>
      </c>
      <c r="S35" s="14">
        <f>ROUND(INDEX(新怪物属性!$IM$5:$JU$123,MATCH(竞技场玩家!$B35,新怪物属性!$D$5:$D$123,0),S$2)*(1-$D35)+INDEX(新怪物属性!$IM$5:$JU$123,MATCH(竞技场玩家!$C35,新怪物属性!$D$5:$D$123,0),S$2)*$D35,0)</f>
        <v>0</v>
      </c>
      <c r="T35" s="14">
        <f>ROUND(INDEX(新怪物属性!$IM$5:$JU$123,MATCH(竞技场玩家!$B35,新怪物属性!$D$5:$D$123,0),T$2)*(1-$D35)+INDEX(新怪物属性!$IM$5:$JU$123,MATCH(竞技场玩家!$C35,新怪物属性!$D$5:$D$123,0),T$2)*$D35,0)</f>
        <v>17792</v>
      </c>
      <c r="U35" s="14">
        <f>ROUND(INDEX(新怪物属性!$IM$5:$JU$123,MATCH(竞技场玩家!$B35,新怪物属性!$D$5:$D$123,0),U$2)*(1-$D35)+INDEX(新怪物属性!$IM$5:$JU$123,MATCH(竞技场玩家!$C35,新怪物属性!$D$5:$D$123,0),U$2)*$D35,0)</f>
        <v>1</v>
      </c>
    </row>
    <row r="36" spans="1:21" ht="16.5" x14ac:dyDescent="0.2">
      <c r="A36" s="14">
        <v>125</v>
      </c>
      <c r="B36" s="14">
        <v>60</v>
      </c>
      <c r="C36" s="14">
        <v>70</v>
      </c>
      <c r="D36" s="14">
        <v>0.86799999999999999</v>
      </c>
      <c r="E36" s="14">
        <f>ROUND(INDEX(新怪物属性!$IM$5:$JU$123,MATCH(竞技场玩家!$B36,新怪物属性!$D$5:$D$123,0),E$2)*(1-$D36)+INDEX(新怪物属性!$IM$5:$JU$123,MATCH(竞技场玩家!$C36,新怪物属性!$D$5:$D$123,0),E$2)*$D36,0)</f>
        <v>17327</v>
      </c>
      <c r="F36" s="14">
        <f>ROUND(INDEX(新怪物属性!$IM$5:$JU$123,MATCH(竞技场玩家!$B36,新怪物属性!$D$5:$D$123,0),F$2)*(1-$D36)+INDEX(新怪物属性!$IM$5:$JU$123,MATCH(竞技场玩家!$C36,新怪物属性!$D$5:$D$123,0),F$2)*$D36,0)</f>
        <v>0</v>
      </c>
      <c r="G36" s="14">
        <f>ROUND(INDEX(新怪物属性!$IM$5:$JU$123,MATCH(竞技场玩家!$B36,新怪物属性!$D$5:$D$123,0),G$2)*(1-$D36)+INDEX(新怪物属性!$IM$5:$JU$123,MATCH(竞技场玩家!$C36,新怪物属性!$D$5:$D$123,0),G$2)*$D36,0)</f>
        <v>0</v>
      </c>
      <c r="H36" s="14">
        <f>ROUND(INDEX(新怪物属性!$IM$5:$JU$123,MATCH(竞技场玩家!$B36,新怪物属性!$D$5:$D$123,0),H$2)*(1-$D36)+INDEX(新怪物属性!$IM$5:$JU$123,MATCH(竞技场玩家!$C36,新怪物属性!$D$5:$D$123,0),H$2)*$D36,0)</f>
        <v>150820</v>
      </c>
      <c r="I36" s="14">
        <f>ROUND(INDEX(新怪物属性!$IM$5:$JU$123,MATCH(竞技场玩家!$B36,新怪物属性!$D$5:$D$123,0),I$2)*(1-$D36)+INDEX(新怪物属性!$IM$5:$JU$123,MATCH(竞技场玩家!$C36,新怪物属性!$D$5:$D$123,0),I$2)*$D36,0)</f>
        <v>8394</v>
      </c>
      <c r="J36" s="14">
        <f>ROUND(INDEX(新怪物属性!$IM$5:$JU$123,MATCH(竞技场玩家!$B36,新怪物属性!$D$5:$D$123,0),J$2)*(1-$D36)+INDEX(新怪物属性!$IM$5:$JU$123,MATCH(竞技场玩家!$C36,新怪物属性!$D$5:$D$123,0),J$2)*$D36,0)</f>
        <v>1125</v>
      </c>
      <c r="K36" s="14">
        <f>ROUND(INDEX(新怪物属性!$IM$5:$JU$123,MATCH(竞技场玩家!$B36,新怪物属性!$D$5:$D$123,0),K$2)*(1-$D36)+INDEX(新怪物属性!$IM$5:$JU$123,MATCH(竞技场玩家!$C36,新怪物属性!$D$5:$D$123,0),K$2)*$D36,0)</f>
        <v>950</v>
      </c>
      <c r="L36" s="14">
        <f>ROUND(INDEX(新怪物属性!$IM$5:$JU$123,MATCH(竞技场玩家!$B36,新怪物属性!$D$5:$D$123,0),L$2)*(1-$D36)+INDEX(新怪物属性!$IM$5:$JU$123,MATCH(竞技场玩家!$C36,新怪物属性!$D$5:$D$123,0),L$2)*$D36,0)</f>
        <v>1</v>
      </c>
      <c r="M36" s="14">
        <f>ROUND(INDEX(新怪物属性!$IM$5:$JU$123,MATCH(竞技场玩家!$B36,新怪物属性!$D$5:$D$123,0),M$2)*(1-$D36)+INDEX(新怪物属性!$IM$5:$JU$123,MATCH(竞技场玩家!$C36,新怪物属性!$D$5:$D$123,0),M$2)*$D36,0)</f>
        <v>1</v>
      </c>
      <c r="N36" s="14">
        <f>ROUND(INDEX(新怪物属性!$IM$5:$JU$123,MATCH(竞技场玩家!$B36,新怪物属性!$D$5:$D$123,0),N$2)*(1-$D36)+INDEX(新怪物属性!$IM$5:$JU$123,MATCH(竞技场玩家!$C36,新怪物属性!$D$5:$D$123,0),N$2)*$D36,0)</f>
        <v>1</v>
      </c>
      <c r="O36" s="14">
        <f>ROUND(INDEX(新怪物属性!$IM$5:$JU$123,MATCH(竞技场玩家!$B36,新怪物属性!$D$5:$D$123,0),O$2)*(1-$D36)+INDEX(新怪物属性!$IM$5:$JU$123,MATCH(竞技场玩家!$C36,新怪物属性!$D$5:$D$123,0),O$2)*$D36,0)</f>
        <v>4104</v>
      </c>
      <c r="P36" s="14">
        <f>ROUND(INDEX(新怪物属性!$IM$5:$JU$123,MATCH(竞技场玩家!$B36,新怪物属性!$D$5:$D$123,0),P$2)*(1-$D36)+INDEX(新怪物属性!$IM$5:$JU$123,MATCH(竞技场玩家!$C36,新怪物属性!$D$5:$D$123,0),P$2)*$D36,0)</f>
        <v>1175</v>
      </c>
      <c r="Q36" s="14">
        <f>ROUND(INDEX(新怪物属性!$IM$5:$JU$123,MATCH(竞技场玩家!$B36,新怪物属性!$D$5:$D$123,0),Q$2)*(1-$D36)+INDEX(新怪物属性!$IM$5:$JU$123,MATCH(竞技场玩家!$C36,新怪物属性!$D$5:$D$123,0),Q$2)*$D36,0)</f>
        <v>900</v>
      </c>
      <c r="R36" s="14">
        <f>ROUND(INDEX(新怪物属性!$IM$5:$JU$123,MATCH(竞技场玩家!$B36,新怪物属性!$D$5:$D$123,0),R$2)*(1-$D36)+INDEX(新怪物属性!$IM$5:$JU$123,MATCH(竞技场玩家!$C36,新怪物属性!$D$5:$D$123,0),R$2)*$D36,0)</f>
        <v>10</v>
      </c>
      <c r="S36" s="14">
        <f>ROUND(INDEX(新怪物属性!$IM$5:$JU$123,MATCH(竞技场玩家!$B36,新怪物属性!$D$5:$D$123,0),S$2)*(1-$D36)+INDEX(新怪物属性!$IM$5:$JU$123,MATCH(竞技场玩家!$C36,新怪物属性!$D$5:$D$123,0),S$2)*$D36,0)</f>
        <v>0</v>
      </c>
      <c r="T36" s="14">
        <f>ROUND(INDEX(新怪物属性!$IM$5:$JU$123,MATCH(竞技场玩家!$B36,新怪物属性!$D$5:$D$123,0),T$2)*(1-$D36)+INDEX(新怪物属性!$IM$5:$JU$123,MATCH(竞技场玩家!$C36,新怪物属性!$D$5:$D$123,0),T$2)*$D36,0)</f>
        <v>17698</v>
      </c>
      <c r="U36" s="14">
        <f>ROUND(INDEX(新怪物属性!$IM$5:$JU$123,MATCH(竞技场玩家!$B36,新怪物属性!$D$5:$D$123,0),U$2)*(1-$D36)+INDEX(新怪物属性!$IM$5:$JU$123,MATCH(竞技场玩家!$C36,新怪物属性!$D$5:$D$123,0),U$2)*$D36,0)</f>
        <v>1</v>
      </c>
    </row>
    <row r="37" spans="1:21" ht="16.5" x14ac:dyDescent="0.2">
      <c r="A37" s="14">
        <v>130</v>
      </c>
      <c r="B37" s="14">
        <v>60</v>
      </c>
      <c r="C37" s="14">
        <v>70</v>
      </c>
      <c r="D37" s="14">
        <v>0.84</v>
      </c>
      <c r="E37" s="14">
        <f>ROUND(INDEX(新怪物属性!$IM$5:$JU$123,MATCH(竞技场玩家!$B37,新怪物属性!$D$5:$D$123,0),E$2)*(1-$D37)+INDEX(新怪物属性!$IM$5:$JU$123,MATCH(竞技场玩家!$C37,新怪物属性!$D$5:$D$123,0),E$2)*$D37,0)</f>
        <v>17233</v>
      </c>
      <c r="F37" s="14">
        <f>ROUND(INDEX(新怪物属性!$IM$5:$JU$123,MATCH(竞技场玩家!$B37,新怪物属性!$D$5:$D$123,0),F$2)*(1-$D37)+INDEX(新怪物属性!$IM$5:$JU$123,MATCH(竞技场玩家!$C37,新怪物属性!$D$5:$D$123,0),F$2)*$D37,0)</f>
        <v>0</v>
      </c>
      <c r="G37" s="14">
        <f>ROUND(INDEX(新怪物属性!$IM$5:$JU$123,MATCH(竞技场玩家!$B37,新怪物属性!$D$5:$D$123,0),G$2)*(1-$D37)+INDEX(新怪物属性!$IM$5:$JU$123,MATCH(竞技场玩家!$C37,新怪物属性!$D$5:$D$123,0),G$2)*$D37,0)</f>
        <v>0</v>
      </c>
      <c r="H37" s="14">
        <f>ROUND(INDEX(新怪物属性!$IM$5:$JU$123,MATCH(竞技场玩家!$B37,新怪物属性!$D$5:$D$123,0),H$2)*(1-$D37)+INDEX(新怪物属性!$IM$5:$JU$123,MATCH(竞技场玩家!$C37,新怪物属性!$D$5:$D$123,0),H$2)*$D37,0)</f>
        <v>150119</v>
      </c>
      <c r="I37" s="14">
        <f>ROUND(INDEX(新怪物属性!$IM$5:$JU$123,MATCH(竞技场玩家!$B37,新怪物属性!$D$5:$D$123,0),I$2)*(1-$D37)+INDEX(新怪物属性!$IM$5:$JU$123,MATCH(竞技场玩家!$C37,新怪物属性!$D$5:$D$123,0),I$2)*$D37,0)</f>
        <v>8351</v>
      </c>
      <c r="J37" s="14">
        <f>ROUND(INDEX(新怪物属性!$IM$5:$JU$123,MATCH(竞技场玩家!$B37,新怪物属性!$D$5:$D$123,0),J$2)*(1-$D37)+INDEX(新怪物属性!$IM$5:$JU$123,MATCH(竞技场玩家!$C37,新怪物属性!$D$5:$D$123,0),J$2)*$D37,0)</f>
        <v>1125</v>
      </c>
      <c r="K37" s="14">
        <f>ROUND(INDEX(新怪物属性!$IM$5:$JU$123,MATCH(竞技场玩家!$B37,新怪物属性!$D$5:$D$123,0),K$2)*(1-$D37)+INDEX(新怪物属性!$IM$5:$JU$123,MATCH(竞技场玩家!$C37,新怪物属性!$D$5:$D$123,0),K$2)*$D37,0)</f>
        <v>950</v>
      </c>
      <c r="L37" s="14">
        <f>ROUND(INDEX(新怪物属性!$IM$5:$JU$123,MATCH(竞技场玩家!$B37,新怪物属性!$D$5:$D$123,0),L$2)*(1-$D37)+INDEX(新怪物属性!$IM$5:$JU$123,MATCH(竞技场玩家!$C37,新怪物属性!$D$5:$D$123,0),L$2)*$D37,0)</f>
        <v>1</v>
      </c>
      <c r="M37" s="14">
        <f>ROUND(INDEX(新怪物属性!$IM$5:$JU$123,MATCH(竞技场玩家!$B37,新怪物属性!$D$5:$D$123,0),M$2)*(1-$D37)+INDEX(新怪物属性!$IM$5:$JU$123,MATCH(竞技场玩家!$C37,新怪物属性!$D$5:$D$123,0),M$2)*$D37,0)</f>
        <v>1</v>
      </c>
      <c r="N37" s="14">
        <f>ROUND(INDEX(新怪物属性!$IM$5:$JU$123,MATCH(竞技场玩家!$B37,新怪物属性!$D$5:$D$123,0),N$2)*(1-$D37)+INDEX(新怪物属性!$IM$5:$JU$123,MATCH(竞技场玩家!$C37,新怪物属性!$D$5:$D$123,0),N$2)*$D37,0)</f>
        <v>1</v>
      </c>
      <c r="O37" s="14">
        <f>ROUND(INDEX(新怪物属性!$IM$5:$JU$123,MATCH(竞技场玩家!$B37,新怪物属性!$D$5:$D$123,0),O$2)*(1-$D37)+INDEX(新怪物属性!$IM$5:$JU$123,MATCH(竞技场玩家!$C37,新怪物属性!$D$5:$D$123,0),O$2)*$D37,0)</f>
        <v>4085</v>
      </c>
      <c r="P37" s="14">
        <f>ROUND(INDEX(新怪物属性!$IM$5:$JU$123,MATCH(竞技场玩家!$B37,新怪物属性!$D$5:$D$123,0),P$2)*(1-$D37)+INDEX(新怪物属性!$IM$5:$JU$123,MATCH(竞技场玩家!$C37,新怪物属性!$D$5:$D$123,0),P$2)*$D37,0)</f>
        <v>1175</v>
      </c>
      <c r="Q37" s="14">
        <f>ROUND(INDEX(新怪物属性!$IM$5:$JU$123,MATCH(竞技场玩家!$B37,新怪物属性!$D$5:$D$123,0),Q$2)*(1-$D37)+INDEX(新怪物属性!$IM$5:$JU$123,MATCH(竞技场玩家!$C37,新怪物属性!$D$5:$D$123,0),Q$2)*$D37,0)</f>
        <v>900</v>
      </c>
      <c r="R37" s="14">
        <f>ROUND(INDEX(新怪物属性!$IM$5:$JU$123,MATCH(竞技场玩家!$B37,新怪物属性!$D$5:$D$123,0),R$2)*(1-$D37)+INDEX(新怪物属性!$IM$5:$JU$123,MATCH(竞技场玩家!$C37,新怪物属性!$D$5:$D$123,0),R$2)*$D37,0)</f>
        <v>10</v>
      </c>
      <c r="S37" s="14">
        <f>ROUND(INDEX(新怪物属性!$IM$5:$JU$123,MATCH(竞技场玩家!$B37,新怪物属性!$D$5:$D$123,0),S$2)*(1-$D37)+INDEX(新怪物属性!$IM$5:$JU$123,MATCH(竞技场玩家!$C37,新怪物属性!$D$5:$D$123,0),S$2)*$D37,0)</f>
        <v>0</v>
      </c>
      <c r="T37" s="14">
        <f>ROUND(INDEX(新怪物属性!$IM$5:$JU$123,MATCH(竞技场玩家!$B37,新怪物属性!$D$5:$D$123,0),T$2)*(1-$D37)+INDEX(新怪物属性!$IM$5:$JU$123,MATCH(竞技场玩家!$C37,新怪物属性!$D$5:$D$123,0),T$2)*$D37,0)</f>
        <v>17603</v>
      </c>
      <c r="U37" s="14">
        <f>ROUND(INDEX(新怪物属性!$IM$5:$JU$123,MATCH(竞技场玩家!$B37,新怪物属性!$D$5:$D$123,0),U$2)*(1-$D37)+INDEX(新怪物属性!$IM$5:$JU$123,MATCH(竞技场玩家!$C37,新怪物属性!$D$5:$D$123,0),U$2)*$D37,0)</f>
        <v>1</v>
      </c>
    </row>
    <row r="38" spans="1:21" ht="16.5" x14ac:dyDescent="0.2">
      <c r="A38" s="14">
        <v>135</v>
      </c>
      <c r="B38" s="14">
        <v>60</v>
      </c>
      <c r="C38" s="14">
        <v>70</v>
      </c>
      <c r="D38" s="14">
        <v>0.81200000000000006</v>
      </c>
      <c r="E38" s="14">
        <f>ROUND(INDEX(新怪物属性!$IM$5:$JU$123,MATCH(竞技场玩家!$B38,新怪物属性!$D$5:$D$123,0),E$2)*(1-$D38)+INDEX(新怪物属性!$IM$5:$JU$123,MATCH(竞技场玩家!$C38,新怪物属性!$D$5:$D$123,0),E$2)*$D38,0)</f>
        <v>17138</v>
      </c>
      <c r="F38" s="14">
        <f>ROUND(INDEX(新怪物属性!$IM$5:$JU$123,MATCH(竞技场玩家!$B38,新怪物属性!$D$5:$D$123,0),F$2)*(1-$D38)+INDEX(新怪物属性!$IM$5:$JU$123,MATCH(竞技场玩家!$C38,新怪物属性!$D$5:$D$123,0),F$2)*$D38,0)</f>
        <v>0</v>
      </c>
      <c r="G38" s="14">
        <f>ROUND(INDEX(新怪物属性!$IM$5:$JU$123,MATCH(竞技场玩家!$B38,新怪物属性!$D$5:$D$123,0),G$2)*(1-$D38)+INDEX(新怪物属性!$IM$5:$JU$123,MATCH(竞技场玩家!$C38,新怪物属性!$D$5:$D$123,0),G$2)*$D38,0)</f>
        <v>0</v>
      </c>
      <c r="H38" s="14">
        <f>ROUND(INDEX(新怪物属性!$IM$5:$JU$123,MATCH(竞技场玩家!$B38,新怪物属性!$D$5:$D$123,0),H$2)*(1-$D38)+INDEX(新怪物属性!$IM$5:$JU$123,MATCH(竞技场玩家!$C38,新怪物属性!$D$5:$D$123,0),H$2)*$D38,0)</f>
        <v>149417</v>
      </c>
      <c r="I38" s="14">
        <f>ROUND(INDEX(新怪物属性!$IM$5:$JU$123,MATCH(竞技场玩家!$B38,新怪物属性!$D$5:$D$123,0),I$2)*(1-$D38)+INDEX(新怪物属性!$IM$5:$JU$123,MATCH(竞技场玩家!$C38,新怪物属性!$D$5:$D$123,0),I$2)*$D38,0)</f>
        <v>8308</v>
      </c>
      <c r="J38" s="14">
        <f>ROUND(INDEX(新怪物属性!$IM$5:$JU$123,MATCH(竞技场玩家!$B38,新怪物属性!$D$5:$D$123,0),J$2)*(1-$D38)+INDEX(新怪物属性!$IM$5:$JU$123,MATCH(竞技场玩家!$C38,新怪物属性!$D$5:$D$123,0),J$2)*$D38,0)</f>
        <v>1125</v>
      </c>
      <c r="K38" s="14">
        <f>ROUND(INDEX(新怪物属性!$IM$5:$JU$123,MATCH(竞技场玩家!$B38,新怪物属性!$D$5:$D$123,0),K$2)*(1-$D38)+INDEX(新怪物属性!$IM$5:$JU$123,MATCH(竞技场玩家!$C38,新怪物属性!$D$5:$D$123,0),K$2)*$D38,0)</f>
        <v>950</v>
      </c>
      <c r="L38" s="14">
        <f>ROUND(INDEX(新怪物属性!$IM$5:$JU$123,MATCH(竞技场玩家!$B38,新怪物属性!$D$5:$D$123,0),L$2)*(1-$D38)+INDEX(新怪物属性!$IM$5:$JU$123,MATCH(竞技场玩家!$C38,新怪物属性!$D$5:$D$123,0),L$2)*$D38,0)</f>
        <v>1</v>
      </c>
      <c r="M38" s="14">
        <f>ROUND(INDEX(新怪物属性!$IM$5:$JU$123,MATCH(竞技场玩家!$B38,新怪物属性!$D$5:$D$123,0),M$2)*(1-$D38)+INDEX(新怪物属性!$IM$5:$JU$123,MATCH(竞技场玩家!$C38,新怪物属性!$D$5:$D$123,0),M$2)*$D38,0)</f>
        <v>1</v>
      </c>
      <c r="N38" s="14">
        <f>ROUND(INDEX(新怪物属性!$IM$5:$JU$123,MATCH(竞技场玩家!$B38,新怪物属性!$D$5:$D$123,0),N$2)*(1-$D38)+INDEX(新怪物属性!$IM$5:$JU$123,MATCH(竞技场玩家!$C38,新怪物属性!$D$5:$D$123,0),N$2)*$D38,0)</f>
        <v>1</v>
      </c>
      <c r="O38" s="14">
        <f>ROUND(INDEX(新怪物属性!$IM$5:$JU$123,MATCH(竞技场玩家!$B38,新怪物属性!$D$5:$D$123,0),O$2)*(1-$D38)+INDEX(新怪物属性!$IM$5:$JU$123,MATCH(竞技场玩家!$C38,新怪物属性!$D$5:$D$123,0),O$2)*$D38,0)</f>
        <v>4066</v>
      </c>
      <c r="P38" s="14">
        <f>ROUND(INDEX(新怪物属性!$IM$5:$JU$123,MATCH(竞技场玩家!$B38,新怪物属性!$D$5:$D$123,0),P$2)*(1-$D38)+INDEX(新怪物属性!$IM$5:$JU$123,MATCH(竞技场玩家!$C38,新怪物属性!$D$5:$D$123,0),P$2)*$D38,0)</f>
        <v>1175</v>
      </c>
      <c r="Q38" s="14">
        <f>ROUND(INDEX(新怪物属性!$IM$5:$JU$123,MATCH(竞技场玩家!$B38,新怪物属性!$D$5:$D$123,0),Q$2)*(1-$D38)+INDEX(新怪物属性!$IM$5:$JU$123,MATCH(竞技场玩家!$C38,新怪物属性!$D$5:$D$123,0),Q$2)*$D38,0)</f>
        <v>900</v>
      </c>
      <c r="R38" s="14">
        <f>ROUND(INDEX(新怪物属性!$IM$5:$JU$123,MATCH(竞技场玩家!$B38,新怪物属性!$D$5:$D$123,0),R$2)*(1-$D38)+INDEX(新怪物属性!$IM$5:$JU$123,MATCH(竞技场玩家!$C38,新怪物属性!$D$5:$D$123,0),R$2)*$D38,0)</f>
        <v>10</v>
      </c>
      <c r="S38" s="14">
        <f>ROUND(INDEX(新怪物属性!$IM$5:$JU$123,MATCH(竞技场玩家!$B38,新怪物属性!$D$5:$D$123,0),S$2)*(1-$D38)+INDEX(新怪物属性!$IM$5:$JU$123,MATCH(竞技场玩家!$C38,新怪物属性!$D$5:$D$123,0),S$2)*$D38,0)</f>
        <v>0</v>
      </c>
      <c r="T38" s="14">
        <f>ROUND(INDEX(新怪物属性!$IM$5:$JU$123,MATCH(竞技场玩家!$B38,新怪物属性!$D$5:$D$123,0),T$2)*(1-$D38)+INDEX(新怪物属性!$IM$5:$JU$123,MATCH(竞技场玩家!$C38,新怪物属性!$D$5:$D$123,0),T$2)*$D38,0)</f>
        <v>17508</v>
      </c>
      <c r="U38" s="14">
        <f>ROUND(INDEX(新怪物属性!$IM$5:$JU$123,MATCH(竞技场玩家!$B38,新怪物属性!$D$5:$D$123,0),U$2)*(1-$D38)+INDEX(新怪物属性!$IM$5:$JU$123,MATCH(竞技场玩家!$C38,新怪物属性!$D$5:$D$123,0),U$2)*$D38,0)</f>
        <v>1</v>
      </c>
    </row>
    <row r="39" spans="1:21" ht="16.5" x14ac:dyDescent="0.2">
      <c r="A39" s="14">
        <v>140</v>
      </c>
      <c r="B39" s="14">
        <v>60</v>
      </c>
      <c r="C39" s="14">
        <v>70</v>
      </c>
      <c r="D39" s="14">
        <v>0.78400000000000003</v>
      </c>
      <c r="E39" s="14">
        <f>ROUND(INDEX(新怪物属性!$IM$5:$JU$123,MATCH(竞技场玩家!$B39,新怪物属性!$D$5:$D$123,0),E$2)*(1-$D39)+INDEX(新怪物属性!$IM$5:$JU$123,MATCH(竞技场玩家!$C39,新怪物属性!$D$5:$D$123,0),E$2)*$D39,0)</f>
        <v>17044</v>
      </c>
      <c r="F39" s="14">
        <f>ROUND(INDEX(新怪物属性!$IM$5:$JU$123,MATCH(竞技场玩家!$B39,新怪物属性!$D$5:$D$123,0),F$2)*(1-$D39)+INDEX(新怪物属性!$IM$5:$JU$123,MATCH(竞技场玩家!$C39,新怪物属性!$D$5:$D$123,0),F$2)*$D39,0)</f>
        <v>0</v>
      </c>
      <c r="G39" s="14">
        <f>ROUND(INDEX(新怪物属性!$IM$5:$JU$123,MATCH(竞技场玩家!$B39,新怪物属性!$D$5:$D$123,0),G$2)*(1-$D39)+INDEX(新怪物属性!$IM$5:$JU$123,MATCH(竞技场玩家!$C39,新怪物属性!$D$5:$D$123,0),G$2)*$D39,0)</f>
        <v>0</v>
      </c>
      <c r="H39" s="14">
        <f>ROUND(INDEX(新怪物属性!$IM$5:$JU$123,MATCH(竞技场玩家!$B39,新怪物属性!$D$5:$D$123,0),H$2)*(1-$D39)+INDEX(新怪物属性!$IM$5:$JU$123,MATCH(竞技场玩家!$C39,新怪物属性!$D$5:$D$123,0),H$2)*$D39,0)</f>
        <v>148715</v>
      </c>
      <c r="I39" s="14">
        <f>ROUND(INDEX(新怪物属性!$IM$5:$JU$123,MATCH(竞技场玩家!$B39,新怪物属性!$D$5:$D$123,0),I$2)*(1-$D39)+INDEX(新怪物属性!$IM$5:$JU$123,MATCH(竞技场玩家!$C39,新怪物属性!$D$5:$D$123,0),I$2)*$D39,0)</f>
        <v>8265</v>
      </c>
      <c r="J39" s="14">
        <f>ROUND(INDEX(新怪物属性!$IM$5:$JU$123,MATCH(竞技场玩家!$B39,新怪物属性!$D$5:$D$123,0),J$2)*(1-$D39)+INDEX(新怪物属性!$IM$5:$JU$123,MATCH(竞技场玩家!$C39,新怪物属性!$D$5:$D$123,0),J$2)*$D39,0)</f>
        <v>1125</v>
      </c>
      <c r="K39" s="14">
        <f>ROUND(INDEX(新怪物属性!$IM$5:$JU$123,MATCH(竞技场玩家!$B39,新怪物属性!$D$5:$D$123,0),K$2)*(1-$D39)+INDEX(新怪物属性!$IM$5:$JU$123,MATCH(竞技场玩家!$C39,新怪物属性!$D$5:$D$123,0),K$2)*$D39,0)</f>
        <v>950</v>
      </c>
      <c r="L39" s="14">
        <f>ROUND(INDEX(新怪物属性!$IM$5:$JU$123,MATCH(竞技场玩家!$B39,新怪物属性!$D$5:$D$123,0),L$2)*(1-$D39)+INDEX(新怪物属性!$IM$5:$JU$123,MATCH(竞技场玩家!$C39,新怪物属性!$D$5:$D$123,0),L$2)*$D39,0)</f>
        <v>1</v>
      </c>
      <c r="M39" s="14">
        <f>ROUND(INDEX(新怪物属性!$IM$5:$JU$123,MATCH(竞技场玩家!$B39,新怪物属性!$D$5:$D$123,0),M$2)*(1-$D39)+INDEX(新怪物属性!$IM$5:$JU$123,MATCH(竞技场玩家!$C39,新怪物属性!$D$5:$D$123,0),M$2)*$D39,0)</f>
        <v>1</v>
      </c>
      <c r="N39" s="14">
        <f>ROUND(INDEX(新怪物属性!$IM$5:$JU$123,MATCH(竞技场玩家!$B39,新怪物属性!$D$5:$D$123,0),N$2)*(1-$D39)+INDEX(新怪物属性!$IM$5:$JU$123,MATCH(竞技场玩家!$C39,新怪物属性!$D$5:$D$123,0),N$2)*$D39,0)</f>
        <v>1</v>
      </c>
      <c r="O39" s="14">
        <f>ROUND(INDEX(新怪物属性!$IM$5:$JU$123,MATCH(竞技场玩家!$B39,新怪物属性!$D$5:$D$123,0),O$2)*(1-$D39)+INDEX(新怪物属性!$IM$5:$JU$123,MATCH(竞技场玩家!$C39,新怪物属性!$D$5:$D$123,0),O$2)*$D39,0)</f>
        <v>4047</v>
      </c>
      <c r="P39" s="14">
        <f>ROUND(INDEX(新怪物属性!$IM$5:$JU$123,MATCH(竞技场玩家!$B39,新怪物属性!$D$5:$D$123,0),P$2)*(1-$D39)+INDEX(新怪物属性!$IM$5:$JU$123,MATCH(竞技场玩家!$C39,新怪物属性!$D$5:$D$123,0),P$2)*$D39,0)</f>
        <v>1175</v>
      </c>
      <c r="Q39" s="14">
        <f>ROUND(INDEX(新怪物属性!$IM$5:$JU$123,MATCH(竞技场玩家!$B39,新怪物属性!$D$5:$D$123,0),Q$2)*(1-$D39)+INDEX(新怪物属性!$IM$5:$JU$123,MATCH(竞技场玩家!$C39,新怪物属性!$D$5:$D$123,0),Q$2)*$D39,0)</f>
        <v>900</v>
      </c>
      <c r="R39" s="14">
        <f>ROUND(INDEX(新怪物属性!$IM$5:$JU$123,MATCH(竞技场玩家!$B39,新怪物属性!$D$5:$D$123,0),R$2)*(1-$D39)+INDEX(新怪物属性!$IM$5:$JU$123,MATCH(竞技场玩家!$C39,新怪物属性!$D$5:$D$123,0),R$2)*$D39,0)</f>
        <v>10</v>
      </c>
      <c r="S39" s="14">
        <f>ROUND(INDEX(新怪物属性!$IM$5:$JU$123,MATCH(竞技场玩家!$B39,新怪物属性!$D$5:$D$123,0),S$2)*(1-$D39)+INDEX(新怪物属性!$IM$5:$JU$123,MATCH(竞技场玩家!$C39,新怪物属性!$D$5:$D$123,0),S$2)*$D39,0)</f>
        <v>0</v>
      </c>
      <c r="T39" s="14">
        <f>ROUND(INDEX(新怪物属性!$IM$5:$JU$123,MATCH(竞技场玩家!$B39,新怪物属性!$D$5:$D$123,0),T$2)*(1-$D39)+INDEX(新怪物属性!$IM$5:$JU$123,MATCH(竞技场玩家!$C39,新怪物属性!$D$5:$D$123,0),T$2)*$D39,0)</f>
        <v>17414</v>
      </c>
      <c r="U39" s="14">
        <f>ROUND(INDEX(新怪物属性!$IM$5:$JU$123,MATCH(竞技场玩家!$B39,新怪物属性!$D$5:$D$123,0),U$2)*(1-$D39)+INDEX(新怪物属性!$IM$5:$JU$123,MATCH(竞技场玩家!$C39,新怪物属性!$D$5:$D$123,0),U$2)*$D39,0)</f>
        <v>1</v>
      </c>
    </row>
    <row r="40" spans="1:21" ht="16.5" x14ac:dyDescent="0.2">
      <c r="A40" s="14">
        <v>145</v>
      </c>
      <c r="B40" s="14">
        <v>60</v>
      </c>
      <c r="C40" s="14">
        <v>70</v>
      </c>
      <c r="D40" s="14">
        <v>0.75600000000000001</v>
      </c>
      <c r="E40" s="14">
        <f>ROUND(INDEX(新怪物属性!$IM$5:$JU$123,MATCH(竞技场玩家!$B40,新怪物属性!$D$5:$D$123,0),E$2)*(1-$D40)+INDEX(新怪物属性!$IM$5:$JU$123,MATCH(竞技场玩家!$C40,新怪物属性!$D$5:$D$123,0),E$2)*$D40,0)</f>
        <v>16950</v>
      </c>
      <c r="F40" s="14">
        <f>ROUND(INDEX(新怪物属性!$IM$5:$JU$123,MATCH(竞技场玩家!$B40,新怪物属性!$D$5:$D$123,0),F$2)*(1-$D40)+INDEX(新怪物属性!$IM$5:$JU$123,MATCH(竞技场玩家!$C40,新怪物属性!$D$5:$D$123,0),F$2)*$D40,0)</f>
        <v>0</v>
      </c>
      <c r="G40" s="14">
        <f>ROUND(INDEX(新怪物属性!$IM$5:$JU$123,MATCH(竞技场玩家!$B40,新怪物属性!$D$5:$D$123,0),G$2)*(1-$D40)+INDEX(新怪物属性!$IM$5:$JU$123,MATCH(竞技场玩家!$C40,新怪物属性!$D$5:$D$123,0),G$2)*$D40,0)</f>
        <v>0</v>
      </c>
      <c r="H40" s="14">
        <f>ROUND(INDEX(新怪物属性!$IM$5:$JU$123,MATCH(竞技场玩家!$B40,新怪物属性!$D$5:$D$123,0),H$2)*(1-$D40)+INDEX(新怪物属性!$IM$5:$JU$123,MATCH(竞技场玩家!$C40,新怪物属性!$D$5:$D$123,0),H$2)*$D40,0)</f>
        <v>148014</v>
      </c>
      <c r="I40" s="14">
        <f>ROUND(INDEX(新怪物属性!$IM$5:$JU$123,MATCH(竞技场玩家!$B40,新怪物属性!$D$5:$D$123,0),I$2)*(1-$D40)+INDEX(新怪物属性!$IM$5:$JU$123,MATCH(竞技场玩家!$C40,新怪物属性!$D$5:$D$123,0),I$2)*$D40,0)</f>
        <v>8222</v>
      </c>
      <c r="J40" s="14">
        <f>ROUND(INDEX(新怪物属性!$IM$5:$JU$123,MATCH(竞技场玩家!$B40,新怪物属性!$D$5:$D$123,0),J$2)*(1-$D40)+INDEX(新怪物属性!$IM$5:$JU$123,MATCH(竞技场玩家!$C40,新怪物属性!$D$5:$D$123,0),J$2)*$D40,0)</f>
        <v>1125</v>
      </c>
      <c r="K40" s="14">
        <f>ROUND(INDEX(新怪物属性!$IM$5:$JU$123,MATCH(竞技场玩家!$B40,新怪物属性!$D$5:$D$123,0),K$2)*(1-$D40)+INDEX(新怪物属性!$IM$5:$JU$123,MATCH(竞技场玩家!$C40,新怪物属性!$D$5:$D$123,0),K$2)*$D40,0)</f>
        <v>950</v>
      </c>
      <c r="L40" s="14">
        <f>ROUND(INDEX(新怪物属性!$IM$5:$JU$123,MATCH(竞技场玩家!$B40,新怪物属性!$D$5:$D$123,0),L$2)*(1-$D40)+INDEX(新怪物属性!$IM$5:$JU$123,MATCH(竞技场玩家!$C40,新怪物属性!$D$5:$D$123,0),L$2)*$D40,0)</f>
        <v>1</v>
      </c>
      <c r="M40" s="14">
        <f>ROUND(INDEX(新怪物属性!$IM$5:$JU$123,MATCH(竞技场玩家!$B40,新怪物属性!$D$5:$D$123,0),M$2)*(1-$D40)+INDEX(新怪物属性!$IM$5:$JU$123,MATCH(竞技场玩家!$C40,新怪物属性!$D$5:$D$123,0),M$2)*$D40,0)</f>
        <v>1</v>
      </c>
      <c r="N40" s="14">
        <f>ROUND(INDEX(新怪物属性!$IM$5:$JU$123,MATCH(竞技场玩家!$B40,新怪物属性!$D$5:$D$123,0),N$2)*(1-$D40)+INDEX(新怪物属性!$IM$5:$JU$123,MATCH(竞技场玩家!$C40,新怪物属性!$D$5:$D$123,0),N$2)*$D40,0)</f>
        <v>1</v>
      </c>
      <c r="O40" s="14">
        <f>ROUND(INDEX(新怪物属性!$IM$5:$JU$123,MATCH(竞技场玩家!$B40,新怪物属性!$D$5:$D$123,0),O$2)*(1-$D40)+INDEX(新怪物属性!$IM$5:$JU$123,MATCH(竞技场玩家!$C40,新怪物属性!$D$5:$D$123,0),O$2)*$D40,0)</f>
        <v>4028</v>
      </c>
      <c r="P40" s="14">
        <f>ROUND(INDEX(新怪物属性!$IM$5:$JU$123,MATCH(竞技场玩家!$B40,新怪物属性!$D$5:$D$123,0),P$2)*(1-$D40)+INDEX(新怪物属性!$IM$5:$JU$123,MATCH(竞技场玩家!$C40,新怪物属性!$D$5:$D$123,0),P$2)*$D40,0)</f>
        <v>1175</v>
      </c>
      <c r="Q40" s="14">
        <f>ROUND(INDEX(新怪物属性!$IM$5:$JU$123,MATCH(竞技场玩家!$B40,新怪物属性!$D$5:$D$123,0),Q$2)*(1-$D40)+INDEX(新怪物属性!$IM$5:$JU$123,MATCH(竞技场玩家!$C40,新怪物属性!$D$5:$D$123,0),Q$2)*$D40,0)</f>
        <v>900</v>
      </c>
      <c r="R40" s="14">
        <f>ROUND(INDEX(新怪物属性!$IM$5:$JU$123,MATCH(竞技场玩家!$B40,新怪物属性!$D$5:$D$123,0),R$2)*(1-$D40)+INDEX(新怪物属性!$IM$5:$JU$123,MATCH(竞技场玩家!$C40,新怪物属性!$D$5:$D$123,0),R$2)*$D40,0)</f>
        <v>10</v>
      </c>
      <c r="S40" s="14">
        <f>ROUND(INDEX(新怪物属性!$IM$5:$JU$123,MATCH(竞技场玩家!$B40,新怪物属性!$D$5:$D$123,0),S$2)*(1-$D40)+INDEX(新怪物属性!$IM$5:$JU$123,MATCH(竞技场玩家!$C40,新怪物属性!$D$5:$D$123,0),S$2)*$D40,0)</f>
        <v>0</v>
      </c>
      <c r="T40" s="14">
        <f>ROUND(INDEX(新怪物属性!$IM$5:$JU$123,MATCH(竞技场玩家!$B40,新怪物属性!$D$5:$D$123,0),T$2)*(1-$D40)+INDEX(新怪物属性!$IM$5:$JU$123,MATCH(竞技场玩家!$C40,新怪物属性!$D$5:$D$123,0),T$2)*$D40,0)</f>
        <v>17319</v>
      </c>
      <c r="U40" s="14">
        <f>ROUND(INDEX(新怪物属性!$IM$5:$JU$123,MATCH(竞技场玩家!$B40,新怪物属性!$D$5:$D$123,0),U$2)*(1-$D40)+INDEX(新怪物属性!$IM$5:$JU$123,MATCH(竞技场玩家!$C40,新怪物属性!$D$5:$D$123,0),U$2)*$D40,0)</f>
        <v>1</v>
      </c>
    </row>
    <row r="41" spans="1:21" ht="16.5" x14ac:dyDescent="0.2">
      <c r="A41" s="14">
        <v>150</v>
      </c>
      <c r="B41" s="14">
        <v>60</v>
      </c>
      <c r="C41" s="14">
        <v>70</v>
      </c>
      <c r="D41" s="14">
        <v>0.72799999999999998</v>
      </c>
      <c r="E41" s="14">
        <f>ROUND(INDEX(新怪物属性!$IM$5:$JU$123,MATCH(竞技场玩家!$B41,新怪物属性!$D$5:$D$123,0),E$2)*(1-$D41)+INDEX(新怪物属性!$IM$5:$JU$123,MATCH(竞技场玩家!$C41,新怪物属性!$D$5:$D$123,0),E$2)*$D41,0)</f>
        <v>16856</v>
      </c>
      <c r="F41" s="14">
        <f>ROUND(INDEX(新怪物属性!$IM$5:$JU$123,MATCH(竞技场玩家!$B41,新怪物属性!$D$5:$D$123,0),F$2)*(1-$D41)+INDEX(新怪物属性!$IM$5:$JU$123,MATCH(竞技场玩家!$C41,新怪物属性!$D$5:$D$123,0),F$2)*$D41,0)</f>
        <v>0</v>
      </c>
      <c r="G41" s="14">
        <f>ROUND(INDEX(新怪物属性!$IM$5:$JU$123,MATCH(竞技场玩家!$B41,新怪物属性!$D$5:$D$123,0),G$2)*(1-$D41)+INDEX(新怪物属性!$IM$5:$JU$123,MATCH(竞技场玩家!$C41,新怪物属性!$D$5:$D$123,0),G$2)*$D41,0)</f>
        <v>0</v>
      </c>
      <c r="H41" s="14">
        <f>ROUND(INDEX(新怪物属性!$IM$5:$JU$123,MATCH(竞技场玩家!$B41,新怪物属性!$D$5:$D$123,0),H$2)*(1-$D41)+INDEX(新怪物属性!$IM$5:$JU$123,MATCH(竞技场玩家!$C41,新怪物属性!$D$5:$D$123,0),H$2)*$D41,0)</f>
        <v>147312</v>
      </c>
      <c r="I41" s="14">
        <f>ROUND(INDEX(新怪物属性!$IM$5:$JU$123,MATCH(竞技场玩家!$B41,新怪物属性!$D$5:$D$123,0),I$2)*(1-$D41)+INDEX(新怪物属性!$IM$5:$JU$123,MATCH(竞技场玩家!$C41,新怪物属性!$D$5:$D$123,0),I$2)*$D41,0)</f>
        <v>8180</v>
      </c>
      <c r="J41" s="14">
        <f>ROUND(INDEX(新怪物属性!$IM$5:$JU$123,MATCH(竞技场玩家!$B41,新怪物属性!$D$5:$D$123,0),J$2)*(1-$D41)+INDEX(新怪物属性!$IM$5:$JU$123,MATCH(竞技场玩家!$C41,新怪物属性!$D$5:$D$123,0),J$2)*$D41,0)</f>
        <v>1125</v>
      </c>
      <c r="K41" s="14">
        <f>ROUND(INDEX(新怪物属性!$IM$5:$JU$123,MATCH(竞技场玩家!$B41,新怪物属性!$D$5:$D$123,0),K$2)*(1-$D41)+INDEX(新怪物属性!$IM$5:$JU$123,MATCH(竞技场玩家!$C41,新怪物属性!$D$5:$D$123,0),K$2)*$D41,0)</f>
        <v>950</v>
      </c>
      <c r="L41" s="14">
        <f>ROUND(INDEX(新怪物属性!$IM$5:$JU$123,MATCH(竞技场玩家!$B41,新怪物属性!$D$5:$D$123,0),L$2)*(1-$D41)+INDEX(新怪物属性!$IM$5:$JU$123,MATCH(竞技场玩家!$C41,新怪物属性!$D$5:$D$123,0),L$2)*$D41,0)</f>
        <v>1</v>
      </c>
      <c r="M41" s="14">
        <f>ROUND(INDEX(新怪物属性!$IM$5:$JU$123,MATCH(竞技场玩家!$B41,新怪物属性!$D$5:$D$123,0),M$2)*(1-$D41)+INDEX(新怪物属性!$IM$5:$JU$123,MATCH(竞技场玩家!$C41,新怪物属性!$D$5:$D$123,0),M$2)*$D41,0)</f>
        <v>1</v>
      </c>
      <c r="N41" s="14">
        <f>ROUND(INDEX(新怪物属性!$IM$5:$JU$123,MATCH(竞技场玩家!$B41,新怪物属性!$D$5:$D$123,0),N$2)*(1-$D41)+INDEX(新怪物属性!$IM$5:$JU$123,MATCH(竞技场玩家!$C41,新怪物属性!$D$5:$D$123,0),N$2)*$D41,0)</f>
        <v>1</v>
      </c>
      <c r="O41" s="14">
        <f>ROUND(INDEX(新怪物属性!$IM$5:$JU$123,MATCH(竞技场玩家!$B41,新怪物属性!$D$5:$D$123,0),O$2)*(1-$D41)+INDEX(新怪物属性!$IM$5:$JU$123,MATCH(竞技场玩家!$C41,新怪物属性!$D$5:$D$123,0),O$2)*$D41,0)</f>
        <v>4008</v>
      </c>
      <c r="P41" s="14">
        <f>ROUND(INDEX(新怪物属性!$IM$5:$JU$123,MATCH(竞技场玩家!$B41,新怪物属性!$D$5:$D$123,0),P$2)*(1-$D41)+INDEX(新怪物属性!$IM$5:$JU$123,MATCH(竞技场玩家!$C41,新怪物属性!$D$5:$D$123,0),P$2)*$D41,0)</f>
        <v>1175</v>
      </c>
      <c r="Q41" s="14">
        <f>ROUND(INDEX(新怪物属性!$IM$5:$JU$123,MATCH(竞技场玩家!$B41,新怪物属性!$D$5:$D$123,0),Q$2)*(1-$D41)+INDEX(新怪物属性!$IM$5:$JU$123,MATCH(竞技场玩家!$C41,新怪物属性!$D$5:$D$123,0),Q$2)*$D41,0)</f>
        <v>900</v>
      </c>
      <c r="R41" s="14">
        <f>ROUND(INDEX(新怪物属性!$IM$5:$JU$123,MATCH(竞技场玩家!$B41,新怪物属性!$D$5:$D$123,0),R$2)*(1-$D41)+INDEX(新怪物属性!$IM$5:$JU$123,MATCH(竞技场玩家!$C41,新怪物属性!$D$5:$D$123,0),R$2)*$D41,0)</f>
        <v>10</v>
      </c>
      <c r="S41" s="14">
        <f>ROUND(INDEX(新怪物属性!$IM$5:$JU$123,MATCH(竞技场玩家!$B41,新怪物属性!$D$5:$D$123,0),S$2)*(1-$D41)+INDEX(新怪物属性!$IM$5:$JU$123,MATCH(竞技场玩家!$C41,新怪物属性!$D$5:$D$123,0),S$2)*$D41,0)</f>
        <v>0</v>
      </c>
      <c r="T41" s="14">
        <f>ROUND(INDEX(新怪物属性!$IM$5:$JU$123,MATCH(竞技场玩家!$B41,新怪物属性!$D$5:$D$123,0),T$2)*(1-$D41)+INDEX(新怪物属性!$IM$5:$JU$123,MATCH(竞技场玩家!$C41,新怪物属性!$D$5:$D$123,0),T$2)*$D41,0)</f>
        <v>17224</v>
      </c>
      <c r="U41" s="14">
        <f>ROUND(INDEX(新怪物属性!$IM$5:$JU$123,MATCH(竞技场玩家!$B41,新怪物属性!$D$5:$D$123,0),U$2)*(1-$D41)+INDEX(新怪物属性!$IM$5:$JU$123,MATCH(竞技场玩家!$C41,新怪物属性!$D$5:$D$123,0),U$2)*$D41,0)</f>
        <v>1</v>
      </c>
    </row>
    <row r="42" spans="1:21" ht="16.5" x14ac:dyDescent="0.2">
      <c r="A42" s="14">
        <v>155</v>
      </c>
      <c r="B42" s="14">
        <v>60</v>
      </c>
      <c r="C42" s="14">
        <v>70</v>
      </c>
      <c r="D42" s="14">
        <v>0.7</v>
      </c>
      <c r="E42" s="14">
        <f>ROUND(INDEX(新怪物属性!$IM$5:$JU$123,MATCH(竞技场玩家!$B42,新怪物属性!$D$5:$D$123,0),E$2)*(1-$D42)+INDEX(新怪物属性!$IM$5:$JU$123,MATCH(竞技场玩家!$C42,新怪物属性!$D$5:$D$123,0),E$2)*$D42,0)</f>
        <v>16762</v>
      </c>
      <c r="F42" s="14">
        <f>ROUND(INDEX(新怪物属性!$IM$5:$JU$123,MATCH(竞技场玩家!$B42,新怪物属性!$D$5:$D$123,0),F$2)*(1-$D42)+INDEX(新怪物属性!$IM$5:$JU$123,MATCH(竞技场玩家!$C42,新怪物属性!$D$5:$D$123,0),F$2)*$D42,0)</f>
        <v>0</v>
      </c>
      <c r="G42" s="14">
        <f>ROUND(INDEX(新怪物属性!$IM$5:$JU$123,MATCH(竞技场玩家!$B42,新怪物属性!$D$5:$D$123,0),G$2)*(1-$D42)+INDEX(新怪物属性!$IM$5:$JU$123,MATCH(竞技场玩家!$C42,新怪物属性!$D$5:$D$123,0),G$2)*$D42,0)</f>
        <v>0</v>
      </c>
      <c r="H42" s="14">
        <f>ROUND(INDEX(新怪物属性!$IM$5:$JU$123,MATCH(竞技场玩家!$B42,新怪物属性!$D$5:$D$123,0),H$2)*(1-$D42)+INDEX(新怪物属性!$IM$5:$JU$123,MATCH(竞技场玩家!$C42,新怪物属性!$D$5:$D$123,0),H$2)*$D42,0)</f>
        <v>146611</v>
      </c>
      <c r="I42" s="14">
        <f>ROUND(INDEX(新怪物属性!$IM$5:$JU$123,MATCH(竞技场玩家!$B42,新怪物属性!$D$5:$D$123,0),I$2)*(1-$D42)+INDEX(新怪物属性!$IM$5:$JU$123,MATCH(竞技场玩家!$C42,新怪物属性!$D$5:$D$123,0),I$2)*$D42,0)</f>
        <v>8137</v>
      </c>
      <c r="J42" s="14">
        <f>ROUND(INDEX(新怪物属性!$IM$5:$JU$123,MATCH(竞技场玩家!$B42,新怪物属性!$D$5:$D$123,0),J$2)*(1-$D42)+INDEX(新怪物属性!$IM$5:$JU$123,MATCH(竞技场玩家!$C42,新怪物属性!$D$5:$D$123,0),J$2)*$D42,0)</f>
        <v>1125</v>
      </c>
      <c r="K42" s="14">
        <f>ROUND(INDEX(新怪物属性!$IM$5:$JU$123,MATCH(竞技场玩家!$B42,新怪物属性!$D$5:$D$123,0),K$2)*(1-$D42)+INDEX(新怪物属性!$IM$5:$JU$123,MATCH(竞技场玩家!$C42,新怪物属性!$D$5:$D$123,0),K$2)*$D42,0)</f>
        <v>950</v>
      </c>
      <c r="L42" s="14">
        <f>ROUND(INDEX(新怪物属性!$IM$5:$JU$123,MATCH(竞技场玩家!$B42,新怪物属性!$D$5:$D$123,0),L$2)*(1-$D42)+INDEX(新怪物属性!$IM$5:$JU$123,MATCH(竞技场玩家!$C42,新怪物属性!$D$5:$D$123,0),L$2)*$D42,0)</f>
        <v>1</v>
      </c>
      <c r="M42" s="14">
        <f>ROUND(INDEX(新怪物属性!$IM$5:$JU$123,MATCH(竞技场玩家!$B42,新怪物属性!$D$5:$D$123,0),M$2)*(1-$D42)+INDEX(新怪物属性!$IM$5:$JU$123,MATCH(竞技场玩家!$C42,新怪物属性!$D$5:$D$123,0),M$2)*$D42,0)</f>
        <v>1</v>
      </c>
      <c r="N42" s="14">
        <f>ROUND(INDEX(新怪物属性!$IM$5:$JU$123,MATCH(竞技场玩家!$B42,新怪物属性!$D$5:$D$123,0),N$2)*(1-$D42)+INDEX(新怪物属性!$IM$5:$JU$123,MATCH(竞技场玩家!$C42,新怪物属性!$D$5:$D$123,0),N$2)*$D42,0)</f>
        <v>1</v>
      </c>
      <c r="O42" s="14">
        <f>ROUND(INDEX(新怪物属性!$IM$5:$JU$123,MATCH(竞技场玩家!$B42,新怪物属性!$D$5:$D$123,0),O$2)*(1-$D42)+INDEX(新怪物属性!$IM$5:$JU$123,MATCH(竞技场玩家!$C42,新怪物属性!$D$5:$D$123,0),O$2)*$D42,0)</f>
        <v>3989</v>
      </c>
      <c r="P42" s="14">
        <f>ROUND(INDEX(新怪物属性!$IM$5:$JU$123,MATCH(竞技场玩家!$B42,新怪物属性!$D$5:$D$123,0),P$2)*(1-$D42)+INDEX(新怪物属性!$IM$5:$JU$123,MATCH(竞技场玩家!$C42,新怪物属性!$D$5:$D$123,0),P$2)*$D42,0)</f>
        <v>1175</v>
      </c>
      <c r="Q42" s="14">
        <f>ROUND(INDEX(新怪物属性!$IM$5:$JU$123,MATCH(竞技场玩家!$B42,新怪物属性!$D$5:$D$123,0),Q$2)*(1-$D42)+INDEX(新怪物属性!$IM$5:$JU$123,MATCH(竞技场玩家!$C42,新怪物属性!$D$5:$D$123,0),Q$2)*$D42,0)</f>
        <v>900</v>
      </c>
      <c r="R42" s="14">
        <f>ROUND(INDEX(新怪物属性!$IM$5:$JU$123,MATCH(竞技场玩家!$B42,新怪物属性!$D$5:$D$123,0),R$2)*(1-$D42)+INDEX(新怪物属性!$IM$5:$JU$123,MATCH(竞技场玩家!$C42,新怪物属性!$D$5:$D$123,0),R$2)*$D42,0)</f>
        <v>10</v>
      </c>
      <c r="S42" s="14">
        <f>ROUND(INDEX(新怪物属性!$IM$5:$JU$123,MATCH(竞技场玩家!$B42,新怪物属性!$D$5:$D$123,0),S$2)*(1-$D42)+INDEX(新怪物属性!$IM$5:$JU$123,MATCH(竞技场玩家!$C42,新怪物属性!$D$5:$D$123,0),S$2)*$D42,0)</f>
        <v>0</v>
      </c>
      <c r="T42" s="14">
        <f>ROUND(INDEX(新怪物属性!$IM$5:$JU$123,MATCH(竞技场玩家!$B42,新怪物属性!$D$5:$D$123,0),T$2)*(1-$D42)+INDEX(新怪物属性!$IM$5:$JU$123,MATCH(竞技场玩家!$C42,新怪物属性!$D$5:$D$123,0),T$2)*$D42,0)</f>
        <v>17130</v>
      </c>
      <c r="U42" s="14">
        <f>ROUND(INDEX(新怪物属性!$IM$5:$JU$123,MATCH(竞技场玩家!$B42,新怪物属性!$D$5:$D$123,0),U$2)*(1-$D42)+INDEX(新怪物属性!$IM$5:$JU$123,MATCH(竞技场玩家!$C42,新怪物属性!$D$5:$D$123,0),U$2)*$D42,0)</f>
        <v>1</v>
      </c>
    </row>
    <row r="43" spans="1:21" ht="16.5" x14ac:dyDescent="0.2">
      <c r="A43" s="14">
        <v>160</v>
      </c>
      <c r="B43" s="14">
        <v>60</v>
      </c>
      <c r="C43" s="14">
        <v>70</v>
      </c>
      <c r="D43" s="14">
        <v>0.67200000000000004</v>
      </c>
      <c r="E43" s="14">
        <f>ROUND(INDEX(新怪物属性!$IM$5:$JU$123,MATCH(竞技场玩家!$B43,新怪物属性!$D$5:$D$123,0),E$2)*(1-$D43)+INDEX(新怪物属性!$IM$5:$JU$123,MATCH(竞技场玩家!$C43,新怪物属性!$D$5:$D$123,0),E$2)*$D43,0)</f>
        <v>16667</v>
      </c>
      <c r="F43" s="14">
        <f>ROUND(INDEX(新怪物属性!$IM$5:$JU$123,MATCH(竞技场玩家!$B43,新怪物属性!$D$5:$D$123,0),F$2)*(1-$D43)+INDEX(新怪物属性!$IM$5:$JU$123,MATCH(竞技场玩家!$C43,新怪物属性!$D$5:$D$123,0),F$2)*$D43,0)</f>
        <v>0</v>
      </c>
      <c r="G43" s="14">
        <f>ROUND(INDEX(新怪物属性!$IM$5:$JU$123,MATCH(竞技场玩家!$B43,新怪物属性!$D$5:$D$123,0),G$2)*(1-$D43)+INDEX(新怪物属性!$IM$5:$JU$123,MATCH(竞技场玩家!$C43,新怪物属性!$D$5:$D$123,0),G$2)*$D43,0)</f>
        <v>0</v>
      </c>
      <c r="H43" s="14">
        <f>ROUND(INDEX(新怪物属性!$IM$5:$JU$123,MATCH(竞技场玩家!$B43,新怪物属性!$D$5:$D$123,0),H$2)*(1-$D43)+INDEX(新怪物属性!$IM$5:$JU$123,MATCH(竞技场玩家!$C43,新怪物属性!$D$5:$D$123,0),H$2)*$D43,0)</f>
        <v>145909</v>
      </c>
      <c r="I43" s="14">
        <f>ROUND(INDEX(新怪物属性!$IM$5:$JU$123,MATCH(竞技场玩家!$B43,新怪物属性!$D$5:$D$123,0),I$2)*(1-$D43)+INDEX(新怪物属性!$IM$5:$JU$123,MATCH(竞技场玩家!$C43,新怪物属性!$D$5:$D$123,0),I$2)*$D43,0)</f>
        <v>8094</v>
      </c>
      <c r="J43" s="14">
        <f>ROUND(INDEX(新怪物属性!$IM$5:$JU$123,MATCH(竞技场玩家!$B43,新怪物属性!$D$5:$D$123,0),J$2)*(1-$D43)+INDEX(新怪物属性!$IM$5:$JU$123,MATCH(竞技场玩家!$C43,新怪物属性!$D$5:$D$123,0),J$2)*$D43,0)</f>
        <v>1125</v>
      </c>
      <c r="K43" s="14">
        <f>ROUND(INDEX(新怪物属性!$IM$5:$JU$123,MATCH(竞技场玩家!$B43,新怪物属性!$D$5:$D$123,0),K$2)*(1-$D43)+INDEX(新怪物属性!$IM$5:$JU$123,MATCH(竞技场玩家!$C43,新怪物属性!$D$5:$D$123,0),K$2)*$D43,0)</f>
        <v>950</v>
      </c>
      <c r="L43" s="14">
        <f>ROUND(INDEX(新怪物属性!$IM$5:$JU$123,MATCH(竞技场玩家!$B43,新怪物属性!$D$5:$D$123,0),L$2)*(1-$D43)+INDEX(新怪物属性!$IM$5:$JU$123,MATCH(竞技场玩家!$C43,新怪物属性!$D$5:$D$123,0),L$2)*$D43,0)</f>
        <v>1</v>
      </c>
      <c r="M43" s="14">
        <f>ROUND(INDEX(新怪物属性!$IM$5:$JU$123,MATCH(竞技场玩家!$B43,新怪物属性!$D$5:$D$123,0),M$2)*(1-$D43)+INDEX(新怪物属性!$IM$5:$JU$123,MATCH(竞技场玩家!$C43,新怪物属性!$D$5:$D$123,0),M$2)*$D43,0)</f>
        <v>1</v>
      </c>
      <c r="N43" s="14">
        <f>ROUND(INDEX(新怪物属性!$IM$5:$JU$123,MATCH(竞技场玩家!$B43,新怪物属性!$D$5:$D$123,0),N$2)*(1-$D43)+INDEX(新怪物属性!$IM$5:$JU$123,MATCH(竞技场玩家!$C43,新怪物属性!$D$5:$D$123,0),N$2)*$D43,0)</f>
        <v>1</v>
      </c>
      <c r="O43" s="14">
        <f>ROUND(INDEX(新怪物属性!$IM$5:$JU$123,MATCH(竞技场玩家!$B43,新怪物属性!$D$5:$D$123,0),O$2)*(1-$D43)+INDEX(新怪物属性!$IM$5:$JU$123,MATCH(竞技场玩家!$C43,新怪物属性!$D$5:$D$123,0),O$2)*$D43,0)</f>
        <v>3970</v>
      </c>
      <c r="P43" s="14">
        <f>ROUND(INDEX(新怪物属性!$IM$5:$JU$123,MATCH(竞技场玩家!$B43,新怪物属性!$D$5:$D$123,0),P$2)*(1-$D43)+INDEX(新怪物属性!$IM$5:$JU$123,MATCH(竞技场玩家!$C43,新怪物属性!$D$5:$D$123,0),P$2)*$D43,0)</f>
        <v>1175</v>
      </c>
      <c r="Q43" s="14">
        <f>ROUND(INDEX(新怪物属性!$IM$5:$JU$123,MATCH(竞技场玩家!$B43,新怪物属性!$D$5:$D$123,0),Q$2)*(1-$D43)+INDEX(新怪物属性!$IM$5:$JU$123,MATCH(竞技场玩家!$C43,新怪物属性!$D$5:$D$123,0),Q$2)*$D43,0)</f>
        <v>900</v>
      </c>
      <c r="R43" s="14">
        <f>ROUND(INDEX(新怪物属性!$IM$5:$JU$123,MATCH(竞技场玩家!$B43,新怪物属性!$D$5:$D$123,0),R$2)*(1-$D43)+INDEX(新怪物属性!$IM$5:$JU$123,MATCH(竞技场玩家!$C43,新怪物属性!$D$5:$D$123,0),R$2)*$D43,0)</f>
        <v>10</v>
      </c>
      <c r="S43" s="14">
        <f>ROUND(INDEX(新怪物属性!$IM$5:$JU$123,MATCH(竞技场玩家!$B43,新怪物属性!$D$5:$D$123,0),S$2)*(1-$D43)+INDEX(新怪物属性!$IM$5:$JU$123,MATCH(竞技场玩家!$C43,新怪物属性!$D$5:$D$123,0),S$2)*$D43,0)</f>
        <v>0</v>
      </c>
      <c r="T43" s="14">
        <f>ROUND(INDEX(新怪物属性!$IM$5:$JU$123,MATCH(竞技场玩家!$B43,新怪物属性!$D$5:$D$123,0),T$2)*(1-$D43)+INDEX(新怪物属性!$IM$5:$JU$123,MATCH(竞技场玩家!$C43,新怪物属性!$D$5:$D$123,0),T$2)*$D43,0)</f>
        <v>17035</v>
      </c>
      <c r="U43" s="14">
        <f>ROUND(INDEX(新怪物属性!$IM$5:$JU$123,MATCH(竞技场玩家!$B43,新怪物属性!$D$5:$D$123,0),U$2)*(1-$D43)+INDEX(新怪物属性!$IM$5:$JU$123,MATCH(竞技场玩家!$C43,新怪物属性!$D$5:$D$123,0),U$2)*$D43,0)</f>
        <v>1</v>
      </c>
    </row>
    <row r="44" spans="1:21" ht="16.5" x14ac:dyDescent="0.2">
      <c r="A44" s="14">
        <v>165</v>
      </c>
      <c r="B44" s="14">
        <v>60</v>
      </c>
      <c r="C44" s="14">
        <v>70</v>
      </c>
      <c r="D44" s="14">
        <v>0.64400000000000002</v>
      </c>
      <c r="E44" s="14">
        <f>ROUND(INDEX(新怪物属性!$IM$5:$JU$123,MATCH(竞技场玩家!$B44,新怪物属性!$D$5:$D$123,0),E$2)*(1-$D44)+INDEX(新怪物属性!$IM$5:$JU$123,MATCH(竞技场玩家!$C44,新怪物属性!$D$5:$D$123,0),E$2)*$D44,0)</f>
        <v>16573</v>
      </c>
      <c r="F44" s="14">
        <f>ROUND(INDEX(新怪物属性!$IM$5:$JU$123,MATCH(竞技场玩家!$B44,新怪物属性!$D$5:$D$123,0),F$2)*(1-$D44)+INDEX(新怪物属性!$IM$5:$JU$123,MATCH(竞技场玩家!$C44,新怪物属性!$D$5:$D$123,0),F$2)*$D44,0)</f>
        <v>0</v>
      </c>
      <c r="G44" s="14">
        <f>ROUND(INDEX(新怪物属性!$IM$5:$JU$123,MATCH(竞技场玩家!$B44,新怪物属性!$D$5:$D$123,0),G$2)*(1-$D44)+INDEX(新怪物属性!$IM$5:$JU$123,MATCH(竞技场玩家!$C44,新怪物属性!$D$5:$D$123,0),G$2)*$D44,0)</f>
        <v>0</v>
      </c>
      <c r="H44" s="14">
        <f>ROUND(INDEX(新怪物属性!$IM$5:$JU$123,MATCH(竞技场玩家!$B44,新怪物属性!$D$5:$D$123,0),H$2)*(1-$D44)+INDEX(新怪物属性!$IM$5:$JU$123,MATCH(竞技场玩家!$C44,新怪物属性!$D$5:$D$123,0),H$2)*$D44,0)</f>
        <v>145207</v>
      </c>
      <c r="I44" s="14">
        <f>ROUND(INDEX(新怪物属性!$IM$5:$JU$123,MATCH(竞技场玩家!$B44,新怪物属性!$D$5:$D$123,0),I$2)*(1-$D44)+INDEX(新怪物属性!$IM$5:$JU$123,MATCH(竞技场玩家!$C44,新怪物属性!$D$5:$D$123,0),I$2)*$D44,0)</f>
        <v>8051</v>
      </c>
      <c r="J44" s="14">
        <f>ROUND(INDEX(新怪物属性!$IM$5:$JU$123,MATCH(竞技场玩家!$B44,新怪物属性!$D$5:$D$123,0),J$2)*(1-$D44)+INDEX(新怪物属性!$IM$5:$JU$123,MATCH(竞技场玩家!$C44,新怪物属性!$D$5:$D$123,0),J$2)*$D44,0)</f>
        <v>1125</v>
      </c>
      <c r="K44" s="14">
        <f>ROUND(INDEX(新怪物属性!$IM$5:$JU$123,MATCH(竞技场玩家!$B44,新怪物属性!$D$5:$D$123,0),K$2)*(1-$D44)+INDEX(新怪物属性!$IM$5:$JU$123,MATCH(竞技场玩家!$C44,新怪物属性!$D$5:$D$123,0),K$2)*$D44,0)</f>
        <v>950</v>
      </c>
      <c r="L44" s="14">
        <f>ROUND(INDEX(新怪物属性!$IM$5:$JU$123,MATCH(竞技场玩家!$B44,新怪物属性!$D$5:$D$123,0),L$2)*(1-$D44)+INDEX(新怪物属性!$IM$5:$JU$123,MATCH(竞技场玩家!$C44,新怪物属性!$D$5:$D$123,0),L$2)*$D44,0)</f>
        <v>1</v>
      </c>
      <c r="M44" s="14">
        <f>ROUND(INDEX(新怪物属性!$IM$5:$JU$123,MATCH(竞技场玩家!$B44,新怪物属性!$D$5:$D$123,0),M$2)*(1-$D44)+INDEX(新怪物属性!$IM$5:$JU$123,MATCH(竞技场玩家!$C44,新怪物属性!$D$5:$D$123,0),M$2)*$D44,0)</f>
        <v>1</v>
      </c>
      <c r="N44" s="14">
        <f>ROUND(INDEX(新怪物属性!$IM$5:$JU$123,MATCH(竞技场玩家!$B44,新怪物属性!$D$5:$D$123,0),N$2)*(1-$D44)+INDEX(新怪物属性!$IM$5:$JU$123,MATCH(竞技场玩家!$C44,新怪物属性!$D$5:$D$123,0),N$2)*$D44,0)</f>
        <v>1</v>
      </c>
      <c r="O44" s="14">
        <f>ROUND(INDEX(新怪物属性!$IM$5:$JU$123,MATCH(竞技场玩家!$B44,新怪物属性!$D$5:$D$123,0),O$2)*(1-$D44)+INDEX(新怪物属性!$IM$5:$JU$123,MATCH(竞技场玩家!$C44,新怪物属性!$D$5:$D$123,0),O$2)*$D44,0)</f>
        <v>3951</v>
      </c>
      <c r="P44" s="14">
        <f>ROUND(INDEX(新怪物属性!$IM$5:$JU$123,MATCH(竞技场玩家!$B44,新怪物属性!$D$5:$D$123,0),P$2)*(1-$D44)+INDEX(新怪物属性!$IM$5:$JU$123,MATCH(竞技场玩家!$C44,新怪物属性!$D$5:$D$123,0),P$2)*$D44,0)</f>
        <v>1175</v>
      </c>
      <c r="Q44" s="14">
        <f>ROUND(INDEX(新怪物属性!$IM$5:$JU$123,MATCH(竞技场玩家!$B44,新怪物属性!$D$5:$D$123,0),Q$2)*(1-$D44)+INDEX(新怪物属性!$IM$5:$JU$123,MATCH(竞技场玩家!$C44,新怪物属性!$D$5:$D$123,0),Q$2)*$D44,0)</f>
        <v>900</v>
      </c>
      <c r="R44" s="14">
        <f>ROUND(INDEX(新怪物属性!$IM$5:$JU$123,MATCH(竞技场玩家!$B44,新怪物属性!$D$5:$D$123,0),R$2)*(1-$D44)+INDEX(新怪物属性!$IM$5:$JU$123,MATCH(竞技场玩家!$C44,新怪物属性!$D$5:$D$123,0),R$2)*$D44,0)</f>
        <v>10</v>
      </c>
      <c r="S44" s="14">
        <f>ROUND(INDEX(新怪物属性!$IM$5:$JU$123,MATCH(竞技场玩家!$B44,新怪物属性!$D$5:$D$123,0),S$2)*(1-$D44)+INDEX(新怪物属性!$IM$5:$JU$123,MATCH(竞技场玩家!$C44,新怪物属性!$D$5:$D$123,0),S$2)*$D44,0)</f>
        <v>0</v>
      </c>
      <c r="T44" s="14">
        <f>ROUND(INDEX(新怪物属性!$IM$5:$JU$123,MATCH(竞技场玩家!$B44,新怪物属性!$D$5:$D$123,0),T$2)*(1-$D44)+INDEX(新怪物属性!$IM$5:$JU$123,MATCH(竞技场玩家!$C44,新怪物属性!$D$5:$D$123,0),T$2)*$D44,0)</f>
        <v>16940</v>
      </c>
      <c r="U44" s="14">
        <f>ROUND(INDEX(新怪物属性!$IM$5:$JU$123,MATCH(竞技场玩家!$B44,新怪物属性!$D$5:$D$123,0),U$2)*(1-$D44)+INDEX(新怪物属性!$IM$5:$JU$123,MATCH(竞技场玩家!$C44,新怪物属性!$D$5:$D$123,0),U$2)*$D44,0)</f>
        <v>1</v>
      </c>
    </row>
    <row r="45" spans="1:21" ht="16.5" x14ac:dyDescent="0.2">
      <c r="A45" s="14">
        <v>170</v>
      </c>
      <c r="B45" s="14">
        <v>60</v>
      </c>
      <c r="C45" s="14">
        <v>70</v>
      </c>
      <c r="D45" s="14">
        <v>0.61599999999999999</v>
      </c>
      <c r="E45" s="14">
        <f>ROUND(INDEX(新怪物属性!$IM$5:$JU$123,MATCH(竞技场玩家!$B45,新怪物属性!$D$5:$D$123,0),E$2)*(1-$D45)+INDEX(新怪物属性!$IM$5:$JU$123,MATCH(竞技场玩家!$C45,新怪物属性!$D$5:$D$123,0),E$2)*$D45,0)</f>
        <v>16479</v>
      </c>
      <c r="F45" s="14">
        <f>ROUND(INDEX(新怪物属性!$IM$5:$JU$123,MATCH(竞技场玩家!$B45,新怪物属性!$D$5:$D$123,0),F$2)*(1-$D45)+INDEX(新怪物属性!$IM$5:$JU$123,MATCH(竞技场玩家!$C45,新怪物属性!$D$5:$D$123,0),F$2)*$D45,0)</f>
        <v>0</v>
      </c>
      <c r="G45" s="14">
        <f>ROUND(INDEX(新怪物属性!$IM$5:$JU$123,MATCH(竞技场玩家!$B45,新怪物属性!$D$5:$D$123,0),G$2)*(1-$D45)+INDEX(新怪物属性!$IM$5:$JU$123,MATCH(竞技场玩家!$C45,新怪物属性!$D$5:$D$123,0),G$2)*$D45,0)</f>
        <v>0</v>
      </c>
      <c r="H45" s="14">
        <f>ROUND(INDEX(新怪物属性!$IM$5:$JU$123,MATCH(竞技场玩家!$B45,新怪物属性!$D$5:$D$123,0),H$2)*(1-$D45)+INDEX(新怪物属性!$IM$5:$JU$123,MATCH(竞技场玩家!$C45,新怪物属性!$D$5:$D$123,0),H$2)*$D45,0)</f>
        <v>144506</v>
      </c>
      <c r="I45" s="14">
        <f>ROUND(INDEX(新怪物属性!$IM$5:$JU$123,MATCH(竞技场玩家!$B45,新怪物属性!$D$5:$D$123,0),I$2)*(1-$D45)+INDEX(新怪物属性!$IM$5:$JU$123,MATCH(竞技场玩家!$C45,新怪物属性!$D$5:$D$123,0),I$2)*$D45,0)</f>
        <v>8008</v>
      </c>
      <c r="J45" s="14">
        <f>ROUND(INDEX(新怪物属性!$IM$5:$JU$123,MATCH(竞技场玩家!$B45,新怪物属性!$D$5:$D$123,0),J$2)*(1-$D45)+INDEX(新怪物属性!$IM$5:$JU$123,MATCH(竞技场玩家!$C45,新怪物属性!$D$5:$D$123,0),J$2)*$D45,0)</f>
        <v>1125</v>
      </c>
      <c r="K45" s="14">
        <f>ROUND(INDEX(新怪物属性!$IM$5:$JU$123,MATCH(竞技场玩家!$B45,新怪物属性!$D$5:$D$123,0),K$2)*(1-$D45)+INDEX(新怪物属性!$IM$5:$JU$123,MATCH(竞技场玩家!$C45,新怪物属性!$D$5:$D$123,0),K$2)*$D45,0)</f>
        <v>950</v>
      </c>
      <c r="L45" s="14">
        <f>ROUND(INDEX(新怪物属性!$IM$5:$JU$123,MATCH(竞技场玩家!$B45,新怪物属性!$D$5:$D$123,0),L$2)*(1-$D45)+INDEX(新怪物属性!$IM$5:$JU$123,MATCH(竞技场玩家!$C45,新怪物属性!$D$5:$D$123,0),L$2)*$D45,0)</f>
        <v>1</v>
      </c>
      <c r="M45" s="14">
        <f>ROUND(INDEX(新怪物属性!$IM$5:$JU$123,MATCH(竞技场玩家!$B45,新怪物属性!$D$5:$D$123,0),M$2)*(1-$D45)+INDEX(新怪物属性!$IM$5:$JU$123,MATCH(竞技场玩家!$C45,新怪物属性!$D$5:$D$123,0),M$2)*$D45,0)</f>
        <v>1</v>
      </c>
      <c r="N45" s="14">
        <f>ROUND(INDEX(新怪物属性!$IM$5:$JU$123,MATCH(竞技场玩家!$B45,新怪物属性!$D$5:$D$123,0),N$2)*(1-$D45)+INDEX(新怪物属性!$IM$5:$JU$123,MATCH(竞技场玩家!$C45,新怪物属性!$D$5:$D$123,0),N$2)*$D45,0)</f>
        <v>1</v>
      </c>
      <c r="O45" s="14">
        <f>ROUND(INDEX(新怪物属性!$IM$5:$JU$123,MATCH(竞技场玩家!$B45,新怪物属性!$D$5:$D$123,0),O$2)*(1-$D45)+INDEX(新怪物属性!$IM$5:$JU$123,MATCH(竞技场玩家!$C45,新怪物属性!$D$5:$D$123,0),O$2)*$D45,0)</f>
        <v>3932</v>
      </c>
      <c r="P45" s="14">
        <f>ROUND(INDEX(新怪物属性!$IM$5:$JU$123,MATCH(竞技场玩家!$B45,新怪物属性!$D$5:$D$123,0),P$2)*(1-$D45)+INDEX(新怪物属性!$IM$5:$JU$123,MATCH(竞技场玩家!$C45,新怪物属性!$D$5:$D$123,0),P$2)*$D45,0)</f>
        <v>1175</v>
      </c>
      <c r="Q45" s="14">
        <f>ROUND(INDEX(新怪物属性!$IM$5:$JU$123,MATCH(竞技场玩家!$B45,新怪物属性!$D$5:$D$123,0),Q$2)*(1-$D45)+INDEX(新怪物属性!$IM$5:$JU$123,MATCH(竞技场玩家!$C45,新怪物属性!$D$5:$D$123,0),Q$2)*$D45,0)</f>
        <v>900</v>
      </c>
      <c r="R45" s="14">
        <f>ROUND(INDEX(新怪物属性!$IM$5:$JU$123,MATCH(竞技场玩家!$B45,新怪物属性!$D$5:$D$123,0),R$2)*(1-$D45)+INDEX(新怪物属性!$IM$5:$JU$123,MATCH(竞技场玩家!$C45,新怪物属性!$D$5:$D$123,0),R$2)*$D45,0)</f>
        <v>10</v>
      </c>
      <c r="S45" s="14">
        <f>ROUND(INDEX(新怪物属性!$IM$5:$JU$123,MATCH(竞技场玩家!$B45,新怪物属性!$D$5:$D$123,0),S$2)*(1-$D45)+INDEX(新怪物属性!$IM$5:$JU$123,MATCH(竞技场玩家!$C45,新怪物属性!$D$5:$D$123,0),S$2)*$D45,0)</f>
        <v>0</v>
      </c>
      <c r="T45" s="14">
        <f>ROUND(INDEX(新怪物属性!$IM$5:$JU$123,MATCH(竞技场玩家!$B45,新怪物属性!$D$5:$D$123,0),T$2)*(1-$D45)+INDEX(新怪物属性!$IM$5:$JU$123,MATCH(竞技场玩家!$C45,新怪物属性!$D$5:$D$123,0),T$2)*$D45,0)</f>
        <v>16846</v>
      </c>
      <c r="U45" s="14">
        <f>ROUND(INDEX(新怪物属性!$IM$5:$JU$123,MATCH(竞技场玩家!$B45,新怪物属性!$D$5:$D$123,0),U$2)*(1-$D45)+INDEX(新怪物属性!$IM$5:$JU$123,MATCH(竞技场玩家!$C45,新怪物属性!$D$5:$D$123,0),U$2)*$D45,0)</f>
        <v>1</v>
      </c>
    </row>
    <row r="46" spans="1:21" ht="16.5" x14ac:dyDescent="0.2">
      <c r="A46" s="14">
        <v>175</v>
      </c>
      <c r="B46" s="14">
        <v>60</v>
      </c>
      <c r="C46" s="14">
        <v>70</v>
      </c>
      <c r="D46" s="14">
        <v>0.58799999999999997</v>
      </c>
      <c r="E46" s="14">
        <f>ROUND(INDEX(新怪物属性!$IM$5:$JU$123,MATCH(竞技场玩家!$B46,新怪物属性!$D$5:$D$123,0),E$2)*(1-$D46)+INDEX(新怪物属性!$IM$5:$JU$123,MATCH(竞技场玩家!$C46,新怪物属性!$D$5:$D$123,0),E$2)*$D46,0)</f>
        <v>16385</v>
      </c>
      <c r="F46" s="14">
        <f>ROUND(INDEX(新怪物属性!$IM$5:$JU$123,MATCH(竞技场玩家!$B46,新怪物属性!$D$5:$D$123,0),F$2)*(1-$D46)+INDEX(新怪物属性!$IM$5:$JU$123,MATCH(竞技场玩家!$C46,新怪物属性!$D$5:$D$123,0),F$2)*$D46,0)</f>
        <v>0</v>
      </c>
      <c r="G46" s="14">
        <f>ROUND(INDEX(新怪物属性!$IM$5:$JU$123,MATCH(竞技场玩家!$B46,新怪物属性!$D$5:$D$123,0),G$2)*(1-$D46)+INDEX(新怪物属性!$IM$5:$JU$123,MATCH(竞技场玩家!$C46,新怪物属性!$D$5:$D$123,0),G$2)*$D46,0)</f>
        <v>0</v>
      </c>
      <c r="H46" s="14">
        <f>ROUND(INDEX(新怪物属性!$IM$5:$JU$123,MATCH(竞技场玩家!$B46,新怪物属性!$D$5:$D$123,0),H$2)*(1-$D46)+INDEX(新怪物属性!$IM$5:$JU$123,MATCH(竞技场玩家!$C46,新怪物属性!$D$5:$D$123,0),H$2)*$D46,0)</f>
        <v>143804</v>
      </c>
      <c r="I46" s="14">
        <f>ROUND(INDEX(新怪物属性!$IM$5:$JU$123,MATCH(竞技场玩家!$B46,新怪物属性!$D$5:$D$123,0),I$2)*(1-$D46)+INDEX(新怪物属性!$IM$5:$JU$123,MATCH(竞技场玩家!$C46,新怪物属性!$D$5:$D$123,0),I$2)*$D46,0)</f>
        <v>7965</v>
      </c>
      <c r="J46" s="14">
        <f>ROUND(INDEX(新怪物属性!$IM$5:$JU$123,MATCH(竞技场玩家!$B46,新怪物属性!$D$5:$D$123,0),J$2)*(1-$D46)+INDEX(新怪物属性!$IM$5:$JU$123,MATCH(竞技场玩家!$C46,新怪物属性!$D$5:$D$123,0),J$2)*$D46,0)</f>
        <v>1125</v>
      </c>
      <c r="K46" s="14">
        <f>ROUND(INDEX(新怪物属性!$IM$5:$JU$123,MATCH(竞技场玩家!$B46,新怪物属性!$D$5:$D$123,0),K$2)*(1-$D46)+INDEX(新怪物属性!$IM$5:$JU$123,MATCH(竞技场玩家!$C46,新怪物属性!$D$5:$D$123,0),K$2)*$D46,0)</f>
        <v>950</v>
      </c>
      <c r="L46" s="14">
        <f>ROUND(INDEX(新怪物属性!$IM$5:$JU$123,MATCH(竞技场玩家!$B46,新怪物属性!$D$5:$D$123,0),L$2)*(1-$D46)+INDEX(新怪物属性!$IM$5:$JU$123,MATCH(竞技场玩家!$C46,新怪物属性!$D$5:$D$123,0),L$2)*$D46,0)</f>
        <v>1</v>
      </c>
      <c r="M46" s="14">
        <f>ROUND(INDEX(新怪物属性!$IM$5:$JU$123,MATCH(竞技场玩家!$B46,新怪物属性!$D$5:$D$123,0),M$2)*(1-$D46)+INDEX(新怪物属性!$IM$5:$JU$123,MATCH(竞技场玩家!$C46,新怪物属性!$D$5:$D$123,0),M$2)*$D46,0)</f>
        <v>1</v>
      </c>
      <c r="N46" s="14">
        <f>ROUND(INDEX(新怪物属性!$IM$5:$JU$123,MATCH(竞技场玩家!$B46,新怪物属性!$D$5:$D$123,0),N$2)*(1-$D46)+INDEX(新怪物属性!$IM$5:$JU$123,MATCH(竞技场玩家!$C46,新怪物属性!$D$5:$D$123,0),N$2)*$D46,0)</f>
        <v>1</v>
      </c>
      <c r="O46" s="14">
        <f>ROUND(INDEX(新怪物属性!$IM$5:$JU$123,MATCH(竞技场玩家!$B46,新怪物属性!$D$5:$D$123,0),O$2)*(1-$D46)+INDEX(新怪物属性!$IM$5:$JU$123,MATCH(竞技场玩家!$C46,新怪物属性!$D$5:$D$123,0),O$2)*$D46,0)</f>
        <v>3912</v>
      </c>
      <c r="P46" s="14">
        <f>ROUND(INDEX(新怪物属性!$IM$5:$JU$123,MATCH(竞技场玩家!$B46,新怪物属性!$D$5:$D$123,0),P$2)*(1-$D46)+INDEX(新怪物属性!$IM$5:$JU$123,MATCH(竞技场玩家!$C46,新怪物属性!$D$5:$D$123,0),P$2)*$D46,0)</f>
        <v>1175</v>
      </c>
      <c r="Q46" s="14">
        <f>ROUND(INDEX(新怪物属性!$IM$5:$JU$123,MATCH(竞技场玩家!$B46,新怪物属性!$D$5:$D$123,0),Q$2)*(1-$D46)+INDEX(新怪物属性!$IM$5:$JU$123,MATCH(竞技场玩家!$C46,新怪物属性!$D$5:$D$123,0),Q$2)*$D46,0)</f>
        <v>900</v>
      </c>
      <c r="R46" s="14">
        <f>ROUND(INDEX(新怪物属性!$IM$5:$JU$123,MATCH(竞技场玩家!$B46,新怪物属性!$D$5:$D$123,0),R$2)*(1-$D46)+INDEX(新怪物属性!$IM$5:$JU$123,MATCH(竞技场玩家!$C46,新怪物属性!$D$5:$D$123,0),R$2)*$D46,0)</f>
        <v>10</v>
      </c>
      <c r="S46" s="14">
        <f>ROUND(INDEX(新怪物属性!$IM$5:$JU$123,MATCH(竞技场玩家!$B46,新怪物属性!$D$5:$D$123,0),S$2)*(1-$D46)+INDEX(新怪物属性!$IM$5:$JU$123,MATCH(竞技场玩家!$C46,新怪物属性!$D$5:$D$123,0),S$2)*$D46,0)</f>
        <v>0</v>
      </c>
      <c r="T46" s="14">
        <f>ROUND(INDEX(新怪物属性!$IM$5:$JU$123,MATCH(竞技场玩家!$B46,新怪物属性!$D$5:$D$123,0),T$2)*(1-$D46)+INDEX(新怪物属性!$IM$5:$JU$123,MATCH(竞技场玩家!$C46,新怪物属性!$D$5:$D$123,0),T$2)*$D46,0)</f>
        <v>16751</v>
      </c>
      <c r="U46" s="14">
        <f>ROUND(INDEX(新怪物属性!$IM$5:$JU$123,MATCH(竞技场玩家!$B46,新怪物属性!$D$5:$D$123,0),U$2)*(1-$D46)+INDEX(新怪物属性!$IM$5:$JU$123,MATCH(竞技场玩家!$C46,新怪物属性!$D$5:$D$123,0),U$2)*$D46,0)</f>
        <v>1</v>
      </c>
    </row>
    <row r="47" spans="1:21" ht="16.5" x14ac:dyDescent="0.2">
      <c r="A47" s="14">
        <v>180</v>
      </c>
      <c r="B47" s="14">
        <v>60</v>
      </c>
      <c r="C47" s="14">
        <v>70</v>
      </c>
      <c r="D47" s="14">
        <v>0.56000000000000005</v>
      </c>
      <c r="E47" s="14">
        <f>ROUND(INDEX(新怪物属性!$IM$5:$JU$123,MATCH(竞技场玩家!$B47,新怪物属性!$D$5:$D$123,0),E$2)*(1-$D47)+INDEX(新怪物属性!$IM$5:$JU$123,MATCH(竞技场玩家!$C47,新怪物属性!$D$5:$D$123,0),E$2)*$D47,0)</f>
        <v>16290</v>
      </c>
      <c r="F47" s="14">
        <f>ROUND(INDEX(新怪物属性!$IM$5:$JU$123,MATCH(竞技场玩家!$B47,新怪物属性!$D$5:$D$123,0),F$2)*(1-$D47)+INDEX(新怪物属性!$IM$5:$JU$123,MATCH(竞技场玩家!$C47,新怪物属性!$D$5:$D$123,0),F$2)*$D47,0)</f>
        <v>0</v>
      </c>
      <c r="G47" s="14">
        <f>ROUND(INDEX(新怪物属性!$IM$5:$JU$123,MATCH(竞技场玩家!$B47,新怪物属性!$D$5:$D$123,0),G$2)*(1-$D47)+INDEX(新怪物属性!$IM$5:$JU$123,MATCH(竞技场玩家!$C47,新怪物属性!$D$5:$D$123,0),G$2)*$D47,0)</f>
        <v>0</v>
      </c>
      <c r="H47" s="14">
        <f>ROUND(INDEX(新怪物属性!$IM$5:$JU$123,MATCH(竞技场玩家!$B47,新怪物属性!$D$5:$D$123,0),H$2)*(1-$D47)+INDEX(新怪物属性!$IM$5:$JU$123,MATCH(竞技场玩家!$C47,新怪物属性!$D$5:$D$123,0),H$2)*$D47,0)</f>
        <v>143102</v>
      </c>
      <c r="I47" s="14">
        <f>ROUND(INDEX(新怪物属性!$IM$5:$JU$123,MATCH(竞技场玩家!$B47,新怪物属性!$D$5:$D$123,0),I$2)*(1-$D47)+INDEX(新怪物属性!$IM$5:$JU$123,MATCH(竞技场玩家!$C47,新怪物属性!$D$5:$D$123,0),I$2)*$D47,0)</f>
        <v>7922</v>
      </c>
      <c r="J47" s="14">
        <f>ROUND(INDEX(新怪物属性!$IM$5:$JU$123,MATCH(竞技场玩家!$B47,新怪物属性!$D$5:$D$123,0),J$2)*(1-$D47)+INDEX(新怪物属性!$IM$5:$JU$123,MATCH(竞技场玩家!$C47,新怪物属性!$D$5:$D$123,0),J$2)*$D47,0)</f>
        <v>1125</v>
      </c>
      <c r="K47" s="14">
        <f>ROUND(INDEX(新怪物属性!$IM$5:$JU$123,MATCH(竞技场玩家!$B47,新怪物属性!$D$5:$D$123,0),K$2)*(1-$D47)+INDEX(新怪物属性!$IM$5:$JU$123,MATCH(竞技场玩家!$C47,新怪物属性!$D$5:$D$123,0),K$2)*$D47,0)</f>
        <v>950</v>
      </c>
      <c r="L47" s="14">
        <f>ROUND(INDEX(新怪物属性!$IM$5:$JU$123,MATCH(竞技场玩家!$B47,新怪物属性!$D$5:$D$123,0),L$2)*(1-$D47)+INDEX(新怪物属性!$IM$5:$JU$123,MATCH(竞技场玩家!$C47,新怪物属性!$D$5:$D$123,0),L$2)*$D47,0)</f>
        <v>1</v>
      </c>
      <c r="M47" s="14">
        <f>ROUND(INDEX(新怪物属性!$IM$5:$JU$123,MATCH(竞技场玩家!$B47,新怪物属性!$D$5:$D$123,0),M$2)*(1-$D47)+INDEX(新怪物属性!$IM$5:$JU$123,MATCH(竞技场玩家!$C47,新怪物属性!$D$5:$D$123,0),M$2)*$D47,0)</f>
        <v>1</v>
      </c>
      <c r="N47" s="14">
        <f>ROUND(INDEX(新怪物属性!$IM$5:$JU$123,MATCH(竞技场玩家!$B47,新怪物属性!$D$5:$D$123,0),N$2)*(1-$D47)+INDEX(新怪物属性!$IM$5:$JU$123,MATCH(竞技场玩家!$C47,新怪物属性!$D$5:$D$123,0),N$2)*$D47,0)</f>
        <v>1</v>
      </c>
      <c r="O47" s="14">
        <f>ROUND(INDEX(新怪物属性!$IM$5:$JU$123,MATCH(竞技场玩家!$B47,新怪物属性!$D$5:$D$123,0),O$2)*(1-$D47)+INDEX(新怪物属性!$IM$5:$JU$123,MATCH(竞技场玩家!$C47,新怪物属性!$D$5:$D$123,0),O$2)*$D47,0)</f>
        <v>3893</v>
      </c>
      <c r="P47" s="14">
        <f>ROUND(INDEX(新怪物属性!$IM$5:$JU$123,MATCH(竞技场玩家!$B47,新怪物属性!$D$5:$D$123,0),P$2)*(1-$D47)+INDEX(新怪物属性!$IM$5:$JU$123,MATCH(竞技场玩家!$C47,新怪物属性!$D$5:$D$123,0),P$2)*$D47,0)</f>
        <v>1175</v>
      </c>
      <c r="Q47" s="14">
        <f>ROUND(INDEX(新怪物属性!$IM$5:$JU$123,MATCH(竞技场玩家!$B47,新怪物属性!$D$5:$D$123,0),Q$2)*(1-$D47)+INDEX(新怪物属性!$IM$5:$JU$123,MATCH(竞技场玩家!$C47,新怪物属性!$D$5:$D$123,0),Q$2)*$D47,0)</f>
        <v>900</v>
      </c>
      <c r="R47" s="14">
        <f>ROUND(INDEX(新怪物属性!$IM$5:$JU$123,MATCH(竞技场玩家!$B47,新怪物属性!$D$5:$D$123,0),R$2)*(1-$D47)+INDEX(新怪物属性!$IM$5:$JU$123,MATCH(竞技场玩家!$C47,新怪物属性!$D$5:$D$123,0),R$2)*$D47,0)</f>
        <v>10</v>
      </c>
      <c r="S47" s="14">
        <f>ROUND(INDEX(新怪物属性!$IM$5:$JU$123,MATCH(竞技场玩家!$B47,新怪物属性!$D$5:$D$123,0),S$2)*(1-$D47)+INDEX(新怪物属性!$IM$5:$JU$123,MATCH(竞技场玩家!$C47,新怪物属性!$D$5:$D$123,0),S$2)*$D47,0)</f>
        <v>0</v>
      </c>
      <c r="T47" s="14">
        <f>ROUND(INDEX(新怪物属性!$IM$5:$JU$123,MATCH(竞技场玩家!$B47,新怪物属性!$D$5:$D$123,0),T$2)*(1-$D47)+INDEX(新怪物属性!$IM$5:$JU$123,MATCH(竞技场玩家!$C47,新怪物属性!$D$5:$D$123,0),T$2)*$D47,0)</f>
        <v>16656</v>
      </c>
      <c r="U47" s="14">
        <f>ROUND(INDEX(新怪物属性!$IM$5:$JU$123,MATCH(竞技场玩家!$B47,新怪物属性!$D$5:$D$123,0),U$2)*(1-$D47)+INDEX(新怪物属性!$IM$5:$JU$123,MATCH(竞技场玩家!$C47,新怪物属性!$D$5:$D$123,0),U$2)*$D47,0)</f>
        <v>1</v>
      </c>
    </row>
    <row r="48" spans="1:21" ht="16.5" x14ac:dyDescent="0.2">
      <c r="A48" s="14">
        <v>185</v>
      </c>
      <c r="B48" s="14">
        <v>60</v>
      </c>
      <c r="C48" s="14">
        <v>70</v>
      </c>
      <c r="D48" s="14">
        <v>0.53200000000000003</v>
      </c>
      <c r="E48" s="14">
        <f>ROUND(INDEX(新怪物属性!$IM$5:$JU$123,MATCH(竞技场玩家!$B48,新怪物属性!$D$5:$D$123,0),E$2)*(1-$D48)+INDEX(新怪物属性!$IM$5:$JU$123,MATCH(竞技场玩家!$C48,新怪物属性!$D$5:$D$123,0),E$2)*$D48,0)</f>
        <v>16196</v>
      </c>
      <c r="F48" s="14">
        <f>ROUND(INDEX(新怪物属性!$IM$5:$JU$123,MATCH(竞技场玩家!$B48,新怪物属性!$D$5:$D$123,0),F$2)*(1-$D48)+INDEX(新怪物属性!$IM$5:$JU$123,MATCH(竞技场玩家!$C48,新怪物属性!$D$5:$D$123,0),F$2)*$D48,0)</f>
        <v>0</v>
      </c>
      <c r="G48" s="14">
        <f>ROUND(INDEX(新怪物属性!$IM$5:$JU$123,MATCH(竞技场玩家!$B48,新怪物属性!$D$5:$D$123,0),G$2)*(1-$D48)+INDEX(新怪物属性!$IM$5:$JU$123,MATCH(竞技场玩家!$C48,新怪物属性!$D$5:$D$123,0),G$2)*$D48,0)</f>
        <v>0</v>
      </c>
      <c r="H48" s="14">
        <f>ROUND(INDEX(新怪物属性!$IM$5:$JU$123,MATCH(竞技场玩家!$B48,新怪物属性!$D$5:$D$123,0),H$2)*(1-$D48)+INDEX(新怪物属性!$IM$5:$JU$123,MATCH(竞技场玩家!$C48,新怪物属性!$D$5:$D$123,0),H$2)*$D48,0)</f>
        <v>142401</v>
      </c>
      <c r="I48" s="14">
        <f>ROUND(INDEX(新怪物属性!$IM$5:$JU$123,MATCH(竞技场玩家!$B48,新怪物属性!$D$5:$D$123,0),I$2)*(1-$D48)+INDEX(新怪物属性!$IM$5:$JU$123,MATCH(竞技场玩家!$C48,新怪物属性!$D$5:$D$123,0),I$2)*$D48,0)</f>
        <v>7879</v>
      </c>
      <c r="J48" s="14">
        <f>ROUND(INDEX(新怪物属性!$IM$5:$JU$123,MATCH(竞技场玩家!$B48,新怪物属性!$D$5:$D$123,0),J$2)*(1-$D48)+INDEX(新怪物属性!$IM$5:$JU$123,MATCH(竞技场玩家!$C48,新怪物属性!$D$5:$D$123,0),J$2)*$D48,0)</f>
        <v>1125</v>
      </c>
      <c r="K48" s="14">
        <f>ROUND(INDEX(新怪物属性!$IM$5:$JU$123,MATCH(竞技场玩家!$B48,新怪物属性!$D$5:$D$123,0),K$2)*(1-$D48)+INDEX(新怪物属性!$IM$5:$JU$123,MATCH(竞技场玩家!$C48,新怪物属性!$D$5:$D$123,0),K$2)*$D48,0)</f>
        <v>950</v>
      </c>
      <c r="L48" s="14">
        <f>ROUND(INDEX(新怪物属性!$IM$5:$JU$123,MATCH(竞技场玩家!$B48,新怪物属性!$D$5:$D$123,0),L$2)*(1-$D48)+INDEX(新怪物属性!$IM$5:$JU$123,MATCH(竞技场玩家!$C48,新怪物属性!$D$5:$D$123,0),L$2)*$D48,0)</f>
        <v>1</v>
      </c>
      <c r="M48" s="14">
        <f>ROUND(INDEX(新怪物属性!$IM$5:$JU$123,MATCH(竞技场玩家!$B48,新怪物属性!$D$5:$D$123,0),M$2)*(1-$D48)+INDEX(新怪物属性!$IM$5:$JU$123,MATCH(竞技场玩家!$C48,新怪物属性!$D$5:$D$123,0),M$2)*$D48,0)</f>
        <v>1</v>
      </c>
      <c r="N48" s="14">
        <f>ROUND(INDEX(新怪物属性!$IM$5:$JU$123,MATCH(竞技场玩家!$B48,新怪物属性!$D$5:$D$123,0),N$2)*(1-$D48)+INDEX(新怪物属性!$IM$5:$JU$123,MATCH(竞技场玩家!$C48,新怪物属性!$D$5:$D$123,0),N$2)*$D48,0)</f>
        <v>1</v>
      </c>
      <c r="O48" s="14">
        <f>ROUND(INDEX(新怪物属性!$IM$5:$JU$123,MATCH(竞技场玩家!$B48,新怪物属性!$D$5:$D$123,0),O$2)*(1-$D48)+INDEX(新怪物属性!$IM$5:$JU$123,MATCH(竞技场玩家!$C48,新怪物属性!$D$5:$D$123,0),O$2)*$D48,0)</f>
        <v>3874</v>
      </c>
      <c r="P48" s="14">
        <f>ROUND(INDEX(新怪物属性!$IM$5:$JU$123,MATCH(竞技场玩家!$B48,新怪物属性!$D$5:$D$123,0),P$2)*(1-$D48)+INDEX(新怪物属性!$IM$5:$JU$123,MATCH(竞技场玩家!$C48,新怪物属性!$D$5:$D$123,0),P$2)*$D48,0)</f>
        <v>1175</v>
      </c>
      <c r="Q48" s="14">
        <f>ROUND(INDEX(新怪物属性!$IM$5:$JU$123,MATCH(竞技场玩家!$B48,新怪物属性!$D$5:$D$123,0),Q$2)*(1-$D48)+INDEX(新怪物属性!$IM$5:$JU$123,MATCH(竞技场玩家!$C48,新怪物属性!$D$5:$D$123,0),Q$2)*$D48,0)</f>
        <v>900</v>
      </c>
      <c r="R48" s="14">
        <f>ROUND(INDEX(新怪物属性!$IM$5:$JU$123,MATCH(竞技场玩家!$B48,新怪物属性!$D$5:$D$123,0),R$2)*(1-$D48)+INDEX(新怪物属性!$IM$5:$JU$123,MATCH(竞技场玩家!$C48,新怪物属性!$D$5:$D$123,0),R$2)*$D48,0)</f>
        <v>10</v>
      </c>
      <c r="S48" s="14">
        <f>ROUND(INDEX(新怪物属性!$IM$5:$JU$123,MATCH(竞技场玩家!$B48,新怪物属性!$D$5:$D$123,0),S$2)*(1-$D48)+INDEX(新怪物属性!$IM$5:$JU$123,MATCH(竞技场玩家!$C48,新怪物属性!$D$5:$D$123,0),S$2)*$D48,0)</f>
        <v>0</v>
      </c>
      <c r="T48" s="14">
        <f>ROUND(INDEX(新怪物属性!$IM$5:$JU$123,MATCH(竞技场玩家!$B48,新怪物属性!$D$5:$D$123,0),T$2)*(1-$D48)+INDEX(新怪物属性!$IM$5:$JU$123,MATCH(竞技场玩家!$C48,新怪物属性!$D$5:$D$123,0),T$2)*$D48,0)</f>
        <v>16562</v>
      </c>
      <c r="U48" s="14">
        <f>ROUND(INDEX(新怪物属性!$IM$5:$JU$123,MATCH(竞技场玩家!$B48,新怪物属性!$D$5:$D$123,0),U$2)*(1-$D48)+INDEX(新怪物属性!$IM$5:$JU$123,MATCH(竞技场玩家!$C48,新怪物属性!$D$5:$D$123,0),U$2)*$D48,0)</f>
        <v>1</v>
      </c>
    </row>
    <row r="49" spans="1:21" ht="16.5" x14ac:dyDescent="0.2">
      <c r="A49" s="14">
        <v>190</v>
      </c>
      <c r="B49" s="14">
        <v>60</v>
      </c>
      <c r="C49" s="14">
        <v>70</v>
      </c>
      <c r="D49" s="14">
        <v>0.504</v>
      </c>
      <c r="E49" s="14">
        <f>ROUND(INDEX(新怪物属性!$IM$5:$JU$123,MATCH(竞技场玩家!$B49,新怪物属性!$D$5:$D$123,0),E$2)*(1-$D49)+INDEX(新怪物属性!$IM$5:$JU$123,MATCH(竞技场玩家!$C49,新怪物属性!$D$5:$D$123,0),E$2)*$D49,0)</f>
        <v>16102</v>
      </c>
      <c r="F49" s="14">
        <f>ROUND(INDEX(新怪物属性!$IM$5:$JU$123,MATCH(竞技场玩家!$B49,新怪物属性!$D$5:$D$123,0),F$2)*(1-$D49)+INDEX(新怪物属性!$IM$5:$JU$123,MATCH(竞技场玩家!$C49,新怪物属性!$D$5:$D$123,0),F$2)*$D49,0)</f>
        <v>0</v>
      </c>
      <c r="G49" s="14">
        <f>ROUND(INDEX(新怪物属性!$IM$5:$JU$123,MATCH(竞技场玩家!$B49,新怪物属性!$D$5:$D$123,0),G$2)*(1-$D49)+INDEX(新怪物属性!$IM$5:$JU$123,MATCH(竞技场玩家!$C49,新怪物属性!$D$5:$D$123,0),G$2)*$D49,0)</f>
        <v>0</v>
      </c>
      <c r="H49" s="14">
        <f>ROUND(INDEX(新怪物属性!$IM$5:$JU$123,MATCH(竞技场玩家!$B49,新怪物属性!$D$5:$D$123,0),H$2)*(1-$D49)+INDEX(新怪物属性!$IM$5:$JU$123,MATCH(竞技场玩家!$C49,新怪物属性!$D$5:$D$123,0),H$2)*$D49,0)</f>
        <v>141699</v>
      </c>
      <c r="I49" s="14">
        <f>ROUND(INDEX(新怪物属性!$IM$5:$JU$123,MATCH(竞技场玩家!$B49,新怪物属性!$D$5:$D$123,0),I$2)*(1-$D49)+INDEX(新怪物属性!$IM$5:$JU$123,MATCH(竞技场玩家!$C49,新怪物属性!$D$5:$D$123,0),I$2)*$D49,0)</f>
        <v>7837</v>
      </c>
      <c r="J49" s="14">
        <f>ROUND(INDEX(新怪物属性!$IM$5:$JU$123,MATCH(竞技场玩家!$B49,新怪物属性!$D$5:$D$123,0),J$2)*(1-$D49)+INDEX(新怪物属性!$IM$5:$JU$123,MATCH(竞技场玩家!$C49,新怪物属性!$D$5:$D$123,0),J$2)*$D49,0)</f>
        <v>1125</v>
      </c>
      <c r="K49" s="14">
        <f>ROUND(INDEX(新怪物属性!$IM$5:$JU$123,MATCH(竞技场玩家!$B49,新怪物属性!$D$5:$D$123,0),K$2)*(1-$D49)+INDEX(新怪物属性!$IM$5:$JU$123,MATCH(竞技场玩家!$C49,新怪物属性!$D$5:$D$123,0),K$2)*$D49,0)</f>
        <v>950</v>
      </c>
      <c r="L49" s="14">
        <f>ROUND(INDEX(新怪物属性!$IM$5:$JU$123,MATCH(竞技场玩家!$B49,新怪物属性!$D$5:$D$123,0),L$2)*(1-$D49)+INDEX(新怪物属性!$IM$5:$JU$123,MATCH(竞技场玩家!$C49,新怪物属性!$D$5:$D$123,0),L$2)*$D49,0)</f>
        <v>1</v>
      </c>
      <c r="M49" s="14">
        <f>ROUND(INDEX(新怪物属性!$IM$5:$JU$123,MATCH(竞技场玩家!$B49,新怪物属性!$D$5:$D$123,0),M$2)*(1-$D49)+INDEX(新怪物属性!$IM$5:$JU$123,MATCH(竞技场玩家!$C49,新怪物属性!$D$5:$D$123,0),M$2)*$D49,0)</f>
        <v>1</v>
      </c>
      <c r="N49" s="14">
        <f>ROUND(INDEX(新怪物属性!$IM$5:$JU$123,MATCH(竞技场玩家!$B49,新怪物属性!$D$5:$D$123,0),N$2)*(1-$D49)+INDEX(新怪物属性!$IM$5:$JU$123,MATCH(竞技场玩家!$C49,新怪物属性!$D$5:$D$123,0),N$2)*$D49,0)</f>
        <v>1</v>
      </c>
      <c r="O49" s="14">
        <f>ROUND(INDEX(新怪物属性!$IM$5:$JU$123,MATCH(竞技场玩家!$B49,新怪物属性!$D$5:$D$123,0),O$2)*(1-$D49)+INDEX(新怪物属性!$IM$5:$JU$123,MATCH(竞技场玩家!$C49,新怪物属性!$D$5:$D$123,0),O$2)*$D49,0)</f>
        <v>3855</v>
      </c>
      <c r="P49" s="14">
        <f>ROUND(INDEX(新怪物属性!$IM$5:$JU$123,MATCH(竞技场玩家!$B49,新怪物属性!$D$5:$D$123,0),P$2)*(1-$D49)+INDEX(新怪物属性!$IM$5:$JU$123,MATCH(竞技场玩家!$C49,新怪物属性!$D$5:$D$123,0),P$2)*$D49,0)</f>
        <v>1175</v>
      </c>
      <c r="Q49" s="14">
        <f>ROUND(INDEX(新怪物属性!$IM$5:$JU$123,MATCH(竞技场玩家!$B49,新怪物属性!$D$5:$D$123,0),Q$2)*(1-$D49)+INDEX(新怪物属性!$IM$5:$JU$123,MATCH(竞技场玩家!$C49,新怪物属性!$D$5:$D$123,0),Q$2)*$D49,0)</f>
        <v>900</v>
      </c>
      <c r="R49" s="14">
        <f>ROUND(INDEX(新怪物属性!$IM$5:$JU$123,MATCH(竞技场玩家!$B49,新怪物属性!$D$5:$D$123,0),R$2)*(1-$D49)+INDEX(新怪物属性!$IM$5:$JU$123,MATCH(竞技场玩家!$C49,新怪物属性!$D$5:$D$123,0),R$2)*$D49,0)</f>
        <v>10</v>
      </c>
      <c r="S49" s="14">
        <f>ROUND(INDEX(新怪物属性!$IM$5:$JU$123,MATCH(竞技场玩家!$B49,新怪物属性!$D$5:$D$123,0),S$2)*(1-$D49)+INDEX(新怪物属性!$IM$5:$JU$123,MATCH(竞技场玩家!$C49,新怪物属性!$D$5:$D$123,0),S$2)*$D49,0)</f>
        <v>0</v>
      </c>
      <c r="T49" s="14">
        <f>ROUND(INDEX(新怪物属性!$IM$5:$JU$123,MATCH(竞技场玩家!$B49,新怪物属性!$D$5:$D$123,0),T$2)*(1-$D49)+INDEX(新怪物属性!$IM$5:$JU$123,MATCH(竞技场玩家!$C49,新怪物属性!$D$5:$D$123,0),T$2)*$D49,0)</f>
        <v>16467</v>
      </c>
      <c r="U49" s="14">
        <f>ROUND(INDEX(新怪物属性!$IM$5:$JU$123,MATCH(竞技场玩家!$B49,新怪物属性!$D$5:$D$123,0),U$2)*(1-$D49)+INDEX(新怪物属性!$IM$5:$JU$123,MATCH(竞技场玩家!$C49,新怪物属性!$D$5:$D$123,0),U$2)*$D49,0)</f>
        <v>1</v>
      </c>
    </row>
    <row r="50" spans="1:21" ht="16.5" x14ac:dyDescent="0.2">
      <c r="A50" s="14">
        <v>195</v>
      </c>
      <c r="B50" s="14">
        <v>60</v>
      </c>
      <c r="C50" s="14">
        <v>70</v>
      </c>
      <c r="D50" s="14">
        <v>0.47599999999999998</v>
      </c>
      <c r="E50" s="14">
        <f>ROUND(INDEX(新怪物属性!$IM$5:$JU$123,MATCH(竞技场玩家!$B50,新怪物属性!$D$5:$D$123,0),E$2)*(1-$D50)+INDEX(新怪物属性!$IM$5:$JU$123,MATCH(竞技场玩家!$C50,新怪物属性!$D$5:$D$123,0),E$2)*$D50,0)</f>
        <v>16008</v>
      </c>
      <c r="F50" s="14">
        <f>ROUND(INDEX(新怪物属性!$IM$5:$JU$123,MATCH(竞技场玩家!$B50,新怪物属性!$D$5:$D$123,0),F$2)*(1-$D50)+INDEX(新怪物属性!$IM$5:$JU$123,MATCH(竞技场玩家!$C50,新怪物属性!$D$5:$D$123,0),F$2)*$D50,0)</f>
        <v>0</v>
      </c>
      <c r="G50" s="14">
        <f>ROUND(INDEX(新怪物属性!$IM$5:$JU$123,MATCH(竞技场玩家!$B50,新怪物属性!$D$5:$D$123,0),G$2)*(1-$D50)+INDEX(新怪物属性!$IM$5:$JU$123,MATCH(竞技场玩家!$C50,新怪物属性!$D$5:$D$123,0),G$2)*$D50,0)</f>
        <v>0</v>
      </c>
      <c r="H50" s="14">
        <f>ROUND(INDEX(新怪物属性!$IM$5:$JU$123,MATCH(竞技场玩家!$B50,新怪物属性!$D$5:$D$123,0),H$2)*(1-$D50)+INDEX(新怪物属性!$IM$5:$JU$123,MATCH(竞技场玩家!$C50,新怪物属性!$D$5:$D$123,0),H$2)*$D50,0)</f>
        <v>140998</v>
      </c>
      <c r="I50" s="14">
        <f>ROUND(INDEX(新怪物属性!$IM$5:$JU$123,MATCH(竞技场玩家!$B50,新怪物属性!$D$5:$D$123,0),I$2)*(1-$D50)+INDEX(新怪物属性!$IM$5:$JU$123,MATCH(竞技场玩家!$C50,新怪物属性!$D$5:$D$123,0),I$2)*$D50,0)</f>
        <v>7794</v>
      </c>
      <c r="J50" s="14">
        <f>ROUND(INDEX(新怪物属性!$IM$5:$JU$123,MATCH(竞技场玩家!$B50,新怪物属性!$D$5:$D$123,0),J$2)*(1-$D50)+INDEX(新怪物属性!$IM$5:$JU$123,MATCH(竞技场玩家!$C50,新怪物属性!$D$5:$D$123,0),J$2)*$D50,0)</f>
        <v>1125</v>
      </c>
      <c r="K50" s="14">
        <f>ROUND(INDEX(新怪物属性!$IM$5:$JU$123,MATCH(竞技场玩家!$B50,新怪物属性!$D$5:$D$123,0),K$2)*(1-$D50)+INDEX(新怪物属性!$IM$5:$JU$123,MATCH(竞技场玩家!$C50,新怪物属性!$D$5:$D$123,0),K$2)*$D50,0)</f>
        <v>950</v>
      </c>
      <c r="L50" s="14">
        <f>ROUND(INDEX(新怪物属性!$IM$5:$JU$123,MATCH(竞技场玩家!$B50,新怪物属性!$D$5:$D$123,0),L$2)*(1-$D50)+INDEX(新怪物属性!$IM$5:$JU$123,MATCH(竞技场玩家!$C50,新怪物属性!$D$5:$D$123,0),L$2)*$D50,0)</f>
        <v>1</v>
      </c>
      <c r="M50" s="14">
        <f>ROUND(INDEX(新怪物属性!$IM$5:$JU$123,MATCH(竞技场玩家!$B50,新怪物属性!$D$5:$D$123,0),M$2)*(1-$D50)+INDEX(新怪物属性!$IM$5:$JU$123,MATCH(竞技场玩家!$C50,新怪物属性!$D$5:$D$123,0),M$2)*$D50,0)</f>
        <v>1</v>
      </c>
      <c r="N50" s="14">
        <f>ROUND(INDEX(新怪物属性!$IM$5:$JU$123,MATCH(竞技场玩家!$B50,新怪物属性!$D$5:$D$123,0),N$2)*(1-$D50)+INDEX(新怪物属性!$IM$5:$JU$123,MATCH(竞技场玩家!$C50,新怪物属性!$D$5:$D$123,0),N$2)*$D50,0)</f>
        <v>1</v>
      </c>
      <c r="O50" s="14">
        <f>ROUND(INDEX(新怪物属性!$IM$5:$JU$123,MATCH(竞技场玩家!$B50,新怪物属性!$D$5:$D$123,0),O$2)*(1-$D50)+INDEX(新怪物属性!$IM$5:$JU$123,MATCH(竞技场玩家!$C50,新怪物属性!$D$5:$D$123,0),O$2)*$D50,0)</f>
        <v>3836</v>
      </c>
      <c r="P50" s="14">
        <f>ROUND(INDEX(新怪物属性!$IM$5:$JU$123,MATCH(竞技场玩家!$B50,新怪物属性!$D$5:$D$123,0),P$2)*(1-$D50)+INDEX(新怪物属性!$IM$5:$JU$123,MATCH(竞技场玩家!$C50,新怪物属性!$D$5:$D$123,0),P$2)*$D50,0)</f>
        <v>1175</v>
      </c>
      <c r="Q50" s="14">
        <f>ROUND(INDEX(新怪物属性!$IM$5:$JU$123,MATCH(竞技场玩家!$B50,新怪物属性!$D$5:$D$123,0),Q$2)*(1-$D50)+INDEX(新怪物属性!$IM$5:$JU$123,MATCH(竞技场玩家!$C50,新怪物属性!$D$5:$D$123,0),Q$2)*$D50,0)</f>
        <v>900</v>
      </c>
      <c r="R50" s="14">
        <f>ROUND(INDEX(新怪物属性!$IM$5:$JU$123,MATCH(竞技场玩家!$B50,新怪物属性!$D$5:$D$123,0),R$2)*(1-$D50)+INDEX(新怪物属性!$IM$5:$JU$123,MATCH(竞技场玩家!$C50,新怪物属性!$D$5:$D$123,0),R$2)*$D50,0)</f>
        <v>10</v>
      </c>
      <c r="S50" s="14">
        <f>ROUND(INDEX(新怪物属性!$IM$5:$JU$123,MATCH(竞技场玩家!$B50,新怪物属性!$D$5:$D$123,0),S$2)*(1-$D50)+INDEX(新怪物属性!$IM$5:$JU$123,MATCH(竞技场玩家!$C50,新怪物属性!$D$5:$D$123,0),S$2)*$D50,0)</f>
        <v>0</v>
      </c>
      <c r="T50" s="14">
        <f>ROUND(INDEX(新怪物属性!$IM$5:$JU$123,MATCH(竞技场玩家!$B50,新怪物属性!$D$5:$D$123,0),T$2)*(1-$D50)+INDEX(新怪物属性!$IM$5:$JU$123,MATCH(竞技场玩家!$C50,新怪物属性!$D$5:$D$123,0),T$2)*$D50,0)</f>
        <v>16372</v>
      </c>
      <c r="U50" s="14">
        <f>ROUND(INDEX(新怪物属性!$IM$5:$JU$123,MATCH(竞技场玩家!$B50,新怪物属性!$D$5:$D$123,0),U$2)*(1-$D50)+INDEX(新怪物属性!$IM$5:$JU$123,MATCH(竞技场玩家!$C50,新怪物属性!$D$5:$D$123,0),U$2)*$D50,0)</f>
        <v>1</v>
      </c>
    </row>
    <row r="51" spans="1:21" ht="16.5" x14ac:dyDescent="0.2">
      <c r="A51" s="14">
        <v>200</v>
      </c>
      <c r="B51" s="14">
        <v>60</v>
      </c>
      <c r="C51" s="14">
        <v>70</v>
      </c>
      <c r="D51" s="14">
        <v>0.44800000000000001</v>
      </c>
      <c r="E51" s="14">
        <f>ROUND(INDEX(新怪物属性!$IM$5:$JU$123,MATCH(竞技场玩家!$B51,新怪物属性!$D$5:$D$123,0),E$2)*(1-$D51)+INDEX(新怪物属性!$IM$5:$JU$123,MATCH(竞技场玩家!$C51,新怪物属性!$D$5:$D$123,0),E$2)*$D51,0)</f>
        <v>15914</v>
      </c>
      <c r="F51" s="14">
        <f>ROUND(INDEX(新怪物属性!$IM$5:$JU$123,MATCH(竞技场玩家!$B51,新怪物属性!$D$5:$D$123,0),F$2)*(1-$D51)+INDEX(新怪物属性!$IM$5:$JU$123,MATCH(竞技场玩家!$C51,新怪物属性!$D$5:$D$123,0),F$2)*$D51,0)</f>
        <v>0</v>
      </c>
      <c r="G51" s="14">
        <f>ROUND(INDEX(新怪物属性!$IM$5:$JU$123,MATCH(竞技场玩家!$B51,新怪物属性!$D$5:$D$123,0),G$2)*(1-$D51)+INDEX(新怪物属性!$IM$5:$JU$123,MATCH(竞技场玩家!$C51,新怪物属性!$D$5:$D$123,0),G$2)*$D51,0)</f>
        <v>0</v>
      </c>
      <c r="H51" s="14">
        <f>ROUND(INDEX(新怪物属性!$IM$5:$JU$123,MATCH(竞技场玩家!$B51,新怪物属性!$D$5:$D$123,0),H$2)*(1-$D51)+INDEX(新怪物属性!$IM$5:$JU$123,MATCH(竞技场玩家!$C51,新怪物属性!$D$5:$D$123,0),H$2)*$D51,0)</f>
        <v>140296</v>
      </c>
      <c r="I51" s="14">
        <f>ROUND(INDEX(新怪物属性!$IM$5:$JU$123,MATCH(竞技场玩家!$B51,新怪物属性!$D$5:$D$123,0),I$2)*(1-$D51)+INDEX(新怪物属性!$IM$5:$JU$123,MATCH(竞技场玩家!$C51,新怪物属性!$D$5:$D$123,0),I$2)*$D51,0)</f>
        <v>7751</v>
      </c>
      <c r="J51" s="14">
        <f>ROUND(INDEX(新怪物属性!$IM$5:$JU$123,MATCH(竞技场玩家!$B51,新怪物属性!$D$5:$D$123,0),J$2)*(1-$D51)+INDEX(新怪物属性!$IM$5:$JU$123,MATCH(竞技场玩家!$C51,新怪物属性!$D$5:$D$123,0),J$2)*$D51,0)</f>
        <v>1125</v>
      </c>
      <c r="K51" s="14">
        <f>ROUND(INDEX(新怪物属性!$IM$5:$JU$123,MATCH(竞技场玩家!$B51,新怪物属性!$D$5:$D$123,0),K$2)*(1-$D51)+INDEX(新怪物属性!$IM$5:$JU$123,MATCH(竞技场玩家!$C51,新怪物属性!$D$5:$D$123,0),K$2)*$D51,0)</f>
        <v>950</v>
      </c>
      <c r="L51" s="14">
        <f>ROUND(INDEX(新怪物属性!$IM$5:$JU$123,MATCH(竞技场玩家!$B51,新怪物属性!$D$5:$D$123,0),L$2)*(1-$D51)+INDEX(新怪物属性!$IM$5:$JU$123,MATCH(竞技场玩家!$C51,新怪物属性!$D$5:$D$123,0),L$2)*$D51,0)</f>
        <v>1</v>
      </c>
      <c r="M51" s="14">
        <f>ROUND(INDEX(新怪物属性!$IM$5:$JU$123,MATCH(竞技场玩家!$B51,新怪物属性!$D$5:$D$123,0),M$2)*(1-$D51)+INDEX(新怪物属性!$IM$5:$JU$123,MATCH(竞技场玩家!$C51,新怪物属性!$D$5:$D$123,0),M$2)*$D51,0)</f>
        <v>1</v>
      </c>
      <c r="N51" s="14">
        <f>ROUND(INDEX(新怪物属性!$IM$5:$JU$123,MATCH(竞技场玩家!$B51,新怪物属性!$D$5:$D$123,0),N$2)*(1-$D51)+INDEX(新怪物属性!$IM$5:$JU$123,MATCH(竞技场玩家!$C51,新怪物属性!$D$5:$D$123,0),N$2)*$D51,0)</f>
        <v>1</v>
      </c>
      <c r="O51" s="14">
        <f>ROUND(INDEX(新怪物属性!$IM$5:$JU$123,MATCH(竞技场玩家!$B51,新怪物属性!$D$5:$D$123,0),O$2)*(1-$D51)+INDEX(新怪物属性!$IM$5:$JU$123,MATCH(竞技场玩家!$C51,新怪物属性!$D$5:$D$123,0),O$2)*$D51,0)</f>
        <v>3816</v>
      </c>
      <c r="P51" s="14">
        <f>ROUND(INDEX(新怪物属性!$IM$5:$JU$123,MATCH(竞技场玩家!$B51,新怪物属性!$D$5:$D$123,0),P$2)*(1-$D51)+INDEX(新怪物属性!$IM$5:$JU$123,MATCH(竞技场玩家!$C51,新怪物属性!$D$5:$D$123,0),P$2)*$D51,0)</f>
        <v>1175</v>
      </c>
      <c r="Q51" s="14">
        <f>ROUND(INDEX(新怪物属性!$IM$5:$JU$123,MATCH(竞技场玩家!$B51,新怪物属性!$D$5:$D$123,0),Q$2)*(1-$D51)+INDEX(新怪物属性!$IM$5:$JU$123,MATCH(竞技场玩家!$C51,新怪物属性!$D$5:$D$123,0),Q$2)*$D51,0)</f>
        <v>900</v>
      </c>
      <c r="R51" s="14">
        <f>ROUND(INDEX(新怪物属性!$IM$5:$JU$123,MATCH(竞技场玩家!$B51,新怪物属性!$D$5:$D$123,0),R$2)*(1-$D51)+INDEX(新怪物属性!$IM$5:$JU$123,MATCH(竞技场玩家!$C51,新怪物属性!$D$5:$D$123,0),R$2)*$D51,0)</f>
        <v>10</v>
      </c>
      <c r="S51" s="14">
        <f>ROUND(INDEX(新怪物属性!$IM$5:$JU$123,MATCH(竞技场玩家!$B51,新怪物属性!$D$5:$D$123,0),S$2)*(1-$D51)+INDEX(新怪物属性!$IM$5:$JU$123,MATCH(竞技场玩家!$C51,新怪物属性!$D$5:$D$123,0),S$2)*$D51,0)</f>
        <v>0</v>
      </c>
      <c r="T51" s="14">
        <f>ROUND(INDEX(新怪物属性!$IM$5:$JU$123,MATCH(竞技场玩家!$B51,新怪物属性!$D$5:$D$123,0),T$2)*(1-$D51)+INDEX(新怪物属性!$IM$5:$JU$123,MATCH(竞技场玩家!$C51,新怪物属性!$D$5:$D$123,0),T$2)*$D51,0)</f>
        <v>16278</v>
      </c>
      <c r="U51" s="14">
        <f>ROUND(INDEX(新怪物属性!$IM$5:$JU$123,MATCH(竞技场玩家!$B51,新怪物属性!$D$5:$D$123,0),U$2)*(1-$D51)+INDEX(新怪物属性!$IM$5:$JU$123,MATCH(竞技场玩家!$C51,新怪物属性!$D$5:$D$123,0),U$2)*$D51,0)</f>
        <v>1</v>
      </c>
    </row>
    <row r="52" spans="1:21" ht="16.5" x14ac:dyDescent="0.2">
      <c r="A52" s="14">
        <v>220</v>
      </c>
      <c r="B52" s="14">
        <v>60</v>
      </c>
      <c r="C52" s="14">
        <v>70</v>
      </c>
      <c r="D52" s="14">
        <v>0.42</v>
      </c>
      <c r="E52" s="14">
        <f>ROUND(INDEX(新怪物属性!$IM$5:$JU$123,MATCH(竞技场玩家!$B52,新怪物属性!$D$5:$D$123,0),E$2)*(1-$D52)+INDEX(新怪物属性!$IM$5:$JU$123,MATCH(竞技场玩家!$C52,新怪物属性!$D$5:$D$123,0),E$2)*$D52,0)</f>
        <v>15819</v>
      </c>
      <c r="F52" s="14">
        <f>ROUND(INDEX(新怪物属性!$IM$5:$JU$123,MATCH(竞技场玩家!$B52,新怪物属性!$D$5:$D$123,0),F$2)*(1-$D52)+INDEX(新怪物属性!$IM$5:$JU$123,MATCH(竞技场玩家!$C52,新怪物属性!$D$5:$D$123,0),F$2)*$D52,0)</f>
        <v>0</v>
      </c>
      <c r="G52" s="14">
        <f>ROUND(INDEX(新怪物属性!$IM$5:$JU$123,MATCH(竞技场玩家!$B52,新怪物属性!$D$5:$D$123,0),G$2)*(1-$D52)+INDEX(新怪物属性!$IM$5:$JU$123,MATCH(竞技场玩家!$C52,新怪物属性!$D$5:$D$123,0),G$2)*$D52,0)</f>
        <v>0</v>
      </c>
      <c r="H52" s="14">
        <f>ROUND(INDEX(新怪物属性!$IM$5:$JU$123,MATCH(竞技场玩家!$B52,新怪物属性!$D$5:$D$123,0),H$2)*(1-$D52)+INDEX(新怪物属性!$IM$5:$JU$123,MATCH(竞技场玩家!$C52,新怪物属性!$D$5:$D$123,0),H$2)*$D52,0)</f>
        <v>139594</v>
      </c>
      <c r="I52" s="14">
        <f>ROUND(INDEX(新怪物属性!$IM$5:$JU$123,MATCH(竞技场玩家!$B52,新怪物属性!$D$5:$D$123,0),I$2)*(1-$D52)+INDEX(新怪物属性!$IM$5:$JU$123,MATCH(竞技场玩家!$C52,新怪物属性!$D$5:$D$123,0),I$2)*$D52,0)</f>
        <v>7708</v>
      </c>
      <c r="J52" s="14">
        <f>ROUND(INDEX(新怪物属性!$IM$5:$JU$123,MATCH(竞技场玩家!$B52,新怪物属性!$D$5:$D$123,0),J$2)*(1-$D52)+INDEX(新怪物属性!$IM$5:$JU$123,MATCH(竞技场玩家!$C52,新怪物属性!$D$5:$D$123,0),J$2)*$D52,0)</f>
        <v>1125</v>
      </c>
      <c r="K52" s="14">
        <f>ROUND(INDEX(新怪物属性!$IM$5:$JU$123,MATCH(竞技场玩家!$B52,新怪物属性!$D$5:$D$123,0),K$2)*(1-$D52)+INDEX(新怪物属性!$IM$5:$JU$123,MATCH(竞技场玩家!$C52,新怪物属性!$D$5:$D$123,0),K$2)*$D52,0)</f>
        <v>950</v>
      </c>
      <c r="L52" s="14">
        <f>ROUND(INDEX(新怪物属性!$IM$5:$JU$123,MATCH(竞技场玩家!$B52,新怪物属性!$D$5:$D$123,0),L$2)*(1-$D52)+INDEX(新怪物属性!$IM$5:$JU$123,MATCH(竞技场玩家!$C52,新怪物属性!$D$5:$D$123,0),L$2)*$D52,0)</f>
        <v>1</v>
      </c>
      <c r="M52" s="14">
        <f>ROUND(INDEX(新怪物属性!$IM$5:$JU$123,MATCH(竞技场玩家!$B52,新怪物属性!$D$5:$D$123,0),M$2)*(1-$D52)+INDEX(新怪物属性!$IM$5:$JU$123,MATCH(竞技场玩家!$C52,新怪物属性!$D$5:$D$123,0),M$2)*$D52,0)</f>
        <v>1</v>
      </c>
      <c r="N52" s="14">
        <f>ROUND(INDEX(新怪物属性!$IM$5:$JU$123,MATCH(竞技场玩家!$B52,新怪物属性!$D$5:$D$123,0),N$2)*(1-$D52)+INDEX(新怪物属性!$IM$5:$JU$123,MATCH(竞技场玩家!$C52,新怪物属性!$D$5:$D$123,0),N$2)*$D52,0)</f>
        <v>1</v>
      </c>
      <c r="O52" s="14">
        <f>ROUND(INDEX(新怪物属性!$IM$5:$JU$123,MATCH(竞技场玩家!$B52,新怪物属性!$D$5:$D$123,0),O$2)*(1-$D52)+INDEX(新怪物属性!$IM$5:$JU$123,MATCH(竞技场玩家!$C52,新怪物属性!$D$5:$D$123,0),O$2)*$D52,0)</f>
        <v>3797</v>
      </c>
      <c r="P52" s="14">
        <f>ROUND(INDEX(新怪物属性!$IM$5:$JU$123,MATCH(竞技场玩家!$B52,新怪物属性!$D$5:$D$123,0),P$2)*(1-$D52)+INDEX(新怪物属性!$IM$5:$JU$123,MATCH(竞技场玩家!$C52,新怪物属性!$D$5:$D$123,0),P$2)*$D52,0)</f>
        <v>1175</v>
      </c>
      <c r="Q52" s="14">
        <f>ROUND(INDEX(新怪物属性!$IM$5:$JU$123,MATCH(竞技场玩家!$B52,新怪物属性!$D$5:$D$123,0),Q$2)*(1-$D52)+INDEX(新怪物属性!$IM$5:$JU$123,MATCH(竞技场玩家!$C52,新怪物属性!$D$5:$D$123,0),Q$2)*$D52,0)</f>
        <v>900</v>
      </c>
      <c r="R52" s="14">
        <f>ROUND(INDEX(新怪物属性!$IM$5:$JU$123,MATCH(竞技场玩家!$B52,新怪物属性!$D$5:$D$123,0),R$2)*(1-$D52)+INDEX(新怪物属性!$IM$5:$JU$123,MATCH(竞技场玩家!$C52,新怪物属性!$D$5:$D$123,0),R$2)*$D52,0)</f>
        <v>10</v>
      </c>
      <c r="S52" s="14">
        <f>ROUND(INDEX(新怪物属性!$IM$5:$JU$123,MATCH(竞技场玩家!$B52,新怪物属性!$D$5:$D$123,0),S$2)*(1-$D52)+INDEX(新怪物属性!$IM$5:$JU$123,MATCH(竞技场玩家!$C52,新怪物属性!$D$5:$D$123,0),S$2)*$D52,0)</f>
        <v>0</v>
      </c>
      <c r="T52" s="14">
        <f>ROUND(INDEX(新怪物属性!$IM$5:$JU$123,MATCH(竞技场玩家!$B52,新怪物属性!$D$5:$D$123,0),T$2)*(1-$D52)+INDEX(新怪物属性!$IM$5:$JU$123,MATCH(竞技场玩家!$C52,新怪物属性!$D$5:$D$123,0),T$2)*$D52,0)</f>
        <v>16183</v>
      </c>
      <c r="U52" s="14">
        <f>ROUND(INDEX(新怪物属性!$IM$5:$JU$123,MATCH(竞技场玩家!$B52,新怪物属性!$D$5:$D$123,0),U$2)*(1-$D52)+INDEX(新怪物属性!$IM$5:$JU$123,MATCH(竞技场玩家!$C52,新怪物属性!$D$5:$D$123,0),U$2)*$D52,0)</f>
        <v>1</v>
      </c>
    </row>
    <row r="53" spans="1:21" ht="16.5" x14ac:dyDescent="0.2">
      <c r="A53" s="14">
        <v>240</v>
      </c>
      <c r="B53" s="14">
        <v>60</v>
      </c>
      <c r="C53" s="14">
        <v>70</v>
      </c>
      <c r="D53" s="14">
        <v>0.39200000000000002</v>
      </c>
      <c r="E53" s="14">
        <f>ROUND(INDEX(新怪物属性!$IM$5:$JU$123,MATCH(竞技场玩家!$B53,新怪物属性!$D$5:$D$123,0),E$2)*(1-$D53)+INDEX(新怪物属性!$IM$5:$JU$123,MATCH(竞技场玩家!$C53,新怪物属性!$D$5:$D$123,0),E$2)*$D53,0)</f>
        <v>15725</v>
      </c>
      <c r="F53" s="14">
        <f>ROUND(INDEX(新怪物属性!$IM$5:$JU$123,MATCH(竞技场玩家!$B53,新怪物属性!$D$5:$D$123,0),F$2)*(1-$D53)+INDEX(新怪物属性!$IM$5:$JU$123,MATCH(竞技场玩家!$C53,新怪物属性!$D$5:$D$123,0),F$2)*$D53,0)</f>
        <v>0</v>
      </c>
      <c r="G53" s="14">
        <f>ROUND(INDEX(新怪物属性!$IM$5:$JU$123,MATCH(竞技场玩家!$B53,新怪物属性!$D$5:$D$123,0),G$2)*(1-$D53)+INDEX(新怪物属性!$IM$5:$JU$123,MATCH(竞技场玩家!$C53,新怪物属性!$D$5:$D$123,0),G$2)*$D53,0)</f>
        <v>0</v>
      </c>
      <c r="H53" s="14">
        <f>ROUND(INDEX(新怪物属性!$IM$5:$JU$123,MATCH(竞技场玩家!$B53,新怪物属性!$D$5:$D$123,0),H$2)*(1-$D53)+INDEX(新怪物属性!$IM$5:$JU$123,MATCH(竞技场玩家!$C53,新怪物属性!$D$5:$D$123,0),H$2)*$D53,0)</f>
        <v>138893</v>
      </c>
      <c r="I53" s="14">
        <f>ROUND(INDEX(新怪物属性!$IM$5:$JU$123,MATCH(竞技场玩家!$B53,新怪物属性!$D$5:$D$123,0),I$2)*(1-$D53)+INDEX(新怪物属性!$IM$5:$JU$123,MATCH(竞技场玩家!$C53,新怪物属性!$D$5:$D$123,0),I$2)*$D53,0)</f>
        <v>7665</v>
      </c>
      <c r="J53" s="14">
        <f>ROUND(INDEX(新怪物属性!$IM$5:$JU$123,MATCH(竞技场玩家!$B53,新怪物属性!$D$5:$D$123,0),J$2)*(1-$D53)+INDEX(新怪物属性!$IM$5:$JU$123,MATCH(竞技场玩家!$C53,新怪物属性!$D$5:$D$123,0),J$2)*$D53,0)</f>
        <v>1125</v>
      </c>
      <c r="K53" s="14">
        <f>ROUND(INDEX(新怪物属性!$IM$5:$JU$123,MATCH(竞技场玩家!$B53,新怪物属性!$D$5:$D$123,0),K$2)*(1-$D53)+INDEX(新怪物属性!$IM$5:$JU$123,MATCH(竞技场玩家!$C53,新怪物属性!$D$5:$D$123,0),K$2)*$D53,0)</f>
        <v>950</v>
      </c>
      <c r="L53" s="14">
        <f>ROUND(INDEX(新怪物属性!$IM$5:$JU$123,MATCH(竞技场玩家!$B53,新怪物属性!$D$5:$D$123,0),L$2)*(1-$D53)+INDEX(新怪物属性!$IM$5:$JU$123,MATCH(竞技场玩家!$C53,新怪物属性!$D$5:$D$123,0),L$2)*$D53,0)</f>
        <v>1</v>
      </c>
      <c r="M53" s="14">
        <f>ROUND(INDEX(新怪物属性!$IM$5:$JU$123,MATCH(竞技场玩家!$B53,新怪物属性!$D$5:$D$123,0),M$2)*(1-$D53)+INDEX(新怪物属性!$IM$5:$JU$123,MATCH(竞技场玩家!$C53,新怪物属性!$D$5:$D$123,0),M$2)*$D53,0)</f>
        <v>1</v>
      </c>
      <c r="N53" s="14">
        <f>ROUND(INDEX(新怪物属性!$IM$5:$JU$123,MATCH(竞技场玩家!$B53,新怪物属性!$D$5:$D$123,0),N$2)*(1-$D53)+INDEX(新怪物属性!$IM$5:$JU$123,MATCH(竞技场玩家!$C53,新怪物属性!$D$5:$D$123,0),N$2)*$D53,0)</f>
        <v>1</v>
      </c>
      <c r="O53" s="14">
        <f>ROUND(INDEX(新怪物属性!$IM$5:$JU$123,MATCH(竞技场玩家!$B53,新怪物属性!$D$5:$D$123,0),O$2)*(1-$D53)+INDEX(新怪物属性!$IM$5:$JU$123,MATCH(竞技场玩家!$C53,新怪物属性!$D$5:$D$123,0),O$2)*$D53,0)</f>
        <v>3778</v>
      </c>
      <c r="P53" s="14">
        <f>ROUND(INDEX(新怪物属性!$IM$5:$JU$123,MATCH(竞技场玩家!$B53,新怪物属性!$D$5:$D$123,0),P$2)*(1-$D53)+INDEX(新怪物属性!$IM$5:$JU$123,MATCH(竞技场玩家!$C53,新怪物属性!$D$5:$D$123,0),P$2)*$D53,0)</f>
        <v>1175</v>
      </c>
      <c r="Q53" s="14">
        <f>ROUND(INDEX(新怪物属性!$IM$5:$JU$123,MATCH(竞技场玩家!$B53,新怪物属性!$D$5:$D$123,0),Q$2)*(1-$D53)+INDEX(新怪物属性!$IM$5:$JU$123,MATCH(竞技场玩家!$C53,新怪物属性!$D$5:$D$123,0),Q$2)*$D53,0)</f>
        <v>900</v>
      </c>
      <c r="R53" s="14">
        <f>ROUND(INDEX(新怪物属性!$IM$5:$JU$123,MATCH(竞技场玩家!$B53,新怪物属性!$D$5:$D$123,0),R$2)*(1-$D53)+INDEX(新怪物属性!$IM$5:$JU$123,MATCH(竞技场玩家!$C53,新怪物属性!$D$5:$D$123,0),R$2)*$D53,0)</f>
        <v>10</v>
      </c>
      <c r="S53" s="14">
        <f>ROUND(INDEX(新怪物属性!$IM$5:$JU$123,MATCH(竞技场玩家!$B53,新怪物属性!$D$5:$D$123,0),S$2)*(1-$D53)+INDEX(新怪物属性!$IM$5:$JU$123,MATCH(竞技场玩家!$C53,新怪物属性!$D$5:$D$123,0),S$2)*$D53,0)</f>
        <v>0</v>
      </c>
      <c r="T53" s="14">
        <f>ROUND(INDEX(新怪物属性!$IM$5:$JU$123,MATCH(竞技场玩家!$B53,新怪物属性!$D$5:$D$123,0),T$2)*(1-$D53)+INDEX(新怪物属性!$IM$5:$JU$123,MATCH(竞技场玩家!$C53,新怪物属性!$D$5:$D$123,0),T$2)*$D53,0)</f>
        <v>16088</v>
      </c>
      <c r="U53" s="14">
        <f>ROUND(INDEX(新怪物属性!$IM$5:$JU$123,MATCH(竞技场玩家!$B53,新怪物属性!$D$5:$D$123,0),U$2)*(1-$D53)+INDEX(新怪物属性!$IM$5:$JU$123,MATCH(竞技场玩家!$C53,新怪物属性!$D$5:$D$123,0),U$2)*$D53,0)</f>
        <v>1</v>
      </c>
    </row>
    <row r="54" spans="1:21" ht="16.5" x14ac:dyDescent="0.2">
      <c r="A54" s="14">
        <v>260</v>
      </c>
      <c r="B54" s="14">
        <v>60</v>
      </c>
      <c r="C54" s="14">
        <v>70</v>
      </c>
      <c r="D54" s="14">
        <v>0.36399999999999999</v>
      </c>
      <c r="E54" s="14">
        <f>ROUND(INDEX(新怪物属性!$IM$5:$JU$123,MATCH(竞技场玩家!$B54,新怪物属性!$D$5:$D$123,0),E$2)*(1-$D54)+INDEX(新怪物属性!$IM$5:$JU$123,MATCH(竞技场玩家!$C54,新怪物属性!$D$5:$D$123,0),E$2)*$D54,0)</f>
        <v>15631</v>
      </c>
      <c r="F54" s="14">
        <f>ROUND(INDEX(新怪物属性!$IM$5:$JU$123,MATCH(竞技场玩家!$B54,新怪物属性!$D$5:$D$123,0),F$2)*(1-$D54)+INDEX(新怪物属性!$IM$5:$JU$123,MATCH(竞技场玩家!$C54,新怪物属性!$D$5:$D$123,0),F$2)*$D54,0)</f>
        <v>0</v>
      </c>
      <c r="G54" s="14">
        <f>ROUND(INDEX(新怪物属性!$IM$5:$JU$123,MATCH(竞技场玩家!$B54,新怪物属性!$D$5:$D$123,0),G$2)*(1-$D54)+INDEX(新怪物属性!$IM$5:$JU$123,MATCH(竞技场玩家!$C54,新怪物属性!$D$5:$D$123,0),G$2)*$D54,0)</f>
        <v>0</v>
      </c>
      <c r="H54" s="14">
        <f>ROUND(INDEX(新怪物属性!$IM$5:$JU$123,MATCH(竞技场玩家!$B54,新怪物属性!$D$5:$D$123,0),H$2)*(1-$D54)+INDEX(新怪物属性!$IM$5:$JU$123,MATCH(竞技场玩家!$C54,新怪物属性!$D$5:$D$123,0),H$2)*$D54,0)</f>
        <v>138191</v>
      </c>
      <c r="I54" s="14">
        <f>ROUND(INDEX(新怪物属性!$IM$5:$JU$123,MATCH(竞技场玩家!$B54,新怪物属性!$D$5:$D$123,0),I$2)*(1-$D54)+INDEX(新怪物属性!$IM$5:$JU$123,MATCH(竞技场玩家!$C54,新怪物属性!$D$5:$D$123,0),I$2)*$D54,0)</f>
        <v>7622</v>
      </c>
      <c r="J54" s="14">
        <f>ROUND(INDEX(新怪物属性!$IM$5:$JU$123,MATCH(竞技场玩家!$B54,新怪物属性!$D$5:$D$123,0),J$2)*(1-$D54)+INDEX(新怪物属性!$IM$5:$JU$123,MATCH(竞技场玩家!$C54,新怪物属性!$D$5:$D$123,0),J$2)*$D54,0)</f>
        <v>1125</v>
      </c>
      <c r="K54" s="14">
        <f>ROUND(INDEX(新怪物属性!$IM$5:$JU$123,MATCH(竞技场玩家!$B54,新怪物属性!$D$5:$D$123,0),K$2)*(1-$D54)+INDEX(新怪物属性!$IM$5:$JU$123,MATCH(竞技场玩家!$C54,新怪物属性!$D$5:$D$123,0),K$2)*$D54,0)</f>
        <v>950</v>
      </c>
      <c r="L54" s="14">
        <f>ROUND(INDEX(新怪物属性!$IM$5:$JU$123,MATCH(竞技场玩家!$B54,新怪物属性!$D$5:$D$123,0),L$2)*(1-$D54)+INDEX(新怪物属性!$IM$5:$JU$123,MATCH(竞技场玩家!$C54,新怪物属性!$D$5:$D$123,0),L$2)*$D54,0)</f>
        <v>1</v>
      </c>
      <c r="M54" s="14">
        <f>ROUND(INDEX(新怪物属性!$IM$5:$JU$123,MATCH(竞技场玩家!$B54,新怪物属性!$D$5:$D$123,0),M$2)*(1-$D54)+INDEX(新怪物属性!$IM$5:$JU$123,MATCH(竞技场玩家!$C54,新怪物属性!$D$5:$D$123,0),M$2)*$D54,0)</f>
        <v>1</v>
      </c>
      <c r="N54" s="14">
        <f>ROUND(INDEX(新怪物属性!$IM$5:$JU$123,MATCH(竞技场玩家!$B54,新怪物属性!$D$5:$D$123,0),N$2)*(1-$D54)+INDEX(新怪物属性!$IM$5:$JU$123,MATCH(竞技场玩家!$C54,新怪物属性!$D$5:$D$123,0),N$2)*$D54,0)</f>
        <v>1</v>
      </c>
      <c r="O54" s="14">
        <f>ROUND(INDEX(新怪物属性!$IM$5:$JU$123,MATCH(竞技场玩家!$B54,新怪物属性!$D$5:$D$123,0),O$2)*(1-$D54)+INDEX(新怪物属性!$IM$5:$JU$123,MATCH(竞技场玩家!$C54,新怪物属性!$D$5:$D$123,0),O$2)*$D54,0)</f>
        <v>3759</v>
      </c>
      <c r="P54" s="14">
        <f>ROUND(INDEX(新怪物属性!$IM$5:$JU$123,MATCH(竞技场玩家!$B54,新怪物属性!$D$5:$D$123,0),P$2)*(1-$D54)+INDEX(新怪物属性!$IM$5:$JU$123,MATCH(竞技场玩家!$C54,新怪物属性!$D$5:$D$123,0),P$2)*$D54,0)</f>
        <v>1175</v>
      </c>
      <c r="Q54" s="14">
        <f>ROUND(INDEX(新怪物属性!$IM$5:$JU$123,MATCH(竞技场玩家!$B54,新怪物属性!$D$5:$D$123,0),Q$2)*(1-$D54)+INDEX(新怪物属性!$IM$5:$JU$123,MATCH(竞技场玩家!$C54,新怪物属性!$D$5:$D$123,0),Q$2)*$D54,0)</f>
        <v>900</v>
      </c>
      <c r="R54" s="14">
        <f>ROUND(INDEX(新怪物属性!$IM$5:$JU$123,MATCH(竞技场玩家!$B54,新怪物属性!$D$5:$D$123,0),R$2)*(1-$D54)+INDEX(新怪物属性!$IM$5:$JU$123,MATCH(竞技场玩家!$C54,新怪物属性!$D$5:$D$123,0),R$2)*$D54,0)</f>
        <v>10</v>
      </c>
      <c r="S54" s="14">
        <f>ROUND(INDEX(新怪物属性!$IM$5:$JU$123,MATCH(竞技场玩家!$B54,新怪物属性!$D$5:$D$123,0),S$2)*(1-$D54)+INDEX(新怪物属性!$IM$5:$JU$123,MATCH(竞技场玩家!$C54,新怪物属性!$D$5:$D$123,0),S$2)*$D54,0)</f>
        <v>0</v>
      </c>
      <c r="T54" s="14">
        <f>ROUND(INDEX(新怪物属性!$IM$5:$JU$123,MATCH(竞技场玩家!$B54,新怪物属性!$D$5:$D$123,0),T$2)*(1-$D54)+INDEX(新怪物属性!$IM$5:$JU$123,MATCH(竞技场玩家!$C54,新怪物属性!$D$5:$D$123,0),T$2)*$D54,0)</f>
        <v>15994</v>
      </c>
      <c r="U54" s="14">
        <f>ROUND(INDEX(新怪物属性!$IM$5:$JU$123,MATCH(竞技场玩家!$B54,新怪物属性!$D$5:$D$123,0),U$2)*(1-$D54)+INDEX(新怪物属性!$IM$5:$JU$123,MATCH(竞技场玩家!$C54,新怪物属性!$D$5:$D$123,0),U$2)*$D54,0)</f>
        <v>1</v>
      </c>
    </row>
    <row r="55" spans="1:21" ht="16.5" x14ac:dyDescent="0.2">
      <c r="A55" s="14">
        <v>280</v>
      </c>
      <c r="B55" s="14">
        <v>60</v>
      </c>
      <c r="C55" s="14">
        <v>70</v>
      </c>
      <c r="D55" s="14">
        <v>0.33600000000000002</v>
      </c>
      <c r="E55" s="14">
        <f>ROUND(INDEX(新怪物属性!$IM$5:$JU$123,MATCH(竞技场玩家!$B55,新怪物属性!$D$5:$D$123,0),E$2)*(1-$D55)+INDEX(新怪物属性!$IM$5:$JU$123,MATCH(竞技场玩家!$C55,新怪物属性!$D$5:$D$123,0),E$2)*$D55,0)</f>
        <v>15537</v>
      </c>
      <c r="F55" s="14">
        <f>ROUND(INDEX(新怪物属性!$IM$5:$JU$123,MATCH(竞技场玩家!$B55,新怪物属性!$D$5:$D$123,0),F$2)*(1-$D55)+INDEX(新怪物属性!$IM$5:$JU$123,MATCH(竞技场玩家!$C55,新怪物属性!$D$5:$D$123,0),F$2)*$D55,0)</f>
        <v>0</v>
      </c>
      <c r="G55" s="14">
        <f>ROUND(INDEX(新怪物属性!$IM$5:$JU$123,MATCH(竞技场玩家!$B55,新怪物属性!$D$5:$D$123,0),G$2)*(1-$D55)+INDEX(新怪物属性!$IM$5:$JU$123,MATCH(竞技场玩家!$C55,新怪物属性!$D$5:$D$123,0),G$2)*$D55,0)</f>
        <v>0</v>
      </c>
      <c r="H55" s="14">
        <f>ROUND(INDEX(新怪物属性!$IM$5:$JU$123,MATCH(竞技场玩家!$B55,新怪物属性!$D$5:$D$123,0),H$2)*(1-$D55)+INDEX(新怪物属性!$IM$5:$JU$123,MATCH(竞技场玩家!$C55,新怪物属性!$D$5:$D$123,0),H$2)*$D55,0)</f>
        <v>137489</v>
      </c>
      <c r="I55" s="14">
        <f>ROUND(INDEX(新怪物属性!$IM$5:$JU$123,MATCH(竞技场玩家!$B55,新怪物属性!$D$5:$D$123,0),I$2)*(1-$D55)+INDEX(新怪物属性!$IM$5:$JU$123,MATCH(竞技场玩家!$C55,新怪物属性!$D$5:$D$123,0),I$2)*$D55,0)</f>
        <v>7579</v>
      </c>
      <c r="J55" s="14">
        <f>ROUND(INDEX(新怪物属性!$IM$5:$JU$123,MATCH(竞技场玩家!$B55,新怪物属性!$D$5:$D$123,0),J$2)*(1-$D55)+INDEX(新怪物属性!$IM$5:$JU$123,MATCH(竞技场玩家!$C55,新怪物属性!$D$5:$D$123,0),J$2)*$D55,0)</f>
        <v>1125</v>
      </c>
      <c r="K55" s="14">
        <f>ROUND(INDEX(新怪物属性!$IM$5:$JU$123,MATCH(竞技场玩家!$B55,新怪物属性!$D$5:$D$123,0),K$2)*(1-$D55)+INDEX(新怪物属性!$IM$5:$JU$123,MATCH(竞技场玩家!$C55,新怪物属性!$D$5:$D$123,0),K$2)*$D55,0)</f>
        <v>950</v>
      </c>
      <c r="L55" s="14">
        <f>ROUND(INDEX(新怪物属性!$IM$5:$JU$123,MATCH(竞技场玩家!$B55,新怪物属性!$D$5:$D$123,0),L$2)*(1-$D55)+INDEX(新怪物属性!$IM$5:$JU$123,MATCH(竞技场玩家!$C55,新怪物属性!$D$5:$D$123,0),L$2)*$D55,0)</f>
        <v>1</v>
      </c>
      <c r="M55" s="14">
        <f>ROUND(INDEX(新怪物属性!$IM$5:$JU$123,MATCH(竞技场玩家!$B55,新怪物属性!$D$5:$D$123,0),M$2)*(1-$D55)+INDEX(新怪物属性!$IM$5:$JU$123,MATCH(竞技场玩家!$C55,新怪物属性!$D$5:$D$123,0),M$2)*$D55,0)</f>
        <v>1</v>
      </c>
      <c r="N55" s="14">
        <f>ROUND(INDEX(新怪物属性!$IM$5:$JU$123,MATCH(竞技场玩家!$B55,新怪物属性!$D$5:$D$123,0),N$2)*(1-$D55)+INDEX(新怪物属性!$IM$5:$JU$123,MATCH(竞技场玩家!$C55,新怪物属性!$D$5:$D$123,0),N$2)*$D55,0)</f>
        <v>1</v>
      </c>
      <c r="O55" s="14">
        <f>ROUND(INDEX(新怪物属性!$IM$5:$JU$123,MATCH(竞技场玩家!$B55,新怪物属性!$D$5:$D$123,0),O$2)*(1-$D55)+INDEX(新怪物属性!$IM$5:$JU$123,MATCH(竞技场玩家!$C55,新怪物属性!$D$5:$D$123,0),O$2)*$D55,0)</f>
        <v>3739</v>
      </c>
      <c r="P55" s="14">
        <f>ROUND(INDEX(新怪物属性!$IM$5:$JU$123,MATCH(竞技场玩家!$B55,新怪物属性!$D$5:$D$123,0),P$2)*(1-$D55)+INDEX(新怪物属性!$IM$5:$JU$123,MATCH(竞技场玩家!$C55,新怪物属性!$D$5:$D$123,0),P$2)*$D55,0)</f>
        <v>1175</v>
      </c>
      <c r="Q55" s="14">
        <f>ROUND(INDEX(新怪物属性!$IM$5:$JU$123,MATCH(竞技场玩家!$B55,新怪物属性!$D$5:$D$123,0),Q$2)*(1-$D55)+INDEX(新怪物属性!$IM$5:$JU$123,MATCH(竞技场玩家!$C55,新怪物属性!$D$5:$D$123,0),Q$2)*$D55,0)</f>
        <v>900</v>
      </c>
      <c r="R55" s="14">
        <f>ROUND(INDEX(新怪物属性!$IM$5:$JU$123,MATCH(竞技场玩家!$B55,新怪物属性!$D$5:$D$123,0),R$2)*(1-$D55)+INDEX(新怪物属性!$IM$5:$JU$123,MATCH(竞技场玩家!$C55,新怪物属性!$D$5:$D$123,0),R$2)*$D55,0)</f>
        <v>10</v>
      </c>
      <c r="S55" s="14">
        <f>ROUND(INDEX(新怪物属性!$IM$5:$JU$123,MATCH(竞技场玩家!$B55,新怪物属性!$D$5:$D$123,0),S$2)*(1-$D55)+INDEX(新怪物属性!$IM$5:$JU$123,MATCH(竞技场玩家!$C55,新怪物属性!$D$5:$D$123,0),S$2)*$D55,0)</f>
        <v>0</v>
      </c>
      <c r="T55" s="14">
        <f>ROUND(INDEX(新怪物属性!$IM$5:$JU$123,MATCH(竞技场玩家!$B55,新怪物属性!$D$5:$D$123,0),T$2)*(1-$D55)+INDEX(新怪物属性!$IM$5:$JU$123,MATCH(竞技场玩家!$C55,新怪物属性!$D$5:$D$123,0),T$2)*$D55,0)</f>
        <v>15899</v>
      </c>
      <c r="U55" s="14">
        <f>ROUND(INDEX(新怪物属性!$IM$5:$JU$123,MATCH(竞技场玩家!$B55,新怪物属性!$D$5:$D$123,0),U$2)*(1-$D55)+INDEX(新怪物属性!$IM$5:$JU$123,MATCH(竞技场玩家!$C55,新怪物属性!$D$5:$D$123,0),U$2)*$D55,0)</f>
        <v>1</v>
      </c>
    </row>
    <row r="56" spans="1:21" ht="16.5" x14ac:dyDescent="0.2">
      <c r="A56" s="14">
        <v>300</v>
      </c>
      <c r="B56" s="14">
        <v>60</v>
      </c>
      <c r="C56" s="14">
        <v>70</v>
      </c>
      <c r="D56" s="14">
        <v>0.308</v>
      </c>
      <c r="E56" s="14">
        <f>ROUND(INDEX(新怪物属性!$IM$5:$JU$123,MATCH(竞技场玩家!$B56,新怪物属性!$D$5:$D$123,0),E$2)*(1-$D56)+INDEX(新怪物属性!$IM$5:$JU$123,MATCH(竞技场玩家!$C56,新怪物属性!$D$5:$D$123,0),E$2)*$D56,0)</f>
        <v>15442</v>
      </c>
      <c r="F56" s="14">
        <f>ROUND(INDEX(新怪物属性!$IM$5:$JU$123,MATCH(竞技场玩家!$B56,新怪物属性!$D$5:$D$123,0),F$2)*(1-$D56)+INDEX(新怪物属性!$IM$5:$JU$123,MATCH(竞技场玩家!$C56,新怪物属性!$D$5:$D$123,0),F$2)*$D56,0)</f>
        <v>0</v>
      </c>
      <c r="G56" s="14">
        <f>ROUND(INDEX(新怪物属性!$IM$5:$JU$123,MATCH(竞技场玩家!$B56,新怪物属性!$D$5:$D$123,0),G$2)*(1-$D56)+INDEX(新怪物属性!$IM$5:$JU$123,MATCH(竞技场玩家!$C56,新怪物属性!$D$5:$D$123,0),G$2)*$D56,0)</f>
        <v>0</v>
      </c>
      <c r="H56" s="14">
        <f>ROUND(INDEX(新怪物属性!$IM$5:$JU$123,MATCH(竞技场玩家!$B56,新怪物属性!$D$5:$D$123,0),H$2)*(1-$D56)+INDEX(新怪物属性!$IM$5:$JU$123,MATCH(竞技场玩家!$C56,新怪物属性!$D$5:$D$123,0),H$2)*$D56,0)</f>
        <v>136788</v>
      </c>
      <c r="I56" s="14">
        <f>ROUND(INDEX(新怪物属性!$IM$5:$JU$123,MATCH(竞技场玩家!$B56,新怪物属性!$D$5:$D$123,0),I$2)*(1-$D56)+INDEX(新怪物属性!$IM$5:$JU$123,MATCH(竞技场玩家!$C56,新怪物属性!$D$5:$D$123,0),I$2)*$D56,0)</f>
        <v>7537</v>
      </c>
      <c r="J56" s="14">
        <f>ROUND(INDEX(新怪物属性!$IM$5:$JU$123,MATCH(竞技场玩家!$B56,新怪物属性!$D$5:$D$123,0),J$2)*(1-$D56)+INDEX(新怪物属性!$IM$5:$JU$123,MATCH(竞技场玩家!$C56,新怪物属性!$D$5:$D$123,0),J$2)*$D56,0)</f>
        <v>1125</v>
      </c>
      <c r="K56" s="14">
        <f>ROUND(INDEX(新怪物属性!$IM$5:$JU$123,MATCH(竞技场玩家!$B56,新怪物属性!$D$5:$D$123,0),K$2)*(1-$D56)+INDEX(新怪物属性!$IM$5:$JU$123,MATCH(竞技场玩家!$C56,新怪物属性!$D$5:$D$123,0),K$2)*$D56,0)</f>
        <v>950</v>
      </c>
      <c r="L56" s="14">
        <f>ROUND(INDEX(新怪物属性!$IM$5:$JU$123,MATCH(竞技场玩家!$B56,新怪物属性!$D$5:$D$123,0),L$2)*(1-$D56)+INDEX(新怪物属性!$IM$5:$JU$123,MATCH(竞技场玩家!$C56,新怪物属性!$D$5:$D$123,0),L$2)*$D56,0)</f>
        <v>1</v>
      </c>
      <c r="M56" s="14">
        <f>ROUND(INDEX(新怪物属性!$IM$5:$JU$123,MATCH(竞技场玩家!$B56,新怪物属性!$D$5:$D$123,0),M$2)*(1-$D56)+INDEX(新怪物属性!$IM$5:$JU$123,MATCH(竞技场玩家!$C56,新怪物属性!$D$5:$D$123,0),M$2)*$D56,0)</f>
        <v>1</v>
      </c>
      <c r="N56" s="14">
        <f>ROUND(INDEX(新怪物属性!$IM$5:$JU$123,MATCH(竞技场玩家!$B56,新怪物属性!$D$5:$D$123,0),N$2)*(1-$D56)+INDEX(新怪物属性!$IM$5:$JU$123,MATCH(竞技场玩家!$C56,新怪物属性!$D$5:$D$123,0),N$2)*$D56,0)</f>
        <v>1</v>
      </c>
      <c r="O56" s="14">
        <f>ROUND(INDEX(新怪物属性!$IM$5:$JU$123,MATCH(竞技场玩家!$B56,新怪物属性!$D$5:$D$123,0),O$2)*(1-$D56)+INDEX(新怪物属性!$IM$5:$JU$123,MATCH(竞技场玩家!$C56,新怪物属性!$D$5:$D$123,0),O$2)*$D56,0)</f>
        <v>3720</v>
      </c>
      <c r="P56" s="14">
        <f>ROUND(INDEX(新怪物属性!$IM$5:$JU$123,MATCH(竞技场玩家!$B56,新怪物属性!$D$5:$D$123,0),P$2)*(1-$D56)+INDEX(新怪物属性!$IM$5:$JU$123,MATCH(竞技场玩家!$C56,新怪物属性!$D$5:$D$123,0),P$2)*$D56,0)</f>
        <v>1175</v>
      </c>
      <c r="Q56" s="14">
        <f>ROUND(INDEX(新怪物属性!$IM$5:$JU$123,MATCH(竞技场玩家!$B56,新怪物属性!$D$5:$D$123,0),Q$2)*(1-$D56)+INDEX(新怪物属性!$IM$5:$JU$123,MATCH(竞技场玩家!$C56,新怪物属性!$D$5:$D$123,0),Q$2)*$D56,0)</f>
        <v>900</v>
      </c>
      <c r="R56" s="14">
        <f>ROUND(INDEX(新怪物属性!$IM$5:$JU$123,MATCH(竞技场玩家!$B56,新怪物属性!$D$5:$D$123,0),R$2)*(1-$D56)+INDEX(新怪物属性!$IM$5:$JU$123,MATCH(竞技场玩家!$C56,新怪物属性!$D$5:$D$123,0),R$2)*$D56,0)</f>
        <v>10</v>
      </c>
      <c r="S56" s="14">
        <f>ROUND(INDEX(新怪物属性!$IM$5:$JU$123,MATCH(竞技场玩家!$B56,新怪物属性!$D$5:$D$123,0),S$2)*(1-$D56)+INDEX(新怪物属性!$IM$5:$JU$123,MATCH(竞技场玩家!$C56,新怪物属性!$D$5:$D$123,0),S$2)*$D56,0)</f>
        <v>0</v>
      </c>
      <c r="T56" s="14">
        <f>ROUND(INDEX(新怪物属性!$IM$5:$JU$123,MATCH(竞技场玩家!$B56,新怪物属性!$D$5:$D$123,0),T$2)*(1-$D56)+INDEX(新怪物属性!$IM$5:$JU$123,MATCH(竞技场玩家!$C56,新怪物属性!$D$5:$D$123,0),T$2)*$D56,0)</f>
        <v>15804</v>
      </c>
      <c r="U56" s="14">
        <f>ROUND(INDEX(新怪物属性!$IM$5:$JU$123,MATCH(竞技场玩家!$B56,新怪物属性!$D$5:$D$123,0),U$2)*(1-$D56)+INDEX(新怪物属性!$IM$5:$JU$123,MATCH(竞技场玩家!$C56,新怪物属性!$D$5:$D$123,0),U$2)*$D56,0)</f>
        <v>1</v>
      </c>
    </row>
    <row r="57" spans="1:21" ht="16.5" x14ac:dyDescent="0.2">
      <c r="A57" s="14">
        <v>320</v>
      </c>
      <c r="B57" s="14">
        <v>60</v>
      </c>
      <c r="C57" s="14">
        <v>70</v>
      </c>
      <c r="D57" s="14">
        <v>0.28000000000000003</v>
      </c>
      <c r="E57" s="14">
        <f>ROUND(INDEX(新怪物属性!$IM$5:$JU$123,MATCH(竞技场玩家!$B57,新怪物属性!$D$5:$D$123,0),E$2)*(1-$D57)+INDEX(新怪物属性!$IM$5:$JU$123,MATCH(竞技场玩家!$C57,新怪物属性!$D$5:$D$123,0),E$2)*$D57,0)</f>
        <v>15348</v>
      </c>
      <c r="F57" s="14">
        <f>ROUND(INDEX(新怪物属性!$IM$5:$JU$123,MATCH(竞技场玩家!$B57,新怪物属性!$D$5:$D$123,0),F$2)*(1-$D57)+INDEX(新怪物属性!$IM$5:$JU$123,MATCH(竞技场玩家!$C57,新怪物属性!$D$5:$D$123,0),F$2)*$D57,0)</f>
        <v>0</v>
      </c>
      <c r="G57" s="14">
        <f>ROUND(INDEX(新怪物属性!$IM$5:$JU$123,MATCH(竞技场玩家!$B57,新怪物属性!$D$5:$D$123,0),G$2)*(1-$D57)+INDEX(新怪物属性!$IM$5:$JU$123,MATCH(竞技场玩家!$C57,新怪物属性!$D$5:$D$123,0),G$2)*$D57,0)</f>
        <v>0</v>
      </c>
      <c r="H57" s="14">
        <f>ROUND(INDEX(新怪物属性!$IM$5:$JU$123,MATCH(竞技场玩家!$B57,新怪物属性!$D$5:$D$123,0),H$2)*(1-$D57)+INDEX(新怪物属性!$IM$5:$JU$123,MATCH(竞技场玩家!$C57,新怪物属性!$D$5:$D$123,0),H$2)*$D57,0)</f>
        <v>136086</v>
      </c>
      <c r="I57" s="14">
        <f>ROUND(INDEX(新怪物属性!$IM$5:$JU$123,MATCH(竞技场玩家!$B57,新怪物属性!$D$5:$D$123,0),I$2)*(1-$D57)+INDEX(新怪物属性!$IM$5:$JU$123,MATCH(竞技场玩家!$C57,新怪物属性!$D$5:$D$123,0),I$2)*$D57,0)</f>
        <v>7494</v>
      </c>
      <c r="J57" s="14">
        <f>ROUND(INDEX(新怪物属性!$IM$5:$JU$123,MATCH(竞技场玩家!$B57,新怪物属性!$D$5:$D$123,0),J$2)*(1-$D57)+INDEX(新怪物属性!$IM$5:$JU$123,MATCH(竞技场玩家!$C57,新怪物属性!$D$5:$D$123,0),J$2)*$D57,0)</f>
        <v>1125</v>
      </c>
      <c r="K57" s="14">
        <f>ROUND(INDEX(新怪物属性!$IM$5:$JU$123,MATCH(竞技场玩家!$B57,新怪物属性!$D$5:$D$123,0),K$2)*(1-$D57)+INDEX(新怪物属性!$IM$5:$JU$123,MATCH(竞技场玩家!$C57,新怪物属性!$D$5:$D$123,0),K$2)*$D57,0)</f>
        <v>950</v>
      </c>
      <c r="L57" s="14">
        <f>ROUND(INDEX(新怪物属性!$IM$5:$JU$123,MATCH(竞技场玩家!$B57,新怪物属性!$D$5:$D$123,0),L$2)*(1-$D57)+INDEX(新怪物属性!$IM$5:$JU$123,MATCH(竞技场玩家!$C57,新怪物属性!$D$5:$D$123,0),L$2)*$D57,0)</f>
        <v>1</v>
      </c>
      <c r="M57" s="14">
        <f>ROUND(INDEX(新怪物属性!$IM$5:$JU$123,MATCH(竞技场玩家!$B57,新怪物属性!$D$5:$D$123,0),M$2)*(1-$D57)+INDEX(新怪物属性!$IM$5:$JU$123,MATCH(竞技场玩家!$C57,新怪物属性!$D$5:$D$123,0),M$2)*$D57,0)</f>
        <v>1</v>
      </c>
      <c r="N57" s="14">
        <f>ROUND(INDEX(新怪物属性!$IM$5:$JU$123,MATCH(竞技场玩家!$B57,新怪物属性!$D$5:$D$123,0),N$2)*(1-$D57)+INDEX(新怪物属性!$IM$5:$JU$123,MATCH(竞技场玩家!$C57,新怪物属性!$D$5:$D$123,0),N$2)*$D57,0)</f>
        <v>1</v>
      </c>
      <c r="O57" s="14">
        <f>ROUND(INDEX(新怪物属性!$IM$5:$JU$123,MATCH(竞技场玩家!$B57,新怪物属性!$D$5:$D$123,0),O$2)*(1-$D57)+INDEX(新怪物属性!$IM$5:$JU$123,MATCH(竞技场玩家!$C57,新怪物属性!$D$5:$D$123,0),O$2)*$D57,0)</f>
        <v>3701</v>
      </c>
      <c r="P57" s="14">
        <f>ROUND(INDEX(新怪物属性!$IM$5:$JU$123,MATCH(竞技场玩家!$B57,新怪物属性!$D$5:$D$123,0),P$2)*(1-$D57)+INDEX(新怪物属性!$IM$5:$JU$123,MATCH(竞技场玩家!$C57,新怪物属性!$D$5:$D$123,0),P$2)*$D57,0)</f>
        <v>1175</v>
      </c>
      <c r="Q57" s="14">
        <f>ROUND(INDEX(新怪物属性!$IM$5:$JU$123,MATCH(竞技场玩家!$B57,新怪物属性!$D$5:$D$123,0),Q$2)*(1-$D57)+INDEX(新怪物属性!$IM$5:$JU$123,MATCH(竞技场玩家!$C57,新怪物属性!$D$5:$D$123,0),Q$2)*$D57,0)</f>
        <v>900</v>
      </c>
      <c r="R57" s="14">
        <f>ROUND(INDEX(新怪物属性!$IM$5:$JU$123,MATCH(竞技场玩家!$B57,新怪物属性!$D$5:$D$123,0),R$2)*(1-$D57)+INDEX(新怪物属性!$IM$5:$JU$123,MATCH(竞技场玩家!$C57,新怪物属性!$D$5:$D$123,0),R$2)*$D57,0)</f>
        <v>10</v>
      </c>
      <c r="S57" s="14">
        <f>ROUND(INDEX(新怪物属性!$IM$5:$JU$123,MATCH(竞技场玩家!$B57,新怪物属性!$D$5:$D$123,0),S$2)*(1-$D57)+INDEX(新怪物属性!$IM$5:$JU$123,MATCH(竞技场玩家!$C57,新怪物属性!$D$5:$D$123,0),S$2)*$D57,0)</f>
        <v>0</v>
      </c>
      <c r="T57" s="14">
        <f>ROUND(INDEX(新怪物属性!$IM$5:$JU$123,MATCH(竞技场玩家!$B57,新怪物属性!$D$5:$D$123,0),T$2)*(1-$D57)+INDEX(新怪物属性!$IM$5:$JU$123,MATCH(竞技场玩家!$C57,新怪物属性!$D$5:$D$123,0),T$2)*$D57,0)</f>
        <v>15710</v>
      </c>
      <c r="U57" s="14">
        <f>ROUND(INDEX(新怪物属性!$IM$5:$JU$123,MATCH(竞技场玩家!$B57,新怪物属性!$D$5:$D$123,0),U$2)*(1-$D57)+INDEX(新怪物属性!$IM$5:$JU$123,MATCH(竞技场玩家!$C57,新怪物属性!$D$5:$D$123,0),U$2)*$D57,0)</f>
        <v>1</v>
      </c>
    </row>
    <row r="58" spans="1:21" ht="16.5" x14ac:dyDescent="0.2">
      <c r="A58" s="14">
        <v>340</v>
      </c>
      <c r="B58" s="14">
        <v>60</v>
      </c>
      <c r="C58" s="14">
        <v>70</v>
      </c>
      <c r="D58" s="14">
        <v>0.252</v>
      </c>
      <c r="E58" s="14">
        <f>ROUND(INDEX(新怪物属性!$IM$5:$JU$123,MATCH(竞技场玩家!$B58,新怪物属性!$D$5:$D$123,0),E$2)*(1-$D58)+INDEX(新怪物属性!$IM$5:$JU$123,MATCH(竞技场玩家!$C58,新怪物属性!$D$5:$D$123,0),E$2)*$D58,0)</f>
        <v>15254</v>
      </c>
      <c r="F58" s="14">
        <f>ROUND(INDEX(新怪物属性!$IM$5:$JU$123,MATCH(竞技场玩家!$B58,新怪物属性!$D$5:$D$123,0),F$2)*(1-$D58)+INDEX(新怪物属性!$IM$5:$JU$123,MATCH(竞技场玩家!$C58,新怪物属性!$D$5:$D$123,0),F$2)*$D58,0)</f>
        <v>0</v>
      </c>
      <c r="G58" s="14">
        <f>ROUND(INDEX(新怪物属性!$IM$5:$JU$123,MATCH(竞技场玩家!$B58,新怪物属性!$D$5:$D$123,0),G$2)*(1-$D58)+INDEX(新怪物属性!$IM$5:$JU$123,MATCH(竞技场玩家!$C58,新怪物属性!$D$5:$D$123,0),G$2)*$D58,0)</f>
        <v>0</v>
      </c>
      <c r="H58" s="14">
        <f>ROUND(INDEX(新怪物属性!$IM$5:$JU$123,MATCH(竞技场玩家!$B58,新怪物属性!$D$5:$D$123,0),H$2)*(1-$D58)+INDEX(新怪物属性!$IM$5:$JU$123,MATCH(竞技场玩家!$C58,新怪物属性!$D$5:$D$123,0),H$2)*$D58,0)</f>
        <v>135385</v>
      </c>
      <c r="I58" s="14">
        <f>ROUND(INDEX(新怪物属性!$IM$5:$JU$123,MATCH(竞技场玩家!$B58,新怪物属性!$D$5:$D$123,0),I$2)*(1-$D58)+INDEX(新怪物属性!$IM$5:$JU$123,MATCH(竞技场玩家!$C58,新怪物属性!$D$5:$D$123,0),I$2)*$D58,0)</f>
        <v>7451</v>
      </c>
      <c r="J58" s="14">
        <f>ROUND(INDEX(新怪物属性!$IM$5:$JU$123,MATCH(竞技场玩家!$B58,新怪物属性!$D$5:$D$123,0),J$2)*(1-$D58)+INDEX(新怪物属性!$IM$5:$JU$123,MATCH(竞技场玩家!$C58,新怪物属性!$D$5:$D$123,0),J$2)*$D58,0)</f>
        <v>1125</v>
      </c>
      <c r="K58" s="14">
        <f>ROUND(INDEX(新怪物属性!$IM$5:$JU$123,MATCH(竞技场玩家!$B58,新怪物属性!$D$5:$D$123,0),K$2)*(1-$D58)+INDEX(新怪物属性!$IM$5:$JU$123,MATCH(竞技场玩家!$C58,新怪物属性!$D$5:$D$123,0),K$2)*$D58,0)</f>
        <v>950</v>
      </c>
      <c r="L58" s="14">
        <f>ROUND(INDEX(新怪物属性!$IM$5:$JU$123,MATCH(竞技场玩家!$B58,新怪物属性!$D$5:$D$123,0),L$2)*(1-$D58)+INDEX(新怪物属性!$IM$5:$JU$123,MATCH(竞技场玩家!$C58,新怪物属性!$D$5:$D$123,0),L$2)*$D58,0)</f>
        <v>1</v>
      </c>
      <c r="M58" s="14">
        <f>ROUND(INDEX(新怪物属性!$IM$5:$JU$123,MATCH(竞技场玩家!$B58,新怪物属性!$D$5:$D$123,0),M$2)*(1-$D58)+INDEX(新怪物属性!$IM$5:$JU$123,MATCH(竞技场玩家!$C58,新怪物属性!$D$5:$D$123,0),M$2)*$D58,0)</f>
        <v>1</v>
      </c>
      <c r="N58" s="14">
        <f>ROUND(INDEX(新怪物属性!$IM$5:$JU$123,MATCH(竞技场玩家!$B58,新怪物属性!$D$5:$D$123,0),N$2)*(1-$D58)+INDEX(新怪物属性!$IM$5:$JU$123,MATCH(竞技场玩家!$C58,新怪物属性!$D$5:$D$123,0),N$2)*$D58,0)</f>
        <v>1</v>
      </c>
      <c r="O58" s="14">
        <f>ROUND(INDEX(新怪物属性!$IM$5:$JU$123,MATCH(竞技场玩家!$B58,新怪物属性!$D$5:$D$123,0),O$2)*(1-$D58)+INDEX(新怪物属性!$IM$5:$JU$123,MATCH(竞技场玩家!$C58,新怪物属性!$D$5:$D$123,0),O$2)*$D58,0)</f>
        <v>3682</v>
      </c>
      <c r="P58" s="14">
        <f>ROUND(INDEX(新怪物属性!$IM$5:$JU$123,MATCH(竞技场玩家!$B58,新怪物属性!$D$5:$D$123,0),P$2)*(1-$D58)+INDEX(新怪物属性!$IM$5:$JU$123,MATCH(竞技场玩家!$C58,新怪物属性!$D$5:$D$123,0),P$2)*$D58,0)</f>
        <v>1175</v>
      </c>
      <c r="Q58" s="14">
        <f>ROUND(INDEX(新怪物属性!$IM$5:$JU$123,MATCH(竞技场玩家!$B58,新怪物属性!$D$5:$D$123,0),Q$2)*(1-$D58)+INDEX(新怪物属性!$IM$5:$JU$123,MATCH(竞技场玩家!$C58,新怪物属性!$D$5:$D$123,0),Q$2)*$D58,0)</f>
        <v>900</v>
      </c>
      <c r="R58" s="14">
        <f>ROUND(INDEX(新怪物属性!$IM$5:$JU$123,MATCH(竞技场玩家!$B58,新怪物属性!$D$5:$D$123,0),R$2)*(1-$D58)+INDEX(新怪物属性!$IM$5:$JU$123,MATCH(竞技场玩家!$C58,新怪物属性!$D$5:$D$123,0),R$2)*$D58,0)</f>
        <v>10</v>
      </c>
      <c r="S58" s="14">
        <f>ROUND(INDEX(新怪物属性!$IM$5:$JU$123,MATCH(竞技场玩家!$B58,新怪物属性!$D$5:$D$123,0),S$2)*(1-$D58)+INDEX(新怪物属性!$IM$5:$JU$123,MATCH(竞技场玩家!$C58,新怪物属性!$D$5:$D$123,0),S$2)*$D58,0)</f>
        <v>0</v>
      </c>
      <c r="T58" s="14">
        <f>ROUND(INDEX(新怪物属性!$IM$5:$JU$123,MATCH(竞技场玩家!$B58,新怪物属性!$D$5:$D$123,0),T$2)*(1-$D58)+INDEX(新怪物属性!$IM$5:$JU$123,MATCH(竞技场玩家!$C58,新怪物属性!$D$5:$D$123,0),T$2)*$D58,0)</f>
        <v>15615</v>
      </c>
      <c r="U58" s="14">
        <f>ROUND(INDEX(新怪物属性!$IM$5:$JU$123,MATCH(竞技场玩家!$B58,新怪物属性!$D$5:$D$123,0),U$2)*(1-$D58)+INDEX(新怪物属性!$IM$5:$JU$123,MATCH(竞技场玩家!$C58,新怪物属性!$D$5:$D$123,0),U$2)*$D58,0)</f>
        <v>1</v>
      </c>
    </row>
    <row r="59" spans="1:21" ht="16.5" x14ac:dyDescent="0.2">
      <c r="A59" s="14">
        <v>360</v>
      </c>
      <c r="B59" s="14">
        <v>60</v>
      </c>
      <c r="C59" s="14">
        <v>70</v>
      </c>
      <c r="D59" s="14">
        <v>0.224</v>
      </c>
      <c r="E59" s="14">
        <f>ROUND(INDEX(新怪物属性!$IM$5:$JU$123,MATCH(竞技场玩家!$B59,新怪物属性!$D$5:$D$123,0),E$2)*(1-$D59)+INDEX(新怪物属性!$IM$5:$JU$123,MATCH(竞技场玩家!$C59,新怪物属性!$D$5:$D$123,0),E$2)*$D59,0)</f>
        <v>15160</v>
      </c>
      <c r="F59" s="14">
        <f>ROUND(INDEX(新怪物属性!$IM$5:$JU$123,MATCH(竞技场玩家!$B59,新怪物属性!$D$5:$D$123,0),F$2)*(1-$D59)+INDEX(新怪物属性!$IM$5:$JU$123,MATCH(竞技场玩家!$C59,新怪物属性!$D$5:$D$123,0),F$2)*$D59,0)</f>
        <v>0</v>
      </c>
      <c r="G59" s="14">
        <f>ROUND(INDEX(新怪物属性!$IM$5:$JU$123,MATCH(竞技场玩家!$B59,新怪物属性!$D$5:$D$123,0),G$2)*(1-$D59)+INDEX(新怪物属性!$IM$5:$JU$123,MATCH(竞技场玩家!$C59,新怪物属性!$D$5:$D$123,0),G$2)*$D59,0)</f>
        <v>0</v>
      </c>
      <c r="H59" s="14">
        <f>ROUND(INDEX(新怪物属性!$IM$5:$JU$123,MATCH(竞技场玩家!$B59,新怪物属性!$D$5:$D$123,0),H$2)*(1-$D59)+INDEX(新怪物属性!$IM$5:$JU$123,MATCH(竞技场玩家!$C59,新怪物属性!$D$5:$D$123,0),H$2)*$D59,0)</f>
        <v>134683</v>
      </c>
      <c r="I59" s="14">
        <f>ROUND(INDEX(新怪物属性!$IM$5:$JU$123,MATCH(竞技场玩家!$B59,新怪物属性!$D$5:$D$123,0),I$2)*(1-$D59)+INDEX(新怪物属性!$IM$5:$JU$123,MATCH(竞技场玩家!$C59,新怪物属性!$D$5:$D$123,0),I$2)*$D59,0)</f>
        <v>7408</v>
      </c>
      <c r="J59" s="14">
        <f>ROUND(INDEX(新怪物属性!$IM$5:$JU$123,MATCH(竞技场玩家!$B59,新怪物属性!$D$5:$D$123,0),J$2)*(1-$D59)+INDEX(新怪物属性!$IM$5:$JU$123,MATCH(竞技场玩家!$C59,新怪物属性!$D$5:$D$123,0),J$2)*$D59,0)</f>
        <v>1125</v>
      </c>
      <c r="K59" s="14">
        <f>ROUND(INDEX(新怪物属性!$IM$5:$JU$123,MATCH(竞技场玩家!$B59,新怪物属性!$D$5:$D$123,0),K$2)*(1-$D59)+INDEX(新怪物属性!$IM$5:$JU$123,MATCH(竞技场玩家!$C59,新怪物属性!$D$5:$D$123,0),K$2)*$D59,0)</f>
        <v>950</v>
      </c>
      <c r="L59" s="14">
        <f>ROUND(INDEX(新怪物属性!$IM$5:$JU$123,MATCH(竞技场玩家!$B59,新怪物属性!$D$5:$D$123,0),L$2)*(1-$D59)+INDEX(新怪物属性!$IM$5:$JU$123,MATCH(竞技场玩家!$C59,新怪物属性!$D$5:$D$123,0),L$2)*$D59,0)</f>
        <v>1</v>
      </c>
      <c r="M59" s="14">
        <f>ROUND(INDEX(新怪物属性!$IM$5:$JU$123,MATCH(竞技场玩家!$B59,新怪物属性!$D$5:$D$123,0),M$2)*(1-$D59)+INDEX(新怪物属性!$IM$5:$JU$123,MATCH(竞技场玩家!$C59,新怪物属性!$D$5:$D$123,0),M$2)*$D59,0)</f>
        <v>1</v>
      </c>
      <c r="N59" s="14">
        <f>ROUND(INDEX(新怪物属性!$IM$5:$JU$123,MATCH(竞技场玩家!$B59,新怪物属性!$D$5:$D$123,0),N$2)*(1-$D59)+INDEX(新怪物属性!$IM$5:$JU$123,MATCH(竞技场玩家!$C59,新怪物属性!$D$5:$D$123,0),N$2)*$D59,0)</f>
        <v>1</v>
      </c>
      <c r="O59" s="14">
        <f>ROUND(INDEX(新怪物属性!$IM$5:$JU$123,MATCH(竞技场玩家!$B59,新怪物属性!$D$5:$D$123,0),O$2)*(1-$D59)+INDEX(新怪物属性!$IM$5:$JU$123,MATCH(竞技场玩家!$C59,新怪物属性!$D$5:$D$123,0),O$2)*$D59,0)</f>
        <v>3663</v>
      </c>
      <c r="P59" s="14">
        <f>ROUND(INDEX(新怪物属性!$IM$5:$JU$123,MATCH(竞技场玩家!$B59,新怪物属性!$D$5:$D$123,0),P$2)*(1-$D59)+INDEX(新怪物属性!$IM$5:$JU$123,MATCH(竞技场玩家!$C59,新怪物属性!$D$5:$D$123,0),P$2)*$D59,0)</f>
        <v>1175</v>
      </c>
      <c r="Q59" s="14">
        <f>ROUND(INDEX(新怪物属性!$IM$5:$JU$123,MATCH(竞技场玩家!$B59,新怪物属性!$D$5:$D$123,0),Q$2)*(1-$D59)+INDEX(新怪物属性!$IM$5:$JU$123,MATCH(竞技场玩家!$C59,新怪物属性!$D$5:$D$123,0),Q$2)*$D59,0)</f>
        <v>900</v>
      </c>
      <c r="R59" s="14">
        <f>ROUND(INDEX(新怪物属性!$IM$5:$JU$123,MATCH(竞技场玩家!$B59,新怪物属性!$D$5:$D$123,0),R$2)*(1-$D59)+INDEX(新怪物属性!$IM$5:$JU$123,MATCH(竞技场玩家!$C59,新怪物属性!$D$5:$D$123,0),R$2)*$D59,0)</f>
        <v>10</v>
      </c>
      <c r="S59" s="14">
        <f>ROUND(INDEX(新怪物属性!$IM$5:$JU$123,MATCH(竞技场玩家!$B59,新怪物属性!$D$5:$D$123,0),S$2)*(1-$D59)+INDEX(新怪物属性!$IM$5:$JU$123,MATCH(竞技场玩家!$C59,新怪物属性!$D$5:$D$123,0),S$2)*$D59,0)</f>
        <v>0</v>
      </c>
      <c r="T59" s="14">
        <f>ROUND(INDEX(新怪物属性!$IM$5:$JU$123,MATCH(竞技场玩家!$B59,新怪物属性!$D$5:$D$123,0),T$2)*(1-$D59)+INDEX(新怪物属性!$IM$5:$JU$123,MATCH(竞技场玩家!$C59,新怪物属性!$D$5:$D$123,0),T$2)*$D59,0)</f>
        <v>15520</v>
      </c>
      <c r="U59" s="14">
        <f>ROUND(INDEX(新怪物属性!$IM$5:$JU$123,MATCH(竞技场玩家!$B59,新怪物属性!$D$5:$D$123,0),U$2)*(1-$D59)+INDEX(新怪物属性!$IM$5:$JU$123,MATCH(竞技场玩家!$C59,新怪物属性!$D$5:$D$123,0),U$2)*$D59,0)</f>
        <v>1</v>
      </c>
    </row>
    <row r="60" spans="1:21" ht="16.5" x14ac:dyDescent="0.2">
      <c r="A60" s="14">
        <v>380</v>
      </c>
      <c r="B60" s="14">
        <v>60</v>
      </c>
      <c r="C60" s="14">
        <v>70</v>
      </c>
      <c r="D60" s="14">
        <v>0.19600000000000001</v>
      </c>
      <c r="E60" s="14">
        <f>ROUND(INDEX(新怪物属性!$IM$5:$JU$123,MATCH(竞技场玩家!$B60,新怪物属性!$D$5:$D$123,0),E$2)*(1-$D60)+INDEX(新怪物属性!$IM$5:$JU$123,MATCH(竞技场玩家!$C60,新怪物属性!$D$5:$D$123,0),E$2)*$D60,0)</f>
        <v>15066</v>
      </c>
      <c r="F60" s="14">
        <f>ROUND(INDEX(新怪物属性!$IM$5:$JU$123,MATCH(竞技场玩家!$B60,新怪物属性!$D$5:$D$123,0),F$2)*(1-$D60)+INDEX(新怪物属性!$IM$5:$JU$123,MATCH(竞技场玩家!$C60,新怪物属性!$D$5:$D$123,0),F$2)*$D60,0)</f>
        <v>0</v>
      </c>
      <c r="G60" s="14">
        <f>ROUND(INDEX(新怪物属性!$IM$5:$JU$123,MATCH(竞技场玩家!$B60,新怪物属性!$D$5:$D$123,0),G$2)*(1-$D60)+INDEX(新怪物属性!$IM$5:$JU$123,MATCH(竞技场玩家!$C60,新怪物属性!$D$5:$D$123,0),G$2)*$D60,0)</f>
        <v>0</v>
      </c>
      <c r="H60" s="14">
        <f>ROUND(INDEX(新怪物属性!$IM$5:$JU$123,MATCH(竞技场玩家!$B60,新怪物属性!$D$5:$D$123,0),H$2)*(1-$D60)+INDEX(新怪物属性!$IM$5:$JU$123,MATCH(竞技场玩家!$C60,新怪物属性!$D$5:$D$123,0),H$2)*$D60,0)</f>
        <v>133981</v>
      </c>
      <c r="I60" s="14">
        <f>ROUND(INDEX(新怪物属性!$IM$5:$JU$123,MATCH(竞技场玩家!$B60,新怪物属性!$D$5:$D$123,0),I$2)*(1-$D60)+INDEX(新怪物属性!$IM$5:$JU$123,MATCH(竞技场玩家!$C60,新怪物属性!$D$5:$D$123,0),I$2)*$D60,0)</f>
        <v>7365</v>
      </c>
      <c r="J60" s="14">
        <f>ROUND(INDEX(新怪物属性!$IM$5:$JU$123,MATCH(竞技场玩家!$B60,新怪物属性!$D$5:$D$123,0),J$2)*(1-$D60)+INDEX(新怪物属性!$IM$5:$JU$123,MATCH(竞技场玩家!$C60,新怪物属性!$D$5:$D$123,0),J$2)*$D60,0)</f>
        <v>1125</v>
      </c>
      <c r="K60" s="14">
        <f>ROUND(INDEX(新怪物属性!$IM$5:$JU$123,MATCH(竞技场玩家!$B60,新怪物属性!$D$5:$D$123,0),K$2)*(1-$D60)+INDEX(新怪物属性!$IM$5:$JU$123,MATCH(竞技场玩家!$C60,新怪物属性!$D$5:$D$123,0),K$2)*$D60,0)</f>
        <v>950</v>
      </c>
      <c r="L60" s="14">
        <f>ROUND(INDEX(新怪物属性!$IM$5:$JU$123,MATCH(竞技场玩家!$B60,新怪物属性!$D$5:$D$123,0),L$2)*(1-$D60)+INDEX(新怪物属性!$IM$5:$JU$123,MATCH(竞技场玩家!$C60,新怪物属性!$D$5:$D$123,0),L$2)*$D60,0)</f>
        <v>1</v>
      </c>
      <c r="M60" s="14">
        <f>ROUND(INDEX(新怪物属性!$IM$5:$JU$123,MATCH(竞技场玩家!$B60,新怪物属性!$D$5:$D$123,0),M$2)*(1-$D60)+INDEX(新怪物属性!$IM$5:$JU$123,MATCH(竞技场玩家!$C60,新怪物属性!$D$5:$D$123,0),M$2)*$D60,0)</f>
        <v>1</v>
      </c>
      <c r="N60" s="14">
        <f>ROUND(INDEX(新怪物属性!$IM$5:$JU$123,MATCH(竞技场玩家!$B60,新怪物属性!$D$5:$D$123,0),N$2)*(1-$D60)+INDEX(新怪物属性!$IM$5:$JU$123,MATCH(竞技场玩家!$C60,新怪物属性!$D$5:$D$123,0),N$2)*$D60,0)</f>
        <v>1</v>
      </c>
      <c r="O60" s="14">
        <f>ROUND(INDEX(新怪物属性!$IM$5:$JU$123,MATCH(竞技场玩家!$B60,新怪物属性!$D$5:$D$123,0),O$2)*(1-$D60)+INDEX(新怪物属性!$IM$5:$JU$123,MATCH(竞技场玩家!$C60,新怪物属性!$D$5:$D$123,0),O$2)*$D60,0)</f>
        <v>3643</v>
      </c>
      <c r="P60" s="14">
        <f>ROUND(INDEX(新怪物属性!$IM$5:$JU$123,MATCH(竞技场玩家!$B60,新怪物属性!$D$5:$D$123,0),P$2)*(1-$D60)+INDEX(新怪物属性!$IM$5:$JU$123,MATCH(竞技场玩家!$C60,新怪物属性!$D$5:$D$123,0),P$2)*$D60,0)</f>
        <v>1175</v>
      </c>
      <c r="Q60" s="14">
        <f>ROUND(INDEX(新怪物属性!$IM$5:$JU$123,MATCH(竞技场玩家!$B60,新怪物属性!$D$5:$D$123,0),Q$2)*(1-$D60)+INDEX(新怪物属性!$IM$5:$JU$123,MATCH(竞技场玩家!$C60,新怪物属性!$D$5:$D$123,0),Q$2)*$D60,0)</f>
        <v>900</v>
      </c>
      <c r="R60" s="14">
        <f>ROUND(INDEX(新怪物属性!$IM$5:$JU$123,MATCH(竞技场玩家!$B60,新怪物属性!$D$5:$D$123,0),R$2)*(1-$D60)+INDEX(新怪物属性!$IM$5:$JU$123,MATCH(竞技场玩家!$C60,新怪物属性!$D$5:$D$123,0),R$2)*$D60,0)</f>
        <v>10</v>
      </c>
      <c r="S60" s="14">
        <f>ROUND(INDEX(新怪物属性!$IM$5:$JU$123,MATCH(竞技场玩家!$B60,新怪物属性!$D$5:$D$123,0),S$2)*(1-$D60)+INDEX(新怪物属性!$IM$5:$JU$123,MATCH(竞技场玩家!$C60,新怪物属性!$D$5:$D$123,0),S$2)*$D60,0)</f>
        <v>0</v>
      </c>
      <c r="T60" s="14">
        <f>ROUND(INDEX(新怪物属性!$IM$5:$JU$123,MATCH(竞技场玩家!$B60,新怪物属性!$D$5:$D$123,0),T$2)*(1-$D60)+INDEX(新怪物属性!$IM$5:$JU$123,MATCH(竞技场玩家!$C60,新怪物属性!$D$5:$D$123,0),T$2)*$D60,0)</f>
        <v>15426</v>
      </c>
      <c r="U60" s="14">
        <f>ROUND(INDEX(新怪物属性!$IM$5:$JU$123,MATCH(竞技场玩家!$B60,新怪物属性!$D$5:$D$123,0),U$2)*(1-$D60)+INDEX(新怪物属性!$IM$5:$JU$123,MATCH(竞技场玩家!$C60,新怪物属性!$D$5:$D$123,0),U$2)*$D60,0)</f>
        <v>1</v>
      </c>
    </row>
    <row r="61" spans="1:21" ht="16.5" x14ac:dyDescent="0.2">
      <c r="A61" s="14">
        <v>400</v>
      </c>
      <c r="B61" s="14">
        <v>60</v>
      </c>
      <c r="C61" s="14">
        <v>70</v>
      </c>
      <c r="D61" s="14">
        <v>0.16800000000000001</v>
      </c>
      <c r="E61" s="14">
        <f>ROUND(INDEX(新怪物属性!$IM$5:$JU$123,MATCH(竞技场玩家!$B61,新怪物属性!$D$5:$D$123,0),E$2)*(1-$D61)+INDEX(新怪物属性!$IM$5:$JU$123,MATCH(竞技场玩家!$C61,新怪物属性!$D$5:$D$123,0),E$2)*$D61,0)</f>
        <v>14971</v>
      </c>
      <c r="F61" s="14">
        <f>ROUND(INDEX(新怪物属性!$IM$5:$JU$123,MATCH(竞技场玩家!$B61,新怪物属性!$D$5:$D$123,0),F$2)*(1-$D61)+INDEX(新怪物属性!$IM$5:$JU$123,MATCH(竞技场玩家!$C61,新怪物属性!$D$5:$D$123,0),F$2)*$D61,0)</f>
        <v>0</v>
      </c>
      <c r="G61" s="14">
        <f>ROUND(INDEX(新怪物属性!$IM$5:$JU$123,MATCH(竞技场玩家!$B61,新怪物属性!$D$5:$D$123,0),G$2)*(1-$D61)+INDEX(新怪物属性!$IM$5:$JU$123,MATCH(竞技场玩家!$C61,新怪物属性!$D$5:$D$123,0),G$2)*$D61,0)</f>
        <v>0</v>
      </c>
      <c r="H61" s="14">
        <f>ROUND(INDEX(新怪物属性!$IM$5:$JU$123,MATCH(竞技场玩家!$B61,新怪物属性!$D$5:$D$123,0),H$2)*(1-$D61)+INDEX(新怪物属性!$IM$5:$JU$123,MATCH(竞技场玩家!$C61,新怪物属性!$D$5:$D$123,0),H$2)*$D61,0)</f>
        <v>133280</v>
      </c>
      <c r="I61" s="14">
        <f>ROUND(INDEX(新怪物属性!$IM$5:$JU$123,MATCH(竞技场玩家!$B61,新怪物属性!$D$5:$D$123,0),I$2)*(1-$D61)+INDEX(新怪物属性!$IM$5:$JU$123,MATCH(竞技场玩家!$C61,新怪物属性!$D$5:$D$123,0),I$2)*$D61,0)</f>
        <v>7322</v>
      </c>
      <c r="J61" s="14">
        <f>ROUND(INDEX(新怪物属性!$IM$5:$JU$123,MATCH(竞技场玩家!$B61,新怪物属性!$D$5:$D$123,0),J$2)*(1-$D61)+INDEX(新怪物属性!$IM$5:$JU$123,MATCH(竞技场玩家!$C61,新怪物属性!$D$5:$D$123,0),J$2)*$D61,0)</f>
        <v>1125</v>
      </c>
      <c r="K61" s="14">
        <f>ROUND(INDEX(新怪物属性!$IM$5:$JU$123,MATCH(竞技场玩家!$B61,新怪物属性!$D$5:$D$123,0),K$2)*(1-$D61)+INDEX(新怪物属性!$IM$5:$JU$123,MATCH(竞技场玩家!$C61,新怪物属性!$D$5:$D$123,0),K$2)*$D61,0)</f>
        <v>950</v>
      </c>
      <c r="L61" s="14">
        <f>ROUND(INDEX(新怪物属性!$IM$5:$JU$123,MATCH(竞技场玩家!$B61,新怪物属性!$D$5:$D$123,0),L$2)*(1-$D61)+INDEX(新怪物属性!$IM$5:$JU$123,MATCH(竞技场玩家!$C61,新怪物属性!$D$5:$D$123,0),L$2)*$D61,0)</f>
        <v>1</v>
      </c>
      <c r="M61" s="14">
        <f>ROUND(INDEX(新怪物属性!$IM$5:$JU$123,MATCH(竞技场玩家!$B61,新怪物属性!$D$5:$D$123,0),M$2)*(1-$D61)+INDEX(新怪物属性!$IM$5:$JU$123,MATCH(竞技场玩家!$C61,新怪物属性!$D$5:$D$123,0),M$2)*$D61,0)</f>
        <v>1</v>
      </c>
      <c r="N61" s="14">
        <f>ROUND(INDEX(新怪物属性!$IM$5:$JU$123,MATCH(竞技场玩家!$B61,新怪物属性!$D$5:$D$123,0),N$2)*(1-$D61)+INDEX(新怪物属性!$IM$5:$JU$123,MATCH(竞技场玩家!$C61,新怪物属性!$D$5:$D$123,0),N$2)*$D61,0)</f>
        <v>1</v>
      </c>
      <c r="O61" s="14">
        <f>ROUND(INDEX(新怪物属性!$IM$5:$JU$123,MATCH(竞技场玩家!$B61,新怪物属性!$D$5:$D$123,0),O$2)*(1-$D61)+INDEX(新怪物属性!$IM$5:$JU$123,MATCH(竞技场玩家!$C61,新怪物属性!$D$5:$D$123,0),O$2)*$D61,0)</f>
        <v>3624</v>
      </c>
      <c r="P61" s="14">
        <f>ROUND(INDEX(新怪物属性!$IM$5:$JU$123,MATCH(竞技场玩家!$B61,新怪物属性!$D$5:$D$123,0),P$2)*(1-$D61)+INDEX(新怪物属性!$IM$5:$JU$123,MATCH(竞技场玩家!$C61,新怪物属性!$D$5:$D$123,0),P$2)*$D61,0)</f>
        <v>1175</v>
      </c>
      <c r="Q61" s="14">
        <f>ROUND(INDEX(新怪物属性!$IM$5:$JU$123,MATCH(竞技场玩家!$B61,新怪物属性!$D$5:$D$123,0),Q$2)*(1-$D61)+INDEX(新怪物属性!$IM$5:$JU$123,MATCH(竞技场玩家!$C61,新怪物属性!$D$5:$D$123,0),Q$2)*$D61,0)</f>
        <v>900</v>
      </c>
      <c r="R61" s="14">
        <f>ROUND(INDEX(新怪物属性!$IM$5:$JU$123,MATCH(竞技场玩家!$B61,新怪物属性!$D$5:$D$123,0),R$2)*(1-$D61)+INDEX(新怪物属性!$IM$5:$JU$123,MATCH(竞技场玩家!$C61,新怪物属性!$D$5:$D$123,0),R$2)*$D61,0)</f>
        <v>10</v>
      </c>
      <c r="S61" s="14">
        <f>ROUND(INDEX(新怪物属性!$IM$5:$JU$123,MATCH(竞技场玩家!$B61,新怪物属性!$D$5:$D$123,0),S$2)*(1-$D61)+INDEX(新怪物属性!$IM$5:$JU$123,MATCH(竞技场玩家!$C61,新怪物属性!$D$5:$D$123,0),S$2)*$D61,0)</f>
        <v>0</v>
      </c>
      <c r="T61" s="14">
        <f>ROUND(INDEX(新怪物属性!$IM$5:$JU$123,MATCH(竞技场玩家!$B61,新怪物属性!$D$5:$D$123,0),T$2)*(1-$D61)+INDEX(新怪物属性!$IM$5:$JU$123,MATCH(竞技场玩家!$C61,新怪物属性!$D$5:$D$123,0),T$2)*$D61,0)</f>
        <v>15331</v>
      </c>
      <c r="U61" s="14">
        <f>ROUND(INDEX(新怪物属性!$IM$5:$JU$123,MATCH(竞技场玩家!$B61,新怪物属性!$D$5:$D$123,0),U$2)*(1-$D61)+INDEX(新怪物属性!$IM$5:$JU$123,MATCH(竞技场玩家!$C61,新怪物属性!$D$5:$D$123,0),U$2)*$D61,0)</f>
        <v>1</v>
      </c>
    </row>
    <row r="62" spans="1:21" ht="16.5" x14ac:dyDescent="0.2">
      <c r="A62" s="14">
        <v>420</v>
      </c>
      <c r="B62" s="14">
        <v>60</v>
      </c>
      <c r="C62" s="14">
        <v>70</v>
      </c>
      <c r="D62" s="14">
        <v>0.14000000000000001</v>
      </c>
      <c r="E62" s="14">
        <f>ROUND(INDEX(新怪物属性!$IM$5:$JU$123,MATCH(竞技场玩家!$B62,新怪物属性!$D$5:$D$123,0),E$2)*(1-$D62)+INDEX(新怪物属性!$IM$5:$JU$123,MATCH(竞技场玩家!$C62,新怪物属性!$D$5:$D$123,0),E$2)*$D62,0)</f>
        <v>14877</v>
      </c>
      <c r="F62" s="14">
        <f>ROUND(INDEX(新怪物属性!$IM$5:$JU$123,MATCH(竞技场玩家!$B62,新怪物属性!$D$5:$D$123,0),F$2)*(1-$D62)+INDEX(新怪物属性!$IM$5:$JU$123,MATCH(竞技场玩家!$C62,新怪物属性!$D$5:$D$123,0),F$2)*$D62,0)</f>
        <v>0</v>
      </c>
      <c r="G62" s="14">
        <f>ROUND(INDEX(新怪物属性!$IM$5:$JU$123,MATCH(竞技场玩家!$B62,新怪物属性!$D$5:$D$123,0),G$2)*(1-$D62)+INDEX(新怪物属性!$IM$5:$JU$123,MATCH(竞技场玩家!$C62,新怪物属性!$D$5:$D$123,0),G$2)*$D62,0)</f>
        <v>0</v>
      </c>
      <c r="H62" s="14">
        <f>ROUND(INDEX(新怪物属性!$IM$5:$JU$123,MATCH(竞技场玩家!$B62,新怪物属性!$D$5:$D$123,0),H$2)*(1-$D62)+INDEX(新怪物属性!$IM$5:$JU$123,MATCH(竞技场玩家!$C62,新怪物属性!$D$5:$D$123,0),H$2)*$D62,0)</f>
        <v>132578</v>
      </c>
      <c r="I62" s="14">
        <f>ROUND(INDEX(新怪物属性!$IM$5:$JU$123,MATCH(竞技场玩家!$B62,新怪物属性!$D$5:$D$123,0),I$2)*(1-$D62)+INDEX(新怪物属性!$IM$5:$JU$123,MATCH(竞技场玩家!$C62,新怪物属性!$D$5:$D$123,0),I$2)*$D62,0)</f>
        <v>7279</v>
      </c>
      <c r="J62" s="14">
        <f>ROUND(INDEX(新怪物属性!$IM$5:$JU$123,MATCH(竞技场玩家!$B62,新怪物属性!$D$5:$D$123,0),J$2)*(1-$D62)+INDEX(新怪物属性!$IM$5:$JU$123,MATCH(竞技场玩家!$C62,新怪物属性!$D$5:$D$123,0),J$2)*$D62,0)</f>
        <v>1125</v>
      </c>
      <c r="K62" s="14">
        <f>ROUND(INDEX(新怪物属性!$IM$5:$JU$123,MATCH(竞技场玩家!$B62,新怪物属性!$D$5:$D$123,0),K$2)*(1-$D62)+INDEX(新怪物属性!$IM$5:$JU$123,MATCH(竞技场玩家!$C62,新怪物属性!$D$5:$D$123,0),K$2)*$D62,0)</f>
        <v>950</v>
      </c>
      <c r="L62" s="14">
        <f>ROUND(INDEX(新怪物属性!$IM$5:$JU$123,MATCH(竞技场玩家!$B62,新怪物属性!$D$5:$D$123,0),L$2)*(1-$D62)+INDEX(新怪物属性!$IM$5:$JU$123,MATCH(竞技场玩家!$C62,新怪物属性!$D$5:$D$123,0),L$2)*$D62,0)</f>
        <v>1</v>
      </c>
      <c r="M62" s="14">
        <f>ROUND(INDEX(新怪物属性!$IM$5:$JU$123,MATCH(竞技场玩家!$B62,新怪物属性!$D$5:$D$123,0),M$2)*(1-$D62)+INDEX(新怪物属性!$IM$5:$JU$123,MATCH(竞技场玩家!$C62,新怪物属性!$D$5:$D$123,0),M$2)*$D62,0)</f>
        <v>1</v>
      </c>
      <c r="N62" s="14">
        <f>ROUND(INDEX(新怪物属性!$IM$5:$JU$123,MATCH(竞技场玩家!$B62,新怪物属性!$D$5:$D$123,0),N$2)*(1-$D62)+INDEX(新怪物属性!$IM$5:$JU$123,MATCH(竞技场玩家!$C62,新怪物属性!$D$5:$D$123,0),N$2)*$D62,0)</f>
        <v>1</v>
      </c>
      <c r="O62" s="14">
        <f>ROUND(INDEX(新怪物属性!$IM$5:$JU$123,MATCH(竞技场玩家!$B62,新怪物属性!$D$5:$D$123,0),O$2)*(1-$D62)+INDEX(新怪物属性!$IM$5:$JU$123,MATCH(竞技场玩家!$C62,新怪物属性!$D$5:$D$123,0),O$2)*$D62,0)</f>
        <v>3605</v>
      </c>
      <c r="P62" s="14">
        <f>ROUND(INDEX(新怪物属性!$IM$5:$JU$123,MATCH(竞技场玩家!$B62,新怪物属性!$D$5:$D$123,0),P$2)*(1-$D62)+INDEX(新怪物属性!$IM$5:$JU$123,MATCH(竞技场玩家!$C62,新怪物属性!$D$5:$D$123,0),P$2)*$D62,0)</f>
        <v>1175</v>
      </c>
      <c r="Q62" s="14">
        <f>ROUND(INDEX(新怪物属性!$IM$5:$JU$123,MATCH(竞技场玩家!$B62,新怪物属性!$D$5:$D$123,0),Q$2)*(1-$D62)+INDEX(新怪物属性!$IM$5:$JU$123,MATCH(竞技场玩家!$C62,新怪物属性!$D$5:$D$123,0),Q$2)*$D62,0)</f>
        <v>900</v>
      </c>
      <c r="R62" s="14">
        <f>ROUND(INDEX(新怪物属性!$IM$5:$JU$123,MATCH(竞技场玩家!$B62,新怪物属性!$D$5:$D$123,0),R$2)*(1-$D62)+INDEX(新怪物属性!$IM$5:$JU$123,MATCH(竞技场玩家!$C62,新怪物属性!$D$5:$D$123,0),R$2)*$D62,0)</f>
        <v>10</v>
      </c>
      <c r="S62" s="14">
        <f>ROUND(INDEX(新怪物属性!$IM$5:$JU$123,MATCH(竞技场玩家!$B62,新怪物属性!$D$5:$D$123,0),S$2)*(1-$D62)+INDEX(新怪物属性!$IM$5:$JU$123,MATCH(竞技场玩家!$C62,新怪物属性!$D$5:$D$123,0),S$2)*$D62,0)</f>
        <v>0</v>
      </c>
      <c r="T62" s="14">
        <f>ROUND(INDEX(新怪物属性!$IM$5:$JU$123,MATCH(竞技场玩家!$B62,新怪物属性!$D$5:$D$123,0),T$2)*(1-$D62)+INDEX(新怪物属性!$IM$5:$JU$123,MATCH(竞技场玩家!$C62,新怪物属性!$D$5:$D$123,0),T$2)*$D62,0)</f>
        <v>15236</v>
      </c>
      <c r="U62" s="14">
        <f>ROUND(INDEX(新怪物属性!$IM$5:$JU$123,MATCH(竞技场玩家!$B62,新怪物属性!$D$5:$D$123,0),U$2)*(1-$D62)+INDEX(新怪物属性!$IM$5:$JU$123,MATCH(竞技场玩家!$C62,新怪物属性!$D$5:$D$123,0),U$2)*$D62,0)</f>
        <v>1</v>
      </c>
    </row>
    <row r="63" spans="1:21" ht="16.5" x14ac:dyDescent="0.2">
      <c r="A63" s="14">
        <v>440</v>
      </c>
      <c r="B63" s="14">
        <v>60</v>
      </c>
      <c r="C63" s="14">
        <v>70</v>
      </c>
      <c r="D63" s="14">
        <v>0.112</v>
      </c>
      <c r="E63" s="14">
        <f>ROUND(INDEX(新怪物属性!$IM$5:$JU$123,MATCH(竞技场玩家!$B63,新怪物属性!$D$5:$D$123,0),E$2)*(1-$D63)+INDEX(新怪物属性!$IM$5:$JU$123,MATCH(竞技场玩家!$C63,新怪物属性!$D$5:$D$123,0),E$2)*$D63,0)</f>
        <v>14783</v>
      </c>
      <c r="F63" s="14">
        <f>ROUND(INDEX(新怪物属性!$IM$5:$JU$123,MATCH(竞技场玩家!$B63,新怪物属性!$D$5:$D$123,0),F$2)*(1-$D63)+INDEX(新怪物属性!$IM$5:$JU$123,MATCH(竞技场玩家!$C63,新怪物属性!$D$5:$D$123,0),F$2)*$D63,0)</f>
        <v>0</v>
      </c>
      <c r="G63" s="14">
        <f>ROUND(INDEX(新怪物属性!$IM$5:$JU$123,MATCH(竞技场玩家!$B63,新怪物属性!$D$5:$D$123,0),G$2)*(1-$D63)+INDEX(新怪物属性!$IM$5:$JU$123,MATCH(竞技场玩家!$C63,新怪物属性!$D$5:$D$123,0),G$2)*$D63,0)</f>
        <v>0</v>
      </c>
      <c r="H63" s="14">
        <f>ROUND(INDEX(新怪物属性!$IM$5:$JU$123,MATCH(竞技场玩家!$B63,新怪物属性!$D$5:$D$123,0),H$2)*(1-$D63)+INDEX(新怪物属性!$IM$5:$JU$123,MATCH(竞技场玩家!$C63,新怪物属性!$D$5:$D$123,0),H$2)*$D63,0)</f>
        <v>131876</v>
      </c>
      <c r="I63" s="14">
        <f>ROUND(INDEX(新怪物属性!$IM$5:$JU$123,MATCH(竞技场玩家!$B63,新怪物属性!$D$5:$D$123,0),I$2)*(1-$D63)+INDEX(新怪物属性!$IM$5:$JU$123,MATCH(竞技场玩家!$C63,新怪物属性!$D$5:$D$123,0),I$2)*$D63,0)</f>
        <v>7236</v>
      </c>
      <c r="J63" s="14">
        <f>ROUND(INDEX(新怪物属性!$IM$5:$JU$123,MATCH(竞技场玩家!$B63,新怪物属性!$D$5:$D$123,0),J$2)*(1-$D63)+INDEX(新怪物属性!$IM$5:$JU$123,MATCH(竞技场玩家!$C63,新怪物属性!$D$5:$D$123,0),J$2)*$D63,0)</f>
        <v>1125</v>
      </c>
      <c r="K63" s="14">
        <f>ROUND(INDEX(新怪物属性!$IM$5:$JU$123,MATCH(竞技场玩家!$B63,新怪物属性!$D$5:$D$123,0),K$2)*(1-$D63)+INDEX(新怪物属性!$IM$5:$JU$123,MATCH(竞技场玩家!$C63,新怪物属性!$D$5:$D$123,0),K$2)*$D63,0)</f>
        <v>950</v>
      </c>
      <c r="L63" s="14">
        <f>ROUND(INDEX(新怪物属性!$IM$5:$JU$123,MATCH(竞技场玩家!$B63,新怪物属性!$D$5:$D$123,0),L$2)*(1-$D63)+INDEX(新怪物属性!$IM$5:$JU$123,MATCH(竞技场玩家!$C63,新怪物属性!$D$5:$D$123,0),L$2)*$D63,0)</f>
        <v>1</v>
      </c>
      <c r="M63" s="14">
        <f>ROUND(INDEX(新怪物属性!$IM$5:$JU$123,MATCH(竞技场玩家!$B63,新怪物属性!$D$5:$D$123,0),M$2)*(1-$D63)+INDEX(新怪物属性!$IM$5:$JU$123,MATCH(竞技场玩家!$C63,新怪物属性!$D$5:$D$123,0),M$2)*$D63,0)</f>
        <v>1</v>
      </c>
      <c r="N63" s="14">
        <f>ROUND(INDEX(新怪物属性!$IM$5:$JU$123,MATCH(竞技场玩家!$B63,新怪物属性!$D$5:$D$123,0),N$2)*(1-$D63)+INDEX(新怪物属性!$IM$5:$JU$123,MATCH(竞技场玩家!$C63,新怪物属性!$D$5:$D$123,0),N$2)*$D63,0)</f>
        <v>1</v>
      </c>
      <c r="O63" s="14">
        <f>ROUND(INDEX(新怪物属性!$IM$5:$JU$123,MATCH(竞技场玩家!$B63,新怪物属性!$D$5:$D$123,0),O$2)*(1-$D63)+INDEX(新怪物属性!$IM$5:$JU$123,MATCH(竞技场玩家!$C63,新怪物属性!$D$5:$D$123,0),O$2)*$D63,0)</f>
        <v>3586</v>
      </c>
      <c r="P63" s="14">
        <f>ROUND(INDEX(新怪物属性!$IM$5:$JU$123,MATCH(竞技场玩家!$B63,新怪物属性!$D$5:$D$123,0),P$2)*(1-$D63)+INDEX(新怪物属性!$IM$5:$JU$123,MATCH(竞技场玩家!$C63,新怪物属性!$D$5:$D$123,0),P$2)*$D63,0)</f>
        <v>1175</v>
      </c>
      <c r="Q63" s="14">
        <f>ROUND(INDEX(新怪物属性!$IM$5:$JU$123,MATCH(竞技场玩家!$B63,新怪物属性!$D$5:$D$123,0),Q$2)*(1-$D63)+INDEX(新怪物属性!$IM$5:$JU$123,MATCH(竞技场玩家!$C63,新怪物属性!$D$5:$D$123,0),Q$2)*$D63,0)</f>
        <v>900</v>
      </c>
      <c r="R63" s="14">
        <f>ROUND(INDEX(新怪物属性!$IM$5:$JU$123,MATCH(竞技场玩家!$B63,新怪物属性!$D$5:$D$123,0),R$2)*(1-$D63)+INDEX(新怪物属性!$IM$5:$JU$123,MATCH(竞技场玩家!$C63,新怪物属性!$D$5:$D$123,0),R$2)*$D63,0)</f>
        <v>10</v>
      </c>
      <c r="S63" s="14">
        <f>ROUND(INDEX(新怪物属性!$IM$5:$JU$123,MATCH(竞技场玩家!$B63,新怪物属性!$D$5:$D$123,0),S$2)*(1-$D63)+INDEX(新怪物属性!$IM$5:$JU$123,MATCH(竞技场玩家!$C63,新怪物属性!$D$5:$D$123,0),S$2)*$D63,0)</f>
        <v>0</v>
      </c>
      <c r="T63" s="14">
        <f>ROUND(INDEX(新怪物属性!$IM$5:$JU$123,MATCH(竞技场玩家!$B63,新怪物属性!$D$5:$D$123,0),T$2)*(1-$D63)+INDEX(新怪物属性!$IM$5:$JU$123,MATCH(竞技场玩家!$C63,新怪物属性!$D$5:$D$123,0),T$2)*$D63,0)</f>
        <v>15142</v>
      </c>
      <c r="U63" s="14">
        <f>ROUND(INDEX(新怪物属性!$IM$5:$JU$123,MATCH(竞技场玩家!$B63,新怪物属性!$D$5:$D$123,0),U$2)*(1-$D63)+INDEX(新怪物属性!$IM$5:$JU$123,MATCH(竞技场玩家!$C63,新怪物属性!$D$5:$D$123,0),U$2)*$D63,0)</f>
        <v>1</v>
      </c>
    </row>
    <row r="64" spans="1:21" ht="16.5" x14ac:dyDescent="0.2">
      <c r="A64" s="14">
        <v>460</v>
      </c>
      <c r="B64" s="14">
        <v>60</v>
      </c>
      <c r="C64" s="14">
        <v>70</v>
      </c>
      <c r="D64" s="14">
        <v>8.4000000000000005E-2</v>
      </c>
      <c r="E64" s="14">
        <f>ROUND(INDEX(新怪物属性!$IM$5:$JU$123,MATCH(竞技场玩家!$B64,新怪物属性!$D$5:$D$123,0),E$2)*(1-$D64)+INDEX(新怪物属性!$IM$5:$JU$123,MATCH(竞技场玩家!$C64,新怪物属性!$D$5:$D$123,0),E$2)*$D64,0)</f>
        <v>14689</v>
      </c>
      <c r="F64" s="14">
        <f>ROUND(INDEX(新怪物属性!$IM$5:$JU$123,MATCH(竞技场玩家!$B64,新怪物属性!$D$5:$D$123,0),F$2)*(1-$D64)+INDEX(新怪物属性!$IM$5:$JU$123,MATCH(竞技场玩家!$C64,新怪物属性!$D$5:$D$123,0),F$2)*$D64,0)</f>
        <v>0</v>
      </c>
      <c r="G64" s="14">
        <f>ROUND(INDEX(新怪物属性!$IM$5:$JU$123,MATCH(竞技场玩家!$B64,新怪物属性!$D$5:$D$123,0),G$2)*(1-$D64)+INDEX(新怪物属性!$IM$5:$JU$123,MATCH(竞技场玩家!$C64,新怪物属性!$D$5:$D$123,0),G$2)*$D64,0)</f>
        <v>0</v>
      </c>
      <c r="H64" s="14">
        <f>ROUND(INDEX(新怪物属性!$IM$5:$JU$123,MATCH(竞技场玩家!$B64,新怪物属性!$D$5:$D$123,0),H$2)*(1-$D64)+INDEX(新怪物属性!$IM$5:$JU$123,MATCH(竞技场玩家!$C64,新怪物属性!$D$5:$D$123,0),H$2)*$D64,0)</f>
        <v>131175</v>
      </c>
      <c r="I64" s="14">
        <f>ROUND(INDEX(新怪物属性!$IM$5:$JU$123,MATCH(竞技场玩家!$B64,新怪物属性!$D$5:$D$123,0),I$2)*(1-$D64)+INDEX(新怪物属性!$IM$5:$JU$123,MATCH(竞技场玩家!$C64,新怪物属性!$D$5:$D$123,0),I$2)*$D64,0)</f>
        <v>7194</v>
      </c>
      <c r="J64" s="14">
        <f>ROUND(INDEX(新怪物属性!$IM$5:$JU$123,MATCH(竞技场玩家!$B64,新怪物属性!$D$5:$D$123,0),J$2)*(1-$D64)+INDEX(新怪物属性!$IM$5:$JU$123,MATCH(竞技场玩家!$C64,新怪物属性!$D$5:$D$123,0),J$2)*$D64,0)</f>
        <v>1125</v>
      </c>
      <c r="K64" s="14">
        <f>ROUND(INDEX(新怪物属性!$IM$5:$JU$123,MATCH(竞技场玩家!$B64,新怪物属性!$D$5:$D$123,0),K$2)*(1-$D64)+INDEX(新怪物属性!$IM$5:$JU$123,MATCH(竞技场玩家!$C64,新怪物属性!$D$5:$D$123,0),K$2)*$D64,0)</f>
        <v>950</v>
      </c>
      <c r="L64" s="14">
        <f>ROUND(INDEX(新怪物属性!$IM$5:$JU$123,MATCH(竞技场玩家!$B64,新怪物属性!$D$5:$D$123,0),L$2)*(1-$D64)+INDEX(新怪物属性!$IM$5:$JU$123,MATCH(竞技场玩家!$C64,新怪物属性!$D$5:$D$123,0),L$2)*$D64,0)</f>
        <v>1</v>
      </c>
      <c r="M64" s="14">
        <f>ROUND(INDEX(新怪物属性!$IM$5:$JU$123,MATCH(竞技场玩家!$B64,新怪物属性!$D$5:$D$123,0),M$2)*(1-$D64)+INDEX(新怪物属性!$IM$5:$JU$123,MATCH(竞技场玩家!$C64,新怪物属性!$D$5:$D$123,0),M$2)*$D64,0)</f>
        <v>1</v>
      </c>
      <c r="N64" s="14">
        <f>ROUND(INDEX(新怪物属性!$IM$5:$JU$123,MATCH(竞技场玩家!$B64,新怪物属性!$D$5:$D$123,0),N$2)*(1-$D64)+INDEX(新怪物属性!$IM$5:$JU$123,MATCH(竞技场玩家!$C64,新怪物属性!$D$5:$D$123,0),N$2)*$D64,0)</f>
        <v>1</v>
      </c>
      <c r="O64" s="14">
        <f>ROUND(INDEX(新怪物属性!$IM$5:$JU$123,MATCH(竞技场玩家!$B64,新怪物属性!$D$5:$D$123,0),O$2)*(1-$D64)+INDEX(新怪物属性!$IM$5:$JU$123,MATCH(竞技场玩家!$C64,新怪物属性!$D$5:$D$123,0),O$2)*$D64,0)</f>
        <v>3567</v>
      </c>
      <c r="P64" s="14">
        <f>ROUND(INDEX(新怪物属性!$IM$5:$JU$123,MATCH(竞技场玩家!$B64,新怪物属性!$D$5:$D$123,0),P$2)*(1-$D64)+INDEX(新怪物属性!$IM$5:$JU$123,MATCH(竞技场玩家!$C64,新怪物属性!$D$5:$D$123,0),P$2)*$D64,0)</f>
        <v>1175</v>
      </c>
      <c r="Q64" s="14">
        <f>ROUND(INDEX(新怪物属性!$IM$5:$JU$123,MATCH(竞技场玩家!$B64,新怪物属性!$D$5:$D$123,0),Q$2)*(1-$D64)+INDEX(新怪物属性!$IM$5:$JU$123,MATCH(竞技场玩家!$C64,新怪物属性!$D$5:$D$123,0),Q$2)*$D64,0)</f>
        <v>900</v>
      </c>
      <c r="R64" s="14">
        <f>ROUND(INDEX(新怪物属性!$IM$5:$JU$123,MATCH(竞技场玩家!$B64,新怪物属性!$D$5:$D$123,0),R$2)*(1-$D64)+INDEX(新怪物属性!$IM$5:$JU$123,MATCH(竞技场玩家!$C64,新怪物属性!$D$5:$D$123,0),R$2)*$D64,0)</f>
        <v>10</v>
      </c>
      <c r="S64" s="14">
        <f>ROUND(INDEX(新怪物属性!$IM$5:$JU$123,MATCH(竞技场玩家!$B64,新怪物属性!$D$5:$D$123,0),S$2)*(1-$D64)+INDEX(新怪物属性!$IM$5:$JU$123,MATCH(竞技场玩家!$C64,新怪物属性!$D$5:$D$123,0),S$2)*$D64,0)</f>
        <v>0</v>
      </c>
      <c r="T64" s="14">
        <f>ROUND(INDEX(新怪物属性!$IM$5:$JU$123,MATCH(竞技场玩家!$B64,新怪物属性!$D$5:$D$123,0),T$2)*(1-$D64)+INDEX(新怪物属性!$IM$5:$JU$123,MATCH(竞技场玩家!$C64,新怪物属性!$D$5:$D$123,0),T$2)*$D64,0)</f>
        <v>15047</v>
      </c>
      <c r="U64" s="14">
        <f>ROUND(INDEX(新怪物属性!$IM$5:$JU$123,MATCH(竞技场玩家!$B64,新怪物属性!$D$5:$D$123,0),U$2)*(1-$D64)+INDEX(新怪物属性!$IM$5:$JU$123,MATCH(竞技场玩家!$C64,新怪物属性!$D$5:$D$123,0),U$2)*$D64,0)</f>
        <v>1</v>
      </c>
    </row>
    <row r="65" spans="1:21" ht="16.5" x14ac:dyDescent="0.2">
      <c r="A65" s="14">
        <v>480</v>
      </c>
      <c r="B65" s="14">
        <v>60</v>
      </c>
      <c r="C65" s="14">
        <v>70</v>
      </c>
      <c r="D65" s="14">
        <v>5.6000000000000001E-2</v>
      </c>
      <c r="E65" s="14">
        <f>ROUND(INDEX(新怪物属性!$IM$5:$JU$123,MATCH(竞技场玩家!$B65,新怪物属性!$D$5:$D$123,0),E$2)*(1-$D65)+INDEX(新怪物属性!$IM$5:$JU$123,MATCH(竞技场玩家!$C65,新怪物属性!$D$5:$D$123,0),E$2)*$D65,0)</f>
        <v>14594</v>
      </c>
      <c r="F65" s="14">
        <f>ROUND(INDEX(新怪物属性!$IM$5:$JU$123,MATCH(竞技场玩家!$B65,新怪物属性!$D$5:$D$123,0),F$2)*(1-$D65)+INDEX(新怪物属性!$IM$5:$JU$123,MATCH(竞技场玩家!$C65,新怪物属性!$D$5:$D$123,0),F$2)*$D65,0)</f>
        <v>0</v>
      </c>
      <c r="G65" s="14">
        <f>ROUND(INDEX(新怪物属性!$IM$5:$JU$123,MATCH(竞技场玩家!$B65,新怪物属性!$D$5:$D$123,0),G$2)*(1-$D65)+INDEX(新怪物属性!$IM$5:$JU$123,MATCH(竞技场玩家!$C65,新怪物属性!$D$5:$D$123,0),G$2)*$D65,0)</f>
        <v>0</v>
      </c>
      <c r="H65" s="14">
        <f>ROUND(INDEX(新怪物属性!$IM$5:$JU$123,MATCH(竞技场玩家!$B65,新怪物属性!$D$5:$D$123,0),H$2)*(1-$D65)+INDEX(新怪物属性!$IM$5:$JU$123,MATCH(竞技场玩家!$C65,新怪物属性!$D$5:$D$123,0),H$2)*$D65,0)</f>
        <v>130473</v>
      </c>
      <c r="I65" s="14">
        <f>ROUND(INDEX(新怪物属性!$IM$5:$JU$123,MATCH(竞技场玩家!$B65,新怪物属性!$D$5:$D$123,0),I$2)*(1-$D65)+INDEX(新怪物属性!$IM$5:$JU$123,MATCH(竞技场玩家!$C65,新怪物属性!$D$5:$D$123,0),I$2)*$D65,0)</f>
        <v>7151</v>
      </c>
      <c r="J65" s="14">
        <f>ROUND(INDEX(新怪物属性!$IM$5:$JU$123,MATCH(竞技场玩家!$B65,新怪物属性!$D$5:$D$123,0),J$2)*(1-$D65)+INDEX(新怪物属性!$IM$5:$JU$123,MATCH(竞技场玩家!$C65,新怪物属性!$D$5:$D$123,0),J$2)*$D65,0)</f>
        <v>1125</v>
      </c>
      <c r="K65" s="14">
        <f>ROUND(INDEX(新怪物属性!$IM$5:$JU$123,MATCH(竞技场玩家!$B65,新怪物属性!$D$5:$D$123,0),K$2)*(1-$D65)+INDEX(新怪物属性!$IM$5:$JU$123,MATCH(竞技场玩家!$C65,新怪物属性!$D$5:$D$123,0),K$2)*$D65,0)</f>
        <v>950</v>
      </c>
      <c r="L65" s="14">
        <f>ROUND(INDEX(新怪物属性!$IM$5:$JU$123,MATCH(竞技场玩家!$B65,新怪物属性!$D$5:$D$123,0),L$2)*(1-$D65)+INDEX(新怪物属性!$IM$5:$JU$123,MATCH(竞技场玩家!$C65,新怪物属性!$D$5:$D$123,0),L$2)*$D65,0)</f>
        <v>1</v>
      </c>
      <c r="M65" s="14">
        <f>ROUND(INDEX(新怪物属性!$IM$5:$JU$123,MATCH(竞技场玩家!$B65,新怪物属性!$D$5:$D$123,0),M$2)*(1-$D65)+INDEX(新怪物属性!$IM$5:$JU$123,MATCH(竞技场玩家!$C65,新怪物属性!$D$5:$D$123,0),M$2)*$D65,0)</f>
        <v>1</v>
      </c>
      <c r="N65" s="14">
        <f>ROUND(INDEX(新怪物属性!$IM$5:$JU$123,MATCH(竞技场玩家!$B65,新怪物属性!$D$5:$D$123,0),N$2)*(1-$D65)+INDEX(新怪物属性!$IM$5:$JU$123,MATCH(竞技场玩家!$C65,新怪物属性!$D$5:$D$123,0),N$2)*$D65,0)</f>
        <v>1</v>
      </c>
      <c r="O65" s="14">
        <f>ROUND(INDEX(新怪物属性!$IM$5:$JU$123,MATCH(竞技场玩家!$B65,新怪物属性!$D$5:$D$123,0),O$2)*(1-$D65)+INDEX(新怪物属性!$IM$5:$JU$123,MATCH(竞技场玩家!$C65,新怪物属性!$D$5:$D$123,0),O$2)*$D65,0)</f>
        <v>3547</v>
      </c>
      <c r="P65" s="14">
        <f>ROUND(INDEX(新怪物属性!$IM$5:$JU$123,MATCH(竞技场玩家!$B65,新怪物属性!$D$5:$D$123,0),P$2)*(1-$D65)+INDEX(新怪物属性!$IM$5:$JU$123,MATCH(竞技场玩家!$C65,新怪物属性!$D$5:$D$123,0),P$2)*$D65,0)</f>
        <v>1175</v>
      </c>
      <c r="Q65" s="14">
        <f>ROUND(INDEX(新怪物属性!$IM$5:$JU$123,MATCH(竞技场玩家!$B65,新怪物属性!$D$5:$D$123,0),Q$2)*(1-$D65)+INDEX(新怪物属性!$IM$5:$JU$123,MATCH(竞技场玩家!$C65,新怪物属性!$D$5:$D$123,0),Q$2)*$D65,0)</f>
        <v>900</v>
      </c>
      <c r="R65" s="14">
        <f>ROUND(INDEX(新怪物属性!$IM$5:$JU$123,MATCH(竞技场玩家!$B65,新怪物属性!$D$5:$D$123,0),R$2)*(1-$D65)+INDEX(新怪物属性!$IM$5:$JU$123,MATCH(竞技场玩家!$C65,新怪物属性!$D$5:$D$123,0),R$2)*$D65,0)</f>
        <v>10</v>
      </c>
      <c r="S65" s="14">
        <f>ROUND(INDEX(新怪物属性!$IM$5:$JU$123,MATCH(竞技场玩家!$B65,新怪物属性!$D$5:$D$123,0),S$2)*(1-$D65)+INDEX(新怪物属性!$IM$5:$JU$123,MATCH(竞技场玩家!$C65,新怪物属性!$D$5:$D$123,0),S$2)*$D65,0)</f>
        <v>0</v>
      </c>
      <c r="T65" s="14">
        <f>ROUND(INDEX(新怪物属性!$IM$5:$JU$123,MATCH(竞技场玩家!$B65,新怪物属性!$D$5:$D$123,0),T$2)*(1-$D65)+INDEX(新怪物属性!$IM$5:$JU$123,MATCH(竞技场玩家!$C65,新怪物属性!$D$5:$D$123,0),T$2)*$D65,0)</f>
        <v>14952</v>
      </c>
      <c r="U65" s="14">
        <f>ROUND(INDEX(新怪物属性!$IM$5:$JU$123,MATCH(竞技场玩家!$B65,新怪物属性!$D$5:$D$123,0),U$2)*(1-$D65)+INDEX(新怪物属性!$IM$5:$JU$123,MATCH(竞技场玩家!$C65,新怪物属性!$D$5:$D$123,0),U$2)*$D65,0)</f>
        <v>1</v>
      </c>
    </row>
    <row r="66" spans="1:21" ht="16.5" x14ac:dyDescent="0.2">
      <c r="A66" s="14">
        <v>500</v>
      </c>
      <c r="B66" s="14">
        <v>60</v>
      </c>
      <c r="C66" s="14">
        <v>70</v>
      </c>
      <c r="D66" s="14">
        <v>2.8000000000000001E-2</v>
      </c>
      <c r="E66" s="14">
        <f>ROUND(INDEX(新怪物属性!$IM$5:$JU$123,MATCH(竞技场玩家!$B66,新怪物属性!$D$5:$D$123,0),E$2)*(1-$D66)+INDEX(新怪物属性!$IM$5:$JU$123,MATCH(竞技场玩家!$C66,新怪物属性!$D$5:$D$123,0),E$2)*$D66,0)</f>
        <v>14500</v>
      </c>
      <c r="F66" s="14">
        <f>ROUND(INDEX(新怪物属性!$IM$5:$JU$123,MATCH(竞技场玩家!$B66,新怪物属性!$D$5:$D$123,0),F$2)*(1-$D66)+INDEX(新怪物属性!$IM$5:$JU$123,MATCH(竞技场玩家!$C66,新怪物属性!$D$5:$D$123,0),F$2)*$D66,0)</f>
        <v>0</v>
      </c>
      <c r="G66" s="14">
        <f>ROUND(INDEX(新怪物属性!$IM$5:$JU$123,MATCH(竞技场玩家!$B66,新怪物属性!$D$5:$D$123,0),G$2)*(1-$D66)+INDEX(新怪物属性!$IM$5:$JU$123,MATCH(竞技场玩家!$C66,新怪物属性!$D$5:$D$123,0),G$2)*$D66,0)</f>
        <v>0</v>
      </c>
      <c r="H66" s="14">
        <f>ROUND(INDEX(新怪物属性!$IM$5:$JU$123,MATCH(竞技场玩家!$B66,新怪物属性!$D$5:$D$123,0),H$2)*(1-$D66)+INDEX(新怪物属性!$IM$5:$JU$123,MATCH(竞技场玩家!$C66,新怪物属性!$D$5:$D$123,0),H$2)*$D66,0)</f>
        <v>129772</v>
      </c>
      <c r="I66" s="14">
        <f>ROUND(INDEX(新怪物属性!$IM$5:$JU$123,MATCH(竞技场玩家!$B66,新怪物属性!$D$5:$D$123,0),I$2)*(1-$D66)+INDEX(新怪物属性!$IM$5:$JU$123,MATCH(竞技场玩家!$C66,新怪物属性!$D$5:$D$123,0),I$2)*$D66,0)</f>
        <v>7108</v>
      </c>
      <c r="J66" s="14">
        <f>ROUND(INDEX(新怪物属性!$IM$5:$JU$123,MATCH(竞技场玩家!$B66,新怪物属性!$D$5:$D$123,0),J$2)*(1-$D66)+INDEX(新怪物属性!$IM$5:$JU$123,MATCH(竞技场玩家!$C66,新怪物属性!$D$5:$D$123,0),J$2)*$D66,0)</f>
        <v>1125</v>
      </c>
      <c r="K66" s="14">
        <f>ROUND(INDEX(新怪物属性!$IM$5:$JU$123,MATCH(竞技场玩家!$B66,新怪物属性!$D$5:$D$123,0),K$2)*(1-$D66)+INDEX(新怪物属性!$IM$5:$JU$123,MATCH(竞技场玩家!$C66,新怪物属性!$D$5:$D$123,0),K$2)*$D66,0)</f>
        <v>950</v>
      </c>
      <c r="L66" s="14">
        <f>ROUND(INDEX(新怪物属性!$IM$5:$JU$123,MATCH(竞技场玩家!$B66,新怪物属性!$D$5:$D$123,0),L$2)*(1-$D66)+INDEX(新怪物属性!$IM$5:$JU$123,MATCH(竞技场玩家!$C66,新怪物属性!$D$5:$D$123,0),L$2)*$D66,0)</f>
        <v>1</v>
      </c>
      <c r="M66" s="14">
        <f>ROUND(INDEX(新怪物属性!$IM$5:$JU$123,MATCH(竞技场玩家!$B66,新怪物属性!$D$5:$D$123,0),M$2)*(1-$D66)+INDEX(新怪物属性!$IM$5:$JU$123,MATCH(竞技场玩家!$C66,新怪物属性!$D$5:$D$123,0),M$2)*$D66,0)</f>
        <v>1</v>
      </c>
      <c r="N66" s="14">
        <f>ROUND(INDEX(新怪物属性!$IM$5:$JU$123,MATCH(竞技场玩家!$B66,新怪物属性!$D$5:$D$123,0),N$2)*(1-$D66)+INDEX(新怪物属性!$IM$5:$JU$123,MATCH(竞技场玩家!$C66,新怪物属性!$D$5:$D$123,0),N$2)*$D66,0)</f>
        <v>1</v>
      </c>
      <c r="O66" s="14">
        <f>ROUND(INDEX(新怪物属性!$IM$5:$JU$123,MATCH(竞技场玩家!$B66,新怪物属性!$D$5:$D$123,0),O$2)*(1-$D66)+INDEX(新怪物属性!$IM$5:$JU$123,MATCH(竞技场玩家!$C66,新怪物属性!$D$5:$D$123,0),O$2)*$D66,0)</f>
        <v>3528</v>
      </c>
      <c r="P66" s="14">
        <f>ROUND(INDEX(新怪物属性!$IM$5:$JU$123,MATCH(竞技场玩家!$B66,新怪物属性!$D$5:$D$123,0),P$2)*(1-$D66)+INDEX(新怪物属性!$IM$5:$JU$123,MATCH(竞技场玩家!$C66,新怪物属性!$D$5:$D$123,0),P$2)*$D66,0)</f>
        <v>1175</v>
      </c>
      <c r="Q66" s="14">
        <f>ROUND(INDEX(新怪物属性!$IM$5:$JU$123,MATCH(竞技场玩家!$B66,新怪物属性!$D$5:$D$123,0),Q$2)*(1-$D66)+INDEX(新怪物属性!$IM$5:$JU$123,MATCH(竞技场玩家!$C66,新怪物属性!$D$5:$D$123,0),Q$2)*$D66,0)</f>
        <v>900</v>
      </c>
      <c r="R66" s="14">
        <f>ROUND(INDEX(新怪物属性!$IM$5:$JU$123,MATCH(竞技场玩家!$B66,新怪物属性!$D$5:$D$123,0),R$2)*(1-$D66)+INDEX(新怪物属性!$IM$5:$JU$123,MATCH(竞技场玩家!$C66,新怪物属性!$D$5:$D$123,0),R$2)*$D66,0)</f>
        <v>10</v>
      </c>
      <c r="S66" s="14">
        <f>ROUND(INDEX(新怪物属性!$IM$5:$JU$123,MATCH(竞技场玩家!$B66,新怪物属性!$D$5:$D$123,0),S$2)*(1-$D66)+INDEX(新怪物属性!$IM$5:$JU$123,MATCH(竞技场玩家!$C66,新怪物属性!$D$5:$D$123,0),S$2)*$D66,0)</f>
        <v>0</v>
      </c>
      <c r="T66" s="14">
        <f>ROUND(INDEX(新怪物属性!$IM$5:$JU$123,MATCH(竞技场玩家!$B66,新怪物属性!$D$5:$D$123,0),T$2)*(1-$D66)+INDEX(新怪物属性!$IM$5:$JU$123,MATCH(竞技场玩家!$C66,新怪物属性!$D$5:$D$123,0),T$2)*$D66,0)</f>
        <v>14858</v>
      </c>
      <c r="U66" s="14">
        <f>ROUND(INDEX(新怪物属性!$IM$5:$JU$123,MATCH(竞技场玩家!$B66,新怪物属性!$D$5:$D$123,0),U$2)*(1-$D66)+INDEX(新怪物属性!$IM$5:$JU$123,MATCH(竞技场玩家!$C66,新怪物属性!$D$5:$D$123,0),U$2)*$D66,0)</f>
        <v>1</v>
      </c>
    </row>
    <row r="67" spans="1:21" ht="16.5" x14ac:dyDescent="0.2">
      <c r="A67" s="14">
        <v>550</v>
      </c>
      <c r="B67" s="14">
        <v>50</v>
      </c>
      <c r="C67" s="14">
        <v>60</v>
      </c>
      <c r="D67" s="14">
        <v>1</v>
      </c>
      <c r="E67" s="14">
        <f>ROUND(INDEX(新怪物属性!$IM$5:$JU$123,MATCH(竞技场玩家!$B67,新怪物属性!$D$5:$D$123,0),E$2)*(1-$D67)+INDEX(新怪物属性!$IM$5:$JU$123,MATCH(竞技场玩家!$C67,新怪物属性!$D$5:$D$123,0),E$2)*$D67,0)</f>
        <v>14406</v>
      </c>
      <c r="F67" s="14">
        <f>ROUND(INDEX(新怪物属性!$IM$5:$JU$123,MATCH(竞技场玩家!$B67,新怪物属性!$D$5:$D$123,0),F$2)*(1-$D67)+INDEX(新怪物属性!$IM$5:$JU$123,MATCH(竞技场玩家!$C67,新怪物属性!$D$5:$D$123,0),F$2)*$D67,0)</f>
        <v>0</v>
      </c>
      <c r="G67" s="14">
        <f>ROUND(INDEX(新怪物属性!$IM$5:$JU$123,MATCH(竞技场玩家!$B67,新怪物属性!$D$5:$D$123,0),G$2)*(1-$D67)+INDEX(新怪物属性!$IM$5:$JU$123,MATCH(竞技场玩家!$C67,新怪物属性!$D$5:$D$123,0),G$2)*$D67,0)</f>
        <v>0</v>
      </c>
      <c r="H67" s="14">
        <f>ROUND(INDEX(新怪物属性!$IM$5:$JU$123,MATCH(竞技场玩家!$B67,新怪物属性!$D$5:$D$123,0),H$2)*(1-$D67)+INDEX(新怪物属性!$IM$5:$JU$123,MATCH(竞技场玩家!$C67,新怪物属性!$D$5:$D$123,0),H$2)*$D67,0)</f>
        <v>129070</v>
      </c>
      <c r="I67" s="14">
        <f>ROUND(INDEX(新怪物属性!$IM$5:$JU$123,MATCH(竞技场玩家!$B67,新怪物属性!$D$5:$D$123,0),I$2)*(1-$D67)+INDEX(新怪物属性!$IM$5:$JU$123,MATCH(竞技场玩家!$C67,新怪物属性!$D$5:$D$123,0),I$2)*$D67,0)</f>
        <v>7065</v>
      </c>
      <c r="J67" s="14">
        <f>ROUND(INDEX(新怪物属性!$IM$5:$JU$123,MATCH(竞技场玩家!$B67,新怪物属性!$D$5:$D$123,0),J$2)*(1-$D67)+INDEX(新怪物属性!$IM$5:$JU$123,MATCH(竞技场玩家!$C67,新怪物属性!$D$5:$D$123,0),J$2)*$D67,0)</f>
        <v>1125</v>
      </c>
      <c r="K67" s="14">
        <f>ROUND(INDEX(新怪物属性!$IM$5:$JU$123,MATCH(竞技场玩家!$B67,新怪物属性!$D$5:$D$123,0),K$2)*(1-$D67)+INDEX(新怪物属性!$IM$5:$JU$123,MATCH(竞技场玩家!$C67,新怪物属性!$D$5:$D$123,0),K$2)*$D67,0)</f>
        <v>950</v>
      </c>
      <c r="L67" s="14">
        <f>ROUND(INDEX(新怪物属性!$IM$5:$JU$123,MATCH(竞技场玩家!$B67,新怪物属性!$D$5:$D$123,0),L$2)*(1-$D67)+INDEX(新怪物属性!$IM$5:$JU$123,MATCH(竞技场玩家!$C67,新怪物属性!$D$5:$D$123,0),L$2)*$D67,0)</f>
        <v>1</v>
      </c>
      <c r="M67" s="14">
        <f>ROUND(INDEX(新怪物属性!$IM$5:$JU$123,MATCH(竞技场玩家!$B67,新怪物属性!$D$5:$D$123,0),M$2)*(1-$D67)+INDEX(新怪物属性!$IM$5:$JU$123,MATCH(竞技场玩家!$C67,新怪物属性!$D$5:$D$123,0),M$2)*$D67,0)</f>
        <v>1</v>
      </c>
      <c r="N67" s="14">
        <f>ROUND(INDEX(新怪物属性!$IM$5:$JU$123,MATCH(竞技场玩家!$B67,新怪物属性!$D$5:$D$123,0),N$2)*(1-$D67)+INDEX(新怪物属性!$IM$5:$JU$123,MATCH(竞技场玩家!$C67,新怪物属性!$D$5:$D$123,0),N$2)*$D67,0)</f>
        <v>1</v>
      </c>
      <c r="O67" s="14">
        <f>ROUND(INDEX(新怪物属性!$IM$5:$JU$123,MATCH(竞技场玩家!$B67,新怪物属性!$D$5:$D$123,0),O$2)*(1-$D67)+INDEX(新怪物属性!$IM$5:$JU$123,MATCH(竞技场玩家!$C67,新怪物属性!$D$5:$D$123,0),O$2)*$D67,0)</f>
        <v>3509</v>
      </c>
      <c r="P67" s="14">
        <f>ROUND(INDEX(新怪物属性!$IM$5:$JU$123,MATCH(竞技场玩家!$B67,新怪物属性!$D$5:$D$123,0),P$2)*(1-$D67)+INDEX(新怪物属性!$IM$5:$JU$123,MATCH(竞技场玩家!$C67,新怪物属性!$D$5:$D$123,0),P$2)*$D67,0)</f>
        <v>1175</v>
      </c>
      <c r="Q67" s="14">
        <f>ROUND(INDEX(新怪物属性!$IM$5:$JU$123,MATCH(竞技场玩家!$B67,新怪物属性!$D$5:$D$123,0),Q$2)*(1-$D67)+INDEX(新怪物属性!$IM$5:$JU$123,MATCH(竞技场玩家!$C67,新怪物属性!$D$5:$D$123,0),Q$2)*$D67,0)</f>
        <v>900</v>
      </c>
      <c r="R67" s="14">
        <f>ROUND(INDEX(新怪物属性!$IM$5:$JU$123,MATCH(竞技场玩家!$B67,新怪物属性!$D$5:$D$123,0),R$2)*(1-$D67)+INDEX(新怪物属性!$IM$5:$JU$123,MATCH(竞技场玩家!$C67,新怪物属性!$D$5:$D$123,0),R$2)*$D67,0)</f>
        <v>10</v>
      </c>
      <c r="S67" s="14">
        <f>ROUND(INDEX(新怪物属性!$IM$5:$JU$123,MATCH(竞技场玩家!$B67,新怪物属性!$D$5:$D$123,0),S$2)*(1-$D67)+INDEX(新怪物属性!$IM$5:$JU$123,MATCH(竞技场玩家!$C67,新怪物属性!$D$5:$D$123,0),S$2)*$D67,0)</f>
        <v>0</v>
      </c>
      <c r="T67" s="14">
        <f>ROUND(INDEX(新怪物属性!$IM$5:$JU$123,MATCH(竞技场玩家!$B67,新怪物属性!$D$5:$D$123,0),T$2)*(1-$D67)+INDEX(新怪物属性!$IM$5:$JU$123,MATCH(竞技场玩家!$C67,新怪物属性!$D$5:$D$123,0),T$2)*$D67,0)</f>
        <v>14763</v>
      </c>
      <c r="U67" s="14">
        <f>ROUND(INDEX(新怪物属性!$IM$5:$JU$123,MATCH(竞技场玩家!$B67,新怪物属性!$D$5:$D$123,0),U$2)*(1-$D67)+INDEX(新怪物属性!$IM$5:$JU$123,MATCH(竞技场玩家!$C67,新怪物属性!$D$5:$D$123,0),U$2)*$D67,0)</f>
        <v>1</v>
      </c>
    </row>
    <row r="68" spans="1:21" ht="16.5" x14ac:dyDescent="0.2">
      <c r="A68" s="14">
        <v>600</v>
      </c>
      <c r="B68" s="14">
        <v>50</v>
      </c>
      <c r="C68" s="14">
        <v>60</v>
      </c>
      <c r="D68" s="14">
        <v>0.9</v>
      </c>
      <c r="E68" s="14">
        <f>ROUND(INDEX(新怪物属性!$IM$5:$JU$123,MATCH(竞技场玩家!$B68,新怪物属性!$D$5:$D$123,0),E$2)*(1-$D68)+INDEX(新怪物属性!$IM$5:$JU$123,MATCH(竞技场玩家!$C68,新怪物属性!$D$5:$D$123,0),E$2)*$D68,0)</f>
        <v>14032</v>
      </c>
      <c r="F68" s="14">
        <f>ROUND(INDEX(新怪物属性!$IM$5:$JU$123,MATCH(竞技场玩家!$B68,新怪物属性!$D$5:$D$123,0),F$2)*(1-$D68)+INDEX(新怪物属性!$IM$5:$JU$123,MATCH(竞技场玩家!$C68,新怪物属性!$D$5:$D$123,0),F$2)*$D68,0)</f>
        <v>0</v>
      </c>
      <c r="G68" s="14">
        <f>ROUND(INDEX(新怪物属性!$IM$5:$JU$123,MATCH(竞技场玩家!$B68,新怪物属性!$D$5:$D$123,0),G$2)*(1-$D68)+INDEX(新怪物属性!$IM$5:$JU$123,MATCH(竞技场玩家!$C68,新怪物属性!$D$5:$D$123,0),G$2)*$D68,0)</f>
        <v>0</v>
      </c>
      <c r="H68" s="14">
        <f>ROUND(INDEX(新怪物属性!$IM$5:$JU$123,MATCH(竞技场玩家!$B68,新怪物属性!$D$5:$D$123,0),H$2)*(1-$D68)+INDEX(新怪物属性!$IM$5:$JU$123,MATCH(竞技场玩家!$C68,新怪物属性!$D$5:$D$123,0),H$2)*$D68,0)</f>
        <v>126997</v>
      </c>
      <c r="I68" s="14">
        <f>ROUND(INDEX(新怪物属性!$IM$5:$JU$123,MATCH(竞技场玩家!$B68,新怪物属性!$D$5:$D$123,0),I$2)*(1-$D68)+INDEX(新怪物属性!$IM$5:$JU$123,MATCH(竞技场玩家!$C68,新怪物属性!$D$5:$D$123,0),I$2)*$D68,0)</f>
        <v>6889</v>
      </c>
      <c r="J68" s="14">
        <f>ROUND(INDEX(新怪物属性!$IM$5:$JU$123,MATCH(竞技场玩家!$B68,新怪物属性!$D$5:$D$123,0),J$2)*(1-$D68)+INDEX(新怪物属性!$IM$5:$JU$123,MATCH(竞技场玩家!$C68,新怪物属性!$D$5:$D$123,0),J$2)*$D68,0)</f>
        <v>1058</v>
      </c>
      <c r="K68" s="14">
        <f>ROUND(INDEX(新怪物属性!$IM$5:$JU$123,MATCH(竞技场玩家!$B68,新怪物属性!$D$5:$D$123,0),K$2)*(1-$D68)+INDEX(新怪物属性!$IM$5:$JU$123,MATCH(竞技场玩家!$C68,新怪物属性!$D$5:$D$123,0),K$2)*$D68,0)</f>
        <v>875</v>
      </c>
      <c r="L68" s="14">
        <f>ROUND(INDEX(新怪物属性!$IM$5:$JU$123,MATCH(竞技场玩家!$B68,新怪物属性!$D$5:$D$123,0),L$2)*(1-$D68)+INDEX(新怪物属性!$IM$5:$JU$123,MATCH(竞技场玩家!$C68,新怪物属性!$D$5:$D$123,0),L$2)*$D68,0)</f>
        <v>1</v>
      </c>
      <c r="M68" s="14">
        <f>ROUND(INDEX(新怪物属性!$IM$5:$JU$123,MATCH(竞技场玩家!$B68,新怪物属性!$D$5:$D$123,0),M$2)*(1-$D68)+INDEX(新怪物属性!$IM$5:$JU$123,MATCH(竞技场玩家!$C68,新怪物属性!$D$5:$D$123,0),M$2)*$D68,0)</f>
        <v>1</v>
      </c>
      <c r="N68" s="14">
        <f>ROUND(INDEX(新怪物属性!$IM$5:$JU$123,MATCH(竞技场玩家!$B68,新怪物属性!$D$5:$D$123,0),N$2)*(1-$D68)+INDEX(新怪物属性!$IM$5:$JU$123,MATCH(竞技场玩家!$C68,新怪物属性!$D$5:$D$123,0),N$2)*$D68,0)</f>
        <v>1</v>
      </c>
      <c r="O68" s="14">
        <f>ROUND(INDEX(新怪物属性!$IM$5:$JU$123,MATCH(竞技场玩家!$B68,新怪物属性!$D$5:$D$123,0),O$2)*(1-$D68)+INDEX(新怪物属性!$IM$5:$JU$123,MATCH(竞技场玩家!$C68,新怪物属性!$D$5:$D$123,0),O$2)*$D68,0)</f>
        <v>3385</v>
      </c>
      <c r="P68" s="14">
        <f>ROUND(INDEX(新怪物属性!$IM$5:$JU$123,MATCH(竞技场玩家!$B68,新怪物属性!$D$5:$D$123,0),P$2)*(1-$D68)+INDEX(新怪物属性!$IM$5:$JU$123,MATCH(竞技场玩家!$C68,新怪物属性!$D$5:$D$123,0),P$2)*$D68,0)</f>
        <v>1103</v>
      </c>
      <c r="Q68" s="14">
        <f>ROUND(INDEX(新怪物属性!$IM$5:$JU$123,MATCH(竞技场玩家!$B68,新怪物属性!$D$5:$D$123,0),Q$2)*(1-$D68)+INDEX(新怪物属性!$IM$5:$JU$123,MATCH(竞技场玩家!$C68,新怪物属性!$D$5:$D$123,0),Q$2)*$D68,0)</f>
        <v>855</v>
      </c>
      <c r="R68" s="14">
        <f>ROUND(INDEX(新怪物属性!$IM$5:$JU$123,MATCH(竞技场玩家!$B68,新怪物属性!$D$5:$D$123,0),R$2)*(1-$D68)+INDEX(新怪物属性!$IM$5:$JU$123,MATCH(竞技场玩家!$C68,新怪物属性!$D$5:$D$123,0),R$2)*$D68,0)</f>
        <v>10</v>
      </c>
      <c r="S68" s="14">
        <f>ROUND(INDEX(新怪物属性!$IM$5:$JU$123,MATCH(竞技场玩家!$B68,新怪物属性!$D$5:$D$123,0),S$2)*(1-$D68)+INDEX(新怪物属性!$IM$5:$JU$123,MATCH(竞技场玩家!$C68,新怪物属性!$D$5:$D$123,0),S$2)*$D68,0)</f>
        <v>0</v>
      </c>
      <c r="T68" s="14">
        <f>ROUND(INDEX(新怪物属性!$IM$5:$JU$123,MATCH(竞技场玩家!$B68,新怪物属性!$D$5:$D$123,0),T$2)*(1-$D68)+INDEX(新怪物属性!$IM$5:$JU$123,MATCH(竞技场玩家!$C68,新怪物属性!$D$5:$D$123,0),T$2)*$D68,0)</f>
        <v>14388</v>
      </c>
      <c r="U68" s="14">
        <f>ROUND(INDEX(新怪物属性!$IM$5:$JU$123,MATCH(竞技场玩家!$B68,新怪物属性!$D$5:$D$123,0),U$2)*(1-$D68)+INDEX(新怪物属性!$IM$5:$JU$123,MATCH(竞技场玩家!$C68,新怪物属性!$D$5:$D$123,0),U$2)*$D68,0)</f>
        <v>1</v>
      </c>
    </row>
    <row r="69" spans="1:21" ht="16.5" x14ac:dyDescent="0.2">
      <c r="A69" s="14">
        <v>650</v>
      </c>
      <c r="B69" s="14">
        <v>50</v>
      </c>
      <c r="C69" s="14">
        <v>60</v>
      </c>
      <c r="D69" s="14">
        <v>0.8</v>
      </c>
      <c r="E69" s="14">
        <f>ROUND(INDEX(新怪物属性!$IM$5:$JU$123,MATCH(竞技场玩家!$B69,新怪物属性!$D$5:$D$123,0),E$2)*(1-$D69)+INDEX(新怪物属性!$IM$5:$JU$123,MATCH(竞技场玩家!$C69,新怪物属性!$D$5:$D$123,0),E$2)*$D69,0)</f>
        <v>13658</v>
      </c>
      <c r="F69" s="14">
        <f>ROUND(INDEX(新怪物属性!$IM$5:$JU$123,MATCH(竞技场玩家!$B69,新怪物属性!$D$5:$D$123,0),F$2)*(1-$D69)+INDEX(新怪物属性!$IM$5:$JU$123,MATCH(竞技场玩家!$C69,新怪物属性!$D$5:$D$123,0),F$2)*$D69,0)</f>
        <v>0</v>
      </c>
      <c r="G69" s="14">
        <f>ROUND(INDEX(新怪物属性!$IM$5:$JU$123,MATCH(竞技场玩家!$B69,新怪物属性!$D$5:$D$123,0),G$2)*(1-$D69)+INDEX(新怪物属性!$IM$5:$JU$123,MATCH(竞技场玩家!$C69,新怪物属性!$D$5:$D$123,0),G$2)*$D69,0)</f>
        <v>0</v>
      </c>
      <c r="H69" s="14">
        <f>ROUND(INDEX(新怪物属性!$IM$5:$JU$123,MATCH(竞技场玩家!$B69,新怪物属性!$D$5:$D$123,0),H$2)*(1-$D69)+INDEX(新怪物属性!$IM$5:$JU$123,MATCH(竞技场玩家!$C69,新怪物属性!$D$5:$D$123,0),H$2)*$D69,0)</f>
        <v>124924</v>
      </c>
      <c r="I69" s="14">
        <f>ROUND(INDEX(新怪物属性!$IM$5:$JU$123,MATCH(竞技场玩家!$B69,新怪物属性!$D$5:$D$123,0),I$2)*(1-$D69)+INDEX(新怪物属性!$IM$5:$JU$123,MATCH(竞技场玩家!$C69,新怪物属性!$D$5:$D$123,0),I$2)*$D69,0)</f>
        <v>6712</v>
      </c>
      <c r="J69" s="14">
        <f>ROUND(INDEX(新怪物属性!$IM$5:$JU$123,MATCH(竞技场玩家!$B69,新怪物属性!$D$5:$D$123,0),J$2)*(1-$D69)+INDEX(新怪物属性!$IM$5:$JU$123,MATCH(竞技场玩家!$C69,新怪物属性!$D$5:$D$123,0),J$2)*$D69,0)</f>
        <v>990</v>
      </c>
      <c r="K69" s="14">
        <f>ROUND(INDEX(新怪物属性!$IM$5:$JU$123,MATCH(竞技场玩家!$B69,新怪物属性!$D$5:$D$123,0),K$2)*(1-$D69)+INDEX(新怪物属性!$IM$5:$JU$123,MATCH(竞技场玩家!$C69,新怪物属性!$D$5:$D$123,0),K$2)*$D69,0)</f>
        <v>800</v>
      </c>
      <c r="L69" s="14">
        <f>ROUND(INDEX(新怪物属性!$IM$5:$JU$123,MATCH(竞技场玩家!$B69,新怪物属性!$D$5:$D$123,0),L$2)*(1-$D69)+INDEX(新怪物属性!$IM$5:$JU$123,MATCH(竞技场玩家!$C69,新怪物属性!$D$5:$D$123,0),L$2)*$D69,0)</f>
        <v>1</v>
      </c>
      <c r="M69" s="14">
        <f>ROUND(INDEX(新怪物属性!$IM$5:$JU$123,MATCH(竞技场玩家!$B69,新怪物属性!$D$5:$D$123,0),M$2)*(1-$D69)+INDEX(新怪物属性!$IM$5:$JU$123,MATCH(竞技场玩家!$C69,新怪物属性!$D$5:$D$123,0),M$2)*$D69,0)</f>
        <v>1</v>
      </c>
      <c r="N69" s="14">
        <f>ROUND(INDEX(新怪物属性!$IM$5:$JU$123,MATCH(竞技场玩家!$B69,新怪物属性!$D$5:$D$123,0),N$2)*(1-$D69)+INDEX(新怪物属性!$IM$5:$JU$123,MATCH(竞技场玩家!$C69,新怪物属性!$D$5:$D$123,0),N$2)*$D69,0)</f>
        <v>1</v>
      </c>
      <c r="O69" s="14">
        <f>ROUND(INDEX(新怪物属性!$IM$5:$JU$123,MATCH(竞技场玩家!$B69,新怪物属性!$D$5:$D$123,0),O$2)*(1-$D69)+INDEX(新怪物属性!$IM$5:$JU$123,MATCH(竞技场玩家!$C69,新怪物属性!$D$5:$D$123,0),O$2)*$D69,0)</f>
        <v>3261</v>
      </c>
      <c r="P69" s="14">
        <f>ROUND(INDEX(新怪物属性!$IM$5:$JU$123,MATCH(竞技场玩家!$B69,新怪物属性!$D$5:$D$123,0),P$2)*(1-$D69)+INDEX(新怪物属性!$IM$5:$JU$123,MATCH(竞技场玩家!$C69,新怪物属性!$D$5:$D$123,0),P$2)*$D69,0)</f>
        <v>1030</v>
      </c>
      <c r="Q69" s="14">
        <f>ROUND(INDEX(新怪物属性!$IM$5:$JU$123,MATCH(竞技场玩家!$B69,新怪物属性!$D$5:$D$123,0),Q$2)*(1-$D69)+INDEX(新怪物属性!$IM$5:$JU$123,MATCH(竞技场玩家!$C69,新怪物属性!$D$5:$D$123,0),Q$2)*$D69,0)</f>
        <v>810</v>
      </c>
      <c r="R69" s="14">
        <f>ROUND(INDEX(新怪物属性!$IM$5:$JU$123,MATCH(竞技场玩家!$B69,新怪物属性!$D$5:$D$123,0),R$2)*(1-$D69)+INDEX(新怪物属性!$IM$5:$JU$123,MATCH(竞技场玩家!$C69,新怪物属性!$D$5:$D$123,0),R$2)*$D69,0)</f>
        <v>10</v>
      </c>
      <c r="S69" s="14">
        <f>ROUND(INDEX(新怪物属性!$IM$5:$JU$123,MATCH(竞技场玩家!$B69,新怪物属性!$D$5:$D$123,0),S$2)*(1-$D69)+INDEX(新怪物属性!$IM$5:$JU$123,MATCH(竞技场玩家!$C69,新怪物属性!$D$5:$D$123,0),S$2)*$D69,0)</f>
        <v>0</v>
      </c>
      <c r="T69" s="14">
        <f>ROUND(INDEX(新怪物属性!$IM$5:$JU$123,MATCH(竞技场玩家!$B69,新怪物属性!$D$5:$D$123,0),T$2)*(1-$D69)+INDEX(新怪物属性!$IM$5:$JU$123,MATCH(竞技场玩家!$C69,新怪物属性!$D$5:$D$123,0),T$2)*$D69,0)</f>
        <v>14013</v>
      </c>
      <c r="U69" s="14">
        <f>ROUND(INDEX(新怪物属性!$IM$5:$JU$123,MATCH(竞技场玩家!$B69,新怪物属性!$D$5:$D$123,0),U$2)*(1-$D69)+INDEX(新怪物属性!$IM$5:$JU$123,MATCH(竞技场玩家!$C69,新怪物属性!$D$5:$D$123,0),U$2)*$D69,0)</f>
        <v>1</v>
      </c>
    </row>
    <row r="70" spans="1:21" ht="16.5" x14ac:dyDescent="0.2">
      <c r="A70" s="14">
        <v>700</v>
      </c>
      <c r="B70" s="14">
        <v>50</v>
      </c>
      <c r="C70" s="14">
        <v>60</v>
      </c>
      <c r="D70" s="14">
        <v>0.7</v>
      </c>
      <c r="E70" s="14">
        <f>ROUND(INDEX(新怪物属性!$IM$5:$JU$123,MATCH(竞技场玩家!$B70,新怪物属性!$D$5:$D$123,0),E$2)*(1-$D70)+INDEX(新怪物属性!$IM$5:$JU$123,MATCH(竞技场玩家!$C70,新怪物属性!$D$5:$D$123,0),E$2)*$D70,0)</f>
        <v>13285</v>
      </c>
      <c r="F70" s="14">
        <f>ROUND(INDEX(新怪物属性!$IM$5:$JU$123,MATCH(竞技场玩家!$B70,新怪物属性!$D$5:$D$123,0),F$2)*(1-$D70)+INDEX(新怪物属性!$IM$5:$JU$123,MATCH(竞技场玩家!$C70,新怪物属性!$D$5:$D$123,0),F$2)*$D70,0)</f>
        <v>0</v>
      </c>
      <c r="G70" s="14">
        <f>ROUND(INDEX(新怪物属性!$IM$5:$JU$123,MATCH(竞技场玩家!$B70,新怪物属性!$D$5:$D$123,0),G$2)*(1-$D70)+INDEX(新怪物属性!$IM$5:$JU$123,MATCH(竞技场玩家!$C70,新怪物属性!$D$5:$D$123,0),G$2)*$D70,0)</f>
        <v>0</v>
      </c>
      <c r="H70" s="14">
        <f>ROUND(INDEX(新怪物属性!$IM$5:$JU$123,MATCH(竞技场玩家!$B70,新怪物属性!$D$5:$D$123,0),H$2)*(1-$D70)+INDEX(新怪物属性!$IM$5:$JU$123,MATCH(竞技场玩家!$C70,新怪物属性!$D$5:$D$123,0),H$2)*$D70,0)</f>
        <v>122850</v>
      </c>
      <c r="I70" s="14">
        <f>ROUND(INDEX(新怪物属性!$IM$5:$JU$123,MATCH(竞技场玩家!$B70,新怪物属性!$D$5:$D$123,0),I$2)*(1-$D70)+INDEX(新怪物属性!$IM$5:$JU$123,MATCH(竞技场玩家!$C70,新怪物属性!$D$5:$D$123,0),I$2)*$D70,0)</f>
        <v>6536</v>
      </c>
      <c r="J70" s="14">
        <f>ROUND(INDEX(新怪物属性!$IM$5:$JU$123,MATCH(竞技场玩家!$B70,新怪物属性!$D$5:$D$123,0),J$2)*(1-$D70)+INDEX(新怪物属性!$IM$5:$JU$123,MATCH(竞技场玩家!$C70,新怪物属性!$D$5:$D$123,0),J$2)*$D70,0)</f>
        <v>923</v>
      </c>
      <c r="K70" s="14">
        <f>ROUND(INDEX(新怪物属性!$IM$5:$JU$123,MATCH(竞技场玩家!$B70,新怪物属性!$D$5:$D$123,0),K$2)*(1-$D70)+INDEX(新怪物属性!$IM$5:$JU$123,MATCH(竞技场玩家!$C70,新怪物属性!$D$5:$D$123,0),K$2)*$D70,0)</f>
        <v>725</v>
      </c>
      <c r="L70" s="14">
        <f>ROUND(INDEX(新怪物属性!$IM$5:$JU$123,MATCH(竞技场玩家!$B70,新怪物属性!$D$5:$D$123,0),L$2)*(1-$D70)+INDEX(新怪物属性!$IM$5:$JU$123,MATCH(竞技场玩家!$C70,新怪物属性!$D$5:$D$123,0),L$2)*$D70,0)</f>
        <v>1</v>
      </c>
      <c r="M70" s="14">
        <f>ROUND(INDEX(新怪物属性!$IM$5:$JU$123,MATCH(竞技场玩家!$B70,新怪物属性!$D$5:$D$123,0),M$2)*(1-$D70)+INDEX(新怪物属性!$IM$5:$JU$123,MATCH(竞技场玩家!$C70,新怪物属性!$D$5:$D$123,0),M$2)*$D70,0)</f>
        <v>1</v>
      </c>
      <c r="N70" s="14">
        <f>ROUND(INDEX(新怪物属性!$IM$5:$JU$123,MATCH(竞技场玩家!$B70,新怪物属性!$D$5:$D$123,0),N$2)*(1-$D70)+INDEX(新怪物属性!$IM$5:$JU$123,MATCH(竞技场玩家!$C70,新怪物属性!$D$5:$D$123,0),N$2)*$D70,0)</f>
        <v>1</v>
      </c>
      <c r="O70" s="14">
        <f>ROUND(INDEX(新怪物属性!$IM$5:$JU$123,MATCH(竞技场玩家!$B70,新怪物属性!$D$5:$D$123,0),O$2)*(1-$D70)+INDEX(新怪物属性!$IM$5:$JU$123,MATCH(竞技场玩家!$C70,新怪物属性!$D$5:$D$123,0),O$2)*$D70,0)</f>
        <v>3137</v>
      </c>
      <c r="P70" s="14">
        <f>ROUND(INDEX(新怪物属性!$IM$5:$JU$123,MATCH(竞技场玩家!$B70,新怪物属性!$D$5:$D$123,0),P$2)*(1-$D70)+INDEX(新怪物属性!$IM$5:$JU$123,MATCH(竞技场玩家!$C70,新怪物属性!$D$5:$D$123,0),P$2)*$D70,0)</f>
        <v>958</v>
      </c>
      <c r="Q70" s="14">
        <f>ROUND(INDEX(新怪物属性!$IM$5:$JU$123,MATCH(竞技场玩家!$B70,新怪物属性!$D$5:$D$123,0),Q$2)*(1-$D70)+INDEX(新怪物属性!$IM$5:$JU$123,MATCH(竞技场玩家!$C70,新怪物属性!$D$5:$D$123,0),Q$2)*$D70,0)</f>
        <v>765</v>
      </c>
      <c r="R70" s="14">
        <f>ROUND(INDEX(新怪物属性!$IM$5:$JU$123,MATCH(竞技场玩家!$B70,新怪物属性!$D$5:$D$123,0),R$2)*(1-$D70)+INDEX(新怪物属性!$IM$5:$JU$123,MATCH(竞技场玩家!$C70,新怪物属性!$D$5:$D$123,0),R$2)*$D70,0)</f>
        <v>10</v>
      </c>
      <c r="S70" s="14">
        <f>ROUND(INDEX(新怪物属性!$IM$5:$JU$123,MATCH(竞技场玩家!$B70,新怪物属性!$D$5:$D$123,0),S$2)*(1-$D70)+INDEX(新怪物属性!$IM$5:$JU$123,MATCH(竞技场玩家!$C70,新怪物属性!$D$5:$D$123,0),S$2)*$D70,0)</f>
        <v>0</v>
      </c>
      <c r="T70" s="14">
        <f>ROUND(INDEX(新怪物属性!$IM$5:$JU$123,MATCH(竞技场玩家!$B70,新怪物属性!$D$5:$D$123,0),T$2)*(1-$D70)+INDEX(新怪物属性!$IM$5:$JU$123,MATCH(竞技场玩家!$C70,新怪物属性!$D$5:$D$123,0),T$2)*$D70,0)</f>
        <v>13637</v>
      </c>
      <c r="U70" s="14">
        <f>ROUND(INDEX(新怪物属性!$IM$5:$JU$123,MATCH(竞技场玩家!$B70,新怪物属性!$D$5:$D$123,0),U$2)*(1-$D70)+INDEX(新怪物属性!$IM$5:$JU$123,MATCH(竞技场玩家!$C70,新怪物属性!$D$5:$D$123,0),U$2)*$D70,0)</f>
        <v>1</v>
      </c>
    </row>
    <row r="71" spans="1:21" ht="16.5" x14ac:dyDescent="0.2">
      <c r="A71" s="14">
        <v>750</v>
      </c>
      <c r="B71" s="14">
        <v>50</v>
      </c>
      <c r="C71" s="14">
        <v>60</v>
      </c>
      <c r="D71" s="14">
        <v>0.6</v>
      </c>
      <c r="E71" s="14">
        <f>ROUND(INDEX(新怪物属性!$IM$5:$JU$123,MATCH(竞技场玩家!$B71,新怪物属性!$D$5:$D$123,0),E$2)*(1-$D71)+INDEX(新怪物属性!$IM$5:$JU$123,MATCH(竞技场玩家!$C71,新怪物属性!$D$5:$D$123,0),E$2)*$D71,0)</f>
        <v>12911</v>
      </c>
      <c r="F71" s="14">
        <f>ROUND(INDEX(新怪物属性!$IM$5:$JU$123,MATCH(竞技场玩家!$B71,新怪物属性!$D$5:$D$123,0),F$2)*(1-$D71)+INDEX(新怪物属性!$IM$5:$JU$123,MATCH(竞技场玩家!$C71,新怪物属性!$D$5:$D$123,0),F$2)*$D71,0)</f>
        <v>0</v>
      </c>
      <c r="G71" s="14">
        <f>ROUND(INDEX(新怪物属性!$IM$5:$JU$123,MATCH(竞技场玩家!$B71,新怪物属性!$D$5:$D$123,0),G$2)*(1-$D71)+INDEX(新怪物属性!$IM$5:$JU$123,MATCH(竞技场玩家!$C71,新怪物属性!$D$5:$D$123,0),G$2)*$D71,0)</f>
        <v>0</v>
      </c>
      <c r="H71" s="14">
        <f>ROUND(INDEX(新怪物属性!$IM$5:$JU$123,MATCH(竞技场玩家!$B71,新怪物属性!$D$5:$D$123,0),H$2)*(1-$D71)+INDEX(新怪物属性!$IM$5:$JU$123,MATCH(竞技场玩家!$C71,新怪物属性!$D$5:$D$123,0),H$2)*$D71,0)</f>
        <v>120777</v>
      </c>
      <c r="I71" s="14">
        <f>ROUND(INDEX(新怪物属性!$IM$5:$JU$123,MATCH(竞技场玩家!$B71,新怪物属性!$D$5:$D$123,0),I$2)*(1-$D71)+INDEX(新怪物属性!$IM$5:$JU$123,MATCH(竞技场玩家!$C71,新怪物属性!$D$5:$D$123,0),I$2)*$D71,0)</f>
        <v>6360</v>
      </c>
      <c r="J71" s="14">
        <f>ROUND(INDEX(新怪物属性!$IM$5:$JU$123,MATCH(竞技场玩家!$B71,新怪物属性!$D$5:$D$123,0),J$2)*(1-$D71)+INDEX(新怪物属性!$IM$5:$JU$123,MATCH(竞技场玩家!$C71,新怪物属性!$D$5:$D$123,0),J$2)*$D71,0)</f>
        <v>855</v>
      </c>
      <c r="K71" s="14">
        <f>ROUND(INDEX(新怪物属性!$IM$5:$JU$123,MATCH(竞技场玩家!$B71,新怪物属性!$D$5:$D$123,0),K$2)*(1-$D71)+INDEX(新怪物属性!$IM$5:$JU$123,MATCH(竞技场玩家!$C71,新怪物属性!$D$5:$D$123,0),K$2)*$D71,0)</f>
        <v>650</v>
      </c>
      <c r="L71" s="14">
        <f>ROUND(INDEX(新怪物属性!$IM$5:$JU$123,MATCH(竞技场玩家!$B71,新怪物属性!$D$5:$D$123,0),L$2)*(1-$D71)+INDEX(新怪物属性!$IM$5:$JU$123,MATCH(竞技场玩家!$C71,新怪物属性!$D$5:$D$123,0),L$2)*$D71,0)</f>
        <v>1</v>
      </c>
      <c r="M71" s="14">
        <f>ROUND(INDEX(新怪物属性!$IM$5:$JU$123,MATCH(竞技场玩家!$B71,新怪物属性!$D$5:$D$123,0),M$2)*(1-$D71)+INDEX(新怪物属性!$IM$5:$JU$123,MATCH(竞技场玩家!$C71,新怪物属性!$D$5:$D$123,0),M$2)*$D71,0)</f>
        <v>1</v>
      </c>
      <c r="N71" s="14">
        <f>ROUND(INDEX(新怪物属性!$IM$5:$JU$123,MATCH(竞技场玩家!$B71,新怪物属性!$D$5:$D$123,0),N$2)*(1-$D71)+INDEX(新怪物属性!$IM$5:$JU$123,MATCH(竞技场玩家!$C71,新怪物属性!$D$5:$D$123,0),N$2)*$D71,0)</f>
        <v>1</v>
      </c>
      <c r="O71" s="14">
        <f>ROUND(INDEX(新怪物属性!$IM$5:$JU$123,MATCH(竞技场玩家!$B71,新怪物属性!$D$5:$D$123,0),O$2)*(1-$D71)+INDEX(新怪物属性!$IM$5:$JU$123,MATCH(竞技场玩家!$C71,新怪物属性!$D$5:$D$123,0),O$2)*$D71,0)</f>
        <v>3013</v>
      </c>
      <c r="P71" s="14">
        <f>ROUND(INDEX(新怪物属性!$IM$5:$JU$123,MATCH(竞技场玩家!$B71,新怪物属性!$D$5:$D$123,0),P$2)*(1-$D71)+INDEX(新怪物属性!$IM$5:$JU$123,MATCH(竞技场玩家!$C71,新怪物属性!$D$5:$D$123,0),P$2)*$D71,0)</f>
        <v>885</v>
      </c>
      <c r="Q71" s="14">
        <f>ROUND(INDEX(新怪物属性!$IM$5:$JU$123,MATCH(竞技场玩家!$B71,新怪物属性!$D$5:$D$123,0),Q$2)*(1-$D71)+INDEX(新怪物属性!$IM$5:$JU$123,MATCH(竞技场玩家!$C71,新怪物属性!$D$5:$D$123,0),Q$2)*$D71,0)</f>
        <v>720</v>
      </c>
      <c r="R71" s="14">
        <f>ROUND(INDEX(新怪物属性!$IM$5:$JU$123,MATCH(竞技场玩家!$B71,新怪物属性!$D$5:$D$123,0),R$2)*(1-$D71)+INDEX(新怪物属性!$IM$5:$JU$123,MATCH(竞技场玩家!$C71,新怪物属性!$D$5:$D$123,0),R$2)*$D71,0)</f>
        <v>10</v>
      </c>
      <c r="S71" s="14">
        <f>ROUND(INDEX(新怪物属性!$IM$5:$JU$123,MATCH(竞技场玩家!$B71,新怪物属性!$D$5:$D$123,0),S$2)*(1-$D71)+INDEX(新怪物属性!$IM$5:$JU$123,MATCH(竞技场玩家!$C71,新怪物属性!$D$5:$D$123,0),S$2)*$D71,0)</f>
        <v>0</v>
      </c>
      <c r="T71" s="14">
        <f>ROUND(INDEX(新怪物属性!$IM$5:$JU$123,MATCH(竞技场玩家!$B71,新怪物属性!$D$5:$D$123,0),T$2)*(1-$D71)+INDEX(新怪物属性!$IM$5:$JU$123,MATCH(竞技场玩家!$C71,新怪物属性!$D$5:$D$123,0),T$2)*$D71,0)</f>
        <v>13262</v>
      </c>
      <c r="U71" s="14">
        <f>ROUND(INDEX(新怪物属性!$IM$5:$JU$123,MATCH(竞技场玩家!$B71,新怪物属性!$D$5:$D$123,0),U$2)*(1-$D71)+INDEX(新怪物属性!$IM$5:$JU$123,MATCH(竞技场玩家!$C71,新怪物属性!$D$5:$D$123,0),U$2)*$D71,0)</f>
        <v>1</v>
      </c>
    </row>
    <row r="72" spans="1:21" ht="16.5" x14ac:dyDescent="0.2">
      <c r="A72" s="14">
        <v>800</v>
      </c>
      <c r="B72" s="14">
        <v>50</v>
      </c>
      <c r="C72" s="14">
        <v>60</v>
      </c>
      <c r="D72" s="14">
        <v>0.5</v>
      </c>
      <c r="E72" s="14">
        <f>ROUND(INDEX(新怪物属性!$IM$5:$JU$123,MATCH(竞技场玩家!$B72,新怪物属性!$D$5:$D$123,0),E$2)*(1-$D72)+INDEX(新怪物属性!$IM$5:$JU$123,MATCH(竞技场玩家!$C72,新怪物属性!$D$5:$D$123,0),E$2)*$D72,0)</f>
        <v>12537</v>
      </c>
      <c r="F72" s="14">
        <f>ROUND(INDEX(新怪物属性!$IM$5:$JU$123,MATCH(竞技场玩家!$B72,新怪物属性!$D$5:$D$123,0),F$2)*(1-$D72)+INDEX(新怪物属性!$IM$5:$JU$123,MATCH(竞技场玩家!$C72,新怪物属性!$D$5:$D$123,0),F$2)*$D72,0)</f>
        <v>0</v>
      </c>
      <c r="G72" s="14">
        <f>ROUND(INDEX(新怪物属性!$IM$5:$JU$123,MATCH(竞技场玩家!$B72,新怪物属性!$D$5:$D$123,0),G$2)*(1-$D72)+INDEX(新怪物属性!$IM$5:$JU$123,MATCH(竞技场玩家!$C72,新怪物属性!$D$5:$D$123,0),G$2)*$D72,0)</f>
        <v>0</v>
      </c>
      <c r="H72" s="14">
        <f>ROUND(INDEX(新怪物属性!$IM$5:$JU$123,MATCH(竞技场玩家!$B72,新怪物属性!$D$5:$D$123,0),H$2)*(1-$D72)+INDEX(新怪物属性!$IM$5:$JU$123,MATCH(竞技场玩家!$C72,新怪物属性!$D$5:$D$123,0),H$2)*$D72,0)</f>
        <v>118704</v>
      </c>
      <c r="I72" s="14">
        <f>ROUND(INDEX(新怪物属性!$IM$5:$JU$123,MATCH(竞技场玩家!$B72,新怪物属性!$D$5:$D$123,0),I$2)*(1-$D72)+INDEX(新怪物属性!$IM$5:$JU$123,MATCH(竞技场玩家!$C72,新怪物属性!$D$5:$D$123,0),I$2)*$D72,0)</f>
        <v>6184</v>
      </c>
      <c r="J72" s="14">
        <f>ROUND(INDEX(新怪物属性!$IM$5:$JU$123,MATCH(竞技场玩家!$B72,新怪物属性!$D$5:$D$123,0),J$2)*(1-$D72)+INDEX(新怪物属性!$IM$5:$JU$123,MATCH(竞技场玩家!$C72,新怪物属性!$D$5:$D$123,0),J$2)*$D72,0)</f>
        <v>788</v>
      </c>
      <c r="K72" s="14">
        <f>ROUND(INDEX(新怪物属性!$IM$5:$JU$123,MATCH(竞技场玩家!$B72,新怪物属性!$D$5:$D$123,0),K$2)*(1-$D72)+INDEX(新怪物属性!$IM$5:$JU$123,MATCH(竞技场玩家!$C72,新怪物属性!$D$5:$D$123,0),K$2)*$D72,0)</f>
        <v>575</v>
      </c>
      <c r="L72" s="14">
        <f>ROUND(INDEX(新怪物属性!$IM$5:$JU$123,MATCH(竞技场玩家!$B72,新怪物属性!$D$5:$D$123,0),L$2)*(1-$D72)+INDEX(新怪物属性!$IM$5:$JU$123,MATCH(竞技场玩家!$C72,新怪物属性!$D$5:$D$123,0),L$2)*$D72,0)</f>
        <v>1</v>
      </c>
      <c r="M72" s="14">
        <f>ROUND(INDEX(新怪物属性!$IM$5:$JU$123,MATCH(竞技场玩家!$B72,新怪物属性!$D$5:$D$123,0),M$2)*(1-$D72)+INDEX(新怪物属性!$IM$5:$JU$123,MATCH(竞技场玩家!$C72,新怪物属性!$D$5:$D$123,0),M$2)*$D72,0)</f>
        <v>1</v>
      </c>
      <c r="N72" s="14">
        <f>ROUND(INDEX(新怪物属性!$IM$5:$JU$123,MATCH(竞技场玩家!$B72,新怪物属性!$D$5:$D$123,0),N$2)*(1-$D72)+INDEX(新怪物属性!$IM$5:$JU$123,MATCH(竞技场玩家!$C72,新怪物属性!$D$5:$D$123,0),N$2)*$D72,0)</f>
        <v>1</v>
      </c>
      <c r="O72" s="14">
        <f>ROUND(INDEX(新怪物属性!$IM$5:$JU$123,MATCH(竞技场玩家!$B72,新怪物属性!$D$5:$D$123,0),O$2)*(1-$D72)+INDEX(新怪物属性!$IM$5:$JU$123,MATCH(竞技场玩家!$C72,新怪物属性!$D$5:$D$123,0),O$2)*$D72,0)</f>
        <v>2889</v>
      </c>
      <c r="P72" s="14">
        <f>ROUND(INDEX(新怪物属性!$IM$5:$JU$123,MATCH(竞技场玩家!$B72,新怪物属性!$D$5:$D$123,0),P$2)*(1-$D72)+INDEX(新怪物属性!$IM$5:$JU$123,MATCH(竞技场玩家!$C72,新怪物属性!$D$5:$D$123,0),P$2)*$D72,0)</f>
        <v>813</v>
      </c>
      <c r="Q72" s="14">
        <f>ROUND(INDEX(新怪物属性!$IM$5:$JU$123,MATCH(竞技场玩家!$B72,新怪物属性!$D$5:$D$123,0),Q$2)*(1-$D72)+INDEX(新怪物属性!$IM$5:$JU$123,MATCH(竞技场玩家!$C72,新怪物属性!$D$5:$D$123,0),Q$2)*$D72,0)</f>
        <v>675</v>
      </c>
      <c r="R72" s="14">
        <f>ROUND(INDEX(新怪物属性!$IM$5:$JU$123,MATCH(竞技场玩家!$B72,新怪物属性!$D$5:$D$123,0),R$2)*(1-$D72)+INDEX(新怪物属性!$IM$5:$JU$123,MATCH(竞技场玩家!$C72,新怪物属性!$D$5:$D$123,0),R$2)*$D72,0)</f>
        <v>10</v>
      </c>
      <c r="S72" s="14">
        <f>ROUND(INDEX(新怪物属性!$IM$5:$JU$123,MATCH(竞技场玩家!$B72,新怪物属性!$D$5:$D$123,0),S$2)*(1-$D72)+INDEX(新怪物属性!$IM$5:$JU$123,MATCH(竞技场玩家!$C72,新怪物属性!$D$5:$D$123,0),S$2)*$D72,0)</f>
        <v>0</v>
      </c>
      <c r="T72" s="14">
        <f>ROUND(INDEX(新怪物属性!$IM$5:$JU$123,MATCH(竞技场玩家!$B72,新怪物属性!$D$5:$D$123,0),T$2)*(1-$D72)+INDEX(新怪物属性!$IM$5:$JU$123,MATCH(竞技场玩家!$C72,新怪物属性!$D$5:$D$123,0),T$2)*$D72,0)</f>
        <v>12887</v>
      </c>
      <c r="U72" s="14">
        <f>ROUND(INDEX(新怪物属性!$IM$5:$JU$123,MATCH(竞技场玩家!$B72,新怪物属性!$D$5:$D$123,0),U$2)*(1-$D72)+INDEX(新怪物属性!$IM$5:$JU$123,MATCH(竞技场玩家!$C72,新怪物属性!$D$5:$D$123,0),U$2)*$D72,0)</f>
        <v>1</v>
      </c>
    </row>
    <row r="73" spans="1:21" ht="16.5" x14ac:dyDescent="0.2">
      <c r="A73" s="14">
        <v>850</v>
      </c>
      <c r="B73" s="14">
        <v>50</v>
      </c>
      <c r="C73" s="14">
        <v>60</v>
      </c>
      <c r="D73" s="14">
        <v>0.4</v>
      </c>
      <c r="E73" s="14">
        <f>ROUND(INDEX(新怪物属性!$IM$5:$JU$123,MATCH(竞技场玩家!$B73,新怪物属性!$D$5:$D$123,0),E$2)*(1-$D73)+INDEX(新怪物属性!$IM$5:$JU$123,MATCH(竞技场玩家!$C73,新怪物属性!$D$5:$D$123,0),E$2)*$D73,0)</f>
        <v>12163</v>
      </c>
      <c r="F73" s="14">
        <f>ROUND(INDEX(新怪物属性!$IM$5:$JU$123,MATCH(竞技场玩家!$B73,新怪物属性!$D$5:$D$123,0),F$2)*(1-$D73)+INDEX(新怪物属性!$IM$5:$JU$123,MATCH(竞技场玩家!$C73,新怪物属性!$D$5:$D$123,0),F$2)*$D73,0)</f>
        <v>0</v>
      </c>
      <c r="G73" s="14">
        <f>ROUND(INDEX(新怪物属性!$IM$5:$JU$123,MATCH(竞技场玩家!$B73,新怪物属性!$D$5:$D$123,0),G$2)*(1-$D73)+INDEX(新怪物属性!$IM$5:$JU$123,MATCH(竞技场玩家!$C73,新怪物属性!$D$5:$D$123,0),G$2)*$D73,0)</f>
        <v>0</v>
      </c>
      <c r="H73" s="14">
        <f>ROUND(INDEX(新怪物属性!$IM$5:$JU$123,MATCH(竞技场玩家!$B73,新怪物属性!$D$5:$D$123,0),H$2)*(1-$D73)+INDEX(新怪物属性!$IM$5:$JU$123,MATCH(竞技场玩家!$C73,新怪物属性!$D$5:$D$123,0),H$2)*$D73,0)</f>
        <v>116631</v>
      </c>
      <c r="I73" s="14">
        <f>ROUND(INDEX(新怪物属性!$IM$5:$JU$123,MATCH(竞技场玩家!$B73,新怪物属性!$D$5:$D$123,0),I$2)*(1-$D73)+INDEX(新怪物属性!$IM$5:$JU$123,MATCH(竞技场玩家!$C73,新怪物属性!$D$5:$D$123,0),I$2)*$D73,0)</f>
        <v>6007</v>
      </c>
      <c r="J73" s="14">
        <f>ROUND(INDEX(新怪物属性!$IM$5:$JU$123,MATCH(竞技场玩家!$B73,新怪物属性!$D$5:$D$123,0),J$2)*(1-$D73)+INDEX(新怪物属性!$IM$5:$JU$123,MATCH(竞技场玩家!$C73,新怪物属性!$D$5:$D$123,0),J$2)*$D73,0)</f>
        <v>720</v>
      </c>
      <c r="K73" s="14">
        <f>ROUND(INDEX(新怪物属性!$IM$5:$JU$123,MATCH(竞技场玩家!$B73,新怪物属性!$D$5:$D$123,0),K$2)*(1-$D73)+INDEX(新怪物属性!$IM$5:$JU$123,MATCH(竞技场玩家!$C73,新怪物属性!$D$5:$D$123,0),K$2)*$D73,0)</f>
        <v>500</v>
      </c>
      <c r="L73" s="14">
        <f>ROUND(INDEX(新怪物属性!$IM$5:$JU$123,MATCH(竞技场玩家!$B73,新怪物属性!$D$5:$D$123,0),L$2)*(1-$D73)+INDEX(新怪物属性!$IM$5:$JU$123,MATCH(竞技场玩家!$C73,新怪物属性!$D$5:$D$123,0),L$2)*$D73,0)</f>
        <v>1</v>
      </c>
      <c r="M73" s="14">
        <f>ROUND(INDEX(新怪物属性!$IM$5:$JU$123,MATCH(竞技场玩家!$B73,新怪物属性!$D$5:$D$123,0),M$2)*(1-$D73)+INDEX(新怪物属性!$IM$5:$JU$123,MATCH(竞技场玩家!$C73,新怪物属性!$D$5:$D$123,0),M$2)*$D73,0)</f>
        <v>1</v>
      </c>
      <c r="N73" s="14">
        <f>ROUND(INDEX(新怪物属性!$IM$5:$JU$123,MATCH(竞技场玩家!$B73,新怪物属性!$D$5:$D$123,0),N$2)*(1-$D73)+INDEX(新怪物属性!$IM$5:$JU$123,MATCH(竞技场玩家!$C73,新怪物属性!$D$5:$D$123,0),N$2)*$D73,0)</f>
        <v>1</v>
      </c>
      <c r="O73" s="14">
        <f>ROUND(INDEX(新怪物属性!$IM$5:$JU$123,MATCH(竞技场玩家!$B73,新怪物属性!$D$5:$D$123,0),O$2)*(1-$D73)+INDEX(新怪物属性!$IM$5:$JU$123,MATCH(竞技场玩家!$C73,新怪物属性!$D$5:$D$123,0),O$2)*$D73,0)</f>
        <v>2764</v>
      </c>
      <c r="P73" s="14">
        <f>ROUND(INDEX(新怪物属性!$IM$5:$JU$123,MATCH(竞技场玩家!$B73,新怪物属性!$D$5:$D$123,0),P$2)*(1-$D73)+INDEX(新怪物属性!$IM$5:$JU$123,MATCH(竞技场玩家!$C73,新怪物属性!$D$5:$D$123,0),P$2)*$D73,0)</f>
        <v>740</v>
      </c>
      <c r="Q73" s="14">
        <f>ROUND(INDEX(新怪物属性!$IM$5:$JU$123,MATCH(竞技场玩家!$B73,新怪物属性!$D$5:$D$123,0),Q$2)*(1-$D73)+INDEX(新怪物属性!$IM$5:$JU$123,MATCH(竞技场玩家!$C73,新怪物属性!$D$5:$D$123,0),Q$2)*$D73,0)</f>
        <v>630</v>
      </c>
      <c r="R73" s="14">
        <f>ROUND(INDEX(新怪物属性!$IM$5:$JU$123,MATCH(竞技场玩家!$B73,新怪物属性!$D$5:$D$123,0),R$2)*(1-$D73)+INDEX(新怪物属性!$IM$5:$JU$123,MATCH(竞技场玩家!$C73,新怪物属性!$D$5:$D$123,0),R$2)*$D73,0)</f>
        <v>10</v>
      </c>
      <c r="S73" s="14">
        <f>ROUND(INDEX(新怪物属性!$IM$5:$JU$123,MATCH(竞技场玩家!$B73,新怪物属性!$D$5:$D$123,0),S$2)*(1-$D73)+INDEX(新怪物属性!$IM$5:$JU$123,MATCH(竞技场玩家!$C73,新怪物属性!$D$5:$D$123,0),S$2)*$D73,0)</f>
        <v>0</v>
      </c>
      <c r="T73" s="14">
        <f>ROUND(INDEX(新怪物属性!$IM$5:$JU$123,MATCH(竞技场玩家!$B73,新怪物属性!$D$5:$D$123,0),T$2)*(1-$D73)+INDEX(新怪物属性!$IM$5:$JU$123,MATCH(竞技场玩家!$C73,新怪物属性!$D$5:$D$123,0),T$2)*$D73,0)</f>
        <v>12512</v>
      </c>
      <c r="U73" s="14">
        <f>ROUND(INDEX(新怪物属性!$IM$5:$JU$123,MATCH(竞技场玩家!$B73,新怪物属性!$D$5:$D$123,0),U$2)*(1-$D73)+INDEX(新怪物属性!$IM$5:$JU$123,MATCH(竞技场玩家!$C73,新怪物属性!$D$5:$D$123,0),U$2)*$D73,0)</f>
        <v>1</v>
      </c>
    </row>
    <row r="74" spans="1:21" ht="16.5" x14ac:dyDescent="0.2">
      <c r="A74" s="14">
        <v>900</v>
      </c>
      <c r="B74" s="14">
        <v>50</v>
      </c>
      <c r="C74" s="14">
        <v>60</v>
      </c>
      <c r="D74" s="14">
        <v>0.3</v>
      </c>
      <c r="E74" s="14">
        <f>ROUND(INDEX(新怪物属性!$IM$5:$JU$123,MATCH(竞技场玩家!$B74,新怪物属性!$D$5:$D$123,0),E$2)*(1-$D74)+INDEX(新怪物属性!$IM$5:$JU$123,MATCH(竞技场玩家!$C74,新怪物属性!$D$5:$D$123,0),E$2)*$D74,0)</f>
        <v>11789</v>
      </c>
      <c r="F74" s="14">
        <f>ROUND(INDEX(新怪物属性!$IM$5:$JU$123,MATCH(竞技场玩家!$B74,新怪物属性!$D$5:$D$123,0),F$2)*(1-$D74)+INDEX(新怪物属性!$IM$5:$JU$123,MATCH(竞技场玩家!$C74,新怪物属性!$D$5:$D$123,0),F$2)*$D74,0)</f>
        <v>0</v>
      </c>
      <c r="G74" s="14">
        <f>ROUND(INDEX(新怪物属性!$IM$5:$JU$123,MATCH(竞技场玩家!$B74,新怪物属性!$D$5:$D$123,0),G$2)*(1-$D74)+INDEX(新怪物属性!$IM$5:$JU$123,MATCH(竞技场玩家!$C74,新怪物属性!$D$5:$D$123,0),G$2)*$D74,0)</f>
        <v>0</v>
      </c>
      <c r="H74" s="14">
        <f>ROUND(INDEX(新怪物属性!$IM$5:$JU$123,MATCH(竞技场玩家!$B74,新怪物属性!$D$5:$D$123,0),H$2)*(1-$D74)+INDEX(新怪物属性!$IM$5:$JU$123,MATCH(竞技场玩家!$C74,新怪物属性!$D$5:$D$123,0),H$2)*$D74,0)</f>
        <v>114558</v>
      </c>
      <c r="I74" s="14">
        <f>ROUND(INDEX(新怪物属性!$IM$5:$JU$123,MATCH(竞技场玩家!$B74,新怪物属性!$D$5:$D$123,0),I$2)*(1-$D74)+INDEX(新怪物属性!$IM$5:$JU$123,MATCH(竞技场玩家!$C74,新怪物属性!$D$5:$D$123,0),I$2)*$D74,0)</f>
        <v>5831</v>
      </c>
      <c r="J74" s="14">
        <f>ROUND(INDEX(新怪物属性!$IM$5:$JU$123,MATCH(竞技场玩家!$B74,新怪物属性!$D$5:$D$123,0),J$2)*(1-$D74)+INDEX(新怪物属性!$IM$5:$JU$123,MATCH(竞技场玩家!$C74,新怪物属性!$D$5:$D$123,0),J$2)*$D74,0)</f>
        <v>653</v>
      </c>
      <c r="K74" s="14">
        <f>ROUND(INDEX(新怪物属性!$IM$5:$JU$123,MATCH(竞技场玩家!$B74,新怪物属性!$D$5:$D$123,0),K$2)*(1-$D74)+INDEX(新怪物属性!$IM$5:$JU$123,MATCH(竞技场玩家!$C74,新怪物属性!$D$5:$D$123,0),K$2)*$D74,0)</f>
        <v>425</v>
      </c>
      <c r="L74" s="14">
        <f>ROUND(INDEX(新怪物属性!$IM$5:$JU$123,MATCH(竞技场玩家!$B74,新怪物属性!$D$5:$D$123,0),L$2)*(1-$D74)+INDEX(新怪物属性!$IM$5:$JU$123,MATCH(竞技场玩家!$C74,新怪物属性!$D$5:$D$123,0),L$2)*$D74,0)</f>
        <v>1</v>
      </c>
      <c r="M74" s="14">
        <f>ROUND(INDEX(新怪物属性!$IM$5:$JU$123,MATCH(竞技场玩家!$B74,新怪物属性!$D$5:$D$123,0),M$2)*(1-$D74)+INDEX(新怪物属性!$IM$5:$JU$123,MATCH(竞技场玩家!$C74,新怪物属性!$D$5:$D$123,0),M$2)*$D74,0)</f>
        <v>1</v>
      </c>
      <c r="N74" s="14">
        <f>ROUND(INDEX(新怪物属性!$IM$5:$JU$123,MATCH(竞技场玩家!$B74,新怪物属性!$D$5:$D$123,0),N$2)*(1-$D74)+INDEX(新怪物属性!$IM$5:$JU$123,MATCH(竞技场玩家!$C74,新怪物属性!$D$5:$D$123,0),N$2)*$D74,0)</f>
        <v>1</v>
      </c>
      <c r="O74" s="14">
        <f>ROUND(INDEX(新怪物属性!$IM$5:$JU$123,MATCH(竞技场玩家!$B74,新怪物属性!$D$5:$D$123,0),O$2)*(1-$D74)+INDEX(新怪物属性!$IM$5:$JU$123,MATCH(竞技场玩家!$C74,新怪物属性!$D$5:$D$123,0),O$2)*$D74,0)</f>
        <v>2640</v>
      </c>
      <c r="P74" s="14">
        <f>ROUND(INDEX(新怪物属性!$IM$5:$JU$123,MATCH(竞技场玩家!$B74,新怪物属性!$D$5:$D$123,0),P$2)*(1-$D74)+INDEX(新怪物属性!$IM$5:$JU$123,MATCH(竞技场玩家!$C74,新怪物属性!$D$5:$D$123,0),P$2)*$D74,0)</f>
        <v>668</v>
      </c>
      <c r="Q74" s="14">
        <f>ROUND(INDEX(新怪物属性!$IM$5:$JU$123,MATCH(竞技场玩家!$B74,新怪物属性!$D$5:$D$123,0),Q$2)*(1-$D74)+INDEX(新怪物属性!$IM$5:$JU$123,MATCH(竞技场玩家!$C74,新怪物属性!$D$5:$D$123,0),Q$2)*$D74,0)</f>
        <v>585</v>
      </c>
      <c r="R74" s="14">
        <f>ROUND(INDEX(新怪物属性!$IM$5:$JU$123,MATCH(竞技场玩家!$B74,新怪物属性!$D$5:$D$123,0),R$2)*(1-$D74)+INDEX(新怪物属性!$IM$5:$JU$123,MATCH(竞技场玩家!$C74,新怪物属性!$D$5:$D$123,0),R$2)*$D74,0)</f>
        <v>10</v>
      </c>
      <c r="S74" s="14">
        <f>ROUND(INDEX(新怪物属性!$IM$5:$JU$123,MATCH(竞技场玩家!$B74,新怪物属性!$D$5:$D$123,0),S$2)*(1-$D74)+INDEX(新怪物属性!$IM$5:$JU$123,MATCH(竞技场玩家!$C74,新怪物属性!$D$5:$D$123,0),S$2)*$D74,0)</f>
        <v>0</v>
      </c>
      <c r="T74" s="14">
        <f>ROUND(INDEX(新怪物属性!$IM$5:$JU$123,MATCH(竞技场玩家!$B74,新怪物属性!$D$5:$D$123,0),T$2)*(1-$D74)+INDEX(新怪物属性!$IM$5:$JU$123,MATCH(竞技场玩家!$C74,新怪物属性!$D$5:$D$123,0),T$2)*$D74,0)</f>
        <v>12137</v>
      </c>
      <c r="U74" s="14">
        <f>ROUND(INDEX(新怪物属性!$IM$5:$JU$123,MATCH(竞技场玩家!$B74,新怪物属性!$D$5:$D$123,0),U$2)*(1-$D74)+INDEX(新怪物属性!$IM$5:$JU$123,MATCH(竞技场玩家!$C74,新怪物属性!$D$5:$D$123,0),U$2)*$D74,0)</f>
        <v>1</v>
      </c>
    </row>
    <row r="75" spans="1:21" ht="16.5" x14ac:dyDescent="0.2">
      <c r="A75" s="14">
        <v>950</v>
      </c>
      <c r="B75" s="14">
        <v>50</v>
      </c>
      <c r="C75" s="14">
        <v>60</v>
      </c>
      <c r="D75" s="14">
        <v>0.2</v>
      </c>
      <c r="E75" s="14">
        <f>ROUND(INDEX(新怪物属性!$IM$5:$JU$123,MATCH(竞技场玩家!$B75,新怪物属性!$D$5:$D$123,0),E$2)*(1-$D75)+INDEX(新怪物属性!$IM$5:$JU$123,MATCH(竞技场玩家!$C75,新怪物属性!$D$5:$D$123,0),E$2)*$D75,0)</f>
        <v>11416</v>
      </c>
      <c r="F75" s="14">
        <f>ROUND(INDEX(新怪物属性!$IM$5:$JU$123,MATCH(竞技场玩家!$B75,新怪物属性!$D$5:$D$123,0),F$2)*(1-$D75)+INDEX(新怪物属性!$IM$5:$JU$123,MATCH(竞技场玩家!$C75,新怪物属性!$D$5:$D$123,0),F$2)*$D75,0)</f>
        <v>0</v>
      </c>
      <c r="G75" s="14">
        <f>ROUND(INDEX(新怪物属性!$IM$5:$JU$123,MATCH(竞技场玩家!$B75,新怪物属性!$D$5:$D$123,0),G$2)*(1-$D75)+INDEX(新怪物属性!$IM$5:$JU$123,MATCH(竞技场玩家!$C75,新怪物属性!$D$5:$D$123,0),G$2)*$D75,0)</f>
        <v>0</v>
      </c>
      <c r="H75" s="14">
        <f>ROUND(INDEX(新怪物属性!$IM$5:$JU$123,MATCH(竞技场玩家!$B75,新怪物属性!$D$5:$D$123,0),H$2)*(1-$D75)+INDEX(新怪物属性!$IM$5:$JU$123,MATCH(竞技场玩家!$C75,新怪物属性!$D$5:$D$123,0),H$2)*$D75,0)</f>
        <v>112484</v>
      </c>
      <c r="I75" s="14">
        <f>ROUND(INDEX(新怪物属性!$IM$5:$JU$123,MATCH(竞技场玩家!$B75,新怪物属性!$D$5:$D$123,0),I$2)*(1-$D75)+INDEX(新怪物属性!$IM$5:$JU$123,MATCH(竞技场玩家!$C75,新怪物属性!$D$5:$D$123,0),I$2)*$D75,0)</f>
        <v>5655</v>
      </c>
      <c r="J75" s="14">
        <f>ROUND(INDEX(新怪物属性!$IM$5:$JU$123,MATCH(竞技场玩家!$B75,新怪物属性!$D$5:$D$123,0),J$2)*(1-$D75)+INDEX(新怪物属性!$IM$5:$JU$123,MATCH(竞技场玩家!$C75,新怪物属性!$D$5:$D$123,0),J$2)*$D75,0)</f>
        <v>585</v>
      </c>
      <c r="K75" s="14">
        <f>ROUND(INDEX(新怪物属性!$IM$5:$JU$123,MATCH(竞技场玩家!$B75,新怪物属性!$D$5:$D$123,0),K$2)*(1-$D75)+INDEX(新怪物属性!$IM$5:$JU$123,MATCH(竞技场玩家!$C75,新怪物属性!$D$5:$D$123,0),K$2)*$D75,0)</f>
        <v>350</v>
      </c>
      <c r="L75" s="14">
        <f>ROUND(INDEX(新怪物属性!$IM$5:$JU$123,MATCH(竞技场玩家!$B75,新怪物属性!$D$5:$D$123,0),L$2)*(1-$D75)+INDEX(新怪物属性!$IM$5:$JU$123,MATCH(竞技场玩家!$C75,新怪物属性!$D$5:$D$123,0),L$2)*$D75,0)</f>
        <v>1</v>
      </c>
      <c r="M75" s="14">
        <f>ROUND(INDEX(新怪物属性!$IM$5:$JU$123,MATCH(竞技场玩家!$B75,新怪物属性!$D$5:$D$123,0),M$2)*(1-$D75)+INDEX(新怪物属性!$IM$5:$JU$123,MATCH(竞技场玩家!$C75,新怪物属性!$D$5:$D$123,0),M$2)*$D75,0)</f>
        <v>1</v>
      </c>
      <c r="N75" s="14">
        <f>ROUND(INDEX(新怪物属性!$IM$5:$JU$123,MATCH(竞技场玩家!$B75,新怪物属性!$D$5:$D$123,0),N$2)*(1-$D75)+INDEX(新怪物属性!$IM$5:$JU$123,MATCH(竞技场玩家!$C75,新怪物属性!$D$5:$D$123,0),N$2)*$D75,0)</f>
        <v>1</v>
      </c>
      <c r="O75" s="14">
        <f>ROUND(INDEX(新怪物属性!$IM$5:$JU$123,MATCH(竞技场玩家!$B75,新怪物属性!$D$5:$D$123,0),O$2)*(1-$D75)+INDEX(新怪物属性!$IM$5:$JU$123,MATCH(竞技场玩家!$C75,新怪物属性!$D$5:$D$123,0),O$2)*$D75,0)</f>
        <v>2516</v>
      </c>
      <c r="P75" s="14">
        <f>ROUND(INDEX(新怪物属性!$IM$5:$JU$123,MATCH(竞技场玩家!$B75,新怪物属性!$D$5:$D$123,0),P$2)*(1-$D75)+INDEX(新怪物属性!$IM$5:$JU$123,MATCH(竞技场玩家!$C75,新怪物属性!$D$5:$D$123,0),P$2)*$D75,0)</f>
        <v>595</v>
      </c>
      <c r="Q75" s="14">
        <f>ROUND(INDEX(新怪物属性!$IM$5:$JU$123,MATCH(竞技场玩家!$B75,新怪物属性!$D$5:$D$123,0),Q$2)*(1-$D75)+INDEX(新怪物属性!$IM$5:$JU$123,MATCH(竞技场玩家!$C75,新怪物属性!$D$5:$D$123,0),Q$2)*$D75,0)</f>
        <v>540</v>
      </c>
      <c r="R75" s="14">
        <f>ROUND(INDEX(新怪物属性!$IM$5:$JU$123,MATCH(竞技场玩家!$B75,新怪物属性!$D$5:$D$123,0),R$2)*(1-$D75)+INDEX(新怪物属性!$IM$5:$JU$123,MATCH(竞技场玩家!$C75,新怪物属性!$D$5:$D$123,0),R$2)*$D75,0)</f>
        <v>10</v>
      </c>
      <c r="S75" s="14">
        <f>ROUND(INDEX(新怪物属性!$IM$5:$JU$123,MATCH(竞技场玩家!$B75,新怪物属性!$D$5:$D$123,0),S$2)*(1-$D75)+INDEX(新怪物属性!$IM$5:$JU$123,MATCH(竞技场玩家!$C75,新怪物属性!$D$5:$D$123,0),S$2)*$D75,0)</f>
        <v>0</v>
      </c>
      <c r="T75" s="14">
        <f>ROUND(INDEX(新怪物属性!$IM$5:$JU$123,MATCH(竞技场玩家!$B75,新怪物属性!$D$5:$D$123,0),T$2)*(1-$D75)+INDEX(新怪物属性!$IM$5:$JU$123,MATCH(竞技场玩家!$C75,新怪物属性!$D$5:$D$123,0),T$2)*$D75,0)</f>
        <v>11761</v>
      </c>
      <c r="U75" s="14">
        <f>ROUND(INDEX(新怪物属性!$IM$5:$JU$123,MATCH(竞技场玩家!$B75,新怪物属性!$D$5:$D$123,0),U$2)*(1-$D75)+INDEX(新怪物属性!$IM$5:$JU$123,MATCH(竞技场玩家!$C75,新怪物属性!$D$5:$D$123,0),U$2)*$D75,0)</f>
        <v>1</v>
      </c>
    </row>
    <row r="76" spans="1:21" ht="16.5" x14ac:dyDescent="0.2">
      <c r="A76" s="14">
        <v>1000</v>
      </c>
      <c r="B76" s="14">
        <v>50</v>
      </c>
      <c r="C76" s="14">
        <v>60</v>
      </c>
      <c r="D76" s="14">
        <v>0.1</v>
      </c>
      <c r="E76" s="14">
        <f>ROUND(INDEX(新怪物属性!$IM$5:$JU$123,MATCH(竞技场玩家!$B76,新怪物属性!$D$5:$D$123,0),E$2)*(1-$D76)+INDEX(新怪物属性!$IM$5:$JU$123,MATCH(竞技场玩家!$C76,新怪物属性!$D$5:$D$123,0),E$2)*$D76,0)</f>
        <v>11042</v>
      </c>
      <c r="F76" s="14">
        <f>ROUND(INDEX(新怪物属性!$IM$5:$JU$123,MATCH(竞技场玩家!$B76,新怪物属性!$D$5:$D$123,0),F$2)*(1-$D76)+INDEX(新怪物属性!$IM$5:$JU$123,MATCH(竞技场玩家!$C76,新怪物属性!$D$5:$D$123,0),F$2)*$D76,0)</f>
        <v>0</v>
      </c>
      <c r="G76" s="14">
        <f>ROUND(INDEX(新怪物属性!$IM$5:$JU$123,MATCH(竞技场玩家!$B76,新怪物属性!$D$5:$D$123,0),G$2)*(1-$D76)+INDEX(新怪物属性!$IM$5:$JU$123,MATCH(竞技场玩家!$C76,新怪物属性!$D$5:$D$123,0),G$2)*$D76,0)</f>
        <v>0</v>
      </c>
      <c r="H76" s="14">
        <f>ROUND(INDEX(新怪物属性!$IM$5:$JU$123,MATCH(竞技场玩家!$B76,新怪物属性!$D$5:$D$123,0),H$2)*(1-$D76)+INDEX(新怪物属性!$IM$5:$JU$123,MATCH(竞技场玩家!$C76,新怪物属性!$D$5:$D$123,0),H$2)*$D76,0)</f>
        <v>110411</v>
      </c>
      <c r="I76" s="14">
        <f>ROUND(INDEX(新怪物属性!$IM$5:$JU$123,MATCH(竞技场玩家!$B76,新怪物属性!$D$5:$D$123,0),I$2)*(1-$D76)+INDEX(新怪物属性!$IM$5:$JU$123,MATCH(竞技场玩家!$C76,新怪物属性!$D$5:$D$123,0),I$2)*$D76,0)</f>
        <v>5478</v>
      </c>
      <c r="J76" s="14">
        <f>ROUND(INDEX(新怪物属性!$IM$5:$JU$123,MATCH(竞技场玩家!$B76,新怪物属性!$D$5:$D$123,0),J$2)*(1-$D76)+INDEX(新怪物属性!$IM$5:$JU$123,MATCH(竞技场玩家!$C76,新怪物属性!$D$5:$D$123,0),J$2)*$D76,0)</f>
        <v>518</v>
      </c>
      <c r="K76" s="14">
        <f>ROUND(INDEX(新怪物属性!$IM$5:$JU$123,MATCH(竞技场玩家!$B76,新怪物属性!$D$5:$D$123,0),K$2)*(1-$D76)+INDEX(新怪物属性!$IM$5:$JU$123,MATCH(竞技场玩家!$C76,新怪物属性!$D$5:$D$123,0),K$2)*$D76,0)</f>
        <v>275</v>
      </c>
      <c r="L76" s="14">
        <f>ROUND(INDEX(新怪物属性!$IM$5:$JU$123,MATCH(竞技场玩家!$B76,新怪物属性!$D$5:$D$123,0),L$2)*(1-$D76)+INDEX(新怪物属性!$IM$5:$JU$123,MATCH(竞技场玩家!$C76,新怪物属性!$D$5:$D$123,0),L$2)*$D76,0)</f>
        <v>1</v>
      </c>
      <c r="M76" s="14">
        <f>ROUND(INDEX(新怪物属性!$IM$5:$JU$123,MATCH(竞技场玩家!$B76,新怪物属性!$D$5:$D$123,0),M$2)*(1-$D76)+INDEX(新怪物属性!$IM$5:$JU$123,MATCH(竞技场玩家!$C76,新怪物属性!$D$5:$D$123,0),M$2)*$D76,0)</f>
        <v>1</v>
      </c>
      <c r="N76" s="14">
        <f>ROUND(INDEX(新怪物属性!$IM$5:$JU$123,MATCH(竞技场玩家!$B76,新怪物属性!$D$5:$D$123,0),N$2)*(1-$D76)+INDEX(新怪物属性!$IM$5:$JU$123,MATCH(竞技场玩家!$C76,新怪物属性!$D$5:$D$123,0),N$2)*$D76,0)</f>
        <v>1</v>
      </c>
      <c r="O76" s="14">
        <f>ROUND(INDEX(新怪物属性!$IM$5:$JU$123,MATCH(竞技场玩家!$B76,新怪物属性!$D$5:$D$123,0),O$2)*(1-$D76)+INDEX(新怪物属性!$IM$5:$JU$123,MATCH(竞技场玩家!$C76,新怪物属性!$D$5:$D$123,0),O$2)*$D76,0)</f>
        <v>2392</v>
      </c>
      <c r="P76" s="14">
        <f>ROUND(INDEX(新怪物属性!$IM$5:$JU$123,MATCH(竞技场玩家!$B76,新怪物属性!$D$5:$D$123,0),P$2)*(1-$D76)+INDEX(新怪物属性!$IM$5:$JU$123,MATCH(竞技场玩家!$C76,新怪物属性!$D$5:$D$123,0),P$2)*$D76,0)</f>
        <v>523</v>
      </c>
      <c r="Q76" s="14">
        <f>ROUND(INDEX(新怪物属性!$IM$5:$JU$123,MATCH(竞技场玩家!$B76,新怪物属性!$D$5:$D$123,0),Q$2)*(1-$D76)+INDEX(新怪物属性!$IM$5:$JU$123,MATCH(竞技场玩家!$C76,新怪物属性!$D$5:$D$123,0),Q$2)*$D76,0)</f>
        <v>495</v>
      </c>
      <c r="R76" s="14">
        <f>ROUND(INDEX(新怪物属性!$IM$5:$JU$123,MATCH(竞技场玩家!$B76,新怪物属性!$D$5:$D$123,0),R$2)*(1-$D76)+INDEX(新怪物属性!$IM$5:$JU$123,MATCH(竞技场玩家!$C76,新怪物属性!$D$5:$D$123,0),R$2)*$D76,0)</f>
        <v>10</v>
      </c>
      <c r="S76" s="14">
        <f>ROUND(INDEX(新怪物属性!$IM$5:$JU$123,MATCH(竞技场玩家!$B76,新怪物属性!$D$5:$D$123,0),S$2)*(1-$D76)+INDEX(新怪物属性!$IM$5:$JU$123,MATCH(竞技场玩家!$C76,新怪物属性!$D$5:$D$123,0),S$2)*$D76,0)</f>
        <v>0</v>
      </c>
      <c r="T76" s="14">
        <f>ROUND(INDEX(新怪物属性!$IM$5:$JU$123,MATCH(竞技场玩家!$B76,新怪物属性!$D$5:$D$123,0),T$2)*(1-$D76)+INDEX(新怪物属性!$IM$5:$JU$123,MATCH(竞技场玩家!$C76,新怪物属性!$D$5:$D$123,0),T$2)*$D76,0)</f>
        <v>11386</v>
      </c>
      <c r="U76" s="14">
        <f>ROUND(INDEX(新怪物属性!$IM$5:$JU$123,MATCH(竞技场玩家!$B76,新怪物属性!$D$5:$D$123,0),U$2)*(1-$D76)+INDEX(新怪物属性!$IM$5:$JU$123,MATCH(竞技场玩家!$C76,新怪物属性!$D$5:$D$123,0),U$2)*$D76,0)</f>
        <v>1</v>
      </c>
    </row>
    <row r="77" spans="1:21" ht="16.5" x14ac:dyDescent="0.2">
      <c r="A77" s="14">
        <v>1100</v>
      </c>
      <c r="B77" s="14">
        <v>40</v>
      </c>
      <c r="C77" s="14">
        <v>50</v>
      </c>
      <c r="D77" s="14">
        <v>1</v>
      </c>
      <c r="E77" s="14">
        <f>ROUND(INDEX(新怪物属性!$IM$5:$JU$123,MATCH(竞技场玩家!$B77,新怪物属性!$D$5:$D$123,0),E$2)*(1-$D77)+INDEX(新怪物属性!$IM$5:$JU$123,MATCH(竞技场玩家!$C77,新怪物属性!$D$5:$D$123,0),E$2)*$D77,0)</f>
        <v>10668</v>
      </c>
      <c r="F77" s="14">
        <f>ROUND(INDEX(新怪物属性!$IM$5:$JU$123,MATCH(竞技场玩家!$B77,新怪物属性!$D$5:$D$123,0),F$2)*(1-$D77)+INDEX(新怪物属性!$IM$5:$JU$123,MATCH(竞技场玩家!$C77,新怪物属性!$D$5:$D$123,0),F$2)*$D77,0)</f>
        <v>0</v>
      </c>
      <c r="G77" s="14">
        <f>ROUND(INDEX(新怪物属性!$IM$5:$JU$123,MATCH(竞技场玩家!$B77,新怪物属性!$D$5:$D$123,0),G$2)*(1-$D77)+INDEX(新怪物属性!$IM$5:$JU$123,MATCH(竞技场玩家!$C77,新怪物属性!$D$5:$D$123,0),G$2)*$D77,0)</f>
        <v>0</v>
      </c>
      <c r="H77" s="14">
        <f>ROUND(INDEX(新怪物属性!$IM$5:$JU$123,MATCH(竞技场玩家!$B77,新怪物属性!$D$5:$D$123,0),H$2)*(1-$D77)+INDEX(新怪物属性!$IM$5:$JU$123,MATCH(竞技场玩家!$C77,新怪物属性!$D$5:$D$123,0),H$2)*$D77,0)</f>
        <v>108338</v>
      </c>
      <c r="I77" s="14">
        <f>ROUND(INDEX(新怪物属性!$IM$5:$JU$123,MATCH(竞技场玩家!$B77,新怪物属性!$D$5:$D$123,0),I$2)*(1-$D77)+INDEX(新怪物属性!$IM$5:$JU$123,MATCH(竞技场玩家!$C77,新怪物属性!$D$5:$D$123,0),I$2)*$D77,0)</f>
        <v>5302</v>
      </c>
      <c r="J77" s="14">
        <f>ROUND(INDEX(新怪物属性!$IM$5:$JU$123,MATCH(竞技场玩家!$B77,新怪物属性!$D$5:$D$123,0),J$2)*(1-$D77)+INDEX(新怪物属性!$IM$5:$JU$123,MATCH(竞技场玩家!$C77,新怪物属性!$D$5:$D$123,0),J$2)*$D77,0)</f>
        <v>450</v>
      </c>
      <c r="K77" s="14">
        <f>ROUND(INDEX(新怪物属性!$IM$5:$JU$123,MATCH(竞技场玩家!$B77,新怪物属性!$D$5:$D$123,0),K$2)*(1-$D77)+INDEX(新怪物属性!$IM$5:$JU$123,MATCH(竞技场玩家!$C77,新怪物属性!$D$5:$D$123,0),K$2)*$D77,0)</f>
        <v>200</v>
      </c>
      <c r="L77" s="14">
        <f>ROUND(INDEX(新怪物属性!$IM$5:$JU$123,MATCH(竞技场玩家!$B77,新怪物属性!$D$5:$D$123,0),L$2)*(1-$D77)+INDEX(新怪物属性!$IM$5:$JU$123,MATCH(竞技场玩家!$C77,新怪物属性!$D$5:$D$123,0),L$2)*$D77,0)</f>
        <v>1</v>
      </c>
      <c r="M77" s="14">
        <f>ROUND(INDEX(新怪物属性!$IM$5:$JU$123,MATCH(竞技场玩家!$B77,新怪物属性!$D$5:$D$123,0),M$2)*(1-$D77)+INDEX(新怪物属性!$IM$5:$JU$123,MATCH(竞技场玩家!$C77,新怪物属性!$D$5:$D$123,0),M$2)*$D77,0)</f>
        <v>1</v>
      </c>
      <c r="N77" s="14">
        <f>ROUND(INDEX(新怪物属性!$IM$5:$JU$123,MATCH(竞技场玩家!$B77,新怪物属性!$D$5:$D$123,0),N$2)*(1-$D77)+INDEX(新怪物属性!$IM$5:$JU$123,MATCH(竞技场玩家!$C77,新怪物属性!$D$5:$D$123,0),N$2)*$D77,0)</f>
        <v>1</v>
      </c>
      <c r="O77" s="14">
        <f>ROUND(INDEX(新怪物属性!$IM$5:$JU$123,MATCH(竞技场玩家!$B77,新怪物属性!$D$5:$D$123,0),O$2)*(1-$D77)+INDEX(新怪物属性!$IM$5:$JU$123,MATCH(竞技场玩家!$C77,新怪物属性!$D$5:$D$123,0),O$2)*$D77,0)</f>
        <v>2268</v>
      </c>
      <c r="P77" s="14">
        <f>ROUND(INDEX(新怪物属性!$IM$5:$JU$123,MATCH(竞技场玩家!$B77,新怪物属性!$D$5:$D$123,0),P$2)*(1-$D77)+INDEX(新怪物属性!$IM$5:$JU$123,MATCH(竞技场玩家!$C77,新怪物属性!$D$5:$D$123,0),P$2)*$D77,0)</f>
        <v>450</v>
      </c>
      <c r="Q77" s="14">
        <f>ROUND(INDEX(新怪物属性!$IM$5:$JU$123,MATCH(竞技场玩家!$B77,新怪物属性!$D$5:$D$123,0),Q$2)*(1-$D77)+INDEX(新怪物属性!$IM$5:$JU$123,MATCH(竞技场玩家!$C77,新怪物属性!$D$5:$D$123,0),Q$2)*$D77,0)</f>
        <v>450</v>
      </c>
      <c r="R77" s="14">
        <f>ROUND(INDEX(新怪物属性!$IM$5:$JU$123,MATCH(竞技场玩家!$B77,新怪物属性!$D$5:$D$123,0),R$2)*(1-$D77)+INDEX(新怪物属性!$IM$5:$JU$123,MATCH(竞技场玩家!$C77,新怪物属性!$D$5:$D$123,0),R$2)*$D77,0)</f>
        <v>10</v>
      </c>
      <c r="S77" s="14">
        <f>ROUND(INDEX(新怪物属性!$IM$5:$JU$123,MATCH(竞技场玩家!$B77,新怪物属性!$D$5:$D$123,0),S$2)*(1-$D77)+INDEX(新怪物属性!$IM$5:$JU$123,MATCH(竞技场玩家!$C77,新怪物属性!$D$5:$D$123,0),S$2)*$D77,0)</f>
        <v>0</v>
      </c>
      <c r="T77" s="14">
        <f>ROUND(INDEX(新怪物属性!$IM$5:$JU$123,MATCH(竞技场玩家!$B77,新怪物属性!$D$5:$D$123,0),T$2)*(1-$D77)+INDEX(新怪物属性!$IM$5:$JU$123,MATCH(竞技场玩家!$C77,新怪物属性!$D$5:$D$123,0),T$2)*$D77,0)</f>
        <v>11011</v>
      </c>
      <c r="U77" s="14">
        <f>ROUND(INDEX(新怪物属性!$IM$5:$JU$123,MATCH(竞技场玩家!$B77,新怪物属性!$D$5:$D$123,0),U$2)*(1-$D77)+INDEX(新怪物属性!$IM$5:$JU$123,MATCH(竞技场玩家!$C77,新怪物属性!$D$5:$D$123,0),U$2)*$D77,0)</f>
        <v>1</v>
      </c>
    </row>
    <row r="78" spans="1:21" ht="16.5" x14ac:dyDescent="0.2">
      <c r="A78" s="14">
        <v>1200</v>
      </c>
      <c r="B78" s="14">
        <v>40</v>
      </c>
      <c r="C78" s="14">
        <v>50</v>
      </c>
      <c r="D78" s="14">
        <v>0.9</v>
      </c>
      <c r="E78" s="14">
        <f>ROUND(INDEX(新怪物属性!$IM$5:$JU$123,MATCH(竞技场玩家!$B78,新怪物属性!$D$5:$D$123,0),E$2)*(1-$D78)+INDEX(新怪物属性!$IM$5:$JU$123,MATCH(竞技场玩家!$C78,新怪物属性!$D$5:$D$123,0),E$2)*$D78,0)</f>
        <v>10373</v>
      </c>
      <c r="F78" s="14">
        <f>ROUND(INDEX(新怪物属性!$IM$5:$JU$123,MATCH(竞技场玩家!$B78,新怪物属性!$D$5:$D$123,0),F$2)*(1-$D78)+INDEX(新怪物属性!$IM$5:$JU$123,MATCH(竞技场玩家!$C78,新怪物属性!$D$5:$D$123,0),F$2)*$D78,0)</f>
        <v>0</v>
      </c>
      <c r="G78" s="14">
        <f>ROUND(INDEX(新怪物属性!$IM$5:$JU$123,MATCH(竞技场玩家!$B78,新怪物属性!$D$5:$D$123,0),G$2)*(1-$D78)+INDEX(新怪物属性!$IM$5:$JU$123,MATCH(竞技场玩家!$C78,新怪物属性!$D$5:$D$123,0),G$2)*$D78,0)</f>
        <v>0</v>
      </c>
      <c r="H78" s="14">
        <f>ROUND(INDEX(新怪物属性!$IM$5:$JU$123,MATCH(竞技场玩家!$B78,新怪物属性!$D$5:$D$123,0),H$2)*(1-$D78)+INDEX(新怪物属性!$IM$5:$JU$123,MATCH(竞技场玩家!$C78,新怪物属性!$D$5:$D$123,0),H$2)*$D78,0)</f>
        <v>103313</v>
      </c>
      <c r="I78" s="14">
        <f>ROUND(INDEX(新怪物属性!$IM$5:$JU$123,MATCH(竞技场玩家!$B78,新怪物属性!$D$5:$D$123,0),I$2)*(1-$D78)+INDEX(新怪物属性!$IM$5:$JU$123,MATCH(竞技场玩家!$C78,新怪物属性!$D$5:$D$123,0),I$2)*$D78,0)</f>
        <v>5030</v>
      </c>
      <c r="J78" s="14">
        <f>ROUND(INDEX(新怪物属性!$IM$5:$JU$123,MATCH(竞技场玩家!$B78,新怪物属性!$D$5:$D$123,0),J$2)*(1-$D78)+INDEX(新怪物属性!$IM$5:$JU$123,MATCH(竞技场玩家!$C78,新怪物属性!$D$5:$D$123,0),J$2)*$D78,0)</f>
        <v>415</v>
      </c>
      <c r="K78" s="14">
        <f>ROUND(INDEX(新怪物属性!$IM$5:$JU$123,MATCH(竞技场玩家!$B78,新怪物属性!$D$5:$D$123,0),K$2)*(1-$D78)+INDEX(新怪物属性!$IM$5:$JU$123,MATCH(竞技场玩家!$C78,新怪物属性!$D$5:$D$123,0),K$2)*$D78,0)</f>
        <v>190</v>
      </c>
      <c r="L78" s="14">
        <f>ROUND(INDEX(新怪物属性!$IM$5:$JU$123,MATCH(竞技场玩家!$B78,新怪物属性!$D$5:$D$123,0),L$2)*(1-$D78)+INDEX(新怪物属性!$IM$5:$JU$123,MATCH(竞技场玩家!$C78,新怪物属性!$D$5:$D$123,0),L$2)*$D78,0)</f>
        <v>1</v>
      </c>
      <c r="M78" s="14">
        <f>ROUND(INDEX(新怪物属性!$IM$5:$JU$123,MATCH(竞技场玩家!$B78,新怪物属性!$D$5:$D$123,0),M$2)*(1-$D78)+INDEX(新怪物属性!$IM$5:$JU$123,MATCH(竞技场玩家!$C78,新怪物属性!$D$5:$D$123,0),M$2)*$D78,0)</f>
        <v>1</v>
      </c>
      <c r="N78" s="14">
        <f>ROUND(INDEX(新怪物属性!$IM$5:$JU$123,MATCH(竞技场玩家!$B78,新怪物属性!$D$5:$D$123,0),N$2)*(1-$D78)+INDEX(新怪物属性!$IM$5:$JU$123,MATCH(竞技场玩家!$C78,新怪物属性!$D$5:$D$123,0),N$2)*$D78,0)</f>
        <v>1</v>
      </c>
      <c r="O78" s="14">
        <f>ROUND(INDEX(新怪物属性!$IM$5:$JU$123,MATCH(竞技场玩家!$B78,新怪物属性!$D$5:$D$123,0),O$2)*(1-$D78)+INDEX(新怪物属性!$IM$5:$JU$123,MATCH(竞技场玩家!$C78,新怪物属性!$D$5:$D$123,0),O$2)*$D78,0)</f>
        <v>2211</v>
      </c>
      <c r="P78" s="14">
        <f>ROUND(INDEX(新怪物属性!$IM$5:$JU$123,MATCH(竞技场玩家!$B78,新怪物属性!$D$5:$D$123,0),P$2)*(1-$D78)+INDEX(新怪物属性!$IM$5:$JU$123,MATCH(竞技场玩家!$C78,新怪物属性!$D$5:$D$123,0),P$2)*$D78,0)</f>
        <v>440</v>
      </c>
      <c r="Q78" s="14">
        <f>ROUND(INDEX(新怪物属性!$IM$5:$JU$123,MATCH(竞技场玩家!$B78,新怪物属性!$D$5:$D$123,0),Q$2)*(1-$D78)+INDEX(新怪物属性!$IM$5:$JU$123,MATCH(竞技场玩家!$C78,新怪物属性!$D$5:$D$123,0),Q$2)*$D78,0)</f>
        <v>415</v>
      </c>
      <c r="R78" s="14">
        <f>ROUND(INDEX(新怪物属性!$IM$5:$JU$123,MATCH(竞技场玩家!$B78,新怪物属性!$D$5:$D$123,0),R$2)*(1-$D78)+INDEX(新怪物属性!$IM$5:$JU$123,MATCH(竞技场玩家!$C78,新怪物属性!$D$5:$D$123,0),R$2)*$D78,0)</f>
        <v>10</v>
      </c>
      <c r="S78" s="14">
        <f>ROUND(INDEX(新怪物属性!$IM$5:$JU$123,MATCH(竞技场玩家!$B78,新怪物属性!$D$5:$D$123,0),S$2)*(1-$D78)+INDEX(新怪物属性!$IM$5:$JU$123,MATCH(竞技场玩家!$C78,新怪物属性!$D$5:$D$123,0),S$2)*$D78,0)</f>
        <v>0</v>
      </c>
      <c r="T78" s="14">
        <f>ROUND(INDEX(新怪物属性!$IM$5:$JU$123,MATCH(竞技场玩家!$B78,新怪物属性!$D$5:$D$123,0),T$2)*(1-$D78)+INDEX(新怪物属性!$IM$5:$JU$123,MATCH(竞技场玩家!$C78,新怪物属性!$D$5:$D$123,0),T$2)*$D78,0)</f>
        <v>10760</v>
      </c>
      <c r="U78" s="14">
        <f>ROUND(INDEX(新怪物属性!$IM$5:$JU$123,MATCH(竞技场玩家!$B78,新怪物属性!$D$5:$D$123,0),U$2)*(1-$D78)+INDEX(新怪物属性!$IM$5:$JU$123,MATCH(竞技场玩家!$C78,新怪物属性!$D$5:$D$123,0),U$2)*$D78,0)</f>
        <v>1</v>
      </c>
    </row>
    <row r="79" spans="1:21" ht="16.5" x14ac:dyDescent="0.2">
      <c r="A79" s="14">
        <v>1300</v>
      </c>
      <c r="B79" s="14">
        <v>40</v>
      </c>
      <c r="C79" s="14">
        <v>50</v>
      </c>
      <c r="D79" s="14">
        <v>0.8</v>
      </c>
      <c r="E79" s="14">
        <f>ROUND(INDEX(新怪物属性!$IM$5:$JU$123,MATCH(竞技场玩家!$B79,新怪物属性!$D$5:$D$123,0),E$2)*(1-$D79)+INDEX(新怪物属性!$IM$5:$JU$123,MATCH(竞技场玩家!$C79,新怪物属性!$D$5:$D$123,0),E$2)*$D79,0)</f>
        <v>10078</v>
      </c>
      <c r="F79" s="14">
        <f>ROUND(INDEX(新怪物属性!$IM$5:$JU$123,MATCH(竞技场玩家!$B79,新怪物属性!$D$5:$D$123,0),F$2)*(1-$D79)+INDEX(新怪物属性!$IM$5:$JU$123,MATCH(竞技场玩家!$C79,新怪物属性!$D$5:$D$123,0),F$2)*$D79,0)</f>
        <v>0</v>
      </c>
      <c r="G79" s="14">
        <f>ROUND(INDEX(新怪物属性!$IM$5:$JU$123,MATCH(竞技场玩家!$B79,新怪物属性!$D$5:$D$123,0),G$2)*(1-$D79)+INDEX(新怪物属性!$IM$5:$JU$123,MATCH(竞技场玩家!$C79,新怪物属性!$D$5:$D$123,0),G$2)*$D79,0)</f>
        <v>0</v>
      </c>
      <c r="H79" s="14">
        <f>ROUND(INDEX(新怪物属性!$IM$5:$JU$123,MATCH(竞技场玩家!$B79,新怪物属性!$D$5:$D$123,0),H$2)*(1-$D79)+INDEX(新怪物属性!$IM$5:$JU$123,MATCH(竞技场玩家!$C79,新怪物属性!$D$5:$D$123,0),H$2)*$D79,0)</f>
        <v>98288</v>
      </c>
      <c r="I79" s="14">
        <f>ROUND(INDEX(新怪物属性!$IM$5:$JU$123,MATCH(竞技场玩家!$B79,新怪物属性!$D$5:$D$123,0),I$2)*(1-$D79)+INDEX(新怪物属性!$IM$5:$JU$123,MATCH(竞技场玩家!$C79,新怪物属性!$D$5:$D$123,0),I$2)*$D79,0)</f>
        <v>4758</v>
      </c>
      <c r="J79" s="14">
        <f>ROUND(INDEX(新怪物属性!$IM$5:$JU$123,MATCH(竞技场玩家!$B79,新怪物属性!$D$5:$D$123,0),J$2)*(1-$D79)+INDEX(新怪物属性!$IM$5:$JU$123,MATCH(竞技场玩家!$C79,新怪物属性!$D$5:$D$123,0),J$2)*$D79,0)</f>
        <v>380</v>
      </c>
      <c r="K79" s="14">
        <f>ROUND(INDEX(新怪物属性!$IM$5:$JU$123,MATCH(竞技场玩家!$B79,新怪物属性!$D$5:$D$123,0),K$2)*(1-$D79)+INDEX(新怪物属性!$IM$5:$JU$123,MATCH(竞技场玩家!$C79,新怪物属性!$D$5:$D$123,0),K$2)*$D79,0)</f>
        <v>180</v>
      </c>
      <c r="L79" s="14">
        <f>ROUND(INDEX(新怪物属性!$IM$5:$JU$123,MATCH(竞技场玩家!$B79,新怪物属性!$D$5:$D$123,0),L$2)*(1-$D79)+INDEX(新怪物属性!$IM$5:$JU$123,MATCH(竞技场玩家!$C79,新怪物属性!$D$5:$D$123,0),L$2)*$D79,0)</f>
        <v>1</v>
      </c>
      <c r="M79" s="14">
        <f>ROUND(INDEX(新怪物属性!$IM$5:$JU$123,MATCH(竞技场玩家!$B79,新怪物属性!$D$5:$D$123,0),M$2)*(1-$D79)+INDEX(新怪物属性!$IM$5:$JU$123,MATCH(竞技场玩家!$C79,新怪物属性!$D$5:$D$123,0),M$2)*$D79,0)</f>
        <v>1</v>
      </c>
      <c r="N79" s="14">
        <f>ROUND(INDEX(新怪物属性!$IM$5:$JU$123,MATCH(竞技场玩家!$B79,新怪物属性!$D$5:$D$123,0),N$2)*(1-$D79)+INDEX(新怪物属性!$IM$5:$JU$123,MATCH(竞技场玩家!$C79,新怪物属性!$D$5:$D$123,0),N$2)*$D79,0)</f>
        <v>1</v>
      </c>
      <c r="O79" s="14">
        <f>ROUND(INDEX(新怪物属性!$IM$5:$JU$123,MATCH(竞技场玩家!$B79,新怪物属性!$D$5:$D$123,0),O$2)*(1-$D79)+INDEX(新怪物属性!$IM$5:$JU$123,MATCH(竞技场玩家!$C79,新怪物属性!$D$5:$D$123,0),O$2)*$D79,0)</f>
        <v>2155</v>
      </c>
      <c r="P79" s="14">
        <f>ROUND(INDEX(新怪物属性!$IM$5:$JU$123,MATCH(竞技场玩家!$B79,新怪物属性!$D$5:$D$123,0),P$2)*(1-$D79)+INDEX(新怪物属性!$IM$5:$JU$123,MATCH(竞技场玩家!$C79,新怪物属性!$D$5:$D$123,0),P$2)*$D79,0)</f>
        <v>430</v>
      </c>
      <c r="Q79" s="14">
        <f>ROUND(INDEX(新怪物属性!$IM$5:$JU$123,MATCH(竞技场玩家!$B79,新怪物属性!$D$5:$D$123,0),Q$2)*(1-$D79)+INDEX(新怪物属性!$IM$5:$JU$123,MATCH(竞技场玩家!$C79,新怪物属性!$D$5:$D$123,0),Q$2)*$D79,0)</f>
        <v>380</v>
      </c>
      <c r="R79" s="14">
        <f>ROUND(INDEX(新怪物属性!$IM$5:$JU$123,MATCH(竞技场玩家!$B79,新怪物属性!$D$5:$D$123,0),R$2)*(1-$D79)+INDEX(新怪物属性!$IM$5:$JU$123,MATCH(竞技场玩家!$C79,新怪物属性!$D$5:$D$123,0),R$2)*$D79,0)</f>
        <v>9</v>
      </c>
      <c r="S79" s="14">
        <f>ROUND(INDEX(新怪物属性!$IM$5:$JU$123,MATCH(竞技场玩家!$B79,新怪物属性!$D$5:$D$123,0),S$2)*(1-$D79)+INDEX(新怪物属性!$IM$5:$JU$123,MATCH(竞技场玩家!$C79,新怪物属性!$D$5:$D$123,0),S$2)*$D79,0)</f>
        <v>0</v>
      </c>
      <c r="T79" s="14">
        <f>ROUND(INDEX(新怪物属性!$IM$5:$JU$123,MATCH(竞技场玩家!$B79,新怪物属性!$D$5:$D$123,0),T$2)*(1-$D79)+INDEX(新怪物属性!$IM$5:$JU$123,MATCH(竞技场玩家!$C79,新怪物属性!$D$5:$D$123,0),T$2)*$D79,0)</f>
        <v>10509</v>
      </c>
      <c r="U79" s="14">
        <f>ROUND(INDEX(新怪物属性!$IM$5:$JU$123,MATCH(竞技场玩家!$B79,新怪物属性!$D$5:$D$123,0),U$2)*(1-$D79)+INDEX(新怪物属性!$IM$5:$JU$123,MATCH(竞技场玩家!$C79,新怪物属性!$D$5:$D$123,0),U$2)*$D79,0)</f>
        <v>1</v>
      </c>
    </row>
    <row r="80" spans="1:21" ht="16.5" x14ac:dyDescent="0.2">
      <c r="A80" s="14">
        <v>1400</v>
      </c>
      <c r="B80" s="14">
        <v>40</v>
      </c>
      <c r="C80" s="14">
        <v>50</v>
      </c>
      <c r="D80" s="14">
        <v>0.7</v>
      </c>
      <c r="E80" s="14">
        <f>ROUND(INDEX(新怪物属性!$IM$5:$JU$123,MATCH(竞技场玩家!$B80,新怪物属性!$D$5:$D$123,0),E$2)*(1-$D80)+INDEX(新怪物属性!$IM$5:$JU$123,MATCH(竞技场玩家!$C80,新怪物属性!$D$5:$D$123,0),E$2)*$D80,0)</f>
        <v>9782</v>
      </c>
      <c r="F80" s="14">
        <f>ROUND(INDEX(新怪物属性!$IM$5:$JU$123,MATCH(竞技场玩家!$B80,新怪物属性!$D$5:$D$123,0),F$2)*(1-$D80)+INDEX(新怪物属性!$IM$5:$JU$123,MATCH(竞技场玩家!$C80,新怪物属性!$D$5:$D$123,0),F$2)*$D80,0)</f>
        <v>0</v>
      </c>
      <c r="G80" s="14">
        <f>ROUND(INDEX(新怪物属性!$IM$5:$JU$123,MATCH(竞技场玩家!$B80,新怪物属性!$D$5:$D$123,0),G$2)*(1-$D80)+INDEX(新怪物属性!$IM$5:$JU$123,MATCH(竞技场玩家!$C80,新怪物属性!$D$5:$D$123,0),G$2)*$D80,0)</f>
        <v>0</v>
      </c>
      <c r="H80" s="14">
        <f>ROUND(INDEX(新怪物属性!$IM$5:$JU$123,MATCH(竞技场玩家!$B80,新怪物属性!$D$5:$D$123,0),H$2)*(1-$D80)+INDEX(新怪物属性!$IM$5:$JU$123,MATCH(竞技场玩家!$C80,新怪物属性!$D$5:$D$123,0),H$2)*$D80,0)</f>
        <v>93263</v>
      </c>
      <c r="I80" s="14">
        <f>ROUND(INDEX(新怪物属性!$IM$5:$JU$123,MATCH(竞技场玩家!$B80,新怪物属性!$D$5:$D$123,0),I$2)*(1-$D80)+INDEX(新怪物属性!$IM$5:$JU$123,MATCH(竞技场玩家!$C80,新怪物属性!$D$5:$D$123,0),I$2)*$D80,0)</f>
        <v>4486</v>
      </c>
      <c r="J80" s="14">
        <f>ROUND(INDEX(新怪物属性!$IM$5:$JU$123,MATCH(竞技场玩家!$B80,新怪物属性!$D$5:$D$123,0),J$2)*(1-$D80)+INDEX(新怪物属性!$IM$5:$JU$123,MATCH(竞技场玩家!$C80,新怪物属性!$D$5:$D$123,0),J$2)*$D80,0)</f>
        <v>345</v>
      </c>
      <c r="K80" s="14">
        <f>ROUND(INDEX(新怪物属性!$IM$5:$JU$123,MATCH(竞技场玩家!$B80,新怪物属性!$D$5:$D$123,0),K$2)*(1-$D80)+INDEX(新怪物属性!$IM$5:$JU$123,MATCH(竞技场玩家!$C80,新怪物属性!$D$5:$D$123,0),K$2)*$D80,0)</f>
        <v>170</v>
      </c>
      <c r="L80" s="14">
        <f>ROUND(INDEX(新怪物属性!$IM$5:$JU$123,MATCH(竞技场玩家!$B80,新怪物属性!$D$5:$D$123,0),L$2)*(1-$D80)+INDEX(新怪物属性!$IM$5:$JU$123,MATCH(竞技场玩家!$C80,新怪物属性!$D$5:$D$123,0),L$2)*$D80,0)</f>
        <v>1</v>
      </c>
      <c r="M80" s="14">
        <f>ROUND(INDEX(新怪物属性!$IM$5:$JU$123,MATCH(竞技场玩家!$B80,新怪物属性!$D$5:$D$123,0),M$2)*(1-$D80)+INDEX(新怪物属性!$IM$5:$JU$123,MATCH(竞技场玩家!$C80,新怪物属性!$D$5:$D$123,0),M$2)*$D80,0)</f>
        <v>1</v>
      </c>
      <c r="N80" s="14">
        <f>ROUND(INDEX(新怪物属性!$IM$5:$JU$123,MATCH(竞技场玩家!$B80,新怪物属性!$D$5:$D$123,0),N$2)*(1-$D80)+INDEX(新怪物属性!$IM$5:$JU$123,MATCH(竞技场玩家!$C80,新怪物属性!$D$5:$D$123,0),N$2)*$D80,0)</f>
        <v>1</v>
      </c>
      <c r="O80" s="14">
        <f>ROUND(INDEX(新怪物属性!$IM$5:$JU$123,MATCH(竞技场玩家!$B80,新怪物属性!$D$5:$D$123,0),O$2)*(1-$D80)+INDEX(新怪物属性!$IM$5:$JU$123,MATCH(竞技场玩家!$C80,新怪物属性!$D$5:$D$123,0),O$2)*$D80,0)</f>
        <v>2098</v>
      </c>
      <c r="P80" s="14">
        <f>ROUND(INDEX(新怪物属性!$IM$5:$JU$123,MATCH(竞技场玩家!$B80,新怪物属性!$D$5:$D$123,0),P$2)*(1-$D80)+INDEX(新怪物属性!$IM$5:$JU$123,MATCH(竞技场玩家!$C80,新怪物属性!$D$5:$D$123,0),P$2)*$D80,0)</f>
        <v>420</v>
      </c>
      <c r="Q80" s="14">
        <f>ROUND(INDEX(新怪物属性!$IM$5:$JU$123,MATCH(竞技场玩家!$B80,新怪物属性!$D$5:$D$123,0),Q$2)*(1-$D80)+INDEX(新怪物属性!$IM$5:$JU$123,MATCH(竞技场玩家!$C80,新怪物属性!$D$5:$D$123,0),Q$2)*$D80,0)</f>
        <v>345</v>
      </c>
      <c r="R80" s="14">
        <f>ROUND(INDEX(新怪物属性!$IM$5:$JU$123,MATCH(竞技场玩家!$B80,新怪物属性!$D$5:$D$123,0),R$2)*(1-$D80)+INDEX(新怪物属性!$IM$5:$JU$123,MATCH(竞技场玩家!$C80,新怪物属性!$D$5:$D$123,0),R$2)*$D80,0)</f>
        <v>9</v>
      </c>
      <c r="S80" s="14">
        <f>ROUND(INDEX(新怪物属性!$IM$5:$JU$123,MATCH(竞技场玩家!$B80,新怪物属性!$D$5:$D$123,0),S$2)*(1-$D80)+INDEX(新怪物属性!$IM$5:$JU$123,MATCH(竞技场玩家!$C80,新怪物属性!$D$5:$D$123,0),S$2)*$D80,0)</f>
        <v>0</v>
      </c>
      <c r="T80" s="14">
        <f>ROUND(INDEX(新怪物属性!$IM$5:$JU$123,MATCH(竞技场玩家!$B80,新怪物属性!$D$5:$D$123,0),T$2)*(1-$D80)+INDEX(新怪物属性!$IM$5:$JU$123,MATCH(竞技场玩家!$C80,新怪物属性!$D$5:$D$123,0),T$2)*$D80,0)</f>
        <v>10258</v>
      </c>
      <c r="U80" s="14">
        <f>ROUND(INDEX(新怪物属性!$IM$5:$JU$123,MATCH(竞技场玩家!$B80,新怪物属性!$D$5:$D$123,0),U$2)*(1-$D80)+INDEX(新怪物属性!$IM$5:$JU$123,MATCH(竞技场玩家!$C80,新怪物属性!$D$5:$D$123,0),U$2)*$D80,0)</f>
        <v>1</v>
      </c>
    </row>
    <row r="81" spans="1:21" ht="16.5" x14ac:dyDescent="0.2">
      <c r="A81" s="14">
        <v>1500</v>
      </c>
      <c r="B81" s="14">
        <v>40</v>
      </c>
      <c r="C81" s="14">
        <v>50</v>
      </c>
      <c r="D81" s="14">
        <v>0.6</v>
      </c>
      <c r="E81" s="14">
        <f>ROUND(INDEX(新怪物属性!$IM$5:$JU$123,MATCH(竞技场玩家!$B81,新怪物属性!$D$5:$D$123,0),E$2)*(1-$D81)+INDEX(新怪物属性!$IM$5:$JU$123,MATCH(竞技场玩家!$C81,新怪物属性!$D$5:$D$123,0),E$2)*$D81,0)</f>
        <v>9487</v>
      </c>
      <c r="F81" s="14">
        <f>ROUND(INDEX(新怪物属性!$IM$5:$JU$123,MATCH(竞技场玩家!$B81,新怪物属性!$D$5:$D$123,0),F$2)*(1-$D81)+INDEX(新怪物属性!$IM$5:$JU$123,MATCH(竞技场玩家!$C81,新怪物属性!$D$5:$D$123,0),F$2)*$D81,0)</f>
        <v>0</v>
      </c>
      <c r="G81" s="14">
        <f>ROUND(INDEX(新怪物属性!$IM$5:$JU$123,MATCH(竞技场玩家!$B81,新怪物属性!$D$5:$D$123,0),G$2)*(1-$D81)+INDEX(新怪物属性!$IM$5:$JU$123,MATCH(竞技场玩家!$C81,新怪物属性!$D$5:$D$123,0),G$2)*$D81,0)</f>
        <v>0</v>
      </c>
      <c r="H81" s="14">
        <f>ROUND(INDEX(新怪物属性!$IM$5:$JU$123,MATCH(竞技场玩家!$B81,新怪物属性!$D$5:$D$123,0),H$2)*(1-$D81)+INDEX(新怪物属性!$IM$5:$JU$123,MATCH(竞技场玩家!$C81,新怪物属性!$D$5:$D$123,0),H$2)*$D81,0)</f>
        <v>88238</v>
      </c>
      <c r="I81" s="14">
        <f>ROUND(INDEX(新怪物属性!$IM$5:$JU$123,MATCH(竞技场玩家!$B81,新怪物属性!$D$5:$D$123,0),I$2)*(1-$D81)+INDEX(新怪物属性!$IM$5:$JU$123,MATCH(竞技场玩家!$C81,新怪物属性!$D$5:$D$123,0),I$2)*$D81,0)</f>
        <v>4214</v>
      </c>
      <c r="J81" s="14">
        <f>ROUND(INDEX(新怪物属性!$IM$5:$JU$123,MATCH(竞技场玩家!$B81,新怪物属性!$D$5:$D$123,0),J$2)*(1-$D81)+INDEX(新怪物属性!$IM$5:$JU$123,MATCH(竞技场玩家!$C81,新怪物属性!$D$5:$D$123,0),J$2)*$D81,0)</f>
        <v>310</v>
      </c>
      <c r="K81" s="14">
        <f>ROUND(INDEX(新怪物属性!$IM$5:$JU$123,MATCH(竞技场玩家!$B81,新怪物属性!$D$5:$D$123,0),K$2)*(1-$D81)+INDEX(新怪物属性!$IM$5:$JU$123,MATCH(竞技场玩家!$C81,新怪物属性!$D$5:$D$123,0),K$2)*$D81,0)</f>
        <v>160</v>
      </c>
      <c r="L81" s="14">
        <f>ROUND(INDEX(新怪物属性!$IM$5:$JU$123,MATCH(竞技场玩家!$B81,新怪物属性!$D$5:$D$123,0),L$2)*(1-$D81)+INDEX(新怪物属性!$IM$5:$JU$123,MATCH(竞技场玩家!$C81,新怪物属性!$D$5:$D$123,0),L$2)*$D81,0)</f>
        <v>1</v>
      </c>
      <c r="M81" s="14">
        <f>ROUND(INDEX(新怪物属性!$IM$5:$JU$123,MATCH(竞技场玩家!$B81,新怪物属性!$D$5:$D$123,0),M$2)*(1-$D81)+INDEX(新怪物属性!$IM$5:$JU$123,MATCH(竞技场玩家!$C81,新怪物属性!$D$5:$D$123,0),M$2)*$D81,0)</f>
        <v>1</v>
      </c>
      <c r="N81" s="14">
        <f>ROUND(INDEX(新怪物属性!$IM$5:$JU$123,MATCH(竞技场玩家!$B81,新怪物属性!$D$5:$D$123,0),N$2)*(1-$D81)+INDEX(新怪物属性!$IM$5:$JU$123,MATCH(竞技场玩家!$C81,新怪物属性!$D$5:$D$123,0),N$2)*$D81,0)</f>
        <v>1</v>
      </c>
      <c r="O81" s="14">
        <f>ROUND(INDEX(新怪物属性!$IM$5:$JU$123,MATCH(竞技场玩家!$B81,新怪物属性!$D$5:$D$123,0),O$2)*(1-$D81)+INDEX(新怪物属性!$IM$5:$JU$123,MATCH(竞技场玩家!$C81,新怪物属性!$D$5:$D$123,0),O$2)*$D81,0)</f>
        <v>2041</v>
      </c>
      <c r="P81" s="14">
        <f>ROUND(INDEX(新怪物属性!$IM$5:$JU$123,MATCH(竞技场玩家!$B81,新怪物属性!$D$5:$D$123,0),P$2)*(1-$D81)+INDEX(新怪物属性!$IM$5:$JU$123,MATCH(竞技场玩家!$C81,新怪物属性!$D$5:$D$123,0),P$2)*$D81,0)</f>
        <v>410</v>
      </c>
      <c r="Q81" s="14">
        <f>ROUND(INDEX(新怪物属性!$IM$5:$JU$123,MATCH(竞技场玩家!$B81,新怪物属性!$D$5:$D$123,0),Q$2)*(1-$D81)+INDEX(新怪物属性!$IM$5:$JU$123,MATCH(竞技场玩家!$C81,新怪物属性!$D$5:$D$123,0),Q$2)*$D81,0)</f>
        <v>310</v>
      </c>
      <c r="R81" s="14">
        <f>ROUND(INDEX(新怪物属性!$IM$5:$JU$123,MATCH(竞技场玩家!$B81,新怪物属性!$D$5:$D$123,0),R$2)*(1-$D81)+INDEX(新怪物属性!$IM$5:$JU$123,MATCH(竞技场玩家!$C81,新怪物属性!$D$5:$D$123,0),R$2)*$D81,0)</f>
        <v>8</v>
      </c>
      <c r="S81" s="14">
        <f>ROUND(INDEX(新怪物属性!$IM$5:$JU$123,MATCH(竞技场玩家!$B81,新怪物属性!$D$5:$D$123,0),S$2)*(1-$D81)+INDEX(新怪物属性!$IM$5:$JU$123,MATCH(竞技场玩家!$C81,新怪物属性!$D$5:$D$123,0),S$2)*$D81,0)</f>
        <v>0</v>
      </c>
      <c r="T81" s="14">
        <f>ROUND(INDEX(新怪物属性!$IM$5:$JU$123,MATCH(竞技场玩家!$B81,新怪物属性!$D$5:$D$123,0),T$2)*(1-$D81)+INDEX(新怪物属性!$IM$5:$JU$123,MATCH(竞技场玩家!$C81,新怪物属性!$D$5:$D$123,0),T$2)*$D81,0)</f>
        <v>10007</v>
      </c>
      <c r="U81" s="14">
        <f>ROUND(INDEX(新怪物属性!$IM$5:$JU$123,MATCH(竞技场玩家!$B81,新怪物属性!$D$5:$D$123,0),U$2)*(1-$D81)+INDEX(新怪物属性!$IM$5:$JU$123,MATCH(竞技场玩家!$C81,新怪物属性!$D$5:$D$123,0),U$2)*$D81,0)</f>
        <v>1</v>
      </c>
    </row>
    <row r="82" spans="1:21" ht="16.5" x14ac:dyDescent="0.2">
      <c r="A82" s="14">
        <v>1600</v>
      </c>
      <c r="B82" s="14">
        <v>40</v>
      </c>
      <c r="C82" s="14">
        <v>50</v>
      </c>
      <c r="D82" s="14">
        <v>0.5</v>
      </c>
      <c r="E82" s="14">
        <f>ROUND(INDEX(新怪物属性!$IM$5:$JU$123,MATCH(竞技场玩家!$B82,新怪物属性!$D$5:$D$123,0),E$2)*(1-$D82)+INDEX(新怪物属性!$IM$5:$JU$123,MATCH(竞技场玩家!$C82,新怪物属性!$D$5:$D$123,0),E$2)*$D82,0)</f>
        <v>9192</v>
      </c>
      <c r="F82" s="14">
        <f>ROUND(INDEX(新怪物属性!$IM$5:$JU$123,MATCH(竞技场玩家!$B82,新怪物属性!$D$5:$D$123,0),F$2)*(1-$D82)+INDEX(新怪物属性!$IM$5:$JU$123,MATCH(竞技场玩家!$C82,新怪物属性!$D$5:$D$123,0),F$2)*$D82,0)</f>
        <v>0</v>
      </c>
      <c r="G82" s="14">
        <f>ROUND(INDEX(新怪物属性!$IM$5:$JU$123,MATCH(竞技场玩家!$B82,新怪物属性!$D$5:$D$123,0),G$2)*(1-$D82)+INDEX(新怪物属性!$IM$5:$JU$123,MATCH(竞技场玩家!$C82,新怪物属性!$D$5:$D$123,0),G$2)*$D82,0)</f>
        <v>0</v>
      </c>
      <c r="H82" s="14">
        <f>ROUND(INDEX(新怪物属性!$IM$5:$JU$123,MATCH(竞技场玩家!$B82,新怪物属性!$D$5:$D$123,0),H$2)*(1-$D82)+INDEX(新怪物属性!$IM$5:$JU$123,MATCH(竞技场玩家!$C82,新怪物属性!$D$5:$D$123,0),H$2)*$D82,0)</f>
        <v>83213</v>
      </c>
      <c r="I82" s="14">
        <f>ROUND(INDEX(新怪物属性!$IM$5:$JU$123,MATCH(竞技场玩家!$B82,新怪物属性!$D$5:$D$123,0),I$2)*(1-$D82)+INDEX(新怪物属性!$IM$5:$JU$123,MATCH(竞技场玩家!$C82,新怪物属性!$D$5:$D$123,0),I$2)*$D82,0)</f>
        <v>3942</v>
      </c>
      <c r="J82" s="14">
        <f>ROUND(INDEX(新怪物属性!$IM$5:$JU$123,MATCH(竞技场玩家!$B82,新怪物属性!$D$5:$D$123,0),J$2)*(1-$D82)+INDEX(新怪物属性!$IM$5:$JU$123,MATCH(竞技场玩家!$C82,新怪物属性!$D$5:$D$123,0),J$2)*$D82,0)</f>
        <v>275</v>
      </c>
      <c r="K82" s="14">
        <f>ROUND(INDEX(新怪物属性!$IM$5:$JU$123,MATCH(竞技场玩家!$B82,新怪物属性!$D$5:$D$123,0),K$2)*(1-$D82)+INDEX(新怪物属性!$IM$5:$JU$123,MATCH(竞技场玩家!$C82,新怪物属性!$D$5:$D$123,0),K$2)*$D82,0)</f>
        <v>150</v>
      </c>
      <c r="L82" s="14">
        <f>ROUND(INDEX(新怪物属性!$IM$5:$JU$123,MATCH(竞技场玩家!$B82,新怪物属性!$D$5:$D$123,0),L$2)*(1-$D82)+INDEX(新怪物属性!$IM$5:$JU$123,MATCH(竞技场玩家!$C82,新怪物属性!$D$5:$D$123,0),L$2)*$D82,0)</f>
        <v>1</v>
      </c>
      <c r="M82" s="14">
        <f>ROUND(INDEX(新怪物属性!$IM$5:$JU$123,MATCH(竞技场玩家!$B82,新怪物属性!$D$5:$D$123,0),M$2)*(1-$D82)+INDEX(新怪物属性!$IM$5:$JU$123,MATCH(竞技场玩家!$C82,新怪物属性!$D$5:$D$123,0),M$2)*$D82,0)</f>
        <v>1</v>
      </c>
      <c r="N82" s="14">
        <f>ROUND(INDEX(新怪物属性!$IM$5:$JU$123,MATCH(竞技场玩家!$B82,新怪物属性!$D$5:$D$123,0),N$2)*(1-$D82)+INDEX(新怪物属性!$IM$5:$JU$123,MATCH(竞技场玩家!$C82,新怪物属性!$D$5:$D$123,0),N$2)*$D82,0)</f>
        <v>1</v>
      </c>
      <c r="O82" s="14">
        <f>ROUND(INDEX(新怪物属性!$IM$5:$JU$123,MATCH(竞技场玩家!$B82,新怪物属性!$D$5:$D$123,0),O$2)*(1-$D82)+INDEX(新怪物属性!$IM$5:$JU$123,MATCH(竞技场玩家!$C82,新怪物属性!$D$5:$D$123,0),O$2)*$D82,0)</f>
        <v>1985</v>
      </c>
      <c r="P82" s="14">
        <f>ROUND(INDEX(新怪物属性!$IM$5:$JU$123,MATCH(竞技场玩家!$B82,新怪物属性!$D$5:$D$123,0),P$2)*(1-$D82)+INDEX(新怪物属性!$IM$5:$JU$123,MATCH(竞技场玩家!$C82,新怪物属性!$D$5:$D$123,0),P$2)*$D82,0)</f>
        <v>400</v>
      </c>
      <c r="Q82" s="14">
        <f>ROUND(INDEX(新怪物属性!$IM$5:$JU$123,MATCH(竞技场玩家!$B82,新怪物属性!$D$5:$D$123,0),Q$2)*(1-$D82)+INDEX(新怪物属性!$IM$5:$JU$123,MATCH(竞技场玩家!$C82,新怪物属性!$D$5:$D$123,0),Q$2)*$D82,0)</f>
        <v>275</v>
      </c>
      <c r="R82" s="14">
        <f>ROUND(INDEX(新怪物属性!$IM$5:$JU$123,MATCH(竞技场玩家!$B82,新怪物属性!$D$5:$D$123,0),R$2)*(1-$D82)+INDEX(新怪物属性!$IM$5:$JU$123,MATCH(竞技场玩家!$C82,新怪物属性!$D$5:$D$123,0),R$2)*$D82,0)</f>
        <v>8</v>
      </c>
      <c r="S82" s="14">
        <f>ROUND(INDEX(新怪物属性!$IM$5:$JU$123,MATCH(竞技场玩家!$B82,新怪物属性!$D$5:$D$123,0),S$2)*(1-$D82)+INDEX(新怪物属性!$IM$5:$JU$123,MATCH(竞技场玩家!$C82,新怪物属性!$D$5:$D$123,0),S$2)*$D82,0)</f>
        <v>0</v>
      </c>
      <c r="T82" s="14">
        <f>ROUND(INDEX(新怪物属性!$IM$5:$JU$123,MATCH(竞技场玩家!$B82,新怪物属性!$D$5:$D$123,0),T$2)*(1-$D82)+INDEX(新怪物属性!$IM$5:$JU$123,MATCH(竞技场玩家!$C82,新怪物属性!$D$5:$D$123,0),T$2)*$D82,0)</f>
        <v>9756</v>
      </c>
      <c r="U82" s="14">
        <f>ROUND(INDEX(新怪物属性!$IM$5:$JU$123,MATCH(竞技场玩家!$B82,新怪物属性!$D$5:$D$123,0),U$2)*(1-$D82)+INDEX(新怪物属性!$IM$5:$JU$123,MATCH(竞技场玩家!$C82,新怪物属性!$D$5:$D$123,0),U$2)*$D82,0)</f>
        <v>1</v>
      </c>
    </row>
    <row r="83" spans="1:21" ht="16.5" x14ac:dyDescent="0.2">
      <c r="A83" s="14">
        <v>1700</v>
      </c>
      <c r="B83" s="14">
        <v>40</v>
      </c>
      <c r="C83" s="14">
        <v>50</v>
      </c>
      <c r="D83" s="14">
        <v>0.4</v>
      </c>
      <c r="E83" s="14">
        <f>ROUND(INDEX(新怪物属性!$IM$5:$JU$123,MATCH(竞技场玩家!$B83,新怪物属性!$D$5:$D$123,0),E$2)*(1-$D83)+INDEX(新怪物属性!$IM$5:$JU$123,MATCH(竞技场玩家!$C83,新怪物属性!$D$5:$D$123,0),E$2)*$D83,0)</f>
        <v>8897</v>
      </c>
      <c r="F83" s="14">
        <f>ROUND(INDEX(新怪物属性!$IM$5:$JU$123,MATCH(竞技场玩家!$B83,新怪物属性!$D$5:$D$123,0),F$2)*(1-$D83)+INDEX(新怪物属性!$IM$5:$JU$123,MATCH(竞技场玩家!$C83,新怪物属性!$D$5:$D$123,0),F$2)*$D83,0)</f>
        <v>0</v>
      </c>
      <c r="G83" s="14">
        <f>ROUND(INDEX(新怪物属性!$IM$5:$JU$123,MATCH(竞技场玩家!$B83,新怪物属性!$D$5:$D$123,0),G$2)*(1-$D83)+INDEX(新怪物属性!$IM$5:$JU$123,MATCH(竞技场玩家!$C83,新怪物属性!$D$5:$D$123,0),G$2)*$D83,0)</f>
        <v>0</v>
      </c>
      <c r="H83" s="14">
        <f>ROUND(INDEX(新怪物属性!$IM$5:$JU$123,MATCH(竞技场玩家!$B83,新怪物属性!$D$5:$D$123,0),H$2)*(1-$D83)+INDEX(新怪物属性!$IM$5:$JU$123,MATCH(竞技场玩家!$C83,新怪物属性!$D$5:$D$123,0),H$2)*$D83,0)</f>
        <v>78187</v>
      </c>
      <c r="I83" s="14">
        <f>ROUND(INDEX(新怪物属性!$IM$5:$JU$123,MATCH(竞技场玩家!$B83,新怪物属性!$D$5:$D$123,0),I$2)*(1-$D83)+INDEX(新怪物属性!$IM$5:$JU$123,MATCH(竞技场玩家!$C83,新怪物属性!$D$5:$D$123,0),I$2)*$D83,0)</f>
        <v>3669</v>
      </c>
      <c r="J83" s="14">
        <f>ROUND(INDEX(新怪物属性!$IM$5:$JU$123,MATCH(竞技场玩家!$B83,新怪物属性!$D$5:$D$123,0),J$2)*(1-$D83)+INDEX(新怪物属性!$IM$5:$JU$123,MATCH(竞技场玩家!$C83,新怪物属性!$D$5:$D$123,0),J$2)*$D83,0)</f>
        <v>240</v>
      </c>
      <c r="K83" s="14">
        <f>ROUND(INDEX(新怪物属性!$IM$5:$JU$123,MATCH(竞技场玩家!$B83,新怪物属性!$D$5:$D$123,0),K$2)*(1-$D83)+INDEX(新怪物属性!$IM$5:$JU$123,MATCH(竞技场玩家!$C83,新怪物属性!$D$5:$D$123,0),K$2)*$D83,0)</f>
        <v>140</v>
      </c>
      <c r="L83" s="14">
        <f>ROUND(INDEX(新怪物属性!$IM$5:$JU$123,MATCH(竞技场玩家!$B83,新怪物属性!$D$5:$D$123,0),L$2)*(1-$D83)+INDEX(新怪物属性!$IM$5:$JU$123,MATCH(竞技场玩家!$C83,新怪物属性!$D$5:$D$123,0),L$2)*$D83,0)</f>
        <v>1</v>
      </c>
      <c r="M83" s="14">
        <f>ROUND(INDEX(新怪物属性!$IM$5:$JU$123,MATCH(竞技场玩家!$B83,新怪物属性!$D$5:$D$123,0),M$2)*(1-$D83)+INDEX(新怪物属性!$IM$5:$JU$123,MATCH(竞技场玩家!$C83,新怪物属性!$D$5:$D$123,0),M$2)*$D83,0)</f>
        <v>1</v>
      </c>
      <c r="N83" s="14">
        <f>ROUND(INDEX(新怪物属性!$IM$5:$JU$123,MATCH(竞技场玩家!$B83,新怪物属性!$D$5:$D$123,0),N$2)*(1-$D83)+INDEX(新怪物属性!$IM$5:$JU$123,MATCH(竞技场玩家!$C83,新怪物属性!$D$5:$D$123,0),N$2)*$D83,0)</f>
        <v>1</v>
      </c>
      <c r="O83" s="14">
        <f>ROUND(INDEX(新怪物属性!$IM$5:$JU$123,MATCH(竞技场玩家!$B83,新怪物属性!$D$5:$D$123,0),O$2)*(1-$D83)+INDEX(新怪物属性!$IM$5:$JU$123,MATCH(竞技场玩家!$C83,新怪物属性!$D$5:$D$123,0),O$2)*$D83,0)</f>
        <v>1928</v>
      </c>
      <c r="P83" s="14">
        <f>ROUND(INDEX(新怪物属性!$IM$5:$JU$123,MATCH(竞技场玩家!$B83,新怪物属性!$D$5:$D$123,0),P$2)*(1-$D83)+INDEX(新怪物属性!$IM$5:$JU$123,MATCH(竞技场玩家!$C83,新怪物属性!$D$5:$D$123,0),P$2)*$D83,0)</f>
        <v>390</v>
      </c>
      <c r="Q83" s="14">
        <f>ROUND(INDEX(新怪物属性!$IM$5:$JU$123,MATCH(竞技场玩家!$B83,新怪物属性!$D$5:$D$123,0),Q$2)*(1-$D83)+INDEX(新怪物属性!$IM$5:$JU$123,MATCH(竞技场玩家!$C83,新怪物属性!$D$5:$D$123,0),Q$2)*$D83,0)</f>
        <v>240</v>
      </c>
      <c r="R83" s="14">
        <f>ROUND(INDEX(新怪物属性!$IM$5:$JU$123,MATCH(竞技场玩家!$B83,新怪物属性!$D$5:$D$123,0),R$2)*(1-$D83)+INDEX(新怪物属性!$IM$5:$JU$123,MATCH(竞技场玩家!$C83,新怪物属性!$D$5:$D$123,0),R$2)*$D83,0)</f>
        <v>7</v>
      </c>
      <c r="S83" s="14">
        <f>ROUND(INDEX(新怪物属性!$IM$5:$JU$123,MATCH(竞技场玩家!$B83,新怪物属性!$D$5:$D$123,0),S$2)*(1-$D83)+INDEX(新怪物属性!$IM$5:$JU$123,MATCH(竞技场玩家!$C83,新怪物属性!$D$5:$D$123,0),S$2)*$D83,0)</f>
        <v>0</v>
      </c>
      <c r="T83" s="14">
        <f>ROUND(INDEX(新怪物属性!$IM$5:$JU$123,MATCH(竞技场玩家!$B83,新怪物属性!$D$5:$D$123,0),T$2)*(1-$D83)+INDEX(新怪物属性!$IM$5:$JU$123,MATCH(竞技场玩家!$C83,新怪物属性!$D$5:$D$123,0),T$2)*$D83,0)</f>
        <v>9504</v>
      </c>
      <c r="U83" s="14">
        <f>ROUND(INDEX(新怪物属性!$IM$5:$JU$123,MATCH(竞技场玩家!$B83,新怪物属性!$D$5:$D$123,0),U$2)*(1-$D83)+INDEX(新怪物属性!$IM$5:$JU$123,MATCH(竞技场玩家!$C83,新怪物属性!$D$5:$D$123,0),U$2)*$D83,0)</f>
        <v>1</v>
      </c>
    </row>
    <row r="84" spans="1:21" ht="16.5" x14ac:dyDescent="0.2">
      <c r="A84" s="14">
        <v>1800</v>
      </c>
      <c r="B84" s="14">
        <v>40</v>
      </c>
      <c r="C84" s="14">
        <v>50</v>
      </c>
      <c r="D84" s="14">
        <v>0.3</v>
      </c>
      <c r="E84" s="14">
        <f>ROUND(INDEX(新怪物属性!$IM$5:$JU$123,MATCH(竞技场玩家!$B84,新怪物属性!$D$5:$D$123,0),E$2)*(1-$D84)+INDEX(新怪物属性!$IM$5:$JU$123,MATCH(竞技场玩家!$C84,新怪物属性!$D$5:$D$123,0),E$2)*$D84,0)</f>
        <v>8602</v>
      </c>
      <c r="F84" s="14">
        <f>ROUND(INDEX(新怪物属性!$IM$5:$JU$123,MATCH(竞技场玩家!$B84,新怪物属性!$D$5:$D$123,0),F$2)*(1-$D84)+INDEX(新怪物属性!$IM$5:$JU$123,MATCH(竞技场玩家!$C84,新怪物属性!$D$5:$D$123,0),F$2)*$D84,0)</f>
        <v>0</v>
      </c>
      <c r="G84" s="14">
        <f>ROUND(INDEX(新怪物属性!$IM$5:$JU$123,MATCH(竞技场玩家!$B84,新怪物属性!$D$5:$D$123,0),G$2)*(1-$D84)+INDEX(新怪物属性!$IM$5:$JU$123,MATCH(竞技场玩家!$C84,新怪物属性!$D$5:$D$123,0),G$2)*$D84,0)</f>
        <v>0</v>
      </c>
      <c r="H84" s="14">
        <f>ROUND(INDEX(新怪物属性!$IM$5:$JU$123,MATCH(竞技场玩家!$B84,新怪物属性!$D$5:$D$123,0),H$2)*(1-$D84)+INDEX(新怪物属性!$IM$5:$JU$123,MATCH(竞技场玩家!$C84,新怪物属性!$D$5:$D$123,0),H$2)*$D84,0)</f>
        <v>73162</v>
      </c>
      <c r="I84" s="14">
        <f>ROUND(INDEX(新怪物属性!$IM$5:$JU$123,MATCH(竞技场玩家!$B84,新怪物属性!$D$5:$D$123,0),I$2)*(1-$D84)+INDEX(新怪物属性!$IM$5:$JU$123,MATCH(竞技场玩家!$C84,新怪物属性!$D$5:$D$123,0),I$2)*$D84,0)</f>
        <v>3397</v>
      </c>
      <c r="J84" s="14">
        <f>ROUND(INDEX(新怪物属性!$IM$5:$JU$123,MATCH(竞技场玩家!$B84,新怪物属性!$D$5:$D$123,0),J$2)*(1-$D84)+INDEX(新怪物属性!$IM$5:$JU$123,MATCH(竞技场玩家!$C84,新怪物属性!$D$5:$D$123,0),J$2)*$D84,0)</f>
        <v>205</v>
      </c>
      <c r="K84" s="14">
        <f>ROUND(INDEX(新怪物属性!$IM$5:$JU$123,MATCH(竞技场玩家!$B84,新怪物属性!$D$5:$D$123,0),K$2)*(1-$D84)+INDEX(新怪物属性!$IM$5:$JU$123,MATCH(竞技场玩家!$C84,新怪物属性!$D$5:$D$123,0),K$2)*$D84,0)</f>
        <v>130</v>
      </c>
      <c r="L84" s="14">
        <f>ROUND(INDEX(新怪物属性!$IM$5:$JU$123,MATCH(竞技场玩家!$B84,新怪物属性!$D$5:$D$123,0),L$2)*(1-$D84)+INDEX(新怪物属性!$IM$5:$JU$123,MATCH(竞技场玩家!$C84,新怪物属性!$D$5:$D$123,0),L$2)*$D84,0)</f>
        <v>1</v>
      </c>
      <c r="M84" s="14">
        <f>ROUND(INDEX(新怪物属性!$IM$5:$JU$123,MATCH(竞技场玩家!$B84,新怪物属性!$D$5:$D$123,0),M$2)*(1-$D84)+INDEX(新怪物属性!$IM$5:$JU$123,MATCH(竞技场玩家!$C84,新怪物属性!$D$5:$D$123,0),M$2)*$D84,0)</f>
        <v>1</v>
      </c>
      <c r="N84" s="14">
        <f>ROUND(INDEX(新怪物属性!$IM$5:$JU$123,MATCH(竞技场玩家!$B84,新怪物属性!$D$5:$D$123,0),N$2)*(1-$D84)+INDEX(新怪物属性!$IM$5:$JU$123,MATCH(竞技场玩家!$C84,新怪物属性!$D$5:$D$123,0),N$2)*$D84,0)</f>
        <v>1</v>
      </c>
      <c r="O84" s="14">
        <f>ROUND(INDEX(新怪物属性!$IM$5:$JU$123,MATCH(竞技场玩家!$B84,新怪物属性!$D$5:$D$123,0),O$2)*(1-$D84)+INDEX(新怪物属性!$IM$5:$JU$123,MATCH(竞技场玩家!$C84,新怪物属性!$D$5:$D$123,0),O$2)*$D84,0)</f>
        <v>1871</v>
      </c>
      <c r="P84" s="14">
        <f>ROUND(INDEX(新怪物属性!$IM$5:$JU$123,MATCH(竞技场玩家!$B84,新怪物属性!$D$5:$D$123,0),P$2)*(1-$D84)+INDEX(新怪物属性!$IM$5:$JU$123,MATCH(竞技场玩家!$C84,新怪物属性!$D$5:$D$123,0),P$2)*$D84,0)</f>
        <v>380</v>
      </c>
      <c r="Q84" s="14">
        <f>ROUND(INDEX(新怪物属性!$IM$5:$JU$123,MATCH(竞技场玩家!$B84,新怪物属性!$D$5:$D$123,0),Q$2)*(1-$D84)+INDEX(新怪物属性!$IM$5:$JU$123,MATCH(竞技场玩家!$C84,新怪物属性!$D$5:$D$123,0),Q$2)*$D84,0)</f>
        <v>205</v>
      </c>
      <c r="R84" s="14">
        <f>ROUND(INDEX(新怪物属性!$IM$5:$JU$123,MATCH(竞技场玩家!$B84,新怪物属性!$D$5:$D$123,0),R$2)*(1-$D84)+INDEX(新怪物属性!$IM$5:$JU$123,MATCH(竞技场玩家!$C84,新怪物属性!$D$5:$D$123,0),R$2)*$D84,0)</f>
        <v>7</v>
      </c>
      <c r="S84" s="14">
        <f>ROUND(INDEX(新怪物属性!$IM$5:$JU$123,MATCH(竞技场玩家!$B84,新怪物属性!$D$5:$D$123,0),S$2)*(1-$D84)+INDEX(新怪物属性!$IM$5:$JU$123,MATCH(竞技场玩家!$C84,新怪物属性!$D$5:$D$123,0),S$2)*$D84,0)</f>
        <v>0</v>
      </c>
      <c r="T84" s="14">
        <f>ROUND(INDEX(新怪物属性!$IM$5:$JU$123,MATCH(竞技场玩家!$B84,新怪物属性!$D$5:$D$123,0),T$2)*(1-$D84)+INDEX(新怪物属性!$IM$5:$JU$123,MATCH(竞技场玩家!$C84,新怪物属性!$D$5:$D$123,0),T$2)*$D84,0)</f>
        <v>9253</v>
      </c>
      <c r="U84" s="14">
        <f>ROUND(INDEX(新怪物属性!$IM$5:$JU$123,MATCH(竞技场玩家!$B84,新怪物属性!$D$5:$D$123,0),U$2)*(1-$D84)+INDEX(新怪物属性!$IM$5:$JU$123,MATCH(竞技场玩家!$C84,新怪物属性!$D$5:$D$123,0),U$2)*$D84,0)</f>
        <v>1</v>
      </c>
    </row>
    <row r="85" spans="1:21" ht="16.5" x14ac:dyDescent="0.2">
      <c r="A85" s="14">
        <v>1900</v>
      </c>
      <c r="B85" s="14">
        <v>40</v>
      </c>
      <c r="C85" s="14">
        <v>50</v>
      </c>
      <c r="D85" s="14">
        <v>0.2</v>
      </c>
      <c r="E85" s="14">
        <f>ROUND(INDEX(新怪物属性!$IM$5:$JU$123,MATCH(竞技场玩家!$B85,新怪物属性!$D$5:$D$123,0),E$2)*(1-$D85)+INDEX(新怪物属性!$IM$5:$JU$123,MATCH(竞技场玩家!$C85,新怪物属性!$D$5:$D$123,0),E$2)*$D85,0)</f>
        <v>8306</v>
      </c>
      <c r="F85" s="14">
        <f>ROUND(INDEX(新怪物属性!$IM$5:$JU$123,MATCH(竞技场玩家!$B85,新怪物属性!$D$5:$D$123,0),F$2)*(1-$D85)+INDEX(新怪物属性!$IM$5:$JU$123,MATCH(竞技场玩家!$C85,新怪物属性!$D$5:$D$123,0),F$2)*$D85,0)</f>
        <v>0</v>
      </c>
      <c r="G85" s="14">
        <f>ROUND(INDEX(新怪物属性!$IM$5:$JU$123,MATCH(竞技场玩家!$B85,新怪物属性!$D$5:$D$123,0),G$2)*(1-$D85)+INDEX(新怪物属性!$IM$5:$JU$123,MATCH(竞技场玩家!$C85,新怪物属性!$D$5:$D$123,0),G$2)*$D85,0)</f>
        <v>0</v>
      </c>
      <c r="H85" s="14">
        <f>ROUND(INDEX(新怪物属性!$IM$5:$JU$123,MATCH(竞技场玩家!$B85,新怪物属性!$D$5:$D$123,0),H$2)*(1-$D85)+INDEX(新怪物属性!$IM$5:$JU$123,MATCH(竞技场玩家!$C85,新怪物属性!$D$5:$D$123,0),H$2)*$D85,0)</f>
        <v>68137</v>
      </c>
      <c r="I85" s="14">
        <f>ROUND(INDEX(新怪物属性!$IM$5:$JU$123,MATCH(竞技场玩家!$B85,新怪物属性!$D$5:$D$123,0),I$2)*(1-$D85)+INDEX(新怪物属性!$IM$5:$JU$123,MATCH(竞技场玩家!$C85,新怪物属性!$D$5:$D$123,0),I$2)*$D85,0)</f>
        <v>3125</v>
      </c>
      <c r="J85" s="14">
        <f>ROUND(INDEX(新怪物属性!$IM$5:$JU$123,MATCH(竞技场玩家!$B85,新怪物属性!$D$5:$D$123,0),J$2)*(1-$D85)+INDEX(新怪物属性!$IM$5:$JU$123,MATCH(竞技场玩家!$C85,新怪物属性!$D$5:$D$123,0),J$2)*$D85,0)</f>
        <v>170</v>
      </c>
      <c r="K85" s="14">
        <f>ROUND(INDEX(新怪物属性!$IM$5:$JU$123,MATCH(竞技场玩家!$B85,新怪物属性!$D$5:$D$123,0),K$2)*(1-$D85)+INDEX(新怪物属性!$IM$5:$JU$123,MATCH(竞技场玩家!$C85,新怪物属性!$D$5:$D$123,0),K$2)*$D85,0)</f>
        <v>120</v>
      </c>
      <c r="L85" s="14">
        <f>ROUND(INDEX(新怪物属性!$IM$5:$JU$123,MATCH(竞技场玩家!$B85,新怪物属性!$D$5:$D$123,0),L$2)*(1-$D85)+INDEX(新怪物属性!$IM$5:$JU$123,MATCH(竞技场玩家!$C85,新怪物属性!$D$5:$D$123,0),L$2)*$D85,0)</f>
        <v>1</v>
      </c>
      <c r="M85" s="14">
        <f>ROUND(INDEX(新怪物属性!$IM$5:$JU$123,MATCH(竞技场玩家!$B85,新怪物属性!$D$5:$D$123,0),M$2)*(1-$D85)+INDEX(新怪物属性!$IM$5:$JU$123,MATCH(竞技场玩家!$C85,新怪物属性!$D$5:$D$123,0),M$2)*$D85,0)</f>
        <v>1</v>
      </c>
      <c r="N85" s="14">
        <f>ROUND(INDEX(新怪物属性!$IM$5:$JU$123,MATCH(竞技场玩家!$B85,新怪物属性!$D$5:$D$123,0),N$2)*(1-$D85)+INDEX(新怪物属性!$IM$5:$JU$123,MATCH(竞技场玩家!$C85,新怪物属性!$D$5:$D$123,0),N$2)*$D85,0)</f>
        <v>1</v>
      </c>
      <c r="O85" s="14">
        <f>ROUND(INDEX(新怪物属性!$IM$5:$JU$123,MATCH(竞技场玩家!$B85,新怪物属性!$D$5:$D$123,0),O$2)*(1-$D85)+INDEX(新怪物属性!$IM$5:$JU$123,MATCH(竞技场玩家!$C85,新怪物属性!$D$5:$D$123,0),O$2)*$D85,0)</f>
        <v>1814</v>
      </c>
      <c r="P85" s="14">
        <f>ROUND(INDEX(新怪物属性!$IM$5:$JU$123,MATCH(竞技场玩家!$B85,新怪物属性!$D$5:$D$123,0),P$2)*(1-$D85)+INDEX(新怪物属性!$IM$5:$JU$123,MATCH(竞技场玩家!$C85,新怪物属性!$D$5:$D$123,0),P$2)*$D85,0)</f>
        <v>370</v>
      </c>
      <c r="Q85" s="14">
        <f>ROUND(INDEX(新怪物属性!$IM$5:$JU$123,MATCH(竞技场玩家!$B85,新怪物属性!$D$5:$D$123,0),Q$2)*(1-$D85)+INDEX(新怪物属性!$IM$5:$JU$123,MATCH(竞技场玩家!$C85,新怪物属性!$D$5:$D$123,0),Q$2)*$D85,0)</f>
        <v>170</v>
      </c>
      <c r="R85" s="14">
        <f>ROUND(INDEX(新怪物属性!$IM$5:$JU$123,MATCH(竞技场玩家!$B85,新怪物属性!$D$5:$D$123,0),R$2)*(1-$D85)+INDEX(新怪物属性!$IM$5:$JU$123,MATCH(竞技场玩家!$C85,新怪物属性!$D$5:$D$123,0),R$2)*$D85,0)</f>
        <v>6</v>
      </c>
      <c r="S85" s="14">
        <f>ROUND(INDEX(新怪物属性!$IM$5:$JU$123,MATCH(竞技场玩家!$B85,新怪物属性!$D$5:$D$123,0),S$2)*(1-$D85)+INDEX(新怪物属性!$IM$5:$JU$123,MATCH(竞技场玩家!$C85,新怪物属性!$D$5:$D$123,0),S$2)*$D85,0)</f>
        <v>0</v>
      </c>
      <c r="T85" s="14">
        <f>ROUND(INDEX(新怪物属性!$IM$5:$JU$123,MATCH(竞技场玩家!$B85,新怪物属性!$D$5:$D$123,0),T$2)*(1-$D85)+INDEX(新怪物属性!$IM$5:$JU$123,MATCH(竞技场玩家!$C85,新怪物属性!$D$5:$D$123,0),T$2)*$D85,0)</f>
        <v>9002</v>
      </c>
      <c r="U85" s="14">
        <f>ROUND(INDEX(新怪物属性!$IM$5:$JU$123,MATCH(竞技场玩家!$B85,新怪物属性!$D$5:$D$123,0),U$2)*(1-$D85)+INDEX(新怪物属性!$IM$5:$JU$123,MATCH(竞技场玩家!$C85,新怪物属性!$D$5:$D$123,0),U$2)*$D85,0)</f>
        <v>1</v>
      </c>
    </row>
    <row r="86" spans="1:21" ht="16.5" x14ac:dyDescent="0.2">
      <c r="A86" s="14">
        <v>2000</v>
      </c>
      <c r="B86" s="14">
        <v>40</v>
      </c>
      <c r="C86" s="14">
        <v>50</v>
      </c>
      <c r="D86" s="14">
        <v>0.1</v>
      </c>
      <c r="E86" s="14">
        <f>ROUND(INDEX(新怪物属性!$IM$5:$JU$123,MATCH(竞技场玩家!$B86,新怪物属性!$D$5:$D$123,0),E$2)*(1-$D86)+INDEX(新怪物属性!$IM$5:$JU$123,MATCH(竞技场玩家!$C86,新怪物属性!$D$5:$D$123,0),E$2)*$D86,0)</f>
        <v>8011</v>
      </c>
      <c r="F86" s="14">
        <f>ROUND(INDEX(新怪物属性!$IM$5:$JU$123,MATCH(竞技场玩家!$B86,新怪物属性!$D$5:$D$123,0),F$2)*(1-$D86)+INDEX(新怪物属性!$IM$5:$JU$123,MATCH(竞技场玩家!$C86,新怪物属性!$D$5:$D$123,0),F$2)*$D86,0)</f>
        <v>0</v>
      </c>
      <c r="G86" s="14">
        <f>ROUND(INDEX(新怪物属性!$IM$5:$JU$123,MATCH(竞技场玩家!$B86,新怪物属性!$D$5:$D$123,0),G$2)*(1-$D86)+INDEX(新怪物属性!$IM$5:$JU$123,MATCH(竞技场玩家!$C86,新怪物属性!$D$5:$D$123,0),G$2)*$D86,0)</f>
        <v>0</v>
      </c>
      <c r="H86" s="14">
        <f>ROUND(INDEX(新怪物属性!$IM$5:$JU$123,MATCH(竞技场玩家!$B86,新怪物属性!$D$5:$D$123,0),H$2)*(1-$D86)+INDEX(新怪物属性!$IM$5:$JU$123,MATCH(竞技场玩家!$C86,新怪物属性!$D$5:$D$123,0),H$2)*$D86,0)</f>
        <v>63112</v>
      </c>
      <c r="I86" s="14">
        <f>ROUND(INDEX(新怪物属性!$IM$5:$JU$123,MATCH(竞技场玩家!$B86,新怪物属性!$D$5:$D$123,0),I$2)*(1-$D86)+INDEX(新怪物属性!$IM$5:$JU$123,MATCH(竞技场玩家!$C86,新怪物属性!$D$5:$D$123,0),I$2)*$D86,0)</f>
        <v>2853</v>
      </c>
      <c r="J86" s="14">
        <f>ROUND(INDEX(新怪物属性!$IM$5:$JU$123,MATCH(竞技场玩家!$B86,新怪物属性!$D$5:$D$123,0),J$2)*(1-$D86)+INDEX(新怪物属性!$IM$5:$JU$123,MATCH(竞技场玩家!$C86,新怪物属性!$D$5:$D$123,0),J$2)*$D86,0)</f>
        <v>135</v>
      </c>
      <c r="K86" s="14">
        <f>ROUND(INDEX(新怪物属性!$IM$5:$JU$123,MATCH(竞技场玩家!$B86,新怪物属性!$D$5:$D$123,0),K$2)*(1-$D86)+INDEX(新怪物属性!$IM$5:$JU$123,MATCH(竞技场玩家!$C86,新怪物属性!$D$5:$D$123,0),K$2)*$D86,0)</f>
        <v>110</v>
      </c>
      <c r="L86" s="14">
        <f>ROUND(INDEX(新怪物属性!$IM$5:$JU$123,MATCH(竞技场玩家!$B86,新怪物属性!$D$5:$D$123,0),L$2)*(1-$D86)+INDEX(新怪物属性!$IM$5:$JU$123,MATCH(竞技场玩家!$C86,新怪物属性!$D$5:$D$123,0),L$2)*$D86,0)</f>
        <v>1</v>
      </c>
      <c r="M86" s="14">
        <f>ROUND(INDEX(新怪物属性!$IM$5:$JU$123,MATCH(竞技场玩家!$B86,新怪物属性!$D$5:$D$123,0),M$2)*(1-$D86)+INDEX(新怪物属性!$IM$5:$JU$123,MATCH(竞技场玩家!$C86,新怪物属性!$D$5:$D$123,0),M$2)*$D86,0)</f>
        <v>1</v>
      </c>
      <c r="N86" s="14">
        <f>ROUND(INDEX(新怪物属性!$IM$5:$JU$123,MATCH(竞技场玩家!$B86,新怪物属性!$D$5:$D$123,0),N$2)*(1-$D86)+INDEX(新怪物属性!$IM$5:$JU$123,MATCH(竞技场玩家!$C86,新怪物属性!$D$5:$D$123,0),N$2)*$D86,0)</f>
        <v>1</v>
      </c>
      <c r="O86" s="14">
        <f>ROUND(INDEX(新怪物属性!$IM$5:$JU$123,MATCH(竞技场玩家!$B86,新怪物属性!$D$5:$D$123,0),O$2)*(1-$D86)+INDEX(新怪物属性!$IM$5:$JU$123,MATCH(竞技场玩家!$C86,新怪物属性!$D$5:$D$123,0),O$2)*$D86,0)</f>
        <v>1758</v>
      </c>
      <c r="P86" s="14">
        <f>ROUND(INDEX(新怪物属性!$IM$5:$JU$123,MATCH(竞技场玩家!$B86,新怪物属性!$D$5:$D$123,0),P$2)*(1-$D86)+INDEX(新怪物属性!$IM$5:$JU$123,MATCH(竞技场玩家!$C86,新怪物属性!$D$5:$D$123,0),P$2)*$D86,0)</f>
        <v>360</v>
      </c>
      <c r="Q86" s="14">
        <f>ROUND(INDEX(新怪物属性!$IM$5:$JU$123,MATCH(竞技场玩家!$B86,新怪物属性!$D$5:$D$123,0),Q$2)*(1-$D86)+INDEX(新怪物属性!$IM$5:$JU$123,MATCH(竞技场玩家!$C86,新怪物属性!$D$5:$D$123,0),Q$2)*$D86,0)</f>
        <v>135</v>
      </c>
      <c r="R86" s="14">
        <f>ROUND(INDEX(新怪物属性!$IM$5:$JU$123,MATCH(竞技场玩家!$B86,新怪物属性!$D$5:$D$123,0),R$2)*(1-$D86)+INDEX(新怪物属性!$IM$5:$JU$123,MATCH(竞技场玩家!$C86,新怪物属性!$D$5:$D$123,0),R$2)*$D86,0)</f>
        <v>6</v>
      </c>
      <c r="S86" s="14">
        <f>ROUND(INDEX(新怪物属性!$IM$5:$JU$123,MATCH(竞技场玩家!$B86,新怪物属性!$D$5:$D$123,0),S$2)*(1-$D86)+INDEX(新怪物属性!$IM$5:$JU$123,MATCH(竞技场玩家!$C86,新怪物属性!$D$5:$D$123,0),S$2)*$D86,0)</f>
        <v>0</v>
      </c>
      <c r="T86" s="14">
        <f>ROUND(INDEX(新怪物属性!$IM$5:$JU$123,MATCH(竞技场玩家!$B86,新怪物属性!$D$5:$D$123,0),T$2)*(1-$D86)+INDEX(新怪物属性!$IM$5:$JU$123,MATCH(竞技场玩家!$C86,新怪物属性!$D$5:$D$123,0),T$2)*$D86,0)</f>
        <v>8751</v>
      </c>
      <c r="U86" s="14">
        <f>ROUND(INDEX(新怪物属性!$IM$5:$JU$123,MATCH(竞技场玩家!$B86,新怪物属性!$D$5:$D$123,0),U$2)*(1-$D86)+INDEX(新怪物属性!$IM$5:$JU$123,MATCH(竞技场玩家!$C86,新怪物属性!$D$5:$D$123,0),U$2)*$D86,0)</f>
        <v>1</v>
      </c>
    </row>
    <row r="87" spans="1:21" ht="16.5" x14ac:dyDescent="0.2">
      <c r="A87" s="14">
        <v>2100</v>
      </c>
      <c r="B87" s="14">
        <v>30</v>
      </c>
      <c r="C87" s="14">
        <v>40</v>
      </c>
      <c r="D87" s="14">
        <v>1</v>
      </c>
      <c r="E87" s="14">
        <f>ROUND(INDEX(新怪物属性!$IM$5:$JU$123,MATCH(竞技场玩家!$B87,新怪物属性!$D$5:$D$123,0),E$2)*(1-$D87)+INDEX(新怪物属性!$IM$5:$JU$123,MATCH(竞技场玩家!$C87,新怪物属性!$D$5:$D$123,0),E$2)*$D87,0)</f>
        <v>7716</v>
      </c>
      <c r="F87" s="14">
        <f>ROUND(INDEX(新怪物属性!$IM$5:$JU$123,MATCH(竞技场玩家!$B87,新怪物属性!$D$5:$D$123,0),F$2)*(1-$D87)+INDEX(新怪物属性!$IM$5:$JU$123,MATCH(竞技场玩家!$C87,新怪物属性!$D$5:$D$123,0),F$2)*$D87,0)</f>
        <v>0</v>
      </c>
      <c r="G87" s="14">
        <f>ROUND(INDEX(新怪物属性!$IM$5:$JU$123,MATCH(竞技场玩家!$B87,新怪物属性!$D$5:$D$123,0),G$2)*(1-$D87)+INDEX(新怪物属性!$IM$5:$JU$123,MATCH(竞技场玩家!$C87,新怪物属性!$D$5:$D$123,0),G$2)*$D87,0)</f>
        <v>0</v>
      </c>
      <c r="H87" s="14">
        <f>ROUND(INDEX(新怪物属性!$IM$5:$JU$123,MATCH(竞技场玩家!$B87,新怪物属性!$D$5:$D$123,0),H$2)*(1-$D87)+INDEX(新怪物属性!$IM$5:$JU$123,MATCH(竞技场玩家!$C87,新怪物属性!$D$5:$D$123,0),H$2)*$D87,0)</f>
        <v>58087</v>
      </c>
      <c r="I87" s="14">
        <f>ROUND(INDEX(新怪物属性!$IM$5:$JU$123,MATCH(竞技场玩家!$B87,新怪物属性!$D$5:$D$123,0),I$2)*(1-$D87)+INDEX(新怪物属性!$IM$5:$JU$123,MATCH(竞技场玩家!$C87,新怪物属性!$D$5:$D$123,0),I$2)*$D87,0)</f>
        <v>2581</v>
      </c>
      <c r="J87" s="14">
        <f>ROUND(INDEX(新怪物属性!$IM$5:$JU$123,MATCH(竞技场玩家!$B87,新怪物属性!$D$5:$D$123,0),J$2)*(1-$D87)+INDEX(新怪物属性!$IM$5:$JU$123,MATCH(竞技场玩家!$C87,新怪物属性!$D$5:$D$123,0),J$2)*$D87,0)</f>
        <v>100</v>
      </c>
      <c r="K87" s="14">
        <f>ROUND(INDEX(新怪物属性!$IM$5:$JU$123,MATCH(竞技场玩家!$B87,新怪物属性!$D$5:$D$123,0),K$2)*(1-$D87)+INDEX(新怪物属性!$IM$5:$JU$123,MATCH(竞技场玩家!$C87,新怪物属性!$D$5:$D$123,0),K$2)*$D87,0)</f>
        <v>100</v>
      </c>
      <c r="L87" s="14">
        <f>ROUND(INDEX(新怪物属性!$IM$5:$JU$123,MATCH(竞技场玩家!$B87,新怪物属性!$D$5:$D$123,0),L$2)*(1-$D87)+INDEX(新怪物属性!$IM$5:$JU$123,MATCH(竞技场玩家!$C87,新怪物属性!$D$5:$D$123,0),L$2)*$D87,0)</f>
        <v>1</v>
      </c>
      <c r="M87" s="14">
        <f>ROUND(INDEX(新怪物属性!$IM$5:$JU$123,MATCH(竞技场玩家!$B87,新怪物属性!$D$5:$D$123,0),M$2)*(1-$D87)+INDEX(新怪物属性!$IM$5:$JU$123,MATCH(竞技场玩家!$C87,新怪物属性!$D$5:$D$123,0),M$2)*$D87,0)</f>
        <v>1</v>
      </c>
      <c r="N87" s="14">
        <f>ROUND(INDEX(新怪物属性!$IM$5:$JU$123,MATCH(竞技场玩家!$B87,新怪物属性!$D$5:$D$123,0),N$2)*(1-$D87)+INDEX(新怪物属性!$IM$5:$JU$123,MATCH(竞技场玩家!$C87,新怪物属性!$D$5:$D$123,0),N$2)*$D87,0)</f>
        <v>1</v>
      </c>
      <c r="O87" s="14">
        <f>ROUND(INDEX(新怪物属性!$IM$5:$JU$123,MATCH(竞技场玩家!$B87,新怪物属性!$D$5:$D$123,0),O$2)*(1-$D87)+INDEX(新怪物属性!$IM$5:$JU$123,MATCH(竞技场玩家!$C87,新怪物属性!$D$5:$D$123,0),O$2)*$D87,0)</f>
        <v>1701</v>
      </c>
      <c r="P87" s="14">
        <f>ROUND(INDEX(新怪物属性!$IM$5:$JU$123,MATCH(竞技场玩家!$B87,新怪物属性!$D$5:$D$123,0),P$2)*(1-$D87)+INDEX(新怪物属性!$IM$5:$JU$123,MATCH(竞技场玩家!$C87,新怪物属性!$D$5:$D$123,0),P$2)*$D87,0)</f>
        <v>350</v>
      </c>
      <c r="Q87" s="14">
        <f>ROUND(INDEX(新怪物属性!$IM$5:$JU$123,MATCH(竞技场玩家!$B87,新怪物属性!$D$5:$D$123,0),Q$2)*(1-$D87)+INDEX(新怪物属性!$IM$5:$JU$123,MATCH(竞技场玩家!$C87,新怪物属性!$D$5:$D$123,0),Q$2)*$D87,0)</f>
        <v>100</v>
      </c>
      <c r="R87" s="14">
        <f>ROUND(INDEX(新怪物属性!$IM$5:$JU$123,MATCH(竞技场玩家!$B87,新怪物属性!$D$5:$D$123,0),R$2)*(1-$D87)+INDEX(新怪物属性!$IM$5:$JU$123,MATCH(竞技场玩家!$C87,新怪物属性!$D$5:$D$123,0),R$2)*$D87,0)</f>
        <v>5</v>
      </c>
      <c r="S87" s="14">
        <f>ROUND(INDEX(新怪物属性!$IM$5:$JU$123,MATCH(竞技场玩家!$B87,新怪物属性!$D$5:$D$123,0),S$2)*(1-$D87)+INDEX(新怪物属性!$IM$5:$JU$123,MATCH(竞技场玩家!$C87,新怪物属性!$D$5:$D$123,0),S$2)*$D87,0)</f>
        <v>0</v>
      </c>
      <c r="T87" s="14">
        <f>ROUND(INDEX(新怪物属性!$IM$5:$JU$123,MATCH(竞技场玩家!$B87,新怪物属性!$D$5:$D$123,0),T$2)*(1-$D87)+INDEX(新怪物属性!$IM$5:$JU$123,MATCH(竞技场玩家!$C87,新怪物属性!$D$5:$D$123,0),T$2)*$D87,0)</f>
        <v>8500</v>
      </c>
      <c r="U87" s="14">
        <f>ROUND(INDEX(新怪物属性!$IM$5:$JU$123,MATCH(竞技场玩家!$B87,新怪物属性!$D$5:$D$123,0),U$2)*(1-$D87)+INDEX(新怪物属性!$IM$5:$JU$123,MATCH(竞技场玩家!$C87,新怪物属性!$D$5:$D$123,0),U$2)*$D87,0)</f>
        <v>1</v>
      </c>
    </row>
    <row r="88" spans="1:21" ht="16.5" x14ac:dyDescent="0.2">
      <c r="A88" s="14">
        <v>2200</v>
      </c>
      <c r="B88" s="14">
        <v>30</v>
      </c>
      <c r="C88" s="14">
        <v>40</v>
      </c>
      <c r="D88" s="14">
        <v>0.9</v>
      </c>
      <c r="E88" s="14">
        <f>ROUND(INDEX(新怪物属性!$IM$5:$JU$123,MATCH(竞技场玩家!$B88,新怪物属性!$D$5:$D$123,0),E$2)*(1-$D88)+INDEX(新怪物属性!$IM$5:$JU$123,MATCH(竞技场玩家!$C88,新怪物属性!$D$5:$D$123,0),E$2)*$D88,0)</f>
        <v>7245</v>
      </c>
      <c r="F88" s="14">
        <f>ROUND(INDEX(新怪物属性!$IM$5:$JU$123,MATCH(竞技场玩家!$B88,新怪物属性!$D$5:$D$123,0),F$2)*(1-$D88)+INDEX(新怪物属性!$IM$5:$JU$123,MATCH(竞技场玩家!$C88,新怪物属性!$D$5:$D$123,0),F$2)*$D88,0)</f>
        <v>0</v>
      </c>
      <c r="G88" s="14">
        <f>ROUND(INDEX(新怪物属性!$IM$5:$JU$123,MATCH(竞技场玩家!$B88,新怪物属性!$D$5:$D$123,0),G$2)*(1-$D88)+INDEX(新怪物属性!$IM$5:$JU$123,MATCH(竞技场玩家!$C88,新怪物属性!$D$5:$D$123,0),G$2)*$D88,0)</f>
        <v>0</v>
      </c>
      <c r="H88" s="14">
        <f>ROUND(INDEX(新怪物属性!$IM$5:$JU$123,MATCH(竞技场玩家!$B88,新怪物属性!$D$5:$D$123,0),H$2)*(1-$D88)+INDEX(新怪物属性!$IM$5:$JU$123,MATCH(竞技场玩家!$C88,新怪物属性!$D$5:$D$123,0),H$2)*$D88,0)</f>
        <v>54242</v>
      </c>
      <c r="I88" s="14">
        <f>ROUND(INDEX(新怪物属性!$IM$5:$JU$123,MATCH(竞技场玩家!$B88,新怪物属性!$D$5:$D$123,0),I$2)*(1-$D88)+INDEX(新怪物属性!$IM$5:$JU$123,MATCH(竞技场玩家!$C88,新怪物属性!$D$5:$D$123,0),I$2)*$D88,0)</f>
        <v>2393</v>
      </c>
      <c r="J88" s="14">
        <f>ROUND(INDEX(新怪物属性!$IM$5:$JU$123,MATCH(竞技场玩家!$B88,新怪物属性!$D$5:$D$123,0),J$2)*(1-$D88)+INDEX(新怪物属性!$IM$5:$JU$123,MATCH(竞技场玩家!$C88,新怪物属性!$D$5:$D$123,0),J$2)*$D88,0)</f>
        <v>90</v>
      </c>
      <c r="K88" s="14">
        <f>ROUND(INDEX(新怪物属性!$IM$5:$JU$123,MATCH(竞技场玩家!$B88,新怪物属性!$D$5:$D$123,0),K$2)*(1-$D88)+INDEX(新怪物属性!$IM$5:$JU$123,MATCH(竞技场玩家!$C88,新怪物属性!$D$5:$D$123,0),K$2)*$D88,0)</f>
        <v>90</v>
      </c>
      <c r="L88" s="14">
        <f>ROUND(INDEX(新怪物属性!$IM$5:$JU$123,MATCH(竞技场玩家!$B88,新怪物属性!$D$5:$D$123,0),L$2)*(1-$D88)+INDEX(新怪物属性!$IM$5:$JU$123,MATCH(竞技场玩家!$C88,新怪物属性!$D$5:$D$123,0),L$2)*$D88,0)</f>
        <v>1</v>
      </c>
      <c r="M88" s="14">
        <f>ROUND(INDEX(新怪物属性!$IM$5:$JU$123,MATCH(竞技场玩家!$B88,新怪物属性!$D$5:$D$123,0),M$2)*(1-$D88)+INDEX(新怪物属性!$IM$5:$JU$123,MATCH(竞技场玩家!$C88,新怪物属性!$D$5:$D$123,0),M$2)*$D88,0)</f>
        <v>1</v>
      </c>
      <c r="N88" s="14">
        <f>ROUND(INDEX(新怪物属性!$IM$5:$JU$123,MATCH(竞技场玩家!$B88,新怪物属性!$D$5:$D$123,0),N$2)*(1-$D88)+INDEX(新怪物属性!$IM$5:$JU$123,MATCH(竞技场玩家!$C88,新怪物属性!$D$5:$D$123,0),N$2)*$D88,0)</f>
        <v>1</v>
      </c>
      <c r="O88" s="14">
        <f>ROUND(INDEX(新怪物属性!$IM$5:$JU$123,MATCH(竞技场玩家!$B88,新怪物属性!$D$5:$D$123,0),O$2)*(1-$D88)+INDEX(新怪物属性!$IM$5:$JU$123,MATCH(竞技场玩家!$C88,新怪物属性!$D$5:$D$123,0),O$2)*$D88,0)</f>
        <v>1649</v>
      </c>
      <c r="P88" s="14">
        <f>ROUND(INDEX(新怪物属性!$IM$5:$JU$123,MATCH(竞技场玩家!$B88,新怪物属性!$D$5:$D$123,0),P$2)*(1-$D88)+INDEX(新怪物属性!$IM$5:$JU$123,MATCH(竞技场玩家!$C88,新怪物属性!$D$5:$D$123,0),P$2)*$D88,0)</f>
        <v>315</v>
      </c>
      <c r="Q88" s="14">
        <f>ROUND(INDEX(新怪物属性!$IM$5:$JU$123,MATCH(竞技场玩家!$B88,新怪物属性!$D$5:$D$123,0),Q$2)*(1-$D88)+INDEX(新怪物属性!$IM$5:$JU$123,MATCH(竞技场玩家!$C88,新怪物属性!$D$5:$D$123,0),Q$2)*$D88,0)</f>
        <v>90</v>
      </c>
      <c r="R88" s="14">
        <f>ROUND(INDEX(新怪物属性!$IM$5:$JU$123,MATCH(竞技场玩家!$B88,新怪物属性!$D$5:$D$123,0),R$2)*(1-$D88)+INDEX(新怪物属性!$IM$5:$JU$123,MATCH(竞技场玩家!$C88,新怪物属性!$D$5:$D$123,0),R$2)*$D88,0)</f>
        <v>5</v>
      </c>
      <c r="S88" s="14">
        <f>ROUND(INDEX(新怪物属性!$IM$5:$JU$123,MATCH(竞技场玩家!$B88,新怪物属性!$D$5:$D$123,0),S$2)*(1-$D88)+INDEX(新怪物属性!$IM$5:$JU$123,MATCH(竞技场玩家!$C88,新怪物属性!$D$5:$D$123,0),S$2)*$D88,0)</f>
        <v>0</v>
      </c>
      <c r="T88" s="14">
        <f>ROUND(INDEX(新怪物属性!$IM$5:$JU$123,MATCH(竞技场玩家!$B88,新怪物属性!$D$5:$D$123,0),T$2)*(1-$D88)+INDEX(新怪物属性!$IM$5:$JU$123,MATCH(竞技场玩家!$C88,新怪物属性!$D$5:$D$123,0),T$2)*$D88,0)</f>
        <v>7996</v>
      </c>
      <c r="U88" s="14">
        <f>ROUND(INDEX(新怪物属性!$IM$5:$JU$123,MATCH(竞技场玩家!$B88,新怪物属性!$D$5:$D$123,0),U$2)*(1-$D88)+INDEX(新怪物属性!$IM$5:$JU$123,MATCH(竞技场玩家!$C88,新怪物属性!$D$5:$D$123,0),U$2)*$D88,0)</f>
        <v>1</v>
      </c>
    </row>
    <row r="89" spans="1:21" ht="16.5" x14ac:dyDescent="0.2">
      <c r="A89" s="14">
        <v>2300</v>
      </c>
      <c r="B89" s="14">
        <v>30</v>
      </c>
      <c r="C89" s="14">
        <v>40</v>
      </c>
      <c r="D89" s="14">
        <v>0.8</v>
      </c>
      <c r="E89" s="14">
        <f>ROUND(INDEX(新怪物属性!$IM$5:$JU$123,MATCH(竞技场玩家!$B89,新怪物属性!$D$5:$D$123,0),E$2)*(1-$D89)+INDEX(新怪物属性!$IM$5:$JU$123,MATCH(竞技场玩家!$C89,新怪物属性!$D$5:$D$123,0),E$2)*$D89,0)</f>
        <v>6774</v>
      </c>
      <c r="F89" s="14">
        <f>ROUND(INDEX(新怪物属性!$IM$5:$JU$123,MATCH(竞技场玩家!$B89,新怪物属性!$D$5:$D$123,0),F$2)*(1-$D89)+INDEX(新怪物属性!$IM$5:$JU$123,MATCH(竞技场玩家!$C89,新怪物属性!$D$5:$D$123,0),F$2)*$D89,0)</f>
        <v>0</v>
      </c>
      <c r="G89" s="14">
        <f>ROUND(INDEX(新怪物属性!$IM$5:$JU$123,MATCH(竞技场玩家!$B89,新怪物属性!$D$5:$D$123,0),G$2)*(1-$D89)+INDEX(新怪物属性!$IM$5:$JU$123,MATCH(竞技场玩家!$C89,新怪物属性!$D$5:$D$123,0),G$2)*$D89,0)</f>
        <v>0</v>
      </c>
      <c r="H89" s="14">
        <f>ROUND(INDEX(新怪物属性!$IM$5:$JU$123,MATCH(竞技场玩家!$B89,新怪物属性!$D$5:$D$123,0),H$2)*(1-$D89)+INDEX(新怪物属性!$IM$5:$JU$123,MATCH(竞技场玩家!$C89,新怪物属性!$D$5:$D$123,0),H$2)*$D89,0)</f>
        <v>50397</v>
      </c>
      <c r="I89" s="14">
        <f>ROUND(INDEX(新怪物属性!$IM$5:$JU$123,MATCH(竞技场玩家!$B89,新怪物属性!$D$5:$D$123,0),I$2)*(1-$D89)+INDEX(新怪物属性!$IM$5:$JU$123,MATCH(竞技场玩家!$C89,新怪物属性!$D$5:$D$123,0),I$2)*$D89,0)</f>
        <v>2205</v>
      </c>
      <c r="J89" s="14">
        <f>ROUND(INDEX(新怪物属性!$IM$5:$JU$123,MATCH(竞技场玩家!$B89,新怪物属性!$D$5:$D$123,0),J$2)*(1-$D89)+INDEX(新怪物属性!$IM$5:$JU$123,MATCH(竞技场玩家!$C89,新怪物属性!$D$5:$D$123,0),J$2)*$D89,0)</f>
        <v>80</v>
      </c>
      <c r="K89" s="14">
        <f>ROUND(INDEX(新怪物属性!$IM$5:$JU$123,MATCH(竞技场玩家!$B89,新怪物属性!$D$5:$D$123,0),K$2)*(1-$D89)+INDEX(新怪物属性!$IM$5:$JU$123,MATCH(竞技场玩家!$C89,新怪物属性!$D$5:$D$123,0),K$2)*$D89,0)</f>
        <v>80</v>
      </c>
      <c r="L89" s="14">
        <f>ROUND(INDEX(新怪物属性!$IM$5:$JU$123,MATCH(竞技场玩家!$B89,新怪物属性!$D$5:$D$123,0),L$2)*(1-$D89)+INDEX(新怪物属性!$IM$5:$JU$123,MATCH(竞技场玩家!$C89,新怪物属性!$D$5:$D$123,0),L$2)*$D89,0)</f>
        <v>1</v>
      </c>
      <c r="M89" s="14">
        <f>ROUND(INDEX(新怪物属性!$IM$5:$JU$123,MATCH(竞技场玩家!$B89,新怪物属性!$D$5:$D$123,0),M$2)*(1-$D89)+INDEX(新怪物属性!$IM$5:$JU$123,MATCH(竞技场玩家!$C89,新怪物属性!$D$5:$D$123,0),M$2)*$D89,0)</f>
        <v>1</v>
      </c>
      <c r="N89" s="14">
        <f>ROUND(INDEX(新怪物属性!$IM$5:$JU$123,MATCH(竞技场玩家!$B89,新怪物属性!$D$5:$D$123,0),N$2)*(1-$D89)+INDEX(新怪物属性!$IM$5:$JU$123,MATCH(竞技场玩家!$C89,新怪物属性!$D$5:$D$123,0),N$2)*$D89,0)</f>
        <v>1</v>
      </c>
      <c r="O89" s="14">
        <f>ROUND(INDEX(新怪物属性!$IM$5:$JU$123,MATCH(竞技场玩家!$B89,新怪物属性!$D$5:$D$123,0),O$2)*(1-$D89)+INDEX(新怪物属性!$IM$5:$JU$123,MATCH(竞技场玩家!$C89,新怪物属性!$D$5:$D$123,0),O$2)*$D89,0)</f>
        <v>1596</v>
      </c>
      <c r="P89" s="14">
        <f>ROUND(INDEX(新怪物属性!$IM$5:$JU$123,MATCH(竞技场玩家!$B89,新怪物属性!$D$5:$D$123,0),P$2)*(1-$D89)+INDEX(新怪物属性!$IM$5:$JU$123,MATCH(竞技场玩家!$C89,新怪物属性!$D$5:$D$123,0),P$2)*$D89,0)</f>
        <v>280</v>
      </c>
      <c r="Q89" s="14">
        <f>ROUND(INDEX(新怪物属性!$IM$5:$JU$123,MATCH(竞技场玩家!$B89,新怪物属性!$D$5:$D$123,0),Q$2)*(1-$D89)+INDEX(新怪物属性!$IM$5:$JU$123,MATCH(竞技场玩家!$C89,新怪物属性!$D$5:$D$123,0),Q$2)*$D89,0)</f>
        <v>80</v>
      </c>
      <c r="R89" s="14">
        <f>ROUND(INDEX(新怪物属性!$IM$5:$JU$123,MATCH(竞技场玩家!$B89,新怪物属性!$D$5:$D$123,0),R$2)*(1-$D89)+INDEX(新怪物属性!$IM$5:$JU$123,MATCH(竞技场玩家!$C89,新怪物属性!$D$5:$D$123,0),R$2)*$D89,0)</f>
        <v>4</v>
      </c>
      <c r="S89" s="14">
        <f>ROUND(INDEX(新怪物属性!$IM$5:$JU$123,MATCH(竞技场玩家!$B89,新怪物属性!$D$5:$D$123,0),S$2)*(1-$D89)+INDEX(新怪物属性!$IM$5:$JU$123,MATCH(竞技场玩家!$C89,新怪物属性!$D$5:$D$123,0),S$2)*$D89,0)</f>
        <v>0</v>
      </c>
      <c r="T89" s="14">
        <f>ROUND(INDEX(新怪物属性!$IM$5:$JU$123,MATCH(竞技场玩家!$B89,新怪物属性!$D$5:$D$123,0),T$2)*(1-$D89)+INDEX(新怪物属性!$IM$5:$JU$123,MATCH(竞技场玩家!$C89,新怪物属性!$D$5:$D$123,0),T$2)*$D89,0)</f>
        <v>7492</v>
      </c>
      <c r="U89" s="14">
        <f>ROUND(INDEX(新怪物属性!$IM$5:$JU$123,MATCH(竞技场玩家!$B89,新怪物属性!$D$5:$D$123,0),U$2)*(1-$D89)+INDEX(新怪物属性!$IM$5:$JU$123,MATCH(竞技场玩家!$C89,新怪物属性!$D$5:$D$123,0),U$2)*$D89,0)</f>
        <v>1</v>
      </c>
    </row>
    <row r="90" spans="1:21" ht="16.5" x14ac:dyDescent="0.2">
      <c r="A90" s="14">
        <v>2400</v>
      </c>
      <c r="B90" s="14">
        <v>30</v>
      </c>
      <c r="C90" s="14">
        <v>40</v>
      </c>
      <c r="D90" s="14">
        <v>0.7</v>
      </c>
      <c r="E90" s="14">
        <f>ROUND(INDEX(新怪物属性!$IM$5:$JU$123,MATCH(竞技场玩家!$B90,新怪物属性!$D$5:$D$123,0),E$2)*(1-$D90)+INDEX(新怪物属性!$IM$5:$JU$123,MATCH(竞技场玩家!$C90,新怪物属性!$D$5:$D$123,0),E$2)*$D90,0)</f>
        <v>6304</v>
      </c>
      <c r="F90" s="14">
        <f>ROUND(INDEX(新怪物属性!$IM$5:$JU$123,MATCH(竞技场玩家!$B90,新怪物属性!$D$5:$D$123,0),F$2)*(1-$D90)+INDEX(新怪物属性!$IM$5:$JU$123,MATCH(竞技场玩家!$C90,新怪物属性!$D$5:$D$123,0),F$2)*$D90,0)</f>
        <v>0</v>
      </c>
      <c r="G90" s="14">
        <f>ROUND(INDEX(新怪物属性!$IM$5:$JU$123,MATCH(竞技场玩家!$B90,新怪物属性!$D$5:$D$123,0),G$2)*(1-$D90)+INDEX(新怪物属性!$IM$5:$JU$123,MATCH(竞技场玩家!$C90,新怪物属性!$D$5:$D$123,0),G$2)*$D90,0)</f>
        <v>0</v>
      </c>
      <c r="H90" s="14">
        <f>ROUND(INDEX(新怪物属性!$IM$5:$JU$123,MATCH(竞技场玩家!$B90,新怪物属性!$D$5:$D$123,0),H$2)*(1-$D90)+INDEX(新怪物属性!$IM$5:$JU$123,MATCH(竞技场玩家!$C90,新怪物属性!$D$5:$D$123,0),H$2)*$D90,0)</f>
        <v>46551</v>
      </c>
      <c r="I90" s="14">
        <f>ROUND(INDEX(新怪物属性!$IM$5:$JU$123,MATCH(竞技场玩家!$B90,新怪物属性!$D$5:$D$123,0),I$2)*(1-$D90)+INDEX(新怪物属性!$IM$5:$JU$123,MATCH(竞技场玩家!$C90,新怪物属性!$D$5:$D$123,0),I$2)*$D90,0)</f>
        <v>2017</v>
      </c>
      <c r="J90" s="14">
        <f>ROUND(INDEX(新怪物属性!$IM$5:$JU$123,MATCH(竞技场玩家!$B90,新怪物属性!$D$5:$D$123,0),J$2)*(1-$D90)+INDEX(新怪物属性!$IM$5:$JU$123,MATCH(竞技场玩家!$C90,新怪物属性!$D$5:$D$123,0),J$2)*$D90,0)</f>
        <v>70</v>
      </c>
      <c r="K90" s="14">
        <f>ROUND(INDEX(新怪物属性!$IM$5:$JU$123,MATCH(竞技场玩家!$B90,新怪物属性!$D$5:$D$123,0),K$2)*(1-$D90)+INDEX(新怪物属性!$IM$5:$JU$123,MATCH(竞技场玩家!$C90,新怪物属性!$D$5:$D$123,0),K$2)*$D90,0)</f>
        <v>70</v>
      </c>
      <c r="L90" s="14">
        <f>ROUND(INDEX(新怪物属性!$IM$5:$JU$123,MATCH(竞技场玩家!$B90,新怪物属性!$D$5:$D$123,0),L$2)*(1-$D90)+INDEX(新怪物属性!$IM$5:$JU$123,MATCH(竞技场玩家!$C90,新怪物属性!$D$5:$D$123,0),L$2)*$D90,0)</f>
        <v>1</v>
      </c>
      <c r="M90" s="14">
        <f>ROUND(INDEX(新怪物属性!$IM$5:$JU$123,MATCH(竞技场玩家!$B90,新怪物属性!$D$5:$D$123,0),M$2)*(1-$D90)+INDEX(新怪物属性!$IM$5:$JU$123,MATCH(竞技场玩家!$C90,新怪物属性!$D$5:$D$123,0),M$2)*$D90,0)</f>
        <v>1</v>
      </c>
      <c r="N90" s="14">
        <f>ROUND(INDEX(新怪物属性!$IM$5:$JU$123,MATCH(竞技场玩家!$B90,新怪物属性!$D$5:$D$123,0),N$2)*(1-$D90)+INDEX(新怪物属性!$IM$5:$JU$123,MATCH(竞技场玩家!$C90,新怪物属性!$D$5:$D$123,0),N$2)*$D90,0)</f>
        <v>1</v>
      </c>
      <c r="O90" s="14">
        <f>ROUND(INDEX(新怪物属性!$IM$5:$JU$123,MATCH(竞技场玩家!$B90,新怪物属性!$D$5:$D$123,0),O$2)*(1-$D90)+INDEX(新怪物属性!$IM$5:$JU$123,MATCH(竞技场玩家!$C90,新怪物属性!$D$5:$D$123,0),O$2)*$D90,0)</f>
        <v>1544</v>
      </c>
      <c r="P90" s="14">
        <f>ROUND(INDEX(新怪物属性!$IM$5:$JU$123,MATCH(竞技场玩家!$B90,新怪物属性!$D$5:$D$123,0),P$2)*(1-$D90)+INDEX(新怪物属性!$IM$5:$JU$123,MATCH(竞技场玩家!$C90,新怪物属性!$D$5:$D$123,0),P$2)*$D90,0)</f>
        <v>245</v>
      </c>
      <c r="Q90" s="14">
        <f>ROUND(INDEX(新怪物属性!$IM$5:$JU$123,MATCH(竞技场玩家!$B90,新怪物属性!$D$5:$D$123,0),Q$2)*(1-$D90)+INDEX(新怪物属性!$IM$5:$JU$123,MATCH(竞技场玩家!$C90,新怪物属性!$D$5:$D$123,0),Q$2)*$D90,0)</f>
        <v>70</v>
      </c>
      <c r="R90" s="14">
        <f>ROUND(INDEX(新怪物属性!$IM$5:$JU$123,MATCH(竞技场玩家!$B90,新怪物属性!$D$5:$D$123,0),R$2)*(1-$D90)+INDEX(新怪物属性!$IM$5:$JU$123,MATCH(竞技场玩家!$C90,新怪物属性!$D$5:$D$123,0),R$2)*$D90,0)</f>
        <v>4</v>
      </c>
      <c r="S90" s="14">
        <f>ROUND(INDEX(新怪物属性!$IM$5:$JU$123,MATCH(竞技场玩家!$B90,新怪物属性!$D$5:$D$123,0),S$2)*(1-$D90)+INDEX(新怪物属性!$IM$5:$JU$123,MATCH(竞技场玩家!$C90,新怪物属性!$D$5:$D$123,0),S$2)*$D90,0)</f>
        <v>0</v>
      </c>
      <c r="T90" s="14">
        <f>ROUND(INDEX(新怪物属性!$IM$5:$JU$123,MATCH(竞技场玩家!$B90,新怪物属性!$D$5:$D$123,0),T$2)*(1-$D90)+INDEX(新怪物属性!$IM$5:$JU$123,MATCH(竞技场玩家!$C90,新怪物属性!$D$5:$D$123,0),T$2)*$D90,0)</f>
        <v>6988</v>
      </c>
      <c r="U90" s="14">
        <f>ROUND(INDEX(新怪物属性!$IM$5:$JU$123,MATCH(竞技场玩家!$B90,新怪物属性!$D$5:$D$123,0),U$2)*(1-$D90)+INDEX(新怪物属性!$IM$5:$JU$123,MATCH(竞技场玩家!$C90,新怪物属性!$D$5:$D$123,0),U$2)*$D90,0)</f>
        <v>1</v>
      </c>
    </row>
    <row r="91" spans="1:21" ht="16.5" x14ac:dyDescent="0.2">
      <c r="A91" s="14">
        <v>2500</v>
      </c>
      <c r="B91" s="14">
        <v>30</v>
      </c>
      <c r="C91" s="14">
        <v>40</v>
      </c>
      <c r="D91" s="14">
        <v>0.6</v>
      </c>
      <c r="E91" s="14">
        <f>ROUND(INDEX(新怪物属性!$IM$5:$JU$123,MATCH(竞技场玩家!$B91,新怪物属性!$D$5:$D$123,0),E$2)*(1-$D91)+INDEX(新怪物属性!$IM$5:$JU$123,MATCH(竞技场玩家!$C91,新怪物属性!$D$5:$D$123,0),E$2)*$D91,0)</f>
        <v>5833</v>
      </c>
      <c r="F91" s="14">
        <f>ROUND(INDEX(新怪物属性!$IM$5:$JU$123,MATCH(竞技场玩家!$B91,新怪物属性!$D$5:$D$123,0),F$2)*(1-$D91)+INDEX(新怪物属性!$IM$5:$JU$123,MATCH(竞技场玩家!$C91,新怪物属性!$D$5:$D$123,0),F$2)*$D91,0)</f>
        <v>0</v>
      </c>
      <c r="G91" s="14">
        <f>ROUND(INDEX(新怪物属性!$IM$5:$JU$123,MATCH(竞技场玩家!$B91,新怪物属性!$D$5:$D$123,0),G$2)*(1-$D91)+INDEX(新怪物属性!$IM$5:$JU$123,MATCH(竞技场玩家!$C91,新怪物属性!$D$5:$D$123,0),G$2)*$D91,0)</f>
        <v>0</v>
      </c>
      <c r="H91" s="14">
        <f>ROUND(INDEX(新怪物属性!$IM$5:$JU$123,MATCH(竞技场玩家!$B91,新怪物属性!$D$5:$D$123,0),H$2)*(1-$D91)+INDEX(新怪物属性!$IM$5:$JU$123,MATCH(竞技场玩家!$C91,新怪物属性!$D$5:$D$123,0),H$2)*$D91,0)</f>
        <v>42706</v>
      </c>
      <c r="I91" s="14">
        <f>ROUND(INDEX(新怪物属性!$IM$5:$JU$123,MATCH(竞技场玩家!$B91,新怪物属性!$D$5:$D$123,0),I$2)*(1-$D91)+INDEX(新怪物属性!$IM$5:$JU$123,MATCH(竞技场玩家!$C91,新怪物属性!$D$5:$D$123,0),I$2)*$D91,0)</f>
        <v>1829</v>
      </c>
      <c r="J91" s="14">
        <f>ROUND(INDEX(新怪物属性!$IM$5:$JU$123,MATCH(竞技场玩家!$B91,新怪物属性!$D$5:$D$123,0),J$2)*(1-$D91)+INDEX(新怪物属性!$IM$5:$JU$123,MATCH(竞技场玩家!$C91,新怪物属性!$D$5:$D$123,0),J$2)*$D91,0)</f>
        <v>60</v>
      </c>
      <c r="K91" s="14">
        <f>ROUND(INDEX(新怪物属性!$IM$5:$JU$123,MATCH(竞技场玩家!$B91,新怪物属性!$D$5:$D$123,0),K$2)*(1-$D91)+INDEX(新怪物属性!$IM$5:$JU$123,MATCH(竞技场玩家!$C91,新怪物属性!$D$5:$D$123,0),K$2)*$D91,0)</f>
        <v>60</v>
      </c>
      <c r="L91" s="14">
        <f>ROUND(INDEX(新怪物属性!$IM$5:$JU$123,MATCH(竞技场玩家!$B91,新怪物属性!$D$5:$D$123,0),L$2)*(1-$D91)+INDEX(新怪物属性!$IM$5:$JU$123,MATCH(竞技场玩家!$C91,新怪物属性!$D$5:$D$123,0),L$2)*$D91,0)</f>
        <v>1</v>
      </c>
      <c r="M91" s="14">
        <f>ROUND(INDEX(新怪物属性!$IM$5:$JU$123,MATCH(竞技场玩家!$B91,新怪物属性!$D$5:$D$123,0),M$2)*(1-$D91)+INDEX(新怪物属性!$IM$5:$JU$123,MATCH(竞技场玩家!$C91,新怪物属性!$D$5:$D$123,0),M$2)*$D91,0)</f>
        <v>1</v>
      </c>
      <c r="N91" s="14">
        <f>ROUND(INDEX(新怪物属性!$IM$5:$JU$123,MATCH(竞技场玩家!$B91,新怪物属性!$D$5:$D$123,0),N$2)*(1-$D91)+INDEX(新怪物属性!$IM$5:$JU$123,MATCH(竞技场玩家!$C91,新怪物属性!$D$5:$D$123,0),N$2)*$D91,0)</f>
        <v>1</v>
      </c>
      <c r="O91" s="14">
        <f>ROUND(INDEX(新怪物属性!$IM$5:$JU$123,MATCH(竞技场玩家!$B91,新怪物属性!$D$5:$D$123,0),O$2)*(1-$D91)+INDEX(新怪物属性!$IM$5:$JU$123,MATCH(竞技场玩家!$C91,新怪物属性!$D$5:$D$123,0),O$2)*$D91,0)</f>
        <v>1491</v>
      </c>
      <c r="P91" s="14">
        <f>ROUND(INDEX(新怪物属性!$IM$5:$JU$123,MATCH(竞技场玩家!$B91,新怪物属性!$D$5:$D$123,0),P$2)*(1-$D91)+INDEX(新怪物属性!$IM$5:$JU$123,MATCH(竞技场玩家!$C91,新怪物属性!$D$5:$D$123,0),P$2)*$D91,0)</f>
        <v>210</v>
      </c>
      <c r="Q91" s="14">
        <f>ROUND(INDEX(新怪物属性!$IM$5:$JU$123,MATCH(竞技场玩家!$B91,新怪物属性!$D$5:$D$123,0),Q$2)*(1-$D91)+INDEX(新怪物属性!$IM$5:$JU$123,MATCH(竞技场玩家!$C91,新怪物属性!$D$5:$D$123,0),Q$2)*$D91,0)</f>
        <v>60</v>
      </c>
      <c r="R91" s="14">
        <f>ROUND(INDEX(新怪物属性!$IM$5:$JU$123,MATCH(竞技场玩家!$B91,新怪物属性!$D$5:$D$123,0),R$2)*(1-$D91)+INDEX(新怪物属性!$IM$5:$JU$123,MATCH(竞技场玩家!$C91,新怪物属性!$D$5:$D$123,0),R$2)*$D91,0)</f>
        <v>3</v>
      </c>
      <c r="S91" s="14">
        <f>ROUND(INDEX(新怪物属性!$IM$5:$JU$123,MATCH(竞技场玩家!$B91,新怪物属性!$D$5:$D$123,0),S$2)*(1-$D91)+INDEX(新怪物属性!$IM$5:$JU$123,MATCH(竞技场玩家!$C91,新怪物属性!$D$5:$D$123,0),S$2)*$D91,0)</f>
        <v>0</v>
      </c>
      <c r="T91" s="14">
        <f>ROUND(INDEX(新怪物属性!$IM$5:$JU$123,MATCH(竞技场玩家!$B91,新怪物属性!$D$5:$D$123,0),T$2)*(1-$D91)+INDEX(新怪物属性!$IM$5:$JU$123,MATCH(竞技场玩家!$C91,新怪物属性!$D$5:$D$123,0),T$2)*$D91,0)</f>
        <v>6484</v>
      </c>
      <c r="U91" s="14">
        <f>ROUND(INDEX(新怪物属性!$IM$5:$JU$123,MATCH(竞技场玩家!$B91,新怪物属性!$D$5:$D$123,0),U$2)*(1-$D91)+INDEX(新怪物属性!$IM$5:$JU$123,MATCH(竞技场玩家!$C91,新怪物属性!$D$5:$D$123,0),U$2)*$D91,0)</f>
        <v>1</v>
      </c>
    </row>
    <row r="92" spans="1:21" ht="16.5" x14ac:dyDescent="0.2">
      <c r="A92" s="14">
        <v>2600</v>
      </c>
      <c r="B92" s="14">
        <v>30</v>
      </c>
      <c r="C92" s="14">
        <v>40</v>
      </c>
      <c r="D92" s="14">
        <v>0.5</v>
      </c>
      <c r="E92" s="14">
        <f>ROUND(INDEX(新怪物属性!$IM$5:$JU$123,MATCH(竞技场玩家!$B92,新怪物属性!$D$5:$D$123,0),E$2)*(1-$D92)+INDEX(新怪物属性!$IM$5:$JU$123,MATCH(竞技场玩家!$C92,新怪物属性!$D$5:$D$123,0),E$2)*$D92,0)</f>
        <v>5362</v>
      </c>
      <c r="F92" s="14">
        <f>ROUND(INDEX(新怪物属性!$IM$5:$JU$123,MATCH(竞技场玩家!$B92,新怪物属性!$D$5:$D$123,0),F$2)*(1-$D92)+INDEX(新怪物属性!$IM$5:$JU$123,MATCH(竞技场玩家!$C92,新怪物属性!$D$5:$D$123,0),F$2)*$D92,0)</f>
        <v>0</v>
      </c>
      <c r="G92" s="14">
        <f>ROUND(INDEX(新怪物属性!$IM$5:$JU$123,MATCH(竞技场玩家!$B92,新怪物属性!$D$5:$D$123,0),G$2)*(1-$D92)+INDEX(新怪物属性!$IM$5:$JU$123,MATCH(竞技场玩家!$C92,新怪物属性!$D$5:$D$123,0),G$2)*$D92,0)</f>
        <v>0</v>
      </c>
      <c r="H92" s="14">
        <f>ROUND(INDEX(新怪物属性!$IM$5:$JU$123,MATCH(竞技场玩家!$B92,新怪物属性!$D$5:$D$123,0),H$2)*(1-$D92)+INDEX(新怪物属性!$IM$5:$JU$123,MATCH(竞技场玩家!$C92,新怪物属性!$D$5:$D$123,0),H$2)*$D92,0)</f>
        <v>38861</v>
      </c>
      <c r="I92" s="14">
        <f>ROUND(INDEX(新怪物属性!$IM$5:$JU$123,MATCH(竞技场玩家!$B92,新怪物属性!$D$5:$D$123,0),I$2)*(1-$D92)+INDEX(新怪物属性!$IM$5:$JU$123,MATCH(竞技场玩家!$C92,新怪物属性!$D$5:$D$123,0),I$2)*$D92,0)</f>
        <v>1641</v>
      </c>
      <c r="J92" s="14">
        <f>ROUND(INDEX(新怪物属性!$IM$5:$JU$123,MATCH(竞技场玩家!$B92,新怪物属性!$D$5:$D$123,0),J$2)*(1-$D92)+INDEX(新怪物属性!$IM$5:$JU$123,MATCH(竞技场玩家!$C92,新怪物属性!$D$5:$D$123,0),J$2)*$D92,0)</f>
        <v>50</v>
      </c>
      <c r="K92" s="14">
        <f>ROUND(INDEX(新怪物属性!$IM$5:$JU$123,MATCH(竞技场玩家!$B92,新怪物属性!$D$5:$D$123,0),K$2)*(1-$D92)+INDEX(新怪物属性!$IM$5:$JU$123,MATCH(竞技场玩家!$C92,新怪物属性!$D$5:$D$123,0),K$2)*$D92,0)</f>
        <v>50</v>
      </c>
      <c r="L92" s="14">
        <f>ROUND(INDEX(新怪物属性!$IM$5:$JU$123,MATCH(竞技场玩家!$B92,新怪物属性!$D$5:$D$123,0),L$2)*(1-$D92)+INDEX(新怪物属性!$IM$5:$JU$123,MATCH(竞技场玩家!$C92,新怪物属性!$D$5:$D$123,0),L$2)*$D92,0)</f>
        <v>1</v>
      </c>
      <c r="M92" s="14">
        <f>ROUND(INDEX(新怪物属性!$IM$5:$JU$123,MATCH(竞技场玩家!$B92,新怪物属性!$D$5:$D$123,0),M$2)*(1-$D92)+INDEX(新怪物属性!$IM$5:$JU$123,MATCH(竞技场玩家!$C92,新怪物属性!$D$5:$D$123,0),M$2)*$D92,0)</f>
        <v>1</v>
      </c>
      <c r="N92" s="14">
        <f>ROUND(INDEX(新怪物属性!$IM$5:$JU$123,MATCH(竞技场玩家!$B92,新怪物属性!$D$5:$D$123,0),N$2)*(1-$D92)+INDEX(新怪物属性!$IM$5:$JU$123,MATCH(竞技场玩家!$C92,新怪物属性!$D$5:$D$123,0),N$2)*$D92,0)</f>
        <v>1</v>
      </c>
      <c r="O92" s="14">
        <f>ROUND(INDEX(新怪物属性!$IM$5:$JU$123,MATCH(竞技场玩家!$B92,新怪物属性!$D$5:$D$123,0),O$2)*(1-$D92)+INDEX(新怪物属性!$IM$5:$JU$123,MATCH(竞技场玩家!$C92,新怪物属性!$D$5:$D$123,0),O$2)*$D92,0)</f>
        <v>1439</v>
      </c>
      <c r="P92" s="14">
        <f>ROUND(INDEX(新怪物属性!$IM$5:$JU$123,MATCH(竞技场玩家!$B92,新怪物属性!$D$5:$D$123,0),P$2)*(1-$D92)+INDEX(新怪物属性!$IM$5:$JU$123,MATCH(竞技场玩家!$C92,新怪物属性!$D$5:$D$123,0),P$2)*$D92,0)</f>
        <v>175</v>
      </c>
      <c r="Q92" s="14">
        <f>ROUND(INDEX(新怪物属性!$IM$5:$JU$123,MATCH(竞技场玩家!$B92,新怪物属性!$D$5:$D$123,0),Q$2)*(1-$D92)+INDEX(新怪物属性!$IM$5:$JU$123,MATCH(竞技场玩家!$C92,新怪物属性!$D$5:$D$123,0),Q$2)*$D92,0)</f>
        <v>50</v>
      </c>
      <c r="R92" s="14">
        <f>ROUND(INDEX(新怪物属性!$IM$5:$JU$123,MATCH(竞技场玩家!$B92,新怪物属性!$D$5:$D$123,0),R$2)*(1-$D92)+INDEX(新怪物属性!$IM$5:$JU$123,MATCH(竞技场玩家!$C92,新怪物属性!$D$5:$D$123,0),R$2)*$D92,0)</f>
        <v>3</v>
      </c>
      <c r="S92" s="14">
        <f>ROUND(INDEX(新怪物属性!$IM$5:$JU$123,MATCH(竞技场玩家!$B92,新怪物属性!$D$5:$D$123,0),S$2)*(1-$D92)+INDEX(新怪物属性!$IM$5:$JU$123,MATCH(竞技场玩家!$C92,新怪物属性!$D$5:$D$123,0),S$2)*$D92,0)</f>
        <v>0</v>
      </c>
      <c r="T92" s="14">
        <f>ROUND(INDEX(新怪物属性!$IM$5:$JU$123,MATCH(竞技场玩家!$B92,新怪物属性!$D$5:$D$123,0),T$2)*(1-$D92)+INDEX(新怪物属性!$IM$5:$JU$123,MATCH(竞技场玩家!$C92,新怪物属性!$D$5:$D$123,0),T$2)*$D92,0)</f>
        <v>5980</v>
      </c>
      <c r="U92" s="14">
        <f>ROUND(INDEX(新怪物属性!$IM$5:$JU$123,MATCH(竞技场玩家!$B92,新怪物属性!$D$5:$D$123,0),U$2)*(1-$D92)+INDEX(新怪物属性!$IM$5:$JU$123,MATCH(竞技场玩家!$C92,新怪物属性!$D$5:$D$123,0),U$2)*$D92,0)</f>
        <v>1</v>
      </c>
    </row>
    <row r="93" spans="1:21" ht="16.5" x14ac:dyDescent="0.2">
      <c r="A93" s="14">
        <v>2700</v>
      </c>
      <c r="B93" s="14">
        <v>30</v>
      </c>
      <c r="C93" s="14">
        <v>40</v>
      </c>
      <c r="D93" s="14">
        <v>0.4</v>
      </c>
      <c r="E93" s="14">
        <f>ROUND(INDEX(新怪物属性!$IM$5:$JU$123,MATCH(竞技场玩家!$B93,新怪物属性!$D$5:$D$123,0),E$2)*(1-$D93)+INDEX(新怪物属性!$IM$5:$JU$123,MATCH(竞技场玩家!$C93,新怪物属性!$D$5:$D$123,0),E$2)*$D93,0)</f>
        <v>4891</v>
      </c>
      <c r="F93" s="14">
        <f>ROUND(INDEX(新怪物属性!$IM$5:$JU$123,MATCH(竞技场玩家!$B93,新怪物属性!$D$5:$D$123,0),F$2)*(1-$D93)+INDEX(新怪物属性!$IM$5:$JU$123,MATCH(竞技场玩家!$C93,新怪物属性!$D$5:$D$123,0),F$2)*$D93,0)</f>
        <v>0</v>
      </c>
      <c r="G93" s="14">
        <f>ROUND(INDEX(新怪物属性!$IM$5:$JU$123,MATCH(竞技场玩家!$B93,新怪物属性!$D$5:$D$123,0),G$2)*(1-$D93)+INDEX(新怪物属性!$IM$5:$JU$123,MATCH(竞技场玩家!$C93,新怪物属性!$D$5:$D$123,0),G$2)*$D93,0)</f>
        <v>0</v>
      </c>
      <c r="H93" s="14">
        <f>ROUND(INDEX(新怪物属性!$IM$5:$JU$123,MATCH(竞技场玩家!$B93,新怪物属性!$D$5:$D$123,0),H$2)*(1-$D93)+INDEX(新怪物属性!$IM$5:$JU$123,MATCH(竞技场玩家!$C93,新怪物属性!$D$5:$D$123,0),H$2)*$D93,0)</f>
        <v>35016</v>
      </c>
      <c r="I93" s="14">
        <f>ROUND(INDEX(新怪物属性!$IM$5:$JU$123,MATCH(竞技场玩家!$B93,新怪物属性!$D$5:$D$123,0),I$2)*(1-$D93)+INDEX(新怪物属性!$IM$5:$JU$123,MATCH(竞技场玩家!$C93,新怪物属性!$D$5:$D$123,0),I$2)*$D93,0)</f>
        <v>1452</v>
      </c>
      <c r="J93" s="14">
        <f>ROUND(INDEX(新怪物属性!$IM$5:$JU$123,MATCH(竞技场玩家!$B93,新怪物属性!$D$5:$D$123,0),J$2)*(1-$D93)+INDEX(新怪物属性!$IM$5:$JU$123,MATCH(竞技场玩家!$C93,新怪物属性!$D$5:$D$123,0),J$2)*$D93,0)</f>
        <v>40</v>
      </c>
      <c r="K93" s="14">
        <f>ROUND(INDEX(新怪物属性!$IM$5:$JU$123,MATCH(竞技场玩家!$B93,新怪物属性!$D$5:$D$123,0),K$2)*(1-$D93)+INDEX(新怪物属性!$IM$5:$JU$123,MATCH(竞技场玩家!$C93,新怪物属性!$D$5:$D$123,0),K$2)*$D93,0)</f>
        <v>40</v>
      </c>
      <c r="L93" s="14">
        <f>ROUND(INDEX(新怪物属性!$IM$5:$JU$123,MATCH(竞技场玩家!$B93,新怪物属性!$D$5:$D$123,0),L$2)*(1-$D93)+INDEX(新怪物属性!$IM$5:$JU$123,MATCH(竞技场玩家!$C93,新怪物属性!$D$5:$D$123,0),L$2)*$D93,0)</f>
        <v>1</v>
      </c>
      <c r="M93" s="14">
        <f>ROUND(INDEX(新怪物属性!$IM$5:$JU$123,MATCH(竞技场玩家!$B93,新怪物属性!$D$5:$D$123,0),M$2)*(1-$D93)+INDEX(新怪物属性!$IM$5:$JU$123,MATCH(竞技场玩家!$C93,新怪物属性!$D$5:$D$123,0),M$2)*$D93,0)</f>
        <v>1</v>
      </c>
      <c r="N93" s="14">
        <f>ROUND(INDEX(新怪物属性!$IM$5:$JU$123,MATCH(竞技场玩家!$B93,新怪物属性!$D$5:$D$123,0),N$2)*(1-$D93)+INDEX(新怪物属性!$IM$5:$JU$123,MATCH(竞技场玩家!$C93,新怪物属性!$D$5:$D$123,0),N$2)*$D93,0)</f>
        <v>1</v>
      </c>
      <c r="O93" s="14">
        <f>ROUND(INDEX(新怪物属性!$IM$5:$JU$123,MATCH(竞技场玩家!$B93,新怪物属性!$D$5:$D$123,0),O$2)*(1-$D93)+INDEX(新怪物属性!$IM$5:$JU$123,MATCH(竞技场玩家!$C93,新怪物属性!$D$5:$D$123,0),O$2)*$D93,0)</f>
        <v>1386</v>
      </c>
      <c r="P93" s="14">
        <f>ROUND(INDEX(新怪物属性!$IM$5:$JU$123,MATCH(竞技场玩家!$B93,新怪物属性!$D$5:$D$123,0),P$2)*(1-$D93)+INDEX(新怪物属性!$IM$5:$JU$123,MATCH(竞技场玩家!$C93,新怪物属性!$D$5:$D$123,0),P$2)*$D93,0)</f>
        <v>140</v>
      </c>
      <c r="Q93" s="14">
        <f>ROUND(INDEX(新怪物属性!$IM$5:$JU$123,MATCH(竞技场玩家!$B93,新怪物属性!$D$5:$D$123,0),Q$2)*(1-$D93)+INDEX(新怪物属性!$IM$5:$JU$123,MATCH(竞技场玩家!$C93,新怪物属性!$D$5:$D$123,0),Q$2)*$D93,0)</f>
        <v>40</v>
      </c>
      <c r="R93" s="14">
        <f>ROUND(INDEX(新怪物属性!$IM$5:$JU$123,MATCH(竞技场玩家!$B93,新怪物属性!$D$5:$D$123,0),R$2)*(1-$D93)+INDEX(新怪物属性!$IM$5:$JU$123,MATCH(竞技场玩家!$C93,新怪物属性!$D$5:$D$123,0),R$2)*$D93,0)</f>
        <v>2</v>
      </c>
      <c r="S93" s="14">
        <f>ROUND(INDEX(新怪物属性!$IM$5:$JU$123,MATCH(竞技场玩家!$B93,新怪物属性!$D$5:$D$123,0),S$2)*(1-$D93)+INDEX(新怪物属性!$IM$5:$JU$123,MATCH(竞技场玩家!$C93,新怪物属性!$D$5:$D$123,0),S$2)*$D93,0)</f>
        <v>0</v>
      </c>
      <c r="T93" s="14">
        <f>ROUND(INDEX(新怪物属性!$IM$5:$JU$123,MATCH(竞技场玩家!$B93,新怪物属性!$D$5:$D$123,0),T$2)*(1-$D93)+INDEX(新怪物属性!$IM$5:$JU$123,MATCH(竞技场玩家!$C93,新怪物属性!$D$5:$D$123,0),T$2)*$D93,0)</f>
        <v>5475</v>
      </c>
      <c r="U93" s="14">
        <f>ROUND(INDEX(新怪物属性!$IM$5:$JU$123,MATCH(竞技场玩家!$B93,新怪物属性!$D$5:$D$123,0),U$2)*(1-$D93)+INDEX(新怪物属性!$IM$5:$JU$123,MATCH(竞技场玩家!$C93,新怪物属性!$D$5:$D$123,0),U$2)*$D93,0)</f>
        <v>1</v>
      </c>
    </row>
    <row r="94" spans="1:21" ht="16.5" x14ac:dyDescent="0.2">
      <c r="A94" s="14">
        <v>2800</v>
      </c>
      <c r="B94" s="14">
        <v>30</v>
      </c>
      <c r="C94" s="14">
        <v>40</v>
      </c>
      <c r="D94" s="14">
        <v>0.3</v>
      </c>
      <c r="E94" s="14">
        <f>ROUND(INDEX(新怪物属性!$IM$5:$JU$123,MATCH(竞技场玩家!$B94,新怪物属性!$D$5:$D$123,0),E$2)*(1-$D94)+INDEX(新怪物属性!$IM$5:$JU$123,MATCH(竞技场玩家!$C94,新怪物属性!$D$5:$D$123,0),E$2)*$D94,0)</f>
        <v>4420</v>
      </c>
      <c r="F94" s="14">
        <f>ROUND(INDEX(新怪物属性!$IM$5:$JU$123,MATCH(竞技场玩家!$B94,新怪物属性!$D$5:$D$123,0),F$2)*(1-$D94)+INDEX(新怪物属性!$IM$5:$JU$123,MATCH(竞技场玩家!$C94,新怪物属性!$D$5:$D$123,0),F$2)*$D94,0)</f>
        <v>0</v>
      </c>
      <c r="G94" s="14">
        <f>ROUND(INDEX(新怪物属性!$IM$5:$JU$123,MATCH(竞技场玩家!$B94,新怪物属性!$D$5:$D$123,0),G$2)*(1-$D94)+INDEX(新怪物属性!$IM$5:$JU$123,MATCH(竞技场玩家!$C94,新怪物属性!$D$5:$D$123,0),G$2)*$D94,0)</f>
        <v>0</v>
      </c>
      <c r="H94" s="14">
        <f>ROUND(INDEX(新怪物属性!$IM$5:$JU$123,MATCH(竞技场玩家!$B94,新怪物属性!$D$5:$D$123,0),H$2)*(1-$D94)+INDEX(新怪物属性!$IM$5:$JU$123,MATCH(竞技场玩家!$C94,新怪物属性!$D$5:$D$123,0),H$2)*$D94,0)</f>
        <v>31171</v>
      </c>
      <c r="I94" s="14">
        <f>ROUND(INDEX(新怪物属性!$IM$5:$JU$123,MATCH(竞技场玩家!$B94,新怪物属性!$D$5:$D$123,0),I$2)*(1-$D94)+INDEX(新怪物属性!$IM$5:$JU$123,MATCH(竞技场玩家!$C94,新怪物属性!$D$5:$D$123,0),I$2)*$D94,0)</f>
        <v>1264</v>
      </c>
      <c r="J94" s="14">
        <f>ROUND(INDEX(新怪物属性!$IM$5:$JU$123,MATCH(竞技场玩家!$B94,新怪物属性!$D$5:$D$123,0),J$2)*(1-$D94)+INDEX(新怪物属性!$IM$5:$JU$123,MATCH(竞技场玩家!$C94,新怪物属性!$D$5:$D$123,0),J$2)*$D94,0)</f>
        <v>30</v>
      </c>
      <c r="K94" s="14">
        <f>ROUND(INDEX(新怪物属性!$IM$5:$JU$123,MATCH(竞技场玩家!$B94,新怪物属性!$D$5:$D$123,0),K$2)*(1-$D94)+INDEX(新怪物属性!$IM$5:$JU$123,MATCH(竞技场玩家!$C94,新怪物属性!$D$5:$D$123,0),K$2)*$D94,0)</f>
        <v>30</v>
      </c>
      <c r="L94" s="14">
        <f>ROUND(INDEX(新怪物属性!$IM$5:$JU$123,MATCH(竞技场玩家!$B94,新怪物属性!$D$5:$D$123,0),L$2)*(1-$D94)+INDEX(新怪物属性!$IM$5:$JU$123,MATCH(竞技场玩家!$C94,新怪物属性!$D$5:$D$123,0),L$2)*$D94,0)</f>
        <v>1</v>
      </c>
      <c r="M94" s="14">
        <f>ROUND(INDEX(新怪物属性!$IM$5:$JU$123,MATCH(竞技场玩家!$B94,新怪物属性!$D$5:$D$123,0),M$2)*(1-$D94)+INDEX(新怪物属性!$IM$5:$JU$123,MATCH(竞技场玩家!$C94,新怪物属性!$D$5:$D$123,0),M$2)*$D94,0)</f>
        <v>1</v>
      </c>
      <c r="N94" s="14">
        <f>ROUND(INDEX(新怪物属性!$IM$5:$JU$123,MATCH(竞技场玩家!$B94,新怪物属性!$D$5:$D$123,0),N$2)*(1-$D94)+INDEX(新怪物属性!$IM$5:$JU$123,MATCH(竞技场玩家!$C94,新怪物属性!$D$5:$D$123,0),N$2)*$D94,0)</f>
        <v>1</v>
      </c>
      <c r="O94" s="14">
        <f>ROUND(INDEX(新怪物属性!$IM$5:$JU$123,MATCH(竞技场玩家!$B94,新怪物属性!$D$5:$D$123,0),O$2)*(1-$D94)+INDEX(新怪物属性!$IM$5:$JU$123,MATCH(竞技场玩家!$C94,新怪物属性!$D$5:$D$123,0),O$2)*$D94,0)</f>
        <v>1334</v>
      </c>
      <c r="P94" s="14">
        <f>ROUND(INDEX(新怪物属性!$IM$5:$JU$123,MATCH(竞技场玩家!$B94,新怪物属性!$D$5:$D$123,0),P$2)*(1-$D94)+INDEX(新怪物属性!$IM$5:$JU$123,MATCH(竞技场玩家!$C94,新怪物属性!$D$5:$D$123,0),P$2)*$D94,0)</f>
        <v>105</v>
      </c>
      <c r="Q94" s="14">
        <f>ROUND(INDEX(新怪物属性!$IM$5:$JU$123,MATCH(竞技场玩家!$B94,新怪物属性!$D$5:$D$123,0),Q$2)*(1-$D94)+INDEX(新怪物属性!$IM$5:$JU$123,MATCH(竞技场玩家!$C94,新怪物属性!$D$5:$D$123,0),Q$2)*$D94,0)</f>
        <v>30</v>
      </c>
      <c r="R94" s="14">
        <f>ROUND(INDEX(新怪物属性!$IM$5:$JU$123,MATCH(竞技场玩家!$B94,新怪物属性!$D$5:$D$123,0),R$2)*(1-$D94)+INDEX(新怪物属性!$IM$5:$JU$123,MATCH(竞技场玩家!$C94,新怪物属性!$D$5:$D$123,0),R$2)*$D94,0)</f>
        <v>2</v>
      </c>
      <c r="S94" s="14">
        <f>ROUND(INDEX(新怪物属性!$IM$5:$JU$123,MATCH(竞技场玩家!$B94,新怪物属性!$D$5:$D$123,0),S$2)*(1-$D94)+INDEX(新怪物属性!$IM$5:$JU$123,MATCH(竞技场玩家!$C94,新怪物属性!$D$5:$D$123,0),S$2)*$D94,0)</f>
        <v>0</v>
      </c>
      <c r="T94" s="14">
        <f>ROUND(INDEX(新怪物属性!$IM$5:$JU$123,MATCH(竞技场玩家!$B94,新怪物属性!$D$5:$D$123,0),T$2)*(1-$D94)+INDEX(新怪物属性!$IM$5:$JU$123,MATCH(竞技场玩家!$C94,新怪物属性!$D$5:$D$123,0),T$2)*$D94,0)</f>
        <v>4971</v>
      </c>
      <c r="U94" s="14">
        <f>ROUND(INDEX(新怪物属性!$IM$5:$JU$123,MATCH(竞技场玩家!$B94,新怪物属性!$D$5:$D$123,0),U$2)*(1-$D94)+INDEX(新怪物属性!$IM$5:$JU$123,MATCH(竞技场玩家!$C94,新怪物属性!$D$5:$D$123,0),U$2)*$D94,0)</f>
        <v>1</v>
      </c>
    </row>
    <row r="95" spans="1:21" ht="16.5" x14ac:dyDescent="0.2">
      <c r="A95" s="14">
        <v>2900</v>
      </c>
      <c r="B95" s="14">
        <v>30</v>
      </c>
      <c r="C95" s="14">
        <v>40</v>
      </c>
      <c r="D95" s="14">
        <v>0.2</v>
      </c>
      <c r="E95" s="14">
        <f>ROUND(INDEX(新怪物属性!$IM$5:$JU$123,MATCH(竞技场玩家!$B95,新怪物属性!$D$5:$D$123,0),E$2)*(1-$D95)+INDEX(新怪物属性!$IM$5:$JU$123,MATCH(竞技场玩家!$C95,新怪物属性!$D$5:$D$123,0),E$2)*$D95,0)</f>
        <v>3950</v>
      </c>
      <c r="F95" s="14">
        <f>ROUND(INDEX(新怪物属性!$IM$5:$JU$123,MATCH(竞技场玩家!$B95,新怪物属性!$D$5:$D$123,0),F$2)*(1-$D95)+INDEX(新怪物属性!$IM$5:$JU$123,MATCH(竞技场玩家!$C95,新怪物属性!$D$5:$D$123,0),F$2)*$D95,0)</f>
        <v>0</v>
      </c>
      <c r="G95" s="14">
        <f>ROUND(INDEX(新怪物属性!$IM$5:$JU$123,MATCH(竞技场玩家!$B95,新怪物属性!$D$5:$D$123,0),G$2)*(1-$D95)+INDEX(新怪物属性!$IM$5:$JU$123,MATCH(竞技场玩家!$C95,新怪物属性!$D$5:$D$123,0),G$2)*$D95,0)</f>
        <v>0</v>
      </c>
      <c r="H95" s="14">
        <f>ROUND(INDEX(新怪物属性!$IM$5:$JU$123,MATCH(竞技场玩家!$B95,新怪物属性!$D$5:$D$123,0),H$2)*(1-$D95)+INDEX(新怪物属性!$IM$5:$JU$123,MATCH(竞技场玩家!$C95,新怪物属性!$D$5:$D$123,0),H$2)*$D95,0)</f>
        <v>27325</v>
      </c>
      <c r="I95" s="14">
        <f>ROUND(INDEX(新怪物属性!$IM$5:$JU$123,MATCH(竞技场玩家!$B95,新怪物属性!$D$5:$D$123,0),I$2)*(1-$D95)+INDEX(新怪物属性!$IM$5:$JU$123,MATCH(竞技场玩家!$C95,新怪物属性!$D$5:$D$123,0),I$2)*$D95,0)</f>
        <v>1076</v>
      </c>
      <c r="J95" s="14">
        <f>ROUND(INDEX(新怪物属性!$IM$5:$JU$123,MATCH(竞技场玩家!$B95,新怪物属性!$D$5:$D$123,0),J$2)*(1-$D95)+INDEX(新怪物属性!$IM$5:$JU$123,MATCH(竞技场玩家!$C95,新怪物属性!$D$5:$D$123,0),J$2)*$D95,0)</f>
        <v>20</v>
      </c>
      <c r="K95" s="14">
        <f>ROUND(INDEX(新怪物属性!$IM$5:$JU$123,MATCH(竞技场玩家!$B95,新怪物属性!$D$5:$D$123,0),K$2)*(1-$D95)+INDEX(新怪物属性!$IM$5:$JU$123,MATCH(竞技场玩家!$C95,新怪物属性!$D$5:$D$123,0),K$2)*$D95,0)</f>
        <v>20</v>
      </c>
      <c r="L95" s="14">
        <f>ROUND(INDEX(新怪物属性!$IM$5:$JU$123,MATCH(竞技场玩家!$B95,新怪物属性!$D$5:$D$123,0),L$2)*(1-$D95)+INDEX(新怪物属性!$IM$5:$JU$123,MATCH(竞技场玩家!$C95,新怪物属性!$D$5:$D$123,0),L$2)*$D95,0)</f>
        <v>1</v>
      </c>
      <c r="M95" s="14">
        <f>ROUND(INDEX(新怪物属性!$IM$5:$JU$123,MATCH(竞技场玩家!$B95,新怪物属性!$D$5:$D$123,0),M$2)*(1-$D95)+INDEX(新怪物属性!$IM$5:$JU$123,MATCH(竞技场玩家!$C95,新怪物属性!$D$5:$D$123,0),M$2)*$D95,0)</f>
        <v>1</v>
      </c>
      <c r="N95" s="14">
        <f>ROUND(INDEX(新怪物属性!$IM$5:$JU$123,MATCH(竞技场玩家!$B95,新怪物属性!$D$5:$D$123,0),N$2)*(1-$D95)+INDEX(新怪物属性!$IM$5:$JU$123,MATCH(竞技场玩家!$C95,新怪物属性!$D$5:$D$123,0),N$2)*$D95,0)</f>
        <v>1</v>
      </c>
      <c r="O95" s="14">
        <f>ROUND(INDEX(新怪物属性!$IM$5:$JU$123,MATCH(竞技场玩家!$B95,新怪物属性!$D$5:$D$123,0),O$2)*(1-$D95)+INDEX(新怪物属性!$IM$5:$JU$123,MATCH(竞技场玩家!$C95,新怪物属性!$D$5:$D$123,0),O$2)*$D95,0)</f>
        <v>1281</v>
      </c>
      <c r="P95" s="14">
        <f>ROUND(INDEX(新怪物属性!$IM$5:$JU$123,MATCH(竞技场玩家!$B95,新怪物属性!$D$5:$D$123,0),P$2)*(1-$D95)+INDEX(新怪物属性!$IM$5:$JU$123,MATCH(竞技场玩家!$C95,新怪物属性!$D$5:$D$123,0),P$2)*$D95,0)</f>
        <v>70</v>
      </c>
      <c r="Q95" s="14">
        <f>ROUND(INDEX(新怪物属性!$IM$5:$JU$123,MATCH(竞技场玩家!$B95,新怪物属性!$D$5:$D$123,0),Q$2)*(1-$D95)+INDEX(新怪物属性!$IM$5:$JU$123,MATCH(竞技场玩家!$C95,新怪物属性!$D$5:$D$123,0),Q$2)*$D95,0)</f>
        <v>20</v>
      </c>
      <c r="R95" s="14">
        <f>ROUND(INDEX(新怪物属性!$IM$5:$JU$123,MATCH(竞技场玩家!$B95,新怪物属性!$D$5:$D$123,0),R$2)*(1-$D95)+INDEX(新怪物属性!$IM$5:$JU$123,MATCH(竞技场玩家!$C95,新怪物属性!$D$5:$D$123,0),R$2)*$D95,0)</f>
        <v>1</v>
      </c>
      <c r="S95" s="14">
        <f>ROUND(INDEX(新怪物属性!$IM$5:$JU$123,MATCH(竞技场玩家!$B95,新怪物属性!$D$5:$D$123,0),S$2)*(1-$D95)+INDEX(新怪物属性!$IM$5:$JU$123,MATCH(竞技场玩家!$C95,新怪物属性!$D$5:$D$123,0),S$2)*$D95,0)</f>
        <v>0</v>
      </c>
      <c r="T95" s="14">
        <f>ROUND(INDEX(新怪物属性!$IM$5:$JU$123,MATCH(竞技场玩家!$B95,新怪物属性!$D$5:$D$123,0),T$2)*(1-$D95)+INDEX(新怪物属性!$IM$5:$JU$123,MATCH(竞技场玩家!$C95,新怪物属性!$D$5:$D$123,0),T$2)*$D95,0)</f>
        <v>4467</v>
      </c>
      <c r="U95" s="14">
        <f>ROUND(INDEX(新怪物属性!$IM$5:$JU$123,MATCH(竞技场玩家!$B95,新怪物属性!$D$5:$D$123,0),U$2)*(1-$D95)+INDEX(新怪物属性!$IM$5:$JU$123,MATCH(竞技场玩家!$C95,新怪物属性!$D$5:$D$123,0),U$2)*$D95,0)</f>
        <v>1</v>
      </c>
    </row>
    <row r="96" spans="1:21" ht="16.5" x14ac:dyDescent="0.2">
      <c r="A96" s="14">
        <v>3000</v>
      </c>
      <c r="B96" s="14">
        <v>30</v>
      </c>
      <c r="C96" s="14">
        <v>40</v>
      </c>
      <c r="D96" s="14">
        <v>0.1</v>
      </c>
      <c r="E96" s="14">
        <f>ROUND(INDEX(新怪物属性!$IM$5:$JU$123,MATCH(竞技场玩家!$B96,新怪物属性!$D$5:$D$123,0),E$2)*(1-$D96)+INDEX(新怪物属性!$IM$5:$JU$123,MATCH(竞技场玩家!$C96,新怪物属性!$D$5:$D$123,0),E$2)*$D96,0)</f>
        <v>3479</v>
      </c>
      <c r="F96" s="14">
        <f>ROUND(INDEX(新怪物属性!$IM$5:$JU$123,MATCH(竞技场玩家!$B96,新怪物属性!$D$5:$D$123,0),F$2)*(1-$D96)+INDEX(新怪物属性!$IM$5:$JU$123,MATCH(竞技场玩家!$C96,新怪物属性!$D$5:$D$123,0),F$2)*$D96,0)</f>
        <v>0</v>
      </c>
      <c r="G96" s="14">
        <f>ROUND(INDEX(新怪物属性!$IM$5:$JU$123,MATCH(竞技场玩家!$B96,新怪物属性!$D$5:$D$123,0),G$2)*(1-$D96)+INDEX(新怪物属性!$IM$5:$JU$123,MATCH(竞技场玩家!$C96,新怪物属性!$D$5:$D$123,0),G$2)*$D96,0)</f>
        <v>0</v>
      </c>
      <c r="H96" s="14">
        <f>ROUND(INDEX(新怪物属性!$IM$5:$JU$123,MATCH(竞技场玩家!$B96,新怪物属性!$D$5:$D$123,0),H$2)*(1-$D96)+INDEX(新怪物属性!$IM$5:$JU$123,MATCH(竞技场玩家!$C96,新怪物属性!$D$5:$D$123,0),H$2)*$D96,0)</f>
        <v>23480</v>
      </c>
      <c r="I96" s="14">
        <f>ROUND(INDEX(新怪物属性!$IM$5:$JU$123,MATCH(竞技场玩家!$B96,新怪物属性!$D$5:$D$123,0),I$2)*(1-$D96)+INDEX(新怪物属性!$IM$5:$JU$123,MATCH(竞技场玩家!$C96,新怪物属性!$D$5:$D$123,0),I$2)*$D96,0)</f>
        <v>888</v>
      </c>
      <c r="J96" s="14">
        <f>ROUND(INDEX(新怪物属性!$IM$5:$JU$123,MATCH(竞技场玩家!$B96,新怪物属性!$D$5:$D$123,0),J$2)*(1-$D96)+INDEX(新怪物属性!$IM$5:$JU$123,MATCH(竞技场玩家!$C96,新怪物属性!$D$5:$D$123,0),J$2)*$D96,0)</f>
        <v>10</v>
      </c>
      <c r="K96" s="14">
        <f>ROUND(INDEX(新怪物属性!$IM$5:$JU$123,MATCH(竞技场玩家!$B96,新怪物属性!$D$5:$D$123,0),K$2)*(1-$D96)+INDEX(新怪物属性!$IM$5:$JU$123,MATCH(竞技场玩家!$C96,新怪物属性!$D$5:$D$123,0),K$2)*$D96,0)</f>
        <v>10</v>
      </c>
      <c r="L96" s="14">
        <f>ROUND(INDEX(新怪物属性!$IM$5:$JU$123,MATCH(竞技场玩家!$B96,新怪物属性!$D$5:$D$123,0),L$2)*(1-$D96)+INDEX(新怪物属性!$IM$5:$JU$123,MATCH(竞技场玩家!$C96,新怪物属性!$D$5:$D$123,0),L$2)*$D96,0)</f>
        <v>1</v>
      </c>
      <c r="M96" s="14">
        <f>ROUND(INDEX(新怪物属性!$IM$5:$JU$123,MATCH(竞技场玩家!$B96,新怪物属性!$D$5:$D$123,0),M$2)*(1-$D96)+INDEX(新怪物属性!$IM$5:$JU$123,MATCH(竞技场玩家!$C96,新怪物属性!$D$5:$D$123,0),M$2)*$D96,0)</f>
        <v>1</v>
      </c>
      <c r="N96" s="14">
        <f>ROUND(INDEX(新怪物属性!$IM$5:$JU$123,MATCH(竞技场玩家!$B96,新怪物属性!$D$5:$D$123,0),N$2)*(1-$D96)+INDEX(新怪物属性!$IM$5:$JU$123,MATCH(竞技场玩家!$C96,新怪物属性!$D$5:$D$123,0),N$2)*$D96,0)</f>
        <v>1</v>
      </c>
      <c r="O96" s="14">
        <f>ROUND(INDEX(新怪物属性!$IM$5:$JU$123,MATCH(竞技场玩家!$B96,新怪物属性!$D$5:$D$123,0),O$2)*(1-$D96)+INDEX(新怪物属性!$IM$5:$JU$123,MATCH(竞技场玩家!$C96,新怪物属性!$D$5:$D$123,0),O$2)*$D96,0)</f>
        <v>1229</v>
      </c>
      <c r="P96" s="14">
        <f>ROUND(INDEX(新怪物属性!$IM$5:$JU$123,MATCH(竞技场玩家!$B96,新怪物属性!$D$5:$D$123,0),P$2)*(1-$D96)+INDEX(新怪物属性!$IM$5:$JU$123,MATCH(竞技场玩家!$C96,新怪物属性!$D$5:$D$123,0),P$2)*$D96,0)</f>
        <v>35</v>
      </c>
      <c r="Q96" s="14">
        <f>ROUND(INDEX(新怪物属性!$IM$5:$JU$123,MATCH(竞技场玩家!$B96,新怪物属性!$D$5:$D$123,0),Q$2)*(1-$D96)+INDEX(新怪物属性!$IM$5:$JU$123,MATCH(竞技场玩家!$C96,新怪物属性!$D$5:$D$123,0),Q$2)*$D96,0)</f>
        <v>10</v>
      </c>
      <c r="R96" s="14">
        <f>ROUND(INDEX(新怪物属性!$IM$5:$JU$123,MATCH(竞技场玩家!$B96,新怪物属性!$D$5:$D$123,0),R$2)*(1-$D96)+INDEX(新怪物属性!$IM$5:$JU$123,MATCH(竞技场玩家!$C96,新怪物属性!$D$5:$D$123,0),R$2)*$D96,0)</f>
        <v>1</v>
      </c>
      <c r="S96" s="14">
        <f>ROUND(INDEX(新怪物属性!$IM$5:$JU$123,MATCH(竞技场玩家!$B96,新怪物属性!$D$5:$D$123,0),S$2)*(1-$D96)+INDEX(新怪物属性!$IM$5:$JU$123,MATCH(竞技场玩家!$C96,新怪物属性!$D$5:$D$123,0),S$2)*$D96,0)</f>
        <v>0</v>
      </c>
      <c r="T96" s="14">
        <f>ROUND(INDEX(新怪物属性!$IM$5:$JU$123,MATCH(竞技场玩家!$B96,新怪物属性!$D$5:$D$123,0),T$2)*(1-$D96)+INDEX(新怪物属性!$IM$5:$JU$123,MATCH(竞技场玩家!$C96,新怪物属性!$D$5:$D$123,0),T$2)*$D96,0)</f>
        <v>3963</v>
      </c>
      <c r="U96" s="14">
        <f>ROUND(INDEX(新怪物属性!$IM$5:$JU$123,MATCH(竞技场玩家!$B96,新怪物属性!$D$5:$D$123,0),U$2)*(1-$D96)+INDEX(新怪物属性!$IM$5:$JU$123,MATCH(竞技场玩家!$C96,新怪物属性!$D$5:$D$123,0),U$2)*$D96,0)</f>
        <v>1</v>
      </c>
    </row>
    <row r="97" spans="1:21" ht="16.5" x14ac:dyDescent="0.2">
      <c r="A97" s="14">
        <v>3100</v>
      </c>
      <c r="B97" s="14">
        <v>20</v>
      </c>
      <c r="C97" s="14">
        <v>30</v>
      </c>
      <c r="D97" s="14">
        <v>1</v>
      </c>
      <c r="E97" s="14">
        <f>ROUND(INDEX(新怪物属性!$IM$5:$JU$123,MATCH(竞技场玩家!$B97,新怪物属性!$D$5:$D$123,0),E$2)*(1-$D97)+INDEX(新怪物属性!$IM$5:$JU$123,MATCH(竞技场玩家!$C97,新怪物属性!$D$5:$D$123,0),E$2)*$D97,0)</f>
        <v>3008</v>
      </c>
      <c r="F97" s="14">
        <f>ROUND(INDEX(新怪物属性!$IM$5:$JU$123,MATCH(竞技场玩家!$B97,新怪物属性!$D$5:$D$123,0),F$2)*(1-$D97)+INDEX(新怪物属性!$IM$5:$JU$123,MATCH(竞技场玩家!$C97,新怪物属性!$D$5:$D$123,0),F$2)*$D97,0)</f>
        <v>0</v>
      </c>
      <c r="G97" s="14">
        <f>ROUND(INDEX(新怪物属性!$IM$5:$JU$123,MATCH(竞技场玩家!$B97,新怪物属性!$D$5:$D$123,0),G$2)*(1-$D97)+INDEX(新怪物属性!$IM$5:$JU$123,MATCH(竞技场玩家!$C97,新怪物属性!$D$5:$D$123,0),G$2)*$D97,0)</f>
        <v>0</v>
      </c>
      <c r="H97" s="14">
        <f>ROUND(INDEX(新怪物属性!$IM$5:$JU$123,MATCH(竞技场玩家!$B97,新怪物属性!$D$5:$D$123,0),H$2)*(1-$D97)+INDEX(新怪物属性!$IM$5:$JU$123,MATCH(竞技场玩家!$C97,新怪物属性!$D$5:$D$123,0),H$2)*$D97,0)</f>
        <v>19635</v>
      </c>
      <c r="I97" s="14">
        <f>ROUND(INDEX(新怪物属性!$IM$5:$JU$123,MATCH(竞技场玩家!$B97,新怪物属性!$D$5:$D$123,0),I$2)*(1-$D97)+INDEX(新怪物属性!$IM$5:$JU$123,MATCH(竞技场玩家!$C97,新怪物属性!$D$5:$D$123,0),I$2)*$D97,0)</f>
        <v>700</v>
      </c>
      <c r="J97" s="14">
        <f>ROUND(INDEX(新怪物属性!$IM$5:$JU$123,MATCH(竞技场玩家!$B97,新怪物属性!$D$5:$D$123,0),J$2)*(1-$D97)+INDEX(新怪物属性!$IM$5:$JU$123,MATCH(竞技场玩家!$C97,新怪物属性!$D$5:$D$123,0),J$2)*$D97,0)</f>
        <v>0</v>
      </c>
      <c r="K97" s="14">
        <f>ROUND(INDEX(新怪物属性!$IM$5:$JU$123,MATCH(竞技场玩家!$B97,新怪物属性!$D$5:$D$123,0),K$2)*(1-$D97)+INDEX(新怪物属性!$IM$5:$JU$123,MATCH(竞技场玩家!$C97,新怪物属性!$D$5:$D$123,0),K$2)*$D97,0)</f>
        <v>0</v>
      </c>
      <c r="L97" s="14">
        <f>ROUND(INDEX(新怪物属性!$IM$5:$JU$123,MATCH(竞技场玩家!$B97,新怪物属性!$D$5:$D$123,0),L$2)*(1-$D97)+INDEX(新怪物属性!$IM$5:$JU$123,MATCH(竞技场玩家!$C97,新怪物属性!$D$5:$D$123,0),L$2)*$D97,0)</f>
        <v>1</v>
      </c>
      <c r="M97" s="14">
        <f>ROUND(INDEX(新怪物属性!$IM$5:$JU$123,MATCH(竞技场玩家!$B97,新怪物属性!$D$5:$D$123,0),M$2)*(1-$D97)+INDEX(新怪物属性!$IM$5:$JU$123,MATCH(竞技场玩家!$C97,新怪物属性!$D$5:$D$123,0),M$2)*$D97,0)</f>
        <v>1</v>
      </c>
      <c r="N97" s="14">
        <f>ROUND(INDEX(新怪物属性!$IM$5:$JU$123,MATCH(竞技场玩家!$B97,新怪物属性!$D$5:$D$123,0),N$2)*(1-$D97)+INDEX(新怪物属性!$IM$5:$JU$123,MATCH(竞技场玩家!$C97,新怪物属性!$D$5:$D$123,0),N$2)*$D97,0)</f>
        <v>1</v>
      </c>
      <c r="O97" s="14">
        <f>ROUND(INDEX(新怪物属性!$IM$5:$JU$123,MATCH(竞技场玩家!$B97,新怪物属性!$D$5:$D$123,0),O$2)*(1-$D97)+INDEX(新怪物属性!$IM$5:$JU$123,MATCH(竞技场玩家!$C97,新怪物属性!$D$5:$D$123,0),O$2)*$D97,0)</f>
        <v>1176</v>
      </c>
      <c r="P97" s="14">
        <f>ROUND(INDEX(新怪物属性!$IM$5:$JU$123,MATCH(竞技场玩家!$B97,新怪物属性!$D$5:$D$123,0),P$2)*(1-$D97)+INDEX(新怪物属性!$IM$5:$JU$123,MATCH(竞技场玩家!$C97,新怪物属性!$D$5:$D$123,0),P$2)*$D97,0)</f>
        <v>0</v>
      </c>
      <c r="Q97" s="14">
        <f>ROUND(INDEX(新怪物属性!$IM$5:$JU$123,MATCH(竞技场玩家!$B97,新怪物属性!$D$5:$D$123,0),Q$2)*(1-$D97)+INDEX(新怪物属性!$IM$5:$JU$123,MATCH(竞技场玩家!$C97,新怪物属性!$D$5:$D$123,0),Q$2)*$D97,0)</f>
        <v>0</v>
      </c>
      <c r="R97" s="14">
        <f>ROUND(INDEX(新怪物属性!$IM$5:$JU$123,MATCH(竞技场玩家!$B97,新怪物属性!$D$5:$D$123,0),R$2)*(1-$D97)+INDEX(新怪物属性!$IM$5:$JU$123,MATCH(竞技场玩家!$C97,新怪物属性!$D$5:$D$123,0),R$2)*$D97,0)</f>
        <v>0</v>
      </c>
      <c r="S97" s="14">
        <f>ROUND(INDEX(新怪物属性!$IM$5:$JU$123,MATCH(竞技场玩家!$B97,新怪物属性!$D$5:$D$123,0),S$2)*(1-$D97)+INDEX(新怪物属性!$IM$5:$JU$123,MATCH(竞技场玩家!$C97,新怪物属性!$D$5:$D$123,0),S$2)*$D97,0)</f>
        <v>0</v>
      </c>
      <c r="T97" s="14">
        <f>ROUND(INDEX(新怪物属性!$IM$5:$JU$123,MATCH(竞技场玩家!$B97,新怪物属性!$D$5:$D$123,0),T$2)*(1-$D97)+INDEX(新怪物属性!$IM$5:$JU$123,MATCH(竞技场玩家!$C97,新怪物属性!$D$5:$D$123,0),T$2)*$D97,0)</f>
        <v>3459</v>
      </c>
      <c r="U97" s="14">
        <f>ROUND(INDEX(新怪物属性!$IM$5:$JU$123,MATCH(竞技场玩家!$B97,新怪物属性!$D$5:$D$123,0),U$2)*(1-$D97)+INDEX(新怪物属性!$IM$5:$JU$123,MATCH(竞技场玩家!$C97,新怪物属性!$D$5:$D$123,0),U$2)*$D97,0)</f>
        <v>1</v>
      </c>
    </row>
    <row r="98" spans="1:21" ht="16.5" x14ac:dyDescent="0.2">
      <c r="A98" s="14">
        <v>3200</v>
      </c>
      <c r="B98" s="14">
        <v>20</v>
      </c>
      <c r="C98" s="14">
        <v>30</v>
      </c>
      <c r="D98" s="14">
        <v>0.95</v>
      </c>
      <c r="E98" s="14">
        <f>ROUND(INDEX(新怪物属性!$IM$5:$JU$123,MATCH(竞技场玩家!$B98,新怪物属性!$D$5:$D$123,0),E$2)*(1-$D98)+INDEX(新怪物属性!$IM$5:$JU$123,MATCH(竞技场玩家!$C98,新怪物属性!$D$5:$D$123,0),E$2)*$D98,0)</f>
        <v>2959</v>
      </c>
      <c r="F98" s="14">
        <f>ROUND(INDEX(新怪物属性!$IM$5:$JU$123,MATCH(竞技场玩家!$B98,新怪物属性!$D$5:$D$123,0),F$2)*(1-$D98)+INDEX(新怪物属性!$IM$5:$JU$123,MATCH(竞技场玩家!$C98,新怪物属性!$D$5:$D$123,0),F$2)*$D98,0)</f>
        <v>0</v>
      </c>
      <c r="G98" s="14">
        <f>ROUND(INDEX(新怪物属性!$IM$5:$JU$123,MATCH(竞技场玩家!$B98,新怪物属性!$D$5:$D$123,0),G$2)*(1-$D98)+INDEX(新怪物属性!$IM$5:$JU$123,MATCH(竞技场玩家!$C98,新怪物属性!$D$5:$D$123,0),G$2)*$D98,0)</f>
        <v>0</v>
      </c>
      <c r="H98" s="14">
        <f>ROUND(INDEX(新怪物属性!$IM$5:$JU$123,MATCH(竞技场玩家!$B98,新怪物属性!$D$5:$D$123,0),H$2)*(1-$D98)+INDEX(新怪物属性!$IM$5:$JU$123,MATCH(竞技场玩家!$C98,新怪物属性!$D$5:$D$123,0),H$2)*$D98,0)</f>
        <v>19377</v>
      </c>
      <c r="I98" s="14">
        <f>ROUND(INDEX(新怪物属性!$IM$5:$JU$123,MATCH(竞技场玩家!$B98,新怪物属性!$D$5:$D$123,0),I$2)*(1-$D98)+INDEX(新怪物属性!$IM$5:$JU$123,MATCH(竞技场玩家!$C98,新怪物属性!$D$5:$D$123,0),I$2)*$D98,0)</f>
        <v>675</v>
      </c>
      <c r="J98" s="14">
        <f>ROUND(INDEX(新怪物属性!$IM$5:$JU$123,MATCH(竞技场玩家!$B98,新怪物属性!$D$5:$D$123,0),J$2)*(1-$D98)+INDEX(新怪物属性!$IM$5:$JU$123,MATCH(竞技场玩家!$C98,新怪物属性!$D$5:$D$123,0),J$2)*$D98,0)</f>
        <v>0</v>
      </c>
      <c r="K98" s="14">
        <f>ROUND(INDEX(新怪物属性!$IM$5:$JU$123,MATCH(竞技场玩家!$B98,新怪物属性!$D$5:$D$123,0),K$2)*(1-$D98)+INDEX(新怪物属性!$IM$5:$JU$123,MATCH(竞技场玩家!$C98,新怪物属性!$D$5:$D$123,0),K$2)*$D98,0)</f>
        <v>0</v>
      </c>
      <c r="L98" s="14">
        <f>ROUND(INDEX(新怪物属性!$IM$5:$JU$123,MATCH(竞技场玩家!$B98,新怪物属性!$D$5:$D$123,0),L$2)*(1-$D98)+INDEX(新怪物属性!$IM$5:$JU$123,MATCH(竞技场玩家!$C98,新怪物属性!$D$5:$D$123,0),L$2)*$D98,0)</f>
        <v>1</v>
      </c>
      <c r="M98" s="14">
        <f>ROUND(INDEX(新怪物属性!$IM$5:$JU$123,MATCH(竞技场玩家!$B98,新怪物属性!$D$5:$D$123,0),M$2)*(1-$D98)+INDEX(新怪物属性!$IM$5:$JU$123,MATCH(竞技场玩家!$C98,新怪物属性!$D$5:$D$123,0),M$2)*$D98,0)</f>
        <v>1</v>
      </c>
      <c r="N98" s="14">
        <f>ROUND(INDEX(新怪物属性!$IM$5:$JU$123,MATCH(竞技场玩家!$B98,新怪物属性!$D$5:$D$123,0),N$2)*(1-$D98)+INDEX(新怪物属性!$IM$5:$JU$123,MATCH(竞技场玩家!$C98,新怪物属性!$D$5:$D$123,0),N$2)*$D98,0)</f>
        <v>1</v>
      </c>
      <c r="O98" s="14">
        <f>ROUND(INDEX(新怪物属性!$IM$5:$JU$123,MATCH(竞技场玩家!$B98,新怪物属性!$D$5:$D$123,0),O$2)*(1-$D98)+INDEX(新怪物属性!$IM$5:$JU$123,MATCH(竞技场玩家!$C98,新怪物属性!$D$5:$D$123,0),O$2)*$D98,0)</f>
        <v>1119</v>
      </c>
      <c r="P98" s="14">
        <f>ROUND(INDEX(新怪物属性!$IM$5:$JU$123,MATCH(竞技场玩家!$B98,新怪物属性!$D$5:$D$123,0),P$2)*(1-$D98)+INDEX(新怪物属性!$IM$5:$JU$123,MATCH(竞技场玩家!$C98,新怪物属性!$D$5:$D$123,0),P$2)*$D98,0)</f>
        <v>0</v>
      </c>
      <c r="Q98" s="14">
        <f>ROUND(INDEX(新怪物属性!$IM$5:$JU$123,MATCH(竞技场玩家!$B98,新怪物属性!$D$5:$D$123,0),Q$2)*(1-$D98)+INDEX(新怪物属性!$IM$5:$JU$123,MATCH(竞技场玩家!$C98,新怪物属性!$D$5:$D$123,0),Q$2)*$D98,0)</f>
        <v>0</v>
      </c>
      <c r="R98" s="14">
        <f>ROUND(INDEX(新怪物属性!$IM$5:$JU$123,MATCH(竞技场玩家!$B98,新怪物属性!$D$5:$D$123,0),R$2)*(1-$D98)+INDEX(新怪物属性!$IM$5:$JU$123,MATCH(竞技场玩家!$C98,新怪物属性!$D$5:$D$123,0),R$2)*$D98,0)</f>
        <v>0</v>
      </c>
      <c r="S98" s="14">
        <f>ROUND(INDEX(新怪物属性!$IM$5:$JU$123,MATCH(竞技场玩家!$B98,新怪物属性!$D$5:$D$123,0),S$2)*(1-$D98)+INDEX(新怪物属性!$IM$5:$JU$123,MATCH(竞技场玩家!$C98,新怪物属性!$D$5:$D$123,0),S$2)*$D98,0)</f>
        <v>0</v>
      </c>
      <c r="T98" s="14">
        <f>ROUND(INDEX(新怪物属性!$IM$5:$JU$123,MATCH(竞技场玩家!$B98,新怪物属性!$D$5:$D$123,0),T$2)*(1-$D98)+INDEX(新怪物属性!$IM$5:$JU$123,MATCH(竞技场玩家!$C98,新怪物属性!$D$5:$D$123,0),T$2)*$D98,0)</f>
        <v>3395</v>
      </c>
      <c r="U98" s="14">
        <f>ROUND(INDEX(新怪物属性!$IM$5:$JU$123,MATCH(竞技场玩家!$B98,新怪物属性!$D$5:$D$123,0),U$2)*(1-$D98)+INDEX(新怪物属性!$IM$5:$JU$123,MATCH(竞技场玩家!$C98,新怪物属性!$D$5:$D$123,0),U$2)*$D98,0)</f>
        <v>1</v>
      </c>
    </row>
    <row r="99" spans="1:21" ht="16.5" x14ac:dyDescent="0.2">
      <c r="A99" s="14">
        <v>3300</v>
      </c>
      <c r="B99" s="14">
        <v>20</v>
      </c>
      <c r="C99" s="14">
        <v>30</v>
      </c>
      <c r="D99" s="14">
        <v>0.9</v>
      </c>
      <c r="E99" s="14">
        <f>ROUND(INDEX(新怪物属性!$IM$5:$JU$123,MATCH(竞技场玩家!$B99,新怪物属性!$D$5:$D$123,0),E$2)*(1-$D99)+INDEX(新怪物属性!$IM$5:$JU$123,MATCH(竞技场玩家!$C99,新怪物属性!$D$5:$D$123,0),E$2)*$D99,0)</f>
        <v>2910</v>
      </c>
      <c r="F99" s="14">
        <f>ROUND(INDEX(新怪物属性!$IM$5:$JU$123,MATCH(竞技场玩家!$B99,新怪物属性!$D$5:$D$123,0),F$2)*(1-$D99)+INDEX(新怪物属性!$IM$5:$JU$123,MATCH(竞技场玩家!$C99,新怪物属性!$D$5:$D$123,0),F$2)*$D99,0)</f>
        <v>0</v>
      </c>
      <c r="G99" s="14">
        <f>ROUND(INDEX(新怪物属性!$IM$5:$JU$123,MATCH(竞技场玩家!$B99,新怪物属性!$D$5:$D$123,0),G$2)*(1-$D99)+INDEX(新怪物属性!$IM$5:$JU$123,MATCH(竞技场玩家!$C99,新怪物属性!$D$5:$D$123,0),G$2)*$D99,0)</f>
        <v>0</v>
      </c>
      <c r="H99" s="14">
        <f>ROUND(INDEX(新怪物属性!$IM$5:$JU$123,MATCH(竞技场玩家!$B99,新怪物属性!$D$5:$D$123,0),H$2)*(1-$D99)+INDEX(新怪物属性!$IM$5:$JU$123,MATCH(竞技场玩家!$C99,新怪物属性!$D$5:$D$123,0),H$2)*$D99,0)</f>
        <v>19120</v>
      </c>
      <c r="I99" s="14">
        <f>ROUND(INDEX(新怪物属性!$IM$5:$JU$123,MATCH(竞技场玩家!$B99,新怪物属性!$D$5:$D$123,0),I$2)*(1-$D99)+INDEX(新怪物属性!$IM$5:$JU$123,MATCH(竞技场玩家!$C99,新怪物属性!$D$5:$D$123,0),I$2)*$D99,0)</f>
        <v>649</v>
      </c>
      <c r="J99" s="14">
        <f>ROUND(INDEX(新怪物属性!$IM$5:$JU$123,MATCH(竞技场玩家!$B99,新怪物属性!$D$5:$D$123,0),J$2)*(1-$D99)+INDEX(新怪物属性!$IM$5:$JU$123,MATCH(竞技场玩家!$C99,新怪物属性!$D$5:$D$123,0),J$2)*$D99,0)</f>
        <v>0</v>
      </c>
      <c r="K99" s="14">
        <f>ROUND(INDEX(新怪物属性!$IM$5:$JU$123,MATCH(竞技场玩家!$B99,新怪物属性!$D$5:$D$123,0),K$2)*(1-$D99)+INDEX(新怪物属性!$IM$5:$JU$123,MATCH(竞技场玩家!$C99,新怪物属性!$D$5:$D$123,0),K$2)*$D99,0)</f>
        <v>0</v>
      </c>
      <c r="L99" s="14">
        <f>ROUND(INDEX(新怪物属性!$IM$5:$JU$123,MATCH(竞技场玩家!$B99,新怪物属性!$D$5:$D$123,0),L$2)*(1-$D99)+INDEX(新怪物属性!$IM$5:$JU$123,MATCH(竞技场玩家!$C99,新怪物属性!$D$5:$D$123,0),L$2)*$D99,0)</f>
        <v>1</v>
      </c>
      <c r="M99" s="14">
        <f>ROUND(INDEX(新怪物属性!$IM$5:$JU$123,MATCH(竞技场玩家!$B99,新怪物属性!$D$5:$D$123,0),M$2)*(1-$D99)+INDEX(新怪物属性!$IM$5:$JU$123,MATCH(竞技场玩家!$C99,新怪物属性!$D$5:$D$123,0),M$2)*$D99,0)</f>
        <v>1</v>
      </c>
      <c r="N99" s="14">
        <f>ROUND(INDEX(新怪物属性!$IM$5:$JU$123,MATCH(竞技场玩家!$B99,新怪物属性!$D$5:$D$123,0),N$2)*(1-$D99)+INDEX(新怪物属性!$IM$5:$JU$123,MATCH(竞技场玩家!$C99,新怪物属性!$D$5:$D$123,0),N$2)*$D99,0)</f>
        <v>1</v>
      </c>
      <c r="O99" s="14">
        <f>ROUND(INDEX(新怪物属性!$IM$5:$JU$123,MATCH(竞技场玩家!$B99,新怪物属性!$D$5:$D$123,0),O$2)*(1-$D99)+INDEX(新怪物属性!$IM$5:$JU$123,MATCH(竞技场玩家!$C99,新怪物属性!$D$5:$D$123,0),O$2)*$D99,0)</f>
        <v>1063</v>
      </c>
      <c r="P99" s="14">
        <f>ROUND(INDEX(新怪物属性!$IM$5:$JU$123,MATCH(竞技场玩家!$B99,新怪物属性!$D$5:$D$123,0),P$2)*(1-$D99)+INDEX(新怪物属性!$IM$5:$JU$123,MATCH(竞技场玩家!$C99,新怪物属性!$D$5:$D$123,0),P$2)*$D99,0)</f>
        <v>0</v>
      </c>
      <c r="Q99" s="14">
        <f>ROUND(INDEX(新怪物属性!$IM$5:$JU$123,MATCH(竞技场玩家!$B99,新怪物属性!$D$5:$D$123,0),Q$2)*(1-$D99)+INDEX(新怪物属性!$IM$5:$JU$123,MATCH(竞技场玩家!$C99,新怪物属性!$D$5:$D$123,0),Q$2)*$D99,0)</f>
        <v>0</v>
      </c>
      <c r="R99" s="14">
        <f>ROUND(INDEX(新怪物属性!$IM$5:$JU$123,MATCH(竞技场玩家!$B99,新怪物属性!$D$5:$D$123,0),R$2)*(1-$D99)+INDEX(新怪物属性!$IM$5:$JU$123,MATCH(竞技场玩家!$C99,新怪物属性!$D$5:$D$123,0),R$2)*$D99,0)</f>
        <v>0</v>
      </c>
      <c r="S99" s="14">
        <f>ROUND(INDEX(新怪物属性!$IM$5:$JU$123,MATCH(竞技场玩家!$B99,新怪物属性!$D$5:$D$123,0),S$2)*(1-$D99)+INDEX(新怪物属性!$IM$5:$JU$123,MATCH(竞技场玩家!$C99,新怪物属性!$D$5:$D$123,0),S$2)*$D99,0)</f>
        <v>0</v>
      </c>
      <c r="T99" s="14">
        <f>ROUND(INDEX(新怪物属性!$IM$5:$JU$123,MATCH(竞技场玩家!$B99,新怪物属性!$D$5:$D$123,0),T$2)*(1-$D99)+INDEX(新怪物属性!$IM$5:$JU$123,MATCH(竞技场玩家!$C99,新怪物属性!$D$5:$D$123,0),T$2)*$D99,0)</f>
        <v>3330</v>
      </c>
      <c r="U99" s="14">
        <f>ROUND(INDEX(新怪物属性!$IM$5:$JU$123,MATCH(竞技场玩家!$B99,新怪物属性!$D$5:$D$123,0),U$2)*(1-$D99)+INDEX(新怪物属性!$IM$5:$JU$123,MATCH(竞技场玩家!$C99,新怪物属性!$D$5:$D$123,0),U$2)*$D99,0)</f>
        <v>1</v>
      </c>
    </row>
    <row r="100" spans="1:21" ht="16.5" x14ac:dyDescent="0.2">
      <c r="A100" s="14">
        <v>3400</v>
      </c>
      <c r="B100" s="14">
        <v>20</v>
      </c>
      <c r="C100" s="14">
        <v>30</v>
      </c>
      <c r="D100" s="14">
        <v>0.85</v>
      </c>
      <c r="E100" s="14">
        <f>ROUND(INDEX(新怪物属性!$IM$5:$JU$123,MATCH(竞技场玩家!$B100,新怪物属性!$D$5:$D$123,0),E$2)*(1-$D100)+INDEX(新怪物属性!$IM$5:$JU$123,MATCH(竞技场玩家!$C100,新怪物属性!$D$5:$D$123,0),E$2)*$D100,0)</f>
        <v>2860</v>
      </c>
      <c r="F100" s="14">
        <f>ROUND(INDEX(新怪物属性!$IM$5:$JU$123,MATCH(竞技场玩家!$B100,新怪物属性!$D$5:$D$123,0),F$2)*(1-$D100)+INDEX(新怪物属性!$IM$5:$JU$123,MATCH(竞技场玩家!$C100,新怪物属性!$D$5:$D$123,0),F$2)*$D100,0)</f>
        <v>0</v>
      </c>
      <c r="G100" s="14">
        <f>ROUND(INDEX(新怪物属性!$IM$5:$JU$123,MATCH(竞技场玩家!$B100,新怪物属性!$D$5:$D$123,0),G$2)*(1-$D100)+INDEX(新怪物属性!$IM$5:$JU$123,MATCH(竞技场玩家!$C100,新怪物属性!$D$5:$D$123,0),G$2)*$D100,0)</f>
        <v>0</v>
      </c>
      <c r="H100" s="14">
        <f>ROUND(INDEX(新怪物属性!$IM$5:$JU$123,MATCH(竞技场玩家!$B100,新怪物属性!$D$5:$D$123,0),H$2)*(1-$D100)+INDEX(新怪物属性!$IM$5:$JU$123,MATCH(竞技场玩家!$C100,新怪物属性!$D$5:$D$123,0),H$2)*$D100,0)</f>
        <v>18862</v>
      </c>
      <c r="I100" s="14">
        <f>ROUND(INDEX(新怪物属性!$IM$5:$JU$123,MATCH(竞技场玩家!$B100,新怪物属性!$D$5:$D$123,0),I$2)*(1-$D100)+INDEX(新怪物属性!$IM$5:$JU$123,MATCH(竞技场玩家!$C100,新怪物属性!$D$5:$D$123,0),I$2)*$D100,0)</f>
        <v>624</v>
      </c>
      <c r="J100" s="14">
        <f>ROUND(INDEX(新怪物属性!$IM$5:$JU$123,MATCH(竞技场玩家!$B100,新怪物属性!$D$5:$D$123,0),J$2)*(1-$D100)+INDEX(新怪物属性!$IM$5:$JU$123,MATCH(竞技场玩家!$C100,新怪物属性!$D$5:$D$123,0),J$2)*$D100,0)</f>
        <v>0</v>
      </c>
      <c r="K100" s="14">
        <f>ROUND(INDEX(新怪物属性!$IM$5:$JU$123,MATCH(竞技场玩家!$B100,新怪物属性!$D$5:$D$123,0),K$2)*(1-$D100)+INDEX(新怪物属性!$IM$5:$JU$123,MATCH(竞技场玩家!$C100,新怪物属性!$D$5:$D$123,0),K$2)*$D100,0)</f>
        <v>0</v>
      </c>
      <c r="L100" s="14">
        <f>ROUND(INDEX(新怪物属性!$IM$5:$JU$123,MATCH(竞技场玩家!$B100,新怪物属性!$D$5:$D$123,0),L$2)*(1-$D100)+INDEX(新怪物属性!$IM$5:$JU$123,MATCH(竞技场玩家!$C100,新怪物属性!$D$5:$D$123,0),L$2)*$D100,0)</f>
        <v>1</v>
      </c>
      <c r="M100" s="14">
        <f>ROUND(INDEX(新怪物属性!$IM$5:$JU$123,MATCH(竞技场玩家!$B100,新怪物属性!$D$5:$D$123,0),M$2)*(1-$D100)+INDEX(新怪物属性!$IM$5:$JU$123,MATCH(竞技场玩家!$C100,新怪物属性!$D$5:$D$123,0),M$2)*$D100,0)</f>
        <v>1</v>
      </c>
      <c r="N100" s="14">
        <f>ROUND(INDEX(新怪物属性!$IM$5:$JU$123,MATCH(竞技场玩家!$B100,新怪物属性!$D$5:$D$123,0),N$2)*(1-$D100)+INDEX(新怪物属性!$IM$5:$JU$123,MATCH(竞技场玩家!$C100,新怪物属性!$D$5:$D$123,0),N$2)*$D100,0)</f>
        <v>1</v>
      </c>
      <c r="O100" s="14">
        <f>ROUND(INDEX(新怪物属性!$IM$5:$JU$123,MATCH(竞技场玩家!$B100,新怪物属性!$D$5:$D$123,0),O$2)*(1-$D100)+INDEX(新怪物属性!$IM$5:$JU$123,MATCH(竞技场玩家!$C100,新怪物属性!$D$5:$D$123,0),O$2)*$D100,0)</f>
        <v>1006</v>
      </c>
      <c r="P100" s="14">
        <f>ROUND(INDEX(新怪物属性!$IM$5:$JU$123,MATCH(竞技场玩家!$B100,新怪物属性!$D$5:$D$123,0),P$2)*(1-$D100)+INDEX(新怪物属性!$IM$5:$JU$123,MATCH(竞技场玩家!$C100,新怪物属性!$D$5:$D$123,0),P$2)*$D100,0)</f>
        <v>0</v>
      </c>
      <c r="Q100" s="14">
        <f>ROUND(INDEX(新怪物属性!$IM$5:$JU$123,MATCH(竞技场玩家!$B100,新怪物属性!$D$5:$D$123,0),Q$2)*(1-$D100)+INDEX(新怪物属性!$IM$5:$JU$123,MATCH(竞技场玩家!$C100,新怪物属性!$D$5:$D$123,0),Q$2)*$D100,0)</f>
        <v>0</v>
      </c>
      <c r="R100" s="14">
        <f>ROUND(INDEX(新怪物属性!$IM$5:$JU$123,MATCH(竞技场玩家!$B100,新怪物属性!$D$5:$D$123,0),R$2)*(1-$D100)+INDEX(新怪物属性!$IM$5:$JU$123,MATCH(竞技场玩家!$C100,新怪物属性!$D$5:$D$123,0),R$2)*$D100,0)</f>
        <v>0</v>
      </c>
      <c r="S100" s="14">
        <f>ROUND(INDEX(新怪物属性!$IM$5:$JU$123,MATCH(竞技场玩家!$B100,新怪物属性!$D$5:$D$123,0),S$2)*(1-$D100)+INDEX(新怪物属性!$IM$5:$JU$123,MATCH(竞技场玩家!$C100,新怪物属性!$D$5:$D$123,0),S$2)*$D100,0)</f>
        <v>0</v>
      </c>
      <c r="T100" s="14">
        <f>ROUND(INDEX(新怪物属性!$IM$5:$JU$123,MATCH(竞技场玩家!$B100,新怪物属性!$D$5:$D$123,0),T$2)*(1-$D100)+INDEX(新怪物属性!$IM$5:$JU$123,MATCH(竞技场玩家!$C100,新怪物属性!$D$5:$D$123,0),T$2)*$D100,0)</f>
        <v>3266</v>
      </c>
      <c r="U100" s="14">
        <f>ROUND(INDEX(新怪物属性!$IM$5:$JU$123,MATCH(竞技场玩家!$B100,新怪物属性!$D$5:$D$123,0),U$2)*(1-$D100)+INDEX(新怪物属性!$IM$5:$JU$123,MATCH(竞技场玩家!$C100,新怪物属性!$D$5:$D$123,0),U$2)*$D100,0)</f>
        <v>1</v>
      </c>
    </row>
    <row r="101" spans="1:21" ht="16.5" x14ac:dyDescent="0.2">
      <c r="A101" s="14">
        <v>3500</v>
      </c>
      <c r="B101" s="14">
        <v>20</v>
      </c>
      <c r="C101" s="14">
        <v>30</v>
      </c>
      <c r="D101" s="14">
        <v>0.8</v>
      </c>
      <c r="E101" s="14">
        <f>ROUND(INDEX(新怪物属性!$IM$5:$JU$123,MATCH(竞技场玩家!$B101,新怪物属性!$D$5:$D$123,0),E$2)*(1-$D101)+INDEX(新怪物属性!$IM$5:$JU$123,MATCH(竞技场玩家!$C101,新怪物属性!$D$5:$D$123,0),E$2)*$D101,0)</f>
        <v>2811</v>
      </c>
      <c r="F101" s="14">
        <f>ROUND(INDEX(新怪物属性!$IM$5:$JU$123,MATCH(竞技场玩家!$B101,新怪物属性!$D$5:$D$123,0),F$2)*(1-$D101)+INDEX(新怪物属性!$IM$5:$JU$123,MATCH(竞技场玩家!$C101,新怪物属性!$D$5:$D$123,0),F$2)*$D101,0)</f>
        <v>0</v>
      </c>
      <c r="G101" s="14">
        <f>ROUND(INDEX(新怪物属性!$IM$5:$JU$123,MATCH(竞技场玩家!$B101,新怪物属性!$D$5:$D$123,0),G$2)*(1-$D101)+INDEX(新怪物属性!$IM$5:$JU$123,MATCH(竞技场玩家!$C101,新怪物属性!$D$5:$D$123,0),G$2)*$D101,0)</f>
        <v>0</v>
      </c>
      <c r="H101" s="14">
        <f>ROUND(INDEX(新怪物属性!$IM$5:$JU$123,MATCH(竞技场玩家!$B101,新怪物属性!$D$5:$D$123,0),H$2)*(1-$D101)+INDEX(新怪物属性!$IM$5:$JU$123,MATCH(竞技场玩家!$C101,新怪物属性!$D$5:$D$123,0),H$2)*$D101,0)</f>
        <v>18605</v>
      </c>
      <c r="I101" s="14">
        <f>ROUND(INDEX(新怪物属性!$IM$5:$JU$123,MATCH(竞技场玩家!$B101,新怪物属性!$D$5:$D$123,0),I$2)*(1-$D101)+INDEX(新怪物属性!$IM$5:$JU$123,MATCH(竞技场玩家!$C101,新怪物属性!$D$5:$D$123,0),I$2)*$D101,0)</f>
        <v>598</v>
      </c>
      <c r="J101" s="14">
        <f>ROUND(INDEX(新怪物属性!$IM$5:$JU$123,MATCH(竞技场玩家!$B101,新怪物属性!$D$5:$D$123,0),J$2)*(1-$D101)+INDEX(新怪物属性!$IM$5:$JU$123,MATCH(竞技场玩家!$C101,新怪物属性!$D$5:$D$123,0),J$2)*$D101,0)</f>
        <v>0</v>
      </c>
      <c r="K101" s="14">
        <f>ROUND(INDEX(新怪物属性!$IM$5:$JU$123,MATCH(竞技场玩家!$B101,新怪物属性!$D$5:$D$123,0),K$2)*(1-$D101)+INDEX(新怪物属性!$IM$5:$JU$123,MATCH(竞技场玩家!$C101,新怪物属性!$D$5:$D$123,0),K$2)*$D101,0)</f>
        <v>0</v>
      </c>
      <c r="L101" s="14">
        <f>ROUND(INDEX(新怪物属性!$IM$5:$JU$123,MATCH(竞技场玩家!$B101,新怪物属性!$D$5:$D$123,0),L$2)*(1-$D101)+INDEX(新怪物属性!$IM$5:$JU$123,MATCH(竞技场玩家!$C101,新怪物属性!$D$5:$D$123,0),L$2)*$D101,0)</f>
        <v>1</v>
      </c>
      <c r="M101" s="14">
        <f>ROUND(INDEX(新怪物属性!$IM$5:$JU$123,MATCH(竞技场玩家!$B101,新怪物属性!$D$5:$D$123,0),M$2)*(1-$D101)+INDEX(新怪物属性!$IM$5:$JU$123,MATCH(竞技场玩家!$C101,新怪物属性!$D$5:$D$123,0),M$2)*$D101,0)</f>
        <v>1</v>
      </c>
      <c r="N101" s="14">
        <f>ROUND(INDEX(新怪物属性!$IM$5:$JU$123,MATCH(竞技场玩家!$B101,新怪物属性!$D$5:$D$123,0),N$2)*(1-$D101)+INDEX(新怪物属性!$IM$5:$JU$123,MATCH(竞技场玩家!$C101,新怪物属性!$D$5:$D$123,0),N$2)*$D101,0)</f>
        <v>1</v>
      </c>
      <c r="O101" s="14">
        <f>ROUND(INDEX(新怪物属性!$IM$5:$JU$123,MATCH(竞技场玩家!$B101,新怪物属性!$D$5:$D$123,0),O$2)*(1-$D101)+INDEX(新怪物属性!$IM$5:$JU$123,MATCH(竞技场玩家!$C101,新怪物属性!$D$5:$D$123,0),O$2)*$D101,0)</f>
        <v>950</v>
      </c>
      <c r="P101" s="14">
        <f>ROUND(INDEX(新怪物属性!$IM$5:$JU$123,MATCH(竞技场玩家!$B101,新怪物属性!$D$5:$D$123,0),P$2)*(1-$D101)+INDEX(新怪物属性!$IM$5:$JU$123,MATCH(竞技场玩家!$C101,新怪物属性!$D$5:$D$123,0),P$2)*$D101,0)</f>
        <v>0</v>
      </c>
      <c r="Q101" s="14">
        <f>ROUND(INDEX(新怪物属性!$IM$5:$JU$123,MATCH(竞技场玩家!$B101,新怪物属性!$D$5:$D$123,0),Q$2)*(1-$D101)+INDEX(新怪物属性!$IM$5:$JU$123,MATCH(竞技场玩家!$C101,新怪物属性!$D$5:$D$123,0),Q$2)*$D101,0)</f>
        <v>0</v>
      </c>
      <c r="R101" s="14">
        <f>ROUND(INDEX(新怪物属性!$IM$5:$JU$123,MATCH(竞技场玩家!$B101,新怪物属性!$D$5:$D$123,0),R$2)*(1-$D101)+INDEX(新怪物属性!$IM$5:$JU$123,MATCH(竞技场玩家!$C101,新怪物属性!$D$5:$D$123,0),R$2)*$D101,0)</f>
        <v>0</v>
      </c>
      <c r="S101" s="14">
        <f>ROUND(INDEX(新怪物属性!$IM$5:$JU$123,MATCH(竞技场玩家!$B101,新怪物属性!$D$5:$D$123,0),S$2)*(1-$D101)+INDEX(新怪物属性!$IM$5:$JU$123,MATCH(竞技场玩家!$C101,新怪物属性!$D$5:$D$123,0),S$2)*$D101,0)</f>
        <v>0</v>
      </c>
      <c r="T101" s="14">
        <f>ROUND(INDEX(新怪物属性!$IM$5:$JU$123,MATCH(竞技场玩家!$B101,新怪物属性!$D$5:$D$123,0),T$2)*(1-$D101)+INDEX(新怪物属性!$IM$5:$JU$123,MATCH(竞技场玩家!$C101,新怪物属性!$D$5:$D$123,0),T$2)*$D101,0)</f>
        <v>3202</v>
      </c>
      <c r="U101" s="14">
        <f>ROUND(INDEX(新怪物属性!$IM$5:$JU$123,MATCH(竞技场玩家!$B101,新怪物属性!$D$5:$D$123,0),U$2)*(1-$D101)+INDEX(新怪物属性!$IM$5:$JU$123,MATCH(竞技场玩家!$C101,新怪物属性!$D$5:$D$123,0),U$2)*$D101,0)</f>
        <v>1</v>
      </c>
    </row>
    <row r="102" spans="1:21" ht="16.5" x14ac:dyDescent="0.2">
      <c r="A102" s="14">
        <v>3600</v>
      </c>
      <c r="B102" s="14">
        <v>20</v>
      </c>
      <c r="C102" s="14">
        <v>30</v>
      </c>
      <c r="D102" s="14">
        <v>0.75</v>
      </c>
      <c r="E102" s="14">
        <f>ROUND(INDEX(新怪物属性!$IM$5:$JU$123,MATCH(竞技场玩家!$B102,新怪物属性!$D$5:$D$123,0),E$2)*(1-$D102)+INDEX(新怪物属性!$IM$5:$JU$123,MATCH(竞技场玩家!$C102,新怪物属性!$D$5:$D$123,0),E$2)*$D102,0)</f>
        <v>2762</v>
      </c>
      <c r="F102" s="14">
        <f>ROUND(INDEX(新怪物属性!$IM$5:$JU$123,MATCH(竞技场玩家!$B102,新怪物属性!$D$5:$D$123,0),F$2)*(1-$D102)+INDEX(新怪物属性!$IM$5:$JU$123,MATCH(竞技场玩家!$C102,新怪物属性!$D$5:$D$123,0),F$2)*$D102,0)</f>
        <v>0</v>
      </c>
      <c r="G102" s="14">
        <f>ROUND(INDEX(新怪物属性!$IM$5:$JU$123,MATCH(竞技场玩家!$B102,新怪物属性!$D$5:$D$123,0),G$2)*(1-$D102)+INDEX(新怪物属性!$IM$5:$JU$123,MATCH(竞技场玩家!$C102,新怪物属性!$D$5:$D$123,0),G$2)*$D102,0)</f>
        <v>0</v>
      </c>
      <c r="H102" s="14">
        <f>ROUND(INDEX(新怪物属性!$IM$5:$JU$123,MATCH(竞技场玩家!$B102,新怪物属性!$D$5:$D$123,0),H$2)*(1-$D102)+INDEX(新怪物属性!$IM$5:$JU$123,MATCH(竞技场玩家!$C102,新怪物属性!$D$5:$D$123,0),H$2)*$D102,0)</f>
        <v>18347</v>
      </c>
      <c r="I102" s="14">
        <f>ROUND(INDEX(新怪物属性!$IM$5:$JU$123,MATCH(竞技场玩家!$B102,新怪物属性!$D$5:$D$123,0),I$2)*(1-$D102)+INDEX(新怪物属性!$IM$5:$JU$123,MATCH(竞技场玩家!$C102,新怪物属性!$D$5:$D$123,0),I$2)*$D102,0)</f>
        <v>573</v>
      </c>
      <c r="J102" s="14">
        <f>ROUND(INDEX(新怪物属性!$IM$5:$JU$123,MATCH(竞技场玩家!$B102,新怪物属性!$D$5:$D$123,0),J$2)*(1-$D102)+INDEX(新怪物属性!$IM$5:$JU$123,MATCH(竞技场玩家!$C102,新怪物属性!$D$5:$D$123,0),J$2)*$D102,0)</f>
        <v>0</v>
      </c>
      <c r="K102" s="14">
        <f>ROUND(INDEX(新怪物属性!$IM$5:$JU$123,MATCH(竞技场玩家!$B102,新怪物属性!$D$5:$D$123,0),K$2)*(1-$D102)+INDEX(新怪物属性!$IM$5:$JU$123,MATCH(竞技场玩家!$C102,新怪物属性!$D$5:$D$123,0),K$2)*$D102,0)</f>
        <v>0</v>
      </c>
      <c r="L102" s="14">
        <f>ROUND(INDEX(新怪物属性!$IM$5:$JU$123,MATCH(竞技场玩家!$B102,新怪物属性!$D$5:$D$123,0),L$2)*(1-$D102)+INDEX(新怪物属性!$IM$5:$JU$123,MATCH(竞技场玩家!$C102,新怪物属性!$D$5:$D$123,0),L$2)*$D102,0)</f>
        <v>1</v>
      </c>
      <c r="M102" s="14">
        <f>ROUND(INDEX(新怪物属性!$IM$5:$JU$123,MATCH(竞技场玩家!$B102,新怪物属性!$D$5:$D$123,0),M$2)*(1-$D102)+INDEX(新怪物属性!$IM$5:$JU$123,MATCH(竞技场玩家!$C102,新怪物属性!$D$5:$D$123,0),M$2)*$D102,0)</f>
        <v>1</v>
      </c>
      <c r="N102" s="14">
        <f>ROUND(INDEX(新怪物属性!$IM$5:$JU$123,MATCH(竞技场玩家!$B102,新怪物属性!$D$5:$D$123,0),N$2)*(1-$D102)+INDEX(新怪物属性!$IM$5:$JU$123,MATCH(竞技场玩家!$C102,新怪物属性!$D$5:$D$123,0),N$2)*$D102,0)</f>
        <v>1</v>
      </c>
      <c r="O102" s="14">
        <f>ROUND(INDEX(新怪物属性!$IM$5:$JU$123,MATCH(竞技场玩家!$B102,新怪物属性!$D$5:$D$123,0),O$2)*(1-$D102)+INDEX(新怪物属性!$IM$5:$JU$123,MATCH(竞技场玩家!$C102,新怪物属性!$D$5:$D$123,0),O$2)*$D102,0)</f>
        <v>893</v>
      </c>
      <c r="P102" s="14">
        <f>ROUND(INDEX(新怪物属性!$IM$5:$JU$123,MATCH(竞技场玩家!$B102,新怪物属性!$D$5:$D$123,0),P$2)*(1-$D102)+INDEX(新怪物属性!$IM$5:$JU$123,MATCH(竞技场玩家!$C102,新怪物属性!$D$5:$D$123,0),P$2)*$D102,0)</f>
        <v>0</v>
      </c>
      <c r="Q102" s="14">
        <f>ROUND(INDEX(新怪物属性!$IM$5:$JU$123,MATCH(竞技场玩家!$B102,新怪物属性!$D$5:$D$123,0),Q$2)*(1-$D102)+INDEX(新怪物属性!$IM$5:$JU$123,MATCH(竞技场玩家!$C102,新怪物属性!$D$5:$D$123,0),Q$2)*$D102,0)</f>
        <v>0</v>
      </c>
      <c r="R102" s="14">
        <f>ROUND(INDEX(新怪物属性!$IM$5:$JU$123,MATCH(竞技场玩家!$B102,新怪物属性!$D$5:$D$123,0),R$2)*(1-$D102)+INDEX(新怪物属性!$IM$5:$JU$123,MATCH(竞技场玩家!$C102,新怪物属性!$D$5:$D$123,0),R$2)*$D102,0)</f>
        <v>0</v>
      </c>
      <c r="S102" s="14">
        <f>ROUND(INDEX(新怪物属性!$IM$5:$JU$123,MATCH(竞技场玩家!$B102,新怪物属性!$D$5:$D$123,0),S$2)*(1-$D102)+INDEX(新怪物属性!$IM$5:$JU$123,MATCH(竞技场玩家!$C102,新怪物属性!$D$5:$D$123,0),S$2)*$D102,0)</f>
        <v>0</v>
      </c>
      <c r="T102" s="14">
        <f>ROUND(INDEX(新怪物属性!$IM$5:$JU$123,MATCH(竞技场玩家!$B102,新怪物属性!$D$5:$D$123,0),T$2)*(1-$D102)+INDEX(新怪物属性!$IM$5:$JU$123,MATCH(竞技场玩家!$C102,新怪物属性!$D$5:$D$123,0),T$2)*$D102,0)</f>
        <v>3137</v>
      </c>
      <c r="U102" s="14">
        <f>ROUND(INDEX(新怪物属性!$IM$5:$JU$123,MATCH(竞技场玩家!$B102,新怪物属性!$D$5:$D$123,0),U$2)*(1-$D102)+INDEX(新怪物属性!$IM$5:$JU$123,MATCH(竞技场玩家!$C102,新怪物属性!$D$5:$D$123,0),U$2)*$D102,0)</f>
        <v>1</v>
      </c>
    </row>
    <row r="103" spans="1:21" ht="16.5" x14ac:dyDescent="0.2">
      <c r="A103" s="14">
        <v>3700</v>
      </c>
      <c r="B103" s="14">
        <v>20</v>
      </c>
      <c r="C103" s="14">
        <v>30</v>
      </c>
      <c r="D103" s="14">
        <v>0.7</v>
      </c>
      <c r="E103" s="14">
        <f>ROUND(INDEX(新怪物属性!$IM$5:$JU$123,MATCH(竞技场玩家!$B103,新怪物属性!$D$5:$D$123,0),E$2)*(1-$D103)+INDEX(新怪物属性!$IM$5:$JU$123,MATCH(竞技场玩家!$C103,新怪物属性!$D$5:$D$123,0),E$2)*$D103,0)</f>
        <v>2713</v>
      </c>
      <c r="F103" s="14">
        <f>ROUND(INDEX(新怪物属性!$IM$5:$JU$123,MATCH(竞技场玩家!$B103,新怪物属性!$D$5:$D$123,0),F$2)*(1-$D103)+INDEX(新怪物属性!$IM$5:$JU$123,MATCH(竞技场玩家!$C103,新怪物属性!$D$5:$D$123,0),F$2)*$D103,0)</f>
        <v>0</v>
      </c>
      <c r="G103" s="14">
        <f>ROUND(INDEX(新怪物属性!$IM$5:$JU$123,MATCH(竞技场玩家!$B103,新怪物属性!$D$5:$D$123,0),G$2)*(1-$D103)+INDEX(新怪物属性!$IM$5:$JU$123,MATCH(竞技场玩家!$C103,新怪物属性!$D$5:$D$123,0),G$2)*$D103,0)</f>
        <v>0</v>
      </c>
      <c r="H103" s="14">
        <f>ROUND(INDEX(新怪物属性!$IM$5:$JU$123,MATCH(竞技场玩家!$B103,新怪物属性!$D$5:$D$123,0),H$2)*(1-$D103)+INDEX(新怪物属性!$IM$5:$JU$123,MATCH(竞技场玩家!$C103,新怪物属性!$D$5:$D$123,0),H$2)*$D103,0)</f>
        <v>18090</v>
      </c>
      <c r="I103" s="14">
        <f>ROUND(INDEX(新怪物属性!$IM$5:$JU$123,MATCH(竞技场玩家!$B103,新怪物属性!$D$5:$D$123,0),I$2)*(1-$D103)+INDEX(新怪物属性!$IM$5:$JU$123,MATCH(竞技场玩家!$C103,新怪物属性!$D$5:$D$123,0),I$2)*$D103,0)</f>
        <v>547</v>
      </c>
      <c r="J103" s="14">
        <f>ROUND(INDEX(新怪物属性!$IM$5:$JU$123,MATCH(竞技场玩家!$B103,新怪物属性!$D$5:$D$123,0),J$2)*(1-$D103)+INDEX(新怪物属性!$IM$5:$JU$123,MATCH(竞技场玩家!$C103,新怪物属性!$D$5:$D$123,0),J$2)*$D103,0)</f>
        <v>0</v>
      </c>
      <c r="K103" s="14">
        <f>ROUND(INDEX(新怪物属性!$IM$5:$JU$123,MATCH(竞技场玩家!$B103,新怪物属性!$D$5:$D$123,0),K$2)*(1-$D103)+INDEX(新怪物属性!$IM$5:$JU$123,MATCH(竞技场玩家!$C103,新怪物属性!$D$5:$D$123,0),K$2)*$D103,0)</f>
        <v>0</v>
      </c>
      <c r="L103" s="14">
        <f>ROUND(INDEX(新怪物属性!$IM$5:$JU$123,MATCH(竞技场玩家!$B103,新怪物属性!$D$5:$D$123,0),L$2)*(1-$D103)+INDEX(新怪物属性!$IM$5:$JU$123,MATCH(竞技场玩家!$C103,新怪物属性!$D$5:$D$123,0),L$2)*$D103,0)</f>
        <v>1</v>
      </c>
      <c r="M103" s="14">
        <f>ROUND(INDEX(新怪物属性!$IM$5:$JU$123,MATCH(竞技场玩家!$B103,新怪物属性!$D$5:$D$123,0),M$2)*(1-$D103)+INDEX(新怪物属性!$IM$5:$JU$123,MATCH(竞技场玩家!$C103,新怪物属性!$D$5:$D$123,0),M$2)*$D103,0)</f>
        <v>1</v>
      </c>
      <c r="N103" s="14">
        <f>ROUND(INDEX(新怪物属性!$IM$5:$JU$123,MATCH(竞技场玩家!$B103,新怪物属性!$D$5:$D$123,0),N$2)*(1-$D103)+INDEX(新怪物属性!$IM$5:$JU$123,MATCH(竞技场玩家!$C103,新怪物属性!$D$5:$D$123,0),N$2)*$D103,0)</f>
        <v>1</v>
      </c>
      <c r="O103" s="14">
        <f>ROUND(INDEX(新怪物属性!$IM$5:$JU$123,MATCH(竞技场玩家!$B103,新怪物属性!$D$5:$D$123,0),O$2)*(1-$D103)+INDEX(新怪物属性!$IM$5:$JU$123,MATCH(竞技场玩家!$C103,新怪物属性!$D$5:$D$123,0),O$2)*$D103,0)</f>
        <v>836</v>
      </c>
      <c r="P103" s="14">
        <f>ROUND(INDEX(新怪物属性!$IM$5:$JU$123,MATCH(竞技场玩家!$B103,新怪物属性!$D$5:$D$123,0),P$2)*(1-$D103)+INDEX(新怪物属性!$IM$5:$JU$123,MATCH(竞技场玩家!$C103,新怪物属性!$D$5:$D$123,0),P$2)*$D103,0)</f>
        <v>0</v>
      </c>
      <c r="Q103" s="14">
        <f>ROUND(INDEX(新怪物属性!$IM$5:$JU$123,MATCH(竞技场玩家!$B103,新怪物属性!$D$5:$D$123,0),Q$2)*(1-$D103)+INDEX(新怪物属性!$IM$5:$JU$123,MATCH(竞技场玩家!$C103,新怪物属性!$D$5:$D$123,0),Q$2)*$D103,0)</f>
        <v>0</v>
      </c>
      <c r="R103" s="14">
        <f>ROUND(INDEX(新怪物属性!$IM$5:$JU$123,MATCH(竞技场玩家!$B103,新怪物属性!$D$5:$D$123,0),R$2)*(1-$D103)+INDEX(新怪物属性!$IM$5:$JU$123,MATCH(竞技场玩家!$C103,新怪物属性!$D$5:$D$123,0),R$2)*$D103,0)</f>
        <v>0</v>
      </c>
      <c r="S103" s="14">
        <f>ROUND(INDEX(新怪物属性!$IM$5:$JU$123,MATCH(竞技场玩家!$B103,新怪物属性!$D$5:$D$123,0),S$2)*(1-$D103)+INDEX(新怪物属性!$IM$5:$JU$123,MATCH(竞技场玩家!$C103,新怪物属性!$D$5:$D$123,0),S$2)*$D103,0)</f>
        <v>0</v>
      </c>
      <c r="T103" s="14">
        <f>ROUND(INDEX(新怪物属性!$IM$5:$JU$123,MATCH(竞技场玩家!$B103,新怪物属性!$D$5:$D$123,0),T$2)*(1-$D103)+INDEX(新怪物属性!$IM$5:$JU$123,MATCH(竞技场玩家!$C103,新怪物属性!$D$5:$D$123,0),T$2)*$D103,0)</f>
        <v>3073</v>
      </c>
      <c r="U103" s="14">
        <f>ROUND(INDEX(新怪物属性!$IM$5:$JU$123,MATCH(竞技场玩家!$B103,新怪物属性!$D$5:$D$123,0),U$2)*(1-$D103)+INDEX(新怪物属性!$IM$5:$JU$123,MATCH(竞技场玩家!$C103,新怪物属性!$D$5:$D$123,0),U$2)*$D103,0)</f>
        <v>1</v>
      </c>
    </row>
    <row r="104" spans="1:21" ht="16.5" x14ac:dyDescent="0.2">
      <c r="A104" s="14">
        <v>3800</v>
      </c>
      <c r="B104" s="14">
        <v>20</v>
      </c>
      <c r="C104" s="14">
        <v>30</v>
      </c>
      <c r="D104" s="14">
        <v>0.65</v>
      </c>
      <c r="E104" s="14">
        <f>ROUND(INDEX(新怪物属性!$IM$5:$JU$123,MATCH(竞技场玩家!$B104,新怪物属性!$D$5:$D$123,0),E$2)*(1-$D104)+INDEX(新怪物属性!$IM$5:$JU$123,MATCH(竞技场玩家!$C104,新怪物属性!$D$5:$D$123,0),E$2)*$D104,0)</f>
        <v>2664</v>
      </c>
      <c r="F104" s="14">
        <f>ROUND(INDEX(新怪物属性!$IM$5:$JU$123,MATCH(竞技场玩家!$B104,新怪物属性!$D$5:$D$123,0),F$2)*(1-$D104)+INDEX(新怪物属性!$IM$5:$JU$123,MATCH(竞技场玩家!$C104,新怪物属性!$D$5:$D$123,0),F$2)*$D104,0)</f>
        <v>0</v>
      </c>
      <c r="G104" s="14">
        <f>ROUND(INDEX(新怪物属性!$IM$5:$JU$123,MATCH(竞技场玩家!$B104,新怪物属性!$D$5:$D$123,0),G$2)*(1-$D104)+INDEX(新怪物属性!$IM$5:$JU$123,MATCH(竞技场玩家!$C104,新怪物属性!$D$5:$D$123,0),G$2)*$D104,0)</f>
        <v>0</v>
      </c>
      <c r="H104" s="14">
        <f>ROUND(INDEX(新怪物属性!$IM$5:$JU$123,MATCH(竞技场玩家!$B104,新怪物属性!$D$5:$D$123,0),H$2)*(1-$D104)+INDEX(新怪物属性!$IM$5:$JU$123,MATCH(竞技场玩家!$C104,新怪物属性!$D$5:$D$123,0),H$2)*$D104,0)</f>
        <v>17832</v>
      </c>
      <c r="I104" s="14">
        <f>ROUND(INDEX(新怪物属性!$IM$5:$JU$123,MATCH(竞技场玩家!$B104,新怪物属性!$D$5:$D$123,0),I$2)*(1-$D104)+INDEX(新怪物属性!$IM$5:$JU$123,MATCH(竞技场玩家!$C104,新怪物属性!$D$5:$D$123,0),I$2)*$D104,0)</f>
        <v>522</v>
      </c>
      <c r="J104" s="14">
        <f>ROUND(INDEX(新怪物属性!$IM$5:$JU$123,MATCH(竞技场玩家!$B104,新怪物属性!$D$5:$D$123,0),J$2)*(1-$D104)+INDEX(新怪物属性!$IM$5:$JU$123,MATCH(竞技场玩家!$C104,新怪物属性!$D$5:$D$123,0),J$2)*$D104,0)</f>
        <v>0</v>
      </c>
      <c r="K104" s="14">
        <f>ROUND(INDEX(新怪物属性!$IM$5:$JU$123,MATCH(竞技场玩家!$B104,新怪物属性!$D$5:$D$123,0),K$2)*(1-$D104)+INDEX(新怪物属性!$IM$5:$JU$123,MATCH(竞技场玩家!$C104,新怪物属性!$D$5:$D$123,0),K$2)*$D104,0)</f>
        <v>0</v>
      </c>
      <c r="L104" s="14">
        <f>ROUND(INDEX(新怪物属性!$IM$5:$JU$123,MATCH(竞技场玩家!$B104,新怪物属性!$D$5:$D$123,0),L$2)*(1-$D104)+INDEX(新怪物属性!$IM$5:$JU$123,MATCH(竞技场玩家!$C104,新怪物属性!$D$5:$D$123,0),L$2)*$D104,0)</f>
        <v>1</v>
      </c>
      <c r="M104" s="14">
        <f>ROUND(INDEX(新怪物属性!$IM$5:$JU$123,MATCH(竞技场玩家!$B104,新怪物属性!$D$5:$D$123,0),M$2)*(1-$D104)+INDEX(新怪物属性!$IM$5:$JU$123,MATCH(竞技场玩家!$C104,新怪物属性!$D$5:$D$123,0),M$2)*$D104,0)</f>
        <v>1</v>
      </c>
      <c r="N104" s="14">
        <f>ROUND(INDEX(新怪物属性!$IM$5:$JU$123,MATCH(竞技场玩家!$B104,新怪物属性!$D$5:$D$123,0),N$2)*(1-$D104)+INDEX(新怪物属性!$IM$5:$JU$123,MATCH(竞技场玩家!$C104,新怪物属性!$D$5:$D$123,0),N$2)*$D104,0)</f>
        <v>1</v>
      </c>
      <c r="O104" s="14">
        <f>ROUND(INDEX(新怪物属性!$IM$5:$JU$123,MATCH(竞技场玩家!$B104,新怪物属性!$D$5:$D$123,0),O$2)*(1-$D104)+INDEX(新怪物属性!$IM$5:$JU$123,MATCH(竞技场玩家!$C104,新怪物属性!$D$5:$D$123,0),O$2)*$D104,0)</f>
        <v>780</v>
      </c>
      <c r="P104" s="14">
        <f>ROUND(INDEX(新怪物属性!$IM$5:$JU$123,MATCH(竞技场玩家!$B104,新怪物属性!$D$5:$D$123,0),P$2)*(1-$D104)+INDEX(新怪物属性!$IM$5:$JU$123,MATCH(竞技场玩家!$C104,新怪物属性!$D$5:$D$123,0),P$2)*$D104,0)</f>
        <v>0</v>
      </c>
      <c r="Q104" s="14">
        <f>ROUND(INDEX(新怪物属性!$IM$5:$JU$123,MATCH(竞技场玩家!$B104,新怪物属性!$D$5:$D$123,0),Q$2)*(1-$D104)+INDEX(新怪物属性!$IM$5:$JU$123,MATCH(竞技场玩家!$C104,新怪物属性!$D$5:$D$123,0),Q$2)*$D104,0)</f>
        <v>0</v>
      </c>
      <c r="R104" s="14">
        <f>ROUND(INDEX(新怪物属性!$IM$5:$JU$123,MATCH(竞技场玩家!$B104,新怪物属性!$D$5:$D$123,0),R$2)*(1-$D104)+INDEX(新怪物属性!$IM$5:$JU$123,MATCH(竞技场玩家!$C104,新怪物属性!$D$5:$D$123,0),R$2)*$D104,0)</f>
        <v>0</v>
      </c>
      <c r="S104" s="14">
        <f>ROUND(INDEX(新怪物属性!$IM$5:$JU$123,MATCH(竞技场玩家!$B104,新怪物属性!$D$5:$D$123,0),S$2)*(1-$D104)+INDEX(新怪物属性!$IM$5:$JU$123,MATCH(竞技场玩家!$C104,新怪物属性!$D$5:$D$123,0),S$2)*$D104,0)</f>
        <v>0</v>
      </c>
      <c r="T104" s="14">
        <f>ROUND(INDEX(新怪物属性!$IM$5:$JU$123,MATCH(竞技场玩家!$B104,新怪物属性!$D$5:$D$123,0),T$2)*(1-$D104)+INDEX(新怪物属性!$IM$5:$JU$123,MATCH(竞技场玩家!$C104,新怪物属性!$D$5:$D$123,0),T$2)*$D104,0)</f>
        <v>3009</v>
      </c>
      <c r="U104" s="14">
        <f>ROUND(INDEX(新怪物属性!$IM$5:$JU$123,MATCH(竞技场玩家!$B104,新怪物属性!$D$5:$D$123,0),U$2)*(1-$D104)+INDEX(新怪物属性!$IM$5:$JU$123,MATCH(竞技场玩家!$C104,新怪物属性!$D$5:$D$123,0),U$2)*$D104,0)</f>
        <v>1</v>
      </c>
    </row>
    <row r="105" spans="1:21" ht="16.5" x14ac:dyDescent="0.2">
      <c r="A105" s="14">
        <v>3900</v>
      </c>
      <c r="B105" s="14">
        <v>20</v>
      </c>
      <c r="C105" s="14">
        <v>30</v>
      </c>
      <c r="D105" s="14">
        <v>0.6</v>
      </c>
      <c r="E105" s="14">
        <f>ROUND(INDEX(新怪物属性!$IM$5:$JU$123,MATCH(竞技场玩家!$B105,新怪物属性!$D$5:$D$123,0),E$2)*(1-$D105)+INDEX(新怪物属性!$IM$5:$JU$123,MATCH(竞技场玩家!$C105,新怪物属性!$D$5:$D$123,0),E$2)*$D105,0)</f>
        <v>2614</v>
      </c>
      <c r="F105" s="14">
        <f>ROUND(INDEX(新怪物属性!$IM$5:$JU$123,MATCH(竞技场玩家!$B105,新怪物属性!$D$5:$D$123,0),F$2)*(1-$D105)+INDEX(新怪物属性!$IM$5:$JU$123,MATCH(竞技场玩家!$C105,新怪物属性!$D$5:$D$123,0),F$2)*$D105,0)</f>
        <v>0</v>
      </c>
      <c r="G105" s="14">
        <f>ROUND(INDEX(新怪物属性!$IM$5:$JU$123,MATCH(竞技场玩家!$B105,新怪物属性!$D$5:$D$123,0),G$2)*(1-$D105)+INDEX(新怪物属性!$IM$5:$JU$123,MATCH(竞技场玩家!$C105,新怪物属性!$D$5:$D$123,0),G$2)*$D105,0)</f>
        <v>0</v>
      </c>
      <c r="H105" s="14">
        <f>ROUND(INDEX(新怪物属性!$IM$5:$JU$123,MATCH(竞技场玩家!$B105,新怪物属性!$D$5:$D$123,0),H$2)*(1-$D105)+INDEX(新怪物属性!$IM$5:$JU$123,MATCH(竞技场玩家!$C105,新怪物属性!$D$5:$D$123,0),H$2)*$D105,0)</f>
        <v>17575</v>
      </c>
      <c r="I105" s="14">
        <f>ROUND(INDEX(新怪物属性!$IM$5:$JU$123,MATCH(竞技场玩家!$B105,新怪物属性!$D$5:$D$123,0),I$2)*(1-$D105)+INDEX(新怪物属性!$IM$5:$JU$123,MATCH(竞技场玩家!$C105,新怪物属性!$D$5:$D$123,0),I$2)*$D105,0)</f>
        <v>496</v>
      </c>
      <c r="J105" s="14">
        <f>ROUND(INDEX(新怪物属性!$IM$5:$JU$123,MATCH(竞技场玩家!$B105,新怪物属性!$D$5:$D$123,0),J$2)*(1-$D105)+INDEX(新怪物属性!$IM$5:$JU$123,MATCH(竞技场玩家!$C105,新怪物属性!$D$5:$D$123,0),J$2)*$D105,0)</f>
        <v>0</v>
      </c>
      <c r="K105" s="14">
        <f>ROUND(INDEX(新怪物属性!$IM$5:$JU$123,MATCH(竞技场玩家!$B105,新怪物属性!$D$5:$D$123,0),K$2)*(1-$D105)+INDEX(新怪物属性!$IM$5:$JU$123,MATCH(竞技场玩家!$C105,新怪物属性!$D$5:$D$123,0),K$2)*$D105,0)</f>
        <v>0</v>
      </c>
      <c r="L105" s="14">
        <f>ROUND(INDEX(新怪物属性!$IM$5:$JU$123,MATCH(竞技场玩家!$B105,新怪物属性!$D$5:$D$123,0),L$2)*(1-$D105)+INDEX(新怪物属性!$IM$5:$JU$123,MATCH(竞技场玩家!$C105,新怪物属性!$D$5:$D$123,0),L$2)*$D105,0)</f>
        <v>1</v>
      </c>
      <c r="M105" s="14">
        <f>ROUND(INDEX(新怪物属性!$IM$5:$JU$123,MATCH(竞技场玩家!$B105,新怪物属性!$D$5:$D$123,0),M$2)*(1-$D105)+INDEX(新怪物属性!$IM$5:$JU$123,MATCH(竞技场玩家!$C105,新怪物属性!$D$5:$D$123,0),M$2)*$D105,0)</f>
        <v>1</v>
      </c>
      <c r="N105" s="14">
        <f>ROUND(INDEX(新怪物属性!$IM$5:$JU$123,MATCH(竞技场玩家!$B105,新怪物属性!$D$5:$D$123,0),N$2)*(1-$D105)+INDEX(新怪物属性!$IM$5:$JU$123,MATCH(竞技场玩家!$C105,新怪物属性!$D$5:$D$123,0),N$2)*$D105,0)</f>
        <v>1</v>
      </c>
      <c r="O105" s="14">
        <f>ROUND(INDEX(新怪物属性!$IM$5:$JU$123,MATCH(竞技场玩家!$B105,新怪物属性!$D$5:$D$123,0),O$2)*(1-$D105)+INDEX(新怪物属性!$IM$5:$JU$123,MATCH(竞技场玩家!$C105,新怪物属性!$D$5:$D$123,0),O$2)*$D105,0)</f>
        <v>723</v>
      </c>
      <c r="P105" s="14">
        <f>ROUND(INDEX(新怪物属性!$IM$5:$JU$123,MATCH(竞技场玩家!$B105,新怪物属性!$D$5:$D$123,0),P$2)*(1-$D105)+INDEX(新怪物属性!$IM$5:$JU$123,MATCH(竞技场玩家!$C105,新怪物属性!$D$5:$D$123,0),P$2)*$D105,0)</f>
        <v>0</v>
      </c>
      <c r="Q105" s="14">
        <f>ROUND(INDEX(新怪物属性!$IM$5:$JU$123,MATCH(竞技场玩家!$B105,新怪物属性!$D$5:$D$123,0),Q$2)*(1-$D105)+INDEX(新怪物属性!$IM$5:$JU$123,MATCH(竞技场玩家!$C105,新怪物属性!$D$5:$D$123,0),Q$2)*$D105,0)</f>
        <v>0</v>
      </c>
      <c r="R105" s="14">
        <f>ROUND(INDEX(新怪物属性!$IM$5:$JU$123,MATCH(竞技场玩家!$B105,新怪物属性!$D$5:$D$123,0),R$2)*(1-$D105)+INDEX(新怪物属性!$IM$5:$JU$123,MATCH(竞技场玩家!$C105,新怪物属性!$D$5:$D$123,0),R$2)*$D105,0)</f>
        <v>0</v>
      </c>
      <c r="S105" s="14">
        <f>ROUND(INDEX(新怪物属性!$IM$5:$JU$123,MATCH(竞技场玩家!$B105,新怪物属性!$D$5:$D$123,0),S$2)*(1-$D105)+INDEX(新怪物属性!$IM$5:$JU$123,MATCH(竞技场玩家!$C105,新怪物属性!$D$5:$D$123,0),S$2)*$D105,0)</f>
        <v>0</v>
      </c>
      <c r="T105" s="14">
        <f>ROUND(INDEX(新怪物属性!$IM$5:$JU$123,MATCH(竞技场玩家!$B105,新怪物属性!$D$5:$D$123,0),T$2)*(1-$D105)+INDEX(新怪物属性!$IM$5:$JU$123,MATCH(竞技场玩家!$C105,新怪物属性!$D$5:$D$123,0),T$2)*$D105,0)</f>
        <v>2944</v>
      </c>
      <c r="U105" s="14">
        <f>ROUND(INDEX(新怪物属性!$IM$5:$JU$123,MATCH(竞技场玩家!$B105,新怪物属性!$D$5:$D$123,0),U$2)*(1-$D105)+INDEX(新怪物属性!$IM$5:$JU$123,MATCH(竞技场玩家!$C105,新怪物属性!$D$5:$D$123,0),U$2)*$D105,0)</f>
        <v>1</v>
      </c>
    </row>
    <row r="106" spans="1:21" ht="16.5" x14ac:dyDescent="0.2">
      <c r="A106" s="14">
        <v>4000</v>
      </c>
      <c r="B106" s="14">
        <v>20</v>
      </c>
      <c r="C106" s="14">
        <v>30</v>
      </c>
      <c r="D106" s="14">
        <v>0.55000000000000004</v>
      </c>
      <c r="E106" s="14">
        <f>ROUND(INDEX(新怪物属性!$IM$5:$JU$123,MATCH(竞技场玩家!$B106,新怪物属性!$D$5:$D$123,0),E$2)*(1-$D106)+INDEX(新怪物属性!$IM$5:$JU$123,MATCH(竞技场玩家!$C106,新怪物属性!$D$5:$D$123,0),E$2)*$D106,0)</f>
        <v>2565</v>
      </c>
      <c r="F106" s="14">
        <f>ROUND(INDEX(新怪物属性!$IM$5:$JU$123,MATCH(竞技场玩家!$B106,新怪物属性!$D$5:$D$123,0),F$2)*(1-$D106)+INDEX(新怪物属性!$IM$5:$JU$123,MATCH(竞技场玩家!$C106,新怪物属性!$D$5:$D$123,0),F$2)*$D106,0)</f>
        <v>0</v>
      </c>
      <c r="G106" s="14">
        <f>ROUND(INDEX(新怪物属性!$IM$5:$JU$123,MATCH(竞技场玩家!$B106,新怪物属性!$D$5:$D$123,0),G$2)*(1-$D106)+INDEX(新怪物属性!$IM$5:$JU$123,MATCH(竞技场玩家!$C106,新怪物属性!$D$5:$D$123,0),G$2)*$D106,0)</f>
        <v>0</v>
      </c>
      <c r="H106" s="14">
        <f>ROUND(INDEX(新怪物属性!$IM$5:$JU$123,MATCH(竞技场玩家!$B106,新怪物属性!$D$5:$D$123,0),H$2)*(1-$D106)+INDEX(新怪物属性!$IM$5:$JU$123,MATCH(竞技场玩家!$C106,新怪物属性!$D$5:$D$123,0),H$2)*$D106,0)</f>
        <v>17317</v>
      </c>
      <c r="I106" s="14">
        <f>ROUND(INDEX(新怪物属性!$IM$5:$JU$123,MATCH(竞技场玩家!$B106,新怪物属性!$D$5:$D$123,0),I$2)*(1-$D106)+INDEX(新怪物属性!$IM$5:$JU$123,MATCH(竞技场玩家!$C106,新怪物属性!$D$5:$D$123,0),I$2)*$D106,0)</f>
        <v>471</v>
      </c>
      <c r="J106" s="14">
        <f>ROUND(INDEX(新怪物属性!$IM$5:$JU$123,MATCH(竞技场玩家!$B106,新怪物属性!$D$5:$D$123,0),J$2)*(1-$D106)+INDEX(新怪物属性!$IM$5:$JU$123,MATCH(竞技场玩家!$C106,新怪物属性!$D$5:$D$123,0),J$2)*$D106,0)</f>
        <v>0</v>
      </c>
      <c r="K106" s="14">
        <f>ROUND(INDEX(新怪物属性!$IM$5:$JU$123,MATCH(竞技场玩家!$B106,新怪物属性!$D$5:$D$123,0),K$2)*(1-$D106)+INDEX(新怪物属性!$IM$5:$JU$123,MATCH(竞技场玩家!$C106,新怪物属性!$D$5:$D$123,0),K$2)*$D106,0)</f>
        <v>0</v>
      </c>
      <c r="L106" s="14">
        <f>ROUND(INDEX(新怪物属性!$IM$5:$JU$123,MATCH(竞技场玩家!$B106,新怪物属性!$D$5:$D$123,0),L$2)*(1-$D106)+INDEX(新怪物属性!$IM$5:$JU$123,MATCH(竞技场玩家!$C106,新怪物属性!$D$5:$D$123,0),L$2)*$D106,0)</f>
        <v>1</v>
      </c>
      <c r="M106" s="14">
        <f>ROUND(INDEX(新怪物属性!$IM$5:$JU$123,MATCH(竞技场玩家!$B106,新怪物属性!$D$5:$D$123,0),M$2)*(1-$D106)+INDEX(新怪物属性!$IM$5:$JU$123,MATCH(竞技场玩家!$C106,新怪物属性!$D$5:$D$123,0),M$2)*$D106,0)</f>
        <v>1</v>
      </c>
      <c r="N106" s="14">
        <f>ROUND(INDEX(新怪物属性!$IM$5:$JU$123,MATCH(竞技场玩家!$B106,新怪物属性!$D$5:$D$123,0),N$2)*(1-$D106)+INDEX(新怪物属性!$IM$5:$JU$123,MATCH(竞技场玩家!$C106,新怪物属性!$D$5:$D$123,0),N$2)*$D106,0)</f>
        <v>1</v>
      </c>
      <c r="O106" s="14">
        <f>ROUND(INDEX(新怪物属性!$IM$5:$JU$123,MATCH(竞技场玩家!$B106,新怪物属性!$D$5:$D$123,0),O$2)*(1-$D106)+INDEX(新怪物属性!$IM$5:$JU$123,MATCH(竞技场玩家!$C106,新怪物属性!$D$5:$D$123,0),O$2)*$D106,0)</f>
        <v>667</v>
      </c>
      <c r="P106" s="14">
        <f>ROUND(INDEX(新怪物属性!$IM$5:$JU$123,MATCH(竞技场玩家!$B106,新怪物属性!$D$5:$D$123,0),P$2)*(1-$D106)+INDEX(新怪物属性!$IM$5:$JU$123,MATCH(竞技场玩家!$C106,新怪物属性!$D$5:$D$123,0),P$2)*$D106,0)</f>
        <v>0</v>
      </c>
      <c r="Q106" s="14">
        <f>ROUND(INDEX(新怪物属性!$IM$5:$JU$123,MATCH(竞技场玩家!$B106,新怪物属性!$D$5:$D$123,0),Q$2)*(1-$D106)+INDEX(新怪物属性!$IM$5:$JU$123,MATCH(竞技场玩家!$C106,新怪物属性!$D$5:$D$123,0),Q$2)*$D106,0)</f>
        <v>0</v>
      </c>
      <c r="R106" s="14">
        <f>ROUND(INDEX(新怪物属性!$IM$5:$JU$123,MATCH(竞技场玩家!$B106,新怪物属性!$D$5:$D$123,0),R$2)*(1-$D106)+INDEX(新怪物属性!$IM$5:$JU$123,MATCH(竞技场玩家!$C106,新怪物属性!$D$5:$D$123,0),R$2)*$D106,0)</f>
        <v>0</v>
      </c>
      <c r="S106" s="14">
        <f>ROUND(INDEX(新怪物属性!$IM$5:$JU$123,MATCH(竞技场玩家!$B106,新怪物属性!$D$5:$D$123,0),S$2)*(1-$D106)+INDEX(新怪物属性!$IM$5:$JU$123,MATCH(竞技场玩家!$C106,新怪物属性!$D$5:$D$123,0),S$2)*$D106,0)</f>
        <v>0</v>
      </c>
      <c r="T106" s="14">
        <f>ROUND(INDEX(新怪物属性!$IM$5:$JU$123,MATCH(竞技场玩家!$B106,新怪物属性!$D$5:$D$123,0),T$2)*(1-$D106)+INDEX(新怪物属性!$IM$5:$JU$123,MATCH(竞技场玩家!$C106,新怪物属性!$D$5:$D$123,0),T$2)*$D106,0)</f>
        <v>2880</v>
      </c>
      <c r="U106" s="14">
        <f>ROUND(INDEX(新怪物属性!$IM$5:$JU$123,MATCH(竞技场玩家!$B106,新怪物属性!$D$5:$D$123,0),U$2)*(1-$D106)+INDEX(新怪物属性!$IM$5:$JU$123,MATCH(竞技场玩家!$C106,新怪物属性!$D$5:$D$123,0),U$2)*$D106,0)</f>
        <v>1</v>
      </c>
    </row>
    <row r="107" spans="1:21" ht="16.5" x14ac:dyDescent="0.2">
      <c r="A107" s="14">
        <v>4100</v>
      </c>
      <c r="B107" s="14">
        <v>20</v>
      </c>
      <c r="C107" s="14">
        <v>30</v>
      </c>
      <c r="D107" s="14">
        <v>0.5</v>
      </c>
      <c r="E107" s="14">
        <f>ROUND(INDEX(新怪物属性!$IM$5:$JU$123,MATCH(竞技场玩家!$B107,新怪物属性!$D$5:$D$123,0),E$2)*(1-$D107)+INDEX(新怪物属性!$IM$5:$JU$123,MATCH(竞技场玩家!$C107,新怪物属性!$D$5:$D$123,0),E$2)*$D107,0)</f>
        <v>2516</v>
      </c>
      <c r="F107" s="14">
        <f>ROUND(INDEX(新怪物属性!$IM$5:$JU$123,MATCH(竞技场玩家!$B107,新怪物属性!$D$5:$D$123,0),F$2)*(1-$D107)+INDEX(新怪物属性!$IM$5:$JU$123,MATCH(竞技场玩家!$C107,新怪物属性!$D$5:$D$123,0),F$2)*$D107,0)</f>
        <v>0</v>
      </c>
      <c r="G107" s="14">
        <f>ROUND(INDEX(新怪物属性!$IM$5:$JU$123,MATCH(竞技场玩家!$B107,新怪物属性!$D$5:$D$123,0),G$2)*(1-$D107)+INDEX(新怪物属性!$IM$5:$JU$123,MATCH(竞技场玩家!$C107,新怪物属性!$D$5:$D$123,0),G$2)*$D107,0)</f>
        <v>0</v>
      </c>
      <c r="H107" s="14">
        <f>ROUND(INDEX(新怪物属性!$IM$5:$JU$123,MATCH(竞技场玩家!$B107,新怪物属性!$D$5:$D$123,0),H$2)*(1-$D107)+INDEX(新怪物属性!$IM$5:$JU$123,MATCH(竞技场玩家!$C107,新怪物属性!$D$5:$D$123,0),H$2)*$D107,0)</f>
        <v>17060</v>
      </c>
      <c r="I107" s="14">
        <f>ROUND(INDEX(新怪物属性!$IM$5:$JU$123,MATCH(竞技场玩家!$B107,新怪物属性!$D$5:$D$123,0),I$2)*(1-$D107)+INDEX(新怪物属性!$IM$5:$JU$123,MATCH(竞技场玩家!$C107,新怪物属性!$D$5:$D$123,0),I$2)*$D107,0)</f>
        <v>445</v>
      </c>
      <c r="J107" s="14">
        <f>ROUND(INDEX(新怪物属性!$IM$5:$JU$123,MATCH(竞技场玩家!$B107,新怪物属性!$D$5:$D$123,0),J$2)*(1-$D107)+INDEX(新怪物属性!$IM$5:$JU$123,MATCH(竞技场玩家!$C107,新怪物属性!$D$5:$D$123,0),J$2)*$D107,0)</f>
        <v>0</v>
      </c>
      <c r="K107" s="14">
        <f>ROUND(INDEX(新怪物属性!$IM$5:$JU$123,MATCH(竞技场玩家!$B107,新怪物属性!$D$5:$D$123,0),K$2)*(1-$D107)+INDEX(新怪物属性!$IM$5:$JU$123,MATCH(竞技场玩家!$C107,新怪物属性!$D$5:$D$123,0),K$2)*$D107,0)</f>
        <v>0</v>
      </c>
      <c r="L107" s="14">
        <f>ROUND(INDEX(新怪物属性!$IM$5:$JU$123,MATCH(竞技场玩家!$B107,新怪物属性!$D$5:$D$123,0),L$2)*(1-$D107)+INDEX(新怪物属性!$IM$5:$JU$123,MATCH(竞技场玩家!$C107,新怪物属性!$D$5:$D$123,0),L$2)*$D107,0)</f>
        <v>1</v>
      </c>
      <c r="M107" s="14">
        <f>ROUND(INDEX(新怪物属性!$IM$5:$JU$123,MATCH(竞技场玩家!$B107,新怪物属性!$D$5:$D$123,0),M$2)*(1-$D107)+INDEX(新怪物属性!$IM$5:$JU$123,MATCH(竞技场玩家!$C107,新怪物属性!$D$5:$D$123,0),M$2)*$D107,0)</f>
        <v>1</v>
      </c>
      <c r="N107" s="14">
        <f>ROUND(INDEX(新怪物属性!$IM$5:$JU$123,MATCH(竞技场玩家!$B107,新怪物属性!$D$5:$D$123,0),N$2)*(1-$D107)+INDEX(新怪物属性!$IM$5:$JU$123,MATCH(竞技场玩家!$C107,新怪物属性!$D$5:$D$123,0),N$2)*$D107,0)</f>
        <v>1</v>
      </c>
      <c r="O107" s="14">
        <f>ROUND(INDEX(新怪物属性!$IM$5:$JU$123,MATCH(竞技场玩家!$B107,新怪物属性!$D$5:$D$123,0),O$2)*(1-$D107)+INDEX(新怪物属性!$IM$5:$JU$123,MATCH(竞技场玩家!$C107,新怪物属性!$D$5:$D$123,0),O$2)*$D107,0)</f>
        <v>610</v>
      </c>
      <c r="P107" s="14">
        <f>ROUND(INDEX(新怪物属性!$IM$5:$JU$123,MATCH(竞技场玩家!$B107,新怪物属性!$D$5:$D$123,0),P$2)*(1-$D107)+INDEX(新怪物属性!$IM$5:$JU$123,MATCH(竞技场玩家!$C107,新怪物属性!$D$5:$D$123,0),P$2)*$D107,0)</f>
        <v>0</v>
      </c>
      <c r="Q107" s="14">
        <f>ROUND(INDEX(新怪物属性!$IM$5:$JU$123,MATCH(竞技场玩家!$B107,新怪物属性!$D$5:$D$123,0),Q$2)*(1-$D107)+INDEX(新怪物属性!$IM$5:$JU$123,MATCH(竞技场玩家!$C107,新怪物属性!$D$5:$D$123,0),Q$2)*$D107,0)</f>
        <v>0</v>
      </c>
      <c r="R107" s="14">
        <f>ROUND(INDEX(新怪物属性!$IM$5:$JU$123,MATCH(竞技场玩家!$B107,新怪物属性!$D$5:$D$123,0),R$2)*(1-$D107)+INDEX(新怪物属性!$IM$5:$JU$123,MATCH(竞技场玩家!$C107,新怪物属性!$D$5:$D$123,0),R$2)*$D107,0)</f>
        <v>0</v>
      </c>
      <c r="S107" s="14">
        <f>ROUND(INDEX(新怪物属性!$IM$5:$JU$123,MATCH(竞技场玩家!$B107,新怪物属性!$D$5:$D$123,0),S$2)*(1-$D107)+INDEX(新怪物属性!$IM$5:$JU$123,MATCH(竞技场玩家!$C107,新怪物属性!$D$5:$D$123,0),S$2)*$D107,0)</f>
        <v>0</v>
      </c>
      <c r="T107" s="14">
        <f>ROUND(INDEX(新怪物属性!$IM$5:$JU$123,MATCH(竞技场玩家!$B107,新怪物属性!$D$5:$D$123,0),T$2)*(1-$D107)+INDEX(新怪物属性!$IM$5:$JU$123,MATCH(竞技场玩家!$C107,新怪物属性!$D$5:$D$123,0),T$2)*$D107,0)</f>
        <v>2816</v>
      </c>
      <c r="U107" s="14">
        <f>ROUND(INDEX(新怪物属性!$IM$5:$JU$123,MATCH(竞技场玩家!$B107,新怪物属性!$D$5:$D$123,0),U$2)*(1-$D107)+INDEX(新怪物属性!$IM$5:$JU$123,MATCH(竞技场玩家!$C107,新怪物属性!$D$5:$D$123,0),U$2)*$D107,0)</f>
        <v>1</v>
      </c>
    </row>
    <row r="108" spans="1:21" ht="16.5" x14ac:dyDescent="0.2">
      <c r="A108" s="14">
        <v>4200</v>
      </c>
      <c r="B108" s="14">
        <v>20</v>
      </c>
      <c r="C108" s="14">
        <v>30</v>
      </c>
      <c r="D108" s="14">
        <v>0.45</v>
      </c>
      <c r="E108" s="14">
        <f>ROUND(INDEX(新怪物属性!$IM$5:$JU$123,MATCH(竞技场玩家!$B108,新怪物属性!$D$5:$D$123,0),E$2)*(1-$D108)+INDEX(新怪物属性!$IM$5:$JU$123,MATCH(竞技场玩家!$C108,新怪物属性!$D$5:$D$123,0),E$2)*$D108,0)</f>
        <v>2467</v>
      </c>
      <c r="F108" s="14">
        <f>ROUND(INDEX(新怪物属性!$IM$5:$JU$123,MATCH(竞技场玩家!$B108,新怪物属性!$D$5:$D$123,0),F$2)*(1-$D108)+INDEX(新怪物属性!$IM$5:$JU$123,MATCH(竞技场玩家!$C108,新怪物属性!$D$5:$D$123,0),F$2)*$D108,0)</f>
        <v>0</v>
      </c>
      <c r="G108" s="14">
        <f>ROUND(INDEX(新怪物属性!$IM$5:$JU$123,MATCH(竞技场玩家!$B108,新怪物属性!$D$5:$D$123,0),G$2)*(1-$D108)+INDEX(新怪物属性!$IM$5:$JU$123,MATCH(竞技场玩家!$C108,新怪物属性!$D$5:$D$123,0),G$2)*$D108,0)</f>
        <v>0</v>
      </c>
      <c r="H108" s="14">
        <f>ROUND(INDEX(新怪物属性!$IM$5:$JU$123,MATCH(竞技场玩家!$B108,新怪物属性!$D$5:$D$123,0),H$2)*(1-$D108)+INDEX(新怪物属性!$IM$5:$JU$123,MATCH(竞技场玩家!$C108,新怪物属性!$D$5:$D$123,0),H$2)*$D108,0)</f>
        <v>16802</v>
      </c>
      <c r="I108" s="14">
        <f>ROUND(INDEX(新怪物属性!$IM$5:$JU$123,MATCH(竞技场玩家!$B108,新怪物属性!$D$5:$D$123,0),I$2)*(1-$D108)+INDEX(新怪物属性!$IM$5:$JU$123,MATCH(竞技场玩家!$C108,新怪物属性!$D$5:$D$123,0),I$2)*$D108,0)</f>
        <v>420</v>
      </c>
      <c r="J108" s="14">
        <f>ROUND(INDEX(新怪物属性!$IM$5:$JU$123,MATCH(竞技场玩家!$B108,新怪物属性!$D$5:$D$123,0),J$2)*(1-$D108)+INDEX(新怪物属性!$IM$5:$JU$123,MATCH(竞技场玩家!$C108,新怪物属性!$D$5:$D$123,0),J$2)*$D108,0)</f>
        <v>0</v>
      </c>
      <c r="K108" s="14">
        <f>ROUND(INDEX(新怪物属性!$IM$5:$JU$123,MATCH(竞技场玩家!$B108,新怪物属性!$D$5:$D$123,0),K$2)*(1-$D108)+INDEX(新怪物属性!$IM$5:$JU$123,MATCH(竞技场玩家!$C108,新怪物属性!$D$5:$D$123,0),K$2)*$D108,0)</f>
        <v>0</v>
      </c>
      <c r="L108" s="14">
        <f>ROUND(INDEX(新怪物属性!$IM$5:$JU$123,MATCH(竞技场玩家!$B108,新怪物属性!$D$5:$D$123,0),L$2)*(1-$D108)+INDEX(新怪物属性!$IM$5:$JU$123,MATCH(竞技场玩家!$C108,新怪物属性!$D$5:$D$123,0),L$2)*$D108,0)</f>
        <v>1</v>
      </c>
      <c r="M108" s="14">
        <f>ROUND(INDEX(新怪物属性!$IM$5:$JU$123,MATCH(竞技场玩家!$B108,新怪物属性!$D$5:$D$123,0),M$2)*(1-$D108)+INDEX(新怪物属性!$IM$5:$JU$123,MATCH(竞技场玩家!$C108,新怪物属性!$D$5:$D$123,0),M$2)*$D108,0)</f>
        <v>1</v>
      </c>
      <c r="N108" s="14">
        <f>ROUND(INDEX(新怪物属性!$IM$5:$JU$123,MATCH(竞技场玩家!$B108,新怪物属性!$D$5:$D$123,0),N$2)*(1-$D108)+INDEX(新怪物属性!$IM$5:$JU$123,MATCH(竞技场玩家!$C108,新怪物属性!$D$5:$D$123,0),N$2)*$D108,0)</f>
        <v>1</v>
      </c>
      <c r="O108" s="14">
        <f>ROUND(INDEX(新怪物属性!$IM$5:$JU$123,MATCH(竞技场玩家!$B108,新怪物属性!$D$5:$D$123,0),O$2)*(1-$D108)+INDEX(新怪物属性!$IM$5:$JU$123,MATCH(竞技场玩家!$C108,新怪物属性!$D$5:$D$123,0),O$2)*$D108,0)</f>
        <v>553</v>
      </c>
      <c r="P108" s="14">
        <f>ROUND(INDEX(新怪物属性!$IM$5:$JU$123,MATCH(竞技场玩家!$B108,新怪物属性!$D$5:$D$123,0),P$2)*(1-$D108)+INDEX(新怪物属性!$IM$5:$JU$123,MATCH(竞技场玩家!$C108,新怪物属性!$D$5:$D$123,0),P$2)*$D108,0)</f>
        <v>0</v>
      </c>
      <c r="Q108" s="14">
        <f>ROUND(INDEX(新怪物属性!$IM$5:$JU$123,MATCH(竞技场玩家!$B108,新怪物属性!$D$5:$D$123,0),Q$2)*(1-$D108)+INDEX(新怪物属性!$IM$5:$JU$123,MATCH(竞技场玩家!$C108,新怪物属性!$D$5:$D$123,0),Q$2)*$D108,0)</f>
        <v>0</v>
      </c>
      <c r="R108" s="14">
        <f>ROUND(INDEX(新怪物属性!$IM$5:$JU$123,MATCH(竞技场玩家!$B108,新怪物属性!$D$5:$D$123,0),R$2)*(1-$D108)+INDEX(新怪物属性!$IM$5:$JU$123,MATCH(竞技场玩家!$C108,新怪物属性!$D$5:$D$123,0),R$2)*$D108,0)</f>
        <v>0</v>
      </c>
      <c r="S108" s="14">
        <f>ROUND(INDEX(新怪物属性!$IM$5:$JU$123,MATCH(竞技场玩家!$B108,新怪物属性!$D$5:$D$123,0),S$2)*(1-$D108)+INDEX(新怪物属性!$IM$5:$JU$123,MATCH(竞技场玩家!$C108,新怪物属性!$D$5:$D$123,0),S$2)*$D108,0)</f>
        <v>0</v>
      </c>
      <c r="T108" s="14">
        <f>ROUND(INDEX(新怪物属性!$IM$5:$JU$123,MATCH(竞技场玩家!$B108,新怪物属性!$D$5:$D$123,0),T$2)*(1-$D108)+INDEX(新怪物属性!$IM$5:$JU$123,MATCH(竞技场玩家!$C108,新怪物属性!$D$5:$D$123,0),T$2)*$D108,0)</f>
        <v>2751</v>
      </c>
      <c r="U108" s="14">
        <f>ROUND(INDEX(新怪物属性!$IM$5:$JU$123,MATCH(竞技场玩家!$B108,新怪物属性!$D$5:$D$123,0),U$2)*(1-$D108)+INDEX(新怪物属性!$IM$5:$JU$123,MATCH(竞技场玩家!$C108,新怪物属性!$D$5:$D$123,0),U$2)*$D108,0)</f>
        <v>1</v>
      </c>
    </row>
    <row r="109" spans="1:21" ht="16.5" x14ac:dyDescent="0.2">
      <c r="A109" s="14">
        <v>4300</v>
      </c>
      <c r="B109" s="14">
        <v>20</v>
      </c>
      <c r="C109" s="14">
        <v>30</v>
      </c>
      <c r="D109" s="14">
        <v>0.4</v>
      </c>
      <c r="E109" s="14">
        <f>ROUND(INDEX(新怪物属性!$IM$5:$JU$123,MATCH(竞技场玩家!$B109,新怪物属性!$D$5:$D$123,0),E$2)*(1-$D109)+INDEX(新怪物属性!$IM$5:$JU$123,MATCH(竞技场玩家!$C109,新怪物属性!$D$5:$D$123,0),E$2)*$D109,0)</f>
        <v>2418</v>
      </c>
      <c r="F109" s="14">
        <f>ROUND(INDEX(新怪物属性!$IM$5:$JU$123,MATCH(竞技场玩家!$B109,新怪物属性!$D$5:$D$123,0),F$2)*(1-$D109)+INDEX(新怪物属性!$IM$5:$JU$123,MATCH(竞技场玩家!$C109,新怪物属性!$D$5:$D$123,0),F$2)*$D109,0)</f>
        <v>0</v>
      </c>
      <c r="G109" s="14">
        <f>ROUND(INDEX(新怪物属性!$IM$5:$JU$123,MATCH(竞技场玩家!$B109,新怪物属性!$D$5:$D$123,0),G$2)*(1-$D109)+INDEX(新怪物属性!$IM$5:$JU$123,MATCH(竞技场玩家!$C109,新怪物属性!$D$5:$D$123,0),G$2)*$D109,0)</f>
        <v>0</v>
      </c>
      <c r="H109" s="14">
        <f>ROUND(INDEX(新怪物属性!$IM$5:$JU$123,MATCH(竞技场玩家!$B109,新怪物属性!$D$5:$D$123,0),H$2)*(1-$D109)+INDEX(新怪物属性!$IM$5:$JU$123,MATCH(竞技场玩家!$C109,新怪物属性!$D$5:$D$123,0),H$2)*$D109,0)</f>
        <v>16544</v>
      </c>
      <c r="I109" s="14">
        <f>ROUND(INDEX(新怪物属性!$IM$5:$JU$123,MATCH(竞技场玩家!$B109,新怪物属性!$D$5:$D$123,0),I$2)*(1-$D109)+INDEX(新怪物属性!$IM$5:$JU$123,MATCH(竞技场玩家!$C109,新怪物属性!$D$5:$D$123,0),I$2)*$D109,0)</f>
        <v>394</v>
      </c>
      <c r="J109" s="14">
        <f>ROUND(INDEX(新怪物属性!$IM$5:$JU$123,MATCH(竞技场玩家!$B109,新怪物属性!$D$5:$D$123,0),J$2)*(1-$D109)+INDEX(新怪物属性!$IM$5:$JU$123,MATCH(竞技场玩家!$C109,新怪物属性!$D$5:$D$123,0),J$2)*$D109,0)</f>
        <v>0</v>
      </c>
      <c r="K109" s="14">
        <f>ROUND(INDEX(新怪物属性!$IM$5:$JU$123,MATCH(竞技场玩家!$B109,新怪物属性!$D$5:$D$123,0),K$2)*(1-$D109)+INDEX(新怪物属性!$IM$5:$JU$123,MATCH(竞技场玩家!$C109,新怪物属性!$D$5:$D$123,0),K$2)*$D109,0)</f>
        <v>0</v>
      </c>
      <c r="L109" s="14">
        <f>ROUND(INDEX(新怪物属性!$IM$5:$JU$123,MATCH(竞技场玩家!$B109,新怪物属性!$D$5:$D$123,0),L$2)*(1-$D109)+INDEX(新怪物属性!$IM$5:$JU$123,MATCH(竞技场玩家!$C109,新怪物属性!$D$5:$D$123,0),L$2)*$D109,0)</f>
        <v>1</v>
      </c>
      <c r="M109" s="14">
        <f>ROUND(INDEX(新怪物属性!$IM$5:$JU$123,MATCH(竞技场玩家!$B109,新怪物属性!$D$5:$D$123,0),M$2)*(1-$D109)+INDEX(新怪物属性!$IM$5:$JU$123,MATCH(竞技场玩家!$C109,新怪物属性!$D$5:$D$123,0),M$2)*$D109,0)</f>
        <v>1</v>
      </c>
      <c r="N109" s="14">
        <f>ROUND(INDEX(新怪物属性!$IM$5:$JU$123,MATCH(竞技场玩家!$B109,新怪物属性!$D$5:$D$123,0),N$2)*(1-$D109)+INDEX(新怪物属性!$IM$5:$JU$123,MATCH(竞技场玩家!$C109,新怪物属性!$D$5:$D$123,0),N$2)*$D109,0)</f>
        <v>1</v>
      </c>
      <c r="O109" s="14">
        <f>ROUND(INDEX(新怪物属性!$IM$5:$JU$123,MATCH(竞技场玩家!$B109,新怪物属性!$D$5:$D$123,0),O$2)*(1-$D109)+INDEX(新怪物属性!$IM$5:$JU$123,MATCH(竞技场玩家!$C109,新怪物属性!$D$5:$D$123,0),O$2)*$D109,0)</f>
        <v>497</v>
      </c>
      <c r="P109" s="14">
        <f>ROUND(INDEX(新怪物属性!$IM$5:$JU$123,MATCH(竞技场玩家!$B109,新怪物属性!$D$5:$D$123,0),P$2)*(1-$D109)+INDEX(新怪物属性!$IM$5:$JU$123,MATCH(竞技场玩家!$C109,新怪物属性!$D$5:$D$123,0),P$2)*$D109,0)</f>
        <v>0</v>
      </c>
      <c r="Q109" s="14">
        <f>ROUND(INDEX(新怪物属性!$IM$5:$JU$123,MATCH(竞技场玩家!$B109,新怪物属性!$D$5:$D$123,0),Q$2)*(1-$D109)+INDEX(新怪物属性!$IM$5:$JU$123,MATCH(竞技场玩家!$C109,新怪物属性!$D$5:$D$123,0),Q$2)*$D109,0)</f>
        <v>0</v>
      </c>
      <c r="R109" s="14">
        <f>ROUND(INDEX(新怪物属性!$IM$5:$JU$123,MATCH(竞技场玩家!$B109,新怪物属性!$D$5:$D$123,0),R$2)*(1-$D109)+INDEX(新怪物属性!$IM$5:$JU$123,MATCH(竞技场玩家!$C109,新怪物属性!$D$5:$D$123,0),R$2)*$D109,0)</f>
        <v>0</v>
      </c>
      <c r="S109" s="14">
        <f>ROUND(INDEX(新怪物属性!$IM$5:$JU$123,MATCH(竞技场玩家!$B109,新怪物属性!$D$5:$D$123,0),S$2)*(1-$D109)+INDEX(新怪物属性!$IM$5:$JU$123,MATCH(竞技场玩家!$C109,新怪物属性!$D$5:$D$123,0),S$2)*$D109,0)</f>
        <v>0</v>
      </c>
      <c r="T109" s="14">
        <f>ROUND(INDEX(新怪物属性!$IM$5:$JU$123,MATCH(竞技场玩家!$B109,新怪物属性!$D$5:$D$123,0),T$2)*(1-$D109)+INDEX(新怪物属性!$IM$5:$JU$123,MATCH(竞技场玩家!$C109,新怪物属性!$D$5:$D$123,0),T$2)*$D109,0)</f>
        <v>2687</v>
      </c>
      <c r="U109" s="14">
        <f>ROUND(INDEX(新怪物属性!$IM$5:$JU$123,MATCH(竞技场玩家!$B109,新怪物属性!$D$5:$D$123,0),U$2)*(1-$D109)+INDEX(新怪物属性!$IM$5:$JU$123,MATCH(竞技场玩家!$C109,新怪物属性!$D$5:$D$123,0),U$2)*$D109,0)</f>
        <v>1</v>
      </c>
    </row>
    <row r="110" spans="1:21" ht="16.5" x14ac:dyDescent="0.2">
      <c r="A110" s="14">
        <v>4400</v>
      </c>
      <c r="B110" s="14">
        <v>20</v>
      </c>
      <c r="C110" s="14">
        <v>30</v>
      </c>
      <c r="D110" s="14">
        <v>0.35</v>
      </c>
      <c r="E110" s="14">
        <f>ROUND(INDEX(新怪物属性!$IM$5:$JU$123,MATCH(竞技场玩家!$B110,新怪物属性!$D$5:$D$123,0),E$2)*(1-$D110)+INDEX(新怪物属性!$IM$5:$JU$123,MATCH(竞技场玩家!$C110,新怪物属性!$D$5:$D$123,0),E$2)*$D110,0)</f>
        <v>2368</v>
      </c>
      <c r="F110" s="14">
        <f>ROUND(INDEX(新怪物属性!$IM$5:$JU$123,MATCH(竞技场玩家!$B110,新怪物属性!$D$5:$D$123,0),F$2)*(1-$D110)+INDEX(新怪物属性!$IM$5:$JU$123,MATCH(竞技场玩家!$C110,新怪物属性!$D$5:$D$123,0),F$2)*$D110,0)</f>
        <v>0</v>
      </c>
      <c r="G110" s="14">
        <f>ROUND(INDEX(新怪物属性!$IM$5:$JU$123,MATCH(竞技场玩家!$B110,新怪物属性!$D$5:$D$123,0),G$2)*(1-$D110)+INDEX(新怪物属性!$IM$5:$JU$123,MATCH(竞技场玩家!$C110,新怪物属性!$D$5:$D$123,0),G$2)*$D110,0)</f>
        <v>0</v>
      </c>
      <c r="H110" s="14">
        <f>ROUND(INDEX(新怪物属性!$IM$5:$JU$123,MATCH(竞技场玩家!$B110,新怪物属性!$D$5:$D$123,0),H$2)*(1-$D110)+INDEX(新怪物属性!$IM$5:$JU$123,MATCH(竞技场玩家!$C110,新怪物属性!$D$5:$D$123,0),H$2)*$D110,0)</f>
        <v>16287</v>
      </c>
      <c r="I110" s="14">
        <f>ROUND(INDEX(新怪物属性!$IM$5:$JU$123,MATCH(竞技场玩家!$B110,新怪物属性!$D$5:$D$123,0),I$2)*(1-$D110)+INDEX(新怪物属性!$IM$5:$JU$123,MATCH(竞技场玩家!$C110,新怪物属性!$D$5:$D$123,0),I$2)*$D110,0)</f>
        <v>369</v>
      </c>
      <c r="J110" s="14">
        <f>ROUND(INDEX(新怪物属性!$IM$5:$JU$123,MATCH(竞技场玩家!$B110,新怪物属性!$D$5:$D$123,0),J$2)*(1-$D110)+INDEX(新怪物属性!$IM$5:$JU$123,MATCH(竞技场玩家!$C110,新怪物属性!$D$5:$D$123,0),J$2)*$D110,0)</f>
        <v>0</v>
      </c>
      <c r="K110" s="14">
        <f>ROUND(INDEX(新怪物属性!$IM$5:$JU$123,MATCH(竞技场玩家!$B110,新怪物属性!$D$5:$D$123,0),K$2)*(1-$D110)+INDEX(新怪物属性!$IM$5:$JU$123,MATCH(竞技场玩家!$C110,新怪物属性!$D$5:$D$123,0),K$2)*$D110,0)</f>
        <v>0</v>
      </c>
      <c r="L110" s="14">
        <f>ROUND(INDEX(新怪物属性!$IM$5:$JU$123,MATCH(竞技场玩家!$B110,新怪物属性!$D$5:$D$123,0),L$2)*(1-$D110)+INDEX(新怪物属性!$IM$5:$JU$123,MATCH(竞技场玩家!$C110,新怪物属性!$D$5:$D$123,0),L$2)*$D110,0)</f>
        <v>1</v>
      </c>
      <c r="M110" s="14">
        <f>ROUND(INDEX(新怪物属性!$IM$5:$JU$123,MATCH(竞技场玩家!$B110,新怪物属性!$D$5:$D$123,0),M$2)*(1-$D110)+INDEX(新怪物属性!$IM$5:$JU$123,MATCH(竞技场玩家!$C110,新怪物属性!$D$5:$D$123,0),M$2)*$D110,0)</f>
        <v>1</v>
      </c>
      <c r="N110" s="14">
        <f>ROUND(INDEX(新怪物属性!$IM$5:$JU$123,MATCH(竞技场玩家!$B110,新怪物属性!$D$5:$D$123,0),N$2)*(1-$D110)+INDEX(新怪物属性!$IM$5:$JU$123,MATCH(竞技场玩家!$C110,新怪物属性!$D$5:$D$123,0),N$2)*$D110,0)</f>
        <v>1</v>
      </c>
      <c r="O110" s="14">
        <f>ROUND(INDEX(新怪物属性!$IM$5:$JU$123,MATCH(竞技场玩家!$B110,新怪物属性!$D$5:$D$123,0),O$2)*(1-$D110)+INDEX(新怪物属性!$IM$5:$JU$123,MATCH(竞技场玩家!$C110,新怪物属性!$D$5:$D$123,0),O$2)*$D110,0)</f>
        <v>440</v>
      </c>
      <c r="P110" s="14">
        <f>ROUND(INDEX(新怪物属性!$IM$5:$JU$123,MATCH(竞技场玩家!$B110,新怪物属性!$D$5:$D$123,0),P$2)*(1-$D110)+INDEX(新怪物属性!$IM$5:$JU$123,MATCH(竞技场玩家!$C110,新怪物属性!$D$5:$D$123,0),P$2)*$D110,0)</f>
        <v>0</v>
      </c>
      <c r="Q110" s="14">
        <f>ROUND(INDEX(新怪物属性!$IM$5:$JU$123,MATCH(竞技场玩家!$B110,新怪物属性!$D$5:$D$123,0),Q$2)*(1-$D110)+INDEX(新怪物属性!$IM$5:$JU$123,MATCH(竞技场玩家!$C110,新怪物属性!$D$5:$D$123,0),Q$2)*$D110,0)</f>
        <v>0</v>
      </c>
      <c r="R110" s="14">
        <f>ROUND(INDEX(新怪物属性!$IM$5:$JU$123,MATCH(竞技场玩家!$B110,新怪物属性!$D$5:$D$123,0),R$2)*(1-$D110)+INDEX(新怪物属性!$IM$5:$JU$123,MATCH(竞技场玩家!$C110,新怪物属性!$D$5:$D$123,0),R$2)*$D110,0)</f>
        <v>0</v>
      </c>
      <c r="S110" s="14">
        <f>ROUND(INDEX(新怪物属性!$IM$5:$JU$123,MATCH(竞技场玩家!$B110,新怪物属性!$D$5:$D$123,0),S$2)*(1-$D110)+INDEX(新怪物属性!$IM$5:$JU$123,MATCH(竞技场玩家!$C110,新怪物属性!$D$5:$D$123,0),S$2)*$D110,0)</f>
        <v>0</v>
      </c>
      <c r="T110" s="14">
        <f>ROUND(INDEX(新怪物属性!$IM$5:$JU$123,MATCH(竞技场玩家!$B110,新怪物属性!$D$5:$D$123,0),T$2)*(1-$D110)+INDEX(新怪物属性!$IM$5:$JU$123,MATCH(竞技场玩家!$C110,新怪物属性!$D$5:$D$123,0),T$2)*$D110,0)</f>
        <v>2622</v>
      </c>
      <c r="U110" s="14">
        <f>ROUND(INDEX(新怪物属性!$IM$5:$JU$123,MATCH(竞技场玩家!$B110,新怪物属性!$D$5:$D$123,0),U$2)*(1-$D110)+INDEX(新怪物属性!$IM$5:$JU$123,MATCH(竞技场玩家!$C110,新怪物属性!$D$5:$D$123,0),U$2)*$D110,0)</f>
        <v>1</v>
      </c>
    </row>
    <row r="111" spans="1:21" ht="16.5" x14ac:dyDescent="0.2">
      <c r="A111" s="14">
        <v>4500</v>
      </c>
      <c r="B111" s="14">
        <v>20</v>
      </c>
      <c r="C111" s="14">
        <v>30</v>
      </c>
      <c r="D111" s="14">
        <v>0.3</v>
      </c>
      <c r="E111" s="14">
        <f>ROUND(INDEX(新怪物属性!$IM$5:$JU$123,MATCH(竞技场玩家!$B111,新怪物属性!$D$5:$D$123,0),E$2)*(1-$D111)+INDEX(新怪物属性!$IM$5:$JU$123,MATCH(竞技场玩家!$C111,新怪物属性!$D$5:$D$123,0),E$2)*$D111,0)</f>
        <v>2319</v>
      </c>
      <c r="F111" s="14">
        <f>ROUND(INDEX(新怪物属性!$IM$5:$JU$123,MATCH(竞技场玩家!$B111,新怪物属性!$D$5:$D$123,0),F$2)*(1-$D111)+INDEX(新怪物属性!$IM$5:$JU$123,MATCH(竞技场玩家!$C111,新怪物属性!$D$5:$D$123,0),F$2)*$D111,0)</f>
        <v>0</v>
      </c>
      <c r="G111" s="14">
        <f>ROUND(INDEX(新怪物属性!$IM$5:$JU$123,MATCH(竞技场玩家!$B111,新怪物属性!$D$5:$D$123,0),G$2)*(1-$D111)+INDEX(新怪物属性!$IM$5:$JU$123,MATCH(竞技场玩家!$C111,新怪物属性!$D$5:$D$123,0),G$2)*$D111,0)</f>
        <v>0</v>
      </c>
      <c r="H111" s="14">
        <f>ROUND(INDEX(新怪物属性!$IM$5:$JU$123,MATCH(竞技场玩家!$B111,新怪物属性!$D$5:$D$123,0),H$2)*(1-$D111)+INDEX(新怪物属性!$IM$5:$JU$123,MATCH(竞技场玩家!$C111,新怪物属性!$D$5:$D$123,0),H$2)*$D111,0)</f>
        <v>16029</v>
      </c>
      <c r="I111" s="14">
        <f>ROUND(INDEX(新怪物属性!$IM$5:$JU$123,MATCH(竞技场玩家!$B111,新怪物属性!$D$5:$D$123,0),I$2)*(1-$D111)+INDEX(新怪物属性!$IM$5:$JU$123,MATCH(竞技场玩家!$C111,新怪物属性!$D$5:$D$123,0),I$2)*$D111,0)</f>
        <v>343</v>
      </c>
      <c r="J111" s="14">
        <f>ROUND(INDEX(新怪物属性!$IM$5:$JU$123,MATCH(竞技场玩家!$B111,新怪物属性!$D$5:$D$123,0),J$2)*(1-$D111)+INDEX(新怪物属性!$IM$5:$JU$123,MATCH(竞技场玩家!$C111,新怪物属性!$D$5:$D$123,0),J$2)*$D111,0)</f>
        <v>0</v>
      </c>
      <c r="K111" s="14">
        <f>ROUND(INDEX(新怪物属性!$IM$5:$JU$123,MATCH(竞技场玩家!$B111,新怪物属性!$D$5:$D$123,0),K$2)*(1-$D111)+INDEX(新怪物属性!$IM$5:$JU$123,MATCH(竞技场玩家!$C111,新怪物属性!$D$5:$D$123,0),K$2)*$D111,0)</f>
        <v>0</v>
      </c>
      <c r="L111" s="14">
        <f>ROUND(INDEX(新怪物属性!$IM$5:$JU$123,MATCH(竞技场玩家!$B111,新怪物属性!$D$5:$D$123,0),L$2)*(1-$D111)+INDEX(新怪物属性!$IM$5:$JU$123,MATCH(竞技场玩家!$C111,新怪物属性!$D$5:$D$123,0),L$2)*$D111,0)</f>
        <v>1</v>
      </c>
      <c r="M111" s="14">
        <f>ROUND(INDEX(新怪物属性!$IM$5:$JU$123,MATCH(竞技场玩家!$B111,新怪物属性!$D$5:$D$123,0),M$2)*(1-$D111)+INDEX(新怪物属性!$IM$5:$JU$123,MATCH(竞技场玩家!$C111,新怪物属性!$D$5:$D$123,0),M$2)*$D111,0)</f>
        <v>1</v>
      </c>
      <c r="N111" s="14">
        <f>ROUND(INDEX(新怪物属性!$IM$5:$JU$123,MATCH(竞技场玩家!$B111,新怪物属性!$D$5:$D$123,0),N$2)*(1-$D111)+INDEX(新怪物属性!$IM$5:$JU$123,MATCH(竞技场玩家!$C111,新怪物属性!$D$5:$D$123,0),N$2)*$D111,0)</f>
        <v>1</v>
      </c>
      <c r="O111" s="14">
        <f>ROUND(INDEX(新怪物属性!$IM$5:$JU$123,MATCH(竞技场玩家!$B111,新怪物属性!$D$5:$D$123,0),O$2)*(1-$D111)+INDEX(新怪物属性!$IM$5:$JU$123,MATCH(竞技场玩家!$C111,新怪物属性!$D$5:$D$123,0),O$2)*$D111,0)</f>
        <v>384</v>
      </c>
      <c r="P111" s="14">
        <f>ROUND(INDEX(新怪物属性!$IM$5:$JU$123,MATCH(竞技场玩家!$B111,新怪物属性!$D$5:$D$123,0),P$2)*(1-$D111)+INDEX(新怪物属性!$IM$5:$JU$123,MATCH(竞技场玩家!$C111,新怪物属性!$D$5:$D$123,0),P$2)*$D111,0)</f>
        <v>0</v>
      </c>
      <c r="Q111" s="14">
        <f>ROUND(INDEX(新怪物属性!$IM$5:$JU$123,MATCH(竞技场玩家!$B111,新怪物属性!$D$5:$D$123,0),Q$2)*(1-$D111)+INDEX(新怪物属性!$IM$5:$JU$123,MATCH(竞技场玩家!$C111,新怪物属性!$D$5:$D$123,0),Q$2)*$D111,0)</f>
        <v>0</v>
      </c>
      <c r="R111" s="14">
        <f>ROUND(INDEX(新怪物属性!$IM$5:$JU$123,MATCH(竞技场玩家!$B111,新怪物属性!$D$5:$D$123,0),R$2)*(1-$D111)+INDEX(新怪物属性!$IM$5:$JU$123,MATCH(竞技场玩家!$C111,新怪物属性!$D$5:$D$123,0),R$2)*$D111,0)</f>
        <v>0</v>
      </c>
      <c r="S111" s="14">
        <f>ROUND(INDEX(新怪物属性!$IM$5:$JU$123,MATCH(竞技场玩家!$B111,新怪物属性!$D$5:$D$123,0),S$2)*(1-$D111)+INDEX(新怪物属性!$IM$5:$JU$123,MATCH(竞技场玩家!$C111,新怪物属性!$D$5:$D$123,0),S$2)*$D111,0)</f>
        <v>0</v>
      </c>
      <c r="T111" s="14">
        <f>ROUND(INDEX(新怪物属性!$IM$5:$JU$123,MATCH(竞技场玩家!$B111,新怪物属性!$D$5:$D$123,0),T$2)*(1-$D111)+INDEX(新怪物属性!$IM$5:$JU$123,MATCH(竞技场玩家!$C111,新怪物属性!$D$5:$D$123,0),T$2)*$D111,0)</f>
        <v>2558</v>
      </c>
      <c r="U111" s="14">
        <f>ROUND(INDEX(新怪物属性!$IM$5:$JU$123,MATCH(竞技场玩家!$B111,新怪物属性!$D$5:$D$123,0),U$2)*(1-$D111)+INDEX(新怪物属性!$IM$5:$JU$123,MATCH(竞技场玩家!$C111,新怪物属性!$D$5:$D$123,0),U$2)*$D111,0)</f>
        <v>1</v>
      </c>
    </row>
    <row r="112" spans="1:21" ht="16.5" x14ac:dyDescent="0.2">
      <c r="A112" s="14">
        <v>4600</v>
      </c>
      <c r="B112" s="14">
        <v>20</v>
      </c>
      <c r="C112" s="14">
        <v>30</v>
      </c>
      <c r="D112" s="14">
        <v>0.25</v>
      </c>
      <c r="E112" s="14">
        <f>ROUND(INDEX(新怪物属性!$IM$5:$JU$123,MATCH(竞技场玩家!$B112,新怪物属性!$D$5:$D$123,0),E$2)*(1-$D112)+INDEX(新怪物属性!$IM$5:$JU$123,MATCH(竞技场玩家!$C112,新怪物属性!$D$5:$D$123,0),E$2)*$D112,0)</f>
        <v>2270</v>
      </c>
      <c r="F112" s="14">
        <f>ROUND(INDEX(新怪物属性!$IM$5:$JU$123,MATCH(竞技场玩家!$B112,新怪物属性!$D$5:$D$123,0),F$2)*(1-$D112)+INDEX(新怪物属性!$IM$5:$JU$123,MATCH(竞技场玩家!$C112,新怪物属性!$D$5:$D$123,0),F$2)*$D112,0)</f>
        <v>0</v>
      </c>
      <c r="G112" s="14">
        <f>ROUND(INDEX(新怪物属性!$IM$5:$JU$123,MATCH(竞技场玩家!$B112,新怪物属性!$D$5:$D$123,0),G$2)*(1-$D112)+INDEX(新怪物属性!$IM$5:$JU$123,MATCH(竞技场玩家!$C112,新怪物属性!$D$5:$D$123,0),G$2)*$D112,0)</f>
        <v>0</v>
      </c>
      <c r="H112" s="14">
        <f>ROUND(INDEX(新怪物属性!$IM$5:$JU$123,MATCH(竞技场玩家!$B112,新怪物属性!$D$5:$D$123,0),H$2)*(1-$D112)+INDEX(新怪物属性!$IM$5:$JU$123,MATCH(竞技场玩家!$C112,新怪物属性!$D$5:$D$123,0),H$2)*$D112,0)</f>
        <v>15772</v>
      </c>
      <c r="I112" s="14">
        <f>ROUND(INDEX(新怪物属性!$IM$5:$JU$123,MATCH(竞技场玩家!$B112,新怪物属性!$D$5:$D$123,0),I$2)*(1-$D112)+INDEX(新怪物属性!$IM$5:$JU$123,MATCH(竞技场玩家!$C112,新怪物属性!$D$5:$D$123,0),I$2)*$D112,0)</f>
        <v>318</v>
      </c>
      <c r="J112" s="14">
        <f>ROUND(INDEX(新怪物属性!$IM$5:$JU$123,MATCH(竞技场玩家!$B112,新怪物属性!$D$5:$D$123,0),J$2)*(1-$D112)+INDEX(新怪物属性!$IM$5:$JU$123,MATCH(竞技场玩家!$C112,新怪物属性!$D$5:$D$123,0),J$2)*$D112,0)</f>
        <v>0</v>
      </c>
      <c r="K112" s="14">
        <f>ROUND(INDEX(新怪物属性!$IM$5:$JU$123,MATCH(竞技场玩家!$B112,新怪物属性!$D$5:$D$123,0),K$2)*(1-$D112)+INDEX(新怪物属性!$IM$5:$JU$123,MATCH(竞技场玩家!$C112,新怪物属性!$D$5:$D$123,0),K$2)*$D112,0)</f>
        <v>0</v>
      </c>
      <c r="L112" s="14">
        <f>ROUND(INDEX(新怪物属性!$IM$5:$JU$123,MATCH(竞技场玩家!$B112,新怪物属性!$D$5:$D$123,0),L$2)*(1-$D112)+INDEX(新怪物属性!$IM$5:$JU$123,MATCH(竞技场玩家!$C112,新怪物属性!$D$5:$D$123,0),L$2)*$D112,0)</f>
        <v>1</v>
      </c>
      <c r="M112" s="14">
        <f>ROUND(INDEX(新怪物属性!$IM$5:$JU$123,MATCH(竞技场玩家!$B112,新怪物属性!$D$5:$D$123,0),M$2)*(1-$D112)+INDEX(新怪物属性!$IM$5:$JU$123,MATCH(竞技场玩家!$C112,新怪物属性!$D$5:$D$123,0),M$2)*$D112,0)</f>
        <v>1</v>
      </c>
      <c r="N112" s="14">
        <f>ROUND(INDEX(新怪物属性!$IM$5:$JU$123,MATCH(竞技场玩家!$B112,新怪物属性!$D$5:$D$123,0),N$2)*(1-$D112)+INDEX(新怪物属性!$IM$5:$JU$123,MATCH(竞技场玩家!$C112,新怪物属性!$D$5:$D$123,0),N$2)*$D112,0)</f>
        <v>1</v>
      </c>
      <c r="O112" s="14">
        <f>ROUND(INDEX(新怪物属性!$IM$5:$JU$123,MATCH(竞技场玩家!$B112,新怪物属性!$D$5:$D$123,0),O$2)*(1-$D112)+INDEX(新怪物属性!$IM$5:$JU$123,MATCH(竞技场玩家!$C112,新怪物属性!$D$5:$D$123,0),O$2)*$D112,0)</f>
        <v>327</v>
      </c>
      <c r="P112" s="14">
        <f>ROUND(INDEX(新怪物属性!$IM$5:$JU$123,MATCH(竞技场玩家!$B112,新怪物属性!$D$5:$D$123,0),P$2)*(1-$D112)+INDEX(新怪物属性!$IM$5:$JU$123,MATCH(竞技场玩家!$C112,新怪物属性!$D$5:$D$123,0),P$2)*$D112,0)</f>
        <v>0</v>
      </c>
      <c r="Q112" s="14">
        <f>ROUND(INDEX(新怪物属性!$IM$5:$JU$123,MATCH(竞技场玩家!$B112,新怪物属性!$D$5:$D$123,0),Q$2)*(1-$D112)+INDEX(新怪物属性!$IM$5:$JU$123,MATCH(竞技场玩家!$C112,新怪物属性!$D$5:$D$123,0),Q$2)*$D112,0)</f>
        <v>0</v>
      </c>
      <c r="R112" s="14">
        <f>ROUND(INDEX(新怪物属性!$IM$5:$JU$123,MATCH(竞技场玩家!$B112,新怪物属性!$D$5:$D$123,0),R$2)*(1-$D112)+INDEX(新怪物属性!$IM$5:$JU$123,MATCH(竞技场玩家!$C112,新怪物属性!$D$5:$D$123,0),R$2)*$D112,0)</f>
        <v>0</v>
      </c>
      <c r="S112" s="14">
        <f>ROUND(INDEX(新怪物属性!$IM$5:$JU$123,MATCH(竞技场玩家!$B112,新怪物属性!$D$5:$D$123,0),S$2)*(1-$D112)+INDEX(新怪物属性!$IM$5:$JU$123,MATCH(竞技场玩家!$C112,新怪物属性!$D$5:$D$123,0),S$2)*$D112,0)</f>
        <v>0</v>
      </c>
      <c r="T112" s="14">
        <f>ROUND(INDEX(新怪物属性!$IM$5:$JU$123,MATCH(竞技场玩家!$B112,新怪物属性!$D$5:$D$123,0),T$2)*(1-$D112)+INDEX(新怪物属性!$IM$5:$JU$123,MATCH(竞技场玩家!$C112,新怪物属性!$D$5:$D$123,0),T$2)*$D112,0)</f>
        <v>2494</v>
      </c>
      <c r="U112" s="14">
        <f>ROUND(INDEX(新怪物属性!$IM$5:$JU$123,MATCH(竞技场玩家!$B112,新怪物属性!$D$5:$D$123,0),U$2)*(1-$D112)+INDEX(新怪物属性!$IM$5:$JU$123,MATCH(竞技场玩家!$C112,新怪物属性!$D$5:$D$123,0),U$2)*$D112,0)</f>
        <v>1</v>
      </c>
    </row>
    <row r="113" spans="1:21" ht="16.5" x14ac:dyDescent="0.2">
      <c r="A113" s="14">
        <v>4700</v>
      </c>
      <c r="B113" s="14">
        <v>20</v>
      </c>
      <c r="C113" s="14">
        <v>30</v>
      </c>
      <c r="D113" s="14">
        <v>0.2</v>
      </c>
      <c r="E113" s="14">
        <f>ROUND(INDEX(新怪物属性!$IM$5:$JU$123,MATCH(竞技场玩家!$B113,新怪物属性!$D$5:$D$123,0),E$2)*(1-$D113)+INDEX(新怪物属性!$IM$5:$JU$123,MATCH(竞技场玩家!$C113,新怪物属性!$D$5:$D$123,0),E$2)*$D113,0)</f>
        <v>2221</v>
      </c>
      <c r="F113" s="14">
        <f>ROUND(INDEX(新怪物属性!$IM$5:$JU$123,MATCH(竞技场玩家!$B113,新怪物属性!$D$5:$D$123,0),F$2)*(1-$D113)+INDEX(新怪物属性!$IM$5:$JU$123,MATCH(竞技场玩家!$C113,新怪物属性!$D$5:$D$123,0),F$2)*$D113,0)</f>
        <v>0</v>
      </c>
      <c r="G113" s="14">
        <f>ROUND(INDEX(新怪物属性!$IM$5:$JU$123,MATCH(竞技场玩家!$B113,新怪物属性!$D$5:$D$123,0),G$2)*(1-$D113)+INDEX(新怪物属性!$IM$5:$JU$123,MATCH(竞技场玩家!$C113,新怪物属性!$D$5:$D$123,0),G$2)*$D113,0)</f>
        <v>0</v>
      </c>
      <c r="H113" s="14">
        <f>ROUND(INDEX(新怪物属性!$IM$5:$JU$123,MATCH(竞技场玩家!$B113,新怪物属性!$D$5:$D$123,0),H$2)*(1-$D113)+INDEX(新怪物属性!$IM$5:$JU$123,MATCH(竞技场玩家!$C113,新怪物属性!$D$5:$D$123,0),H$2)*$D113,0)</f>
        <v>15514</v>
      </c>
      <c r="I113" s="14">
        <f>ROUND(INDEX(新怪物属性!$IM$5:$JU$123,MATCH(竞技场玩家!$B113,新怪物属性!$D$5:$D$123,0),I$2)*(1-$D113)+INDEX(新怪物属性!$IM$5:$JU$123,MATCH(竞技场玩家!$C113,新怪物属性!$D$5:$D$123,0),I$2)*$D113,0)</f>
        <v>292</v>
      </c>
      <c r="J113" s="14">
        <f>ROUND(INDEX(新怪物属性!$IM$5:$JU$123,MATCH(竞技场玩家!$B113,新怪物属性!$D$5:$D$123,0),J$2)*(1-$D113)+INDEX(新怪物属性!$IM$5:$JU$123,MATCH(竞技场玩家!$C113,新怪物属性!$D$5:$D$123,0),J$2)*$D113,0)</f>
        <v>0</v>
      </c>
      <c r="K113" s="14">
        <f>ROUND(INDEX(新怪物属性!$IM$5:$JU$123,MATCH(竞技场玩家!$B113,新怪物属性!$D$5:$D$123,0),K$2)*(1-$D113)+INDEX(新怪物属性!$IM$5:$JU$123,MATCH(竞技场玩家!$C113,新怪物属性!$D$5:$D$123,0),K$2)*$D113,0)</f>
        <v>0</v>
      </c>
      <c r="L113" s="14">
        <f>ROUND(INDEX(新怪物属性!$IM$5:$JU$123,MATCH(竞技场玩家!$B113,新怪物属性!$D$5:$D$123,0),L$2)*(1-$D113)+INDEX(新怪物属性!$IM$5:$JU$123,MATCH(竞技场玩家!$C113,新怪物属性!$D$5:$D$123,0),L$2)*$D113,0)</f>
        <v>1</v>
      </c>
      <c r="M113" s="14">
        <f>ROUND(INDEX(新怪物属性!$IM$5:$JU$123,MATCH(竞技场玩家!$B113,新怪物属性!$D$5:$D$123,0),M$2)*(1-$D113)+INDEX(新怪物属性!$IM$5:$JU$123,MATCH(竞技场玩家!$C113,新怪物属性!$D$5:$D$123,0),M$2)*$D113,0)</f>
        <v>1</v>
      </c>
      <c r="N113" s="14">
        <f>ROUND(INDEX(新怪物属性!$IM$5:$JU$123,MATCH(竞技场玩家!$B113,新怪物属性!$D$5:$D$123,0),N$2)*(1-$D113)+INDEX(新怪物属性!$IM$5:$JU$123,MATCH(竞技场玩家!$C113,新怪物属性!$D$5:$D$123,0),N$2)*$D113,0)</f>
        <v>1</v>
      </c>
      <c r="O113" s="14">
        <f>ROUND(INDEX(新怪物属性!$IM$5:$JU$123,MATCH(竞技场玩家!$B113,新怪物属性!$D$5:$D$123,0),O$2)*(1-$D113)+INDEX(新怪物属性!$IM$5:$JU$123,MATCH(竞技场玩家!$C113,新怪物属性!$D$5:$D$123,0),O$2)*$D113,0)</f>
        <v>270</v>
      </c>
      <c r="P113" s="14">
        <f>ROUND(INDEX(新怪物属性!$IM$5:$JU$123,MATCH(竞技场玩家!$B113,新怪物属性!$D$5:$D$123,0),P$2)*(1-$D113)+INDEX(新怪物属性!$IM$5:$JU$123,MATCH(竞技场玩家!$C113,新怪物属性!$D$5:$D$123,0),P$2)*$D113,0)</f>
        <v>0</v>
      </c>
      <c r="Q113" s="14">
        <f>ROUND(INDEX(新怪物属性!$IM$5:$JU$123,MATCH(竞技场玩家!$B113,新怪物属性!$D$5:$D$123,0),Q$2)*(1-$D113)+INDEX(新怪物属性!$IM$5:$JU$123,MATCH(竞技场玩家!$C113,新怪物属性!$D$5:$D$123,0),Q$2)*$D113,0)</f>
        <v>0</v>
      </c>
      <c r="R113" s="14">
        <f>ROUND(INDEX(新怪物属性!$IM$5:$JU$123,MATCH(竞技场玩家!$B113,新怪物属性!$D$5:$D$123,0),R$2)*(1-$D113)+INDEX(新怪物属性!$IM$5:$JU$123,MATCH(竞技场玩家!$C113,新怪物属性!$D$5:$D$123,0),R$2)*$D113,0)</f>
        <v>0</v>
      </c>
      <c r="S113" s="14">
        <f>ROUND(INDEX(新怪物属性!$IM$5:$JU$123,MATCH(竞技场玩家!$B113,新怪物属性!$D$5:$D$123,0),S$2)*(1-$D113)+INDEX(新怪物属性!$IM$5:$JU$123,MATCH(竞技场玩家!$C113,新怪物属性!$D$5:$D$123,0),S$2)*$D113,0)</f>
        <v>0</v>
      </c>
      <c r="T113" s="14">
        <f>ROUND(INDEX(新怪物属性!$IM$5:$JU$123,MATCH(竞技场玩家!$B113,新怪物属性!$D$5:$D$123,0),T$2)*(1-$D113)+INDEX(新怪物属性!$IM$5:$JU$123,MATCH(竞技场玩家!$C113,新怪物属性!$D$5:$D$123,0),T$2)*$D113,0)</f>
        <v>2429</v>
      </c>
      <c r="U113" s="14">
        <f>ROUND(INDEX(新怪物属性!$IM$5:$JU$123,MATCH(竞技场玩家!$B113,新怪物属性!$D$5:$D$123,0),U$2)*(1-$D113)+INDEX(新怪物属性!$IM$5:$JU$123,MATCH(竞技场玩家!$C113,新怪物属性!$D$5:$D$123,0),U$2)*$D113,0)</f>
        <v>1</v>
      </c>
    </row>
    <row r="114" spans="1:21" ht="16.5" x14ac:dyDescent="0.2">
      <c r="A114" s="14">
        <v>4800</v>
      </c>
      <c r="B114" s="14">
        <v>20</v>
      </c>
      <c r="C114" s="14">
        <v>30</v>
      </c>
      <c r="D114" s="14">
        <v>0.15</v>
      </c>
      <c r="E114" s="14">
        <f>ROUND(INDEX(新怪物属性!$IM$5:$JU$123,MATCH(竞技场玩家!$B114,新怪物属性!$D$5:$D$123,0),E$2)*(1-$D114)+INDEX(新怪物属性!$IM$5:$JU$123,MATCH(竞技场玩家!$C114,新怪物属性!$D$5:$D$123,0),E$2)*$D114,0)</f>
        <v>2172</v>
      </c>
      <c r="F114" s="14">
        <f>ROUND(INDEX(新怪物属性!$IM$5:$JU$123,MATCH(竞技场玩家!$B114,新怪物属性!$D$5:$D$123,0),F$2)*(1-$D114)+INDEX(新怪物属性!$IM$5:$JU$123,MATCH(竞技场玩家!$C114,新怪物属性!$D$5:$D$123,0),F$2)*$D114,0)</f>
        <v>0</v>
      </c>
      <c r="G114" s="14">
        <f>ROUND(INDEX(新怪物属性!$IM$5:$JU$123,MATCH(竞技场玩家!$B114,新怪物属性!$D$5:$D$123,0),G$2)*(1-$D114)+INDEX(新怪物属性!$IM$5:$JU$123,MATCH(竞技场玩家!$C114,新怪物属性!$D$5:$D$123,0),G$2)*$D114,0)</f>
        <v>0</v>
      </c>
      <c r="H114" s="14">
        <f>ROUND(INDEX(新怪物属性!$IM$5:$JU$123,MATCH(竞技场玩家!$B114,新怪物属性!$D$5:$D$123,0),H$2)*(1-$D114)+INDEX(新怪物属性!$IM$5:$JU$123,MATCH(竞技场玩家!$C114,新怪物属性!$D$5:$D$123,0),H$2)*$D114,0)</f>
        <v>15257</v>
      </c>
      <c r="I114" s="14">
        <f>ROUND(INDEX(新怪物属性!$IM$5:$JU$123,MATCH(竞技场玩家!$B114,新怪物属性!$D$5:$D$123,0),I$2)*(1-$D114)+INDEX(新怪物属性!$IM$5:$JU$123,MATCH(竞技场玩家!$C114,新怪物属性!$D$5:$D$123,0),I$2)*$D114,0)</f>
        <v>267</v>
      </c>
      <c r="J114" s="14">
        <f>ROUND(INDEX(新怪物属性!$IM$5:$JU$123,MATCH(竞技场玩家!$B114,新怪物属性!$D$5:$D$123,0),J$2)*(1-$D114)+INDEX(新怪物属性!$IM$5:$JU$123,MATCH(竞技场玩家!$C114,新怪物属性!$D$5:$D$123,0),J$2)*$D114,0)</f>
        <v>0</v>
      </c>
      <c r="K114" s="14">
        <f>ROUND(INDEX(新怪物属性!$IM$5:$JU$123,MATCH(竞技场玩家!$B114,新怪物属性!$D$5:$D$123,0),K$2)*(1-$D114)+INDEX(新怪物属性!$IM$5:$JU$123,MATCH(竞技场玩家!$C114,新怪物属性!$D$5:$D$123,0),K$2)*$D114,0)</f>
        <v>0</v>
      </c>
      <c r="L114" s="14">
        <f>ROUND(INDEX(新怪物属性!$IM$5:$JU$123,MATCH(竞技场玩家!$B114,新怪物属性!$D$5:$D$123,0),L$2)*(1-$D114)+INDEX(新怪物属性!$IM$5:$JU$123,MATCH(竞技场玩家!$C114,新怪物属性!$D$5:$D$123,0),L$2)*$D114,0)</f>
        <v>1</v>
      </c>
      <c r="M114" s="14">
        <f>ROUND(INDEX(新怪物属性!$IM$5:$JU$123,MATCH(竞技场玩家!$B114,新怪物属性!$D$5:$D$123,0),M$2)*(1-$D114)+INDEX(新怪物属性!$IM$5:$JU$123,MATCH(竞技场玩家!$C114,新怪物属性!$D$5:$D$123,0),M$2)*$D114,0)</f>
        <v>1</v>
      </c>
      <c r="N114" s="14">
        <f>ROUND(INDEX(新怪物属性!$IM$5:$JU$123,MATCH(竞技场玩家!$B114,新怪物属性!$D$5:$D$123,0),N$2)*(1-$D114)+INDEX(新怪物属性!$IM$5:$JU$123,MATCH(竞技场玩家!$C114,新怪物属性!$D$5:$D$123,0),N$2)*$D114,0)</f>
        <v>1</v>
      </c>
      <c r="O114" s="14">
        <f>ROUND(INDEX(新怪物属性!$IM$5:$JU$123,MATCH(竞技场玩家!$B114,新怪物属性!$D$5:$D$123,0),O$2)*(1-$D114)+INDEX(新怪物属性!$IM$5:$JU$123,MATCH(竞技场玩家!$C114,新怪物属性!$D$5:$D$123,0),O$2)*$D114,0)</f>
        <v>214</v>
      </c>
      <c r="P114" s="14">
        <f>ROUND(INDEX(新怪物属性!$IM$5:$JU$123,MATCH(竞技场玩家!$B114,新怪物属性!$D$5:$D$123,0),P$2)*(1-$D114)+INDEX(新怪物属性!$IM$5:$JU$123,MATCH(竞技场玩家!$C114,新怪物属性!$D$5:$D$123,0),P$2)*$D114,0)</f>
        <v>0</v>
      </c>
      <c r="Q114" s="14">
        <f>ROUND(INDEX(新怪物属性!$IM$5:$JU$123,MATCH(竞技场玩家!$B114,新怪物属性!$D$5:$D$123,0),Q$2)*(1-$D114)+INDEX(新怪物属性!$IM$5:$JU$123,MATCH(竞技场玩家!$C114,新怪物属性!$D$5:$D$123,0),Q$2)*$D114,0)</f>
        <v>0</v>
      </c>
      <c r="R114" s="14">
        <f>ROUND(INDEX(新怪物属性!$IM$5:$JU$123,MATCH(竞技场玩家!$B114,新怪物属性!$D$5:$D$123,0),R$2)*(1-$D114)+INDEX(新怪物属性!$IM$5:$JU$123,MATCH(竞技场玩家!$C114,新怪物属性!$D$5:$D$123,0),R$2)*$D114,0)</f>
        <v>0</v>
      </c>
      <c r="S114" s="14">
        <f>ROUND(INDEX(新怪物属性!$IM$5:$JU$123,MATCH(竞技场玩家!$B114,新怪物属性!$D$5:$D$123,0),S$2)*(1-$D114)+INDEX(新怪物属性!$IM$5:$JU$123,MATCH(竞技场玩家!$C114,新怪物属性!$D$5:$D$123,0),S$2)*$D114,0)</f>
        <v>0</v>
      </c>
      <c r="T114" s="14">
        <f>ROUND(INDEX(新怪物属性!$IM$5:$JU$123,MATCH(竞技场玩家!$B114,新怪物属性!$D$5:$D$123,0),T$2)*(1-$D114)+INDEX(新怪物属性!$IM$5:$JU$123,MATCH(竞技场玩家!$C114,新怪物属性!$D$5:$D$123,0),T$2)*$D114,0)</f>
        <v>2365</v>
      </c>
      <c r="U114" s="14">
        <f>ROUND(INDEX(新怪物属性!$IM$5:$JU$123,MATCH(竞技场玩家!$B114,新怪物属性!$D$5:$D$123,0),U$2)*(1-$D114)+INDEX(新怪物属性!$IM$5:$JU$123,MATCH(竞技场玩家!$C114,新怪物属性!$D$5:$D$123,0),U$2)*$D114,0)</f>
        <v>1</v>
      </c>
    </row>
    <row r="115" spans="1:21" ht="16.5" x14ac:dyDescent="0.2">
      <c r="A115" s="14">
        <v>4900</v>
      </c>
      <c r="B115" s="14">
        <v>20</v>
      </c>
      <c r="C115" s="14">
        <v>30</v>
      </c>
      <c r="D115" s="14">
        <v>0.1</v>
      </c>
      <c r="E115" s="14">
        <f>ROUND(INDEX(新怪物属性!$IM$5:$JU$123,MATCH(竞技场玩家!$B115,新怪物属性!$D$5:$D$123,0),E$2)*(1-$D115)+INDEX(新怪物属性!$IM$5:$JU$123,MATCH(竞技场玩家!$C115,新怪物属性!$D$5:$D$123,0),E$2)*$D115,0)</f>
        <v>2122</v>
      </c>
      <c r="F115" s="14">
        <f>ROUND(INDEX(新怪物属性!$IM$5:$JU$123,MATCH(竞技场玩家!$B115,新怪物属性!$D$5:$D$123,0),F$2)*(1-$D115)+INDEX(新怪物属性!$IM$5:$JU$123,MATCH(竞技场玩家!$C115,新怪物属性!$D$5:$D$123,0),F$2)*$D115,0)</f>
        <v>0</v>
      </c>
      <c r="G115" s="14">
        <f>ROUND(INDEX(新怪物属性!$IM$5:$JU$123,MATCH(竞技场玩家!$B115,新怪物属性!$D$5:$D$123,0),G$2)*(1-$D115)+INDEX(新怪物属性!$IM$5:$JU$123,MATCH(竞技场玩家!$C115,新怪物属性!$D$5:$D$123,0),G$2)*$D115,0)</f>
        <v>0</v>
      </c>
      <c r="H115" s="14">
        <f>ROUND(INDEX(新怪物属性!$IM$5:$JU$123,MATCH(竞技场玩家!$B115,新怪物属性!$D$5:$D$123,0),H$2)*(1-$D115)+INDEX(新怪物属性!$IM$5:$JU$123,MATCH(竞技场玩家!$C115,新怪物属性!$D$5:$D$123,0),H$2)*$D115,0)</f>
        <v>14999</v>
      </c>
      <c r="I115" s="14">
        <f>ROUND(INDEX(新怪物属性!$IM$5:$JU$123,MATCH(竞技场玩家!$B115,新怪物属性!$D$5:$D$123,0),I$2)*(1-$D115)+INDEX(新怪物属性!$IM$5:$JU$123,MATCH(竞技场玩家!$C115,新怪物属性!$D$5:$D$123,0),I$2)*$D115,0)</f>
        <v>241</v>
      </c>
      <c r="J115" s="14">
        <f>ROUND(INDEX(新怪物属性!$IM$5:$JU$123,MATCH(竞技场玩家!$B115,新怪物属性!$D$5:$D$123,0),J$2)*(1-$D115)+INDEX(新怪物属性!$IM$5:$JU$123,MATCH(竞技场玩家!$C115,新怪物属性!$D$5:$D$123,0),J$2)*$D115,0)</f>
        <v>0</v>
      </c>
      <c r="K115" s="14">
        <f>ROUND(INDEX(新怪物属性!$IM$5:$JU$123,MATCH(竞技场玩家!$B115,新怪物属性!$D$5:$D$123,0),K$2)*(1-$D115)+INDEX(新怪物属性!$IM$5:$JU$123,MATCH(竞技场玩家!$C115,新怪物属性!$D$5:$D$123,0),K$2)*$D115,0)</f>
        <v>0</v>
      </c>
      <c r="L115" s="14">
        <f>ROUND(INDEX(新怪物属性!$IM$5:$JU$123,MATCH(竞技场玩家!$B115,新怪物属性!$D$5:$D$123,0),L$2)*(1-$D115)+INDEX(新怪物属性!$IM$5:$JU$123,MATCH(竞技场玩家!$C115,新怪物属性!$D$5:$D$123,0),L$2)*$D115,0)</f>
        <v>1</v>
      </c>
      <c r="M115" s="14">
        <f>ROUND(INDEX(新怪物属性!$IM$5:$JU$123,MATCH(竞技场玩家!$B115,新怪物属性!$D$5:$D$123,0),M$2)*(1-$D115)+INDEX(新怪物属性!$IM$5:$JU$123,MATCH(竞技场玩家!$C115,新怪物属性!$D$5:$D$123,0),M$2)*$D115,0)</f>
        <v>1</v>
      </c>
      <c r="N115" s="14">
        <f>ROUND(INDEX(新怪物属性!$IM$5:$JU$123,MATCH(竞技场玩家!$B115,新怪物属性!$D$5:$D$123,0),N$2)*(1-$D115)+INDEX(新怪物属性!$IM$5:$JU$123,MATCH(竞技场玩家!$C115,新怪物属性!$D$5:$D$123,0),N$2)*$D115,0)</f>
        <v>1</v>
      </c>
      <c r="O115" s="14">
        <f>ROUND(INDEX(新怪物属性!$IM$5:$JU$123,MATCH(竞技场玩家!$B115,新怪物属性!$D$5:$D$123,0),O$2)*(1-$D115)+INDEX(新怪物属性!$IM$5:$JU$123,MATCH(竞技场玩家!$C115,新怪物属性!$D$5:$D$123,0),O$2)*$D115,0)</f>
        <v>157</v>
      </c>
      <c r="P115" s="14">
        <f>ROUND(INDEX(新怪物属性!$IM$5:$JU$123,MATCH(竞技场玩家!$B115,新怪物属性!$D$5:$D$123,0),P$2)*(1-$D115)+INDEX(新怪物属性!$IM$5:$JU$123,MATCH(竞技场玩家!$C115,新怪物属性!$D$5:$D$123,0),P$2)*$D115,0)</f>
        <v>0</v>
      </c>
      <c r="Q115" s="14">
        <f>ROUND(INDEX(新怪物属性!$IM$5:$JU$123,MATCH(竞技场玩家!$B115,新怪物属性!$D$5:$D$123,0),Q$2)*(1-$D115)+INDEX(新怪物属性!$IM$5:$JU$123,MATCH(竞技场玩家!$C115,新怪物属性!$D$5:$D$123,0),Q$2)*$D115,0)</f>
        <v>0</v>
      </c>
      <c r="R115" s="14">
        <f>ROUND(INDEX(新怪物属性!$IM$5:$JU$123,MATCH(竞技场玩家!$B115,新怪物属性!$D$5:$D$123,0),R$2)*(1-$D115)+INDEX(新怪物属性!$IM$5:$JU$123,MATCH(竞技场玩家!$C115,新怪物属性!$D$5:$D$123,0),R$2)*$D115,0)</f>
        <v>0</v>
      </c>
      <c r="S115" s="14">
        <f>ROUND(INDEX(新怪物属性!$IM$5:$JU$123,MATCH(竞技场玩家!$B115,新怪物属性!$D$5:$D$123,0),S$2)*(1-$D115)+INDEX(新怪物属性!$IM$5:$JU$123,MATCH(竞技场玩家!$C115,新怪物属性!$D$5:$D$123,0),S$2)*$D115,0)</f>
        <v>0</v>
      </c>
      <c r="T115" s="14">
        <f>ROUND(INDEX(新怪物属性!$IM$5:$JU$123,MATCH(竞技场玩家!$B115,新怪物属性!$D$5:$D$123,0),T$2)*(1-$D115)+INDEX(新怪物属性!$IM$5:$JU$123,MATCH(竞技场玩家!$C115,新怪物属性!$D$5:$D$123,0),T$2)*$D115,0)</f>
        <v>2301</v>
      </c>
      <c r="U115" s="14">
        <f>ROUND(INDEX(新怪物属性!$IM$5:$JU$123,MATCH(竞技场玩家!$B115,新怪物属性!$D$5:$D$123,0),U$2)*(1-$D115)+INDEX(新怪物属性!$IM$5:$JU$123,MATCH(竞技场玩家!$C115,新怪物属性!$D$5:$D$123,0),U$2)*$D115,0)</f>
        <v>1</v>
      </c>
    </row>
    <row r="116" spans="1:21" ht="16.5" x14ac:dyDescent="0.2">
      <c r="A116" s="14">
        <v>5000</v>
      </c>
      <c r="B116" s="14">
        <v>20</v>
      </c>
      <c r="C116" s="14">
        <v>30</v>
      </c>
      <c r="D116" s="14">
        <v>0.05</v>
      </c>
      <c r="E116" s="14">
        <f>ROUND(INDEX(新怪物属性!$IM$5:$JU$123,MATCH(竞技场玩家!$B116,新怪物属性!$D$5:$D$123,0),E$2)*(1-$D116)+INDEX(新怪物属性!$IM$5:$JU$123,MATCH(竞技场玩家!$C116,新怪物属性!$D$5:$D$123,0),E$2)*$D116,0)</f>
        <v>2073</v>
      </c>
      <c r="F116" s="14">
        <f>ROUND(INDEX(新怪物属性!$IM$5:$JU$123,MATCH(竞技场玩家!$B116,新怪物属性!$D$5:$D$123,0),F$2)*(1-$D116)+INDEX(新怪物属性!$IM$5:$JU$123,MATCH(竞技场玩家!$C116,新怪物属性!$D$5:$D$123,0),F$2)*$D116,0)</f>
        <v>0</v>
      </c>
      <c r="G116" s="14">
        <f>ROUND(INDEX(新怪物属性!$IM$5:$JU$123,MATCH(竞技场玩家!$B116,新怪物属性!$D$5:$D$123,0),G$2)*(1-$D116)+INDEX(新怪物属性!$IM$5:$JU$123,MATCH(竞技场玩家!$C116,新怪物属性!$D$5:$D$123,0),G$2)*$D116,0)</f>
        <v>0</v>
      </c>
      <c r="H116" s="14">
        <f>ROUND(INDEX(新怪物属性!$IM$5:$JU$123,MATCH(竞技场玩家!$B116,新怪物属性!$D$5:$D$123,0),H$2)*(1-$D116)+INDEX(新怪物属性!$IM$5:$JU$123,MATCH(竞技场玩家!$C116,新怪物属性!$D$5:$D$123,0),H$2)*$D116,0)</f>
        <v>14742</v>
      </c>
      <c r="I116" s="14">
        <f>ROUND(INDEX(新怪物属性!$IM$5:$JU$123,MATCH(竞技场玩家!$B116,新怪物属性!$D$5:$D$123,0),I$2)*(1-$D116)+INDEX(新怪物属性!$IM$5:$JU$123,MATCH(竞技场玩家!$C116,新怪物属性!$D$5:$D$123,0),I$2)*$D116,0)</f>
        <v>216</v>
      </c>
      <c r="J116" s="14">
        <f>ROUND(INDEX(新怪物属性!$IM$5:$JU$123,MATCH(竞技场玩家!$B116,新怪物属性!$D$5:$D$123,0),J$2)*(1-$D116)+INDEX(新怪物属性!$IM$5:$JU$123,MATCH(竞技场玩家!$C116,新怪物属性!$D$5:$D$123,0),J$2)*$D116,0)</f>
        <v>0</v>
      </c>
      <c r="K116" s="14">
        <f>ROUND(INDEX(新怪物属性!$IM$5:$JU$123,MATCH(竞技场玩家!$B116,新怪物属性!$D$5:$D$123,0),K$2)*(1-$D116)+INDEX(新怪物属性!$IM$5:$JU$123,MATCH(竞技场玩家!$C116,新怪物属性!$D$5:$D$123,0),K$2)*$D116,0)</f>
        <v>0</v>
      </c>
      <c r="L116" s="14">
        <f>ROUND(INDEX(新怪物属性!$IM$5:$JU$123,MATCH(竞技场玩家!$B116,新怪物属性!$D$5:$D$123,0),L$2)*(1-$D116)+INDEX(新怪物属性!$IM$5:$JU$123,MATCH(竞技场玩家!$C116,新怪物属性!$D$5:$D$123,0),L$2)*$D116,0)</f>
        <v>1</v>
      </c>
      <c r="M116" s="14">
        <f>ROUND(INDEX(新怪物属性!$IM$5:$JU$123,MATCH(竞技场玩家!$B116,新怪物属性!$D$5:$D$123,0),M$2)*(1-$D116)+INDEX(新怪物属性!$IM$5:$JU$123,MATCH(竞技场玩家!$C116,新怪物属性!$D$5:$D$123,0),M$2)*$D116,0)</f>
        <v>1</v>
      </c>
      <c r="N116" s="14">
        <f>ROUND(INDEX(新怪物属性!$IM$5:$JU$123,MATCH(竞技场玩家!$B116,新怪物属性!$D$5:$D$123,0),N$2)*(1-$D116)+INDEX(新怪物属性!$IM$5:$JU$123,MATCH(竞技场玩家!$C116,新怪物属性!$D$5:$D$123,0),N$2)*$D116,0)</f>
        <v>1</v>
      </c>
      <c r="O116" s="14">
        <f>ROUND(INDEX(新怪物属性!$IM$5:$JU$123,MATCH(竞技场玩家!$B116,新怪物属性!$D$5:$D$123,0),O$2)*(1-$D116)+INDEX(新怪物属性!$IM$5:$JU$123,MATCH(竞技场玩家!$C116,新怪物属性!$D$5:$D$123,0),O$2)*$D116,0)</f>
        <v>101</v>
      </c>
      <c r="P116" s="14">
        <f>ROUND(INDEX(新怪物属性!$IM$5:$JU$123,MATCH(竞技场玩家!$B116,新怪物属性!$D$5:$D$123,0),P$2)*(1-$D116)+INDEX(新怪物属性!$IM$5:$JU$123,MATCH(竞技场玩家!$C116,新怪物属性!$D$5:$D$123,0),P$2)*$D116,0)</f>
        <v>0</v>
      </c>
      <c r="Q116" s="14">
        <f>ROUND(INDEX(新怪物属性!$IM$5:$JU$123,MATCH(竞技场玩家!$B116,新怪物属性!$D$5:$D$123,0),Q$2)*(1-$D116)+INDEX(新怪物属性!$IM$5:$JU$123,MATCH(竞技场玩家!$C116,新怪物属性!$D$5:$D$123,0),Q$2)*$D116,0)</f>
        <v>0</v>
      </c>
      <c r="R116" s="14">
        <f>ROUND(INDEX(新怪物属性!$IM$5:$JU$123,MATCH(竞技场玩家!$B116,新怪物属性!$D$5:$D$123,0),R$2)*(1-$D116)+INDEX(新怪物属性!$IM$5:$JU$123,MATCH(竞技场玩家!$C116,新怪物属性!$D$5:$D$123,0),R$2)*$D116,0)</f>
        <v>0</v>
      </c>
      <c r="S116" s="14">
        <f>ROUND(INDEX(新怪物属性!$IM$5:$JU$123,MATCH(竞技场玩家!$B116,新怪物属性!$D$5:$D$123,0),S$2)*(1-$D116)+INDEX(新怪物属性!$IM$5:$JU$123,MATCH(竞技场玩家!$C116,新怪物属性!$D$5:$D$123,0),S$2)*$D116,0)</f>
        <v>0</v>
      </c>
      <c r="T116" s="14">
        <f>ROUND(INDEX(新怪物属性!$IM$5:$JU$123,MATCH(竞技场玩家!$B116,新怪物属性!$D$5:$D$123,0),T$2)*(1-$D116)+INDEX(新怪物属性!$IM$5:$JU$123,MATCH(竞技场玩家!$C116,新怪物属性!$D$5:$D$123,0),T$2)*$D116,0)</f>
        <v>2236</v>
      </c>
      <c r="U116" s="14">
        <f>ROUND(INDEX(新怪物属性!$IM$5:$JU$123,MATCH(竞技场玩家!$B116,新怪物属性!$D$5:$D$123,0),U$2)*(1-$D116)+INDEX(新怪物属性!$IM$5:$JU$123,MATCH(竞技场玩家!$C116,新怪物属性!$D$5:$D$123,0),U$2)*$D116,0)</f>
        <v>1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D6B4-7F6A-4913-9D2D-2C4E0197D3CD}">
  <dimension ref="A1:KO48"/>
  <sheetViews>
    <sheetView workbookViewId="0">
      <pane xSplit="2" ySplit="4" topLeftCell="C5" activePane="bottomRight" state="frozen"/>
      <selection activeCell="C1" sqref="C1"/>
      <selection pane="topRight" activeCell="E1" sqref="E1"/>
      <selection pane="bottomLeft" activeCell="C5" sqref="C5"/>
      <selection pane="bottomRight" activeCell="E3" sqref="E3"/>
    </sheetView>
  </sheetViews>
  <sheetFormatPr defaultRowHeight="14.25" x14ac:dyDescent="0.2"/>
  <cols>
    <col min="2" max="2" width="17.125" customWidth="1"/>
    <col min="3" max="3" width="10" customWidth="1"/>
    <col min="4" max="4" width="11" customWidth="1"/>
    <col min="5" max="5" width="11.125" customWidth="1"/>
    <col min="6" max="36" width="9" customWidth="1"/>
    <col min="37" max="37" width="10.75" customWidth="1"/>
    <col min="38" max="38" width="9" customWidth="1"/>
    <col min="39" max="40" width="9.625" customWidth="1"/>
    <col min="41" max="41" width="8.125" customWidth="1"/>
    <col min="42" max="44" width="9" customWidth="1"/>
    <col min="45" max="46" width="9.5" customWidth="1"/>
    <col min="47" max="53" width="9" customWidth="1"/>
    <col min="54" max="54" width="9.625" customWidth="1"/>
    <col min="55" max="55" width="12.25" customWidth="1"/>
    <col min="56" max="62" width="9" customWidth="1"/>
    <col min="63" max="63" width="12.125" customWidth="1"/>
    <col min="64" max="64" width="10.375" customWidth="1"/>
    <col min="65" max="72" width="9" customWidth="1"/>
    <col min="73" max="77" width="10.625" customWidth="1"/>
    <col min="78" max="79" width="9" customWidth="1"/>
    <col min="80" max="80" width="9.625" customWidth="1"/>
    <col min="81" max="106" width="9" customWidth="1"/>
    <col min="107" max="107" width="9.625" customWidth="1"/>
    <col min="108" max="108" width="9.875" customWidth="1"/>
    <col min="109" max="115" width="9" customWidth="1"/>
    <col min="116" max="116" width="12.25" customWidth="1"/>
    <col min="117" max="118" width="9" customWidth="1"/>
    <col min="119" max="119" width="9.625" customWidth="1"/>
    <col min="120" max="143" width="9" customWidth="1"/>
    <col min="144" max="144" width="11.5" customWidth="1"/>
    <col min="145" max="145" width="11.125" customWidth="1"/>
    <col min="146" max="148" width="11.875" customWidth="1"/>
    <col min="149" max="149" width="10.875" customWidth="1"/>
    <col min="150" max="150" width="10" customWidth="1"/>
    <col min="151" max="171" width="9" customWidth="1"/>
    <col min="172" max="172" width="11.375" customWidth="1"/>
    <col min="173" max="173" width="10.875" customWidth="1"/>
    <col min="174" max="174" width="11.375" customWidth="1"/>
    <col min="175" max="175" width="12.25" customWidth="1"/>
    <col min="176" max="176" width="10.125" customWidth="1"/>
    <col min="177" max="177" width="12.25" customWidth="1"/>
    <col min="178" max="178" width="10.625" customWidth="1"/>
    <col min="179" max="179" width="12.5" customWidth="1"/>
    <col min="180" max="180" width="11.75" customWidth="1"/>
    <col min="181" max="181" width="13.25" customWidth="1"/>
    <col min="182" max="182" width="12.625" customWidth="1"/>
    <col min="183" max="183" width="11.25" customWidth="1"/>
    <col min="184" max="184" width="10.875" customWidth="1"/>
    <col min="185" max="185" width="10.75" customWidth="1"/>
    <col min="186" max="186" width="11.5" customWidth="1"/>
    <col min="187" max="205" width="9" customWidth="1"/>
    <col min="206" max="206" width="17.875" customWidth="1"/>
    <col min="207" max="207" width="14.125" customWidth="1"/>
    <col min="208" max="208" width="11.875" customWidth="1"/>
    <col min="209" max="209" width="11" customWidth="1"/>
    <col min="210" max="218" width="9" customWidth="1"/>
    <col min="219" max="225" width="9.375" customWidth="1"/>
    <col min="226" max="226" width="10" customWidth="1"/>
    <col min="227" max="229" width="9.375" customWidth="1"/>
    <col min="230" max="230" width="10.5" customWidth="1"/>
    <col min="231" max="231" width="9.375" customWidth="1"/>
    <col min="232" max="232" width="10.5" customWidth="1"/>
    <col min="233" max="233" width="15" customWidth="1"/>
    <col min="234" max="238" width="9" customWidth="1"/>
    <col min="239" max="241" width="10.625" customWidth="1"/>
    <col min="242" max="244" width="14.25" customWidth="1"/>
    <col min="245" max="246" width="9" customWidth="1"/>
    <col min="247" max="247" width="10.75" customWidth="1"/>
    <col min="248" max="249" width="10.625" customWidth="1"/>
    <col min="250" max="250" width="13.125" customWidth="1"/>
    <col min="251" max="251" width="12.375" customWidth="1"/>
    <col min="252" max="252" width="12.125" customWidth="1"/>
    <col min="253" max="254" width="9" customWidth="1"/>
    <col min="255" max="257" width="10.625" customWidth="1"/>
    <col min="258" max="258" width="15.375" customWidth="1"/>
    <col min="259" max="259" width="14" customWidth="1"/>
    <col min="260" max="260" width="13" customWidth="1"/>
    <col min="261" max="263" width="10.625" customWidth="1"/>
    <col min="264" max="266" width="12.5" customWidth="1"/>
    <col min="267" max="269" width="10.625" customWidth="1"/>
    <col min="270" max="272" width="12.5" customWidth="1"/>
    <col min="273" max="273" width="9.875" customWidth="1"/>
    <col min="274" max="274" width="8.875" customWidth="1"/>
    <col min="275" max="281" width="11.125" customWidth="1"/>
    <col min="282" max="282" width="15.125" customWidth="1"/>
    <col min="283" max="283" width="10.625" customWidth="1"/>
    <col min="284" max="285" width="12" customWidth="1"/>
    <col min="286" max="289" width="11.875" customWidth="1"/>
    <col min="290" max="290" width="12.875" customWidth="1"/>
    <col min="291" max="291" width="12.5" customWidth="1"/>
    <col min="292" max="292" width="13.375" customWidth="1"/>
    <col min="293" max="293" width="12.25" customWidth="1"/>
    <col min="294" max="295" width="13.375" customWidth="1"/>
    <col min="296" max="296" width="14.625" customWidth="1"/>
    <col min="297" max="297" width="13.25" customWidth="1"/>
    <col min="298" max="298" width="12.875" customWidth="1"/>
    <col min="299" max="299" width="12.625" customWidth="1"/>
    <col min="300" max="300" width="13.625" customWidth="1"/>
    <col min="301" max="301" width="13.75" customWidth="1"/>
    <col min="302" max="302" width="28.125" customWidth="1"/>
  </cols>
  <sheetData>
    <row r="1" spans="1:301" x14ac:dyDescent="0.2">
      <c r="HJ1" t="s">
        <v>514</v>
      </c>
      <c r="HK1">
        <v>0.2</v>
      </c>
      <c r="HL1">
        <v>1.5</v>
      </c>
      <c r="HM1">
        <v>2</v>
      </c>
    </row>
    <row r="2" spans="1:301" x14ac:dyDescent="0.2">
      <c r="BU2">
        <v>1</v>
      </c>
      <c r="BV2">
        <v>2</v>
      </c>
      <c r="BW2">
        <v>3</v>
      </c>
      <c r="BX2">
        <v>4</v>
      </c>
      <c r="BY2">
        <v>5</v>
      </c>
      <c r="CB2">
        <v>1</v>
      </c>
      <c r="CC2">
        <v>2</v>
      </c>
      <c r="CD2">
        <v>3</v>
      </c>
      <c r="CE2">
        <v>4</v>
      </c>
      <c r="CF2">
        <v>5</v>
      </c>
      <c r="CI2">
        <v>1</v>
      </c>
      <c r="CJ2">
        <v>2</v>
      </c>
      <c r="CK2">
        <v>3</v>
      </c>
      <c r="CL2">
        <v>4</v>
      </c>
      <c r="CM2">
        <v>5</v>
      </c>
      <c r="CN2">
        <v>6</v>
      </c>
      <c r="CO2">
        <v>7</v>
      </c>
      <c r="CP2">
        <v>8</v>
      </c>
      <c r="CQ2">
        <v>9</v>
      </c>
      <c r="CR2">
        <v>10</v>
      </c>
      <c r="CS2">
        <v>11</v>
      </c>
      <c r="FP2">
        <v>10</v>
      </c>
      <c r="FQ2">
        <v>10</v>
      </c>
      <c r="FR2">
        <v>10</v>
      </c>
      <c r="FS2">
        <v>1</v>
      </c>
      <c r="FT2">
        <v>20</v>
      </c>
      <c r="FU2">
        <v>1</v>
      </c>
      <c r="FV2">
        <v>50</v>
      </c>
      <c r="FW2">
        <v>30</v>
      </c>
      <c r="FX2">
        <v>30</v>
      </c>
      <c r="FY2">
        <v>30</v>
      </c>
      <c r="FZ2">
        <v>30</v>
      </c>
      <c r="GA2">
        <v>100000</v>
      </c>
      <c r="GB2">
        <v>100000</v>
      </c>
      <c r="GE2">
        <v>100000</v>
      </c>
      <c r="GF2">
        <v>100000</v>
      </c>
      <c r="GG2">
        <v>100000</v>
      </c>
      <c r="GK2">
        <v>150</v>
      </c>
      <c r="GL2">
        <v>450</v>
      </c>
      <c r="GM2">
        <v>450</v>
      </c>
      <c r="GQ2">
        <v>2</v>
      </c>
      <c r="GR2">
        <v>2</v>
      </c>
      <c r="GS2">
        <v>2</v>
      </c>
      <c r="HJ2" t="s">
        <v>594</v>
      </c>
      <c r="HK2">
        <v>0.125</v>
      </c>
      <c r="HL2">
        <v>0.6</v>
      </c>
      <c r="HM2">
        <v>0.8</v>
      </c>
    </row>
    <row r="3" spans="1:301" ht="20.25" x14ac:dyDescent="0.2">
      <c r="BB3" s="62" t="s">
        <v>481</v>
      </c>
      <c r="BC3" s="62"/>
      <c r="BD3" s="62"/>
      <c r="BE3" s="62"/>
      <c r="BF3" s="62"/>
      <c r="BH3" s="62" t="s">
        <v>479</v>
      </c>
      <c r="BI3" s="62"/>
      <c r="BJ3" s="62"/>
      <c r="BK3" s="62"/>
      <c r="BL3" s="62"/>
      <c r="BN3" s="62" t="s">
        <v>480</v>
      </c>
      <c r="BO3" s="62"/>
      <c r="BP3" s="62"/>
      <c r="BQ3" s="62"/>
      <c r="BR3" s="62"/>
      <c r="BU3" s="62" t="s">
        <v>308</v>
      </c>
      <c r="BV3" s="62"/>
      <c r="BW3" s="62"/>
      <c r="BX3" s="62"/>
      <c r="BY3" s="62"/>
      <c r="CB3" s="62" t="s">
        <v>305</v>
      </c>
      <c r="CC3" s="62"/>
      <c r="CD3" s="62"/>
      <c r="CE3" s="62"/>
      <c r="CF3" s="62"/>
      <c r="CI3" s="62" t="s">
        <v>311</v>
      </c>
      <c r="CJ3" s="62"/>
      <c r="CK3" s="62"/>
      <c r="CL3" s="62"/>
      <c r="CM3" s="62"/>
      <c r="CN3" s="62"/>
      <c r="CO3" s="62"/>
      <c r="CP3" s="62"/>
      <c r="CQ3" s="62"/>
      <c r="CR3" s="62"/>
      <c r="CS3" s="62"/>
      <c r="CU3" s="62" t="s">
        <v>295</v>
      </c>
      <c r="CV3" s="62"/>
      <c r="CW3" s="62"/>
      <c r="CX3" s="62"/>
      <c r="CY3" s="62"/>
      <c r="CZ3" s="62"/>
      <c r="DB3" s="62" t="s">
        <v>313</v>
      </c>
      <c r="DC3" s="62"/>
      <c r="DD3" s="62"/>
      <c r="DF3" s="62" t="s">
        <v>372</v>
      </c>
      <c r="DG3" s="62"/>
      <c r="DH3" s="62"/>
      <c r="DI3" s="62"/>
      <c r="DJ3" s="62"/>
      <c r="DK3" s="62"/>
      <c r="DL3" s="62"/>
      <c r="DM3" s="62"/>
      <c r="DO3" s="62" t="s">
        <v>373</v>
      </c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C3" s="63" t="s">
        <v>374</v>
      </c>
      <c r="ED3" s="63"/>
      <c r="EE3" s="63"/>
      <c r="EF3" s="63"/>
      <c r="EG3" s="63"/>
      <c r="EI3" s="62" t="s">
        <v>504</v>
      </c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W3" s="62" t="s">
        <v>491</v>
      </c>
      <c r="EX3" s="62"/>
      <c r="EY3" s="62"/>
      <c r="EZ3" s="62"/>
      <c r="FA3" s="62"/>
      <c r="FC3" s="62" t="s">
        <v>492</v>
      </c>
      <c r="FD3" s="62"/>
      <c r="FE3" s="62"/>
      <c r="FF3" s="62"/>
      <c r="FG3" s="62"/>
      <c r="FI3" s="62" t="s">
        <v>507</v>
      </c>
      <c r="FJ3" s="62"/>
      <c r="FK3" s="62"/>
      <c r="FL3" s="62"/>
      <c r="FM3" s="62"/>
      <c r="FP3" s="62" t="s">
        <v>376</v>
      </c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34"/>
      <c r="GU3" s="34"/>
      <c r="GV3" s="34"/>
      <c r="GZ3" s="62" t="s">
        <v>375</v>
      </c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  <c r="JX3" s="14" t="s">
        <v>906</v>
      </c>
      <c r="JY3" s="14">
        <v>5</v>
      </c>
      <c r="JZ3" s="14" t="s">
        <v>907</v>
      </c>
      <c r="KA3" s="14">
        <v>5</v>
      </c>
      <c r="KB3" s="14" t="s">
        <v>908</v>
      </c>
      <c r="KC3" s="14">
        <v>5</v>
      </c>
      <c r="KD3" s="14" t="s">
        <v>909</v>
      </c>
      <c r="KE3" s="14">
        <v>8</v>
      </c>
      <c r="KF3" s="14" t="s">
        <v>910</v>
      </c>
      <c r="KG3" s="14">
        <v>10</v>
      </c>
      <c r="KH3" s="14" t="s">
        <v>911</v>
      </c>
      <c r="KI3" s="14">
        <v>5</v>
      </c>
      <c r="KJ3" s="14" t="s">
        <v>912</v>
      </c>
      <c r="KK3" s="14">
        <v>10</v>
      </c>
      <c r="KL3" s="14" t="s">
        <v>913</v>
      </c>
      <c r="KM3" s="14">
        <v>25</v>
      </c>
      <c r="KN3" s="14" t="s">
        <v>914</v>
      </c>
      <c r="KO3" s="14">
        <v>75</v>
      </c>
    </row>
    <row r="4" spans="1:301" ht="17.25" customHeight="1" x14ac:dyDescent="0.2">
      <c r="A4" s="13" t="s">
        <v>164</v>
      </c>
      <c r="B4" s="13" t="s">
        <v>255</v>
      </c>
      <c r="C4" s="13" t="s">
        <v>575</v>
      </c>
      <c r="D4" s="13" t="s">
        <v>576</v>
      </c>
      <c r="E4" s="13" t="s">
        <v>577</v>
      </c>
      <c r="F4" s="13" t="s">
        <v>476</v>
      </c>
      <c r="G4" s="13" t="s">
        <v>477</v>
      </c>
      <c r="H4" s="13" t="s">
        <v>478</v>
      </c>
      <c r="I4" s="13" t="s">
        <v>482</v>
      </c>
      <c r="J4" s="13" t="s">
        <v>483</v>
      </c>
      <c r="K4" s="13" t="s">
        <v>484</v>
      </c>
      <c r="L4" s="13" t="s">
        <v>165</v>
      </c>
      <c r="M4" s="13" t="s">
        <v>166</v>
      </c>
      <c r="N4" s="13" t="s">
        <v>167</v>
      </c>
      <c r="O4" s="13" t="s">
        <v>278</v>
      </c>
      <c r="P4" s="13" t="s">
        <v>168</v>
      </c>
      <c r="Q4" s="13" t="s">
        <v>169</v>
      </c>
      <c r="R4" s="13" t="s">
        <v>170</v>
      </c>
      <c r="S4" s="13" t="s">
        <v>171</v>
      </c>
      <c r="T4" s="13" t="s">
        <v>578</v>
      </c>
      <c r="U4" s="13" t="s">
        <v>579</v>
      </c>
      <c r="V4" s="13" t="s">
        <v>581</v>
      </c>
      <c r="W4" s="13" t="s">
        <v>580</v>
      </c>
      <c r="X4" s="13" t="s">
        <v>582</v>
      </c>
      <c r="Y4" s="13" t="s">
        <v>583</v>
      </c>
      <c r="Z4" s="13" t="s">
        <v>584</v>
      </c>
      <c r="AA4" s="13" t="s">
        <v>585</v>
      </c>
      <c r="AB4" s="13" t="s">
        <v>586</v>
      </c>
      <c r="AC4" s="13" t="s">
        <v>587</v>
      </c>
      <c r="AD4" s="13" t="s">
        <v>589</v>
      </c>
      <c r="AE4" s="13" t="s">
        <v>588</v>
      </c>
      <c r="AF4" s="13" t="s">
        <v>590</v>
      </c>
      <c r="AG4" s="13" t="s">
        <v>591</v>
      </c>
      <c r="AH4" s="13" t="s">
        <v>592</v>
      </c>
      <c r="AI4" s="13" t="s">
        <v>593</v>
      </c>
      <c r="AJ4" s="13" t="s">
        <v>28</v>
      </c>
      <c r="AK4" s="13" t="s">
        <v>29</v>
      </c>
      <c r="AL4" s="13" t="s">
        <v>30</v>
      </c>
      <c r="AM4" s="13" t="s">
        <v>31</v>
      </c>
      <c r="AN4" s="13" t="s">
        <v>32</v>
      </c>
      <c r="AO4" s="13" t="s">
        <v>34</v>
      </c>
      <c r="AP4" s="13" t="s">
        <v>347</v>
      </c>
      <c r="AQ4" s="13" t="s">
        <v>351</v>
      </c>
      <c r="AR4" s="13" t="s">
        <v>349</v>
      </c>
      <c r="AS4" s="13" t="s">
        <v>314</v>
      </c>
      <c r="AT4" s="13" t="s">
        <v>340</v>
      </c>
      <c r="AU4" s="13" t="s">
        <v>324</v>
      </c>
      <c r="AV4" s="13" t="s">
        <v>343</v>
      </c>
      <c r="AW4" s="13" t="s">
        <v>256</v>
      </c>
      <c r="BB4" s="13" t="s">
        <v>28</v>
      </c>
      <c r="BC4" s="13" t="s">
        <v>29</v>
      </c>
      <c r="BD4" s="13" t="s">
        <v>30</v>
      </c>
      <c r="BE4" s="13" t="s">
        <v>31</v>
      </c>
      <c r="BF4" s="13" t="s">
        <v>32</v>
      </c>
      <c r="BH4" s="13" t="s">
        <v>28</v>
      </c>
      <c r="BI4" s="13" t="s">
        <v>29</v>
      </c>
      <c r="BJ4" s="13" t="s">
        <v>30</v>
      </c>
      <c r="BK4" s="13" t="s">
        <v>31</v>
      </c>
      <c r="BL4" s="13" t="s">
        <v>32</v>
      </c>
      <c r="BN4" s="13" t="s">
        <v>28</v>
      </c>
      <c r="BO4" s="13" t="s">
        <v>29</v>
      </c>
      <c r="BP4" s="13" t="s">
        <v>30</v>
      </c>
      <c r="BQ4" s="13" t="s">
        <v>31</v>
      </c>
      <c r="BR4" s="13" t="s">
        <v>32</v>
      </c>
      <c r="BU4" s="13" t="s">
        <v>28</v>
      </c>
      <c r="BV4" s="13" t="s">
        <v>29</v>
      </c>
      <c r="BW4" s="13" t="s">
        <v>30</v>
      </c>
      <c r="BX4" s="13" t="s">
        <v>31</v>
      </c>
      <c r="BY4" s="13" t="s">
        <v>32</v>
      </c>
      <c r="CB4" s="13" t="s">
        <v>28</v>
      </c>
      <c r="CC4" s="13" t="s">
        <v>29</v>
      </c>
      <c r="CD4" s="13" t="s">
        <v>30</v>
      </c>
      <c r="CE4" s="13" t="s">
        <v>31</v>
      </c>
      <c r="CF4" s="13" t="s">
        <v>32</v>
      </c>
      <c r="CI4" s="13" t="s">
        <v>28</v>
      </c>
      <c r="CJ4" s="13" t="s">
        <v>29</v>
      </c>
      <c r="CK4" s="13" t="s">
        <v>30</v>
      </c>
      <c r="CL4" s="13" t="s">
        <v>31</v>
      </c>
      <c r="CM4" s="13" t="s">
        <v>32</v>
      </c>
      <c r="CN4" s="13" t="s">
        <v>34</v>
      </c>
      <c r="CO4" s="13" t="s">
        <v>35</v>
      </c>
      <c r="CP4" s="13" t="s">
        <v>36</v>
      </c>
      <c r="CQ4" s="13" t="s">
        <v>37</v>
      </c>
      <c r="CR4" s="13" t="s">
        <v>292</v>
      </c>
      <c r="CS4" s="13" t="s">
        <v>33</v>
      </c>
      <c r="CU4" s="25" t="s">
        <v>164</v>
      </c>
      <c r="CV4" s="13" t="s">
        <v>28</v>
      </c>
      <c r="CW4" s="13" t="s">
        <v>29</v>
      </c>
      <c r="CX4" s="13" t="s">
        <v>30</v>
      </c>
      <c r="CY4" s="13" t="s">
        <v>31</v>
      </c>
      <c r="CZ4" s="13" t="s">
        <v>32</v>
      </c>
      <c r="DB4" s="13" t="s">
        <v>164</v>
      </c>
      <c r="DC4" s="13" t="s">
        <v>315</v>
      </c>
      <c r="DD4" s="13" t="s">
        <v>316</v>
      </c>
      <c r="DF4" s="13" t="s">
        <v>377</v>
      </c>
      <c r="DG4" s="13" t="s">
        <v>378</v>
      </c>
      <c r="DH4" s="13" t="s">
        <v>34</v>
      </c>
      <c r="DI4" s="13" t="s">
        <v>35</v>
      </c>
      <c r="DJ4" s="13" t="s">
        <v>36</v>
      </c>
      <c r="DK4" s="13" t="s">
        <v>37</v>
      </c>
      <c r="DL4" s="13" t="s">
        <v>292</v>
      </c>
      <c r="DM4" s="13" t="s">
        <v>33</v>
      </c>
      <c r="DO4" s="13" t="s">
        <v>279</v>
      </c>
      <c r="DP4" s="13" t="s">
        <v>280</v>
      </c>
      <c r="DQ4" s="13" t="s">
        <v>281</v>
      </c>
      <c r="DR4" s="13" t="s">
        <v>282</v>
      </c>
      <c r="DS4" s="13" t="s">
        <v>283</v>
      </c>
      <c r="DT4" s="13" t="s">
        <v>345</v>
      </c>
      <c r="DU4" s="13" t="s">
        <v>347</v>
      </c>
      <c r="DV4" s="13" t="s">
        <v>351</v>
      </c>
      <c r="DW4" s="13" t="s">
        <v>349</v>
      </c>
      <c r="DX4" s="13" t="s">
        <v>314</v>
      </c>
      <c r="DY4" s="13" t="s">
        <v>340</v>
      </c>
      <c r="DZ4" s="13" t="s">
        <v>324</v>
      </c>
      <c r="EA4" s="13" t="s">
        <v>343</v>
      </c>
      <c r="EC4" s="13" t="s">
        <v>279</v>
      </c>
      <c r="ED4" s="13" t="s">
        <v>280</v>
      </c>
      <c r="EE4" s="13" t="s">
        <v>281</v>
      </c>
      <c r="EF4" s="13" t="s">
        <v>282</v>
      </c>
      <c r="EG4" s="13" t="s">
        <v>283</v>
      </c>
      <c r="EI4" s="13" t="s">
        <v>437</v>
      </c>
      <c r="EJ4" s="13" t="s">
        <v>444</v>
      </c>
      <c r="EK4" s="13" t="s">
        <v>445</v>
      </c>
      <c r="EL4" s="13" t="s">
        <v>496</v>
      </c>
      <c r="EM4" s="13" t="s">
        <v>497</v>
      </c>
      <c r="EN4" s="13" t="s">
        <v>438</v>
      </c>
      <c r="EO4" s="13" t="s">
        <v>439</v>
      </c>
      <c r="EP4" s="13" t="s">
        <v>440</v>
      </c>
      <c r="EQ4" s="13" t="s">
        <v>496</v>
      </c>
      <c r="ER4" s="13" t="s">
        <v>497</v>
      </c>
      <c r="ES4" s="13" t="s">
        <v>506</v>
      </c>
      <c r="ET4" s="13" t="s">
        <v>379</v>
      </c>
      <c r="EW4" s="13" t="s">
        <v>493</v>
      </c>
      <c r="EX4" s="13" t="s">
        <v>494</v>
      </c>
      <c r="EY4" s="13" t="s">
        <v>38</v>
      </c>
      <c r="EZ4" s="13" t="s">
        <v>495</v>
      </c>
      <c r="FA4" s="31" t="s">
        <v>159</v>
      </c>
      <c r="FC4" s="13" t="s">
        <v>493</v>
      </c>
      <c r="FD4" s="13" t="s">
        <v>494</v>
      </c>
      <c r="FE4" s="13" t="s">
        <v>38</v>
      </c>
      <c r="FF4" s="13" t="s">
        <v>495</v>
      </c>
      <c r="FG4" s="31" t="s">
        <v>159</v>
      </c>
      <c r="FI4" s="13" t="s">
        <v>493</v>
      </c>
      <c r="FJ4" s="13" t="s">
        <v>494</v>
      </c>
      <c r="FK4" s="13" t="s">
        <v>38</v>
      </c>
      <c r="FL4" s="13" t="s">
        <v>495</v>
      </c>
      <c r="FM4" s="31" t="s">
        <v>159</v>
      </c>
      <c r="FP4" s="13" t="s">
        <v>485</v>
      </c>
      <c r="FQ4" s="13" t="s">
        <v>486</v>
      </c>
      <c r="FR4" s="13" t="s">
        <v>487</v>
      </c>
      <c r="FS4" s="13" t="s">
        <v>280</v>
      </c>
      <c r="FT4" s="13" t="s">
        <v>281</v>
      </c>
      <c r="FU4" s="13" t="s">
        <v>282</v>
      </c>
      <c r="FV4" s="13" t="s">
        <v>283</v>
      </c>
      <c r="FW4" s="13" t="s">
        <v>345</v>
      </c>
      <c r="FX4" s="13" t="s">
        <v>347</v>
      </c>
      <c r="FY4" s="13" t="s">
        <v>351</v>
      </c>
      <c r="FZ4" s="13" t="s">
        <v>349</v>
      </c>
      <c r="GA4" s="13" t="s">
        <v>314</v>
      </c>
      <c r="GB4" s="13" t="s">
        <v>340</v>
      </c>
      <c r="GC4" s="13" t="s">
        <v>324</v>
      </c>
      <c r="GD4" s="13" t="s">
        <v>343</v>
      </c>
      <c r="GE4" s="13" t="s">
        <v>427</v>
      </c>
      <c r="GF4" s="13" t="s">
        <v>428</v>
      </c>
      <c r="GG4" s="13" t="s">
        <v>429</v>
      </c>
      <c r="GH4" s="13" t="s">
        <v>430</v>
      </c>
      <c r="GI4" s="13" t="s">
        <v>431</v>
      </c>
      <c r="GJ4" s="13" t="s">
        <v>432</v>
      </c>
      <c r="GK4" s="13" t="s">
        <v>626</v>
      </c>
      <c r="GL4" s="13" t="s">
        <v>627</v>
      </c>
      <c r="GM4" s="13" t="s">
        <v>628</v>
      </c>
      <c r="GN4" s="13" t="s">
        <v>434</v>
      </c>
      <c r="GO4" s="13" t="s">
        <v>435</v>
      </c>
      <c r="GP4" s="13" t="s">
        <v>436</v>
      </c>
      <c r="GQ4" s="13" t="s">
        <v>441</v>
      </c>
      <c r="GR4" s="13" t="s">
        <v>442</v>
      </c>
      <c r="GS4" s="13" t="s">
        <v>443</v>
      </c>
      <c r="GT4" s="13" t="s">
        <v>510</v>
      </c>
      <c r="GU4" s="13" t="s">
        <v>511</v>
      </c>
      <c r="GV4" s="13" t="s">
        <v>512</v>
      </c>
      <c r="GX4" s="25" t="s">
        <v>629</v>
      </c>
      <c r="GZ4" s="13" t="s">
        <v>279</v>
      </c>
      <c r="HA4" s="13" t="s">
        <v>281</v>
      </c>
      <c r="HB4" s="13" t="s">
        <v>345</v>
      </c>
      <c r="HC4" s="13" t="s">
        <v>347</v>
      </c>
      <c r="HD4" s="13" t="s">
        <v>351</v>
      </c>
      <c r="HE4" s="13" t="s">
        <v>349</v>
      </c>
      <c r="HF4" s="13" t="s">
        <v>314</v>
      </c>
      <c r="HG4" s="13" t="s">
        <v>340</v>
      </c>
      <c r="HH4" s="13" t="s">
        <v>651</v>
      </c>
      <c r="HI4" s="13" t="s">
        <v>38</v>
      </c>
      <c r="HJ4" s="13" t="s">
        <v>379</v>
      </c>
      <c r="HK4" s="13" t="s">
        <v>488</v>
      </c>
      <c r="HL4" s="13" t="s">
        <v>489</v>
      </c>
      <c r="HM4" s="13" t="s">
        <v>490</v>
      </c>
      <c r="HN4" s="13" t="s">
        <v>447</v>
      </c>
      <c r="HO4" s="13" t="s">
        <v>448</v>
      </c>
      <c r="HP4" s="13" t="s">
        <v>449</v>
      </c>
      <c r="HQ4" s="13" t="s">
        <v>515</v>
      </c>
      <c r="HR4" s="13" t="s">
        <v>611</v>
      </c>
      <c r="HS4" s="13" t="s">
        <v>612</v>
      </c>
      <c r="HT4" s="13" t="s">
        <v>613</v>
      </c>
      <c r="HU4" s="13" t="s">
        <v>516</v>
      </c>
      <c r="HV4" s="13" t="s">
        <v>517</v>
      </c>
      <c r="HW4" s="13" t="s">
        <v>518</v>
      </c>
      <c r="HX4" s="13" t="s">
        <v>610</v>
      </c>
      <c r="HY4" s="13" t="s">
        <v>513</v>
      </c>
      <c r="IC4" s="13" t="s">
        <v>614</v>
      </c>
      <c r="ID4" s="13" t="s">
        <v>615</v>
      </c>
      <c r="IE4" s="13" t="s">
        <v>481</v>
      </c>
      <c r="IF4" s="13" t="s">
        <v>479</v>
      </c>
      <c r="IG4" s="13" t="s">
        <v>480</v>
      </c>
      <c r="IH4" s="13" t="s">
        <v>380</v>
      </c>
      <c r="II4" s="13" t="s">
        <v>623</v>
      </c>
      <c r="IJ4" s="13" t="s">
        <v>624</v>
      </c>
      <c r="IK4" s="13" t="s">
        <v>614</v>
      </c>
      <c r="IL4" s="13" t="s">
        <v>615</v>
      </c>
      <c r="IM4" s="13" t="s">
        <v>481</v>
      </c>
      <c r="IN4" s="13" t="s">
        <v>479</v>
      </c>
      <c r="IO4" s="13" t="s">
        <v>480</v>
      </c>
      <c r="IP4" s="13" t="s">
        <v>681</v>
      </c>
      <c r="IQ4" s="13" t="s">
        <v>623</v>
      </c>
      <c r="IR4" s="13" t="s">
        <v>624</v>
      </c>
      <c r="IU4" s="13" t="s">
        <v>481</v>
      </c>
      <c r="IV4" s="13" t="s">
        <v>479</v>
      </c>
      <c r="IW4" s="13" t="s">
        <v>480</v>
      </c>
      <c r="IX4" s="13" t="s">
        <v>383</v>
      </c>
      <c r="IY4" s="13" t="s">
        <v>623</v>
      </c>
      <c r="IZ4" s="13" t="s">
        <v>624</v>
      </c>
      <c r="JA4" s="13" t="s">
        <v>481</v>
      </c>
      <c r="JB4" s="13" t="s">
        <v>479</v>
      </c>
      <c r="JC4" s="13" t="s">
        <v>480</v>
      </c>
      <c r="JD4" s="13" t="s">
        <v>385</v>
      </c>
      <c r="JE4" s="13" t="s">
        <v>623</v>
      </c>
      <c r="JF4" s="13" t="s">
        <v>624</v>
      </c>
      <c r="JG4" s="13" t="s">
        <v>481</v>
      </c>
      <c r="JH4" s="13" t="s">
        <v>479</v>
      </c>
      <c r="JI4" s="13" t="s">
        <v>480</v>
      </c>
      <c r="JJ4" s="13" t="s">
        <v>682</v>
      </c>
      <c r="JK4" s="13" t="s">
        <v>623</v>
      </c>
      <c r="JL4" s="13" t="s">
        <v>624</v>
      </c>
      <c r="JQ4" s="13" t="s">
        <v>614</v>
      </c>
      <c r="JR4" s="13" t="s">
        <v>615</v>
      </c>
      <c r="JS4" s="13" t="s">
        <v>481</v>
      </c>
      <c r="JT4" s="13" t="s">
        <v>479</v>
      </c>
      <c r="JU4" s="13" t="s">
        <v>480</v>
      </c>
      <c r="JV4" s="13" t="s">
        <v>917</v>
      </c>
      <c r="JX4" s="13" t="s">
        <v>915</v>
      </c>
      <c r="JY4" s="13" t="s">
        <v>916</v>
      </c>
      <c r="JZ4" s="13" t="s">
        <v>915</v>
      </c>
      <c r="KA4" s="13" t="s">
        <v>916</v>
      </c>
      <c r="KB4" s="13" t="s">
        <v>915</v>
      </c>
      <c r="KC4" s="13" t="s">
        <v>916</v>
      </c>
      <c r="KD4" s="13" t="s">
        <v>915</v>
      </c>
      <c r="KE4" s="13" t="s">
        <v>916</v>
      </c>
      <c r="KF4" s="13" t="s">
        <v>915</v>
      </c>
      <c r="KG4" s="13" t="s">
        <v>916</v>
      </c>
      <c r="KH4" s="13" t="s">
        <v>915</v>
      </c>
      <c r="KI4" s="13" t="s">
        <v>916</v>
      </c>
      <c r="KJ4" s="13" t="s">
        <v>915</v>
      </c>
      <c r="KK4" s="13" t="s">
        <v>916</v>
      </c>
      <c r="KL4" s="13" t="s">
        <v>915</v>
      </c>
      <c r="KM4" s="13" t="s">
        <v>916</v>
      </c>
      <c r="KN4" s="13" t="s">
        <v>915</v>
      </c>
      <c r="KO4" s="13" t="s">
        <v>916</v>
      </c>
    </row>
    <row r="5" spans="1:301" ht="16.5" x14ac:dyDescent="0.2">
      <c r="A5" s="14">
        <v>30</v>
      </c>
      <c r="B5" s="14" t="s">
        <v>657</v>
      </c>
      <c r="C5" s="14">
        <v>10</v>
      </c>
      <c r="D5" s="14">
        <v>20</v>
      </c>
      <c r="E5" s="14">
        <v>0</v>
      </c>
      <c r="F5" s="14">
        <v>1</v>
      </c>
      <c r="G5" s="14">
        <v>1</v>
      </c>
      <c r="H5" s="14">
        <v>0</v>
      </c>
      <c r="I5" s="14">
        <v>0</v>
      </c>
      <c r="J5" s="14">
        <v>0</v>
      </c>
      <c r="K5" s="14">
        <v>0</v>
      </c>
      <c r="L5" s="14">
        <v>2</v>
      </c>
      <c r="M5" s="14">
        <v>1</v>
      </c>
      <c r="N5" s="14">
        <v>1</v>
      </c>
      <c r="O5" s="14">
        <v>1</v>
      </c>
      <c r="P5" s="14">
        <v>1</v>
      </c>
      <c r="Q5" s="14">
        <v>1</v>
      </c>
      <c r="R5" s="14">
        <v>1</v>
      </c>
      <c r="S5" s="14">
        <v>1</v>
      </c>
      <c r="T5" s="14">
        <v>10</v>
      </c>
      <c r="U5" s="14">
        <v>10</v>
      </c>
      <c r="V5" s="14">
        <v>10</v>
      </c>
      <c r="W5" s="14">
        <v>10</v>
      </c>
      <c r="X5" s="14">
        <v>10</v>
      </c>
      <c r="Y5" s="14">
        <v>10</v>
      </c>
      <c r="Z5" s="14">
        <v>10</v>
      </c>
      <c r="AA5" s="14">
        <v>10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2</v>
      </c>
      <c r="BB5" s="14">
        <f>ROUND((INDEX(新战舰养成!S$6:S$18,日常本!$F5+1)+INDEX(新战舰养成!D$6:D$18,日常本!$F5+1)*(日常本!$C5-1))*INDEX(战舰突破!$D$6:$D$18,日常本!$I5+1),0)</f>
        <v>245</v>
      </c>
      <c r="BC5" s="14">
        <f>ROUND((INDEX(新战舰养成!T$6:T$18,日常本!$F5+1)+INDEX(新战舰养成!E$6:E$18,日常本!$F5+1)*(日常本!$C5-1))*INDEX(战舰突破!$D$6:$D$18,日常本!$I5+1),0)</f>
        <v>1900</v>
      </c>
      <c r="BD5" s="14">
        <f>ROUND((INDEX(新战舰养成!U$6:U$18,日常本!$F5+1)+INDEX(新战舰养成!F$6:F$18,日常本!$F5+1)*(日常本!$C5-1))*INDEX(战舰突破!$D$6:$D$18,日常本!$I5+1),0)</f>
        <v>127</v>
      </c>
      <c r="BE5" s="14">
        <f>ROUND((INDEX(新战舰养成!V$6:V$18,日常本!$F5+1)+INDEX(新战舰养成!G$6:G$18,日常本!$F5+1)*(日常本!$C5-1))*INDEX(战舰突破!$D$6:$D$18,日常本!$I5+1),0)</f>
        <v>300</v>
      </c>
      <c r="BF5" s="14">
        <f>ROUND((INDEX(新战舰养成!W$6:W$18,日常本!$F5+1)+INDEX(新战舰养成!H$6:H$18,日常本!$F5+1)*(日常本!$C5-1))*INDEX(战舰突破!$D$6:$D$18,日常本!$I5+1),0)</f>
        <v>4</v>
      </c>
      <c r="BH5" s="14">
        <f>IF($D5&gt;0,ROUND((INDEX(新战舰养成!X$6:X$18,日常本!$G5+1)+INDEX(新战舰养成!I$6:I$18,日常本!$G5+1)*(日常本!$D5-1))*INDEX(战舰突破!$D$6:$D$18,日常本!$J5+1),0),0)</f>
        <v>675</v>
      </c>
      <c r="BI5" s="14">
        <f>IF($D5&gt;0,ROUND((INDEX(新战舰养成!Y$6:Y$18,日常本!$G5+1)+INDEX(新战舰养成!J$6:J$18,日常本!$G5+1)*(日常本!$D5-1))*INDEX(战舰突破!$D$6:$D$18,日常本!$J5+1),0),0)</f>
        <v>0</v>
      </c>
      <c r="BJ5" s="14">
        <f>IF($D5&gt;0,ROUND((INDEX(新战舰养成!Z$6:Z$18,日常本!$G5+1)+INDEX(新战舰养成!K$6:K$18,日常本!$G5+1)*(日常本!$D5-1))*INDEX(战舰突破!$D$6:$D$18,日常本!$J5+1),0),0)</f>
        <v>0</v>
      </c>
      <c r="BK5" s="14">
        <f>IF($D5&gt;0,ROUND((INDEX(新战舰养成!AA$6:AA$18,日常本!$G5+1)+INDEX(新战舰养成!L$6:L$18,日常本!$G5+1)*(日常本!$D5-1))*INDEX(战舰突破!$D$6:$D$18,日常本!$J5+1),0),0)</f>
        <v>3950</v>
      </c>
      <c r="BL5" s="14">
        <f>IF($D5&gt;0,ROUND((INDEX(新战舰养成!AB$6:AB$18,日常本!$G5+1)+INDEX(新战舰养成!M$6:M$18,日常本!$G5+1)*(日常本!$D5-1))*INDEX(战舰突破!$D$6:$D$18,日常本!$J5+1),0),0)</f>
        <v>77</v>
      </c>
      <c r="BN5" s="14">
        <f>IF($E5&gt;0,ROUND((INDEX(新战舰养成!AC$6:AC$18,日常本!$H5+1)+INDEX(新战舰养成!I$6:I$18,日常本!$H5+1)*(日常本!$E5-1))*INDEX(战舰突破!$D$6:$D$18,日常本!$K5+1),0),0)</f>
        <v>0</v>
      </c>
      <c r="BO5" s="14">
        <f>IF($E5&gt;0,ROUND((INDEX(新战舰养成!AD$6:AD$18,日常本!$H5+1)+INDEX(新战舰养成!J$6:J$18,日常本!$H5+1)*(日常本!$E5-1))*INDEX(战舰突破!$D$6:$D$18,日常本!$K5+1),0),0)</f>
        <v>0</v>
      </c>
      <c r="BP5" s="14">
        <f>IF($E5&gt;0,ROUND((INDEX(新战舰养成!AE$6:AE$18,日常本!$H5+1)+INDEX(新战舰养成!K$6:K$18,日常本!$H5+1)*(日常本!$E5-1))*INDEX(战舰突破!$D$6:$D$18,日常本!$K5+1),0),0)</f>
        <v>0</v>
      </c>
      <c r="BQ5" s="14">
        <f>IF($E5&gt;0,ROUND((INDEX(新战舰养成!AF$6:AF$18,日常本!$H5+1)+INDEX(新战舰养成!L$6:L$18,日常本!$H5+1)*(日常本!$E5-1))*INDEX(战舰突破!$D$6:$D$18,日常本!$K5+1),0),0)</f>
        <v>0</v>
      </c>
      <c r="BR5" s="14">
        <f>IF($E5&gt;0,ROUND((INDEX(新战舰养成!AG$6:AG$18,日常本!$H5+1)+INDEX(新战舰养成!M$6:M$18,日常本!$H5+1)*(日常本!$E5-1))*INDEX(战舰突破!$D$6:$D$18,日常本!$K5+1),0),0)</f>
        <v>0</v>
      </c>
      <c r="BU5" s="14">
        <f>(INDEX(装备数值!$C$13:$G$116,日常本!$L5*8+1,BU$2)+INDEX(装备数值!$C$13:$G$116,日常本!$M5*8+2,BU$2)+INDEX(装备数值!$C$13:$G$116,日常本!$O5*8+3,BU$2)+INDEX(装备数值!$C$13:$G$116,日常本!$N5*8+4,BU$2)+INDEX(装备数值!$C$13:$G$116,日常本!$P5*8+5,BU$2)+INDEX(装备数值!$C$13:$G$116,日常本!$Q5*8+6,BU$2)+INDEX(装备数值!$C$13:$G$116,日常本!$R5*8+7,BU$2)+INDEX(装备数值!$C$13:$G$116,日常本!$S5*8+8,BU$2))</f>
        <v>400</v>
      </c>
      <c r="BV5" s="14">
        <f>(INDEX(装备数值!$C$13:$G$116,日常本!$L5*8+1,BV$2)+INDEX(装备数值!$C$13:$G$116,日常本!$M5*8+2,BV$2)+INDEX(装备数值!$C$13:$G$116,日常本!$O5*8+3,BV$2)+INDEX(装备数值!$C$13:$G$116,日常本!$N5*8+4,BV$2)+INDEX(装备数值!$C$13:$G$116,日常本!$P5*8+5,BV$2)+INDEX(装备数值!$C$13:$G$116,日常本!$Q5*8+6,BV$2)+INDEX(装备数值!$C$13:$G$116,日常本!$R5*8+7,BV$2)+INDEX(装备数值!$C$13:$G$116,日常本!$S5*8+8,BV$2))</f>
        <v>2100</v>
      </c>
      <c r="BW5" s="14">
        <f>(INDEX(装备数值!$C$13:$G$116,日常本!$L5*8+1,BW$2)+INDEX(装备数值!$C$13:$G$116,日常本!$M5*8+2,BW$2)+INDEX(装备数值!$C$13:$G$116,日常本!$O5*8+3,BW$2)+INDEX(装备数值!$C$13:$G$116,日常本!$N5*8+4,BW$2)+INDEX(装备数值!$C$13:$G$116,日常本!$P5*8+5,BW$2)+INDEX(装备数值!$C$13:$G$116,日常本!$Q5*8+6,BW$2)+INDEX(装备数值!$C$13:$G$116,日常本!$R5*8+7,BW$2)+INDEX(装备数值!$C$13:$G$116,日常本!$S5*8+8,BW$2))</f>
        <v>100</v>
      </c>
      <c r="BX5" s="14">
        <f>(INDEX(装备数值!$C$13:$G$116,日常本!$L5*8+1,BX$2)+INDEX(装备数值!$C$13:$G$116,日常本!$M5*8+2,BX$2)+INDEX(装备数值!$C$13:$G$116,日常本!$O5*8+3,BX$2)+INDEX(装备数值!$C$13:$G$116,日常本!$N5*8+4,BX$2)+INDEX(装备数值!$C$13:$G$116,日常本!$P5*8+5,BX$2)+INDEX(装备数值!$C$13:$G$116,日常本!$Q5*8+6,BX$2)+INDEX(装备数值!$C$13:$G$116,日常本!$R5*8+7,BX$2)+INDEX(装备数值!$C$13:$G$116,日常本!$S5*8+8,BX$2))</f>
        <v>2000</v>
      </c>
      <c r="BY5" s="14">
        <f>(INDEX(装备数值!$C$13:$G$116,日常本!$L5*8+1,BY$2)+INDEX(装备数值!$C$13:$G$116,日常本!$M5*8+2,BY$2)+INDEX(装备数值!$C$13:$G$116,日常本!$O5*8+3,BY$2)+INDEX(装备数值!$C$13:$G$116,日常本!$N5*8+4,BY$2)+INDEX(装备数值!$C$13:$G$116,日常本!$P5*8+5,BY$2)+INDEX(装备数值!$C$13:$G$116,日常本!$Q5*8+6,BY$2)+INDEX(装备数值!$C$13:$G$116,日常本!$R5*8+7,BY$2)+INDEX(装备数值!$C$13:$G$116,日常本!$S5*8+8,BY$2))</f>
        <v>35</v>
      </c>
      <c r="CB5" s="14">
        <f>INDEX(装备数值!$I$13:$M$116,日常本!$L5*8+1,CB$2)*$T5+INDEX(装备数值!$I$13:$M$116,日常本!$M5*8+2,CB$2)*$U5+INDEX(装备数值!$I$13:$M$116,日常本!$O5*8+3,CB$2)*$V5+INDEX(装备数值!$I$13:$M$116,日常本!$N5*8+4,CB$2)*$W5+INDEX(装备数值!$I$13:$M$116,日常本!$P5*8+5,CB$2)*$X5+INDEX(装备数值!$I$13:$M$116,日常本!$Q5*8+6,CB$2)*$Y5+INDEX(装备数值!$I$13:$M$116,日常本!$R5*8+7,CB$2)*$Z5+INDEX(装备数值!$I$13:$M$116,日常本!$S5*8+8,CB$2)*$AA5</f>
        <v>500</v>
      </c>
      <c r="CC5" s="14">
        <f>INDEX(装备数值!$I$13:$M$116,日常本!$L5*8+1,CC$2)*$T5+INDEX(装备数值!$I$13:$M$116,日常本!$M5*8+2,CC$2)*$U5+INDEX(装备数值!$I$13:$M$116,日常本!$O5*8+3,CC$2)*$V5+INDEX(装备数值!$I$13:$M$116,日常本!$N5*8+4,CC$2)*$W5+INDEX(装备数值!$I$13:$M$116,日常本!$P5*8+5,CC$2)*$X5+INDEX(装备数值!$I$13:$M$116,日常本!$Q5*8+6,CC$2)*$Y5+INDEX(装备数值!$I$13:$M$116,日常本!$R5*8+7,CC$2)*$Z5+INDEX(装备数值!$I$13:$M$116,日常本!$S5*8+8,CC$2)*$AA5</f>
        <v>3300</v>
      </c>
      <c r="CD5" s="14">
        <f>INDEX(装备数值!$I$13:$M$116,日常本!$L5*8+1,CD$2)*$T5+INDEX(装备数值!$I$13:$M$116,日常本!$M5*8+2,CD$2)*$U5+INDEX(装备数值!$I$13:$M$116,日常本!$O5*8+3,CD$2)*$V5+INDEX(装备数值!$I$13:$M$116,日常本!$N5*8+4,CD$2)*$W5+INDEX(装备数值!$I$13:$M$116,日常本!$P5*8+5,CD$2)*$X5+INDEX(装备数值!$I$13:$M$116,日常本!$Q5*8+6,CD$2)*$Y5+INDEX(装备数值!$I$13:$M$116,日常本!$R5*8+7,CD$2)*$Z5+INDEX(装备数值!$I$13:$M$116,日常本!$S5*8+8,CD$2)*$AA5</f>
        <v>200</v>
      </c>
      <c r="CE5" s="14">
        <f>INDEX(装备数值!$I$13:$M$116,日常本!$L5*8+1,CE$2)*$T5+INDEX(装备数值!$I$13:$M$116,日常本!$M5*8+2,CE$2)*$U5+INDEX(装备数值!$I$13:$M$116,日常本!$O5*8+3,CE$2)*$V5+INDEX(装备数值!$I$13:$M$116,日常本!$N5*8+4,CE$2)*$W5+INDEX(装备数值!$I$13:$M$116,日常本!$P5*8+5,CE$2)*$X5+INDEX(装备数值!$I$13:$M$116,日常本!$Q5*8+6,CE$2)*$Y5+INDEX(装备数值!$I$13:$M$116,日常本!$R5*8+7,CE$2)*$Z5+INDEX(装备数值!$I$13:$M$116,日常本!$S5*8+8,CE$2)*$AA5</f>
        <v>4000</v>
      </c>
      <c r="CF5" s="14">
        <f>INDEX(装备数值!$I$13:$M$116,日常本!$L5*8+1,CF$2)*$T5+INDEX(装备数值!$I$13:$M$116,日常本!$M5*8+2,CF$2)*$U5+INDEX(装备数值!$I$13:$M$116,日常本!$O5*8+3,CF$2)*$V5+INDEX(装备数值!$I$13:$M$116,日常本!$N5*8+4,CF$2)*$W5+INDEX(装备数值!$I$13:$M$116,日常本!$P5*8+5,CF$2)*$X5+INDEX(装备数值!$I$13:$M$116,日常本!$Q5*8+6,CF$2)*$Y5+INDEX(装备数值!$I$13:$M$116,日常本!$R5*8+7,CF$2)*$Z5+INDEX(装备数值!$I$13:$M$116,日常本!$S5*8+8,CF$2)*$AA5</f>
        <v>70</v>
      </c>
      <c r="CI5" s="14">
        <f>INDEX(装备数值!$X$13:$AH$116,$L5*8+1,CI$2)*$AB5+INDEX(装备数值!$X$13:$AH$116,$M5*8+2,CI$2)*$AC5+INDEX(装备数值!$X$13:$AH$116,$O5*8+3,CI$2)*$AD5+INDEX(装备数值!$X$13:$AH$116,$N5*8+4,CI$2)*$AE5+INDEX(装备数值!$X$13:$AH$116,$P5*8+5,CI$2)*$AF5+INDEX(装备数值!$X$13:$AH$116,$Q5*8+6,CI$2)*$AG5+INDEX(装备数值!$X$13:$AH$116,$R5*8+7,CI$2)*$AH5+INDEX(装备数值!$X$13:$AH$116,$S5*8+8,CI$2)*$AI5</f>
        <v>0</v>
      </c>
      <c r="CJ5" s="14">
        <f>INDEX(装备数值!$X$13:$AH$116,$L5*8+1,CJ$2)*$AB5+INDEX(装备数值!$X$13:$AH$116,$M5*8+2,CJ$2)*$AC5+INDEX(装备数值!$X$13:$AH$116,$O5*8+3,CJ$2)*$AD5+INDEX(装备数值!$X$13:$AH$116,$N5*8+4,CJ$2)*$AE5+INDEX(装备数值!$X$13:$AH$116,$P5*8+5,CJ$2)*$AF5+INDEX(装备数值!$X$13:$AH$116,$Q5*8+6,CJ$2)*$AG5+INDEX(装备数值!$X$13:$AH$116,$R5*8+7,CJ$2)*$AH5+INDEX(装备数值!$X$13:$AH$116,$S5*8+8,CJ$2)*$AI5</f>
        <v>0</v>
      </c>
      <c r="CK5" s="14">
        <f>INDEX(装备数值!$X$13:$AH$116,$L5*8+1,CK$2)*$AB5+INDEX(装备数值!$X$13:$AH$116,$M5*8+2,CK$2)*$AC5+INDEX(装备数值!$X$13:$AH$116,$O5*8+3,CK$2)*$AD5+INDEX(装备数值!$X$13:$AH$116,$N5*8+4,CK$2)*$AE5+INDEX(装备数值!$X$13:$AH$116,$P5*8+5,CK$2)*$AF5+INDEX(装备数值!$X$13:$AH$116,$Q5*8+6,CK$2)*$AG5+INDEX(装备数值!$X$13:$AH$116,$R5*8+7,CK$2)*$AH5+INDEX(装备数值!$X$13:$AH$116,$S5*8+8,CK$2)*$AI5</f>
        <v>0</v>
      </c>
      <c r="CL5" s="14">
        <f>INDEX(装备数值!$X$13:$AH$116,$L5*8+1,CL$2)*$AB5+INDEX(装备数值!$X$13:$AH$116,$M5*8+2,CL$2)*$AC5+INDEX(装备数值!$X$13:$AH$116,$O5*8+3,CL$2)*$AD5+INDEX(装备数值!$X$13:$AH$116,$N5*8+4,CL$2)*$AE5+INDEX(装备数值!$X$13:$AH$116,$P5*8+5,CL$2)*$AF5+INDEX(装备数值!$X$13:$AH$116,$Q5*8+6,CL$2)*$AG5+INDEX(装备数值!$X$13:$AH$116,$R5*8+7,CL$2)*$AH5+INDEX(装备数值!$X$13:$AH$116,$S5*8+8,CL$2)*$AI5</f>
        <v>0</v>
      </c>
      <c r="CM5" s="14">
        <f>INDEX(装备数值!$X$13:$AH$116,$L5*8+1,CM$2)*$AB5+INDEX(装备数值!$X$13:$AH$116,$M5*8+2,CM$2)*$AC5+INDEX(装备数值!$X$13:$AH$116,$O5*8+3,CM$2)*$AD5+INDEX(装备数值!$X$13:$AH$116,$N5*8+4,CM$2)*$AE5+INDEX(装备数值!$X$13:$AH$116,$P5*8+5,CM$2)*$AF5+INDEX(装备数值!$X$13:$AH$116,$Q5*8+6,CM$2)*$AG5+INDEX(装备数值!$X$13:$AH$116,$R5*8+7,CM$2)*$AH5+INDEX(装备数值!$X$13:$AH$116,$S5*8+8,CM$2)*$AI5</f>
        <v>0</v>
      </c>
      <c r="CN5" s="14">
        <f>INDEX(装备数值!$X$13:$AH$116,$L5*8+1,CN$2)*$AB5+INDEX(装备数值!$X$13:$AH$116,$M5*8+2,CN$2)*$AC5+INDEX(装备数值!$X$13:$AH$116,$O5*8+3,CN$2)*$AD5+INDEX(装备数值!$X$13:$AH$116,$N5*8+4,CN$2)*$AE5+INDEX(装备数值!$X$13:$AH$116,$P5*8+5,CN$2)*$AF5+INDEX(装备数值!$X$13:$AH$116,$Q5*8+6,CN$2)*$AG5+INDEX(装备数值!$X$13:$AH$116,$R5*8+7,CN$2)*$AH5+INDEX(装备数值!$X$13:$AH$116,$S5*8+8,CN$2)*$AI5</f>
        <v>0</v>
      </c>
      <c r="CO5" s="14">
        <f>INDEX(装备数值!$X$13:$AH$116,$L5*8+1,CO$2)*$AB5+INDEX(装备数值!$X$13:$AH$116,$M5*8+2,CO$2)*$AC5+INDEX(装备数值!$X$13:$AH$116,$O5*8+3,CO$2)*$AD5+INDEX(装备数值!$X$13:$AH$116,$N5*8+4,CO$2)*$AE5+INDEX(装备数值!$X$13:$AH$116,$P5*8+5,CO$2)*$AF5+INDEX(装备数值!$X$13:$AH$116,$Q5*8+6,CO$2)*$AG5+INDEX(装备数值!$X$13:$AH$116,$R5*8+7,CO$2)*$AH5+INDEX(装备数值!$X$13:$AH$116,$S5*8+8,CO$2)*$AI5</f>
        <v>0</v>
      </c>
      <c r="CP5" s="14">
        <f>INDEX(装备数值!$X$13:$AH$116,$L5*8+1,CP$2)*$AB5+INDEX(装备数值!$X$13:$AH$116,$M5*8+2,CP$2)*$AC5+INDEX(装备数值!$X$13:$AH$116,$O5*8+3,CP$2)*$AD5+INDEX(装备数值!$X$13:$AH$116,$N5*8+4,CP$2)*$AE5+INDEX(装备数值!$X$13:$AH$116,$P5*8+5,CP$2)*$AF5+INDEX(装备数值!$X$13:$AH$116,$Q5*8+6,CP$2)*$AG5+INDEX(装备数值!$X$13:$AH$116,$R5*8+7,CP$2)*$AH5+INDEX(装备数值!$X$13:$AH$116,$S5*8+8,CP$2)*$AI5</f>
        <v>0</v>
      </c>
      <c r="CQ5" s="14">
        <f>INDEX(装备数值!$X$13:$AH$116,$L5*8+1,CQ$2)*$AB5+INDEX(装备数值!$X$13:$AH$116,$M5*8+2,CQ$2)*$AC5+INDEX(装备数值!$X$13:$AH$116,$O5*8+3,CQ$2)*$AD5+INDEX(装备数值!$X$13:$AH$116,$N5*8+4,CQ$2)*$AE5+INDEX(装备数值!$X$13:$AH$116,$P5*8+5,CQ$2)*$AF5+INDEX(装备数值!$X$13:$AH$116,$Q5*8+6,CQ$2)*$AG5+INDEX(装备数值!$X$13:$AH$116,$R5*8+7,CQ$2)*$AH5+INDEX(装备数值!$X$13:$AH$116,$S5*8+8,CQ$2)*$AI5</f>
        <v>0</v>
      </c>
      <c r="CR5" s="14">
        <f>INDEX(装备数值!$X$13:$AH$116,$L5*8+1,CR$2)*$AB5+INDEX(装备数值!$X$13:$AH$116,$M5*8+2,CR$2)*$AC5+INDEX(装备数值!$X$13:$AH$116,$O5*8+3,CR$2)*$AD5+INDEX(装备数值!$X$13:$AH$116,$N5*8+4,CR$2)*$AE5+INDEX(装备数值!$X$13:$AH$116,$P5*8+5,CR$2)*$AF5+INDEX(装备数值!$X$13:$AH$116,$Q5*8+6,CR$2)*$AG5+INDEX(装备数值!$X$13:$AH$116,$R5*8+7,CR$2)*$AH5+INDEX(装备数值!$X$13:$AH$116,$S5*8+8,CR$2)*$AI5</f>
        <v>0</v>
      </c>
      <c r="CS5" s="14">
        <f>INDEX(装备数值!$X$13:$AH$116,$L5*8+1,CS$2)*$AB5+INDEX(装备数值!$X$13:$AH$116,$M5*8+2,CS$2)*$AC5+INDEX(装备数值!$X$13:$AH$116,$O5*8+3,CS$2)*$AD5+INDEX(装备数值!$X$13:$AH$116,$N5*8+4,CS$2)*$AE5+INDEX(装备数值!$X$13:$AH$116,$P5*8+5,CS$2)*$AF5+INDEX(装备数值!$X$13:$AH$116,$Q5*8+6,CS$2)*$AG5+INDEX(装备数值!$X$13:$AH$116,$R5*8+7,CS$2)*$AH5+INDEX(装备数值!$X$13:$AH$116,$S5*8+8,CS$2)*$AI5</f>
        <v>0</v>
      </c>
      <c r="CU5" s="14">
        <f>INDEX(装备数值!$AN$17:$AN$117,MATCH(MIN($T5:$AA5),装备数值!$AO$17:$AO$117,1))</f>
        <v>1</v>
      </c>
      <c r="CV5" s="14">
        <f>IF(COUNTIF($L5:$S5,"&gt;"&amp;0)=8,INDEX(装备数值!AR$17:AR$117,$CU5+1),0)</f>
        <v>80</v>
      </c>
      <c r="CW5" s="14">
        <f>IF(COUNTIF($L5:$S5,"&gt;"&amp;0)=8,INDEX(装备数值!AS$17:AS$117,$CU5+1),0)</f>
        <v>600</v>
      </c>
      <c r="CX5" s="14">
        <f>IF(COUNTIF($L5:$S5,"&gt;"&amp;0)=8,INDEX(装备数值!AT$17:AT$117,$CU5+1),0)</f>
        <v>40</v>
      </c>
      <c r="CY5" s="14">
        <f>IF(COUNTIF($L5:$S5,"&gt;"&amp;0)=8,INDEX(装备数值!AU$17:AU$117,$CU5+1),0)</f>
        <v>800</v>
      </c>
      <c r="CZ5" s="14">
        <f>IF(COUNTIF($L5:$S5,"&gt;"&amp;0)=8,INDEX(装备数值!AV$17:AV$117,$CU5+1),0)</f>
        <v>14</v>
      </c>
      <c r="DB5" s="14">
        <f>INDEX(装备数值!$AY$17:$AY$77,MATCH(MIN($AB5:$AI5),装备数值!$AZ$17:$AZ$77,1))</f>
        <v>0</v>
      </c>
      <c r="DC5" s="26">
        <f>INDEX(装备数值!BA$17:BA$77,日常本!DB5+1)</f>
        <v>0</v>
      </c>
      <c r="DD5" s="26">
        <f>INDEX(装备数值!BA$17:BA$77,日常本!DB5+1)</f>
        <v>0</v>
      </c>
      <c r="DF5" s="14">
        <f t="shared" ref="DF5:DF44" si="0">SUM(AJ5:AV5)</f>
        <v>0</v>
      </c>
      <c r="DG5" s="14">
        <f>VLOOKUP(DF5,军阶与晶片数值!$W$6:$X$27,2)</f>
        <v>0</v>
      </c>
      <c r="DH5" s="14">
        <f>INDEX(军阶与晶片数值!Y$6:Y$27,$DG5+1)</f>
        <v>0</v>
      </c>
      <c r="DI5" s="14">
        <f>INDEX(军阶与晶片数值!Z$6:Z$27,$DG5+1)</f>
        <v>0</v>
      </c>
      <c r="DJ5" s="14">
        <f>INDEX(军阶与晶片数值!AA$6:AA$27,$DG5+1)</f>
        <v>0</v>
      </c>
      <c r="DK5" s="14">
        <f>INDEX(军阶与晶片数值!AB$6:AB$27,$DG5+1)</f>
        <v>0</v>
      </c>
      <c r="DL5" s="28">
        <f>INDEX(军阶与晶片数值!AC$6:AC$27,$DG5+1)</f>
        <v>0</v>
      </c>
      <c r="DM5" s="28">
        <f>INDEX(军阶与晶片数值!AD$6:AD$27,$DG5+1)</f>
        <v>0</v>
      </c>
      <c r="DO5" s="26">
        <f>INDEX(军阶与晶片数值!I$6:I$16,AJ5+1)</f>
        <v>0</v>
      </c>
      <c r="DP5" s="26">
        <f>INDEX(军阶与晶片数值!M$6:M$16,AK5+1)</f>
        <v>0</v>
      </c>
      <c r="DQ5" s="26">
        <f>INDEX(军阶与晶片数值!J$6:J$16,AL5+1)</f>
        <v>0</v>
      </c>
      <c r="DR5" s="26">
        <f>INDEX(军阶与晶片数值!K$6:K$16,AM5+1)</f>
        <v>0</v>
      </c>
      <c r="DS5" s="26">
        <f>INDEX(军阶与晶片数值!L$6:L$16,AN5+1)</f>
        <v>0</v>
      </c>
      <c r="DT5" s="28">
        <f>INDEX(军阶与晶片数值!N$6:N$16,AO5+1)</f>
        <v>0</v>
      </c>
      <c r="DU5" s="28">
        <f>INDEX(军阶与晶片数值!O$6:O$16,AP5+1)</f>
        <v>0</v>
      </c>
      <c r="DV5" s="28">
        <f>INDEX(军阶与晶片数值!P$6:P$16,AQ5+1)</f>
        <v>0</v>
      </c>
      <c r="DW5" s="28">
        <f>INDEX(军阶与晶片数值!Q$6:Q$16,AR5+1)</f>
        <v>0</v>
      </c>
      <c r="DX5" s="26">
        <f>INDEX(军阶与晶片数值!R$6:R$16,AS5+1)</f>
        <v>0</v>
      </c>
      <c r="DY5" s="26">
        <f>INDEX(军阶与晶片数值!S$6:S$16,AT5+1)</f>
        <v>0</v>
      </c>
      <c r="DZ5" s="26">
        <f>INDEX(军阶与晶片数值!T$6:T$16,AU5+1)</f>
        <v>0</v>
      </c>
      <c r="EA5" s="26">
        <f>INDEX(军阶与晶片数值!U$6:U$16,AV5+1)</f>
        <v>0</v>
      </c>
      <c r="EC5" s="26">
        <f>INDEX(军阶与晶片数值!$C$6:$C$36,日常本!$AW5+1)</f>
        <v>0.05</v>
      </c>
      <c r="ED5" s="26">
        <f>INDEX(军阶与晶片数值!$C$6:$C$36,日常本!$AW5+1)</f>
        <v>0.05</v>
      </c>
      <c r="EE5" s="26">
        <f>INDEX(军阶与晶片数值!$C$6:$C$36,日常本!$AW5+1)</f>
        <v>0.05</v>
      </c>
      <c r="EF5" s="26">
        <f>INDEX(军阶与晶片数值!$C$6:$C$36,日常本!$AW5+1)</f>
        <v>0.05</v>
      </c>
      <c r="EG5" s="26">
        <f>INDEX(军阶与晶片数值!$C$6:$C$36,日常本!$AW5+1)</f>
        <v>0.05</v>
      </c>
      <c r="EI5" s="14">
        <f>INDEX(战舰突破!$H$6:$H$18,日常本!$F5+1)+INDEX(战舰突破!$H$23:$H$35,日常本!$G5+1)+INDEX(战舰突破!$H$40:$H$52,日常本!$H5+1)</f>
        <v>200</v>
      </c>
      <c r="EJ5" s="14">
        <f>INDEX(战舰突破!$I$6:$I$18,日常本!$F5+1)+INDEX(战舰突破!$I$23:$I$35,日常本!$G5+1)+INDEX(战舰突破!$I$40:$I$52,日常本!$H5+1)</f>
        <v>200</v>
      </c>
      <c r="EK5" s="14">
        <f>INDEX(战舰突破!$J$6:$J$18,日常本!$F5+1)+INDEX(战舰突破!$J$23:$J$35,日常本!$G5+1)+INDEX(战舰突破!$J$40:$J$52,日常本!$H5+1)</f>
        <v>0</v>
      </c>
      <c r="EL5" s="14">
        <f>INDEX(战舰突破!$K$6:$K$18,日常本!$F5+1)+INDEX(战舰突破!$K$23:$K$35,日常本!$G5+1)+INDEX(战舰突破!$K$40:$K$52,日常本!$H5+1)</f>
        <v>0</v>
      </c>
      <c r="EM5" s="14">
        <f>INDEX(战舰突破!$L$6:$L$18,日常本!$F5+1)+INDEX(战舰突破!$L$23:$L$35,日常本!$G5+1)+INDEX(战舰突破!$L$40:$L$52,日常本!$H5+1)</f>
        <v>0</v>
      </c>
      <c r="EN5" s="18">
        <f>INDEX(战舰突破!$N$6:$N$18,日常本!$F5+1)+INDEX(战舰突破!$N$23:$N$35,日常本!$G5+1)+INDEX(战舰突破!$N$40:$N$52,日常本!$H5+1)</f>
        <v>0</v>
      </c>
      <c r="EO5" s="18">
        <f>INDEX(战舰突破!$O$6:$O$18,日常本!$F5+1)+INDEX(战舰突破!$O$23:$O$35,日常本!$G5+1)+INDEX(战舰突破!$O$40:$O$52,日常本!$H5+1)</f>
        <v>0</v>
      </c>
      <c r="EP5" s="18">
        <f>INDEX(战舰突破!$P$6:$P$18,日常本!$F5+1)+INDEX(战舰突破!$P$23:$P$35,日常本!$G5+1)+INDEX(战舰突破!$P$40:$P$52,日常本!$H5+1)</f>
        <v>0</v>
      </c>
      <c r="EQ5" s="18">
        <f>INDEX(战舰突破!$Q$6:$Q$18,日常本!$F5+1)+INDEX(战舰突破!$Q$23:$Q$35,日常本!$G5+1)+INDEX(战舰突破!$Q$40:$Q$52,日常本!$H5+1)</f>
        <v>0</v>
      </c>
      <c r="ER5" s="18">
        <f>INDEX(战舰突破!$R$6:$R$18,日常本!$F5+1)+INDEX(战舰突破!$R$23:$R$35,日常本!$G5+1)+INDEX(战舰突破!$R$40:$R$52,日常本!$H5+1)</f>
        <v>0</v>
      </c>
      <c r="ES5" s="18">
        <f>INDEX(战舰突破!$M$6:$M$18,日常本!$F5+1)+INDEX(战舰突破!$M$23:$M$35,日常本!$G5+1)+INDEX(战舰突破!$M$40:$M$52,日常本!$H5+1)</f>
        <v>0</v>
      </c>
      <c r="ET5" s="22">
        <f>INDEX(战舰突破!$W$6:$W$18,日常本!$F5+1)+INDEX(战舰突破!$W$23:$W$35,日常本!$G5+1)+INDEX(战舰突破!$W$40:$W$52,日常本!$H5+1)</f>
        <v>0.3</v>
      </c>
      <c r="EW5" s="14">
        <f>INDEX(战舰突破!$S$6:$S$18,日常本!$F5+1)</f>
        <v>0</v>
      </c>
      <c r="EX5" s="14">
        <f>INDEX(战舰突破!$T$6:$T$18,日常本!$F5+1)</f>
        <v>0</v>
      </c>
      <c r="EY5" s="14">
        <f>INDEX(战舰突破!$U$6:$U$18,日常本!$F5+1)</f>
        <v>0</v>
      </c>
      <c r="EZ5" s="14">
        <f>INDEX(战舰突破!$V$6:$V$18,日常本!$F5+1)</f>
        <v>0</v>
      </c>
      <c r="FA5" s="14">
        <f>INDEX(战舰突破!$X$6:$X$18,日常本!$F5+1)</f>
        <v>2</v>
      </c>
      <c r="FC5" s="14">
        <f>INDEX(战舰突破!$S$23:$S$35,日常本!$F5+1)</f>
        <v>0</v>
      </c>
      <c r="FD5" s="14">
        <f>INDEX(战舰突破!$T$23:$T$35,日常本!$F5+1)</f>
        <v>0</v>
      </c>
      <c r="FE5" s="14">
        <f>INDEX(战舰突破!$U$23:$U$35,日常本!$F5+1)</f>
        <v>0</v>
      </c>
      <c r="FF5" s="14">
        <f>INDEX(战舰突破!$V$23:$V$35,日常本!$F5+1)</f>
        <v>0</v>
      </c>
      <c r="FG5" s="14">
        <f>INDEX(战舰突破!$X$23:$X$35,日常本!$F5+1)</f>
        <v>30</v>
      </c>
      <c r="FI5" s="14">
        <f>INDEX(战舰突破!$S$40:$S$52,日常本!$F5+1)</f>
        <v>0</v>
      </c>
      <c r="FJ5" s="14">
        <f>INDEX(战舰突破!$T$40:$T$52,日常本!$F5+1)</f>
        <v>0</v>
      </c>
      <c r="FK5" s="14">
        <f>INDEX(战舰突破!$U$40:$U$52,日常本!$F5+1)</f>
        <v>0</v>
      </c>
      <c r="FL5" s="14">
        <f>INDEX(战舰突破!$V$40:$V$52,日常本!$F5+1)</f>
        <v>0</v>
      </c>
      <c r="FM5" s="14">
        <f>INDEX(战舰突破!$X$40:$X$52,日常本!$F5+1)</f>
        <v>50</v>
      </c>
      <c r="FP5" s="14">
        <f t="shared" ref="FP5:FP44" si="1">INT((BB5+BU5+CB5+CI5+CV5+EI5)*(1+DO5)*(1+EC5)*(1+EN5))</f>
        <v>1496</v>
      </c>
      <c r="FQ5" s="14">
        <f t="shared" ref="FQ5:FQ44" si="2">IF(BH5&gt;0,INT((BH5+BU5+CB5+CI5+CV5+EI5)*(1+DO5)*(1+EC5)*(1+EN5)),0)</f>
        <v>1947</v>
      </c>
      <c r="FR5" s="14">
        <f t="shared" ref="FR5:FR44" si="3">IF(BN5&gt;0,INT((BN5+BU5+CB5+CI5+CV5+EI5)*(1+DO5)*(1+EC5)*(1+EN5)),0)</f>
        <v>0</v>
      </c>
      <c r="FS5" s="14">
        <f t="shared" ref="FS5:FS44" si="4">INT((BC5+BI5+BO5+BV5+CC5+CJ5+CW5+EK5)*(1+DP5)*(1+ED5)*(1+EO5))</f>
        <v>8295</v>
      </c>
      <c r="FT5" s="14">
        <f t="shared" ref="FT5:FT44" si="5">INT((BD5+BJ5+BP5+BW5+CD5+CK5+CX5+EJ5)*(1+DQ5)*(1+EE5)*(1+EP5))</f>
        <v>700</v>
      </c>
      <c r="FU5" s="14">
        <f t="shared" ref="FU5:FV36" si="6">INT((BE5+BK5+BQ5+BX5+CE5+CL5+CY5)*(1+DR5)*(1+EF5))</f>
        <v>11602</v>
      </c>
      <c r="FV5" s="14">
        <f t="shared" si="6"/>
        <v>210</v>
      </c>
      <c r="FW5" s="28">
        <f t="shared" ref="FW5:FZ36" si="7">CN5+DH5+DT5</f>
        <v>0</v>
      </c>
      <c r="FX5" s="28">
        <f t="shared" si="7"/>
        <v>0</v>
      </c>
      <c r="FY5" s="28">
        <f t="shared" si="7"/>
        <v>0</v>
      </c>
      <c r="FZ5" s="28">
        <f t="shared" si="7"/>
        <v>0</v>
      </c>
      <c r="GA5" s="28">
        <f t="shared" ref="GA5:GB36" si="8">(1+DC5)*(1+DX5)</f>
        <v>1</v>
      </c>
      <c r="GB5" s="28">
        <f t="shared" si="8"/>
        <v>1</v>
      </c>
      <c r="GC5" s="28">
        <f t="shared" ref="GC5:GD36" si="9">CT5+DN5+DZ5</f>
        <v>0</v>
      </c>
      <c r="GD5" s="28">
        <f t="shared" si="9"/>
        <v>1</v>
      </c>
      <c r="GE5" s="14">
        <f t="shared" ref="GE5:GE44" si="10">(1+EW5)</f>
        <v>1</v>
      </c>
      <c r="GF5" s="14">
        <f t="shared" ref="GF5:GF44" si="11">(1+FC5)</f>
        <v>1</v>
      </c>
      <c r="GG5" s="14">
        <f t="shared" ref="GG5:GG44" si="12">(1+FI5)</f>
        <v>1</v>
      </c>
      <c r="GH5" s="18">
        <f t="shared" ref="GH5:GH44" si="13">(1+EX5+ES5)</f>
        <v>1</v>
      </c>
      <c r="GI5" s="18">
        <f t="shared" ref="GI5:GI44" si="14">(1+FD5+ES5)</f>
        <v>1</v>
      </c>
      <c r="GJ5" s="18">
        <f t="shared" ref="GJ5:GJ44" si="15">(1+FJ5+ES5)</f>
        <v>1</v>
      </c>
      <c r="GK5" s="29">
        <f>$FW5+GK$2</f>
        <v>150</v>
      </c>
      <c r="GL5" s="29">
        <f t="shared" ref="GL5:GM20" si="16">$FW5+GL$2</f>
        <v>450</v>
      </c>
      <c r="GM5" s="29">
        <f t="shared" si="16"/>
        <v>450</v>
      </c>
      <c r="GN5" s="26">
        <f>EY5</f>
        <v>0</v>
      </c>
      <c r="GO5" s="26">
        <f>FE5</f>
        <v>0</v>
      </c>
      <c r="GP5" s="26">
        <f>FK5</f>
        <v>0</v>
      </c>
      <c r="GQ5" s="14">
        <f>(GQ$2+EZ5)</f>
        <v>2</v>
      </c>
      <c r="GR5" s="14">
        <f>(GR$2+FF5)</f>
        <v>2</v>
      </c>
      <c r="GS5" s="14">
        <f>(GS$2+FL5)</f>
        <v>2</v>
      </c>
      <c r="GT5" s="14">
        <f t="shared" ref="GT5:GT44" si="17">FA5</f>
        <v>2</v>
      </c>
      <c r="GU5" s="14">
        <f t="shared" ref="GU5:GU44" si="18">FG5</f>
        <v>30</v>
      </c>
      <c r="GV5" s="14">
        <f t="shared" ref="GV5:GV44" si="19">FM5</f>
        <v>50</v>
      </c>
      <c r="GW5">
        <v>1</v>
      </c>
      <c r="GX5" s="14">
        <f t="shared" ref="GX5:GX44" si="20">SUMPRODUCT(FP5:GB5,FP$2:GB$2)+SUMPRODUCT($GE$2:$GG$2,$GE$5:$GG$5)-SUMPRODUCT($GA$2:$GB$2,$GA$5:$GB$5)-SUMPRODUCT($GE$2:$GG$2,$GE$5:$GG$5)</f>
        <v>78827</v>
      </c>
      <c r="GZ5" s="14">
        <f t="shared" ref="GZ5:GZ44" si="21">INT(MIN(FT5*2,((FS5+FU5)/20+FT5*2)/2))</f>
        <v>1197</v>
      </c>
      <c r="HA5" s="14">
        <f>INT(20+MAX(0,FP5-100)/2)</f>
        <v>718</v>
      </c>
      <c r="HB5" s="29">
        <f>INT(0.96*FX5)</f>
        <v>0</v>
      </c>
      <c r="HC5" s="29">
        <f>INT(MAX((FX5-350)/1.44,0))</f>
        <v>0</v>
      </c>
      <c r="HD5" s="29">
        <f t="shared" ref="HD5:HD44" si="22">MAX(INT((FY5-350)*0.75),0)</f>
        <v>0</v>
      </c>
      <c r="HE5" s="29">
        <f t="shared" ref="HE5:HE44" si="23">MAX(INT((FZ5-350)*0.7),0)</f>
        <v>0</v>
      </c>
      <c r="HF5" s="14">
        <f t="shared" ref="HF5:HG36" si="24">GA5</f>
        <v>1</v>
      </c>
      <c r="HG5" s="14">
        <f t="shared" si="24"/>
        <v>1</v>
      </c>
      <c r="HH5" s="14">
        <f>HA5-2 * MAX(0,FY5-HE5)</f>
        <v>718</v>
      </c>
      <c r="HI5" s="26">
        <f t="shared" ref="HI5:HI44" si="25">(FW5-0.8*HC5)/(1000+1.6*HC5)</f>
        <v>0</v>
      </c>
      <c r="HJ5" s="26">
        <f t="shared" ref="HJ5:HJ44" si="26">(ET5+(FZ5-0.8*FY5)/(1000+1.6*HD5))</f>
        <v>0.3</v>
      </c>
      <c r="HK5" s="29">
        <f>ROUND((MAX(FP5*0.5,(FP5-0.6*HH5)) * ((FP5-0.6*HH5)/FP5)+GT5)*GH5*HK$2,0)</f>
        <v>95</v>
      </c>
      <c r="HL5" s="29">
        <f>ROUND(IF(FQ5&gt;0,(MAX(FQ5*0.5,(FQ5-0.6*HH5)) * ((FQ5-0.6*HH5)/FQ5)*HL$2+GU5)*GI5,0),0)</f>
        <v>738</v>
      </c>
      <c r="HM5" s="29">
        <f>ROUND(IF(FR5&gt;0,(MAX(FR5*0.5,(FR5-0.6*HH5)) * ((FR5-0.6*HH5)/FR5)*HM$2+GV5)*GJ5,0),0)</f>
        <v>0</v>
      </c>
      <c r="HN5" s="26">
        <f t="shared" ref="HN5:HN44" si="27">GN5+(GK5-0.8*HC5)/(3000+1.6*HC5)</f>
        <v>0.05</v>
      </c>
      <c r="HO5" s="26">
        <f t="shared" ref="HO5:HO44" si="28">GO5+(GL5-0.8*HC5)/(3000+1.6*HC5)</f>
        <v>0.15</v>
      </c>
      <c r="HP5" s="26">
        <f t="shared" ref="HP5:HP44" si="29">GP5+(GM5-0.8*HC5)/(3000+1.6*HC5)</f>
        <v>0.15</v>
      </c>
      <c r="HQ5" s="26">
        <f>MAX(HN5-40%,0)</f>
        <v>0</v>
      </c>
      <c r="HR5" s="29">
        <f t="shared" ref="HR5:HR36" si="30">GE5*((HN5-$HQ5)*GQ5+(1-(HN5-$HQ5)))</f>
        <v>1.05</v>
      </c>
      <c r="HS5" s="29">
        <f t="shared" ref="HS5:HS36" si="31">GF5*((HO5-$HQ5)*GR5+(1-(HO5-$HQ5)))</f>
        <v>1.1499999999999999</v>
      </c>
      <c r="HT5" s="29">
        <f t="shared" ref="HT5:HT36" si="32">GG5*((HP5-$HQ5)*GS5+(1-(HP5-$HQ5)))</f>
        <v>1.1499999999999999</v>
      </c>
      <c r="HU5" s="29">
        <f t="shared" ref="HU5:HU36" si="33">GE5*((HN5-$HQ5)*GQ5+(1-(HN5-$HQ5)))/HK$1*HK5</f>
        <v>498.75</v>
      </c>
      <c r="HV5" s="29">
        <f t="shared" ref="HV5:HV36" si="34">GF5*((HO5-$HQ5)*GR5+(1-(HO5-$HQ5)))/HL$1*HL5</f>
        <v>565.79999999999995</v>
      </c>
      <c r="HW5" s="29">
        <f t="shared" ref="HW5:HW36" si="35">GG5*((HP5-$HQ5)*GS5+(1-(HP5-$HQ5)))/HM$1*HM5</f>
        <v>0</v>
      </c>
      <c r="HX5" s="29">
        <f t="shared" ref="HX5:HX44" si="36">ROUND((MAX(FP5*0.5,(FP5-0.6*HA5)) * ((FP5-0.6*HA5)/FP5)+GT5)*GH5,0)*7+200</f>
        <v>5520</v>
      </c>
      <c r="HY5" s="14">
        <f t="shared" ref="HY5:HY44" si="37">ROUND(HU5+HV5+HW5,2)</f>
        <v>1064.55</v>
      </c>
      <c r="IC5" s="14">
        <v>0</v>
      </c>
      <c r="ID5" s="14">
        <v>1</v>
      </c>
      <c r="IE5" s="14">
        <v>300</v>
      </c>
      <c r="IF5" s="14">
        <v>50</v>
      </c>
      <c r="IG5" s="14">
        <v>37</v>
      </c>
      <c r="IH5" s="23">
        <f t="shared" ref="IH5:IH44" si="38">INT(($HK5*$GE5*IE5*$HR5+$HL5*$GF5*$HS5*IF5+$HM5*$GG5*$HT5*IG5)+$HX5*IC5+($HL5*$GF5*$HS5*ID5*5*6/1.5+$HM5*$GG5*$HT5*ID5*5*6/2))</f>
        <v>89334</v>
      </c>
      <c r="II5" s="23">
        <f>MAX(INT(LOG(IH5/10,1000)),0)</f>
        <v>1</v>
      </c>
      <c r="IJ5" s="23">
        <f>ROUND(IH5/1000^II5,2)</f>
        <v>89.33</v>
      </c>
      <c r="IK5" s="14">
        <v>1</v>
      </c>
      <c r="IL5" s="14">
        <v>0</v>
      </c>
      <c r="IM5" s="14">
        <v>120</v>
      </c>
      <c r="IN5" s="14">
        <v>20</v>
      </c>
      <c r="IO5" s="14">
        <v>15</v>
      </c>
      <c r="IP5" s="23">
        <f t="shared" ref="IP5:IP44" si="39">INT(($HK5*$GE5*IM5*$HR5+$HL5*$GF5*$HS5*IN5+$HM5*$GG5*$HT5*IO5)+$HX5*IK5+($HL5*$GF5*$HS5*IL5*5*6/1.5+$HM5*$GG5*$HT5*IL5*5*6/2))</f>
        <v>34464</v>
      </c>
      <c r="IQ5" s="23">
        <f>MAX(INT(LOG(IP5/10,1000)),0)</f>
        <v>1</v>
      </c>
      <c r="IR5" s="23">
        <f>ROUND(IP5/1000^IQ5,2)</f>
        <v>34.46</v>
      </c>
      <c r="IU5" s="14">
        <v>48</v>
      </c>
      <c r="IV5" s="14">
        <v>8</v>
      </c>
      <c r="IW5" s="14">
        <v>6</v>
      </c>
      <c r="IX5" s="23">
        <f t="shared" ref="IX5:IX44" si="40">INT(($HK5*$GE5*$HR5*IU5+$HL5*$GF5*$HS5*IV5+$HM5*$GG5*$HT5*IW5))</f>
        <v>11577</v>
      </c>
      <c r="IY5" s="23">
        <f>MAX(INT(LOG(IX5/10,1000)),0)</f>
        <v>1</v>
      </c>
      <c r="IZ5" s="23">
        <f>ROUND(IX5/1000^IY5,2)</f>
        <v>11.58</v>
      </c>
      <c r="JA5" s="14">
        <v>30</v>
      </c>
      <c r="JB5" s="14">
        <v>5</v>
      </c>
      <c r="JC5" s="14">
        <v>3</v>
      </c>
      <c r="JD5" s="23">
        <f t="shared" ref="JD5:JD44" si="41">INT(($HK5*$GE5*$HR5*JA5+$HL5*$GF5*$HS5*JB5+$HM5*$GG5*$HT5*JC5))</f>
        <v>7236</v>
      </c>
      <c r="JE5" s="23">
        <f>MAX(INT(LOG(JD5/10,1000)),0)</f>
        <v>0</v>
      </c>
      <c r="JF5" s="23">
        <f>ROUND(JD5/1000^JE5,2)</f>
        <v>7236</v>
      </c>
      <c r="JG5" s="14">
        <v>96</v>
      </c>
      <c r="JH5" s="14">
        <v>16</v>
      </c>
      <c r="JI5" s="14">
        <v>12</v>
      </c>
      <c r="JJ5" s="23">
        <f t="shared" ref="JJ5:JJ44" si="42">INT(($HK5*$GE5*$HR5*JG5+$HL5*$GF5*$HS5*JH5+$HM5*$GG5*$HT5*JI5))</f>
        <v>23155</v>
      </c>
      <c r="JK5" s="23">
        <f>MAX(INT(LOG(JJ5/10,1000)),0)</f>
        <v>1</v>
      </c>
      <c r="JL5" s="23">
        <f>ROUND(JJ5/1000^JK5,2)</f>
        <v>23.16</v>
      </c>
      <c r="JQ5" s="14">
        <v>1</v>
      </c>
      <c r="JR5" s="14">
        <v>1</v>
      </c>
      <c r="JS5" s="14">
        <v>300</v>
      </c>
      <c r="JT5" s="14">
        <v>100</v>
      </c>
      <c r="JU5" s="14">
        <v>100</v>
      </c>
      <c r="JV5" s="23">
        <f t="shared" ref="JV5:JV12" si="43">INT(($HK5*$GE5*JS5*$HR5+$HL5*$GF5*$HS5*JT5+$HM5*$GG5*$HT5*JU5)+$HX5*JQ5+($HL5*$GF5*$HS5*JR5*5*6/1.5+$HM5*$GG5*$HT5*JR5*5*6/2))</f>
        <v>137289</v>
      </c>
      <c r="JX5" s="23">
        <f>INT(LOG($JV5*JY$3/300/10,1000))</f>
        <v>0</v>
      </c>
      <c r="JY5" s="23">
        <f>ROUND($JV5*JY$3/300/1000^JX5,IF(JX5&gt;0,2,0))</f>
        <v>2288</v>
      </c>
      <c r="JZ5" s="23">
        <f>INT(LOG($JV5*KA$3/300/10,1000))</f>
        <v>0</v>
      </c>
      <c r="KA5" s="23">
        <f>ROUND($JV5*KA$3/300/1000^JZ5,IF(JZ5&gt;0,2,0))</f>
        <v>2288</v>
      </c>
      <c r="KB5" s="23">
        <f>INT(LOG($JV5*KC$3/300/10,1000))</f>
        <v>0</v>
      </c>
      <c r="KC5" s="23">
        <f>ROUND($JV5*KC$3/300/1000^KB5,IF(KB5&gt;0,2,0))</f>
        <v>2288</v>
      </c>
      <c r="KD5" s="23">
        <f>INT(LOG($JV5*KE$3/300/10,1000))</f>
        <v>0</v>
      </c>
      <c r="KE5" s="23">
        <f>ROUND($JV5*KE$3/300/1000^KD5,IF(KD5&gt;0,2,0))</f>
        <v>3661</v>
      </c>
      <c r="KF5" s="23">
        <f>INT(LOG($JV5*KG$3/300/10,1000))</f>
        <v>0</v>
      </c>
      <c r="KG5" s="23">
        <f>ROUND($JV5*KG$3/300/1000^KF5,IF(KF5&gt;0,2,0))</f>
        <v>4576</v>
      </c>
      <c r="KH5" s="23">
        <f>INT(LOG($JV5*KI$3/300/10,1000))</f>
        <v>0</v>
      </c>
      <c r="KI5" s="23">
        <f>ROUND($JV5*KI$3/300/1000^KH5,IF(KH5&gt;0,2,0))</f>
        <v>2288</v>
      </c>
      <c r="KJ5" s="23">
        <f>INT(LOG($JV5*KK$3/300/10,1000))</f>
        <v>0</v>
      </c>
      <c r="KK5" s="23">
        <f>ROUND($JV5*KK$3/300/1000^KJ5,IF(KJ5&gt;0,2,0))</f>
        <v>4576</v>
      </c>
      <c r="KL5" s="23">
        <f>INT(LOG($JV5*KM$3/300/10,1000))</f>
        <v>1</v>
      </c>
      <c r="KM5" s="23">
        <f>ROUND($JV5*KM$3/300/1000^KL5,IF(KL5&gt;0,2,0))</f>
        <v>11.44</v>
      </c>
      <c r="KN5" s="23">
        <f>INT(LOG($JV5*KO$3/300/10,1000))</f>
        <v>1</v>
      </c>
      <c r="KO5" s="23">
        <f>ROUND($JV5*KO$3/300/1000^KN5,IF(KN5&gt;0,2,0))</f>
        <v>34.32</v>
      </c>
    </row>
    <row r="6" spans="1:301" ht="16.5" x14ac:dyDescent="0.2">
      <c r="A6" s="14">
        <v>60</v>
      </c>
      <c r="B6" s="14" t="s">
        <v>658</v>
      </c>
      <c r="C6" s="14">
        <v>50</v>
      </c>
      <c r="D6" s="14">
        <v>50</v>
      </c>
      <c r="E6" s="14">
        <v>50</v>
      </c>
      <c r="F6" s="14">
        <v>2</v>
      </c>
      <c r="G6" s="14">
        <v>2</v>
      </c>
      <c r="H6" s="14">
        <v>2</v>
      </c>
      <c r="I6" s="14">
        <v>1</v>
      </c>
      <c r="J6" s="14">
        <v>1</v>
      </c>
      <c r="K6" s="14">
        <v>1</v>
      </c>
      <c r="L6" s="14">
        <v>3</v>
      </c>
      <c r="M6" s="14">
        <v>4</v>
      </c>
      <c r="N6" s="14">
        <v>3</v>
      </c>
      <c r="O6" s="14">
        <v>3</v>
      </c>
      <c r="P6" s="14">
        <v>3</v>
      </c>
      <c r="Q6" s="14">
        <v>3</v>
      </c>
      <c r="R6" s="14">
        <v>3</v>
      </c>
      <c r="S6" s="14">
        <v>3</v>
      </c>
      <c r="T6" s="14">
        <v>50</v>
      </c>
      <c r="U6" s="14">
        <v>50</v>
      </c>
      <c r="V6" s="14">
        <v>50</v>
      </c>
      <c r="W6" s="14">
        <v>50</v>
      </c>
      <c r="X6" s="14">
        <v>50</v>
      </c>
      <c r="Y6" s="14">
        <v>50</v>
      </c>
      <c r="Z6" s="14">
        <v>50</v>
      </c>
      <c r="AA6" s="14">
        <v>50</v>
      </c>
      <c r="AB6" s="14">
        <v>5</v>
      </c>
      <c r="AC6" s="14">
        <v>2</v>
      </c>
      <c r="AD6" s="14">
        <v>2</v>
      </c>
      <c r="AE6" s="14">
        <v>2</v>
      </c>
      <c r="AF6" s="14">
        <v>2</v>
      </c>
      <c r="AG6" s="14">
        <v>2</v>
      </c>
      <c r="AH6" s="14">
        <v>2</v>
      </c>
      <c r="AI6" s="14">
        <v>2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5</v>
      </c>
      <c r="BB6" s="14">
        <f>ROUND((INDEX(新战舰养成!S$6:S$18,日常本!$F6+1)+INDEX(新战舰养成!D$6:D$18,日常本!$F6+1)*(日常本!$C6-1))*INDEX(战舰突破!$D$6:$D$18,日常本!$I6+1),0)</f>
        <v>1843</v>
      </c>
      <c r="BC6" s="14">
        <f>ROUND((INDEX(新战舰养成!T$6:T$18,日常本!$F6+1)+INDEX(新战舰养成!E$6:E$18,日常本!$F6+1)*(日常本!$C6-1))*INDEX(战舰突破!$D$6:$D$18,日常本!$I6+1),0)</f>
        <v>14674</v>
      </c>
      <c r="BD6" s="14">
        <f>ROUND((INDEX(新战舰养成!U$6:U$18,日常本!$F6+1)+INDEX(新战舰养成!F$6:F$18,日常本!$F6+1)*(日常本!$C6-1))*INDEX(战舰突破!$D$6:$D$18,日常本!$I6+1),0)</f>
        <v>943</v>
      </c>
      <c r="BE6" s="14">
        <f>ROUND((INDEX(新战舰养成!V$6:V$18,日常本!$F6+1)+INDEX(新战舰养成!G$6:G$18,日常本!$F6+1)*(日常本!$C6-1))*INDEX(战舰突破!$D$6:$D$18,日常本!$I6+1),0)</f>
        <v>330</v>
      </c>
      <c r="BF6" s="14">
        <f>ROUND((INDEX(新战舰养成!W$6:W$18,日常本!$F6+1)+INDEX(新战舰养成!H$6:H$18,日常本!$F6+1)*(日常本!$C6-1))*INDEX(战舰突破!$D$6:$D$18,日常本!$I6+1),0)</f>
        <v>4</v>
      </c>
      <c r="BH6" s="14">
        <f>IF($D6&gt;0,ROUND((INDEX(新战舰养成!X$6:X$18,日常本!$G6+1)+INDEX(新战舰养成!I$6:I$18,日常本!$G6+1)*(日常本!$D6-1))*INDEX(战舰突破!$D$6:$D$18,日常本!$J6+1),0),0)</f>
        <v>2151</v>
      </c>
      <c r="BI6" s="14">
        <f>IF($D6&gt;0,ROUND((INDEX(新战舰养成!Y$6:Y$18,日常本!$G6+1)+INDEX(新战舰养成!J$6:J$18,日常本!$G6+1)*(日常本!$D6-1))*INDEX(战舰突破!$D$6:$D$18,日常本!$J6+1),0),0)</f>
        <v>0</v>
      </c>
      <c r="BJ6" s="14">
        <f>IF($D6&gt;0,ROUND((INDEX(新战舰养成!Z$6:Z$18,日常本!$G6+1)+INDEX(新战舰养成!K$6:K$18,日常本!$G6+1)*(日常本!$D6-1))*INDEX(战舰突破!$D$6:$D$18,日常本!$J6+1),0),0)</f>
        <v>0</v>
      </c>
      <c r="BK6" s="14">
        <f>IF($D6&gt;0,ROUND((INDEX(新战舰养成!AA$6:AA$18,日常本!$G6+1)+INDEX(新战舰养成!L$6:L$18,日常本!$G6+1)*(日常本!$D6-1))*INDEX(战舰突破!$D$6:$D$18,日常本!$J6+1),0),0)</f>
        <v>18425</v>
      </c>
      <c r="BL6" s="14">
        <f>IF($D6&gt;0,ROUND((INDEX(新战舰养成!AB$6:AB$18,日常本!$G6+1)+INDEX(新战舰养成!M$6:M$18,日常本!$G6+1)*(日常本!$D6-1))*INDEX(战舰突破!$D$6:$D$18,日常本!$J6+1),0),0)</f>
        <v>366</v>
      </c>
      <c r="BN6" s="14">
        <f>IF($E6&gt;0,ROUND((INDEX(新战舰养成!AC$6:AC$18,日常本!$H6+1)+INDEX(新战舰养成!I$6:I$18,日常本!$H6+1)*(日常本!$E6-1))*INDEX(战舰突破!$D$6:$D$18,日常本!$K6+1),0),0)</f>
        <v>2481</v>
      </c>
      <c r="BO6" s="14">
        <f>IF($E6&gt;0,ROUND((INDEX(新战舰养成!AD$6:AD$18,日常本!$H6+1)+INDEX(新战舰养成!J$6:J$18,日常本!$H6+1)*(日常本!$E6-1))*INDEX(战舰突破!$D$6:$D$18,日常本!$K6+1),0),0)</f>
        <v>0</v>
      </c>
      <c r="BP6" s="14">
        <f>IF($E6&gt;0,ROUND((INDEX(新战舰养成!AE$6:AE$18,日常本!$H6+1)+INDEX(新战舰养成!K$6:K$18,日常本!$H6+1)*(日常本!$E6-1))*INDEX(战舰突破!$D$6:$D$18,日常本!$K6+1),0),0)</f>
        <v>0</v>
      </c>
      <c r="BQ6" s="14">
        <f>IF($E6&gt;0,ROUND((INDEX(新战舰养成!AF$6:AF$18,日常本!$H6+1)+INDEX(新战舰养成!L$6:L$18,日常本!$H6+1)*(日常本!$E6-1))*INDEX(战舰突破!$D$6:$D$18,日常本!$K6+1),0),0)</f>
        <v>14713</v>
      </c>
      <c r="BR6" s="14">
        <f>IF($E6&gt;0,ROUND((INDEX(新战舰养成!AG$6:AG$18,日常本!$H6+1)+INDEX(新战舰养成!M$6:M$18,日常本!$H6+1)*(日常本!$E6-1))*INDEX(战舰突破!$D$6:$D$18,日常本!$K6+1),0),0)</f>
        <v>462</v>
      </c>
      <c r="BU6" s="14">
        <f>(INDEX(装备数值!$C$13:$G$116,日常本!$L6*8+1,BU$2)+INDEX(装备数值!$C$13:$G$116,日常本!$M6*8+2,BU$2)+INDEX(装备数值!$C$13:$G$116,日常本!$O6*8+3,BU$2)+INDEX(装备数值!$C$13:$G$116,日常本!$N6*8+4,BU$2)+INDEX(装备数值!$C$13:$G$116,日常本!$P6*8+5,BU$2)+INDEX(装备数值!$C$13:$G$116,日常本!$Q6*8+6,BU$2)+INDEX(装备数值!$C$13:$G$116,日常本!$R6*8+7,BU$2)+INDEX(装备数值!$C$13:$G$116,日常本!$S6*8+8,BU$2))</f>
        <v>2000</v>
      </c>
      <c r="BV6" s="14">
        <f>(INDEX(装备数值!$C$13:$G$116,日常本!$L6*8+1,BV$2)+INDEX(装备数值!$C$13:$G$116,日常本!$M6*8+2,BV$2)+INDEX(装备数值!$C$13:$G$116,日常本!$O6*8+3,BV$2)+INDEX(装备数值!$C$13:$G$116,日常本!$N6*8+4,BV$2)+INDEX(装备数值!$C$13:$G$116,日常本!$P6*8+5,BV$2)+INDEX(装备数值!$C$13:$G$116,日常本!$Q6*8+6,BV$2)+INDEX(装备数值!$C$13:$G$116,日常本!$R6*8+7,BV$2)+INDEX(装备数值!$C$13:$G$116,日常本!$S6*8+8,BV$2))</f>
        <v>15000</v>
      </c>
      <c r="BW6" s="14">
        <f>(INDEX(装备数值!$C$13:$G$116,日常本!$L6*8+1,BW$2)+INDEX(装备数值!$C$13:$G$116,日常本!$M6*8+2,BW$2)+INDEX(装备数值!$C$13:$G$116,日常本!$O6*8+3,BW$2)+INDEX(装备数值!$C$13:$G$116,日常本!$N6*8+4,BW$2)+INDEX(装备数值!$C$13:$G$116,日常本!$P6*8+5,BW$2)+INDEX(装备数值!$C$13:$G$116,日常本!$Q6*8+6,BW$2)+INDEX(装备数值!$C$13:$G$116,日常本!$R6*8+7,BW$2)+INDEX(装备数值!$C$13:$G$116,日常本!$S6*8+8,BW$2))</f>
        <v>1140</v>
      </c>
      <c r="BX6" s="14">
        <f>(INDEX(装备数值!$C$13:$G$116,日常本!$L6*8+1,BX$2)+INDEX(装备数值!$C$13:$G$116,日常本!$M6*8+2,BX$2)+INDEX(装备数值!$C$13:$G$116,日常本!$O6*8+3,BX$2)+INDEX(装备数值!$C$13:$G$116,日常本!$N6*8+4,BX$2)+INDEX(装备数值!$C$13:$G$116,日常本!$P6*8+5,BX$2)+INDEX(装备数值!$C$13:$G$116,日常本!$Q6*8+6,BX$2)+INDEX(装备数值!$C$13:$G$116,日常本!$R6*8+7,BX$2)+INDEX(装备数值!$C$13:$G$116,日常本!$S6*8+8,BX$2))</f>
        <v>34000</v>
      </c>
      <c r="BY6" s="14">
        <f>(INDEX(装备数值!$C$13:$G$116,日常本!$L6*8+1,BY$2)+INDEX(装备数值!$C$13:$G$116,日常本!$M6*8+2,BY$2)+INDEX(装备数值!$C$13:$G$116,日常本!$O6*8+3,BY$2)+INDEX(装备数值!$C$13:$G$116,日常本!$N6*8+4,BY$2)+INDEX(装备数值!$C$13:$G$116,日常本!$P6*8+5,BY$2)+INDEX(装备数值!$C$13:$G$116,日常本!$Q6*8+6,BY$2)+INDEX(装备数值!$C$13:$G$116,日常本!$R6*8+7,BY$2)+INDEX(装备数值!$C$13:$G$116,日常本!$S6*8+8,BY$2))</f>
        <v>350</v>
      </c>
      <c r="CB6" s="14">
        <f>INDEX(装备数值!$I$13:$M$116,日常本!$L6*8+1,CB$2)*$T6+INDEX(装备数值!$I$13:$M$116,日常本!$M6*8+2,CB$2)*$U6+INDEX(装备数值!$I$13:$M$116,日常本!$O6*8+3,CB$2)*$V6+INDEX(装备数值!$I$13:$M$116,日常本!$N6*8+4,CB$2)*$W6+INDEX(装备数值!$I$13:$M$116,日常本!$P6*8+5,CB$2)*$X6+INDEX(装备数值!$I$13:$M$116,日常本!$Q6*8+6,CB$2)*$Y6+INDEX(装备数值!$I$13:$M$116,日常本!$R6*8+7,CB$2)*$Z6+INDEX(装备数值!$I$13:$M$116,日常本!$S6*8+8,CB$2)*$AA6</f>
        <v>4000</v>
      </c>
      <c r="CC6" s="14">
        <f>INDEX(装备数值!$I$13:$M$116,日常本!$L6*8+1,CC$2)*$T6+INDEX(装备数值!$I$13:$M$116,日常本!$M6*8+2,CC$2)*$U6+INDEX(装备数值!$I$13:$M$116,日常本!$O6*8+3,CC$2)*$V6+INDEX(装备数值!$I$13:$M$116,日常本!$N6*8+4,CC$2)*$W6+INDEX(装备数值!$I$13:$M$116,日常本!$P6*8+5,CC$2)*$X6+INDEX(装备数值!$I$13:$M$116,日常本!$Q6*8+6,CC$2)*$Y6+INDEX(装备数值!$I$13:$M$116,日常本!$R6*8+7,CC$2)*$Z6+INDEX(装备数值!$I$13:$M$116,日常本!$S6*8+8,CC$2)*$AA6</f>
        <v>30000</v>
      </c>
      <c r="CD6" s="14">
        <f>INDEX(装备数值!$I$13:$M$116,日常本!$L6*8+1,CD$2)*$T6+INDEX(装备数值!$I$13:$M$116,日常本!$M6*8+2,CD$2)*$U6+INDEX(装备数值!$I$13:$M$116,日常本!$O6*8+3,CD$2)*$V6+INDEX(装备数值!$I$13:$M$116,日常本!$N6*8+4,CD$2)*$W6+INDEX(装备数值!$I$13:$M$116,日常本!$P6*8+5,CD$2)*$X6+INDEX(装备数值!$I$13:$M$116,日常本!$Q6*8+6,CD$2)*$Y6+INDEX(装备数值!$I$13:$M$116,日常本!$R6*8+7,CD$2)*$Z6+INDEX(装备数值!$I$13:$M$116,日常本!$S6*8+8,CD$2)*$AA6</f>
        <v>2100</v>
      </c>
      <c r="CE6" s="14">
        <f>INDEX(装备数值!$I$13:$M$116,日常本!$L6*8+1,CE$2)*$T6+INDEX(装备数值!$I$13:$M$116,日常本!$M6*8+2,CE$2)*$U6+INDEX(装备数值!$I$13:$M$116,日常本!$O6*8+3,CE$2)*$V6+INDEX(装备数值!$I$13:$M$116,日常本!$N6*8+4,CE$2)*$W6+INDEX(装备数值!$I$13:$M$116,日常本!$P6*8+5,CE$2)*$X6+INDEX(装备数值!$I$13:$M$116,日常本!$Q6*8+6,CE$2)*$Y6+INDEX(装备数值!$I$13:$M$116,日常本!$R6*8+7,CE$2)*$Z6+INDEX(装备数值!$I$13:$M$116,日常本!$S6*8+8,CE$2)*$AA6</f>
        <v>50000</v>
      </c>
      <c r="CF6" s="14">
        <f>INDEX(装备数值!$I$13:$M$116,日常本!$L6*8+1,CF$2)*$T6+INDEX(装备数值!$I$13:$M$116,日常本!$M6*8+2,CF$2)*$U6+INDEX(装备数值!$I$13:$M$116,日常本!$O6*8+3,CF$2)*$V6+INDEX(装备数值!$I$13:$M$116,日常本!$N6*8+4,CF$2)*$W6+INDEX(装备数值!$I$13:$M$116,日常本!$P6*8+5,CF$2)*$X6+INDEX(装备数值!$I$13:$M$116,日常本!$Q6*8+6,CF$2)*$Y6+INDEX(装备数值!$I$13:$M$116,日常本!$R6*8+7,CF$2)*$Z6+INDEX(装备数值!$I$13:$M$116,日常本!$S6*8+8,CF$2)*$AA6</f>
        <v>700</v>
      </c>
      <c r="CI6" s="14">
        <f>INDEX(装备数值!$X$13:$AH$116,$L6*8+1,CI$2)*$AB6+INDEX(装备数值!$X$13:$AH$116,$M6*8+2,CI$2)*$AC6+INDEX(装备数值!$X$13:$AH$116,$O6*8+3,CI$2)*$AD6+INDEX(装备数值!$X$13:$AH$116,$N6*8+4,CI$2)*$AE6+INDEX(装备数值!$X$13:$AH$116,$P6*8+5,CI$2)*$AF6+INDEX(装备数值!$X$13:$AH$116,$Q6*8+6,CI$2)*$AG6+INDEX(装备数值!$X$13:$AH$116,$R6*8+7,CI$2)*$AH6+INDEX(装备数值!$X$13:$AH$116,$S6*8+8,CI$2)*$AI6</f>
        <v>600</v>
      </c>
      <c r="CJ6" s="14">
        <f>INDEX(装备数值!$X$13:$AH$116,$L6*8+1,CJ$2)*$AB6+INDEX(装备数值!$X$13:$AH$116,$M6*8+2,CJ$2)*$AC6+INDEX(装备数值!$X$13:$AH$116,$O6*8+3,CJ$2)*$AD6+INDEX(装备数值!$X$13:$AH$116,$N6*8+4,CJ$2)*$AE6+INDEX(装备数值!$X$13:$AH$116,$P6*8+5,CJ$2)*$AF6+INDEX(装备数值!$X$13:$AH$116,$Q6*8+6,CJ$2)*$AG6+INDEX(装备数值!$X$13:$AH$116,$R6*8+7,CJ$2)*$AH6+INDEX(装备数值!$X$13:$AH$116,$S6*8+8,CJ$2)*$AI6</f>
        <v>5250</v>
      </c>
      <c r="CK6" s="14">
        <f>INDEX(装备数值!$X$13:$AH$116,$L6*8+1,CK$2)*$AB6+INDEX(装备数值!$X$13:$AH$116,$M6*8+2,CK$2)*$AC6+INDEX(装备数值!$X$13:$AH$116,$O6*8+3,CK$2)*$AD6+INDEX(装备数值!$X$13:$AH$116,$N6*8+4,CK$2)*$AE6+INDEX(装备数值!$X$13:$AH$116,$P6*8+5,CK$2)*$AF6+INDEX(装备数值!$X$13:$AH$116,$Q6*8+6,CK$2)*$AG6+INDEX(装备数值!$X$13:$AH$116,$R6*8+7,CK$2)*$AH6+INDEX(装备数值!$X$13:$AH$116,$S6*8+8,CK$2)*$AI6</f>
        <v>300</v>
      </c>
      <c r="CL6" s="14">
        <f>INDEX(装备数值!$X$13:$AH$116,$L6*8+1,CL$2)*$AB6+INDEX(装备数值!$X$13:$AH$116,$M6*8+2,CL$2)*$AC6+INDEX(装备数值!$X$13:$AH$116,$O6*8+3,CL$2)*$AD6+INDEX(装备数值!$X$13:$AH$116,$N6*8+4,CL$2)*$AE6+INDEX(装备数值!$X$13:$AH$116,$P6*8+5,CL$2)*$AF6+INDEX(装备数值!$X$13:$AH$116,$Q6*8+6,CL$2)*$AG6+INDEX(装备数值!$X$13:$AH$116,$R6*8+7,CL$2)*$AH6+INDEX(装备数值!$X$13:$AH$116,$S6*8+8,CL$2)*$AI6</f>
        <v>10500</v>
      </c>
      <c r="CM6" s="14">
        <f>INDEX(装备数值!$X$13:$AH$116,$L6*8+1,CM$2)*$AB6+INDEX(装备数值!$X$13:$AH$116,$M6*8+2,CM$2)*$AC6+INDEX(装备数值!$X$13:$AH$116,$O6*8+3,CM$2)*$AD6+INDEX(装备数值!$X$13:$AH$116,$N6*8+4,CM$2)*$AE6+INDEX(装备数值!$X$13:$AH$116,$P6*8+5,CM$2)*$AF6+INDEX(装备数值!$X$13:$AH$116,$Q6*8+6,CM$2)*$AG6+INDEX(装备数值!$X$13:$AH$116,$R6*8+7,CM$2)*$AH6+INDEX(装备数值!$X$13:$AH$116,$S6*8+8,CM$2)*$AI6</f>
        <v>120</v>
      </c>
      <c r="CN6" s="14">
        <f>INDEX(装备数值!$X$13:$AH$116,$L6*8+1,CN$2)*$AB6+INDEX(装备数值!$X$13:$AH$116,$M6*8+2,CN$2)*$AC6+INDEX(装备数值!$X$13:$AH$116,$O6*8+3,CN$2)*$AD6+INDEX(装备数值!$X$13:$AH$116,$N6*8+4,CN$2)*$AE6+INDEX(装备数值!$X$13:$AH$116,$P6*8+5,CN$2)*$AF6+INDEX(装备数值!$X$13:$AH$116,$Q6*8+6,CN$2)*$AG6+INDEX(装备数值!$X$13:$AH$116,$R6*8+7,CN$2)*$AH6+INDEX(装备数值!$X$13:$AH$116,$S6*8+8,CN$2)*$AI6</f>
        <v>725</v>
      </c>
      <c r="CO6" s="14">
        <f>INDEX(装备数值!$X$13:$AH$116,$L6*8+1,CO$2)*$AB6+INDEX(装备数值!$X$13:$AH$116,$M6*8+2,CO$2)*$AC6+INDEX(装备数值!$X$13:$AH$116,$O6*8+3,CO$2)*$AD6+INDEX(装备数值!$X$13:$AH$116,$N6*8+4,CO$2)*$AE6+INDEX(装备数值!$X$13:$AH$116,$P6*8+5,CO$2)*$AF6+INDEX(装备数值!$X$13:$AH$116,$Q6*8+6,CO$2)*$AG6+INDEX(装备数值!$X$13:$AH$116,$R6*8+7,CO$2)*$AH6+INDEX(装备数值!$X$13:$AH$116,$S6*8+8,CO$2)*$AI6</f>
        <v>450</v>
      </c>
      <c r="CP6" s="14">
        <f>INDEX(装备数值!$X$13:$AH$116,$L6*8+1,CP$2)*$AB6+INDEX(装备数值!$X$13:$AH$116,$M6*8+2,CP$2)*$AC6+INDEX(装备数值!$X$13:$AH$116,$O6*8+3,CP$2)*$AD6+INDEX(装备数值!$X$13:$AH$116,$N6*8+4,CP$2)*$AE6+INDEX(装备数值!$X$13:$AH$116,$P6*8+5,CP$2)*$AF6+INDEX(装备数值!$X$13:$AH$116,$Q6*8+6,CP$2)*$AG6+INDEX(装备数值!$X$13:$AH$116,$R6*8+7,CP$2)*$AH6+INDEX(装备数值!$X$13:$AH$116,$S6*8+8,CP$2)*$AI6</f>
        <v>675</v>
      </c>
      <c r="CQ6" s="14">
        <f>INDEX(装备数值!$X$13:$AH$116,$L6*8+1,CQ$2)*$AB6+INDEX(装备数值!$X$13:$AH$116,$M6*8+2,CQ$2)*$AC6+INDEX(装备数值!$X$13:$AH$116,$O6*8+3,CQ$2)*$AD6+INDEX(装备数值!$X$13:$AH$116,$N6*8+4,CQ$2)*$AE6+INDEX(装备数值!$X$13:$AH$116,$P6*8+5,CQ$2)*$AF6+INDEX(装备数值!$X$13:$AH$116,$Q6*8+6,CQ$2)*$AG6+INDEX(装备数值!$X$13:$AH$116,$R6*8+7,CQ$2)*$AH6+INDEX(装备数值!$X$13:$AH$116,$S6*8+8,CQ$2)*$AI6</f>
        <v>500</v>
      </c>
      <c r="CR6" s="14">
        <f>INDEX(装备数值!$X$13:$AH$116,$L6*8+1,CR$2)*$AB6+INDEX(装备数值!$X$13:$AH$116,$M6*8+2,CR$2)*$AC6+INDEX(装备数值!$X$13:$AH$116,$O6*8+3,CR$2)*$AD6+INDEX(装备数值!$X$13:$AH$116,$N6*8+4,CR$2)*$AE6+INDEX(装备数值!$X$13:$AH$116,$P6*8+5,CR$2)*$AF6+INDEX(装备数值!$X$13:$AH$116,$Q6*8+6,CR$2)*$AG6+INDEX(装备数值!$X$13:$AH$116,$R6*8+7,CR$2)*$AH6+INDEX(装备数值!$X$13:$AH$116,$S6*8+8,CR$2)*$AI6</f>
        <v>0</v>
      </c>
      <c r="CS6" s="14">
        <f>INDEX(装备数值!$X$13:$AH$116,$L6*8+1,CS$2)*$AB6+INDEX(装备数值!$X$13:$AH$116,$M6*8+2,CS$2)*$AC6+INDEX(装备数值!$X$13:$AH$116,$O6*8+3,CS$2)*$AD6+INDEX(装备数值!$X$13:$AH$116,$N6*8+4,CS$2)*$AE6+INDEX(装备数值!$X$13:$AH$116,$P6*8+5,CS$2)*$AF6+INDEX(装备数值!$X$13:$AH$116,$Q6*8+6,CS$2)*$AG6+INDEX(装备数值!$X$13:$AH$116,$R6*8+7,CS$2)*$AH6+INDEX(装备数值!$X$13:$AH$116,$S6*8+8,CS$2)*$AI6</f>
        <v>0</v>
      </c>
      <c r="CU6" s="14">
        <f>INDEX(装备数值!$AN$17:$AN$117,MATCH(MIN($T6:$AA6),装备数值!$AO$17:$AO$117,1))</f>
        <v>5</v>
      </c>
      <c r="CV6" s="14">
        <f>IF(COUNTIF($L6:$S6,"&gt;"&amp;0)=8,INDEX(装备数值!AR$17:AR$117,$CU6+1),0)</f>
        <v>400</v>
      </c>
      <c r="CW6" s="14">
        <f>IF(COUNTIF($L6:$S6,"&gt;"&amp;0)=8,INDEX(装备数值!AS$17:AS$117,$CU6+1),0)</f>
        <v>3000</v>
      </c>
      <c r="CX6" s="14">
        <f>IF(COUNTIF($L6:$S6,"&gt;"&amp;0)=8,INDEX(装备数值!AT$17:AT$117,$CU6+1),0)</f>
        <v>200</v>
      </c>
      <c r="CY6" s="14">
        <f>IF(COUNTIF($L6:$S6,"&gt;"&amp;0)=8,INDEX(装备数值!AU$17:AU$117,$CU6+1),0)</f>
        <v>4000</v>
      </c>
      <c r="CZ6" s="14">
        <f>IF(COUNTIF($L6:$S6,"&gt;"&amp;0)=8,INDEX(装备数值!AV$17:AV$117,$CU6+1),0)</f>
        <v>70</v>
      </c>
      <c r="DB6" s="14">
        <f>INDEX(装备数值!$AY$17:$AY$77,MATCH(MIN($AB6:$AI6),装备数值!$AZ$17:$AZ$77,1))</f>
        <v>1</v>
      </c>
      <c r="DC6" s="26">
        <f>INDEX(装备数值!BA$17:BA$77,日常本!DB6+1)</f>
        <v>0.01</v>
      </c>
      <c r="DD6" s="26">
        <f>INDEX(装备数值!BA$17:BA$77,日常本!DB6+1)</f>
        <v>0.01</v>
      </c>
      <c r="DF6" s="14">
        <f t="shared" si="0"/>
        <v>5</v>
      </c>
      <c r="DG6" s="14">
        <f>VLOOKUP(DF6,军阶与晶片数值!$W$6:$X$27,2)</f>
        <v>2</v>
      </c>
      <c r="DH6" s="14">
        <f>INDEX(军阶与晶片数值!Y$6:Y$27,$DG6+1)</f>
        <v>200</v>
      </c>
      <c r="DI6" s="14">
        <f>INDEX(军阶与晶片数值!Z$6:Z$27,$DG6+1)</f>
        <v>200</v>
      </c>
      <c r="DJ6" s="14">
        <f>INDEX(军阶与晶片数值!AA$6:AA$27,$DG6+1)</f>
        <v>200</v>
      </c>
      <c r="DK6" s="14">
        <f>INDEX(军阶与晶片数值!AB$6:AB$27,$DG6+1)</f>
        <v>200</v>
      </c>
      <c r="DL6" s="28">
        <f>INDEX(军阶与晶片数值!AC$6:AC$27,$DG6+1)</f>
        <v>10</v>
      </c>
      <c r="DM6" s="28">
        <f>INDEX(军阶与晶片数值!AD$6:AD$27,$DG6+1)</f>
        <v>5</v>
      </c>
      <c r="DO6" s="26">
        <f>INDEX(军阶与晶片数值!I$6:I$16,AJ6+1)</f>
        <v>0.01</v>
      </c>
      <c r="DP6" s="26">
        <f>INDEX(军阶与晶片数值!M$6:M$16,AK6+1)</f>
        <v>0.01</v>
      </c>
      <c r="DQ6" s="26">
        <f>INDEX(军阶与晶片数值!J$6:J$16,AL6+1)</f>
        <v>0.01</v>
      </c>
      <c r="DR6" s="26">
        <f>INDEX(军阶与晶片数值!K$6:K$16,AM6+1)</f>
        <v>0.02</v>
      </c>
      <c r="DS6" s="26">
        <f>INDEX(军阶与晶片数值!L$6:L$16,AN6+1)</f>
        <v>0.02</v>
      </c>
      <c r="DT6" s="28">
        <f>INDEX(军阶与晶片数值!N$6:N$16,AO6+1)</f>
        <v>0</v>
      </c>
      <c r="DU6" s="28">
        <f>INDEX(军阶与晶片数值!O$6:O$16,AP6+1)</f>
        <v>0</v>
      </c>
      <c r="DV6" s="28">
        <f>INDEX(军阶与晶片数值!P$6:P$16,AQ6+1)</f>
        <v>0</v>
      </c>
      <c r="DW6" s="28">
        <f>INDEX(军阶与晶片数值!Q$6:Q$16,AR6+1)</f>
        <v>0</v>
      </c>
      <c r="DX6" s="26">
        <f>INDEX(军阶与晶片数值!R$6:R$16,AS6+1)</f>
        <v>0</v>
      </c>
      <c r="DY6" s="26">
        <f>INDEX(军阶与晶片数值!S$6:S$16,AT6+1)</f>
        <v>0</v>
      </c>
      <c r="DZ6" s="26">
        <f>INDEX(军阶与晶片数值!T$6:T$16,AU6+1)</f>
        <v>0</v>
      </c>
      <c r="EA6" s="26">
        <f>INDEX(军阶与晶片数值!U$6:U$16,AV6+1)</f>
        <v>0</v>
      </c>
      <c r="EC6" s="26">
        <f>INDEX(军阶与晶片数值!$C$6:$C$36,日常本!$AW6+1)</f>
        <v>0.15</v>
      </c>
      <c r="ED6" s="26">
        <f>INDEX(军阶与晶片数值!$C$6:$C$36,日常本!$AW6+1)</f>
        <v>0.15</v>
      </c>
      <c r="EE6" s="26">
        <f>INDEX(军阶与晶片数值!$C$6:$C$36,日常本!$AW6+1)</f>
        <v>0.15</v>
      </c>
      <c r="EF6" s="26">
        <f>INDEX(军阶与晶片数值!$C$6:$C$36,日常本!$AW6+1)</f>
        <v>0.15</v>
      </c>
      <c r="EG6" s="26">
        <f>INDEX(军阶与晶片数值!$C$6:$C$36,日常本!$AW6+1)</f>
        <v>0.15</v>
      </c>
      <c r="EI6" s="14">
        <f>INDEX(战舰突破!$H$6:$H$18,日常本!$F6+1)+INDEX(战舰突破!$H$23:$H$35,日常本!$G6+1)+INDEX(战舰突破!$H$40:$H$52,日常本!$H6+1)</f>
        <v>200</v>
      </c>
      <c r="EJ6" s="14">
        <f>INDEX(战舰突破!$I$6:$I$18,日常本!$F6+1)+INDEX(战舰突破!$I$23:$I$35,日常本!$G6+1)+INDEX(战舰突破!$I$40:$I$52,日常本!$H6+1)</f>
        <v>200</v>
      </c>
      <c r="EK6" s="14">
        <f>INDEX(战舰突破!$J$6:$J$18,日常本!$F6+1)+INDEX(战舰突破!$J$23:$J$35,日常本!$G6+1)+INDEX(战舰突破!$J$40:$J$52,日常本!$H6+1)</f>
        <v>0</v>
      </c>
      <c r="EL6" s="14">
        <f>INDEX(战舰突破!$K$6:$K$18,日常本!$F6+1)+INDEX(战舰突破!$K$23:$K$35,日常本!$G6+1)+INDEX(战舰突破!$K$40:$K$52,日常本!$H6+1)</f>
        <v>0</v>
      </c>
      <c r="EM6" s="14">
        <f>INDEX(战舰突破!$L$6:$L$18,日常本!$F6+1)+INDEX(战舰突破!$L$23:$L$35,日常本!$G6+1)+INDEX(战舰突破!$L$40:$L$52,日常本!$H6+1)</f>
        <v>200</v>
      </c>
      <c r="EN6" s="18">
        <f>INDEX(战舰突破!$N$6:$N$18,日常本!$F6+1)+INDEX(战舰突破!$N$23:$N$35,日常本!$G6+1)+INDEX(战舰突破!$N$40:$N$52,日常本!$H6+1)</f>
        <v>0</v>
      </c>
      <c r="EO6" s="18">
        <f>INDEX(战舰突破!$O$6:$O$18,日常本!$F6+1)+INDEX(战舰突破!$O$23:$O$35,日常本!$G6+1)+INDEX(战舰突破!$O$40:$O$52,日常本!$H6+1)</f>
        <v>0</v>
      </c>
      <c r="EP6" s="18">
        <f>INDEX(战舰突破!$P$6:$P$18,日常本!$F6+1)+INDEX(战舰突破!$P$23:$P$35,日常本!$G6+1)+INDEX(战舰突破!$P$40:$P$52,日常本!$H6+1)</f>
        <v>0</v>
      </c>
      <c r="EQ6" s="18">
        <f>INDEX(战舰突破!$Q$6:$Q$18,日常本!$F6+1)+INDEX(战舰突破!$Q$23:$Q$35,日常本!$G6+1)+INDEX(战舰突破!$Q$40:$Q$52,日常本!$H6+1)</f>
        <v>0</v>
      </c>
      <c r="ER6" s="18">
        <f>INDEX(战舰突破!$R$6:$R$18,日常本!$F6+1)+INDEX(战舰突破!$R$23:$R$35,日常本!$G6+1)+INDEX(战舰突破!$R$40:$R$52,日常本!$H6+1)</f>
        <v>0</v>
      </c>
      <c r="ES6" s="18">
        <f>INDEX(战舰突破!$M$6:$M$18,日常本!$F6+1)+INDEX(战舰突破!$M$23:$M$35,日常本!$G6+1)+INDEX(战舰突破!$M$40:$M$52,日常本!$H6+1)</f>
        <v>0</v>
      </c>
      <c r="ET6" s="22">
        <f>INDEX(战舰突破!$W$6:$W$18,日常本!$F6+1)+INDEX(战舰突破!$W$23:$W$35,日常本!$G6+1)+INDEX(战舰突破!$W$40:$W$52,日常本!$H6+1)</f>
        <v>0.3</v>
      </c>
      <c r="EW6" s="14">
        <f>INDEX(战舰突破!$S$6:$S$18,日常本!$F6+1)</f>
        <v>0</v>
      </c>
      <c r="EX6" s="14">
        <f>INDEX(战舰突破!$T$6:$T$18,日常本!$F6+1)</f>
        <v>0</v>
      </c>
      <c r="EY6" s="14">
        <f>INDEX(战舰突破!$U$6:$U$18,日常本!$F6+1)</f>
        <v>0.1</v>
      </c>
      <c r="EZ6" s="14">
        <f>INDEX(战舰突破!$V$6:$V$18,日常本!$F6+1)</f>
        <v>0</v>
      </c>
      <c r="FA6" s="14">
        <f>INDEX(战舰突破!$X$6:$X$18,日常本!$F6+1)</f>
        <v>3</v>
      </c>
      <c r="FC6" s="14">
        <f>INDEX(战舰突破!$S$23:$S$35,日常本!$F6+1)</f>
        <v>0</v>
      </c>
      <c r="FD6" s="14">
        <f>INDEX(战舰突破!$T$23:$T$35,日常本!$F6+1)</f>
        <v>0</v>
      </c>
      <c r="FE6" s="14">
        <f>INDEX(战舰突破!$U$23:$U$35,日常本!$F6+1)</f>
        <v>0.1</v>
      </c>
      <c r="FF6" s="14">
        <f>INDEX(战舰突破!$V$23:$V$35,日常本!$F6+1)</f>
        <v>0</v>
      </c>
      <c r="FG6" s="14">
        <f>INDEX(战舰突破!$X$23:$X$35,日常本!$F6+1)</f>
        <v>45</v>
      </c>
      <c r="FI6" s="14">
        <f>INDEX(战舰突破!$S$40:$S$52,日常本!$F6+1)</f>
        <v>0</v>
      </c>
      <c r="FJ6" s="14">
        <f>INDEX(战舰突破!$T$40:$T$52,日常本!$F6+1)</f>
        <v>0</v>
      </c>
      <c r="FK6" s="14">
        <f>INDEX(战舰突破!$U$40:$U$52,日常本!$F6+1)</f>
        <v>0.1</v>
      </c>
      <c r="FL6" s="14">
        <f>INDEX(战舰突破!$V$40:$V$52,日常本!$F6+1)</f>
        <v>0</v>
      </c>
      <c r="FM6" s="14">
        <f>INDEX(战舰突破!$X$40:$X$52,日常本!$F6+1)</f>
        <v>75</v>
      </c>
      <c r="FP6" s="14">
        <f t="shared" si="1"/>
        <v>10503</v>
      </c>
      <c r="FQ6" s="14">
        <f t="shared" si="2"/>
        <v>10861</v>
      </c>
      <c r="FR6" s="14">
        <f t="shared" si="3"/>
        <v>11244</v>
      </c>
      <c r="FS6" s="14">
        <f t="shared" si="4"/>
        <v>78893</v>
      </c>
      <c r="FT6" s="14">
        <f t="shared" si="5"/>
        <v>5671</v>
      </c>
      <c r="FU6" s="14">
        <f t="shared" si="6"/>
        <v>154798</v>
      </c>
      <c r="FV6" s="14">
        <f t="shared" si="6"/>
        <v>2430</v>
      </c>
      <c r="FW6" s="28">
        <f t="shared" si="7"/>
        <v>925</v>
      </c>
      <c r="FX6" s="28">
        <f t="shared" si="7"/>
        <v>650</v>
      </c>
      <c r="FY6" s="28">
        <f t="shared" si="7"/>
        <v>875</v>
      </c>
      <c r="FZ6" s="28">
        <f t="shared" si="7"/>
        <v>700</v>
      </c>
      <c r="GA6" s="28">
        <f t="shared" si="8"/>
        <v>1.01</v>
      </c>
      <c r="GB6" s="28">
        <f t="shared" si="8"/>
        <v>1.01</v>
      </c>
      <c r="GC6" s="28">
        <f t="shared" si="9"/>
        <v>0</v>
      </c>
      <c r="GD6" s="28">
        <f t="shared" si="9"/>
        <v>5.01</v>
      </c>
      <c r="GE6" s="14">
        <f t="shared" si="10"/>
        <v>1</v>
      </c>
      <c r="GF6" s="14">
        <f t="shared" si="11"/>
        <v>1</v>
      </c>
      <c r="GG6" s="14">
        <f t="shared" si="12"/>
        <v>1</v>
      </c>
      <c r="GH6" s="18">
        <f t="shared" si="13"/>
        <v>1</v>
      </c>
      <c r="GI6" s="18">
        <f t="shared" si="14"/>
        <v>1</v>
      </c>
      <c r="GJ6" s="18">
        <f t="shared" si="15"/>
        <v>1</v>
      </c>
      <c r="GK6" s="29">
        <f t="shared" ref="GK6:GM37" si="44">$FW6+GK$2</f>
        <v>1075</v>
      </c>
      <c r="GL6" s="29">
        <f t="shared" si="16"/>
        <v>1375</v>
      </c>
      <c r="GM6" s="29">
        <f t="shared" si="16"/>
        <v>1375</v>
      </c>
      <c r="GN6" s="26">
        <f t="shared" ref="GN6:GN44" si="45">EY6</f>
        <v>0.1</v>
      </c>
      <c r="GO6" s="26">
        <f t="shared" ref="GO6:GO44" si="46">FE6</f>
        <v>0.1</v>
      </c>
      <c r="GP6" s="26">
        <f t="shared" ref="GP6:GP44" si="47">FK6</f>
        <v>0.1</v>
      </c>
      <c r="GQ6" s="14">
        <f t="shared" ref="GQ6:GQ44" si="48">(GQ$2+EZ6)</f>
        <v>2</v>
      </c>
      <c r="GR6" s="14">
        <f t="shared" ref="GR6:GR44" si="49">(GR$2+FF6)</f>
        <v>2</v>
      </c>
      <c r="GS6" s="14">
        <f t="shared" ref="GS6:GS44" si="50">(GS$2+FL6)</f>
        <v>2</v>
      </c>
      <c r="GT6" s="14">
        <f t="shared" si="17"/>
        <v>3</v>
      </c>
      <c r="GU6" s="14">
        <f t="shared" si="18"/>
        <v>45</v>
      </c>
      <c r="GV6" s="14">
        <f t="shared" si="19"/>
        <v>75</v>
      </c>
      <c r="GW6">
        <v>2</v>
      </c>
      <c r="GX6" s="14">
        <f t="shared" si="20"/>
        <v>891191</v>
      </c>
      <c r="GZ6" s="14">
        <f t="shared" si="21"/>
        <v>11342</v>
      </c>
      <c r="HA6" s="14">
        <f t="shared" ref="HA6:HA44" si="51">INT(20+MAX(0,FP6-100)/2)</f>
        <v>5221</v>
      </c>
      <c r="HB6" s="29">
        <f t="shared" ref="HB6:HB44" si="52">INT(0.96*FX6)</f>
        <v>624</v>
      </c>
      <c r="HC6" s="29">
        <f t="shared" ref="HC6:HC44" si="53">INT(MAX((FX6-350)/1.44,0))</f>
        <v>208</v>
      </c>
      <c r="HD6" s="29">
        <f t="shared" si="22"/>
        <v>393</v>
      </c>
      <c r="HE6" s="29">
        <f t="shared" si="23"/>
        <v>245</v>
      </c>
      <c r="HF6" s="14">
        <f t="shared" si="24"/>
        <v>1.01</v>
      </c>
      <c r="HG6" s="14">
        <f t="shared" si="24"/>
        <v>1.01</v>
      </c>
      <c r="HH6" s="14">
        <f t="shared" ref="HH6:HH44" si="54">HA6-2 * MAX(0,FY6-HE6)</f>
        <v>3961</v>
      </c>
      <c r="HI6" s="26">
        <f t="shared" si="25"/>
        <v>0.56917767106842743</v>
      </c>
      <c r="HJ6" s="26">
        <f t="shared" si="26"/>
        <v>0.3</v>
      </c>
      <c r="HK6" s="29">
        <f t="shared" ref="HK6:HK44" si="55">ROUND((MAX(FP6*0.5,(FP6-0.6*HH6)) * ((FP6-0.6*HH6)/FP6)+GT6)*GH6*HK$2,0)</f>
        <v>786</v>
      </c>
      <c r="HL6" s="29">
        <f t="shared" ref="HL6:HL44" si="56">ROUND(IF(FQ6&gt;0,(MAX(FQ6*0.5,(FQ6-0.6*HH6)) * ((FQ6-0.6*HH6)/FQ6)*HL$2+GU6)*GI6,0),0)</f>
        <v>4022</v>
      </c>
      <c r="HM6" s="29">
        <f t="shared" ref="HM6:HM44" si="57">ROUND(IF(FR6&gt;0,(MAX(FR6*0.5,(FR6-0.6*HH6)) * ((FR6-0.6*HH6)/FR6)*HM$2+GV6)*GJ6,0),0)</f>
        <v>5670</v>
      </c>
      <c r="HN6" s="26">
        <f t="shared" si="27"/>
        <v>0.37262361977916469</v>
      </c>
      <c r="HO6" s="26">
        <f t="shared" si="28"/>
        <v>0.46263802208353333</v>
      </c>
      <c r="HP6" s="26">
        <f t="shared" si="29"/>
        <v>0.46263802208353333</v>
      </c>
      <c r="HQ6" s="26">
        <f t="shared" ref="HQ6:HQ44" si="58">MAX(HN6-40%,0)</f>
        <v>0</v>
      </c>
      <c r="HR6" s="29">
        <f t="shared" si="30"/>
        <v>1.3726236197791648</v>
      </c>
      <c r="HS6" s="29">
        <f t="shared" si="31"/>
        <v>1.4626380220835333</v>
      </c>
      <c r="HT6" s="29">
        <f t="shared" si="32"/>
        <v>1.4626380220835333</v>
      </c>
      <c r="HU6" s="29">
        <f t="shared" si="33"/>
        <v>5394.4108257321177</v>
      </c>
      <c r="HV6" s="29">
        <f t="shared" si="34"/>
        <v>3921.8200832133139</v>
      </c>
      <c r="HW6" s="29">
        <f t="shared" si="35"/>
        <v>4146.5787926068169</v>
      </c>
      <c r="HX6" s="29">
        <f t="shared" si="36"/>
        <v>36425</v>
      </c>
      <c r="HY6" s="14">
        <f t="shared" si="37"/>
        <v>13462.81</v>
      </c>
      <c r="IC6" s="14">
        <v>0</v>
      </c>
      <c r="ID6" s="14">
        <v>1</v>
      </c>
      <c r="IE6" s="14">
        <v>300</v>
      </c>
      <c r="IF6" s="14">
        <v>50</v>
      </c>
      <c r="IG6" s="14">
        <v>37</v>
      </c>
      <c r="IH6" s="23">
        <f t="shared" si="38"/>
        <v>1166699</v>
      </c>
      <c r="II6" s="23">
        <f t="shared" ref="II6:II44" si="59">MAX(INT(LOG(IH6/10,1000)),0)</f>
        <v>1</v>
      </c>
      <c r="IJ6" s="23">
        <f t="shared" ref="IJ6:IJ44" si="60">ROUND(IH6/1000^II6,2)</f>
        <v>1166.7</v>
      </c>
      <c r="IK6" s="14">
        <v>1</v>
      </c>
      <c r="IL6" s="14">
        <v>0</v>
      </c>
      <c r="IM6" s="14">
        <v>120</v>
      </c>
      <c r="IN6" s="14">
        <v>20</v>
      </c>
      <c r="IO6" s="14">
        <v>15</v>
      </c>
      <c r="IP6" s="23">
        <f t="shared" si="39"/>
        <v>407942</v>
      </c>
      <c r="IQ6" s="23">
        <f t="shared" ref="IQ6:IQ44" si="61">MAX(INT(LOG(IP6/10,1000)),0)</f>
        <v>1</v>
      </c>
      <c r="IR6" s="23">
        <f t="shared" ref="IR6:IR44" si="62">ROUND(IP6/1000^IQ6,2)</f>
        <v>407.94</v>
      </c>
      <c r="IU6" s="14">
        <v>48</v>
      </c>
      <c r="IV6" s="14">
        <v>8</v>
      </c>
      <c r="IW6" s="14">
        <v>6</v>
      </c>
      <c r="IX6" s="23">
        <f t="shared" si="40"/>
        <v>148607</v>
      </c>
      <c r="IY6" s="23">
        <f t="shared" ref="IY6:IY44" si="63">MAX(INT(LOG(IX6/10,1000)),0)</f>
        <v>1</v>
      </c>
      <c r="IZ6" s="23">
        <f t="shared" ref="IZ6:IZ44" si="64">ROUND(IX6/1000^IY6,2)</f>
        <v>148.61000000000001</v>
      </c>
      <c r="JA6" s="14">
        <v>30</v>
      </c>
      <c r="JB6" s="14">
        <v>5</v>
      </c>
      <c r="JC6" s="14">
        <v>3</v>
      </c>
      <c r="JD6" s="23">
        <f t="shared" si="41"/>
        <v>86659</v>
      </c>
      <c r="JE6" s="23">
        <f t="shared" ref="JE6:JE44" si="65">MAX(INT(LOG(JD6/10,1000)),0)</f>
        <v>1</v>
      </c>
      <c r="JF6" s="23">
        <f t="shared" ref="JF6:JF44" si="66">ROUND(JD6/1000^JE6,2)</f>
        <v>86.66</v>
      </c>
      <c r="JG6" s="14">
        <v>96</v>
      </c>
      <c r="JH6" s="14">
        <v>16</v>
      </c>
      <c r="JI6" s="14">
        <v>12</v>
      </c>
      <c r="JJ6" s="23">
        <f t="shared" si="42"/>
        <v>297214</v>
      </c>
      <c r="JK6" s="23">
        <f t="shared" ref="JK6:JK44" si="67">MAX(INT(LOG(JJ6/10,1000)),0)</f>
        <v>1</v>
      </c>
      <c r="JL6" s="23">
        <f t="shared" ref="JL6:JL44" si="68">ROUND(JJ6/1000^JK6,2)</f>
        <v>297.20999999999998</v>
      </c>
      <c r="JQ6" s="14">
        <v>1</v>
      </c>
      <c r="JR6" s="14">
        <v>1</v>
      </c>
      <c r="JS6" s="14">
        <v>600</v>
      </c>
      <c r="JT6" s="14">
        <v>150</v>
      </c>
      <c r="JU6" s="14">
        <v>100</v>
      </c>
      <c r="JV6" s="23">
        <f t="shared" si="43"/>
        <v>2637531</v>
      </c>
      <c r="JX6" s="23">
        <f t="shared" ref="JX6:JZ12" si="69">INT(LOG($JV6*JY$3/300/10,1000))</f>
        <v>1</v>
      </c>
      <c r="JY6" s="23">
        <f t="shared" ref="JY6:KA12" si="70">ROUND($JV6*JY$3/300/1000^JX6,IF(JX6&gt;0,2,0))</f>
        <v>43.96</v>
      </c>
      <c r="JZ6" s="23">
        <f t="shared" si="69"/>
        <v>1</v>
      </c>
      <c r="KA6" s="23">
        <f t="shared" si="70"/>
        <v>43.96</v>
      </c>
      <c r="KB6" s="23">
        <f t="shared" ref="KB6" si="71">INT(LOG($JV6*KC$3/300/10,1000))</f>
        <v>1</v>
      </c>
      <c r="KC6" s="23">
        <f t="shared" ref="KC6" si="72">ROUND($JV6*KC$3/300/1000^KB6,IF(KB6&gt;0,2,0))</f>
        <v>43.96</v>
      </c>
      <c r="KD6" s="23">
        <f t="shared" ref="KD6" si="73">INT(LOG($JV6*KE$3/300/10,1000))</f>
        <v>1</v>
      </c>
      <c r="KE6" s="23">
        <f t="shared" ref="KE6" si="74">ROUND($JV6*KE$3/300/1000^KD6,IF(KD6&gt;0,2,0))</f>
        <v>70.33</v>
      </c>
      <c r="KF6" s="23">
        <f t="shared" ref="KF6" si="75">INT(LOG($JV6*KG$3/300/10,1000))</f>
        <v>1</v>
      </c>
      <c r="KG6" s="23">
        <f t="shared" ref="KG6" si="76">ROUND($JV6*KG$3/300/1000^KF6,IF(KF6&gt;0,2,0))</f>
        <v>87.92</v>
      </c>
      <c r="KH6" s="23">
        <f t="shared" ref="KH6" si="77">INT(LOG($JV6*KI$3/300/10,1000))</f>
        <v>1</v>
      </c>
      <c r="KI6" s="23">
        <f t="shared" ref="KI6" si="78">ROUND($JV6*KI$3/300/1000^KH6,IF(KH6&gt;0,2,0))</f>
        <v>43.96</v>
      </c>
      <c r="KJ6" s="23">
        <f t="shared" ref="KJ6" si="79">INT(LOG($JV6*KK$3/300/10,1000))</f>
        <v>1</v>
      </c>
      <c r="KK6" s="23">
        <f t="shared" ref="KK6" si="80">ROUND($JV6*KK$3/300/1000^KJ6,IF(KJ6&gt;0,2,0))</f>
        <v>87.92</v>
      </c>
      <c r="KL6" s="23">
        <f t="shared" ref="KL6" si="81">INT(LOG($JV6*KM$3/300/10,1000))</f>
        <v>1</v>
      </c>
      <c r="KM6" s="23">
        <f t="shared" ref="KM6" si="82">ROUND($JV6*KM$3/300/1000^KL6,IF(KL6&gt;0,2,0))</f>
        <v>219.79</v>
      </c>
      <c r="KN6" s="23">
        <f t="shared" ref="KN6" si="83">INT(LOG($JV6*KO$3/300/10,1000))</f>
        <v>1</v>
      </c>
      <c r="KO6" s="23">
        <f t="shared" ref="KO6" si="84">ROUND($JV6*KO$3/300/1000^KN6,IF(KN6&gt;0,2,0))</f>
        <v>659.38</v>
      </c>
    </row>
    <row r="7" spans="1:301" ht="16.5" x14ac:dyDescent="0.2">
      <c r="A7" s="14">
        <v>90</v>
      </c>
      <c r="B7" s="14" t="s">
        <v>659</v>
      </c>
      <c r="C7" s="14">
        <v>90</v>
      </c>
      <c r="D7" s="14">
        <v>90</v>
      </c>
      <c r="E7" s="14">
        <v>90</v>
      </c>
      <c r="F7" s="14">
        <v>3</v>
      </c>
      <c r="G7" s="14">
        <v>3</v>
      </c>
      <c r="H7" s="14">
        <v>2</v>
      </c>
      <c r="I7" s="14">
        <v>2</v>
      </c>
      <c r="J7" s="14">
        <v>1</v>
      </c>
      <c r="K7" s="14">
        <v>1</v>
      </c>
      <c r="L7" s="14">
        <v>3</v>
      </c>
      <c r="M7" s="14">
        <v>4</v>
      </c>
      <c r="N7" s="14">
        <v>3</v>
      </c>
      <c r="O7" s="14">
        <v>3</v>
      </c>
      <c r="P7" s="14">
        <v>3</v>
      </c>
      <c r="Q7" s="14">
        <v>3</v>
      </c>
      <c r="R7" s="14">
        <v>3</v>
      </c>
      <c r="S7" s="14">
        <v>3</v>
      </c>
      <c r="T7" s="14">
        <v>90</v>
      </c>
      <c r="U7" s="14">
        <v>90</v>
      </c>
      <c r="V7" s="14">
        <v>90</v>
      </c>
      <c r="W7" s="14">
        <v>90</v>
      </c>
      <c r="X7" s="14">
        <v>90</v>
      </c>
      <c r="Y7" s="14">
        <v>90</v>
      </c>
      <c r="Z7" s="14">
        <v>90</v>
      </c>
      <c r="AA7" s="14">
        <v>90</v>
      </c>
      <c r="AB7" s="14">
        <v>10</v>
      </c>
      <c r="AC7" s="14">
        <v>5</v>
      </c>
      <c r="AD7" s="14">
        <v>5</v>
      </c>
      <c r="AE7" s="14">
        <v>5</v>
      </c>
      <c r="AF7" s="14">
        <v>5</v>
      </c>
      <c r="AG7" s="14">
        <v>5</v>
      </c>
      <c r="AH7" s="14">
        <v>10</v>
      </c>
      <c r="AI7" s="14">
        <v>10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7</v>
      </c>
      <c r="BB7" s="14">
        <f>ROUND((INDEX(新战舰养成!S$6:S$18,日常本!$F7+1)+INDEX(新战舰养成!D$6:D$18,日常本!$F7+1)*(日常本!$C7-1))*INDEX(战舰突破!$D$6:$D$18,日常本!$I7+1),0)</f>
        <v>5400</v>
      </c>
      <c r="BC7" s="14">
        <f>ROUND((INDEX(新战舰养成!T$6:T$18,日常本!$F7+1)+INDEX(新战舰养成!E$6:E$18,日常本!$F7+1)*(日常本!$C7-1))*INDEX(战舰突破!$D$6:$D$18,日常本!$I7+1),0)</f>
        <v>43128</v>
      </c>
      <c r="BD7" s="14">
        <f>ROUND((INDEX(新战舰养成!U$6:U$18,日常本!$F7+1)+INDEX(新战舰养成!F$6:F$18,日常本!$F7+1)*(日常本!$C7-1))*INDEX(战舰突破!$D$6:$D$18,日常本!$I7+1),0)</f>
        <v>2777</v>
      </c>
      <c r="BE7" s="14">
        <f>ROUND((INDEX(新战舰养成!V$6:V$18,日常本!$F7+1)+INDEX(新战舰养成!G$6:G$18,日常本!$F7+1)*(日常本!$C7-1))*INDEX(战舰突破!$D$6:$D$18,日常本!$I7+1),0)</f>
        <v>360</v>
      </c>
      <c r="BF7" s="14">
        <f>ROUND((INDEX(新战舰养成!W$6:W$18,日常本!$F7+1)+INDEX(新战舰养成!H$6:H$18,日常本!$F7+1)*(日常本!$C7-1))*INDEX(战舰突破!$D$6:$D$18,日常本!$I7+1),0)</f>
        <v>5</v>
      </c>
      <c r="BH7" s="14">
        <f>IF($D7&gt;0,ROUND((INDEX(新战舰养成!X$6:X$18,日常本!$G7+1)+INDEX(新战舰养成!I$6:I$18,日常本!$G7+1)*(日常本!$D7-1))*INDEX(战舰突破!$D$6:$D$18,日常本!$J7+1),0),0)</f>
        <v>5258</v>
      </c>
      <c r="BI7" s="14">
        <f>IF($D7&gt;0,ROUND((INDEX(新战舰养成!Y$6:Y$18,日常本!$G7+1)+INDEX(新战舰养成!J$6:J$18,日常本!$G7+1)*(日常本!$D7-1))*INDEX(战舰突破!$D$6:$D$18,日常本!$J7+1),0),0)</f>
        <v>0</v>
      </c>
      <c r="BJ7" s="14">
        <f>IF($D7&gt;0,ROUND((INDEX(新战舰养成!Z$6:Z$18,日常本!$G7+1)+INDEX(新战舰养成!K$6:K$18,日常本!$G7+1)*(日常本!$D7-1))*INDEX(战舰突破!$D$6:$D$18,日常本!$J7+1),0),0)</f>
        <v>0</v>
      </c>
      <c r="BK7" s="14">
        <f>IF($D7&gt;0,ROUND((INDEX(新战舰养成!AA$6:AA$18,日常本!$G7+1)+INDEX(新战舰养成!L$6:L$18,日常本!$G7+1)*(日常本!$D7-1))*INDEX(战舰突破!$D$6:$D$18,日常本!$J7+1),0),0)</f>
        <v>49500</v>
      </c>
      <c r="BL7" s="14">
        <f>IF($D7&gt;0,ROUND((INDEX(新战舰养成!AB$6:AB$18,日常本!$G7+1)+INDEX(新战舰养成!M$6:M$18,日常本!$G7+1)*(日常本!$D7-1))*INDEX(战舰突破!$D$6:$D$18,日常本!$J7+1),0),0)</f>
        <v>988</v>
      </c>
      <c r="BN7" s="14">
        <f>IF($E7&gt;0,ROUND((INDEX(新战舰养成!AC$6:AC$18,日常本!$H7+1)+INDEX(新战舰养成!I$6:I$18,日常本!$H7+1)*(日常本!$E7-1))*INDEX(战舰突破!$D$6:$D$18,日常本!$K7+1),0),0)</f>
        <v>3361</v>
      </c>
      <c r="BO7" s="14">
        <f>IF($E7&gt;0,ROUND((INDEX(新战舰养成!AD$6:AD$18,日常本!$H7+1)+INDEX(新战舰养成!J$6:J$18,日常本!$H7+1)*(日常本!$E7-1))*INDEX(战舰突破!$D$6:$D$18,日常本!$K7+1),0),0)</f>
        <v>0</v>
      </c>
      <c r="BP7" s="14">
        <f>IF($E7&gt;0,ROUND((INDEX(新战舰养成!AE$6:AE$18,日常本!$H7+1)+INDEX(新战舰养成!K$6:K$18,日常本!$H7+1)*(日常本!$E7-1))*INDEX(战舰突破!$D$6:$D$18,日常本!$K7+1),0),0)</f>
        <v>0</v>
      </c>
      <c r="BQ7" s="14">
        <f>IF($E7&gt;0,ROUND((INDEX(新战舰养成!AF$6:AF$18,日常本!$H7+1)+INDEX(新战舰养成!L$6:L$18,日常本!$H7+1)*(日常本!$E7-1))*INDEX(战舰突破!$D$6:$D$18,日常本!$K7+1),0),0)</f>
        <v>23513</v>
      </c>
      <c r="BR7" s="14">
        <f>IF($E7&gt;0,ROUND((INDEX(新战舰养成!AG$6:AG$18,日常本!$H7+1)+INDEX(新战舰养成!M$6:M$18,日常本!$H7+1)*(日常本!$E7-1))*INDEX(战舰突破!$D$6:$D$18,日常本!$K7+1),0),0)</f>
        <v>638</v>
      </c>
      <c r="BU7" s="14">
        <f>(INDEX(装备数值!$C$13:$G$116,日常本!$L7*8+1,BU$2)+INDEX(装备数值!$C$13:$G$116,日常本!$M7*8+2,BU$2)+INDEX(装备数值!$C$13:$G$116,日常本!$O7*8+3,BU$2)+INDEX(装备数值!$C$13:$G$116,日常本!$N7*8+4,BU$2)+INDEX(装备数值!$C$13:$G$116,日常本!$P7*8+5,BU$2)+INDEX(装备数值!$C$13:$G$116,日常本!$Q7*8+6,BU$2)+INDEX(装备数值!$C$13:$G$116,日常本!$R7*8+7,BU$2)+INDEX(装备数值!$C$13:$G$116,日常本!$S7*8+8,BU$2))</f>
        <v>2000</v>
      </c>
      <c r="BV7" s="14">
        <f>(INDEX(装备数值!$C$13:$G$116,日常本!$L7*8+1,BV$2)+INDEX(装备数值!$C$13:$G$116,日常本!$M7*8+2,BV$2)+INDEX(装备数值!$C$13:$G$116,日常本!$O7*8+3,BV$2)+INDEX(装备数值!$C$13:$G$116,日常本!$N7*8+4,BV$2)+INDEX(装备数值!$C$13:$G$116,日常本!$P7*8+5,BV$2)+INDEX(装备数值!$C$13:$G$116,日常本!$Q7*8+6,BV$2)+INDEX(装备数值!$C$13:$G$116,日常本!$R7*8+7,BV$2)+INDEX(装备数值!$C$13:$G$116,日常本!$S7*8+8,BV$2))</f>
        <v>15000</v>
      </c>
      <c r="BW7" s="14">
        <f>(INDEX(装备数值!$C$13:$G$116,日常本!$L7*8+1,BW$2)+INDEX(装备数值!$C$13:$G$116,日常本!$M7*8+2,BW$2)+INDEX(装备数值!$C$13:$G$116,日常本!$O7*8+3,BW$2)+INDEX(装备数值!$C$13:$G$116,日常本!$N7*8+4,BW$2)+INDEX(装备数值!$C$13:$G$116,日常本!$P7*8+5,BW$2)+INDEX(装备数值!$C$13:$G$116,日常本!$Q7*8+6,BW$2)+INDEX(装备数值!$C$13:$G$116,日常本!$R7*8+7,BW$2)+INDEX(装备数值!$C$13:$G$116,日常本!$S7*8+8,BW$2))</f>
        <v>1140</v>
      </c>
      <c r="BX7" s="14">
        <f>(INDEX(装备数值!$C$13:$G$116,日常本!$L7*8+1,BX$2)+INDEX(装备数值!$C$13:$G$116,日常本!$M7*8+2,BX$2)+INDEX(装备数值!$C$13:$G$116,日常本!$O7*8+3,BX$2)+INDEX(装备数值!$C$13:$G$116,日常本!$N7*8+4,BX$2)+INDEX(装备数值!$C$13:$G$116,日常本!$P7*8+5,BX$2)+INDEX(装备数值!$C$13:$G$116,日常本!$Q7*8+6,BX$2)+INDEX(装备数值!$C$13:$G$116,日常本!$R7*8+7,BX$2)+INDEX(装备数值!$C$13:$G$116,日常本!$S7*8+8,BX$2))</f>
        <v>34000</v>
      </c>
      <c r="BY7" s="14">
        <f>(INDEX(装备数值!$C$13:$G$116,日常本!$L7*8+1,BY$2)+INDEX(装备数值!$C$13:$G$116,日常本!$M7*8+2,BY$2)+INDEX(装备数值!$C$13:$G$116,日常本!$O7*8+3,BY$2)+INDEX(装备数值!$C$13:$G$116,日常本!$N7*8+4,BY$2)+INDEX(装备数值!$C$13:$G$116,日常本!$P7*8+5,BY$2)+INDEX(装备数值!$C$13:$G$116,日常本!$Q7*8+6,BY$2)+INDEX(装备数值!$C$13:$G$116,日常本!$R7*8+7,BY$2)+INDEX(装备数值!$C$13:$G$116,日常本!$S7*8+8,BY$2))</f>
        <v>350</v>
      </c>
      <c r="CB7" s="14">
        <f>INDEX(装备数值!$I$13:$M$116,日常本!$L7*8+1,CB$2)*$T7+INDEX(装备数值!$I$13:$M$116,日常本!$M7*8+2,CB$2)*$U7+INDEX(装备数值!$I$13:$M$116,日常本!$O7*8+3,CB$2)*$V7+INDEX(装备数值!$I$13:$M$116,日常本!$N7*8+4,CB$2)*$W7+INDEX(装备数值!$I$13:$M$116,日常本!$P7*8+5,CB$2)*$X7+INDEX(装备数值!$I$13:$M$116,日常本!$Q7*8+6,CB$2)*$Y7+INDEX(装备数值!$I$13:$M$116,日常本!$R7*8+7,CB$2)*$Z7+INDEX(装备数值!$I$13:$M$116,日常本!$S7*8+8,CB$2)*$AA7</f>
        <v>7200</v>
      </c>
      <c r="CC7" s="14">
        <f>INDEX(装备数值!$I$13:$M$116,日常本!$L7*8+1,CC$2)*$T7+INDEX(装备数值!$I$13:$M$116,日常本!$M7*8+2,CC$2)*$U7+INDEX(装备数值!$I$13:$M$116,日常本!$O7*8+3,CC$2)*$V7+INDEX(装备数值!$I$13:$M$116,日常本!$N7*8+4,CC$2)*$W7+INDEX(装备数值!$I$13:$M$116,日常本!$P7*8+5,CC$2)*$X7+INDEX(装备数值!$I$13:$M$116,日常本!$Q7*8+6,CC$2)*$Y7+INDEX(装备数值!$I$13:$M$116,日常本!$R7*8+7,CC$2)*$Z7+INDEX(装备数值!$I$13:$M$116,日常本!$S7*8+8,CC$2)*$AA7</f>
        <v>54000</v>
      </c>
      <c r="CD7" s="14">
        <f>INDEX(装备数值!$I$13:$M$116,日常本!$L7*8+1,CD$2)*$T7+INDEX(装备数值!$I$13:$M$116,日常本!$M7*8+2,CD$2)*$U7+INDEX(装备数值!$I$13:$M$116,日常本!$O7*8+3,CD$2)*$V7+INDEX(装备数值!$I$13:$M$116,日常本!$N7*8+4,CD$2)*$W7+INDEX(装备数值!$I$13:$M$116,日常本!$P7*8+5,CD$2)*$X7+INDEX(装备数值!$I$13:$M$116,日常本!$Q7*8+6,CD$2)*$Y7+INDEX(装备数值!$I$13:$M$116,日常本!$R7*8+7,CD$2)*$Z7+INDEX(装备数值!$I$13:$M$116,日常本!$S7*8+8,CD$2)*$AA7</f>
        <v>3780</v>
      </c>
      <c r="CE7" s="14">
        <f>INDEX(装备数值!$I$13:$M$116,日常本!$L7*8+1,CE$2)*$T7+INDEX(装备数值!$I$13:$M$116,日常本!$M7*8+2,CE$2)*$U7+INDEX(装备数值!$I$13:$M$116,日常本!$O7*8+3,CE$2)*$V7+INDEX(装备数值!$I$13:$M$116,日常本!$N7*8+4,CE$2)*$W7+INDEX(装备数值!$I$13:$M$116,日常本!$P7*8+5,CE$2)*$X7+INDEX(装备数值!$I$13:$M$116,日常本!$Q7*8+6,CE$2)*$Y7+INDEX(装备数值!$I$13:$M$116,日常本!$R7*8+7,CE$2)*$Z7+INDEX(装备数值!$I$13:$M$116,日常本!$S7*8+8,CE$2)*$AA7</f>
        <v>90000</v>
      </c>
      <c r="CF7" s="14">
        <f>INDEX(装备数值!$I$13:$M$116,日常本!$L7*8+1,CF$2)*$T7+INDEX(装备数值!$I$13:$M$116,日常本!$M7*8+2,CF$2)*$U7+INDEX(装备数值!$I$13:$M$116,日常本!$O7*8+3,CF$2)*$V7+INDEX(装备数值!$I$13:$M$116,日常本!$N7*8+4,CF$2)*$W7+INDEX(装备数值!$I$13:$M$116,日常本!$P7*8+5,CF$2)*$X7+INDEX(装备数值!$I$13:$M$116,日常本!$Q7*8+6,CF$2)*$Y7+INDEX(装备数值!$I$13:$M$116,日常本!$R7*8+7,CF$2)*$Z7+INDEX(装备数值!$I$13:$M$116,日常本!$S7*8+8,CF$2)*$AA7</f>
        <v>1260</v>
      </c>
      <c r="CI7" s="14">
        <f>INDEX(装备数值!$X$13:$AH$116,$L7*8+1,CI$2)*$AB7+INDEX(装备数值!$X$13:$AH$116,$M7*8+2,CI$2)*$AC7+INDEX(装备数值!$X$13:$AH$116,$O7*8+3,CI$2)*$AD7+INDEX(装备数值!$X$13:$AH$116,$N7*8+4,CI$2)*$AE7+INDEX(装备数值!$X$13:$AH$116,$P7*8+5,CI$2)*$AF7+INDEX(装备数值!$X$13:$AH$116,$Q7*8+6,CI$2)*$AG7+INDEX(装备数值!$X$13:$AH$116,$R7*8+7,CI$2)*$AH7+INDEX(装备数值!$X$13:$AH$116,$S7*8+8,CI$2)*$AI7</f>
        <v>3000</v>
      </c>
      <c r="CJ7" s="14">
        <f>INDEX(装备数值!$X$13:$AH$116,$L7*8+1,CJ$2)*$AB7+INDEX(装备数值!$X$13:$AH$116,$M7*8+2,CJ$2)*$AC7+INDEX(装备数值!$X$13:$AH$116,$O7*8+3,CJ$2)*$AD7+INDEX(装备数值!$X$13:$AH$116,$N7*8+4,CJ$2)*$AE7+INDEX(装备数值!$X$13:$AH$116,$P7*8+5,CJ$2)*$AF7+INDEX(装备数值!$X$13:$AH$116,$Q7*8+6,CJ$2)*$AG7+INDEX(装备数值!$X$13:$AH$116,$R7*8+7,CJ$2)*$AH7+INDEX(装备数值!$X$13:$AH$116,$S7*8+8,CJ$2)*$AI7</f>
        <v>18750</v>
      </c>
      <c r="CK7" s="14">
        <f>INDEX(装备数值!$X$13:$AH$116,$L7*8+1,CK$2)*$AB7+INDEX(装备数值!$X$13:$AH$116,$M7*8+2,CK$2)*$AC7+INDEX(装备数值!$X$13:$AH$116,$O7*8+3,CK$2)*$AD7+INDEX(装备数值!$X$13:$AH$116,$N7*8+4,CK$2)*$AE7+INDEX(装备数值!$X$13:$AH$116,$P7*8+5,CK$2)*$AF7+INDEX(装备数值!$X$13:$AH$116,$Q7*8+6,CK$2)*$AG7+INDEX(装备数值!$X$13:$AH$116,$R7*8+7,CK$2)*$AH7+INDEX(装备数值!$X$13:$AH$116,$S7*8+8,CK$2)*$AI7</f>
        <v>750</v>
      </c>
      <c r="CL7" s="14">
        <f>INDEX(装备数值!$X$13:$AH$116,$L7*8+1,CL$2)*$AB7+INDEX(装备数值!$X$13:$AH$116,$M7*8+2,CL$2)*$AC7+INDEX(装备数值!$X$13:$AH$116,$O7*8+3,CL$2)*$AD7+INDEX(装备数值!$X$13:$AH$116,$N7*8+4,CL$2)*$AE7+INDEX(装备数值!$X$13:$AH$116,$P7*8+5,CL$2)*$AF7+INDEX(装备数值!$X$13:$AH$116,$Q7*8+6,CL$2)*$AG7+INDEX(装备数值!$X$13:$AH$116,$R7*8+7,CL$2)*$AH7+INDEX(装备数值!$X$13:$AH$116,$S7*8+8,CL$2)*$AI7</f>
        <v>30000</v>
      </c>
      <c r="CM7" s="14">
        <f>INDEX(装备数值!$X$13:$AH$116,$L7*8+1,CM$2)*$AB7+INDEX(装备数值!$X$13:$AH$116,$M7*8+2,CM$2)*$AC7+INDEX(装备数值!$X$13:$AH$116,$O7*8+3,CM$2)*$AD7+INDEX(装备数值!$X$13:$AH$116,$N7*8+4,CM$2)*$AE7+INDEX(装备数值!$X$13:$AH$116,$P7*8+5,CM$2)*$AF7+INDEX(装备数值!$X$13:$AH$116,$Q7*8+6,CM$2)*$AG7+INDEX(装备数值!$X$13:$AH$116,$R7*8+7,CM$2)*$AH7+INDEX(装备数值!$X$13:$AH$116,$S7*8+8,CM$2)*$AI7</f>
        <v>300</v>
      </c>
      <c r="CN7" s="14">
        <f>INDEX(装备数值!$X$13:$AH$116,$L7*8+1,CN$2)*$AB7+INDEX(装备数值!$X$13:$AH$116,$M7*8+2,CN$2)*$AC7+INDEX(装备数值!$X$13:$AH$116,$O7*8+3,CN$2)*$AD7+INDEX(装备数值!$X$13:$AH$116,$N7*8+4,CN$2)*$AE7+INDEX(装备数值!$X$13:$AH$116,$P7*8+5,CN$2)*$AF7+INDEX(装备数值!$X$13:$AH$116,$Q7*8+6,CN$2)*$AG7+INDEX(装备数值!$X$13:$AH$116,$R7*8+7,CN$2)*$AH7+INDEX(装备数值!$X$13:$AH$116,$S7*8+8,CN$2)*$AI7</f>
        <v>1625</v>
      </c>
      <c r="CO7" s="14">
        <f>INDEX(装备数值!$X$13:$AH$116,$L7*8+1,CO$2)*$AB7+INDEX(装备数值!$X$13:$AH$116,$M7*8+2,CO$2)*$AC7+INDEX(装备数值!$X$13:$AH$116,$O7*8+3,CO$2)*$AD7+INDEX(装备数值!$X$13:$AH$116,$N7*8+4,CO$2)*$AE7+INDEX(装备数值!$X$13:$AH$116,$P7*8+5,CO$2)*$AF7+INDEX(装备数值!$X$13:$AH$116,$Q7*8+6,CO$2)*$AG7+INDEX(装备数值!$X$13:$AH$116,$R7*8+7,CO$2)*$AH7+INDEX(装备数值!$X$13:$AH$116,$S7*8+8,CO$2)*$AI7</f>
        <v>1125</v>
      </c>
      <c r="CP7" s="14">
        <f>INDEX(装备数值!$X$13:$AH$116,$L7*8+1,CP$2)*$AB7+INDEX(装备数值!$X$13:$AH$116,$M7*8+2,CP$2)*$AC7+INDEX(装备数值!$X$13:$AH$116,$O7*8+3,CP$2)*$AD7+INDEX(装备数值!$X$13:$AH$116,$N7*8+4,CP$2)*$AE7+INDEX(装备数值!$X$13:$AH$116,$P7*8+5,CP$2)*$AF7+INDEX(装备数值!$X$13:$AH$116,$Q7*8+6,CP$2)*$AG7+INDEX(装备数值!$X$13:$AH$116,$R7*8+7,CP$2)*$AH7+INDEX(装备数值!$X$13:$AH$116,$S7*8+8,CP$2)*$AI7</f>
        <v>1500</v>
      </c>
      <c r="CQ7" s="14">
        <f>INDEX(装备数值!$X$13:$AH$116,$L7*8+1,CQ$2)*$AB7+INDEX(装备数值!$X$13:$AH$116,$M7*8+2,CQ$2)*$AC7+INDEX(装备数值!$X$13:$AH$116,$O7*8+3,CQ$2)*$AD7+INDEX(装备数值!$X$13:$AH$116,$N7*8+4,CQ$2)*$AE7+INDEX(装备数值!$X$13:$AH$116,$P7*8+5,CQ$2)*$AF7+INDEX(装备数值!$X$13:$AH$116,$Q7*8+6,CQ$2)*$AG7+INDEX(装备数值!$X$13:$AH$116,$R7*8+7,CQ$2)*$AH7+INDEX(装备数值!$X$13:$AH$116,$S7*8+8,CQ$2)*$AI7</f>
        <v>1250</v>
      </c>
      <c r="CR7" s="14">
        <f>INDEX(装备数值!$X$13:$AH$116,$L7*8+1,CR$2)*$AB7+INDEX(装备数值!$X$13:$AH$116,$M7*8+2,CR$2)*$AC7+INDEX(装备数值!$X$13:$AH$116,$O7*8+3,CR$2)*$AD7+INDEX(装备数值!$X$13:$AH$116,$N7*8+4,CR$2)*$AE7+INDEX(装备数值!$X$13:$AH$116,$P7*8+5,CR$2)*$AF7+INDEX(装备数值!$X$13:$AH$116,$Q7*8+6,CR$2)*$AG7+INDEX(装备数值!$X$13:$AH$116,$R7*8+7,CR$2)*$AH7+INDEX(装备数值!$X$13:$AH$116,$S7*8+8,CR$2)*$AI7</f>
        <v>0</v>
      </c>
      <c r="CS7" s="14">
        <f>INDEX(装备数值!$X$13:$AH$116,$L7*8+1,CS$2)*$AB7+INDEX(装备数值!$X$13:$AH$116,$M7*8+2,CS$2)*$AC7+INDEX(装备数值!$X$13:$AH$116,$O7*8+3,CS$2)*$AD7+INDEX(装备数值!$X$13:$AH$116,$N7*8+4,CS$2)*$AE7+INDEX(装备数值!$X$13:$AH$116,$P7*8+5,CS$2)*$AF7+INDEX(装备数值!$X$13:$AH$116,$Q7*8+6,CS$2)*$AG7+INDEX(装备数值!$X$13:$AH$116,$R7*8+7,CS$2)*$AH7+INDEX(装备数值!$X$13:$AH$116,$S7*8+8,CS$2)*$AI7</f>
        <v>0</v>
      </c>
      <c r="CU7" s="14">
        <f>INDEX(装备数值!$AN$17:$AN$117,MATCH(MIN($T7:$AA7),装备数值!$AO$17:$AO$117,1))</f>
        <v>9</v>
      </c>
      <c r="CV7" s="14">
        <f>IF(COUNTIF($L7:$S7,"&gt;"&amp;0)=8,INDEX(装备数值!AR$17:AR$117,$CU7+1),0)</f>
        <v>1080</v>
      </c>
      <c r="CW7" s="14">
        <f>IF(COUNTIF($L7:$S7,"&gt;"&amp;0)=8,INDEX(装备数值!AS$17:AS$117,$CU7+1),0)</f>
        <v>8100</v>
      </c>
      <c r="CX7" s="14">
        <f>IF(COUNTIF($L7:$S7,"&gt;"&amp;0)=8,INDEX(装备数值!AT$17:AT$117,$CU7+1),0)</f>
        <v>540</v>
      </c>
      <c r="CY7" s="14">
        <f>IF(COUNTIF($L7:$S7,"&gt;"&amp;0)=8,INDEX(装备数值!AU$17:AU$117,$CU7+1),0)</f>
        <v>10800</v>
      </c>
      <c r="CZ7" s="14">
        <f>IF(COUNTIF($L7:$S7,"&gt;"&amp;0)=8,INDEX(装备数值!AV$17:AV$117,$CU7+1),0)</f>
        <v>180</v>
      </c>
      <c r="DB7" s="14">
        <f>INDEX(装备数值!$AY$17:$AY$77,MATCH(MIN($AB7:$AI7),装备数值!$AZ$17:$AZ$77,1))</f>
        <v>2</v>
      </c>
      <c r="DC7" s="26">
        <f>INDEX(装备数值!BA$17:BA$77,日常本!DB7+1)</f>
        <v>0.02</v>
      </c>
      <c r="DD7" s="26">
        <f>INDEX(装备数值!BA$17:BA$77,日常本!DB7+1)</f>
        <v>0.02</v>
      </c>
      <c r="DF7" s="14">
        <f t="shared" si="0"/>
        <v>5</v>
      </c>
      <c r="DG7" s="14">
        <f>VLOOKUP(DF7,军阶与晶片数值!$W$6:$X$27,2)</f>
        <v>2</v>
      </c>
      <c r="DH7" s="14">
        <f>INDEX(军阶与晶片数值!Y$6:Y$27,$DG7+1)</f>
        <v>200</v>
      </c>
      <c r="DI7" s="14">
        <f>INDEX(军阶与晶片数值!Z$6:Z$27,$DG7+1)</f>
        <v>200</v>
      </c>
      <c r="DJ7" s="14">
        <f>INDEX(军阶与晶片数值!AA$6:AA$27,$DG7+1)</f>
        <v>200</v>
      </c>
      <c r="DK7" s="14">
        <f>INDEX(军阶与晶片数值!AB$6:AB$27,$DG7+1)</f>
        <v>200</v>
      </c>
      <c r="DL7" s="28">
        <f>INDEX(军阶与晶片数值!AC$6:AC$27,$DG7+1)</f>
        <v>10</v>
      </c>
      <c r="DM7" s="28">
        <f>INDEX(军阶与晶片数值!AD$6:AD$27,$DG7+1)</f>
        <v>5</v>
      </c>
      <c r="DO7" s="26">
        <f>INDEX(军阶与晶片数值!I$6:I$16,AJ7+1)</f>
        <v>0.01</v>
      </c>
      <c r="DP7" s="26">
        <f>INDEX(军阶与晶片数值!M$6:M$16,AK7+1)</f>
        <v>0.01</v>
      </c>
      <c r="DQ7" s="26">
        <f>INDEX(军阶与晶片数值!J$6:J$16,AL7+1)</f>
        <v>0.01</v>
      </c>
      <c r="DR7" s="26">
        <f>INDEX(军阶与晶片数值!K$6:K$16,AM7+1)</f>
        <v>0.02</v>
      </c>
      <c r="DS7" s="26">
        <f>INDEX(军阶与晶片数值!L$6:L$16,AN7+1)</f>
        <v>0.02</v>
      </c>
      <c r="DT7" s="28">
        <f>INDEX(军阶与晶片数值!N$6:N$16,AO7+1)</f>
        <v>0</v>
      </c>
      <c r="DU7" s="28">
        <f>INDEX(军阶与晶片数值!O$6:O$16,AP7+1)</f>
        <v>0</v>
      </c>
      <c r="DV7" s="28">
        <f>INDEX(军阶与晶片数值!P$6:P$16,AQ7+1)</f>
        <v>0</v>
      </c>
      <c r="DW7" s="28">
        <f>INDEX(军阶与晶片数值!Q$6:Q$16,AR7+1)</f>
        <v>0</v>
      </c>
      <c r="DX7" s="26">
        <f>INDEX(军阶与晶片数值!R$6:R$16,AS7+1)</f>
        <v>0</v>
      </c>
      <c r="DY7" s="26">
        <f>INDEX(军阶与晶片数值!S$6:S$16,AT7+1)</f>
        <v>0</v>
      </c>
      <c r="DZ7" s="26">
        <f>INDEX(军阶与晶片数值!T$6:T$16,AU7+1)</f>
        <v>0</v>
      </c>
      <c r="EA7" s="26">
        <f>INDEX(军阶与晶片数值!U$6:U$16,AV7+1)</f>
        <v>0</v>
      </c>
      <c r="EC7" s="26">
        <f>INDEX(军阶与晶片数值!$C$6:$C$36,日常本!$AW7+1)</f>
        <v>0.25</v>
      </c>
      <c r="ED7" s="26">
        <f>INDEX(军阶与晶片数值!$C$6:$C$36,日常本!$AW7+1)</f>
        <v>0.25</v>
      </c>
      <c r="EE7" s="26">
        <f>INDEX(军阶与晶片数值!$C$6:$C$36,日常本!$AW7+1)</f>
        <v>0.25</v>
      </c>
      <c r="EF7" s="26">
        <f>INDEX(军阶与晶片数值!$C$6:$C$36,日常本!$AW7+1)</f>
        <v>0.25</v>
      </c>
      <c r="EG7" s="26">
        <f>INDEX(军阶与晶片数值!$C$6:$C$36,日常本!$AW7+1)</f>
        <v>0.25</v>
      </c>
      <c r="EI7" s="14">
        <f>INDEX(战舰突破!$H$6:$H$18,日常本!$F7+1)+INDEX(战舰突破!$H$23:$H$35,日常本!$G7+1)+INDEX(战舰突破!$H$40:$H$52,日常本!$H7+1)</f>
        <v>200</v>
      </c>
      <c r="EJ7" s="14">
        <f>INDEX(战舰突破!$I$6:$I$18,日常本!$F7+1)+INDEX(战舰突破!$I$23:$I$35,日常本!$G7+1)+INDEX(战舰突破!$I$40:$I$52,日常本!$H7+1)</f>
        <v>200</v>
      </c>
      <c r="EK7" s="14">
        <f>INDEX(战舰突破!$J$6:$J$18,日常本!$F7+1)+INDEX(战舰突破!$J$23:$J$35,日常本!$G7+1)+INDEX(战舰突破!$J$40:$J$52,日常本!$H7+1)</f>
        <v>0</v>
      </c>
      <c r="EL7" s="14">
        <f>INDEX(战舰突破!$K$6:$K$18,日常本!$F7+1)+INDEX(战舰突破!$K$23:$K$35,日常本!$G7+1)+INDEX(战舰突破!$K$40:$K$52,日常本!$H7+1)</f>
        <v>0</v>
      </c>
      <c r="EM7" s="14">
        <f>INDEX(战舰突破!$L$6:$L$18,日常本!$F7+1)+INDEX(战舰突破!$L$23:$L$35,日常本!$G7+1)+INDEX(战舰突破!$L$40:$L$52,日常本!$H7+1)</f>
        <v>200</v>
      </c>
      <c r="EN7" s="18">
        <f>INDEX(战舰突破!$N$6:$N$18,日常本!$F7+1)+INDEX(战舰突破!$N$23:$N$35,日常本!$G7+1)+INDEX(战舰突破!$N$40:$N$52,日常本!$H7+1)</f>
        <v>0</v>
      </c>
      <c r="EO7" s="18">
        <f>INDEX(战舰突破!$O$6:$O$18,日常本!$F7+1)+INDEX(战舰突破!$O$23:$O$35,日常本!$G7+1)+INDEX(战舰突破!$O$40:$O$52,日常本!$H7+1)</f>
        <v>0</v>
      </c>
      <c r="EP7" s="18">
        <f>INDEX(战舰突破!$P$6:$P$18,日常本!$F7+1)+INDEX(战舰突破!$P$23:$P$35,日常本!$G7+1)+INDEX(战舰突破!$P$40:$P$52,日常本!$H7+1)</f>
        <v>0</v>
      </c>
      <c r="EQ7" s="18">
        <f>INDEX(战舰突破!$Q$6:$Q$18,日常本!$F7+1)+INDEX(战舰突破!$Q$23:$Q$35,日常本!$G7+1)+INDEX(战舰突破!$Q$40:$Q$52,日常本!$H7+1)</f>
        <v>0</v>
      </c>
      <c r="ER7" s="18">
        <f>INDEX(战舰突破!$R$6:$R$18,日常本!$F7+1)+INDEX(战舰突破!$R$23:$R$35,日常本!$G7+1)+INDEX(战舰突破!$R$40:$R$52,日常本!$H7+1)</f>
        <v>0</v>
      </c>
      <c r="ES7" s="18">
        <f>INDEX(战舰突破!$M$6:$M$18,日常本!$F7+1)+INDEX(战舰突破!$M$23:$M$35,日常本!$G7+1)+INDEX(战舰突破!$M$40:$M$52,日常本!$H7+1)</f>
        <v>0</v>
      </c>
      <c r="ET7" s="22">
        <f>INDEX(战舰突破!$W$6:$W$18,日常本!$F7+1)+INDEX(战舰突破!$W$23:$W$35,日常本!$G7+1)+INDEX(战舰突破!$W$40:$W$52,日常本!$H7+1)</f>
        <v>0.3</v>
      </c>
      <c r="EW7" s="14">
        <f>INDEX(战舰突破!$S$6:$S$18,日常本!$F7+1)</f>
        <v>0</v>
      </c>
      <c r="EX7" s="14">
        <f>INDEX(战舰突破!$T$6:$T$18,日常本!$F7+1)</f>
        <v>0.25</v>
      </c>
      <c r="EY7" s="14">
        <f>INDEX(战舰突破!$U$6:$U$18,日常本!$F7+1)</f>
        <v>0.1</v>
      </c>
      <c r="EZ7" s="14">
        <f>INDEX(战舰突破!$V$6:$V$18,日常本!$F7+1)</f>
        <v>0</v>
      </c>
      <c r="FA7" s="14">
        <f>INDEX(战舰突破!$X$6:$X$18,日常本!$F7+1)</f>
        <v>4</v>
      </c>
      <c r="FC7" s="14">
        <f>INDEX(战舰突破!$S$23:$S$35,日常本!$F7+1)</f>
        <v>0.25</v>
      </c>
      <c r="FD7" s="14">
        <f>INDEX(战舰突破!$T$23:$T$35,日常本!$F7+1)</f>
        <v>0</v>
      </c>
      <c r="FE7" s="14">
        <f>INDEX(战舰突破!$U$23:$U$35,日常本!$F7+1)</f>
        <v>0.1</v>
      </c>
      <c r="FF7" s="14">
        <f>INDEX(战舰突破!$V$23:$V$35,日常本!$F7+1)</f>
        <v>0</v>
      </c>
      <c r="FG7" s="14">
        <f>INDEX(战舰突破!$X$23:$X$35,日常本!$F7+1)</f>
        <v>60</v>
      </c>
      <c r="FI7" s="14">
        <f>INDEX(战舰突破!$S$40:$S$52,日常本!$F7+1)</f>
        <v>0.25</v>
      </c>
      <c r="FJ7" s="14">
        <f>INDEX(战舰突破!$T$40:$T$52,日常本!$F7+1)</f>
        <v>0</v>
      </c>
      <c r="FK7" s="14">
        <f>INDEX(战舰突破!$U$40:$U$52,日常本!$F7+1)</f>
        <v>0.1</v>
      </c>
      <c r="FL7" s="14">
        <f>INDEX(战舰突破!$V$40:$V$52,日常本!$F7+1)</f>
        <v>0</v>
      </c>
      <c r="FM7" s="14">
        <f>INDEX(战舰突破!$X$40:$X$52,日常本!$F7+1)</f>
        <v>100</v>
      </c>
      <c r="FP7" s="14">
        <f t="shared" si="1"/>
        <v>23836</v>
      </c>
      <c r="FQ7" s="14">
        <f t="shared" si="2"/>
        <v>23656</v>
      </c>
      <c r="FR7" s="14">
        <f t="shared" si="3"/>
        <v>21261</v>
      </c>
      <c r="FS7" s="14">
        <f t="shared" si="4"/>
        <v>175459</v>
      </c>
      <c r="FT7" s="14">
        <f t="shared" si="5"/>
        <v>11598</v>
      </c>
      <c r="FU7" s="14">
        <f t="shared" si="6"/>
        <v>303670</v>
      </c>
      <c r="FV7" s="14">
        <f t="shared" si="6"/>
        <v>4744</v>
      </c>
      <c r="FW7" s="28">
        <f t="shared" si="7"/>
        <v>1825</v>
      </c>
      <c r="FX7" s="28">
        <f t="shared" si="7"/>
        <v>1325</v>
      </c>
      <c r="FY7" s="28">
        <f t="shared" si="7"/>
        <v>1700</v>
      </c>
      <c r="FZ7" s="28">
        <f t="shared" si="7"/>
        <v>1450</v>
      </c>
      <c r="GA7" s="28">
        <f t="shared" si="8"/>
        <v>1.02</v>
      </c>
      <c r="GB7" s="28">
        <f t="shared" si="8"/>
        <v>1.02</v>
      </c>
      <c r="GC7" s="28">
        <f t="shared" si="9"/>
        <v>0</v>
      </c>
      <c r="GD7" s="28">
        <f t="shared" si="9"/>
        <v>9.01</v>
      </c>
      <c r="GE7" s="14">
        <f t="shared" si="10"/>
        <v>1</v>
      </c>
      <c r="GF7" s="14">
        <f t="shared" si="11"/>
        <v>1.25</v>
      </c>
      <c r="GG7" s="14">
        <f t="shared" si="12"/>
        <v>1.25</v>
      </c>
      <c r="GH7" s="18">
        <f t="shared" si="13"/>
        <v>1.25</v>
      </c>
      <c r="GI7" s="18">
        <f t="shared" si="14"/>
        <v>1</v>
      </c>
      <c r="GJ7" s="18">
        <f t="shared" si="15"/>
        <v>1</v>
      </c>
      <c r="GK7" s="29">
        <f t="shared" si="44"/>
        <v>1975</v>
      </c>
      <c r="GL7" s="29">
        <f t="shared" si="16"/>
        <v>2275</v>
      </c>
      <c r="GM7" s="29">
        <f t="shared" si="16"/>
        <v>2275</v>
      </c>
      <c r="GN7" s="26">
        <f t="shared" si="45"/>
        <v>0.1</v>
      </c>
      <c r="GO7" s="26">
        <f t="shared" si="46"/>
        <v>0.1</v>
      </c>
      <c r="GP7" s="26">
        <f t="shared" si="47"/>
        <v>0.1</v>
      </c>
      <c r="GQ7" s="14">
        <f t="shared" si="48"/>
        <v>2</v>
      </c>
      <c r="GR7" s="14">
        <f t="shared" si="49"/>
        <v>2</v>
      </c>
      <c r="GS7" s="14">
        <f t="shared" si="50"/>
        <v>2</v>
      </c>
      <c r="GT7" s="14">
        <f t="shared" si="17"/>
        <v>4</v>
      </c>
      <c r="GU7" s="14">
        <f t="shared" si="18"/>
        <v>60</v>
      </c>
      <c r="GV7" s="14">
        <f t="shared" si="19"/>
        <v>100</v>
      </c>
      <c r="GW7">
        <v>3</v>
      </c>
      <c r="GX7" s="14">
        <f t="shared" si="20"/>
        <v>1828819</v>
      </c>
      <c r="GZ7" s="14">
        <f t="shared" si="21"/>
        <v>23196</v>
      </c>
      <c r="HA7" s="14">
        <f t="shared" si="51"/>
        <v>11888</v>
      </c>
      <c r="HB7" s="29">
        <f t="shared" si="52"/>
        <v>1272</v>
      </c>
      <c r="HC7" s="29">
        <f t="shared" si="53"/>
        <v>677</v>
      </c>
      <c r="HD7" s="29">
        <f t="shared" si="22"/>
        <v>1012</v>
      </c>
      <c r="HE7" s="29">
        <f t="shared" si="23"/>
        <v>770</v>
      </c>
      <c r="HF7" s="14">
        <f t="shared" si="24"/>
        <v>1.02</v>
      </c>
      <c r="HG7" s="14">
        <f t="shared" si="24"/>
        <v>1.02</v>
      </c>
      <c r="HH7" s="14">
        <f t="shared" si="54"/>
        <v>10028</v>
      </c>
      <c r="HI7" s="26">
        <f t="shared" si="25"/>
        <v>0.61607142857142871</v>
      </c>
      <c r="HJ7" s="26">
        <f t="shared" si="26"/>
        <v>0.33436163714111178</v>
      </c>
      <c r="HK7" s="29">
        <f t="shared" si="55"/>
        <v>2082</v>
      </c>
      <c r="HL7" s="29">
        <f t="shared" si="56"/>
        <v>7952</v>
      </c>
      <c r="HM7" s="29">
        <f t="shared" si="57"/>
        <v>8844</v>
      </c>
      <c r="HN7" s="26">
        <f t="shared" si="27"/>
        <v>0.45104819749216307</v>
      </c>
      <c r="HO7" s="26">
        <f t="shared" si="28"/>
        <v>0.52451998432601887</v>
      </c>
      <c r="HP7" s="26">
        <f t="shared" si="29"/>
        <v>0.52451998432601887</v>
      </c>
      <c r="HQ7" s="26">
        <f t="shared" si="58"/>
        <v>5.104819749216305E-2</v>
      </c>
      <c r="HR7" s="29">
        <f t="shared" si="30"/>
        <v>1.4</v>
      </c>
      <c r="HS7" s="29">
        <f t="shared" si="31"/>
        <v>1.8418397335423198</v>
      </c>
      <c r="HT7" s="29">
        <f t="shared" si="32"/>
        <v>1.8418397335423198</v>
      </c>
      <c r="HU7" s="29">
        <f t="shared" si="33"/>
        <v>14573.999999999998</v>
      </c>
      <c r="HV7" s="29">
        <f t="shared" si="34"/>
        <v>9764.2063740856847</v>
      </c>
      <c r="HW7" s="29">
        <f t="shared" si="35"/>
        <v>8144.6153017241377</v>
      </c>
      <c r="HX7" s="29">
        <f t="shared" si="36"/>
        <v>102652</v>
      </c>
      <c r="HY7" s="14">
        <f t="shared" si="37"/>
        <v>32482.82</v>
      </c>
      <c r="IC7" s="14">
        <v>0</v>
      </c>
      <c r="ID7" s="14">
        <v>1</v>
      </c>
      <c r="IE7" s="14">
        <v>300</v>
      </c>
      <c r="IF7" s="14">
        <v>50</v>
      </c>
      <c r="IG7" s="14">
        <v>37</v>
      </c>
      <c r="IH7" s="23">
        <f t="shared" si="38"/>
        <v>3214792</v>
      </c>
      <c r="II7" s="23">
        <f t="shared" si="59"/>
        <v>1</v>
      </c>
      <c r="IJ7" s="23">
        <f t="shared" si="60"/>
        <v>3214.79</v>
      </c>
      <c r="IK7" s="14">
        <v>1</v>
      </c>
      <c r="IL7" s="14">
        <v>0</v>
      </c>
      <c r="IM7" s="14">
        <v>120</v>
      </c>
      <c r="IN7" s="14">
        <v>20</v>
      </c>
      <c r="IO7" s="14">
        <v>15</v>
      </c>
      <c r="IP7" s="23">
        <f t="shared" si="39"/>
        <v>1124008</v>
      </c>
      <c r="IQ7" s="23">
        <f t="shared" si="61"/>
        <v>1</v>
      </c>
      <c r="IR7" s="23">
        <f t="shared" si="62"/>
        <v>1124.01</v>
      </c>
      <c r="IU7" s="14">
        <v>48</v>
      </c>
      <c r="IV7" s="14">
        <v>8</v>
      </c>
      <c r="IW7" s="14">
        <v>6</v>
      </c>
      <c r="IX7" s="23">
        <f t="shared" si="40"/>
        <v>408542</v>
      </c>
      <c r="IY7" s="23">
        <f t="shared" si="63"/>
        <v>1</v>
      </c>
      <c r="IZ7" s="23">
        <f t="shared" si="64"/>
        <v>408.54</v>
      </c>
      <c r="JA7" s="14">
        <v>30</v>
      </c>
      <c r="JB7" s="14">
        <v>5</v>
      </c>
      <c r="JC7" s="14">
        <v>3</v>
      </c>
      <c r="JD7" s="23">
        <f t="shared" si="41"/>
        <v>240068</v>
      </c>
      <c r="JE7" s="23">
        <f t="shared" si="65"/>
        <v>1</v>
      </c>
      <c r="JF7" s="23">
        <f t="shared" si="66"/>
        <v>240.07</v>
      </c>
      <c r="JG7" s="14">
        <v>96</v>
      </c>
      <c r="JH7" s="14">
        <v>16</v>
      </c>
      <c r="JI7" s="14">
        <v>12</v>
      </c>
      <c r="JJ7" s="23">
        <f t="shared" si="42"/>
        <v>817085</v>
      </c>
      <c r="JK7" s="23">
        <f t="shared" si="67"/>
        <v>1</v>
      </c>
      <c r="JL7" s="23">
        <f t="shared" si="68"/>
        <v>817.09</v>
      </c>
      <c r="JQ7" s="14">
        <v>1</v>
      </c>
      <c r="JR7" s="14">
        <v>1</v>
      </c>
      <c r="JS7" s="14">
        <v>1200</v>
      </c>
      <c r="JT7" s="14">
        <v>200</v>
      </c>
      <c r="JU7" s="14">
        <v>150</v>
      </c>
      <c r="JV7" s="23">
        <f t="shared" si="43"/>
        <v>10987800</v>
      </c>
      <c r="JX7" s="23">
        <f t="shared" si="69"/>
        <v>1</v>
      </c>
      <c r="JY7" s="23">
        <f t="shared" si="70"/>
        <v>183.13</v>
      </c>
      <c r="JZ7" s="23">
        <f t="shared" si="69"/>
        <v>1</v>
      </c>
      <c r="KA7" s="23">
        <f t="shared" si="70"/>
        <v>183.13</v>
      </c>
      <c r="KB7" s="23">
        <f t="shared" ref="KB7" si="85">INT(LOG($JV7*KC$3/300/10,1000))</f>
        <v>1</v>
      </c>
      <c r="KC7" s="23">
        <f t="shared" ref="KC7" si="86">ROUND($JV7*KC$3/300/1000^KB7,IF(KB7&gt;0,2,0))</f>
        <v>183.13</v>
      </c>
      <c r="KD7" s="23">
        <f t="shared" ref="KD7" si="87">INT(LOG($JV7*KE$3/300/10,1000))</f>
        <v>1</v>
      </c>
      <c r="KE7" s="23">
        <f t="shared" ref="KE7" si="88">ROUND($JV7*KE$3/300/1000^KD7,IF(KD7&gt;0,2,0))</f>
        <v>293.01</v>
      </c>
      <c r="KF7" s="23">
        <f t="shared" ref="KF7" si="89">INT(LOG($JV7*KG$3/300/10,1000))</f>
        <v>1</v>
      </c>
      <c r="KG7" s="23">
        <f t="shared" ref="KG7" si="90">ROUND($JV7*KG$3/300/1000^KF7,IF(KF7&gt;0,2,0))</f>
        <v>366.26</v>
      </c>
      <c r="KH7" s="23">
        <f t="shared" ref="KH7" si="91">INT(LOG($JV7*KI$3/300/10,1000))</f>
        <v>1</v>
      </c>
      <c r="KI7" s="23">
        <f t="shared" ref="KI7" si="92">ROUND($JV7*KI$3/300/1000^KH7,IF(KH7&gt;0,2,0))</f>
        <v>183.13</v>
      </c>
      <c r="KJ7" s="23">
        <f t="shared" ref="KJ7" si="93">INT(LOG($JV7*KK$3/300/10,1000))</f>
        <v>1</v>
      </c>
      <c r="KK7" s="23">
        <f t="shared" ref="KK7" si="94">ROUND($JV7*KK$3/300/1000^KJ7,IF(KJ7&gt;0,2,0))</f>
        <v>366.26</v>
      </c>
      <c r="KL7" s="23">
        <f t="shared" ref="KL7" si="95">INT(LOG($JV7*KM$3/300/10,1000))</f>
        <v>1</v>
      </c>
      <c r="KM7" s="23">
        <f t="shared" ref="KM7" si="96">ROUND($JV7*KM$3/300/1000^KL7,IF(KL7&gt;0,2,0))</f>
        <v>915.65</v>
      </c>
      <c r="KN7" s="23">
        <f t="shared" ref="KN7" si="97">INT(LOG($JV7*KO$3/300/10,1000))</f>
        <v>1</v>
      </c>
      <c r="KO7" s="23">
        <f t="shared" ref="KO7" si="98">ROUND($JV7*KO$3/300/1000^KN7,IF(KN7&gt;0,2,0))</f>
        <v>2746.95</v>
      </c>
    </row>
    <row r="8" spans="1:301" ht="16.5" x14ac:dyDescent="0.2">
      <c r="A8" s="14">
        <v>140</v>
      </c>
      <c r="B8" s="14" t="s">
        <v>660</v>
      </c>
      <c r="C8" s="14">
        <v>140</v>
      </c>
      <c r="D8" s="14">
        <v>140</v>
      </c>
      <c r="E8" s="14">
        <v>140</v>
      </c>
      <c r="F8" s="14">
        <v>4</v>
      </c>
      <c r="G8" s="14">
        <v>4</v>
      </c>
      <c r="H8" s="14">
        <v>4</v>
      </c>
      <c r="I8" s="14">
        <v>2</v>
      </c>
      <c r="J8" s="14">
        <v>2</v>
      </c>
      <c r="K8" s="14">
        <v>2</v>
      </c>
      <c r="L8" s="14">
        <v>5</v>
      </c>
      <c r="M8" s="14">
        <v>4</v>
      </c>
      <c r="N8" s="14">
        <v>4</v>
      </c>
      <c r="O8" s="14">
        <v>4</v>
      </c>
      <c r="P8" s="14">
        <v>4</v>
      </c>
      <c r="Q8" s="14">
        <v>4</v>
      </c>
      <c r="R8" s="14">
        <v>5</v>
      </c>
      <c r="S8" s="14">
        <v>5</v>
      </c>
      <c r="T8" s="14">
        <v>140</v>
      </c>
      <c r="U8" s="14">
        <v>140</v>
      </c>
      <c r="V8" s="14">
        <v>140</v>
      </c>
      <c r="W8" s="14">
        <v>140</v>
      </c>
      <c r="X8" s="14">
        <v>140</v>
      </c>
      <c r="Y8" s="14">
        <v>140</v>
      </c>
      <c r="Z8" s="14">
        <v>140</v>
      </c>
      <c r="AA8" s="14">
        <v>140</v>
      </c>
      <c r="AB8" s="14">
        <v>18</v>
      </c>
      <c r="AC8" s="14">
        <v>13</v>
      </c>
      <c r="AD8" s="14">
        <v>13</v>
      </c>
      <c r="AE8" s="14">
        <v>13</v>
      </c>
      <c r="AF8" s="14">
        <v>13</v>
      </c>
      <c r="AG8" s="14">
        <v>13</v>
      </c>
      <c r="AH8" s="14">
        <v>15</v>
      </c>
      <c r="AI8" s="14">
        <v>15</v>
      </c>
      <c r="AJ8" s="14">
        <v>2</v>
      </c>
      <c r="AK8" s="14">
        <v>2</v>
      </c>
      <c r="AL8" s="14">
        <v>2</v>
      </c>
      <c r="AM8" s="14">
        <v>2</v>
      </c>
      <c r="AN8" s="14">
        <v>2</v>
      </c>
      <c r="AO8" s="14">
        <v>0</v>
      </c>
      <c r="AP8" s="14">
        <v>0</v>
      </c>
      <c r="AQ8" s="14">
        <v>0</v>
      </c>
      <c r="AR8" s="14">
        <v>0</v>
      </c>
      <c r="AS8" s="14">
        <v>1</v>
      </c>
      <c r="AT8" s="14">
        <v>1</v>
      </c>
      <c r="AU8" s="14">
        <v>0</v>
      </c>
      <c r="AV8" s="14">
        <v>0</v>
      </c>
      <c r="AW8" s="14">
        <v>9</v>
      </c>
      <c r="BB8" s="14">
        <f>ROUND((INDEX(新战舰养成!S$6:S$18,日常本!$F8+1)+INDEX(新战舰养成!D$6:D$18,日常本!$F8+1)*(日常本!$C8-1))*INDEX(战舰突破!$D$6:$D$18,日常本!$I8+1),0)</f>
        <v>11638</v>
      </c>
      <c r="BC8" s="14">
        <f>ROUND((INDEX(新战舰养成!T$6:T$18,日常本!$F8+1)+INDEX(新战舰养成!E$6:E$18,日常本!$F8+1)*(日常本!$C8-1))*INDEX(战舰突破!$D$6:$D$18,日常本!$I8+1),0)</f>
        <v>93029</v>
      </c>
      <c r="BD8" s="14">
        <f>ROUND((INDEX(新战舰养成!U$6:U$18,日常本!$F8+1)+INDEX(新战舰养成!F$6:F$18,日常本!$F8+1)*(日常本!$C8-1))*INDEX(战舰突破!$D$6:$D$18,日常本!$I8+1),0)</f>
        <v>5914</v>
      </c>
      <c r="BE8" s="14">
        <f>ROUND((INDEX(新战舰养成!V$6:V$18,日常本!$F8+1)+INDEX(新战舰养成!G$6:G$18,日常本!$F8+1)*(日常本!$C8-1))*INDEX(战舰突破!$D$6:$D$18,日常本!$I8+1),0)</f>
        <v>360</v>
      </c>
      <c r="BF8" s="14">
        <f>ROUND((INDEX(新战舰养成!W$6:W$18,日常本!$F8+1)+INDEX(新战舰养成!H$6:H$18,日常本!$F8+1)*(日常本!$C8-1))*INDEX(战舰突破!$D$6:$D$18,日常本!$I8+1),0)</f>
        <v>5</v>
      </c>
      <c r="BH8" s="14">
        <f>IF($D8&gt;0,ROUND((INDEX(新战舰养成!X$6:X$18,日常本!$G8+1)+INDEX(新战舰养成!I$6:I$18,日常本!$G8+1)*(日常本!$D8-1))*INDEX(战舰突破!$D$6:$D$18,日常本!$J8+1),0),0)</f>
        <v>11974</v>
      </c>
      <c r="BI8" s="14">
        <f>IF($D8&gt;0,ROUND((INDEX(新战舰养成!Y$6:Y$18,日常本!$G8+1)+INDEX(新战舰养成!J$6:J$18,日常本!$G8+1)*(日常本!$D8-1))*INDEX(战舰突破!$D$6:$D$18,日常本!$J8+1),0),0)</f>
        <v>0</v>
      </c>
      <c r="BJ8" s="14">
        <f>IF($D8&gt;0,ROUND((INDEX(新战舰养成!Z$6:Z$18,日常本!$G8+1)+INDEX(新战舰养成!K$6:K$18,日常本!$G8+1)*(日常本!$D8-1))*INDEX(战舰突破!$D$6:$D$18,日常本!$J8+1),0),0)</f>
        <v>0</v>
      </c>
      <c r="BK8" s="14">
        <f>IF($D8&gt;0,ROUND((INDEX(新战舰养成!AA$6:AA$18,日常本!$G8+1)+INDEX(新战舰养成!L$6:L$18,日常本!$G8+1)*(日常本!$D8-1))*INDEX(战舰突破!$D$6:$D$18,日常本!$J8+1),0),0)</f>
        <v>116376</v>
      </c>
      <c r="BL8" s="14">
        <f>IF($D8&gt;0,ROUND((INDEX(新战舰养成!AB$6:AB$18,日常本!$G8+1)+INDEX(新战舰养成!M$6:M$18,日常本!$G8+1)*(日常本!$D8-1))*INDEX(战舰突破!$D$6:$D$18,日常本!$J8+1),0),0)</f>
        <v>2258</v>
      </c>
      <c r="BN8" s="14">
        <f>IF($E8&gt;0,ROUND((INDEX(新战舰养成!AC$6:AC$18,日常本!$H8+1)+INDEX(新战舰养成!I$6:I$18,日常本!$H8+1)*(日常本!$E8-1))*INDEX(战舰突破!$D$6:$D$18,日常本!$K8+1),0),0)</f>
        <v>12334</v>
      </c>
      <c r="BO8" s="14">
        <f>IF($E8&gt;0,ROUND((INDEX(新战舰养成!AD$6:AD$18,日常本!$H8+1)+INDEX(新战舰养成!J$6:J$18,日常本!$H8+1)*(日常本!$E8-1))*INDEX(战舰突破!$D$6:$D$18,日常本!$K8+1),0),0)</f>
        <v>0</v>
      </c>
      <c r="BP8" s="14">
        <f>IF($E8&gt;0,ROUND((INDEX(新战舰养成!AE$6:AE$18,日常本!$H8+1)+INDEX(新战舰养成!K$6:K$18,日常本!$H8+1)*(日常本!$E8-1))*INDEX(战舰突破!$D$6:$D$18,日常本!$K8+1),0),0)</f>
        <v>0</v>
      </c>
      <c r="BQ8" s="14">
        <f>IF($E8&gt;0,ROUND((INDEX(新战舰养成!AF$6:AF$18,日常本!$H8+1)+INDEX(新战舰养成!L$6:L$18,日常本!$H8+1)*(日常本!$E8-1))*INDEX(战舰突破!$D$6:$D$18,日常本!$K8+1),0),0)</f>
        <v>84996</v>
      </c>
      <c r="BR8" s="14">
        <f>IF($E8&gt;0,ROUND((INDEX(新战舰养成!AG$6:AG$18,日常本!$H8+1)+INDEX(新战舰养成!M$6:M$18,日常本!$H8+1)*(日常本!$E8-1))*INDEX(战舰突破!$D$6:$D$18,日常本!$K8+1),0),0)</f>
        <v>2981</v>
      </c>
      <c r="BU8" s="14">
        <f>(INDEX(装备数值!$C$13:$G$116,日常本!$L8*8+1,BU$2)+INDEX(装备数值!$C$13:$G$116,日常本!$M8*8+2,BU$2)+INDEX(装备数值!$C$13:$G$116,日常本!$O8*8+3,BU$2)+INDEX(装备数值!$C$13:$G$116,日常本!$N8*8+4,BU$2)+INDEX(装备数值!$C$13:$G$116,日常本!$P8*8+5,BU$2)+INDEX(装备数值!$C$13:$G$116,日常本!$Q8*8+6,BU$2)+INDEX(装备数值!$C$13:$G$116,日常本!$R8*8+7,BU$2)+INDEX(装备数值!$C$13:$G$116,日常本!$S8*8+8,BU$2))</f>
        <v>11175</v>
      </c>
      <c r="BV8" s="14">
        <f>(INDEX(装备数值!$C$13:$G$116,日常本!$L8*8+1,BV$2)+INDEX(装备数值!$C$13:$G$116,日常本!$M8*8+2,BV$2)+INDEX(装备数值!$C$13:$G$116,日常本!$O8*8+3,BV$2)+INDEX(装备数值!$C$13:$G$116,日常本!$N8*8+4,BV$2)+INDEX(装备数值!$C$13:$G$116,日常本!$P8*8+5,BV$2)+INDEX(装备数值!$C$13:$G$116,日常本!$Q8*8+6,BV$2)+INDEX(装备数值!$C$13:$G$116,日常本!$R8*8+7,BV$2)+INDEX(装备数值!$C$13:$G$116,日常本!$S8*8+8,BV$2))</f>
        <v>45675</v>
      </c>
      <c r="BW8" s="14">
        <f>(INDEX(装备数值!$C$13:$G$116,日常本!$L8*8+1,BW$2)+INDEX(装备数值!$C$13:$G$116,日常本!$M8*8+2,BW$2)+INDEX(装备数值!$C$13:$G$116,日常本!$O8*8+3,BW$2)+INDEX(装备数值!$C$13:$G$116,日常本!$N8*8+4,BW$2)+INDEX(装备数值!$C$13:$G$116,日常本!$P8*8+5,BW$2)+INDEX(装备数值!$C$13:$G$116,日常本!$Q8*8+6,BW$2)+INDEX(装备数值!$C$13:$G$116,日常本!$R8*8+7,BW$2)+INDEX(装备数值!$C$13:$G$116,日常本!$S8*8+8,BW$2))</f>
        <v>3690</v>
      </c>
      <c r="BX8" s="14">
        <f>(INDEX(装备数值!$C$13:$G$116,日常本!$L8*8+1,BX$2)+INDEX(装备数值!$C$13:$G$116,日常本!$M8*8+2,BX$2)+INDEX(装备数值!$C$13:$G$116,日常本!$O8*8+3,BX$2)+INDEX(装备数值!$C$13:$G$116,日常本!$N8*8+4,BX$2)+INDEX(装备数值!$C$13:$G$116,日常本!$P8*8+5,BX$2)+INDEX(装备数值!$C$13:$G$116,日常本!$Q8*8+6,BX$2)+INDEX(装备数值!$C$13:$G$116,日常本!$R8*8+7,BX$2)+INDEX(装备数值!$C$13:$G$116,日常本!$S8*8+8,BX$2))</f>
        <v>48000</v>
      </c>
      <c r="BY8" s="14">
        <f>(INDEX(装备数值!$C$13:$G$116,日常本!$L8*8+1,BY$2)+INDEX(装备数值!$C$13:$G$116,日常本!$M8*8+2,BY$2)+INDEX(装备数值!$C$13:$G$116,日常本!$O8*8+3,BY$2)+INDEX(装备数值!$C$13:$G$116,日常本!$N8*8+4,BY$2)+INDEX(装备数值!$C$13:$G$116,日常本!$P8*8+5,BY$2)+INDEX(装备数值!$C$13:$G$116,日常本!$Q8*8+6,BY$2)+INDEX(装备数值!$C$13:$G$116,日常本!$R8*8+7,BY$2)+INDEX(装备数值!$C$13:$G$116,日常本!$S8*8+8,BY$2))</f>
        <v>1460</v>
      </c>
      <c r="CB8" s="14">
        <f>INDEX(装备数值!$I$13:$M$116,日常本!$L8*8+1,CB$2)*$T8+INDEX(装备数值!$I$13:$M$116,日常本!$M8*8+2,CB$2)*$U8+INDEX(装备数值!$I$13:$M$116,日常本!$O8*8+3,CB$2)*$V8+INDEX(装备数值!$I$13:$M$116,日常本!$N8*8+4,CB$2)*$W8+INDEX(装备数值!$I$13:$M$116,日常本!$P8*8+5,CB$2)*$X8+INDEX(装备数值!$I$13:$M$116,日常本!$Q8*8+6,CB$2)*$Y8+INDEX(装备数值!$I$13:$M$116,日常本!$R8*8+7,CB$2)*$Z8+INDEX(装备数值!$I$13:$M$116,日常本!$S8*8+8,CB$2)*$AA8</f>
        <v>20860</v>
      </c>
      <c r="CC8" s="14">
        <f>INDEX(装备数值!$I$13:$M$116,日常本!$L8*8+1,CC$2)*$T8+INDEX(装备数值!$I$13:$M$116,日常本!$M8*8+2,CC$2)*$U8+INDEX(装备数值!$I$13:$M$116,日常本!$O8*8+3,CC$2)*$V8+INDEX(装备数值!$I$13:$M$116,日常本!$N8*8+4,CC$2)*$W8+INDEX(装备数值!$I$13:$M$116,日常本!$P8*8+5,CC$2)*$X8+INDEX(装备数值!$I$13:$M$116,日常本!$Q8*8+6,CC$2)*$Y8+INDEX(装备数值!$I$13:$M$116,日常本!$R8*8+7,CC$2)*$Z8+INDEX(装备数值!$I$13:$M$116,日常本!$S8*8+8,CC$2)*$AA8</f>
        <v>132300</v>
      </c>
      <c r="CD8" s="14">
        <f>INDEX(装备数值!$I$13:$M$116,日常本!$L8*8+1,CD$2)*$T8+INDEX(装备数值!$I$13:$M$116,日常本!$M8*8+2,CD$2)*$U8+INDEX(装备数值!$I$13:$M$116,日常本!$O8*8+3,CD$2)*$V8+INDEX(装备数值!$I$13:$M$116,日常本!$N8*8+4,CD$2)*$W8+INDEX(装备数值!$I$13:$M$116,日常本!$P8*8+5,CD$2)*$X8+INDEX(装备数值!$I$13:$M$116,日常本!$Q8*8+6,CD$2)*$Y8+INDEX(装备数值!$I$13:$M$116,日常本!$R8*8+7,CD$2)*$Z8+INDEX(装备数值!$I$13:$M$116,日常本!$S8*8+8,CD$2)*$AA8</f>
        <v>9240</v>
      </c>
      <c r="CE8" s="14">
        <f>INDEX(装备数值!$I$13:$M$116,日常本!$L8*8+1,CE$2)*$T8+INDEX(装备数值!$I$13:$M$116,日常本!$M8*8+2,CE$2)*$U8+INDEX(装备数值!$I$13:$M$116,日常本!$O8*8+3,CE$2)*$V8+INDEX(装备数值!$I$13:$M$116,日常本!$N8*8+4,CE$2)*$W8+INDEX(装备数值!$I$13:$M$116,日常本!$P8*8+5,CE$2)*$X8+INDEX(装备数值!$I$13:$M$116,日常本!$Q8*8+6,CE$2)*$Y8+INDEX(装备数值!$I$13:$M$116,日常本!$R8*8+7,CE$2)*$Z8+INDEX(装备数值!$I$13:$M$116,日常本!$S8*8+8,CE$2)*$AA8</f>
        <v>168000</v>
      </c>
      <c r="CF8" s="14">
        <f>INDEX(装备数值!$I$13:$M$116,日常本!$L8*8+1,CF$2)*$T8+INDEX(装备数值!$I$13:$M$116,日常本!$M8*8+2,CF$2)*$U8+INDEX(装备数值!$I$13:$M$116,日常本!$O8*8+3,CF$2)*$V8+INDEX(装备数值!$I$13:$M$116,日常本!$N8*8+4,CF$2)*$W8+INDEX(装备数值!$I$13:$M$116,日常本!$P8*8+5,CF$2)*$X8+INDEX(装备数值!$I$13:$M$116,日常本!$Q8*8+6,CF$2)*$Y8+INDEX(装备数值!$I$13:$M$116,日常本!$R8*8+7,CF$2)*$Z8+INDEX(装备数值!$I$13:$M$116,日常本!$S8*8+8,CF$2)*$AA8</f>
        <v>3640</v>
      </c>
      <c r="CI8" s="14">
        <f>INDEX(装备数值!$X$13:$AH$116,$L8*8+1,CI$2)*$AB8+INDEX(装备数值!$X$13:$AH$116,$M8*8+2,CI$2)*$AC8+INDEX(装备数值!$X$13:$AH$116,$O8*8+3,CI$2)*$AD8+INDEX(装备数值!$X$13:$AH$116,$N8*8+4,CI$2)*$AE8+INDEX(装备数值!$X$13:$AH$116,$P8*8+5,CI$2)*$AF8+INDEX(装备数值!$X$13:$AH$116,$Q8*8+6,CI$2)*$AG8+INDEX(装备数值!$X$13:$AH$116,$R8*8+7,CI$2)*$AH8+INDEX(装备数值!$X$13:$AH$116,$S8*8+8,CI$2)*$AI8</f>
        <v>6750</v>
      </c>
      <c r="CJ8" s="14">
        <f>INDEX(装备数值!$X$13:$AH$116,$L8*8+1,CJ$2)*$AB8+INDEX(装备数值!$X$13:$AH$116,$M8*8+2,CJ$2)*$AC8+INDEX(装备数值!$X$13:$AH$116,$O8*8+3,CJ$2)*$AD8+INDEX(装备数值!$X$13:$AH$116,$N8*8+4,CJ$2)*$AE8+INDEX(装备数值!$X$13:$AH$116,$P8*8+5,CJ$2)*$AF8+INDEX(装备数值!$X$13:$AH$116,$Q8*8+6,CJ$2)*$AG8+INDEX(装备数值!$X$13:$AH$116,$R8*8+7,CJ$2)*$AH8+INDEX(装备数值!$X$13:$AH$116,$S8*8+8,CJ$2)*$AI8</f>
        <v>44805</v>
      </c>
      <c r="CK8" s="14">
        <f>INDEX(装备数值!$X$13:$AH$116,$L8*8+1,CK$2)*$AB8+INDEX(装备数值!$X$13:$AH$116,$M8*8+2,CK$2)*$AC8+INDEX(装备数值!$X$13:$AH$116,$O8*8+3,CK$2)*$AD8+INDEX(装备数值!$X$13:$AH$116,$N8*8+4,CK$2)*$AE8+INDEX(装备数值!$X$13:$AH$116,$P8*8+5,CK$2)*$AF8+INDEX(装备数值!$X$13:$AH$116,$Q8*8+6,CK$2)*$AG8+INDEX(装备数值!$X$13:$AH$116,$R8*8+7,CK$2)*$AH8+INDEX(装备数值!$X$13:$AH$116,$S8*8+8,CK$2)*$AI8</f>
        <v>2600</v>
      </c>
      <c r="CL8" s="14">
        <f>INDEX(装备数值!$X$13:$AH$116,$L8*8+1,CL$2)*$AB8+INDEX(装备数值!$X$13:$AH$116,$M8*8+2,CL$2)*$AC8+INDEX(装备数值!$X$13:$AH$116,$O8*8+3,CL$2)*$AD8+INDEX(装备数值!$X$13:$AH$116,$N8*8+4,CL$2)*$AE8+INDEX(装备数值!$X$13:$AH$116,$P8*8+5,CL$2)*$AF8+INDEX(装备数值!$X$13:$AH$116,$Q8*8+6,CL$2)*$AG8+INDEX(装备数值!$X$13:$AH$116,$R8*8+7,CL$2)*$AH8+INDEX(装备数值!$X$13:$AH$116,$S8*8+8,CL$2)*$AI8</f>
        <v>74250</v>
      </c>
      <c r="CM8" s="14">
        <f>INDEX(装备数值!$X$13:$AH$116,$L8*8+1,CM$2)*$AB8+INDEX(装备数值!$X$13:$AH$116,$M8*8+2,CM$2)*$AC8+INDEX(装备数值!$X$13:$AH$116,$O8*8+3,CM$2)*$AD8+INDEX(装备数值!$X$13:$AH$116,$N8*8+4,CM$2)*$AE8+INDEX(装备数值!$X$13:$AH$116,$P8*8+5,CM$2)*$AF8+INDEX(装备数值!$X$13:$AH$116,$Q8*8+6,CM$2)*$AG8+INDEX(装备数值!$X$13:$AH$116,$R8*8+7,CM$2)*$AH8+INDEX(装备数值!$X$13:$AH$116,$S8*8+8,CM$2)*$AI8</f>
        <v>1040</v>
      </c>
      <c r="CN8" s="14">
        <f>INDEX(装备数值!$X$13:$AH$116,$L8*8+1,CN$2)*$AB8+INDEX(装备数值!$X$13:$AH$116,$M8*8+2,CN$2)*$AC8+INDEX(装备数值!$X$13:$AH$116,$O8*8+3,CN$2)*$AD8+INDEX(装备数值!$X$13:$AH$116,$N8*8+4,CN$2)*$AE8+INDEX(装备数值!$X$13:$AH$116,$P8*8+5,CN$2)*$AF8+INDEX(装备数值!$X$13:$AH$116,$Q8*8+6,CN$2)*$AG8+INDEX(装备数值!$X$13:$AH$116,$R8*8+7,CN$2)*$AH8+INDEX(装备数值!$X$13:$AH$116,$S8*8+8,CN$2)*$AI8</f>
        <v>4616</v>
      </c>
      <c r="CO8" s="14">
        <f>INDEX(装备数值!$X$13:$AH$116,$L8*8+1,CO$2)*$AB8+INDEX(装备数值!$X$13:$AH$116,$M8*8+2,CO$2)*$AC8+INDEX(装备数值!$X$13:$AH$116,$O8*8+3,CO$2)*$AD8+INDEX(装备数值!$X$13:$AH$116,$N8*8+4,CO$2)*$AE8+INDEX(装备数值!$X$13:$AH$116,$P8*8+5,CO$2)*$AF8+INDEX(装备数值!$X$13:$AH$116,$Q8*8+6,CO$2)*$AG8+INDEX(装备数值!$X$13:$AH$116,$R8*8+7,CO$2)*$AH8+INDEX(装备数值!$X$13:$AH$116,$S8*8+8,CO$2)*$AI8</f>
        <v>3900</v>
      </c>
      <c r="CP8" s="14">
        <f>INDEX(装备数值!$X$13:$AH$116,$L8*8+1,CP$2)*$AB8+INDEX(装备数值!$X$13:$AH$116,$M8*8+2,CP$2)*$AC8+INDEX(装备数值!$X$13:$AH$116,$O8*8+3,CP$2)*$AD8+INDEX(装备数值!$X$13:$AH$116,$N8*8+4,CP$2)*$AE8+INDEX(装备数值!$X$13:$AH$116,$P8*8+5,CP$2)*$AF8+INDEX(装备数值!$X$13:$AH$116,$Q8*8+6,CP$2)*$AG8+INDEX(装备数值!$X$13:$AH$116,$R8*8+7,CP$2)*$AH8+INDEX(装备数值!$X$13:$AH$116,$S8*8+8,CP$2)*$AI8</f>
        <v>4616</v>
      </c>
      <c r="CQ8" s="14">
        <f>INDEX(装备数值!$X$13:$AH$116,$L8*8+1,CQ$2)*$AB8+INDEX(装备数值!$X$13:$AH$116,$M8*8+2,CQ$2)*$AC8+INDEX(装备数值!$X$13:$AH$116,$O8*8+3,CQ$2)*$AD8+INDEX(装备数值!$X$13:$AH$116,$N8*8+4,CQ$2)*$AE8+INDEX(装备数值!$X$13:$AH$116,$P8*8+5,CQ$2)*$AF8+INDEX(装备数值!$X$13:$AH$116,$Q8*8+6,CQ$2)*$AG8+INDEX(装备数值!$X$13:$AH$116,$R8*8+7,CQ$2)*$AH8+INDEX(装备数值!$X$13:$AH$116,$S8*8+8,CQ$2)*$AI8</f>
        <v>3900</v>
      </c>
      <c r="CR8" s="14">
        <f>INDEX(装备数值!$X$13:$AH$116,$L8*8+1,CR$2)*$AB8+INDEX(装备数值!$X$13:$AH$116,$M8*8+2,CR$2)*$AC8+INDEX(装备数值!$X$13:$AH$116,$O8*8+3,CR$2)*$AD8+INDEX(装备数值!$X$13:$AH$116,$N8*8+4,CR$2)*$AE8+INDEX(装备数值!$X$13:$AH$116,$P8*8+5,CR$2)*$AF8+INDEX(装备数值!$X$13:$AH$116,$Q8*8+6,CR$2)*$AG8+INDEX(装备数值!$X$13:$AH$116,$R8*8+7,CR$2)*$AH8+INDEX(装备数值!$X$13:$AH$116,$S8*8+8,CR$2)*$AI8</f>
        <v>15</v>
      </c>
      <c r="CS8" s="14">
        <f>INDEX(装备数值!$X$13:$AH$116,$L8*8+1,CS$2)*$AB8+INDEX(装备数值!$X$13:$AH$116,$M8*8+2,CS$2)*$AC8+INDEX(装备数值!$X$13:$AH$116,$O8*8+3,CS$2)*$AD8+INDEX(装备数值!$X$13:$AH$116,$N8*8+4,CS$2)*$AE8+INDEX(装备数值!$X$13:$AH$116,$P8*8+5,CS$2)*$AF8+INDEX(装备数值!$X$13:$AH$116,$Q8*8+6,CS$2)*$AG8+INDEX(装备数值!$X$13:$AH$116,$R8*8+7,CS$2)*$AH8+INDEX(装备数值!$X$13:$AH$116,$S8*8+8,CS$2)*$AI8</f>
        <v>15</v>
      </c>
      <c r="CU8" s="14">
        <f>INDEX(装备数值!$AN$17:$AN$117,MATCH(MIN($T8:$AA8),装备数值!$AO$17:$AO$117,1))</f>
        <v>14</v>
      </c>
      <c r="CV8" s="14">
        <f>IF(COUNTIF($L8:$S8,"&gt;"&amp;0)=8,INDEX(装备数值!AR$17:AR$117,$CU8+1),0)</f>
        <v>2240</v>
      </c>
      <c r="CW8" s="14">
        <f>IF(COUNTIF($L8:$S8,"&gt;"&amp;0)=8,INDEX(装备数值!AS$17:AS$117,$CU8+1),0)</f>
        <v>16800</v>
      </c>
      <c r="CX8" s="14">
        <f>IF(COUNTIF($L8:$S8,"&gt;"&amp;0)=8,INDEX(装备数值!AT$17:AT$117,$CU8+1),0)</f>
        <v>1120</v>
      </c>
      <c r="CY8" s="14">
        <f>IF(COUNTIF($L8:$S8,"&gt;"&amp;0)=8,INDEX(装备数值!AU$17:AU$117,$CU8+1),0)</f>
        <v>22400</v>
      </c>
      <c r="CZ8" s="14">
        <f>IF(COUNTIF($L8:$S8,"&gt;"&amp;0)=8,INDEX(装备数值!AV$17:AV$117,$CU8+1),0)</f>
        <v>392</v>
      </c>
      <c r="DB8" s="14">
        <f>INDEX(装备数值!$AY$17:$AY$77,MATCH(MIN($AB8:$AI8),装备数值!$AZ$17:$AZ$77,1))</f>
        <v>6</v>
      </c>
      <c r="DC8" s="26">
        <f>INDEX(装备数值!BA$17:BA$77,日常本!DB8+1)</f>
        <v>0.06</v>
      </c>
      <c r="DD8" s="26">
        <f>INDEX(装备数值!BA$17:BA$77,日常本!DB8+1)</f>
        <v>0.06</v>
      </c>
      <c r="DF8" s="14">
        <f t="shared" si="0"/>
        <v>12</v>
      </c>
      <c r="DG8" s="14">
        <f>VLOOKUP(DF8,军阶与晶片数值!$W$6:$X$27,2)</f>
        <v>3</v>
      </c>
      <c r="DH8" s="14">
        <f>INDEX(军阶与晶片数值!Y$6:Y$27,$DG8+1)</f>
        <v>300</v>
      </c>
      <c r="DI8" s="14">
        <f>INDEX(军阶与晶片数值!Z$6:Z$27,$DG8+1)</f>
        <v>300</v>
      </c>
      <c r="DJ8" s="14">
        <f>INDEX(军阶与晶片数值!AA$6:AA$27,$DG8+1)</f>
        <v>300</v>
      </c>
      <c r="DK8" s="14">
        <f>INDEX(军阶与晶片数值!AB$6:AB$27,$DG8+1)</f>
        <v>300</v>
      </c>
      <c r="DL8" s="28">
        <f>INDEX(军阶与晶片数值!AC$6:AC$27,$DG8+1)</f>
        <v>15</v>
      </c>
      <c r="DM8" s="28">
        <f>INDEX(军阶与晶片数值!AD$6:AD$27,$DG8+1)</f>
        <v>7.5</v>
      </c>
      <c r="DO8" s="26">
        <f>INDEX(军阶与晶片数值!I$6:I$16,AJ8+1)</f>
        <v>0.03</v>
      </c>
      <c r="DP8" s="26">
        <f>INDEX(军阶与晶片数值!M$6:M$16,AK8+1)</f>
        <v>0.03</v>
      </c>
      <c r="DQ8" s="26">
        <f>INDEX(军阶与晶片数值!J$6:J$16,AL8+1)</f>
        <v>0.03</v>
      </c>
      <c r="DR8" s="26">
        <f>INDEX(军阶与晶片数值!K$6:K$16,AM8+1)</f>
        <v>0.06</v>
      </c>
      <c r="DS8" s="26">
        <f>INDEX(军阶与晶片数值!L$6:L$16,AN8+1)</f>
        <v>0.06</v>
      </c>
      <c r="DT8" s="28">
        <f>INDEX(军阶与晶片数值!N$6:N$16,AO8+1)</f>
        <v>0</v>
      </c>
      <c r="DU8" s="28">
        <f>INDEX(军阶与晶片数值!O$6:O$16,AP8+1)</f>
        <v>0</v>
      </c>
      <c r="DV8" s="28">
        <f>INDEX(军阶与晶片数值!P$6:P$16,AQ8+1)</f>
        <v>0</v>
      </c>
      <c r="DW8" s="28">
        <f>INDEX(军阶与晶片数值!Q$6:Q$16,AR8+1)</f>
        <v>0</v>
      </c>
      <c r="DX8" s="26">
        <f>INDEX(军阶与晶片数值!R$6:R$16,AS8+1)</f>
        <v>0.02</v>
      </c>
      <c r="DY8" s="26">
        <f>INDEX(军阶与晶片数值!S$6:S$16,AT8+1)</f>
        <v>0.02</v>
      </c>
      <c r="DZ8" s="26">
        <f>INDEX(军阶与晶片数值!T$6:T$16,AU8+1)</f>
        <v>0</v>
      </c>
      <c r="EA8" s="26">
        <f>INDEX(军阶与晶片数值!U$6:U$16,AV8+1)</f>
        <v>0</v>
      </c>
      <c r="EC8" s="26">
        <f>INDEX(军阶与晶片数值!$C$6:$C$36,日常本!$AW8+1)</f>
        <v>0.45</v>
      </c>
      <c r="ED8" s="26">
        <f>INDEX(军阶与晶片数值!$C$6:$C$36,日常本!$AW8+1)</f>
        <v>0.45</v>
      </c>
      <c r="EE8" s="26">
        <f>INDEX(军阶与晶片数值!$C$6:$C$36,日常本!$AW8+1)</f>
        <v>0.45</v>
      </c>
      <c r="EF8" s="26">
        <f>INDEX(军阶与晶片数值!$C$6:$C$36,日常本!$AW8+1)</f>
        <v>0.45</v>
      </c>
      <c r="EG8" s="26">
        <f>INDEX(军阶与晶片数值!$C$6:$C$36,日常本!$AW8+1)</f>
        <v>0.45</v>
      </c>
      <c r="EI8" s="14">
        <f>INDEX(战舰突破!$H$6:$H$18,日常本!$F8+1)+INDEX(战舰突破!$H$23:$H$35,日常本!$G8+1)+INDEX(战舰突破!$H$40:$H$52,日常本!$H8+1)</f>
        <v>200</v>
      </c>
      <c r="EJ8" s="14">
        <f>INDEX(战舰突破!$I$6:$I$18,日常本!$F8+1)+INDEX(战舰突破!$I$23:$I$35,日常本!$G8+1)+INDEX(战舰突破!$I$40:$I$52,日常本!$H8+1)</f>
        <v>200</v>
      </c>
      <c r="EK8" s="14">
        <f>INDEX(战舰突破!$J$6:$J$18,日常本!$F8+1)+INDEX(战舰突破!$J$23:$J$35,日常本!$G8+1)+INDEX(战舰突破!$J$40:$J$52,日常本!$H8+1)</f>
        <v>0</v>
      </c>
      <c r="EL8" s="14">
        <f>INDEX(战舰突破!$K$6:$K$18,日常本!$F8+1)+INDEX(战舰突破!$K$23:$K$35,日常本!$G8+1)+INDEX(战舰突破!$K$40:$K$52,日常本!$H8+1)</f>
        <v>0</v>
      </c>
      <c r="EM8" s="14">
        <f>INDEX(战舰突破!$L$6:$L$18,日常本!$F8+1)+INDEX(战舰突破!$L$23:$L$35,日常本!$G8+1)+INDEX(战舰突破!$L$40:$L$52,日常本!$H8+1)</f>
        <v>200</v>
      </c>
      <c r="EN8" s="18">
        <f>INDEX(战舰突破!$N$6:$N$18,日常本!$F8+1)+INDEX(战舰突破!$N$23:$N$35,日常本!$G8+1)+INDEX(战舰突破!$N$40:$N$52,日常本!$H8+1)</f>
        <v>0</v>
      </c>
      <c r="EO8" s="18">
        <f>INDEX(战舰突破!$O$6:$O$18,日常本!$F8+1)+INDEX(战舰突破!$O$23:$O$35,日常本!$G8+1)+INDEX(战舰突破!$O$40:$O$52,日常本!$H8+1)</f>
        <v>0</v>
      </c>
      <c r="EP8" s="18">
        <f>INDEX(战舰突破!$P$6:$P$18,日常本!$F8+1)+INDEX(战舰突破!$P$23:$P$35,日常本!$G8+1)+INDEX(战舰突破!$P$40:$P$52,日常本!$H8+1)</f>
        <v>0</v>
      </c>
      <c r="EQ8" s="18">
        <f>INDEX(战舰突破!$Q$6:$Q$18,日常本!$F8+1)+INDEX(战舰突破!$Q$23:$Q$35,日常本!$G8+1)+INDEX(战舰突破!$Q$40:$Q$52,日常本!$H8+1)</f>
        <v>0</v>
      </c>
      <c r="ER8" s="18">
        <f>INDEX(战舰突破!$R$6:$R$18,日常本!$F8+1)+INDEX(战舰突破!$R$23:$R$35,日常本!$G8+1)+INDEX(战舰突破!$R$40:$R$52,日常本!$H8+1)</f>
        <v>0</v>
      </c>
      <c r="ES8" s="18">
        <f>INDEX(战舰突破!$M$6:$M$18,日常本!$F8+1)+INDEX(战舰突破!$M$23:$M$35,日常本!$G8+1)+INDEX(战舰突破!$M$40:$M$52,日常本!$H8+1)</f>
        <v>0</v>
      </c>
      <c r="ET8" s="22">
        <f>INDEX(战舰突破!$W$6:$W$18,日常本!$F8+1)+INDEX(战舰突破!$W$23:$W$35,日常本!$G8+1)+INDEX(战舰突破!$W$40:$W$52,日常本!$H8+1)</f>
        <v>0.5</v>
      </c>
      <c r="EW8" s="14">
        <f>INDEX(战舰突破!$S$6:$S$18,日常本!$F8+1)</f>
        <v>0</v>
      </c>
      <c r="EX8" s="14">
        <f>INDEX(战舰突破!$T$6:$T$18,日常本!$F8+1)</f>
        <v>0.25</v>
      </c>
      <c r="EY8" s="14">
        <f>INDEX(战舰突破!$U$6:$U$18,日常本!$F8+1)</f>
        <v>0.1</v>
      </c>
      <c r="EZ8" s="14">
        <f>INDEX(战舰突破!$V$6:$V$18,日常本!$F8+1)</f>
        <v>0</v>
      </c>
      <c r="FA8" s="14">
        <f>INDEX(战舰突破!$X$6:$X$18,日常本!$F8+1)</f>
        <v>5</v>
      </c>
      <c r="FC8" s="14">
        <f>INDEX(战舰突破!$S$23:$S$35,日常本!$F8+1)</f>
        <v>0.25</v>
      </c>
      <c r="FD8" s="14">
        <f>INDEX(战舰突破!$T$23:$T$35,日常本!$F8+1)</f>
        <v>0.25</v>
      </c>
      <c r="FE8" s="14">
        <f>INDEX(战舰突破!$U$23:$U$35,日常本!$F8+1)</f>
        <v>0.1</v>
      </c>
      <c r="FF8" s="14">
        <f>INDEX(战舰突破!$V$23:$V$35,日常本!$F8+1)</f>
        <v>0</v>
      </c>
      <c r="FG8" s="14">
        <f>INDEX(战舰突破!$X$23:$X$35,日常本!$F8+1)</f>
        <v>75</v>
      </c>
      <c r="FI8" s="14">
        <f>INDEX(战舰突破!$S$40:$S$52,日常本!$F8+1)</f>
        <v>0.25</v>
      </c>
      <c r="FJ8" s="14">
        <f>INDEX(战舰突破!$T$40:$T$52,日常本!$F8+1)</f>
        <v>0.25</v>
      </c>
      <c r="FK8" s="14">
        <f>INDEX(战舰突破!$U$40:$U$52,日常本!$F8+1)</f>
        <v>0.1</v>
      </c>
      <c r="FL8" s="14">
        <f>INDEX(战舰突破!$V$40:$V$52,日常本!$F8+1)</f>
        <v>0</v>
      </c>
      <c r="FM8" s="14">
        <f>INDEX(战舰突破!$X$40:$X$52,日常本!$F8+1)</f>
        <v>125</v>
      </c>
      <c r="FP8" s="14">
        <f t="shared" si="1"/>
        <v>78950</v>
      </c>
      <c r="FQ8" s="14">
        <f t="shared" si="2"/>
        <v>79452</v>
      </c>
      <c r="FR8" s="14">
        <f t="shared" si="3"/>
        <v>79990</v>
      </c>
      <c r="FS8" s="14">
        <f t="shared" si="4"/>
        <v>496751</v>
      </c>
      <c r="FT8" s="14">
        <f t="shared" si="5"/>
        <v>33998</v>
      </c>
      <c r="FU8" s="14">
        <f t="shared" si="6"/>
        <v>790605</v>
      </c>
      <c r="FV8" s="14">
        <f t="shared" si="6"/>
        <v>18099</v>
      </c>
      <c r="FW8" s="28">
        <f t="shared" si="7"/>
        <v>4916</v>
      </c>
      <c r="FX8" s="28">
        <f t="shared" si="7"/>
        <v>4200</v>
      </c>
      <c r="FY8" s="28">
        <f t="shared" si="7"/>
        <v>4916</v>
      </c>
      <c r="FZ8" s="28">
        <f t="shared" si="7"/>
        <v>4200</v>
      </c>
      <c r="GA8" s="28">
        <f t="shared" si="8"/>
        <v>1.0812000000000002</v>
      </c>
      <c r="GB8" s="28">
        <f t="shared" si="8"/>
        <v>1.0812000000000002</v>
      </c>
      <c r="GC8" s="28">
        <f t="shared" si="9"/>
        <v>0</v>
      </c>
      <c r="GD8" s="28">
        <f t="shared" si="9"/>
        <v>14.03</v>
      </c>
      <c r="GE8" s="14">
        <f t="shared" si="10"/>
        <v>1</v>
      </c>
      <c r="GF8" s="14">
        <f t="shared" si="11"/>
        <v>1.25</v>
      </c>
      <c r="GG8" s="14">
        <f t="shared" si="12"/>
        <v>1.25</v>
      </c>
      <c r="GH8" s="18">
        <f t="shared" si="13"/>
        <v>1.25</v>
      </c>
      <c r="GI8" s="18">
        <f t="shared" si="14"/>
        <v>1.25</v>
      </c>
      <c r="GJ8" s="18">
        <f t="shared" si="15"/>
        <v>1.25</v>
      </c>
      <c r="GK8" s="29">
        <f t="shared" si="44"/>
        <v>5066</v>
      </c>
      <c r="GL8" s="29">
        <f t="shared" si="16"/>
        <v>5366</v>
      </c>
      <c r="GM8" s="29">
        <f t="shared" si="16"/>
        <v>5366</v>
      </c>
      <c r="GN8" s="26">
        <f t="shared" si="45"/>
        <v>0.1</v>
      </c>
      <c r="GO8" s="26">
        <f t="shared" si="46"/>
        <v>0.1</v>
      </c>
      <c r="GP8" s="26">
        <f t="shared" si="47"/>
        <v>0.1</v>
      </c>
      <c r="GQ8" s="14">
        <f t="shared" si="48"/>
        <v>2</v>
      </c>
      <c r="GR8" s="14">
        <f t="shared" si="49"/>
        <v>2</v>
      </c>
      <c r="GS8" s="14">
        <f t="shared" si="50"/>
        <v>2</v>
      </c>
      <c r="GT8" s="14">
        <f t="shared" si="17"/>
        <v>5</v>
      </c>
      <c r="GU8" s="14">
        <f t="shared" si="18"/>
        <v>75</v>
      </c>
      <c r="GV8" s="14">
        <f t="shared" si="19"/>
        <v>125</v>
      </c>
      <c r="GW8">
        <v>4</v>
      </c>
      <c r="GX8" s="14">
        <f t="shared" si="20"/>
        <v>5819386</v>
      </c>
      <c r="GZ8" s="14">
        <f t="shared" si="21"/>
        <v>66181</v>
      </c>
      <c r="HA8" s="14">
        <f t="shared" si="51"/>
        <v>39445</v>
      </c>
      <c r="HB8" s="29">
        <f t="shared" si="52"/>
        <v>4032</v>
      </c>
      <c r="HC8" s="29">
        <f t="shared" si="53"/>
        <v>2673</v>
      </c>
      <c r="HD8" s="29">
        <f t="shared" si="22"/>
        <v>3424</v>
      </c>
      <c r="HE8" s="29">
        <f t="shared" si="23"/>
        <v>2695</v>
      </c>
      <c r="HF8" s="14">
        <f t="shared" si="24"/>
        <v>1.0812000000000002</v>
      </c>
      <c r="HG8" s="14">
        <f t="shared" si="24"/>
        <v>1.0812000000000002</v>
      </c>
      <c r="HH8" s="14">
        <f t="shared" si="54"/>
        <v>35003</v>
      </c>
      <c r="HI8" s="26">
        <f t="shared" si="25"/>
        <v>0.52637962401455429</v>
      </c>
      <c r="HJ8" s="26">
        <f t="shared" si="26"/>
        <v>0.54124475179056553</v>
      </c>
      <c r="HK8" s="29">
        <f t="shared" si="55"/>
        <v>6647</v>
      </c>
      <c r="HL8" s="29">
        <f t="shared" si="56"/>
        <v>32344</v>
      </c>
      <c r="HM8" s="29">
        <f t="shared" si="57"/>
        <v>43657</v>
      </c>
      <c r="HN8" s="26">
        <f t="shared" si="27"/>
        <v>0.50231970096745826</v>
      </c>
      <c r="HO8" s="26">
        <f t="shared" si="28"/>
        <v>0.54354661389621806</v>
      </c>
      <c r="HP8" s="26">
        <f t="shared" si="29"/>
        <v>0.54354661389621806</v>
      </c>
      <c r="HQ8" s="26">
        <f t="shared" si="58"/>
        <v>0.10231970096745824</v>
      </c>
      <c r="HR8" s="29">
        <f t="shared" si="30"/>
        <v>1.4</v>
      </c>
      <c r="HS8" s="29">
        <f t="shared" si="31"/>
        <v>1.8015336411609497</v>
      </c>
      <c r="HT8" s="29">
        <f t="shared" si="32"/>
        <v>1.8015336411609497</v>
      </c>
      <c r="HU8" s="29">
        <f t="shared" si="33"/>
        <v>46528.999999999993</v>
      </c>
      <c r="HV8" s="29">
        <f t="shared" si="34"/>
        <v>38845.869393139837</v>
      </c>
      <c r="HW8" s="29">
        <f t="shared" si="35"/>
        <v>39324.777086081791</v>
      </c>
      <c r="HX8" s="29">
        <f t="shared" si="36"/>
        <v>338965</v>
      </c>
      <c r="HY8" s="14">
        <f t="shared" si="37"/>
        <v>124699.65</v>
      </c>
      <c r="IC8" s="14">
        <v>0</v>
      </c>
      <c r="ID8" s="14">
        <v>1</v>
      </c>
      <c r="IE8" s="14">
        <v>300</v>
      </c>
      <c r="IF8" s="14">
        <v>50</v>
      </c>
      <c r="IG8" s="14">
        <v>37</v>
      </c>
      <c r="IH8" s="23">
        <f t="shared" si="38"/>
        <v>13002481</v>
      </c>
      <c r="II8" s="23">
        <f t="shared" si="59"/>
        <v>2</v>
      </c>
      <c r="IJ8" s="23">
        <f t="shared" si="60"/>
        <v>13</v>
      </c>
      <c r="IK8" s="14">
        <v>1</v>
      </c>
      <c r="IL8" s="14">
        <v>0</v>
      </c>
      <c r="IM8" s="14">
        <v>120</v>
      </c>
      <c r="IN8" s="14">
        <v>20</v>
      </c>
      <c r="IO8" s="14">
        <v>15</v>
      </c>
      <c r="IP8" s="23">
        <f t="shared" si="39"/>
        <v>4387060</v>
      </c>
      <c r="IQ8" s="23">
        <f t="shared" si="61"/>
        <v>1</v>
      </c>
      <c r="IR8" s="23">
        <f t="shared" si="62"/>
        <v>4387.0600000000004</v>
      </c>
      <c r="IU8" s="14">
        <v>48</v>
      </c>
      <c r="IV8" s="14">
        <v>8</v>
      </c>
      <c r="IW8" s="14">
        <v>6</v>
      </c>
      <c r="IX8" s="23">
        <f t="shared" si="40"/>
        <v>1619238</v>
      </c>
      <c r="IY8" s="23">
        <f t="shared" si="63"/>
        <v>1</v>
      </c>
      <c r="IZ8" s="23">
        <f t="shared" si="64"/>
        <v>1619.24</v>
      </c>
      <c r="JA8" s="14">
        <v>30</v>
      </c>
      <c r="JB8" s="14">
        <v>5</v>
      </c>
      <c r="JC8" s="14">
        <v>3</v>
      </c>
      <c r="JD8" s="23">
        <f t="shared" si="41"/>
        <v>938289</v>
      </c>
      <c r="JE8" s="23">
        <f t="shared" si="65"/>
        <v>1</v>
      </c>
      <c r="JF8" s="23">
        <f t="shared" si="66"/>
        <v>938.29</v>
      </c>
      <c r="JG8" s="14">
        <v>96</v>
      </c>
      <c r="JH8" s="14">
        <v>16</v>
      </c>
      <c r="JI8" s="14">
        <v>12</v>
      </c>
      <c r="JJ8" s="23">
        <f t="shared" si="42"/>
        <v>3238476</v>
      </c>
      <c r="JK8" s="23">
        <f t="shared" si="67"/>
        <v>1</v>
      </c>
      <c r="JL8" s="23">
        <f t="shared" si="68"/>
        <v>3238.48</v>
      </c>
      <c r="JQ8" s="14">
        <v>1</v>
      </c>
      <c r="JR8" s="14">
        <v>1</v>
      </c>
      <c r="JS8" s="14">
        <v>1200</v>
      </c>
      <c r="JT8" s="14">
        <v>200</v>
      </c>
      <c r="JU8" s="14">
        <v>150</v>
      </c>
      <c r="JV8" s="23">
        <f t="shared" si="43"/>
        <v>43751316</v>
      </c>
      <c r="JX8" s="23">
        <f t="shared" si="69"/>
        <v>1</v>
      </c>
      <c r="JY8" s="23">
        <f t="shared" si="70"/>
        <v>729.19</v>
      </c>
      <c r="JZ8" s="23">
        <f t="shared" si="69"/>
        <v>1</v>
      </c>
      <c r="KA8" s="23">
        <f t="shared" si="70"/>
        <v>729.19</v>
      </c>
      <c r="KB8" s="23">
        <f t="shared" ref="KB8" si="99">INT(LOG($JV8*KC$3/300/10,1000))</f>
        <v>1</v>
      </c>
      <c r="KC8" s="23">
        <f t="shared" ref="KC8" si="100">ROUND($JV8*KC$3/300/1000^KB8,IF(KB8&gt;0,2,0))</f>
        <v>729.19</v>
      </c>
      <c r="KD8" s="23">
        <f t="shared" ref="KD8" si="101">INT(LOG($JV8*KE$3/300/10,1000))</f>
        <v>1</v>
      </c>
      <c r="KE8" s="23">
        <f t="shared" ref="KE8" si="102">ROUND($JV8*KE$3/300/1000^KD8,IF(KD8&gt;0,2,0))</f>
        <v>1166.7</v>
      </c>
      <c r="KF8" s="23">
        <f t="shared" ref="KF8" si="103">INT(LOG($JV8*KG$3/300/10,1000))</f>
        <v>1</v>
      </c>
      <c r="KG8" s="23">
        <f t="shared" ref="KG8" si="104">ROUND($JV8*KG$3/300/1000^KF8,IF(KF8&gt;0,2,0))</f>
        <v>1458.38</v>
      </c>
      <c r="KH8" s="23">
        <f t="shared" ref="KH8" si="105">INT(LOG($JV8*KI$3/300/10,1000))</f>
        <v>1</v>
      </c>
      <c r="KI8" s="23">
        <f t="shared" ref="KI8" si="106">ROUND($JV8*KI$3/300/1000^KH8,IF(KH8&gt;0,2,0))</f>
        <v>729.19</v>
      </c>
      <c r="KJ8" s="23">
        <f t="shared" ref="KJ8" si="107">INT(LOG($JV8*KK$3/300/10,1000))</f>
        <v>1</v>
      </c>
      <c r="KK8" s="23">
        <f t="shared" ref="KK8" si="108">ROUND($JV8*KK$3/300/1000^KJ8,IF(KJ8&gt;0,2,0))</f>
        <v>1458.38</v>
      </c>
      <c r="KL8" s="23">
        <f t="shared" ref="KL8" si="109">INT(LOG($JV8*KM$3/300/10,1000))</f>
        <v>1</v>
      </c>
      <c r="KM8" s="23">
        <f t="shared" ref="KM8" si="110">ROUND($JV8*KM$3/300/1000^KL8,IF(KL8&gt;0,2,0))</f>
        <v>3645.94</v>
      </c>
      <c r="KN8" s="23">
        <f t="shared" ref="KN8" si="111">INT(LOG($JV8*KO$3/300/10,1000))</f>
        <v>2</v>
      </c>
      <c r="KO8" s="23">
        <f t="shared" ref="KO8" si="112">ROUND($JV8*KO$3/300/1000^KN8,IF(KN8&gt;0,2,0))</f>
        <v>10.94</v>
      </c>
    </row>
    <row r="9" spans="1:301" ht="16.5" x14ac:dyDescent="0.2">
      <c r="A9" s="14">
        <v>230</v>
      </c>
      <c r="B9" s="14" t="s">
        <v>661</v>
      </c>
      <c r="C9" s="14">
        <v>230</v>
      </c>
      <c r="D9" s="14">
        <v>230</v>
      </c>
      <c r="E9" s="14">
        <v>230</v>
      </c>
      <c r="F9" s="14">
        <v>5</v>
      </c>
      <c r="G9" s="14">
        <v>5</v>
      </c>
      <c r="H9" s="14">
        <v>5</v>
      </c>
      <c r="I9" s="14">
        <v>3</v>
      </c>
      <c r="J9" s="14">
        <v>3</v>
      </c>
      <c r="K9" s="14">
        <v>3</v>
      </c>
      <c r="L9" s="14">
        <v>5</v>
      </c>
      <c r="M9" s="14">
        <v>5</v>
      </c>
      <c r="N9" s="14">
        <v>5</v>
      </c>
      <c r="O9" s="14">
        <v>5</v>
      </c>
      <c r="P9" s="14">
        <v>5</v>
      </c>
      <c r="Q9" s="14">
        <v>5</v>
      </c>
      <c r="R9" s="14">
        <v>5</v>
      </c>
      <c r="S9" s="14">
        <v>5</v>
      </c>
      <c r="T9" s="14">
        <v>230</v>
      </c>
      <c r="U9" s="14">
        <v>230</v>
      </c>
      <c r="V9" s="14">
        <v>230</v>
      </c>
      <c r="W9" s="14">
        <v>230</v>
      </c>
      <c r="X9" s="14">
        <v>230</v>
      </c>
      <c r="Y9" s="14">
        <v>230</v>
      </c>
      <c r="Z9" s="14">
        <v>230</v>
      </c>
      <c r="AA9" s="14">
        <v>230</v>
      </c>
      <c r="AB9" s="14">
        <v>35</v>
      </c>
      <c r="AC9" s="14">
        <v>27</v>
      </c>
      <c r="AD9" s="14">
        <v>30</v>
      </c>
      <c r="AE9" s="14">
        <v>30</v>
      </c>
      <c r="AF9" s="14">
        <v>30</v>
      </c>
      <c r="AG9" s="14">
        <v>30</v>
      </c>
      <c r="AH9" s="14">
        <v>30</v>
      </c>
      <c r="AI9" s="14">
        <v>30</v>
      </c>
      <c r="AJ9" s="14">
        <v>2</v>
      </c>
      <c r="AK9" s="14">
        <v>2</v>
      </c>
      <c r="AL9" s="14">
        <v>2</v>
      </c>
      <c r="AM9" s="14">
        <v>2</v>
      </c>
      <c r="AN9" s="14">
        <v>2</v>
      </c>
      <c r="AO9" s="14">
        <v>0</v>
      </c>
      <c r="AP9" s="14">
        <v>0</v>
      </c>
      <c r="AQ9" s="14">
        <v>0</v>
      </c>
      <c r="AR9" s="14">
        <v>0</v>
      </c>
      <c r="AS9" s="14">
        <v>2</v>
      </c>
      <c r="AT9" s="14">
        <v>2</v>
      </c>
      <c r="AU9" s="14">
        <v>0</v>
      </c>
      <c r="AV9" s="14">
        <v>0</v>
      </c>
      <c r="AW9" s="14">
        <v>13</v>
      </c>
      <c r="BB9" s="14">
        <f>ROUND((INDEX(新战舰养成!S$6:S$18,日常本!$F9+1)+INDEX(新战舰养成!D$6:D$18,日常本!$F9+1)*(日常本!$C9-1))*INDEX(战舰突破!$D$6:$D$18,日常本!$I9+1),0)</f>
        <v>26179</v>
      </c>
      <c r="BC9" s="14">
        <f>ROUND((INDEX(新战舰养成!T$6:T$18,日常本!$F9+1)+INDEX(新战舰养成!E$6:E$18,日常本!$F9+1)*(日常本!$C9-1))*INDEX(战舰突破!$D$6:$D$18,日常本!$I9+1),0)</f>
        <v>209357</v>
      </c>
      <c r="BD9" s="14">
        <f>ROUND((INDEX(新战舰养成!U$6:U$18,日常本!$F9+1)+INDEX(新战舰养成!F$6:F$18,日常本!$F9+1)*(日常本!$C9-1))*INDEX(战舰突破!$D$6:$D$18,日常本!$I9+1),0)</f>
        <v>13192</v>
      </c>
      <c r="BE9" s="14">
        <f>ROUND((INDEX(新战舰养成!V$6:V$18,日常本!$F9+1)+INDEX(新战舰养成!G$6:G$18,日常本!$F9+1)*(日常本!$C9-1))*INDEX(战舰突破!$D$6:$D$18,日常本!$I9+1),0)</f>
        <v>390</v>
      </c>
      <c r="BF9" s="14">
        <f>ROUND((INDEX(新战舰养成!W$6:W$18,日常本!$F9+1)+INDEX(新战舰养成!H$6:H$18,日常本!$F9+1)*(日常本!$C9-1))*INDEX(战舰突破!$D$6:$D$18,日常本!$I9+1),0)</f>
        <v>5</v>
      </c>
      <c r="BH9" s="14">
        <f>IF($D9&gt;0,ROUND((INDEX(新战舰养成!X$6:X$18,日常本!$G9+1)+INDEX(新战舰养成!I$6:I$18,日常本!$G9+1)*(日常本!$D9-1))*INDEX(战舰突破!$D$6:$D$18,日常本!$J9+1),0),0)</f>
        <v>26543</v>
      </c>
      <c r="BI9" s="14">
        <f>IF($D9&gt;0,ROUND((INDEX(新战舰养成!Y$6:Y$18,日常本!$G9+1)+INDEX(新战舰养成!J$6:J$18,日常本!$G9+1)*(日常本!$D9-1))*INDEX(战舰突破!$D$6:$D$18,日常本!$J9+1),0),0)</f>
        <v>0</v>
      </c>
      <c r="BJ9" s="14">
        <f>IF($D9&gt;0,ROUND((INDEX(新战舰养成!Z$6:Z$18,日常本!$G9+1)+INDEX(新战舰养成!K$6:K$18,日常本!$G9+1)*(日常本!$D9-1))*INDEX(战舰突破!$D$6:$D$18,日常本!$J9+1),0),0)</f>
        <v>0</v>
      </c>
      <c r="BK9" s="14">
        <f>IF($D9&gt;0,ROUND((INDEX(新战舰养成!AA$6:AA$18,日常本!$G9+1)+INDEX(新战舰养成!L$6:L$18,日常本!$G9+1)*(日常本!$D9-1))*INDEX(战舰突破!$D$6:$D$18,日常本!$J9+1),0),0)</f>
        <v>261794</v>
      </c>
      <c r="BL9" s="14">
        <f>IF($D9&gt;0,ROUND((INDEX(新战舰养成!AB$6:AB$18,日常本!$G9+1)+INDEX(新战舰养成!M$6:M$18,日常本!$G9+1)*(日常本!$D9-1))*INDEX(战舰突破!$D$6:$D$18,日常本!$J9+1),0),0)</f>
        <v>5140</v>
      </c>
      <c r="BN9" s="14">
        <f>IF($E9&gt;0,ROUND((INDEX(新战舰养成!AC$6:AC$18,日常本!$H9+1)+INDEX(新战舰养成!I$6:I$18,日常本!$H9+1)*(日常本!$E9-1))*INDEX(战舰突破!$D$6:$D$18,日常本!$K9+1),0),0)</f>
        <v>26933</v>
      </c>
      <c r="BO9" s="14">
        <f>IF($E9&gt;0,ROUND((INDEX(新战舰养成!AD$6:AD$18,日常本!$H9+1)+INDEX(新战舰养成!J$6:J$18,日常本!$H9+1)*(日常本!$E9-1))*INDEX(战舰突破!$D$6:$D$18,日常本!$K9+1),0),0)</f>
        <v>0</v>
      </c>
      <c r="BP9" s="14">
        <f>IF($E9&gt;0,ROUND((INDEX(新战舰养成!AE$6:AE$18,日常本!$H9+1)+INDEX(新战舰养成!K$6:K$18,日常本!$H9+1)*(日常本!$E9-1))*INDEX(战舰突破!$D$6:$D$18,日常本!$K9+1),0),0)</f>
        <v>0</v>
      </c>
      <c r="BQ9" s="14">
        <f>IF($E9&gt;0,ROUND((INDEX(新战舰养成!AF$6:AF$18,日常本!$H9+1)+INDEX(新战舰养成!L$6:L$18,日常本!$H9+1)*(日常本!$E9-1))*INDEX(战舰突破!$D$6:$D$18,日常本!$K9+1),0),0)</f>
        <v>190567</v>
      </c>
      <c r="BR9" s="14">
        <f>IF($E9&gt;0,ROUND((INDEX(新战舰养成!AG$6:AG$18,日常本!$H9+1)+INDEX(新战舰养成!M$6:M$18,日常本!$H9+1)*(日常本!$E9-1))*INDEX(战舰突破!$D$6:$D$18,日常本!$K9+1),0),0)</f>
        <v>6854</v>
      </c>
      <c r="BU9" s="14">
        <f>(INDEX(装备数值!$C$13:$G$116,日常本!$L9*8+1,BU$2)+INDEX(装备数值!$C$13:$G$116,日常本!$M9*8+2,BU$2)+INDEX(装备数值!$C$13:$G$116,日常本!$O9*8+3,BU$2)+INDEX(装备数值!$C$13:$G$116,日常本!$N9*8+4,BU$2)+INDEX(装备数值!$C$13:$G$116,日常本!$P9*8+5,BU$2)+INDEX(装备数值!$C$13:$G$116,日常本!$Q9*8+6,BU$2)+INDEX(装备数值!$C$13:$G$116,日常本!$R9*8+7,BU$2)+INDEX(装备数值!$C$13:$G$116,日常本!$S9*8+8,BU$2))</f>
        <v>11175</v>
      </c>
      <c r="BV9" s="14">
        <f>(INDEX(装备数值!$C$13:$G$116,日常本!$L9*8+1,BV$2)+INDEX(装备数值!$C$13:$G$116,日常本!$M9*8+2,BV$2)+INDEX(装备数值!$C$13:$G$116,日常本!$O9*8+3,BV$2)+INDEX(装备数值!$C$13:$G$116,日常本!$N9*8+4,BV$2)+INDEX(装备数值!$C$13:$G$116,日常本!$P9*8+5,BV$2)+INDEX(装备数值!$C$13:$G$116,日常本!$Q9*8+6,BV$2)+INDEX(装备数值!$C$13:$G$116,日常本!$R9*8+7,BV$2)+INDEX(装备数值!$C$13:$G$116,日常本!$S9*8+8,BV$2))</f>
        <v>84375</v>
      </c>
      <c r="BW9" s="14">
        <f>(INDEX(装备数值!$C$13:$G$116,日常本!$L9*8+1,BW$2)+INDEX(装备数值!$C$13:$G$116,日常本!$M9*8+2,BW$2)+INDEX(装备数值!$C$13:$G$116,日常本!$O9*8+3,BW$2)+INDEX(装备数值!$C$13:$G$116,日常本!$N9*8+4,BW$2)+INDEX(装备数值!$C$13:$G$116,日常本!$P9*8+5,BW$2)+INDEX(装备数值!$C$13:$G$116,日常本!$Q9*8+6,BW$2)+INDEX(装备数值!$C$13:$G$116,日常本!$R9*8+7,BW$2)+INDEX(装备数值!$C$13:$G$116,日常本!$S9*8+8,BW$2))</f>
        <v>5550</v>
      </c>
      <c r="BX9" s="14">
        <f>(INDEX(装备数值!$C$13:$G$116,日常本!$L9*8+1,BX$2)+INDEX(装备数值!$C$13:$G$116,日常本!$M9*8+2,BX$2)+INDEX(装备数值!$C$13:$G$116,日常本!$O9*8+3,BX$2)+INDEX(装备数值!$C$13:$G$116,日常本!$N9*8+4,BX$2)+INDEX(装备数值!$C$13:$G$116,日常本!$P9*8+5,BX$2)+INDEX(装备数值!$C$13:$G$116,日常本!$Q9*8+6,BX$2)+INDEX(装备数值!$C$13:$G$116,日常本!$R9*8+7,BX$2)+INDEX(装备数值!$C$13:$G$116,日常本!$S9*8+8,BX$2))</f>
        <v>112500</v>
      </c>
      <c r="BY9" s="14">
        <f>(INDEX(装备数值!$C$13:$G$116,日常本!$L9*8+1,BY$2)+INDEX(装备数值!$C$13:$G$116,日常本!$M9*8+2,BY$2)+INDEX(装备数值!$C$13:$G$116,日常本!$O9*8+3,BY$2)+INDEX(装备数值!$C$13:$G$116,日常本!$N9*8+4,BY$2)+INDEX(装备数值!$C$13:$G$116,日常本!$P9*8+5,BY$2)+INDEX(装备数值!$C$13:$G$116,日常本!$Q9*8+6,BY$2)+INDEX(装备数值!$C$13:$G$116,日常本!$R9*8+7,BY$2)+INDEX(装备数值!$C$13:$G$116,日常本!$S9*8+8,BY$2))</f>
        <v>2250</v>
      </c>
      <c r="CB9" s="14">
        <f>INDEX(装备数值!$I$13:$M$116,日常本!$L9*8+1,CB$2)*$T9+INDEX(装备数值!$I$13:$M$116,日常本!$M9*8+2,CB$2)*$U9+INDEX(装备数值!$I$13:$M$116,日常本!$O9*8+3,CB$2)*$V9+INDEX(装备数值!$I$13:$M$116,日常本!$N9*8+4,CB$2)*$W9+INDEX(装备数值!$I$13:$M$116,日常本!$P9*8+5,CB$2)*$X9+INDEX(装备数值!$I$13:$M$116,日常本!$Q9*8+6,CB$2)*$Y9+INDEX(装备数值!$I$13:$M$116,日常本!$R9*8+7,CB$2)*$Z9+INDEX(装备数值!$I$13:$M$116,日常本!$S9*8+8,CB$2)*$AA9</f>
        <v>34270</v>
      </c>
      <c r="CC9" s="14">
        <f>INDEX(装备数值!$I$13:$M$116,日常本!$L9*8+1,CC$2)*$T9+INDEX(装备数值!$I$13:$M$116,日常本!$M9*8+2,CC$2)*$U9+INDEX(装备数值!$I$13:$M$116,日常本!$O9*8+3,CC$2)*$V9+INDEX(装备数值!$I$13:$M$116,日常本!$N9*8+4,CC$2)*$W9+INDEX(装备数值!$I$13:$M$116,日常本!$P9*8+5,CC$2)*$X9+INDEX(装备数值!$I$13:$M$116,日常本!$Q9*8+6,CC$2)*$Y9+INDEX(装备数值!$I$13:$M$116,日常本!$R9*8+7,CC$2)*$Z9+INDEX(装备数值!$I$13:$M$116,日常本!$S9*8+8,CC$2)*$AA9</f>
        <v>258750</v>
      </c>
      <c r="CD9" s="14">
        <f>INDEX(装备数值!$I$13:$M$116,日常本!$L9*8+1,CD$2)*$T9+INDEX(装备数值!$I$13:$M$116,日常本!$M9*8+2,CD$2)*$U9+INDEX(装备数值!$I$13:$M$116,日常本!$O9*8+3,CD$2)*$V9+INDEX(装备数值!$I$13:$M$116,日常本!$N9*8+4,CD$2)*$W9+INDEX(装备数值!$I$13:$M$116,日常本!$P9*8+5,CD$2)*$X9+INDEX(装备数值!$I$13:$M$116,日常本!$Q9*8+6,CD$2)*$Y9+INDEX(装备数值!$I$13:$M$116,日常本!$R9*8+7,CD$2)*$Z9+INDEX(装备数值!$I$13:$M$116,日常本!$S9*8+8,CD$2)*$AA9</f>
        <v>17020</v>
      </c>
      <c r="CE9" s="14">
        <f>INDEX(装备数值!$I$13:$M$116,日常本!$L9*8+1,CE$2)*$T9+INDEX(装备数值!$I$13:$M$116,日常本!$M9*8+2,CE$2)*$U9+INDEX(装备数值!$I$13:$M$116,日常本!$O9*8+3,CE$2)*$V9+INDEX(装备数值!$I$13:$M$116,日常本!$N9*8+4,CE$2)*$W9+INDEX(装备数值!$I$13:$M$116,日常本!$P9*8+5,CE$2)*$X9+INDEX(装备数值!$I$13:$M$116,日常本!$Q9*8+6,CE$2)*$Y9+INDEX(装备数值!$I$13:$M$116,日常本!$R9*8+7,CE$2)*$Z9+INDEX(装备数值!$I$13:$M$116,日常本!$S9*8+8,CE$2)*$AA9</f>
        <v>345000</v>
      </c>
      <c r="CF9" s="14">
        <f>INDEX(装备数值!$I$13:$M$116,日常本!$L9*8+1,CF$2)*$T9+INDEX(装备数值!$I$13:$M$116,日常本!$M9*8+2,CF$2)*$U9+INDEX(装备数值!$I$13:$M$116,日常本!$O9*8+3,CF$2)*$V9+INDEX(装备数值!$I$13:$M$116,日常本!$N9*8+4,CF$2)*$W9+INDEX(装备数值!$I$13:$M$116,日常本!$P9*8+5,CF$2)*$X9+INDEX(装备数值!$I$13:$M$116,日常本!$Q9*8+6,CF$2)*$Y9+INDEX(装备数值!$I$13:$M$116,日常本!$R9*8+7,CF$2)*$Z9+INDEX(装备数值!$I$13:$M$116,日常本!$S9*8+8,CF$2)*$AA9</f>
        <v>6900</v>
      </c>
      <c r="CI9" s="14">
        <f>INDEX(装备数值!$X$13:$AH$116,$L9*8+1,CI$2)*$AB9+INDEX(装备数值!$X$13:$AH$116,$M9*8+2,CI$2)*$AC9+INDEX(装备数值!$X$13:$AH$116,$O9*8+3,CI$2)*$AD9+INDEX(装备数值!$X$13:$AH$116,$N9*8+4,CI$2)*$AE9+INDEX(装备数值!$X$13:$AH$116,$P9*8+5,CI$2)*$AF9+INDEX(装备数值!$X$13:$AH$116,$Q9*8+6,CI$2)*$AG9+INDEX(装备数值!$X$13:$AH$116,$R9*8+7,CI$2)*$AH9+INDEX(装备数值!$X$13:$AH$116,$S9*8+8,CI$2)*$AI9</f>
        <v>13500</v>
      </c>
      <c r="CJ9" s="14">
        <f>INDEX(装备数值!$X$13:$AH$116,$L9*8+1,CJ$2)*$AB9+INDEX(装备数值!$X$13:$AH$116,$M9*8+2,CJ$2)*$AC9+INDEX(装备数值!$X$13:$AH$116,$O9*8+3,CJ$2)*$AD9+INDEX(装备数值!$X$13:$AH$116,$N9*8+4,CJ$2)*$AE9+INDEX(装备数值!$X$13:$AH$116,$P9*8+5,CJ$2)*$AF9+INDEX(装备数值!$X$13:$AH$116,$Q9*8+6,CJ$2)*$AG9+INDEX(装备数值!$X$13:$AH$116,$R9*8+7,CJ$2)*$AH9+INDEX(装备数值!$X$13:$AH$116,$S9*8+8,CJ$2)*$AI9</f>
        <v>96159</v>
      </c>
      <c r="CK9" s="14">
        <f>INDEX(装备数值!$X$13:$AH$116,$L9*8+1,CK$2)*$AB9+INDEX(装备数值!$X$13:$AH$116,$M9*8+2,CK$2)*$AC9+INDEX(装备数值!$X$13:$AH$116,$O9*8+3,CK$2)*$AD9+INDEX(装备数值!$X$13:$AH$116,$N9*8+4,CK$2)*$AE9+INDEX(装备数值!$X$13:$AH$116,$P9*8+5,CK$2)*$AF9+INDEX(装备数值!$X$13:$AH$116,$Q9*8+6,CK$2)*$AG9+INDEX(装备数值!$X$13:$AH$116,$R9*8+7,CK$2)*$AH9+INDEX(装备数值!$X$13:$AH$116,$S9*8+8,CK$2)*$AI9</f>
        <v>6720</v>
      </c>
      <c r="CL9" s="14">
        <f>INDEX(装备数值!$X$13:$AH$116,$L9*8+1,CL$2)*$AB9+INDEX(装备数值!$X$13:$AH$116,$M9*8+2,CL$2)*$AC9+INDEX(装备数值!$X$13:$AH$116,$O9*8+3,CL$2)*$AD9+INDEX(装备数值!$X$13:$AH$116,$N9*8+4,CL$2)*$AE9+INDEX(装备数值!$X$13:$AH$116,$P9*8+5,CL$2)*$AF9+INDEX(装备数值!$X$13:$AH$116,$Q9*8+6,CL$2)*$AG9+INDEX(装备数值!$X$13:$AH$116,$R9*8+7,CL$2)*$AH9+INDEX(装备数值!$X$13:$AH$116,$S9*8+8,CL$2)*$AI9</f>
        <v>146250</v>
      </c>
      <c r="CM9" s="14">
        <f>INDEX(装备数值!$X$13:$AH$116,$L9*8+1,CM$2)*$AB9+INDEX(装备数值!$X$13:$AH$116,$M9*8+2,CM$2)*$AC9+INDEX(装备数值!$X$13:$AH$116,$O9*8+3,CM$2)*$AD9+INDEX(装备数值!$X$13:$AH$116,$N9*8+4,CM$2)*$AE9+INDEX(装备数值!$X$13:$AH$116,$P9*8+5,CM$2)*$AF9+INDEX(装备数值!$X$13:$AH$116,$Q9*8+6,CM$2)*$AG9+INDEX(装备数值!$X$13:$AH$116,$R9*8+7,CM$2)*$AH9+INDEX(装备数值!$X$13:$AH$116,$S9*8+8,CM$2)*$AI9</f>
        <v>2700</v>
      </c>
      <c r="CN9" s="14">
        <f>INDEX(装备数值!$X$13:$AH$116,$L9*8+1,CN$2)*$AB9+INDEX(装备数值!$X$13:$AH$116,$M9*8+2,CN$2)*$AC9+INDEX(装备数值!$X$13:$AH$116,$O9*8+3,CN$2)*$AD9+INDEX(装备数值!$X$13:$AH$116,$N9*8+4,CN$2)*$AE9+INDEX(装备数值!$X$13:$AH$116,$P9*8+5,CN$2)*$AF9+INDEX(装备数值!$X$13:$AH$116,$Q9*8+6,CN$2)*$AG9+INDEX(装备数值!$X$13:$AH$116,$R9*8+7,CN$2)*$AH9+INDEX(装备数值!$X$13:$AH$116,$S9*8+8,CN$2)*$AI9</f>
        <v>10304</v>
      </c>
      <c r="CO9" s="14">
        <f>INDEX(装备数值!$X$13:$AH$116,$L9*8+1,CO$2)*$AB9+INDEX(装备数值!$X$13:$AH$116,$M9*8+2,CO$2)*$AC9+INDEX(装备数值!$X$13:$AH$116,$O9*8+3,CO$2)*$AD9+INDEX(装备数值!$X$13:$AH$116,$N9*8+4,CO$2)*$AE9+INDEX(装备数值!$X$13:$AH$116,$P9*8+5,CO$2)*$AF9+INDEX(装备数值!$X$13:$AH$116,$Q9*8+6,CO$2)*$AG9+INDEX(装备数值!$X$13:$AH$116,$R9*8+7,CO$2)*$AH9+INDEX(装备数值!$X$13:$AH$116,$S9*8+8,CO$2)*$AI9</f>
        <v>10080</v>
      </c>
      <c r="CP9" s="14">
        <f>INDEX(装备数值!$X$13:$AH$116,$L9*8+1,CP$2)*$AB9+INDEX(装备数值!$X$13:$AH$116,$M9*8+2,CP$2)*$AC9+INDEX(装备数值!$X$13:$AH$116,$O9*8+3,CP$2)*$AD9+INDEX(装备数值!$X$13:$AH$116,$N9*8+4,CP$2)*$AE9+INDEX(装备数值!$X$13:$AH$116,$P9*8+5,CP$2)*$AF9+INDEX(装备数值!$X$13:$AH$116,$Q9*8+6,CP$2)*$AG9+INDEX(装备数值!$X$13:$AH$116,$R9*8+7,CP$2)*$AH9+INDEX(装备数值!$X$13:$AH$116,$S9*8+8,CP$2)*$AI9</f>
        <v>10640</v>
      </c>
      <c r="CQ9" s="14">
        <f>INDEX(装备数值!$X$13:$AH$116,$L9*8+1,CQ$2)*$AB9+INDEX(装备数值!$X$13:$AH$116,$M9*8+2,CQ$2)*$AC9+INDEX(装备数值!$X$13:$AH$116,$O9*8+3,CQ$2)*$AD9+INDEX(装备数值!$X$13:$AH$116,$N9*8+4,CQ$2)*$AE9+INDEX(装备数值!$X$13:$AH$116,$P9*8+5,CQ$2)*$AF9+INDEX(装备数值!$X$13:$AH$116,$Q9*8+6,CQ$2)*$AG9+INDEX(装备数值!$X$13:$AH$116,$R9*8+7,CQ$2)*$AH9+INDEX(装备数值!$X$13:$AH$116,$S9*8+8,CQ$2)*$AI9</f>
        <v>9744</v>
      </c>
      <c r="CR9" s="14">
        <f>INDEX(装备数值!$X$13:$AH$116,$L9*8+1,CR$2)*$AB9+INDEX(装备数值!$X$13:$AH$116,$M9*8+2,CR$2)*$AC9+INDEX(装备数值!$X$13:$AH$116,$O9*8+3,CR$2)*$AD9+INDEX(装备数值!$X$13:$AH$116,$N9*8+4,CR$2)*$AE9+INDEX(装备数值!$X$13:$AH$116,$P9*8+5,CR$2)*$AF9+INDEX(装备数值!$X$13:$AH$116,$Q9*8+6,CR$2)*$AG9+INDEX(装备数值!$X$13:$AH$116,$R9*8+7,CR$2)*$AH9+INDEX(装备数值!$X$13:$AH$116,$S9*8+8,CR$2)*$AI9</f>
        <v>30</v>
      </c>
      <c r="CS9" s="14">
        <f>INDEX(装备数值!$X$13:$AH$116,$L9*8+1,CS$2)*$AB9+INDEX(装备数值!$X$13:$AH$116,$M9*8+2,CS$2)*$AC9+INDEX(装备数值!$X$13:$AH$116,$O9*8+3,CS$2)*$AD9+INDEX(装备数值!$X$13:$AH$116,$N9*8+4,CS$2)*$AE9+INDEX(装备数值!$X$13:$AH$116,$P9*8+5,CS$2)*$AF9+INDEX(装备数值!$X$13:$AH$116,$Q9*8+6,CS$2)*$AG9+INDEX(装备数值!$X$13:$AH$116,$R9*8+7,CS$2)*$AH9+INDEX(装备数值!$X$13:$AH$116,$S9*8+8,CS$2)*$AI9</f>
        <v>30</v>
      </c>
      <c r="CU9" s="14">
        <f>INDEX(装备数值!$AN$17:$AN$117,MATCH(MIN($T9:$AA9),装备数值!$AO$17:$AO$117,1))</f>
        <v>23</v>
      </c>
      <c r="CV9" s="14">
        <f>IF(COUNTIF($L9:$S9,"&gt;"&amp;0)=8,INDEX(装备数值!AR$17:AR$117,$CU9+1),0)</f>
        <v>5520</v>
      </c>
      <c r="CW9" s="14">
        <f>IF(COUNTIF($L9:$S9,"&gt;"&amp;0)=8,INDEX(装备数值!AS$17:AS$117,$CU9+1),0)</f>
        <v>41400</v>
      </c>
      <c r="CX9" s="14">
        <f>IF(COUNTIF($L9:$S9,"&gt;"&amp;0)=8,INDEX(装备数值!AT$17:AT$117,$CU9+1),0)</f>
        <v>2760</v>
      </c>
      <c r="CY9" s="14">
        <f>IF(COUNTIF($L9:$S9,"&gt;"&amp;0)=8,INDEX(装备数值!AU$17:AU$117,$CU9+1),0)</f>
        <v>55200</v>
      </c>
      <c r="CZ9" s="14">
        <f>IF(COUNTIF($L9:$S9,"&gt;"&amp;0)=8,INDEX(装备数值!AV$17:AV$117,$CU9+1),0)</f>
        <v>1058</v>
      </c>
      <c r="DB9" s="14">
        <f>INDEX(装备数值!$AY$17:$AY$77,MATCH(MIN($AB9:$AI9),装备数值!$AZ$17:$AZ$77,1))</f>
        <v>13</v>
      </c>
      <c r="DC9" s="26">
        <f>INDEX(装备数值!BA$17:BA$77,日常本!DB9+1)</f>
        <v>0.13</v>
      </c>
      <c r="DD9" s="26">
        <f>INDEX(装备数值!BA$17:BA$77,日常本!DB9+1)</f>
        <v>0.13</v>
      </c>
      <c r="DF9" s="14">
        <f t="shared" si="0"/>
        <v>14</v>
      </c>
      <c r="DG9" s="14">
        <f>VLOOKUP(DF9,军阶与晶片数值!$W$6:$X$27,2)</f>
        <v>3</v>
      </c>
      <c r="DH9" s="14">
        <f>INDEX(军阶与晶片数值!Y$6:Y$27,$DG9+1)</f>
        <v>300</v>
      </c>
      <c r="DI9" s="14">
        <f>INDEX(军阶与晶片数值!Z$6:Z$27,$DG9+1)</f>
        <v>300</v>
      </c>
      <c r="DJ9" s="14">
        <f>INDEX(军阶与晶片数值!AA$6:AA$27,$DG9+1)</f>
        <v>300</v>
      </c>
      <c r="DK9" s="14">
        <f>INDEX(军阶与晶片数值!AB$6:AB$27,$DG9+1)</f>
        <v>300</v>
      </c>
      <c r="DL9" s="28">
        <f>INDEX(军阶与晶片数值!AC$6:AC$27,$DG9+1)</f>
        <v>15</v>
      </c>
      <c r="DM9" s="28">
        <f>INDEX(军阶与晶片数值!AD$6:AD$27,$DG9+1)</f>
        <v>7.5</v>
      </c>
      <c r="DO9" s="26">
        <f>INDEX(军阶与晶片数值!I$6:I$16,AJ9+1)</f>
        <v>0.03</v>
      </c>
      <c r="DP9" s="26">
        <f>INDEX(军阶与晶片数值!M$6:M$16,AK9+1)</f>
        <v>0.03</v>
      </c>
      <c r="DQ9" s="26">
        <f>INDEX(军阶与晶片数值!J$6:J$16,AL9+1)</f>
        <v>0.03</v>
      </c>
      <c r="DR9" s="26">
        <f>INDEX(军阶与晶片数值!K$6:K$16,AM9+1)</f>
        <v>0.06</v>
      </c>
      <c r="DS9" s="26">
        <f>INDEX(军阶与晶片数值!L$6:L$16,AN9+1)</f>
        <v>0.06</v>
      </c>
      <c r="DT9" s="28">
        <f>INDEX(军阶与晶片数值!N$6:N$16,AO9+1)</f>
        <v>0</v>
      </c>
      <c r="DU9" s="28">
        <f>INDEX(军阶与晶片数值!O$6:O$16,AP9+1)</f>
        <v>0</v>
      </c>
      <c r="DV9" s="28">
        <f>INDEX(军阶与晶片数值!P$6:P$16,AQ9+1)</f>
        <v>0</v>
      </c>
      <c r="DW9" s="28">
        <f>INDEX(军阶与晶片数值!Q$6:Q$16,AR9+1)</f>
        <v>0</v>
      </c>
      <c r="DX9" s="26">
        <f>INDEX(军阶与晶片数值!R$6:R$16,AS9+1)</f>
        <v>0.06</v>
      </c>
      <c r="DY9" s="26">
        <f>INDEX(军阶与晶片数值!S$6:S$16,AT9+1)</f>
        <v>0.06</v>
      </c>
      <c r="DZ9" s="26">
        <f>INDEX(军阶与晶片数值!T$6:T$16,AU9+1)</f>
        <v>0</v>
      </c>
      <c r="EA9" s="26">
        <f>INDEX(军阶与晶片数值!U$6:U$16,AV9+1)</f>
        <v>0</v>
      </c>
      <c r="EC9" s="26">
        <f>INDEX(军阶与晶片数值!$C$6:$C$36,日常本!$AW9+1)</f>
        <v>0.65</v>
      </c>
      <c r="ED9" s="26">
        <f>INDEX(军阶与晶片数值!$C$6:$C$36,日常本!$AW9+1)</f>
        <v>0.65</v>
      </c>
      <c r="EE9" s="26">
        <f>INDEX(军阶与晶片数值!$C$6:$C$36,日常本!$AW9+1)</f>
        <v>0.65</v>
      </c>
      <c r="EF9" s="26">
        <f>INDEX(军阶与晶片数值!$C$6:$C$36,日常本!$AW9+1)</f>
        <v>0.65</v>
      </c>
      <c r="EG9" s="26">
        <f>INDEX(军阶与晶片数值!$C$6:$C$36,日常本!$AW9+1)</f>
        <v>0.65</v>
      </c>
      <c r="EI9" s="14">
        <f>INDEX(战舰突破!$H$6:$H$18,日常本!$F9+1)+INDEX(战舰突破!$H$23:$H$35,日常本!$G9+1)+INDEX(战舰突破!$H$40:$H$52,日常本!$H9+1)</f>
        <v>200</v>
      </c>
      <c r="EJ9" s="14">
        <f>INDEX(战舰突破!$I$6:$I$18,日常本!$F9+1)+INDEX(战舰突破!$I$23:$I$35,日常本!$G9+1)+INDEX(战舰突破!$I$40:$I$52,日常本!$H9+1)</f>
        <v>200</v>
      </c>
      <c r="EK9" s="14">
        <f>INDEX(战舰突破!$J$6:$J$18,日常本!$F9+1)+INDEX(战舰突破!$J$23:$J$35,日常本!$G9+1)+INDEX(战舰突破!$J$40:$J$52,日常本!$H9+1)</f>
        <v>0</v>
      </c>
      <c r="EL9" s="14">
        <f>INDEX(战舰突破!$K$6:$K$18,日常本!$F9+1)+INDEX(战舰突破!$K$23:$K$35,日常本!$G9+1)+INDEX(战舰突破!$K$40:$K$52,日常本!$H9+1)</f>
        <v>0</v>
      </c>
      <c r="EM9" s="14">
        <f>INDEX(战舰突破!$L$6:$L$18,日常本!$F9+1)+INDEX(战舰突破!$L$23:$L$35,日常本!$G9+1)+INDEX(战舰突破!$L$40:$L$52,日常本!$H9+1)</f>
        <v>200</v>
      </c>
      <c r="EN9" s="18">
        <f>INDEX(战舰突破!$N$6:$N$18,日常本!$F9+1)+INDEX(战舰突破!$N$23:$N$35,日常本!$G9+1)+INDEX(战舰突破!$N$40:$N$52,日常本!$H9+1)</f>
        <v>0</v>
      </c>
      <c r="EO9" s="18">
        <f>INDEX(战舰突破!$O$6:$O$18,日常本!$F9+1)+INDEX(战舰突破!$O$23:$O$35,日常本!$G9+1)+INDEX(战舰突破!$O$40:$O$52,日常本!$H9+1)</f>
        <v>0</v>
      </c>
      <c r="EP9" s="18">
        <f>INDEX(战舰突破!$P$6:$P$18,日常本!$F9+1)+INDEX(战舰突破!$P$23:$P$35,日常本!$G9+1)+INDEX(战舰突破!$P$40:$P$52,日常本!$H9+1)</f>
        <v>0</v>
      </c>
      <c r="EQ9" s="18">
        <f>INDEX(战舰突破!$Q$6:$Q$18,日常本!$F9+1)+INDEX(战舰突破!$Q$23:$Q$35,日常本!$G9+1)+INDEX(战舰突破!$Q$40:$Q$52,日常本!$H9+1)</f>
        <v>0</v>
      </c>
      <c r="ER9" s="18">
        <f>INDEX(战舰突破!$R$6:$R$18,日常本!$F9+1)+INDEX(战舰突破!$R$23:$R$35,日常本!$G9+1)+INDEX(战舰突破!$R$40:$R$52,日常本!$H9+1)</f>
        <v>0</v>
      </c>
      <c r="ES9" s="18">
        <f>INDEX(战舰突破!$M$6:$M$18,日常本!$F9+1)+INDEX(战舰突破!$M$23:$M$35,日常本!$G9+1)+INDEX(战舰突破!$M$40:$M$52,日常本!$H9+1)</f>
        <v>0.2</v>
      </c>
      <c r="ET9" s="22">
        <f>INDEX(战舰突破!$W$6:$W$18,日常本!$F9+1)+INDEX(战舰突破!$W$23:$W$35,日常本!$G9+1)+INDEX(战舰突破!$W$40:$W$52,日常本!$H9+1)</f>
        <v>0.5</v>
      </c>
      <c r="EW9" s="14">
        <f>INDEX(战舰突破!$S$6:$S$18,日常本!$F9+1)</f>
        <v>0</v>
      </c>
      <c r="EX9" s="14">
        <f>INDEX(战舰突破!$T$6:$T$18,日常本!$F9+1)</f>
        <v>0.5</v>
      </c>
      <c r="EY9" s="14">
        <f>INDEX(战舰突破!$U$6:$U$18,日常本!$F9+1)</f>
        <v>0.1</v>
      </c>
      <c r="EZ9" s="14">
        <f>INDEX(战舰突破!$V$6:$V$18,日常本!$F9+1)</f>
        <v>0</v>
      </c>
      <c r="FA9" s="14">
        <f>INDEX(战舰突破!$X$6:$X$18,日常本!$F9+1)</f>
        <v>6</v>
      </c>
      <c r="FC9" s="14">
        <f>INDEX(战舰突破!$S$23:$S$35,日常本!$F9+1)</f>
        <v>0.6</v>
      </c>
      <c r="FD9" s="14">
        <f>INDEX(战舰突破!$T$23:$T$35,日常本!$F9+1)</f>
        <v>0.25</v>
      </c>
      <c r="FE9" s="14">
        <f>INDEX(战舰突破!$U$23:$U$35,日常本!$F9+1)</f>
        <v>0.1</v>
      </c>
      <c r="FF9" s="14">
        <f>INDEX(战舰突破!$V$23:$V$35,日常本!$F9+1)</f>
        <v>0</v>
      </c>
      <c r="FG9" s="14">
        <f>INDEX(战舰突破!$X$23:$X$35,日常本!$F9+1)</f>
        <v>90</v>
      </c>
      <c r="FI9" s="14">
        <f>INDEX(战舰突破!$S$40:$S$52,日常本!$F9+1)</f>
        <v>0.6</v>
      </c>
      <c r="FJ9" s="14">
        <f>INDEX(战舰突破!$T$40:$T$52,日常本!$F9+1)</f>
        <v>0.25</v>
      </c>
      <c r="FK9" s="14">
        <f>INDEX(战舰突破!$U$40:$U$52,日常本!$F9+1)</f>
        <v>0.1</v>
      </c>
      <c r="FL9" s="14">
        <f>INDEX(战舰突破!$V$40:$V$52,日常本!$F9+1)</f>
        <v>0</v>
      </c>
      <c r="FM9" s="14">
        <f>INDEX(战舰突破!$X$40:$X$52,日常本!$F9+1)</f>
        <v>150</v>
      </c>
      <c r="FP9" s="14">
        <f t="shared" si="1"/>
        <v>154389</v>
      </c>
      <c r="FQ9" s="14">
        <f t="shared" si="2"/>
        <v>155007</v>
      </c>
      <c r="FR9" s="14">
        <f t="shared" si="3"/>
        <v>155670</v>
      </c>
      <c r="FS9" s="14">
        <f t="shared" si="4"/>
        <v>1172724</v>
      </c>
      <c r="FT9" s="14">
        <f t="shared" si="5"/>
        <v>77228</v>
      </c>
      <c r="FU9" s="14">
        <f t="shared" si="6"/>
        <v>1944365</v>
      </c>
      <c r="FV9" s="14">
        <f t="shared" si="6"/>
        <v>43562</v>
      </c>
      <c r="FW9" s="28">
        <f t="shared" si="7"/>
        <v>10604</v>
      </c>
      <c r="FX9" s="28">
        <f t="shared" si="7"/>
        <v>10380</v>
      </c>
      <c r="FY9" s="28">
        <f t="shared" si="7"/>
        <v>10940</v>
      </c>
      <c r="FZ9" s="28">
        <f t="shared" si="7"/>
        <v>10044</v>
      </c>
      <c r="GA9" s="28">
        <f t="shared" si="8"/>
        <v>1.1978</v>
      </c>
      <c r="GB9" s="28">
        <f t="shared" si="8"/>
        <v>1.1978</v>
      </c>
      <c r="GC9" s="28">
        <f t="shared" si="9"/>
        <v>0</v>
      </c>
      <c r="GD9" s="28">
        <f t="shared" si="9"/>
        <v>23.03</v>
      </c>
      <c r="GE9" s="14">
        <f t="shared" si="10"/>
        <v>1</v>
      </c>
      <c r="GF9" s="14">
        <f t="shared" si="11"/>
        <v>1.6</v>
      </c>
      <c r="GG9" s="14">
        <f t="shared" si="12"/>
        <v>1.6</v>
      </c>
      <c r="GH9" s="18">
        <f t="shared" si="13"/>
        <v>1.7</v>
      </c>
      <c r="GI9" s="18">
        <f t="shared" si="14"/>
        <v>1.45</v>
      </c>
      <c r="GJ9" s="18">
        <f t="shared" si="15"/>
        <v>1.45</v>
      </c>
      <c r="GK9" s="29">
        <f t="shared" si="44"/>
        <v>10754</v>
      </c>
      <c r="GL9" s="29">
        <f t="shared" si="16"/>
        <v>11054</v>
      </c>
      <c r="GM9" s="29">
        <f t="shared" si="16"/>
        <v>11054</v>
      </c>
      <c r="GN9" s="26">
        <f t="shared" si="45"/>
        <v>0.1</v>
      </c>
      <c r="GO9" s="26">
        <f t="shared" si="46"/>
        <v>0.1</v>
      </c>
      <c r="GP9" s="26">
        <f t="shared" si="47"/>
        <v>0.1</v>
      </c>
      <c r="GQ9" s="14">
        <f t="shared" si="48"/>
        <v>2</v>
      </c>
      <c r="GR9" s="14">
        <f t="shared" si="49"/>
        <v>2</v>
      </c>
      <c r="GS9" s="14">
        <f t="shared" si="50"/>
        <v>2</v>
      </c>
      <c r="GT9" s="14">
        <f t="shared" si="17"/>
        <v>6</v>
      </c>
      <c r="GU9" s="14">
        <f t="shared" si="18"/>
        <v>90</v>
      </c>
      <c r="GV9" s="14">
        <f t="shared" si="19"/>
        <v>150</v>
      </c>
      <c r="GW9">
        <v>5</v>
      </c>
      <c r="GX9" s="14">
        <f t="shared" si="20"/>
        <v>12789009</v>
      </c>
      <c r="GZ9" s="14">
        <f t="shared" si="21"/>
        <v>154456</v>
      </c>
      <c r="HA9" s="14">
        <f t="shared" si="51"/>
        <v>77164</v>
      </c>
      <c r="HB9" s="29">
        <f t="shared" si="52"/>
        <v>9964</v>
      </c>
      <c r="HC9" s="29">
        <f t="shared" si="53"/>
        <v>6965</v>
      </c>
      <c r="HD9" s="29">
        <f t="shared" si="22"/>
        <v>7942</v>
      </c>
      <c r="HE9" s="29">
        <f t="shared" si="23"/>
        <v>6785</v>
      </c>
      <c r="HF9" s="14">
        <f t="shared" si="24"/>
        <v>1.1978</v>
      </c>
      <c r="HG9" s="14">
        <f t="shared" si="24"/>
        <v>1.1978</v>
      </c>
      <c r="HH9" s="14">
        <f t="shared" si="54"/>
        <v>68854</v>
      </c>
      <c r="HI9" s="26">
        <f t="shared" si="25"/>
        <v>0.41436100131752307</v>
      </c>
      <c r="HJ9" s="26">
        <f t="shared" si="26"/>
        <v>0.59425703280028008</v>
      </c>
      <c r="HK9" s="29">
        <f t="shared" si="55"/>
        <v>17600</v>
      </c>
      <c r="HL9" s="29">
        <f t="shared" si="56"/>
        <v>72682</v>
      </c>
      <c r="HM9" s="29">
        <f t="shared" si="57"/>
        <v>97668</v>
      </c>
      <c r="HN9" s="26">
        <f t="shared" si="27"/>
        <v>0.46637443438914028</v>
      </c>
      <c r="HO9" s="26">
        <f t="shared" si="28"/>
        <v>0.48758484162895932</v>
      </c>
      <c r="HP9" s="26">
        <f t="shared" si="29"/>
        <v>0.48758484162895932</v>
      </c>
      <c r="HQ9" s="26">
        <f t="shared" si="58"/>
        <v>6.6374434389140258E-2</v>
      </c>
      <c r="HR9" s="29">
        <f t="shared" si="30"/>
        <v>1.4</v>
      </c>
      <c r="HS9" s="29">
        <f t="shared" si="31"/>
        <v>2.2739366515837105</v>
      </c>
      <c r="HT9" s="29">
        <f t="shared" si="32"/>
        <v>2.2739366515837105</v>
      </c>
      <c r="HU9" s="29">
        <f t="shared" si="33"/>
        <v>123199.99999999999</v>
      </c>
      <c r="HV9" s="29">
        <f t="shared" si="34"/>
        <v>110182.84247360483</v>
      </c>
      <c r="HW9" s="29">
        <f t="shared" si="35"/>
        <v>111045.42244343892</v>
      </c>
      <c r="HX9" s="29">
        <f t="shared" si="36"/>
        <v>900820</v>
      </c>
      <c r="HY9" s="14">
        <f t="shared" si="37"/>
        <v>344428.26</v>
      </c>
      <c r="IC9" s="14">
        <v>0</v>
      </c>
      <c r="ID9" s="14">
        <v>1</v>
      </c>
      <c r="IE9" s="14">
        <v>300</v>
      </c>
      <c r="IF9" s="14">
        <v>50</v>
      </c>
      <c r="IG9" s="14">
        <v>37</v>
      </c>
      <c r="IH9" s="23">
        <f t="shared" si="38"/>
        <v>44380675</v>
      </c>
      <c r="II9" s="23">
        <f t="shared" si="59"/>
        <v>2</v>
      </c>
      <c r="IJ9" s="23">
        <f t="shared" si="60"/>
        <v>44.38</v>
      </c>
      <c r="IK9" s="14">
        <v>1</v>
      </c>
      <c r="IL9" s="14">
        <v>0</v>
      </c>
      <c r="IM9" s="14">
        <v>120</v>
      </c>
      <c r="IN9" s="14">
        <v>20</v>
      </c>
      <c r="IO9" s="14">
        <v>15</v>
      </c>
      <c r="IP9" s="23">
        <f t="shared" si="39"/>
        <v>14476576</v>
      </c>
      <c r="IQ9" s="23">
        <f t="shared" si="61"/>
        <v>2</v>
      </c>
      <c r="IR9" s="23">
        <f t="shared" si="62"/>
        <v>14.48</v>
      </c>
      <c r="IU9" s="14">
        <v>48</v>
      </c>
      <c r="IV9" s="14">
        <v>8</v>
      </c>
      <c r="IW9" s="14">
        <v>6</v>
      </c>
      <c r="IX9" s="23">
        <f t="shared" si="40"/>
        <v>5430302</v>
      </c>
      <c r="IY9" s="23">
        <f t="shared" si="63"/>
        <v>1</v>
      </c>
      <c r="IZ9" s="23">
        <f t="shared" si="64"/>
        <v>5430.3</v>
      </c>
      <c r="JA9" s="14">
        <v>30</v>
      </c>
      <c r="JB9" s="14">
        <v>5</v>
      </c>
      <c r="JC9" s="14">
        <v>3</v>
      </c>
      <c r="JD9" s="23">
        <f t="shared" si="41"/>
        <v>3127430</v>
      </c>
      <c r="JE9" s="23">
        <f t="shared" si="65"/>
        <v>1</v>
      </c>
      <c r="JF9" s="23">
        <f t="shared" si="66"/>
        <v>3127.43</v>
      </c>
      <c r="JG9" s="14">
        <v>96</v>
      </c>
      <c r="JH9" s="14">
        <v>16</v>
      </c>
      <c r="JI9" s="14">
        <v>12</v>
      </c>
      <c r="JJ9" s="23">
        <f t="shared" si="42"/>
        <v>10860605</v>
      </c>
      <c r="JK9" s="23">
        <f t="shared" si="67"/>
        <v>2</v>
      </c>
      <c r="JL9" s="23">
        <f t="shared" si="68"/>
        <v>10.86</v>
      </c>
      <c r="JQ9" s="14">
        <v>1</v>
      </c>
      <c r="JR9" s="14">
        <v>1</v>
      </c>
      <c r="JS9" s="14">
        <v>1200</v>
      </c>
      <c r="JT9" s="14">
        <v>200</v>
      </c>
      <c r="JU9" s="14">
        <v>150</v>
      </c>
      <c r="JV9" s="23">
        <f t="shared" si="43"/>
        <v>147277343</v>
      </c>
      <c r="JX9" s="23">
        <f t="shared" si="69"/>
        <v>1</v>
      </c>
      <c r="JY9" s="23">
        <f t="shared" si="70"/>
        <v>2454.62</v>
      </c>
      <c r="JZ9" s="23">
        <f t="shared" si="69"/>
        <v>1</v>
      </c>
      <c r="KA9" s="23">
        <f t="shared" si="70"/>
        <v>2454.62</v>
      </c>
      <c r="KB9" s="23">
        <f t="shared" ref="KB9" si="113">INT(LOG($JV9*KC$3/300/10,1000))</f>
        <v>1</v>
      </c>
      <c r="KC9" s="23">
        <f t="shared" ref="KC9" si="114">ROUND($JV9*KC$3/300/1000^KB9,IF(KB9&gt;0,2,0))</f>
        <v>2454.62</v>
      </c>
      <c r="KD9" s="23">
        <f t="shared" ref="KD9" si="115">INT(LOG($JV9*KE$3/300/10,1000))</f>
        <v>1</v>
      </c>
      <c r="KE9" s="23">
        <f t="shared" ref="KE9" si="116">ROUND($JV9*KE$3/300/1000^KD9,IF(KD9&gt;0,2,0))</f>
        <v>3927.4</v>
      </c>
      <c r="KF9" s="23">
        <f t="shared" ref="KF9" si="117">INT(LOG($JV9*KG$3/300/10,1000))</f>
        <v>1</v>
      </c>
      <c r="KG9" s="23">
        <f t="shared" ref="KG9" si="118">ROUND($JV9*KG$3/300/1000^KF9,IF(KF9&gt;0,2,0))</f>
        <v>4909.24</v>
      </c>
      <c r="KH9" s="23">
        <f t="shared" ref="KH9" si="119">INT(LOG($JV9*KI$3/300/10,1000))</f>
        <v>1</v>
      </c>
      <c r="KI9" s="23">
        <f t="shared" ref="KI9" si="120">ROUND($JV9*KI$3/300/1000^KH9,IF(KH9&gt;0,2,0))</f>
        <v>2454.62</v>
      </c>
      <c r="KJ9" s="23">
        <f t="shared" ref="KJ9" si="121">INT(LOG($JV9*KK$3/300/10,1000))</f>
        <v>1</v>
      </c>
      <c r="KK9" s="23">
        <f t="shared" ref="KK9" si="122">ROUND($JV9*KK$3/300/1000^KJ9,IF(KJ9&gt;0,2,0))</f>
        <v>4909.24</v>
      </c>
      <c r="KL9" s="23">
        <f t="shared" ref="KL9" si="123">INT(LOG($JV9*KM$3/300/10,1000))</f>
        <v>2</v>
      </c>
      <c r="KM9" s="23">
        <f t="shared" ref="KM9" si="124">ROUND($JV9*KM$3/300/1000^KL9,IF(KL9&gt;0,2,0))</f>
        <v>12.27</v>
      </c>
      <c r="KN9" s="23">
        <f t="shared" ref="KN9" si="125">INT(LOG($JV9*KO$3/300/10,1000))</f>
        <v>2</v>
      </c>
      <c r="KO9" s="23">
        <f t="shared" ref="KO9" si="126">ROUND($JV9*KO$3/300/1000^KN9,IF(KN9&gt;0,2,0))</f>
        <v>36.82</v>
      </c>
    </row>
    <row r="10" spans="1:301" ht="16.5" x14ac:dyDescent="0.2">
      <c r="A10" s="14">
        <v>310</v>
      </c>
      <c r="B10" s="14" t="s">
        <v>662</v>
      </c>
      <c r="C10" s="14">
        <v>320</v>
      </c>
      <c r="D10" s="14">
        <v>320</v>
      </c>
      <c r="E10" s="14">
        <v>320</v>
      </c>
      <c r="F10" s="14">
        <v>7</v>
      </c>
      <c r="G10" s="14">
        <v>7</v>
      </c>
      <c r="H10" s="14">
        <v>6</v>
      </c>
      <c r="I10" s="14">
        <v>4</v>
      </c>
      <c r="J10" s="14">
        <v>4</v>
      </c>
      <c r="K10" s="14">
        <v>4</v>
      </c>
      <c r="L10" s="14">
        <v>7</v>
      </c>
      <c r="M10" s="14">
        <v>6</v>
      </c>
      <c r="N10" s="14">
        <v>6</v>
      </c>
      <c r="O10" s="14">
        <v>6</v>
      </c>
      <c r="P10" s="14">
        <v>6</v>
      </c>
      <c r="Q10" s="14">
        <v>6</v>
      </c>
      <c r="R10" s="14">
        <v>6</v>
      </c>
      <c r="S10" s="14">
        <v>6</v>
      </c>
      <c r="T10" s="14">
        <v>320</v>
      </c>
      <c r="U10" s="14">
        <v>320</v>
      </c>
      <c r="V10" s="14">
        <v>320</v>
      </c>
      <c r="W10" s="14">
        <v>320</v>
      </c>
      <c r="X10" s="14">
        <v>320</v>
      </c>
      <c r="Y10" s="14">
        <v>320</v>
      </c>
      <c r="Z10" s="14">
        <v>320</v>
      </c>
      <c r="AA10" s="14">
        <v>320</v>
      </c>
      <c r="AB10" s="14">
        <v>63</v>
      </c>
      <c r="AC10" s="14">
        <v>50</v>
      </c>
      <c r="AD10" s="14">
        <v>50</v>
      </c>
      <c r="AE10" s="14">
        <v>50</v>
      </c>
      <c r="AF10" s="14">
        <v>50</v>
      </c>
      <c r="AG10" s="14">
        <v>50</v>
      </c>
      <c r="AH10" s="14">
        <v>55</v>
      </c>
      <c r="AI10" s="14">
        <v>55</v>
      </c>
      <c r="AJ10" s="14">
        <v>3</v>
      </c>
      <c r="AK10" s="14">
        <v>3</v>
      </c>
      <c r="AL10" s="14">
        <v>3</v>
      </c>
      <c r="AM10" s="14">
        <v>3</v>
      </c>
      <c r="AN10" s="14">
        <v>3</v>
      </c>
      <c r="AO10" s="14">
        <v>0</v>
      </c>
      <c r="AP10" s="14">
        <v>0</v>
      </c>
      <c r="AQ10" s="14">
        <v>0</v>
      </c>
      <c r="AR10" s="14">
        <v>0</v>
      </c>
      <c r="AS10" s="14">
        <v>2</v>
      </c>
      <c r="AT10" s="14">
        <v>2</v>
      </c>
      <c r="AU10" s="14">
        <v>0</v>
      </c>
      <c r="AV10" s="14">
        <v>0</v>
      </c>
      <c r="AW10" s="14">
        <v>16</v>
      </c>
      <c r="BB10" s="14">
        <f>ROUND((INDEX(新战舰养成!S$6:S$18,日常本!$F10+1)+INDEX(新战舰养成!D$6:D$18,日常本!$F10+1)*(日常本!$C10-1))*INDEX(战舰突破!$D$6:$D$18,日常本!$I10+1),0)</f>
        <v>79791</v>
      </c>
      <c r="BC10" s="14">
        <f>ROUND((INDEX(新战舰养成!T$6:T$18,日常本!$F10+1)+INDEX(新战舰养成!E$6:E$18,日常本!$F10+1)*(日常本!$C10-1))*INDEX(战舰突破!$D$6:$D$18,日常本!$I10+1),0)</f>
        <v>638238</v>
      </c>
      <c r="BD10" s="14">
        <f>ROUND((INDEX(新战舰养成!U$6:U$18,日常本!$F10+1)+INDEX(新战舰养成!F$6:F$18,日常本!$F10+1)*(日常本!$C10-1))*INDEX(战舰突破!$D$6:$D$18,日常本!$I10+1),0)</f>
        <v>40010</v>
      </c>
      <c r="BE10" s="14">
        <f>ROUND((INDEX(新战舰养成!V$6:V$18,日常本!$F10+1)+INDEX(新战舰养成!G$6:G$18,日常本!$F10+1)*(日常本!$C10-1))*INDEX(战舰突破!$D$6:$D$18,日常本!$I10+1),0)</f>
        <v>435</v>
      </c>
      <c r="BF10" s="14">
        <f>ROUND((INDEX(新战舰养成!W$6:W$18,日常本!$F10+1)+INDEX(新战舰养成!H$6:H$18,日常本!$F10+1)*(日常本!$C10-1))*INDEX(战舰突破!$D$6:$D$18,日常本!$I10+1),0)</f>
        <v>6</v>
      </c>
      <c r="BH10" s="14">
        <f>IF($D10&gt;0,ROUND((INDEX(新战舰养成!X$6:X$18,日常本!$G10+1)+INDEX(新战舰养成!I$6:I$18,日常本!$G10+1)*(日常本!$D10-1))*INDEX(战舰突破!$D$6:$D$18,日常本!$J10+1),0),0)</f>
        <v>80197</v>
      </c>
      <c r="BI10" s="14">
        <f>IF($D10&gt;0,ROUND((INDEX(新战舰养成!Y$6:Y$18,日常本!$G10+1)+INDEX(新战舰养成!J$6:J$18,日常本!$G10+1)*(日常本!$D10-1))*INDEX(战舰突破!$D$6:$D$18,日常本!$J10+1),0),0)</f>
        <v>0</v>
      </c>
      <c r="BJ10" s="14">
        <f>IF($D10&gt;0,ROUND((INDEX(新战舰养成!Z$6:Z$18,日常本!$G10+1)+INDEX(新战舰养成!K$6:K$18,日常本!$G10+1)*(日常本!$D10-1))*INDEX(战舰突破!$D$6:$D$18,日常本!$J10+1),0),0)</f>
        <v>0</v>
      </c>
      <c r="BK10" s="14">
        <f>IF($D10&gt;0,ROUND((INDEX(新战舰养成!AA$6:AA$18,日常本!$G10+1)+INDEX(新战舰养成!L$6:L$18,日常本!$G10+1)*(日常本!$D10-1))*INDEX(战舰突破!$D$6:$D$18,日常本!$J10+1),0),0)</f>
        <v>797906</v>
      </c>
      <c r="BL10" s="14">
        <f>IF($D10&gt;0,ROUND((INDEX(新战舰养成!AB$6:AB$18,日常本!$G10+1)+INDEX(新战舰养成!M$6:M$18,日常本!$G10+1)*(日常本!$D10-1))*INDEX(战舰突破!$D$6:$D$18,日常本!$J10+1),0),0)</f>
        <v>15851</v>
      </c>
      <c r="BN10" s="14">
        <f>IF($E10&gt;0,ROUND((INDEX(新战舰养成!AC$6:AC$18,日常本!$H10+1)+INDEX(新战舰养成!I$6:I$18,日常本!$H10+1)*(日常本!$E10-1))*INDEX(战舰突破!$D$6:$D$18,日常本!$K10+1),0),0)</f>
        <v>54329</v>
      </c>
      <c r="BO10" s="14">
        <f>IF($E10&gt;0,ROUND((INDEX(新战舰养成!AD$6:AD$18,日常本!$H10+1)+INDEX(新战舰养成!J$6:J$18,日常本!$H10+1)*(日常本!$E10-1))*INDEX(战舰突破!$D$6:$D$18,日常本!$K10+1),0),0)</f>
        <v>0</v>
      </c>
      <c r="BP10" s="14">
        <f>IF($E10&gt;0,ROUND((INDEX(新战舰养成!AE$6:AE$18,日常本!$H10+1)+INDEX(新战舰养成!K$6:K$18,日常本!$H10+1)*(日常本!$E10-1))*INDEX(战舰突破!$D$6:$D$18,日常本!$K10+1),0),0)</f>
        <v>0</v>
      </c>
      <c r="BQ10" s="14">
        <f>IF($E10&gt;0,ROUND((INDEX(新战舰养成!AF$6:AF$18,日常本!$H10+1)+INDEX(新战舰养成!L$6:L$18,日常本!$H10+1)*(日常本!$E10-1))*INDEX(战舰突破!$D$6:$D$18,日常本!$K10+1),0),0)</f>
        <v>383221</v>
      </c>
      <c r="BR10" s="14">
        <f>IF($E10&gt;0,ROUND((INDEX(新战舰养成!AG$6:AG$18,日常本!$H10+1)+INDEX(新战舰养成!M$6:M$18,日常本!$H10+1)*(日常本!$E10-1))*INDEX(战舰突破!$D$6:$D$18,日常本!$K10+1),0),0)</f>
        <v>13946</v>
      </c>
      <c r="BU10" s="14">
        <f>(INDEX(装备数值!$C$13:$G$116,日常本!$L10*8+1,BU$2)+INDEX(装备数值!$C$13:$G$116,日常本!$M10*8+2,BU$2)+INDEX(装备数值!$C$13:$G$116,日常本!$O10*8+3,BU$2)+INDEX(装备数值!$C$13:$G$116,日常本!$N10*8+4,BU$2)+INDEX(装备数值!$C$13:$G$116,日常本!$P10*8+5,BU$2)+INDEX(装备数值!$C$13:$G$116,日常本!$Q10*8+6,BU$2)+INDEX(装备数值!$C$13:$G$116,日常本!$R10*8+7,BU$2)+INDEX(装备数值!$C$13:$G$116,日常本!$S10*8+8,BU$2))</f>
        <v>25500</v>
      </c>
      <c r="BV10" s="14">
        <f>(INDEX(装备数值!$C$13:$G$116,日常本!$L10*8+1,BV$2)+INDEX(装备数值!$C$13:$G$116,日常本!$M10*8+2,BV$2)+INDEX(装备数值!$C$13:$G$116,日常本!$O10*8+3,BV$2)+INDEX(装备数值!$C$13:$G$116,日常本!$N10*8+4,BV$2)+INDEX(装备数值!$C$13:$G$116,日常本!$P10*8+5,BV$2)+INDEX(装备数值!$C$13:$G$116,日常本!$Q10*8+6,BV$2)+INDEX(装备数值!$C$13:$G$116,日常本!$R10*8+7,BV$2)+INDEX(装备数值!$C$13:$G$116,日常本!$S10*8+8,BV$2))</f>
        <v>157500</v>
      </c>
      <c r="BW10" s="14">
        <f>(INDEX(装备数值!$C$13:$G$116,日常本!$L10*8+1,BW$2)+INDEX(装备数值!$C$13:$G$116,日常本!$M10*8+2,BW$2)+INDEX(装备数值!$C$13:$G$116,日常本!$O10*8+3,BW$2)+INDEX(装备数值!$C$13:$G$116,日常本!$N10*8+4,BW$2)+INDEX(装备数值!$C$13:$G$116,日常本!$P10*8+5,BW$2)+INDEX(装备数值!$C$13:$G$116,日常本!$Q10*8+6,BW$2)+INDEX(装备数值!$C$13:$G$116,日常本!$R10*8+7,BW$2)+INDEX(装备数值!$C$13:$G$116,日常本!$S10*8+8,BW$2))</f>
        <v>9000</v>
      </c>
      <c r="BX10" s="14">
        <f>(INDEX(装备数值!$C$13:$G$116,日常本!$L10*8+1,BX$2)+INDEX(装备数值!$C$13:$G$116,日常本!$M10*8+2,BX$2)+INDEX(装备数值!$C$13:$G$116,日常本!$O10*8+3,BX$2)+INDEX(装备数值!$C$13:$G$116,日常本!$N10*8+4,BX$2)+INDEX(装备数值!$C$13:$G$116,日常本!$P10*8+5,BX$2)+INDEX(装备数值!$C$13:$G$116,日常本!$Q10*8+6,BX$2)+INDEX(装备数值!$C$13:$G$116,日常本!$R10*8+7,BX$2)+INDEX(装备数值!$C$13:$G$116,日常本!$S10*8+8,BX$2))</f>
        <v>180000</v>
      </c>
      <c r="BY10" s="14">
        <f>(INDEX(装备数值!$C$13:$G$116,日常本!$L10*8+1,BY$2)+INDEX(装备数值!$C$13:$G$116,日常本!$M10*8+2,BY$2)+INDEX(装备数值!$C$13:$G$116,日常本!$O10*8+3,BY$2)+INDEX(装备数值!$C$13:$G$116,日常本!$N10*8+4,BY$2)+INDEX(装备数值!$C$13:$G$116,日常本!$P10*8+5,BY$2)+INDEX(装备数值!$C$13:$G$116,日常本!$Q10*8+6,BY$2)+INDEX(装备数值!$C$13:$G$116,日常本!$R10*8+7,BY$2)+INDEX(装备数值!$C$13:$G$116,日常本!$S10*8+8,BY$2))</f>
        <v>3400</v>
      </c>
      <c r="CB10" s="14">
        <f>INDEX(装备数值!$I$13:$M$116,日常本!$L10*8+1,CB$2)*$T10+INDEX(装备数值!$I$13:$M$116,日常本!$M10*8+2,CB$2)*$U10+INDEX(装备数值!$I$13:$M$116,日常本!$O10*8+3,CB$2)*$V10+INDEX(装备数值!$I$13:$M$116,日常本!$N10*8+4,CB$2)*$W10+INDEX(装备数值!$I$13:$M$116,日常本!$P10*8+5,CB$2)*$X10+INDEX(装备数值!$I$13:$M$116,日常本!$Q10*8+6,CB$2)*$Y10+INDEX(装备数值!$I$13:$M$116,日常本!$R10*8+7,CB$2)*$Z10+INDEX(装备数值!$I$13:$M$116,日常本!$S10*8+8,CB$2)*$AA10</f>
        <v>64000</v>
      </c>
      <c r="CC10" s="14">
        <f>INDEX(装备数值!$I$13:$M$116,日常本!$L10*8+1,CC$2)*$T10+INDEX(装备数值!$I$13:$M$116,日常本!$M10*8+2,CC$2)*$U10+INDEX(装备数值!$I$13:$M$116,日常本!$O10*8+3,CC$2)*$V10+INDEX(装备数值!$I$13:$M$116,日常本!$N10*8+4,CC$2)*$W10+INDEX(装备数值!$I$13:$M$116,日常本!$P10*8+5,CC$2)*$X10+INDEX(装备数值!$I$13:$M$116,日常本!$Q10*8+6,CC$2)*$Y10+INDEX(装备数值!$I$13:$M$116,日常本!$R10*8+7,CC$2)*$Z10+INDEX(装备数值!$I$13:$M$116,日常本!$S10*8+8,CC$2)*$AA10</f>
        <v>451200</v>
      </c>
      <c r="CD10" s="14">
        <f>INDEX(装备数值!$I$13:$M$116,日常本!$L10*8+1,CD$2)*$T10+INDEX(装备数值!$I$13:$M$116,日常本!$M10*8+2,CD$2)*$U10+INDEX(装备数值!$I$13:$M$116,日常本!$O10*8+3,CD$2)*$V10+INDEX(装备数值!$I$13:$M$116,日常本!$N10*8+4,CD$2)*$W10+INDEX(装备数值!$I$13:$M$116,日常本!$P10*8+5,CD$2)*$X10+INDEX(装备数值!$I$13:$M$116,日常本!$Q10*8+6,CD$2)*$Y10+INDEX(装备数值!$I$13:$M$116,日常本!$R10*8+7,CD$2)*$Z10+INDEX(装备数值!$I$13:$M$116,日常本!$S10*8+8,CD$2)*$AA10</f>
        <v>28800</v>
      </c>
      <c r="CE10" s="14">
        <f>INDEX(装备数值!$I$13:$M$116,日常本!$L10*8+1,CE$2)*$T10+INDEX(装备数值!$I$13:$M$116,日常本!$M10*8+2,CE$2)*$U10+INDEX(装备数值!$I$13:$M$116,日常本!$O10*8+3,CE$2)*$V10+INDEX(装备数值!$I$13:$M$116,日常本!$N10*8+4,CE$2)*$W10+INDEX(装备数值!$I$13:$M$116,日常本!$P10*8+5,CE$2)*$X10+INDEX(装备数值!$I$13:$M$116,日常本!$Q10*8+6,CE$2)*$Y10+INDEX(装备数值!$I$13:$M$116,日常本!$R10*8+7,CE$2)*$Z10+INDEX(装备数值!$I$13:$M$116,日常本!$S10*8+8,CE$2)*$AA10</f>
        <v>576000</v>
      </c>
      <c r="CF10" s="14">
        <f>INDEX(装备数值!$I$13:$M$116,日常本!$L10*8+1,CF$2)*$T10+INDEX(装备数值!$I$13:$M$116,日常本!$M10*8+2,CF$2)*$U10+INDEX(装备数值!$I$13:$M$116,日常本!$O10*8+3,CF$2)*$V10+INDEX(装备数值!$I$13:$M$116,日常本!$N10*8+4,CF$2)*$W10+INDEX(装备数值!$I$13:$M$116,日常本!$P10*8+5,CF$2)*$X10+INDEX(装备数值!$I$13:$M$116,日常本!$Q10*8+6,CF$2)*$Y10+INDEX(装备数值!$I$13:$M$116,日常本!$R10*8+7,CF$2)*$Z10+INDEX(装备数值!$I$13:$M$116,日常本!$S10*8+8,CF$2)*$AA10</f>
        <v>10880</v>
      </c>
      <c r="CI10" s="14">
        <f>INDEX(装备数值!$X$13:$AH$116,$L10*8+1,CI$2)*$AB10+INDEX(装备数值!$X$13:$AH$116,$M10*8+2,CI$2)*$AC10+INDEX(装备数值!$X$13:$AH$116,$O10*8+3,CI$2)*$AD10+INDEX(装备数值!$X$13:$AH$116,$N10*8+4,CI$2)*$AE10+INDEX(装备数值!$X$13:$AH$116,$P10*8+5,CI$2)*$AF10+INDEX(装备数值!$X$13:$AH$116,$Q10*8+6,CI$2)*$AG10+INDEX(装备数值!$X$13:$AH$116,$R10*8+7,CI$2)*$AH10+INDEX(装备数值!$X$13:$AH$116,$S10*8+8,CI$2)*$AI10</f>
        <v>27500</v>
      </c>
      <c r="CJ10" s="14">
        <f>INDEX(装备数值!$X$13:$AH$116,$L10*8+1,CJ$2)*$AB10+INDEX(装备数值!$X$13:$AH$116,$M10*8+2,CJ$2)*$AC10+INDEX(装备数值!$X$13:$AH$116,$O10*8+3,CJ$2)*$AD10+INDEX(装备数值!$X$13:$AH$116,$N10*8+4,CJ$2)*$AE10+INDEX(装备数值!$X$13:$AH$116,$P10*8+5,CJ$2)*$AF10+INDEX(装备数值!$X$13:$AH$116,$Q10*8+6,CJ$2)*$AG10+INDEX(装备数值!$X$13:$AH$116,$R10*8+7,CJ$2)*$AH10+INDEX(装备数值!$X$13:$AH$116,$S10*8+8,CJ$2)*$AI10</f>
        <v>196875</v>
      </c>
      <c r="CK10" s="14">
        <f>INDEX(装备数值!$X$13:$AH$116,$L10*8+1,CK$2)*$AB10+INDEX(装备数值!$X$13:$AH$116,$M10*8+2,CK$2)*$AC10+INDEX(装备数值!$X$13:$AH$116,$O10*8+3,CK$2)*$AD10+INDEX(装备数值!$X$13:$AH$116,$N10*8+4,CK$2)*$AE10+INDEX(装备数值!$X$13:$AH$116,$P10*8+5,CK$2)*$AF10+INDEX(装备数值!$X$13:$AH$116,$Q10*8+6,CK$2)*$AG10+INDEX(装备数值!$X$13:$AH$116,$R10*8+7,CK$2)*$AH10+INDEX(装备数值!$X$13:$AH$116,$S10*8+8,CK$2)*$AI10</f>
        <v>12500</v>
      </c>
      <c r="CL10" s="14">
        <f>INDEX(装备数值!$X$13:$AH$116,$L10*8+1,CL$2)*$AB10+INDEX(装备数值!$X$13:$AH$116,$M10*8+2,CL$2)*$AC10+INDEX(装备数值!$X$13:$AH$116,$O10*8+3,CL$2)*$AD10+INDEX(装备数值!$X$13:$AH$116,$N10*8+4,CL$2)*$AE10+INDEX(装备数值!$X$13:$AH$116,$P10*8+5,CL$2)*$AF10+INDEX(装备数值!$X$13:$AH$116,$Q10*8+6,CL$2)*$AG10+INDEX(装备数值!$X$13:$AH$116,$R10*8+7,CL$2)*$AH10+INDEX(装备数值!$X$13:$AH$116,$S10*8+8,CL$2)*$AI10</f>
        <v>326500</v>
      </c>
      <c r="CM10" s="14">
        <f>INDEX(装备数值!$X$13:$AH$116,$L10*8+1,CM$2)*$AB10+INDEX(装备数值!$X$13:$AH$116,$M10*8+2,CM$2)*$AC10+INDEX(装备数值!$X$13:$AH$116,$O10*8+3,CM$2)*$AD10+INDEX(装备数值!$X$13:$AH$116,$N10*8+4,CM$2)*$AE10+INDEX(装备数值!$X$13:$AH$116,$P10*8+5,CM$2)*$AF10+INDEX(装备数值!$X$13:$AH$116,$Q10*8+6,CM$2)*$AG10+INDEX(装备数值!$X$13:$AH$116,$R10*8+7,CM$2)*$AH10+INDEX(装备数值!$X$13:$AH$116,$S10*8+8,CM$2)*$AI10</f>
        <v>5000</v>
      </c>
      <c r="CN10" s="14">
        <f>INDEX(装备数值!$X$13:$AH$116,$L10*8+1,CN$2)*$AB10+INDEX(装备数值!$X$13:$AH$116,$M10*8+2,CN$2)*$AC10+INDEX(装备数值!$X$13:$AH$116,$O10*8+3,CN$2)*$AD10+INDEX(装备数值!$X$13:$AH$116,$N10*8+4,CN$2)*$AE10+INDEX(装备数值!$X$13:$AH$116,$P10*8+5,CN$2)*$AF10+INDEX(装备数值!$X$13:$AH$116,$Q10*8+6,CN$2)*$AG10+INDEX(装备数值!$X$13:$AH$116,$R10*8+7,CN$2)*$AH10+INDEX(装备数值!$X$13:$AH$116,$S10*8+8,CN$2)*$AI10</f>
        <v>21950</v>
      </c>
      <c r="CO10" s="14">
        <f>INDEX(装备数值!$X$13:$AH$116,$L10*8+1,CO$2)*$AB10+INDEX(装备数值!$X$13:$AH$116,$M10*8+2,CO$2)*$AC10+INDEX(装备数值!$X$13:$AH$116,$O10*8+3,CO$2)*$AD10+INDEX(装备数值!$X$13:$AH$116,$N10*8+4,CO$2)*$AE10+INDEX(装备数值!$X$13:$AH$116,$P10*8+5,CO$2)*$AF10+INDEX(装备数值!$X$13:$AH$116,$Q10*8+6,CO$2)*$AG10+INDEX(装备数值!$X$13:$AH$116,$R10*8+7,CO$2)*$AH10+INDEX(装备数值!$X$13:$AH$116,$S10*8+8,CO$2)*$AI10</f>
        <v>18750</v>
      </c>
      <c r="CP10" s="14">
        <f>INDEX(装备数值!$X$13:$AH$116,$L10*8+1,CP$2)*$AB10+INDEX(装备数值!$X$13:$AH$116,$M10*8+2,CP$2)*$AC10+INDEX(装备数值!$X$13:$AH$116,$O10*8+3,CP$2)*$AD10+INDEX(装备数值!$X$13:$AH$116,$N10*8+4,CP$2)*$AE10+INDEX(装备数值!$X$13:$AH$116,$P10*8+5,CP$2)*$AF10+INDEX(装备数值!$X$13:$AH$116,$Q10*8+6,CP$2)*$AG10+INDEX(装备数值!$X$13:$AH$116,$R10*8+7,CP$2)*$AH10+INDEX(装备数值!$X$13:$AH$116,$S10*8+8,CP$2)*$AI10</f>
        <v>21950</v>
      </c>
      <c r="CQ10" s="14">
        <f>INDEX(装备数值!$X$13:$AH$116,$L10*8+1,CQ$2)*$AB10+INDEX(装备数值!$X$13:$AH$116,$M10*8+2,CQ$2)*$AC10+INDEX(装备数值!$X$13:$AH$116,$O10*8+3,CQ$2)*$AD10+INDEX(装备数值!$X$13:$AH$116,$N10*8+4,CQ$2)*$AE10+INDEX(装备数值!$X$13:$AH$116,$P10*8+5,CQ$2)*$AF10+INDEX(装备数值!$X$13:$AH$116,$Q10*8+6,CQ$2)*$AG10+INDEX(装备数值!$X$13:$AH$116,$R10*8+7,CQ$2)*$AH10+INDEX(装备数值!$X$13:$AH$116,$S10*8+8,CQ$2)*$AI10</f>
        <v>18750</v>
      </c>
      <c r="CR10" s="14">
        <f>INDEX(装备数值!$X$13:$AH$116,$L10*8+1,CR$2)*$AB10+INDEX(装备数值!$X$13:$AH$116,$M10*8+2,CR$2)*$AC10+INDEX(装备数值!$X$13:$AH$116,$O10*8+3,CR$2)*$AD10+INDEX(装备数值!$X$13:$AH$116,$N10*8+4,CR$2)*$AE10+INDEX(装备数值!$X$13:$AH$116,$P10*8+5,CR$2)*$AF10+INDEX(装备数值!$X$13:$AH$116,$Q10*8+6,CR$2)*$AG10+INDEX(装备数值!$X$13:$AH$116,$R10*8+7,CR$2)*$AH10+INDEX(装备数值!$X$13:$AH$116,$S10*8+8,CR$2)*$AI10</f>
        <v>55</v>
      </c>
      <c r="CS10" s="14">
        <f>INDEX(装备数值!$X$13:$AH$116,$L10*8+1,CS$2)*$AB10+INDEX(装备数值!$X$13:$AH$116,$M10*8+2,CS$2)*$AC10+INDEX(装备数值!$X$13:$AH$116,$O10*8+3,CS$2)*$AD10+INDEX(装备数值!$X$13:$AH$116,$N10*8+4,CS$2)*$AE10+INDEX(装备数值!$X$13:$AH$116,$P10*8+5,CS$2)*$AF10+INDEX(装备数值!$X$13:$AH$116,$Q10*8+6,CS$2)*$AG10+INDEX(装备数值!$X$13:$AH$116,$R10*8+7,CS$2)*$AH10+INDEX(装备数值!$X$13:$AH$116,$S10*8+8,CS$2)*$AI10</f>
        <v>55</v>
      </c>
      <c r="CU10" s="14">
        <f>INDEX(装备数值!$AN$17:$AN$117,MATCH(MIN($T10:$AA10),装备数值!$AO$17:$AO$117,1))</f>
        <v>32</v>
      </c>
      <c r="CV10" s="14">
        <f>IF(COUNTIF($L10:$S10,"&gt;"&amp;0)=8,INDEX(装备数值!AR$17:AR$117,$CU10+1),0)</f>
        <v>9536</v>
      </c>
      <c r="CW10" s="14">
        <f>IF(COUNTIF($L10:$S10,"&gt;"&amp;0)=8,INDEX(装备数值!AS$17:AS$117,$CU10+1),0)</f>
        <v>72000</v>
      </c>
      <c r="CX10" s="14">
        <f>IF(COUNTIF($L10:$S10,"&gt;"&amp;0)=8,INDEX(装备数值!AT$17:AT$117,$CU10+1),0)</f>
        <v>4736</v>
      </c>
      <c r="CY10" s="14">
        <f>IF(COUNTIF($L10:$S10,"&gt;"&amp;0)=8,INDEX(装备数值!AU$17:AU$117,$CU10+1),0)</f>
        <v>96000</v>
      </c>
      <c r="CZ10" s="14">
        <f>IF(COUNTIF($L10:$S10,"&gt;"&amp;0)=8,INDEX(装备数值!AV$17:AV$117,$CU10+1),0)</f>
        <v>1920</v>
      </c>
      <c r="DB10" s="14">
        <f>INDEX(装备数值!$AY$17:$AY$77,MATCH(MIN($AB10:$AI10),装备数值!$AZ$17:$AZ$77,1))</f>
        <v>25</v>
      </c>
      <c r="DC10" s="26">
        <f>INDEX(装备数值!BA$17:BA$77,日常本!DB10+1)</f>
        <v>0.35</v>
      </c>
      <c r="DD10" s="26">
        <f>INDEX(装备数值!BA$17:BA$77,日常本!DB10+1)</f>
        <v>0.35</v>
      </c>
      <c r="DF10" s="14">
        <f t="shared" si="0"/>
        <v>19</v>
      </c>
      <c r="DG10" s="14">
        <f>VLOOKUP(DF10,军阶与晶片数值!$W$6:$X$27,2)</f>
        <v>4</v>
      </c>
      <c r="DH10" s="14">
        <f>INDEX(军阶与晶片数值!Y$6:Y$27,$DG10+1)</f>
        <v>400</v>
      </c>
      <c r="DI10" s="14">
        <f>INDEX(军阶与晶片数值!Z$6:Z$27,$DG10+1)</f>
        <v>400</v>
      </c>
      <c r="DJ10" s="14">
        <f>INDEX(军阶与晶片数值!AA$6:AA$27,$DG10+1)</f>
        <v>400</v>
      </c>
      <c r="DK10" s="14">
        <f>INDEX(军阶与晶片数值!AB$6:AB$27,$DG10+1)</f>
        <v>400</v>
      </c>
      <c r="DL10" s="28">
        <f>INDEX(军阶与晶片数值!AC$6:AC$27,$DG10+1)</f>
        <v>20</v>
      </c>
      <c r="DM10" s="28">
        <f>INDEX(军阶与晶片数值!AD$6:AD$27,$DG10+1)</f>
        <v>10</v>
      </c>
      <c r="DO10" s="26">
        <f>INDEX(军阶与晶片数值!I$6:I$16,AJ10+1)</f>
        <v>6.5000000000000002E-2</v>
      </c>
      <c r="DP10" s="26">
        <f>INDEX(军阶与晶片数值!M$6:M$16,AK10+1)</f>
        <v>6.5000000000000002E-2</v>
      </c>
      <c r="DQ10" s="26">
        <f>INDEX(军阶与晶片数值!J$6:J$16,AL10+1)</f>
        <v>6.5000000000000002E-2</v>
      </c>
      <c r="DR10" s="26">
        <f>INDEX(军阶与晶片数值!K$6:K$16,AM10+1)</f>
        <v>0.13</v>
      </c>
      <c r="DS10" s="26">
        <f>INDEX(军阶与晶片数值!L$6:L$16,AN10+1)</f>
        <v>0.13</v>
      </c>
      <c r="DT10" s="28">
        <f>INDEX(军阶与晶片数值!N$6:N$16,AO10+1)</f>
        <v>0</v>
      </c>
      <c r="DU10" s="28">
        <f>INDEX(军阶与晶片数值!O$6:O$16,AP10+1)</f>
        <v>0</v>
      </c>
      <c r="DV10" s="28">
        <f>INDEX(军阶与晶片数值!P$6:P$16,AQ10+1)</f>
        <v>0</v>
      </c>
      <c r="DW10" s="28">
        <f>INDEX(军阶与晶片数值!Q$6:Q$16,AR10+1)</f>
        <v>0</v>
      </c>
      <c r="DX10" s="26">
        <f>INDEX(军阶与晶片数值!R$6:R$16,AS10+1)</f>
        <v>0.06</v>
      </c>
      <c r="DY10" s="26">
        <f>INDEX(军阶与晶片数值!S$6:S$16,AT10+1)</f>
        <v>0.06</v>
      </c>
      <c r="DZ10" s="26">
        <f>INDEX(军阶与晶片数值!T$6:T$16,AU10+1)</f>
        <v>0</v>
      </c>
      <c r="EA10" s="26">
        <f>INDEX(军阶与晶片数值!U$6:U$16,AV10+1)</f>
        <v>0</v>
      </c>
      <c r="EC10" s="26">
        <f>INDEX(军阶与晶片数值!$C$6:$C$36,日常本!$AW10+1)</f>
        <v>0.8</v>
      </c>
      <c r="ED10" s="26">
        <f>INDEX(军阶与晶片数值!$C$6:$C$36,日常本!$AW10+1)</f>
        <v>0.8</v>
      </c>
      <c r="EE10" s="26">
        <f>INDEX(军阶与晶片数值!$C$6:$C$36,日常本!$AW10+1)</f>
        <v>0.8</v>
      </c>
      <c r="EF10" s="26">
        <f>INDEX(军阶与晶片数值!$C$6:$C$36,日常本!$AW10+1)</f>
        <v>0.8</v>
      </c>
      <c r="EG10" s="26">
        <f>INDEX(军阶与晶片数值!$C$6:$C$36,日常本!$AW10+1)</f>
        <v>0.8</v>
      </c>
      <c r="EI10" s="14">
        <f>INDEX(战舰突破!$H$6:$H$18,日常本!$F10+1)+INDEX(战舰突破!$H$23:$H$35,日常本!$G10+1)+INDEX(战舰突破!$H$40:$H$52,日常本!$H10+1)</f>
        <v>200</v>
      </c>
      <c r="EJ10" s="14">
        <f>INDEX(战舰突破!$I$6:$I$18,日常本!$F10+1)+INDEX(战舰突破!$I$23:$I$35,日常本!$G10+1)+INDEX(战舰突破!$I$40:$I$52,日常本!$H10+1)</f>
        <v>200</v>
      </c>
      <c r="EK10" s="14">
        <f>INDEX(战舰突破!$J$6:$J$18,日常本!$F10+1)+INDEX(战舰突破!$J$23:$J$35,日常本!$G10+1)+INDEX(战舰突破!$J$40:$J$52,日常本!$H10+1)</f>
        <v>0</v>
      </c>
      <c r="EL10" s="14">
        <f>INDEX(战舰突破!$K$6:$K$18,日常本!$F10+1)+INDEX(战舰突破!$K$23:$K$35,日常本!$G10+1)+INDEX(战舰突破!$K$40:$K$52,日常本!$H10+1)</f>
        <v>0</v>
      </c>
      <c r="EM10" s="14">
        <f>INDEX(战舰突破!$L$6:$L$18,日常本!$F10+1)+INDEX(战舰突破!$L$23:$L$35,日常本!$G10+1)+INDEX(战舰突破!$L$40:$L$52,日常本!$H10+1)</f>
        <v>200</v>
      </c>
      <c r="EN10" s="18">
        <f>INDEX(战舰突破!$N$6:$N$18,日常本!$F10+1)+INDEX(战舰突破!$N$23:$N$35,日常本!$G10+1)+INDEX(战舰突破!$N$40:$N$52,日常本!$H10+1)</f>
        <v>0</v>
      </c>
      <c r="EO10" s="18">
        <f>INDEX(战舰突破!$O$6:$O$18,日常本!$F10+1)+INDEX(战舰突破!$O$23:$O$35,日常本!$G10+1)+INDEX(战舰突破!$O$40:$O$52,日常本!$H10+1)</f>
        <v>0.6</v>
      </c>
      <c r="EP10" s="18">
        <f>INDEX(战舰突破!$P$6:$P$18,日常本!$F10+1)+INDEX(战舰突破!$P$23:$P$35,日常本!$G10+1)+INDEX(战舰突破!$P$40:$P$52,日常本!$H10+1)</f>
        <v>0</v>
      </c>
      <c r="EQ10" s="18">
        <f>INDEX(战舰突破!$Q$6:$Q$18,日常本!$F10+1)+INDEX(战舰突破!$Q$23:$Q$35,日常本!$G10+1)+INDEX(战舰突破!$Q$40:$Q$52,日常本!$H10+1)</f>
        <v>0.3</v>
      </c>
      <c r="ER10" s="18">
        <f>INDEX(战舰突破!$R$6:$R$18,日常本!$F10+1)+INDEX(战舰突破!$R$23:$R$35,日常本!$G10+1)+INDEX(战舰突破!$R$40:$R$52,日常本!$H10+1)</f>
        <v>0</v>
      </c>
      <c r="ES10" s="18">
        <f>INDEX(战舰突破!$M$6:$M$18,日常本!$F10+1)+INDEX(战舰突破!$M$23:$M$35,日常本!$G10+1)+INDEX(战舰突破!$M$40:$M$52,日常本!$H10+1)</f>
        <v>0.2</v>
      </c>
      <c r="ET10" s="22">
        <f>INDEX(战舰突破!$W$6:$W$18,日常本!$F10+1)+INDEX(战舰突破!$W$23:$W$35,日常本!$G10+1)+INDEX(战舰突破!$W$40:$W$52,日常本!$H10+1)</f>
        <v>0.5</v>
      </c>
      <c r="EW10" s="14">
        <f>INDEX(战舰突破!$S$6:$S$18,日常本!$F10+1)</f>
        <v>0</v>
      </c>
      <c r="EX10" s="14">
        <f>INDEX(战舰突破!$T$6:$T$18,日常本!$F10+1)</f>
        <v>0.5</v>
      </c>
      <c r="EY10" s="14">
        <f>INDEX(战舰突破!$U$6:$U$18,日常本!$F10+1)</f>
        <v>0.1</v>
      </c>
      <c r="EZ10" s="14">
        <f>INDEX(战舰突破!$V$6:$V$18,日常本!$F10+1)</f>
        <v>1</v>
      </c>
      <c r="FA10" s="14">
        <f>INDEX(战舰突破!$X$6:$X$18,日常本!$F10+1)</f>
        <v>8</v>
      </c>
      <c r="FC10" s="14">
        <f>INDEX(战舰突破!$S$23:$S$35,日常本!$F10+1)</f>
        <v>0.6</v>
      </c>
      <c r="FD10" s="14">
        <f>INDEX(战舰突破!$T$23:$T$35,日常本!$F10+1)</f>
        <v>0.25</v>
      </c>
      <c r="FE10" s="14">
        <f>INDEX(战舰突破!$U$23:$U$35,日常本!$F10+1)</f>
        <v>0.1</v>
      </c>
      <c r="FF10" s="14">
        <f>INDEX(战舰突破!$V$23:$V$35,日常本!$F10+1)</f>
        <v>1</v>
      </c>
      <c r="FG10" s="14">
        <f>INDEX(战舰突破!$X$23:$X$35,日常本!$F10+1)</f>
        <v>120</v>
      </c>
      <c r="FI10" s="14">
        <f>INDEX(战舰突破!$S$40:$S$52,日常本!$F10+1)</f>
        <v>0.6</v>
      </c>
      <c r="FJ10" s="14">
        <f>INDEX(战舰突破!$T$40:$T$52,日常本!$F10+1)</f>
        <v>0.25</v>
      </c>
      <c r="FK10" s="14">
        <f>INDEX(战舰突破!$U$40:$U$52,日常本!$F10+1)</f>
        <v>0.1</v>
      </c>
      <c r="FL10" s="14">
        <f>INDEX(战舰突破!$V$40:$V$52,日常本!$F10+1)</f>
        <v>1</v>
      </c>
      <c r="FM10" s="14">
        <f>INDEX(战舰突破!$X$40:$X$52,日常本!$F10+1)</f>
        <v>200</v>
      </c>
      <c r="FP10" s="14">
        <f t="shared" si="1"/>
        <v>395912</v>
      </c>
      <c r="FQ10" s="14">
        <f t="shared" si="2"/>
        <v>396690</v>
      </c>
      <c r="FR10" s="14">
        <f t="shared" si="3"/>
        <v>347101</v>
      </c>
      <c r="FS10" s="14">
        <f t="shared" si="4"/>
        <v>4649301</v>
      </c>
      <c r="FT10" s="14">
        <f t="shared" si="5"/>
        <v>182586</v>
      </c>
      <c r="FU10" s="14">
        <f t="shared" si="6"/>
        <v>4800366</v>
      </c>
      <c r="FV10" s="14">
        <f t="shared" si="6"/>
        <v>103740</v>
      </c>
      <c r="FW10" s="28">
        <f t="shared" si="7"/>
        <v>22350</v>
      </c>
      <c r="FX10" s="28">
        <f t="shared" si="7"/>
        <v>19150</v>
      </c>
      <c r="FY10" s="28">
        <f t="shared" si="7"/>
        <v>22350</v>
      </c>
      <c r="FZ10" s="28">
        <f t="shared" si="7"/>
        <v>19150</v>
      </c>
      <c r="GA10" s="28">
        <f t="shared" si="8"/>
        <v>1.4310000000000003</v>
      </c>
      <c r="GB10" s="28">
        <f t="shared" si="8"/>
        <v>1.4310000000000003</v>
      </c>
      <c r="GC10" s="28">
        <f t="shared" si="9"/>
        <v>0</v>
      </c>
      <c r="GD10" s="28">
        <f t="shared" si="9"/>
        <v>32.064999999999998</v>
      </c>
      <c r="GE10" s="14">
        <f t="shared" si="10"/>
        <v>1</v>
      </c>
      <c r="GF10" s="14">
        <f t="shared" si="11"/>
        <v>1.6</v>
      </c>
      <c r="GG10" s="14">
        <f t="shared" si="12"/>
        <v>1.6</v>
      </c>
      <c r="GH10" s="18">
        <f t="shared" si="13"/>
        <v>1.7</v>
      </c>
      <c r="GI10" s="18">
        <f t="shared" si="14"/>
        <v>1.45</v>
      </c>
      <c r="GJ10" s="18">
        <f t="shared" si="15"/>
        <v>1.45</v>
      </c>
      <c r="GK10" s="29">
        <f t="shared" si="44"/>
        <v>22500</v>
      </c>
      <c r="GL10" s="29">
        <f t="shared" si="16"/>
        <v>22800</v>
      </c>
      <c r="GM10" s="29">
        <f t="shared" si="16"/>
        <v>22800</v>
      </c>
      <c r="GN10" s="26">
        <f t="shared" si="45"/>
        <v>0.1</v>
      </c>
      <c r="GO10" s="26">
        <f t="shared" si="46"/>
        <v>0.1</v>
      </c>
      <c r="GP10" s="26">
        <f t="shared" si="47"/>
        <v>0.1</v>
      </c>
      <c r="GQ10" s="14">
        <f t="shared" si="48"/>
        <v>3</v>
      </c>
      <c r="GR10" s="14">
        <f t="shared" si="49"/>
        <v>3</v>
      </c>
      <c r="GS10" s="14">
        <f t="shared" si="50"/>
        <v>3</v>
      </c>
      <c r="GT10" s="14">
        <f t="shared" si="17"/>
        <v>8</v>
      </c>
      <c r="GU10" s="14">
        <f t="shared" si="18"/>
        <v>120</v>
      </c>
      <c r="GV10" s="14">
        <f t="shared" si="19"/>
        <v>200</v>
      </c>
      <c r="GW10">
        <v>6</v>
      </c>
      <c r="GX10" s="14">
        <f t="shared" si="20"/>
        <v>32261617</v>
      </c>
      <c r="GZ10" s="14">
        <f t="shared" si="21"/>
        <v>365172</v>
      </c>
      <c r="HA10" s="14">
        <f t="shared" si="51"/>
        <v>197926</v>
      </c>
      <c r="HB10" s="29">
        <f t="shared" si="52"/>
        <v>18384</v>
      </c>
      <c r="HC10" s="29">
        <f t="shared" si="53"/>
        <v>13055</v>
      </c>
      <c r="HD10" s="29">
        <f t="shared" si="22"/>
        <v>16500</v>
      </c>
      <c r="HE10" s="29">
        <f t="shared" si="23"/>
        <v>13160</v>
      </c>
      <c r="HF10" s="14">
        <f t="shared" si="24"/>
        <v>1.4310000000000003</v>
      </c>
      <c r="HG10" s="14">
        <f t="shared" si="24"/>
        <v>1.4310000000000003</v>
      </c>
      <c r="HH10" s="14">
        <f t="shared" si="54"/>
        <v>179546</v>
      </c>
      <c r="HI10" s="26">
        <f t="shared" si="25"/>
        <v>0.54395102339181289</v>
      </c>
      <c r="HJ10" s="26">
        <f t="shared" si="26"/>
        <v>0.54635036496350364</v>
      </c>
      <c r="HK10" s="29">
        <f t="shared" si="55"/>
        <v>44578</v>
      </c>
      <c r="HL10" s="29">
        <f t="shared" si="56"/>
        <v>183300</v>
      </c>
      <c r="HM10" s="29">
        <f t="shared" si="57"/>
        <v>191783</v>
      </c>
      <c r="HN10" s="26">
        <f t="shared" si="27"/>
        <v>0.60468854655056925</v>
      </c>
      <c r="HO10" s="26">
        <f t="shared" si="28"/>
        <v>0.6172471533824514</v>
      </c>
      <c r="HP10" s="26">
        <f t="shared" si="29"/>
        <v>0.6172471533824514</v>
      </c>
      <c r="HQ10" s="26">
        <f t="shared" si="58"/>
        <v>0.20468854655056923</v>
      </c>
      <c r="HR10" s="29">
        <f t="shared" si="30"/>
        <v>1.8000000000000003</v>
      </c>
      <c r="HS10" s="29">
        <f t="shared" si="31"/>
        <v>2.9201875418620227</v>
      </c>
      <c r="HT10" s="29">
        <f t="shared" si="32"/>
        <v>2.9201875418620227</v>
      </c>
      <c r="HU10" s="29">
        <f t="shared" si="33"/>
        <v>401202</v>
      </c>
      <c r="HV10" s="29">
        <f t="shared" si="34"/>
        <v>356846.91761553916</v>
      </c>
      <c r="HW10" s="29">
        <f t="shared" si="35"/>
        <v>280021.16367046215</v>
      </c>
      <c r="HX10" s="29">
        <f t="shared" si="36"/>
        <v>2309157</v>
      </c>
      <c r="HY10" s="14">
        <f t="shared" si="37"/>
        <v>1038070.08</v>
      </c>
      <c r="IC10" s="14">
        <v>0</v>
      </c>
      <c r="ID10" s="14">
        <v>1</v>
      </c>
      <c r="IE10" s="14">
        <v>300</v>
      </c>
      <c r="IF10" s="14">
        <v>50</v>
      </c>
      <c r="IG10" s="14">
        <v>37</v>
      </c>
      <c r="IH10" s="23">
        <f t="shared" si="38"/>
        <v>130617923</v>
      </c>
      <c r="II10" s="23">
        <f t="shared" si="59"/>
        <v>2</v>
      </c>
      <c r="IJ10" s="23">
        <f t="shared" si="60"/>
        <v>130.62</v>
      </c>
      <c r="IK10" s="14">
        <v>1</v>
      </c>
      <c r="IL10" s="14">
        <v>0</v>
      </c>
      <c r="IM10" s="14">
        <v>120</v>
      </c>
      <c r="IN10" s="14">
        <v>20</v>
      </c>
      <c r="IO10" s="14">
        <v>15</v>
      </c>
      <c r="IP10" s="23">
        <f t="shared" si="39"/>
        <v>42507672</v>
      </c>
      <c r="IQ10" s="23">
        <f t="shared" si="61"/>
        <v>2</v>
      </c>
      <c r="IR10" s="23">
        <f t="shared" si="62"/>
        <v>42.51</v>
      </c>
      <c r="IU10" s="14">
        <v>48</v>
      </c>
      <c r="IV10" s="14">
        <v>8</v>
      </c>
      <c r="IW10" s="14">
        <v>6</v>
      </c>
      <c r="IX10" s="23">
        <f t="shared" si="40"/>
        <v>16079406</v>
      </c>
      <c r="IY10" s="23">
        <f t="shared" si="63"/>
        <v>2</v>
      </c>
      <c r="IZ10" s="23">
        <f t="shared" si="64"/>
        <v>16.079999999999998</v>
      </c>
      <c r="JA10" s="14">
        <v>30</v>
      </c>
      <c r="JB10" s="14">
        <v>5</v>
      </c>
      <c r="JC10" s="14">
        <v>3</v>
      </c>
      <c r="JD10" s="23">
        <f t="shared" si="41"/>
        <v>9377578</v>
      </c>
      <c r="JE10" s="23">
        <f t="shared" si="65"/>
        <v>1</v>
      </c>
      <c r="JF10" s="23">
        <f t="shared" si="66"/>
        <v>9377.58</v>
      </c>
      <c r="JG10" s="14">
        <v>96</v>
      </c>
      <c r="JH10" s="14">
        <v>16</v>
      </c>
      <c r="JI10" s="14">
        <v>12</v>
      </c>
      <c r="JJ10" s="23">
        <f t="shared" si="42"/>
        <v>32158812</v>
      </c>
      <c r="JK10" s="23">
        <f t="shared" si="67"/>
        <v>2</v>
      </c>
      <c r="JL10" s="23">
        <f t="shared" si="68"/>
        <v>32.159999999999997</v>
      </c>
      <c r="JQ10" s="14">
        <v>1</v>
      </c>
      <c r="JR10" s="14">
        <v>1</v>
      </c>
      <c r="JS10" s="14">
        <v>1200</v>
      </c>
      <c r="JT10" s="14">
        <v>200</v>
      </c>
      <c r="JU10" s="14">
        <v>150</v>
      </c>
      <c r="JV10" s="23">
        <f t="shared" si="43"/>
        <v>434863983</v>
      </c>
      <c r="JX10" s="23">
        <f t="shared" si="69"/>
        <v>1</v>
      </c>
      <c r="JY10" s="23">
        <f t="shared" si="70"/>
        <v>7247.73</v>
      </c>
      <c r="JZ10" s="23">
        <f t="shared" si="69"/>
        <v>1</v>
      </c>
      <c r="KA10" s="23">
        <f t="shared" si="70"/>
        <v>7247.73</v>
      </c>
      <c r="KB10" s="23">
        <f t="shared" ref="KB10" si="127">INT(LOG($JV10*KC$3/300/10,1000))</f>
        <v>1</v>
      </c>
      <c r="KC10" s="23">
        <f t="shared" ref="KC10" si="128">ROUND($JV10*KC$3/300/1000^KB10,IF(KB10&gt;0,2,0))</f>
        <v>7247.73</v>
      </c>
      <c r="KD10" s="23">
        <f t="shared" ref="KD10" si="129">INT(LOG($JV10*KE$3/300/10,1000))</f>
        <v>2</v>
      </c>
      <c r="KE10" s="23">
        <f t="shared" ref="KE10" si="130">ROUND($JV10*KE$3/300/1000^KD10,IF(KD10&gt;0,2,0))</f>
        <v>11.6</v>
      </c>
      <c r="KF10" s="23">
        <f t="shared" ref="KF10" si="131">INT(LOG($JV10*KG$3/300/10,1000))</f>
        <v>2</v>
      </c>
      <c r="KG10" s="23">
        <f t="shared" ref="KG10" si="132">ROUND($JV10*KG$3/300/1000^KF10,IF(KF10&gt;0,2,0))</f>
        <v>14.5</v>
      </c>
      <c r="KH10" s="23">
        <f t="shared" ref="KH10" si="133">INT(LOG($JV10*KI$3/300/10,1000))</f>
        <v>1</v>
      </c>
      <c r="KI10" s="23">
        <f t="shared" ref="KI10" si="134">ROUND($JV10*KI$3/300/1000^KH10,IF(KH10&gt;0,2,0))</f>
        <v>7247.73</v>
      </c>
      <c r="KJ10" s="23">
        <f t="shared" ref="KJ10" si="135">INT(LOG($JV10*KK$3/300/10,1000))</f>
        <v>2</v>
      </c>
      <c r="KK10" s="23">
        <f t="shared" ref="KK10" si="136">ROUND($JV10*KK$3/300/1000^KJ10,IF(KJ10&gt;0,2,0))</f>
        <v>14.5</v>
      </c>
      <c r="KL10" s="23">
        <f t="shared" ref="KL10" si="137">INT(LOG($JV10*KM$3/300/10,1000))</f>
        <v>2</v>
      </c>
      <c r="KM10" s="23">
        <f t="shared" ref="KM10" si="138">ROUND($JV10*KM$3/300/1000^KL10,IF(KL10&gt;0,2,0))</f>
        <v>36.24</v>
      </c>
      <c r="KN10" s="23">
        <f t="shared" ref="KN10" si="139">INT(LOG($JV10*KO$3/300/10,1000))</f>
        <v>2</v>
      </c>
      <c r="KO10" s="23">
        <f t="shared" ref="KO10" si="140">ROUND($JV10*KO$3/300/1000^KN10,IF(KN10&gt;0,2,0))</f>
        <v>108.72</v>
      </c>
    </row>
    <row r="11" spans="1:301" ht="16.5" x14ac:dyDescent="0.2">
      <c r="A11" s="14">
        <v>510</v>
      </c>
      <c r="B11" s="14" t="s">
        <v>663</v>
      </c>
      <c r="C11" s="14">
        <v>520</v>
      </c>
      <c r="D11" s="14">
        <v>520</v>
      </c>
      <c r="E11" s="14">
        <v>520</v>
      </c>
      <c r="F11" s="14">
        <v>10</v>
      </c>
      <c r="G11" s="14">
        <v>9</v>
      </c>
      <c r="H11" s="14">
        <v>9</v>
      </c>
      <c r="I11" s="14">
        <v>6</v>
      </c>
      <c r="J11" s="14">
        <v>6</v>
      </c>
      <c r="K11" s="14">
        <v>6</v>
      </c>
      <c r="L11" s="14">
        <v>9</v>
      </c>
      <c r="M11" s="14">
        <v>9</v>
      </c>
      <c r="N11" s="14">
        <v>9</v>
      </c>
      <c r="O11" s="14">
        <v>9</v>
      </c>
      <c r="P11" s="14">
        <v>9</v>
      </c>
      <c r="Q11" s="14">
        <v>9</v>
      </c>
      <c r="R11" s="14">
        <v>9</v>
      </c>
      <c r="S11" s="14">
        <v>9</v>
      </c>
      <c r="T11" s="14">
        <v>520</v>
      </c>
      <c r="U11" s="14">
        <v>520</v>
      </c>
      <c r="V11" s="14">
        <v>520</v>
      </c>
      <c r="W11" s="14">
        <v>520</v>
      </c>
      <c r="X11" s="14">
        <v>520</v>
      </c>
      <c r="Y11" s="14">
        <v>520</v>
      </c>
      <c r="Z11" s="14">
        <v>520</v>
      </c>
      <c r="AA11" s="14">
        <v>520</v>
      </c>
      <c r="AB11" s="14">
        <v>70</v>
      </c>
      <c r="AC11" s="14">
        <v>68</v>
      </c>
      <c r="AD11" s="14">
        <v>68</v>
      </c>
      <c r="AE11" s="14">
        <v>68</v>
      </c>
      <c r="AF11" s="14">
        <v>68</v>
      </c>
      <c r="AG11" s="14">
        <v>68</v>
      </c>
      <c r="AH11" s="14">
        <v>70</v>
      </c>
      <c r="AI11" s="14">
        <v>70</v>
      </c>
      <c r="AJ11" s="14">
        <v>4</v>
      </c>
      <c r="AK11" s="14">
        <v>4</v>
      </c>
      <c r="AL11" s="14">
        <v>4</v>
      </c>
      <c r="AM11" s="14">
        <v>4</v>
      </c>
      <c r="AN11" s="14">
        <v>4</v>
      </c>
      <c r="AO11" s="14">
        <v>0</v>
      </c>
      <c r="AP11" s="14">
        <v>0</v>
      </c>
      <c r="AQ11" s="14">
        <v>0</v>
      </c>
      <c r="AR11" s="14">
        <v>0</v>
      </c>
      <c r="AS11" s="14">
        <v>3</v>
      </c>
      <c r="AT11" s="14">
        <v>3</v>
      </c>
      <c r="AU11" s="14">
        <v>0</v>
      </c>
      <c r="AV11" s="14">
        <v>0</v>
      </c>
      <c r="AW11" s="14">
        <v>19</v>
      </c>
      <c r="BB11" s="14">
        <f>ROUND((INDEX(新战舰养成!S$6:S$18,日常本!$F11+1)+INDEX(新战舰养成!D$6:D$18,日常本!$F11+1)*(日常本!$C11-1))*INDEX(战舰突破!$D$6:$D$18,日常本!$I11+1),0)</f>
        <v>299929</v>
      </c>
      <c r="BC11" s="14">
        <f>ROUND((INDEX(新战舰养成!T$6:T$18,日常本!$F11+1)+INDEX(新战舰养成!E$6:E$18,日常本!$F11+1)*(日常本!$C11-1))*INDEX(战舰突破!$D$6:$D$18,日常本!$I11+1),0)</f>
        <v>2399327</v>
      </c>
      <c r="BD11" s="14">
        <f>ROUND((INDEX(新战舰养成!U$6:U$18,日常本!$F11+1)+INDEX(新战舰养成!F$6:F$18,日常本!$F11+1)*(日常本!$C11-1))*INDEX(战舰突破!$D$6:$D$18,日常本!$I11+1),0)</f>
        <v>150103</v>
      </c>
      <c r="BE11" s="14">
        <f>ROUND((INDEX(新战舰养成!V$6:V$18,日常本!$F11+1)+INDEX(新战舰养成!G$6:G$18,日常本!$F11+1)*(日常本!$C11-1))*INDEX(战舰突破!$D$6:$D$18,日常本!$I11+1),0)</f>
        <v>525</v>
      </c>
      <c r="BF11" s="14">
        <f>ROUND((INDEX(新战舰养成!W$6:W$18,日常本!$F11+1)+INDEX(新战舰养成!H$6:H$18,日常本!$F11+1)*(日常本!$C11-1))*INDEX(战舰突破!$D$6:$D$18,日常本!$I11+1),0)</f>
        <v>7</v>
      </c>
      <c r="BH11" s="14">
        <f>IF($D11&gt;0,ROUND((INDEX(新战舰养成!X$6:X$18,日常本!$G11+1)+INDEX(新战舰养成!I$6:I$18,日常本!$G11+1)*(日常本!$D11-1))*INDEX(战舰突破!$D$6:$D$18,日常本!$J11+1),0),0)</f>
        <v>221477</v>
      </c>
      <c r="BI11" s="14">
        <f>IF($D11&gt;0,ROUND((INDEX(新战舰养成!Y$6:Y$18,日常本!$G11+1)+INDEX(新战舰养成!J$6:J$18,日常本!$G11+1)*(日常本!$D11-1))*INDEX(战舰突破!$D$6:$D$18,日常本!$J11+1),0),0)</f>
        <v>0</v>
      </c>
      <c r="BJ11" s="14">
        <f>IF($D11&gt;0,ROUND((INDEX(新战舰养成!Z$6:Z$18,日常本!$G11+1)+INDEX(新战舰养成!K$6:K$18,日常本!$G11+1)*(日常本!$D11-1))*INDEX(战舰突破!$D$6:$D$18,日常本!$J11+1),0),0)</f>
        <v>0</v>
      </c>
      <c r="BK11" s="14">
        <f>IF($D11&gt;0,ROUND((INDEX(新战舰养成!AA$6:AA$18,日常本!$G11+1)+INDEX(新战舰养成!L$6:L$18,日常本!$G11+1)*(日常本!$D11-1))*INDEX(战舰突破!$D$6:$D$18,日常本!$J11+1),0),0)</f>
        <v>2209865</v>
      </c>
      <c r="BL11" s="14">
        <f>IF($D11&gt;0,ROUND((INDEX(新战舰养成!AB$6:AB$18,日常本!$G11+1)+INDEX(新战舰养成!M$6:M$18,日常本!$G11+1)*(日常本!$D11-1))*INDEX(战舰突破!$D$6:$D$18,日常本!$J11+1),0),0)</f>
        <v>44069</v>
      </c>
      <c r="BN11" s="14">
        <f>IF($E11&gt;0,ROUND((INDEX(新战舰养成!AC$6:AC$18,日常本!$H11+1)+INDEX(新战舰养成!I$6:I$18,日常本!$H11+1)*(日常本!$E11-1))*INDEX(战舰突破!$D$6:$D$18,日常本!$K11+1),0),0)</f>
        <v>222002</v>
      </c>
      <c r="BO11" s="14">
        <f>IF($E11&gt;0,ROUND((INDEX(新战舰养成!AD$6:AD$18,日常本!$H11+1)+INDEX(新战舰养成!J$6:J$18,日常本!$H11+1)*(日常本!$E11-1))*INDEX(战舰突破!$D$6:$D$18,日常本!$K11+1),0),0)</f>
        <v>0</v>
      </c>
      <c r="BP11" s="14">
        <f>IF($E11&gt;0,ROUND((INDEX(新战舰养成!AE$6:AE$18,日常本!$H11+1)+INDEX(新战舰养成!K$6:K$18,日常本!$H11+1)*(日常本!$E11-1))*INDEX(战舰突破!$D$6:$D$18,日常本!$K11+1),0),0)</f>
        <v>0</v>
      </c>
      <c r="BQ11" s="14">
        <f>IF($E11&gt;0,ROUND((INDEX(新战舰养成!AF$6:AF$18,日常本!$H11+1)+INDEX(新战舰养成!L$6:L$18,日常本!$H11+1)*(日常本!$E11-1))*INDEX(战舰突破!$D$6:$D$18,日常本!$K11+1),0),0)</f>
        <v>1468408</v>
      </c>
      <c r="BR11" s="14">
        <f>IF($E11&gt;0,ROUND((INDEX(新战舰养成!AG$6:AG$18,日常本!$H11+1)+INDEX(新战舰养成!M$6:M$18,日常本!$H11+1)*(日常本!$E11-1))*INDEX(战舰突破!$D$6:$D$18,日常本!$K11+1),0),0)</f>
        <v>59287</v>
      </c>
      <c r="BU11" s="14">
        <f>(INDEX(装备数值!$C$13:$G$116,日常本!$L11*8+1,BU$2)+INDEX(装备数值!$C$13:$G$116,日常本!$M11*8+2,BU$2)+INDEX(装备数值!$C$13:$G$116,日常本!$O11*8+3,BU$2)+INDEX(装备数值!$C$13:$G$116,日常本!$N11*8+4,BU$2)+INDEX(装备数值!$C$13:$G$116,日常本!$P11*8+5,BU$2)+INDEX(装备数值!$C$13:$G$116,日常本!$Q11*8+6,BU$2)+INDEX(装备数值!$C$13:$G$116,日常本!$R11*8+7,BU$2)+INDEX(装备数值!$C$13:$G$116,日常本!$S11*8+8,BU$2))</f>
        <v>56000</v>
      </c>
      <c r="BV11" s="14">
        <f>(INDEX(装备数值!$C$13:$G$116,日常本!$L11*8+1,BV$2)+INDEX(装备数值!$C$13:$G$116,日常本!$M11*8+2,BV$2)+INDEX(装备数值!$C$13:$G$116,日常本!$O11*8+3,BV$2)+INDEX(装备数值!$C$13:$G$116,日常本!$N11*8+4,BV$2)+INDEX(装备数值!$C$13:$G$116,日常本!$P11*8+5,BV$2)+INDEX(装备数值!$C$13:$G$116,日常本!$Q11*8+6,BV$2)+INDEX(装备数值!$C$13:$G$116,日常本!$R11*8+7,BV$2)+INDEX(装备数值!$C$13:$G$116,日常本!$S11*8+8,BV$2))</f>
        <v>420000</v>
      </c>
      <c r="BW11" s="14">
        <f>(INDEX(装备数值!$C$13:$G$116,日常本!$L11*8+1,BW$2)+INDEX(装备数值!$C$13:$G$116,日常本!$M11*8+2,BW$2)+INDEX(装备数值!$C$13:$G$116,日常本!$O11*8+3,BW$2)+INDEX(装备数值!$C$13:$G$116,日常本!$N11*8+4,BW$2)+INDEX(装备数值!$C$13:$G$116,日常本!$P11*8+5,BW$2)+INDEX(装备数值!$C$13:$G$116,日常本!$Q11*8+6,BW$2)+INDEX(装备数值!$C$13:$G$116,日常本!$R11*8+7,BW$2)+INDEX(装备数值!$C$13:$G$116,日常本!$S11*8+8,BW$2))</f>
        <v>28000</v>
      </c>
      <c r="BX11" s="14">
        <f>(INDEX(装备数值!$C$13:$G$116,日常本!$L11*8+1,BX$2)+INDEX(装备数值!$C$13:$G$116,日常本!$M11*8+2,BX$2)+INDEX(装备数值!$C$13:$G$116,日常本!$O11*8+3,BX$2)+INDEX(装备数值!$C$13:$G$116,日常本!$N11*8+4,BX$2)+INDEX(装备数值!$C$13:$G$116,日常本!$P11*8+5,BX$2)+INDEX(装备数值!$C$13:$G$116,日常本!$Q11*8+6,BX$2)+INDEX(装备数值!$C$13:$G$116,日常本!$R11*8+7,BX$2)+INDEX(装备数值!$C$13:$G$116,日常本!$S11*8+8,BX$2))</f>
        <v>560000</v>
      </c>
      <c r="BY11" s="14">
        <f>(INDEX(装备数值!$C$13:$G$116,日常本!$L11*8+1,BY$2)+INDEX(装备数值!$C$13:$G$116,日常本!$M11*8+2,BY$2)+INDEX(装备数值!$C$13:$G$116,日常本!$O11*8+3,BY$2)+INDEX(装备数值!$C$13:$G$116,日常本!$N11*8+4,BY$2)+INDEX(装备数值!$C$13:$G$116,日常本!$P11*8+5,BY$2)+INDEX(装备数值!$C$13:$G$116,日常本!$Q11*8+6,BY$2)+INDEX(装备数值!$C$13:$G$116,日常本!$R11*8+7,BY$2)+INDEX(装备数值!$C$13:$G$116,日常本!$S11*8+8,BY$2))</f>
        <v>10800</v>
      </c>
      <c r="CB11" s="14">
        <f>INDEX(装备数值!$I$13:$M$116,日常本!$L11*8+1,CB$2)*$T11+INDEX(装备数值!$I$13:$M$116,日常本!$M11*8+2,CB$2)*$U11+INDEX(装备数值!$I$13:$M$116,日常本!$O11*8+3,CB$2)*$V11+INDEX(装备数值!$I$13:$M$116,日常本!$N11*8+4,CB$2)*$W11+INDEX(装备数值!$I$13:$M$116,日常本!$P11*8+5,CB$2)*$X11+INDEX(装备数值!$I$13:$M$116,日常本!$Q11*8+6,CB$2)*$Y11+INDEX(装备数值!$I$13:$M$116,日常本!$R11*8+7,CB$2)*$Z11+INDEX(装备数值!$I$13:$M$116,日常本!$S11*8+8,CB$2)*$AA11</f>
        <v>145600</v>
      </c>
      <c r="CC11" s="14">
        <f>INDEX(装备数值!$I$13:$M$116,日常本!$L11*8+1,CC$2)*$T11+INDEX(装备数值!$I$13:$M$116,日常本!$M11*8+2,CC$2)*$U11+INDEX(装备数值!$I$13:$M$116,日常本!$O11*8+3,CC$2)*$V11+INDEX(装备数值!$I$13:$M$116,日常本!$N11*8+4,CC$2)*$W11+INDEX(装备数值!$I$13:$M$116,日常本!$P11*8+5,CC$2)*$X11+INDEX(装备数值!$I$13:$M$116,日常本!$Q11*8+6,CC$2)*$Y11+INDEX(装备数值!$I$13:$M$116,日常本!$R11*8+7,CC$2)*$Z11+INDEX(装备数值!$I$13:$M$116,日常本!$S11*8+8,CC$2)*$AA11</f>
        <v>1092000</v>
      </c>
      <c r="CD11" s="14">
        <f>INDEX(装备数值!$I$13:$M$116,日常本!$L11*8+1,CD$2)*$T11+INDEX(装备数值!$I$13:$M$116,日常本!$M11*8+2,CD$2)*$U11+INDEX(装备数值!$I$13:$M$116,日常本!$O11*8+3,CD$2)*$V11+INDEX(装备数值!$I$13:$M$116,日常本!$N11*8+4,CD$2)*$W11+INDEX(装备数值!$I$13:$M$116,日常本!$P11*8+5,CD$2)*$X11+INDEX(装备数值!$I$13:$M$116,日常本!$Q11*8+6,CD$2)*$Y11+INDEX(装备数值!$I$13:$M$116,日常本!$R11*8+7,CD$2)*$Z11+INDEX(装备数值!$I$13:$M$116,日常本!$S11*8+8,CD$2)*$AA11</f>
        <v>72800</v>
      </c>
      <c r="CE11" s="14">
        <f>INDEX(装备数值!$I$13:$M$116,日常本!$L11*8+1,CE$2)*$T11+INDEX(装备数值!$I$13:$M$116,日常本!$M11*8+2,CE$2)*$U11+INDEX(装备数值!$I$13:$M$116,日常本!$O11*8+3,CE$2)*$V11+INDEX(装备数值!$I$13:$M$116,日常本!$N11*8+4,CE$2)*$W11+INDEX(装备数值!$I$13:$M$116,日常本!$P11*8+5,CE$2)*$X11+INDEX(装备数值!$I$13:$M$116,日常本!$Q11*8+6,CE$2)*$Y11+INDEX(装备数值!$I$13:$M$116,日常本!$R11*8+7,CE$2)*$Z11+INDEX(装备数值!$I$13:$M$116,日常本!$S11*8+8,CE$2)*$AA11</f>
        <v>1456000</v>
      </c>
      <c r="CF11" s="14">
        <f>INDEX(装备数值!$I$13:$M$116,日常本!$L11*8+1,CF$2)*$T11+INDEX(装备数值!$I$13:$M$116,日常本!$M11*8+2,CF$2)*$U11+INDEX(装备数值!$I$13:$M$116,日常本!$O11*8+3,CF$2)*$V11+INDEX(装备数值!$I$13:$M$116,日常本!$N11*8+4,CF$2)*$W11+INDEX(装备数值!$I$13:$M$116,日常本!$P11*8+5,CF$2)*$X11+INDEX(装备数值!$I$13:$M$116,日常本!$Q11*8+6,CF$2)*$Y11+INDEX(装备数值!$I$13:$M$116,日常本!$R11*8+7,CF$2)*$Z11+INDEX(装备数值!$I$13:$M$116,日常本!$S11*8+8,CF$2)*$AA11</f>
        <v>28080</v>
      </c>
      <c r="CI11" s="14">
        <f>INDEX(装备数值!$X$13:$AH$116,$L11*8+1,CI$2)*$AB11+INDEX(装备数值!$X$13:$AH$116,$M11*8+2,CI$2)*$AC11+INDEX(装备数值!$X$13:$AH$116,$O11*8+3,CI$2)*$AD11+INDEX(装备数值!$X$13:$AH$116,$N11*8+4,CI$2)*$AE11+INDEX(装备数值!$X$13:$AH$116,$P11*8+5,CI$2)*$AF11+INDEX(装备数值!$X$13:$AH$116,$Q11*8+6,CI$2)*$AG11+INDEX(装备数值!$X$13:$AH$116,$R11*8+7,CI$2)*$AH11+INDEX(装备数值!$X$13:$AH$116,$S11*8+8,CI$2)*$AI11</f>
        <v>49000</v>
      </c>
      <c r="CJ11" s="14">
        <f>INDEX(装备数值!$X$13:$AH$116,$L11*8+1,CJ$2)*$AB11+INDEX(装备数值!$X$13:$AH$116,$M11*8+2,CJ$2)*$AC11+INDEX(装备数值!$X$13:$AH$116,$O11*8+3,CJ$2)*$AD11+INDEX(装备数值!$X$13:$AH$116,$N11*8+4,CJ$2)*$AE11+INDEX(装备数值!$X$13:$AH$116,$P11*8+5,CJ$2)*$AF11+INDEX(装备数值!$X$13:$AH$116,$Q11*8+6,CJ$2)*$AG11+INDEX(装备数值!$X$13:$AH$116,$R11*8+7,CJ$2)*$AH11+INDEX(装备数值!$X$13:$AH$116,$S11*8+8,CJ$2)*$AI11</f>
        <v>362250</v>
      </c>
      <c r="CK11" s="14">
        <f>INDEX(装备数值!$X$13:$AH$116,$L11*8+1,CK$2)*$AB11+INDEX(装备数值!$X$13:$AH$116,$M11*8+2,CK$2)*$AC11+INDEX(装备数值!$X$13:$AH$116,$O11*8+3,CK$2)*$AD11+INDEX(装备数值!$X$13:$AH$116,$N11*8+4,CK$2)*$AE11+INDEX(装备数值!$X$13:$AH$116,$P11*8+5,CK$2)*$AF11+INDEX(装备数值!$X$13:$AH$116,$Q11*8+6,CK$2)*$AG11+INDEX(装备数值!$X$13:$AH$116,$R11*8+7,CK$2)*$AH11+INDEX(装备数值!$X$13:$AH$116,$S11*8+8,CK$2)*$AI11</f>
        <v>23800</v>
      </c>
      <c r="CL11" s="14">
        <f>INDEX(装备数值!$X$13:$AH$116,$L11*8+1,CL$2)*$AB11+INDEX(装备数值!$X$13:$AH$116,$M11*8+2,CL$2)*$AC11+INDEX(装备数值!$X$13:$AH$116,$O11*8+3,CL$2)*$AD11+INDEX(装备数值!$X$13:$AH$116,$N11*8+4,CL$2)*$AE11+INDEX(装备数值!$X$13:$AH$116,$P11*8+5,CL$2)*$AF11+INDEX(装备数值!$X$13:$AH$116,$Q11*8+6,CL$2)*$AG11+INDEX(装备数值!$X$13:$AH$116,$R11*8+7,CL$2)*$AH11+INDEX(装备数值!$X$13:$AH$116,$S11*8+8,CL$2)*$AI11</f>
        <v>490000</v>
      </c>
      <c r="CM11" s="14">
        <f>INDEX(装备数值!$X$13:$AH$116,$L11*8+1,CM$2)*$AB11+INDEX(装备数值!$X$13:$AH$116,$M11*8+2,CM$2)*$AC11+INDEX(装备数值!$X$13:$AH$116,$O11*8+3,CM$2)*$AD11+INDEX(装备数值!$X$13:$AH$116,$N11*8+4,CM$2)*$AE11+INDEX(装备数值!$X$13:$AH$116,$P11*8+5,CM$2)*$AF11+INDEX(装备数值!$X$13:$AH$116,$Q11*8+6,CM$2)*$AG11+INDEX(装备数值!$X$13:$AH$116,$R11*8+7,CM$2)*$AH11+INDEX(装备数值!$X$13:$AH$116,$S11*8+8,CM$2)*$AI11</f>
        <v>9520</v>
      </c>
      <c r="CN11" s="14">
        <f>INDEX(装备数值!$X$13:$AH$116,$L11*8+1,CN$2)*$AB11+INDEX(装备数值!$X$13:$AH$116,$M11*8+2,CN$2)*$AC11+INDEX(装备数值!$X$13:$AH$116,$O11*8+3,CN$2)*$AD11+INDEX(装备数值!$X$13:$AH$116,$N11*8+4,CN$2)*$AE11+INDEX(装备数值!$X$13:$AH$116,$P11*8+5,CN$2)*$AF11+INDEX(装备数值!$X$13:$AH$116,$Q11*8+6,CN$2)*$AG11+INDEX(装备数值!$X$13:$AH$116,$R11*8+7,CN$2)*$AH11+INDEX(装备数值!$X$13:$AH$116,$S11*8+8,CN$2)*$AI11</f>
        <v>36050</v>
      </c>
      <c r="CO11" s="14">
        <f>INDEX(装备数值!$X$13:$AH$116,$L11*8+1,CO$2)*$AB11+INDEX(装备数值!$X$13:$AH$116,$M11*8+2,CO$2)*$AC11+INDEX(装备数值!$X$13:$AH$116,$O11*8+3,CO$2)*$AD11+INDEX(装备数值!$X$13:$AH$116,$N11*8+4,CO$2)*$AE11+INDEX(装备数值!$X$13:$AH$116,$P11*8+5,CO$2)*$AF11+INDEX(装备数值!$X$13:$AH$116,$Q11*8+6,CO$2)*$AG11+INDEX(装备数值!$X$13:$AH$116,$R11*8+7,CO$2)*$AH11+INDEX(装备数值!$X$13:$AH$116,$S11*8+8,CO$2)*$AI11</f>
        <v>35700</v>
      </c>
      <c r="CP11" s="14">
        <f>INDEX(装备数值!$X$13:$AH$116,$L11*8+1,CP$2)*$AB11+INDEX(装备数值!$X$13:$AH$116,$M11*8+2,CP$2)*$AC11+INDEX(装备数值!$X$13:$AH$116,$O11*8+3,CP$2)*$AD11+INDEX(装备数值!$X$13:$AH$116,$N11*8+4,CP$2)*$AE11+INDEX(装备数值!$X$13:$AH$116,$P11*8+5,CP$2)*$AF11+INDEX(装备数值!$X$13:$AH$116,$Q11*8+6,CP$2)*$AG11+INDEX(装备数值!$X$13:$AH$116,$R11*8+7,CP$2)*$AH11+INDEX(装备数值!$X$13:$AH$116,$S11*8+8,CP$2)*$AI11</f>
        <v>36050</v>
      </c>
      <c r="CQ11" s="14">
        <f>INDEX(装备数值!$X$13:$AH$116,$L11*8+1,CQ$2)*$AB11+INDEX(装备数值!$X$13:$AH$116,$M11*8+2,CQ$2)*$AC11+INDEX(装备数值!$X$13:$AH$116,$O11*8+3,CQ$2)*$AD11+INDEX(装备数值!$X$13:$AH$116,$N11*8+4,CQ$2)*$AE11+INDEX(装备数值!$X$13:$AH$116,$P11*8+5,CQ$2)*$AF11+INDEX(装备数值!$X$13:$AH$116,$Q11*8+6,CQ$2)*$AG11+INDEX(装备数值!$X$13:$AH$116,$R11*8+7,CQ$2)*$AH11+INDEX(装备数值!$X$13:$AH$116,$S11*8+8,CQ$2)*$AI11</f>
        <v>35700</v>
      </c>
      <c r="CR11" s="14">
        <f>INDEX(装备数值!$X$13:$AH$116,$L11*8+1,CR$2)*$AB11+INDEX(装备数值!$X$13:$AH$116,$M11*8+2,CR$2)*$AC11+INDEX(装备数值!$X$13:$AH$116,$O11*8+3,CR$2)*$AD11+INDEX(装备数值!$X$13:$AH$116,$N11*8+4,CR$2)*$AE11+INDEX(装备数值!$X$13:$AH$116,$P11*8+5,CR$2)*$AF11+INDEX(装备数值!$X$13:$AH$116,$Q11*8+6,CR$2)*$AG11+INDEX(装备数值!$X$13:$AH$116,$R11*8+7,CR$2)*$AH11+INDEX(装备数值!$X$13:$AH$116,$S11*8+8,CR$2)*$AI11</f>
        <v>70</v>
      </c>
      <c r="CS11" s="14">
        <f>INDEX(装备数值!$X$13:$AH$116,$L11*8+1,CS$2)*$AB11+INDEX(装备数值!$X$13:$AH$116,$M11*8+2,CS$2)*$AC11+INDEX(装备数值!$X$13:$AH$116,$O11*8+3,CS$2)*$AD11+INDEX(装备数值!$X$13:$AH$116,$N11*8+4,CS$2)*$AE11+INDEX(装备数值!$X$13:$AH$116,$P11*8+5,CS$2)*$AF11+INDEX(装备数值!$X$13:$AH$116,$Q11*8+6,CS$2)*$AG11+INDEX(装备数值!$X$13:$AH$116,$R11*8+7,CS$2)*$AH11+INDEX(装备数值!$X$13:$AH$116,$S11*8+8,CS$2)*$AI11</f>
        <v>70</v>
      </c>
      <c r="CU11" s="14">
        <f>INDEX(装备数值!$AN$17:$AN$117,MATCH(MIN($T11:$AA11),装备数值!$AO$17:$AO$117,1))</f>
        <v>52</v>
      </c>
      <c r="CV11" s="14">
        <f>IF(COUNTIF($L11:$S11,"&gt;"&amp;0)=8,INDEX(装备数值!AR$17:AR$117,$CU11+1),0)</f>
        <v>22880</v>
      </c>
      <c r="CW11" s="14">
        <f>IF(COUNTIF($L11:$S11,"&gt;"&amp;0)=8,INDEX(装备数值!AS$17:AS$117,$CU11+1),0)</f>
        <v>171600</v>
      </c>
      <c r="CX11" s="14">
        <f>IF(COUNTIF($L11:$S11,"&gt;"&amp;0)=8,INDEX(装备数值!AT$17:AT$117,$CU11+1),0)</f>
        <v>11440</v>
      </c>
      <c r="CY11" s="14">
        <f>IF(COUNTIF($L11:$S11,"&gt;"&amp;0)=8,INDEX(装备数值!AU$17:AU$117,$CU11+1),0)</f>
        <v>228800</v>
      </c>
      <c r="CZ11" s="14">
        <f>IF(COUNTIF($L11:$S11,"&gt;"&amp;0)=8,INDEX(装备数值!AV$17:AV$117,$CU11+1),0)</f>
        <v>4472</v>
      </c>
      <c r="DB11" s="14">
        <f>INDEX(装备数值!$AY$17:$AY$77,MATCH(MIN($AB11:$AI11),装备数值!$AZ$17:$AZ$77,1))</f>
        <v>34</v>
      </c>
      <c r="DC11" s="26">
        <f>INDEX(装备数值!BA$17:BA$77,日常本!DB11+1)</f>
        <v>0.59</v>
      </c>
      <c r="DD11" s="26">
        <f>INDEX(装备数值!BA$17:BA$77,日常本!DB11+1)</f>
        <v>0.59</v>
      </c>
      <c r="DF11" s="14">
        <f t="shared" si="0"/>
        <v>26</v>
      </c>
      <c r="DG11" s="14">
        <f>VLOOKUP(DF11,军阶与晶片数值!$W$6:$X$27,2)</f>
        <v>6</v>
      </c>
      <c r="DH11" s="14">
        <f>INDEX(军阶与晶片数值!Y$6:Y$27,$DG11+1)</f>
        <v>550</v>
      </c>
      <c r="DI11" s="14">
        <f>INDEX(军阶与晶片数值!Z$6:Z$27,$DG11+1)</f>
        <v>550</v>
      </c>
      <c r="DJ11" s="14">
        <f>INDEX(军阶与晶片数值!AA$6:AA$27,$DG11+1)</f>
        <v>550</v>
      </c>
      <c r="DK11" s="14">
        <f>INDEX(军阶与晶片数值!AB$6:AB$27,$DG11+1)</f>
        <v>550</v>
      </c>
      <c r="DL11" s="28">
        <f>INDEX(军阶与晶片数值!AC$6:AC$27,$DG11+1)</f>
        <v>35</v>
      </c>
      <c r="DM11" s="28">
        <f>INDEX(军阶与晶片数值!AD$6:AD$27,$DG11+1)</f>
        <v>17.5</v>
      </c>
      <c r="DO11" s="26">
        <f>INDEX(军阶与晶片数值!I$6:I$16,AJ11+1)</f>
        <v>0.15</v>
      </c>
      <c r="DP11" s="26">
        <f>INDEX(军阶与晶片数值!M$6:M$16,AK11+1)</f>
        <v>0.15</v>
      </c>
      <c r="DQ11" s="26">
        <f>INDEX(军阶与晶片数值!J$6:J$16,AL11+1)</f>
        <v>0.15</v>
      </c>
      <c r="DR11" s="26">
        <f>INDEX(军阶与晶片数值!K$6:K$16,AM11+1)</f>
        <v>0.3</v>
      </c>
      <c r="DS11" s="26">
        <f>INDEX(军阶与晶片数值!L$6:L$16,AN11+1)</f>
        <v>0.3</v>
      </c>
      <c r="DT11" s="28">
        <f>INDEX(军阶与晶片数值!N$6:N$16,AO11+1)</f>
        <v>0</v>
      </c>
      <c r="DU11" s="28">
        <f>INDEX(军阶与晶片数值!O$6:O$16,AP11+1)</f>
        <v>0</v>
      </c>
      <c r="DV11" s="28">
        <f>INDEX(军阶与晶片数值!P$6:P$16,AQ11+1)</f>
        <v>0</v>
      </c>
      <c r="DW11" s="28">
        <f>INDEX(军阶与晶片数值!Q$6:Q$16,AR11+1)</f>
        <v>0</v>
      </c>
      <c r="DX11" s="26">
        <f>INDEX(军阶与晶片数值!R$6:R$16,AS11+1)</f>
        <v>0.13</v>
      </c>
      <c r="DY11" s="26">
        <f>INDEX(军阶与晶片数值!S$6:S$16,AT11+1)</f>
        <v>0.13</v>
      </c>
      <c r="DZ11" s="26">
        <f>INDEX(军阶与晶片数值!T$6:T$16,AU11+1)</f>
        <v>0</v>
      </c>
      <c r="EA11" s="26">
        <f>INDEX(军阶与晶片数值!U$6:U$16,AV11+1)</f>
        <v>0</v>
      </c>
      <c r="EC11" s="26">
        <f>INDEX(军阶与晶片数值!$C$6:$C$36,日常本!$AW11+1)</f>
        <v>0.95</v>
      </c>
      <c r="ED11" s="26">
        <f>INDEX(军阶与晶片数值!$C$6:$C$36,日常本!$AW11+1)</f>
        <v>0.95</v>
      </c>
      <c r="EE11" s="26">
        <f>INDEX(军阶与晶片数值!$C$6:$C$36,日常本!$AW11+1)</f>
        <v>0.95</v>
      </c>
      <c r="EF11" s="26">
        <f>INDEX(军阶与晶片数值!$C$6:$C$36,日常本!$AW11+1)</f>
        <v>0.95</v>
      </c>
      <c r="EG11" s="26">
        <f>INDEX(军阶与晶片数值!$C$6:$C$36,日常本!$AW11+1)</f>
        <v>0.95</v>
      </c>
      <c r="EI11" s="14">
        <f>INDEX(战舰突破!$H$6:$H$18,日常本!$F11+1)+INDEX(战舰突破!$H$23:$H$35,日常本!$G11+1)+INDEX(战舰突破!$H$40:$H$52,日常本!$H11+1)</f>
        <v>200</v>
      </c>
      <c r="EJ11" s="14">
        <f>INDEX(战舰突破!$I$6:$I$18,日常本!$F11+1)+INDEX(战舰突破!$I$23:$I$35,日常本!$G11+1)+INDEX(战舰突破!$I$40:$I$52,日常本!$H11+1)</f>
        <v>200</v>
      </c>
      <c r="EK11" s="14">
        <f>INDEX(战舰突破!$J$6:$J$18,日常本!$F11+1)+INDEX(战舰突破!$J$23:$J$35,日常本!$G11+1)+INDEX(战舰突破!$J$40:$J$52,日常本!$H11+1)</f>
        <v>0</v>
      </c>
      <c r="EL11" s="14">
        <f>INDEX(战舰突破!$K$6:$K$18,日常本!$F11+1)+INDEX(战舰突破!$K$23:$K$35,日常本!$G11+1)+INDEX(战舰突破!$K$40:$K$52,日常本!$H11+1)</f>
        <v>0</v>
      </c>
      <c r="EM11" s="14">
        <f>INDEX(战舰突破!$L$6:$L$18,日常本!$F11+1)+INDEX(战舰突破!$L$23:$L$35,日常本!$G11+1)+INDEX(战舰突破!$L$40:$L$52,日常本!$H11+1)</f>
        <v>200</v>
      </c>
      <c r="EN11" s="18">
        <f>INDEX(战舰突破!$N$6:$N$18,日常本!$F11+1)+INDEX(战舰突破!$N$23:$N$35,日常本!$G11+1)+INDEX(战舰突破!$N$40:$N$52,日常本!$H11+1)</f>
        <v>0.25</v>
      </c>
      <c r="EO11" s="18">
        <f>INDEX(战舰突破!$O$6:$O$18,日常本!$F11+1)+INDEX(战舰突破!$O$23:$O$35,日常本!$G11+1)+INDEX(战舰突破!$O$40:$O$52,日常本!$H11+1)</f>
        <v>1.4</v>
      </c>
      <c r="EP11" s="18">
        <f>INDEX(战舰突破!$P$6:$P$18,日常本!$F11+1)+INDEX(战舰突破!$P$23:$P$35,日常本!$G11+1)+INDEX(战舰突破!$P$40:$P$52,日常本!$H11+1)</f>
        <v>0</v>
      </c>
      <c r="EQ11" s="18">
        <f>INDEX(战舰突破!$Q$6:$Q$18,日常本!$F11+1)+INDEX(战舰突破!$Q$23:$Q$35,日常本!$G11+1)+INDEX(战舰突破!$Q$40:$Q$52,日常本!$H11+1)</f>
        <v>0.3</v>
      </c>
      <c r="ER11" s="18">
        <f>INDEX(战舰突破!$R$6:$R$18,日常本!$F11+1)+INDEX(战舰突破!$R$23:$R$35,日常本!$G11+1)+INDEX(战舰突破!$R$40:$R$52,日常本!$H11+1)</f>
        <v>0</v>
      </c>
      <c r="ES11" s="18">
        <f>INDEX(战舰突破!$M$6:$M$18,日常本!$F11+1)+INDEX(战舰突破!$M$23:$M$35,日常本!$G11+1)+INDEX(战舰突破!$M$40:$M$52,日常本!$H11+1)</f>
        <v>0.2</v>
      </c>
      <c r="ET11" s="22">
        <f>INDEX(战舰突破!$W$6:$W$18,日常本!$F11+1)+INDEX(战舰突破!$W$23:$W$35,日常本!$G11+1)+INDEX(战舰突破!$W$40:$W$52,日常本!$H11+1)</f>
        <v>0.5</v>
      </c>
      <c r="EW11" s="14">
        <f>INDEX(战舰突破!$S$6:$S$18,日常本!$F11+1)</f>
        <v>0</v>
      </c>
      <c r="EX11" s="14">
        <f>INDEX(战舰突破!$T$6:$T$18,日常本!$F11+1)</f>
        <v>1.1000000000000001</v>
      </c>
      <c r="EY11" s="14">
        <f>INDEX(战舰突破!$U$6:$U$18,日常本!$F11+1)</f>
        <v>0.1</v>
      </c>
      <c r="EZ11" s="14">
        <f>INDEX(战舰突破!$V$6:$V$18,日常本!$F11+1)</f>
        <v>1</v>
      </c>
      <c r="FA11" s="14">
        <f>INDEX(战舰突破!$X$6:$X$18,日常本!$F11+1)</f>
        <v>11</v>
      </c>
      <c r="FC11" s="14">
        <f>INDEX(战舰突破!$S$23:$S$35,日常本!$F11+1)</f>
        <v>0.6</v>
      </c>
      <c r="FD11" s="14">
        <f>INDEX(战舰突破!$T$23:$T$35,日常本!$F11+1)</f>
        <v>0.55000000000000004</v>
      </c>
      <c r="FE11" s="14">
        <f>INDEX(战舰突破!$U$23:$U$35,日常本!$F11+1)</f>
        <v>0.1</v>
      </c>
      <c r="FF11" s="14">
        <f>INDEX(战舰突破!$V$23:$V$35,日常本!$F11+1)</f>
        <v>2</v>
      </c>
      <c r="FG11" s="14">
        <f>INDEX(战舰突破!$X$23:$X$35,日常本!$F11+1)</f>
        <v>165</v>
      </c>
      <c r="FI11" s="14">
        <f>INDEX(战舰突破!$S$40:$S$52,日常本!$F11+1)</f>
        <v>0.6</v>
      </c>
      <c r="FJ11" s="14">
        <f>INDEX(战舰突破!$T$40:$T$52,日常本!$F11+1)</f>
        <v>0.25</v>
      </c>
      <c r="FK11" s="14">
        <f>INDEX(战舰突破!$U$40:$U$52,日常本!$F11+1)</f>
        <v>0.2</v>
      </c>
      <c r="FL11" s="14">
        <f>INDEX(战舰突破!$V$40:$V$52,日常本!$F11+1)</f>
        <v>1</v>
      </c>
      <c r="FM11" s="14">
        <f>INDEX(战舰突破!$X$40:$X$52,日常本!$F11+1)</f>
        <v>275</v>
      </c>
      <c r="FP11" s="14">
        <f t="shared" si="1"/>
        <v>1607897</v>
      </c>
      <c r="FQ11" s="14">
        <f t="shared" si="2"/>
        <v>1387986</v>
      </c>
      <c r="FR11" s="14">
        <f t="shared" si="3"/>
        <v>1389458</v>
      </c>
      <c r="FS11" s="14">
        <f t="shared" si="4"/>
        <v>23923942</v>
      </c>
      <c r="FT11" s="14">
        <f t="shared" si="5"/>
        <v>642124</v>
      </c>
      <c r="FU11" s="14">
        <f t="shared" si="6"/>
        <v>16258470</v>
      </c>
      <c r="FV11" s="14">
        <f t="shared" si="6"/>
        <v>396055</v>
      </c>
      <c r="FW11" s="28">
        <f t="shared" si="7"/>
        <v>36600</v>
      </c>
      <c r="FX11" s="28">
        <f t="shared" si="7"/>
        <v>36250</v>
      </c>
      <c r="FY11" s="28">
        <f t="shared" si="7"/>
        <v>36600</v>
      </c>
      <c r="FZ11" s="28">
        <f t="shared" si="7"/>
        <v>36250</v>
      </c>
      <c r="GA11" s="28">
        <f t="shared" si="8"/>
        <v>1.7966999999999997</v>
      </c>
      <c r="GB11" s="28">
        <f t="shared" si="8"/>
        <v>1.7966999999999997</v>
      </c>
      <c r="GC11" s="28">
        <f t="shared" si="9"/>
        <v>0</v>
      </c>
      <c r="GD11" s="28">
        <f t="shared" si="9"/>
        <v>52.15</v>
      </c>
      <c r="GE11" s="14">
        <f t="shared" si="10"/>
        <v>1</v>
      </c>
      <c r="GF11" s="14">
        <f t="shared" si="11"/>
        <v>1.6</v>
      </c>
      <c r="GG11" s="14">
        <f t="shared" si="12"/>
        <v>1.6</v>
      </c>
      <c r="GH11" s="18">
        <f t="shared" si="13"/>
        <v>2.3000000000000003</v>
      </c>
      <c r="GI11" s="18">
        <f t="shared" si="14"/>
        <v>1.75</v>
      </c>
      <c r="GJ11" s="18">
        <f t="shared" si="15"/>
        <v>1.45</v>
      </c>
      <c r="GK11" s="29">
        <f t="shared" si="44"/>
        <v>36750</v>
      </c>
      <c r="GL11" s="29">
        <f t="shared" si="16"/>
        <v>37050</v>
      </c>
      <c r="GM11" s="29">
        <f t="shared" si="16"/>
        <v>37050</v>
      </c>
      <c r="GN11" s="26">
        <f t="shared" si="45"/>
        <v>0.1</v>
      </c>
      <c r="GO11" s="26">
        <f t="shared" si="46"/>
        <v>0.1</v>
      </c>
      <c r="GP11" s="26">
        <f t="shared" si="47"/>
        <v>0.2</v>
      </c>
      <c r="GQ11" s="14">
        <f t="shared" si="48"/>
        <v>3</v>
      </c>
      <c r="GR11" s="14">
        <f t="shared" si="49"/>
        <v>4</v>
      </c>
      <c r="GS11" s="14">
        <f t="shared" si="50"/>
        <v>3</v>
      </c>
      <c r="GT11" s="14">
        <f t="shared" si="17"/>
        <v>11</v>
      </c>
      <c r="GU11" s="14">
        <f t="shared" si="18"/>
        <v>165</v>
      </c>
      <c r="GV11" s="14">
        <f t="shared" si="19"/>
        <v>275</v>
      </c>
      <c r="GW11">
        <v>7</v>
      </c>
      <c r="GX11" s="14">
        <f t="shared" si="20"/>
        <v>121211392</v>
      </c>
      <c r="GZ11" s="14">
        <f t="shared" si="21"/>
        <v>1284248</v>
      </c>
      <c r="HA11" s="14">
        <f t="shared" si="51"/>
        <v>803918</v>
      </c>
      <c r="HB11" s="29">
        <f t="shared" si="52"/>
        <v>34800</v>
      </c>
      <c r="HC11" s="29">
        <f t="shared" si="53"/>
        <v>24930</v>
      </c>
      <c r="HD11" s="29">
        <f t="shared" si="22"/>
        <v>27187</v>
      </c>
      <c r="HE11" s="29">
        <f t="shared" si="23"/>
        <v>25130</v>
      </c>
      <c r="HF11" s="14">
        <f t="shared" si="24"/>
        <v>1.7966999999999997</v>
      </c>
      <c r="HG11" s="14">
        <f t="shared" si="24"/>
        <v>1.7966999999999997</v>
      </c>
      <c r="HH11" s="14">
        <f t="shared" si="54"/>
        <v>780978</v>
      </c>
      <c r="HI11" s="26">
        <f t="shared" si="25"/>
        <v>0.40735668166699274</v>
      </c>
      <c r="HJ11" s="26">
        <f t="shared" si="26"/>
        <v>0.65663202933985332</v>
      </c>
      <c r="HK11" s="29">
        <f t="shared" si="55"/>
        <v>232097</v>
      </c>
      <c r="HL11" s="29">
        <f t="shared" si="56"/>
        <v>639747</v>
      </c>
      <c r="HM11" s="29">
        <f t="shared" si="57"/>
        <v>708361</v>
      </c>
      <c r="HN11" s="26">
        <f t="shared" si="27"/>
        <v>0.49185786233911588</v>
      </c>
      <c r="HO11" s="26">
        <f t="shared" si="28"/>
        <v>0.498852825965305</v>
      </c>
      <c r="HP11" s="26">
        <f t="shared" si="29"/>
        <v>0.59885282596530498</v>
      </c>
      <c r="HQ11" s="26">
        <f t="shared" si="58"/>
        <v>9.1857862339115859E-2</v>
      </c>
      <c r="HR11" s="29">
        <f t="shared" si="30"/>
        <v>1.8000000000000003</v>
      </c>
      <c r="HS11" s="29">
        <f t="shared" si="31"/>
        <v>3.5535758254057082</v>
      </c>
      <c r="HT11" s="29">
        <f t="shared" si="32"/>
        <v>3.222383883603805</v>
      </c>
      <c r="HU11" s="29">
        <f t="shared" si="33"/>
        <v>2088873</v>
      </c>
      <c r="HV11" s="29">
        <f t="shared" si="34"/>
        <v>1515592.9823838836</v>
      </c>
      <c r="HW11" s="29">
        <f t="shared" si="35"/>
        <v>1141305.5350867375</v>
      </c>
      <c r="HX11" s="29">
        <f t="shared" si="36"/>
        <v>12685488</v>
      </c>
      <c r="HY11" s="14">
        <f t="shared" si="37"/>
        <v>4745771.5199999996</v>
      </c>
      <c r="IC11" s="14">
        <v>0</v>
      </c>
      <c r="ID11" s="14">
        <v>1</v>
      </c>
      <c r="IE11" s="14">
        <v>300</v>
      </c>
      <c r="IF11" s="14">
        <v>50</v>
      </c>
      <c r="IG11" s="14">
        <v>37</v>
      </c>
      <c r="IH11" s="23">
        <f t="shared" si="38"/>
        <v>569865242</v>
      </c>
      <c r="II11" s="23">
        <f t="shared" si="59"/>
        <v>2</v>
      </c>
      <c r="IJ11" s="23">
        <f t="shared" si="60"/>
        <v>569.87</v>
      </c>
      <c r="IK11" s="14">
        <v>1</v>
      </c>
      <c r="IL11" s="14">
        <v>0</v>
      </c>
      <c r="IM11" s="14">
        <v>120</v>
      </c>
      <c r="IN11" s="14">
        <v>20</v>
      </c>
      <c r="IO11" s="14">
        <v>15</v>
      </c>
      <c r="IP11" s="23">
        <f t="shared" si="39"/>
        <v>190349568</v>
      </c>
      <c r="IQ11" s="23">
        <f t="shared" si="61"/>
        <v>2</v>
      </c>
      <c r="IR11" s="23">
        <f t="shared" si="62"/>
        <v>190.35</v>
      </c>
      <c r="IU11" s="14">
        <v>48</v>
      </c>
      <c r="IV11" s="14">
        <v>8</v>
      </c>
      <c r="IW11" s="14">
        <v>6</v>
      </c>
      <c r="IX11" s="23">
        <f t="shared" si="40"/>
        <v>71065632</v>
      </c>
      <c r="IY11" s="23">
        <f t="shared" si="63"/>
        <v>2</v>
      </c>
      <c r="IZ11" s="23">
        <f t="shared" si="64"/>
        <v>71.069999999999993</v>
      </c>
      <c r="JA11" s="14">
        <v>30</v>
      </c>
      <c r="JB11" s="14">
        <v>5</v>
      </c>
      <c r="JC11" s="14">
        <v>3</v>
      </c>
      <c r="JD11" s="23">
        <f t="shared" si="41"/>
        <v>41676886</v>
      </c>
      <c r="JE11" s="23">
        <f t="shared" si="65"/>
        <v>2</v>
      </c>
      <c r="JF11" s="23">
        <f t="shared" si="66"/>
        <v>41.68</v>
      </c>
      <c r="JG11" s="14">
        <v>96</v>
      </c>
      <c r="JH11" s="14">
        <v>16</v>
      </c>
      <c r="JI11" s="14">
        <v>12</v>
      </c>
      <c r="JJ11" s="23">
        <f t="shared" si="42"/>
        <v>142131264</v>
      </c>
      <c r="JK11" s="23">
        <f t="shared" si="67"/>
        <v>2</v>
      </c>
      <c r="JL11" s="23">
        <f t="shared" si="68"/>
        <v>142.13</v>
      </c>
      <c r="JQ11" s="14">
        <v>1</v>
      </c>
      <c r="JR11" s="14">
        <v>1</v>
      </c>
      <c r="JS11" s="14">
        <v>1200</v>
      </c>
      <c r="JT11" s="14">
        <v>200</v>
      </c>
      <c r="JU11" s="14">
        <v>150</v>
      </c>
      <c r="JV11" s="23">
        <f t="shared" si="43"/>
        <v>1916857425</v>
      </c>
      <c r="JX11" s="23">
        <f t="shared" si="69"/>
        <v>2</v>
      </c>
      <c r="JY11" s="23">
        <f t="shared" si="70"/>
        <v>31.95</v>
      </c>
      <c r="JZ11" s="23">
        <f t="shared" si="69"/>
        <v>2</v>
      </c>
      <c r="KA11" s="23">
        <f t="shared" si="70"/>
        <v>31.95</v>
      </c>
      <c r="KB11" s="23">
        <f t="shared" ref="KB11" si="141">INT(LOG($JV11*KC$3/300/10,1000))</f>
        <v>2</v>
      </c>
      <c r="KC11" s="23">
        <f t="shared" ref="KC11" si="142">ROUND($JV11*KC$3/300/1000^KB11,IF(KB11&gt;0,2,0))</f>
        <v>31.95</v>
      </c>
      <c r="KD11" s="23">
        <f t="shared" ref="KD11" si="143">INT(LOG($JV11*KE$3/300/10,1000))</f>
        <v>2</v>
      </c>
      <c r="KE11" s="23">
        <f t="shared" ref="KE11" si="144">ROUND($JV11*KE$3/300/1000^KD11,IF(KD11&gt;0,2,0))</f>
        <v>51.12</v>
      </c>
      <c r="KF11" s="23">
        <f t="shared" ref="KF11" si="145">INT(LOG($JV11*KG$3/300/10,1000))</f>
        <v>2</v>
      </c>
      <c r="KG11" s="23">
        <f t="shared" ref="KG11" si="146">ROUND($JV11*KG$3/300/1000^KF11,IF(KF11&gt;0,2,0))</f>
        <v>63.9</v>
      </c>
      <c r="KH11" s="23">
        <f t="shared" ref="KH11" si="147">INT(LOG($JV11*KI$3/300/10,1000))</f>
        <v>2</v>
      </c>
      <c r="KI11" s="23">
        <f t="shared" ref="KI11" si="148">ROUND($JV11*KI$3/300/1000^KH11,IF(KH11&gt;0,2,0))</f>
        <v>31.95</v>
      </c>
      <c r="KJ11" s="23">
        <f t="shared" ref="KJ11" si="149">INT(LOG($JV11*KK$3/300/10,1000))</f>
        <v>2</v>
      </c>
      <c r="KK11" s="23">
        <f t="shared" ref="KK11" si="150">ROUND($JV11*KK$3/300/1000^KJ11,IF(KJ11&gt;0,2,0))</f>
        <v>63.9</v>
      </c>
      <c r="KL11" s="23">
        <f t="shared" ref="KL11" si="151">INT(LOG($JV11*KM$3/300/10,1000))</f>
        <v>2</v>
      </c>
      <c r="KM11" s="23">
        <f t="shared" ref="KM11" si="152">ROUND($JV11*KM$3/300/1000^KL11,IF(KL11&gt;0,2,0))</f>
        <v>159.74</v>
      </c>
      <c r="KN11" s="23">
        <f t="shared" ref="KN11" si="153">INT(LOG($JV11*KO$3/300/10,1000))</f>
        <v>2</v>
      </c>
      <c r="KO11" s="23">
        <f t="shared" ref="KO11" si="154">ROUND($JV11*KO$3/300/1000^KN11,IF(KN11&gt;0,2,0))</f>
        <v>479.21</v>
      </c>
    </row>
    <row r="12" spans="1:301" ht="16.5" x14ac:dyDescent="0.2">
      <c r="A12" s="14">
        <v>810</v>
      </c>
      <c r="B12" s="14" t="s">
        <v>664</v>
      </c>
      <c r="C12" s="14">
        <v>810</v>
      </c>
      <c r="D12" s="14">
        <v>810</v>
      </c>
      <c r="E12" s="14">
        <v>810</v>
      </c>
      <c r="F12" s="14">
        <v>12</v>
      </c>
      <c r="G12" s="14">
        <v>12</v>
      </c>
      <c r="H12" s="14">
        <v>12</v>
      </c>
      <c r="I12" s="14">
        <v>8</v>
      </c>
      <c r="J12" s="14">
        <v>8</v>
      </c>
      <c r="K12" s="14">
        <v>8</v>
      </c>
      <c r="L12" s="14">
        <v>11</v>
      </c>
      <c r="M12" s="14">
        <v>11</v>
      </c>
      <c r="N12" s="14">
        <v>11</v>
      </c>
      <c r="O12" s="14">
        <v>11</v>
      </c>
      <c r="P12" s="14">
        <v>11</v>
      </c>
      <c r="Q12" s="14">
        <v>11</v>
      </c>
      <c r="R12" s="14">
        <v>11</v>
      </c>
      <c r="S12" s="14">
        <v>11</v>
      </c>
      <c r="T12" s="14">
        <v>810</v>
      </c>
      <c r="U12" s="14">
        <v>810</v>
      </c>
      <c r="V12" s="14">
        <v>810</v>
      </c>
      <c r="W12" s="14">
        <v>810</v>
      </c>
      <c r="X12" s="14">
        <v>810</v>
      </c>
      <c r="Y12" s="14">
        <v>810</v>
      </c>
      <c r="Z12" s="14">
        <v>810</v>
      </c>
      <c r="AA12" s="14">
        <v>810</v>
      </c>
      <c r="AB12" s="14">
        <v>85</v>
      </c>
      <c r="AC12" s="14">
        <v>79</v>
      </c>
      <c r="AD12" s="14">
        <v>79</v>
      </c>
      <c r="AE12" s="14">
        <v>79</v>
      </c>
      <c r="AF12" s="14">
        <v>79</v>
      </c>
      <c r="AG12" s="14">
        <v>79</v>
      </c>
      <c r="AH12" s="14">
        <v>80</v>
      </c>
      <c r="AI12" s="14">
        <v>80</v>
      </c>
      <c r="AJ12" s="14">
        <v>6</v>
      </c>
      <c r="AK12" s="14">
        <v>6</v>
      </c>
      <c r="AL12" s="14">
        <v>6</v>
      </c>
      <c r="AM12" s="14">
        <v>6</v>
      </c>
      <c r="AN12" s="14">
        <v>6</v>
      </c>
      <c r="AO12" s="14">
        <v>0</v>
      </c>
      <c r="AP12" s="14">
        <v>0</v>
      </c>
      <c r="AQ12" s="14">
        <v>0</v>
      </c>
      <c r="AR12" s="14">
        <v>0</v>
      </c>
      <c r="AS12" s="14">
        <v>4</v>
      </c>
      <c r="AT12" s="14">
        <v>4</v>
      </c>
      <c r="AU12" s="14">
        <v>0</v>
      </c>
      <c r="AV12" s="14">
        <v>0</v>
      </c>
      <c r="AW12" s="14">
        <v>24</v>
      </c>
      <c r="BB12" s="14">
        <f>ROUND((INDEX(新战舰养成!S$6:S$18,日常本!$F12+1)+INDEX(新战舰养成!D$6:D$18,日常本!$F12+1)*(日常本!$C12-1))*INDEX(战舰突破!$D$6:$D$18,日常本!$I12+1),0)</f>
        <v>725693</v>
      </c>
      <c r="BC12" s="14">
        <f>ROUND((INDEX(新战舰养成!T$6:T$18,日常本!$F12+1)+INDEX(新战舰养成!E$6:E$18,日常本!$F12+1)*(日常本!$C12-1))*INDEX(战舰突破!$D$6:$D$18,日常本!$I12+1),0)</f>
        <v>5805416</v>
      </c>
      <c r="BD12" s="14">
        <f>ROUND((INDEX(新战舰养成!U$6:U$18,日常本!$F12+1)+INDEX(新战舰养成!F$6:F$18,日常本!$F12+1)*(日常本!$C12-1))*INDEX(战舰突破!$D$6:$D$18,日常本!$I12+1),0)</f>
        <v>363012</v>
      </c>
      <c r="BE12" s="14">
        <f>ROUND((INDEX(新战舰养成!V$6:V$18,日常本!$F12+1)+INDEX(新战舰养成!G$6:G$18,日常本!$F12+1)*(日常本!$C12-1))*INDEX(战舰突破!$D$6:$D$18,日常本!$I12+1),0)</f>
        <v>630</v>
      </c>
      <c r="BF12" s="14">
        <f>ROUND((INDEX(新战舰养成!W$6:W$18,日常本!$F12+1)+INDEX(新战舰养成!H$6:H$18,日常本!$F12+1)*(日常本!$C12-1))*INDEX(战舰突破!$D$6:$D$18,日常本!$I12+1),0)</f>
        <v>8</v>
      </c>
      <c r="BH12" s="14">
        <f>IF($D12&gt;0,ROUND((INDEX(新战舰养成!X$6:X$18,日常本!$G12+1)+INDEX(新战舰养成!I$6:I$18,日常本!$G12+1)*(日常本!$D12-1))*INDEX(战舰突破!$D$6:$D$18,日常本!$J12+1),0),0)</f>
        <v>726281</v>
      </c>
      <c r="BI12" s="14">
        <f>IF($D12&gt;0,ROUND((INDEX(新战舰养成!Y$6:Y$18,日常本!$G12+1)+INDEX(新战舰养成!J$6:J$18,日常本!$G12+1)*(日常本!$D12-1))*INDEX(战舰突破!$D$6:$D$18,日常本!$J12+1),0),0)</f>
        <v>0</v>
      </c>
      <c r="BJ12" s="14">
        <f>IF($D12&gt;0,ROUND((INDEX(新战舰养成!Z$6:Z$18,日常本!$G12+1)+INDEX(新战舰养成!K$6:K$18,日常本!$G12+1)*(日常本!$D12-1))*INDEX(战舰突破!$D$6:$D$18,日常本!$J12+1),0),0)</f>
        <v>0</v>
      </c>
      <c r="BK12" s="14">
        <f>IF($D12&gt;0,ROUND((INDEX(新战舰养成!AA$6:AA$18,日常本!$G12+1)+INDEX(新战舰养成!L$6:L$18,日常本!$G12+1)*(日常本!$D12-1))*INDEX(战舰突破!$D$6:$D$18,日常本!$J12+1),0),0)</f>
        <v>7256928</v>
      </c>
      <c r="BL12" s="14">
        <f>IF($D12&gt;0,ROUND((INDEX(新战舰养成!AB$6:AB$18,日常本!$G12+1)+INDEX(新战舰养成!M$6:M$18,日常本!$G12+1)*(日常本!$D12-1))*INDEX(战舰突破!$D$6:$D$18,日常本!$J12+1),0),0)</f>
        <v>144984</v>
      </c>
      <c r="BN12" s="14">
        <f>IF($E12&gt;0,ROUND((INDEX(新战舰养成!AC$6:AC$18,日常本!$H12+1)+INDEX(新战舰养成!I$6:I$18,日常本!$H12+1)*(日常本!$E12-1))*INDEX(战舰突破!$D$6:$D$18,日常本!$K12+1),0),0)</f>
        <v>726911</v>
      </c>
      <c r="BO12" s="14">
        <f>IF($E12&gt;0,ROUND((INDEX(新战舰养成!AD$6:AD$18,日常本!$H12+1)+INDEX(新战舰养成!J$6:J$18,日常本!$H12+1)*(日常本!$E12-1))*INDEX(战舰突破!$D$6:$D$18,日常本!$K12+1),0),0)</f>
        <v>0</v>
      </c>
      <c r="BP12" s="14">
        <f>IF($E12&gt;0,ROUND((INDEX(新战舰养成!AE$6:AE$18,日常本!$H12+1)+INDEX(新战舰养成!K$6:K$18,日常本!$H12+1)*(日常本!$E12-1))*INDEX(战舰突破!$D$6:$D$18,日常本!$K12+1),0),0)</f>
        <v>0</v>
      </c>
      <c r="BQ12" s="14">
        <f>IF($E12&gt;0,ROUND((INDEX(新战舰养成!AF$6:AF$18,日常本!$H12+1)+INDEX(新战舰养成!L$6:L$18,日常本!$H12+1)*(日常本!$E12-1))*INDEX(战舰突破!$D$6:$D$18,日常本!$K12+1),0),0)</f>
        <v>4648014</v>
      </c>
      <c r="BR12" s="14">
        <f>IF($E12&gt;0,ROUND((INDEX(新战舰养成!AG$6:AG$18,日常本!$H12+1)+INDEX(新战舰养成!M$6:M$18,日常本!$H12+1)*(日常本!$E12-1))*INDEX(战舰突破!$D$6:$D$18,日常本!$K12+1),0),0)</f>
        <v>197629</v>
      </c>
      <c r="BU12" s="14">
        <f>(INDEX(装备数值!$C$13:$G$116,日常本!$L12*8+1,BU$2)+INDEX(装备数值!$C$13:$G$116,日常本!$M12*8+2,BU$2)+INDEX(装备数值!$C$13:$G$116,日常本!$O12*8+3,BU$2)+INDEX(装备数值!$C$13:$G$116,日常本!$N12*8+4,BU$2)+INDEX(装备数值!$C$13:$G$116,日常本!$P12*8+5,BU$2)+INDEX(装备数值!$C$13:$G$116,日常本!$Q12*8+6,BU$2)+INDEX(装备数值!$C$13:$G$116,日常本!$R12*8+7,BU$2)+INDEX(装备数值!$C$13:$G$116,日常本!$S12*8+8,BU$2))</f>
        <v>110700</v>
      </c>
      <c r="BV12" s="14">
        <f>(INDEX(装备数值!$C$13:$G$116,日常本!$L12*8+1,BV$2)+INDEX(装备数值!$C$13:$G$116,日常本!$M12*8+2,BV$2)+INDEX(装备数值!$C$13:$G$116,日常本!$O12*8+3,BV$2)+INDEX(装备数值!$C$13:$G$116,日常本!$N12*8+4,BV$2)+INDEX(装备数值!$C$13:$G$116,日常本!$P12*8+5,BV$2)+INDEX(装备数值!$C$13:$G$116,日常本!$Q12*8+6,BV$2)+INDEX(装备数值!$C$13:$G$116,日常本!$R12*8+7,BV$2)+INDEX(装备数值!$C$13:$G$116,日常本!$S12*8+8,BV$2))</f>
        <v>832500</v>
      </c>
      <c r="BW12" s="14">
        <f>(INDEX(装备数值!$C$13:$G$116,日常本!$L12*8+1,BW$2)+INDEX(装备数值!$C$13:$G$116,日常本!$M12*8+2,BW$2)+INDEX(装备数值!$C$13:$G$116,日常本!$O12*8+3,BW$2)+INDEX(装备数值!$C$13:$G$116,日常本!$N12*8+4,BW$2)+INDEX(装备数值!$C$13:$G$116,日常本!$P12*8+5,BW$2)+INDEX(装备数值!$C$13:$G$116,日常本!$Q12*8+6,BW$2)+INDEX(装备数值!$C$13:$G$116,日常本!$R12*8+7,BW$2)+INDEX(装备数值!$C$13:$G$116,日常本!$S12*8+8,BW$2))</f>
        <v>55200</v>
      </c>
      <c r="BX12" s="14">
        <f>(INDEX(装备数值!$C$13:$G$116,日常本!$L12*8+1,BX$2)+INDEX(装备数值!$C$13:$G$116,日常本!$M12*8+2,BX$2)+INDEX(装备数值!$C$13:$G$116,日常本!$O12*8+3,BX$2)+INDEX(装备数值!$C$13:$G$116,日常本!$N12*8+4,BX$2)+INDEX(装备数值!$C$13:$G$116,日常本!$P12*8+5,BX$2)+INDEX(装备数值!$C$13:$G$116,日常本!$Q12*8+6,BX$2)+INDEX(装备数值!$C$13:$G$116,日常本!$R12*8+7,BX$2)+INDEX(装备数值!$C$13:$G$116,日常本!$S12*8+8,BX$2))</f>
        <v>1110000</v>
      </c>
      <c r="BY12" s="14">
        <f>(INDEX(装备数值!$C$13:$G$116,日常本!$L12*8+1,BY$2)+INDEX(装备数值!$C$13:$G$116,日常本!$M12*8+2,BY$2)+INDEX(装备数值!$C$13:$G$116,日常本!$O12*8+3,BY$2)+INDEX(装备数值!$C$13:$G$116,日常本!$N12*8+4,BY$2)+INDEX(装备数值!$C$13:$G$116,日常本!$P12*8+5,BY$2)+INDEX(装备数值!$C$13:$G$116,日常本!$Q12*8+6,BY$2)+INDEX(装备数值!$C$13:$G$116,日常本!$R12*8+7,BY$2)+INDEX(装备数值!$C$13:$G$116,日常本!$S12*8+8,BY$2))</f>
        <v>21900</v>
      </c>
      <c r="CB12" s="14">
        <f>INDEX(装备数值!$I$13:$M$116,日常本!$L12*8+1,CB$2)*$T12+INDEX(装备数值!$I$13:$M$116,日常本!$M12*8+2,CB$2)*$U12+INDEX(装备数值!$I$13:$M$116,日常本!$O12*8+3,CB$2)*$V12+INDEX(装备数值!$I$13:$M$116,日常本!$N12*8+4,CB$2)*$W12+INDEX(装备数值!$I$13:$M$116,日常本!$P12*8+5,CB$2)*$X12+INDEX(装备数值!$I$13:$M$116,日常本!$Q12*8+6,CB$2)*$Y12+INDEX(装备数值!$I$13:$M$116,日常本!$R12*8+7,CB$2)*$Z12+INDEX(装备数值!$I$13:$M$116,日常本!$S12*8+8,CB$2)*$AA12</f>
        <v>298890</v>
      </c>
      <c r="CC12" s="14">
        <f>INDEX(装备数值!$I$13:$M$116,日常本!$L12*8+1,CC$2)*$T12+INDEX(装备数值!$I$13:$M$116,日常本!$M12*8+2,CC$2)*$U12+INDEX(装备数值!$I$13:$M$116,日常本!$O12*8+3,CC$2)*$V12+INDEX(装备数值!$I$13:$M$116,日常本!$N12*8+4,CC$2)*$W12+INDEX(装备数值!$I$13:$M$116,日常本!$P12*8+5,CC$2)*$X12+INDEX(装备数值!$I$13:$M$116,日常本!$Q12*8+6,CC$2)*$Y12+INDEX(装备数值!$I$13:$M$116,日常本!$R12*8+7,CC$2)*$Z12+INDEX(装备数值!$I$13:$M$116,日常本!$S12*8+8,CC$2)*$AA12</f>
        <v>2247750</v>
      </c>
      <c r="CD12" s="14">
        <f>INDEX(装备数值!$I$13:$M$116,日常本!$L12*8+1,CD$2)*$T12+INDEX(装备数值!$I$13:$M$116,日常本!$M12*8+2,CD$2)*$U12+INDEX(装备数值!$I$13:$M$116,日常本!$O12*8+3,CD$2)*$V12+INDEX(装备数值!$I$13:$M$116,日常本!$N12*8+4,CD$2)*$W12+INDEX(装备数值!$I$13:$M$116,日常本!$P12*8+5,CD$2)*$X12+INDEX(装备数值!$I$13:$M$116,日常本!$Q12*8+6,CD$2)*$Y12+INDEX(装备数值!$I$13:$M$116,日常本!$R12*8+7,CD$2)*$Z12+INDEX(装备数值!$I$13:$M$116,日常本!$S12*8+8,CD$2)*$AA12</f>
        <v>149040</v>
      </c>
      <c r="CE12" s="14">
        <f>INDEX(装备数值!$I$13:$M$116,日常本!$L12*8+1,CE$2)*$T12+INDEX(装备数值!$I$13:$M$116,日常本!$M12*8+2,CE$2)*$U12+INDEX(装备数值!$I$13:$M$116,日常本!$O12*8+3,CE$2)*$V12+INDEX(装备数值!$I$13:$M$116,日常本!$N12*8+4,CE$2)*$W12+INDEX(装备数值!$I$13:$M$116,日常本!$P12*8+5,CE$2)*$X12+INDEX(装备数值!$I$13:$M$116,日常本!$Q12*8+6,CE$2)*$Y12+INDEX(装备数值!$I$13:$M$116,日常本!$R12*8+7,CE$2)*$Z12+INDEX(装备数值!$I$13:$M$116,日常本!$S12*8+8,CE$2)*$AA12</f>
        <v>2997000</v>
      </c>
      <c r="CF12" s="14">
        <f>INDEX(装备数值!$I$13:$M$116,日常本!$L12*8+1,CF$2)*$T12+INDEX(装备数值!$I$13:$M$116,日常本!$M12*8+2,CF$2)*$U12+INDEX(装备数值!$I$13:$M$116,日常本!$O12*8+3,CF$2)*$V12+INDEX(装备数值!$I$13:$M$116,日常本!$N12*8+4,CF$2)*$W12+INDEX(装备数值!$I$13:$M$116,日常本!$P12*8+5,CF$2)*$X12+INDEX(装备数值!$I$13:$M$116,日常本!$Q12*8+6,CF$2)*$Y12+INDEX(装备数值!$I$13:$M$116,日常本!$R12*8+7,CF$2)*$Z12+INDEX(装备数值!$I$13:$M$116,日常本!$S12*8+8,CF$2)*$AA12</f>
        <v>59130</v>
      </c>
      <c r="CI12" s="14">
        <f>INDEX(装备数值!$X$13:$AH$116,$L12*8+1,CI$2)*$AB12+INDEX(装备数值!$X$13:$AH$116,$M12*8+2,CI$2)*$AC12+INDEX(装备数值!$X$13:$AH$116,$O12*8+3,CI$2)*$AD12+INDEX(装备数值!$X$13:$AH$116,$N12*8+4,CI$2)*$AE12+INDEX(装备数值!$X$13:$AH$116,$P12*8+5,CI$2)*$AF12+INDEX(装备数值!$X$13:$AH$116,$Q12*8+6,CI$2)*$AG12+INDEX(装备数值!$X$13:$AH$116,$R12*8+7,CI$2)*$AH12+INDEX(装备数值!$X$13:$AH$116,$S12*8+8,CI$2)*$AI12</f>
        <v>72000</v>
      </c>
      <c r="CJ12" s="14">
        <f>INDEX(装备数值!$X$13:$AH$116,$L12*8+1,CJ$2)*$AB12+INDEX(装备数值!$X$13:$AH$116,$M12*8+2,CJ$2)*$AC12+INDEX(装备数值!$X$13:$AH$116,$O12*8+3,CJ$2)*$AD12+INDEX(装备数值!$X$13:$AH$116,$N12*8+4,CJ$2)*$AE12+INDEX(装备数值!$X$13:$AH$116,$P12*8+5,CJ$2)*$AF12+INDEX(装备数值!$X$13:$AH$116,$Q12*8+6,CJ$2)*$AG12+INDEX(装备数值!$X$13:$AH$116,$R12*8+7,CJ$2)*$AH12+INDEX(装备数值!$X$13:$AH$116,$S12*8+8,CJ$2)*$AI12</f>
        <v>536625</v>
      </c>
      <c r="CK12" s="14">
        <f>INDEX(装备数值!$X$13:$AH$116,$L12*8+1,CK$2)*$AB12+INDEX(装备数值!$X$13:$AH$116,$M12*8+2,CK$2)*$AC12+INDEX(装备数值!$X$13:$AH$116,$O12*8+3,CK$2)*$AD12+INDEX(装备数值!$X$13:$AH$116,$N12*8+4,CK$2)*$AE12+INDEX(装备数值!$X$13:$AH$116,$P12*8+5,CK$2)*$AF12+INDEX(装备数值!$X$13:$AH$116,$Q12*8+6,CK$2)*$AG12+INDEX(装备数值!$X$13:$AH$116,$R12*8+7,CK$2)*$AH12+INDEX(装备数值!$X$13:$AH$116,$S12*8+8,CK$2)*$AI12</f>
        <v>35550</v>
      </c>
      <c r="CL12" s="14">
        <f>INDEX(装备数值!$X$13:$AH$116,$L12*8+1,CL$2)*$AB12+INDEX(装备数值!$X$13:$AH$116,$M12*8+2,CL$2)*$AC12+INDEX(装备数值!$X$13:$AH$116,$O12*8+3,CL$2)*$AD12+INDEX(装备数值!$X$13:$AH$116,$N12*8+4,CL$2)*$AE12+INDEX(装备数值!$X$13:$AH$116,$P12*8+5,CL$2)*$AF12+INDEX(装备数值!$X$13:$AH$116,$Q12*8+6,CL$2)*$AG12+INDEX(装备数值!$X$13:$AH$116,$R12*8+7,CL$2)*$AH12+INDEX(装备数值!$X$13:$AH$116,$S12*8+8,CL$2)*$AI12</f>
        <v>742500</v>
      </c>
      <c r="CM12" s="14">
        <f>INDEX(装备数值!$X$13:$AH$116,$L12*8+1,CM$2)*$AB12+INDEX(装备数值!$X$13:$AH$116,$M12*8+2,CM$2)*$AC12+INDEX(装备数值!$X$13:$AH$116,$O12*8+3,CM$2)*$AD12+INDEX(装备数值!$X$13:$AH$116,$N12*8+4,CM$2)*$AE12+INDEX(装备数值!$X$13:$AH$116,$P12*8+5,CM$2)*$AF12+INDEX(装备数值!$X$13:$AH$116,$Q12*8+6,CM$2)*$AG12+INDEX(装备数值!$X$13:$AH$116,$R12*8+7,CM$2)*$AH12+INDEX(装备数值!$X$13:$AH$116,$S12*8+8,CM$2)*$AI12</f>
        <v>14220</v>
      </c>
      <c r="CN12" s="14">
        <f>INDEX(装备数值!$X$13:$AH$116,$L12*8+1,CN$2)*$AB12+INDEX(装备数值!$X$13:$AH$116,$M12*8+2,CN$2)*$AC12+INDEX(装备数值!$X$13:$AH$116,$O12*8+3,CN$2)*$AD12+INDEX(装备数值!$X$13:$AH$116,$N12*8+4,CN$2)*$AE12+INDEX(装备数值!$X$13:$AH$116,$P12*8+5,CN$2)*$AF12+INDEX(装备数值!$X$13:$AH$116,$Q12*8+6,CN$2)*$AG12+INDEX(装备数值!$X$13:$AH$116,$R12*8+7,CN$2)*$AH12+INDEX(装备数值!$X$13:$AH$116,$S12*8+8,CN$2)*$AI12</f>
        <v>54675</v>
      </c>
      <c r="CO12" s="14">
        <f>INDEX(装备数值!$X$13:$AH$116,$L12*8+1,CO$2)*$AB12+INDEX(装备数值!$X$13:$AH$116,$M12*8+2,CO$2)*$AC12+INDEX(装备数值!$X$13:$AH$116,$O12*8+3,CO$2)*$AD12+INDEX(装备数值!$X$13:$AH$116,$N12*8+4,CO$2)*$AE12+INDEX(装备数值!$X$13:$AH$116,$P12*8+5,CO$2)*$AF12+INDEX(装备数值!$X$13:$AH$116,$Q12*8+6,CO$2)*$AG12+INDEX(装备数值!$X$13:$AH$116,$R12*8+7,CO$2)*$AH12+INDEX(装备数值!$X$13:$AH$116,$S12*8+8,CO$2)*$AI12</f>
        <v>53325</v>
      </c>
      <c r="CP12" s="14">
        <f>INDEX(装备数值!$X$13:$AH$116,$L12*8+1,CP$2)*$AB12+INDEX(装备数值!$X$13:$AH$116,$M12*8+2,CP$2)*$AC12+INDEX(装备数值!$X$13:$AH$116,$O12*8+3,CP$2)*$AD12+INDEX(装备数值!$X$13:$AH$116,$N12*8+4,CP$2)*$AE12+INDEX(装备数值!$X$13:$AH$116,$P12*8+5,CP$2)*$AF12+INDEX(装备数值!$X$13:$AH$116,$Q12*8+6,CP$2)*$AG12+INDEX(装备数值!$X$13:$AH$116,$R12*8+7,CP$2)*$AH12+INDEX(装备数值!$X$13:$AH$116,$S12*8+8,CP$2)*$AI12</f>
        <v>54675</v>
      </c>
      <c r="CQ12" s="14">
        <f>INDEX(装备数值!$X$13:$AH$116,$L12*8+1,CQ$2)*$AB12+INDEX(装备数值!$X$13:$AH$116,$M12*8+2,CQ$2)*$AC12+INDEX(装备数值!$X$13:$AH$116,$O12*8+3,CQ$2)*$AD12+INDEX(装备数值!$X$13:$AH$116,$N12*8+4,CQ$2)*$AE12+INDEX(装备数值!$X$13:$AH$116,$P12*8+5,CQ$2)*$AF12+INDEX(装备数值!$X$13:$AH$116,$Q12*8+6,CQ$2)*$AG12+INDEX(装备数值!$X$13:$AH$116,$R12*8+7,CQ$2)*$AH12+INDEX(装备数值!$X$13:$AH$116,$S12*8+8,CQ$2)*$AI12</f>
        <v>53325</v>
      </c>
      <c r="CR12" s="14">
        <f>INDEX(装备数值!$X$13:$AH$116,$L12*8+1,CR$2)*$AB12+INDEX(装备数值!$X$13:$AH$116,$M12*8+2,CR$2)*$AC12+INDEX(装备数值!$X$13:$AH$116,$O12*8+3,CR$2)*$AD12+INDEX(装备数值!$X$13:$AH$116,$N12*8+4,CR$2)*$AE12+INDEX(装备数值!$X$13:$AH$116,$P12*8+5,CR$2)*$AF12+INDEX(装备数值!$X$13:$AH$116,$Q12*8+6,CR$2)*$AG12+INDEX(装备数值!$X$13:$AH$116,$R12*8+7,CR$2)*$AH12+INDEX(装备数值!$X$13:$AH$116,$S12*8+8,CR$2)*$AI12</f>
        <v>160</v>
      </c>
      <c r="CS12" s="14">
        <f>INDEX(装备数值!$X$13:$AH$116,$L12*8+1,CS$2)*$AB12+INDEX(装备数值!$X$13:$AH$116,$M12*8+2,CS$2)*$AC12+INDEX(装备数值!$X$13:$AH$116,$O12*8+3,CS$2)*$AD12+INDEX(装备数值!$X$13:$AH$116,$N12*8+4,CS$2)*$AE12+INDEX(装备数值!$X$13:$AH$116,$P12*8+5,CS$2)*$AF12+INDEX(装备数值!$X$13:$AH$116,$Q12*8+6,CS$2)*$AG12+INDEX(装备数值!$X$13:$AH$116,$R12*8+7,CS$2)*$AH12+INDEX(装备数值!$X$13:$AH$116,$S12*8+8,CS$2)*$AI12</f>
        <v>160</v>
      </c>
      <c r="CU12" s="14">
        <f>INDEX(装备数值!$AN$17:$AN$117,MATCH(MIN($T12:$AA12),装备数值!$AO$17:$AO$117,1))</f>
        <v>81</v>
      </c>
      <c r="CV12" s="14">
        <f>IF(COUNTIF($L12:$S12,"&gt;"&amp;0)=8,INDEX(装备数值!AR$17:AR$117,$CU12+1),0)</f>
        <v>51840</v>
      </c>
      <c r="CW12" s="14">
        <f>IF(COUNTIF($L12:$S12,"&gt;"&amp;0)=8,INDEX(装备数值!AS$17:AS$117,$CU12+1),0)</f>
        <v>388800</v>
      </c>
      <c r="CX12" s="14">
        <f>IF(COUNTIF($L12:$S12,"&gt;"&amp;0)=8,INDEX(装备数值!AT$17:AT$117,$CU12+1),0)</f>
        <v>25920</v>
      </c>
      <c r="CY12" s="14">
        <f>IF(COUNTIF($L12:$S12,"&gt;"&amp;0)=8,INDEX(装备数值!AU$17:AU$117,$CU12+1),0)</f>
        <v>518400</v>
      </c>
      <c r="CZ12" s="14">
        <f>IF(COUNTIF($L12:$S12,"&gt;"&amp;0)=8,INDEX(装备数值!AV$17:AV$117,$CU12+1),0)</f>
        <v>10206</v>
      </c>
      <c r="DB12" s="14">
        <f>INDEX(装备数值!$AY$17:$AY$77,MATCH(MIN($AB12:$AI12),装备数值!$AZ$17:$AZ$77,1))</f>
        <v>39</v>
      </c>
      <c r="DC12" s="26">
        <f>INDEX(装备数值!BA$17:BA$77,日常本!DB12+1)</f>
        <v>0.76500000000000001</v>
      </c>
      <c r="DD12" s="26">
        <f>INDEX(装备数值!BA$17:BA$77,日常本!DB12+1)</f>
        <v>0.76500000000000001</v>
      </c>
      <c r="DF12" s="14">
        <f t="shared" si="0"/>
        <v>38</v>
      </c>
      <c r="DG12" s="14">
        <f>VLOOKUP(DF12,军阶与晶片数值!$W$6:$X$27,2)</f>
        <v>8</v>
      </c>
      <c r="DH12" s="14">
        <f>INDEX(军阶与晶片数值!Y$6:Y$27,$DG12+1)</f>
        <v>650</v>
      </c>
      <c r="DI12" s="14">
        <f>INDEX(军阶与晶片数值!Z$6:Z$27,$DG12+1)</f>
        <v>650</v>
      </c>
      <c r="DJ12" s="14">
        <f>INDEX(军阶与晶片数值!AA$6:AA$27,$DG12+1)</f>
        <v>650</v>
      </c>
      <c r="DK12" s="14">
        <f>INDEX(军阶与晶片数值!AB$6:AB$27,$DG12+1)</f>
        <v>650</v>
      </c>
      <c r="DL12" s="28">
        <f>INDEX(军阶与晶片数值!AC$6:AC$27,$DG12+1)</f>
        <v>45</v>
      </c>
      <c r="DM12" s="28">
        <f>INDEX(军阶与晶片数值!AD$6:AD$27,$DG12+1)</f>
        <v>25</v>
      </c>
      <c r="DO12" s="26">
        <f>INDEX(军阶与晶片数值!I$6:I$16,AJ12+1)</f>
        <v>0.3</v>
      </c>
      <c r="DP12" s="26">
        <f>INDEX(军阶与晶片数值!M$6:M$16,AK12+1)</f>
        <v>0.3</v>
      </c>
      <c r="DQ12" s="26">
        <f>INDEX(军阶与晶片数值!J$6:J$16,AL12+1)</f>
        <v>0.3</v>
      </c>
      <c r="DR12" s="26">
        <f>INDEX(军阶与晶片数值!K$6:K$16,AM12+1)</f>
        <v>0.6</v>
      </c>
      <c r="DS12" s="26">
        <f>INDEX(军阶与晶片数值!L$6:L$16,AN12+1)</f>
        <v>0.6</v>
      </c>
      <c r="DT12" s="28">
        <f>INDEX(军阶与晶片数值!N$6:N$16,AO12+1)</f>
        <v>0</v>
      </c>
      <c r="DU12" s="28">
        <f>INDEX(军阶与晶片数值!O$6:O$16,AP12+1)</f>
        <v>0</v>
      </c>
      <c r="DV12" s="28">
        <f>INDEX(军阶与晶片数值!P$6:P$16,AQ12+1)</f>
        <v>0</v>
      </c>
      <c r="DW12" s="28">
        <f>INDEX(军阶与晶片数值!Q$6:Q$16,AR12+1)</f>
        <v>0</v>
      </c>
      <c r="DX12" s="26">
        <f>INDEX(军阶与晶片数值!R$6:R$16,AS12+1)</f>
        <v>0.3</v>
      </c>
      <c r="DY12" s="26">
        <f>INDEX(军阶与晶片数值!S$6:S$16,AT12+1)</f>
        <v>0.3</v>
      </c>
      <c r="DZ12" s="26">
        <f>INDEX(军阶与晶片数值!T$6:T$16,AU12+1)</f>
        <v>0</v>
      </c>
      <c r="EA12" s="26">
        <f>INDEX(军阶与晶片数值!U$6:U$16,AV12+1)</f>
        <v>0</v>
      </c>
      <c r="EC12" s="26">
        <f>INDEX(军阶与晶片数值!$C$6:$C$36,日常本!$AW12+1)</f>
        <v>1.2</v>
      </c>
      <c r="ED12" s="26">
        <f>INDEX(军阶与晶片数值!$C$6:$C$36,日常本!$AW12+1)</f>
        <v>1.2</v>
      </c>
      <c r="EE12" s="26">
        <f>INDEX(军阶与晶片数值!$C$6:$C$36,日常本!$AW12+1)</f>
        <v>1.2</v>
      </c>
      <c r="EF12" s="26">
        <f>INDEX(军阶与晶片数值!$C$6:$C$36,日常本!$AW12+1)</f>
        <v>1.2</v>
      </c>
      <c r="EG12" s="26">
        <f>INDEX(军阶与晶片数值!$C$6:$C$36,日常本!$AW12+1)</f>
        <v>1.2</v>
      </c>
      <c r="EI12" s="14">
        <f>INDEX(战舰突破!$H$6:$H$18,日常本!$F12+1)+INDEX(战舰突破!$H$23:$H$35,日常本!$G12+1)+INDEX(战舰突破!$H$40:$H$52,日常本!$H12+1)</f>
        <v>200</v>
      </c>
      <c r="EJ12" s="14">
        <f>INDEX(战舰突破!$I$6:$I$18,日常本!$F12+1)+INDEX(战舰突破!$I$23:$I$35,日常本!$G12+1)+INDEX(战舰突破!$I$40:$I$52,日常本!$H12+1)</f>
        <v>200</v>
      </c>
      <c r="EK12" s="14">
        <f>INDEX(战舰突破!$J$6:$J$18,日常本!$F12+1)+INDEX(战舰突破!$J$23:$J$35,日常本!$G12+1)+INDEX(战舰突破!$J$40:$J$52,日常本!$H12+1)</f>
        <v>0</v>
      </c>
      <c r="EL12" s="14">
        <f>INDEX(战舰突破!$K$6:$K$18,日常本!$F12+1)+INDEX(战舰突破!$K$23:$K$35,日常本!$G12+1)+INDEX(战舰突破!$K$40:$K$52,日常本!$H12+1)</f>
        <v>0</v>
      </c>
      <c r="EM12" s="14">
        <f>INDEX(战舰突破!$L$6:$L$18,日常本!$F12+1)+INDEX(战舰突破!$L$23:$L$35,日常本!$G12+1)+INDEX(战舰突破!$L$40:$L$52,日常本!$H12+1)</f>
        <v>200</v>
      </c>
      <c r="EN12" s="18">
        <f>INDEX(战舰突破!$N$6:$N$18,日常本!$F12+1)+INDEX(战舰突破!$N$23:$N$35,日常本!$G12+1)+INDEX(战舰突破!$N$40:$N$52,日常本!$H12+1)</f>
        <v>0.75</v>
      </c>
      <c r="EO12" s="18">
        <f>INDEX(战舰突破!$O$6:$O$18,日常本!$F12+1)+INDEX(战舰突破!$O$23:$O$35,日常本!$G12+1)+INDEX(战舰突破!$O$40:$O$52,日常本!$H12+1)</f>
        <v>1.4</v>
      </c>
      <c r="EP12" s="18">
        <f>INDEX(战舰突破!$P$6:$P$18,日常本!$F12+1)+INDEX(战舰突破!$P$23:$P$35,日常本!$G12+1)+INDEX(战舰突破!$P$40:$P$52,日常本!$H12+1)</f>
        <v>0.5</v>
      </c>
      <c r="EQ12" s="18">
        <f>INDEX(战舰突破!$Q$6:$Q$18,日常本!$F12+1)+INDEX(战舰突破!$Q$23:$Q$35,日常本!$G12+1)+INDEX(战舰突破!$Q$40:$Q$52,日常本!$H12+1)</f>
        <v>0.3</v>
      </c>
      <c r="ER12" s="18">
        <f>INDEX(战舰突破!$R$6:$R$18,日常本!$F12+1)+INDEX(战舰突破!$R$23:$R$35,日常本!$G12+1)+INDEX(战舰突破!$R$40:$R$52,日常本!$H12+1)</f>
        <v>0.25</v>
      </c>
      <c r="ES12" s="18">
        <f>INDEX(战舰突破!$M$6:$M$18,日常本!$F12+1)+INDEX(战舰突破!$M$23:$M$35,日常本!$G12+1)+INDEX(战舰突破!$M$40:$M$52,日常本!$H12+1)</f>
        <v>0.2</v>
      </c>
      <c r="ET12" s="22">
        <f>INDEX(战舰突破!$W$6:$W$18,日常本!$F12+1)+INDEX(战舰突破!$W$23:$W$35,日常本!$G12+1)+INDEX(战舰突破!$W$40:$W$52,日常本!$H12+1)</f>
        <v>0.5</v>
      </c>
      <c r="EW12" s="14">
        <f>INDEX(战舰突破!$S$6:$S$18,日常本!$F12+1)</f>
        <v>0</v>
      </c>
      <c r="EX12" s="14">
        <f>INDEX(战舰突破!$T$6:$T$18,日常本!$F12+1)</f>
        <v>1.45</v>
      </c>
      <c r="EY12" s="14">
        <f>INDEX(战舰突破!$U$6:$U$18,日常本!$F12+1)</f>
        <v>0.1</v>
      </c>
      <c r="EZ12" s="14">
        <f>INDEX(战舰突破!$V$6:$V$18,日常本!$F12+1)</f>
        <v>2</v>
      </c>
      <c r="FA12" s="14">
        <f>INDEX(战舰突破!$X$6:$X$18,日常本!$F12+1)</f>
        <v>15</v>
      </c>
      <c r="FC12" s="14">
        <f>INDEX(战舰突破!$S$23:$S$35,日常本!$F12+1)</f>
        <v>1</v>
      </c>
      <c r="FD12" s="14">
        <f>INDEX(战舰突破!$T$23:$T$35,日常本!$F12+1)</f>
        <v>0.9</v>
      </c>
      <c r="FE12" s="14">
        <f>INDEX(战舰突破!$U$23:$U$35,日常本!$F12+1)</f>
        <v>0.1</v>
      </c>
      <c r="FF12" s="14">
        <f>INDEX(战舰突破!$V$23:$V$35,日常本!$F12+1)</f>
        <v>2</v>
      </c>
      <c r="FG12" s="14">
        <f>INDEX(战舰突破!$X$23:$X$35,日常本!$F12+1)</f>
        <v>200</v>
      </c>
      <c r="FI12" s="14">
        <f>INDEX(战舰突破!$S$40:$S$52,日常本!$F12+1)</f>
        <v>1</v>
      </c>
      <c r="FJ12" s="14">
        <f>INDEX(战舰突破!$T$40:$T$52,日常本!$F12+1)</f>
        <v>0.6</v>
      </c>
      <c r="FK12" s="14">
        <f>INDEX(战舰突破!$U$40:$U$52,日常本!$F12+1)</f>
        <v>0.2</v>
      </c>
      <c r="FL12" s="14">
        <f>INDEX(战舰突破!$V$40:$V$52,日常本!$F12+1)</f>
        <v>2</v>
      </c>
      <c r="FM12" s="14">
        <f>INDEX(战舰突破!$X$40:$X$52,日常本!$F12+1)</f>
        <v>350</v>
      </c>
      <c r="FP12" s="14">
        <f t="shared" si="1"/>
        <v>6302911</v>
      </c>
      <c r="FQ12" s="14">
        <f t="shared" si="2"/>
        <v>6305854</v>
      </c>
      <c r="FR12" s="14">
        <f t="shared" si="3"/>
        <v>6309007</v>
      </c>
      <c r="FS12" s="14">
        <f t="shared" si="4"/>
        <v>67343328</v>
      </c>
      <c r="FT12" s="14">
        <f t="shared" si="5"/>
        <v>2698075</v>
      </c>
      <c r="FU12" s="14">
        <f t="shared" si="6"/>
        <v>60802621</v>
      </c>
      <c r="FV12" s="14">
        <f t="shared" si="6"/>
        <v>1577231</v>
      </c>
      <c r="FW12" s="28">
        <f t="shared" si="7"/>
        <v>55325</v>
      </c>
      <c r="FX12" s="28">
        <f t="shared" si="7"/>
        <v>53975</v>
      </c>
      <c r="FY12" s="28">
        <f t="shared" si="7"/>
        <v>55325</v>
      </c>
      <c r="FZ12" s="28">
        <f t="shared" si="7"/>
        <v>53975</v>
      </c>
      <c r="GA12" s="28">
        <f t="shared" si="8"/>
        <v>2.2945000000000002</v>
      </c>
      <c r="GB12" s="28">
        <f t="shared" si="8"/>
        <v>2.2945000000000002</v>
      </c>
      <c r="GC12" s="28">
        <f t="shared" si="9"/>
        <v>0</v>
      </c>
      <c r="GD12" s="28">
        <f t="shared" si="9"/>
        <v>81.3</v>
      </c>
      <c r="GE12" s="14">
        <f t="shared" si="10"/>
        <v>1</v>
      </c>
      <c r="GF12" s="14">
        <f t="shared" si="11"/>
        <v>2</v>
      </c>
      <c r="GG12" s="14">
        <f t="shared" si="12"/>
        <v>2</v>
      </c>
      <c r="GH12" s="18">
        <f t="shared" si="13"/>
        <v>2.6500000000000004</v>
      </c>
      <c r="GI12" s="18">
        <f t="shared" si="14"/>
        <v>2.1</v>
      </c>
      <c r="GJ12" s="18">
        <f t="shared" si="15"/>
        <v>1.8</v>
      </c>
      <c r="GK12" s="29">
        <f t="shared" si="44"/>
        <v>55475</v>
      </c>
      <c r="GL12" s="29">
        <f t="shared" si="16"/>
        <v>55775</v>
      </c>
      <c r="GM12" s="29">
        <f t="shared" si="16"/>
        <v>55775</v>
      </c>
      <c r="GN12" s="26">
        <f t="shared" si="45"/>
        <v>0.1</v>
      </c>
      <c r="GO12" s="26">
        <f t="shared" si="46"/>
        <v>0.1</v>
      </c>
      <c r="GP12" s="26">
        <f t="shared" si="47"/>
        <v>0.2</v>
      </c>
      <c r="GQ12" s="14">
        <f t="shared" si="48"/>
        <v>4</v>
      </c>
      <c r="GR12" s="14">
        <f t="shared" si="49"/>
        <v>4</v>
      </c>
      <c r="GS12" s="14">
        <f t="shared" si="50"/>
        <v>4</v>
      </c>
      <c r="GT12" s="14">
        <f t="shared" si="17"/>
        <v>15</v>
      </c>
      <c r="GU12" s="14">
        <f t="shared" si="18"/>
        <v>200</v>
      </c>
      <c r="GV12" s="14">
        <f t="shared" si="19"/>
        <v>350</v>
      </c>
      <c r="GW12">
        <v>8</v>
      </c>
      <c r="GX12" s="14">
        <f t="shared" si="20"/>
        <v>456963619</v>
      </c>
      <c r="GZ12" s="14">
        <f t="shared" si="21"/>
        <v>5396150</v>
      </c>
      <c r="HA12" s="14">
        <f t="shared" si="51"/>
        <v>3151425</v>
      </c>
      <c r="HB12" s="29">
        <f t="shared" si="52"/>
        <v>51816</v>
      </c>
      <c r="HC12" s="29">
        <f t="shared" si="53"/>
        <v>37239</v>
      </c>
      <c r="HD12" s="29">
        <f t="shared" si="22"/>
        <v>41231</v>
      </c>
      <c r="HE12" s="29">
        <f t="shared" si="23"/>
        <v>37537</v>
      </c>
      <c r="HF12" s="14">
        <f t="shared" si="24"/>
        <v>2.2945000000000002</v>
      </c>
      <c r="HG12" s="14">
        <f t="shared" si="24"/>
        <v>2.2945000000000002</v>
      </c>
      <c r="HH12" s="14">
        <f t="shared" si="54"/>
        <v>3115849</v>
      </c>
      <c r="HI12" s="26">
        <f t="shared" si="25"/>
        <v>0.42147224276357487</v>
      </c>
      <c r="HJ12" s="26">
        <f t="shared" si="26"/>
        <v>0.64506582090978593</v>
      </c>
      <c r="HK12" s="29">
        <f t="shared" si="55"/>
        <v>1032978</v>
      </c>
      <c r="HL12" s="29">
        <f t="shared" si="56"/>
        <v>3932997</v>
      </c>
      <c r="HM12" s="29">
        <f t="shared" si="57"/>
        <v>4499145</v>
      </c>
      <c r="HN12" s="26">
        <f t="shared" si="27"/>
        <v>0.51039972899728991</v>
      </c>
      <c r="HO12" s="26">
        <f t="shared" si="28"/>
        <v>0.51519340900956179</v>
      </c>
      <c r="HP12" s="26">
        <f t="shared" si="29"/>
        <v>0.61519340900956176</v>
      </c>
      <c r="HQ12" s="26">
        <f t="shared" si="58"/>
        <v>0.11039972899728989</v>
      </c>
      <c r="HR12" s="29">
        <f t="shared" si="30"/>
        <v>2.2000000000000002</v>
      </c>
      <c r="HS12" s="29">
        <f t="shared" si="31"/>
        <v>4.4287620800736311</v>
      </c>
      <c r="HT12" s="29">
        <f t="shared" si="32"/>
        <v>5.0287620800736317</v>
      </c>
      <c r="HU12" s="29">
        <f t="shared" si="33"/>
        <v>11362758</v>
      </c>
      <c r="HV12" s="29">
        <f t="shared" si="34"/>
        <v>11612205.3164289</v>
      </c>
      <c r="HW12" s="29">
        <f t="shared" si="35"/>
        <v>11312564.88437644</v>
      </c>
      <c r="HX12" s="29">
        <f t="shared" si="36"/>
        <v>57291266</v>
      </c>
      <c r="HY12" s="14">
        <f t="shared" si="37"/>
        <v>34287528.200000003</v>
      </c>
      <c r="IC12" s="14">
        <v>0</v>
      </c>
      <c r="ID12" s="14">
        <v>1</v>
      </c>
      <c r="IE12" s="14">
        <v>300</v>
      </c>
      <c r="IF12" s="14">
        <v>50</v>
      </c>
      <c r="IG12" s="14">
        <v>37</v>
      </c>
      <c r="IH12" s="23">
        <f t="shared" si="38"/>
        <v>5473342092</v>
      </c>
      <c r="II12" s="23">
        <f t="shared" si="59"/>
        <v>2</v>
      </c>
      <c r="IJ12" s="23">
        <f t="shared" si="60"/>
        <v>5473.34</v>
      </c>
      <c r="IK12" s="14">
        <v>1</v>
      </c>
      <c r="IL12" s="14">
        <v>0</v>
      </c>
      <c r="IM12" s="14">
        <v>120</v>
      </c>
      <c r="IN12" s="14">
        <v>20</v>
      </c>
      <c r="IO12" s="14">
        <v>15</v>
      </c>
      <c r="IP12" s="23">
        <f t="shared" si="39"/>
        <v>1705483670</v>
      </c>
      <c r="IQ12" s="23">
        <f t="shared" si="61"/>
        <v>2</v>
      </c>
      <c r="IR12" s="23">
        <f t="shared" si="62"/>
        <v>1705.48</v>
      </c>
      <c r="IU12" s="14">
        <v>48</v>
      </c>
      <c r="IV12" s="14">
        <v>8</v>
      </c>
      <c r="IW12" s="14">
        <v>6</v>
      </c>
      <c r="IX12" s="23">
        <f t="shared" si="40"/>
        <v>659276961</v>
      </c>
      <c r="IY12" s="23">
        <f t="shared" si="63"/>
        <v>2</v>
      </c>
      <c r="IZ12" s="23">
        <f t="shared" si="64"/>
        <v>659.28</v>
      </c>
      <c r="JA12" s="14">
        <v>30</v>
      </c>
      <c r="JB12" s="14">
        <v>5</v>
      </c>
      <c r="JC12" s="14">
        <v>3</v>
      </c>
      <c r="JD12" s="23">
        <f t="shared" si="41"/>
        <v>378110406</v>
      </c>
      <c r="JE12" s="23">
        <f t="shared" si="65"/>
        <v>2</v>
      </c>
      <c r="JF12" s="23">
        <f t="shared" si="66"/>
        <v>378.11</v>
      </c>
      <c r="JG12" s="14">
        <v>96</v>
      </c>
      <c r="JH12" s="14">
        <v>16</v>
      </c>
      <c r="JI12" s="14">
        <v>12</v>
      </c>
      <c r="JJ12" s="23">
        <f t="shared" si="42"/>
        <v>1318553923</v>
      </c>
      <c r="JK12" s="23">
        <f t="shared" si="67"/>
        <v>2</v>
      </c>
      <c r="JL12" s="23">
        <f t="shared" si="68"/>
        <v>1318.55</v>
      </c>
      <c r="JQ12" s="14">
        <v>1</v>
      </c>
      <c r="JR12" s="14">
        <v>1</v>
      </c>
      <c r="JS12" s="14">
        <v>1200</v>
      </c>
      <c r="JT12" s="14">
        <v>200</v>
      </c>
      <c r="JU12" s="14">
        <v>150</v>
      </c>
      <c r="JV12" s="23">
        <f t="shared" si="43"/>
        <v>17914701518</v>
      </c>
      <c r="JX12" s="23">
        <f t="shared" si="69"/>
        <v>2</v>
      </c>
      <c r="JY12" s="23">
        <f t="shared" si="70"/>
        <v>298.58</v>
      </c>
      <c r="JZ12" s="23">
        <f t="shared" si="69"/>
        <v>2</v>
      </c>
      <c r="KA12" s="23">
        <f t="shared" si="70"/>
        <v>298.58</v>
      </c>
      <c r="KB12" s="23">
        <f t="shared" ref="KB12" si="155">INT(LOG($JV12*KC$3/300/10,1000))</f>
        <v>2</v>
      </c>
      <c r="KC12" s="23">
        <f t="shared" ref="KC12" si="156">ROUND($JV12*KC$3/300/1000^KB12,IF(KB12&gt;0,2,0))</f>
        <v>298.58</v>
      </c>
      <c r="KD12" s="23">
        <f t="shared" ref="KD12" si="157">INT(LOG($JV12*KE$3/300/10,1000))</f>
        <v>2</v>
      </c>
      <c r="KE12" s="23">
        <f t="shared" ref="KE12" si="158">ROUND($JV12*KE$3/300/1000^KD12,IF(KD12&gt;0,2,0))</f>
        <v>477.73</v>
      </c>
      <c r="KF12" s="23">
        <f t="shared" ref="KF12" si="159">INT(LOG($JV12*KG$3/300/10,1000))</f>
        <v>2</v>
      </c>
      <c r="KG12" s="23">
        <f t="shared" ref="KG12" si="160">ROUND($JV12*KG$3/300/1000^KF12,IF(KF12&gt;0,2,0))</f>
        <v>597.16</v>
      </c>
      <c r="KH12" s="23">
        <f t="shared" ref="KH12" si="161">INT(LOG($JV12*KI$3/300/10,1000))</f>
        <v>2</v>
      </c>
      <c r="KI12" s="23">
        <f t="shared" ref="KI12" si="162">ROUND($JV12*KI$3/300/1000^KH12,IF(KH12&gt;0,2,0))</f>
        <v>298.58</v>
      </c>
      <c r="KJ12" s="23">
        <f t="shared" ref="KJ12" si="163">INT(LOG($JV12*KK$3/300/10,1000))</f>
        <v>2</v>
      </c>
      <c r="KK12" s="23">
        <f t="shared" ref="KK12" si="164">ROUND($JV12*KK$3/300/1000^KJ12,IF(KJ12&gt;0,2,0))</f>
        <v>597.16</v>
      </c>
      <c r="KL12" s="23">
        <f t="shared" ref="KL12" si="165">INT(LOG($JV12*KM$3/300/10,1000))</f>
        <v>2</v>
      </c>
      <c r="KM12" s="23">
        <f t="shared" ref="KM12" si="166">ROUND($JV12*KM$3/300/1000^KL12,IF(KL12&gt;0,2,0))</f>
        <v>1492.89</v>
      </c>
      <c r="KN12" s="23">
        <f t="shared" ref="KN12" si="167">INT(LOG($JV12*KO$3/300/10,1000))</f>
        <v>2</v>
      </c>
      <c r="KO12" s="23">
        <f t="shared" ref="KO12" si="168">ROUND($JV12*KO$3/300/1000^KN12,IF(KN12&gt;0,2,0))</f>
        <v>4478.68</v>
      </c>
    </row>
    <row r="13" spans="1:301" ht="16.5" x14ac:dyDescent="0.2">
      <c r="A13" s="14">
        <v>40</v>
      </c>
      <c r="B13" s="14" t="s">
        <v>665</v>
      </c>
      <c r="C13" s="14">
        <v>20</v>
      </c>
      <c r="D13" s="14">
        <v>20</v>
      </c>
      <c r="E13" s="14">
        <v>0</v>
      </c>
      <c r="F13" s="14">
        <v>2</v>
      </c>
      <c r="G13" s="14">
        <v>2</v>
      </c>
      <c r="H13" s="14">
        <v>0</v>
      </c>
      <c r="I13" s="14">
        <v>1</v>
      </c>
      <c r="J13" s="14">
        <v>1</v>
      </c>
      <c r="K13" s="14">
        <v>1</v>
      </c>
      <c r="L13" s="14">
        <v>2</v>
      </c>
      <c r="M13" s="14">
        <v>4</v>
      </c>
      <c r="N13" s="14">
        <v>2</v>
      </c>
      <c r="O13" s="14">
        <v>2</v>
      </c>
      <c r="P13" s="14">
        <v>2</v>
      </c>
      <c r="Q13" s="14">
        <v>2</v>
      </c>
      <c r="R13" s="14">
        <v>2</v>
      </c>
      <c r="S13" s="14">
        <v>1</v>
      </c>
      <c r="T13" s="14">
        <v>40</v>
      </c>
      <c r="U13" s="14">
        <v>35</v>
      </c>
      <c r="V13" s="14">
        <v>35</v>
      </c>
      <c r="W13" s="14">
        <v>35</v>
      </c>
      <c r="X13" s="14">
        <v>35</v>
      </c>
      <c r="Y13" s="14">
        <v>35</v>
      </c>
      <c r="Z13" s="14">
        <v>35</v>
      </c>
      <c r="AA13" s="14">
        <v>35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1</v>
      </c>
      <c r="AK13" s="14">
        <v>1</v>
      </c>
      <c r="AL13" s="14">
        <v>1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3</v>
      </c>
      <c r="BB13" s="14">
        <f>ROUND((INDEX(新战舰养成!S$6:S$18,日常本!$F13+1)+INDEX(新战舰养成!D$6:D$18,日常本!$F13+1)*(日常本!$C13-1))*INDEX(战舰突破!$D$6:$D$18,日常本!$I13+1),0)</f>
        <v>1183</v>
      </c>
      <c r="BC13" s="14">
        <f>ROUND((INDEX(新战舰养成!T$6:T$18,日常本!$F13+1)+INDEX(新战舰养成!E$6:E$18,日常本!$F13+1)*(日常本!$C13-1))*INDEX(战舰突破!$D$6:$D$18,日常本!$I13+1),0)</f>
        <v>9394</v>
      </c>
      <c r="BD13" s="14">
        <f>ROUND((INDEX(新战舰养成!U$6:U$18,日常本!$F13+1)+INDEX(新战舰养成!F$6:F$18,日常本!$F13+1)*(日常本!$C13-1))*INDEX(战舰突破!$D$6:$D$18,日常本!$I13+1),0)</f>
        <v>613</v>
      </c>
      <c r="BE13" s="14">
        <f>ROUND((INDEX(新战舰养成!V$6:V$18,日常本!$F13+1)+INDEX(新战舰养成!G$6:G$18,日常本!$F13+1)*(日常本!$C13-1))*INDEX(战舰突破!$D$6:$D$18,日常本!$I13+1),0)</f>
        <v>330</v>
      </c>
      <c r="BF13" s="14">
        <f>ROUND((INDEX(新战舰养成!W$6:W$18,日常本!$F13+1)+INDEX(新战舰养成!H$6:H$18,日常本!$F13+1)*(日常本!$C13-1))*INDEX(战舰突破!$D$6:$D$18,日常本!$I13+1),0)</f>
        <v>4</v>
      </c>
      <c r="BH13" s="14">
        <f>IF($D13&gt;0,ROUND((INDEX(新战舰养成!X$6:X$18,日常本!$G13+1)+INDEX(新战舰养成!I$6:I$18,日常本!$G13+1)*(日常本!$D13-1))*INDEX(战舰突破!$D$6:$D$18,日常本!$J13+1),0),0)</f>
        <v>1491</v>
      </c>
      <c r="BI13" s="14">
        <f>IF($D13&gt;0,ROUND((INDEX(新战舰养成!Y$6:Y$18,日常本!$G13+1)+INDEX(新战舰养成!J$6:J$18,日常本!$G13+1)*(日常本!$D13-1))*INDEX(战舰突破!$D$6:$D$18,日常本!$J13+1),0),0)</f>
        <v>0</v>
      </c>
      <c r="BJ13" s="14">
        <f>IF($D13&gt;0,ROUND((INDEX(新战舰养成!Z$6:Z$18,日常本!$G13+1)+INDEX(新战舰养成!K$6:K$18,日常本!$G13+1)*(日常本!$D13-1))*INDEX(战舰突破!$D$6:$D$18,日常本!$J13+1),0),0)</f>
        <v>0</v>
      </c>
      <c r="BK13" s="14">
        <f>IF($D13&gt;0,ROUND((INDEX(新战舰养成!AA$6:AA$18,日常本!$G13+1)+INDEX(新战舰养成!L$6:L$18,日常本!$G13+1)*(日常本!$D13-1))*INDEX(战舰突破!$D$6:$D$18,日常本!$J13+1),0),0)</f>
        <v>11825</v>
      </c>
      <c r="BL13" s="14">
        <f>IF($D13&gt;0,ROUND((INDEX(新战舰养成!AB$6:AB$18,日常本!$G13+1)+INDEX(新战舰养成!M$6:M$18,日常本!$G13+1)*(日常本!$D13-1))*INDEX(战舰突破!$D$6:$D$18,日常本!$J13+1),0),0)</f>
        <v>234</v>
      </c>
      <c r="BN13" s="14">
        <f>IF($E13&gt;0,ROUND((INDEX(新战舰养成!AC$6:AC$18,日常本!$H13+1)+INDEX(新战舰养成!I$6:I$18,日常本!$H13+1)*(日常本!$E13-1))*INDEX(战舰突破!$D$6:$D$18,日常本!$K13+1),0),0)</f>
        <v>0</v>
      </c>
      <c r="BO13" s="14">
        <f>IF($E13&gt;0,ROUND((INDEX(新战舰养成!AD$6:AD$18,日常本!$H13+1)+INDEX(新战舰养成!J$6:J$18,日常本!$H13+1)*(日常本!$E13-1))*INDEX(战舰突破!$D$6:$D$18,日常本!$K13+1),0),0)</f>
        <v>0</v>
      </c>
      <c r="BP13" s="14">
        <f>IF($E13&gt;0,ROUND((INDEX(新战舰养成!AE$6:AE$18,日常本!$H13+1)+INDEX(新战舰养成!K$6:K$18,日常本!$H13+1)*(日常本!$E13-1))*INDEX(战舰突破!$D$6:$D$18,日常本!$K13+1),0),0)</f>
        <v>0</v>
      </c>
      <c r="BQ13" s="14">
        <f>IF($E13&gt;0,ROUND((INDEX(新战舰养成!AF$6:AF$18,日常本!$H13+1)+INDEX(新战舰养成!L$6:L$18,日常本!$H13+1)*(日常本!$E13-1))*INDEX(战舰突破!$D$6:$D$18,日常本!$K13+1),0),0)</f>
        <v>0</v>
      </c>
      <c r="BR13" s="14">
        <f>IF($E13&gt;0,ROUND((INDEX(新战舰养成!AG$6:AG$18,日常本!$H13+1)+INDEX(新战舰养成!M$6:M$18,日常本!$H13+1)*(日常本!$E13-1))*INDEX(战舰突破!$D$6:$D$18,日常本!$K13+1),0),0)</f>
        <v>0</v>
      </c>
      <c r="BU13" s="14">
        <f>(INDEX(装备数值!$C$13:$G$116,日常本!$L13*8+1,BU$2)+INDEX(装备数值!$C$13:$G$116,日常本!$M13*8+2,BU$2)+INDEX(装备数值!$C$13:$G$116,日常本!$O13*8+3,BU$2)+INDEX(装备数值!$C$13:$G$116,日常本!$N13*8+4,BU$2)+INDEX(装备数值!$C$13:$G$116,日常本!$P13*8+5,BU$2)+INDEX(装备数值!$C$13:$G$116,日常本!$Q13*8+6,BU$2)+INDEX(装备数值!$C$13:$G$116,日常本!$R13*8+7,BU$2)+INDEX(装备数值!$C$13:$G$116,日常本!$S13*8+8,BU$2))</f>
        <v>500</v>
      </c>
      <c r="BV13" s="14">
        <f>(INDEX(装备数值!$C$13:$G$116,日常本!$L13*8+1,BV$2)+INDEX(装备数值!$C$13:$G$116,日常本!$M13*8+2,BV$2)+INDEX(装备数值!$C$13:$G$116,日常本!$O13*8+3,BV$2)+INDEX(装备数值!$C$13:$G$116,日常本!$N13*8+4,BV$2)+INDEX(装备数值!$C$13:$G$116,日常本!$P13*8+5,BV$2)+INDEX(装备数值!$C$13:$G$116,日常本!$Q13*8+6,BV$2)+INDEX(装备数值!$C$13:$G$116,日常本!$R13*8+7,BV$2)+INDEX(装备数值!$C$13:$G$116,日常本!$S13*8+8,BV$2))</f>
        <v>4500</v>
      </c>
      <c r="BW13" s="14">
        <f>(INDEX(装备数值!$C$13:$G$116,日常本!$L13*8+1,BW$2)+INDEX(装备数值!$C$13:$G$116,日常本!$M13*8+2,BW$2)+INDEX(装备数值!$C$13:$G$116,日常本!$O13*8+3,BW$2)+INDEX(装备数值!$C$13:$G$116,日常本!$N13*8+4,BW$2)+INDEX(装备数值!$C$13:$G$116,日常本!$P13*8+5,BW$2)+INDEX(装备数值!$C$13:$G$116,日常本!$Q13*8+6,BW$2)+INDEX(装备数值!$C$13:$G$116,日常本!$R13*8+7,BW$2)+INDEX(装备数值!$C$13:$G$116,日常本!$S13*8+8,BW$2))</f>
        <v>510</v>
      </c>
      <c r="BX13" s="14">
        <f>(INDEX(装备数值!$C$13:$G$116,日常本!$L13*8+1,BX$2)+INDEX(装备数值!$C$13:$G$116,日常本!$M13*8+2,BX$2)+INDEX(装备数值!$C$13:$G$116,日常本!$O13*8+3,BX$2)+INDEX(装备数值!$C$13:$G$116,日常本!$N13*8+4,BX$2)+INDEX(装备数值!$C$13:$G$116,日常本!$P13*8+5,BX$2)+INDEX(装备数值!$C$13:$G$116,日常本!$Q13*8+6,BX$2)+INDEX(装备数值!$C$13:$G$116,日常本!$R13*8+7,BX$2)+INDEX(装备数值!$C$13:$G$116,日常本!$S13*8+8,BX$2))</f>
        <v>27000</v>
      </c>
      <c r="BY13" s="14">
        <f>(INDEX(装备数值!$C$13:$G$116,日常本!$L13*8+1,BY$2)+INDEX(装备数值!$C$13:$G$116,日常本!$M13*8+2,BY$2)+INDEX(装备数值!$C$13:$G$116,日常本!$O13*8+3,BY$2)+INDEX(装备数值!$C$13:$G$116,日常本!$N13*8+4,BY$2)+INDEX(装备数值!$C$13:$G$116,日常本!$P13*8+5,BY$2)+INDEX(装备数值!$C$13:$G$116,日常本!$Q13*8+6,BY$2)+INDEX(装备数值!$C$13:$G$116,日常本!$R13*8+7,BY$2)+INDEX(装备数值!$C$13:$G$116,日常本!$S13*8+8,BY$2))</f>
        <v>75</v>
      </c>
      <c r="CB13" s="14">
        <f>INDEX(装备数值!$I$13:$M$116,日常本!$L13*8+1,CB$2)*$T13+INDEX(装备数值!$I$13:$M$116,日常本!$M13*8+2,CB$2)*$U13+INDEX(装备数值!$I$13:$M$116,日常本!$O13*8+3,CB$2)*$V13+INDEX(装备数值!$I$13:$M$116,日常本!$N13*8+4,CB$2)*$W13+INDEX(装备数值!$I$13:$M$116,日常本!$P13*8+5,CB$2)*$X13+INDEX(装备数值!$I$13:$M$116,日常本!$Q13*8+6,CB$2)*$Y13+INDEX(装备数值!$I$13:$M$116,日常本!$R13*8+7,CB$2)*$Z13+INDEX(装备数值!$I$13:$M$116,日常本!$S13*8+8,CB$2)*$AA13</f>
        <v>2075</v>
      </c>
      <c r="CC13" s="14">
        <f>INDEX(装备数值!$I$13:$M$116,日常本!$L13*8+1,CC$2)*$T13+INDEX(装备数值!$I$13:$M$116,日常本!$M13*8+2,CC$2)*$U13+INDEX(装备数值!$I$13:$M$116,日常本!$O13*8+3,CC$2)*$V13+INDEX(装备数值!$I$13:$M$116,日常本!$N13*8+4,CC$2)*$W13+INDEX(装备数值!$I$13:$M$116,日常本!$P13*8+5,CC$2)*$X13+INDEX(装备数值!$I$13:$M$116,日常本!$Q13*8+6,CC$2)*$Y13+INDEX(装备数值!$I$13:$M$116,日常本!$R13*8+7,CC$2)*$Z13+INDEX(装备数值!$I$13:$M$116,日常本!$S13*8+8,CC$2)*$AA13</f>
        <v>16200</v>
      </c>
      <c r="CD13" s="14">
        <f>INDEX(装备数值!$I$13:$M$116,日常本!$L13*8+1,CD$2)*$T13+INDEX(装备数值!$I$13:$M$116,日常本!$M13*8+2,CD$2)*$U13+INDEX(装备数值!$I$13:$M$116,日常本!$O13*8+3,CD$2)*$V13+INDEX(装备数值!$I$13:$M$116,日常本!$N13*8+4,CD$2)*$W13+INDEX(装备数值!$I$13:$M$116,日常本!$P13*8+5,CD$2)*$X13+INDEX(装备数值!$I$13:$M$116,日常本!$Q13*8+6,CD$2)*$Y13+INDEX(装备数值!$I$13:$M$116,日常本!$R13*8+7,CD$2)*$Z13+INDEX(装备数值!$I$13:$M$116,日常本!$S13*8+8,CD$2)*$AA13</f>
        <v>1155</v>
      </c>
      <c r="CE13" s="14">
        <f>INDEX(装备数值!$I$13:$M$116,日常本!$L13*8+1,CE$2)*$T13+INDEX(装备数值!$I$13:$M$116,日常本!$M13*8+2,CE$2)*$U13+INDEX(装备数值!$I$13:$M$116,日常本!$O13*8+3,CE$2)*$V13+INDEX(装备数值!$I$13:$M$116,日常本!$N13*8+4,CE$2)*$W13+INDEX(装备数值!$I$13:$M$116,日常本!$P13*8+5,CE$2)*$X13+INDEX(装备数值!$I$13:$M$116,日常本!$Q13*8+6,CE$2)*$Y13+INDEX(装备数值!$I$13:$M$116,日常本!$R13*8+7,CE$2)*$Z13+INDEX(装备数值!$I$13:$M$116,日常本!$S13*8+8,CE$2)*$AA13</f>
        <v>31500</v>
      </c>
      <c r="CF13" s="14">
        <f>INDEX(装备数值!$I$13:$M$116,日常本!$L13*8+1,CF$2)*$T13+INDEX(装备数值!$I$13:$M$116,日常本!$M13*8+2,CF$2)*$U13+INDEX(装备数值!$I$13:$M$116,日常本!$O13*8+3,CF$2)*$V13+INDEX(装备数值!$I$13:$M$116,日常本!$N13*8+4,CF$2)*$W13+INDEX(装备数值!$I$13:$M$116,日常本!$P13*8+5,CF$2)*$X13+INDEX(装备数值!$I$13:$M$116,日常本!$Q13*8+6,CF$2)*$Y13+INDEX(装备数值!$I$13:$M$116,日常本!$R13*8+7,CF$2)*$Z13+INDEX(装备数值!$I$13:$M$116,日常本!$S13*8+8,CF$2)*$AA13</f>
        <v>315</v>
      </c>
      <c r="CI13" s="14">
        <f>INDEX(装备数值!$X$13:$AH$116,$L13*8+1,CI$2)*$AB13+INDEX(装备数值!$X$13:$AH$116,$M13*8+2,CI$2)*$AC13+INDEX(装备数值!$X$13:$AH$116,$O13*8+3,CI$2)*$AD13+INDEX(装备数值!$X$13:$AH$116,$N13*8+4,CI$2)*$AE13+INDEX(装备数值!$X$13:$AH$116,$P13*8+5,CI$2)*$AF13+INDEX(装备数值!$X$13:$AH$116,$Q13*8+6,CI$2)*$AG13+INDEX(装备数值!$X$13:$AH$116,$R13*8+7,CI$2)*$AH13+INDEX(装备数值!$X$13:$AH$116,$S13*8+8,CI$2)*$AI13</f>
        <v>0</v>
      </c>
      <c r="CJ13" s="14">
        <f>INDEX(装备数值!$X$13:$AH$116,$L13*8+1,CJ$2)*$AB13+INDEX(装备数值!$X$13:$AH$116,$M13*8+2,CJ$2)*$AC13+INDEX(装备数值!$X$13:$AH$116,$O13*8+3,CJ$2)*$AD13+INDEX(装备数值!$X$13:$AH$116,$N13*8+4,CJ$2)*$AE13+INDEX(装备数值!$X$13:$AH$116,$P13*8+5,CJ$2)*$AF13+INDEX(装备数值!$X$13:$AH$116,$Q13*8+6,CJ$2)*$AG13+INDEX(装备数值!$X$13:$AH$116,$R13*8+7,CJ$2)*$AH13+INDEX(装备数值!$X$13:$AH$116,$S13*8+8,CJ$2)*$AI13</f>
        <v>0</v>
      </c>
      <c r="CK13" s="14">
        <f>INDEX(装备数值!$X$13:$AH$116,$L13*8+1,CK$2)*$AB13+INDEX(装备数值!$X$13:$AH$116,$M13*8+2,CK$2)*$AC13+INDEX(装备数值!$X$13:$AH$116,$O13*8+3,CK$2)*$AD13+INDEX(装备数值!$X$13:$AH$116,$N13*8+4,CK$2)*$AE13+INDEX(装备数值!$X$13:$AH$116,$P13*8+5,CK$2)*$AF13+INDEX(装备数值!$X$13:$AH$116,$Q13*8+6,CK$2)*$AG13+INDEX(装备数值!$X$13:$AH$116,$R13*8+7,CK$2)*$AH13+INDEX(装备数值!$X$13:$AH$116,$S13*8+8,CK$2)*$AI13</f>
        <v>0</v>
      </c>
      <c r="CL13" s="14">
        <f>INDEX(装备数值!$X$13:$AH$116,$L13*8+1,CL$2)*$AB13+INDEX(装备数值!$X$13:$AH$116,$M13*8+2,CL$2)*$AC13+INDEX(装备数值!$X$13:$AH$116,$O13*8+3,CL$2)*$AD13+INDEX(装备数值!$X$13:$AH$116,$N13*8+4,CL$2)*$AE13+INDEX(装备数值!$X$13:$AH$116,$P13*8+5,CL$2)*$AF13+INDEX(装备数值!$X$13:$AH$116,$Q13*8+6,CL$2)*$AG13+INDEX(装备数值!$X$13:$AH$116,$R13*8+7,CL$2)*$AH13+INDEX(装备数值!$X$13:$AH$116,$S13*8+8,CL$2)*$AI13</f>
        <v>0</v>
      </c>
      <c r="CM13" s="14">
        <f>INDEX(装备数值!$X$13:$AH$116,$L13*8+1,CM$2)*$AB13+INDEX(装备数值!$X$13:$AH$116,$M13*8+2,CM$2)*$AC13+INDEX(装备数值!$X$13:$AH$116,$O13*8+3,CM$2)*$AD13+INDEX(装备数值!$X$13:$AH$116,$N13*8+4,CM$2)*$AE13+INDEX(装备数值!$X$13:$AH$116,$P13*8+5,CM$2)*$AF13+INDEX(装备数值!$X$13:$AH$116,$Q13*8+6,CM$2)*$AG13+INDEX(装备数值!$X$13:$AH$116,$R13*8+7,CM$2)*$AH13+INDEX(装备数值!$X$13:$AH$116,$S13*8+8,CM$2)*$AI13</f>
        <v>0</v>
      </c>
      <c r="CN13" s="14">
        <f>INDEX(装备数值!$X$13:$AH$116,$L13*8+1,CN$2)*$AB13+INDEX(装备数值!$X$13:$AH$116,$M13*8+2,CN$2)*$AC13+INDEX(装备数值!$X$13:$AH$116,$O13*8+3,CN$2)*$AD13+INDEX(装备数值!$X$13:$AH$116,$N13*8+4,CN$2)*$AE13+INDEX(装备数值!$X$13:$AH$116,$P13*8+5,CN$2)*$AF13+INDEX(装备数值!$X$13:$AH$116,$Q13*8+6,CN$2)*$AG13+INDEX(装备数值!$X$13:$AH$116,$R13*8+7,CN$2)*$AH13+INDEX(装备数值!$X$13:$AH$116,$S13*8+8,CN$2)*$AI13</f>
        <v>0</v>
      </c>
      <c r="CO13" s="14">
        <f>INDEX(装备数值!$X$13:$AH$116,$L13*8+1,CO$2)*$AB13+INDEX(装备数值!$X$13:$AH$116,$M13*8+2,CO$2)*$AC13+INDEX(装备数值!$X$13:$AH$116,$O13*8+3,CO$2)*$AD13+INDEX(装备数值!$X$13:$AH$116,$N13*8+4,CO$2)*$AE13+INDEX(装备数值!$X$13:$AH$116,$P13*8+5,CO$2)*$AF13+INDEX(装备数值!$X$13:$AH$116,$Q13*8+6,CO$2)*$AG13+INDEX(装备数值!$X$13:$AH$116,$R13*8+7,CO$2)*$AH13+INDEX(装备数值!$X$13:$AH$116,$S13*8+8,CO$2)*$AI13</f>
        <v>0</v>
      </c>
      <c r="CP13" s="14">
        <f>INDEX(装备数值!$X$13:$AH$116,$L13*8+1,CP$2)*$AB13+INDEX(装备数值!$X$13:$AH$116,$M13*8+2,CP$2)*$AC13+INDEX(装备数值!$X$13:$AH$116,$O13*8+3,CP$2)*$AD13+INDEX(装备数值!$X$13:$AH$116,$N13*8+4,CP$2)*$AE13+INDEX(装备数值!$X$13:$AH$116,$P13*8+5,CP$2)*$AF13+INDEX(装备数值!$X$13:$AH$116,$Q13*8+6,CP$2)*$AG13+INDEX(装备数值!$X$13:$AH$116,$R13*8+7,CP$2)*$AH13+INDEX(装备数值!$X$13:$AH$116,$S13*8+8,CP$2)*$AI13</f>
        <v>0</v>
      </c>
      <c r="CQ13" s="14">
        <f>INDEX(装备数值!$X$13:$AH$116,$L13*8+1,CQ$2)*$AB13+INDEX(装备数值!$X$13:$AH$116,$M13*8+2,CQ$2)*$AC13+INDEX(装备数值!$X$13:$AH$116,$O13*8+3,CQ$2)*$AD13+INDEX(装备数值!$X$13:$AH$116,$N13*8+4,CQ$2)*$AE13+INDEX(装备数值!$X$13:$AH$116,$P13*8+5,CQ$2)*$AF13+INDEX(装备数值!$X$13:$AH$116,$Q13*8+6,CQ$2)*$AG13+INDEX(装备数值!$X$13:$AH$116,$R13*8+7,CQ$2)*$AH13+INDEX(装备数值!$X$13:$AH$116,$S13*8+8,CQ$2)*$AI13</f>
        <v>0</v>
      </c>
      <c r="CR13" s="14">
        <f>INDEX(装备数值!$X$13:$AH$116,$L13*8+1,CR$2)*$AB13+INDEX(装备数值!$X$13:$AH$116,$M13*8+2,CR$2)*$AC13+INDEX(装备数值!$X$13:$AH$116,$O13*8+3,CR$2)*$AD13+INDEX(装备数值!$X$13:$AH$116,$N13*8+4,CR$2)*$AE13+INDEX(装备数值!$X$13:$AH$116,$P13*8+5,CR$2)*$AF13+INDEX(装备数值!$X$13:$AH$116,$Q13*8+6,CR$2)*$AG13+INDEX(装备数值!$X$13:$AH$116,$R13*8+7,CR$2)*$AH13+INDEX(装备数值!$X$13:$AH$116,$S13*8+8,CR$2)*$AI13</f>
        <v>0</v>
      </c>
      <c r="CS13" s="14">
        <f>INDEX(装备数值!$X$13:$AH$116,$L13*8+1,CS$2)*$AB13+INDEX(装备数值!$X$13:$AH$116,$M13*8+2,CS$2)*$AC13+INDEX(装备数值!$X$13:$AH$116,$O13*8+3,CS$2)*$AD13+INDEX(装备数值!$X$13:$AH$116,$N13*8+4,CS$2)*$AE13+INDEX(装备数值!$X$13:$AH$116,$P13*8+5,CS$2)*$AF13+INDEX(装备数值!$X$13:$AH$116,$Q13*8+6,CS$2)*$AG13+INDEX(装备数值!$X$13:$AH$116,$R13*8+7,CS$2)*$AH13+INDEX(装备数值!$X$13:$AH$116,$S13*8+8,CS$2)*$AI13</f>
        <v>0</v>
      </c>
      <c r="CU13" s="14">
        <f>INDEX(装备数值!$AN$17:$AN$117,MATCH(MIN($T13:$AA13),装备数值!$AO$17:$AO$117,1))</f>
        <v>3</v>
      </c>
      <c r="CV13" s="14">
        <f>IF(COUNTIF($L13:$S13,"&gt;"&amp;0)=8,INDEX(装备数值!AR$17:AR$117,$CU13+1),0)</f>
        <v>240</v>
      </c>
      <c r="CW13" s="14">
        <f>IF(COUNTIF($L13:$S13,"&gt;"&amp;0)=8,INDEX(装备数值!AS$17:AS$117,$CU13+1),0)</f>
        <v>1800</v>
      </c>
      <c r="CX13" s="14">
        <f>IF(COUNTIF($L13:$S13,"&gt;"&amp;0)=8,INDEX(装备数值!AT$17:AT$117,$CU13+1),0)</f>
        <v>120</v>
      </c>
      <c r="CY13" s="14">
        <f>IF(COUNTIF($L13:$S13,"&gt;"&amp;0)=8,INDEX(装备数值!AU$17:AU$117,$CU13+1),0)</f>
        <v>2400</v>
      </c>
      <c r="CZ13" s="14">
        <f>IF(COUNTIF($L13:$S13,"&gt;"&amp;0)=8,INDEX(装备数值!AV$17:AV$117,$CU13+1),0)</f>
        <v>42</v>
      </c>
      <c r="DB13" s="14">
        <f>INDEX(装备数值!$AY$17:$AY$77,MATCH(MIN($AB13:$AI13),装备数值!$AZ$17:$AZ$77,1))</f>
        <v>0</v>
      </c>
      <c r="DC13" s="26">
        <f>INDEX(装备数值!BA$17:BA$77,日常本!DB13+1)</f>
        <v>0</v>
      </c>
      <c r="DD13" s="26">
        <f>INDEX(装备数值!BA$17:BA$77,日常本!DB13+1)</f>
        <v>0</v>
      </c>
      <c r="DF13" s="14">
        <f t="shared" si="0"/>
        <v>3</v>
      </c>
      <c r="DG13" s="14">
        <f>VLOOKUP(DF13,军阶与晶片数值!$W$6:$X$27,2)</f>
        <v>1</v>
      </c>
      <c r="DH13" s="14">
        <f>INDEX(军阶与晶片数值!Y$6:Y$27,$DG13+1)</f>
        <v>100</v>
      </c>
      <c r="DI13" s="14">
        <f>INDEX(军阶与晶片数值!Z$6:Z$27,$DG13+1)</f>
        <v>100</v>
      </c>
      <c r="DJ13" s="14">
        <f>INDEX(军阶与晶片数值!AA$6:AA$27,$DG13+1)</f>
        <v>100</v>
      </c>
      <c r="DK13" s="14">
        <f>INDEX(军阶与晶片数值!AB$6:AB$27,$DG13+1)</f>
        <v>100</v>
      </c>
      <c r="DL13" s="28">
        <f>INDEX(军阶与晶片数值!AC$6:AC$27,$DG13+1)</f>
        <v>5</v>
      </c>
      <c r="DM13" s="28">
        <f>INDEX(军阶与晶片数值!AD$6:AD$27,$DG13+1)</f>
        <v>2.5</v>
      </c>
      <c r="DO13" s="26">
        <f>INDEX(军阶与晶片数值!I$6:I$16,AJ13+1)</f>
        <v>0.01</v>
      </c>
      <c r="DP13" s="26">
        <f>INDEX(军阶与晶片数值!M$6:M$16,AK13+1)</f>
        <v>0.01</v>
      </c>
      <c r="DQ13" s="26">
        <f>INDEX(军阶与晶片数值!J$6:J$16,AL13+1)</f>
        <v>0.01</v>
      </c>
      <c r="DR13" s="26">
        <f>INDEX(军阶与晶片数值!K$6:K$16,AM13+1)</f>
        <v>0</v>
      </c>
      <c r="DS13" s="26">
        <f>INDEX(军阶与晶片数值!L$6:L$16,AN13+1)</f>
        <v>0</v>
      </c>
      <c r="DT13" s="28">
        <f>INDEX(军阶与晶片数值!N$6:N$16,AO13+1)</f>
        <v>0</v>
      </c>
      <c r="DU13" s="28">
        <f>INDEX(军阶与晶片数值!O$6:O$16,AP13+1)</f>
        <v>0</v>
      </c>
      <c r="DV13" s="28">
        <f>INDEX(军阶与晶片数值!P$6:P$16,AQ13+1)</f>
        <v>0</v>
      </c>
      <c r="DW13" s="28">
        <f>INDEX(军阶与晶片数值!Q$6:Q$16,AR13+1)</f>
        <v>0</v>
      </c>
      <c r="DX13" s="26">
        <f>INDEX(军阶与晶片数值!R$6:R$16,AS13+1)</f>
        <v>0</v>
      </c>
      <c r="DY13" s="26">
        <f>INDEX(军阶与晶片数值!S$6:S$16,AT13+1)</f>
        <v>0</v>
      </c>
      <c r="DZ13" s="26">
        <f>INDEX(军阶与晶片数值!T$6:T$16,AU13+1)</f>
        <v>0</v>
      </c>
      <c r="EA13" s="26">
        <f>INDEX(军阶与晶片数值!U$6:U$16,AV13+1)</f>
        <v>0</v>
      </c>
      <c r="EC13" s="26">
        <f>INDEX(军阶与晶片数值!$C$6:$C$36,日常本!$AW13+1)</f>
        <v>7.0000000000000007E-2</v>
      </c>
      <c r="ED13" s="26">
        <f>INDEX(军阶与晶片数值!$C$6:$C$36,日常本!$AW13+1)</f>
        <v>7.0000000000000007E-2</v>
      </c>
      <c r="EE13" s="26">
        <f>INDEX(军阶与晶片数值!$C$6:$C$36,日常本!$AW13+1)</f>
        <v>7.0000000000000007E-2</v>
      </c>
      <c r="EF13" s="26">
        <f>INDEX(军阶与晶片数值!$C$6:$C$36,日常本!$AW13+1)</f>
        <v>7.0000000000000007E-2</v>
      </c>
      <c r="EG13" s="26">
        <f>INDEX(军阶与晶片数值!$C$6:$C$36,日常本!$AW13+1)</f>
        <v>7.0000000000000007E-2</v>
      </c>
      <c r="EI13" s="14">
        <f>INDEX(战舰突破!$H$6:$H$18,日常本!$F13+1)+INDEX(战舰突破!$H$23:$H$35,日常本!$G13+1)+INDEX(战舰突破!$H$40:$H$52,日常本!$H13+1)</f>
        <v>200</v>
      </c>
      <c r="EJ13" s="14">
        <f>INDEX(战舰突破!$I$6:$I$18,日常本!$F13+1)+INDEX(战舰突破!$I$23:$I$35,日常本!$G13+1)+INDEX(战舰突破!$I$40:$I$52,日常本!$H13+1)</f>
        <v>200</v>
      </c>
      <c r="EK13" s="14">
        <f>INDEX(战舰突破!$J$6:$J$18,日常本!$F13+1)+INDEX(战舰突破!$J$23:$J$35,日常本!$G13+1)+INDEX(战舰突破!$J$40:$J$52,日常本!$H13+1)</f>
        <v>0</v>
      </c>
      <c r="EL13" s="14">
        <f>INDEX(战舰突破!$K$6:$K$18,日常本!$F13+1)+INDEX(战舰突破!$K$23:$K$35,日常本!$G13+1)+INDEX(战舰突破!$K$40:$K$52,日常本!$H13+1)</f>
        <v>0</v>
      </c>
      <c r="EM13" s="14">
        <f>INDEX(战舰突破!$L$6:$L$18,日常本!$F13+1)+INDEX(战舰突破!$L$23:$L$35,日常本!$G13+1)+INDEX(战舰突破!$L$40:$L$52,日常本!$H13+1)</f>
        <v>0</v>
      </c>
      <c r="EN13" s="18">
        <f>INDEX(战舰突破!$N$6:$N$18,日常本!$F13+1)+INDEX(战舰突破!$N$23:$N$35,日常本!$G13+1)+INDEX(战舰突破!$N$40:$N$52,日常本!$H13+1)</f>
        <v>0</v>
      </c>
      <c r="EO13" s="18">
        <f>INDEX(战舰突破!$O$6:$O$18,日常本!$F13+1)+INDEX(战舰突破!$O$23:$O$35,日常本!$G13+1)+INDEX(战舰突破!$O$40:$O$52,日常本!$H13+1)</f>
        <v>0</v>
      </c>
      <c r="EP13" s="18">
        <f>INDEX(战舰突破!$P$6:$P$18,日常本!$F13+1)+INDEX(战舰突破!$P$23:$P$35,日常本!$G13+1)+INDEX(战舰突破!$P$40:$P$52,日常本!$H13+1)</f>
        <v>0</v>
      </c>
      <c r="EQ13" s="18">
        <f>INDEX(战舰突破!$Q$6:$Q$18,日常本!$F13+1)+INDEX(战舰突破!$Q$23:$Q$35,日常本!$G13+1)+INDEX(战舰突破!$Q$40:$Q$52,日常本!$H13+1)</f>
        <v>0</v>
      </c>
      <c r="ER13" s="18">
        <f>INDEX(战舰突破!$R$6:$R$18,日常本!$F13+1)+INDEX(战舰突破!$R$23:$R$35,日常本!$G13+1)+INDEX(战舰突破!$R$40:$R$52,日常本!$H13+1)</f>
        <v>0</v>
      </c>
      <c r="ES13" s="18">
        <f>INDEX(战舰突破!$M$6:$M$18,日常本!$F13+1)+INDEX(战舰突破!$M$23:$M$35,日常本!$G13+1)+INDEX(战舰突破!$M$40:$M$52,日常本!$H13+1)</f>
        <v>0</v>
      </c>
      <c r="ET13" s="22">
        <f>INDEX(战舰突破!$W$6:$W$18,日常本!$F13+1)+INDEX(战舰突破!$W$23:$W$35,日常本!$G13+1)+INDEX(战舰突破!$W$40:$W$52,日常本!$H13+1)</f>
        <v>0.3</v>
      </c>
      <c r="EW13" s="14">
        <f>INDEX(战舰突破!$S$6:$S$18,日常本!$F13+1)</f>
        <v>0</v>
      </c>
      <c r="EX13" s="14">
        <f>INDEX(战舰突破!$T$6:$T$18,日常本!$F13+1)</f>
        <v>0</v>
      </c>
      <c r="EY13" s="14">
        <f>INDEX(战舰突破!$U$6:$U$18,日常本!$F13+1)</f>
        <v>0.1</v>
      </c>
      <c r="EZ13" s="14">
        <f>INDEX(战舰突破!$V$6:$V$18,日常本!$F13+1)</f>
        <v>0</v>
      </c>
      <c r="FA13" s="14">
        <f>INDEX(战舰突破!$X$6:$X$18,日常本!$F13+1)</f>
        <v>3</v>
      </c>
      <c r="FC13" s="14">
        <f>INDEX(战舰突破!$S$23:$S$35,日常本!$F13+1)</f>
        <v>0</v>
      </c>
      <c r="FD13" s="14">
        <f>INDEX(战舰突破!$T$23:$T$35,日常本!$F13+1)</f>
        <v>0</v>
      </c>
      <c r="FE13" s="14">
        <f>INDEX(战舰突破!$U$23:$U$35,日常本!$F13+1)</f>
        <v>0.1</v>
      </c>
      <c r="FF13" s="14">
        <f>INDEX(战舰突破!$V$23:$V$35,日常本!$F13+1)</f>
        <v>0</v>
      </c>
      <c r="FG13" s="14">
        <f>INDEX(战舰突破!$X$23:$X$35,日常本!$F13+1)</f>
        <v>45</v>
      </c>
      <c r="FI13" s="14">
        <f>INDEX(战舰突破!$S$40:$S$52,日常本!$F13+1)</f>
        <v>0</v>
      </c>
      <c r="FJ13" s="14">
        <f>INDEX(战舰突破!$T$40:$T$52,日常本!$F13+1)</f>
        <v>0</v>
      </c>
      <c r="FK13" s="14">
        <f>INDEX(战舰突破!$U$40:$U$52,日常本!$F13+1)</f>
        <v>0.1</v>
      </c>
      <c r="FL13" s="14">
        <f>INDEX(战舰突破!$V$40:$V$52,日常本!$F13+1)</f>
        <v>0</v>
      </c>
      <c r="FM13" s="14">
        <f>INDEX(战舰突破!$X$40:$X$52,日常本!$F13+1)</f>
        <v>75</v>
      </c>
      <c r="FP13" s="14">
        <f t="shared" si="1"/>
        <v>4536</v>
      </c>
      <c r="FQ13" s="14">
        <f t="shared" si="2"/>
        <v>4869</v>
      </c>
      <c r="FR13" s="14">
        <f t="shared" si="3"/>
        <v>0</v>
      </c>
      <c r="FS13" s="14">
        <f t="shared" si="4"/>
        <v>34467</v>
      </c>
      <c r="FT13" s="14">
        <f t="shared" si="5"/>
        <v>2807</v>
      </c>
      <c r="FU13" s="14">
        <f t="shared" si="6"/>
        <v>78168</v>
      </c>
      <c r="FV13" s="14">
        <f t="shared" si="6"/>
        <v>716</v>
      </c>
      <c r="FW13" s="28">
        <f t="shared" si="7"/>
        <v>100</v>
      </c>
      <c r="FX13" s="28">
        <f t="shared" si="7"/>
        <v>100</v>
      </c>
      <c r="FY13" s="28">
        <f t="shared" si="7"/>
        <v>100</v>
      </c>
      <c r="FZ13" s="28">
        <f t="shared" si="7"/>
        <v>100</v>
      </c>
      <c r="GA13" s="28">
        <f t="shared" si="8"/>
        <v>1</v>
      </c>
      <c r="GB13" s="28">
        <f t="shared" si="8"/>
        <v>1</v>
      </c>
      <c r="GC13" s="28">
        <f t="shared" si="9"/>
        <v>0</v>
      </c>
      <c r="GD13" s="28">
        <f t="shared" si="9"/>
        <v>3.01</v>
      </c>
      <c r="GE13" s="14">
        <f t="shared" si="10"/>
        <v>1</v>
      </c>
      <c r="GF13" s="14">
        <f t="shared" si="11"/>
        <v>1</v>
      </c>
      <c r="GG13" s="14">
        <f t="shared" si="12"/>
        <v>1</v>
      </c>
      <c r="GH13" s="18">
        <f t="shared" si="13"/>
        <v>1</v>
      </c>
      <c r="GI13" s="18">
        <f t="shared" si="14"/>
        <v>1</v>
      </c>
      <c r="GJ13" s="18">
        <f t="shared" si="15"/>
        <v>1</v>
      </c>
      <c r="GK13" s="29">
        <f t="shared" si="44"/>
        <v>250</v>
      </c>
      <c r="GL13" s="29">
        <f t="shared" si="16"/>
        <v>550</v>
      </c>
      <c r="GM13" s="29">
        <f t="shared" si="16"/>
        <v>550</v>
      </c>
      <c r="GN13" s="26">
        <f t="shared" si="45"/>
        <v>0.1</v>
      </c>
      <c r="GO13" s="26">
        <f t="shared" si="46"/>
        <v>0.1</v>
      </c>
      <c r="GP13" s="26">
        <f t="shared" si="47"/>
        <v>0.1</v>
      </c>
      <c r="GQ13" s="14">
        <f t="shared" si="48"/>
        <v>2</v>
      </c>
      <c r="GR13" s="14">
        <f t="shared" si="49"/>
        <v>2</v>
      </c>
      <c r="GS13" s="14">
        <f t="shared" si="50"/>
        <v>2</v>
      </c>
      <c r="GT13" s="14">
        <f t="shared" si="17"/>
        <v>3</v>
      </c>
      <c r="GU13" s="14">
        <f t="shared" si="18"/>
        <v>45</v>
      </c>
      <c r="GV13" s="14">
        <f t="shared" si="19"/>
        <v>75</v>
      </c>
      <c r="GW13">
        <v>9</v>
      </c>
      <c r="GX13" s="14">
        <f t="shared" si="20"/>
        <v>310625</v>
      </c>
      <c r="GZ13" s="14">
        <f t="shared" si="21"/>
        <v>5614</v>
      </c>
      <c r="HA13" s="14">
        <f t="shared" si="51"/>
        <v>2238</v>
      </c>
      <c r="HB13" s="29">
        <f t="shared" si="52"/>
        <v>96</v>
      </c>
      <c r="HC13" s="29">
        <f t="shared" si="53"/>
        <v>0</v>
      </c>
      <c r="HD13" s="29">
        <f t="shared" si="22"/>
        <v>0</v>
      </c>
      <c r="HE13" s="29">
        <f t="shared" si="23"/>
        <v>0</v>
      </c>
      <c r="HF13" s="14">
        <f t="shared" si="24"/>
        <v>1</v>
      </c>
      <c r="HG13" s="14">
        <f t="shared" si="24"/>
        <v>1</v>
      </c>
      <c r="HH13" s="14">
        <f t="shared" si="54"/>
        <v>2038</v>
      </c>
      <c r="HI13" s="26">
        <f t="shared" si="25"/>
        <v>0.1</v>
      </c>
      <c r="HJ13" s="26">
        <f t="shared" si="26"/>
        <v>0.32</v>
      </c>
      <c r="HK13" s="29">
        <f t="shared" si="55"/>
        <v>303</v>
      </c>
      <c r="HL13" s="29">
        <f t="shared" si="56"/>
        <v>1683</v>
      </c>
      <c r="HM13" s="29">
        <f t="shared" si="57"/>
        <v>0</v>
      </c>
      <c r="HN13" s="26">
        <f t="shared" si="27"/>
        <v>0.18333333333333335</v>
      </c>
      <c r="HO13" s="26">
        <f t="shared" si="28"/>
        <v>0.28333333333333333</v>
      </c>
      <c r="HP13" s="26">
        <f t="shared" si="29"/>
        <v>0.28333333333333333</v>
      </c>
      <c r="HQ13" s="26">
        <f t="shared" si="58"/>
        <v>0</v>
      </c>
      <c r="HR13" s="29">
        <f t="shared" si="30"/>
        <v>1.1833333333333333</v>
      </c>
      <c r="HS13" s="29">
        <f t="shared" si="31"/>
        <v>1.2833333333333332</v>
      </c>
      <c r="HT13" s="29">
        <f t="shared" si="32"/>
        <v>1.2833333333333332</v>
      </c>
      <c r="HU13" s="29">
        <f t="shared" si="33"/>
        <v>1792.7499999999998</v>
      </c>
      <c r="HV13" s="29">
        <f t="shared" si="34"/>
        <v>1439.8999999999999</v>
      </c>
      <c r="HW13" s="29">
        <f t="shared" si="35"/>
        <v>0</v>
      </c>
      <c r="HX13" s="29">
        <f t="shared" si="36"/>
        <v>15957</v>
      </c>
      <c r="HY13" s="14">
        <f t="shared" si="37"/>
        <v>3232.65</v>
      </c>
      <c r="IC13" s="14">
        <v>0</v>
      </c>
      <c r="ID13" s="14">
        <v>1</v>
      </c>
      <c r="IE13" s="14">
        <v>300</v>
      </c>
      <c r="IF13" s="14">
        <v>50</v>
      </c>
      <c r="IG13" s="14">
        <v>37</v>
      </c>
      <c r="IH13" s="23">
        <f t="shared" si="38"/>
        <v>258754</v>
      </c>
      <c r="II13" s="23">
        <f t="shared" si="59"/>
        <v>1</v>
      </c>
      <c r="IJ13" s="23">
        <f t="shared" si="60"/>
        <v>258.75</v>
      </c>
      <c r="IK13" s="14">
        <v>1</v>
      </c>
      <c r="IL13" s="14">
        <v>0</v>
      </c>
      <c r="IM13" s="14">
        <v>120</v>
      </c>
      <c r="IN13" s="14">
        <v>20</v>
      </c>
      <c r="IO13" s="14">
        <v>15</v>
      </c>
      <c r="IP13" s="23">
        <f t="shared" si="39"/>
        <v>102180</v>
      </c>
      <c r="IQ13" s="23">
        <f t="shared" si="61"/>
        <v>1</v>
      </c>
      <c r="IR13" s="23">
        <f t="shared" si="62"/>
        <v>102.18</v>
      </c>
      <c r="IU13" s="14">
        <v>48</v>
      </c>
      <c r="IV13" s="14">
        <v>8</v>
      </c>
      <c r="IW13" s="14">
        <v>6</v>
      </c>
      <c r="IX13" s="23">
        <f t="shared" si="40"/>
        <v>34489</v>
      </c>
      <c r="IY13" s="23">
        <f t="shared" si="63"/>
        <v>1</v>
      </c>
      <c r="IZ13" s="23">
        <f t="shared" si="64"/>
        <v>34.49</v>
      </c>
      <c r="JA13" s="14">
        <v>30</v>
      </c>
      <c r="JB13" s="14">
        <v>5</v>
      </c>
      <c r="JC13" s="14">
        <v>3</v>
      </c>
      <c r="JD13" s="23">
        <f t="shared" si="41"/>
        <v>21555</v>
      </c>
      <c r="JE13" s="23">
        <f t="shared" si="65"/>
        <v>1</v>
      </c>
      <c r="JF13" s="23">
        <f t="shared" si="66"/>
        <v>21.56</v>
      </c>
      <c r="JG13" s="14">
        <v>96</v>
      </c>
      <c r="JH13" s="14">
        <v>16</v>
      </c>
      <c r="JI13" s="14">
        <v>12</v>
      </c>
      <c r="JJ13" s="23">
        <f t="shared" si="42"/>
        <v>68978</v>
      </c>
      <c r="JK13" s="23">
        <f t="shared" si="67"/>
        <v>1</v>
      </c>
      <c r="JL13" s="23">
        <f t="shared" si="68"/>
        <v>68.98</v>
      </c>
    </row>
    <row r="14" spans="1:301" ht="16.5" x14ac:dyDescent="0.2">
      <c r="A14" s="14">
        <v>70</v>
      </c>
      <c r="B14" s="14" t="s">
        <v>666</v>
      </c>
      <c r="C14" s="14">
        <v>70</v>
      </c>
      <c r="D14" s="14">
        <v>70</v>
      </c>
      <c r="E14" s="14">
        <v>70</v>
      </c>
      <c r="F14" s="14">
        <v>2</v>
      </c>
      <c r="G14" s="14">
        <v>2</v>
      </c>
      <c r="H14" s="14">
        <v>2</v>
      </c>
      <c r="I14" s="14">
        <v>1</v>
      </c>
      <c r="J14" s="14">
        <v>1</v>
      </c>
      <c r="K14" s="14">
        <v>1</v>
      </c>
      <c r="L14" s="14">
        <v>3</v>
      </c>
      <c r="M14" s="14">
        <v>4</v>
      </c>
      <c r="N14" s="14">
        <v>3</v>
      </c>
      <c r="O14" s="14">
        <v>3</v>
      </c>
      <c r="P14" s="14">
        <v>3</v>
      </c>
      <c r="Q14" s="14">
        <v>3</v>
      </c>
      <c r="R14" s="14">
        <v>3</v>
      </c>
      <c r="S14" s="14">
        <v>3</v>
      </c>
      <c r="T14" s="14">
        <v>65</v>
      </c>
      <c r="U14" s="14">
        <v>65</v>
      </c>
      <c r="V14" s="14">
        <v>65</v>
      </c>
      <c r="W14" s="14">
        <v>65</v>
      </c>
      <c r="X14" s="14">
        <v>65</v>
      </c>
      <c r="Y14" s="14">
        <v>65</v>
      </c>
      <c r="Z14" s="14">
        <v>65</v>
      </c>
      <c r="AA14" s="14">
        <v>65</v>
      </c>
      <c r="AB14" s="14">
        <v>5</v>
      </c>
      <c r="AC14" s="14">
        <v>2</v>
      </c>
      <c r="AD14" s="14">
        <v>2</v>
      </c>
      <c r="AE14" s="14">
        <v>2</v>
      </c>
      <c r="AF14" s="14">
        <v>2</v>
      </c>
      <c r="AG14" s="14">
        <v>2</v>
      </c>
      <c r="AH14" s="14">
        <v>3</v>
      </c>
      <c r="AI14" s="14">
        <v>3</v>
      </c>
      <c r="AJ14" s="14">
        <v>1</v>
      </c>
      <c r="AK14" s="14">
        <v>1</v>
      </c>
      <c r="AL14" s="14">
        <v>1</v>
      </c>
      <c r="AM14" s="14">
        <v>1</v>
      </c>
      <c r="AN14" s="14">
        <v>1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6</v>
      </c>
      <c r="BB14" s="14">
        <f>ROUND((INDEX(新战舰养成!S$6:S$18,日常本!$F14+1)+INDEX(新战舰养成!D$6:D$18,日常本!$F14+1)*(日常本!$C14-1))*INDEX(战舰突破!$D$6:$D$18,日常本!$I14+1),0)</f>
        <v>2283</v>
      </c>
      <c r="BC14" s="14">
        <f>ROUND((INDEX(新战舰养成!T$6:T$18,日常本!$F14+1)+INDEX(新战舰养成!E$6:E$18,日常本!$F14+1)*(日常本!$C14-1))*INDEX(战舰突破!$D$6:$D$18,日常本!$I14+1),0)</f>
        <v>18194</v>
      </c>
      <c r="BD14" s="14">
        <f>ROUND((INDEX(新战舰养成!U$6:U$18,日常本!$F14+1)+INDEX(新战舰养成!F$6:F$18,日常本!$F14+1)*(日常本!$C14-1))*INDEX(战舰突破!$D$6:$D$18,日常本!$I14+1),0)</f>
        <v>1163</v>
      </c>
      <c r="BE14" s="14">
        <f>ROUND((INDEX(新战舰养成!V$6:V$18,日常本!$F14+1)+INDEX(新战舰养成!G$6:G$18,日常本!$F14+1)*(日常本!$C14-1))*INDEX(战舰突破!$D$6:$D$18,日常本!$I14+1),0)</f>
        <v>330</v>
      </c>
      <c r="BF14" s="14">
        <f>ROUND((INDEX(新战舰养成!W$6:W$18,日常本!$F14+1)+INDEX(新战舰养成!H$6:H$18,日常本!$F14+1)*(日常本!$C14-1))*INDEX(战舰突破!$D$6:$D$18,日常本!$I14+1),0)</f>
        <v>4</v>
      </c>
      <c r="BH14" s="14">
        <f>IF($D14&gt;0,ROUND((INDEX(新战舰养成!X$6:X$18,日常本!$G14+1)+INDEX(新战舰养成!I$6:I$18,日常本!$G14+1)*(日常本!$D14-1))*INDEX(战舰突破!$D$6:$D$18,日常本!$J14+1),0),0)</f>
        <v>2591</v>
      </c>
      <c r="BI14" s="14">
        <f>IF($D14&gt;0,ROUND((INDEX(新战舰养成!Y$6:Y$18,日常本!$G14+1)+INDEX(新战舰养成!J$6:J$18,日常本!$G14+1)*(日常本!$D14-1))*INDEX(战舰突破!$D$6:$D$18,日常本!$J14+1),0),0)</f>
        <v>0</v>
      </c>
      <c r="BJ14" s="14">
        <f>IF($D14&gt;0,ROUND((INDEX(新战舰养成!Z$6:Z$18,日常本!$G14+1)+INDEX(新战舰养成!K$6:K$18,日常本!$G14+1)*(日常本!$D14-1))*INDEX(战舰突破!$D$6:$D$18,日常本!$J14+1),0),0)</f>
        <v>0</v>
      </c>
      <c r="BK14" s="14">
        <f>IF($D14&gt;0,ROUND((INDEX(新战舰养成!AA$6:AA$18,日常本!$G14+1)+INDEX(新战舰养成!L$6:L$18,日常本!$G14+1)*(日常本!$D14-1))*INDEX(战舰突破!$D$6:$D$18,日常本!$J14+1),0),0)</f>
        <v>22825</v>
      </c>
      <c r="BL14" s="14">
        <f>IF($D14&gt;0,ROUND((INDEX(新战舰养成!AB$6:AB$18,日常本!$G14+1)+INDEX(新战舰养成!M$6:M$18,日常本!$G14+1)*(日常本!$D14-1))*INDEX(战舰突破!$D$6:$D$18,日常本!$J14+1),0),0)</f>
        <v>454</v>
      </c>
      <c r="BN14" s="14">
        <f>IF($E14&gt;0,ROUND((INDEX(新战舰养成!AC$6:AC$18,日常本!$H14+1)+INDEX(新战舰养成!I$6:I$18,日常本!$H14+1)*(日常本!$E14-1))*INDEX(战舰突破!$D$6:$D$18,日常本!$K14+1),0),0)</f>
        <v>2921</v>
      </c>
      <c r="BO14" s="14">
        <f>IF($E14&gt;0,ROUND((INDEX(新战舰养成!AD$6:AD$18,日常本!$H14+1)+INDEX(新战舰养成!J$6:J$18,日常本!$H14+1)*(日常本!$E14-1))*INDEX(战舰突破!$D$6:$D$18,日常本!$K14+1),0),0)</f>
        <v>0</v>
      </c>
      <c r="BP14" s="14">
        <f>IF($E14&gt;0,ROUND((INDEX(新战舰养成!AE$6:AE$18,日常本!$H14+1)+INDEX(新战舰养成!K$6:K$18,日常本!$H14+1)*(日常本!$E14-1))*INDEX(战舰突破!$D$6:$D$18,日常本!$K14+1),0),0)</f>
        <v>0</v>
      </c>
      <c r="BQ14" s="14">
        <f>IF($E14&gt;0,ROUND((INDEX(新战舰养成!AF$6:AF$18,日常本!$H14+1)+INDEX(新战舰养成!L$6:L$18,日常本!$H14+1)*(日常本!$E14-1))*INDEX(战舰突破!$D$6:$D$18,日常本!$K14+1),0),0)</f>
        <v>19113</v>
      </c>
      <c r="BR14" s="14">
        <f>IF($E14&gt;0,ROUND((INDEX(新战舰养成!AG$6:AG$18,日常本!$H14+1)+INDEX(新战舰养成!M$6:M$18,日常本!$H14+1)*(日常本!$E14-1))*INDEX(战舰突破!$D$6:$D$18,日常本!$K14+1),0),0)</f>
        <v>550</v>
      </c>
      <c r="BU14" s="14">
        <f>(INDEX(装备数值!$C$13:$G$116,日常本!$L14*8+1,BU$2)+INDEX(装备数值!$C$13:$G$116,日常本!$M14*8+2,BU$2)+INDEX(装备数值!$C$13:$G$116,日常本!$O14*8+3,BU$2)+INDEX(装备数值!$C$13:$G$116,日常本!$N14*8+4,BU$2)+INDEX(装备数值!$C$13:$G$116,日常本!$P14*8+5,BU$2)+INDEX(装备数值!$C$13:$G$116,日常本!$Q14*8+6,BU$2)+INDEX(装备数值!$C$13:$G$116,日常本!$R14*8+7,BU$2)+INDEX(装备数值!$C$13:$G$116,日常本!$S14*8+8,BU$2))</f>
        <v>2000</v>
      </c>
      <c r="BV14" s="14">
        <f>(INDEX(装备数值!$C$13:$G$116,日常本!$L14*8+1,BV$2)+INDEX(装备数值!$C$13:$G$116,日常本!$M14*8+2,BV$2)+INDEX(装备数值!$C$13:$G$116,日常本!$O14*8+3,BV$2)+INDEX(装备数值!$C$13:$G$116,日常本!$N14*8+4,BV$2)+INDEX(装备数值!$C$13:$G$116,日常本!$P14*8+5,BV$2)+INDEX(装备数值!$C$13:$G$116,日常本!$Q14*8+6,BV$2)+INDEX(装备数值!$C$13:$G$116,日常本!$R14*8+7,BV$2)+INDEX(装备数值!$C$13:$G$116,日常本!$S14*8+8,BV$2))</f>
        <v>15000</v>
      </c>
      <c r="BW14" s="14">
        <f>(INDEX(装备数值!$C$13:$G$116,日常本!$L14*8+1,BW$2)+INDEX(装备数值!$C$13:$G$116,日常本!$M14*8+2,BW$2)+INDEX(装备数值!$C$13:$G$116,日常本!$O14*8+3,BW$2)+INDEX(装备数值!$C$13:$G$116,日常本!$N14*8+4,BW$2)+INDEX(装备数值!$C$13:$G$116,日常本!$P14*8+5,BW$2)+INDEX(装备数值!$C$13:$G$116,日常本!$Q14*8+6,BW$2)+INDEX(装备数值!$C$13:$G$116,日常本!$R14*8+7,BW$2)+INDEX(装备数值!$C$13:$G$116,日常本!$S14*8+8,BW$2))</f>
        <v>1140</v>
      </c>
      <c r="BX14" s="14">
        <f>(INDEX(装备数值!$C$13:$G$116,日常本!$L14*8+1,BX$2)+INDEX(装备数值!$C$13:$G$116,日常本!$M14*8+2,BX$2)+INDEX(装备数值!$C$13:$G$116,日常本!$O14*8+3,BX$2)+INDEX(装备数值!$C$13:$G$116,日常本!$N14*8+4,BX$2)+INDEX(装备数值!$C$13:$G$116,日常本!$P14*8+5,BX$2)+INDEX(装备数值!$C$13:$G$116,日常本!$Q14*8+6,BX$2)+INDEX(装备数值!$C$13:$G$116,日常本!$R14*8+7,BX$2)+INDEX(装备数值!$C$13:$G$116,日常本!$S14*8+8,BX$2))</f>
        <v>34000</v>
      </c>
      <c r="BY14" s="14">
        <f>(INDEX(装备数值!$C$13:$G$116,日常本!$L14*8+1,BY$2)+INDEX(装备数值!$C$13:$G$116,日常本!$M14*8+2,BY$2)+INDEX(装备数值!$C$13:$G$116,日常本!$O14*8+3,BY$2)+INDEX(装备数值!$C$13:$G$116,日常本!$N14*8+4,BY$2)+INDEX(装备数值!$C$13:$G$116,日常本!$P14*8+5,BY$2)+INDEX(装备数值!$C$13:$G$116,日常本!$Q14*8+6,BY$2)+INDEX(装备数值!$C$13:$G$116,日常本!$R14*8+7,BY$2)+INDEX(装备数值!$C$13:$G$116,日常本!$S14*8+8,BY$2))</f>
        <v>350</v>
      </c>
      <c r="CB14" s="14">
        <f>INDEX(装备数值!$I$13:$M$116,日常本!$L14*8+1,CB$2)*$T14+INDEX(装备数值!$I$13:$M$116,日常本!$M14*8+2,CB$2)*$U14+INDEX(装备数值!$I$13:$M$116,日常本!$O14*8+3,CB$2)*$V14+INDEX(装备数值!$I$13:$M$116,日常本!$N14*8+4,CB$2)*$W14+INDEX(装备数值!$I$13:$M$116,日常本!$P14*8+5,CB$2)*$X14+INDEX(装备数值!$I$13:$M$116,日常本!$Q14*8+6,CB$2)*$Y14+INDEX(装备数值!$I$13:$M$116,日常本!$R14*8+7,CB$2)*$Z14+INDEX(装备数值!$I$13:$M$116,日常本!$S14*8+8,CB$2)*$AA14</f>
        <v>5200</v>
      </c>
      <c r="CC14" s="14">
        <f>INDEX(装备数值!$I$13:$M$116,日常本!$L14*8+1,CC$2)*$T14+INDEX(装备数值!$I$13:$M$116,日常本!$M14*8+2,CC$2)*$U14+INDEX(装备数值!$I$13:$M$116,日常本!$O14*8+3,CC$2)*$V14+INDEX(装备数值!$I$13:$M$116,日常本!$N14*8+4,CC$2)*$W14+INDEX(装备数值!$I$13:$M$116,日常本!$P14*8+5,CC$2)*$X14+INDEX(装备数值!$I$13:$M$116,日常本!$Q14*8+6,CC$2)*$Y14+INDEX(装备数值!$I$13:$M$116,日常本!$R14*8+7,CC$2)*$Z14+INDEX(装备数值!$I$13:$M$116,日常本!$S14*8+8,CC$2)*$AA14</f>
        <v>39000</v>
      </c>
      <c r="CD14" s="14">
        <f>INDEX(装备数值!$I$13:$M$116,日常本!$L14*8+1,CD$2)*$T14+INDEX(装备数值!$I$13:$M$116,日常本!$M14*8+2,CD$2)*$U14+INDEX(装备数值!$I$13:$M$116,日常本!$O14*8+3,CD$2)*$V14+INDEX(装备数值!$I$13:$M$116,日常本!$N14*8+4,CD$2)*$W14+INDEX(装备数值!$I$13:$M$116,日常本!$P14*8+5,CD$2)*$X14+INDEX(装备数值!$I$13:$M$116,日常本!$Q14*8+6,CD$2)*$Y14+INDEX(装备数值!$I$13:$M$116,日常本!$R14*8+7,CD$2)*$Z14+INDEX(装备数值!$I$13:$M$116,日常本!$S14*8+8,CD$2)*$AA14</f>
        <v>2730</v>
      </c>
      <c r="CE14" s="14">
        <f>INDEX(装备数值!$I$13:$M$116,日常本!$L14*8+1,CE$2)*$T14+INDEX(装备数值!$I$13:$M$116,日常本!$M14*8+2,CE$2)*$U14+INDEX(装备数值!$I$13:$M$116,日常本!$O14*8+3,CE$2)*$V14+INDEX(装备数值!$I$13:$M$116,日常本!$N14*8+4,CE$2)*$W14+INDEX(装备数值!$I$13:$M$116,日常本!$P14*8+5,CE$2)*$X14+INDEX(装备数值!$I$13:$M$116,日常本!$Q14*8+6,CE$2)*$Y14+INDEX(装备数值!$I$13:$M$116,日常本!$R14*8+7,CE$2)*$Z14+INDEX(装备数值!$I$13:$M$116,日常本!$S14*8+8,CE$2)*$AA14</f>
        <v>65000</v>
      </c>
      <c r="CF14" s="14">
        <f>INDEX(装备数值!$I$13:$M$116,日常本!$L14*8+1,CF$2)*$T14+INDEX(装备数值!$I$13:$M$116,日常本!$M14*8+2,CF$2)*$U14+INDEX(装备数值!$I$13:$M$116,日常本!$O14*8+3,CF$2)*$V14+INDEX(装备数值!$I$13:$M$116,日常本!$N14*8+4,CF$2)*$W14+INDEX(装备数值!$I$13:$M$116,日常本!$P14*8+5,CF$2)*$X14+INDEX(装备数值!$I$13:$M$116,日常本!$Q14*8+6,CF$2)*$Y14+INDEX(装备数值!$I$13:$M$116,日常本!$R14*8+7,CF$2)*$Z14+INDEX(装备数值!$I$13:$M$116,日常本!$S14*8+8,CF$2)*$AA14</f>
        <v>910</v>
      </c>
      <c r="CI14" s="14">
        <f>INDEX(装备数值!$X$13:$AH$116,$L14*8+1,CI$2)*$AB14+INDEX(装备数值!$X$13:$AH$116,$M14*8+2,CI$2)*$AC14+INDEX(装备数值!$X$13:$AH$116,$O14*8+3,CI$2)*$AD14+INDEX(装备数值!$X$13:$AH$116,$N14*8+4,CI$2)*$AE14+INDEX(装备数值!$X$13:$AH$116,$P14*8+5,CI$2)*$AF14+INDEX(装备数值!$X$13:$AH$116,$Q14*8+6,CI$2)*$AG14+INDEX(装备数值!$X$13:$AH$116,$R14*8+7,CI$2)*$AH14+INDEX(装备数值!$X$13:$AH$116,$S14*8+8,CI$2)*$AI14</f>
        <v>900</v>
      </c>
      <c r="CJ14" s="14">
        <f>INDEX(装备数值!$X$13:$AH$116,$L14*8+1,CJ$2)*$AB14+INDEX(装备数值!$X$13:$AH$116,$M14*8+2,CJ$2)*$AC14+INDEX(装备数值!$X$13:$AH$116,$O14*8+3,CJ$2)*$AD14+INDEX(装备数值!$X$13:$AH$116,$N14*8+4,CJ$2)*$AE14+INDEX(装备数值!$X$13:$AH$116,$P14*8+5,CJ$2)*$AF14+INDEX(装备数值!$X$13:$AH$116,$Q14*8+6,CJ$2)*$AG14+INDEX(装备数值!$X$13:$AH$116,$R14*8+7,CJ$2)*$AH14+INDEX(装备数值!$X$13:$AH$116,$S14*8+8,CJ$2)*$AI14</f>
        <v>6375</v>
      </c>
      <c r="CK14" s="14">
        <f>INDEX(装备数值!$X$13:$AH$116,$L14*8+1,CK$2)*$AB14+INDEX(装备数值!$X$13:$AH$116,$M14*8+2,CK$2)*$AC14+INDEX(装备数值!$X$13:$AH$116,$O14*8+3,CK$2)*$AD14+INDEX(装备数值!$X$13:$AH$116,$N14*8+4,CK$2)*$AE14+INDEX(装备数值!$X$13:$AH$116,$P14*8+5,CK$2)*$AF14+INDEX(装备数值!$X$13:$AH$116,$Q14*8+6,CK$2)*$AG14+INDEX(装备数值!$X$13:$AH$116,$R14*8+7,CK$2)*$AH14+INDEX(装备数值!$X$13:$AH$116,$S14*8+8,CK$2)*$AI14</f>
        <v>300</v>
      </c>
      <c r="CL14" s="14">
        <f>INDEX(装备数值!$X$13:$AH$116,$L14*8+1,CL$2)*$AB14+INDEX(装备数值!$X$13:$AH$116,$M14*8+2,CL$2)*$AC14+INDEX(装备数值!$X$13:$AH$116,$O14*8+3,CL$2)*$AD14+INDEX(装备数值!$X$13:$AH$116,$N14*8+4,CL$2)*$AE14+INDEX(装备数值!$X$13:$AH$116,$P14*8+5,CL$2)*$AF14+INDEX(装备数值!$X$13:$AH$116,$Q14*8+6,CL$2)*$AG14+INDEX(装备数值!$X$13:$AH$116,$R14*8+7,CL$2)*$AH14+INDEX(装备数值!$X$13:$AH$116,$S14*8+8,CL$2)*$AI14</f>
        <v>12000</v>
      </c>
      <c r="CM14" s="14">
        <f>INDEX(装备数值!$X$13:$AH$116,$L14*8+1,CM$2)*$AB14+INDEX(装备数值!$X$13:$AH$116,$M14*8+2,CM$2)*$AC14+INDEX(装备数值!$X$13:$AH$116,$O14*8+3,CM$2)*$AD14+INDEX(装备数值!$X$13:$AH$116,$N14*8+4,CM$2)*$AE14+INDEX(装备数值!$X$13:$AH$116,$P14*8+5,CM$2)*$AF14+INDEX(装备数值!$X$13:$AH$116,$Q14*8+6,CM$2)*$AG14+INDEX(装备数值!$X$13:$AH$116,$R14*8+7,CM$2)*$AH14+INDEX(装备数值!$X$13:$AH$116,$S14*8+8,CM$2)*$AI14</f>
        <v>120</v>
      </c>
      <c r="CN14" s="14">
        <f>INDEX(装备数值!$X$13:$AH$116,$L14*8+1,CN$2)*$AB14+INDEX(装备数值!$X$13:$AH$116,$M14*8+2,CN$2)*$AC14+INDEX(装备数值!$X$13:$AH$116,$O14*8+3,CN$2)*$AD14+INDEX(装备数值!$X$13:$AH$116,$N14*8+4,CN$2)*$AE14+INDEX(装备数值!$X$13:$AH$116,$P14*8+5,CN$2)*$AF14+INDEX(装备数值!$X$13:$AH$116,$Q14*8+6,CN$2)*$AG14+INDEX(装备数值!$X$13:$AH$116,$R14*8+7,CN$2)*$AH14+INDEX(装备数值!$X$13:$AH$116,$S14*8+8,CN$2)*$AI14</f>
        <v>725</v>
      </c>
      <c r="CO14" s="14">
        <f>INDEX(装备数值!$X$13:$AH$116,$L14*8+1,CO$2)*$AB14+INDEX(装备数值!$X$13:$AH$116,$M14*8+2,CO$2)*$AC14+INDEX(装备数值!$X$13:$AH$116,$O14*8+3,CO$2)*$AD14+INDEX(装备数值!$X$13:$AH$116,$N14*8+4,CO$2)*$AE14+INDEX(装备数值!$X$13:$AH$116,$P14*8+5,CO$2)*$AF14+INDEX(装备数值!$X$13:$AH$116,$Q14*8+6,CO$2)*$AG14+INDEX(装备数值!$X$13:$AH$116,$R14*8+7,CO$2)*$AH14+INDEX(装备数值!$X$13:$AH$116,$S14*8+8,CO$2)*$AI14</f>
        <v>450</v>
      </c>
      <c r="CP14" s="14">
        <f>INDEX(装备数值!$X$13:$AH$116,$L14*8+1,CP$2)*$AB14+INDEX(装备数值!$X$13:$AH$116,$M14*8+2,CP$2)*$AC14+INDEX(装备数值!$X$13:$AH$116,$O14*8+3,CP$2)*$AD14+INDEX(装备数值!$X$13:$AH$116,$N14*8+4,CP$2)*$AE14+INDEX(装备数值!$X$13:$AH$116,$P14*8+5,CP$2)*$AF14+INDEX(装备数值!$X$13:$AH$116,$Q14*8+6,CP$2)*$AG14+INDEX(装备数值!$X$13:$AH$116,$R14*8+7,CP$2)*$AH14+INDEX(装备数值!$X$13:$AH$116,$S14*8+8,CP$2)*$AI14</f>
        <v>675</v>
      </c>
      <c r="CQ14" s="14">
        <f>INDEX(装备数值!$X$13:$AH$116,$L14*8+1,CQ$2)*$AB14+INDEX(装备数值!$X$13:$AH$116,$M14*8+2,CQ$2)*$AC14+INDEX(装备数值!$X$13:$AH$116,$O14*8+3,CQ$2)*$AD14+INDEX(装备数值!$X$13:$AH$116,$N14*8+4,CQ$2)*$AE14+INDEX(装备数值!$X$13:$AH$116,$P14*8+5,CQ$2)*$AF14+INDEX(装备数值!$X$13:$AH$116,$Q14*8+6,CQ$2)*$AG14+INDEX(装备数值!$X$13:$AH$116,$R14*8+7,CQ$2)*$AH14+INDEX(装备数值!$X$13:$AH$116,$S14*8+8,CQ$2)*$AI14</f>
        <v>500</v>
      </c>
      <c r="CR14" s="14">
        <f>INDEX(装备数值!$X$13:$AH$116,$L14*8+1,CR$2)*$AB14+INDEX(装备数值!$X$13:$AH$116,$M14*8+2,CR$2)*$AC14+INDEX(装备数值!$X$13:$AH$116,$O14*8+3,CR$2)*$AD14+INDEX(装备数值!$X$13:$AH$116,$N14*8+4,CR$2)*$AE14+INDEX(装备数值!$X$13:$AH$116,$P14*8+5,CR$2)*$AF14+INDEX(装备数值!$X$13:$AH$116,$Q14*8+6,CR$2)*$AG14+INDEX(装备数值!$X$13:$AH$116,$R14*8+7,CR$2)*$AH14+INDEX(装备数值!$X$13:$AH$116,$S14*8+8,CR$2)*$AI14</f>
        <v>0</v>
      </c>
      <c r="CS14" s="14">
        <f>INDEX(装备数值!$X$13:$AH$116,$L14*8+1,CS$2)*$AB14+INDEX(装备数值!$X$13:$AH$116,$M14*8+2,CS$2)*$AC14+INDEX(装备数值!$X$13:$AH$116,$O14*8+3,CS$2)*$AD14+INDEX(装备数值!$X$13:$AH$116,$N14*8+4,CS$2)*$AE14+INDEX(装备数值!$X$13:$AH$116,$P14*8+5,CS$2)*$AF14+INDEX(装备数值!$X$13:$AH$116,$Q14*8+6,CS$2)*$AG14+INDEX(装备数值!$X$13:$AH$116,$R14*8+7,CS$2)*$AH14+INDEX(装备数值!$X$13:$AH$116,$S14*8+8,CS$2)*$AI14</f>
        <v>0</v>
      </c>
      <c r="CU14" s="14">
        <f>INDEX(装备数值!$AN$17:$AN$117,MATCH(MIN($T14:$AA14),装备数值!$AO$17:$AO$117,1))</f>
        <v>6</v>
      </c>
      <c r="CV14" s="14">
        <f>IF(COUNTIF($L14:$S14,"&gt;"&amp;0)=8,INDEX(装备数值!AR$17:AR$117,$CU14+1),0)</f>
        <v>720</v>
      </c>
      <c r="CW14" s="14">
        <f>IF(COUNTIF($L14:$S14,"&gt;"&amp;0)=8,INDEX(装备数值!AS$17:AS$117,$CU14+1),0)</f>
        <v>5400</v>
      </c>
      <c r="CX14" s="14">
        <f>IF(COUNTIF($L14:$S14,"&gt;"&amp;0)=8,INDEX(装备数值!AT$17:AT$117,$CU14+1),0)</f>
        <v>360</v>
      </c>
      <c r="CY14" s="14">
        <f>IF(COUNTIF($L14:$S14,"&gt;"&amp;0)=8,INDEX(装备数值!AU$17:AU$117,$CU14+1),0)</f>
        <v>7200</v>
      </c>
      <c r="CZ14" s="14">
        <f>IF(COUNTIF($L14:$S14,"&gt;"&amp;0)=8,INDEX(装备数值!AV$17:AV$117,$CU14+1),0)</f>
        <v>120</v>
      </c>
      <c r="DB14" s="14">
        <f>INDEX(装备数值!$AY$17:$AY$77,MATCH(MIN($AB14:$AI14),装备数值!$AZ$17:$AZ$77,1))</f>
        <v>1</v>
      </c>
      <c r="DC14" s="26">
        <f>INDEX(装备数值!BA$17:BA$77,日常本!DB14+1)</f>
        <v>0.01</v>
      </c>
      <c r="DD14" s="26">
        <f>INDEX(装备数值!BA$17:BA$77,日常本!DB14+1)</f>
        <v>0.01</v>
      </c>
      <c r="DF14" s="14">
        <f t="shared" si="0"/>
        <v>5</v>
      </c>
      <c r="DG14" s="14">
        <f>VLOOKUP(DF14,军阶与晶片数值!$W$6:$X$27,2)</f>
        <v>2</v>
      </c>
      <c r="DH14" s="14">
        <f>INDEX(军阶与晶片数值!Y$6:Y$27,$DG14+1)</f>
        <v>200</v>
      </c>
      <c r="DI14" s="14">
        <f>INDEX(军阶与晶片数值!Z$6:Z$27,$DG14+1)</f>
        <v>200</v>
      </c>
      <c r="DJ14" s="14">
        <f>INDEX(军阶与晶片数值!AA$6:AA$27,$DG14+1)</f>
        <v>200</v>
      </c>
      <c r="DK14" s="14">
        <f>INDEX(军阶与晶片数值!AB$6:AB$27,$DG14+1)</f>
        <v>200</v>
      </c>
      <c r="DL14" s="28">
        <f>INDEX(军阶与晶片数值!AC$6:AC$27,$DG14+1)</f>
        <v>10</v>
      </c>
      <c r="DM14" s="28">
        <f>INDEX(军阶与晶片数值!AD$6:AD$27,$DG14+1)</f>
        <v>5</v>
      </c>
      <c r="DO14" s="26">
        <f>INDEX(军阶与晶片数值!I$6:I$16,AJ14+1)</f>
        <v>0.01</v>
      </c>
      <c r="DP14" s="26">
        <f>INDEX(军阶与晶片数值!M$6:M$16,AK14+1)</f>
        <v>0.01</v>
      </c>
      <c r="DQ14" s="26">
        <f>INDEX(军阶与晶片数值!J$6:J$16,AL14+1)</f>
        <v>0.01</v>
      </c>
      <c r="DR14" s="26">
        <f>INDEX(军阶与晶片数值!K$6:K$16,AM14+1)</f>
        <v>0.02</v>
      </c>
      <c r="DS14" s="26">
        <f>INDEX(军阶与晶片数值!L$6:L$16,AN14+1)</f>
        <v>0.02</v>
      </c>
      <c r="DT14" s="28">
        <f>INDEX(军阶与晶片数值!N$6:N$16,AO14+1)</f>
        <v>0</v>
      </c>
      <c r="DU14" s="28">
        <f>INDEX(军阶与晶片数值!O$6:O$16,AP14+1)</f>
        <v>0</v>
      </c>
      <c r="DV14" s="28">
        <f>INDEX(军阶与晶片数值!P$6:P$16,AQ14+1)</f>
        <v>0</v>
      </c>
      <c r="DW14" s="28">
        <f>INDEX(军阶与晶片数值!Q$6:Q$16,AR14+1)</f>
        <v>0</v>
      </c>
      <c r="DX14" s="26">
        <f>INDEX(军阶与晶片数值!R$6:R$16,AS14+1)</f>
        <v>0</v>
      </c>
      <c r="DY14" s="26">
        <f>INDEX(军阶与晶片数值!S$6:S$16,AT14+1)</f>
        <v>0</v>
      </c>
      <c r="DZ14" s="26">
        <f>INDEX(军阶与晶片数值!T$6:T$16,AU14+1)</f>
        <v>0</v>
      </c>
      <c r="EA14" s="26">
        <f>INDEX(军阶与晶片数值!U$6:U$16,AV14+1)</f>
        <v>0</v>
      </c>
      <c r="EC14" s="26">
        <f>INDEX(军阶与晶片数值!$C$6:$C$36,日常本!$AW14+1)</f>
        <v>0.2</v>
      </c>
      <c r="ED14" s="26">
        <f>INDEX(军阶与晶片数值!$C$6:$C$36,日常本!$AW14+1)</f>
        <v>0.2</v>
      </c>
      <c r="EE14" s="26">
        <f>INDEX(军阶与晶片数值!$C$6:$C$36,日常本!$AW14+1)</f>
        <v>0.2</v>
      </c>
      <c r="EF14" s="26">
        <f>INDEX(军阶与晶片数值!$C$6:$C$36,日常本!$AW14+1)</f>
        <v>0.2</v>
      </c>
      <c r="EG14" s="26">
        <f>INDEX(军阶与晶片数值!$C$6:$C$36,日常本!$AW14+1)</f>
        <v>0.2</v>
      </c>
      <c r="EI14" s="14">
        <f>INDEX(战舰突破!$H$6:$H$18,日常本!$F14+1)+INDEX(战舰突破!$H$23:$H$35,日常本!$G14+1)+INDEX(战舰突破!$H$40:$H$52,日常本!$H14+1)</f>
        <v>200</v>
      </c>
      <c r="EJ14" s="14">
        <f>INDEX(战舰突破!$I$6:$I$18,日常本!$F14+1)+INDEX(战舰突破!$I$23:$I$35,日常本!$G14+1)+INDEX(战舰突破!$I$40:$I$52,日常本!$H14+1)</f>
        <v>200</v>
      </c>
      <c r="EK14" s="14">
        <f>INDEX(战舰突破!$J$6:$J$18,日常本!$F14+1)+INDEX(战舰突破!$J$23:$J$35,日常本!$G14+1)+INDEX(战舰突破!$J$40:$J$52,日常本!$H14+1)</f>
        <v>0</v>
      </c>
      <c r="EL14" s="14">
        <f>INDEX(战舰突破!$K$6:$K$18,日常本!$F14+1)+INDEX(战舰突破!$K$23:$K$35,日常本!$G14+1)+INDEX(战舰突破!$K$40:$K$52,日常本!$H14+1)</f>
        <v>0</v>
      </c>
      <c r="EM14" s="14">
        <f>INDEX(战舰突破!$L$6:$L$18,日常本!$F14+1)+INDEX(战舰突破!$L$23:$L$35,日常本!$G14+1)+INDEX(战舰突破!$L$40:$L$52,日常本!$H14+1)</f>
        <v>200</v>
      </c>
      <c r="EN14" s="18">
        <f>INDEX(战舰突破!$N$6:$N$18,日常本!$F14+1)+INDEX(战舰突破!$N$23:$N$35,日常本!$G14+1)+INDEX(战舰突破!$N$40:$N$52,日常本!$H14+1)</f>
        <v>0</v>
      </c>
      <c r="EO14" s="18">
        <f>INDEX(战舰突破!$O$6:$O$18,日常本!$F14+1)+INDEX(战舰突破!$O$23:$O$35,日常本!$G14+1)+INDEX(战舰突破!$O$40:$O$52,日常本!$H14+1)</f>
        <v>0</v>
      </c>
      <c r="EP14" s="18">
        <f>INDEX(战舰突破!$P$6:$P$18,日常本!$F14+1)+INDEX(战舰突破!$P$23:$P$35,日常本!$G14+1)+INDEX(战舰突破!$P$40:$P$52,日常本!$H14+1)</f>
        <v>0</v>
      </c>
      <c r="EQ14" s="18">
        <f>INDEX(战舰突破!$Q$6:$Q$18,日常本!$F14+1)+INDEX(战舰突破!$Q$23:$Q$35,日常本!$G14+1)+INDEX(战舰突破!$Q$40:$Q$52,日常本!$H14+1)</f>
        <v>0</v>
      </c>
      <c r="ER14" s="18">
        <f>INDEX(战舰突破!$R$6:$R$18,日常本!$F14+1)+INDEX(战舰突破!$R$23:$R$35,日常本!$G14+1)+INDEX(战舰突破!$R$40:$R$52,日常本!$H14+1)</f>
        <v>0</v>
      </c>
      <c r="ES14" s="18">
        <f>INDEX(战舰突破!$M$6:$M$18,日常本!$F14+1)+INDEX(战舰突破!$M$23:$M$35,日常本!$G14+1)+INDEX(战舰突破!$M$40:$M$52,日常本!$H14+1)</f>
        <v>0</v>
      </c>
      <c r="ET14" s="22">
        <f>INDEX(战舰突破!$W$6:$W$18,日常本!$F14+1)+INDEX(战舰突破!$W$23:$W$35,日常本!$G14+1)+INDEX(战舰突破!$W$40:$W$52,日常本!$H14+1)</f>
        <v>0.3</v>
      </c>
      <c r="EW14" s="14">
        <f>INDEX(战舰突破!$S$6:$S$18,日常本!$F14+1)</f>
        <v>0</v>
      </c>
      <c r="EX14" s="14">
        <f>INDEX(战舰突破!$T$6:$T$18,日常本!$F14+1)</f>
        <v>0</v>
      </c>
      <c r="EY14" s="14">
        <f>INDEX(战舰突破!$U$6:$U$18,日常本!$F14+1)</f>
        <v>0.1</v>
      </c>
      <c r="EZ14" s="14">
        <f>INDEX(战舰突破!$V$6:$V$18,日常本!$F14+1)</f>
        <v>0</v>
      </c>
      <c r="FA14" s="14">
        <f>INDEX(战舰突破!$X$6:$X$18,日常本!$F14+1)</f>
        <v>3</v>
      </c>
      <c r="FC14" s="14">
        <f>INDEX(战舰突破!$S$23:$S$35,日常本!$F14+1)</f>
        <v>0</v>
      </c>
      <c r="FD14" s="14">
        <f>INDEX(战舰突破!$T$23:$T$35,日常本!$F14+1)</f>
        <v>0</v>
      </c>
      <c r="FE14" s="14">
        <f>INDEX(战舰突破!$U$23:$U$35,日常本!$F14+1)</f>
        <v>0.1</v>
      </c>
      <c r="FF14" s="14">
        <f>INDEX(战舰突破!$V$23:$V$35,日常本!$F14+1)</f>
        <v>0</v>
      </c>
      <c r="FG14" s="14">
        <f>INDEX(战舰突破!$X$23:$X$35,日常本!$F14+1)</f>
        <v>45</v>
      </c>
      <c r="FI14" s="14">
        <f>INDEX(战舰突破!$S$40:$S$52,日常本!$F14+1)</f>
        <v>0</v>
      </c>
      <c r="FJ14" s="14">
        <f>INDEX(战舰突破!$T$40:$T$52,日常本!$F14+1)</f>
        <v>0</v>
      </c>
      <c r="FK14" s="14">
        <f>INDEX(战舰突破!$U$40:$U$52,日常本!$F14+1)</f>
        <v>0.1</v>
      </c>
      <c r="FL14" s="14">
        <f>INDEX(战舰突破!$V$40:$V$52,日常本!$F14+1)</f>
        <v>0</v>
      </c>
      <c r="FM14" s="14">
        <f>INDEX(战舰突破!$X$40:$X$52,日常本!$F14+1)</f>
        <v>75</v>
      </c>
      <c r="FP14" s="14">
        <f t="shared" si="1"/>
        <v>13699</v>
      </c>
      <c r="FQ14" s="14">
        <f t="shared" si="2"/>
        <v>14072</v>
      </c>
      <c r="FR14" s="14">
        <f t="shared" si="3"/>
        <v>14472</v>
      </c>
      <c r="FS14" s="14">
        <f t="shared" si="4"/>
        <v>101770</v>
      </c>
      <c r="FT14" s="14">
        <f t="shared" si="5"/>
        <v>7142</v>
      </c>
      <c r="FU14" s="14">
        <f t="shared" si="6"/>
        <v>196412</v>
      </c>
      <c r="FV14" s="14">
        <f t="shared" si="6"/>
        <v>3069</v>
      </c>
      <c r="FW14" s="28">
        <f t="shared" si="7"/>
        <v>925</v>
      </c>
      <c r="FX14" s="28">
        <f t="shared" si="7"/>
        <v>650</v>
      </c>
      <c r="FY14" s="28">
        <f t="shared" si="7"/>
        <v>875</v>
      </c>
      <c r="FZ14" s="28">
        <f t="shared" si="7"/>
        <v>700</v>
      </c>
      <c r="GA14" s="28">
        <f t="shared" si="8"/>
        <v>1.01</v>
      </c>
      <c r="GB14" s="28">
        <f t="shared" si="8"/>
        <v>1.01</v>
      </c>
      <c r="GC14" s="28">
        <f t="shared" si="9"/>
        <v>0</v>
      </c>
      <c r="GD14" s="28">
        <f t="shared" si="9"/>
        <v>6.01</v>
      </c>
      <c r="GE14" s="14">
        <f t="shared" si="10"/>
        <v>1</v>
      </c>
      <c r="GF14" s="14">
        <f t="shared" si="11"/>
        <v>1</v>
      </c>
      <c r="GG14" s="14">
        <f t="shared" si="12"/>
        <v>1</v>
      </c>
      <c r="GH14" s="18">
        <f t="shared" si="13"/>
        <v>1</v>
      </c>
      <c r="GI14" s="18">
        <f t="shared" si="14"/>
        <v>1</v>
      </c>
      <c r="GJ14" s="18">
        <f t="shared" si="15"/>
        <v>1</v>
      </c>
      <c r="GK14" s="29">
        <f t="shared" si="44"/>
        <v>1075</v>
      </c>
      <c r="GL14" s="29">
        <f t="shared" si="16"/>
        <v>1375</v>
      </c>
      <c r="GM14" s="29">
        <f t="shared" si="16"/>
        <v>1375</v>
      </c>
      <c r="GN14" s="26">
        <f t="shared" si="45"/>
        <v>0.1</v>
      </c>
      <c r="GO14" s="26">
        <f t="shared" si="46"/>
        <v>0.1</v>
      </c>
      <c r="GP14" s="26">
        <f t="shared" si="47"/>
        <v>0.1</v>
      </c>
      <c r="GQ14" s="14">
        <f t="shared" si="48"/>
        <v>2</v>
      </c>
      <c r="GR14" s="14">
        <f t="shared" si="49"/>
        <v>2</v>
      </c>
      <c r="GS14" s="14">
        <f t="shared" si="50"/>
        <v>2</v>
      </c>
      <c r="GT14" s="14">
        <f t="shared" si="17"/>
        <v>3</v>
      </c>
      <c r="GU14" s="14">
        <f t="shared" si="18"/>
        <v>45</v>
      </c>
      <c r="GV14" s="14">
        <f t="shared" si="19"/>
        <v>75</v>
      </c>
      <c r="GW14">
        <v>10</v>
      </c>
      <c r="GX14" s="14">
        <f t="shared" si="20"/>
        <v>1113402</v>
      </c>
      <c r="GZ14" s="14">
        <f t="shared" si="21"/>
        <v>14284</v>
      </c>
      <c r="HA14" s="14">
        <f t="shared" si="51"/>
        <v>6819</v>
      </c>
      <c r="HB14" s="29">
        <f t="shared" si="52"/>
        <v>624</v>
      </c>
      <c r="HC14" s="29">
        <f t="shared" si="53"/>
        <v>208</v>
      </c>
      <c r="HD14" s="29">
        <f t="shared" si="22"/>
        <v>393</v>
      </c>
      <c r="HE14" s="29">
        <f t="shared" si="23"/>
        <v>245</v>
      </c>
      <c r="HF14" s="14">
        <f t="shared" si="24"/>
        <v>1.01</v>
      </c>
      <c r="HG14" s="14">
        <f t="shared" si="24"/>
        <v>1.01</v>
      </c>
      <c r="HH14" s="14">
        <f t="shared" si="54"/>
        <v>5559</v>
      </c>
      <c r="HI14" s="26">
        <f t="shared" si="25"/>
        <v>0.56917767106842743</v>
      </c>
      <c r="HJ14" s="26">
        <f t="shared" si="26"/>
        <v>0.3</v>
      </c>
      <c r="HK14" s="29">
        <f t="shared" si="55"/>
        <v>980</v>
      </c>
      <c r="HL14" s="29">
        <f t="shared" si="56"/>
        <v>4960</v>
      </c>
      <c r="HM14" s="29">
        <f t="shared" si="57"/>
        <v>6931</v>
      </c>
      <c r="HN14" s="26">
        <f t="shared" si="27"/>
        <v>0.37262361977916469</v>
      </c>
      <c r="HO14" s="26">
        <f t="shared" si="28"/>
        <v>0.46263802208353333</v>
      </c>
      <c r="HP14" s="26">
        <f t="shared" si="29"/>
        <v>0.46263802208353333</v>
      </c>
      <c r="HQ14" s="26">
        <f t="shared" si="58"/>
        <v>0</v>
      </c>
      <c r="HR14" s="29">
        <f t="shared" si="30"/>
        <v>1.3726236197791648</v>
      </c>
      <c r="HS14" s="29">
        <f t="shared" si="31"/>
        <v>1.4626380220835333</v>
      </c>
      <c r="HT14" s="29">
        <f t="shared" si="32"/>
        <v>1.4626380220835333</v>
      </c>
      <c r="HU14" s="29">
        <f t="shared" si="33"/>
        <v>6725.855736917908</v>
      </c>
      <c r="HV14" s="29">
        <f t="shared" si="34"/>
        <v>4836.4563930228833</v>
      </c>
      <c r="HW14" s="29">
        <f t="shared" si="35"/>
        <v>5068.7720655304847</v>
      </c>
      <c r="HX14" s="29">
        <f t="shared" si="36"/>
        <v>47387</v>
      </c>
      <c r="HY14" s="14">
        <f t="shared" si="37"/>
        <v>16631.080000000002</v>
      </c>
      <c r="IC14" s="14">
        <v>0</v>
      </c>
      <c r="ID14" s="14">
        <v>1</v>
      </c>
      <c r="IE14" s="14">
        <v>300</v>
      </c>
      <c r="IF14" s="14">
        <v>50</v>
      </c>
      <c r="IG14" s="14">
        <v>37</v>
      </c>
      <c r="IH14" s="23">
        <f t="shared" si="38"/>
        <v>1438531</v>
      </c>
      <c r="II14" s="23">
        <f t="shared" si="59"/>
        <v>1</v>
      </c>
      <c r="IJ14" s="23">
        <f t="shared" si="60"/>
        <v>1438.53</v>
      </c>
      <c r="IK14" s="14">
        <v>1</v>
      </c>
      <c r="IL14" s="14">
        <v>0</v>
      </c>
      <c r="IM14" s="14">
        <v>120</v>
      </c>
      <c r="IN14" s="14">
        <v>20</v>
      </c>
      <c r="IO14" s="14">
        <v>15</v>
      </c>
      <c r="IP14" s="23">
        <f t="shared" si="39"/>
        <v>505964</v>
      </c>
      <c r="IQ14" s="23">
        <f t="shared" si="61"/>
        <v>1</v>
      </c>
      <c r="IR14" s="23">
        <f t="shared" si="62"/>
        <v>505.96</v>
      </c>
      <c r="IU14" s="14">
        <v>48</v>
      </c>
      <c r="IV14" s="14">
        <v>8</v>
      </c>
      <c r="IW14" s="14">
        <v>6</v>
      </c>
      <c r="IX14" s="23">
        <f t="shared" si="40"/>
        <v>183430</v>
      </c>
      <c r="IY14" s="23">
        <f t="shared" si="63"/>
        <v>1</v>
      </c>
      <c r="IZ14" s="23">
        <f t="shared" si="64"/>
        <v>183.43</v>
      </c>
      <c r="JA14" s="14">
        <v>30</v>
      </c>
      <c r="JB14" s="14">
        <v>5</v>
      </c>
      <c r="JC14" s="14">
        <v>3</v>
      </c>
      <c r="JD14" s="23">
        <f t="shared" si="41"/>
        <v>107041</v>
      </c>
      <c r="JE14" s="23">
        <f t="shared" si="65"/>
        <v>1</v>
      </c>
      <c r="JF14" s="23">
        <f t="shared" si="66"/>
        <v>107.04</v>
      </c>
      <c r="JG14" s="14">
        <v>96</v>
      </c>
      <c r="JH14" s="14">
        <v>16</v>
      </c>
      <c r="JI14" s="14">
        <v>12</v>
      </c>
      <c r="JJ14" s="23">
        <f t="shared" si="42"/>
        <v>366861</v>
      </c>
      <c r="JK14" s="23">
        <f t="shared" si="67"/>
        <v>1</v>
      </c>
      <c r="JL14" s="23">
        <f t="shared" si="68"/>
        <v>366.86</v>
      </c>
    </row>
    <row r="15" spans="1:301" ht="16.5" x14ac:dyDescent="0.2">
      <c r="A15" s="14">
        <v>110</v>
      </c>
      <c r="B15" s="14" t="s">
        <v>667</v>
      </c>
      <c r="C15" s="14">
        <v>110</v>
      </c>
      <c r="D15" s="14">
        <v>110</v>
      </c>
      <c r="E15" s="14">
        <v>110</v>
      </c>
      <c r="F15" s="14">
        <v>3</v>
      </c>
      <c r="G15" s="14">
        <v>3</v>
      </c>
      <c r="H15" s="14">
        <v>3</v>
      </c>
      <c r="I15" s="14">
        <v>2</v>
      </c>
      <c r="J15" s="14">
        <v>2</v>
      </c>
      <c r="K15" s="14">
        <v>2</v>
      </c>
      <c r="L15" s="14">
        <v>4</v>
      </c>
      <c r="M15" s="14">
        <v>4</v>
      </c>
      <c r="N15" s="14">
        <v>4</v>
      </c>
      <c r="O15" s="14">
        <v>4</v>
      </c>
      <c r="P15" s="14">
        <v>4</v>
      </c>
      <c r="Q15" s="14">
        <v>4</v>
      </c>
      <c r="R15" s="14">
        <v>3</v>
      </c>
      <c r="S15" s="14">
        <v>3</v>
      </c>
      <c r="T15" s="14">
        <v>110</v>
      </c>
      <c r="U15" s="14">
        <v>110</v>
      </c>
      <c r="V15" s="14">
        <v>110</v>
      </c>
      <c r="W15" s="14">
        <v>110</v>
      </c>
      <c r="X15" s="14">
        <v>110</v>
      </c>
      <c r="Y15" s="14">
        <v>110</v>
      </c>
      <c r="Z15" s="14">
        <v>110</v>
      </c>
      <c r="AA15" s="14">
        <v>110</v>
      </c>
      <c r="AB15" s="14">
        <v>12</v>
      </c>
      <c r="AC15" s="14">
        <v>10</v>
      </c>
      <c r="AD15" s="14">
        <v>10</v>
      </c>
      <c r="AE15" s="14">
        <v>10</v>
      </c>
      <c r="AF15" s="14">
        <v>10</v>
      </c>
      <c r="AG15" s="14">
        <v>10</v>
      </c>
      <c r="AH15" s="14">
        <v>12</v>
      </c>
      <c r="AI15" s="14">
        <v>12</v>
      </c>
      <c r="AJ15" s="14">
        <v>1</v>
      </c>
      <c r="AK15" s="14">
        <v>1</v>
      </c>
      <c r="AL15" s="14">
        <v>1</v>
      </c>
      <c r="AM15" s="14">
        <v>1</v>
      </c>
      <c r="AN15" s="14">
        <v>1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8</v>
      </c>
      <c r="BB15" s="14">
        <f>ROUND((INDEX(新战舰养成!S$6:S$18,日常本!$F15+1)+INDEX(新战舰养成!D$6:D$18,日常本!$F15+1)*(日常本!$C15-1))*INDEX(战舰突破!$D$6:$D$18,日常本!$I15+1),0)</f>
        <v>6000</v>
      </c>
      <c r="BC15" s="14">
        <f>ROUND((INDEX(新战舰养成!T$6:T$18,日常本!$F15+1)+INDEX(新战舰养成!E$6:E$18,日常本!$F15+1)*(日常本!$C15-1))*INDEX(战舰突破!$D$6:$D$18,日常本!$I15+1),0)</f>
        <v>47928</v>
      </c>
      <c r="BD15" s="14">
        <f>ROUND((INDEX(新战舰养成!U$6:U$18,日常本!$F15+1)+INDEX(新战舰养成!F$6:F$18,日常本!$F15+1)*(日常本!$C15-1))*INDEX(战舰突破!$D$6:$D$18,日常本!$I15+1),0)</f>
        <v>3089</v>
      </c>
      <c r="BE15" s="14">
        <f>ROUND((INDEX(新战舰养成!V$6:V$18,日常本!$F15+1)+INDEX(新战舰养成!G$6:G$18,日常本!$F15+1)*(日常本!$C15-1))*INDEX(战舰突破!$D$6:$D$18,日常本!$I15+1),0)</f>
        <v>360</v>
      </c>
      <c r="BF15" s="14">
        <f>ROUND((INDEX(新战舰养成!W$6:W$18,日常本!$F15+1)+INDEX(新战舰养成!H$6:H$18,日常本!$F15+1)*(日常本!$C15-1))*INDEX(战舰突破!$D$6:$D$18,日常本!$I15+1),0)</f>
        <v>5</v>
      </c>
      <c r="BH15" s="14">
        <f>IF($D15&gt;0,ROUND((INDEX(新战舰养成!X$6:X$18,日常本!$G15+1)+INDEX(新战舰养成!I$6:I$18,日常本!$G15+1)*(日常本!$D15-1))*INDEX(战舰突破!$D$6:$D$18,日常本!$J15+1),0),0)</f>
        <v>6336</v>
      </c>
      <c r="BI15" s="14">
        <f>IF($D15&gt;0,ROUND((INDEX(新战舰养成!Y$6:Y$18,日常本!$G15+1)+INDEX(新战舰养成!J$6:J$18,日常本!$G15+1)*(日常本!$D15-1))*INDEX(战舰突破!$D$6:$D$18,日常本!$J15+1),0),0)</f>
        <v>0</v>
      </c>
      <c r="BJ15" s="14">
        <f>IF($D15&gt;0,ROUND((INDEX(新战舰养成!Z$6:Z$18,日常本!$G15+1)+INDEX(新战舰养成!K$6:K$18,日常本!$G15+1)*(日常本!$D15-1))*INDEX(战舰突破!$D$6:$D$18,日常本!$J15+1),0),0)</f>
        <v>0</v>
      </c>
      <c r="BK15" s="14">
        <f>IF($D15&gt;0,ROUND((INDEX(新战舰养成!AA$6:AA$18,日常本!$G15+1)+INDEX(新战舰养成!L$6:L$18,日常本!$G15+1)*(日常本!$D15-1))*INDEX(战舰突破!$D$6:$D$18,日常本!$J15+1),0),0)</f>
        <v>60000</v>
      </c>
      <c r="BL15" s="14">
        <f>IF($D15&gt;0,ROUND((INDEX(新战舰养成!AB$6:AB$18,日常本!$G15+1)+INDEX(新战舰养成!M$6:M$18,日常本!$G15+1)*(日常本!$D15-1))*INDEX(战舰突破!$D$6:$D$18,日常本!$J15+1),0),0)</f>
        <v>1198</v>
      </c>
      <c r="BN15" s="14">
        <f>IF($E15&gt;0,ROUND((INDEX(新战舰养成!AC$6:AC$18,日常本!$H15+1)+INDEX(新战舰养成!I$6:I$18,日常本!$H15+1)*(日常本!$E15-1))*INDEX(战舰突破!$D$6:$D$18,日常本!$K15+1),0),0)</f>
        <v>6696</v>
      </c>
      <c r="BO15" s="14">
        <f>IF($E15&gt;0,ROUND((INDEX(新战舰养成!AD$6:AD$18,日常本!$H15+1)+INDEX(新战舰养成!J$6:J$18,日常本!$H15+1)*(日常本!$E15-1))*INDEX(战舰突破!$D$6:$D$18,日常本!$K15+1),0),0)</f>
        <v>0</v>
      </c>
      <c r="BP15" s="14">
        <f>IF($E15&gt;0,ROUND((INDEX(新战舰养成!AE$6:AE$18,日常本!$H15+1)+INDEX(新战舰养成!K$6:K$18,日常本!$H15+1)*(日常本!$E15-1))*INDEX(战舰突破!$D$6:$D$18,日常本!$K15+1),0),0)</f>
        <v>0</v>
      </c>
      <c r="BQ15" s="14">
        <f>IF($E15&gt;0,ROUND((INDEX(新战舰养成!AF$6:AF$18,日常本!$H15+1)+INDEX(新战舰养成!L$6:L$18,日常本!$H15+1)*(日常本!$E15-1))*INDEX(战舰突破!$D$6:$D$18,日常本!$K15+1),0),0)</f>
        <v>46470</v>
      </c>
      <c r="BR15" s="14">
        <f>IF($E15&gt;0,ROUND((INDEX(新战舰养成!AG$6:AG$18,日常本!$H15+1)+INDEX(新战舰养成!M$6:M$18,日常本!$H15+1)*(日常本!$E15-1))*INDEX(战舰突破!$D$6:$D$18,日常本!$K15+1),0),0)</f>
        <v>1492</v>
      </c>
      <c r="BU15" s="14">
        <f>(INDEX(装备数值!$C$13:$G$116,日常本!$L15*8+1,BU$2)+INDEX(装备数值!$C$13:$G$116,日常本!$M15*8+2,BU$2)+INDEX(装备数值!$C$13:$G$116,日常本!$O15*8+3,BU$2)+INDEX(装备数值!$C$13:$G$116,日常本!$N15*8+4,BU$2)+INDEX(装备数值!$C$13:$G$116,日常本!$P15*8+5,BU$2)+INDEX(装备数值!$C$13:$G$116,日常本!$Q15*8+6,BU$2)+INDEX(装备数值!$C$13:$G$116,日常本!$R15*8+7,BU$2)+INDEX(装备数值!$C$13:$G$116,日常本!$S15*8+8,BU$2))</f>
        <v>3400</v>
      </c>
      <c r="BV15" s="14">
        <f>(INDEX(装备数值!$C$13:$G$116,日常本!$L15*8+1,BV$2)+INDEX(装备数值!$C$13:$G$116,日常本!$M15*8+2,BV$2)+INDEX(装备数值!$C$13:$G$116,日常本!$O15*8+3,BV$2)+INDEX(装备数值!$C$13:$G$116,日常本!$N15*8+4,BV$2)+INDEX(装备数值!$C$13:$G$116,日常本!$P15*8+5,BV$2)+INDEX(装备数值!$C$13:$G$116,日常本!$Q15*8+6,BV$2)+INDEX(装备数值!$C$13:$G$116,日常本!$R15*8+7,BV$2)+INDEX(装备数值!$C$13:$G$116,日常本!$S15*8+8,BV$2))</f>
        <v>36000</v>
      </c>
      <c r="BW15" s="14">
        <f>(INDEX(装备数值!$C$13:$G$116,日常本!$L15*8+1,BW$2)+INDEX(装备数值!$C$13:$G$116,日常本!$M15*8+2,BW$2)+INDEX(装备数值!$C$13:$G$116,日常本!$O15*8+3,BW$2)+INDEX(装备数值!$C$13:$G$116,日常本!$N15*8+4,BW$2)+INDEX(装备数值!$C$13:$G$116,日常本!$P15*8+5,BW$2)+INDEX(装备数值!$C$13:$G$116,日常本!$Q15*8+6,BW$2)+INDEX(装备数值!$C$13:$G$116,日常本!$R15*8+7,BW$2)+INDEX(装备数值!$C$13:$G$116,日常本!$S15*8+8,BW$2))</f>
        <v>1840</v>
      </c>
      <c r="BX15" s="14">
        <f>(INDEX(装备数值!$C$13:$G$116,日常本!$L15*8+1,BX$2)+INDEX(装备数值!$C$13:$G$116,日常本!$M15*8+2,BX$2)+INDEX(装备数值!$C$13:$G$116,日常本!$O15*8+3,BX$2)+INDEX(装备数值!$C$13:$G$116,日常本!$N15*8+4,BX$2)+INDEX(装备数值!$C$13:$G$116,日常本!$P15*8+5,BX$2)+INDEX(装备数值!$C$13:$G$116,日常本!$Q15*8+6,BX$2)+INDEX(装备数值!$C$13:$G$116,日常本!$R15*8+7,BX$2)+INDEX(装备数值!$C$13:$G$116,日常本!$S15*8+8,BX$2))</f>
        <v>48000</v>
      </c>
      <c r="BY15" s="14">
        <f>(INDEX(装备数值!$C$13:$G$116,日常本!$L15*8+1,BY$2)+INDEX(装备数值!$C$13:$G$116,日常本!$M15*8+2,BY$2)+INDEX(装备数值!$C$13:$G$116,日常本!$O15*8+3,BY$2)+INDEX(装备数值!$C$13:$G$116,日常本!$N15*8+4,BY$2)+INDEX(装备数值!$C$13:$G$116,日常本!$P15*8+5,BY$2)+INDEX(装备数值!$C$13:$G$116,日常本!$Q15*8+6,BY$2)+INDEX(装备数值!$C$13:$G$116,日常本!$R15*8+7,BY$2)+INDEX(装备数值!$C$13:$G$116,日常本!$S15*8+8,BY$2))</f>
        <v>710</v>
      </c>
      <c r="CB15" s="14">
        <f>INDEX(装备数值!$I$13:$M$116,日常本!$L15*8+1,CB$2)*$T15+INDEX(装备数值!$I$13:$M$116,日常本!$M15*8+2,CB$2)*$U15+INDEX(装备数值!$I$13:$M$116,日常本!$O15*8+3,CB$2)*$V15+INDEX(装备数值!$I$13:$M$116,日常本!$N15*8+4,CB$2)*$W15+INDEX(装备数值!$I$13:$M$116,日常本!$P15*8+5,CB$2)*$X15+INDEX(装备数值!$I$13:$M$116,日常本!$Q15*8+6,CB$2)*$Y15+INDEX(装备数值!$I$13:$M$116,日常本!$R15*8+7,CB$2)*$Z15+INDEX(装备数值!$I$13:$M$116,日常本!$S15*8+8,CB$2)*$AA15</f>
        <v>11000</v>
      </c>
      <c r="CC15" s="14">
        <f>INDEX(装备数值!$I$13:$M$116,日常本!$L15*8+1,CC$2)*$T15+INDEX(装备数值!$I$13:$M$116,日常本!$M15*8+2,CC$2)*$U15+INDEX(装备数值!$I$13:$M$116,日常本!$O15*8+3,CC$2)*$V15+INDEX(装备数值!$I$13:$M$116,日常本!$N15*8+4,CC$2)*$W15+INDEX(装备数值!$I$13:$M$116,日常本!$P15*8+5,CC$2)*$X15+INDEX(装备数值!$I$13:$M$116,日常本!$Q15*8+6,CC$2)*$Y15+INDEX(装备数值!$I$13:$M$116,日常本!$R15*8+7,CC$2)*$Z15+INDEX(装备数值!$I$13:$M$116,日常本!$S15*8+8,CC$2)*$AA15</f>
        <v>99000</v>
      </c>
      <c r="CD15" s="14">
        <f>INDEX(装备数值!$I$13:$M$116,日常本!$L15*8+1,CD$2)*$T15+INDEX(装备数值!$I$13:$M$116,日常本!$M15*8+2,CD$2)*$U15+INDEX(装备数值!$I$13:$M$116,日常本!$O15*8+3,CD$2)*$V15+INDEX(装备数值!$I$13:$M$116,日常本!$N15*8+4,CD$2)*$W15+INDEX(装备数值!$I$13:$M$116,日常本!$P15*8+5,CD$2)*$X15+INDEX(装备数值!$I$13:$M$116,日常本!$Q15*8+6,CD$2)*$Y15+INDEX(装备数值!$I$13:$M$116,日常本!$R15*8+7,CD$2)*$Z15+INDEX(装备数值!$I$13:$M$116,日常本!$S15*8+8,CD$2)*$AA15</f>
        <v>5720</v>
      </c>
      <c r="CE15" s="14">
        <f>INDEX(装备数值!$I$13:$M$116,日常本!$L15*8+1,CE$2)*$T15+INDEX(装备数值!$I$13:$M$116,日常本!$M15*8+2,CE$2)*$U15+INDEX(装备数值!$I$13:$M$116,日常本!$O15*8+3,CE$2)*$V15+INDEX(装备数值!$I$13:$M$116,日常本!$N15*8+4,CE$2)*$W15+INDEX(装备数值!$I$13:$M$116,日常本!$P15*8+5,CE$2)*$X15+INDEX(装备数值!$I$13:$M$116,日常本!$Q15*8+6,CE$2)*$Y15+INDEX(装备数值!$I$13:$M$116,日常本!$R15*8+7,CE$2)*$Z15+INDEX(装备数值!$I$13:$M$116,日常本!$S15*8+8,CE$2)*$AA15</f>
        <v>132000</v>
      </c>
      <c r="CF15" s="14">
        <f>INDEX(装备数值!$I$13:$M$116,日常本!$L15*8+1,CF$2)*$T15+INDEX(装备数值!$I$13:$M$116,日常本!$M15*8+2,CF$2)*$U15+INDEX(装备数值!$I$13:$M$116,日常本!$O15*8+3,CF$2)*$V15+INDEX(装备数值!$I$13:$M$116,日常本!$N15*8+4,CF$2)*$W15+INDEX(装备数值!$I$13:$M$116,日常本!$P15*8+5,CF$2)*$X15+INDEX(装备数值!$I$13:$M$116,日常本!$Q15*8+6,CF$2)*$Y15+INDEX(装备数值!$I$13:$M$116,日常本!$R15*8+7,CF$2)*$Z15+INDEX(装备数值!$I$13:$M$116,日常本!$S15*8+8,CF$2)*$AA15</f>
        <v>2200</v>
      </c>
      <c r="CI15" s="14">
        <f>INDEX(装备数值!$X$13:$AH$116,$L15*8+1,CI$2)*$AB15+INDEX(装备数值!$X$13:$AH$116,$M15*8+2,CI$2)*$AC15+INDEX(装备数值!$X$13:$AH$116,$O15*8+3,CI$2)*$AD15+INDEX(装备数值!$X$13:$AH$116,$N15*8+4,CI$2)*$AE15+INDEX(装备数值!$X$13:$AH$116,$P15*8+5,CI$2)*$AF15+INDEX(装备数值!$X$13:$AH$116,$Q15*8+6,CI$2)*$AG15+INDEX(装备数值!$X$13:$AH$116,$R15*8+7,CI$2)*$AH15+INDEX(装备数值!$X$13:$AH$116,$S15*8+8,CI$2)*$AI15</f>
        <v>3600</v>
      </c>
      <c r="CJ15" s="14">
        <f>INDEX(装备数值!$X$13:$AH$116,$L15*8+1,CJ$2)*$AB15+INDEX(装备数值!$X$13:$AH$116,$M15*8+2,CJ$2)*$AC15+INDEX(装备数值!$X$13:$AH$116,$O15*8+3,CJ$2)*$AD15+INDEX(装备数值!$X$13:$AH$116,$N15*8+4,CJ$2)*$AE15+INDEX(装备数值!$X$13:$AH$116,$P15*8+5,CJ$2)*$AF15+INDEX(装备数值!$X$13:$AH$116,$Q15*8+6,CJ$2)*$AG15+INDEX(装备数值!$X$13:$AH$116,$R15*8+7,CJ$2)*$AH15+INDEX(装备数值!$X$13:$AH$116,$S15*8+8,CJ$2)*$AI15</f>
        <v>28500</v>
      </c>
      <c r="CK15" s="14">
        <f>INDEX(装备数值!$X$13:$AH$116,$L15*8+1,CK$2)*$AB15+INDEX(装备数值!$X$13:$AH$116,$M15*8+2,CK$2)*$AC15+INDEX(装备数值!$X$13:$AH$116,$O15*8+3,CK$2)*$AD15+INDEX(装备数值!$X$13:$AH$116,$N15*8+4,CK$2)*$AE15+INDEX(装备数值!$X$13:$AH$116,$P15*8+5,CK$2)*$AF15+INDEX(装备数值!$X$13:$AH$116,$Q15*8+6,CK$2)*$AG15+INDEX(装备数值!$X$13:$AH$116,$R15*8+7,CK$2)*$AH15+INDEX(装备数值!$X$13:$AH$116,$S15*8+8,CK$2)*$AI15</f>
        <v>2000</v>
      </c>
      <c r="CL15" s="14">
        <f>INDEX(装备数值!$X$13:$AH$116,$L15*8+1,CL$2)*$AB15+INDEX(装备数值!$X$13:$AH$116,$M15*8+2,CL$2)*$AC15+INDEX(装备数值!$X$13:$AH$116,$O15*8+3,CL$2)*$AD15+INDEX(装备数值!$X$13:$AH$116,$N15*8+4,CL$2)*$AE15+INDEX(装备数值!$X$13:$AH$116,$P15*8+5,CL$2)*$AF15+INDEX(装备数值!$X$13:$AH$116,$Q15*8+6,CL$2)*$AG15+INDEX(装备数值!$X$13:$AH$116,$R15*8+7,CL$2)*$AH15+INDEX(装备数值!$X$13:$AH$116,$S15*8+8,CL$2)*$AI15</f>
        <v>42000</v>
      </c>
      <c r="CM15" s="14">
        <f>INDEX(装备数值!$X$13:$AH$116,$L15*8+1,CM$2)*$AB15+INDEX(装备数值!$X$13:$AH$116,$M15*8+2,CM$2)*$AC15+INDEX(装备数值!$X$13:$AH$116,$O15*8+3,CM$2)*$AD15+INDEX(装备数值!$X$13:$AH$116,$N15*8+4,CM$2)*$AE15+INDEX(装备数值!$X$13:$AH$116,$P15*8+5,CM$2)*$AF15+INDEX(装备数值!$X$13:$AH$116,$Q15*8+6,CM$2)*$AG15+INDEX(装备数值!$X$13:$AH$116,$R15*8+7,CM$2)*$AH15+INDEX(装备数值!$X$13:$AH$116,$S15*8+8,CM$2)*$AI15</f>
        <v>800</v>
      </c>
      <c r="CN15" s="14">
        <f>INDEX(装备数值!$X$13:$AH$116,$L15*8+1,CN$2)*$AB15+INDEX(装备数值!$X$13:$AH$116,$M15*8+2,CN$2)*$AC15+INDEX(装备数值!$X$13:$AH$116,$O15*8+3,CN$2)*$AD15+INDEX(装备数值!$X$13:$AH$116,$N15*8+4,CN$2)*$AE15+INDEX(装备数值!$X$13:$AH$116,$P15*8+5,CN$2)*$AF15+INDEX(装备数值!$X$13:$AH$116,$Q15*8+6,CN$2)*$AG15+INDEX(装备数值!$X$13:$AH$116,$R15*8+7,CN$2)*$AH15+INDEX(装备数值!$X$13:$AH$116,$S15*8+8,CN$2)*$AI15</f>
        <v>3200</v>
      </c>
      <c r="CO15" s="14">
        <f>INDEX(装备数值!$X$13:$AH$116,$L15*8+1,CO$2)*$AB15+INDEX(装备数值!$X$13:$AH$116,$M15*8+2,CO$2)*$AC15+INDEX(装备数值!$X$13:$AH$116,$O15*8+3,CO$2)*$AD15+INDEX(装备数值!$X$13:$AH$116,$N15*8+4,CO$2)*$AE15+INDEX(装备数值!$X$13:$AH$116,$P15*8+5,CO$2)*$AF15+INDEX(装备数值!$X$13:$AH$116,$Q15*8+6,CO$2)*$AG15+INDEX(装备数值!$X$13:$AH$116,$R15*8+7,CO$2)*$AH15+INDEX(装备数值!$X$13:$AH$116,$S15*8+8,CO$2)*$AI15</f>
        <v>3000</v>
      </c>
      <c r="CP15" s="14">
        <f>INDEX(装备数值!$X$13:$AH$116,$L15*8+1,CP$2)*$AB15+INDEX(装备数值!$X$13:$AH$116,$M15*8+2,CP$2)*$AC15+INDEX(装备数值!$X$13:$AH$116,$O15*8+3,CP$2)*$AD15+INDEX(装备数值!$X$13:$AH$116,$N15*8+4,CP$2)*$AE15+INDEX(装备数值!$X$13:$AH$116,$P15*8+5,CP$2)*$AF15+INDEX(装备数值!$X$13:$AH$116,$Q15*8+6,CP$2)*$AG15+INDEX(装备数值!$X$13:$AH$116,$R15*8+7,CP$2)*$AH15+INDEX(装备数值!$X$13:$AH$116,$S15*8+8,CP$2)*$AI15</f>
        <v>3200</v>
      </c>
      <c r="CQ15" s="14">
        <f>INDEX(装备数值!$X$13:$AH$116,$L15*8+1,CQ$2)*$AB15+INDEX(装备数值!$X$13:$AH$116,$M15*8+2,CQ$2)*$AC15+INDEX(装备数值!$X$13:$AH$116,$O15*8+3,CQ$2)*$AD15+INDEX(装备数值!$X$13:$AH$116,$N15*8+4,CQ$2)*$AE15+INDEX(装备数值!$X$13:$AH$116,$P15*8+5,CQ$2)*$AF15+INDEX(装备数值!$X$13:$AH$116,$Q15*8+6,CQ$2)*$AG15+INDEX(装备数值!$X$13:$AH$116,$R15*8+7,CQ$2)*$AH15+INDEX(装备数值!$X$13:$AH$116,$S15*8+8,CQ$2)*$AI15</f>
        <v>3000</v>
      </c>
      <c r="CR15" s="14">
        <f>INDEX(装备数值!$X$13:$AH$116,$L15*8+1,CR$2)*$AB15+INDEX(装备数值!$X$13:$AH$116,$M15*8+2,CR$2)*$AC15+INDEX(装备数值!$X$13:$AH$116,$O15*8+3,CR$2)*$AD15+INDEX(装备数值!$X$13:$AH$116,$N15*8+4,CR$2)*$AE15+INDEX(装备数值!$X$13:$AH$116,$P15*8+5,CR$2)*$AF15+INDEX(装备数值!$X$13:$AH$116,$Q15*8+6,CR$2)*$AG15+INDEX(装备数值!$X$13:$AH$116,$R15*8+7,CR$2)*$AH15+INDEX(装备数值!$X$13:$AH$116,$S15*8+8,CR$2)*$AI15</f>
        <v>0</v>
      </c>
      <c r="CS15" s="14">
        <f>INDEX(装备数值!$X$13:$AH$116,$L15*8+1,CS$2)*$AB15+INDEX(装备数值!$X$13:$AH$116,$M15*8+2,CS$2)*$AC15+INDEX(装备数值!$X$13:$AH$116,$O15*8+3,CS$2)*$AD15+INDEX(装备数值!$X$13:$AH$116,$N15*8+4,CS$2)*$AE15+INDEX(装备数值!$X$13:$AH$116,$P15*8+5,CS$2)*$AF15+INDEX(装备数值!$X$13:$AH$116,$Q15*8+6,CS$2)*$AG15+INDEX(装备数值!$X$13:$AH$116,$R15*8+7,CS$2)*$AH15+INDEX(装备数值!$X$13:$AH$116,$S15*8+8,CS$2)*$AI15</f>
        <v>0</v>
      </c>
      <c r="CU15" s="14">
        <f>INDEX(装备数值!$AN$17:$AN$117,MATCH(MIN($T15:$AA15),装备数值!$AO$17:$AO$117,1))</f>
        <v>11</v>
      </c>
      <c r="CV15" s="14">
        <f>IF(COUNTIF($L15:$S15,"&gt;"&amp;0)=8,INDEX(装备数值!AR$17:AR$117,$CU15+1),0)</f>
        <v>1760</v>
      </c>
      <c r="CW15" s="14">
        <f>IF(COUNTIF($L15:$S15,"&gt;"&amp;0)=8,INDEX(装备数值!AS$17:AS$117,$CU15+1),0)</f>
        <v>13200</v>
      </c>
      <c r="CX15" s="14">
        <f>IF(COUNTIF($L15:$S15,"&gt;"&amp;0)=8,INDEX(装备数值!AT$17:AT$117,$CU15+1),0)</f>
        <v>880</v>
      </c>
      <c r="CY15" s="14">
        <f>IF(COUNTIF($L15:$S15,"&gt;"&amp;0)=8,INDEX(装备数值!AU$17:AU$117,$CU15+1),0)</f>
        <v>17600</v>
      </c>
      <c r="CZ15" s="14">
        <f>IF(COUNTIF($L15:$S15,"&gt;"&amp;0)=8,INDEX(装备数值!AV$17:AV$117,$CU15+1),0)</f>
        <v>308</v>
      </c>
      <c r="DB15" s="14">
        <f>INDEX(装备数值!$AY$17:$AY$77,MATCH(MIN($AB15:$AI15),装备数值!$AZ$17:$AZ$77,1))</f>
        <v>5</v>
      </c>
      <c r="DC15" s="26">
        <f>INDEX(装备数值!BA$17:BA$77,日常本!DB15+1)</f>
        <v>0.05</v>
      </c>
      <c r="DD15" s="26">
        <f>INDEX(装备数值!BA$17:BA$77,日常本!DB15+1)</f>
        <v>0.05</v>
      </c>
      <c r="DF15" s="14">
        <f t="shared" si="0"/>
        <v>5</v>
      </c>
      <c r="DG15" s="14">
        <f>VLOOKUP(DF15,军阶与晶片数值!$W$6:$X$27,2)</f>
        <v>2</v>
      </c>
      <c r="DH15" s="14">
        <f>INDEX(军阶与晶片数值!Y$6:Y$27,$DG15+1)</f>
        <v>200</v>
      </c>
      <c r="DI15" s="14">
        <f>INDEX(军阶与晶片数值!Z$6:Z$27,$DG15+1)</f>
        <v>200</v>
      </c>
      <c r="DJ15" s="14">
        <f>INDEX(军阶与晶片数值!AA$6:AA$27,$DG15+1)</f>
        <v>200</v>
      </c>
      <c r="DK15" s="14">
        <f>INDEX(军阶与晶片数值!AB$6:AB$27,$DG15+1)</f>
        <v>200</v>
      </c>
      <c r="DL15" s="28">
        <f>INDEX(军阶与晶片数值!AC$6:AC$27,$DG15+1)</f>
        <v>10</v>
      </c>
      <c r="DM15" s="28">
        <f>INDEX(军阶与晶片数值!AD$6:AD$27,$DG15+1)</f>
        <v>5</v>
      </c>
      <c r="DO15" s="26">
        <f>INDEX(军阶与晶片数值!I$6:I$16,AJ15+1)</f>
        <v>0.01</v>
      </c>
      <c r="DP15" s="26">
        <f>INDEX(军阶与晶片数值!M$6:M$16,AK15+1)</f>
        <v>0.01</v>
      </c>
      <c r="DQ15" s="26">
        <f>INDEX(军阶与晶片数值!J$6:J$16,AL15+1)</f>
        <v>0.01</v>
      </c>
      <c r="DR15" s="26">
        <f>INDEX(军阶与晶片数值!K$6:K$16,AM15+1)</f>
        <v>0.02</v>
      </c>
      <c r="DS15" s="26">
        <f>INDEX(军阶与晶片数值!L$6:L$16,AN15+1)</f>
        <v>0.02</v>
      </c>
      <c r="DT15" s="28">
        <f>INDEX(军阶与晶片数值!N$6:N$16,AO15+1)</f>
        <v>0</v>
      </c>
      <c r="DU15" s="28">
        <f>INDEX(军阶与晶片数值!O$6:O$16,AP15+1)</f>
        <v>0</v>
      </c>
      <c r="DV15" s="28">
        <f>INDEX(军阶与晶片数值!P$6:P$16,AQ15+1)</f>
        <v>0</v>
      </c>
      <c r="DW15" s="28">
        <f>INDEX(军阶与晶片数值!Q$6:Q$16,AR15+1)</f>
        <v>0</v>
      </c>
      <c r="DX15" s="26">
        <f>INDEX(军阶与晶片数值!R$6:R$16,AS15+1)</f>
        <v>0</v>
      </c>
      <c r="DY15" s="26">
        <f>INDEX(军阶与晶片数值!S$6:S$16,AT15+1)</f>
        <v>0</v>
      </c>
      <c r="DZ15" s="26">
        <f>INDEX(军阶与晶片数值!T$6:T$16,AU15+1)</f>
        <v>0</v>
      </c>
      <c r="EA15" s="26">
        <f>INDEX(军阶与晶片数值!U$6:U$16,AV15+1)</f>
        <v>0</v>
      </c>
      <c r="EC15" s="26">
        <f>INDEX(军阶与晶片数值!$C$6:$C$36,日常本!$AW15+1)</f>
        <v>0.35</v>
      </c>
      <c r="ED15" s="26">
        <f>INDEX(军阶与晶片数值!$C$6:$C$36,日常本!$AW15+1)</f>
        <v>0.35</v>
      </c>
      <c r="EE15" s="26">
        <f>INDEX(军阶与晶片数值!$C$6:$C$36,日常本!$AW15+1)</f>
        <v>0.35</v>
      </c>
      <c r="EF15" s="26">
        <f>INDEX(军阶与晶片数值!$C$6:$C$36,日常本!$AW15+1)</f>
        <v>0.35</v>
      </c>
      <c r="EG15" s="26">
        <f>INDEX(军阶与晶片数值!$C$6:$C$36,日常本!$AW15+1)</f>
        <v>0.35</v>
      </c>
      <c r="EI15" s="14">
        <f>INDEX(战舰突破!$H$6:$H$18,日常本!$F15+1)+INDEX(战舰突破!$H$23:$H$35,日常本!$G15+1)+INDEX(战舰突破!$H$40:$H$52,日常本!$H15+1)</f>
        <v>200</v>
      </c>
      <c r="EJ15" s="14">
        <f>INDEX(战舰突破!$I$6:$I$18,日常本!$F15+1)+INDEX(战舰突破!$I$23:$I$35,日常本!$G15+1)+INDEX(战舰突破!$I$40:$I$52,日常本!$H15+1)</f>
        <v>200</v>
      </c>
      <c r="EK15" s="14">
        <f>INDEX(战舰突破!$J$6:$J$18,日常本!$F15+1)+INDEX(战舰突破!$J$23:$J$35,日常本!$G15+1)+INDEX(战舰突破!$J$40:$J$52,日常本!$H15+1)</f>
        <v>0</v>
      </c>
      <c r="EL15" s="14">
        <f>INDEX(战舰突破!$K$6:$K$18,日常本!$F15+1)+INDEX(战舰突破!$K$23:$K$35,日常本!$G15+1)+INDEX(战舰突破!$K$40:$K$52,日常本!$H15+1)</f>
        <v>0</v>
      </c>
      <c r="EM15" s="14">
        <f>INDEX(战舰突破!$L$6:$L$18,日常本!$F15+1)+INDEX(战舰突破!$L$23:$L$35,日常本!$G15+1)+INDEX(战舰突破!$L$40:$L$52,日常本!$H15+1)</f>
        <v>200</v>
      </c>
      <c r="EN15" s="18">
        <f>INDEX(战舰突破!$N$6:$N$18,日常本!$F15+1)+INDEX(战舰突破!$N$23:$N$35,日常本!$G15+1)+INDEX(战舰突破!$N$40:$N$52,日常本!$H15+1)</f>
        <v>0</v>
      </c>
      <c r="EO15" s="18">
        <f>INDEX(战舰突破!$O$6:$O$18,日常本!$F15+1)+INDEX(战舰突破!$O$23:$O$35,日常本!$G15+1)+INDEX(战舰突破!$O$40:$O$52,日常本!$H15+1)</f>
        <v>0</v>
      </c>
      <c r="EP15" s="18">
        <f>INDEX(战舰突破!$P$6:$P$18,日常本!$F15+1)+INDEX(战舰突破!$P$23:$P$35,日常本!$G15+1)+INDEX(战舰突破!$P$40:$P$52,日常本!$H15+1)</f>
        <v>0</v>
      </c>
      <c r="EQ15" s="18">
        <f>INDEX(战舰突破!$Q$6:$Q$18,日常本!$F15+1)+INDEX(战舰突破!$Q$23:$Q$35,日常本!$G15+1)+INDEX(战舰突破!$Q$40:$Q$52,日常本!$H15+1)</f>
        <v>0</v>
      </c>
      <c r="ER15" s="18">
        <f>INDEX(战舰突破!$R$6:$R$18,日常本!$F15+1)+INDEX(战舰突破!$R$23:$R$35,日常本!$G15+1)+INDEX(战舰突破!$R$40:$R$52,日常本!$H15+1)</f>
        <v>0</v>
      </c>
      <c r="ES15" s="18">
        <f>INDEX(战舰突破!$M$6:$M$18,日常本!$F15+1)+INDEX(战舰突破!$M$23:$M$35,日常本!$G15+1)+INDEX(战舰突破!$M$40:$M$52,日常本!$H15+1)</f>
        <v>0</v>
      </c>
      <c r="ET15" s="22">
        <f>INDEX(战舰突破!$W$6:$W$18,日常本!$F15+1)+INDEX(战舰突破!$W$23:$W$35,日常本!$G15+1)+INDEX(战舰突破!$W$40:$W$52,日常本!$H15+1)</f>
        <v>0.3</v>
      </c>
      <c r="EW15" s="14">
        <f>INDEX(战舰突破!$S$6:$S$18,日常本!$F15+1)</f>
        <v>0</v>
      </c>
      <c r="EX15" s="14">
        <f>INDEX(战舰突破!$T$6:$T$18,日常本!$F15+1)</f>
        <v>0.25</v>
      </c>
      <c r="EY15" s="14">
        <f>INDEX(战舰突破!$U$6:$U$18,日常本!$F15+1)</f>
        <v>0.1</v>
      </c>
      <c r="EZ15" s="14">
        <f>INDEX(战舰突破!$V$6:$V$18,日常本!$F15+1)</f>
        <v>0</v>
      </c>
      <c r="FA15" s="14">
        <f>INDEX(战舰突破!$X$6:$X$18,日常本!$F15+1)</f>
        <v>4</v>
      </c>
      <c r="FC15" s="14">
        <f>INDEX(战舰突破!$S$23:$S$35,日常本!$F15+1)</f>
        <v>0.25</v>
      </c>
      <c r="FD15" s="14">
        <f>INDEX(战舰突破!$T$23:$T$35,日常本!$F15+1)</f>
        <v>0</v>
      </c>
      <c r="FE15" s="14">
        <f>INDEX(战舰突破!$U$23:$U$35,日常本!$F15+1)</f>
        <v>0.1</v>
      </c>
      <c r="FF15" s="14">
        <f>INDEX(战舰突破!$V$23:$V$35,日常本!$F15+1)</f>
        <v>0</v>
      </c>
      <c r="FG15" s="14">
        <f>INDEX(战舰突破!$X$23:$X$35,日常本!$F15+1)</f>
        <v>60</v>
      </c>
      <c r="FI15" s="14">
        <f>INDEX(战舰突破!$S$40:$S$52,日常本!$F15+1)</f>
        <v>0.25</v>
      </c>
      <c r="FJ15" s="14">
        <f>INDEX(战舰突破!$T$40:$T$52,日常本!$F15+1)</f>
        <v>0</v>
      </c>
      <c r="FK15" s="14">
        <f>INDEX(战舰突破!$U$40:$U$52,日常本!$F15+1)</f>
        <v>0.1</v>
      </c>
      <c r="FL15" s="14">
        <f>INDEX(战舰突破!$V$40:$V$52,日常本!$F15+1)</f>
        <v>0</v>
      </c>
      <c r="FM15" s="14">
        <f>INDEX(战舰突破!$X$40:$X$52,日常本!$F15+1)</f>
        <v>100</v>
      </c>
      <c r="FP15" s="14">
        <f t="shared" si="1"/>
        <v>35396</v>
      </c>
      <c r="FQ15" s="14">
        <f t="shared" si="2"/>
        <v>35854</v>
      </c>
      <c r="FR15" s="14">
        <f t="shared" si="3"/>
        <v>36345</v>
      </c>
      <c r="FS15" s="14">
        <f t="shared" si="4"/>
        <v>306280</v>
      </c>
      <c r="FT15" s="14">
        <f t="shared" si="5"/>
        <v>18719</v>
      </c>
      <c r="FU15" s="14">
        <f t="shared" si="6"/>
        <v>477034</v>
      </c>
      <c r="FV15" s="14">
        <f t="shared" si="6"/>
        <v>9243</v>
      </c>
      <c r="FW15" s="28">
        <f t="shared" si="7"/>
        <v>3400</v>
      </c>
      <c r="FX15" s="28">
        <f t="shared" si="7"/>
        <v>3200</v>
      </c>
      <c r="FY15" s="28">
        <f t="shared" si="7"/>
        <v>3400</v>
      </c>
      <c r="FZ15" s="28">
        <f t="shared" si="7"/>
        <v>3200</v>
      </c>
      <c r="GA15" s="28">
        <f t="shared" si="8"/>
        <v>1.05</v>
      </c>
      <c r="GB15" s="28">
        <f t="shared" si="8"/>
        <v>1.05</v>
      </c>
      <c r="GC15" s="28">
        <f t="shared" si="9"/>
        <v>0</v>
      </c>
      <c r="GD15" s="28">
        <f t="shared" si="9"/>
        <v>11.01</v>
      </c>
      <c r="GE15" s="14">
        <f t="shared" si="10"/>
        <v>1</v>
      </c>
      <c r="GF15" s="14">
        <f t="shared" si="11"/>
        <v>1.25</v>
      </c>
      <c r="GG15" s="14">
        <f t="shared" si="12"/>
        <v>1.25</v>
      </c>
      <c r="GH15" s="18">
        <f t="shared" si="13"/>
        <v>1.25</v>
      </c>
      <c r="GI15" s="18">
        <f t="shared" si="14"/>
        <v>1</v>
      </c>
      <c r="GJ15" s="18">
        <f t="shared" si="15"/>
        <v>1</v>
      </c>
      <c r="GK15" s="29">
        <f t="shared" si="44"/>
        <v>3550</v>
      </c>
      <c r="GL15" s="29">
        <f t="shared" si="16"/>
        <v>3850</v>
      </c>
      <c r="GM15" s="29">
        <f t="shared" si="16"/>
        <v>3850</v>
      </c>
      <c r="GN15" s="26">
        <f t="shared" si="45"/>
        <v>0.1</v>
      </c>
      <c r="GO15" s="26">
        <f t="shared" si="46"/>
        <v>0.1</v>
      </c>
      <c r="GP15" s="26">
        <f t="shared" si="47"/>
        <v>0.1</v>
      </c>
      <c r="GQ15" s="14">
        <f t="shared" si="48"/>
        <v>2</v>
      </c>
      <c r="GR15" s="14">
        <f t="shared" si="49"/>
        <v>2</v>
      </c>
      <c r="GS15" s="14">
        <f t="shared" si="50"/>
        <v>2</v>
      </c>
      <c r="GT15" s="14">
        <f t="shared" si="17"/>
        <v>4</v>
      </c>
      <c r="GU15" s="14">
        <f t="shared" si="18"/>
        <v>60</v>
      </c>
      <c r="GV15" s="14">
        <f t="shared" si="19"/>
        <v>100</v>
      </c>
      <c r="GW15">
        <v>11</v>
      </c>
      <c r="GX15" s="14">
        <f t="shared" si="20"/>
        <v>3101794</v>
      </c>
      <c r="GZ15" s="14">
        <f t="shared" si="21"/>
        <v>37438</v>
      </c>
      <c r="HA15" s="14">
        <f t="shared" si="51"/>
        <v>17668</v>
      </c>
      <c r="HB15" s="29">
        <f t="shared" si="52"/>
        <v>3072</v>
      </c>
      <c r="HC15" s="29">
        <f t="shared" si="53"/>
        <v>1979</v>
      </c>
      <c r="HD15" s="29">
        <f t="shared" si="22"/>
        <v>2287</v>
      </c>
      <c r="HE15" s="29">
        <f t="shared" si="23"/>
        <v>1995</v>
      </c>
      <c r="HF15" s="14">
        <f t="shared" si="24"/>
        <v>1.05</v>
      </c>
      <c r="HG15" s="14">
        <f t="shared" si="24"/>
        <v>1.05</v>
      </c>
      <c r="HH15" s="14">
        <f t="shared" si="54"/>
        <v>14858</v>
      </c>
      <c r="HI15" s="26">
        <f t="shared" si="25"/>
        <v>0.43605990783410142</v>
      </c>
      <c r="HJ15" s="26">
        <f t="shared" si="26"/>
        <v>0.40302197802197798</v>
      </c>
      <c r="HK15" s="29">
        <f t="shared" si="55"/>
        <v>3096</v>
      </c>
      <c r="HL15" s="29">
        <f t="shared" si="56"/>
        <v>12205</v>
      </c>
      <c r="HM15" s="29">
        <f t="shared" si="57"/>
        <v>16662</v>
      </c>
      <c r="HN15" s="26">
        <f t="shared" si="27"/>
        <v>0.41895433316035291</v>
      </c>
      <c r="HO15" s="26">
        <f t="shared" si="28"/>
        <v>0.46760508562532443</v>
      </c>
      <c r="HP15" s="26">
        <f t="shared" si="29"/>
        <v>0.46760508562532443</v>
      </c>
      <c r="HQ15" s="26">
        <f t="shared" si="58"/>
        <v>1.8954333160352888E-2</v>
      </c>
      <c r="HR15" s="29">
        <f t="shared" si="30"/>
        <v>1.4</v>
      </c>
      <c r="HS15" s="29">
        <f t="shared" si="31"/>
        <v>1.8108134405812142</v>
      </c>
      <c r="HT15" s="29">
        <f t="shared" si="32"/>
        <v>1.8108134405812142</v>
      </c>
      <c r="HU15" s="29">
        <f t="shared" si="33"/>
        <v>21671.999999999996</v>
      </c>
      <c r="HV15" s="29">
        <f t="shared" si="34"/>
        <v>14733.985361529145</v>
      </c>
      <c r="HW15" s="29">
        <f t="shared" si="35"/>
        <v>15085.886773482096</v>
      </c>
      <c r="HX15" s="29">
        <f t="shared" si="36"/>
        <v>152219</v>
      </c>
      <c r="HY15" s="14">
        <f t="shared" si="37"/>
        <v>51491.87</v>
      </c>
      <c r="IC15" s="14">
        <v>0</v>
      </c>
      <c r="ID15" s="14">
        <v>1</v>
      </c>
      <c r="IE15" s="14">
        <v>300</v>
      </c>
      <c r="IF15" s="14">
        <v>50</v>
      </c>
      <c r="IG15" s="14">
        <v>37</v>
      </c>
      <c r="IH15" s="23">
        <f t="shared" si="38"/>
        <v>5195320</v>
      </c>
      <c r="II15" s="23">
        <f t="shared" si="59"/>
        <v>1</v>
      </c>
      <c r="IJ15" s="23">
        <f t="shared" si="60"/>
        <v>5195.32</v>
      </c>
      <c r="IK15" s="14">
        <v>1</v>
      </c>
      <c r="IL15" s="14">
        <v>0</v>
      </c>
      <c r="IM15" s="14">
        <v>120</v>
      </c>
      <c r="IN15" s="14">
        <v>20</v>
      </c>
      <c r="IO15" s="14">
        <v>15</v>
      </c>
      <c r="IP15" s="23">
        <f t="shared" si="39"/>
        <v>1790592</v>
      </c>
      <c r="IQ15" s="23">
        <f t="shared" si="61"/>
        <v>1</v>
      </c>
      <c r="IR15" s="23">
        <f t="shared" si="62"/>
        <v>1790.59</v>
      </c>
      <c r="IU15" s="14">
        <v>48</v>
      </c>
      <c r="IV15" s="14">
        <v>8</v>
      </c>
      <c r="IW15" s="14">
        <v>6</v>
      </c>
      <c r="IX15" s="23">
        <f t="shared" si="40"/>
        <v>655349</v>
      </c>
      <c r="IY15" s="23">
        <f t="shared" si="63"/>
        <v>1</v>
      </c>
      <c r="IZ15" s="23">
        <f t="shared" si="64"/>
        <v>655.35</v>
      </c>
      <c r="JA15" s="14">
        <v>30</v>
      </c>
      <c r="JB15" s="14">
        <v>5</v>
      </c>
      <c r="JC15" s="14">
        <v>3</v>
      </c>
      <c r="JD15" s="23">
        <f t="shared" si="41"/>
        <v>381307</v>
      </c>
      <c r="JE15" s="23">
        <f t="shared" si="65"/>
        <v>1</v>
      </c>
      <c r="JF15" s="23">
        <f t="shared" si="66"/>
        <v>381.31</v>
      </c>
      <c r="JG15" s="14">
        <v>96</v>
      </c>
      <c r="JH15" s="14">
        <v>16</v>
      </c>
      <c r="JI15" s="14">
        <v>12</v>
      </c>
      <c r="JJ15" s="23">
        <f t="shared" si="42"/>
        <v>1310698</v>
      </c>
      <c r="JK15" s="23">
        <f t="shared" si="67"/>
        <v>1</v>
      </c>
      <c r="JL15" s="23">
        <f t="shared" si="68"/>
        <v>1310.7</v>
      </c>
    </row>
    <row r="16" spans="1:301" ht="16.5" x14ac:dyDescent="0.2">
      <c r="A16" s="14">
        <v>160</v>
      </c>
      <c r="B16" s="14" t="s">
        <v>668</v>
      </c>
      <c r="C16" s="14">
        <v>160</v>
      </c>
      <c r="D16" s="14">
        <v>160</v>
      </c>
      <c r="E16" s="14">
        <v>160</v>
      </c>
      <c r="F16" s="14">
        <v>4</v>
      </c>
      <c r="G16" s="14">
        <v>4</v>
      </c>
      <c r="H16" s="14">
        <v>4</v>
      </c>
      <c r="I16" s="14">
        <v>2</v>
      </c>
      <c r="J16" s="14">
        <v>2</v>
      </c>
      <c r="K16" s="14">
        <v>2</v>
      </c>
      <c r="L16" s="14">
        <v>5</v>
      </c>
      <c r="M16" s="14">
        <v>5</v>
      </c>
      <c r="N16" s="14">
        <v>5</v>
      </c>
      <c r="O16" s="14">
        <v>5</v>
      </c>
      <c r="P16" s="14">
        <v>5</v>
      </c>
      <c r="Q16" s="14">
        <v>5</v>
      </c>
      <c r="R16" s="14">
        <v>5</v>
      </c>
      <c r="S16" s="14">
        <v>5</v>
      </c>
      <c r="T16" s="14">
        <v>160</v>
      </c>
      <c r="U16" s="14">
        <v>160</v>
      </c>
      <c r="V16" s="14">
        <v>160</v>
      </c>
      <c r="W16" s="14">
        <v>160</v>
      </c>
      <c r="X16" s="14">
        <v>160</v>
      </c>
      <c r="Y16" s="14">
        <v>160</v>
      </c>
      <c r="Z16" s="14">
        <v>160</v>
      </c>
      <c r="AA16" s="14">
        <v>160</v>
      </c>
      <c r="AB16" s="14">
        <v>22</v>
      </c>
      <c r="AC16" s="14">
        <v>15</v>
      </c>
      <c r="AD16" s="14">
        <v>15</v>
      </c>
      <c r="AE16" s="14">
        <v>15</v>
      </c>
      <c r="AF16" s="14">
        <v>15</v>
      </c>
      <c r="AG16" s="14">
        <v>15</v>
      </c>
      <c r="AH16" s="14">
        <v>15</v>
      </c>
      <c r="AI16" s="14">
        <v>15</v>
      </c>
      <c r="AJ16" s="14">
        <v>2</v>
      </c>
      <c r="AK16" s="14">
        <v>2</v>
      </c>
      <c r="AL16" s="14">
        <v>2</v>
      </c>
      <c r="AM16" s="14">
        <v>2</v>
      </c>
      <c r="AN16" s="14">
        <v>2</v>
      </c>
      <c r="AO16" s="14">
        <v>0</v>
      </c>
      <c r="AP16" s="14">
        <v>0</v>
      </c>
      <c r="AQ16" s="14">
        <v>0</v>
      </c>
      <c r="AR16" s="14">
        <v>0</v>
      </c>
      <c r="AS16" s="14">
        <v>1</v>
      </c>
      <c r="AT16" s="14">
        <v>1</v>
      </c>
      <c r="AU16" s="14">
        <v>0</v>
      </c>
      <c r="AV16" s="14">
        <v>0</v>
      </c>
      <c r="AW16" s="14">
        <v>10</v>
      </c>
      <c r="BB16" s="14">
        <f>ROUND((INDEX(新战舰养成!S$6:S$18,日常本!$F16+1)+INDEX(新战舰养成!D$6:D$18,日常本!$F16+1)*(日常本!$C16-1))*INDEX(战舰突破!$D$6:$D$18,日常本!$I16+1),0)</f>
        <v>12406</v>
      </c>
      <c r="BC16" s="14">
        <f>ROUND((INDEX(新战舰养成!T$6:T$18,日常本!$F16+1)+INDEX(新战舰养成!E$6:E$18,日常本!$F16+1)*(日常本!$C16-1))*INDEX(战舰突破!$D$6:$D$18,日常本!$I16+1),0)</f>
        <v>99173</v>
      </c>
      <c r="BD16" s="14">
        <f>ROUND((INDEX(新战舰养成!U$6:U$18,日常本!$F16+1)+INDEX(新战舰养成!F$6:F$18,日常本!$F16+1)*(日常本!$C16-1))*INDEX(战舰突破!$D$6:$D$18,日常本!$I16+1),0)</f>
        <v>6298</v>
      </c>
      <c r="BE16" s="14">
        <f>ROUND((INDEX(新战舰养成!V$6:V$18,日常本!$F16+1)+INDEX(新战舰养成!G$6:G$18,日常本!$F16+1)*(日常本!$C16-1))*INDEX(战舰突破!$D$6:$D$18,日常本!$I16+1),0)</f>
        <v>360</v>
      </c>
      <c r="BF16" s="14">
        <f>ROUND((INDEX(新战舰养成!W$6:W$18,日常本!$F16+1)+INDEX(新战舰养成!H$6:H$18,日常本!$F16+1)*(日常本!$C16-1))*INDEX(战舰突破!$D$6:$D$18,日常本!$I16+1),0)</f>
        <v>5</v>
      </c>
      <c r="BH16" s="14">
        <f>IF($D16&gt;0,ROUND((INDEX(新战舰养成!X$6:X$18,日常本!$G16+1)+INDEX(新战舰养成!I$6:I$18,日常本!$G16+1)*(日常本!$D16-1))*INDEX(战舰突破!$D$6:$D$18,日常本!$J16+1),0),0)</f>
        <v>12742</v>
      </c>
      <c r="BI16" s="14">
        <f>IF($D16&gt;0,ROUND((INDEX(新战舰养成!Y$6:Y$18,日常本!$G16+1)+INDEX(新战舰养成!J$6:J$18,日常本!$G16+1)*(日常本!$D16-1))*INDEX(战舰突破!$D$6:$D$18,日常本!$J16+1),0),0)</f>
        <v>0</v>
      </c>
      <c r="BJ16" s="14">
        <f>IF($D16&gt;0,ROUND((INDEX(新战舰养成!Z$6:Z$18,日常本!$G16+1)+INDEX(新战舰养成!K$6:K$18,日常本!$G16+1)*(日常本!$D16-1))*INDEX(战舰突破!$D$6:$D$18,日常本!$J16+1),0),0)</f>
        <v>0</v>
      </c>
      <c r="BK16" s="14">
        <f>IF($D16&gt;0,ROUND((INDEX(新战舰养成!AA$6:AA$18,日常本!$G16+1)+INDEX(新战舰养成!L$6:L$18,日常本!$G16+1)*(日常本!$D16-1))*INDEX(战舰突破!$D$6:$D$18,日常本!$J16+1),0),0)</f>
        <v>124056</v>
      </c>
      <c r="BL16" s="14">
        <f>IF($D16&gt;0,ROUND((INDEX(新战舰养成!AB$6:AB$18,日常本!$G16+1)+INDEX(新战舰养成!M$6:M$18,日常本!$G16+1)*(日常本!$D16-1))*INDEX(战舰突破!$D$6:$D$18,日常本!$J16+1),0),0)</f>
        <v>2402</v>
      </c>
      <c r="BN16" s="14">
        <f>IF($E16&gt;0,ROUND((INDEX(新战舰养成!AC$6:AC$18,日常本!$H16+1)+INDEX(新战舰养成!I$6:I$18,日常本!$H16+1)*(日常本!$E16-1))*INDEX(战舰突破!$D$6:$D$18,日常本!$K16+1),0),0)</f>
        <v>13102</v>
      </c>
      <c r="BO16" s="14">
        <f>IF($E16&gt;0,ROUND((INDEX(新战舰养成!AD$6:AD$18,日常本!$H16+1)+INDEX(新战舰养成!J$6:J$18,日常本!$H16+1)*(日常本!$E16-1))*INDEX(战舰突破!$D$6:$D$18,日常本!$K16+1),0),0)</f>
        <v>0</v>
      </c>
      <c r="BP16" s="14">
        <f>IF($E16&gt;0,ROUND((INDEX(新战舰养成!AE$6:AE$18,日常本!$H16+1)+INDEX(新战舰养成!K$6:K$18,日常本!$H16+1)*(日常本!$E16-1))*INDEX(战舰突破!$D$6:$D$18,日常本!$K16+1),0),0)</f>
        <v>0</v>
      </c>
      <c r="BQ16" s="14">
        <f>IF($E16&gt;0,ROUND((INDEX(新战舰养成!AF$6:AF$18,日常本!$H16+1)+INDEX(新战舰养成!L$6:L$18,日常本!$H16+1)*(日常本!$E16-1))*INDEX(战舰突破!$D$6:$D$18,日常本!$K16+1),0),0)</f>
        <v>92676</v>
      </c>
      <c r="BR16" s="14">
        <f>IF($E16&gt;0,ROUND((INDEX(新战舰养成!AG$6:AG$18,日常本!$H16+1)+INDEX(新战舰养成!M$6:M$18,日常本!$H16+1)*(日常本!$E16-1))*INDEX(战舰突破!$D$6:$D$18,日常本!$K16+1),0),0)</f>
        <v>3125</v>
      </c>
      <c r="BU16" s="14">
        <f>(INDEX(装备数值!$C$13:$G$116,日常本!$L16*8+1,BU$2)+INDEX(装备数值!$C$13:$G$116,日常本!$M16*8+2,BU$2)+INDEX(装备数值!$C$13:$G$116,日常本!$O16*8+3,BU$2)+INDEX(装备数值!$C$13:$G$116,日常本!$N16*8+4,BU$2)+INDEX(装备数值!$C$13:$G$116,日常本!$P16*8+5,BU$2)+INDEX(装备数值!$C$13:$G$116,日常本!$Q16*8+6,BU$2)+INDEX(装备数值!$C$13:$G$116,日常本!$R16*8+7,BU$2)+INDEX(装备数值!$C$13:$G$116,日常本!$S16*8+8,BU$2))</f>
        <v>11175</v>
      </c>
      <c r="BV16" s="14">
        <f>(INDEX(装备数值!$C$13:$G$116,日常本!$L16*8+1,BV$2)+INDEX(装备数值!$C$13:$G$116,日常本!$M16*8+2,BV$2)+INDEX(装备数值!$C$13:$G$116,日常本!$O16*8+3,BV$2)+INDEX(装备数值!$C$13:$G$116,日常本!$N16*8+4,BV$2)+INDEX(装备数值!$C$13:$G$116,日常本!$P16*8+5,BV$2)+INDEX(装备数值!$C$13:$G$116,日常本!$Q16*8+6,BV$2)+INDEX(装备数值!$C$13:$G$116,日常本!$R16*8+7,BV$2)+INDEX(装备数值!$C$13:$G$116,日常本!$S16*8+8,BV$2))</f>
        <v>84375</v>
      </c>
      <c r="BW16" s="14">
        <f>(INDEX(装备数值!$C$13:$G$116,日常本!$L16*8+1,BW$2)+INDEX(装备数值!$C$13:$G$116,日常本!$M16*8+2,BW$2)+INDEX(装备数值!$C$13:$G$116,日常本!$O16*8+3,BW$2)+INDEX(装备数值!$C$13:$G$116,日常本!$N16*8+4,BW$2)+INDEX(装备数值!$C$13:$G$116,日常本!$P16*8+5,BW$2)+INDEX(装备数值!$C$13:$G$116,日常本!$Q16*8+6,BW$2)+INDEX(装备数值!$C$13:$G$116,日常本!$R16*8+7,BW$2)+INDEX(装备数值!$C$13:$G$116,日常本!$S16*8+8,BW$2))</f>
        <v>5550</v>
      </c>
      <c r="BX16" s="14">
        <f>(INDEX(装备数值!$C$13:$G$116,日常本!$L16*8+1,BX$2)+INDEX(装备数值!$C$13:$G$116,日常本!$M16*8+2,BX$2)+INDEX(装备数值!$C$13:$G$116,日常本!$O16*8+3,BX$2)+INDEX(装备数值!$C$13:$G$116,日常本!$N16*8+4,BX$2)+INDEX(装备数值!$C$13:$G$116,日常本!$P16*8+5,BX$2)+INDEX(装备数值!$C$13:$G$116,日常本!$Q16*8+6,BX$2)+INDEX(装备数值!$C$13:$G$116,日常本!$R16*8+7,BX$2)+INDEX(装备数值!$C$13:$G$116,日常本!$S16*8+8,BX$2))</f>
        <v>112500</v>
      </c>
      <c r="BY16" s="14">
        <f>(INDEX(装备数值!$C$13:$G$116,日常本!$L16*8+1,BY$2)+INDEX(装备数值!$C$13:$G$116,日常本!$M16*8+2,BY$2)+INDEX(装备数值!$C$13:$G$116,日常本!$O16*8+3,BY$2)+INDEX(装备数值!$C$13:$G$116,日常本!$N16*8+4,BY$2)+INDEX(装备数值!$C$13:$G$116,日常本!$P16*8+5,BY$2)+INDEX(装备数值!$C$13:$G$116,日常本!$Q16*8+6,BY$2)+INDEX(装备数值!$C$13:$G$116,日常本!$R16*8+7,BY$2)+INDEX(装备数值!$C$13:$G$116,日常本!$S16*8+8,BY$2))</f>
        <v>2250</v>
      </c>
      <c r="CB16" s="14">
        <f>INDEX(装备数值!$I$13:$M$116,日常本!$L16*8+1,CB$2)*$T16+INDEX(装备数值!$I$13:$M$116,日常本!$M16*8+2,CB$2)*$U16+INDEX(装备数值!$I$13:$M$116,日常本!$O16*8+3,CB$2)*$V16+INDEX(装备数值!$I$13:$M$116,日常本!$N16*8+4,CB$2)*$W16+INDEX(装备数值!$I$13:$M$116,日常本!$P16*8+5,CB$2)*$X16+INDEX(装备数值!$I$13:$M$116,日常本!$Q16*8+6,CB$2)*$Y16+INDEX(装备数值!$I$13:$M$116,日常本!$R16*8+7,CB$2)*$Z16+INDEX(装备数值!$I$13:$M$116,日常本!$S16*8+8,CB$2)*$AA16</f>
        <v>23840</v>
      </c>
      <c r="CC16" s="14">
        <f>INDEX(装备数值!$I$13:$M$116,日常本!$L16*8+1,CC$2)*$T16+INDEX(装备数值!$I$13:$M$116,日常本!$M16*8+2,CC$2)*$U16+INDEX(装备数值!$I$13:$M$116,日常本!$O16*8+3,CC$2)*$V16+INDEX(装备数值!$I$13:$M$116,日常本!$N16*8+4,CC$2)*$W16+INDEX(装备数值!$I$13:$M$116,日常本!$P16*8+5,CC$2)*$X16+INDEX(装备数值!$I$13:$M$116,日常本!$Q16*8+6,CC$2)*$Y16+INDEX(装备数值!$I$13:$M$116,日常本!$R16*8+7,CC$2)*$Z16+INDEX(装备数值!$I$13:$M$116,日常本!$S16*8+8,CC$2)*$AA16</f>
        <v>180000</v>
      </c>
      <c r="CD16" s="14">
        <f>INDEX(装备数值!$I$13:$M$116,日常本!$L16*8+1,CD$2)*$T16+INDEX(装备数值!$I$13:$M$116,日常本!$M16*8+2,CD$2)*$U16+INDEX(装备数值!$I$13:$M$116,日常本!$O16*8+3,CD$2)*$V16+INDEX(装备数值!$I$13:$M$116,日常本!$N16*8+4,CD$2)*$W16+INDEX(装备数值!$I$13:$M$116,日常本!$P16*8+5,CD$2)*$X16+INDEX(装备数值!$I$13:$M$116,日常本!$Q16*8+6,CD$2)*$Y16+INDEX(装备数值!$I$13:$M$116,日常本!$R16*8+7,CD$2)*$Z16+INDEX(装备数值!$I$13:$M$116,日常本!$S16*8+8,CD$2)*$AA16</f>
        <v>11840</v>
      </c>
      <c r="CE16" s="14">
        <f>INDEX(装备数值!$I$13:$M$116,日常本!$L16*8+1,CE$2)*$T16+INDEX(装备数值!$I$13:$M$116,日常本!$M16*8+2,CE$2)*$U16+INDEX(装备数值!$I$13:$M$116,日常本!$O16*8+3,CE$2)*$V16+INDEX(装备数值!$I$13:$M$116,日常本!$N16*8+4,CE$2)*$W16+INDEX(装备数值!$I$13:$M$116,日常本!$P16*8+5,CE$2)*$X16+INDEX(装备数值!$I$13:$M$116,日常本!$Q16*8+6,CE$2)*$Y16+INDEX(装备数值!$I$13:$M$116,日常本!$R16*8+7,CE$2)*$Z16+INDEX(装备数值!$I$13:$M$116,日常本!$S16*8+8,CE$2)*$AA16</f>
        <v>240000</v>
      </c>
      <c r="CF16" s="14">
        <f>INDEX(装备数值!$I$13:$M$116,日常本!$L16*8+1,CF$2)*$T16+INDEX(装备数值!$I$13:$M$116,日常本!$M16*8+2,CF$2)*$U16+INDEX(装备数值!$I$13:$M$116,日常本!$O16*8+3,CF$2)*$V16+INDEX(装备数值!$I$13:$M$116,日常本!$N16*8+4,CF$2)*$W16+INDEX(装备数值!$I$13:$M$116,日常本!$P16*8+5,CF$2)*$X16+INDEX(装备数值!$I$13:$M$116,日常本!$Q16*8+6,CF$2)*$Y16+INDEX(装备数值!$I$13:$M$116,日常本!$R16*8+7,CF$2)*$Z16+INDEX(装备数值!$I$13:$M$116,日常本!$S16*8+8,CF$2)*$AA16</f>
        <v>4800</v>
      </c>
      <c r="CI16" s="14">
        <f>INDEX(装备数值!$X$13:$AH$116,$L16*8+1,CI$2)*$AB16+INDEX(装备数值!$X$13:$AH$116,$M16*8+2,CI$2)*$AC16+INDEX(装备数值!$X$13:$AH$116,$O16*8+3,CI$2)*$AD16+INDEX(装备数值!$X$13:$AH$116,$N16*8+4,CI$2)*$AE16+INDEX(装备数值!$X$13:$AH$116,$P16*8+5,CI$2)*$AF16+INDEX(装备数值!$X$13:$AH$116,$Q16*8+6,CI$2)*$AG16+INDEX(装备数值!$X$13:$AH$116,$R16*8+7,CI$2)*$AH16+INDEX(装备数值!$X$13:$AH$116,$S16*8+8,CI$2)*$AI16</f>
        <v>6750</v>
      </c>
      <c r="CJ16" s="14">
        <f>INDEX(装备数值!$X$13:$AH$116,$L16*8+1,CJ$2)*$AB16+INDEX(装备数值!$X$13:$AH$116,$M16*8+2,CJ$2)*$AC16+INDEX(装备数值!$X$13:$AH$116,$O16*8+3,CJ$2)*$AD16+INDEX(装备数值!$X$13:$AH$116,$N16*8+4,CJ$2)*$AE16+INDEX(装备数值!$X$13:$AH$116,$P16*8+5,CJ$2)*$AF16+INDEX(装备数值!$X$13:$AH$116,$Q16*8+6,CJ$2)*$AG16+INDEX(装备数值!$X$13:$AH$116,$R16*8+7,CJ$2)*$AH16+INDEX(装备数值!$X$13:$AH$116,$S16*8+8,CJ$2)*$AI16</f>
        <v>50610</v>
      </c>
      <c r="CK16" s="14">
        <f>INDEX(装备数值!$X$13:$AH$116,$L16*8+1,CK$2)*$AB16+INDEX(装备数值!$X$13:$AH$116,$M16*8+2,CK$2)*$AC16+INDEX(装备数值!$X$13:$AH$116,$O16*8+3,CK$2)*$AD16+INDEX(装备数值!$X$13:$AH$116,$N16*8+4,CK$2)*$AE16+INDEX(装备数值!$X$13:$AH$116,$P16*8+5,CK$2)*$AF16+INDEX(装备数值!$X$13:$AH$116,$Q16*8+6,CK$2)*$AG16+INDEX(装备数值!$X$13:$AH$116,$R16*8+7,CK$2)*$AH16+INDEX(装备数值!$X$13:$AH$116,$S16*8+8,CK$2)*$AI16</f>
        <v>3360</v>
      </c>
      <c r="CL16" s="14">
        <f>INDEX(装备数值!$X$13:$AH$116,$L16*8+1,CL$2)*$AB16+INDEX(装备数值!$X$13:$AH$116,$M16*8+2,CL$2)*$AC16+INDEX(装备数值!$X$13:$AH$116,$O16*8+3,CL$2)*$AD16+INDEX(装备数值!$X$13:$AH$116,$N16*8+4,CL$2)*$AE16+INDEX(装备数值!$X$13:$AH$116,$P16*8+5,CL$2)*$AF16+INDEX(装备数值!$X$13:$AH$116,$Q16*8+6,CL$2)*$AG16+INDEX(装备数值!$X$13:$AH$116,$R16*8+7,CL$2)*$AH16+INDEX(装备数值!$X$13:$AH$116,$S16*8+8,CL$2)*$AI16</f>
        <v>83250</v>
      </c>
      <c r="CM16" s="14">
        <f>INDEX(装备数值!$X$13:$AH$116,$L16*8+1,CM$2)*$AB16+INDEX(装备数值!$X$13:$AH$116,$M16*8+2,CM$2)*$AC16+INDEX(装备数值!$X$13:$AH$116,$O16*8+3,CM$2)*$AD16+INDEX(装备数值!$X$13:$AH$116,$N16*8+4,CM$2)*$AE16+INDEX(装备数值!$X$13:$AH$116,$P16*8+5,CM$2)*$AF16+INDEX(装备数值!$X$13:$AH$116,$Q16*8+6,CM$2)*$AG16+INDEX(装备数值!$X$13:$AH$116,$R16*8+7,CM$2)*$AH16+INDEX(装备数值!$X$13:$AH$116,$S16*8+8,CM$2)*$AI16</f>
        <v>1350</v>
      </c>
      <c r="CN16" s="14">
        <f>INDEX(装备数值!$X$13:$AH$116,$L16*8+1,CN$2)*$AB16+INDEX(装备数值!$X$13:$AH$116,$M16*8+2,CN$2)*$AC16+INDEX(装备数值!$X$13:$AH$116,$O16*8+3,CN$2)*$AD16+INDEX(装备数值!$X$13:$AH$116,$N16*8+4,CN$2)*$AE16+INDEX(装备数值!$X$13:$AH$116,$P16*8+5,CN$2)*$AF16+INDEX(装备数值!$X$13:$AH$116,$Q16*8+6,CN$2)*$AG16+INDEX(装备数值!$X$13:$AH$116,$R16*8+7,CN$2)*$AH16+INDEX(装备数值!$X$13:$AH$116,$S16*8+8,CN$2)*$AI16</f>
        <v>5824</v>
      </c>
      <c r="CO16" s="14">
        <f>INDEX(装备数值!$X$13:$AH$116,$L16*8+1,CO$2)*$AB16+INDEX(装备数值!$X$13:$AH$116,$M16*8+2,CO$2)*$AC16+INDEX(装备数值!$X$13:$AH$116,$O16*8+3,CO$2)*$AD16+INDEX(装备数值!$X$13:$AH$116,$N16*8+4,CO$2)*$AE16+INDEX(装备数值!$X$13:$AH$116,$P16*8+5,CO$2)*$AF16+INDEX(装备数值!$X$13:$AH$116,$Q16*8+6,CO$2)*$AG16+INDEX(装备数值!$X$13:$AH$116,$R16*8+7,CO$2)*$AH16+INDEX(装备数值!$X$13:$AH$116,$S16*8+8,CO$2)*$AI16</f>
        <v>5040</v>
      </c>
      <c r="CP16" s="14">
        <f>INDEX(装备数值!$X$13:$AH$116,$L16*8+1,CP$2)*$AB16+INDEX(装备数值!$X$13:$AH$116,$M16*8+2,CP$2)*$AC16+INDEX(装备数值!$X$13:$AH$116,$O16*8+3,CP$2)*$AD16+INDEX(装备数值!$X$13:$AH$116,$N16*8+4,CP$2)*$AE16+INDEX(装备数值!$X$13:$AH$116,$P16*8+5,CP$2)*$AF16+INDEX(装备数值!$X$13:$AH$116,$Q16*8+6,CP$2)*$AG16+INDEX(装备数值!$X$13:$AH$116,$R16*8+7,CP$2)*$AH16+INDEX(装备数值!$X$13:$AH$116,$S16*8+8,CP$2)*$AI16</f>
        <v>5824</v>
      </c>
      <c r="CQ16" s="14">
        <f>INDEX(装备数值!$X$13:$AH$116,$L16*8+1,CQ$2)*$AB16+INDEX(装备数值!$X$13:$AH$116,$M16*8+2,CQ$2)*$AC16+INDEX(装备数值!$X$13:$AH$116,$O16*8+3,CQ$2)*$AD16+INDEX(装备数值!$X$13:$AH$116,$N16*8+4,CQ$2)*$AE16+INDEX(装备数值!$X$13:$AH$116,$P16*8+5,CQ$2)*$AF16+INDEX(装备数值!$X$13:$AH$116,$Q16*8+6,CQ$2)*$AG16+INDEX(装备数值!$X$13:$AH$116,$R16*8+7,CQ$2)*$AH16+INDEX(装备数值!$X$13:$AH$116,$S16*8+8,CQ$2)*$AI16</f>
        <v>5040</v>
      </c>
      <c r="CR16" s="14">
        <f>INDEX(装备数值!$X$13:$AH$116,$L16*8+1,CR$2)*$AB16+INDEX(装备数值!$X$13:$AH$116,$M16*8+2,CR$2)*$AC16+INDEX(装备数值!$X$13:$AH$116,$O16*8+3,CR$2)*$AD16+INDEX(装备数值!$X$13:$AH$116,$N16*8+4,CR$2)*$AE16+INDEX(装备数值!$X$13:$AH$116,$P16*8+5,CR$2)*$AF16+INDEX(装备数值!$X$13:$AH$116,$Q16*8+6,CR$2)*$AG16+INDEX(装备数值!$X$13:$AH$116,$R16*8+7,CR$2)*$AH16+INDEX(装备数值!$X$13:$AH$116,$S16*8+8,CR$2)*$AI16</f>
        <v>15</v>
      </c>
      <c r="CS16" s="14">
        <f>INDEX(装备数值!$X$13:$AH$116,$L16*8+1,CS$2)*$AB16+INDEX(装备数值!$X$13:$AH$116,$M16*8+2,CS$2)*$AC16+INDEX(装备数值!$X$13:$AH$116,$O16*8+3,CS$2)*$AD16+INDEX(装备数值!$X$13:$AH$116,$N16*8+4,CS$2)*$AE16+INDEX(装备数值!$X$13:$AH$116,$P16*8+5,CS$2)*$AF16+INDEX(装备数值!$X$13:$AH$116,$Q16*8+6,CS$2)*$AG16+INDEX(装备数值!$X$13:$AH$116,$R16*8+7,CS$2)*$AH16+INDEX(装备数值!$X$13:$AH$116,$S16*8+8,CS$2)*$AI16</f>
        <v>15</v>
      </c>
      <c r="CU16" s="14">
        <f>INDEX(装备数值!$AN$17:$AN$117,MATCH(MIN($T16:$AA16),装备数值!$AO$17:$AO$117,1))</f>
        <v>16</v>
      </c>
      <c r="CV16" s="14">
        <f>IF(COUNTIF($L16:$S16,"&gt;"&amp;0)=8,INDEX(装备数值!AR$17:AR$117,$CU16+1),0)</f>
        <v>3840</v>
      </c>
      <c r="CW16" s="14">
        <f>IF(COUNTIF($L16:$S16,"&gt;"&amp;0)=8,INDEX(装备数值!AS$17:AS$117,$CU16+1),0)</f>
        <v>28800</v>
      </c>
      <c r="CX16" s="14">
        <f>IF(COUNTIF($L16:$S16,"&gt;"&amp;0)=8,INDEX(装备数值!AT$17:AT$117,$CU16+1),0)</f>
        <v>1920</v>
      </c>
      <c r="CY16" s="14">
        <f>IF(COUNTIF($L16:$S16,"&gt;"&amp;0)=8,INDEX(装备数值!AU$17:AU$117,$CU16+1),0)</f>
        <v>38400</v>
      </c>
      <c r="CZ16" s="14">
        <f>IF(COUNTIF($L16:$S16,"&gt;"&amp;0)=8,INDEX(装备数值!AV$17:AV$117,$CU16+1),0)</f>
        <v>736</v>
      </c>
      <c r="DB16" s="14">
        <f>INDEX(装备数值!$AY$17:$AY$77,MATCH(MIN($AB16:$AI16),装备数值!$AZ$17:$AZ$77,1))</f>
        <v>7</v>
      </c>
      <c r="DC16" s="26">
        <f>INDEX(装备数值!BA$17:BA$77,日常本!DB16+1)</f>
        <v>7.0000000000000007E-2</v>
      </c>
      <c r="DD16" s="26">
        <f>INDEX(装备数值!BA$17:BA$77,日常本!DB16+1)</f>
        <v>7.0000000000000007E-2</v>
      </c>
      <c r="DF16" s="14">
        <f t="shared" si="0"/>
        <v>12</v>
      </c>
      <c r="DG16" s="14">
        <f>VLOOKUP(DF16,军阶与晶片数值!$W$6:$X$27,2)</f>
        <v>3</v>
      </c>
      <c r="DH16" s="14">
        <f>INDEX(军阶与晶片数值!Y$6:Y$27,$DG16+1)</f>
        <v>300</v>
      </c>
      <c r="DI16" s="14">
        <f>INDEX(军阶与晶片数值!Z$6:Z$27,$DG16+1)</f>
        <v>300</v>
      </c>
      <c r="DJ16" s="14">
        <f>INDEX(军阶与晶片数值!AA$6:AA$27,$DG16+1)</f>
        <v>300</v>
      </c>
      <c r="DK16" s="14">
        <f>INDEX(军阶与晶片数值!AB$6:AB$27,$DG16+1)</f>
        <v>300</v>
      </c>
      <c r="DL16" s="28">
        <f>INDEX(军阶与晶片数值!AC$6:AC$27,$DG16+1)</f>
        <v>15</v>
      </c>
      <c r="DM16" s="28">
        <f>INDEX(军阶与晶片数值!AD$6:AD$27,$DG16+1)</f>
        <v>7.5</v>
      </c>
      <c r="DO16" s="26">
        <f>INDEX(军阶与晶片数值!I$6:I$16,AJ16+1)</f>
        <v>0.03</v>
      </c>
      <c r="DP16" s="26">
        <f>INDEX(军阶与晶片数值!M$6:M$16,AK16+1)</f>
        <v>0.03</v>
      </c>
      <c r="DQ16" s="26">
        <f>INDEX(军阶与晶片数值!J$6:J$16,AL16+1)</f>
        <v>0.03</v>
      </c>
      <c r="DR16" s="26">
        <f>INDEX(军阶与晶片数值!K$6:K$16,AM16+1)</f>
        <v>0.06</v>
      </c>
      <c r="DS16" s="26">
        <f>INDEX(军阶与晶片数值!L$6:L$16,AN16+1)</f>
        <v>0.06</v>
      </c>
      <c r="DT16" s="28">
        <f>INDEX(军阶与晶片数值!N$6:N$16,AO16+1)</f>
        <v>0</v>
      </c>
      <c r="DU16" s="28">
        <f>INDEX(军阶与晶片数值!O$6:O$16,AP16+1)</f>
        <v>0</v>
      </c>
      <c r="DV16" s="28">
        <f>INDEX(军阶与晶片数值!P$6:P$16,AQ16+1)</f>
        <v>0</v>
      </c>
      <c r="DW16" s="28">
        <f>INDEX(军阶与晶片数值!Q$6:Q$16,AR16+1)</f>
        <v>0</v>
      </c>
      <c r="DX16" s="26">
        <f>INDEX(军阶与晶片数值!R$6:R$16,AS16+1)</f>
        <v>0.02</v>
      </c>
      <c r="DY16" s="26">
        <f>INDEX(军阶与晶片数值!S$6:S$16,AT16+1)</f>
        <v>0.02</v>
      </c>
      <c r="DZ16" s="26">
        <f>INDEX(军阶与晶片数值!T$6:T$16,AU16+1)</f>
        <v>0</v>
      </c>
      <c r="EA16" s="26">
        <f>INDEX(军阶与晶片数值!U$6:U$16,AV16+1)</f>
        <v>0</v>
      </c>
      <c r="EC16" s="26">
        <f>INDEX(军阶与晶片数值!$C$6:$C$36,日常本!$AW16+1)</f>
        <v>0.5</v>
      </c>
      <c r="ED16" s="26">
        <f>INDEX(军阶与晶片数值!$C$6:$C$36,日常本!$AW16+1)</f>
        <v>0.5</v>
      </c>
      <c r="EE16" s="26">
        <f>INDEX(军阶与晶片数值!$C$6:$C$36,日常本!$AW16+1)</f>
        <v>0.5</v>
      </c>
      <c r="EF16" s="26">
        <f>INDEX(军阶与晶片数值!$C$6:$C$36,日常本!$AW16+1)</f>
        <v>0.5</v>
      </c>
      <c r="EG16" s="26">
        <f>INDEX(军阶与晶片数值!$C$6:$C$36,日常本!$AW16+1)</f>
        <v>0.5</v>
      </c>
      <c r="EI16" s="14">
        <f>INDEX(战舰突破!$H$6:$H$18,日常本!$F16+1)+INDEX(战舰突破!$H$23:$H$35,日常本!$G16+1)+INDEX(战舰突破!$H$40:$H$52,日常本!$H16+1)</f>
        <v>200</v>
      </c>
      <c r="EJ16" s="14">
        <f>INDEX(战舰突破!$I$6:$I$18,日常本!$F16+1)+INDEX(战舰突破!$I$23:$I$35,日常本!$G16+1)+INDEX(战舰突破!$I$40:$I$52,日常本!$H16+1)</f>
        <v>200</v>
      </c>
      <c r="EK16" s="14">
        <f>INDEX(战舰突破!$J$6:$J$18,日常本!$F16+1)+INDEX(战舰突破!$J$23:$J$35,日常本!$G16+1)+INDEX(战舰突破!$J$40:$J$52,日常本!$H16+1)</f>
        <v>0</v>
      </c>
      <c r="EL16" s="14">
        <f>INDEX(战舰突破!$K$6:$K$18,日常本!$F16+1)+INDEX(战舰突破!$K$23:$K$35,日常本!$G16+1)+INDEX(战舰突破!$K$40:$K$52,日常本!$H16+1)</f>
        <v>0</v>
      </c>
      <c r="EM16" s="14">
        <f>INDEX(战舰突破!$L$6:$L$18,日常本!$F16+1)+INDEX(战舰突破!$L$23:$L$35,日常本!$G16+1)+INDEX(战舰突破!$L$40:$L$52,日常本!$H16+1)</f>
        <v>200</v>
      </c>
      <c r="EN16" s="18">
        <f>INDEX(战舰突破!$N$6:$N$18,日常本!$F16+1)+INDEX(战舰突破!$N$23:$N$35,日常本!$G16+1)+INDEX(战舰突破!$N$40:$N$52,日常本!$H16+1)</f>
        <v>0</v>
      </c>
      <c r="EO16" s="18">
        <f>INDEX(战舰突破!$O$6:$O$18,日常本!$F16+1)+INDEX(战舰突破!$O$23:$O$35,日常本!$G16+1)+INDEX(战舰突破!$O$40:$O$52,日常本!$H16+1)</f>
        <v>0</v>
      </c>
      <c r="EP16" s="18">
        <f>INDEX(战舰突破!$P$6:$P$18,日常本!$F16+1)+INDEX(战舰突破!$P$23:$P$35,日常本!$G16+1)+INDEX(战舰突破!$P$40:$P$52,日常本!$H16+1)</f>
        <v>0</v>
      </c>
      <c r="EQ16" s="18">
        <f>INDEX(战舰突破!$Q$6:$Q$18,日常本!$F16+1)+INDEX(战舰突破!$Q$23:$Q$35,日常本!$G16+1)+INDEX(战舰突破!$Q$40:$Q$52,日常本!$H16+1)</f>
        <v>0</v>
      </c>
      <c r="ER16" s="18">
        <f>INDEX(战舰突破!$R$6:$R$18,日常本!$F16+1)+INDEX(战舰突破!$R$23:$R$35,日常本!$G16+1)+INDEX(战舰突破!$R$40:$R$52,日常本!$H16+1)</f>
        <v>0</v>
      </c>
      <c r="ES16" s="18">
        <f>INDEX(战舰突破!$M$6:$M$18,日常本!$F16+1)+INDEX(战舰突破!$M$23:$M$35,日常本!$G16+1)+INDEX(战舰突破!$M$40:$M$52,日常本!$H16+1)</f>
        <v>0</v>
      </c>
      <c r="ET16" s="22">
        <f>INDEX(战舰突破!$W$6:$W$18,日常本!$F16+1)+INDEX(战舰突破!$W$23:$W$35,日常本!$G16+1)+INDEX(战舰突破!$W$40:$W$52,日常本!$H16+1)</f>
        <v>0.5</v>
      </c>
      <c r="EW16" s="14">
        <f>INDEX(战舰突破!$S$6:$S$18,日常本!$F16+1)</f>
        <v>0</v>
      </c>
      <c r="EX16" s="14">
        <f>INDEX(战舰突破!$T$6:$T$18,日常本!$F16+1)</f>
        <v>0.25</v>
      </c>
      <c r="EY16" s="14">
        <f>INDEX(战舰突破!$U$6:$U$18,日常本!$F16+1)</f>
        <v>0.1</v>
      </c>
      <c r="EZ16" s="14">
        <f>INDEX(战舰突破!$V$6:$V$18,日常本!$F16+1)</f>
        <v>0</v>
      </c>
      <c r="FA16" s="14">
        <f>INDEX(战舰突破!$X$6:$X$18,日常本!$F16+1)</f>
        <v>5</v>
      </c>
      <c r="FC16" s="14">
        <f>INDEX(战舰突破!$S$23:$S$35,日常本!$F16+1)</f>
        <v>0.25</v>
      </c>
      <c r="FD16" s="14">
        <f>INDEX(战舰突破!$T$23:$T$35,日常本!$F16+1)</f>
        <v>0.25</v>
      </c>
      <c r="FE16" s="14">
        <f>INDEX(战舰突破!$U$23:$U$35,日常本!$F16+1)</f>
        <v>0.1</v>
      </c>
      <c r="FF16" s="14">
        <f>INDEX(战舰突破!$V$23:$V$35,日常本!$F16+1)</f>
        <v>0</v>
      </c>
      <c r="FG16" s="14">
        <f>INDEX(战舰突破!$X$23:$X$35,日常本!$F16+1)</f>
        <v>75</v>
      </c>
      <c r="FI16" s="14">
        <f>INDEX(战舰突破!$S$40:$S$52,日常本!$F16+1)</f>
        <v>0.25</v>
      </c>
      <c r="FJ16" s="14">
        <f>INDEX(战舰突破!$T$40:$T$52,日常本!$F16+1)</f>
        <v>0.25</v>
      </c>
      <c r="FK16" s="14">
        <f>INDEX(战舰突破!$U$40:$U$52,日常本!$F16+1)</f>
        <v>0.1</v>
      </c>
      <c r="FL16" s="14">
        <f>INDEX(战舰突破!$V$40:$V$52,日常本!$F16+1)</f>
        <v>0</v>
      </c>
      <c r="FM16" s="14">
        <f>INDEX(战舰突破!$X$40:$X$52,日常本!$F16+1)</f>
        <v>125</v>
      </c>
      <c r="FP16" s="14">
        <f t="shared" si="1"/>
        <v>89935</v>
      </c>
      <c r="FQ16" s="14">
        <f t="shared" si="2"/>
        <v>90455</v>
      </c>
      <c r="FR16" s="14">
        <f t="shared" si="3"/>
        <v>91011</v>
      </c>
      <c r="FS16" s="14">
        <f t="shared" si="4"/>
        <v>684370</v>
      </c>
      <c r="FT16" s="14">
        <f t="shared" si="5"/>
        <v>45064</v>
      </c>
      <c r="FU16" s="14">
        <f t="shared" si="6"/>
        <v>1099074</v>
      </c>
      <c r="FV16" s="14">
        <f t="shared" si="6"/>
        <v>23322</v>
      </c>
      <c r="FW16" s="28">
        <f t="shared" si="7"/>
        <v>6124</v>
      </c>
      <c r="FX16" s="28">
        <f t="shared" si="7"/>
        <v>5340</v>
      </c>
      <c r="FY16" s="28">
        <f t="shared" si="7"/>
        <v>6124</v>
      </c>
      <c r="FZ16" s="28">
        <f t="shared" si="7"/>
        <v>5340</v>
      </c>
      <c r="GA16" s="28">
        <f t="shared" si="8"/>
        <v>1.0914000000000001</v>
      </c>
      <c r="GB16" s="28">
        <f t="shared" si="8"/>
        <v>1.0914000000000001</v>
      </c>
      <c r="GC16" s="28">
        <f t="shared" si="9"/>
        <v>0</v>
      </c>
      <c r="GD16" s="28">
        <f t="shared" si="9"/>
        <v>16.03</v>
      </c>
      <c r="GE16" s="14">
        <f t="shared" si="10"/>
        <v>1</v>
      </c>
      <c r="GF16" s="14">
        <f t="shared" si="11"/>
        <v>1.25</v>
      </c>
      <c r="GG16" s="14">
        <f t="shared" si="12"/>
        <v>1.25</v>
      </c>
      <c r="GH16" s="18">
        <f t="shared" si="13"/>
        <v>1.25</v>
      </c>
      <c r="GI16" s="18">
        <f t="shared" si="14"/>
        <v>1.25</v>
      </c>
      <c r="GJ16" s="18">
        <f t="shared" si="15"/>
        <v>1.25</v>
      </c>
      <c r="GK16" s="29">
        <f t="shared" si="44"/>
        <v>6274</v>
      </c>
      <c r="GL16" s="29">
        <f t="shared" si="16"/>
        <v>6574</v>
      </c>
      <c r="GM16" s="29">
        <f t="shared" si="16"/>
        <v>6574</v>
      </c>
      <c r="GN16" s="26">
        <f t="shared" si="45"/>
        <v>0.1</v>
      </c>
      <c r="GO16" s="26">
        <f t="shared" si="46"/>
        <v>0.1</v>
      </c>
      <c r="GP16" s="26">
        <f t="shared" si="47"/>
        <v>0.1</v>
      </c>
      <c r="GQ16" s="14">
        <f t="shared" si="48"/>
        <v>2</v>
      </c>
      <c r="GR16" s="14">
        <f t="shared" si="49"/>
        <v>2</v>
      </c>
      <c r="GS16" s="14">
        <f t="shared" si="50"/>
        <v>2</v>
      </c>
      <c r="GT16" s="14">
        <f t="shared" si="17"/>
        <v>5</v>
      </c>
      <c r="GU16" s="14">
        <f t="shared" si="18"/>
        <v>75</v>
      </c>
      <c r="GV16" s="14">
        <f t="shared" si="19"/>
        <v>125</v>
      </c>
      <c r="GW16">
        <v>12</v>
      </c>
      <c r="GX16" s="14">
        <f t="shared" si="20"/>
        <v>7270954</v>
      </c>
      <c r="GZ16" s="14">
        <f t="shared" si="21"/>
        <v>89650</v>
      </c>
      <c r="HA16" s="14">
        <f t="shared" si="51"/>
        <v>44937</v>
      </c>
      <c r="HB16" s="29">
        <f t="shared" si="52"/>
        <v>5126</v>
      </c>
      <c r="HC16" s="29">
        <f t="shared" si="53"/>
        <v>3465</v>
      </c>
      <c r="HD16" s="29">
        <f t="shared" si="22"/>
        <v>4330</v>
      </c>
      <c r="HE16" s="29">
        <f t="shared" si="23"/>
        <v>3493</v>
      </c>
      <c r="HF16" s="14">
        <f t="shared" si="24"/>
        <v>1.0914000000000001</v>
      </c>
      <c r="HG16" s="14">
        <f t="shared" si="24"/>
        <v>1.0914000000000001</v>
      </c>
      <c r="HH16" s="14">
        <f t="shared" si="54"/>
        <v>39675</v>
      </c>
      <c r="HI16" s="26">
        <f t="shared" si="25"/>
        <v>0.51222493887530562</v>
      </c>
      <c r="HJ16" s="26">
        <f t="shared" si="26"/>
        <v>0.55560040363269425</v>
      </c>
      <c r="HK16" s="29">
        <f t="shared" si="55"/>
        <v>7599</v>
      </c>
      <c r="HL16" s="29">
        <f t="shared" si="56"/>
        <v>36926</v>
      </c>
      <c r="HM16" s="29">
        <f t="shared" si="57"/>
        <v>49784</v>
      </c>
      <c r="HN16" s="26">
        <f t="shared" si="27"/>
        <v>0.50987827715355805</v>
      </c>
      <c r="HO16" s="26">
        <f t="shared" si="28"/>
        <v>0.54499063670411985</v>
      </c>
      <c r="HP16" s="26">
        <f t="shared" si="29"/>
        <v>0.54499063670411985</v>
      </c>
      <c r="HQ16" s="26">
        <f t="shared" si="58"/>
        <v>0.10987827715355802</v>
      </c>
      <c r="HR16" s="29">
        <f t="shared" si="30"/>
        <v>1.4</v>
      </c>
      <c r="HS16" s="29">
        <f t="shared" si="31"/>
        <v>1.7938904494382024</v>
      </c>
      <c r="HT16" s="29">
        <f t="shared" si="32"/>
        <v>1.7938904494382024</v>
      </c>
      <c r="HU16" s="29">
        <f t="shared" si="33"/>
        <v>53192.999999999993</v>
      </c>
      <c r="HV16" s="29">
        <f t="shared" si="34"/>
        <v>44160.79915730338</v>
      </c>
      <c r="HW16" s="29">
        <f t="shared" si="35"/>
        <v>44653.521067415735</v>
      </c>
      <c r="HX16" s="29">
        <f t="shared" si="36"/>
        <v>386061</v>
      </c>
      <c r="HY16" s="14">
        <f t="shared" si="37"/>
        <v>142007.32</v>
      </c>
      <c r="IC16" s="14">
        <v>0</v>
      </c>
      <c r="ID16" s="14">
        <v>1</v>
      </c>
      <c r="IE16" s="14">
        <v>300</v>
      </c>
      <c r="IF16" s="14">
        <v>50</v>
      </c>
      <c r="IG16" s="14">
        <v>37</v>
      </c>
      <c r="IH16" s="23">
        <f t="shared" si="38"/>
        <v>14792642</v>
      </c>
      <c r="II16" s="23">
        <f t="shared" si="59"/>
        <v>2</v>
      </c>
      <c r="IJ16" s="23">
        <f t="shared" si="60"/>
        <v>14.79</v>
      </c>
      <c r="IK16" s="14">
        <v>1</v>
      </c>
      <c r="IL16" s="14">
        <v>0</v>
      </c>
      <c r="IM16" s="14">
        <v>120</v>
      </c>
      <c r="IN16" s="14">
        <v>20</v>
      </c>
      <c r="IO16" s="14">
        <v>15</v>
      </c>
      <c r="IP16" s="23">
        <f t="shared" si="39"/>
        <v>4993230</v>
      </c>
      <c r="IQ16" s="23">
        <f t="shared" si="61"/>
        <v>1</v>
      </c>
      <c r="IR16" s="23">
        <f t="shared" si="62"/>
        <v>4993.2299999999996</v>
      </c>
      <c r="IU16" s="14">
        <v>48</v>
      </c>
      <c r="IV16" s="14">
        <v>8</v>
      </c>
      <c r="IW16" s="14">
        <v>6</v>
      </c>
      <c r="IX16" s="23">
        <f t="shared" si="40"/>
        <v>1842867</v>
      </c>
      <c r="IY16" s="23">
        <f t="shared" si="63"/>
        <v>1</v>
      </c>
      <c r="IZ16" s="23">
        <f t="shared" si="64"/>
        <v>1842.87</v>
      </c>
      <c r="JA16" s="14">
        <v>30</v>
      </c>
      <c r="JB16" s="14">
        <v>5</v>
      </c>
      <c r="JC16" s="14">
        <v>3</v>
      </c>
      <c r="JD16" s="23">
        <f t="shared" si="41"/>
        <v>1068066</v>
      </c>
      <c r="JE16" s="23">
        <f t="shared" si="65"/>
        <v>1</v>
      </c>
      <c r="JF16" s="23">
        <f t="shared" si="66"/>
        <v>1068.07</v>
      </c>
      <c r="JG16" s="14">
        <v>96</v>
      </c>
      <c r="JH16" s="14">
        <v>16</v>
      </c>
      <c r="JI16" s="14">
        <v>12</v>
      </c>
      <c r="JJ16" s="23">
        <f t="shared" si="42"/>
        <v>3685735</v>
      </c>
      <c r="JK16" s="23">
        <f t="shared" si="67"/>
        <v>1</v>
      </c>
      <c r="JL16" s="23">
        <f t="shared" si="68"/>
        <v>3685.74</v>
      </c>
    </row>
    <row r="17" spans="1:293" ht="16.5" x14ac:dyDescent="0.2">
      <c r="A17" s="14">
        <v>260</v>
      </c>
      <c r="B17" s="14" t="s">
        <v>669</v>
      </c>
      <c r="C17" s="14">
        <v>260</v>
      </c>
      <c r="D17" s="14">
        <v>260</v>
      </c>
      <c r="E17" s="14">
        <v>260</v>
      </c>
      <c r="F17" s="14">
        <v>6</v>
      </c>
      <c r="G17" s="14">
        <v>6</v>
      </c>
      <c r="H17" s="14">
        <v>5</v>
      </c>
      <c r="I17" s="14">
        <v>3</v>
      </c>
      <c r="J17" s="14">
        <v>3</v>
      </c>
      <c r="K17" s="14">
        <v>3</v>
      </c>
      <c r="L17" s="14">
        <v>6</v>
      </c>
      <c r="M17" s="14">
        <v>6</v>
      </c>
      <c r="N17" s="14">
        <v>6</v>
      </c>
      <c r="O17" s="14">
        <v>6</v>
      </c>
      <c r="P17" s="14">
        <v>6</v>
      </c>
      <c r="Q17" s="14">
        <v>6</v>
      </c>
      <c r="R17" s="14">
        <v>6</v>
      </c>
      <c r="S17" s="14">
        <v>6</v>
      </c>
      <c r="T17" s="14">
        <v>260</v>
      </c>
      <c r="U17" s="14">
        <v>260</v>
      </c>
      <c r="V17" s="14">
        <v>260</v>
      </c>
      <c r="W17" s="14">
        <v>260</v>
      </c>
      <c r="X17" s="14">
        <v>260</v>
      </c>
      <c r="Y17" s="14">
        <v>260</v>
      </c>
      <c r="Z17" s="14">
        <v>260</v>
      </c>
      <c r="AA17" s="14">
        <v>260</v>
      </c>
      <c r="AB17" s="14">
        <v>50</v>
      </c>
      <c r="AC17" s="14">
        <v>35</v>
      </c>
      <c r="AD17" s="14">
        <v>40</v>
      </c>
      <c r="AE17" s="14">
        <v>40</v>
      </c>
      <c r="AF17" s="14">
        <v>40</v>
      </c>
      <c r="AG17" s="14">
        <v>40</v>
      </c>
      <c r="AH17" s="14">
        <v>45</v>
      </c>
      <c r="AI17" s="14">
        <v>45</v>
      </c>
      <c r="AJ17" s="14">
        <v>3</v>
      </c>
      <c r="AK17" s="14">
        <v>3</v>
      </c>
      <c r="AL17" s="14">
        <v>3</v>
      </c>
      <c r="AM17" s="14">
        <v>3</v>
      </c>
      <c r="AN17" s="14">
        <v>3</v>
      </c>
      <c r="AO17" s="14">
        <v>0</v>
      </c>
      <c r="AP17" s="14">
        <v>0</v>
      </c>
      <c r="AQ17" s="14">
        <v>0</v>
      </c>
      <c r="AR17" s="14">
        <v>0</v>
      </c>
      <c r="AS17" s="14">
        <v>2</v>
      </c>
      <c r="AT17" s="14">
        <v>2</v>
      </c>
      <c r="AU17" s="14">
        <v>0</v>
      </c>
      <c r="AV17" s="14">
        <v>0</v>
      </c>
      <c r="AW17" s="14">
        <v>14</v>
      </c>
      <c r="BB17" s="14">
        <f>ROUND((INDEX(新战舰养成!S$6:S$18,日常本!$F17+1)+INDEX(新战舰养成!D$6:D$18,日常本!$F17+1)*(日常本!$C17-1))*INDEX(战舰突破!$D$6:$D$18,日常本!$I17+1),0)</f>
        <v>44054</v>
      </c>
      <c r="BC17" s="14">
        <f>ROUND((INDEX(新战舰养成!T$6:T$18,日常本!$F17+1)+INDEX(新战舰养成!E$6:E$18,日常本!$F17+1)*(日常本!$C17-1))*INDEX(战舰突破!$D$6:$D$18,日常本!$I17+1),0)</f>
        <v>352357</v>
      </c>
      <c r="BD17" s="14">
        <f>ROUND((INDEX(新战舰养成!U$6:U$18,日常本!$F17+1)+INDEX(新战舰养成!F$6:F$18,日常本!$F17+1)*(日常本!$C17-1))*INDEX(战舰突破!$D$6:$D$18,日常本!$I17+1),0)</f>
        <v>22130</v>
      </c>
      <c r="BE17" s="14">
        <f>ROUND((INDEX(新战舰养成!V$6:V$18,日常本!$F17+1)+INDEX(新战舰养成!G$6:G$18,日常本!$F17+1)*(日常本!$C17-1))*INDEX(战舰突破!$D$6:$D$18,日常本!$I17+1),0)</f>
        <v>390</v>
      </c>
      <c r="BF17" s="14">
        <f>ROUND((INDEX(新战舰养成!W$6:W$18,日常本!$F17+1)+INDEX(新战舰养成!H$6:H$18,日常本!$F17+1)*(日常本!$C17-1))*INDEX(战舰突破!$D$6:$D$18,日常本!$I17+1),0)</f>
        <v>5</v>
      </c>
      <c r="BH17" s="14">
        <f>IF($D17&gt;0,ROUND((INDEX(新战舰养成!X$6:X$18,日常本!$G17+1)+INDEX(新战舰养成!I$6:I$18,日常本!$G17+1)*(日常本!$D17-1))*INDEX(战舰突破!$D$6:$D$18,日常本!$J17+1),0),0)</f>
        <v>44418</v>
      </c>
      <c r="BI17" s="14">
        <f>IF($D17&gt;0,ROUND((INDEX(新战舰养成!Y$6:Y$18,日常本!$G17+1)+INDEX(新战舰养成!J$6:J$18,日常本!$G17+1)*(日常本!$D17-1))*INDEX(战舰突破!$D$6:$D$18,日常本!$J17+1),0),0)</f>
        <v>0</v>
      </c>
      <c r="BJ17" s="14">
        <f>IF($D17&gt;0,ROUND((INDEX(新战舰养成!Z$6:Z$18,日常本!$G17+1)+INDEX(新战舰养成!K$6:K$18,日常本!$G17+1)*(日常本!$D17-1))*INDEX(战舰突破!$D$6:$D$18,日常本!$J17+1),0),0)</f>
        <v>0</v>
      </c>
      <c r="BK17" s="14">
        <f>IF($D17&gt;0,ROUND((INDEX(新战舰养成!AA$6:AA$18,日常本!$G17+1)+INDEX(新战舰养成!L$6:L$18,日常本!$G17+1)*(日常本!$D17-1))*INDEX(战舰突破!$D$6:$D$18,日常本!$J17+1),0),0)</f>
        <v>440544</v>
      </c>
      <c r="BL17" s="14">
        <f>IF($D17&gt;0,ROUND((INDEX(新战舰养成!AB$6:AB$18,日常本!$G17+1)+INDEX(新战舰养成!M$6:M$18,日常本!$G17+1)*(日常本!$D17-1))*INDEX(战舰突破!$D$6:$D$18,日常本!$J17+1),0),0)</f>
        <v>8715</v>
      </c>
      <c r="BN17" s="14">
        <f>IF($E17&gt;0,ROUND((INDEX(新战舰养成!AC$6:AC$18,日常本!$H17+1)+INDEX(新战舰养成!I$6:I$18,日常本!$H17+1)*(日常本!$E17-1))*INDEX(战舰突破!$D$6:$D$18,日常本!$K17+1),0),0)</f>
        <v>28493</v>
      </c>
      <c r="BO17" s="14">
        <f>IF($E17&gt;0,ROUND((INDEX(新战舰养成!AD$6:AD$18,日常本!$H17+1)+INDEX(新战舰养成!J$6:J$18,日常本!$H17+1)*(日常本!$E17-1))*INDEX(战舰突破!$D$6:$D$18,日常本!$K17+1),0),0)</f>
        <v>0</v>
      </c>
      <c r="BP17" s="14">
        <f>IF($E17&gt;0,ROUND((INDEX(新战舰养成!AE$6:AE$18,日常本!$H17+1)+INDEX(新战舰养成!K$6:K$18,日常本!$H17+1)*(日常本!$E17-1))*INDEX(战舰突破!$D$6:$D$18,日常本!$K17+1),0),0)</f>
        <v>0</v>
      </c>
      <c r="BQ17" s="14">
        <f>IF($E17&gt;0,ROUND((INDEX(新战舰养成!AF$6:AF$18,日常本!$H17+1)+INDEX(新战舰养成!L$6:L$18,日常本!$H17+1)*(日常本!$E17-1))*INDEX(战舰突破!$D$6:$D$18,日常本!$K17+1),0),0)</f>
        <v>206167</v>
      </c>
      <c r="BR17" s="14">
        <f>IF($E17&gt;0,ROUND((INDEX(新战舰养成!AG$6:AG$18,日常本!$H17+1)+INDEX(新战舰养成!M$6:M$18,日常本!$H17+1)*(日常本!$E17-1))*INDEX(战舰突破!$D$6:$D$18,日常本!$K17+1),0),0)</f>
        <v>7166</v>
      </c>
      <c r="BU17" s="14">
        <f>(INDEX(装备数值!$C$13:$G$116,日常本!$L17*8+1,BU$2)+INDEX(装备数值!$C$13:$G$116,日常本!$M17*8+2,BU$2)+INDEX(装备数值!$C$13:$G$116,日常本!$O17*8+3,BU$2)+INDEX(装备数值!$C$13:$G$116,日常本!$N17*8+4,BU$2)+INDEX(装备数值!$C$13:$G$116,日常本!$P17*8+5,BU$2)+INDEX(装备数值!$C$13:$G$116,日常本!$Q17*8+6,BU$2)+INDEX(装备数值!$C$13:$G$116,日常本!$R17*8+7,BU$2)+INDEX(装备数值!$C$13:$G$116,日常本!$S17*8+8,BU$2))</f>
        <v>18000</v>
      </c>
      <c r="BV17" s="14">
        <f>(INDEX(装备数值!$C$13:$G$116,日常本!$L17*8+1,BV$2)+INDEX(装备数值!$C$13:$G$116,日常本!$M17*8+2,BV$2)+INDEX(装备数值!$C$13:$G$116,日常本!$O17*8+3,BV$2)+INDEX(装备数值!$C$13:$G$116,日常本!$N17*8+4,BV$2)+INDEX(装备数值!$C$13:$G$116,日常本!$P17*8+5,BV$2)+INDEX(装备数值!$C$13:$G$116,日常本!$Q17*8+6,BV$2)+INDEX(装备数值!$C$13:$G$116,日常本!$R17*8+7,BV$2)+INDEX(装备数值!$C$13:$G$116,日常本!$S17*8+8,BV$2))</f>
        <v>135000</v>
      </c>
      <c r="BW17" s="14">
        <f>(INDEX(装备数值!$C$13:$G$116,日常本!$L17*8+1,BW$2)+INDEX(装备数值!$C$13:$G$116,日常本!$M17*8+2,BW$2)+INDEX(装备数值!$C$13:$G$116,日常本!$O17*8+3,BW$2)+INDEX(装备数值!$C$13:$G$116,日常本!$N17*8+4,BW$2)+INDEX(装备数值!$C$13:$G$116,日常本!$P17*8+5,BW$2)+INDEX(装备数值!$C$13:$G$116,日常本!$Q17*8+6,BW$2)+INDEX(装备数值!$C$13:$G$116,日常本!$R17*8+7,BW$2)+INDEX(装备数值!$C$13:$G$116,日常本!$S17*8+8,BW$2))</f>
        <v>9000</v>
      </c>
      <c r="BX17" s="14">
        <f>(INDEX(装备数值!$C$13:$G$116,日常本!$L17*8+1,BX$2)+INDEX(装备数值!$C$13:$G$116,日常本!$M17*8+2,BX$2)+INDEX(装备数值!$C$13:$G$116,日常本!$O17*8+3,BX$2)+INDEX(装备数值!$C$13:$G$116,日常本!$N17*8+4,BX$2)+INDEX(装备数值!$C$13:$G$116,日常本!$P17*8+5,BX$2)+INDEX(装备数值!$C$13:$G$116,日常本!$Q17*8+6,BX$2)+INDEX(装备数值!$C$13:$G$116,日常本!$R17*8+7,BX$2)+INDEX(装备数值!$C$13:$G$116,日常本!$S17*8+8,BX$2))</f>
        <v>180000</v>
      </c>
      <c r="BY17" s="14">
        <f>(INDEX(装备数值!$C$13:$G$116,日常本!$L17*8+1,BY$2)+INDEX(装备数值!$C$13:$G$116,日常本!$M17*8+2,BY$2)+INDEX(装备数值!$C$13:$G$116,日常本!$O17*8+3,BY$2)+INDEX(装备数值!$C$13:$G$116,日常本!$N17*8+4,BY$2)+INDEX(装备数值!$C$13:$G$116,日常本!$P17*8+5,BY$2)+INDEX(装备数值!$C$13:$G$116,日常本!$Q17*8+6,BY$2)+INDEX(装备数值!$C$13:$G$116,日常本!$R17*8+7,BY$2)+INDEX(装备数值!$C$13:$G$116,日常本!$S17*8+8,BY$2))</f>
        <v>3400</v>
      </c>
      <c r="CB17" s="14">
        <f>INDEX(装备数值!$I$13:$M$116,日常本!$L17*8+1,CB$2)*$T17+INDEX(装备数值!$I$13:$M$116,日常本!$M17*8+2,CB$2)*$U17+INDEX(装备数值!$I$13:$M$116,日常本!$O17*8+3,CB$2)*$V17+INDEX(装备数值!$I$13:$M$116,日常本!$N17*8+4,CB$2)*$W17+INDEX(装备数值!$I$13:$M$116,日常本!$P17*8+5,CB$2)*$X17+INDEX(装备数值!$I$13:$M$116,日常本!$Q17*8+6,CB$2)*$Y17+INDEX(装备数值!$I$13:$M$116,日常本!$R17*8+7,CB$2)*$Z17+INDEX(装备数值!$I$13:$M$116,日常本!$S17*8+8,CB$2)*$AA17</f>
        <v>46800</v>
      </c>
      <c r="CC17" s="14">
        <f>INDEX(装备数值!$I$13:$M$116,日常本!$L17*8+1,CC$2)*$T17+INDEX(装备数值!$I$13:$M$116,日常本!$M17*8+2,CC$2)*$U17+INDEX(装备数值!$I$13:$M$116,日常本!$O17*8+3,CC$2)*$V17+INDEX(装备数值!$I$13:$M$116,日常本!$N17*8+4,CC$2)*$W17+INDEX(装备数值!$I$13:$M$116,日常本!$P17*8+5,CC$2)*$X17+INDEX(装备数值!$I$13:$M$116,日常本!$Q17*8+6,CC$2)*$Y17+INDEX(装备数值!$I$13:$M$116,日常本!$R17*8+7,CC$2)*$Z17+INDEX(装备数值!$I$13:$M$116,日常本!$S17*8+8,CC$2)*$AA17</f>
        <v>351000</v>
      </c>
      <c r="CD17" s="14">
        <f>INDEX(装备数值!$I$13:$M$116,日常本!$L17*8+1,CD$2)*$T17+INDEX(装备数值!$I$13:$M$116,日常本!$M17*8+2,CD$2)*$U17+INDEX(装备数值!$I$13:$M$116,日常本!$O17*8+3,CD$2)*$V17+INDEX(装备数值!$I$13:$M$116,日常本!$N17*8+4,CD$2)*$W17+INDEX(装备数值!$I$13:$M$116,日常本!$P17*8+5,CD$2)*$X17+INDEX(装备数值!$I$13:$M$116,日常本!$Q17*8+6,CD$2)*$Y17+INDEX(装备数值!$I$13:$M$116,日常本!$R17*8+7,CD$2)*$Z17+INDEX(装备数值!$I$13:$M$116,日常本!$S17*8+8,CD$2)*$AA17</f>
        <v>23400</v>
      </c>
      <c r="CE17" s="14">
        <f>INDEX(装备数值!$I$13:$M$116,日常本!$L17*8+1,CE$2)*$T17+INDEX(装备数值!$I$13:$M$116,日常本!$M17*8+2,CE$2)*$U17+INDEX(装备数值!$I$13:$M$116,日常本!$O17*8+3,CE$2)*$V17+INDEX(装备数值!$I$13:$M$116,日常本!$N17*8+4,CE$2)*$W17+INDEX(装备数值!$I$13:$M$116,日常本!$P17*8+5,CE$2)*$X17+INDEX(装备数值!$I$13:$M$116,日常本!$Q17*8+6,CE$2)*$Y17+INDEX(装备数值!$I$13:$M$116,日常本!$R17*8+7,CE$2)*$Z17+INDEX(装备数值!$I$13:$M$116,日常本!$S17*8+8,CE$2)*$AA17</f>
        <v>468000</v>
      </c>
      <c r="CF17" s="14">
        <f>INDEX(装备数值!$I$13:$M$116,日常本!$L17*8+1,CF$2)*$T17+INDEX(装备数值!$I$13:$M$116,日常本!$M17*8+2,CF$2)*$U17+INDEX(装备数值!$I$13:$M$116,日常本!$O17*8+3,CF$2)*$V17+INDEX(装备数值!$I$13:$M$116,日常本!$N17*8+4,CF$2)*$W17+INDEX(装备数值!$I$13:$M$116,日常本!$P17*8+5,CF$2)*$X17+INDEX(装备数值!$I$13:$M$116,日常本!$Q17*8+6,CF$2)*$Y17+INDEX(装备数值!$I$13:$M$116,日常本!$R17*8+7,CF$2)*$Z17+INDEX(装备数值!$I$13:$M$116,日常本!$S17*8+8,CF$2)*$AA17</f>
        <v>8840</v>
      </c>
      <c r="CI17" s="14">
        <f>INDEX(装备数值!$X$13:$AH$116,$L17*8+1,CI$2)*$AB17+INDEX(装备数值!$X$13:$AH$116,$M17*8+2,CI$2)*$AC17+INDEX(装备数值!$X$13:$AH$116,$O17*8+3,CI$2)*$AD17+INDEX(装备数值!$X$13:$AH$116,$N17*8+4,CI$2)*$AE17+INDEX(装备数值!$X$13:$AH$116,$P17*8+5,CI$2)*$AF17+INDEX(装备数值!$X$13:$AH$116,$Q17*8+6,CI$2)*$AG17+INDEX(装备数值!$X$13:$AH$116,$R17*8+7,CI$2)*$AH17+INDEX(装备数值!$X$13:$AH$116,$S17*8+8,CI$2)*$AI17</f>
        <v>22500</v>
      </c>
      <c r="CJ17" s="14">
        <f>INDEX(装备数值!$X$13:$AH$116,$L17*8+1,CJ$2)*$AB17+INDEX(装备数值!$X$13:$AH$116,$M17*8+2,CJ$2)*$AC17+INDEX(装备数值!$X$13:$AH$116,$O17*8+3,CJ$2)*$AD17+INDEX(装备数值!$X$13:$AH$116,$N17*8+4,CJ$2)*$AE17+INDEX(装备数值!$X$13:$AH$116,$P17*8+5,CJ$2)*$AF17+INDEX(装备数值!$X$13:$AH$116,$Q17*8+6,CJ$2)*$AG17+INDEX(装备数值!$X$13:$AH$116,$R17*8+7,CJ$2)*$AH17+INDEX(装备数值!$X$13:$AH$116,$S17*8+8,CJ$2)*$AI17</f>
        <v>150000</v>
      </c>
      <c r="CK17" s="14">
        <f>INDEX(装备数值!$X$13:$AH$116,$L17*8+1,CK$2)*$AB17+INDEX(装备数值!$X$13:$AH$116,$M17*8+2,CK$2)*$AC17+INDEX(装备数值!$X$13:$AH$116,$O17*8+3,CK$2)*$AD17+INDEX(装备数值!$X$13:$AH$116,$N17*8+4,CK$2)*$AE17+INDEX(装备数值!$X$13:$AH$116,$P17*8+5,CK$2)*$AF17+INDEX(装备数值!$X$13:$AH$116,$Q17*8+6,CK$2)*$AG17+INDEX(装备数值!$X$13:$AH$116,$R17*8+7,CK$2)*$AH17+INDEX(装备数值!$X$13:$AH$116,$S17*8+8,CK$2)*$AI17</f>
        <v>10000</v>
      </c>
      <c r="CL17" s="14">
        <f>INDEX(装备数值!$X$13:$AH$116,$L17*8+1,CL$2)*$AB17+INDEX(装备数值!$X$13:$AH$116,$M17*8+2,CL$2)*$AC17+INDEX(装备数值!$X$13:$AH$116,$O17*8+3,CL$2)*$AD17+INDEX(装备数值!$X$13:$AH$116,$N17*8+4,CL$2)*$AE17+INDEX(装备数值!$X$13:$AH$116,$P17*8+5,CL$2)*$AF17+INDEX(装备数值!$X$13:$AH$116,$Q17*8+6,CL$2)*$AG17+INDEX(装备数值!$X$13:$AH$116,$R17*8+7,CL$2)*$AH17+INDEX(装备数值!$X$13:$AH$116,$S17*8+8,CL$2)*$AI17</f>
        <v>237500</v>
      </c>
      <c r="CM17" s="14">
        <f>INDEX(装备数值!$X$13:$AH$116,$L17*8+1,CM$2)*$AB17+INDEX(装备数值!$X$13:$AH$116,$M17*8+2,CM$2)*$AC17+INDEX(装备数值!$X$13:$AH$116,$O17*8+3,CM$2)*$AD17+INDEX(装备数值!$X$13:$AH$116,$N17*8+4,CM$2)*$AE17+INDEX(装备数值!$X$13:$AH$116,$P17*8+5,CM$2)*$AF17+INDEX(装备数值!$X$13:$AH$116,$Q17*8+6,CM$2)*$AG17+INDEX(装备数值!$X$13:$AH$116,$R17*8+7,CM$2)*$AH17+INDEX(装备数值!$X$13:$AH$116,$S17*8+8,CM$2)*$AI17</f>
        <v>4000</v>
      </c>
      <c r="CN17" s="14">
        <f>INDEX(装备数值!$X$13:$AH$116,$L17*8+1,CN$2)*$AB17+INDEX(装备数值!$X$13:$AH$116,$M17*8+2,CN$2)*$AC17+INDEX(装备数值!$X$13:$AH$116,$O17*8+3,CN$2)*$AD17+INDEX(装备数值!$X$13:$AH$116,$N17*8+4,CN$2)*$AE17+INDEX(装备数值!$X$13:$AH$116,$P17*8+5,CN$2)*$AF17+INDEX(装备数值!$X$13:$AH$116,$Q17*8+6,CN$2)*$AG17+INDEX(装备数值!$X$13:$AH$116,$R17*8+7,CN$2)*$AH17+INDEX(装备数值!$X$13:$AH$116,$S17*8+8,CN$2)*$AI17</f>
        <v>15625</v>
      </c>
      <c r="CO17" s="14">
        <f>INDEX(装备数值!$X$13:$AH$116,$L17*8+1,CO$2)*$AB17+INDEX(装备数值!$X$13:$AH$116,$M17*8+2,CO$2)*$AC17+INDEX(装备数值!$X$13:$AH$116,$O17*8+3,CO$2)*$AD17+INDEX(装备数值!$X$13:$AH$116,$N17*8+4,CO$2)*$AE17+INDEX(装备数值!$X$13:$AH$116,$P17*8+5,CO$2)*$AF17+INDEX(装备数值!$X$13:$AH$116,$Q17*8+6,CO$2)*$AG17+INDEX(装备数值!$X$13:$AH$116,$R17*8+7,CO$2)*$AH17+INDEX(装备数值!$X$13:$AH$116,$S17*8+8,CO$2)*$AI17</f>
        <v>15000</v>
      </c>
      <c r="CP17" s="14">
        <f>INDEX(装备数值!$X$13:$AH$116,$L17*8+1,CP$2)*$AB17+INDEX(装备数值!$X$13:$AH$116,$M17*8+2,CP$2)*$AC17+INDEX(装备数值!$X$13:$AH$116,$O17*8+3,CP$2)*$AD17+INDEX(装备数值!$X$13:$AH$116,$N17*8+4,CP$2)*$AE17+INDEX(装备数值!$X$13:$AH$116,$P17*8+5,CP$2)*$AF17+INDEX(装备数值!$X$13:$AH$116,$Q17*8+6,CP$2)*$AG17+INDEX(装备数值!$X$13:$AH$116,$R17*8+7,CP$2)*$AH17+INDEX(装备数值!$X$13:$AH$116,$S17*8+8,CP$2)*$AI17</f>
        <v>16250</v>
      </c>
      <c r="CQ17" s="14">
        <f>INDEX(装备数值!$X$13:$AH$116,$L17*8+1,CQ$2)*$AB17+INDEX(装备数值!$X$13:$AH$116,$M17*8+2,CQ$2)*$AC17+INDEX(装备数值!$X$13:$AH$116,$O17*8+3,CQ$2)*$AD17+INDEX(装备数值!$X$13:$AH$116,$N17*8+4,CQ$2)*$AE17+INDEX(装备数值!$X$13:$AH$116,$P17*8+5,CQ$2)*$AF17+INDEX(装备数值!$X$13:$AH$116,$Q17*8+6,CQ$2)*$AG17+INDEX(装备数值!$X$13:$AH$116,$R17*8+7,CQ$2)*$AH17+INDEX(装备数值!$X$13:$AH$116,$S17*8+8,CQ$2)*$AI17</f>
        <v>14375</v>
      </c>
      <c r="CR17" s="14">
        <f>INDEX(装备数值!$X$13:$AH$116,$L17*8+1,CR$2)*$AB17+INDEX(装备数值!$X$13:$AH$116,$M17*8+2,CR$2)*$AC17+INDEX(装备数值!$X$13:$AH$116,$O17*8+3,CR$2)*$AD17+INDEX(装备数值!$X$13:$AH$116,$N17*8+4,CR$2)*$AE17+INDEX(装备数值!$X$13:$AH$116,$P17*8+5,CR$2)*$AF17+INDEX(装备数值!$X$13:$AH$116,$Q17*8+6,CR$2)*$AG17+INDEX(装备数值!$X$13:$AH$116,$R17*8+7,CR$2)*$AH17+INDEX(装备数值!$X$13:$AH$116,$S17*8+8,CR$2)*$AI17</f>
        <v>45</v>
      </c>
      <c r="CS17" s="14">
        <f>INDEX(装备数值!$X$13:$AH$116,$L17*8+1,CS$2)*$AB17+INDEX(装备数值!$X$13:$AH$116,$M17*8+2,CS$2)*$AC17+INDEX(装备数值!$X$13:$AH$116,$O17*8+3,CS$2)*$AD17+INDEX(装备数值!$X$13:$AH$116,$N17*8+4,CS$2)*$AE17+INDEX(装备数值!$X$13:$AH$116,$P17*8+5,CS$2)*$AF17+INDEX(装备数值!$X$13:$AH$116,$Q17*8+6,CS$2)*$AG17+INDEX(装备数值!$X$13:$AH$116,$R17*8+7,CS$2)*$AH17+INDEX(装备数值!$X$13:$AH$116,$S17*8+8,CS$2)*$AI17</f>
        <v>45</v>
      </c>
      <c r="CU17" s="14">
        <f>INDEX(装备数值!$AN$17:$AN$117,MATCH(MIN($T17:$AA17),装备数值!$AO$17:$AO$117,1))</f>
        <v>26</v>
      </c>
      <c r="CV17" s="14">
        <f>IF(COUNTIF($L17:$S17,"&gt;"&amp;0)=8,INDEX(装备数值!AR$17:AR$117,$CU17+1),0)</f>
        <v>7748</v>
      </c>
      <c r="CW17" s="14">
        <f>IF(COUNTIF($L17:$S17,"&gt;"&amp;0)=8,INDEX(装备数值!AS$17:AS$117,$CU17+1),0)</f>
        <v>58500</v>
      </c>
      <c r="CX17" s="14">
        <f>IF(COUNTIF($L17:$S17,"&gt;"&amp;0)=8,INDEX(装备数值!AT$17:AT$117,$CU17+1),0)</f>
        <v>3848</v>
      </c>
      <c r="CY17" s="14">
        <f>IF(COUNTIF($L17:$S17,"&gt;"&amp;0)=8,INDEX(装备数值!AU$17:AU$117,$CU17+1),0)</f>
        <v>78000</v>
      </c>
      <c r="CZ17" s="14">
        <f>IF(COUNTIF($L17:$S17,"&gt;"&amp;0)=8,INDEX(装备数值!AV$17:AV$117,$CU17+1),0)</f>
        <v>1560</v>
      </c>
      <c r="DB17" s="14">
        <f>INDEX(装备数值!$AY$17:$AY$77,MATCH(MIN($AB17:$AI17),装备数值!$AZ$17:$AZ$77,1))</f>
        <v>17</v>
      </c>
      <c r="DC17" s="26">
        <f>INDEX(装备数值!BA$17:BA$77,日常本!DB17+1)</f>
        <v>0.19</v>
      </c>
      <c r="DD17" s="26">
        <f>INDEX(装备数值!BA$17:BA$77,日常本!DB17+1)</f>
        <v>0.19</v>
      </c>
      <c r="DF17" s="14">
        <f t="shared" si="0"/>
        <v>19</v>
      </c>
      <c r="DG17" s="14">
        <f>VLOOKUP(DF17,军阶与晶片数值!$W$6:$X$27,2)</f>
        <v>4</v>
      </c>
      <c r="DH17" s="14">
        <f>INDEX(军阶与晶片数值!Y$6:Y$27,$DG17+1)</f>
        <v>400</v>
      </c>
      <c r="DI17" s="14">
        <f>INDEX(军阶与晶片数值!Z$6:Z$27,$DG17+1)</f>
        <v>400</v>
      </c>
      <c r="DJ17" s="14">
        <f>INDEX(军阶与晶片数值!AA$6:AA$27,$DG17+1)</f>
        <v>400</v>
      </c>
      <c r="DK17" s="14">
        <f>INDEX(军阶与晶片数值!AB$6:AB$27,$DG17+1)</f>
        <v>400</v>
      </c>
      <c r="DL17" s="28">
        <f>INDEX(军阶与晶片数值!AC$6:AC$27,$DG17+1)</f>
        <v>20</v>
      </c>
      <c r="DM17" s="28">
        <f>INDEX(军阶与晶片数值!AD$6:AD$27,$DG17+1)</f>
        <v>10</v>
      </c>
      <c r="DO17" s="26">
        <f>INDEX(军阶与晶片数值!I$6:I$16,AJ17+1)</f>
        <v>6.5000000000000002E-2</v>
      </c>
      <c r="DP17" s="26">
        <f>INDEX(军阶与晶片数值!M$6:M$16,AK17+1)</f>
        <v>6.5000000000000002E-2</v>
      </c>
      <c r="DQ17" s="26">
        <f>INDEX(军阶与晶片数值!J$6:J$16,AL17+1)</f>
        <v>6.5000000000000002E-2</v>
      </c>
      <c r="DR17" s="26">
        <f>INDEX(军阶与晶片数值!K$6:K$16,AM17+1)</f>
        <v>0.13</v>
      </c>
      <c r="DS17" s="26">
        <f>INDEX(军阶与晶片数值!L$6:L$16,AN17+1)</f>
        <v>0.13</v>
      </c>
      <c r="DT17" s="28">
        <f>INDEX(军阶与晶片数值!N$6:N$16,AO17+1)</f>
        <v>0</v>
      </c>
      <c r="DU17" s="28">
        <f>INDEX(军阶与晶片数值!O$6:O$16,AP17+1)</f>
        <v>0</v>
      </c>
      <c r="DV17" s="28">
        <f>INDEX(军阶与晶片数值!P$6:P$16,AQ17+1)</f>
        <v>0</v>
      </c>
      <c r="DW17" s="28">
        <f>INDEX(军阶与晶片数值!Q$6:Q$16,AR17+1)</f>
        <v>0</v>
      </c>
      <c r="DX17" s="26">
        <f>INDEX(军阶与晶片数值!R$6:R$16,AS17+1)</f>
        <v>0.06</v>
      </c>
      <c r="DY17" s="26">
        <f>INDEX(军阶与晶片数值!S$6:S$16,AT17+1)</f>
        <v>0.06</v>
      </c>
      <c r="DZ17" s="26">
        <f>INDEX(军阶与晶片数值!T$6:T$16,AU17+1)</f>
        <v>0</v>
      </c>
      <c r="EA17" s="26">
        <f>INDEX(军阶与晶片数值!U$6:U$16,AV17+1)</f>
        <v>0</v>
      </c>
      <c r="EC17" s="26">
        <f>INDEX(军阶与晶片数值!$C$6:$C$36,日常本!$AW17+1)</f>
        <v>0.7</v>
      </c>
      <c r="ED17" s="26">
        <f>INDEX(军阶与晶片数值!$C$6:$C$36,日常本!$AW17+1)</f>
        <v>0.7</v>
      </c>
      <c r="EE17" s="26">
        <f>INDEX(军阶与晶片数值!$C$6:$C$36,日常本!$AW17+1)</f>
        <v>0.7</v>
      </c>
      <c r="EF17" s="26">
        <f>INDEX(军阶与晶片数值!$C$6:$C$36,日常本!$AW17+1)</f>
        <v>0.7</v>
      </c>
      <c r="EG17" s="26">
        <f>INDEX(军阶与晶片数值!$C$6:$C$36,日常本!$AW17+1)</f>
        <v>0.7</v>
      </c>
      <c r="EI17" s="14">
        <f>INDEX(战舰突破!$H$6:$H$18,日常本!$F17+1)+INDEX(战舰突破!$H$23:$H$35,日常本!$G17+1)+INDEX(战舰突破!$H$40:$H$52,日常本!$H17+1)</f>
        <v>200</v>
      </c>
      <c r="EJ17" s="14">
        <f>INDEX(战舰突破!$I$6:$I$18,日常本!$F17+1)+INDEX(战舰突破!$I$23:$I$35,日常本!$G17+1)+INDEX(战舰突破!$I$40:$I$52,日常本!$H17+1)</f>
        <v>200</v>
      </c>
      <c r="EK17" s="14">
        <f>INDEX(战舰突破!$J$6:$J$18,日常本!$F17+1)+INDEX(战舰突破!$J$23:$J$35,日常本!$G17+1)+INDEX(战舰突破!$J$40:$J$52,日常本!$H17+1)</f>
        <v>0</v>
      </c>
      <c r="EL17" s="14">
        <f>INDEX(战舰突破!$K$6:$K$18,日常本!$F17+1)+INDEX(战舰突破!$K$23:$K$35,日常本!$G17+1)+INDEX(战舰突破!$K$40:$K$52,日常本!$H17+1)</f>
        <v>0</v>
      </c>
      <c r="EM17" s="14">
        <f>INDEX(战舰突破!$L$6:$L$18,日常本!$F17+1)+INDEX(战舰突破!$L$23:$L$35,日常本!$G17+1)+INDEX(战舰突破!$L$40:$L$52,日常本!$H17+1)</f>
        <v>200</v>
      </c>
      <c r="EN17" s="18">
        <f>INDEX(战舰突破!$N$6:$N$18,日常本!$F17+1)+INDEX(战舰突破!$N$23:$N$35,日常本!$G17+1)+INDEX(战舰突破!$N$40:$N$52,日常本!$H17+1)</f>
        <v>0</v>
      </c>
      <c r="EO17" s="18">
        <f>INDEX(战舰突破!$O$6:$O$18,日常本!$F17+1)+INDEX(战舰突破!$O$23:$O$35,日常本!$G17+1)+INDEX(战舰突破!$O$40:$O$52,日常本!$H17+1)</f>
        <v>0.3</v>
      </c>
      <c r="EP17" s="18">
        <f>INDEX(战舰突破!$P$6:$P$18,日常本!$F17+1)+INDEX(战舰突破!$P$23:$P$35,日常本!$G17+1)+INDEX(战舰突破!$P$40:$P$52,日常本!$H17+1)</f>
        <v>0</v>
      </c>
      <c r="EQ17" s="18">
        <f>INDEX(战舰突破!$Q$6:$Q$18,日常本!$F17+1)+INDEX(战舰突破!$Q$23:$Q$35,日常本!$G17+1)+INDEX(战舰突破!$Q$40:$Q$52,日常本!$H17+1)</f>
        <v>0</v>
      </c>
      <c r="ER17" s="18">
        <f>INDEX(战舰突破!$R$6:$R$18,日常本!$F17+1)+INDEX(战舰突破!$R$23:$R$35,日常本!$G17+1)+INDEX(战舰突破!$R$40:$R$52,日常本!$H17+1)</f>
        <v>0</v>
      </c>
      <c r="ES17" s="18">
        <f>INDEX(战舰突破!$M$6:$M$18,日常本!$F17+1)+INDEX(战舰突破!$M$23:$M$35,日常本!$G17+1)+INDEX(战舰突破!$M$40:$M$52,日常本!$H17+1)</f>
        <v>0.2</v>
      </c>
      <c r="ET17" s="22">
        <f>INDEX(战舰突破!$W$6:$W$18,日常本!$F17+1)+INDEX(战舰突破!$W$23:$W$35,日常本!$G17+1)+INDEX(战舰突破!$W$40:$W$52,日常本!$H17+1)</f>
        <v>0.5</v>
      </c>
      <c r="EW17" s="14">
        <f>INDEX(战舰突破!$S$6:$S$18,日常本!$F17+1)</f>
        <v>0</v>
      </c>
      <c r="EX17" s="14">
        <f>INDEX(战舰突破!$T$6:$T$18,日常本!$F17+1)</f>
        <v>0.5</v>
      </c>
      <c r="EY17" s="14">
        <f>INDEX(战舰突破!$U$6:$U$18,日常本!$F17+1)</f>
        <v>0.1</v>
      </c>
      <c r="EZ17" s="14">
        <f>INDEX(战舰突破!$V$6:$V$18,日常本!$F17+1)</f>
        <v>0</v>
      </c>
      <c r="FA17" s="14">
        <f>INDEX(战舰突破!$X$6:$X$18,日常本!$F17+1)</f>
        <v>7</v>
      </c>
      <c r="FC17" s="14">
        <f>INDEX(战舰突破!$S$23:$S$35,日常本!$F17+1)</f>
        <v>0.6</v>
      </c>
      <c r="FD17" s="14">
        <f>INDEX(战舰突破!$T$23:$T$35,日常本!$F17+1)</f>
        <v>0.25</v>
      </c>
      <c r="FE17" s="14">
        <f>INDEX(战舰突破!$U$23:$U$35,日常本!$F17+1)</f>
        <v>0.1</v>
      </c>
      <c r="FF17" s="14">
        <f>INDEX(战舰突破!$V$23:$V$35,日常本!$F17+1)</f>
        <v>0</v>
      </c>
      <c r="FG17" s="14">
        <f>INDEX(战舰突破!$X$23:$X$35,日常本!$F17+1)</f>
        <v>105</v>
      </c>
      <c r="FI17" s="14">
        <f>INDEX(战舰突破!$S$40:$S$52,日常本!$F17+1)</f>
        <v>0.6</v>
      </c>
      <c r="FJ17" s="14">
        <f>INDEX(战舰突破!$T$40:$T$52,日常本!$F17+1)</f>
        <v>0.25</v>
      </c>
      <c r="FK17" s="14">
        <f>INDEX(战舰突破!$U$40:$U$52,日常本!$F17+1)</f>
        <v>0.1</v>
      </c>
      <c r="FL17" s="14">
        <f>INDEX(战舰突破!$V$40:$V$52,日常本!$F17+1)</f>
        <v>0</v>
      </c>
      <c r="FM17" s="14">
        <f>INDEX(战舰突破!$X$40:$X$52,日常本!$F17+1)</f>
        <v>175</v>
      </c>
      <c r="FP17" s="14">
        <f t="shared" si="1"/>
        <v>252206</v>
      </c>
      <c r="FQ17" s="14">
        <f t="shared" si="2"/>
        <v>252865</v>
      </c>
      <c r="FR17" s="14">
        <f t="shared" si="3"/>
        <v>224033</v>
      </c>
      <c r="FS17" s="14">
        <f t="shared" si="4"/>
        <v>2463934</v>
      </c>
      <c r="FT17" s="14">
        <f t="shared" si="5"/>
        <v>124160</v>
      </c>
      <c r="FU17" s="14">
        <f t="shared" si="6"/>
        <v>3093964</v>
      </c>
      <c r="FV17" s="14">
        <f t="shared" si="6"/>
        <v>64710</v>
      </c>
      <c r="FW17" s="28">
        <f t="shared" si="7"/>
        <v>16025</v>
      </c>
      <c r="FX17" s="28">
        <f t="shared" si="7"/>
        <v>15400</v>
      </c>
      <c r="FY17" s="28">
        <f t="shared" si="7"/>
        <v>16650</v>
      </c>
      <c r="FZ17" s="28">
        <f t="shared" si="7"/>
        <v>14775</v>
      </c>
      <c r="GA17" s="28">
        <f t="shared" si="8"/>
        <v>1.2614000000000001</v>
      </c>
      <c r="GB17" s="28">
        <f t="shared" si="8"/>
        <v>1.2614000000000001</v>
      </c>
      <c r="GC17" s="28">
        <f t="shared" si="9"/>
        <v>0</v>
      </c>
      <c r="GD17" s="28">
        <f t="shared" si="9"/>
        <v>26.065000000000001</v>
      </c>
      <c r="GE17" s="14">
        <f t="shared" si="10"/>
        <v>1</v>
      </c>
      <c r="GF17" s="14">
        <f t="shared" si="11"/>
        <v>1.6</v>
      </c>
      <c r="GG17" s="14">
        <f t="shared" si="12"/>
        <v>1.6</v>
      </c>
      <c r="GH17" s="18">
        <f t="shared" si="13"/>
        <v>1.7</v>
      </c>
      <c r="GI17" s="18">
        <f t="shared" si="14"/>
        <v>1.45</v>
      </c>
      <c r="GJ17" s="18">
        <f t="shared" si="15"/>
        <v>1.45</v>
      </c>
      <c r="GK17" s="29">
        <f t="shared" si="44"/>
        <v>16175</v>
      </c>
      <c r="GL17" s="29">
        <f t="shared" si="16"/>
        <v>16475</v>
      </c>
      <c r="GM17" s="29">
        <f t="shared" si="16"/>
        <v>16475</v>
      </c>
      <c r="GN17" s="26">
        <f t="shared" si="45"/>
        <v>0.1</v>
      </c>
      <c r="GO17" s="26">
        <f t="shared" si="46"/>
        <v>0.1</v>
      </c>
      <c r="GP17" s="26">
        <f t="shared" si="47"/>
        <v>0.1</v>
      </c>
      <c r="GQ17" s="14">
        <f t="shared" si="48"/>
        <v>2</v>
      </c>
      <c r="GR17" s="14">
        <f t="shared" si="49"/>
        <v>2</v>
      </c>
      <c r="GS17" s="14">
        <f t="shared" si="50"/>
        <v>2</v>
      </c>
      <c r="GT17" s="14">
        <f t="shared" si="17"/>
        <v>7</v>
      </c>
      <c r="GU17" s="14">
        <f t="shared" si="18"/>
        <v>105</v>
      </c>
      <c r="GV17" s="14">
        <f t="shared" si="19"/>
        <v>175</v>
      </c>
      <c r="GW17">
        <v>13</v>
      </c>
      <c r="GX17" s="14">
        <f t="shared" si="20"/>
        <v>20505418</v>
      </c>
      <c r="GZ17" s="14">
        <f t="shared" si="21"/>
        <v>248320</v>
      </c>
      <c r="HA17" s="14">
        <f t="shared" si="51"/>
        <v>126073</v>
      </c>
      <c r="HB17" s="29">
        <f t="shared" si="52"/>
        <v>14784</v>
      </c>
      <c r="HC17" s="29">
        <f t="shared" si="53"/>
        <v>10451</v>
      </c>
      <c r="HD17" s="29">
        <f t="shared" si="22"/>
        <v>12225</v>
      </c>
      <c r="HE17" s="29">
        <f t="shared" si="23"/>
        <v>10097</v>
      </c>
      <c r="HF17" s="14">
        <f t="shared" si="24"/>
        <v>1.2614000000000001</v>
      </c>
      <c r="HG17" s="14">
        <f t="shared" si="24"/>
        <v>1.2614000000000001</v>
      </c>
      <c r="HH17" s="14">
        <f t="shared" si="54"/>
        <v>112967</v>
      </c>
      <c r="HI17" s="26">
        <f t="shared" si="25"/>
        <v>0.43247788010111943</v>
      </c>
      <c r="HJ17" s="26">
        <f t="shared" si="26"/>
        <v>0.57076848249027234</v>
      </c>
      <c r="HK17" s="29">
        <f t="shared" si="55"/>
        <v>28660</v>
      </c>
      <c r="HL17" s="29">
        <f t="shared" si="56"/>
        <v>118014</v>
      </c>
      <c r="HM17" s="29">
        <f t="shared" si="57"/>
        <v>126670</v>
      </c>
      <c r="HN17" s="26">
        <f t="shared" si="27"/>
        <v>0.49622545838065868</v>
      </c>
      <c r="HO17" s="26">
        <f t="shared" si="28"/>
        <v>0.51143720590621444</v>
      </c>
      <c r="HP17" s="26">
        <f t="shared" si="29"/>
        <v>0.51143720590621444</v>
      </c>
      <c r="HQ17" s="26">
        <f t="shared" si="58"/>
        <v>9.6225458380658657E-2</v>
      </c>
      <c r="HR17" s="29">
        <f t="shared" si="30"/>
        <v>1.4</v>
      </c>
      <c r="HS17" s="29">
        <f t="shared" si="31"/>
        <v>2.2643387960408896</v>
      </c>
      <c r="HT17" s="29">
        <f t="shared" si="32"/>
        <v>2.2643387960408896</v>
      </c>
      <c r="HU17" s="29">
        <f t="shared" si="33"/>
        <v>200619.99999999997</v>
      </c>
      <c r="HV17" s="29">
        <f t="shared" si="34"/>
        <v>178149.11911731304</v>
      </c>
      <c r="HW17" s="29">
        <f t="shared" si="35"/>
        <v>143411.89764724975</v>
      </c>
      <c r="HX17" s="29">
        <f t="shared" si="36"/>
        <v>1471194</v>
      </c>
      <c r="HY17" s="14">
        <f t="shared" si="37"/>
        <v>522181.02</v>
      </c>
      <c r="IC17" s="14">
        <v>0</v>
      </c>
      <c r="ID17" s="14">
        <v>1</v>
      </c>
      <c r="IE17" s="14">
        <v>300</v>
      </c>
      <c r="IF17" s="14">
        <v>50</v>
      </c>
      <c r="IG17" s="14">
        <v>37</v>
      </c>
      <c r="IH17" s="23">
        <f t="shared" si="38"/>
        <v>65829991</v>
      </c>
      <c r="II17" s="23">
        <f t="shared" si="59"/>
        <v>2</v>
      </c>
      <c r="IJ17" s="23">
        <f t="shared" si="60"/>
        <v>65.83</v>
      </c>
      <c r="IK17" s="14">
        <v>1</v>
      </c>
      <c r="IL17" s="14">
        <v>0</v>
      </c>
      <c r="IM17" s="14">
        <v>120</v>
      </c>
      <c r="IN17" s="14">
        <v>20</v>
      </c>
      <c r="IO17" s="14">
        <v>15</v>
      </c>
      <c r="IP17" s="23">
        <f t="shared" si="39"/>
        <v>21721002</v>
      </c>
      <c r="IQ17" s="23">
        <f t="shared" si="61"/>
        <v>2</v>
      </c>
      <c r="IR17" s="23">
        <f t="shared" si="62"/>
        <v>21.72</v>
      </c>
      <c r="IU17" s="14">
        <v>48</v>
      </c>
      <c r="IV17" s="14">
        <v>8</v>
      </c>
      <c r="IW17" s="14">
        <v>6</v>
      </c>
      <c r="IX17" s="23">
        <f t="shared" si="40"/>
        <v>8099923</v>
      </c>
      <c r="IY17" s="23">
        <f t="shared" si="63"/>
        <v>1</v>
      </c>
      <c r="IZ17" s="23">
        <f t="shared" si="64"/>
        <v>8099.92</v>
      </c>
      <c r="JA17" s="14">
        <v>30</v>
      </c>
      <c r="JB17" s="14">
        <v>5</v>
      </c>
      <c r="JC17" s="14">
        <v>3</v>
      </c>
      <c r="JD17" s="23">
        <f t="shared" si="41"/>
        <v>4718263</v>
      </c>
      <c r="JE17" s="23">
        <f t="shared" si="65"/>
        <v>1</v>
      </c>
      <c r="JF17" s="23">
        <f t="shared" si="66"/>
        <v>4718.26</v>
      </c>
      <c r="JG17" s="14">
        <v>96</v>
      </c>
      <c r="JH17" s="14">
        <v>16</v>
      </c>
      <c r="JI17" s="14">
        <v>12</v>
      </c>
      <c r="JJ17" s="23">
        <f t="shared" si="42"/>
        <v>16199847</v>
      </c>
      <c r="JK17" s="23">
        <f t="shared" si="67"/>
        <v>2</v>
      </c>
      <c r="JL17" s="23">
        <f t="shared" si="68"/>
        <v>16.2</v>
      </c>
    </row>
    <row r="18" spans="1:293" ht="16.5" x14ac:dyDescent="0.2">
      <c r="A18" s="14">
        <v>360</v>
      </c>
      <c r="B18" s="14" t="s">
        <v>670</v>
      </c>
      <c r="C18" s="14">
        <v>360</v>
      </c>
      <c r="D18" s="14">
        <v>360</v>
      </c>
      <c r="E18" s="14">
        <v>360</v>
      </c>
      <c r="F18" s="14">
        <v>7</v>
      </c>
      <c r="G18" s="14">
        <v>7</v>
      </c>
      <c r="H18" s="14">
        <v>7</v>
      </c>
      <c r="I18" s="14">
        <v>5</v>
      </c>
      <c r="J18" s="14">
        <v>4</v>
      </c>
      <c r="K18" s="14">
        <v>4</v>
      </c>
      <c r="L18" s="14">
        <v>7</v>
      </c>
      <c r="M18" s="14">
        <v>7</v>
      </c>
      <c r="N18" s="14">
        <v>7</v>
      </c>
      <c r="O18" s="14">
        <v>7</v>
      </c>
      <c r="P18" s="14">
        <v>7</v>
      </c>
      <c r="Q18" s="14">
        <v>7</v>
      </c>
      <c r="R18" s="14">
        <v>7</v>
      </c>
      <c r="S18" s="14">
        <v>7</v>
      </c>
      <c r="T18" s="14">
        <v>360</v>
      </c>
      <c r="U18" s="14">
        <v>360</v>
      </c>
      <c r="V18" s="14">
        <v>360</v>
      </c>
      <c r="W18" s="14">
        <v>360</v>
      </c>
      <c r="X18" s="14">
        <v>360</v>
      </c>
      <c r="Y18" s="14">
        <v>360</v>
      </c>
      <c r="Z18" s="14">
        <v>360</v>
      </c>
      <c r="AA18" s="14">
        <v>360</v>
      </c>
      <c r="AB18" s="14">
        <v>65</v>
      </c>
      <c r="AC18" s="14">
        <v>55</v>
      </c>
      <c r="AD18" s="14">
        <v>55</v>
      </c>
      <c r="AE18" s="14">
        <v>55</v>
      </c>
      <c r="AF18" s="14">
        <v>55</v>
      </c>
      <c r="AG18" s="14">
        <v>55</v>
      </c>
      <c r="AH18" s="14">
        <v>57</v>
      </c>
      <c r="AI18" s="14">
        <v>57</v>
      </c>
      <c r="AJ18" s="14">
        <v>3</v>
      </c>
      <c r="AK18" s="14">
        <v>3</v>
      </c>
      <c r="AL18" s="14">
        <v>3</v>
      </c>
      <c r="AM18" s="14">
        <v>3</v>
      </c>
      <c r="AN18" s="14">
        <v>3</v>
      </c>
      <c r="AO18" s="14">
        <v>0</v>
      </c>
      <c r="AP18" s="14">
        <v>0</v>
      </c>
      <c r="AQ18" s="14">
        <v>0</v>
      </c>
      <c r="AR18" s="14">
        <v>0</v>
      </c>
      <c r="AS18" s="14">
        <v>3</v>
      </c>
      <c r="AT18" s="14">
        <v>2</v>
      </c>
      <c r="AU18" s="14">
        <v>0</v>
      </c>
      <c r="AV18" s="14">
        <v>0</v>
      </c>
      <c r="AW18" s="14">
        <v>16</v>
      </c>
      <c r="BB18" s="14">
        <f>ROUND((INDEX(新战舰养成!S$6:S$18,日常本!$F18+1)+INDEX(新战舰养成!D$6:D$18,日常本!$F18+1)*(日常本!$C18-1))*INDEX(战舰突破!$D$6:$D$18,日常本!$I18+1),0)</f>
        <v>91885</v>
      </c>
      <c r="BC18" s="14">
        <f>ROUND((INDEX(新战舰养成!T$6:T$18,日常本!$F18+1)+INDEX(新战舰养成!E$6:E$18,日常本!$F18+1)*(日常本!$C18-1))*INDEX(战舰突破!$D$6:$D$18,日常本!$I18+1),0)</f>
        <v>734982</v>
      </c>
      <c r="BD18" s="14">
        <f>ROUND((INDEX(新战舰养成!U$6:U$18,日常本!$F18+1)+INDEX(新战舰养成!F$6:F$18,日常本!$F18+1)*(日常本!$C18-1))*INDEX(战舰突破!$D$6:$D$18,日常本!$I18+1),0)</f>
        <v>46069</v>
      </c>
      <c r="BE18" s="14">
        <f>ROUND((INDEX(新战舰养成!V$6:V$18,日常本!$F18+1)+INDEX(新战舰养成!G$6:G$18,日常本!$F18+1)*(日常本!$C18-1))*INDEX(战舰突破!$D$6:$D$18,日常本!$I18+1),0)</f>
        <v>480</v>
      </c>
      <c r="BF18" s="14">
        <f>ROUND((INDEX(新战舰养成!W$6:W$18,日常本!$F18+1)+INDEX(新战舰养成!H$6:H$18,日常本!$F18+1)*(日常本!$C18-1))*INDEX(战舰突破!$D$6:$D$18,日常本!$I18+1),0)</f>
        <v>6</v>
      </c>
      <c r="BH18" s="14">
        <f>IF($D18&gt;0,ROUND((INDEX(新战舰养成!X$6:X$18,日常本!$G18+1)+INDEX(新战舰养成!I$6:I$18,日常本!$G18+1)*(日常本!$D18-1))*INDEX(战舰突破!$D$6:$D$18,日常本!$J18+1),0),0)</f>
        <v>83677</v>
      </c>
      <c r="BI18" s="14">
        <f>IF($D18&gt;0,ROUND((INDEX(新战舰养成!Y$6:Y$18,日常本!$G18+1)+INDEX(新战舰养成!J$6:J$18,日常本!$G18+1)*(日常本!$D18-1))*INDEX(战舰突破!$D$6:$D$18,日常本!$J18+1),0),0)</f>
        <v>0</v>
      </c>
      <c r="BJ18" s="14">
        <f>IF($D18&gt;0,ROUND((INDEX(新战舰养成!Z$6:Z$18,日常本!$G18+1)+INDEX(新战舰养成!K$6:K$18,日常本!$G18+1)*(日常本!$D18-1))*INDEX(战舰突破!$D$6:$D$18,日常本!$J18+1),0),0)</f>
        <v>0</v>
      </c>
      <c r="BK18" s="14">
        <f>IF($D18&gt;0,ROUND((INDEX(新战舰养成!AA$6:AA$18,日常本!$G18+1)+INDEX(新战舰养成!L$6:L$18,日常本!$G18+1)*(日常本!$D18-1))*INDEX(战舰突破!$D$6:$D$18,日常本!$J18+1),0),0)</f>
        <v>832706</v>
      </c>
      <c r="BL18" s="14">
        <f>IF($D18&gt;0,ROUND((INDEX(新战舰养成!AB$6:AB$18,日常本!$G18+1)+INDEX(新战舰养成!M$6:M$18,日常本!$G18+1)*(日常本!$D18-1))*INDEX(战舰突破!$D$6:$D$18,日常本!$J18+1),0),0)</f>
        <v>16547</v>
      </c>
      <c r="BN18" s="14">
        <f>IF($E18&gt;0,ROUND((INDEX(新战舰养成!AC$6:AC$18,日常本!$H18+1)+INDEX(新战舰养成!I$6:I$18,日常本!$H18+1)*(日常本!$E18-1))*INDEX(战舰突破!$D$6:$D$18,日常本!$K18+1),0),0)</f>
        <v>84112</v>
      </c>
      <c r="BO18" s="14">
        <f>IF($E18&gt;0,ROUND((INDEX(新战舰养成!AD$6:AD$18,日常本!$H18+1)+INDEX(新战舰养成!J$6:J$18,日常本!$H18+1)*(日常本!$E18-1))*INDEX(战舰突破!$D$6:$D$18,日常本!$K18+1),0),0)</f>
        <v>0</v>
      </c>
      <c r="BP18" s="14">
        <f>IF($E18&gt;0,ROUND((INDEX(新战舰养成!AE$6:AE$18,日常本!$H18+1)+INDEX(新战舰养成!K$6:K$18,日常本!$H18+1)*(日常本!$E18-1))*INDEX(战舰突破!$D$6:$D$18,日常本!$K18+1),0),0)</f>
        <v>0</v>
      </c>
      <c r="BQ18" s="14">
        <f>IF($E18&gt;0,ROUND((INDEX(新战舰养成!AF$6:AF$18,日常本!$H18+1)+INDEX(新战舰养成!L$6:L$18,日常本!$H18+1)*(日常本!$E18-1))*INDEX(战舰突破!$D$6:$D$18,日常本!$K18+1),0),0)</f>
        <v>572663</v>
      </c>
      <c r="BR18" s="14">
        <f>IF($E18&gt;0,ROUND((INDEX(新战舰养成!AG$6:AG$18,日常本!$H18+1)+INDEX(新战舰养成!M$6:M$18,日常本!$H18+1)*(日常本!$E18-1))*INDEX(战舰突破!$D$6:$D$18,日常本!$K18+1),0),0)</f>
        <v>22070</v>
      </c>
      <c r="BU18" s="14">
        <f>(INDEX(装备数值!$C$13:$G$116,日常本!$L18*8+1,BU$2)+INDEX(装备数值!$C$13:$G$116,日常本!$M18*8+2,BU$2)+INDEX(装备数值!$C$13:$G$116,日常本!$O18*8+3,BU$2)+INDEX(装备数值!$C$13:$G$116,日常本!$N18*8+4,BU$2)+INDEX(装备数值!$C$13:$G$116,日常本!$P18*8+5,BU$2)+INDEX(装备数值!$C$13:$G$116,日常本!$Q18*8+6,BU$2)+INDEX(装备数值!$C$13:$G$116,日常本!$R18*8+7,BU$2)+INDEX(装备数值!$C$13:$G$116,日常本!$S18*8+8,BU$2))</f>
        <v>33000</v>
      </c>
      <c r="BV18" s="14">
        <f>(INDEX(装备数值!$C$13:$G$116,日常本!$L18*8+1,BV$2)+INDEX(装备数值!$C$13:$G$116,日常本!$M18*8+2,BV$2)+INDEX(装备数值!$C$13:$G$116,日常本!$O18*8+3,BV$2)+INDEX(装备数值!$C$13:$G$116,日常本!$N18*8+4,BV$2)+INDEX(装备数值!$C$13:$G$116,日常本!$P18*8+5,BV$2)+INDEX(装备数值!$C$13:$G$116,日常本!$Q18*8+6,BV$2)+INDEX(装备数值!$C$13:$G$116,日常本!$R18*8+7,BV$2)+INDEX(装备数值!$C$13:$G$116,日常本!$S18*8+8,BV$2))</f>
        <v>247500</v>
      </c>
      <c r="BW18" s="14">
        <f>(INDEX(装备数值!$C$13:$G$116,日常本!$L18*8+1,BW$2)+INDEX(装备数值!$C$13:$G$116,日常本!$M18*8+2,BW$2)+INDEX(装备数值!$C$13:$G$116,日常本!$O18*8+3,BW$2)+INDEX(装备数值!$C$13:$G$116,日常本!$N18*8+4,BW$2)+INDEX(装备数值!$C$13:$G$116,日常本!$P18*8+5,BW$2)+INDEX(装备数值!$C$13:$G$116,日常本!$Q18*8+6,BW$2)+INDEX(装备数值!$C$13:$G$116,日常本!$R18*8+7,BW$2)+INDEX(装备数值!$C$13:$G$116,日常本!$S18*8+8,BW$2))</f>
        <v>16500</v>
      </c>
      <c r="BX18" s="14">
        <f>(INDEX(装备数值!$C$13:$G$116,日常本!$L18*8+1,BX$2)+INDEX(装备数值!$C$13:$G$116,日常本!$M18*8+2,BX$2)+INDEX(装备数值!$C$13:$G$116,日常本!$O18*8+3,BX$2)+INDEX(装备数值!$C$13:$G$116,日常本!$N18*8+4,BX$2)+INDEX(装备数值!$C$13:$G$116,日常本!$P18*8+5,BX$2)+INDEX(装备数值!$C$13:$G$116,日常本!$Q18*8+6,BX$2)+INDEX(装备数值!$C$13:$G$116,日常本!$R18*8+7,BX$2)+INDEX(装备数值!$C$13:$G$116,日常本!$S18*8+8,BX$2))</f>
        <v>330000</v>
      </c>
      <c r="BY18" s="14">
        <f>(INDEX(装备数值!$C$13:$G$116,日常本!$L18*8+1,BY$2)+INDEX(装备数值!$C$13:$G$116,日常本!$M18*8+2,BY$2)+INDEX(装备数值!$C$13:$G$116,日常本!$O18*8+3,BY$2)+INDEX(装备数值!$C$13:$G$116,日常本!$N18*8+4,BY$2)+INDEX(装备数值!$C$13:$G$116,日常本!$P18*8+5,BY$2)+INDEX(装备数值!$C$13:$G$116,日常本!$Q18*8+6,BY$2)+INDEX(装备数值!$C$13:$G$116,日常本!$R18*8+7,BY$2)+INDEX(装备数值!$C$13:$G$116,日常本!$S18*8+8,BY$2))</f>
        <v>6450</v>
      </c>
      <c r="CB18" s="14">
        <f>INDEX(装备数值!$I$13:$M$116,日常本!$L18*8+1,CB$2)*$T18+INDEX(装备数值!$I$13:$M$116,日常本!$M18*8+2,CB$2)*$U18+INDEX(装备数值!$I$13:$M$116,日常本!$O18*8+3,CB$2)*$V18+INDEX(装备数值!$I$13:$M$116,日常本!$N18*8+4,CB$2)*$W18+INDEX(装备数值!$I$13:$M$116,日常本!$P18*8+5,CB$2)*$X18+INDEX(装备数值!$I$13:$M$116,日常本!$Q18*8+6,CB$2)*$Y18+INDEX(装备数值!$I$13:$M$116,日常本!$R18*8+7,CB$2)*$Z18+INDEX(装备数值!$I$13:$M$116,日常本!$S18*8+8,CB$2)*$AA18</f>
        <v>79200</v>
      </c>
      <c r="CC18" s="14">
        <f>INDEX(装备数值!$I$13:$M$116,日常本!$L18*8+1,CC$2)*$T18+INDEX(装备数值!$I$13:$M$116,日常本!$M18*8+2,CC$2)*$U18+INDEX(装备数值!$I$13:$M$116,日常本!$O18*8+3,CC$2)*$V18+INDEX(装备数值!$I$13:$M$116,日常本!$N18*8+4,CC$2)*$W18+INDEX(装备数值!$I$13:$M$116,日常本!$P18*8+5,CC$2)*$X18+INDEX(装备数值!$I$13:$M$116,日常本!$Q18*8+6,CC$2)*$Y18+INDEX(装备数值!$I$13:$M$116,日常本!$R18*8+7,CC$2)*$Z18+INDEX(装备数值!$I$13:$M$116,日常本!$S18*8+8,CC$2)*$AA18</f>
        <v>594000</v>
      </c>
      <c r="CD18" s="14">
        <f>INDEX(装备数值!$I$13:$M$116,日常本!$L18*8+1,CD$2)*$T18+INDEX(装备数值!$I$13:$M$116,日常本!$M18*8+2,CD$2)*$U18+INDEX(装备数值!$I$13:$M$116,日常本!$O18*8+3,CD$2)*$V18+INDEX(装备数值!$I$13:$M$116,日常本!$N18*8+4,CD$2)*$W18+INDEX(装备数值!$I$13:$M$116,日常本!$P18*8+5,CD$2)*$X18+INDEX(装备数值!$I$13:$M$116,日常本!$Q18*8+6,CD$2)*$Y18+INDEX(装备数值!$I$13:$M$116,日常本!$R18*8+7,CD$2)*$Z18+INDEX(装备数值!$I$13:$M$116,日常本!$S18*8+8,CD$2)*$AA18</f>
        <v>39600</v>
      </c>
      <c r="CE18" s="14">
        <f>INDEX(装备数值!$I$13:$M$116,日常本!$L18*8+1,CE$2)*$T18+INDEX(装备数值!$I$13:$M$116,日常本!$M18*8+2,CE$2)*$U18+INDEX(装备数值!$I$13:$M$116,日常本!$O18*8+3,CE$2)*$V18+INDEX(装备数值!$I$13:$M$116,日常本!$N18*8+4,CE$2)*$W18+INDEX(装备数值!$I$13:$M$116,日常本!$P18*8+5,CE$2)*$X18+INDEX(装备数值!$I$13:$M$116,日常本!$Q18*8+6,CE$2)*$Y18+INDEX(装备数值!$I$13:$M$116,日常本!$R18*8+7,CE$2)*$Z18+INDEX(装备数值!$I$13:$M$116,日常本!$S18*8+8,CE$2)*$AA18</f>
        <v>792000</v>
      </c>
      <c r="CF18" s="14">
        <f>INDEX(装备数值!$I$13:$M$116,日常本!$L18*8+1,CF$2)*$T18+INDEX(装备数值!$I$13:$M$116,日常本!$M18*8+2,CF$2)*$U18+INDEX(装备数值!$I$13:$M$116,日常本!$O18*8+3,CF$2)*$V18+INDEX(装备数值!$I$13:$M$116,日常本!$N18*8+4,CF$2)*$W18+INDEX(装备数值!$I$13:$M$116,日常本!$P18*8+5,CF$2)*$X18+INDEX(装备数值!$I$13:$M$116,日常本!$Q18*8+6,CF$2)*$Y18+INDEX(装备数值!$I$13:$M$116,日常本!$R18*8+7,CF$2)*$Z18+INDEX(装备数值!$I$13:$M$116,日常本!$S18*8+8,CF$2)*$AA18</f>
        <v>15480</v>
      </c>
      <c r="CI18" s="14">
        <f>INDEX(装备数值!$X$13:$AH$116,$L18*8+1,CI$2)*$AB18+INDEX(装备数值!$X$13:$AH$116,$M18*8+2,CI$2)*$AC18+INDEX(装备数值!$X$13:$AH$116,$O18*8+3,CI$2)*$AD18+INDEX(装备数值!$X$13:$AH$116,$N18*8+4,CI$2)*$AE18+INDEX(装备数值!$X$13:$AH$116,$P18*8+5,CI$2)*$AF18+INDEX(装备数值!$X$13:$AH$116,$Q18*8+6,CI$2)*$AG18+INDEX(装备数值!$X$13:$AH$116,$R18*8+7,CI$2)*$AH18+INDEX(装备数值!$X$13:$AH$116,$S18*8+8,CI$2)*$AI18</f>
        <v>34200</v>
      </c>
      <c r="CJ18" s="14">
        <f>INDEX(装备数值!$X$13:$AH$116,$L18*8+1,CJ$2)*$AB18+INDEX(装备数值!$X$13:$AH$116,$M18*8+2,CJ$2)*$AC18+INDEX(装备数值!$X$13:$AH$116,$O18*8+3,CJ$2)*$AD18+INDEX(装备数值!$X$13:$AH$116,$N18*8+4,CJ$2)*$AE18+INDEX(装备数值!$X$13:$AH$116,$P18*8+5,CJ$2)*$AF18+INDEX(装备数值!$X$13:$AH$116,$Q18*8+6,CJ$2)*$AG18+INDEX(装备数值!$X$13:$AH$116,$R18*8+7,CJ$2)*$AH18+INDEX(装备数值!$X$13:$AH$116,$S18*8+8,CJ$2)*$AI18</f>
        <v>252000</v>
      </c>
      <c r="CK18" s="14">
        <f>INDEX(装备数值!$X$13:$AH$116,$L18*8+1,CK$2)*$AB18+INDEX(装备数值!$X$13:$AH$116,$M18*8+2,CK$2)*$AC18+INDEX(装备数值!$X$13:$AH$116,$O18*8+3,CK$2)*$AD18+INDEX(装备数值!$X$13:$AH$116,$N18*8+4,CK$2)*$AE18+INDEX(装备数值!$X$13:$AH$116,$P18*8+5,CK$2)*$AF18+INDEX(装备数值!$X$13:$AH$116,$Q18*8+6,CK$2)*$AG18+INDEX(装备数值!$X$13:$AH$116,$R18*8+7,CK$2)*$AH18+INDEX(装备数值!$X$13:$AH$116,$S18*8+8,CK$2)*$AI18</f>
        <v>16500</v>
      </c>
      <c r="CL18" s="14">
        <f>INDEX(装备数值!$X$13:$AH$116,$L18*8+1,CL$2)*$AB18+INDEX(装备数值!$X$13:$AH$116,$M18*8+2,CL$2)*$AC18+INDEX(装备数值!$X$13:$AH$116,$O18*8+3,CL$2)*$AD18+INDEX(装备数值!$X$13:$AH$116,$N18*8+4,CL$2)*$AE18+INDEX(装备数值!$X$13:$AH$116,$P18*8+5,CL$2)*$AF18+INDEX(装备数值!$X$13:$AH$116,$Q18*8+6,CL$2)*$AG18+INDEX(装备数值!$X$13:$AH$116,$R18*8+7,CL$2)*$AH18+INDEX(装备数值!$X$13:$AH$116,$S18*8+8,CL$2)*$AI18</f>
        <v>366000</v>
      </c>
      <c r="CM18" s="14">
        <f>INDEX(装备数值!$X$13:$AH$116,$L18*8+1,CM$2)*$AB18+INDEX(装备数值!$X$13:$AH$116,$M18*8+2,CM$2)*$AC18+INDEX(装备数值!$X$13:$AH$116,$O18*8+3,CM$2)*$AD18+INDEX(装备数值!$X$13:$AH$116,$N18*8+4,CM$2)*$AE18+INDEX(装备数值!$X$13:$AH$116,$P18*8+5,CM$2)*$AF18+INDEX(装备数值!$X$13:$AH$116,$Q18*8+6,CM$2)*$AG18+INDEX(装备数值!$X$13:$AH$116,$R18*8+7,CM$2)*$AH18+INDEX(装备数值!$X$13:$AH$116,$S18*8+8,CM$2)*$AI18</f>
        <v>6600</v>
      </c>
      <c r="CN18" s="14">
        <f>INDEX(装备数值!$X$13:$AH$116,$L18*8+1,CN$2)*$AB18+INDEX(装备数值!$X$13:$AH$116,$M18*8+2,CN$2)*$AC18+INDEX(装备数值!$X$13:$AH$116,$O18*8+3,CN$2)*$AD18+INDEX(装备数值!$X$13:$AH$116,$N18*8+4,CN$2)*$AE18+INDEX(装备数值!$X$13:$AH$116,$P18*8+5,CN$2)*$AF18+INDEX(装备数值!$X$13:$AH$116,$Q18*8+6,CN$2)*$AG18+INDEX(装备数值!$X$13:$AH$116,$R18*8+7,CN$2)*$AH18+INDEX(装备数值!$X$13:$AH$116,$S18*8+8,CN$2)*$AI18</f>
        <v>26250</v>
      </c>
      <c r="CO18" s="14">
        <f>INDEX(装备数值!$X$13:$AH$116,$L18*8+1,CO$2)*$AB18+INDEX(装备数值!$X$13:$AH$116,$M18*8+2,CO$2)*$AC18+INDEX(装备数值!$X$13:$AH$116,$O18*8+3,CO$2)*$AD18+INDEX(装备数值!$X$13:$AH$116,$N18*8+4,CO$2)*$AE18+INDEX(装备数值!$X$13:$AH$116,$P18*8+5,CO$2)*$AF18+INDEX(装备数值!$X$13:$AH$116,$Q18*8+6,CO$2)*$AG18+INDEX(装备数值!$X$13:$AH$116,$R18*8+7,CO$2)*$AH18+INDEX(装备数值!$X$13:$AH$116,$S18*8+8,CO$2)*$AI18</f>
        <v>24750</v>
      </c>
      <c r="CP18" s="14">
        <f>INDEX(装备数值!$X$13:$AH$116,$L18*8+1,CP$2)*$AB18+INDEX(装备数值!$X$13:$AH$116,$M18*8+2,CP$2)*$AC18+INDEX(装备数值!$X$13:$AH$116,$O18*8+3,CP$2)*$AD18+INDEX(装备数值!$X$13:$AH$116,$N18*8+4,CP$2)*$AE18+INDEX(装备数值!$X$13:$AH$116,$P18*8+5,CP$2)*$AF18+INDEX(装备数值!$X$13:$AH$116,$Q18*8+6,CP$2)*$AG18+INDEX(装备数值!$X$13:$AH$116,$R18*8+7,CP$2)*$AH18+INDEX(装备数值!$X$13:$AH$116,$S18*8+8,CP$2)*$AI18</f>
        <v>26250</v>
      </c>
      <c r="CQ18" s="14">
        <f>INDEX(装备数值!$X$13:$AH$116,$L18*8+1,CQ$2)*$AB18+INDEX(装备数值!$X$13:$AH$116,$M18*8+2,CQ$2)*$AC18+INDEX(装备数值!$X$13:$AH$116,$O18*8+3,CQ$2)*$AD18+INDEX(装备数值!$X$13:$AH$116,$N18*8+4,CQ$2)*$AE18+INDEX(装备数值!$X$13:$AH$116,$P18*8+5,CQ$2)*$AF18+INDEX(装备数值!$X$13:$AH$116,$Q18*8+6,CQ$2)*$AG18+INDEX(装备数值!$X$13:$AH$116,$R18*8+7,CQ$2)*$AH18+INDEX(装备数值!$X$13:$AH$116,$S18*8+8,CQ$2)*$AI18</f>
        <v>24750</v>
      </c>
      <c r="CR18" s="14">
        <f>INDEX(装备数值!$X$13:$AH$116,$L18*8+1,CR$2)*$AB18+INDEX(装备数值!$X$13:$AH$116,$M18*8+2,CR$2)*$AC18+INDEX(装备数值!$X$13:$AH$116,$O18*8+3,CR$2)*$AD18+INDEX(装备数值!$X$13:$AH$116,$N18*8+4,CR$2)*$AE18+INDEX(装备数值!$X$13:$AH$116,$P18*8+5,CR$2)*$AF18+INDEX(装备数值!$X$13:$AH$116,$Q18*8+6,CR$2)*$AG18+INDEX(装备数值!$X$13:$AH$116,$R18*8+7,CR$2)*$AH18+INDEX(装备数值!$X$13:$AH$116,$S18*8+8,CR$2)*$AI18</f>
        <v>57</v>
      </c>
      <c r="CS18" s="14">
        <f>INDEX(装备数值!$X$13:$AH$116,$L18*8+1,CS$2)*$AB18+INDEX(装备数值!$X$13:$AH$116,$M18*8+2,CS$2)*$AC18+INDEX(装备数值!$X$13:$AH$116,$O18*8+3,CS$2)*$AD18+INDEX(装备数值!$X$13:$AH$116,$N18*8+4,CS$2)*$AE18+INDEX(装备数值!$X$13:$AH$116,$P18*8+5,CS$2)*$AF18+INDEX(装备数值!$X$13:$AH$116,$Q18*8+6,CS$2)*$AG18+INDEX(装备数值!$X$13:$AH$116,$R18*8+7,CS$2)*$AH18+INDEX(装备数值!$X$13:$AH$116,$S18*8+8,CS$2)*$AI18</f>
        <v>57</v>
      </c>
      <c r="CU18" s="14">
        <f>INDEX(装备数值!$AN$17:$AN$117,MATCH(MIN($T18:$AA18),装备数值!$AO$17:$AO$117,1))</f>
        <v>36</v>
      </c>
      <c r="CV18" s="14">
        <f>IF(COUNTIF($L18:$S18,"&gt;"&amp;0)=8,INDEX(装备数值!AR$17:AR$117,$CU18+1),0)</f>
        <v>10728</v>
      </c>
      <c r="CW18" s="14">
        <f>IF(COUNTIF($L18:$S18,"&gt;"&amp;0)=8,INDEX(装备数值!AS$17:AS$117,$CU18+1),0)</f>
        <v>81000</v>
      </c>
      <c r="CX18" s="14">
        <f>IF(COUNTIF($L18:$S18,"&gt;"&amp;0)=8,INDEX(装备数值!AT$17:AT$117,$CU18+1),0)</f>
        <v>5328</v>
      </c>
      <c r="CY18" s="14">
        <f>IF(COUNTIF($L18:$S18,"&gt;"&amp;0)=8,INDEX(装备数值!AU$17:AU$117,$CU18+1),0)</f>
        <v>108000</v>
      </c>
      <c r="CZ18" s="14">
        <f>IF(COUNTIF($L18:$S18,"&gt;"&amp;0)=8,INDEX(装备数值!AV$17:AV$117,$CU18+1),0)</f>
        <v>2160</v>
      </c>
      <c r="DB18" s="14">
        <f>INDEX(装备数值!$AY$17:$AY$77,MATCH(MIN($AB18:$AI18),装备数值!$AZ$17:$AZ$77,1))</f>
        <v>27</v>
      </c>
      <c r="DC18" s="26">
        <f>INDEX(装备数值!BA$17:BA$77,日常本!DB18+1)</f>
        <v>0.39</v>
      </c>
      <c r="DD18" s="26">
        <f>INDEX(装备数值!BA$17:BA$77,日常本!DB18+1)</f>
        <v>0.39</v>
      </c>
      <c r="DF18" s="14">
        <f t="shared" si="0"/>
        <v>20</v>
      </c>
      <c r="DG18" s="14">
        <f>VLOOKUP(DF18,军阶与晶片数值!$W$6:$X$27,2)</f>
        <v>5</v>
      </c>
      <c r="DH18" s="14">
        <f>INDEX(军阶与晶片数值!Y$6:Y$27,$DG18+1)</f>
        <v>500</v>
      </c>
      <c r="DI18" s="14">
        <f>INDEX(军阶与晶片数值!Z$6:Z$27,$DG18+1)</f>
        <v>500</v>
      </c>
      <c r="DJ18" s="14">
        <f>INDEX(军阶与晶片数值!AA$6:AA$27,$DG18+1)</f>
        <v>500</v>
      </c>
      <c r="DK18" s="14">
        <f>INDEX(军阶与晶片数值!AB$6:AB$27,$DG18+1)</f>
        <v>500</v>
      </c>
      <c r="DL18" s="28">
        <f>INDEX(军阶与晶片数值!AC$6:AC$27,$DG18+1)</f>
        <v>30</v>
      </c>
      <c r="DM18" s="28">
        <f>INDEX(军阶与晶片数值!AD$6:AD$27,$DG18+1)</f>
        <v>15</v>
      </c>
      <c r="DO18" s="26">
        <f>INDEX(军阶与晶片数值!I$6:I$16,AJ18+1)</f>
        <v>6.5000000000000002E-2</v>
      </c>
      <c r="DP18" s="26">
        <f>INDEX(军阶与晶片数值!M$6:M$16,AK18+1)</f>
        <v>6.5000000000000002E-2</v>
      </c>
      <c r="DQ18" s="26">
        <f>INDEX(军阶与晶片数值!J$6:J$16,AL18+1)</f>
        <v>6.5000000000000002E-2</v>
      </c>
      <c r="DR18" s="26">
        <f>INDEX(军阶与晶片数值!K$6:K$16,AM18+1)</f>
        <v>0.13</v>
      </c>
      <c r="DS18" s="26">
        <f>INDEX(军阶与晶片数值!L$6:L$16,AN18+1)</f>
        <v>0.13</v>
      </c>
      <c r="DT18" s="28">
        <f>INDEX(军阶与晶片数值!N$6:N$16,AO18+1)</f>
        <v>0</v>
      </c>
      <c r="DU18" s="28">
        <f>INDEX(军阶与晶片数值!O$6:O$16,AP18+1)</f>
        <v>0</v>
      </c>
      <c r="DV18" s="28">
        <f>INDEX(军阶与晶片数值!P$6:P$16,AQ18+1)</f>
        <v>0</v>
      </c>
      <c r="DW18" s="28">
        <f>INDEX(军阶与晶片数值!Q$6:Q$16,AR18+1)</f>
        <v>0</v>
      </c>
      <c r="DX18" s="26">
        <f>INDEX(军阶与晶片数值!R$6:R$16,AS18+1)</f>
        <v>0.13</v>
      </c>
      <c r="DY18" s="26">
        <f>INDEX(军阶与晶片数值!S$6:S$16,AT18+1)</f>
        <v>0.06</v>
      </c>
      <c r="DZ18" s="26">
        <f>INDEX(军阶与晶片数值!T$6:T$16,AU18+1)</f>
        <v>0</v>
      </c>
      <c r="EA18" s="26">
        <f>INDEX(军阶与晶片数值!U$6:U$16,AV18+1)</f>
        <v>0</v>
      </c>
      <c r="EC18" s="26">
        <f>INDEX(军阶与晶片数值!$C$6:$C$36,日常本!$AW18+1)</f>
        <v>0.8</v>
      </c>
      <c r="ED18" s="26">
        <f>INDEX(军阶与晶片数值!$C$6:$C$36,日常本!$AW18+1)</f>
        <v>0.8</v>
      </c>
      <c r="EE18" s="26">
        <f>INDEX(军阶与晶片数值!$C$6:$C$36,日常本!$AW18+1)</f>
        <v>0.8</v>
      </c>
      <c r="EF18" s="26">
        <f>INDEX(军阶与晶片数值!$C$6:$C$36,日常本!$AW18+1)</f>
        <v>0.8</v>
      </c>
      <c r="EG18" s="26">
        <f>INDEX(军阶与晶片数值!$C$6:$C$36,日常本!$AW18+1)</f>
        <v>0.8</v>
      </c>
      <c r="EI18" s="14">
        <f>INDEX(战舰突破!$H$6:$H$18,日常本!$F18+1)+INDEX(战舰突破!$H$23:$H$35,日常本!$G18+1)+INDEX(战舰突破!$H$40:$H$52,日常本!$H18+1)</f>
        <v>200</v>
      </c>
      <c r="EJ18" s="14">
        <f>INDEX(战舰突破!$I$6:$I$18,日常本!$F18+1)+INDEX(战舰突破!$I$23:$I$35,日常本!$G18+1)+INDEX(战舰突破!$I$40:$I$52,日常本!$H18+1)</f>
        <v>200</v>
      </c>
      <c r="EK18" s="14">
        <f>INDEX(战舰突破!$J$6:$J$18,日常本!$F18+1)+INDEX(战舰突破!$J$23:$J$35,日常本!$G18+1)+INDEX(战舰突破!$J$40:$J$52,日常本!$H18+1)</f>
        <v>0</v>
      </c>
      <c r="EL18" s="14">
        <f>INDEX(战舰突破!$K$6:$K$18,日常本!$F18+1)+INDEX(战舰突破!$K$23:$K$35,日常本!$G18+1)+INDEX(战舰突破!$K$40:$K$52,日常本!$H18+1)</f>
        <v>0</v>
      </c>
      <c r="EM18" s="14">
        <f>INDEX(战舰突破!$L$6:$L$18,日常本!$F18+1)+INDEX(战舰突破!$L$23:$L$35,日常本!$G18+1)+INDEX(战舰突破!$L$40:$L$52,日常本!$H18+1)</f>
        <v>200</v>
      </c>
      <c r="EN18" s="18">
        <f>INDEX(战舰突破!$N$6:$N$18,日常本!$F18+1)+INDEX(战舰突破!$N$23:$N$35,日常本!$G18+1)+INDEX(战舰突破!$N$40:$N$52,日常本!$H18+1)</f>
        <v>0</v>
      </c>
      <c r="EO18" s="18">
        <f>INDEX(战舰突破!$O$6:$O$18,日常本!$F18+1)+INDEX(战舰突破!$O$23:$O$35,日常本!$G18+1)+INDEX(战舰突破!$O$40:$O$52,日常本!$H18+1)</f>
        <v>0.6</v>
      </c>
      <c r="EP18" s="18">
        <f>INDEX(战舰突破!$P$6:$P$18,日常本!$F18+1)+INDEX(战舰突破!$P$23:$P$35,日常本!$G18+1)+INDEX(战舰突破!$P$40:$P$52,日常本!$H18+1)</f>
        <v>0</v>
      </c>
      <c r="EQ18" s="18">
        <f>INDEX(战舰突破!$Q$6:$Q$18,日常本!$F18+1)+INDEX(战舰突破!$Q$23:$Q$35,日常本!$G18+1)+INDEX(战舰突破!$Q$40:$Q$52,日常本!$H18+1)</f>
        <v>0.3</v>
      </c>
      <c r="ER18" s="18">
        <f>INDEX(战舰突破!$R$6:$R$18,日常本!$F18+1)+INDEX(战舰突破!$R$23:$R$35,日常本!$G18+1)+INDEX(战舰突破!$R$40:$R$52,日常本!$H18+1)</f>
        <v>0</v>
      </c>
      <c r="ES18" s="18">
        <f>INDEX(战舰突破!$M$6:$M$18,日常本!$F18+1)+INDEX(战舰突破!$M$23:$M$35,日常本!$G18+1)+INDEX(战舰突破!$M$40:$M$52,日常本!$H18+1)</f>
        <v>0.2</v>
      </c>
      <c r="ET18" s="22">
        <f>INDEX(战舰突破!$W$6:$W$18,日常本!$F18+1)+INDEX(战舰突破!$W$23:$W$35,日常本!$G18+1)+INDEX(战舰突破!$W$40:$W$52,日常本!$H18+1)</f>
        <v>0.5</v>
      </c>
      <c r="EW18" s="14">
        <f>INDEX(战舰突破!$S$6:$S$18,日常本!$F18+1)</f>
        <v>0</v>
      </c>
      <c r="EX18" s="14">
        <f>INDEX(战舰突破!$T$6:$T$18,日常本!$F18+1)</f>
        <v>0.5</v>
      </c>
      <c r="EY18" s="14">
        <f>INDEX(战舰突破!$U$6:$U$18,日常本!$F18+1)</f>
        <v>0.1</v>
      </c>
      <c r="EZ18" s="14">
        <f>INDEX(战舰突破!$V$6:$V$18,日常本!$F18+1)</f>
        <v>1</v>
      </c>
      <c r="FA18" s="14">
        <f>INDEX(战舰突破!$X$6:$X$18,日常本!$F18+1)</f>
        <v>8</v>
      </c>
      <c r="FC18" s="14">
        <f>INDEX(战舰突破!$S$23:$S$35,日常本!$F18+1)</f>
        <v>0.6</v>
      </c>
      <c r="FD18" s="14">
        <f>INDEX(战舰突破!$T$23:$T$35,日常本!$F18+1)</f>
        <v>0.25</v>
      </c>
      <c r="FE18" s="14">
        <f>INDEX(战舰突破!$U$23:$U$35,日常本!$F18+1)</f>
        <v>0.1</v>
      </c>
      <c r="FF18" s="14">
        <f>INDEX(战舰突破!$V$23:$V$35,日常本!$F18+1)</f>
        <v>1</v>
      </c>
      <c r="FG18" s="14">
        <f>INDEX(战舰突破!$X$23:$X$35,日常本!$F18+1)</f>
        <v>120</v>
      </c>
      <c r="FI18" s="14">
        <f>INDEX(战舰突破!$S$40:$S$52,日常本!$F18+1)</f>
        <v>0.6</v>
      </c>
      <c r="FJ18" s="14">
        <f>INDEX(战舰突破!$T$40:$T$52,日常本!$F18+1)</f>
        <v>0.25</v>
      </c>
      <c r="FK18" s="14">
        <f>INDEX(战舰突破!$U$40:$U$52,日常本!$F18+1)</f>
        <v>0.1</v>
      </c>
      <c r="FL18" s="14">
        <f>INDEX(战舰突破!$V$40:$V$52,日常本!$F18+1)</f>
        <v>1</v>
      </c>
      <c r="FM18" s="14">
        <f>INDEX(战舰突破!$X$40:$X$52,日常本!$F18+1)</f>
        <v>200</v>
      </c>
      <c r="FP18" s="14">
        <f t="shared" si="1"/>
        <v>477741</v>
      </c>
      <c r="FQ18" s="14">
        <f t="shared" si="2"/>
        <v>462006</v>
      </c>
      <c r="FR18" s="14">
        <f t="shared" si="3"/>
        <v>462840</v>
      </c>
      <c r="FS18" s="14">
        <f t="shared" si="4"/>
        <v>5856763</v>
      </c>
      <c r="FT18" s="14">
        <f t="shared" si="5"/>
        <v>238085</v>
      </c>
      <c r="FU18" s="14">
        <f t="shared" si="6"/>
        <v>6105760</v>
      </c>
      <c r="FV18" s="14">
        <f t="shared" si="6"/>
        <v>140982</v>
      </c>
      <c r="FW18" s="28">
        <f t="shared" si="7"/>
        <v>26750</v>
      </c>
      <c r="FX18" s="28">
        <f t="shared" si="7"/>
        <v>25250</v>
      </c>
      <c r="FY18" s="28">
        <f t="shared" si="7"/>
        <v>26750</v>
      </c>
      <c r="FZ18" s="28">
        <f t="shared" si="7"/>
        <v>25250</v>
      </c>
      <c r="GA18" s="28">
        <f t="shared" si="8"/>
        <v>1.5707</v>
      </c>
      <c r="GB18" s="28">
        <f t="shared" si="8"/>
        <v>1.4734000000000003</v>
      </c>
      <c r="GC18" s="28">
        <f t="shared" si="9"/>
        <v>0</v>
      </c>
      <c r="GD18" s="28">
        <f t="shared" si="9"/>
        <v>36.064999999999998</v>
      </c>
      <c r="GE18" s="14">
        <f t="shared" si="10"/>
        <v>1</v>
      </c>
      <c r="GF18" s="14">
        <f t="shared" si="11"/>
        <v>1.6</v>
      </c>
      <c r="GG18" s="14">
        <f t="shared" si="12"/>
        <v>1.6</v>
      </c>
      <c r="GH18" s="18">
        <f t="shared" si="13"/>
        <v>1.7</v>
      </c>
      <c r="GI18" s="18">
        <f t="shared" si="14"/>
        <v>1.45</v>
      </c>
      <c r="GJ18" s="18">
        <f t="shared" si="15"/>
        <v>1.45</v>
      </c>
      <c r="GK18" s="29">
        <f t="shared" si="44"/>
        <v>26900</v>
      </c>
      <c r="GL18" s="29">
        <f t="shared" si="16"/>
        <v>27200</v>
      </c>
      <c r="GM18" s="29">
        <f t="shared" si="16"/>
        <v>27200</v>
      </c>
      <c r="GN18" s="26">
        <f t="shared" si="45"/>
        <v>0.1</v>
      </c>
      <c r="GO18" s="26">
        <f t="shared" si="46"/>
        <v>0.1</v>
      </c>
      <c r="GP18" s="26">
        <f t="shared" si="47"/>
        <v>0.1</v>
      </c>
      <c r="GQ18" s="14">
        <f t="shared" si="48"/>
        <v>3</v>
      </c>
      <c r="GR18" s="14">
        <f t="shared" si="49"/>
        <v>3</v>
      </c>
      <c r="GS18" s="14">
        <f t="shared" si="50"/>
        <v>3</v>
      </c>
      <c r="GT18" s="14">
        <f t="shared" si="17"/>
        <v>8</v>
      </c>
      <c r="GU18" s="14">
        <f t="shared" si="18"/>
        <v>120</v>
      </c>
      <c r="GV18" s="14">
        <f t="shared" si="19"/>
        <v>200</v>
      </c>
      <c r="GW18">
        <v>14</v>
      </c>
      <c r="GX18" s="14">
        <f t="shared" si="20"/>
        <v>41023603</v>
      </c>
      <c r="GZ18" s="14">
        <f t="shared" si="21"/>
        <v>476170</v>
      </c>
      <c r="HA18" s="14">
        <f t="shared" si="51"/>
        <v>238840</v>
      </c>
      <c r="HB18" s="29">
        <f t="shared" si="52"/>
        <v>24240</v>
      </c>
      <c r="HC18" s="29">
        <f t="shared" si="53"/>
        <v>17291</v>
      </c>
      <c r="HD18" s="29">
        <f t="shared" si="22"/>
        <v>19800</v>
      </c>
      <c r="HE18" s="29">
        <f t="shared" si="23"/>
        <v>17430</v>
      </c>
      <c r="HF18" s="14">
        <f t="shared" si="24"/>
        <v>1.5707</v>
      </c>
      <c r="HG18" s="14">
        <f t="shared" si="24"/>
        <v>1.4734000000000003</v>
      </c>
      <c r="HH18" s="14">
        <f t="shared" si="54"/>
        <v>220200</v>
      </c>
      <c r="HI18" s="26">
        <f t="shared" si="25"/>
        <v>0.45061676713552123</v>
      </c>
      <c r="HJ18" s="26">
        <f t="shared" si="26"/>
        <v>0.61780905752753978</v>
      </c>
      <c r="HK18" s="29">
        <f t="shared" si="55"/>
        <v>53135</v>
      </c>
      <c r="HL18" s="29">
        <f t="shared" si="56"/>
        <v>205101</v>
      </c>
      <c r="HM18" s="29">
        <f t="shared" si="57"/>
        <v>274415</v>
      </c>
      <c r="HN18" s="26">
        <f t="shared" si="27"/>
        <v>0.52611916936241254</v>
      </c>
      <c r="HO18" s="26">
        <f t="shared" si="28"/>
        <v>0.5359021183345507</v>
      </c>
      <c r="HP18" s="26">
        <f t="shared" si="29"/>
        <v>0.5359021183345507</v>
      </c>
      <c r="HQ18" s="26">
        <f t="shared" si="58"/>
        <v>0.12611916936241252</v>
      </c>
      <c r="HR18" s="29">
        <f t="shared" si="30"/>
        <v>1.8000000000000003</v>
      </c>
      <c r="HS18" s="29">
        <f t="shared" si="31"/>
        <v>2.9113054367108426</v>
      </c>
      <c r="HT18" s="29">
        <f t="shared" si="32"/>
        <v>2.9113054367108426</v>
      </c>
      <c r="HU18" s="29">
        <f t="shared" si="33"/>
        <v>478215</v>
      </c>
      <c r="HV18" s="29">
        <f t="shared" si="34"/>
        <v>398074.43758322037</v>
      </c>
      <c r="HW18" s="29">
        <f t="shared" si="35"/>
        <v>399452.94070750294</v>
      </c>
      <c r="HX18" s="29">
        <f t="shared" si="36"/>
        <v>2786305</v>
      </c>
      <c r="HY18" s="14">
        <f t="shared" si="37"/>
        <v>1275742.3799999999</v>
      </c>
      <c r="IC18" s="14">
        <v>0</v>
      </c>
      <c r="ID18" s="14">
        <v>1</v>
      </c>
      <c r="IE18" s="14">
        <v>300</v>
      </c>
      <c r="IF18" s="14">
        <v>50</v>
      </c>
      <c r="IG18" s="14">
        <v>37</v>
      </c>
      <c r="IH18" s="23">
        <f t="shared" si="38"/>
        <v>162038374</v>
      </c>
      <c r="II18" s="23">
        <f t="shared" si="59"/>
        <v>2</v>
      </c>
      <c r="IJ18" s="23">
        <f t="shared" si="60"/>
        <v>162.04</v>
      </c>
      <c r="IK18" s="14">
        <v>1</v>
      </c>
      <c r="IL18" s="14">
        <v>0</v>
      </c>
      <c r="IM18" s="14">
        <v>120</v>
      </c>
      <c r="IN18" s="14">
        <v>20</v>
      </c>
      <c r="IO18" s="14">
        <v>15</v>
      </c>
      <c r="IP18" s="23">
        <f t="shared" si="39"/>
        <v>52544779</v>
      </c>
      <c r="IQ18" s="23">
        <f t="shared" si="61"/>
        <v>2</v>
      </c>
      <c r="IR18" s="23">
        <f t="shared" si="62"/>
        <v>52.54</v>
      </c>
      <c r="IU18" s="14">
        <v>48</v>
      </c>
      <c r="IV18" s="14">
        <v>8</v>
      </c>
      <c r="IW18" s="14">
        <v>6</v>
      </c>
      <c r="IX18" s="23">
        <f t="shared" si="40"/>
        <v>19903389</v>
      </c>
      <c r="IY18" s="23">
        <f t="shared" si="63"/>
        <v>2</v>
      </c>
      <c r="IZ18" s="23">
        <f t="shared" si="64"/>
        <v>19.899999999999999</v>
      </c>
      <c r="JA18" s="14">
        <v>30</v>
      </c>
      <c r="JB18" s="14">
        <v>5</v>
      </c>
      <c r="JC18" s="14">
        <v>3</v>
      </c>
      <c r="JD18" s="23">
        <f t="shared" si="41"/>
        <v>11480931</v>
      </c>
      <c r="JE18" s="23">
        <f t="shared" si="65"/>
        <v>2</v>
      </c>
      <c r="JF18" s="23">
        <f t="shared" si="66"/>
        <v>11.48</v>
      </c>
      <c r="JG18" s="14">
        <v>96</v>
      </c>
      <c r="JH18" s="14">
        <v>16</v>
      </c>
      <c r="JI18" s="14">
        <v>12</v>
      </c>
      <c r="JJ18" s="23">
        <f t="shared" si="42"/>
        <v>39806779</v>
      </c>
      <c r="JK18" s="23">
        <f t="shared" si="67"/>
        <v>2</v>
      </c>
      <c r="JL18" s="23">
        <f t="shared" si="68"/>
        <v>39.81</v>
      </c>
    </row>
    <row r="19" spans="1:293" ht="16.5" x14ac:dyDescent="0.2">
      <c r="A19" s="14">
        <v>560</v>
      </c>
      <c r="B19" s="14" t="s">
        <v>671</v>
      </c>
      <c r="C19" s="14">
        <v>560</v>
      </c>
      <c r="D19" s="14">
        <v>560</v>
      </c>
      <c r="E19" s="14">
        <v>560</v>
      </c>
      <c r="F19" s="14">
        <v>10</v>
      </c>
      <c r="G19" s="14">
        <v>10</v>
      </c>
      <c r="H19" s="14">
        <v>10</v>
      </c>
      <c r="I19" s="14">
        <v>6</v>
      </c>
      <c r="J19" s="14">
        <v>6</v>
      </c>
      <c r="K19" s="14">
        <v>6</v>
      </c>
      <c r="L19" s="14">
        <v>9</v>
      </c>
      <c r="M19" s="14">
        <v>9</v>
      </c>
      <c r="N19" s="14">
        <v>9</v>
      </c>
      <c r="O19" s="14">
        <v>9</v>
      </c>
      <c r="P19" s="14">
        <v>9</v>
      </c>
      <c r="Q19" s="14">
        <v>9</v>
      </c>
      <c r="R19" s="14">
        <v>9</v>
      </c>
      <c r="S19" s="14">
        <v>9</v>
      </c>
      <c r="T19" s="14">
        <v>560</v>
      </c>
      <c r="U19" s="14">
        <v>560</v>
      </c>
      <c r="V19" s="14">
        <v>560</v>
      </c>
      <c r="W19" s="14">
        <v>560</v>
      </c>
      <c r="X19" s="14">
        <v>560</v>
      </c>
      <c r="Y19" s="14">
        <v>560</v>
      </c>
      <c r="Z19" s="14">
        <v>560</v>
      </c>
      <c r="AA19" s="14">
        <v>560</v>
      </c>
      <c r="AB19" s="14">
        <v>70</v>
      </c>
      <c r="AC19" s="14">
        <v>70</v>
      </c>
      <c r="AD19" s="14">
        <v>70</v>
      </c>
      <c r="AE19" s="14">
        <v>70</v>
      </c>
      <c r="AF19" s="14">
        <v>70</v>
      </c>
      <c r="AG19" s="14">
        <v>70</v>
      </c>
      <c r="AH19" s="14">
        <v>70</v>
      </c>
      <c r="AI19" s="14">
        <v>70</v>
      </c>
      <c r="AJ19" s="14">
        <v>4</v>
      </c>
      <c r="AK19" s="14">
        <v>4</v>
      </c>
      <c r="AL19" s="14">
        <v>4</v>
      </c>
      <c r="AM19" s="14">
        <v>4</v>
      </c>
      <c r="AN19" s="14">
        <v>4</v>
      </c>
      <c r="AO19" s="14">
        <v>0</v>
      </c>
      <c r="AP19" s="14">
        <v>0</v>
      </c>
      <c r="AQ19" s="14">
        <v>0</v>
      </c>
      <c r="AR19" s="14">
        <v>0</v>
      </c>
      <c r="AS19" s="14">
        <v>3</v>
      </c>
      <c r="AT19" s="14">
        <v>3</v>
      </c>
      <c r="AU19" s="14">
        <v>0</v>
      </c>
      <c r="AV19" s="14">
        <v>0</v>
      </c>
      <c r="AW19" s="14">
        <v>20</v>
      </c>
      <c r="BB19" s="14">
        <f>ROUND((INDEX(新战舰养成!S$6:S$18,日常本!$F19+1)+INDEX(新战舰养成!D$6:D$18,日常本!$F19+1)*(日常本!$C19-1))*INDEX(战舰突破!$D$6:$D$18,日常本!$I19+1),0)</f>
        <v>306229</v>
      </c>
      <c r="BC19" s="14">
        <f>ROUND((INDEX(新战舰养成!T$6:T$18,日常本!$F19+1)+INDEX(新战舰养成!E$6:E$18,日常本!$F19+1)*(日常本!$C19-1))*INDEX(战舰突破!$D$6:$D$18,日常本!$I19+1),0)</f>
        <v>2449727</v>
      </c>
      <c r="BD19" s="14">
        <f>ROUND((INDEX(新战舰养成!U$6:U$18,日常本!$F19+1)+INDEX(新战舰养成!F$6:F$18,日常本!$F19+1)*(日常本!$C19-1))*INDEX(战舰突破!$D$6:$D$18,日常本!$I19+1),0)</f>
        <v>153253</v>
      </c>
      <c r="BE19" s="14">
        <f>ROUND((INDEX(新战舰养成!V$6:V$18,日常本!$F19+1)+INDEX(新战舰养成!G$6:G$18,日常本!$F19+1)*(日常本!$C19-1))*INDEX(战舰突破!$D$6:$D$18,日常本!$I19+1),0)</f>
        <v>525</v>
      </c>
      <c r="BF19" s="14">
        <f>ROUND((INDEX(新战舰养成!W$6:W$18,日常本!$F19+1)+INDEX(新战舰养成!H$6:H$18,日常本!$F19+1)*(日常本!$C19-1))*INDEX(战舰突破!$D$6:$D$18,日常本!$I19+1),0)</f>
        <v>7</v>
      </c>
      <c r="BH19" s="14">
        <f>IF($D19&gt;0,ROUND((INDEX(新战舰养成!X$6:X$18,日常本!$G19+1)+INDEX(新战舰养成!I$6:I$18,日常本!$G19+1)*(日常本!$D19-1))*INDEX(战舰突破!$D$6:$D$18,日常本!$J19+1),0),0)</f>
        <v>306719</v>
      </c>
      <c r="BI19" s="14">
        <f>IF($D19&gt;0,ROUND((INDEX(新战舰养成!Y$6:Y$18,日常本!$G19+1)+INDEX(新战舰养成!J$6:J$18,日常本!$G19+1)*(日常本!$D19-1))*INDEX(战舰突破!$D$6:$D$18,日常本!$J19+1),0),0)</f>
        <v>0</v>
      </c>
      <c r="BJ19" s="14">
        <f>IF($D19&gt;0,ROUND((INDEX(新战舰养成!Z$6:Z$18,日常本!$G19+1)+INDEX(新战舰养成!K$6:K$18,日常本!$G19+1)*(日常本!$D19-1))*INDEX(战舰突破!$D$6:$D$18,日常本!$J19+1),0),0)</f>
        <v>0</v>
      </c>
      <c r="BK19" s="14">
        <f>IF($D19&gt;0,ROUND((INDEX(新战舰养成!AA$6:AA$18,日常本!$G19+1)+INDEX(新战舰养成!L$6:L$18,日常本!$G19+1)*(日常本!$D19-1))*INDEX(战舰突破!$D$6:$D$18,日常本!$J19+1),0),0)</f>
        <v>3062290</v>
      </c>
      <c r="BL19" s="14">
        <f>IF($D19&gt;0,ROUND((INDEX(新战舰养成!AB$6:AB$18,日常本!$G19+1)+INDEX(新战舰养成!M$6:M$18,日常本!$G19+1)*(日常本!$D19-1))*INDEX(战舰突破!$D$6:$D$18,日常本!$J19+1),0),0)</f>
        <v>61117</v>
      </c>
      <c r="BN19" s="14">
        <f>IF($E19&gt;0,ROUND((INDEX(新战舰养成!AC$6:AC$18,日常本!$H19+1)+INDEX(新战舰养成!I$6:I$18,日常本!$H19+1)*(日常本!$E19-1))*INDEX(战舰突破!$D$6:$D$18,日常本!$K19+1),0),0)</f>
        <v>307244</v>
      </c>
      <c r="BO19" s="14">
        <f>IF($E19&gt;0,ROUND((INDEX(新战舰养成!AD$6:AD$18,日常本!$H19+1)+INDEX(新战舰养成!J$6:J$18,日常本!$H19+1)*(日常本!$E19-1))*INDEX(战舰突破!$D$6:$D$18,日常本!$K19+1),0),0)</f>
        <v>0</v>
      </c>
      <c r="BP19" s="14">
        <f>IF($E19&gt;0,ROUND((INDEX(新战舰养成!AE$6:AE$18,日常本!$H19+1)+INDEX(新战舰养成!K$6:K$18,日常本!$H19+1)*(日常本!$E19-1))*INDEX(战舰突破!$D$6:$D$18,日常本!$K19+1),0),0)</f>
        <v>0</v>
      </c>
      <c r="BQ19" s="14">
        <f>IF($E19&gt;0,ROUND((INDEX(新战舰养成!AF$6:AF$18,日常本!$H19+1)+INDEX(新战舰养成!L$6:L$18,日常本!$H19+1)*(日常本!$E19-1))*INDEX(战舰突破!$D$6:$D$18,日常本!$K19+1),0),0)</f>
        <v>1971533</v>
      </c>
      <c r="BR19" s="14">
        <f>IF($E19&gt;0,ROUND((INDEX(新战舰养成!AG$6:AG$18,日常本!$H19+1)+INDEX(新战舰养成!M$6:M$18,日常本!$H19+1)*(日常本!$E19-1))*INDEX(战舰突破!$D$6:$D$18,日常本!$K19+1),0),0)</f>
        <v>83321</v>
      </c>
      <c r="BU19" s="14">
        <f>(INDEX(装备数值!$C$13:$G$116,日常本!$L19*8+1,BU$2)+INDEX(装备数值!$C$13:$G$116,日常本!$M19*8+2,BU$2)+INDEX(装备数值!$C$13:$G$116,日常本!$O19*8+3,BU$2)+INDEX(装备数值!$C$13:$G$116,日常本!$N19*8+4,BU$2)+INDEX(装备数值!$C$13:$G$116,日常本!$P19*8+5,BU$2)+INDEX(装备数值!$C$13:$G$116,日常本!$Q19*8+6,BU$2)+INDEX(装备数值!$C$13:$G$116,日常本!$R19*8+7,BU$2)+INDEX(装备数值!$C$13:$G$116,日常本!$S19*8+8,BU$2))</f>
        <v>56000</v>
      </c>
      <c r="BV19" s="14">
        <f>(INDEX(装备数值!$C$13:$G$116,日常本!$L19*8+1,BV$2)+INDEX(装备数值!$C$13:$G$116,日常本!$M19*8+2,BV$2)+INDEX(装备数值!$C$13:$G$116,日常本!$O19*8+3,BV$2)+INDEX(装备数值!$C$13:$G$116,日常本!$N19*8+4,BV$2)+INDEX(装备数值!$C$13:$G$116,日常本!$P19*8+5,BV$2)+INDEX(装备数值!$C$13:$G$116,日常本!$Q19*8+6,BV$2)+INDEX(装备数值!$C$13:$G$116,日常本!$R19*8+7,BV$2)+INDEX(装备数值!$C$13:$G$116,日常本!$S19*8+8,BV$2))</f>
        <v>420000</v>
      </c>
      <c r="BW19" s="14">
        <f>(INDEX(装备数值!$C$13:$G$116,日常本!$L19*8+1,BW$2)+INDEX(装备数值!$C$13:$G$116,日常本!$M19*8+2,BW$2)+INDEX(装备数值!$C$13:$G$116,日常本!$O19*8+3,BW$2)+INDEX(装备数值!$C$13:$G$116,日常本!$N19*8+4,BW$2)+INDEX(装备数值!$C$13:$G$116,日常本!$P19*8+5,BW$2)+INDEX(装备数值!$C$13:$G$116,日常本!$Q19*8+6,BW$2)+INDEX(装备数值!$C$13:$G$116,日常本!$R19*8+7,BW$2)+INDEX(装备数值!$C$13:$G$116,日常本!$S19*8+8,BW$2))</f>
        <v>28000</v>
      </c>
      <c r="BX19" s="14">
        <f>(INDEX(装备数值!$C$13:$G$116,日常本!$L19*8+1,BX$2)+INDEX(装备数值!$C$13:$G$116,日常本!$M19*8+2,BX$2)+INDEX(装备数值!$C$13:$G$116,日常本!$O19*8+3,BX$2)+INDEX(装备数值!$C$13:$G$116,日常本!$N19*8+4,BX$2)+INDEX(装备数值!$C$13:$G$116,日常本!$P19*8+5,BX$2)+INDEX(装备数值!$C$13:$G$116,日常本!$Q19*8+6,BX$2)+INDEX(装备数值!$C$13:$G$116,日常本!$R19*8+7,BX$2)+INDEX(装备数值!$C$13:$G$116,日常本!$S19*8+8,BX$2))</f>
        <v>560000</v>
      </c>
      <c r="BY19" s="14">
        <f>(INDEX(装备数值!$C$13:$G$116,日常本!$L19*8+1,BY$2)+INDEX(装备数值!$C$13:$G$116,日常本!$M19*8+2,BY$2)+INDEX(装备数值!$C$13:$G$116,日常本!$O19*8+3,BY$2)+INDEX(装备数值!$C$13:$G$116,日常本!$N19*8+4,BY$2)+INDEX(装备数值!$C$13:$G$116,日常本!$P19*8+5,BY$2)+INDEX(装备数值!$C$13:$G$116,日常本!$Q19*8+6,BY$2)+INDEX(装备数值!$C$13:$G$116,日常本!$R19*8+7,BY$2)+INDEX(装备数值!$C$13:$G$116,日常本!$S19*8+8,BY$2))</f>
        <v>10800</v>
      </c>
      <c r="CB19" s="14">
        <f>INDEX(装备数值!$I$13:$M$116,日常本!$L19*8+1,CB$2)*$T19+INDEX(装备数值!$I$13:$M$116,日常本!$M19*8+2,CB$2)*$U19+INDEX(装备数值!$I$13:$M$116,日常本!$O19*8+3,CB$2)*$V19+INDEX(装备数值!$I$13:$M$116,日常本!$N19*8+4,CB$2)*$W19+INDEX(装备数值!$I$13:$M$116,日常本!$P19*8+5,CB$2)*$X19+INDEX(装备数值!$I$13:$M$116,日常本!$Q19*8+6,CB$2)*$Y19+INDEX(装备数值!$I$13:$M$116,日常本!$R19*8+7,CB$2)*$Z19+INDEX(装备数值!$I$13:$M$116,日常本!$S19*8+8,CB$2)*$AA19</f>
        <v>156800</v>
      </c>
      <c r="CC19" s="14">
        <f>INDEX(装备数值!$I$13:$M$116,日常本!$L19*8+1,CC$2)*$T19+INDEX(装备数值!$I$13:$M$116,日常本!$M19*8+2,CC$2)*$U19+INDEX(装备数值!$I$13:$M$116,日常本!$O19*8+3,CC$2)*$V19+INDEX(装备数值!$I$13:$M$116,日常本!$N19*8+4,CC$2)*$W19+INDEX(装备数值!$I$13:$M$116,日常本!$P19*8+5,CC$2)*$X19+INDEX(装备数值!$I$13:$M$116,日常本!$Q19*8+6,CC$2)*$Y19+INDEX(装备数值!$I$13:$M$116,日常本!$R19*8+7,CC$2)*$Z19+INDEX(装备数值!$I$13:$M$116,日常本!$S19*8+8,CC$2)*$AA19</f>
        <v>1176000</v>
      </c>
      <c r="CD19" s="14">
        <f>INDEX(装备数值!$I$13:$M$116,日常本!$L19*8+1,CD$2)*$T19+INDEX(装备数值!$I$13:$M$116,日常本!$M19*8+2,CD$2)*$U19+INDEX(装备数值!$I$13:$M$116,日常本!$O19*8+3,CD$2)*$V19+INDEX(装备数值!$I$13:$M$116,日常本!$N19*8+4,CD$2)*$W19+INDEX(装备数值!$I$13:$M$116,日常本!$P19*8+5,CD$2)*$X19+INDEX(装备数值!$I$13:$M$116,日常本!$Q19*8+6,CD$2)*$Y19+INDEX(装备数值!$I$13:$M$116,日常本!$R19*8+7,CD$2)*$Z19+INDEX(装备数值!$I$13:$M$116,日常本!$S19*8+8,CD$2)*$AA19</f>
        <v>78400</v>
      </c>
      <c r="CE19" s="14">
        <f>INDEX(装备数值!$I$13:$M$116,日常本!$L19*8+1,CE$2)*$T19+INDEX(装备数值!$I$13:$M$116,日常本!$M19*8+2,CE$2)*$U19+INDEX(装备数值!$I$13:$M$116,日常本!$O19*8+3,CE$2)*$V19+INDEX(装备数值!$I$13:$M$116,日常本!$N19*8+4,CE$2)*$W19+INDEX(装备数值!$I$13:$M$116,日常本!$P19*8+5,CE$2)*$X19+INDEX(装备数值!$I$13:$M$116,日常本!$Q19*8+6,CE$2)*$Y19+INDEX(装备数值!$I$13:$M$116,日常本!$R19*8+7,CE$2)*$Z19+INDEX(装备数值!$I$13:$M$116,日常本!$S19*8+8,CE$2)*$AA19</f>
        <v>1568000</v>
      </c>
      <c r="CF19" s="14">
        <f>INDEX(装备数值!$I$13:$M$116,日常本!$L19*8+1,CF$2)*$T19+INDEX(装备数值!$I$13:$M$116,日常本!$M19*8+2,CF$2)*$U19+INDEX(装备数值!$I$13:$M$116,日常本!$O19*8+3,CF$2)*$V19+INDEX(装备数值!$I$13:$M$116,日常本!$N19*8+4,CF$2)*$W19+INDEX(装备数值!$I$13:$M$116,日常本!$P19*8+5,CF$2)*$X19+INDEX(装备数值!$I$13:$M$116,日常本!$Q19*8+6,CF$2)*$Y19+INDEX(装备数值!$I$13:$M$116,日常本!$R19*8+7,CF$2)*$Z19+INDEX(装备数值!$I$13:$M$116,日常本!$S19*8+8,CF$2)*$AA19</f>
        <v>30240</v>
      </c>
      <c r="CI19" s="14">
        <f>INDEX(装备数值!$X$13:$AH$116,$L19*8+1,CI$2)*$AB19+INDEX(装备数值!$X$13:$AH$116,$M19*8+2,CI$2)*$AC19+INDEX(装备数值!$X$13:$AH$116,$O19*8+3,CI$2)*$AD19+INDEX(装备数值!$X$13:$AH$116,$N19*8+4,CI$2)*$AE19+INDEX(装备数值!$X$13:$AH$116,$P19*8+5,CI$2)*$AF19+INDEX(装备数值!$X$13:$AH$116,$Q19*8+6,CI$2)*$AG19+INDEX(装备数值!$X$13:$AH$116,$R19*8+7,CI$2)*$AH19+INDEX(装备数值!$X$13:$AH$116,$S19*8+8,CI$2)*$AI19</f>
        <v>49000</v>
      </c>
      <c r="CJ19" s="14">
        <f>INDEX(装备数值!$X$13:$AH$116,$L19*8+1,CJ$2)*$AB19+INDEX(装备数值!$X$13:$AH$116,$M19*8+2,CJ$2)*$AC19+INDEX(装备数值!$X$13:$AH$116,$O19*8+3,CJ$2)*$AD19+INDEX(装备数值!$X$13:$AH$116,$N19*8+4,CJ$2)*$AE19+INDEX(装备数值!$X$13:$AH$116,$P19*8+5,CJ$2)*$AF19+INDEX(装备数值!$X$13:$AH$116,$Q19*8+6,CJ$2)*$AG19+INDEX(装备数值!$X$13:$AH$116,$R19*8+7,CJ$2)*$AH19+INDEX(装备数值!$X$13:$AH$116,$S19*8+8,CJ$2)*$AI19</f>
        <v>367500</v>
      </c>
      <c r="CK19" s="14">
        <f>INDEX(装备数值!$X$13:$AH$116,$L19*8+1,CK$2)*$AB19+INDEX(装备数值!$X$13:$AH$116,$M19*8+2,CK$2)*$AC19+INDEX(装备数值!$X$13:$AH$116,$O19*8+3,CK$2)*$AD19+INDEX(装备数值!$X$13:$AH$116,$N19*8+4,CK$2)*$AE19+INDEX(装备数值!$X$13:$AH$116,$P19*8+5,CK$2)*$AF19+INDEX(装备数值!$X$13:$AH$116,$Q19*8+6,CK$2)*$AG19+INDEX(装备数值!$X$13:$AH$116,$R19*8+7,CK$2)*$AH19+INDEX(装备数值!$X$13:$AH$116,$S19*8+8,CK$2)*$AI19</f>
        <v>24500</v>
      </c>
      <c r="CL19" s="14">
        <f>INDEX(装备数值!$X$13:$AH$116,$L19*8+1,CL$2)*$AB19+INDEX(装备数值!$X$13:$AH$116,$M19*8+2,CL$2)*$AC19+INDEX(装备数值!$X$13:$AH$116,$O19*8+3,CL$2)*$AD19+INDEX(装备数值!$X$13:$AH$116,$N19*8+4,CL$2)*$AE19+INDEX(装备数值!$X$13:$AH$116,$P19*8+5,CL$2)*$AF19+INDEX(装备数值!$X$13:$AH$116,$Q19*8+6,CL$2)*$AG19+INDEX(装备数值!$X$13:$AH$116,$R19*8+7,CL$2)*$AH19+INDEX(装备数值!$X$13:$AH$116,$S19*8+8,CL$2)*$AI19</f>
        <v>490000</v>
      </c>
      <c r="CM19" s="14">
        <f>INDEX(装备数值!$X$13:$AH$116,$L19*8+1,CM$2)*$AB19+INDEX(装备数值!$X$13:$AH$116,$M19*8+2,CM$2)*$AC19+INDEX(装备数值!$X$13:$AH$116,$O19*8+3,CM$2)*$AD19+INDEX(装备数值!$X$13:$AH$116,$N19*8+4,CM$2)*$AE19+INDEX(装备数值!$X$13:$AH$116,$P19*8+5,CM$2)*$AF19+INDEX(装备数值!$X$13:$AH$116,$Q19*8+6,CM$2)*$AG19+INDEX(装备数值!$X$13:$AH$116,$R19*8+7,CM$2)*$AH19+INDEX(装备数值!$X$13:$AH$116,$S19*8+8,CM$2)*$AI19</f>
        <v>9800</v>
      </c>
      <c r="CN19" s="14">
        <f>INDEX(装备数值!$X$13:$AH$116,$L19*8+1,CN$2)*$AB19+INDEX(装备数值!$X$13:$AH$116,$M19*8+2,CN$2)*$AC19+INDEX(装备数值!$X$13:$AH$116,$O19*8+3,CN$2)*$AD19+INDEX(装备数值!$X$13:$AH$116,$N19*8+4,CN$2)*$AE19+INDEX(装备数值!$X$13:$AH$116,$P19*8+5,CN$2)*$AF19+INDEX(装备数值!$X$13:$AH$116,$Q19*8+6,CN$2)*$AG19+INDEX(装备数值!$X$13:$AH$116,$R19*8+7,CN$2)*$AH19+INDEX(装备数值!$X$13:$AH$116,$S19*8+8,CN$2)*$AI19</f>
        <v>36750</v>
      </c>
      <c r="CO19" s="14">
        <f>INDEX(装备数值!$X$13:$AH$116,$L19*8+1,CO$2)*$AB19+INDEX(装备数值!$X$13:$AH$116,$M19*8+2,CO$2)*$AC19+INDEX(装备数值!$X$13:$AH$116,$O19*8+3,CO$2)*$AD19+INDEX(装备数值!$X$13:$AH$116,$N19*8+4,CO$2)*$AE19+INDEX(装备数值!$X$13:$AH$116,$P19*8+5,CO$2)*$AF19+INDEX(装备数值!$X$13:$AH$116,$Q19*8+6,CO$2)*$AG19+INDEX(装备数值!$X$13:$AH$116,$R19*8+7,CO$2)*$AH19+INDEX(装备数值!$X$13:$AH$116,$S19*8+8,CO$2)*$AI19</f>
        <v>36750</v>
      </c>
      <c r="CP19" s="14">
        <f>INDEX(装备数值!$X$13:$AH$116,$L19*8+1,CP$2)*$AB19+INDEX(装备数值!$X$13:$AH$116,$M19*8+2,CP$2)*$AC19+INDEX(装备数值!$X$13:$AH$116,$O19*8+3,CP$2)*$AD19+INDEX(装备数值!$X$13:$AH$116,$N19*8+4,CP$2)*$AE19+INDEX(装备数值!$X$13:$AH$116,$P19*8+5,CP$2)*$AF19+INDEX(装备数值!$X$13:$AH$116,$Q19*8+6,CP$2)*$AG19+INDEX(装备数值!$X$13:$AH$116,$R19*8+7,CP$2)*$AH19+INDEX(装备数值!$X$13:$AH$116,$S19*8+8,CP$2)*$AI19</f>
        <v>36750</v>
      </c>
      <c r="CQ19" s="14">
        <f>INDEX(装备数值!$X$13:$AH$116,$L19*8+1,CQ$2)*$AB19+INDEX(装备数值!$X$13:$AH$116,$M19*8+2,CQ$2)*$AC19+INDEX(装备数值!$X$13:$AH$116,$O19*8+3,CQ$2)*$AD19+INDEX(装备数值!$X$13:$AH$116,$N19*8+4,CQ$2)*$AE19+INDEX(装备数值!$X$13:$AH$116,$P19*8+5,CQ$2)*$AF19+INDEX(装备数值!$X$13:$AH$116,$Q19*8+6,CQ$2)*$AG19+INDEX(装备数值!$X$13:$AH$116,$R19*8+7,CQ$2)*$AH19+INDEX(装备数值!$X$13:$AH$116,$S19*8+8,CQ$2)*$AI19</f>
        <v>36750</v>
      </c>
      <c r="CR19" s="14">
        <f>INDEX(装备数值!$X$13:$AH$116,$L19*8+1,CR$2)*$AB19+INDEX(装备数值!$X$13:$AH$116,$M19*8+2,CR$2)*$AC19+INDEX(装备数值!$X$13:$AH$116,$O19*8+3,CR$2)*$AD19+INDEX(装备数值!$X$13:$AH$116,$N19*8+4,CR$2)*$AE19+INDEX(装备数值!$X$13:$AH$116,$P19*8+5,CR$2)*$AF19+INDEX(装备数值!$X$13:$AH$116,$Q19*8+6,CR$2)*$AG19+INDEX(装备数值!$X$13:$AH$116,$R19*8+7,CR$2)*$AH19+INDEX(装备数值!$X$13:$AH$116,$S19*8+8,CR$2)*$AI19</f>
        <v>70</v>
      </c>
      <c r="CS19" s="14">
        <f>INDEX(装备数值!$X$13:$AH$116,$L19*8+1,CS$2)*$AB19+INDEX(装备数值!$X$13:$AH$116,$M19*8+2,CS$2)*$AC19+INDEX(装备数值!$X$13:$AH$116,$O19*8+3,CS$2)*$AD19+INDEX(装备数值!$X$13:$AH$116,$N19*8+4,CS$2)*$AE19+INDEX(装备数值!$X$13:$AH$116,$P19*8+5,CS$2)*$AF19+INDEX(装备数值!$X$13:$AH$116,$Q19*8+6,CS$2)*$AG19+INDEX(装备数值!$X$13:$AH$116,$R19*8+7,CS$2)*$AH19+INDEX(装备数值!$X$13:$AH$116,$S19*8+8,CS$2)*$AI19</f>
        <v>70</v>
      </c>
      <c r="CU19" s="14">
        <f>INDEX(装备数值!$AN$17:$AN$117,MATCH(MIN($T19:$AA19),装备数值!$AO$17:$AO$117,1))</f>
        <v>56</v>
      </c>
      <c r="CV19" s="14">
        <f>IF(COUNTIF($L19:$S19,"&gt;"&amp;0)=8,INDEX(装备数值!AR$17:AR$117,$CU19+1),0)</f>
        <v>24640</v>
      </c>
      <c r="CW19" s="14">
        <f>IF(COUNTIF($L19:$S19,"&gt;"&amp;0)=8,INDEX(装备数值!AS$17:AS$117,$CU19+1),0)</f>
        <v>184800</v>
      </c>
      <c r="CX19" s="14">
        <f>IF(COUNTIF($L19:$S19,"&gt;"&amp;0)=8,INDEX(装备数值!AT$17:AT$117,$CU19+1),0)</f>
        <v>12320</v>
      </c>
      <c r="CY19" s="14">
        <f>IF(COUNTIF($L19:$S19,"&gt;"&amp;0)=8,INDEX(装备数值!AU$17:AU$117,$CU19+1),0)</f>
        <v>246400</v>
      </c>
      <c r="CZ19" s="14">
        <f>IF(COUNTIF($L19:$S19,"&gt;"&amp;0)=8,INDEX(装备数值!AV$17:AV$117,$CU19+1),0)</f>
        <v>4816</v>
      </c>
      <c r="DB19" s="14">
        <f>INDEX(装备数值!$AY$17:$AY$77,MATCH(MIN($AB19:$AI19),装备数值!$AZ$17:$AZ$77,1))</f>
        <v>35</v>
      </c>
      <c r="DC19" s="26">
        <f>INDEX(装备数值!BA$17:BA$77,日常本!DB19+1)</f>
        <v>0.625</v>
      </c>
      <c r="DD19" s="26">
        <f>INDEX(装备数值!BA$17:BA$77,日常本!DB19+1)</f>
        <v>0.625</v>
      </c>
      <c r="DF19" s="14">
        <f t="shared" si="0"/>
        <v>26</v>
      </c>
      <c r="DG19" s="14">
        <f>VLOOKUP(DF19,军阶与晶片数值!$W$6:$X$27,2)</f>
        <v>6</v>
      </c>
      <c r="DH19" s="14">
        <f>INDEX(军阶与晶片数值!Y$6:Y$27,$DG19+1)</f>
        <v>550</v>
      </c>
      <c r="DI19" s="14">
        <f>INDEX(军阶与晶片数值!Z$6:Z$27,$DG19+1)</f>
        <v>550</v>
      </c>
      <c r="DJ19" s="14">
        <f>INDEX(军阶与晶片数值!AA$6:AA$27,$DG19+1)</f>
        <v>550</v>
      </c>
      <c r="DK19" s="14">
        <f>INDEX(军阶与晶片数值!AB$6:AB$27,$DG19+1)</f>
        <v>550</v>
      </c>
      <c r="DL19" s="28">
        <f>INDEX(军阶与晶片数值!AC$6:AC$27,$DG19+1)</f>
        <v>35</v>
      </c>
      <c r="DM19" s="28">
        <f>INDEX(军阶与晶片数值!AD$6:AD$27,$DG19+1)</f>
        <v>17.5</v>
      </c>
      <c r="DO19" s="26">
        <f>INDEX(军阶与晶片数值!I$6:I$16,AJ19+1)</f>
        <v>0.15</v>
      </c>
      <c r="DP19" s="26">
        <f>INDEX(军阶与晶片数值!M$6:M$16,AK19+1)</f>
        <v>0.15</v>
      </c>
      <c r="DQ19" s="26">
        <f>INDEX(军阶与晶片数值!J$6:J$16,AL19+1)</f>
        <v>0.15</v>
      </c>
      <c r="DR19" s="26">
        <f>INDEX(军阶与晶片数值!K$6:K$16,AM19+1)</f>
        <v>0.3</v>
      </c>
      <c r="DS19" s="26">
        <f>INDEX(军阶与晶片数值!L$6:L$16,AN19+1)</f>
        <v>0.3</v>
      </c>
      <c r="DT19" s="28">
        <f>INDEX(军阶与晶片数值!N$6:N$16,AO19+1)</f>
        <v>0</v>
      </c>
      <c r="DU19" s="28">
        <f>INDEX(军阶与晶片数值!O$6:O$16,AP19+1)</f>
        <v>0</v>
      </c>
      <c r="DV19" s="28">
        <f>INDEX(军阶与晶片数值!P$6:P$16,AQ19+1)</f>
        <v>0</v>
      </c>
      <c r="DW19" s="28">
        <f>INDEX(军阶与晶片数值!Q$6:Q$16,AR19+1)</f>
        <v>0</v>
      </c>
      <c r="DX19" s="26">
        <f>INDEX(军阶与晶片数值!R$6:R$16,AS19+1)</f>
        <v>0.13</v>
      </c>
      <c r="DY19" s="26">
        <f>INDEX(军阶与晶片数值!S$6:S$16,AT19+1)</f>
        <v>0.13</v>
      </c>
      <c r="DZ19" s="26">
        <f>INDEX(军阶与晶片数值!T$6:T$16,AU19+1)</f>
        <v>0</v>
      </c>
      <c r="EA19" s="26">
        <f>INDEX(军阶与晶片数值!U$6:U$16,AV19+1)</f>
        <v>0</v>
      </c>
      <c r="EC19" s="26">
        <f>INDEX(军阶与晶片数值!$C$6:$C$36,日常本!$AW19+1)</f>
        <v>1</v>
      </c>
      <c r="ED19" s="26">
        <f>INDEX(军阶与晶片数值!$C$6:$C$36,日常本!$AW19+1)</f>
        <v>1</v>
      </c>
      <c r="EE19" s="26">
        <f>INDEX(军阶与晶片数值!$C$6:$C$36,日常本!$AW19+1)</f>
        <v>1</v>
      </c>
      <c r="EF19" s="26">
        <f>INDEX(军阶与晶片数值!$C$6:$C$36,日常本!$AW19+1)</f>
        <v>1</v>
      </c>
      <c r="EG19" s="26">
        <f>INDEX(军阶与晶片数值!$C$6:$C$36,日常本!$AW19+1)</f>
        <v>1</v>
      </c>
      <c r="EI19" s="14">
        <f>INDEX(战舰突破!$H$6:$H$18,日常本!$F19+1)+INDEX(战舰突破!$H$23:$H$35,日常本!$G19+1)+INDEX(战舰突破!$H$40:$H$52,日常本!$H19+1)</f>
        <v>200</v>
      </c>
      <c r="EJ19" s="14">
        <f>INDEX(战舰突破!$I$6:$I$18,日常本!$F19+1)+INDEX(战舰突破!$I$23:$I$35,日常本!$G19+1)+INDEX(战舰突破!$I$40:$I$52,日常本!$H19+1)</f>
        <v>200</v>
      </c>
      <c r="EK19" s="14">
        <f>INDEX(战舰突破!$J$6:$J$18,日常本!$F19+1)+INDEX(战舰突破!$J$23:$J$35,日常本!$G19+1)+INDEX(战舰突破!$J$40:$J$52,日常本!$H19+1)</f>
        <v>0</v>
      </c>
      <c r="EL19" s="14">
        <f>INDEX(战舰突破!$K$6:$K$18,日常本!$F19+1)+INDEX(战舰突破!$K$23:$K$35,日常本!$G19+1)+INDEX(战舰突破!$K$40:$K$52,日常本!$H19+1)</f>
        <v>0</v>
      </c>
      <c r="EM19" s="14">
        <f>INDEX(战舰突破!$L$6:$L$18,日常本!$F19+1)+INDEX(战舰突破!$L$23:$L$35,日常本!$G19+1)+INDEX(战舰突破!$L$40:$L$52,日常本!$H19+1)</f>
        <v>200</v>
      </c>
      <c r="EN19" s="18">
        <f>INDEX(战舰突破!$N$6:$N$18,日常本!$F19+1)+INDEX(战舰突破!$N$23:$N$35,日常本!$G19+1)+INDEX(战舰突破!$N$40:$N$52,日常本!$H19+1)</f>
        <v>0.75</v>
      </c>
      <c r="EO19" s="18">
        <f>INDEX(战舰突破!$O$6:$O$18,日常本!$F19+1)+INDEX(战舰突破!$O$23:$O$35,日常本!$G19+1)+INDEX(战舰突破!$O$40:$O$52,日常本!$H19+1)</f>
        <v>1.4</v>
      </c>
      <c r="EP19" s="18">
        <f>INDEX(战舰突破!$P$6:$P$18,日常本!$F19+1)+INDEX(战舰突破!$P$23:$P$35,日常本!$G19+1)+INDEX(战舰突破!$P$40:$P$52,日常本!$H19+1)</f>
        <v>0.5</v>
      </c>
      <c r="EQ19" s="18">
        <f>INDEX(战舰突破!$Q$6:$Q$18,日常本!$F19+1)+INDEX(战舰突破!$Q$23:$Q$35,日常本!$G19+1)+INDEX(战舰突破!$Q$40:$Q$52,日常本!$H19+1)</f>
        <v>0.3</v>
      </c>
      <c r="ER19" s="18">
        <f>INDEX(战舰突破!$R$6:$R$18,日常本!$F19+1)+INDEX(战舰突破!$R$23:$R$35,日常本!$G19+1)+INDEX(战舰突破!$R$40:$R$52,日常本!$H19+1)</f>
        <v>0.25</v>
      </c>
      <c r="ES19" s="18">
        <f>INDEX(战舰突破!$M$6:$M$18,日常本!$F19+1)+INDEX(战舰突破!$M$23:$M$35,日常本!$G19+1)+INDEX(战舰突破!$M$40:$M$52,日常本!$H19+1)</f>
        <v>0.2</v>
      </c>
      <c r="ET19" s="22">
        <f>INDEX(战舰突破!$W$6:$W$18,日常本!$F19+1)+INDEX(战舰突破!$W$23:$W$35,日常本!$G19+1)+INDEX(战舰突破!$W$40:$W$52,日常本!$H19+1)</f>
        <v>0.5</v>
      </c>
      <c r="EW19" s="14">
        <f>INDEX(战舰突破!$S$6:$S$18,日常本!$F19+1)</f>
        <v>0</v>
      </c>
      <c r="EX19" s="14">
        <f>INDEX(战舰突破!$T$6:$T$18,日常本!$F19+1)</f>
        <v>1.1000000000000001</v>
      </c>
      <c r="EY19" s="14">
        <f>INDEX(战舰突破!$U$6:$U$18,日常本!$F19+1)</f>
        <v>0.1</v>
      </c>
      <c r="EZ19" s="14">
        <f>INDEX(战舰突破!$V$6:$V$18,日常本!$F19+1)</f>
        <v>1</v>
      </c>
      <c r="FA19" s="14">
        <f>INDEX(战舰突破!$X$6:$X$18,日常本!$F19+1)</f>
        <v>11</v>
      </c>
      <c r="FC19" s="14">
        <f>INDEX(战舰突破!$S$23:$S$35,日常本!$F19+1)</f>
        <v>0.6</v>
      </c>
      <c r="FD19" s="14">
        <f>INDEX(战舰突破!$T$23:$T$35,日常本!$F19+1)</f>
        <v>0.55000000000000004</v>
      </c>
      <c r="FE19" s="14">
        <f>INDEX(战舰突破!$U$23:$U$35,日常本!$F19+1)</f>
        <v>0.1</v>
      </c>
      <c r="FF19" s="14">
        <f>INDEX(战舰突破!$V$23:$V$35,日常本!$F19+1)</f>
        <v>2</v>
      </c>
      <c r="FG19" s="14">
        <f>INDEX(战舰突破!$X$23:$X$35,日常本!$F19+1)</f>
        <v>165</v>
      </c>
      <c r="FI19" s="14">
        <f>INDEX(战舰突破!$S$40:$S$52,日常本!$F19+1)</f>
        <v>0.6</v>
      </c>
      <c r="FJ19" s="14">
        <f>INDEX(战舰突破!$T$40:$T$52,日常本!$F19+1)</f>
        <v>0.25</v>
      </c>
      <c r="FK19" s="14">
        <f>INDEX(战舰突破!$U$40:$U$52,日常本!$F19+1)</f>
        <v>0.2</v>
      </c>
      <c r="FL19" s="14">
        <f>INDEX(战舰突破!$V$40:$V$52,日常本!$F19+1)</f>
        <v>1</v>
      </c>
      <c r="FM19" s="14">
        <f>INDEX(战舰突破!$X$40:$X$52,日常本!$F19+1)</f>
        <v>275</v>
      </c>
      <c r="FP19" s="14">
        <f t="shared" si="1"/>
        <v>2386297</v>
      </c>
      <c r="FQ19" s="14">
        <f t="shared" si="2"/>
        <v>2388269</v>
      </c>
      <c r="FR19" s="14">
        <f t="shared" si="3"/>
        <v>2390383</v>
      </c>
      <c r="FS19" s="14">
        <f t="shared" si="4"/>
        <v>25381109</v>
      </c>
      <c r="FT19" s="14">
        <f t="shared" si="5"/>
        <v>1023521</v>
      </c>
      <c r="FU19" s="14">
        <f t="shared" si="6"/>
        <v>20536744</v>
      </c>
      <c r="FV19" s="14">
        <f t="shared" si="6"/>
        <v>520262</v>
      </c>
      <c r="FW19" s="28">
        <f t="shared" si="7"/>
        <v>37300</v>
      </c>
      <c r="FX19" s="28">
        <f t="shared" si="7"/>
        <v>37300</v>
      </c>
      <c r="FY19" s="28">
        <f t="shared" si="7"/>
        <v>37300</v>
      </c>
      <c r="FZ19" s="28">
        <f t="shared" si="7"/>
        <v>37300</v>
      </c>
      <c r="GA19" s="28">
        <f t="shared" si="8"/>
        <v>1.8362499999999997</v>
      </c>
      <c r="GB19" s="28">
        <f t="shared" si="8"/>
        <v>1.8362499999999997</v>
      </c>
      <c r="GC19" s="28">
        <f t="shared" si="9"/>
        <v>0</v>
      </c>
      <c r="GD19" s="28">
        <f t="shared" si="9"/>
        <v>56.15</v>
      </c>
      <c r="GE19" s="14">
        <f t="shared" si="10"/>
        <v>1</v>
      </c>
      <c r="GF19" s="14">
        <f t="shared" si="11"/>
        <v>1.6</v>
      </c>
      <c r="GG19" s="14">
        <f t="shared" si="12"/>
        <v>1.6</v>
      </c>
      <c r="GH19" s="18">
        <f t="shared" si="13"/>
        <v>2.3000000000000003</v>
      </c>
      <c r="GI19" s="18">
        <f t="shared" si="14"/>
        <v>1.75</v>
      </c>
      <c r="GJ19" s="18">
        <f t="shared" si="15"/>
        <v>1.45</v>
      </c>
      <c r="GK19" s="29">
        <f t="shared" si="44"/>
        <v>37450</v>
      </c>
      <c r="GL19" s="29">
        <f t="shared" si="16"/>
        <v>37750</v>
      </c>
      <c r="GM19" s="29">
        <f t="shared" si="16"/>
        <v>37750</v>
      </c>
      <c r="GN19" s="26">
        <f t="shared" si="45"/>
        <v>0.1</v>
      </c>
      <c r="GO19" s="26">
        <f t="shared" si="46"/>
        <v>0.1</v>
      </c>
      <c r="GP19" s="26">
        <f t="shared" si="47"/>
        <v>0.2</v>
      </c>
      <c r="GQ19" s="14">
        <f t="shared" si="48"/>
        <v>3</v>
      </c>
      <c r="GR19" s="14">
        <f t="shared" si="49"/>
        <v>4</v>
      </c>
      <c r="GS19" s="14">
        <f t="shared" si="50"/>
        <v>3</v>
      </c>
      <c r="GT19" s="14">
        <f t="shared" si="17"/>
        <v>11</v>
      </c>
      <c r="GU19" s="14">
        <f t="shared" si="18"/>
        <v>165</v>
      </c>
      <c r="GV19" s="14">
        <f t="shared" si="19"/>
        <v>275</v>
      </c>
      <c r="GW19">
        <v>15</v>
      </c>
      <c r="GX19" s="14">
        <f t="shared" si="20"/>
        <v>168694113</v>
      </c>
      <c r="GZ19" s="14">
        <f t="shared" si="21"/>
        <v>2047042</v>
      </c>
      <c r="HA19" s="14">
        <f t="shared" si="51"/>
        <v>1193118</v>
      </c>
      <c r="HB19" s="29">
        <f t="shared" si="52"/>
        <v>35808</v>
      </c>
      <c r="HC19" s="29">
        <f t="shared" si="53"/>
        <v>25659</v>
      </c>
      <c r="HD19" s="29">
        <f t="shared" si="22"/>
        <v>27712</v>
      </c>
      <c r="HE19" s="29">
        <f t="shared" si="23"/>
        <v>25865</v>
      </c>
      <c r="HF19" s="14">
        <f t="shared" si="24"/>
        <v>1.8362499999999997</v>
      </c>
      <c r="HG19" s="14">
        <f t="shared" si="24"/>
        <v>1.8362499999999997</v>
      </c>
      <c r="HH19" s="14">
        <f t="shared" si="54"/>
        <v>1170248</v>
      </c>
      <c r="HI19" s="26">
        <f t="shared" si="25"/>
        <v>0.39883579363871552</v>
      </c>
      <c r="HJ19" s="26">
        <f t="shared" si="26"/>
        <v>0.66453753043723751</v>
      </c>
      <c r="HK19" s="29">
        <f t="shared" si="55"/>
        <v>341726</v>
      </c>
      <c r="HL19" s="29">
        <f t="shared" si="56"/>
        <v>1250211</v>
      </c>
      <c r="HM19" s="29">
        <f t="shared" si="57"/>
        <v>1383506</v>
      </c>
      <c r="HN19" s="26">
        <f t="shared" si="27"/>
        <v>0.48413416140045029</v>
      </c>
      <c r="HO19" s="26">
        <f t="shared" si="28"/>
        <v>0.49094392387593522</v>
      </c>
      <c r="HP19" s="26">
        <f t="shared" si="29"/>
        <v>0.5909439238759352</v>
      </c>
      <c r="HQ19" s="26">
        <f t="shared" si="58"/>
        <v>8.4134161400450269E-2</v>
      </c>
      <c r="HR19" s="29">
        <f t="shared" si="30"/>
        <v>1.8000000000000003</v>
      </c>
      <c r="HS19" s="29">
        <f t="shared" si="31"/>
        <v>3.552686859882328</v>
      </c>
      <c r="HT19" s="29">
        <f t="shared" si="32"/>
        <v>3.2217912399215516</v>
      </c>
      <c r="HU19" s="29">
        <f t="shared" si="33"/>
        <v>3075534</v>
      </c>
      <c r="HV19" s="29">
        <f t="shared" si="34"/>
        <v>2961072.1278535631</v>
      </c>
      <c r="HW19" s="29">
        <f t="shared" si="35"/>
        <v>2228683.755589453</v>
      </c>
      <c r="HX19" s="29">
        <f t="shared" si="36"/>
        <v>18826287</v>
      </c>
      <c r="HY19" s="14">
        <f t="shared" si="37"/>
        <v>8265289.8799999999</v>
      </c>
      <c r="IC19" s="14">
        <v>0</v>
      </c>
      <c r="ID19" s="14">
        <v>1</v>
      </c>
      <c r="IE19" s="14">
        <v>300</v>
      </c>
      <c r="IF19" s="14">
        <v>50</v>
      </c>
      <c r="IG19" s="14">
        <v>37</v>
      </c>
      <c r="IH19" s="23">
        <f t="shared" si="38"/>
        <v>1052845134</v>
      </c>
      <c r="II19" s="23">
        <f t="shared" si="59"/>
        <v>2</v>
      </c>
      <c r="IJ19" s="23">
        <f t="shared" si="60"/>
        <v>1052.8499999999999</v>
      </c>
      <c r="IK19" s="14">
        <v>1</v>
      </c>
      <c r="IL19" s="14">
        <v>0</v>
      </c>
      <c r="IM19" s="14">
        <v>120</v>
      </c>
      <c r="IN19" s="14">
        <v>20</v>
      </c>
      <c r="IO19" s="14">
        <v>15</v>
      </c>
      <c r="IP19" s="23">
        <f t="shared" si="39"/>
        <v>341747385</v>
      </c>
      <c r="IQ19" s="23">
        <f t="shared" si="61"/>
        <v>2</v>
      </c>
      <c r="IR19" s="23">
        <f t="shared" si="62"/>
        <v>341.75</v>
      </c>
      <c r="IU19" s="14">
        <v>48</v>
      </c>
      <c r="IV19" s="14">
        <v>8</v>
      </c>
      <c r="IW19" s="14">
        <v>6</v>
      </c>
      <c r="IX19" s="23">
        <f t="shared" si="40"/>
        <v>129168439</v>
      </c>
      <c r="IY19" s="23">
        <f t="shared" si="63"/>
        <v>2</v>
      </c>
      <c r="IZ19" s="23">
        <f t="shared" si="64"/>
        <v>129.16999999999999</v>
      </c>
      <c r="JA19" s="14">
        <v>30</v>
      </c>
      <c r="JB19" s="14">
        <v>5</v>
      </c>
      <c r="JC19" s="14">
        <v>3</v>
      </c>
      <c r="JD19" s="23">
        <f t="shared" si="41"/>
        <v>75381433</v>
      </c>
      <c r="JE19" s="23">
        <f t="shared" si="65"/>
        <v>2</v>
      </c>
      <c r="JF19" s="23">
        <f t="shared" si="66"/>
        <v>75.38</v>
      </c>
      <c r="JG19" s="14">
        <v>96</v>
      </c>
      <c r="JH19" s="14">
        <v>16</v>
      </c>
      <c r="JI19" s="14">
        <v>12</v>
      </c>
      <c r="JJ19" s="23">
        <f t="shared" si="42"/>
        <v>258336878</v>
      </c>
      <c r="JK19" s="23">
        <f t="shared" si="67"/>
        <v>2</v>
      </c>
      <c r="JL19" s="23">
        <f t="shared" si="68"/>
        <v>258.33999999999997</v>
      </c>
    </row>
    <row r="20" spans="1:293" ht="16.5" x14ac:dyDescent="0.2">
      <c r="A20" s="14">
        <v>860</v>
      </c>
      <c r="B20" s="14" t="s">
        <v>672</v>
      </c>
      <c r="C20" s="14">
        <v>860</v>
      </c>
      <c r="D20" s="14">
        <v>860</v>
      </c>
      <c r="E20" s="14">
        <v>860</v>
      </c>
      <c r="F20" s="14">
        <v>12</v>
      </c>
      <c r="G20" s="14">
        <v>12</v>
      </c>
      <c r="H20" s="14">
        <v>12</v>
      </c>
      <c r="I20" s="14">
        <v>9</v>
      </c>
      <c r="J20" s="14">
        <v>9</v>
      </c>
      <c r="K20" s="14">
        <v>9</v>
      </c>
      <c r="L20" s="14">
        <v>12</v>
      </c>
      <c r="M20" s="14">
        <v>12</v>
      </c>
      <c r="N20" s="14">
        <v>12</v>
      </c>
      <c r="O20" s="14">
        <v>12</v>
      </c>
      <c r="P20" s="14">
        <v>12</v>
      </c>
      <c r="Q20" s="14">
        <v>12</v>
      </c>
      <c r="R20" s="14">
        <v>12</v>
      </c>
      <c r="S20" s="14">
        <v>12</v>
      </c>
      <c r="T20" s="14">
        <v>860</v>
      </c>
      <c r="U20" s="14">
        <v>860</v>
      </c>
      <c r="V20" s="14">
        <v>860</v>
      </c>
      <c r="W20" s="14">
        <v>860</v>
      </c>
      <c r="X20" s="14">
        <v>860</v>
      </c>
      <c r="Y20" s="14">
        <v>860</v>
      </c>
      <c r="Z20" s="14">
        <v>860</v>
      </c>
      <c r="AA20" s="14">
        <v>860</v>
      </c>
      <c r="AB20" s="14">
        <v>90</v>
      </c>
      <c r="AC20" s="14">
        <v>88</v>
      </c>
      <c r="AD20" s="14">
        <v>88</v>
      </c>
      <c r="AE20" s="14">
        <v>88</v>
      </c>
      <c r="AF20" s="14">
        <v>88</v>
      </c>
      <c r="AG20" s="14">
        <v>88</v>
      </c>
      <c r="AH20" s="14">
        <v>90</v>
      </c>
      <c r="AI20" s="14">
        <v>90</v>
      </c>
      <c r="AJ20" s="14">
        <v>6</v>
      </c>
      <c r="AK20" s="14">
        <v>6</v>
      </c>
      <c r="AL20" s="14">
        <v>6</v>
      </c>
      <c r="AM20" s="14">
        <v>6</v>
      </c>
      <c r="AN20" s="14">
        <v>6</v>
      </c>
      <c r="AO20" s="14">
        <v>0</v>
      </c>
      <c r="AP20" s="14">
        <v>0</v>
      </c>
      <c r="AQ20" s="14">
        <v>0</v>
      </c>
      <c r="AR20" s="14">
        <v>0</v>
      </c>
      <c r="AS20" s="14">
        <v>5</v>
      </c>
      <c r="AT20" s="14">
        <v>4</v>
      </c>
      <c r="AU20" s="14">
        <v>0</v>
      </c>
      <c r="AV20" s="14">
        <v>0</v>
      </c>
      <c r="AW20" s="14">
        <v>25</v>
      </c>
      <c r="BB20" s="14">
        <f>ROUND((INDEX(新战舰养成!S$6:S$18,日常本!$F20+1)+INDEX(新战舰养成!D$6:D$18,日常本!$F20+1)*(日常本!$C20-1))*INDEX(战舰突破!$D$6:$D$18,日常本!$I20+1),0)</f>
        <v>808606</v>
      </c>
      <c r="BC20" s="14">
        <f>ROUND((INDEX(新战舰养成!T$6:T$18,日常本!$F20+1)+INDEX(新战舰养成!E$6:E$18,日常本!$F20+1)*(日常本!$C20-1))*INDEX(战舰突破!$D$6:$D$18,日常本!$I20+1),0)</f>
        <v>6468713</v>
      </c>
      <c r="BD20" s="14">
        <f>ROUND((INDEX(新战舰养成!U$6:U$18,日常本!$F20+1)+INDEX(新战舰养成!F$6:F$18,日常本!$F20+1)*(日常本!$C20-1))*INDEX(战舰突破!$D$6:$D$18,日常本!$I20+1),0)</f>
        <v>404485</v>
      </c>
      <c r="BE20" s="14">
        <f>ROUND((INDEX(新战舰养成!V$6:V$18,日常本!$F20+1)+INDEX(新战舰养成!G$6:G$18,日常本!$F20+1)*(日常本!$C20-1))*INDEX(战舰突破!$D$6:$D$18,日常本!$I20+1),0)</f>
        <v>690</v>
      </c>
      <c r="BF20" s="14">
        <f>ROUND((INDEX(新战舰养成!W$6:W$18,日常本!$F20+1)+INDEX(新战舰养成!H$6:H$18,日常本!$F20+1)*(日常本!$C20-1))*INDEX(战舰突破!$D$6:$D$18,日常本!$I20+1),0)</f>
        <v>9</v>
      </c>
      <c r="BH20" s="14">
        <f>IF($D20&gt;0,ROUND((INDEX(新战舰养成!X$6:X$18,日常本!$G20+1)+INDEX(新战舰养成!I$6:I$18,日常本!$G20+1)*(日常本!$D20-1))*INDEX(战舰突破!$D$6:$D$18,日常本!$J20+1),0),0)</f>
        <v>809250</v>
      </c>
      <c r="BI20" s="14">
        <f>IF($D20&gt;0,ROUND((INDEX(新战舰养成!Y$6:Y$18,日常本!$G20+1)+INDEX(新战舰养成!J$6:J$18,日常本!$G20+1)*(日常本!$D20-1))*INDEX(战舰突破!$D$6:$D$18,日常本!$J20+1),0),0)</f>
        <v>0</v>
      </c>
      <c r="BJ20" s="14">
        <f>IF($D20&gt;0,ROUND((INDEX(新战舰养成!Z$6:Z$18,日常本!$G20+1)+INDEX(新战舰养成!K$6:K$18,日常本!$G20+1)*(日常本!$D20-1))*INDEX(战舰突破!$D$6:$D$18,日常本!$J20+1),0),0)</f>
        <v>0</v>
      </c>
      <c r="BK20" s="14">
        <f>IF($D20&gt;0,ROUND((INDEX(新战舰养成!AA$6:AA$18,日常本!$G20+1)+INDEX(新战舰养成!L$6:L$18,日常本!$G20+1)*(日常本!$D20-1))*INDEX(战舰突破!$D$6:$D$18,日常本!$J20+1),0),0)</f>
        <v>8086064</v>
      </c>
      <c r="BL20" s="14">
        <f>IF($D20&gt;0,ROUND((INDEX(新战舰养成!AB$6:AB$18,日常本!$G20+1)+INDEX(新战舰养成!M$6:M$18,日常本!$G20+1)*(日常本!$D20-1))*INDEX(战舰突破!$D$6:$D$18,日常本!$J20+1),0),0)</f>
        <v>161552</v>
      </c>
      <c r="BN20" s="14">
        <f>IF($E20&gt;0,ROUND((INDEX(新战舰养成!AC$6:AC$18,日常本!$H20+1)+INDEX(新战舰养成!I$6:I$18,日常本!$H20+1)*(日常本!$E20-1))*INDEX(战舰突破!$D$6:$D$18,日常本!$K20+1),0),0)</f>
        <v>809940</v>
      </c>
      <c r="BO20" s="14">
        <f>IF($E20&gt;0,ROUND((INDEX(新战舰养成!AD$6:AD$18,日常本!$H20+1)+INDEX(新战舰养成!J$6:J$18,日常本!$H20+1)*(日常本!$E20-1))*INDEX(战舰突破!$D$6:$D$18,日常本!$K20+1),0),0)</f>
        <v>0</v>
      </c>
      <c r="BP20" s="14">
        <f>IF($E20&gt;0,ROUND((INDEX(新战舰养成!AE$6:AE$18,日常本!$H20+1)+INDEX(新战舰养成!K$6:K$18,日常本!$H20+1)*(日常本!$E20-1))*INDEX(战舰突破!$D$6:$D$18,日常本!$K20+1),0),0)</f>
        <v>0</v>
      </c>
      <c r="BQ20" s="14">
        <f>IF($E20&gt;0,ROUND((INDEX(新战舰养成!AF$6:AF$18,日常本!$H20+1)+INDEX(新战舰养成!L$6:L$18,日常本!$H20+1)*(日常本!$E20-1))*INDEX(战舰突破!$D$6:$D$18,日常本!$K20+1),0),0)</f>
        <v>5228682</v>
      </c>
      <c r="BR20" s="14">
        <f>IF($E20&gt;0,ROUND((INDEX(新战舰养成!AG$6:AG$18,日常本!$H20+1)+INDEX(新战舰养成!M$6:M$18,日常本!$H20+1)*(日常本!$E20-1))*INDEX(战舰突破!$D$6:$D$18,日常本!$K20+1),0),0)</f>
        <v>219211</v>
      </c>
      <c r="BU20" s="14">
        <f>(INDEX(装备数值!$C$13:$G$116,日常本!$L20*8+1,BU$2)+INDEX(装备数值!$C$13:$G$116,日常本!$M20*8+2,BU$2)+INDEX(装备数值!$C$13:$G$116,日常本!$O20*8+3,BU$2)+INDEX(装备数值!$C$13:$G$116,日常本!$N20*8+4,BU$2)+INDEX(装备数值!$C$13:$G$116,日常本!$P20*8+5,BU$2)+INDEX(装备数值!$C$13:$G$116,日常本!$Q20*8+6,BU$2)+INDEX(装备数值!$C$13:$G$116,日常本!$R20*8+7,BU$2)+INDEX(装备数值!$C$13:$G$116,日常本!$S20*8+8,BU$2))</f>
        <v>147000</v>
      </c>
      <c r="BV20" s="14">
        <f>(INDEX(装备数值!$C$13:$G$116,日常本!$L20*8+1,BV$2)+INDEX(装备数值!$C$13:$G$116,日常本!$M20*8+2,BV$2)+INDEX(装备数值!$C$13:$G$116,日常本!$O20*8+3,BV$2)+INDEX(装备数值!$C$13:$G$116,日常本!$N20*8+4,BV$2)+INDEX(装备数值!$C$13:$G$116,日常本!$P20*8+5,BV$2)+INDEX(装备数值!$C$13:$G$116,日常本!$Q20*8+6,BV$2)+INDEX(装备数值!$C$13:$G$116,日常本!$R20*8+7,BV$2)+INDEX(装备数值!$C$13:$G$116,日常本!$S20*8+8,BV$2))</f>
        <v>1102500</v>
      </c>
      <c r="BW20" s="14">
        <f>(INDEX(装备数值!$C$13:$G$116,日常本!$L20*8+1,BW$2)+INDEX(装备数值!$C$13:$G$116,日常本!$M20*8+2,BW$2)+INDEX(装备数值!$C$13:$G$116,日常本!$O20*8+3,BW$2)+INDEX(装备数值!$C$13:$G$116,日常本!$N20*8+4,BW$2)+INDEX(装备数值!$C$13:$G$116,日常本!$P20*8+5,BW$2)+INDEX(装备数值!$C$13:$G$116,日常本!$Q20*8+6,BW$2)+INDEX(装备数值!$C$13:$G$116,日常本!$R20*8+7,BW$2)+INDEX(装备数值!$C$13:$G$116,日常本!$S20*8+8,BW$2))</f>
        <v>73500</v>
      </c>
      <c r="BX20" s="14">
        <f>(INDEX(装备数值!$C$13:$G$116,日常本!$L20*8+1,BX$2)+INDEX(装备数值!$C$13:$G$116,日常本!$M20*8+2,BX$2)+INDEX(装备数值!$C$13:$G$116,日常本!$O20*8+3,BX$2)+INDEX(装备数值!$C$13:$G$116,日常本!$N20*8+4,BX$2)+INDEX(装备数值!$C$13:$G$116,日常本!$P20*8+5,BX$2)+INDEX(装备数值!$C$13:$G$116,日常本!$Q20*8+6,BX$2)+INDEX(装备数值!$C$13:$G$116,日常本!$R20*8+7,BX$2)+INDEX(装备数值!$C$13:$G$116,日常本!$S20*8+8,BX$2))</f>
        <v>1470000</v>
      </c>
      <c r="BY20" s="14">
        <f>(INDEX(装备数值!$C$13:$G$116,日常本!$L20*8+1,BY$2)+INDEX(装备数值!$C$13:$G$116,日常本!$M20*8+2,BY$2)+INDEX(装备数值!$C$13:$G$116,日常本!$O20*8+3,BY$2)+INDEX(装备数值!$C$13:$G$116,日常本!$N20*8+4,BY$2)+INDEX(装备数值!$C$13:$G$116,日常本!$P20*8+5,BY$2)+INDEX(装备数值!$C$13:$G$116,日常本!$Q20*8+6,BY$2)+INDEX(装备数值!$C$13:$G$116,日常本!$R20*8+7,BY$2)+INDEX(装备数值!$C$13:$G$116,日常本!$S20*8+8,BY$2))</f>
        <v>29050</v>
      </c>
      <c r="CB20" s="14">
        <f>INDEX(装备数值!$I$13:$M$116,日常本!$L20*8+1,CB$2)*$T20+INDEX(装备数值!$I$13:$M$116,日常本!$M20*8+2,CB$2)*$U20+INDEX(装备数值!$I$13:$M$116,日常本!$O20*8+3,CB$2)*$V20+INDEX(装备数值!$I$13:$M$116,日常本!$N20*8+4,CB$2)*$W20+INDEX(装备数值!$I$13:$M$116,日常本!$P20*8+5,CB$2)*$X20+INDEX(装备数值!$I$13:$M$116,日常本!$Q20*8+6,CB$2)*$Y20+INDEX(装备数值!$I$13:$M$116,日常本!$R20*8+7,CB$2)*$Z20+INDEX(装备数值!$I$13:$M$116,日常本!$S20*8+8,CB$2)*$AA20</f>
        <v>361200</v>
      </c>
      <c r="CC20" s="14">
        <f>INDEX(装备数值!$I$13:$M$116,日常本!$L20*8+1,CC$2)*$T20+INDEX(装备数值!$I$13:$M$116,日常本!$M20*8+2,CC$2)*$U20+INDEX(装备数值!$I$13:$M$116,日常本!$O20*8+3,CC$2)*$V20+INDEX(装备数值!$I$13:$M$116,日常本!$N20*8+4,CC$2)*$W20+INDEX(装备数值!$I$13:$M$116,日常本!$P20*8+5,CC$2)*$X20+INDEX(装备数值!$I$13:$M$116,日常本!$Q20*8+6,CC$2)*$Y20+INDEX(装备数值!$I$13:$M$116,日常本!$R20*8+7,CC$2)*$Z20+INDEX(装备数值!$I$13:$M$116,日常本!$S20*8+8,CC$2)*$AA20</f>
        <v>2709000</v>
      </c>
      <c r="CD20" s="14">
        <f>INDEX(装备数值!$I$13:$M$116,日常本!$L20*8+1,CD$2)*$T20+INDEX(装备数值!$I$13:$M$116,日常本!$M20*8+2,CD$2)*$U20+INDEX(装备数值!$I$13:$M$116,日常本!$O20*8+3,CD$2)*$V20+INDEX(装备数值!$I$13:$M$116,日常本!$N20*8+4,CD$2)*$W20+INDEX(装备数值!$I$13:$M$116,日常本!$P20*8+5,CD$2)*$X20+INDEX(装备数值!$I$13:$M$116,日常本!$Q20*8+6,CD$2)*$Y20+INDEX(装备数值!$I$13:$M$116,日常本!$R20*8+7,CD$2)*$Z20+INDEX(装备数值!$I$13:$M$116,日常本!$S20*8+8,CD$2)*$AA20</f>
        <v>180600</v>
      </c>
      <c r="CE20" s="14">
        <f>INDEX(装备数值!$I$13:$M$116,日常本!$L20*8+1,CE$2)*$T20+INDEX(装备数值!$I$13:$M$116,日常本!$M20*8+2,CE$2)*$U20+INDEX(装备数值!$I$13:$M$116,日常本!$O20*8+3,CE$2)*$V20+INDEX(装备数值!$I$13:$M$116,日常本!$N20*8+4,CE$2)*$W20+INDEX(装备数值!$I$13:$M$116,日常本!$P20*8+5,CE$2)*$X20+INDEX(装备数值!$I$13:$M$116,日常本!$Q20*8+6,CE$2)*$Y20+INDEX(装备数值!$I$13:$M$116,日常本!$R20*8+7,CE$2)*$Z20+INDEX(装备数值!$I$13:$M$116,日常本!$S20*8+8,CE$2)*$AA20</f>
        <v>3612000</v>
      </c>
      <c r="CF20" s="14">
        <f>INDEX(装备数值!$I$13:$M$116,日常本!$L20*8+1,CF$2)*$T20+INDEX(装备数值!$I$13:$M$116,日常本!$M20*8+2,CF$2)*$U20+INDEX(装备数值!$I$13:$M$116,日常本!$O20*8+3,CF$2)*$V20+INDEX(装备数值!$I$13:$M$116,日常本!$N20*8+4,CF$2)*$W20+INDEX(装备数值!$I$13:$M$116,日常本!$P20*8+5,CF$2)*$X20+INDEX(装备数值!$I$13:$M$116,日常本!$Q20*8+6,CF$2)*$Y20+INDEX(装备数值!$I$13:$M$116,日常本!$R20*8+7,CF$2)*$Z20+INDEX(装备数值!$I$13:$M$116,日常本!$S20*8+8,CF$2)*$AA20</f>
        <v>71380</v>
      </c>
      <c r="CI20" s="14">
        <f>INDEX(装备数值!$X$13:$AH$116,$L20*8+1,CI$2)*$AB20+INDEX(装备数值!$X$13:$AH$116,$M20*8+2,CI$2)*$AC20+INDEX(装备数值!$X$13:$AH$116,$O20*8+3,CI$2)*$AD20+INDEX(装备数值!$X$13:$AH$116,$N20*8+4,CI$2)*$AE20+INDEX(装备数值!$X$13:$AH$116,$P20*8+5,CI$2)*$AF20+INDEX(装备数值!$X$13:$AH$116,$Q20*8+6,CI$2)*$AG20+INDEX(装备数值!$X$13:$AH$116,$R20*8+7,CI$2)*$AH20+INDEX(装备数值!$X$13:$AH$116,$S20*8+8,CI$2)*$AI20</f>
        <v>90000</v>
      </c>
      <c r="CJ20" s="14">
        <f>INDEX(装备数值!$X$13:$AH$116,$L20*8+1,CJ$2)*$AB20+INDEX(装备数值!$X$13:$AH$116,$M20*8+2,CJ$2)*$AC20+INDEX(装备数值!$X$13:$AH$116,$O20*8+3,CJ$2)*$AD20+INDEX(装备数值!$X$13:$AH$116,$N20*8+4,CJ$2)*$AE20+INDEX(装备数值!$X$13:$AH$116,$P20*8+5,CJ$2)*$AF20+INDEX(装备数值!$X$13:$AH$116,$Q20*8+6,CJ$2)*$AG20+INDEX(装备数值!$X$13:$AH$116,$R20*8+7,CJ$2)*$AH20+INDEX(装备数值!$X$13:$AH$116,$S20*8+8,CJ$2)*$AI20</f>
        <v>667500</v>
      </c>
      <c r="CK20" s="14">
        <f>INDEX(装备数值!$X$13:$AH$116,$L20*8+1,CK$2)*$AB20+INDEX(装备数值!$X$13:$AH$116,$M20*8+2,CK$2)*$AC20+INDEX(装备数值!$X$13:$AH$116,$O20*8+3,CK$2)*$AD20+INDEX(装备数值!$X$13:$AH$116,$N20*8+4,CK$2)*$AE20+INDEX(装备数值!$X$13:$AH$116,$P20*8+5,CK$2)*$AF20+INDEX(装备数值!$X$13:$AH$116,$Q20*8+6,CK$2)*$AG20+INDEX(装备数值!$X$13:$AH$116,$R20*8+7,CK$2)*$AH20+INDEX(装备数值!$X$13:$AH$116,$S20*8+8,CK$2)*$AI20</f>
        <v>44000</v>
      </c>
      <c r="CL20" s="14">
        <f>INDEX(装备数值!$X$13:$AH$116,$L20*8+1,CL$2)*$AB20+INDEX(装备数值!$X$13:$AH$116,$M20*8+2,CL$2)*$AC20+INDEX(装备数值!$X$13:$AH$116,$O20*8+3,CL$2)*$AD20+INDEX(装备数值!$X$13:$AH$116,$N20*8+4,CL$2)*$AE20+INDEX(装备数值!$X$13:$AH$116,$P20*8+5,CL$2)*$AF20+INDEX(装备数值!$X$13:$AH$116,$Q20*8+6,CL$2)*$AG20+INDEX(装备数值!$X$13:$AH$116,$R20*8+7,CL$2)*$AH20+INDEX(装备数值!$X$13:$AH$116,$S20*8+8,CL$2)*$AI20</f>
        <v>900000</v>
      </c>
      <c r="CM20" s="14">
        <f>INDEX(装备数值!$X$13:$AH$116,$L20*8+1,CM$2)*$AB20+INDEX(装备数值!$X$13:$AH$116,$M20*8+2,CM$2)*$AC20+INDEX(装备数值!$X$13:$AH$116,$O20*8+3,CM$2)*$AD20+INDEX(装备数值!$X$13:$AH$116,$N20*8+4,CM$2)*$AE20+INDEX(装备数值!$X$13:$AH$116,$P20*8+5,CM$2)*$AF20+INDEX(装备数值!$X$13:$AH$116,$Q20*8+6,CM$2)*$AG20+INDEX(装备数值!$X$13:$AH$116,$R20*8+7,CM$2)*$AH20+INDEX(装备数值!$X$13:$AH$116,$S20*8+8,CM$2)*$AI20</f>
        <v>17600</v>
      </c>
      <c r="CN20" s="14">
        <f>INDEX(装备数值!$X$13:$AH$116,$L20*8+1,CN$2)*$AB20+INDEX(装备数值!$X$13:$AH$116,$M20*8+2,CN$2)*$AC20+INDEX(装备数值!$X$13:$AH$116,$O20*8+3,CN$2)*$AD20+INDEX(装备数值!$X$13:$AH$116,$N20*8+4,CN$2)*$AE20+INDEX(装备数值!$X$13:$AH$116,$P20*8+5,CN$2)*$AF20+INDEX(装备数值!$X$13:$AH$116,$Q20*8+6,CN$2)*$AG20+INDEX(装备数值!$X$13:$AH$116,$R20*8+7,CN$2)*$AH20+INDEX(装备数值!$X$13:$AH$116,$S20*8+8,CN$2)*$AI20</f>
        <v>66500</v>
      </c>
      <c r="CO20" s="14">
        <f>INDEX(装备数值!$X$13:$AH$116,$L20*8+1,CO$2)*$AB20+INDEX(装备数值!$X$13:$AH$116,$M20*8+2,CO$2)*$AC20+INDEX(装备数值!$X$13:$AH$116,$O20*8+3,CO$2)*$AD20+INDEX(装备数值!$X$13:$AH$116,$N20*8+4,CO$2)*$AE20+INDEX(装备数值!$X$13:$AH$116,$P20*8+5,CO$2)*$AF20+INDEX(装备数值!$X$13:$AH$116,$Q20*8+6,CO$2)*$AG20+INDEX(装备数值!$X$13:$AH$116,$R20*8+7,CO$2)*$AH20+INDEX(装备数值!$X$13:$AH$116,$S20*8+8,CO$2)*$AI20</f>
        <v>66000</v>
      </c>
      <c r="CP20" s="14">
        <f>INDEX(装备数值!$X$13:$AH$116,$L20*8+1,CP$2)*$AB20+INDEX(装备数值!$X$13:$AH$116,$M20*8+2,CP$2)*$AC20+INDEX(装备数值!$X$13:$AH$116,$O20*8+3,CP$2)*$AD20+INDEX(装备数值!$X$13:$AH$116,$N20*8+4,CP$2)*$AE20+INDEX(装备数值!$X$13:$AH$116,$P20*8+5,CP$2)*$AF20+INDEX(装备数值!$X$13:$AH$116,$Q20*8+6,CP$2)*$AG20+INDEX(装备数值!$X$13:$AH$116,$R20*8+7,CP$2)*$AH20+INDEX(装备数值!$X$13:$AH$116,$S20*8+8,CP$2)*$AI20</f>
        <v>66500</v>
      </c>
      <c r="CQ20" s="14">
        <f>INDEX(装备数值!$X$13:$AH$116,$L20*8+1,CQ$2)*$AB20+INDEX(装备数值!$X$13:$AH$116,$M20*8+2,CQ$2)*$AC20+INDEX(装备数值!$X$13:$AH$116,$O20*8+3,CQ$2)*$AD20+INDEX(装备数值!$X$13:$AH$116,$N20*8+4,CQ$2)*$AE20+INDEX(装备数值!$X$13:$AH$116,$P20*8+5,CQ$2)*$AF20+INDEX(装备数值!$X$13:$AH$116,$Q20*8+6,CQ$2)*$AG20+INDEX(装备数值!$X$13:$AH$116,$R20*8+7,CQ$2)*$AH20+INDEX(装备数值!$X$13:$AH$116,$S20*8+8,CQ$2)*$AI20</f>
        <v>66000</v>
      </c>
      <c r="CR20" s="14">
        <f>INDEX(装备数值!$X$13:$AH$116,$L20*8+1,CR$2)*$AB20+INDEX(装备数值!$X$13:$AH$116,$M20*8+2,CR$2)*$AC20+INDEX(装备数值!$X$13:$AH$116,$O20*8+3,CR$2)*$AD20+INDEX(装备数值!$X$13:$AH$116,$N20*8+4,CR$2)*$AE20+INDEX(装备数值!$X$13:$AH$116,$P20*8+5,CR$2)*$AF20+INDEX(装备数值!$X$13:$AH$116,$Q20*8+6,CR$2)*$AG20+INDEX(装备数值!$X$13:$AH$116,$R20*8+7,CR$2)*$AH20+INDEX(装备数值!$X$13:$AH$116,$S20*8+8,CR$2)*$AI20</f>
        <v>180</v>
      </c>
      <c r="CS20" s="14">
        <f>INDEX(装备数值!$X$13:$AH$116,$L20*8+1,CS$2)*$AB20+INDEX(装备数值!$X$13:$AH$116,$M20*8+2,CS$2)*$AC20+INDEX(装备数值!$X$13:$AH$116,$O20*8+3,CS$2)*$AD20+INDEX(装备数值!$X$13:$AH$116,$N20*8+4,CS$2)*$AE20+INDEX(装备数值!$X$13:$AH$116,$P20*8+5,CS$2)*$AF20+INDEX(装备数值!$X$13:$AH$116,$Q20*8+6,CS$2)*$AG20+INDEX(装备数值!$X$13:$AH$116,$R20*8+7,CS$2)*$AH20+INDEX(装备数值!$X$13:$AH$116,$S20*8+8,CS$2)*$AI20</f>
        <v>180</v>
      </c>
      <c r="CU20" s="14">
        <f>INDEX(装备数值!$AN$17:$AN$117,MATCH(MIN($T20:$AA20),装备数值!$AO$17:$AO$117,1))</f>
        <v>86</v>
      </c>
      <c r="CV20" s="14">
        <f>IF(COUNTIF($L20:$S20,"&gt;"&amp;0)=8,INDEX(装备数值!AR$17:AR$117,$CU20+1),0)</f>
        <v>55040</v>
      </c>
      <c r="CW20" s="14">
        <f>IF(COUNTIF($L20:$S20,"&gt;"&amp;0)=8,INDEX(装备数值!AS$17:AS$117,$CU20+1),0)</f>
        <v>412800</v>
      </c>
      <c r="CX20" s="14">
        <f>IF(COUNTIF($L20:$S20,"&gt;"&amp;0)=8,INDEX(装备数值!AT$17:AT$117,$CU20+1),0)</f>
        <v>27520</v>
      </c>
      <c r="CY20" s="14">
        <f>IF(COUNTIF($L20:$S20,"&gt;"&amp;0)=8,INDEX(装备数值!AU$17:AU$117,$CU20+1),0)</f>
        <v>550400</v>
      </c>
      <c r="CZ20" s="14">
        <f>IF(COUNTIF($L20:$S20,"&gt;"&amp;0)=8,INDEX(装备数值!AV$17:AV$117,$CU20+1),0)</f>
        <v>10836</v>
      </c>
      <c r="DB20" s="14">
        <f>INDEX(装备数值!$AY$17:$AY$77,MATCH(MIN($AB20:$AI20),装备数值!$AZ$17:$AZ$77,1))</f>
        <v>44</v>
      </c>
      <c r="DC20" s="26">
        <f>INDEX(装备数值!BA$17:BA$77,日常本!DB20+1)</f>
        <v>0.94</v>
      </c>
      <c r="DD20" s="26">
        <f>INDEX(装备数值!BA$17:BA$77,日常本!DB20+1)</f>
        <v>0.94</v>
      </c>
      <c r="DF20" s="14">
        <f t="shared" si="0"/>
        <v>39</v>
      </c>
      <c r="DG20" s="14">
        <f>VLOOKUP(DF20,军阶与晶片数值!$W$6:$X$27,2)</f>
        <v>8</v>
      </c>
      <c r="DH20" s="14">
        <f>INDEX(军阶与晶片数值!Y$6:Y$27,$DG20+1)</f>
        <v>650</v>
      </c>
      <c r="DI20" s="14">
        <f>INDEX(军阶与晶片数值!Z$6:Z$27,$DG20+1)</f>
        <v>650</v>
      </c>
      <c r="DJ20" s="14">
        <f>INDEX(军阶与晶片数值!AA$6:AA$27,$DG20+1)</f>
        <v>650</v>
      </c>
      <c r="DK20" s="14">
        <f>INDEX(军阶与晶片数值!AB$6:AB$27,$DG20+1)</f>
        <v>650</v>
      </c>
      <c r="DL20" s="28">
        <f>INDEX(军阶与晶片数值!AC$6:AC$27,$DG20+1)</f>
        <v>45</v>
      </c>
      <c r="DM20" s="28">
        <f>INDEX(军阶与晶片数值!AD$6:AD$27,$DG20+1)</f>
        <v>25</v>
      </c>
      <c r="DO20" s="26">
        <f>INDEX(军阶与晶片数值!I$6:I$16,AJ20+1)</f>
        <v>0.3</v>
      </c>
      <c r="DP20" s="26">
        <f>INDEX(军阶与晶片数值!M$6:M$16,AK20+1)</f>
        <v>0.3</v>
      </c>
      <c r="DQ20" s="26">
        <f>INDEX(军阶与晶片数值!J$6:J$16,AL20+1)</f>
        <v>0.3</v>
      </c>
      <c r="DR20" s="26">
        <f>INDEX(军阶与晶片数值!K$6:K$16,AM20+1)</f>
        <v>0.6</v>
      </c>
      <c r="DS20" s="26">
        <f>INDEX(军阶与晶片数值!L$6:L$16,AN20+1)</f>
        <v>0.6</v>
      </c>
      <c r="DT20" s="28">
        <f>INDEX(军阶与晶片数值!N$6:N$16,AO20+1)</f>
        <v>0</v>
      </c>
      <c r="DU20" s="28">
        <f>INDEX(军阶与晶片数值!O$6:O$16,AP20+1)</f>
        <v>0</v>
      </c>
      <c r="DV20" s="28">
        <f>INDEX(军阶与晶片数值!P$6:P$16,AQ20+1)</f>
        <v>0</v>
      </c>
      <c r="DW20" s="28">
        <f>INDEX(军阶与晶片数值!Q$6:Q$16,AR20+1)</f>
        <v>0</v>
      </c>
      <c r="DX20" s="26">
        <f>INDEX(军阶与晶片数值!R$6:R$16,AS20+1)</f>
        <v>0.4</v>
      </c>
      <c r="DY20" s="26">
        <f>INDEX(军阶与晶片数值!S$6:S$16,AT20+1)</f>
        <v>0.3</v>
      </c>
      <c r="DZ20" s="26">
        <f>INDEX(军阶与晶片数值!T$6:T$16,AU20+1)</f>
        <v>0</v>
      </c>
      <c r="EA20" s="26">
        <f>INDEX(军阶与晶片数值!U$6:U$16,AV20+1)</f>
        <v>0</v>
      </c>
      <c r="EC20" s="26">
        <f>INDEX(军阶与晶片数值!$C$6:$C$36,日常本!$AW20+1)</f>
        <v>1.25</v>
      </c>
      <c r="ED20" s="26">
        <f>INDEX(军阶与晶片数值!$C$6:$C$36,日常本!$AW20+1)</f>
        <v>1.25</v>
      </c>
      <c r="EE20" s="26">
        <f>INDEX(军阶与晶片数值!$C$6:$C$36,日常本!$AW20+1)</f>
        <v>1.25</v>
      </c>
      <c r="EF20" s="26">
        <f>INDEX(军阶与晶片数值!$C$6:$C$36,日常本!$AW20+1)</f>
        <v>1.25</v>
      </c>
      <c r="EG20" s="26">
        <f>INDEX(军阶与晶片数值!$C$6:$C$36,日常本!$AW20+1)</f>
        <v>1.25</v>
      </c>
      <c r="EI20" s="14">
        <f>INDEX(战舰突破!$H$6:$H$18,日常本!$F20+1)+INDEX(战舰突破!$H$23:$H$35,日常本!$G20+1)+INDEX(战舰突破!$H$40:$H$52,日常本!$H20+1)</f>
        <v>200</v>
      </c>
      <c r="EJ20" s="14">
        <f>INDEX(战舰突破!$I$6:$I$18,日常本!$F20+1)+INDEX(战舰突破!$I$23:$I$35,日常本!$G20+1)+INDEX(战舰突破!$I$40:$I$52,日常本!$H20+1)</f>
        <v>200</v>
      </c>
      <c r="EK20" s="14">
        <f>INDEX(战舰突破!$J$6:$J$18,日常本!$F20+1)+INDEX(战舰突破!$J$23:$J$35,日常本!$G20+1)+INDEX(战舰突破!$J$40:$J$52,日常本!$H20+1)</f>
        <v>0</v>
      </c>
      <c r="EL20" s="14">
        <f>INDEX(战舰突破!$K$6:$K$18,日常本!$F20+1)+INDEX(战舰突破!$K$23:$K$35,日常本!$G20+1)+INDEX(战舰突破!$K$40:$K$52,日常本!$H20+1)</f>
        <v>0</v>
      </c>
      <c r="EM20" s="14">
        <f>INDEX(战舰突破!$L$6:$L$18,日常本!$F20+1)+INDEX(战舰突破!$L$23:$L$35,日常本!$G20+1)+INDEX(战舰突破!$L$40:$L$52,日常本!$H20+1)</f>
        <v>200</v>
      </c>
      <c r="EN20" s="18">
        <f>INDEX(战舰突破!$N$6:$N$18,日常本!$F20+1)+INDEX(战舰突破!$N$23:$N$35,日常本!$G20+1)+INDEX(战舰突破!$N$40:$N$52,日常本!$H20+1)</f>
        <v>0.75</v>
      </c>
      <c r="EO20" s="18">
        <f>INDEX(战舰突破!$O$6:$O$18,日常本!$F20+1)+INDEX(战舰突破!$O$23:$O$35,日常本!$G20+1)+INDEX(战舰突破!$O$40:$O$52,日常本!$H20+1)</f>
        <v>1.4</v>
      </c>
      <c r="EP20" s="18">
        <f>INDEX(战舰突破!$P$6:$P$18,日常本!$F20+1)+INDEX(战舰突破!$P$23:$P$35,日常本!$G20+1)+INDEX(战舰突破!$P$40:$P$52,日常本!$H20+1)</f>
        <v>0.5</v>
      </c>
      <c r="EQ20" s="18">
        <f>INDEX(战舰突破!$Q$6:$Q$18,日常本!$F20+1)+INDEX(战舰突破!$Q$23:$Q$35,日常本!$G20+1)+INDEX(战舰突破!$Q$40:$Q$52,日常本!$H20+1)</f>
        <v>0.3</v>
      </c>
      <c r="ER20" s="18">
        <f>INDEX(战舰突破!$R$6:$R$18,日常本!$F20+1)+INDEX(战舰突破!$R$23:$R$35,日常本!$G20+1)+INDEX(战舰突破!$R$40:$R$52,日常本!$H20+1)</f>
        <v>0.25</v>
      </c>
      <c r="ES20" s="18">
        <f>INDEX(战舰突破!$M$6:$M$18,日常本!$F20+1)+INDEX(战舰突破!$M$23:$M$35,日常本!$G20+1)+INDEX(战舰突破!$M$40:$M$52,日常本!$H20+1)</f>
        <v>0.2</v>
      </c>
      <c r="ET20" s="22">
        <f>INDEX(战舰突破!$W$6:$W$18,日常本!$F20+1)+INDEX(战舰突破!$W$23:$W$35,日常本!$G20+1)+INDEX(战舰突破!$W$40:$W$52,日常本!$H20+1)</f>
        <v>0.5</v>
      </c>
      <c r="EW20" s="14">
        <f>INDEX(战舰突破!$S$6:$S$18,日常本!$F20+1)</f>
        <v>0</v>
      </c>
      <c r="EX20" s="14">
        <f>INDEX(战舰突破!$T$6:$T$18,日常本!$F20+1)</f>
        <v>1.45</v>
      </c>
      <c r="EY20" s="14">
        <f>INDEX(战舰突破!$U$6:$U$18,日常本!$F20+1)</f>
        <v>0.1</v>
      </c>
      <c r="EZ20" s="14">
        <f>INDEX(战舰突破!$V$6:$V$18,日常本!$F20+1)</f>
        <v>2</v>
      </c>
      <c r="FA20" s="14">
        <f>INDEX(战舰突破!$X$6:$X$18,日常本!$F20+1)</f>
        <v>15</v>
      </c>
      <c r="FC20" s="14">
        <f>INDEX(战舰突破!$S$23:$S$35,日常本!$F20+1)</f>
        <v>1</v>
      </c>
      <c r="FD20" s="14">
        <f>INDEX(战舰突破!$T$23:$T$35,日常本!$F20+1)</f>
        <v>0.9</v>
      </c>
      <c r="FE20" s="14">
        <f>INDEX(战舰突破!$U$23:$U$35,日常本!$F20+1)</f>
        <v>0.1</v>
      </c>
      <c r="FF20" s="14">
        <f>INDEX(战舰突破!$V$23:$V$35,日常本!$F20+1)</f>
        <v>2</v>
      </c>
      <c r="FG20" s="14">
        <f>INDEX(战舰突破!$X$23:$X$35,日常本!$F20+1)</f>
        <v>200</v>
      </c>
      <c r="FI20" s="14">
        <f>INDEX(战舰突破!$S$40:$S$52,日常本!$F20+1)</f>
        <v>1</v>
      </c>
      <c r="FJ20" s="14">
        <f>INDEX(战舰突破!$T$40:$T$52,日常本!$F20+1)</f>
        <v>0.6</v>
      </c>
      <c r="FK20" s="14">
        <f>INDEX(战舰突破!$U$40:$U$52,日常本!$F20+1)</f>
        <v>0.2</v>
      </c>
      <c r="FL20" s="14">
        <f>INDEX(战舰突破!$V$40:$V$52,日常本!$F20+1)</f>
        <v>2</v>
      </c>
      <c r="FM20" s="14">
        <f>INDEX(战舰突破!$X$40:$X$52,日常本!$F20+1)</f>
        <v>350</v>
      </c>
      <c r="FP20" s="14">
        <f t="shared" si="1"/>
        <v>7483847</v>
      </c>
      <c r="FQ20" s="14">
        <f t="shared" si="2"/>
        <v>7487144</v>
      </c>
      <c r="FR20" s="14">
        <f t="shared" si="3"/>
        <v>7490676</v>
      </c>
      <c r="FS20" s="14">
        <f t="shared" si="4"/>
        <v>79750801</v>
      </c>
      <c r="FT20" s="14">
        <f t="shared" si="5"/>
        <v>3204213</v>
      </c>
      <c r="FU20" s="14">
        <f t="shared" si="6"/>
        <v>71452209</v>
      </c>
      <c r="FV20" s="14">
        <f t="shared" si="6"/>
        <v>1834696</v>
      </c>
      <c r="FW20" s="28">
        <f t="shared" si="7"/>
        <v>67150</v>
      </c>
      <c r="FX20" s="28">
        <f t="shared" si="7"/>
        <v>66650</v>
      </c>
      <c r="FY20" s="28">
        <f t="shared" si="7"/>
        <v>67150</v>
      </c>
      <c r="FZ20" s="28">
        <f t="shared" si="7"/>
        <v>66650</v>
      </c>
      <c r="GA20" s="28">
        <f t="shared" si="8"/>
        <v>2.7159999999999997</v>
      </c>
      <c r="GB20" s="28">
        <f t="shared" si="8"/>
        <v>2.5219999999999998</v>
      </c>
      <c r="GC20" s="28">
        <f t="shared" si="9"/>
        <v>0</v>
      </c>
      <c r="GD20" s="28">
        <f t="shared" si="9"/>
        <v>86.3</v>
      </c>
      <c r="GE20" s="14">
        <f t="shared" si="10"/>
        <v>1</v>
      </c>
      <c r="GF20" s="14">
        <f t="shared" si="11"/>
        <v>2</v>
      </c>
      <c r="GG20" s="14">
        <f t="shared" si="12"/>
        <v>2</v>
      </c>
      <c r="GH20" s="18">
        <f t="shared" si="13"/>
        <v>2.6500000000000004</v>
      </c>
      <c r="GI20" s="18">
        <f t="shared" si="14"/>
        <v>2.1</v>
      </c>
      <c r="GJ20" s="18">
        <f t="shared" si="15"/>
        <v>1.8</v>
      </c>
      <c r="GK20" s="29">
        <f t="shared" si="44"/>
        <v>67300</v>
      </c>
      <c r="GL20" s="29">
        <f t="shared" si="16"/>
        <v>67600</v>
      </c>
      <c r="GM20" s="29">
        <f t="shared" si="16"/>
        <v>67600</v>
      </c>
      <c r="GN20" s="26">
        <f t="shared" si="45"/>
        <v>0.1</v>
      </c>
      <c r="GO20" s="26">
        <f t="shared" si="46"/>
        <v>0.1</v>
      </c>
      <c r="GP20" s="26">
        <f t="shared" si="47"/>
        <v>0.2</v>
      </c>
      <c r="GQ20" s="14">
        <f t="shared" si="48"/>
        <v>4</v>
      </c>
      <c r="GR20" s="14">
        <f t="shared" si="49"/>
        <v>4</v>
      </c>
      <c r="GS20" s="14">
        <f t="shared" si="50"/>
        <v>4</v>
      </c>
      <c r="GT20" s="14">
        <f t="shared" si="17"/>
        <v>15</v>
      </c>
      <c r="GU20" s="14">
        <f t="shared" si="18"/>
        <v>200</v>
      </c>
      <c r="GV20" s="14">
        <f t="shared" si="19"/>
        <v>350</v>
      </c>
      <c r="GW20">
        <v>16</v>
      </c>
      <c r="GX20" s="14">
        <f t="shared" si="20"/>
        <v>539990540</v>
      </c>
      <c r="GZ20" s="14">
        <f t="shared" si="21"/>
        <v>6408426</v>
      </c>
      <c r="HA20" s="14">
        <f t="shared" si="51"/>
        <v>3741893</v>
      </c>
      <c r="HB20" s="29">
        <f t="shared" si="52"/>
        <v>63984</v>
      </c>
      <c r="HC20" s="29">
        <f t="shared" si="53"/>
        <v>46041</v>
      </c>
      <c r="HD20" s="29">
        <f t="shared" si="22"/>
        <v>50100</v>
      </c>
      <c r="HE20" s="29">
        <f t="shared" si="23"/>
        <v>46410</v>
      </c>
      <c r="HF20" s="14">
        <f t="shared" si="24"/>
        <v>2.7159999999999997</v>
      </c>
      <c r="HG20" s="14">
        <f t="shared" si="24"/>
        <v>2.5219999999999998</v>
      </c>
      <c r="HH20" s="14">
        <f t="shared" si="54"/>
        <v>3700413</v>
      </c>
      <c r="HI20" s="26">
        <f t="shared" si="25"/>
        <v>0.40603972913898762</v>
      </c>
      <c r="HJ20" s="26">
        <f t="shared" si="26"/>
        <v>0.659314933464761</v>
      </c>
      <c r="HK20" s="29">
        <f t="shared" si="55"/>
        <v>1226305</v>
      </c>
      <c r="HL20" s="29">
        <f t="shared" si="56"/>
        <v>4668775</v>
      </c>
      <c r="HM20" s="29">
        <f t="shared" si="57"/>
        <v>5340532</v>
      </c>
      <c r="HN20" s="26">
        <f t="shared" si="27"/>
        <v>0.49740378996577339</v>
      </c>
      <c r="HO20" s="26">
        <f t="shared" si="28"/>
        <v>0.5013168878871358</v>
      </c>
      <c r="HP20" s="26">
        <f t="shared" si="29"/>
        <v>0.60131688788713578</v>
      </c>
      <c r="HQ20" s="26">
        <f t="shared" si="58"/>
        <v>9.7403789965773369E-2</v>
      </c>
      <c r="HR20" s="29">
        <f t="shared" si="30"/>
        <v>2.2000000000000002</v>
      </c>
      <c r="HS20" s="29">
        <f t="shared" si="31"/>
        <v>4.4234785875281748</v>
      </c>
      <c r="HT20" s="29">
        <f t="shared" si="32"/>
        <v>5.0234785875281744</v>
      </c>
      <c r="HU20" s="29">
        <f t="shared" si="33"/>
        <v>13489355</v>
      </c>
      <c r="HV20" s="29">
        <f t="shared" si="34"/>
        <v>13768150.828324569</v>
      </c>
      <c r="HW20" s="29">
        <f t="shared" si="35"/>
        <v>13414024.074004509</v>
      </c>
      <c r="HX20" s="29">
        <f t="shared" si="36"/>
        <v>68025381</v>
      </c>
      <c r="HY20" s="14">
        <f t="shared" si="37"/>
        <v>40671529.899999999</v>
      </c>
      <c r="IC20" s="14">
        <v>0</v>
      </c>
      <c r="ID20" s="14">
        <v>1</v>
      </c>
      <c r="IE20" s="14">
        <v>300</v>
      </c>
      <c r="IF20" s="14">
        <v>50</v>
      </c>
      <c r="IG20" s="14">
        <v>37</v>
      </c>
      <c r="IH20" s="23">
        <f t="shared" si="38"/>
        <v>6490789981</v>
      </c>
      <c r="II20" s="23">
        <f t="shared" si="59"/>
        <v>2</v>
      </c>
      <c r="IJ20" s="23">
        <f t="shared" si="60"/>
        <v>6490.79</v>
      </c>
      <c r="IK20" s="14">
        <v>1</v>
      </c>
      <c r="IL20" s="14">
        <v>0</v>
      </c>
      <c r="IM20" s="14">
        <v>120</v>
      </c>
      <c r="IN20" s="14">
        <v>20</v>
      </c>
      <c r="IO20" s="14">
        <v>15</v>
      </c>
      <c r="IP20" s="23">
        <f t="shared" si="39"/>
        <v>2022700395</v>
      </c>
      <c r="IQ20" s="23">
        <f t="shared" si="61"/>
        <v>2</v>
      </c>
      <c r="IR20" s="23">
        <f t="shared" si="62"/>
        <v>2022.7</v>
      </c>
      <c r="IU20" s="14">
        <v>48</v>
      </c>
      <c r="IV20" s="14">
        <v>8</v>
      </c>
      <c r="IW20" s="14">
        <v>6</v>
      </c>
      <c r="IX20" s="23">
        <f t="shared" si="40"/>
        <v>781870005</v>
      </c>
      <c r="IY20" s="23">
        <f t="shared" si="63"/>
        <v>2</v>
      </c>
      <c r="IZ20" s="23">
        <f t="shared" si="64"/>
        <v>781.87</v>
      </c>
      <c r="JA20" s="14">
        <v>30</v>
      </c>
      <c r="JB20" s="14">
        <v>5</v>
      </c>
      <c r="JC20" s="14">
        <v>3</v>
      </c>
      <c r="JD20" s="23">
        <f t="shared" si="41"/>
        <v>448426681</v>
      </c>
      <c r="JE20" s="23">
        <f t="shared" si="65"/>
        <v>2</v>
      </c>
      <c r="JF20" s="23">
        <f t="shared" si="66"/>
        <v>448.43</v>
      </c>
      <c r="JG20" s="14">
        <v>96</v>
      </c>
      <c r="JH20" s="14">
        <v>16</v>
      </c>
      <c r="JI20" s="14">
        <v>12</v>
      </c>
      <c r="JJ20" s="23">
        <f t="shared" si="42"/>
        <v>1563740011</v>
      </c>
      <c r="JK20" s="23">
        <f t="shared" si="67"/>
        <v>2</v>
      </c>
      <c r="JL20" s="23">
        <f t="shared" si="68"/>
        <v>1563.74</v>
      </c>
    </row>
    <row r="21" spans="1:293" ht="16.5" x14ac:dyDescent="0.2">
      <c r="A21" s="14">
        <v>50</v>
      </c>
      <c r="B21" s="14" t="s">
        <v>673</v>
      </c>
      <c r="C21" s="14">
        <v>40</v>
      </c>
      <c r="D21" s="14">
        <v>40</v>
      </c>
      <c r="E21" s="14">
        <v>0</v>
      </c>
      <c r="F21" s="14">
        <v>2</v>
      </c>
      <c r="G21" s="14">
        <v>2</v>
      </c>
      <c r="H21" s="14">
        <v>0</v>
      </c>
      <c r="I21" s="14">
        <v>1</v>
      </c>
      <c r="J21" s="14">
        <v>1</v>
      </c>
      <c r="K21" s="14">
        <v>1</v>
      </c>
      <c r="L21" s="14">
        <v>3</v>
      </c>
      <c r="M21" s="14">
        <v>4</v>
      </c>
      <c r="N21" s="14">
        <v>3</v>
      </c>
      <c r="O21" s="14">
        <v>3</v>
      </c>
      <c r="P21" s="14">
        <v>3</v>
      </c>
      <c r="Q21" s="14">
        <v>3</v>
      </c>
      <c r="R21" s="14">
        <v>2</v>
      </c>
      <c r="S21" s="14">
        <v>2</v>
      </c>
      <c r="T21" s="14">
        <v>40</v>
      </c>
      <c r="U21" s="14">
        <v>40</v>
      </c>
      <c r="V21" s="14">
        <v>40</v>
      </c>
      <c r="W21" s="14">
        <v>40</v>
      </c>
      <c r="X21" s="14">
        <v>40</v>
      </c>
      <c r="Y21" s="14">
        <v>40</v>
      </c>
      <c r="Z21" s="14">
        <v>40</v>
      </c>
      <c r="AA21" s="14">
        <v>40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1</v>
      </c>
      <c r="AK21" s="14">
        <v>1</v>
      </c>
      <c r="AL21" s="14">
        <v>1</v>
      </c>
      <c r="AM21" s="14">
        <v>1</v>
      </c>
      <c r="AN21" s="14">
        <v>1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4</v>
      </c>
      <c r="BB21" s="14">
        <f>ROUND((INDEX(新战舰养成!S$6:S$18,日常本!$F21+1)+INDEX(新战舰养成!D$6:D$18,日常本!$F21+1)*(日常本!$C21-1))*INDEX(战舰突破!$D$6:$D$18,日常本!$I21+1),0)</f>
        <v>1623</v>
      </c>
      <c r="BC21" s="14">
        <f>ROUND((INDEX(新战舰养成!T$6:T$18,日常本!$F21+1)+INDEX(新战舰养成!E$6:E$18,日常本!$F21+1)*(日常本!$C21-1))*INDEX(战舰突破!$D$6:$D$18,日常本!$I21+1),0)</f>
        <v>12914</v>
      </c>
      <c r="BD21" s="14">
        <f>ROUND((INDEX(新战舰养成!U$6:U$18,日常本!$F21+1)+INDEX(新战舰养成!F$6:F$18,日常本!$F21+1)*(日常本!$C21-1))*INDEX(战舰突破!$D$6:$D$18,日常本!$I21+1),0)</f>
        <v>833</v>
      </c>
      <c r="BE21" s="14">
        <f>ROUND((INDEX(新战舰养成!V$6:V$18,日常本!$F21+1)+INDEX(新战舰养成!G$6:G$18,日常本!$F21+1)*(日常本!$C21-1))*INDEX(战舰突破!$D$6:$D$18,日常本!$I21+1),0)</f>
        <v>330</v>
      </c>
      <c r="BF21" s="14">
        <f>ROUND((INDEX(新战舰养成!W$6:W$18,日常本!$F21+1)+INDEX(新战舰养成!H$6:H$18,日常本!$F21+1)*(日常本!$C21-1))*INDEX(战舰突破!$D$6:$D$18,日常本!$I21+1),0)</f>
        <v>4</v>
      </c>
      <c r="BH21" s="14">
        <f>IF($D21&gt;0,ROUND((INDEX(新战舰养成!X$6:X$18,日常本!$G21+1)+INDEX(新战舰养成!I$6:I$18,日常本!$G21+1)*(日常本!$D21-1))*INDEX(战舰突破!$D$6:$D$18,日常本!$J21+1),0),0)</f>
        <v>1931</v>
      </c>
      <c r="BI21" s="14">
        <f>IF($D21&gt;0,ROUND((INDEX(新战舰养成!Y$6:Y$18,日常本!$G21+1)+INDEX(新战舰养成!J$6:J$18,日常本!$G21+1)*(日常本!$D21-1))*INDEX(战舰突破!$D$6:$D$18,日常本!$J21+1),0),0)</f>
        <v>0</v>
      </c>
      <c r="BJ21" s="14">
        <f>IF($D21&gt;0,ROUND((INDEX(新战舰养成!Z$6:Z$18,日常本!$G21+1)+INDEX(新战舰养成!K$6:K$18,日常本!$G21+1)*(日常本!$D21-1))*INDEX(战舰突破!$D$6:$D$18,日常本!$J21+1),0),0)</f>
        <v>0</v>
      </c>
      <c r="BK21" s="14">
        <f>IF($D21&gt;0,ROUND((INDEX(新战舰养成!AA$6:AA$18,日常本!$G21+1)+INDEX(新战舰养成!L$6:L$18,日常本!$G21+1)*(日常本!$D21-1))*INDEX(战舰突破!$D$6:$D$18,日常本!$J21+1),0),0)</f>
        <v>16225</v>
      </c>
      <c r="BL21" s="14">
        <f>IF($D21&gt;0,ROUND((INDEX(新战舰养成!AB$6:AB$18,日常本!$G21+1)+INDEX(新战舰养成!M$6:M$18,日常本!$G21+1)*(日常本!$D21-1))*INDEX(战舰突破!$D$6:$D$18,日常本!$J21+1),0),0)</f>
        <v>322</v>
      </c>
      <c r="BN21" s="14">
        <f>IF($E21&gt;0,ROUND((INDEX(新战舰养成!AC$6:AC$18,日常本!$H21+1)+INDEX(新战舰养成!I$6:I$18,日常本!$H21+1)*(日常本!$E21-1))*INDEX(战舰突破!$D$6:$D$18,日常本!$K21+1),0),0)</f>
        <v>0</v>
      </c>
      <c r="BO21" s="14">
        <f>IF($E21&gt;0,ROUND((INDEX(新战舰养成!AD$6:AD$18,日常本!$H21+1)+INDEX(新战舰养成!J$6:J$18,日常本!$H21+1)*(日常本!$E21-1))*INDEX(战舰突破!$D$6:$D$18,日常本!$K21+1),0),0)</f>
        <v>0</v>
      </c>
      <c r="BP21" s="14">
        <f>IF($E21&gt;0,ROUND((INDEX(新战舰养成!AE$6:AE$18,日常本!$H21+1)+INDEX(新战舰养成!K$6:K$18,日常本!$H21+1)*(日常本!$E21-1))*INDEX(战舰突破!$D$6:$D$18,日常本!$K21+1),0),0)</f>
        <v>0</v>
      </c>
      <c r="BQ21" s="14">
        <f>IF($E21&gt;0,ROUND((INDEX(新战舰养成!AF$6:AF$18,日常本!$H21+1)+INDEX(新战舰养成!L$6:L$18,日常本!$H21+1)*(日常本!$E21-1))*INDEX(战舰突破!$D$6:$D$18,日常本!$K21+1),0),0)</f>
        <v>0</v>
      </c>
      <c r="BR21" s="14">
        <f>IF($E21&gt;0,ROUND((INDEX(新战舰养成!AG$6:AG$18,日常本!$H21+1)+INDEX(新战舰养成!M$6:M$18,日常本!$H21+1)*(日常本!$E21-1))*INDEX(战舰突破!$D$6:$D$18,日常本!$K21+1),0),0)</f>
        <v>0</v>
      </c>
      <c r="BU21" s="14">
        <f>(INDEX(装备数值!$C$13:$G$116,日常本!$L21*8+1,BU$2)+INDEX(装备数值!$C$13:$G$116,日常本!$M21*8+2,BU$2)+INDEX(装备数值!$C$13:$G$116,日常本!$O21*8+3,BU$2)+INDEX(装备数值!$C$13:$G$116,日常本!$N21*8+4,BU$2)+INDEX(装备数值!$C$13:$G$116,日常本!$P21*8+5,BU$2)+INDEX(装备数值!$C$13:$G$116,日常本!$Q21*8+6,BU$2)+INDEX(装备数值!$C$13:$G$116,日常本!$R21*8+7,BU$2)+INDEX(装备数值!$C$13:$G$116,日常本!$S21*8+8,BU$2))</f>
        <v>1300</v>
      </c>
      <c r="BV21" s="14">
        <f>(INDEX(装备数值!$C$13:$G$116,日常本!$L21*8+1,BV$2)+INDEX(装备数值!$C$13:$G$116,日常本!$M21*8+2,BV$2)+INDEX(装备数值!$C$13:$G$116,日常本!$O21*8+3,BV$2)+INDEX(装备数值!$C$13:$G$116,日常本!$N21*8+4,BV$2)+INDEX(装备数值!$C$13:$G$116,日常本!$P21*8+5,BV$2)+INDEX(装备数值!$C$13:$G$116,日常本!$Q21*8+6,BV$2)+INDEX(装备数值!$C$13:$G$116,日常本!$R21*8+7,BV$2)+INDEX(装备数值!$C$13:$G$116,日常本!$S21*8+8,BV$2))</f>
        <v>15000</v>
      </c>
      <c r="BW21" s="14">
        <f>(INDEX(装备数值!$C$13:$G$116,日常本!$L21*8+1,BW$2)+INDEX(装备数值!$C$13:$G$116,日常本!$M21*8+2,BW$2)+INDEX(装备数值!$C$13:$G$116,日常本!$O21*8+3,BW$2)+INDEX(装备数值!$C$13:$G$116,日常本!$N21*8+4,BW$2)+INDEX(装备数值!$C$13:$G$116,日常本!$P21*8+5,BW$2)+INDEX(装备数值!$C$13:$G$116,日常本!$Q21*8+6,BW$2)+INDEX(装备数值!$C$13:$G$116,日常本!$R21*8+7,BW$2)+INDEX(装备数值!$C$13:$G$116,日常本!$S21*8+8,BW$2))</f>
        <v>860</v>
      </c>
      <c r="BX21" s="14">
        <f>(INDEX(装备数值!$C$13:$G$116,日常本!$L21*8+1,BX$2)+INDEX(装备数值!$C$13:$G$116,日常本!$M21*8+2,BX$2)+INDEX(装备数值!$C$13:$G$116,日常本!$O21*8+3,BX$2)+INDEX(装备数值!$C$13:$G$116,日常本!$N21*8+4,BX$2)+INDEX(装备数值!$C$13:$G$116,日常本!$P21*8+5,BX$2)+INDEX(装备数值!$C$13:$G$116,日常本!$Q21*8+6,BX$2)+INDEX(装备数值!$C$13:$G$116,日常本!$R21*8+7,BX$2)+INDEX(装备数值!$C$13:$G$116,日常本!$S21*8+8,BX$2))</f>
        <v>34000</v>
      </c>
      <c r="BY21" s="14">
        <f>(INDEX(装备数值!$C$13:$G$116,日常本!$L21*8+1,BY$2)+INDEX(装备数值!$C$13:$G$116,日常本!$M21*8+2,BY$2)+INDEX(装备数值!$C$13:$G$116,日常本!$O21*8+3,BY$2)+INDEX(装备数值!$C$13:$G$116,日常本!$N21*8+4,BY$2)+INDEX(装备数值!$C$13:$G$116,日常本!$P21*8+5,BY$2)+INDEX(装备数值!$C$13:$G$116,日常本!$Q21*8+6,BY$2)+INDEX(装备数值!$C$13:$G$116,日常本!$R21*8+7,BY$2)+INDEX(装备数值!$C$13:$G$116,日常本!$S21*8+8,BY$2))</f>
        <v>240</v>
      </c>
      <c r="CB21" s="14">
        <f>INDEX(装备数值!$I$13:$M$116,日常本!$L21*8+1,CB$2)*$T21+INDEX(装备数值!$I$13:$M$116,日常本!$M21*8+2,CB$2)*$U21+INDEX(装备数值!$I$13:$M$116,日常本!$O21*8+3,CB$2)*$V21+INDEX(装备数值!$I$13:$M$116,日常本!$N21*8+4,CB$2)*$W21+INDEX(装备数值!$I$13:$M$116,日常本!$P21*8+5,CB$2)*$X21+INDEX(装备数值!$I$13:$M$116,日常本!$Q21*8+6,CB$2)*$Y21+INDEX(装备数值!$I$13:$M$116,日常本!$R21*8+7,CB$2)*$Z21+INDEX(装备数值!$I$13:$M$116,日常本!$S21*8+8,CB$2)*$AA21</f>
        <v>2800</v>
      </c>
      <c r="CC21" s="14">
        <f>INDEX(装备数值!$I$13:$M$116,日常本!$L21*8+1,CC$2)*$T21+INDEX(装备数值!$I$13:$M$116,日常本!$M21*8+2,CC$2)*$U21+INDEX(装备数值!$I$13:$M$116,日常本!$O21*8+3,CC$2)*$V21+INDEX(装备数值!$I$13:$M$116,日常本!$N21*8+4,CC$2)*$W21+INDEX(装备数值!$I$13:$M$116,日常本!$P21*8+5,CC$2)*$X21+INDEX(装备数值!$I$13:$M$116,日常本!$Q21*8+6,CC$2)*$Y21+INDEX(装备数值!$I$13:$M$116,日常本!$R21*8+7,CC$2)*$Z21+INDEX(装备数值!$I$13:$M$116,日常本!$S21*8+8,CC$2)*$AA21</f>
        <v>24000</v>
      </c>
      <c r="CD21" s="14">
        <f>INDEX(装备数值!$I$13:$M$116,日常本!$L21*8+1,CD$2)*$T21+INDEX(装备数值!$I$13:$M$116,日常本!$M21*8+2,CD$2)*$U21+INDEX(装备数值!$I$13:$M$116,日常本!$O21*8+3,CD$2)*$V21+INDEX(装备数值!$I$13:$M$116,日常本!$N21*8+4,CD$2)*$W21+INDEX(装备数值!$I$13:$M$116,日常本!$P21*8+5,CD$2)*$X21+INDEX(装备数值!$I$13:$M$116,日常本!$Q21*8+6,CD$2)*$Y21+INDEX(装备数值!$I$13:$M$116,日常本!$R21*8+7,CD$2)*$Z21+INDEX(装备数值!$I$13:$M$116,日常本!$S21*8+8,CD$2)*$AA21</f>
        <v>1520</v>
      </c>
      <c r="CE21" s="14">
        <f>INDEX(装备数值!$I$13:$M$116,日常本!$L21*8+1,CE$2)*$T21+INDEX(装备数值!$I$13:$M$116,日常本!$M21*8+2,CE$2)*$U21+INDEX(装备数值!$I$13:$M$116,日常本!$O21*8+3,CE$2)*$V21+INDEX(装备数值!$I$13:$M$116,日常本!$N21*8+4,CE$2)*$W21+INDEX(装备数值!$I$13:$M$116,日常本!$P21*8+5,CE$2)*$X21+INDEX(装备数值!$I$13:$M$116,日常本!$Q21*8+6,CE$2)*$Y21+INDEX(装备数值!$I$13:$M$116,日常本!$R21*8+7,CE$2)*$Z21+INDEX(装备数值!$I$13:$M$116,日常本!$S21*8+8,CE$2)*$AA21</f>
        <v>40000</v>
      </c>
      <c r="CF21" s="14">
        <f>INDEX(装备数值!$I$13:$M$116,日常本!$L21*8+1,CF$2)*$T21+INDEX(装备数值!$I$13:$M$116,日常本!$M21*8+2,CF$2)*$U21+INDEX(装备数值!$I$13:$M$116,日常本!$O21*8+3,CF$2)*$V21+INDEX(装备数值!$I$13:$M$116,日常本!$N21*8+4,CF$2)*$W21+INDEX(装备数值!$I$13:$M$116,日常本!$P21*8+5,CF$2)*$X21+INDEX(装备数值!$I$13:$M$116,日常本!$Q21*8+6,CF$2)*$Y21+INDEX(装备数值!$I$13:$M$116,日常本!$R21*8+7,CF$2)*$Z21+INDEX(装备数值!$I$13:$M$116,日常本!$S21*8+8,CF$2)*$AA21</f>
        <v>480</v>
      </c>
      <c r="CI21" s="14">
        <f>INDEX(装备数值!$X$13:$AH$116,$L21*8+1,CI$2)*$AB21+INDEX(装备数值!$X$13:$AH$116,$M21*8+2,CI$2)*$AC21+INDEX(装备数值!$X$13:$AH$116,$O21*8+3,CI$2)*$AD21+INDEX(装备数值!$X$13:$AH$116,$N21*8+4,CI$2)*$AE21+INDEX(装备数值!$X$13:$AH$116,$P21*8+5,CI$2)*$AF21+INDEX(装备数值!$X$13:$AH$116,$Q21*8+6,CI$2)*$AG21+INDEX(装备数值!$X$13:$AH$116,$R21*8+7,CI$2)*$AH21+INDEX(装备数值!$X$13:$AH$116,$S21*8+8,CI$2)*$AI21</f>
        <v>0</v>
      </c>
      <c r="CJ21" s="14">
        <f>INDEX(装备数值!$X$13:$AH$116,$L21*8+1,CJ$2)*$AB21+INDEX(装备数值!$X$13:$AH$116,$M21*8+2,CJ$2)*$AC21+INDEX(装备数值!$X$13:$AH$116,$O21*8+3,CJ$2)*$AD21+INDEX(装备数值!$X$13:$AH$116,$N21*8+4,CJ$2)*$AE21+INDEX(装备数值!$X$13:$AH$116,$P21*8+5,CJ$2)*$AF21+INDEX(装备数值!$X$13:$AH$116,$Q21*8+6,CJ$2)*$AG21+INDEX(装备数值!$X$13:$AH$116,$R21*8+7,CJ$2)*$AH21+INDEX(装备数值!$X$13:$AH$116,$S21*8+8,CJ$2)*$AI21</f>
        <v>0</v>
      </c>
      <c r="CK21" s="14">
        <f>INDEX(装备数值!$X$13:$AH$116,$L21*8+1,CK$2)*$AB21+INDEX(装备数值!$X$13:$AH$116,$M21*8+2,CK$2)*$AC21+INDEX(装备数值!$X$13:$AH$116,$O21*8+3,CK$2)*$AD21+INDEX(装备数值!$X$13:$AH$116,$N21*8+4,CK$2)*$AE21+INDEX(装备数值!$X$13:$AH$116,$P21*8+5,CK$2)*$AF21+INDEX(装备数值!$X$13:$AH$116,$Q21*8+6,CK$2)*$AG21+INDEX(装备数值!$X$13:$AH$116,$R21*8+7,CK$2)*$AH21+INDEX(装备数值!$X$13:$AH$116,$S21*8+8,CK$2)*$AI21</f>
        <v>0</v>
      </c>
      <c r="CL21" s="14">
        <f>INDEX(装备数值!$X$13:$AH$116,$L21*8+1,CL$2)*$AB21+INDEX(装备数值!$X$13:$AH$116,$M21*8+2,CL$2)*$AC21+INDEX(装备数值!$X$13:$AH$116,$O21*8+3,CL$2)*$AD21+INDEX(装备数值!$X$13:$AH$116,$N21*8+4,CL$2)*$AE21+INDEX(装备数值!$X$13:$AH$116,$P21*8+5,CL$2)*$AF21+INDEX(装备数值!$X$13:$AH$116,$Q21*8+6,CL$2)*$AG21+INDEX(装备数值!$X$13:$AH$116,$R21*8+7,CL$2)*$AH21+INDEX(装备数值!$X$13:$AH$116,$S21*8+8,CL$2)*$AI21</f>
        <v>0</v>
      </c>
      <c r="CM21" s="14">
        <f>INDEX(装备数值!$X$13:$AH$116,$L21*8+1,CM$2)*$AB21+INDEX(装备数值!$X$13:$AH$116,$M21*8+2,CM$2)*$AC21+INDEX(装备数值!$X$13:$AH$116,$O21*8+3,CM$2)*$AD21+INDEX(装备数值!$X$13:$AH$116,$N21*8+4,CM$2)*$AE21+INDEX(装备数值!$X$13:$AH$116,$P21*8+5,CM$2)*$AF21+INDEX(装备数值!$X$13:$AH$116,$Q21*8+6,CM$2)*$AG21+INDEX(装备数值!$X$13:$AH$116,$R21*8+7,CM$2)*$AH21+INDEX(装备数值!$X$13:$AH$116,$S21*8+8,CM$2)*$AI21</f>
        <v>0</v>
      </c>
      <c r="CN21" s="14">
        <f>INDEX(装备数值!$X$13:$AH$116,$L21*8+1,CN$2)*$AB21+INDEX(装备数值!$X$13:$AH$116,$M21*8+2,CN$2)*$AC21+INDEX(装备数值!$X$13:$AH$116,$O21*8+3,CN$2)*$AD21+INDEX(装备数值!$X$13:$AH$116,$N21*8+4,CN$2)*$AE21+INDEX(装备数值!$X$13:$AH$116,$P21*8+5,CN$2)*$AF21+INDEX(装备数值!$X$13:$AH$116,$Q21*8+6,CN$2)*$AG21+INDEX(装备数值!$X$13:$AH$116,$R21*8+7,CN$2)*$AH21+INDEX(装备数值!$X$13:$AH$116,$S21*8+8,CN$2)*$AI21</f>
        <v>0</v>
      </c>
      <c r="CO21" s="14">
        <f>INDEX(装备数值!$X$13:$AH$116,$L21*8+1,CO$2)*$AB21+INDEX(装备数值!$X$13:$AH$116,$M21*8+2,CO$2)*$AC21+INDEX(装备数值!$X$13:$AH$116,$O21*8+3,CO$2)*$AD21+INDEX(装备数值!$X$13:$AH$116,$N21*8+4,CO$2)*$AE21+INDEX(装备数值!$X$13:$AH$116,$P21*8+5,CO$2)*$AF21+INDEX(装备数值!$X$13:$AH$116,$Q21*8+6,CO$2)*$AG21+INDEX(装备数值!$X$13:$AH$116,$R21*8+7,CO$2)*$AH21+INDEX(装备数值!$X$13:$AH$116,$S21*8+8,CO$2)*$AI21</f>
        <v>0</v>
      </c>
      <c r="CP21" s="14">
        <f>INDEX(装备数值!$X$13:$AH$116,$L21*8+1,CP$2)*$AB21+INDEX(装备数值!$X$13:$AH$116,$M21*8+2,CP$2)*$AC21+INDEX(装备数值!$X$13:$AH$116,$O21*8+3,CP$2)*$AD21+INDEX(装备数值!$X$13:$AH$116,$N21*8+4,CP$2)*$AE21+INDEX(装备数值!$X$13:$AH$116,$P21*8+5,CP$2)*$AF21+INDEX(装备数值!$X$13:$AH$116,$Q21*8+6,CP$2)*$AG21+INDEX(装备数值!$X$13:$AH$116,$R21*8+7,CP$2)*$AH21+INDEX(装备数值!$X$13:$AH$116,$S21*8+8,CP$2)*$AI21</f>
        <v>0</v>
      </c>
      <c r="CQ21" s="14">
        <f>INDEX(装备数值!$X$13:$AH$116,$L21*8+1,CQ$2)*$AB21+INDEX(装备数值!$X$13:$AH$116,$M21*8+2,CQ$2)*$AC21+INDEX(装备数值!$X$13:$AH$116,$O21*8+3,CQ$2)*$AD21+INDEX(装备数值!$X$13:$AH$116,$N21*8+4,CQ$2)*$AE21+INDEX(装备数值!$X$13:$AH$116,$P21*8+5,CQ$2)*$AF21+INDEX(装备数值!$X$13:$AH$116,$Q21*8+6,CQ$2)*$AG21+INDEX(装备数值!$X$13:$AH$116,$R21*8+7,CQ$2)*$AH21+INDEX(装备数值!$X$13:$AH$116,$S21*8+8,CQ$2)*$AI21</f>
        <v>0</v>
      </c>
      <c r="CR21" s="14">
        <f>INDEX(装备数值!$X$13:$AH$116,$L21*8+1,CR$2)*$AB21+INDEX(装备数值!$X$13:$AH$116,$M21*8+2,CR$2)*$AC21+INDEX(装备数值!$X$13:$AH$116,$O21*8+3,CR$2)*$AD21+INDEX(装备数值!$X$13:$AH$116,$N21*8+4,CR$2)*$AE21+INDEX(装备数值!$X$13:$AH$116,$P21*8+5,CR$2)*$AF21+INDEX(装备数值!$X$13:$AH$116,$Q21*8+6,CR$2)*$AG21+INDEX(装备数值!$X$13:$AH$116,$R21*8+7,CR$2)*$AH21+INDEX(装备数值!$X$13:$AH$116,$S21*8+8,CR$2)*$AI21</f>
        <v>0</v>
      </c>
      <c r="CS21" s="14">
        <f>INDEX(装备数值!$X$13:$AH$116,$L21*8+1,CS$2)*$AB21+INDEX(装备数值!$X$13:$AH$116,$M21*8+2,CS$2)*$AC21+INDEX(装备数值!$X$13:$AH$116,$O21*8+3,CS$2)*$AD21+INDEX(装备数值!$X$13:$AH$116,$N21*8+4,CS$2)*$AE21+INDEX(装备数值!$X$13:$AH$116,$P21*8+5,CS$2)*$AF21+INDEX(装备数值!$X$13:$AH$116,$Q21*8+6,CS$2)*$AG21+INDEX(装备数值!$X$13:$AH$116,$R21*8+7,CS$2)*$AH21+INDEX(装备数值!$X$13:$AH$116,$S21*8+8,CS$2)*$AI21</f>
        <v>0</v>
      </c>
      <c r="CU21" s="14">
        <f>INDEX(装备数值!$AN$17:$AN$117,MATCH(MIN($T21:$AA21),装备数值!$AO$17:$AO$117,1))</f>
        <v>4</v>
      </c>
      <c r="CV21" s="14">
        <f>IF(COUNTIF($L21:$S21,"&gt;"&amp;0)=8,INDEX(装备数值!AR$17:AR$117,$CU21+1),0)</f>
        <v>320</v>
      </c>
      <c r="CW21" s="14">
        <f>IF(COUNTIF($L21:$S21,"&gt;"&amp;0)=8,INDEX(装备数值!AS$17:AS$117,$CU21+1),0)</f>
        <v>2400</v>
      </c>
      <c r="CX21" s="14">
        <f>IF(COUNTIF($L21:$S21,"&gt;"&amp;0)=8,INDEX(装备数值!AT$17:AT$117,$CU21+1),0)</f>
        <v>160</v>
      </c>
      <c r="CY21" s="14">
        <f>IF(COUNTIF($L21:$S21,"&gt;"&amp;0)=8,INDEX(装备数值!AU$17:AU$117,$CU21+1),0)</f>
        <v>3200</v>
      </c>
      <c r="CZ21" s="14">
        <f>IF(COUNTIF($L21:$S21,"&gt;"&amp;0)=8,INDEX(装备数值!AV$17:AV$117,$CU21+1),0)</f>
        <v>56</v>
      </c>
      <c r="DB21" s="14">
        <f>INDEX(装备数值!$AY$17:$AY$77,MATCH(MIN($AB21:$AI21),装备数值!$AZ$17:$AZ$77,1))</f>
        <v>0</v>
      </c>
      <c r="DC21" s="26">
        <f>INDEX(装备数值!BA$17:BA$77,日常本!DB21+1)</f>
        <v>0</v>
      </c>
      <c r="DD21" s="26">
        <f>INDEX(装备数值!BA$17:BA$77,日常本!DB21+1)</f>
        <v>0</v>
      </c>
      <c r="DF21" s="14">
        <f t="shared" si="0"/>
        <v>5</v>
      </c>
      <c r="DG21" s="14">
        <f>VLOOKUP(DF21,军阶与晶片数值!$W$6:$X$27,2)</f>
        <v>2</v>
      </c>
      <c r="DH21" s="14">
        <f>INDEX(军阶与晶片数值!Y$6:Y$27,$DG21+1)</f>
        <v>200</v>
      </c>
      <c r="DI21" s="14">
        <f>INDEX(军阶与晶片数值!Z$6:Z$27,$DG21+1)</f>
        <v>200</v>
      </c>
      <c r="DJ21" s="14">
        <f>INDEX(军阶与晶片数值!AA$6:AA$27,$DG21+1)</f>
        <v>200</v>
      </c>
      <c r="DK21" s="14">
        <f>INDEX(军阶与晶片数值!AB$6:AB$27,$DG21+1)</f>
        <v>200</v>
      </c>
      <c r="DL21" s="28">
        <f>INDEX(军阶与晶片数值!AC$6:AC$27,$DG21+1)</f>
        <v>10</v>
      </c>
      <c r="DM21" s="28">
        <f>INDEX(军阶与晶片数值!AD$6:AD$27,$DG21+1)</f>
        <v>5</v>
      </c>
      <c r="DO21" s="26">
        <f>INDEX(军阶与晶片数值!I$6:I$16,AJ21+1)</f>
        <v>0.01</v>
      </c>
      <c r="DP21" s="26">
        <f>INDEX(军阶与晶片数值!M$6:M$16,AK21+1)</f>
        <v>0.01</v>
      </c>
      <c r="DQ21" s="26">
        <f>INDEX(军阶与晶片数值!J$6:J$16,AL21+1)</f>
        <v>0.01</v>
      </c>
      <c r="DR21" s="26">
        <f>INDEX(军阶与晶片数值!K$6:K$16,AM21+1)</f>
        <v>0.02</v>
      </c>
      <c r="DS21" s="26">
        <f>INDEX(军阶与晶片数值!L$6:L$16,AN21+1)</f>
        <v>0.02</v>
      </c>
      <c r="DT21" s="28">
        <f>INDEX(军阶与晶片数值!N$6:N$16,AO21+1)</f>
        <v>0</v>
      </c>
      <c r="DU21" s="28">
        <f>INDEX(军阶与晶片数值!O$6:O$16,AP21+1)</f>
        <v>0</v>
      </c>
      <c r="DV21" s="28">
        <f>INDEX(军阶与晶片数值!P$6:P$16,AQ21+1)</f>
        <v>0</v>
      </c>
      <c r="DW21" s="28">
        <f>INDEX(军阶与晶片数值!Q$6:Q$16,AR21+1)</f>
        <v>0</v>
      </c>
      <c r="DX21" s="26">
        <f>INDEX(军阶与晶片数值!R$6:R$16,AS21+1)</f>
        <v>0</v>
      </c>
      <c r="DY21" s="26">
        <f>INDEX(军阶与晶片数值!S$6:S$16,AT21+1)</f>
        <v>0</v>
      </c>
      <c r="DZ21" s="26">
        <f>INDEX(军阶与晶片数值!T$6:T$16,AU21+1)</f>
        <v>0</v>
      </c>
      <c r="EA21" s="26">
        <f>INDEX(军阶与晶片数值!U$6:U$16,AV21+1)</f>
        <v>0</v>
      </c>
      <c r="EC21" s="26">
        <f>INDEX(军阶与晶片数值!$C$6:$C$36,日常本!$AW21+1)</f>
        <v>0.1</v>
      </c>
      <c r="ED21" s="26">
        <f>INDEX(军阶与晶片数值!$C$6:$C$36,日常本!$AW21+1)</f>
        <v>0.1</v>
      </c>
      <c r="EE21" s="26">
        <f>INDEX(军阶与晶片数值!$C$6:$C$36,日常本!$AW21+1)</f>
        <v>0.1</v>
      </c>
      <c r="EF21" s="26">
        <f>INDEX(军阶与晶片数值!$C$6:$C$36,日常本!$AW21+1)</f>
        <v>0.1</v>
      </c>
      <c r="EG21" s="26">
        <f>INDEX(军阶与晶片数值!$C$6:$C$36,日常本!$AW21+1)</f>
        <v>0.1</v>
      </c>
      <c r="EI21" s="14">
        <f>INDEX(战舰突破!$H$6:$H$18,日常本!$F21+1)+INDEX(战舰突破!$H$23:$H$35,日常本!$G21+1)+INDEX(战舰突破!$H$40:$H$52,日常本!$H21+1)</f>
        <v>200</v>
      </c>
      <c r="EJ21" s="14">
        <f>INDEX(战舰突破!$I$6:$I$18,日常本!$F21+1)+INDEX(战舰突破!$I$23:$I$35,日常本!$G21+1)+INDEX(战舰突破!$I$40:$I$52,日常本!$H21+1)</f>
        <v>200</v>
      </c>
      <c r="EK21" s="14">
        <f>INDEX(战舰突破!$J$6:$J$18,日常本!$F21+1)+INDEX(战舰突破!$J$23:$J$35,日常本!$G21+1)+INDEX(战舰突破!$J$40:$J$52,日常本!$H21+1)</f>
        <v>0</v>
      </c>
      <c r="EL21" s="14">
        <f>INDEX(战舰突破!$K$6:$K$18,日常本!$F21+1)+INDEX(战舰突破!$K$23:$K$35,日常本!$G21+1)+INDEX(战舰突破!$K$40:$K$52,日常本!$H21+1)</f>
        <v>0</v>
      </c>
      <c r="EM21" s="14">
        <f>INDEX(战舰突破!$L$6:$L$18,日常本!$F21+1)+INDEX(战舰突破!$L$23:$L$35,日常本!$G21+1)+INDEX(战舰突破!$L$40:$L$52,日常本!$H21+1)</f>
        <v>0</v>
      </c>
      <c r="EN21" s="18">
        <f>INDEX(战舰突破!$N$6:$N$18,日常本!$F21+1)+INDEX(战舰突破!$N$23:$N$35,日常本!$G21+1)+INDEX(战舰突破!$N$40:$N$52,日常本!$H21+1)</f>
        <v>0</v>
      </c>
      <c r="EO21" s="18">
        <f>INDEX(战舰突破!$O$6:$O$18,日常本!$F21+1)+INDEX(战舰突破!$O$23:$O$35,日常本!$G21+1)+INDEX(战舰突破!$O$40:$O$52,日常本!$H21+1)</f>
        <v>0</v>
      </c>
      <c r="EP21" s="18">
        <f>INDEX(战舰突破!$P$6:$P$18,日常本!$F21+1)+INDEX(战舰突破!$P$23:$P$35,日常本!$G21+1)+INDEX(战舰突破!$P$40:$P$52,日常本!$H21+1)</f>
        <v>0</v>
      </c>
      <c r="EQ21" s="18">
        <f>INDEX(战舰突破!$Q$6:$Q$18,日常本!$F21+1)+INDEX(战舰突破!$Q$23:$Q$35,日常本!$G21+1)+INDEX(战舰突破!$Q$40:$Q$52,日常本!$H21+1)</f>
        <v>0</v>
      </c>
      <c r="ER21" s="18">
        <f>INDEX(战舰突破!$R$6:$R$18,日常本!$F21+1)+INDEX(战舰突破!$R$23:$R$35,日常本!$G21+1)+INDEX(战舰突破!$R$40:$R$52,日常本!$H21+1)</f>
        <v>0</v>
      </c>
      <c r="ES21" s="18">
        <f>INDEX(战舰突破!$M$6:$M$18,日常本!$F21+1)+INDEX(战舰突破!$M$23:$M$35,日常本!$G21+1)+INDEX(战舰突破!$M$40:$M$52,日常本!$H21+1)</f>
        <v>0</v>
      </c>
      <c r="ET21" s="22">
        <f>INDEX(战舰突破!$W$6:$W$18,日常本!$F21+1)+INDEX(战舰突破!$W$23:$W$35,日常本!$G21+1)+INDEX(战舰突破!$W$40:$W$52,日常本!$H21+1)</f>
        <v>0.3</v>
      </c>
      <c r="EW21" s="14">
        <f>INDEX(战舰突破!$S$6:$S$18,日常本!$F21+1)</f>
        <v>0</v>
      </c>
      <c r="EX21" s="14">
        <f>INDEX(战舰突破!$T$6:$T$18,日常本!$F21+1)</f>
        <v>0</v>
      </c>
      <c r="EY21" s="14">
        <f>INDEX(战舰突破!$U$6:$U$18,日常本!$F21+1)</f>
        <v>0.1</v>
      </c>
      <c r="EZ21" s="14">
        <f>INDEX(战舰突破!$V$6:$V$18,日常本!$F21+1)</f>
        <v>0</v>
      </c>
      <c r="FA21" s="14">
        <f>INDEX(战舰突破!$X$6:$X$18,日常本!$F21+1)</f>
        <v>3</v>
      </c>
      <c r="FC21" s="14">
        <f>INDEX(战舰突破!$S$23:$S$35,日常本!$F21+1)</f>
        <v>0</v>
      </c>
      <c r="FD21" s="14">
        <f>INDEX(战舰突破!$T$23:$T$35,日常本!$F21+1)</f>
        <v>0</v>
      </c>
      <c r="FE21" s="14">
        <f>INDEX(战舰突破!$U$23:$U$35,日常本!$F21+1)</f>
        <v>0.1</v>
      </c>
      <c r="FF21" s="14">
        <f>INDEX(战舰突破!$V$23:$V$35,日常本!$F21+1)</f>
        <v>0</v>
      </c>
      <c r="FG21" s="14">
        <f>INDEX(战舰突破!$X$23:$X$35,日常本!$F21+1)</f>
        <v>45</v>
      </c>
      <c r="FI21" s="14">
        <f>INDEX(战舰突破!$S$40:$S$52,日常本!$F21+1)</f>
        <v>0</v>
      </c>
      <c r="FJ21" s="14">
        <f>INDEX(战舰突破!$T$40:$T$52,日常本!$F21+1)</f>
        <v>0</v>
      </c>
      <c r="FK21" s="14">
        <f>INDEX(战舰突破!$U$40:$U$52,日常本!$F21+1)</f>
        <v>0.1</v>
      </c>
      <c r="FL21" s="14">
        <f>INDEX(战舰突破!$V$40:$V$52,日常本!$F21+1)</f>
        <v>0</v>
      </c>
      <c r="FM21" s="14">
        <f>INDEX(战舰突破!$X$40:$X$52,日常本!$F21+1)</f>
        <v>75</v>
      </c>
      <c r="FP21" s="14">
        <f t="shared" si="1"/>
        <v>6935</v>
      </c>
      <c r="FQ21" s="14">
        <f t="shared" si="2"/>
        <v>7278</v>
      </c>
      <c r="FR21" s="14">
        <f t="shared" si="3"/>
        <v>0</v>
      </c>
      <c r="FS21" s="14">
        <f t="shared" si="4"/>
        <v>60342</v>
      </c>
      <c r="FT21" s="14">
        <f t="shared" si="5"/>
        <v>3969</v>
      </c>
      <c r="FU21" s="14">
        <f t="shared" si="6"/>
        <v>105193</v>
      </c>
      <c r="FV21" s="14">
        <f t="shared" si="6"/>
        <v>1236</v>
      </c>
      <c r="FW21" s="28">
        <f t="shared" si="7"/>
        <v>200</v>
      </c>
      <c r="FX21" s="28">
        <f t="shared" si="7"/>
        <v>200</v>
      </c>
      <c r="FY21" s="28">
        <f t="shared" si="7"/>
        <v>200</v>
      </c>
      <c r="FZ21" s="28">
        <f t="shared" si="7"/>
        <v>200</v>
      </c>
      <c r="GA21" s="28">
        <f t="shared" si="8"/>
        <v>1</v>
      </c>
      <c r="GB21" s="28">
        <f t="shared" si="8"/>
        <v>1</v>
      </c>
      <c r="GC21" s="28">
        <f t="shared" si="9"/>
        <v>0</v>
      </c>
      <c r="GD21" s="28">
        <f t="shared" si="9"/>
        <v>4.01</v>
      </c>
      <c r="GE21" s="14">
        <f t="shared" si="10"/>
        <v>1</v>
      </c>
      <c r="GF21" s="14">
        <f t="shared" si="11"/>
        <v>1</v>
      </c>
      <c r="GG21" s="14">
        <f t="shared" si="12"/>
        <v>1</v>
      </c>
      <c r="GH21" s="18">
        <f t="shared" si="13"/>
        <v>1</v>
      </c>
      <c r="GI21" s="18">
        <f t="shared" si="14"/>
        <v>1</v>
      </c>
      <c r="GJ21" s="18">
        <f t="shared" si="15"/>
        <v>1</v>
      </c>
      <c r="GK21" s="29">
        <f t="shared" si="44"/>
        <v>350</v>
      </c>
      <c r="GL21" s="29">
        <f t="shared" si="44"/>
        <v>650</v>
      </c>
      <c r="GM21" s="29">
        <f t="shared" si="44"/>
        <v>650</v>
      </c>
      <c r="GN21" s="26">
        <f t="shared" si="45"/>
        <v>0.1</v>
      </c>
      <c r="GO21" s="26">
        <f t="shared" si="46"/>
        <v>0.1</v>
      </c>
      <c r="GP21" s="26">
        <f t="shared" si="47"/>
        <v>0.1</v>
      </c>
      <c r="GQ21" s="14">
        <f t="shared" si="48"/>
        <v>2</v>
      </c>
      <c r="GR21" s="14">
        <f t="shared" si="49"/>
        <v>2</v>
      </c>
      <c r="GS21" s="14">
        <f t="shared" si="50"/>
        <v>2</v>
      </c>
      <c r="GT21" s="14">
        <f t="shared" si="17"/>
        <v>3</v>
      </c>
      <c r="GU21" s="14">
        <f t="shared" si="18"/>
        <v>45</v>
      </c>
      <c r="GV21" s="14">
        <f t="shared" si="19"/>
        <v>75</v>
      </c>
      <c r="GW21">
        <v>17</v>
      </c>
      <c r="GX21" s="14">
        <f t="shared" si="20"/>
        <v>472845</v>
      </c>
      <c r="GZ21" s="14">
        <f t="shared" si="21"/>
        <v>7938</v>
      </c>
      <c r="HA21" s="14">
        <f t="shared" si="51"/>
        <v>3437</v>
      </c>
      <c r="HB21" s="29">
        <f t="shared" si="52"/>
        <v>192</v>
      </c>
      <c r="HC21" s="29">
        <f t="shared" si="53"/>
        <v>0</v>
      </c>
      <c r="HD21" s="29">
        <f t="shared" si="22"/>
        <v>0</v>
      </c>
      <c r="HE21" s="29">
        <f t="shared" si="23"/>
        <v>0</v>
      </c>
      <c r="HF21" s="14">
        <f t="shared" si="24"/>
        <v>1</v>
      </c>
      <c r="HG21" s="14">
        <f t="shared" si="24"/>
        <v>1</v>
      </c>
      <c r="HH21" s="14">
        <f t="shared" si="54"/>
        <v>3037</v>
      </c>
      <c r="HI21" s="26">
        <f t="shared" si="25"/>
        <v>0.2</v>
      </c>
      <c r="HJ21" s="26">
        <f t="shared" si="26"/>
        <v>0.33999999999999997</v>
      </c>
      <c r="HK21" s="29">
        <f t="shared" si="55"/>
        <v>472</v>
      </c>
      <c r="HL21" s="29">
        <f t="shared" si="56"/>
        <v>2499</v>
      </c>
      <c r="HM21" s="29">
        <f t="shared" si="57"/>
        <v>0</v>
      </c>
      <c r="HN21" s="26">
        <f t="shared" si="27"/>
        <v>0.21666666666666667</v>
      </c>
      <c r="HO21" s="26">
        <f t="shared" si="28"/>
        <v>0.31666666666666665</v>
      </c>
      <c r="HP21" s="26">
        <f t="shared" si="29"/>
        <v>0.31666666666666665</v>
      </c>
      <c r="HQ21" s="26">
        <f t="shared" si="58"/>
        <v>0</v>
      </c>
      <c r="HR21" s="29">
        <f t="shared" si="30"/>
        <v>1.2166666666666668</v>
      </c>
      <c r="HS21" s="29">
        <f t="shared" si="31"/>
        <v>1.3166666666666667</v>
      </c>
      <c r="HT21" s="29">
        <f t="shared" si="32"/>
        <v>1.3166666666666667</v>
      </c>
      <c r="HU21" s="29">
        <f t="shared" si="33"/>
        <v>2871.3333333333335</v>
      </c>
      <c r="HV21" s="29">
        <f t="shared" si="34"/>
        <v>2193.5666666666666</v>
      </c>
      <c r="HW21" s="29">
        <f t="shared" si="35"/>
        <v>0</v>
      </c>
      <c r="HX21" s="29">
        <f t="shared" si="36"/>
        <v>24189</v>
      </c>
      <c r="HY21" s="14">
        <f t="shared" si="37"/>
        <v>5064.8999999999996</v>
      </c>
      <c r="IC21" s="14">
        <v>0</v>
      </c>
      <c r="ID21" s="14">
        <v>1</v>
      </c>
      <c r="IE21" s="14">
        <v>300</v>
      </c>
      <c r="IF21" s="14">
        <v>50</v>
      </c>
      <c r="IG21" s="14">
        <v>37</v>
      </c>
      <c r="IH21" s="23">
        <f t="shared" si="38"/>
        <v>402604</v>
      </c>
      <c r="II21" s="23">
        <f t="shared" si="59"/>
        <v>1</v>
      </c>
      <c r="IJ21" s="23">
        <f t="shared" si="60"/>
        <v>402.6</v>
      </c>
      <c r="IK21" s="14">
        <v>1</v>
      </c>
      <c r="IL21" s="14">
        <v>0</v>
      </c>
      <c r="IM21" s="14">
        <v>120</v>
      </c>
      <c r="IN21" s="14">
        <v>20</v>
      </c>
      <c r="IO21" s="14">
        <v>15</v>
      </c>
      <c r="IP21" s="23">
        <f t="shared" si="39"/>
        <v>158908</v>
      </c>
      <c r="IQ21" s="23">
        <f t="shared" si="61"/>
        <v>1</v>
      </c>
      <c r="IR21" s="23">
        <f t="shared" si="62"/>
        <v>158.91</v>
      </c>
      <c r="IU21" s="14">
        <v>48</v>
      </c>
      <c r="IV21" s="14">
        <v>8</v>
      </c>
      <c r="IW21" s="14">
        <v>6</v>
      </c>
      <c r="IX21" s="23">
        <f t="shared" si="40"/>
        <v>53887</v>
      </c>
      <c r="IY21" s="23">
        <f t="shared" si="63"/>
        <v>1</v>
      </c>
      <c r="IZ21" s="23">
        <f t="shared" si="64"/>
        <v>53.89</v>
      </c>
      <c r="JA21" s="14">
        <v>30</v>
      </c>
      <c r="JB21" s="14">
        <v>5</v>
      </c>
      <c r="JC21" s="14">
        <v>3</v>
      </c>
      <c r="JD21" s="23">
        <f t="shared" si="41"/>
        <v>33679</v>
      </c>
      <c r="JE21" s="23">
        <f t="shared" si="65"/>
        <v>1</v>
      </c>
      <c r="JF21" s="23">
        <f t="shared" si="66"/>
        <v>33.68</v>
      </c>
      <c r="JG21" s="14">
        <v>96</v>
      </c>
      <c r="JH21" s="14">
        <v>16</v>
      </c>
      <c r="JI21" s="14">
        <v>12</v>
      </c>
      <c r="JJ21" s="23">
        <f t="shared" si="42"/>
        <v>107775</v>
      </c>
      <c r="JK21" s="23">
        <f t="shared" si="67"/>
        <v>1</v>
      </c>
      <c r="JL21" s="23">
        <f t="shared" si="68"/>
        <v>107.78</v>
      </c>
    </row>
    <row r="22" spans="1:293" ht="16.5" x14ac:dyDescent="0.2">
      <c r="A22" s="14">
        <v>80</v>
      </c>
      <c r="B22" s="14" t="s">
        <v>674</v>
      </c>
      <c r="C22" s="14">
        <v>80</v>
      </c>
      <c r="D22" s="14">
        <v>80</v>
      </c>
      <c r="E22" s="14">
        <v>80</v>
      </c>
      <c r="F22" s="14">
        <v>3</v>
      </c>
      <c r="G22" s="14">
        <v>2</v>
      </c>
      <c r="H22" s="14">
        <v>2</v>
      </c>
      <c r="I22" s="14">
        <v>1</v>
      </c>
      <c r="J22" s="14">
        <v>1</v>
      </c>
      <c r="K22" s="14">
        <v>1</v>
      </c>
      <c r="L22" s="14">
        <v>3</v>
      </c>
      <c r="M22" s="14">
        <v>4</v>
      </c>
      <c r="N22" s="14">
        <v>3</v>
      </c>
      <c r="O22" s="14">
        <v>3</v>
      </c>
      <c r="P22" s="14">
        <v>3</v>
      </c>
      <c r="Q22" s="14">
        <v>3</v>
      </c>
      <c r="R22" s="14">
        <v>3</v>
      </c>
      <c r="S22" s="14">
        <v>3</v>
      </c>
      <c r="T22" s="14">
        <v>80</v>
      </c>
      <c r="U22" s="14">
        <v>80</v>
      </c>
      <c r="V22" s="14">
        <v>80</v>
      </c>
      <c r="W22" s="14">
        <v>80</v>
      </c>
      <c r="X22" s="14">
        <v>80</v>
      </c>
      <c r="Y22" s="14">
        <v>80</v>
      </c>
      <c r="Z22" s="14">
        <v>80</v>
      </c>
      <c r="AA22" s="14">
        <v>80</v>
      </c>
      <c r="AB22" s="14">
        <v>5</v>
      </c>
      <c r="AC22" s="14">
        <v>5</v>
      </c>
      <c r="AD22" s="14">
        <v>5</v>
      </c>
      <c r="AE22" s="14">
        <v>5</v>
      </c>
      <c r="AF22" s="14">
        <v>5</v>
      </c>
      <c r="AG22" s="14">
        <v>5</v>
      </c>
      <c r="AH22" s="14">
        <v>5</v>
      </c>
      <c r="AI22" s="14">
        <v>5</v>
      </c>
      <c r="AJ22" s="14">
        <v>1</v>
      </c>
      <c r="AK22" s="14">
        <v>1</v>
      </c>
      <c r="AL22" s="14">
        <v>1</v>
      </c>
      <c r="AM22" s="14">
        <v>1</v>
      </c>
      <c r="AN22" s="14">
        <v>1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6</v>
      </c>
      <c r="BB22" s="14">
        <f>ROUND((INDEX(新战舰养成!S$6:S$18,日常本!$F22+1)+INDEX(新战舰养成!D$6:D$18,日常本!$F22+1)*(日常本!$C22-1))*INDEX(战舰突破!$D$6:$D$18,日常本!$I22+1),0)</f>
        <v>4675</v>
      </c>
      <c r="BC22" s="14">
        <f>ROUND((INDEX(新战舰养成!T$6:T$18,日常本!$F22+1)+INDEX(新战舰养成!E$6:E$18,日常本!$F22+1)*(日常本!$C22-1))*INDEX(战舰突破!$D$6:$D$18,日常本!$I22+1),0)</f>
        <v>37334</v>
      </c>
      <c r="BD22" s="14">
        <f>ROUND((INDEX(新战舰养成!U$6:U$18,日常本!$F22+1)+INDEX(新战舰养成!F$6:F$18,日常本!$F22+1)*(日常本!$C22-1))*INDEX(战舰突破!$D$6:$D$18,日常本!$I22+1),0)</f>
        <v>2402</v>
      </c>
      <c r="BE22" s="14">
        <f>ROUND((INDEX(新战舰养成!V$6:V$18,日常本!$F22+1)+INDEX(新战舰养成!G$6:G$18,日常本!$F22+1)*(日常本!$C22-1))*INDEX(战舰突破!$D$6:$D$18,日常本!$I22+1),0)</f>
        <v>330</v>
      </c>
      <c r="BF22" s="14">
        <f>ROUND((INDEX(新战舰养成!W$6:W$18,日常本!$F22+1)+INDEX(新战舰养成!H$6:H$18,日常本!$F22+1)*(日常本!$C22-1))*INDEX(战舰突破!$D$6:$D$18,日常本!$I22+1),0)</f>
        <v>4</v>
      </c>
      <c r="BH22" s="14">
        <f>IF($D22&gt;0,ROUND((INDEX(新战舰养成!X$6:X$18,日常本!$G22+1)+INDEX(新战舰养成!I$6:I$18,日常本!$G22+1)*(日常本!$D22-1))*INDEX(战舰突破!$D$6:$D$18,日常本!$J22+1),0),0)</f>
        <v>2811</v>
      </c>
      <c r="BI22" s="14">
        <f>IF($D22&gt;0,ROUND((INDEX(新战舰养成!Y$6:Y$18,日常本!$G22+1)+INDEX(新战舰养成!J$6:J$18,日常本!$G22+1)*(日常本!$D22-1))*INDEX(战舰突破!$D$6:$D$18,日常本!$J22+1),0),0)</f>
        <v>0</v>
      </c>
      <c r="BJ22" s="14">
        <f>IF($D22&gt;0,ROUND((INDEX(新战舰养成!Z$6:Z$18,日常本!$G22+1)+INDEX(新战舰养成!K$6:K$18,日常本!$G22+1)*(日常本!$D22-1))*INDEX(战舰突破!$D$6:$D$18,日常本!$J22+1),0),0)</f>
        <v>0</v>
      </c>
      <c r="BK22" s="14">
        <f>IF($D22&gt;0,ROUND((INDEX(新战舰养成!AA$6:AA$18,日常本!$G22+1)+INDEX(新战舰养成!L$6:L$18,日常本!$G22+1)*(日常本!$D22-1))*INDEX(战舰突破!$D$6:$D$18,日常本!$J22+1),0),0)</f>
        <v>25025</v>
      </c>
      <c r="BL22" s="14">
        <f>IF($D22&gt;0,ROUND((INDEX(新战舰养成!AB$6:AB$18,日常本!$G22+1)+INDEX(新战舰养成!M$6:M$18,日常本!$G22+1)*(日常本!$D22-1))*INDEX(战舰突破!$D$6:$D$18,日常本!$J22+1),0),0)</f>
        <v>498</v>
      </c>
      <c r="BN22" s="14">
        <f>IF($E22&gt;0,ROUND((INDEX(新战舰养成!AC$6:AC$18,日常本!$H22+1)+INDEX(新战舰养成!I$6:I$18,日常本!$H22+1)*(日常本!$E22-1))*INDEX(战舰突破!$D$6:$D$18,日常本!$K22+1),0),0)</f>
        <v>3141</v>
      </c>
      <c r="BO22" s="14">
        <f>IF($E22&gt;0,ROUND((INDEX(新战舰养成!AD$6:AD$18,日常本!$H22+1)+INDEX(新战舰养成!J$6:J$18,日常本!$H22+1)*(日常本!$E22-1))*INDEX(战舰突破!$D$6:$D$18,日常本!$K22+1),0),0)</f>
        <v>0</v>
      </c>
      <c r="BP22" s="14">
        <f>IF($E22&gt;0,ROUND((INDEX(新战舰养成!AE$6:AE$18,日常本!$H22+1)+INDEX(新战舰养成!K$6:K$18,日常本!$H22+1)*(日常本!$E22-1))*INDEX(战舰突破!$D$6:$D$18,日常本!$K22+1),0),0)</f>
        <v>0</v>
      </c>
      <c r="BQ22" s="14">
        <f>IF($E22&gt;0,ROUND((INDEX(新战舰养成!AF$6:AF$18,日常本!$H22+1)+INDEX(新战舰养成!L$6:L$18,日常本!$H22+1)*(日常本!$E22-1))*INDEX(战舰突破!$D$6:$D$18,日常本!$K22+1),0),0)</f>
        <v>21313</v>
      </c>
      <c r="BR22" s="14">
        <f>IF($E22&gt;0,ROUND((INDEX(新战舰养成!AG$6:AG$18,日常本!$H22+1)+INDEX(新战舰养成!M$6:M$18,日常本!$H22+1)*(日常本!$E22-1))*INDEX(战舰突破!$D$6:$D$18,日常本!$K22+1),0),0)</f>
        <v>594</v>
      </c>
      <c r="BU22" s="14">
        <f>(INDEX(装备数值!$C$13:$G$116,日常本!$L22*8+1,BU$2)+INDEX(装备数值!$C$13:$G$116,日常本!$M22*8+2,BU$2)+INDEX(装备数值!$C$13:$G$116,日常本!$O22*8+3,BU$2)+INDEX(装备数值!$C$13:$G$116,日常本!$N22*8+4,BU$2)+INDEX(装备数值!$C$13:$G$116,日常本!$P22*8+5,BU$2)+INDEX(装备数值!$C$13:$G$116,日常本!$Q22*8+6,BU$2)+INDEX(装备数值!$C$13:$G$116,日常本!$R22*8+7,BU$2)+INDEX(装备数值!$C$13:$G$116,日常本!$S22*8+8,BU$2))</f>
        <v>2000</v>
      </c>
      <c r="BV22" s="14">
        <f>(INDEX(装备数值!$C$13:$G$116,日常本!$L22*8+1,BV$2)+INDEX(装备数值!$C$13:$G$116,日常本!$M22*8+2,BV$2)+INDEX(装备数值!$C$13:$G$116,日常本!$O22*8+3,BV$2)+INDEX(装备数值!$C$13:$G$116,日常本!$N22*8+4,BV$2)+INDEX(装备数值!$C$13:$G$116,日常本!$P22*8+5,BV$2)+INDEX(装备数值!$C$13:$G$116,日常本!$Q22*8+6,BV$2)+INDEX(装备数值!$C$13:$G$116,日常本!$R22*8+7,BV$2)+INDEX(装备数值!$C$13:$G$116,日常本!$S22*8+8,BV$2))</f>
        <v>15000</v>
      </c>
      <c r="BW22" s="14">
        <f>(INDEX(装备数值!$C$13:$G$116,日常本!$L22*8+1,BW$2)+INDEX(装备数值!$C$13:$G$116,日常本!$M22*8+2,BW$2)+INDEX(装备数值!$C$13:$G$116,日常本!$O22*8+3,BW$2)+INDEX(装备数值!$C$13:$G$116,日常本!$N22*8+4,BW$2)+INDEX(装备数值!$C$13:$G$116,日常本!$P22*8+5,BW$2)+INDEX(装备数值!$C$13:$G$116,日常本!$Q22*8+6,BW$2)+INDEX(装备数值!$C$13:$G$116,日常本!$R22*8+7,BW$2)+INDEX(装备数值!$C$13:$G$116,日常本!$S22*8+8,BW$2))</f>
        <v>1140</v>
      </c>
      <c r="BX22" s="14">
        <f>(INDEX(装备数值!$C$13:$G$116,日常本!$L22*8+1,BX$2)+INDEX(装备数值!$C$13:$G$116,日常本!$M22*8+2,BX$2)+INDEX(装备数值!$C$13:$G$116,日常本!$O22*8+3,BX$2)+INDEX(装备数值!$C$13:$G$116,日常本!$N22*8+4,BX$2)+INDEX(装备数值!$C$13:$G$116,日常本!$P22*8+5,BX$2)+INDEX(装备数值!$C$13:$G$116,日常本!$Q22*8+6,BX$2)+INDEX(装备数值!$C$13:$G$116,日常本!$R22*8+7,BX$2)+INDEX(装备数值!$C$13:$G$116,日常本!$S22*8+8,BX$2))</f>
        <v>34000</v>
      </c>
      <c r="BY22" s="14">
        <f>(INDEX(装备数值!$C$13:$G$116,日常本!$L22*8+1,BY$2)+INDEX(装备数值!$C$13:$G$116,日常本!$M22*8+2,BY$2)+INDEX(装备数值!$C$13:$G$116,日常本!$O22*8+3,BY$2)+INDEX(装备数值!$C$13:$G$116,日常本!$N22*8+4,BY$2)+INDEX(装备数值!$C$13:$G$116,日常本!$P22*8+5,BY$2)+INDEX(装备数值!$C$13:$G$116,日常本!$Q22*8+6,BY$2)+INDEX(装备数值!$C$13:$G$116,日常本!$R22*8+7,BY$2)+INDEX(装备数值!$C$13:$G$116,日常本!$S22*8+8,BY$2))</f>
        <v>350</v>
      </c>
      <c r="CB22" s="14">
        <f>INDEX(装备数值!$I$13:$M$116,日常本!$L22*8+1,CB$2)*$T22+INDEX(装备数值!$I$13:$M$116,日常本!$M22*8+2,CB$2)*$U22+INDEX(装备数值!$I$13:$M$116,日常本!$O22*8+3,CB$2)*$V22+INDEX(装备数值!$I$13:$M$116,日常本!$N22*8+4,CB$2)*$W22+INDEX(装备数值!$I$13:$M$116,日常本!$P22*8+5,CB$2)*$X22+INDEX(装备数值!$I$13:$M$116,日常本!$Q22*8+6,CB$2)*$Y22+INDEX(装备数值!$I$13:$M$116,日常本!$R22*8+7,CB$2)*$Z22+INDEX(装备数值!$I$13:$M$116,日常本!$S22*8+8,CB$2)*$AA22</f>
        <v>6400</v>
      </c>
      <c r="CC22" s="14">
        <f>INDEX(装备数值!$I$13:$M$116,日常本!$L22*8+1,CC$2)*$T22+INDEX(装备数值!$I$13:$M$116,日常本!$M22*8+2,CC$2)*$U22+INDEX(装备数值!$I$13:$M$116,日常本!$O22*8+3,CC$2)*$V22+INDEX(装备数值!$I$13:$M$116,日常本!$N22*8+4,CC$2)*$W22+INDEX(装备数值!$I$13:$M$116,日常本!$P22*8+5,CC$2)*$X22+INDEX(装备数值!$I$13:$M$116,日常本!$Q22*8+6,CC$2)*$Y22+INDEX(装备数值!$I$13:$M$116,日常本!$R22*8+7,CC$2)*$Z22+INDEX(装备数值!$I$13:$M$116,日常本!$S22*8+8,CC$2)*$AA22</f>
        <v>48000</v>
      </c>
      <c r="CD22" s="14">
        <f>INDEX(装备数值!$I$13:$M$116,日常本!$L22*8+1,CD$2)*$T22+INDEX(装备数值!$I$13:$M$116,日常本!$M22*8+2,CD$2)*$U22+INDEX(装备数值!$I$13:$M$116,日常本!$O22*8+3,CD$2)*$V22+INDEX(装备数值!$I$13:$M$116,日常本!$N22*8+4,CD$2)*$W22+INDEX(装备数值!$I$13:$M$116,日常本!$P22*8+5,CD$2)*$X22+INDEX(装备数值!$I$13:$M$116,日常本!$Q22*8+6,CD$2)*$Y22+INDEX(装备数值!$I$13:$M$116,日常本!$R22*8+7,CD$2)*$Z22+INDEX(装备数值!$I$13:$M$116,日常本!$S22*8+8,CD$2)*$AA22</f>
        <v>3360</v>
      </c>
      <c r="CE22" s="14">
        <f>INDEX(装备数值!$I$13:$M$116,日常本!$L22*8+1,CE$2)*$T22+INDEX(装备数值!$I$13:$M$116,日常本!$M22*8+2,CE$2)*$U22+INDEX(装备数值!$I$13:$M$116,日常本!$O22*8+3,CE$2)*$V22+INDEX(装备数值!$I$13:$M$116,日常本!$N22*8+4,CE$2)*$W22+INDEX(装备数值!$I$13:$M$116,日常本!$P22*8+5,CE$2)*$X22+INDEX(装备数值!$I$13:$M$116,日常本!$Q22*8+6,CE$2)*$Y22+INDEX(装备数值!$I$13:$M$116,日常本!$R22*8+7,CE$2)*$Z22+INDEX(装备数值!$I$13:$M$116,日常本!$S22*8+8,CE$2)*$AA22</f>
        <v>80000</v>
      </c>
      <c r="CF22" s="14">
        <f>INDEX(装备数值!$I$13:$M$116,日常本!$L22*8+1,CF$2)*$T22+INDEX(装备数值!$I$13:$M$116,日常本!$M22*8+2,CF$2)*$U22+INDEX(装备数值!$I$13:$M$116,日常本!$O22*8+3,CF$2)*$V22+INDEX(装备数值!$I$13:$M$116,日常本!$N22*8+4,CF$2)*$W22+INDEX(装备数值!$I$13:$M$116,日常本!$P22*8+5,CF$2)*$X22+INDEX(装备数值!$I$13:$M$116,日常本!$Q22*8+6,CF$2)*$Y22+INDEX(装备数值!$I$13:$M$116,日常本!$R22*8+7,CF$2)*$Z22+INDEX(装备数值!$I$13:$M$116,日常本!$S22*8+8,CF$2)*$AA22</f>
        <v>1120</v>
      </c>
      <c r="CI22" s="14">
        <f>INDEX(装备数值!$X$13:$AH$116,$L22*8+1,CI$2)*$AB22+INDEX(装备数值!$X$13:$AH$116,$M22*8+2,CI$2)*$AC22+INDEX(装备数值!$X$13:$AH$116,$O22*8+3,CI$2)*$AD22+INDEX(装备数值!$X$13:$AH$116,$N22*8+4,CI$2)*$AE22+INDEX(装备数值!$X$13:$AH$116,$P22*8+5,CI$2)*$AF22+INDEX(装备数值!$X$13:$AH$116,$Q22*8+6,CI$2)*$AG22+INDEX(装备数值!$X$13:$AH$116,$R22*8+7,CI$2)*$AH22+INDEX(装备数值!$X$13:$AH$116,$S22*8+8,CI$2)*$AI22</f>
        <v>1500</v>
      </c>
      <c r="CJ22" s="14">
        <f>INDEX(装备数值!$X$13:$AH$116,$L22*8+1,CJ$2)*$AB22+INDEX(装备数值!$X$13:$AH$116,$M22*8+2,CJ$2)*$AC22+INDEX(装备数值!$X$13:$AH$116,$O22*8+3,CJ$2)*$AD22+INDEX(装备数值!$X$13:$AH$116,$N22*8+4,CJ$2)*$AE22+INDEX(装备数值!$X$13:$AH$116,$P22*8+5,CJ$2)*$AF22+INDEX(装备数值!$X$13:$AH$116,$Q22*8+6,CJ$2)*$AG22+INDEX(装备数值!$X$13:$AH$116,$R22*8+7,CJ$2)*$AH22+INDEX(装备数值!$X$13:$AH$116,$S22*8+8,CJ$2)*$AI22</f>
        <v>13125</v>
      </c>
      <c r="CK22" s="14">
        <f>INDEX(装备数值!$X$13:$AH$116,$L22*8+1,CK$2)*$AB22+INDEX(装备数值!$X$13:$AH$116,$M22*8+2,CK$2)*$AC22+INDEX(装备数值!$X$13:$AH$116,$O22*8+3,CK$2)*$AD22+INDEX(装备数值!$X$13:$AH$116,$N22*8+4,CK$2)*$AE22+INDEX(装备数值!$X$13:$AH$116,$P22*8+5,CK$2)*$AF22+INDEX(装备数值!$X$13:$AH$116,$Q22*8+6,CK$2)*$AG22+INDEX(装备数值!$X$13:$AH$116,$R22*8+7,CK$2)*$AH22+INDEX(装备数值!$X$13:$AH$116,$S22*8+8,CK$2)*$AI22</f>
        <v>750</v>
      </c>
      <c r="CL22" s="14">
        <f>INDEX(装备数值!$X$13:$AH$116,$L22*8+1,CL$2)*$AB22+INDEX(装备数值!$X$13:$AH$116,$M22*8+2,CL$2)*$AC22+INDEX(装备数值!$X$13:$AH$116,$O22*8+3,CL$2)*$AD22+INDEX(装备数值!$X$13:$AH$116,$N22*8+4,CL$2)*$AE22+INDEX(装备数值!$X$13:$AH$116,$P22*8+5,CL$2)*$AF22+INDEX(装备数值!$X$13:$AH$116,$Q22*8+6,CL$2)*$AG22+INDEX(装备数值!$X$13:$AH$116,$R22*8+7,CL$2)*$AH22+INDEX(装备数值!$X$13:$AH$116,$S22*8+8,CL$2)*$AI22</f>
        <v>15000</v>
      </c>
      <c r="CM22" s="14">
        <f>INDEX(装备数值!$X$13:$AH$116,$L22*8+1,CM$2)*$AB22+INDEX(装备数值!$X$13:$AH$116,$M22*8+2,CM$2)*$AC22+INDEX(装备数值!$X$13:$AH$116,$O22*8+3,CM$2)*$AD22+INDEX(装备数值!$X$13:$AH$116,$N22*8+4,CM$2)*$AE22+INDEX(装备数值!$X$13:$AH$116,$P22*8+5,CM$2)*$AF22+INDEX(装备数值!$X$13:$AH$116,$Q22*8+6,CM$2)*$AG22+INDEX(装备数值!$X$13:$AH$116,$R22*8+7,CM$2)*$AH22+INDEX(装备数值!$X$13:$AH$116,$S22*8+8,CM$2)*$AI22</f>
        <v>300</v>
      </c>
      <c r="CN22" s="14">
        <f>INDEX(装备数值!$X$13:$AH$116,$L22*8+1,CN$2)*$AB22+INDEX(装备数值!$X$13:$AH$116,$M22*8+2,CN$2)*$AC22+INDEX(装备数值!$X$13:$AH$116,$O22*8+3,CN$2)*$AD22+INDEX(装备数值!$X$13:$AH$116,$N22*8+4,CN$2)*$AE22+INDEX(装备数值!$X$13:$AH$116,$P22*8+5,CN$2)*$AF22+INDEX(装备数值!$X$13:$AH$116,$Q22*8+6,CN$2)*$AG22+INDEX(装备数值!$X$13:$AH$116,$R22*8+7,CN$2)*$AH22+INDEX(装备数值!$X$13:$AH$116,$S22*8+8,CN$2)*$AI22</f>
        <v>1250</v>
      </c>
      <c r="CO22" s="14">
        <f>INDEX(装备数值!$X$13:$AH$116,$L22*8+1,CO$2)*$AB22+INDEX(装备数值!$X$13:$AH$116,$M22*8+2,CO$2)*$AC22+INDEX(装备数值!$X$13:$AH$116,$O22*8+3,CO$2)*$AD22+INDEX(装备数值!$X$13:$AH$116,$N22*8+4,CO$2)*$AE22+INDEX(装备数值!$X$13:$AH$116,$P22*8+5,CO$2)*$AF22+INDEX(装备数值!$X$13:$AH$116,$Q22*8+6,CO$2)*$AG22+INDEX(装备数值!$X$13:$AH$116,$R22*8+7,CO$2)*$AH22+INDEX(装备数值!$X$13:$AH$116,$S22*8+8,CO$2)*$AI22</f>
        <v>1125</v>
      </c>
      <c r="CP22" s="14">
        <f>INDEX(装备数值!$X$13:$AH$116,$L22*8+1,CP$2)*$AB22+INDEX(装备数值!$X$13:$AH$116,$M22*8+2,CP$2)*$AC22+INDEX(装备数值!$X$13:$AH$116,$O22*8+3,CP$2)*$AD22+INDEX(装备数值!$X$13:$AH$116,$N22*8+4,CP$2)*$AE22+INDEX(装备数值!$X$13:$AH$116,$P22*8+5,CP$2)*$AF22+INDEX(装备数值!$X$13:$AH$116,$Q22*8+6,CP$2)*$AG22+INDEX(装备数值!$X$13:$AH$116,$R22*8+7,CP$2)*$AH22+INDEX(装备数值!$X$13:$AH$116,$S22*8+8,CP$2)*$AI22</f>
        <v>1125</v>
      </c>
      <c r="CQ22" s="14">
        <f>INDEX(装备数值!$X$13:$AH$116,$L22*8+1,CQ$2)*$AB22+INDEX(装备数值!$X$13:$AH$116,$M22*8+2,CQ$2)*$AC22+INDEX(装备数值!$X$13:$AH$116,$O22*8+3,CQ$2)*$AD22+INDEX(装备数值!$X$13:$AH$116,$N22*8+4,CQ$2)*$AE22+INDEX(装备数值!$X$13:$AH$116,$P22*8+5,CQ$2)*$AF22+INDEX(装备数值!$X$13:$AH$116,$Q22*8+6,CQ$2)*$AG22+INDEX(装备数值!$X$13:$AH$116,$R22*8+7,CQ$2)*$AH22+INDEX(装备数值!$X$13:$AH$116,$S22*8+8,CQ$2)*$AI22</f>
        <v>1250</v>
      </c>
      <c r="CR22" s="14">
        <f>INDEX(装备数值!$X$13:$AH$116,$L22*8+1,CR$2)*$AB22+INDEX(装备数值!$X$13:$AH$116,$M22*8+2,CR$2)*$AC22+INDEX(装备数值!$X$13:$AH$116,$O22*8+3,CR$2)*$AD22+INDEX(装备数值!$X$13:$AH$116,$N22*8+4,CR$2)*$AE22+INDEX(装备数值!$X$13:$AH$116,$P22*8+5,CR$2)*$AF22+INDEX(装备数值!$X$13:$AH$116,$Q22*8+6,CR$2)*$AG22+INDEX(装备数值!$X$13:$AH$116,$R22*8+7,CR$2)*$AH22+INDEX(装备数值!$X$13:$AH$116,$S22*8+8,CR$2)*$AI22</f>
        <v>0</v>
      </c>
      <c r="CS22" s="14">
        <f>INDEX(装备数值!$X$13:$AH$116,$L22*8+1,CS$2)*$AB22+INDEX(装备数值!$X$13:$AH$116,$M22*8+2,CS$2)*$AC22+INDEX(装备数值!$X$13:$AH$116,$O22*8+3,CS$2)*$AD22+INDEX(装备数值!$X$13:$AH$116,$N22*8+4,CS$2)*$AE22+INDEX(装备数值!$X$13:$AH$116,$P22*8+5,CS$2)*$AF22+INDEX(装备数值!$X$13:$AH$116,$Q22*8+6,CS$2)*$AG22+INDEX(装备数值!$X$13:$AH$116,$R22*8+7,CS$2)*$AH22+INDEX(装备数值!$X$13:$AH$116,$S22*8+8,CS$2)*$AI22</f>
        <v>0</v>
      </c>
      <c r="CU22" s="14">
        <f>INDEX(装备数值!$AN$17:$AN$117,MATCH(MIN($T22:$AA22),装备数值!$AO$17:$AO$117,1))</f>
        <v>8</v>
      </c>
      <c r="CV22" s="14">
        <f>IF(COUNTIF($L22:$S22,"&gt;"&amp;0)=8,INDEX(装备数值!AR$17:AR$117,$CU22+1),0)</f>
        <v>960</v>
      </c>
      <c r="CW22" s="14">
        <f>IF(COUNTIF($L22:$S22,"&gt;"&amp;0)=8,INDEX(装备数值!AS$17:AS$117,$CU22+1),0)</f>
        <v>7200</v>
      </c>
      <c r="CX22" s="14">
        <f>IF(COUNTIF($L22:$S22,"&gt;"&amp;0)=8,INDEX(装备数值!AT$17:AT$117,$CU22+1),0)</f>
        <v>480</v>
      </c>
      <c r="CY22" s="14">
        <f>IF(COUNTIF($L22:$S22,"&gt;"&amp;0)=8,INDEX(装备数值!AU$17:AU$117,$CU22+1),0)</f>
        <v>9600</v>
      </c>
      <c r="CZ22" s="14">
        <f>IF(COUNTIF($L22:$S22,"&gt;"&amp;0)=8,INDEX(装备数值!AV$17:AV$117,$CU22+1),0)</f>
        <v>160</v>
      </c>
      <c r="DB22" s="14">
        <f>INDEX(装备数值!$AY$17:$AY$77,MATCH(MIN($AB22:$AI22),装备数值!$AZ$17:$AZ$77,1))</f>
        <v>2</v>
      </c>
      <c r="DC22" s="26">
        <f>INDEX(装备数值!BA$17:BA$77,日常本!DB22+1)</f>
        <v>0.02</v>
      </c>
      <c r="DD22" s="26">
        <f>INDEX(装备数值!BA$17:BA$77,日常本!DB22+1)</f>
        <v>0.02</v>
      </c>
      <c r="DF22" s="14">
        <f t="shared" si="0"/>
        <v>5</v>
      </c>
      <c r="DG22" s="14">
        <f>VLOOKUP(DF22,军阶与晶片数值!$W$6:$X$27,2)</f>
        <v>2</v>
      </c>
      <c r="DH22" s="14">
        <f>INDEX(军阶与晶片数值!Y$6:Y$27,$DG22+1)</f>
        <v>200</v>
      </c>
      <c r="DI22" s="14">
        <f>INDEX(军阶与晶片数值!Z$6:Z$27,$DG22+1)</f>
        <v>200</v>
      </c>
      <c r="DJ22" s="14">
        <f>INDEX(军阶与晶片数值!AA$6:AA$27,$DG22+1)</f>
        <v>200</v>
      </c>
      <c r="DK22" s="14">
        <f>INDEX(军阶与晶片数值!AB$6:AB$27,$DG22+1)</f>
        <v>200</v>
      </c>
      <c r="DL22" s="28">
        <f>INDEX(军阶与晶片数值!AC$6:AC$27,$DG22+1)</f>
        <v>10</v>
      </c>
      <c r="DM22" s="28">
        <f>INDEX(军阶与晶片数值!AD$6:AD$27,$DG22+1)</f>
        <v>5</v>
      </c>
      <c r="DO22" s="26">
        <f>INDEX(军阶与晶片数值!I$6:I$16,AJ22+1)</f>
        <v>0.01</v>
      </c>
      <c r="DP22" s="26">
        <f>INDEX(军阶与晶片数值!M$6:M$16,AK22+1)</f>
        <v>0.01</v>
      </c>
      <c r="DQ22" s="26">
        <f>INDEX(军阶与晶片数值!J$6:J$16,AL22+1)</f>
        <v>0.01</v>
      </c>
      <c r="DR22" s="26">
        <f>INDEX(军阶与晶片数值!K$6:K$16,AM22+1)</f>
        <v>0.02</v>
      </c>
      <c r="DS22" s="26">
        <f>INDEX(军阶与晶片数值!L$6:L$16,AN22+1)</f>
        <v>0.02</v>
      </c>
      <c r="DT22" s="28">
        <f>INDEX(军阶与晶片数值!N$6:N$16,AO22+1)</f>
        <v>0</v>
      </c>
      <c r="DU22" s="28">
        <f>INDEX(军阶与晶片数值!O$6:O$16,AP22+1)</f>
        <v>0</v>
      </c>
      <c r="DV22" s="28">
        <f>INDEX(军阶与晶片数值!P$6:P$16,AQ22+1)</f>
        <v>0</v>
      </c>
      <c r="DW22" s="28">
        <f>INDEX(军阶与晶片数值!Q$6:Q$16,AR22+1)</f>
        <v>0</v>
      </c>
      <c r="DX22" s="26">
        <f>INDEX(军阶与晶片数值!R$6:R$16,AS22+1)</f>
        <v>0</v>
      </c>
      <c r="DY22" s="26">
        <f>INDEX(军阶与晶片数值!S$6:S$16,AT22+1)</f>
        <v>0</v>
      </c>
      <c r="DZ22" s="26">
        <f>INDEX(军阶与晶片数值!T$6:T$16,AU22+1)</f>
        <v>0</v>
      </c>
      <c r="EA22" s="26">
        <f>INDEX(军阶与晶片数值!U$6:U$16,AV22+1)</f>
        <v>0</v>
      </c>
      <c r="EC22" s="26">
        <f>INDEX(军阶与晶片数值!$C$6:$C$36,日常本!$AW22+1)</f>
        <v>0.2</v>
      </c>
      <c r="ED22" s="26">
        <f>INDEX(军阶与晶片数值!$C$6:$C$36,日常本!$AW22+1)</f>
        <v>0.2</v>
      </c>
      <c r="EE22" s="26">
        <f>INDEX(军阶与晶片数值!$C$6:$C$36,日常本!$AW22+1)</f>
        <v>0.2</v>
      </c>
      <c r="EF22" s="26">
        <f>INDEX(军阶与晶片数值!$C$6:$C$36,日常本!$AW22+1)</f>
        <v>0.2</v>
      </c>
      <c r="EG22" s="26">
        <f>INDEX(军阶与晶片数值!$C$6:$C$36,日常本!$AW22+1)</f>
        <v>0.2</v>
      </c>
      <c r="EI22" s="14">
        <f>INDEX(战舰突破!$H$6:$H$18,日常本!$F22+1)+INDEX(战舰突破!$H$23:$H$35,日常本!$G22+1)+INDEX(战舰突破!$H$40:$H$52,日常本!$H22+1)</f>
        <v>200</v>
      </c>
      <c r="EJ22" s="14">
        <f>INDEX(战舰突破!$I$6:$I$18,日常本!$F22+1)+INDEX(战舰突破!$I$23:$I$35,日常本!$G22+1)+INDEX(战舰突破!$I$40:$I$52,日常本!$H22+1)</f>
        <v>200</v>
      </c>
      <c r="EK22" s="14">
        <f>INDEX(战舰突破!$J$6:$J$18,日常本!$F22+1)+INDEX(战舰突破!$J$23:$J$35,日常本!$G22+1)+INDEX(战舰突破!$J$40:$J$52,日常本!$H22+1)</f>
        <v>0</v>
      </c>
      <c r="EL22" s="14">
        <f>INDEX(战舰突破!$K$6:$K$18,日常本!$F22+1)+INDEX(战舰突破!$K$23:$K$35,日常本!$G22+1)+INDEX(战舰突破!$K$40:$K$52,日常本!$H22+1)</f>
        <v>0</v>
      </c>
      <c r="EM22" s="14">
        <f>INDEX(战舰突破!$L$6:$L$18,日常本!$F22+1)+INDEX(战舰突破!$L$23:$L$35,日常本!$G22+1)+INDEX(战舰突破!$L$40:$L$52,日常本!$H22+1)</f>
        <v>200</v>
      </c>
      <c r="EN22" s="18">
        <f>INDEX(战舰突破!$N$6:$N$18,日常本!$F22+1)+INDEX(战舰突破!$N$23:$N$35,日常本!$G22+1)+INDEX(战舰突破!$N$40:$N$52,日常本!$H22+1)</f>
        <v>0</v>
      </c>
      <c r="EO22" s="18">
        <f>INDEX(战舰突破!$O$6:$O$18,日常本!$F22+1)+INDEX(战舰突破!$O$23:$O$35,日常本!$G22+1)+INDEX(战舰突破!$O$40:$O$52,日常本!$H22+1)</f>
        <v>0</v>
      </c>
      <c r="EP22" s="18">
        <f>INDEX(战舰突破!$P$6:$P$18,日常本!$F22+1)+INDEX(战舰突破!$P$23:$P$35,日常本!$G22+1)+INDEX(战舰突破!$P$40:$P$52,日常本!$H22+1)</f>
        <v>0</v>
      </c>
      <c r="EQ22" s="18">
        <f>INDEX(战舰突破!$Q$6:$Q$18,日常本!$F22+1)+INDEX(战舰突破!$Q$23:$Q$35,日常本!$G22+1)+INDEX(战舰突破!$Q$40:$Q$52,日常本!$H22+1)</f>
        <v>0</v>
      </c>
      <c r="ER22" s="18">
        <f>INDEX(战舰突破!$R$6:$R$18,日常本!$F22+1)+INDEX(战舰突破!$R$23:$R$35,日常本!$G22+1)+INDEX(战舰突破!$R$40:$R$52,日常本!$H22+1)</f>
        <v>0</v>
      </c>
      <c r="ES22" s="18">
        <f>INDEX(战舰突破!$M$6:$M$18,日常本!$F22+1)+INDEX(战舰突破!$M$23:$M$35,日常本!$G22+1)+INDEX(战舰突破!$M$40:$M$52,日常本!$H22+1)</f>
        <v>0</v>
      </c>
      <c r="ET22" s="22">
        <f>INDEX(战舰突破!$W$6:$W$18,日常本!$F22+1)+INDEX(战舰突破!$W$23:$W$35,日常本!$G22+1)+INDEX(战舰突破!$W$40:$W$52,日常本!$H22+1)</f>
        <v>0.3</v>
      </c>
      <c r="EW22" s="14">
        <f>INDEX(战舰突破!$S$6:$S$18,日常本!$F22+1)</f>
        <v>0</v>
      </c>
      <c r="EX22" s="14">
        <f>INDEX(战舰突破!$T$6:$T$18,日常本!$F22+1)</f>
        <v>0.25</v>
      </c>
      <c r="EY22" s="14">
        <f>INDEX(战舰突破!$U$6:$U$18,日常本!$F22+1)</f>
        <v>0.1</v>
      </c>
      <c r="EZ22" s="14">
        <f>INDEX(战舰突破!$V$6:$V$18,日常本!$F22+1)</f>
        <v>0</v>
      </c>
      <c r="FA22" s="14">
        <f>INDEX(战舰突破!$X$6:$X$18,日常本!$F22+1)</f>
        <v>4</v>
      </c>
      <c r="FC22" s="14">
        <f>INDEX(战舰突破!$S$23:$S$35,日常本!$F22+1)</f>
        <v>0.25</v>
      </c>
      <c r="FD22" s="14">
        <f>INDEX(战舰突破!$T$23:$T$35,日常本!$F22+1)</f>
        <v>0</v>
      </c>
      <c r="FE22" s="14">
        <f>INDEX(战舰突破!$U$23:$U$35,日常本!$F22+1)</f>
        <v>0.1</v>
      </c>
      <c r="FF22" s="14">
        <f>INDEX(战舰突破!$V$23:$V$35,日常本!$F22+1)</f>
        <v>0</v>
      </c>
      <c r="FG22" s="14">
        <f>INDEX(战舰突破!$X$23:$X$35,日常本!$F22+1)</f>
        <v>60</v>
      </c>
      <c r="FI22" s="14">
        <f>INDEX(战舰突破!$S$40:$S$52,日常本!$F22+1)</f>
        <v>0.25</v>
      </c>
      <c r="FJ22" s="14">
        <f>INDEX(战舰突破!$T$40:$T$52,日常本!$F22+1)</f>
        <v>0</v>
      </c>
      <c r="FK22" s="14">
        <f>INDEX(战舰突破!$U$40:$U$52,日常本!$F22+1)</f>
        <v>0.1</v>
      </c>
      <c r="FL22" s="14">
        <f>INDEX(战舰突破!$V$40:$V$52,日常本!$F22+1)</f>
        <v>0</v>
      </c>
      <c r="FM22" s="14">
        <f>INDEX(战舰突破!$X$40:$X$52,日常本!$F22+1)</f>
        <v>100</v>
      </c>
      <c r="FP22" s="14">
        <f t="shared" si="1"/>
        <v>19070</v>
      </c>
      <c r="FQ22" s="14">
        <f t="shared" si="2"/>
        <v>16811</v>
      </c>
      <c r="FR22" s="14">
        <f t="shared" si="3"/>
        <v>17211</v>
      </c>
      <c r="FS22" s="14">
        <f t="shared" si="4"/>
        <v>146238</v>
      </c>
      <c r="FT22" s="14">
        <f t="shared" si="5"/>
        <v>10098</v>
      </c>
      <c r="FU22" s="14">
        <f t="shared" si="6"/>
        <v>226768</v>
      </c>
      <c r="FV22" s="14">
        <f t="shared" si="6"/>
        <v>3703</v>
      </c>
      <c r="FW22" s="28">
        <f t="shared" si="7"/>
        <v>1450</v>
      </c>
      <c r="FX22" s="28">
        <f t="shared" si="7"/>
        <v>1325</v>
      </c>
      <c r="FY22" s="28">
        <f t="shared" si="7"/>
        <v>1325</v>
      </c>
      <c r="FZ22" s="28">
        <f t="shared" si="7"/>
        <v>1450</v>
      </c>
      <c r="GA22" s="28">
        <f t="shared" si="8"/>
        <v>1.02</v>
      </c>
      <c r="GB22" s="28">
        <f t="shared" si="8"/>
        <v>1.02</v>
      </c>
      <c r="GC22" s="28">
        <f t="shared" si="9"/>
        <v>0</v>
      </c>
      <c r="GD22" s="28">
        <f t="shared" si="9"/>
        <v>8.01</v>
      </c>
      <c r="GE22" s="14">
        <f t="shared" si="10"/>
        <v>1</v>
      </c>
      <c r="GF22" s="14">
        <f t="shared" si="11"/>
        <v>1.25</v>
      </c>
      <c r="GG22" s="14">
        <f t="shared" si="12"/>
        <v>1.25</v>
      </c>
      <c r="GH22" s="18">
        <f t="shared" si="13"/>
        <v>1.25</v>
      </c>
      <c r="GI22" s="18">
        <f t="shared" si="14"/>
        <v>1</v>
      </c>
      <c r="GJ22" s="18">
        <f t="shared" si="15"/>
        <v>1</v>
      </c>
      <c r="GK22" s="29">
        <f t="shared" si="44"/>
        <v>1600</v>
      </c>
      <c r="GL22" s="29">
        <f t="shared" si="44"/>
        <v>1900</v>
      </c>
      <c r="GM22" s="29">
        <f t="shared" si="44"/>
        <v>1900</v>
      </c>
      <c r="GN22" s="26">
        <f t="shared" si="45"/>
        <v>0.1</v>
      </c>
      <c r="GO22" s="26">
        <f t="shared" si="46"/>
        <v>0.1</v>
      </c>
      <c r="GP22" s="26">
        <f t="shared" si="47"/>
        <v>0.1</v>
      </c>
      <c r="GQ22" s="14">
        <f t="shared" si="48"/>
        <v>2</v>
      </c>
      <c r="GR22" s="14">
        <f t="shared" si="49"/>
        <v>2</v>
      </c>
      <c r="GS22" s="14">
        <f t="shared" si="50"/>
        <v>2</v>
      </c>
      <c r="GT22" s="14">
        <f t="shared" si="17"/>
        <v>4</v>
      </c>
      <c r="GU22" s="14">
        <f t="shared" si="18"/>
        <v>60</v>
      </c>
      <c r="GV22" s="14">
        <f t="shared" si="19"/>
        <v>100</v>
      </c>
      <c r="GW22">
        <v>18</v>
      </c>
      <c r="GX22" s="14">
        <f t="shared" si="20"/>
        <v>1461536</v>
      </c>
      <c r="GZ22" s="14">
        <f t="shared" si="21"/>
        <v>19423</v>
      </c>
      <c r="HA22" s="14">
        <f t="shared" si="51"/>
        <v>9505</v>
      </c>
      <c r="HB22" s="29">
        <f t="shared" si="52"/>
        <v>1272</v>
      </c>
      <c r="HC22" s="29">
        <f t="shared" si="53"/>
        <v>677</v>
      </c>
      <c r="HD22" s="29">
        <f t="shared" si="22"/>
        <v>731</v>
      </c>
      <c r="HE22" s="29">
        <f t="shared" si="23"/>
        <v>770</v>
      </c>
      <c r="HF22" s="14">
        <f t="shared" si="24"/>
        <v>1.02</v>
      </c>
      <c r="HG22" s="14">
        <f t="shared" si="24"/>
        <v>1.02</v>
      </c>
      <c r="HH22" s="14">
        <f t="shared" si="54"/>
        <v>8395</v>
      </c>
      <c r="HI22" s="26">
        <f t="shared" si="25"/>
        <v>0.43605990783410142</v>
      </c>
      <c r="HJ22" s="26">
        <f t="shared" si="26"/>
        <v>0.47975663716814154</v>
      </c>
      <c r="HK22" s="29">
        <f t="shared" si="55"/>
        <v>1614</v>
      </c>
      <c r="HL22" s="29">
        <f t="shared" si="56"/>
        <v>5008</v>
      </c>
      <c r="HM22" s="29">
        <f t="shared" si="57"/>
        <v>6989</v>
      </c>
      <c r="HN22" s="26">
        <f t="shared" si="27"/>
        <v>0.35920846394984329</v>
      </c>
      <c r="HO22" s="26">
        <f t="shared" si="28"/>
        <v>0.43268025078369909</v>
      </c>
      <c r="HP22" s="26">
        <f t="shared" si="29"/>
        <v>0.43268025078369909</v>
      </c>
      <c r="HQ22" s="26">
        <f t="shared" si="58"/>
        <v>0</v>
      </c>
      <c r="HR22" s="29">
        <f t="shared" si="30"/>
        <v>1.3592084639498432</v>
      </c>
      <c r="HS22" s="29">
        <f t="shared" si="31"/>
        <v>1.7908503134796239</v>
      </c>
      <c r="HT22" s="29">
        <f t="shared" si="32"/>
        <v>1.7908503134796239</v>
      </c>
      <c r="HU22" s="29">
        <f t="shared" si="33"/>
        <v>10968.812304075234</v>
      </c>
      <c r="HV22" s="29">
        <f t="shared" si="34"/>
        <v>5979.0522466039711</v>
      </c>
      <c r="HW22" s="29">
        <f t="shared" si="35"/>
        <v>6258.126420454546</v>
      </c>
      <c r="HX22" s="29">
        <f t="shared" si="36"/>
        <v>82219</v>
      </c>
      <c r="HY22" s="14">
        <f t="shared" si="37"/>
        <v>23205.99</v>
      </c>
      <c r="IC22" s="14">
        <v>0</v>
      </c>
      <c r="ID22" s="14">
        <v>1</v>
      </c>
      <c r="IE22" s="14">
        <v>300</v>
      </c>
      <c r="IF22" s="14">
        <v>50</v>
      </c>
      <c r="IG22" s="14">
        <v>37</v>
      </c>
      <c r="IH22" s="23">
        <f t="shared" si="38"/>
        <v>2256435</v>
      </c>
      <c r="II22" s="23">
        <f t="shared" si="59"/>
        <v>1</v>
      </c>
      <c r="IJ22" s="23">
        <f t="shared" si="60"/>
        <v>2256.44</v>
      </c>
      <c r="IK22" s="14">
        <v>1</v>
      </c>
      <c r="IL22" s="14">
        <v>0</v>
      </c>
      <c r="IM22" s="14">
        <v>120</v>
      </c>
      <c r="IN22" s="14">
        <v>20</v>
      </c>
      <c r="IO22" s="14">
        <v>15</v>
      </c>
      <c r="IP22" s="23">
        <f t="shared" si="39"/>
        <v>804364</v>
      </c>
      <c r="IQ22" s="23">
        <f t="shared" si="61"/>
        <v>1</v>
      </c>
      <c r="IR22" s="23">
        <f t="shared" si="62"/>
        <v>804.36</v>
      </c>
      <c r="IU22" s="14">
        <v>48</v>
      </c>
      <c r="IV22" s="14">
        <v>8</v>
      </c>
      <c r="IW22" s="14">
        <v>6</v>
      </c>
      <c r="IX22" s="23">
        <f t="shared" si="40"/>
        <v>288858</v>
      </c>
      <c r="IY22" s="23">
        <f t="shared" si="63"/>
        <v>1</v>
      </c>
      <c r="IZ22" s="23">
        <f t="shared" si="64"/>
        <v>288.86</v>
      </c>
      <c r="JA22" s="14">
        <v>30</v>
      </c>
      <c r="JB22" s="14">
        <v>5</v>
      </c>
      <c r="JC22" s="14">
        <v>3</v>
      </c>
      <c r="JD22" s="23">
        <f t="shared" si="41"/>
        <v>168802</v>
      </c>
      <c r="JE22" s="23">
        <f t="shared" si="65"/>
        <v>1</v>
      </c>
      <c r="JF22" s="23">
        <f t="shared" si="66"/>
        <v>168.8</v>
      </c>
      <c r="JG22" s="14">
        <v>96</v>
      </c>
      <c r="JH22" s="14">
        <v>16</v>
      </c>
      <c r="JI22" s="14">
        <v>12</v>
      </c>
      <c r="JJ22" s="23">
        <f t="shared" si="42"/>
        <v>577716</v>
      </c>
      <c r="JK22" s="23">
        <f t="shared" si="67"/>
        <v>1</v>
      </c>
      <c r="JL22" s="23">
        <f t="shared" si="68"/>
        <v>577.72</v>
      </c>
    </row>
    <row r="23" spans="1:293" ht="16.5" x14ac:dyDescent="0.2">
      <c r="A23" s="14">
        <v>120</v>
      </c>
      <c r="B23" s="14" t="s">
        <v>675</v>
      </c>
      <c r="C23" s="14">
        <v>120</v>
      </c>
      <c r="D23" s="14">
        <v>120</v>
      </c>
      <c r="E23" s="14">
        <v>120</v>
      </c>
      <c r="F23" s="14">
        <v>4</v>
      </c>
      <c r="G23" s="14">
        <v>3</v>
      </c>
      <c r="H23" s="14">
        <v>3</v>
      </c>
      <c r="I23" s="14">
        <v>2</v>
      </c>
      <c r="J23" s="14">
        <v>2</v>
      </c>
      <c r="K23" s="14">
        <v>2</v>
      </c>
      <c r="L23" s="14">
        <v>4</v>
      </c>
      <c r="M23" s="14">
        <v>4</v>
      </c>
      <c r="N23" s="14">
        <v>4</v>
      </c>
      <c r="O23" s="14">
        <v>4</v>
      </c>
      <c r="P23" s="14">
        <v>4</v>
      </c>
      <c r="Q23" s="14">
        <v>4</v>
      </c>
      <c r="R23" s="14">
        <v>4</v>
      </c>
      <c r="S23" s="14">
        <v>4</v>
      </c>
      <c r="T23" s="14">
        <v>120</v>
      </c>
      <c r="U23" s="14">
        <v>120</v>
      </c>
      <c r="V23" s="14">
        <v>120</v>
      </c>
      <c r="W23" s="14">
        <v>120</v>
      </c>
      <c r="X23" s="14">
        <v>120</v>
      </c>
      <c r="Y23" s="14">
        <v>120</v>
      </c>
      <c r="Z23" s="14">
        <v>120</v>
      </c>
      <c r="AA23" s="14">
        <v>120</v>
      </c>
      <c r="AB23" s="14">
        <v>14</v>
      </c>
      <c r="AC23" s="14">
        <v>11</v>
      </c>
      <c r="AD23" s="14">
        <v>11</v>
      </c>
      <c r="AE23" s="14">
        <v>11</v>
      </c>
      <c r="AF23" s="14">
        <v>11</v>
      </c>
      <c r="AG23" s="14">
        <v>11</v>
      </c>
      <c r="AH23" s="14">
        <v>15</v>
      </c>
      <c r="AI23" s="14">
        <v>15</v>
      </c>
      <c r="AJ23" s="14">
        <v>2</v>
      </c>
      <c r="AK23" s="14">
        <v>1</v>
      </c>
      <c r="AL23" s="14">
        <v>1</v>
      </c>
      <c r="AM23" s="14">
        <v>1</v>
      </c>
      <c r="AN23" s="14">
        <v>1</v>
      </c>
      <c r="AO23" s="14">
        <v>0</v>
      </c>
      <c r="AP23" s="14">
        <v>0</v>
      </c>
      <c r="AQ23" s="14">
        <v>0</v>
      </c>
      <c r="AR23" s="14">
        <v>0</v>
      </c>
      <c r="AS23" s="14">
        <v>1</v>
      </c>
      <c r="AT23" s="14">
        <v>0</v>
      </c>
      <c r="AU23" s="14">
        <v>0</v>
      </c>
      <c r="AV23" s="14">
        <v>0</v>
      </c>
      <c r="AW23" s="14">
        <v>8</v>
      </c>
      <c r="BB23" s="14">
        <f>ROUND((INDEX(新战舰养成!S$6:S$18,日常本!$F23+1)+INDEX(新战舰养成!D$6:D$18,日常本!$F23+1)*(日常本!$C23-1))*INDEX(战舰突破!$D$6:$D$18,日常本!$I23+1),0)</f>
        <v>10870</v>
      </c>
      <c r="BC23" s="14">
        <f>ROUND((INDEX(新战舰养成!T$6:T$18,日常本!$F23+1)+INDEX(新战舰养成!E$6:E$18,日常本!$F23+1)*(日常本!$C23-1))*INDEX(战舰突破!$D$6:$D$18,日常本!$I23+1),0)</f>
        <v>86885</v>
      </c>
      <c r="BD23" s="14">
        <f>ROUND((INDEX(新战舰养成!U$6:U$18,日常本!$F23+1)+INDEX(新战舰养成!F$6:F$18,日常本!$F23+1)*(日常本!$C23-1))*INDEX(战舰突破!$D$6:$D$18,日常本!$I23+1),0)</f>
        <v>5530</v>
      </c>
      <c r="BE23" s="14">
        <f>ROUND((INDEX(新战舰养成!V$6:V$18,日常本!$F23+1)+INDEX(新战舰养成!G$6:G$18,日常本!$F23+1)*(日常本!$C23-1))*INDEX(战舰突破!$D$6:$D$18,日常本!$I23+1),0)</f>
        <v>360</v>
      </c>
      <c r="BF23" s="14">
        <f>ROUND((INDEX(新战舰养成!W$6:W$18,日常本!$F23+1)+INDEX(新战舰养成!H$6:H$18,日常本!$F23+1)*(日常本!$C23-1))*INDEX(战舰突破!$D$6:$D$18,日常本!$I23+1),0)</f>
        <v>5</v>
      </c>
      <c r="BH23" s="14">
        <f>IF($D23&gt;0,ROUND((INDEX(新战舰养成!X$6:X$18,日常本!$G23+1)+INDEX(新战舰养成!I$6:I$18,日常本!$G23+1)*(日常本!$D23-1))*INDEX(战舰突破!$D$6:$D$18,日常本!$J23+1),0),0)</f>
        <v>6636</v>
      </c>
      <c r="BI23" s="14">
        <f>IF($D23&gt;0,ROUND((INDEX(新战舰养成!Y$6:Y$18,日常本!$G23+1)+INDEX(新战舰养成!J$6:J$18,日常本!$G23+1)*(日常本!$D23-1))*INDEX(战舰突破!$D$6:$D$18,日常本!$J23+1),0),0)</f>
        <v>0</v>
      </c>
      <c r="BJ23" s="14">
        <f>IF($D23&gt;0,ROUND((INDEX(新战舰养成!Z$6:Z$18,日常本!$G23+1)+INDEX(新战舰养成!K$6:K$18,日常本!$G23+1)*(日常本!$D23-1))*INDEX(战舰突破!$D$6:$D$18,日常本!$J23+1),0),0)</f>
        <v>0</v>
      </c>
      <c r="BK23" s="14">
        <f>IF($D23&gt;0,ROUND((INDEX(新战舰养成!AA$6:AA$18,日常本!$G23+1)+INDEX(新战舰养成!L$6:L$18,日常本!$G23+1)*(日常本!$D23-1))*INDEX(战舰突破!$D$6:$D$18,日常本!$J23+1),0),0)</f>
        <v>63000</v>
      </c>
      <c r="BL23" s="14">
        <f>IF($D23&gt;0,ROUND((INDEX(新战舰养成!AB$6:AB$18,日常本!$G23+1)+INDEX(新战舰养成!M$6:M$18,日常本!$G23+1)*(日常本!$D23-1))*INDEX(战舰突破!$D$6:$D$18,日常本!$J23+1),0),0)</f>
        <v>1258</v>
      </c>
      <c r="BN23" s="14">
        <f>IF($E23&gt;0,ROUND((INDEX(新战舰养成!AC$6:AC$18,日常本!$H23+1)+INDEX(新战舰养成!I$6:I$18,日常本!$H23+1)*(日常本!$E23-1))*INDEX(战舰突破!$D$6:$D$18,日常本!$K23+1),0),0)</f>
        <v>6996</v>
      </c>
      <c r="BO23" s="14">
        <f>IF($E23&gt;0,ROUND((INDEX(新战舰养成!AD$6:AD$18,日常本!$H23+1)+INDEX(新战舰养成!J$6:J$18,日常本!$H23+1)*(日常本!$E23-1))*INDEX(战舰突破!$D$6:$D$18,日常本!$K23+1),0),0)</f>
        <v>0</v>
      </c>
      <c r="BP23" s="14">
        <f>IF($E23&gt;0,ROUND((INDEX(新战舰养成!AE$6:AE$18,日常本!$H23+1)+INDEX(新战舰养成!K$6:K$18,日常本!$H23+1)*(日常本!$E23-1))*INDEX(战舰突破!$D$6:$D$18,日常本!$K23+1),0),0)</f>
        <v>0</v>
      </c>
      <c r="BQ23" s="14">
        <f>IF($E23&gt;0,ROUND((INDEX(新战舰养成!AF$6:AF$18,日常本!$H23+1)+INDEX(新战舰养成!L$6:L$18,日常本!$H23+1)*(日常本!$E23-1))*INDEX(战舰突破!$D$6:$D$18,日常本!$K23+1),0),0)</f>
        <v>49470</v>
      </c>
      <c r="BR23" s="14">
        <f>IF($E23&gt;0,ROUND((INDEX(新战舰养成!AG$6:AG$18,日常本!$H23+1)+INDEX(新战舰养成!M$6:M$18,日常本!$H23+1)*(日常本!$E23-1))*INDEX(战舰突破!$D$6:$D$18,日常本!$K23+1),0),0)</f>
        <v>1552</v>
      </c>
      <c r="BU23" s="14">
        <f>(INDEX(装备数值!$C$13:$G$116,日常本!$L23*8+1,BU$2)+INDEX(装备数值!$C$13:$G$116,日常本!$M23*8+2,BU$2)+INDEX(装备数值!$C$13:$G$116,日常本!$O23*8+3,BU$2)+INDEX(装备数值!$C$13:$G$116,日常本!$N23*8+4,BU$2)+INDEX(装备数值!$C$13:$G$116,日常本!$P23*8+5,BU$2)+INDEX(装备数值!$C$13:$G$116,日常本!$Q23*8+6,BU$2)+INDEX(装备数值!$C$13:$G$116,日常本!$R23*8+7,BU$2)+INDEX(装备数值!$C$13:$G$116,日常本!$S23*8+8,BU$2))</f>
        <v>4800</v>
      </c>
      <c r="BV23" s="14">
        <f>(INDEX(装备数值!$C$13:$G$116,日常本!$L23*8+1,BV$2)+INDEX(装备数值!$C$13:$G$116,日常本!$M23*8+2,BV$2)+INDEX(装备数值!$C$13:$G$116,日常本!$O23*8+3,BV$2)+INDEX(装备数值!$C$13:$G$116,日常本!$N23*8+4,BV$2)+INDEX(装备数值!$C$13:$G$116,日常本!$P23*8+5,BV$2)+INDEX(装备数值!$C$13:$G$116,日常本!$Q23*8+6,BV$2)+INDEX(装备数值!$C$13:$G$116,日常本!$R23*8+7,BV$2)+INDEX(装备数值!$C$13:$G$116,日常本!$S23*8+8,BV$2))</f>
        <v>36000</v>
      </c>
      <c r="BW23" s="14">
        <f>(INDEX(装备数值!$C$13:$G$116,日常本!$L23*8+1,BW$2)+INDEX(装备数值!$C$13:$G$116,日常本!$M23*8+2,BW$2)+INDEX(装备数值!$C$13:$G$116,日常本!$O23*8+3,BW$2)+INDEX(装备数值!$C$13:$G$116,日常本!$N23*8+4,BW$2)+INDEX(装备数值!$C$13:$G$116,日常本!$P23*8+5,BW$2)+INDEX(装备数值!$C$13:$G$116,日常本!$Q23*8+6,BW$2)+INDEX(装备数值!$C$13:$G$116,日常本!$R23*8+7,BW$2)+INDEX(装备数值!$C$13:$G$116,日常本!$S23*8+8,BW$2))</f>
        <v>2400</v>
      </c>
      <c r="BX23" s="14">
        <f>(INDEX(装备数值!$C$13:$G$116,日常本!$L23*8+1,BX$2)+INDEX(装备数值!$C$13:$G$116,日常本!$M23*8+2,BX$2)+INDEX(装备数值!$C$13:$G$116,日常本!$O23*8+3,BX$2)+INDEX(装备数值!$C$13:$G$116,日常本!$N23*8+4,BX$2)+INDEX(装备数值!$C$13:$G$116,日常本!$P23*8+5,BX$2)+INDEX(装备数值!$C$13:$G$116,日常本!$Q23*8+6,BX$2)+INDEX(装备数值!$C$13:$G$116,日常本!$R23*8+7,BX$2)+INDEX(装备数值!$C$13:$G$116,日常本!$S23*8+8,BX$2))</f>
        <v>48000</v>
      </c>
      <c r="BY23" s="14">
        <f>(INDEX(装备数值!$C$13:$G$116,日常本!$L23*8+1,BY$2)+INDEX(装备数值!$C$13:$G$116,日常本!$M23*8+2,BY$2)+INDEX(装备数值!$C$13:$G$116,日常本!$O23*8+3,BY$2)+INDEX(装备数值!$C$13:$G$116,日常本!$N23*8+4,BY$2)+INDEX(装备数值!$C$13:$G$116,日常本!$P23*8+5,BY$2)+INDEX(装备数值!$C$13:$G$116,日常本!$Q23*8+6,BY$2)+INDEX(装备数值!$C$13:$G$116,日常本!$R23*8+7,BY$2)+INDEX(装备数值!$C$13:$G$116,日常本!$S23*8+8,BY$2))</f>
        <v>920</v>
      </c>
      <c r="CB23" s="14">
        <f>INDEX(装备数值!$I$13:$M$116,日常本!$L23*8+1,CB$2)*$T23+INDEX(装备数值!$I$13:$M$116,日常本!$M23*8+2,CB$2)*$U23+INDEX(装备数值!$I$13:$M$116,日常本!$O23*8+3,CB$2)*$V23+INDEX(装备数值!$I$13:$M$116,日常本!$N23*8+4,CB$2)*$W23+INDEX(装备数值!$I$13:$M$116,日常本!$P23*8+5,CB$2)*$X23+INDEX(装备数值!$I$13:$M$116,日常本!$Q23*8+6,CB$2)*$Y23+INDEX(装备数值!$I$13:$M$116,日常本!$R23*8+7,CB$2)*$Z23+INDEX(装备数值!$I$13:$M$116,日常本!$S23*8+8,CB$2)*$AA23</f>
        <v>14400</v>
      </c>
      <c r="CC23" s="14">
        <f>INDEX(装备数值!$I$13:$M$116,日常本!$L23*8+1,CC$2)*$T23+INDEX(装备数值!$I$13:$M$116,日常本!$M23*8+2,CC$2)*$U23+INDEX(装备数值!$I$13:$M$116,日常本!$O23*8+3,CC$2)*$V23+INDEX(装备数值!$I$13:$M$116,日常本!$N23*8+4,CC$2)*$W23+INDEX(装备数值!$I$13:$M$116,日常本!$P23*8+5,CC$2)*$X23+INDEX(装备数值!$I$13:$M$116,日常本!$Q23*8+6,CC$2)*$Y23+INDEX(装备数值!$I$13:$M$116,日常本!$R23*8+7,CC$2)*$Z23+INDEX(装备数值!$I$13:$M$116,日常本!$S23*8+8,CC$2)*$AA23</f>
        <v>108000</v>
      </c>
      <c r="CD23" s="14">
        <f>INDEX(装备数值!$I$13:$M$116,日常本!$L23*8+1,CD$2)*$T23+INDEX(装备数值!$I$13:$M$116,日常本!$M23*8+2,CD$2)*$U23+INDEX(装备数值!$I$13:$M$116,日常本!$O23*8+3,CD$2)*$V23+INDEX(装备数值!$I$13:$M$116,日常本!$N23*8+4,CD$2)*$W23+INDEX(装备数值!$I$13:$M$116,日常本!$P23*8+5,CD$2)*$X23+INDEX(装备数值!$I$13:$M$116,日常本!$Q23*8+6,CD$2)*$Y23+INDEX(装备数值!$I$13:$M$116,日常本!$R23*8+7,CD$2)*$Z23+INDEX(装备数值!$I$13:$M$116,日常本!$S23*8+8,CD$2)*$AA23</f>
        <v>7200</v>
      </c>
      <c r="CE23" s="14">
        <f>INDEX(装备数值!$I$13:$M$116,日常本!$L23*8+1,CE$2)*$T23+INDEX(装备数值!$I$13:$M$116,日常本!$M23*8+2,CE$2)*$U23+INDEX(装备数值!$I$13:$M$116,日常本!$O23*8+3,CE$2)*$V23+INDEX(装备数值!$I$13:$M$116,日常本!$N23*8+4,CE$2)*$W23+INDEX(装备数值!$I$13:$M$116,日常本!$P23*8+5,CE$2)*$X23+INDEX(装备数值!$I$13:$M$116,日常本!$Q23*8+6,CE$2)*$Y23+INDEX(装备数值!$I$13:$M$116,日常本!$R23*8+7,CE$2)*$Z23+INDEX(装备数值!$I$13:$M$116,日常本!$S23*8+8,CE$2)*$AA23</f>
        <v>144000</v>
      </c>
      <c r="CF23" s="14">
        <f>INDEX(装备数值!$I$13:$M$116,日常本!$L23*8+1,CF$2)*$T23+INDEX(装备数值!$I$13:$M$116,日常本!$M23*8+2,CF$2)*$U23+INDEX(装备数值!$I$13:$M$116,日常本!$O23*8+3,CF$2)*$V23+INDEX(装备数值!$I$13:$M$116,日常本!$N23*8+4,CF$2)*$W23+INDEX(装备数值!$I$13:$M$116,日常本!$P23*8+5,CF$2)*$X23+INDEX(装备数值!$I$13:$M$116,日常本!$Q23*8+6,CF$2)*$Y23+INDEX(装备数值!$I$13:$M$116,日常本!$R23*8+7,CF$2)*$Z23+INDEX(装备数值!$I$13:$M$116,日常本!$S23*8+8,CF$2)*$AA23</f>
        <v>2760</v>
      </c>
      <c r="CI23" s="14">
        <f>INDEX(装备数值!$X$13:$AH$116,$L23*8+1,CI$2)*$AB23+INDEX(装备数值!$X$13:$AH$116,$M23*8+2,CI$2)*$AC23+INDEX(装备数值!$X$13:$AH$116,$O23*8+3,CI$2)*$AD23+INDEX(装备数值!$X$13:$AH$116,$N23*8+4,CI$2)*$AE23+INDEX(装备数值!$X$13:$AH$116,$P23*8+5,CI$2)*$AF23+INDEX(装备数值!$X$13:$AH$116,$Q23*8+6,CI$2)*$AG23+INDEX(装备数值!$X$13:$AH$116,$R23*8+7,CI$2)*$AH23+INDEX(装备数值!$X$13:$AH$116,$S23*8+8,CI$2)*$AI23</f>
        <v>6000</v>
      </c>
      <c r="CJ23" s="14">
        <f>INDEX(装备数值!$X$13:$AH$116,$L23*8+1,CJ$2)*$AB23+INDEX(装备数值!$X$13:$AH$116,$M23*8+2,CJ$2)*$AC23+INDEX(装备数值!$X$13:$AH$116,$O23*8+3,CJ$2)*$AD23+INDEX(装备数值!$X$13:$AH$116,$N23*8+4,CJ$2)*$AE23+INDEX(装备数值!$X$13:$AH$116,$P23*8+5,CJ$2)*$AF23+INDEX(装备数值!$X$13:$AH$116,$Q23*8+6,CJ$2)*$AG23+INDEX(装备数值!$X$13:$AH$116,$R23*8+7,CJ$2)*$AH23+INDEX(装备数值!$X$13:$AH$116,$S23*8+8,CJ$2)*$AI23</f>
        <v>39000</v>
      </c>
      <c r="CK23" s="14">
        <f>INDEX(装备数值!$X$13:$AH$116,$L23*8+1,CK$2)*$AB23+INDEX(装备数值!$X$13:$AH$116,$M23*8+2,CK$2)*$AC23+INDEX(装备数值!$X$13:$AH$116,$O23*8+3,CK$2)*$AD23+INDEX(装备数值!$X$13:$AH$116,$N23*8+4,CK$2)*$AE23+INDEX(装备数值!$X$13:$AH$116,$P23*8+5,CK$2)*$AF23+INDEX(装备数值!$X$13:$AH$116,$Q23*8+6,CK$2)*$AG23+INDEX(装备数值!$X$13:$AH$116,$R23*8+7,CK$2)*$AH23+INDEX(装备数值!$X$13:$AH$116,$S23*8+8,CK$2)*$AI23</f>
        <v>2200</v>
      </c>
      <c r="CL23" s="14">
        <f>INDEX(装备数值!$X$13:$AH$116,$L23*8+1,CL$2)*$AB23+INDEX(装备数值!$X$13:$AH$116,$M23*8+2,CL$2)*$AC23+INDEX(装备数值!$X$13:$AH$116,$O23*8+3,CL$2)*$AD23+INDEX(装备数值!$X$13:$AH$116,$N23*8+4,CL$2)*$AE23+INDEX(装备数值!$X$13:$AH$116,$P23*8+5,CL$2)*$AF23+INDEX(装备数值!$X$13:$AH$116,$Q23*8+6,CL$2)*$AG23+INDEX(装备数值!$X$13:$AH$116,$R23*8+7,CL$2)*$AH23+INDEX(装备数值!$X$13:$AH$116,$S23*8+8,CL$2)*$AI23</f>
        <v>58000</v>
      </c>
      <c r="CM23" s="14">
        <f>INDEX(装备数值!$X$13:$AH$116,$L23*8+1,CM$2)*$AB23+INDEX(装备数值!$X$13:$AH$116,$M23*8+2,CM$2)*$AC23+INDEX(装备数值!$X$13:$AH$116,$O23*8+3,CM$2)*$AD23+INDEX(装备数值!$X$13:$AH$116,$N23*8+4,CM$2)*$AE23+INDEX(装备数值!$X$13:$AH$116,$P23*8+5,CM$2)*$AF23+INDEX(装备数值!$X$13:$AH$116,$Q23*8+6,CM$2)*$AG23+INDEX(装备数值!$X$13:$AH$116,$R23*8+7,CM$2)*$AH23+INDEX(装备数值!$X$13:$AH$116,$S23*8+8,CM$2)*$AI23</f>
        <v>880</v>
      </c>
      <c r="CN23" s="14">
        <f>INDEX(装备数值!$X$13:$AH$116,$L23*8+1,CN$2)*$AB23+INDEX(装备数值!$X$13:$AH$116,$M23*8+2,CN$2)*$AC23+INDEX(装备数值!$X$13:$AH$116,$O23*8+3,CN$2)*$AD23+INDEX(装备数值!$X$13:$AH$116,$N23*8+4,CN$2)*$AE23+INDEX(装备数值!$X$13:$AH$116,$P23*8+5,CN$2)*$AF23+INDEX(装备数值!$X$13:$AH$116,$Q23*8+6,CN$2)*$AG23+INDEX(装备数值!$X$13:$AH$116,$R23*8+7,CN$2)*$AH23+INDEX(装备数值!$X$13:$AH$116,$S23*8+8,CN$2)*$AI23</f>
        <v>3600</v>
      </c>
      <c r="CO23" s="14">
        <f>INDEX(装备数值!$X$13:$AH$116,$L23*8+1,CO$2)*$AB23+INDEX(装备数值!$X$13:$AH$116,$M23*8+2,CO$2)*$AC23+INDEX(装备数值!$X$13:$AH$116,$O23*8+3,CO$2)*$AD23+INDEX(装备数值!$X$13:$AH$116,$N23*8+4,CO$2)*$AE23+INDEX(装备数值!$X$13:$AH$116,$P23*8+5,CO$2)*$AF23+INDEX(装备数值!$X$13:$AH$116,$Q23*8+6,CO$2)*$AG23+INDEX(装备数值!$X$13:$AH$116,$R23*8+7,CO$2)*$AH23+INDEX(装备数值!$X$13:$AH$116,$S23*8+8,CO$2)*$AI23</f>
        <v>3300</v>
      </c>
      <c r="CP23" s="14">
        <f>INDEX(装备数值!$X$13:$AH$116,$L23*8+1,CP$2)*$AB23+INDEX(装备数值!$X$13:$AH$116,$M23*8+2,CP$2)*$AC23+INDEX(装备数值!$X$13:$AH$116,$O23*8+3,CP$2)*$AD23+INDEX(装备数值!$X$13:$AH$116,$N23*8+4,CP$2)*$AE23+INDEX(装备数值!$X$13:$AH$116,$P23*8+5,CP$2)*$AF23+INDEX(装备数值!$X$13:$AH$116,$Q23*8+6,CP$2)*$AG23+INDEX(装备数值!$X$13:$AH$116,$R23*8+7,CP$2)*$AH23+INDEX(装备数值!$X$13:$AH$116,$S23*8+8,CP$2)*$AI23</f>
        <v>3600</v>
      </c>
      <c r="CQ23" s="14">
        <f>INDEX(装备数值!$X$13:$AH$116,$L23*8+1,CQ$2)*$AB23+INDEX(装备数值!$X$13:$AH$116,$M23*8+2,CQ$2)*$AC23+INDEX(装备数值!$X$13:$AH$116,$O23*8+3,CQ$2)*$AD23+INDEX(装备数值!$X$13:$AH$116,$N23*8+4,CQ$2)*$AE23+INDEX(装备数值!$X$13:$AH$116,$P23*8+5,CQ$2)*$AF23+INDEX(装备数值!$X$13:$AH$116,$Q23*8+6,CQ$2)*$AG23+INDEX(装备数值!$X$13:$AH$116,$R23*8+7,CQ$2)*$AH23+INDEX(装备数值!$X$13:$AH$116,$S23*8+8,CQ$2)*$AI23</f>
        <v>3300</v>
      </c>
      <c r="CR23" s="14">
        <f>INDEX(装备数值!$X$13:$AH$116,$L23*8+1,CR$2)*$AB23+INDEX(装备数值!$X$13:$AH$116,$M23*8+2,CR$2)*$AC23+INDEX(装备数值!$X$13:$AH$116,$O23*8+3,CR$2)*$AD23+INDEX(装备数值!$X$13:$AH$116,$N23*8+4,CR$2)*$AE23+INDEX(装备数值!$X$13:$AH$116,$P23*8+5,CR$2)*$AF23+INDEX(装备数值!$X$13:$AH$116,$Q23*8+6,CR$2)*$AG23+INDEX(装备数值!$X$13:$AH$116,$R23*8+7,CR$2)*$AH23+INDEX(装备数值!$X$13:$AH$116,$S23*8+8,CR$2)*$AI23</f>
        <v>15</v>
      </c>
      <c r="CS23" s="14">
        <f>INDEX(装备数值!$X$13:$AH$116,$L23*8+1,CS$2)*$AB23+INDEX(装备数值!$X$13:$AH$116,$M23*8+2,CS$2)*$AC23+INDEX(装备数值!$X$13:$AH$116,$O23*8+3,CS$2)*$AD23+INDEX(装备数值!$X$13:$AH$116,$N23*8+4,CS$2)*$AE23+INDEX(装备数值!$X$13:$AH$116,$P23*8+5,CS$2)*$AF23+INDEX(装备数值!$X$13:$AH$116,$Q23*8+6,CS$2)*$AG23+INDEX(装备数值!$X$13:$AH$116,$R23*8+7,CS$2)*$AH23+INDEX(装备数值!$X$13:$AH$116,$S23*8+8,CS$2)*$AI23</f>
        <v>15</v>
      </c>
      <c r="CU23" s="14">
        <f>INDEX(装备数值!$AN$17:$AN$117,MATCH(MIN($T23:$AA23),装备数值!$AO$17:$AO$117,1))</f>
        <v>12</v>
      </c>
      <c r="CV23" s="14">
        <f>IF(COUNTIF($L23:$S23,"&gt;"&amp;0)=8,INDEX(装备数值!AR$17:AR$117,$CU23+1),0)</f>
        <v>1920</v>
      </c>
      <c r="CW23" s="14">
        <f>IF(COUNTIF($L23:$S23,"&gt;"&amp;0)=8,INDEX(装备数值!AS$17:AS$117,$CU23+1),0)</f>
        <v>14400</v>
      </c>
      <c r="CX23" s="14">
        <f>IF(COUNTIF($L23:$S23,"&gt;"&amp;0)=8,INDEX(装备数值!AT$17:AT$117,$CU23+1),0)</f>
        <v>960</v>
      </c>
      <c r="CY23" s="14">
        <f>IF(COUNTIF($L23:$S23,"&gt;"&amp;0)=8,INDEX(装备数值!AU$17:AU$117,$CU23+1),0)</f>
        <v>19200</v>
      </c>
      <c r="CZ23" s="14">
        <f>IF(COUNTIF($L23:$S23,"&gt;"&amp;0)=8,INDEX(装备数值!AV$17:AV$117,$CU23+1),0)</f>
        <v>336</v>
      </c>
      <c r="DB23" s="14">
        <f>INDEX(装备数值!$AY$17:$AY$77,MATCH(MIN($AB23:$AI23),装备数值!$AZ$17:$AZ$77,1))</f>
        <v>5</v>
      </c>
      <c r="DC23" s="26">
        <f>INDEX(装备数值!BA$17:BA$77,日常本!DB23+1)</f>
        <v>0.05</v>
      </c>
      <c r="DD23" s="26">
        <f>INDEX(装备数值!BA$17:BA$77,日常本!DB23+1)</f>
        <v>0.05</v>
      </c>
      <c r="DF23" s="14">
        <f t="shared" si="0"/>
        <v>7</v>
      </c>
      <c r="DG23" s="14">
        <f>VLOOKUP(DF23,军阶与晶片数值!$W$6:$X$27,2)</f>
        <v>2</v>
      </c>
      <c r="DH23" s="14">
        <f>INDEX(军阶与晶片数值!Y$6:Y$27,$DG23+1)</f>
        <v>200</v>
      </c>
      <c r="DI23" s="14">
        <f>INDEX(军阶与晶片数值!Z$6:Z$27,$DG23+1)</f>
        <v>200</v>
      </c>
      <c r="DJ23" s="14">
        <f>INDEX(军阶与晶片数值!AA$6:AA$27,$DG23+1)</f>
        <v>200</v>
      </c>
      <c r="DK23" s="14">
        <f>INDEX(军阶与晶片数值!AB$6:AB$27,$DG23+1)</f>
        <v>200</v>
      </c>
      <c r="DL23" s="28">
        <f>INDEX(军阶与晶片数值!AC$6:AC$27,$DG23+1)</f>
        <v>10</v>
      </c>
      <c r="DM23" s="28">
        <f>INDEX(军阶与晶片数值!AD$6:AD$27,$DG23+1)</f>
        <v>5</v>
      </c>
      <c r="DO23" s="26">
        <f>INDEX(军阶与晶片数值!I$6:I$16,AJ23+1)</f>
        <v>0.03</v>
      </c>
      <c r="DP23" s="26">
        <f>INDEX(军阶与晶片数值!M$6:M$16,AK23+1)</f>
        <v>0.01</v>
      </c>
      <c r="DQ23" s="26">
        <f>INDEX(军阶与晶片数值!J$6:J$16,AL23+1)</f>
        <v>0.01</v>
      </c>
      <c r="DR23" s="26">
        <f>INDEX(军阶与晶片数值!K$6:K$16,AM23+1)</f>
        <v>0.02</v>
      </c>
      <c r="DS23" s="26">
        <f>INDEX(军阶与晶片数值!L$6:L$16,AN23+1)</f>
        <v>0.02</v>
      </c>
      <c r="DT23" s="28">
        <f>INDEX(军阶与晶片数值!N$6:N$16,AO23+1)</f>
        <v>0</v>
      </c>
      <c r="DU23" s="28">
        <f>INDEX(军阶与晶片数值!O$6:O$16,AP23+1)</f>
        <v>0</v>
      </c>
      <c r="DV23" s="28">
        <f>INDEX(军阶与晶片数值!P$6:P$16,AQ23+1)</f>
        <v>0</v>
      </c>
      <c r="DW23" s="28">
        <f>INDEX(军阶与晶片数值!Q$6:Q$16,AR23+1)</f>
        <v>0</v>
      </c>
      <c r="DX23" s="26">
        <f>INDEX(军阶与晶片数值!R$6:R$16,AS23+1)</f>
        <v>0.02</v>
      </c>
      <c r="DY23" s="26">
        <f>INDEX(军阶与晶片数值!S$6:S$16,AT23+1)</f>
        <v>0</v>
      </c>
      <c r="DZ23" s="26">
        <f>INDEX(军阶与晶片数值!T$6:T$16,AU23+1)</f>
        <v>0</v>
      </c>
      <c r="EA23" s="26">
        <f>INDEX(军阶与晶片数值!U$6:U$16,AV23+1)</f>
        <v>0</v>
      </c>
      <c r="EC23" s="26">
        <f>INDEX(军阶与晶片数值!$C$6:$C$36,日常本!$AW23+1)</f>
        <v>0.35</v>
      </c>
      <c r="ED23" s="26">
        <f>INDEX(军阶与晶片数值!$C$6:$C$36,日常本!$AW23+1)</f>
        <v>0.35</v>
      </c>
      <c r="EE23" s="26">
        <f>INDEX(军阶与晶片数值!$C$6:$C$36,日常本!$AW23+1)</f>
        <v>0.35</v>
      </c>
      <c r="EF23" s="26">
        <f>INDEX(军阶与晶片数值!$C$6:$C$36,日常本!$AW23+1)</f>
        <v>0.35</v>
      </c>
      <c r="EG23" s="26">
        <f>INDEX(军阶与晶片数值!$C$6:$C$36,日常本!$AW23+1)</f>
        <v>0.35</v>
      </c>
      <c r="EI23" s="14">
        <f>INDEX(战舰突破!$H$6:$H$18,日常本!$F23+1)+INDEX(战舰突破!$H$23:$H$35,日常本!$G23+1)+INDEX(战舰突破!$H$40:$H$52,日常本!$H23+1)</f>
        <v>200</v>
      </c>
      <c r="EJ23" s="14">
        <f>INDEX(战舰突破!$I$6:$I$18,日常本!$F23+1)+INDEX(战舰突破!$I$23:$I$35,日常本!$G23+1)+INDEX(战舰突破!$I$40:$I$52,日常本!$H23+1)</f>
        <v>200</v>
      </c>
      <c r="EK23" s="14">
        <f>INDEX(战舰突破!$J$6:$J$18,日常本!$F23+1)+INDEX(战舰突破!$J$23:$J$35,日常本!$G23+1)+INDEX(战舰突破!$J$40:$J$52,日常本!$H23+1)</f>
        <v>0</v>
      </c>
      <c r="EL23" s="14">
        <f>INDEX(战舰突破!$K$6:$K$18,日常本!$F23+1)+INDEX(战舰突破!$K$23:$K$35,日常本!$G23+1)+INDEX(战舰突破!$K$40:$K$52,日常本!$H23+1)</f>
        <v>0</v>
      </c>
      <c r="EM23" s="14">
        <f>INDEX(战舰突破!$L$6:$L$18,日常本!$F23+1)+INDEX(战舰突破!$L$23:$L$35,日常本!$G23+1)+INDEX(战舰突破!$L$40:$L$52,日常本!$H23+1)</f>
        <v>200</v>
      </c>
      <c r="EN23" s="18">
        <f>INDEX(战舰突破!$N$6:$N$18,日常本!$F23+1)+INDEX(战舰突破!$N$23:$N$35,日常本!$G23+1)+INDEX(战舰突破!$N$40:$N$52,日常本!$H23+1)</f>
        <v>0</v>
      </c>
      <c r="EO23" s="18">
        <f>INDEX(战舰突破!$O$6:$O$18,日常本!$F23+1)+INDEX(战舰突破!$O$23:$O$35,日常本!$G23+1)+INDEX(战舰突破!$O$40:$O$52,日常本!$H23+1)</f>
        <v>0</v>
      </c>
      <c r="EP23" s="18">
        <f>INDEX(战舰突破!$P$6:$P$18,日常本!$F23+1)+INDEX(战舰突破!$P$23:$P$35,日常本!$G23+1)+INDEX(战舰突破!$P$40:$P$52,日常本!$H23+1)</f>
        <v>0</v>
      </c>
      <c r="EQ23" s="18">
        <f>INDEX(战舰突破!$Q$6:$Q$18,日常本!$F23+1)+INDEX(战舰突破!$Q$23:$Q$35,日常本!$G23+1)+INDEX(战舰突破!$Q$40:$Q$52,日常本!$H23+1)</f>
        <v>0</v>
      </c>
      <c r="ER23" s="18">
        <f>INDEX(战舰突破!$R$6:$R$18,日常本!$F23+1)+INDEX(战舰突破!$R$23:$R$35,日常本!$G23+1)+INDEX(战舰突破!$R$40:$R$52,日常本!$H23+1)</f>
        <v>0</v>
      </c>
      <c r="ES23" s="18">
        <f>INDEX(战舰突破!$M$6:$M$18,日常本!$F23+1)+INDEX(战舰突破!$M$23:$M$35,日常本!$G23+1)+INDEX(战舰突破!$M$40:$M$52,日常本!$H23+1)</f>
        <v>0</v>
      </c>
      <c r="ET23" s="22">
        <f>INDEX(战舰突破!$W$6:$W$18,日常本!$F23+1)+INDEX(战舰突破!$W$23:$W$35,日常本!$G23+1)+INDEX(战舰突破!$W$40:$W$52,日常本!$H23+1)</f>
        <v>0.5</v>
      </c>
      <c r="EW23" s="14">
        <f>INDEX(战舰突破!$S$6:$S$18,日常本!$F23+1)</f>
        <v>0</v>
      </c>
      <c r="EX23" s="14">
        <f>INDEX(战舰突破!$T$6:$T$18,日常本!$F23+1)</f>
        <v>0.25</v>
      </c>
      <c r="EY23" s="14">
        <f>INDEX(战舰突破!$U$6:$U$18,日常本!$F23+1)</f>
        <v>0.1</v>
      </c>
      <c r="EZ23" s="14">
        <f>INDEX(战舰突破!$V$6:$V$18,日常本!$F23+1)</f>
        <v>0</v>
      </c>
      <c r="FA23" s="14">
        <f>INDEX(战舰突破!$X$6:$X$18,日常本!$F23+1)</f>
        <v>5</v>
      </c>
      <c r="FC23" s="14">
        <f>INDEX(战舰突破!$S$23:$S$35,日常本!$F23+1)</f>
        <v>0.25</v>
      </c>
      <c r="FD23" s="14">
        <f>INDEX(战舰突破!$T$23:$T$35,日常本!$F23+1)</f>
        <v>0.25</v>
      </c>
      <c r="FE23" s="14">
        <f>INDEX(战舰突破!$U$23:$U$35,日常本!$F23+1)</f>
        <v>0.1</v>
      </c>
      <c r="FF23" s="14">
        <f>INDEX(战舰突破!$V$23:$V$35,日常本!$F23+1)</f>
        <v>0</v>
      </c>
      <c r="FG23" s="14">
        <f>INDEX(战舰突破!$X$23:$X$35,日常本!$F23+1)</f>
        <v>75</v>
      </c>
      <c r="FI23" s="14">
        <f>INDEX(战舰突破!$S$40:$S$52,日常本!$F23+1)</f>
        <v>0.25</v>
      </c>
      <c r="FJ23" s="14">
        <f>INDEX(战舰突破!$T$40:$T$52,日常本!$F23+1)</f>
        <v>0.25</v>
      </c>
      <c r="FK23" s="14">
        <f>INDEX(战舰突破!$U$40:$U$52,日常本!$F23+1)</f>
        <v>0.1</v>
      </c>
      <c r="FL23" s="14">
        <f>INDEX(战舰突破!$V$40:$V$52,日常本!$F23+1)</f>
        <v>0</v>
      </c>
      <c r="FM23" s="14">
        <f>INDEX(战舰突破!$X$40:$X$52,日常本!$F23+1)</f>
        <v>125</v>
      </c>
      <c r="FP23" s="14">
        <f t="shared" si="1"/>
        <v>53103</v>
      </c>
      <c r="FQ23" s="14">
        <f t="shared" si="2"/>
        <v>47215</v>
      </c>
      <c r="FR23" s="14">
        <f t="shared" si="3"/>
        <v>47716</v>
      </c>
      <c r="FS23" s="14">
        <f t="shared" si="4"/>
        <v>387622</v>
      </c>
      <c r="FT23" s="14">
        <f t="shared" si="5"/>
        <v>25211</v>
      </c>
      <c r="FU23" s="14">
        <f t="shared" si="6"/>
        <v>526055</v>
      </c>
      <c r="FV23" s="14">
        <f t="shared" si="6"/>
        <v>10618</v>
      </c>
      <c r="FW23" s="28">
        <f t="shared" si="7"/>
        <v>3800</v>
      </c>
      <c r="FX23" s="28">
        <f t="shared" si="7"/>
        <v>3500</v>
      </c>
      <c r="FY23" s="28">
        <f t="shared" si="7"/>
        <v>3800</v>
      </c>
      <c r="FZ23" s="28">
        <f t="shared" si="7"/>
        <v>3500</v>
      </c>
      <c r="GA23" s="28">
        <f t="shared" si="8"/>
        <v>1.0710000000000002</v>
      </c>
      <c r="GB23" s="28">
        <f t="shared" si="8"/>
        <v>1.05</v>
      </c>
      <c r="GC23" s="28">
        <f t="shared" si="9"/>
        <v>0</v>
      </c>
      <c r="GD23" s="28">
        <f t="shared" si="9"/>
        <v>12.03</v>
      </c>
      <c r="GE23" s="14">
        <f t="shared" si="10"/>
        <v>1</v>
      </c>
      <c r="GF23" s="14">
        <f t="shared" si="11"/>
        <v>1.25</v>
      </c>
      <c r="GG23" s="14">
        <f t="shared" si="12"/>
        <v>1.25</v>
      </c>
      <c r="GH23" s="18">
        <f t="shared" si="13"/>
        <v>1.25</v>
      </c>
      <c r="GI23" s="18">
        <f t="shared" si="14"/>
        <v>1.25</v>
      </c>
      <c r="GJ23" s="18">
        <f t="shared" si="15"/>
        <v>1.25</v>
      </c>
      <c r="GK23" s="29">
        <f t="shared" si="44"/>
        <v>3950</v>
      </c>
      <c r="GL23" s="29">
        <f t="shared" si="44"/>
        <v>4250</v>
      </c>
      <c r="GM23" s="29">
        <f t="shared" si="44"/>
        <v>4250</v>
      </c>
      <c r="GN23" s="26">
        <f t="shared" si="45"/>
        <v>0.1</v>
      </c>
      <c r="GO23" s="26">
        <f t="shared" si="46"/>
        <v>0.1</v>
      </c>
      <c r="GP23" s="26">
        <f t="shared" si="47"/>
        <v>0.1</v>
      </c>
      <c r="GQ23" s="14">
        <f t="shared" si="48"/>
        <v>2</v>
      </c>
      <c r="GR23" s="14">
        <f t="shared" si="49"/>
        <v>2</v>
      </c>
      <c r="GS23" s="14">
        <f t="shared" si="50"/>
        <v>2</v>
      </c>
      <c r="GT23" s="14">
        <f t="shared" si="17"/>
        <v>5</v>
      </c>
      <c r="GU23" s="14">
        <f t="shared" si="18"/>
        <v>75</v>
      </c>
      <c r="GV23" s="14">
        <f t="shared" si="19"/>
        <v>125</v>
      </c>
      <c r="GW23">
        <v>19</v>
      </c>
      <c r="GX23" s="14">
        <f t="shared" si="20"/>
        <v>3879237</v>
      </c>
      <c r="GZ23" s="14">
        <f t="shared" si="21"/>
        <v>48052</v>
      </c>
      <c r="HA23" s="14">
        <f t="shared" si="51"/>
        <v>26521</v>
      </c>
      <c r="HB23" s="29">
        <f t="shared" si="52"/>
        <v>3360</v>
      </c>
      <c r="HC23" s="29">
        <f t="shared" si="53"/>
        <v>2187</v>
      </c>
      <c r="HD23" s="29">
        <f t="shared" si="22"/>
        <v>2587</v>
      </c>
      <c r="HE23" s="29">
        <f t="shared" si="23"/>
        <v>2205</v>
      </c>
      <c r="HF23" s="14">
        <f t="shared" si="24"/>
        <v>1.0710000000000002</v>
      </c>
      <c r="HG23" s="14">
        <f t="shared" si="24"/>
        <v>1.05</v>
      </c>
      <c r="HH23" s="14">
        <f t="shared" si="54"/>
        <v>23331</v>
      </c>
      <c r="HI23" s="26">
        <f t="shared" si="25"/>
        <v>0.45572546230440952</v>
      </c>
      <c r="HJ23" s="26">
        <f t="shared" si="26"/>
        <v>0.58950809464508092</v>
      </c>
      <c r="HK23" s="29">
        <f t="shared" si="55"/>
        <v>4500</v>
      </c>
      <c r="HL23" s="29">
        <f t="shared" si="56"/>
        <v>17620</v>
      </c>
      <c r="HM23" s="29">
        <f t="shared" si="57"/>
        <v>23982</v>
      </c>
      <c r="HN23" s="26">
        <f t="shared" si="27"/>
        <v>0.43856474643032983</v>
      </c>
      <c r="HO23" s="26">
        <f t="shared" si="28"/>
        <v>0.48472427375676996</v>
      </c>
      <c r="HP23" s="26">
        <f t="shared" si="29"/>
        <v>0.48472427375676996</v>
      </c>
      <c r="HQ23" s="26">
        <f t="shared" si="58"/>
        <v>3.856474643032981E-2</v>
      </c>
      <c r="HR23" s="29">
        <f t="shared" si="30"/>
        <v>1.4</v>
      </c>
      <c r="HS23" s="29">
        <f t="shared" si="31"/>
        <v>1.8076994091580501</v>
      </c>
      <c r="HT23" s="29">
        <f t="shared" si="32"/>
        <v>1.8076994091580501</v>
      </c>
      <c r="HU23" s="29">
        <f t="shared" si="33"/>
        <v>31499.999999999996</v>
      </c>
      <c r="HV23" s="29">
        <f t="shared" si="34"/>
        <v>21234.442392909896</v>
      </c>
      <c r="HW23" s="29">
        <f t="shared" si="35"/>
        <v>21676.123615214179</v>
      </c>
      <c r="HX23" s="29">
        <f t="shared" si="36"/>
        <v>228148</v>
      </c>
      <c r="HY23" s="14">
        <f t="shared" si="37"/>
        <v>74410.570000000007</v>
      </c>
      <c r="IC23" s="14">
        <v>0</v>
      </c>
      <c r="ID23" s="14">
        <v>1</v>
      </c>
      <c r="IE23" s="14">
        <v>300</v>
      </c>
      <c r="IF23" s="14">
        <v>50</v>
      </c>
      <c r="IG23" s="14">
        <v>37</v>
      </c>
      <c r="IH23" s="23">
        <f t="shared" si="38"/>
        <v>7494916</v>
      </c>
      <c r="II23" s="23">
        <f t="shared" si="59"/>
        <v>1</v>
      </c>
      <c r="IJ23" s="23">
        <f t="shared" si="60"/>
        <v>7494.92</v>
      </c>
      <c r="IK23" s="14">
        <v>1</v>
      </c>
      <c r="IL23" s="14">
        <v>0</v>
      </c>
      <c r="IM23" s="14">
        <v>120</v>
      </c>
      <c r="IN23" s="14">
        <v>20</v>
      </c>
      <c r="IO23" s="14">
        <v>15</v>
      </c>
      <c r="IP23" s="23">
        <f t="shared" si="39"/>
        <v>2593294</v>
      </c>
      <c r="IQ23" s="23">
        <f t="shared" si="61"/>
        <v>1</v>
      </c>
      <c r="IR23" s="23">
        <f t="shared" si="62"/>
        <v>2593.29</v>
      </c>
      <c r="IU23" s="14">
        <v>48</v>
      </c>
      <c r="IV23" s="14">
        <v>8</v>
      </c>
      <c r="IW23" s="14">
        <v>6</v>
      </c>
      <c r="IX23" s="23">
        <f t="shared" si="40"/>
        <v>946058</v>
      </c>
      <c r="IY23" s="23">
        <f t="shared" si="63"/>
        <v>1</v>
      </c>
      <c r="IZ23" s="23">
        <f t="shared" si="64"/>
        <v>946.06</v>
      </c>
      <c r="JA23" s="14">
        <v>30</v>
      </c>
      <c r="JB23" s="14">
        <v>5</v>
      </c>
      <c r="JC23" s="14">
        <v>3</v>
      </c>
      <c r="JD23" s="23">
        <f t="shared" si="41"/>
        <v>550643</v>
      </c>
      <c r="JE23" s="23">
        <f t="shared" si="65"/>
        <v>1</v>
      </c>
      <c r="JF23" s="23">
        <f t="shared" si="66"/>
        <v>550.64</v>
      </c>
      <c r="JG23" s="14">
        <v>96</v>
      </c>
      <c r="JH23" s="14">
        <v>16</v>
      </c>
      <c r="JI23" s="14">
        <v>12</v>
      </c>
      <c r="JJ23" s="23">
        <f t="shared" si="42"/>
        <v>1892116</v>
      </c>
      <c r="JK23" s="23">
        <f t="shared" si="67"/>
        <v>1</v>
      </c>
      <c r="JL23" s="23">
        <f t="shared" si="68"/>
        <v>1892.12</v>
      </c>
    </row>
    <row r="24" spans="1:293" ht="16.5" x14ac:dyDescent="0.2">
      <c r="A24" s="14">
        <v>170</v>
      </c>
      <c r="B24" s="14" t="s">
        <v>676</v>
      </c>
      <c r="C24" s="14">
        <v>170</v>
      </c>
      <c r="D24" s="14">
        <v>170</v>
      </c>
      <c r="E24" s="14">
        <v>170</v>
      </c>
      <c r="F24" s="14">
        <v>4</v>
      </c>
      <c r="G24" s="14">
        <v>4</v>
      </c>
      <c r="H24" s="14">
        <v>4</v>
      </c>
      <c r="I24" s="14">
        <v>2</v>
      </c>
      <c r="J24" s="14">
        <v>2</v>
      </c>
      <c r="K24" s="14">
        <v>2</v>
      </c>
      <c r="L24" s="14">
        <v>5</v>
      </c>
      <c r="M24" s="14">
        <v>5</v>
      </c>
      <c r="N24" s="14">
        <v>5</v>
      </c>
      <c r="O24" s="14">
        <v>5</v>
      </c>
      <c r="P24" s="14">
        <v>5</v>
      </c>
      <c r="Q24" s="14">
        <v>5</v>
      </c>
      <c r="R24" s="14">
        <v>5</v>
      </c>
      <c r="S24" s="14">
        <v>5</v>
      </c>
      <c r="T24" s="14">
        <v>170</v>
      </c>
      <c r="U24" s="14">
        <v>170</v>
      </c>
      <c r="V24" s="14">
        <v>170</v>
      </c>
      <c r="W24" s="14">
        <v>170</v>
      </c>
      <c r="X24" s="14">
        <v>170</v>
      </c>
      <c r="Y24" s="14">
        <v>170</v>
      </c>
      <c r="Z24" s="14">
        <v>170</v>
      </c>
      <c r="AA24" s="14">
        <v>170</v>
      </c>
      <c r="AB24" s="14">
        <v>24</v>
      </c>
      <c r="AC24" s="14">
        <v>16</v>
      </c>
      <c r="AD24" s="14">
        <v>16</v>
      </c>
      <c r="AE24" s="14">
        <v>16</v>
      </c>
      <c r="AF24" s="14">
        <v>16</v>
      </c>
      <c r="AG24" s="14">
        <v>16</v>
      </c>
      <c r="AH24" s="14">
        <v>15</v>
      </c>
      <c r="AI24" s="14">
        <v>15</v>
      </c>
      <c r="AJ24" s="14">
        <v>2</v>
      </c>
      <c r="AK24" s="14">
        <v>2</v>
      </c>
      <c r="AL24" s="14">
        <v>2</v>
      </c>
      <c r="AM24" s="14">
        <v>2</v>
      </c>
      <c r="AN24" s="14">
        <v>2</v>
      </c>
      <c r="AO24" s="14">
        <v>0</v>
      </c>
      <c r="AP24" s="14">
        <v>0</v>
      </c>
      <c r="AQ24" s="14">
        <v>0</v>
      </c>
      <c r="AR24" s="14">
        <v>0</v>
      </c>
      <c r="AS24" s="14">
        <v>2</v>
      </c>
      <c r="AT24" s="14">
        <v>1</v>
      </c>
      <c r="AU24" s="14">
        <v>0</v>
      </c>
      <c r="AV24" s="14">
        <v>0</v>
      </c>
      <c r="AW24" s="14">
        <v>10</v>
      </c>
      <c r="BB24" s="14">
        <f>ROUND((INDEX(新战舰养成!S$6:S$18,日常本!$F24+1)+INDEX(新战舰养成!D$6:D$18,日常本!$F24+1)*(日常本!$C24-1))*INDEX(战舰突破!$D$6:$D$18,日常本!$I24+1),0)</f>
        <v>12790</v>
      </c>
      <c r="BC24" s="14">
        <f>ROUND((INDEX(新战舰养成!T$6:T$18,日常本!$F24+1)+INDEX(新战舰养成!E$6:E$18,日常本!$F24+1)*(日常本!$C24-1))*INDEX(战舰突破!$D$6:$D$18,日常本!$I24+1),0)</f>
        <v>102245</v>
      </c>
      <c r="BD24" s="14">
        <f>ROUND((INDEX(新战舰养成!U$6:U$18,日常本!$F24+1)+INDEX(新战舰养成!F$6:F$18,日常本!$F24+1)*(日常本!$C24-1))*INDEX(战舰突破!$D$6:$D$18,日常本!$I24+1),0)</f>
        <v>6490</v>
      </c>
      <c r="BE24" s="14">
        <f>ROUND((INDEX(新战舰养成!V$6:V$18,日常本!$F24+1)+INDEX(新战舰养成!G$6:G$18,日常本!$F24+1)*(日常本!$C24-1))*INDEX(战舰突破!$D$6:$D$18,日常本!$I24+1),0)</f>
        <v>360</v>
      </c>
      <c r="BF24" s="14">
        <f>ROUND((INDEX(新战舰养成!W$6:W$18,日常本!$F24+1)+INDEX(新战舰养成!H$6:H$18,日常本!$F24+1)*(日常本!$C24-1))*INDEX(战舰突破!$D$6:$D$18,日常本!$I24+1),0)</f>
        <v>5</v>
      </c>
      <c r="BH24" s="14">
        <f>IF($D24&gt;0,ROUND((INDEX(新战舰养成!X$6:X$18,日常本!$G24+1)+INDEX(新战舰养成!I$6:I$18,日常本!$G24+1)*(日常本!$D24-1))*INDEX(战舰突破!$D$6:$D$18,日常本!$J24+1),0),0)</f>
        <v>13126</v>
      </c>
      <c r="BI24" s="14">
        <f>IF($D24&gt;0,ROUND((INDEX(新战舰养成!Y$6:Y$18,日常本!$G24+1)+INDEX(新战舰养成!J$6:J$18,日常本!$G24+1)*(日常本!$D24-1))*INDEX(战舰突破!$D$6:$D$18,日常本!$J24+1),0),0)</f>
        <v>0</v>
      </c>
      <c r="BJ24" s="14">
        <f>IF($D24&gt;0,ROUND((INDEX(新战舰养成!Z$6:Z$18,日常本!$G24+1)+INDEX(新战舰养成!K$6:K$18,日常本!$G24+1)*(日常本!$D24-1))*INDEX(战舰突破!$D$6:$D$18,日常本!$J24+1),0),0)</f>
        <v>0</v>
      </c>
      <c r="BK24" s="14">
        <f>IF($D24&gt;0,ROUND((INDEX(新战舰养成!AA$6:AA$18,日常本!$G24+1)+INDEX(新战舰养成!L$6:L$18,日常本!$G24+1)*(日常本!$D24-1))*INDEX(战舰突破!$D$6:$D$18,日常本!$J24+1),0),0)</f>
        <v>127896</v>
      </c>
      <c r="BL24" s="14">
        <f>IF($D24&gt;0,ROUND((INDEX(新战舰养成!AB$6:AB$18,日常本!$G24+1)+INDEX(新战舰养成!M$6:M$18,日常本!$G24+1)*(日常本!$D24-1))*INDEX(战舰突破!$D$6:$D$18,日常本!$J24+1),0),0)</f>
        <v>2474</v>
      </c>
      <c r="BN24" s="14">
        <f>IF($E24&gt;0,ROUND((INDEX(新战舰养成!AC$6:AC$18,日常本!$H24+1)+INDEX(新战舰养成!I$6:I$18,日常本!$H24+1)*(日常本!$E24-1))*INDEX(战舰突破!$D$6:$D$18,日常本!$K24+1),0),0)</f>
        <v>13486</v>
      </c>
      <c r="BO24" s="14">
        <f>IF($E24&gt;0,ROUND((INDEX(新战舰养成!AD$6:AD$18,日常本!$H24+1)+INDEX(新战舰养成!J$6:J$18,日常本!$H24+1)*(日常本!$E24-1))*INDEX(战舰突破!$D$6:$D$18,日常本!$K24+1),0),0)</f>
        <v>0</v>
      </c>
      <c r="BP24" s="14">
        <f>IF($E24&gt;0,ROUND((INDEX(新战舰养成!AE$6:AE$18,日常本!$H24+1)+INDEX(新战舰养成!K$6:K$18,日常本!$H24+1)*(日常本!$E24-1))*INDEX(战舰突破!$D$6:$D$18,日常本!$K24+1),0),0)</f>
        <v>0</v>
      </c>
      <c r="BQ24" s="14">
        <f>IF($E24&gt;0,ROUND((INDEX(新战舰养成!AF$6:AF$18,日常本!$H24+1)+INDEX(新战舰养成!L$6:L$18,日常本!$H24+1)*(日常本!$E24-1))*INDEX(战舰突破!$D$6:$D$18,日常本!$K24+1),0),0)</f>
        <v>96516</v>
      </c>
      <c r="BR24" s="14">
        <f>IF($E24&gt;0,ROUND((INDEX(新战舰养成!AG$6:AG$18,日常本!$H24+1)+INDEX(新战舰养成!M$6:M$18,日常本!$H24+1)*(日常本!$E24-1))*INDEX(战舰突破!$D$6:$D$18,日常本!$K24+1),0),0)</f>
        <v>3197</v>
      </c>
      <c r="BU24" s="14">
        <f>(INDEX(装备数值!$C$13:$G$116,日常本!$L24*8+1,BU$2)+INDEX(装备数值!$C$13:$G$116,日常本!$M24*8+2,BU$2)+INDEX(装备数值!$C$13:$G$116,日常本!$O24*8+3,BU$2)+INDEX(装备数值!$C$13:$G$116,日常本!$N24*8+4,BU$2)+INDEX(装备数值!$C$13:$G$116,日常本!$P24*8+5,BU$2)+INDEX(装备数值!$C$13:$G$116,日常本!$Q24*8+6,BU$2)+INDEX(装备数值!$C$13:$G$116,日常本!$R24*8+7,BU$2)+INDEX(装备数值!$C$13:$G$116,日常本!$S24*8+8,BU$2))</f>
        <v>11175</v>
      </c>
      <c r="BV24" s="14">
        <f>(INDEX(装备数值!$C$13:$G$116,日常本!$L24*8+1,BV$2)+INDEX(装备数值!$C$13:$G$116,日常本!$M24*8+2,BV$2)+INDEX(装备数值!$C$13:$G$116,日常本!$O24*8+3,BV$2)+INDEX(装备数值!$C$13:$G$116,日常本!$N24*8+4,BV$2)+INDEX(装备数值!$C$13:$G$116,日常本!$P24*8+5,BV$2)+INDEX(装备数值!$C$13:$G$116,日常本!$Q24*8+6,BV$2)+INDEX(装备数值!$C$13:$G$116,日常本!$R24*8+7,BV$2)+INDEX(装备数值!$C$13:$G$116,日常本!$S24*8+8,BV$2))</f>
        <v>84375</v>
      </c>
      <c r="BW24" s="14">
        <f>(INDEX(装备数值!$C$13:$G$116,日常本!$L24*8+1,BW$2)+INDEX(装备数值!$C$13:$G$116,日常本!$M24*8+2,BW$2)+INDEX(装备数值!$C$13:$G$116,日常本!$O24*8+3,BW$2)+INDEX(装备数值!$C$13:$G$116,日常本!$N24*8+4,BW$2)+INDEX(装备数值!$C$13:$G$116,日常本!$P24*8+5,BW$2)+INDEX(装备数值!$C$13:$G$116,日常本!$Q24*8+6,BW$2)+INDEX(装备数值!$C$13:$G$116,日常本!$R24*8+7,BW$2)+INDEX(装备数值!$C$13:$G$116,日常本!$S24*8+8,BW$2))</f>
        <v>5550</v>
      </c>
      <c r="BX24" s="14">
        <f>(INDEX(装备数值!$C$13:$G$116,日常本!$L24*8+1,BX$2)+INDEX(装备数值!$C$13:$G$116,日常本!$M24*8+2,BX$2)+INDEX(装备数值!$C$13:$G$116,日常本!$O24*8+3,BX$2)+INDEX(装备数值!$C$13:$G$116,日常本!$N24*8+4,BX$2)+INDEX(装备数值!$C$13:$G$116,日常本!$P24*8+5,BX$2)+INDEX(装备数值!$C$13:$G$116,日常本!$Q24*8+6,BX$2)+INDEX(装备数值!$C$13:$G$116,日常本!$R24*8+7,BX$2)+INDEX(装备数值!$C$13:$G$116,日常本!$S24*8+8,BX$2))</f>
        <v>112500</v>
      </c>
      <c r="BY24" s="14">
        <f>(INDEX(装备数值!$C$13:$G$116,日常本!$L24*8+1,BY$2)+INDEX(装备数值!$C$13:$G$116,日常本!$M24*8+2,BY$2)+INDEX(装备数值!$C$13:$G$116,日常本!$O24*8+3,BY$2)+INDEX(装备数值!$C$13:$G$116,日常本!$N24*8+4,BY$2)+INDEX(装备数值!$C$13:$G$116,日常本!$P24*8+5,BY$2)+INDEX(装备数值!$C$13:$G$116,日常本!$Q24*8+6,BY$2)+INDEX(装备数值!$C$13:$G$116,日常本!$R24*8+7,BY$2)+INDEX(装备数值!$C$13:$G$116,日常本!$S24*8+8,BY$2))</f>
        <v>2250</v>
      </c>
      <c r="CB24" s="14">
        <f>INDEX(装备数值!$I$13:$M$116,日常本!$L24*8+1,CB$2)*$T24+INDEX(装备数值!$I$13:$M$116,日常本!$M24*8+2,CB$2)*$U24+INDEX(装备数值!$I$13:$M$116,日常本!$O24*8+3,CB$2)*$V24+INDEX(装备数值!$I$13:$M$116,日常本!$N24*8+4,CB$2)*$W24+INDEX(装备数值!$I$13:$M$116,日常本!$P24*8+5,CB$2)*$X24+INDEX(装备数值!$I$13:$M$116,日常本!$Q24*8+6,CB$2)*$Y24+INDEX(装备数值!$I$13:$M$116,日常本!$R24*8+7,CB$2)*$Z24+INDEX(装备数值!$I$13:$M$116,日常本!$S24*8+8,CB$2)*$AA24</f>
        <v>25330</v>
      </c>
      <c r="CC24" s="14">
        <f>INDEX(装备数值!$I$13:$M$116,日常本!$L24*8+1,CC$2)*$T24+INDEX(装备数值!$I$13:$M$116,日常本!$M24*8+2,CC$2)*$U24+INDEX(装备数值!$I$13:$M$116,日常本!$O24*8+3,CC$2)*$V24+INDEX(装备数值!$I$13:$M$116,日常本!$N24*8+4,CC$2)*$W24+INDEX(装备数值!$I$13:$M$116,日常本!$P24*8+5,CC$2)*$X24+INDEX(装备数值!$I$13:$M$116,日常本!$Q24*8+6,CC$2)*$Y24+INDEX(装备数值!$I$13:$M$116,日常本!$R24*8+7,CC$2)*$Z24+INDEX(装备数值!$I$13:$M$116,日常本!$S24*8+8,CC$2)*$AA24</f>
        <v>191250</v>
      </c>
      <c r="CD24" s="14">
        <f>INDEX(装备数值!$I$13:$M$116,日常本!$L24*8+1,CD$2)*$T24+INDEX(装备数值!$I$13:$M$116,日常本!$M24*8+2,CD$2)*$U24+INDEX(装备数值!$I$13:$M$116,日常本!$O24*8+3,CD$2)*$V24+INDEX(装备数值!$I$13:$M$116,日常本!$N24*8+4,CD$2)*$W24+INDEX(装备数值!$I$13:$M$116,日常本!$P24*8+5,CD$2)*$X24+INDEX(装备数值!$I$13:$M$116,日常本!$Q24*8+6,CD$2)*$Y24+INDEX(装备数值!$I$13:$M$116,日常本!$R24*8+7,CD$2)*$Z24+INDEX(装备数值!$I$13:$M$116,日常本!$S24*8+8,CD$2)*$AA24</f>
        <v>12580</v>
      </c>
      <c r="CE24" s="14">
        <f>INDEX(装备数值!$I$13:$M$116,日常本!$L24*8+1,CE$2)*$T24+INDEX(装备数值!$I$13:$M$116,日常本!$M24*8+2,CE$2)*$U24+INDEX(装备数值!$I$13:$M$116,日常本!$O24*8+3,CE$2)*$V24+INDEX(装备数值!$I$13:$M$116,日常本!$N24*8+4,CE$2)*$W24+INDEX(装备数值!$I$13:$M$116,日常本!$P24*8+5,CE$2)*$X24+INDEX(装备数值!$I$13:$M$116,日常本!$Q24*8+6,CE$2)*$Y24+INDEX(装备数值!$I$13:$M$116,日常本!$R24*8+7,CE$2)*$Z24+INDEX(装备数值!$I$13:$M$116,日常本!$S24*8+8,CE$2)*$AA24</f>
        <v>255000</v>
      </c>
      <c r="CF24" s="14">
        <f>INDEX(装备数值!$I$13:$M$116,日常本!$L24*8+1,CF$2)*$T24+INDEX(装备数值!$I$13:$M$116,日常本!$M24*8+2,CF$2)*$U24+INDEX(装备数值!$I$13:$M$116,日常本!$O24*8+3,CF$2)*$V24+INDEX(装备数值!$I$13:$M$116,日常本!$N24*8+4,CF$2)*$W24+INDEX(装备数值!$I$13:$M$116,日常本!$P24*8+5,CF$2)*$X24+INDEX(装备数值!$I$13:$M$116,日常本!$Q24*8+6,CF$2)*$Y24+INDEX(装备数值!$I$13:$M$116,日常本!$R24*8+7,CF$2)*$Z24+INDEX(装备数值!$I$13:$M$116,日常本!$S24*8+8,CF$2)*$AA24</f>
        <v>5100</v>
      </c>
      <c r="CI24" s="14">
        <f>INDEX(装备数值!$X$13:$AH$116,$L24*8+1,CI$2)*$AB24+INDEX(装备数值!$X$13:$AH$116,$M24*8+2,CI$2)*$AC24+INDEX(装备数值!$X$13:$AH$116,$O24*8+3,CI$2)*$AD24+INDEX(装备数值!$X$13:$AH$116,$N24*8+4,CI$2)*$AE24+INDEX(装备数值!$X$13:$AH$116,$P24*8+5,CI$2)*$AF24+INDEX(装备数值!$X$13:$AH$116,$Q24*8+6,CI$2)*$AG24+INDEX(装备数值!$X$13:$AH$116,$R24*8+7,CI$2)*$AH24+INDEX(装备数值!$X$13:$AH$116,$S24*8+8,CI$2)*$AI24</f>
        <v>6750</v>
      </c>
      <c r="CJ24" s="14">
        <f>INDEX(装备数值!$X$13:$AH$116,$L24*8+1,CJ$2)*$AB24+INDEX(装备数值!$X$13:$AH$116,$M24*8+2,CJ$2)*$AC24+INDEX(装备数值!$X$13:$AH$116,$O24*8+3,CJ$2)*$AD24+INDEX(装备数值!$X$13:$AH$116,$N24*8+4,CJ$2)*$AE24+INDEX(装备数值!$X$13:$AH$116,$P24*8+5,CJ$2)*$AF24+INDEX(装备数值!$X$13:$AH$116,$Q24*8+6,CJ$2)*$AG24+INDEX(装备数值!$X$13:$AH$116,$R24*8+7,CJ$2)*$AH24+INDEX(装备数值!$X$13:$AH$116,$S24*8+8,CJ$2)*$AI24</f>
        <v>52297</v>
      </c>
      <c r="CK24" s="14">
        <f>INDEX(装备数值!$X$13:$AH$116,$L24*8+1,CK$2)*$AB24+INDEX(装备数值!$X$13:$AH$116,$M24*8+2,CK$2)*$AC24+INDEX(装备数值!$X$13:$AH$116,$O24*8+3,CK$2)*$AD24+INDEX(装备数值!$X$13:$AH$116,$N24*8+4,CK$2)*$AE24+INDEX(装备数值!$X$13:$AH$116,$P24*8+5,CK$2)*$AF24+INDEX(装备数值!$X$13:$AH$116,$Q24*8+6,CK$2)*$AG24+INDEX(装备数值!$X$13:$AH$116,$R24*8+7,CK$2)*$AH24+INDEX(装备数值!$X$13:$AH$116,$S24*8+8,CK$2)*$AI24</f>
        <v>3584</v>
      </c>
      <c r="CL24" s="14">
        <f>INDEX(装备数值!$X$13:$AH$116,$L24*8+1,CL$2)*$AB24+INDEX(装备数值!$X$13:$AH$116,$M24*8+2,CL$2)*$AC24+INDEX(装备数值!$X$13:$AH$116,$O24*8+3,CL$2)*$AD24+INDEX(装备数值!$X$13:$AH$116,$N24*8+4,CL$2)*$AE24+INDEX(装备数值!$X$13:$AH$116,$P24*8+5,CL$2)*$AF24+INDEX(装备数值!$X$13:$AH$116,$Q24*8+6,CL$2)*$AG24+INDEX(装备数值!$X$13:$AH$116,$R24*8+7,CL$2)*$AH24+INDEX(装备数值!$X$13:$AH$116,$S24*8+8,CL$2)*$AI24</f>
        <v>87750</v>
      </c>
      <c r="CM24" s="14">
        <f>INDEX(装备数值!$X$13:$AH$116,$L24*8+1,CM$2)*$AB24+INDEX(装备数值!$X$13:$AH$116,$M24*8+2,CM$2)*$AC24+INDEX(装备数值!$X$13:$AH$116,$O24*8+3,CM$2)*$AD24+INDEX(装备数值!$X$13:$AH$116,$N24*8+4,CM$2)*$AE24+INDEX(装备数值!$X$13:$AH$116,$P24*8+5,CM$2)*$AF24+INDEX(装备数值!$X$13:$AH$116,$Q24*8+6,CM$2)*$AG24+INDEX(装备数值!$X$13:$AH$116,$R24*8+7,CM$2)*$AH24+INDEX(装备数值!$X$13:$AH$116,$S24*8+8,CM$2)*$AI24</f>
        <v>1440</v>
      </c>
      <c r="CN24" s="14">
        <f>INDEX(装备数值!$X$13:$AH$116,$L24*8+1,CN$2)*$AB24+INDEX(装备数值!$X$13:$AH$116,$M24*8+2,CN$2)*$AC24+INDEX(装备数值!$X$13:$AH$116,$O24*8+3,CN$2)*$AD24+INDEX(装备数值!$X$13:$AH$116,$N24*8+4,CN$2)*$AE24+INDEX(装备数值!$X$13:$AH$116,$P24*8+5,CN$2)*$AF24+INDEX(装备数值!$X$13:$AH$116,$Q24*8+6,CN$2)*$AG24+INDEX(装备数值!$X$13:$AH$116,$R24*8+7,CN$2)*$AH24+INDEX(装备数值!$X$13:$AH$116,$S24*8+8,CN$2)*$AI24</f>
        <v>6272</v>
      </c>
      <c r="CO24" s="14">
        <f>INDEX(装备数值!$X$13:$AH$116,$L24*8+1,CO$2)*$AB24+INDEX(装备数值!$X$13:$AH$116,$M24*8+2,CO$2)*$AC24+INDEX(装备数值!$X$13:$AH$116,$O24*8+3,CO$2)*$AD24+INDEX(装备数值!$X$13:$AH$116,$N24*8+4,CO$2)*$AE24+INDEX(装备数值!$X$13:$AH$116,$P24*8+5,CO$2)*$AF24+INDEX(装备数值!$X$13:$AH$116,$Q24*8+6,CO$2)*$AG24+INDEX(装备数值!$X$13:$AH$116,$R24*8+7,CO$2)*$AH24+INDEX(装备数值!$X$13:$AH$116,$S24*8+8,CO$2)*$AI24</f>
        <v>5376</v>
      </c>
      <c r="CP24" s="14">
        <f>INDEX(装备数值!$X$13:$AH$116,$L24*8+1,CP$2)*$AB24+INDEX(装备数值!$X$13:$AH$116,$M24*8+2,CP$2)*$AC24+INDEX(装备数值!$X$13:$AH$116,$O24*8+3,CP$2)*$AD24+INDEX(装备数值!$X$13:$AH$116,$N24*8+4,CP$2)*$AE24+INDEX(装备数值!$X$13:$AH$116,$P24*8+5,CP$2)*$AF24+INDEX(装备数值!$X$13:$AH$116,$Q24*8+6,CP$2)*$AG24+INDEX(装备数值!$X$13:$AH$116,$R24*8+7,CP$2)*$AH24+INDEX(装备数值!$X$13:$AH$116,$S24*8+8,CP$2)*$AI24</f>
        <v>6272</v>
      </c>
      <c r="CQ24" s="14">
        <f>INDEX(装备数值!$X$13:$AH$116,$L24*8+1,CQ$2)*$AB24+INDEX(装备数值!$X$13:$AH$116,$M24*8+2,CQ$2)*$AC24+INDEX(装备数值!$X$13:$AH$116,$O24*8+3,CQ$2)*$AD24+INDEX(装备数值!$X$13:$AH$116,$N24*8+4,CQ$2)*$AE24+INDEX(装备数值!$X$13:$AH$116,$P24*8+5,CQ$2)*$AF24+INDEX(装备数值!$X$13:$AH$116,$Q24*8+6,CQ$2)*$AG24+INDEX(装备数值!$X$13:$AH$116,$R24*8+7,CQ$2)*$AH24+INDEX(装备数值!$X$13:$AH$116,$S24*8+8,CQ$2)*$AI24</f>
        <v>5376</v>
      </c>
      <c r="CR24" s="14">
        <f>INDEX(装备数值!$X$13:$AH$116,$L24*8+1,CR$2)*$AB24+INDEX(装备数值!$X$13:$AH$116,$M24*8+2,CR$2)*$AC24+INDEX(装备数值!$X$13:$AH$116,$O24*8+3,CR$2)*$AD24+INDEX(装备数值!$X$13:$AH$116,$N24*8+4,CR$2)*$AE24+INDEX(装备数值!$X$13:$AH$116,$P24*8+5,CR$2)*$AF24+INDEX(装备数值!$X$13:$AH$116,$Q24*8+6,CR$2)*$AG24+INDEX(装备数值!$X$13:$AH$116,$R24*8+7,CR$2)*$AH24+INDEX(装备数值!$X$13:$AH$116,$S24*8+8,CR$2)*$AI24</f>
        <v>15</v>
      </c>
      <c r="CS24" s="14">
        <f>INDEX(装备数值!$X$13:$AH$116,$L24*8+1,CS$2)*$AB24+INDEX(装备数值!$X$13:$AH$116,$M24*8+2,CS$2)*$AC24+INDEX(装备数值!$X$13:$AH$116,$O24*8+3,CS$2)*$AD24+INDEX(装备数值!$X$13:$AH$116,$N24*8+4,CS$2)*$AE24+INDEX(装备数值!$X$13:$AH$116,$P24*8+5,CS$2)*$AF24+INDEX(装备数值!$X$13:$AH$116,$Q24*8+6,CS$2)*$AG24+INDEX(装备数值!$X$13:$AH$116,$R24*8+7,CS$2)*$AH24+INDEX(装备数值!$X$13:$AH$116,$S24*8+8,CS$2)*$AI24</f>
        <v>15</v>
      </c>
      <c r="CU24" s="14">
        <f>INDEX(装备数值!$AN$17:$AN$117,MATCH(MIN($T24:$AA24),装备数值!$AO$17:$AO$117,1))</f>
        <v>17</v>
      </c>
      <c r="CV24" s="14">
        <f>IF(COUNTIF($L24:$S24,"&gt;"&amp;0)=8,INDEX(装备数值!AR$17:AR$117,$CU24+1),0)</f>
        <v>4080</v>
      </c>
      <c r="CW24" s="14">
        <f>IF(COUNTIF($L24:$S24,"&gt;"&amp;0)=8,INDEX(装备数值!AS$17:AS$117,$CU24+1),0)</f>
        <v>30600</v>
      </c>
      <c r="CX24" s="14">
        <f>IF(COUNTIF($L24:$S24,"&gt;"&amp;0)=8,INDEX(装备数值!AT$17:AT$117,$CU24+1),0)</f>
        <v>2040</v>
      </c>
      <c r="CY24" s="14">
        <f>IF(COUNTIF($L24:$S24,"&gt;"&amp;0)=8,INDEX(装备数值!AU$17:AU$117,$CU24+1),0)</f>
        <v>40800</v>
      </c>
      <c r="CZ24" s="14">
        <f>IF(COUNTIF($L24:$S24,"&gt;"&amp;0)=8,INDEX(装备数值!AV$17:AV$117,$CU24+1),0)</f>
        <v>782</v>
      </c>
      <c r="DB24" s="14">
        <f>INDEX(装备数值!$AY$17:$AY$77,MATCH(MIN($AB24:$AI24),装备数值!$AZ$17:$AZ$77,1))</f>
        <v>7</v>
      </c>
      <c r="DC24" s="26">
        <f>INDEX(装备数值!BA$17:BA$77,日常本!DB24+1)</f>
        <v>7.0000000000000007E-2</v>
      </c>
      <c r="DD24" s="26">
        <f>INDEX(装备数值!BA$17:BA$77,日常本!DB24+1)</f>
        <v>7.0000000000000007E-2</v>
      </c>
      <c r="DF24" s="14">
        <f t="shared" si="0"/>
        <v>13</v>
      </c>
      <c r="DG24" s="14">
        <f>VLOOKUP(DF24,军阶与晶片数值!$W$6:$X$27,2)</f>
        <v>3</v>
      </c>
      <c r="DH24" s="14">
        <f>INDEX(军阶与晶片数值!Y$6:Y$27,$DG24+1)</f>
        <v>300</v>
      </c>
      <c r="DI24" s="14">
        <f>INDEX(军阶与晶片数值!Z$6:Z$27,$DG24+1)</f>
        <v>300</v>
      </c>
      <c r="DJ24" s="14">
        <f>INDEX(军阶与晶片数值!AA$6:AA$27,$DG24+1)</f>
        <v>300</v>
      </c>
      <c r="DK24" s="14">
        <f>INDEX(军阶与晶片数值!AB$6:AB$27,$DG24+1)</f>
        <v>300</v>
      </c>
      <c r="DL24" s="28">
        <f>INDEX(军阶与晶片数值!AC$6:AC$27,$DG24+1)</f>
        <v>15</v>
      </c>
      <c r="DM24" s="28">
        <f>INDEX(军阶与晶片数值!AD$6:AD$27,$DG24+1)</f>
        <v>7.5</v>
      </c>
      <c r="DO24" s="26">
        <f>INDEX(军阶与晶片数值!I$6:I$16,AJ24+1)</f>
        <v>0.03</v>
      </c>
      <c r="DP24" s="26">
        <f>INDEX(军阶与晶片数值!M$6:M$16,AK24+1)</f>
        <v>0.03</v>
      </c>
      <c r="DQ24" s="26">
        <f>INDEX(军阶与晶片数值!J$6:J$16,AL24+1)</f>
        <v>0.03</v>
      </c>
      <c r="DR24" s="26">
        <f>INDEX(军阶与晶片数值!K$6:K$16,AM24+1)</f>
        <v>0.06</v>
      </c>
      <c r="DS24" s="26">
        <f>INDEX(军阶与晶片数值!L$6:L$16,AN24+1)</f>
        <v>0.06</v>
      </c>
      <c r="DT24" s="28">
        <f>INDEX(军阶与晶片数值!N$6:N$16,AO24+1)</f>
        <v>0</v>
      </c>
      <c r="DU24" s="28">
        <f>INDEX(军阶与晶片数值!O$6:O$16,AP24+1)</f>
        <v>0</v>
      </c>
      <c r="DV24" s="28">
        <f>INDEX(军阶与晶片数值!P$6:P$16,AQ24+1)</f>
        <v>0</v>
      </c>
      <c r="DW24" s="28">
        <f>INDEX(军阶与晶片数值!Q$6:Q$16,AR24+1)</f>
        <v>0</v>
      </c>
      <c r="DX24" s="26">
        <f>INDEX(军阶与晶片数值!R$6:R$16,AS24+1)</f>
        <v>0.06</v>
      </c>
      <c r="DY24" s="26">
        <f>INDEX(军阶与晶片数值!S$6:S$16,AT24+1)</f>
        <v>0.02</v>
      </c>
      <c r="DZ24" s="26">
        <f>INDEX(军阶与晶片数值!T$6:T$16,AU24+1)</f>
        <v>0</v>
      </c>
      <c r="EA24" s="26">
        <f>INDEX(军阶与晶片数值!U$6:U$16,AV24+1)</f>
        <v>0</v>
      </c>
      <c r="EC24" s="26">
        <f>INDEX(军阶与晶片数值!$C$6:$C$36,日常本!$AW24+1)</f>
        <v>0.5</v>
      </c>
      <c r="ED24" s="26">
        <f>INDEX(军阶与晶片数值!$C$6:$C$36,日常本!$AW24+1)</f>
        <v>0.5</v>
      </c>
      <c r="EE24" s="26">
        <f>INDEX(军阶与晶片数值!$C$6:$C$36,日常本!$AW24+1)</f>
        <v>0.5</v>
      </c>
      <c r="EF24" s="26">
        <f>INDEX(军阶与晶片数值!$C$6:$C$36,日常本!$AW24+1)</f>
        <v>0.5</v>
      </c>
      <c r="EG24" s="26">
        <f>INDEX(军阶与晶片数值!$C$6:$C$36,日常本!$AW24+1)</f>
        <v>0.5</v>
      </c>
      <c r="EI24" s="14">
        <f>INDEX(战舰突破!$H$6:$H$18,日常本!$F24+1)+INDEX(战舰突破!$H$23:$H$35,日常本!$G24+1)+INDEX(战舰突破!$H$40:$H$52,日常本!$H24+1)</f>
        <v>200</v>
      </c>
      <c r="EJ24" s="14">
        <f>INDEX(战舰突破!$I$6:$I$18,日常本!$F24+1)+INDEX(战舰突破!$I$23:$I$35,日常本!$G24+1)+INDEX(战舰突破!$I$40:$I$52,日常本!$H24+1)</f>
        <v>200</v>
      </c>
      <c r="EK24" s="14">
        <f>INDEX(战舰突破!$J$6:$J$18,日常本!$F24+1)+INDEX(战舰突破!$J$23:$J$35,日常本!$G24+1)+INDEX(战舰突破!$J$40:$J$52,日常本!$H24+1)</f>
        <v>0</v>
      </c>
      <c r="EL24" s="14">
        <f>INDEX(战舰突破!$K$6:$K$18,日常本!$F24+1)+INDEX(战舰突破!$K$23:$K$35,日常本!$G24+1)+INDEX(战舰突破!$K$40:$K$52,日常本!$H24+1)</f>
        <v>0</v>
      </c>
      <c r="EM24" s="14">
        <f>INDEX(战舰突破!$L$6:$L$18,日常本!$F24+1)+INDEX(战舰突破!$L$23:$L$35,日常本!$G24+1)+INDEX(战舰突破!$L$40:$L$52,日常本!$H24+1)</f>
        <v>200</v>
      </c>
      <c r="EN24" s="18">
        <f>INDEX(战舰突破!$N$6:$N$18,日常本!$F24+1)+INDEX(战舰突破!$N$23:$N$35,日常本!$G24+1)+INDEX(战舰突破!$N$40:$N$52,日常本!$H24+1)</f>
        <v>0</v>
      </c>
      <c r="EO24" s="18">
        <f>INDEX(战舰突破!$O$6:$O$18,日常本!$F24+1)+INDEX(战舰突破!$O$23:$O$35,日常本!$G24+1)+INDEX(战舰突破!$O$40:$O$52,日常本!$H24+1)</f>
        <v>0</v>
      </c>
      <c r="EP24" s="18">
        <f>INDEX(战舰突破!$P$6:$P$18,日常本!$F24+1)+INDEX(战舰突破!$P$23:$P$35,日常本!$G24+1)+INDEX(战舰突破!$P$40:$P$52,日常本!$H24+1)</f>
        <v>0</v>
      </c>
      <c r="EQ24" s="18">
        <f>INDEX(战舰突破!$Q$6:$Q$18,日常本!$F24+1)+INDEX(战舰突破!$Q$23:$Q$35,日常本!$G24+1)+INDEX(战舰突破!$Q$40:$Q$52,日常本!$H24+1)</f>
        <v>0</v>
      </c>
      <c r="ER24" s="18">
        <f>INDEX(战舰突破!$R$6:$R$18,日常本!$F24+1)+INDEX(战舰突破!$R$23:$R$35,日常本!$G24+1)+INDEX(战舰突破!$R$40:$R$52,日常本!$H24+1)</f>
        <v>0</v>
      </c>
      <c r="ES24" s="18">
        <f>INDEX(战舰突破!$M$6:$M$18,日常本!$F24+1)+INDEX(战舰突破!$M$23:$M$35,日常本!$G24+1)+INDEX(战舰突破!$M$40:$M$52,日常本!$H24+1)</f>
        <v>0</v>
      </c>
      <c r="ET24" s="22">
        <f>INDEX(战舰突破!$W$6:$W$18,日常本!$F24+1)+INDEX(战舰突破!$W$23:$W$35,日常本!$G24+1)+INDEX(战舰突破!$W$40:$W$52,日常本!$H24+1)</f>
        <v>0.5</v>
      </c>
      <c r="EW24" s="14">
        <f>INDEX(战舰突破!$S$6:$S$18,日常本!$F24+1)</f>
        <v>0</v>
      </c>
      <c r="EX24" s="14">
        <f>INDEX(战舰突破!$T$6:$T$18,日常本!$F24+1)</f>
        <v>0.25</v>
      </c>
      <c r="EY24" s="14">
        <f>INDEX(战舰突破!$U$6:$U$18,日常本!$F24+1)</f>
        <v>0.1</v>
      </c>
      <c r="EZ24" s="14">
        <f>INDEX(战舰突破!$V$6:$V$18,日常本!$F24+1)</f>
        <v>0</v>
      </c>
      <c r="FA24" s="14">
        <f>INDEX(战舰突破!$X$6:$X$18,日常本!$F24+1)</f>
        <v>5</v>
      </c>
      <c r="FC24" s="14">
        <f>INDEX(战舰突破!$S$23:$S$35,日常本!$F24+1)</f>
        <v>0.25</v>
      </c>
      <c r="FD24" s="14">
        <f>INDEX(战舰突破!$T$23:$T$35,日常本!$F24+1)</f>
        <v>0.25</v>
      </c>
      <c r="FE24" s="14">
        <f>INDEX(战舰突破!$U$23:$U$35,日常本!$F24+1)</f>
        <v>0.1</v>
      </c>
      <c r="FF24" s="14">
        <f>INDEX(战舰突破!$V$23:$V$35,日常本!$F24+1)</f>
        <v>0</v>
      </c>
      <c r="FG24" s="14">
        <f>INDEX(战舰突破!$X$23:$X$35,日常本!$F24+1)</f>
        <v>75</v>
      </c>
      <c r="FI24" s="14">
        <f>INDEX(战舰突破!$S$40:$S$52,日常本!$F24+1)</f>
        <v>0.25</v>
      </c>
      <c r="FJ24" s="14">
        <f>INDEX(战舰突破!$T$40:$T$52,日常本!$F24+1)</f>
        <v>0.25</v>
      </c>
      <c r="FK24" s="14">
        <f>INDEX(战舰突破!$U$40:$U$52,日常本!$F24+1)</f>
        <v>0.1</v>
      </c>
      <c r="FL24" s="14">
        <f>INDEX(战舰突破!$V$40:$V$52,日常本!$F24+1)</f>
        <v>0</v>
      </c>
      <c r="FM24" s="14">
        <f>INDEX(战舰突破!$X$40:$X$52,日常本!$F24+1)</f>
        <v>125</v>
      </c>
      <c r="FP24" s="14">
        <f t="shared" si="1"/>
        <v>93202</v>
      </c>
      <c r="FQ24" s="14">
        <f t="shared" si="2"/>
        <v>93721</v>
      </c>
      <c r="FR24" s="14">
        <f t="shared" si="3"/>
        <v>94277</v>
      </c>
      <c r="FS24" s="14">
        <f t="shared" si="4"/>
        <v>711885</v>
      </c>
      <c r="FT24" s="14">
        <f t="shared" si="5"/>
        <v>47035</v>
      </c>
      <c r="FU24" s="14">
        <f t="shared" si="6"/>
        <v>1146106</v>
      </c>
      <c r="FV24" s="14">
        <f t="shared" si="6"/>
        <v>24244</v>
      </c>
      <c r="FW24" s="28">
        <f t="shared" si="7"/>
        <v>6572</v>
      </c>
      <c r="FX24" s="28">
        <f t="shared" si="7"/>
        <v>5676</v>
      </c>
      <c r="FY24" s="28">
        <f t="shared" si="7"/>
        <v>6572</v>
      </c>
      <c r="FZ24" s="28">
        <f t="shared" si="7"/>
        <v>5676</v>
      </c>
      <c r="GA24" s="28">
        <f t="shared" si="8"/>
        <v>1.1342000000000001</v>
      </c>
      <c r="GB24" s="28">
        <f t="shared" si="8"/>
        <v>1.0914000000000001</v>
      </c>
      <c r="GC24" s="28">
        <f t="shared" si="9"/>
        <v>0</v>
      </c>
      <c r="GD24" s="28">
        <f t="shared" si="9"/>
        <v>17.03</v>
      </c>
      <c r="GE24" s="14">
        <f t="shared" si="10"/>
        <v>1</v>
      </c>
      <c r="GF24" s="14">
        <f t="shared" si="11"/>
        <v>1.25</v>
      </c>
      <c r="GG24" s="14">
        <f t="shared" si="12"/>
        <v>1.25</v>
      </c>
      <c r="GH24" s="18">
        <f t="shared" si="13"/>
        <v>1.25</v>
      </c>
      <c r="GI24" s="18">
        <f t="shared" si="14"/>
        <v>1.25</v>
      </c>
      <c r="GJ24" s="18">
        <f t="shared" si="15"/>
        <v>1.25</v>
      </c>
      <c r="GK24" s="29">
        <f t="shared" si="44"/>
        <v>6722</v>
      </c>
      <c r="GL24" s="29">
        <f t="shared" si="44"/>
        <v>7022</v>
      </c>
      <c r="GM24" s="29">
        <f t="shared" si="44"/>
        <v>7022</v>
      </c>
      <c r="GN24" s="26">
        <f t="shared" si="45"/>
        <v>0.1</v>
      </c>
      <c r="GO24" s="26">
        <f t="shared" si="46"/>
        <v>0.1</v>
      </c>
      <c r="GP24" s="26">
        <f t="shared" si="47"/>
        <v>0.1</v>
      </c>
      <c r="GQ24" s="14">
        <f t="shared" si="48"/>
        <v>2</v>
      </c>
      <c r="GR24" s="14">
        <f t="shared" si="49"/>
        <v>2</v>
      </c>
      <c r="GS24" s="14">
        <f t="shared" si="50"/>
        <v>2</v>
      </c>
      <c r="GT24" s="14">
        <f t="shared" si="17"/>
        <v>5</v>
      </c>
      <c r="GU24" s="14">
        <f t="shared" si="18"/>
        <v>75</v>
      </c>
      <c r="GV24" s="14">
        <f t="shared" si="19"/>
        <v>125</v>
      </c>
      <c r="GW24">
        <v>20</v>
      </c>
      <c r="GX24" s="14">
        <f t="shared" si="20"/>
        <v>7580331</v>
      </c>
      <c r="GZ24" s="14">
        <f t="shared" si="21"/>
        <v>93484</v>
      </c>
      <c r="HA24" s="14">
        <f t="shared" si="51"/>
        <v>46571</v>
      </c>
      <c r="HB24" s="29">
        <f t="shared" si="52"/>
        <v>5448</v>
      </c>
      <c r="HC24" s="29">
        <f t="shared" si="53"/>
        <v>3698</v>
      </c>
      <c r="HD24" s="29">
        <f t="shared" si="22"/>
        <v>4666</v>
      </c>
      <c r="HE24" s="29">
        <f t="shared" si="23"/>
        <v>3728</v>
      </c>
      <c r="HF24" s="14">
        <f t="shared" si="24"/>
        <v>1.1342000000000001</v>
      </c>
      <c r="HG24" s="14">
        <f t="shared" si="24"/>
        <v>1.0914000000000001</v>
      </c>
      <c r="HH24" s="14">
        <f t="shared" si="54"/>
        <v>40883</v>
      </c>
      <c r="HI24" s="26">
        <f t="shared" si="25"/>
        <v>0.52243812167476289</v>
      </c>
      <c r="HJ24" s="26">
        <f t="shared" si="26"/>
        <v>0.54942354942354943</v>
      </c>
      <c r="HK24" s="29">
        <f t="shared" si="55"/>
        <v>7907</v>
      </c>
      <c r="HL24" s="29">
        <f t="shared" si="56"/>
        <v>38405</v>
      </c>
      <c r="HM24" s="29">
        <f t="shared" si="57"/>
        <v>51756</v>
      </c>
      <c r="HN24" s="26">
        <f t="shared" si="27"/>
        <v>0.52207966983671272</v>
      </c>
      <c r="HO24" s="26">
        <f t="shared" si="28"/>
        <v>0.55572402655661224</v>
      </c>
      <c r="HP24" s="26">
        <f t="shared" si="29"/>
        <v>0.55572402655661224</v>
      </c>
      <c r="HQ24" s="26">
        <f t="shared" si="58"/>
        <v>0.1220796698367127</v>
      </c>
      <c r="HR24" s="29">
        <f t="shared" si="30"/>
        <v>1.4</v>
      </c>
      <c r="HS24" s="29">
        <f t="shared" si="31"/>
        <v>1.7920554458998743</v>
      </c>
      <c r="HT24" s="29">
        <f t="shared" si="32"/>
        <v>1.7920554458998743</v>
      </c>
      <c r="HU24" s="29">
        <f t="shared" si="33"/>
        <v>55348.999999999993</v>
      </c>
      <c r="HV24" s="29">
        <f t="shared" si="34"/>
        <v>45882.592933189779</v>
      </c>
      <c r="HW24" s="29">
        <f t="shared" si="35"/>
        <v>46374.810828996946</v>
      </c>
      <c r="HX24" s="29">
        <f t="shared" si="36"/>
        <v>400068</v>
      </c>
      <c r="HY24" s="14">
        <f t="shared" si="37"/>
        <v>147606.39999999999</v>
      </c>
      <c r="IC24" s="14">
        <v>0</v>
      </c>
      <c r="ID24" s="14">
        <v>1</v>
      </c>
      <c r="IE24" s="14">
        <v>300</v>
      </c>
      <c r="IF24" s="14">
        <v>50</v>
      </c>
      <c r="IG24" s="14">
        <v>37</v>
      </c>
      <c r="IH24" s="23">
        <f t="shared" si="38"/>
        <v>15371755</v>
      </c>
      <c r="II24" s="23">
        <f t="shared" si="59"/>
        <v>2</v>
      </c>
      <c r="IJ24" s="23">
        <f t="shared" si="60"/>
        <v>15.37</v>
      </c>
      <c r="IK24" s="14">
        <v>1</v>
      </c>
      <c r="IL24" s="14">
        <v>0</v>
      </c>
      <c r="IM24" s="14">
        <v>120</v>
      </c>
      <c r="IN24" s="14">
        <v>20</v>
      </c>
      <c r="IO24" s="14">
        <v>15</v>
      </c>
      <c r="IP24" s="23">
        <f t="shared" si="39"/>
        <v>5188096</v>
      </c>
      <c r="IQ24" s="23">
        <f t="shared" si="61"/>
        <v>1</v>
      </c>
      <c r="IR24" s="23">
        <f t="shared" si="62"/>
        <v>5188.1000000000004</v>
      </c>
      <c r="IU24" s="14">
        <v>48</v>
      </c>
      <c r="IV24" s="14">
        <v>8</v>
      </c>
      <c r="IW24" s="14">
        <v>6</v>
      </c>
      <c r="IX24" s="23">
        <f t="shared" si="40"/>
        <v>1915211</v>
      </c>
      <c r="IY24" s="23">
        <f t="shared" si="63"/>
        <v>1</v>
      </c>
      <c r="IZ24" s="23">
        <f t="shared" si="64"/>
        <v>1915.21</v>
      </c>
      <c r="JA24" s="14">
        <v>30</v>
      </c>
      <c r="JB24" s="14">
        <v>5</v>
      </c>
      <c r="JC24" s="14">
        <v>3</v>
      </c>
      <c r="JD24" s="23">
        <f t="shared" si="41"/>
        <v>1110054</v>
      </c>
      <c r="JE24" s="23">
        <f t="shared" si="65"/>
        <v>1</v>
      </c>
      <c r="JF24" s="23">
        <f t="shared" si="66"/>
        <v>1110.05</v>
      </c>
      <c r="JG24" s="14">
        <v>96</v>
      </c>
      <c r="JH24" s="14">
        <v>16</v>
      </c>
      <c r="JI24" s="14">
        <v>12</v>
      </c>
      <c r="JJ24" s="23">
        <f t="shared" si="42"/>
        <v>3830422</v>
      </c>
      <c r="JK24" s="23">
        <f t="shared" si="67"/>
        <v>1</v>
      </c>
      <c r="JL24" s="23">
        <f t="shared" si="68"/>
        <v>3830.42</v>
      </c>
    </row>
    <row r="25" spans="1:293" ht="16.5" x14ac:dyDescent="0.2">
      <c r="A25" s="14">
        <v>270</v>
      </c>
      <c r="B25" s="14" t="s">
        <v>677</v>
      </c>
      <c r="C25" s="14">
        <v>270</v>
      </c>
      <c r="D25" s="14">
        <v>270</v>
      </c>
      <c r="E25" s="14">
        <v>270</v>
      </c>
      <c r="F25" s="14">
        <v>6</v>
      </c>
      <c r="G25" s="14">
        <v>6</v>
      </c>
      <c r="H25" s="14">
        <v>6</v>
      </c>
      <c r="I25" s="14">
        <v>3</v>
      </c>
      <c r="J25" s="14">
        <v>3</v>
      </c>
      <c r="K25" s="14">
        <v>3</v>
      </c>
      <c r="L25" s="14">
        <v>6</v>
      </c>
      <c r="M25" s="14">
        <v>6</v>
      </c>
      <c r="N25" s="14">
        <v>6</v>
      </c>
      <c r="O25" s="14">
        <v>6</v>
      </c>
      <c r="P25" s="14">
        <v>6</v>
      </c>
      <c r="Q25" s="14">
        <v>6</v>
      </c>
      <c r="R25" s="14">
        <v>6</v>
      </c>
      <c r="S25" s="14">
        <v>6</v>
      </c>
      <c r="T25" s="14">
        <v>270</v>
      </c>
      <c r="U25" s="14">
        <v>270</v>
      </c>
      <c r="V25" s="14">
        <v>270</v>
      </c>
      <c r="W25" s="14">
        <v>270</v>
      </c>
      <c r="X25" s="14">
        <v>270</v>
      </c>
      <c r="Y25" s="14">
        <v>270</v>
      </c>
      <c r="Z25" s="14">
        <v>270</v>
      </c>
      <c r="AA25" s="14">
        <v>270</v>
      </c>
      <c r="AB25" s="14">
        <v>55</v>
      </c>
      <c r="AC25" s="14">
        <v>40</v>
      </c>
      <c r="AD25" s="14">
        <v>40</v>
      </c>
      <c r="AE25" s="14">
        <v>40</v>
      </c>
      <c r="AF25" s="14">
        <v>40</v>
      </c>
      <c r="AG25" s="14">
        <v>40</v>
      </c>
      <c r="AH25" s="14">
        <v>47</v>
      </c>
      <c r="AI25" s="14">
        <v>47</v>
      </c>
      <c r="AJ25" s="14">
        <v>3</v>
      </c>
      <c r="AK25" s="14">
        <v>3</v>
      </c>
      <c r="AL25" s="14">
        <v>3</v>
      </c>
      <c r="AM25" s="14">
        <v>3</v>
      </c>
      <c r="AN25" s="14">
        <v>3</v>
      </c>
      <c r="AO25" s="14">
        <v>0</v>
      </c>
      <c r="AP25" s="14">
        <v>0</v>
      </c>
      <c r="AQ25" s="14">
        <v>0</v>
      </c>
      <c r="AR25" s="14">
        <v>0</v>
      </c>
      <c r="AS25" s="14">
        <v>2</v>
      </c>
      <c r="AT25" s="14">
        <v>2</v>
      </c>
      <c r="AU25" s="14">
        <v>0</v>
      </c>
      <c r="AV25" s="14">
        <v>0</v>
      </c>
      <c r="AW25" s="14">
        <v>14</v>
      </c>
      <c r="BB25" s="14">
        <f>ROUND((INDEX(新战舰养成!S$6:S$18,日常本!$F25+1)+INDEX(新战舰养成!D$6:D$18,日常本!$F25+1)*(日常本!$C25-1))*INDEX(战舰突破!$D$6:$D$18,日常本!$I25+1),0)</f>
        <v>44704</v>
      </c>
      <c r="BC25" s="14">
        <f>ROUND((INDEX(新战舰养成!T$6:T$18,日常本!$F25+1)+INDEX(新战舰养成!E$6:E$18,日常本!$F25+1)*(日常本!$C25-1))*INDEX(战舰突破!$D$6:$D$18,日常本!$I25+1),0)</f>
        <v>357557</v>
      </c>
      <c r="BD25" s="14">
        <f>ROUND((INDEX(新战舰养成!U$6:U$18,日常本!$F25+1)+INDEX(新战舰养成!F$6:F$18,日常本!$F25+1)*(日常本!$C25-1))*INDEX(战舰突破!$D$6:$D$18,日常本!$I25+1),0)</f>
        <v>22455</v>
      </c>
      <c r="BE25" s="14">
        <f>ROUND((INDEX(新战舰养成!V$6:V$18,日常本!$F25+1)+INDEX(新战舰养成!G$6:G$18,日常本!$F25+1)*(日常本!$C25-1))*INDEX(战舰突破!$D$6:$D$18,日常本!$I25+1),0)</f>
        <v>390</v>
      </c>
      <c r="BF25" s="14">
        <f>ROUND((INDEX(新战舰养成!W$6:W$18,日常本!$F25+1)+INDEX(新战舰养成!H$6:H$18,日常本!$F25+1)*(日常本!$C25-1))*INDEX(战舰突破!$D$6:$D$18,日常本!$I25+1),0)</f>
        <v>5</v>
      </c>
      <c r="BH25" s="14">
        <f>IF($D25&gt;0,ROUND((INDEX(新战舰养成!X$6:X$18,日常本!$G25+1)+INDEX(新战舰养成!I$6:I$18,日常本!$G25+1)*(日常本!$D25-1))*INDEX(战舰突破!$D$6:$D$18,日常本!$J25+1),0),0)</f>
        <v>45068</v>
      </c>
      <c r="BI25" s="14">
        <f>IF($D25&gt;0,ROUND((INDEX(新战舰养成!Y$6:Y$18,日常本!$G25+1)+INDEX(新战舰养成!J$6:J$18,日常本!$G25+1)*(日常本!$D25-1))*INDEX(战舰突破!$D$6:$D$18,日常本!$J25+1),0),0)</f>
        <v>0</v>
      </c>
      <c r="BJ25" s="14">
        <f>IF($D25&gt;0,ROUND((INDEX(新战舰养成!Z$6:Z$18,日常本!$G25+1)+INDEX(新战舰养成!K$6:K$18,日常本!$G25+1)*(日常本!$D25-1))*INDEX(战舰突破!$D$6:$D$18,日常本!$J25+1),0),0)</f>
        <v>0</v>
      </c>
      <c r="BK25" s="14">
        <f>IF($D25&gt;0,ROUND((INDEX(新战舰养成!AA$6:AA$18,日常本!$G25+1)+INDEX(新战舰养成!L$6:L$18,日常本!$G25+1)*(日常本!$D25-1))*INDEX(战舰突破!$D$6:$D$18,日常本!$J25+1),0),0)</f>
        <v>447044</v>
      </c>
      <c r="BL25" s="14">
        <f>IF($D25&gt;0,ROUND((INDEX(新战舰养成!AB$6:AB$18,日常本!$G25+1)+INDEX(新战舰养成!M$6:M$18,日常本!$G25+1)*(日常本!$D25-1))*INDEX(战舰突破!$D$6:$D$18,日常本!$J25+1),0),0)</f>
        <v>8845</v>
      </c>
      <c r="BN25" s="14">
        <f>IF($E25&gt;0,ROUND((INDEX(新战舰养成!AC$6:AC$18,日常本!$H25+1)+INDEX(新战舰养成!I$6:I$18,日常本!$H25+1)*(日常本!$E25-1))*INDEX(战舰突破!$D$6:$D$18,日常本!$K25+1),0),0)</f>
        <v>45458</v>
      </c>
      <c r="BO25" s="14">
        <f>IF($E25&gt;0,ROUND((INDEX(新战舰养成!AD$6:AD$18,日常本!$H25+1)+INDEX(新战舰养成!J$6:J$18,日常本!$H25+1)*(日常本!$E25-1))*INDEX(战舰突破!$D$6:$D$18,日常本!$K25+1),0),0)</f>
        <v>0</v>
      </c>
      <c r="BP25" s="14">
        <f>IF($E25&gt;0,ROUND((INDEX(新战舰养成!AE$6:AE$18,日常本!$H25+1)+INDEX(新战舰养成!K$6:K$18,日常本!$H25+1)*(日常本!$E25-1))*INDEX(战舰突破!$D$6:$D$18,日常本!$K25+1),0),0)</f>
        <v>0</v>
      </c>
      <c r="BQ25" s="14">
        <f>IF($E25&gt;0,ROUND((INDEX(新战舰养成!AF$6:AF$18,日常本!$H25+1)+INDEX(新战舰养成!L$6:L$18,日常本!$H25+1)*(日常本!$E25-1))*INDEX(战舰突破!$D$6:$D$18,日常本!$K25+1),0),0)</f>
        <v>311077</v>
      </c>
      <c r="BR25" s="14">
        <f>IF($E25&gt;0,ROUND((INDEX(新战舰养成!AG$6:AG$18,日常本!$H25+1)+INDEX(新战舰养成!M$6:M$18,日常本!$H25+1)*(日常本!$E25-1))*INDEX(战舰突破!$D$6:$D$18,日常本!$K25+1),0),0)</f>
        <v>11853</v>
      </c>
      <c r="BU25" s="14">
        <f>(INDEX(装备数值!$C$13:$G$116,日常本!$L25*8+1,BU$2)+INDEX(装备数值!$C$13:$G$116,日常本!$M25*8+2,BU$2)+INDEX(装备数值!$C$13:$G$116,日常本!$O25*8+3,BU$2)+INDEX(装备数值!$C$13:$G$116,日常本!$N25*8+4,BU$2)+INDEX(装备数值!$C$13:$G$116,日常本!$P25*8+5,BU$2)+INDEX(装备数值!$C$13:$G$116,日常本!$Q25*8+6,BU$2)+INDEX(装备数值!$C$13:$G$116,日常本!$R25*8+7,BU$2)+INDEX(装备数值!$C$13:$G$116,日常本!$S25*8+8,BU$2))</f>
        <v>18000</v>
      </c>
      <c r="BV25" s="14">
        <f>(INDEX(装备数值!$C$13:$G$116,日常本!$L25*8+1,BV$2)+INDEX(装备数值!$C$13:$G$116,日常本!$M25*8+2,BV$2)+INDEX(装备数值!$C$13:$G$116,日常本!$O25*8+3,BV$2)+INDEX(装备数值!$C$13:$G$116,日常本!$N25*8+4,BV$2)+INDEX(装备数值!$C$13:$G$116,日常本!$P25*8+5,BV$2)+INDEX(装备数值!$C$13:$G$116,日常本!$Q25*8+6,BV$2)+INDEX(装备数值!$C$13:$G$116,日常本!$R25*8+7,BV$2)+INDEX(装备数值!$C$13:$G$116,日常本!$S25*8+8,BV$2))</f>
        <v>135000</v>
      </c>
      <c r="BW25" s="14">
        <f>(INDEX(装备数值!$C$13:$G$116,日常本!$L25*8+1,BW$2)+INDEX(装备数值!$C$13:$G$116,日常本!$M25*8+2,BW$2)+INDEX(装备数值!$C$13:$G$116,日常本!$O25*8+3,BW$2)+INDEX(装备数值!$C$13:$G$116,日常本!$N25*8+4,BW$2)+INDEX(装备数值!$C$13:$G$116,日常本!$P25*8+5,BW$2)+INDEX(装备数值!$C$13:$G$116,日常本!$Q25*8+6,BW$2)+INDEX(装备数值!$C$13:$G$116,日常本!$R25*8+7,BW$2)+INDEX(装备数值!$C$13:$G$116,日常本!$S25*8+8,BW$2))</f>
        <v>9000</v>
      </c>
      <c r="BX25" s="14">
        <f>(INDEX(装备数值!$C$13:$G$116,日常本!$L25*8+1,BX$2)+INDEX(装备数值!$C$13:$G$116,日常本!$M25*8+2,BX$2)+INDEX(装备数值!$C$13:$G$116,日常本!$O25*8+3,BX$2)+INDEX(装备数值!$C$13:$G$116,日常本!$N25*8+4,BX$2)+INDEX(装备数值!$C$13:$G$116,日常本!$P25*8+5,BX$2)+INDEX(装备数值!$C$13:$G$116,日常本!$Q25*8+6,BX$2)+INDEX(装备数值!$C$13:$G$116,日常本!$R25*8+7,BX$2)+INDEX(装备数值!$C$13:$G$116,日常本!$S25*8+8,BX$2))</f>
        <v>180000</v>
      </c>
      <c r="BY25" s="14">
        <f>(INDEX(装备数值!$C$13:$G$116,日常本!$L25*8+1,BY$2)+INDEX(装备数值!$C$13:$G$116,日常本!$M25*8+2,BY$2)+INDEX(装备数值!$C$13:$G$116,日常本!$O25*8+3,BY$2)+INDEX(装备数值!$C$13:$G$116,日常本!$N25*8+4,BY$2)+INDEX(装备数值!$C$13:$G$116,日常本!$P25*8+5,BY$2)+INDEX(装备数值!$C$13:$G$116,日常本!$Q25*8+6,BY$2)+INDEX(装备数值!$C$13:$G$116,日常本!$R25*8+7,BY$2)+INDEX(装备数值!$C$13:$G$116,日常本!$S25*8+8,BY$2))</f>
        <v>3400</v>
      </c>
      <c r="CB25" s="14">
        <f>INDEX(装备数值!$I$13:$M$116,日常本!$L25*8+1,CB$2)*$T25+INDEX(装备数值!$I$13:$M$116,日常本!$M25*8+2,CB$2)*$U25+INDEX(装备数值!$I$13:$M$116,日常本!$O25*8+3,CB$2)*$V25+INDEX(装备数值!$I$13:$M$116,日常本!$N25*8+4,CB$2)*$W25+INDEX(装备数值!$I$13:$M$116,日常本!$P25*8+5,CB$2)*$X25+INDEX(装备数值!$I$13:$M$116,日常本!$Q25*8+6,CB$2)*$Y25+INDEX(装备数值!$I$13:$M$116,日常本!$R25*8+7,CB$2)*$Z25+INDEX(装备数值!$I$13:$M$116,日常本!$S25*8+8,CB$2)*$AA25</f>
        <v>48600</v>
      </c>
      <c r="CC25" s="14">
        <f>INDEX(装备数值!$I$13:$M$116,日常本!$L25*8+1,CC$2)*$T25+INDEX(装备数值!$I$13:$M$116,日常本!$M25*8+2,CC$2)*$U25+INDEX(装备数值!$I$13:$M$116,日常本!$O25*8+3,CC$2)*$V25+INDEX(装备数值!$I$13:$M$116,日常本!$N25*8+4,CC$2)*$W25+INDEX(装备数值!$I$13:$M$116,日常本!$P25*8+5,CC$2)*$X25+INDEX(装备数值!$I$13:$M$116,日常本!$Q25*8+6,CC$2)*$Y25+INDEX(装备数值!$I$13:$M$116,日常本!$R25*8+7,CC$2)*$Z25+INDEX(装备数值!$I$13:$M$116,日常本!$S25*8+8,CC$2)*$AA25</f>
        <v>364500</v>
      </c>
      <c r="CD25" s="14">
        <f>INDEX(装备数值!$I$13:$M$116,日常本!$L25*8+1,CD$2)*$T25+INDEX(装备数值!$I$13:$M$116,日常本!$M25*8+2,CD$2)*$U25+INDEX(装备数值!$I$13:$M$116,日常本!$O25*8+3,CD$2)*$V25+INDEX(装备数值!$I$13:$M$116,日常本!$N25*8+4,CD$2)*$W25+INDEX(装备数值!$I$13:$M$116,日常本!$P25*8+5,CD$2)*$X25+INDEX(装备数值!$I$13:$M$116,日常本!$Q25*8+6,CD$2)*$Y25+INDEX(装备数值!$I$13:$M$116,日常本!$R25*8+7,CD$2)*$Z25+INDEX(装备数值!$I$13:$M$116,日常本!$S25*8+8,CD$2)*$AA25</f>
        <v>24300</v>
      </c>
      <c r="CE25" s="14">
        <f>INDEX(装备数值!$I$13:$M$116,日常本!$L25*8+1,CE$2)*$T25+INDEX(装备数值!$I$13:$M$116,日常本!$M25*8+2,CE$2)*$U25+INDEX(装备数值!$I$13:$M$116,日常本!$O25*8+3,CE$2)*$V25+INDEX(装备数值!$I$13:$M$116,日常本!$N25*8+4,CE$2)*$W25+INDEX(装备数值!$I$13:$M$116,日常本!$P25*8+5,CE$2)*$X25+INDEX(装备数值!$I$13:$M$116,日常本!$Q25*8+6,CE$2)*$Y25+INDEX(装备数值!$I$13:$M$116,日常本!$R25*8+7,CE$2)*$Z25+INDEX(装备数值!$I$13:$M$116,日常本!$S25*8+8,CE$2)*$AA25</f>
        <v>486000</v>
      </c>
      <c r="CF25" s="14">
        <f>INDEX(装备数值!$I$13:$M$116,日常本!$L25*8+1,CF$2)*$T25+INDEX(装备数值!$I$13:$M$116,日常本!$M25*8+2,CF$2)*$U25+INDEX(装备数值!$I$13:$M$116,日常本!$O25*8+3,CF$2)*$V25+INDEX(装备数值!$I$13:$M$116,日常本!$N25*8+4,CF$2)*$W25+INDEX(装备数值!$I$13:$M$116,日常本!$P25*8+5,CF$2)*$X25+INDEX(装备数值!$I$13:$M$116,日常本!$Q25*8+6,CF$2)*$Y25+INDEX(装备数值!$I$13:$M$116,日常本!$R25*8+7,CF$2)*$Z25+INDEX(装备数值!$I$13:$M$116,日常本!$S25*8+8,CF$2)*$AA25</f>
        <v>9180</v>
      </c>
      <c r="CI25" s="14">
        <f>INDEX(装备数值!$X$13:$AH$116,$L25*8+1,CI$2)*$AB25+INDEX(装备数值!$X$13:$AH$116,$M25*8+2,CI$2)*$AC25+INDEX(装备数值!$X$13:$AH$116,$O25*8+3,CI$2)*$AD25+INDEX(装备数值!$X$13:$AH$116,$N25*8+4,CI$2)*$AE25+INDEX(装备数值!$X$13:$AH$116,$P25*8+5,CI$2)*$AF25+INDEX(装备数值!$X$13:$AH$116,$Q25*8+6,CI$2)*$AG25+INDEX(装备数值!$X$13:$AH$116,$R25*8+7,CI$2)*$AH25+INDEX(装备数值!$X$13:$AH$116,$S25*8+8,CI$2)*$AI25</f>
        <v>23500</v>
      </c>
      <c r="CJ25" s="14">
        <f>INDEX(装备数值!$X$13:$AH$116,$L25*8+1,CJ$2)*$AB25+INDEX(装备数值!$X$13:$AH$116,$M25*8+2,CJ$2)*$AC25+INDEX(装备数值!$X$13:$AH$116,$O25*8+3,CJ$2)*$AD25+INDEX(装备数值!$X$13:$AH$116,$N25*8+4,CJ$2)*$AE25+INDEX(装备数值!$X$13:$AH$116,$P25*8+5,CJ$2)*$AF25+INDEX(装备数值!$X$13:$AH$116,$Q25*8+6,CJ$2)*$AG25+INDEX(装备数值!$X$13:$AH$116,$R25*8+7,CJ$2)*$AH25+INDEX(装备数值!$X$13:$AH$116,$S25*8+8,CJ$2)*$AI25</f>
        <v>163125</v>
      </c>
      <c r="CK25" s="14">
        <f>INDEX(装备数值!$X$13:$AH$116,$L25*8+1,CK$2)*$AB25+INDEX(装备数值!$X$13:$AH$116,$M25*8+2,CK$2)*$AC25+INDEX(装备数值!$X$13:$AH$116,$O25*8+3,CK$2)*$AD25+INDEX(装备数值!$X$13:$AH$116,$N25*8+4,CK$2)*$AE25+INDEX(装备数值!$X$13:$AH$116,$P25*8+5,CK$2)*$AF25+INDEX(装备数值!$X$13:$AH$116,$Q25*8+6,CK$2)*$AG25+INDEX(装备数值!$X$13:$AH$116,$R25*8+7,CK$2)*$AH25+INDEX(装备数值!$X$13:$AH$116,$S25*8+8,CK$2)*$AI25</f>
        <v>10000</v>
      </c>
      <c r="CL25" s="14">
        <f>INDEX(装备数值!$X$13:$AH$116,$L25*8+1,CL$2)*$AB25+INDEX(装备数值!$X$13:$AH$116,$M25*8+2,CL$2)*$AC25+INDEX(装备数值!$X$13:$AH$116,$O25*8+3,CL$2)*$AD25+INDEX(装备数值!$X$13:$AH$116,$N25*8+4,CL$2)*$AE25+INDEX(装备数值!$X$13:$AH$116,$P25*8+5,CL$2)*$AF25+INDEX(装备数值!$X$13:$AH$116,$Q25*8+6,CL$2)*$AG25+INDEX(装备数值!$X$13:$AH$116,$R25*8+7,CL$2)*$AH25+INDEX(装备数值!$X$13:$AH$116,$S25*8+8,CL$2)*$AI25</f>
        <v>255000</v>
      </c>
      <c r="CM25" s="14">
        <f>INDEX(装备数值!$X$13:$AH$116,$L25*8+1,CM$2)*$AB25+INDEX(装备数值!$X$13:$AH$116,$M25*8+2,CM$2)*$AC25+INDEX(装备数值!$X$13:$AH$116,$O25*8+3,CM$2)*$AD25+INDEX(装备数值!$X$13:$AH$116,$N25*8+4,CM$2)*$AE25+INDEX(装备数值!$X$13:$AH$116,$P25*8+5,CM$2)*$AF25+INDEX(装备数值!$X$13:$AH$116,$Q25*8+6,CM$2)*$AG25+INDEX(装备数值!$X$13:$AH$116,$R25*8+7,CM$2)*$AH25+INDEX(装备数值!$X$13:$AH$116,$S25*8+8,CM$2)*$AI25</f>
        <v>4000</v>
      </c>
      <c r="CN25" s="14">
        <f>INDEX(装备数值!$X$13:$AH$116,$L25*8+1,CN$2)*$AB25+INDEX(装备数值!$X$13:$AH$116,$M25*8+2,CN$2)*$AC25+INDEX(装备数值!$X$13:$AH$116,$O25*8+3,CN$2)*$AD25+INDEX(装备数值!$X$13:$AH$116,$N25*8+4,CN$2)*$AE25+INDEX(装备数值!$X$13:$AH$116,$P25*8+5,CN$2)*$AF25+INDEX(装备数值!$X$13:$AH$116,$Q25*8+6,CN$2)*$AG25+INDEX(装备数值!$X$13:$AH$116,$R25*8+7,CN$2)*$AH25+INDEX(装备数值!$X$13:$AH$116,$S25*8+8,CN$2)*$AI25</f>
        <v>16875</v>
      </c>
      <c r="CO25" s="14">
        <f>INDEX(装备数值!$X$13:$AH$116,$L25*8+1,CO$2)*$AB25+INDEX(装备数值!$X$13:$AH$116,$M25*8+2,CO$2)*$AC25+INDEX(装备数值!$X$13:$AH$116,$O25*8+3,CO$2)*$AD25+INDEX(装备数值!$X$13:$AH$116,$N25*8+4,CO$2)*$AE25+INDEX(装备数值!$X$13:$AH$116,$P25*8+5,CO$2)*$AF25+INDEX(装备数值!$X$13:$AH$116,$Q25*8+6,CO$2)*$AG25+INDEX(装备数值!$X$13:$AH$116,$R25*8+7,CO$2)*$AH25+INDEX(装备数值!$X$13:$AH$116,$S25*8+8,CO$2)*$AI25</f>
        <v>15000</v>
      </c>
      <c r="CP25" s="14">
        <f>INDEX(装备数值!$X$13:$AH$116,$L25*8+1,CP$2)*$AB25+INDEX(装备数值!$X$13:$AH$116,$M25*8+2,CP$2)*$AC25+INDEX(装备数值!$X$13:$AH$116,$O25*8+3,CP$2)*$AD25+INDEX(装备数值!$X$13:$AH$116,$N25*8+4,CP$2)*$AE25+INDEX(装备数值!$X$13:$AH$116,$P25*8+5,CP$2)*$AF25+INDEX(装备数值!$X$13:$AH$116,$Q25*8+6,CP$2)*$AG25+INDEX(装备数值!$X$13:$AH$116,$R25*8+7,CP$2)*$AH25+INDEX(装备数值!$X$13:$AH$116,$S25*8+8,CP$2)*$AI25</f>
        <v>16875</v>
      </c>
      <c r="CQ25" s="14">
        <f>INDEX(装备数值!$X$13:$AH$116,$L25*8+1,CQ$2)*$AB25+INDEX(装备数值!$X$13:$AH$116,$M25*8+2,CQ$2)*$AC25+INDEX(装备数值!$X$13:$AH$116,$O25*8+3,CQ$2)*$AD25+INDEX(装备数值!$X$13:$AH$116,$N25*8+4,CQ$2)*$AE25+INDEX(装备数值!$X$13:$AH$116,$P25*8+5,CQ$2)*$AF25+INDEX(装备数值!$X$13:$AH$116,$Q25*8+6,CQ$2)*$AG25+INDEX(装备数值!$X$13:$AH$116,$R25*8+7,CQ$2)*$AH25+INDEX(装备数值!$X$13:$AH$116,$S25*8+8,CQ$2)*$AI25</f>
        <v>15000</v>
      </c>
      <c r="CR25" s="14">
        <f>INDEX(装备数值!$X$13:$AH$116,$L25*8+1,CR$2)*$AB25+INDEX(装备数值!$X$13:$AH$116,$M25*8+2,CR$2)*$AC25+INDEX(装备数值!$X$13:$AH$116,$O25*8+3,CR$2)*$AD25+INDEX(装备数值!$X$13:$AH$116,$N25*8+4,CR$2)*$AE25+INDEX(装备数值!$X$13:$AH$116,$P25*8+5,CR$2)*$AF25+INDEX(装备数值!$X$13:$AH$116,$Q25*8+6,CR$2)*$AG25+INDEX(装备数值!$X$13:$AH$116,$R25*8+7,CR$2)*$AH25+INDEX(装备数值!$X$13:$AH$116,$S25*8+8,CR$2)*$AI25</f>
        <v>47</v>
      </c>
      <c r="CS25" s="14">
        <f>INDEX(装备数值!$X$13:$AH$116,$L25*8+1,CS$2)*$AB25+INDEX(装备数值!$X$13:$AH$116,$M25*8+2,CS$2)*$AC25+INDEX(装备数值!$X$13:$AH$116,$O25*8+3,CS$2)*$AD25+INDEX(装备数值!$X$13:$AH$116,$N25*8+4,CS$2)*$AE25+INDEX(装备数值!$X$13:$AH$116,$P25*8+5,CS$2)*$AF25+INDEX(装备数值!$X$13:$AH$116,$Q25*8+6,CS$2)*$AG25+INDEX(装备数值!$X$13:$AH$116,$R25*8+7,CS$2)*$AH25+INDEX(装备数值!$X$13:$AH$116,$S25*8+8,CS$2)*$AI25</f>
        <v>47</v>
      </c>
      <c r="CU25" s="14">
        <f>INDEX(装备数值!$AN$17:$AN$117,MATCH(MIN($T25:$AA25),装备数值!$AO$17:$AO$117,1))</f>
        <v>27</v>
      </c>
      <c r="CV25" s="14">
        <f>IF(COUNTIF($L25:$S25,"&gt;"&amp;0)=8,INDEX(装备数值!AR$17:AR$117,$CU25+1),0)</f>
        <v>8046</v>
      </c>
      <c r="CW25" s="14">
        <f>IF(COUNTIF($L25:$S25,"&gt;"&amp;0)=8,INDEX(装备数值!AS$17:AS$117,$CU25+1),0)</f>
        <v>60750</v>
      </c>
      <c r="CX25" s="14">
        <f>IF(COUNTIF($L25:$S25,"&gt;"&amp;0)=8,INDEX(装备数值!AT$17:AT$117,$CU25+1),0)</f>
        <v>3996</v>
      </c>
      <c r="CY25" s="14">
        <f>IF(COUNTIF($L25:$S25,"&gt;"&amp;0)=8,INDEX(装备数值!AU$17:AU$117,$CU25+1),0)</f>
        <v>81000</v>
      </c>
      <c r="CZ25" s="14">
        <f>IF(COUNTIF($L25:$S25,"&gt;"&amp;0)=8,INDEX(装备数值!AV$17:AV$117,$CU25+1),0)</f>
        <v>1620</v>
      </c>
      <c r="DB25" s="14">
        <f>INDEX(装备数值!$AY$17:$AY$77,MATCH(MIN($AB25:$AI25),装备数值!$AZ$17:$AZ$77,1))</f>
        <v>20</v>
      </c>
      <c r="DC25" s="26">
        <f>INDEX(装备数值!BA$17:BA$77,日常本!DB25+1)</f>
        <v>0.25</v>
      </c>
      <c r="DD25" s="26">
        <f>INDEX(装备数值!BA$17:BA$77,日常本!DB25+1)</f>
        <v>0.25</v>
      </c>
      <c r="DF25" s="14">
        <f t="shared" si="0"/>
        <v>19</v>
      </c>
      <c r="DG25" s="14">
        <f>VLOOKUP(DF25,军阶与晶片数值!$W$6:$X$27,2)</f>
        <v>4</v>
      </c>
      <c r="DH25" s="14">
        <f>INDEX(军阶与晶片数值!Y$6:Y$27,$DG25+1)</f>
        <v>400</v>
      </c>
      <c r="DI25" s="14">
        <f>INDEX(军阶与晶片数值!Z$6:Z$27,$DG25+1)</f>
        <v>400</v>
      </c>
      <c r="DJ25" s="14">
        <f>INDEX(军阶与晶片数值!AA$6:AA$27,$DG25+1)</f>
        <v>400</v>
      </c>
      <c r="DK25" s="14">
        <f>INDEX(军阶与晶片数值!AB$6:AB$27,$DG25+1)</f>
        <v>400</v>
      </c>
      <c r="DL25" s="28">
        <f>INDEX(军阶与晶片数值!AC$6:AC$27,$DG25+1)</f>
        <v>20</v>
      </c>
      <c r="DM25" s="28">
        <f>INDEX(军阶与晶片数值!AD$6:AD$27,$DG25+1)</f>
        <v>10</v>
      </c>
      <c r="DO25" s="26">
        <f>INDEX(军阶与晶片数值!I$6:I$16,AJ25+1)</f>
        <v>6.5000000000000002E-2</v>
      </c>
      <c r="DP25" s="26">
        <f>INDEX(军阶与晶片数值!M$6:M$16,AK25+1)</f>
        <v>6.5000000000000002E-2</v>
      </c>
      <c r="DQ25" s="26">
        <f>INDEX(军阶与晶片数值!J$6:J$16,AL25+1)</f>
        <v>6.5000000000000002E-2</v>
      </c>
      <c r="DR25" s="26">
        <f>INDEX(军阶与晶片数值!K$6:K$16,AM25+1)</f>
        <v>0.13</v>
      </c>
      <c r="DS25" s="26">
        <f>INDEX(军阶与晶片数值!L$6:L$16,AN25+1)</f>
        <v>0.13</v>
      </c>
      <c r="DT25" s="28">
        <f>INDEX(军阶与晶片数值!N$6:N$16,AO25+1)</f>
        <v>0</v>
      </c>
      <c r="DU25" s="28">
        <f>INDEX(军阶与晶片数值!O$6:O$16,AP25+1)</f>
        <v>0</v>
      </c>
      <c r="DV25" s="28">
        <f>INDEX(军阶与晶片数值!P$6:P$16,AQ25+1)</f>
        <v>0</v>
      </c>
      <c r="DW25" s="28">
        <f>INDEX(军阶与晶片数值!Q$6:Q$16,AR25+1)</f>
        <v>0</v>
      </c>
      <c r="DX25" s="26">
        <f>INDEX(军阶与晶片数值!R$6:R$16,AS25+1)</f>
        <v>0.06</v>
      </c>
      <c r="DY25" s="26">
        <f>INDEX(军阶与晶片数值!S$6:S$16,AT25+1)</f>
        <v>0.06</v>
      </c>
      <c r="DZ25" s="26">
        <f>INDEX(军阶与晶片数值!T$6:T$16,AU25+1)</f>
        <v>0</v>
      </c>
      <c r="EA25" s="26">
        <f>INDEX(军阶与晶片数值!U$6:U$16,AV25+1)</f>
        <v>0</v>
      </c>
      <c r="EC25" s="26">
        <f>INDEX(军阶与晶片数值!$C$6:$C$36,日常本!$AW25+1)</f>
        <v>0.7</v>
      </c>
      <c r="ED25" s="26">
        <f>INDEX(军阶与晶片数值!$C$6:$C$36,日常本!$AW25+1)</f>
        <v>0.7</v>
      </c>
      <c r="EE25" s="26">
        <f>INDEX(军阶与晶片数值!$C$6:$C$36,日常本!$AW25+1)</f>
        <v>0.7</v>
      </c>
      <c r="EF25" s="26">
        <f>INDEX(军阶与晶片数值!$C$6:$C$36,日常本!$AW25+1)</f>
        <v>0.7</v>
      </c>
      <c r="EG25" s="26">
        <f>INDEX(军阶与晶片数值!$C$6:$C$36,日常本!$AW25+1)</f>
        <v>0.7</v>
      </c>
      <c r="EI25" s="14">
        <f>INDEX(战舰突破!$H$6:$H$18,日常本!$F25+1)+INDEX(战舰突破!$H$23:$H$35,日常本!$G25+1)+INDEX(战舰突破!$H$40:$H$52,日常本!$H25+1)</f>
        <v>200</v>
      </c>
      <c r="EJ25" s="14">
        <f>INDEX(战舰突破!$I$6:$I$18,日常本!$F25+1)+INDEX(战舰突破!$I$23:$I$35,日常本!$G25+1)+INDEX(战舰突破!$I$40:$I$52,日常本!$H25+1)</f>
        <v>200</v>
      </c>
      <c r="EK25" s="14">
        <f>INDEX(战舰突破!$J$6:$J$18,日常本!$F25+1)+INDEX(战舰突破!$J$23:$J$35,日常本!$G25+1)+INDEX(战舰突破!$J$40:$J$52,日常本!$H25+1)</f>
        <v>0</v>
      </c>
      <c r="EL25" s="14">
        <f>INDEX(战舰突破!$K$6:$K$18,日常本!$F25+1)+INDEX(战舰突破!$K$23:$K$35,日常本!$G25+1)+INDEX(战舰突破!$K$40:$K$52,日常本!$H25+1)</f>
        <v>0</v>
      </c>
      <c r="EM25" s="14">
        <f>INDEX(战舰突破!$L$6:$L$18,日常本!$F25+1)+INDEX(战舰突破!$L$23:$L$35,日常本!$G25+1)+INDEX(战舰突破!$L$40:$L$52,日常本!$H25+1)</f>
        <v>200</v>
      </c>
      <c r="EN25" s="18">
        <f>INDEX(战舰突破!$N$6:$N$18,日常本!$F25+1)+INDEX(战舰突破!$N$23:$N$35,日常本!$G25+1)+INDEX(战舰突破!$N$40:$N$52,日常本!$H25+1)</f>
        <v>0</v>
      </c>
      <c r="EO25" s="18">
        <f>INDEX(战舰突破!$O$6:$O$18,日常本!$F25+1)+INDEX(战舰突破!$O$23:$O$35,日常本!$G25+1)+INDEX(战舰突破!$O$40:$O$52,日常本!$H25+1)</f>
        <v>0.6</v>
      </c>
      <c r="EP25" s="18">
        <f>INDEX(战舰突破!$P$6:$P$18,日常本!$F25+1)+INDEX(战舰突破!$P$23:$P$35,日常本!$G25+1)+INDEX(战舰突破!$P$40:$P$52,日常本!$H25+1)</f>
        <v>0</v>
      </c>
      <c r="EQ25" s="18">
        <f>INDEX(战舰突破!$Q$6:$Q$18,日常本!$F25+1)+INDEX(战舰突破!$Q$23:$Q$35,日常本!$G25+1)+INDEX(战舰突破!$Q$40:$Q$52,日常本!$H25+1)</f>
        <v>0.3</v>
      </c>
      <c r="ER25" s="18">
        <f>INDEX(战舰突破!$R$6:$R$18,日常本!$F25+1)+INDEX(战舰突破!$R$23:$R$35,日常本!$G25+1)+INDEX(战舰突破!$R$40:$R$52,日常本!$H25+1)</f>
        <v>0</v>
      </c>
      <c r="ES25" s="18">
        <f>INDEX(战舰突破!$M$6:$M$18,日常本!$F25+1)+INDEX(战舰突破!$M$23:$M$35,日常本!$G25+1)+INDEX(战舰突破!$M$40:$M$52,日常本!$H25+1)</f>
        <v>0.2</v>
      </c>
      <c r="ET25" s="22">
        <f>INDEX(战舰突破!$W$6:$W$18,日常本!$F25+1)+INDEX(战舰突破!$W$23:$W$35,日常本!$G25+1)+INDEX(战舰突破!$W$40:$W$52,日常本!$H25+1)</f>
        <v>0.5</v>
      </c>
      <c r="EW25" s="14">
        <f>INDEX(战舰突破!$S$6:$S$18,日常本!$F25+1)</f>
        <v>0</v>
      </c>
      <c r="EX25" s="14">
        <f>INDEX(战舰突破!$T$6:$T$18,日常本!$F25+1)</f>
        <v>0.5</v>
      </c>
      <c r="EY25" s="14">
        <f>INDEX(战舰突破!$U$6:$U$18,日常本!$F25+1)</f>
        <v>0.1</v>
      </c>
      <c r="EZ25" s="14">
        <f>INDEX(战舰突破!$V$6:$V$18,日常本!$F25+1)</f>
        <v>0</v>
      </c>
      <c r="FA25" s="14">
        <f>INDEX(战舰突破!$X$6:$X$18,日常本!$F25+1)</f>
        <v>7</v>
      </c>
      <c r="FC25" s="14">
        <f>INDEX(战舰突破!$S$23:$S$35,日常本!$F25+1)</f>
        <v>0.6</v>
      </c>
      <c r="FD25" s="14">
        <f>INDEX(战舰突破!$T$23:$T$35,日常本!$F25+1)</f>
        <v>0.25</v>
      </c>
      <c r="FE25" s="14">
        <f>INDEX(战舰突破!$U$23:$U$35,日常本!$F25+1)</f>
        <v>0.1</v>
      </c>
      <c r="FF25" s="14">
        <f>INDEX(战舰突破!$V$23:$V$35,日常本!$F25+1)</f>
        <v>0</v>
      </c>
      <c r="FG25" s="14">
        <f>INDEX(战舰突破!$X$23:$X$35,日常本!$F25+1)</f>
        <v>105</v>
      </c>
      <c r="FI25" s="14">
        <f>INDEX(战舰突破!$S$40:$S$52,日常本!$F25+1)</f>
        <v>0.6</v>
      </c>
      <c r="FJ25" s="14">
        <f>INDEX(战舰突破!$T$40:$T$52,日常本!$F25+1)</f>
        <v>0.25</v>
      </c>
      <c r="FK25" s="14">
        <f>INDEX(战舰突破!$U$40:$U$52,日常本!$F25+1)</f>
        <v>0.1</v>
      </c>
      <c r="FL25" s="14">
        <f>INDEX(战舰突破!$V$40:$V$52,日常本!$F25+1)</f>
        <v>0</v>
      </c>
      <c r="FM25" s="14">
        <f>INDEX(战舰突破!$X$40:$X$52,日常本!$F25+1)</f>
        <v>175</v>
      </c>
      <c r="FP25" s="14">
        <f t="shared" si="1"/>
        <v>258992</v>
      </c>
      <c r="FQ25" s="14">
        <f t="shared" si="2"/>
        <v>259651</v>
      </c>
      <c r="FR25" s="14">
        <f t="shared" si="3"/>
        <v>260357</v>
      </c>
      <c r="FS25" s="14">
        <f t="shared" si="4"/>
        <v>3131243</v>
      </c>
      <c r="FT25" s="14">
        <f t="shared" si="5"/>
        <v>126646</v>
      </c>
      <c r="FU25" s="14">
        <f t="shared" si="6"/>
        <v>3381941</v>
      </c>
      <c r="FV25" s="14">
        <f t="shared" si="6"/>
        <v>74732</v>
      </c>
      <c r="FW25" s="28">
        <f t="shared" si="7"/>
        <v>17275</v>
      </c>
      <c r="FX25" s="28">
        <f t="shared" si="7"/>
        <v>15400</v>
      </c>
      <c r="FY25" s="28">
        <f t="shared" si="7"/>
        <v>17275</v>
      </c>
      <c r="FZ25" s="28">
        <f t="shared" si="7"/>
        <v>15400</v>
      </c>
      <c r="GA25" s="28">
        <f t="shared" si="8"/>
        <v>1.3250000000000002</v>
      </c>
      <c r="GB25" s="28">
        <f t="shared" si="8"/>
        <v>1.3250000000000002</v>
      </c>
      <c r="GC25" s="28">
        <f t="shared" si="9"/>
        <v>0</v>
      </c>
      <c r="GD25" s="28">
        <f t="shared" si="9"/>
        <v>27.065000000000001</v>
      </c>
      <c r="GE25" s="14">
        <f t="shared" si="10"/>
        <v>1</v>
      </c>
      <c r="GF25" s="14">
        <f t="shared" si="11"/>
        <v>1.6</v>
      </c>
      <c r="GG25" s="14">
        <f t="shared" si="12"/>
        <v>1.6</v>
      </c>
      <c r="GH25" s="18">
        <f t="shared" si="13"/>
        <v>1.7</v>
      </c>
      <c r="GI25" s="18">
        <f t="shared" si="14"/>
        <v>1.45</v>
      </c>
      <c r="GJ25" s="18">
        <f t="shared" si="15"/>
        <v>1.45</v>
      </c>
      <c r="GK25" s="29">
        <f t="shared" si="44"/>
        <v>17425</v>
      </c>
      <c r="GL25" s="29">
        <f t="shared" si="44"/>
        <v>17725</v>
      </c>
      <c r="GM25" s="29">
        <f t="shared" si="44"/>
        <v>17725</v>
      </c>
      <c r="GN25" s="26">
        <f t="shared" si="45"/>
        <v>0.1</v>
      </c>
      <c r="GO25" s="26">
        <f t="shared" si="46"/>
        <v>0.1</v>
      </c>
      <c r="GP25" s="26">
        <f t="shared" si="47"/>
        <v>0.1</v>
      </c>
      <c r="GQ25" s="14">
        <f t="shared" si="48"/>
        <v>2</v>
      </c>
      <c r="GR25" s="14">
        <f t="shared" si="49"/>
        <v>2</v>
      </c>
      <c r="GS25" s="14">
        <f t="shared" si="50"/>
        <v>2</v>
      </c>
      <c r="GT25" s="14">
        <f t="shared" si="17"/>
        <v>7</v>
      </c>
      <c r="GU25" s="14">
        <f t="shared" si="18"/>
        <v>105</v>
      </c>
      <c r="GV25" s="14">
        <f t="shared" si="19"/>
        <v>175</v>
      </c>
      <c r="GW25">
        <v>21</v>
      </c>
      <c r="GX25" s="14">
        <f t="shared" si="20"/>
        <v>22598204</v>
      </c>
      <c r="GZ25" s="14">
        <f t="shared" si="21"/>
        <v>253292</v>
      </c>
      <c r="HA25" s="14">
        <f t="shared" si="51"/>
        <v>129466</v>
      </c>
      <c r="HB25" s="29">
        <f t="shared" si="52"/>
        <v>14784</v>
      </c>
      <c r="HC25" s="29">
        <f t="shared" si="53"/>
        <v>10451</v>
      </c>
      <c r="HD25" s="29">
        <f t="shared" si="22"/>
        <v>12693</v>
      </c>
      <c r="HE25" s="29">
        <f t="shared" si="23"/>
        <v>10535</v>
      </c>
      <c r="HF25" s="14">
        <f t="shared" si="24"/>
        <v>1.3250000000000002</v>
      </c>
      <c r="HG25" s="14">
        <f t="shared" si="24"/>
        <v>1.3250000000000002</v>
      </c>
      <c r="HH25" s="14">
        <f t="shared" si="54"/>
        <v>115986</v>
      </c>
      <c r="HI25" s="26">
        <f t="shared" si="25"/>
        <v>0.5030132719393281</v>
      </c>
      <c r="HJ25" s="26">
        <f t="shared" si="26"/>
        <v>0.57414776993542571</v>
      </c>
      <c r="HK25" s="29">
        <f t="shared" si="55"/>
        <v>29434</v>
      </c>
      <c r="HL25" s="29">
        <f t="shared" si="56"/>
        <v>121186</v>
      </c>
      <c r="HM25" s="29">
        <f t="shared" si="57"/>
        <v>162393</v>
      </c>
      <c r="HN25" s="26">
        <f t="shared" si="27"/>
        <v>0.55960773973714095</v>
      </c>
      <c r="HO25" s="26">
        <f t="shared" si="28"/>
        <v>0.5748194872626966</v>
      </c>
      <c r="HP25" s="26">
        <f t="shared" si="29"/>
        <v>0.5748194872626966</v>
      </c>
      <c r="HQ25" s="26">
        <f t="shared" si="58"/>
        <v>0.15960773973714093</v>
      </c>
      <c r="HR25" s="29">
        <f t="shared" si="30"/>
        <v>1.4</v>
      </c>
      <c r="HS25" s="29">
        <f t="shared" si="31"/>
        <v>2.2643387960408892</v>
      </c>
      <c r="HT25" s="29">
        <f t="shared" si="32"/>
        <v>2.2643387960408892</v>
      </c>
      <c r="HU25" s="29">
        <f t="shared" si="33"/>
        <v>206037.99999999997</v>
      </c>
      <c r="HV25" s="29">
        <f t="shared" si="34"/>
        <v>182937.44089134081</v>
      </c>
      <c r="HW25" s="29">
        <f t="shared" si="35"/>
        <v>183856.38505273405</v>
      </c>
      <c r="HX25" s="29">
        <f t="shared" si="36"/>
        <v>1510765</v>
      </c>
      <c r="HY25" s="14">
        <f t="shared" si="37"/>
        <v>572831.82999999996</v>
      </c>
      <c r="IC25" s="14">
        <v>0</v>
      </c>
      <c r="ID25" s="14">
        <v>1</v>
      </c>
      <c r="IE25" s="14">
        <v>300</v>
      </c>
      <c r="IF25" s="14">
        <v>50</v>
      </c>
      <c r="IG25" s="14">
        <v>37</v>
      </c>
      <c r="IH25" s="23">
        <f t="shared" si="38"/>
        <v>73689472</v>
      </c>
      <c r="II25" s="23">
        <f t="shared" si="59"/>
        <v>2</v>
      </c>
      <c r="IJ25" s="23">
        <f t="shared" si="60"/>
        <v>73.69</v>
      </c>
      <c r="IK25" s="14">
        <v>1</v>
      </c>
      <c r="IL25" s="14">
        <v>0</v>
      </c>
      <c r="IM25" s="14">
        <v>120</v>
      </c>
      <c r="IN25" s="14">
        <v>20</v>
      </c>
      <c r="IO25" s="14">
        <v>15</v>
      </c>
      <c r="IP25" s="23">
        <f t="shared" si="39"/>
        <v>24061780</v>
      </c>
      <c r="IQ25" s="23">
        <f t="shared" si="61"/>
        <v>2</v>
      </c>
      <c r="IR25" s="23">
        <f t="shared" si="62"/>
        <v>24.06</v>
      </c>
      <c r="IU25" s="14">
        <v>48</v>
      </c>
      <c r="IV25" s="14">
        <v>8</v>
      </c>
      <c r="IW25" s="14">
        <v>6</v>
      </c>
      <c r="IX25" s="23">
        <f t="shared" si="40"/>
        <v>9020406</v>
      </c>
      <c r="IY25" s="23">
        <f t="shared" si="63"/>
        <v>1</v>
      </c>
      <c r="IZ25" s="23">
        <f t="shared" si="64"/>
        <v>9020.41</v>
      </c>
      <c r="JA25" s="14">
        <v>30</v>
      </c>
      <c r="JB25" s="14">
        <v>5</v>
      </c>
      <c r="JC25" s="14">
        <v>3</v>
      </c>
      <c r="JD25" s="23">
        <f t="shared" si="41"/>
        <v>5196498</v>
      </c>
      <c r="JE25" s="23">
        <f t="shared" si="65"/>
        <v>1</v>
      </c>
      <c r="JF25" s="23">
        <f t="shared" si="66"/>
        <v>5196.5</v>
      </c>
      <c r="JG25" s="14">
        <v>96</v>
      </c>
      <c r="JH25" s="14">
        <v>16</v>
      </c>
      <c r="JI25" s="14">
        <v>12</v>
      </c>
      <c r="JJ25" s="23">
        <f t="shared" si="42"/>
        <v>18040812</v>
      </c>
      <c r="JK25" s="23">
        <f t="shared" si="67"/>
        <v>2</v>
      </c>
      <c r="JL25" s="23">
        <f t="shared" si="68"/>
        <v>18.04</v>
      </c>
    </row>
    <row r="26" spans="1:293" ht="16.5" x14ac:dyDescent="0.2">
      <c r="A26" s="14">
        <v>370</v>
      </c>
      <c r="B26" s="14" t="s">
        <v>678</v>
      </c>
      <c r="C26" s="14">
        <v>380</v>
      </c>
      <c r="D26" s="14">
        <v>380</v>
      </c>
      <c r="E26" s="14">
        <v>380</v>
      </c>
      <c r="F26" s="14">
        <v>8</v>
      </c>
      <c r="G26" s="14">
        <v>7</v>
      </c>
      <c r="H26" s="14">
        <v>7</v>
      </c>
      <c r="I26" s="14">
        <v>5</v>
      </c>
      <c r="J26" s="14">
        <v>5</v>
      </c>
      <c r="K26" s="14">
        <v>5</v>
      </c>
      <c r="L26" s="14">
        <v>7</v>
      </c>
      <c r="M26" s="14">
        <v>7</v>
      </c>
      <c r="N26" s="14">
        <v>7</v>
      </c>
      <c r="O26" s="14">
        <v>7</v>
      </c>
      <c r="P26" s="14">
        <v>7</v>
      </c>
      <c r="Q26" s="14">
        <v>7</v>
      </c>
      <c r="R26" s="14">
        <v>7</v>
      </c>
      <c r="S26" s="14">
        <v>7</v>
      </c>
      <c r="T26" s="14">
        <v>380</v>
      </c>
      <c r="U26" s="14">
        <v>380</v>
      </c>
      <c r="V26" s="14">
        <v>380</v>
      </c>
      <c r="W26" s="14">
        <v>380</v>
      </c>
      <c r="X26" s="14">
        <v>380</v>
      </c>
      <c r="Y26" s="14">
        <v>380</v>
      </c>
      <c r="Z26" s="14">
        <v>380</v>
      </c>
      <c r="AA26" s="14">
        <v>380</v>
      </c>
      <c r="AB26" s="14">
        <v>66</v>
      </c>
      <c r="AC26" s="14">
        <v>58</v>
      </c>
      <c r="AD26" s="14">
        <v>58</v>
      </c>
      <c r="AE26" s="14">
        <v>58</v>
      </c>
      <c r="AF26" s="14">
        <v>58</v>
      </c>
      <c r="AG26" s="14">
        <v>58</v>
      </c>
      <c r="AH26" s="14">
        <v>58</v>
      </c>
      <c r="AI26" s="14">
        <v>58</v>
      </c>
      <c r="AJ26" s="14">
        <v>3</v>
      </c>
      <c r="AK26" s="14">
        <v>3</v>
      </c>
      <c r="AL26" s="14">
        <v>3</v>
      </c>
      <c r="AM26" s="14">
        <v>3</v>
      </c>
      <c r="AN26" s="14">
        <v>3</v>
      </c>
      <c r="AO26" s="14">
        <v>0</v>
      </c>
      <c r="AP26" s="14">
        <v>0</v>
      </c>
      <c r="AQ26" s="14">
        <v>0</v>
      </c>
      <c r="AR26" s="14">
        <v>0</v>
      </c>
      <c r="AS26" s="14">
        <v>3</v>
      </c>
      <c r="AT26" s="14">
        <v>3</v>
      </c>
      <c r="AU26" s="14">
        <v>0</v>
      </c>
      <c r="AV26" s="14">
        <v>0</v>
      </c>
      <c r="AW26" s="14">
        <v>17</v>
      </c>
      <c r="BB26" s="14">
        <f>ROUND((INDEX(新战舰养成!S$6:S$18,日常本!$F26+1)+INDEX(新战舰养成!D$6:D$18,日常本!$F26+1)*(日常本!$C26-1))*INDEX(战舰突破!$D$6:$D$18,日常本!$I26+1),0)</f>
        <v>133373</v>
      </c>
      <c r="BC26" s="14">
        <f>ROUND((INDEX(新战舰养成!T$6:T$18,日常本!$F26+1)+INDEX(新战舰养成!E$6:E$18,日常本!$F26+1)*(日常本!$C26-1))*INDEX(战舰突破!$D$6:$D$18,日常本!$I26+1),0)</f>
        <v>1066886</v>
      </c>
      <c r="BD26" s="14">
        <f>ROUND((INDEX(新战舰养成!U$6:U$18,日常本!$F26+1)+INDEX(新战舰养成!F$6:F$18,日常本!$F26+1)*(日常本!$C26-1))*INDEX(战舰突破!$D$6:$D$18,日常本!$I26+1),0)</f>
        <v>66813</v>
      </c>
      <c r="BE26" s="14">
        <f>ROUND((INDEX(新战舰养成!V$6:V$18,日常本!$F26+1)+INDEX(新战舰养成!G$6:G$18,日常本!$F26+1)*(日常本!$C26-1))*INDEX(战舰突破!$D$6:$D$18,日常本!$I26+1),0)</f>
        <v>480</v>
      </c>
      <c r="BF26" s="14">
        <f>ROUND((INDEX(新战舰养成!W$6:W$18,日常本!$F26+1)+INDEX(新战舰养成!H$6:H$18,日常本!$F26+1)*(日常本!$C26-1))*INDEX(战舰突破!$D$6:$D$18,日常本!$I26+1),0)</f>
        <v>6</v>
      </c>
      <c r="BH26" s="14">
        <f>IF($D26&gt;0,ROUND((INDEX(新战舰养成!X$6:X$18,日常本!$G26+1)+INDEX(新战舰养成!I$6:I$18,日常本!$G26+1)*(日常本!$D26-1))*INDEX(战舰突破!$D$6:$D$18,日常本!$J26+1),0),0)</f>
        <v>94253</v>
      </c>
      <c r="BI26" s="14">
        <f>IF($D26&gt;0,ROUND((INDEX(新战舰养成!Y$6:Y$18,日常本!$G26+1)+INDEX(新战舰养成!J$6:J$18,日常本!$G26+1)*(日常本!$D26-1))*INDEX(战舰突破!$D$6:$D$18,日常本!$J26+1),0),0)</f>
        <v>0</v>
      </c>
      <c r="BJ26" s="14">
        <f>IF($D26&gt;0,ROUND((INDEX(新战舰养成!Z$6:Z$18,日常本!$G26+1)+INDEX(新战舰养成!K$6:K$18,日常本!$G26+1)*(日常本!$D26-1))*INDEX(战舰突破!$D$6:$D$18,日常本!$J26+1),0),0)</f>
        <v>0</v>
      </c>
      <c r="BK26" s="14">
        <f>IF($D26&gt;0,ROUND((INDEX(新战舰养成!AA$6:AA$18,日常本!$G26+1)+INDEX(新战舰养成!L$6:L$18,日常本!$G26+1)*(日常本!$D26-1))*INDEX(战舰突破!$D$6:$D$18,日常本!$J26+1),0),0)</f>
        <v>938048</v>
      </c>
      <c r="BL26" s="14">
        <f>IF($D26&gt;0,ROUND((INDEX(新战舰养成!AB$6:AB$18,日常本!$G26+1)+INDEX(新战舰养成!M$6:M$18,日常本!$G26+1)*(日常本!$D26-1))*INDEX(战舰突破!$D$6:$D$18,日常本!$J26+1),0),0)</f>
        <v>18643</v>
      </c>
      <c r="BN26" s="14">
        <f>IF($E26&gt;0,ROUND((INDEX(新战舰养成!AC$6:AC$18,日常本!$H26+1)+INDEX(新战舰养成!I$6:I$18,日常本!$H26+1)*(日常本!$E26-1))*INDEX(战舰突破!$D$6:$D$18,日常本!$K26+1),0),0)</f>
        <v>94733</v>
      </c>
      <c r="BO26" s="14">
        <f>IF($E26&gt;0,ROUND((INDEX(新战舰养成!AD$6:AD$18,日常本!$H26+1)+INDEX(新战舰养成!J$6:J$18,日常本!$H26+1)*(日常本!$E26-1))*INDEX(战舰突破!$D$6:$D$18,日常本!$K26+1),0),0)</f>
        <v>0</v>
      </c>
      <c r="BP26" s="14">
        <f>IF($E26&gt;0,ROUND((INDEX(新战舰养成!AE$6:AE$18,日常本!$H26+1)+INDEX(新战舰养成!K$6:K$18,日常本!$H26+1)*(日常本!$E26-1))*INDEX(战舰突破!$D$6:$D$18,日常本!$K26+1),0),0)</f>
        <v>0</v>
      </c>
      <c r="BQ26" s="14">
        <f>IF($E26&gt;0,ROUND((INDEX(新战舰养成!AF$6:AF$18,日常本!$H26+1)+INDEX(新战舰养成!L$6:L$18,日常本!$H26+1)*(日常本!$E26-1))*INDEX(战舰突破!$D$6:$D$18,日常本!$K26+1),0),0)</f>
        <v>651104</v>
      </c>
      <c r="BR26" s="14">
        <f>IF($E26&gt;0,ROUND((INDEX(新战舰养成!AG$6:AG$18,日常本!$H26+1)+INDEX(新战舰养成!M$6:M$18,日常本!$H26+1)*(日常本!$E26-1))*INDEX(战舰突破!$D$6:$D$18,日常本!$K26+1),0),0)</f>
        <v>24738</v>
      </c>
      <c r="BU26" s="14">
        <f>(INDEX(装备数值!$C$13:$G$116,日常本!$L26*8+1,BU$2)+INDEX(装备数值!$C$13:$G$116,日常本!$M26*8+2,BU$2)+INDEX(装备数值!$C$13:$G$116,日常本!$O26*8+3,BU$2)+INDEX(装备数值!$C$13:$G$116,日常本!$N26*8+4,BU$2)+INDEX(装备数值!$C$13:$G$116,日常本!$P26*8+5,BU$2)+INDEX(装备数值!$C$13:$G$116,日常本!$Q26*8+6,BU$2)+INDEX(装备数值!$C$13:$G$116,日常本!$R26*8+7,BU$2)+INDEX(装备数值!$C$13:$G$116,日常本!$S26*8+8,BU$2))</f>
        <v>33000</v>
      </c>
      <c r="BV26" s="14">
        <f>(INDEX(装备数值!$C$13:$G$116,日常本!$L26*8+1,BV$2)+INDEX(装备数值!$C$13:$G$116,日常本!$M26*8+2,BV$2)+INDEX(装备数值!$C$13:$G$116,日常本!$O26*8+3,BV$2)+INDEX(装备数值!$C$13:$G$116,日常本!$N26*8+4,BV$2)+INDEX(装备数值!$C$13:$G$116,日常本!$P26*8+5,BV$2)+INDEX(装备数值!$C$13:$G$116,日常本!$Q26*8+6,BV$2)+INDEX(装备数值!$C$13:$G$116,日常本!$R26*8+7,BV$2)+INDEX(装备数值!$C$13:$G$116,日常本!$S26*8+8,BV$2))</f>
        <v>247500</v>
      </c>
      <c r="BW26" s="14">
        <f>(INDEX(装备数值!$C$13:$G$116,日常本!$L26*8+1,BW$2)+INDEX(装备数值!$C$13:$G$116,日常本!$M26*8+2,BW$2)+INDEX(装备数值!$C$13:$G$116,日常本!$O26*8+3,BW$2)+INDEX(装备数值!$C$13:$G$116,日常本!$N26*8+4,BW$2)+INDEX(装备数值!$C$13:$G$116,日常本!$P26*8+5,BW$2)+INDEX(装备数值!$C$13:$G$116,日常本!$Q26*8+6,BW$2)+INDEX(装备数值!$C$13:$G$116,日常本!$R26*8+7,BW$2)+INDEX(装备数值!$C$13:$G$116,日常本!$S26*8+8,BW$2))</f>
        <v>16500</v>
      </c>
      <c r="BX26" s="14">
        <f>(INDEX(装备数值!$C$13:$G$116,日常本!$L26*8+1,BX$2)+INDEX(装备数值!$C$13:$G$116,日常本!$M26*8+2,BX$2)+INDEX(装备数值!$C$13:$G$116,日常本!$O26*8+3,BX$2)+INDEX(装备数值!$C$13:$G$116,日常本!$N26*8+4,BX$2)+INDEX(装备数值!$C$13:$G$116,日常本!$P26*8+5,BX$2)+INDEX(装备数值!$C$13:$G$116,日常本!$Q26*8+6,BX$2)+INDEX(装备数值!$C$13:$G$116,日常本!$R26*8+7,BX$2)+INDEX(装备数值!$C$13:$G$116,日常本!$S26*8+8,BX$2))</f>
        <v>330000</v>
      </c>
      <c r="BY26" s="14">
        <f>(INDEX(装备数值!$C$13:$G$116,日常本!$L26*8+1,BY$2)+INDEX(装备数值!$C$13:$G$116,日常本!$M26*8+2,BY$2)+INDEX(装备数值!$C$13:$G$116,日常本!$O26*8+3,BY$2)+INDEX(装备数值!$C$13:$G$116,日常本!$N26*8+4,BY$2)+INDEX(装备数值!$C$13:$G$116,日常本!$P26*8+5,BY$2)+INDEX(装备数值!$C$13:$G$116,日常本!$Q26*8+6,BY$2)+INDEX(装备数值!$C$13:$G$116,日常本!$R26*8+7,BY$2)+INDEX(装备数值!$C$13:$G$116,日常本!$S26*8+8,BY$2))</f>
        <v>6450</v>
      </c>
      <c r="CB26" s="14">
        <f>INDEX(装备数值!$I$13:$M$116,日常本!$L26*8+1,CB$2)*$T26+INDEX(装备数值!$I$13:$M$116,日常本!$M26*8+2,CB$2)*$U26+INDEX(装备数值!$I$13:$M$116,日常本!$O26*8+3,CB$2)*$V26+INDEX(装备数值!$I$13:$M$116,日常本!$N26*8+4,CB$2)*$W26+INDEX(装备数值!$I$13:$M$116,日常本!$P26*8+5,CB$2)*$X26+INDEX(装备数值!$I$13:$M$116,日常本!$Q26*8+6,CB$2)*$Y26+INDEX(装备数值!$I$13:$M$116,日常本!$R26*8+7,CB$2)*$Z26+INDEX(装备数值!$I$13:$M$116,日常本!$S26*8+8,CB$2)*$AA26</f>
        <v>83600</v>
      </c>
      <c r="CC26" s="14">
        <f>INDEX(装备数值!$I$13:$M$116,日常本!$L26*8+1,CC$2)*$T26+INDEX(装备数值!$I$13:$M$116,日常本!$M26*8+2,CC$2)*$U26+INDEX(装备数值!$I$13:$M$116,日常本!$O26*8+3,CC$2)*$V26+INDEX(装备数值!$I$13:$M$116,日常本!$N26*8+4,CC$2)*$W26+INDEX(装备数值!$I$13:$M$116,日常本!$P26*8+5,CC$2)*$X26+INDEX(装备数值!$I$13:$M$116,日常本!$Q26*8+6,CC$2)*$Y26+INDEX(装备数值!$I$13:$M$116,日常本!$R26*8+7,CC$2)*$Z26+INDEX(装备数值!$I$13:$M$116,日常本!$S26*8+8,CC$2)*$AA26</f>
        <v>627000</v>
      </c>
      <c r="CD26" s="14">
        <f>INDEX(装备数值!$I$13:$M$116,日常本!$L26*8+1,CD$2)*$T26+INDEX(装备数值!$I$13:$M$116,日常本!$M26*8+2,CD$2)*$U26+INDEX(装备数值!$I$13:$M$116,日常本!$O26*8+3,CD$2)*$V26+INDEX(装备数值!$I$13:$M$116,日常本!$N26*8+4,CD$2)*$W26+INDEX(装备数值!$I$13:$M$116,日常本!$P26*8+5,CD$2)*$X26+INDEX(装备数值!$I$13:$M$116,日常本!$Q26*8+6,CD$2)*$Y26+INDEX(装备数值!$I$13:$M$116,日常本!$R26*8+7,CD$2)*$Z26+INDEX(装备数值!$I$13:$M$116,日常本!$S26*8+8,CD$2)*$AA26</f>
        <v>41800</v>
      </c>
      <c r="CE26" s="14">
        <f>INDEX(装备数值!$I$13:$M$116,日常本!$L26*8+1,CE$2)*$T26+INDEX(装备数值!$I$13:$M$116,日常本!$M26*8+2,CE$2)*$U26+INDEX(装备数值!$I$13:$M$116,日常本!$O26*8+3,CE$2)*$V26+INDEX(装备数值!$I$13:$M$116,日常本!$N26*8+4,CE$2)*$W26+INDEX(装备数值!$I$13:$M$116,日常本!$P26*8+5,CE$2)*$X26+INDEX(装备数值!$I$13:$M$116,日常本!$Q26*8+6,CE$2)*$Y26+INDEX(装备数值!$I$13:$M$116,日常本!$R26*8+7,CE$2)*$Z26+INDEX(装备数值!$I$13:$M$116,日常本!$S26*8+8,CE$2)*$AA26</f>
        <v>836000</v>
      </c>
      <c r="CF26" s="14">
        <f>INDEX(装备数值!$I$13:$M$116,日常本!$L26*8+1,CF$2)*$T26+INDEX(装备数值!$I$13:$M$116,日常本!$M26*8+2,CF$2)*$U26+INDEX(装备数值!$I$13:$M$116,日常本!$O26*8+3,CF$2)*$V26+INDEX(装备数值!$I$13:$M$116,日常本!$N26*8+4,CF$2)*$W26+INDEX(装备数值!$I$13:$M$116,日常本!$P26*8+5,CF$2)*$X26+INDEX(装备数值!$I$13:$M$116,日常本!$Q26*8+6,CF$2)*$Y26+INDEX(装备数值!$I$13:$M$116,日常本!$R26*8+7,CF$2)*$Z26+INDEX(装备数值!$I$13:$M$116,日常本!$S26*8+8,CF$2)*$AA26</f>
        <v>16340</v>
      </c>
      <c r="CI26" s="14">
        <f>INDEX(装备数值!$X$13:$AH$116,$L26*8+1,CI$2)*$AB26+INDEX(装备数值!$X$13:$AH$116,$M26*8+2,CI$2)*$AC26+INDEX(装备数值!$X$13:$AH$116,$O26*8+3,CI$2)*$AD26+INDEX(装备数值!$X$13:$AH$116,$N26*8+4,CI$2)*$AE26+INDEX(装备数值!$X$13:$AH$116,$P26*8+5,CI$2)*$AF26+INDEX(装备数值!$X$13:$AH$116,$Q26*8+6,CI$2)*$AG26+INDEX(装备数值!$X$13:$AH$116,$R26*8+7,CI$2)*$AH26+INDEX(装备数值!$X$13:$AH$116,$S26*8+8,CI$2)*$AI26</f>
        <v>34800</v>
      </c>
      <c r="CJ26" s="14">
        <f>INDEX(装备数值!$X$13:$AH$116,$L26*8+1,CJ$2)*$AB26+INDEX(装备数值!$X$13:$AH$116,$M26*8+2,CJ$2)*$AC26+INDEX(装备数值!$X$13:$AH$116,$O26*8+3,CJ$2)*$AD26+INDEX(装备数值!$X$13:$AH$116,$N26*8+4,CJ$2)*$AE26+INDEX(装备数值!$X$13:$AH$116,$P26*8+5,CJ$2)*$AF26+INDEX(装备数值!$X$13:$AH$116,$Q26*8+6,CJ$2)*$AG26+INDEX(装备数值!$X$13:$AH$116,$R26*8+7,CJ$2)*$AH26+INDEX(装备数值!$X$13:$AH$116,$S26*8+8,CJ$2)*$AI26</f>
        <v>261000</v>
      </c>
      <c r="CK26" s="14">
        <f>INDEX(装备数值!$X$13:$AH$116,$L26*8+1,CK$2)*$AB26+INDEX(装备数值!$X$13:$AH$116,$M26*8+2,CK$2)*$AC26+INDEX(装备数值!$X$13:$AH$116,$O26*8+3,CK$2)*$AD26+INDEX(装备数值!$X$13:$AH$116,$N26*8+4,CK$2)*$AE26+INDEX(装备数值!$X$13:$AH$116,$P26*8+5,CK$2)*$AF26+INDEX(装备数值!$X$13:$AH$116,$Q26*8+6,CK$2)*$AG26+INDEX(装备数值!$X$13:$AH$116,$R26*8+7,CK$2)*$AH26+INDEX(装备数值!$X$13:$AH$116,$S26*8+8,CK$2)*$AI26</f>
        <v>17400</v>
      </c>
      <c r="CL26" s="14">
        <f>INDEX(装备数值!$X$13:$AH$116,$L26*8+1,CL$2)*$AB26+INDEX(装备数值!$X$13:$AH$116,$M26*8+2,CL$2)*$AC26+INDEX(装备数值!$X$13:$AH$116,$O26*8+3,CL$2)*$AD26+INDEX(装备数值!$X$13:$AH$116,$N26*8+4,CL$2)*$AE26+INDEX(装备数值!$X$13:$AH$116,$P26*8+5,CL$2)*$AF26+INDEX(装备数值!$X$13:$AH$116,$Q26*8+6,CL$2)*$AG26+INDEX(装备数值!$X$13:$AH$116,$R26*8+7,CL$2)*$AH26+INDEX(装备数值!$X$13:$AH$116,$S26*8+8,CL$2)*$AI26</f>
        <v>372000</v>
      </c>
      <c r="CM26" s="14">
        <f>INDEX(装备数值!$X$13:$AH$116,$L26*8+1,CM$2)*$AB26+INDEX(装备数值!$X$13:$AH$116,$M26*8+2,CM$2)*$AC26+INDEX(装备数值!$X$13:$AH$116,$O26*8+3,CM$2)*$AD26+INDEX(装备数值!$X$13:$AH$116,$N26*8+4,CM$2)*$AE26+INDEX(装备数值!$X$13:$AH$116,$P26*8+5,CM$2)*$AF26+INDEX(装备数值!$X$13:$AH$116,$Q26*8+6,CM$2)*$AG26+INDEX(装备数值!$X$13:$AH$116,$R26*8+7,CM$2)*$AH26+INDEX(装备数值!$X$13:$AH$116,$S26*8+8,CM$2)*$AI26</f>
        <v>6960</v>
      </c>
      <c r="CN26" s="14">
        <f>INDEX(装备数值!$X$13:$AH$116,$L26*8+1,CN$2)*$AB26+INDEX(装备数值!$X$13:$AH$116,$M26*8+2,CN$2)*$AC26+INDEX(装备数值!$X$13:$AH$116,$O26*8+3,CN$2)*$AD26+INDEX(装备数值!$X$13:$AH$116,$N26*8+4,CN$2)*$AE26+INDEX(装备数值!$X$13:$AH$116,$P26*8+5,CN$2)*$AF26+INDEX(装备数值!$X$13:$AH$116,$Q26*8+6,CN$2)*$AG26+INDEX(装备数值!$X$13:$AH$116,$R26*8+7,CN$2)*$AH26+INDEX(装备数值!$X$13:$AH$116,$S26*8+8,CN$2)*$AI26</f>
        <v>27300</v>
      </c>
      <c r="CO26" s="14">
        <f>INDEX(装备数值!$X$13:$AH$116,$L26*8+1,CO$2)*$AB26+INDEX(装备数值!$X$13:$AH$116,$M26*8+2,CO$2)*$AC26+INDEX(装备数值!$X$13:$AH$116,$O26*8+3,CO$2)*$AD26+INDEX(装备数值!$X$13:$AH$116,$N26*8+4,CO$2)*$AE26+INDEX(装备数值!$X$13:$AH$116,$P26*8+5,CO$2)*$AF26+INDEX(装备数值!$X$13:$AH$116,$Q26*8+6,CO$2)*$AG26+INDEX(装备数值!$X$13:$AH$116,$R26*8+7,CO$2)*$AH26+INDEX(装备数值!$X$13:$AH$116,$S26*8+8,CO$2)*$AI26</f>
        <v>26100</v>
      </c>
      <c r="CP26" s="14">
        <f>INDEX(装备数值!$X$13:$AH$116,$L26*8+1,CP$2)*$AB26+INDEX(装备数值!$X$13:$AH$116,$M26*8+2,CP$2)*$AC26+INDEX(装备数值!$X$13:$AH$116,$O26*8+3,CP$2)*$AD26+INDEX(装备数值!$X$13:$AH$116,$N26*8+4,CP$2)*$AE26+INDEX(装备数值!$X$13:$AH$116,$P26*8+5,CP$2)*$AF26+INDEX(装备数值!$X$13:$AH$116,$Q26*8+6,CP$2)*$AG26+INDEX(装备数值!$X$13:$AH$116,$R26*8+7,CP$2)*$AH26+INDEX(装备数值!$X$13:$AH$116,$S26*8+8,CP$2)*$AI26</f>
        <v>27300</v>
      </c>
      <c r="CQ26" s="14">
        <f>INDEX(装备数值!$X$13:$AH$116,$L26*8+1,CQ$2)*$AB26+INDEX(装备数值!$X$13:$AH$116,$M26*8+2,CQ$2)*$AC26+INDEX(装备数值!$X$13:$AH$116,$O26*8+3,CQ$2)*$AD26+INDEX(装备数值!$X$13:$AH$116,$N26*8+4,CQ$2)*$AE26+INDEX(装备数值!$X$13:$AH$116,$P26*8+5,CQ$2)*$AF26+INDEX(装备数值!$X$13:$AH$116,$Q26*8+6,CQ$2)*$AG26+INDEX(装备数值!$X$13:$AH$116,$R26*8+7,CQ$2)*$AH26+INDEX(装备数值!$X$13:$AH$116,$S26*8+8,CQ$2)*$AI26</f>
        <v>26100</v>
      </c>
      <c r="CR26" s="14">
        <f>INDEX(装备数值!$X$13:$AH$116,$L26*8+1,CR$2)*$AB26+INDEX(装备数值!$X$13:$AH$116,$M26*8+2,CR$2)*$AC26+INDEX(装备数值!$X$13:$AH$116,$O26*8+3,CR$2)*$AD26+INDEX(装备数值!$X$13:$AH$116,$N26*8+4,CR$2)*$AE26+INDEX(装备数值!$X$13:$AH$116,$P26*8+5,CR$2)*$AF26+INDEX(装备数值!$X$13:$AH$116,$Q26*8+6,CR$2)*$AG26+INDEX(装备数值!$X$13:$AH$116,$R26*8+7,CR$2)*$AH26+INDEX(装备数值!$X$13:$AH$116,$S26*8+8,CR$2)*$AI26</f>
        <v>58</v>
      </c>
      <c r="CS26" s="14">
        <f>INDEX(装备数值!$X$13:$AH$116,$L26*8+1,CS$2)*$AB26+INDEX(装备数值!$X$13:$AH$116,$M26*8+2,CS$2)*$AC26+INDEX(装备数值!$X$13:$AH$116,$O26*8+3,CS$2)*$AD26+INDEX(装备数值!$X$13:$AH$116,$N26*8+4,CS$2)*$AE26+INDEX(装备数值!$X$13:$AH$116,$P26*8+5,CS$2)*$AF26+INDEX(装备数值!$X$13:$AH$116,$Q26*8+6,CS$2)*$AG26+INDEX(装备数值!$X$13:$AH$116,$R26*8+7,CS$2)*$AH26+INDEX(装备数值!$X$13:$AH$116,$S26*8+8,CS$2)*$AI26</f>
        <v>58</v>
      </c>
      <c r="CU26" s="14">
        <f>INDEX(装备数值!$AN$17:$AN$117,MATCH(MIN($T26:$AA26),装备数值!$AO$17:$AO$117,1))</f>
        <v>38</v>
      </c>
      <c r="CV26" s="14">
        <f>IF(COUNTIF($L26:$S26,"&gt;"&amp;0)=8,INDEX(装备数值!AR$17:AR$117,$CU26+1),0)</f>
        <v>11324</v>
      </c>
      <c r="CW26" s="14">
        <f>IF(COUNTIF($L26:$S26,"&gt;"&amp;0)=8,INDEX(装备数值!AS$17:AS$117,$CU26+1),0)</f>
        <v>85500</v>
      </c>
      <c r="CX26" s="14">
        <f>IF(COUNTIF($L26:$S26,"&gt;"&amp;0)=8,INDEX(装备数值!AT$17:AT$117,$CU26+1),0)</f>
        <v>5624</v>
      </c>
      <c r="CY26" s="14">
        <f>IF(COUNTIF($L26:$S26,"&gt;"&amp;0)=8,INDEX(装备数值!AU$17:AU$117,$CU26+1),0)</f>
        <v>114000</v>
      </c>
      <c r="CZ26" s="14">
        <f>IF(COUNTIF($L26:$S26,"&gt;"&amp;0)=8,INDEX(装备数值!AV$17:AV$117,$CU26+1),0)</f>
        <v>2280</v>
      </c>
      <c r="DB26" s="14">
        <f>INDEX(装备数值!$AY$17:$AY$77,MATCH(MIN($AB26:$AI26),装备数值!$AZ$17:$AZ$77,1))</f>
        <v>29</v>
      </c>
      <c r="DC26" s="26">
        <f>INDEX(装备数值!BA$17:BA$77,日常本!DB26+1)</f>
        <v>0.43</v>
      </c>
      <c r="DD26" s="26">
        <f>INDEX(装备数值!BA$17:BA$77,日常本!DB26+1)</f>
        <v>0.43</v>
      </c>
      <c r="DF26" s="14">
        <f t="shared" si="0"/>
        <v>21</v>
      </c>
      <c r="DG26" s="14">
        <f>VLOOKUP(DF26,军阶与晶片数值!$W$6:$X$27,2)</f>
        <v>5</v>
      </c>
      <c r="DH26" s="14">
        <f>INDEX(军阶与晶片数值!Y$6:Y$27,$DG26+1)</f>
        <v>500</v>
      </c>
      <c r="DI26" s="14">
        <f>INDEX(军阶与晶片数值!Z$6:Z$27,$DG26+1)</f>
        <v>500</v>
      </c>
      <c r="DJ26" s="14">
        <f>INDEX(军阶与晶片数值!AA$6:AA$27,$DG26+1)</f>
        <v>500</v>
      </c>
      <c r="DK26" s="14">
        <f>INDEX(军阶与晶片数值!AB$6:AB$27,$DG26+1)</f>
        <v>500</v>
      </c>
      <c r="DL26" s="28">
        <f>INDEX(军阶与晶片数值!AC$6:AC$27,$DG26+1)</f>
        <v>30</v>
      </c>
      <c r="DM26" s="28">
        <f>INDEX(军阶与晶片数值!AD$6:AD$27,$DG26+1)</f>
        <v>15</v>
      </c>
      <c r="DO26" s="26">
        <f>INDEX(军阶与晶片数值!I$6:I$16,AJ26+1)</f>
        <v>6.5000000000000002E-2</v>
      </c>
      <c r="DP26" s="26">
        <f>INDEX(军阶与晶片数值!M$6:M$16,AK26+1)</f>
        <v>6.5000000000000002E-2</v>
      </c>
      <c r="DQ26" s="26">
        <f>INDEX(军阶与晶片数值!J$6:J$16,AL26+1)</f>
        <v>6.5000000000000002E-2</v>
      </c>
      <c r="DR26" s="26">
        <f>INDEX(军阶与晶片数值!K$6:K$16,AM26+1)</f>
        <v>0.13</v>
      </c>
      <c r="DS26" s="26">
        <f>INDEX(军阶与晶片数值!L$6:L$16,AN26+1)</f>
        <v>0.13</v>
      </c>
      <c r="DT26" s="28">
        <f>INDEX(军阶与晶片数值!N$6:N$16,AO26+1)</f>
        <v>0</v>
      </c>
      <c r="DU26" s="28">
        <f>INDEX(军阶与晶片数值!O$6:O$16,AP26+1)</f>
        <v>0</v>
      </c>
      <c r="DV26" s="28">
        <f>INDEX(军阶与晶片数值!P$6:P$16,AQ26+1)</f>
        <v>0</v>
      </c>
      <c r="DW26" s="28">
        <f>INDEX(军阶与晶片数值!Q$6:Q$16,AR26+1)</f>
        <v>0</v>
      </c>
      <c r="DX26" s="26">
        <f>INDEX(军阶与晶片数值!R$6:R$16,AS26+1)</f>
        <v>0.13</v>
      </c>
      <c r="DY26" s="26">
        <f>INDEX(军阶与晶片数值!S$6:S$16,AT26+1)</f>
        <v>0.13</v>
      </c>
      <c r="DZ26" s="26">
        <f>INDEX(军阶与晶片数值!T$6:T$16,AU26+1)</f>
        <v>0</v>
      </c>
      <c r="EA26" s="26">
        <f>INDEX(军阶与晶片数值!U$6:U$16,AV26+1)</f>
        <v>0</v>
      </c>
      <c r="EC26" s="26">
        <f>INDEX(军阶与晶片数值!$C$6:$C$36,日常本!$AW26+1)</f>
        <v>0.85</v>
      </c>
      <c r="ED26" s="26">
        <f>INDEX(军阶与晶片数值!$C$6:$C$36,日常本!$AW26+1)</f>
        <v>0.85</v>
      </c>
      <c r="EE26" s="26">
        <f>INDEX(军阶与晶片数值!$C$6:$C$36,日常本!$AW26+1)</f>
        <v>0.85</v>
      </c>
      <c r="EF26" s="26">
        <f>INDEX(军阶与晶片数值!$C$6:$C$36,日常本!$AW26+1)</f>
        <v>0.85</v>
      </c>
      <c r="EG26" s="26">
        <f>INDEX(军阶与晶片数值!$C$6:$C$36,日常本!$AW26+1)</f>
        <v>0.85</v>
      </c>
      <c r="EI26" s="14">
        <f>INDEX(战舰突破!$H$6:$H$18,日常本!$F26+1)+INDEX(战舰突破!$H$23:$H$35,日常本!$G26+1)+INDEX(战舰突破!$H$40:$H$52,日常本!$H26+1)</f>
        <v>200</v>
      </c>
      <c r="EJ26" s="14">
        <f>INDEX(战舰突破!$I$6:$I$18,日常本!$F26+1)+INDEX(战舰突破!$I$23:$I$35,日常本!$G26+1)+INDEX(战舰突破!$I$40:$I$52,日常本!$H26+1)</f>
        <v>200</v>
      </c>
      <c r="EK26" s="14">
        <f>INDEX(战舰突破!$J$6:$J$18,日常本!$F26+1)+INDEX(战舰突破!$J$23:$J$35,日常本!$G26+1)+INDEX(战舰突破!$J$40:$J$52,日常本!$H26+1)</f>
        <v>0</v>
      </c>
      <c r="EL26" s="14">
        <f>INDEX(战舰突破!$K$6:$K$18,日常本!$F26+1)+INDEX(战舰突破!$K$23:$K$35,日常本!$G26+1)+INDEX(战舰突破!$K$40:$K$52,日常本!$H26+1)</f>
        <v>0</v>
      </c>
      <c r="EM26" s="14">
        <f>INDEX(战舰突破!$L$6:$L$18,日常本!$F26+1)+INDEX(战舰突破!$L$23:$L$35,日常本!$G26+1)+INDEX(战舰突破!$L$40:$L$52,日常本!$H26+1)</f>
        <v>200</v>
      </c>
      <c r="EN26" s="18">
        <f>INDEX(战舰突破!$N$6:$N$18,日常本!$F26+1)+INDEX(战舰突破!$N$23:$N$35,日常本!$G26+1)+INDEX(战舰突破!$N$40:$N$52,日常本!$H26+1)</f>
        <v>0</v>
      </c>
      <c r="EO26" s="18">
        <f>INDEX(战舰突破!$O$6:$O$18,日常本!$F26+1)+INDEX(战舰突破!$O$23:$O$35,日常本!$G26+1)+INDEX(战舰突破!$O$40:$O$52,日常本!$H26+1)</f>
        <v>1</v>
      </c>
      <c r="EP26" s="18">
        <f>INDEX(战舰突破!$P$6:$P$18,日常本!$F26+1)+INDEX(战舰突破!$P$23:$P$35,日常本!$G26+1)+INDEX(战舰突破!$P$40:$P$52,日常本!$H26+1)</f>
        <v>0</v>
      </c>
      <c r="EQ26" s="18">
        <f>INDEX(战舰突破!$Q$6:$Q$18,日常本!$F26+1)+INDEX(战舰突破!$Q$23:$Q$35,日常本!$G26+1)+INDEX(战舰突破!$Q$40:$Q$52,日常本!$H26+1)</f>
        <v>0.3</v>
      </c>
      <c r="ER26" s="18">
        <f>INDEX(战舰突破!$R$6:$R$18,日常本!$F26+1)+INDEX(战舰突破!$R$23:$R$35,日常本!$G26+1)+INDEX(战舰突破!$R$40:$R$52,日常本!$H26+1)</f>
        <v>0</v>
      </c>
      <c r="ES26" s="18">
        <f>INDEX(战舰突破!$M$6:$M$18,日常本!$F26+1)+INDEX(战舰突破!$M$23:$M$35,日常本!$G26+1)+INDEX(战舰突破!$M$40:$M$52,日常本!$H26+1)</f>
        <v>0.2</v>
      </c>
      <c r="ET26" s="22">
        <f>INDEX(战舰突破!$W$6:$W$18,日常本!$F26+1)+INDEX(战舰突破!$W$23:$W$35,日常本!$G26+1)+INDEX(战舰突破!$W$40:$W$52,日常本!$H26+1)</f>
        <v>0.5</v>
      </c>
      <c r="EW26" s="14">
        <f>INDEX(战舰突破!$S$6:$S$18,日常本!$F26+1)</f>
        <v>0</v>
      </c>
      <c r="EX26" s="14">
        <f>INDEX(战舰突破!$T$6:$T$18,日常本!$F26+1)</f>
        <v>0.5</v>
      </c>
      <c r="EY26" s="14">
        <f>INDEX(战舰突破!$U$6:$U$18,日常本!$F26+1)</f>
        <v>0.1</v>
      </c>
      <c r="EZ26" s="14">
        <f>INDEX(战舰突破!$V$6:$V$18,日常本!$F26+1)</f>
        <v>1</v>
      </c>
      <c r="FA26" s="14">
        <f>INDEX(战舰突破!$X$6:$X$18,日常本!$F26+1)</f>
        <v>9</v>
      </c>
      <c r="FC26" s="14">
        <f>INDEX(战舰突破!$S$23:$S$35,日常本!$F26+1)</f>
        <v>0.6</v>
      </c>
      <c r="FD26" s="14">
        <f>INDEX(战舰突破!$T$23:$T$35,日常本!$F26+1)</f>
        <v>0.55000000000000004</v>
      </c>
      <c r="FE26" s="14">
        <f>INDEX(战舰突破!$U$23:$U$35,日常本!$F26+1)</f>
        <v>0.1</v>
      </c>
      <c r="FF26" s="14">
        <f>INDEX(战舰突破!$V$23:$V$35,日常本!$F26+1)</f>
        <v>1</v>
      </c>
      <c r="FG26" s="14">
        <f>INDEX(战舰突破!$X$23:$X$35,日常本!$F26+1)</f>
        <v>135</v>
      </c>
      <c r="FI26" s="14">
        <f>INDEX(战舰突破!$S$40:$S$52,日常本!$F26+1)</f>
        <v>0.6</v>
      </c>
      <c r="FJ26" s="14">
        <f>INDEX(战舰突破!$T$40:$T$52,日常本!$F26+1)</f>
        <v>0.25</v>
      </c>
      <c r="FK26" s="14">
        <f>INDEX(战舰突破!$U$40:$U$52,日常本!$F26+1)</f>
        <v>0.1</v>
      </c>
      <c r="FL26" s="14">
        <f>INDEX(战舰突破!$V$40:$V$52,日常本!$F26+1)</f>
        <v>1</v>
      </c>
      <c r="FM26" s="14">
        <f>INDEX(战舰突破!$X$40:$X$52,日常本!$F26+1)</f>
        <v>225</v>
      </c>
      <c r="FP26" s="14">
        <f t="shared" si="1"/>
        <v>583779</v>
      </c>
      <c r="FQ26" s="14">
        <f t="shared" si="2"/>
        <v>506702</v>
      </c>
      <c r="FR26" s="14">
        <f t="shared" si="3"/>
        <v>507648</v>
      </c>
      <c r="FS26" s="14">
        <f t="shared" si="4"/>
        <v>9015414</v>
      </c>
      <c r="FT26" s="14">
        <f t="shared" si="5"/>
        <v>292260</v>
      </c>
      <c r="FU26" s="14">
        <f t="shared" si="6"/>
        <v>6776631</v>
      </c>
      <c r="FV26" s="14">
        <f t="shared" si="6"/>
        <v>157659</v>
      </c>
      <c r="FW26" s="28">
        <f t="shared" si="7"/>
        <v>27800</v>
      </c>
      <c r="FX26" s="28">
        <f t="shared" si="7"/>
        <v>26600</v>
      </c>
      <c r="FY26" s="28">
        <f t="shared" si="7"/>
        <v>27800</v>
      </c>
      <c r="FZ26" s="28">
        <f t="shared" si="7"/>
        <v>26600</v>
      </c>
      <c r="GA26" s="28">
        <f t="shared" si="8"/>
        <v>1.6158999999999997</v>
      </c>
      <c r="GB26" s="28">
        <f t="shared" si="8"/>
        <v>1.6158999999999997</v>
      </c>
      <c r="GC26" s="28">
        <f t="shared" si="9"/>
        <v>0</v>
      </c>
      <c r="GD26" s="28">
        <f t="shared" si="9"/>
        <v>38.064999999999998</v>
      </c>
      <c r="GE26" s="14">
        <f t="shared" si="10"/>
        <v>1</v>
      </c>
      <c r="GF26" s="14">
        <f t="shared" si="11"/>
        <v>1.6</v>
      </c>
      <c r="GG26" s="14">
        <f t="shared" si="12"/>
        <v>1.6</v>
      </c>
      <c r="GH26" s="18">
        <f t="shared" si="13"/>
        <v>1.7</v>
      </c>
      <c r="GI26" s="18">
        <f t="shared" si="14"/>
        <v>1.75</v>
      </c>
      <c r="GJ26" s="18">
        <f t="shared" si="15"/>
        <v>1.45</v>
      </c>
      <c r="GK26" s="29">
        <f t="shared" si="44"/>
        <v>27950</v>
      </c>
      <c r="GL26" s="29">
        <f t="shared" si="44"/>
        <v>28250</v>
      </c>
      <c r="GM26" s="29">
        <f t="shared" si="44"/>
        <v>28250</v>
      </c>
      <c r="GN26" s="26">
        <f t="shared" si="45"/>
        <v>0.1</v>
      </c>
      <c r="GO26" s="26">
        <f t="shared" si="46"/>
        <v>0.1</v>
      </c>
      <c r="GP26" s="26">
        <f t="shared" si="47"/>
        <v>0.1</v>
      </c>
      <c r="GQ26" s="14">
        <f t="shared" si="48"/>
        <v>3</v>
      </c>
      <c r="GR26" s="14">
        <f t="shared" si="49"/>
        <v>3</v>
      </c>
      <c r="GS26" s="14">
        <f t="shared" si="50"/>
        <v>3</v>
      </c>
      <c r="GT26" s="14">
        <f t="shared" si="17"/>
        <v>9</v>
      </c>
      <c r="GU26" s="14">
        <f t="shared" si="18"/>
        <v>135</v>
      </c>
      <c r="GV26" s="14">
        <f t="shared" si="19"/>
        <v>225</v>
      </c>
      <c r="GW26">
        <v>22</v>
      </c>
      <c r="GX26" s="14">
        <f t="shared" si="20"/>
        <v>48888665</v>
      </c>
      <c r="GZ26" s="14">
        <f t="shared" si="21"/>
        <v>584520</v>
      </c>
      <c r="HA26" s="14">
        <f t="shared" si="51"/>
        <v>291859</v>
      </c>
      <c r="HB26" s="29">
        <f t="shared" si="52"/>
        <v>25536</v>
      </c>
      <c r="HC26" s="29">
        <f t="shared" si="53"/>
        <v>18229</v>
      </c>
      <c r="HD26" s="29">
        <f t="shared" si="22"/>
        <v>20587</v>
      </c>
      <c r="HE26" s="29">
        <f t="shared" si="23"/>
        <v>18375</v>
      </c>
      <c r="HF26" s="14">
        <f t="shared" si="24"/>
        <v>1.6158999999999997</v>
      </c>
      <c r="HG26" s="14">
        <f t="shared" si="24"/>
        <v>1.6158999999999997</v>
      </c>
      <c r="HH26" s="14">
        <f t="shared" si="54"/>
        <v>273009</v>
      </c>
      <c r="HI26" s="26">
        <f t="shared" si="25"/>
        <v>0.43812983982178844</v>
      </c>
      <c r="HJ26" s="26">
        <f t="shared" si="26"/>
        <v>0.62846501980011316</v>
      </c>
      <c r="HK26" s="29">
        <f t="shared" si="55"/>
        <v>64205</v>
      </c>
      <c r="HL26" s="29">
        <f t="shared" si="56"/>
        <v>243884</v>
      </c>
      <c r="HM26" s="29">
        <f t="shared" si="57"/>
        <v>270482</v>
      </c>
      <c r="HN26" s="26">
        <f t="shared" si="27"/>
        <v>0.51555163151611616</v>
      </c>
      <c r="HO26" s="26">
        <f t="shared" si="28"/>
        <v>0.52487813370473535</v>
      </c>
      <c r="HP26" s="26">
        <f t="shared" si="29"/>
        <v>0.52487813370473535</v>
      </c>
      <c r="HQ26" s="26">
        <f t="shared" si="58"/>
        <v>0.11555163151611614</v>
      </c>
      <c r="HR26" s="29">
        <f t="shared" si="30"/>
        <v>1.8000000000000003</v>
      </c>
      <c r="HS26" s="29">
        <f t="shared" si="31"/>
        <v>2.9098448070035818</v>
      </c>
      <c r="HT26" s="29">
        <f t="shared" si="32"/>
        <v>2.9098448070035818</v>
      </c>
      <c r="HU26" s="29">
        <f t="shared" si="33"/>
        <v>577845</v>
      </c>
      <c r="HV26" s="29">
        <f t="shared" si="34"/>
        <v>473109.72727417434</v>
      </c>
      <c r="HW26" s="29">
        <f t="shared" si="35"/>
        <v>393530.32154397143</v>
      </c>
      <c r="HX26" s="29">
        <f t="shared" si="36"/>
        <v>3404629</v>
      </c>
      <c r="HY26" s="14">
        <f t="shared" si="37"/>
        <v>1444485.05</v>
      </c>
      <c r="IC26" s="14">
        <v>0</v>
      </c>
      <c r="ID26" s="14">
        <v>1</v>
      </c>
      <c r="IE26" s="14">
        <v>300</v>
      </c>
      <c r="IF26" s="14">
        <v>50</v>
      </c>
      <c r="IG26" s="14">
        <v>37</v>
      </c>
      <c r="IH26" s="23">
        <f t="shared" si="38"/>
        <v>179636579</v>
      </c>
      <c r="II26" s="23">
        <f t="shared" si="59"/>
        <v>2</v>
      </c>
      <c r="IJ26" s="23">
        <f t="shared" si="60"/>
        <v>179.64</v>
      </c>
      <c r="IK26" s="14">
        <v>1</v>
      </c>
      <c r="IL26" s="14">
        <v>0</v>
      </c>
      <c r="IM26" s="14">
        <v>120</v>
      </c>
      <c r="IN26" s="14">
        <v>20</v>
      </c>
      <c r="IO26" s="14">
        <v>15</v>
      </c>
      <c r="IP26" s="23">
        <f t="shared" si="39"/>
        <v>58871631</v>
      </c>
      <c r="IQ26" s="23">
        <f t="shared" si="61"/>
        <v>2</v>
      </c>
      <c r="IR26" s="23">
        <f t="shared" si="62"/>
        <v>58.87</v>
      </c>
      <c r="IU26" s="14">
        <v>48</v>
      </c>
      <c r="IV26" s="14">
        <v>8</v>
      </c>
      <c r="IW26" s="14">
        <v>6</v>
      </c>
      <c r="IX26" s="23">
        <f t="shared" si="40"/>
        <v>22186800</v>
      </c>
      <c r="IY26" s="23">
        <f t="shared" si="63"/>
        <v>2</v>
      </c>
      <c r="IZ26" s="23">
        <f t="shared" si="64"/>
        <v>22.19</v>
      </c>
      <c r="JA26" s="14">
        <v>30</v>
      </c>
      <c r="JB26" s="14">
        <v>5</v>
      </c>
      <c r="JC26" s="14">
        <v>3</v>
      </c>
      <c r="JD26" s="23">
        <f t="shared" si="41"/>
        <v>12922277</v>
      </c>
      <c r="JE26" s="23">
        <f t="shared" si="65"/>
        <v>2</v>
      </c>
      <c r="JF26" s="23">
        <f t="shared" si="66"/>
        <v>12.92</v>
      </c>
      <c r="JG26" s="14">
        <v>96</v>
      </c>
      <c r="JH26" s="14">
        <v>16</v>
      </c>
      <c r="JI26" s="14">
        <v>12</v>
      </c>
      <c r="JJ26" s="23">
        <f t="shared" si="42"/>
        <v>44373601</v>
      </c>
      <c r="JK26" s="23">
        <f t="shared" si="67"/>
        <v>2</v>
      </c>
      <c r="JL26" s="23">
        <f t="shared" si="68"/>
        <v>44.37</v>
      </c>
    </row>
    <row r="27" spans="1:293" ht="16.5" x14ac:dyDescent="0.2">
      <c r="A27" s="14">
        <v>570</v>
      </c>
      <c r="B27" s="14" t="s">
        <v>679</v>
      </c>
      <c r="C27" s="14">
        <v>580</v>
      </c>
      <c r="D27" s="14">
        <v>580</v>
      </c>
      <c r="E27" s="14">
        <v>580</v>
      </c>
      <c r="F27" s="14">
        <v>10</v>
      </c>
      <c r="G27" s="14">
        <v>10</v>
      </c>
      <c r="H27" s="14">
        <v>10</v>
      </c>
      <c r="I27" s="14">
        <v>6</v>
      </c>
      <c r="J27" s="14">
        <v>6</v>
      </c>
      <c r="K27" s="14">
        <v>6</v>
      </c>
      <c r="L27" s="14">
        <v>10</v>
      </c>
      <c r="M27" s="14">
        <v>9</v>
      </c>
      <c r="N27" s="14">
        <v>9</v>
      </c>
      <c r="O27" s="14">
        <v>9</v>
      </c>
      <c r="P27" s="14">
        <v>9</v>
      </c>
      <c r="Q27" s="14">
        <v>9</v>
      </c>
      <c r="R27" s="14">
        <v>9</v>
      </c>
      <c r="S27" s="14">
        <v>9</v>
      </c>
      <c r="T27" s="14">
        <v>580</v>
      </c>
      <c r="U27" s="14">
        <v>580</v>
      </c>
      <c r="V27" s="14">
        <v>580</v>
      </c>
      <c r="W27" s="14">
        <v>580</v>
      </c>
      <c r="X27" s="14">
        <v>580</v>
      </c>
      <c r="Y27" s="14">
        <v>580</v>
      </c>
      <c r="Z27" s="14">
        <v>580</v>
      </c>
      <c r="AA27" s="14">
        <v>580</v>
      </c>
      <c r="AB27" s="14">
        <v>71</v>
      </c>
      <c r="AC27" s="14">
        <v>70</v>
      </c>
      <c r="AD27" s="14">
        <v>70</v>
      </c>
      <c r="AE27" s="14">
        <v>70</v>
      </c>
      <c r="AF27" s="14">
        <v>70</v>
      </c>
      <c r="AG27" s="14">
        <v>70</v>
      </c>
      <c r="AH27" s="14">
        <v>70</v>
      </c>
      <c r="AI27" s="14">
        <v>70</v>
      </c>
      <c r="AJ27" s="14">
        <v>4</v>
      </c>
      <c r="AK27" s="14">
        <v>4</v>
      </c>
      <c r="AL27" s="14">
        <v>4</v>
      </c>
      <c r="AM27" s="14">
        <v>4</v>
      </c>
      <c r="AN27" s="14">
        <v>4</v>
      </c>
      <c r="AO27" s="14">
        <v>0</v>
      </c>
      <c r="AP27" s="14">
        <v>0</v>
      </c>
      <c r="AQ27" s="14">
        <v>0</v>
      </c>
      <c r="AR27" s="14">
        <v>0</v>
      </c>
      <c r="AS27" s="14">
        <v>3</v>
      </c>
      <c r="AT27" s="14">
        <v>3</v>
      </c>
      <c r="AU27" s="14">
        <v>0</v>
      </c>
      <c r="AV27" s="14">
        <v>0</v>
      </c>
      <c r="AW27" s="14">
        <v>20</v>
      </c>
      <c r="BB27" s="14">
        <f>ROUND((INDEX(新战舰养成!S$6:S$18,日常本!$F27+1)+INDEX(新战舰养成!D$6:D$18,日常本!$F27+1)*(日常本!$C27-1))*INDEX(战舰突破!$D$6:$D$18,日常本!$I27+1),0)</f>
        <v>309379</v>
      </c>
      <c r="BC27" s="14">
        <f>ROUND((INDEX(新战舰养成!T$6:T$18,日常本!$F27+1)+INDEX(新战舰养成!E$6:E$18,日常本!$F27+1)*(日常本!$C27-1))*INDEX(战舰突破!$D$6:$D$18,日常本!$I27+1),0)</f>
        <v>2474927</v>
      </c>
      <c r="BD27" s="14">
        <f>ROUND((INDEX(新战舰养成!U$6:U$18,日常本!$F27+1)+INDEX(新战舰养成!F$6:F$18,日常本!$F27+1)*(日常本!$C27-1))*INDEX(战舰突破!$D$6:$D$18,日常本!$I27+1),0)</f>
        <v>154828</v>
      </c>
      <c r="BE27" s="14">
        <f>ROUND((INDEX(新战舰养成!V$6:V$18,日常本!$F27+1)+INDEX(新战舰养成!G$6:G$18,日常本!$F27+1)*(日常本!$C27-1))*INDEX(战舰突破!$D$6:$D$18,日常本!$I27+1),0)</f>
        <v>525</v>
      </c>
      <c r="BF27" s="14">
        <f>ROUND((INDEX(新战舰养成!W$6:W$18,日常本!$F27+1)+INDEX(新战舰养成!H$6:H$18,日常本!$F27+1)*(日常本!$C27-1))*INDEX(战舰突破!$D$6:$D$18,日常本!$I27+1),0)</f>
        <v>7</v>
      </c>
      <c r="BH27" s="14">
        <f>IF($D27&gt;0,ROUND((INDEX(新战舰养成!X$6:X$18,日常本!$G27+1)+INDEX(新战舰养成!I$6:I$18,日常本!$G27+1)*(日常本!$D27-1))*INDEX(战舰突破!$D$6:$D$18,日常本!$J27+1),0),0)</f>
        <v>309869</v>
      </c>
      <c r="BI27" s="14">
        <f>IF($D27&gt;0,ROUND((INDEX(新战舰养成!Y$6:Y$18,日常本!$G27+1)+INDEX(新战舰养成!J$6:J$18,日常本!$G27+1)*(日常本!$D27-1))*INDEX(战舰突破!$D$6:$D$18,日常本!$J27+1),0),0)</f>
        <v>0</v>
      </c>
      <c r="BJ27" s="14">
        <f>IF($D27&gt;0,ROUND((INDEX(新战舰养成!Z$6:Z$18,日常本!$G27+1)+INDEX(新战舰养成!K$6:K$18,日常本!$G27+1)*(日常本!$D27-1))*INDEX(战舰突破!$D$6:$D$18,日常本!$J27+1),0),0)</f>
        <v>0</v>
      </c>
      <c r="BK27" s="14">
        <f>IF($D27&gt;0,ROUND((INDEX(新战舰养成!AA$6:AA$18,日常本!$G27+1)+INDEX(新战舰养成!L$6:L$18,日常本!$G27+1)*(日常本!$D27-1))*INDEX(战舰突破!$D$6:$D$18,日常本!$J27+1),0),0)</f>
        <v>3093790</v>
      </c>
      <c r="BL27" s="14">
        <f>IF($D27&gt;0,ROUND((INDEX(新战舰养成!AB$6:AB$18,日常本!$G27+1)+INDEX(新战舰养成!M$6:M$18,日常本!$G27+1)*(日常本!$D27-1))*INDEX(战舰突破!$D$6:$D$18,日常本!$J27+1),0),0)</f>
        <v>61747</v>
      </c>
      <c r="BN27" s="14">
        <f>IF($E27&gt;0,ROUND((INDEX(新战舰养成!AC$6:AC$18,日常本!$H27+1)+INDEX(新战舰养成!I$6:I$18,日常本!$H27+1)*(日常本!$E27-1))*INDEX(战舰突破!$D$6:$D$18,日常本!$K27+1),0),0)</f>
        <v>310394</v>
      </c>
      <c r="BO27" s="14">
        <f>IF($E27&gt;0,ROUND((INDEX(新战舰养成!AD$6:AD$18,日常本!$H27+1)+INDEX(新战舰养成!J$6:J$18,日常本!$H27+1)*(日常本!$E27-1))*INDEX(战舰突破!$D$6:$D$18,日常本!$K27+1),0),0)</f>
        <v>0</v>
      </c>
      <c r="BP27" s="14">
        <f>IF($E27&gt;0,ROUND((INDEX(新战舰养成!AE$6:AE$18,日常本!$H27+1)+INDEX(新战舰养成!K$6:K$18,日常本!$H27+1)*(日常本!$E27-1))*INDEX(战舰突破!$D$6:$D$18,日常本!$K27+1),0),0)</f>
        <v>0</v>
      </c>
      <c r="BQ27" s="14">
        <f>IF($E27&gt;0,ROUND((INDEX(新战舰养成!AF$6:AF$18,日常本!$H27+1)+INDEX(新战舰养成!L$6:L$18,日常本!$H27+1)*(日常本!$E27-1))*INDEX(战舰突破!$D$6:$D$18,日常本!$K27+1),0),0)</f>
        <v>2003033</v>
      </c>
      <c r="BR27" s="14">
        <f>IF($E27&gt;0,ROUND((INDEX(新战舰养成!AG$6:AG$18,日常本!$H27+1)+INDEX(新战舰养成!M$6:M$18,日常本!$H27+1)*(日常本!$E27-1))*INDEX(战舰突破!$D$6:$D$18,日常本!$K27+1),0),0)</f>
        <v>83951</v>
      </c>
      <c r="BU27" s="14">
        <f>(INDEX(装备数值!$C$13:$G$116,日常本!$L27*8+1,BU$2)+INDEX(装备数值!$C$13:$G$116,日常本!$M27*8+2,BU$2)+INDEX(装备数值!$C$13:$G$116,日常本!$O27*8+3,BU$2)+INDEX(装备数值!$C$13:$G$116,日常本!$N27*8+4,BU$2)+INDEX(装备数值!$C$13:$G$116,日常本!$P27*8+5,BU$2)+INDEX(装备数值!$C$13:$G$116,日常本!$Q27*8+6,BU$2)+INDEX(装备数值!$C$13:$G$116,日常本!$R27*8+7,BU$2)+INDEX(装备数值!$C$13:$G$116,日常本!$S27*8+8,BU$2))</f>
        <v>68000</v>
      </c>
      <c r="BV27" s="14">
        <f>(INDEX(装备数值!$C$13:$G$116,日常本!$L27*8+1,BV$2)+INDEX(装备数值!$C$13:$G$116,日常本!$M27*8+2,BV$2)+INDEX(装备数值!$C$13:$G$116,日常本!$O27*8+3,BV$2)+INDEX(装备数值!$C$13:$G$116,日常本!$N27*8+4,BV$2)+INDEX(装备数值!$C$13:$G$116,日常本!$P27*8+5,BV$2)+INDEX(装备数值!$C$13:$G$116,日常本!$Q27*8+6,BV$2)+INDEX(装备数值!$C$13:$G$116,日常本!$R27*8+7,BV$2)+INDEX(装备数值!$C$13:$G$116,日常本!$S27*8+8,BV$2))</f>
        <v>456000</v>
      </c>
      <c r="BW27" s="14">
        <f>(INDEX(装备数值!$C$13:$G$116,日常本!$L27*8+1,BW$2)+INDEX(装备数值!$C$13:$G$116,日常本!$M27*8+2,BW$2)+INDEX(装备数值!$C$13:$G$116,日常本!$O27*8+3,BW$2)+INDEX(装备数值!$C$13:$G$116,日常本!$N27*8+4,BW$2)+INDEX(装备数值!$C$13:$G$116,日常本!$P27*8+5,BW$2)+INDEX(装备数值!$C$13:$G$116,日常本!$Q27*8+6,BW$2)+INDEX(装备数值!$C$13:$G$116,日常本!$R27*8+7,BW$2)+INDEX(装备数值!$C$13:$G$116,日常本!$S27*8+8,BW$2))</f>
        <v>28000</v>
      </c>
      <c r="BX27" s="14">
        <f>(INDEX(装备数值!$C$13:$G$116,日常本!$L27*8+1,BX$2)+INDEX(装备数值!$C$13:$G$116,日常本!$M27*8+2,BX$2)+INDEX(装备数值!$C$13:$G$116,日常本!$O27*8+3,BX$2)+INDEX(装备数值!$C$13:$G$116,日常本!$N27*8+4,BX$2)+INDEX(装备数值!$C$13:$G$116,日常本!$P27*8+5,BX$2)+INDEX(装备数值!$C$13:$G$116,日常本!$Q27*8+6,BX$2)+INDEX(装备数值!$C$13:$G$116,日常本!$R27*8+7,BX$2)+INDEX(装备数值!$C$13:$G$116,日常本!$S27*8+8,BX$2))</f>
        <v>560000</v>
      </c>
      <c r="BY27" s="14">
        <f>(INDEX(装备数值!$C$13:$G$116,日常本!$L27*8+1,BY$2)+INDEX(装备数值!$C$13:$G$116,日常本!$M27*8+2,BY$2)+INDEX(装备数值!$C$13:$G$116,日常本!$O27*8+3,BY$2)+INDEX(装备数值!$C$13:$G$116,日常本!$N27*8+4,BY$2)+INDEX(装备数值!$C$13:$G$116,日常本!$P27*8+5,BY$2)+INDEX(装备数值!$C$13:$G$116,日常本!$Q27*8+6,BY$2)+INDEX(装备数值!$C$13:$G$116,日常本!$R27*8+7,BY$2)+INDEX(装备数值!$C$13:$G$116,日常本!$S27*8+8,BY$2))</f>
        <v>10800</v>
      </c>
      <c r="CB27" s="14">
        <f>INDEX(装备数值!$I$13:$M$116,日常本!$L27*8+1,CB$2)*$T27+INDEX(装备数值!$I$13:$M$116,日常本!$M27*8+2,CB$2)*$U27+INDEX(装备数值!$I$13:$M$116,日常本!$O27*8+3,CB$2)*$V27+INDEX(装备数值!$I$13:$M$116,日常本!$N27*8+4,CB$2)*$W27+INDEX(装备数值!$I$13:$M$116,日常本!$P27*8+5,CB$2)*$X27+INDEX(装备数值!$I$13:$M$116,日常本!$Q27*8+6,CB$2)*$Y27+INDEX(装备数值!$I$13:$M$116,日常本!$R27*8+7,CB$2)*$Z27+INDEX(装备数值!$I$13:$M$116,日常本!$S27*8+8,CB$2)*$AA27</f>
        <v>174000</v>
      </c>
      <c r="CC27" s="14">
        <f>INDEX(装备数值!$I$13:$M$116,日常本!$L27*8+1,CC$2)*$T27+INDEX(装备数值!$I$13:$M$116,日常本!$M27*8+2,CC$2)*$U27+INDEX(装备数值!$I$13:$M$116,日常本!$O27*8+3,CC$2)*$V27+INDEX(装备数值!$I$13:$M$116,日常本!$N27*8+4,CC$2)*$W27+INDEX(装备数值!$I$13:$M$116,日常本!$P27*8+5,CC$2)*$X27+INDEX(装备数值!$I$13:$M$116,日常本!$Q27*8+6,CC$2)*$Y27+INDEX(装备数值!$I$13:$M$116,日常本!$R27*8+7,CC$2)*$Z27+INDEX(装备数值!$I$13:$M$116,日常本!$S27*8+8,CC$2)*$AA27</f>
        <v>1252800</v>
      </c>
      <c r="CD27" s="14">
        <f>INDEX(装备数值!$I$13:$M$116,日常本!$L27*8+1,CD$2)*$T27+INDEX(装备数值!$I$13:$M$116,日常本!$M27*8+2,CD$2)*$U27+INDEX(装备数值!$I$13:$M$116,日常本!$O27*8+3,CD$2)*$V27+INDEX(装备数值!$I$13:$M$116,日常本!$N27*8+4,CD$2)*$W27+INDEX(装备数值!$I$13:$M$116,日常本!$P27*8+5,CD$2)*$X27+INDEX(装备数值!$I$13:$M$116,日常本!$Q27*8+6,CD$2)*$Y27+INDEX(装备数值!$I$13:$M$116,日常本!$R27*8+7,CD$2)*$Z27+INDEX(装备数值!$I$13:$M$116,日常本!$S27*8+8,CD$2)*$AA27</f>
        <v>81200</v>
      </c>
      <c r="CE27" s="14">
        <f>INDEX(装备数值!$I$13:$M$116,日常本!$L27*8+1,CE$2)*$T27+INDEX(装备数值!$I$13:$M$116,日常本!$M27*8+2,CE$2)*$U27+INDEX(装备数值!$I$13:$M$116,日常本!$O27*8+3,CE$2)*$V27+INDEX(装备数值!$I$13:$M$116,日常本!$N27*8+4,CE$2)*$W27+INDEX(装备数值!$I$13:$M$116,日常本!$P27*8+5,CE$2)*$X27+INDEX(装备数值!$I$13:$M$116,日常本!$Q27*8+6,CE$2)*$Y27+INDEX(装备数值!$I$13:$M$116,日常本!$R27*8+7,CE$2)*$Z27+INDEX(装备数值!$I$13:$M$116,日常本!$S27*8+8,CE$2)*$AA27</f>
        <v>1624000</v>
      </c>
      <c r="CF27" s="14">
        <f>INDEX(装备数值!$I$13:$M$116,日常本!$L27*8+1,CF$2)*$T27+INDEX(装备数值!$I$13:$M$116,日常本!$M27*8+2,CF$2)*$U27+INDEX(装备数值!$I$13:$M$116,日常本!$O27*8+3,CF$2)*$V27+INDEX(装备数值!$I$13:$M$116,日常本!$N27*8+4,CF$2)*$W27+INDEX(装备数值!$I$13:$M$116,日常本!$P27*8+5,CF$2)*$X27+INDEX(装备数值!$I$13:$M$116,日常本!$Q27*8+6,CF$2)*$Y27+INDEX(装备数值!$I$13:$M$116,日常本!$R27*8+7,CF$2)*$Z27+INDEX(装备数值!$I$13:$M$116,日常本!$S27*8+8,CF$2)*$AA27</f>
        <v>31320</v>
      </c>
      <c r="CI27" s="14">
        <f>INDEX(装备数值!$X$13:$AH$116,$L27*8+1,CI$2)*$AB27+INDEX(装备数值!$X$13:$AH$116,$M27*8+2,CI$2)*$AC27+INDEX(装备数值!$X$13:$AH$116,$O27*8+3,CI$2)*$AD27+INDEX(装备数值!$X$13:$AH$116,$N27*8+4,CI$2)*$AE27+INDEX(装备数值!$X$13:$AH$116,$P27*8+5,CI$2)*$AF27+INDEX(装备数值!$X$13:$AH$116,$Q27*8+6,CI$2)*$AG27+INDEX(装备数值!$X$13:$AH$116,$R27*8+7,CI$2)*$AH27+INDEX(装备数值!$X$13:$AH$116,$S27*8+8,CI$2)*$AI27</f>
        <v>49000</v>
      </c>
      <c r="CJ27" s="14">
        <f>INDEX(装备数值!$X$13:$AH$116,$L27*8+1,CJ$2)*$AB27+INDEX(装备数值!$X$13:$AH$116,$M27*8+2,CJ$2)*$AC27+INDEX(装备数值!$X$13:$AH$116,$O27*8+3,CJ$2)*$AD27+INDEX(装备数值!$X$13:$AH$116,$N27*8+4,CJ$2)*$AE27+INDEX(装备数值!$X$13:$AH$116,$P27*8+5,CJ$2)*$AF27+INDEX(装备数值!$X$13:$AH$116,$Q27*8+6,CJ$2)*$AG27+INDEX(装备数值!$X$13:$AH$116,$R27*8+7,CJ$2)*$AH27+INDEX(装备数值!$X$13:$AH$116,$S27*8+8,CJ$2)*$AI27</f>
        <v>367500</v>
      </c>
      <c r="CK27" s="14">
        <f>INDEX(装备数值!$X$13:$AH$116,$L27*8+1,CK$2)*$AB27+INDEX(装备数值!$X$13:$AH$116,$M27*8+2,CK$2)*$AC27+INDEX(装备数值!$X$13:$AH$116,$O27*8+3,CK$2)*$AD27+INDEX(装备数值!$X$13:$AH$116,$N27*8+4,CK$2)*$AE27+INDEX(装备数值!$X$13:$AH$116,$P27*8+5,CK$2)*$AF27+INDEX(装备数值!$X$13:$AH$116,$Q27*8+6,CK$2)*$AG27+INDEX(装备数值!$X$13:$AH$116,$R27*8+7,CK$2)*$AH27+INDEX(装备数值!$X$13:$AH$116,$S27*8+8,CK$2)*$AI27</f>
        <v>24500</v>
      </c>
      <c r="CL27" s="14">
        <f>INDEX(装备数值!$X$13:$AH$116,$L27*8+1,CL$2)*$AB27+INDEX(装备数值!$X$13:$AH$116,$M27*8+2,CL$2)*$AC27+INDEX(装备数值!$X$13:$AH$116,$O27*8+3,CL$2)*$AD27+INDEX(装备数值!$X$13:$AH$116,$N27*8+4,CL$2)*$AE27+INDEX(装备数值!$X$13:$AH$116,$P27*8+5,CL$2)*$AF27+INDEX(装备数值!$X$13:$AH$116,$Q27*8+6,CL$2)*$AG27+INDEX(装备数值!$X$13:$AH$116,$R27*8+7,CL$2)*$AH27+INDEX(装备数值!$X$13:$AH$116,$S27*8+8,CL$2)*$AI27</f>
        <v>529000</v>
      </c>
      <c r="CM27" s="14">
        <f>INDEX(装备数值!$X$13:$AH$116,$L27*8+1,CM$2)*$AB27+INDEX(装备数值!$X$13:$AH$116,$M27*8+2,CM$2)*$AC27+INDEX(装备数值!$X$13:$AH$116,$O27*8+3,CM$2)*$AD27+INDEX(装备数值!$X$13:$AH$116,$N27*8+4,CM$2)*$AE27+INDEX(装备数值!$X$13:$AH$116,$P27*8+5,CM$2)*$AF27+INDEX(装备数值!$X$13:$AH$116,$Q27*8+6,CM$2)*$AG27+INDEX(装备数值!$X$13:$AH$116,$R27*8+7,CM$2)*$AH27+INDEX(装备数值!$X$13:$AH$116,$S27*8+8,CM$2)*$AI27</f>
        <v>9800</v>
      </c>
      <c r="CN27" s="14">
        <f>INDEX(装备数值!$X$13:$AH$116,$L27*8+1,CN$2)*$AB27+INDEX(装备数值!$X$13:$AH$116,$M27*8+2,CN$2)*$AC27+INDEX(装备数值!$X$13:$AH$116,$O27*8+3,CN$2)*$AD27+INDEX(装备数值!$X$13:$AH$116,$N27*8+4,CN$2)*$AE27+INDEX(装备数值!$X$13:$AH$116,$P27*8+5,CN$2)*$AF27+INDEX(装备数值!$X$13:$AH$116,$Q27*8+6,CN$2)*$AG27+INDEX(装备数值!$X$13:$AH$116,$R27*8+7,CN$2)*$AH27+INDEX(装备数值!$X$13:$AH$116,$S27*8+8,CN$2)*$AI27</f>
        <v>38700</v>
      </c>
      <c r="CO27" s="14">
        <f>INDEX(装备数值!$X$13:$AH$116,$L27*8+1,CO$2)*$AB27+INDEX(装备数值!$X$13:$AH$116,$M27*8+2,CO$2)*$AC27+INDEX(装备数值!$X$13:$AH$116,$O27*8+3,CO$2)*$AD27+INDEX(装备数值!$X$13:$AH$116,$N27*8+4,CO$2)*$AE27+INDEX(装备数值!$X$13:$AH$116,$P27*8+5,CO$2)*$AF27+INDEX(装备数值!$X$13:$AH$116,$Q27*8+6,CO$2)*$AG27+INDEX(装备数值!$X$13:$AH$116,$R27*8+7,CO$2)*$AH27+INDEX(装备数值!$X$13:$AH$116,$S27*8+8,CO$2)*$AI27</f>
        <v>36750</v>
      </c>
      <c r="CP27" s="14">
        <f>INDEX(装备数值!$X$13:$AH$116,$L27*8+1,CP$2)*$AB27+INDEX(装备数值!$X$13:$AH$116,$M27*8+2,CP$2)*$AC27+INDEX(装备数值!$X$13:$AH$116,$O27*8+3,CP$2)*$AD27+INDEX(装备数值!$X$13:$AH$116,$N27*8+4,CP$2)*$AE27+INDEX(装备数值!$X$13:$AH$116,$P27*8+5,CP$2)*$AF27+INDEX(装备数值!$X$13:$AH$116,$Q27*8+6,CP$2)*$AG27+INDEX(装备数值!$X$13:$AH$116,$R27*8+7,CP$2)*$AH27+INDEX(装备数值!$X$13:$AH$116,$S27*8+8,CP$2)*$AI27</f>
        <v>38700</v>
      </c>
      <c r="CQ27" s="14">
        <f>INDEX(装备数值!$X$13:$AH$116,$L27*8+1,CQ$2)*$AB27+INDEX(装备数值!$X$13:$AH$116,$M27*8+2,CQ$2)*$AC27+INDEX(装备数值!$X$13:$AH$116,$O27*8+3,CQ$2)*$AD27+INDEX(装备数值!$X$13:$AH$116,$N27*8+4,CQ$2)*$AE27+INDEX(装备数值!$X$13:$AH$116,$P27*8+5,CQ$2)*$AF27+INDEX(装备数值!$X$13:$AH$116,$Q27*8+6,CQ$2)*$AG27+INDEX(装备数值!$X$13:$AH$116,$R27*8+7,CQ$2)*$AH27+INDEX(装备数值!$X$13:$AH$116,$S27*8+8,CQ$2)*$AI27</f>
        <v>36750</v>
      </c>
      <c r="CR27" s="14">
        <f>INDEX(装备数值!$X$13:$AH$116,$L27*8+1,CR$2)*$AB27+INDEX(装备数值!$X$13:$AH$116,$M27*8+2,CR$2)*$AC27+INDEX(装备数值!$X$13:$AH$116,$O27*8+3,CR$2)*$AD27+INDEX(装备数值!$X$13:$AH$116,$N27*8+4,CR$2)*$AE27+INDEX(装备数值!$X$13:$AH$116,$P27*8+5,CR$2)*$AF27+INDEX(装备数值!$X$13:$AH$116,$Q27*8+6,CR$2)*$AG27+INDEX(装备数值!$X$13:$AH$116,$R27*8+7,CR$2)*$AH27+INDEX(装备数值!$X$13:$AH$116,$S27*8+8,CR$2)*$AI27</f>
        <v>70</v>
      </c>
      <c r="CS27" s="14">
        <f>INDEX(装备数值!$X$13:$AH$116,$L27*8+1,CS$2)*$AB27+INDEX(装备数值!$X$13:$AH$116,$M27*8+2,CS$2)*$AC27+INDEX(装备数值!$X$13:$AH$116,$O27*8+3,CS$2)*$AD27+INDEX(装备数值!$X$13:$AH$116,$N27*8+4,CS$2)*$AE27+INDEX(装备数值!$X$13:$AH$116,$P27*8+5,CS$2)*$AF27+INDEX(装备数值!$X$13:$AH$116,$Q27*8+6,CS$2)*$AG27+INDEX(装备数值!$X$13:$AH$116,$R27*8+7,CS$2)*$AH27+INDEX(装备数值!$X$13:$AH$116,$S27*8+8,CS$2)*$AI27</f>
        <v>70</v>
      </c>
      <c r="CU27" s="14">
        <f>INDEX(装备数值!$AN$17:$AN$117,MATCH(MIN($T27:$AA27),装备数值!$AO$17:$AO$117,1))</f>
        <v>58</v>
      </c>
      <c r="CV27" s="14">
        <f>IF(COUNTIF($L27:$S27,"&gt;"&amp;0)=8,INDEX(装备数值!AR$17:AR$117,$CU27+1),0)</f>
        <v>25520</v>
      </c>
      <c r="CW27" s="14">
        <f>IF(COUNTIF($L27:$S27,"&gt;"&amp;0)=8,INDEX(装备数值!AS$17:AS$117,$CU27+1),0)</f>
        <v>191400</v>
      </c>
      <c r="CX27" s="14">
        <f>IF(COUNTIF($L27:$S27,"&gt;"&amp;0)=8,INDEX(装备数值!AT$17:AT$117,$CU27+1),0)</f>
        <v>12760</v>
      </c>
      <c r="CY27" s="14">
        <f>IF(COUNTIF($L27:$S27,"&gt;"&amp;0)=8,INDEX(装备数值!AU$17:AU$117,$CU27+1),0)</f>
        <v>255200</v>
      </c>
      <c r="CZ27" s="14">
        <f>IF(COUNTIF($L27:$S27,"&gt;"&amp;0)=8,INDEX(装备数值!AV$17:AV$117,$CU27+1),0)</f>
        <v>4988</v>
      </c>
      <c r="DB27" s="14">
        <f>INDEX(装备数值!$AY$17:$AY$77,MATCH(MIN($AB27:$AI27),装备数值!$AZ$17:$AZ$77,1))</f>
        <v>35</v>
      </c>
      <c r="DC27" s="26">
        <f>INDEX(装备数值!BA$17:BA$77,日常本!DB27+1)</f>
        <v>0.625</v>
      </c>
      <c r="DD27" s="26">
        <f>INDEX(装备数值!BA$17:BA$77,日常本!DB27+1)</f>
        <v>0.625</v>
      </c>
      <c r="DF27" s="14">
        <f t="shared" si="0"/>
        <v>26</v>
      </c>
      <c r="DG27" s="14">
        <f>VLOOKUP(DF27,军阶与晶片数值!$W$6:$X$27,2)</f>
        <v>6</v>
      </c>
      <c r="DH27" s="14">
        <f>INDEX(军阶与晶片数值!Y$6:Y$27,$DG27+1)</f>
        <v>550</v>
      </c>
      <c r="DI27" s="14">
        <f>INDEX(军阶与晶片数值!Z$6:Z$27,$DG27+1)</f>
        <v>550</v>
      </c>
      <c r="DJ27" s="14">
        <f>INDEX(军阶与晶片数值!AA$6:AA$27,$DG27+1)</f>
        <v>550</v>
      </c>
      <c r="DK27" s="14">
        <f>INDEX(军阶与晶片数值!AB$6:AB$27,$DG27+1)</f>
        <v>550</v>
      </c>
      <c r="DL27" s="28">
        <f>INDEX(军阶与晶片数值!AC$6:AC$27,$DG27+1)</f>
        <v>35</v>
      </c>
      <c r="DM27" s="28">
        <f>INDEX(军阶与晶片数值!AD$6:AD$27,$DG27+1)</f>
        <v>17.5</v>
      </c>
      <c r="DO27" s="26">
        <f>INDEX(军阶与晶片数值!I$6:I$16,AJ27+1)</f>
        <v>0.15</v>
      </c>
      <c r="DP27" s="26">
        <f>INDEX(军阶与晶片数值!M$6:M$16,AK27+1)</f>
        <v>0.15</v>
      </c>
      <c r="DQ27" s="26">
        <f>INDEX(军阶与晶片数值!J$6:J$16,AL27+1)</f>
        <v>0.15</v>
      </c>
      <c r="DR27" s="26">
        <f>INDEX(军阶与晶片数值!K$6:K$16,AM27+1)</f>
        <v>0.3</v>
      </c>
      <c r="DS27" s="26">
        <f>INDEX(军阶与晶片数值!L$6:L$16,AN27+1)</f>
        <v>0.3</v>
      </c>
      <c r="DT27" s="28">
        <f>INDEX(军阶与晶片数值!N$6:N$16,AO27+1)</f>
        <v>0</v>
      </c>
      <c r="DU27" s="28">
        <f>INDEX(军阶与晶片数值!O$6:O$16,AP27+1)</f>
        <v>0</v>
      </c>
      <c r="DV27" s="28">
        <f>INDEX(军阶与晶片数值!P$6:P$16,AQ27+1)</f>
        <v>0</v>
      </c>
      <c r="DW27" s="28">
        <f>INDEX(军阶与晶片数值!Q$6:Q$16,AR27+1)</f>
        <v>0</v>
      </c>
      <c r="DX27" s="26">
        <f>INDEX(军阶与晶片数值!R$6:R$16,AS27+1)</f>
        <v>0.13</v>
      </c>
      <c r="DY27" s="26">
        <f>INDEX(军阶与晶片数值!S$6:S$16,AT27+1)</f>
        <v>0.13</v>
      </c>
      <c r="DZ27" s="26">
        <f>INDEX(军阶与晶片数值!T$6:T$16,AU27+1)</f>
        <v>0</v>
      </c>
      <c r="EA27" s="26">
        <f>INDEX(军阶与晶片数值!U$6:U$16,AV27+1)</f>
        <v>0</v>
      </c>
      <c r="EC27" s="26">
        <f>INDEX(军阶与晶片数值!$C$6:$C$36,日常本!$AW27+1)</f>
        <v>1</v>
      </c>
      <c r="ED27" s="26">
        <f>INDEX(军阶与晶片数值!$C$6:$C$36,日常本!$AW27+1)</f>
        <v>1</v>
      </c>
      <c r="EE27" s="26">
        <f>INDEX(军阶与晶片数值!$C$6:$C$36,日常本!$AW27+1)</f>
        <v>1</v>
      </c>
      <c r="EF27" s="26">
        <f>INDEX(军阶与晶片数值!$C$6:$C$36,日常本!$AW27+1)</f>
        <v>1</v>
      </c>
      <c r="EG27" s="26">
        <f>INDEX(军阶与晶片数值!$C$6:$C$36,日常本!$AW27+1)</f>
        <v>1</v>
      </c>
      <c r="EI27" s="14">
        <f>INDEX(战舰突破!$H$6:$H$18,日常本!$F27+1)+INDEX(战舰突破!$H$23:$H$35,日常本!$G27+1)+INDEX(战舰突破!$H$40:$H$52,日常本!$H27+1)</f>
        <v>200</v>
      </c>
      <c r="EJ27" s="14">
        <f>INDEX(战舰突破!$I$6:$I$18,日常本!$F27+1)+INDEX(战舰突破!$I$23:$I$35,日常本!$G27+1)+INDEX(战舰突破!$I$40:$I$52,日常本!$H27+1)</f>
        <v>200</v>
      </c>
      <c r="EK27" s="14">
        <f>INDEX(战舰突破!$J$6:$J$18,日常本!$F27+1)+INDEX(战舰突破!$J$23:$J$35,日常本!$G27+1)+INDEX(战舰突破!$J$40:$J$52,日常本!$H27+1)</f>
        <v>0</v>
      </c>
      <c r="EL27" s="14">
        <f>INDEX(战舰突破!$K$6:$K$18,日常本!$F27+1)+INDEX(战舰突破!$K$23:$K$35,日常本!$G27+1)+INDEX(战舰突破!$K$40:$K$52,日常本!$H27+1)</f>
        <v>0</v>
      </c>
      <c r="EM27" s="14">
        <f>INDEX(战舰突破!$L$6:$L$18,日常本!$F27+1)+INDEX(战舰突破!$L$23:$L$35,日常本!$G27+1)+INDEX(战舰突破!$L$40:$L$52,日常本!$H27+1)</f>
        <v>200</v>
      </c>
      <c r="EN27" s="18">
        <f>INDEX(战舰突破!$N$6:$N$18,日常本!$F27+1)+INDEX(战舰突破!$N$23:$N$35,日常本!$G27+1)+INDEX(战舰突破!$N$40:$N$52,日常本!$H27+1)</f>
        <v>0.75</v>
      </c>
      <c r="EO27" s="18">
        <f>INDEX(战舰突破!$O$6:$O$18,日常本!$F27+1)+INDEX(战舰突破!$O$23:$O$35,日常本!$G27+1)+INDEX(战舰突破!$O$40:$O$52,日常本!$H27+1)</f>
        <v>1.4</v>
      </c>
      <c r="EP27" s="18">
        <f>INDEX(战舰突破!$P$6:$P$18,日常本!$F27+1)+INDEX(战舰突破!$P$23:$P$35,日常本!$G27+1)+INDEX(战舰突破!$P$40:$P$52,日常本!$H27+1)</f>
        <v>0.5</v>
      </c>
      <c r="EQ27" s="18">
        <f>INDEX(战舰突破!$Q$6:$Q$18,日常本!$F27+1)+INDEX(战舰突破!$Q$23:$Q$35,日常本!$G27+1)+INDEX(战舰突破!$Q$40:$Q$52,日常本!$H27+1)</f>
        <v>0.3</v>
      </c>
      <c r="ER27" s="18">
        <f>INDEX(战舰突破!$R$6:$R$18,日常本!$F27+1)+INDEX(战舰突破!$R$23:$R$35,日常本!$G27+1)+INDEX(战舰突破!$R$40:$R$52,日常本!$H27+1)</f>
        <v>0.25</v>
      </c>
      <c r="ES27" s="18">
        <f>INDEX(战舰突破!$M$6:$M$18,日常本!$F27+1)+INDEX(战舰突破!$M$23:$M$35,日常本!$G27+1)+INDEX(战舰突破!$M$40:$M$52,日常本!$H27+1)</f>
        <v>0.2</v>
      </c>
      <c r="ET27" s="22">
        <f>INDEX(战舰突破!$W$6:$W$18,日常本!$F27+1)+INDEX(战舰突破!$W$23:$W$35,日常本!$G27+1)+INDEX(战舰突破!$W$40:$W$52,日常本!$H27+1)</f>
        <v>0.5</v>
      </c>
      <c r="EW27" s="14">
        <f>INDEX(战舰突破!$S$6:$S$18,日常本!$F27+1)</f>
        <v>0</v>
      </c>
      <c r="EX27" s="14">
        <f>INDEX(战舰突破!$T$6:$T$18,日常本!$F27+1)</f>
        <v>1.1000000000000001</v>
      </c>
      <c r="EY27" s="14">
        <f>INDEX(战舰突破!$U$6:$U$18,日常本!$F27+1)</f>
        <v>0.1</v>
      </c>
      <c r="EZ27" s="14">
        <f>INDEX(战舰突破!$V$6:$V$18,日常本!$F27+1)</f>
        <v>1</v>
      </c>
      <c r="FA27" s="14">
        <f>INDEX(战舰突破!$X$6:$X$18,日常本!$F27+1)</f>
        <v>11</v>
      </c>
      <c r="FC27" s="14">
        <f>INDEX(战舰突破!$S$23:$S$35,日常本!$F27+1)</f>
        <v>0.6</v>
      </c>
      <c r="FD27" s="14">
        <f>INDEX(战舰突破!$T$23:$T$35,日常本!$F27+1)</f>
        <v>0.55000000000000004</v>
      </c>
      <c r="FE27" s="14">
        <f>INDEX(战舰突破!$U$23:$U$35,日常本!$F27+1)</f>
        <v>0.1</v>
      </c>
      <c r="FF27" s="14">
        <f>INDEX(战舰突破!$V$23:$V$35,日常本!$F27+1)</f>
        <v>2</v>
      </c>
      <c r="FG27" s="14">
        <f>INDEX(战舰突破!$X$23:$X$35,日常本!$F27+1)</f>
        <v>165</v>
      </c>
      <c r="FI27" s="14">
        <f>INDEX(战舰突破!$S$40:$S$52,日常本!$F27+1)</f>
        <v>0.6</v>
      </c>
      <c r="FJ27" s="14">
        <f>INDEX(战舰突破!$T$40:$T$52,日常本!$F27+1)</f>
        <v>0.25</v>
      </c>
      <c r="FK27" s="14">
        <f>INDEX(战舰突破!$U$40:$U$52,日常本!$F27+1)</f>
        <v>0.2</v>
      </c>
      <c r="FL27" s="14">
        <f>INDEX(战舰突破!$V$40:$V$52,日常本!$F27+1)</f>
        <v>1</v>
      </c>
      <c r="FM27" s="14">
        <f>INDEX(战舰突破!$X$40:$X$52,日常本!$F27+1)</f>
        <v>275</v>
      </c>
      <c r="FP27" s="14">
        <f t="shared" si="1"/>
        <v>2520048</v>
      </c>
      <c r="FQ27" s="14">
        <f t="shared" si="2"/>
        <v>2522020</v>
      </c>
      <c r="FR27" s="14">
        <f t="shared" si="3"/>
        <v>2524133</v>
      </c>
      <c r="FS27" s="14">
        <f t="shared" si="4"/>
        <v>26179301</v>
      </c>
      <c r="FT27" s="14">
        <f t="shared" si="5"/>
        <v>1040133</v>
      </c>
      <c r="FU27" s="14">
        <f t="shared" si="6"/>
        <v>20970424</v>
      </c>
      <c r="FV27" s="14">
        <f t="shared" si="6"/>
        <v>526793</v>
      </c>
      <c r="FW27" s="28">
        <f t="shared" si="7"/>
        <v>39250</v>
      </c>
      <c r="FX27" s="28">
        <f t="shared" si="7"/>
        <v>37300</v>
      </c>
      <c r="FY27" s="28">
        <f t="shared" si="7"/>
        <v>39250</v>
      </c>
      <c r="FZ27" s="28">
        <f t="shared" si="7"/>
        <v>37300</v>
      </c>
      <c r="GA27" s="28">
        <f t="shared" si="8"/>
        <v>1.8362499999999997</v>
      </c>
      <c r="GB27" s="28">
        <f t="shared" si="8"/>
        <v>1.8362499999999997</v>
      </c>
      <c r="GC27" s="28">
        <f t="shared" si="9"/>
        <v>0</v>
      </c>
      <c r="GD27" s="28">
        <f t="shared" si="9"/>
        <v>58.15</v>
      </c>
      <c r="GE27" s="14">
        <f t="shared" si="10"/>
        <v>1</v>
      </c>
      <c r="GF27" s="14">
        <f t="shared" si="11"/>
        <v>1.6</v>
      </c>
      <c r="GG27" s="14">
        <f t="shared" si="12"/>
        <v>1.6</v>
      </c>
      <c r="GH27" s="18">
        <f t="shared" si="13"/>
        <v>2.3000000000000003</v>
      </c>
      <c r="GI27" s="18">
        <f t="shared" si="14"/>
        <v>1.75</v>
      </c>
      <c r="GJ27" s="18">
        <f t="shared" si="15"/>
        <v>1.45</v>
      </c>
      <c r="GK27" s="29">
        <f t="shared" si="44"/>
        <v>39400</v>
      </c>
      <c r="GL27" s="29">
        <f t="shared" si="44"/>
        <v>39700</v>
      </c>
      <c r="GM27" s="29">
        <f t="shared" si="44"/>
        <v>39700</v>
      </c>
      <c r="GN27" s="26">
        <f t="shared" si="45"/>
        <v>0.1</v>
      </c>
      <c r="GO27" s="26">
        <f t="shared" si="46"/>
        <v>0.1</v>
      </c>
      <c r="GP27" s="26">
        <f t="shared" si="47"/>
        <v>0.2</v>
      </c>
      <c r="GQ27" s="14">
        <f t="shared" si="48"/>
        <v>3</v>
      </c>
      <c r="GR27" s="14">
        <f t="shared" si="49"/>
        <v>4</v>
      </c>
      <c r="GS27" s="14">
        <f t="shared" si="50"/>
        <v>3</v>
      </c>
      <c r="GT27" s="14">
        <f t="shared" si="17"/>
        <v>11</v>
      </c>
      <c r="GU27" s="14">
        <f t="shared" si="18"/>
        <v>165</v>
      </c>
      <c r="GV27" s="14">
        <f t="shared" si="19"/>
        <v>275</v>
      </c>
      <c r="GW27">
        <v>23</v>
      </c>
      <c r="GX27" s="14">
        <f t="shared" si="20"/>
        <v>174714295</v>
      </c>
      <c r="GZ27" s="14">
        <f t="shared" si="21"/>
        <v>2080266</v>
      </c>
      <c r="HA27" s="14">
        <f t="shared" si="51"/>
        <v>1259994</v>
      </c>
      <c r="HB27" s="29">
        <f t="shared" si="52"/>
        <v>35808</v>
      </c>
      <c r="HC27" s="29">
        <f t="shared" si="53"/>
        <v>25659</v>
      </c>
      <c r="HD27" s="29">
        <f t="shared" si="22"/>
        <v>29175</v>
      </c>
      <c r="HE27" s="29">
        <f t="shared" si="23"/>
        <v>25865</v>
      </c>
      <c r="HF27" s="14">
        <f t="shared" si="24"/>
        <v>1.8362499999999997</v>
      </c>
      <c r="HG27" s="14">
        <f t="shared" si="24"/>
        <v>1.8362499999999997</v>
      </c>
      <c r="HH27" s="14">
        <f t="shared" si="54"/>
        <v>1233224</v>
      </c>
      <c r="HI27" s="26">
        <f t="shared" si="25"/>
        <v>0.44520430680261752</v>
      </c>
      <c r="HJ27" s="26">
        <f t="shared" si="26"/>
        <v>0.62374161073825507</v>
      </c>
      <c r="HK27" s="29">
        <f t="shared" si="55"/>
        <v>361517</v>
      </c>
      <c r="HL27" s="29">
        <f t="shared" si="56"/>
        <v>1322491</v>
      </c>
      <c r="HM27" s="29">
        <f t="shared" si="57"/>
        <v>1463358</v>
      </c>
      <c r="HN27" s="26">
        <f t="shared" si="27"/>
        <v>0.52839761749110192</v>
      </c>
      <c r="HO27" s="26">
        <f t="shared" si="28"/>
        <v>0.53520737996658674</v>
      </c>
      <c r="HP27" s="26">
        <f t="shared" si="29"/>
        <v>0.63520737996658672</v>
      </c>
      <c r="HQ27" s="26">
        <f t="shared" si="58"/>
        <v>0.1283976174911019</v>
      </c>
      <c r="HR27" s="29">
        <f t="shared" si="30"/>
        <v>1.8000000000000003</v>
      </c>
      <c r="HS27" s="29">
        <f t="shared" si="31"/>
        <v>3.5526868598823271</v>
      </c>
      <c r="HT27" s="29">
        <f t="shared" si="32"/>
        <v>3.2217912399215516</v>
      </c>
      <c r="HU27" s="29">
        <f t="shared" si="33"/>
        <v>3253653</v>
      </c>
      <c r="HV27" s="29">
        <f t="shared" si="34"/>
        <v>3132264.2653417592</v>
      </c>
      <c r="HW27" s="29">
        <f t="shared" si="35"/>
        <v>2357316.9926345609</v>
      </c>
      <c r="HX27" s="29">
        <f t="shared" si="36"/>
        <v>19881439</v>
      </c>
      <c r="HY27" s="14">
        <f t="shared" si="37"/>
        <v>8743234.2599999998</v>
      </c>
      <c r="IC27" s="14">
        <v>0</v>
      </c>
      <c r="ID27" s="14">
        <v>1</v>
      </c>
      <c r="IE27" s="14">
        <v>300</v>
      </c>
      <c r="IF27" s="14">
        <v>50</v>
      </c>
      <c r="IG27" s="14">
        <v>37</v>
      </c>
      <c r="IH27" s="23">
        <f t="shared" si="38"/>
        <v>1113697124</v>
      </c>
      <c r="II27" s="23">
        <f t="shared" si="59"/>
        <v>2</v>
      </c>
      <c r="IJ27" s="23">
        <f t="shared" si="60"/>
        <v>1113.7</v>
      </c>
      <c r="IK27" s="14">
        <v>1</v>
      </c>
      <c r="IL27" s="14">
        <v>0</v>
      </c>
      <c r="IM27" s="14">
        <v>120</v>
      </c>
      <c r="IN27" s="14">
        <v>20</v>
      </c>
      <c r="IO27" s="14">
        <v>15</v>
      </c>
      <c r="IP27" s="23">
        <f t="shared" si="39"/>
        <v>361469011</v>
      </c>
      <c r="IQ27" s="23">
        <f t="shared" si="61"/>
        <v>2</v>
      </c>
      <c r="IR27" s="23">
        <f t="shared" si="62"/>
        <v>361.47</v>
      </c>
      <c r="IU27" s="14">
        <v>48</v>
      </c>
      <c r="IV27" s="14">
        <v>8</v>
      </c>
      <c r="IW27" s="14">
        <v>6</v>
      </c>
      <c r="IX27" s="23">
        <f t="shared" si="40"/>
        <v>136635028</v>
      </c>
      <c r="IY27" s="23">
        <f t="shared" si="63"/>
        <v>2</v>
      </c>
      <c r="IZ27" s="23">
        <f t="shared" si="64"/>
        <v>136.63999999999999</v>
      </c>
      <c r="JA27" s="14">
        <v>30</v>
      </c>
      <c r="JB27" s="14">
        <v>5</v>
      </c>
      <c r="JC27" s="14">
        <v>3</v>
      </c>
      <c r="JD27" s="23">
        <f t="shared" si="41"/>
        <v>79739332</v>
      </c>
      <c r="JE27" s="23">
        <f t="shared" si="65"/>
        <v>2</v>
      </c>
      <c r="JF27" s="23">
        <f t="shared" si="66"/>
        <v>79.739999999999995</v>
      </c>
      <c r="JG27" s="14">
        <v>96</v>
      </c>
      <c r="JH27" s="14">
        <v>16</v>
      </c>
      <c r="JI27" s="14">
        <v>12</v>
      </c>
      <c r="JJ27" s="23">
        <f t="shared" si="42"/>
        <v>273270057</v>
      </c>
      <c r="JK27" s="23">
        <f t="shared" si="67"/>
        <v>2</v>
      </c>
      <c r="JL27" s="23">
        <f t="shared" si="68"/>
        <v>273.27</v>
      </c>
    </row>
    <row r="28" spans="1:293" ht="16.5" x14ac:dyDescent="0.2">
      <c r="A28" s="14">
        <v>870</v>
      </c>
      <c r="B28" s="14" t="s">
        <v>680</v>
      </c>
      <c r="C28" s="14">
        <v>870</v>
      </c>
      <c r="D28" s="14">
        <v>870</v>
      </c>
      <c r="E28" s="14">
        <v>870</v>
      </c>
      <c r="F28" s="14">
        <v>12</v>
      </c>
      <c r="G28" s="14">
        <v>12</v>
      </c>
      <c r="H28" s="14">
        <v>12</v>
      </c>
      <c r="I28" s="14">
        <v>9</v>
      </c>
      <c r="J28" s="14">
        <v>9</v>
      </c>
      <c r="K28" s="14">
        <v>9</v>
      </c>
      <c r="L28" s="14">
        <v>12</v>
      </c>
      <c r="M28" s="14">
        <v>12</v>
      </c>
      <c r="N28" s="14">
        <v>12</v>
      </c>
      <c r="O28" s="14">
        <v>12</v>
      </c>
      <c r="P28" s="14">
        <v>12</v>
      </c>
      <c r="Q28" s="14">
        <v>12</v>
      </c>
      <c r="R28" s="14">
        <v>12</v>
      </c>
      <c r="S28" s="14">
        <v>12</v>
      </c>
      <c r="T28" s="14">
        <v>870</v>
      </c>
      <c r="U28" s="14">
        <v>870</v>
      </c>
      <c r="V28" s="14">
        <v>870</v>
      </c>
      <c r="W28" s="14">
        <v>870</v>
      </c>
      <c r="X28" s="14">
        <v>870</v>
      </c>
      <c r="Y28" s="14">
        <v>870</v>
      </c>
      <c r="Z28" s="14">
        <v>870</v>
      </c>
      <c r="AA28" s="14">
        <v>870</v>
      </c>
      <c r="AB28" s="14">
        <v>90</v>
      </c>
      <c r="AC28" s="14">
        <v>90</v>
      </c>
      <c r="AD28" s="14">
        <v>90</v>
      </c>
      <c r="AE28" s="14">
        <v>90</v>
      </c>
      <c r="AF28" s="14">
        <v>90</v>
      </c>
      <c r="AG28" s="14">
        <v>90</v>
      </c>
      <c r="AH28" s="14">
        <v>90</v>
      </c>
      <c r="AI28" s="14">
        <v>90</v>
      </c>
      <c r="AJ28" s="14">
        <v>6</v>
      </c>
      <c r="AK28" s="14">
        <v>6</v>
      </c>
      <c r="AL28" s="14">
        <v>6</v>
      </c>
      <c r="AM28" s="14">
        <v>6</v>
      </c>
      <c r="AN28" s="14">
        <v>6</v>
      </c>
      <c r="AO28" s="14">
        <v>0</v>
      </c>
      <c r="AP28" s="14">
        <v>0</v>
      </c>
      <c r="AQ28" s="14">
        <v>0</v>
      </c>
      <c r="AR28" s="14">
        <v>0</v>
      </c>
      <c r="AS28" s="14">
        <v>5</v>
      </c>
      <c r="AT28" s="14">
        <v>5</v>
      </c>
      <c r="AU28" s="14">
        <v>0</v>
      </c>
      <c r="AV28" s="14">
        <v>0</v>
      </c>
      <c r="AW28" s="14">
        <v>25</v>
      </c>
      <c r="BB28" s="14">
        <f>ROUND((INDEX(新战舰养成!S$6:S$18,日常本!$F28+1)+INDEX(新战舰养成!D$6:D$18,日常本!$F28+1)*(日常本!$C28-1))*INDEX(战舰突破!$D$6:$D$18,日常本!$I28+1),0)</f>
        <v>811366</v>
      </c>
      <c r="BC28" s="14">
        <f>ROUND((INDEX(新战舰养成!T$6:T$18,日常本!$F28+1)+INDEX(新战舰养成!E$6:E$18,日常本!$F28+1)*(日常本!$C28-1))*INDEX(战舰突破!$D$6:$D$18,日常本!$I28+1),0)</f>
        <v>6490793</v>
      </c>
      <c r="BD28" s="14">
        <f>ROUND((INDEX(新战舰养成!U$6:U$18,日常本!$F28+1)+INDEX(新战舰养成!F$6:F$18,日常本!$F28+1)*(日常本!$C28-1))*INDEX(战舰突破!$D$6:$D$18,日常本!$I28+1),0)</f>
        <v>405865</v>
      </c>
      <c r="BE28" s="14">
        <f>ROUND((INDEX(新战舰养成!V$6:V$18,日常本!$F28+1)+INDEX(新战舰养成!G$6:G$18,日常本!$F28+1)*(日常本!$C28-1))*INDEX(战舰突破!$D$6:$D$18,日常本!$I28+1),0)</f>
        <v>690</v>
      </c>
      <c r="BF28" s="14">
        <f>ROUND((INDEX(新战舰养成!W$6:W$18,日常本!$F28+1)+INDEX(新战舰养成!H$6:H$18,日常本!$F28+1)*(日常本!$C28-1))*INDEX(战舰突破!$D$6:$D$18,日常本!$I28+1),0)</f>
        <v>9</v>
      </c>
      <c r="BH28" s="14">
        <f>IF($D28&gt;0,ROUND((INDEX(新战舰养成!X$6:X$18,日常本!$G28+1)+INDEX(新战舰养成!I$6:I$18,日常本!$G28+1)*(日常本!$D28-1))*INDEX(战舰突破!$D$6:$D$18,日常本!$J28+1),0),0)</f>
        <v>812010</v>
      </c>
      <c r="BI28" s="14">
        <f>IF($D28&gt;0,ROUND((INDEX(新战舰养成!Y$6:Y$18,日常本!$G28+1)+INDEX(新战舰养成!J$6:J$18,日常本!$G28+1)*(日常本!$D28-1))*INDEX(战舰突破!$D$6:$D$18,日常本!$J28+1),0),0)</f>
        <v>0</v>
      </c>
      <c r="BJ28" s="14">
        <f>IF($D28&gt;0,ROUND((INDEX(新战舰养成!Z$6:Z$18,日常本!$G28+1)+INDEX(新战舰养成!K$6:K$18,日常本!$G28+1)*(日常本!$D28-1))*INDEX(战舰突破!$D$6:$D$18,日常本!$J28+1),0),0)</f>
        <v>0</v>
      </c>
      <c r="BK28" s="14">
        <f>IF($D28&gt;0,ROUND((INDEX(新战舰养成!AA$6:AA$18,日常本!$G28+1)+INDEX(新战舰养成!L$6:L$18,日常本!$G28+1)*(日常本!$D28-1))*INDEX(战舰突破!$D$6:$D$18,日常本!$J28+1),0),0)</f>
        <v>8113664</v>
      </c>
      <c r="BL28" s="14">
        <f>IF($D28&gt;0,ROUND((INDEX(新战舰养成!AB$6:AB$18,日常本!$G28+1)+INDEX(新战舰养成!M$6:M$18,日常本!$G28+1)*(日常本!$D28-1))*INDEX(战舰突破!$D$6:$D$18,日常本!$J28+1),0),0)</f>
        <v>162104</v>
      </c>
      <c r="BN28" s="14">
        <f>IF($E28&gt;0,ROUND((INDEX(新战舰养成!AC$6:AC$18,日常本!$H28+1)+INDEX(新战舰养成!I$6:I$18,日常本!$H28+1)*(日常本!$E28-1))*INDEX(战舰突破!$D$6:$D$18,日常本!$K28+1),0),0)</f>
        <v>812700</v>
      </c>
      <c r="BO28" s="14">
        <f>IF($E28&gt;0,ROUND((INDEX(新战舰养成!AD$6:AD$18,日常本!$H28+1)+INDEX(新战舰养成!J$6:J$18,日常本!$H28+1)*(日常本!$E28-1))*INDEX(战舰突破!$D$6:$D$18,日常本!$K28+1),0),0)</f>
        <v>0</v>
      </c>
      <c r="BP28" s="14">
        <f>IF($E28&gt;0,ROUND((INDEX(新战舰养成!AE$6:AE$18,日常本!$H28+1)+INDEX(新战舰养成!K$6:K$18,日常本!$H28+1)*(日常本!$E28-1))*INDEX(战舰突破!$D$6:$D$18,日常本!$K28+1),0),0)</f>
        <v>0</v>
      </c>
      <c r="BQ28" s="14">
        <f>IF($E28&gt;0,ROUND((INDEX(新战舰养成!AF$6:AF$18,日常本!$H28+1)+INDEX(新战舰养成!L$6:L$18,日常本!$H28+1)*(日常本!$E28-1))*INDEX(战舰突破!$D$6:$D$18,日常本!$K28+1),0),0)</f>
        <v>5256282</v>
      </c>
      <c r="BR28" s="14">
        <f>IF($E28&gt;0,ROUND((INDEX(新战舰养成!AG$6:AG$18,日常本!$H28+1)+INDEX(新战舰养成!M$6:M$18,日常本!$H28+1)*(日常本!$E28-1))*INDEX(战舰突破!$D$6:$D$18,日常本!$K28+1),0),0)</f>
        <v>219763</v>
      </c>
      <c r="BU28" s="14">
        <f>(INDEX(装备数值!$C$13:$G$116,日常本!$L28*8+1,BU$2)+INDEX(装备数值!$C$13:$G$116,日常本!$M28*8+2,BU$2)+INDEX(装备数值!$C$13:$G$116,日常本!$O28*8+3,BU$2)+INDEX(装备数值!$C$13:$G$116,日常本!$N28*8+4,BU$2)+INDEX(装备数值!$C$13:$G$116,日常本!$P28*8+5,BU$2)+INDEX(装备数值!$C$13:$G$116,日常本!$Q28*8+6,BU$2)+INDEX(装备数值!$C$13:$G$116,日常本!$R28*8+7,BU$2)+INDEX(装备数值!$C$13:$G$116,日常本!$S28*8+8,BU$2))</f>
        <v>147000</v>
      </c>
      <c r="BV28" s="14">
        <f>(INDEX(装备数值!$C$13:$G$116,日常本!$L28*8+1,BV$2)+INDEX(装备数值!$C$13:$G$116,日常本!$M28*8+2,BV$2)+INDEX(装备数值!$C$13:$G$116,日常本!$O28*8+3,BV$2)+INDEX(装备数值!$C$13:$G$116,日常本!$N28*8+4,BV$2)+INDEX(装备数值!$C$13:$G$116,日常本!$P28*8+5,BV$2)+INDEX(装备数值!$C$13:$G$116,日常本!$Q28*8+6,BV$2)+INDEX(装备数值!$C$13:$G$116,日常本!$R28*8+7,BV$2)+INDEX(装备数值!$C$13:$G$116,日常本!$S28*8+8,BV$2))</f>
        <v>1102500</v>
      </c>
      <c r="BW28" s="14">
        <f>(INDEX(装备数值!$C$13:$G$116,日常本!$L28*8+1,BW$2)+INDEX(装备数值!$C$13:$G$116,日常本!$M28*8+2,BW$2)+INDEX(装备数值!$C$13:$G$116,日常本!$O28*8+3,BW$2)+INDEX(装备数值!$C$13:$G$116,日常本!$N28*8+4,BW$2)+INDEX(装备数值!$C$13:$G$116,日常本!$P28*8+5,BW$2)+INDEX(装备数值!$C$13:$G$116,日常本!$Q28*8+6,BW$2)+INDEX(装备数值!$C$13:$G$116,日常本!$R28*8+7,BW$2)+INDEX(装备数值!$C$13:$G$116,日常本!$S28*8+8,BW$2))</f>
        <v>73500</v>
      </c>
      <c r="BX28" s="14">
        <f>(INDEX(装备数值!$C$13:$G$116,日常本!$L28*8+1,BX$2)+INDEX(装备数值!$C$13:$G$116,日常本!$M28*8+2,BX$2)+INDEX(装备数值!$C$13:$G$116,日常本!$O28*8+3,BX$2)+INDEX(装备数值!$C$13:$G$116,日常本!$N28*8+4,BX$2)+INDEX(装备数值!$C$13:$G$116,日常本!$P28*8+5,BX$2)+INDEX(装备数值!$C$13:$G$116,日常本!$Q28*8+6,BX$2)+INDEX(装备数值!$C$13:$G$116,日常本!$R28*8+7,BX$2)+INDEX(装备数值!$C$13:$G$116,日常本!$S28*8+8,BX$2))</f>
        <v>1470000</v>
      </c>
      <c r="BY28" s="14">
        <f>(INDEX(装备数值!$C$13:$G$116,日常本!$L28*8+1,BY$2)+INDEX(装备数值!$C$13:$G$116,日常本!$M28*8+2,BY$2)+INDEX(装备数值!$C$13:$G$116,日常本!$O28*8+3,BY$2)+INDEX(装备数值!$C$13:$G$116,日常本!$N28*8+4,BY$2)+INDEX(装备数值!$C$13:$G$116,日常本!$P28*8+5,BY$2)+INDEX(装备数值!$C$13:$G$116,日常本!$Q28*8+6,BY$2)+INDEX(装备数值!$C$13:$G$116,日常本!$R28*8+7,BY$2)+INDEX(装备数值!$C$13:$G$116,日常本!$S28*8+8,BY$2))</f>
        <v>29050</v>
      </c>
      <c r="CB28" s="14">
        <f>INDEX(装备数值!$I$13:$M$116,日常本!$L28*8+1,CB$2)*$T28+INDEX(装备数值!$I$13:$M$116,日常本!$M28*8+2,CB$2)*$U28+INDEX(装备数值!$I$13:$M$116,日常本!$O28*8+3,CB$2)*$V28+INDEX(装备数值!$I$13:$M$116,日常本!$N28*8+4,CB$2)*$W28+INDEX(装备数值!$I$13:$M$116,日常本!$P28*8+5,CB$2)*$X28+INDEX(装备数值!$I$13:$M$116,日常本!$Q28*8+6,CB$2)*$Y28+INDEX(装备数值!$I$13:$M$116,日常本!$R28*8+7,CB$2)*$Z28+INDEX(装备数值!$I$13:$M$116,日常本!$S28*8+8,CB$2)*$AA28</f>
        <v>365400</v>
      </c>
      <c r="CC28" s="14">
        <f>INDEX(装备数值!$I$13:$M$116,日常本!$L28*8+1,CC$2)*$T28+INDEX(装备数值!$I$13:$M$116,日常本!$M28*8+2,CC$2)*$U28+INDEX(装备数值!$I$13:$M$116,日常本!$O28*8+3,CC$2)*$V28+INDEX(装备数值!$I$13:$M$116,日常本!$N28*8+4,CC$2)*$W28+INDEX(装备数值!$I$13:$M$116,日常本!$P28*8+5,CC$2)*$X28+INDEX(装备数值!$I$13:$M$116,日常本!$Q28*8+6,CC$2)*$Y28+INDEX(装备数值!$I$13:$M$116,日常本!$R28*8+7,CC$2)*$Z28+INDEX(装备数值!$I$13:$M$116,日常本!$S28*8+8,CC$2)*$AA28</f>
        <v>2740500</v>
      </c>
      <c r="CD28" s="14">
        <f>INDEX(装备数值!$I$13:$M$116,日常本!$L28*8+1,CD$2)*$T28+INDEX(装备数值!$I$13:$M$116,日常本!$M28*8+2,CD$2)*$U28+INDEX(装备数值!$I$13:$M$116,日常本!$O28*8+3,CD$2)*$V28+INDEX(装备数值!$I$13:$M$116,日常本!$N28*8+4,CD$2)*$W28+INDEX(装备数值!$I$13:$M$116,日常本!$P28*8+5,CD$2)*$X28+INDEX(装备数值!$I$13:$M$116,日常本!$Q28*8+6,CD$2)*$Y28+INDEX(装备数值!$I$13:$M$116,日常本!$R28*8+7,CD$2)*$Z28+INDEX(装备数值!$I$13:$M$116,日常本!$S28*8+8,CD$2)*$AA28</f>
        <v>182700</v>
      </c>
      <c r="CE28" s="14">
        <f>INDEX(装备数值!$I$13:$M$116,日常本!$L28*8+1,CE$2)*$T28+INDEX(装备数值!$I$13:$M$116,日常本!$M28*8+2,CE$2)*$U28+INDEX(装备数值!$I$13:$M$116,日常本!$O28*8+3,CE$2)*$V28+INDEX(装备数值!$I$13:$M$116,日常本!$N28*8+4,CE$2)*$W28+INDEX(装备数值!$I$13:$M$116,日常本!$P28*8+5,CE$2)*$X28+INDEX(装备数值!$I$13:$M$116,日常本!$Q28*8+6,CE$2)*$Y28+INDEX(装备数值!$I$13:$M$116,日常本!$R28*8+7,CE$2)*$Z28+INDEX(装备数值!$I$13:$M$116,日常本!$S28*8+8,CE$2)*$AA28</f>
        <v>3654000</v>
      </c>
      <c r="CF28" s="14">
        <f>INDEX(装备数值!$I$13:$M$116,日常本!$L28*8+1,CF$2)*$T28+INDEX(装备数值!$I$13:$M$116,日常本!$M28*8+2,CF$2)*$U28+INDEX(装备数值!$I$13:$M$116,日常本!$O28*8+3,CF$2)*$V28+INDEX(装备数值!$I$13:$M$116,日常本!$N28*8+4,CF$2)*$W28+INDEX(装备数值!$I$13:$M$116,日常本!$P28*8+5,CF$2)*$X28+INDEX(装备数值!$I$13:$M$116,日常本!$Q28*8+6,CF$2)*$Y28+INDEX(装备数值!$I$13:$M$116,日常本!$R28*8+7,CF$2)*$Z28+INDEX(装备数值!$I$13:$M$116,日常本!$S28*8+8,CF$2)*$AA28</f>
        <v>72210</v>
      </c>
      <c r="CI28" s="14">
        <f>INDEX(装备数值!$X$13:$AH$116,$L28*8+1,CI$2)*$AB28+INDEX(装备数值!$X$13:$AH$116,$M28*8+2,CI$2)*$AC28+INDEX(装备数值!$X$13:$AH$116,$O28*8+3,CI$2)*$AD28+INDEX(装备数值!$X$13:$AH$116,$N28*8+4,CI$2)*$AE28+INDEX(装备数值!$X$13:$AH$116,$P28*8+5,CI$2)*$AF28+INDEX(装备数值!$X$13:$AH$116,$Q28*8+6,CI$2)*$AG28+INDEX(装备数值!$X$13:$AH$116,$R28*8+7,CI$2)*$AH28+INDEX(装备数值!$X$13:$AH$116,$S28*8+8,CI$2)*$AI28</f>
        <v>90000</v>
      </c>
      <c r="CJ28" s="14">
        <f>INDEX(装备数值!$X$13:$AH$116,$L28*8+1,CJ$2)*$AB28+INDEX(装备数值!$X$13:$AH$116,$M28*8+2,CJ$2)*$AC28+INDEX(装备数值!$X$13:$AH$116,$O28*8+3,CJ$2)*$AD28+INDEX(装备数值!$X$13:$AH$116,$N28*8+4,CJ$2)*$AE28+INDEX(装备数值!$X$13:$AH$116,$P28*8+5,CJ$2)*$AF28+INDEX(装备数值!$X$13:$AH$116,$Q28*8+6,CJ$2)*$AG28+INDEX(装备数值!$X$13:$AH$116,$R28*8+7,CJ$2)*$AH28+INDEX(装备数值!$X$13:$AH$116,$S28*8+8,CJ$2)*$AI28</f>
        <v>675000</v>
      </c>
      <c r="CK28" s="14">
        <f>INDEX(装备数值!$X$13:$AH$116,$L28*8+1,CK$2)*$AB28+INDEX(装备数值!$X$13:$AH$116,$M28*8+2,CK$2)*$AC28+INDEX(装备数值!$X$13:$AH$116,$O28*8+3,CK$2)*$AD28+INDEX(装备数值!$X$13:$AH$116,$N28*8+4,CK$2)*$AE28+INDEX(装备数值!$X$13:$AH$116,$P28*8+5,CK$2)*$AF28+INDEX(装备数值!$X$13:$AH$116,$Q28*8+6,CK$2)*$AG28+INDEX(装备数值!$X$13:$AH$116,$R28*8+7,CK$2)*$AH28+INDEX(装备数值!$X$13:$AH$116,$S28*8+8,CK$2)*$AI28</f>
        <v>45000</v>
      </c>
      <c r="CL28" s="14">
        <f>INDEX(装备数值!$X$13:$AH$116,$L28*8+1,CL$2)*$AB28+INDEX(装备数值!$X$13:$AH$116,$M28*8+2,CL$2)*$AC28+INDEX(装备数值!$X$13:$AH$116,$O28*8+3,CL$2)*$AD28+INDEX(装备数值!$X$13:$AH$116,$N28*8+4,CL$2)*$AE28+INDEX(装备数值!$X$13:$AH$116,$P28*8+5,CL$2)*$AF28+INDEX(装备数值!$X$13:$AH$116,$Q28*8+6,CL$2)*$AG28+INDEX(装备数值!$X$13:$AH$116,$R28*8+7,CL$2)*$AH28+INDEX(装备数值!$X$13:$AH$116,$S28*8+8,CL$2)*$AI28</f>
        <v>900000</v>
      </c>
      <c r="CM28" s="14">
        <f>INDEX(装备数值!$X$13:$AH$116,$L28*8+1,CM$2)*$AB28+INDEX(装备数值!$X$13:$AH$116,$M28*8+2,CM$2)*$AC28+INDEX(装备数值!$X$13:$AH$116,$O28*8+3,CM$2)*$AD28+INDEX(装备数值!$X$13:$AH$116,$N28*8+4,CM$2)*$AE28+INDEX(装备数值!$X$13:$AH$116,$P28*8+5,CM$2)*$AF28+INDEX(装备数值!$X$13:$AH$116,$Q28*8+6,CM$2)*$AG28+INDEX(装备数值!$X$13:$AH$116,$R28*8+7,CM$2)*$AH28+INDEX(装备数值!$X$13:$AH$116,$S28*8+8,CM$2)*$AI28</f>
        <v>18000</v>
      </c>
      <c r="CN28" s="14">
        <f>INDEX(装备数值!$X$13:$AH$116,$L28*8+1,CN$2)*$AB28+INDEX(装备数值!$X$13:$AH$116,$M28*8+2,CN$2)*$AC28+INDEX(装备数值!$X$13:$AH$116,$O28*8+3,CN$2)*$AD28+INDEX(装备数值!$X$13:$AH$116,$N28*8+4,CN$2)*$AE28+INDEX(装备数值!$X$13:$AH$116,$P28*8+5,CN$2)*$AF28+INDEX(装备数值!$X$13:$AH$116,$Q28*8+6,CN$2)*$AG28+INDEX(装备数值!$X$13:$AH$116,$R28*8+7,CN$2)*$AH28+INDEX(装备数值!$X$13:$AH$116,$S28*8+8,CN$2)*$AI28</f>
        <v>67500</v>
      </c>
      <c r="CO28" s="14">
        <f>INDEX(装备数值!$X$13:$AH$116,$L28*8+1,CO$2)*$AB28+INDEX(装备数值!$X$13:$AH$116,$M28*8+2,CO$2)*$AC28+INDEX(装备数值!$X$13:$AH$116,$O28*8+3,CO$2)*$AD28+INDEX(装备数值!$X$13:$AH$116,$N28*8+4,CO$2)*$AE28+INDEX(装备数值!$X$13:$AH$116,$P28*8+5,CO$2)*$AF28+INDEX(装备数值!$X$13:$AH$116,$Q28*8+6,CO$2)*$AG28+INDEX(装备数值!$X$13:$AH$116,$R28*8+7,CO$2)*$AH28+INDEX(装备数值!$X$13:$AH$116,$S28*8+8,CO$2)*$AI28</f>
        <v>67500</v>
      </c>
      <c r="CP28" s="14">
        <f>INDEX(装备数值!$X$13:$AH$116,$L28*8+1,CP$2)*$AB28+INDEX(装备数值!$X$13:$AH$116,$M28*8+2,CP$2)*$AC28+INDEX(装备数值!$X$13:$AH$116,$O28*8+3,CP$2)*$AD28+INDEX(装备数值!$X$13:$AH$116,$N28*8+4,CP$2)*$AE28+INDEX(装备数值!$X$13:$AH$116,$P28*8+5,CP$2)*$AF28+INDEX(装备数值!$X$13:$AH$116,$Q28*8+6,CP$2)*$AG28+INDEX(装备数值!$X$13:$AH$116,$R28*8+7,CP$2)*$AH28+INDEX(装备数值!$X$13:$AH$116,$S28*8+8,CP$2)*$AI28</f>
        <v>67500</v>
      </c>
      <c r="CQ28" s="14">
        <f>INDEX(装备数值!$X$13:$AH$116,$L28*8+1,CQ$2)*$AB28+INDEX(装备数值!$X$13:$AH$116,$M28*8+2,CQ$2)*$AC28+INDEX(装备数值!$X$13:$AH$116,$O28*8+3,CQ$2)*$AD28+INDEX(装备数值!$X$13:$AH$116,$N28*8+4,CQ$2)*$AE28+INDEX(装备数值!$X$13:$AH$116,$P28*8+5,CQ$2)*$AF28+INDEX(装备数值!$X$13:$AH$116,$Q28*8+6,CQ$2)*$AG28+INDEX(装备数值!$X$13:$AH$116,$R28*8+7,CQ$2)*$AH28+INDEX(装备数值!$X$13:$AH$116,$S28*8+8,CQ$2)*$AI28</f>
        <v>67500</v>
      </c>
      <c r="CR28" s="14">
        <f>INDEX(装备数值!$X$13:$AH$116,$L28*8+1,CR$2)*$AB28+INDEX(装备数值!$X$13:$AH$116,$M28*8+2,CR$2)*$AC28+INDEX(装备数值!$X$13:$AH$116,$O28*8+3,CR$2)*$AD28+INDEX(装备数值!$X$13:$AH$116,$N28*8+4,CR$2)*$AE28+INDEX(装备数值!$X$13:$AH$116,$P28*8+5,CR$2)*$AF28+INDEX(装备数值!$X$13:$AH$116,$Q28*8+6,CR$2)*$AG28+INDEX(装备数值!$X$13:$AH$116,$R28*8+7,CR$2)*$AH28+INDEX(装备数值!$X$13:$AH$116,$S28*8+8,CR$2)*$AI28</f>
        <v>180</v>
      </c>
      <c r="CS28" s="14">
        <f>INDEX(装备数值!$X$13:$AH$116,$L28*8+1,CS$2)*$AB28+INDEX(装备数值!$X$13:$AH$116,$M28*8+2,CS$2)*$AC28+INDEX(装备数值!$X$13:$AH$116,$O28*8+3,CS$2)*$AD28+INDEX(装备数值!$X$13:$AH$116,$N28*8+4,CS$2)*$AE28+INDEX(装备数值!$X$13:$AH$116,$P28*8+5,CS$2)*$AF28+INDEX(装备数值!$X$13:$AH$116,$Q28*8+6,CS$2)*$AG28+INDEX(装备数值!$X$13:$AH$116,$R28*8+7,CS$2)*$AH28+INDEX(装备数值!$X$13:$AH$116,$S28*8+8,CS$2)*$AI28</f>
        <v>180</v>
      </c>
      <c r="CU28" s="14">
        <f>INDEX(装备数值!$AN$17:$AN$117,MATCH(MIN($T28:$AA28),装备数值!$AO$17:$AO$117,1))</f>
        <v>87</v>
      </c>
      <c r="CV28" s="14">
        <f>IF(COUNTIF($L28:$S28,"&gt;"&amp;0)=8,INDEX(装备数值!AR$17:AR$117,$CU28+1),0)</f>
        <v>55680</v>
      </c>
      <c r="CW28" s="14">
        <f>IF(COUNTIF($L28:$S28,"&gt;"&amp;0)=8,INDEX(装备数值!AS$17:AS$117,$CU28+1),0)</f>
        <v>417600</v>
      </c>
      <c r="CX28" s="14">
        <f>IF(COUNTIF($L28:$S28,"&gt;"&amp;0)=8,INDEX(装备数值!AT$17:AT$117,$CU28+1),0)</f>
        <v>27840</v>
      </c>
      <c r="CY28" s="14">
        <f>IF(COUNTIF($L28:$S28,"&gt;"&amp;0)=8,INDEX(装备数值!AU$17:AU$117,$CU28+1),0)</f>
        <v>556800</v>
      </c>
      <c r="CZ28" s="14">
        <f>IF(COUNTIF($L28:$S28,"&gt;"&amp;0)=8,INDEX(装备数值!AV$17:AV$117,$CU28+1),0)</f>
        <v>10962</v>
      </c>
      <c r="DB28" s="14">
        <f>INDEX(装备数值!$AY$17:$AY$77,MATCH(MIN($AB28:$AI28),装备数值!$AZ$17:$AZ$77,1))</f>
        <v>45</v>
      </c>
      <c r="DC28" s="26">
        <f>INDEX(装备数值!BA$17:BA$77,日常本!DB28+1)</f>
        <v>1</v>
      </c>
      <c r="DD28" s="26">
        <f>INDEX(装备数值!BA$17:BA$77,日常本!DB28+1)</f>
        <v>1</v>
      </c>
      <c r="DF28" s="14">
        <f t="shared" si="0"/>
        <v>40</v>
      </c>
      <c r="DG28" s="14">
        <f>VLOOKUP(DF28,军阶与晶片数值!$W$6:$X$27,2)</f>
        <v>9</v>
      </c>
      <c r="DH28" s="14">
        <f>INDEX(军阶与晶片数值!Y$6:Y$27,$DG28+1)</f>
        <v>750</v>
      </c>
      <c r="DI28" s="14">
        <f>INDEX(军阶与晶片数值!Z$6:Z$27,$DG28+1)</f>
        <v>750</v>
      </c>
      <c r="DJ28" s="14">
        <f>INDEX(军阶与晶片数值!AA$6:AA$27,$DG28+1)</f>
        <v>750</v>
      </c>
      <c r="DK28" s="14">
        <f>INDEX(军阶与晶片数值!AB$6:AB$27,$DG28+1)</f>
        <v>750</v>
      </c>
      <c r="DL28" s="28">
        <f>INDEX(军阶与晶片数值!AC$6:AC$27,$DG28+1)</f>
        <v>50</v>
      </c>
      <c r="DM28" s="28">
        <f>INDEX(军阶与晶片数值!AD$6:AD$27,$DG28+1)</f>
        <v>30</v>
      </c>
      <c r="DO28" s="26">
        <f>INDEX(军阶与晶片数值!I$6:I$16,AJ28+1)</f>
        <v>0.3</v>
      </c>
      <c r="DP28" s="26">
        <f>INDEX(军阶与晶片数值!M$6:M$16,AK28+1)</f>
        <v>0.3</v>
      </c>
      <c r="DQ28" s="26">
        <f>INDEX(军阶与晶片数值!J$6:J$16,AL28+1)</f>
        <v>0.3</v>
      </c>
      <c r="DR28" s="26">
        <f>INDEX(军阶与晶片数值!K$6:K$16,AM28+1)</f>
        <v>0.6</v>
      </c>
      <c r="DS28" s="26">
        <f>INDEX(军阶与晶片数值!L$6:L$16,AN28+1)</f>
        <v>0.6</v>
      </c>
      <c r="DT28" s="28">
        <f>INDEX(军阶与晶片数值!N$6:N$16,AO28+1)</f>
        <v>0</v>
      </c>
      <c r="DU28" s="28">
        <f>INDEX(军阶与晶片数值!O$6:O$16,AP28+1)</f>
        <v>0</v>
      </c>
      <c r="DV28" s="28">
        <f>INDEX(军阶与晶片数值!P$6:P$16,AQ28+1)</f>
        <v>0</v>
      </c>
      <c r="DW28" s="28">
        <f>INDEX(军阶与晶片数值!Q$6:Q$16,AR28+1)</f>
        <v>0</v>
      </c>
      <c r="DX28" s="26">
        <f>INDEX(军阶与晶片数值!R$6:R$16,AS28+1)</f>
        <v>0.4</v>
      </c>
      <c r="DY28" s="26">
        <f>INDEX(军阶与晶片数值!S$6:S$16,AT28+1)</f>
        <v>0.4</v>
      </c>
      <c r="DZ28" s="26">
        <f>INDEX(军阶与晶片数值!T$6:T$16,AU28+1)</f>
        <v>0</v>
      </c>
      <c r="EA28" s="26">
        <f>INDEX(军阶与晶片数值!U$6:U$16,AV28+1)</f>
        <v>0</v>
      </c>
      <c r="EC28" s="26">
        <f>INDEX(军阶与晶片数值!$C$6:$C$36,日常本!$AW28+1)</f>
        <v>1.25</v>
      </c>
      <c r="ED28" s="26">
        <f>INDEX(军阶与晶片数值!$C$6:$C$36,日常本!$AW28+1)</f>
        <v>1.25</v>
      </c>
      <c r="EE28" s="26">
        <f>INDEX(军阶与晶片数值!$C$6:$C$36,日常本!$AW28+1)</f>
        <v>1.25</v>
      </c>
      <c r="EF28" s="26">
        <f>INDEX(军阶与晶片数值!$C$6:$C$36,日常本!$AW28+1)</f>
        <v>1.25</v>
      </c>
      <c r="EG28" s="26">
        <f>INDEX(军阶与晶片数值!$C$6:$C$36,日常本!$AW28+1)</f>
        <v>1.25</v>
      </c>
      <c r="EI28" s="14">
        <f>INDEX(战舰突破!$H$6:$H$18,日常本!$F28+1)+INDEX(战舰突破!$H$23:$H$35,日常本!$G28+1)+INDEX(战舰突破!$H$40:$H$52,日常本!$H28+1)</f>
        <v>200</v>
      </c>
      <c r="EJ28" s="14">
        <f>INDEX(战舰突破!$I$6:$I$18,日常本!$F28+1)+INDEX(战舰突破!$I$23:$I$35,日常本!$G28+1)+INDEX(战舰突破!$I$40:$I$52,日常本!$H28+1)</f>
        <v>200</v>
      </c>
      <c r="EK28" s="14">
        <f>INDEX(战舰突破!$J$6:$J$18,日常本!$F28+1)+INDEX(战舰突破!$J$23:$J$35,日常本!$G28+1)+INDEX(战舰突破!$J$40:$J$52,日常本!$H28+1)</f>
        <v>0</v>
      </c>
      <c r="EL28" s="14">
        <f>INDEX(战舰突破!$K$6:$K$18,日常本!$F28+1)+INDEX(战舰突破!$K$23:$K$35,日常本!$G28+1)+INDEX(战舰突破!$K$40:$K$52,日常本!$H28+1)</f>
        <v>0</v>
      </c>
      <c r="EM28" s="14">
        <f>INDEX(战舰突破!$L$6:$L$18,日常本!$F28+1)+INDEX(战舰突破!$L$23:$L$35,日常本!$G28+1)+INDEX(战舰突破!$L$40:$L$52,日常本!$H28+1)</f>
        <v>200</v>
      </c>
      <c r="EN28" s="18">
        <f>INDEX(战舰突破!$N$6:$N$18,日常本!$F28+1)+INDEX(战舰突破!$N$23:$N$35,日常本!$G28+1)+INDEX(战舰突破!$N$40:$N$52,日常本!$H28+1)</f>
        <v>0.75</v>
      </c>
      <c r="EO28" s="18">
        <f>INDEX(战舰突破!$O$6:$O$18,日常本!$F28+1)+INDEX(战舰突破!$O$23:$O$35,日常本!$G28+1)+INDEX(战舰突破!$O$40:$O$52,日常本!$H28+1)</f>
        <v>1.4</v>
      </c>
      <c r="EP28" s="18">
        <f>INDEX(战舰突破!$P$6:$P$18,日常本!$F28+1)+INDEX(战舰突破!$P$23:$P$35,日常本!$G28+1)+INDEX(战舰突破!$P$40:$P$52,日常本!$H28+1)</f>
        <v>0.5</v>
      </c>
      <c r="EQ28" s="18">
        <f>INDEX(战舰突破!$Q$6:$Q$18,日常本!$F28+1)+INDEX(战舰突破!$Q$23:$Q$35,日常本!$G28+1)+INDEX(战舰突破!$Q$40:$Q$52,日常本!$H28+1)</f>
        <v>0.3</v>
      </c>
      <c r="ER28" s="18">
        <f>INDEX(战舰突破!$R$6:$R$18,日常本!$F28+1)+INDEX(战舰突破!$R$23:$R$35,日常本!$G28+1)+INDEX(战舰突破!$R$40:$R$52,日常本!$H28+1)</f>
        <v>0.25</v>
      </c>
      <c r="ES28" s="18">
        <f>INDEX(战舰突破!$M$6:$M$18,日常本!$F28+1)+INDEX(战舰突破!$M$23:$M$35,日常本!$G28+1)+INDEX(战舰突破!$M$40:$M$52,日常本!$H28+1)</f>
        <v>0.2</v>
      </c>
      <c r="ET28" s="22">
        <f>INDEX(战舰突破!$W$6:$W$18,日常本!$F28+1)+INDEX(战舰突破!$W$23:$W$35,日常本!$G28+1)+INDEX(战舰突破!$W$40:$W$52,日常本!$H28+1)</f>
        <v>0.5</v>
      </c>
      <c r="EW28" s="14">
        <f>INDEX(战舰突破!$S$6:$S$18,日常本!$F28+1)</f>
        <v>0</v>
      </c>
      <c r="EX28" s="14">
        <f>INDEX(战舰突破!$T$6:$T$18,日常本!$F28+1)</f>
        <v>1.45</v>
      </c>
      <c r="EY28" s="14">
        <f>INDEX(战舰突破!$U$6:$U$18,日常本!$F28+1)</f>
        <v>0.1</v>
      </c>
      <c r="EZ28" s="14">
        <f>INDEX(战舰突破!$V$6:$V$18,日常本!$F28+1)</f>
        <v>2</v>
      </c>
      <c r="FA28" s="14">
        <f>INDEX(战舰突破!$X$6:$X$18,日常本!$F28+1)</f>
        <v>15</v>
      </c>
      <c r="FC28" s="14">
        <f>INDEX(战舰突破!$S$23:$S$35,日常本!$F28+1)</f>
        <v>1</v>
      </c>
      <c r="FD28" s="14">
        <f>INDEX(战舰突破!$T$23:$T$35,日常本!$F28+1)</f>
        <v>0.9</v>
      </c>
      <c r="FE28" s="14">
        <f>INDEX(战舰突破!$U$23:$U$35,日常本!$F28+1)</f>
        <v>0.1</v>
      </c>
      <c r="FF28" s="14">
        <f>INDEX(战舰突破!$V$23:$V$35,日常本!$F28+1)</f>
        <v>2</v>
      </c>
      <c r="FG28" s="14">
        <f>INDEX(战舰突破!$X$23:$X$35,日常本!$F28+1)</f>
        <v>200</v>
      </c>
      <c r="FI28" s="14">
        <f>INDEX(战舰突破!$S$40:$S$52,日常本!$F28+1)</f>
        <v>1</v>
      </c>
      <c r="FJ28" s="14">
        <f>INDEX(战舰突破!$T$40:$T$52,日常本!$F28+1)</f>
        <v>0.6</v>
      </c>
      <c r="FK28" s="14">
        <f>INDEX(战舰突破!$U$40:$U$52,日常本!$F28+1)</f>
        <v>0.2</v>
      </c>
      <c r="FL28" s="14">
        <f>INDEX(战舰突破!$V$40:$V$52,日常本!$F28+1)</f>
        <v>2</v>
      </c>
      <c r="FM28" s="14">
        <f>INDEX(战舰突破!$X$40:$X$52,日常本!$F28+1)</f>
        <v>350</v>
      </c>
      <c r="FP28" s="14">
        <f t="shared" si="1"/>
        <v>7522750</v>
      </c>
      <c r="FQ28" s="14">
        <f t="shared" si="2"/>
        <v>7526046</v>
      </c>
      <c r="FR28" s="14">
        <f t="shared" si="3"/>
        <v>7529578</v>
      </c>
      <c r="FS28" s="14">
        <f t="shared" si="4"/>
        <v>80213278</v>
      </c>
      <c r="FT28" s="14">
        <f t="shared" si="5"/>
        <v>3225273</v>
      </c>
      <c r="FU28" s="14">
        <f t="shared" si="6"/>
        <v>71825169</v>
      </c>
      <c r="FV28" s="14">
        <f t="shared" si="6"/>
        <v>1843552</v>
      </c>
      <c r="FW28" s="28">
        <f t="shared" si="7"/>
        <v>68250</v>
      </c>
      <c r="FX28" s="28">
        <f t="shared" si="7"/>
        <v>68250</v>
      </c>
      <c r="FY28" s="28">
        <f t="shared" si="7"/>
        <v>68250</v>
      </c>
      <c r="FZ28" s="28">
        <f t="shared" si="7"/>
        <v>68250</v>
      </c>
      <c r="GA28" s="28">
        <f t="shared" si="8"/>
        <v>2.8</v>
      </c>
      <c r="GB28" s="28">
        <f t="shared" si="8"/>
        <v>2.8</v>
      </c>
      <c r="GC28" s="28">
        <f t="shared" si="9"/>
        <v>0</v>
      </c>
      <c r="GD28" s="28">
        <f t="shared" si="9"/>
        <v>87.3</v>
      </c>
      <c r="GE28" s="14">
        <f t="shared" si="10"/>
        <v>1</v>
      </c>
      <c r="GF28" s="14">
        <f t="shared" si="11"/>
        <v>2</v>
      </c>
      <c r="GG28" s="14">
        <f t="shared" si="12"/>
        <v>2</v>
      </c>
      <c r="GH28" s="18">
        <f t="shared" si="13"/>
        <v>2.6500000000000004</v>
      </c>
      <c r="GI28" s="18">
        <f t="shared" si="14"/>
        <v>2.1</v>
      </c>
      <c r="GJ28" s="18">
        <f t="shared" si="15"/>
        <v>1.8</v>
      </c>
      <c r="GK28" s="29">
        <f t="shared" si="44"/>
        <v>68400</v>
      </c>
      <c r="GL28" s="29">
        <f t="shared" si="44"/>
        <v>68700</v>
      </c>
      <c r="GM28" s="29">
        <f t="shared" si="44"/>
        <v>68700</v>
      </c>
      <c r="GN28" s="26">
        <f t="shared" si="45"/>
        <v>0.1</v>
      </c>
      <c r="GO28" s="26">
        <f t="shared" si="46"/>
        <v>0.1</v>
      </c>
      <c r="GP28" s="26">
        <f t="shared" si="47"/>
        <v>0.2</v>
      </c>
      <c r="GQ28" s="14">
        <f t="shared" si="48"/>
        <v>4</v>
      </c>
      <c r="GR28" s="14">
        <f t="shared" si="49"/>
        <v>4</v>
      </c>
      <c r="GS28" s="14">
        <f t="shared" si="50"/>
        <v>4</v>
      </c>
      <c r="GT28" s="14">
        <f t="shared" si="17"/>
        <v>15</v>
      </c>
      <c r="GU28" s="14">
        <f t="shared" si="18"/>
        <v>200</v>
      </c>
      <c r="GV28" s="14">
        <f t="shared" si="19"/>
        <v>350</v>
      </c>
      <c r="GW28">
        <v>24</v>
      </c>
      <c r="GX28" s="14">
        <f t="shared" si="20"/>
        <v>543055247</v>
      </c>
      <c r="GZ28" s="14">
        <f t="shared" si="21"/>
        <v>6450546</v>
      </c>
      <c r="HA28" s="14">
        <f t="shared" si="51"/>
        <v>3761345</v>
      </c>
      <c r="HB28" s="29">
        <f t="shared" si="52"/>
        <v>65520</v>
      </c>
      <c r="HC28" s="29">
        <f t="shared" si="53"/>
        <v>47152</v>
      </c>
      <c r="HD28" s="29">
        <f t="shared" si="22"/>
        <v>50925</v>
      </c>
      <c r="HE28" s="29">
        <f t="shared" si="23"/>
        <v>47530</v>
      </c>
      <c r="HF28" s="14">
        <f t="shared" si="24"/>
        <v>2.8</v>
      </c>
      <c r="HG28" s="14">
        <f t="shared" si="24"/>
        <v>2.8</v>
      </c>
      <c r="HH28" s="14">
        <f t="shared" si="54"/>
        <v>3719905</v>
      </c>
      <c r="HI28" s="26">
        <f t="shared" si="25"/>
        <v>0.39936057098603933</v>
      </c>
      <c r="HJ28" s="26">
        <f t="shared" si="26"/>
        <v>0.66549466537342383</v>
      </c>
      <c r="HK28" s="29">
        <f t="shared" si="55"/>
        <v>1232608</v>
      </c>
      <c r="HL28" s="29">
        <f t="shared" si="56"/>
        <v>4692749</v>
      </c>
      <c r="HM28" s="29">
        <f t="shared" si="57"/>
        <v>5367931</v>
      </c>
      <c r="HN28" s="26">
        <f t="shared" si="27"/>
        <v>0.49109062353397115</v>
      </c>
      <c r="HO28" s="26">
        <f t="shared" si="28"/>
        <v>0.4949150468109409</v>
      </c>
      <c r="HP28" s="26">
        <f t="shared" si="29"/>
        <v>0.59491504681094098</v>
      </c>
      <c r="HQ28" s="26">
        <f t="shared" si="58"/>
        <v>9.1090623533971127E-2</v>
      </c>
      <c r="HR28" s="29">
        <f t="shared" si="30"/>
        <v>2.2000000000000002</v>
      </c>
      <c r="HS28" s="29">
        <f t="shared" si="31"/>
        <v>4.4229465396618188</v>
      </c>
      <c r="HT28" s="29">
        <f t="shared" si="32"/>
        <v>5.0229465396618194</v>
      </c>
      <c r="HU28" s="29">
        <f t="shared" si="33"/>
        <v>13558688</v>
      </c>
      <c r="HV28" s="29">
        <f t="shared" si="34"/>
        <v>13837185.300700974</v>
      </c>
      <c r="HW28" s="29">
        <f t="shared" si="35"/>
        <v>13481415.220796704</v>
      </c>
      <c r="HX28" s="29">
        <f t="shared" si="36"/>
        <v>68378979</v>
      </c>
      <c r="HY28" s="14">
        <f t="shared" si="37"/>
        <v>40877288.520000003</v>
      </c>
      <c r="IC28" s="14">
        <v>0</v>
      </c>
      <c r="ID28" s="14">
        <v>1</v>
      </c>
      <c r="IE28" s="14">
        <v>300</v>
      </c>
      <c r="IF28" s="14">
        <v>50</v>
      </c>
      <c r="IG28" s="14">
        <v>37</v>
      </c>
      <c r="IH28" s="23">
        <f t="shared" si="38"/>
        <v>6523464559</v>
      </c>
      <c r="II28" s="23">
        <f t="shared" si="59"/>
        <v>2</v>
      </c>
      <c r="IJ28" s="23">
        <f t="shared" si="60"/>
        <v>6523.46</v>
      </c>
      <c r="IK28" s="14">
        <v>1</v>
      </c>
      <c r="IL28" s="14">
        <v>0</v>
      </c>
      <c r="IM28" s="14">
        <v>120</v>
      </c>
      <c r="IN28" s="14">
        <v>20</v>
      </c>
      <c r="IO28" s="14">
        <v>15</v>
      </c>
      <c r="IP28" s="23">
        <f t="shared" si="39"/>
        <v>2032903522</v>
      </c>
      <c r="IQ28" s="23">
        <f t="shared" si="61"/>
        <v>2</v>
      </c>
      <c r="IR28" s="23">
        <f t="shared" si="62"/>
        <v>2032.9</v>
      </c>
      <c r="IU28" s="14">
        <v>48</v>
      </c>
      <c r="IV28" s="14">
        <v>8</v>
      </c>
      <c r="IW28" s="14">
        <v>6</v>
      </c>
      <c r="IX28" s="23">
        <f t="shared" si="40"/>
        <v>785809817</v>
      </c>
      <c r="IY28" s="23">
        <f t="shared" si="63"/>
        <v>2</v>
      </c>
      <c r="IZ28" s="23">
        <f t="shared" si="64"/>
        <v>785.81</v>
      </c>
      <c r="JA28" s="14">
        <v>30</v>
      </c>
      <c r="JB28" s="14">
        <v>5</v>
      </c>
      <c r="JC28" s="14">
        <v>3</v>
      </c>
      <c r="JD28" s="23">
        <f t="shared" si="41"/>
        <v>450686890</v>
      </c>
      <c r="JE28" s="23">
        <f t="shared" si="65"/>
        <v>2</v>
      </c>
      <c r="JF28" s="23">
        <f t="shared" si="66"/>
        <v>450.69</v>
      </c>
      <c r="JG28" s="14">
        <v>96</v>
      </c>
      <c r="JH28" s="14">
        <v>16</v>
      </c>
      <c r="JI28" s="14">
        <v>12</v>
      </c>
      <c r="JJ28" s="23">
        <f t="shared" si="42"/>
        <v>1571619634</v>
      </c>
      <c r="JK28" s="23">
        <f t="shared" si="67"/>
        <v>2</v>
      </c>
      <c r="JL28" s="23">
        <f t="shared" si="68"/>
        <v>1571.62</v>
      </c>
    </row>
    <row r="29" spans="1:293" ht="16.5" x14ac:dyDescent="0.2">
      <c r="A29" s="14">
        <v>60</v>
      </c>
      <c r="B29" s="14" t="s">
        <v>652</v>
      </c>
      <c r="C29" s="14">
        <v>50</v>
      </c>
      <c r="D29" s="14">
        <v>50</v>
      </c>
      <c r="E29" s="14">
        <v>50</v>
      </c>
      <c r="F29" s="14">
        <v>2</v>
      </c>
      <c r="G29" s="14">
        <v>2</v>
      </c>
      <c r="H29" s="14">
        <v>2</v>
      </c>
      <c r="I29" s="14">
        <v>1</v>
      </c>
      <c r="J29" s="14">
        <v>1</v>
      </c>
      <c r="K29" s="14">
        <v>1</v>
      </c>
      <c r="L29" s="14">
        <v>3</v>
      </c>
      <c r="M29" s="14">
        <v>4</v>
      </c>
      <c r="N29" s="14">
        <v>3</v>
      </c>
      <c r="O29" s="14">
        <v>3</v>
      </c>
      <c r="P29" s="14">
        <v>3</v>
      </c>
      <c r="Q29" s="14">
        <v>3</v>
      </c>
      <c r="R29" s="14">
        <v>3</v>
      </c>
      <c r="S29" s="14">
        <v>3</v>
      </c>
      <c r="T29" s="14">
        <v>50</v>
      </c>
      <c r="U29" s="14">
        <v>50</v>
      </c>
      <c r="V29" s="14">
        <v>50</v>
      </c>
      <c r="W29" s="14">
        <v>50</v>
      </c>
      <c r="X29" s="14">
        <v>50</v>
      </c>
      <c r="Y29" s="14">
        <v>50</v>
      </c>
      <c r="Z29" s="14">
        <v>50</v>
      </c>
      <c r="AA29" s="14">
        <v>50</v>
      </c>
      <c r="AB29" s="14">
        <v>5</v>
      </c>
      <c r="AC29" s="14">
        <v>2</v>
      </c>
      <c r="AD29" s="14">
        <v>2</v>
      </c>
      <c r="AE29" s="14">
        <v>2</v>
      </c>
      <c r="AF29" s="14">
        <v>2</v>
      </c>
      <c r="AG29" s="14">
        <v>2</v>
      </c>
      <c r="AH29" s="14">
        <v>2</v>
      </c>
      <c r="AI29" s="14">
        <v>2</v>
      </c>
      <c r="AJ29" s="14">
        <v>1</v>
      </c>
      <c r="AK29" s="14">
        <v>1</v>
      </c>
      <c r="AL29" s="14">
        <v>1</v>
      </c>
      <c r="AM29" s="14">
        <v>1</v>
      </c>
      <c r="AN29" s="14">
        <v>1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5</v>
      </c>
      <c r="BB29" s="14">
        <f>ROUND((INDEX(新战舰养成!S$6:S$18,日常本!$F29+1)+INDEX(新战舰养成!D$6:D$18,日常本!$F29+1)*(日常本!$C29-1))*INDEX(战舰突破!$D$6:$D$18,日常本!$I29+1),0)</f>
        <v>1843</v>
      </c>
      <c r="BC29" s="14">
        <f>ROUND((INDEX(新战舰养成!T$6:T$18,日常本!$F29+1)+INDEX(新战舰养成!E$6:E$18,日常本!$F29+1)*(日常本!$C29-1))*INDEX(战舰突破!$D$6:$D$18,日常本!$I29+1),0)</f>
        <v>14674</v>
      </c>
      <c r="BD29" s="14">
        <f>ROUND((INDEX(新战舰养成!U$6:U$18,日常本!$F29+1)+INDEX(新战舰养成!F$6:F$18,日常本!$F29+1)*(日常本!$C29-1))*INDEX(战舰突破!$D$6:$D$18,日常本!$I29+1),0)</f>
        <v>943</v>
      </c>
      <c r="BE29" s="14">
        <f>ROUND((INDEX(新战舰养成!V$6:V$18,日常本!$F29+1)+INDEX(新战舰养成!G$6:G$18,日常本!$F29+1)*(日常本!$C29-1))*INDEX(战舰突破!$D$6:$D$18,日常本!$I29+1),0)</f>
        <v>330</v>
      </c>
      <c r="BF29" s="14">
        <f>ROUND((INDEX(新战舰养成!W$6:W$18,日常本!$F29+1)+INDEX(新战舰养成!H$6:H$18,日常本!$F29+1)*(日常本!$C29-1))*INDEX(战舰突破!$D$6:$D$18,日常本!$I29+1),0)</f>
        <v>4</v>
      </c>
      <c r="BH29" s="14">
        <f>IF($D29&gt;0,ROUND((INDEX(新战舰养成!X$6:X$18,日常本!$G29+1)+INDEX(新战舰养成!I$6:I$18,日常本!$G29+1)*(日常本!$D29-1))*INDEX(战舰突破!$D$6:$D$18,日常本!$J29+1),0),0)</f>
        <v>2151</v>
      </c>
      <c r="BI29" s="14">
        <f>IF($D29&gt;0,ROUND((INDEX(新战舰养成!Y$6:Y$18,日常本!$G29+1)+INDEX(新战舰养成!J$6:J$18,日常本!$G29+1)*(日常本!$D29-1))*INDEX(战舰突破!$D$6:$D$18,日常本!$J29+1),0),0)</f>
        <v>0</v>
      </c>
      <c r="BJ29" s="14">
        <f>IF($D29&gt;0,ROUND((INDEX(新战舰养成!Z$6:Z$18,日常本!$G29+1)+INDEX(新战舰养成!K$6:K$18,日常本!$G29+1)*(日常本!$D29-1))*INDEX(战舰突破!$D$6:$D$18,日常本!$J29+1),0),0)</f>
        <v>0</v>
      </c>
      <c r="BK29" s="14">
        <f>IF($D29&gt;0,ROUND((INDEX(新战舰养成!AA$6:AA$18,日常本!$G29+1)+INDEX(新战舰养成!L$6:L$18,日常本!$G29+1)*(日常本!$D29-1))*INDEX(战舰突破!$D$6:$D$18,日常本!$J29+1),0),0)</f>
        <v>18425</v>
      </c>
      <c r="BL29" s="14">
        <f>IF($D29&gt;0,ROUND((INDEX(新战舰养成!AB$6:AB$18,日常本!$G29+1)+INDEX(新战舰养成!M$6:M$18,日常本!$G29+1)*(日常本!$D29-1))*INDEX(战舰突破!$D$6:$D$18,日常本!$J29+1),0),0)</f>
        <v>366</v>
      </c>
      <c r="BN29" s="14">
        <f>IF($E29&gt;0,ROUND((INDEX(新战舰养成!AC$6:AC$18,日常本!$H29+1)+INDEX(新战舰养成!I$6:I$18,日常本!$H29+1)*(日常本!$E29-1))*INDEX(战舰突破!$D$6:$D$18,日常本!$K29+1),0),0)</f>
        <v>2481</v>
      </c>
      <c r="BO29" s="14">
        <f>IF($E29&gt;0,ROUND((INDEX(新战舰养成!AD$6:AD$18,日常本!$H29+1)+INDEX(新战舰养成!J$6:J$18,日常本!$H29+1)*(日常本!$E29-1))*INDEX(战舰突破!$D$6:$D$18,日常本!$K29+1),0),0)</f>
        <v>0</v>
      </c>
      <c r="BP29" s="14">
        <f>IF($E29&gt;0,ROUND((INDEX(新战舰养成!AE$6:AE$18,日常本!$H29+1)+INDEX(新战舰养成!K$6:K$18,日常本!$H29+1)*(日常本!$E29-1))*INDEX(战舰突破!$D$6:$D$18,日常本!$K29+1),0),0)</f>
        <v>0</v>
      </c>
      <c r="BQ29" s="14">
        <f>IF($E29&gt;0,ROUND((INDEX(新战舰养成!AF$6:AF$18,日常本!$H29+1)+INDEX(新战舰养成!L$6:L$18,日常本!$H29+1)*(日常本!$E29-1))*INDEX(战舰突破!$D$6:$D$18,日常本!$K29+1),0),0)</f>
        <v>14713</v>
      </c>
      <c r="BR29" s="14">
        <f>IF($E29&gt;0,ROUND((INDEX(新战舰养成!AG$6:AG$18,日常本!$H29+1)+INDEX(新战舰养成!M$6:M$18,日常本!$H29+1)*(日常本!$E29-1))*INDEX(战舰突破!$D$6:$D$18,日常本!$K29+1),0),0)</f>
        <v>462</v>
      </c>
      <c r="BU29" s="14">
        <f>(INDEX(装备数值!$C$13:$G$116,日常本!$L29*8+1,BU$2)+INDEX(装备数值!$C$13:$G$116,日常本!$M29*8+2,BU$2)+INDEX(装备数值!$C$13:$G$116,日常本!$O29*8+3,BU$2)+INDEX(装备数值!$C$13:$G$116,日常本!$N29*8+4,BU$2)+INDEX(装备数值!$C$13:$G$116,日常本!$P29*8+5,BU$2)+INDEX(装备数值!$C$13:$G$116,日常本!$Q29*8+6,BU$2)+INDEX(装备数值!$C$13:$G$116,日常本!$R29*8+7,BU$2)+INDEX(装备数值!$C$13:$G$116,日常本!$S29*8+8,BU$2))</f>
        <v>2000</v>
      </c>
      <c r="BV29" s="14">
        <f>(INDEX(装备数值!$C$13:$G$116,日常本!$L29*8+1,BV$2)+INDEX(装备数值!$C$13:$G$116,日常本!$M29*8+2,BV$2)+INDEX(装备数值!$C$13:$G$116,日常本!$O29*8+3,BV$2)+INDEX(装备数值!$C$13:$G$116,日常本!$N29*8+4,BV$2)+INDEX(装备数值!$C$13:$G$116,日常本!$P29*8+5,BV$2)+INDEX(装备数值!$C$13:$G$116,日常本!$Q29*8+6,BV$2)+INDEX(装备数值!$C$13:$G$116,日常本!$R29*8+7,BV$2)+INDEX(装备数值!$C$13:$G$116,日常本!$S29*8+8,BV$2))</f>
        <v>15000</v>
      </c>
      <c r="BW29" s="14">
        <f>(INDEX(装备数值!$C$13:$G$116,日常本!$L29*8+1,BW$2)+INDEX(装备数值!$C$13:$G$116,日常本!$M29*8+2,BW$2)+INDEX(装备数值!$C$13:$G$116,日常本!$O29*8+3,BW$2)+INDEX(装备数值!$C$13:$G$116,日常本!$N29*8+4,BW$2)+INDEX(装备数值!$C$13:$G$116,日常本!$P29*8+5,BW$2)+INDEX(装备数值!$C$13:$G$116,日常本!$Q29*8+6,BW$2)+INDEX(装备数值!$C$13:$G$116,日常本!$R29*8+7,BW$2)+INDEX(装备数值!$C$13:$G$116,日常本!$S29*8+8,BW$2))</f>
        <v>1140</v>
      </c>
      <c r="BX29" s="14">
        <f>(INDEX(装备数值!$C$13:$G$116,日常本!$L29*8+1,BX$2)+INDEX(装备数值!$C$13:$G$116,日常本!$M29*8+2,BX$2)+INDEX(装备数值!$C$13:$G$116,日常本!$O29*8+3,BX$2)+INDEX(装备数值!$C$13:$G$116,日常本!$N29*8+4,BX$2)+INDEX(装备数值!$C$13:$G$116,日常本!$P29*8+5,BX$2)+INDEX(装备数值!$C$13:$G$116,日常本!$Q29*8+6,BX$2)+INDEX(装备数值!$C$13:$G$116,日常本!$R29*8+7,BX$2)+INDEX(装备数值!$C$13:$G$116,日常本!$S29*8+8,BX$2))</f>
        <v>34000</v>
      </c>
      <c r="BY29" s="14">
        <f>(INDEX(装备数值!$C$13:$G$116,日常本!$L29*8+1,BY$2)+INDEX(装备数值!$C$13:$G$116,日常本!$M29*8+2,BY$2)+INDEX(装备数值!$C$13:$G$116,日常本!$O29*8+3,BY$2)+INDEX(装备数值!$C$13:$G$116,日常本!$N29*8+4,BY$2)+INDEX(装备数值!$C$13:$G$116,日常本!$P29*8+5,BY$2)+INDEX(装备数值!$C$13:$G$116,日常本!$Q29*8+6,BY$2)+INDEX(装备数值!$C$13:$G$116,日常本!$R29*8+7,BY$2)+INDEX(装备数值!$C$13:$G$116,日常本!$S29*8+8,BY$2))</f>
        <v>350</v>
      </c>
      <c r="CB29" s="14">
        <f>INDEX(装备数值!$I$13:$M$116,日常本!$L29*8+1,CB$2)*$T29+INDEX(装备数值!$I$13:$M$116,日常本!$M29*8+2,CB$2)*$U29+INDEX(装备数值!$I$13:$M$116,日常本!$O29*8+3,CB$2)*$V29+INDEX(装备数值!$I$13:$M$116,日常本!$N29*8+4,CB$2)*$W29+INDEX(装备数值!$I$13:$M$116,日常本!$P29*8+5,CB$2)*$X29+INDEX(装备数值!$I$13:$M$116,日常本!$Q29*8+6,CB$2)*$Y29+INDEX(装备数值!$I$13:$M$116,日常本!$R29*8+7,CB$2)*$Z29+INDEX(装备数值!$I$13:$M$116,日常本!$S29*8+8,CB$2)*$AA29</f>
        <v>4000</v>
      </c>
      <c r="CC29" s="14">
        <f>INDEX(装备数值!$I$13:$M$116,日常本!$L29*8+1,CC$2)*$T29+INDEX(装备数值!$I$13:$M$116,日常本!$M29*8+2,CC$2)*$U29+INDEX(装备数值!$I$13:$M$116,日常本!$O29*8+3,CC$2)*$V29+INDEX(装备数值!$I$13:$M$116,日常本!$N29*8+4,CC$2)*$W29+INDEX(装备数值!$I$13:$M$116,日常本!$P29*8+5,CC$2)*$X29+INDEX(装备数值!$I$13:$M$116,日常本!$Q29*8+6,CC$2)*$Y29+INDEX(装备数值!$I$13:$M$116,日常本!$R29*8+7,CC$2)*$Z29+INDEX(装备数值!$I$13:$M$116,日常本!$S29*8+8,CC$2)*$AA29</f>
        <v>30000</v>
      </c>
      <c r="CD29" s="14">
        <f>INDEX(装备数值!$I$13:$M$116,日常本!$L29*8+1,CD$2)*$T29+INDEX(装备数值!$I$13:$M$116,日常本!$M29*8+2,CD$2)*$U29+INDEX(装备数值!$I$13:$M$116,日常本!$O29*8+3,CD$2)*$V29+INDEX(装备数值!$I$13:$M$116,日常本!$N29*8+4,CD$2)*$W29+INDEX(装备数值!$I$13:$M$116,日常本!$P29*8+5,CD$2)*$X29+INDEX(装备数值!$I$13:$M$116,日常本!$Q29*8+6,CD$2)*$Y29+INDEX(装备数值!$I$13:$M$116,日常本!$R29*8+7,CD$2)*$Z29+INDEX(装备数值!$I$13:$M$116,日常本!$S29*8+8,CD$2)*$AA29</f>
        <v>2100</v>
      </c>
      <c r="CE29" s="14">
        <f>INDEX(装备数值!$I$13:$M$116,日常本!$L29*8+1,CE$2)*$T29+INDEX(装备数值!$I$13:$M$116,日常本!$M29*8+2,CE$2)*$U29+INDEX(装备数值!$I$13:$M$116,日常本!$O29*8+3,CE$2)*$V29+INDEX(装备数值!$I$13:$M$116,日常本!$N29*8+4,CE$2)*$W29+INDEX(装备数值!$I$13:$M$116,日常本!$P29*8+5,CE$2)*$X29+INDEX(装备数值!$I$13:$M$116,日常本!$Q29*8+6,CE$2)*$Y29+INDEX(装备数值!$I$13:$M$116,日常本!$R29*8+7,CE$2)*$Z29+INDEX(装备数值!$I$13:$M$116,日常本!$S29*8+8,CE$2)*$AA29</f>
        <v>50000</v>
      </c>
      <c r="CF29" s="14">
        <f>INDEX(装备数值!$I$13:$M$116,日常本!$L29*8+1,CF$2)*$T29+INDEX(装备数值!$I$13:$M$116,日常本!$M29*8+2,CF$2)*$U29+INDEX(装备数值!$I$13:$M$116,日常本!$O29*8+3,CF$2)*$V29+INDEX(装备数值!$I$13:$M$116,日常本!$N29*8+4,CF$2)*$W29+INDEX(装备数值!$I$13:$M$116,日常本!$P29*8+5,CF$2)*$X29+INDEX(装备数值!$I$13:$M$116,日常本!$Q29*8+6,CF$2)*$Y29+INDEX(装备数值!$I$13:$M$116,日常本!$R29*8+7,CF$2)*$Z29+INDEX(装备数值!$I$13:$M$116,日常本!$S29*8+8,CF$2)*$AA29</f>
        <v>700</v>
      </c>
      <c r="CI29" s="14">
        <f>INDEX(装备数值!$X$13:$AH$116,$L29*8+1,CI$2)*$AB29+INDEX(装备数值!$X$13:$AH$116,$M29*8+2,CI$2)*$AC29+INDEX(装备数值!$X$13:$AH$116,$O29*8+3,CI$2)*$AD29+INDEX(装备数值!$X$13:$AH$116,$N29*8+4,CI$2)*$AE29+INDEX(装备数值!$X$13:$AH$116,$P29*8+5,CI$2)*$AF29+INDEX(装备数值!$X$13:$AH$116,$Q29*8+6,CI$2)*$AG29+INDEX(装备数值!$X$13:$AH$116,$R29*8+7,CI$2)*$AH29+INDEX(装备数值!$X$13:$AH$116,$S29*8+8,CI$2)*$AI29</f>
        <v>600</v>
      </c>
      <c r="CJ29" s="14">
        <f>INDEX(装备数值!$X$13:$AH$116,$L29*8+1,CJ$2)*$AB29+INDEX(装备数值!$X$13:$AH$116,$M29*8+2,CJ$2)*$AC29+INDEX(装备数值!$X$13:$AH$116,$O29*8+3,CJ$2)*$AD29+INDEX(装备数值!$X$13:$AH$116,$N29*8+4,CJ$2)*$AE29+INDEX(装备数值!$X$13:$AH$116,$P29*8+5,CJ$2)*$AF29+INDEX(装备数值!$X$13:$AH$116,$Q29*8+6,CJ$2)*$AG29+INDEX(装备数值!$X$13:$AH$116,$R29*8+7,CJ$2)*$AH29+INDEX(装备数值!$X$13:$AH$116,$S29*8+8,CJ$2)*$AI29</f>
        <v>5250</v>
      </c>
      <c r="CK29" s="14">
        <f>INDEX(装备数值!$X$13:$AH$116,$L29*8+1,CK$2)*$AB29+INDEX(装备数值!$X$13:$AH$116,$M29*8+2,CK$2)*$AC29+INDEX(装备数值!$X$13:$AH$116,$O29*8+3,CK$2)*$AD29+INDEX(装备数值!$X$13:$AH$116,$N29*8+4,CK$2)*$AE29+INDEX(装备数值!$X$13:$AH$116,$P29*8+5,CK$2)*$AF29+INDEX(装备数值!$X$13:$AH$116,$Q29*8+6,CK$2)*$AG29+INDEX(装备数值!$X$13:$AH$116,$R29*8+7,CK$2)*$AH29+INDEX(装备数值!$X$13:$AH$116,$S29*8+8,CK$2)*$AI29</f>
        <v>300</v>
      </c>
      <c r="CL29" s="14">
        <f>INDEX(装备数值!$X$13:$AH$116,$L29*8+1,CL$2)*$AB29+INDEX(装备数值!$X$13:$AH$116,$M29*8+2,CL$2)*$AC29+INDEX(装备数值!$X$13:$AH$116,$O29*8+3,CL$2)*$AD29+INDEX(装备数值!$X$13:$AH$116,$N29*8+4,CL$2)*$AE29+INDEX(装备数值!$X$13:$AH$116,$P29*8+5,CL$2)*$AF29+INDEX(装备数值!$X$13:$AH$116,$Q29*8+6,CL$2)*$AG29+INDEX(装备数值!$X$13:$AH$116,$R29*8+7,CL$2)*$AH29+INDEX(装备数值!$X$13:$AH$116,$S29*8+8,CL$2)*$AI29</f>
        <v>10500</v>
      </c>
      <c r="CM29" s="14">
        <f>INDEX(装备数值!$X$13:$AH$116,$L29*8+1,CM$2)*$AB29+INDEX(装备数值!$X$13:$AH$116,$M29*8+2,CM$2)*$AC29+INDEX(装备数值!$X$13:$AH$116,$O29*8+3,CM$2)*$AD29+INDEX(装备数值!$X$13:$AH$116,$N29*8+4,CM$2)*$AE29+INDEX(装备数值!$X$13:$AH$116,$P29*8+5,CM$2)*$AF29+INDEX(装备数值!$X$13:$AH$116,$Q29*8+6,CM$2)*$AG29+INDEX(装备数值!$X$13:$AH$116,$R29*8+7,CM$2)*$AH29+INDEX(装备数值!$X$13:$AH$116,$S29*8+8,CM$2)*$AI29</f>
        <v>120</v>
      </c>
      <c r="CN29" s="14">
        <f>INDEX(装备数值!$X$13:$AH$116,$L29*8+1,CN$2)*$AB29+INDEX(装备数值!$X$13:$AH$116,$M29*8+2,CN$2)*$AC29+INDEX(装备数值!$X$13:$AH$116,$O29*8+3,CN$2)*$AD29+INDEX(装备数值!$X$13:$AH$116,$N29*8+4,CN$2)*$AE29+INDEX(装备数值!$X$13:$AH$116,$P29*8+5,CN$2)*$AF29+INDEX(装备数值!$X$13:$AH$116,$Q29*8+6,CN$2)*$AG29+INDEX(装备数值!$X$13:$AH$116,$R29*8+7,CN$2)*$AH29+INDEX(装备数值!$X$13:$AH$116,$S29*8+8,CN$2)*$AI29</f>
        <v>725</v>
      </c>
      <c r="CO29" s="14">
        <f>INDEX(装备数值!$X$13:$AH$116,$L29*8+1,CO$2)*$AB29+INDEX(装备数值!$X$13:$AH$116,$M29*8+2,CO$2)*$AC29+INDEX(装备数值!$X$13:$AH$116,$O29*8+3,CO$2)*$AD29+INDEX(装备数值!$X$13:$AH$116,$N29*8+4,CO$2)*$AE29+INDEX(装备数值!$X$13:$AH$116,$P29*8+5,CO$2)*$AF29+INDEX(装备数值!$X$13:$AH$116,$Q29*8+6,CO$2)*$AG29+INDEX(装备数值!$X$13:$AH$116,$R29*8+7,CO$2)*$AH29+INDEX(装备数值!$X$13:$AH$116,$S29*8+8,CO$2)*$AI29</f>
        <v>450</v>
      </c>
      <c r="CP29" s="14">
        <f>INDEX(装备数值!$X$13:$AH$116,$L29*8+1,CP$2)*$AB29+INDEX(装备数值!$X$13:$AH$116,$M29*8+2,CP$2)*$AC29+INDEX(装备数值!$X$13:$AH$116,$O29*8+3,CP$2)*$AD29+INDEX(装备数值!$X$13:$AH$116,$N29*8+4,CP$2)*$AE29+INDEX(装备数值!$X$13:$AH$116,$P29*8+5,CP$2)*$AF29+INDEX(装备数值!$X$13:$AH$116,$Q29*8+6,CP$2)*$AG29+INDEX(装备数值!$X$13:$AH$116,$R29*8+7,CP$2)*$AH29+INDEX(装备数值!$X$13:$AH$116,$S29*8+8,CP$2)*$AI29</f>
        <v>675</v>
      </c>
      <c r="CQ29" s="14">
        <f>INDEX(装备数值!$X$13:$AH$116,$L29*8+1,CQ$2)*$AB29+INDEX(装备数值!$X$13:$AH$116,$M29*8+2,CQ$2)*$AC29+INDEX(装备数值!$X$13:$AH$116,$O29*8+3,CQ$2)*$AD29+INDEX(装备数值!$X$13:$AH$116,$N29*8+4,CQ$2)*$AE29+INDEX(装备数值!$X$13:$AH$116,$P29*8+5,CQ$2)*$AF29+INDEX(装备数值!$X$13:$AH$116,$Q29*8+6,CQ$2)*$AG29+INDEX(装备数值!$X$13:$AH$116,$R29*8+7,CQ$2)*$AH29+INDEX(装备数值!$X$13:$AH$116,$S29*8+8,CQ$2)*$AI29</f>
        <v>500</v>
      </c>
      <c r="CR29" s="14">
        <f>INDEX(装备数值!$X$13:$AH$116,$L29*8+1,CR$2)*$AB29+INDEX(装备数值!$X$13:$AH$116,$M29*8+2,CR$2)*$AC29+INDEX(装备数值!$X$13:$AH$116,$O29*8+3,CR$2)*$AD29+INDEX(装备数值!$X$13:$AH$116,$N29*8+4,CR$2)*$AE29+INDEX(装备数值!$X$13:$AH$116,$P29*8+5,CR$2)*$AF29+INDEX(装备数值!$X$13:$AH$116,$Q29*8+6,CR$2)*$AG29+INDEX(装备数值!$X$13:$AH$116,$R29*8+7,CR$2)*$AH29+INDEX(装备数值!$X$13:$AH$116,$S29*8+8,CR$2)*$AI29</f>
        <v>0</v>
      </c>
      <c r="CS29" s="14">
        <f>INDEX(装备数值!$X$13:$AH$116,$L29*8+1,CS$2)*$AB29+INDEX(装备数值!$X$13:$AH$116,$M29*8+2,CS$2)*$AC29+INDEX(装备数值!$X$13:$AH$116,$O29*8+3,CS$2)*$AD29+INDEX(装备数值!$X$13:$AH$116,$N29*8+4,CS$2)*$AE29+INDEX(装备数值!$X$13:$AH$116,$P29*8+5,CS$2)*$AF29+INDEX(装备数值!$X$13:$AH$116,$Q29*8+6,CS$2)*$AG29+INDEX(装备数值!$X$13:$AH$116,$R29*8+7,CS$2)*$AH29+INDEX(装备数值!$X$13:$AH$116,$S29*8+8,CS$2)*$AI29</f>
        <v>0</v>
      </c>
      <c r="CU29" s="14">
        <f>INDEX(装备数值!$AN$17:$AN$117,MATCH(MIN($T29:$AA29),装备数值!$AO$17:$AO$117,1))</f>
        <v>5</v>
      </c>
      <c r="CV29" s="14">
        <f>IF(COUNTIF($L29:$S29,"&gt;"&amp;0)=8,INDEX(装备数值!AR$17:AR$117,$CU29+1),0)</f>
        <v>400</v>
      </c>
      <c r="CW29" s="14">
        <f>IF(COUNTIF($L29:$S29,"&gt;"&amp;0)=8,INDEX(装备数值!AS$17:AS$117,$CU29+1),0)</f>
        <v>3000</v>
      </c>
      <c r="CX29" s="14">
        <f>IF(COUNTIF($L29:$S29,"&gt;"&amp;0)=8,INDEX(装备数值!AT$17:AT$117,$CU29+1),0)</f>
        <v>200</v>
      </c>
      <c r="CY29" s="14">
        <f>IF(COUNTIF($L29:$S29,"&gt;"&amp;0)=8,INDEX(装备数值!AU$17:AU$117,$CU29+1),0)</f>
        <v>4000</v>
      </c>
      <c r="CZ29" s="14">
        <f>IF(COUNTIF($L29:$S29,"&gt;"&amp;0)=8,INDEX(装备数值!AV$17:AV$117,$CU29+1),0)</f>
        <v>70</v>
      </c>
      <c r="DB29" s="14">
        <f>INDEX(装备数值!$AY$17:$AY$77,MATCH(MIN($AB29:$AI29),装备数值!$AZ$17:$AZ$77,1))</f>
        <v>1</v>
      </c>
      <c r="DC29" s="26">
        <f>INDEX(装备数值!BA$17:BA$77,日常本!DB29+1)</f>
        <v>0.01</v>
      </c>
      <c r="DD29" s="26">
        <f>INDEX(装备数值!BA$17:BA$77,日常本!DB29+1)</f>
        <v>0.01</v>
      </c>
      <c r="DF29" s="14">
        <f t="shared" si="0"/>
        <v>5</v>
      </c>
      <c r="DG29" s="14">
        <f>VLOOKUP(DF29,军阶与晶片数值!$W$6:$X$27,2)</f>
        <v>2</v>
      </c>
      <c r="DH29" s="14">
        <f>INDEX(军阶与晶片数值!Y$6:Y$27,$DG29+1)</f>
        <v>200</v>
      </c>
      <c r="DI29" s="14">
        <f>INDEX(军阶与晶片数值!Z$6:Z$27,$DG29+1)</f>
        <v>200</v>
      </c>
      <c r="DJ29" s="14">
        <f>INDEX(军阶与晶片数值!AA$6:AA$27,$DG29+1)</f>
        <v>200</v>
      </c>
      <c r="DK29" s="14">
        <f>INDEX(军阶与晶片数值!AB$6:AB$27,$DG29+1)</f>
        <v>200</v>
      </c>
      <c r="DL29" s="28">
        <f>INDEX(军阶与晶片数值!AC$6:AC$27,$DG29+1)</f>
        <v>10</v>
      </c>
      <c r="DM29" s="28">
        <f>INDEX(军阶与晶片数值!AD$6:AD$27,$DG29+1)</f>
        <v>5</v>
      </c>
      <c r="DO29" s="26">
        <f>INDEX(军阶与晶片数值!I$6:I$16,AJ29+1)</f>
        <v>0.01</v>
      </c>
      <c r="DP29" s="26">
        <f>INDEX(军阶与晶片数值!M$6:M$16,AK29+1)</f>
        <v>0.01</v>
      </c>
      <c r="DQ29" s="26">
        <f>INDEX(军阶与晶片数值!J$6:J$16,AL29+1)</f>
        <v>0.01</v>
      </c>
      <c r="DR29" s="26">
        <f>INDEX(军阶与晶片数值!K$6:K$16,AM29+1)</f>
        <v>0.02</v>
      </c>
      <c r="DS29" s="26">
        <f>INDEX(军阶与晶片数值!L$6:L$16,AN29+1)</f>
        <v>0.02</v>
      </c>
      <c r="DT29" s="28">
        <f>INDEX(军阶与晶片数值!N$6:N$16,AO29+1)</f>
        <v>0</v>
      </c>
      <c r="DU29" s="28">
        <f>INDEX(军阶与晶片数值!O$6:O$16,AP29+1)</f>
        <v>0</v>
      </c>
      <c r="DV29" s="28">
        <f>INDEX(军阶与晶片数值!P$6:P$16,AQ29+1)</f>
        <v>0</v>
      </c>
      <c r="DW29" s="28">
        <f>INDEX(军阶与晶片数值!Q$6:Q$16,AR29+1)</f>
        <v>0</v>
      </c>
      <c r="DX29" s="26">
        <f>INDEX(军阶与晶片数值!R$6:R$16,AS29+1)</f>
        <v>0</v>
      </c>
      <c r="DY29" s="26">
        <f>INDEX(军阶与晶片数值!S$6:S$16,AT29+1)</f>
        <v>0</v>
      </c>
      <c r="DZ29" s="26">
        <f>INDEX(军阶与晶片数值!T$6:T$16,AU29+1)</f>
        <v>0</v>
      </c>
      <c r="EA29" s="26">
        <f>INDEX(军阶与晶片数值!U$6:U$16,AV29+1)</f>
        <v>0</v>
      </c>
      <c r="EC29" s="26">
        <f>INDEX(军阶与晶片数值!$C$6:$C$36,日常本!$AW29+1)</f>
        <v>0.15</v>
      </c>
      <c r="ED29" s="26">
        <f>INDEX(军阶与晶片数值!$C$6:$C$36,日常本!$AW29+1)</f>
        <v>0.15</v>
      </c>
      <c r="EE29" s="26">
        <f>INDEX(军阶与晶片数值!$C$6:$C$36,日常本!$AW29+1)</f>
        <v>0.15</v>
      </c>
      <c r="EF29" s="26">
        <f>INDEX(军阶与晶片数值!$C$6:$C$36,日常本!$AW29+1)</f>
        <v>0.15</v>
      </c>
      <c r="EG29" s="26">
        <f>INDEX(军阶与晶片数值!$C$6:$C$36,日常本!$AW29+1)</f>
        <v>0.15</v>
      </c>
      <c r="EI29" s="14">
        <f>INDEX(战舰突破!$H$6:$H$18,日常本!$F29+1)+INDEX(战舰突破!$H$23:$H$35,日常本!$G29+1)+INDEX(战舰突破!$H$40:$H$52,日常本!$H29+1)</f>
        <v>200</v>
      </c>
      <c r="EJ29" s="14">
        <f>INDEX(战舰突破!$I$6:$I$18,日常本!$F29+1)+INDEX(战舰突破!$I$23:$I$35,日常本!$G29+1)+INDEX(战舰突破!$I$40:$I$52,日常本!$H29+1)</f>
        <v>200</v>
      </c>
      <c r="EK29" s="14">
        <f>INDEX(战舰突破!$J$6:$J$18,日常本!$F29+1)+INDEX(战舰突破!$J$23:$J$35,日常本!$G29+1)+INDEX(战舰突破!$J$40:$J$52,日常本!$H29+1)</f>
        <v>0</v>
      </c>
      <c r="EL29" s="14">
        <f>INDEX(战舰突破!$K$6:$K$18,日常本!$F29+1)+INDEX(战舰突破!$K$23:$K$35,日常本!$G29+1)+INDEX(战舰突破!$K$40:$K$52,日常本!$H29+1)</f>
        <v>0</v>
      </c>
      <c r="EM29" s="14">
        <f>INDEX(战舰突破!$L$6:$L$18,日常本!$F29+1)+INDEX(战舰突破!$L$23:$L$35,日常本!$G29+1)+INDEX(战舰突破!$L$40:$L$52,日常本!$H29+1)</f>
        <v>200</v>
      </c>
      <c r="EN29" s="18">
        <f>INDEX(战舰突破!$N$6:$N$18,日常本!$F29+1)+INDEX(战舰突破!$N$23:$N$35,日常本!$G29+1)+INDEX(战舰突破!$N$40:$N$52,日常本!$H29+1)</f>
        <v>0</v>
      </c>
      <c r="EO29" s="18">
        <f>INDEX(战舰突破!$O$6:$O$18,日常本!$F29+1)+INDEX(战舰突破!$O$23:$O$35,日常本!$G29+1)+INDEX(战舰突破!$O$40:$O$52,日常本!$H29+1)</f>
        <v>0</v>
      </c>
      <c r="EP29" s="18">
        <f>INDEX(战舰突破!$P$6:$P$18,日常本!$F29+1)+INDEX(战舰突破!$P$23:$P$35,日常本!$G29+1)+INDEX(战舰突破!$P$40:$P$52,日常本!$H29+1)</f>
        <v>0</v>
      </c>
      <c r="EQ29" s="18">
        <f>INDEX(战舰突破!$Q$6:$Q$18,日常本!$F29+1)+INDEX(战舰突破!$Q$23:$Q$35,日常本!$G29+1)+INDEX(战舰突破!$Q$40:$Q$52,日常本!$H29+1)</f>
        <v>0</v>
      </c>
      <c r="ER29" s="18">
        <f>INDEX(战舰突破!$R$6:$R$18,日常本!$F29+1)+INDEX(战舰突破!$R$23:$R$35,日常本!$G29+1)+INDEX(战舰突破!$R$40:$R$52,日常本!$H29+1)</f>
        <v>0</v>
      </c>
      <c r="ES29" s="18">
        <f>INDEX(战舰突破!$M$6:$M$18,日常本!$F29+1)+INDEX(战舰突破!$M$23:$M$35,日常本!$G29+1)+INDEX(战舰突破!$M$40:$M$52,日常本!$H29+1)</f>
        <v>0</v>
      </c>
      <c r="ET29" s="22">
        <f>INDEX(战舰突破!$W$6:$W$18,日常本!$F29+1)+INDEX(战舰突破!$W$23:$W$35,日常本!$G29+1)+INDEX(战舰突破!$W$40:$W$52,日常本!$H29+1)</f>
        <v>0.3</v>
      </c>
      <c r="EW29" s="14">
        <f>INDEX(战舰突破!$S$6:$S$18,日常本!$F29+1)</f>
        <v>0</v>
      </c>
      <c r="EX29" s="14">
        <f>INDEX(战舰突破!$T$6:$T$18,日常本!$F29+1)</f>
        <v>0</v>
      </c>
      <c r="EY29" s="14">
        <f>INDEX(战舰突破!$U$6:$U$18,日常本!$F29+1)</f>
        <v>0.1</v>
      </c>
      <c r="EZ29" s="14">
        <f>INDEX(战舰突破!$V$6:$V$18,日常本!$F29+1)</f>
        <v>0</v>
      </c>
      <c r="FA29" s="14">
        <f>INDEX(战舰突破!$X$6:$X$18,日常本!$F29+1)</f>
        <v>3</v>
      </c>
      <c r="FC29" s="14">
        <f>INDEX(战舰突破!$S$23:$S$35,日常本!$F29+1)</f>
        <v>0</v>
      </c>
      <c r="FD29" s="14">
        <f>INDEX(战舰突破!$T$23:$T$35,日常本!$F29+1)</f>
        <v>0</v>
      </c>
      <c r="FE29" s="14">
        <f>INDEX(战舰突破!$U$23:$U$35,日常本!$F29+1)</f>
        <v>0.1</v>
      </c>
      <c r="FF29" s="14">
        <f>INDEX(战舰突破!$V$23:$V$35,日常本!$F29+1)</f>
        <v>0</v>
      </c>
      <c r="FG29" s="14">
        <f>INDEX(战舰突破!$X$23:$X$35,日常本!$F29+1)</f>
        <v>45</v>
      </c>
      <c r="FI29" s="14">
        <f>INDEX(战舰突破!$S$40:$S$52,日常本!$F29+1)</f>
        <v>0</v>
      </c>
      <c r="FJ29" s="14">
        <f>INDEX(战舰突破!$T$40:$T$52,日常本!$F29+1)</f>
        <v>0</v>
      </c>
      <c r="FK29" s="14">
        <f>INDEX(战舰突破!$U$40:$U$52,日常本!$F29+1)</f>
        <v>0.1</v>
      </c>
      <c r="FL29" s="14">
        <f>INDEX(战舰突破!$V$40:$V$52,日常本!$F29+1)</f>
        <v>0</v>
      </c>
      <c r="FM29" s="14">
        <f>INDEX(战舰突破!$X$40:$X$52,日常本!$F29+1)</f>
        <v>75</v>
      </c>
      <c r="FP29" s="14">
        <f t="shared" si="1"/>
        <v>10503</v>
      </c>
      <c r="FQ29" s="14">
        <f t="shared" si="2"/>
        <v>10861</v>
      </c>
      <c r="FR29" s="14">
        <f t="shared" si="3"/>
        <v>11244</v>
      </c>
      <c r="FS29" s="14">
        <f t="shared" si="4"/>
        <v>78893</v>
      </c>
      <c r="FT29" s="14">
        <f t="shared" si="5"/>
        <v>5671</v>
      </c>
      <c r="FU29" s="14">
        <f t="shared" si="6"/>
        <v>154798</v>
      </c>
      <c r="FV29" s="14">
        <f t="shared" si="6"/>
        <v>2430</v>
      </c>
      <c r="FW29" s="28">
        <f t="shared" si="7"/>
        <v>925</v>
      </c>
      <c r="FX29" s="28">
        <f t="shared" si="7"/>
        <v>650</v>
      </c>
      <c r="FY29" s="28">
        <f t="shared" si="7"/>
        <v>875</v>
      </c>
      <c r="FZ29" s="28">
        <f t="shared" si="7"/>
        <v>700</v>
      </c>
      <c r="GA29" s="28">
        <f t="shared" si="8"/>
        <v>1.01</v>
      </c>
      <c r="GB29" s="28">
        <f t="shared" si="8"/>
        <v>1.01</v>
      </c>
      <c r="GC29" s="28">
        <f t="shared" si="9"/>
        <v>0</v>
      </c>
      <c r="GD29" s="28">
        <f t="shared" si="9"/>
        <v>5.01</v>
      </c>
      <c r="GE29" s="14">
        <f t="shared" si="10"/>
        <v>1</v>
      </c>
      <c r="GF29" s="14">
        <f t="shared" si="11"/>
        <v>1</v>
      </c>
      <c r="GG29" s="14">
        <f t="shared" si="12"/>
        <v>1</v>
      </c>
      <c r="GH29" s="18">
        <f t="shared" si="13"/>
        <v>1</v>
      </c>
      <c r="GI29" s="18">
        <f t="shared" si="14"/>
        <v>1</v>
      </c>
      <c r="GJ29" s="18">
        <f t="shared" si="15"/>
        <v>1</v>
      </c>
      <c r="GK29" s="29">
        <f t="shared" si="44"/>
        <v>1075</v>
      </c>
      <c r="GL29" s="29">
        <f t="shared" si="44"/>
        <v>1375</v>
      </c>
      <c r="GM29" s="29">
        <f t="shared" si="44"/>
        <v>1375</v>
      </c>
      <c r="GN29" s="26">
        <f t="shared" si="45"/>
        <v>0.1</v>
      </c>
      <c r="GO29" s="26">
        <f t="shared" si="46"/>
        <v>0.1</v>
      </c>
      <c r="GP29" s="26">
        <f t="shared" si="47"/>
        <v>0.1</v>
      </c>
      <c r="GQ29" s="14">
        <f t="shared" si="48"/>
        <v>2</v>
      </c>
      <c r="GR29" s="14">
        <f t="shared" si="49"/>
        <v>2</v>
      </c>
      <c r="GS29" s="14">
        <f t="shared" si="50"/>
        <v>2</v>
      </c>
      <c r="GT29" s="14">
        <f t="shared" si="17"/>
        <v>3</v>
      </c>
      <c r="GU29" s="14">
        <f t="shared" si="18"/>
        <v>45</v>
      </c>
      <c r="GV29" s="14">
        <f t="shared" si="19"/>
        <v>75</v>
      </c>
      <c r="GW29">
        <v>25</v>
      </c>
      <c r="GX29" s="14">
        <f t="shared" si="20"/>
        <v>891191</v>
      </c>
      <c r="GZ29" s="14">
        <f t="shared" si="21"/>
        <v>11342</v>
      </c>
      <c r="HA29" s="14">
        <f t="shared" si="51"/>
        <v>5221</v>
      </c>
      <c r="HB29" s="29">
        <f t="shared" si="52"/>
        <v>624</v>
      </c>
      <c r="HC29" s="29">
        <f t="shared" si="53"/>
        <v>208</v>
      </c>
      <c r="HD29" s="29">
        <f t="shared" si="22"/>
        <v>393</v>
      </c>
      <c r="HE29" s="29">
        <f t="shared" si="23"/>
        <v>245</v>
      </c>
      <c r="HF29" s="14">
        <f t="shared" si="24"/>
        <v>1.01</v>
      </c>
      <c r="HG29" s="14">
        <f t="shared" si="24"/>
        <v>1.01</v>
      </c>
      <c r="HH29" s="14">
        <f t="shared" si="54"/>
        <v>3961</v>
      </c>
      <c r="HI29" s="26">
        <f t="shared" si="25"/>
        <v>0.56917767106842743</v>
      </c>
      <c r="HJ29" s="26">
        <f t="shared" si="26"/>
        <v>0.3</v>
      </c>
      <c r="HK29" s="29">
        <f t="shared" si="55"/>
        <v>786</v>
      </c>
      <c r="HL29" s="29">
        <f t="shared" si="56"/>
        <v>4022</v>
      </c>
      <c r="HM29" s="29">
        <f t="shared" si="57"/>
        <v>5670</v>
      </c>
      <c r="HN29" s="26">
        <f t="shared" si="27"/>
        <v>0.37262361977916469</v>
      </c>
      <c r="HO29" s="26">
        <f t="shared" si="28"/>
        <v>0.46263802208353333</v>
      </c>
      <c r="HP29" s="26">
        <f t="shared" si="29"/>
        <v>0.46263802208353333</v>
      </c>
      <c r="HQ29" s="26">
        <f t="shared" si="58"/>
        <v>0</v>
      </c>
      <c r="HR29" s="29">
        <f t="shared" si="30"/>
        <v>1.3726236197791648</v>
      </c>
      <c r="HS29" s="29">
        <f t="shared" si="31"/>
        <v>1.4626380220835333</v>
      </c>
      <c r="HT29" s="29">
        <f t="shared" si="32"/>
        <v>1.4626380220835333</v>
      </c>
      <c r="HU29" s="29">
        <f t="shared" si="33"/>
        <v>5394.4108257321177</v>
      </c>
      <c r="HV29" s="29">
        <f t="shared" si="34"/>
        <v>3921.8200832133139</v>
      </c>
      <c r="HW29" s="29">
        <f t="shared" si="35"/>
        <v>4146.5787926068169</v>
      </c>
      <c r="HX29" s="29">
        <f t="shared" si="36"/>
        <v>36425</v>
      </c>
      <c r="HY29" s="14">
        <f t="shared" si="37"/>
        <v>13462.81</v>
      </c>
      <c r="IC29" s="14">
        <v>0</v>
      </c>
      <c r="ID29" s="14">
        <v>1</v>
      </c>
      <c r="IE29" s="14">
        <v>300</v>
      </c>
      <c r="IF29" s="14">
        <v>50</v>
      </c>
      <c r="IG29" s="14">
        <v>37</v>
      </c>
      <c r="IH29" s="23">
        <f t="shared" si="38"/>
        <v>1166699</v>
      </c>
      <c r="II29" s="23">
        <f t="shared" si="59"/>
        <v>1</v>
      </c>
      <c r="IJ29" s="23">
        <f t="shared" si="60"/>
        <v>1166.7</v>
      </c>
      <c r="IK29" s="14">
        <v>1</v>
      </c>
      <c r="IL29" s="14">
        <v>0</v>
      </c>
      <c r="IM29" s="14">
        <v>120</v>
      </c>
      <c r="IN29" s="14">
        <v>20</v>
      </c>
      <c r="IO29" s="14">
        <v>15</v>
      </c>
      <c r="IP29" s="23">
        <f t="shared" si="39"/>
        <v>407942</v>
      </c>
      <c r="IQ29" s="23">
        <f t="shared" si="61"/>
        <v>1</v>
      </c>
      <c r="IR29" s="23">
        <f t="shared" si="62"/>
        <v>407.94</v>
      </c>
      <c r="IU29" s="14">
        <v>48</v>
      </c>
      <c r="IV29" s="14">
        <v>8</v>
      </c>
      <c r="IW29" s="14">
        <v>6</v>
      </c>
      <c r="IX29" s="23">
        <f t="shared" si="40"/>
        <v>148607</v>
      </c>
      <c r="IY29" s="23">
        <f t="shared" si="63"/>
        <v>1</v>
      </c>
      <c r="IZ29" s="23">
        <f t="shared" si="64"/>
        <v>148.61000000000001</v>
      </c>
      <c r="JA29" s="14">
        <v>30</v>
      </c>
      <c r="JB29" s="14">
        <v>5</v>
      </c>
      <c r="JC29" s="14">
        <v>3</v>
      </c>
      <c r="JD29" s="23">
        <f t="shared" si="41"/>
        <v>86659</v>
      </c>
      <c r="JE29" s="23">
        <f t="shared" si="65"/>
        <v>1</v>
      </c>
      <c r="JF29" s="23">
        <f t="shared" si="66"/>
        <v>86.66</v>
      </c>
      <c r="JG29" s="14">
        <v>96</v>
      </c>
      <c r="JH29" s="14">
        <v>16</v>
      </c>
      <c r="JI29" s="14">
        <v>12</v>
      </c>
      <c r="JJ29" s="23">
        <f t="shared" si="42"/>
        <v>297214</v>
      </c>
      <c r="JK29" s="23">
        <f t="shared" si="67"/>
        <v>1</v>
      </c>
      <c r="JL29" s="23">
        <f t="shared" si="68"/>
        <v>297.20999999999998</v>
      </c>
    </row>
    <row r="30" spans="1:293" ht="16.5" x14ac:dyDescent="0.2">
      <c r="A30" s="14">
        <v>90</v>
      </c>
      <c r="B30" s="14" t="s">
        <v>652</v>
      </c>
      <c r="C30" s="14">
        <v>90</v>
      </c>
      <c r="D30" s="14">
        <v>90</v>
      </c>
      <c r="E30" s="14">
        <v>90</v>
      </c>
      <c r="F30" s="14">
        <v>3</v>
      </c>
      <c r="G30" s="14">
        <v>3</v>
      </c>
      <c r="H30" s="14">
        <v>2</v>
      </c>
      <c r="I30" s="14">
        <v>2</v>
      </c>
      <c r="J30" s="14">
        <v>1</v>
      </c>
      <c r="K30" s="14">
        <v>1</v>
      </c>
      <c r="L30" s="14">
        <v>3</v>
      </c>
      <c r="M30" s="14">
        <v>4</v>
      </c>
      <c r="N30" s="14">
        <v>3</v>
      </c>
      <c r="O30" s="14">
        <v>3</v>
      </c>
      <c r="P30" s="14">
        <v>3</v>
      </c>
      <c r="Q30" s="14">
        <v>3</v>
      </c>
      <c r="R30" s="14">
        <v>3</v>
      </c>
      <c r="S30" s="14">
        <v>3</v>
      </c>
      <c r="T30" s="14">
        <v>90</v>
      </c>
      <c r="U30" s="14">
        <v>90</v>
      </c>
      <c r="V30" s="14">
        <v>90</v>
      </c>
      <c r="W30" s="14">
        <v>90</v>
      </c>
      <c r="X30" s="14">
        <v>90</v>
      </c>
      <c r="Y30" s="14">
        <v>90</v>
      </c>
      <c r="Z30" s="14">
        <v>90</v>
      </c>
      <c r="AA30" s="14">
        <v>90</v>
      </c>
      <c r="AB30" s="14">
        <v>10</v>
      </c>
      <c r="AC30" s="14">
        <v>5</v>
      </c>
      <c r="AD30" s="14">
        <v>5</v>
      </c>
      <c r="AE30" s="14">
        <v>5</v>
      </c>
      <c r="AF30" s="14">
        <v>5</v>
      </c>
      <c r="AG30" s="14">
        <v>5</v>
      </c>
      <c r="AH30" s="14">
        <v>10</v>
      </c>
      <c r="AI30" s="14">
        <v>10</v>
      </c>
      <c r="AJ30" s="14">
        <v>1</v>
      </c>
      <c r="AK30" s="14">
        <v>1</v>
      </c>
      <c r="AL30" s="14">
        <v>1</v>
      </c>
      <c r="AM30" s="14">
        <v>1</v>
      </c>
      <c r="AN30" s="14">
        <v>1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7</v>
      </c>
      <c r="BB30" s="14">
        <f>ROUND((INDEX(新战舰养成!S$6:S$18,日常本!$F30+1)+INDEX(新战舰养成!D$6:D$18,日常本!$F30+1)*(日常本!$C30-1))*INDEX(战舰突破!$D$6:$D$18,日常本!$I30+1),0)</f>
        <v>5400</v>
      </c>
      <c r="BC30" s="14">
        <f>ROUND((INDEX(新战舰养成!T$6:T$18,日常本!$F30+1)+INDEX(新战舰养成!E$6:E$18,日常本!$F30+1)*(日常本!$C30-1))*INDEX(战舰突破!$D$6:$D$18,日常本!$I30+1),0)</f>
        <v>43128</v>
      </c>
      <c r="BD30" s="14">
        <f>ROUND((INDEX(新战舰养成!U$6:U$18,日常本!$F30+1)+INDEX(新战舰养成!F$6:F$18,日常本!$F30+1)*(日常本!$C30-1))*INDEX(战舰突破!$D$6:$D$18,日常本!$I30+1),0)</f>
        <v>2777</v>
      </c>
      <c r="BE30" s="14">
        <f>ROUND((INDEX(新战舰养成!V$6:V$18,日常本!$F30+1)+INDEX(新战舰养成!G$6:G$18,日常本!$F30+1)*(日常本!$C30-1))*INDEX(战舰突破!$D$6:$D$18,日常本!$I30+1),0)</f>
        <v>360</v>
      </c>
      <c r="BF30" s="14">
        <f>ROUND((INDEX(新战舰养成!W$6:W$18,日常本!$F30+1)+INDEX(新战舰养成!H$6:H$18,日常本!$F30+1)*(日常本!$C30-1))*INDEX(战舰突破!$D$6:$D$18,日常本!$I30+1),0)</f>
        <v>5</v>
      </c>
      <c r="BH30" s="14">
        <f>IF($D30&gt;0,ROUND((INDEX(新战舰养成!X$6:X$18,日常本!$G30+1)+INDEX(新战舰养成!I$6:I$18,日常本!$G30+1)*(日常本!$D30-1))*INDEX(战舰突破!$D$6:$D$18,日常本!$J30+1),0),0)</f>
        <v>5258</v>
      </c>
      <c r="BI30" s="14">
        <f>IF($D30&gt;0,ROUND((INDEX(新战舰养成!Y$6:Y$18,日常本!$G30+1)+INDEX(新战舰养成!J$6:J$18,日常本!$G30+1)*(日常本!$D30-1))*INDEX(战舰突破!$D$6:$D$18,日常本!$J30+1),0),0)</f>
        <v>0</v>
      </c>
      <c r="BJ30" s="14">
        <f>IF($D30&gt;0,ROUND((INDEX(新战舰养成!Z$6:Z$18,日常本!$G30+1)+INDEX(新战舰养成!K$6:K$18,日常本!$G30+1)*(日常本!$D30-1))*INDEX(战舰突破!$D$6:$D$18,日常本!$J30+1),0),0)</f>
        <v>0</v>
      </c>
      <c r="BK30" s="14">
        <f>IF($D30&gt;0,ROUND((INDEX(新战舰养成!AA$6:AA$18,日常本!$G30+1)+INDEX(新战舰养成!L$6:L$18,日常本!$G30+1)*(日常本!$D30-1))*INDEX(战舰突破!$D$6:$D$18,日常本!$J30+1),0),0)</f>
        <v>49500</v>
      </c>
      <c r="BL30" s="14">
        <f>IF($D30&gt;0,ROUND((INDEX(新战舰养成!AB$6:AB$18,日常本!$G30+1)+INDEX(新战舰养成!M$6:M$18,日常本!$G30+1)*(日常本!$D30-1))*INDEX(战舰突破!$D$6:$D$18,日常本!$J30+1),0),0)</f>
        <v>988</v>
      </c>
      <c r="BN30" s="14">
        <f>IF($E30&gt;0,ROUND((INDEX(新战舰养成!AC$6:AC$18,日常本!$H30+1)+INDEX(新战舰养成!I$6:I$18,日常本!$H30+1)*(日常本!$E30-1))*INDEX(战舰突破!$D$6:$D$18,日常本!$K30+1),0),0)</f>
        <v>3361</v>
      </c>
      <c r="BO30" s="14">
        <f>IF($E30&gt;0,ROUND((INDEX(新战舰养成!AD$6:AD$18,日常本!$H30+1)+INDEX(新战舰养成!J$6:J$18,日常本!$H30+1)*(日常本!$E30-1))*INDEX(战舰突破!$D$6:$D$18,日常本!$K30+1),0),0)</f>
        <v>0</v>
      </c>
      <c r="BP30" s="14">
        <f>IF($E30&gt;0,ROUND((INDEX(新战舰养成!AE$6:AE$18,日常本!$H30+1)+INDEX(新战舰养成!K$6:K$18,日常本!$H30+1)*(日常本!$E30-1))*INDEX(战舰突破!$D$6:$D$18,日常本!$K30+1),0),0)</f>
        <v>0</v>
      </c>
      <c r="BQ30" s="14">
        <f>IF($E30&gt;0,ROUND((INDEX(新战舰养成!AF$6:AF$18,日常本!$H30+1)+INDEX(新战舰养成!L$6:L$18,日常本!$H30+1)*(日常本!$E30-1))*INDEX(战舰突破!$D$6:$D$18,日常本!$K30+1),0),0)</f>
        <v>23513</v>
      </c>
      <c r="BR30" s="14">
        <f>IF($E30&gt;0,ROUND((INDEX(新战舰养成!AG$6:AG$18,日常本!$H30+1)+INDEX(新战舰养成!M$6:M$18,日常本!$H30+1)*(日常本!$E30-1))*INDEX(战舰突破!$D$6:$D$18,日常本!$K30+1),0),0)</f>
        <v>638</v>
      </c>
      <c r="BU30" s="14">
        <f>(INDEX(装备数值!$C$13:$G$116,日常本!$L30*8+1,BU$2)+INDEX(装备数值!$C$13:$G$116,日常本!$M30*8+2,BU$2)+INDEX(装备数值!$C$13:$G$116,日常本!$O30*8+3,BU$2)+INDEX(装备数值!$C$13:$G$116,日常本!$N30*8+4,BU$2)+INDEX(装备数值!$C$13:$G$116,日常本!$P30*8+5,BU$2)+INDEX(装备数值!$C$13:$G$116,日常本!$Q30*8+6,BU$2)+INDEX(装备数值!$C$13:$G$116,日常本!$R30*8+7,BU$2)+INDEX(装备数值!$C$13:$G$116,日常本!$S30*8+8,BU$2))</f>
        <v>2000</v>
      </c>
      <c r="BV30" s="14">
        <f>(INDEX(装备数值!$C$13:$G$116,日常本!$L30*8+1,BV$2)+INDEX(装备数值!$C$13:$G$116,日常本!$M30*8+2,BV$2)+INDEX(装备数值!$C$13:$G$116,日常本!$O30*8+3,BV$2)+INDEX(装备数值!$C$13:$G$116,日常本!$N30*8+4,BV$2)+INDEX(装备数值!$C$13:$G$116,日常本!$P30*8+5,BV$2)+INDEX(装备数值!$C$13:$G$116,日常本!$Q30*8+6,BV$2)+INDEX(装备数值!$C$13:$G$116,日常本!$R30*8+7,BV$2)+INDEX(装备数值!$C$13:$G$116,日常本!$S30*8+8,BV$2))</f>
        <v>15000</v>
      </c>
      <c r="BW30" s="14">
        <f>(INDEX(装备数值!$C$13:$G$116,日常本!$L30*8+1,BW$2)+INDEX(装备数值!$C$13:$G$116,日常本!$M30*8+2,BW$2)+INDEX(装备数值!$C$13:$G$116,日常本!$O30*8+3,BW$2)+INDEX(装备数值!$C$13:$G$116,日常本!$N30*8+4,BW$2)+INDEX(装备数值!$C$13:$G$116,日常本!$P30*8+5,BW$2)+INDEX(装备数值!$C$13:$G$116,日常本!$Q30*8+6,BW$2)+INDEX(装备数值!$C$13:$G$116,日常本!$R30*8+7,BW$2)+INDEX(装备数值!$C$13:$G$116,日常本!$S30*8+8,BW$2))</f>
        <v>1140</v>
      </c>
      <c r="BX30" s="14">
        <f>(INDEX(装备数值!$C$13:$G$116,日常本!$L30*8+1,BX$2)+INDEX(装备数值!$C$13:$G$116,日常本!$M30*8+2,BX$2)+INDEX(装备数值!$C$13:$G$116,日常本!$O30*8+3,BX$2)+INDEX(装备数值!$C$13:$G$116,日常本!$N30*8+4,BX$2)+INDEX(装备数值!$C$13:$G$116,日常本!$P30*8+5,BX$2)+INDEX(装备数值!$C$13:$G$116,日常本!$Q30*8+6,BX$2)+INDEX(装备数值!$C$13:$G$116,日常本!$R30*8+7,BX$2)+INDEX(装备数值!$C$13:$G$116,日常本!$S30*8+8,BX$2))</f>
        <v>34000</v>
      </c>
      <c r="BY30" s="14">
        <f>(INDEX(装备数值!$C$13:$G$116,日常本!$L30*8+1,BY$2)+INDEX(装备数值!$C$13:$G$116,日常本!$M30*8+2,BY$2)+INDEX(装备数值!$C$13:$G$116,日常本!$O30*8+3,BY$2)+INDEX(装备数值!$C$13:$G$116,日常本!$N30*8+4,BY$2)+INDEX(装备数值!$C$13:$G$116,日常本!$P30*8+5,BY$2)+INDEX(装备数值!$C$13:$G$116,日常本!$Q30*8+6,BY$2)+INDEX(装备数值!$C$13:$G$116,日常本!$R30*8+7,BY$2)+INDEX(装备数值!$C$13:$G$116,日常本!$S30*8+8,BY$2))</f>
        <v>350</v>
      </c>
      <c r="CB30" s="14">
        <f>INDEX(装备数值!$I$13:$M$116,日常本!$L30*8+1,CB$2)*$T30+INDEX(装备数值!$I$13:$M$116,日常本!$M30*8+2,CB$2)*$U30+INDEX(装备数值!$I$13:$M$116,日常本!$O30*8+3,CB$2)*$V30+INDEX(装备数值!$I$13:$M$116,日常本!$N30*8+4,CB$2)*$W30+INDEX(装备数值!$I$13:$M$116,日常本!$P30*8+5,CB$2)*$X30+INDEX(装备数值!$I$13:$M$116,日常本!$Q30*8+6,CB$2)*$Y30+INDEX(装备数值!$I$13:$M$116,日常本!$R30*8+7,CB$2)*$Z30+INDEX(装备数值!$I$13:$M$116,日常本!$S30*8+8,CB$2)*$AA30</f>
        <v>7200</v>
      </c>
      <c r="CC30" s="14">
        <f>INDEX(装备数值!$I$13:$M$116,日常本!$L30*8+1,CC$2)*$T30+INDEX(装备数值!$I$13:$M$116,日常本!$M30*8+2,CC$2)*$U30+INDEX(装备数值!$I$13:$M$116,日常本!$O30*8+3,CC$2)*$V30+INDEX(装备数值!$I$13:$M$116,日常本!$N30*8+4,CC$2)*$W30+INDEX(装备数值!$I$13:$M$116,日常本!$P30*8+5,CC$2)*$X30+INDEX(装备数值!$I$13:$M$116,日常本!$Q30*8+6,CC$2)*$Y30+INDEX(装备数值!$I$13:$M$116,日常本!$R30*8+7,CC$2)*$Z30+INDEX(装备数值!$I$13:$M$116,日常本!$S30*8+8,CC$2)*$AA30</f>
        <v>54000</v>
      </c>
      <c r="CD30" s="14">
        <f>INDEX(装备数值!$I$13:$M$116,日常本!$L30*8+1,CD$2)*$T30+INDEX(装备数值!$I$13:$M$116,日常本!$M30*8+2,CD$2)*$U30+INDEX(装备数值!$I$13:$M$116,日常本!$O30*8+3,CD$2)*$V30+INDEX(装备数值!$I$13:$M$116,日常本!$N30*8+4,CD$2)*$W30+INDEX(装备数值!$I$13:$M$116,日常本!$P30*8+5,CD$2)*$X30+INDEX(装备数值!$I$13:$M$116,日常本!$Q30*8+6,CD$2)*$Y30+INDEX(装备数值!$I$13:$M$116,日常本!$R30*8+7,CD$2)*$Z30+INDEX(装备数值!$I$13:$M$116,日常本!$S30*8+8,CD$2)*$AA30</f>
        <v>3780</v>
      </c>
      <c r="CE30" s="14">
        <f>INDEX(装备数值!$I$13:$M$116,日常本!$L30*8+1,CE$2)*$T30+INDEX(装备数值!$I$13:$M$116,日常本!$M30*8+2,CE$2)*$U30+INDEX(装备数值!$I$13:$M$116,日常本!$O30*8+3,CE$2)*$V30+INDEX(装备数值!$I$13:$M$116,日常本!$N30*8+4,CE$2)*$W30+INDEX(装备数值!$I$13:$M$116,日常本!$P30*8+5,CE$2)*$X30+INDEX(装备数值!$I$13:$M$116,日常本!$Q30*8+6,CE$2)*$Y30+INDEX(装备数值!$I$13:$M$116,日常本!$R30*8+7,CE$2)*$Z30+INDEX(装备数值!$I$13:$M$116,日常本!$S30*8+8,CE$2)*$AA30</f>
        <v>90000</v>
      </c>
      <c r="CF30" s="14">
        <f>INDEX(装备数值!$I$13:$M$116,日常本!$L30*8+1,CF$2)*$T30+INDEX(装备数值!$I$13:$M$116,日常本!$M30*8+2,CF$2)*$U30+INDEX(装备数值!$I$13:$M$116,日常本!$O30*8+3,CF$2)*$V30+INDEX(装备数值!$I$13:$M$116,日常本!$N30*8+4,CF$2)*$W30+INDEX(装备数值!$I$13:$M$116,日常本!$P30*8+5,CF$2)*$X30+INDEX(装备数值!$I$13:$M$116,日常本!$Q30*8+6,CF$2)*$Y30+INDEX(装备数值!$I$13:$M$116,日常本!$R30*8+7,CF$2)*$Z30+INDEX(装备数值!$I$13:$M$116,日常本!$S30*8+8,CF$2)*$AA30</f>
        <v>1260</v>
      </c>
      <c r="CI30" s="14">
        <f>INDEX(装备数值!$X$13:$AH$116,$L30*8+1,CI$2)*$AB30+INDEX(装备数值!$X$13:$AH$116,$M30*8+2,CI$2)*$AC30+INDEX(装备数值!$X$13:$AH$116,$O30*8+3,CI$2)*$AD30+INDEX(装备数值!$X$13:$AH$116,$N30*8+4,CI$2)*$AE30+INDEX(装备数值!$X$13:$AH$116,$P30*8+5,CI$2)*$AF30+INDEX(装备数值!$X$13:$AH$116,$Q30*8+6,CI$2)*$AG30+INDEX(装备数值!$X$13:$AH$116,$R30*8+7,CI$2)*$AH30+INDEX(装备数值!$X$13:$AH$116,$S30*8+8,CI$2)*$AI30</f>
        <v>3000</v>
      </c>
      <c r="CJ30" s="14">
        <f>INDEX(装备数值!$X$13:$AH$116,$L30*8+1,CJ$2)*$AB30+INDEX(装备数值!$X$13:$AH$116,$M30*8+2,CJ$2)*$AC30+INDEX(装备数值!$X$13:$AH$116,$O30*8+3,CJ$2)*$AD30+INDEX(装备数值!$X$13:$AH$116,$N30*8+4,CJ$2)*$AE30+INDEX(装备数值!$X$13:$AH$116,$P30*8+5,CJ$2)*$AF30+INDEX(装备数值!$X$13:$AH$116,$Q30*8+6,CJ$2)*$AG30+INDEX(装备数值!$X$13:$AH$116,$R30*8+7,CJ$2)*$AH30+INDEX(装备数值!$X$13:$AH$116,$S30*8+8,CJ$2)*$AI30</f>
        <v>18750</v>
      </c>
      <c r="CK30" s="14">
        <f>INDEX(装备数值!$X$13:$AH$116,$L30*8+1,CK$2)*$AB30+INDEX(装备数值!$X$13:$AH$116,$M30*8+2,CK$2)*$AC30+INDEX(装备数值!$X$13:$AH$116,$O30*8+3,CK$2)*$AD30+INDEX(装备数值!$X$13:$AH$116,$N30*8+4,CK$2)*$AE30+INDEX(装备数值!$X$13:$AH$116,$P30*8+5,CK$2)*$AF30+INDEX(装备数值!$X$13:$AH$116,$Q30*8+6,CK$2)*$AG30+INDEX(装备数值!$X$13:$AH$116,$R30*8+7,CK$2)*$AH30+INDEX(装备数值!$X$13:$AH$116,$S30*8+8,CK$2)*$AI30</f>
        <v>750</v>
      </c>
      <c r="CL30" s="14">
        <f>INDEX(装备数值!$X$13:$AH$116,$L30*8+1,CL$2)*$AB30+INDEX(装备数值!$X$13:$AH$116,$M30*8+2,CL$2)*$AC30+INDEX(装备数值!$X$13:$AH$116,$O30*8+3,CL$2)*$AD30+INDEX(装备数值!$X$13:$AH$116,$N30*8+4,CL$2)*$AE30+INDEX(装备数值!$X$13:$AH$116,$P30*8+5,CL$2)*$AF30+INDEX(装备数值!$X$13:$AH$116,$Q30*8+6,CL$2)*$AG30+INDEX(装备数值!$X$13:$AH$116,$R30*8+7,CL$2)*$AH30+INDEX(装备数值!$X$13:$AH$116,$S30*8+8,CL$2)*$AI30</f>
        <v>30000</v>
      </c>
      <c r="CM30" s="14">
        <f>INDEX(装备数值!$X$13:$AH$116,$L30*8+1,CM$2)*$AB30+INDEX(装备数值!$X$13:$AH$116,$M30*8+2,CM$2)*$AC30+INDEX(装备数值!$X$13:$AH$116,$O30*8+3,CM$2)*$AD30+INDEX(装备数值!$X$13:$AH$116,$N30*8+4,CM$2)*$AE30+INDEX(装备数值!$X$13:$AH$116,$P30*8+5,CM$2)*$AF30+INDEX(装备数值!$X$13:$AH$116,$Q30*8+6,CM$2)*$AG30+INDEX(装备数值!$X$13:$AH$116,$R30*8+7,CM$2)*$AH30+INDEX(装备数值!$X$13:$AH$116,$S30*8+8,CM$2)*$AI30</f>
        <v>300</v>
      </c>
      <c r="CN30" s="14">
        <f>INDEX(装备数值!$X$13:$AH$116,$L30*8+1,CN$2)*$AB30+INDEX(装备数值!$X$13:$AH$116,$M30*8+2,CN$2)*$AC30+INDEX(装备数值!$X$13:$AH$116,$O30*8+3,CN$2)*$AD30+INDEX(装备数值!$X$13:$AH$116,$N30*8+4,CN$2)*$AE30+INDEX(装备数值!$X$13:$AH$116,$P30*8+5,CN$2)*$AF30+INDEX(装备数值!$X$13:$AH$116,$Q30*8+6,CN$2)*$AG30+INDEX(装备数值!$X$13:$AH$116,$R30*8+7,CN$2)*$AH30+INDEX(装备数值!$X$13:$AH$116,$S30*8+8,CN$2)*$AI30</f>
        <v>1625</v>
      </c>
      <c r="CO30" s="14">
        <f>INDEX(装备数值!$X$13:$AH$116,$L30*8+1,CO$2)*$AB30+INDEX(装备数值!$X$13:$AH$116,$M30*8+2,CO$2)*$AC30+INDEX(装备数值!$X$13:$AH$116,$O30*8+3,CO$2)*$AD30+INDEX(装备数值!$X$13:$AH$116,$N30*8+4,CO$2)*$AE30+INDEX(装备数值!$X$13:$AH$116,$P30*8+5,CO$2)*$AF30+INDEX(装备数值!$X$13:$AH$116,$Q30*8+6,CO$2)*$AG30+INDEX(装备数值!$X$13:$AH$116,$R30*8+7,CO$2)*$AH30+INDEX(装备数值!$X$13:$AH$116,$S30*8+8,CO$2)*$AI30</f>
        <v>1125</v>
      </c>
      <c r="CP30" s="14">
        <f>INDEX(装备数值!$X$13:$AH$116,$L30*8+1,CP$2)*$AB30+INDEX(装备数值!$X$13:$AH$116,$M30*8+2,CP$2)*$AC30+INDEX(装备数值!$X$13:$AH$116,$O30*8+3,CP$2)*$AD30+INDEX(装备数值!$X$13:$AH$116,$N30*8+4,CP$2)*$AE30+INDEX(装备数值!$X$13:$AH$116,$P30*8+5,CP$2)*$AF30+INDEX(装备数值!$X$13:$AH$116,$Q30*8+6,CP$2)*$AG30+INDEX(装备数值!$X$13:$AH$116,$R30*8+7,CP$2)*$AH30+INDEX(装备数值!$X$13:$AH$116,$S30*8+8,CP$2)*$AI30</f>
        <v>1500</v>
      </c>
      <c r="CQ30" s="14">
        <f>INDEX(装备数值!$X$13:$AH$116,$L30*8+1,CQ$2)*$AB30+INDEX(装备数值!$X$13:$AH$116,$M30*8+2,CQ$2)*$AC30+INDEX(装备数值!$X$13:$AH$116,$O30*8+3,CQ$2)*$AD30+INDEX(装备数值!$X$13:$AH$116,$N30*8+4,CQ$2)*$AE30+INDEX(装备数值!$X$13:$AH$116,$P30*8+5,CQ$2)*$AF30+INDEX(装备数值!$X$13:$AH$116,$Q30*8+6,CQ$2)*$AG30+INDEX(装备数值!$X$13:$AH$116,$R30*8+7,CQ$2)*$AH30+INDEX(装备数值!$X$13:$AH$116,$S30*8+8,CQ$2)*$AI30</f>
        <v>1250</v>
      </c>
      <c r="CR30" s="14">
        <f>INDEX(装备数值!$X$13:$AH$116,$L30*8+1,CR$2)*$AB30+INDEX(装备数值!$X$13:$AH$116,$M30*8+2,CR$2)*$AC30+INDEX(装备数值!$X$13:$AH$116,$O30*8+3,CR$2)*$AD30+INDEX(装备数值!$X$13:$AH$116,$N30*8+4,CR$2)*$AE30+INDEX(装备数值!$X$13:$AH$116,$P30*8+5,CR$2)*$AF30+INDEX(装备数值!$X$13:$AH$116,$Q30*8+6,CR$2)*$AG30+INDEX(装备数值!$X$13:$AH$116,$R30*8+7,CR$2)*$AH30+INDEX(装备数值!$X$13:$AH$116,$S30*8+8,CR$2)*$AI30</f>
        <v>0</v>
      </c>
      <c r="CS30" s="14">
        <f>INDEX(装备数值!$X$13:$AH$116,$L30*8+1,CS$2)*$AB30+INDEX(装备数值!$X$13:$AH$116,$M30*8+2,CS$2)*$AC30+INDEX(装备数值!$X$13:$AH$116,$O30*8+3,CS$2)*$AD30+INDEX(装备数值!$X$13:$AH$116,$N30*8+4,CS$2)*$AE30+INDEX(装备数值!$X$13:$AH$116,$P30*8+5,CS$2)*$AF30+INDEX(装备数值!$X$13:$AH$116,$Q30*8+6,CS$2)*$AG30+INDEX(装备数值!$X$13:$AH$116,$R30*8+7,CS$2)*$AH30+INDEX(装备数值!$X$13:$AH$116,$S30*8+8,CS$2)*$AI30</f>
        <v>0</v>
      </c>
      <c r="CU30" s="14">
        <f>INDEX(装备数值!$AN$17:$AN$117,MATCH(MIN($T30:$AA30),装备数值!$AO$17:$AO$117,1))</f>
        <v>9</v>
      </c>
      <c r="CV30" s="14">
        <f>IF(COUNTIF($L30:$S30,"&gt;"&amp;0)=8,INDEX(装备数值!AR$17:AR$117,$CU30+1),0)</f>
        <v>1080</v>
      </c>
      <c r="CW30" s="14">
        <f>IF(COUNTIF($L30:$S30,"&gt;"&amp;0)=8,INDEX(装备数值!AS$17:AS$117,$CU30+1),0)</f>
        <v>8100</v>
      </c>
      <c r="CX30" s="14">
        <f>IF(COUNTIF($L30:$S30,"&gt;"&amp;0)=8,INDEX(装备数值!AT$17:AT$117,$CU30+1),0)</f>
        <v>540</v>
      </c>
      <c r="CY30" s="14">
        <f>IF(COUNTIF($L30:$S30,"&gt;"&amp;0)=8,INDEX(装备数值!AU$17:AU$117,$CU30+1),0)</f>
        <v>10800</v>
      </c>
      <c r="CZ30" s="14">
        <f>IF(COUNTIF($L30:$S30,"&gt;"&amp;0)=8,INDEX(装备数值!AV$17:AV$117,$CU30+1),0)</f>
        <v>180</v>
      </c>
      <c r="DB30" s="14">
        <f>INDEX(装备数值!$AY$17:$AY$77,MATCH(MIN($AB30:$AI30),装备数值!$AZ$17:$AZ$77,1))</f>
        <v>2</v>
      </c>
      <c r="DC30" s="26">
        <f>INDEX(装备数值!BA$17:BA$77,日常本!DB30+1)</f>
        <v>0.02</v>
      </c>
      <c r="DD30" s="26">
        <f>INDEX(装备数值!BA$17:BA$77,日常本!DB30+1)</f>
        <v>0.02</v>
      </c>
      <c r="DF30" s="14">
        <f t="shared" si="0"/>
        <v>5</v>
      </c>
      <c r="DG30" s="14">
        <f>VLOOKUP(DF30,军阶与晶片数值!$W$6:$X$27,2)</f>
        <v>2</v>
      </c>
      <c r="DH30" s="14">
        <f>INDEX(军阶与晶片数值!Y$6:Y$27,$DG30+1)</f>
        <v>200</v>
      </c>
      <c r="DI30" s="14">
        <f>INDEX(军阶与晶片数值!Z$6:Z$27,$DG30+1)</f>
        <v>200</v>
      </c>
      <c r="DJ30" s="14">
        <f>INDEX(军阶与晶片数值!AA$6:AA$27,$DG30+1)</f>
        <v>200</v>
      </c>
      <c r="DK30" s="14">
        <f>INDEX(军阶与晶片数值!AB$6:AB$27,$DG30+1)</f>
        <v>200</v>
      </c>
      <c r="DL30" s="28">
        <f>INDEX(军阶与晶片数值!AC$6:AC$27,$DG30+1)</f>
        <v>10</v>
      </c>
      <c r="DM30" s="28">
        <f>INDEX(军阶与晶片数值!AD$6:AD$27,$DG30+1)</f>
        <v>5</v>
      </c>
      <c r="DO30" s="26">
        <f>INDEX(军阶与晶片数值!I$6:I$16,AJ30+1)</f>
        <v>0.01</v>
      </c>
      <c r="DP30" s="26">
        <f>INDEX(军阶与晶片数值!M$6:M$16,AK30+1)</f>
        <v>0.01</v>
      </c>
      <c r="DQ30" s="26">
        <f>INDEX(军阶与晶片数值!J$6:J$16,AL30+1)</f>
        <v>0.01</v>
      </c>
      <c r="DR30" s="26">
        <f>INDEX(军阶与晶片数值!K$6:K$16,AM30+1)</f>
        <v>0.02</v>
      </c>
      <c r="DS30" s="26">
        <f>INDEX(军阶与晶片数值!L$6:L$16,AN30+1)</f>
        <v>0.02</v>
      </c>
      <c r="DT30" s="28">
        <f>INDEX(军阶与晶片数值!N$6:N$16,AO30+1)</f>
        <v>0</v>
      </c>
      <c r="DU30" s="28">
        <f>INDEX(军阶与晶片数值!O$6:O$16,AP30+1)</f>
        <v>0</v>
      </c>
      <c r="DV30" s="28">
        <f>INDEX(军阶与晶片数值!P$6:P$16,AQ30+1)</f>
        <v>0</v>
      </c>
      <c r="DW30" s="28">
        <f>INDEX(军阶与晶片数值!Q$6:Q$16,AR30+1)</f>
        <v>0</v>
      </c>
      <c r="DX30" s="26">
        <f>INDEX(军阶与晶片数值!R$6:R$16,AS30+1)</f>
        <v>0</v>
      </c>
      <c r="DY30" s="26">
        <f>INDEX(军阶与晶片数值!S$6:S$16,AT30+1)</f>
        <v>0</v>
      </c>
      <c r="DZ30" s="26">
        <f>INDEX(军阶与晶片数值!T$6:T$16,AU30+1)</f>
        <v>0</v>
      </c>
      <c r="EA30" s="26">
        <f>INDEX(军阶与晶片数值!U$6:U$16,AV30+1)</f>
        <v>0</v>
      </c>
      <c r="EC30" s="26">
        <f>INDEX(军阶与晶片数值!$C$6:$C$36,日常本!$AW30+1)</f>
        <v>0.25</v>
      </c>
      <c r="ED30" s="26">
        <f>INDEX(军阶与晶片数值!$C$6:$C$36,日常本!$AW30+1)</f>
        <v>0.25</v>
      </c>
      <c r="EE30" s="26">
        <f>INDEX(军阶与晶片数值!$C$6:$C$36,日常本!$AW30+1)</f>
        <v>0.25</v>
      </c>
      <c r="EF30" s="26">
        <f>INDEX(军阶与晶片数值!$C$6:$C$36,日常本!$AW30+1)</f>
        <v>0.25</v>
      </c>
      <c r="EG30" s="26">
        <f>INDEX(军阶与晶片数值!$C$6:$C$36,日常本!$AW30+1)</f>
        <v>0.25</v>
      </c>
      <c r="EI30" s="14">
        <f>INDEX(战舰突破!$H$6:$H$18,日常本!$F30+1)+INDEX(战舰突破!$H$23:$H$35,日常本!$G30+1)+INDEX(战舰突破!$H$40:$H$52,日常本!$H30+1)</f>
        <v>200</v>
      </c>
      <c r="EJ30" s="14">
        <f>INDEX(战舰突破!$I$6:$I$18,日常本!$F30+1)+INDEX(战舰突破!$I$23:$I$35,日常本!$G30+1)+INDEX(战舰突破!$I$40:$I$52,日常本!$H30+1)</f>
        <v>200</v>
      </c>
      <c r="EK30" s="14">
        <f>INDEX(战舰突破!$J$6:$J$18,日常本!$F30+1)+INDEX(战舰突破!$J$23:$J$35,日常本!$G30+1)+INDEX(战舰突破!$J$40:$J$52,日常本!$H30+1)</f>
        <v>0</v>
      </c>
      <c r="EL30" s="14">
        <f>INDEX(战舰突破!$K$6:$K$18,日常本!$F30+1)+INDEX(战舰突破!$K$23:$K$35,日常本!$G30+1)+INDEX(战舰突破!$K$40:$K$52,日常本!$H30+1)</f>
        <v>0</v>
      </c>
      <c r="EM30" s="14">
        <f>INDEX(战舰突破!$L$6:$L$18,日常本!$F30+1)+INDEX(战舰突破!$L$23:$L$35,日常本!$G30+1)+INDEX(战舰突破!$L$40:$L$52,日常本!$H30+1)</f>
        <v>200</v>
      </c>
      <c r="EN30" s="18">
        <f>INDEX(战舰突破!$N$6:$N$18,日常本!$F30+1)+INDEX(战舰突破!$N$23:$N$35,日常本!$G30+1)+INDEX(战舰突破!$N$40:$N$52,日常本!$H30+1)</f>
        <v>0</v>
      </c>
      <c r="EO30" s="18">
        <f>INDEX(战舰突破!$O$6:$O$18,日常本!$F30+1)+INDEX(战舰突破!$O$23:$O$35,日常本!$G30+1)+INDEX(战舰突破!$O$40:$O$52,日常本!$H30+1)</f>
        <v>0</v>
      </c>
      <c r="EP30" s="18">
        <f>INDEX(战舰突破!$P$6:$P$18,日常本!$F30+1)+INDEX(战舰突破!$P$23:$P$35,日常本!$G30+1)+INDEX(战舰突破!$P$40:$P$52,日常本!$H30+1)</f>
        <v>0</v>
      </c>
      <c r="EQ30" s="18">
        <f>INDEX(战舰突破!$Q$6:$Q$18,日常本!$F30+1)+INDEX(战舰突破!$Q$23:$Q$35,日常本!$G30+1)+INDEX(战舰突破!$Q$40:$Q$52,日常本!$H30+1)</f>
        <v>0</v>
      </c>
      <c r="ER30" s="18">
        <f>INDEX(战舰突破!$R$6:$R$18,日常本!$F30+1)+INDEX(战舰突破!$R$23:$R$35,日常本!$G30+1)+INDEX(战舰突破!$R$40:$R$52,日常本!$H30+1)</f>
        <v>0</v>
      </c>
      <c r="ES30" s="18">
        <f>INDEX(战舰突破!$M$6:$M$18,日常本!$F30+1)+INDEX(战舰突破!$M$23:$M$35,日常本!$G30+1)+INDEX(战舰突破!$M$40:$M$52,日常本!$H30+1)</f>
        <v>0</v>
      </c>
      <c r="ET30" s="22">
        <f>INDEX(战舰突破!$W$6:$W$18,日常本!$F30+1)+INDEX(战舰突破!$W$23:$W$35,日常本!$G30+1)+INDEX(战舰突破!$W$40:$W$52,日常本!$H30+1)</f>
        <v>0.3</v>
      </c>
      <c r="EW30" s="14">
        <f>INDEX(战舰突破!$S$6:$S$18,日常本!$F30+1)</f>
        <v>0</v>
      </c>
      <c r="EX30" s="14">
        <f>INDEX(战舰突破!$T$6:$T$18,日常本!$F30+1)</f>
        <v>0.25</v>
      </c>
      <c r="EY30" s="14">
        <f>INDEX(战舰突破!$U$6:$U$18,日常本!$F30+1)</f>
        <v>0.1</v>
      </c>
      <c r="EZ30" s="14">
        <f>INDEX(战舰突破!$V$6:$V$18,日常本!$F30+1)</f>
        <v>0</v>
      </c>
      <c r="FA30" s="14">
        <f>INDEX(战舰突破!$X$6:$X$18,日常本!$F30+1)</f>
        <v>4</v>
      </c>
      <c r="FC30" s="14">
        <f>INDEX(战舰突破!$S$23:$S$35,日常本!$F30+1)</f>
        <v>0.25</v>
      </c>
      <c r="FD30" s="14">
        <f>INDEX(战舰突破!$T$23:$T$35,日常本!$F30+1)</f>
        <v>0</v>
      </c>
      <c r="FE30" s="14">
        <f>INDEX(战舰突破!$U$23:$U$35,日常本!$F30+1)</f>
        <v>0.1</v>
      </c>
      <c r="FF30" s="14">
        <f>INDEX(战舰突破!$V$23:$V$35,日常本!$F30+1)</f>
        <v>0</v>
      </c>
      <c r="FG30" s="14">
        <f>INDEX(战舰突破!$X$23:$X$35,日常本!$F30+1)</f>
        <v>60</v>
      </c>
      <c r="FI30" s="14">
        <f>INDEX(战舰突破!$S$40:$S$52,日常本!$F30+1)</f>
        <v>0.25</v>
      </c>
      <c r="FJ30" s="14">
        <f>INDEX(战舰突破!$T$40:$T$52,日常本!$F30+1)</f>
        <v>0</v>
      </c>
      <c r="FK30" s="14">
        <f>INDEX(战舰突破!$U$40:$U$52,日常本!$F30+1)</f>
        <v>0.1</v>
      </c>
      <c r="FL30" s="14">
        <f>INDEX(战舰突破!$V$40:$V$52,日常本!$F30+1)</f>
        <v>0</v>
      </c>
      <c r="FM30" s="14">
        <f>INDEX(战舰突破!$X$40:$X$52,日常本!$F30+1)</f>
        <v>100</v>
      </c>
      <c r="FP30" s="14">
        <f t="shared" si="1"/>
        <v>23836</v>
      </c>
      <c r="FQ30" s="14">
        <f t="shared" si="2"/>
        <v>23656</v>
      </c>
      <c r="FR30" s="14">
        <f t="shared" si="3"/>
        <v>21261</v>
      </c>
      <c r="FS30" s="14">
        <f t="shared" si="4"/>
        <v>175459</v>
      </c>
      <c r="FT30" s="14">
        <f t="shared" si="5"/>
        <v>11598</v>
      </c>
      <c r="FU30" s="14">
        <f t="shared" si="6"/>
        <v>303670</v>
      </c>
      <c r="FV30" s="14">
        <f t="shared" si="6"/>
        <v>4744</v>
      </c>
      <c r="FW30" s="28">
        <f t="shared" si="7"/>
        <v>1825</v>
      </c>
      <c r="FX30" s="28">
        <f t="shared" si="7"/>
        <v>1325</v>
      </c>
      <c r="FY30" s="28">
        <f t="shared" si="7"/>
        <v>1700</v>
      </c>
      <c r="FZ30" s="28">
        <f t="shared" si="7"/>
        <v>1450</v>
      </c>
      <c r="GA30" s="28">
        <f t="shared" si="8"/>
        <v>1.02</v>
      </c>
      <c r="GB30" s="28">
        <f t="shared" si="8"/>
        <v>1.02</v>
      </c>
      <c r="GC30" s="28">
        <f t="shared" si="9"/>
        <v>0</v>
      </c>
      <c r="GD30" s="28">
        <f t="shared" si="9"/>
        <v>9.01</v>
      </c>
      <c r="GE30" s="14">
        <f t="shared" si="10"/>
        <v>1</v>
      </c>
      <c r="GF30" s="14">
        <f t="shared" si="11"/>
        <v>1.25</v>
      </c>
      <c r="GG30" s="14">
        <f t="shared" si="12"/>
        <v>1.25</v>
      </c>
      <c r="GH30" s="18">
        <f t="shared" si="13"/>
        <v>1.25</v>
      </c>
      <c r="GI30" s="18">
        <f t="shared" si="14"/>
        <v>1</v>
      </c>
      <c r="GJ30" s="18">
        <f t="shared" si="15"/>
        <v>1</v>
      </c>
      <c r="GK30" s="29">
        <f t="shared" si="44"/>
        <v>1975</v>
      </c>
      <c r="GL30" s="29">
        <f t="shared" si="44"/>
        <v>2275</v>
      </c>
      <c r="GM30" s="29">
        <f t="shared" si="44"/>
        <v>2275</v>
      </c>
      <c r="GN30" s="26">
        <f t="shared" si="45"/>
        <v>0.1</v>
      </c>
      <c r="GO30" s="26">
        <f t="shared" si="46"/>
        <v>0.1</v>
      </c>
      <c r="GP30" s="26">
        <f t="shared" si="47"/>
        <v>0.1</v>
      </c>
      <c r="GQ30" s="14">
        <f t="shared" si="48"/>
        <v>2</v>
      </c>
      <c r="GR30" s="14">
        <f t="shared" si="49"/>
        <v>2</v>
      </c>
      <c r="GS30" s="14">
        <f t="shared" si="50"/>
        <v>2</v>
      </c>
      <c r="GT30" s="14">
        <f t="shared" si="17"/>
        <v>4</v>
      </c>
      <c r="GU30" s="14">
        <f t="shared" si="18"/>
        <v>60</v>
      </c>
      <c r="GV30" s="14">
        <f t="shared" si="19"/>
        <v>100</v>
      </c>
      <c r="GW30">
        <v>26</v>
      </c>
      <c r="GX30" s="14">
        <f t="shared" si="20"/>
        <v>1828819</v>
      </c>
      <c r="GZ30" s="14">
        <f t="shared" si="21"/>
        <v>23196</v>
      </c>
      <c r="HA30" s="14">
        <f t="shared" si="51"/>
        <v>11888</v>
      </c>
      <c r="HB30" s="29">
        <f t="shared" si="52"/>
        <v>1272</v>
      </c>
      <c r="HC30" s="29">
        <f t="shared" si="53"/>
        <v>677</v>
      </c>
      <c r="HD30" s="29">
        <f t="shared" si="22"/>
        <v>1012</v>
      </c>
      <c r="HE30" s="29">
        <f t="shared" si="23"/>
        <v>770</v>
      </c>
      <c r="HF30" s="14">
        <f t="shared" si="24"/>
        <v>1.02</v>
      </c>
      <c r="HG30" s="14">
        <f t="shared" si="24"/>
        <v>1.02</v>
      </c>
      <c r="HH30" s="14">
        <f t="shared" si="54"/>
        <v>10028</v>
      </c>
      <c r="HI30" s="26">
        <f t="shared" si="25"/>
        <v>0.61607142857142871</v>
      </c>
      <c r="HJ30" s="26">
        <f t="shared" si="26"/>
        <v>0.33436163714111178</v>
      </c>
      <c r="HK30" s="29">
        <f t="shared" si="55"/>
        <v>2082</v>
      </c>
      <c r="HL30" s="29">
        <f t="shared" si="56"/>
        <v>7952</v>
      </c>
      <c r="HM30" s="29">
        <f t="shared" si="57"/>
        <v>8844</v>
      </c>
      <c r="HN30" s="26">
        <f t="shared" si="27"/>
        <v>0.45104819749216307</v>
      </c>
      <c r="HO30" s="26">
        <f t="shared" si="28"/>
        <v>0.52451998432601887</v>
      </c>
      <c r="HP30" s="26">
        <f t="shared" si="29"/>
        <v>0.52451998432601887</v>
      </c>
      <c r="HQ30" s="26">
        <f t="shared" si="58"/>
        <v>5.104819749216305E-2</v>
      </c>
      <c r="HR30" s="29">
        <f t="shared" si="30"/>
        <v>1.4</v>
      </c>
      <c r="HS30" s="29">
        <f t="shared" si="31"/>
        <v>1.8418397335423198</v>
      </c>
      <c r="HT30" s="29">
        <f t="shared" si="32"/>
        <v>1.8418397335423198</v>
      </c>
      <c r="HU30" s="29">
        <f t="shared" si="33"/>
        <v>14573.999999999998</v>
      </c>
      <c r="HV30" s="29">
        <f t="shared" si="34"/>
        <v>9764.2063740856847</v>
      </c>
      <c r="HW30" s="29">
        <f t="shared" si="35"/>
        <v>8144.6153017241377</v>
      </c>
      <c r="HX30" s="29">
        <f t="shared" si="36"/>
        <v>102652</v>
      </c>
      <c r="HY30" s="14">
        <f t="shared" si="37"/>
        <v>32482.82</v>
      </c>
      <c r="IC30" s="14">
        <v>0</v>
      </c>
      <c r="ID30" s="14">
        <v>1</v>
      </c>
      <c r="IE30" s="14">
        <v>300</v>
      </c>
      <c r="IF30" s="14">
        <v>50</v>
      </c>
      <c r="IG30" s="14">
        <v>37</v>
      </c>
      <c r="IH30" s="23">
        <f t="shared" si="38"/>
        <v>3214792</v>
      </c>
      <c r="II30" s="23">
        <f t="shared" si="59"/>
        <v>1</v>
      </c>
      <c r="IJ30" s="23">
        <f t="shared" si="60"/>
        <v>3214.79</v>
      </c>
      <c r="IK30" s="14">
        <v>1</v>
      </c>
      <c r="IL30" s="14">
        <v>0</v>
      </c>
      <c r="IM30" s="14">
        <v>120</v>
      </c>
      <c r="IN30" s="14">
        <v>20</v>
      </c>
      <c r="IO30" s="14">
        <v>15</v>
      </c>
      <c r="IP30" s="23">
        <f t="shared" si="39"/>
        <v>1124008</v>
      </c>
      <c r="IQ30" s="23">
        <f t="shared" si="61"/>
        <v>1</v>
      </c>
      <c r="IR30" s="23">
        <f t="shared" si="62"/>
        <v>1124.01</v>
      </c>
      <c r="IU30" s="14">
        <v>48</v>
      </c>
      <c r="IV30" s="14">
        <v>8</v>
      </c>
      <c r="IW30" s="14">
        <v>6</v>
      </c>
      <c r="IX30" s="23">
        <f t="shared" si="40"/>
        <v>408542</v>
      </c>
      <c r="IY30" s="23">
        <f t="shared" si="63"/>
        <v>1</v>
      </c>
      <c r="IZ30" s="23">
        <f t="shared" si="64"/>
        <v>408.54</v>
      </c>
      <c r="JA30" s="14">
        <v>30</v>
      </c>
      <c r="JB30" s="14">
        <v>5</v>
      </c>
      <c r="JC30" s="14">
        <v>3</v>
      </c>
      <c r="JD30" s="23">
        <f t="shared" si="41"/>
        <v>240068</v>
      </c>
      <c r="JE30" s="23">
        <f t="shared" si="65"/>
        <v>1</v>
      </c>
      <c r="JF30" s="23">
        <f t="shared" si="66"/>
        <v>240.07</v>
      </c>
      <c r="JG30" s="14">
        <v>96</v>
      </c>
      <c r="JH30" s="14">
        <v>16</v>
      </c>
      <c r="JI30" s="14">
        <v>12</v>
      </c>
      <c r="JJ30" s="23">
        <f t="shared" si="42"/>
        <v>817085</v>
      </c>
      <c r="JK30" s="23">
        <f t="shared" si="67"/>
        <v>1</v>
      </c>
      <c r="JL30" s="23">
        <f t="shared" si="68"/>
        <v>817.09</v>
      </c>
      <c r="KF30" s="17"/>
      <c r="KG30" s="17"/>
    </row>
    <row r="31" spans="1:293" ht="16.5" x14ac:dyDescent="0.2">
      <c r="A31" s="14">
        <v>130</v>
      </c>
      <c r="B31" s="14" t="s">
        <v>653</v>
      </c>
      <c r="C31" s="14">
        <v>130</v>
      </c>
      <c r="D31" s="14">
        <v>130</v>
      </c>
      <c r="E31" s="14">
        <v>130</v>
      </c>
      <c r="F31" s="14">
        <v>4</v>
      </c>
      <c r="G31" s="14">
        <v>4</v>
      </c>
      <c r="H31" s="14">
        <v>3</v>
      </c>
      <c r="I31" s="14">
        <v>2</v>
      </c>
      <c r="J31" s="14">
        <v>2</v>
      </c>
      <c r="K31" s="14">
        <v>2</v>
      </c>
      <c r="L31" s="14">
        <v>4</v>
      </c>
      <c r="M31" s="14">
        <v>4</v>
      </c>
      <c r="N31" s="14">
        <v>4</v>
      </c>
      <c r="O31" s="14">
        <v>4</v>
      </c>
      <c r="P31" s="14">
        <v>4</v>
      </c>
      <c r="Q31" s="14">
        <v>4</v>
      </c>
      <c r="R31" s="14">
        <v>4</v>
      </c>
      <c r="S31" s="14">
        <v>4</v>
      </c>
      <c r="T31" s="14">
        <v>130</v>
      </c>
      <c r="U31" s="14">
        <v>130</v>
      </c>
      <c r="V31" s="14">
        <v>130</v>
      </c>
      <c r="W31" s="14">
        <v>130</v>
      </c>
      <c r="X31" s="14">
        <v>130</v>
      </c>
      <c r="Y31" s="14">
        <v>130</v>
      </c>
      <c r="Z31" s="14">
        <v>130</v>
      </c>
      <c r="AA31" s="14">
        <v>130</v>
      </c>
      <c r="AB31" s="14">
        <v>16</v>
      </c>
      <c r="AC31" s="14">
        <v>12</v>
      </c>
      <c r="AD31" s="14">
        <v>12</v>
      </c>
      <c r="AE31" s="14">
        <v>12</v>
      </c>
      <c r="AF31" s="14">
        <v>12</v>
      </c>
      <c r="AG31" s="14">
        <v>12</v>
      </c>
      <c r="AH31" s="14">
        <v>15</v>
      </c>
      <c r="AI31" s="14">
        <v>15</v>
      </c>
      <c r="AJ31" s="14">
        <v>2</v>
      </c>
      <c r="AK31" s="14">
        <v>1</v>
      </c>
      <c r="AL31" s="14">
        <v>1</v>
      </c>
      <c r="AM31" s="14">
        <v>1</v>
      </c>
      <c r="AN31" s="14">
        <v>2</v>
      </c>
      <c r="AO31" s="14">
        <v>0</v>
      </c>
      <c r="AP31" s="14">
        <v>0</v>
      </c>
      <c r="AQ31" s="14">
        <v>0</v>
      </c>
      <c r="AR31" s="14">
        <v>0</v>
      </c>
      <c r="AS31" s="14">
        <v>1</v>
      </c>
      <c r="AT31" s="14">
        <v>1</v>
      </c>
      <c r="AU31" s="14">
        <v>0</v>
      </c>
      <c r="AV31" s="14">
        <v>0</v>
      </c>
      <c r="AW31" s="14">
        <v>9</v>
      </c>
      <c r="BB31" s="14">
        <f>ROUND((INDEX(新战舰养成!S$6:S$18,日常本!$F31+1)+INDEX(新战舰养成!D$6:D$18,日常本!$F31+1)*(日常本!$C31-1))*INDEX(战舰突破!$D$6:$D$18,日常本!$I31+1),0)</f>
        <v>11254</v>
      </c>
      <c r="BC31" s="14">
        <f>ROUND((INDEX(新战舰养成!T$6:T$18,日常本!$F31+1)+INDEX(新战舰养成!E$6:E$18,日常本!$F31+1)*(日常本!$C31-1))*INDEX(战舰突破!$D$6:$D$18,日常本!$I31+1),0)</f>
        <v>89957</v>
      </c>
      <c r="BD31" s="14">
        <f>ROUND((INDEX(新战舰养成!U$6:U$18,日常本!$F31+1)+INDEX(新战舰养成!F$6:F$18,日常本!$F31+1)*(日常本!$C31-1))*INDEX(战舰突破!$D$6:$D$18,日常本!$I31+1),0)</f>
        <v>5722</v>
      </c>
      <c r="BE31" s="14">
        <f>ROUND((INDEX(新战舰养成!V$6:V$18,日常本!$F31+1)+INDEX(新战舰养成!G$6:G$18,日常本!$F31+1)*(日常本!$C31-1))*INDEX(战舰突破!$D$6:$D$18,日常本!$I31+1),0)</f>
        <v>360</v>
      </c>
      <c r="BF31" s="14">
        <f>ROUND((INDEX(新战舰养成!W$6:W$18,日常本!$F31+1)+INDEX(新战舰养成!H$6:H$18,日常本!$F31+1)*(日常本!$C31-1))*INDEX(战舰突破!$D$6:$D$18,日常本!$I31+1),0)</f>
        <v>5</v>
      </c>
      <c r="BH31" s="14">
        <f>IF($D31&gt;0,ROUND((INDEX(新战舰养成!X$6:X$18,日常本!$G31+1)+INDEX(新战舰养成!I$6:I$18,日常本!$G31+1)*(日常本!$D31-1))*INDEX(战舰突破!$D$6:$D$18,日常本!$J31+1),0),0)</f>
        <v>11590</v>
      </c>
      <c r="BI31" s="14">
        <f>IF($D31&gt;0,ROUND((INDEX(新战舰养成!Y$6:Y$18,日常本!$G31+1)+INDEX(新战舰养成!J$6:J$18,日常本!$G31+1)*(日常本!$D31-1))*INDEX(战舰突破!$D$6:$D$18,日常本!$J31+1),0),0)</f>
        <v>0</v>
      </c>
      <c r="BJ31" s="14">
        <f>IF($D31&gt;0,ROUND((INDEX(新战舰养成!Z$6:Z$18,日常本!$G31+1)+INDEX(新战舰养成!K$6:K$18,日常本!$G31+1)*(日常本!$D31-1))*INDEX(战舰突破!$D$6:$D$18,日常本!$J31+1),0),0)</f>
        <v>0</v>
      </c>
      <c r="BK31" s="14">
        <f>IF($D31&gt;0,ROUND((INDEX(新战舰养成!AA$6:AA$18,日常本!$G31+1)+INDEX(新战舰养成!L$6:L$18,日常本!$G31+1)*(日常本!$D31-1))*INDEX(战舰突破!$D$6:$D$18,日常本!$J31+1),0),0)</f>
        <v>112536</v>
      </c>
      <c r="BL31" s="14">
        <f>IF($D31&gt;0,ROUND((INDEX(新战舰养成!AB$6:AB$18,日常本!$G31+1)+INDEX(新战舰养成!M$6:M$18,日常本!$G31+1)*(日常本!$D31-1))*INDEX(战舰突破!$D$6:$D$18,日常本!$J31+1),0),0)</f>
        <v>2186</v>
      </c>
      <c r="BN31" s="14">
        <f>IF($E31&gt;0,ROUND((INDEX(新战舰养成!AC$6:AC$18,日常本!$H31+1)+INDEX(新战舰养成!I$6:I$18,日常本!$H31+1)*(日常本!$E31-1))*INDEX(战舰突破!$D$6:$D$18,日常本!$K31+1),0),0)</f>
        <v>7296</v>
      </c>
      <c r="BO31" s="14">
        <f>IF($E31&gt;0,ROUND((INDEX(新战舰养成!AD$6:AD$18,日常本!$H31+1)+INDEX(新战舰养成!J$6:J$18,日常本!$H31+1)*(日常本!$E31-1))*INDEX(战舰突破!$D$6:$D$18,日常本!$K31+1),0),0)</f>
        <v>0</v>
      </c>
      <c r="BP31" s="14">
        <f>IF($E31&gt;0,ROUND((INDEX(新战舰养成!AE$6:AE$18,日常本!$H31+1)+INDEX(新战舰养成!K$6:K$18,日常本!$H31+1)*(日常本!$E31-1))*INDEX(战舰突破!$D$6:$D$18,日常本!$K31+1),0),0)</f>
        <v>0</v>
      </c>
      <c r="BQ31" s="14">
        <f>IF($E31&gt;0,ROUND((INDEX(新战舰养成!AF$6:AF$18,日常本!$H31+1)+INDEX(新战舰养成!L$6:L$18,日常本!$H31+1)*(日常本!$E31-1))*INDEX(战舰突破!$D$6:$D$18,日常本!$K31+1),0),0)</f>
        <v>52470</v>
      </c>
      <c r="BR31" s="14">
        <f>IF($E31&gt;0,ROUND((INDEX(新战舰养成!AG$6:AG$18,日常本!$H31+1)+INDEX(新战舰养成!M$6:M$18,日常本!$H31+1)*(日常本!$E31-1))*INDEX(战舰突破!$D$6:$D$18,日常本!$K31+1),0),0)</f>
        <v>1612</v>
      </c>
      <c r="BU31" s="14">
        <f>(INDEX(装备数值!$C$13:$G$116,日常本!$L31*8+1,BU$2)+INDEX(装备数值!$C$13:$G$116,日常本!$M31*8+2,BU$2)+INDEX(装备数值!$C$13:$G$116,日常本!$O31*8+3,BU$2)+INDEX(装备数值!$C$13:$G$116,日常本!$N31*8+4,BU$2)+INDEX(装备数值!$C$13:$G$116,日常本!$P31*8+5,BU$2)+INDEX(装备数值!$C$13:$G$116,日常本!$Q31*8+6,BU$2)+INDEX(装备数值!$C$13:$G$116,日常本!$R31*8+7,BU$2)+INDEX(装备数值!$C$13:$G$116,日常本!$S31*8+8,BU$2))</f>
        <v>4800</v>
      </c>
      <c r="BV31" s="14">
        <f>(INDEX(装备数值!$C$13:$G$116,日常本!$L31*8+1,BV$2)+INDEX(装备数值!$C$13:$G$116,日常本!$M31*8+2,BV$2)+INDEX(装备数值!$C$13:$G$116,日常本!$O31*8+3,BV$2)+INDEX(装备数值!$C$13:$G$116,日常本!$N31*8+4,BV$2)+INDEX(装备数值!$C$13:$G$116,日常本!$P31*8+5,BV$2)+INDEX(装备数值!$C$13:$G$116,日常本!$Q31*8+6,BV$2)+INDEX(装备数值!$C$13:$G$116,日常本!$R31*8+7,BV$2)+INDEX(装备数值!$C$13:$G$116,日常本!$S31*8+8,BV$2))</f>
        <v>36000</v>
      </c>
      <c r="BW31" s="14">
        <f>(INDEX(装备数值!$C$13:$G$116,日常本!$L31*8+1,BW$2)+INDEX(装备数值!$C$13:$G$116,日常本!$M31*8+2,BW$2)+INDEX(装备数值!$C$13:$G$116,日常本!$O31*8+3,BW$2)+INDEX(装备数值!$C$13:$G$116,日常本!$N31*8+4,BW$2)+INDEX(装备数值!$C$13:$G$116,日常本!$P31*8+5,BW$2)+INDEX(装备数值!$C$13:$G$116,日常本!$Q31*8+6,BW$2)+INDEX(装备数值!$C$13:$G$116,日常本!$R31*8+7,BW$2)+INDEX(装备数值!$C$13:$G$116,日常本!$S31*8+8,BW$2))</f>
        <v>2400</v>
      </c>
      <c r="BX31" s="14">
        <f>(INDEX(装备数值!$C$13:$G$116,日常本!$L31*8+1,BX$2)+INDEX(装备数值!$C$13:$G$116,日常本!$M31*8+2,BX$2)+INDEX(装备数值!$C$13:$G$116,日常本!$O31*8+3,BX$2)+INDEX(装备数值!$C$13:$G$116,日常本!$N31*8+4,BX$2)+INDEX(装备数值!$C$13:$G$116,日常本!$P31*8+5,BX$2)+INDEX(装备数值!$C$13:$G$116,日常本!$Q31*8+6,BX$2)+INDEX(装备数值!$C$13:$G$116,日常本!$R31*8+7,BX$2)+INDEX(装备数值!$C$13:$G$116,日常本!$S31*8+8,BX$2))</f>
        <v>48000</v>
      </c>
      <c r="BY31" s="14">
        <f>(INDEX(装备数值!$C$13:$G$116,日常本!$L31*8+1,BY$2)+INDEX(装备数值!$C$13:$G$116,日常本!$M31*8+2,BY$2)+INDEX(装备数值!$C$13:$G$116,日常本!$O31*8+3,BY$2)+INDEX(装备数值!$C$13:$G$116,日常本!$N31*8+4,BY$2)+INDEX(装备数值!$C$13:$G$116,日常本!$P31*8+5,BY$2)+INDEX(装备数值!$C$13:$G$116,日常本!$Q31*8+6,BY$2)+INDEX(装备数值!$C$13:$G$116,日常本!$R31*8+7,BY$2)+INDEX(装备数值!$C$13:$G$116,日常本!$S31*8+8,BY$2))</f>
        <v>920</v>
      </c>
      <c r="CB31" s="14">
        <f>INDEX(装备数值!$I$13:$M$116,日常本!$L31*8+1,CB$2)*$T31+INDEX(装备数值!$I$13:$M$116,日常本!$M31*8+2,CB$2)*$U31+INDEX(装备数值!$I$13:$M$116,日常本!$O31*8+3,CB$2)*$V31+INDEX(装备数值!$I$13:$M$116,日常本!$N31*8+4,CB$2)*$W31+INDEX(装备数值!$I$13:$M$116,日常本!$P31*8+5,CB$2)*$X31+INDEX(装备数值!$I$13:$M$116,日常本!$Q31*8+6,CB$2)*$Y31+INDEX(装备数值!$I$13:$M$116,日常本!$R31*8+7,CB$2)*$Z31+INDEX(装备数值!$I$13:$M$116,日常本!$S31*8+8,CB$2)*$AA31</f>
        <v>15600</v>
      </c>
      <c r="CC31" s="14">
        <f>INDEX(装备数值!$I$13:$M$116,日常本!$L31*8+1,CC$2)*$T31+INDEX(装备数值!$I$13:$M$116,日常本!$M31*8+2,CC$2)*$U31+INDEX(装备数值!$I$13:$M$116,日常本!$O31*8+3,CC$2)*$V31+INDEX(装备数值!$I$13:$M$116,日常本!$N31*8+4,CC$2)*$W31+INDEX(装备数值!$I$13:$M$116,日常本!$P31*8+5,CC$2)*$X31+INDEX(装备数值!$I$13:$M$116,日常本!$Q31*8+6,CC$2)*$Y31+INDEX(装备数值!$I$13:$M$116,日常本!$R31*8+7,CC$2)*$Z31+INDEX(装备数值!$I$13:$M$116,日常本!$S31*8+8,CC$2)*$AA31</f>
        <v>117000</v>
      </c>
      <c r="CD31" s="14">
        <f>INDEX(装备数值!$I$13:$M$116,日常本!$L31*8+1,CD$2)*$T31+INDEX(装备数值!$I$13:$M$116,日常本!$M31*8+2,CD$2)*$U31+INDEX(装备数值!$I$13:$M$116,日常本!$O31*8+3,CD$2)*$V31+INDEX(装备数值!$I$13:$M$116,日常本!$N31*8+4,CD$2)*$W31+INDEX(装备数值!$I$13:$M$116,日常本!$P31*8+5,CD$2)*$X31+INDEX(装备数值!$I$13:$M$116,日常本!$Q31*8+6,CD$2)*$Y31+INDEX(装备数值!$I$13:$M$116,日常本!$R31*8+7,CD$2)*$Z31+INDEX(装备数值!$I$13:$M$116,日常本!$S31*8+8,CD$2)*$AA31</f>
        <v>7800</v>
      </c>
      <c r="CE31" s="14">
        <f>INDEX(装备数值!$I$13:$M$116,日常本!$L31*8+1,CE$2)*$T31+INDEX(装备数值!$I$13:$M$116,日常本!$M31*8+2,CE$2)*$U31+INDEX(装备数值!$I$13:$M$116,日常本!$O31*8+3,CE$2)*$V31+INDEX(装备数值!$I$13:$M$116,日常本!$N31*8+4,CE$2)*$W31+INDEX(装备数值!$I$13:$M$116,日常本!$P31*8+5,CE$2)*$X31+INDEX(装备数值!$I$13:$M$116,日常本!$Q31*8+6,CE$2)*$Y31+INDEX(装备数值!$I$13:$M$116,日常本!$R31*8+7,CE$2)*$Z31+INDEX(装备数值!$I$13:$M$116,日常本!$S31*8+8,CE$2)*$AA31</f>
        <v>156000</v>
      </c>
      <c r="CF31" s="14">
        <f>INDEX(装备数值!$I$13:$M$116,日常本!$L31*8+1,CF$2)*$T31+INDEX(装备数值!$I$13:$M$116,日常本!$M31*8+2,CF$2)*$U31+INDEX(装备数值!$I$13:$M$116,日常本!$O31*8+3,CF$2)*$V31+INDEX(装备数值!$I$13:$M$116,日常本!$N31*8+4,CF$2)*$W31+INDEX(装备数值!$I$13:$M$116,日常本!$P31*8+5,CF$2)*$X31+INDEX(装备数值!$I$13:$M$116,日常本!$Q31*8+6,CF$2)*$Y31+INDEX(装备数值!$I$13:$M$116,日常本!$R31*8+7,CF$2)*$Z31+INDEX(装备数值!$I$13:$M$116,日常本!$S31*8+8,CF$2)*$AA31</f>
        <v>2990</v>
      </c>
      <c r="CI31" s="14">
        <f>INDEX(装备数值!$X$13:$AH$116,$L31*8+1,CI$2)*$AB31+INDEX(装备数值!$X$13:$AH$116,$M31*8+2,CI$2)*$AC31+INDEX(装备数值!$X$13:$AH$116,$O31*8+3,CI$2)*$AD31+INDEX(装备数值!$X$13:$AH$116,$N31*8+4,CI$2)*$AE31+INDEX(装备数值!$X$13:$AH$116,$P31*8+5,CI$2)*$AF31+INDEX(装备数值!$X$13:$AH$116,$Q31*8+6,CI$2)*$AG31+INDEX(装备数值!$X$13:$AH$116,$R31*8+7,CI$2)*$AH31+INDEX(装备数值!$X$13:$AH$116,$S31*8+8,CI$2)*$AI31</f>
        <v>6000</v>
      </c>
      <c r="CJ31" s="14">
        <f>INDEX(装备数值!$X$13:$AH$116,$L31*8+1,CJ$2)*$AB31+INDEX(装备数值!$X$13:$AH$116,$M31*8+2,CJ$2)*$AC31+INDEX(装备数值!$X$13:$AH$116,$O31*8+3,CJ$2)*$AD31+INDEX(装备数值!$X$13:$AH$116,$N31*8+4,CJ$2)*$AE31+INDEX(装备数值!$X$13:$AH$116,$P31*8+5,CJ$2)*$AF31+INDEX(装备数值!$X$13:$AH$116,$Q31*8+6,CJ$2)*$AG31+INDEX(装备数值!$X$13:$AH$116,$R31*8+7,CJ$2)*$AH31+INDEX(装备数值!$X$13:$AH$116,$S31*8+8,CJ$2)*$AI31</f>
        <v>40500</v>
      </c>
      <c r="CK31" s="14">
        <f>INDEX(装备数值!$X$13:$AH$116,$L31*8+1,CK$2)*$AB31+INDEX(装备数值!$X$13:$AH$116,$M31*8+2,CK$2)*$AC31+INDEX(装备数值!$X$13:$AH$116,$O31*8+3,CK$2)*$AD31+INDEX(装备数值!$X$13:$AH$116,$N31*8+4,CK$2)*$AE31+INDEX(装备数值!$X$13:$AH$116,$P31*8+5,CK$2)*$AF31+INDEX(装备数值!$X$13:$AH$116,$Q31*8+6,CK$2)*$AG31+INDEX(装备数值!$X$13:$AH$116,$R31*8+7,CK$2)*$AH31+INDEX(装备数值!$X$13:$AH$116,$S31*8+8,CK$2)*$AI31</f>
        <v>2400</v>
      </c>
      <c r="CL31" s="14">
        <f>INDEX(装备数值!$X$13:$AH$116,$L31*8+1,CL$2)*$AB31+INDEX(装备数值!$X$13:$AH$116,$M31*8+2,CL$2)*$AC31+INDEX(装备数值!$X$13:$AH$116,$O31*8+3,CL$2)*$AD31+INDEX(装备数值!$X$13:$AH$116,$N31*8+4,CL$2)*$AE31+INDEX(装备数值!$X$13:$AH$116,$P31*8+5,CL$2)*$AF31+INDEX(装备数值!$X$13:$AH$116,$Q31*8+6,CL$2)*$AG31+INDEX(装备数值!$X$13:$AH$116,$R31*8+7,CL$2)*$AH31+INDEX(装备数值!$X$13:$AH$116,$S31*8+8,CL$2)*$AI31</f>
        <v>62000</v>
      </c>
      <c r="CM31" s="14">
        <f>INDEX(装备数值!$X$13:$AH$116,$L31*8+1,CM$2)*$AB31+INDEX(装备数值!$X$13:$AH$116,$M31*8+2,CM$2)*$AC31+INDEX(装备数值!$X$13:$AH$116,$O31*8+3,CM$2)*$AD31+INDEX(装备数值!$X$13:$AH$116,$N31*8+4,CM$2)*$AE31+INDEX(装备数值!$X$13:$AH$116,$P31*8+5,CM$2)*$AF31+INDEX(装备数值!$X$13:$AH$116,$Q31*8+6,CM$2)*$AG31+INDEX(装备数值!$X$13:$AH$116,$R31*8+7,CM$2)*$AH31+INDEX(装备数值!$X$13:$AH$116,$S31*8+8,CM$2)*$AI31</f>
        <v>960</v>
      </c>
      <c r="CN31" s="14">
        <f>INDEX(装备数值!$X$13:$AH$116,$L31*8+1,CN$2)*$AB31+INDEX(装备数值!$X$13:$AH$116,$M31*8+2,CN$2)*$AC31+INDEX(装备数值!$X$13:$AH$116,$O31*8+3,CN$2)*$AD31+INDEX(装备数值!$X$13:$AH$116,$N31*8+4,CN$2)*$AE31+INDEX(装备数值!$X$13:$AH$116,$P31*8+5,CN$2)*$AF31+INDEX(装备数值!$X$13:$AH$116,$Q31*8+6,CN$2)*$AG31+INDEX(装备数值!$X$13:$AH$116,$R31*8+7,CN$2)*$AH31+INDEX(装备数值!$X$13:$AH$116,$S31*8+8,CN$2)*$AI31</f>
        <v>4000</v>
      </c>
      <c r="CO31" s="14">
        <f>INDEX(装备数值!$X$13:$AH$116,$L31*8+1,CO$2)*$AB31+INDEX(装备数值!$X$13:$AH$116,$M31*8+2,CO$2)*$AC31+INDEX(装备数值!$X$13:$AH$116,$O31*8+3,CO$2)*$AD31+INDEX(装备数值!$X$13:$AH$116,$N31*8+4,CO$2)*$AE31+INDEX(装备数值!$X$13:$AH$116,$P31*8+5,CO$2)*$AF31+INDEX(装备数值!$X$13:$AH$116,$Q31*8+6,CO$2)*$AG31+INDEX(装备数值!$X$13:$AH$116,$R31*8+7,CO$2)*$AH31+INDEX(装备数值!$X$13:$AH$116,$S31*8+8,CO$2)*$AI31</f>
        <v>3600</v>
      </c>
      <c r="CP31" s="14">
        <f>INDEX(装备数值!$X$13:$AH$116,$L31*8+1,CP$2)*$AB31+INDEX(装备数值!$X$13:$AH$116,$M31*8+2,CP$2)*$AC31+INDEX(装备数值!$X$13:$AH$116,$O31*8+3,CP$2)*$AD31+INDEX(装备数值!$X$13:$AH$116,$N31*8+4,CP$2)*$AE31+INDEX(装备数值!$X$13:$AH$116,$P31*8+5,CP$2)*$AF31+INDEX(装备数值!$X$13:$AH$116,$Q31*8+6,CP$2)*$AG31+INDEX(装备数值!$X$13:$AH$116,$R31*8+7,CP$2)*$AH31+INDEX(装备数值!$X$13:$AH$116,$S31*8+8,CP$2)*$AI31</f>
        <v>4000</v>
      </c>
      <c r="CQ31" s="14">
        <f>INDEX(装备数值!$X$13:$AH$116,$L31*8+1,CQ$2)*$AB31+INDEX(装备数值!$X$13:$AH$116,$M31*8+2,CQ$2)*$AC31+INDEX(装备数值!$X$13:$AH$116,$O31*8+3,CQ$2)*$AD31+INDEX(装备数值!$X$13:$AH$116,$N31*8+4,CQ$2)*$AE31+INDEX(装备数值!$X$13:$AH$116,$P31*8+5,CQ$2)*$AF31+INDEX(装备数值!$X$13:$AH$116,$Q31*8+6,CQ$2)*$AG31+INDEX(装备数值!$X$13:$AH$116,$R31*8+7,CQ$2)*$AH31+INDEX(装备数值!$X$13:$AH$116,$S31*8+8,CQ$2)*$AI31</f>
        <v>3600</v>
      </c>
      <c r="CR31" s="14">
        <f>INDEX(装备数值!$X$13:$AH$116,$L31*8+1,CR$2)*$AB31+INDEX(装备数值!$X$13:$AH$116,$M31*8+2,CR$2)*$AC31+INDEX(装备数值!$X$13:$AH$116,$O31*8+3,CR$2)*$AD31+INDEX(装备数值!$X$13:$AH$116,$N31*8+4,CR$2)*$AE31+INDEX(装备数值!$X$13:$AH$116,$P31*8+5,CR$2)*$AF31+INDEX(装备数值!$X$13:$AH$116,$Q31*8+6,CR$2)*$AG31+INDEX(装备数值!$X$13:$AH$116,$R31*8+7,CR$2)*$AH31+INDEX(装备数值!$X$13:$AH$116,$S31*8+8,CR$2)*$AI31</f>
        <v>15</v>
      </c>
      <c r="CS31" s="14">
        <f>INDEX(装备数值!$X$13:$AH$116,$L31*8+1,CS$2)*$AB31+INDEX(装备数值!$X$13:$AH$116,$M31*8+2,CS$2)*$AC31+INDEX(装备数值!$X$13:$AH$116,$O31*8+3,CS$2)*$AD31+INDEX(装备数值!$X$13:$AH$116,$N31*8+4,CS$2)*$AE31+INDEX(装备数值!$X$13:$AH$116,$P31*8+5,CS$2)*$AF31+INDEX(装备数值!$X$13:$AH$116,$Q31*8+6,CS$2)*$AG31+INDEX(装备数值!$X$13:$AH$116,$R31*8+7,CS$2)*$AH31+INDEX(装备数值!$X$13:$AH$116,$S31*8+8,CS$2)*$AI31</f>
        <v>15</v>
      </c>
      <c r="CU31" s="14">
        <f>INDEX(装备数值!$AN$17:$AN$117,MATCH(MIN($T31:$AA31),装备数值!$AO$17:$AO$117,1))</f>
        <v>13</v>
      </c>
      <c r="CV31" s="14">
        <f>IF(COUNTIF($L31:$S31,"&gt;"&amp;0)=8,INDEX(装备数值!AR$17:AR$117,$CU31+1),0)</f>
        <v>2080</v>
      </c>
      <c r="CW31" s="14">
        <f>IF(COUNTIF($L31:$S31,"&gt;"&amp;0)=8,INDEX(装备数值!AS$17:AS$117,$CU31+1),0)</f>
        <v>15600</v>
      </c>
      <c r="CX31" s="14">
        <f>IF(COUNTIF($L31:$S31,"&gt;"&amp;0)=8,INDEX(装备数值!AT$17:AT$117,$CU31+1),0)</f>
        <v>1040</v>
      </c>
      <c r="CY31" s="14">
        <f>IF(COUNTIF($L31:$S31,"&gt;"&amp;0)=8,INDEX(装备数值!AU$17:AU$117,$CU31+1),0)</f>
        <v>20800</v>
      </c>
      <c r="CZ31" s="14">
        <f>IF(COUNTIF($L31:$S31,"&gt;"&amp;0)=8,INDEX(装备数值!AV$17:AV$117,$CU31+1),0)</f>
        <v>364</v>
      </c>
      <c r="DB31" s="14">
        <f>INDEX(装备数值!$AY$17:$AY$77,MATCH(MIN($AB31:$AI31),装备数值!$AZ$17:$AZ$77,1))</f>
        <v>6</v>
      </c>
      <c r="DC31" s="26">
        <f>INDEX(装备数值!BA$17:BA$77,日常本!DB31+1)</f>
        <v>0.06</v>
      </c>
      <c r="DD31" s="26">
        <f>INDEX(装备数值!BA$17:BA$77,日常本!DB31+1)</f>
        <v>0.06</v>
      </c>
      <c r="DF31" s="14">
        <f t="shared" si="0"/>
        <v>9</v>
      </c>
      <c r="DG31" s="14">
        <f>VLOOKUP(DF31,军阶与晶片数值!$W$6:$X$27,2)</f>
        <v>2</v>
      </c>
      <c r="DH31" s="14">
        <f>INDEX(军阶与晶片数值!Y$6:Y$27,$DG31+1)</f>
        <v>200</v>
      </c>
      <c r="DI31" s="14">
        <f>INDEX(军阶与晶片数值!Z$6:Z$27,$DG31+1)</f>
        <v>200</v>
      </c>
      <c r="DJ31" s="14">
        <f>INDEX(军阶与晶片数值!AA$6:AA$27,$DG31+1)</f>
        <v>200</v>
      </c>
      <c r="DK31" s="14">
        <f>INDEX(军阶与晶片数值!AB$6:AB$27,$DG31+1)</f>
        <v>200</v>
      </c>
      <c r="DL31" s="28">
        <f>INDEX(军阶与晶片数值!AC$6:AC$27,$DG31+1)</f>
        <v>10</v>
      </c>
      <c r="DM31" s="28">
        <f>INDEX(军阶与晶片数值!AD$6:AD$27,$DG31+1)</f>
        <v>5</v>
      </c>
      <c r="DO31" s="26">
        <f>INDEX(军阶与晶片数值!I$6:I$16,AJ31+1)</f>
        <v>0.03</v>
      </c>
      <c r="DP31" s="26">
        <f>INDEX(军阶与晶片数值!M$6:M$16,AK31+1)</f>
        <v>0.01</v>
      </c>
      <c r="DQ31" s="26">
        <f>INDEX(军阶与晶片数值!J$6:J$16,AL31+1)</f>
        <v>0.01</v>
      </c>
      <c r="DR31" s="26">
        <f>INDEX(军阶与晶片数值!K$6:K$16,AM31+1)</f>
        <v>0.02</v>
      </c>
      <c r="DS31" s="26">
        <f>INDEX(军阶与晶片数值!L$6:L$16,AN31+1)</f>
        <v>0.06</v>
      </c>
      <c r="DT31" s="28">
        <f>INDEX(军阶与晶片数值!N$6:N$16,AO31+1)</f>
        <v>0</v>
      </c>
      <c r="DU31" s="28">
        <f>INDEX(军阶与晶片数值!O$6:O$16,AP31+1)</f>
        <v>0</v>
      </c>
      <c r="DV31" s="28">
        <f>INDEX(军阶与晶片数值!P$6:P$16,AQ31+1)</f>
        <v>0</v>
      </c>
      <c r="DW31" s="28">
        <f>INDEX(军阶与晶片数值!Q$6:Q$16,AR31+1)</f>
        <v>0</v>
      </c>
      <c r="DX31" s="26">
        <f>INDEX(军阶与晶片数值!R$6:R$16,AS31+1)</f>
        <v>0.02</v>
      </c>
      <c r="DY31" s="26">
        <f>INDEX(军阶与晶片数值!S$6:S$16,AT31+1)</f>
        <v>0.02</v>
      </c>
      <c r="DZ31" s="26">
        <f>INDEX(军阶与晶片数值!T$6:T$16,AU31+1)</f>
        <v>0</v>
      </c>
      <c r="EA31" s="26">
        <f>INDEX(军阶与晶片数值!U$6:U$16,AV31+1)</f>
        <v>0</v>
      </c>
      <c r="EC31" s="26">
        <f>INDEX(军阶与晶片数值!$C$6:$C$36,日常本!$AW31+1)</f>
        <v>0.45</v>
      </c>
      <c r="ED31" s="26">
        <f>INDEX(军阶与晶片数值!$C$6:$C$36,日常本!$AW31+1)</f>
        <v>0.45</v>
      </c>
      <c r="EE31" s="26">
        <f>INDEX(军阶与晶片数值!$C$6:$C$36,日常本!$AW31+1)</f>
        <v>0.45</v>
      </c>
      <c r="EF31" s="26">
        <f>INDEX(军阶与晶片数值!$C$6:$C$36,日常本!$AW31+1)</f>
        <v>0.45</v>
      </c>
      <c r="EG31" s="26">
        <f>INDEX(军阶与晶片数值!$C$6:$C$36,日常本!$AW31+1)</f>
        <v>0.45</v>
      </c>
      <c r="EI31" s="14">
        <f>INDEX(战舰突破!$H$6:$H$18,日常本!$F31+1)+INDEX(战舰突破!$H$23:$H$35,日常本!$G31+1)+INDEX(战舰突破!$H$40:$H$52,日常本!$H31+1)</f>
        <v>200</v>
      </c>
      <c r="EJ31" s="14">
        <f>INDEX(战舰突破!$I$6:$I$18,日常本!$F31+1)+INDEX(战舰突破!$I$23:$I$35,日常本!$G31+1)+INDEX(战舰突破!$I$40:$I$52,日常本!$H31+1)</f>
        <v>200</v>
      </c>
      <c r="EK31" s="14">
        <f>INDEX(战舰突破!$J$6:$J$18,日常本!$F31+1)+INDEX(战舰突破!$J$23:$J$35,日常本!$G31+1)+INDEX(战舰突破!$J$40:$J$52,日常本!$H31+1)</f>
        <v>0</v>
      </c>
      <c r="EL31" s="14">
        <f>INDEX(战舰突破!$K$6:$K$18,日常本!$F31+1)+INDEX(战舰突破!$K$23:$K$35,日常本!$G31+1)+INDEX(战舰突破!$K$40:$K$52,日常本!$H31+1)</f>
        <v>0</v>
      </c>
      <c r="EM31" s="14">
        <f>INDEX(战舰突破!$L$6:$L$18,日常本!$F31+1)+INDEX(战舰突破!$L$23:$L$35,日常本!$G31+1)+INDEX(战舰突破!$L$40:$L$52,日常本!$H31+1)</f>
        <v>200</v>
      </c>
      <c r="EN31" s="18">
        <f>INDEX(战舰突破!$N$6:$N$18,日常本!$F31+1)+INDEX(战舰突破!$N$23:$N$35,日常本!$G31+1)+INDEX(战舰突破!$N$40:$N$52,日常本!$H31+1)</f>
        <v>0</v>
      </c>
      <c r="EO31" s="18">
        <f>INDEX(战舰突破!$O$6:$O$18,日常本!$F31+1)+INDEX(战舰突破!$O$23:$O$35,日常本!$G31+1)+INDEX(战舰突破!$O$40:$O$52,日常本!$H31+1)</f>
        <v>0</v>
      </c>
      <c r="EP31" s="18">
        <f>INDEX(战舰突破!$P$6:$P$18,日常本!$F31+1)+INDEX(战舰突破!$P$23:$P$35,日常本!$G31+1)+INDEX(战舰突破!$P$40:$P$52,日常本!$H31+1)</f>
        <v>0</v>
      </c>
      <c r="EQ31" s="18">
        <f>INDEX(战舰突破!$Q$6:$Q$18,日常本!$F31+1)+INDEX(战舰突破!$Q$23:$Q$35,日常本!$G31+1)+INDEX(战舰突破!$Q$40:$Q$52,日常本!$H31+1)</f>
        <v>0</v>
      </c>
      <c r="ER31" s="18">
        <f>INDEX(战舰突破!$R$6:$R$18,日常本!$F31+1)+INDEX(战舰突破!$R$23:$R$35,日常本!$G31+1)+INDEX(战舰突破!$R$40:$R$52,日常本!$H31+1)</f>
        <v>0</v>
      </c>
      <c r="ES31" s="18">
        <f>INDEX(战舰突破!$M$6:$M$18,日常本!$F31+1)+INDEX(战舰突破!$M$23:$M$35,日常本!$G31+1)+INDEX(战舰突破!$M$40:$M$52,日常本!$H31+1)</f>
        <v>0</v>
      </c>
      <c r="ET31" s="22">
        <f>INDEX(战舰突破!$W$6:$W$18,日常本!$F31+1)+INDEX(战舰突破!$W$23:$W$35,日常本!$G31+1)+INDEX(战舰突破!$W$40:$W$52,日常本!$H31+1)</f>
        <v>0.5</v>
      </c>
      <c r="EW31" s="14">
        <f>INDEX(战舰突破!$S$6:$S$18,日常本!$F31+1)</f>
        <v>0</v>
      </c>
      <c r="EX31" s="14">
        <f>INDEX(战舰突破!$T$6:$T$18,日常本!$F31+1)</f>
        <v>0.25</v>
      </c>
      <c r="EY31" s="14">
        <f>INDEX(战舰突破!$U$6:$U$18,日常本!$F31+1)</f>
        <v>0.1</v>
      </c>
      <c r="EZ31" s="14">
        <f>INDEX(战舰突破!$V$6:$V$18,日常本!$F31+1)</f>
        <v>0</v>
      </c>
      <c r="FA31" s="14">
        <f>INDEX(战舰突破!$X$6:$X$18,日常本!$F31+1)</f>
        <v>5</v>
      </c>
      <c r="FC31" s="14">
        <f>INDEX(战舰突破!$S$23:$S$35,日常本!$F31+1)</f>
        <v>0.25</v>
      </c>
      <c r="FD31" s="14">
        <f>INDEX(战舰突破!$T$23:$T$35,日常本!$F31+1)</f>
        <v>0.25</v>
      </c>
      <c r="FE31" s="14">
        <f>INDEX(战舰突破!$U$23:$U$35,日常本!$F31+1)</f>
        <v>0.1</v>
      </c>
      <c r="FF31" s="14">
        <f>INDEX(战舰突破!$V$23:$V$35,日常本!$F31+1)</f>
        <v>0</v>
      </c>
      <c r="FG31" s="14">
        <f>INDEX(战舰突破!$X$23:$X$35,日常本!$F31+1)</f>
        <v>75</v>
      </c>
      <c r="FI31" s="14">
        <f>INDEX(战舰突破!$S$40:$S$52,日常本!$F31+1)</f>
        <v>0.25</v>
      </c>
      <c r="FJ31" s="14">
        <f>INDEX(战舰突破!$T$40:$T$52,日常本!$F31+1)</f>
        <v>0.25</v>
      </c>
      <c r="FK31" s="14">
        <f>INDEX(战舰突破!$U$40:$U$52,日常本!$F31+1)</f>
        <v>0.1</v>
      </c>
      <c r="FL31" s="14">
        <f>INDEX(战舰突破!$V$40:$V$52,日常本!$F31+1)</f>
        <v>0</v>
      </c>
      <c r="FM31" s="14">
        <f>INDEX(战舰突破!$X$40:$X$52,日常本!$F31+1)</f>
        <v>125</v>
      </c>
      <c r="FP31" s="14">
        <f t="shared" si="1"/>
        <v>59641</v>
      </c>
      <c r="FQ31" s="14">
        <f t="shared" si="2"/>
        <v>60143</v>
      </c>
      <c r="FR31" s="14">
        <f t="shared" si="3"/>
        <v>53730</v>
      </c>
      <c r="FS31" s="14">
        <f t="shared" si="4"/>
        <v>437968</v>
      </c>
      <c r="FT31" s="14">
        <f t="shared" si="5"/>
        <v>28648</v>
      </c>
      <c r="FU31" s="14">
        <f t="shared" si="6"/>
        <v>668753</v>
      </c>
      <c r="FV31" s="14">
        <f t="shared" si="6"/>
        <v>13889</v>
      </c>
      <c r="FW31" s="28">
        <f t="shared" si="7"/>
        <v>4200</v>
      </c>
      <c r="FX31" s="28">
        <f t="shared" si="7"/>
        <v>3800</v>
      </c>
      <c r="FY31" s="28">
        <f t="shared" si="7"/>
        <v>4200</v>
      </c>
      <c r="FZ31" s="28">
        <f t="shared" si="7"/>
        <v>3800</v>
      </c>
      <c r="GA31" s="28">
        <f t="shared" si="8"/>
        <v>1.0812000000000002</v>
      </c>
      <c r="GB31" s="28">
        <f t="shared" si="8"/>
        <v>1.0812000000000002</v>
      </c>
      <c r="GC31" s="28">
        <f t="shared" si="9"/>
        <v>0</v>
      </c>
      <c r="GD31" s="28">
        <f t="shared" si="9"/>
        <v>13.03</v>
      </c>
      <c r="GE31" s="14">
        <f t="shared" si="10"/>
        <v>1</v>
      </c>
      <c r="GF31" s="14">
        <f t="shared" si="11"/>
        <v>1.25</v>
      </c>
      <c r="GG31" s="14">
        <f t="shared" si="12"/>
        <v>1.25</v>
      </c>
      <c r="GH31" s="18">
        <f t="shared" si="13"/>
        <v>1.25</v>
      </c>
      <c r="GI31" s="18">
        <f t="shared" si="14"/>
        <v>1.25</v>
      </c>
      <c r="GJ31" s="18">
        <f t="shared" si="15"/>
        <v>1.25</v>
      </c>
      <c r="GK31" s="29">
        <f t="shared" si="44"/>
        <v>4350</v>
      </c>
      <c r="GL31" s="29">
        <f t="shared" si="44"/>
        <v>4650</v>
      </c>
      <c r="GM31" s="29">
        <f t="shared" si="44"/>
        <v>4650</v>
      </c>
      <c r="GN31" s="26">
        <f t="shared" si="45"/>
        <v>0.1</v>
      </c>
      <c r="GO31" s="26">
        <f t="shared" si="46"/>
        <v>0.1</v>
      </c>
      <c r="GP31" s="26">
        <f t="shared" si="47"/>
        <v>0.1</v>
      </c>
      <c r="GQ31" s="14">
        <f t="shared" si="48"/>
        <v>2</v>
      </c>
      <c r="GR31" s="14">
        <f t="shared" si="49"/>
        <v>2</v>
      </c>
      <c r="GS31" s="14">
        <f t="shared" si="50"/>
        <v>2</v>
      </c>
      <c r="GT31" s="14">
        <f t="shared" si="17"/>
        <v>5</v>
      </c>
      <c r="GU31" s="14">
        <f t="shared" si="18"/>
        <v>75</v>
      </c>
      <c r="GV31" s="14">
        <f t="shared" si="19"/>
        <v>125</v>
      </c>
      <c r="GW31">
        <v>27</v>
      </c>
      <c r="GX31" s="14">
        <f t="shared" si="20"/>
        <v>4605511</v>
      </c>
      <c r="GZ31" s="14">
        <f t="shared" si="21"/>
        <v>56316</v>
      </c>
      <c r="HA31" s="14">
        <f t="shared" si="51"/>
        <v>29790</v>
      </c>
      <c r="HB31" s="29">
        <f t="shared" si="52"/>
        <v>3648</v>
      </c>
      <c r="HC31" s="29">
        <f t="shared" si="53"/>
        <v>2395</v>
      </c>
      <c r="HD31" s="29">
        <f t="shared" si="22"/>
        <v>2887</v>
      </c>
      <c r="HE31" s="29">
        <f t="shared" si="23"/>
        <v>2415</v>
      </c>
      <c r="HF31" s="14">
        <f t="shared" si="24"/>
        <v>1.0812000000000002</v>
      </c>
      <c r="HG31" s="14">
        <f t="shared" si="24"/>
        <v>1.0812000000000002</v>
      </c>
      <c r="HH31" s="14">
        <f t="shared" si="54"/>
        <v>26220</v>
      </c>
      <c r="HI31" s="26">
        <f t="shared" si="25"/>
        <v>0.47268211920529801</v>
      </c>
      <c r="HJ31" s="26">
        <f t="shared" si="26"/>
        <v>0.57830296127562641</v>
      </c>
      <c r="HK31" s="29">
        <f t="shared" si="55"/>
        <v>5052</v>
      </c>
      <c r="HL31" s="29">
        <f t="shared" si="56"/>
        <v>24689</v>
      </c>
      <c r="HM31" s="29">
        <f t="shared" si="57"/>
        <v>27029</v>
      </c>
      <c r="HN31" s="26">
        <f t="shared" si="27"/>
        <v>0.45626463700234188</v>
      </c>
      <c r="HO31" s="26">
        <f t="shared" si="28"/>
        <v>0.50017564402810299</v>
      </c>
      <c r="HP31" s="26">
        <f t="shared" si="29"/>
        <v>0.50017564402810299</v>
      </c>
      <c r="HQ31" s="26">
        <f t="shared" si="58"/>
        <v>5.6264637002341855E-2</v>
      </c>
      <c r="HR31" s="29">
        <f t="shared" si="30"/>
        <v>1.4</v>
      </c>
      <c r="HS31" s="29">
        <f t="shared" si="31"/>
        <v>1.8048887587822016</v>
      </c>
      <c r="HT31" s="29">
        <f t="shared" si="32"/>
        <v>1.8048887587822016</v>
      </c>
      <c r="HU31" s="29">
        <f t="shared" si="33"/>
        <v>35363.999999999993</v>
      </c>
      <c r="HV31" s="29">
        <f t="shared" si="34"/>
        <v>29707.265710382515</v>
      </c>
      <c r="HW31" s="29">
        <f t="shared" si="35"/>
        <v>24392.169130562062</v>
      </c>
      <c r="HX31" s="29">
        <f t="shared" si="36"/>
        <v>256176</v>
      </c>
      <c r="HY31" s="14">
        <f t="shared" si="37"/>
        <v>89463.43</v>
      </c>
      <c r="IC31" s="14">
        <v>0</v>
      </c>
      <c r="ID31" s="14">
        <v>1</v>
      </c>
      <c r="IE31" s="14">
        <v>300</v>
      </c>
      <c r="IF31" s="14">
        <v>50</v>
      </c>
      <c r="IG31" s="14">
        <v>37</v>
      </c>
      <c r="IH31" s="23">
        <f t="shared" si="38"/>
        <v>9191900</v>
      </c>
      <c r="II31" s="23">
        <f t="shared" si="59"/>
        <v>1</v>
      </c>
      <c r="IJ31" s="23">
        <f t="shared" si="60"/>
        <v>9191.9</v>
      </c>
      <c r="IK31" s="14">
        <v>1</v>
      </c>
      <c r="IL31" s="14">
        <v>0</v>
      </c>
      <c r="IM31" s="14">
        <v>120</v>
      </c>
      <c r="IN31" s="14">
        <v>20</v>
      </c>
      <c r="IO31" s="14">
        <v>15</v>
      </c>
      <c r="IP31" s="23">
        <f t="shared" si="39"/>
        <v>3133640</v>
      </c>
      <c r="IQ31" s="23">
        <f t="shared" si="61"/>
        <v>1</v>
      </c>
      <c r="IR31" s="23">
        <f t="shared" si="62"/>
        <v>3133.64</v>
      </c>
      <c r="IU31" s="14">
        <v>48</v>
      </c>
      <c r="IV31" s="14">
        <v>8</v>
      </c>
      <c r="IW31" s="14">
        <v>6</v>
      </c>
      <c r="IX31" s="23">
        <f t="shared" si="40"/>
        <v>1150985</v>
      </c>
      <c r="IY31" s="23">
        <f t="shared" si="63"/>
        <v>1</v>
      </c>
      <c r="IZ31" s="23">
        <f t="shared" si="64"/>
        <v>1150.99</v>
      </c>
      <c r="JA31" s="14">
        <v>30</v>
      </c>
      <c r="JB31" s="14">
        <v>5</v>
      </c>
      <c r="JC31" s="14">
        <v>3</v>
      </c>
      <c r="JD31" s="23">
        <f t="shared" si="41"/>
        <v>673630</v>
      </c>
      <c r="JE31" s="23">
        <f t="shared" si="65"/>
        <v>1</v>
      </c>
      <c r="JF31" s="23">
        <f t="shared" si="66"/>
        <v>673.63</v>
      </c>
      <c r="JG31" s="14">
        <v>96</v>
      </c>
      <c r="JH31" s="14">
        <v>16</v>
      </c>
      <c r="JI31" s="14">
        <v>12</v>
      </c>
      <c r="JJ31" s="23">
        <f t="shared" si="42"/>
        <v>2301971</v>
      </c>
      <c r="JK31" s="23">
        <f t="shared" si="67"/>
        <v>1</v>
      </c>
      <c r="JL31" s="23">
        <f t="shared" si="68"/>
        <v>2301.9699999999998</v>
      </c>
      <c r="KF31" s="17"/>
      <c r="KG31" s="17"/>
    </row>
    <row r="32" spans="1:293" ht="16.5" x14ac:dyDescent="0.2">
      <c r="A32" s="14">
        <v>180</v>
      </c>
      <c r="B32" s="14" t="s">
        <v>653</v>
      </c>
      <c r="C32" s="14">
        <v>180</v>
      </c>
      <c r="D32" s="14">
        <v>180</v>
      </c>
      <c r="E32" s="14">
        <v>180</v>
      </c>
      <c r="F32" s="14">
        <v>5</v>
      </c>
      <c r="G32" s="14">
        <v>4</v>
      </c>
      <c r="H32" s="14">
        <v>4</v>
      </c>
      <c r="I32" s="14">
        <v>2</v>
      </c>
      <c r="J32" s="14">
        <v>2</v>
      </c>
      <c r="K32" s="14">
        <v>2</v>
      </c>
      <c r="L32" s="14">
        <v>5</v>
      </c>
      <c r="M32" s="14">
        <v>5</v>
      </c>
      <c r="N32" s="14">
        <v>5</v>
      </c>
      <c r="O32" s="14">
        <v>5</v>
      </c>
      <c r="P32" s="14">
        <v>5</v>
      </c>
      <c r="Q32" s="14">
        <v>5</v>
      </c>
      <c r="R32" s="14">
        <v>5</v>
      </c>
      <c r="S32" s="14">
        <v>5</v>
      </c>
      <c r="T32" s="14">
        <v>180</v>
      </c>
      <c r="U32" s="14">
        <v>180</v>
      </c>
      <c r="V32" s="14">
        <v>180</v>
      </c>
      <c r="W32" s="14">
        <v>180</v>
      </c>
      <c r="X32" s="14">
        <v>180</v>
      </c>
      <c r="Y32" s="14">
        <v>180</v>
      </c>
      <c r="Z32" s="14">
        <v>180</v>
      </c>
      <c r="AA32" s="14">
        <v>180</v>
      </c>
      <c r="AB32" s="14">
        <v>26</v>
      </c>
      <c r="AC32" s="14">
        <v>17</v>
      </c>
      <c r="AD32" s="14">
        <v>17</v>
      </c>
      <c r="AE32" s="14">
        <v>17</v>
      </c>
      <c r="AF32" s="14">
        <v>17</v>
      </c>
      <c r="AG32" s="14">
        <v>17</v>
      </c>
      <c r="AH32" s="14">
        <v>15</v>
      </c>
      <c r="AI32" s="14">
        <v>15</v>
      </c>
      <c r="AJ32" s="14">
        <v>2</v>
      </c>
      <c r="AK32" s="14">
        <v>2</v>
      </c>
      <c r="AL32" s="14">
        <v>2</v>
      </c>
      <c r="AM32" s="14">
        <v>2</v>
      </c>
      <c r="AN32" s="14">
        <v>2</v>
      </c>
      <c r="AO32" s="14">
        <v>0</v>
      </c>
      <c r="AP32" s="14">
        <v>0</v>
      </c>
      <c r="AQ32" s="14">
        <v>0</v>
      </c>
      <c r="AR32" s="14">
        <v>0</v>
      </c>
      <c r="AS32" s="14">
        <v>2</v>
      </c>
      <c r="AT32" s="14">
        <v>1</v>
      </c>
      <c r="AU32" s="14">
        <v>0</v>
      </c>
      <c r="AV32" s="14">
        <v>0</v>
      </c>
      <c r="AW32" s="14">
        <v>10</v>
      </c>
      <c r="BB32" s="14">
        <f>ROUND((INDEX(新战舰养成!S$6:S$18,日常本!$F32+1)+INDEX(新战舰养成!D$6:D$18,日常本!$F32+1)*(日常本!$C32-1))*INDEX(战舰突破!$D$6:$D$18,日常本!$I32+1),0)</f>
        <v>21766</v>
      </c>
      <c r="BC32" s="14">
        <f>ROUND((INDEX(新战舰养成!T$6:T$18,日常本!$F32+1)+INDEX(新战舰养成!E$6:E$18,日常本!$F32+1)*(日常本!$C32-1))*INDEX(战舰突破!$D$6:$D$18,日常本!$I32+1),0)</f>
        <v>174053</v>
      </c>
      <c r="BD32" s="14">
        <f>ROUND((INDEX(新战舰养成!U$6:U$18,日常本!$F32+1)+INDEX(新战舰养成!F$6:F$18,日常本!$F32+1)*(日常本!$C32-1))*INDEX(战舰突破!$D$6:$D$18,日常本!$I32+1),0)</f>
        <v>10978</v>
      </c>
      <c r="BE32" s="14">
        <f>ROUND((INDEX(新战舰养成!V$6:V$18,日常本!$F32+1)+INDEX(新战舰养成!G$6:G$18,日常本!$F32+1)*(日常本!$C32-1))*INDEX(战舰突破!$D$6:$D$18,日常本!$I32+1),0)</f>
        <v>360</v>
      </c>
      <c r="BF32" s="14">
        <f>ROUND((INDEX(新战舰养成!W$6:W$18,日常本!$F32+1)+INDEX(新战舰养成!H$6:H$18,日常本!$F32+1)*(日常本!$C32-1))*INDEX(战舰突破!$D$6:$D$18,日常本!$I32+1),0)</f>
        <v>5</v>
      </c>
      <c r="BH32" s="14">
        <f>IF($D32&gt;0,ROUND((INDEX(新战舰养成!X$6:X$18,日常本!$G32+1)+INDEX(新战舰养成!I$6:I$18,日常本!$G32+1)*(日常本!$D32-1))*INDEX(战舰突破!$D$6:$D$18,日常本!$J32+1),0),0)</f>
        <v>13510</v>
      </c>
      <c r="BI32" s="14">
        <f>IF($D32&gt;0,ROUND((INDEX(新战舰养成!Y$6:Y$18,日常本!$G32+1)+INDEX(新战舰养成!J$6:J$18,日常本!$G32+1)*(日常本!$D32-1))*INDEX(战舰突破!$D$6:$D$18,日常本!$J32+1),0),0)</f>
        <v>0</v>
      </c>
      <c r="BJ32" s="14">
        <f>IF($D32&gt;0,ROUND((INDEX(新战舰养成!Z$6:Z$18,日常本!$G32+1)+INDEX(新战舰养成!K$6:K$18,日常本!$G32+1)*(日常本!$D32-1))*INDEX(战舰突破!$D$6:$D$18,日常本!$J32+1),0),0)</f>
        <v>0</v>
      </c>
      <c r="BK32" s="14">
        <f>IF($D32&gt;0,ROUND((INDEX(新战舰养成!AA$6:AA$18,日常本!$G32+1)+INDEX(新战舰养成!L$6:L$18,日常本!$G32+1)*(日常本!$D32-1))*INDEX(战舰突破!$D$6:$D$18,日常本!$J32+1),0),0)</f>
        <v>131736</v>
      </c>
      <c r="BL32" s="14">
        <f>IF($D32&gt;0,ROUND((INDEX(新战舰养成!AB$6:AB$18,日常本!$G32+1)+INDEX(新战舰养成!M$6:M$18,日常本!$G32+1)*(日常本!$D32-1))*INDEX(战舰突破!$D$6:$D$18,日常本!$J32+1),0),0)</f>
        <v>2546</v>
      </c>
      <c r="BN32" s="14">
        <f>IF($E32&gt;0,ROUND((INDEX(新战舰养成!AC$6:AC$18,日常本!$H32+1)+INDEX(新战舰养成!I$6:I$18,日常本!$H32+1)*(日常本!$E32-1))*INDEX(战舰突破!$D$6:$D$18,日常本!$K32+1),0),0)</f>
        <v>13870</v>
      </c>
      <c r="BO32" s="14">
        <f>IF($E32&gt;0,ROUND((INDEX(新战舰养成!AD$6:AD$18,日常本!$H32+1)+INDEX(新战舰养成!J$6:J$18,日常本!$H32+1)*(日常本!$E32-1))*INDEX(战舰突破!$D$6:$D$18,日常本!$K32+1),0),0)</f>
        <v>0</v>
      </c>
      <c r="BP32" s="14">
        <f>IF($E32&gt;0,ROUND((INDEX(新战舰养成!AE$6:AE$18,日常本!$H32+1)+INDEX(新战舰养成!K$6:K$18,日常本!$H32+1)*(日常本!$E32-1))*INDEX(战舰突破!$D$6:$D$18,日常本!$K32+1),0),0)</f>
        <v>0</v>
      </c>
      <c r="BQ32" s="14">
        <f>IF($E32&gt;0,ROUND((INDEX(新战舰养成!AF$6:AF$18,日常本!$H32+1)+INDEX(新战舰养成!L$6:L$18,日常本!$H32+1)*(日常本!$E32-1))*INDEX(战舰突破!$D$6:$D$18,日常本!$K32+1),0),0)</f>
        <v>100356</v>
      </c>
      <c r="BR32" s="14">
        <f>IF($E32&gt;0,ROUND((INDEX(新战舰养成!AG$6:AG$18,日常本!$H32+1)+INDEX(新战舰养成!M$6:M$18,日常本!$H32+1)*(日常本!$E32-1))*INDEX(战舰突破!$D$6:$D$18,日常本!$K32+1),0),0)</f>
        <v>3269</v>
      </c>
      <c r="BU32" s="14">
        <f>(INDEX(装备数值!$C$13:$G$116,日常本!$L32*8+1,BU$2)+INDEX(装备数值!$C$13:$G$116,日常本!$M32*8+2,BU$2)+INDEX(装备数值!$C$13:$G$116,日常本!$O32*8+3,BU$2)+INDEX(装备数值!$C$13:$G$116,日常本!$N32*8+4,BU$2)+INDEX(装备数值!$C$13:$G$116,日常本!$P32*8+5,BU$2)+INDEX(装备数值!$C$13:$G$116,日常本!$Q32*8+6,BU$2)+INDEX(装备数值!$C$13:$G$116,日常本!$R32*8+7,BU$2)+INDEX(装备数值!$C$13:$G$116,日常本!$S32*8+8,BU$2))</f>
        <v>11175</v>
      </c>
      <c r="BV32" s="14">
        <f>(INDEX(装备数值!$C$13:$G$116,日常本!$L32*8+1,BV$2)+INDEX(装备数值!$C$13:$G$116,日常本!$M32*8+2,BV$2)+INDEX(装备数值!$C$13:$G$116,日常本!$O32*8+3,BV$2)+INDEX(装备数值!$C$13:$G$116,日常本!$N32*8+4,BV$2)+INDEX(装备数值!$C$13:$G$116,日常本!$P32*8+5,BV$2)+INDEX(装备数值!$C$13:$G$116,日常本!$Q32*8+6,BV$2)+INDEX(装备数值!$C$13:$G$116,日常本!$R32*8+7,BV$2)+INDEX(装备数值!$C$13:$G$116,日常本!$S32*8+8,BV$2))</f>
        <v>84375</v>
      </c>
      <c r="BW32" s="14">
        <f>(INDEX(装备数值!$C$13:$G$116,日常本!$L32*8+1,BW$2)+INDEX(装备数值!$C$13:$G$116,日常本!$M32*8+2,BW$2)+INDEX(装备数值!$C$13:$G$116,日常本!$O32*8+3,BW$2)+INDEX(装备数值!$C$13:$G$116,日常本!$N32*8+4,BW$2)+INDEX(装备数值!$C$13:$G$116,日常本!$P32*8+5,BW$2)+INDEX(装备数值!$C$13:$G$116,日常本!$Q32*8+6,BW$2)+INDEX(装备数值!$C$13:$G$116,日常本!$R32*8+7,BW$2)+INDEX(装备数值!$C$13:$G$116,日常本!$S32*8+8,BW$2))</f>
        <v>5550</v>
      </c>
      <c r="BX32" s="14">
        <f>(INDEX(装备数值!$C$13:$G$116,日常本!$L32*8+1,BX$2)+INDEX(装备数值!$C$13:$G$116,日常本!$M32*8+2,BX$2)+INDEX(装备数值!$C$13:$G$116,日常本!$O32*8+3,BX$2)+INDEX(装备数值!$C$13:$G$116,日常本!$N32*8+4,BX$2)+INDEX(装备数值!$C$13:$G$116,日常本!$P32*8+5,BX$2)+INDEX(装备数值!$C$13:$G$116,日常本!$Q32*8+6,BX$2)+INDEX(装备数值!$C$13:$G$116,日常本!$R32*8+7,BX$2)+INDEX(装备数值!$C$13:$G$116,日常本!$S32*8+8,BX$2))</f>
        <v>112500</v>
      </c>
      <c r="BY32" s="14">
        <f>(INDEX(装备数值!$C$13:$G$116,日常本!$L32*8+1,BY$2)+INDEX(装备数值!$C$13:$G$116,日常本!$M32*8+2,BY$2)+INDEX(装备数值!$C$13:$G$116,日常本!$O32*8+3,BY$2)+INDEX(装备数值!$C$13:$G$116,日常本!$N32*8+4,BY$2)+INDEX(装备数值!$C$13:$G$116,日常本!$P32*8+5,BY$2)+INDEX(装备数值!$C$13:$G$116,日常本!$Q32*8+6,BY$2)+INDEX(装备数值!$C$13:$G$116,日常本!$R32*8+7,BY$2)+INDEX(装备数值!$C$13:$G$116,日常本!$S32*8+8,BY$2))</f>
        <v>2250</v>
      </c>
      <c r="CB32" s="14">
        <f>INDEX(装备数值!$I$13:$M$116,日常本!$L32*8+1,CB$2)*$T32+INDEX(装备数值!$I$13:$M$116,日常本!$M32*8+2,CB$2)*$U32+INDEX(装备数值!$I$13:$M$116,日常本!$O32*8+3,CB$2)*$V32+INDEX(装备数值!$I$13:$M$116,日常本!$N32*8+4,CB$2)*$W32+INDEX(装备数值!$I$13:$M$116,日常本!$P32*8+5,CB$2)*$X32+INDEX(装备数值!$I$13:$M$116,日常本!$Q32*8+6,CB$2)*$Y32+INDEX(装备数值!$I$13:$M$116,日常本!$R32*8+7,CB$2)*$Z32+INDEX(装备数值!$I$13:$M$116,日常本!$S32*8+8,CB$2)*$AA32</f>
        <v>26820</v>
      </c>
      <c r="CC32" s="14">
        <f>INDEX(装备数值!$I$13:$M$116,日常本!$L32*8+1,CC$2)*$T32+INDEX(装备数值!$I$13:$M$116,日常本!$M32*8+2,CC$2)*$U32+INDEX(装备数值!$I$13:$M$116,日常本!$O32*8+3,CC$2)*$V32+INDEX(装备数值!$I$13:$M$116,日常本!$N32*8+4,CC$2)*$W32+INDEX(装备数值!$I$13:$M$116,日常本!$P32*8+5,CC$2)*$X32+INDEX(装备数值!$I$13:$M$116,日常本!$Q32*8+6,CC$2)*$Y32+INDEX(装备数值!$I$13:$M$116,日常本!$R32*8+7,CC$2)*$Z32+INDEX(装备数值!$I$13:$M$116,日常本!$S32*8+8,CC$2)*$AA32</f>
        <v>202500</v>
      </c>
      <c r="CD32" s="14">
        <f>INDEX(装备数值!$I$13:$M$116,日常本!$L32*8+1,CD$2)*$T32+INDEX(装备数值!$I$13:$M$116,日常本!$M32*8+2,CD$2)*$U32+INDEX(装备数值!$I$13:$M$116,日常本!$O32*8+3,CD$2)*$V32+INDEX(装备数值!$I$13:$M$116,日常本!$N32*8+4,CD$2)*$W32+INDEX(装备数值!$I$13:$M$116,日常本!$P32*8+5,CD$2)*$X32+INDEX(装备数值!$I$13:$M$116,日常本!$Q32*8+6,CD$2)*$Y32+INDEX(装备数值!$I$13:$M$116,日常本!$R32*8+7,CD$2)*$Z32+INDEX(装备数值!$I$13:$M$116,日常本!$S32*8+8,CD$2)*$AA32</f>
        <v>13320</v>
      </c>
      <c r="CE32" s="14">
        <f>INDEX(装备数值!$I$13:$M$116,日常本!$L32*8+1,CE$2)*$T32+INDEX(装备数值!$I$13:$M$116,日常本!$M32*8+2,CE$2)*$U32+INDEX(装备数值!$I$13:$M$116,日常本!$O32*8+3,CE$2)*$V32+INDEX(装备数值!$I$13:$M$116,日常本!$N32*8+4,CE$2)*$W32+INDEX(装备数值!$I$13:$M$116,日常本!$P32*8+5,CE$2)*$X32+INDEX(装备数值!$I$13:$M$116,日常本!$Q32*8+6,CE$2)*$Y32+INDEX(装备数值!$I$13:$M$116,日常本!$R32*8+7,CE$2)*$Z32+INDEX(装备数值!$I$13:$M$116,日常本!$S32*8+8,CE$2)*$AA32</f>
        <v>270000</v>
      </c>
      <c r="CF32" s="14">
        <f>INDEX(装备数值!$I$13:$M$116,日常本!$L32*8+1,CF$2)*$T32+INDEX(装备数值!$I$13:$M$116,日常本!$M32*8+2,CF$2)*$U32+INDEX(装备数值!$I$13:$M$116,日常本!$O32*8+3,CF$2)*$V32+INDEX(装备数值!$I$13:$M$116,日常本!$N32*8+4,CF$2)*$W32+INDEX(装备数值!$I$13:$M$116,日常本!$P32*8+5,CF$2)*$X32+INDEX(装备数值!$I$13:$M$116,日常本!$Q32*8+6,CF$2)*$Y32+INDEX(装备数值!$I$13:$M$116,日常本!$R32*8+7,CF$2)*$Z32+INDEX(装备数值!$I$13:$M$116,日常本!$S32*8+8,CF$2)*$AA32</f>
        <v>5400</v>
      </c>
      <c r="CI32" s="14">
        <f>INDEX(装备数值!$X$13:$AH$116,$L32*8+1,CI$2)*$AB32+INDEX(装备数值!$X$13:$AH$116,$M32*8+2,CI$2)*$AC32+INDEX(装备数值!$X$13:$AH$116,$O32*8+3,CI$2)*$AD32+INDEX(装备数值!$X$13:$AH$116,$N32*8+4,CI$2)*$AE32+INDEX(装备数值!$X$13:$AH$116,$P32*8+5,CI$2)*$AF32+INDEX(装备数值!$X$13:$AH$116,$Q32*8+6,CI$2)*$AG32+INDEX(装备数值!$X$13:$AH$116,$R32*8+7,CI$2)*$AH32+INDEX(装备数值!$X$13:$AH$116,$S32*8+8,CI$2)*$AI32</f>
        <v>6750</v>
      </c>
      <c r="CJ32" s="14">
        <f>INDEX(装备数值!$X$13:$AH$116,$L32*8+1,CJ$2)*$AB32+INDEX(装备数值!$X$13:$AH$116,$M32*8+2,CJ$2)*$AC32+INDEX(装备数值!$X$13:$AH$116,$O32*8+3,CJ$2)*$AD32+INDEX(装备数值!$X$13:$AH$116,$N32*8+4,CJ$2)*$AE32+INDEX(装备数值!$X$13:$AH$116,$P32*8+5,CJ$2)*$AF32+INDEX(装备数值!$X$13:$AH$116,$Q32*8+6,CJ$2)*$AG32+INDEX(装备数值!$X$13:$AH$116,$R32*8+7,CJ$2)*$AH32+INDEX(装备数值!$X$13:$AH$116,$S32*8+8,CJ$2)*$AI32</f>
        <v>53984</v>
      </c>
      <c r="CK32" s="14">
        <f>INDEX(装备数值!$X$13:$AH$116,$L32*8+1,CK$2)*$AB32+INDEX(装备数值!$X$13:$AH$116,$M32*8+2,CK$2)*$AC32+INDEX(装备数值!$X$13:$AH$116,$O32*8+3,CK$2)*$AD32+INDEX(装备数值!$X$13:$AH$116,$N32*8+4,CK$2)*$AE32+INDEX(装备数值!$X$13:$AH$116,$P32*8+5,CK$2)*$AF32+INDEX(装备数值!$X$13:$AH$116,$Q32*8+6,CK$2)*$AG32+INDEX(装备数值!$X$13:$AH$116,$R32*8+7,CK$2)*$AH32+INDEX(装备数值!$X$13:$AH$116,$S32*8+8,CK$2)*$AI32</f>
        <v>3808</v>
      </c>
      <c r="CL32" s="14">
        <f>INDEX(装备数值!$X$13:$AH$116,$L32*8+1,CL$2)*$AB32+INDEX(装备数值!$X$13:$AH$116,$M32*8+2,CL$2)*$AC32+INDEX(装备数值!$X$13:$AH$116,$O32*8+3,CL$2)*$AD32+INDEX(装备数值!$X$13:$AH$116,$N32*8+4,CL$2)*$AE32+INDEX(装备数值!$X$13:$AH$116,$P32*8+5,CL$2)*$AF32+INDEX(装备数值!$X$13:$AH$116,$Q32*8+6,CL$2)*$AG32+INDEX(装备数值!$X$13:$AH$116,$R32*8+7,CL$2)*$AH32+INDEX(装备数值!$X$13:$AH$116,$S32*8+8,CL$2)*$AI32</f>
        <v>92250</v>
      </c>
      <c r="CM32" s="14">
        <f>INDEX(装备数值!$X$13:$AH$116,$L32*8+1,CM$2)*$AB32+INDEX(装备数值!$X$13:$AH$116,$M32*8+2,CM$2)*$AC32+INDEX(装备数值!$X$13:$AH$116,$O32*8+3,CM$2)*$AD32+INDEX(装备数值!$X$13:$AH$116,$N32*8+4,CM$2)*$AE32+INDEX(装备数值!$X$13:$AH$116,$P32*8+5,CM$2)*$AF32+INDEX(装备数值!$X$13:$AH$116,$Q32*8+6,CM$2)*$AG32+INDEX(装备数值!$X$13:$AH$116,$R32*8+7,CM$2)*$AH32+INDEX(装备数值!$X$13:$AH$116,$S32*8+8,CM$2)*$AI32</f>
        <v>1530</v>
      </c>
      <c r="CN32" s="14">
        <f>INDEX(装备数值!$X$13:$AH$116,$L32*8+1,CN$2)*$AB32+INDEX(装备数值!$X$13:$AH$116,$M32*8+2,CN$2)*$AC32+INDEX(装备数值!$X$13:$AH$116,$O32*8+3,CN$2)*$AD32+INDEX(装备数值!$X$13:$AH$116,$N32*8+4,CN$2)*$AE32+INDEX(装备数值!$X$13:$AH$116,$P32*8+5,CN$2)*$AF32+INDEX(装备数值!$X$13:$AH$116,$Q32*8+6,CN$2)*$AG32+INDEX(装备数值!$X$13:$AH$116,$R32*8+7,CN$2)*$AH32+INDEX(装备数值!$X$13:$AH$116,$S32*8+8,CN$2)*$AI32</f>
        <v>6720</v>
      </c>
      <c r="CO32" s="14">
        <f>INDEX(装备数值!$X$13:$AH$116,$L32*8+1,CO$2)*$AB32+INDEX(装备数值!$X$13:$AH$116,$M32*8+2,CO$2)*$AC32+INDEX(装备数值!$X$13:$AH$116,$O32*8+3,CO$2)*$AD32+INDEX(装备数值!$X$13:$AH$116,$N32*8+4,CO$2)*$AE32+INDEX(装备数值!$X$13:$AH$116,$P32*8+5,CO$2)*$AF32+INDEX(装备数值!$X$13:$AH$116,$Q32*8+6,CO$2)*$AG32+INDEX(装备数值!$X$13:$AH$116,$R32*8+7,CO$2)*$AH32+INDEX(装备数值!$X$13:$AH$116,$S32*8+8,CO$2)*$AI32</f>
        <v>5712</v>
      </c>
      <c r="CP32" s="14">
        <f>INDEX(装备数值!$X$13:$AH$116,$L32*8+1,CP$2)*$AB32+INDEX(装备数值!$X$13:$AH$116,$M32*8+2,CP$2)*$AC32+INDEX(装备数值!$X$13:$AH$116,$O32*8+3,CP$2)*$AD32+INDEX(装备数值!$X$13:$AH$116,$N32*8+4,CP$2)*$AE32+INDEX(装备数值!$X$13:$AH$116,$P32*8+5,CP$2)*$AF32+INDEX(装备数值!$X$13:$AH$116,$Q32*8+6,CP$2)*$AG32+INDEX(装备数值!$X$13:$AH$116,$R32*8+7,CP$2)*$AH32+INDEX(装备数值!$X$13:$AH$116,$S32*8+8,CP$2)*$AI32</f>
        <v>6720</v>
      </c>
      <c r="CQ32" s="14">
        <f>INDEX(装备数值!$X$13:$AH$116,$L32*8+1,CQ$2)*$AB32+INDEX(装备数值!$X$13:$AH$116,$M32*8+2,CQ$2)*$AC32+INDEX(装备数值!$X$13:$AH$116,$O32*8+3,CQ$2)*$AD32+INDEX(装备数值!$X$13:$AH$116,$N32*8+4,CQ$2)*$AE32+INDEX(装备数值!$X$13:$AH$116,$P32*8+5,CQ$2)*$AF32+INDEX(装备数值!$X$13:$AH$116,$Q32*8+6,CQ$2)*$AG32+INDEX(装备数值!$X$13:$AH$116,$R32*8+7,CQ$2)*$AH32+INDEX(装备数值!$X$13:$AH$116,$S32*8+8,CQ$2)*$AI32</f>
        <v>5712</v>
      </c>
      <c r="CR32" s="14">
        <f>INDEX(装备数值!$X$13:$AH$116,$L32*8+1,CR$2)*$AB32+INDEX(装备数值!$X$13:$AH$116,$M32*8+2,CR$2)*$AC32+INDEX(装备数值!$X$13:$AH$116,$O32*8+3,CR$2)*$AD32+INDEX(装备数值!$X$13:$AH$116,$N32*8+4,CR$2)*$AE32+INDEX(装备数值!$X$13:$AH$116,$P32*8+5,CR$2)*$AF32+INDEX(装备数值!$X$13:$AH$116,$Q32*8+6,CR$2)*$AG32+INDEX(装备数值!$X$13:$AH$116,$R32*8+7,CR$2)*$AH32+INDEX(装备数值!$X$13:$AH$116,$S32*8+8,CR$2)*$AI32</f>
        <v>15</v>
      </c>
      <c r="CS32" s="14">
        <f>INDEX(装备数值!$X$13:$AH$116,$L32*8+1,CS$2)*$AB32+INDEX(装备数值!$X$13:$AH$116,$M32*8+2,CS$2)*$AC32+INDEX(装备数值!$X$13:$AH$116,$O32*8+3,CS$2)*$AD32+INDEX(装备数值!$X$13:$AH$116,$N32*8+4,CS$2)*$AE32+INDEX(装备数值!$X$13:$AH$116,$P32*8+5,CS$2)*$AF32+INDEX(装备数值!$X$13:$AH$116,$Q32*8+6,CS$2)*$AG32+INDEX(装备数值!$X$13:$AH$116,$R32*8+7,CS$2)*$AH32+INDEX(装备数值!$X$13:$AH$116,$S32*8+8,CS$2)*$AI32</f>
        <v>15</v>
      </c>
      <c r="CU32" s="14">
        <f>INDEX(装备数值!$AN$17:$AN$117,MATCH(MIN($T32:$AA32),装备数值!$AO$17:$AO$117,1))</f>
        <v>18</v>
      </c>
      <c r="CV32" s="14">
        <f>IF(COUNTIF($L32:$S32,"&gt;"&amp;0)=8,INDEX(装备数值!AR$17:AR$117,$CU32+1),0)</f>
        <v>4320</v>
      </c>
      <c r="CW32" s="14">
        <f>IF(COUNTIF($L32:$S32,"&gt;"&amp;0)=8,INDEX(装备数值!AS$17:AS$117,$CU32+1),0)</f>
        <v>32400</v>
      </c>
      <c r="CX32" s="14">
        <f>IF(COUNTIF($L32:$S32,"&gt;"&amp;0)=8,INDEX(装备数值!AT$17:AT$117,$CU32+1),0)</f>
        <v>2160</v>
      </c>
      <c r="CY32" s="14">
        <f>IF(COUNTIF($L32:$S32,"&gt;"&amp;0)=8,INDEX(装备数值!AU$17:AU$117,$CU32+1),0)</f>
        <v>43200</v>
      </c>
      <c r="CZ32" s="14">
        <f>IF(COUNTIF($L32:$S32,"&gt;"&amp;0)=8,INDEX(装备数值!AV$17:AV$117,$CU32+1),0)</f>
        <v>828</v>
      </c>
      <c r="DB32" s="14">
        <f>INDEX(装备数值!$AY$17:$AY$77,MATCH(MIN($AB32:$AI32),装备数值!$AZ$17:$AZ$77,1))</f>
        <v>7</v>
      </c>
      <c r="DC32" s="26">
        <f>INDEX(装备数值!BA$17:BA$77,日常本!DB32+1)</f>
        <v>7.0000000000000007E-2</v>
      </c>
      <c r="DD32" s="26">
        <f>INDEX(装备数值!BA$17:BA$77,日常本!DB32+1)</f>
        <v>7.0000000000000007E-2</v>
      </c>
      <c r="DF32" s="14">
        <f t="shared" si="0"/>
        <v>13</v>
      </c>
      <c r="DG32" s="14">
        <f>VLOOKUP(DF32,军阶与晶片数值!$W$6:$X$27,2)</f>
        <v>3</v>
      </c>
      <c r="DH32" s="14">
        <f>INDEX(军阶与晶片数值!Y$6:Y$27,$DG32+1)</f>
        <v>300</v>
      </c>
      <c r="DI32" s="14">
        <f>INDEX(军阶与晶片数值!Z$6:Z$27,$DG32+1)</f>
        <v>300</v>
      </c>
      <c r="DJ32" s="14">
        <f>INDEX(军阶与晶片数值!AA$6:AA$27,$DG32+1)</f>
        <v>300</v>
      </c>
      <c r="DK32" s="14">
        <f>INDEX(军阶与晶片数值!AB$6:AB$27,$DG32+1)</f>
        <v>300</v>
      </c>
      <c r="DL32" s="28">
        <f>INDEX(军阶与晶片数值!AC$6:AC$27,$DG32+1)</f>
        <v>15</v>
      </c>
      <c r="DM32" s="28">
        <f>INDEX(军阶与晶片数值!AD$6:AD$27,$DG32+1)</f>
        <v>7.5</v>
      </c>
      <c r="DO32" s="26">
        <f>INDEX(军阶与晶片数值!I$6:I$16,AJ32+1)</f>
        <v>0.03</v>
      </c>
      <c r="DP32" s="26">
        <f>INDEX(军阶与晶片数值!M$6:M$16,AK32+1)</f>
        <v>0.03</v>
      </c>
      <c r="DQ32" s="26">
        <f>INDEX(军阶与晶片数值!J$6:J$16,AL32+1)</f>
        <v>0.03</v>
      </c>
      <c r="DR32" s="26">
        <f>INDEX(军阶与晶片数值!K$6:K$16,AM32+1)</f>
        <v>0.06</v>
      </c>
      <c r="DS32" s="26">
        <f>INDEX(军阶与晶片数值!L$6:L$16,AN32+1)</f>
        <v>0.06</v>
      </c>
      <c r="DT32" s="28">
        <f>INDEX(军阶与晶片数值!N$6:N$16,AO32+1)</f>
        <v>0</v>
      </c>
      <c r="DU32" s="28">
        <f>INDEX(军阶与晶片数值!O$6:O$16,AP32+1)</f>
        <v>0</v>
      </c>
      <c r="DV32" s="28">
        <f>INDEX(军阶与晶片数值!P$6:P$16,AQ32+1)</f>
        <v>0</v>
      </c>
      <c r="DW32" s="28">
        <f>INDEX(军阶与晶片数值!Q$6:Q$16,AR32+1)</f>
        <v>0</v>
      </c>
      <c r="DX32" s="26">
        <f>INDEX(军阶与晶片数值!R$6:R$16,AS32+1)</f>
        <v>0.06</v>
      </c>
      <c r="DY32" s="26">
        <f>INDEX(军阶与晶片数值!S$6:S$16,AT32+1)</f>
        <v>0.02</v>
      </c>
      <c r="DZ32" s="26">
        <f>INDEX(军阶与晶片数值!T$6:T$16,AU32+1)</f>
        <v>0</v>
      </c>
      <c r="EA32" s="26">
        <f>INDEX(军阶与晶片数值!U$6:U$16,AV32+1)</f>
        <v>0</v>
      </c>
      <c r="EC32" s="26">
        <f>INDEX(军阶与晶片数值!$C$6:$C$36,日常本!$AW32+1)</f>
        <v>0.5</v>
      </c>
      <c r="ED32" s="26">
        <f>INDEX(军阶与晶片数值!$C$6:$C$36,日常本!$AW32+1)</f>
        <v>0.5</v>
      </c>
      <c r="EE32" s="26">
        <f>INDEX(军阶与晶片数值!$C$6:$C$36,日常本!$AW32+1)</f>
        <v>0.5</v>
      </c>
      <c r="EF32" s="26">
        <f>INDEX(军阶与晶片数值!$C$6:$C$36,日常本!$AW32+1)</f>
        <v>0.5</v>
      </c>
      <c r="EG32" s="26">
        <f>INDEX(军阶与晶片数值!$C$6:$C$36,日常本!$AW32+1)</f>
        <v>0.5</v>
      </c>
      <c r="EI32" s="14">
        <f>INDEX(战舰突破!$H$6:$H$18,日常本!$F32+1)+INDEX(战舰突破!$H$23:$H$35,日常本!$G32+1)+INDEX(战舰突破!$H$40:$H$52,日常本!$H32+1)</f>
        <v>200</v>
      </c>
      <c r="EJ32" s="14">
        <f>INDEX(战舰突破!$I$6:$I$18,日常本!$F32+1)+INDEX(战舰突破!$I$23:$I$35,日常本!$G32+1)+INDEX(战舰突破!$I$40:$I$52,日常本!$H32+1)</f>
        <v>200</v>
      </c>
      <c r="EK32" s="14">
        <f>INDEX(战舰突破!$J$6:$J$18,日常本!$F32+1)+INDEX(战舰突破!$J$23:$J$35,日常本!$G32+1)+INDEX(战舰突破!$J$40:$J$52,日常本!$H32+1)</f>
        <v>0</v>
      </c>
      <c r="EL32" s="14">
        <f>INDEX(战舰突破!$K$6:$K$18,日常本!$F32+1)+INDEX(战舰突破!$K$23:$K$35,日常本!$G32+1)+INDEX(战舰突破!$K$40:$K$52,日常本!$H32+1)</f>
        <v>0</v>
      </c>
      <c r="EM32" s="14">
        <f>INDEX(战舰突破!$L$6:$L$18,日常本!$F32+1)+INDEX(战舰突破!$L$23:$L$35,日常本!$G32+1)+INDEX(战舰突破!$L$40:$L$52,日常本!$H32+1)</f>
        <v>200</v>
      </c>
      <c r="EN32" s="18">
        <f>INDEX(战舰突破!$N$6:$N$18,日常本!$F32+1)+INDEX(战舰突破!$N$23:$N$35,日常本!$G32+1)+INDEX(战舰突破!$N$40:$N$52,日常本!$H32+1)</f>
        <v>0</v>
      </c>
      <c r="EO32" s="18">
        <f>INDEX(战舰突破!$O$6:$O$18,日常本!$F32+1)+INDEX(战舰突破!$O$23:$O$35,日常本!$G32+1)+INDEX(战舰突破!$O$40:$O$52,日常本!$H32+1)</f>
        <v>0</v>
      </c>
      <c r="EP32" s="18">
        <f>INDEX(战舰突破!$P$6:$P$18,日常本!$F32+1)+INDEX(战舰突破!$P$23:$P$35,日常本!$G32+1)+INDEX(战舰突破!$P$40:$P$52,日常本!$H32+1)</f>
        <v>0</v>
      </c>
      <c r="EQ32" s="18">
        <f>INDEX(战舰突破!$Q$6:$Q$18,日常本!$F32+1)+INDEX(战舰突破!$Q$23:$Q$35,日常本!$G32+1)+INDEX(战舰突破!$Q$40:$Q$52,日常本!$H32+1)</f>
        <v>0</v>
      </c>
      <c r="ER32" s="18">
        <f>INDEX(战舰突破!$R$6:$R$18,日常本!$F32+1)+INDEX(战舰突破!$R$23:$R$35,日常本!$G32+1)+INDEX(战舰突破!$R$40:$R$52,日常本!$H32+1)</f>
        <v>0</v>
      </c>
      <c r="ES32" s="18">
        <f>INDEX(战舰突破!$M$6:$M$18,日常本!$F32+1)+INDEX(战舰突破!$M$23:$M$35,日常本!$G32+1)+INDEX(战舰突破!$M$40:$M$52,日常本!$H32+1)</f>
        <v>0.2</v>
      </c>
      <c r="ET32" s="22">
        <f>INDEX(战舰突破!$W$6:$W$18,日常本!$F32+1)+INDEX(战舰突破!$W$23:$W$35,日常本!$G32+1)+INDEX(战舰突破!$W$40:$W$52,日常本!$H32+1)</f>
        <v>0.5</v>
      </c>
      <c r="EW32" s="14">
        <f>INDEX(战舰突破!$S$6:$S$18,日常本!$F32+1)</f>
        <v>0</v>
      </c>
      <c r="EX32" s="14">
        <f>INDEX(战舰突破!$T$6:$T$18,日常本!$F32+1)</f>
        <v>0.5</v>
      </c>
      <c r="EY32" s="14">
        <f>INDEX(战舰突破!$U$6:$U$18,日常本!$F32+1)</f>
        <v>0.1</v>
      </c>
      <c r="EZ32" s="14">
        <f>INDEX(战舰突破!$V$6:$V$18,日常本!$F32+1)</f>
        <v>0</v>
      </c>
      <c r="FA32" s="14">
        <f>INDEX(战舰突破!$X$6:$X$18,日常本!$F32+1)</f>
        <v>6</v>
      </c>
      <c r="FC32" s="14">
        <f>INDEX(战舰突破!$S$23:$S$35,日常本!$F32+1)</f>
        <v>0.6</v>
      </c>
      <c r="FD32" s="14">
        <f>INDEX(战舰突破!$T$23:$T$35,日常本!$F32+1)</f>
        <v>0.25</v>
      </c>
      <c r="FE32" s="14">
        <f>INDEX(战舰突破!$U$23:$U$35,日常本!$F32+1)</f>
        <v>0.1</v>
      </c>
      <c r="FF32" s="14">
        <f>INDEX(战舰突破!$V$23:$V$35,日常本!$F32+1)</f>
        <v>0</v>
      </c>
      <c r="FG32" s="14">
        <f>INDEX(战舰突破!$X$23:$X$35,日常本!$F32+1)</f>
        <v>90</v>
      </c>
      <c r="FI32" s="14">
        <f>INDEX(战舰突破!$S$40:$S$52,日常本!$F32+1)</f>
        <v>0.6</v>
      </c>
      <c r="FJ32" s="14">
        <f>INDEX(战舰突破!$T$40:$T$52,日常本!$F32+1)</f>
        <v>0.25</v>
      </c>
      <c r="FK32" s="14">
        <f>INDEX(战舰突破!$U$40:$U$52,日常本!$F32+1)</f>
        <v>0.1</v>
      </c>
      <c r="FL32" s="14">
        <f>INDEX(战舰突破!$V$40:$V$52,日常本!$F32+1)</f>
        <v>0</v>
      </c>
      <c r="FM32" s="14">
        <f>INDEX(战舰突破!$X$40:$X$52,日常本!$F32+1)</f>
        <v>150</v>
      </c>
      <c r="FP32" s="14">
        <f t="shared" si="1"/>
        <v>109742</v>
      </c>
      <c r="FQ32" s="14">
        <f t="shared" si="2"/>
        <v>96987</v>
      </c>
      <c r="FR32" s="14">
        <f t="shared" si="3"/>
        <v>97543</v>
      </c>
      <c r="FS32" s="14">
        <f t="shared" si="4"/>
        <v>845597</v>
      </c>
      <c r="FT32" s="14">
        <f t="shared" si="5"/>
        <v>55644</v>
      </c>
      <c r="FU32" s="14">
        <f t="shared" si="6"/>
        <v>1193139</v>
      </c>
      <c r="FV32" s="14">
        <f t="shared" si="6"/>
        <v>25166</v>
      </c>
      <c r="FW32" s="28">
        <f t="shared" si="7"/>
        <v>7020</v>
      </c>
      <c r="FX32" s="28">
        <f t="shared" si="7"/>
        <v>6012</v>
      </c>
      <c r="FY32" s="28">
        <f t="shared" si="7"/>
        <v>7020</v>
      </c>
      <c r="FZ32" s="28">
        <f t="shared" si="7"/>
        <v>6012</v>
      </c>
      <c r="GA32" s="28">
        <f t="shared" si="8"/>
        <v>1.1342000000000001</v>
      </c>
      <c r="GB32" s="28">
        <f t="shared" si="8"/>
        <v>1.0914000000000001</v>
      </c>
      <c r="GC32" s="28">
        <f t="shared" si="9"/>
        <v>0</v>
      </c>
      <c r="GD32" s="28">
        <f t="shared" si="9"/>
        <v>18.03</v>
      </c>
      <c r="GE32" s="14">
        <f t="shared" si="10"/>
        <v>1</v>
      </c>
      <c r="GF32" s="14">
        <f t="shared" si="11"/>
        <v>1.6</v>
      </c>
      <c r="GG32" s="14">
        <f t="shared" si="12"/>
        <v>1.6</v>
      </c>
      <c r="GH32" s="18">
        <f t="shared" si="13"/>
        <v>1.7</v>
      </c>
      <c r="GI32" s="18">
        <f t="shared" si="14"/>
        <v>1.45</v>
      </c>
      <c r="GJ32" s="18">
        <f t="shared" si="15"/>
        <v>1.45</v>
      </c>
      <c r="GK32" s="29">
        <f t="shared" si="44"/>
        <v>7170</v>
      </c>
      <c r="GL32" s="29">
        <f t="shared" si="44"/>
        <v>7470</v>
      </c>
      <c r="GM32" s="29">
        <f t="shared" si="44"/>
        <v>7470</v>
      </c>
      <c r="GN32" s="26">
        <f t="shared" si="45"/>
        <v>0.1</v>
      </c>
      <c r="GO32" s="26">
        <f t="shared" si="46"/>
        <v>0.1</v>
      </c>
      <c r="GP32" s="26">
        <f t="shared" si="47"/>
        <v>0.1</v>
      </c>
      <c r="GQ32" s="14">
        <f t="shared" si="48"/>
        <v>2</v>
      </c>
      <c r="GR32" s="14">
        <f t="shared" si="49"/>
        <v>2</v>
      </c>
      <c r="GS32" s="14">
        <f t="shared" si="50"/>
        <v>2</v>
      </c>
      <c r="GT32" s="14">
        <f t="shared" si="17"/>
        <v>6</v>
      </c>
      <c r="GU32" s="14">
        <f t="shared" si="18"/>
        <v>90</v>
      </c>
      <c r="GV32" s="14">
        <f t="shared" si="19"/>
        <v>150</v>
      </c>
      <c r="GW32">
        <v>28</v>
      </c>
      <c r="GX32" s="14">
        <f t="shared" si="20"/>
        <v>8257116</v>
      </c>
      <c r="GZ32" s="14">
        <f t="shared" si="21"/>
        <v>106612</v>
      </c>
      <c r="HA32" s="14">
        <f t="shared" si="51"/>
        <v>54841</v>
      </c>
      <c r="HB32" s="29">
        <f t="shared" si="52"/>
        <v>5771</v>
      </c>
      <c r="HC32" s="29">
        <f t="shared" si="53"/>
        <v>3931</v>
      </c>
      <c r="HD32" s="29">
        <f t="shared" si="22"/>
        <v>5002</v>
      </c>
      <c r="HE32" s="29">
        <f t="shared" si="23"/>
        <v>3963</v>
      </c>
      <c r="HF32" s="14">
        <f t="shared" si="24"/>
        <v>1.1342000000000001</v>
      </c>
      <c r="HG32" s="14">
        <f t="shared" si="24"/>
        <v>1.0914000000000001</v>
      </c>
      <c r="HH32" s="14">
        <f t="shared" si="54"/>
        <v>48727</v>
      </c>
      <c r="HI32" s="26">
        <f t="shared" si="25"/>
        <v>0.53160667251975413</v>
      </c>
      <c r="HJ32" s="26">
        <f t="shared" si="26"/>
        <v>0.54398436111604764</v>
      </c>
      <c r="HK32" s="29">
        <f t="shared" si="55"/>
        <v>12551</v>
      </c>
      <c r="HL32" s="29">
        <f t="shared" si="56"/>
        <v>41306</v>
      </c>
      <c r="HM32" s="29">
        <f t="shared" si="57"/>
        <v>55704</v>
      </c>
      <c r="HN32" s="26">
        <f t="shared" si="27"/>
        <v>0.53330175680330694</v>
      </c>
      <c r="HO32" s="26">
        <f t="shared" si="28"/>
        <v>0.56559593523940743</v>
      </c>
      <c r="HP32" s="26">
        <f t="shared" si="29"/>
        <v>0.56559593523940743</v>
      </c>
      <c r="HQ32" s="26">
        <f t="shared" si="58"/>
        <v>0.13330175680330691</v>
      </c>
      <c r="HR32" s="29">
        <f t="shared" si="30"/>
        <v>1.4</v>
      </c>
      <c r="HS32" s="29">
        <f t="shared" si="31"/>
        <v>2.2916706854977611</v>
      </c>
      <c r="HT32" s="29">
        <f t="shared" si="32"/>
        <v>2.2916706854977611</v>
      </c>
      <c r="HU32" s="29">
        <f t="shared" si="33"/>
        <v>87856.999999999985</v>
      </c>
      <c r="HV32" s="29">
        <f t="shared" si="34"/>
        <v>63106.499556780349</v>
      </c>
      <c r="HW32" s="29">
        <f t="shared" si="35"/>
        <v>63827.61193248364</v>
      </c>
      <c r="HX32" s="29">
        <f t="shared" si="36"/>
        <v>640476</v>
      </c>
      <c r="HY32" s="14">
        <f t="shared" si="37"/>
        <v>214791.11</v>
      </c>
      <c r="IC32" s="14">
        <v>0</v>
      </c>
      <c r="ID32" s="14">
        <v>1</v>
      </c>
      <c r="IE32" s="14">
        <v>300</v>
      </c>
      <c r="IF32" s="14">
        <v>50</v>
      </c>
      <c r="IG32" s="14">
        <v>37</v>
      </c>
      <c r="IH32" s="23">
        <f t="shared" si="38"/>
        <v>26494226</v>
      </c>
      <c r="II32" s="23">
        <f t="shared" si="59"/>
        <v>2</v>
      </c>
      <c r="IJ32" s="23">
        <f t="shared" si="60"/>
        <v>26.49</v>
      </c>
      <c r="IK32" s="14">
        <v>1</v>
      </c>
      <c r="IL32" s="14">
        <v>0</v>
      </c>
      <c r="IM32" s="14">
        <v>120</v>
      </c>
      <c r="IN32" s="14">
        <v>20</v>
      </c>
      <c r="IO32" s="14">
        <v>15</v>
      </c>
      <c r="IP32" s="23">
        <f t="shared" si="39"/>
        <v>8841881</v>
      </c>
      <c r="IQ32" s="23">
        <f t="shared" si="61"/>
        <v>1</v>
      </c>
      <c r="IR32" s="23">
        <f t="shared" si="62"/>
        <v>8841.8799999999992</v>
      </c>
      <c r="IU32" s="14">
        <v>48</v>
      </c>
      <c r="IV32" s="14">
        <v>8</v>
      </c>
      <c r="IW32" s="14">
        <v>6</v>
      </c>
      <c r="IX32" s="23">
        <f t="shared" si="40"/>
        <v>3280562</v>
      </c>
      <c r="IY32" s="23">
        <f t="shared" si="63"/>
        <v>1</v>
      </c>
      <c r="IZ32" s="23">
        <f t="shared" si="64"/>
        <v>3280.56</v>
      </c>
      <c r="JA32" s="14">
        <v>30</v>
      </c>
      <c r="JB32" s="14">
        <v>5</v>
      </c>
      <c r="JC32" s="14">
        <v>3</v>
      </c>
      <c r="JD32" s="23">
        <f t="shared" si="41"/>
        <v>1897165</v>
      </c>
      <c r="JE32" s="23">
        <f t="shared" si="65"/>
        <v>1</v>
      </c>
      <c r="JF32" s="23">
        <f t="shared" si="66"/>
        <v>1897.17</v>
      </c>
      <c r="JG32" s="14">
        <v>96</v>
      </c>
      <c r="JH32" s="14">
        <v>16</v>
      </c>
      <c r="JI32" s="14">
        <v>12</v>
      </c>
      <c r="JJ32" s="23">
        <f t="shared" si="42"/>
        <v>6561124</v>
      </c>
      <c r="JK32" s="23">
        <f t="shared" si="67"/>
        <v>1</v>
      </c>
      <c r="JL32" s="23">
        <f t="shared" si="68"/>
        <v>6561.12</v>
      </c>
      <c r="KF32" s="17"/>
      <c r="KG32" s="17"/>
    </row>
    <row r="33" spans="1:293" ht="16.5" x14ac:dyDescent="0.2">
      <c r="A33" s="14">
        <v>280</v>
      </c>
      <c r="B33" s="14" t="s">
        <v>653</v>
      </c>
      <c r="C33" s="14">
        <v>280</v>
      </c>
      <c r="D33" s="14">
        <v>280</v>
      </c>
      <c r="E33" s="14">
        <v>280</v>
      </c>
      <c r="F33" s="14">
        <v>6</v>
      </c>
      <c r="G33" s="14">
        <v>6</v>
      </c>
      <c r="H33" s="14">
        <v>6</v>
      </c>
      <c r="I33" s="14">
        <v>3</v>
      </c>
      <c r="J33" s="14">
        <v>3</v>
      </c>
      <c r="K33" s="14">
        <v>3</v>
      </c>
      <c r="L33" s="14">
        <v>6</v>
      </c>
      <c r="M33" s="14">
        <v>6</v>
      </c>
      <c r="N33" s="14">
        <v>6</v>
      </c>
      <c r="O33" s="14">
        <v>6</v>
      </c>
      <c r="P33" s="14">
        <v>6</v>
      </c>
      <c r="Q33" s="14">
        <v>6</v>
      </c>
      <c r="R33" s="14">
        <v>6</v>
      </c>
      <c r="S33" s="14">
        <v>6</v>
      </c>
      <c r="T33" s="14">
        <v>280</v>
      </c>
      <c r="U33" s="14">
        <v>280</v>
      </c>
      <c r="V33" s="14">
        <v>280</v>
      </c>
      <c r="W33" s="14">
        <v>280</v>
      </c>
      <c r="X33" s="14">
        <v>280</v>
      </c>
      <c r="Y33" s="14">
        <v>280</v>
      </c>
      <c r="Z33" s="14">
        <v>280</v>
      </c>
      <c r="AA33" s="14">
        <v>280</v>
      </c>
      <c r="AB33" s="14">
        <v>60</v>
      </c>
      <c r="AC33" s="14">
        <v>42</v>
      </c>
      <c r="AD33" s="14">
        <v>42</v>
      </c>
      <c r="AE33" s="14">
        <v>42</v>
      </c>
      <c r="AF33" s="14">
        <v>42</v>
      </c>
      <c r="AG33" s="14">
        <v>42</v>
      </c>
      <c r="AH33" s="14">
        <v>50</v>
      </c>
      <c r="AI33" s="14">
        <v>50</v>
      </c>
      <c r="AJ33" s="14">
        <v>3</v>
      </c>
      <c r="AK33" s="14">
        <v>3</v>
      </c>
      <c r="AL33" s="14">
        <v>3</v>
      </c>
      <c r="AM33" s="14">
        <v>3</v>
      </c>
      <c r="AN33" s="14">
        <v>3</v>
      </c>
      <c r="AO33" s="14">
        <v>0</v>
      </c>
      <c r="AP33" s="14">
        <v>0</v>
      </c>
      <c r="AQ33" s="14">
        <v>0</v>
      </c>
      <c r="AR33" s="14">
        <v>0</v>
      </c>
      <c r="AS33" s="14">
        <v>2</v>
      </c>
      <c r="AT33" s="14">
        <v>2</v>
      </c>
      <c r="AU33" s="14">
        <v>0</v>
      </c>
      <c r="AV33" s="14">
        <v>0</v>
      </c>
      <c r="AW33" s="14">
        <v>14</v>
      </c>
      <c r="BB33" s="14">
        <f>ROUND((INDEX(新战舰养成!S$6:S$18,日常本!$F33+1)+INDEX(新战舰养成!D$6:D$18,日常本!$F33+1)*(日常本!$C33-1))*INDEX(战舰突破!$D$6:$D$18,日常本!$I33+1),0)</f>
        <v>45354</v>
      </c>
      <c r="BC33" s="14">
        <f>ROUND((INDEX(新战舰养成!T$6:T$18,日常本!$F33+1)+INDEX(新战舰养成!E$6:E$18,日常本!$F33+1)*(日常本!$C33-1))*INDEX(战舰突破!$D$6:$D$18,日常本!$I33+1),0)</f>
        <v>362757</v>
      </c>
      <c r="BD33" s="14">
        <f>ROUND((INDEX(新战舰养成!U$6:U$18,日常本!$F33+1)+INDEX(新战舰养成!F$6:F$18,日常本!$F33+1)*(日常本!$C33-1))*INDEX(战舰突破!$D$6:$D$18,日常本!$I33+1),0)</f>
        <v>22780</v>
      </c>
      <c r="BE33" s="14">
        <f>ROUND((INDEX(新战舰养成!V$6:V$18,日常本!$F33+1)+INDEX(新战舰养成!G$6:G$18,日常本!$F33+1)*(日常本!$C33-1))*INDEX(战舰突破!$D$6:$D$18,日常本!$I33+1),0)</f>
        <v>390</v>
      </c>
      <c r="BF33" s="14">
        <f>ROUND((INDEX(新战舰养成!W$6:W$18,日常本!$F33+1)+INDEX(新战舰养成!H$6:H$18,日常本!$F33+1)*(日常本!$C33-1))*INDEX(战舰突破!$D$6:$D$18,日常本!$I33+1),0)</f>
        <v>5</v>
      </c>
      <c r="BH33" s="14">
        <f>IF($D33&gt;0,ROUND((INDEX(新战舰养成!X$6:X$18,日常本!$G33+1)+INDEX(新战舰养成!I$6:I$18,日常本!$G33+1)*(日常本!$D33-1))*INDEX(战舰突破!$D$6:$D$18,日常本!$J33+1),0),0)</f>
        <v>45718</v>
      </c>
      <c r="BI33" s="14">
        <f>IF($D33&gt;0,ROUND((INDEX(新战舰养成!Y$6:Y$18,日常本!$G33+1)+INDEX(新战舰养成!J$6:J$18,日常本!$G33+1)*(日常本!$D33-1))*INDEX(战舰突破!$D$6:$D$18,日常本!$J33+1),0),0)</f>
        <v>0</v>
      </c>
      <c r="BJ33" s="14">
        <f>IF($D33&gt;0,ROUND((INDEX(新战舰养成!Z$6:Z$18,日常本!$G33+1)+INDEX(新战舰养成!K$6:K$18,日常本!$G33+1)*(日常本!$D33-1))*INDEX(战舰突破!$D$6:$D$18,日常本!$J33+1),0),0)</f>
        <v>0</v>
      </c>
      <c r="BK33" s="14">
        <f>IF($D33&gt;0,ROUND((INDEX(新战舰养成!AA$6:AA$18,日常本!$G33+1)+INDEX(新战舰养成!L$6:L$18,日常本!$G33+1)*(日常本!$D33-1))*INDEX(战舰突破!$D$6:$D$18,日常本!$J33+1),0),0)</f>
        <v>453544</v>
      </c>
      <c r="BL33" s="14">
        <f>IF($D33&gt;0,ROUND((INDEX(新战舰养成!AB$6:AB$18,日常本!$G33+1)+INDEX(新战舰养成!M$6:M$18,日常本!$G33+1)*(日常本!$D33-1))*INDEX(战舰突破!$D$6:$D$18,日常本!$J33+1),0),0)</f>
        <v>8975</v>
      </c>
      <c r="BN33" s="14">
        <f>IF($E33&gt;0,ROUND((INDEX(新战舰养成!AC$6:AC$18,日常本!$H33+1)+INDEX(新战舰养成!I$6:I$18,日常本!$H33+1)*(日常本!$E33-1))*INDEX(战舰突破!$D$6:$D$18,日常本!$K33+1),0),0)</f>
        <v>46108</v>
      </c>
      <c r="BO33" s="14">
        <f>IF($E33&gt;0,ROUND((INDEX(新战舰养成!AD$6:AD$18,日常本!$H33+1)+INDEX(新战舰养成!J$6:J$18,日常本!$H33+1)*(日常本!$E33-1))*INDEX(战舰突破!$D$6:$D$18,日常本!$K33+1),0),0)</f>
        <v>0</v>
      </c>
      <c r="BP33" s="14">
        <f>IF($E33&gt;0,ROUND((INDEX(新战舰养成!AE$6:AE$18,日常本!$H33+1)+INDEX(新战舰养成!K$6:K$18,日常本!$H33+1)*(日常本!$E33-1))*INDEX(战舰突破!$D$6:$D$18,日常本!$K33+1),0),0)</f>
        <v>0</v>
      </c>
      <c r="BQ33" s="14">
        <f>IF($E33&gt;0,ROUND((INDEX(新战舰养成!AF$6:AF$18,日常本!$H33+1)+INDEX(新战舰养成!L$6:L$18,日常本!$H33+1)*(日常本!$E33-1))*INDEX(战舰突破!$D$6:$D$18,日常本!$K33+1),0),0)</f>
        <v>317577</v>
      </c>
      <c r="BR33" s="14">
        <f>IF($E33&gt;0,ROUND((INDEX(新战舰养成!AG$6:AG$18,日常本!$H33+1)+INDEX(新战舰养成!M$6:M$18,日常本!$H33+1)*(日常本!$E33-1))*INDEX(战舰突破!$D$6:$D$18,日常本!$K33+1),0),0)</f>
        <v>11983</v>
      </c>
      <c r="BU33" s="14">
        <f>(INDEX(装备数值!$C$13:$G$116,日常本!$L33*8+1,BU$2)+INDEX(装备数值!$C$13:$G$116,日常本!$M33*8+2,BU$2)+INDEX(装备数值!$C$13:$G$116,日常本!$O33*8+3,BU$2)+INDEX(装备数值!$C$13:$G$116,日常本!$N33*8+4,BU$2)+INDEX(装备数值!$C$13:$G$116,日常本!$P33*8+5,BU$2)+INDEX(装备数值!$C$13:$G$116,日常本!$Q33*8+6,BU$2)+INDEX(装备数值!$C$13:$G$116,日常本!$R33*8+7,BU$2)+INDEX(装备数值!$C$13:$G$116,日常本!$S33*8+8,BU$2))</f>
        <v>18000</v>
      </c>
      <c r="BV33" s="14">
        <f>(INDEX(装备数值!$C$13:$G$116,日常本!$L33*8+1,BV$2)+INDEX(装备数值!$C$13:$G$116,日常本!$M33*8+2,BV$2)+INDEX(装备数值!$C$13:$G$116,日常本!$O33*8+3,BV$2)+INDEX(装备数值!$C$13:$G$116,日常本!$N33*8+4,BV$2)+INDEX(装备数值!$C$13:$G$116,日常本!$P33*8+5,BV$2)+INDEX(装备数值!$C$13:$G$116,日常本!$Q33*8+6,BV$2)+INDEX(装备数值!$C$13:$G$116,日常本!$R33*8+7,BV$2)+INDEX(装备数值!$C$13:$G$116,日常本!$S33*8+8,BV$2))</f>
        <v>135000</v>
      </c>
      <c r="BW33" s="14">
        <f>(INDEX(装备数值!$C$13:$G$116,日常本!$L33*8+1,BW$2)+INDEX(装备数值!$C$13:$G$116,日常本!$M33*8+2,BW$2)+INDEX(装备数值!$C$13:$G$116,日常本!$O33*8+3,BW$2)+INDEX(装备数值!$C$13:$G$116,日常本!$N33*8+4,BW$2)+INDEX(装备数值!$C$13:$G$116,日常本!$P33*8+5,BW$2)+INDEX(装备数值!$C$13:$G$116,日常本!$Q33*8+6,BW$2)+INDEX(装备数值!$C$13:$G$116,日常本!$R33*8+7,BW$2)+INDEX(装备数值!$C$13:$G$116,日常本!$S33*8+8,BW$2))</f>
        <v>9000</v>
      </c>
      <c r="BX33" s="14">
        <f>(INDEX(装备数值!$C$13:$G$116,日常本!$L33*8+1,BX$2)+INDEX(装备数值!$C$13:$G$116,日常本!$M33*8+2,BX$2)+INDEX(装备数值!$C$13:$G$116,日常本!$O33*8+3,BX$2)+INDEX(装备数值!$C$13:$G$116,日常本!$N33*8+4,BX$2)+INDEX(装备数值!$C$13:$G$116,日常本!$P33*8+5,BX$2)+INDEX(装备数值!$C$13:$G$116,日常本!$Q33*8+6,BX$2)+INDEX(装备数值!$C$13:$G$116,日常本!$R33*8+7,BX$2)+INDEX(装备数值!$C$13:$G$116,日常本!$S33*8+8,BX$2))</f>
        <v>180000</v>
      </c>
      <c r="BY33" s="14">
        <f>(INDEX(装备数值!$C$13:$G$116,日常本!$L33*8+1,BY$2)+INDEX(装备数值!$C$13:$G$116,日常本!$M33*8+2,BY$2)+INDEX(装备数值!$C$13:$G$116,日常本!$O33*8+3,BY$2)+INDEX(装备数值!$C$13:$G$116,日常本!$N33*8+4,BY$2)+INDEX(装备数值!$C$13:$G$116,日常本!$P33*8+5,BY$2)+INDEX(装备数值!$C$13:$G$116,日常本!$Q33*8+6,BY$2)+INDEX(装备数值!$C$13:$G$116,日常本!$R33*8+7,BY$2)+INDEX(装备数值!$C$13:$G$116,日常本!$S33*8+8,BY$2))</f>
        <v>3400</v>
      </c>
      <c r="CB33" s="14">
        <f>INDEX(装备数值!$I$13:$M$116,日常本!$L33*8+1,CB$2)*$T33+INDEX(装备数值!$I$13:$M$116,日常本!$M33*8+2,CB$2)*$U33+INDEX(装备数值!$I$13:$M$116,日常本!$O33*8+3,CB$2)*$V33+INDEX(装备数值!$I$13:$M$116,日常本!$N33*8+4,CB$2)*$W33+INDEX(装备数值!$I$13:$M$116,日常本!$P33*8+5,CB$2)*$X33+INDEX(装备数值!$I$13:$M$116,日常本!$Q33*8+6,CB$2)*$Y33+INDEX(装备数值!$I$13:$M$116,日常本!$R33*8+7,CB$2)*$Z33+INDEX(装备数值!$I$13:$M$116,日常本!$S33*8+8,CB$2)*$AA33</f>
        <v>50400</v>
      </c>
      <c r="CC33" s="14">
        <f>INDEX(装备数值!$I$13:$M$116,日常本!$L33*8+1,CC$2)*$T33+INDEX(装备数值!$I$13:$M$116,日常本!$M33*8+2,CC$2)*$U33+INDEX(装备数值!$I$13:$M$116,日常本!$O33*8+3,CC$2)*$V33+INDEX(装备数值!$I$13:$M$116,日常本!$N33*8+4,CC$2)*$W33+INDEX(装备数值!$I$13:$M$116,日常本!$P33*8+5,CC$2)*$X33+INDEX(装备数值!$I$13:$M$116,日常本!$Q33*8+6,CC$2)*$Y33+INDEX(装备数值!$I$13:$M$116,日常本!$R33*8+7,CC$2)*$Z33+INDEX(装备数值!$I$13:$M$116,日常本!$S33*8+8,CC$2)*$AA33</f>
        <v>378000</v>
      </c>
      <c r="CD33" s="14">
        <f>INDEX(装备数值!$I$13:$M$116,日常本!$L33*8+1,CD$2)*$T33+INDEX(装备数值!$I$13:$M$116,日常本!$M33*8+2,CD$2)*$U33+INDEX(装备数值!$I$13:$M$116,日常本!$O33*8+3,CD$2)*$V33+INDEX(装备数值!$I$13:$M$116,日常本!$N33*8+4,CD$2)*$W33+INDEX(装备数值!$I$13:$M$116,日常本!$P33*8+5,CD$2)*$X33+INDEX(装备数值!$I$13:$M$116,日常本!$Q33*8+6,CD$2)*$Y33+INDEX(装备数值!$I$13:$M$116,日常本!$R33*8+7,CD$2)*$Z33+INDEX(装备数值!$I$13:$M$116,日常本!$S33*8+8,CD$2)*$AA33</f>
        <v>25200</v>
      </c>
      <c r="CE33" s="14">
        <f>INDEX(装备数值!$I$13:$M$116,日常本!$L33*8+1,CE$2)*$T33+INDEX(装备数值!$I$13:$M$116,日常本!$M33*8+2,CE$2)*$U33+INDEX(装备数值!$I$13:$M$116,日常本!$O33*8+3,CE$2)*$V33+INDEX(装备数值!$I$13:$M$116,日常本!$N33*8+4,CE$2)*$W33+INDEX(装备数值!$I$13:$M$116,日常本!$P33*8+5,CE$2)*$X33+INDEX(装备数值!$I$13:$M$116,日常本!$Q33*8+6,CE$2)*$Y33+INDEX(装备数值!$I$13:$M$116,日常本!$R33*8+7,CE$2)*$Z33+INDEX(装备数值!$I$13:$M$116,日常本!$S33*8+8,CE$2)*$AA33</f>
        <v>504000</v>
      </c>
      <c r="CF33" s="14">
        <f>INDEX(装备数值!$I$13:$M$116,日常本!$L33*8+1,CF$2)*$T33+INDEX(装备数值!$I$13:$M$116,日常本!$M33*8+2,CF$2)*$U33+INDEX(装备数值!$I$13:$M$116,日常本!$O33*8+3,CF$2)*$V33+INDEX(装备数值!$I$13:$M$116,日常本!$N33*8+4,CF$2)*$W33+INDEX(装备数值!$I$13:$M$116,日常本!$P33*8+5,CF$2)*$X33+INDEX(装备数值!$I$13:$M$116,日常本!$Q33*8+6,CF$2)*$Y33+INDEX(装备数值!$I$13:$M$116,日常本!$R33*8+7,CF$2)*$Z33+INDEX(装备数值!$I$13:$M$116,日常本!$S33*8+8,CF$2)*$AA33</f>
        <v>9520</v>
      </c>
      <c r="CI33" s="14">
        <f>INDEX(装备数值!$X$13:$AH$116,$L33*8+1,CI$2)*$AB33+INDEX(装备数值!$X$13:$AH$116,$M33*8+2,CI$2)*$AC33+INDEX(装备数值!$X$13:$AH$116,$O33*8+3,CI$2)*$AD33+INDEX(装备数值!$X$13:$AH$116,$N33*8+4,CI$2)*$AE33+INDEX(装备数值!$X$13:$AH$116,$P33*8+5,CI$2)*$AF33+INDEX(装备数值!$X$13:$AH$116,$Q33*8+6,CI$2)*$AG33+INDEX(装备数值!$X$13:$AH$116,$R33*8+7,CI$2)*$AH33+INDEX(装备数值!$X$13:$AH$116,$S33*8+8,CI$2)*$AI33</f>
        <v>25000</v>
      </c>
      <c r="CJ33" s="14">
        <f>INDEX(装备数值!$X$13:$AH$116,$L33*8+1,CJ$2)*$AB33+INDEX(装备数值!$X$13:$AH$116,$M33*8+2,CJ$2)*$AC33+INDEX(装备数值!$X$13:$AH$116,$O33*8+3,CJ$2)*$AD33+INDEX(装备数值!$X$13:$AH$116,$N33*8+4,CJ$2)*$AE33+INDEX(装备数值!$X$13:$AH$116,$P33*8+5,CJ$2)*$AF33+INDEX(装备数值!$X$13:$AH$116,$Q33*8+6,CJ$2)*$AG33+INDEX(装备数值!$X$13:$AH$116,$R33*8+7,CJ$2)*$AH33+INDEX(装备数值!$X$13:$AH$116,$S33*8+8,CJ$2)*$AI33</f>
        <v>172500</v>
      </c>
      <c r="CK33" s="14">
        <f>INDEX(装备数值!$X$13:$AH$116,$L33*8+1,CK$2)*$AB33+INDEX(装备数值!$X$13:$AH$116,$M33*8+2,CK$2)*$AC33+INDEX(装备数值!$X$13:$AH$116,$O33*8+3,CK$2)*$AD33+INDEX(装备数值!$X$13:$AH$116,$N33*8+4,CK$2)*$AE33+INDEX(装备数值!$X$13:$AH$116,$P33*8+5,CK$2)*$AF33+INDEX(装备数值!$X$13:$AH$116,$Q33*8+6,CK$2)*$AG33+INDEX(装备数值!$X$13:$AH$116,$R33*8+7,CK$2)*$AH33+INDEX(装备数值!$X$13:$AH$116,$S33*8+8,CK$2)*$AI33</f>
        <v>10500</v>
      </c>
      <c r="CL33" s="14">
        <f>INDEX(装备数值!$X$13:$AH$116,$L33*8+1,CL$2)*$AB33+INDEX(装备数值!$X$13:$AH$116,$M33*8+2,CL$2)*$AC33+INDEX(装备数值!$X$13:$AH$116,$O33*8+3,CL$2)*$AD33+INDEX(装备数值!$X$13:$AH$116,$N33*8+4,CL$2)*$AE33+INDEX(装备数值!$X$13:$AH$116,$P33*8+5,CL$2)*$AF33+INDEX(装备数值!$X$13:$AH$116,$Q33*8+6,CL$2)*$AG33+INDEX(装备数值!$X$13:$AH$116,$R33*8+7,CL$2)*$AH33+INDEX(装备数值!$X$13:$AH$116,$S33*8+8,CL$2)*$AI33</f>
        <v>275000</v>
      </c>
      <c r="CM33" s="14">
        <f>INDEX(装备数值!$X$13:$AH$116,$L33*8+1,CM$2)*$AB33+INDEX(装备数值!$X$13:$AH$116,$M33*8+2,CM$2)*$AC33+INDEX(装备数值!$X$13:$AH$116,$O33*8+3,CM$2)*$AD33+INDEX(装备数值!$X$13:$AH$116,$N33*8+4,CM$2)*$AE33+INDEX(装备数值!$X$13:$AH$116,$P33*8+5,CM$2)*$AF33+INDEX(装备数值!$X$13:$AH$116,$Q33*8+6,CM$2)*$AG33+INDEX(装备数值!$X$13:$AH$116,$R33*8+7,CM$2)*$AH33+INDEX(装备数值!$X$13:$AH$116,$S33*8+8,CM$2)*$AI33</f>
        <v>4200</v>
      </c>
      <c r="CN33" s="14">
        <f>INDEX(装备数值!$X$13:$AH$116,$L33*8+1,CN$2)*$AB33+INDEX(装备数值!$X$13:$AH$116,$M33*8+2,CN$2)*$AC33+INDEX(装备数值!$X$13:$AH$116,$O33*8+3,CN$2)*$AD33+INDEX(装备数值!$X$13:$AH$116,$N33*8+4,CN$2)*$AE33+INDEX(装备数值!$X$13:$AH$116,$P33*8+5,CN$2)*$AF33+INDEX(装备数值!$X$13:$AH$116,$Q33*8+6,CN$2)*$AG33+INDEX(装备数值!$X$13:$AH$116,$R33*8+7,CN$2)*$AH33+INDEX(装备数值!$X$13:$AH$116,$S33*8+8,CN$2)*$AI33</f>
        <v>18000</v>
      </c>
      <c r="CO33" s="14">
        <f>INDEX(装备数值!$X$13:$AH$116,$L33*8+1,CO$2)*$AB33+INDEX(装备数值!$X$13:$AH$116,$M33*8+2,CO$2)*$AC33+INDEX(装备数值!$X$13:$AH$116,$O33*8+3,CO$2)*$AD33+INDEX(装备数值!$X$13:$AH$116,$N33*8+4,CO$2)*$AE33+INDEX(装备数值!$X$13:$AH$116,$P33*8+5,CO$2)*$AF33+INDEX(装备数值!$X$13:$AH$116,$Q33*8+6,CO$2)*$AG33+INDEX(装备数值!$X$13:$AH$116,$R33*8+7,CO$2)*$AH33+INDEX(装备数值!$X$13:$AH$116,$S33*8+8,CO$2)*$AI33</f>
        <v>15750</v>
      </c>
      <c r="CP33" s="14">
        <f>INDEX(装备数值!$X$13:$AH$116,$L33*8+1,CP$2)*$AB33+INDEX(装备数值!$X$13:$AH$116,$M33*8+2,CP$2)*$AC33+INDEX(装备数值!$X$13:$AH$116,$O33*8+3,CP$2)*$AD33+INDEX(装备数值!$X$13:$AH$116,$N33*8+4,CP$2)*$AE33+INDEX(装备数值!$X$13:$AH$116,$P33*8+5,CP$2)*$AF33+INDEX(装备数值!$X$13:$AH$116,$Q33*8+6,CP$2)*$AG33+INDEX(装备数值!$X$13:$AH$116,$R33*8+7,CP$2)*$AH33+INDEX(装备数值!$X$13:$AH$116,$S33*8+8,CP$2)*$AI33</f>
        <v>18000</v>
      </c>
      <c r="CQ33" s="14">
        <f>INDEX(装备数值!$X$13:$AH$116,$L33*8+1,CQ$2)*$AB33+INDEX(装备数值!$X$13:$AH$116,$M33*8+2,CQ$2)*$AC33+INDEX(装备数值!$X$13:$AH$116,$O33*8+3,CQ$2)*$AD33+INDEX(装备数值!$X$13:$AH$116,$N33*8+4,CQ$2)*$AE33+INDEX(装备数值!$X$13:$AH$116,$P33*8+5,CQ$2)*$AF33+INDEX(装备数值!$X$13:$AH$116,$Q33*8+6,CQ$2)*$AG33+INDEX(装备数值!$X$13:$AH$116,$R33*8+7,CQ$2)*$AH33+INDEX(装备数值!$X$13:$AH$116,$S33*8+8,CQ$2)*$AI33</f>
        <v>15750</v>
      </c>
      <c r="CR33" s="14">
        <f>INDEX(装备数值!$X$13:$AH$116,$L33*8+1,CR$2)*$AB33+INDEX(装备数值!$X$13:$AH$116,$M33*8+2,CR$2)*$AC33+INDEX(装备数值!$X$13:$AH$116,$O33*8+3,CR$2)*$AD33+INDEX(装备数值!$X$13:$AH$116,$N33*8+4,CR$2)*$AE33+INDEX(装备数值!$X$13:$AH$116,$P33*8+5,CR$2)*$AF33+INDEX(装备数值!$X$13:$AH$116,$Q33*8+6,CR$2)*$AG33+INDEX(装备数值!$X$13:$AH$116,$R33*8+7,CR$2)*$AH33+INDEX(装备数值!$X$13:$AH$116,$S33*8+8,CR$2)*$AI33</f>
        <v>50</v>
      </c>
      <c r="CS33" s="14">
        <f>INDEX(装备数值!$X$13:$AH$116,$L33*8+1,CS$2)*$AB33+INDEX(装备数值!$X$13:$AH$116,$M33*8+2,CS$2)*$AC33+INDEX(装备数值!$X$13:$AH$116,$O33*8+3,CS$2)*$AD33+INDEX(装备数值!$X$13:$AH$116,$N33*8+4,CS$2)*$AE33+INDEX(装备数值!$X$13:$AH$116,$P33*8+5,CS$2)*$AF33+INDEX(装备数值!$X$13:$AH$116,$Q33*8+6,CS$2)*$AG33+INDEX(装备数值!$X$13:$AH$116,$R33*8+7,CS$2)*$AH33+INDEX(装备数值!$X$13:$AH$116,$S33*8+8,CS$2)*$AI33</f>
        <v>50</v>
      </c>
      <c r="CU33" s="14">
        <f>INDEX(装备数值!$AN$17:$AN$117,MATCH(MIN($T33:$AA33),装备数值!$AO$17:$AO$117,1))</f>
        <v>28</v>
      </c>
      <c r="CV33" s="14">
        <f>IF(COUNTIF($L33:$S33,"&gt;"&amp;0)=8,INDEX(装备数值!AR$17:AR$117,$CU33+1),0)</f>
        <v>8344</v>
      </c>
      <c r="CW33" s="14">
        <f>IF(COUNTIF($L33:$S33,"&gt;"&amp;0)=8,INDEX(装备数值!AS$17:AS$117,$CU33+1),0)</f>
        <v>63000</v>
      </c>
      <c r="CX33" s="14">
        <f>IF(COUNTIF($L33:$S33,"&gt;"&amp;0)=8,INDEX(装备数值!AT$17:AT$117,$CU33+1),0)</f>
        <v>4144</v>
      </c>
      <c r="CY33" s="14">
        <f>IF(COUNTIF($L33:$S33,"&gt;"&amp;0)=8,INDEX(装备数值!AU$17:AU$117,$CU33+1),0)</f>
        <v>84000</v>
      </c>
      <c r="CZ33" s="14">
        <f>IF(COUNTIF($L33:$S33,"&gt;"&amp;0)=8,INDEX(装备数值!AV$17:AV$117,$CU33+1),0)</f>
        <v>1680</v>
      </c>
      <c r="DB33" s="14">
        <f>INDEX(装备数值!$AY$17:$AY$77,MATCH(MIN($AB33:$AI33),装备数值!$AZ$17:$AZ$77,1))</f>
        <v>21</v>
      </c>
      <c r="DC33" s="26">
        <f>INDEX(装备数值!BA$17:BA$77,日常本!DB33+1)</f>
        <v>0.27</v>
      </c>
      <c r="DD33" s="26">
        <f>INDEX(装备数值!BA$17:BA$77,日常本!DB33+1)</f>
        <v>0.27</v>
      </c>
      <c r="DF33" s="14">
        <f t="shared" si="0"/>
        <v>19</v>
      </c>
      <c r="DG33" s="14">
        <f>VLOOKUP(DF33,军阶与晶片数值!$W$6:$X$27,2)</f>
        <v>4</v>
      </c>
      <c r="DH33" s="14">
        <f>INDEX(军阶与晶片数值!Y$6:Y$27,$DG33+1)</f>
        <v>400</v>
      </c>
      <c r="DI33" s="14">
        <f>INDEX(军阶与晶片数值!Z$6:Z$27,$DG33+1)</f>
        <v>400</v>
      </c>
      <c r="DJ33" s="14">
        <f>INDEX(军阶与晶片数值!AA$6:AA$27,$DG33+1)</f>
        <v>400</v>
      </c>
      <c r="DK33" s="14">
        <f>INDEX(军阶与晶片数值!AB$6:AB$27,$DG33+1)</f>
        <v>400</v>
      </c>
      <c r="DL33" s="28">
        <f>INDEX(军阶与晶片数值!AC$6:AC$27,$DG33+1)</f>
        <v>20</v>
      </c>
      <c r="DM33" s="28">
        <f>INDEX(军阶与晶片数值!AD$6:AD$27,$DG33+1)</f>
        <v>10</v>
      </c>
      <c r="DO33" s="26">
        <f>INDEX(军阶与晶片数值!I$6:I$16,AJ33+1)</f>
        <v>6.5000000000000002E-2</v>
      </c>
      <c r="DP33" s="26">
        <f>INDEX(军阶与晶片数值!M$6:M$16,AK33+1)</f>
        <v>6.5000000000000002E-2</v>
      </c>
      <c r="DQ33" s="26">
        <f>INDEX(军阶与晶片数值!J$6:J$16,AL33+1)</f>
        <v>6.5000000000000002E-2</v>
      </c>
      <c r="DR33" s="26">
        <f>INDEX(军阶与晶片数值!K$6:K$16,AM33+1)</f>
        <v>0.13</v>
      </c>
      <c r="DS33" s="26">
        <f>INDEX(军阶与晶片数值!L$6:L$16,AN33+1)</f>
        <v>0.13</v>
      </c>
      <c r="DT33" s="28">
        <f>INDEX(军阶与晶片数值!N$6:N$16,AO33+1)</f>
        <v>0</v>
      </c>
      <c r="DU33" s="28">
        <f>INDEX(军阶与晶片数值!O$6:O$16,AP33+1)</f>
        <v>0</v>
      </c>
      <c r="DV33" s="28">
        <f>INDEX(军阶与晶片数值!P$6:P$16,AQ33+1)</f>
        <v>0</v>
      </c>
      <c r="DW33" s="28">
        <f>INDEX(军阶与晶片数值!Q$6:Q$16,AR33+1)</f>
        <v>0</v>
      </c>
      <c r="DX33" s="26">
        <f>INDEX(军阶与晶片数值!R$6:R$16,AS33+1)</f>
        <v>0.06</v>
      </c>
      <c r="DY33" s="26">
        <f>INDEX(军阶与晶片数值!S$6:S$16,AT33+1)</f>
        <v>0.06</v>
      </c>
      <c r="DZ33" s="26">
        <f>INDEX(军阶与晶片数值!T$6:T$16,AU33+1)</f>
        <v>0</v>
      </c>
      <c r="EA33" s="26">
        <f>INDEX(军阶与晶片数值!U$6:U$16,AV33+1)</f>
        <v>0</v>
      </c>
      <c r="EC33" s="26">
        <f>INDEX(军阶与晶片数值!$C$6:$C$36,日常本!$AW33+1)</f>
        <v>0.7</v>
      </c>
      <c r="ED33" s="26">
        <f>INDEX(军阶与晶片数值!$C$6:$C$36,日常本!$AW33+1)</f>
        <v>0.7</v>
      </c>
      <c r="EE33" s="26">
        <f>INDEX(军阶与晶片数值!$C$6:$C$36,日常本!$AW33+1)</f>
        <v>0.7</v>
      </c>
      <c r="EF33" s="26">
        <f>INDEX(军阶与晶片数值!$C$6:$C$36,日常本!$AW33+1)</f>
        <v>0.7</v>
      </c>
      <c r="EG33" s="26">
        <f>INDEX(军阶与晶片数值!$C$6:$C$36,日常本!$AW33+1)</f>
        <v>0.7</v>
      </c>
      <c r="EI33" s="14">
        <f>INDEX(战舰突破!$H$6:$H$18,日常本!$F33+1)+INDEX(战舰突破!$H$23:$H$35,日常本!$G33+1)+INDEX(战舰突破!$H$40:$H$52,日常本!$H33+1)</f>
        <v>200</v>
      </c>
      <c r="EJ33" s="14">
        <f>INDEX(战舰突破!$I$6:$I$18,日常本!$F33+1)+INDEX(战舰突破!$I$23:$I$35,日常本!$G33+1)+INDEX(战舰突破!$I$40:$I$52,日常本!$H33+1)</f>
        <v>200</v>
      </c>
      <c r="EK33" s="14">
        <f>INDEX(战舰突破!$J$6:$J$18,日常本!$F33+1)+INDEX(战舰突破!$J$23:$J$35,日常本!$G33+1)+INDEX(战舰突破!$J$40:$J$52,日常本!$H33+1)</f>
        <v>0</v>
      </c>
      <c r="EL33" s="14">
        <f>INDEX(战舰突破!$K$6:$K$18,日常本!$F33+1)+INDEX(战舰突破!$K$23:$K$35,日常本!$G33+1)+INDEX(战舰突破!$K$40:$K$52,日常本!$H33+1)</f>
        <v>0</v>
      </c>
      <c r="EM33" s="14">
        <f>INDEX(战舰突破!$L$6:$L$18,日常本!$F33+1)+INDEX(战舰突破!$L$23:$L$35,日常本!$G33+1)+INDEX(战舰突破!$L$40:$L$52,日常本!$H33+1)</f>
        <v>200</v>
      </c>
      <c r="EN33" s="18">
        <f>INDEX(战舰突破!$N$6:$N$18,日常本!$F33+1)+INDEX(战舰突破!$N$23:$N$35,日常本!$G33+1)+INDEX(战舰突破!$N$40:$N$52,日常本!$H33+1)</f>
        <v>0</v>
      </c>
      <c r="EO33" s="18">
        <f>INDEX(战舰突破!$O$6:$O$18,日常本!$F33+1)+INDEX(战舰突破!$O$23:$O$35,日常本!$G33+1)+INDEX(战舰突破!$O$40:$O$52,日常本!$H33+1)</f>
        <v>0.6</v>
      </c>
      <c r="EP33" s="18">
        <f>INDEX(战舰突破!$P$6:$P$18,日常本!$F33+1)+INDEX(战舰突破!$P$23:$P$35,日常本!$G33+1)+INDEX(战舰突破!$P$40:$P$52,日常本!$H33+1)</f>
        <v>0</v>
      </c>
      <c r="EQ33" s="18">
        <f>INDEX(战舰突破!$Q$6:$Q$18,日常本!$F33+1)+INDEX(战舰突破!$Q$23:$Q$35,日常本!$G33+1)+INDEX(战舰突破!$Q$40:$Q$52,日常本!$H33+1)</f>
        <v>0.3</v>
      </c>
      <c r="ER33" s="18">
        <f>INDEX(战舰突破!$R$6:$R$18,日常本!$F33+1)+INDEX(战舰突破!$R$23:$R$35,日常本!$G33+1)+INDEX(战舰突破!$R$40:$R$52,日常本!$H33+1)</f>
        <v>0</v>
      </c>
      <c r="ES33" s="18">
        <f>INDEX(战舰突破!$M$6:$M$18,日常本!$F33+1)+INDEX(战舰突破!$M$23:$M$35,日常本!$G33+1)+INDEX(战舰突破!$M$40:$M$52,日常本!$H33+1)</f>
        <v>0.2</v>
      </c>
      <c r="ET33" s="22">
        <f>INDEX(战舰突破!$W$6:$W$18,日常本!$F33+1)+INDEX(战舰突破!$W$23:$W$35,日常本!$G33+1)+INDEX(战舰突破!$W$40:$W$52,日常本!$H33+1)</f>
        <v>0.5</v>
      </c>
      <c r="EW33" s="14">
        <f>INDEX(战舰突破!$S$6:$S$18,日常本!$F33+1)</f>
        <v>0</v>
      </c>
      <c r="EX33" s="14">
        <f>INDEX(战舰突破!$T$6:$T$18,日常本!$F33+1)</f>
        <v>0.5</v>
      </c>
      <c r="EY33" s="14">
        <f>INDEX(战舰突破!$U$6:$U$18,日常本!$F33+1)</f>
        <v>0.1</v>
      </c>
      <c r="EZ33" s="14">
        <f>INDEX(战舰突破!$V$6:$V$18,日常本!$F33+1)</f>
        <v>0</v>
      </c>
      <c r="FA33" s="14">
        <f>INDEX(战舰突破!$X$6:$X$18,日常本!$F33+1)</f>
        <v>7</v>
      </c>
      <c r="FC33" s="14">
        <f>INDEX(战舰突破!$S$23:$S$35,日常本!$F33+1)</f>
        <v>0.6</v>
      </c>
      <c r="FD33" s="14">
        <f>INDEX(战舰突破!$T$23:$T$35,日常本!$F33+1)</f>
        <v>0.25</v>
      </c>
      <c r="FE33" s="14">
        <f>INDEX(战舰突破!$U$23:$U$35,日常本!$F33+1)</f>
        <v>0.1</v>
      </c>
      <c r="FF33" s="14">
        <f>INDEX(战舰突破!$V$23:$V$35,日常本!$F33+1)</f>
        <v>0</v>
      </c>
      <c r="FG33" s="14">
        <f>INDEX(战舰突破!$X$23:$X$35,日常本!$F33+1)</f>
        <v>105</v>
      </c>
      <c r="FI33" s="14">
        <f>INDEX(战舰突破!$S$40:$S$52,日常本!$F33+1)</f>
        <v>0.6</v>
      </c>
      <c r="FJ33" s="14">
        <f>INDEX(战舰突破!$T$40:$T$52,日常本!$F33+1)</f>
        <v>0.25</v>
      </c>
      <c r="FK33" s="14">
        <f>INDEX(战舰突破!$U$40:$U$52,日常本!$F33+1)</f>
        <v>0.1</v>
      </c>
      <c r="FL33" s="14">
        <f>INDEX(战舰突破!$V$40:$V$52,日常本!$F33+1)</f>
        <v>0</v>
      </c>
      <c r="FM33" s="14">
        <f>INDEX(战舰突破!$X$40:$X$52,日常本!$F33+1)</f>
        <v>175</v>
      </c>
      <c r="FP33" s="14">
        <f t="shared" si="1"/>
        <v>266683</v>
      </c>
      <c r="FQ33" s="14">
        <f t="shared" si="2"/>
        <v>267342</v>
      </c>
      <c r="FR33" s="14">
        <f t="shared" si="3"/>
        <v>268048</v>
      </c>
      <c r="FS33" s="14">
        <f t="shared" si="4"/>
        <v>3219089</v>
      </c>
      <c r="FT33" s="14">
        <f t="shared" si="5"/>
        <v>130037</v>
      </c>
      <c r="FU33" s="14">
        <f t="shared" si="6"/>
        <v>3485675</v>
      </c>
      <c r="FV33" s="14">
        <f t="shared" si="6"/>
        <v>76384</v>
      </c>
      <c r="FW33" s="28">
        <f t="shared" si="7"/>
        <v>18400</v>
      </c>
      <c r="FX33" s="28">
        <f t="shared" si="7"/>
        <v>16150</v>
      </c>
      <c r="FY33" s="28">
        <f t="shared" si="7"/>
        <v>18400</v>
      </c>
      <c r="FZ33" s="28">
        <f t="shared" si="7"/>
        <v>16150</v>
      </c>
      <c r="GA33" s="28">
        <f t="shared" si="8"/>
        <v>1.3462000000000001</v>
      </c>
      <c r="GB33" s="28">
        <f t="shared" si="8"/>
        <v>1.3462000000000001</v>
      </c>
      <c r="GC33" s="28">
        <f t="shared" si="9"/>
        <v>0</v>
      </c>
      <c r="GD33" s="28">
        <f t="shared" si="9"/>
        <v>28.065000000000001</v>
      </c>
      <c r="GE33" s="14">
        <f t="shared" si="10"/>
        <v>1</v>
      </c>
      <c r="GF33" s="14">
        <f t="shared" si="11"/>
        <v>1.6</v>
      </c>
      <c r="GG33" s="14">
        <f t="shared" si="12"/>
        <v>1.6</v>
      </c>
      <c r="GH33" s="18">
        <f t="shared" si="13"/>
        <v>1.7</v>
      </c>
      <c r="GI33" s="18">
        <f t="shared" si="14"/>
        <v>1.45</v>
      </c>
      <c r="GJ33" s="18">
        <f t="shared" si="15"/>
        <v>1.45</v>
      </c>
      <c r="GK33" s="29">
        <f t="shared" si="44"/>
        <v>18550</v>
      </c>
      <c r="GL33" s="29">
        <f t="shared" si="44"/>
        <v>18850</v>
      </c>
      <c r="GM33" s="29">
        <f t="shared" si="44"/>
        <v>18850</v>
      </c>
      <c r="GN33" s="26">
        <f t="shared" si="45"/>
        <v>0.1</v>
      </c>
      <c r="GO33" s="26">
        <f t="shared" si="46"/>
        <v>0.1</v>
      </c>
      <c r="GP33" s="26">
        <f t="shared" si="47"/>
        <v>0.1</v>
      </c>
      <c r="GQ33" s="14">
        <f t="shared" si="48"/>
        <v>2</v>
      </c>
      <c r="GR33" s="14">
        <f t="shared" si="49"/>
        <v>2</v>
      </c>
      <c r="GS33" s="14">
        <f t="shared" si="50"/>
        <v>2</v>
      </c>
      <c r="GT33" s="14">
        <f t="shared" si="17"/>
        <v>7</v>
      </c>
      <c r="GU33" s="14">
        <f t="shared" si="18"/>
        <v>105</v>
      </c>
      <c r="GV33" s="14">
        <f t="shared" si="19"/>
        <v>175</v>
      </c>
      <c r="GW33">
        <v>29</v>
      </c>
      <c r="GX33" s="14">
        <f t="shared" si="20"/>
        <v>23287674</v>
      </c>
      <c r="GZ33" s="14">
        <f t="shared" si="21"/>
        <v>260074</v>
      </c>
      <c r="HA33" s="14">
        <f t="shared" si="51"/>
        <v>133311</v>
      </c>
      <c r="HB33" s="29">
        <f t="shared" si="52"/>
        <v>15504</v>
      </c>
      <c r="HC33" s="29">
        <f t="shared" si="53"/>
        <v>10972</v>
      </c>
      <c r="HD33" s="29">
        <f t="shared" si="22"/>
        <v>13537</v>
      </c>
      <c r="HE33" s="29">
        <f t="shared" si="23"/>
        <v>11060</v>
      </c>
      <c r="HF33" s="14">
        <f t="shared" si="24"/>
        <v>1.3462000000000001</v>
      </c>
      <c r="HG33" s="14">
        <f t="shared" si="24"/>
        <v>1.3462000000000001</v>
      </c>
      <c r="HH33" s="14">
        <f t="shared" si="54"/>
        <v>118631</v>
      </c>
      <c r="HI33" s="26">
        <f t="shared" si="25"/>
        <v>0.51858239199793044</v>
      </c>
      <c r="HJ33" s="26">
        <f t="shared" si="26"/>
        <v>0.56310902414913144</v>
      </c>
      <c r="HK33" s="29">
        <f t="shared" si="55"/>
        <v>30458</v>
      </c>
      <c r="HL33" s="29">
        <f t="shared" si="56"/>
        <v>125376</v>
      </c>
      <c r="HM33" s="29">
        <f t="shared" si="57"/>
        <v>167980</v>
      </c>
      <c r="HN33" s="26">
        <f t="shared" si="27"/>
        <v>0.57542227757453102</v>
      </c>
      <c r="HO33" s="26">
        <f t="shared" si="28"/>
        <v>0.59001712462053391</v>
      </c>
      <c r="HP33" s="26">
        <f t="shared" si="29"/>
        <v>0.59001712462053391</v>
      </c>
      <c r="HQ33" s="26">
        <f t="shared" si="58"/>
        <v>0.17542227757453099</v>
      </c>
      <c r="HR33" s="29">
        <f t="shared" si="30"/>
        <v>1.4</v>
      </c>
      <c r="HS33" s="29">
        <f t="shared" si="31"/>
        <v>2.2633517552736047</v>
      </c>
      <c r="HT33" s="29">
        <f t="shared" si="32"/>
        <v>2.2633517552736047</v>
      </c>
      <c r="HU33" s="29">
        <f t="shared" si="33"/>
        <v>213205.99999999997</v>
      </c>
      <c r="HV33" s="29">
        <f t="shared" si="34"/>
        <v>189179.99311278897</v>
      </c>
      <c r="HW33" s="29">
        <f t="shared" si="35"/>
        <v>190098.91392543007</v>
      </c>
      <c r="HX33" s="29">
        <f t="shared" si="36"/>
        <v>1555614</v>
      </c>
      <c r="HY33" s="14">
        <f t="shared" si="37"/>
        <v>592484.91</v>
      </c>
      <c r="IC33" s="14">
        <v>0</v>
      </c>
      <c r="ID33" s="14">
        <v>1</v>
      </c>
      <c r="IE33" s="14">
        <v>300</v>
      </c>
      <c r="IF33" s="14">
        <v>50</v>
      </c>
      <c r="IG33" s="14">
        <v>37</v>
      </c>
      <c r="IH33" s="23">
        <f t="shared" si="38"/>
        <v>76207058</v>
      </c>
      <c r="II33" s="23">
        <f t="shared" si="59"/>
        <v>2</v>
      </c>
      <c r="IJ33" s="23">
        <f t="shared" si="60"/>
        <v>76.209999999999994</v>
      </c>
      <c r="IK33" s="14">
        <v>1</v>
      </c>
      <c r="IL33" s="14">
        <v>0</v>
      </c>
      <c r="IM33" s="14">
        <v>120</v>
      </c>
      <c r="IN33" s="14">
        <v>20</v>
      </c>
      <c r="IO33" s="14">
        <v>15</v>
      </c>
      <c r="IP33" s="23">
        <f t="shared" si="39"/>
        <v>24877945</v>
      </c>
      <c r="IQ33" s="23">
        <f t="shared" si="61"/>
        <v>2</v>
      </c>
      <c r="IR33" s="23">
        <f t="shared" si="62"/>
        <v>24.88</v>
      </c>
      <c r="IU33" s="14">
        <v>48</v>
      </c>
      <c r="IV33" s="14">
        <v>8</v>
      </c>
      <c r="IW33" s="14">
        <v>6</v>
      </c>
      <c r="IX33" s="23">
        <f t="shared" si="40"/>
        <v>9328932</v>
      </c>
      <c r="IY33" s="23">
        <f t="shared" si="63"/>
        <v>1</v>
      </c>
      <c r="IZ33" s="23">
        <f t="shared" si="64"/>
        <v>9328.93</v>
      </c>
      <c r="JA33" s="14">
        <v>30</v>
      </c>
      <c r="JB33" s="14">
        <v>5</v>
      </c>
      <c r="JC33" s="14">
        <v>3</v>
      </c>
      <c r="JD33" s="23">
        <f t="shared" si="41"/>
        <v>5374345</v>
      </c>
      <c r="JE33" s="23">
        <f t="shared" si="65"/>
        <v>1</v>
      </c>
      <c r="JF33" s="23">
        <f t="shared" si="66"/>
        <v>5374.35</v>
      </c>
      <c r="JG33" s="14">
        <v>96</v>
      </c>
      <c r="JH33" s="14">
        <v>16</v>
      </c>
      <c r="JI33" s="14">
        <v>12</v>
      </c>
      <c r="JJ33" s="23">
        <f t="shared" si="42"/>
        <v>18657865</v>
      </c>
      <c r="JK33" s="23">
        <f t="shared" si="67"/>
        <v>2</v>
      </c>
      <c r="JL33" s="23">
        <f t="shared" si="68"/>
        <v>18.66</v>
      </c>
      <c r="KF33" s="17"/>
      <c r="KG33" s="17"/>
    </row>
    <row r="34" spans="1:293" ht="16.5" x14ac:dyDescent="0.2">
      <c r="A34" s="14">
        <v>380</v>
      </c>
      <c r="B34" s="14" t="s">
        <v>654</v>
      </c>
      <c r="C34" s="14">
        <v>380</v>
      </c>
      <c r="D34" s="14">
        <v>380</v>
      </c>
      <c r="E34" s="14">
        <v>380</v>
      </c>
      <c r="F34" s="14">
        <v>8</v>
      </c>
      <c r="G34" s="14">
        <v>7</v>
      </c>
      <c r="H34" s="14">
        <v>7</v>
      </c>
      <c r="I34" s="14">
        <v>5</v>
      </c>
      <c r="J34" s="14">
        <v>5</v>
      </c>
      <c r="K34" s="14">
        <v>5</v>
      </c>
      <c r="L34" s="14">
        <v>7</v>
      </c>
      <c r="M34" s="14">
        <v>7</v>
      </c>
      <c r="N34" s="14">
        <v>7</v>
      </c>
      <c r="O34" s="14">
        <v>7</v>
      </c>
      <c r="P34" s="14">
        <v>7</v>
      </c>
      <c r="Q34" s="14">
        <v>7</v>
      </c>
      <c r="R34" s="14">
        <v>7</v>
      </c>
      <c r="S34" s="14">
        <v>7</v>
      </c>
      <c r="T34" s="14">
        <v>380</v>
      </c>
      <c r="U34" s="14">
        <v>380</v>
      </c>
      <c r="V34" s="14">
        <v>380</v>
      </c>
      <c r="W34" s="14">
        <v>380</v>
      </c>
      <c r="X34" s="14">
        <v>380</v>
      </c>
      <c r="Y34" s="14">
        <v>380</v>
      </c>
      <c r="Z34" s="14">
        <v>380</v>
      </c>
      <c r="AA34" s="14">
        <v>380</v>
      </c>
      <c r="AB34" s="14">
        <v>66</v>
      </c>
      <c r="AC34" s="14">
        <v>58</v>
      </c>
      <c r="AD34" s="14">
        <v>58</v>
      </c>
      <c r="AE34" s="14">
        <v>58</v>
      </c>
      <c r="AF34" s="14">
        <v>58</v>
      </c>
      <c r="AG34" s="14">
        <v>58</v>
      </c>
      <c r="AH34" s="14">
        <v>58</v>
      </c>
      <c r="AI34" s="14">
        <v>58</v>
      </c>
      <c r="AJ34" s="14">
        <v>3</v>
      </c>
      <c r="AK34" s="14">
        <v>3</v>
      </c>
      <c r="AL34" s="14">
        <v>3</v>
      </c>
      <c r="AM34" s="14">
        <v>3</v>
      </c>
      <c r="AN34" s="14">
        <v>3</v>
      </c>
      <c r="AO34" s="14">
        <v>0</v>
      </c>
      <c r="AP34" s="14">
        <v>0</v>
      </c>
      <c r="AQ34" s="14">
        <v>0</v>
      </c>
      <c r="AR34" s="14">
        <v>0</v>
      </c>
      <c r="AS34" s="14">
        <v>3</v>
      </c>
      <c r="AT34" s="14">
        <v>3</v>
      </c>
      <c r="AU34" s="14">
        <v>0</v>
      </c>
      <c r="AV34" s="14">
        <v>0</v>
      </c>
      <c r="AW34" s="14">
        <v>17</v>
      </c>
      <c r="BB34" s="14">
        <f>ROUND((INDEX(新战舰养成!S$6:S$18,日常本!$F34+1)+INDEX(新战舰养成!D$6:D$18,日常本!$F34+1)*(日常本!$C34-1))*INDEX(战舰突破!$D$6:$D$18,日常本!$I34+1),0)</f>
        <v>133373</v>
      </c>
      <c r="BC34" s="14">
        <f>ROUND((INDEX(新战舰养成!T$6:T$18,日常本!$F34+1)+INDEX(新战舰养成!E$6:E$18,日常本!$F34+1)*(日常本!$C34-1))*INDEX(战舰突破!$D$6:$D$18,日常本!$I34+1),0)</f>
        <v>1066886</v>
      </c>
      <c r="BD34" s="14">
        <f>ROUND((INDEX(新战舰养成!U$6:U$18,日常本!$F34+1)+INDEX(新战舰养成!F$6:F$18,日常本!$F34+1)*(日常本!$C34-1))*INDEX(战舰突破!$D$6:$D$18,日常本!$I34+1),0)</f>
        <v>66813</v>
      </c>
      <c r="BE34" s="14">
        <f>ROUND((INDEX(新战舰养成!V$6:V$18,日常本!$F34+1)+INDEX(新战舰养成!G$6:G$18,日常本!$F34+1)*(日常本!$C34-1))*INDEX(战舰突破!$D$6:$D$18,日常本!$I34+1),0)</f>
        <v>480</v>
      </c>
      <c r="BF34" s="14">
        <f>ROUND((INDEX(新战舰养成!W$6:W$18,日常本!$F34+1)+INDEX(新战舰养成!H$6:H$18,日常本!$F34+1)*(日常本!$C34-1))*INDEX(战舰突破!$D$6:$D$18,日常本!$I34+1),0)</f>
        <v>6</v>
      </c>
      <c r="BH34" s="14">
        <f>IF($D34&gt;0,ROUND((INDEX(新战舰养成!X$6:X$18,日常本!$G34+1)+INDEX(新战舰养成!I$6:I$18,日常本!$G34+1)*(日常本!$D34-1))*INDEX(战舰突破!$D$6:$D$18,日常本!$J34+1),0),0)</f>
        <v>94253</v>
      </c>
      <c r="BI34" s="14">
        <f>IF($D34&gt;0,ROUND((INDEX(新战舰养成!Y$6:Y$18,日常本!$G34+1)+INDEX(新战舰养成!J$6:J$18,日常本!$G34+1)*(日常本!$D34-1))*INDEX(战舰突破!$D$6:$D$18,日常本!$J34+1),0),0)</f>
        <v>0</v>
      </c>
      <c r="BJ34" s="14">
        <f>IF($D34&gt;0,ROUND((INDEX(新战舰养成!Z$6:Z$18,日常本!$G34+1)+INDEX(新战舰养成!K$6:K$18,日常本!$G34+1)*(日常本!$D34-1))*INDEX(战舰突破!$D$6:$D$18,日常本!$J34+1),0),0)</f>
        <v>0</v>
      </c>
      <c r="BK34" s="14">
        <f>IF($D34&gt;0,ROUND((INDEX(新战舰养成!AA$6:AA$18,日常本!$G34+1)+INDEX(新战舰养成!L$6:L$18,日常本!$G34+1)*(日常本!$D34-1))*INDEX(战舰突破!$D$6:$D$18,日常本!$J34+1),0),0)</f>
        <v>938048</v>
      </c>
      <c r="BL34" s="14">
        <f>IF($D34&gt;0,ROUND((INDEX(新战舰养成!AB$6:AB$18,日常本!$G34+1)+INDEX(新战舰养成!M$6:M$18,日常本!$G34+1)*(日常本!$D34-1))*INDEX(战舰突破!$D$6:$D$18,日常本!$J34+1),0),0)</f>
        <v>18643</v>
      </c>
      <c r="BN34" s="14">
        <f>IF($E34&gt;0,ROUND((INDEX(新战舰养成!AC$6:AC$18,日常本!$H34+1)+INDEX(新战舰养成!I$6:I$18,日常本!$H34+1)*(日常本!$E34-1))*INDEX(战舰突破!$D$6:$D$18,日常本!$K34+1),0),0)</f>
        <v>94733</v>
      </c>
      <c r="BO34" s="14">
        <f>IF($E34&gt;0,ROUND((INDEX(新战舰养成!AD$6:AD$18,日常本!$H34+1)+INDEX(新战舰养成!J$6:J$18,日常本!$H34+1)*(日常本!$E34-1))*INDEX(战舰突破!$D$6:$D$18,日常本!$K34+1),0),0)</f>
        <v>0</v>
      </c>
      <c r="BP34" s="14">
        <f>IF($E34&gt;0,ROUND((INDEX(新战舰养成!AE$6:AE$18,日常本!$H34+1)+INDEX(新战舰养成!K$6:K$18,日常本!$H34+1)*(日常本!$E34-1))*INDEX(战舰突破!$D$6:$D$18,日常本!$K34+1),0),0)</f>
        <v>0</v>
      </c>
      <c r="BQ34" s="14">
        <f>IF($E34&gt;0,ROUND((INDEX(新战舰养成!AF$6:AF$18,日常本!$H34+1)+INDEX(新战舰养成!L$6:L$18,日常本!$H34+1)*(日常本!$E34-1))*INDEX(战舰突破!$D$6:$D$18,日常本!$K34+1),0),0)</f>
        <v>651104</v>
      </c>
      <c r="BR34" s="14">
        <f>IF($E34&gt;0,ROUND((INDEX(新战舰养成!AG$6:AG$18,日常本!$H34+1)+INDEX(新战舰养成!M$6:M$18,日常本!$H34+1)*(日常本!$E34-1))*INDEX(战舰突破!$D$6:$D$18,日常本!$K34+1),0),0)</f>
        <v>24738</v>
      </c>
      <c r="BU34" s="14">
        <f>(INDEX(装备数值!$C$13:$G$116,日常本!$L34*8+1,BU$2)+INDEX(装备数值!$C$13:$G$116,日常本!$M34*8+2,BU$2)+INDEX(装备数值!$C$13:$G$116,日常本!$O34*8+3,BU$2)+INDEX(装备数值!$C$13:$G$116,日常本!$N34*8+4,BU$2)+INDEX(装备数值!$C$13:$G$116,日常本!$P34*8+5,BU$2)+INDEX(装备数值!$C$13:$G$116,日常本!$Q34*8+6,BU$2)+INDEX(装备数值!$C$13:$G$116,日常本!$R34*8+7,BU$2)+INDEX(装备数值!$C$13:$G$116,日常本!$S34*8+8,BU$2))</f>
        <v>33000</v>
      </c>
      <c r="BV34" s="14">
        <f>(INDEX(装备数值!$C$13:$G$116,日常本!$L34*8+1,BV$2)+INDEX(装备数值!$C$13:$G$116,日常本!$M34*8+2,BV$2)+INDEX(装备数值!$C$13:$G$116,日常本!$O34*8+3,BV$2)+INDEX(装备数值!$C$13:$G$116,日常本!$N34*8+4,BV$2)+INDEX(装备数值!$C$13:$G$116,日常本!$P34*8+5,BV$2)+INDEX(装备数值!$C$13:$G$116,日常本!$Q34*8+6,BV$2)+INDEX(装备数值!$C$13:$G$116,日常本!$R34*8+7,BV$2)+INDEX(装备数值!$C$13:$G$116,日常本!$S34*8+8,BV$2))</f>
        <v>247500</v>
      </c>
      <c r="BW34" s="14">
        <f>(INDEX(装备数值!$C$13:$G$116,日常本!$L34*8+1,BW$2)+INDEX(装备数值!$C$13:$G$116,日常本!$M34*8+2,BW$2)+INDEX(装备数值!$C$13:$G$116,日常本!$O34*8+3,BW$2)+INDEX(装备数值!$C$13:$G$116,日常本!$N34*8+4,BW$2)+INDEX(装备数值!$C$13:$G$116,日常本!$P34*8+5,BW$2)+INDEX(装备数值!$C$13:$G$116,日常本!$Q34*8+6,BW$2)+INDEX(装备数值!$C$13:$G$116,日常本!$R34*8+7,BW$2)+INDEX(装备数值!$C$13:$G$116,日常本!$S34*8+8,BW$2))</f>
        <v>16500</v>
      </c>
      <c r="BX34" s="14">
        <f>(INDEX(装备数值!$C$13:$G$116,日常本!$L34*8+1,BX$2)+INDEX(装备数值!$C$13:$G$116,日常本!$M34*8+2,BX$2)+INDEX(装备数值!$C$13:$G$116,日常本!$O34*8+3,BX$2)+INDEX(装备数值!$C$13:$G$116,日常本!$N34*8+4,BX$2)+INDEX(装备数值!$C$13:$G$116,日常本!$P34*8+5,BX$2)+INDEX(装备数值!$C$13:$G$116,日常本!$Q34*8+6,BX$2)+INDEX(装备数值!$C$13:$G$116,日常本!$R34*8+7,BX$2)+INDEX(装备数值!$C$13:$G$116,日常本!$S34*8+8,BX$2))</f>
        <v>330000</v>
      </c>
      <c r="BY34" s="14">
        <f>(INDEX(装备数值!$C$13:$G$116,日常本!$L34*8+1,BY$2)+INDEX(装备数值!$C$13:$G$116,日常本!$M34*8+2,BY$2)+INDEX(装备数值!$C$13:$G$116,日常本!$O34*8+3,BY$2)+INDEX(装备数值!$C$13:$G$116,日常本!$N34*8+4,BY$2)+INDEX(装备数值!$C$13:$G$116,日常本!$P34*8+5,BY$2)+INDEX(装备数值!$C$13:$G$116,日常本!$Q34*8+6,BY$2)+INDEX(装备数值!$C$13:$G$116,日常本!$R34*8+7,BY$2)+INDEX(装备数值!$C$13:$G$116,日常本!$S34*8+8,BY$2))</f>
        <v>6450</v>
      </c>
      <c r="CB34" s="14">
        <f>INDEX(装备数值!$I$13:$M$116,日常本!$L34*8+1,CB$2)*$T34+INDEX(装备数值!$I$13:$M$116,日常本!$M34*8+2,CB$2)*$U34+INDEX(装备数值!$I$13:$M$116,日常本!$O34*8+3,CB$2)*$V34+INDEX(装备数值!$I$13:$M$116,日常本!$N34*8+4,CB$2)*$W34+INDEX(装备数值!$I$13:$M$116,日常本!$P34*8+5,CB$2)*$X34+INDEX(装备数值!$I$13:$M$116,日常本!$Q34*8+6,CB$2)*$Y34+INDEX(装备数值!$I$13:$M$116,日常本!$R34*8+7,CB$2)*$Z34+INDEX(装备数值!$I$13:$M$116,日常本!$S34*8+8,CB$2)*$AA34</f>
        <v>83600</v>
      </c>
      <c r="CC34" s="14">
        <f>INDEX(装备数值!$I$13:$M$116,日常本!$L34*8+1,CC$2)*$T34+INDEX(装备数值!$I$13:$M$116,日常本!$M34*8+2,CC$2)*$U34+INDEX(装备数值!$I$13:$M$116,日常本!$O34*8+3,CC$2)*$V34+INDEX(装备数值!$I$13:$M$116,日常本!$N34*8+4,CC$2)*$W34+INDEX(装备数值!$I$13:$M$116,日常本!$P34*8+5,CC$2)*$X34+INDEX(装备数值!$I$13:$M$116,日常本!$Q34*8+6,CC$2)*$Y34+INDEX(装备数值!$I$13:$M$116,日常本!$R34*8+7,CC$2)*$Z34+INDEX(装备数值!$I$13:$M$116,日常本!$S34*8+8,CC$2)*$AA34</f>
        <v>627000</v>
      </c>
      <c r="CD34" s="14">
        <f>INDEX(装备数值!$I$13:$M$116,日常本!$L34*8+1,CD$2)*$T34+INDEX(装备数值!$I$13:$M$116,日常本!$M34*8+2,CD$2)*$U34+INDEX(装备数值!$I$13:$M$116,日常本!$O34*8+3,CD$2)*$V34+INDEX(装备数值!$I$13:$M$116,日常本!$N34*8+4,CD$2)*$W34+INDEX(装备数值!$I$13:$M$116,日常本!$P34*8+5,CD$2)*$X34+INDEX(装备数值!$I$13:$M$116,日常本!$Q34*8+6,CD$2)*$Y34+INDEX(装备数值!$I$13:$M$116,日常本!$R34*8+7,CD$2)*$Z34+INDEX(装备数值!$I$13:$M$116,日常本!$S34*8+8,CD$2)*$AA34</f>
        <v>41800</v>
      </c>
      <c r="CE34" s="14">
        <f>INDEX(装备数值!$I$13:$M$116,日常本!$L34*8+1,CE$2)*$T34+INDEX(装备数值!$I$13:$M$116,日常本!$M34*8+2,CE$2)*$U34+INDEX(装备数值!$I$13:$M$116,日常本!$O34*8+3,CE$2)*$V34+INDEX(装备数值!$I$13:$M$116,日常本!$N34*8+4,CE$2)*$W34+INDEX(装备数值!$I$13:$M$116,日常本!$P34*8+5,CE$2)*$X34+INDEX(装备数值!$I$13:$M$116,日常本!$Q34*8+6,CE$2)*$Y34+INDEX(装备数值!$I$13:$M$116,日常本!$R34*8+7,CE$2)*$Z34+INDEX(装备数值!$I$13:$M$116,日常本!$S34*8+8,CE$2)*$AA34</f>
        <v>836000</v>
      </c>
      <c r="CF34" s="14">
        <f>INDEX(装备数值!$I$13:$M$116,日常本!$L34*8+1,CF$2)*$T34+INDEX(装备数值!$I$13:$M$116,日常本!$M34*8+2,CF$2)*$U34+INDEX(装备数值!$I$13:$M$116,日常本!$O34*8+3,CF$2)*$V34+INDEX(装备数值!$I$13:$M$116,日常本!$N34*8+4,CF$2)*$W34+INDEX(装备数值!$I$13:$M$116,日常本!$P34*8+5,CF$2)*$X34+INDEX(装备数值!$I$13:$M$116,日常本!$Q34*8+6,CF$2)*$Y34+INDEX(装备数值!$I$13:$M$116,日常本!$R34*8+7,CF$2)*$Z34+INDEX(装备数值!$I$13:$M$116,日常本!$S34*8+8,CF$2)*$AA34</f>
        <v>16340</v>
      </c>
      <c r="CI34" s="14">
        <f>INDEX(装备数值!$X$13:$AH$116,$L34*8+1,CI$2)*$AB34+INDEX(装备数值!$X$13:$AH$116,$M34*8+2,CI$2)*$AC34+INDEX(装备数值!$X$13:$AH$116,$O34*8+3,CI$2)*$AD34+INDEX(装备数值!$X$13:$AH$116,$N34*8+4,CI$2)*$AE34+INDEX(装备数值!$X$13:$AH$116,$P34*8+5,CI$2)*$AF34+INDEX(装备数值!$X$13:$AH$116,$Q34*8+6,CI$2)*$AG34+INDEX(装备数值!$X$13:$AH$116,$R34*8+7,CI$2)*$AH34+INDEX(装备数值!$X$13:$AH$116,$S34*8+8,CI$2)*$AI34</f>
        <v>34800</v>
      </c>
      <c r="CJ34" s="14">
        <f>INDEX(装备数值!$X$13:$AH$116,$L34*8+1,CJ$2)*$AB34+INDEX(装备数值!$X$13:$AH$116,$M34*8+2,CJ$2)*$AC34+INDEX(装备数值!$X$13:$AH$116,$O34*8+3,CJ$2)*$AD34+INDEX(装备数值!$X$13:$AH$116,$N34*8+4,CJ$2)*$AE34+INDEX(装备数值!$X$13:$AH$116,$P34*8+5,CJ$2)*$AF34+INDEX(装备数值!$X$13:$AH$116,$Q34*8+6,CJ$2)*$AG34+INDEX(装备数值!$X$13:$AH$116,$R34*8+7,CJ$2)*$AH34+INDEX(装备数值!$X$13:$AH$116,$S34*8+8,CJ$2)*$AI34</f>
        <v>261000</v>
      </c>
      <c r="CK34" s="14">
        <f>INDEX(装备数值!$X$13:$AH$116,$L34*8+1,CK$2)*$AB34+INDEX(装备数值!$X$13:$AH$116,$M34*8+2,CK$2)*$AC34+INDEX(装备数值!$X$13:$AH$116,$O34*8+3,CK$2)*$AD34+INDEX(装备数值!$X$13:$AH$116,$N34*8+4,CK$2)*$AE34+INDEX(装备数值!$X$13:$AH$116,$P34*8+5,CK$2)*$AF34+INDEX(装备数值!$X$13:$AH$116,$Q34*8+6,CK$2)*$AG34+INDEX(装备数值!$X$13:$AH$116,$R34*8+7,CK$2)*$AH34+INDEX(装备数值!$X$13:$AH$116,$S34*8+8,CK$2)*$AI34</f>
        <v>17400</v>
      </c>
      <c r="CL34" s="14">
        <f>INDEX(装备数值!$X$13:$AH$116,$L34*8+1,CL$2)*$AB34+INDEX(装备数值!$X$13:$AH$116,$M34*8+2,CL$2)*$AC34+INDEX(装备数值!$X$13:$AH$116,$O34*8+3,CL$2)*$AD34+INDEX(装备数值!$X$13:$AH$116,$N34*8+4,CL$2)*$AE34+INDEX(装备数值!$X$13:$AH$116,$P34*8+5,CL$2)*$AF34+INDEX(装备数值!$X$13:$AH$116,$Q34*8+6,CL$2)*$AG34+INDEX(装备数值!$X$13:$AH$116,$R34*8+7,CL$2)*$AH34+INDEX(装备数值!$X$13:$AH$116,$S34*8+8,CL$2)*$AI34</f>
        <v>372000</v>
      </c>
      <c r="CM34" s="14">
        <f>INDEX(装备数值!$X$13:$AH$116,$L34*8+1,CM$2)*$AB34+INDEX(装备数值!$X$13:$AH$116,$M34*8+2,CM$2)*$AC34+INDEX(装备数值!$X$13:$AH$116,$O34*8+3,CM$2)*$AD34+INDEX(装备数值!$X$13:$AH$116,$N34*8+4,CM$2)*$AE34+INDEX(装备数值!$X$13:$AH$116,$P34*8+5,CM$2)*$AF34+INDEX(装备数值!$X$13:$AH$116,$Q34*8+6,CM$2)*$AG34+INDEX(装备数值!$X$13:$AH$116,$R34*8+7,CM$2)*$AH34+INDEX(装备数值!$X$13:$AH$116,$S34*8+8,CM$2)*$AI34</f>
        <v>6960</v>
      </c>
      <c r="CN34" s="14">
        <f>INDEX(装备数值!$X$13:$AH$116,$L34*8+1,CN$2)*$AB34+INDEX(装备数值!$X$13:$AH$116,$M34*8+2,CN$2)*$AC34+INDEX(装备数值!$X$13:$AH$116,$O34*8+3,CN$2)*$AD34+INDEX(装备数值!$X$13:$AH$116,$N34*8+4,CN$2)*$AE34+INDEX(装备数值!$X$13:$AH$116,$P34*8+5,CN$2)*$AF34+INDEX(装备数值!$X$13:$AH$116,$Q34*8+6,CN$2)*$AG34+INDEX(装备数值!$X$13:$AH$116,$R34*8+7,CN$2)*$AH34+INDEX(装备数值!$X$13:$AH$116,$S34*8+8,CN$2)*$AI34</f>
        <v>27300</v>
      </c>
      <c r="CO34" s="14">
        <f>INDEX(装备数值!$X$13:$AH$116,$L34*8+1,CO$2)*$AB34+INDEX(装备数值!$X$13:$AH$116,$M34*8+2,CO$2)*$AC34+INDEX(装备数值!$X$13:$AH$116,$O34*8+3,CO$2)*$AD34+INDEX(装备数值!$X$13:$AH$116,$N34*8+4,CO$2)*$AE34+INDEX(装备数值!$X$13:$AH$116,$P34*8+5,CO$2)*$AF34+INDEX(装备数值!$X$13:$AH$116,$Q34*8+6,CO$2)*$AG34+INDEX(装备数值!$X$13:$AH$116,$R34*8+7,CO$2)*$AH34+INDEX(装备数值!$X$13:$AH$116,$S34*8+8,CO$2)*$AI34</f>
        <v>26100</v>
      </c>
      <c r="CP34" s="14">
        <f>INDEX(装备数值!$X$13:$AH$116,$L34*8+1,CP$2)*$AB34+INDEX(装备数值!$X$13:$AH$116,$M34*8+2,CP$2)*$AC34+INDEX(装备数值!$X$13:$AH$116,$O34*8+3,CP$2)*$AD34+INDEX(装备数值!$X$13:$AH$116,$N34*8+4,CP$2)*$AE34+INDEX(装备数值!$X$13:$AH$116,$P34*8+5,CP$2)*$AF34+INDEX(装备数值!$X$13:$AH$116,$Q34*8+6,CP$2)*$AG34+INDEX(装备数值!$X$13:$AH$116,$R34*8+7,CP$2)*$AH34+INDEX(装备数值!$X$13:$AH$116,$S34*8+8,CP$2)*$AI34</f>
        <v>27300</v>
      </c>
      <c r="CQ34" s="14">
        <f>INDEX(装备数值!$X$13:$AH$116,$L34*8+1,CQ$2)*$AB34+INDEX(装备数值!$X$13:$AH$116,$M34*8+2,CQ$2)*$AC34+INDEX(装备数值!$X$13:$AH$116,$O34*8+3,CQ$2)*$AD34+INDEX(装备数值!$X$13:$AH$116,$N34*8+4,CQ$2)*$AE34+INDEX(装备数值!$X$13:$AH$116,$P34*8+5,CQ$2)*$AF34+INDEX(装备数值!$X$13:$AH$116,$Q34*8+6,CQ$2)*$AG34+INDEX(装备数值!$X$13:$AH$116,$R34*8+7,CQ$2)*$AH34+INDEX(装备数值!$X$13:$AH$116,$S34*8+8,CQ$2)*$AI34</f>
        <v>26100</v>
      </c>
      <c r="CR34" s="14">
        <f>INDEX(装备数值!$X$13:$AH$116,$L34*8+1,CR$2)*$AB34+INDEX(装备数值!$X$13:$AH$116,$M34*8+2,CR$2)*$AC34+INDEX(装备数值!$X$13:$AH$116,$O34*8+3,CR$2)*$AD34+INDEX(装备数值!$X$13:$AH$116,$N34*8+4,CR$2)*$AE34+INDEX(装备数值!$X$13:$AH$116,$P34*8+5,CR$2)*$AF34+INDEX(装备数值!$X$13:$AH$116,$Q34*8+6,CR$2)*$AG34+INDEX(装备数值!$X$13:$AH$116,$R34*8+7,CR$2)*$AH34+INDEX(装备数值!$X$13:$AH$116,$S34*8+8,CR$2)*$AI34</f>
        <v>58</v>
      </c>
      <c r="CS34" s="14">
        <f>INDEX(装备数值!$X$13:$AH$116,$L34*8+1,CS$2)*$AB34+INDEX(装备数值!$X$13:$AH$116,$M34*8+2,CS$2)*$AC34+INDEX(装备数值!$X$13:$AH$116,$O34*8+3,CS$2)*$AD34+INDEX(装备数值!$X$13:$AH$116,$N34*8+4,CS$2)*$AE34+INDEX(装备数值!$X$13:$AH$116,$P34*8+5,CS$2)*$AF34+INDEX(装备数值!$X$13:$AH$116,$Q34*8+6,CS$2)*$AG34+INDEX(装备数值!$X$13:$AH$116,$R34*8+7,CS$2)*$AH34+INDEX(装备数值!$X$13:$AH$116,$S34*8+8,CS$2)*$AI34</f>
        <v>58</v>
      </c>
      <c r="CU34" s="14">
        <f>INDEX(装备数值!$AN$17:$AN$117,MATCH(MIN($T34:$AA34),装备数值!$AO$17:$AO$117,1))</f>
        <v>38</v>
      </c>
      <c r="CV34" s="14">
        <f>IF(COUNTIF($L34:$S34,"&gt;"&amp;0)=8,INDEX(装备数值!AR$17:AR$117,$CU34+1),0)</f>
        <v>11324</v>
      </c>
      <c r="CW34" s="14">
        <f>IF(COUNTIF($L34:$S34,"&gt;"&amp;0)=8,INDEX(装备数值!AS$17:AS$117,$CU34+1),0)</f>
        <v>85500</v>
      </c>
      <c r="CX34" s="14">
        <f>IF(COUNTIF($L34:$S34,"&gt;"&amp;0)=8,INDEX(装备数值!AT$17:AT$117,$CU34+1),0)</f>
        <v>5624</v>
      </c>
      <c r="CY34" s="14">
        <f>IF(COUNTIF($L34:$S34,"&gt;"&amp;0)=8,INDEX(装备数值!AU$17:AU$117,$CU34+1),0)</f>
        <v>114000</v>
      </c>
      <c r="CZ34" s="14">
        <f>IF(COUNTIF($L34:$S34,"&gt;"&amp;0)=8,INDEX(装备数值!AV$17:AV$117,$CU34+1),0)</f>
        <v>2280</v>
      </c>
      <c r="DB34" s="14">
        <f>INDEX(装备数值!$AY$17:$AY$77,MATCH(MIN($AB34:$AI34),装备数值!$AZ$17:$AZ$77,1))</f>
        <v>29</v>
      </c>
      <c r="DC34" s="26">
        <f>INDEX(装备数值!BA$17:BA$77,日常本!DB34+1)</f>
        <v>0.43</v>
      </c>
      <c r="DD34" s="26">
        <f>INDEX(装备数值!BA$17:BA$77,日常本!DB34+1)</f>
        <v>0.43</v>
      </c>
      <c r="DF34" s="14">
        <f t="shared" si="0"/>
        <v>21</v>
      </c>
      <c r="DG34" s="14">
        <f>VLOOKUP(DF34,军阶与晶片数值!$W$6:$X$27,2)</f>
        <v>5</v>
      </c>
      <c r="DH34" s="14">
        <f>INDEX(军阶与晶片数值!Y$6:Y$27,$DG34+1)</f>
        <v>500</v>
      </c>
      <c r="DI34" s="14">
        <f>INDEX(军阶与晶片数值!Z$6:Z$27,$DG34+1)</f>
        <v>500</v>
      </c>
      <c r="DJ34" s="14">
        <f>INDEX(军阶与晶片数值!AA$6:AA$27,$DG34+1)</f>
        <v>500</v>
      </c>
      <c r="DK34" s="14">
        <f>INDEX(军阶与晶片数值!AB$6:AB$27,$DG34+1)</f>
        <v>500</v>
      </c>
      <c r="DL34" s="28">
        <f>INDEX(军阶与晶片数值!AC$6:AC$27,$DG34+1)</f>
        <v>30</v>
      </c>
      <c r="DM34" s="28">
        <f>INDEX(军阶与晶片数值!AD$6:AD$27,$DG34+1)</f>
        <v>15</v>
      </c>
      <c r="DO34" s="26">
        <f>INDEX(军阶与晶片数值!I$6:I$16,AJ34+1)</f>
        <v>6.5000000000000002E-2</v>
      </c>
      <c r="DP34" s="26">
        <f>INDEX(军阶与晶片数值!M$6:M$16,AK34+1)</f>
        <v>6.5000000000000002E-2</v>
      </c>
      <c r="DQ34" s="26">
        <f>INDEX(军阶与晶片数值!J$6:J$16,AL34+1)</f>
        <v>6.5000000000000002E-2</v>
      </c>
      <c r="DR34" s="26">
        <f>INDEX(军阶与晶片数值!K$6:K$16,AM34+1)</f>
        <v>0.13</v>
      </c>
      <c r="DS34" s="26">
        <f>INDEX(军阶与晶片数值!L$6:L$16,AN34+1)</f>
        <v>0.13</v>
      </c>
      <c r="DT34" s="28">
        <f>INDEX(军阶与晶片数值!N$6:N$16,AO34+1)</f>
        <v>0</v>
      </c>
      <c r="DU34" s="28">
        <f>INDEX(军阶与晶片数值!O$6:O$16,AP34+1)</f>
        <v>0</v>
      </c>
      <c r="DV34" s="28">
        <f>INDEX(军阶与晶片数值!P$6:P$16,AQ34+1)</f>
        <v>0</v>
      </c>
      <c r="DW34" s="28">
        <f>INDEX(军阶与晶片数值!Q$6:Q$16,AR34+1)</f>
        <v>0</v>
      </c>
      <c r="DX34" s="26">
        <f>INDEX(军阶与晶片数值!R$6:R$16,AS34+1)</f>
        <v>0.13</v>
      </c>
      <c r="DY34" s="26">
        <f>INDEX(军阶与晶片数值!S$6:S$16,AT34+1)</f>
        <v>0.13</v>
      </c>
      <c r="DZ34" s="26">
        <f>INDEX(军阶与晶片数值!T$6:T$16,AU34+1)</f>
        <v>0</v>
      </c>
      <c r="EA34" s="26">
        <f>INDEX(军阶与晶片数值!U$6:U$16,AV34+1)</f>
        <v>0</v>
      </c>
      <c r="EC34" s="26">
        <f>INDEX(军阶与晶片数值!$C$6:$C$36,日常本!$AW34+1)</f>
        <v>0.85</v>
      </c>
      <c r="ED34" s="26">
        <f>INDEX(军阶与晶片数值!$C$6:$C$36,日常本!$AW34+1)</f>
        <v>0.85</v>
      </c>
      <c r="EE34" s="26">
        <f>INDEX(军阶与晶片数值!$C$6:$C$36,日常本!$AW34+1)</f>
        <v>0.85</v>
      </c>
      <c r="EF34" s="26">
        <f>INDEX(军阶与晶片数值!$C$6:$C$36,日常本!$AW34+1)</f>
        <v>0.85</v>
      </c>
      <c r="EG34" s="26">
        <f>INDEX(军阶与晶片数值!$C$6:$C$36,日常本!$AW34+1)</f>
        <v>0.85</v>
      </c>
      <c r="EI34" s="14">
        <f>INDEX(战舰突破!$H$6:$H$18,日常本!$F34+1)+INDEX(战舰突破!$H$23:$H$35,日常本!$G34+1)+INDEX(战舰突破!$H$40:$H$52,日常本!$H34+1)</f>
        <v>200</v>
      </c>
      <c r="EJ34" s="14">
        <f>INDEX(战舰突破!$I$6:$I$18,日常本!$F34+1)+INDEX(战舰突破!$I$23:$I$35,日常本!$G34+1)+INDEX(战舰突破!$I$40:$I$52,日常本!$H34+1)</f>
        <v>200</v>
      </c>
      <c r="EK34" s="14">
        <f>INDEX(战舰突破!$J$6:$J$18,日常本!$F34+1)+INDEX(战舰突破!$J$23:$J$35,日常本!$G34+1)+INDEX(战舰突破!$J$40:$J$52,日常本!$H34+1)</f>
        <v>0</v>
      </c>
      <c r="EL34" s="14">
        <f>INDEX(战舰突破!$K$6:$K$18,日常本!$F34+1)+INDEX(战舰突破!$K$23:$K$35,日常本!$G34+1)+INDEX(战舰突破!$K$40:$K$52,日常本!$H34+1)</f>
        <v>0</v>
      </c>
      <c r="EM34" s="14">
        <f>INDEX(战舰突破!$L$6:$L$18,日常本!$F34+1)+INDEX(战舰突破!$L$23:$L$35,日常本!$G34+1)+INDEX(战舰突破!$L$40:$L$52,日常本!$H34+1)</f>
        <v>200</v>
      </c>
      <c r="EN34" s="18">
        <f>INDEX(战舰突破!$N$6:$N$18,日常本!$F34+1)+INDEX(战舰突破!$N$23:$N$35,日常本!$G34+1)+INDEX(战舰突破!$N$40:$N$52,日常本!$H34+1)</f>
        <v>0</v>
      </c>
      <c r="EO34" s="18">
        <f>INDEX(战舰突破!$O$6:$O$18,日常本!$F34+1)+INDEX(战舰突破!$O$23:$O$35,日常本!$G34+1)+INDEX(战舰突破!$O$40:$O$52,日常本!$H34+1)</f>
        <v>1</v>
      </c>
      <c r="EP34" s="18">
        <f>INDEX(战舰突破!$P$6:$P$18,日常本!$F34+1)+INDEX(战舰突破!$P$23:$P$35,日常本!$G34+1)+INDEX(战舰突破!$P$40:$P$52,日常本!$H34+1)</f>
        <v>0</v>
      </c>
      <c r="EQ34" s="18">
        <f>INDEX(战舰突破!$Q$6:$Q$18,日常本!$F34+1)+INDEX(战舰突破!$Q$23:$Q$35,日常本!$G34+1)+INDEX(战舰突破!$Q$40:$Q$52,日常本!$H34+1)</f>
        <v>0.3</v>
      </c>
      <c r="ER34" s="18">
        <f>INDEX(战舰突破!$R$6:$R$18,日常本!$F34+1)+INDEX(战舰突破!$R$23:$R$35,日常本!$G34+1)+INDEX(战舰突破!$R$40:$R$52,日常本!$H34+1)</f>
        <v>0</v>
      </c>
      <c r="ES34" s="18">
        <f>INDEX(战舰突破!$M$6:$M$18,日常本!$F34+1)+INDEX(战舰突破!$M$23:$M$35,日常本!$G34+1)+INDEX(战舰突破!$M$40:$M$52,日常本!$H34+1)</f>
        <v>0.2</v>
      </c>
      <c r="ET34" s="22">
        <f>INDEX(战舰突破!$W$6:$W$18,日常本!$F34+1)+INDEX(战舰突破!$W$23:$W$35,日常本!$G34+1)+INDEX(战舰突破!$W$40:$W$52,日常本!$H34+1)</f>
        <v>0.5</v>
      </c>
      <c r="EW34" s="14">
        <f>INDEX(战舰突破!$S$6:$S$18,日常本!$F34+1)</f>
        <v>0</v>
      </c>
      <c r="EX34" s="14">
        <f>INDEX(战舰突破!$T$6:$T$18,日常本!$F34+1)</f>
        <v>0.5</v>
      </c>
      <c r="EY34" s="14">
        <f>INDEX(战舰突破!$U$6:$U$18,日常本!$F34+1)</f>
        <v>0.1</v>
      </c>
      <c r="EZ34" s="14">
        <f>INDEX(战舰突破!$V$6:$V$18,日常本!$F34+1)</f>
        <v>1</v>
      </c>
      <c r="FA34" s="14">
        <f>INDEX(战舰突破!$X$6:$X$18,日常本!$F34+1)</f>
        <v>9</v>
      </c>
      <c r="FC34" s="14">
        <f>INDEX(战舰突破!$S$23:$S$35,日常本!$F34+1)</f>
        <v>0.6</v>
      </c>
      <c r="FD34" s="14">
        <f>INDEX(战舰突破!$T$23:$T$35,日常本!$F34+1)</f>
        <v>0.55000000000000004</v>
      </c>
      <c r="FE34" s="14">
        <f>INDEX(战舰突破!$U$23:$U$35,日常本!$F34+1)</f>
        <v>0.1</v>
      </c>
      <c r="FF34" s="14">
        <f>INDEX(战舰突破!$V$23:$V$35,日常本!$F34+1)</f>
        <v>1</v>
      </c>
      <c r="FG34" s="14">
        <f>INDEX(战舰突破!$X$23:$X$35,日常本!$F34+1)</f>
        <v>135</v>
      </c>
      <c r="FI34" s="14">
        <f>INDEX(战舰突破!$S$40:$S$52,日常本!$F34+1)</f>
        <v>0.6</v>
      </c>
      <c r="FJ34" s="14">
        <f>INDEX(战舰突破!$T$40:$T$52,日常本!$F34+1)</f>
        <v>0.25</v>
      </c>
      <c r="FK34" s="14">
        <f>INDEX(战舰突破!$U$40:$U$52,日常本!$F34+1)</f>
        <v>0.1</v>
      </c>
      <c r="FL34" s="14">
        <f>INDEX(战舰突破!$V$40:$V$52,日常本!$F34+1)</f>
        <v>1</v>
      </c>
      <c r="FM34" s="14">
        <f>INDEX(战舰突破!$X$40:$X$52,日常本!$F34+1)</f>
        <v>225</v>
      </c>
      <c r="FP34" s="14">
        <f t="shared" si="1"/>
        <v>583779</v>
      </c>
      <c r="FQ34" s="14">
        <f t="shared" si="2"/>
        <v>506702</v>
      </c>
      <c r="FR34" s="14">
        <f t="shared" si="3"/>
        <v>507648</v>
      </c>
      <c r="FS34" s="14">
        <f t="shared" si="4"/>
        <v>9015414</v>
      </c>
      <c r="FT34" s="14">
        <f t="shared" si="5"/>
        <v>292260</v>
      </c>
      <c r="FU34" s="14">
        <f t="shared" si="6"/>
        <v>6776631</v>
      </c>
      <c r="FV34" s="14">
        <f t="shared" si="6"/>
        <v>157659</v>
      </c>
      <c r="FW34" s="28">
        <f t="shared" si="7"/>
        <v>27800</v>
      </c>
      <c r="FX34" s="28">
        <f t="shared" si="7"/>
        <v>26600</v>
      </c>
      <c r="FY34" s="28">
        <f t="shared" si="7"/>
        <v>27800</v>
      </c>
      <c r="FZ34" s="28">
        <f t="shared" si="7"/>
        <v>26600</v>
      </c>
      <c r="GA34" s="28">
        <f t="shared" si="8"/>
        <v>1.6158999999999997</v>
      </c>
      <c r="GB34" s="28">
        <f t="shared" si="8"/>
        <v>1.6158999999999997</v>
      </c>
      <c r="GC34" s="28">
        <f t="shared" si="9"/>
        <v>0</v>
      </c>
      <c r="GD34" s="28">
        <f t="shared" si="9"/>
        <v>38.064999999999998</v>
      </c>
      <c r="GE34" s="14">
        <f t="shared" si="10"/>
        <v>1</v>
      </c>
      <c r="GF34" s="14">
        <f t="shared" si="11"/>
        <v>1.6</v>
      </c>
      <c r="GG34" s="14">
        <f t="shared" si="12"/>
        <v>1.6</v>
      </c>
      <c r="GH34" s="18">
        <f t="shared" si="13"/>
        <v>1.7</v>
      </c>
      <c r="GI34" s="18">
        <f t="shared" si="14"/>
        <v>1.75</v>
      </c>
      <c r="GJ34" s="18">
        <f t="shared" si="15"/>
        <v>1.45</v>
      </c>
      <c r="GK34" s="29">
        <f t="shared" si="44"/>
        <v>27950</v>
      </c>
      <c r="GL34" s="29">
        <f t="shared" si="44"/>
        <v>28250</v>
      </c>
      <c r="GM34" s="29">
        <f t="shared" si="44"/>
        <v>28250</v>
      </c>
      <c r="GN34" s="26">
        <f t="shared" si="45"/>
        <v>0.1</v>
      </c>
      <c r="GO34" s="26">
        <f t="shared" si="46"/>
        <v>0.1</v>
      </c>
      <c r="GP34" s="26">
        <f t="shared" si="47"/>
        <v>0.1</v>
      </c>
      <c r="GQ34" s="14">
        <f t="shared" si="48"/>
        <v>3</v>
      </c>
      <c r="GR34" s="14">
        <f t="shared" si="49"/>
        <v>3</v>
      </c>
      <c r="GS34" s="14">
        <f t="shared" si="50"/>
        <v>3</v>
      </c>
      <c r="GT34" s="14">
        <f t="shared" si="17"/>
        <v>9</v>
      </c>
      <c r="GU34" s="14">
        <f t="shared" si="18"/>
        <v>135</v>
      </c>
      <c r="GV34" s="14">
        <f t="shared" si="19"/>
        <v>225</v>
      </c>
      <c r="GW34">
        <v>30</v>
      </c>
      <c r="GX34" s="14">
        <f t="shared" si="20"/>
        <v>48888665</v>
      </c>
      <c r="GZ34" s="14">
        <f t="shared" si="21"/>
        <v>584520</v>
      </c>
      <c r="HA34" s="14">
        <f t="shared" si="51"/>
        <v>291859</v>
      </c>
      <c r="HB34" s="29">
        <f t="shared" si="52"/>
        <v>25536</v>
      </c>
      <c r="HC34" s="29">
        <f t="shared" si="53"/>
        <v>18229</v>
      </c>
      <c r="HD34" s="29">
        <f t="shared" si="22"/>
        <v>20587</v>
      </c>
      <c r="HE34" s="29">
        <f t="shared" si="23"/>
        <v>18375</v>
      </c>
      <c r="HF34" s="14">
        <f t="shared" si="24"/>
        <v>1.6158999999999997</v>
      </c>
      <c r="HG34" s="14">
        <f t="shared" si="24"/>
        <v>1.6158999999999997</v>
      </c>
      <c r="HH34" s="14">
        <f t="shared" si="54"/>
        <v>273009</v>
      </c>
      <c r="HI34" s="26">
        <f t="shared" si="25"/>
        <v>0.43812983982178844</v>
      </c>
      <c r="HJ34" s="26">
        <f t="shared" si="26"/>
        <v>0.62846501980011316</v>
      </c>
      <c r="HK34" s="29">
        <f t="shared" si="55"/>
        <v>64205</v>
      </c>
      <c r="HL34" s="29">
        <f t="shared" si="56"/>
        <v>243884</v>
      </c>
      <c r="HM34" s="29">
        <f t="shared" si="57"/>
        <v>270482</v>
      </c>
      <c r="HN34" s="26">
        <f t="shared" si="27"/>
        <v>0.51555163151611616</v>
      </c>
      <c r="HO34" s="26">
        <f t="shared" si="28"/>
        <v>0.52487813370473535</v>
      </c>
      <c r="HP34" s="26">
        <f t="shared" si="29"/>
        <v>0.52487813370473535</v>
      </c>
      <c r="HQ34" s="26">
        <f t="shared" si="58"/>
        <v>0.11555163151611614</v>
      </c>
      <c r="HR34" s="29">
        <f t="shared" si="30"/>
        <v>1.8000000000000003</v>
      </c>
      <c r="HS34" s="29">
        <f t="shared" si="31"/>
        <v>2.9098448070035818</v>
      </c>
      <c r="HT34" s="29">
        <f t="shared" si="32"/>
        <v>2.9098448070035818</v>
      </c>
      <c r="HU34" s="29">
        <f t="shared" si="33"/>
        <v>577845</v>
      </c>
      <c r="HV34" s="29">
        <f t="shared" si="34"/>
        <v>473109.72727417434</v>
      </c>
      <c r="HW34" s="29">
        <f t="shared" si="35"/>
        <v>393530.32154397143</v>
      </c>
      <c r="HX34" s="29">
        <f t="shared" si="36"/>
        <v>3404629</v>
      </c>
      <c r="HY34" s="14">
        <f t="shared" si="37"/>
        <v>1444485.05</v>
      </c>
      <c r="IC34" s="14">
        <v>0</v>
      </c>
      <c r="ID34" s="14">
        <v>1</v>
      </c>
      <c r="IE34" s="14">
        <v>300</v>
      </c>
      <c r="IF34" s="14">
        <v>50</v>
      </c>
      <c r="IG34" s="14">
        <v>37</v>
      </c>
      <c r="IH34" s="23">
        <f t="shared" si="38"/>
        <v>179636579</v>
      </c>
      <c r="II34" s="23">
        <f t="shared" si="59"/>
        <v>2</v>
      </c>
      <c r="IJ34" s="23">
        <f t="shared" si="60"/>
        <v>179.64</v>
      </c>
      <c r="IK34" s="14">
        <v>1</v>
      </c>
      <c r="IL34" s="14">
        <v>0</v>
      </c>
      <c r="IM34" s="14">
        <v>120</v>
      </c>
      <c r="IN34" s="14">
        <v>20</v>
      </c>
      <c r="IO34" s="14">
        <v>15</v>
      </c>
      <c r="IP34" s="23">
        <f t="shared" si="39"/>
        <v>58871631</v>
      </c>
      <c r="IQ34" s="23">
        <f t="shared" si="61"/>
        <v>2</v>
      </c>
      <c r="IR34" s="23">
        <f t="shared" si="62"/>
        <v>58.87</v>
      </c>
      <c r="IU34" s="14">
        <v>48</v>
      </c>
      <c r="IV34" s="14">
        <v>8</v>
      </c>
      <c r="IW34" s="14">
        <v>6</v>
      </c>
      <c r="IX34" s="23">
        <f t="shared" si="40"/>
        <v>22186800</v>
      </c>
      <c r="IY34" s="23">
        <f t="shared" si="63"/>
        <v>2</v>
      </c>
      <c r="IZ34" s="23">
        <f t="shared" si="64"/>
        <v>22.19</v>
      </c>
      <c r="JA34" s="14">
        <v>30</v>
      </c>
      <c r="JB34" s="14">
        <v>5</v>
      </c>
      <c r="JC34" s="14">
        <v>3</v>
      </c>
      <c r="JD34" s="23">
        <f t="shared" si="41"/>
        <v>12922277</v>
      </c>
      <c r="JE34" s="23">
        <f t="shared" si="65"/>
        <v>2</v>
      </c>
      <c r="JF34" s="23">
        <f t="shared" si="66"/>
        <v>12.92</v>
      </c>
      <c r="JG34" s="14">
        <v>96</v>
      </c>
      <c r="JH34" s="14">
        <v>16</v>
      </c>
      <c r="JI34" s="14">
        <v>12</v>
      </c>
      <c r="JJ34" s="23">
        <f t="shared" si="42"/>
        <v>44373601</v>
      </c>
      <c r="JK34" s="23">
        <f t="shared" si="67"/>
        <v>2</v>
      </c>
      <c r="JL34" s="23">
        <f t="shared" si="68"/>
        <v>44.37</v>
      </c>
      <c r="KF34" s="17"/>
      <c r="KG34" s="17"/>
    </row>
    <row r="35" spans="1:293" ht="16.5" x14ac:dyDescent="0.2">
      <c r="A35" s="14">
        <v>580</v>
      </c>
      <c r="B35" s="14" t="s">
        <v>654</v>
      </c>
      <c r="C35" s="14">
        <v>580</v>
      </c>
      <c r="D35" s="14">
        <v>580</v>
      </c>
      <c r="E35" s="14">
        <v>580</v>
      </c>
      <c r="F35" s="14">
        <v>10</v>
      </c>
      <c r="G35" s="14">
        <v>10</v>
      </c>
      <c r="H35" s="14">
        <v>10</v>
      </c>
      <c r="I35" s="14">
        <v>6</v>
      </c>
      <c r="J35" s="14">
        <v>6</v>
      </c>
      <c r="K35" s="14">
        <v>6</v>
      </c>
      <c r="L35" s="14">
        <v>10</v>
      </c>
      <c r="M35" s="14">
        <v>9</v>
      </c>
      <c r="N35" s="14">
        <v>9</v>
      </c>
      <c r="O35" s="14">
        <v>9</v>
      </c>
      <c r="P35" s="14">
        <v>9</v>
      </c>
      <c r="Q35" s="14">
        <v>9</v>
      </c>
      <c r="R35" s="14">
        <v>9</v>
      </c>
      <c r="S35" s="14">
        <v>9</v>
      </c>
      <c r="T35" s="14">
        <v>580</v>
      </c>
      <c r="U35" s="14">
        <v>580</v>
      </c>
      <c r="V35" s="14">
        <v>580</v>
      </c>
      <c r="W35" s="14">
        <v>580</v>
      </c>
      <c r="X35" s="14">
        <v>580</v>
      </c>
      <c r="Y35" s="14">
        <v>580</v>
      </c>
      <c r="Z35" s="14">
        <v>580</v>
      </c>
      <c r="AA35" s="14">
        <v>580</v>
      </c>
      <c r="AB35" s="14">
        <v>71</v>
      </c>
      <c r="AC35" s="14">
        <v>70</v>
      </c>
      <c r="AD35" s="14">
        <v>70</v>
      </c>
      <c r="AE35" s="14">
        <v>70</v>
      </c>
      <c r="AF35" s="14">
        <v>70</v>
      </c>
      <c r="AG35" s="14">
        <v>70</v>
      </c>
      <c r="AH35" s="14">
        <v>70</v>
      </c>
      <c r="AI35" s="14">
        <v>70</v>
      </c>
      <c r="AJ35" s="14">
        <v>4</v>
      </c>
      <c r="AK35" s="14">
        <v>4</v>
      </c>
      <c r="AL35" s="14">
        <v>4</v>
      </c>
      <c r="AM35" s="14">
        <v>4</v>
      </c>
      <c r="AN35" s="14">
        <v>4</v>
      </c>
      <c r="AO35" s="14">
        <v>0</v>
      </c>
      <c r="AP35" s="14">
        <v>0</v>
      </c>
      <c r="AQ35" s="14">
        <v>0</v>
      </c>
      <c r="AR35" s="14">
        <v>0</v>
      </c>
      <c r="AS35" s="14">
        <v>3</v>
      </c>
      <c r="AT35" s="14">
        <v>3</v>
      </c>
      <c r="AU35" s="14">
        <v>0</v>
      </c>
      <c r="AV35" s="14">
        <v>0</v>
      </c>
      <c r="AW35" s="14">
        <v>20</v>
      </c>
      <c r="BB35" s="14">
        <f>ROUND((INDEX(新战舰养成!S$6:S$18,日常本!$F35+1)+INDEX(新战舰养成!D$6:D$18,日常本!$F35+1)*(日常本!$C35-1))*INDEX(战舰突破!$D$6:$D$18,日常本!$I35+1),0)</f>
        <v>309379</v>
      </c>
      <c r="BC35" s="14">
        <f>ROUND((INDEX(新战舰养成!T$6:T$18,日常本!$F35+1)+INDEX(新战舰养成!E$6:E$18,日常本!$F35+1)*(日常本!$C35-1))*INDEX(战舰突破!$D$6:$D$18,日常本!$I35+1),0)</f>
        <v>2474927</v>
      </c>
      <c r="BD35" s="14">
        <f>ROUND((INDEX(新战舰养成!U$6:U$18,日常本!$F35+1)+INDEX(新战舰养成!F$6:F$18,日常本!$F35+1)*(日常本!$C35-1))*INDEX(战舰突破!$D$6:$D$18,日常本!$I35+1),0)</f>
        <v>154828</v>
      </c>
      <c r="BE35" s="14">
        <f>ROUND((INDEX(新战舰养成!V$6:V$18,日常本!$F35+1)+INDEX(新战舰养成!G$6:G$18,日常本!$F35+1)*(日常本!$C35-1))*INDEX(战舰突破!$D$6:$D$18,日常本!$I35+1),0)</f>
        <v>525</v>
      </c>
      <c r="BF35" s="14">
        <f>ROUND((INDEX(新战舰养成!W$6:W$18,日常本!$F35+1)+INDEX(新战舰养成!H$6:H$18,日常本!$F35+1)*(日常本!$C35-1))*INDEX(战舰突破!$D$6:$D$18,日常本!$I35+1),0)</f>
        <v>7</v>
      </c>
      <c r="BH35" s="14">
        <f>IF($D35&gt;0,ROUND((INDEX(新战舰养成!X$6:X$18,日常本!$G35+1)+INDEX(新战舰养成!I$6:I$18,日常本!$G35+1)*(日常本!$D35-1))*INDEX(战舰突破!$D$6:$D$18,日常本!$J35+1),0),0)</f>
        <v>309869</v>
      </c>
      <c r="BI35" s="14">
        <f>IF($D35&gt;0,ROUND((INDEX(新战舰养成!Y$6:Y$18,日常本!$G35+1)+INDEX(新战舰养成!J$6:J$18,日常本!$G35+1)*(日常本!$D35-1))*INDEX(战舰突破!$D$6:$D$18,日常本!$J35+1),0),0)</f>
        <v>0</v>
      </c>
      <c r="BJ35" s="14">
        <f>IF($D35&gt;0,ROUND((INDEX(新战舰养成!Z$6:Z$18,日常本!$G35+1)+INDEX(新战舰养成!K$6:K$18,日常本!$G35+1)*(日常本!$D35-1))*INDEX(战舰突破!$D$6:$D$18,日常本!$J35+1),0),0)</f>
        <v>0</v>
      </c>
      <c r="BK35" s="14">
        <f>IF($D35&gt;0,ROUND((INDEX(新战舰养成!AA$6:AA$18,日常本!$G35+1)+INDEX(新战舰养成!L$6:L$18,日常本!$G35+1)*(日常本!$D35-1))*INDEX(战舰突破!$D$6:$D$18,日常本!$J35+1),0),0)</f>
        <v>3093790</v>
      </c>
      <c r="BL35" s="14">
        <f>IF($D35&gt;0,ROUND((INDEX(新战舰养成!AB$6:AB$18,日常本!$G35+1)+INDEX(新战舰养成!M$6:M$18,日常本!$G35+1)*(日常本!$D35-1))*INDEX(战舰突破!$D$6:$D$18,日常本!$J35+1),0),0)</f>
        <v>61747</v>
      </c>
      <c r="BN35" s="14">
        <f>IF($E35&gt;0,ROUND((INDEX(新战舰养成!AC$6:AC$18,日常本!$H35+1)+INDEX(新战舰养成!I$6:I$18,日常本!$H35+1)*(日常本!$E35-1))*INDEX(战舰突破!$D$6:$D$18,日常本!$K35+1),0),0)</f>
        <v>310394</v>
      </c>
      <c r="BO35" s="14">
        <f>IF($E35&gt;0,ROUND((INDEX(新战舰养成!AD$6:AD$18,日常本!$H35+1)+INDEX(新战舰养成!J$6:J$18,日常本!$H35+1)*(日常本!$E35-1))*INDEX(战舰突破!$D$6:$D$18,日常本!$K35+1),0),0)</f>
        <v>0</v>
      </c>
      <c r="BP35" s="14">
        <f>IF($E35&gt;0,ROUND((INDEX(新战舰养成!AE$6:AE$18,日常本!$H35+1)+INDEX(新战舰养成!K$6:K$18,日常本!$H35+1)*(日常本!$E35-1))*INDEX(战舰突破!$D$6:$D$18,日常本!$K35+1),0),0)</f>
        <v>0</v>
      </c>
      <c r="BQ35" s="14">
        <f>IF($E35&gt;0,ROUND((INDEX(新战舰养成!AF$6:AF$18,日常本!$H35+1)+INDEX(新战舰养成!L$6:L$18,日常本!$H35+1)*(日常本!$E35-1))*INDEX(战舰突破!$D$6:$D$18,日常本!$K35+1),0),0)</f>
        <v>2003033</v>
      </c>
      <c r="BR35" s="14">
        <f>IF($E35&gt;0,ROUND((INDEX(新战舰养成!AG$6:AG$18,日常本!$H35+1)+INDEX(新战舰养成!M$6:M$18,日常本!$H35+1)*(日常本!$E35-1))*INDEX(战舰突破!$D$6:$D$18,日常本!$K35+1),0),0)</f>
        <v>83951</v>
      </c>
      <c r="BU35" s="14">
        <f>(INDEX(装备数值!$C$13:$G$116,日常本!$L35*8+1,BU$2)+INDEX(装备数值!$C$13:$G$116,日常本!$M35*8+2,BU$2)+INDEX(装备数值!$C$13:$G$116,日常本!$O35*8+3,BU$2)+INDEX(装备数值!$C$13:$G$116,日常本!$N35*8+4,BU$2)+INDEX(装备数值!$C$13:$G$116,日常本!$P35*8+5,BU$2)+INDEX(装备数值!$C$13:$G$116,日常本!$Q35*8+6,BU$2)+INDEX(装备数值!$C$13:$G$116,日常本!$R35*8+7,BU$2)+INDEX(装备数值!$C$13:$G$116,日常本!$S35*8+8,BU$2))</f>
        <v>68000</v>
      </c>
      <c r="BV35" s="14">
        <f>(INDEX(装备数值!$C$13:$G$116,日常本!$L35*8+1,BV$2)+INDEX(装备数值!$C$13:$G$116,日常本!$M35*8+2,BV$2)+INDEX(装备数值!$C$13:$G$116,日常本!$O35*8+3,BV$2)+INDEX(装备数值!$C$13:$G$116,日常本!$N35*8+4,BV$2)+INDEX(装备数值!$C$13:$G$116,日常本!$P35*8+5,BV$2)+INDEX(装备数值!$C$13:$G$116,日常本!$Q35*8+6,BV$2)+INDEX(装备数值!$C$13:$G$116,日常本!$R35*8+7,BV$2)+INDEX(装备数值!$C$13:$G$116,日常本!$S35*8+8,BV$2))</f>
        <v>456000</v>
      </c>
      <c r="BW35" s="14">
        <f>(INDEX(装备数值!$C$13:$G$116,日常本!$L35*8+1,BW$2)+INDEX(装备数值!$C$13:$G$116,日常本!$M35*8+2,BW$2)+INDEX(装备数值!$C$13:$G$116,日常本!$O35*8+3,BW$2)+INDEX(装备数值!$C$13:$G$116,日常本!$N35*8+4,BW$2)+INDEX(装备数值!$C$13:$G$116,日常本!$P35*8+5,BW$2)+INDEX(装备数值!$C$13:$G$116,日常本!$Q35*8+6,BW$2)+INDEX(装备数值!$C$13:$G$116,日常本!$R35*8+7,BW$2)+INDEX(装备数值!$C$13:$G$116,日常本!$S35*8+8,BW$2))</f>
        <v>28000</v>
      </c>
      <c r="BX35" s="14">
        <f>(INDEX(装备数值!$C$13:$G$116,日常本!$L35*8+1,BX$2)+INDEX(装备数值!$C$13:$G$116,日常本!$M35*8+2,BX$2)+INDEX(装备数值!$C$13:$G$116,日常本!$O35*8+3,BX$2)+INDEX(装备数值!$C$13:$G$116,日常本!$N35*8+4,BX$2)+INDEX(装备数值!$C$13:$G$116,日常本!$P35*8+5,BX$2)+INDEX(装备数值!$C$13:$G$116,日常本!$Q35*8+6,BX$2)+INDEX(装备数值!$C$13:$G$116,日常本!$R35*8+7,BX$2)+INDEX(装备数值!$C$13:$G$116,日常本!$S35*8+8,BX$2))</f>
        <v>560000</v>
      </c>
      <c r="BY35" s="14">
        <f>(INDEX(装备数值!$C$13:$G$116,日常本!$L35*8+1,BY$2)+INDEX(装备数值!$C$13:$G$116,日常本!$M35*8+2,BY$2)+INDEX(装备数值!$C$13:$G$116,日常本!$O35*8+3,BY$2)+INDEX(装备数值!$C$13:$G$116,日常本!$N35*8+4,BY$2)+INDEX(装备数值!$C$13:$G$116,日常本!$P35*8+5,BY$2)+INDEX(装备数值!$C$13:$G$116,日常本!$Q35*8+6,BY$2)+INDEX(装备数值!$C$13:$G$116,日常本!$R35*8+7,BY$2)+INDEX(装备数值!$C$13:$G$116,日常本!$S35*8+8,BY$2))</f>
        <v>10800</v>
      </c>
      <c r="CB35" s="14">
        <f>INDEX(装备数值!$I$13:$M$116,日常本!$L35*8+1,CB$2)*$T35+INDEX(装备数值!$I$13:$M$116,日常本!$M35*8+2,CB$2)*$U35+INDEX(装备数值!$I$13:$M$116,日常本!$O35*8+3,CB$2)*$V35+INDEX(装备数值!$I$13:$M$116,日常本!$N35*8+4,CB$2)*$W35+INDEX(装备数值!$I$13:$M$116,日常本!$P35*8+5,CB$2)*$X35+INDEX(装备数值!$I$13:$M$116,日常本!$Q35*8+6,CB$2)*$Y35+INDEX(装备数值!$I$13:$M$116,日常本!$R35*8+7,CB$2)*$Z35+INDEX(装备数值!$I$13:$M$116,日常本!$S35*8+8,CB$2)*$AA35</f>
        <v>174000</v>
      </c>
      <c r="CC35" s="14">
        <f>INDEX(装备数值!$I$13:$M$116,日常本!$L35*8+1,CC$2)*$T35+INDEX(装备数值!$I$13:$M$116,日常本!$M35*8+2,CC$2)*$U35+INDEX(装备数值!$I$13:$M$116,日常本!$O35*8+3,CC$2)*$V35+INDEX(装备数值!$I$13:$M$116,日常本!$N35*8+4,CC$2)*$W35+INDEX(装备数值!$I$13:$M$116,日常本!$P35*8+5,CC$2)*$X35+INDEX(装备数值!$I$13:$M$116,日常本!$Q35*8+6,CC$2)*$Y35+INDEX(装备数值!$I$13:$M$116,日常本!$R35*8+7,CC$2)*$Z35+INDEX(装备数值!$I$13:$M$116,日常本!$S35*8+8,CC$2)*$AA35</f>
        <v>1252800</v>
      </c>
      <c r="CD35" s="14">
        <f>INDEX(装备数值!$I$13:$M$116,日常本!$L35*8+1,CD$2)*$T35+INDEX(装备数值!$I$13:$M$116,日常本!$M35*8+2,CD$2)*$U35+INDEX(装备数值!$I$13:$M$116,日常本!$O35*8+3,CD$2)*$V35+INDEX(装备数值!$I$13:$M$116,日常本!$N35*8+4,CD$2)*$W35+INDEX(装备数值!$I$13:$M$116,日常本!$P35*8+5,CD$2)*$X35+INDEX(装备数值!$I$13:$M$116,日常本!$Q35*8+6,CD$2)*$Y35+INDEX(装备数值!$I$13:$M$116,日常本!$R35*8+7,CD$2)*$Z35+INDEX(装备数值!$I$13:$M$116,日常本!$S35*8+8,CD$2)*$AA35</f>
        <v>81200</v>
      </c>
      <c r="CE35" s="14">
        <f>INDEX(装备数值!$I$13:$M$116,日常本!$L35*8+1,CE$2)*$T35+INDEX(装备数值!$I$13:$M$116,日常本!$M35*8+2,CE$2)*$U35+INDEX(装备数值!$I$13:$M$116,日常本!$O35*8+3,CE$2)*$V35+INDEX(装备数值!$I$13:$M$116,日常本!$N35*8+4,CE$2)*$W35+INDEX(装备数值!$I$13:$M$116,日常本!$P35*8+5,CE$2)*$X35+INDEX(装备数值!$I$13:$M$116,日常本!$Q35*8+6,CE$2)*$Y35+INDEX(装备数值!$I$13:$M$116,日常本!$R35*8+7,CE$2)*$Z35+INDEX(装备数值!$I$13:$M$116,日常本!$S35*8+8,CE$2)*$AA35</f>
        <v>1624000</v>
      </c>
      <c r="CF35" s="14">
        <f>INDEX(装备数值!$I$13:$M$116,日常本!$L35*8+1,CF$2)*$T35+INDEX(装备数值!$I$13:$M$116,日常本!$M35*8+2,CF$2)*$U35+INDEX(装备数值!$I$13:$M$116,日常本!$O35*8+3,CF$2)*$V35+INDEX(装备数值!$I$13:$M$116,日常本!$N35*8+4,CF$2)*$W35+INDEX(装备数值!$I$13:$M$116,日常本!$P35*8+5,CF$2)*$X35+INDEX(装备数值!$I$13:$M$116,日常本!$Q35*8+6,CF$2)*$Y35+INDEX(装备数值!$I$13:$M$116,日常本!$R35*8+7,CF$2)*$Z35+INDEX(装备数值!$I$13:$M$116,日常本!$S35*8+8,CF$2)*$AA35</f>
        <v>31320</v>
      </c>
      <c r="CI35" s="14">
        <f>INDEX(装备数值!$X$13:$AH$116,$L35*8+1,CI$2)*$AB35+INDEX(装备数值!$X$13:$AH$116,$M35*8+2,CI$2)*$AC35+INDEX(装备数值!$X$13:$AH$116,$O35*8+3,CI$2)*$AD35+INDEX(装备数值!$X$13:$AH$116,$N35*8+4,CI$2)*$AE35+INDEX(装备数值!$X$13:$AH$116,$P35*8+5,CI$2)*$AF35+INDEX(装备数值!$X$13:$AH$116,$Q35*8+6,CI$2)*$AG35+INDEX(装备数值!$X$13:$AH$116,$R35*8+7,CI$2)*$AH35+INDEX(装备数值!$X$13:$AH$116,$S35*8+8,CI$2)*$AI35</f>
        <v>49000</v>
      </c>
      <c r="CJ35" s="14">
        <f>INDEX(装备数值!$X$13:$AH$116,$L35*8+1,CJ$2)*$AB35+INDEX(装备数值!$X$13:$AH$116,$M35*8+2,CJ$2)*$AC35+INDEX(装备数值!$X$13:$AH$116,$O35*8+3,CJ$2)*$AD35+INDEX(装备数值!$X$13:$AH$116,$N35*8+4,CJ$2)*$AE35+INDEX(装备数值!$X$13:$AH$116,$P35*8+5,CJ$2)*$AF35+INDEX(装备数值!$X$13:$AH$116,$Q35*8+6,CJ$2)*$AG35+INDEX(装备数值!$X$13:$AH$116,$R35*8+7,CJ$2)*$AH35+INDEX(装备数值!$X$13:$AH$116,$S35*8+8,CJ$2)*$AI35</f>
        <v>367500</v>
      </c>
      <c r="CK35" s="14">
        <f>INDEX(装备数值!$X$13:$AH$116,$L35*8+1,CK$2)*$AB35+INDEX(装备数值!$X$13:$AH$116,$M35*8+2,CK$2)*$AC35+INDEX(装备数值!$X$13:$AH$116,$O35*8+3,CK$2)*$AD35+INDEX(装备数值!$X$13:$AH$116,$N35*8+4,CK$2)*$AE35+INDEX(装备数值!$X$13:$AH$116,$P35*8+5,CK$2)*$AF35+INDEX(装备数值!$X$13:$AH$116,$Q35*8+6,CK$2)*$AG35+INDEX(装备数值!$X$13:$AH$116,$R35*8+7,CK$2)*$AH35+INDEX(装备数值!$X$13:$AH$116,$S35*8+8,CK$2)*$AI35</f>
        <v>24500</v>
      </c>
      <c r="CL35" s="14">
        <f>INDEX(装备数值!$X$13:$AH$116,$L35*8+1,CL$2)*$AB35+INDEX(装备数值!$X$13:$AH$116,$M35*8+2,CL$2)*$AC35+INDEX(装备数值!$X$13:$AH$116,$O35*8+3,CL$2)*$AD35+INDEX(装备数值!$X$13:$AH$116,$N35*8+4,CL$2)*$AE35+INDEX(装备数值!$X$13:$AH$116,$P35*8+5,CL$2)*$AF35+INDEX(装备数值!$X$13:$AH$116,$Q35*8+6,CL$2)*$AG35+INDEX(装备数值!$X$13:$AH$116,$R35*8+7,CL$2)*$AH35+INDEX(装备数值!$X$13:$AH$116,$S35*8+8,CL$2)*$AI35</f>
        <v>529000</v>
      </c>
      <c r="CM35" s="14">
        <f>INDEX(装备数值!$X$13:$AH$116,$L35*8+1,CM$2)*$AB35+INDEX(装备数值!$X$13:$AH$116,$M35*8+2,CM$2)*$AC35+INDEX(装备数值!$X$13:$AH$116,$O35*8+3,CM$2)*$AD35+INDEX(装备数值!$X$13:$AH$116,$N35*8+4,CM$2)*$AE35+INDEX(装备数值!$X$13:$AH$116,$P35*8+5,CM$2)*$AF35+INDEX(装备数值!$X$13:$AH$116,$Q35*8+6,CM$2)*$AG35+INDEX(装备数值!$X$13:$AH$116,$R35*8+7,CM$2)*$AH35+INDEX(装备数值!$X$13:$AH$116,$S35*8+8,CM$2)*$AI35</f>
        <v>9800</v>
      </c>
      <c r="CN35" s="14">
        <f>INDEX(装备数值!$X$13:$AH$116,$L35*8+1,CN$2)*$AB35+INDEX(装备数值!$X$13:$AH$116,$M35*8+2,CN$2)*$AC35+INDEX(装备数值!$X$13:$AH$116,$O35*8+3,CN$2)*$AD35+INDEX(装备数值!$X$13:$AH$116,$N35*8+4,CN$2)*$AE35+INDEX(装备数值!$X$13:$AH$116,$P35*8+5,CN$2)*$AF35+INDEX(装备数值!$X$13:$AH$116,$Q35*8+6,CN$2)*$AG35+INDEX(装备数值!$X$13:$AH$116,$R35*8+7,CN$2)*$AH35+INDEX(装备数值!$X$13:$AH$116,$S35*8+8,CN$2)*$AI35</f>
        <v>38700</v>
      </c>
      <c r="CO35" s="14">
        <f>INDEX(装备数值!$X$13:$AH$116,$L35*8+1,CO$2)*$AB35+INDEX(装备数值!$X$13:$AH$116,$M35*8+2,CO$2)*$AC35+INDEX(装备数值!$X$13:$AH$116,$O35*8+3,CO$2)*$AD35+INDEX(装备数值!$X$13:$AH$116,$N35*8+4,CO$2)*$AE35+INDEX(装备数值!$X$13:$AH$116,$P35*8+5,CO$2)*$AF35+INDEX(装备数值!$X$13:$AH$116,$Q35*8+6,CO$2)*$AG35+INDEX(装备数值!$X$13:$AH$116,$R35*8+7,CO$2)*$AH35+INDEX(装备数值!$X$13:$AH$116,$S35*8+8,CO$2)*$AI35</f>
        <v>36750</v>
      </c>
      <c r="CP35" s="14">
        <f>INDEX(装备数值!$X$13:$AH$116,$L35*8+1,CP$2)*$AB35+INDEX(装备数值!$X$13:$AH$116,$M35*8+2,CP$2)*$AC35+INDEX(装备数值!$X$13:$AH$116,$O35*8+3,CP$2)*$AD35+INDEX(装备数值!$X$13:$AH$116,$N35*8+4,CP$2)*$AE35+INDEX(装备数值!$X$13:$AH$116,$P35*8+5,CP$2)*$AF35+INDEX(装备数值!$X$13:$AH$116,$Q35*8+6,CP$2)*$AG35+INDEX(装备数值!$X$13:$AH$116,$R35*8+7,CP$2)*$AH35+INDEX(装备数值!$X$13:$AH$116,$S35*8+8,CP$2)*$AI35</f>
        <v>38700</v>
      </c>
      <c r="CQ35" s="14">
        <f>INDEX(装备数值!$X$13:$AH$116,$L35*8+1,CQ$2)*$AB35+INDEX(装备数值!$X$13:$AH$116,$M35*8+2,CQ$2)*$AC35+INDEX(装备数值!$X$13:$AH$116,$O35*8+3,CQ$2)*$AD35+INDEX(装备数值!$X$13:$AH$116,$N35*8+4,CQ$2)*$AE35+INDEX(装备数值!$X$13:$AH$116,$P35*8+5,CQ$2)*$AF35+INDEX(装备数值!$X$13:$AH$116,$Q35*8+6,CQ$2)*$AG35+INDEX(装备数值!$X$13:$AH$116,$R35*8+7,CQ$2)*$AH35+INDEX(装备数值!$X$13:$AH$116,$S35*8+8,CQ$2)*$AI35</f>
        <v>36750</v>
      </c>
      <c r="CR35" s="14">
        <f>INDEX(装备数值!$X$13:$AH$116,$L35*8+1,CR$2)*$AB35+INDEX(装备数值!$X$13:$AH$116,$M35*8+2,CR$2)*$AC35+INDEX(装备数值!$X$13:$AH$116,$O35*8+3,CR$2)*$AD35+INDEX(装备数值!$X$13:$AH$116,$N35*8+4,CR$2)*$AE35+INDEX(装备数值!$X$13:$AH$116,$P35*8+5,CR$2)*$AF35+INDEX(装备数值!$X$13:$AH$116,$Q35*8+6,CR$2)*$AG35+INDEX(装备数值!$X$13:$AH$116,$R35*8+7,CR$2)*$AH35+INDEX(装备数值!$X$13:$AH$116,$S35*8+8,CR$2)*$AI35</f>
        <v>70</v>
      </c>
      <c r="CS35" s="14">
        <f>INDEX(装备数值!$X$13:$AH$116,$L35*8+1,CS$2)*$AB35+INDEX(装备数值!$X$13:$AH$116,$M35*8+2,CS$2)*$AC35+INDEX(装备数值!$X$13:$AH$116,$O35*8+3,CS$2)*$AD35+INDEX(装备数值!$X$13:$AH$116,$N35*8+4,CS$2)*$AE35+INDEX(装备数值!$X$13:$AH$116,$P35*8+5,CS$2)*$AF35+INDEX(装备数值!$X$13:$AH$116,$Q35*8+6,CS$2)*$AG35+INDEX(装备数值!$X$13:$AH$116,$R35*8+7,CS$2)*$AH35+INDEX(装备数值!$X$13:$AH$116,$S35*8+8,CS$2)*$AI35</f>
        <v>70</v>
      </c>
      <c r="CU35" s="14">
        <f>INDEX(装备数值!$AN$17:$AN$117,MATCH(MIN($T35:$AA35),装备数值!$AO$17:$AO$117,1))</f>
        <v>58</v>
      </c>
      <c r="CV35" s="14">
        <f>IF(COUNTIF($L35:$S35,"&gt;"&amp;0)=8,INDEX(装备数值!AR$17:AR$117,$CU35+1),0)</f>
        <v>25520</v>
      </c>
      <c r="CW35" s="14">
        <f>IF(COUNTIF($L35:$S35,"&gt;"&amp;0)=8,INDEX(装备数值!AS$17:AS$117,$CU35+1),0)</f>
        <v>191400</v>
      </c>
      <c r="CX35" s="14">
        <f>IF(COUNTIF($L35:$S35,"&gt;"&amp;0)=8,INDEX(装备数值!AT$17:AT$117,$CU35+1),0)</f>
        <v>12760</v>
      </c>
      <c r="CY35" s="14">
        <f>IF(COUNTIF($L35:$S35,"&gt;"&amp;0)=8,INDEX(装备数值!AU$17:AU$117,$CU35+1),0)</f>
        <v>255200</v>
      </c>
      <c r="CZ35" s="14">
        <f>IF(COUNTIF($L35:$S35,"&gt;"&amp;0)=8,INDEX(装备数值!AV$17:AV$117,$CU35+1),0)</f>
        <v>4988</v>
      </c>
      <c r="DB35" s="14">
        <f>INDEX(装备数值!$AY$17:$AY$77,MATCH(MIN($AB35:$AI35),装备数值!$AZ$17:$AZ$77,1))</f>
        <v>35</v>
      </c>
      <c r="DC35" s="26">
        <f>INDEX(装备数值!BA$17:BA$77,日常本!DB35+1)</f>
        <v>0.625</v>
      </c>
      <c r="DD35" s="26">
        <f>INDEX(装备数值!BA$17:BA$77,日常本!DB35+1)</f>
        <v>0.625</v>
      </c>
      <c r="DF35" s="14">
        <f t="shared" si="0"/>
        <v>26</v>
      </c>
      <c r="DG35" s="14">
        <f>VLOOKUP(DF35,军阶与晶片数值!$W$6:$X$27,2)</f>
        <v>6</v>
      </c>
      <c r="DH35" s="14">
        <f>INDEX(军阶与晶片数值!Y$6:Y$27,$DG35+1)</f>
        <v>550</v>
      </c>
      <c r="DI35" s="14">
        <f>INDEX(军阶与晶片数值!Z$6:Z$27,$DG35+1)</f>
        <v>550</v>
      </c>
      <c r="DJ35" s="14">
        <f>INDEX(军阶与晶片数值!AA$6:AA$27,$DG35+1)</f>
        <v>550</v>
      </c>
      <c r="DK35" s="14">
        <f>INDEX(军阶与晶片数值!AB$6:AB$27,$DG35+1)</f>
        <v>550</v>
      </c>
      <c r="DL35" s="28">
        <f>INDEX(军阶与晶片数值!AC$6:AC$27,$DG35+1)</f>
        <v>35</v>
      </c>
      <c r="DM35" s="28">
        <f>INDEX(军阶与晶片数值!AD$6:AD$27,$DG35+1)</f>
        <v>17.5</v>
      </c>
      <c r="DO35" s="26">
        <f>INDEX(军阶与晶片数值!I$6:I$16,AJ35+1)</f>
        <v>0.15</v>
      </c>
      <c r="DP35" s="26">
        <f>INDEX(军阶与晶片数值!M$6:M$16,AK35+1)</f>
        <v>0.15</v>
      </c>
      <c r="DQ35" s="26">
        <f>INDEX(军阶与晶片数值!J$6:J$16,AL35+1)</f>
        <v>0.15</v>
      </c>
      <c r="DR35" s="26">
        <f>INDEX(军阶与晶片数值!K$6:K$16,AM35+1)</f>
        <v>0.3</v>
      </c>
      <c r="DS35" s="26">
        <f>INDEX(军阶与晶片数值!L$6:L$16,AN35+1)</f>
        <v>0.3</v>
      </c>
      <c r="DT35" s="28">
        <f>INDEX(军阶与晶片数值!N$6:N$16,AO35+1)</f>
        <v>0</v>
      </c>
      <c r="DU35" s="28">
        <f>INDEX(军阶与晶片数值!O$6:O$16,AP35+1)</f>
        <v>0</v>
      </c>
      <c r="DV35" s="28">
        <f>INDEX(军阶与晶片数值!P$6:P$16,AQ35+1)</f>
        <v>0</v>
      </c>
      <c r="DW35" s="28">
        <f>INDEX(军阶与晶片数值!Q$6:Q$16,AR35+1)</f>
        <v>0</v>
      </c>
      <c r="DX35" s="26">
        <f>INDEX(军阶与晶片数值!R$6:R$16,AS35+1)</f>
        <v>0.13</v>
      </c>
      <c r="DY35" s="26">
        <f>INDEX(军阶与晶片数值!S$6:S$16,AT35+1)</f>
        <v>0.13</v>
      </c>
      <c r="DZ35" s="26">
        <f>INDEX(军阶与晶片数值!T$6:T$16,AU35+1)</f>
        <v>0</v>
      </c>
      <c r="EA35" s="26">
        <f>INDEX(军阶与晶片数值!U$6:U$16,AV35+1)</f>
        <v>0</v>
      </c>
      <c r="EC35" s="26">
        <f>INDEX(军阶与晶片数值!$C$6:$C$36,日常本!$AW35+1)</f>
        <v>1</v>
      </c>
      <c r="ED35" s="26">
        <f>INDEX(军阶与晶片数值!$C$6:$C$36,日常本!$AW35+1)</f>
        <v>1</v>
      </c>
      <c r="EE35" s="26">
        <f>INDEX(军阶与晶片数值!$C$6:$C$36,日常本!$AW35+1)</f>
        <v>1</v>
      </c>
      <c r="EF35" s="26">
        <f>INDEX(军阶与晶片数值!$C$6:$C$36,日常本!$AW35+1)</f>
        <v>1</v>
      </c>
      <c r="EG35" s="26">
        <f>INDEX(军阶与晶片数值!$C$6:$C$36,日常本!$AW35+1)</f>
        <v>1</v>
      </c>
      <c r="EI35" s="14">
        <f>INDEX(战舰突破!$H$6:$H$18,日常本!$F35+1)+INDEX(战舰突破!$H$23:$H$35,日常本!$G35+1)+INDEX(战舰突破!$H$40:$H$52,日常本!$H35+1)</f>
        <v>200</v>
      </c>
      <c r="EJ35" s="14">
        <f>INDEX(战舰突破!$I$6:$I$18,日常本!$F35+1)+INDEX(战舰突破!$I$23:$I$35,日常本!$G35+1)+INDEX(战舰突破!$I$40:$I$52,日常本!$H35+1)</f>
        <v>200</v>
      </c>
      <c r="EK35" s="14">
        <f>INDEX(战舰突破!$J$6:$J$18,日常本!$F35+1)+INDEX(战舰突破!$J$23:$J$35,日常本!$G35+1)+INDEX(战舰突破!$J$40:$J$52,日常本!$H35+1)</f>
        <v>0</v>
      </c>
      <c r="EL35" s="14">
        <f>INDEX(战舰突破!$K$6:$K$18,日常本!$F35+1)+INDEX(战舰突破!$K$23:$K$35,日常本!$G35+1)+INDEX(战舰突破!$K$40:$K$52,日常本!$H35+1)</f>
        <v>0</v>
      </c>
      <c r="EM35" s="14">
        <f>INDEX(战舰突破!$L$6:$L$18,日常本!$F35+1)+INDEX(战舰突破!$L$23:$L$35,日常本!$G35+1)+INDEX(战舰突破!$L$40:$L$52,日常本!$H35+1)</f>
        <v>200</v>
      </c>
      <c r="EN35" s="18">
        <f>INDEX(战舰突破!$N$6:$N$18,日常本!$F35+1)+INDEX(战舰突破!$N$23:$N$35,日常本!$G35+1)+INDEX(战舰突破!$N$40:$N$52,日常本!$H35+1)</f>
        <v>0.75</v>
      </c>
      <c r="EO35" s="18">
        <f>INDEX(战舰突破!$O$6:$O$18,日常本!$F35+1)+INDEX(战舰突破!$O$23:$O$35,日常本!$G35+1)+INDEX(战舰突破!$O$40:$O$52,日常本!$H35+1)</f>
        <v>1.4</v>
      </c>
      <c r="EP35" s="18">
        <f>INDEX(战舰突破!$P$6:$P$18,日常本!$F35+1)+INDEX(战舰突破!$P$23:$P$35,日常本!$G35+1)+INDEX(战舰突破!$P$40:$P$52,日常本!$H35+1)</f>
        <v>0.5</v>
      </c>
      <c r="EQ35" s="18">
        <f>INDEX(战舰突破!$Q$6:$Q$18,日常本!$F35+1)+INDEX(战舰突破!$Q$23:$Q$35,日常本!$G35+1)+INDEX(战舰突破!$Q$40:$Q$52,日常本!$H35+1)</f>
        <v>0.3</v>
      </c>
      <c r="ER35" s="18">
        <f>INDEX(战舰突破!$R$6:$R$18,日常本!$F35+1)+INDEX(战舰突破!$R$23:$R$35,日常本!$G35+1)+INDEX(战舰突破!$R$40:$R$52,日常本!$H35+1)</f>
        <v>0.25</v>
      </c>
      <c r="ES35" s="18">
        <f>INDEX(战舰突破!$M$6:$M$18,日常本!$F35+1)+INDEX(战舰突破!$M$23:$M$35,日常本!$G35+1)+INDEX(战舰突破!$M$40:$M$52,日常本!$H35+1)</f>
        <v>0.2</v>
      </c>
      <c r="ET35" s="22">
        <f>INDEX(战舰突破!$W$6:$W$18,日常本!$F35+1)+INDEX(战舰突破!$W$23:$W$35,日常本!$G35+1)+INDEX(战舰突破!$W$40:$W$52,日常本!$H35+1)</f>
        <v>0.5</v>
      </c>
      <c r="EW35" s="14">
        <f>INDEX(战舰突破!$S$6:$S$18,日常本!$F35+1)</f>
        <v>0</v>
      </c>
      <c r="EX35" s="14">
        <f>INDEX(战舰突破!$T$6:$T$18,日常本!$F35+1)</f>
        <v>1.1000000000000001</v>
      </c>
      <c r="EY35" s="14">
        <f>INDEX(战舰突破!$U$6:$U$18,日常本!$F35+1)</f>
        <v>0.1</v>
      </c>
      <c r="EZ35" s="14">
        <f>INDEX(战舰突破!$V$6:$V$18,日常本!$F35+1)</f>
        <v>1</v>
      </c>
      <c r="FA35" s="14">
        <f>INDEX(战舰突破!$X$6:$X$18,日常本!$F35+1)</f>
        <v>11</v>
      </c>
      <c r="FC35" s="14">
        <f>INDEX(战舰突破!$S$23:$S$35,日常本!$F35+1)</f>
        <v>0.6</v>
      </c>
      <c r="FD35" s="14">
        <f>INDEX(战舰突破!$T$23:$T$35,日常本!$F35+1)</f>
        <v>0.55000000000000004</v>
      </c>
      <c r="FE35" s="14">
        <f>INDEX(战舰突破!$U$23:$U$35,日常本!$F35+1)</f>
        <v>0.1</v>
      </c>
      <c r="FF35" s="14">
        <f>INDEX(战舰突破!$V$23:$V$35,日常本!$F35+1)</f>
        <v>2</v>
      </c>
      <c r="FG35" s="14">
        <f>INDEX(战舰突破!$X$23:$X$35,日常本!$F35+1)</f>
        <v>165</v>
      </c>
      <c r="FI35" s="14">
        <f>INDEX(战舰突破!$S$40:$S$52,日常本!$F35+1)</f>
        <v>0.6</v>
      </c>
      <c r="FJ35" s="14">
        <f>INDEX(战舰突破!$T$40:$T$52,日常本!$F35+1)</f>
        <v>0.25</v>
      </c>
      <c r="FK35" s="14">
        <f>INDEX(战舰突破!$U$40:$U$52,日常本!$F35+1)</f>
        <v>0.2</v>
      </c>
      <c r="FL35" s="14">
        <f>INDEX(战舰突破!$V$40:$V$52,日常本!$F35+1)</f>
        <v>1</v>
      </c>
      <c r="FM35" s="14">
        <f>INDEX(战舰突破!$X$40:$X$52,日常本!$F35+1)</f>
        <v>275</v>
      </c>
      <c r="FP35" s="14">
        <f t="shared" si="1"/>
        <v>2520048</v>
      </c>
      <c r="FQ35" s="14">
        <f t="shared" si="2"/>
        <v>2522020</v>
      </c>
      <c r="FR35" s="14">
        <f t="shared" si="3"/>
        <v>2524133</v>
      </c>
      <c r="FS35" s="14">
        <f t="shared" si="4"/>
        <v>26179301</v>
      </c>
      <c r="FT35" s="14">
        <f t="shared" si="5"/>
        <v>1040133</v>
      </c>
      <c r="FU35" s="14">
        <f t="shared" si="6"/>
        <v>20970424</v>
      </c>
      <c r="FV35" s="14">
        <f t="shared" si="6"/>
        <v>526793</v>
      </c>
      <c r="FW35" s="28">
        <f t="shared" si="7"/>
        <v>39250</v>
      </c>
      <c r="FX35" s="28">
        <f t="shared" si="7"/>
        <v>37300</v>
      </c>
      <c r="FY35" s="28">
        <f t="shared" si="7"/>
        <v>39250</v>
      </c>
      <c r="FZ35" s="28">
        <f t="shared" si="7"/>
        <v>37300</v>
      </c>
      <c r="GA35" s="28">
        <f t="shared" si="8"/>
        <v>1.8362499999999997</v>
      </c>
      <c r="GB35" s="28">
        <f t="shared" si="8"/>
        <v>1.8362499999999997</v>
      </c>
      <c r="GC35" s="28">
        <f t="shared" si="9"/>
        <v>0</v>
      </c>
      <c r="GD35" s="28">
        <f t="shared" si="9"/>
        <v>58.15</v>
      </c>
      <c r="GE35" s="14">
        <f t="shared" si="10"/>
        <v>1</v>
      </c>
      <c r="GF35" s="14">
        <f t="shared" si="11"/>
        <v>1.6</v>
      </c>
      <c r="GG35" s="14">
        <f t="shared" si="12"/>
        <v>1.6</v>
      </c>
      <c r="GH35" s="18">
        <f t="shared" si="13"/>
        <v>2.3000000000000003</v>
      </c>
      <c r="GI35" s="18">
        <f t="shared" si="14"/>
        <v>1.75</v>
      </c>
      <c r="GJ35" s="18">
        <f t="shared" si="15"/>
        <v>1.45</v>
      </c>
      <c r="GK35" s="29">
        <f t="shared" si="44"/>
        <v>39400</v>
      </c>
      <c r="GL35" s="29">
        <f t="shared" si="44"/>
        <v>39700</v>
      </c>
      <c r="GM35" s="29">
        <f t="shared" si="44"/>
        <v>39700</v>
      </c>
      <c r="GN35" s="26">
        <f t="shared" si="45"/>
        <v>0.1</v>
      </c>
      <c r="GO35" s="26">
        <f t="shared" si="46"/>
        <v>0.1</v>
      </c>
      <c r="GP35" s="26">
        <f t="shared" si="47"/>
        <v>0.2</v>
      </c>
      <c r="GQ35" s="14">
        <f t="shared" si="48"/>
        <v>3</v>
      </c>
      <c r="GR35" s="14">
        <f t="shared" si="49"/>
        <v>4</v>
      </c>
      <c r="GS35" s="14">
        <f t="shared" si="50"/>
        <v>3</v>
      </c>
      <c r="GT35" s="14">
        <f t="shared" si="17"/>
        <v>11</v>
      </c>
      <c r="GU35" s="14">
        <f t="shared" si="18"/>
        <v>165</v>
      </c>
      <c r="GV35" s="14">
        <f t="shared" si="19"/>
        <v>275</v>
      </c>
      <c r="GW35">
        <v>31</v>
      </c>
      <c r="GX35" s="14">
        <f t="shared" si="20"/>
        <v>174714295</v>
      </c>
      <c r="GZ35" s="14">
        <f t="shared" si="21"/>
        <v>2080266</v>
      </c>
      <c r="HA35" s="14">
        <f t="shared" si="51"/>
        <v>1259994</v>
      </c>
      <c r="HB35" s="29">
        <f t="shared" si="52"/>
        <v>35808</v>
      </c>
      <c r="HC35" s="29">
        <f t="shared" si="53"/>
        <v>25659</v>
      </c>
      <c r="HD35" s="29">
        <f t="shared" si="22"/>
        <v>29175</v>
      </c>
      <c r="HE35" s="29">
        <f t="shared" si="23"/>
        <v>25865</v>
      </c>
      <c r="HF35" s="14">
        <f t="shared" si="24"/>
        <v>1.8362499999999997</v>
      </c>
      <c r="HG35" s="14">
        <f t="shared" si="24"/>
        <v>1.8362499999999997</v>
      </c>
      <c r="HH35" s="14">
        <f t="shared" si="54"/>
        <v>1233224</v>
      </c>
      <c r="HI35" s="26">
        <f t="shared" si="25"/>
        <v>0.44520430680261752</v>
      </c>
      <c r="HJ35" s="26">
        <f t="shared" si="26"/>
        <v>0.62374161073825507</v>
      </c>
      <c r="HK35" s="29">
        <f t="shared" si="55"/>
        <v>361517</v>
      </c>
      <c r="HL35" s="29">
        <f t="shared" si="56"/>
        <v>1322491</v>
      </c>
      <c r="HM35" s="29">
        <f t="shared" si="57"/>
        <v>1463358</v>
      </c>
      <c r="HN35" s="26">
        <f t="shared" si="27"/>
        <v>0.52839761749110192</v>
      </c>
      <c r="HO35" s="26">
        <f t="shared" si="28"/>
        <v>0.53520737996658674</v>
      </c>
      <c r="HP35" s="26">
        <f t="shared" si="29"/>
        <v>0.63520737996658672</v>
      </c>
      <c r="HQ35" s="26">
        <f t="shared" si="58"/>
        <v>0.1283976174911019</v>
      </c>
      <c r="HR35" s="29">
        <f t="shared" si="30"/>
        <v>1.8000000000000003</v>
      </c>
      <c r="HS35" s="29">
        <f t="shared" si="31"/>
        <v>3.5526868598823271</v>
      </c>
      <c r="HT35" s="29">
        <f t="shared" si="32"/>
        <v>3.2217912399215516</v>
      </c>
      <c r="HU35" s="29">
        <f t="shared" si="33"/>
        <v>3253653</v>
      </c>
      <c r="HV35" s="29">
        <f t="shared" si="34"/>
        <v>3132264.2653417592</v>
      </c>
      <c r="HW35" s="29">
        <f t="shared" si="35"/>
        <v>2357316.9926345609</v>
      </c>
      <c r="HX35" s="29">
        <f t="shared" si="36"/>
        <v>19881439</v>
      </c>
      <c r="HY35" s="14">
        <f t="shared" si="37"/>
        <v>8743234.2599999998</v>
      </c>
      <c r="IC35" s="14">
        <v>0</v>
      </c>
      <c r="ID35" s="14">
        <v>1</v>
      </c>
      <c r="IE35" s="14">
        <v>300</v>
      </c>
      <c r="IF35" s="14">
        <v>50</v>
      </c>
      <c r="IG35" s="14">
        <v>37</v>
      </c>
      <c r="IH35" s="23">
        <f t="shared" si="38"/>
        <v>1113697124</v>
      </c>
      <c r="II35" s="23">
        <f t="shared" si="59"/>
        <v>2</v>
      </c>
      <c r="IJ35" s="23">
        <f t="shared" si="60"/>
        <v>1113.7</v>
      </c>
      <c r="IK35" s="14">
        <v>1</v>
      </c>
      <c r="IL35" s="14">
        <v>0</v>
      </c>
      <c r="IM35" s="14">
        <v>120</v>
      </c>
      <c r="IN35" s="14">
        <v>20</v>
      </c>
      <c r="IO35" s="14">
        <v>15</v>
      </c>
      <c r="IP35" s="23">
        <f t="shared" si="39"/>
        <v>361469011</v>
      </c>
      <c r="IQ35" s="23">
        <f t="shared" si="61"/>
        <v>2</v>
      </c>
      <c r="IR35" s="23">
        <f t="shared" si="62"/>
        <v>361.47</v>
      </c>
      <c r="IU35" s="14">
        <v>48</v>
      </c>
      <c r="IV35" s="14">
        <v>8</v>
      </c>
      <c r="IW35" s="14">
        <v>6</v>
      </c>
      <c r="IX35" s="23">
        <f t="shared" si="40"/>
        <v>136635028</v>
      </c>
      <c r="IY35" s="23">
        <f t="shared" si="63"/>
        <v>2</v>
      </c>
      <c r="IZ35" s="23">
        <f t="shared" si="64"/>
        <v>136.63999999999999</v>
      </c>
      <c r="JA35" s="14">
        <v>30</v>
      </c>
      <c r="JB35" s="14">
        <v>5</v>
      </c>
      <c r="JC35" s="14">
        <v>3</v>
      </c>
      <c r="JD35" s="23">
        <f t="shared" si="41"/>
        <v>79739332</v>
      </c>
      <c r="JE35" s="23">
        <f t="shared" si="65"/>
        <v>2</v>
      </c>
      <c r="JF35" s="23">
        <f t="shared" si="66"/>
        <v>79.739999999999995</v>
      </c>
      <c r="JG35" s="14">
        <v>96</v>
      </c>
      <c r="JH35" s="14">
        <v>16</v>
      </c>
      <c r="JI35" s="14">
        <v>12</v>
      </c>
      <c r="JJ35" s="23">
        <f t="shared" si="42"/>
        <v>273270057</v>
      </c>
      <c r="JK35" s="23">
        <f t="shared" si="67"/>
        <v>2</v>
      </c>
      <c r="JL35" s="23">
        <f t="shared" si="68"/>
        <v>273.27</v>
      </c>
      <c r="KF35" s="17"/>
      <c r="KG35" s="17"/>
    </row>
    <row r="36" spans="1:293" ht="16.5" x14ac:dyDescent="0.2">
      <c r="A36" s="14">
        <v>880</v>
      </c>
      <c r="B36" s="14" t="s">
        <v>655</v>
      </c>
      <c r="C36" s="14">
        <v>880</v>
      </c>
      <c r="D36" s="14">
        <v>880</v>
      </c>
      <c r="E36" s="14">
        <v>880</v>
      </c>
      <c r="F36" s="14">
        <v>12</v>
      </c>
      <c r="G36" s="14">
        <v>12</v>
      </c>
      <c r="H36" s="14">
        <v>12</v>
      </c>
      <c r="I36" s="14">
        <v>9</v>
      </c>
      <c r="J36" s="14">
        <v>9</v>
      </c>
      <c r="K36" s="14">
        <v>9</v>
      </c>
      <c r="L36" s="14">
        <v>12</v>
      </c>
      <c r="M36" s="14">
        <v>12</v>
      </c>
      <c r="N36" s="14">
        <v>12</v>
      </c>
      <c r="O36" s="14">
        <v>12</v>
      </c>
      <c r="P36" s="14">
        <v>12</v>
      </c>
      <c r="Q36" s="14">
        <v>12</v>
      </c>
      <c r="R36" s="14">
        <v>12</v>
      </c>
      <c r="S36" s="14">
        <v>12</v>
      </c>
      <c r="T36" s="14">
        <v>880</v>
      </c>
      <c r="U36" s="14">
        <v>880</v>
      </c>
      <c r="V36" s="14">
        <v>880</v>
      </c>
      <c r="W36" s="14">
        <v>880</v>
      </c>
      <c r="X36" s="14">
        <v>880</v>
      </c>
      <c r="Y36" s="14">
        <v>880</v>
      </c>
      <c r="Z36" s="14">
        <v>880</v>
      </c>
      <c r="AA36" s="14">
        <v>880</v>
      </c>
      <c r="AB36" s="14">
        <v>91</v>
      </c>
      <c r="AC36" s="14">
        <v>91</v>
      </c>
      <c r="AD36" s="14">
        <v>91</v>
      </c>
      <c r="AE36" s="14">
        <v>91</v>
      </c>
      <c r="AF36" s="14">
        <v>91</v>
      </c>
      <c r="AG36" s="14">
        <v>91</v>
      </c>
      <c r="AH36" s="14">
        <v>91</v>
      </c>
      <c r="AI36" s="14">
        <v>91</v>
      </c>
      <c r="AJ36" s="14">
        <v>6</v>
      </c>
      <c r="AK36" s="14">
        <v>6</v>
      </c>
      <c r="AL36" s="14">
        <v>6</v>
      </c>
      <c r="AM36" s="14">
        <v>6</v>
      </c>
      <c r="AN36" s="14">
        <v>6</v>
      </c>
      <c r="AO36" s="14">
        <v>0</v>
      </c>
      <c r="AP36" s="14">
        <v>0</v>
      </c>
      <c r="AQ36" s="14">
        <v>0</v>
      </c>
      <c r="AR36" s="14">
        <v>0</v>
      </c>
      <c r="AS36" s="14">
        <v>5</v>
      </c>
      <c r="AT36" s="14">
        <v>5</v>
      </c>
      <c r="AU36" s="14">
        <v>0</v>
      </c>
      <c r="AV36" s="14">
        <v>0</v>
      </c>
      <c r="AW36" s="14">
        <v>25</v>
      </c>
      <c r="BB36" s="14">
        <f>ROUND((INDEX(新战舰养成!S$6:S$18,日常本!$F36+1)+INDEX(新战舰养成!D$6:D$18,日常本!$F36+1)*(日常本!$C36-1))*INDEX(战舰突破!$D$6:$D$18,日常本!$I36+1),0)</f>
        <v>814126</v>
      </c>
      <c r="BC36" s="14">
        <f>ROUND((INDEX(新战舰养成!T$6:T$18,日常本!$F36+1)+INDEX(新战舰养成!E$6:E$18,日常本!$F36+1)*(日常本!$C36-1))*INDEX(战舰突破!$D$6:$D$18,日常本!$I36+1),0)</f>
        <v>6512873</v>
      </c>
      <c r="BD36" s="14">
        <f>ROUND((INDEX(新战舰养成!U$6:U$18,日常本!$F36+1)+INDEX(新战舰养成!F$6:F$18,日常本!$F36+1)*(日常本!$C36-1))*INDEX(战舰突破!$D$6:$D$18,日常本!$I36+1),0)</f>
        <v>407245</v>
      </c>
      <c r="BE36" s="14">
        <f>ROUND((INDEX(新战舰养成!V$6:V$18,日常本!$F36+1)+INDEX(新战舰养成!G$6:G$18,日常本!$F36+1)*(日常本!$C36-1))*INDEX(战舰突破!$D$6:$D$18,日常本!$I36+1),0)</f>
        <v>690</v>
      </c>
      <c r="BF36" s="14">
        <f>ROUND((INDEX(新战舰养成!W$6:W$18,日常本!$F36+1)+INDEX(新战舰养成!H$6:H$18,日常本!$F36+1)*(日常本!$C36-1))*INDEX(战舰突破!$D$6:$D$18,日常本!$I36+1),0)</f>
        <v>9</v>
      </c>
      <c r="BH36" s="14">
        <f>IF($D36&gt;0,ROUND((INDEX(新战舰养成!X$6:X$18,日常本!$G36+1)+INDEX(新战舰养成!I$6:I$18,日常本!$G36+1)*(日常本!$D36-1))*INDEX(战舰突破!$D$6:$D$18,日常本!$J36+1),0),0)</f>
        <v>814770</v>
      </c>
      <c r="BI36" s="14">
        <f>IF($D36&gt;0,ROUND((INDEX(新战舰养成!Y$6:Y$18,日常本!$G36+1)+INDEX(新战舰养成!J$6:J$18,日常本!$G36+1)*(日常本!$D36-1))*INDEX(战舰突破!$D$6:$D$18,日常本!$J36+1),0),0)</f>
        <v>0</v>
      </c>
      <c r="BJ36" s="14">
        <f>IF($D36&gt;0,ROUND((INDEX(新战舰养成!Z$6:Z$18,日常本!$G36+1)+INDEX(新战舰养成!K$6:K$18,日常本!$G36+1)*(日常本!$D36-1))*INDEX(战舰突破!$D$6:$D$18,日常本!$J36+1),0),0)</f>
        <v>0</v>
      </c>
      <c r="BK36" s="14">
        <f>IF($D36&gt;0,ROUND((INDEX(新战舰养成!AA$6:AA$18,日常本!$G36+1)+INDEX(新战舰养成!L$6:L$18,日常本!$G36+1)*(日常本!$D36-1))*INDEX(战舰突破!$D$6:$D$18,日常本!$J36+1),0),0)</f>
        <v>8141264</v>
      </c>
      <c r="BL36" s="14">
        <f>IF($D36&gt;0,ROUND((INDEX(新战舰养成!AB$6:AB$18,日常本!$G36+1)+INDEX(新战舰养成!M$6:M$18,日常本!$G36+1)*(日常本!$D36-1))*INDEX(战舰突破!$D$6:$D$18,日常本!$J36+1),0),0)</f>
        <v>162656</v>
      </c>
      <c r="BN36" s="14">
        <f>IF($E36&gt;0,ROUND((INDEX(新战舰养成!AC$6:AC$18,日常本!$H36+1)+INDEX(新战舰养成!I$6:I$18,日常本!$H36+1)*(日常本!$E36-1))*INDEX(战舰突破!$D$6:$D$18,日常本!$K36+1),0),0)</f>
        <v>815460</v>
      </c>
      <c r="BO36" s="14">
        <f>IF($E36&gt;0,ROUND((INDEX(新战舰养成!AD$6:AD$18,日常本!$H36+1)+INDEX(新战舰养成!J$6:J$18,日常本!$H36+1)*(日常本!$E36-1))*INDEX(战舰突破!$D$6:$D$18,日常本!$K36+1),0),0)</f>
        <v>0</v>
      </c>
      <c r="BP36" s="14">
        <f>IF($E36&gt;0,ROUND((INDEX(新战舰养成!AE$6:AE$18,日常本!$H36+1)+INDEX(新战舰养成!K$6:K$18,日常本!$H36+1)*(日常本!$E36-1))*INDEX(战舰突破!$D$6:$D$18,日常本!$K36+1),0),0)</f>
        <v>0</v>
      </c>
      <c r="BQ36" s="14">
        <f>IF($E36&gt;0,ROUND((INDEX(新战舰养成!AF$6:AF$18,日常本!$H36+1)+INDEX(新战舰养成!L$6:L$18,日常本!$H36+1)*(日常本!$E36-1))*INDEX(战舰突破!$D$6:$D$18,日常本!$K36+1),0),0)</f>
        <v>5283882</v>
      </c>
      <c r="BR36" s="14">
        <f>IF($E36&gt;0,ROUND((INDEX(新战舰养成!AG$6:AG$18,日常本!$H36+1)+INDEX(新战舰养成!M$6:M$18,日常本!$H36+1)*(日常本!$E36-1))*INDEX(战舰突破!$D$6:$D$18,日常本!$K36+1),0),0)</f>
        <v>220315</v>
      </c>
      <c r="BU36" s="14">
        <f>(INDEX(装备数值!$C$13:$G$116,日常本!$L36*8+1,BU$2)+INDEX(装备数值!$C$13:$G$116,日常本!$M36*8+2,BU$2)+INDEX(装备数值!$C$13:$G$116,日常本!$O36*8+3,BU$2)+INDEX(装备数值!$C$13:$G$116,日常本!$N36*8+4,BU$2)+INDEX(装备数值!$C$13:$G$116,日常本!$P36*8+5,BU$2)+INDEX(装备数值!$C$13:$G$116,日常本!$Q36*8+6,BU$2)+INDEX(装备数值!$C$13:$G$116,日常本!$R36*8+7,BU$2)+INDEX(装备数值!$C$13:$G$116,日常本!$S36*8+8,BU$2))</f>
        <v>147000</v>
      </c>
      <c r="BV36" s="14">
        <f>(INDEX(装备数值!$C$13:$G$116,日常本!$L36*8+1,BV$2)+INDEX(装备数值!$C$13:$G$116,日常本!$M36*8+2,BV$2)+INDEX(装备数值!$C$13:$G$116,日常本!$O36*8+3,BV$2)+INDEX(装备数值!$C$13:$G$116,日常本!$N36*8+4,BV$2)+INDEX(装备数值!$C$13:$G$116,日常本!$P36*8+5,BV$2)+INDEX(装备数值!$C$13:$G$116,日常本!$Q36*8+6,BV$2)+INDEX(装备数值!$C$13:$G$116,日常本!$R36*8+7,BV$2)+INDEX(装备数值!$C$13:$G$116,日常本!$S36*8+8,BV$2))</f>
        <v>1102500</v>
      </c>
      <c r="BW36" s="14">
        <f>(INDEX(装备数值!$C$13:$G$116,日常本!$L36*8+1,BW$2)+INDEX(装备数值!$C$13:$G$116,日常本!$M36*8+2,BW$2)+INDEX(装备数值!$C$13:$G$116,日常本!$O36*8+3,BW$2)+INDEX(装备数值!$C$13:$G$116,日常本!$N36*8+4,BW$2)+INDEX(装备数值!$C$13:$G$116,日常本!$P36*8+5,BW$2)+INDEX(装备数值!$C$13:$G$116,日常本!$Q36*8+6,BW$2)+INDEX(装备数值!$C$13:$G$116,日常本!$R36*8+7,BW$2)+INDEX(装备数值!$C$13:$G$116,日常本!$S36*8+8,BW$2))</f>
        <v>73500</v>
      </c>
      <c r="BX36" s="14">
        <f>(INDEX(装备数值!$C$13:$G$116,日常本!$L36*8+1,BX$2)+INDEX(装备数值!$C$13:$G$116,日常本!$M36*8+2,BX$2)+INDEX(装备数值!$C$13:$G$116,日常本!$O36*8+3,BX$2)+INDEX(装备数值!$C$13:$G$116,日常本!$N36*8+4,BX$2)+INDEX(装备数值!$C$13:$G$116,日常本!$P36*8+5,BX$2)+INDEX(装备数值!$C$13:$G$116,日常本!$Q36*8+6,BX$2)+INDEX(装备数值!$C$13:$G$116,日常本!$R36*8+7,BX$2)+INDEX(装备数值!$C$13:$G$116,日常本!$S36*8+8,BX$2))</f>
        <v>1470000</v>
      </c>
      <c r="BY36" s="14">
        <f>(INDEX(装备数值!$C$13:$G$116,日常本!$L36*8+1,BY$2)+INDEX(装备数值!$C$13:$G$116,日常本!$M36*8+2,BY$2)+INDEX(装备数值!$C$13:$G$116,日常本!$O36*8+3,BY$2)+INDEX(装备数值!$C$13:$G$116,日常本!$N36*8+4,BY$2)+INDEX(装备数值!$C$13:$G$116,日常本!$P36*8+5,BY$2)+INDEX(装备数值!$C$13:$G$116,日常本!$Q36*8+6,BY$2)+INDEX(装备数值!$C$13:$G$116,日常本!$R36*8+7,BY$2)+INDEX(装备数值!$C$13:$G$116,日常本!$S36*8+8,BY$2))</f>
        <v>29050</v>
      </c>
      <c r="CB36" s="14">
        <f>INDEX(装备数值!$I$13:$M$116,日常本!$L36*8+1,CB$2)*$T36+INDEX(装备数值!$I$13:$M$116,日常本!$M36*8+2,CB$2)*$U36+INDEX(装备数值!$I$13:$M$116,日常本!$O36*8+3,CB$2)*$V36+INDEX(装备数值!$I$13:$M$116,日常本!$N36*8+4,CB$2)*$W36+INDEX(装备数值!$I$13:$M$116,日常本!$P36*8+5,CB$2)*$X36+INDEX(装备数值!$I$13:$M$116,日常本!$Q36*8+6,CB$2)*$Y36+INDEX(装备数值!$I$13:$M$116,日常本!$R36*8+7,CB$2)*$Z36+INDEX(装备数值!$I$13:$M$116,日常本!$S36*8+8,CB$2)*$AA36</f>
        <v>369600</v>
      </c>
      <c r="CC36" s="14">
        <f>INDEX(装备数值!$I$13:$M$116,日常本!$L36*8+1,CC$2)*$T36+INDEX(装备数值!$I$13:$M$116,日常本!$M36*8+2,CC$2)*$U36+INDEX(装备数值!$I$13:$M$116,日常本!$O36*8+3,CC$2)*$V36+INDEX(装备数值!$I$13:$M$116,日常本!$N36*8+4,CC$2)*$W36+INDEX(装备数值!$I$13:$M$116,日常本!$P36*8+5,CC$2)*$X36+INDEX(装备数值!$I$13:$M$116,日常本!$Q36*8+6,CC$2)*$Y36+INDEX(装备数值!$I$13:$M$116,日常本!$R36*8+7,CC$2)*$Z36+INDEX(装备数值!$I$13:$M$116,日常本!$S36*8+8,CC$2)*$AA36</f>
        <v>2772000</v>
      </c>
      <c r="CD36" s="14">
        <f>INDEX(装备数值!$I$13:$M$116,日常本!$L36*8+1,CD$2)*$T36+INDEX(装备数值!$I$13:$M$116,日常本!$M36*8+2,CD$2)*$U36+INDEX(装备数值!$I$13:$M$116,日常本!$O36*8+3,CD$2)*$V36+INDEX(装备数值!$I$13:$M$116,日常本!$N36*8+4,CD$2)*$W36+INDEX(装备数值!$I$13:$M$116,日常本!$P36*8+5,CD$2)*$X36+INDEX(装备数值!$I$13:$M$116,日常本!$Q36*8+6,CD$2)*$Y36+INDEX(装备数值!$I$13:$M$116,日常本!$R36*8+7,CD$2)*$Z36+INDEX(装备数值!$I$13:$M$116,日常本!$S36*8+8,CD$2)*$AA36</f>
        <v>184800</v>
      </c>
      <c r="CE36" s="14">
        <f>INDEX(装备数值!$I$13:$M$116,日常本!$L36*8+1,CE$2)*$T36+INDEX(装备数值!$I$13:$M$116,日常本!$M36*8+2,CE$2)*$U36+INDEX(装备数值!$I$13:$M$116,日常本!$O36*8+3,CE$2)*$V36+INDEX(装备数值!$I$13:$M$116,日常本!$N36*8+4,CE$2)*$W36+INDEX(装备数值!$I$13:$M$116,日常本!$P36*8+5,CE$2)*$X36+INDEX(装备数值!$I$13:$M$116,日常本!$Q36*8+6,CE$2)*$Y36+INDEX(装备数值!$I$13:$M$116,日常本!$R36*8+7,CE$2)*$Z36+INDEX(装备数值!$I$13:$M$116,日常本!$S36*8+8,CE$2)*$AA36</f>
        <v>3696000</v>
      </c>
      <c r="CF36" s="14">
        <f>INDEX(装备数值!$I$13:$M$116,日常本!$L36*8+1,CF$2)*$T36+INDEX(装备数值!$I$13:$M$116,日常本!$M36*8+2,CF$2)*$U36+INDEX(装备数值!$I$13:$M$116,日常本!$O36*8+3,CF$2)*$V36+INDEX(装备数值!$I$13:$M$116,日常本!$N36*8+4,CF$2)*$W36+INDEX(装备数值!$I$13:$M$116,日常本!$P36*8+5,CF$2)*$X36+INDEX(装备数值!$I$13:$M$116,日常本!$Q36*8+6,CF$2)*$Y36+INDEX(装备数值!$I$13:$M$116,日常本!$R36*8+7,CF$2)*$Z36+INDEX(装备数值!$I$13:$M$116,日常本!$S36*8+8,CF$2)*$AA36</f>
        <v>73040</v>
      </c>
      <c r="CI36" s="14">
        <f>INDEX(装备数值!$X$13:$AH$116,$L36*8+1,CI$2)*$AB36+INDEX(装备数值!$X$13:$AH$116,$M36*8+2,CI$2)*$AC36+INDEX(装备数值!$X$13:$AH$116,$O36*8+3,CI$2)*$AD36+INDEX(装备数值!$X$13:$AH$116,$N36*8+4,CI$2)*$AE36+INDEX(装备数值!$X$13:$AH$116,$P36*8+5,CI$2)*$AF36+INDEX(装备数值!$X$13:$AH$116,$Q36*8+6,CI$2)*$AG36+INDEX(装备数值!$X$13:$AH$116,$R36*8+7,CI$2)*$AH36+INDEX(装备数值!$X$13:$AH$116,$S36*8+8,CI$2)*$AI36</f>
        <v>91000</v>
      </c>
      <c r="CJ36" s="14">
        <f>INDEX(装备数值!$X$13:$AH$116,$L36*8+1,CJ$2)*$AB36+INDEX(装备数值!$X$13:$AH$116,$M36*8+2,CJ$2)*$AC36+INDEX(装备数值!$X$13:$AH$116,$O36*8+3,CJ$2)*$AD36+INDEX(装备数值!$X$13:$AH$116,$N36*8+4,CJ$2)*$AE36+INDEX(装备数值!$X$13:$AH$116,$P36*8+5,CJ$2)*$AF36+INDEX(装备数值!$X$13:$AH$116,$Q36*8+6,CJ$2)*$AG36+INDEX(装备数值!$X$13:$AH$116,$R36*8+7,CJ$2)*$AH36+INDEX(装备数值!$X$13:$AH$116,$S36*8+8,CJ$2)*$AI36</f>
        <v>682500</v>
      </c>
      <c r="CK36" s="14">
        <f>INDEX(装备数值!$X$13:$AH$116,$L36*8+1,CK$2)*$AB36+INDEX(装备数值!$X$13:$AH$116,$M36*8+2,CK$2)*$AC36+INDEX(装备数值!$X$13:$AH$116,$O36*8+3,CK$2)*$AD36+INDEX(装备数值!$X$13:$AH$116,$N36*8+4,CK$2)*$AE36+INDEX(装备数值!$X$13:$AH$116,$P36*8+5,CK$2)*$AF36+INDEX(装备数值!$X$13:$AH$116,$Q36*8+6,CK$2)*$AG36+INDEX(装备数值!$X$13:$AH$116,$R36*8+7,CK$2)*$AH36+INDEX(装备数值!$X$13:$AH$116,$S36*8+8,CK$2)*$AI36</f>
        <v>45500</v>
      </c>
      <c r="CL36" s="14">
        <f>INDEX(装备数值!$X$13:$AH$116,$L36*8+1,CL$2)*$AB36+INDEX(装备数值!$X$13:$AH$116,$M36*8+2,CL$2)*$AC36+INDEX(装备数值!$X$13:$AH$116,$O36*8+3,CL$2)*$AD36+INDEX(装备数值!$X$13:$AH$116,$N36*8+4,CL$2)*$AE36+INDEX(装备数值!$X$13:$AH$116,$P36*8+5,CL$2)*$AF36+INDEX(装备数值!$X$13:$AH$116,$Q36*8+6,CL$2)*$AG36+INDEX(装备数值!$X$13:$AH$116,$R36*8+7,CL$2)*$AH36+INDEX(装备数值!$X$13:$AH$116,$S36*8+8,CL$2)*$AI36</f>
        <v>910000</v>
      </c>
      <c r="CM36" s="14">
        <f>INDEX(装备数值!$X$13:$AH$116,$L36*8+1,CM$2)*$AB36+INDEX(装备数值!$X$13:$AH$116,$M36*8+2,CM$2)*$AC36+INDEX(装备数值!$X$13:$AH$116,$O36*8+3,CM$2)*$AD36+INDEX(装备数值!$X$13:$AH$116,$N36*8+4,CM$2)*$AE36+INDEX(装备数值!$X$13:$AH$116,$P36*8+5,CM$2)*$AF36+INDEX(装备数值!$X$13:$AH$116,$Q36*8+6,CM$2)*$AG36+INDEX(装备数值!$X$13:$AH$116,$R36*8+7,CM$2)*$AH36+INDEX(装备数值!$X$13:$AH$116,$S36*8+8,CM$2)*$AI36</f>
        <v>18200</v>
      </c>
      <c r="CN36" s="14">
        <f>INDEX(装备数值!$X$13:$AH$116,$L36*8+1,CN$2)*$AB36+INDEX(装备数值!$X$13:$AH$116,$M36*8+2,CN$2)*$AC36+INDEX(装备数值!$X$13:$AH$116,$O36*8+3,CN$2)*$AD36+INDEX(装备数值!$X$13:$AH$116,$N36*8+4,CN$2)*$AE36+INDEX(装备数值!$X$13:$AH$116,$P36*8+5,CN$2)*$AF36+INDEX(装备数值!$X$13:$AH$116,$Q36*8+6,CN$2)*$AG36+INDEX(装备数值!$X$13:$AH$116,$R36*8+7,CN$2)*$AH36+INDEX(装备数值!$X$13:$AH$116,$S36*8+8,CN$2)*$AI36</f>
        <v>68250</v>
      </c>
      <c r="CO36" s="14">
        <f>INDEX(装备数值!$X$13:$AH$116,$L36*8+1,CO$2)*$AB36+INDEX(装备数值!$X$13:$AH$116,$M36*8+2,CO$2)*$AC36+INDEX(装备数值!$X$13:$AH$116,$O36*8+3,CO$2)*$AD36+INDEX(装备数值!$X$13:$AH$116,$N36*8+4,CO$2)*$AE36+INDEX(装备数值!$X$13:$AH$116,$P36*8+5,CO$2)*$AF36+INDEX(装备数值!$X$13:$AH$116,$Q36*8+6,CO$2)*$AG36+INDEX(装备数值!$X$13:$AH$116,$R36*8+7,CO$2)*$AH36+INDEX(装备数值!$X$13:$AH$116,$S36*8+8,CO$2)*$AI36</f>
        <v>68250</v>
      </c>
      <c r="CP36" s="14">
        <f>INDEX(装备数值!$X$13:$AH$116,$L36*8+1,CP$2)*$AB36+INDEX(装备数值!$X$13:$AH$116,$M36*8+2,CP$2)*$AC36+INDEX(装备数值!$X$13:$AH$116,$O36*8+3,CP$2)*$AD36+INDEX(装备数值!$X$13:$AH$116,$N36*8+4,CP$2)*$AE36+INDEX(装备数值!$X$13:$AH$116,$P36*8+5,CP$2)*$AF36+INDEX(装备数值!$X$13:$AH$116,$Q36*8+6,CP$2)*$AG36+INDEX(装备数值!$X$13:$AH$116,$R36*8+7,CP$2)*$AH36+INDEX(装备数值!$X$13:$AH$116,$S36*8+8,CP$2)*$AI36</f>
        <v>68250</v>
      </c>
      <c r="CQ36" s="14">
        <f>INDEX(装备数值!$X$13:$AH$116,$L36*8+1,CQ$2)*$AB36+INDEX(装备数值!$X$13:$AH$116,$M36*8+2,CQ$2)*$AC36+INDEX(装备数值!$X$13:$AH$116,$O36*8+3,CQ$2)*$AD36+INDEX(装备数值!$X$13:$AH$116,$N36*8+4,CQ$2)*$AE36+INDEX(装备数值!$X$13:$AH$116,$P36*8+5,CQ$2)*$AF36+INDEX(装备数值!$X$13:$AH$116,$Q36*8+6,CQ$2)*$AG36+INDEX(装备数值!$X$13:$AH$116,$R36*8+7,CQ$2)*$AH36+INDEX(装备数值!$X$13:$AH$116,$S36*8+8,CQ$2)*$AI36</f>
        <v>68250</v>
      </c>
      <c r="CR36" s="14">
        <f>INDEX(装备数值!$X$13:$AH$116,$L36*8+1,CR$2)*$AB36+INDEX(装备数值!$X$13:$AH$116,$M36*8+2,CR$2)*$AC36+INDEX(装备数值!$X$13:$AH$116,$O36*8+3,CR$2)*$AD36+INDEX(装备数值!$X$13:$AH$116,$N36*8+4,CR$2)*$AE36+INDEX(装备数值!$X$13:$AH$116,$P36*8+5,CR$2)*$AF36+INDEX(装备数值!$X$13:$AH$116,$Q36*8+6,CR$2)*$AG36+INDEX(装备数值!$X$13:$AH$116,$R36*8+7,CR$2)*$AH36+INDEX(装备数值!$X$13:$AH$116,$S36*8+8,CR$2)*$AI36</f>
        <v>182</v>
      </c>
      <c r="CS36" s="14">
        <f>INDEX(装备数值!$X$13:$AH$116,$L36*8+1,CS$2)*$AB36+INDEX(装备数值!$X$13:$AH$116,$M36*8+2,CS$2)*$AC36+INDEX(装备数值!$X$13:$AH$116,$O36*8+3,CS$2)*$AD36+INDEX(装备数值!$X$13:$AH$116,$N36*8+4,CS$2)*$AE36+INDEX(装备数值!$X$13:$AH$116,$P36*8+5,CS$2)*$AF36+INDEX(装备数值!$X$13:$AH$116,$Q36*8+6,CS$2)*$AG36+INDEX(装备数值!$X$13:$AH$116,$R36*8+7,CS$2)*$AH36+INDEX(装备数值!$X$13:$AH$116,$S36*8+8,CS$2)*$AI36</f>
        <v>182</v>
      </c>
      <c r="CU36" s="14">
        <f>INDEX(装备数值!$AN$17:$AN$117,MATCH(MIN($T36:$AA36),装备数值!$AO$17:$AO$117,1))</f>
        <v>88</v>
      </c>
      <c r="CV36" s="14">
        <f>IF(COUNTIF($L36:$S36,"&gt;"&amp;0)=8,INDEX(装备数值!AR$17:AR$117,$CU36+1),0)</f>
        <v>56320</v>
      </c>
      <c r="CW36" s="14">
        <f>IF(COUNTIF($L36:$S36,"&gt;"&amp;0)=8,INDEX(装备数值!AS$17:AS$117,$CU36+1),0)</f>
        <v>422400</v>
      </c>
      <c r="CX36" s="14">
        <f>IF(COUNTIF($L36:$S36,"&gt;"&amp;0)=8,INDEX(装备数值!AT$17:AT$117,$CU36+1),0)</f>
        <v>28160</v>
      </c>
      <c r="CY36" s="14">
        <f>IF(COUNTIF($L36:$S36,"&gt;"&amp;0)=8,INDEX(装备数值!AU$17:AU$117,$CU36+1),0)</f>
        <v>563200</v>
      </c>
      <c r="CZ36" s="14">
        <f>IF(COUNTIF($L36:$S36,"&gt;"&amp;0)=8,INDEX(装备数值!AV$17:AV$117,$CU36+1),0)</f>
        <v>11088</v>
      </c>
      <c r="DB36" s="14">
        <f>INDEX(装备数值!$AY$17:$AY$77,MATCH(MIN($AB36:$AI36),装备数值!$AZ$17:$AZ$77,1))</f>
        <v>45</v>
      </c>
      <c r="DC36" s="26">
        <f>INDEX(装备数值!BA$17:BA$77,日常本!DB36+1)</f>
        <v>1</v>
      </c>
      <c r="DD36" s="26">
        <f>INDEX(装备数值!BA$17:BA$77,日常本!DB36+1)</f>
        <v>1</v>
      </c>
      <c r="DF36" s="14">
        <f t="shared" si="0"/>
        <v>40</v>
      </c>
      <c r="DG36" s="14">
        <f>VLOOKUP(DF36,军阶与晶片数值!$W$6:$X$27,2)</f>
        <v>9</v>
      </c>
      <c r="DH36" s="14">
        <f>INDEX(军阶与晶片数值!Y$6:Y$27,$DG36+1)</f>
        <v>750</v>
      </c>
      <c r="DI36" s="14">
        <f>INDEX(军阶与晶片数值!Z$6:Z$27,$DG36+1)</f>
        <v>750</v>
      </c>
      <c r="DJ36" s="14">
        <f>INDEX(军阶与晶片数值!AA$6:AA$27,$DG36+1)</f>
        <v>750</v>
      </c>
      <c r="DK36" s="14">
        <f>INDEX(军阶与晶片数值!AB$6:AB$27,$DG36+1)</f>
        <v>750</v>
      </c>
      <c r="DL36" s="28">
        <f>INDEX(军阶与晶片数值!AC$6:AC$27,$DG36+1)</f>
        <v>50</v>
      </c>
      <c r="DM36" s="28">
        <f>INDEX(军阶与晶片数值!AD$6:AD$27,$DG36+1)</f>
        <v>30</v>
      </c>
      <c r="DO36" s="26">
        <f>INDEX(军阶与晶片数值!I$6:I$16,AJ36+1)</f>
        <v>0.3</v>
      </c>
      <c r="DP36" s="26">
        <f>INDEX(军阶与晶片数值!M$6:M$16,AK36+1)</f>
        <v>0.3</v>
      </c>
      <c r="DQ36" s="26">
        <f>INDEX(军阶与晶片数值!J$6:J$16,AL36+1)</f>
        <v>0.3</v>
      </c>
      <c r="DR36" s="26">
        <f>INDEX(军阶与晶片数值!K$6:K$16,AM36+1)</f>
        <v>0.6</v>
      </c>
      <c r="DS36" s="26">
        <f>INDEX(军阶与晶片数值!L$6:L$16,AN36+1)</f>
        <v>0.6</v>
      </c>
      <c r="DT36" s="28">
        <f>INDEX(军阶与晶片数值!N$6:N$16,AO36+1)</f>
        <v>0</v>
      </c>
      <c r="DU36" s="28">
        <f>INDEX(军阶与晶片数值!O$6:O$16,AP36+1)</f>
        <v>0</v>
      </c>
      <c r="DV36" s="28">
        <f>INDEX(军阶与晶片数值!P$6:P$16,AQ36+1)</f>
        <v>0</v>
      </c>
      <c r="DW36" s="28">
        <f>INDEX(军阶与晶片数值!Q$6:Q$16,AR36+1)</f>
        <v>0</v>
      </c>
      <c r="DX36" s="26">
        <f>INDEX(军阶与晶片数值!R$6:R$16,AS36+1)</f>
        <v>0.4</v>
      </c>
      <c r="DY36" s="26">
        <f>INDEX(军阶与晶片数值!S$6:S$16,AT36+1)</f>
        <v>0.4</v>
      </c>
      <c r="DZ36" s="26">
        <f>INDEX(军阶与晶片数值!T$6:T$16,AU36+1)</f>
        <v>0</v>
      </c>
      <c r="EA36" s="26">
        <f>INDEX(军阶与晶片数值!U$6:U$16,AV36+1)</f>
        <v>0</v>
      </c>
      <c r="EC36" s="26">
        <f>INDEX(军阶与晶片数值!$C$6:$C$36,日常本!$AW36+1)</f>
        <v>1.25</v>
      </c>
      <c r="ED36" s="26">
        <f>INDEX(军阶与晶片数值!$C$6:$C$36,日常本!$AW36+1)</f>
        <v>1.25</v>
      </c>
      <c r="EE36" s="26">
        <f>INDEX(军阶与晶片数值!$C$6:$C$36,日常本!$AW36+1)</f>
        <v>1.25</v>
      </c>
      <c r="EF36" s="26">
        <f>INDEX(军阶与晶片数值!$C$6:$C$36,日常本!$AW36+1)</f>
        <v>1.25</v>
      </c>
      <c r="EG36" s="26">
        <f>INDEX(军阶与晶片数值!$C$6:$C$36,日常本!$AW36+1)</f>
        <v>1.25</v>
      </c>
      <c r="EI36" s="14">
        <f>INDEX(战舰突破!$H$6:$H$18,日常本!$F36+1)+INDEX(战舰突破!$H$23:$H$35,日常本!$G36+1)+INDEX(战舰突破!$H$40:$H$52,日常本!$H36+1)</f>
        <v>200</v>
      </c>
      <c r="EJ36" s="14">
        <f>INDEX(战舰突破!$I$6:$I$18,日常本!$F36+1)+INDEX(战舰突破!$I$23:$I$35,日常本!$G36+1)+INDEX(战舰突破!$I$40:$I$52,日常本!$H36+1)</f>
        <v>200</v>
      </c>
      <c r="EK36" s="14">
        <f>INDEX(战舰突破!$J$6:$J$18,日常本!$F36+1)+INDEX(战舰突破!$J$23:$J$35,日常本!$G36+1)+INDEX(战舰突破!$J$40:$J$52,日常本!$H36+1)</f>
        <v>0</v>
      </c>
      <c r="EL36" s="14">
        <f>INDEX(战舰突破!$K$6:$K$18,日常本!$F36+1)+INDEX(战舰突破!$K$23:$K$35,日常本!$G36+1)+INDEX(战舰突破!$K$40:$K$52,日常本!$H36+1)</f>
        <v>0</v>
      </c>
      <c r="EM36" s="14">
        <f>INDEX(战舰突破!$L$6:$L$18,日常本!$F36+1)+INDEX(战舰突破!$L$23:$L$35,日常本!$G36+1)+INDEX(战舰突破!$L$40:$L$52,日常本!$H36+1)</f>
        <v>200</v>
      </c>
      <c r="EN36" s="18">
        <f>INDEX(战舰突破!$N$6:$N$18,日常本!$F36+1)+INDEX(战舰突破!$N$23:$N$35,日常本!$G36+1)+INDEX(战舰突破!$N$40:$N$52,日常本!$H36+1)</f>
        <v>0.75</v>
      </c>
      <c r="EO36" s="18">
        <f>INDEX(战舰突破!$O$6:$O$18,日常本!$F36+1)+INDEX(战舰突破!$O$23:$O$35,日常本!$G36+1)+INDEX(战舰突破!$O$40:$O$52,日常本!$H36+1)</f>
        <v>1.4</v>
      </c>
      <c r="EP36" s="18">
        <f>INDEX(战舰突破!$P$6:$P$18,日常本!$F36+1)+INDEX(战舰突破!$P$23:$P$35,日常本!$G36+1)+INDEX(战舰突破!$P$40:$P$52,日常本!$H36+1)</f>
        <v>0.5</v>
      </c>
      <c r="EQ36" s="18">
        <f>INDEX(战舰突破!$Q$6:$Q$18,日常本!$F36+1)+INDEX(战舰突破!$Q$23:$Q$35,日常本!$G36+1)+INDEX(战舰突破!$Q$40:$Q$52,日常本!$H36+1)</f>
        <v>0.3</v>
      </c>
      <c r="ER36" s="18">
        <f>INDEX(战舰突破!$R$6:$R$18,日常本!$F36+1)+INDEX(战舰突破!$R$23:$R$35,日常本!$G36+1)+INDEX(战舰突破!$R$40:$R$52,日常本!$H36+1)</f>
        <v>0.25</v>
      </c>
      <c r="ES36" s="18">
        <f>INDEX(战舰突破!$M$6:$M$18,日常本!$F36+1)+INDEX(战舰突破!$M$23:$M$35,日常本!$G36+1)+INDEX(战舰突破!$M$40:$M$52,日常本!$H36+1)</f>
        <v>0.2</v>
      </c>
      <c r="ET36" s="22">
        <f>INDEX(战舰突破!$W$6:$W$18,日常本!$F36+1)+INDEX(战舰突破!$W$23:$W$35,日常本!$G36+1)+INDEX(战舰突破!$W$40:$W$52,日常本!$H36+1)</f>
        <v>0.5</v>
      </c>
      <c r="EW36" s="14">
        <f>INDEX(战舰突破!$S$6:$S$18,日常本!$F36+1)</f>
        <v>0</v>
      </c>
      <c r="EX36" s="14">
        <f>INDEX(战舰突破!$T$6:$T$18,日常本!$F36+1)</f>
        <v>1.45</v>
      </c>
      <c r="EY36" s="14">
        <f>INDEX(战舰突破!$U$6:$U$18,日常本!$F36+1)</f>
        <v>0.1</v>
      </c>
      <c r="EZ36" s="14">
        <f>INDEX(战舰突破!$V$6:$V$18,日常本!$F36+1)</f>
        <v>2</v>
      </c>
      <c r="FA36" s="14">
        <f>INDEX(战舰突破!$X$6:$X$18,日常本!$F36+1)</f>
        <v>15</v>
      </c>
      <c r="FC36" s="14">
        <f>INDEX(战舰突破!$S$23:$S$35,日常本!$F36+1)</f>
        <v>1</v>
      </c>
      <c r="FD36" s="14">
        <f>INDEX(战舰突破!$T$23:$T$35,日常本!$F36+1)</f>
        <v>0.9</v>
      </c>
      <c r="FE36" s="14">
        <f>INDEX(战舰突破!$U$23:$U$35,日常本!$F36+1)</f>
        <v>0.1</v>
      </c>
      <c r="FF36" s="14">
        <f>INDEX(战舰突破!$V$23:$V$35,日常本!$F36+1)</f>
        <v>2</v>
      </c>
      <c r="FG36" s="14">
        <f>INDEX(战舰突破!$X$23:$X$35,日常本!$F36+1)</f>
        <v>200</v>
      </c>
      <c r="FI36" s="14">
        <f>INDEX(战舰突破!$S$40:$S$52,日常本!$F36+1)</f>
        <v>1</v>
      </c>
      <c r="FJ36" s="14">
        <f>INDEX(战舰突破!$T$40:$T$52,日常本!$F36+1)</f>
        <v>0.6</v>
      </c>
      <c r="FK36" s="14">
        <f>INDEX(战舰突破!$U$40:$U$52,日常本!$F36+1)</f>
        <v>0.2</v>
      </c>
      <c r="FL36" s="14">
        <f>INDEX(战舰突破!$V$40:$V$52,日常本!$F36+1)</f>
        <v>2</v>
      </c>
      <c r="FM36" s="14">
        <f>INDEX(战舰突破!$X$40:$X$52,日常本!$F36+1)</f>
        <v>350</v>
      </c>
      <c r="FP36" s="14">
        <f t="shared" si="1"/>
        <v>7566771</v>
      </c>
      <c r="FQ36" s="14">
        <f t="shared" si="2"/>
        <v>7570068</v>
      </c>
      <c r="FR36" s="14">
        <f t="shared" si="3"/>
        <v>7573600</v>
      </c>
      <c r="FS36" s="14">
        <f t="shared" si="4"/>
        <v>80675756</v>
      </c>
      <c r="FT36" s="14">
        <f t="shared" si="5"/>
        <v>3244139</v>
      </c>
      <c r="FU36" s="14">
        <f t="shared" si="6"/>
        <v>72234129</v>
      </c>
      <c r="FV36" s="14">
        <f t="shared" si="6"/>
        <v>1851688</v>
      </c>
      <c r="FW36" s="28">
        <f t="shared" si="7"/>
        <v>69000</v>
      </c>
      <c r="FX36" s="28">
        <f t="shared" si="7"/>
        <v>69000</v>
      </c>
      <c r="FY36" s="28">
        <f t="shared" si="7"/>
        <v>69000</v>
      </c>
      <c r="FZ36" s="28">
        <f t="shared" si="7"/>
        <v>69000</v>
      </c>
      <c r="GA36" s="28">
        <f t="shared" si="8"/>
        <v>2.8</v>
      </c>
      <c r="GB36" s="28">
        <f t="shared" si="8"/>
        <v>2.8</v>
      </c>
      <c r="GC36" s="28">
        <f t="shared" si="9"/>
        <v>0</v>
      </c>
      <c r="GD36" s="28">
        <f t="shared" si="9"/>
        <v>88.3</v>
      </c>
      <c r="GE36" s="14">
        <f t="shared" si="10"/>
        <v>1</v>
      </c>
      <c r="GF36" s="14">
        <f t="shared" si="11"/>
        <v>2</v>
      </c>
      <c r="GG36" s="14">
        <f t="shared" si="12"/>
        <v>2</v>
      </c>
      <c r="GH36" s="18">
        <f t="shared" si="13"/>
        <v>2.6500000000000004</v>
      </c>
      <c r="GI36" s="18">
        <f t="shared" si="14"/>
        <v>2.1</v>
      </c>
      <c r="GJ36" s="18">
        <f t="shared" si="15"/>
        <v>1.8</v>
      </c>
      <c r="GK36" s="29">
        <f t="shared" si="44"/>
        <v>69150</v>
      </c>
      <c r="GL36" s="29">
        <f t="shared" si="44"/>
        <v>69450</v>
      </c>
      <c r="GM36" s="29">
        <f t="shared" si="44"/>
        <v>69450</v>
      </c>
      <c r="GN36" s="26">
        <f t="shared" si="45"/>
        <v>0.1</v>
      </c>
      <c r="GO36" s="26">
        <f t="shared" si="46"/>
        <v>0.1</v>
      </c>
      <c r="GP36" s="26">
        <f t="shared" si="47"/>
        <v>0.2</v>
      </c>
      <c r="GQ36" s="14">
        <f t="shared" si="48"/>
        <v>4</v>
      </c>
      <c r="GR36" s="14">
        <f t="shared" si="49"/>
        <v>4</v>
      </c>
      <c r="GS36" s="14">
        <f t="shared" si="50"/>
        <v>4</v>
      </c>
      <c r="GT36" s="14">
        <f t="shared" si="17"/>
        <v>15</v>
      </c>
      <c r="GU36" s="14">
        <f t="shared" si="18"/>
        <v>200</v>
      </c>
      <c r="GV36" s="14">
        <f t="shared" si="19"/>
        <v>350</v>
      </c>
      <c r="GW36">
        <v>32</v>
      </c>
      <c r="GX36" s="14">
        <f t="shared" si="20"/>
        <v>546121455</v>
      </c>
      <c r="GZ36" s="14">
        <f t="shared" si="21"/>
        <v>6488278</v>
      </c>
      <c r="HA36" s="14">
        <f t="shared" si="51"/>
        <v>3783355</v>
      </c>
      <c r="HB36" s="29">
        <f t="shared" si="52"/>
        <v>66240</v>
      </c>
      <c r="HC36" s="29">
        <f t="shared" si="53"/>
        <v>47673</v>
      </c>
      <c r="HD36" s="29">
        <f t="shared" si="22"/>
        <v>51487</v>
      </c>
      <c r="HE36" s="29">
        <f t="shared" si="23"/>
        <v>48055</v>
      </c>
      <c r="HF36" s="14">
        <f t="shared" si="24"/>
        <v>2.8</v>
      </c>
      <c r="HG36" s="14">
        <f t="shared" si="24"/>
        <v>2.8</v>
      </c>
      <c r="HH36" s="14">
        <f t="shared" si="54"/>
        <v>3741465</v>
      </c>
      <c r="HI36" s="26">
        <f t="shared" si="25"/>
        <v>0.39936436291357819</v>
      </c>
      <c r="HJ36" s="26">
        <f t="shared" si="26"/>
        <v>0.66550890389929385</v>
      </c>
      <c r="HK36" s="29">
        <f t="shared" si="55"/>
        <v>1239879</v>
      </c>
      <c r="HL36" s="29">
        <f t="shared" si="56"/>
        <v>4720407</v>
      </c>
      <c r="HM36" s="29">
        <f t="shared" si="57"/>
        <v>5399540</v>
      </c>
      <c r="HN36" s="26">
        <f t="shared" si="27"/>
        <v>0.49118127875999029</v>
      </c>
      <c r="HO36" s="26">
        <f t="shared" si="28"/>
        <v>0.4949654880116251</v>
      </c>
      <c r="HP36" s="26">
        <f t="shared" si="29"/>
        <v>0.59496548801162508</v>
      </c>
      <c r="HQ36" s="26">
        <f t="shared" si="58"/>
        <v>9.118127875999027E-2</v>
      </c>
      <c r="HR36" s="29">
        <f t="shared" si="30"/>
        <v>2.2000000000000002</v>
      </c>
      <c r="HS36" s="29">
        <f t="shared" si="31"/>
        <v>4.4227052555098094</v>
      </c>
      <c r="HT36" s="29">
        <f t="shared" si="32"/>
        <v>5.0227052555098091</v>
      </c>
      <c r="HU36" s="29">
        <f t="shared" si="33"/>
        <v>13638669</v>
      </c>
      <c r="HV36" s="29">
        <f t="shared" si="34"/>
        <v>13917979.231363527</v>
      </c>
      <c r="HW36" s="29">
        <f t="shared" si="35"/>
        <v>13560148.967667717</v>
      </c>
      <c r="HX36" s="29">
        <f t="shared" si="36"/>
        <v>68779120</v>
      </c>
      <c r="HY36" s="14">
        <f t="shared" si="37"/>
        <v>41116797.200000003</v>
      </c>
      <c r="IC36" s="14">
        <v>0</v>
      </c>
      <c r="ID36" s="14">
        <v>1</v>
      </c>
      <c r="IE36" s="14">
        <v>300</v>
      </c>
      <c r="IF36" s="14">
        <v>50</v>
      </c>
      <c r="IG36" s="14">
        <v>37</v>
      </c>
      <c r="IH36" s="23">
        <f t="shared" si="38"/>
        <v>6561606763</v>
      </c>
      <c r="II36" s="23">
        <f t="shared" si="59"/>
        <v>2</v>
      </c>
      <c r="IJ36" s="23">
        <f t="shared" si="60"/>
        <v>6561.61</v>
      </c>
      <c r="IK36" s="14">
        <v>1</v>
      </c>
      <c r="IL36" s="14">
        <v>0</v>
      </c>
      <c r="IM36" s="14">
        <v>120</v>
      </c>
      <c r="IN36" s="14">
        <v>20</v>
      </c>
      <c r="IO36" s="14">
        <v>15</v>
      </c>
      <c r="IP36" s="23">
        <f t="shared" si="39"/>
        <v>2044794867</v>
      </c>
      <c r="IQ36" s="23">
        <f t="shared" si="61"/>
        <v>2</v>
      </c>
      <c r="IR36" s="23">
        <f t="shared" si="62"/>
        <v>2044.79</v>
      </c>
      <c r="IU36" s="14">
        <v>48</v>
      </c>
      <c r="IV36" s="14">
        <v>8</v>
      </c>
      <c r="IW36" s="14">
        <v>6</v>
      </c>
      <c r="IX36" s="23">
        <f t="shared" si="40"/>
        <v>790406299</v>
      </c>
      <c r="IY36" s="23">
        <f t="shared" si="63"/>
        <v>2</v>
      </c>
      <c r="IZ36" s="23">
        <f t="shared" si="64"/>
        <v>790.41</v>
      </c>
      <c r="JA36" s="14">
        <v>30</v>
      </c>
      <c r="JB36" s="14">
        <v>5</v>
      </c>
      <c r="JC36" s="14">
        <v>3</v>
      </c>
      <c r="JD36" s="23">
        <f t="shared" si="41"/>
        <v>453323490</v>
      </c>
      <c r="JE36" s="23">
        <f t="shared" si="65"/>
        <v>2</v>
      </c>
      <c r="JF36" s="23">
        <f t="shared" si="66"/>
        <v>453.32</v>
      </c>
      <c r="JG36" s="14">
        <v>96</v>
      </c>
      <c r="JH36" s="14">
        <v>16</v>
      </c>
      <c r="JI36" s="14">
        <v>12</v>
      </c>
      <c r="JJ36" s="23">
        <f t="shared" si="42"/>
        <v>1580812598</v>
      </c>
      <c r="JK36" s="23">
        <f t="shared" si="67"/>
        <v>2</v>
      </c>
      <c r="JL36" s="23">
        <f t="shared" si="68"/>
        <v>1580.81</v>
      </c>
      <c r="KF36" s="17"/>
      <c r="KG36" s="17"/>
    </row>
    <row r="37" spans="1:293" ht="16.5" x14ac:dyDescent="0.2">
      <c r="A37" s="14">
        <v>70</v>
      </c>
      <c r="B37" s="14" t="s">
        <v>656</v>
      </c>
      <c r="C37" s="14">
        <v>70</v>
      </c>
      <c r="D37" s="14">
        <v>70</v>
      </c>
      <c r="E37" s="14">
        <v>70</v>
      </c>
      <c r="F37" s="14">
        <v>2</v>
      </c>
      <c r="G37" s="14">
        <v>2</v>
      </c>
      <c r="H37" s="14">
        <v>2</v>
      </c>
      <c r="I37" s="14">
        <v>1</v>
      </c>
      <c r="J37" s="14">
        <v>1</v>
      </c>
      <c r="K37" s="14">
        <v>1</v>
      </c>
      <c r="L37" s="14">
        <v>3</v>
      </c>
      <c r="M37" s="14">
        <v>4</v>
      </c>
      <c r="N37" s="14">
        <v>3</v>
      </c>
      <c r="O37" s="14">
        <v>3</v>
      </c>
      <c r="P37" s="14">
        <v>3</v>
      </c>
      <c r="Q37" s="14">
        <v>3</v>
      </c>
      <c r="R37" s="14">
        <v>3</v>
      </c>
      <c r="S37" s="14">
        <v>3</v>
      </c>
      <c r="T37" s="14">
        <v>65</v>
      </c>
      <c r="U37" s="14">
        <v>65</v>
      </c>
      <c r="V37" s="14">
        <v>65</v>
      </c>
      <c r="W37" s="14">
        <v>65</v>
      </c>
      <c r="X37" s="14">
        <v>65</v>
      </c>
      <c r="Y37" s="14">
        <v>65</v>
      </c>
      <c r="Z37" s="14">
        <v>65</v>
      </c>
      <c r="AA37" s="14">
        <v>65</v>
      </c>
      <c r="AB37" s="14">
        <v>5</v>
      </c>
      <c r="AC37" s="14">
        <v>2</v>
      </c>
      <c r="AD37" s="14">
        <v>2</v>
      </c>
      <c r="AE37" s="14">
        <v>2</v>
      </c>
      <c r="AF37" s="14">
        <v>2</v>
      </c>
      <c r="AG37" s="14">
        <v>2</v>
      </c>
      <c r="AH37" s="14">
        <v>3</v>
      </c>
      <c r="AI37" s="14">
        <v>3</v>
      </c>
      <c r="AJ37" s="14">
        <v>1</v>
      </c>
      <c r="AK37" s="14">
        <v>1</v>
      </c>
      <c r="AL37" s="14">
        <v>1</v>
      </c>
      <c r="AM37" s="14">
        <v>1</v>
      </c>
      <c r="AN37" s="14">
        <v>1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6</v>
      </c>
      <c r="BB37" s="14">
        <f>ROUND((INDEX(新战舰养成!S$6:S$18,日常本!$F37+1)+INDEX(新战舰养成!D$6:D$18,日常本!$F37+1)*(日常本!$C37-1))*INDEX(战舰突破!$D$6:$D$18,日常本!$I37+1),0)</f>
        <v>2283</v>
      </c>
      <c r="BC37" s="14">
        <f>ROUND((INDEX(新战舰养成!T$6:T$18,日常本!$F37+1)+INDEX(新战舰养成!E$6:E$18,日常本!$F37+1)*(日常本!$C37-1))*INDEX(战舰突破!$D$6:$D$18,日常本!$I37+1),0)</f>
        <v>18194</v>
      </c>
      <c r="BD37" s="14">
        <f>ROUND((INDEX(新战舰养成!U$6:U$18,日常本!$F37+1)+INDEX(新战舰养成!F$6:F$18,日常本!$F37+1)*(日常本!$C37-1))*INDEX(战舰突破!$D$6:$D$18,日常本!$I37+1),0)</f>
        <v>1163</v>
      </c>
      <c r="BE37" s="14">
        <f>ROUND((INDEX(新战舰养成!V$6:V$18,日常本!$F37+1)+INDEX(新战舰养成!G$6:G$18,日常本!$F37+1)*(日常本!$C37-1))*INDEX(战舰突破!$D$6:$D$18,日常本!$I37+1),0)</f>
        <v>330</v>
      </c>
      <c r="BF37" s="14">
        <f>ROUND((INDEX(新战舰养成!W$6:W$18,日常本!$F37+1)+INDEX(新战舰养成!H$6:H$18,日常本!$F37+1)*(日常本!$C37-1))*INDEX(战舰突破!$D$6:$D$18,日常本!$I37+1),0)</f>
        <v>4</v>
      </c>
      <c r="BH37" s="14">
        <f>IF($D37&gt;0,ROUND((INDEX(新战舰养成!X$6:X$18,日常本!$G37+1)+INDEX(新战舰养成!I$6:I$18,日常本!$G37+1)*(日常本!$D37-1))*INDEX(战舰突破!$D$6:$D$18,日常本!$J37+1),0),0)</f>
        <v>2591</v>
      </c>
      <c r="BI37" s="14">
        <f>IF($D37&gt;0,ROUND((INDEX(新战舰养成!Y$6:Y$18,日常本!$G37+1)+INDEX(新战舰养成!J$6:J$18,日常本!$G37+1)*(日常本!$D37-1))*INDEX(战舰突破!$D$6:$D$18,日常本!$J37+1),0),0)</f>
        <v>0</v>
      </c>
      <c r="BJ37" s="14">
        <f>IF($D37&gt;0,ROUND((INDEX(新战舰养成!Z$6:Z$18,日常本!$G37+1)+INDEX(新战舰养成!K$6:K$18,日常本!$G37+1)*(日常本!$D37-1))*INDEX(战舰突破!$D$6:$D$18,日常本!$J37+1),0),0)</f>
        <v>0</v>
      </c>
      <c r="BK37" s="14">
        <f>IF($D37&gt;0,ROUND((INDEX(新战舰养成!AA$6:AA$18,日常本!$G37+1)+INDEX(新战舰养成!L$6:L$18,日常本!$G37+1)*(日常本!$D37-1))*INDEX(战舰突破!$D$6:$D$18,日常本!$J37+1),0),0)</f>
        <v>22825</v>
      </c>
      <c r="BL37" s="14">
        <f>IF($D37&gt;0,ROUND((INDEX(新战舰养成!AB$6:AB$18,日常本!$G37+1)+INDEX(新战舰养成!M$6:M$18,日常本!$G37+1)*(日常本!$D37-1))*INDEX(战舰突破!$D$6:$D$18,日常本!$J37+1),0),0)</f>
        <v>454</v>
      </c>
      <c r="BN37" s="14">
        <f>IF($E37&gt;0,ROUND((INDEX(新战舰养成!AC$6:AC$18,日常本!$H37+1)+INDEX(新战舰养成!I$6:I$18,日常本!$H37+1)*(日常本!$E37-1))*INDEX(战舰突破!$D$6:$D$18,日常本!$K37+1),0),0)</f>
        <v>2921</v>
      </c>
      <c r="BO37" s="14">
        <f>IF($E37&gt;0,ROUND((INDEX(新战舰养成!AD$6:AD$18,日常本!$H37+1)+INDEX(新战舰养成!J$6:J$18,日常本!$H37+1)*(日常本!$E37-1))*INDEX(战舰突破!$D$6:$D$18,日常本!$K37+1),0),0)</f>
        <v>0</v>
      </c>
      <c r="BP37" s="14">
        <f>IF($E37&gt;0,ROUND((INDEX(新战舰养成!AE$6:AE$18,日常本!$H37+1)+INDEX(新战舰养成!K$6:K$18,日常本!$H37+1)*(日常本!$E37-1))*INDEX(战舰突破!$D$6:$D$18,日常本!$K37+1),0),0)</f>
        <v>0</v>
      </c>
      <c r="BQ37" s="14">
        <f>IF($E37&gt;0,ROUND((INDEX(新战舰养成!AF$6:AF$18,日常本!$H37+1)+INDEX(新战舰养成!L$6:L$18,日常本!$H37+1)*(日常本!$E37-1))*INDEX(战舰突破!$D$6:$D$18,日常本!$K37+1),0),0)</f>
        <v>19113</v>
      </c>
      <c r="BR37" s="14">
        <f>IF($E37&gt;0,ROUND((INDEX(新战舰养成!AG$6:AG$18,日常本!$H37+1)+INDEX(新战舰养成!M$6:M$18,日常本!$H37+1)*(日常本!$E37-1))*INDEX(战舰突破!$D$6:$D$18,日常本!$K37+1),0),0)</f>
        <v>550</v>
      </c>
      <c r="BU37" s="14">
        <f>(INDEX(装备数值!$C$13:$G$116,日常本!$L37*8+1,BU$2)+INDEX(装备数值!$C$13:$G$116,日常本!$M37*8+2,BU$2)+INDEX(装备数值!$C$13:$G$116,日常本!$O37*8+3,BU$2)+INDEX(装备数值!$C$13:$G$116,日常本!$N37*8+4,BU$2)+INDEX(装备数值!$C$13:$G$116,日常本!$P37*8+5,BU$2)+INDEX(装备数值!$C$13:$G$116,日常本!$Q37*8+6,BU$2)+INDEX(装备数值!$C$13:$G$116,日常本!$R37*8+7,BU$2)+INDEX(装备数值!$C$13:$G$116,日常本!$S37*8+8,BU$2))</f>
        <v>2000</v>
      </c>
      <c r="BV37" s="14">
        <f>(INDEX(装备数值!$C$13:$G$116,日常本!$L37*8+1,BV$2)+INDEX(装备数值!$C$13:$G$116,日常本!$M37*8+2,BV$2)+INDEX(装备数值!$C$13:$G$116,日常本!$O37*8+3,BV$2)+INDEX(装备数值!$C$13:$G$116,日常本!$N37*8+4,BV$2)+INDEX(装备数值!$C$13:$G$116,日常本!$P37*8+5,BV$2)+INDEX(装备数值!$C$13:$G$116,日常本!$Q37*8+6,BV$2)+INDEX(装备数值!$C$13:$G$116,日常本!$R37*8+7,BV$2)+INDEX(装备数值!$C$13:$G$116,日常本!$S37*8+8,BV$2))</f>
        <v>15000</v>
      </c>
      <c r="BW37" s="14">
        <f>(INDEX(装备数值!$C$13:$G$116,日常本!$L37*8+1,BW$2)+INDEX(装备数值!$C$13:$G$116,日常本!$M37*8+2,BW$2)+INDEX(装备数值!$C$13:$G$116,日常本!$O37*8+3,BW$2)+INDEX(装备数值!$C$13:$G$116,日常本!$N37*8+4,BW$2)+INDEX(装备数值!$C$13:$G$116,日常本!$P37*8+5,BW$2)+INDEX(装备数值!$C$13:$G$116,日常本!$Q37*8+6,BW$2)+INDEX(装备数值!$C$13:$G$116,日常本!$R37*8+7,BW$2)+INDEX(装备数值!$C$13:$G$116,日常本!$S37*8+8,BW$2))</f>
        <v>1140</v>
      </c>
      <c r="BX37" s="14">
        <f>(INDEX(装备数值!$C$13:$G$116,日常本!$L37*8+1,BX$2)+INDEX(装备数值!$C$13:$G$116,日常本!$M37*8+2,BX$2)+INDEX(装备数值!$C$13:$G$116,日常本!$O37*8+3,BX$2)+INDEX(装备数值!$C$13:$G$116,日常本!$N37*8+4,BX$2)+INDEX(装备数值!$C$13:$G$116,日常本!$P37*8+5,BX$2)+INDEX(装备数值!$C$13:$G$116,日常本!$Q37*8+6,BX$2)+INDEX(装备数值!$C$13:$G$116,日常本!$R37*8+7,BX$2)+INDEX(装备数值!$C$13:$G$116,日常本!$S37*8+8,BX$2))</f>
        <v>34000</v>
      </c>
      <c r="BY37" s="14">
        <f>(INDEX(装备数值!$C$13:$G$116,日常本!$L37*8+1,BY$2)+INDEX(装备数值!$C$13:$G$116,日常本!$M37*8+2,BY$2)+INDEX(装备数值!$C$13:$G$116,日常本!$O37*8+3,BY$2)+INDEX(装备数值!$C$13:$G$116,日常本!$N37*8+4,BY$2)+INDEX(装备数值!$C$13:$G$116,日常本!$P37*8+5,BY$2)+INDEX(装备数值!$C$13:$G$116,日常本!$Q37*8+6,BY$2)+INDEX(装备数值!$C$13:$G$116,日常本!$R37*8+7,BY$2)+INDEX(装备数值!$C$13:$G$116,日常本!$S37*8+8,BY$2))</f>
        <v>350</v>
      </c>
      <c r="CB37" s="14">
        <f>INDEX(装备数值!$I$13:$M$116,日常本!$L37*8+1,CB$2)*$T37+INDEX(装备数值!$I$13:$M$116,日常本!$M37*8+2,CB$2)*$U37+INDEX(装备数值!$I$13:$M$116,日常本!$O37*8+3,CB$2)*$V37+INDEX(装备数值!$I$13:$M$116,日常本!$N37*8+4,CB$2)*$W37+INDEX(装备数值!$I$13:$M$116,日常本!$P37*8+5,CB$2)*$X37+INDEX(装备数值!$I$13:$M$116,日常本!$Q37*8+6,CB$2)*$Y37+INDEX(装备数值!$I$13:$M$116,日常本!$R37*8+7,CB$2)*$Z37+INDEX(装备数值!$I$13:$M$116,日常本!$S37*8+8,CB$2)*$AA37</f>
        <v>5200</v>
      </c>
      <c r="CC37" s="14">
        <f>INDEX(装备数值!$I$13:$M$116,日常本!$L37*8+1,CC$2)*$T37+INDEX(装备数值!$I$13:$M$116,日常本!$M37*8+2,CC$2)*$U37+INDEX(装备数值!$I$13:$M$116,日常本!$O37*8+3,CC$2)*$V37+INDEX(装备数值!$I$13:$M$116,日常本!$N37*8+4,CC$2)*$W37+INDEX(装备数值!$I$13:$M$116,日常本!$P37*8+5,CC$2)*$X37+INDEX(装备数值!$I$13:$M$116,日常本!$Q37*8+6,CC$2)*$Y37+INDEX(装备数值!$I$13:$M$116,日常本!$R37*8+7,CC$2)*$Z37+INDEX(装备数值!$I$13:$M$116,日常本!$S37*8+8,CC$2)*$AA37</f>
        <v>39000</v>
      </c>
      <c r="CD37" s="14">
        <f>INDEX(装备数值!$I$13:$M$116,日常本!$L37*8+1,CD$2)*$T37+INDEX(装备数值!$I$13:$M$116,日常本!$M37*8+2,CD$2)*$U37+INDEX(装备数值!$I$13:$M$116,日常本!$O37*8+3,CD$2)*$V37+INDEX(装备数值!$I$13:$M$116,日常本!$N37*8+4,CD$2)*$W37+INDEX(装备数值!$I$13:$M$116,日常本!$P37*8+5,CD$2)*$X37+INDEX(装备数值!$I$13:$M$116,日常本!$Q37*8+6,CD$2)*$Y37+INDEX(装备数值!$I$13:$M$116,日常本!$R37*8+7,CD$2)*$Z37+INDEX(装备数值!$I$13:$M$116,日常本!$S37*8+8,CD$2)*$AA37</f>
        <v>2730</v>
      </c>
      <c r="CE37" s="14">
        <f>INDEX(装备数值!$I$13:$M$116,日常本!$L37*8+1,CE$2)*$T37+INDEX(装备数值!$I$13:$M$116,日常本!$M37*8+2,CE$2)*$U37+INDEX(装备数值!$I$13:$M$116,日常本!$O37*8+3,CE$2)*$V37+INDEX(装备数值!$I$13:$M$116,日常本!$N37*8+4,CE$2)*$W37+INDEX(装备数值!$I$13:$M$116,日常本!$P37*8+5,CE$2)*$X37+INDEX(装备数值!$I$13:$M$116,日常本!$Q37*8+6,CE$2)*$Y37+INDEX(装备数值!$I$13:$M$116,日常本!$R37*8+7,CE$2)*$Z37+INDEX(装备数值!$I$13:$M$116,日常本!$S37*8+8,CE$2)*$AA37</f>
        <v>65000</v>
      </c>
      <c r="CF37" s="14">
        <f>INDEX(装备数值!$I$13:$M$116,日常本!$L37*8+1,CF$2)*$T37+INDEX(装备数值!$I$13:$M$116,日常本!$M37*8+2,CF$2)*$U37+INDEX(装备数值!$I$13:$M$116,日常本!$O37*8+3,CF$2)*$V37+INDEX(装备数值!$I$13:$M$116,日常本!$N37*8+4,CF$2)*$W37+INDEX(装备数值!$I$13:$M$116,日常本!$P37*8+5,CF$2)*$X37+INDEX(装备数值!$I$13:$M$116,日常本!$Q37*8+6,CF$2)*$Y37+INDEX(装备数值!$I$13:$M$116,日常本!$R37*8+7,CF$2)*$Z37+INDEX(装备数值!$I$13:$M$116,日常本!$S37*8+8,CF$2)*$AA37</f>
        <v>910</v>
      </c>
      <c r="CI37" s="14">
        <f>INDEX(装备数值!$X$13:$AH$116,$L37*8+1,CI$2)*$AB37+INDEX(装备数值!$X$13:$AH$116,$M37*8+2,CI$2)*$AC37+INDEX(装备数值!$X$13:$AH$116,$O37*8+3,CI$2)*$AD37+INDEX(装备数值!$X$13:$AH$116,$N37*8+4,CI$2)*$AE37+INDEX(装备数值!$X$13:$AH$116,$P37*8+5,CI$2)*$AF37+INDEX(装备数值!$X$13:$AH$116,$Q37*8+6,CI$2)*$AG37+INDEX(装备数值!$X$13:$AH$116,$R37*8+7,CI$2)*$AH37+INDEX(装备数值!$X$13:$AH$116,$S37*8+8,CI$2)*$AI37</f>
        <v>900</v>
      </c>
      <c r="CJ37" s="14">
        <f>INDEX(装备数值!$X$13:$AH$116,$L37*8+1,CJ$2)*$AB37+INDEX(装备数值!$X$13:$AH$116,$M37*8+2,CJ$2)*$AC37+INDEX(装备数值!$X$13:$AH$116,$O37*8+3,CJ$2)*$AD37+INDEX(装备数值!$X$13:$AH$116,$N37*8+4,CJ$2)*$AE37+INDEX(装备数值!$X$13:$AH$116,$P37*8+5,CJ$2)*$AF37+INDEX(装备数值!$X$13:$AH$116,$Q37*8+6,CJ$2)*$AG37+INDEX(装备数值!$X$13:$AH$116,$R37*8+7,CJ$2)*$AH37+INDEX(装备数值!$X$13:$AH$116,$S37*8+8,CJ$2)*$AI37</f>
        <v>6375</v>
      </c>
      <c r="CK37" s="14">
        <f>INDEX(装备数值!$X$13:$AH$116,$L37*8+1,CK$2)*$AB37+INDEX(装备数值!$X$13:$AH$116,$M37*8+2,CK$2)*$AC37+INDEX(装备数值!$X$13:$AH$116,$O37*8+3,CK$2)*$AD37+INDEX(装备数值!$X$13:$AH$116,$N37*8+4,CK$2)*$AE37+INDEX(装备数值!$X$13:$AH$116,$P37*8+5,CK$2)*$AF37+INDEX(装备数值!$X$13:$AH$116,$Q37*8+6,CK$2)*$AG37+INDEX(装备数值!$X$13:$AH$116,$R37*8+7,CK$2)*$AH37+INDEX(装备数值!$X$13:$AH$116,$S37*8+8,CK$2)*$AI37</f>
        <v>300</v>
      </c>
      <c r="CL37" s="14">
        <f>INDEX(装备数值!$X$13:$AH$116,$L37*8+1,CL$2)*$AB37+INDEX(装备数值!$X$13:$AH$116,$M37*8+2,CL$2)*$AC37+INDEX(装备数值!$X$13:$AH$116,$O37*8+3,CL$2)*$AD37+INDEX(装备数值!$X$13:$AH$116,$N37*8+4,CL$2)*$AE37+INDEX(装备数值!$X$13:$AH$116,$P37*8+5,CL$2)*$AF37+INDEX(装备数值!$X$13:$AH$116,$Q37*8+6,CL$2)*$AG37+INDEX(装备数值!$X$13:$AH$116,$R37*8+7,CL$2)*$AH37+INDEX(装备数值!$X$13:$AH$116,$S37*8+8,CL$2)*$AI37</f>
        <v>12000</v>
      </c>
      <c r="CM37" s="14">
        <f>INDEX(装备数值!$X$13:$AH$116,$L37*8+1,CM$2)*$AB37+INDEX(装备数值!$X$13:$AH$116,$M37*8+2,CM$2)*$AC37+INDEX(装备数值!$X$13:$AH$116,$O37*8+3,CM$2)*$AD37+INDEX(装备数值!$X$13:$AH$116,$N37*8+4,CM$2)*$AE37+INDEX(装备数值!$X$13:$AH$116,$P37*8+5,CM$2)*$AF37+INDEX(装备数值!$X$13:$AH$116,$Q37*8+6,CM$2)*$AG37+INDEX(装备数值!$X$13:$AH$116,$R37*8+7,CM$2)*$AH37+INDEX(装备数值!$X$13:$AH$116,$S37*8+8,CM$2)*$AI37</f>
        <v>120</v>
      </c>
      <c r="CN37" s="14">
        <f>INDEX(装备数值!$X$13:$AH$116,$L37*8+1,CN$2)*$AB37+INDEX(装备数值!$X$13:$AH$116,$M37*8+2,CN$2)*$AC37+INDEX(装备数值!$X$13:$AH$116,$O37*8+3,CN$2)*$AD37+INDEX(装备数值!$X$13:$AH$116,$N37*8+4,CN$2)*$AE37+INDEX(装备数值!$X$13:$AH$116,$P37*8+5,CN$2)*$AF37+INDEX(装备数值!$X$13:$AH$116,$Q37*8+6,CN$2)*$AG37+INDEX(装备数值!$X$13:$AH$116,$R37*8+7,CN$2)*$AH37+INDEX(装备数值!$X$13:$AH$116,$S37*8+8,CN$2)*$AI37</f>
        <v>725</v>
      </c>
      <c r="CO37" s="14">
        <f>INDEX(装备数值!$X$13:$AH$116,$L37*8+1,CO$2)*$AB37+INDEX(装备数值!$X$13:$AH$116,$M37*8+2,CO$2)*$AC37+INDEX(装备数值!$X$13:$AH$116,$O37*8+3,CO$2)*$AD37+INDEX(装备数值!$X$13:$AH$116,$N37*8+4,CO$2)*$AE37+INDEX(装备数值!$X$13:$AH$116,$P37*8+5,CO$2)*$AF37+INDEX(装备数值!$X$13:$AH$116,$Q37*8+6,CO$2)*$AG37+INDEX(装备数值!$X$13:$AH$116,$R37*8+7,CO$2)*$AH37+INDEX(装备数值!$X$13:$AH$116,$S37*8+8,CO$2)*$AI37</f>
        <v>450</v>
      </c>
      <c r="CP37" s="14">
        <f>INDEX(装备数值!$X$13:$AH$116,$L37*8+1,CP$2)*$AB37+INDEX(装备数值!$X$13:$AH$116,$M37*8+2,CP$2)*$AC37+INDEX(装备数值!$X$13:$AH$116,$O37*8+3,CP$2)*$AD37+INDEX(装备数值!$X$13:$AH$116,$N37*8+4,CP$2)*$AE37+INDEX(装备数值!$X$13:$AH$116,$P37*8+5,CP$2)*$AF37+INDEX(装备数值!$X$13:$AH$116,$Q37*8+6,CP$2)*$AG37+INDEX(装备数值!$X$13:$AH$116,$R37*8+7,CP$2)*$AH37+INDEX(装备数值!$X$13:$AH$116,$S37*8+8,CP$2)*$AI37</f>
        <v>675</v>
      </c>
      <c r="CQ37" s="14">
        <f>INDEX(装备数值!$X$13:$AH$116,$L37*8+1,CQ$2)*$AB37+INDEX(装备数值!$X$13:$AH$116,$M37*8+2,CQ$2)*$AC37+INDEX(装备数值!$X$13:$AH$116,$O37*8+3,CQ$2)*$AD37+INDEX(装备数值!$X$13:$AH$116,$N37*8+4,CQ$2)*$AE37+INDEX(装备数值!$X$13:$AH$116,$P37*8+5,CQ$2)*$AF37+INDEX(装备数值!$X$13:$AH$116,$Q37*8+6,CQ$2)*$AG37+INDEX(装备数值!$X$13:$AH$116,$R37*8+7,CQ$2)*$AH37+INDEX(装备数值!$X$13:$AH$116,$S37*8+8,CQ$2)*$AI37</f>
        <v>500</v>
      </c>
      <c r="CR37" s="14">
        <f>INDEX(装备数值!$X$13:$AH$116,$L37*8+1,CR$2)*$AB37+INDEX(装备数值!$X$13:$AH$116,$M37*8+2,CR$2)*$AC37+INDEX(装备数值!$X$13:$AH$116,$O37*8+3,CR$2)*$AD37+INDEX(装备数值!$X$13:$AH$116,$N37*8+4,CR$2)*$AE37+INDEX(装备数值!$X$13:$AH$116,$P37*8+5,CR$2)*$AF37+INDEX(装备数值!$X$13:$AH$116,$Q37*8+6,CR$2)*$AG37+INDEX(装备数值!$X$13:$AH$116,$R37*8+7,CR$2)*$AH37+INDEX(装备数值!$X$13:$AH$116,$S37*8+8,CR$2)*$AI37</f>
        <v>0</v>
      </c>
      <c r="CS37" s="14">
        <f>INDEX(装备数值!$X$13:$AH$116,$L37*8+1,CS$2)*$AB37+INDEX(装备数值!$X$13:$AH$116,$M37*8+2,CS$2)*$AC37+INDEX(装备数值!$X$13:$AH$116,$O37*8+3,CS$2)*$AD37+INDEX(装备数值!$X$13:$AH$116,$N37*8+4,CS$2)*$AE37+INDEX(装备数值!$X$13:$AH$116,$P37*8+5,CS$2)*$AF37+INDEX(装备数值!$X$13:$AH$116,$Q37*8+6,CS$2)*$AG37+INDEX(装备数值!$X$13:$AH$116,$R37*8+7,CS$2)*$AH37+INDEX(装备数值!$X$13:$AH$116,$S37*8+8,CS$2)*$AI37</f>
        <v>0</v>
      </c>
      <c r="CU37" s="14">
        <f>INDEX(装备数值!$AN$17:$AN$117,MATCH(MIN($T37:$AA37),装备数值!$AO$17:$AO$117,1))</f>
        <v>6</v>
      </c>
      <c r="CV37" s="14">
        <f>IF(COUNTIF($L37:$S37,"&gt;"&amp;0)=8,INDEX(装备数值!AR$17:AR$117,$CU37+1),0)</f>
        <v>720</v>
      </c>
      <c r="CW37" s="14">
        <f>IF(COUNTIF($L37:$S37,"&gt;"&amp;0)=8,INDEX(装备数值!AS$17:AS$117,$CU37+1),0)</f>
        <v>5400</v>
      </c>
      <c r="CX37" s="14">
        <f>IF(COUNTIF($L37:$S37,"&gt;"&amp;0)=8,INDEX(装备数值!AT$17:AT$117,$CU37+1),0)</f>
        <v>360</v>
      </c>
      <c r="CY37" s="14">
        <f>IF(COUNTIF($L37:$S37,"&gt;"&amp;0)=8,INDEX(装备数值!AU$17:AU$117,$CU37+1),0)</f>
        <v>7200</v>
      </c>
      <c r="CZ37" s="14">
        <f>IF(COUNTIF($L37:$S37,"&gt;"&amp;0)=8,INDEX(装备数值!AV$17:AV$117,$CU37+1),0)</f>
        <v>120</v>
      </c>
      <c r="DB37" s="14">
        <f>INDEX(装备数值!$AY$17:$AY$77,MATCH(MIN($AB37:$AI37),装备数值!$AZ$17:$AZ$77,1))</f>
        <v>1</v>
      </c>
      <c r="DC37" s="26">
        <f>INDEX(装备数值!BA$17:BA$77,日常本!DB37+1)</f>
        <v>0.01</v>
      </c>
      <c r="DD37" s="26">
        <f>INDEX(装备数值!BA$17:BA$77,日常本!DB37+1)</f>
        <v>0.01</v>
      </c>
      <c r="DF37" s="14">
        <f t="shared" si="0"/>
        <v>5</v>
      </c>
      <c r="DG37" s="14">
        <f>VLOOKUP(DF37,军阶与晶片数值!$W$6:$X$27,2)</f>
        <v>2</v>
      </c>
      <c r="DH37" s="14">
        <f>INDEX(军阶与晶片数值!Y$6:Y$27,$DG37+1)</f>
        <v>200</v>
      </c>
      <c r="DI37" s="14">
        <f>INDEX(军阶与晶片数值!Z$6:Z$27,$DG37+1)</f>
        <v>200</v>
      </c>
      <c r="DJ37" s="14">
        <f>INDEX(军阶与晶片数值!AA$6:AA$27,$DG37+1)</f>
        <v>200</v>
      </c>
      <c r="DK37" s="14">
        <f>INDEX(军阶与晶片数值!AB$6:AB$27,$DG37+1)</f>
        <v>200</v>
      </c>
      <c r="DL37" s="28">
        <f>INDEX(军阶与晶片数值!AC$6:AC$27,$DG37+1)</f>
        <v>10</v>
      </c>
      <c r="DM37" s="28">
        <f>INDEX(军阶与晶片数值!AD$6:AD$27,$DG37+1)</f>
        <v>5</v>
      </c>
      <c r="DO37" s="26">
        <f>INDEX(军阶与晶片数值!I$6:I$16,AJ37+1)</f>
        <v>0.01</v>
      </c>
      <c r="DP37" s="26">
        <f>INDEX(军阶与晶片数值!M$6:M$16,AK37+1)</f>
        <v>0.01</v>
      </c>
      <c r="DQ37" s="26">
        <f>INDEX(军阶与晶片数值!J$6:J$16,AL37+1)</f>
        <v>0.01</v>
      </c>
      <c r="DR37" s="26">
        <f>INDEX(军阶与晶片数值!K$6:K$16,AM37+1)</f>
        <v>0.02</v>
      </c>
      <c r="DS37" s="26">
        <f>INDEX(军阶与晶片数值!L$6:L$16,AN37+1)</f>
        <v>0.02</v>
      </c>
      <c r="DT37" s="28">
        <f>INDEX(军阶与晶片数值!N$6:N$16,AO37+1)</f>
        <v>0</v>
      </c>
      <c r="DU37" s="28">
        <f>INDEX(军阶与晶片数值!O$6:O$16,AP37+1)</f>
        <v>0</v>
      </c>
      <c r="DV37" s="28">
        <f>INDEX(军阶与晶片数值!P$6:P$16,AQ37+1)</f>
        <v>0</v>
      </c>
      <c r="DW37" s="28">
        <f>INDEX(军阶与晶片数值!Q$6:Q$16,AR37+1)</f>
        <v>0</v>
      </c>
      <c r="DX37" s="26">
        <f>INDEX(军阶与晶片数值!R$6:R$16,AS37+1)</f>
        <v>0</v>
      </c>
      <c r="DY37" s="26">
        <f>INDEX(军阶与晶片数值!S$6:S$16,AT37+1)</f>
        <v>0</v>
      </c>
      <c r="DZ37" s="26">
        <f>INDEX(军阶与晶片数值!T$6:T$16,AU37+1)</f>
        <v>0</v>
      </c>
      <c r="EA37" s="26">
        <f>INDEX(军阶与晶片数值!U$6:U$16,AV37+1)</f>
        <v>0</v>
      </c>
      <c r="EC37" s="26">
        <f>INDEX(军阶与晶片数值!$C$6:$C$36,日常本!$AW37+1)</f>
        <v>0.2</v>
      </c>
      <c r="ED37" s="26">
        <f>INDEX(军阶与晶片数值!$C$6:$C$36,日常本!$AW37+1)</f>
        <v>0.2</v>
      </c>
      <c r="EE37" s="26">
        <f>INDEX(军阶与晶片数值!$C$6:$C$36,日常本!$AW37+1)</f>
        <v>0.2</v>
      </c>
      <c r="EF37" s="26">
        <f>INDEX(军阶与晶片数值!$C$6:$C$36,日常本!$AW37+1)</f>
        <v>0.2</v>
      </c>
      <c r="EG37" s="26">
        <f>INDEX(军阶与晶片数值!$C$6:$C$36,日常本!$AW37+1)</f>
        <v>0.2</v>
      </c>
      <c r="EI37" s="14">
        <f>INDEX(战舰突破!$H$6:$H$18,日常本!$F37+1)+INDEX(战舰突破!$H$23:$H$35,日常本!$G37+1)+INDEX(战舰突破!$H$40:$H$52,日常本!$H37+1)</f>
        <v>200</v>
      </c>
      <c r="EJ37" s="14">
        <f>INDEX(战舰突破!$I$6:$I$18,日常本!$F37+1)+INDEX(战舰突破!$I$23:$I$35,日常本!$G37+1)+INDEX(战舰突破!$I$40:$I$52,日常本!$H37+1)</f>
        <v>200</v>
      </c>
      <c r="EK37" s="14">
        <f>INDEX(战舰突破!$J$6:$J$18,日常本!$F37+1)+INDEX(战舰突破!$J$23:$J$35,日常本!$G37+1)+INDEX(战舰突破!$J$40:$J$52,日常本!$H37+1)</f>
        <v>0</v>
      </c>
      <c r="EL37" s="14">
        <f>INDEX(战舰突破!$K$6:$K$18,日常本!$F37+1)+INDEX(战舰突破!$K$23:$K$35,日常本!$G37+1)+INDEX(战舰突破!$K$40:$K$52,日常本!$H37+1)</f>
        <v>0</v>
      </c>
      <c r="EM37" s="14">
        <f>INDEX(战舰突破!$L$6:$L$18,日常本!$F37+1)+INDEX(战舰突破!$L$23:$L$35,日常本!$G37+1)+INDEX(战舰突破!$L$40:$L$52,日常本!$H37+1)</f>
        <v>200</v>
      </c>
      <c r="EN37" s="18">
        <f>INDEX(战舰突破!$N$6:$N$18,日常本!$F37+1)+INDEX(战舰突破!$N$23:$N$35,日常本!$G37+1)+INDEX(战舰突破!$N$40:$N$52,日常本!$H37+1)</f>
        <v>0</v>
      </c>
      <c r="EO37" s="18">
        <f>INDEX(战舰突破!$O$6:$O$18,日常本!$F37+1)+INDEX(战舰突破!$O$23:$O$35,日常本!$G37+1)+INDEX(战舰突破!$O$40:$O$52,日常本!$H37+1)</f>
        <v>0</v>
      </c>
      <c r="EP37" s="18">
        <f>INDEX(战舰突破!$P$6:$P$18,日常本!$F37+1)+INDEX(战舰突破!$P$23:$P$35,日常本!$G37+1)+INDEX(战舰突破!$P$40:$P$52,日常本!$H37+1)</f>
        <v>0</v>
      </c>
      <c r="EQ37" s="18">
        <f>INDEX(战舰突破!$Q$6:$Q$18,日常本!$F37+1)+INDEX(战舰突破!$Q$23:$Q$35,日常本!$G37+1)+INDEX(战舰突破!$Q$40:$Q$52,日常本!$H37+1)</f>
        <v>0</v>
      </c>
      <c r="ER37" s="18">
        <f>INDEX(战舰突破!$R$6:$R$18,日常本!$F37+1)+INDEX(战舰突破!$R$23:$R$35,日常本!$G37+1)+INDEX(战舰突破!$R$40:$R$52,日常本!$H37+1)</f>
        <v>0</v>
      </c>
      <c r="ES37" s="18">
        <f>INDEX(战舰突破!$M$6:$M$18,日常本!$F37+1)+INDEX(战舰突破!$M$23:$M$35,日常本!$G37+1)+INDEX(战舰突破!$M$40:$M$52,日常本!$H37+1)</f>
        <v>0</v>
      </c>
      <c r="ET37" s="22">
        <f>INDEX(战舰突破!$W$6:$W$18,日常本!$F37+1)+INDEX(战舰突破!$W$23:$W$35,日常本!$G37+1)+INDEX(战舰突破!$W$40:$W$52,日常本!$H37+1)</f>
        <v>0.3</v>
      </c>
      <c r="EW37" s="14">
        <f>INDEX(战舰突破!$S$6:$S$18,日常本!$F37+1)</f>
        <v>0</v>
      </c>
      <c r="EX37" s="14">
        <f>INDEX(战舰突破!$T$6:$T$18,日常本!$F37+1)</f>
        <v>0</v>
      </c>
      <c r="EY37" s="14">
        <f>INDEX(战舰突破!$U$6:$U$18,日常本!$F37+1)</f>
        <v>0.1</v>
      </c>
      <c r="EZ37" s="14">
        <f>INDEX(战舰突破!$V$6:$V$18,日常本!$F37+1)</f>
        <v>0</v>
      </c>
      <c r="FA37" s="14">
        <f>INDEX(战舰突破!$X$6:$X$18,日常本!$F37+1)</f>
        <v>3</v>
      </c>
      <c r="FC37" s="14">
        <f>INDEX(战舰突破!$S$23:$S$35,日常本!$F37+1)</f>
        <v>0</v>
      </c>
      <c r="FD37" s="14">
        <f>INDEX(战舰突破!$T$23:$T$35,日常本!$F37+1)</f>
        <v>0</v>
      </c>
      <c r="FE37" s="14">
        <f>INDEX(战舰突破!$U$23:$U$35,日常本!$F37+1)</f>
        <v>0.1</v>
      </c>
      <c r="FF37" s="14">
        <f>INDEX(战舰突破!$V$23:$V$35,日常本!$F37+1)</f>
        <v>0</v>
      </c>
      <c r="FG37" s="14">
        <f>INDEX(战舰突破!$X$23:$X$35,日常本!$F37+1)</f>
        <v>45</v>
      </c>
      <c r="FI37" s="14">
        <f>INDEX(战舰突破!$S$40:$S$52,日常本!$F37+1)</f>
        <v>0</v>
      </c>
      <c r="FJ37" s="14">
        <f>INDEX(战舰突破!$T$40:$T$52,日常本!$F37+1)</f>
        <v>0</v>
      </c>
      <c r="FK37" s="14">
        <f>INDEX(战舰突破!$U$40:$U$52,日常本!$F37+1)</f>
        <v>0.1</v>
      </c>
      <c r="FL37" s="14">
        <f>INDEX(战舰突破!$V$40:$V$52,日常本!$F37+1)</f>
        <v>0</v>
      </c>
      <c r="FM37" s="14">
        <f>INDEX(战舰突破!$X$40:$X$52,日常本!$F37+1)</f>
        <v>75</v>
      </c>
      <c r="FP37" s="14">
        <f t="shared" si="1"/>
        <v>13699</v>
      </c>
      <c r="FQ37" s="14">
        <f t="shared" si="2"/>
        <v>14072</v>
      </c>
      <c r="FR37" s="14">
        <f t="shared" si="3"/>
        <v>14472</v>
      </c>
      <c r="FS37" s="14">
        <f t="shared" si="4"/>
        <v>101770</v>
      </c>
      <c r="FT37" s="14">
        <f t="shared" si="5"/>
        <v>7142</v>
      </c>
      <c r="FU37" s="14">
        <f t="shared" ref="FU37:FV44" si="169">INT((BE37+BK37+BQ37+BX37+CE37+CL37+CY37)*(1+DR37)*(1+EF37))</f>
        <v>196412</v>
      </c>
      <c r="FV37" s="14">
        <f t="shared" si="169"/>
        <v>3069</v>
      </c>
      <c r="FW37" s="28">
        <f t="shared" ref="FW37:FZ44" si="170">CN37+DH37+DT37</f>
        <v>925</v>
      </c>
      <c r="FX37" s="28">
        <f t="shared" si="170"/>
        <v>650</v>
      </c>
      <c r="FY37" s="28">
        <f t="shared" si="170"/>
        <v>875</v>
      </c>
      <c r="FZ37" s="28">
        <f t="shared" si="170"/>
        <v>700</v>
      </c>
      <c r="GA37" s="28">
        <f t="shared" ref="GA37:GB44" si="171">(1+DC37)*(1+DX37)</f>
        <v>1.01</v>
      </c>
      <c r="GB37" s="28">
        <f t="shared" si="171"/>
        <v>1.01</v>
      </c>
      <c r="GC37" s="28">
        <f t="shared" ref="GC37:GD44" si="172">CT37+DN37+DZ37</f>
        <v>0</v>
      </c>
      <c r="GD37" s="28">
        <f t="shared" si="172"/>
        <v>6.01</v>
      </c>
      <c r="GE37" s="14">
        <f t="shared" si="10"/>
        <v>1</v>
      </c>
      <c r="GF37" s="14">
        <f t="shared" si="11"/>
        <v>1</v>
      </c>
      <c r="GG37" s="14">
        <f t="shared" si="12"/>
        <v>1</v>
      </c>
      <c r="GH37" s="18">
        <f t="shared" si="13"/>
        <v>1</v>
      </c>
      <c r="GI37" s="18">
        <f t="shared" si="14"/>
        <v>1</v>
      </c>
      <c r="GJ37" s="18">
        <f t="shared" si="15"/>
        <v>1</v>
      </c>
      <c r="GK37" s="29">
        <f t="shared" si="44"/>
        <v>1075</v>
      </c>
      <c r="GL37" s="29">
        <f t="shared" si="44"/>
        <v>1375</v>
      </c>
      <c r="GM37" s="29">
        <f t="shared" si="44"/>
        <v>1375</v>
      </c>
      <c r="GN37" s="26">
        <f t="shared" si="45"/>
        <v>0.1</v>
      </c>
      <c r="GO37" s="26">
        <f t="shared" si="46"/>
        <v>0.1</v>
      </c>
      <c r="GP37" s="26">
        <f t="shared" si="47"/>
        <v>0.1</v>
      </c>
      <c r="GQ37" s="14">
        <f t="shared" si="48"/>
        <v>2</v>
      </c>
      <c r="GR37" s="14">
        <f t="shared" si="49"/>
        <v>2</v>
      </c>
      <c r="GS37" s="14">
        <f t="shared" si="50"/>
        <v>2</v>
      </c>
      <c r="GT37" s="14">
        <f t="shared" si="17"/>
        <v>3</v>
      </c>
      <c r="GU37" s="14">
        <f t="shared" si="18"/>
        <v>45</v>
      </c>
      <c r="GV37" s="14">
        <f t="shared" si="19"/>
        <v>75</v>
      </c>
      <c r="GW37">
        <v>33</v>
      </c>
      <c r="GX37" s="14">
        <f t="shared" si="20"/>
        <v>1113402</v>
      </c>
      <c r="GZ37" s="14">
        <f t="shared" si="21"/>
        <v>14284</v>
      </c>
      <c r="HA37" s="14">
        <f t="shared" si="51"/>
        <v>6819</v>
      </c>
      <c r="HB37" s="29">
        <f t="shared" si="52"/>
        <v>624</v>
      </c>
      <c r="HC37" s="29">
        <f t="shared" si="53"/>
        <v>208</v>
      </c>
      <c r="HD37" s="29">
        <f t="shared" si="22"/>
        <v>393</v>
      </c>
      <c r="HE37" s="29">
        <f t="shared" si="23"/>
        <v>245</v>
      </c>
      <c r="HF37" s="14">
        <f t="shared" ref="HF37:HG44" si="173">GA37</f>
        <v>1.01</v>
      </c>
      <c r="HG37" s="14">
        <f t="shared" si="173"/>
        <v>1.01</v>
      </c>
      <c r="HH37" s="14">
        <f t="shared" si="54"/>
        <v>5559</v>
      </c>
      <c r="HI37" s="26">
        <f t="shared" si="25"/>
        <v>0.56917767106842743</v>
      </c>
      <c r="HJ37" s="26">
        <f t="shared" si="26"/>
        <v>0.3</v>
      </c>
      <c r="HK37" s="29">
        <f t="shared" si="55"/>
        <v>980</v>
      </c>
      <c r="HL37" s="29">
        <f t="shared" si="56"/>
        <v>4960</v>
      </c>
      <c r="HM37" s="29">
        <f t="shared" si="57"/>
        <v>6931</v>
      </c>
      <c r="HN37" s="26">
        <f t="shared" si="27"/>
        <v>0.37262361977916469</v>
      </c>
      <c r="HO37" s="26">
        <f t="shared" si="28"/>
        <v>0.46263802208353333</v>
      </c>
      <c r="HP37" s="26">
        <f t="shared" si="29"/>
        <v>0.46263802208353333</v>
      </c>
      <c r="HQ37" s="26">
        <f t="shared" si="58"/>
        <v>0</v>
      </c>
      <c r="HR37" s="29">
        <f t="shared" ref="HR37:HT44" si="174">GE37*((HN37-$HQ37)*GQ37+(1-(HN37-$HQ37)))</f>
        <v>1.3726236197791648</v>
      </c>
      <c r="HS37" s="29">
        <f t="shared" si="174"/>
        <v>1.4626380220835333</v>
      </c>
      <c r="HT37" s="29">
        <f t="shared" si="174"/>
        <v>1.4626380220835333</v>
      </c>
      <c r="HU37" s="29">
        <f t="shared" ref="HU37:HW44" si="175">GE37*((HN37-$HQ37)*GQ37+(1-(HN37-$HQ37)))/HK$1*HK37</f>
        <v>6725.855736917908</v>
      </c>
      <c r="HV37" s="29">
        <f t="shared" si="175"/>
        <v>4836.4563930228833</v>
      </c>
      <c r="HW37" s="29">
        <f t="shared" si="175"/>
        <v>5068.7720655304847</v>
      </c>
      <c r="HX37" s="29">
        <f t="shared" si="36"/>
        <v>47387</v>
      </c>
      <c r="HY37" s="14">
        <f t="shared" si="37"/>
        <v>16631.080000000002</v>
      </c>
      <c r="IC37" s="14">
        <v>0</v>
      </c>
      <c r="ID37" s="14">
        <v>1</v>
      </c>
      <c r="IE37" s="14">
        <v>300</v>
      </c>
      <c r="IF37" s="14">
        <v>50</v>
      </c>
      <c r="IG37" s="14">
        <v>37</v>
      </c>
      <c r="IH37" s="23">
        <f t="shared" si="38"/>
        <v>1438531</v>
      </c>
      <c r="II37" s="23">
        <f t="shared" si="59"/>
        <v>1</v>
      </c>
      <c r="IJ37" s="23">
        <f t="shared" si="60"/>
        <v>1438.53</v>
      </c>
      <c r="IK37" s="14">
        <v>1</v>
      </c>
      <c r="IL37" s="14">
        <v>0</v>
      </c>
      <c r="IM37" s="14">
        <v>120</v>
      </c>
      <c r="IN37" s="14">
        <v>20</v>
      </c>
      <c r="IO37" s="14">
        <v>15</v>
      </c>
      <c r="IP37" s="23">
        <f t="shared" si="39"/>
        <v>505964</v>
      </c>
      <c r="IQ37" s="23">
        <f t="shared" si="61"/>
        <v>1</v>
      </c>
      <c r="IR37" s="23">
        <f t="shared" si="62"/>
        <v>505.96</v>
      </c>
      <c r="IU37" s="14">
        <v>48</v>
      </c>
      <c r="IV37" s="14">
        <v>8</v>
      </c>
      <c r="IW37" s="14">
        <v>6</v>
      </c>
      <c r="IX37" s="23">
        <f t="shared" si="40"/>
        <v>183430</v>
      </c>
      <c r="IY37" s="23">
        <f t="shared" si="63"/>
        <v>1</v>
      </c>
      <c r="IZ37" s="23">
        <f t="shared" si="64"/>
        <v>183.43</v>
      </c>
      <c r="JA37" s="14">
        <v>30</v>
      </c>
      <c r="JB37" s="14">
        <v>5</v>
      </c>
      <c r="JC37" s="14">
        <v>3</v>
      </c>
      <c r="JD37" s="23">
        <f t="shared" si="41"/>
        <v>107041</v>
      </c>
      <c r="JE37" s="23">
        <f t="shared" si="65"/>
        <v>1</v>
      </c>
      <c r="JF37" s="23">
        <f t="shared" si="66"/>
        <v>107.04</v>
      </c>
      <c r="JG37" s="14">
        <v>96</v>
      </c>
      <c r="JH37" s="14">
        <v>16</v>
      </c>
      <c r="JI37" s="14">
        <v>12</v>
      </c>
      <c r="JJ37" s="23">
        <f t="shared" si="42"/>
        <v>366861</v>
      </c>
      <c r="JK37" s="23">
        <f t="shared" si="67"/>
        <v>1</v>
      </c>
      <c r="JL37" s="23">
        <f t="shared" si="68"/>
        <v>366.86</v>
      </c>
      <c r="KF37" s="17"/>
      <c r="KG37" s="17"/>
    </row>
    <row r="38" spans="1:293" ht="16.5" x14ac:dyDescent="0.2">
      <c r="A38" s="14">
        <v>100</v>
      </c>
      <c r="B38" s="14" t="s">
        <v>656</v>
      </c>
      <c r="C38" s="14">
        <v>100</v>
      </c>
      <c r="D38" s="14">
        <v>100</v>
      </c>
      <c r="E38" s="14">
        <v>100</v>
      </c>
      <c r="F38" s="14">
        <v>3</v>
      </c>
      <c r="G38" s="14">
        <v>3</v>
      </c>
      <c r="H38" s="14">
        <v>3</v>
      </c>
      <c r="I38" s="14">
        <v>2</v>
      </c>
      <c r="J38" s="14">
        <v>2</v>
      </c>
      <c r="K38" s="14">
        <v>2</v>
      </c>
      <c r="L38" s="14">
        <v>4</v>
      </c>
      <c r="M38" s="14">
        <v>4</v>
      </c>
      <c r="N38" s="14">
        <v>3</v>
      </c>
      <c r="O38" s="14">
        <v>3</v>
      </c>
      <c r="P38" s="14">
        <v>3</v>
      </c>
      <c r="Q38" s="14">
        <v>3</v>
      </c>
      <c r="R38" s="14">
        <v>3</v>
      </c>
      <c r="S38" s="14">
        <v>3</v>
      </c>
      <c r="T38" s="14">
        <v>100</v>
      </c>
      <c r="U38" s="14">
        <v>100</v>
      </c>
      <c r="V38" s="14">
        <v>100</v>
      </c>
      <c r="W38" s="14">
        <v>100</v>
      </c>
      <c r="X38" s="14">
        <v>100</v>
      </c>
      <c r="Y38" s="14">
        <v>100</v>
      </c>
      <c r="Z38" s="14">
        <v>100</v>
      </c>
      <c r="AA38" s="14">
        <v>100</v>
      </c>
      <c r="AB38" s="14">
        <v>10</v>
      </c>
      <c r="AC38" s="14">
        <v>8</v>
      </c>
      <c r="AD38" s="14">
        <v>8</v>
      </c>
      <c r="AE38" s="14">
        <v>8</v>
      </c>
      <c r="AF38" s="14">
        <v>8</v>
      </c>
      <c r="AG38" s="14">
        <v>8</v>
      </c>
      <c r="AH38" s="14">
        <v>10</v>
      </c>
      <c r="AI38" s="14">
        <v>10</v>
      </c>
      <c r="AJ38" s="14">
        <v>1</v>
      </c>
      <c r="AK38" s="14">
        <v>1</v>
      </c>
      <c r="AL38" s="14">
        <v>1</v>
      </c>
      <c r="AM38" s="14">
        <v>1</v>
      </c>
      <c r="AN38" s="14">
        <v>1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7</v>
      </c>
      <c r="BB38" s="14">
        <f>ROUND((INDEX(新战舰养成!S$6:S$18,日常本!$F38+1)+INDEX(新战舰养成!D$6:D$18,日常本!$F38+1)*(日常本!$C38-1))*INDEX(战舰突破!$D$6:$D$18,日常本!$I38+1),0)</f>
        <v>5700</v>
      </c>
      <c r="BC38" s="14">
        <f>ROUND((INDEX(新战舰养成!T$6:T$18,日常本!$F38+1)+INDEX(新战舰养成!E$6:E$18,日常本!$F38+1)*(日常本!$C38-1))*INDEX(战舰突破!$D$6:$D$18,日常本!$I38+1),0)</f>
        <v>45528</v>
      </c>
      <c r="BD38" s="14">
        <f>ROUND((INDEX(新战舰养成!U$6:U$18,日常本!$F38+1)+INDEX(新战舰养成!F$6:F$18,日常本!$F38+1)*(日常本!$C38-1))*INDEX(战舰突破!$D$6:$D$18,日常本!$I38+1),0)</f>
        <v>2933</v>
      </c>
      <c r="BE38" s="14">
        <f>ROUND((INDEX(新战舰养成!V$6:V$18,日常本!$F38+1)+INDEX(新战舰养成!G$6:G$18,日常本!$F38+1)*(日常本!$C38-1))*INDEX(战舰突破!$D$6:$D$18,日常本!$I38+1),0)</f>
        <v>360</v>
      </c>
      <c r="BF38" s="14">
        <f>ROUND((INDEX(新战舰养成!W$6:W$18,日常本!$F38+1)+INDEX(新战舰养成!H$6:H$18,日常本!$F38+1)*(日常本!$C38-1))*INDEX(战舰突破!$D$6:$D$18,日常本!$I38+1),0)</f>
        <v>5</v>
      </c>
      <c r="BH38" s="14">
        <f>IF($D38&gt;0,ROUND((INDEX(新战舰养成!X$6:X$18,日常本!$G38+1)+INDEX(新战舰养成!I$6:I$18,日常本!$G38+1)*(日常本!$D38-1))*INDEX(战舰突破!$D$6:$D$18,日常本!$J38+1),0),0)</f>
        <v>6036</v>
      </c>
      <c r="BI38" s="14">
        <f>IF($D38&gt;0,ROUND((INDEX(新战舰养成!Y$6:Y$18,日常本!$G38+1)+INDEX(新战舰养成!J$6:J$18,日常本!$G38+1)*(日常本!$D38-1))*INDEX(战舰突破!$D$6:$D$18,日常本!$J38+1),0),0)</f>
        <v>0</v>
      </c>
      <c r="BJ38" s="14">
        <f>IF($D38&gt;0,ROUND((INDEX(新战舰养成!Z$6:Z$18,日常本!$G38+1)+INDEX(新战舰养成!K$6:K$18,日常本!$G38+1)*(日常本!$D38-1))*INDEX(战舰突破!$D$6:$D$18,日常本!$J38+1),0),0)</f>
        <v>0</v>
      </c>
      <c r="BK38" s="14">
        <f>IF($D38&gt;0,ROUND((INDEX(新战舰养成!AA$6:AA$18,日常本!$G38+1)+INDEX(新战舰养成!L$6:L$18,日常本!$G38+1)*(日常本!$D38-1))*INDEX(战舰突破!$D$6:$D$18,日常本!$J38+1),0),0)</f>
        <v>57000</v>
      </c>
      <c r="BL38" s="14">
        <f>IF($D38&gt;0,ROUND((INDEX(新战舰养成!AB$6:AB$18,日常本!$G38+1)+INDEX(新战舰养成!M$6:M$18,日常本!$G38+1)*(日常本!$D38-1))*INDEX(战舰突破!$D$6:$D$18,日常本!$J38+1),0),0)</f>
        <v>1138</v>
      </c>
      <c r="BN38" s="14">
        <f>IF($E38&gt;0,ROUND((INDEX(新战舰养成!AC$6:AC$18,日常本!$H38+1)+INDEX(新战舰养成!I$6:I$18,日常本!$H38+1)*(日常本!$E38-1))*INDEX(战舰突破!$D$6:$D$18,日常本!$K38+1),0),0)</f>
        <v>6396</v>
      </c>
      <c r="BO38" s="14">
        <f>IF($E38&gt;0,ROUND((INDEX(新战舰养成!AD$6:AD$18,日常本!$H38+1)+INDEX(新战舰养成!J$6:J$18,日常本!$H38+1)*(日常本!$E38-1))*INDEX(战舰突破!$D$6:$D$18,日常本!$K38+1),0),0)</f>
        <v>0</v>
      </c>
      <c r="BP38" s="14">
        <f>IF($E38&gt;0,ROUND((INDEX(新战舰养成!AE$6:AE$18,日常本!$H38+1)+INDEX(新战舰养成!K$6:K$18,日常本!$H38+1)*(日常本!$E38-1))*INDEX(战舰突破!$D$6:$D$18,日常本!$K38+1),0),0)</f>
        <v>0</v>
      </c>
      <c r="BQ38" s="14">
        <f>IF($E38&gt;0,ROUND((INDEX(新战舰养成!AF$6:AF$18,日常本!$H38+1)+INDEX(新战舰养成!L$6:L$18,日常本!$H38+1)*(日常本!$E38-1))*INDEX(战舰突破!$D$6:$D$18,日常本!$K38+1),0),0)</f>
        <v>43470</v>
      </c>
      <c r="BR38" s="14">
        <f>IF($E38&gt;0,ROUND((INDEX(新战舰养成!AG$6:AG$18,日常本!$H38+1)+INDEX(新战舰养成!M$6:M$18,日常本!$H38+1)*(日常本!$E38-1))*INDEX(战舰突破!$D$6:$D$18,日常本!$K38+1),0),0)</f>
        <v>1432</v>
      </c>
      <c r="BU38" s="14">
        <f>(INDEX(装备数值!$C$13:$G$116,日常本!$L38*8+1,BU$2)+INDEX(装备数值!$C$13:$G$116,日常本!$M38*8+2,BU$2)+INDEX(装备数值!$C$13:$G$116,日常本!$O38*8+3,BU$2)+INDEX(装备数值!$C$13:$G$116,日常本!$N38*8+4,BU$2)+INDEX(装备数值!$C$13:$G$116,日常本!$P38*8+5,BU$2)+INDEX(装备数值!$C$13:$G$116,日常本!$Q38*8+6,BU$2)+INDEX(装备数值!$C$13:$G$116,日常本!$R38*8+7,BU$2)+INDEX(装备数值!$C$13:$G$116,日常本!$S38*8+8,BU$2))</f>
        <v>3400</v>
      </c>
      <c r="BV38" s="14">
        <f>(INDEX(装备数值!$C$13:$G$116,日常本!$L38*8+1,BV$2)+INDEX(装备数值!$C$13:$G$116,日常本!$M38*8+2,BV$2)+INDEX(装备数值!$C$13:$G$116,日常本!$O38*8+3,BV$2)+INDEX(装备数值!$C$13:$G$116,日常本!$N38*8+4,BV$2)+INDEX(装备数值!$C$13:$G$116,日常本!$P38*8+5,BV$2)+INDEX(装备数值!$C$13:$G$116,日常本!$Q38*8+6,BV$2)+INDEX(装备数值!$C$13:$G$116,日常本!$R38*8+7,BV$2)+INDEX(装备数值!$C$13:$G$116,日常本!$S38*8+8,BV$2))</f>
        <v>19200</v>
      </c>
      <c r="BW38" s="14">
        <f>(INDEX(装备数值!$C$13:$G$116,日常本!$L38*8+1,BW$2)+INDEX(装备数值!$C$13:$G$116,日常本!$M38*8+2,BW$2)+INDEX(装备数值!$C$13:$G$116,日常本!$O38*8+3,BW$2)+INDEX(装备数值!$C$13:$G$116,日常本!$N38*8+4,BW$2)+INDEX(装备数值!$C$13:$G$116,日常本!$P38*8+5,BW$2)+INDEX(装备数值!$C$13:$G$116,日常本!$Q38*8+6,BW$2)+INDEX(装备数值!$C$13:$G$116,日常本!$R38*8+7,BW$2)+INDEX(装备数值!$C$13:$G$116,日常本!$S38*8+8,BW$2))</f>
        <v>1140</v>
      </c>
      <c r="BX38" s="14">
        <f>(INDEX(装备数值!$C$13:$G$116,日常本!$L38*8+1,BX$2)+INDEX(装备数值!$C$13:$G$116,日常本!$M38*8+2,BX$2)+INDEX(装备数值!$C$13:$G$116,日常本!$O38*8+3,BX$2)+INDEX(装备数值!$C$13:$G$116,日常本!$N38*8+4,BX$2)+INDEX(装备数值!$C$13:$G$116,日常本!$P38*8+5,BX$2)+INDEX(装备数值!$C$13:$G$116,日常本!$Q38*8+6,BX$2)+INDEX(装备数值!$C$13:$G$116,日常本!$R38*8+7,BX$2)+INDEX(装备数值!$C$13:$G$116,日常本!$S38*8+8,BX$2))</f>
        <v>34000</v>
      </c>
      <c r="BY38" s="14">
        <f>(INDEX(装备数值!$C$13:$G$116,日常本!$L38*8+1,BY$2)+INDEX(装备数值!$C$13:$G$116,日常本!$M38*8+2,BY$2)+INDEX(装备数值!$C$13:$G$116,日常本!$O38*8+3,BY$2)+INDEX(装备数值!$C$13:$G$116,日常本!$N38*8+4,BY$2)+INDEX(装备数值!$C$13:$G$116,日常本!$P38*8+5,BY$2)+INDEX(装备数值!$C$13:$G$116,日常本!$Q38*8+6,BY$2)+INDEX(装备数值!$C$13:$G$116,日常本!$R38*8+7,BY$2)+INDEX(装备数值!$C$13:$G$116,日常本!$S38*8+8,BY$2))</f>
        <v>350</v>
      </c>
      <c r="CB38" s="14">
        <f>INDEX(装备数值!$I$13:$M$116,日常本!$L38*8+1,CB$2)*$T38+INDEX(装备数值!$I$13:$M$116,日常本!$M38*8+2,CB$2)*$U38+INDEX(装备数值!$I$13:$M$116,日常本!$O38*8+3,CB$2)*$V38+INDEX(装备数值!$I$13:$M$116,日常本!$N38*8+4,CB$2)*$W38+INDEX(装备数值!$I$13:$M$116,日常本!$P38*8+5,CB$2)*$X38+INDEX(装备数值!$I$13:$M$116,日常本!$Q38*8+6,CB$2)*$Y38+INDEX(装备数值!$I$13:$M$116,日常本!$R38*8+7,CB$2)*$Z38+INDEX(装备数值!$I$13:$M$116,日常本!$S38*8+8,CB$2)*$AA38</f>
        <v>10000</v>
      </c>
      <c r="CC38" s="14">
        <f>INDEX(装备数值!$I$13:$M$116,日常本!$L38*8+1,CC$2)*$T38+INDEX(装备数值!$I$13:$M$116,日常本!$M38*8+2,CC$2)*$U38+INDEX(装备数值!$I$13:$M$116,日常本!$O38*8+3,CC$2)*$V38+INDEX(装备数值!$I$13:$M$116,日常本!$N38*8+4,CC$2)*$W38+INDEX(装备数值!$I$13:$M$116,日常本!$P38*8+5,CC$2)*$X38+INDEX(装备数值!$I$13:$M$116,日常本!$Q38*8+6,CC$2)*$Y38+INDEX(装备数值!$I$13:$M$116,日常本!$R38*8+7,CC$2)*$Z38+INDEX(装备数值!$I$13:$M$116,日常本!$S38*8+8,CC$2)*$AA38</f>
        <v>66000</v>
      </c>
      <c r="CD38" s="14">
        <f>INDEX(装备数值!$I$13:$M$116,日常本!$L38*8+1,CD$2)*$T38+INDEX(装备数值!$I$13:$M$116,日常本!$M38*8+2,CD$2)*$U38+INDEX(装备数值!$I$13:$M$116,日常本!$O38*8+3,CD$2)*$V38+INDEX(装备数值!$I$13:$M$116,日常本!$N38*8+4,CD$2)*$W38+INDEX(装备数值!$I$13:$M$116,日常本!$P38*8+5,CD$2)*$X38+INDEX(装备数值!$I$13:$M$116,日常本!$Q38*8+6,CD$2)*$Y38+INDEX(装备数值!$I$13:$M$116,日常本!$R38*8+7,CD$2)*$Z38+INDEX(装备数值!$I$13:$M$116,日常本!$S38*8+8,CD$2)*$AA38</f>
        <v>4200</v>
      </c>
      <c r="CE38" s="14">
        <f>INDEX(装备数值!$I$13:$M$116,日常本!$L38*8+1,CE$2)*$T38+INDEX(装备数值!$I$13:$M$116,日常本!$M38*8+2,CE$2)*$U38+INDEX(装备数值!$I$13:$M$116,日常本!$O38*8+3,CE$2)*$V38+INDEX(装备数值!$I$13:$M$116,日常本!$N38*8+4,CE$2)*$W38+INDEX(装备数值!$I$13:$M$116,日常本!$P38*8+5,CE$2)*$X38+INDEX(装备数值!$I$13:$M$116,日常本!$Q38*8+6,CE$2)*$Y38+INDEX(装备数值!$I$13:$M$116,日常本!$R38*8+7,CE$2)*$Z38+INDEX(装备数值!$I$13:$M$116,日常本!$S38*8+8,CE$2)*$AA38</f>
        <v>100000</v>
      </c>
      <c r="CF38" s="14">
        <f>INDEX(装备数值!$I$13:$M$116,日常本!$L38*8+1,CF$2)*$T38+INDEX(装备数值!$I$13:$M$116,日常本!$M38*8+2,CF$2)*$U38+INDEX(装备数值!$I$13:$M$116,日常本!$O38*8+3,CF$2)*$V38+INDEX(装备数值!$I$13:$M$116,日常本!$N38*8+4,CF$2)*$W38+INDEX(装备数值!$I$13:$M$116,日常本!$P38*8+5,CF$2)*$X38+INDEX(装备数值!$I$13:$M$116,日常本!$Q38*8+6,CF$2)*$Y38+INDEX(装备数值!$I$13:$M$116,日常本!$R38*8+7,CF$2)*$Z38+INDEX(装备数值!$I$13:$M$116,日常本!$S38*8+8,CF$2)*$AA38</f>
        <v>1400</v>
      </c>
      <c r="CI38" s="14">
        <f>INDEX(装备数值!$X$13:$AH$116,$L38*8+1,CI$2)*$AB38+INDEX(装备数值!$X$13:$AH$116,$M38*8+2,CI$2)*$AC38+INDEX(装备数值!$X$13:$AH$116,$O38*8+3,CI$2)*$AD38+INDEX(装备数值!$X$13:$AH$116,$N38*8+4,CI$2)*$AE38+INDEX(装备数值!$X$13:$AH$116,$P38*8+5,CI$2)*$AF38+INDEX(装备数值!$X$13:$AH$116,$Q38*8+6,CI$2)*$AG38+INDEX(装备数值!$X$13:$AH$116,$R38*8+7,CI$2)*$AH38+INDEX(装备数值!$X$13:$AH$116,$S38*8+8,CI$2)*$AI38</f>
        <v>3000</v>
      </c>
      <c r="CJ38" s="14">
        <f>INDEX(装备数值!$X$13:$AH$116,$L38*8+1,CJ$2)*$AB38+INDEX(装备数值!$X$13:$AH$116,$M38*8+2,CJ$2)*$AC38+INDEX(装备数值!$X$13:$AH$116,$O38*8+3,CJ$2)*$AD38+INDEX(装备数值!$X$13:$AH$116,$N38*8+4,CJ$2)*$AE38+INDEX(装备数值!$X$13:$AH$116,$P38*8+5,CJ$2)*$AF38+INDEX(装备数值!$X$13:$AH$116,$Q38*8+6,CJ$2)*$AG38+INDEX(装备数值!$X$13:$AH$116,$R38*8+7,CJ$2)*$AH38+INDEX(装备数值!$X$13:$AH$116,$S38*8+8,CJ$2)*$AI38</f>
        <v>23250</v>
      </c>
      <c r="CK38" s="14">
        <f>INDEX(装备数值!$X$13:$AH$116,$L38*8+1,CK$2)*$AB38+INDEX(装备数值!$X$13:$AH$116,$M38*8+2,CK$2)*$AC38+INDEX(装备数值!$X$13:$AH$116,$O38*8+3,CK$2)*$AD38+INDEX(装备数值!$X$13:$AH$116,$N38*8+4,CK$2)*$AE38+INDEX(装备数值!$X$13:$AH$116,$P38*8+5,CK$2)*$AF38+INDEX(装备数值!$X$13:$AH$116,$Q38*8+6,CK$2)*$AG38+INDEX(装备数值!$X$13:$AH$116,$R38*8+7,CK$2)*$AH38+INDEX(装备数值!$X$13:$AH$116,$S38*8+8,CK$2)*$AI38</f>
        <v>1200</v>
      </c>
      <c r="CL38" s="14">
        <f>INDEX(装备数值!$X$13:$AH$116,$L38*8+1,CL$2)*$AB38+INDEX(装备数值!$X$13:$AH$116,$M38*8+2,CL$2)*$AC38+INDEX(装备数值!$X$13:$AH$116,$O38*8+3,CL$2)*$AD38+INDEX(装备数值!$X$13:$AH$116,$N38*8+4,CL$2)*$AE38+INDEX(装备数值!$X$13:$AH$116,$P38*8+5,CL$2)*$AF38+INDEX(装备数值!$X$13:$AH$116,$Q38*8+6,CL$2)*$AG38+INDEX(装备数值!$X$13:$AH$116,$R38*8+7,CL$2)*$AH38+INDEX(装备数值!$X$13:$AH$116,$S38*8+8,CL$2)*$AI38</f>
        <v>35000</v>
      </c>
      <c r="CM38" s="14">
        <f>INDEX(装备数值!$X$13:$AH$116,$L38*8+1,CM$2)*$AB38+INDEX(装备数值!$X$13:$AH$116,$M38*8+2,CM$2)*$AC38+INDEX(装备数值!$X$13:$AH$116,$O38*8+3,CM$2)*$AD38+INDEX(装备数值!$X$13:$AH$116,$N38*8+4,CM$2)*$AE38+INDEX(装备数值!$X$13:$AH$116,$P38*8+5,CM$2)*$AF38+INDEX(装备数值!$X$13:$AH$116,$Q38*8+6,CM$2)*$AG38+INDEX(装备数值!$X$13:$AH$116,$R38*8+7,CM$2)*$AH38+INDEX(装备数值!$X$13:$AH$116,$S38*8+8,CM$2)*$AI38</f>
        <v>480</v>
      </c>
      <c r="CN38" s="14">
        <f>INDEX(装备数值!$X$13:$AH$116,$L38*8+1,CN$2)*$AB38+INDEX(装备数值!$X$13:$AH$116,$M38*8+2,CN$2)*$AC38+INDEX(装备数值!$X$13:$AH$116,$O38*8+3,CN$2)*$AD38+INDEX(装备数值!$X$13:$AH$116,$N38*8+4,CN$2)*$AE38+INDEX(装备数值!$X$13:$AH$116,$P38*8+5,CN$2)*$AF38+INDEX(装备数值!$X$13:$AH$116,$Q38*8+6,CN$2)*$AG38+INDEX(装备数值!$X$13:$AH$116,$R38*8+7,CN$2)*$AH38+INDEX(装备数值!$X$13:$AH$116,$S38*8+8,CN$2)*$AI38</f>
        <v>2400</v>
      </c>
      <c r="CO38" s="14">
        <f>INDEX(装备数值!$X$13:$AH$116,$L38*8+1,CO$2)*$AB38+INDEX(装备数值!$X$13:$AH$116,$M38*8+2,CO$2)*$AC38+INDEX(装备数值!$X$13:$AH$116,$O38*8+3,CO$2)*$AD38+INDEX(装备数值!$X$13:$AH$116,$N38*8+4,CO$2)*$AE38+INDEX(装备数值!$X$13:$AH$116,$P38*8+5,CO$2)*$AF38+INDEX(装备数值!$X$13:$AH$116,$Q38*8+6,CO$2)*$AG38+INDEX(装备数值!$X$13:$AH$116,$R38*8+7,CO$2)*$AH38+INDEX(装备数值!$X$13:$AH$116,$S38*8+8,CO$2)*$AI38</f>
        <v>1800</v>
      </c>
      <c r="CP38" s="14">
        <f>INDEX(装备数值!$X$13:$AH$116,$L38*8+1,CP$2)*$AB38+INDEX(装备数值!$X$13:$AH$116,$M38*8+2,CP$2)*$AC38+INDEX(装备数值!$X$13:$AH$116,$O38*8+3,CP$2)*$AD38+INDEX(装备数值!$X$13:$AH$116,$N38*8+4,CP$2)*$AE38+INDEX(装备数值!$X$13:$AH$116,$P38*8+5,CP$2)*$AF38+INDEX(装备数值!$X$13:$AH$116,$Q38*8+6,CP$2)*$AG38+INDEX(装备数值!$X$13:$AH$116,$R38*8+7,CP$2)*$AH38+INDEX(装备数值!$X$13:$AH$116,$S38*8+8,CP$2)*$AI38</f>
        <v>2200</v>
      </c>
      <c r="CQ38" s="14">
        <f>INDEX(装备数值!$X$13:$AH$116,$L38*8+1,CQ$2)*$AB38+INDEX(装备数值!$X$13:$AH$116,$M38*8+2,CQ$2)*$AC38+INDEX(装备数值!$X$13:$AH$116,$O38*8+3,CQ$2)*$AD38+INDEX(装备数值!$X$13:$AH$116,$N38*8+4,CQ$2)*$AE38+INDEX(装备数值!$X$13:$AH$116,$P38*8+5,CQ$2)*$AF38+INDEX(装备数值!$X$13:$AH$116,$Q38*8+6,CQ$2)*$AG38+INDEX(装备数值!$X$13:$AH$116,$R38*8+7,CQ$2)*$AH38+INDEX(装备数值!$X$13:$AH$116,$S38*8+8,CQ$2)*$AI38</f>
        <v>2000</v>
      </c>
      <c r="CR38" s="14">
        <f>INDEX(装备数值!$X$13:$AH$116,$L38*8+1,CR$2)*$AB38+INDEX(装备数值!$X$13:$AH$116,$M38*8+2,CR$2)*$AC38+INDEX(装备数值!$X$13:$AH$116,$O38*8+3,CR$2)*$AD38+INDEX(装备数值!$X$13:$AH$116,$N38*8+4,CR$2)*$AE38+INDEX(装备数值!$X$13:$AH$116,$P38*8+5,CR$2)*$AF38+INDEX(装备数值!$X$13:$AH$116,$Q38*8+6,CR$2)*$AG38+INDEX(装备数值!$X$13:$AH$116,$R38*8+7,CR$2)*$AH38+INDEX(装备数值!$X$13:$AH$116,$S38*8+8,CR$2)*$AI38</f>
        <v>0</v>
      </c>
      <c r="CS38" s="14">
        <f>INDEX(装备数值!$X$13:$AH$116,$L38*8+1,CS$2)*$AB38+INDEX(装备数值!$X$13:$AH$116,$M38*8+2,CS$2)*$AC38+INDEX(装备数值!$X$13:$AH$116,$O38*8+3,CS$2)*$AD38+INDEX(装备数值!$X$13:$AH$116,$N38*8+4,CS$2)*$AE38+INDEX(装备数值!$X$13:$AH$116,$P38*8+5,CS$2)*$AF38+INDEX(装备数值!$X$13:$AH$116,$Q38*8+6,CS$2)*$AG38+INDEX(装备数值!$X$13:$AH$116,$R38*8+7,CS$2)*$AH38+INDEX(装备数值!$X$13:$AH$116,$S38*8+8,CS$2)*$AI38</f>
        <v>0</v>
      </c>
      <c r="CU38" s="14">
        <f>INDEX(装备数值!$AN$17:$AN$117,MATCH(MIN($T38:$AA38),装备数值!$AO$17:$AO$117,1))</f>
        <v>10</v>
      </c>
      <c r="CV38" s="14">
        <f>IF(COUNTIF($L38:$S38,"&gt;"&amp;0)=8,INDEX(装备数值!AR$17:AR$117,$CU38+1),0)</f>
        <v>1200</v>
      </c>
      <c r="CW38" s="14">
        <f>IF(COUNTIF($L38:$S38,"&gt;"&amp;0)=8,INDEX(装备数值!AS$17:AS$117,$CU38+1),0)</f>
        <v>9000</v>
      </c>
      <c r="CX38" s="14">
        <f>IF(COUNTIF($L38:$S38,"&gt;"&amp;0)=8,INDEX(装备数值!AT$17:AT$117,$CU38+1),0)</f>
        <v>600</v>
      </c>
      <c r="CY38" s="14">
        <f>IF(COUNTIF($L38:$S38,"&gt;"&amp;0)=8,INDEX(装备数值!AU$17:AU$117,$CU38+1),0)</f>
        <v>12000</v>
      </c>
      <c r="CZ38" s="14">
        <f>IF(COUNTIF($L38:$S38,"&gt;"&amp;0)=8,INDEX(装备数值!AV$17:AV$117,$CU38+1),0)</f>
        <v>200</v>
      </c>
      <c r="DB38" s="14">
        <f>INDEX(装备数值!$AY$17:$AY$77,MATCH(MIN($AB38:$AI38),装备数值!$AZ$17:$AZ$77,1))</f>
        <v>4</v>
      </c>
      <c r="DC38" s="26">
        <f>INDEX(装备数值!BA$17:BA$77,日常本!DB38+1)</f>
        <v>0.04</v>
      </c>
      <c r="DD38" s="26">
        <f>INDEX(装备数值!BA$17:BA$77,日常本!DB38+1)</f>
        <v>0.04</v>
      </c>
      <c r="DF38" s="14">
        <f t="shared" si="0"/>
        <v>5</v>
      </c>
      <c r="DG38" s="14">
        <f>VLOOKUP(DF38,军阶与晶片数值!$W$6:$X$27,2)</f>
        <v>2</v>
      </c>
      <c r="DH38" s="14">
        <f>INDEX(军阶与晶片数值!Y$6:Y$27,$DG38+1)</f>
        <v>200</v>
      </c>
      <c r="DI38" s="14">
        <f>INDEX(军阶与晶片数值!Z$6:Z$27,$DG38+1)</f>
        <v>200</v>
      </c>
      <c r="DJ38" s="14">
        <f>INDEX(军阶与晶片数值!AA$6:AA$27,$DG38+1)</f>
        <v>200</v>
      </c>
      <c r="DK38" s="14">
        <f>INDEX(军阶与晶片数值!AB$6:AB$27,$DG38+1)</f>
        <v>200</v>
      </c>
      <c r="DL38" s="28">
        <f>INDEX(军阶与晶片数值!AC$6:AC$27,$DG38+1)</f>
        <v>10</v>
      </c>
      <c r="DM38" s="28">
        <f>INDEX(军阶与晶片数值!AD$6:AD$27,$DG38+1)</f>
        <v>5</v>
      </c>
      <c r="DO38" s="26">
        <f>INDEX(军阶与晶片数值!I$6:I$16,AJ38+1)</f>
        <v>0.01</v>
      </c>
      <c r="DP38" s="26">
        <f>INDEX(军阶与晶片数值!M$6:M$16,AK38+1)</f>
        <v>0.01</v>
      </c>
      <c r="DQ38" s="26">
        <f>INDEX(军阶与晶片数值!J$6:J$16,AL38+1)</f>
        <v>0.01</v>
      </c>
      <c r="DR38" s="26">
        <f>INDEX(军阶与晶片数值!K$6:K$16,AM38+1)</f>
        <v>0.02</v>
      </c>
      <c r="DS38" s="26">
        <f>INDEX(军阶与晶片数值!L$6:L$16,AN38+1)</f>
        <v>0.02</v>
      </c>
      <c r="DT38" s="28">
        <f>INDEX(军阶与晶片数值!N$6:N$16,AO38+1)</f>
        <v>0</v>
      </c>
      <c r="DU38" s="28">
        <f>INDEX(军阶与晶片数值!O$6:O$16,AP38+1)</f>
        <v>0</v>
      </c>
      <c r="DV38" s="28">
        <f>INDEX(军阶与晶片数值!P$6:P$16,AQ38+1)</f>
        <v>0</v>
      </c>
      <c r="DW38" s="28">
        <f>INDEX(军阶与晶片数值!Q$6:Q$16,AR38+1)</f>
        <v>0</v>
      </c>
      <c r="DX38" s="26">
        <f>INDEX(军阶与晶片数值!R$6:R$16,AS38+1)</f>
        <v>0</v>
      </c>
      <c r="DY38" s="26">
        <f>INDEX(军阶与晶片数值!S$6:S$16,AT38+1)</f>
        <v>0</v>
      </c>
      <c r="DZ38" s="26">
        <f>INDEX(军阶与晶片数值!T$6:T$16,AU38+1)</f>
        <v>0</v>
      </c>
      <c r="EA38" s="26">
        <f>INDEX(军阶与晶片数值!U$6:U$16,AV38+1)</f>
        <v>0</v>
      </c>
      <c r="EC38" s="26">
        <f>INDEX(军阶与晶片数值!$C$6:$C$36,日常本!$AW38+1)</f>
        <v>0.25</v>
      </c>
      <c r="ED38" s="26">
        <f>INDEX(军阶与晶片数值!$C$6:$C$36,日常本!$AW38+1)</f>
        <v>0.25</v>
      </c>
      <c r="EE38" s="26">
        <f>INDEX(军阶与晶片数值!$C$6:$C$36,日常本!$AW38+1)</f>
        <v>0.25</v>
      </c>
      <c r="EF38" s="26">
        <f>INDEX(军阶与晶片数值!$C$6:$C$36,日常本!$AW38+1)</f>
        <v>0.25</v>
      </c>
      <c r="EG38" s="26">
        <f>INDEX(军阶与晶片数值!$C$6:$C$36,日常本!$AW38+1)</f>
        <v>0.25</v>
      </c>
      <c r="EI38" s="14">
        <f>INDEX(战舰突破!$H$6:$H$18,日常本!$F38+1)+INDEX(战舰突破!$H$23:$H$35,日常本!$G38+1)+INDEX(战舰突破!$H$40:$H$52,日常本!$H38+1)</f>
        <v>200</v>
      </c>
      <c r="EJ38" s="14">
        <f>INDEX(战舰突破!$I$6:$I$18,日常本!$F38+1)+INDEX(战舰突破!$I$23:$I$35,日常本!$G38+1)+INDEX(战舰突破!$I$40:$I$52,日常本!$H38+1)</f>
        <v>200</v>
      </c>
      <c r="EK38" s="14">
        <f>INDEX(战舰突破!$J$6:$J$18,日常本!$F38+1)+INDEX(战舰突破!$J$23:$J$35,日常本!$G38+1)+INDEX(战舰突破!$J$40:$J$52,日常本!$H38+1)</f>
        <v>0</v>
      </c>
      <c r="EL38" s="14">
        <f>INDEX(战舰突破!$K$6:$K$18,日常本!$F38+1)+INDEX(战舰突破!$K$23:$K$35,日常本!$G38+1)+INDEX(战舰突破!$K$40:$K$52,日常本!$H38+1)</f>
        <v>0</v>
      </c>
      <c r="EM38" s="14">
        <f>INDEX(战舰突破!$L$6:$L$18,日常本!$F38+1)+INDEX(战舰突破!$L$23:$L$35,日常本!$G38+1)+INDEX(战舰突破!$L$40:$L$52,日常本!$H38+1)</f>
        <v>200</v>
      </c>
      <c r="EN38" s="18">
        <f>INDEX(战舰突破!$N$6:$N$18,日常本!$F38+1)+INDEX(战舰突破!$N$23:$N$35,日常本!$G38+1)+INDEX(战舰突破!$N$40:$N$52,日常本!$H38+1)</f>
        <v>0</v>
      </c>
      <c r="EO38" s="18">
        <f>INDEX(战舰突破!$O$6:$O$18,日常本!$F38+1)+INDEX(战舰突破!$O$23:$O$35,日常本!$G38+1)+INDEX(战舰突破!$O$40:$O$52,日常本!$H38+1)</f>
        <v>0</v>
      </c>
      <c r="EP38" s="18">
        <f>INDEX(战舰突破!$P$6:$P$18,日常本!$F38+1)+INDEX(战舰突破!$P$23:$P$35,日常本!$G38+1)+INDEX(战舰突破!$P$40:$P$52,日常本!$H38+1)</f>
        <v>0</v>
      </c>
      <c r="EQ38" s="18">
        <f>INDEX(战舰突破!$Q$6:$Q$18,日常本!$F38+1)+INDEX(战舰突破!$Q$23:$Q$35,日常本!$G38+1)+INDEX(战舰突破!$Q$40:$Q$52,日常本!$H38+1)</f>
        <v>0</v>
      </c>
      <c r="ER38" s="18">
        <f>INDEX(战舰突破!$R$6:$R$18,日常本!$F38+1)+INDEX(战舰突破!$R$23:$R$35,日常本!$G38+1)+INDEX(战舰突破!$R$40:$R$52,日常本!$H38+1)</f>
        <v>0</v>
      </c>
      <c r="ES38" s="18">
        <f>INDEX(战舰突破!$M$6:$M$18,日常本!$F38+1)+INDEX(战舰突破!$M$23:$M$35,日常本!$G38+1)+INDEX(战舰突破!$M$40:$M$52,日常本!$H38+1)</f>
        <v>0</v>
      </c>
      <c r="ET38" s="22">
        <f>INDEX(战舰突破!$W$6:$W$18,日常本!$F38+1)+INDEX(战舰突破!$W$23:$W$35,日常本!$G38+1)+INDEX(战舰突破!$W$40:$W$52,日常本!$H38+1)</f>
        <v>0.3</v>
      </c>
      <c r="EW38" s="14">
        <f>INDEX(战舰突破!$S$6:$S$18,日常本!$F38+1)</f>
        <v>0</v>
      </c>
      <c r="EX38" s="14">
        <f>INDEX(战舰突破!$T$6:$T$18,日常本!$F38+1)</f>
        <v>0.25</v>
      </c>
      <c r="EY38" s="14">
        <f>INDEX(战舰突破!$U$6:$U$18,日常本!$F38+1)</f>
        <v>0.1</v>
      </c>
      <c r="EZ38" s="14">
        <f>INDEX(战舰突破!$V$6:$V$18,日常本!$F38+1)</f>
        <v>0</v>
      </c>
      <c r="FA38" s="14">
        <f>INDEX(战舰突破!$X$6:$X$18,日常本!$F38+1)</f>
        <v>4</v>
      </c>
      <c r="FC38" s="14">
        <f>INDEX(战舰突破!$S$23:$S$35,日常本!$F38+1)</f>
        <v>0.25</v>
      </c>
      <c r="FD38" s="14">
        <f>INDEX(战舰突破!$T$23:$T$35,日常本!$F38+1)</f>
        <v>0</v>
      </c>
      <c r="FE38" s="14">
        <f>INDEX(战舰突破!$U$23:$U$35,日常本!$F38+1)</f>
        <v>0.1</v>
      </c>
      <c r="FF38" s="14">
        <f>INDEX(战舰突破!$V$23:$V$35,日常本!$F38+1)</f>
        <v>0</v>
      </c>
      <c r="FG38" s="14">
        <f>INDEX(战舰突破!$X$23:$X$35,日常本!$F38+1)</f>
        <v>60</v>
      </c>
      <c r="FI38" s="14">
        <f>INDEX(战舰突破!$S$40:$S$52,日常本!$F38+1)</f>
        <v>0.25</v>
      </c>
      <c r="FJ38" s="14">
        <f>INDEX(战舰突破!$T$40:$T$52,日常本!$F38+1)</f>
        <v>0</v>
      </c>
      <c r="FK38" s="14">
        <f>INDEX(战舰突破!$U$40:$U$52,日常本!$F38+1)</f>
        <v>0.1</v>
      </c>
      <c r="FL38" s="14">
        <f>INDEX(战舰突破!$V$40:$V$52,日常本!$F38+1)</f>
        <v>0</v>
      </c>
      <c r="FM38" s="14">
        <f>INDEX(战舰突破!$X$40:$X$52,日常本!$F38+1)</f>
        <v>100</v>
      </c>
      <c r="FP38" s="14">
        <f t="shared" si="1"/>
        <v>29668</v>
      </c>
      <c r="FQ38" s="14">
        <f t="shared" si="2"/>
        <v>30092</v>
      </c>
      <c r="FR38" s="14">
        <f t="shared" si="3"/>
        <v>30547</v>
      </c>
      <c r="FS38" s="14">
        <f t="shared" si="4"/>
        <v>205759</v>
      </c>
      <c r="FT38" s="14">
        <f t="shared" si="5"/>
        <v>12969</v>
      </c>
      <c r="FU38" s="14">
        <f t="shared" si="169"/>
        <v>359333</v>
      </c>
      <c r="FV38" s="14">
        <f t="shared" si="169"/>
        <v>6381</v>
      </c>
      <c r="FW38" s="28">
        <f t="shared" si="170"/>
        <v>2600</v>
      </c>
      <c r="FX38" s="28">
        <f t="shared" si="170"/>
        <v>2000</v>
      </c>
      <c r="FY38" s="28">
        <f t="shared" si="170"/>
        <v>2400</v>
      </c>
      <c r="FZ38" s="28">
        <f t="shared" si="170"/>
        <v>2200</v>
      </c>
      <c r="GA38" s="28">
        <f t="shared" si="171"/>
        <v>1.04</v>
      </c>
      <c r="GB38" s="28">
        <f t="shared" si="171"/>
        <v>1.04</v>
      </c>
      <c r="GC38" s="28">
        <f t="shared" si="172"/>
        <v>0</v>
      </c>
      <c r="GD38" s="28">
        <f t="shared" si="172"/>
        <v>10.01</v>
      </c>
      <c r="GE38" s="14">
        <f t="shared" si="10"/>
        <v>1</v>
      </c>
      <c r="GF38" s="14">
        <f t="shared" si="11"/>
        <v>1.25</v>
      </c>
      <c r="GG38" s="14">
        <f t="shared" si="12"/>
        <v>1.25</v>
      </c>
      <c r="GH38" s="18">
        <f t="shared" si="13"/>
        <v>1.25</v>
      </c>
      <c r="GI38" s="18">
        <f t="shared" si="14"/>
        <v>1</v>
      </c>
      <c r="GJ38" s="18">
        <f t="shared" si="15"/>
        <v>1</v>
      </c>
      <c r="GK38" s="29">
        <f t="shared" ref="GK38:GM44" si="176">$FW38+GK$2</f>
        <v>2750</v>
      </c>
      <c r="GL38" s="29">
        <f t="shared" si="176"/>
        <v>3050</v>
      </c>
      <c r="GM38" s="29">
        <f t="shared" si="176"/>
        <v>3050</v>
      </c>
      <c r="GN38" s="26">
        <f t="shared" si="45"/>
        <v>0.1</v>
      </c>
      <c r="GO38" s="26">
        <f t="shared" si="46"/>
        <v>0.1</v>
      </c>
      <c r="GP38" s="26">
        <f t="shared" si="47"/>
        <v>0.1</v>
      </c>
      <c r="GQ38" s="14">
        <f t="shared" si="48"/>
        <v>2</v>
      </c>
      <c r="GR38" s="14">
        <f t="shared" si="49"/>
        <v>2</v>
      </c>
      <c r="GS38" s="14">
        <f t="shared" si="50"/>
        <v>2</v>
      </c>
      <c r="GT38" s="14">
        <f t="shared" si="17"/>
        <v>4</v>
      </c>
      <c r="GU38" s="14">
        <f t="shared" si="18"/>
        <v>60</v>
      </c>
      <c r="GV38" s="14">
        <f t="shared" si="19"/>
        <v>100</v>
      </c>
      <c r="GW38">
        <v>34</v>
      </c>
      <c r="GX38" s="14">
        <f t="shared" si="20"/>
        <v>2330592</v>
      </c>
      <c r="GZ38" s="14">
        <f t="shared" si="21"/>
        <v>25938</v>
      </c>
      <c r="HA38" s="14">
        <f t="shared" si="51"/>
        <v>14804</v>
      </c>
      <c r="HB38" s="29">
        <f t="shared" si="52"/>
        <v>1920</v>
      </c>
      <c r="HC38" s="29">
        <f t="shared" si="53"/>
        <v>1145</v>
      </c>
      <c r="HD38" s="29">
        <f t="shared" si="22"/>
        <v>1537</v>
      </c>
      <c r="HE38" s="29">
        <f t="shared" si="23"/>
        <v>1295</v>
      </c>
      <c r="HF38" s="14">
        <f t="shared" si="173"/>
        <v>1.04</v>
      </c>
      <c r="HG38" s="14">
        <f t="shared" si="173"/>
        <v>1.04</v>
      </c>
      <c r="HH38" s="14">
        <f t="shared" si="54"/>
        <v>12594</v>
      </c>
      <c r="HI38" s="26">
        <f t="shared" si="25"/>
        <v>0.59463276836158196</v>
      </c>
      <c r="HJ38" s="26">
        <f t="shared" si="26"/>
        <v>0.38094357076780755</v>
      </c>
      <c r="HK38" s="29">
        <f t="shared" si="55"/>
        <v>2576</v>
      </c>
      <c r="HL38" s="29">
        <f t="shared" si="56"/>
        <v>10186</v>
      </c>
      <c r="HM38" s="29">
        <f t="shared" si="57"/>
        <v>13943</v>
      </c>
      <c r="HN38" s="26">
        <f t="shared" si="27"/>
        <v>0.47955298013245029</v>
      </c>
      <c r="HO38" s="26">
        <f t="shared" si="28"/>
        <v>0.54163907284768209</v>
      </c>
      <c r="HP38" s="26">
        <f t="shared" si="29"/>
        <v>0.54163907284768209</v>
      </c>
      <c r="HQ38" s="26">
        <f t="shared" si="58"/>
        <v>7.9552980132450268E-2</v>
      </c>
      <c r="HR38" s="29">
        <f t="shared" si="174"/>
        <v>1.4</v>
      </c>
      <c r="HS38" s="29">
        <f t="shared" si="174"/>
        <v>1.8276076158940397</v>
      </c>
      <c r="HT38" s="29">
        <f t="shared" si="174"/>
        <v>1.8276076158940397</v>
      </c>
      <c r="HU38" s="29">
        <f t="shared" si="175"/>
        <v>18031.999999999996</v>
      </c>
      <c r="HV38" s="29">
        <f t="shared" si="175"/>
        <v>12410.674116997792</v>
      </c>
      <c r="HW38" s="29">
        <f t="shared" si="175"/>
        <v>12741.166494205298</v>
      </c>
      <c r="HX38" s="29">
        <f t="shared" si="36"/>
        <v>127656</v>
      </c>
      <c r="HY38" s="14">
        <f t="shared" si="37"/>
        <v>43183.839999999997</v>
      </c>
      <c r="IC38" s="14">
        <v>0</v>
      </c>
      <c r="ID38" s="14">
        <v>1</v>
      </c>
      <c r="IE38" s="14">
        <v>300</v>
      </c>
      <c r="IF38" s="14">
        <v>50</v>
      </c>
      <c r="IG38" s="14">
        <v>37</v>
      </c>
      <c r="IH38" s="23">
        <f t="shared" si="38"/>
        <v>4367172</v>
      </c>
      <c r="II38" s="23">
        <f t="shared" si="59"/>
        <v>1</v>
      </c>
      <c r="IJ38" s="23">
        <f t="shared" si="60"/>
        <v>4367.17</v>
      </c>
      <c r="IK38" s="14">
        <v>1</v>
      </c>
      <c r="IL38" s="14">
        <v>0</v>
      </c>
      <c r="IM38" s="14">
        <v>120</v>
      </c>
      <c r="IN38" s="14">
        <v>20</v>
      </c>
      <c r="IO38" s="14">
        <v>15</v>
      </c>
      <c r="IP38" s="23">
        <f t="shared" si="39"/>
        <v>1503618</v>
      </c>
      <c r="IQ38" s="23">
        <f t="shared" si="61"/>
        <v>1</v>
      </c>
      <c r="IR38" s="23">
        <f t="shared" si="62"/>
        <v>1503.62</v>
      </c>
      <c r="IU38" s="14">
        <v>48</v>
      </c>
      <c r="IV38" s="14">
        <v>8</v>
      </c>
      <c r="IW38" s="14">
        <v>6</v>
      </c>
      <c r="IX38" s="23">
        <f t="shared" si="40"/>
        <v>550384</v>
      </c>
      <c r="IY38" s="23">
        <f t="shared" si="63"/>
        <v>1</v>
      </c>
      <c r="IZ38" s="23">
        <f t="shared" si="64"/>
        <v>550.38</v>
      </c>
      <c r="JA38" s="14">
        <v>30</v>
      </c>
      <c r="JB38" s="14">
        <v>5</v>
      </c>
      <c r="JC38" s="14">
        <v>3</v>
      </c>
      <c r="JD38" s="23">
        <f t="shared" si="41"/>
        <v>320100</v>
      </c>
      <c r="JE38" s="23">
        <f t="shared" si="65"/>
        <v>1</v>
      </c>
      <c r="JF38" s="23">
        <f t="shared" si="66"/>
        <v>320.10000000000002</v>
      </c>
      <c r="JG38" s="14">
        <v>96</v>
      </c>
      <c r="JH38" s="14">
        <v>16</v>
      </c>
      <c r="JI38" s="14">
        <v>12</v>
      </c>
      <c r="JJ38" s="23">
        <f t="shared" si="42"/>
        <v>1100769</v>
      </c>
      <c r="JK38" s="23">
        <f t="shared" si="67"/>
        <v>1</v>
      </c>
      <c r="JL38" s="23">
        <f t="shared" si="68"/>
        <v>1100.77</v>
      </c>
      <c r="KF38" s="17"/>
      <c r="KG38" s="17"/>
    </row>
    <row r="39" spans="1:293" ht="16.5" x14ac:dyDescent="0.2">
      <c r="A39" s="14">
        <v>140</v>
      </c>
      <c r="B39" s="14" t="s">
        <v>656</v>
      </c>
      <c r="C39" s="14">
        <v>140</v>
      </c>
      <c r="D39" s="14">
        <v>140</v>
      </c>
      <c r="E39" s="14">
        <v>140</v>
      </c>
      <c r="F39" s="14">
        <v>4</v>
      </c>
      <c r="G39" s="14">
        <v>4</v>
      </c>
      <c r="H39" s="14">
        <v>4</v>
      </c>
      <c r="I39" s="14">
        <v>2</v>
      </c>
      <c r="J39" s="14">
        <v>2</v>
      </c>
      <c r="K39" s="14">
        <v>2</v>
      </c>
      <c r="L39" s="14">
        <v>5</v>
      </c>
      <c r="M39" s="14">
        <v>4</v>
      </c>
      <c r="N39" s="14">
        <v>4</v>
      </c>
      <c r="O39" s="14">
        <v>4</v>
      </c>
      <c r="P39" s="14">
        <v>4</v>
      </c>
      <c r="Q39" s="14">
        <v>4</v>
      </c>
      <c r="R39" s="14">
        <v>5</v>
      </c>
      <c r="S39" s="14">
        <v>5</v>
      </c>
      <c r="T39" s="14">
        <v>140</v>
      </c>
      <c r="U39" s="14">
        <v>140</v>
      </c>
      <c r="V39" s="14">
        <v>140</v>
      </c>
      <c r="W39" s="14">
        <v>140</v>
      </c>
      <c r="X39" s="14">
        <v>140</v>
      </c>
      <c r="Y39" s="14">
        <v>140</v>
      </c>
      <c r="Z39" s="14">
        <v>140</v>
      </c>
      <c r="AA39" s="14">
        <v>140</v>
      </c>
      <c r="AB39" s="14">
        <v>18</v>
      </c>
      <c r="AC39" s="14">
        <v>13</v>
      </c>
      <c r="AD39" s="14">
        <v>13</v>
      </c>
      <c r="AE39" s="14">
        <v>13</v>
      </c>
      <c r="AF39" s="14">
        <v>13</v>
      </c>
      <c r="AG39" s="14">
        <v>13</v>
      </c>
      <c r="AH39" s="14">
        <v>15</v>
      </c>
      <c r="AI39" s="14">
        <v>15</v>
      </c>
      <c r="AJ39" s="14">
        <v>2</v>
      </c>
      <c r="AK39" s="14">
        <v>2</v>
      </c>
      <c r="AL39" s="14">
        <v>2</v>
      </c>
      <c r="AM39" s="14">
        <v>2</v>
      </c>
      <c r="AN39" s="14">
        <v>2</v>
      </c>
      <c r="AO39" s="14">
        <v>0</v>
      </c>
      <c r="AP39" s="14">
        <v>0</v>
      </c>
      <c r="AQ39" s="14">
        <v>0</v>
      </c>
      <c r="AR39" s="14">
        <v>0</v>
      </c>
      <c r="AS39" s="14">
        <v>1</v>
      </c>
      <c r="AT39" s="14">
        <v>1</v>
      </c>
      <c r="AU39" s="14">
        <v>0</v>
      </c>
      <c r="AV39" s="14">
        <v>0</v>
      </c>
      <c r="AW39" s="14">
        <v>9</v>
      </c>
      <c r="BB39" s="14">
        <f>ROUND((INDEX(新战舰养成!S$6:S$18,日常本!$F39+1)+INDEX(新战舰养成!D$6:D$18,日常本!$F39+1)*(日常本!$C39-1))*INDEX(战舰突破!$D$6:$D$18,日常本!$I39+1),0)</f>
        <v>11638</v>
      </c>
      <c r="BC39" s="14">
        <f>ROUND((INDEX(新战舰养成!T$6:T$18,日常本!$F39+1)+INDEX(新战舰养成!E$6:E$18,日常本!$F39+1)*(日常本!$C39-1))*INDEX(战舰突破!$D$6:$D$18,日常本!$I39+1),0)</f>
        <v>93029</v>
      </c>
      <c r="BD39" s="14">
        <f>ROUND((INDEX(新战舰养成!U$6:U$18,日常本!$F39+1)+INDEX(新战舰养成!F$6:F$18,日常本!$F39+1)*(日常本!$C39-1))*INDEX(战舰突破!$D$6:$D$18,日常本!$I39+1),0)</f>
        <v>5914</v>
      </c>
      <c r="BE39" s="14">
        <f>ROUND((INDEX(新战舰养成!V$6:V$18,日常本!$F39+1)+INDEX(新战舰养成!G$6:G$18,日常本!$F39+1)*(日常本!$C39-1))*INDEX(战舰突破!$D$6:$D$18,日常本!$I39+1),0)</f>
        <v>360</v>
      </c>
      <c r="BF39" s="14">
        <f>ROUND((INDEX(新战舰养成!W$6:W$18,日常本!$F39+1)+INDEX(新战舰养成!H$6:H$18,日常本!$F39+1)*(日常本!$C39-1))*INDEX(战舰突破!$D$6:$D$18,日常本!$I39+1),0)</f>
        <v>5</v>
      </c>
      <c r="BH39" s="14">
        <f>IF($D39&gt;0,ROUND((INDEX(新战舰养成!X$6:X$18,日常本!$G39+1)+INDEX(新战舰养成!I$6:I$18,日常本!$G39+1)*(日常本!$D39-1))*INDEX(战舰突破!$D$6:$D$18,日常本!$J39+1),0),0)</f>
        <v>11974</v>
      </c>
      <c r="BI39" s="14">
        <f>IF($D39&gt;0,ROUND((INDEX(新战舰养成!Y$6:Y$18,日常本!$G39+1)+INDEX(新战舰养成!J$6:J$18,日常本!$G39+1)*(日常本!$D39-1))*INDEX(战舰突破!$D$6:$D$18,日常本!$J39+1),0),0)</f>
        <v>0</v>
      </c>
      <c r="BJ39" s="14">
        <f>IF($D39&gt;0,ROUND((INDEX(新战舰养成!Z$6:Z$18,日常本!$G39+1)+INDEX(新战舰养成!K$6:K$18,日常本!$G39+1)*(日常本!$D39-1))*INDEX(战舰突破!$D$6:$D$18,日常本!$J39+1),0),0)</f>
        <v>0</v>
      </c>
      <c r="BK39" s="14">
        <f>IF($D39&gt;0,ROUND((INDEX(新战舰养成!AA$6:AA$18,日常本!$G39+1)+INDEX(新战舰养成!L$6:L$18,日常本!$G39+1)*(日常本!$D39-1))*INDEX(战舰突破!$D$6:$D$18,日常本!$J39+1),0),0)</f>
        <v>116376</v>
      </c>
      <c r="BL39" s="14">
        <f>IF($D39&gt;0,ROUND((INDEX(新战舰养成!AB$6:AB$18,日常本!$G39+1)+INDEX(新战舰养成!M$6:M$18,日常本!$G39+1)*(日常本!$D39-1))*INDEX(战舰突破!$D$6:$D$18,日常本!$J39+1),0),0)</f>
        <v>2258</v>
      </c>
      <c r="BN39" s="14">
        <f>IF($E39&gt;0,ROUND((INDEX(新战舰养成!AC$6:AC$18,日常本!$H39+1)+INDEX(新战舰养成!I$6:I$18,日常本!$H39+1)*(日常本!$E39-1))*INDEX(战舰突破!$D$6:$D$18,日常本!$K39+1),0),0)</f>
        <v>12334</v>
      </c>
      <c r="BO39" s="14">
        <f>IF($E39&gt;0,ROUND((INDEX(新战舰养成!AD$6:AD$18,日常本!$H39+1)+INDEX(新战舰养成!J$6:J$18,日常本!$H39+1)*(日常本!$E39-1))*INDEX(战舰突破!$D$6:$D$18,日常本!$K39+1),0),0)</f>
        <v>0</v>
      </c>
      <c r="BP39" s="14">
        <f>IF($E39&gt;0,ROUND((INDEX(新战舰养成!AE$6:AE$18,日常本!$H39+1)+INDEX(新战舰养成!K$6:K$18,日常本!$H39+1)*(日常本!$E39-1))*INDEX(战舰突破!$D$6:$D$18,日常本!$K39+1),0),0)</f>
        <v>0</v>
      </c>
      <c r="BQ39" s="14">
        <f>IF($E39&gt;0,ROUND((INDEX(新战舰养成!AF$6:AF$18,日常本!$H39+1)+INDEX(新战舰养成!L$6:L$18,日常本!$H39+1)*(日常本!$E39-1))*INDEX(战舰突破!$D$6:$D$18,日常本!$K39+1),0),0)</f>
        <v>84996</v>
      </c>
      <c r="BR39" s="14">
        <f>IF($E39&gt;0,ROUND((INDEX(新战舰养成!AG$6:AG$18,日常本!$H39+1)+INDEX(新战舰养成!M$6:M$18,日常本!$H39+1)*(日常本!$E39-1))*INDEX(战舰突破!$D$6:$D$18,日常本!$K39+1),0),0)</f>
        <v>2981</v>
      </c>
      <c r="BU39" s="14">
        <f>(INDEX(装备数值!$C$13:$G$116,日常本!$L39*8+1,BU$2)+INDEX(装备数值!$C$13:$G$116,日常本!$M39*8+2,BU$2)+INDEX(装备数值!$C$13:$G$116,日常本!$O39*8+3,BU$2)+INDEX(装备数值!$C$13:$G$116,日常本!$N39*8+4,BU$2)+INDEX(装备数值!$C$13:$G$116,日常本!$P39*8+5,BU$2)+INDEX(装备数值!$C$13:$G$116,日常本!$Q39*8+6,BU$2)+INDEX(装备数值!$C$13:$G$116,日常本!$R39*8+7,BU$2)+INDEX(装备数值!$C$13:$G$116,日常本!$S39*8+8,BU$2))</f>
        <v>11175</v>
      </c>
      <c r="BV39" s="14">
        <f>(INDEX(装备数值!$C$13:$G$116,日常本!$L39*8+1,BV$2)+INDEX(装备数值!$C$13:$G$116,日常本!$M39*8+2,BV$2)+INDEX(装备数值!$C$13:$G$116,日常本!$O39*8+3,BV$2)+INDEX(装备数值!$C$13:$G$116,日常本!$N39*8+4,BV$2)+INDEX(装备数值!$C$13:$G$116,日常本!$P39*8+5,BV$2)+INDEX(装备数值!$C$13:$G$116,日常本!$Q39*8+6,BV$2)+INDEX(装备数值!$C$13:$G$116,日常本!$R39*8+7,BV$2)+INDEX(装备数值!$C$13:$G$116,日常本!$S39*8+8,BV$2))</f>
        <v>45675</v>
      </c>
      <c r="BW39" s="14">
        <f>(INDEX(装备数值!$C$13:$G$116,日常本!$L39*8+1,BW$2)+INDEX(装备数值!$C$13:$G$116,日常本!$M39*8+2,BW$2)+INDEX(装备数值!$C$13:$G$116,日常本!$O39*8+3,BW$2)+INDEX(装备数值!$C$13:$G$116,日常本!$N39*8+4,BW$2)+INDEX(装备数值!$C$13:$G$116,日常本!$P39*8+5,BW$2)+INDEX(装备数值!$C$13:$G$116,日常本!$Q39*8+6,BW$2)+INDEX(装备数值!$C$13:$G$116,日常本!$R39*8+7,BW$2)+INDEX(装备数值!$C$13:$G$116,日常本!$S39*8+8,BW$2))</f>
        <v>3690</v>
      </c>
      <c r="BX39" s="14">
        <f>(INDEX(装备数值!$C$13:$G$116,日常本!$L39*8+1,BX$2)+INDEX(装备数值!$C$13:$G$116,日常本!$M39*8+2,BX$2)+INDEX(装备数值!$C$13:$G$116,日常本!$O39*8+3,BX$2)+INDEX(装备数值!$C$13:$G$116,日常本!$N39*8+4,BX$2)+INDEX(装备数值!$C$13:$G$116,日常本!$P39*8+5,BX$2)+INDEX(装备数值!$C$13:$G$116,日常本!$Q39*8+6,BX$2)+INDEX(装备数值!$C$13:$G$116,日常本!$R39*8+7,BX$2)+INDEX(装备数值!$C$13:$G$116,日常本!$S39*8+8,BX$2))</f>
        <v>48000</v>
      </c>
      <c r="BY39" s="14">
        <f>(INDEX(装备数值!$C$13:$G$116,日常本!$L39*8+1,BY$2)+INDEX(装备数值!$C$13:$G$116,日常本!$M39*8+2,BY$2)+INDEX(装备数值!$C$13:$G$116,日常本!$O39*8+3,BY$2)+INDEX(装备数值!$C$13:$G$116,日常本!$N39*8+4,BY$2)+INDEX(装备数值!$C$13:$G$116,日常本!$P39*8+5,BY$2)+INDEX(装备数值!$C$13:$G$116,日常本!$Q39*8+6,BY$2)+INDEX(装备数值!$C$13:$G$116,日常本!$R39*8+7,BY$2)+INDEX(装备数值!$C$13:$G$116,日常本!$S39*8+8,BY$2))</f>
        <v>1460</v>
      </c>
      <c r="CB39" s="14">
        <f>INDEX(装备数值!$I$13:$M$116,日常本!$L39*8+1,CB$2)*$T39+INDEX(装备数值!$I$13:$M$116,日常本!$M39*8+2,CB$2)*$U39+INDEX(装备数值!$I$13:$M$116,日常本!$O39*8+3,CB$2)*$V39+INDEX(装备数值!$I$13:$M$116,日常本!$N39*8+4,CB$2)*$W39+INDEX(装备数值!$I$13:$M$116,日常本!$P39*8+5,CB$2)*$X39+INDEX(装备数值!$I$13:$M$116,日常本!$Q39*8+6,CB$2)*$Y39+INDEX(装备数值!$I$13:$M$116,日常本!$R39*8+7,CB$2)*$Z39+INDEX(装备数值!$I$13:$M$116,日常本!$S39*8+8,CB$2)*$AA39</f>
        <v>20860</v>
      </c>
      <c r="CC39" s="14">
        <f>INDEX(装备数值!$I$13:$M$116,日常本!$L39*8+1,CC$2)*$T39+INDEX(装备数值!$I$13:$M$116,日常本!$M39*8+2,CC$2)*$U39+INDEX(装备数值!$I$13:$M$116,日常本!$O39*8+3,CC$2)*$V39+INDEX(装备数值!$I$13:$M$116,日常本!$N39*8+4,CC$2)*$W39+INDEX(装备数值!$I$13:$M$116,日常本!$P39*8+5,CC$2)*$X39+INDEX(装备数值!$I$13:$M$116,日常本!$Q39*8+6,CC$2)*$Y39+INDEX(装备数值!$I$13:$M$116,日常本!$R39*8+7,CC$2)*$Z39+INDEX(装备数值!$I$13:$M$116,日常本!$S39*8+8,CC$2)*$AA39</f>
        <v>132300</v>
      </c>
      <c r="CD39" s="14">
        <f>INDEX(装备数值!$I$13:$M$116,日常本!$L39*8+1,CD$2)*$T39+INDEX(装备数值!$I$13:$M$116,日常本!$M39*8+2,CD$2)*$U39+INDEX(装备数值!$I$13:$M$116,日常本!$O39*8+3,CD$2)*$V39+INDEX(装备数值!$I$13:$M$116,日常本!$N39*8+4,CD$2)*$W39+INDEX(装备数值!$I$13:$M$116,日常本!$P39*8+5,CD$2)*$X39+INDEX(装备数值!$I$13:$M$116,日常本!$Q39*8+6,CD$2)*$Y39+INDEX(装备数值!$I$13:$M$116,日常本!$R39*8+7,CD$2)*$Z39+INDEX(装备数值!$I$13:$M$116,日常本!$S39*8+8,CD$2)*$AA39</f>
        <v>9240</v>
      </c>
      <c r="CE39" s="14">
        <f>INDEX(装备数值!$I$13:$M$116,日常本!$L39*8+1,CE$2)*$T39+INDEX(装备数值!$I$13:$M$116,日常本!$M39*8+2,CE$2)*$U39+INDEX(装备数值!$I$13:$M$116,日常本!$O39*8+3,CE$2)*$V39+INDEX(装备数值!$I$13:$M$116,日常本!$N39*8+4,CE$2)*$W39+INDEX(装备数值!$I$13:$M$116,日常本!$P39*8+5,CE$2)*$X39+INDEX(装备数值!$I$13:$M$116,日常本!$Q39*8+6,CE$2)*$Y39+INDEX(装备数值!$I$13:$M$116,日常本!$R39*8+7,CE$2)*$Z39+INDEX(装备数值!$I$13:$M$116,日常本!$S39*8+8,CE$2)*$AA39</f>
        <v>168000</v>
      </c>
      <c r="CF39" s="14">
        <f>INDEX(装备数值!$I$13:$M$116,日常本!$L39*8+1,CF$2)*$T39+INDEX(装备数值!$I$13:$M$116,日常本!$M39*8+2,CF$2)*$U39+INDEX(装备数值!$I$13:$M$116,日常本!$O39*8+3,CF$2)*$V39+INDEX(装备数值!$I$13:$M$116,日常本!$N39*8+4,CF$2)*$W39+INDEX(装备数值!$I$13:$M$116,日常本!$P39*8+5,CF$2)*$X39+INDEX(装备数值!$I$13:$M$116,日常本!$Q39*8+6,CF$2)*$Y39+INDEX(装备数值!$I$13:$M$116,日常本!$R39*8+7,CF$2)*$Z39+INDEX(装备数值!$I$13:$M$116,日常本!$S39*8+8,CF$2)*$AA39</f>
        <v>3640</v>
      </c>
      <c r="CI39" s="14">
        <f>INDEX(装备数值!$X$13:$AH$116,$L39*8+1,CI$2)*$AB39+INDEX(装备数值!$X$13:$AH$116,$M39*8+2,CI$2)*$AC39+INDEX(装备数值!$X$13:$AH$116,$O39*8+3,CI$2)*$AD39+INDEX(装备数值!$X$13:$AH$116,$N39*8+4,CI$2)*$AE39+INDEX(装备数值!$X$13:$AH$116,$P39*8+5,CI$2)*$AF39+INDEX(装备数值!$X$13:$AH$116,$Q39*8+6,CI$2)*$AG39+INDEX(装备数值!$X$13:$AH$116,$R39*8+7,CI$2)*$AH39+INDEX(装备数值!$X$13:$AH$116,$S39*8+8,CI$2)*$AI39</f>
        <v>6750</v>
      </c>
      <c r="CJ39" s="14">
        <f>INDEX(装备数值!$X$13:$AH$116,$L39*8+1,CJ$2)*$AB39+INDEX(装备数值!$X$13:$AH$116,$M39*8+2,CJ$2)*$AC39+INDEX(装备数值!$X$13:$AH$116,$O39*8+3,CJ$2)*$AD39+INDEX(装备数值!$X$13:$AH$116,$N39*8+4,CJ$2)*$AE39+INDEX(装备数值!$X$13:$AH$116,$P39*8+5,CJ$2)*$AF39+INDEX(装备数值!$X$13:$AH$116,$Q39*8+6,CJ$2)*$AG39+INDEX(装备数值!$X$13:$AH$116,$R39*8+7,CJ$2)*$AH39+INDEX(装备数值!$X$13:$AH$116,$S39*8+8,CJ$2)*$AI39</f>
        <v>44805</v>
      </c>
      <c r="CK39" s="14">
        <f>INDEX(装备数值!$X$13:$AH$116,$L39*8+1,CK$2)*$AB39+INDEX(装备数值!$X$13:$AH$116,$M39*8+2,CK$2)*$AC39+INDEX(装备数值!$X$13:$AH$116,$O39*8+3,CK$2)*$AD39+INDEX(装备数值!$X$13:$AH$116,$N39*8+4,CK$2)*$AE39+INDEX(装备数值!$X$13:$AH$116,$P39*8+5,CK$2)*$AF39+INDEX(装备数值!$X$13:$AH$116,$Q39*8+6,CK$2)*$AG39+INDEX(装备数值!$X$13:$AH$116,$R39*8+7,CK$2)*$AH39+INDEX(装备数值!$X$13:$AH$116,$S39*8+8,CK$2)*$AI39</f>
        <v>2600</v>
      </c>
      <c r="CL39" s="14">
        <f>INDEX(装备数值!$X$13:$AH$116,$L39*8+1,CL$2)*$AB39+INDEX(装备数值!$X$13:$AH$116,$M39*8+2,CL$2)*$AC39+INDEX(装备数值!$X$13:$AH$116,$O39*8+3,CL$2)*$AD39+INDEX(装备数值!$X$13:$AH$116,$N39*8+4,CL$2)*$AE39+INDEX(装备数值!$X$13:$AH$116,$P39*8+5,CL$2)*$AF39+INDEX(装备数值!$X$13:$AH$116,$Q39*8+6,CL$2)*$AG39+INDEX(装备数值!$X$13:$AH$116,$R39*8+7,CL$2)*$AH39+INDEX(装备数值!$X$13:$AH$116,$S39*8+8,CL$2)*$AI39</f>
        <v>74250</v>
      </c>
      <c r="CM39" s="14">
        <f>INDEX(装备数值!$X$13:$AH$116,$L39*8+1,CM$2)*$AB39+INDEX(装备数值!$X$13:$AH$116,$M39*8+2,CM$2)*$AC39+INDEX(装备数值!$X$13:$AH$116,$O39*8+3,CM$2)*$AD39+INDEX(装备数值!$X$13:$AH$116,$N39*8+4,CM$2)*$AE39+INDEX(装备数值!$X$13:$AH$116,$P39*8+5,CM$2)*$AF39+INDEX(装备数值!$X$13:$AH$116,$Q39*8+6,CM$2)*$AG39+INDEX(装备数值!$X$13:$AH$116,$R39*8+7,CM$2)*$AH39+INDEX(装备数值!$X$13:$AH$116,$S39*8+8,CM$2)*$AI39</f>
        <v>1040</v>
      </c>
      <c r="CN39" s="14">
        <f>INDEX(装备数值!$X$13:$AH$116,$L39*8+1,CN$2)*$AB39+INDEX(装备数值!$X$13:$AH$116,$M39*8+2,CN$2)*$AC39+INDEX(装备数值!$X$13:$AH$116,$O39*8+3,CN$2)*$AD39+INDEX(装备数值!$X$13:$AH$116,$N39*8+4,CN$2)*$AE39+INDEX(装备数值!$X$13:$AH$116,$P39*8+5,CN$2)*$AF39+INDEX(装备数值!$X$13:$AH$116,$Q39*8+6,CN$2)*$AG39+INDEX(装备数值!$X$13:$AH$116,$R39*8+7,CN$2)*$AH39+INDEX(装备数值!$X$13:$AH$116,$S39*8+8,CN$2)*$AI39</f>
        <v>4616</v>
      </c>
      <c r="CO39" s="14">
        <f>INDEX(装备数值!$X$13:$AH$116,$L39*8+1,CO$2)*$AB39+INDEX(装备数值!$X$13:$AH$116,$M39*8+2,CO$2)*$AC39+INDEX(装备数值!$X$13:$AH$116,$O39*8+3,CO$2)*$AD39+INDEX(装备数值!$X$13:$AH$116,$N39*8+4,CO$2)*$AE39+INDEX(装备数值!$X$13:$AH$116,$P39*8+5,CO$2)*$AF39+INDEX(装备数值!$X$13:$AH$116,$Q39*8+6,CO$2)*$AG39+INDEX(装备数值!$X$13:$AH$116,$R39*8+7,CO$2)*$AH39+INDEX(装备数值!$X$13:$AH$116,$S39*8+8,CO$2)*$AI39</f>
        <v>3900</v>
      </c>
      <c r="CP39" s="14">
        <f>INDEX(装备数值!$X$13:$AH$116,$L39*8+1,CP$2)*$AB39+INDEX(装备数值!$X$13:$AH$116,$M39*8+2,CP$2)*$AC39+INDEX(装备数值!$X$13:$AH$116,$O39*8+3,CP$2)*$AD39+INDEX(装备数值!$X$13:$AH$116,$N39*8+4,CP$2)*$AE39+INDEX(装备数值!$X$13:$AH$116,$P39*8+5,CP$2)*$AF39+INDEX(装备数值!$X$13:$AH$116,$Q39*8+6,CP$2)*$AG39+INDEX(装备数值!$X$13:$AH$116,$R39*8+7,CP$2)*$AH39+INDEX(装备数值!$X$13:$AH$116,$S39*8+8,CP$2)*$AI39</f>
        <v>4616</v>
      </c>
      <c r="CQ39" s="14">
        <f>INDEX(装备数值!$X$13:$AH$116,$L39*8+1,CQ$2)*$AB39+INDEX(装备数值!$X$13:$AH$116,$M39*8+2,CQ$2)*$AC39+INDEX(装备数值!$X$13:$AH$116,$O39*8+3,CQ$2)*$AD39+INDEX(装备数值!$X$13:$AH$116,$N39*8+4,CQ$2)*$AE39+INDEX(装备数值!$X$13:$AH$116,$P39*8+5,CQ$2)*$AF39+INDEX(装备数值!$X$13:$AH$116,$Q39*8+6,CQ$2)*$AG39+INDEX(装备数值!$X$13:$AH$116,$R39*8+7,CQ$2)*$AH39+INDEX(装备数值!$X$13:$AH$116,$S39*8+8,CQ$2)*$AI39</f>
        <v>3900</v>
      </c>
      <c r="CR39" s="14">
        <f>INDEX(装备数值!$X$13:$AH$116,$L39*8+1,CR$2)*$AB39+INDEX(装备数值!$X$13:$AH$116,$M39*8+2,CR$2)*$AC39+INDEX(装备数值!$X$13:$AH$116,$O39*8+3,CR$2)*$AD39+INDEX(装备数值!$X$13:$AH$116,$N39*8+4,CR$2)*$AE39+INDEX(装备数值!$X$13:$AH$116,$P39*8+5,CR$2)*$AF39+INDEX(装备数值!$X$13:$AH$116,$Q39*8+6,CR$2)*$AG39+INDEX(装备数值!$X$13:$AH$116,$R39*8+7,CR$2)*$AH39+INDEX(装备数值!$X$13:$AH$116,$S39*8+8,CR$2)*$AI39</f>
        <v>15</v>
      </c>
      <c r="CS39" s="14">
        <f>INDEX(装备数值!$X$13:$AH$116,$L39*8+1,CS$2)*$AB39+INDEX(装备数值!$X$13:$AH$116,$M39*8+2,CS$2)*$AC39+INDEX(装备数值!$X$13:$AH$116,$O39*8+3,CS$2)*$AD39+INDEX(装备数值!$X$13:$AH$116,$N39*8+4,CS$2)*$AE39+INDEX(装备数值!$X$13:$AH$116,$P39*8+5,CS$2)*$AF39+INDEX(装备数值!$X$13:$AH$116,$Q39*8+6,CS$2)*$AG39+INDEX(装备数值!$X$13:$AH$116,$R39*8+7,CS$2)*$AH39+INDEX(装备数值!$X$13:$AH$116,$S39*8+8,CS$2)*$AI39</f>
        <v>15</v>
      </c>
      <c r="CU39" s="14">
        <f>INDEX(装备数值!$AN$17:$AN$117,MATCH(MIN($T39:$AA39),装备数值!$AO$17:$AO$117,1))</f>
        <v>14</v>
      </c>
      <c r="CV39" s="14">
        <f>IF(COUNTIF($L39:$S39,"&gt;"&amp;0)=8,INDEX(装备数值!AR$17:AR$117,$CU39+1),0)</f>
        <v>2240</v>
      </c>
      <c r="CW39" s="14">
        <f>IF(COUNTIF($L39:$S39,"&gt;"&amp;0)=8,INDEX(装备数值!AS$17:AS$117,$CU39+1),0)</f>
        <v>16800</v>
      </c>
      <c r="CX39" s="14">
        <f>IF(COUNTIF($L39:$S39,"&gt;"&amp;0)=8,INDEX(装备数值!AT$17:AT$117,$CU39+1),0)</f>
        <v>1120</v>
      </c>
      <c r="CY39" s="14">
        <f>IF(COUNTIF($L39:$S39,"&gt;"&amp;0)=8,INDEX(装备数值!AU$17:AU$117,$CU39+1),0)</f>
        <v>22400</v>
      </c>
      <c r="CZ39" s="14">
        <f>IF(COUNTIF($L39:$S39,"&gt;"&amp;0)=8,INDEX(装备数值!AV$17:AV$117,$CU39+1),0)</f>
        <v>392</v>
      </c>
      <c r="DB39" s="14">
        <f>INDEX(装备数值!$AY$17:$AY$77,MATCH(MIN($AB39:$AI39),装备数值!$AZ$17:$AZ$77,1))</f>
        <v>6</v>
      </c>
      <c r="DC39" s="26">
        <f>INDEX(装备数值!BA$17:BA$77,日常本!DB39+1)</f>
        <v>0.06</v>
      </c>
      <c r="DD39" s="26">
        <f>INDEX(装备数值!BA$17:BA$77,日常本!DB39+1)</f>
        <v>0.06</v>
      </c>
      <c r="DF39" s="14">
        <f t="shared" si="0"/>
        <v>12</v>
      </c>
      <c r="DG39" s="14">
        <f>VLOOKUP(DF39,军阶与晶片数值!$W$6:$X$27,2)</f>
        <v>3</v>
      </c>
      <c r="DH39" s="14">
        <f>INDEX(军阶与晶片数值!Y$6:Y$27,$DG39+1)</f>
        <v>300</v>
      </c>
      <c r="DI39" s="14">
        <f>INDEX(军阶与晶片数值!Z$6:Z$27,$DG39+1)</f>
        <v>300</v>
      </c>
      <c r="DJ39" s="14">
        <f>INDEX(军阶与晶片数值!AA$6:AA$27,$DG39+1)</f>
        <v>300</v>
      </c>
      <c r="DK39" s="14">
        <f>INDEX(军阶与晶片数值!AB$6:AB$27,$DG39+1)</f>
        <v>300</v>
      </c>
      <c r="DL39" s="28">
        <f>INDEX(军阶与晶片数值!AC$6:AC$27,$DG39+1)</f>
        <v>15</v>
      </c>
      <c r="DM39" s="28">
        <f>INDEX(军阶与晶片数值!AD$6:AD$27,$DG39+1)</f>
        <v>7.5</v>
      </c>
      <c r="DO39" s="26">
        <f>INDEX(军阶与晶片数值!I$6:I$16,AJ39+1)</f>
        <v>0.03</v>
      </c>
      <c r="DP39" s="26">
        <f>INDEX(军阶与晶片数值!M$6:M$16,AK39+1)</f>
        <v>0.03</v>
      </c>
      <c r="DQ39" s="26">
        <f>INDEX(军阶与晶片数值!J$6:J$16,AL39+1)</f>
        <v>0.03</v>
      </c>
      <c r="DR39" s="26">
        <f>INDEX(军阶与晶片数值!K$6:K$16,AM39+1)</f>
        <v>0.06</v>
      </c>
      <c r="DS39" s="26">
        <f>INDEX(军阶与晶片数值!L$6:L$16,AN39+1)</f>
        <v>0.06</v>
      </c>
      <c r="DT39" s="28">
        <f>INDEX(军阶与晶片数值!N$6:N$16,AO39+1)</f>
        <v>0</v>
      </c>
      <c r="DU39" s="28">
        <f>INDEX(军阶与晶片数值!O$6:O$16,AP39+1)</f>
        <v>0</v>
      </c>
      <c r="DV39" s="28">
        <f>INDEX(军阶与晶片数值!P$6:P$16,AQ39+1)</f>
        <v>0</v>
      </c>
      <c r="DW39" s="28">
        <f>INDEX(军阶与晶片数值!Q$6:Q$16,AR39+1)</f>
        <v>0</v>
      </c>
      <c r="DX39" s="26">
        <f>INDEX(军阶与晶片数值!R$6:R$16,AS39+1)</f>
        <v>0.02</v>
      </c>
      <c r="DY39" s="26">
        <f>INDEX(军阶与晶片数值!S$6:S$16,AT39+1)</f>
        <v>0.02</v>
      </c>
      <c r="DZ39" s="26">
        <f>INDEX(军阶与晶片数值!T$6:T$16,AU39+1)</f>
        <v>0</v>
      </c>
      <c r="EA39" s="26">
        <f>INDEX(军阶与晶片数值!U$6:U$16,AV39+1)</f>
        <v>0</v>
      </c>
      <c r="EC39" s="26">
        <f>INDEX(军阶与晶片数值!$C$6:$C$36,日常本!$AW39+1)</f>
        <v>0.45</v>
      </c>
      <c r="ED39" s="26">
        <f>INDEX(军阶与晶片数值!$C$6:$C$36,日常本!$AW39+1)</f>
        <v>0.45</v>
      </c>
      <c r="EE39" s="26">
        <f>INDEX(军阶与晶片数值!$C$6:$C$36,日常本!$AW39+1)</f>
        <v>0.45</v>
      </c>
      <c r="EF39" s="26">
        <f>INDEX(军阶与晶片数值!$C$6:$C$36,日常本!$AW39+1)</f>
        <v>0.45</v>
      </c>
      <c r="EG39" s="26">
        <f>INDEX(军阶与晶片数值!$C$6:$C$36,日常本!$AW39+1)</f>
        <v>0.45</v>
      </c>
      <c r="EI39" s="14">
        <f>INDEX(战舰突破!$H$6:$H$18,日常本!$F39+1)+INDEX(战舰突破!$H$23:$H$35,日常本!$G39+1)+INDEX(战舰突破!$H$40:$H$52,日常本!$H39+1)</f>
        <v>200</v>
      </c>
      <c r="EJ39" s="14">
        <f>INDEX(战舰突破!$I$6:$I$18,日常本!$F39+1)+INDEX(战舰突破!$I$23:$I$35,日常本!$G39+1)+INDEX(战舰突破!$I$40:$I$52,日常本!$H39+1)</f>
        <v>200</v>
      </c>
      <c r="EK39" s="14">
        <f>INDEX(战舰突破!$J$6:$J$18,日常本!$F39+1)+INDEX(战舰突破!$J$23:$J$35,日常本!$G39+1)+INDEX(战舰突破!$J$40:$J$52,日常本!$H39+1)</f>
        <v>0</v>
      </c>
      <c r="EL39" s="14">
        <f>INDEX(战舰突破!$K$6:$K$18,日常本!$F39+1)+INDEX(战舰突破!$K$23:$K$35,日常本!$G39+1)+INDEX(战舰突破!$K$40:$K$52,日常本!$H39+1)</f>
        <v>0</v>
      </c>
      <c r="EM39" s="14">
        <f>INDEX(战舰突破!$L$6:$L$18,日常本!$F39+1)+INDEX(战舰突破!$L$23:$L$35,日常本!$G39+1)+INDEX(战舰突破!$L$40:$L$52,日常本!$H39+1)</f>
        <v>200</v>
      </c>
      <c r="EN39" s="18">
        <f>INDEX(战舰突破!$N$6:$N$18,日常本!$F39+1)+INDEX(战舰突破!$N$23:$N$35,日常本!$G39+1)+INDEX(战舰突破!$N$40:$N$52,日常本!$H39+1)</f>
        <v>0</v>
      </c>
      <c r="EO39" s="18">
        <f>INDEX(战舰突破!$O$6:$O$18,日常本!$F39+1)+INDEX(战舰突破!$O$23:$O$35,日常本!$G39+1)+INDEX(战舰突破!$O$40:$O$52,日常本!$H39+1)</f>
        <v>0</v>
      </c>
      <c r="EP39" s="18">
        <f>INDEX(战舰突破!$P$6:$P$18,日常本!$F39+1)+INDEX(战舰突破!$P$23:$P$35,日常本!$G39+1)+INDEX(战舰突破!$P$40:$P$52,日常本!$H39+1)</f>
        <v>0</v>
      </c>
      <c r="EQ39" s="18">
        <f>INDEX(战舰突破!$Q$6:$Q$18,日常本!$F39+1)+INDEX(战舰突破!$Q$23:$Q$35,日常本!$G39+1)+INDEX(战舰突破!$Q$40:$Q$52,日常本!$H39+1)</f>
        <v>0</v>
      </c>
      <c r="ER39" s="18">
        <f>INDEX(战舰突破!$R$6:$R$18,日常本!$F39+1)+INDEX(战舰突破!$R$23:$R$35,日常本!$G39+1)+INDEX(战舰突破!$R$40:$R$52,日常本!$H39+1)</f>
        <v>0</v>
      </c>
      <c r="ES39" s="18">
        <f>INDEX(战舰突破!$M$6:$M$18,日常本!$F39+1)+INDEX(战舰突破!$M$23:$M$35,日常本!$G39+1)+INDEX(战舰突破!$M$40:$M$52,日常本!$H39+1)</f>
        <v>0</v>
      </c>
      <c r="ET39" s="22">
        <f>INDEX(战舰突破!$W$6:$W$18,日常本!$F39+1)+INDEX(战舰突破!$W$23:$W$35,日常本!$G39+1)+INDEX(战舰突破!$W$40:$W$52,日常本!$H39+1)</f>
        <v>0.5</v>
      </c>
      <c r="EW39" s="14">
        <f>INDEX(战舰突破!$S$6:$S$18,日常本!$F39+1)</f>
        <v>0</v>
      </c>
      <c r="EX39" s="14">
        <f>INDEX(战舰突破!$T$6:$T$18,日常本!$F39+1)</f>
        <v>0.25</v>
      </c>
      <c r="EY39" s="14">
        <f>INDEX(战舰突破!$U$6:$U$18,日常本!$F39+1)</f>
        <v>0.1</v>
      </c>
      <c r="EZ39" s="14">
        <f>INDEX(战舰突破!$V$6:$V$18,日常本!$F39+1)</f>
        <v>0</v>
      </c>
      <c r="FA39" s="14">
        <f>INDEX(战舰突破!$X$6:$X$18,日常本!$F39+1)</f>
        <v>5</v>
      </c>
      <c r="FC39" s="14">
        <f>INDEX(战舰突破!$S$23:$S$35,日常本!$F39+1)</f>
        <v>0.25</v>
      </c>
      <c r="FD39" s="14">
        <f>INDEX(战舰突破!$T$23:$T$35,日常本!$F39+1)</f>
        <v>0.25</v>
      </c>
      <c r="FE39" s="14">
        <f>INDEX(战舰突破!$U$23:$U$35,日常本!$F39+1)</f>
        <v>0.1</v>
      </c>
      <c r="FF39" s="14">
        <f>INDEX(战舰突破!$V$23:$V$35,日常本!$F39+1)</f>
        <v>0</v>
      </c>
      <c r="FG39" s="14">
        <f>INDEX(战舰突破!$X$23:$X$35,日常本!$F39+1)</f>
        <v>75</v>
      </c>
      <c r="FI39" s="14">
        <f>INDEX(战舰突破!$S$40:$S$52,日常本!$F39+1)</f>
        <v>0.25</v>
      </c>
      <c r="FJ39" s="14">
        <f>INDEX(战舰突破!$T$40:$T$52,日常本!$F39+1)</f>
        <v>0.25</v>
      </c>
      <c r="FK39" s="14">
        <f>INDEX(战舰突破!$U$40:$U$52,日常本!$F39+1)</f>
        <v>0.1</v>
      </c>
      <c r="FL39" s="14">
        <f>INDEX(战舰突破!$V$40:$V$52,日常本!$F39+1)</f>
        <v>0</v>
      </c>
      <c r="FM39" s="14">
        <f>INDEX(战舰突破!$X$40:$X$52,日常本!$F39+1)</f>
        <v>125</v>
      </c>
      <c r="FP39" s="14">
        <f t="shared" si="1"/>
        <v>78950</v>
      </c>
      <c r="FQ39" s="14">
        <f t="shared" si="2"/>
        <v>79452</v>
      </c>
      <c r="FR39" s="14">
        <f t="shared" si="3"/>
        <v>79990</v>
      </c>
      <c r="FS39" s="14">
        <f t="shared" si="4"/>
        <v>496751</v>
      </c>
      <c r="FT39" s="14">
        <f t="shared" si="5"/>
        <v>33998</v>
      </c>
      <c r="FU39" s="14">
        <f t="shared" si="169"/>
        <v>790605</v>
      </c>
      <c r="FV39" s="14">
        <f t="shared" si="169"/>
        <v>18099</v>
      </c>
      <c r="FW39" s="28">
        <f t="shared" si="170"/>
        <v>4916</v>
      </c>
      <c r="FX39" s="28">
        <f t="shared" si="170"/>
        <v>4200</v>
      </c>
      <c r="FY39" s="28">
        <f t="shared" si="170"/>
        <v>4916</v>
      </c>
      <c r="FZ39" s="28">
        <f t="shared" si="170"/>
        <v>4200</v>
      </c>
      <c r="GA39" s="28">
        <f t="shared" si="171"/>
        <v>1.0812000000000002</v>
      </c>
      <c r="GB39" s="28">
        <f t="shared" si="171"/>
        <v>1.0812000000000002</v>
      </c>
      <c r="GC39" s="28">
        <f t="shared" si="172"/>
        <v>0</v>
      </c>
      <c r="GD39" s="28">
        <f t="shared" si="172"/>
        <v>14.03</v>
      </c>
      <c r="GE39" s="14">
        <f t="shared" si="10"/>
        <v>1</v>
      </c>
      <c r="GF39" s="14">
        <f t="shared" si="11"/>
        <v>1.25</v>
      </c>
      <c r="GG39" s="14">
        <f t="shared" si="12"/>
        <v>1.25</v>
      </c>
      <c r="GH39" s="18">
        <f t="shared" si="13"/>
        <v>1.25</v>
      </c>
      <c r="GI39" s="18">
        <f t="shared" si="14"/>
        <v>1.25</v>
      </c>
      <c r="GJ39" s="18">
        <f t="shared" si="15"/>
        <v>1.25</v>
      </c>
      <c r="GK39" s="29">
        <f t="shared" si="176"/>
        <v>5066</v>
      </c>
      <c r="GL39" s="29">
        <f t="shared" si="176"/>
        <v>5366</v>
      </c>
      <c r="GM39" s="29">
        <f t="shared" si="176"/>
        <v>5366</v>
      </c>
      <c r="GN39" s="26">
        <f t="shared" si="45"/>
        <v>0.1</v>
      </c>
      <c r="GO39" s="26">
        <f t="shared" si="46"/>
        <v>0.1</v>
      </c>
      <c r="GP39" s="26">
        <f t="shared" si="47"/>
        <v>0.1</v>
      </c>
      <c r="GQ39" s="14">
        <f t="shared" si="48"/>
        <v>2</v>
      </c>
      <c r="GR39" s="14">
        <f t="shared" si="49"/>
        <v>2</v>
      </c>
      <c r="GS39" s="14">
        <f t="shared" si="50"/>
        <v>2</v>
      </c>
      <c r="GT39" s="14">
        <f t="shared" si="17"/>
        <v>5</v>
      </c>
      <c r="GU39" s="14">
        <f t="shared" si="18"/>
        <v>75</v>
      </c>
      <c r="GV39" s="14">
        <f t="shared" si="19"/>
        <v>125</v>
      </c>
      <c r="GW39">
        <v>35</v>
      </c>
      <c r="GX39" s="14">
        <f t="shared" si="20"/>
        <v>5819386</v>
      </c>
      <c r="GZ39" s="14">
        <f t="shared" si="21"/>
        <v>66181</v>
      </c>
      <c r="HA39" s="14">
        <f t="shared" si="51"/>
        <v>39445</v>
      </c>
      <c r="HB39" s="29">
        <f t="shared" si="52"/>
        <v>4032</v>
      </c>
      <c r="HC39" s="29">
        <f t="shared" si="53"/>
        <v>2673</v>
      </c>
      <c r="HD39" s="29">
        <f t="shared" si="22"/>
        <v>3424</v>
      </c>
      <c r="HE39" s="29">
        <f t="shared" si="23"/>
        <v>2695</v>
      </c>
      <c r="HF39" s="14">
        <f t="shared" si="173"/>
        <v>1.0812000000000002</v>
      </c>
      <c r="HG39" s="14">
        <f t="shared" si="173"/>
        <v>1.0812000000000002</v>
      </c>
      <c r="HH39" s="14">
        <f t="shared" si="54"/>
        <v>35003</v>
      </c>
      <c r="HI39" s="26">
        <f t="shared" si="25"/>
        <v>0.52637962401455429</v>
      </c>
      <c r="HJ39" s="26">
        <f t="shared" si="26"/>
        <v>0.54124475179056553</v>
      </c>
      <c r="HK39" s="29">
        <f t="shared" si="55"/>
        <v>6647</v>
      </c>
      <c r="HL39" s="29">
        <f t="shared" si="56"/>
        <v>32344</v>
      </c>
      <c r="HM39" s="29">
        <f t="shared" si="57"/>
        <v>43657</v>
      </c>
      <c r="HN39" s="26">
        <f t="shared" si="27"/>
        <v>0.50231970096745826</v>
      </c>
      <c r="HO39" s="26">
        <f t="shared" si="28"/>
        <v>0.54354661389621806</v>
      </c>
      <c r="HP39" s="26">
        <f t="shared" si="29"/>
        <v>0.54354661389621806</v>
      </c>
      <c r="HQ39" s="26">
        <f t="shared" si="58"/>
        <v>0.10231970096745824</v>
      </c>
      <c r="HR39" s="29">
        <f t="shared" si="174"/>
        <v>1.4</v>
      </c>
      <c r="HS39" s="29">
        <f t="shared" si="174"/>
        <v>1.8015336411609497</v>
      </c>
      <c r="HT39" s="29">
        <f t="shared" si="174"/>
        <v>1.8015336411609497</v>
      </c>
      <c r="HU39" s="29">
        <f t="shared" si="175"/>
        <v>46528.999999999993</v>
      </c>
      <c r="HV39" s="29">
        <f t="shared" si="175"/>
        <v>38845.869393139837</v>
      </c>
      <c r="HW39" s="29">
        <f t="shared" si="175"/>
        <v>39324.777086081791</v>
      </c>
      <c r="HX39" s="29">
        <f t="shared" si="36"/>
        <v>338965</v>
      </c>
      <c r="HY39" s="14">
        <f t="shared" si="37"/>
        <v>124699.65</v>
      </c>
      <c r="IC39" s="14">
        <v>0</v>
      </c>
      <c r="ID39" s="14">
        <v>1</v>
      </c>
      <c r="IE39" s="14">
        <v>300</v>
      </c>
      <c r="IF39" s="14">
        <v>50</v>
      </c>
      <c r="IG39" s="14">
        <v>37</v>
      </c>
      <c r="IH39" s="23">
        <f t="shared" si="38"/>
        <v>13002481</v>
      </c>
      <c r="II39" s="23">
        <f t="shared" si="59"/>
        <v>2</v>
      </c>
      <c r="IJ39" s="23">
        <f t="shared" si="60"/>
        <v>13</v>
      </c>
      <c r="IK39" s="14">
        <v>1</v>
      </c>
      <c r="IL39" s="14">
        <v>0</v>
      </c>
      <c r="IM39" s="14">
        <v>120</v>
      </c>
      <c r="IN39" s="14">
        <v>20</v>
      </c>
      <c r="IO39" s="14">
        <v>15</v>
      </c>
      <c r="IP39" s="23">
        <f t="shared" si="39"/>
        <v>4387060</v>
      </c>
      <c r="IQ39" s="23">
        <f t="shared" si="61"/>
        <v>1</v>
      </c>
      <c r="IR39" s="23">
        <f t="shared" si="62"/>
        <v>4387.0600000000004</v>
      </c>
      <c r="IU39" s="14">
        <v>48</v>
      </c>
      <c r="IV39" s="14">
        <v>8</v>
      </c>
      <c r="IW39" s="14">
        <v>6</v>
      </c>
      <c r="IX39" s="23">
        <f t="shared" si="40"/>
        <v>1619238</v>
      </c>
      <c r="IY39" s="23">
        <f t="shared" si="63"/>
        <v>1</v>
      </c>
      <c r="IZ39" s="23">
        <f t="shared" si="64"/>
        <v>1619.24</v>
      </c>
      <c r="JA39" s="14">
        <v>30</v>
      </c>
      <c r="JB39" s="14">
        <v>5</v>
      </c>
      <c r="JC39" s="14">
        <v>3</v>
      </c>
      <c r="JD39" s="23">
        <f t="shared" si="41"/>
        <v>938289</v>
      </c>
      <c r="JE39" s="23">
        <f t="shared" si="65"/>
        <v>1</v>
      </c>
      <c r="JF39" s="23">
        <f t="shared" si="66"/>
        <v>938.29</v>
      </c>
      <c r="JG39" s="14">
        <v>96</v>
      </c>
      <c r="JH39" s="14">
        <v>16</v>
      </c>
      <c r="JI39" s="14">
        <v>12</v>
      </c>
      <c r="JJ39" s="23">
        <f t="shared" si="42"/>
        <v>3238476</v>
      </c>
      <c r="JK39" s="23">
        <f t="shared" si="67"/>
        <v>1</v>
      </c>
      <c r="JL39" s="23">
        <f t="shared" si="68"/>
        <v>3238.48</v>
      </c>
    </row>
    <row r="40" spans="1:293" ht="16.5" x14ac:dyDescent="0.2">
      <c r="A40" s="14">
        <v>190</v>
      </c>
      <c r="B40" s="14" t="s">
        <v>656</v>
      </c>
      <c r="C40" s="14">
        <v>190</v>
      </c>
      <c r="D40" s="14">
        <v>190</v>
      </c>
      <c r="E40" s="14">
        <v>190</v>
      </c>
      <c r="F40" s="14">
        <v>5</v>
      </c>
      <c r="G40" s="14">
        <v>5</v>
      </c>
      <c r="H40" s="14">
        <v>4</v>
      </c>
      <c r="I40" s="14">
        <v>2</v>
      </c>
      <c r="J40" s="14">
        <v>2</v>
      </c>
      <c r="K40" s="14">
        <v>2</v>
      </c>
      <c r="L40" s="14">
        <v>5</v>
      </c>
      <c r="M40" s="14">
        <v>5</v>
      </c>
      <c r="N40" s="14">
        <v>5</v>
      </c>
      <c r="O40" s="14">
        <v>5</v>
      </c>
      <c r="P40" s="14">
        <v>5</v>
      </c>
      <c r="Q40" s="14">
        <v>5</v>
      </c>
      <c r="R40" s="14">
        <v>5</v>
      </c>
      <c r="S40" s="14">
        <v>5</v>
      </c>
      <c r="T40" s="14">
        <v>190</v>
      </c>
      <c r="U40" s="14">
        <v>190</v>
      </c>
      <c r="V40" s="14">
        <v>190</v>
      </c>
      <c r="W40" s="14">
        <v>190</v>
      </c>
      <c r="X40" s="14">
        <v>190</v>
      </c>
      <c r="Y40" s="14">
        <v>190</v>
      </c>
      <c r="Z40" s="14">
        <v>190</v>
      </c>
      <c r="AA40" s="14">
        <v>190</v>
      </c>
      <c r="AB40" s="14">
        <v>28</v>
      </c>
      <c r="AC40" s="14">
        <v>18</v>
      </c>
      <c r="AD40" s="14">
        <v>18</v>
      </c>
      <c r="AE40" s="14">
        <v>18</v>
      </c>
      <c r="AF40" s="14">
        <v>18</v>
      </c>
      <c r="AG40" s="14">
        <v>18</v>
      </c>
      <c r="AH40" s="14">
        <v>15</v>
      </c>
      <c r="AI40" s="14">
        <v>15</v>
      </c>
      <c r="AJ40" s="14">
        <v>2</v>
      </c>
      <c r="AK40" s="14">
        <v>2</v>
      </c>
      <c r="AL40" s="14">
        <v>2</v>
      </c>
      <c r="AM40" s="14">
        <v>2</v>
      </c>
      <c r="AN40" s="14">
        <v>2</v>
      </c>
      <c r="AO40" s="14">
        <v>0</v>
      </c>
      <c r="AP40" s="14">
        <v>0</v>
      </c>
      <c r="AQ40" s="14">
        <v>0</v>
      </c>
      <c r="AR40" s="14">
        <v>0</v>
      </c>
      <c r="AS40" s="14">
        <v>2</v>
      </c>
      <c r="AT40" s="14">
        <v>1</v>
      </c>
      <c r="AU40" s="14">
        <v>0</v>
      </c>
      <c r="AV40" s="14">
        <v>0</v>
      </c>
      <c r="AW40" s="14">
        <v>11</v>
      </c>
      <c r="BB40" s="14">
        <f>ROUND((INDEX(新战舰养成!S$6:S$18,日常本!$F40+1)+INDEX(新战舰养成!D$6:D$18,日常本!$F40+1)*(日常本!$C40-1))*INDEX(战舰突破!$D$6:$D$18,日常本!$I40+1),0)</f>
        <v>22246</v>
      </c>
      <c r="BC40" s="14">
        <f>ROUND((INDEX(新战舰养成!T$6:T$18,日常本!$F40+1)+INDEX(新战舰养成!E$6:E$18,日常本!$F40+1)*(日常本!$C40-1))*INDEX(战舰突破!$D$6:$D$18,日常本!$I40+1),0)</f>
        <v>177893</v>
      </c>
      <c r="BD40" s="14">
        <f>ROUND((INDEX(新战舰养成!U$6:U$18,日常本!$F40+1)+INDEX(新战舰养成!F$6:F$18,日常本!$F40+1)*(日常本!$C40-1))*INDEX(战舰突破!$D$6:$D$18,日常本!$I40+1),0)</f>
        <v>11218</v>
      </c>
      <c r="BE40" s="14">
        <f>ROUND((INDEX(新战舰养成!V$6:V$18,日常本!$F40+1)+INDEX(新战舰养成!G$6:G$18,日常本!$F40+1)*(日常本!$C40-1))*INDEX(战舰突破!$D$6:$D$18,日常本!$I40+1),0)</f>
        <v>360</v>
      </c>
      <c r="BF40" s="14">
        <f>ROUND((INDEX(新战舰养成!W$6:W$18,日常本!$F40+1)+INDEX(新战舰养成!H$6:H$18,日常本!$F40+1)*(日常本!$C40-1))*INDEX(战舰突破!$D$6:$D$18,日常本!$I40+1),0)</f>
        <v>5</v>
      </c>
      <c r="BH40" s="14">
        <f>IF($D40&gt;0,ROUND((INDEX(新战舰养成!X$6:X$18,日常本!$G40+1)+INDEX(新战舰养成!I$6:I$18,日常本!$G40+1)*(日常本!$D40-1))*INDEX(战舰突破!$D$6:$D$18,日常本!$J40+1),0),0)</f>
        <v>22582</v>
      </c>
      <c r="BI40" s="14">
        <f>IF($D40&gt;0,ROUND((INDEX(新战舰养成!Y$6:Y$18,日常本!$G40+1)+INDEX(新战舰养成!J$6:J$18,日常本!$G40+1)*(日常本!$D40-1))*INDEX(战舰突破!$D$6:$D$18,日常本!$J40+1),0),0)</f>
        <v>0</v>
      </c>
      <c r="BJ40" s="14">
        <f>IF($D40&gt;0,ROUND((INDEX(新战舰养成!Z$6:Z$18,日常本!$G40+1)+INDEX(新战舰养成!K$6:K$18,日常本!$G40+1)*(日常本!$D40-1))*INDEX(战舰突破!$D$6:$D$18,日常本!$J40+1),0),0)</f>
        <v>0</v>
      </c>
      <c r="BK40" s="14">
        <f>IF($D40&gt;0,ROUND((INDEX(新战舰养成!AA$6:AA$18,日常本!$G40+1)+INDEX(新战舰养成!L$6:L$18,日常本!$G40+1)*(日常本!$D40-1))*INDEX(战舰突破!$D$6:$D$18,日常本!$J40+1),0),0)</f>
        <v>222456</v>
      </c>
      <c r="BL40" s="14">
        <f>IF($D40&gt;0,ROUND((INDEX(新战舰养成!AB$6:AB$18,日常本!$G40+1)+INDEX(新战舰养成!M$6:M$18,日常本!$G40+1)*(日常本!$D40-1))*INDEX(战舰突破!$D$6:$D$18,日常本!$J40+1),0),0)</f>
        <v>4361</v>
      </c>
      <c r="BN40" s="14">
        <f>IF($E40&gt;0,ROUND((INDEX(新战舰养成!AC$6:AC$18,日常本!$H40+1)+INDEX(新战舰养成!I$6:I$18,日常本!$H40+1)*(日常本!$E40-1))*INDEX(战舰突破!$D$6:$D$18,日常本!$K40+1),0),0)</f>
        <v>14254</v>
      </c>
      <c r="BO40" s="14">
        <f>IF($E40&gt;0,ROUND((INDEX(新战舰养成!AD$6:AD$18,日常本!$H40+1)+INDEX(新战舰养成!J$6:J$18,日常本!$H40+1)*(日常本!$E40-1))*INDEX(战舰突破!$D$6:$D$18,日常本!$K40+1),0),0)</f>
        <v>0</v>
      </c>
      <c r="BP40" s="14">
        <f>IF($E40&gt;0,ROUND((INDEX(新战舰养成!AE$6:AE$18,日常本!$H40+1)+INDEX(新战舰养成!K$6:K$18,日常本!$H40+1)*(日常本!$E40-1))*INDEX(战舰突破!$D$6:$D$18,日常本!$K40+1),0),0)</f>
        <v>0</v>
      </c>
      <c r="BQ40" s="14">
        <f>IF($E40&gt;0,ROUND((INDEX(新战舰养成!AF$6:AF$18,日常本!$H40+1)+INDEX(新战舰养成!L$6:L$18,日常本!$H40+1)*(日常本!$E40-1))*INDEX(战舰突破!$D$6:$D$18,日常本!$K40+1),0),0)</f>
        <v>104196</v>
      </c>
      <c r="BR40" s="14">
        <f>IF($E40&gt;0,ROUND((INDEX(新战舰养成!AG$6:AG$18,日常本!$H40+1)+INDEX(新战舰养成!M$6:M$18,日常本!$H40+1)*(日常本!$E40-1))*INDEX(战舰突破!$D$6:$D$18,日常本!$K40+1),0),0)</f>
        <v>3341</v>
      </c>
      <c r="BU40" s="14">
        <f>(INDEX(装备数值!$C$13:$G$116,日常本!$L40*8+1,BU$2)+INDEX(装备数值!$C$13:$G$116,日常本!$M40*8+2,BU$2)+INDEX(装备数值!$C$13:$G$116,日常本!$O40*8+3,BU$2)+INDEX(装备数值!$C$13:$G$116,日常本!$N40*8+4,BU$2)+INDEX(装备数值!$C$13:$G$116,日常本!$P40*8+5,BU$2)+INDEX(装备数值!$C$13:$G$116,日常本!$Q40*8+6,BU$2)+INDEX(装备数值!$C$13:$G$116,日常本!$R40*8+7,BU$2)+INDEX(装备数值!$C$13:$G$116,日常本!$S40*8+8,BU$2))</f>
        <v>11175</v>
      </c>
      <c r="BV40" s="14">
        <f>(INDEX(装备数值!$C$13:$G$116,日常本!$L40*8+1,BV$2)+INDEX(装备数值!$C$13:$G$116,日常本!$M40*8+2,BV$2)+INDEX(装备数值!$C$13:$G$116,日常本!$O40*8+3,BV$2)+INDEX(装备数值!$C$13:$G$116,日常本!$N40*8+4,BV$2)+INDEX(装备数值!$C$13:$G$116,日常本!$P40*8+5,BV$2)+INDEX(装备数值!$C$13:$G$116,日常本!$Q40*8+6,BV$2)+INDEX(装备数值!$C$13:$G$116,日常本!$R40*8+7,BV$2)+INDEX(装备数值!$C$13:$G$116,日常本!$S40*8+8,BV$2))</f>
        <v>84375</v>
      </c>
      <c r="BW40" s="14">
        <f>(INDEX(装备数值!$C$13:$G$116,日常本!$L40*8+1,BW$2)+INDEX(装备数值!$C$13:$G$116,日常本!$M40*8+2,BW$2)+INDEX(装备数值!$C$13:$G$116,日常本!$O40*8+3,BW$2)+INDEX(装备数值!$C$13:$G$116,日常本!$N40*8+4,BW$2)+INDEX(装备数值!$C$13:$G$116,日常本!$P40*8+5,BW$2)+INDEX(装备数值!$C$13:$G$116,日常本!$Q40*8+6,BW$2)+INDEX(装备数值!$C$13:$G$116,日常本!$R40*8+7,BW$2)+INDEX(装备数值!$C$13:$G$116,日常本!$S40*8+8,BW$2))</f>
        <v>5550</v>
      </c>
      <c r="BX40" s="14">
        <f>(INDEX(装备数值!$C$13:$G$116,日常本!$L40*8+1,BX$2)+INDEX(装备数值!$C$13:$G$116,日常本!$M40*8+2,BX$2)+INDEX(装备数值!$C$13:$G$116,日常本!$O40*8+3,BX$2)+INDEX(装备数值!$C$13:$G$116,日常本!$N40*8+4,BX$2)+INDEX(装备数值!$C$13:$G$116,日常本!$P40*8+5,BX$2)+INDEX(装备数值!$C$13:$G$116,日常本!$Q40*8+6,BX$2)+INDEX(装备数值!$C$13:$G$116,日常本!$R40*8+7,BX$2)+INDEX(装备数值!$C$13:$G$116,日常本!$S40*8+8,BX$2))</f>
        <v>112500</v>
      </c>
      <c r="BY40" s="14">
        <f>(INDEX(装备数值!$C$13:$G$116,日常本!$L40*8+1,BY$2)+INDEX(装备数值!$C$13:$G$116,日常本!$M40*8+2,BY$2)+INDEX(装备数值!$C$13:$G$116,日常本!$O40*8+3,BY$2)+INDEX(装备数值!$C$13:$G$116,日常本!$N40*8+4,BY$2)+INDEX(装备数值!$C$13:$G$116,日常本!$P40*8+5,BY$2)+INDEX(装备数值!$C$13:$G$116,日常本!$Q40*8+6,BY$2)+INDEX(装备数值!$C$13:$G$116,日常本!$R40*8+7,BY$2)+INDEX(装备数值!$C$13:$G$116,日常本!$S40*8+8,BY$2))</f>
        <v>2250</v>
      </c>
      <c r="CB40" s="14">
        <f>INDEX(装备数值!$I$13:$M$116,日常本!$L40*8+1,CB$2)*$T40+INDEX(装备数值!$I$13:$M$116,日常本!$M40*8+2,CB$2)*$U40+INDEX(装备数值!$I$13:$M$116,日常本!$O40*8+3,CB$2)*$V40+INDEX(装备数值!$I$13:$M$116,日常本!$N40*8+4,CB$2)*$W40+INDEX(装备数值!$I$13:$M$116,日常本!$P40*8+5,CB$2)*$X40+INDEX(装备数值!$I$13:$M$116,日常本!$Q40*8+6,CB$2)*$Y40+INDEX(装备数值!$I$13:$M$116,日常本!$R40*8+7,CB$2)*$Z40+INDEX(装备数值!$I$13:$M$116,日常本!$S40*8+8,CB$2)*$AA40</f>
        <v>28310</v>
      </c>
      <c r="CC40" s="14">
        <f>INDEX(装备数值!$I$13:$M$116,日常本!$L40*8+1,CC$2)*$T40+INDEX(装备数值!$I$13:$M$116,日常本!$M40*8+2,CC$2)*$U40+INDEX(装备数值!$I$13:$M$116,日常本!$O40*8+3,CC$2)*$V40+INDEX(装备数值!$I$13:$M$116,日常本!$N40*8+4,CC$2)*$W40+INDEX(装备数值!$I$13:$M$116,日常本!$P40*8+5,CC$2)*$X40+INDEX(装备数值!$I$13:$M$116,日常本!$Q40*8+6,CC$2)*$Y40+INDEX(装备数值!$I$13:$M$116,日常本!$R40*8+7,CC$2)*$Z40+INDEX(装备数值!$I$13:$M$116,日常本!$S40*8+8,CC$2)*$AA40</f>
        <v>213750</v>
      </c>
      <c r="CD40" s="14">
        <f>INDEX(装备数值!$I$13:$M$116,日常本!$L40*8+1,CD$2)*$T40+INDEX(装备数值!$I$13:$M$116,日常本!$M40*8+2,CD$2)*$U40+INDEX(装备数值!$I$13:$M$116,日常本!$O40*8+3,CD$2)*$V40+INDEX(装备数值!$I$13:$M$116,日常本!$N40*8+4,CD$2)*$W40+INDEX(装备数值!$I$13:$M$116,日常本!$P40*8+5,CD$2)*$X40+INDEX(装备数值!$I$13:$M$116,日常本!$Q40*8+6,CD$2)*$Y40+INDEX(装备数值!$I$13:$M$116,日常本!$R40*8+7,CD$2)*$Z40+INDEX(装备数值!$I$13:$M$116,日常本!$S40*8+8,CD$2)*$AA40</f>
        <v>14060</v>
      </c>
      <c r="CE40" s="14">
        <f>INDEX(装备数值!$I$13:$M$116,日常本!$L40*8+1,CE$2)*$T40+INDEX(装备数值!$I$13:$M$116,日常本!$M40*8+2,CE$2)*$U40+INDEX(装备数值!$I$13:$M$116,日常本!$O40*8+3,CE$2)*$V40+INDEX(装备数值!$I$13:$M$116,日常本!$N40*8+4,CE$2)*$W40+INDEX(装备数值!$I$13:$M$116,日常本!$P40*8+5,CE$2)*$X40+INDEX(装备数值!$I$13:$M$116,日常本!$Q40*8+6,CE$2)*$Y40+INDEX(装备数值!$I$13:$M$116,日常本!$R40*8+7,CE$2)*$Z40+INDEX(装备数值!$I$13:$M$116,日常本!$S40*8+8,CE$2)*$AA40</f>
        <v>285000</v>
      </c>
      <c r="CF40" s="14">
        <f>INDEX(装备数值!$I$13:$M$116,日常本!$L40*8+1,CF$2)*$T40+INDEX(装备数值!$I$13:$M$116,日常本!$M40*8+2,CF$2)*$U40+INDEX(装备数值!$I$13:$M$116,日常本!$O40*8+3,CF$2)*$V40+INDEX(装备数值!$I$13:$M$116,日常本!$N40*8+4,CF$2)*$W40+INDEX(装备数值!$I$13:$M$116,日常本!$P40*8+5,CF$2)*$X40+INDEX(装备数值!$I$13:$M$116,日常本!$Q40*8+6,CF$2)*$Y40+INDEX(装备数值!$I$13:$M$116,日常本!$R40*8+7,CF$2)*$Z40+INDEX(装备数值!$I$13:$M$116,日常本!$S40*8+8,CF$2)*$AA40</f>
        <v>5700</v>
      </c>
      <c r="CI40" s="14">
        <f>INDEX(装备数值!$X$13:$AH$116,$L40*8+1,CI$2)*$AB40+INDEX(装备数值!$X$13:$AH$116,$M40*8+2,CI$2)*$AC40+INDEX(装备数值!$X$13:$AH$116,$O40*8+3,CI$2)*$AD40+INDEX(装备数值!$X$13:$AH$116,$N40*8+4,CI$2)*$AE40+INDEX(装备数值!$X$13:$AH$116,$P40*8+5,CI$2)*$AF40+INDEX(装备数值!$X$13:$AH$116,$Q40*8+6,CI$2)*$AG40+INDEX(装备数值!$X$13:$AH$116,$R40*8+7,CI$2)*$AH40+INDEX(装备数值!$X$13:$AH$116,$S40*8+8,CI$2)*$AI40</f>
        <v>6750</v>
      </c>
      <c r="CJ40" s="14">
        <f>INDEX(装备数值!$X$13:$AH$116,$L40*8+1,CJ$2)*$AB40+INDEX(装备数值!$X$13:$AH$116,$M40*8+2,CJ$2)*$AC40+INDEX(装备数值!$X$13:$AH$116,$O40*8+3,CJ$2)*$AD40+INDEX(装备数值!$X$13:$AH$116,$N40*8+4,CJ$2)*$AE40+INDEX(装备数值!$X$13:$AH$116,$P40*8+5,CJ$2)*$AF40+INDEX(装备数值!$X$13:$AH$116,$Q40*8+6,CJ$2)*$AG40+INDEX(装备数值!$X$13:$AH$116,$R40*8+7,CJ$2)*$AH40+INDEX(装备数值!$X$13:$AH$116,$S40*8+8,CJ$2)*$AI40</f>
        <v>55671</v>
      </c>
      <c r="CK40" s="14">
        <f>INDEX(装备数值!$X$13:$AH$116,$L40*8+1,CK$2)*$AB40+INDEX(装备数值!$X$13:$AH$116,$M40*8+2,CK$2)*$AC40+INDEX(装备数值!$X$13:$AH$116,$O40*8+3,CK$2)*$AD40+INDEX(装备数值!$X$13:$AH$116,$N40*8+4,CK$2)*$AE40+INDEX(装备数值!$X$13:$AH$116,$P40*8+5,CK$2)*$AF40+INDEX(装备数值!$X$13:$AH$116,$Q40*8+6,CK$2)*$AG40+INDEX(装备数值!$X$13:$AH$116,$R40*8+7,CK$2)*$AH40+INDEX(装备数值!$X$13:$AH$116,$S40*8+8,CK$2)*$AI40</f>
        <v>4032</v>
      </c>
      <c r="CL40" s="14">
        <f>INDEX(装备数值!$X$13:$AH$116,$L40*8+1,CL$2)*$AB40+INDEX(装备数值!$X$13:$AH$116,$M40*8+2,CL$2)*$AC40+INDEX(装备数值!$X$13:$AH$116,$O40*8+3,CL$2)*$AD40+INDEX(装备数值!$X$13:$AH$116,$N40*8+4,CL$2)*$AE40+INDEX(装备数值!$X$13:$AH$116,$P40*8+5,CL$2)*$AF40+INDEX(装备数值!$X$13:$AH$116,$Q40*8+6,CL$2)*$AG40+INDEX(装备数值!$X$13:$AH$116,$R40*8+7,CL$2)*$AH40+INDEX(装备数值!$X$13:$AH$116,$S40*8+8,CL$2)*$AI40</f>
        <v>96750</v>
      </c>
      <c r="CM40" s="14">
        <f>INDEX(装备数值!$X$13:$AH$116,$L40*8+1,CM$2)*$AB40+INDEX(装备数值!$X$13:$AH$116,$M40*8+2,CM$2)*$AC40+INDEX(装备数值!$X$13:$AH$116,$O40*8+3,CM$2)*$AD40+INDEX(装备数值!$X$13:$AH$116,$N40*8+4,CM$2)*$AE40+INDEX(装备数值!$X$13:$AH$116,$P40*8+5,CM$2)*$AF40+INDEX(装备数值!$X$13:$AH$116,$Q40*8+6,CM$2)*$AG40+INDEX(装备数值!$X$13:$AH$116,$R40*8+7,CM$2)*$AH40+INDEX(装备数值!$X$13:$AH$116,$S40*8+8,CM$2)*$AI40</f>
        <v>1620</v>
      </c>
      <c r="CN40" s="14">
        <f>INDEX(装备数值!$X$13:$AH$116,$L40*8+1,CN$2)*$AB40+INDEX(装备数值!$X$13:$AH$116,$M40*8+2,CN$2)*$AC40+INDEX(装备数值!$X$13:$AH$116,$O40*8+3,CN$2)*$AD40+INDEX(装备数值!$X$13:$AH$116,$N40*8+4,CN$2)*$AE40+INDEX(装备数值!$X$13:$AH$116,$P40*8+5,CN$2)*$AF40+INDEX(装备数值!$X$13:$AH$116,$Q40*8+6,CN$2)*$AG40+INDEX(装备数值!$X$13:$AH$116,$R40*8+7,CN$2)*$AH40+INDEX(装备数值!$X$13:$AH$116,$S40*8+8,CN$2)*$AI40</f>
        <v>7168</v>
      </c>
      <c r="CO40" s="14">
        <f>INDEX(装备数值!$X$13:$AH$116,$L40*8+1,CO$2)*$AB40+INDEX(装备数值!$X$13:$AH$116,$M40*8+2,CO$2)*$AC40+INDEX(装备数值!$X$13:$AH$116,$O40*8+3,CO$2)*$AD40+INDEX(装备数值!$X$13:$AH$116,$N40*8+4,CO$2)*$AE40+INDEX(装备数值!$X$13:$AH$116,$P40*8+5,CO$2)*$AF40+INDEX(装备数值!$X$13:$AH$116,$Q40*8+6,CO$2)*$AG40+INDEX(装备数值!$X$13:$AH$116,$R40*8+7,CO$2)*$AH40+INDEX(装备数值!$X$13:$AH$116,$S40*8+8,CO$2)*$AI40</f>
        <v>6048</v>
      </c>
      <c r="CP40" s="14">
        <f>INDEX(装备数值!$X$13:$AH$116,$L40*8+1,CP$2)*$AB40+INDEX(装备数值!$X$13:$AH$116,$M40*8+2,CP$2)*$AC40+INDEX(装备数值!$X$13:$AH$116,$O40*8+3,CP$2)*$AD40+INDEX(装备数值!$X$13:$AH$116,$N40*8+4,CP$2)*$AE40+INDEX(装备数值!$X$13:$AH$116,$P40*8+5,CP$2)*$AF40+INDEX(装备数值!$X$13:$AH$116,$Q40*8+6,CP$2)*$AG40+INDEX(装备数值!$X$13:$AH$116,$R40*8+7,CP$2)*$AH40+INDEX(装备数值!$X$13:$AH$116,$S40*8+8,CP$2)*$AI40</f>
        <v>7168</v>
      </c>
      <c r="CQ40" s="14">
        <f>INDEX(装备数值!$X$13:$AH$116,$L40*8+1,CQ$2)*$AB40+INDEX(装备数值!$X$13:$AH$116,$M40*8+2,CQ$2)*$AC40+INDEX(装备数值!$X$13:$AH$116,$O40*8+3,CQ$2)*$AD40+INDEX(装备数值!$X$13:$AH$116,$N40*8+4,CQ$2)*$AE40+INDEX(装备数值!$X$13:$AH$116,$P40*8+5,CQ$2)*$AF40+INDEX(装备数值!$X$13:$AH$116,$Q40*8+6,CQ$2)*$AG40+INDEX(装备数值!$X$13:$AH$116,$R40*8+7,CQ$2)*$AH40+INDEX(装备数值!$X$13:$AH$116,$S40*8+8,CQ$2)*$AI40</f>
        <v>6048</v>
      </c>
      <c r="CR40" s="14">
        <f>INDEX(装备数值!$X$13:$AH$116,$L40*8+1,CR$2)*$AB40+INDEX(装备数值!$X$13:$AH$116,$M40*8+2,CR$2)*$AC40+INDEX(装备数值!$X$13:$AH$116,$O40*8+3,CR$2)*$AD40+INDEX(装备数值!$X$13:$AH$116,$N40*8+4,CR$2)*$AE40+INDEX(装备数值!$X$13:$AH$116,$P40*8+5,CR$2)*$AF40+INDEX(装备数值!$X$13:$AH$116,$Q40*8+6,CR$2)*$AG40+INDEX(装备数值!$X$13:$AH$116,$R40*8+7,CR$2)*$AH40+INDEX(装备数值!$X$13:$AH$116,$S40*8+8,CR$2)*$AI40</f>
        <v>15</v>
      </c>
      <c r="CS40" s="14">
        <f>INDEX(装备数值!$X$13:$AH$116,$L40*8+1,CS$2)*$AB40+INDEX(装备数值!$X$13:$AH$116,$M40*8+2,CS$2)*$AC40+INDEX(装备数值!$X$13:$AH$116,$O40*8+3,CS$2)*$AD40+INDEX(装备数值!$X$13:$AH$116,$N40*8+4,CS$2)*$AE40+INDEX(装备数值!$X$13:$AH$116,$P40*8+5,CS$2)*$AF40+INDEX(装备数值!$X$13:$AH$116,$Q40*8+6,CS$2)*$AG40+INDEX(装备数值!$X$13:$AH$116,$R40*8+7,CS$2)*$AH40+INDEX(装备数值!$X$13:$AH$116,$S40*8+8,CS$2)*$AI40</f>
        <v>15</v>
      </c>
      <c r="CU40" s="14">
        <f>INDEX(装备数值!$AN$17:$AN$117,MATCH(MIN($T40:$AA40),装备数值!$AO$17:$AO$117,1))</f>
        <v>19</v>
      </c>
      <c r="CV40" s="14">
        <f>IF(COUNTIF($L40:$S40,"&gt;"&amp;0)=8,INDEX(装备数值!AR$17:AR$117,$CU40+1),0)</f>
        <v>4560</v>
      </c>
      <c r="CW40" s="14">
        <f>IF(COUNTIF($L40:$S40,"&gt;"&amp;0)=8,INDEX(装备数值!AS$17:AS$117,$CU40+1),0)</f>
        <v>34200</v>
      </c>
      <c r="CX40" s="14">
        <f>IF(COUNTIF($L40:$S40,"&gt;"&amp;0)=8,INDEX(装备数值!AT$17:AT$117,$CU40+1),0)</f>
        <v>2280</v>
      </c>
      <c r="CY40" s="14">
        <f>IF(COUNTIF($L40:$S40,"&gt;"&amp;0)=8,INDEX(装备数值!AU$17:AU$117,$CU40+1),0)</f>
        <v>45600</v>
      </c>
      <c r="CZ40" s="14">
        <f>IF(COUNTIF($L40:$S40,"&gt;"&amp;0)=8,INDEX(装备数值!AV$17:AV$117,$CU40+1),0)</f>
        <v>874</v>
      </c>
      <c r="DB40" s="14">
        <f>INDEX(装备数值!$AY$17:$AY$77,MATCH(MIN($AB40:$AI40),装备数值!$AZ$17:$AZ$77,1))</f>
        <v>7</v>
      </c>
      <c r="DC40" s="26">
        <f>INDEX(装备数值!BA$17:BA$77,日常本!DB40+1)</f>
        <v>7.0000000000000007E-2</v>
      </c>
      <c r="DD40" s="26">
        <f>INDEX(装备数值!BA$17:BA$77,日常本!DB40+1)</f>
        <v>7.0000000000000007E-2</v>
      </c>
      <c r="DF40" s="14">
        <f t="shared" si="0"/>
        <v>13</v>
      </c>
      <c r="DG40" s="14">
        <f>VLOOKUP(DF40,军阶与晶片数值!$W$6:$X$27,2)</f>
        <v>3</v>
      </c>
      <c r="DH40" s="14">
        <f>INDEX(军阶与晶片数值!Y$6:Y$27,$DG40+1)</f>
        <v>300</v>
      </c>
      <c r="DI40" s="14">
        <f>INDEX(军阶与晶片数值!Z$6:Z$27,$DG40+1)</f>
        <v>300</v>
      </c>
      <c r="DJ40" s="14">
        <f>INDEX(军阶与晶片数值!AA$6:AA$27,$DG40+1)</f>
        <v>300</v>
      </c>
      <c r="DK40" s="14">
        <f>INDEX(军阶与晶片数值!AB$6:AB$27,$DG40+1)</f>
        <v>300</v>
      </c>
      <c r="DL40" s="28">
        <f>INDEX(军阶与晶片数值!AC$6:AC$27,$DG40+1)</f>
        <v>15</v>
      </c>
      <c r="DM40" s="28">
        <f>INDEX(军阶与晶片数值!AD$6:AD$27,$DG40+1)</f>
        <v>7.5</v>
      </c>
      <c r="DO40" s="26">
        <f>INDEX(军阶与晶片数值!I$6:I$16,AJ40+1)</f>
        <v>0.03</v>
      </c>
      <c r="DP40" s="26">
        <f>INDEX(军阶与晶片数值!M$6:M$16,AK40+1)</f>
        <v>0.03</v>
      </c>
      <c r="DQ40" s="26">
        <f>INDEX(军阶与晶片数值!J$6:J$16,AL40+1)</f>
        <v>0.03</v>
      </c>
      <c r="DR40" s="26">
        <f>INDEX(军阶与晶片数值!K$6:K$16,AM40+1)</f>
        <v>0.06</v>
      </c>
      <c r="DS40" s="26">
        <f>INDEX(军阶与晶片数值!L$6:L$16,AN40+1)</f>
        <v>0.06</v>
      </c>
      <c r="DT40" s="28">
        <f>INDEX(军阶与晶片数值!N$6:N$16,AO40+1)</f>
        <v>0</v>
      </c>
      <c r="DU40" s="28">
        <f>INDEX(军阶与晶片数值!O$6:O$16,AP40+1)</f>
        <v>0</v>
      </c>
      <c r="DV40" s="28">
        <f>INDEX(军阶与晶片数值!P$6:P$16,AQ40+1)</f>
        <v>0</v>
      </c>
      <c r="DW40" s="28">
        <f>INDEX(军阶与晶片数值!Q$6:Q$16,AR40+1)</f>
        <v>0</v>
      </c>
      <c r="DX40" s="26">
        <f>INDEX(军阶与晶片数值!R$6:R$16,AS40+1)</f>
        <v>0.06</v>
      </c>
      <c r="DY40" s="26">
        <f>INDEX(军阶与晶片数值!S$6:S$16,AT40+1)</f>
        <v>0.02</v>
      </c>
      <c r="DZ40" s="26">
        <f>INDEX(军阶与晶片数值!T$6:T$16,AU40+1)</f>
        <v>0</v>
      </c>
      <c r="EA40" s="26">
        <f>INDEX(军阶与晶片数值!U$6:U$16,AV40+1)</f>
        <v>0</v>
      </c>
      <c r="EC40" s="26">
        <f>INDEX(军阶与晶片数值!$C$6:$C$36,日常本!$AW40+1)</f>
        <v>0.55000000000000004</v>
      </c>
      <c r="ED40" s="26">
        <f>INDEX(军阶与晶片数值!$C$6:$C$36,日常本!$AW40+1)</f>
        <v>0.55000000000000004</v>
      </c>
      <c r="EE40" s="26">
        <f>INDEX(军阶与晶片数值!$C$6:$C$36,日常本!$AW40+1)</f>
        <v>0.55000000000000004</v>
      </c>
      <c r="EF40" s="26">
        <f>INDEX(军阶与晶片数值!$C$6:$C$36,日常本!$AW40+1)</f>
        <v>0.55000000000000004</v>
      </c>
      <c r="EG40" s="26">
        <f>INDEX(军阶与晶片数值!$C$6:$C$36,日常本!$AW40+1)</f>
        <v>0.55000000000000004</v>
      </c>
      <c r="EI40" s="14">
        <f>INDEX(战舰突破!$H$6:$H$18,日常本!$F40+1)+INDEX(战舰突破!$H$23:$H$35,日常本!$G40+1)+INDEX(战舰突破!$H$40:$H$52,日常本!$H40+1)</f>
        <v>200</v>
      </c>
      <c r="EJ40" s="14">
        <f>INDEX(战舰突破!$I$6:$I$18,日常本!$F40+1)+INDEX(战舰突破!$I$23:$I$35,日常本!$G40+1)+INDEX(战舰突破!$I$40:$I$52,日常本!$H40+1)</f>
        <v>200</v>
      </c>
      <c r="EK40" s="14">
        <f>INDEX(战舰突破!$J$6:$J$18,日常本!$F40+1)+INDEX(战舰突破!$J$23:$J$35,日常本!$G40+1)+INDEX(战舰突破!$J$40:$J$52,日常本!$H40+1)</f>
        <v>0</v>
      </c>
      <c r="EL40" s="14">
        <f>INDEX(战舰突破!$K$6:$K$18,日常本!$F40+1)+INDEX(战舰突破!$K$23:$K$35,日常本!$G40+1)+INDEX(战舰突破!$K$40:$K$52,日常本!$H40+1)</f>
        <v>0</v>
      </c>
      <c r="EM40" s="14">
        <f>INDEX(战舰突破!$L$6:$L$18,日常本!$F40+1)+INDEX(战舰突破!$L$23:$L$35,日常本!$G40+1)+INDEX(战舰突破!$L$40:$L$52,日常本!$H40+1)</f>
        <v>200</v>
      </c>
      <c r="EN40" s="18">
        <f>INDEX(战舰突破!$N$6:$N$18,日常本!$F40+1)+INDEX(战舰突破!$N$23:$N$35,日常本!$G40+1)+INDEX(战舰突破!$N$40:$N$52,日常本!$H40+1)</f>
        <v>0</v>
      </c>
      <c r="EO40" s="18">
        <f>INDEX(战舰突破!$O$6:$O$18,日常本!$F40+1)+INDEX(战舰突破!$O$23:$O$35,日常本!$G40+1)+INDEX(战舰突破!$O$40:$O$52,日常本!$H40+1)</f>
        <v>0</v>
      </c>
      <c r="EP40" s="18">
        <f>INDEX(战舰突破!$P$6:$P$18,日常本!$F40+1)+INDEX(战舰突破!$P$23:$P$35,日常本!$G40+1)+INDEX(战舰突破!$P$40:$P$52,日常本!$H40+1)</f>
        <v>0</v>
      </c>
      <c r="EQ40" s="18">
        <f>INDEX(战舰突破!$Q$6:$Q$18,日常本!$F40+1)+INDEX(战舰突破!$Q$23:$Q$35,日常本!$G40+1)+INDEX(战舰突破!$Q$40:$Q$52,日常本!$H40+1)</f>
        <v>0</v>
      </c>
      <c r="ER40" s="18">
        <f>INDEX(战舰突破!$R$6:$R$18,日常本!$F40+1)+INDEX(战舰突破!$R$23:$R$35,日常本!$G40+1)+INDEX(战舰突破!$R$40:$R$52,日常本!$H40+1)</f>
        <v>0</v>
      </c>
      <c r="ES40" s="18">
        <f>INDEX(战舰突破!$M$6:$M$18,日常本!$F40+1)+INDEX(战舰突破!$M$23:$M$35,日常本!$G40+1)+INDEX(战舰突破!$M$40:$M$52,日常本!$H40+1)</f>
        <v>0.2</v>
      </c>
      <c r="ET40" s="22">
        <f>INDEX(战舰突破!$W$6:$W$18,日常本!$F40+1)+INDEX(战舰突破!$W$23:$W$35,日常本!$G40+1)+INDEX(战舰突破!$W$40:$W$52,日常本!$H40+1)</f>
        <v>0.5</v>
      </c>
      <c r="EW40" s="14">
        <f>INDEX(战舰突破!$S$6:$S$18,日常本!$F40+1)</f>
        <v>0</v>
      </c>
      <c r="EX40" s="14">
        <f>INDEX(战舰突破!$T$6:$T$18,日常本!$F40+1)</f>
        <v>0.5</v>
      </c>
      <c r="EY40" s="14">
        <f>INDEX(战舰突破!$U$6:$U$18,日常本!$F40+1)</f>
        <v>0.1</v>
      </c>
      <c r="EZ40" s="14">
        <f>INDEX(战舰突破!$V$6:$V$18,日常本!$F40+1)</f>
        <v>0</v>
      </c>
      <c r="FA40" s="14">
        <f>INDEX(战舰突破!$X$6:$X$18,日常本!$F40+1)</f>
        <v>6</v>
      </c>
      <c r="FC40" s="14">
        <f>INDEX(战舰突破!$S$23:$S$35,日常本!$F40+1)</f>
        <v>0.6</v>
      </c>
      <c r="FD40" s="14">
        <f>INDEX(战舰突破!$T$23:$T$35,日常本!$F40+1)</f>
        <v>0.25</v>
      </c>
      <c r="FE40" s="14">
        <f>INDEX(战舰突破!$U$23:$U$35,日常本!$F40+1)</f>
        <v>0.1</v>
      </c>
      <c r="FF40" s="14">
        <f>INDEX(战舰突破!$V$23:$V$35,日常本!$F40+1)</f>
        <v>0</v>
      </c>
      <c r="FG40" s="14">
        <f>INDEX(战舰突破!$X$23:$X$35,日常本!$F40+1)</f>
        <v>90</v>
      </c>
      <c r="FI40" s="14">
        <f>INDEX(战舰突破!$S$40:$S$52,日常本!$F40+1)</f>
        <v>0.6</v>
      </c>
      <c r="FJ40" s="14">
        <f>INDEX(战舰突破!$T$40:$T$52,日常本!$F40+1)</f>
        <v>0.25</v>
      </c>
      <c r="FK40" s="14">
        <f>INDEX(战舰突破!$U$40:$U$52,日常本!$F40+1)</f>
        <v>0.1</v>
      </c>
      <c r="FL40" s="14">
        <f>INDEX(战舰突破!$V$40:$V$52,日常本!$F40+1)</f>
        <v>0</v>
      </c>
      <c r="FM40" s="14">
        <f>INDEX(战舰突破!$X$40:$X$52,日常本!$F40+1)</f>
        <v>150</v>
      </c>
      <c r="FP40" s="14">
        <f t="shared" si="1"/>
        <v>116929</v>
      </c>
      <c r="FQ40" s="14">
        <f t="shared" si="2"/>
        <v>117465</v>
      </c>
      <c r="FR40" s="14">
        <f t="shared" si="3"/>
        <v>104170</v>
      </c>
      <c r="FS40" s="14">
        <f t="shared" si="4"/>
        <v>903441</v>
      </c>
      <c r="FT40" s="14">
        <f t="shared" si="5"/>
        <v>59613</v>
      </c>
      <c r="FU40" s="14">
        <f t="shared" si="169"/>
        <v>1424254</v>
      </c>
      <c r="FV40" s="14">
        <f t="shared" si="169"/>
        <v>29822</v>
      </c>
      <c r="FW40" s="28">
        <f t="shared" si="170"/>
        <v>7468</v>
      </c>
      <c r="FX40" s="28">
        <f t="shared" si="170"/>
        <v>6348</v>
      </c>
      <c r="FY40" s="28">
        <f t="shared" si="170"/>
        <v>7468</v>
      </c>
      <c r="FZ40" s="28">
        <f t="shared" si="170"/>
        <v>6348</v>
      </c>
      <c r="GA40" s="28">
        <f t="shared" si="171"/>
        <v>1.1342000000000001</v>
      </c>
      <c r="GB40" s="28">
        <f t="shared" si="171"/>
        <v>1.0914000000000001</v>
      </c>
      <c r="GC40" s="28">
        <f t="shared" si="172"/>
        <v>0</v>
      </c>
      <c r="GD40" s="28">
        <f t="shared" si="172"/>
        <v>19.03</v>
      </c>
      <c r="GE40" s="14">
        <f t="shared" si="10"/>
        <v>1</v>
      </c>
      <c r="GF40" s="14">
        <f t="shared" si="11"/>
        <v>1.6</v>
      </c>
      <c r="GG40" s="14">
        <f t="shared" si="12"/>
        <v>1.6</v>
      </c>
      <c r="GH40" s="18">
        <f t="shared" si="13"/>
        <v>1.7</v>
      </c>
      <c r="GI40" s="18">
        <f t="shared" si="14"/>
        <v>1.45</v>
      </c>
      <c r="GJ40" s="18">
        <f t="shared" si="15"/>
        <v>1.45</v>
      </c>
      <c r="GK40" s="29">
        <f t="shared" si="176"/>
        <v>7618</v>
      </c>
      <c r="GL40" s="29">
        <f t="shared" si="176"/>
        <v>7918</v>
      </c>
      <c r="GM40" s="29">
        <f t="shared" si="176"/>
        <v>7918</v>
      </c>
      <c r="GN40" s="26">
        <f t="shared" si="45"/>
        <v>0.1</v>
      </c>
      <c r="GO40" s="26">
        <f t="shared" si="46"/>
        <v>0.1</v>
      </c>
      <c r="GP40" s="26">
        <f t="shared" si="47"/>
        <v>0.1</v>
      </c>
      <c r="GQ40" s="14">
        <f t="shared" si="48"/>
        <v>2</v>
      </c>
      <c r="GR40" s="14">
        <f t="shared" si="49"/>
        <v>2</v>
      </c>
      <c r="GS40" s="14">
        <f t="shared" si="50"/>
        <v>2</v>
      </c>
      <c r="GT40" s="14">
        <f t="shared" si="17"/>
        <v>6</v>
      </c>
      <c r="GU40" s="14">
        <f t="shared" si="18"/>
        <v>90</v>
      </c>
      <c r="GV40" s="14">
        <f t="shared" si="19"/>
        <v>150</v>
      </c>
      <c r="GW40">
        <v>36</v>
      </c>
      <c r="GX40" s="14">
        <f t="shared" si="20"/>
        <v>9248215</v>
      </c>
      <c r="GZ40" s="14">
        <f t="shared" si="21"/>
        <v>117805</v>
      </c>
      <c r="HA40" s="14">
        <f t="shared" si="51"/>
        <v>58434</v>
      </c>
      <c r="HB40" s="29">
        <f t="shared" si="52"/>
        <v>6094</v>
      </c>
      <c r="HC40" s="29">
        <f t="shared" si="53"/>
        <v>4165</v>
      </c>
      <c r="HD40" s="29">
        <f t="shared" si="22"/>
        <v>5338</v>
      </c>
      <c r="HE40" s="29">
        <f t="shared" si="23"/>
        <v>4198</v>
      </c>
      <c r="HF40" s="14">
        <f t="shared" si="173"/>
        <v>1.1342000000000001</v>
      </c>
      <c r="HG40" s="14">
        <f t="shared" si="173"/>
        <v>1.0914000000000001</v>
      </c>
      <c r="HH40" s="14">
        <f t="shared" si="54"/>
        <v>51894</v>
      </c>
      <c r="HI40" s="26">
        <f t="shared" si="25"/>
        <v>0.5396659707724426</v>
      </c>
      <c r="HJ40" s="26">
        <f t="shared" si="26"/>
        <v>0.53915814187489508</v>
      </c>
      <c r="HK40" s="29">
        <f t="shared" si="55"/>
        <v>13378</v>
      </c>
      <c r="HL40" s="29">
        <f t="shared" si="56"/>
        <v>55328</v>
      </c>
      <c r="HM40" s="29">
        <f t="shared" si="57"/>
        <v>59614</v>
      </c>
      <c r="HN40" s="26">
        <f t="shared" si="27"/>
        <v>0.5435016556291391</v>
      </c>
      <c r="HO40" s="26">
        <f t="shared" si="28"/>
        <v>0.574544701986755</v>
      </c>
      <c r="HP40" s="26">
        <f t="shared" si="29"/>
        <v>0.574544701986755</v>
      </c>
      <c r="HQ40" s="26">
        <f t="shared" si="58"/>
        <v>0.14350165562913908</v>
      </c>
      <c r="HR40" s="29">
        <f t="shared" si="174"/>
        <v>1.4</v>
      </c>
      <c r="HS40" s="29">
        <f t="shared" si="174"/>
        <v>2.2896688741721856</v>
      </c>
      <c r="HT40" s="29">
        <f t="shared" si="174"/>
        <v>2.2896688741721856</v>
      </c>
      <c r="HU40" s="29">
        <f t="shared" si="175"/>
        <v>93645.999999999985</v>
      </c>
      <c r="HV40" s="29">
        <f t="shared" si="175"/>
        <v>84455.199646799112</v>
      </c>
      <c r="HW40" s="29">
        <f t="shared" si="175"/>
        <v>68248.160132450328</v>
      </c>
      <c r="HX40" s="29">
        <f t="shared" si="36"/>
        <v>682392</v>
      </c>
      <c r="HY40" s="14">
        <f t="shared" si="37"/>
        <v>246349.36</v>
      </c>
      <c r="IC40" s="14">
        <v>0</v>
      </c>
      <c r="ID40" s="14">
        <v>1</v>
      </c>
      <c r="IE40" s="14">
        <v>300</v>
      </c>
      <c r="IF40" s="14">
        <v>50</v>
      </c>
      <c r="IG40" s="14">
        <v>37</v>
      </c>
      <c r="IH40" s="23">
        <f t="shared" si="38"/>
        <v>31163727</v>
      </c>
      <c r="II40" s="23">
        <f t="shared" si="59"/>
        <v>2</v>
      </c>
      <c r="IJ40" s="23">
        <f t="shared" si="60"/>
        <v>31.16</v>
      </c>
      <c r="IK40" s="14">
        <v>1</v>
      </c>
      <c r="IL40" s="14">
        <v>0</v>
      </c>
      <c r="IM40" s="14">
        <v>120</v>
      </c>
      <c r="IN40" s="14">
        <v>20</v>
      </c>
      <c r="IO40" s="14">
        <v>15</v>
      </c>
      <c r="IP40" s="23">
        <f t="shared" si="39"/>
        <v>10259657</v>
      </c>
      <c r="IQ40" s="23">
        <f t="shared" si="61"/>
        <v>2</v>
      </c>
      <c r="IR40" s="23">
        <f t="shared" si="62"/>
        <v>10.26</v>
      </c>
      <c r="IU40" s="14">
        <v>48</v>
      </c>
      <c r="IV40" s="14">
        <v>8</v>
      </c>
      <c r="IW40" s="14">
        <v>6</v>
      </c>
      <c r="IX40" s="23">
        <f t="shared" si="40"/>
        <v>3830906</v>
      </c>
      <c r="IY40" s="23">
        <f t="shared" si="63"/>
        <v>1</v>
      </c>
      <c r="IZ40" s="23">
        <f t="shared" si="64"/>
        <v>3830.91</v>
      </c>
      <c r="JA40" s="14">
        <v>30</v>
      </c>
      <c r="JB40" s="14">
        <v>5</v>
      </c>
      <c r="JC40" s="14">
        <v>3</v>
      </c>
      <c r="JD40" s="23">
        <f t="shared" si="41"/>
        <v>2230520</v>
      </c>
      <c r="JE40" s="23">
        <f t="shared" si="65"/>
        <v>1</v>
      </c>
      <c r="JF40" s="23">
        <f t="shared" si="66"/>
        <v>2230.52</v>
      </c>
      <c r="JG40" s="14">
        <v>96</v>
      </c>
      <c r="JH40" s="14">
        <v>16</v>
      </c>
      <c r="JI40" s="14">
        <v>12</v>
      </c>
      <c r="JJ40" s="23">
        <f t="shared" si="42"/>
        <v>7661812</v>
      </c>
      <c r="JK40" s="23">
        <f t="shared" si="67"/>
        <v>1</v>
      </c>
      <c r="JL40" s="23">
        <f t="shared" si="68"/>
        <v>7661.81</v>
      </c>
    </row>
    <row r="41" spans="1:293" ht="16.5" x14ac:dyDescent="0.2">
      <c r="A41" s="14">
        <v>290</v>
      </c>
      <c r="B41" s="14" t="s">
        <v>656</v>
      </c>
      <c r="C41" s="14">
        <v>290</v>
      </c>
      <c r="D41" s="14">
        <v>290</v>
      </c>
      <c r="E41" s="14">
        <v>290</v>
      </c>
      <c r="F41" s="14">
        <v>6</v>
      </c>
      <c r="G41" s="14">
        <v>6</v>
      </c>
      <c r="H41" s="14">
        <v>6</v>
      </c>
      <c r="I41" s="14">
        <v>3</v>
      </c>
      <c r="J41" s="14">
        <v>3</v>
      </c>
      <c r="K41" s="14">
        <v>3</v>
      </c>
      <c r="L41" s="14">
        <v>6</v>
      </c>
      <c r="M41" s="14">
        <v>6</v>
      </c>
      <c r="N41" s="14">
        <v>6</v>
      </c>
      <c r="O41" s="14">
        <v>6</v>
      </c>
      <c r="P41" s="14">
        <v>6</v>
      </c>
      <c r="Q41" s="14">
        <v>6</v>
      </c>
      <c r="R41" s="14">
        <v>6</v>
      </c>
      <c r="S41" s="14">
        <v>6</v>
      </c>
      <c r="T41" s="14">
        <v>290</v>
      </c>
      <c r="U41" s="14">
        <v>290</v>
      </c>
      <c r="V41" s="14">
        <v>290</v>
      </c>
      <c r="W41" s="14">
        <v>290</v>
      </c>
      <c r="X41" s="14">
        <v>290</v>
      </c>
      <c r="Y41" s="14">
        <v>290</v>
      </c>
      <c r="Z41" s="14">
        <v>290</v>
      </c>
      <c r="AA41" s="14">
        <v>290</v>
      </c>
      <c r="AB41" s="14">
        <v>61</v>
      </c>
      <c r="AC41" s="14">
        <v>45</v>
      </c>
      <c r="AD41" s="14">
        <v>45</v>
      </c>
      <c r="AE41" s="14">
        <v>45</v>
      </c>
      <c r="AF41" s="14">
        <v>45</v>
      </c>
      <c r="AG41" s="14">
        <v>45</v>
      </c>
      <c r="AH41" s="14">
        <v>52</v>
      </c>
      <c r="AI41" s="14">
        <v>52</v>
      </c>
      <c r="AJ41" s="14">
        <v>3</v>
      </c>
      <c r="AK41" s="14">
        <v>3</v>
      </c>
      <c r="AL41" s="14">
        <v>3</v>
      </c>
      <c r="AM41" s="14">
        <v>3</v>
      </c>
      <c r="AN41" s="14">
        <v>3</v>
      </c>
      <c r="AO41" s="14">
        <v>0</v>
      </c>
      <c r="AP41" s="14">
        <v>0</v>
      </c>
      <c r="AQ41" s="14">
        <v>0</v>
      </c>
      <c r="AR41" s="14">
        <v>0</v>
      </c>
      <c r="AS41" s="14">
        <v>2</v>
      </c>
      <c r="AT41" s="14">
        <v>2</v>
      </c>
      <c r="AU41" s="14">
        <v>0</v>
      </c>
      <c r="AV41" s="14">
        <v>0</v>
      </c>
      <c r="AW41" s="14">
        <v>15</v>
      </c>
      <c r="BB41" s="14">
        <f>ROUND((INDEX(新战舰养成!S$6:S$18,日常本!$F41+1)+INDEX(新战舰养成!D$6:D$18,日常本!$F41+1)*(日常本!$C41-1))*INDEX(战舰突破!$D$6:$D$18,日常本!$I41+1),0)</f>
        <v>46004</v>
      </c>
      <c r="BC41" s="14">
        <f>ROUND((INDEX(新战舰养成!T$6:T$18,日常本!$F41+1)+INDEX(新战舰养成!E$6:E$18,日常本!$F41+1)*(日常本!$C41-1))*INDEX(战舰突破!$D$6:$D$18,日常本!$I41+1),0)</f>
        <v>367957</v>
      </c>
      <c r="BD41" s="14">
        <f>ROUND((INDEX(新战舰养成!U$6:U$18,日常本!$F41+1)+INDEX(新战舰养成!F$6:F$18,日常本!$F41+1)*(日常本!$C41-1))*INDEX(战舰突破!$D$6:$D$18,日常本!$I41+1),0)</f>
        <v>23105</v>
      </c>
      <c r="BE41" s="14">
        <f>ROUND((INDEX(新战舰养成!V$6:V$18,日常本!$F41+1)+INDEX(新战舰养成!G$6:G$18,日常本!$F41+1)*(日常本!$C41-1))*INDEX(战舰突破!$D$6:$D$18,日常本!$I41+1),0)</f>
        <v>390</v>
      </c>
      <c r="BF41" s="14">
        <f>ROUND((INDEX(新战舰养成!W$6:W$18,日常本!$F41+1)+INDEX(新战舰养成!H$6:H$18,日常本!$F41+1)*(日常本!$C41-1))*INDEX(战舰突破!$D$6:$D$18,日常本!$I41+1),0)</f>
        <v>5</v>
      </c>
      <c r="BH41" s="14">
        <f>IF($D41&gt;0,ROUND((INDEX(新战舰养成!X$6:X$18,日常本!$G41+1)+INDEX(新战舰养成!I$6:I$18,日常本!$G41+1)*(日常本!$D41-1))*INDEX(战舰突破!$D$6:$D$18,日常本!$J41+1),0),0)</f>
        <v>46368</v>
      </c>
      <c r="BI41" s="14">
        <f>IF($D41&gt;0,ROUND((INDEX(新战舰养成!Y$6:Y$18,日常本!$G41+1)+INDEX(新战舰养成!J$6:J$18,日常本!$G41+1)*(日常本!$D41-1))*INDEX(战舰突破!$D$6:$D$18,日常本!$J41+1),0),0)</f>
        <v>0</v>
      </c>
      <c r="BJ41" s="14">
        <f>IF($D41&gt;0,ROUND((INDEX(新战舰养成!Z$6:Z$18,日常本!$G41+1)+INDEX(新战舰养成!K$6:K$18,日常本!$G41+1)*(日常本!$D41-1))*INDEX(战舰突破!$D$6:$D$18,日常本!$J41+1),0),0)</f>
        <v>0</v>
      </c>
      <c r="BK41" s="14">
        <f>IF($D41&gt;0,ROUND((INDEX(新战舰养成!AA$6:AA$18,日常本!$G41+1)+INDEX(新战舰养成!L$6:L$18,日常本!$G41+1)*(日常本!$D41-1))*INDEX(战舰突破!$D$6:$D$18,日常本!$J41+1),0),0)</f>
        <v>460044</v>
      </c>
      <c r="BL41" s="14">
        <f>IF($D41&gt;0,ROUND((INDEX(新战舰养成!AB$6:AB$18,日常本!$G41+1)+INDEX(新战舰养成!M$6:M$18,日常本!$G41+1)*(日常本!$D41-1))*INDEX(战舰突破!$D$6:$D$18,日常本!$J41+1),0),0)</f>
        <v>9105</v>
      </c>
      <c r="BN41" s="14">
        <f>IF($E41&gt;0,ROUND((INDEX(新战舰养成!AC$6:AC$18,日常本!$H41+1)+INDEX(新战舰养成!I$6:I$18,日常本!$H41+1)*(日常本!$E41-1))*INDEX(战舰突破!$D$6:$D$18,日常本!$K41+1),0),0)</f>
        <v>46758</v>
      </c>
      <c r="BO41" s="14">
        <f>IF($E41&gt;0,ROUND((INDEX(新战舰养成!AD$6:AD$18,日常本!$H41+1)+INDEX(新战舰养成!J$6:J$18,日常本!$H41+1)*(日常本!$E41-1))*INDEX(战舰突破!$D$6:$D$18,日常本!$K41+1),0),0)</f>
        <v>0</v>
      </c>
      <c r="BP41" s="14">
        <f>IF($E41&gt;0,ROUND((INDEX(新战舰养成!AE$6:AE$18,日常本!$H41+1)+INDEX(新战舰养成!K$6:K$18,日常本!$H41+1)*(日常本!$E41-1))*INDEX(战舰突破!$D$6:$D$18,日常本!$K41+1),0),0)</f>
        <v>0</v>
      </c>
      <c r="BQ41" s="14">
        <f>IF($E41&gt;0,ROUND((INDEX(新战舰养成!AF$6:AF$18,日常本!$H41+1)+INDEX(新战舰养成!L$6:L$18,日常本!$H41+1)*(日常本!$E41-1))*INDEX(战舰突破!$D$6:$D$18,日常本!$K41+1),0),0)</f>
        <v>324077</v>
      </c>
      <c r="BR41" s="14">
        <f>IF($E41&gt;0,ROUND((INDEX(新战舰养成!AG$6:AG$18,日常本!$H41+1)+INDEX(新战舰养成!M$6:M$18,日常本!$H41+1)*(日常本!$E41-1))*INDEX(战舰突破!$D$6:$D$18,日常本!$K41+1),0),0)</f>
        <v>12113</v>
      </c>
      <c r="BU41" s="14">
        <f>(INDEX(装备数值!$C$13:$G$116,日常本!$L41*8+1,BU$2)+INDEX(装备数值!$C$13:$G$116,日常本!$M41*8+2,BU$2)+INDEX(装备数值!$C$13:$G$116,日常本!$O41*8+3,BU$2)+INDEX(装备数值!$C$13:$G$116,日常本!$N41*8+4,BU$2)+INDEX(装备数值!$C$13:$G$116,日常本!$P41*8+5,BU$2)+INDEX(装备数值!$C$13:$G$116,日常本!$Q41*8+6,BU$2)+INDEX(装备数值!$C$13:$G$116,日常本!$R41*8+7,BU$2)+INDEX(装备数值!$C$13:$G$116,日常本!$S41*8+8,BU$2))</f>
        <v>18000</v>
      </c>
      <c r="BV41" s="14">
        <f>(INDEX(装备数值!$C$13:$G$116,日常本!$L41*8+1,BV$2)+INDEX(装备数值!$C$13:$G$116,日常本!$M41*8+2,BV$2)+INDEX(装备数值!$C$13:$G$116,日常本!$O41*8+3,BV$2)+INDEX(装备数值!$C$13:$G$116,日常本!$N41*8+4,BV$2)+INDEX(装备数值!$C$13:$G$116,日常本!$P41*8+5,BV$2)+INDEX(装备数值!$C$13:$G$116,日常本!$Q41*8+6,BV$2)+INDEX(装备数值!$C$13:$G$116,日常本!$R41*8+7,BV$2)+INDEX(装备数值!$C$13:$G$116,日常本!$S41*8+8,BV$2))</f>
        <v>135000</v>
      </c>
      <c r="BW41" s="14">
        <f>(INDEX(装备数值!$C$13:$G$116,日常本!$L41*8+1,BW$2)+INDEX(装备数值!$C$13:$G$116,日常本!$M41*8+2,BW$2)+INDEX(装备数值!$C$13:$G$116,日常本!$O41*8+3,BW$2)+INDEX(装备数值!$C$13:$G$116,日常本!$N41*8+4,BW$2)+INDEX(装备数值!$C$13:$G$116,日常本!$P41*8+5,BW$2)+INDEX(装备数值!$C$13:$G$116,日常本!$Q41*8+6,BW$2)+INDEX(装备数值!$C$13:$G$116,日常本!$R41*8+7,BW$2)+INDEX(装备数值!$C$13:$G$116,日常本!$S41*8+8,BW$2))</f>
        <v>9000</v>
      </c>
      <c r="BX41" s="14">
        <f>(INDEX(装备数值!$C$13:$G$116,日常本!$L41*8+1,BX$2)+INDEX(装备数值!$C$13:$G$116,日常本!$M41*8+2,BX$2)+INDEX(装备数值!$C$13:$G$116,日常本!$O41*8+3,BX$2)+INDEX(装备数值!$C$13:$G$116,日常本!$N41*8+4,BX$2)+INDEX(装备数值!$C$13:$G$116,日常本!$P41*8+5,BX$2)+INDEX(装备数值!$C$13:$G$116,日常本!$Q41*8+6,BX$2)+INDEX(装备数值!$C$13:$G$116,日常本!$R41*8+7,BX$2)+INDEX(装备数值!$C$13:$G$116,日常本!$S41*8+8,BX$2))</f>
        <v>180000</v>
      </c>
      <c r="BY41" s="14">
        <f>(INDEX(装备数值!$C$13:$G$116,日常本!$L41*8+1,BY$2)+INDEX(装备数值!$C$13:$G$116,日常本!$M41*8+2,BY$2)+INDEX(装备数值!$C$13:$G$116,日常本!$O41*8+3,BY$2)+INDEX(装备数值!$C$13:$G$116,日常本!$N41*8+4,BY$2)+INDEX(装备数值!$C$13:$G$116,日常本!$P41*8+5,BY$2)+INDEX(装备数值!$C$13:$G$116,日常本!$Q41*8+6,BY$2)+INDEX(装备数值!$C$13:$G$116,日常本!$R41*8+7,BY$2)+INDEX(装备数值!$C$13:$G$116,日常本!$S41*8+8,BY$2))</f>
        <v>3400</v>
      </c>
      <c r="CB41" s="14">
        <f>INDEX(装备数值!$I$13:$M$116,日常本!$L41*8+1,CB$2)*$T41+INDEX(装备数值!$I$13:$M$116,日常本!$M41*8+2,CB$2)*$U41+INDEX(装备数值!$I$13:$M$116,日常本!$O41*8+3,CB$2)*$V41+INDEX(装备数值!$I$13:$M$116,日常本!$N41*8+4,CB$2)*$W41+INDEX(装备数值!$I$13:$M$116,日常本!$P41*8+5,CB$2)*$X41+INDEX(装备数值!$I$13:$M$116,日常本!$Q41*8+6,CB$2)*$Y41+INDEX(装备数值!$I$13:$M$116,日常本!$R41*8+7,CB$2)*$Z41+INDEX(装备数值!$I$13:$M$116,日常本!$S41*8+8,CB$2)*$AA41</f>
        <v>52200</v>
      </c>
      <c r="CC41" s="14">
        <f>INDEX(装备数值!$I$13:$M$116,日常本!$L41*8+1,CC$2)*$T41+INDEX(装备数值!$I$13:$M$116,日常本!$M41*8+2,CC$2)*$U41+INDEX(装备数值!$I$13:$M$116,日常本!$O41*8+3,CC$2)*$V41+INDEX(装备数值!$I$13:$M$116,日常本!$N41*8+4,CC$2)*$W41+INDEX(装备数值!$I$13:$M$116,日常本!$P41*8+5,CC$2)*$X41+INDEX(装备数值!$I$13:$M$116,日常本!$Q41*8+6,CC$2)*$Y41+INDEX(装备数值!$I$13:$M$116,日常本!$R41*8+7,CC$2)*$Z41+INDEX(装备数值!$I$13:$M$116,日常本!$S41*8+8,CC$2)*$AA41</f>
        <v>391500</v>
      </c>
      <c r="CD41" s="14">
        <f>INDEX(装备数值!$I$13:$M$116,日常本!$L41*8+1,CD$2)*$T41+INDEX(装备数值!$I$13:$M$116,日常本!$M41*8+2,CD$2)*$U41+INDEX(装备数值!$I$13:$M$116,日常本!$O41*8+3,CD$2)*$V41+INDEX(装备数值!$I$13:$M$116,日常本!$N41*8+4,CD$2)*$W41+INDEX(装备数值!$I$13:$M$116,日常本!$P41*8+5,CD$2)*$X41+INDEX(装备数值!$I$13:$M$116,日常本!$Q41*8+6,CD$2)*$Y41+INDEX(装备数值!$I$13:$M$116,日常本!$R41*8+7,CD$2)*$Z41+INDEX(装备数值!$I$13:$M$116,日常本!$S41*8+8,CD$2)*$AA41</f>
        <v>26100</v>
      </c>
      <c r="CE41" s="14">
        <f>INDEX(装备数值!$I$13:$M$116,日常本!$L41*8+1,CE$2)*$T41+INDEX(装备数值!$I$13:$M$116,日常本!$M41*8+2,CE$2)*$U41+INDEX(装备数值!$I$13:$M$116,日常本!$O41*8+3,CE$2)*$V41+INDEX(装备数值!$I$13:$M$116,日常本!$N41*8+4,CE$2)*$W41+INDEX(装备数值!$I$13:$M$116,日常本!$P41*8+5,CE$2)*$X41+INDEX(装备数值!$I$13:$M$116,日常本!$Q41*8+6,CE$2)*$Y41+INDEX(装备数值!$I$13:$M$116,日常本!$R41*8+7,CE$2)*$Z41+INDEX(装备数值!$I$13:$M$116,日常本!$S41*8+8,CE$2)*$AA41</f>
        <v>522000</v>
      </c>
      <c r="CF41" s="14">
        <f>INDEX(装备数值!$I$13:$M$116,日常本!$L41*8+1,CF$2)*$T41+INDEX(装备数值!$I$13:$M$116,日常本!$M41*8+2,CF$2)*$U41+INDEX(装备数值!$I$13:$M$116,日常本!$O41*8+3,CF$2)*$V41+INDEX(装备数值!$I$13:$M$116,日常本!$N41*8+4,CF$2)*$W41+INDEX(装备数值!$I$13:$M$116,日常本!$P41*8+5,CF$2)*$X41+INDEX(装备数值!$I$13:$M$116,日常本!$Q41*8+6,CF$2)*$Y41+INDEX(装备数值!$I$13:$M$116,日常本!$R41*8+7,CF$2)*$Z41+INDEX(装备数值!$I$13:$M$116,日常本!$S41*8+8,CF$2)*$AA41</f>
        <v>9860</v>
      </c>
      <c r="CI41" s="14">
        <f>INDEX(装备数值!$X$13:$AH$116,$L41*8+1,CI$2)*$AB41+INDEX(装备数值!$X$13:$AH$116,$M41*8+2,CI$2)*$AC41+INDEX(装备数值!$X$13:$AH$116,$O41*8+3,CI$2)*$AD41+INDEX(装备数值!$X$13:$AH$116,$N41*8+4,CI$2)*$AE41+INDEX(装备数值!$X$13:$AH$116,$P41*8+5,CI$2)*$AF41+INDEX(装备数值!$X$13:$AH$116,$Q41*8+6,CI$2)*$AG41+INDEX(装备数值!$X$13:$AH$116,$R41*8+7,CI$2)*$AH41+INDEX(装备数值!$X$13:$AH$116,$S41*8+8,CI$2)*$AI41</f>
        <v>26000</v>
      </c>
      <c r="CJ41" s="14">
        <f>INDEX(装备数值!$X$13:$AH$116,$L41*8+1,CJ$2)*$AB41+INDEX(装备数值!$X$13:$AH$116,$M41*8+2,CJ$2)*$AC41+INDEX(装备数值!$X$13:$AH$116,$O41*8+3,CJ$2)*$AD41+INDEX(装备数值!$X$13:$AH$116,$N41*8+4,CJ$2)*$AE41+INDEX(装备数值!$X$13:$AH$116,$P41*8+5,CJ$2)*$AF41+INDEX(装备数值!$X$13:$AH$116,$Q41*8+6,CJ$2)*$AG41+INDEX(装备数值!$X$13:$AH$116,$R41*8+7,CJ$2)*$AH41+INDEX(装备数值!$X$13:$AH$116,$S41*8+8,CJ$2)*$AI41</f>
        <v>181875</v>
      </c>
      <c r="CK41" s="14">
        <f>INDEX(装备数值!$X$13:$AH$116,$L41*8+1,CK$2)*$AB41+INDEX(装备数值!$X$13:$AH$116,$M41*8+2,CK$2)*$AC41+INDEX(装备数值!$X$13:$AH$116,$O41*8+3,CK$2)*$AD41+INDEX(装备数值!$X$13:$AH$116,$N41*8+4,CK$2)*$AE41+INDEX(装备数值!$X$13:$AH$116,$P41*8+5,CK$2)*$AF41+INDEX(装备数值!$X$13:$AH$116,$Q41*8+6,CK$2)*$AG41+INDEX(装备数值!$X$13:$AH$116,$R41*8+7,CK$2)*$AH41+INDEX(装备数值!$X$13:$AH$116,$S41*8+8,CK$2)*$AI41</f>
        <v>11250</v>
      </c>
      <c r="CL41" s="14">
        <f>INDEX(装备数值!$X$13:$AH$116,$L41*8+1,CL$2)*$AB41+INDEX(装备数值!$X$13:$AH$116,$M41*8+2,CL$2)*$AC41+INDEX(装备数值!$X$13:$AH$116,$O41*8+3,CL$2)*$AD41+INDEX(装备数值!$X$13:$AH$116,$N41*8+4,CL$2)*$AE41+INDEX(装备数值!$X$13:$AH$116,$P41*8+5,CL$2)*$AF41+INDEX(装备数值!$X$13:$AH$116,$Q41*8+6,CL$2)*$AG41+INDEX(装备数值!$X$13:$AH$116,$R41*8+7,CL$2)*$AH41+INDEX(装备数值!$X$13:$AH$116,$S41*8+8,CL$2)*$AI41</f>
        <v>282500</v>
      </c>
      <c r="CM41" s="14">
        <f>INDEX(装备数值!$X$13:$AH$116,$L41*8+1,CM$2)*$AB41+INDEX(装备数值!$X$13:$AH$116,$M41*8+2,CM$2)*$AC41+INDEX(装备数值!$X$13:$AH$116,$O41*8+3,CM$2)*$AD41+INDEX(装备数值!$X$13:$AH$116,$N41*8+4,CM$2)*$AE41+INDEX(装备数值!$X$13:$AH$116,$P41*8+5,CM$2)*$AF41+INDEX(装备数值!$X$13:$AH$116,$Q41*8+6,CM$2)*$AG41+INDEX(装备数值!$X$13:$AH$116,$R41*8+7,CM$2)*$AH41+INDEX(装备数值!$X$13:$AH$116,$S41*8+8,CM$2)*$AI41</f>
        <v>4500</v>
      </c>
      <c r="CN41" s="14">
        <f>INDEX(装备数值!$X$13:$AH$116,$L41*8+1,CN$2)*$AB41+INDEX(装备数值!$X$13:$AH$116,$M41*8+2,CN$2)*$AC41+INDEX(装备数值!$X$13:$AH$116,$O41*8+3,CN$2)*$AD41+INDEX(装备数值!$X$13:$AH$116,$N41*8+4,CN$2)*$AE41+INDEX(装备数值!$X$13:$AH$116,$P41*8+5,CN$2)*$AF41+INDEX(装备数值!$X$13:$AH$116,$Q41*8+6,CN$2)*$AG41+INDEX(装备数值!$X$13:$AH$116,$R41*8+7,CN$2)*$AH41+INDEX(装备数值!$X$13:$AH$116,$S41*8+8,CN$2)*$AI41</f>
        <v>18875</v>
      </c>
      <c r="CO41" s="14">
        <f>INDEX(装备数值!$X$13:$AH$116,$L41*8+1,CO$2)*$AB41+INDEX(装备数值!$X$13:$AH$116,$M41*8+2,CO$2)*$AC41+INDEX(装备数值!$X$13:$AH$116,$O41*8+3,CO$2)*$AD41+INDEX(装备数值!$X$13:$AH$116,$N41*8+4,CO$2)*$AE41+INDEX(装备数值!$X$13:$AH$116,$P41*8+5,CO$2)*$AF41+INDEX(装备数值!$X$13:$AH$116,$Q41*8+6,CO$2)*$AG41+INDEX(装备数值!$X$13:$AH$116,$R41*8+7,CO$2)*$AH41+INDEX(装备数值!$X$13:$AH$116,$S41*8+8,CO$2)*$AI41</f>
        <v>16875</v>
      </c>
      <c r="CP41" s="14">
        <f>INDEX(装备数值!$X$13:$AH$116,$L41*8+1,CP$2)*$AB41+INDEX(装备数值!$X$13:$AH$116,$M41*8+2,CP$2)*$AC41+INDEX(装备数值!$X$13:$AH$116,$O41*8+3,CP$2)*$AD41+INDEX(装备数值!$X$13:$AH$116,$N41*8+4,CP$2)*$AE41+INDEX(装备数值!$X$13:$AH$116,$P41*8+5,CP$2)*$AF41+INDEX(装备数值!$X$13:$AH$116,$Q41*8+6,CP$2)*$AG41+INDEX(装备数值!$X$13:$AH$116,$R41*8+7,CP$2)*$AH41+INDEX(装备数值!$X$13:$AH$116,$S41*8+8,CP$2)*$AI41</f>
        <v>18875</v>
      </c>
      <c r="CQ41" s="14">
        <f>INDEX(装备数值!$X$13:$AH$116,$L41*8+1,CQ$2)*$AB41+INDEX(装备数值!$X$13:$AH$116,$M41*8+2,CQ$2)*$AC41+INDEX(装备数值!$X$13:$AH$116,$O41*8+3,CQ$2)*$AD41+INDEX(装备数值!$X$13:$AH$116,$N41*8+4,CQ$2)*$AE41+INDEX(装备数值!$X$13:$AH$116,$P41*8+5,CQ$2)*$AF41+INDEX(装备数值!$X$13:$AH$116,$Q41*8+6,CQ$2)*$AG41+INDEX(装备数值!$X$13:$AH$116,$R41*8+7,CQ$2)*$AH41+INDEX(装备数值!$X$13:$AH$116,$S41*8+8,CQ$2)*$AI41</f>
        <v>16875</v>
      </c>
      <c r="CR41" s="14">
        <f>INDEX(装备数值!$X$13:$AH$116,$L41*8+1,CR$2)*$AB41+INDEX(装备数值!$X$13:$AH$116,$M41*8+2,CR$2)*$AC41+INDEX(装备数值!$X$13:$AH$116,$O41*8+3,CR$2)*$AD41+INDEX(装备数值!$X$13:$AH$116,$N41*8+4,CR$2)*$AE41+INDEX(装备数值!$X$13:$AH$116,$P41*8+5,CR$2)*$AF41+INDEX(装备数值!$X$13:$AH$116,$Q41*8+6,CR$2)*$AG41+INDEX(装备数值!$X$13:$AH$116,$R41*8+7,CR$2)*$AH41+INDEX(装备数值!$X$13:$AH$116,$S41*8+8,CR$2)*$AI41</f>
        <v>52</v>
      </c>
      <c r="CS41" s="14">
        <f>INDEX(装备数值!$X$13:$AH$116,$L41*8+1,CS$2)*$AB41+INDEX(装备数值!$X$13:$AH$116,$M41*8+2,CS$2)*$AC41+INDEX(装备数值!$X$13:$AH$116,$O41*8+3,CS$2)*$AD41+INDEX(装备数值!$X$13:$AH$116,$N41*8+4,CS$2)*$AE41+INDEX(装备数值!$X$13:$AH$116,$P41*8+5,CS$2)*$AF41+INDEX(装备数值!$X$13:$AH$116,$Q41*8+6,CS$2)*$AG41+INDEX(装备数值!$X$13:$AH$116,$R41*8+7,CS$2)*$AH41+INDEX(装备数值!$X$13:$AH$116,$S41*8+8,CS$2)*$AI41</f>
        <v>52</v>
      </c>
      <c r="CU41" s="14">
        <f>INDEX(装备数值!$AN$17:$AN$117,MATCH(MIN($T41:$AA41),装备数值!$AO$17:$AO$117,1))</f>
        <v>29</v>
      </c>
      <c r="CV41" s="14">
        <f>IF(COUNTIF($L41:$S41,"&gt;"&amp;0)=8,INDEX(装备数值!AR$17:AR$117,$CU41+1),0)</f>
        <v>8642</v>
      </c>
      <c r="CW41" s="14">
        <f>IF(COUNTIF($L41:$S41,"&gt;"&amp;0)=8,INDEX(装备数值!AS$17:AS$117,$CU41+1),0)</f>
        <v>65250</v>
      </c>
      <c r="CX41" s="14">
        <f>IF(COUNTIF($L41:$S41,"&gt;"&amp;0)=8,INDEX(装备数值!AT$17:AT$117,$CU41+1),0)</f>
        <v>4292</v>
      </c>
      <c r="CY41" s="14">
        <f>IF(COUNTIF($L41:$S41,"&gt;"&amp;0)=8,INDEX(装备数值!AU$17:AU$117,$CU41+1),0)</f>
        <v>87000</v>
      </c>
      <c r="CZ41" s="14">
        <f>IF(COUNTIF($L41:$S41,"&gt;"&amp;0)=8,INDEX(装备数值!AV$17:AV$117,$CU41+1),0)</f>
        <v>1740</v>
      </c>
      <c r="DB41" s="14">
        <f>INDEX(装备数值!$AY$17:$AY$77,MATCH(MIN($AB41:$AI41),装备数值!$AZ$17:$AZ$77,1))</f>
        <v>22</v>
      </c>
      <c r="DC41" s="26">
        <f>INDEX(装备数值!BA$17:BA$77,日常本!DB41+1)</f>
        <v>0.28999999999999998</v>
      </c>
      <c r="DD41" s="26">
        <f>INDEX(装备数值!BA$17:BA$77,日常本!DB41+1)</f>
        <v>0.28999999999999998</v>
      </c>
      <c r="DF41" s="14">
        <f t="shared" si="0"/>
        <v>19</v>
      </c>
      <c r="DG41" s="14">
        <f>VLOOKUP(DF41,军阶与晶片数值!$W$6:$X$27,2)</f>
        <v>4</v>
      </c>
      <c r="DH41" s="14">
        <f>INDEX(军阶与晶片数值!Y$6:Y$27,$DG41+1)</f>
        <v>400</v>
      </c>
      <c r="DI41" s="14">
        <f>INDEX(军阶与晶片数值!Z$6:Z$27,$DG41+1)</f>
        <v>400</v>
      </c>
      <c r="DJ41" s="14">
        <f>INDEX(军阶与晶片数值!AA$6:AA$27,$DG41+1)</f>
        <v>400</v>
      </c>
      <c r="DK41" s="14">
        <f>INDEX(军阶与晶片数值!AB$6:AB$27,$DG41+1)</f>
        <v>400</v>
      </c>
      <c r="DL41" s="28">
        <f>INDEX(军阶与晶片数值!AC$6:AC$27,$DG41+1)</f>
        <v>20</v>
      </c>
      <c r="DM41" s="28">
        <f>INDEX(军阶与晶片数值!AD$6:AD$27,$DG41+1)</f>
        <v>10</v>
      </c>
      <c r="DO41" s="26">
        <f>INDEX(军阶与晶片数值!I$6:I$16,AJ41+1)</f>
        <v>6.5000000000000002E-2</v>
      </c>
      <c r="DP41" s="26">
        <f>INDEX(军阶与晶片数值!M$6:M$16,AK41+1)</f>
        <v>6.5000000000000002E-2</v>
      </c>
      <c r="DQ41" s="26">
        <f>INDEX(军阶与晶片数值!J$6:J$16,AL41+1)</f>
        <v>6.5000000000000002E-2</v>
      </c>
      <c r="DR41" s="26">
        <f>INDEX(军阶与晶片数值!K$6:K$16,AM41+1)</f>
        <v>0.13</v>
      </c>
      <c r="DS41" s="26">
        <f>INDEX(军阶与晶片数值!L$6:L$16,AN41+1)</f>
        <v>0.13</v>
      </c>
      <c r="DT41" s="28">
        <f>INDEX(军阶与晶片数值!N$6:N$16,AO41+1)</f>
        <v>0</v>
      </c>
      <c r="DU41" s="28">
        <f>INDEX(军阶与晶片数值!O$6:O$16,AP41+1)</f>
        <v>0</v>
      </c>
      <c r="DV41" s="28">
        <f>INDEX(军阶与晶片数值!P$6:P$16,AQ41+1)</f>
        <v>0</v>
      </c>
      <c r="DW41" s="28">
        <f>INDEX(军阶与晶片数值!Q$6:Q$16,AR41+1)</f>
        <v>0</v>
      </c>
      <c r="DX41" s="26">
        <f>INDEX(军阶与晶片数值!R$6:R$16,AS41+1)</f>
        <v>0.06</v>
      </c>
      <c r="DY41" s="26">
        <f>INDEX(军阶与晶片数值!S$6:S$16,AT41+1)</f>
        <v>0.06</v>
      </c>
      <c r="DZ41" s="26">
        <f>INDEX(军阶与晶片数值!T$6:T$16,AU41+1)</f>
        <v>0</v>
      </c>
      <c r="EA41" s="26">
        <f>INDEX(军阶与晶片数值!U$6:U$16,AV41+1)</f>
        <v>0</v>
      </c>
      <c r="EC41" s="26">
        <f>INDEX(军阶与晶片数值!$C$6:$C$36,日常本!$AW41+1)</f>
        <v>0.75</v>
      </c>
      <c r="ED41" s="26">
        <f>INDEX(军阶与晶片数值!$C$6:$C$36,日常本!$AW41+1)</f>
        <v>0.75</v>
      </c>
      <c r="EE41" s="26">
        <f>INDEX(军阶与晶片数值!$C$6:$C$36,日常本!$AW41+1)</f>
        <v>0.75</v>
      </c>
      <c r="EF41" s="26">
        <f>INDEX(军阶与晶片数值!$C$6:$C$36,日常本!$AW41+1)</f>
        <v>0.75</v>
      </c>
      <c r="EG41" s="26">
        <f>INDEX(军阶与晶片数值!$C$6:$C$36,日常本!$AW41+1)</f>
        <v>0.75</v>
      </c>
      <c r="EI41" s="14">
        <f>INDEX(战舰突破!$H$6:$H$18,日常本!$F41+1)+INDEX(战舰突破!$H$23:$H$35,日常本!$G41+1)+INDEX(战舰突破!$H$40:$H$52,日常本!$H41+1)</f>
        <v>200</v>
      </c>
      <c r="EJ41" s="14">
        <f>INDEX(战舰突破!$I$6:$I$18,日常本!$F41+1)+INDEX(战舰突破!$I$23:$I$35,日常本!$G41+1)+INDEX(战舰突破!$I$40:$I$52,日常本!$H41+1)</f>
        <v>200</v>
      </c>
      <c r="EK41" s="14">
        <f>INDEX(战舰突破!$J$6:$J$18,日常本!$F41+1)+INDEX(战舰突破!$J$23:$J$35,日常本!$G41+1)+INDEX(战舰突破!$J$40:$J$52,日常本!$H41+1)</f>
        <v>0</v>
      </c>
      <c r="EL41" s="14">
        <f>INDEX(战舰突破!$K$6:$K$18,日常本!$F41+1)+INDEX(战舰突破!$K$23:$K$35,日常本!$G41+1)+INDEX(战舰突破!$K$40:$K$52,日常本!$H41+1)</f>
        <v>0</v>
      </c>
      <c r="EM41" s="14">
        <f>INDEX(战舰突破!$L$6:$L$18,日常本!$F41+1)+INDEX(战舰突破!$L$23:$L$35,日常本!$G41+1)+INDEX(战舰突破!$L$40:$L$52,日常本!$H41+1)</f>
        <v>200</v>
      </c>
      <c r="EN41" s="18">
        <f>INDEX(战舰突破!$N$6:$N$18,日常本!$F41+1)+INDEX(战舰突破!$N$23:$N$35,日常本!$G41+1)+INDEX(战舰突破!$N$40:$N$52,日常本!$H41+1)</f>
        <v>0</v>
      </c>
      <c r="EO41" s="18">
        <f>INDEX(战舰突破!$O$6:$O$18,日常本!$F41+1)+INDEX(战舰突破!$O$23:$O$35,日常本!$G41+1)+INDEX(战舰突破!$O$40:$O$52,日常本!$H41+1)</f>
        <v>0.6</v>
      </c>
      <c r="EP41" s="18">
        <f>INDEX(战舰突破!$P$6:$P$18,日常本!$F41+1)+INDEX(战舰突破!$P$23:$P$35,日常本!$G41+1)+INDEX(战舰突破!$P$40:$P$52,日常本!$H41+1)</f>
        <v>0</v>
      </c>
      <c r="EQ41" s="18">
        <f>INDEX(战舰突破!$Q$6:$Q$18,日常本!$F41+1)+INDEX(战舰突破!$Q$23:$Q$35,日常本!$G41+1)+INDEX(战舰突破!$Q$40:$Q$52,日常本!$H41+1)</f>
        <v>0.3</v>
      </c>
      <c r="ER41" s="18">
        <f>INDEX(战舰突破!$R$6:$R$18,日常本!$F41+1)+INDEX(战舰突破!$R$23:$R$35,日常本!$G41+1)+INDEX(战舰突破!$R$40:$R$52,日常本!$H41+1)</f>
        <v>0</v>
      </c>
      <c r="ES41" s="18">
        <f>INDEX(战舰突破!$M$6:$M$18,日常本!$F41+1)+INDEX(战舰突破!$M$23:$M$35,日常本!$G41+1)+INDEX(战舰突破!$M$40:$M$52,日常本!$H41+1)</f>
        <v>0.2</v>
      </c>
      <c r="ET41" s="22">
        <f>INDEX(战舰突破!$W$6:$W$18,日常本!$F41+1)+INDEX(战舰突破!$W$23:$W$35,日常本!$G41+1)+INDEX(战舰突破!$W$40:$W$52,日常本!$H41+1)</f>
        <v>0.5</v>
      </c>
      <c r="EW41" s="14">
        <f>INDEX(战舰突破!$S$6:$S$18,日常本!$F41+1)</f>
        <v>0</v>
      </c>
      <c r="EX41" s="14">
        <f>INDEX(战舰突破!$T$6:$T$18,日常本!$F41+1)</f>
        <v>0.5</v>
      </c>
      <c r="EY41" s="14">
        <f>INDEX(战舰突破!$U$6:$U$18,日常本!$F41+1)</f>
        <v>0.1</v>
      </c>
      <c r="EZ41" s="14">
        <f>INDEX(战舰突破!$V$6:$V$18,日常本!$F41+1)</f>
        <v>0</v>
      </c>
      <c r="FA41" s="14">
        <f>INDEX(战舰突破!$X$6:$X$18,日常本!$F41+1)</f>
        <v>7</v>
      </c>
      <c r="FC41" s="14">
        <f>INDEX(战舰突破!$S$23:$S$35,日常本!$F41+1)</f>
        <v>0.6</v>
      </c>
      <c r="FD41" s="14">
        <f>INDEX(战舰突破!$T$23:$T$35,日常本!$F41+1)</f>
        <v>0.25</v>
      </c>
      <c r="FE41" s="14">
        <f>INDEX(战舰突破!$U$23:$U$35,日常本!$F41+1)</f>
        <v>0.1</v>
      </c>
      <c r="FF41" s="14">
        <f>INDEX(战舰突破!$V$23:$V$35,日常本!$F41+1)</f>
        <v>0</v>
      </c>
      <c r="FG41" s="14">
        <f>INDEX(战舰突破!$X$23:$X$35,日常本!$F41+1)</f>
        <v>105</v>
      </c>
      <c r="FI41" s="14">
        <f>INDEX(战舰突破!$S$40:$S$52,日常本!$F41+1)</f>
        <v>0.6</v>
      </c>
      <c r="FJ41" s="14">
        <f>INDEX(战舰突破!$T$40:$T$52,日常本!$F41+1)</f>
        <v>0.25</v>
      </c>
      <c r="FK41" s="14">
        <f>INDEX(战舰突破!$U$40:$U$52,日常本!$F41+1)</f>
        <v>0.1</v>
      </c>
      <c r="FL41" s="14">
        <f>INDEX(战舰突破!$V$40:$V$52,日常本!$F41+1)</f>
        <v>0</v>
      </c>
      <c r="FM41" s="14">
        <f>INDEX(战舰突破!$X$40:$X$52,日常本!$F41+1)</f>
        <v>175</v>
      </c>
      <c r="FP41" s="14">
        <f t="shared" si="1"/>
        <v>281511</v>
      </c>
      <c r="FQ41" s="14">
        <f t="shared" si="2"/>
        <v>282190</v>
      </c>
      <c r="FR41" s="14">
        <f t="shared" si="3"/>
        <v>282917</v>
      </c>
      <c r="FS41" s="14">
        <f t="shared" si="4"/>
        <v>3404197</v>
      </c>
      <c r="FT41" s="14">
        <f t="shared" si="5"/>
        <v>137818</v>
      </c>
      <c r="FU41" s="14">
        <f t="shared" si="169"/>
        <v>3670261</v>
      </c>
      <c r="FV41" s="14">
        <f t="shared" si="169"/>
        <v>80529</v>
      </c>
      <c r="FW41" s="28">
        <f t="shared" si="170"/>
        <v>19275</v>
      </c>
      <c r="FX41" s="28">
        <f t="shared" si="170"/>
        <v>17275</v>
      </c>
      <c r="FY41" s="28">
        <f t="shared" si="170"/>
        <v>19275</v>
      </c>
      <c r="FZ41" s="28">
        <f t="shared" si="170"/>
        <v>17275</v>
      </c>
      <c r="GA41" s="28">
        <f t="shared" si="171"/>
        <v>1.3674000000000002</v>
      </c>
      <c r="GB41" s="28">
        <f t="shared" si="171"/>
        <v>1.3674000000000002</v>
      </c>
      <c r="GC41" s="28">
        <f t="shared" si="172"/>
        <v>0</v>
      </c>
      <c r="GD41" s="28">
        <f t="shared" si="172"/>
        <v>29.065000000000001</v>
      </c>
      <c r="GE41" s="14">
        <f t="shared" si="10"/>
        <v>1</v>
      </c>
      <c r="GF41" s="14">
        <f t="shared" si="11"/>
        <v>1.6</v>
      </c>
      <c r="GG41" s="14">
        <f t="shared" si="12"/>
        <v>1.6</v>
      </c>
      <c r="GH41" s="18">
        <f t="shared" si="13"/>
        <v>1.7</v>
      </c>
      <c r="GI41" s="18">
        <f t="shared" si="14"/>
        <v>1.45</v>
      </c>
      <c r="GJ41" s="18">
        <f t="shared" si="15"/>
        <v>1.45</v>
      </c>
      <c r="GK41" s="29">
        <f t="shared" si="176"/>
        <v>19425</v>
      </c>
      <c r="GL41" s="29">
        <f t="shared" si="176"/>
        <v>19725</v>
      </c>
      <c r="GM41" s="29">
        <f t="shared" si="176"/>
        <v>19725</v>
      </c>
      <c r="GN41" s="26">
        <f t="shared" si="45"/>
        <v>0.1</v>
      </c>
      <c r="GO41" s="26">
        <f t="shared" si="46"/>
        <v>0.1</v>
      </c>
      <c r="GP41" s="26">
        <f t="shared" si="47"/>
        <v>0.1</v>
      </c>
      <c r="GQ41" s="14">
        <f t="shared" si="48"/>
        <v>2</v>
      </c>
      <c r="GR41" s="14">
        <f t="shared" si="49"/>
        <v>2</v>
      </c>
      <c r="GS41" s="14">
        <f t="shared" si="50"/>
        <v>2</v>
      </c>
      <c r="GT41" s="14">
        <f t="shared" si="17"/>
        <v>7</v>
      </c>
      <c r="GU41" s="14">
        <f t="shared" si="18"/>
        <v>105</v>
      </c>
      <c r="GV41" s="14">
        <f t="shared" si="19"/>
        <v>175</v>
      </c>
      <c r="GW41">
        <v>37</v>
      </c>
      <c r="GX41" s="14">
        <f t="shared" si="20"/>
        <v>24589928</v>
      </c>
      <c r="GZ41" s="14">
        <f t="shared" si="21"/>
        <v>275636</v>
      </c>
      <c r="HA41" s="14">
        <f t="shared" si="51"/>
        <v>140725</v>
      </c>
      <c r="HB41" s="29">
        <f t="shared" si="52"/>
        <v>16584</v>
      </c>
      <c r="HC41" s="29">
        <f t="shared" si="53"/>
        <v>11753</v>
      </c>
      <c r="HD41" s="29">
        <f t="shared" si="22"/>
        <v>14193</v>
      </c>
      <c r="HE41" s="29">
        <f t="shared" si="23"/>
        <v>11847</v>
      </c>
      <c r="HF41" s="14">
        <f t="shared" si="173"/>
        <v>1.3674000000000002</v>
      </c>
      <c r="HG41" s="14">
        <f t="shared" si="173"/>
        <v>1.3674000000000002</v>
      </c>
      <c r="HH41" s="14">
        <f t="shared" si="54"/>
        <v>125869</v>
      </c>
      <c r="HI41" s="26">
        <f t="shared" si="25"/>
        <v>0.49849531426724836</v>
      </c>
      <c r="HJ41" s="26">
        <f t="shared" si="26"/>
        <v>0.5782409906870023</v>
      </c>
      <c r="HK41" s="29">
        <f t="shared" si="55"/>
        <v>32031</v>
      </c>
      <c r="HL41" s="29">
        <f t="shared" si="56"/>
        <v>131834</v>
      </c>
      <c r="HM41" s="29">
        <f t="shared" si="57"/>
        <v>176613</v>
      </c>
      <c r="HN41" s="26">
        <f t="shared" si="27"/>
        <v>0.55965108599941304</v>
      </c>
      <c r="HO41" s="26">
        <f t="shared" si="28"/>
        <v>0.57340952450836513</v>
      </c>
      <c r="HP41" s="26">
        <f t="shared" si="29"/>
        <v>0.57340952450836513</v>
      </c>
      <c r="HQ41" s="26">
        <f t="shared" si="58"/>
        <v>0.15965108599941302</v>
      </c>
      <c r="HR41" s="29">
        <f t="shared" si="174"/>
        <v>1.4</v>
      </c>
      <c r="HS41" s="29">
        <f t="shared" si="174"/>
        <v>2.2620135016143235</v>
      </c>
      <c r="HT41" s="29">
        <f t="shared" si="174"/>
        <v>2.2620135016143235</v>
      </c>
      <c r="HU41" s="29">
        <f t="shared" si="175"/>
        <v>224216.99999999997</v>
      </c>
      <c r="HV41" s="29">
        <f t="shared" si="175"/>
        <v>198806.85864788183</v>
      </c>
      <c r="HW41" s="29">
        <f t="shared" si="175"/>
        <v>199750.49528030524</v>
      </c>
      <c r="HX41" s="29">
        <f t="shared" si="36"/>
        <v>1642078</v>
      </c>
      <c r="HY41" s="14">
        <f t="shared" si="37"/>
        <v>622774.35</v>
      </c>
      <c r="IC41" s="14">
        <v>0</v>
      </c>
      <c r="ID41" s="14">
        <v>1</v>
      </c>
      <c r="IE41" s="14">
        <v>300</v>
      </c>
      <c r="IF41" s="14">
        <v>50</v>
      </c>
      <c r="IG41" s="14">
        <v>37</v>
      </c>
      <c r="IH41" s="23">
        <f t="shared" si="38"/>
        <v>80091054</v>
      </c>
      <c r="II41" s="23">
        <f t="shared" si="59"/>
        <v>2</v>
      </c>
      <c r="IJ41" s="23">
        <f t="shared" si="60"/>
        <v>80.09</v>
      </c>
      <c r="IK41" s="14">
        <v>1</v>
      </c>
      <c r="IL41" s="14">
        <v>0</v>
      </c>
      <c r="IM41" s="14">
        <v>120</v>
      </c>
      <c r="IN41" s="14">
        <v>20</v>
      </c>
      <c r="IO41" s="14">
        <v>15</v>
      </c>
      <c r="IP41" s="23">
        <f t="shared" si="39"/>
        <v>26154038</v>
      </c>
      <c r="IQ41" s="23">
        <f t="shared" si="61"/>
        <v>2</v>
      </c>
      <c r="IR41" s="23">
        <f t="shared" si="62"/>
        <v>26.15</v>
      </c>
      <c r="IU41" s="14">
        <v>48</v>
      </c>
      <c r="IV41" s="14">
        <v>8</v>
      </c>
      <c r="IW41" s="14">
        <v>6</v>
      </c>
      <c r="IX41" s="23">
        <f t="shared" si="40"/>
        <v>9804784</v>
      </c>
      <c r="IY41" s="23">
        <f t="shared" si="63"/>
        <v>1</v>
      </c>
      <c r="IZ41" s="23">
        <f t="shared" si="64"/>
        <v>9804.7800000000007</v>
      </c>
      <c r="JA41" s="14">
        <v>30</v>
      </c>
      <c r="JB41" s="14">
        <v>5</v>
      </c>
      <c r="JC41" s="14">
        <v>3</v>
      </c>
      <c r="JD41" s="23">
        <f t="shared" si="41"/>
        <v>5648589</v>
      </c>
      <c r="JE41" s="23">
        <f t="shared" si="65"/>
        <v>1</v>
      </c>
      <c r="JF41" s="23">
        <f t="shared" si="66"/>
        <v>5648.59</v>
      </c>
      <c r="JG41" s="14">
        <v>96</v>
      </c>
      <c r="JH41" s="14">
        <v>16</v>
      </c>
      <c r="JI41" s="14">
        <v>12</v>
      </c>
      <c r="JJ41" s="23">
        <f t="shared" si="42"/>
        <v>19609568</v>
      </c>
      <c r="JK41" s="23">
        <f t="shared" si="67"/>
        <v>2</v>
      </c>
      <c r="JL41" s="23">
        <f t="shared" si="68"/>
        <v>19.61</v>
      </c>
    </row>
    <row r="42" spans="1:293" ht="16.5" x14ac:dyDescent="0.2">
      <c r="A42" s="14">
        <v>390</v>
      </c>
      <c r="B42" s="14" t="s">
        <v>656</v>
      </c>
      <c r="C42" s="14">
        <v>400</v>
      </c>
      <c r="D42" s="14">
        <v>400</v>
      </c>
      <c r="E42" s="14">
        <v>400</v>
      </c>
      <c r="F42" s="14">
        <v>8</v>
      </c>
      <c r="G42" s="14">
        <v>8</v>
      </c>
      <c r="H42" s="14">
        <v>7</v>
      </c>
      <c r="I42" s="14">
        <v>5</v>
      </c>
      <c r="J42" s="14">
        <v>5</v>
      </c>
      <c r="K42" s="14">
        <v>5</v>
      </c>
      <c r="L42" s="14">
        <v>7</v>
      </c>
      <c r="M42" s="14">
        <v>7</v>
      </c>
      <c r="N42" s="14">
        <v>7</v>
      </c>
      <c r="O42" s="14">
        <v>7</v>
      </c>
      <c r="P42" s="14">
        <v>7</v>
      </c>
      <c r="Q42" s="14">
        <v>7</v>
      </c>
      <c r="R42" s="14">
        <v>7</v>
      </c>
      <c r="S42" s="14">
        <v>7</v>
      </c>
      <c r="T42" s="14">
        <v>400</v>
      </c>
      <c r="U42" s="14">
        <v>400</v>
      </c>
      <c r="V42" s="14">
        <v>400</v>
      </c>
      <c r="W42" s="14">
        <v>400</v>
      </c>
      <c r="X42" s="14">
        <v>400</v>
      </c>
      <c r="Y42" s="14">
        <v>400</v>
      </c>
      <c r="Z42" s="14">
        <v>400</v>
      </c>
      <c r="AA42" s="14">
        <v>400</v>
      </c>
      <c r="AB42" s="14">
        <v>67</v>
      </c>
      <c r="AC42" s="14">
        <v>60</v>
      </c>
      <c r="AD42" s="14">
        <v>60</v>
      </c>
      <c r="AE42" s="14">
        <v>60</v>
      </c>
      <c r="AF42" s="14">
        <v>60</v>
      </c>
      <c r="AG42" s="14">
        <v>60</v>
      </c>
      <c r="AH42" s="14">
        <v>60</v>
      </c>
      <c r="AI42" s="14">
        <v>60</v>
      </c>
      <c r="AJ42" s="14">
        <v>4</v>
      </c>
      <c r="AK42" s="14">
        <v>4</v>
      </c>
      <c r="AL42" s="14">
        <v>4</v>
      </c>
      <c r="AM42" s="14">
        <v>4</v>
      </c>
      <c r="AN42" s="14">
        <v>4</v>
      </c>
      <c r="AO42" s="14">
        <v>0</v>
      </c>
      <c r="AP42" s="14">
        <v>0</v>
      </c>
      <c r="AQ42" s="14">
        <v>0</v>
      </c>
      <c r="AR42" s="14">
        <v>0</v>
      </c>
      <c r="AS42" s="14">
        <v>3</v>
      </c>
      <c r="AT42" s="14">
        <v>3</v>
      </c>
      <c r="AU42" s="14">
        <v>0</v>
      </c>
      <c r="AV42" s="14">
        <v>0</v>
      </c>
      <c r="AW42" s="14">
        <v>17</v>
      </c>
      <c r="BB42" s="14">
        <f>ROUND((INDEX(新战舰养成!S$6:S$18,日常本!$F42+1)+INDEX(新战舰养成!D$6:D$18,日常本!$F42+1)*(日常本!$C42-1))*INDEX(战舰突破!$D$6:$D$18,日常本!$I42+1),0)</f>
        <v>135613</v>
      </c>
      <c r="BC42" s="14">
        <f>ROUND((INDEX(新战舰养成!T$6:T$18,日常本!$F42+1)+INDEX(新战舰养成!E$6:E$18,日常本!$F42+1)*(日常本!$C42-1))*INDEX(战舰突破!$D$6:$D$18,日常本!$I42+1),0)</f>
        <v>1084806</v>
      </c>
      <c r="BD42" s="14">
        <f>ROUND((INDEX(新战舰养成!U$6:U$18,日常本!$F42+1)+INDEX(新战舰养成!F$6:F$18,日常本!$F42+1)*(日常本!$C42-1))*INDEX(战舰突破!$D$6:$D$18,日常本!$I42+1),0)</f>
        <v>67933</v>
      </c>
      <c r="BE42" s="14">
        <f>ROUND((INDEX(新战舰养成!V$6:V$18,日常本!$F42+1)+INDEX(新战舰养成!G$6:G$18,日常本!$F42+1)*(日常本!$C42-1))*INDEX(战舰突破!$D$6:$D$18,日常本!$I42+1),0)</f>
        <v>480</v>
      </c>
      <c r="BF42" s="14">
        <f>ROUND((INDEX(新战舰养成!W$6:W$18,日常本!$F42+1)+INDEX(新战舰养成!H$6:H$18,日常本!$F42+1)*(日常本!$C42-1))*INDEX(战舰突破!$D$6:$D$18,日常本!$I42+1),0)</f>
        <v>6</v>
      </c>
      <c r="BH42" s="14">
        <f>IF($D42&gt;0,ROUND((INDEX(新战舰养成!X$6:X$18,日常本!$G42+1)+INDEX(新战舰养成!I$6:I$18,日常本!$G42+1)*(日常本!$D42-1))*INDEX(战舰突破!$D$6:$D$18,日常本!$J42+1),0),0)</f>
        <v>136061</v>
      </c>
      <c r="BI42" s="14">
        <f>IF($D42&gt;0,ROUND((INDEX(新战舰养成!Y$6:Y$18,日常本!$G42+1)+INDEX(新战舰养成!J$6:J$18,日常本!$G42+1)*(日常本!$D42-1))*INDEX(战舰突破!$D$6:$D$18,日常本!$J42+1),0),0)</f>
        <v>0</v>
      </c>
      <c r="BJ42" s="14">
        <f>IF($D42&gt;0,ROUND((INDEX(新战舰养成!Z$6:Z$18,日常本!$G42+1)+INDEX(新战舰养成!K$6:K$18,日常本!$G42+1)*(日常本!$D42-1))*INDEX(战舰突破!$D$6:$D$18,日常本!$J42+1),0),0)</f>
        <v>0</v>
      </c>
      <c r="BK42" s="14">
        <f>IF($D42&gt;0,ROUND((INDEX(新战舰养成!AA$6:AA$18,日常本!$G42+1)+INDEX(新战舰养成!L$6:L$18,日常本!$G42+1)*(日常本!$D42-1))*INDEX(战舰突破!$D$6:$D$18,日常本!$J42+1),0),0)</f>
        <v>1356128</v>
      </c>
      <c r="BL42" s="14">
        <f>IF($D42&gt;0,ROUND((INDEX(新战舰养成!AB$6:AB$18,日常本!$G42+1)+INDEX(新战舰养成!M$6:M$18,日常本!$G42+1)*(日常本!$D42-1))*INDEX(战舰突破!$D$6:$D$18,日常本!$J42+1),0),0)</f>
        <v>27005</v>
      </c>
      <c r="BN42" s="14">
        <f>IF($E42&gt;0,ROUND((INDEX(新战舰养成!AC$6:AC$18,日常本!$H42+1)+INDEX(新战舰养成!I$6:I$18,日常本!$H42+1)*(日常本!$E42-1))*INDEX(战舰突破!$D$6:$D$18,日常本!$K42+1),0),0)</f>
        <v>96653</v>
      </c>
      <c r="BO42" s="14">
        <f>IF($E42&gt;0,ROUND((INDEX(新战舰养成!AD$6:AD$18,日常本!$H42+1)+INDEX(新战舰养成!J$6:J$18,日常本!$H42+1)*(日常本!$E42-1))*INDEX(战舰突破!$D$6:$D$18,日常本!$K42+1),0),0)</f>
        <v>0</v>
      </c>
      <c r="BP42" s="14">
        <f>IF($E42&gt;0,ROUND((INDEX(新战舰养成!AE$6:AE$18,日常本!$H42+1)+INDEX(新战舰养成!K$6:K$18,日常本!$H42+1)*(日常本!$E42-1))*INDEX(战舰突破!$D$6:$D$18,日常本!$K42+1),0),0)</f>
        <v>0</v>
      </c>
      <c r="BQ42" s="14">
        <f>IF($E42&gt;0,ROUND((INDEX(新战舰养成!AF$6:AF$18,日常本!$H42+1)+INDEX(新战舰养成!L$6:L$18,日常本!$H42+1)*(日常本!$E42-1))*INDEX(战舰突破!$D$6:$D$18,日常本!$K42+1),0),0)</f>
        <v>670304</v>
      </c>
      <c r="BR42" s="14">
        <f>IF($E42&gt;0,ROUND((INDEX(新战舰养成!AG$6:AG$18,日常本!$H42+1)+INDEX(新战舰养成!M$6:M$18,日常本!$H42+1)*(日常本!$E42-1))*INDEX(战舰突破!$D$6:$D$18,日常本!$K42+1),0),0)</f>
        <v>25122</v>
      </c>
      <c r="BU42" s="14">
        <f>(INDEX(装备数值!$C$13:$G$116,日常本!$L42*8+1,BU$2)+INDEX(装备数值!$C$13:$G$116,日常本!$M42*8+2,BU$2)+INDEX(装备数值!$C$13:$G$116,日常本!$O42*8+3,BU$2)+INDEX(装备数值!$C$13:$G$116,日常本!$N42*8+4,BU$2)+INDEX(装备数值!$C$13:$G$116,日常本!$P42*8+5,BU$2)+INDEX(装备数值!$C$13:$G$116,日常本!$Q42*8+6,BU$2)+INDEX(装备数值!$C$13:$G$116,日常本!$R42*8+7,BU$2)+INDEX(装备数值!$C$13:$G$116,日常本!$S42*8+8,BU$2))</f>
        <v>33000</v>
      </c>
      <c r="BV42" s="14">
        <f>(INDEX(装备数值!$C$13:$G$116,日常本!$L42*8+1,BV$2)+INDEX(装备数值!$C$13:$G$116,日常本!$M42*8+2,BV$2)+INDEX(装备数值!$C$13:$G$116,日常本!$O42*8+3,BV$2)+INDEX(装备数值!$C$13:$G$116,日常本!$N42*8+4,BV$2)+INDEX(装备数值!$C$13:$G$116,日常本!$P42*8+5,BV$2)+INDEX(装备数值!$C$13:$G$116,日常本!$Q42*8+6,BV$2)+INDEX(装备数值!$C$13:$G$116,日常本!$R42*8+7,BV$2)+INDEX(装备数值!$C$13:$G$116,日常本!$S42*8+8,BV$2))</f>
        <v>247500</v>
      </c>
      <c r="BW42" s="14">
        <f>(INDEX(装备数值!$C$13:$G$116,日常本!$L42*8+1,BW$2)+INDEX(装备数值!$C$13:$G$116,日常本!$M42*8+2,BW$2)+INDEX(装备数值!$C$13:$G$116,日常本!$O42*8+3,BW$2)+INDEX(装备数值!$C$13:$G$116,日常本!$N42*8+4,BW$2)+INDEX(装备数值!$C$13:$G$116,日常本!$P42*8+5,BW$2)+INDEX(装备数值!$C$13:$G$116,日常本!$Q42*8+6,BW$2)+INDEX(装备数值!$C$13:$G$116,日常本!$R42*8+7,BW$2)+INDEX(装备数值!$C$13:$G$116,日常本!$S42*8+8,BW$2))</f>
        <v>16500</v>
      </c>
      <c r="BX42" s="14">
        <f>(INDEX(装备数值!$C$13:$G$116,日常本!$L42*8+1,BX$2)+INDEX(装备数值!$C$13:$G$116,日常本!$M42*8+2,BX$2)+INDEX(装备数值!$C$13:$G$116,日常本!$O42*8+3,BX$2)+INDEX(装备数值!$C$13:$G$116,日常本!$N42*8+4,BX$2)+INDEX(装备数值!$C$13:$G$116,日常本!$P42*8+5,BX$2)+INDEX(装备数值!$C$13:$G$116,日常本!$Q42*8+6,BX$2)+INDEX(装备数值!$C$13:$G$116,日常本!$R42*8+7,BX$2)+INDEX(装备数值!$C$13:$G$116,日常本!$S42*8+8,BX$2))</f>
        <v>330000</v>
      </c>
      <c r="BY42" s="14">
        <f>(INDEX(装备数值!$C$13:$G$116,日常本!$L42*8+1,BY$2)+INDEX(装备数值!$C$13:$G$116,日常本!$M42*8+2,BY$2)+INDEX(装备数值!$C$13:$G$116,日常本!$O42*8+3,BY$2)+INDEX(装备数值!$C$13:$G$116,日常本!$N42*8+4,BY$2)+INDEX(装备数值!$C$13:$G$116,日常本!$P42*8+5,BY$2)+INDEX(装备数值!$C$13:$G$116,日常本!$Q42*8+6,BY$2)+INDEX(装备数值!$C$13:$G$116,日常本!$R42*8+7,BY$2)+INDEX(装备数值!$C$13:$G$116,日常本!$S42*8+8,BY$2))</f>
        <v>6450</v>
      </c>
      <c r="CB42" s="14">
        <f>INDEX(装备数值!$I$13:$M$116,日常本!$L42*8+1,CB$2)*$T42+INDEX(装备数值!$I$13:$M$116,日常本!$M42*8+2,CB$2)*$U42+INDEX(装备数值!$I$13:$M$116,日常本!$O42*8+3,CB$2)*$V42+INDEX(装备数值!$I$13:$M$116,日常本!$N42*8+4,CB$2)*$W42+INDEX(装备数值!$I$13:$M$116,日常本!$P42*8+5,CB$2)*$X42+INDEX(装备数值!$I$13:$M$116,日常本!$Q42*8+6,CB$2)*$Y42+INDEX(装备数值!$I$13:$M$116,日常本!$R42*8+7,CB$2)*$Z42+INDEX(装备数值!$I$13:$M$116,日常本!$S42*8+8,CB$2)*$AA42</f>
        <v>88000</v>
      </c>
      <c r="CC42" s="14">
        <f>INDEX(装备数值!$I$13:$M$116,日常本!$L42*8+1,CC$2)*$T42+INDEX(装备数值!$I$13:$M$116,日常本!$M42*8+2,CC$2)*$U42+INDEX(装备数值!$I$13:$M$116,日常本!$O42*8+3,CC$2)*$V42+INDEX(装备数值!$I$13:$M$116,日常本!$N42*8+4,CC$2)*$W42+INDEX(装备数值!$I$13:$M$116,日常本!$P42*8+5,CC$2)*$X42+INDEX(装备数值!$I$13:$M$116,日常本!$Q42*8+6,CC$2)*$Y42+INDEX(装备数值!$I$13:$M$116,日常本!$R42*8+7,CC$2)*$Z42+INDEX(装备数值!$I$13:$M$116,日常本!$S42*8+8,CC$2)*$AA42</f>
        <v>660000</v>
      </c>
      <c r="CD42" s="14">
        <f>INDEX(装备数值!$I$13:$M$116,日常本!$L42*8+1,CD$2)*$T42+INDEX(装备数值!$I$13:$M$116,日常本!$M42*8+2,CD$2)*$U42+INDEX(装备数值!$I$13:$M$116,日常本!$O42*8+3,CD$2)*$V42+INDEX(装备数值!$I$13:$M$116,日常本!$N42*8+4,CD$2)*$W42+INDEX(装备数值!$I$13:$M$116,日常本!$P42*8+5,CD$2)*$X42+INDEX(装备数值!$I$13:$M$116,日常本!$Q42*8+6,CD$2)*$Y42+INDEX(装备数值!$I$13:$M$116,日常本!$R42*8+7,CD$2)*$Z42+INDEX(装备数值!$I$13:$M$116,日常本!$S42*8+8,CD$2)*$AA42</f>
        <v>44000</v>
      </c>
      <c r="CE42" s="14">
        <f>INDEX(装备数值!$I$13:$M$116,日常本!$L42*8+1,CE$2)*$T42+INDEX(装备数值!$I$13:$M$116,日常本!$M42*8+2,CE$2)*$U42+INDEX(装备数值!$I$13:$M$116,日常本!$O42*8+3,CE$2)*$V42+INDEX(装备数值!$I$13:$M$116,日常本!$N42*8+4,CE$2)*$W42+INDEX(装备数值!$I$13:$M$116,日常本!$P42*8+5,CE$2)*$X42+INDEX(装备数值!$I$13:$M$116,日常本!$Q42*8+6,CE$2)*$Y42+INDEX(装备数值!$I$13:$M$116,日常本!$R42*8+7,CE$2)*$Z42+INDEX(装备数值!$I$13:$M$116,日常本!$S42*8+8,CE$2)*$AA42</f>
        <v>880000</v>
      </c>
      <c r="CF42" s="14">
        <f>INDEX(装备数值!$I$13:$M$116,日常本!$L42*8+1,CF$2)*$T42+INDEX(装备数值!$I$13:$M$116,日常本!$M42*8+2,CF$2)*$U42+INDEX(装备数值!$I$13:$M$116,日常本!$O42*8+3,CF$2)*$V42+INDEX(装备数值!$I$13:$M$116,日常本!$N42*8+4,CF$2)*$W42+INDEX(装备数值!$I$13:$M$116,日常本!$P42*8+5,CF$2)*$X42+INDEX(装备数值!$I$13:$M$116,日常本!$Q42*8+6,CF$2)*$Y42+INDEX(装备数值!$I$13:$M$116,日常本!$R42*8+7,CF$2)*$Z42+INDEX(装备数值!$I$13:$M$116,日常本!$S42*8+8,CF$2)*$AA42</f>
        <v>17200</v>
      </c>
      <c r="CI42" s="14">
        <f>INDEX(装备数值!$X$13:$AH$116,$L42*8+1,CI$2)*$AB42+INDEX(装备数值!$X$13:$AH$116,$M42*8+2,CI$2)*$AC42+INDEX(装备数值!$X$13:$AH$116,$O42*8+3,CI$2)*$AD42+INDEX(装备数值!$X$13:$AH$116,$N42*8+4,CI$2)*$AE42+INDEX(装备数值!$X$13:$AH$116,$P42*8+5,CI$2)*$AF42+INDEX(装备数值!$X$13:$AH$116,$Q42*8+6,CI$2)*$AG42+INDEX(装备数值!$X$13:$AH$116,$R42*8+7,CI$2)*$AH42+INDEX(装备数值!$X$13:$AH$116,$S42*8+8,CI$2)*$AI42</f>
        <v>36000</v>
      </c>
      <c r="CJ42" s="14">
        <f>INDEX(装备数值!$X$13:$AH$116,$L42*8+1,CJ$2)*$AB42+INDEX(装备数值!$X$13:$AH$116,$M42*8+2,CJ$2)*$AC42+INDEX(装备数值!$X$13:$AH$116,$O42*8+3,CJ$2)*$AD42+INDEX(装备数值!$X$13:$AH$116,$N42*8+4,CJ$2)*$AE42+INDEX(装备数值!$X$13:$AH$116,$P42*8+5,CJ$2)*$AF42+INDEX(装备数值!$X$13:$AH$116,$Q42*8+6,CJ$2)*$AG42+INDEX(装备数值!$X$13:$AH$116,$R42*8+7,CJ$2)*$AH42+INDEX(装备数值!$X$13:$AH$116,$S42*8+8,CJ$2)*$AI42</f>
        <v>270000</v>
      </c>
      <c r="CK42" s="14">
        <f>INDEX(装备数值!$X$13:$AH$116,$L42*8+1,CK$2)*$AB42+INDEX(装备数值!$X$13:$AH$116,$M42*8+2,CK$2)*$AC42+INDEX(装备数值!$X$13:$AH$116,$O42*8+3,CK$2)*$AD42+INDEX(装备数值!$X$13:$AH$116,$N42*8+4,CK$2)*$AE42+INDEX(装备数值!$X$13:$AH$116,$P42*8+5,CK$2)*$AF42+INDEX(装备数值!$X$13:$AH$116,$Q42*8+6,CK$2)*$AG42+INDEX(装备数值!$X$13:$AH$116,$R42*8+7,CK$2)*$AH42+INDEX(装备数值!$X$13:$AH$116,$S42*8+8,CK$2)*$AI42</f>
        <v>18000</v>
      </c>
      <c r="CL42" s="14">
        <f>INDEX(装备数值!$X$13:$AH$116,$L42*8+1,CL$2)*$AB42+INDEX(装备数值!$X$13:$AH$116,$M42*8+2,CL$2)*$AC42+INDEX(装备数值!$X$13:$AH$116,$O42*8+3,CL$2)*$AD42+INDEX(装备数值!$X$13:$AH$116,$N42*8+4,CL$2)*$AE42+INDEX(装备数值!$X$13:$AH$116,$P42*8+5,CL$2)*$AF42+INDEX(装备数值!$X$13:$AH$116,$Q42*8+6,CL$2)*$AG42+INDEX(装备数值!$X$13:$AH$116,$R42*8+7,CL$2)*$AH42+INDEX(装备数值!$X$13:$AH$116,$S42*8+8,CL$2)*$AI42</f>
        <v>381000</v>
      </c>
      <c r="CM42" s="14">
        <f>INDEX(装备数值!$X$13:$AH$116,$L42*8+1,CM$2)*$AB42+INDEX(装备数值!$X$13:$AH$116,$M42*8+2,CM$2)*$AC42+INDEX(装备数值!$X$13:$AH$116,$O42*8+3,CM$2)*$AD42+INDEX(装备数值!$X$13:$AH$116,$N42*8+4,CM$2)*$AE42+INDEX(装备数值!$X$13:$AH$116,$P42*8+5,CM$2)*$AF42+INDEX(装备数值!$X$13:$AH$116,$Q42*8+6,CM$2)*$AG42+INDEX(装备数值!$X$13:$AH$116,$R42*8+7,CM$2)*$AH42+INDEX(装备数值!$X$13:$AH$116,$S42*8+8,CM$2)*$AI42</f>
        <v>7200</v>
      </c>
      <c r="CN42" s="14">
        <f>INDEX(装备数值!$X$13:$AH$116,$L42*8+1,CN$2)*$AB42+INDEX(装备数值!$X$13:$AH$116,$M42*8+2,CN$2)*$AC42+INDEX(装备数值!$X$13:$AH$116,$O42*8+3,CN$2)*$AD42+INDEX(装备数值!$X$13:$AH$116,$N42*8+4,CN$2)*$AE42+INDEX(装备数值!$X$13:$AH$116,$P42*8+5,CN$2)*$AF42+INDEX(装备数值!$X$13:$AH$116,$Q42*8+6,CN$2)*$AG42+INDEX(装备数值!$X$13:$AH$116,$R42*8+7,CN$2)*$AH42+INDEX(装备数值!$X$13:$AH$116,$S42*8+8,CN$2)*$AI42</f>
        <v>28050</v>
      </c>
      <c r="CO42" s="14">
        <f>INDEX(装备数值!$X$13:$AH$116,$L42*8+1,CO$2)*$AB42+INDEX(装备数值!$X$13:$AH$116,$M42*8+2,CO$2)*$AC42+INDEX(装备数值!$X$13:$AH$116,$O42*8+3,CO$2)*$AD42+INDEX(装备数值!$X$13:$AH$116,$N42*8+4,CO$2)*$AE42+INDEX(装备数值!$X$13:$AH$116,$P42*8+5,CO$2)*$AF42+INDEX(装备数值!$X$13:$AH$116,$Q42*8+6,CO$2)*$AG42+INDEX(装备数值!$X$13:$AH$116,$R42*8+7,CO$2)*$AH42+INDEX(装备数值!$X$13:$AH$116,$S42*8+8,CO$2)*$AI42</f>
        <v>27000</v>
      </c>
      <c r="CP42" s="14">
        <f>INDEX(装备数值!$X$13:$AH$116,$L42*8+1,CP$2)*$AB42+INDEX(装备数值!$X$13:$AH$116,$M42*8+2,CP$2)*$AC42+INDEX(装备数值!$X$13:$AH$116,$O42*8+3,CP$2)*$AD42+INDEX(装备数值!$X$13:$AH$116,$N42*8+4,CP$2)*$AE42+INDEX(装备数值!$X$13:$AH$116,$P42*8+5,CP$2)*$AF42+INDEX(装备数值!$X$13:$AH$116,$Q42*8+6,CP$2)*$AG42+INDEX(装备数值!$X$13:$AH$116,$R42*8+7,CP$2)*$AH42+INDEX(装备数值!$X$13:$AH$116,$S42*8+8,CP$2)*$AI42</f>
        <v>28050</v>
      </c>
      <c r="CQ42" s="14">
        <f>INDEX(装备数值!$X$13:$AH$116,$L42*8+1,CQ$2)*$AB42+INDEX(装备数值!$X$13:$AH$116,$M42*8+2,CQ$2)*$AC42+INDEX(装备数值!$X$13:$AH$116,$O42*8+3,CQ$2)*$AD42+INDEX(装备数值!$X$13:$AH$116,$N42*8+4,CQ$2)*$AE42+INDEX(装备数值!$X$13:$AH$116,$P42*8+5,CQ$2)*$AF42+INDEX(装备数值!$X$13:$AH$116,$Q42*8+6,CQ$2)*$AG42+INDEX(装备数值!$X$13:$AH$116,$R42*8+7,CQ$2)*$AH42+INDEX(装备数值!$X$13:$AH$116,$S42*8+8,CQ$2)*$AI42</f>
        <v>27000</v>
      </c>
      <c r="CR42" s="14">
        <f>INDEX(装备数值!$X$13:$AH$116,$L42*8+1,CR$2)*$AB42+INDEX(装备数值!$X$13:$AH$116,$M42*8+2,CR$2)*$AC42+INDEX(装备数值!$X$13:$AH$116,$O42*8+3,CR$2)*$AD42+INDEX(装备数值!$X$13:$AH$116,$N42*8+4,CR$2)*$AE42+INDEX(装备数值!$X$13:$AH$116,$P42*8+5,CR$2)*$AF42+INDEX(装备数值!$X$13:$AH$116,$Q42*8+6,CR$2)*$AG42+INDEX(装备数值!$X$13:$AH$116,$R42*8+7,CR$2)*$AH42+INDEX(装备数值!$X$13:$AH$116,$S42*8+8,CR$2)*$AI42</f>
        <v>60</v>
      </c>
      <c r="CS42" s="14">
        <f>INDEX(装备数值!$X$13:$AH$116,$L42*8+1,CS$2)*$AB42+INDEX(装备数值!$X$13:$AH$116,$M42*8+2,CS$2)*$AC42+INDEX(装备数值!$X$13:$AH$116,$O42*8+3,CS$2)*$AD42+INDEX(装备数值!$X$13:$AH$116,$N42*8+4,CS$2)*$AE42+INDEX(装备数值!$X$13:$AH$116,$P42*8+5,CS$2)*$AF42+INDEX(装备数值!$X$13:$AH$116,$Q42*8+6,CS$2)*$AG42+INDEX(装备数值!$X$13:$AH$116,$R42*8+7,CS$2)*$AH42+INDEX(装备数值!$X$13:$AH$116,$S42*8+8,CS$2)*$AI42</f>
        <v>60</v>
      </c>
      <c r="CU42" s="14">
        <f>INDEX(装备数值!$AN$17:$AN$117,MATCH(MIN($T42:$AA42),装备数值!$AO$17:$AO$117,1))</f>
        <v>40</v>
      </c>
      <c r="CV42" s="14">
        <f>IF(COUNTIF($L42:$S42,"&gt;"&amp;0)=8,INDEX(装备数值!AR$17:AR$117,$CU42+1),0)</f>
        <v>14400</v>
      </c>
      <c r="CW42" s="14">
        <f>IF(COUNTIF($L42:$S42,"&gt;"&amp;0)=8,INDEX(装备数值!AS$17:AS$117,$CU42+1),0)</f>
        <v>108000</v>
      </c>
      <c r="CX42" s="14">
        <f>IF(COUNTIF($L42:$S42,"&gt;"&amp;0)=8,INDEX(装备数值!AT$17:AT$117,$CU42+1),0)</f>
        <v>7200</v>
      </c>
      <c r="CY42" s="14">
        <f>IF(COUNTIF($L42:$S42,"&gt;"&amp;0)=8,INDEX(装备数值!AU$17:AU$117,$CU42+1),0)</f>
        <v>144000</v>
      </c>
      <c r="CZ42" s="14">
        <f>IF(COUNTIF($L42:$S42,"&gt;"&amp;0)=8,INDEX(装备数值!AV$17:AV$117,$CU42+1),0)</f>
        <v>2720</v>
      </c>
      <c r="DB42" s="14">
        <f>INDEX(装备数值!$AY$17:$AY$77,MATCH(MIN($AB42:$AI42),装备数值!$AZ$17:$AZ$77,1))</f>
        <v>30</v>
      </c>
      <c r="DC42" s="26">
        <f>INDEX(装备数值!BA$17:BA$77,日常本!DB42+1)</f>
        <v>0.45</v>
      </c>
      <c r="DD42" s="26">
        <f>INDEX(装备数值!BA$17:BA$77,日常本!DB42+1)</f>
        <v>0.45</v>
      </c>
      <c r="DF42" s="14">
        <f t="shared" si="0"/>
        <v>26</v>
      </c>
      <c r="DG42" s="14">
        <f>VLOOKUP(DF42,军阶与晶片数值!$W$6:$X$27,2)</f>
        <v>6</v>
      </c>
      <c r="DH42" s="14">
        <f>INDEX(军阶与晶片数值!Y$6:Y$27,$DG42+1)</f>
        <v>550</v>
      </c>
      <c r="DI42" s="14">
        <f>INDEX(军阶与晶片数值!Z$6:Z$27,$DG42+1)</f>
        <v>550</v>
      </c>
      <c r="DJ42" s="14">
        <f>INDEX(军阶与晶片数值!AA$6:AA$27,$DG42+1)</f>
        <v>550</v>
      </c>
      <c r="DK42" s="14">
        <f>INDEX(军阶与晶片数值!AB$6:AB$27,$DG42+1)</f>
        <v>550</v>
      </c>
      <c r="DL42" s="28">
        <f>INDEX(军阶与晶片数值!AC$6:AC$27,$DG42+1)</f>
        <v>35</v>
      </c>
      <c r="DM42" s="28">
        <f>INDEX(军阶与晶片数值!AD$6:AD$27,$DG42+1)</f>
        <v>17.5</v>
      </c>
      <c r="DO42" s="26">
        <f>INDEX(军阶与晶片数值!I$6:I$16,AJ42+1)</f>
        <v>0.15</v>
      </c>
      <c r="DP42" s="26">
        <f>INDEX(军阶与晶片数值!M$6:M$16,AK42+1)</f>
        <v>0.15</v>
      </c>
      <c r="DQ42" s="26">
        <f>INDEX(军阶与晶片数值!J$6:J$16,AL42+1)</f>
        <v>0.15</v>
      </c>
      <c r="DR42" s="26">
        <f>INDEX(军阶与晶片数值!K$6:K$16,AM42+1)</f>
        <v>0.3</v>
      </c>
      <c r="DS42" s="26">
        <f>INDEX(军阶与晶片数值!L$6:L$16,AN42+1)</f>
        <v>0.3</v>
      </c>
      <c r="DT42" s="28">
        <f>INDEX(军阶与晶片数值!N$6:N$16,AO42+1)</f>
        <v>0</v>
      </c>
      <c r="DU42" s="28">
        <f>INDEX(军阶与晶片数值!O$6:O$16,AP42+1)</f>
        <v>0</v>
      </c>
      <c r="DV42" s="28">
        <f>INDEX(军阶与晶片数值!P$6:P$16,AQ42+1)</f>
        <v>0</v>
      </c>
      <c r="DW42" s="28">
        <f>INDEX(军阶与晶片数值!Q$6:Q$16,AR42+1)</f>
        <v>0</v>
      </c>
      <c r="DX42" s="26">
        <f>INDEX(军阶与晶片数值!R$6:R$16,AS42+1)</f>
        <v>0.13</v>
      </c>
      <c r="DY42" s="26">
        <f>INDEX(军阶与晶片数值!S$6:S$16,AT42+1)</f>
        <v>0.13</v>
      </c>
      <c r="DZ42" s="26">
        <f>INDEX(军阶与晶片数值!T$6:T$16,AU42+1)</f>
        <v>0</v>
      </c>
      <c r="EA42" s="26">
        <f>INDEX(军阶与晶片数值!U$6:U$16,AV42+1)</f>
        <v>0</v>
      </c>
      <c r="EC42" s="26">
        <f>INDEX(军阶与晶片数值!$C$6:$C$36,日常本!$AW42+1)</f>
        <v>0.85</v>
      </c>
      <c r="ED42" s="26">
        <f>INDEX(军阶与晶片数值!$C$6:$C$36,日常本!$AW42+1)</f>
        <v>0.85</v>
      </c>
      <c r="EE42" s="26">
        <f>INDEX(军阶与晶片数值!$C$6:$C$36,日常本!$AW42+1)</f>
        <v>0.85</v>
      </c>
      <c r="EF42" s="26">
        <f>INDEX(军阶与晶片数值!$C$6:$C$36,日常本!$AW42+1)</f>
        <v>0.85</v>
      </c>
      <c r="EG42" s="26">
        <f>INDEX(军阶与晶片数值!$C$6:$C$36,日常本!$AW42+1)</f>
        <v>0.85</v>
      </c>
      <c r="EI42" s="14">
        <f>INDEX(战舰突破!$H$6:$H$18,日常本!$F42+1)+INDEX(战舰突破!$H$23:$H$35,日常本!$G42+1)+INDEX(战舰突破!$H$40:$H$52,日常本!$H42+1)</f>
        <v>200</v>
      </c>
      <c r="EJ42" s="14">
        <f>INDEX(战舰突破!$I$6:$I$18,日常本!$F42+1)+INDEX(战舰突破!$I$23:$I$35,日常本!$G42+1)+INDEX(战舰突破!$I$40:$I$52,日常本!$H42+1)</f>
        <v>200</v>
      </c>
      <c r="EK42" s="14">
        <f>INDEX(战舰突破!$J$6:$J$18,日常本!$F42+1)+INDEX(战舰突破!$J$23:$J$35,日常本!$G42+1)+INDEX(战舰突破!$J$40:$J$52,日常本!$H42+1)</f>
        <v>0</v>
      </c>
      <c r="EL42" s="14">
        <f>INDEX(战舰突破!$K$6:$K$18,日常本!$F42+1)+INDEX(战舰突破!$K$23:$K$35,日常本!$G42+1)+INDEX(战舰突破!$K$40:$K$52,日常本!$H42+1)</f>
        <v>0</v>
      </c>
      <c r="EM42" s="14">
        <f>INDEX(战舰突破!$L$6:$L$18,日常本!$F42+1)+INDEX(战舰突破!$L$23:$L$35,日常本!$G42+1)+INDEX(战舰突破!$L$40:$L$52,日常本!$H42+1)</f>
        <v>200</v>
      </c>
      <c r="EN42" s="18">
        <f>INDEX(战舰突破!$N$6:$N$18,日常本!$F42+1)+INDEX(战舰突破!$N$23:$N$35,日常本!$G42+1)+INDEX(战舰突破!$N$40:$N$52,日常本!$H42+1)</f>
        <v>0</v>
      </c>
      <c r="EO42" s="18">
        <f>INDEX(战舰突破!$O$6:$O$18,日常本!$F42+1)+INDEX(战舰突破!$O$23:$O$35,日常本!$G42+1)+INDEX(战舰突破!$O$40:$O$52,日常本!$H42+1)</f>
        <v>1</v>
      </c>
      <c r="EP42" s="18">
        <f>INDEX(战舰突破!$P$6:$P$18,日常本!$F42+1)+INDEX(战舰突破!$P$23:$P$35,日常本!$G42+1)+INDEX(战舰突破!$P$40:$P$52,日常本!$H42+1)</f>
        <v>0</v>
      </c>
      <c r="EQ42" s="18">
        <f>INDEX(战舰突破!$Q$6:$Q$18,日常本!$F42+1)+INDEX(战舰突破!$Q$23:$Q$35,日常本!$G42+1)+INDEX(战舰突破!$Q$40:$Q$52,日常本!$H42+1)</f>
        <v>0.3</v>
      </c>
      <c r="ER42" s="18">
        <f>INDEX(战舰突破!$R$6:$R$18,日常本!$F42+1)+INDEX(战舰突破!$R$23:$R$35,日常本!$G42+1)+INDEX(战舰突破!$R$40:$R$52,日常本!$H42+1)</f>
        <v>0</v>
      </c>
      <c r="ES42" s="18">
        <f>INDEX(战舰突破!$M$6:$M$18,日常本!$F42+1)+INDEX(战舰突破!$M$23:$M$35,日常本!$G42+1)+INDEX(战舰突破!$M$40:$M$52,日常本!$H42+1)</f>
        <v>0.2</v>
      </c>
      <c r="ET42" s="22">
        <f>INDEX(战舰突破!$W$6:$W$18,日常本!$F42+1)+INDEX(战舰突破!$W$23:$W$35,日常本!$G42+1)+INDEX(战舰突破!$W$40:$W$52,日常本!$H42+1)</f>
        <v>0.5</v>
      </c>
      <c r="EW42" s="14">
        <f>INDEX(战舰突破!$S$6:$S$18,日常本!$F42+1)</f>
        <v>0</v>
      </c>
      <c r="EX42" s="14">
        <f>INDEX(战舰突破!$T$6:$T$18,日常本!$F42+1)</f>
        <v>0.5</v>
      </c>
      <c r="EY42" s="14">
        <f>INDEX(战舰突破!$U$6:$U$18,日常本!$F42+1)</f>
        <v>0.1</v>
      </c>
      <c r="EZ42" s="14">
        <f>INDEX(战舰突破!$V$6:$V$18,日常本!$F42+1)</f>
        <v>1</v>
      </c>
      <c r="FA42" s="14">
        <f>INDEX(战舰突破!$X$6:$X$18,日常本!$F42+1)</f>
        <v>9</v>
      </c>
      <c r="FC42" s="14">
        <f>INDEX(战舰突破!$S$23:$S$35,日常本!$F42+1)</f>
        <v>0.6</v>
      </c>
      <c r="FD42" s="14">
        <f>INDEX(战舰突破!$T$23:$T$35,日常本!$F42+1)</f>
        <v>0.55000000000000004</v>
      </c>
      <c r="FE42" s="14">
        <f>INDEX(战舰突破!$U$23:$U$35,日常本!$F42+1)</f>
        <v>0.1</v>
      </c>
      <c r="FF42" s="14">
        <f>INDEX(战舰突破!$V$23:$V$35,日常本!$F42+1)</f>
        <v>1</v>
      </c>
      <c r="FG42" s="14">
        <f>INDEX(战舰突破!$X$23:$X$35,日常本!$F42+1)</f>
        <v>135</v>
      </c>
      <c r="FI42" s="14">
        <f>INDEX(战舰突破!$S$40:$S$52,日常本!$F42+1)</f>
        <v>0.6</v>
      </c>
      <c r="FJ42" s="14">
        <f>INDEX(战舰突破!$T$40:$T$52,日常本!$F42+1)</f>
        <v>0.25</v>
      </c>
      <c r="FK42" s="14">
        <f>INDEX(战舰突破!$U$40:$U$52,日常本!$F42+1)</f>
        <v>0.1</v>
      </c>
      <c r="FL42" s="14">
        <f>INDEX(战舰突破!$V$40:$V$52,日常本!$F42+1)</f>
        <v>1</v>
      </c>
      <c r="FM42" s="14">
        <f>INDEX(战舰突破!$X$40:$X$52,日常本!$F42+1)</f>
        <v>225</v>
      </c>
      <c r="FP42" s="14">
        <f t="shared" si="1"/>
        <v>653595</v>
      </c>
      <c r="FQ42" s="14">
        <f t="shared" si="2"/>
        <v>654548</v>
      </c>
      <c r="FR42" s="14">
        <f t="shared" si="3"/>
        <v>570708</v>
      </c>
      <c r="FS42" s="14">
        <f t="shared" si="4"/>
        <v>10085652</v>
      </c>
      <c r="FT42" s="14">
        <f t="shared" si="5"/>
        <v>327279</v>
      </c>
      <c r="FU42" s="14">
        <f t="shared" si="169"/>
        <v>9047398</v>
      </c>
      <c r="FV42" s="14">
        <f t="shared" si="169"/>
        <v>206115</v>
      </c>
      <c r="FW42" s="28">
        <f t="shared" si="170"/>
        <v>28600</v>
      </c>
      <c r="FX42" s="28">
        <f t="shared" si="170"/>
        <v>27550</v>
      </c>
      <c r="FY42" s="28">
        <f t="shared" si="170"/>
        <v>28600</v>
      </c>
      <c r="FZ42" s="28">
        <f t="shared" si="170"/>
        <v>27550</v>
      </c>
      <c r="GA42" s="28">
        <f t="shared" si="171"/>
        <v>1.6384999999999998</v>
      </c>
      <c r="GB42" s="28">
        <f t="shared" si="171"/>
        <v>1.6384999999999998</v>
      </c>
      <c r="GC42" s="28">
        <f t="shared" si="172"/>
        <v>0</v>
      </c>
      <c r="GD42" s="28">
        <f t="shared" si="172"/>
        <v>40.15</v>
      </c>
      <c r="GE42" s="14">
        <f t="shared" si="10"/>
        <v>1</v>
      </c>
      <c r="GF42" s="14">
        <f t="shared" si="11"/>
        <v>1.6</v>
      </c>
      <c r="GG42" s="14">
        <f t="shared" si="12"/>
        <v>1.6</v>
      </c>
      <c r="GH42" s="18">
        <f t="shared" si="13"/>
        <v>1.7</v>
      </c>
      <c r="GI42" s="18">
        <f t="shared" si="14"/>
        <v>1.75</v>
      </c>
      <c r="GJ42" s="18">
        <f t="shared" si="15"/>
        <v>1.45</v>
      </c>
      <c r="GK42" s="29">
        <f t="shared" si="176"/>
        <v>28750</v>
      </c>
      <c r="GL42" s="29">
        <f t="shared" si="176"/>
        <v>29050</v>
      </c>
      <c r="GM42" s="29">
        <f t="shared" si="176"/>
        <v>29050</v>
      </c>
      <c r="GN42" s="26">
        <f t="shared" si="45"/>
        <v>0.1</v>
      </c>
      <c r="GO42" s="26">
        <f t="shared" si="46"/>
        <v>0.1</v>
      </c>
      <c r="GP42" s="26">
        <f t="shared" si="47"/>
        <v>0.1</v>
      </c>
      <c r="GQ42" s="14">
        <f t="shared" si="48"/>
        <v>3</v>
      </c>
      <c r="GR42" s="14">
        <f t="shared" si="49"/>
        <v>3</v>
      </c>
      <c r="GS42" s="14">
        <f t="shared" si="50"/>
        <v>3</v>
      </c>
      <c r="GT42" s="14">
        <f t="shared" si="17"/>
        <v>9</v>
      </c>
      <c r="GU42" s="14">
        <f t="shared" si="18"/>
        <v>135</v>
      </c>
      <c r="GV42" s="14">
        <f t="shared" si="19"/>
        <v>225</v>
      </c>
      <c r="GW42">
        <v>38</v>
      </c>
      <c r="GX42" s="14">
        <f t="shared" si="20"/>
        <v>58269590</v>
      </c>
      <c r="GZ42" s="14">
        <f t="shared" si="21"/>
        <v>654558</v>
      </c>
      <c r="HA42" s="14">
        <f t="shared" si="51"/>
        <v>326767</v>
      </c>
      <c r="HB42" s="29">
        <f t="shared" si="52"/>
        <v>26448</v>
      </c>
      <c r="HC42" s="29">
        <f t="shared" si="53"/>
        <v>18888</v>
      </c>
      <c r="HD42" s="29">
        <f t="shared" si="22"/>
        <v>21187</v>
      </c>
      <c r="HE42" s="29">
        <f t="shared" si="23"/>
        <v>19040</v>
      </c>
      <c r="HF42" s="14">
        <f t="shared" si="173"/>
        <v>1.6384999999999998</v>
      </c>
      <c r="HG42" s="14">
        <f t="shared" si="173"/>
        <v>1.6384999999999998</v>
      </c>
      <c r="HH42" s="14">
        <f t="shared" si="54"/>
        <v>307647</v>
      </c>
      <c r="HI42" s="26">
        <f t="shared" si="25"/>
        <v>0.43207092707425809</v>
      </c>
      <c r="HJ42" s="26">
        <f t="shared" si="26"/>
        <v>0.63381395562075915</v>
      </c>
      <c r="HK42" s="29">
        <f t="shared" si="55"/>
        <v>71519</v>
      </c>
      <c r="HL42" s="29">
        <f t="shared" si="56"/>
        <v>354535</v>
      </c>
      <c r="HM42" s="29">
        <f t="shared" si="57"/>
        <v>303358</v>
      </c>
      <c r="HN42" s="26">
        <f t="shared" si="27"/>
        <v>0.51057409815537247</v>
      </c>
      <c r="HO42" s="26">
        <f t="shared" si="28"/>
        <v>0.51960458507922735</v>
      </c>
      <c r="HP42" s="26">
        <f t="shared" si="29"/>
        <v>0.51960458507922735</v>
      </c>
      <c r="HQ42" s="26">
        <f t="shared" si="58"/>
        <v>0.11057409815537245</v>
      </c>
      <c r="HR42" s="29">
        <f t="shared" si="174"/>
        <v>1.8000000000000003</v>
      </c>
      <c r="HS42" s="29">
        <f t="shared" si="174"/>
        <v>2.9088975581563354</v>
      </c>
      <c r="HT42" s="29">
        <f t="shared" si="174"/>
        <v>2.9088975581563354</v>
      </c>
      <c r="HU42" s="29">
        <f t="shared" si="175"/>
        <v>643671</v>
      </c>
      <c r="HV42" s="29">
        <f t="shared" si="175"/>
        <v>687537.33052063757</v>
      </c>
      <c r="HW42" s="29">
        <f t="shared" si="175"/>
        <v>441218.67272359482</v>
      </c>
      <c r="HX42" s="29">
        <f t="shared" si="36"/>
        <v>3811721</v>
      </c>
      <c r="HY42" s="14">
        <f t="shared" si="37"/>
        <v>1772427</v>
      </c>
      <c r="IC42" s="14">
        <v>0</v>
      </c>
      <c r="ID42" s="14">
        <v>1</v>
      </c>
      <c r="IE42" s="14">
        <v>300</v>
      </c>
      <c r="IF42" s="14">
        <v>50</v>
      </c>
      <c r="IG42" s="14">
        <v>37</v>
      </c>
      <c r="IH42" s="23">
        <f t="shared" si="38"/>
        <v>227545318</v>
      </c>
      <c r="II42" s="23">
        <f t="shared" si="59"/>
        <v>2</v>
      </c>
      <c r="IJ42" s="23">
        <f t="shared" si="60"/>
        <v>227.55</v>
      </c>
      <c r="IK42" s="14">
        <v>1</v>
      </c>
      <c r="IL42" s="14">
        <v>0</v>
      </c>
      <c r="IM42" s="14">
        <v>120</v>
      </c>
      <c r="IN42" s="14">
        <v>20</v>
      </c>
      <c r="IO42" s="14">
        <v>15</v>
      </c>
      <c r="IP42" s="23">
        <f t="shared" si="39"/>
        <v>73440113</v>
      </c>
      <c r="IQ42" s="23">
        <f t="shared" si="61"/>
        <v>2</v>
      </c>
      <c r="IR42" s="23">
        <f t="shared" si="62"/>
        <v>73.44</v>
      </c>
      <c r="IU42" s="14">
        <v>48</v>
      </c>
      <c r="IV42" s="14">
        <v>8</v>
      </c>
      <c r="IW42" s="14">
        <v>6</v>
      </c>
      <c r="IX42" s="23">
        <f t="shared" si="40"/>
        <v>27851356</v>
      </c>
      <c r="IY42" s="23">
        <f t="shared" si="63"/>
        <v>2</v>
      </c>
      <c r="IZ42" s="23">
        <f t="shared" si="64"/>
        <v>27.85</v>
      </c>
      <c r="JA42" s="14">
        <v>30</v>
      </c>
      <c r="JB42" s="14">
        <v>5</v>
      </c>
      <c r="JC42" s="14">
        <v>3</v>
      </c>
      <c r="JD42" s="23">
        <f t="shared" si="41"/>
        <v>16348173</v>
      </c>
      <c r="JE42" s="23">
        <f t="shared" si="65"/>
        <v>2</v>
      </c>
      <c r="JF42" s="23">
        <f t="shared" si="66"/>
        <v>16.350000000000001</v>
      </c>
      <c r="JG42" s="14">
        <v>96</v>
      </c>
      <c r="JH42" s="14">
        <v>16</v>
      </c>
      <c r="JI42" s="14">
        <v>12</v>
      </c>
      <c r="JJ42" s="23">
        <f t="shared" si="42"/>
        <v>55702713</v>
      </c>
      <c r="JK42" s="23">
        <f t="shared" si="67"/>
        <v>2</v>
      </c>
      <c r="JL42" s="23">
        <f t="shared" si="68"/>
        <v>55.7</v>
      </c>
    </row>
    <row r="43" spans="1:293" ht="16.5" x14ac:dyDescent="0.2">
      <c r="A43" s="14">
        <v>590</v>
      </c>
      <c r="B43" s="14" t="s">
        <v>656</v>
      </c>
      <c r="C43" s="14">
        <v>600</v>
      </c>
      <c r="D43" s="14">
        <v>600</v>
      </c>
      <c r="E43" s="14">
        <v>600</v>
      </c>
      <c r="F43" s="14">
        <v>11</v>
      </c>
      <c r="G43" s="14">
        <v>10</v>
      </c>
      <c r="H43" s="14">
        <v>10</v>
      </c>
      <c r="I43" s="14">
        <v>7</v>
      </c>
      <c r="J43" s="14">
        <v>6</v>
      </c>
      <c r="K43" s="14">
        <v>6</v>
      </c>
      <c r="L43" s="14">
        <v>10</v>
      </c>
      <c r="M43" s="14">
        <v>10</v>
      </c>
      <c r="N43" s="14">
        <v>10</v>
      </c>
      <c r="O43" s="14">
        <v>10</v>
      </c>
      <c r="P43" s="14">
        <v>10</v>
      </c>
      <c r="Q43" s="14">
        <v>10</v>
      </c>
      <c r="R43" s="14">
        <v>9</v>
      </c>
      <c r="S43" s="14">
        <v>9</v>
      </c>
      <c r="T43" s="14">
        <v>600</v>
      </c>
      <c r="U43" s="14">
        <v>600</v>
      </c>
      <c r="V43" s="14">
        <v>600</v>
      </c>
      <c r="W43" s="14">
        <v>600</v>
      </c>
      <c r="X43" s="14">
        <v>600</v>
      </c>
      <c r="Y43" s="14">
        <v>600</v>
      </c>
      <c r="Z43" s="14">
        <v>600</v>
      </c>
      <c r="AA43" s="14">
        <v>600</v>
      </c>
      <c r="AB43" s="14">
        <v>72</v>
      </c>
      <c r="AC43" s="14">
        <v>70</v>
      </c>
      <c r="AD43" s="14">
        <v>70</v>
      </c>
      <c r="AE43" s="14">
        <v>70</v>
      </c>
      <c r="AF43" s="14">
        <v>70</v>
      </c>
      <c r="AG43" s="14">
        <v>70</v>
      </c>
      <c r="AH43" s="14">
        <v>70</v>
      </c>
      <c r="AI43" s="14">
        <v>70</v>
      </c>
      <c r="AJ43" s="14">
        <v>5</v>
      </c>
      <c r="AK43" s="14">
        <v>5</v>
      </c>
      <c r="AL43" s="14">
        <v>5</v>
      </c>
      <c r="AM43" s="14">
        <v>5</v>
      </c>
      <c r="AN43" s="14">
        <v>5</v>
      </c>
      <c r="AO43" s="14">
        <v>0</v>
      </c>
      <c r="AP43" s="14">
        <v>0</v>
      </c>
      <c r="AQ43" s="14">
        <v>0</v>
      </c>
      <c r="AR43" s="14">
        <v>0</v>
      </c>
      <c r="AS43" s="14">
        <v>3</v>
      </c>
      <c r="AT43" s="14">
        <v>3</v>
      </c>
      <c r="AU43" s="14">
        <v>0</v>
      </c>
      <c r="AV43" s="14">
        <v>0</v>
      </c>
      <c r="AW43" s="14">
        <v>20</v>
      </c>
      <c r="BB43" s="14">
        <f>ROUND((INDEX(新战舰养成!S$6:S$18,日常本!$F43+1)+INDEX(新战舰养成!D$6:D$18,日常本!$F43+1)*(日常本!$C43-1))*INDEX(战舰突破!$D$6:$D$18,日常本!$I43+1),0)</f>
        <v>453127</v>
      </c>
      <c r="BC43" s="14">
        <f>ROUND((INDEX(新战舰养成!T$6:T$18,日常本!$F43+1)+INDEX(新战舰养成!E$6:E$18,日常本!$F43+1)*(日常本!$C43-1))*INDEX(战舰突破!$D$6:$D$18,日常本!$I43+1),0)</f>
        <v>3624904</v>
      </c>
      <c r="BD43" s="14">
        <f>ROUND((INDEX(新战舰养成!U$6:U$18,日常本!$F43+1)+INDEX(新战舰养成!F$6:F$18,日常本!$F43+1)*(日常本!$C43-1))*INDEX(战舰突破!$D$6:$D$18,日常本!$I43+1),0)</f>
        <v>226714</v>
      </c>
      <c r="BE43" s="14">
        <f>ROUND((INDEX(新战舰养成!V$6:V$18,日常本!$F43+1)+INDEX(新战舰养成!G$6:G$18,日常本!$F43+1)*(日常本!$C43-1))*INDEX(战舰突破!$D$6:$D$18,日常本!$I43+1),0)</f>
        <v>570</v>
      </c>
      <c r="BF43" s="14">
        <f>ROUND((INDEX(新战舰养成!W$6:W$18,日常本!$F43+1)+INDEX(新战舰养成!H$6:H$18,日常本!$F43+1)*(日常本!$C43-1))*INDEX(战舰突破!$D$6:$D$18,日常本!$I43+1),0)</f>
        <v>8</v>
      </c>
      <c r="BH43" s="14">
        <f>IF($D43&gt;0,ROUND((INDEX(新战舰养成!X$6:X$18,日常本!$G43+1)+INDEX(新战舰养成!I$6:I$18,日常本!$G43+1)*(日常本!$D43-1))*INDEX(战舰突破!$D$6:$D$18,日常本!$J43+1),0),0)</f>
        <v>313019</v>
      </c>
      <c r="BI43" s="14">
        <f>IF($D43&gt;0,ROUND((INDEX(新战舰养成!Y$6:Y$18,日常本!$G43+1)+INDEX(新战舰养成!J$6:J$18,日常本!$G43+1)*(日常本!$D43-1))*INDEX(战舰突破!$D$6:$D$18,日常本!$J43+1),0),0)</f>
        <v>0</v>
      </c>
      <c r="BJ43" s="14">
        <f>IF($D43&gt;0,ROUND((INDEX(新战舰养成!Z$6:Z$18,日常本!$G43+1)+INDEX(新战舰养成!K$6:K$18,日常本!$G43+1)*(日常本!$D43-1))*INDEX(战舰突破!$D$6:$D$18,日常本!$J43+1),0),0)</f>
        <v>0</v>
      </c>
      <c r="BK43" s="14">
        <f>IF($D43&gt;0,ROUND((INDEX(新战舰养成!AA$6:AA$18,日常本!$G43+1)+INDEX(新战舰养成!L$6:L$18,日常本!$G43+1)*(日常本!$D43-1))*INDEX(战舰突破!$D$6:$D$18,日常本!$J43+1),0),0)</f>
        <v>3125290</v>
      </c>
      <c r="BL43" s="14">
        <f>IF($D43&gt;0,ROUND((INDEX(新战舰养成!AB$6:AB$18,日常本!$G43+1)+INDEX(新战舰养成!M$6:M$18,日常本!$G43+1)*(日常本!$D43-1))*INDEX(战舰突破!$D$6:$D$18,日常本!$J43+1),0),0)</f>
        <v>62377</v>
      </c>
      <c r="BN43" s="14">
        <f>IF($E43&gt;0,ROUND((INDEX(新战舰养成!AC$6:AC$18,日常本!$H43+1)+INDEX(新战舰养成!I$6:I$18,日常本!$H43+1)*(日常本!$E43-1))*INDEX(战舰突破!$D$6:$D$18,日常本!$K43+1),0),0)</f>
        <v>313544</v>
      </c>
      <c r="BO43" s="14">
        <f>IF($E43&gt;0,ROUND((INDEX(新战舰养成!AD$6:AD$18,日常本!$H43+1)+INDEX(新战舰养成!J$6:J$18,日常本!$H43+1)*(日常本!$E43-1))*INDEX(战舰突破!$D$6:$D$18,日常本!$K43+1),0),0)</f>
        <v>0</v>
      </c>
      <c r="BP43" s="14">
        <f>IF($E43&gt;0,ROUND((INDEX(新战舰养成!AE$6:AE$18,日常本!$H43+1)+INDEX(新战舰养成!K$6:K$18,日常本!$H43+1)*(日常本!$E43-1))*INDEX(战舰突破!$D$6:$D$18,日常本!$K43+1),0),0)</f>
        <v>0</v>
      </c>
      <c r="BQ43" s="14">
        <f>IF($E43&gt;0,ROUND((INDEX(新战舰养成!AF$6:AF$18,日常本!$H43+1)+INDEX(新战舰养成!L$6:L$18,日常本!$H43+1)*(日常本!$E43-1))*INDEX(战舰突破!$D$6:$D$18,日常本!$K43+1),0),0)</f>
        <v>2034533</v>
      </c>
      <c r="BR43" s="14">
        <f>IF($E43&gt;0,ROUND((INDEX(新战舰养成!AG$6:AG$18,日常本!$H43+1)+INDEX(新战舰养成!M$6:M$18,日常本!$H43+1)*(日常本!$E43-1))*INDEX(战舰突破!$D$6:$D$18,日常本!$K43+1),0),0)</f>
        <v>84581</v>
      </c>
      <c r="BU43" s="14">
        <f>(INDEX(装备数值!$C$13:$G$116,日常本!$L43*8+1,BU$2)+INDEX(装备数值!$C$13:$G$116,日常本!$M43*8+2,BU$2)+INDEX(装备数值!$C$13:$G$116,日常本!$O43*8+3,BU$2)+INDEX(装备数值!$C$13:$G$116,日常本!$N43*8+4,BU$2)+INDEX(装备数值!$C$13:$G$116,日常本!$P43*8+5,BU$2)+INDEX(装备数值!$C$13:$G$116,日常本!$Q43*8+6,BU$2)+INDEX(装备数值!$C$13:$G$116,日常本!$R43*8+7,BU$2)+INDEX(装备数值!$C$13:$G$116,日常本!$S43*8+8,BU$2))</f>
        <v>68000</v>
      </c>
      <c r="BV43" s="14">
        <f>(INDEX(装备数值!$C$13:$G$116,日常本!$L43*8+1,BV$2)+INDEX(装备数值!$C$13:$G$116,日常本!$M43*8+2,BV$2)+INDEX(装备数值!$C$13:$G$116,日常本!$O43*8+3,BV$2)+INDEX(装备数值!$C$13:$G$116,日常本!$N43*8+4,BV$2)+INDEX(装备数值!$C$13:$G$116,日常本!$P43*8+5,BV$2)+INDEX(装备数值!$C$13:$G$116,日常本!$Q43*8+6,BV$2)+INDEX(装备数值!$C$13:$G$116,日常本!$R43*8+7,BV$2)+INDEX(装备数值!$C$13:$G$116,日常本!$S43*8+8,BV$2))</f>
        <v>600000</v>
      </c>
      <c r="BW43" s="14">
        <f>(INDEX(装备数值!$C$13:$G$116,日常本!$L43*8+1,BW$2)+INDEX(装备数值!$C$13:$G$116,日常本!$M43*8+2,BW$2)+INDEX(装备数值!$C$13:$G$116,日常本!$O43*8+3,BW$2)+INDEX(装备数值!$C$13:$G$116,日常本!$N43*8+4,BW$2)+INDEX(装备数值!$C$13:$G$116,日常本!$P43*8+5,BW$2)+INDEX(装备数值!$C$13:$G$116,日常本!$Q43*8+6,BW$2)+INDEX(装备数值!$C$13:$G$116,日常本!$R43*8+7,BW$2)+INDEX(装备数值!$C$13:$G$116,日常本!$S43*8+8,BW$2))</f>
        <v>35200</v>
      </c>
      <c r="BX43" s="14">
        <f>(INDEX(装备数值!$C$13:$G$116,日常本!$L43*8+1,BX$2)+INDEX(装备数值!$C$13:$G$116,日常本!$M43*8+2,BX$2)+INDEX(装备数值!$C$13:$G$116,日常本!$O43*8+3,BX$2)+INDEX(装备数值!$C$13:$G$116,日常本!$N43*8+4,BX$2)+INDEX(装备数值!$C$13:$G$116,日常本!$P43*8+5,BX$2)+INDEX(装备数值!$C$13:$G$116,日常本!$Q43*8+6,BX$2)+INDEX(装备数值!$C$13:$G$116,日常本!$R43*8+7,BX$2)+INDEX(装备数值!$C$13:$G$116,日常本!$S43*8+8,BX$2))</f>
        <v>800000</v>
      </c>
      <c r="BY43" s="14">
        <f>(INDEX(装备数值!$C$13:$G$116,日常本!$L43*8+1,BY$2)+INDEX(装备数值!$C$13:$G$116,日常本!$M43*8+2,BY$2)+INDEX(装备数值!$C$13:$G$116,日常本!$O43*8+3,BY$2)+INDEX(装备数值!$C$13:$G$116,日常本!$N43*8+4,BY$2)+INDEX(装备数值!$C$13:$G$116,日常本!$P43*8+5,BY$2)+INDEX(装备数值!$C$13:$G$116,日常本!$Q43*8+6,BY$2)+INDEX(装备数值!$C$13:$G$116,日常本!$R43*8+7,BY$2)+INDEX(装备数值!$C$13:$G$116,日常本!$S43*8+8,BY$2))</f>
        <v>13900</v>
      </c>
      <c r="CB43" s="14">
        <f>INDEX(装备数值!$I$13:$M$116,日常本!$L43*8+1,CB$2)*$T43+INDEX(装备数值!$I$13:$M$116,日常本!$M43*8+2,CB$2)*$U43+INDEX(装备数值!$I$13:$M$116,日常本!$O43*8+3,CB$2)*$V43+INDEX(装备数值!$I$13:$M$116,日常本!$N43*8+4,CB$2)*$W43+INDEX(装备数值!$I$13:$M$116,日常本!$P43*8+5,CB$2)*$X43+INDEX(装备数值!$I$13:$M$116,日常本!$Q43*8+6,CB$2)*$Y43+INDEX(装备数值!$I$13:$M$116,日常本!$R43*8+7,CB$2)*$Z43+INDEX(装备数值!$I$13:$M$116,日常本!$S43*8+8,CB$2)*$AA43</f>
        <v>180000</v>
      </c>
      <c r="CC43" s="14">
        <f>INDEX(装备数值!$I$13:$M$116,日常本!$L43*8+1,CC$2)*$T43+INDEX(装备数值!$I$13:$M$116,日常本!$M43*8+2,CC$2)*$U43+INDEX(装备数值!$I$13:$M$116,日常本!$O43*8+3,CC$2)*$V43+INDEX(装备数值!$I$13:$M$116,日常本!$N43*8+4,CC$2)*$W43+INDEX(装备数值!$I$13:$M$116,日常本!$P43*8+5,CC$2)*$X43+INDEX(装备数值!$I$13:$M$116,日常本!$Q43*8+6,CC$2)*$Y43+INDEX(装备数值!$I$13:$M$116,日常本!$R43*8+7,CC$2)*$Z43+INDEX(装备数值!$I$13:$M$116,日常本!$S43*8+8,CC$2)*$AA43</f>
        <v>1440000</v>
      </c>
      <c r="CD43" s="14">
        <f>INDEX(装备数值!$I$13:$M$116,日常本!$L43*8+1,CD$2)*$T43+INDEX(装备数值!$I$13:$M$116,日常本!$M43*8+2,CD$2)*$U43+INDEX(装备数值!$I$13:$M$116,日常本!$O43*8+3,CD$2)*$V43+INDEX(装备数值!$I$13:$M$116,日常本!$N43*8+4,CD$2)*$W43+INDEX(装备数值!$I$13:$M$116,日常本!$P43*8+5,CD$2)*$X43+INDEX(装备数值!$I$13:$M$116,日常本!$Q43*8+6,CD$2)*$Y43+INDEX(装备数值!$I$13:$M$116,日常本!$R43*8+7,CD$2)*$Z43+INDEX(装备数值!$I$13:$M$116,日常本!$S43*8+8,CD$2)*$AA43</f>
        <v>91200</v>
      </c>
      <c r="CE43" s="14">
        <f>INDEX(装备数值!$I$13:$M$116,日常本!$L43*8+1,CE$2)*$T43+INDEX(装备数值!$I$13:$M$116,日常本!$M43*8+2,CE$2)*$U43+INDEX(装备数值!$I$13:$M$116,日常本!$O43*8+3,CE$2)*$V43+INDEX(装备数值!$I$13:$M$116,日常本!$N43*8+4,CE$2)*$W43+INDEX(装备数值!$I$13:$M$116,日常本!$P43*8+5,CE$2)*$X43+INDEX(装备数值!$I$13:$M$116,日常本!$Q43*8+6,CE$2)*$Y43+INDEX(装备数值!$I$13:$M$116,日常本!$R43*8+7,CE$2)*$Z43+INDEX(装备数值!$I$13:$M$116,日常本!$S43*8+8,CE$2)*$AA43</f>
        <v>1920000</v>
      </c>
      <c r="CF43" s="14">
        <f>INDEX(装备数值!$I$13:$M$116,日常本!$L43*8+1,CF$2)*$T43+INDEX(装备数值!$I$13:$M$116,日常本!$M43*8+2,CF$2)*$U43+INDEX(装备数值!$I$13:$M$116,日常本!$O43*8+3,CF$2)*$V43+INDEX(装备数值!$I$13:$M$116,日常本!$N43*8+4,CF$2)*$W43+INDEX(装备数值!$I$13:$M$116,日常本!$P43*8+5,CF$2)*$X43+INDEX(装备数值!$I$13:$M$116,日常本!$Q43*8+6,CF$2)*$Y43+INDEX(装备数值!$I$13:$M$116,日常本!$R43*8+7,CF$2)*$Z43+INDEX(装备数值!$I$13:$M$116,日常本!$S43*8+8,CF$2)*$AA43</f>
        <v>36000</v>
      </c>
      <c r="CI43" s="14">
        <f>INDEX(装备数值!$X$13:$AH$116,$L43*8+1,CI$2)*$AB43+INDEX(装备数值!$X$13:$AH$116,$M43*8+2,CI$2)*$AC43+INDEX(装备数值!$X$13:$AH$116,$O43*8+3,CI$2)*$AD43+INDEX(装备数值!$X$13:$AH$116,$N43*8+4,CI$2)*$AE43+INDEX(装备数值!$X$13:$AH$116,$P43*8+5,CI$2)*$AF43+INDEX(装备数值!$X$13:$AH$116,$Q43*8+6,CI$2)*$AG43+INDEX(装备数值!$X$13:$AH$116,$R43*8+7,CI$2)*$AH43+INDEX(装备数值!$X$13:$AH$116,$S43*8+8,CI$2)*$AI43</f>
        <v>49000</v>
      </c>
      <c r="CJ43" s="14">
        <f>INDEX(装备数值!$X$13:$AH$116,$L43*8+1,CJ$2)*$AB43+INDEX(装备数值!$X$13:$AH$116,$M43*8+2,CJ$2)*$AC43+INDEX(装备数值!$X$13:$AH$116,$O43*8+3,CJ$2)*$AD43+INDEX(装备数值!$X$13:$AH$116,$N43*8+4,CJ$2)*$AE43+INDEX(装备数值!$X$13:$AH$116,$P43*8+5,CJ$2)*$AF43+INDEX(装备数值!$X$13:$AH$116,$Q43*8+6,CJ$2)*$AG43+INDEX(装备数值!$X$13:$AH$116,$R43*8+7,CJ$2)*$AH43+INDEX(装备数值!$X$13:$AH$116,$S43*8+8,CJ$2)*$AI43</f>
        <v>393750</v>
      </c>
      <c r="CK43" s="14">
        <f>INDEX(装备数值!$X$13:$AH$116,$L43*8+1,CK$2)*$AB43+INDEX(装备数值!$X$13:$AH$116,$M43*8+2,CK$2)*$AC43+INDEX(装备数值!$X$13:$AH$116,$O43*8+3,CK$2)*$AD43+INDEX(装备数值!$X$13:$AH$116,$N43*8+4,CK$2)*$AE43+INDEX(装备数值!$X$13:$AH$116,$P43*8+5,CK$2)*$AF43+INDEX(装备数值!$X$13:$AH$116,$Q43*8+6,CK$2)*$AG43+INDEX(装备数值!$X$13:$AH$116,$R43*8+7,CK$2)*$AH43+INDEX(装备数值!$X$13:$AH$116,$S43*8+8,CK$2)*$AI43</f>
        <v>28000</v>
      </c>
      <c r="CL43" s="14">
        <f>INDEX(装备数值!$X$13:$AH$116,$L43*8+1,CL$2)*$AB43+INDEX(装备数值!$X$13:$AH$116,$M43*8+2,CL$2)*$AC43+INDEX(装备数值!$X$13:$AH$116,$O43*8+3,CL$2)*$AD43+INDEX(装备数值!$X$13:$AH$116,$N43*8+4,CL$2)*$AE43+INDEX(装备数值!$X$13:$AH$116,$P43*8+5,CL$2)*$AF43+INDEX(装备数值!$X$13:$AH$116,$Q43*8+6,CL$2)*$AG43+INDEX(装备数值!$X$13:$AH$116,$R43*8+7,CL$2)*$AH43+INDEX(装备数值!$X$13:$AH$116,$S43*8+8,CL$2)*$AI43</f>
        <v>533000</v>
      </c>
      <c r="CM43" s="14">
        <f>INDEX(装备数值!$X$13:$AH$116,$L43*8+1,CM$2)*$AB43+INDEX(装备数值!$X$13:$AH$116,$M43*8+2,CM$2)*$AC43+INDEX(装备数值!$X$13:$AH$116,$O43*8+3,CM$2)*$AD43+INDEX(装备数值!$X$13:$AH$116,$N43*8+4,CM$2)*$AE43+INDEX(装备数值!$X$13:$AH$116,$P43*8+5,CM$2)*$AF43+INDEX(装备数值!$X$13:$AH$116,$Q43*8+6,CM$2)*$AG43+INDEX(装备数值!$X$13:$AH$116,$R43*8+7,CM$2)*$AH43+INDEX(装备数值!$X$13:$AH$116,$S43*8+8,CM$2)*$AI43</f>
        <v>11200</v>
      </c>
      <c r="CN43" s="14">
        <f>INDEX(装备数值!$X$13:$AH$116,$L43*8+1,CN$2)*$AB43+INDEX(装备数值!$X$13:$AH$116,$M43*8+2,CN$2)*$AC43+INDEX(装备数值!$X$13:$AH$116,$O43*8+3,CN$2)*$AD43+INDEX(装备数值!$X$13:$AH$116,$N43*8+4,CN$2)*$AE43+INDEX(装备数值!$X$13:$AH$116,$P43*8+5,CN$2)*$AF43+INDEX(装备数值!$X$13:$AH$116,$Q43*8+6,CN$2)*$AG43+INDEX(装备数值!$X$13:$AH$116,$R43*8+7,CN$2)*$AH43+INDEX(装备数值!$X$13:$AH$116,$S43*8+8,CN$2)*$AI43</f>
        <v>42400</v>
      </c>
      <c r="CO43" s="14">
        <f>INDEX(装备数值!$X$13:$AH$116,$L43*8+1,CO$2)*$AB43+INDEX(装备数值!$X$13:$AH$116,$M43*8+2,CO$2)*$AC43+INDEX(装备数值!$X$13:$AH$116,$O43*8+3,CO$2)*$AD43+INDEX(装备数值!$X$13:$AH$116,$N43*8+4,CO$2)*$AE43+INDEX(装备数值!$X$13:$AH$116,$P43*8+5,CO$2)*$AF43+INDEX(装备数值!$X$13:$AH$116,$Q43*8+6,CO$2)*$AG43+INDEX(装备数值!$X$13:$AH$116,$R43*8+7,CO$2)*$AH43+INDEX(装备数值!$X$13:$AH$116,$S43*8+8,CO$2)*$AI43</f>
        <v>42000</v>
      </c>
      <c r="CP43" s="14">
        <f>INDEX(装备数值!$X$13:$AH$116,$L43*8+1,CP$2)*$AB43+INDEX(装备数值!$X$13:$AH$116,$M43*8+2,CP$2)*$AC43+INDEX(装备数值!$X$13:$AH$116,$O43*8+3,CP$2)*$AD43+INDEX(装备数值!$X$13:$AH$116,$N43*8+4,CP$2)*$AE43+INDEX(装备数值!$X$13:$AH$116,$P43*8+5,CP$2)*$AF43+INDEX(装备数值!$X$13:$AH$116,$Q43*8+6,CP$2)*$AG43+INDEX(装备数值!$X$13:$AH$116,$R43*8+7,CP$2)*$AH43+INDEX(装备数值!$X$13:$AH$116,$S43*8+8,CP$2)*$AI43</f>
        <v>42400</v>
      </c>
      <c r="CQ43" s="14">
        <f>INDEX(装备数值!$X$13:$AH$116,$L43*8+1,CQ$2)*$AB43+INDEX(装备数值!$X$13:$AH$116,$M43*8+2,CQ$2)*$AC43+INDEX(装备数值!$X$13:$AH$116,$O43*8+3,CQ$2)*$AD43+INDEX(装备数值!$X$13:$AH$116,$N43*8+4,CQ$2)*$AE43+INDEX(装备数值!$X$13:$AH$116,$P43*8+5,CQ$2)*$AF43+INDEX(装备数值!$X$13:$AH$116,$Q43*8+6,CQ$2)*$AG43+INDEX(装备数值!$X$13:$AH$116,$R43*8+7,CQ$2)*$AH43+INDEX(装备数值!$X$13:$AH$116,$S43*8+8,CQ$2)*$AI43</f>
        <v>42000</v>
      </c>
      <c r="CR43" s="14">
        <f>INDEX(装备数值!$X$13:$AH$116,$L43*8+1,CR$2)*$AB43+INDEX(装备数值!$X$13:$AH$116,$M43*8+2,CR$2)*$AC43+INDEX(装备数值!$X$13:$AH$116,$O43*8+3,CR$2)*$AD43+INDEX(装备数值!$X$13:$AH$116,$N43*8+4,CR$2)*$AE43+INDEX(装备数值!$X$13:$AH$116,$P43*8+5,CR$2)*$AF43+INDEX(装备数值!$X$13:$AH$116,$Q43*8+6,CR$2)*$AG43+INDEX(装备数值!$X$13:$AH$116,$R43*8+7,CR$2)*$AH43+INDEX(装备数值!$X$13:$AH$116,$S43*8+8,CR$2)*$AI43</f>
        <v>70</v>
      </c>
      <c r="CS43" s="14">
        <f>INDEX(装备数值!$X$13:$AH$116,$L43*8+1,CS$2)*$AB43+INDEX(装备数值!$X$13:$AH$116,$M43*8+2,CS$2)*$AC43+INDEX(装备数值!$X$13:$AH$116,$O43*8+3,CS$2)*$AD43+INDEX(装备数值!$X$13:$AH$116,$N43*8+4,CS$2)*$AE43+INDEX(装备数值!$X$13:$AH$116,$P43*8+5,CS$2)*$AF43+INDEX(装备数值!$X$13:$AH$116,$Q43*8+6,CS$2)*$AG43+INDEX(装备数值!$X$13:$AH$116,$R43*8+7,CS$2)*$AH43+INDEX(装备数值!$X$13:$AH$116,$S43*8+8,CS$2)*$AI43</f>
        <v>70</v>
      </c>
      <c r="CU43" s="14">
        <f>INDEX(装备数值!$AN$17:$AN$117,MATCH(MIN($T43:$AA43),装备数值!$AO$17:$AO$117,1))</f>
        <v>60</v>
      </c>
      <c r="CV43" s="14">
        <f>IF(COUNTIF($L43:$S43,"&gt;"&amp;0)=8,INDEX(装备数值!AR$17:AR$117,$CU43+1),0)</f>
        <v>29880</v>
      </c>
      <c r="CW43" s="14">
        <f>IF(COUNTIF($L43:$S43,"&gt;"&amp;0)=8,INDEX(装备数值!AS$17:AS$117,$CU43+1),0)</f>
        <v>225000</v>
      </c>
      <c r="CX43" s="14">
        <f>IF(COUNTIF($L43:$S43,"&gt;"&amp;0)=8,INDEX(装备数值!AT$17:AT$117,$CU43+1),0)</f>
        <v>14880</v>
      </c>
      <c r="CY43" s="14">
        <f>IF(COUNTIF($L43:$S43,"&gt;"&amp;0)=8,INDEX(装备数值!AU$17:AU$117,$CU43+1),0)</f>
        <v>300000</v>
      </c>
      <c r="CZ43" s="14">
        <f>IF(COUNTIF($L43:$S43,"&gt;"&amp;0)=8,INDEX(装备数值!AV$17:AV$117,$CU43+1),0)</f>
        <v>6000</v>
      </c>
      <c r="DB43" s="14">
        <f>INDEX(装备数值!$AY$17:$AY$77,MATCH(MIN($AB43:$AI43),装备数值!$AZ$17:$AZ$77,1))</f>
        <v>35</v>
      </c>
      <c r="DC43" s="26">
        <f>INDEX(装备数值!BA$17:BA$77,日常本!DB43+1)</f>
        <v>0.625</v>
      </c>
      <c r="DD43" s="26">
        <f>INDEX(装备数值!BA$17:BA$77,日常本!DB43+1)</f>
        <v>0.625</v>
      </c>
      <c r="DF43" s="14">
        <f t="shared" si="0"/>
        <v>31</v>
      </c>
      <c r="DG43" s="14">
        <f>VLOOKUP(DF43,军阶与晶片数值!$W$6:$X$27,2)</f>
        <v>7</v>
      </c>
      <c r="DH43" s="14">
        <f>INDEX(军阶与晶片数值!Y$6:Y$27,$DG43+1)</f>
        <v>600</v>
      </c>
      <c r="DI43" s="14">
        <f>INDEX(军阶与晶片数值!Z$6:Z$27,$DG43+1)</f>
        <v>600</v>
      </c>
      <c r="DJ43" s="14">
        <f>INDEX(军阶与晶片数值!AA$6:AA$27,$DG43+1)</f>
        <v>600</v>
      </c>
      <c r="DK43" s="14">
        <f>INDEX(军阶与晶片数值!AB$6:AB$27,$DG43+1)</f>
        <v>600</v>
      </c>
      <c r="DL43" s="28">
        <f>INDEX(军阶与晶片数值!AC$6:AC$27,$DG43+1)</f>
        <v>40</v>
      </c>
      <c r="DM43" s="28">
        <f>INDEX(军阶与晶片数值!AD$6:AD$27,$DG43+1)</f>
        <v>20</v>
      </c>
      <c r="DO43" s="26">
        <f>INDEX(军阶与晶片数值!I$6:I$16,AJ43+1)</f>
        <v>0.2</v>
      </c>
      <c r="DP43" s="26">
        <f>INDEX(军阶与晶片数值!M$6:M$16,AK43+1)</f>
        <v>0.2</v>
      </c>
      <c r="DQ43" s="26">
        <f>INDEX(军阶与晶片数值!J$6:J$16,AL43+1)</f>
        <v>0.2</v>
      </c>
      <c r="DR43" s="26">
        <f>INDEX(军阶与晶片数值!K$6:K$16,AM43+1)</f>
        <v>0.4</v>
      </c>
      <c r="DS43" s="26">
        <f>INDEX(军阶与晶片数值!L$6:L$16,AN43+1)</f>
        <v>0.4</v>
      </c>
      <c r="DT43" s="28">
        <f>INDEX(军阶与晶片数值!N$6:N$16,AO43+1)</f>
        <v>0</v>
      </c>
      <c r="DU43" s="28">
        <f>INDEX(军阶与晶片数值!O$6:O$16,AP43+1)</f>
        <v>0</v>
      </c>
      <c r="DV43" s="28">
        <f>INDEX(军阶与晶片数值!P$6:P$16,AQ43+1)</f>
        <v>0</v>
      </c>
      <c r="DW43" s="28">
        <f>INDEX(军阶与晶片数值!Q$6:Q$16,AR43+1)</f>
        <v>0</v>
      </c>
      <c r="DX43" s="26">
        <f>INDEX(军阶与晶片数值!R$6:R$16,AS43+1)</f>
        <v>0.13</v>
      </c>
      <c r="DY43" s="26">
        <f>INDEX(军阶与晶片数值!S$6:S$16,AT43+1)</f>
        <v>0.13</v>
      </c>
      <c r="DZ43" s="26">
        <f>INDEX(军阶与晶片数值!T$6:T$16,AU43+1)</f>
        <v>0</v>
      </c>
      <c r="EA43" s="26">
        <f>INDEX(军阶与晶片数值!U$6:U$16,AV43+1)</f>
        <v>0</v>
      </c>
      <c r="EC43" s="26">
        <f>INDEX(军阶与晶片数值!$C$6:$C$36,日常本!$AW43+1)</f>
        <v>1</v>
      </c>
      <c r="ED43" s="26">
        <f>INDEX(军阶与晶片数值!$C$6:$C$36,日常本!$AW43+1)</f>
        <v>1</v>
      </c>
      <c r="EE43" s="26">
        <f>INDEX(军阶与晶片数值!$C$6:$C$36,日常本!$AW43+1)</f>
        <v>1</v>
      </c>
      <c r="EF43" s="26">
        <f>INDEX(军阶与晶片数值!$C$6:$C$36,日常本!$AW43+1)</f>
        <v>1</v>
      </c>
      <c r="EG43" s="26">
        <f>INDEX(军阶与晶片数值!$C$6:$C$36,日常本!$AW43+1)</f>
        <v>1</v>
      </c>
      <c r="EI43" s="14">
        <f>INDEX(战舰突破!$H$6:$H$18,日常本!$F43+1)+INDEX(战舰突破!$H$23:$H$35,日常本!$G43+1)+INDEX(战舰突破!$H$40:$H$52,日常本!$H43+1)</f>
        <v>200</v>
      </c>
      <c r="EJ43" s="14">
        <f>INDEX(战舰突破!$I$6:$I$18,日常本!$F43+1)+INDEX(战舰突破!$I$23:$I$35,日常本!$G43+1)+INDEX(战舰突破!$I$40:$I$52,日常本!$H43+1)</f>
        <v>200</v>
      </c>
      <c r="EK43" s="14">
        <f>INDEX(战舰突破!$J$6:$J$18,日常本!$F43+1)+INDEX(战舰突破!$J$23:$J$35,日常本!$G43+1)+INDEX(战舰突破!$J$40:$J$52,日常本!$H43+1)</f>
        <v>0</v>
      </c>
      <c r="EL43" s="14">
        <f>INDEX(战舰突破!$K$6:$K$18,日常本!$F43+1)+INDEX(战舰突破!$K$23:$K$35,日常本!$G43+1)+INDEX(战舰突破!$K$40:$K$52,日常本!$H43+1)</f>
        <v>0</v>
      </c>
      <c r="EM43" s="14">
        <f>INDEX(战舰突破!$L$6:$L$18,日常本!$F43+1)+INDEX(战舰突破!$L$23:$L$35,日常本!$G43+1)+INDEX(战舰突破!$L$40:$L$52,日常本!$H43+1)</f>
        <v>200</v>
      </c>
      <c r="EN43" s="18">
        <f>INDEX(战舰突破!$N$6:$N$18,日常本!$F43+1)+INDEX(战舰突破!$N$23:$N$35,日常本!$G43+1)+INDEX(战舰突破!$N$40:$N$52,日常本!$H43+1)</f>
        <v>0.75</v>
      </c>
      <c r="EO43" s="18">
        <f>INDEX(战舰突破!$O$6:$O$18,日常本!$F43+1)+INDEX(战舰突破!$O$23:$O$35,日常本!$G43+1)+INDEX(战舰突破!$O$40:$O$52,日常本!$H43+1)</f>
        <v>1.4</v>
      </c>
      <c r="EP43" s="18">
        <f>INDEX(战舰突破!$P$6:$P$18,日常本!$F43+1)+INDEX(战舰突破!$P$23:$P$35,日常本!$G43+1)+INDEX(战舰突破!$P$40:$P$52,日常本!$H43+1)</f>
        <v>0.5</v>
      </c>
      <c r="EQ43" s="18">
        <f>INDEX(战舰突破!$Q$6:$Q$18,日常本!$F43+1)+INDEX(战舰突破!$Q$23:$Q$35,日常本!$G43+1)+INDEX(战舰突破!$Q$40:$Q$52,日常本!$H43+1)</f>
        <v>0.3</v>
      </c>
      <c r="ER43" s="18">
        <f>INDEX(战舰突破!$R$6:$R$18,日常本!$F43+1)+INDEX(战舰突破!$R$23:$R$35,日常本!$G43+1)+INDEX(战舰突破!$R$40:$R$52,日常本!$H43+1)</f>
        <v>0.25</v>
      </c>
      <c r="ES43" s="18">
        <f>INDEX(战舰突破!$M$6:$M$18,日常本!$F43+1)+INDEX(战舰突破!$M$23:$M$35,日常本!$G43+1)+INDEX(战舰突破!$M$40:$M$52,日常本!$H43+1)</f>
        <v>0.2</v>
      </c>
      <c r="ET43" s="22">
        <f>INDEX(战舰突破!$W$6:$W$18,日常本!$F43+1)+INDEX(战舰突破!$W$23:$W$35,日常本!$G43+1)+INDEX(战舰突破!$W$40:$W$52,日常本!$H43+1)</f>
        <v>0.5</v>
      </c>
      <c r="EW43" s="14">
        <f>INDEX(战舰突破!$S$6:$S$18,日常本!$F43+1)</f>
        <v>0</v>
      </c>
      <c r="EX43" s="14">
        <f>INDEX(战舰突破!$T$6:$T$18,日常本!$F43+1)</f>
        <v>1.1000000000000001</v>
      </c>
      <c r="EY43" s="14">
        <f>INDEX(战舰突破!$U$6:$U$18,日常本!$F43+1)</f>
        <v>0.1</v>
      </c>
      <c r="EZ43" s="14">
        <f>INDEX(战舰突破!$V$6:$V$18,日常本!$F43+1)</f>
        <v>2</v>
      </c>
      <c r="FA43" s="14">
        <f>INDEX(战舰突破!$X$6:$X$18,日常本!$F43+1)</f>
        <v>12</v>
      </c>
      <c r="FC43" s="14">
        <f>INDEX(战舰突破!$S$23:$S$35,日常本!$F43+1)</f>
        <v>1</v>
      </c>
      <c r="FD43" s="14">
        <f>INDEX(战舰突破!$T$23:$T$35,日常本!$F43+1)</f>
        <v>0.55000000000000004</v>
      </c>
      <c r="FE43" s="14">
        <f>INDEX(战舰突破!$U$23:$U$35,日常本!$F43+1)</f>
        <v>0.1</v>
      </c>
      <c r="FF43" s="14">
        <f>INDEX(战舰突破!$V$23:$V$35,日常本!$F43+1)</f>
        <v>2</v>
      </c>
      <c r="FG43" s="14">
        <f>INDEX(战舰突破!$X$23:$X$35,日常本!$F43+1)</f>
        <v>180</v>
      </c>
      <c r="FI43" s="14">
        <f>INDEX(战舰突破!$S$40:$S$52,日常本!$F43+1)</f>
        <v>1</v>
      </c>
      <c r="FJ43" s="14">
        <f>INDEX(战舰突破!$T$40:$T$52,日常本!$F43+1)</f>
        <v>0.25</v>
      </c>
      <c r="FK43" s="14">
        <f>INDEX(战舰突破!$U$40:$U$52,日常本!$F43+1)</f>
        <v>0.2</v>
      </c>
      <c r="FL43" s="14">
        <f>INDEX(战舰突破!$V$40:$V$52,日常本!$F43+1)</f>
        <v>2</v>
      </c>
      <c r="FM43" s="14">
        <f>INDEX(战舰突破!$X$40:$X$52,日常本!$F43+1)</f>
        <v>300</v>
      </c>
      <c r="FP43" s="14">
        <f t="shared" si="1"/>
        <v>3276869</v>
      </c>
      <c r="FQ43" s="14">
        <f t="shared" si="2"/>
        <v>2688415</v>
      </c>
      <c r="FR43" s="14">
        <f t="shared" si="3"/>
        <v>2690620</v>
      </c>
      <c r="FS43" s="14">
        <f t="shared" si="4"/>
        <v>36193847</v>
      </c>
      <c r="FT43" s="14">
        <f t="shared" si="5"/>
        <v>1426298</v>
      </c>
      <c r="FU43" s="14">
        <f t="shared" si="169"/>
        <v>24397500</v>
      </c>
      <c r="FV43" s="14">
        <f t="shared" si="169"/>
        <v>599384</v>
      </c>
      <c r="FW43" s="28">
        <f t="shared" si="170"/>
        <v>43000</v>
      </c>
      <c r="FX43" s="28">
        <f t="shared" si="170"/>
        <v>42600</v>
      </c>
      <c r="FY43" s="28">
        <f t="shared" si="170"/>
        <v>43000</v>
      </c>
      <c r="FZ43" s="28">
        <f t="shared" si="170"/>
        <v>42600</v>
      </c>
      <c r="GA43" s="28">
        <f t="shared" si="171"/>
        <v>1.8362499999999997</v>
      </c>
      <c r="GB43" s="28">
        <f t="shared" si="171"/>
        <v>1.8362499999999997</v>
      </c>
      <c r="GC43" s="28">
        <f t="shared" si="172"/>
        <v>0</v>
      </c>
      <c r="GD43" s="28">
        <f t="shared" si="172"/>
        <v>60.2</v>
      </c>
      <c r="GE43" s="14">
        <f t="shared" si="10"/>
        <v>1</v>
      </c>
      <c r="GF43" s="14">
        <f t="shared" si="11"/>
        <v>2</v>
      </c>
      <c r="GG43" s="14">
        <f t="shared" si="12"/>
        <v>2</v>
      </c>
      <c r="GH43" s="18">
        <f t="shared" si="13"/>
        <v>2.3000000000000003</v>
      </c>
      <c r="GI43" s="18">
        <f t="shared" si="14"/>
        <v>1.75</v>
      </c>
      <c r="GJ43" s="18">
        <f t="shared" si="15"/>
        <v>1.45</v>
      </c>
      <c r="GK43" s="29">
        <f t="shared" si="176"/>
        <v>43150</v>
      </c>
      <c r="GL43" s="29">
        <f t="shared" si="176"/>
        <v>43450</v>
      </c>
      <c r="GM43" s="29">
        <f t="shared" si="176"/>
        <v>43450</v>
      </c>
      <c r="GN43" s="26">
        <f t="shared" si="45"/>
        <v>0.1</v>
      </c>
      <c r="GO43" s="26">
        <f t="shared" si="46"/>
        <v>0.1</v>
      </c>
      <c r="GP43" s="26">
        <f t="shared" si="47"/>
        <v>0.2</v>
      </c>
      <c r="GQ43" s="14">
        <f t="shared" si="48"/>
        <v>4</v>
      </c>
      <c r="GR43" s="14">
        <f t="shared" si="49"/>
        <v>4</v>
      </c>
      <c r="GS43" s="14">
        <f t="shared" si="50"/>
        <v>4</v>
      </c>
      <c r="GT43" s="14">
        <f t="shared" si="17"/>
        <v>12</v>
      </c>
      <c r="GU43" s="14">
        <f t="shared" si="18"/>
        <v>180</v>
      </c>
      <c r="GV43" s="14">
        <f t="shared" si="19"/>
        <v>300</v>
      </c>
      <c r="GW43">
        <v>39</v>
      </c>
      <c r="GX43" s="14">
        <f t="shared" si="20"/>
        <v>210948797</v>
      </c>
      <c r="GZ43" s="14">
        <f t="shared" si="21"/>
        <v>2852596</v>
      </c>
      <c r="HA43" s="14">
        <f t="shared" si="51"/>
        <v>1638404</v>
      </c>
      <c r="HB43" s="29">
        <f t="shared" si="52"/>
        <v>40896</v>
      </c>
      <c r="HC43" s="29">
        <f t="shared" si="53"/>
        <v>29340</v>
      </c>
      <c r="HD43" s="29">
        <f t="shared" si="22"/>
        <v>31987</v>
      </c>
      <c r="HE43" s="29">
        <f t="shared" si="23"/>
        <v>29575</v>
      </c>
      <c r="HF43" s="14">
        <f t="shared" si="173"/>
        <v>1.8362499999999997</v>
      </c>
      <c r="HG43" s="14">
        <f t="shared" si="173"/>
        <v>1.8362499999999997</v>
      </c>
      <c r="HH43" s="14">
        <f t="shared" si="54"/>
        <v>1611554</v>
      </c>
      <c r="HI43" s="26">
        <f t="shared" si="25"/>
        <v>0.40730852661438344</v>
      </c>
      <c r="HJ43" s="26">
        <f t="shared" si="26"/>
        <v>0.65715074205813806</v>
      </c>
      <c r="HK43" s="29">
        <f t="shared" si="55"/>
        <v>468147</v>
      </c>
      <c r="HL43" s="29">
        <f t="shared" si="56"/>
        <v>1157754</v>
      </c>
      <c r="HM43" s="29">
        <f t="shared" si="57"/>
        <v>1281357</v>
      </c>
      <c r="HN43" s="26">
        <f t="shared" si="27"/>
        <v>0.49400128143520738</v>
      </c>
      <c r="HO43" s="26">
        <f t="shared" si="28"/>
        <v>0.50000800897004649</v>
      </c>
      <c r="HP43" s="26">
        <f t="shared" si="29"/>
        <v>0.60000800897004647</v>
      </c>
      <c r="HQ43" s="26">
        <f t="shared" si="58"/>
        <v>9.4001281435207362E-2</v>
      </c>
      <c r="HR43" s="29">
        <f t="shared" si="174"/>
        <v>2.2000000000000002</v>
      </c>
      <c r="HS43" s="29">
        <f t="shared" si="174"/>
        <v>4.4360403652090348</v>
      </c>
      <c r="HT43" s="29">
        <f t="shared" si="174"/>
        <v>5.0360403652090344</v>
      </c>
      <c r="HU43" s="29">
        <f t="shared" si="175"/>
        <v>5149617</v>
      </c>
      <c r="HV43" s="29">
        <f t="shared" si="175"/>
        <v>3423895.6513214805</v>
      </c>
      <c r="HW43" s="29">
        <f t="shared" si="175"/>
        <v>3226482.7871215763</v>
      </c>
      <c r="HX43" s="29">
        <f t="shared" si="36"/>
        <v>25852026</v>
      </c>
      <c r="HY43" s="14">
        <f t="shared" si="37"/>
        <v>11799995.439999999</v>
      </c>
      <c r="IC43" s="14">
        <v>0</v>
      </c>
      <c r="ID43" s="14">
        <v>1</v>
      </c>
      <c r="IE43" s="14">
        <v>300</v>
      </c>
      <c r="IF43" s="14">
        <v>50</v>
      </c>
      <c r="IG43" s="14">
        <v>37</v>
      </c>
      <c r="IH43" s="23">
        <f t="shared" si="38"/>
        <v>1699103526</v>
      </c>
      <c r="II43" s="23">
        <f t="shared" si="59"/>
        <v>2</v>
      </c>
      <c r="IJ43" s="23">
        <f t="shared" si="60"/>
        <v>1699.1</v>
      </c>
      <c r="IK43" s="14">
        <v>1</v>
      </c>
      <c r="IL43" s="14">
        <v>0</v>
      </c>
      <c r="IM43" s="14">
        <v>120</v>
      </c>
      <c r="IN43" s="14">
        <v>20</v>
      </c>
      <c r="IO43" s="14">
        <v>15</v>
      </c>
      <c r="IP43" s="23">
        <f t="shared" si="39"/>
        <v>548465540</v>
      </c>
      <c r="IQ43" s="23">
        <f t="shared" si="61"/>
        <v>2</v>
      </c>
      <c r="IR43" s="23">
        <f t="shared" si="62"/>
        <v>548.47</v>
      </c>
      <c r="IU43" s="14">
        <v>48</v>
      </c>
      <c r="IV43" s="14">
        <v>8</v>
      </c>
      <c r="IW43" s="14">
        <v>6</v>
      </c>
      <c r="IX43" s="23">
        <f t="shared" si="40"/>
        <v>209045405</v>
      </c>
      <c r="IY43" s="23">
        <f t="shared" si="63"/>
        <v>2</v>
      </c>
      <c r="IZ43" s="23">
        <f t="shared" si="64"/>
        <v>209.05</v>
      </c>
      <c r="JA43" s="14">
        <v>30</v>
      </c>
      <c r="JB43" s="14">
        <v>5</v>
      </c>
      <c r="JC43" s="14">
        <v>3</v>
      </c>
      <c r="JD43" s="23">
        <f t="shared" si="41"/>
        <v>120973930</v>
      </c>
      <c r="JE43" s="23">
        <f t="shared" si="65"/>
        <v>2</v>
      </c>
      <c r="JF43" s="23">
        <f t="shared" si="66"/>
        <v>120.97</v>
      </c>
      <c r="JG43" s="14">
        <v>96</v>
      </c>
      <c r="JH43" s="14">
        <v>16</v>
      </c>
      <c r="JI43" s="14">
        <v>12</v>
      </c>
      <c r="JJ43" s="23">
        <f t="shared" si="42"/>
        <v>418090811</v>
      </c>
      <c r="JK43" s="23">
        <f t="shared" si="67"/>
        <v>2</v>
      </c>
      <c r="JL43" s="23">
        <f t="shared" si="68"/>
        <v>418.09</v>
      </c>
    </row>
    <row r="44" spans="1:293" ht="16.5" x14ac:dyDescent="0.2">
      <c r="A44" s="14">
        <v>890</v>
      </c>
      <c r="B44" s="14" t="s">
        <v>656</v>
      </c>
      <c r="C44" s="14">
        <v>890</v>
      </c>
      <c r="D44" s="14">
        <v>890</v>
      </c>
      <c r="E44" s="14">
        <v>890</v>
      </c>
      <c r="F44" s="14">
        <v>12</v>
      </c>
      <c r="G44" s="14">
        <v>12</v>
      </c>
      <c r="H44" s="14">
        <v>12</v>
      </c>
      <c r="I44" s="14">
        <v>9</v>
      </c>
      <c r="J44" s="14">
        <v>9</v>
      </c>
      <c r="K44" s="14">
        <v>9</v>
      </c>
      <c r="L44" s="14">
        <v>12</v>
      </c>
      <c r="M44" s="14">
        <v>12</v>
      </c>
      <c r="N44" s="14">
        <v>12</v>
      </c>
      <c r="O44" s="14">
        <v>12</v>
      </c>
      <c r="P44" s="14">
        <v>12</v>
      </c>
      <c r="Q44" s="14">
        <v>12</v>
      </c>
      <c r="R44" s="14">
        <v>12</v>
      </c>
      <c r="S44" s="14">
        <v>12</v>
      </c>
      <c r="T44" s="14">
        <v>890</v>
      </c>
      <c r="U44" s="14">
        <v>890</v>
      </c>
      <c r="V44" s="14">
        <v>890</v>
      </c>
      <c r="W44" s="14">
        <v>890</v>
      </c>
      <c r="X44" s="14">
        <v>890</v>
      </c>
      <c r="Y44" s="14">
        <v>890</v>
      </c>
      <c r="Z44" s="14">
        <v>890</v>
      </c>
      <c r="AA44" s="14">
        <v>890</v>
      </c>
      <c r="AB44" s="14">
        <v>92</v>
      </c>
      <c r="AC44" s="14">
        <v>92</v>
      </c>
      <c r="AD44" s="14">
        <v>92</v>
      </c>
      <c r="AE44" s="14">
        <v>92</v>
      </c>
      <c r="AF44" s="14">
        <v>92</v>
      </c>
      <c r="AG44" s="14">
        <v>92</v>
      </c>
      <c r="AH44" s="14">
        <v>92</v>
      </c>
      <c r="AI44" s="14">
        <v>92</v>
      </c>
      <c r="AJ44" s="14">
        <v>6</v>
      </c>
      <c r="AK44" s="14">
        <v>6</v>
      </c>
      <c r="AL44" s="14">
        <v>6</v>
      </c>
      <c r="AM44" s="14">
        <v>6</v>
      </c>
      <c r="AN44" s="14">
        <v>6</v>
      </c>
      <c r="AO44" s="14">
        <v>0</v>
      </c>
      <c r="AP44" s="14">
        <v>0</v>
      </c>
      <c r="AQ44" s="14">
        <v>0</v>
      </c>
      <c r="AR44" s="14">
        <v>0</v>
      </c>
      <c r="AS44" s="14">
        <v>5</v>
      </c>
      <c r="AT44" s="14">
        <v>5</v>
      </c>
      <c r="AU44" s="14">
        <v>0</v>
      </c>
      <c r="AV44" s="14">
        <v>0</v>
      </c>
      <c r="AW44" s="14">
        <v>25</v>
      </c>
      <c r="BB44" s="14">
        <f>ROUND((INDEX(新战舰养成!S$6:S$18,日常本!$F44+1)+INDEX(新战舰养成!D$6:D$18,日常本!$F44+1)*(日常本!$C44-1))*INDEX(战舰突破!$D$6:$D$18,日常本!$I44+1),0)</f>
        <v>816886</v>
      </c>
      <c r="BC44" s="14">
        <f>ROUND((INDEX(新战舰养成!T$6:T$18,日常本!$F44+1)+INDEX(新战舰养成!E$6:E$18,日常本!$F44+1)*(日常本!$C44-1))*INDEX(战舰突破!$D$6:$D$18,日常本!$I44+1),0)</f>
        <v>6534953</v>
      </c>
      <c r="BD44" s="14">
        <f>ROUND((INDEX(新战舰养成!U$6:U$18,日常本!$F44+1)+INDEX(新战舰养成!F$6:F$18,日常本!$F44+1)*(日常本!$C44-1))*INDEX(战舰突破!$D$6:$D$18,日常本!$I44+1),0)</f>
        <v>408625</v>
      </c>
      <c r="BE44" s="14">
        <f>ROUND((INDEX(新战舰养成!V$6:V$18,日常本!$F44+1)+INDEX(新战舰养成!G$6:G$18,日常本!$F44+1)*(日常本!$C44-1))*INDEX(战舰突破!$D$6:$D$18,日常本!$I44+1),0)</f>
        <v>690</v>
      </c>
      <c r="BF44" s="14">
        <f>ROUND((INDEX(新战舰养成!W$6:W$18,日常本!$F44+1)+INDEX(新战舰养成!H$6:H$18,日常本!$F44+1)*(日常本!$C44-1))*INDEX(战舰突破!$D$6:$D$18,日常本!$I44+1),0)</f>
        <v>9</v>
      </c>
      <c r="BH44" s="14">
        <f>IF($D44&gt;0,ROUND((INDEX(新战舰养成!X$6:X$18,日常本!$G44+1)+INDEX(新战舰养成!I$6:I$18,日常本!$G44+1)*(日常本!$D44-1))*INDEX(战舰突破!$D$6:$D$18,日常本!$J44+1),0),0)</f>
        <v>817530</v>
      </c>
      <c r="BI44" s="14">
        <f>IF($D44&gt;0,ROUND((INDEX(新战舰养成!Y$6:Y$18,日常本!$G44+1)+INDEX(新战舰养成!J$6:J$18,日常本!$G44+1)*(日常本!$D44-1))*INDEX(战舰突破!$D$6:$D$18,日常本!$J44+1),0),0)</f>
        <v>0</v>
      </c>
      <c r="BJ44" s="14">
        <f>IF($D44&gt;0,ROUND((INDEX(新战舰养成!Z$6:Z$18,日常本!$G44+1)+INDEX(新战舰养成!K$6:K$18,日常本!$G44+1)*(日常本!$D44-1))*INDEX(战舰突破!$D$6:$D$18,日常本!$J44+1),0),0)</f>
        <v>0</v>
      </c>
      <c r="BK44" s="14">
        <f>IF($D44&gt;0,ROUND((INDEX(新战舰养成!AA$6:AA$18,日常本!$G44+1)+INDEX(新战舰养成!L$6:L$18,日常本!$G44+1)*(日常本!$D44-1))*INDEX(战舰突破!$D$6:$D$18,日常本!$J44+1),0),0)</f>
        <v>8168864</v>
      </c>
      <c r="BL44" s="14">
        <f>IF($D44&gt;0,ROUND((INDEX(新战舰养成!AB$6:AB$18,日常本!$G44+1)+INDEX(新战舰养成!M$6:M$18,日常本!$G44+1)*(日常本!$D44-1))*INDEX(战舰突破!$D$6:$D$18,日常本!$J44+1),0),0)</f>
        <v>163208</v>
      </c>
      <c r="BN44" s="14">
        <f>IF($E44&gt;0,ROUND((INDEX(新战舰养成!AC$6:AC$18,日常本!$H44+1)+INDEX(新战舰养成!I$6:I$18,日常本!$H44+1)*(日常本!$E44-1))*INDEX(战舰突破!$D$6:$D$18,日常本!$K44+1),0),0)</f>
        <v>818220</v>
      </c>
      <c r="BO44" s="14">
        <f>IF($E44&gt;0,ROUND((INDEX(新战舰养成!AD$6:AD$18,日常本!$H44+1)+INDEX(新战舰养成!J$6:J$18,日常本!$H44+1)*(日常本!$E44-1))*INDEX(战舰突破!$D$6:$D$18,日常本!$K44+1),0),0)</f>
        <v>0</v>
      </c>
      <c r="BP44" s="14">
        <f>IF($E44&gt;0,ROUND((INDEX(新战舰养成!AE$6:AE$18,日常本!$H44+1)+INDEX(新战舰养成!K$6:K$18,日常本!$H44+1)*(日常本!$E44-1))*INDEX(战舰突破!$D$6:$D$18,日常本!$K44+1),0),0)</f>
        <v>0</v>
      </c>
      <c r="BQ44" s="14">
        <f>IF($E44&gt;0,ROUND((INDEX(新战舰养成!AF$6:AF$18,日常本!$H44+1)+INDEX(新战舰养成!L$6:L$18,日常本!$H44+1)*(日常本!$E44-1))*INDEX(战舰突破!$D$6:$D$18,日常本!$K44+1),0),0)</f>
        <v>5311482</v>
      </c>
      <c r="BR44" s="14">
        <f>IF($E44&gt;0,ROUND((INDEX(新战舰养成!AG$6:AG$18,日常本!$H44+1)+INDEX(新战舰养成!M$6:M$18,日常本!$H44+1)*(日常本!$E44-1))*INDEX(战舰突破!$D$6:$D$18,日常本!$K44+1),0),0)</f>
        <v>220867</v>
      </c>
      <c r="BU44" s="14">
        <f>(INDEX(装备数值!$C$13:$G$116,日常本!$L44*8+1,BU$2)+INDEX(装备数值!$C$13:$G$116,日常本!$M44*8+2,BU$2)+INDEX(装备数值!$C$13:$G$116,日常本!$O44*8+3,BU$2)+INDEX(装备数值!$C$13:$G$116,日常本!$N44*8+4,BU$2)+INDEX(装备数值!$C$13:$G$116,日常本!$P44*8+5,BU$2)+INDEX(装备数值!$C$13:$G$116,日常本!$Q44*8+6,BU$2)+INDEX(装备数值!$C$13:$G$116,日常本!$R44*8+7,BU$2)+INDEX(装备数值!$C$13:$G$116,日常本!$S44*8+8,BU$2))</f>
        <v>147000</v>
      </c>
      <c r="BV44" s="14">
        <f>(INDEX(装备数值!$C$13:$G$116,日常本!$L44*8+1,BV$2)+INDEX(装备数值!$C$13:$G$116,日常本!$M44*8+2,BV$2)+INDEX(装备数值!$C$13:$G$116,日常本!$O44*8+3,BV$2)+INDEX(装备数值!$C$13:$G$116,日常本!$N44*8+4,BV$2)+INDEX(装备数值!$C$13:$G$116,日常本!$P44*8+5,BV$2)+INDEX(装备数值!$C$13:$G$116,日常本!$Q44*8+6,BV$2)+INDEX(装备数值!$C$13:$G$116,日常本!$R44*8+7,BV$2)+INDEX(装备数值!$C$13:$G$116,日常本!$S44*8+8,BV$2))</f>
        <v>1102500</v>
      </c>
      <c r="BW44" s="14">
        <f>(INDEX(装备数值!$C$13:$G$116,日常本!$L44*8+1,BW$2)+INDEX(装备数值!$C$13:$G$116,日常本!$M44*8+2,BW$2)+INDEX(装备数值!$C$13:$G$116,日常本!$O44*8+3,BW$2)+INDEX(装备数值!$C$13:$G$116,日常本!$N44*8+4,BW$2)+INDEX(装备数值!$C$13:$G$116,日常本!$P44*8+5,BW$2)+INDEX(装备数值!$C$13:$G$116,日常本!$Q44*8+6,BW$2)+INDEX(装备数值!$C$13:$G$116,日常本!$R44*8+7,BW$2)+INDEX(装备数值!$C$13:$G$116,日常本!$S44*8+8,BW$2))</f>
        <v>73500</v>
      </c>
      <c r="BX44" s="14">
        <f>(INDEX(装备数值!$C$13:$G$116,日常本!$L44*8+1,BX$2)+INDEX(装备数值!$C$13:$G$116,日常本!$M44*8+2,BX$2)+INDEX(装备数值!$C$13:$G$116,日常本!$O44*8+3,BX$2)+INDEX(装备数值!$C$13:$G$116,日常本!$N44*8+4,BX$2)+INDEX(装备数值!$C$13:$G$116,日常本!$P44*8+5,BX$2)+INDEX(装备数值!$C$13:$G$116,日常本!$Q44*8+6,BX$2)+INDEX(装备数值!$C$13:$G$116,日常本!$R44*8+7,BX$2)+INDEX(装备数值!$C$13:$G$116,日常本!$S44*8+8,BX$2))</f>
        <v>1470000</v>
      </c>
      <c r="BY44" s="14">
        <f>(INDEX(装备数值!$C$13:$G$116,日常本!$L44*8+1,BY$2)+INDEX(装备数值!$C$13:$G$116,日常本!$M44*8+2,BY$2)+INDEX(装备数值!$C$13:$G$116,日常本!$O44*8+3,BY$2)+INDEX(装备数值!$C$13:$G$116,日常本!$N44*8+4,BY$2)+INDEX(装备数值!$C$13:$G$116,日常本!$P44*8+5,BY$2)+INDEX(装备数值!$C$13:$G$116,日常本!$Q44*8+6,BY$2)+INDEX(装备数值!$C$13:$G$116,日常本!$R44*8+7,BY$2)+INDEX(装备数值!$C$13:$G$116,日常本!$S44*8+8,BY$2))</f>
        <v>29050</v>
      </c>
      <c r="CB44" s="14">
        <f>INDEX(装备数值!$I$13:$M$116,日常本!$L44*8+1,CB$2)*$T44+INDEX(装备数值!$I$13:$M$116,日常本!$M44*8+2,CB$2)*$U44+INDEX(装备数值!$I$13:$M$116,日常本!$O44*8+3,CB$2)*$V44+INDEX(装备数值!$I$13:$M$116,日常本!$N44*8+4,CB$2)*$W44+INDEX(装备数值!$I$13:$M$116,日常本!$P44*8+5,CB$2)*$X44+INDEX(装备数值!$I$13:$M$116,日常本!$Q44*8+6,CB$2)*$Y44+INDEX(装备数值!$I$13:$M$116,日常本!$R44*8+7,CB$2)*$Z44+INDEX(装备数值!$I$13:$M$116,日常本!$S44*8+8,CB$2)*$AA44</f>
        <v>373800</v>
      </c>
      <c r="CC44" s="14">
        <f>INDEX(装备数值!$I$13:$M$116,日常本!$L44*8+1,CC$2)*$T44+INDEX(装备数值!$I$13:$M$116,日常本!$M44*8+2,CC$2)*$U44+INDEX(装备数值!$I$13:$M$116,日常本!$O44*8+3,CC$2)*$V44+INDEX(装备数值!$I$13:$M$116,日常本!$N44*8+4,CC$2)*$W44+INDEX(装备数值!$I$13:$M$116,日常本!$P44*8+5,CC$2)*$X44+INDEX(装备数值!$I$13:$M$116,日常本!$Q44*8+6,CC$2)*$Y44+INDEX(装备数值!$I$13:$M$116,日常本!$R44*8+7,CC$2)*$Z44+INDEX(装备数值!$I$13:$M$116,日常本!$S44*8+8,CC$2)*$AA44</f>
        <v>2803500</v>
      </c>
      <c r="CD44" s="14">
        <f>INDEX(装备数值!$I$13:$M$116,日常本!$L44*8+1,CD$2)*$T44+INDEX(装备数值!$I$13:$M$116,日常本!$M44*8+2,CD$2)*$U44+INDEX(装备数值!$I$13:$M$116,日常本!$O44*8+3,CD$2)*$V44+INDEX(装备数值!$I$13:$M$116,日常本!$N44*8+4,CD$2)*$W44+INDEX(装备数值!$I$13:$M$116,日常本!$P44*8+5,CD$2)*$X44+INDEX(装备数值!$I$13:$M$116,日常本!$Q44*8+6,CD$2)*$Y44+INDEX(装备数值!$I$13:$M$116,日常本!$R44*8+7,CD$2)*$Z44+INDEX(装备数值!$I$13:$M$116,日常本!$S44*8+8,CD$2)*$AA44</f>
        <v>186900</v>
      </c>
      <c r="CE44" s="14">
        <f>INDEX(装备数值!$I$13:$M$116,日常本!$L44*8+1,CE$2)*$T44+INDEX(装备数值!$I$13:$M$116,日常本!$M44*8+2,CE$2)*$U44+INDEX(装备数值!$I$13:$M$116,日常本!$O44*8+3,CE$2)*$V44+INDEX(装备数值!$I$13:$M$116,日常本!$N44*8+4,CE$2)*$W44+INDEX(装备数值!$I$13:$M$116,日常本!$P44*8+5,CE$2)*$X44+INDEX(装备数值!$I$13:$M$116,日常本!$Q44*8+6,CE$2)*$Y44+INDEX(装备数值!$I$13:$M$116,日常本!$R44*8+7,CE$2)*$Z44+INDEX(装备数值!$I$13:$M$116,日常本!$S44*8+8,CE$2)*$AA44</f>
        <v>3738000</v>
      </c>
      <c r="CF44" s="14">
        <f>INDEX(装备数值!$I$13:$M$116,日常本!$L44*8+1,CF$2)*$T44+INDEX(装备数值!$I$13:$M$116,日常本!$M44*8+2,CF$2)*$U44+INDEX(装备数值!$I$13:$M$116,日常本!$O44*8+3,CF$2)*$V44+INDEX(装备数值!$I$13:$M$116,日常本!$N44*8+4,CF$2)*$W44+INDEX(装备数值!$I$13:$M$116,日常本!$P44*8+5,CF$2)*$X44+INDEX(装备数值!$I$13:$M$116,日常本!$Q44*8+6,CF$2)*$Y44+INDEX(装备数值!$I$13:$M$116,日常本!$R44*8+7,CF$2)*$Z44+INDEX(装备数值!$I$13:$M$116,日常本!$S44*8+8,CF$2)*$AA44</f>
        <v>73870</v>
      </c>
      <c r="CI44" s="14">
        <f>INDEX(装备数值!$X$13:$AH$116,$L44*8+1,CI$2)*$AB44+INDEX(装备数值!$X$13:$AH$116,$M44*8+2,CI$2)*$AC44+INDEX(装备数值!$X$13:$AH$116,$O44*8+3,CI$2)*$AD44+INDEX(装备数值!$X$13:$AH$116,$N44*8+4,CI$2)*$AE44+INDEX(装备数值!$X$13:$AH$116,$P44*8+5,CI$2)*$AF44+INDEX(装备数值!$X$13:$AH$116,$Q44*8+6,CI$2)*$AG44+INDEX(装备数值!$X$13:$AH$116,$R44*8+7,CI$2)*$AH44+INDEX(装备数值!$X$13:$AH$116,$S44*8+8,CI$2)*$AI44</f>
        <v>92000</v>
      </c>
      <c r="CJ44" s="14">
        <f>INDEX(装备数值!$X$13:$AH$116,$L44*8+1,CJ$2)*$AB44+INDEX(装备数值!$X$13:$AH$116,$M44*8+2,CJ$2)*$AC44+INDEX(装备数值!$X$13:$AH$116,$O44*8+3,CJ$2)*$AD44+INDEX(装备数值!$X$13:$AH$116,$N44*8+4,CJ$2)*$AE44+INDEX(装备数值!$X$13:$AH$116,$P44*8+5,CJ$2)*$AF44+INDEX(装备数值!$X$13:$AH$116,$Q44*8+6,CJ$2)*$AG44+INDEX(装备数值!$X$13:$AH$116,$R44*8+7,CJ$2)*$AH44+INDEX(装备数值!$X$13:$AH$116,$S44*8+8,CJ$2)*$AI44</f>
        <v>690000</v>
      </c>
      <c r="CK44" s="14">
        <f>INDEX(装备数值!$X$13:$AH$116,$L44*8+1,CK$2)*$AB44+INDEX(装备数值!$X$13:$AH$116,$M44*8+2,CK$2)*$AC44+INDEX(装备数值!$X$13:$AH$116,$O44*8+3,CK$2)*$AD44+INDEX(装备数值!$X$13:$AH$116,$N44*8+4,CK$2)*$AE44+INDEX(装备数值!$X$13:$AH$116,$P44*8+5,CK$2)*$AF44+INDEX(装备数值!$X$13:$AH$116,$Q44*8+6,CK$2)*$AG44+INDEX(装备数值!$X$13:$AH$116,$R44*8+7,CK$2)*$AH44+INDEX(装备数值!$X$13:$AH$116,$S44*8+8,CK$2)*$AI44</f>
        <v>46000</v>
      </c>
      <c r="CL44" s="14">
        <f>INDEX(装备数值!$X$13:$AH$116,$L44*8+1,CL$2)*$AB44+INDEX(装备数值!$X$13:$AH$116,$M44*8+2,CL$2)*$AC44+INDEX(装备数值!$X$13:$AH$116,$O44*8+3,CL$2)*$AD44+INDEX(装备数值!$X$13:$AH$116,$N44*8+4,CL$2)*$AE44+INDEX(装备数值!$X$13:$AH$116,$P44*8+5,CL$2)*$AF44+INDEX(装备数值!$X$13:$AH$116,$Q44*8+6,CL$2)*$AG44+INDEX(装备数值!$X$13:$AH$116,$R44*8+7,CL$2)*$AH44+INDEX(装备数值!$X$13:$AH$116,$S44*8+8,CL$2)*$AI44</f>
        <v>920000</v>
      </c>
      <c r="CM44" s="14">
        <f>INDEX(装备数值!$X$13:$AH$116,$L44*8+1,CM$2)*$AB44+INDEX(装备数值!$X$13:$AH$116,$M44*8+2,CM$2)*$AC44+INDEX(装备数值!$X$13:$AH$116,$O44*8+3,CM$2)*$AD44+INDEX(装备数值!$X$13:$AH$116,$N44*8+4,CM$2)*$AE44+INDEX(装备数值!$X$13:$AH$116,$P44*8+5,CM$2)*$AF44+INDEX(装备数值!$X$13:$AH$116,$Q44*8+6,CM$2)*$AG44+INDEX(装备数值!$X$13:$AH$116,$R44*8+7,CM$2)*$AH44+INDEX(装备数值!$X$13:$AH$116,$S44*8+8,CM$2)*$AI44</f>
        <v>18400</v>
      </c>
      <c r="CN44" s="14">
        <f>INDEX(装备数值!$X$13:$AH$116,$L44*8+1,CN$2)*$AB44+INDEX(装备数值!$X$13:$AH$116,$M44*8+2,CN$2)*$AC44+INDEX(装备数值!$X$13:$AH$116,$O44*8+3,CN$2)*$AD44+INDEX(装备数值!$X$13:$AH$116,$N44*8+4,CN$2)*$AE44+INDEX(装备数值!$X$13:$AH$116,$P44*8+5,CN$2)*$AF44+INDEX(装备数值!$X$13:$AH$116,$Q44*8+6,CN$2)*$AG44+INDEX(装备数值!$X$13:$AH$116,$R44*8+7,CN$2)*$AH44+INDEX(装备数值!$X$13:$AH$116,$S44*8+8,CN$2)*$AI44</f>
        <v>69000</v>
      </c>
      <c r="CO44" s="14">
        <f>INDEX(装备数值!$X$13:$AH$116,$L44*8+1,CO$2)*$AB44+INDEX(装备数值!$X$13:$AH$116,$M44*8+2,CO$2)*$AC44+INDEX(装备数值!$X$13:$AH$116,$O44*8+3,CO$2)*$AD44+INDEX(装备数值!$X$13:$AH$116,$N44*8+4,CO$2)*$AE44+INDEX(装备数值!$X$13:$AH$116,$P44*8+5,CO$2)*$AF44+INDEX(装备数值!$X$13:$AH$116,$Q44*8+6,CO$2)*$AG44+INDEX(装备数值!$X$13:$AH$116,$R44*8+7,CO$2)*$AH44+INDEX(装备数值!$X$13:$AH$116,$S44*8+8,CO$2)*$AI44</f>
        <v>69000</v>
      </c>
      <c r="CP44" s="14">
        <f>INDEX(装备数值!$X$13:$AH$116,$L44*8+1,CP$2)*$AB44+INDEX(装备数值!$X$13:$AH$116,$M44*8+2,CP$2)*$AC44+INDEX(装备数值!$X$13:$AH$116,$O44*8+3,CP$2)*$AD44+INDEX(装备数值!$X$13:$AH$116,$N44*8+4,CP$2)*$AE44+INDEX(装备数值!$X$13:$AH$116,$P44*8+5,CP$2)*$AF44+INDEX(装备数值!$X$13:$AH$116,$Q44*8+6,CP$2)*$AG44+INDEX(装备数值!$X$13:$AH$116,$R44*8+7,CP$2)*$AH44+INDEX(装备数值!$X$13:$AH$116,$S44*8+8,CP$2)*$AI44</f>
        <v>69000</v>
      </c>
      <c r="CQ44" s="14">
        <f>INDEX(装备数值!$X$13:$AH$116,$L44*8+1,CQ$2)*$AB44+INDEX(装备数值!$X$13:$AH$116,$M44*8+2,CQ$2)*$AC44+INDEX(装备数值!$X$13:$AH$116,$O44*8+3,CQ$2)*$AD44+INDEX(装备数值!$X$13:$AH$116,$N44*8+4,CQ$2)*$AE44+INDEX(装备数值!$X$13:$AH$116,$P44*8+5,CQ$2)*$AF44+INDEX(装备数值!$X$13:$AH$116,$Q44*8+6,CQ$2)*$AG44+INDEX(装备数值!$X$13:$AH$116,$R44*8+7,CQ$2)*$AH44+INDEX(装备数值!$X$13:$AH$116,$S44*8+8,CQ$2)*$AI44</f>
        <v>69000</v>
      </c>
      <c r="CR44" s="14">
        <f>INDEX(装备数值!$X$13:$AH$116,$L44*8+1,CR$2)*$AB44+INDEX(装备数值!$X$13:$AH$116,$M44*8+2,CR$2)*$AC44+INDEX(装备数值!$X$13:$AH$116,$O44*8+3,CR$2)*$AD44+INDEX(装备数值!$X$13:$AH$116,$N44*8+4,CR$2)*$AE44+INDEX(装备数值!$X$13:$AH$116,$P44*8+5,CR$2)*$AF44+INDEX(装备数值!$X$13:$AH$116,$Q44*8+6,CR$2)*$AG44+INDEX(装备数值!$X$13:$AH$116,$R44*8+7,CR$2)*$AH44+INDEX(装备数值!$X$13:$AH$116,$S44*8+8,CR$2)*$AI44</f>
        <v>184</v>
      </c>
      <c r="CS44" s="14">
        <f>INDEX(装备数值!$X$13:$AH$116,$L44*8+1,CS$2)*$AB44+INDEX(装备数值!$X$13:$AH$116,$M44*8+2,CS$2)*$AC44+INDEX(装备数值!$X$13:$AH$116,$O44*8+3,CS$2)*$AD44+INDEX(装备数值!$X$13:$AH$116,$N44*8+4,CS$2)*$AE44+INDEX(装备数值!$X$13:$AH$116,$P44*8+5,CS$2)*$AF44+INDEX(装备数值!$X$13:$AH$116,$Q44*8+6,CS$2)*$AG44+INDEX(装备数值!$X$13:$AH$116,$R44*8+7,CS$2)*$AH44+INDEX(装备数值!$X$13:$AH$116,$S44*8+8,CS$2)*$AI44</f>
        <v>184</v>
      </c>
      <c r="CU44" s="14">
        <f>INDEX(装备数值!$AN$17:$AN$117,MATCH(MIN($T44:$AA44),装备数值!$AO$17:$AO$117,1))</f>
        <v>89</v>
      </c>
      <c r="CV44" s="14">
        <f>IF(COUNTIF($L44:$S44,"&gt;"&amp;0)=8,INDEX(装备数值!AR$17:AR$117,$CU44+1),0)</f>
        <v>56960</v>
      </c>
      <c r="CW44" s="14">
        <f>IF(COUNTIF($L44:$S44,"&gt;"&amp;0)=8,INDEX(装备数值!AS$17:AS$117,$CU44+1),0)</f>
        <v>427200</v>
      </c>
      <c r="CX44" s="14">
        <f>IF(COUNTIF($L44:$S44,"&gt;"&amp;0)=8,INDEX(装备数值!AT$17:AT$117,$CU44+1),0)</f>
        <v>28480</v>
      </c>
      <c r="CY44" s="14">
        <f>IF(COUNTIF($L44:$S44,"&gt;"&amp;0)=8,INDEX(装备数值!AU$17:AU$117,$CU44+1),0)</f>
        <v>569600</v>
      </c>
      <c r="CZ44" s="14">
        <f>IF(COUNTIF($L44:$S44,"&gt;"&amp;0)=8,INDEX(装备数值!AV$17:AV$117,$CU44+1),0)</f>
        <v>11214</v>
      </c>
      <c r="DB44" s="14">
        <f>INDEX(装备数值!$AY$17:$AY$77,MATCH(MIN($AB44:$AI44),装备数值!$AZ$17:$AZ$77,1))</f>
        <v>46</v>
      </c>
      <c r="DC44" s="26">
        <f>INDEX(装备数值!BA$17:BA$77,日常本!DB44+1)</f>
        <v>1.05</v>
      </c>
      <c r="DD44" s="26">
        <f>INDEX(装备数值!BA$17:BA$77,日常本!DB44+1)</f>
        <v>1.05</v>
      </c>
      <c r="DF44" s="14">
        <f t="shared" si="0"/>
        <v>40</v>
      </c>
      <c r="DG44" s="14">
        <f>VLOOKUP(DF44,军阶与晶片数值!$W$6:$X$27,2)</f>
        <v>9</v>
      </c>
      <c r="DH44" s="14">
        <f>INDEX(军阶与晶片数值!Y$6:Y$27,$DG44+1)</f>
        <v>750</v>
      </c>
      <c r="DI44" s="14">
        <f>INDEX(军阶与晶片数值!Z$6:Z$27,$DG44+1)</f>
        <v>750</v>
      </c>
      <c r="DJ44" s="14">
        <f>INDEX(军阶与晶片数值!AA$6:AA$27,$DG44+1)</f>
        <v>750</v>
      </c>
      <c r="DK44" s="14">
        <f>INDEX(军阶与晶片数值!AB$6:AB$27,$DG44+1)</f>
        <v>750</v>
      </c>
      <c r="DL44" s="28">
        <f>INDEX(军阶与晶片数值!AC$6:AC$27,$DG44+1)</f>
        <v>50</v>
      </c>
      <c r="DM44" s="28">
        <f>INDEX(军阶与晶片数值!AD$6:AD$27,$DG44+1)</f>
        <v>30</v>
      </c>
      <c r="DO44" s="26">
        <f>INDEX(军阶与晶片数值!I$6:I$16,AJ44+1)</f>
        <v>0.3</v>
      </c>
      <c r="DP44" s="26">
        <f>INDEX(军阶与晶片数值!M$6:M$16,AK44+1)</f>
        <v>0.3</v>
      </c>
      <c r="DQ44" s="26">
        <f>INDEX(军阶与晶片数值!J$6:J$16,AL44+1)</f>
        <v>0.3</v>
      </c>
      <c r="DR44" s="26">
        <f>INDEX(军阶与晶片数值!K$6:K$16,AM44+1)</f>
        <v>0.6</v>
      </c>
      <c r="DS44" s="26">
        <f>INDEX(军阶与晶片数值!L$6:L$16,AN44+1)</f>
        <v>0.6</v>
      </c>
      <c r="DT44" s="28">
        <f>INDEX(军阶与晶片数值!N$6:N$16,AO44+1)</f>
        <v>0</v>
      </c>
      <c r="DU44" s="28">
        <f>INDEX(军阶与晶片数值!O$6:O$16,AP44+1)</f>
        <v>0</v>
      </c>
      <c r="DV44" s="28">
        <f>INDEX(军阶与晶片数值!P$6:P$16,AQ44+1)</f>
        <v>0</v>
      </c>
      <c r="DW44" s="28">
        <f>INDEX(军阶与晶片数值!Q$6:Q$16,AR44+1)</f>
        <v>0</v>
      </c>
      <c r="DX44" s="26">
        <f>INDEX(军阶与晶片数值!R$6:R$16,AS44+1)</f>
        <v>0.4</v>
      </c>
      <c r="DY44" s="26">
        <f>INDEX(军阶与晶片数值!S$6:S$16,AT44+1)</f>
        <v>0.4</v>
      </c>
      <c r="DZ44" s="26">
        <f>INDEX(军阶与晶片数值!T$6:T$16,AU44+1)</f>
        <v>0</v>
      </c>
      <c r="EA44" s="26">
        <f>INDEX(军阶与晶片数值!U$6:U$16,AV44+1)</f>
        <v>0</v>
      </c>
      <c r="EC44" s="26">
        <f>INDEX(军阶与晶片数值!$C$6:$C$36,日常本!$AW44+1)</f>
        <v>1.25</v>
      </c>
      <c r="ED44" s="26">
        <f>INDEX(军阶与晶片数值!$C$6:$C$36,日常本!$AW44+1)</f>
        <v>1.25</v>
      </c>
      <c r="EE44" s="26">
        <f>INDEX(军阶与晶片数值!$C$6:$C$36,日常本!$AW44+1)</f>
        <v>1.25</v>
      </c>
      <c r="EF44" s="26">
        <f>INDEX(军阶与晶片数值!$C$6:$C$36,日常本!$AW44+1)</f>
        <v>1.25</v>
      </c>
      <c r="EG44" s="26">
        <f>INDEX(军阶与晶片数值!$C$6:$C$36,日常本!$AW44+1)</f>
        <v>1.25</v>
      </c>
      <c r="EI44" s="14">
        <f>INDEX(战舰突破!$H$6:$H$18,日常本!$F44+1)+INDEX(战舰突破!$H$23:$H$35,日常本!$G44+1)+INDEX(战舰突破!$H$40:$H$52,日常本!$H44+1)</f>
        <v>200</v>
      </c>
      <c r="EJ44" s="14">
        <f>INDEX(战舰突破!$I$6:$I$18,日常本!$F44+1)+INDEX(战舰突破!$I$23:$I$35,日常本!$G44+1)+INDEX(战舰突破!$I$40:$I$52,日常本!$H44+1)</f>
        <v>200</v>
      </c>
      <c r="EK44" s="14">
        <f>INDEX(战舰突破!$J$6:$J$18,日常本!$F44+1)+INDEX(战舰突破!$J$23:$J$35,日常本!$G44+1)+INDEX(战舰突破!$J$40:$J$52,日常本!$H44+1)</f>
        <v>0</v>
      </c>
      <c r="EL44" s="14">
        <f>INDEX(战舰突破!$K$6:$K$18,日常本!$F44+1)+INDEX(战舰突破!$K$23:$K$35,日常本!$G44+1)+INDEX(战舰突破!$K$40:$K$52,日常本!$H44+1)</f>
        <v>0</v>
      </c>
      <c r="EM44" s="14">
        <f>INDEX(战舰突破!$L$6:$L$18,日常本!$F44+1)+INDEX(战舰突破!$L$23:$L$35,日常本!$G44+1)+INDEX(战舰突破!$L$40:$L$52,日常本!$H44+1)</f>
        <v>200</v>
      </c>
      <c r="EN44" s="18">
        <f>INDEX(战舰突破!$N$6:$N$18,日常本!$F44+1)+INDEX(战舰突破!$N$23:$N$35,日常本!$G44+1)+INDEX(战舰突破!$N$40:$N$52,日常本!$H44+1)</f>
        <v>0.75</v>
      </c>
      <c r="EO44" s="18">
        <f>INDEX(战舰突破!$O$6:$O$18,日常本!$F44+1)+INDEX(战舰突破!$O$23:$O$35,日常本!$G44+1)+INDEX(战舰突破!$O$40:$O$52,日常本!$H44+1)</f>
        <v>1.4</v>
      </c>
      <c r="EP44" s="18">
        <f>INDEX(战舰突破!$P$6:$P$18,日常本!$F44+1)+INDEX(战舰突破!$P$23:$P$35,日常本!$G44+1)+INDEX(战舰突破!$P$40:$P$52,日常本!$H44+1)</f>
        <v>0.5</v>
      </c>
      <c r="EQ44" s="18">
        <f>INDEX(战舰突破!$Q$6:$Q$18,日常本!$F44+1)+INDEX(战舰突破!$Q$23:$Q$35,日常本!$G44+1)+INDEX(战舰突破!$Q$40:$Q$52,日常本!$H44+1)</f>
        <v>0.3</v>
      </c>
      <c r="ER44" s="18">
        <f>INDEX(战舰突破!$R$6:$R$18,日常本!$F44+1)+INDEX(战舰突破!$R$23:$R$35,日常本!$G44+1)+INDEX(战舰突破!$R$40:$R$52,日常本!$H44+1)</f>
        <v>0.25</v>
      </c>
      <c r="ES44" s="18">
        <f>INDEX(战舰突破!$M$6:$M$18,日常本!$F44+1)+INDEX(战舰突破!$M$23:$M$35,日常本!$G44+1)+INDEX(战舰突破!$M$40:$M$52,日常本!$H44+1)</f>
        <v>0.2</v>
      </c>
      <c r="ET44" s="22">
        <f>INDEX(战舰突破!$W$6:$W$18,日常本!$F44+1)+INDEX(战舰突破!$W$23:$W$35,日常本!$G44+1)+INDEX(战舰突破!$W$40:$W$52,日常本!$H44+1)</f>
        <v>0.5</v>
      </c>
      <c r="EW44" s="14">
        <f>INDEX(战舰突破!$S$6:$S$18,日常本!$F44+1)</f>
        <v>0</v>
      </c>
      <c r="EX44" s="14">
        <f>INDEX(战舰突破!$T$6:$T$18,日常本!$F44+1)</f>
        <v>1.45</v>
      </c>
      <c r="EY44" s="14">
        <f>INDEX(战舰突破!$U$6:$U$18,日常本!$F44+1)</f>
        <v>0.1</v>
      </c>
      <c r="EZ44" s="14">
        <f>INDEX(战舰突破!$V$6:$V$18,日常本!$F44+1)</f>
        <v>2</v>
      </c>
      <c r="FA44" s="14">
        <f>INDEX(战舰突破!$X$6:$X$18,日常本!$F44+1)</f>
        <v>15</v>
      </c>
      <c r="FC44" s="14">
        <f>INDEX(战舰突破!$S$23:$S$35,日常本!$F44+1)</f>
        <v>1</v>
      </c>
      <c r="FD44" s="14">
        <f>INDEX(战舰突破!$T$23:$T$35,日常本!$F44+1)</f>
        <v>0.9</v>
      </c>
      <c r="FE44" s="14">
        <f>INDEX(战舰突破!$U$23:$U$35,日常本!$F44+1)</f>
        <v>0.1</v>
      </c>
      <c r="FF44" s="14">
        <f>INDEX(战舰突破!$V$23:$V$35,日常本!$F44+1)</f>
        <v>2</v>
      </c>
      <c r="FG44" s="14">
        <f>INDEX(战舰突破!$X$23:$X$35,日常本!$F44+1)</f>
        <v>200</v>
      </c>
      <c r="FI44" s="14">
        <f>INDEX(战舰突破!$S$40:$S$52,日常本!$F44+1)</f>
        <v>1</v>
      </c>
      <c r="FJ44" s="14">
        <f>INDEX(战舰突破!$T$40:$T$52,日常本!$F44+1)</f>
        <v>0.6</v>
      </c>
      <c r="FK44" s="14">
        <f>INDEX(战舰突破!$U$40:$U$52,日常本!$F44+1)</f>
        <v>0.2</v>
      </c>
      <c r="FL44" s="14">
        <f>INDEX(战舰突破!$V$40:$V$52,日常本!$F44+1)</f>
        <v>2</v>
      </c>
      <c r="FM44" s="14">
        <f>INDEX(战舰突破!$X$40:$X$52,日常本!$F44+1)</f>
        <v>350</v>
      </c>
      <c r="FP44" s="14">
        <f t="shared" si="1"/>
        <v>7610792</v>
      </c>
      <c r="FQ44" s="14">
        <f t="shared" si="2"/>
        <v>7614089</v>
      </c>
      <c r="FR44" s="14">
        <f t="shared" si="3"/>
        <v>7617621</v>
      </c>
      <c r="FS44" s="14">
        <f t="shared" si="4"/>
        <v>81138234</v>
      </c>
      <c r="FT44" s="14">
        <f t="shared" si="5"/>
        <v>3263005</v>
      </c>
      <c r="FU44" s="14">
        <f t="shared" si="169"/>
        <v>72643089</v>
      </c>
      <c r="FV44" s="14">
        <f t="shared" si="169"/>
        <v>1859824</v>
      </c>
      <c r="FW44" s="28">
        <f t="shared" si="170"/>
        <v>69750</v>
      </c>
      <c r="FX44" s="28">
        <f t="shared" si="170"/>
        <v>69750</v>
      </c>
      <c r="FY44" s="28">
        <f t="shared" si="170"/>
        <v>69750</v>
      </c>
      <c r="FZ44" s="28">
        <f t="shared" si="170"/>
        <v>69750</v>
      </c>
      <c r="GA44" s="28">
        <f t="shared" si="171"/>
        <v>2.8699999999999997</v>
      </c>
      <c r="GB44" s="28">
        <f t="shared" si="171"/>
        <v>2.8699999999999997</v>
      </c>
      <c r="GC44" s="28">
        <f t="shared" si="172"/>
        <v>0</v>
      </c>
      <c r="GD44" s="28">
        <f t="shared" si="172"/>
        <v>89.3</v>
      </c>
      <c r="GE44" s="14">
        <f t="shared" si="10"/>
        <v>1</v>
      </c>
      <c r="GF44" s="14">
        <f t="shared" si="11"/>
        <v>2</v>
      </c>
      <c r="GG44" s="14">
        <f t="shared" si="12"/>
        <v>2</v>
      </c>
      <c r="GH44" s="18">
        <f t="shared" si="13"/>
        <v>2.6500000000000004</v>
      </c>
      <c r="GI44" s="18">
        <f t="shared" si="14"/>
        <v>2.1</v>
      </c>
      <c r="GJ44" s="18">
        <f t="shared" si="15"/>
        <v>1.8</v>
      </c>
      <c r="GK44" s="29">
        <f t="shared" si="176"/>
        <v>69900</v>
      </c>
      <c r="GL44" s="29">
        <f t="shared" si="176"/>
        <v>70200</v>
      </c>
      <c r="GM44" s="29">
        <f t="shared" si="176"/>
        <v>70200</v>
      </c>
      <c r="GN44" s="26">
        <f t="shared" si="45"/>
        <v>0.1</v>
      </c>
      <c r="GO44" s="26">
        <f t="shared" si="46"/>
        <v>0.1</v>
      </c>
      <c r="GP44" s="26">
        <f t="shared" si="47"/>
        <v>0.2</v>
      </c>
      <c r="GQ44" s="14">
        <f t="shared" si="48"/>
        <v>4</v>
      </c>
      <c r="GR44" s="14">
        <f t="shared" si="49"/>
        <v>4</v>
      </c>
      <c r="GS44" s="14">
        <f t="shared" si="50"/>
        <v>4</v>
      </c>
      <c r="GT44" s="14">
        <f t="shared" si="17"/>
        <v>15</v>
      </c>
      <c r="GU44" s="14">
        <f t="shared" si="18"/>
        <v>200</v>
      </c>
      <c r="GV44" s="14">
        <f t="shared" si="19"/>
        <v>350</v>
      </c>
      <c r="GW44">
        <v>40</v>
      </c>
      <c r="GX44" s="14">
        <f t="shared" si="20"/>
        <v>549201643</v>
      </c>
      <c r="GZ44" s="14">
        <f t="shared" si="21"/>
        <v>6526010</v>
      </c>
      <c r="HA44" s="14">
        <f t="shared" si="51"/>
        <v>3805366</v>
      </c>
      <c r="HB44" s="29">
        <f t="shared" si="52"/>
        <v>66960</v>
      </c>
      <c r="HC44" s="29">
        <f t="shared" si="53"/>
        <v>48194</v>
      </c>
      <c r="HD44" s="29">
        <f t="shared" si="22"/>
        <v>52050</v>
      </c>
      <c r="HE44" s="29">
        <f t="shared" si="23"/>
        <v>48580</v>
      </c>
      <c r="HF44" s="14">
        <f t="shared" si="173"/>
        <v>2.8699999999999997</v>
      </c>
      <c r="HG44" s="14">
        <f t="shared" si="173"/>
        <v>2.8699999999999997</v>
      </c>
      <c r="HH44" s="14">
        <f t="shared" si="54"/>
        <v>3763026</v>
      </c>
      <c r="HI44" s="26">
        <f t="shared" si="25"/>
        <v>0.39936807390565138</v>
      </c>
      <c r="HJ44" s="26">
        <f t="shared" si="26"/>
        <v>0.66551969625059326</v>
      </c>
      <c r="HK44" s="29">
        <f t="shared" si="55"/>
        <v>1247149</v>
      </c>
      <c r="HL44" s="29">
        <f t="shared" si="56"/>
        <v>4748063</v>
      </c>
      <c r="HM44" s="29">
        <f t="shared" si="57"/>
        <v>5431147</v>
      </c>
      <c r="HN44" s="26">
        <f t="shared" si="27"/>
        <v>0.49127004733467805</v>
      </c>
      <c r="HO44" s="26">
        <f t="shared" si="28"/>
        <v>0.49501487946633638</v>
      </c>
      <c r="HP44" s="26">
        <f t="shared" si="29"/>
        <v>0.59501487946633635</v>
      </c>
      <c r="HQ44" s="26">
        <f t="shared" si="58"/>
        <v>9.1270047334678028E-2</v>
      </c>
      <c r="HR44" s="29">
        <f t="shared" si="174"/>
        <v>2.2000000000000002</v>
      </c>
      <c r="HS44" s="29">
        <f t="shared" si="174"/>
        <v>4.4224689927899501</v>
      </c>
      <c r="HT44" s="29">
        <f t="shared" si="174"/>
        <v>5.0224689927899497</v>
      </c>
      <c r="HU44" s="29">
        <f t="shared" si="175"/>
        <v>13718639</v>
      </c>
      <c r="HV44" s="29">
        <f t="shared" si="175"/>
        <v>13998774.262208819</v>
      </c>
      <c r="HW44" s="29">
        <f t="shared" si="175"/>
        <v>13638883.701392079</v>
      </c>
      <c r="HX44" s="29">
        <f t="shared" si="36"/>
        <v>69179240</v>
      </c>
      <c r="HY44" s="14">
        <f t="shared" si="37"/>
        <v>41356296.960000001</v>
      </c>
      <c r="IC44" s="14">
        <v>0</v>
      </c>
      <c r="ID44" s="14">
        <v>1</v>
      </c>
      <c r="IE44" s="14">
        <v>300</v>
      </c>
      <c r="IF44" s="14">
        <v>50</v>
      </c>
      <c r="IG44" s="14">
        <v>37</v>
      </c>
      <c r="IH44" s="23">
        <f t="shared" si="38"/>
        <v>6599748744</v>
      </c>
      <c r="II44" s="23">
        <f t="shared" si="59"/>
        <v>2</v>
      </c>
      <c r="IJ44" s="23">
        <f t="shared" si="60"/>
        <v>6599.75</v>
      </c>
      <c r="IK44" s="14">
        <v>1</v>
      </c>
      <c r="IL44" s="14">
        <v>0</v>
      </c>
      <c r="IM44" s="14">
        <v>120</v>
      </c>
      <c r="IN44" s="14">
        <v>20</v>
      </c>
      <c r="IO44" s="14">
        <v>15</v>
      </c>
      <c r="IP44" s="23">
        <f t="shared" si="39"/>
        <v>2056686053</v>
      </c>
      <c r="IQ44" s="23">
        <f t="shared" si="61"/>
        <v>2</v>
      </c>
      <c r="IR44" s="23">
        <f t="shared" si="62"/>
        <v>2056.69</v>
      </c>
      <c r="IU44" s="14">
        <v>48</v>
      </c>
      <c r="IV44" s="14">
        <v>8</v>
      </c>
      <c r="IW44" s="14">
        <v>6</v>
      </c>
      <c r="IX44" s="23">
        <f t="shared" si="40"/>
        <v>795002725</v>
      </c>
      <c r="IY44" s="23">
        <f t="shared" si="63"/>
        <v>2</v>
      </c>
      <c r="IZ44" s="23">
        <f t="shared" si="64"/>
        <v>795</v>
      </c>
      <c r="JA44" s="14">
        <v>30</v>
      </c>
      <c r="JB44" s="14">
        <v>5</v>
      </c>
      <c r="JC44" s="14">
        <v>3</v>
      </c>
      <c r="JD44" s="23">
        <f t="shared" si="41"/>
        <v>455960052</v>
      </c>
      <c r="JE44" s="23">
        <f t="shared" si="65"/>
        <v>2</v>
      </c>
      <c r="JF44" s="23">
        <f t="shared" si="66"/>
        <v>455.96</v>
      </c>
      <c r="JG44" s="14">
        <v>96</v>
      </c>
      <c r="JH44" s="14">
        <v>16</v>
      </c>
      <c r="JI44" s="14">
        <v>12</v>
      </c>
      <c r="JJ44" s="23">
        <f t="shared" si="42"/>
        <v>1590005451</v>
      </c>
      <c r="JK44" s="23">
        <f t="shared" si="67"/>
        <v>2</v>
      </c>
      <c r="JL44" s="23">
        <f t="shared" si="68"/>
        <v>1590.01</v>
      </c>
    </row>
    <row r="45" spans="1:293" x14ac:dyDescent="0.2">
      <c r="L45" s="19"/>
      <c r="M45" s="19"/>
      <c r="N45" s="19"/>
      <c r="O45" s="19"/>
      <c r="P45" s="19"/>
      <c r="Q45" s="19"/>
      <c r="R45" s="19"/>
      <c r="S45" s="19"/>
      <c r="T45" s="19"/>
    </row>
    <row r="46" spans="1:293" x14ac:dyDescent="0.2">
      <c r="L46" s="19"/>
      <c r="M46" s="19"/>
      <c r="N46" s="19"/>
      <c r="O46" s="19"/>
      <c r="P46" s="19"/>
      <c r="Q46" s="19"/>
      <c r="R46" s="19"/>
      <c r="S46" s="19"/>
      <c r="T46" s="19"/>
    </row>
    <row r="47" spans="1:293" x14ac:dyDescent="0.2">
      <c r="L47" s="19"/>
      <c r="M47" s="19"/>
      <c r="N47" s="19"/>
      <c r="O47" s="19"/>
      <c r="P47" s="19"/>
      <c r="Q47" s="19"/>
      <c r="R47" s="19"/>
      <c r="S47" s="19"/>
      <c r="T47" s="19"/>
    </row>
    <row r="48" spans="1:293" x14ac:dyDescent="0.2">
      <c r="L48" s="19"/>
      <c r="M48" s="19"/>
      <c r="N48" s="19"/>
      <c r="O48" s="19"/>
      <c r="P48" s="19"/>
      <c r="Q48" s="19"/>
      <c r="R48" s="19"/>
      <c r="S48" s="19"/>
      <c r="T48" s="19"/>
    </row>
  </sheetData>
  <mergeCells count="17">
    <mergeCell ref="EW3:FA3"/>
    <mergeCell ref="FC3:FG3"/>
    <mergeCell ref="FI3:FM3"/>
    <mergeCell ref="FP3:GS3"/>
    <mergeCell ref="GZ3:HY3"/>
    <mergeCell ref="EI3:ET3"/>
    <mergeCell ref="BB3:BF3"/>
    <mergeCell ref="BH3:BL3"/>
    <mergeCell ref="BN3:BR3"/>
    <mergeCell ref="BU3:BY3"/>
    <mergeCell ref="CB3:CF3"/>
    <mergeCell ref="CI3:CS3"/>
    <mergeCell ref="CU3:CZ3"/>
    <mergeCell ref="DB3:DD3"/>
    <mergeCell ref="DF3:DM3"/>
    <mergeCell ref="DO3:EA3"/>
    <mergeCell ref="EC3:EG3"/>
  </mergeCells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09756-9642-4360-BBA5-8BF326E578DF}">
  <dimension ref="A1:KM260"/>
  <sheetViews>
    <sheetView topLeftCell="C1" workbookViewId="0">
      <pane xSplit="4" ySplit="4" topLeftCell="J5" activePane="bottomRight" state="frozen"/>
      <selection activeCell="C1" sqref="C1"/>
      <selection pane="topRight" activeCell="G1" sqref="G1"/>
      <selection pane="bottomLeft" activeCell="C5" sqref="C5"/>
      <selection pane="bottomRight" activeCell="W1" sqref="W1"/>
    </sheetView>
  </sheetViews>
  <sheetFormatPr defaultRowHeight="14.25" x14ac:dyDescent="0.2"/>
  <cols>
    <col min="1" max="2" width="0" hidden="1" customWidth="1"/>
    <col min="3" max="3" width="9.5" customWidth="1"/>
    <col min="4" max="4" width="9" customWidth="1"/>
    <col min="5" max="5" width="20.375" customWidth="1"/>
    <col min="6" max="6" width="12.5" customWidth="1"/>
    <col min="7" max="7" width="10" customWidth="1"/>
    <col min="8" max="8" width="11" customWidth="1"/>
    <col min="9" max="9" width="11.125" customWidth="1"/>
    <col min="10" max="40" width="9" customWidth="1"/>
    <col min="41" max="41" width="10.75" customWidth="1"/>
    <col min="42" max="42" width="9" customWidth="1"/>
    <col min="43" max="44" width="9.625" customWidth="1"/>
    <col min="45" max="45" width="8.125" customWidth="1"/>
    <col min="46" max="48" width="9" customWidth="1"/>
    <col min="49" max="50" width="9.5" customWidth="1"/>
    <col min="51" max="57" width="9" customWidth="1"/>
    <col min="58" max="58" width="9.625" customWidth="1"/>
    <col min="59" max="59" width="12.25" customWidth="1"/>
    <col min="60" max="66" width="9" customWidth="1"/>
    <col min="67" max="67" width="12.125" customWidth="1"/>
    <col min="68" max="68" width="10.375" customWidth="1"/>
    <col min="69" max="76" width="9" customWidth="1"/>
    <col min="77" max="81" width="10.625" customWidth="1"/>
    <col min="82" max="83" width="9" customWidth="1"/>
    <col min="84" max="84" width="9.625" customWidth="1"/>
    <col min="85" max="110" width="9" customWidth="1"/>
    <col min="111" max="111" width="9.625" customWidth="1"/>
    <col min="112" max="112" width="9.875" customWidth="1"/>
    <col min="113" max="119" width="9" customWidth="1"/>
    <col min="120" max="120" width="10.5" customWidth="1"/>
    <col min="121" max="122" width="9" customWidth="1"/>
    <col min="123" max="123" width="9.625" customWidth="1"/>
    <col min="124" max="147" width="9" customWidth="1"/>
    <col min="148" max="148" width="11.5" customWidth="1"/>
    <col min="149" max="149" width="11.125" customWidth="1"/>
    <col min="150" max="152" width="11.875" customWidth="1"/>
    <col min="153" max="153" width="10.875" customWidth="1"/>
    <col min="154" max="154" width="10" customWidth="1"/>
    <col min="155" max="175" width="9" customWidth="1"/>
    <col min="176" max="176" width="11.375" customWidth="1"/>
    <col min="177" max="177" width="10.875" customWidth="1"/>
    <col min="178" max="178" width="11.375" customWidth="1"/>
    <col min="179" max="179" width="12.25" customWidth="1"/>
    <col min="180" max="180" width="10.125" customWidth="1"/>
    <col min="181" max="181" width="12.25" customWidth="1"/>
    <col min="182" max="182" width="10.625" customWidth="1"/>
    <col min="183" max="183" width="12.5" customWidth="1"/>
    <col min="184" max="184" width="11.75" customWidth="1"/>
    <col min="185" max="185" width="13.25" customWidth="1"/>
    <col min="186" max="186" width="12.625" customWidth="1"/>
    <col min="187" max="187" width="11.25" customWidth="1"/>
    <col min="188" max="188" width="10.875" customWidth="1"/>
    <col min="189" max="189" width="10.75" customWidth="1"/>
    <col min="190" max="190" width="11.5" customWidth="1"/>
    <col min="191" max="209" width="9" customWidth="1"/>
    <col min="210" max="210" width="17.875" customWidth="1"/>
    <col min="211" max="211" width="14.125" customWidth="1"/>
    <col min="212" max="212" width="11.875" customWidth="1"/>
    <col min="213" max="213" width="11" customWidth="1"/>
    <col min="214" max="223" width="9" customWidth="1"/>
    <col min="224" max="230" width="9.375" customWidth="1"/>
    <col min="231" max="231" width="10" customWidth="1"/>
    <col min="232" max="234" width="9.375" customWidth="1"/>
    <col min="235" max="235" width="10.5" customWidth="1"/>
    <col min="236" max="236" width="9.375" customWidth="1"/>
    <col min="237" max="237" width="10.5" customWidth="1"/>
    <col min="238" max="238" width="15" customWidth="1"/>
    <col min="239" max="243" width="9" customWidth="1"/>
    <col min="244" max="246" width="10.625" customWidth="1"/>
    <col min="247" max="252" width="14.25" customWidth="1"/>
    <col min="253" max="254" width="9" customWidth="1"/>
    <col min="255" max="255" width="10.75" customWidth="1"/>
    <col min="256" max="257" width="10.625" customWidth="1"/>
    <col min="258" max="258" width="13.125" customWidth="1"/>
    <col min="259" max="259" width="12.375" customWidth="1"/>
    <col min="260" max="260" width="12.125" customWidth="1"/>
    <col min="261" max="261" width="13.625" customWidth="1"/>
    <col min="262" max="263" width="12.125" customWidth="1"/>
    <col min="264" max="266" width="9" customWidth="1"/>
    <col min="267" max="267" width="11.75" customWidth="1"/>
    <col min="268" max="268" width="13.75" customWidth="1"/>
    <col min="269" max="269" width="9" customWidth="1"/>
    <col min="270" max="272" width="10.625" customWidth="1"/>
    <col min="273" max="273" width="15.375" customWidth="1"/>
    <col min="274" max="274" width="14" customWidth="1"/>
    <col min="275" max="275" width="13" customWidth="1"/>
    <col min="276" max="278" width="10.625" customWidth="1"/>
    <col min="279" max="281" width="12.5" customWidth="1"/>
    <col min="282" max="282" width="9.875" customWidth="1"/>
    <col min="283" max="285" width="13.25" customWidth="1"/>
    <col min="286" max="288" width="15.125" customWidth="1"/>
    <col min="289" max="289" width="8.875" customWidth="1"/>
    <col min="295" max="295" width="16.25" customWidth="1"/>
    <col min="296" max="296" width="18.25" customWidth="1"/>
    <col min="297" max="297" width="17.125" customWidth="1"/>
    <col min="298" max="298" width="18.25" customWidth="1"/>
    <col min="299" max="299" width="28.125" customWidth="1"/>
  </cols>
  <sheetData>
    <row r="1" spans="1:299" x14ac:dyDescent="0.2">
      <c r="HO1" t="s">
        <v>514</v>
      </c>
      <c r="HP1">
        <v>0.2</v>
      </c>
      <c r="HQ1">
        <v>1.5</v>
      </c>
      <c r="HR1">
        <v>2</v>
      </c>
    </row>
    <row r="2" spans="1:299" x14ac:dyDescent="0.2">
      <c r="BY2">
        <v>1</v>
      </c>
      <c r="BZ2">
        <v>2</v>
      </c>
      <c r="CA2">
        <v>3</v>
      </c>
      <c r="CB2">
        <v>4</v>
      </c>
      <c r="CC2">
        <v>5</v>
      </c>
      <c r="CF2">
        <v>1</v>
      </c>
      <c r="CG2">
        <v>2</v>
      </c>
      <c r="CH2">
        <v>3</v>
      </c>
      <c r="CI2">
        <v>4</v>
      </c>
      <c r="CJ2">
        <v>5</v>
      </c>
      <c r="CM2">
        <v>1</v>
      </c>
      <c r="CN2">
        <v>2</v>
      </c>
      <c r="CO2">
        <v>3</v>
      </c>
      <c r="CP2">
        <v>4</v>
      </c>
      <c r="CQ2">
        <v>5</v>
      </c>
      <c r="CR2">
        <v>6</v>
      </c>
      <c r="CS2">
        <v>7</v>
      </c>
      <c r="CT2">
        <v>8</v>
      </c>
      <c r="CU2">
        <v>9</v>
      </c>
      <c r="CV2">
        <v>10</v>
      </c>
      <c r="CW2">
        <v>11</v>
      </c>
      <c r="FT2">
        <v>10</v>
      </c>
      <c r="FU2">
        <v>10</v>
      </c>
      <c r="FV2">
        <v>10</v>
      </c>
      <c r="FW2">
        <v>1</v>
      </c>
      <c r="FX2">
        <v>20</v>
      </c>
      <c r="FY2">
        <v>1</v>
      </c>
      <c r="FZ2">
        <v>50</v>
      </c>
      <c r="GA2">
        <v>50</v>
      </c>
      <c r="GB2">
        <v>50</v>
      </c>
      <c r="GC2">
        <v>50</v>
      </c>
      <c r="GD2">
        <v>50</v>
      </c>
      <c r="GE2">
        <v>1000000</v>
      </c>
      <c r="GF2">
        <v>1000000</v>
      </c>
      <c r="GI2">
        <v>1000000</v>
      </c>
      <c r="GJ2">
        <v>1000000</v>
      </c>
      <c r="GK2">
        <v>1000000</v>
      </c>
      <c r="GO2">
        <v>150</v>
      </c>
      <c r="GP2">
        <v>450</v>
      </c>
      <c r="GQ2">
        <v>450</v>
      </c>
      <c r="GU2">
        <v>2</v>
      </c>
      <c r="GV2">
        <v>2</v>
      </c>
      <c r="GW2">
        <v>2</v>
      </c>
      <c r="HO2" t="s">
        <v>594</v>
      </c>
      <c r="HP2">
        <v>0.125</v>
      </c>
      <c r="HQ2">
        <v>0.6</v>
      </c>
      <c r="HR2">
        <v>0.8</v>
      </c>
    </row>
    <row r="3" spans="1:299" ht="21" customHeight="1" x14ac:dyDescent="0.2">
      <c r="BF3" s="62" t="s">
        <v>481</v>
      </c>
      <c r="BG3" s="62"/>
      <c r="BH3" s="62"/>
      <c r="BI3" s="62"/>
      <c r="BJ3" s="62"/>
      <c r="BL3" s="62" t="s">
        <v>479</v>
      </c>
      <c r="BM3" s="62"/>
      <c r="BN3" s="62"/>
      <c r="BO3" s="62"/>
      <c r="BP3" s="62"/>
      <c r="BR3" s="62" t="s">
        <v>480</v>
      </c>
      <c r="BS3" s="62"/>
      <c r="BT3" s="62"/>
      <c r="BU3" s="62"/>
      <c r="BV3" s="62"/>
      <c r="BY3" s="62" t="s">
        <v>308</v>
      </c>
      <c r="BZ3" s="62"/>
      <c r="CA3" s="62"/>
      <c r="CB3" s="62"/>
      <c r="CC3" s="62"/>
      <c r="CF3" s="62" t="s">
        <v>305</v>
      </c>
      <c r="CG3" s="62"/>
      <c r="CH3" s="62"/>
      <c r="CI3" s="62"/>
      <c r="CJ3" s="62"/>
      <c r="CM3" s="62" t="s">
        <v>311</v>
      </c>
      <c r="CN3" s="62"/>
      <c r="CO3" s="62"/>
      <c r="CP3" s="62"/>
      <c r="CQ3" s="62"/>
      <c r="CR3" s="62"/>
      <c r="CS3" s="62"/>
      <c r="CT3" s="62"/>
      <c r="CU3" s="62"/>
      <c r="CV3" s="62"/>
      <c r="CW3" s="62"/>
      <c r="CY3" s="62" t="s">
        <v>295</v>
      </c>
      <c r="CZ3" s="62"/>
      <c r="DA3" s="62"/>
      <c r="DB3" s="62"/>
      <c r="DC3" s="62"/>
      <c r="DD3" s="62"/>
      <c r="DF3" s="62" t="s">
        <v>313</v>
      </c>
      <c r="DG3" s="62"/>
      <c r="DH3" s="62"/>
      <c r="DJ3" s="62" t="s">
        <v>372</v>
      </c>
      <c r="DK3" s="62"/>
      <c r="DL3" s="62"/>
      <c r="DM3" s="62"/>
      <c r="DN3" s="62"/>
      <c r="DO3" s="62"/>
      <c r="DP3" s="62"/>
      <c r="DQ3" s="62"/>
      <c r="DS3" s="62" t="s">
        <v>373</v>
      </c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G3" s="63" t="s">
        <v>374</v>
      </c>
      <c r="EH3" s="63"/>
      <c r="EI3" s="63"/>
      <c r="EJ3" s="63"/>
      <c r="EK3" s="63"/>
      <c r="EM3" s="62" t="s">
        <v>504</v>
      </c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FA3" s="62" t="s">
        <v>491</v>
      </c>
      <c r="FB3" s="62"/>
      <c r="FC3" s="62"/>
      <c r="FD3" s="62"/>
      <c r="FE3" s="62"/>
      <c r="FG3" s="62" t="s">
        <v>492</v>
      </c>
      <c r="FH3" s="62"/>
      <c r="FI3" s="62"/>
      <c r="FJ3" s="62"/>
      <c r="FK3" s="62"/>
      <c r="FM3" s="62" t="s">
        <v>507</v>
      </c>
      <c r="FN3" s="62"/>
      <c r="FO3" s="62"/>
      <c r="FP3" s="62"/>
      <c r="FQ3" s="62"/>
      <c r="FT3" s="62" t="s">
        <v>376</v>
      </c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35"/>
      <c r="GY3" s="35"/>
      <c r="GZ3" s="35"/>
      <c r="HB3">
        <v>1.5</v>
      </c>
      <c r="HD3" s="62" t="s">
        <v>375</v>
      </c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  <c r="HZ3" s="62"/>
      <c r="IA3" s="62"/>
      <c r="IB3" s="62"/>
      <c r="IC3" s="62"/>
      <c r="ID3" s="62"/>
      <c r="IM3" s="17">
        <v>1</v>
      </c>
      <c r="IP3" s="17">
        <v>0.5</v>
      </c>
      <c r="JG3">
        <v>142</v>
      </c>
      <c r="JH3">
        <v>0.15</v>
      </c>
      <c r="JI3">
        <f>JG3*JH3</f>
        <v>21.3</v>
      </c>
    </row>
    <row r="4" spans="1:299" ht="17.25" x14ac:dyDescent="0.2">
      <c r="C4" s="13" t="s">
        <v>304</v>
      </c>
      <c r="D4" s="13" t="s">
        <v>255</v>
      </c>
      <c r="E4" s="13" t="s">
        <v>473</v>
      </c>
      <c r="F4" s="13" t="s">
        <v>803</v>
      </c>
      <c r="G4" s="13" t="s">
        <v>575</v>
      </c>
      <c r="H4" s="13" t="s">
        <v>576</v>
      </c>
      <c r="I4" s="13" t="s">
        <v>577</v>
      </c>
      <c r="J4" s="13" t="s">
        <v>476</v>
      </c>
      <c r="K4" s="13" t="s">
        <v>477</v>
      </c>
      <c r="L4" s="13" t="s">
        <v>478</v>
      </c>
      <c r="M4" s="13" t="s">
        <v>482</v>
      </c>
      <c r="N4" s="13" t="s">
        <v>483</v>
      </c>
      <c r="O4" s="13" t="s">
        <v>484</v>
      </c>
      <c r="P4" s="13" t="s">
        <v>165</v>
      </c>
      <c r="Q4" s="13" t="s">
        <v>166</v>
      </c>
      <c r="R4" s="13" t="s">
        <v>167</v>
      </c>
      <c r="S4" s="13" t="s">
        <v>278</v>
      </c>
      <c r="T4" s="13" t="s">
        <v>168</v>
      </c>
      <c r="U4" s="13" t="s">
        <v>169</v>
      </c>
      <c r="V4" s="13" t="s">
        <v>170</v>
      </c>
      <c r="W4" s="13" t="s">
        <v>171</v>
      </c>
      <c r="X4" s="13" t="s">
        <v>578</v>
      </c>
      <c r="Y4" s="13" t="s">
        <v>579</v>
      </c>
      <c r="Z4" s="13" t="s">
        <v>581</v>
      </c>
      <c r="AA4" s="13" t="s">
        <v>580</v>
      </c>
      <c r="AB4" s="13" t="s">
        <v>582</v>
      </c>
      <c r="AC4" s="13" t="s">
        <v>583</v>
      </c>
      <c r="AD4" s="13" t="s">
        <v>584</v>
      </c>
      <c r="AE4" s="13" t="s">
        <v>585</v>
      </c>
      <c r="AF4" s="13" t="s">
        <v>586</v>
      </c>
      <c r="AG4" s="13" t="s">
        <v>587</v>
      </c>
      <c r="AH4" s="13" t="s">
        <v>589</v>
      </c>
      <c r="AI4" s="13" t="s">
        <v>588</v>
      </c>
      <c r="AJ4" s="13" t="s">
        <v>590</v>
      </c>
      <c r="AK4" s="13" t="s">
        <v>591</v>
      </c>
      <c r="AL4" s="13" t="s">
        <v>592</v>
      </c>
      <c r="AM4" s="13" t="s">
        <v>593</v>
      </c>
      <c r="AN4" s="13" t="s">
        <v>28</v>
      </c>
      <c r="AO4" s="13" t="s">
        <v>29</v>
      </c>
      <c r="AP4" s="13" t="s">
        <v>30</v>
      </c>
      <c r="AQ4" s="13" t="s">
        <v>31</v>
      </c>
      <c r="AR4" s="13" t="s">
        <v>32</v>
      </c>
      <c r="AS4" s="13" t="s">
        <v>34</v>
      </c>
      <c r="AT4" s="13" t="s">
        <v>347</v>
      </c>
      <c r="AU4" s="13" t="s">
        <v>351</v>
      </c>
      <c r="AV4" s="13" t="s">
        <v>349</v>
      </c>
      <c r="AW4" s="13" t="s">
        <v>314</v>
      </c>
      <c r="AX4" s="13" t="s">
        <v>340</v>
      </c>
      <c r="AY4" s="13" t="s">
        <v>324</v>
      </c>
      <c r="AZ4" s="13" t="s">
        <v>343</v>
      </c>
      <c r="BA4" s="13" t="s">
        <v>256</v>
      </c>
      <c r="BF4" s="13" t="s">
        <v>28</v>
      </c>
      <c r="BG4" s="13" t="s">
        <v>29</v>
      </c>
      <c r="BH4" s="13" t="s">
        <v>30</v>
      </c>
      <c r="BI4" s="13" t="s">
        <v>31</v>
      </c>
      <c r="BJ4" s="13" t="s">
        <v>32</v>
      </c>
      <c r="BL4" s="13" t="s">
        <v>28</v>
      </c>
      <c r="BM4" s="13" t="s">
        <v>29</v>
      </c>
      <c r="BN4" s="13" t="s">
        <v>30</v>
      </c>
      <c r="BO4" s="13" t="s">
        <v>31</v>
      </c>
      <c r="BP4" s="13" t="s">
        <v>32</v>
      </c>
      <c r="BR4" s="13" t="s">
        <v>28</v>
      </c>
      <c r="BS4" s="13" t="s">
        <v>29</v>
      </c>
      <c r="BT4" s="13" t="s">
        <v>30</v>
      </c>
      <c r="BU4" s="13" t="s">
        <v>31</v>
      </c>
      <c r="BV4" s="13" t="s">
        <v>32</v>
      </c>
      <c r="BY4" s="13" t="s">
        <v>28</v>
      </c>
      <c r="BZ4" s="13" t="s">
        <v>29</v>
      </c>
      <c r="CA4" s="13" t="s">
        <v>30</v>
      </c>
      <c r="CB4" s="13" t="s">
        <v>31</v>
      </c>
      <c r="CC4" s="13" t="s">
        <v>32</v>
      </c>
      <c r="CF4" s="13" t="s">
        <v>28</v>
      </c>
      <c r="CG4" s="13" t="s">
        <v>29</v>
      </c>
      <c r="CH4" s="13" t="s">
        <v>30</v>
      </c>
      <c r="CI4" s="13" t="s">
        <v>31</v>
      </c>
      <c r="CJ4" s="13" t="s">
        <v>32</v>
      </c>
      <c r="CM4" s="13" t="s">
        <v>28</v>
      </c>
      <c r="CN4" s="13" t="s">
        <v>29</v>
      </c>
      <c r="CO4" s="13" t="s">
        <v>30</v>
      </c>
      <c r="CP4" s="13" t="s">
        <v>31</v>
      </c>
      <c r="CQ4" s="13" t="s">
        <v>32</v>
      </c>
      <c r="CR4" s="13" t="s">
        <v>34</v>
      </c>
      <c r="CS4" s="13" t="s">
        <v>35</v>
      </c>
      <c r="CT4" s="13" t="s">
        <v>36</v>
      </c>
      <c r="CU4" s="13" t="s">
        <v>37</v>
      </c>
      <c r="CV4" s="13" t="s">
        <v>292</v>
      </c>
      <c r="CW4" s="13" t="s">
        <v>33</v>
      </c>
      <c r="CY4" s="25" t="s">
        <v>164</v>
      </c>
      <c r="CZ4" s="13" t="s">
        <v>28</v>
      </c>
      <c r="DA4" s="13" t="s">
        <v>29</v>
      </c>
      <c r="DB4" s="13" t="s">
        <v>30</v>
      </c>
      <c r="DC4" s="13" t="s">
        <v>31</v>
      </c>
      <c r="DD4" s="13" t="s">
        <v>32</v>
      </c>
      <c r="DF4" s="13" t="s">
        <v>164</v>
      </c>
      <c r="DG4" s="13" t="s">
        <v>315</v>
      </c>
      <c r="DH4" s="13" t="s">
        <v>316</v>
      </c>
      <c r="DJ4" s="13" t="s">
        <v>377</v>
      </c>
      <c r="DK4" s="13" t="s">
        <v>378</v>
      </c>
      <c r="DL4" s="13" t="s">
        <v>34</v>
      </c>
      <c r="DM4" s="13" t="s">
        <v>35</v>
      </c>
      <c r="DN4" s="13" t="s">
        <v>36</v>
      </c>
      <c r="DO4" s="13" t="s">
        <v>37</v>
      </c>
      <c r="DP4" s="13" t="s">
        <v>292</v>
      </c>
      <c r="DQ4" s="13" t="s">
        <v>33</v>
      </c>
      <c r="DS4" s="13" t="s">
        <v>279</v>
      </c>
      <c r="DT4" s="13" t="s">
        <v>280</v>
      </c>
      <c r="DU4" s="13" t="s">
        <v>281</v>
      </c>
      <c r="DV4" s="13" t="s">
        <v>282</v>
      </c>
      <c r="DW4" s="13" t="s">
        <v>283</v>
      </c>
      <c r="DX4" s="13" t="s">
        <v>345</v>
      </c>
      <c r="DY4" s="13" t="s">
        <v>347</v>
      </c>
      <c r="DZ4" s="13" t="s">
        <v>351</v>
      </c>
      <c r="EA4" s="13" t="s">
        <v>349</v>
      </c>
      <c r="EB4" s="13" t="s">
        <v>314</v>
      </c>
      <c r="EC4" s="13" t="s">
        <v>340</v>
      </c>
      <c r="ED4" s="13" t="s">
        <v>324</v>
      </c>
      <c r="EE4" s="13" t="s">
        <v>343</v>
      </c>
      <c r="EG4" s="13" t="s">
        <v>279</v>
      </c>
      <c r="EH4" s="13" t="s">
        <v>280</v>
      </c>
      <c r="EI4" s="13" t="s">
        <v>281</v>
      </c>
      <c r="EJ4" s="13" t="s">
        <v>282</v>
      </c>
      <c r="EK4" s="13" t="s">
        <v>283</v>
      </c>
      <c r="EM4" s="13" t="s">
        <v>437</v>
      </c>
      <c r="EN4" s="13" t="s">
        <v>444</v>
      </c>
      <c r="EO4" s="13" t="s">
        <v>445</v>
      </c>
      <c r="EP4" s="13" t="s">
        <v>496</v>
      </c>
      <c r="EQ4" s="13" t="s">
        <v>497</v>
      </c>
      <c r="ER4" s="13" t="s">
        <v>438</v>
      </c>
      <c r="ES4" s="13" t="s">
        <v>439</v>
      </c>
      <c r="ET4" s="13" t="s">
        <v>440</v>
      </c>
      <c r="EU4" s="13" t="s">
        <v>496</v>
      </c>
      <c r="EV4" s="13" t="s">
        <v>497</v>
      </c>
      <c r="EW4" s="13" t="s">
        <v>506</v>
      </c>
      <c r="EX4" s="13" t="s">
        <v>379</v>
      </c>
      <c r="FA4" s="13" t="s">
        <v>493</v>
      </c>
      <c r="FB4" s="13" t="s">
        <v>494</v>
      </c>
      <c r="FC4" s="13" t="s">
        <v>38</v>
      </c>
      <c r="FD4" s="13" t="s">
        <v>495</v>
      </c>
      <c r="FE4" s="31" t="s">
        <v>159</v>
      </c>
      <c r="FG4" s="13" t="s">
        <v>493</v>
      </c>
      <c r="FH4" s="13" t="s">
        <v>494</v>
      </c>
      <c r="FI4" s="13" t="s">
        <v>38</v>
      </c>
      <c r="FJ4" s="13" t="s">
        <v>495</v>
      </c>
      <c r="FK4" s="31" t="s">
        <v>159</v>
      </c>
      <c r="FM4" s="13" t="s">
        <v>493</v>
      </c>
      <c r="FN4" s="13" t="s">
        <v>494</v>
      </c>
      <c r="FO4" s="13" t="s">
        <v>38</v>
      </c>
      <c r="FP4" s="13" t="s">
        <v>495</v>
      </c>
      <c r="FQ4" s="31" t="s">
        <v>159</v>
      </c>
      <c r="FT4" s="13" t="s">
        <v>485</v>
      </c>
      <c r="FU4" s="13" t="s">
        <v>486</v>
      </c>
      <c r="FV4" s="13" t="s">
        <v>487</v>
      </c>
      <c r="FW4" s="13" t="s">
        <v>280</v>
      </c>
      <c r="FX4" s="13" t="s">
        <v>281</v>
      </c>
      <c r="FY4" s="13" t="s">
        <v>282</v>
      </c>
      <c r="FZ4" s="13" t="s">
        <v>283</v>
      </c>
      <c r="GA4" s="13" t="s">
        <v>345</v>
      </c>
      <c r="GB4" s="13" t="s">
        <v>347</v>
      </c>
      <c r="GC4" s="13" t="s">
        <v>351</v>
      </c>
      <c r="GD4" s="13" t="s">
        <v>349</v>
      </c>
      <c r="GE4" s="13" t="s">
        <v>314</v>
      </c>
      <c r="GF4" s="13" t="s">
        <v>340</v>
      </c>
      <c r="GG4" s="13" t="s">
        <v>324</v>
      </c>
      <c r="GH4" s="13" t="s">
        <v>343</v>
      </c>
      <c r="GI4" s="13" t="s">
        <v>427</v>
      </c>
      <c r="GJ4" s="13" t="s">
        <v>428</v>
      </c>
      <c r="GK4" s="13" t="s">
        <v>429</v>
      </c>
      <c r="GL4" s="13" t="s">
        <v>430</v>
      </c>
      <c r="GM4" s="13" t="s">
        <v>431</v>
      </c>
      <c r="GN4" s="13" t="s">
        <v>432</v>
      </c>
      <c r="GO4" s="13" t="s">
        <v>626</v>
      </c>
      <c r="GP4" s="13" t="s">
        <v>627</v>
      </c>
      <c r="GQ4" s="13" t="s">
        <v>628</v>
      </c>
      <c r="GR4" s="13" t="s">
        <v>434</v>
      </c>
      <c r="GS4" s="13" t="s">
        <v>435</v>
      </c>
      <c r="GT4" s="13" t="s">
        <v>436</v>
      </c>
      <c r="GU4" s="13" t="s">
        <v>441</v>
      </c>
      <c r="GV4" s="13" t="s">
        <v>442</v>
      </c>
      <c r="GW4" s="13" t="s">
        <v>443</v>
      </c>
      <c r="GX4" s="13" t="s">
        <v>510</v>
      </c>
      <c r="GY4" s="13" t="s">
        <v>511</v>
      </c>
      <c r="GZ4" s="13" t="s">
        <v>512</v>
      </c>
      <c r="HB4" s="25" t="s">
        <v>629</v>
      </c>
      <c r="HD4" s="13" t="s">
        <v>279</v>
      </c>
      <c r="HE4" s="13" t="s">
        <v>281</v>
      </c>
      <c r="HF4" s="13" t="s">
        <v>345</v>
      </c>
      <c r="HG4" s="13" t="s">
        <v>347</v>
      </c>
      <c r="HH4" s="13" t="s">
        <v>351</v>
      </c>
      <c r="HI4" s="13" t="s">
        <v>349</v>
      </c>
      <c r="HJ4" s="13" t="s">
        <v>314</v>
      </c>
      <c r="HK4" s="13" t="s">
        <v>340</v>
      </c>
      <c r="HL4" s="13" t="s">
        <v>802</v>
      </c>
      <c r="HM4" s="13" t="s">
        <v>651</v>
      </c>
      <c r="HN4" s="13" t="s">
        <v>38</v>
      </c>
      <c r="HO4" s="13" t="s">
        <v>379</v>
      </c>
      <c r="HP4" s="13" t="s">
        <v>488</v>
      </c>
      <c r="HQ4" s="13" t="s">
        <v>489</v>
      </c>
      <c r="HR4" s="13" t="s">
        <v>490</v>
      </c>
      <c r="HS4" s="13" t="s">
        <v>447</v>
      </c>
      <c r="HT4" s="13" t="s">
        <v>448</v>
      </c>
      <c r="HU4" s="13" t="s">
        <v>449</v>
      </c>
      <c r="HV4" s="13" t="s">
        <v>515</v>
      </c>
      <c r="HW4" s="13" t="s">
        <v>611</v>
      </c>
      <c r="HX4" s="13" t="s">
        <v>612</v>
      </c>
      <c r="HY4" s="13" t="s">
        <v>613</v>
      </c>
      <c r="HZ4" s="13" t="s">
        <v>516</v>
      </c>
      <c r="IA4" s="13" t="s">
        <v>517</v>
      </c>
      <c r="IB4" s="13" t="s">
        <v>518</v>
      </c>
      <c r="IC4" s="13" t="s">
        <v>610</v>
      </c>
      <c r="ID4" s="13" t="s">
        <v>513</v>
      </c>
      <c r="IH4" s="13" t="s">
        <v>614</v>
      </c>
      <c r="II4" s="13" t="s">
        <v>615</v>
      </c>
      <c r="IJ4" s="13" t="s">
        <v>481</v>
      </c>
      <c r="IK4" s="13" t="s">
        <v>479</v>
      </c>
      <c r="IL4" s="13" t="s">
        <v>480</v>
      </c>
      <c r="IM4" s="13" t="s">
        <v>800</v>
      </c>
      <c r="IN4" s="13" t="s">
        <v>623</v>
      </c>
      <c r="IO4" s="13" t="s">
        <v>624</v>
      </c>
      <c r="IP4" s="13" t="s">
        <v>801</v>
      </c>
      <c r="IQ4" s="13" t="s">
        <v>623</v>
      </c>
      <c r="IR4" s="13" t="s">
        <v>624</v>
      </c>
      <c r="IS4" s="13" t="s">
        <v>614</v>
      </c>
      <c r="IT4" s="13" t="s">
        <v>615</v>
      </c>
      <c r="IU4" s="13" t="s">
        <v>481</v>
      </c>
      <c r="IV4" s="13" t="s">
        <v>479</v>
      </c>
      <c r="IW4" s="13" t="s">
        <v>480</v>
      </c>
      <c r="IX4" s="13" t="s">
        <v>381</v>
      </c>
      <c r="IY4" s="13" t="s">
        <v>623</v>
      </c>
      <c r="IZ4" s="13" t="s">
        <v>624</v>
      </c>
      <c r="JA4" s="13" t="s">
        <v>801</v>
      </c>
      <c r="JB4" s="13" t="s">
        <v>623</v>
      </c>
      <c r="JC4" s="13" t="s">
        <v>624</v>
      </c>
      <c r="JG4" s="13" t="s">
        <v>625</v>
      </c>
      <c r="JJ4" s="13" t="s">
        <v>481</v>
      </c>
      <c r="JK4" s="13" t="s">
        <v>479</v>
      </c>
      <c r="JL4" s="13" t="s">
        <v>480</v>
      </c>
      <c r="JM4" s="13" t="s">
        <v>383</v>
      </c>
      <c r="JN4" s="13" t="s">
        <v>623</v>
      </c>
      <c r="JO4" s="13" t="s">
        <v>624</v>
      </c>
      <c r="JP4" s="13" t="s">
        <v>481</v>
      </c>
      <c r="JQ4" s="13" t="s">
        <v>479</v>
      </c>
      <c r="JR4" s="13" t="s">
        <v>480</v>
      </c>
      <c r="JS4" s="13" t="s">
        <v>382</v>
      </c>
      <c r="JT4" s="13" t="s">
        <v>623</v>
      </c>
      <c r="JU4" s="13" t="s">
        <v>624</v>
      </c>
      <c r="JW4" s="13" t="s">
        <v>384</v>
      </c>
      <c r="JX4" s="13" t="s">
        <v>623</v>
      </c>
      <c r="JY4" s="13" t="s">
        <v>624</v>
      </c>
      <c r="JZ4" s="13" t="s">
        <v>385</v>
      </c>
      <c r="KA4" s="13" t="s">
        <v>623</v>
      </c>
      <c r="KB4" s="13" t="s">
        <v>624</v>
      </c>
      <c r="KF4" s="15" t="s">
        <v>103</v>
      </c>
      <c r="KG4" s="15" t="s">
        <v>129</v>
      </c>
      <c r="KH4" s="15" t="s">
        <v>140</v>
      </c>
      <c r="KI4" s="15" t="s">
        <v>130</v>
      </c>
      <c r="KJ4" s="15" t="s">
        <v>131</v>
      </c>
      <c r="KK4" s="15" t="s">
        <v>132</v>
      </c>
      <c r="KL4" s="15" t="s">
        <v>133</v>
      </c>
      <c r="KM4" s="15" t="s">
        <v>173</v>
      </c>
    </row>
    <row r="5" spans="1:299" ht="16.5" x14ac:dyDescent="0.2">
      <c r="A5">
        <v>0</v>
      </c>
      <c r="B5">
        <v>0</v>
      </c>
      <c r="C5" s="14">
        <f>MATCH(F5,$B$5:$B$85,1)</f>
        <v>1</v>
      </c>
      <c r="D5" s="14">
        <v>1</v>
      </c>
      <c r="E5" s="14" t="s">
        <v>685</v>
      </c>
      <c r="F5" s="14">
        <v>10</v>
      </c>
      <c r="G5" s="14">
        <v>1</v>
      </c>
      <c r="H5" s="14">
        <v>0</v>
      </c>
      <c r="I5" s="14">
        <v>0</v>
      </c>
      <c r="J5" s="14">
        <v>1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F5" s="14">
        <f>ROUND((INDEX(新战舰养成!S$6:S$18,通天塔!$J5+1)+INDEX(新战舰养成!D$6:D$18,通天塔!$J5+1)*(通天塔!$G5-1))*INDEX(战舰突破!$D$6:$D$18,通天塔!$M5+1),0)</f>
        <v>110</v>
      </c>
      <c r="BG5" s="14">
        <f>ROUND((INDEX(新战舰养成!T$6:T$18,通天塔!$J5+1)+INDEX(新战舰养成!E$6:E$18,通天塔!$J5+1)*(通天塔!$G5-1))*INDEX(战舰突破!$D$6:$D$18,通天塔!$M5+1),0)</f>
        <v>820</v>
      </c>
      <c r="BH5" s="14">
        <f>ROUND((INDEX(新战舰养成!U$6:U$18,通天塔!$J5+1)+INDEX(新战舰养成!F$6:F$18,通天塔!$J5+1)*(通天塔!$G5-1))*INDEX(战舰突破!$D$6:$D$18,通天塔!$M5+1),0)</f>
        <v>55</v>
      </c>
      <c r="BI5" s="14">
        <f>ROUND((INDEX(新战舰养成!V$6:V$18,通天塔!$J5+1)+INDEX(新战舰养成!G$6:G$18,通天塔!$J5+1)*(通天塔!$G5-1))*INDEX(战舰突破!$D$6:$D$18,通天塔!$M5+1),0)</f>
        <v>300</v>
      </c>
      <c r="BJ5" s="14">
        <f>ROUND((INDEX(新战舰养成!W$6:W$18,通天塔!$J5+1)+INDEX(新战舰养成!H$6:H$18,通天塔!$J5+1)*(通天塔!$G5-1))*INDEX(战舰突破!$D$6:$D$18,通天塔!$M5+1),0)</f>
        <v>4</v>
      </c>
      <c r="BL5" s="14">
        <f>IF($H5&gt;0,ROUND((INDEX(新战舰养成!X$6:X$18,通天塔!$K5+1)+INDEX(新战舰养成!I$6:I$18,通天塔!$K5+1)*(通天塔!$H5-1))*INDEX(战舰突破!$D$6:$D$18,通天塔!$N5+1),0),0)</f>
        <v>0</v>
      </c>
      <c r="BM5" s="14">
        <f>IF($H5&gt;0,ROUND((INDEX(新战舰养成!Y$6:Y$18,通天塔!$K5+1)+INDEX(新战舰养成!J$6:J$18,通天塔!$K5+1)*(通天塔!$H5-1))*INDEX(战舰突破!$D$6:$D$18,通天塔!$N5+1),0),0)</f>
        <v>0</v>
      </c>
      <c r="BN5" s="14">
        <f>IF($H5&gt;0,ROUND((INDEX(新战舰养成!Z$6:Z$18,通天塔!$K5+1)+INDEX(新战舰养成!K$6:K$18,通天塔!$K5+1)*(通天塔!$H5-1))*INDEX(战舰突破!$D$6:$D$18,通天塔!$N5+1),0),0)</f>
        <v>0</v>
      </c>
      <c r="BO5" s="14">
        <f>IF($H5&gt;0,ROUND((INDEX(新战舰养成!AA$6:AA$18,通天塔!$K5+1)+INDEX(新战舰养成!L$6:L$18,通天塔!$K5+1)*(通天塔!$H5-1))*INDEX(战舰突破!$D$6:$D$18,通天塔!$N5+1),0),0)</f>
        <v>0</v>
      </c>
      <c r="BP5" s="14">
        <f>IF($H5&gt;0,ROUND((INDEX(新战舰养成!AB$6:AB$18,通天塔!$K5+1)+INDEX(新战舰养成!M$6:M$18,通天塔!$K5+1)*(通天塔!$H5-1))*INDEX(战舰突破!$D$6:$D$18,通天塔!$N5+1),0),0)</f>
        <v>0</v>
      </c>
      <c r="BR5" s="14">
        <f>IF($I5&gt;0,ROUND((INDEX(新战舰养成!AC$6:AC$18,通天塔!$L5+1)+INDEX(新战舰养成!I$6:I$18,通天塔!$L5+1)*(通天塔!$I5-1))*INDEX(战舰突破!$D$6:$D$18,通天塔!$O5+1),0),0)</f>
        <v>0</v>
      </c>
      <c r="BS5" s="14">
        <f>IF($I5&gt;0,ROUND((INDEX(新战舰养成!AD$6:AD$18,通天塔!$L5+1)+INDEX(新战舰养成!J$6:J$18,通天塔!$L5+1)*(通天塔!$I5-1))*INDEX(战舰突破!$D$6:$D$18,通天塔!$O5+1),0),0)</f>
        <v>0</v>
      </c>
      <c r="BT5" s="14">
        <f>IF($I5&gt;0,ROUND((INDEX(新战舰养成!AE$6:AE$18,通天塔!$L5+1)+INDEX(新战舰养成!K$6:K$18,通天塔!$L5+1)*(通天塔!$I5-1))*INDEX(战舰突破!$D$6:$D$18,通天塔!$O5+1),0),0)</f>
        <v>0</v>
      </c>
      <c r="BU5" s="14">
        <f>IF($I5&gt;0,ROUND((INDEX(新战舰养成!AF$6:AF$18,通天塔!$L5+1)+INDEX(新战舰养成!L$6:L$18,通天塔!$L5+1)*(通天塔!$I5-1))*INDEX(战舰突破!$D$6:$D$18,通天塔!$O5+1),0),0)</f>
        <v>0</v>
      </c>
      <c r="BV5" s="14">
        <f>IF($I5&gt;0,ROUND((INDEX(新战舰养成!AG$6:AG$18,通天塔!$L5+1)+INDEX(新战舰养成!M$6:M$18,通天塔!$L5+1)*(通天塔!$I5-1))*INDEX(战舰突破!$D$6:$D$18,通天塔!$O5+1),0),0)</f>
        <v>0</v>
      </c>
      <c r="BY5" s="14">
        <f>(INDEX(装备数值!$C$13:$G$116,通天塔!$P5*8+1,BY$2)+INDEX(装备数值!$C$13:$G$116,通天塔!$Q5*8+2,BY$2)+INDEX(装备数值!$C$13:$G$116,通天塔!$S5*8+3,BY$2)+INDEX(装备数值!$C$13:$G$116,通天塔!$R5*8+4,BY$2)+INDEX(装备数值!$C$13:$G$116,通天塔!$T5*8+5,BY$2)+INDEX(装备数值!$C$13:$G$116,通天塔!$U5*8+6,BY$2)+INDEX(装备数值!$C$13:$G$116,通天塔!$V5*8+7,BY$2)+INDEX(装备数值!$C$13:$G$116,通天塔!$W5*8+8,BY$2))</f>
        <v>0</v>
      </c>
      <c r="BZ5" s="14">
        <f>(INDEX(装备数值!$C$13:$G$116,通天塔!$P5*8+1,BZ$2)+INDEX(装备数值!$C$13:$G$116,通天塔!$Q5*8+2,BZ$2)+INDEX(装备数值!$C$13:$G$116,通天塔!$S5*8+3,BZ$2)+INDEX(装备数值!$C$13:$G$116,通天塔!$R5*8+4,BZ$2)+INDEX(装备数值!$C$13:$G$116,通天塔!$T5*8+5,BZ$2)+INDEX(装备数值!$C$13:$G$116,通天塔!$U5*8+6,BZ$2)+INDEX(装备数值!$C$13:$G$116,通天塔!$V5*8+7,BZ$2)+INDEX(装备数值!$C$13:$G$116,通天塔!$W5*8+8,BZ$2))</f>
        <v>0</v>
      </c>
      <c r="CA5" s="14">
        <f>(INDEX(装备数值!$C$13:$G$116,通天塔!$P5*8+1,CA$2)+INDEX(装备数值!$C$13:$G$116,通天塔!$Q5*8+2,CA$2)+INDEX(装备数值!$C$13:$G$116,通天塔!$S5*8+3,CA$2)+INDEX(装备数值!$C$13:$G$116,通天塔!$R5*8+4,CA$2)+INDEX(装备数值!$C$13:$G$116,通天塔!$T5*8+5,CA$2)+INDEX(装备数值!$C$13:$G$116,通天塔!$U5*8+6,CA$2)+INDEX(装备数值!$C$13:$G$116,通天塔!$V5*8+7,CA$2)+INDEX(装备数值!$C$13:$G$116,通天塔!$W5*8+8,CA$2))</f>
        <v>0</v>
      </c>
      <c r="CB5" s="14">
        <f>(INDEX(装备数值!$C$13:$G$116,通天塔!$P5*8+1,CB$2)+INDEX(装备数值!$C$13:$G$116,通天塔!$Q5*8+2,CB$2)+INDEX(装备数值!$C$13:$G$116,通天塔!$S5*8+3,CB$2)+INDEX(装备数值!$C$13:$G$116,通天塔!$R5*8+4,CB$2)+INDEX(装备数值!$C$13:$G$116,通天塔!$T5*8+5,CB$2)+INDEX(装备数值!$C$13:$G$116,通天塔!$U5*8+6,CB$2)+INDEX(装备数值!$C$13:$G$116,通天塔!$V5*8+7,CB$2)+INDEX(装备数值!$C$13:$G$116,通天塔!$W5*8+8,CB$2))</f>
        <v>0</v>
      </c>
      <c r="CC5" s="14">
        <f>(INDEX(装备数值!$C$13:$G$116,通天塔!$P5*8+1,CC$2)+INDEX(装备数值!$C$13:$G$116,通天塔!$Q5*8+2,CC$2)+INDEX(装备数值!$C$13:$G$116,通天塔!$S5*8+3,CC$2)+INDEX(装备数值!$C$13:$G$116,通天塔!$R5*8+4,CC$2)+INDEX(装备数值!$C$13:$G$116,通天塔!$T5*8+5,CC$2)+INDEX(装备数值!$C$13:$G$116,通天塔!$U5*8+6,CC$2)+INDEX(装备数值!$C$13:$G$116,通天塔!$V5*8+7,CC$2)+INDEX(装备数值!$C$13:$G$116,通天塔!$W5*8+8,CC$2))</f>
        <v>0</v>
      </c>
      <c r="CF5" s="14">
        <f>INDEX(装备数值!$I$13:$M$116,通天塔!$P5*8+1,CF$2)*$X5+INDEX(装备数值!$I$13:$M$116,通天塔!$Q5*8+2,CF$2)*$Y5+INDEX(装备数值!$I$13:$M$116,通天塔!$S5*8+3,CF$2)*$Z5+INDEX(装备数值!$I$13:$M$116,通天塔!$R5*8+4,CF$2)*$AA5+INDEX(装备数值!$I$13:$M$116,通天塔!$T5*8+5,CF$2)*$AB5+INDEX(装备数值!$I$13:$M$116,通天塔!$U5*8+6,CF$2)*$AC5+INDEX(装备数值!$I$13:$M$116,通天塔!$V5*8+7,CF$2)*$AD5+INDEX(装备数值!$I$13:$M$116,通天塔!$W5*8+8,CF$2)*$AE5</f>
        <v>0</v>
      </c>
      <c r="CG5" s="14">
        <f>INDEX(装备数值!$I$13:$M$116,通天塔!$P5*8+1,CG$2)*$X5+INDEX(装备数值!$I$13:$M$116,通天塔!$Q5*8+2,CG$2)*$Y5+INDEX(装备数值!$I$13:$M$116,通天塔!$S5*8+3,CG$2)*$Z5+INDEX(装备数值!$I$13:$M$116,通天塔!$R5*8+4,CG$2)*$AA5+INDEX(装备数值!$I$13:$M$116,通天塔!$T5*8+5,CG$2)*$AB5+INDEX(装备数值!$I$13:$M$116,通天塔!$U5*8+6,CG$2)*$AC5+INDEX(装备数值!$I$13:$M$116,通天塔!$V5*8+7,CG$2)*$AD5+INDEX(装备数值!$I$13:$M$116,通天塔!$W5*8+8,CG$2)*$AE5</f>
        <v>0</v>
      </c>
      <c r="CH5" s="14">
        <f>INDEX(装备数值!$I$13:$M$116,通天塔!$P5*8+1,CH$2)*$X5+INDEX(装备数值!$I$13:$M$116,通天塔!$Q5*8+2,CH$2)*$Y5+INDEX(装备数值!$I$13:$M$116,通天塔!$S5*8+3,CH$2)*$Z5+INDEX(装备数值!$I$13:$M$116,通天塔!$R5*8+4,CH$2)*$AA5+INDEX(装备数值!$I$13:$M$116,通天塔!$T5*8+5,CH$2)*$AB5+INDEX(装备数值!$I$13:$M$116,通天塔!$U5*8+6,CH$2)*$AC5+INDEX(装备数值!$I$13:$M$116,通天塔!$V5*8+7,CH$2)*$AD5+INDEX(装备数值!$I$13:$M$116,通天塔!$W5*8+8,CH$2)*$AE5</f>
        <v>0</v>
      </c>
      <c r="CI5" s="14">
        <f>INDEX(装备数值!$I$13:$M$116,通天塔!$P5*8+1,CI$2)*$X5+INDEX(装备数值!$I$13:$M$116,通天塔!$Q5*8+2,CI$2)*$Y5+INDEX(装备数值!$I$13:$M$116,通天塔!$S5*8+3,CI$2)*$Z5+INDEX(装备数值!$I$13:$M$116,通天塔!$R5*8+4,CI$2)*$AA5+INDEX(装备数值!$I$13:$M$116,通天塔!$T5*8+5,CI$2)*$AB5+INDEX(装备数值!$I$13:$M$116,通天塔!$U5*8+6,CI$2)*$AC5+INDEX(装备数值!$I$13:$M$116,通天塔!$V5*8+7,CI$2)*$AD5+INDEX(装备数值!$I$13:$M$116,通天塔!$W5*8+8,CI$2)*$AE5</f>
        <v>0</v>
      </c>
      <c r="CJ5" s="14">
        <f>INDEX(装备数值!$I$13:$M$116,通天塔!$P5*8+1,CJ$2)*$X5+INDEX(装备数值!$I$13:$M$116,通天塔!$Q5*8+2,CJ$2)*$Y5+INDEX(装备数值!$I$13:$M$116,通天塔!$S5*8+3,CJ$2)*$Z5+INDEX(装备数值!$I$13:$M$116,通天塔!$R5*8+4,CJ$2)*$AA5+INDEX(装备数值!$I$13:$M$116,通天塔!$T5*8+5,CJ$2)*$AB5+INDEX(装备数值!$I$13:$M$116,通天塔!$U5*8+6,CJ$2)*$AC5+INDEX(装备数值!$I$13:$M$116,通天塔!$V5*8+7,CJ$2)*$AD5+INDEX(装备数值!$I$13:$M$116,通天塔!$W5*8+8,CJ$2)*$AE5</f>
        <v>0</v>
      </c>
      <c r="CM5" s="14">
        <f>INDEX(装备数值!$X$13:$AH$116,$P5*8+1,CM$2)*$AF5+INDEX(装备数值!$X$13:$AH$116,$Q5*8+2,CM$2)*$AG5+INDEX(装备数值!$X$13:$AH$116,$S5*8+3,CM$2)*$AH5+INDEX(装备数值!$X$13:$AH$116,$R5*8+4,CM$2)*$AI5+INDEX(装备数值!$X$13:$AH$116,$T5*8+5,CM$2)*$AJ5+INDEX(装备数值!$X$13:$AH$116,$U5*8+6,CM$2)*$AK5+INDEX(装备数值!$X$13:$AH$116,$V5*8+7,CM$2)*$AL5+INDEX(装备数值!$X$13:$AH$116,$W5*8+8,CM$2)*$AM5</f>
        <v>0</v>
      </c>
      <c r="CN5" s="14">
        <f>INDEX(装备数值!$X$13:$AH$116,$P5*8+1,CN$2)*$AF5+INDEX(装备数值!$X$13:$AH$116,$Q5*8+2,CN$2)*$AG5+INDEX(装备数值!$X$13:$AH$116,$S5*8+3,CN$2)*$AH5+INDEX(装备数值!$X$13:$AH$116,$R5*8+4,CN$2)*$AI5+INDEX(装备数值!$X$13:$AH$116,$T5*8+5,CN$2)*$AJ5+INDEX(装备数值!$X$13:$AH$116,$U5*8+6,CN$2)*$AK5+INDEX(装备数值!$X$13:$AH$116,$V5*8+7,CN$2)*$AL5+INDEX(装备数值!$X$13:$AH$116,$W5*8+8,CN$2)*$AM5</f>
        <v>0</v>
      </c>
      <c r="CO5" s="14">
        <f>INDEX(装备数值!$X$13:$AH$116,$P5*8+1,CO$2)*$AF5+INDEX(装备数值!$X$13:$AH$116,$Q5*8+2,CO$2)*$AG5+INDEX(装备数值!$X$13:$AH$116,$S5*8+3,CO$2)*$AH5+INDEX(装备数值!$X$13:$AH$116,$R5*8+4,CO$2)*$AI5+INDEX(装备数值!$X$13:$AH$116,$T5*8+5,CO$2)*$AJ5+INDEX(装备数值!$X$13:$AH$116,$U5*8+6,CO$2)*$AK5+INDEX(装备数值!$X$13:$AH$116,$V5*8+7,CO$2)*$AL5+INDEX(装备数值!$X$13:$AH$116,$W5*8+8,CO$2)*$AM5</f>
        <v>0</v>
      </c>
      <c r="CP5" s="14">
        <f>INDEX(装备数值!$X$13:$AH$116,$P5*8+1,CP$2)*$AF5+INDEX(装备数值!$X$13:$AH$116,$Q5*8+2,CP$2)*$AG5+INDEX(装备数值!$X$13:$AH$116,$S5*8+3,CP$2)*$AH5+INDEX(装备数值!$X$13:$AH$116,$R5*8+4,CP$2)*$AI5+INDEX(装备数值!$X$13:$AH$116,$T5*8+5,CP$2)*$AJ5+INDEX(装备数值!$X$13:$AH$116,$U5*8+6,CP$2)*$AK5+INDEX(装备数值!$X$13:$AH$116,$V5*8+7,CP$2)*$AL5+INDEX(装备数值!$X$13:$AH$116,$W5*8+8,CP$2)*$AM5</f>
        <v>0</v>
      </c>
      <c r="CQ5" s="14">
        <f>INDEX(装备数值!$X$13:$AH$116,$P5*8+1,CQ$2)*$AF5+INDEX(装备数值!$X$13:$AH$116,$Q5*8+2,CQ$2)*$AG5+INDEX(装备数值!$X$13:$AH$116,$S5*8+3,CQ$2)*$AH5+INDEX(装备数值!$X$13:$AH$116,$R5*8+4,CQ$2)*$AI5+INDEX(装备数值!$X$13:$AH$116,$T5*8+5,CQ$2)*$AJ5+INDEX(装备数值!$X$13:$AH$116,$U5*8+6,CQ$2)*$AK5+INDEX(装备数值!$X$13:$AH$116,$V5*8+7,CQ$2)*$AL5+INDEX(装备数值!$X$13:$AH$116,$W5*8+8,CQ$2)*$AM5</f>
        <v>0</v>
      </c>
      <c r="CR5" s="14">
        <f>INDEX(装备数值!$X$13:$AH$116,$P5*8+1,CR$2)*$AF5+INDEX(装备数值!$X$13:$AH$116,$Q5*8+2,CR$2)*$AG5+INDEX(装备数值!$X$13:$AH$116,$S5*8+3,CR$2)*$AH5+INDEX(装备数值!$X$13:$AH$116,$R5*8+4,CR$2)*$AI5+INDEX(装备数值!$X$13:$AH$116,$T5*8+5,CR$2)*$AJ5+INDEX(装备数值!$X$13:$AH$116,$U5*8+6,CR$2)*$AK5+INDEX(装备数值!$X$13:$AH$116,$V5*8+7,CR$2)*$AL5+INDEX(装备数值!$X$13:$AH$116,$W5*8+8,CR$2)*$AM5</f>
        <v>0</v>
      </c>
      <c r="CS5" s="14">
        <f>INDEX(装备数值!$X$13:$AH$116,$P5*8+1,CS$2)*$AF5+INDEX(装备数值!$X$13:$AH$116,$Q5*8+2,CS$2)*$AG5+INDEX(装备数值!$X$13:$AH$116,$S5*8+3,CS$2)*$AH5+INDEX(装备数值!$X$13:$AH$116,$R5*8+4,CS$2)*$AI5+INDEX(装备数值!$X$13:$AH$116,$T5*8+5,CS$2)*$AJ5+INDEX(装备数值!$X$13:$AH$116,$U5*8+6,CS$2)*$AK5+INDEX(装备数值!$X$13:$AH$116,$V5*8+7,CS$2)*$AL5+INDEX(装备数值!$X$13:$AH$116,$W5*8+8,CS$2)*$AM5</f>
        <v>0</v>
      </c>
      <c r="CT5" s="14">
        <f>INDEX(装备数值!$X$13:$AH$116,$P5*8+1,CT$2)*$AF5+INDEX(装备数值!$X$13:$AH$116,$Q5*8+2,CT$2)*$AG5+INDEX(装备数值!$X$13:$AH$116,$S5*8+3,CT$2)*$AH5+INDEX(装备数值!$X$13:$AH$116,$R5*8+4,CT$2)*$AI5+INDEX(装备数值!$X$13:$AH$116,$T5*8+5,CT$2)*$AJ5+INDEX(装备数值!$X$13:$AH$116,$U5*8+6,CT$2)*$AK5+INDEX(装备数值!$X$13:$AH$116,$V5*8+7,CT$2)*$AL5+INDEX(装备数值!$X$13:$AH$116,$W5*8+8,CT$2)*$AM5</f>
        <v>0</v>
      </c>
      <c r="CU5" s="14">
        <f>INDEX(装备数值!$X$13:$AH$116,$P5*8+1,CU$2)*$AF5+INDEX(装备数值!$X$13:$AH$116,$Q5*8+2,CU$2)*$AG5+INDEX(装备数值!$X$13:$AH$116,$S5*8+3,CU$2)*$AH5+INDEX(装备数值!$X$13:$AH$116,$R5*8+4,CU$2)*$AI5+INDEX(装备数值!$X$13:$AH$116,$T5*8+5,CU$2)*$AJ5+INDEX(装备数值!$X$13:$AH$116,$U5*8+6,CU$2)*$AK5+INDEX(装备数值!$X$13:$AH$116,$V5*8+7,CU$2)*$AL5+INDEX(装备数值!$X$13:$AH$116,$W5*8+8,CU$2)*$AM5</f>
        <v>0</v>
      </c>
      <c r="CV5" s="14">
        <f>INDEX(装备数值!$X$13:$AH$116,$P5*8+1,CV$2)*$AF5+INDEX(装备数值!$X$13:$AH$116,$Q5*8+2,CV$2)*$AG5+INDEX(装备数值!$X$13:$AH$116,$S5*8+3,CV$2)*$AH5+INDEX(装备数值!$X$13:$AH$116,$R5*8+4,CV$2)*$AI5+INDEX(装备数值!$X$13:$AH$116,$T5*8+5,CV$2)*$AJ5+INDEX(装备数值!$X$13:$AH$116,$U5*8+6,CV$2)*$AK5+INDEX(装备数值!$X$13:$AH$116,$V5*8+7,CV$2)*$AL5+INDEX(装备数值!$X$13:$AH$116,$W5*8+8,CV$2)*$AM5</f>
        <v>0</v>
      </c>
      <c r="CW5" s="14">
        <f>INDEX(装备数值!$X$13:$AH$116,$P5*8+1,CW$2)*$AF5+INDEX(装备数值!$X$13:$AH$116,$Q5*8+2,CW$2)*$AG5+INDEX(装备数值!$X$13:$AH$116,$S5*8+3,CW$2)*$AH5+INDEX(装备数值!$X$13:$AH$116,$R5*8+4,CW$2)*$AI5+INDEX(装备数值!$X$13:$AH$116,$T5*8+5,CW$2)*$AJ5+INDEX(装备数值!$X$13:$AH$116,$U5*8+6,CW$2)*$AK5+INDEX(装备数值!$X$13:$AH$116,$V5*8+7,CW$2)*$AL5+INDEX(装备数值!$X$13:$AH$116,$W5*8+8,CW$2)*$AM5</f>
        <v>0</v>
      </c>
      <c r="CY5" s="14">
        <f>INDEX(装备数值!$AN$17:$AN$117,MATCH(MIN($X5:$AE5),装备数值!$AO$17:$AO$117,1))</f>
        <v>0</v>
      </c>
      <c r="CZ5" s="14">
        <f>IF(COUNTIF($P5:$W5,"&gt;"&amp;0)=8,INDEX(装备数值!AR$17:AR$117,$CY5+1),0)</f>
        <v>0</v>
      </c>
      <c r="DA5" s="14">
        <f>IF(COUNTIF($P5:$W5,"&gt;"&amp;0)=8,INDEX(装备数值!AS$17:AS$117,$CY5+1),0)</f>
        <v>0</v>
      </c>
      <c r="DB5" s="14">
        <f>IF(COUNTIF($P5:$W5,"&gt;"&amp;0)=8,INDEX(装备数值!AT$17:AT$117,$CY5+1),0)</f>
        <v>0</v>
      </c>
      <c r="DC5" s="14">
        <f>IF(COUNTIF($P5:$W5,"&gt;"&amp;0)=8,INDEX(装备数值!AU$17:AU$117,$CY5+1),0)</f>
        <v>0</v>
      </c>
      <c r="DD5" s="14">
        <f>IF(COUNTIF($P5:$W5,"&gt;"&amp;0)=8,INDEX(装备数值!AV$17:AV$117,$CY5+1),0)</f>
        <v>0</v>
      </c>
      <c r="DF5" s="14">
        <f>INDEX(装备数值!$AY$17:$AY$77,MATCH(MIN($AF5:$AM5),装备数值!$AZ$17:$AZ$77,1))</f>
        <v>0</v>
      </c>
      <c r="DG5" s="26">
        <f>INDEX(装备数值!BA$17:BA$77,通天塔!DF5+1)</f>
        <v>0</v>
      </c>
      <c r="DH5" s="26">
        <f>INDEX(装备数值!BA$17:BA$77,通天塔!DF5+1)</f>
        <v>0</v>
      </c>
      <c r="DJ5" s="14">
        <f t="shared" ref="DJ5" si="0">SUM(AN5:AZ5)</f>
        <v>0</v>
      </c>
      <c r="DK5" s="14">
        <f>VLOOKUP(DJ5,军阶与晶片数值!$W$6:$X$27,2)</f>
        <v>0</v>
      </c>
      <c r="DL5" s="14">
        <f>INDEX(军阶与晶片数值!Y$6:Y$27,$DK5+1)</f>
        <v>0</v>
      </c>
      <c r="DM5" s="14">
        <f>INDEX(军阶与晶片数值!Z$6:Z$27,$DK5+1)</f>
        <v>0</v>
      </c>
      <c r="DN5" s="14">
        <f>INDEX(军阶与晶片数值!AA$6:AA$27,$DK5+1)</f>
        <v>0</v>
      </c>
      <c r="DO5" s="14">
        <f>INDEX(军阶与晶片数值!AB$6:AB$27,$DK5+1)</f>
        <v>0</v>
      </c>
      <c r="DP5" s="29">
        <f>INDEX(军阶与晶片数值!AC$6:AC$27,$DK5+1)</f>
        <v>0</v>
      </c>
      <c r="DQ5" s="29">
        <f>INDEX(军阶与晶片数值!AD$6:AD$27,$DK5+1)</f>
        <v>0</v>
      </c>
      <c r="DS5" s="26">
        <f>INDEX(军阶与晶片数值!I$6:I$16,AN5+1)</f>
        <v>0</v>
      </c>
      <c r="DT5" s="26">
        <f>INDEX(军阶与晶片数值!M$6:M$16,AO5+1)</f>
        <v>0</v>
      </c>
      <c r="DU5" s="26">
        <f>INDEX(军阶与晶片数值!J$6:J$16,AP5+1)</f>
        <v>0</v>
      </c>
      <c r="DV5" s="26">
        <f>INDEX(军阶与晶片数值!K$6:K$16,AQ5+1)</f>
        <v>0</v>
      </c>
      <c r="DW5" s="26">
        <f>INDEX(军阶与晶片数值!L$6:L$16,AR5+1)</f>
        <v>0</v>
      </c>
      <c r="DX5" s="28">
        <f>INDEX(军阶与晶片数值!N$6:N$16,AS5+1)</f>
        <v>0</v>
      </c>
      <c r="DY5" s="28">
        <f>INDEX(军阶与晶片数值!O$6:O$16,AT5+1)</f>
        <v>0</v>
      </c>
      <c r="DZ5" s="28">
        <f>INDEX(军阶与晶片数值!P$6:P$16,AU5+1)</f>
        <v>0</v>
      </c>
      <c r="EA5" s="28">
        <f>INDEX(军阶与晶片数值!Q$6:Q$16,AV5+1)</f>
        <v>0</v>
      </c>
      <c r="EB5" s="26">
        <f>INDEX(军阶与晶片数值!R$6:R$16,AW5+1)</f>
        <v>0</v>
      </c>
      <c r="EC5" s="26">
        <f>INDEX(军阶与晶片数值!S$6:S$16,AX5+1)</f>
        <v>0</v>
      </c>
      <c r="ED5" s="26">
        <f>INDEX(军阶与晶片数值!T$6:T$16,AY5+1)</f>
        <v>0</v>
      </c>
      <c r="EE5" s="26">
        <f>INDEX(军阶与晶片数值!U$6:U$16,AZ5+1)</f>
        <v>0</v>
      </c>
      <c r="EG5" s="26">
        <f>INDEX(军阶与晶片数值!$C$6:$C$36,通天塔!$BA5+1)</f>
        <v>0</v>
      </c>
      <c r="EH5" s="26">
        <f>INDEX(军阶与晶片数值!$C$6:$C$36,通天塔!$BA5+1)</f>
        <v>0</v>
      </c>
      <c r="EI5" s="26">
        <f>INDEX(军阶与晶片数值!$C$6:$C$36,通天塔!$BA5+1)</f>
        <v>0</v>
      </c>
      <c r="EJ5" s="26">
        <f>INDEX(军阶与晶片数值!$C$6:$C$36,通天塔!$BA5+1)</f>
        <v>0</v>
      </c>
      <c r="EK5" s="26">
        <f>INDEX(军阶与晶片数值!$C$6:$C$36,通天塔!$BA5+1)</f>
        <v>0</v>
      </c>
      <c r="EM5" s="14">
        <f>INDEX(战舰突破!$H$6:$H$18,通天塔!$J5+1)+INDEX(战舰突破!$H$23:$H$35,通天塔!$K5+1)+INDEX(战舰突破!$H$40:$H$52,通天塔!$L5+1)</f>
        <v>200</v>
      </c>
      <c r="EN5" s="14">
        <f>INDEX(战舰突破!$I$6:$I$18,通天塔!$J5+1)+INDEX(战舰突破!$I$23:$I$35,通天塔!$K5+1)+INDEX(战舰突破!$I$40:$I$52,通天塔!$L5+1)</f>
        <v>0</v>
      </c>
      <c r="EO5" s="14">
        <f>INDEX(战舰突破!$J$6:$J$18,通天塔!$J5+1)+INDEX(战舰突破!$J$23:$J$35,通天塔!$K5+1)+INDEX(战舰突破!$J$40:$J$52,通天塔!$L5+1)</f>
        <v>0</v>
      </c>
      <c r="EP5" s="14">
        <f>INDEX(战舰突破!$K$6:$K$18,通天塔!$J5+1)+INDEX(战舰突破!$K$23:$K$35,通天塔!$K5+1)+INDEX(战舰突破!$K$40:$K$52,通天塔!$L5+1)</f>
        <v>0</v>
      </c>
      <c r="EQ5" s="14">
        <f>INDEX(战舰突破!$L$6:$L$18,通天塔!$J5+1)+INDEX(战舰突破!$L$23:$L$35,通天塔!$K5+1)+INDEX(战舰突破!$L$40:$L$52,通天塔!$L5+1)</f>
        <v>0</v>
      </c>
      <c r="ER5" s="18">
        <f>INDEX(战舰突破!$N$6:$N$18,通天塔!$J5+1)+INDEX(战舰突破!$N$23:$N$35,通天塔!$K5+1)+INDEX(战舰突破!$N$40:$N$52,通天塔!$L5+1)</f>
        <v>0</v>
      </c>
      <c r="ES5" s="18">
        <f>INDEX(战舰突破!$O$6:$O$18,通天塔!$J5+1)+INDEX(战舰突破!$O$23:$O$35,通天塔!$K5+1)+INDEX(战舰突破!$O$40:$O$52,通天塔!$L5+1)</f>
        <v>0</v>
      </c>
      <c r="ET5" s="18">
        <f>INDEX(战舰突破!$P$6:$P$18,通天塔!$J5+1)+INDEX(战舰突破!$P$23:$P$35,通天塔!$K5+1)+INDEX(战舰突破!$P$40:$P$52,通天塔!$L5+1)</f>
        <v>0</v>
      </c>
      <c r="EU5" s="18">
        <f>INDEX(战舰突破!$Q$6:$Q$18,通天塔!$J5+1)+INDEX(战舰突破!$Q$23:$Q$35,通天塔!$K5+1)+INDEX(战舰突破!$Q$40:$Q$52,通天塔!$L5+1)</f>
        <v>0</v>
      </c>
      <c r="EV5" s="18">
        <f>INDEX(战舰突破!$R$6:$R$18,通天塔!$J5+1)+INDEX(战舰突破!$R$23:$R$35,通天塔!$K5+1)+INDEX(战舰突破!$R$40:$R$52,通天塔!$L5+1)</f>
        <v>0</v>
      </c>
      <c r="EW5" s="18">
        <f>INDEX(战舰突破!$M$6:$M$18,通天塔!$J5+1)+INDEX(战舰突破!$M$23:$M$35,通天塔!$K5+1)+INDEX(战舰突破!$M$40:$M$52,通天塔!$L5+1)</f>
        <v>0</v>
      </c>
      <c r="EX5" s="22">
        <f>INDEX(战舰突破!$W$6:$W$18,通天塔!$J5+1)+INDEX(战舰突破!$W$23:$W$35,通天塔!$K5+1)+INDEX(战舰突破!$W$40:$W$52,通天塔!$L5+1)</f>
        <v>0.3</v>
      </c>
      <c r="FA5" s="14">
        <f>INDEX(战舰突破!$S$6:$S$18,通天塔!$J5+1)</f>
        <v>0</v>
      </c>
      <c r="FB5" s="14">
        <f>INDEX(战舰突破!$T$6:$T$18,通天塔!$J5+1)</f>
        <v>0</v>
      </c>
      <c r="FC5" s="14">
        <f>INDEX(战舰突破!$U$6:$U$18,通天塔!$J5+1)</f>
        <v>0</v>
      </c>
      <c r="FD5" s="14">
        <f>INDEX(战舰突破!$V$6:$V$18,通天塔!$J5+1)</f>
        <v>0</v>
      </c>
      <c r="FE5" s="14">
        <f>INDEX(战舰突破!$X$6:$X$18,通天塔!$J5+1)</f>
        <v>2</v>
      </c>
      <c r="FG5" s="14">
        <f>INDEX(战舰突破!$S$23:$S$35,通天塔!$J5+1)</f>
        <v>0</v>
      </c>
      <c r="FH5" s="14">
        <f>INDEX(战舰突破!$T$23:$T$35,通天塔!$J5+1)</f>
        <v>0</v>
      </c>
      <c r="FI5" s="14">
        <f>INDEX(战舰突破!$U$23:$U$35,通天塔!$J5+1)</f>
        <v>0</v>
      </c>
      <c r="FJ5" s="14">
        <f>INDEX(战舰突破!$V$23:$V$35,通天塔!$J5+1)</f>
        <v>0</v>
      </c>
      <c r="FK5" s="14">
        <f>INDEX(战舰突破!$X$23:$X$35,通天塔!$J5+1)</f>
        <v>30</v>
      </c>
      <c r="FM5" s="14">
        <f>INDEX(战舰突破!$S$40:$S$52,通天塔!$J5+1)</f>
        <v>0</v>
      </c>
      <c r="FN5" s="14">
        <f>INDEX(战舰突破!$T$40:$T$52,通天塔!$J5+1)</f>
        <v>0</v>
      </c>
      <c r="FO5" s="14">
        <f>INDEX(战舰突破!$U$40:$U$52,通天塔!$J5+1)</f>
        <v>0</v>
      </c>
      <c r="FP5" s="14">
        <f>INDEX(战舰突破!$V$40:$V$52,通天塔!$J5+1)</f>
        <v>0</v>
      </c>
      <c r="FQ5" s="14">
        <f>INDEX(战舰突破!$X$40:$X$52,通天塔!$J5+1)</f>
        <v>50</v>
      </c>
      <c r="FT5" s="14">
        <f t="shared" ref="FT5" si="1">INT((BF5+BY5+CF5+CM5+CZ5+EM5)*(1+DS5)*(1+EG5)*(1+ER5))</f>
        <v>310</v>
      </c>
      <c r="FU5" s="14">
        <f t="shared" ref="FU5" si="2">IF(BL5&gt;0,INT((BL5+BY5+CF5+CM5+CZ5+EM5)*(1+DS5)*(1+EG5)*(1+ER5)),0)</f>
        <v>0</v>
      </c>
      <c r="FV5" s="14">
        <f t="shared" ref="FV5" si="3">IF(BR5&gt;0,INT((BR5+BY5+CF5+CM5+CZ5+EM5)*(1+DS5)*(1+EG5)*(1+ER5)),0)</f>
        <v>0</v>
      </c>
      <c r="FW5" s="14">
        <f t="shared" ref="FW5" si="4">INT((BG5+BM5+BS5+BZ5+CG5+CN5+DA5+EO5)*(1+DT5)*(1+EH5)*(1+ES5))</f>
        <v>820</v>
      </c>
      <c r="FX5" s="14">
        <f t="shared" ref="FX5" si="5">INT((BH5+BN5+BT5+CA5+CH5+CO5+DB5+EN5)*(1+DU5)*(1+EI5)*(1+ET5))</f>
        <v>55</v>
      </c>
      <c r="FY5" s="14">
        <f t="shared" ref="FY5:FZ5" si="6">INT((BI5+BO5+BU5+CB5+CI5+CP5+DC5)*(1+DV5)*(1+EJ5))</f>
        <v>300</v>
      </c>
      <c r="FZ5" s="14">
        <f t="shared" si="6"/>
        <v>4</v>
      </c>
      <c r="GA5" s="28">
        <f t="shared" ref="GA5:GD5" si="7">CR5+DL5+DX5</f>
        <v>0</v>
      </c>
      <c r="GB5" s="28">
        <f t="shared" si="7"/>
        <v>0</v>
      </c>
      <c r="GC5" s="28">
        <f t="shared" si="7"/>
        <v>0</v>
      </c>
      <c r="GD5" s="28">
        <f t="shared" si="7"/>
        <v>0</v>
      </c>
      <c r="GE5" s="28">
        <f t="shared" ref="GE5:GF5" si="8">(1+DG5)*(1+EB5)</f>
        <v>1</v>
      </c>
      <c r="GF5" s="28">
        <f t="shared" si="8"/>
        <v>1</v>
      </c>
      <c r="GG5" s="28">
        <f t="shared" ref="GG5:GH5" si="9">CX5+DR5+ED5</f>
        <v>0</v>
      </c>
      <c r="GH5" s="28">
        <f t="shared" si="9"/>
        <v>0</v>
      </c>
      <c r="GI5" s="14">
        <f t="shared" ref="GI5" si="10">(1+FA5)</f>
        <v>1</v>
      </c>
      <c r="GJ5" s="14">
        <f t="shared" ref="GJ5" si="11">(1+FG5)</f>
        <v>1</v>
      </c>
      <c r="GK5" s="14">
        <f t="shared" ref="GK5" si="12">(1+FM5)</f>
        <v>1</v>
      </c>
      <c r="GL5" s="18">
        <f t="shared" ref="GL5" si="13">(1+FB5+EW5)</f>
        <v>1</v>
      </c>
      <c r="GM5" s="18">
        <f t="shared" ref="GM5" si="14">(1+FH5+EW5)</f>
        <v>1</v>
      </c>
      <c r="GN5" s="18">
        <f t="shared" ref="GN5" si="15">(1+FN5+EW5)</f>
        <v>1</v>
      </c>
      <c r="GO5" s="29">
        <f>$GA5+GO$2</f>
        <v>150</v>
      </c>
      <c r="GP5" s="29">
        <f t="shared" ref="GP5:GQ20" si="16">$GA5+GP$2</f>
        <v>450</v>
      </c>
      <c r="GQ5" s="29">
        <f t="shared" si="16"/>
        <v>450</v>
      </c>
      <c r="GR5" s="26">
        <f>FC5</f>
        <v>0</v>
      </c>
      <c r="GS5" s="26">
        <f>FI5</f>
        <v>0</v>
      </c>
      <c r="GT5" s="26">
        <f>FO5</f>
        <v>0</v>
      </c>
      <c r="GU5" s="14">
        <f>(GU$2+FD5)</f>
        <v>2</v>
      </c>
      <c r="GV5" s="14">
        <f>(GV$2+FJ5)</f>
        <v>2</v>
      </c>
      <c r="GW5" s="14">
        <f>(GW$2+FP5)</f>
        <v>2</v>
      </c>
      <c r="GX5" s="14">
        <f t="shared" ref="GX5" si="17">FE5</f>
        <v>2</v>
      </c>
      <c r="GY5" s="14">
        <f t="shared" ref="GY5" si="18">FK5</f>
        <v>30</v>
      </c>
      <c r="GZ5" s="14">
        <f t="shared" ref="GZ5" si="19">FQ5</f>
        <v>50</v>
      </c>
      <c r="HA5">
        <v>1</v>
      </c>
      <c r="HB5" s="14">
        <f>INT((SUMPRODUCT(FT5:GF5,FT$2:GF$2)+SUMPRODUCT($GI$2:$GK$2,$GI$5:$GK$5)-SUMPRODUCT($GE$2:$GF$2,$GE$5:$GF$5)-SUMPRODUCT($GI$2:$GK$2,$GI$5:$GK$5))*HB$3)</f>
        <v>8280</v>
      </c>
      <c r="HD5" s="14">
        <f t="shared" ref="HD5" si="20">INT(MIN(FX5*2,((FW5+FY5)/20+FX5*2)/2))</f>
        <v>83</v>
      </c>
      <c r="HE5" s="14">
        <f>INT(20+MAX(0,FT5-100)/2)</f>
        <v>125</v>
      </c>
      <c r="HF5" s="29">
        <f>INT(0.96*GB5)</f>
        <v>0</v>
      </c>
      <c r="HG5" s="29">
        <f>INT(MAX((GB5-350)/1.44,0))</f>
        <v>0</v>
      </c>
      <c r="HH5" s="29">
        <f t="shared" ref="HH5" si="21">MAX(INT((GC5-350)*0.75),0)</f>
        <v>0</v>
      </c>
      <c r="HI5" s="29">
        <f t="shared" ref="HI5" si="22">MAX(INT((GD5-350)*0.7),0)</f>
        <v>0</v>
      </c>
      <c r="HJ5" s="14">
        <f t="shared" ref="HJ5:HK5" si="23">GE5</f>
        <v>1</v>
      </c>
      <c r="HK5" s="14">
        <f t="shared" si="23"/>
        <v>1</v>
      </c>
      <c r="HL5" s="14">
        <f>INT(FT5*0.1+FU5*0.1+FV5*0.1)</f>
        <v>31</v>
      </c>
      <c r="HM5" s="14">
        <f>HE5-2 * MAX(0,GC5-HI5)</f>
        <v>125</v>
      </c>
      <c r="HN5" s="26">
        <f t="shared" ref="HN5" si="24">(GA5-0.8*HG5)/(1000+1.6*HG5)</f>
        <v>0</v>
      </c>
      <c r="HO5" s="26">
        <f t="shared" ref="HO5" si="25">(EX5+(GD5-0.8*GC5)/(1000+1.6*HH5))</f>
        <v>0.3</v>
      </c>
      <c r="HP5" s="29">
        <f>ROUND((MAX(FT5*0.5,(FT5-0.6*HM5)) * ((FT5-0.6*HM5)/FT5)+GX5)*GL5*HP$2,0)</f>
        <v>23</v>
      </c>
      <c r="HQ5" s="29">
        <f>ROUND(IF(FU5&gt;0,(MAX(FU5*0.5,(FU5-0.6*HM5)) * ((FU5-0.6*HM5)/FU5)*HQ$2+GY5)*GM5,0),0)</f>
        <v>0</v>
      </c>
      <c r="HR5" s="29">
        <f>ROUND(IF(FV5&gt;0,(MAX(FV5*0.5,(FV5-0.6*HM5)) * ((FV5-0.6*HM5)/FV5)*HR$2+GZ5)*GN5,0),0)</f>
        <v>0</v>
      </c>
      <c r="HS5" s="26">
        <f t="shared" ref="HS5" si="26">GR5+(GO5-0.8*HG5)/(3000+1.6*HG5)</f>
        <v>0.05</v>
      </c>
      <c r="HT5" s="26">
        <f t="shared" ref="HT5" si="27">GS5+(GP5-0.8*HG5)/(3000+1.6*HG5)</f>
        <v>0.15</v>
      </c>
      <c r="HU5" s="26">
        <f t="shared" ref="HU5" si="28">GT5+(GQ5-0.8*HG5)/(3000+1.6*HG5)</f>
        <v>0.15</v>
      </c>
      <c r="HV5" s="26">
        <f>MAX(HS5-40%,0)</f>
        <v>0</v>
      </c>
      <c r="HW5" s="29">
        <f t="shared" ref="HW5:HW36" si="29">GI5*((HS5-$HV5)*GU5+(1-(HS5-$HV5)))</f>
        <v>1.05</v>
      </c>
      <c r="HX5" s="29">
        <f t="shared" ref="HX5:HX36" si="30">GJ5*((HT5-$HV5)*GV5+(1-(HT5-$HV5)))</f>
        <v>1.1499999999999999</v>
      </c>
      <c r="HY5" s="29">
        <f t="shared" ref="HY5:HY36" si="31">GK5*((HU5-$HV5)*GW5+(1-(HU5-$HV5)))</f>
        <v>1.1499999999999999</v>
      </c>
      <c r="HZ5" s="29">
        <f t="shared" ref="HZ5:HZ36" si="32">GI5*((HS5-$HV5)*GU5+(1-(HS5-$HV5)))/HP$1*HP5</f>
        <v>120.75</v>
      </c>
      <c r="IA5" s="29">
        <f t="shared" ref="IA5:IA36" si="33">GJ5*((HT5-$HV5)*GV5+(1-(HT5-$HV5)))/HQ$1*HQ5</f>
        <v>0</v>
      </c>
      <c r="IB5" s="29">
        <f t="shared" ref="IB5:IB36" si="34">GK5*((HU5-$HV5)*GW5+(1-(HU5-$HV5)))/HR$1*HR5</f>
        <v>0</v>
      </c>
      <c r="IC5" s="29">
        <f t="shared" ref="IC5:IC36" si="35">ROUND((MAX(FT5*0.5,(FT5-0.6*HE5)) * ((FT5-0.6*HE5)/FT5)+GX5)*GL5,0)*7+200</f>
        <v>1460</v>
      </c>
      <c r="ID5" s="14">
        <f t="shared" ref="ID5" si="36">ROUND(HZ5+IA5+IB5,2)</f>
        <v>120.75</v>
      </c>
      <c r="IH5" s="14">
        <v>1</v>
      </c>
      <c r="II5" s="14">
        <v>0</v>
      </c>
      <c r="IJ5" s="14">
        <v>60</v>
      </c>
      <c r="IK5" s="14">
        <v>45</v>
      </c>
      <c r="IL5" s="14">
        <v>30</v>
      </c>
      <c r="IM5" s="23">
        <f>INT(($HP5*$GI5*IJ5*$HW5+$HQ5*$GJ5*$HX5*IK5+$HR5*$GK5*$HY5*IL5)+$IC5*IH5+($HQ5*$GJ5*$HX5*II5*5*6/1.5+$HR5*$GK5*$HY5*II5*5*6/2)*IM$3)</f>
        <v>2909</v>
      </c>
      <c r="IN5" s="23">
        <f>MAX(INT(LOG(IM5,1000)-1),0)</f>
        <v>0</v>
      </c>
      <c r="IO5" s="23">
        <f>ROUND(IM5/1000^IN5,2)</f>
        <v>2909</v>
      </c>
      <c r="IP5" s="23">
        <f>INT(($FT5*$GI5*IJ5*$HP$2*$HW5+$FU5*$GJ5*$HX5*$HQ$2*IK5+$FV5*$GK5*$HY5*$HR$2*IL5)+$IC5*IH5+($FU5*$GJ5*$HX5*II5*5*6/1.5+$FV5*$GK5*$HY5*II5*5*6/2)*IP$3-(HL5*60)*0.75)</f>
        <v>2506</v>
      </c>
      <c r="IQ5" s="23">
        <f>MAX(INT(LOG(IP5,1000)-1),0)</f>
        <v>0</v>
      </c>
      <c r="IR5" s="23">
        <f>ROUND(IP5/1000^IQ5,2)</f>
        <v>2506</v>
      </c>
      <c r="IS5" s="14">
        <v>1</v>
      </c>
      <c r="IT5" s="14">
        <v>0</v>
      </c>
      <c r="IU5" s="14">
        <f>INT(IJ5/2)</f>
        <v>30</v>
      </c>
      <c r="IV5" s="14">
        <f>INT(IK5/2)</f>
        <v>22</v>
      </c>
      <c r="IW5" s="14">
        <f>INT(IL5/2)</f>
        <v>15</v>
      </c>
      <c r="IX5" s="23">
        <f>INT(($HP5*$GI5*IU5*$HW5+$HQ5*$GJ5*$HX5*IV5+$HR5*$GK5*$HY5*IW5)+$IC5*IS5+($HQ5*$GJ5*$HX5*IT5*5*6/1.5+$HR5*$GK5*$HY5*IT5*5*6/2))</f>
        <v>2184</v>
      </c>
      <c r="IY5" s="23">
        <f>MAX(INT(LOG(IX5,1000)-1),0)</f>
        <v>0</v>
      </c>
      <c r="IZ5" s="23">
        <f>ROUND(IX5/1000^IY5,2)</f>
        <v>2184</v>
      </c>
      <c r="JA5" s="23"/>
      <c r="JB5" s="23"/>
      <c r="JC5" s="23"/>
      <c r="JG5">
        <f t="shared" ref="JG5:JG36" si="37">FW5/(((HD5-0.6*FX5)*(HD5-0.6*FX5)/HD5)*$JI$3)+FY5/(HD5*$JI$3)</f>
        <v>1.4478149216584648</v>
      </c>
      <c r="JH5">
        <f t="shared" ref="JH5:JH36" si="38">HJ5*JG5</f>
        <v>1.4478149216584648</v>
      </c>
      <c r="JJ5" s="14">
        <v>10</v>
      </c>
      <c r="JK5" s="14">
        <v>2</v>
      </c>
      <c r="JL5" s="14">
        <v>1.5</v>
      </c>
      <c r="JM5" s="23">
        <f>INT(($HP5*$GI5*$HW5*JJ5+$HQ5*$GJ5*$HX5*JK5+$HR5*$GK5*$HY5*JL5))</f>
        <v>241</v>
      </c>
      <c r="JN5" s="23">
        <f>MAX(INT(LOG(JM5,1000)-1),0)</f>
        <v>0</v>
      </c>
      <c r="JO5" s="23">
        <f>ROUND(JM5/1000^JN5,2)</f>
        <v>241</v>
      </c>
      <c r="JP5" s="14">
        <v>30</v>
      </c>
      <c r="JQ5" s="14">
        <v>6</v>
      </c>
      <c r="JR5" s="14">
        <v>4</v>
      </c>
      <c r="JS5" s="23">
        <f>INT(($HP5*$GI5*$HW5*JP5+$HQ5*$GJ5*$HX5*JQ5+$HR5*$GK5*$HY5*JR5))</f>
        <v>724</v>
      </c>
      <c r="JT5" s="23">
        <f>MAX(INT(LOG(JS5,1000)-1),0)</f>
        <v>0</v>
      </c>
      <c r="JU5" s="23">
        <f>ROUND(JS5/1000^JT5,2)</f>
        <v>724</v>
      </c>
      <c r="JW5" s="23">
        <f>ROUND(JS5/3*4,0)</f>
        <v>965</v>
      </c>
      <c r="JX5" s="23">
        <f>MAX(INT(LOG(JW5,1000)-1),0)</f>
        <v>0</v>
      </c>
      <c r="JY5" s="23">
        <f>ROUND(JW5/1000^JX5,2)</f>
        <v>965</v>
      </c>
      <c r="JZ5" s="23">
        <f>JM5</f>
        <v>241</v>
      </c>
      <c r="KA5" s="23">
        <f>MAX(INT(LOG(JZ5,1000)-1),0)</f>
        <v>0</v>
      </c>
      <c r="KB5" s="23">
        <f>ROUND(JZ5/1000^KA5,2)</f>
        <v>241</v>
      </c>
      <c r="KF5">
        <v>0</v>
      </c>
      <c r="KG5" t="s">
        <v>104</v>
      </c>
      <c r="KH5" s="17">
        <v>0</v>
      </c>
    </row>
    <row r="6" spans="1:299" ht="16.5" x14ac:dyDescent="0.2">
      <c r="C6" s="14">
        <f t="shared" ref="C6:C69" si="39">MATCH(F6,$B$5:$B$85,1)</f>
        <v>1</v>
      </c>
      <c r="D6" s="14">
        <v>2</v>
      </c>
      <c r="E6" s="14" t="s">
        <v>686</v>
      </c>
      <c r="F6" s="14">
        <v>15</v>
      </c>
      <c r="G6" s="14">
        <v>10</v>
      </c>
      <c r="H6" s="14">
        <v>0</v>
      </c>
      <c r="I6" s="14">
        <v>0</v>
      </c>
      <c r="J6" s="14">
        <v>1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1</v>
      </c>
      <c r="R6" s="14">
        <v>1</v>
      </c>
      <c r="S6" s="14">
        <v>1</v>
      </c>
      <c r="T6" s="14">
        <v>1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1</v>
      </c>
      <c r="BF6" s="14">
        <f>ROUND((INDEX(新战舰养成!S$6:S$18,通天塔!$J6+1)+INDEX(新战舰养成!D$6:D$18,通天塔!$J6+1)*(通天塔!$G6-1))*INDEX(战舰突破!$D$6:$D$18,通天塔!$M6+1),0)</f>
        <v>245</v>
      </c>
      <c r="BG6" s="14">
        <f>ROUND((INDEX(新战舰养成!T$6:T$18,通天塔!$J6+1)+INDEX(新战舰养成!E$6:E$18,通天塔!$J6+1)*(通天塔!$G6-1))*INDEX(战舰突破!$D$6:$D$18,通天塔!$M6+1),0)</f>
        <v>1900</v>
      </c>
      <c r="BH6" s="14">
        <f>ROUND((INDEX(新战舰养成!U$6:U$18,通天塔!$J6+1)+INDEX(新战舰养成!F$6:F$18,通天塔!$J6+1)*(通天塔!$G6-1))*INDEX(战舰突破!$D$6:$D$18,通天塔!$M6+1),0)</f>
        <v>127</v>
      </c>
      <c r="BI6" s="14">
        <f>ROUND((INDEX(新战舰养成!V$6:V$18,通天塔!$J6+1)+INDEX(新战舰养成!G$6:G$18,通天塔!$J6+1)*(通天塔!$G6-1))*INDEX(战舰突破!$D$6:$D$18,通天塔!$M6+1),0)</f>
        <v>300</v>
      </c>
      <c r="BJ6" s="14">
        <f>ROUND((INDEX(新战舰养成!W$6:W$18,通天塔!$J6+1)+INDEX(新战舰养成!H$6:H$18,通天塔!$J6+1)*(通天塔!$G6-1))*INDEX(战舰突破!$D$6:$D$18,通天塔!$M6+1),0)</f>
        <v>4</v>
      </c>
      <c r="BL6" s="14">
        <f>IF($H6&gt;0,ROUND((INDEX(新战舰养成!X$6:X$18,通天塔!$K6+1)+INDEX(新战舰养成!I$6:I$18,通天塔!$K6+1)*(通天塔!$H6-1))*INDEX(战舰突破!$D$6:$D$18,通天塔!$N6+1),0),0)</f>
        <v>0</v>
      </c>
      <c r="BM6" s="14">
        <f>IF($H6&gt;0,ROUND((INDEX(新战舰养成!Y$6:Y$18,通天塔!$K6+1)+INDEX(新战舰养成!J$6:J$18,通天塔!$K6+1)*(通天塔!$H6-1))*INDEX(战舰突破!$D$6:$D$18,通天塔!$N6+1),0),0)</f>
        <v>0</v>
      </c>
      <c r="BN6" s="14">
        <f>IF($H6&gt;0,ROUND((INDEX(新战舰养成!Z$6:Z$18,通天塔!$K6+1)+INDEX(新战舰养成!K$6:K$18,通天塔!$K6+1)*(通天塔!$H6-1))*INDEX(战舰突破!$D$6:$D$18,通天塔!$N6+1),0),0)</f>
        <v>0</v>
      </c>
      <c r="BO6" s="14">
        <f>IF($H6&gt;0,ROUND((INDEX(新战舰养成!AA$6:AA$18,通天塔!$K6+1)+INDEX(新战舰养成!L$6:L$18,通天塔!$K6+1)*(通天塔!$H6-1))*INDEX(战舰突破!$D$6:$D$18,通天塔!$N6+1),0),0)</f>
        <v>0</v>
      </c>
      <c r="BP6" s="14">
        <f>IF($H6&gt;0,ROUND((INDEX(新战舰养成!AB$6:AB$18,通天塔!$K6+1)+INDEX(新战舰养成!M$6:M$18,通天塔!$K6+1)*(通天塔!$H6-1))*INDEX(战舰突破!$D$6:$D$18,通天塔!$N6+1),0),0)</f>
        <v>0</v>
      </c>
      <c r="BR6" s="14">
        <f>IF($I6&gt;0,ROUND((INDEX(新战舰养成!AC$6:AC$18,通天塔!$L6+1)+INDEX(新战舰养成!I$6:I$18,通天塔!$L6+1)*(通天塔!$I6-1))*INDEX(战舰突破!$D$6:$D$18,通天塔!$O6+1),0),0)</f>
        <v>0</v>
      </c>
      <c r="BS6" s="14">
        <f>IF($I6&gt;0,ROUND((INDEX(新战舰养成!AD$6:AD$18,通天塔!$L6+1)+INDEX(新战舰养成!J$6:J$18,通天塔!$L6+1)*(通天塔!$I6-1))*INDEX(战舰突破!$D$6:$D$18,通天塔!$O6+1),0),0)</f>
        <v>0</v>
      </c>
      <c r="BT6" s="14">
        <f>IF($I6&gt;0,ROUND((INDEX(新战舰养成!AE$6:AE$18,通天塔!$L6+1)+INDEX(新战舰养成!K$6:K$18,通天塔!$L6+1)*(通天塔!$I6-1))*INDEX(战舰突破!$D$6:$D$18,通天塔!$O6+1),0),0)</f>
        <v>0</v>
      </c>
      <c r="BU6" s="14">
        <f>IF($I6&gt;0,ROUND((INDEX(新战舰养成!AF$6:AF$18,通天塔!$L6+1)+INDEX(新战舰养成!L$6:L$18,通天塔!$L6+1)*(通天塔!$I6-1))*INDEX(战舰突破!$D$6:$D$18,通天塔!$O6+1),0),0)</f>
        <v>0</v>
      </c>
      <c r="BV6" s="14">
        <f>IF($I6&gt;0,ROUND((INDEX(新战舰养成!AG$6:AG$18,通天塔!$L6+1)+INDEX(新战舰养成!M$6:M$18,通天塔!$L6+1)*(通天塔!$I6-1))*INDEX(战舰突破!$D$6:$D$18,通天塔!$O6+1),0),0)</f>
        <v>0</v>
      </c>
      <c r="BY6" s="14">
        <f>(INDEX(装备数值!$C$13:$G$116,通天塔!$P6*8+1,BY$2)+INDEX(装备数值!$C$13:$G$116,通天塔!$Q6*8+2,BY$2)+INDEX(装备数值!$C$13:$G$116,通天塔!$S6*8+3,BY$2)+INDEX(装备数值!$C$13:$G$116,通天塔!$R6*8+4,BY$2)+INDEX(装备数值!$C$13:$G$116,通天塔!$T6*8+5,BY$2)+INDEX(装备数值!$C$13:$G$116,通天塔!$U6*8+6,BY$2)+INDEX(装备数值!$C$13:$G$116,通天塔!$V6*8+7,BY$2)+INDEX(装备数值!$C$13:$G$116,通天塔!$W6*8+8,BY$2))</f>
        <v>100</v>
      </c>
      <c r="BZ6" s="14">
        <f>(INDEX(装备数值!$C$13:$G$116,通天塔!$P6*8+1,BZ$2)+INDEX(装备数值!$C$13:$G$116,通天塔!$Q6*8+2,BZ$2)+INDEX(装备数值!$C$13:$G$116,通天塔!$S6*8+3,BZ$2)+INDEX(装备数值!$C$13:$G$116,通天塔!$R6*8+4,BZ$2)+INDEX(装备数值!$C$13:$G$116,通天塔!$T6*8+5,BZ$2)+INDEX(装备数值!$C$13:$G$116,通天塔!$U6*8+6,BZ$2)+INDEX(装备数值!$C$13:$G$116,通天塔!$V6*8+7,BZ$2)+INDEX(装备数值!$C$13:$G$116,通天塔!$W6*8+8,BZ$2))</f>
        <v>1500</v>
      </c>
      <c r="CA6" s="14">
        <f>(INDEX(装备数值!$C$13:$G$116,通天塔!$P6*8+1,CA$2)+INDEX(装备数值!$C$13:$G$116,通天塔!$Q6*8+2,CA$2)+INDEX(装备数值!$C$13:$G$116,通天塔!$S6*8+3,CA$2)+INDEX(装备数值!$C$13:$G$116,通天塔!$R6*8+4,CA$2)+INDEX(装备数值!$C$13:$G$116,通天塔!$T6*8+5,CA$2)+INDEX(装备数值!$C$13:$G$116,通天塔!$U6*8+6,CA$2)+INDEX(装备数值!$C$13:$G$116,通天塔!$V6*8+7,CA$2)+INDEX(装备数值!$C$13:$G$116,通天塔!$W6*8+8,CA$2))</f>
        <v>30</v>
      </c>
      <c r="CB6" s="14">
        <f>(INDEX(装备数值!$C$13:$G$116,通天塔!$P6*8+1,CB$2)+INDEX(装备数值!$C$13:$G$116,通天塔!$Q6*8+2,CB$2)+INDEX(装备数值!$C$13:$G$116,通天塔!$S6*8+3,CB$2)+INDEX(装备数值!$C$13:$G$116,通天塔!$R6*8+4,CB$2)+INDEX(装备数值!$C$13:$G$116,通天塔!$T6*8+5,CB$2)+INDEX(装备数值!$C$13:$G$116,通天塔!$U6*8+6,CB$2)+INDEX(装备数值!$C$13:$G$116,通天塔!$V6*8+7,CB$2)+INDEX(装备数值!$C$13:$G$116,通天塔!$W6*8+8,CB$2))</f>
        <v>2000</v>
      </c>
      <c r="CC6" s="14">
        <f>(INDEX(装备数值!$C$13:$G$116,通天塔!$P6*8+1,CC$2)+INDEX(装备数值!$C$13:$G$116,通天塔!$Q6*8+2,CC$2)+INDEX(装备数值!$C$13:$G$116,通天塔!$S6*8+3,CC$2)+INDEX(装备数值!$C$13:$G$116,通天塔!$R6*8+4,CC$2)+INDEX(装备数值!$C$13:$G$116,通天塔!$T6*8+5,CC$2)+INDEX(装备数值!$C$13:$G$116,通天塔!$U6*8+6,CC$2)+INDEX(装备数值!$C$13:$G$116,通天塔!$V6*8+7,CC$2)+INDEX(装备数值!$C$13:$G$116,通天塔!$W6*8+8,CC$2))</f>
        <v>10</v>
      </c>
      <c r="CF6" s="14">
        <f>INDEX(装备数值!$I$13:$M$116,通天塔!$P6*8+1,CF$2)*$X6+INDEX(装备数值!$I$13:$M$116,通天塔!$Q6*8+2,CF$2)*$Y6+INDEX(装备数值!$I$13:$M$116,通天塔!$S6*8+3,CF$2)*$Z6+INDEX(装备数值!$I$13:$M$116,通天塔!$R6*8+4,CF$2)*$AA6+INDEX(装备数值!$I$13:$M$116,通天塔!$T6*8+5,CF$2)*$AB6+INDEX(装备数值!$I$13:$M$116,通天塔!$U6*8+6,CF$2)*$AC6+INDEX(装备数值!$I$13:$M$116,通天塔!$V6*8+7,CF$2)*$AD6+INDEX(装备数值!$I$13:$M$116,通天塔!$W6*8+8,CF$2)*$AE6</f>
        <v>0</v>
      </c>
      <c r="CG6" s="14">
        <f>INDEX(装备数值!$I$13:$M$116,通天塔!$P6*8+1,CG$2)*$X6+INDEX(装备数值!$I$13:$M$116,通天塔!$Q6*8+2,CG$2)*$Y6+INDEX(装备数值!$I$13:$M$116,通天塔!$S6*8+3,CG$2)*$Z6+INDEX(装备数值!$I$13:$M$116,通天塔!$R6*8+4,CG$2)*$AA6+INDEX(装备数值!$I$13:$M$116,通天塔!$T6*8+5,CG$2)*$AB6+INDEX(装备数值!$I$13:$M$116,通天塔!$U6*8+6,CG$2)*$AC6+INDEX(装备数值!$I$13:$M$116,通天塔!$V6*8+7,CG$2)*$AD6+INDEX(装备数值!$I$13:$M$116,通天塔!$W6*8+8,CG$2)*$AE6</f>
        <v>0</v>
      </c>
      <c r="CH6" s="14">
        <f>INDEX(装备数值!$I$13:$M$116,通天塔!$P6*8+1,CH$2)*$X6+INDEX(装备数值!$I$13:$M$116,通天塔!$Q6*8+2,CH$2)*$Y6+INDEX(装备数值!$I$13:$M$116,通天塔!$S6*8+3,CH$2)*$Z6+INDEX(装备数值!$I$13:$M$116,通天塔!$R6*8+4,CH$2)*$AA6+INDEX(装备数值!$I$13:$M$116,通天塔!$T6*8+5,CH$2)*$AB6+INDEX(装备数值!$I$13:$M$116,通天塔!$U6*8+6,CH$2)*$AC6+INDEX(装备数值!$I$13:$M$116,通天塔!$V6*8+7,CH$2)*$AD6+INDEX(装备数值!$I$13:$M$116,通天塔!$W6*8+8,CH$2)*$AE6</f>
        <v>0</v>
      </c>
      <c r="CI6" s="14">
        <f>INDEX(装备数值!$I$13:$M$116,通天塔!$P6*8+1,CI$2)*$X6+INDEX(装备数值!$I$13:$M$116,通天塔!$Q6*8+2,CI$2)*$Y6+INDEX(装备数值!$I$13:$M$116,通天塔!$S6*8+3,CI$2)*$Z6+INDEX(装备数值!$I$13:$M$116,通天塔!$R6*8+4,CI$2)*$AA6+INDEX(装备数值!$I$13:$M$116,通天塔!$T6*8+5,CI$2)*$AB6+INDEX(装备数值!$I$13:$M$116,通天塔!$U6*8+6,CI$2)*$AC6+INDEX(装备数值!$I$13:$M$116,通天塔!$V6*8+7,CI$2)*$AD6+INDEX(装备数值!$I$13:$M$116,通天塔!$W6*8+8,CI$2)*$AE6</f>
        <v>0</v>
      </c>
      <c r="CJ6" s="14">
        <f>INDEX(装备数值!$I$13:$M$116,通天塔!$P6*8+1,CJ$2)*$X6+INDEX(装备数值!$I$13:$M$116,通天塔!$Q6*8+2,CJ$2)*$Y6+INDEX(装备数值!$I$13:$M$116,通天塔!$S6*8+3,CJ$2)*$Z6+INDEX(装备数值!$I$13:$M$116,通天塔!$R6*8+4,CJ$2)*$AA6+INDEX(装备数值!$I$13:$M$116,通天塔!$T6*8+5,CJ$2)*$AB6+INDEX(装备数值!$I$13:$M$116,通天塔!$U6*8+6,CJ$2)*$AC6+INDEX(装备数值!$I$13:$M$116,通天塔!$V6*8+7,CJ$2)*$AD6+INDEX(装备数值!$I$13:$M$116,通天塔!$W6*8+8,CJ$2)*$AE6</f>
        <v>0</v>
      </c>
      <c r="CM6" s="14">
        <f>INDEX(装备数值!$X$13:$AH$116,$P6*8+1,CM$2)*$AF6+INDEX(装备数值!$X$13:$AH$116,$Q6*8+2,CM$2)*$AG6+INDEX(装备数值!$X$13:$AH$116,$S6*8+3,CM$2)*$AH6+INDEX(装备数值!$X$13:$AH$116,$R6*8+4,CM$2)*$AI6+INDEX(装备数值!$X$13:$AH$116,$T6*8+5,CM$2)*$AJ6+INDEX(装备数值!$X$13:$AH$116,$U6*8+6,CM$2)*$AK6+INDEX(装备数值!$X$13:$AH$116,$V6*8+7,CM$2)*$AL6+INDEX(装备数值!$X$13:$AH$116,$W6*8+8,CM$2)*$AM6</f>
        <v>0</v>
      </c>
      <c r="CN6" s="14">
        <f>INDEX(装备数值!$X$13:$AH$116,$P6*8+1,CN$2)*$AF6+INDEX(装备数值!$X$13:$AH$116,$Q6*8+2,CN$2)*$AG6+INDEX(装备数值!$X$13:$AH$116,$S6*8+3,CN$2)*$AH6+INDEX(装备数值!$X$13:$AH$116,$R6*8+4,CN$2)*$AI6+INDEX(装备数值!$X$13:$AH$116,$T6*8+5,CN$2)*$AJ6+INDEX(装备数值!$X$13:$AH$116,$U6*8+6,CN$2)*$AK6+INDEX(装备数值!$X$13:$AH$116,$V6*8+7,CN$2)*$AL6+INDEX(装备数值!$X$13:$AH$116,$W6*8+8,CN$2)*$AM6</f>
        <v>0</v>
      </c>
      <c r="CO6" s="14">
        <f>INDEX(装备数值!$X$13:$AH$116,$P6*8+1,CO$2)*$AF6+INDEX(装备数值!$X$13:$AH$116,$Q6*8+2,CO$2)*$AG6+INDEX(装备数值!$X$13:$AH$116,$S6*8+3,CO$2)*$AH6+INDEX(装备数值!$X$13:$AH$116,$R6*8+4,CO$2)*$AI6+INDEX(装备数值!$X$13:$AH$116,$T6*8+5,CO$2)*$AJ6+INDEX(装备数值!$X$13:$AH$116,$U6*8+6,CO$2)*$AK6+INDEX(装备数值!$X$13:$AH$116,$V6*8+7,CO$2)*$AL6+INDEX(装备数值!$X$13:$AH$116,$W6*8+8,CO$2)*$AM6</f>
        <v>0</v>
      </c>
      <c r="CP6" s="14">
        <f>INDEX(装备数值!$X$13:$AH$116,$P6*8+1,CP$2)*$AF6+INDEX(装备数值!$X$13:$AH$116,$Q6*8+2,CP$2)*$AG6+INDEX(装备数值!$X$13:$AH$116,$S6*8+3,CP$2)*$AH6+INDEX(装备数值!$X$13:$AH$116,$R6*8+4,CP$2)*$AI6+INDEX(装备数值!$X$13:$AH$116,$T6*8+5,CP$2)*$AJ6+INDEX(装备数值!$X$13:$AH$116,$U6*8+6,CP$2)*$AK6+INDEX(装备数值!$X$13:$AH$116,$V6*8+7,CP$2)*$AL6+INDEX(装备数值!$X$13:$AH$116,$W6*8+8,CP$2)*$AM6</f>
        <v>0</v>
      </c>
      <c r="CQ6" s="14">
        <f>INDEX(装备数值!$X$13:$AH$116,$P6*8+1,CQ$2)*$AF6+INDEX(装备数值!$X$13:$AH$116,$Q6*8+2,CQ$2)*$AG6+INDEX(装备数值!$X$13:$AH$116,$S6*8+3,CQ$2)*$AH6+INDEX(装备数值!$X$13:$AH$116,$R6*8+4,CQ$2)*$AI6+INDEX(装备数值!$X$13:$AH$116,$T6*8+5,CQ$2)*$AJ6+INDEX(装备数值!$X$13:$AH$116,$U6*8+6,CQ$2)*$AK6+INDEX(装备数值!$X$13:$AH$116,$V6*8+7,CQ$2)*$AL6+INDEX(装备数值!$X$13:$AH$116,$W6*8+8,CQ$2)*$AM6</f>
        <v>0</v>
      </c>
      <c r="CR6" s="14">
        <f>INDEX(装备数值!$X$13:$AH$116,$P6*8+1,CR$2)*$AF6+INDEX(装备数值!$X$13:$AH$116,$Q6*8+2,CR$2)*$AG6+INDEX(装备数值!$X$13:$AH$116,$S6*8+3,CR$2)*$AH6+INDEX(装备数值!$X$13:$AH$116,$R6*8+4,CR$2)*$AI6+INDEX(装备数值!$X$13:$AH$116,$T6*8+5,CR$2)*$AJ6+INDEX(装备数值!$X$13:$AH$116,$U6*8+6,CR$2)*$AK6+INDEX(装备数值!$X$13:$AH$116,$V6*8+7,CR$2)*$AL6+INDEX(装备数值!$X$13:$AH$116,$W6*8+8,CR$2)*$AM6</f>
        <v>0</v>
      </c>
      <c r="CS6" s="14">
        <f>INDEX(装备数值!$X$13:$AH$116,$P6*8+1,CS$2)*$AF6+INDEX(装备数值!$X$13:$AH$116,$Q6*8+2,CS$2)*$AG6+INDEX(装备数值!$X$13:$AH$116,$S6*8+3,CS$2)*$AH6+INDEX(装备数值!$X$13:$AH$116,$R6*8+4,CS$2)*$AI6+INDEX(装备数值!$X$13:$AH$116,$T6*8+5,CS$2)*$AJ6+INDEX(装备数值!$X$13:$AH$116,$U6*8+6,CS$2)*$AK6+INDEX(装备数值!$X$13:$AH$116,$V6*8+7,CS$2)*$AL6+INDEX(装备数值!$X$13:$AH$116,$W6*8+8,CS$2)*$AM6</f>
        <v>0</v>
      </c>
      <c r="CT6" s="14">
        <f>INDEX(装备数值!$X$13:$AH$116,$P6*8+1,CT$2)*$AF6+INDEX(装备数值!$X$13:$AH$116,$Q6*8+2,CT$2)*$AG6+INDEX(装备数值!$X$13:$AH$116,$S6*8+3,CT$2)*$AH6+INDEX(装备数值!$X$13:$AH$116,$R6*8+4,CT$2)*$AI6+INDEX(装备数值!$X$13:$AH$116,$T6*8+5,CT$2)*$AJ6+INDEX(装备数值!$X$13:$AH$116,$U6*8+6,CT$2)*$AK6+INDEX(装备数值!$X$13:$AH$116,$V6*8+7,CT$2)*$AL6+INDEX(装备数值!$X$13:$AH$116,$W6*8+8,CT$2)*$AM6</f>
        <v>0</v>
      </c>
      <c r="CU6" s="14">
        <f>INDEX(装备数值!$X$13:$AH$116,$P6*8+1,CU$2)*$AF6+INDEX(装备数值!$X$13:$AH$116,$Q6*8+2,CU$2)*$AG6+INDEX(装备数值!$X$13:$AH$116,$S6*8+3,CU$2)*$AH6+INDEX(装备数值!$X$13:$AH$116,$R6*8+4,CU$2)*$AI6+INDEX(装备数值!$X$13:$AH$116,$T6*8+5,CU$2)*$AJ6+INDEX(装备数值!$X$13:$AH$116,$U6*8+6,CU$2)*$AK6+INDEX(装备数值!$X$13:$AH$116,$V6*8+7,CU$2)*$AL6+INDEX(装备数值!$X$13:$AH$116,$W6*8+8,CU$2)*$AM6</f>
        <v>0</v>
      </c>
      <c r="CV6" s="14">
        <f>INDEX(装备数值!$X$13:$AH$116,$P6*8+1,CV$2)*$AF6+INDEX(装备数值!$X$13:$AH$116,$Q6*8+2,CV$2)*$AG6+INDEX(装备数值!$X$13:$AH$116,$S6*8+3,CV$2)*$AH6+INDEX(装备数值!$X$13:$AH$116,$R6*8+4,CV$2)*$AI6+INDEX(装备数值!$X$13:$AH$116,$T6*8+5,CV$2)*$AJ6+INDEX(装备数值!$X$13:$AH$116,$U6*8+6,CV$2)*$AK6+INDEX(装备数值!$X$13:$AH$116,$V6*8+7,CV$2)*$AL6+INDEX(装备数值!$X$13:$AH$116,$W6*8+8,CV$2)*$AM6</f>
        <v>0</v>
      </c>
      <c r="CW6" s="14">
        <f>INDEX(装备数值!$X$13:$AH$116,$P6*8+1,CW$2)*$AF6+INDEX(装备数值!$X$13:$AH$116,$Q6*8+2,CW$2)*$AG6+INDEX(装备数值!$X$13:$AH$116,$S6*8+3,CW$2)*$AH6+INDEX(装备数值!$X$13:$AH$116,$R6*8+4,CW$2)*$AI6+INDEX(装备数值!$X$13:$AH$116,$T6*8+5,CW$2)*$AJ6+INDEX(装备数值!$X$13:$AH$116,$U6*8+6,CW$2)*$AK6+INDEX(装备数值!$X$13:$AH$116,$V6*8+7,CW$2)*$AL6+INDEX(装备数值!$X$13:$AH$116,$W6*8+8,CW$2)*$AM6</f>
        <v>0</v>
      </c>
      <c r="CY6" s="14">
        <f>INDEX(装备数值!$AN$17:$AN$117,MATCH(MIN($X6:$AE6),装备数值!$AO$17:$AO$117,1))</f>
        <v>0</v>
      </c>
      <c r="CZ6" s="14">
        <f>IF(COUNTIF($P6:$W6,"&gt;"&amp;0)=8,INDEX(装备数值!AR$17:AR$117,$CY6+1),0)</f>
        <v>0</v>
      </c>
      <c r="DA6" s="14">
        <f>IF(COUNTIF($P6:$W6,"&gt;"&amp;0)=8,INDEX(装备数值!AS$17:AS$117,$CY6+1),0)</f>
        <v>0</v>
      </c>
      <c r="DB6" s="14">
        <f>IF(COUNTIF($P6:$W6,"&gt;"&amp;0)=8,INDEX(装备数值!AT$17:AT$117,$CY6+1),0)</f>
        <v>0</v>
      </c>
      <c r="DC6" s="14">
        <f>IF(COUNTIF($P6:$W6,"&gt;"&amp;0)=8,INDEX(装备数值!AU$17:AU$117,$CY6+1),0)</f>
        <v>0</v>
      </c>
      <c r="DD6" s="14">
        <f>IF(COUNTIF($P6:$W6,"&gt;"&amp;0)=8,INDEX(装备数值!AV$17:AV$117,$CY6+1),0)</f>
        <v>0</v>
      </c>
      <c r="DF6" s="14">
        <f>INDEX(装备数值!$AY$17:$AY$77,MATCH(MIN($AF6:$AM6),装备数值!$AZ$17:$AZ$77,1))</f>
        <v>0</v>
      </c>
      <c r="DG6" s="26">
        <f>INDEX(装备数值!BA$17:BA$77,通天塔!DF6+1)</f>
        <v>0</v>
      </c>
      <c r="DH6" s="26">
        <f>INDEX(装备数值!BA$17:BA$77,通天塔!DF6+1)</f>
        <v>0</v>
      </c>
      <c r="DJ6" s="14">
        <f t="shared" ref="DJ6:DJ69" si="40">SUM(AN6:AZ6)</f>
        <v>0</v>
      </c>
      <c r="DK6" s="14">
        <f>VLOOKUP(DJ6,军阶与晶片数值!$W$6:$X$27,2)</f>
        <v>0</v>
      </c>
      <c r="DL6" s="14">
        <f>INDEX(军阶与晶片数值!Y$6:Y$27,$DK6+1)</f>
        <v>0</v>
      </c>
      <c r="DM6" s="14">
        <f>INDEX(军阶与晶片数值!Z$6:Z$27,$DK6+1)</f>
        <v>0</v>
      </c>
      <c r="DN6" s="14">
        <f>INDEX(军阶与晶片数值!AA$6:AA$27,$DK6+1)</f>
        <v>0</v>
      </c>
      <c r="DO6" s="14">
        <f>INDEX(军阶与晶片数值!AB$6:AB$27,$DK6+1)</f>
        <v>0</v>
      </c>
      <c r="DP6" s="29">
        <f>INDEX(军阶与晶片数值!AC$6:AC$27,$DK6+1)</f>
        <v>0</v>
      </c>
      <c r="DQ6" s="29">
        <f>INDEX(军阶与晶片数值!AD$6:AD$27,$DK6+1)</f>
        <v>0</v>
      </c>
      <c r="DS6" s="26">
        <f>INDEX(军阶与晶片数值!I$6:I$16,AN6+1)</f>
        <v>0</v>
      </c>
      <c r="DT6" s="26">
        <f>INDEX(军阶与晶片数值!M$6:M$16,AO6+1)</f>
        <v>0</v>
      </c>
      <c r="DU6" s="26">
        <f>INDEX(军阶与晶片数值!J$6:J$16,AP6+1)</f>
        <v>0</v>
      </c>
      <c r="DV6" s="26">
        <f>INDEX(军阶与晶片数值!K$6:K$16,AQ6+1)</f>
        <v>0</v>
      </c>
      <c r="DW6" s="26">
        <f>INDEX(军阶与晶片数值!L$6:L$16,AR6+1)</f>
        <v>0</v>
      </c>
      <c r="DX6" s="28">
        <f>INDEX(军阶与晶片数值!N$6:N$16,AS6+1)</f>
        <v>0</v>
      </c>
      <c r="DY6" s="28">
        <f>INDEX(军阶与晶片数值!O$6:O$16,AT6+1)</f>
        <v>0</v>
      </c>
      <c r="DZ6" s="28">
        <f>INDEX(军阶与晶片数值!P$6:P$16,AU6+1)</f>
        <v>0</v>
      </c>
      <c r="EA6" s="28">
        <f>INDEX(军阶与晶片数值!Q$6:Q$16,AV6+1)</f>
        <v>0</v>
      </c>
      <c r="EB6" s="26">
        <f>INDEX(军阶与晶片数值!R$6:R$16,AW6+1)</f>
        <v>0</v>
      </c>
      <c r="EC6" s="26">
        <f>INDEX(军阶与晶片数值!S$6:S$16,AX6+1)</f>
        <v>0</v>
      </c>
      <c r="ED6" s="26">
        <f>INDEX(军阶与晶片数值!T$6:T$16,AY6+1)</f>
        <v>0</v>
      </c>
      <c r="EE6" s="26">
        <f>INDEX(军阶与晶片数值!U$6:U$16,AZ6+1)</f>
        <v>0</v>
      </c>
      <c r="EG6" s="26">
        <f>INDEX(军阶与晶片数值!$C$6:$C$36,通天塔!$BA6+1)</f>
        <v>0.02</v>
      </c>
      <c r="EH6" s="26">
        <f>INDEX(军阶与晶片数值!$C$6:$C$36,通天塔!$BA6+1)</f>
        <v>0.02</v>
      </c>
      <c r="EI6" s="26">
        <f>INDEX(军阶与晶片数值!$C$6:$C$36,通天塔!$BA6+1)</f>
        <v>0.02</v>
      </c>
      <c r="EJ6" s="26">
        <f>INDEX(军阶与晶片数值!$C$6:$C$36,通天塔!$BA6+1)</f>
        <v>0.02</v>
      </c>
      <c r="EK6" s="26">
        <f>INDEX(军阶与晶片数值!$C$6:$C$36,通天塔!$BA6+1)</f>
        <v>0.02</v>
      </c>
      <c r="EM6" s="14">
        <f>INDEX(战舰突破!$H$6:$H$18,通天塔!$J6+1)+INDEX(战舰突破!$H$23:$H$35,通天塔!$K6+1)+INDEX(战舰突破!$H$40:$H$52,通天塔!$L6+1)</f>
        <v>200</v>
      </c>
      <c r="EN6" s="14">
        <f>INDEX(战舰突破!$I$6:$I$18,通天塔!$J6+1)+INDEX(战舰突破!$I$23:$I$35,通天塔!$K6+1)+INDEX(战舰突破!$I$40:$I$52,通天塔!$L6+1)</f>
        <v>0</v>
      </c>
      <c r="EO6" s="14">
        <f>INDEX(战舰突破!$J$6:$J$18,通天塔!$J6+1)+INDEX(战舰突破!$J$23:$J$35,通天塔!$K6+1)+INDEX(战舰突破!$J$40:$J$52,通天塔!$L6+1)</f>
        <v>0</v>
      </c>
      <c r="EP6" s="14">
        <f>INDEX(战舰突破!$K$6:$K$18,通天塔!$J6+1)+INDEX(战舰突破!$K$23:$K$35,通天塔!$K6+1)+INDEX(战舰突破!$K$40:$K$52,通天塔!$L6+1)</f>
        <v>0</v>
      </c>
      <c r="EQ6" s="14">
        <f>INDEX(战舰突破!$L$6:$L$18,通天塔!$J6+1)+INDEX(战舰突破!$L$23:$L$35,通天塔!$K6+1)+INDEX(战舰突破!$L$40:$L$52,通天塔!$L6+1)</f>
        <v>0</v>
      </c>
      <c r="ER6" s="18">
        <f>INDEX(战舰突破!$N$6:$N$18,通天塔!$J6+1)+INDEX(战舰突破!$N$23:$N$35,通天塔!$K6+1)+INDEX(战舰突破!$N$40:$N$52,通天塔!$L6+1)</f>
        <v>0</v>
      </c>
      <c r="ES6" s="18">
        <f>INDEX(战舰突破!$O$6:$O$18,通天塔!$J6+1)+INDEX(战舰突破!$O$23:$O$35,通天塔!$K6+1)+INDEX(战舰突破!$O$40:$O$52,通天塔!$L6+1)</f>
        <v>0</v>
      </c>
      <c r="ET6" s="18">
        <f>INDEX(战舰突破!$P$6:$P$18,通天塔!$J6+1)+INDEX(战舰突破!$P$23:$P$35,通天塔!$K6+1)+INDEX(战舰突破!$P$40:$P$52,通天塔!$L6+1)</f>
        <v>0</v>
      </c>
      <c r="EU6" s="18">
        <f>INDEX(战舰突破!$Q$6:$Q$18,通天塔!$J6+1)+INDEX(战舰突破!$Q$23:$Q$35,通天塔!$K6+1)+INDEX(战舰突破!$Q$40:$Q$52,通天塔!$L6+1)</f>
        <v>0</v>
      </c>
      <c r="EV6" s="18">
        <f>INDEX(战舰突破!$R$6:$R$18,通天塔!$J6+1)+INDEX(战舰突破!$R$23:$R$35,通天塔!$K6+1)+INDEX(战舰突破!$R$40:$R$52,通天塔!$L6+1)</f>
        <v>0</v>
      </c>
      <c r="EW6" s="18">
        <f>INDEX(战舰突破!$M$6:$M$18,通天塔!$J6+1)+INDEX(战舰突破!$M$23:$M$35,通天塔!$K6+1)+INDEX(战舰突破!$M$40:$M$52,通天塔!$L6+1)</f>
        <v>0</v>
      </c>
      <c r="EX6" s="22">
        <f>INDEX(战舰突破!$W$6:$W$18,通天塔!$J6+1)+INDEX(战舰突破!$W$23:$W$35,通天塔!$K6+1)+INDEX(战舰突破!$W$40:$W$52,通天塔!$L6+1)</f>
        <v>0.3</v>
      </c>
      <c r="FA6" s="14">
        <f>INDEX(战舰突破!$S$6:$S$18,通天塔!$J6+1)</f>
        <v>0</v>
      </c>
      <c r="FB6" s="14">
        <f>INDEX(战舰突破!$T$6:$T$18,通天塔!$J6+1)</f>
        <v>0</v>
      </c>
      <c r="FC6" s="14">
        <f>INDEX(战舰突破!$U$6:$U$18,通天塔!$J6+1)</f>
        <v>0</v>
      </c>
      <c r="FD6" s="14">
        <f>INDEX(战舰突破!$V$6:$V$18,通天塔!$J6+1)</f>
        <v>0</v>
      </c>
      <c r="FE6" s="14">
        <f>INDEX(战舰突破!$X$6:$X$18,通天塔!$J6+1)</f>
        <v>2</v>
      </c>
      <c r="FG6" s="14">
        <f>INDEX(战舰突破!$S$23:$S$35,通天塔!$J6+1)</f>
        <v>0</v>
      </c>
      <c r="FH6" s="14">
        <f>INDEX(战舰突破!$T$23:$T$35,通天塔!$J6+1)</f>
        <v>0</v>
      </c>
      <c r="FI6" s="14">
        <f>INDEX(战舰突破!$U$23:$U$35,通天塔!$J6+1)</f>
        <v>0</v>
      </c>
      <c r="FJ6" s="14">
        <f>INDEX(战舰突破!$V$23:$V$35,通天塔!$J6+1)</f>
        <v>0</v>
      </c>
      <c r="FK6" s="14">
        <f>INDEX(战舰突破!$X$23:$X$35,通天塔!$J6+1)</f>
        <v>30</v>
      </c>
      <c r="FM6" s="14">
        <f>INDEX(战舰突破!$S$40:$S$52,通天塔!$J6+1)</f>
        <v>0</v>
      </c>
      <c r="FN6" s="14">
        <f>INDEX(战舰突破!$T$40:$T$52,通天塔!$J6+1)</f>
        <v>0</v>
      </c>
      <c r="FO6" s="14">
        <f>INDEX(战舰突破!$U$40:$U$52,通天塔!$J6+1)</f>
        <v>0</v>
      </c>
      <c r="FP6" s="14">
        <f>INDEX(战舰突破!$V$40:$V$52,通天塔!$J6+1)</f>
        <v>0</v>
      </c>
      <c r="FQ6" s="14">
        <f>INDEX(战舰突破!$X$40:$X$52,通天塔!$J6+1)</f>
        <v>50</v>
      </c>
      <c r="FT6" s="14">
        <f t="shared" ref="FT6:FT69" si="41">INT((BF6+BY6+CF6+CM6+CZ6+EM6)*(1+DS6)*(1+EG6)*(1+ER6))</f>
        <v>555</v>
      </c>
      <c r="FU6" s="14">
        <f t="shared" ref="FU6:FU69" si="42">IF(BL6&gt;0,INT((BL6+BY6+CF6+CM6+CZ6+EM6)*(1+DS6)*(1+EG6)*(1+ER6)),0)</f>
        <v>0</v>
      </c>
      <c r="FV6" s="14">
        <f t="shared" ref="FV6:FV69" si="43">IF(BR6&gt;0,INT((BR6+BY6+CF6+CM6+CZ6+EM6)*(1+DS6)*(1+EG6)*(1+ER6)),0)</f>
        <v>0</v>
      </c>
      <c r="FW6" s="14">
        <f t="shared" ref="FW6:FW69" si="44">INT((BG6+BM6+BS6+BZ6+CG6+CN6+DA6+EO6)*(1+DT6)*(1+EH6)*(1+ES6))</f>
        <v>3468</v>
      </c>
      <c r="FX6" s="14">
        <f t="shared" ref="FX6:FX69" si="45">INT((BH6+BN6+BT6+CA6+CH6+CO6+DB6+EN6)*(1+DU6)*(1+EI6)*(1+ET6))</f>
        <v>160</v>
      </c>
      <c r="FY6" s="14">
        <f t="shared" ref="FY6:FY69" si="46">INT((BI6+BO6+BU6+CB6+CI6+CP6+DC6)*(1+DV6)*(1+EJ6))</f>
        <v>2346</v>
      </c>
      <c r="FZ6" s="14">
        <f t="shared" ref="FZ6:FZ69" si="47">INT((BJ6+BP6+BV6+CC6+CJ6+CQ6+DD6)*(1+DW6)*(1+EK6))</f>
        <v>14</v>
      </c>
      <c r="GA6" s="28">
        <f t="shared" ref="GA6:GA69" si="48">CR6+DL6+DX6</f>
        <v>0</v>
      </c>
      <c r="GB6" s="28">
        <f t="shared" ref="GB6:GB69" si="49">CS6+DM6+DY6</f>
        <v>0</v>
      </c>
      <c r="GC6" s="28">
        <f t="shared" ref="GC6:GC69" si="50">CT6+DN6+DZ6</f>
        <v>0</v>
      </c>
      <c r="GD6" s="28">
        <f t="shared" ref="GD6:GD69" si="51">CU6+DO6+EA6</f>
        <v>0</v>
      </c>
      <c r="GE6" s="28">
        <f t="shared" ref="GE6:GE69" si="52">(1+DG6)*(1+EB6)</f>
        <v>1</v>
      </c>
      <c r="GF6" s="28">
        <f t="shared" ref="GF6:GF69" si="53">(1+DH6)*(1+EC6)</f>
        <v>1</v>
      </c>
      <c r="GG6" s="28">
        <f t="shared" ref="GG6:GG69" si="54">CX6+DR6+ED6</f>
        <v>0</v>
      </c>
      <c r="GH6" s="28">
        <f t="shared" ref="GH6:GH69" si="55">CY6+DS6+EE6</f>
        <v>0</v>
      </c>
      <c r="GI6" s="14">
        <f t="shared" ref="GI6:GI69" si="56">(1+FA6)</f>
        <v>1</v>
      </c>
      <c r="GJ6" s="14">
        <f t="shared" ref="GJ6:GJ69" si="57">(1+FG6)</f>
        <v>1</v>
      </c>
      <c r="GK6" s="14">
        <f t="shared" ref="GK6:GK69" si="58">(1+FM6)</f>
        <v>1</v>
      </c>
      <c r="GL6" s="18">
        <f t="shared" ref="GL6:GL69" si="59">(1+FB6+EW6)</f>
        <v>1</v>
      </c>
      <c r="GM6" s="18">
        <f t="shared" ref="GM6:GM69" si="60">(1+FH6+EW6)</f>
        <v>1</v>
      </c>
      <c r="GN6" s="18">
        <f t="shared" ref="GN6:GN69" si="61">(1+FN6+EW6)</f>
        <v>1</v>
      </c>
      <c r="GO6" s="29">
        <f t="shared" ref="GO6:GQ37" si="62">$GA6+GO$2</f>
        <v>150</v>
      </c>
      <c r="GP6" s="29">
        <f t="shared" si="16"/>
        <v>450</v>
      </c>
      <c r="GQ6" s="29">
        <f t="shared" si="16"/>
        <v>450</v>
      </c>
      <c r="GR6" s="26">
        <f t="shared" ref="GR6:GR69" si="63">FC6</f>
        <v>0</v>
      </c>
      <c r="GS6" s="26">
        <f t="shared" ref="GS6:GS69" si="64">FI6</f>
        <v>0</v>
      </c>
      <c r="GT6" s="26">
        <f t="shared" ref="GT6:GT69" si="65">FO6</f>
        <v>0</v>
      </c>
      <c r="GU6" s="14">
        <f t="shared" ref="GU6:GU69" si="66">(GU$2+FD6)</f>
        <v>2</v>
      </c>
      <c r="GV6" s="14">
        <f t="shared" ref="GV6:GV69" si="67">(GV$2+FJ6)</f>
        <v>2</v>
      </c>
      <c r="GW6" s="14">
        <f t="shared" ref="GW6:GW69" si="68">(GW$2+FP6)</f>
        <v>2</v>
      </c>
      <c r="GX6" s="14">
        <f t="shared" ref="GX6:GX69" si="69">FE6</f>
        <v>2</v>
      </c>
      <c r="GY6" s="14">
        <f t="shared" ref="GY6:GY69" si="70">FK6</f>
        <v>30</v>
      </c>
      <c r="GZ6" s="14">
        <f t="shared" ref="GZ6:GZ69" si="71">FQ6</f>
        <v>50</v>
      </c>
      <c r="HA6">
        <v>2</v>
      </c>
      <c r="HB6" s="14">
        <f t="shared" ref="HB6:HB69" si="72">INT((SUMPRODUCT(FT6:GF6,FT$2:GF$2)+SUMPRODUCT($GI$2:$GK$2,$GI$5:$GK$5)-SUMPRODUCT($GE$2:$GF$2,$GE$5:$GF$5)-SUMPRODUCT($GI$2:$GK$2,$GI$5:$GK$5))*HB$3)</f>
        <v>22896</v>
      </c>
      <c r="HD6" s="14">
        <f t="shared" ref="HD6:HD69" si="73">INT(MIN(FX6*2,((FW6+FY6)/20+FX6*2)/2))</f>
        <v>305</v>
      </c>
      <c r="HE6" s="14">
        <f t="shared" ref="HE6:HE69" si="74">INT(20+MAX(0,FT6-100)/2)</f>
        <v>247</v>
      </c>
      <c r="HF6" s="29">
        <f t="shared" ref="HF6:HF69" si="75">INT(0.96*GB6)</f>
        <v>0</v>
      </c>
      <c r="HG6" s="29">
        <f t="shared" ref="HG6:HG69" si="76">INT(MAX((GB6-350)/1.44,0))</f>
        <v>0</v>
      </c>
      <c r="HH6" s="29">
        <f t="shared" ref="HH6:HH69" si="77">MAX(INT((GC6-350)*0.75),0)</f>
        <v>0</v>
      </c>
      <c r="HI6" s="29">
        <f t="shared" ref="HI6:HI69" si="78">MAX(INT((GD6-350)*0.7),0)</f>
        <v>0</v>
      </c>
      <c r="HJ6" s="14">
        <f t="shared" ref="HJ6:HJ69" si="79">GE6</f>
        <v>1</v>
      </c>
      <c r="HK6" s="14">
        <f t="shared" ref="HK6:HK69" si="80">GF6</f>
        <v>1</v>
      </c>
      <c r="HL6" s="14">
        <f t="shared" ref="HL6:HL69" si="81">INT(FT6*0.1+FU6*0.1+FV6*0.1)</f>
        <v>55</v>
      </c>
      <c r="HM6" s="14">
        <f t="shared" ref="HM6:HM69" si="82">HE6-2 * MAX(0,GC6-HI6)</f>
        <v>247</v>
      </c>
      <c r="HN6" s="26">
        <f t="shared" ref="HN6:HN69" si="83">(GA6-0.8*HG6)/(1000+1.6*HG6)</f>
        <v>0</v>
      </c>
      <c r="HO6" s="26">
        <f t="shared" ref="HO6:HO69" si="84">(EX6+(GD6-0.8*GC6)/(1000+1.6*HH6))</f>
        <v>0.3</v>
      </c>
      <c r="HP6" s="29">
        <f t="shared" ref="HP6:HP69" si="85">ROUND((MAX(FT6*0.5,(FT6-0.6*HM6)) * ((FT6-0.6*HM6)/FT6)+GX6)*GL6*HP$2,0)</f>
        <v>38</v>
      </c>
      <c r="HQ6" s="29">
        <f t="shared" ref="HQ6:HQ69" si="86">ROUND(IF(FU6&gt;0,(MAX(FU6*0.5,(FU6-0.6*HM6)) * ((FU6-0.6*HM6)/FU6)*HQ$2+GY6)*GM6,0),0)</f>
        <v>0</v>
      </c>
      <c r="HR6" s="29">
        <f t="shared" ref="HR6:HR69" si="87">ROUND(IF(FV6&gt;0,(MAX(FV6*0.5,(FV6-0.6*HM6)) * ((FV6-0.6*HM6)/FV6)*HR$2+GZ6)*GN6,0),0)</f>
        <v>0</v>
      </c>
      <c r="HS6" s="26">
        <f t="shared" ref="HS6:HS69" si="88">GR6+(GO6-0.8*HG6)/(3000+1.6*HG6)</f>
        <v>0.05</v>
      </c>
      <c r="HT6" s="26">
        <f t="shared" ref="HT6:HT69" si="89">GS6+(GP6-0.8*HG6)/(3000+1.6*HG6)</f>
        <v>0.15</v>
      </c>
      <c r="HU6" s="26">
        <f t="shared" ref="HU6:HU69" si="90">GT6+(GQ6-0.8*HG6)/(3000+1.6*HG6)</f>
        <v>0.15</v>
      </c>
      <c r="HV6" s="26">
        <f t="shared" ref="HV6:HV69" si="91">MAX(HS6-40%,0)</f>
        <v>0</v>
      </c>
      <c r="HW6" s="29">
        <f t="shared" si="29"/>
        <v>1.05</v>
      </c>
      <c r="HX6" s="29">
        <f t="shared" si="30"/>
        <v>1.1499999999999999</v>
      </c>
      <c r="HY6" s="29">
        <f t="shared" si="31"/>
        <v>1.1499999999999999</v>
      </c>
      <c r="HZ6" s="29">
        <f t="shared" si="32"/>
        <v>199.5</v>
      </c>
      <c r="IA6" s="29">
        <f t="shared" si="33"/>
        <v>0</v>
      </c>
      <c r="IB6" s="29">
        <f t="shared" si="34"/>
        <v>0</v>
      </c>
      <c r="IC6" s="29">
        <f t="shared" si="35"/>
        <v>2300</v>
      </c>
      <c r="ID6" s="14">
        <f t="shared" ref="ID6:ID69" si="92">ROUND(HZ6+IA6+IB6,2)</f>
        <v>199.5</v>
      </c>
      <c r="IH6" s="14">
        <v>1</v>
      </c>
      <c r="II6" s="14">
        <v>0</v>
      </c>
      <c r="IJ6" s="14">
        <v>60</v>
      </c>
      <c r="IK6" s="14">
        <v>45</v>
      </c>
      <c r="IL6" s="14">
        <v>30</v>
      </c>
      <c r="IM6" s="23">
        <f t="shared" ref="IM6:IM69" si="93">INT(($HP6*$GI6*IJ6*$HW6+$HQ6*$GJ6*$HX6*IK6+$HR6*$GK6*$HY6*IL6)+$IC6*IH6+($HQ6*$GJ6*$HX6*II6*5*6/1.5+$HR6*$GK6*$HY6*II6*5*6/2)*IM$3)</f>
        <v>4694</v>
      </c>
      <c r="IN6" s="23">
        <f t="shared" ref="IN6" si="94">MAX(INT(LOG(IM6,1000)-1),0)</f>
        <v>0</v>
      </c>
      <c r="IO6" s="23">
        <f t="shared" ref="IO6" si="95">ROUND(IM6/1000^IN6,2)</f>
        <v>4694</v>
      </c>
      <c r="IP6" s="23">
        <f>INT(($FT6*$GI6*IJ6*$HP$2*$HW6+$FU6*$GJ6*$HX6*$HQ$2*IK6+$FV6*$GK6*$HY6*$HR$2*IL6)+$IC6*IH6+($FU6*$GJ6*$HX6*II6*5*6/1.5+$FV6*$GK6*$HY6*II6*5*6/2)*IP$3-(HL6*60)*0.75)</f>
        <v>4195</v>
      </c>
      <c r="IQ6" s="23">
        <f t="shared" ref="IQ6:IQ69" si="96">MAX(INT(LOG(IP6,1000)-1),0)</f>
        <v>0</v>
      </c>
      <c r="IR6" s="23">
        <f t="shared" ref="IR6:IR69" si="97">ROUND(IP6/1000^IQ6,2)</f>
        <v>4195</v>
      </c>
      <c r="IS6" s="14">
        <v>1</v>
      </c>
      <c r="IT6" s="14">
        <v>0</v>
      </c>
      <c r="IU6" s="14">
        <v>30</v>
      </c>
      <c r="IV6" s="14">
        <v>22</v>
      </c>
      <c r="IW6" s="14">
        <v>15</v>
      </c>
      <c r="IX6" s="23">
        <f>INT(($HP6*$GI6*IU6*$HW6+$HQ6*$GJ6*$HX6*IV6+$HR6*$GK6*$HY6*IW6)+$IC6*IS6+($HQ6*$GJ6*$HX6*IT6*5*6/1.5+$HR6*$GK6*$HY6*IT6*5*6/2))</f>
        <v>3497</v>
      </c>
      <c r="IY6" s="23">
        <f t="shared" ref="IY6:IY69" si="98">MAX(INT(LOG(IX6,1000)-1),0)</f>
        <v>0</v>
      </c>
      <c r="IZ6" s="23">
        <f t="shared" ref="IZ6:IZ69" si="99">ROUND(IX6/1000^IY6,2)</f>
        <v>3497</v>
      </c>
      <c r="JA6" s="23"/>
      <c r="JB6" s="23"/>
      <c r="JC6" s="23"/>
      <c r="JG6">
        <f t="shared" si="37"/>
        <v>1.4979769128748444</v>
      </c>
      <c r="JH6">
        <f t="shared" si="38"/>
        <v>1.4979769128748444</v>
      </c>
      <c r="JJ6" s="14">
        <v>10</v>
      </c>
      <c r="JK6" s="14">
        <v>2</v>
      </c>
      <c r="JL6" s="14">
        <v>1.5</v>
      </c>
      <c r="JM6" s="23">
        <f>INT(($HP6*$GI6*$HW6*JJ6+$HQ6*$GJ6*$HX6*JK6+$HR6*$GK6*$HY6*JL6))</f>
        <v>399</v>
      </c>
      <c r="JN6" s="23">
        <f t="shared" ref="JN6:JN69" si="100">MAX(INT(LOG(JM6,1000)-1),0)</f>
        <v>0</v>
      </c>
      <c r="JO6" s="23">
        <f t="shared" ref="JO6:JO69" si="101">ROUND(JM6/1000^JN6,2)</f>
        <v>399</v>
      </c>
      <c r="JP6" s="14">
        <v>30</v>
      </c>
      <c r="JQ6" s="14">
        <v>6</v>
      </c>
      <c r="JR6" s="14">
        <v>4</v>
      </c>
      <c r="JS6" s="23">
        <f>INT(($HP6*$GI6*$HW6*JP6+$HQ6*$GJ6*$HX6*JQ6+$HR6*$GK6*$HY6*JR6))</f>
        <v>1197</v>
      </c>
      <c r="JT6" s="23">
        <f t="shared" ref="JT6:JT69" si="102">MAX(INT(LOG(JS6,1000)-1),0)</f>
        <v>0</v>
      </c>
      <c r="JU6" s="23">
        <f t="shared" ref="JU6:JU69" si="103">ROUND(JS6/1000^JT6,2)</f>
        <v>1197</v>
      </c>
      <c r="JW6" s="23">
        <f t="shared" ref="JW6:JW69" si="104">ROUND(JS6/3*4,0)</f>
        <v>1596</v>
      </c>
      <c r="JX6" s="23">
        <f t="shared" ref="JX6:JX69" si="105">MAX(INT(LOG(JW6,1000)-1),0)</f>
        <v>0</v>
      </c>
      <c r="JY6" s="23">
        <f t="shared" ref="JY6:JY69" si="106">ROUND(JW6/1000^JX6,2)</f>
        <v>1596</v>
      </c>
      <c r="JZ6" s="23">
        <f t="shared" ref="JZ6:JZ12" si="107">JM6</f>
        <v>399</v>
      </c>
      <c r="KA6" s="23">
        <f t="shared" ref="KA6:KA69" si="108">MAX(INT(LOG(JZ6,1000)-1),0)</f>
        <v>0</v>
      </c>
      <c r="KB6" s="23">
        <f t="shared" ref="KB6:KB69" si="109">ROUND(JZ6/1000^KA6,2)</f>
        <v>399</v>
      </c>
      <c r="KF6">
        <v>7</v>
      </c>
      <c r="KG6" t="s">
        <v>111</v>
      </c>
      <c r="KH6" s="17">
        <v>0.25</v>
      </c>
      <c r="KI6" t="s">
        <v>182</v>
      </c>
      <c r="KJ6" t="s">
        <v>176</v>
      </c>
      <c r="KK6" t="s">
        <v>177</v>
      </c>
      <c r="KL6" t="s">
        <v>178</v>
      </c>
      <c r="KM6" t="s">
        <v>206</v>
      </c>
    </row>
    <row r="7" spans="1:299" ht="16.5" x14ac:dyDescent="0.2">
      <c r="C7" s="14">
        <f t="shared" si="39"/>
        <v>1</v>
      </c>
      <c r="D7" s="14">
        <v>3</v>
      </c>
      <c r="E7" s="14" t="s">
        <v>684</v>
      </c>
      <c r="F7" s="14">
        <v>15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F7" s="14">
        <f>ROUND((INDEX(新战舰养成!S$6:S$18,通天塔!$J7+1)+INDEX(新战舰养成!D$6:D$18,通天塔!$J7+1)*(通天塔!$G7-1))*INDEX(战舰突破!$D$6:$D$18,通天塔!$M7+1),0)</f>
        <v>10</v>
      </c>
      <c r="BG7" s="14">
        <f>ROUND((INDEX(新战舰养成!T$6:T$18,通天塔!$J7+1)+INDEX(新战舰养成!E$6:E$18,通天塔!$J7+1)*(通天塔!$G7-1))*INDEX(战舰突破!$D$6:$D$18,通天塔!$M7+1),0)</f>
        <v>20</v>
      </c>
      <c r="BH7" s="14">
        <f>ROUND((INDEX(新战舰养成!U$6:U$18,通天塔!$J7+1)+INDEX(新战舰养成!F$6:F$18,通天塔!$J7+1)*(通天塔!$G7-1))*INDEX(战舰突破!$D$6:$D$18,通天塔!$M7+1),0)</f>
        <v>5</v>
      </c>
      <c r="BI7" s="14">
        <f>ROUND((INDEX(新战舰养成!V$6:V$18,通天塔!$J7+1)+INDEX(新战舰养成!G$6:G$18,通天塔!$J7+1)*(通天塔!$G7-1))*INDEX(战舰突破!$D$6:$D$18,通天塔!$M7+1),0)</f>
        <v>300</v>
      </c>
      <c r="BJ7" s="14">
        <f>ROUND((INDEX(新战舰养成!W$6:W$18,通天塔!$J7+1)+INDEX(新战舰养成!H$6:H$18,通天塔!$J7+1)*(通天塔!$G7-1))*INDEX(战舰突破!$D$6:$D$18,通天塔!$M7+1),0)</f>
        <v>4</v>
      </c>
      <c r="BL7" s="14">
        <f>IF($H7&gt;0,ROUND((INDEX(新战舰养成!X$6:X$18,通天塔!$K7+1)+INDEX(新战舰养成!I$6:I$18,通天塔!$K7+1)*(通天塔!$H7-1))*INDEX(战舰突破!$D$6:$D$18,通天塔!$N7+1),0),0)</f>
        <v>0</v>
      </c>
      <c r="BM7" s="14">
        <f>IF($H7&gt;0,ROUND((INDEX(新战舰养成!Y$6:Y$18,通天塔!$K7+1)+INDEX(新战舰养成!J$6:J$18,通天塔!$K7+1)*(通天塔!$H7-1))*INDEX(战舰突破!$D$6:$D$18,通天塔!$N7+1),0),0)</f>
        <v>0</v>
      </c>
      <c r="BN7" s="14">
        <f>IF($H7&gt;0,ROUND((INDEX(新战舰养成!Z$6:Z$18,通天塔!$K7+1)+INDEX(新战舰养成!K$6:K$18,通天塔!$K7+1)*(通天塔!$H7-1))*INDEX(战舰突破!$D$6:$D$18,通天塔!$N7+1),0),0)</f>
        <v>0</v>
      </c>
      <c r="BO7" s="14">
        <f>IF($H7&gt;0,ROUND((INDEX(新战舰养成!AA$6:AA$18,通天塔!$K7+1)+INDEX(新战舰养成!L$6:L$18,通天塔!$K7+1)*(通天塔!$H7-1))*INDEX(战舰突破!$D$6:$D$18,通天塔!$N7+1),0),0)</f>
        <v>0</v>
      </c>
      <c r="BP7" s="14">
        <f>IF($H7&gt;0,ROUND((INDEX(新战舰养成!AB$6:AB$18,通天塔!$K7+1)+INDEX(新战舰养成!M$6:M$18,通天塔!$K7+1)*(通天塔!$H7-1))*INDEX(战舰突破!$D$6:$D$18,通天塔!$N7+1),0),0)</f>
        <v>0</v>
      </c>
      <c r="BR7" s="14">
        <f>IF($I7&gt;0,ROUND((INDEX(新战舰养成!AC$6:AC$18,通天塔!$L7+1)+INDEX(新战舰养成!I$6:I$18,通天塔!$L7+1)*(通天塔!$I7-1))*INDEX(战舰突破!$D$6:$D$18,通天塔!$O7+1),0),0)</f>
        <v>0</v>
      </c>
      <c r="BS7" s="14">
        <f>IF($I7&gt;0,ROUND((INDEX(新战舰养成!AD$6:AD$18,通天塔!$L7+1)+INDEX(新战舰养成!J$6:J$18,通天塔!$L7+1)*(通天塔!$I7-1))*INDEX(战舰突破!$D$6:$D$18,通天塔!$O7+1),0),0)</f>
        <v>0</v>
      </c>
      <c r="BT7" s="14">
        <f>IF($I7&gt;0,ROUND((INDEX(新战舰养成!AE$6:AE$18,通天塔!$L7+1)+INDEX(新战舰养成!K$6:K$18,通天塔!$L7+1)*(通天塔!$I7-1))*INDEX(战舰突破!$D$6:$D$18,通天塔!$O7+1),0),0)</f>
        <v>0</v>
      </c>
      <c r="BU7" s="14">
        <f>IF($I7&gt;0,ROUND((INDEX(新战舰养成!AF$6:AF$18,通天塔!$L7+1)+INDEX(新战舰养成!L$6:L$18,通天塔!$L7+1)*(通天塔!$I7-1))*INDEX(战舰突破!$D$6:$D$18,通天塔!$O7+1),0),0)</f>
        <v>0</v>
      </c>
      <c r="BV7" s="14">
        <f>IF($I7&gt;0,ROUND((INDEX(新战舰养成!AG$6:AG$18,通天塔!$L7+1)+INDEX(新战舰养成!M$6:M$18,通天塔!$L7+1)*(通天塔!$I7-1))*INDEX(战舰突破!$D$6:$D$18,通天塔!$O7+1),0),0)</f>
        <v>0</v>
      </c>
      <c r="BY7" s="14">
        <f>(INDEX(装备数值!$C$13:$G$116,通天塔!$P7*8+1,BY$2)+INDEX(装备数值!$C$13:$G$116,通天塔!$Q7*8+2,BY$2)+INDEX(装备数值!$C$13:$G$116,通天塔!$S7*8+3,BY$2)+INDEX(装备数值!$C$13:$G$116,通天塔!$R7*8+4,BY$2)+INDEX(装备数值!$C$13:$G$116,通天塔!$T7*8+5,BY$2)+INDEX(装备数值!$C$13:$G$116,通天塔!$U7*8+6,BY$2)+INDEX(装备数值!$C$13:$G$116,通天塔!$V7*8+7,BY$2)+INDEX(装备数值!$C$13:$G$116,通天塔!$W7*8+8,BY$2))</f>
        <v>0</v>
      </c>
      <c r="BZ7" s="14">
        <f>(INDEX(装备数值!$C$13:$G$116,通天塔!$P7*8+1,BZ$2)+INDEX(装备数值!$C$13:$G$116,通天塔!$Q7*8+2,BZ$2)+INDEX(装备数值!$C$13:$G$116,通天塔!$S7*8+3,BZ$2)+INDEX(装备数值!$C$13:$G$116,通天塔!$R7*8+4,BZ$2)+INDEX(装备数值!$C$13:$G$116,通天塔!$T7*8+5,BZ$2)+INDEX(装备数值!$C$13:$G$116,通天塔!$U7*8+6,BZ$2)+INDEX(装备数值!$C$13:$G$116,通天塔!$V7*8+7,BZ$2)+INDEX(装备数值!$C$13:$G$116,通天塔!$W7*8+8,BZ$2))</f>
        <v>0</v>
      </c>
      <c r="CA7" s="14">
        <f>(INDEX(装备数值!$C$13:$G$116,通天塔!$P7*8+1,CA$2)+INDEX(装备数值!$C$13:$G$116,通天塔!$Q7*8+2,CA$2)+INDEX(装备数值!$C$13:$G$116,通天塔!$S7*8+3,CA$2)+INDEX(装备数值!$C$13:$G$116,通天塔!$R7*8+4,CA$2)+INDEX(装备数值!$C$13:$G$116,通天塔!$T7*8+5,CA$2)+INDEX(装备数值!$C$13:$G$116,通天塔!$U7*8+6,CA$2)+INDEX(装备数值!$C$13:$G$116,通天塔!$V7*8+7,CA$2)+INDEX(装备数值!$C$13:$G$116,通天塔!$W7*8+8,CA$2))</f>
        <v>0</v>
      </c>
      <c r="CB7" s="14">
        <f>(INDEX(装备数值!$C$13:$G$116,通天塔!$P7*8+1,CB$2)+INDEX(装备数值!$C$13:$G$116,通天塔!$Q7*8+2,CB$2)+INDEX(装备数值!$C$13:$G$116,通天塔!$S7*8+3,CB$2)+INDEX(装备数值!$C$13:$G$116,通天塔!$R7*8+4,CB$2)+INDEX(装备数值!$C$13:$G$116,通天塔!$T7*8+5,CB$2)+INDEX(装备数值!$C$13:$G$116,通天塔!$U7*8+6,CB$2)+INDEX(装备数值!$C$13:$G$116,通天塔!$V7*8+7,CB$2)+INDEX(装备数值!$C$13:$G$116,通天塔!$W7*8+8,CB$2))</f>
        <v>0</v>
      </c>
      <c r="CC7" s="14">
        <f>(INDEX(装备数值!$C$13:$G$116,通天塔!$P7*8+1,CC$2)+INDEX(装备数值!$C$13:$G$116,通天塔!$Q7*8+2,CC$2)+INDEX(装备数值!$C$13:$G$116,通天塔!$S7*8+3,CC$2)+INDEX(装备数值!$C$13:$G$116,通天塔!$R7*8+4,CC$2)+INDEX(装备数值!$C$13:$G$116,通天塔!$T7*8+5,CC$2)+INDEX(装备数值!$C$13:$G$116,通天塔!$U7*8+6,CC$2)+INDEX(装备数值!$C$13:$G$116,通天塔!$V7*8+7,CC$2)+INDEX(装备数值!$C$13:$G$116,通天塔!$W7*8+8,CC$2))</f>
        <v>0</v>
      </c>
      <c r="CF7" s="14">
        <f>INDEX(装备数值!$I$13:$M$116,通天塔!$P7*8+1,CF$2)*$X7+INDEX(装备数值!$I$13:$M$116,通天塔!$Q7*8+2,CF$2)*$Y7+INDEX(装备数值!$I$13:$M$116,通天塔!$S7*8+3,CF$2)*$Z7+INDEX(装备数值!$I$13:$M$116,通天塔!$R7*8+4,CF$2)*$AA7+INDEX(装备数值!$I$13:$M$116,通天塔!$T7*8+5,CF$2)*$AB7+INDEX(装备数值!$I$13:$M$116,通天塔!$U7*8+6,CF$2)*$AC7+INDEX(装备数值!$I$13:$M$116,通天塔!$V7*8+7,CF$2)*$AD7+INDEX(装备数值!$I$13:$M$116,通天塔!$W7*8+8,CF$2)*$AE7</f>
        <v>0</v>
      </c>
      <c r="CG7" s="14">
        <f>INDEX(装备数值!$I$13:$M$116,通天塔!$P7*8+1,CG$2)*$X7+INDEX(装备数值!$I$13:$M$116,通天塔!$Q7*8+2,CG$2)*$Y7+INDEX(装备数值!$I$13:$M$116,通天塔!$S7*8+3,CG$2)*$Z7+INDEX(装备数值!$I$13:$M$116,通天塔!$R7*8+4,CG$2)*$AA7+INDEX(装备数值!$I$13:$M$116,通天塔!$T7*8+5,CG$2)*$AB7+INDEX(装备数值!$I$13:$M$116,通天塔!$U7*8+6,CG$2)*$AC7+INDEX(装备数值!$I$13:$M$116,通天塔!$V7*8+7,CG$2)*$AD7+INDEX(装备数值!$I$13:$M$116,通天塔!$W7*8+8,CG$2)*$AE7</f>
        <v>0</v>
      </c>
      <c r="CH7" s="14">
        <f>INDEX(装备数值!$I$13:$M$116,通天塔!$P7*8+1,CH$2)*$X7+INDEX(装备数值!$I$13:$M$116,通天塔!$Q7*8+2,CH$2)*$Y7+INDEX(装备数值!$I$13:$M$116,通天塔!$S7*8+3,CH$2)*$Z7+INDEX(装备数值!$I$13:$M$116,通天塔!$R7*8+4,CH$2)*$AA7+INDEX(装备数值!$I$13:$M$116,通天塔!$T7*8+5,CH$2)*$AB7+INDEX(装备数值!$I$13:$M$116,通天塔!$U7*8+6,CH$2)*$AC7+INDEX(装备数值!$I$13:$M$116,通天塔!$V7*8+7,CH$2)*$AD7+INDEX(装备数值!$I$13:$M$116,通天塔!$W7*8+8,CH$2)*$AE7</f>
        <v>0</v>
      </c>
      <c r="CI7" s="14">
        <f>INDEX(装备数值!$I$13:$M$116,通天塔!$P7*8+1,CI$2)*$X7+INDEX(装备数值!$I$13:$M$116,通天塔!$Q7*8+2,CI$2)*$Y7+INDEX(装备数值!$I$13:$M$116,通天塔!$S7*8+3,CI$2)*$Z7+INDEX(装备数值!$I$13:$M$116,通天塔!$R7*8+4,CI$2)*$AA7+INDEX(装备数值!$I$13:$M$116,通天塔!$T7*8+5,CI$2)*$AB7+INDEX(装备数值!$I$13:$M$116,通天塔!$U7*8+6,CI$2)*$AC7+INDEX(装备数值!$I$13:$M$116,通天塔!$V7*8+7,CI$2)*$AD7+INDEX(装备数值!$I$13:$M$116,通天塔!$W7*8+8,CI$2)*$AE7</f>
        <v>0</v>
      </c>
      <c r="CJ7" s="14">
        <f>INDEX(装备数值!$I$13:$M$116,通天塔!$P7*8+1,CJ$2)*$X7+INDEX(装备数值!$I$13:$M$116,通天塔!$Q7*8+2,CJ$2)*$Y7+INDEX(装备数值!$I$13:$M$116,通天塔!$S7*8+3,CJ$2)*$Z7+INDEX(装备数值!$I$13:$M$116,通天塔!$R7*8+4,CJ$2)*$AA7+INDEX(装备数值!$I$13:$M$116,通天塔!$T7*8+5,CJ$2)*$AB7+INDEX(装备数值!$I$13:$M$116,通天塔!$U7*8+6,CJ$2)*$AC7+INDEX(装备数值!$I$13:$M$116,通天塔!$V7*8+7,CJ$2)*$AD7+INDEX(装备数值!$I$13:$M$116,通天塔!$W7*8+8,CJ$2)*$AE7</f>
        <v>0</v>
      </c>
      <c r="CM7" s="14">
        <f>INDEX(装备数值!$X$13:$AH$116,$P7*8+1,CM$2)*$AF7+INDEX(装备数值!$X$13:$AH$116,$Q7*8+2,CM$2)*$AG7+INDEX(装备数值!$X$13:$AH$116,$S7*8+3,CM$2)*$AH7+INDEX(装备数值!$X$13:$AH$116,$R7*8+4,CM$2)*$AI7+INDEX(装备数值!$X$13:$AH$116,$T7*8+5,CM$2)*$AJ7+INDEX(装备数值!$X$13:$AH$116,$U7*8+6,CM$2)*$AK7+INDEX(装备数值!$X$13:$AH$116,$V7*8+7,CM$2)*$AL7+INDEX(装备数值!$X$13:$AH$116,$W7*8+8,CM$2)*$AM7</f>
        <v>0</v>
      </c>
      <c r="CN7" s="14">
        <f>INDEX(装备数值!$X$13:$AH$116,$P7*8+1,CN$2)*$AF7+INDEX(装备数值!$X$13:$AH$116,$Q7*8+2,CN$2)*$AG7+INDEX(装备数值!$X$13:$AH$116,$S7*8+3,CN$2)*$AH7+INDEX(装备数值!$X$13:$AH$116,$R7*8+4,CN$2)*$AI7+INDEX(装备数值!$X$13:$AH$116,$T7*8+5,CN$2)*$AJ7+INDEX(装备数值!$X$13:$AH$116,$U7*8+6,CN$2)*$AK7+INDEX(装备数值!$X$13:$AH$116,$V7*8+7,CN$2)*$AL7+INDEX(装备数值!$X$13:$AH$116,$W7*8+8,CN$2)*$AM7</f>
        <v>0</v>
      </c>
      <c r="CO7" s="14">
        <f>INDEX(装备数值!$X$13:$AH$116,$P7*8+1,CO$2)*$AF7+INDEX(装备数值!$X$13:$AH$116,$Q7*8+2,CO$2)*$AG7+INDEX(装备数值!$X$13:$AH$116,$S7*8+3,CO$2)*$AH7+INDEX(装备数值!$X$13:$AH$116,$R7*8+4,CO$2)*$AI7+INDEX(装备数值!$X$13:$AH$116,$T7*8+5,CO$2)*$AJ7+INDEX(装备数值!$X$13:$AH$116,$U7*8+6,CO$2)*$AK7+INDEX(装备数值!$X$13:$AH$116,$V7*8+7,CO$2)*$AL7+INDEX(装备数值!$X$13:$AH$116,$W7*8+8,CO$2)*$AM7</f>
        <v>0</v>
      </c>
      <c r="CP7" s="14">
        <f>INDEX(装备数值!$X$13:$AH$116,$P7*8+1,CP$2)*$AF7+INDEX(装备数值!$X$13:$AH$116,$Q7*8+2,CP$2)*$AG7+INDEX(装备数值!$X$13:$AH$116,$S7*8+3,CP$2)*$AH7+INDEX(装备数值!$X$13:$AH$116,$R7*8+4,CP$2)*$AI7+INDEX(装备数值!$X$13:$AH$116,$T7*8+5,CP$2)*$AJ7+INDEX(装备数值!$X$13:$AH$116,$U7*8+6,CP$2)*$AK7+INDEX(装备数值!$X$13:$AH$116,$V7*8+7,CP$2)*$AL7+INDEX(装备数值!$X$13:$AH$116,$W7*8+8,CP$2)*$AM7</f>
        <v>0</v>
      </c>
      <c r="CQ7" s="14">
        <f>INDEX(装备数值!$X$13:$AH$116,$P7*8+1,CQ$2)*$AF7+INDEX(装备数值!$X$13:$AH$116,$Q7*8+2,CQ$2)*$AG7+INDEX(装备数值!$X$13:$AH$116,$S7*8+3,CQ$2)*$AH7+INDEX(装备数值!$X$13:$AH$116,$R7*8+4,CQ$2)*$AI7+INDEX(装备数值!$X$13:$AH$116,$T7*8+5,CQ$2)*$AJ7+INDEX(装备数值!$X$13:$AH$116,$U7*8+6,CQ$2)*$AK7+INDEX(装备数值!$X$13:$AH$116,$V7*8+7,CQ$2)*$AL7+INDEX(装备数值!$X$13:$AH$116,$W7*8+8,CQ$2)*$AM7</f>
        <v>0</v>
      </c>
      <c r="CR7" s="14">
        <f>INDEX(装备数值!$X$13:$AH$116,$P7*8+1,CR$2)*$AF7+INDEX(装备数值!$X$13:$AH$116,$Q7*8+2,CR$2)*$AG7+INDEX(装备数值!$X$13:$AH$116,$S7*8+3,CR$2)*$AH7+INDEX(装备数值!$X$13:$AH$116,$R7*8+4,CR$2)*$AI7+INDEX(装备数值!$X$13:$AH$116,$T7*8+5,CR$2)*$AJ7+INDEX(装备数值!$X$13:$AH$116,$U7*8+6,CR$2)*$AK7+INDEX(装备数值!$X$13:$AH$116,$V7*8+7,CR$2)*$AL7+INDEX(装备数值!$X$13:$AH$116,$W7*8+8,CR$2)*$AM7</f>
        <v>0</v>
      </c>
      <c r="CS7" s="14">
        <f>INDEX(装备数值!$X$13:$AH$116,$P7*8+1,CS$2)*$AF7+INDEX(装备数值!$X$13:$AH$116,$Q7*8+2,CS$2)*$AG7+INDEX(装备数值!$X$13:$AH$116,$S7*8+3,CS$2)*$AH7+INDEX(装备数值!$X$13:$AH$116,$R7*8+4,CS$2)*$AI7+INDEX(装备数值!$X$13:$AH$116,$T7*8+5,CS$2)*$AJ7+INDEX(装备数值!$X$13:$AH$116,$U7*8+6,CS$2)*$AK7+INDEX(装备数值!$X$13:$AH$116,$V7*8+7,CS$2)*$AL7+INDEX(装备数值!$X$13:$AH$116,$W7*8+8,CS$2)*$AM7</f>
        <v>0</v>
      </c>
      <c r="CT7" s="14">
        <f>INDEX(装备数值!$X$13:$AH$116,$P7*8+1,CT$2)*$AF7+INDEX(装备数值!$X$13:$AH$116,$Q7*8+2,CT$2)*$AG7+INDEX(装备数值!$X$13:$AH$116,$S7*8+3,CT$2)*$AH7+INDEX(装备数值!$X$13:$AH$116,$R7*8+4,CT$2)*$AI7+INDEX(装备数值!$X$13:$AH$116,$T7*8+5,CT$2)*$AJ7+INDEX(装备数值!$X$13:$AH$116,$U7*8+6,CT$2)*$AK7+INDEX(装备数值!$X$13:$AH$116,$V7*8+7,CT$2)*$AL7+INDEX(装备数值!$X$13:$AH$116,$W7*8+8,CT$2)*$AM7</f>
        <v>0</v>
      </c>
      <c r="CU7" s="14">
        <f>INDEX(装备数值!$X$13:$AH$116,$P7*8+1,CU$2)*$AF7+INDEX(装备数值!$X$13:$AH$116,$Q7*8+2,CU$2)*$AG7+INDEX(装备数值!$X$13:$AH$116,$S7*8+3,CU$2)*$AH7+INDEX(装备数值!$X$13:$AH$116,$R7*8+4,CU$2)*$AI7+INDEX(装备数值!$X$13:$AH$116,$T7*8+5,CU$2)*$AJ7+INDEX(装备数值!$X$13:$AH$116,$U7*8+6,CU$2)*$AK7+INDEX(装备数值!$X$13:$AH$116,$V7*8+7,CU$2)*$AL7+INDEX(装备数值!$X$13:$AH$116,$W7*8+8,CU$2)*$AM7</f>
        <v>0</v>
      </c>
      <c r="CV7" s="14">
        <f>INDEX(装备数值!$X$13:$AH$116,$P7*8+1,CV$2)*$AF7+INDEX(装备数值!$X$13:$AH$116,$Q7*8+2,CV$2)*$AG7+INDEX(装备数值!$X$13:$AH$116,$S7*8+3,CV$2)*$AH7+INDEX(装备数值!$X$13:$AH$116,$R7*8+4,CV$2)*$AI7+INDEX(装备数值!$X$13:$AH$116,$T7*8+5,CV$2)*$AJ7+INDEX(装备数值!$X$13:$AH$116,$U7*8+6,CV$2)*$AK7+INDEX(装备数值!$X$13:$AH$116,$V7*8+7,CV$2)*$AL7+INDEX(装备数值!$X$13:$AH$116,$W7*8+8,CV$2)*$AM7</f>
        <v>0</v>
      </c>
      <c r="CW7" s="14">
        <f>INDEX(装备数值!$X$13:$AH$116,$P7*8+1,CW$2)*$AF7+INDEX(装备数值!$X$13:$AH$116,$Q7*8+2,CW$2)*$AG7+INDEX(装备数值!$X$13:$AH$116,$S7*8+3,CW$2)*$AH7+INDEX(装备数值!$X$13:$AH$116,$R7*8+4,CW$2)*$AI7+INDEX(装备数值!$X$13:$AH$116,$T7*8+5,CW$2)*$AJ7+INDEX(装备数值!$X$13:$AH$116,$U7*8+6,CW$2)*$AK7+INDEX(装备数值!$X$13:$AH$116,$V7*8+7,CW$2)*$AL7+INDEX(装备数值!$X$13:$AH$116,$W7*8+8,CW$2)*$AM7</f>
        <v>0</v>
      </c>
      <c r="CY7" s="14">
        <f>INDEX(装备数值!$AN$17:$AN$117,MATCH(MIN($X7:$AE7),装备数值!$AO$17:$AO$117,1))</f>
        <v>0</v>
      </c>
      <c r="CZ7" s="14">
        <f>IF(COUNTIF($P7:$W7,"&gt;"&amp;0)=8,INDEX(装备数值!AR$17:AR$117,$CY7+1),0)</f>
        <v>0</v>
      </c>
      <c r="DA7" s="14">
        <f>IF(COUNTIF($P7:$W7,"&gt;"&amp;0)=8,INDEX(装备数值!AS$17:AS$117,$CY7+1),0)</f>
        <v>0</v>
      </c>
      <c r="DB7" s="14">
        <f>IF(COUNTIF($P7:$W7,"&gt;"&amp;0)=8,INDEX(装备数值!AT$17:AT$117,$CY7+1),0)</f>
        <v>0</v>
      </c>
      <c r="DC7" s="14">
        <f>IF(COUNTIF($P7:$W7,"&gt;"&amp;0)=8,INDEX(装备数值!AU$17:AU$117,$CY7+1),0)</f>
        <v>0</v>
      </c>
      <c r="DD7" s="14">
        <f>IF(COUNTIF($P7:$W7,"&gt;"&amp;0)=8,INDEX(装备数值!AV$17:AV$117,$CY7+1),0)</f>
        <v>0</v>
      </c>
      <c r="DF7" s="14">
        <f>INDEX(装备数值!$AY$17:$AY$77,MATCH(MIN($AF7:$AM7),装备数值!$AZ$17:$AZ$77,1))</f>
        <v>0</v>
      </c>
      <c r="DG7" s="26">
        <f>INDEX(装备数值!BA$17:BA$77,通天塔!DF7+1)</f>
        <v>0</v>
      </c>
      <c r="DH7" s="26">
        <f>INDEX(装备数值!BA$17:BA$77,通天塔!DF7+1)</f>
        <v>0</v>
      </c>
      <c r="DJ7" s="14">
        <f t="shared" si="40"/>
        <v>0</v>
      </c>
      <c r="DK7" s="14">
        <f>VLOOKUP(DJ7,军阶与晶片数值!$W$6:$X$27,2)</f>
        <v>0</v>
      </c>
      <c r="DL7" s="14">
        <f>INDEX(军阶与晶片数值!Y$6:Y$27,$DK7+1)</f>
        <v>0</v>
      </c>
      <c r="DM7" s="14">
        <f>INDEX(军阶与晶片数值!Z$6:Z$27,$DK7+1)</f>
        <v>0</v>
      </c>
      <c r="DN7" s="14">
        <f>INDEX(军阶与晶片数值!AA$6:AA$27,$DK7+1)</f>
        <v>0</v>
      </c>
      <c r="DO7" s="14">
        <f>INDEX(军阶与晶片数值!AB$6:AB$27,$DK7+1)</f>
        <v>0</v>
      </c>
      <c r="DP7" s="29">
        <f>INDEX(军阶与晶片数值!AC$6:AC$27,$DK7+1)</f>
        <v>0</v>
      </c>
      <c r="DQ7" s="29">
        <f>INDEX(军阶与晶片数值!AD$6:AD$27,$DK7+1)</f>
        <v>0</v>
      </c>
      <c r="DS7" s="26">
        <f>INDEX(军阶与晶片数值!I$6:I$16,AN7+1)</f>
        <v>0</v>
      </c>
      <c r="DT7" s="26">
        <f>INDEX(军阶与晶片数值!M$6:M$16,AO7+1)</f>
        <v>0</v>
      </c>
      <c r="DU7" s="26">
        <f>INDEX(军阶与晶片数值!J$6:J$16,AP7+1)</f>
        <v>0</v>
      </c>
      <c r="DV7" s="26">
        <f>INDEX(军阶与晶片数值!K$6:K$16,AQ7+1)</f>
        <v>0</v>
      </c>
      <c r="DW7" s="26">
        <f>INDEX(军阶与晶片数值!L$6:L$16,AR7+1)</f>
        <v>0</v>
      </c>
      <c r="DX7" s="28">
        <f>INDEX(军阶与晶片数值!N$6:N$16,AS7+1)</f>
        <v>0</v>
      </c>
      <c r="DY7" s="28">
        <f>INDEX(军阶与晶片数值!O$6:O$16,AT7+1)</f>
        <v>0</v>
      </c>
      <c r="DZ7" s="28">
        <f>INDEX(军阶与晶片数值!P$6:P$16,AU7+1)</f>
        <v>0</v>
      </c>
      <c r="EA7" s="28">
        <f>INDEX(军阶与晶片数值!Q$6:Q$16,AV7+1)</f>
        <v>0</v>
      </c>
      <c r="EB7" s="26">
        <f>INDEX(军阶与晶片数值!R$6:R$16,AW7+1)</f>
        <v>0</v>
      </c>
      <c r="EC7" s="26">
        <f>INDEX(军阶与晶片数值!S$6:S$16,AX7+1)</f>
        <v>0</v>
      </c>
      <c r="ED7" s="26">
        <f>INDEX(军阶与晶片数值!T$6:T$16,AY7+1)</f>
        <v>0</v>
      </c>
      <c r="EE7" s="26">
        <f>INDEX(军阶与晶片数值!U$6:U$16,AZ7+1)</f>
        <v>0</v>
      </c>
      <c r="EG7" s="26">
        <f>INDEX(军阶与晶片数值!$C$6:$C$36,通天塔!$BA7+1)</f>
        <v>0</v>
      </c>
      <c r="EH7" s="26">
        <f>INDEX(军阶与晶片数值!$C$6:$C$36,通天塔!$BA7+1)</f>
        <v>0</v>
      </c>
      <c r="EI7" s="26">
        <f>INDEX(军阶与晶片数值!$C$6:$C$36,通天塔!$BA7+1)</f>
        <v>0</v>
      </c>
      <c r="EJ7" s="26">
        <f>INDEX(军阶与晶片数值!$C$6:$C$36,通天塔!$BA7+1)</f>
        <v>0</v>
      </c>
      <c r="EK7" s="26">
        <f>INDEX(军阶与晶片数值!$C$6:$C$36,通天塔!$BA7+1)</f>
        <v>0</v>
      </c>
      <c r="EM7" s="14">
        <f>INDEX(战舰突破!$H$6:$H$18,通天塔!$J7+1)+INDEX(战舰突破!$H$23:$H$35,通天塔!$K7+1)+INDEX(战舰突破!$H$40:$H$52,通天塔!$L7+1)</f>
        <v>0</v>
      </c>
      <c r="EN7" s="14">
        <f>INDEX(战舰突破!$I$6:$I$18,通天塔!$J7+1)+INDEX(战舰突破!$I$23:$I$35,通天塔!$K7+1)+INDEX(战舰突破!$I$40:$I$52,通天塔!$L7+1)</f>
        <v>0</v>
      </c>
      <c r="EO7" s="14">
        <f>INDEX(战舰突破!$J$6:$J$18,通天塔!$J7+1)+INDEX(战舰突破!$J$23:$J$35,通天塔!$K7+1)+INDEX(战舰突破!$J$40:$J$52,通天塔!$L7+1)</f>
        <v>0</v>
      </c>
      <c r="EP7" s="14">
        <f>INDEX(战舰突破!$K$6:$K$18,通天塔!$J7+1)+INDEX(战舰突破!$K$23:$K$35,通天塔!$K7+1)+INDEX(战舰突破!$K$40:$K$52,通天塔!$L7+1)</f>
        <v>0</v>
      </c>
      <c r="EQ7" s="14">
        <f>INDEX(战舰突破!$L$6:$L$18,通天塔!$J7+1)+INDEX(战舰突破!$L$23:$L$35,通天塔!$K7+1)+INDEX(战舰突破!$L$40:$L$52,通天塔!$L7+1)</f>
        <v>0</v>
      </c>
      <c r="ER7" s="18">
        <f>INDEX(战舰突破!$N$6:$N$18,通天塔!$J7+1)+INDEX(战舰突破!$N$23:$N$35,通天塔!$K7+1)+INDEX(战舰突破!$N$40:$N$52,通天塔!$L7+1)</f>
        <v>0</v>
      </c>
      <c r="ES7" s="18">
        <f>INDEX(战舰突破!$O$6:$O$18,通天塔!$J7+1)+INDEX(战舰突破!$O$23:$O$35,通天塔!$K7+1)+INDEX(战舰突破!$O$40:$O$52,通天塔!$L7+1)</f>
        <v>0</v>
      </c>
      <c r="ET7" s="18">
        <f>INDEX(战舰突破!$P$6:$P$18,通天塔!$J7+1)+INDEX(战舰突破!$P$23:$P$35,通天塔!$K7+1)+INDEX(战舰突破!$P$40:$P$52,通天塔!$L7+1)</f>
        <v>0</v>
      </c>
      <c r="EU7" s="18">
        <f>INDEX(战舰突破!$Q$6:$Q$18,通天塔!$J7+1)+INDEX(战舰突破!$Q$23:$Q$35,通天塔!$K7+1)+INDEX(战舰突破!$Q$40:$Q$52,通天塔!$L7+1)</f>
        <v>0</v>
      </c>
      <c r="EV7" s="18">
        <f>INDEX(战舰突破!$R$6:$R$18,通天塔!$J7+1)+INDEX(战舰突破!$R$23:$R$35,通天塔!$K7+1)+INDEX(战舰突破!$R$40:$R$52,通天塔!$L7+1)</f>
        <v>0</v>
      </c>
      <c r="EW7" s="18">
        <f>INDEX(战舰突破!$M$6:$M$18,通天塔!$J7+1)+INDEX(战舰突破!$M$23:$M$35,通天塔!$K7+1)+INDEX(战舰突破!$M$40:$M$52,通天塔!$L7+1)</f>
        <v>0</v>
      </c>
      <c r="EX7" s="22">
        <f>INDEX(战舰突破!$W$6:$W$18,通天塔!$J7+1)+INDEX(战舰突破!$W$23:$W$35,通天塔!$K7+1)+INDEX(战舰突破!$W$40:$W$52,通天塔!$L7+1)</f>
        <v>0.3</v>
      </c>
      <c r="FA7" s="14">
        <f>INDEX(战舰突破!$S$6:$S$18,通天塔!$J7+1)</f>
        <v>0</v>
      </c>
      <c r="FB7" s="14">
        <f>INDEX(战舰突破!$T$6:$T$18,通天塔!$J7+1)</f>
        <v>0</v>
      </c>
      <c r="FC7" s="14">
        <f>INDEX(战舰突破!$U$6:$U$18,通天塔!$J7+1)</f>
        <v>0</v>
      </c>
      <c r="FD7" s="14">
        <f>INDEX(战舰突破!$V$6:$V$18,通天塔!$J7+1)</f>
        <v>0</v>
      </c>
      <c r="FE7" s="14">
        <f>INDEX(战舰突破!$X$6:$X$18,通天塔!$J7+1)</f>
        <v>1</v>
      </c>
      <c r="FG7" s="14">
        <f>INDEX(战舰突破!$S$23:$S$35,通天塔!$J7+1)</f>
        <v>0</v>
      </c>
      <c r="FH7" s="14">
        <f>INDEX(战舰突破!$T$23:$T$35,通天塔!$J7+1)</f>
        <v>0</v>
      </c>
      <c r="FI7" s="14">
        <f>INDEX(战舰突破!$U$23:$U$35,通天塔!$J7+1)</f>
        <v>0</v>
      </c>
      <c r="FJ7" s="14">
        <f>INDEX(战舰突破!$V$23:$V$35,通天塔!$J7+1)</f>
        <v>0</v>
      </c>
      <c r="FK7" s="14">
        <f>INDEX(战舰突破!$X$23:$X$35,通天塔!$J7+1)</f>
        <v>15</v>
      </c>
      <c r="FM7" s="14">
        <f>INDEX(战舰突破!$S$40:$S$52,通天塔!$J7+1)</f>
        <v>0</v>
      </c>
      <c r="FN7" s="14">
        <f>INDEX(战舰突破!$T$40:$T$52,通天塔!$J7+1)</f>
        <v>0</v>
      </c>
      <c r="FO7" s="14">
        <f>INDEX(战舰突破!$U$40:$U$52,通天塔!$J7+1)</f>
        <v>0</v>
      </c>
      <c r="FP7" s="14">
        <f>INDEX(战舰突破!$V$40:$V$52,通天塔!$J7+1)</f>
        <v>0</v>
      </c>
      <c r="FQ7" s="14">
        <f>INDEX(战舰突破!$X$40:$X$52,通天塔!$J7+1)</f>
        <v>25</v>
      </c>
      <c r="FT7" s="14">
        <f t="shared" si="41"/>
        <v>10</v>
      </c>
      <c r="FU7" s="14">
        <f t="shared" si="42"/>
        <v>0</v>
      </c>
      <c r="FV7" s="14">
        <f t="shared" si="43"/>
        <v>0</v>
      </c>
      <c r="FW7" s="14">
        <f t="shared" si="44"/>
        <v>20</v>
      </c>
      <c r="FX7" s="14">
        <f t="shared" si="45"/>
        <v>5</v>
      </c>
      <c r="FY7" s="14">
        <f t="shared" si="46"/>
        <v>300</v>
      </c>
      <c r="FZ7" s="14">
        <f t="shared" si="47"/>
        <v>4</v>
      </c>
      <c r="GA7" s="28">
        <f t="shared" si="48"/>
        <v>0</v>
      </c>
      <c r="GB7" s="28">
        <f t="shared" si="49"/>
        <v>0</v>
      </c>
      <c r="GC7" s="28">
        <f t="shared" si="50"/>
        <v>0</v>
      </c>
      <c r="GD7" s="28">
        <f t="shared" si="51"/>
        <v>0</v>
      </c>
      <c r="GE7" s="28">
        <f t="shared" si="52"/>
        <v>1</v>
      </c>
      <c r="GF7" s="28">
        <f t="shared" si="53"/>
        <v>1</v>
      </c>
      <c r="GG7" s="28">
        <f t="shared" si="54"/>
        <v>0</v>
      </c>
      <c r="GH7" s="28">
        <f t="shared" si="55"/>
        <v>0</v>
      </c>
      <c r="GI7" s="14">
        <f t="shared" si="56"/>
        <v>1</v>
      </c>
      <c r="GJ7" s="14">
        <f t="shared" si="57"/>
        <v>1</v>
      </c>
      <c r="GK7" s="14">
        <f t="shared" si="58"/>
        <v>1</v>
      </c>
      <c r="GL7" s="18">
        <f t="shared" si="59"/>
        <v>1</v>
      </c>
      <c r="GM7" s="18">
        <f t="shared" si="60"/>
        <v>1</v>
      </c>
      <c r="GN7" s="18">
        <f t="shared" si="61"/>
        <v>1</v>
      </c>
      <c r="GO7" s="29">
        <f t="shared" si="62"/>
        <v>150</v>
      </c>
      <c r="GP7" s="29">
        <f t="shared" si="16"/>
        <v>450</v>
      </c>
      <c r="GQ7" s="29">
        <f t="shared" si="16"/>
        <v>450</v>
      </c>
      <c r="GR7" s="26">
        <f t="shared" si="63"/>
        <v>0</v>
      </c>
      <c r="GS7" s="26">
        <f t="shared" si="64"/>
        <v>0</v>
      </c>
      <c r="GT7" s="26">
        <f t="shared" si="65"/>
        <v>0</v>
      </c>
      <c r="GU7" s="14">
        <f t="shared" si="66"/>
        <v>2</v>
      </c>
      <c r="GV7" s="14">
        <f t="shared" si="67"/>
        <v>2</v>
      </c>
      <c r="GW7" s="14">
        <f t="shared" si="68"/>
        <v>2</v>
      </c>
      <c r="GX7" s="14">
        <f t="shared" si="69"/>
        <v>1</v>
      </c>
      <c r="GY7" s="14">
        <f t="shared" si="70"/>
        <v>15</v>
      </c>
      <c r="GZ7" s="14">
        <f t="shared" si="71"/>
        <v>25</v>
      </c>
      <c r="HA7">
        <v>3</v>
      </c>
      <c r="HB7" s="14">
        <f t="shared" si="72"/>
        <v>1080</v>
      </c>
      <c r="HD7" s="14">
        <f t="shared" si="73"/>
        <v>10</v>
      </c>
      <c r="HE7" s="14">
        <f t="shared" si="74"/>
        <v>20</v>
      </c>
      <c r="HF7" s="29">
        <f t="shared" si="75"/>
        <v>0</v>
      </c>
      <c r="HG7" s="29">
        <f t="shared" si="76"/>
        <v>0</v>
      </c>
      <c r="HH7" s="29">
        <f t="shared" si="77"/>
        <v>0</v>
      </c>
      <c r="HI7" s="29">
        <f t="shared" si="78"/>
        <v>0</v>
      </c>
      <c r="HJ7" s="14">
        <f t="shared" si="79"/>
        <v>1</v>
      </c>
      <c r="HK7" s="14">
        <f t="shared" si="80"/>
        <v>1</v>
      </c>
      <c r="HL7" s="14">
        <f t="shared" si="81"/>
        <v>1</v>
      </c>
      <c r="HM7" s="14">
        <f t="shared" si="82"/>
        <v>20</v>
      </c>
      <c r="HN7" s="26">
        <f t="shared" si="83"/>
        <v>0</v>
      </c>
      <c r="HO7" s="26">
        <f t="shared" si="84"/>
        <v>0.3</v>
      </c>
      <c r="HP7" s="29">
        <f t="shared" si="85"/>
        <v>0</v>
      </c>
      <c r="HQ7" s="29">
        <f t="shared" si="86"/>
        <v>0</v>
      </c>
      <c r="HR7" s="29">
        <f t="shared" si="87"/>
        <v>0</v>
      </c>
      <c r="HS7" s="26">
        <f t="shared" si="88"/>
        <v>0.05</v>
      </c>
      <c r="HT7" s="26">
        <f t="shared" si="89"/>
        <v>0.15</v>
      </c>
      <c r="HU7" s="26">
        <f t="shared" si="90"/>
        <v>0.15</v>
      </c>
      <c r="HV7" s="26">
        <f t="shared" si="91"/>
        <v>0</v>
      </c>
      <c r="HW7" s="29">
        <f t="shared" si="29"/>
        <v>1.05</v>
      </c>
      <c r="HX7" s="29">
        <f t="shared" si="30"/>
        <v>1.1499999999999999</v>
      </c>
      <c r="HY7" s="29">
        <f t="shared" si="31"/>
        <v>1.1499999999999999</v>
      </c>
      <c r="HZ7" s="29">
        <f t="shared" si="32"/>
        <v>0</v>
      </c>
      <c r="IA7" s="29">
        <f t="shared" si="33"/>
        <v>0</v>
      </c>
      <c r="IB7" s="29">
        <f t="shared" si="34"/>
        <v>0</v>
      </c>
      <c r="IC7" s="29">
        <f t="shared" si="35"/>
        <v>200</v>
      </c>
      <c r="ID7" s="14">
        <f t="shared" si="92"/>
        <v>0</v>
      </c>
      <c r="IH7" s="14"/>
      <c r="II7" s="14"/>
      <c r="IJ7" s="14"/>
      <c r="IK7" s="14"/>
      <c r="IL7" s="14"/>
      <c r="IM7" s="23">
        <v>0</v>
      </c>
      <c r="IN7" s="23">
        <v>0</v>
      </c>
      <c r="IO7" s="23">
        <v>0</v>
      </c>
      <c r="IP7" s="23">
        <v>0</v>
      </c>
      <c r="IQ7" s="23">
        <v>0</v>
      </c>
      <c r="IR7" s="23">
        <v>0</v>
      </c>
      <c r="IS7" s="14"/>
      <c r="IT7" s="14"/>
      <c r="IU7" s="14"/>
      <c r="IV7" s="14"/>
      <c r="IW7" s="14"/>
      <c r="IX7" s="23">
        <v>0</v>
      </c>
      <c r="IY7" s="23">
        <v>0</v>
      </c>
      <c r="IZ7" s="23">
        <v>0</v>
      </c>
      <c r="JA7" s="23"/>
      <c r="JB7" s="23"/>
      <c r="JC7" s="23"/>
      <c r="JG7">
        <f t="shared" si="37"/>
        <v>1.6000766503784611</v>
      </c>
      <c r="JH7">
        <f t="shared" si="38"/>
        <v>1.6000766503784611</v>
      </c>
      <c r="JJ7" s="14">
        <v>0</v>
      </c>
      <c r="JK7" s="14"/>
      <c r="JL7" s="14"/>
      <c r="JM7" s="23">
        <v>0</v>
      </c>
      <c r="JN7" s="23">
        <v>0</v>
      </c>
      <c r="JO7" s="23">
        <v>0</v>
      </c>
      <c r="JP7" s="14"/>
      <c r="JQ7" s="14"/>
      <c r="JR7" s="14"/>
      <c r="JS7" s="23">
        <v>0</v>
      </c>
      <c r="JT7" s="23">
        <v>0</v>
      </c>
      <c r="JU7" s="23">
        <v>0</v>
      </c>
      <c r="JW7" s="23"/>
      <c r="JX7" s="23">
        <v>0</v>
      </c>
      <c r="JY7" s="23">
        <v>0</v>
      </c>
      <c r="JZ7" s="23"/>
      <c r="KA7" s="23">
        <v>0</v>
      </c>
      <c r="KB7" s="23">
        <v>0</v>
      </c>
      <c r="KF7">
        <v>8</v>
      </c>
      <c r="KG7" t="s">
        <v>112</v>
      </c>
      <c r="KH7" s="17">
        <v>0.35</v>
      </c>
      <c r="KI7" t="s">
        <v>183</v>
      </c>
      <c r="KJ7" t="s">
        <v>215</v>
      </c>
      <c r="KK7" t="s">
        <v>252</v>
      </c>
      <c r="KL7" t="s">
        <v>179</v>
      </c>
      <c r="KM7" t="s">
        <v>207</v>
      </c>
    </row>
    <row r="8" spans="1:299" ht="16.5" x14ac:dyDescent="0.2">
      <c r="C8" s="14">
        <f t="shared" si="39"/>
        <v>1</v>
      </c>
      <c r="D8" s="14">
        <v>4</v>
      </c>
      <c r="E8" s="14" t="s">
        <v>687</v>
      </c>
      <c r="F8" s="14">
        <v>20</v>
      </c>
      <c r="G8" s="14">
        <v>10</v>
      </c>
      <c r="H8" s="14">
        <v>10</v>
      </c>
      <c r="I8" s="14">
        <v>0</v>
      </c>
      <c r="J8" s="14">
        <v>1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1</v>
      </c>
      <c r="BF8" s="14">
        <f>ROUND((INDEX(新战舰养成!S$6:S$18,通天塔!$J8+1)+INDEX(新战舰养成!D$6:D$18,通天塔!$J8+1)*(通天塔!$G8-1))*INDEX(战舰突破!$D$6:$D$18,通天塔!$M8+1),0)</f>
        <v>245</v>
      </c>
      <c r="BG8" s="14">
        <f>ROUND((INDEX(新战舰养成!T$6:T$18,通天塔!$J8+1)+INDEX(新战舰养成!E$6:E$18,通天塔!$J8+1)*(通天塔!$G8-1))*INDEX(战舰突破!$D$6:$D$18,通天塔!$M8+1),0)</f>
        <v>1900</v>
      </c>
      <c r="BH8" s="14">
        <f>ROUND((INDEX(新战舰养成!U$6:U$18,通天塔!$J8+1)+INDEX(新战舰养成!F$6:F$18,通天塔!$J8+1)*(通天塔!$G8-1))*INDEX(战舰突破!$D$6:$D$18,通天塔!$M8+1),0)</f>
        <v>127</v>
      </c>
      <c r="BI8" s="14">
        <f>ROUND((INDEX(新战舰养成!V$6:V$18,通天塔!$J8+1)+INDEX(新战舰养成!G$6:G$18,通天塔!$J8+1)*(通天塔!$G8-1))*INDEX(战舰突破!$D$6:$D$18,通天塔!$M8+1),0)</f>
        <v>300</v>
      </c>
      <c r="BJ8" s="14">
        <f>ROUND((INDEX(新战舰养成!W$6:W$18,通天塔!$J8+1)+INDEX(新战舰养成!H$6:H$18,通天塔!$J8+1)*(通天塔!$G8-1))*INDEX(战舰突破!$D$6:$D$18,通天塔!$M8+1),0)</f>
        <v>4</v>
      </c>
      <c r="BL8" s="14">
        <f>IF($H8&gt;0,ROUND((INDEX(新战舰养成!X$6:X$18,通天塔!$K8+1)+INDEX(新战舰养成!I$6:I$18,通天塔!$K8+1)*(通天塔!$H8-1))*INDEX(战舰突破!$D$6:$D$18,通天塔!$N8+1),0),0)</f>
        <v>390</v>
      </c>
      <c r="BM8" s="14">
        <f>IF($H8&gt;0,ROUND((INDEX(新战舰养成!Y$6:Y$18,通天塔!$K8+1)+INDEX(新战舰养成!J$6:J$18,通天塔!$K8+1)*(通天塔!$H8-1))*INDEX(战舰突破!$D$6:$D$18,通天塔!$N8+1),0),0)</f>
        <v>0</v>
      </c>
      <c r="BN8" s="14">
        <f>IF($H8&gt;0,ROUND((INDEX(新战舰养成!Z$6:Z$18,通天塔!$K8+1)+INDEX(新战舰养成!K$6:K$18,通天塔!$K8+1)*(通天塔!$H8-1))*INDEX(战舰突破!$D$6:$D$18,通天塔!$N8+1),0),0)</f>
        <v>0</v>
      </c>
      <c r="BO8" s="14">
        <f>IF($H8&gt;0,ROUND((INDEX(新战舰养成!AA$6:AA$18,通天塔!$K8+1)+INDEX(新战舰养成!L$6:L$18,通天塔!$K8+1)*(通天塔!$H8-1))*INDEX(战舰突破!$D$6:$D$18,通天塔!$N8+1),0),0)</f>
        <v>1100</v>
      </c>
      <c r="BP8" s="14">
        <f>IF($H8&gt;0,ROUND((INDEX(新战舰养成!AB$6:AB$18,通天塔!$K8+1)+INDEX(新战舰养成!M$6:M$18,通天塔!$K8+1)*(通天塔!$H8-1))*INDEX(战舰突破!$D$6:$D$18,通天塔!$N8+1),0),0)</f>
        <v>20</v>
      </c>
      <c r="BR8" s="14">
        <f>IF($I8&gt;0,ROUND((INDEX(新战舰养成!AC$6:AC$18,通天塔!$L8+1)+INDEX(新战舰养成!I$6:I$18,通天塔!$L8+1)*(通天塔!$I8-1))*INDEX(战舰突破!$D$6:$D$18,通天塔!$O8+1),0),0)</f>
        <v>0</v>
      </c>
      <c r="BS8" s="14">
        <f>IF($I8&gt;0,ROUND((INDEX(新战舰养成!AD$6:AD$18,通天塔!$L8+1)+INDEX(新战舰养成!J$6:J$18,通天塔!$L8+1)*(通天塔!$I8-1))*INDEX(战舰突破!$D$6:$D$18,通天塔!$O8+1),0),0)</f>
        <v>0</v>
      </c>
      <c r="BT8" s="14">
        <f>IF($I8&gt;0,ROUND((INDEX(新战舰养成!AE$6:AE$18,通天塔!$L8+1)+INDEX(新战舰养成!K$6:K$18,通天塔!$L8+1)*(通天塔!$I8-1))*INDEX(战舰突破!$D$6:$D$18,通天塔!$O8+1),0),0)</f>
        <v>0</v>
      </c>
      <c r="BU8" s="14">
        <f>IF($I8&gt;0,ROUND((INDEX(新战舰养成!AF$6:AF$18,通天塔!$L8+1)+INDEX(新战舰养成!L$6:L$18,通天塔!$L8+1)*(通天塔!$I8-1))*INDEX(战舰突破!$D$6:$D$18,通天塔!$O8+1),0),0)</f>
        <v>0</v>
      </c>
      <c r="BV8" s="14">
        <f>IF($I8&gt;0,ROUND((INDEX(新战舰养成!AG$6:AG$18,通天塔!$L8+1)+INDEX(新战舰养成!M$6:M$18,通天塔!$L8+1)*(通天塔!$I8-1))*INDEX(战舰突破!$D$6:$D$18,通天塔!$O8+1),0),0)</f>
        <v>0</v>
      </c>
      <c r="BY8" s="14">
        <f>(INDEX(装备数值!$C$13:$G$116,通天塔!$P8*8+1,BY$2)+INDEX(装备数值!$C$13:$G$116,通天塔!$Q8*8+2,BY$2)+INDEX(装备数值!$C$13:$G$116,通天塔!$S8*8+3,BY$2)+INDEX(装备数值!$C$13:$G$116,通天塔!$R8*8+4,BY$2)+INDEX(装备数值!$C$13:$G$116,通天塔!$T8*8+5,BY$2)+INDEX(装备数值!$C$13:$G$116,通天塔!$U8*8+6,BY$2)+INDEX(装备数值!$C$13:$G$116,通天塔!$V8*8+7,BY$2)+INDEX(装备数值!$C$13:$G$116,通天塔!$W8*8+8,BY$2))</f>
        <v>100</v>
      </c>
      <c r="BZ8" s="14">
        <f>(INDEX(装备数值!$C$13:$G$116,通天塔!$P8*8+1,BZ$2)+INDEX(装备数值!$C$13:$G$116,通天塔!$Q8*8+2,BZ$2)+INDEX(装备数值!$C$13:$G$116,通天塔!$S8*8+3,BZ$2)+INDEX(装备数值!$C$13:$G$116,通天塔!$R8*8+4,BZ$2)+INDEX(装备数值!$C$13:$G$116,通天塔!$T8*8+5,BZ$2)+INDEX(装备数值!$C$13:$G$116,通天塔!$U8*8+6,BZ$2)+INDEX(装备数值!$C$13:$G$116,通天塔!$V8*8+7,BZ$2)+INDEX(装备数值!$C$13:$G$116,通天塔!$W8*8+8,BZ$2))</f>
        <v>1500</v>
      </c>
      <c r="CA8" s="14">
        <f>(INDEX(装备数值!$C$13:$G$116,通天塔!$P8*8+1,CA$2)+INDEX(装备数值!$C$13:$G$116,通天塔!$Q8*8+2,CA$2)+INDEX(装备数值!$C$13:$G$116,通天塔!$S8*8+3,CA$2)+INDEX(装备数值!$C$13:$G$116,通天塔!$R8*8+4,CA$2)+INDEX(装备数值!$C$13:$G$116,通天塔!$T8*8+5,CA$2)+INDEX(装备数值!$C$13:$G$116,通天塔!$U8*8+6,CA$2)+INDEX(装备数值!$C$13:$G$116,通天塔!$V8*8+7,CA$2)+INDEX(装备数值!$C$13:$G$116,通天塔!$W8*8+8,CA$2))</f>
        <v>60</v>
      </c>
      <c r="CB8" s="14">
        <f>(INDEX(装备数值!$C$13:$G$116,通天塔!$P8*8+1,CB$2)+INDEX(装备数值!$C$13:$G$116,通天塔!$Q8*8+2,CB$2)+INDEX(装备数值!$C$13:$G$116,通天塔!$S8*8+3,CB$2)+INDEX(装备数值!$C$13:$G$116,通天塔!$R8*8+4,CB$2)+INDEX(装备数值!$C$13:$G$116,通天塔!$T8*8+5,CB$2)+INDEX(装备数值!$C$13:$G$116,通天塔!$U8*8+6,CB$2)+INDEX(装备数值!$C$13:$G$116,通天塔!$V8*8+7,CB$2)+INDEX(装备数值!$C$13:$G$116,通天塔!$W8*8+8,CB$2))</f>
        <v>2000</v>
      </c>
      <c r="CC8" s="14">
        <f>(INDEX(装备数值!$C$13:$G$116,通天塔!$P8*8+1,CC$2)+INDEX(装备数值!$C$13:$G$116,通天塔!$Q8*8+2,CC$2)+INDEX(装备数值!$C$13:$G$116,通天塔!$S8*8+3,CC$2)+INDEX(装备数值!$C$13:$G$116,通天塔!$R8*8+4,CC$2)+INDEX(装备数值!$C$13:$G$116,通天塔!$T8*8+5,CC$2)+INDEX(装备数值!$C$13:$G$116,通天塔!$U8*8+6,CC$2)+INDEX(装备数值!$C$13:$G$116,通天塔!$V8*8+7,CC$2)+INDEX(装备数值!$C$13:$G$116,通天塔!$W8*8+8,CC$2))</f>
        <v>20</v>
      </c>
      <c r="CF8" s="14">
        <f>INDEX(装备数值!$I$13:$M$116,通天塔!$P8*8+1,CF$2)*$X8+INDEX(装备数值!$I$13:$M$116,通天塔!$Q8*8+2,CF$2)*$Y8+INDEX(装备数值!$I$13:$M$116,通天塔!$S8*8+3,CF$2)*$Z8+INDEX(装备数值!$I$13:$M$116,通天塔!$R8*8+4,CF$2)*$AA8+INDEX(装备数值!$I$13:$M$116,通天塔!$T8*8+5,CF$2)*$AB8+INDEX(装备数值!$I$13:$M$116,通天塔!$U8*8+6,CF$2)*$AC8+INDEX(装备数值!$I$13:$M$116,通天塔!$V8*8+7,CF$2)*$AD8+INDEX(装备数值!$I$13:$M$116,通天塔!$W8*8+8,CF$2)*$AE8</f>
        <v>0</v>
      </c>
      <c r="CG8" s="14">
        <f>INDEX(装备数值!$I$13:$M$116,通天塔!$P8*8+1,CG$2)*$X8+INDEX(装备数值!$I$13:$M$116,通天塔!$Q8*8+2,CG$2)*$Y8+INDEX(装备数值!$I$13:$M$116,通天塔!$S8*8+3,CG$2)*$Z8+INDEX(装备数值!$I$13:$M$116,通天塔!$R8*8+4,CG$2)*$AA8+INDEX(装备数值!$I$13:$M$116,通天塔!$T8*8+5,CG$2)*$AB8+INDEX(装备数值!$I$13:$M$116,通天塔!$U8*8+6,CG$2)*$AC8+INDEX(装备数值!$I$13:$M$116,通天塔!$V8*8+7,CG$2)*$AD8+INDEX(装备数值!$I$13:$M$116,通天塔!$W8*8+8,CG$2)*$AE8</f>
        <v>0</v>
      </c>
      <c r="CH8" s="14">
        <f>INDEX(装备数值!$I$13:$M$116,通天塔!$P8*8+1,CH$2)*$X8+INDEX(装备数值!$I$13:$M$116,通天塔!$Q8*8+2,CH$2)*$Y8+INDEX(装备数值!$I$13:$M$116,通天塔!$S8*8+3,CH$2)*$Z8+INDEX(装备数值!$I$13:$M$116,通天塔!$R8*8+4,CH$2)*$AA8+INDEX(装备数值!$I$13:$M$116,通天塔!$T8*8+5,CH$2)*$AB8+INDEX(装备数值!$I$13:$M$116,通天塔!$U8*8+6,CH$2)*$AC8+INDEX(装备数值!$I$13:$M$116,通天塔!$V8*8+7,CH$2)*$AD8+INDEX(装备数值!$I$13:$M$116,通天塔!$W8*8+8,CH$2)*$AE8</f>
        <v>0</v>
      </c>
      <c r="CI8" s="14">
        <f>INDEX(装备数值!$I$13:$M$116,通天塔!$P8*8+1,CI$2)*$X8+INDEX(装备数值!$I$13:$M$116,通天塔!$Q8*8+2,CI$2)*$Y8+INDEX(装备数值!$I$13:$M$116,通天塔!$S8*8+3,CI$2)*$Z8+INDEX(装备数值!$I$13:$M$116,通天塔!$R8*8+4,CI$2)*$AA8+INDEX(装备数值!$I$13:$M$116,通天塔!$T8*8+5,CI$2)*$AB8+INDEX(装备数值!$I$13:$M$116,通天塔!$U8*8+6,CI$2)*$AC8+INDEX(装备数值!$I$13:$M$116,通天塔!$V8*8+7,CI$2)*$AD8+INDEX(装备数值!$I$13:$M$116,通天塔!$W8*8+8,CI$2)*$AE8</f>
        <v>0</v>
      </c>
      <c r="CJ8" s="14">
        <f>INDEX(装备数值!$I$13:$M$116,通天塔!$P8*8+1,CJ$2)*$X8+INDEX(装备数值!$I$13:$M$116,通天塔!$Q8*8+2,CJ$2)*$Y8+INDEX(装备数值!$I$13:$M$116,通天塔!$S8*8+3,CJ$2)*$Z8+INDEX(装备数值!$I$13:$M$116,通天塔!$R8*8+4,CJ$2)*$AA8+INDEX(装备数值!$I$13:$M$116,通天塔!$T8*8+5,CJ$2)*$AB8+INDEX(装备数值!$I$13:$M$116,通天塔!$U8*8+6,CJ$2)*$AC8+INDEX(装备数值!$I$13:$M$116,通天塔!$V8*8+7,CJ$2)*$AD8+INDEX(装备数值!$I$13:$M$116,通天塔!$W8*8+8,CJ$2)*$AE8</f>
        <v>0</v>
      </c>
      <c r="CM8" s="14">
        <f>INDEX(装备数值!$X$13:$AH$116,$P8*8+1,CM$2)*$AF8+INDEX(装备数值!$X$13:$AH$116,$Q8*8+2,CM$2)*$AG8+INDEX(装备数值!$X$13:$AH$116,$S8*8+3,CM$2)*$AH8+INDEX(装备数值!$X$13:$AH$116,$R8*8+4,CM$2)*$AI8+INDEX(装备数值!$X$13:$AH$116,$T8*8+5,CM$2)*$AJ8+INDEX(装备数值!$X$13:$AH$116,$U8*8+6,CM$2)*$AK8+INDEX(装备数值!$X$13:$AH$116,$V8*8+7,CM$2)*$AL8+INDEX(装备数值!$X$13:$AH$116,$W8*8+8,CM$2)*$AM8</f>
        <v>0</v>
      </c>
      <c r="CN8" s="14">
        <f>INDEX(装备数值!$X$13:$AH$116,$P8*8+1,CN$2)*$AF8+INDEX(装备数值!$X$13:$AH$116,$Q8*8+2,CN$2)*$AG8+INDEX(装备数值!$X$13:$AH$116,$S8*8+3,CN$2)*$AH8+INDEX(装备数值!$X$13:$AH$116,$R8*8+4,CN$2)*$AI8+INDEX(装备数值!$X$13:$AH$116,$T8*8+5,CN$2)*$AJ8+INDEX(装备数值!$X$13:$AH$116,$U8*8+6,CN$2)*$AK8+INDEX(装备数值!$X$13:$AH$116,$V8*8+7,CN$2)*$AL8+INDEX(装备数值!$X$13:$AH$116,$W8*8+8,CN$2)*$AM8</f>
        <v>0</v>
      </c>
      <c r="CO8" s="14">
        <f>INDEX(装备数值!$X$13:$AH$116,$P8*8+1,CO$2)*$AF8+INDEX(装备数值!$X$13:$AH$116,$Q8*8+2,CO$2)*$AG8+INDEX(装备数值!$X$13:$AH$116,$S8*8+3,CO$2)*$AH8+INDEX(装备数值!$X$13:$AH$116,$R8*8+4,CO$2)*$AI8+INDEX(装备数值!$X$13:$AH$116,$T8*8+5,CO$2)*$AJ8+INDEX(装备数值!$X$13:$AH$116,$U8*8+6,CO$2)*$AK8+INDEX(装备数值!$X$13:$AH$116,$V8*8+7,CO$2)*$AL8+INDEX(装备数值!$X$13:$AH$116,$W8*8+8,CO$2)*$AM8</f>
        <v>0</v>
      </c>
      <c r="CP8" s="14">
        <f>INDEX(装备数值!$X$13:$AH$116,$P8*8+1,CP$2)*$AF8+INDEX(装备数值!$X$13:$AH$116,$Q8*8+2,CP$2)*$AG8+INDEX(装备数值!$X$13:$AH$116,$S8*8+3,CP$2)*$AH8+INDEX(装备数值!$X$13:$AH$116,$R8*8+4,CP$2)*$AI8+INDEX(装备数值!$X$13:$AH$116,$T8*8+5,CP$2)*$AJ8+INDEX(装备数值!$X$13:$AH$116,$U8*8+6,CP$2)*$AK8+INDEX(装备数值!$X$13:$AH$116,$V8*8+7,CP$2)*$AL8+INDEX(装备数值!$X$13:$AH$116,$W8*8+8,CP$2)*$AM8</f>
        <v>0</v>
      </c>
      <c r="CQ8" s="14">
        <f>INDEX(装备数值!$X$13:$AH$116,$P8*8+1,CQ$2)*$AF8+INDEX(装备数值!$X$13:$AH$116,$Q8*8+2,CQ$2)*$AG8+INDEX(装备数值!$X$13:$AH$116,$S8*8+3,CQ$2)*$AH8+INDEX(装备数值!$X$13:$AH$116,$R8*8+4,CQ$2)*$AI8+INDEX(装备数值!$X$13:$AH$116,$T8*8+5,CQ$2)*$AJ8+INDEX(装备数值!$X$13:$AH$116,$U8*8+6,CQ$2)*$AK8+INDEX(装备数值!$X$13:$AH$116,$V8*8+7,CQ$2)*$AL8+INDEX(装备数值!$X$13:$AH$116,$W8*8+8,CQ$2)*$AM8</f>
        <v>0</v>
      </c>
      <c r="CR8" s="14">
        <f>INDEX(装备数值!$X$13:$AH$116,$P8*8+1,CR$2)*$AF8+INDEX(装备数值!$X$13:$AH$116,$Q8*8+2,CR$2)*$AG8+INDEX(装备数值!$X$13:$AH$116,$S8*8+3,CR$2)*$AH8+INDEX(装备数值!$X$13:$AH$116,$R8*8+4,CR$2)*$AI8+INDEX(装备数值!$X$13:$AH$116,$T8*8+5,CR$2)*$AJ8+INDEX(装备数值!$X$13:$AH$116,$U8*8+6,CR$2)*$AK8+INDEX(装备数值!$X$13:$AH$116,$V8*8+7,CR$2)*$AL8+INDEX(装备数值!$X$13:$AH$116,$W8*8+8,CR$2)*$AM8</f>
        <v>0</v>
      </c>
      <c r="CS8" s="14">
        <f>INDEX(装备数值!$X$13:$AH$116,$P8*8+1,CS$2)*$AF8+INDEX(装备数值!$X$13:$AH$116,$Q8*8+2,CS$2)*$AG8+INDEX(装备数值!$X$13:$AH$116,$S8*8+3,CS$2)*$AH8+INDEX(装备数值!$X$13:$AH$116,$R8*8+4,CS$2)*$AI8+INDEX(装备数值!$X$13:$AH$116,$T8*8+5,CS$2)*$AJ8+INDEX(装备数值!$X$13:$AH$116,$U8*8+6,CS$2)*$AK8+INDEX(装备数值!$X$13:$AH$116,$V8*8+7,CS$2)*$AL8+INDEX(装备数值!$X$13:$AH$116,$W8*8+8,CS$2)*$AM8</f>
        <v>0</v>
      </c>
      <c r="CT8" s="14">
        <f>INDEX(装备数值!$X$13:$AH$116,$P8*8+1,CT$2)*$AF8+INDEX(装备数值!$X$13:$AH$116,$Q8*8+2,CT$2)*$AG8+INDEX(装备数值!$X$13:$AH$116,$S8*8+3,CT$2)*$AH8+INDEX(装备数值!$X$13:$AH$116,$R8*8+4,CT$2)*$AI8+INDEX(装备数值!$X$13:$AH$116,$T8*8+5,CT$2)*$AJ8+INDEX(装备数值!$X$13:$AH$116,$U8*8+6,CT$2)*$AK8+INDEX(装备数值!$X$13:$AH$116,$V8*8+7,CT$2)*$AL8+INDEX(装备数值!$X$13:$AH$116,$W8*8+8,CT$2)*$AM8</f>
        <v>0</v>
      </c>
      <c r="CU8" s="14">
        <f>INDEX(装备数值!$X$13:$AH$116,$P8*8+1,CU$2)*$AF8+INDEX(装备数值!$X$13:$AH$116,$Q8*8+2,CU$2)*$AG8+INDEX(装备数值!$X$13:$AH$116,$S8*8+3,CU$2)*$AH8+INDEX(装备数值!$X$13:$AH$116,$R8*8+4,CU$2)*$AI8+INDEX(装备数值!$X$13:$AH$116,$T8*8+5,CU$2)*$AJ8+INDEX(装备数值!$X$13:$AH$116,$U8*8+6,CU$2)*$AK8+INDEX(装备数值!$X$13:$AH$116,$V8*8+7,CU$2)*$AL8+INDEX(装备数值!$X$13:$AH$116,$W8*8+8,CU$2)*$AM8</f>
        <v>0</v>
      </c>
      <c r="CV8" s="14">
        <f>INDEX(装备数值!$X$13:$AH$116,$P8*8+1,CV$2)*$AF8+INDEX(装备数值!$X$13:$AH$116,$Q8*8+2,CV$2)*$AG8+INDEX(装备数值!$X$13:$AH$116,$S8*8+3,CV$2)*$AH8+INDEX(装备数值!$X$13:$AH$116,$R8*8+4,CV$2)*$AI8+INDEX(装备数值!$X$13:$AH$116,$T8*8+5,CV$2)*$AJ8+INDEX(装备数值!$X$13:$AH$116,$U8*8+6,CV$2)*$AK8+INDEX(装备数值!$X$13:$AH$116,$V8*8+7,CV$2)*$AL8+INDEX(装备数值!$X$13:$AH$116,$W8*8+8,CV$2)*$AM8</f>
        <v>0</v>
      </c>
      <c r="CW8" s="14">
        <f>INDEX(装备数值!$X$13:$AH$116,$P8*8+1,CW$2)*$AF8+INDEX(装备数值!$X$13:$AH$116,$Q8*8+2,CW$2)*$AG8+INDEX(装备数值!$X$13:$AH$116,$S8*8+3,CW$2)*$AH8+INDEX(装备数值!$X$13:$AH$116,$R8*8+4,CW$2)*$AI8+INDEX(装备数值!$X$13:$AH$116,$T8*8+5,CW$2)*$AJ8+INDEX(装备数值!$X$13:$AH$116,$U8*8+6,CW$2)*$AK8+INDEX(装备数值!$X$13:$AH$116,$V8*8+7,CW$2)*$AL8+INDEX(装备数值!$X$13:$AH$116,$W8*8+8,CW$2)*$AM8</f>
        <v>0</v>
      </c>
      <c r="CY8" s="14">
        <f>INDEX(装备数值!$AN$17:$AN$117,MATCH(MIN($X8:$AE8),装备数值!$AO$17:$AO$117,1))</f>
        <v>0</v>
      </c>
      <c r="CZ8" s="14">
        <f>IF(COUNTIF($P8:$W8,"&gt;"&amp;0)=8,INDEX(装备数值!AR$17:AR$117,$CY8+1),0)</f>
        <v>0</v>
      </c>
      <c r="DA8" s="14">
        <f>IF(COUNTIF($P8:$W8,"&gt;"&amp;0)=8,INDEX(装备数值!AS$17:AS$117,$CY8+1),0)</f>
        <v>0</v>
      </c>
      <c r="DB8" s="14">
        <f>IF(COUNTIF($P8:$W8,"&gt;"&amp;0)=8,INDEX(装备数值!AT$17:AT$117,$CY8+1),0)</f>
        <v>0</v>
      </c>
      <c r="DC8" s="14">
        <f>IF(COUNTIF($P8:$W8,"&gt;"&amp;0)=8,INDEX(装备数值!AU$17:AU$117,$CY8+1),0)</f>
        <v>0</v>
      </c>
      <c r="DD8" s="14">
        <f>IF(COUNTIF($P8:$W8,"&gt;"&amp;0)=8,INDEX(装备数值!AV$17:AV$117,$CY8+1),0)</f>
        <v>0</v>
      </c>
      <c r="DF8" s="14">
        <f>INDEX(装备数值!$AY$17:$AY$77,MATCH(MIN($AF8:$AM8),装备数值!$AZ$17:$AZ$77,1))</f>
        <v>0</v>
      </c>
      <c r="DG8" s="26">
        <f>INDEX(装备数值!BA$17:BA$77,通天塔!DF8+1)</f>
        <v>0</v>
      </c>
      <c r="DH8" s="26">
        <f>INDEX(装备数值!BA$17:BA$77,通天塔!DF8+1)</f>
        <v>0</v>
      </c>
      <c r="DJ8" s="14">
        <f t="shared" si="40"/>
        <v>0</v>
      </c>
      <c r="DK8" s="14">
        <f>VLOOKUP(DJ8,军阶与晶片数值!$W$6:$X$27,2)</f>
        <v>0</v>
      </c>
      <c r="DL8" s="14">
        <f>INDEX(军阶与晶片数值!Y$6:Y$27,$DK8+1)</f>
        <v>0</v>
      </c>
      <c r="DM8" s="14">
        <f>INDEX(军阶与晶片数值!Z$6:Z$27,$DK8+1)</f>
        <v>0</v>
      </c>
      <c r="DN8" s="14">
        <f>INDEX(军阶与晶片数值!AA$6:AA$27,$DK8+1)</f>
        <v>0</v>
      </c>
      <c r="DO8" s="14">
        <f>INDEX(军阶与晶片数值!AB$6:AB$27,$DK8+1)</f>
        <v>0</v>
      </c>
      <c r="DP8" s="29">
        <f>INDEX(军阶与晶片数值!AC$6:AC$27,$DK8+1)</f>
        <v>0</v>
      </c>
      <c r="DQ8" s="29">
        <f>INDEX(军阶与晶片数值!AD$6:AD$27,$DK8+1)</f>
        <v>0</v>
      </c>
      <c r="DS8" s="26">
        <f>INDEX(军阶与晶片数值!I$6:I$16,AN8+1)</f>
        <v>0</v>
      </c>
      <c r="DT8" s="26">
        <f>INDEX(军阶与晶片数值!M$6:M$16,AO8+1)</f>
        <v>0</v>
      </c>
      <c r="DU8" s="26">
        <f>INDEX(军阶与晶片数值!J$6:J$16,AP8+1)</f>
        <v>0</v>
      </c>
      <c r="DV8" s="26">
        <f>INDEX(军阶与晶片数值!K$6:K$16,AQ8+1)</f>
        <v>0</v>
      </c>
      <c r="DW8" s="26">
        <f>INDEX(军阶与晶片数值!L$6:L$16,AR8+1)</f>
        <v>0</v>
      </c>
      <c r="DX8" s="28">
        <f>INDEX(军阶与晶片数值!N$6:N$16,AS8+1)</f>
        <v>0</v>
      </c>
      <c r="DY8" s="28">
        <f>INDEX(军阶与晶片数值!O$6:O$16,AT8+1)</f>
        <v>0</v>
      </c>
      <c r="DZ8" s="28">
        <f>INDEX(军阶与晶片数值!P$6:P$16,AU8+1)</f>
        <v>0</v>
      </c>
      <c r="EA8" s="28">
        <f>INDEX(军阶与晶片数值!Q$6:Q$16,AV8+1)</f>
        <v>0</v>
      </c>
      <c r="EB8" s="26">
        <f>INDEX(军阶与晶片数值!R$6:R$16,AW8+1)</f>
        <v>0</v>
      </c>
      <c r="EC8" s="26">
        <f>INDEX(军阶与晶片数值!S$6:S$16,AX8+1)</f>
        <v>0</v>
      </c>
      <c r="ED8" s="26">
        <f>INDEX(军阶与晶片数值!T$6:T$16,AY8+1)</f>
        <v>0</v>
      </c>
      <c r="EE8" s="26">
        <f>INDEX(军阶与晶片数值!U$6:U$16,AZ8+1)</f>
        <v>0</v>
      </c>
      <c r="EG8" s="26">
        <f>INDEX(军阶与晶片数值!$C$6:$C$36,通天塔!$BA8+1)</f>
        <v>0.02</v>
      </c>
      <c r="EH8" s="26">
        <f>INDEX(军阶与晶片数值!$C$6:$C$36,通天塔!$BA8+1)</f>
        <v>0.02</v>
      </c>
      <c r="EI8" s="26">
        <f>INDEX(军阶与晶片数值!$C$6:$C$36,通天塔!$BA8+1)</f>
        <v>0.02</v>
      </c>
      <c r="EJ8" s="26">
        <f>INDEX(军阶与晶片数值!$C$6:$C$36,通天塔!$BA8+1)</f>
        <v>0.02</v>
      </c>
      <c r="EK8" s="26">
        <f>INDEX(军阶与晶片数值!$C$6:$C$36,通天塔!$BA8+1)</f>
        <v>0.02</v>
      </c>
      <c r="EM8" s="14">
        <f>INDEX(战舰突破!$H$6:$H$18,通天塔!$J8+1)+INDEX(战舰突破!$H$23:$H$35,通天塔!$K8+1)+INDEX(战舰突破!$H$40:$H$52,通天塔!$L8+1)</f>
        <v>200</v>
      </c>
      <c r="EN8" s="14">
        <f>INDEX(战舰突破!$I$6:$I$18,通天塔!$J8+1)+INDEX(战舰突破!$I$23:$I$35,通天塔!$K8+1)+INDEX(战舰突破!$I$40:$I$52,通天塔!$L8+1)</f>
        <v>0</v>
      </c>
      <c r="EO8" s="14">
        <f>INDEX(战舰突破!$J$6:$J$18,通天塔!$J8+1)+INDEX(战舰突破!$J$23:$J$35,通天塔!$K8+1)+INDEX(战舰突破!$J$40:$J$52,通天塔!$L8+1)</f>
        <v>0</v>
      </c>
      <c r="EP8" s="14">
        <f>INDEX(战舰突破!$K$6:$K$18,通天塔!$J8+1)+INDEX(战舰突破!$K$23:$K$35,通天塔!$K8+1)+INDEX(战舰突破!$K$40:$K$52,通天塔!$L8+1)</f>
        <v>0</v>
      </c>
      <c r="EQ8" s="14">
        <f>INDEX(战舰突破!$L$6:$L$18,通天塔!$J8+1)+INDEX(战舰突破!$L$23:$L$35,通天塔!$K8+1)+INDEX(战舰突破!$L$40:$L$52,通天塔!$L8+1)</f>
        <v>0</v>
      </c>
      <c r="ER8" s="18">
        <f>INDEX(战舰突破!$N$6:$N$18,通天塔!$J8+1)+INDEX(战舰突破!$N$23:$N$35,通天塔!$K8+1)+INDEX(战舰突破!$N$40:$N$52,通天塔!$L8+1)</f>
        <v>0</v>
      </c>
      <c r="ES8" s="18">
        <f>INDEX(战舰突破!$O$6:$O$18,通天塔!$J8+1)+INDEX(战舰突破!$O$23:$O$35,通天塔!$K8+1)+INDEX(战舰突破!$O$40:$O$52,通天塔!$L8+1)</f>
        <v>0</v>
      </c>
      <c r="ET8" s="18">
        <f>INDEX(战舰突破!$P$6:$P$18,通天塔!$J8+1)+INDEX(战舰突破!$P$23:$P$35,通天塔!$K8+1)+INDEX(战舰突破!$P$40:$P$52,通天塔!$L8+1)</f>
        <v>0</v>
      </c>
      <c r="EU8" s="18">
        <f>INDEX(战舰突破!$Q$6:$Q$18,通天塔!$J8+1)+INDEX(战舰突破!$Q$23:$Q$35,通天塔!$K8+1)+INDEX(战舰突破!$Q$40:$Q$52,通天塔!$L8+1)</f>
        <v>0</v>
      </c>
      <c r="EV8" s="18">
        <f>INDEX(战舰突破!$R$6:$R$18,通天塔!$J8+1)+INDEX(战舰突破!$R$23:$R$35,通天塔!$K8+1)+INDEX(战舰突破!$R$40:$R$52,通天塔!$L8+1)</f>
        <v>0</v>
      </c>
      <c r="EW8" s="18">
        <f>INDEX(战舰突破!$M$6:$M$18,通天塔!$J8+1)+INDEX(战舰突破!$M$23:$M$35,通天塔!$K8+1)+INDEX(战舰突破!$M$40:$M$52,通天塔!$L8+1)</f>
        <v>0</v>
      </c>
      <c r="EX8" s="22">
        <f>INDEX(战舰突破!$W$6:$W$18,通天塔!$J8+1)+INDEX(战舰突破!$W$23:$W$35,通天塔!$K8+1)+INDEX(战舰突破!$W$40:$W$52,通天塔!$L8+1)</f>
        <v>0.3</v>
      </c>
      <c r="FA8" s="14">
        <f>INDEX(战舰突破!$S$6:$S$18,通天塔!$J8+1)</f>
        <v>0</v>
      </c>
      <c r="FB8" s="14">
        <f>INDEX(战舰突破!$T$6:$T$18,通天塔!$J8+1)</f>
        <v>0</v>
      </c>
      <c r="FC8" s="14">
        <f>INDEX(战舰突破!$U$6:$U$18,通天塔!$J8+1)</f>
        <v>0</v>
      </c>
      <c r="FD8" s="14">
        <f>INDEX(战舰突破!$V$6:$V$18,通天塔!$J8+1)</f>
        <v>0</v>
      </c>
      <c r="FE8" s="14">
        <f>INDEX(战舰突破!$X$6:$X$18,通天塔!$J8+1)</f>
        <v>2</v>
      </c>
      <c r="FG8" s="14">
        <f>INDEX(战舰突破!$S$23:$S$35,通天塔!$J8+1)</f>
        <v>0</v>
      </c>
      <c r="FH8" s="14">
        <f>INDEX(战舰突破!$T$23:$T$35,通天塔!$J8+1)</f>
        <v>0</v>
      </c>
      <c r="FI8" s="14">
        <f>INDEX(战舰突破!$U$23:$U$35,通天塔!$J8+1)</f>
        <v>0</v>
      </c>
      <c r="FJ8" s="14">
        <f>INDEX(战舰突破!$V$23:$V$35,通天塔!$J8+1)</f>
        <v>0</v>
      </c>
      <c r="FK8" s="14">
        <f>INDEX(战舰突破!$X$23:$X$35,通天塔!$J8+1)</f>
        <v>30</v>
      </c>
      <c r="FM8" s="14">
        <f>INDEX(战舰突破!$S$40:$S$52,通天塔!$J8+1)</f>
        <v>0</v>
      </c>
      <c r="FN8" s="14">
        <f>INDEX(战舰突破!$T$40:$T$52,通天塔!$J8+1)</f>
        <v>0</v>
      </c>
      <c r="FO8" s="14">
        <f>INDEX(战舰突破!$U$40:$U$52,通天塔!$J8+1)</f>
        <v>0</v>
      </c>
      <c r="FP8" s="14">
        <f>INDEX(战舰突破!$V$40:$V$52,通天塔!$J8+1)</f>
        <v>0</v>
      </c>
      <c r="FQ8" s="14">
        <f>INDEX(战舰突破!$X$40:$X$52,通天塔!$J8+1)</f>
        <v>50</v>
      </c>
      <c r="FT8" s="14">
        <f t="shared" si="41"/>
        <v>555</v>
      </c>
      <c r="FU8" s="14">
        <f t="shared" si="42"/>
        <v>703</v>
      </c>
      <c r="FV8" s="14">
        <f t="shared" si="43"/>
        <v>0</v>
      </c>
      <c r="FW8" s="14">
        <f t="shared" si="44"/>
        <v>3468</v>
      </c>
      <c r="FX8" s="14">
        <f t="shared" si="45"/>
        <v>190</v>
      </c>
      <c r="FY8" s="14">
        <f t="shared" si="46"/>
        <v>3468</v>
      </c>
      <c r="FZ8" s="14">
        <f t="shared" si="47"/>
        <v>44</v>
      </c>
      <c r="GA8" s="28">
        <f t="shared" si="48"/>
        <v>0</v>
      </c>
      <c r="GB8" s="28">
        <f t="shared" si="49"/>
        <v>0</v>
      </c>
      <c r="GC8" s="28">
        <f t="shared" si="50"/>
        <v>0</v>
      </c>
      <c r="GD8" s="28">
        <f t="shared" si="51"/>
        <v>0</v>
      </c>
      <c r="GE8" s="28">
        <f t="shared" si="52"/>
        <v>1</v>
      </c>
      <c r="GF8" s="28">
        <f t="shared" si="53"/>
        <v>1</v>
      </c>
      <c r="GG8" s="28">
        <f t="shared" si="54"/>
        <v>0</v>
      </c>
      <c r="GH8" s="28">
        <f t="shared" si="55"/>
        <v>0</v>
      </c>
      <c r="GI8" s="14">
        <f t="shared" si="56"/>
        <v>1</v>
      </c>
      <c r="GJ8" s="14">
        <f t="shared" si="57"/>
        <v>1</v>
      </c>
      <c r="GK8" s="14">
        <f t="shared" si="58"/>
        <v>1</v>
      </c>
      <c r="GL8" s="18">
        <f t="shared" si="59"/>
        <v>1</v>
      </c>
      <c r="GM8" s="18">
        <f t="shared" si="60"/>
        <v>1</v>
      </c>
      <c r="GN8" s="18">
        <f t="shared" si="61"/>
        <v>1</v>
      </c>
      <c r="GO8" s="29">
        <f t="shared" si="62"/>
        <v>150</v>
      </c>
      <c r="GP8" s="29">
        <f t="shared" si="16"/>
        <v>450</v>
      </c>
      <c r="GQ8" s="29">
        <f t="shared" si="16"/>
        <v>450</v>
      </c>
      <c r="GR8" s="26">
        <f t="shared" si="63"/>
        <v>0</v>
      </c>
      <c r="GS8" s="26">
        <f t="shared" si="64"/>
        <v>0</v>
      </c>
      <c r="GT8" s="26">
        <f t="shared" si="65"/>
        <v>0</v>
      </c>
      <c r="GU8" s="14">
        <f t="shared" si="66"/>
        <v>2</v>
      </c>
      <c r="GV8" s="14">
        <f t="shared" si="67"/>
        <v>2</v>
      </c>
      <c r="GW8" s="14">
        <f t="shared" si="68"/>
        <v>2</v>
      </c>
      <c r="GX8" s="14">
        <f t="shared" si="69"/>
        <v>2</v>
      </c>
      <c r="GY8" s="14">
        <f t="shared" si="70"/>
        <v>30</v>
      </c>
      <c r="GZ8" s="14">
        <f t="shared" si="71"/>
        <v>50</v>
      </c>
      <c r="HA8">
        <v>4</v>
      </c>
      <c r="HB8" s="14">
        <f t="shared" si="72"/>
        <v>38274</v>
      </c>
      <c r="HD8" s="14">
        <f t="shared" si="73"/>
        <v>363</v>
      </c>
      <c r="HE8" s="14">
        <f t="shared" si="74"/>
        <v>247</v>
      </c>
      <c r="HF8" s="29">
        <f t="shared" si="75"/>
        <v>0</v>
      </c>
      <c r="HG8" s="29">
        <f t="shared" si="76"/>
        <v>0</v>
      </c>
      <c r="HH8" s="29">
        <f t="shared" si="77"/>
        <v>0</v>
      </c>
      <c r="HI8" s="29">
        <f t="shared" si="78"/>
        <v>0</v>
      </c>
      <c r="HJ8" s="14">
        <f t="shared" si="79"/>
        <v>1</v>
      </c>
      <c r="HK8" s="14">
        <f t="shared" si="80"/>
        <v>1</v>
      </c>
      <c r="HL8" s="14">
        <f t="shared" si="81"/>
        <v>125</v>
      </c>
      <c r="HM8" s="14">
        <f t="shared" si="82"/>
        <v>247</v>
      </c>
      <c r="HN8" s="26">
        <f t="shared" si="83"/>
        <v>0</v>
      </c>
      <c r="HO8" s="26">
        <f t="shared" si="84"/>
        <v>0.3</v>
      </c>
      <c r="HP8" s="29">
        <f t="shared" si="85"/>
        <v>38</v>
      </c>
      <c r="HQ8" s="29">
        <f t="shared" si="86"/>
        <v>293</v>
      </c>
      <c r="HR8" s="29">
        <f t="shared" si="87"/>
        <v>0</v>
      </c>
      <c r="HS8" s="26">
        <f t="shared" si="88"/>
        <v>0.05</v>
      </c>
      <c r="HT8" s="26">
        <f t="shared" si="89"/>
        <v>0.15</v>
      </c>
      <c r="HU8" s="26">
        <f t="shared" si="90"/>
        <v>0.15</v>
      </c>
      <c r="HV8" s="26">
        <f t="shared" si="91"/>
        <v>0</v>
      </c>
      <c r="HW8" s="29">
        <f t="shared" si="29"/>
        <v>1.05</v>
      </c>
      <c r="HX8" s="29">
        <f t="shared" si="30"/>
        <v>1.1499999999999999</v>
      </c>
      <c r="HY8" s="29">
        <f t="shared" si="31"/>
        <v>1.1499999999999999</v>
      </c>
      <c r="HZ8" s="29">
        <f t="shared" si="32"/>
        <v>199.5</v>
      </c>
      <c r="IA8" s="29">
        <f t="shared" si="33"/>
        <v>224.63333333333333</v>
      </c>
      <c r="IB8" s="29">
        <f t="shared" si="34"/>
        <v>0</v>
      </c>
      <c r="IC8" s="29">
        <f t="shared" si="35"/>
        <v>2300</v>
      </c>
      <c r="ID8" s="14">
        <f t="shared" si="92"/>
        <v>424.13</v>
      </c>
      <c r="IH8" s="14">
        <v>1</v>
      </c>
      <c r="II8" s="14">
        <v>0.5</v>
      </c>
      <c r="IJ8" s="14">
        <v>120</v>
      </c>
      <c r="IK8" s="14">
        <v>45</v>
      </c>
      <c r="IL8" s="14">
        <v>30</v>
      </c>
      <c r="IM8" s="23">
        <f t="shared" si="93"/>
        <v>25620</v>
      </c>
      <c r="IN8" s="23">
        <f t="shared" ref="IN8:IN70" si="110">MAX(INT(LOG(IM8,1000)-1),0)</f>
        <v>0</v>
      </c>
      <c r="IO8" s="23">
        <f t="shared" ref="IO8:IO70" si="111">ROUND(IM8/1000^IN8,2)</f>
        <v>25620</v>
      </c>
      <c r="IP8" s="23">
        <f t="shared" ref="IP8:IP70" si="112">INT(($FT8*$GI8*IJ8*$HP$2*$HW8+$FU8*$GJ8*$HX8*$HQ$2*IK8+$FV8*$GK8*$HY8*$HR$2*IL8)+$IC8*IH8+($FU8*$GJ8*$HX8*II8*5*6/1.5+$FV8*$GK8*$HY8*II8*5*6/2)*IP$3-(HL8*60)*0.75)</f>
        <v>31286</v>
      </c>
      <c r="IQ8" s="23">
        <f t="shared" si="96"/>
        <v>0</v>
      </c>
      <c r="IR8" s="23">
        <f t="shared" si="97"/>
        <v>31286</v>
      </c>
      <c r="IS8" s="14">
        <v>1</v>
      </c>
      <c r="IT8" s="14">
        <v>0.5</v>
      </c>
      <c r="IU8" s="14">
        <v>60</v>
      </c>
      <c r="IV8" s="14">
        <v>22</v>
      </c>
      <c r="IW8" s="14">
        <v>15</v>
      </c>
      <c r="IX8" s="23">
        <f>INT(($HP8*$GI8*IU8*$HW8+$HQ8*$GJ8*$HX8*IV8+$HR8*$GK8*$HY8*IW8)+$IC8*IS8+($HQ8*$GJ8*$HX8*IT8*5*6/1.5+$HR8*$GK8*$HY8*IT8*5*6/2))</f>
        <v>15476</v>
      </c>
      <c r="IY8" s="23">
        <f t="shared" si="98"/>
        <v>0</v>
      </c>
      <c r="IZ8" s="23">
        <f t="shared" si="99"/>
        <v>15476</v>
      </c>
      <c r="JA8" s="23"/>
      <c r="JB8" s="23"/>
      <c r="JC8" s="23"/>
      <c r="JG8">
        <f t="shared" si="37"/>
        <v>1.4017827307733146</v>
      </c>
      <c r="JH8">
        <f t="shared" si="38"/>
        <v>1.4017827307733146</v>
      </c>
      <c r="JJ8" s="14">
        <v>10</v>
      </c>
      <c r="JK8" s="14">
        <v>2</v>
      </c>
      <c r="JL8" s="14">
        <v>1.5</v>
      </c>
      <c r="JM8" s="23">
        <f>INT(($HP8*$GI8*$HW8*JJ8+$HQ8*$GJ8*$HX8*JK8+$HR8*$GK8*$HY8*JL8))</f>
        <v>1072</v>
      </c>
      <c r="JN8" s="23">
        <f t="shared" si="100"/>
        <v>0</v>
      </c>
      <c r="JO8" s="23">
        <f t="shared" si="101"/>
        <v>1072</v>
      </c>
      <c r="JP8" s="14">
        <v>30</v>
      </c>
      <c r="JQ8" s="14">
        <v>6</v>
      </c>
      <c r="JR8" s="14">
        <v>4</v>
      </c>
      <c r="JS8" s="23">
        <f>INT(($HP8*$GI8*$HW8*JP8+$HQ8*$GJ8*$HX8*JQ8+$HR8*$GK8*$HY8*JR8))</f>
        <v>3218</v>
      </c>
      <c r="JT8" s="23">
        <f t="shared" si="102"/>
        <v>0</v>
      </c>
      <c r="JU8" s="23">
        <f t="shared" si="103"/>
        <v>3218</v>
      </c>
      <c r="JW8" s="23">
        <f t="shared" si="104"/>
        <v>4291</v>
      </c>
      <c r="JX8" s="23">
        <f t="shared" si="105"/>
        <v>0</v>
      </c>
      <c r="JY8" s="23">
        <f t="shared" si="106"/>
        <v>4291</v>
      </c>
      <c r="JZ8" s="23">
        <f t="shared" si="107"/>
        <v>1072</v>
      </c>
      <c r="KA8" s="23">
        <f t="shared" si="108"/>
        <v>0</v>
      </c>
      <c r="KB8" s="23">
        <f t="shared" si="109"/>
        <v>1072</v>
      </c>
      <c r="KF8">
        <v>9</v>
      </c>
      <c r="KG8" t="s">
        <v>113</v>
      </c>
      <c r="KH8" s="17">
        <v>0.45</v>
      </c>
      <c r="KI8" t="s">
        <v>184</v>
      </c>
      <c r="KJ8" t="s">
        <v>216</v>
      </c>
      <c r="KK8" t="s">
        <v>217</v>
      </c>
      <c r="KL8" t="s">
        <v>175</v>
      </c>
      <c r="KM8" t="s">
        <v>208</v>
      </c>
    </row>
    <row r="9" spans="1:299" ht="16.5" x14ac:dyDescent="0.2">
      <c r="C9" s="14">
        <f t="shared" si="39"/>
        <v>1</v>
      </c>
      <c r="D9" s="14">
        <v>5</v>
      </c>
      <c r="E9" s="14" t="s">
        <v>688</v>
      </c>
      <c r="F9" s="14">
        <v>22</v>
      </c>
      <c r="G9" s="14">
        <v>10</v>
      </c>
      <c r="H9" s="14">
        <v>10</v>
      </c>
      <c r="I9" s="14">
        <v>0</v>
      </c>
      <c r="J9" s="14">
        <v>1</v>
      </c>
      <c r="K9" s="14">
        <v>1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2</v>
      </c>
      <c r="BF9" s="14">
        <f>ROUND((INDEX(新战舰养成!S$6:S$18,通天塔!$J9+1)+INDEX(新战舰养成!D$6:D$18,通天塔!$J9+1)*(通天塔!$G9-1))*INDEX(战舰突破!$D$6:$D$18,通天塔!$M9+1),0)</f>
        <v>245</v>
      </c>
      <c r="BG9" s="14">
        <f>ROUND((INDEX(新战舰养成!T$6:T$18,通天塔!$J9+1)+INDEX(新战舰养成!E$6:E$18,通天塔!$J9+1)*(通天塔!$G9-1))*INDEX(战舰突破!$D$6:$D$18,通天塔!$M9+1),0)</f>
        <v>1900</v>
      </c>
      <c r="BH9" s="14">
        <f>ROUND((INDEX(新战舰养成!U$6:U$18,通天塔!$J9+1)+INDEX(新战舰养成!F$6:F$18,通天塔!$J9+1)*(通天塔!$G9-1))*INDEX(战舰突破!$D$6:$D$18,通天塔!$M9+1),0)</f>
        <v>127</v>
      </c>
      <c r="BI9" s="14">
        <f>ROUND((INDEX(新战舰养成!V$6:V$18,通天塔!$J9+1)+INDEX(新战舰养成!G$6:G$18,通天塔!$J9+1)*(通天塔!$G9-1))*INDEX(战舰突破!$D$6:$D$18,通天塔!$M9+1),0)</f>
        <v>300</v>
      </c>
      <c r="BJ9" s="14">
        <f>ROUND((INDEX(新战舰养成!W$6:W$18,通天塔!$J9+1)+INDEX(新战舰养成!H$6:H$18,通天塔!$J9+1)*(通天塔!$G9-1))*INDEX(战舰突破!$D$6:$D$18,通天塔!$M9+1),0)</f>
        <v>4</v>
      </c>
      <c r="BL9" s="14">
        <f>IF($H9&gt;0,ROUND((INDEX(新战舰养成!X$6:X$18,通天塔!$K9+1)+INDEX(新战舰养成!I$6:I$18,通天塔!$K9+1)*(通天塔!$H9-1))*INDEX(战舰突破!$D$6:$D$18,通天塔!$N9+1),0),0)</f>
        <v>525</v>
      </c>
      <c r="BM9" s="14">
        <f>IF($H9&gt;0,ROUND((INDEX(新战舰养成!Y$6:Y$18,通天塔!$K9+1)+INDEX(新战舰养成!J$6:J$18,通天塔!$K9+1)*(通天塔!$H9-1))*INDEX(战舰突破!$D$6:$D$18,通天塔!$N9+1),0),0)</f>
        <v>0</v>
      </c>
      <c r="BN9" s="14">
        <f>IF($H9&gt;0,ROUND((INDEX(新战舰养成!Z$6:Z$18,通天塔!$K9+1)+INDEX(新战舰养成!K$6:K$18,通天塔!$K9+1)*(通天塔!$H9-1))*INDEX(战舰突破!$D$6:$D$18,通天塔!$N9+1),0),0)</f>
        <v>0</v>
      </c>
      <c r="BO9" s="14">
        <f>IF($H9&gt;0,ROUND((INDEX(新战舰养成!AA$6:AA$18,通天塔!$K9+1)+INDEX(新战舰养成!L$6:L$18,通天塔!$K9+1)*(通天塔!$H9-1))*INDEX(战舰突破!$D$6:$D$18,通天塔!$N9+1),0),0)</f>
        <v>2450</v>
      </c>
      <c r="BP9" s="14">
        <f>IF($H9&gt;0,ROUND((INDEX(新战舰养成!AB$6:AB$18,通天塔!$K9+1)+INDEX(新战舰养成!M$6:M$18,通天塔!$K9+1)*(通天塔!$H9-1))*INDEX(战舰突破!$D$6:$D$18,通天塔!$N9+1),0),0)</f>
        <v>47</v>
      </c>
      <c r="BR9" s="14">
        <f>IF($I9&gt;0,ROUND((INDEX(新战舰养成!AC$6:AC$18,通天塔!$L9+1)+INDEX(新战舰养成!I$6:I$18,通天塔!$L9+1)*(通天塔!$I9-1))*INDEX(战舰突破!$D$6:$D$18,通天塔!$O9+1),0),0)</f>
        <v>0</v>
      </c>
      <c r="BS9" s="14">
        <f>IF($I9&gt;0,ROUND((INDEX(新战舰养成!AD$6:AD$18,通天塔!$L9+1)+INDEX(新战舰养成!J$6:J$18,通天塔!$L9+1)*(通天塔!$I9-1))*INDEX(战舰突破!$D$6:$D$18,通天塔!$O9+1),0),0)</f>
        <v>0</v>
      </c>
      <c r="BT9" s="14">
        <f>IF($I9&gt;0,ROUND((INDEX(新战舰养成!AE$6:AE$18,通天塔!$L9+1)+INDEX(新战舰养成!K$6:K$18,通天塔!$L9+1)*(通天塔!$I9-1))*INDEX(战舰突破!$D$6:$D$18,通天塔!$O9+1),0),0)</f>
        <v>0</v>
      </c>
      <c r="BU9" s="14">
        <f>IF($I9&gt;0,ROUND((INDEX(新战舰养成!AF$6:AF$18,通天塔!$L9+1)+INDEX(新战舰养成!L$6:L$18,通天塔!$L9+1)*(通天塔!$I9-1))*INDEX(战舰突破!$D$6:$D$18,通天塔!$O9+1),0),0)</f>
        <v>0</v>
      </c>
      <c r="BV9" s="14">
        <f>IF($I9&gt;0,ROUND((INDEX(新战舰养成!AG$6:AG$18,通天塔!$L9+1)+INDEX(新战舰养成!M$6:M$18,通天塔!$L9+1)*(通天塔!$I9-1))*INDEX(战舰突破!$D$6:$D$18,通天塔!$O9+1),0),0)</f>
        <v>0</v>
      </c>
      <c r="BY9" s="14">
        <f>(INDEX(装备数值!$C$13:$G$116,通天塔!$P9*8+1,BY$2)+INDEX(装备数值!$C$13:$G$116,通天塔!$Q9*8+2,BY$2)+INDEX(装备数值!$C$13:$G$116,通天塔!$S9*8+3,BY$2)+INDEX(装备数值!$C$13:$G$116,通天塔!$R9*8+4,BY$2)+INDEX(装备数值!$C$13:$G$116,通天塔!$T9*8+5,BY$2)+INDEX(装备数值!$C$13:$G$116,通天塔!$U9*8+6,BY$2)+INDEX(装备数值!$C$13:$G$116,通天塔!$V9*8+7,BY$2)+INDEX(装备数值!$C$13:$G$116,通天塔!$W9*8+8,BY$2))</f>
        <v>200</v>
      </c>
      <c r="BZ9" s="14">
        <f>(INDEX(装备数值!$C$13:$G$116,通天塔!$P9*8+1,BZ$2)+INDEX(装备数值!$C$13:$G$116,通天塔!$Q9*8+2,BZ$2)+INDEX(装备数值!$C$13:$G$116,通天塔!$S9*8+3,BZ$2)+INDEX(装备数值!$C$13:$G$116,通天塔!$R9*8+4,BZ$2)+INDEX(装备数值!$C$13:$G$116,通天塔!$T9*8+5,BZ$2)+INDEX(装备数值!$C$13:$G$116,通天塔!$U9*8+6,BZ$2)+INDEX(装备数值!$C$13:$G$116,通天塔!$V9*8+7,BZ$2)+INDEX(装备数值!$C$13:$G$116,通天塔!$W9*8+8,BZ$2))</f>
        <v>1500</v>
      </c>
      <c r="CA9" s="14">
        <f>(INDEX(装备数值!$C$13:$G$116,通天塔!$P9*8+1,CA$2)+INDEX(装备数值!$C$13:$G$116,通天塔!$Q9*8+2,CA$2)+INDEX(装备数值!$C$13:$G$116,通天塔!$S9*8+3,CA$2)+INDEX(装备数值!$C$13:$G$116,通天塔!$R9*8+4,CA$2)+INDEX(装备数值!$C$13:$G$116,通天塔!$T9*8+5,CA$2)+INDEX(装备数值!$C$13:$G$116,通天塔!$U9*8+6,CA$2)+INDEX(装备数值!$C$13:$G$116,通天塔!$V9*8+7,CA$2)+INDEX(装备数值!$C$13:$G$116,通天塔!$W9*8+8,CA$2))</f>
        <v>100</v>
      </c>
      <c r="CB9" s="14">
        <f>(INDEX(装备数值!$C$13:$G$116,通天塔!$P9*8+1,CB$2)+INDEX(装备数值!$C$13:$G$116,通天塔!$Q9*8+2,CB$2)+INDEX(装备数值!$C$13:$G$116,通天塔!$S9*8+3,CB$2)+INDEX(装备数值!$C$13:$G$116,通天塔!$R9*8+4,CB$2)+INDEX(装备数值!$C$13:$G$116,通天塔!$T9*8+5,CB$2)+INDEX(装备数值!$C$13:$G$116,通天塔!$U9*8+6,CB$2)+INDEX(装备数值!$C$13:$G$116,通天塔!$V9*8+7,CB$2)+INDEX(装备数值!$C$13:$G$116,通天塔!$W9*8+8,CB$2))</f>
        <v>2000</v>
      </c>
      <c r="CC9" s="14">
        <f>(INDEX(装备数值!$C$13:$G$116,通天塔!$P9*8+1,CC$2)+INDEX(装备数值!$C$13:$G$116,通天塔!$Q9*8+2,CC$2)+INDEX(装备数值!$C$13:$G$116,通天塔!$S9*8+3,CC$2)+INDEX(装备数值!$C$13:$G$116,通天塔!$R9*8+4,CC$2)+INDEX(装备数值!$C$13:$G$116,通天塔!$T9*8+5,CC$2)+INDEX(装备数值!$C$13:$G$116,通天塔!$U9*8+6,CC$2)+INDEX(装备数值!$C$13:$G$116,通天塔!$V9*8+7,CC$2)+INDEX(装备数值!$C$13:$G$116,通天塔!$W9*8+8,CC$2))</f>
        <v>35</v>
      </c>
      <c r="CF9" s="14">
        <f>INDEX(装备数值!$I$13:$M$116,通天塔!$P9*8+1,CF$2)*$X9+INDEX(装备数值!$I$13:$M$116,通天塔!$Q9*8+2,CF$2)*$Y9+INDEX(装备数值!$I$13:$M$116,通天塔!$S9*8+3,CF$2)*$Z9+INDEX(装备数值!$I$13:$M$116,通天塔!$R9*8+4,CF$2)*$AA9+INDEX(装备数值!$I$13:$M$116,通天塔!$T9*8+5,CF$2)*$AB9+INDEX(装备数值!$I$13:$M$116,通天塔!$U9*8+6,CF$2)*$AC9+INDEX(装备数值!$I$13:$M$116,通天塔!$V9*8+7,CF$2)*$AD9+INDEX(装备数值!$I$13:$M$116,通天塔!$W9*8+8,CF$2)*$AE9</f>
        <v>0</v>
      </c>
      <c r="CG9" s="14">
        <f>INDEX(装备数值!$I$13:$M$116,通天塔!$P9*8+1,CG$2)*$X9+INDEX(装备数值!$I$13:$M$116,通天塔!$Q9*8+2,CG$2)*$Y9+INDEX(装备数值!$I$13:$M$116,通天塔!$S9*8+3,CG$2)*$Z9+INDEX(装备数值!$I$13:$M$116,通天塔!$R9*8+4,CG$2)*$AA9+INDEX(装备数值!$I$13:$M$116,通天塔!$T9*8+5,CG$2)*$AB9+INDEX(装备数值!$I$13:$M$116,通天塔!$U9*8+6,CG$2)*$AC9+INDEX(装备数值!$I$13:$M$116,通天塔!$V9*8+7,CG$2)*$AD9+INDEX(装备数值!$I$13:$M$116,通天塔!$W9*8+8,CG$2)*$AE9</f>
        <v>0</v>
      </c>
      <c r="CH9" s="14">
        <f>INDEX(装备数值!$I$13:$M$116,通天塔!$P9*8+1,CH$2)*$X9+INDEX(装备数值!$I$13:$M$116,通天塔!$Q9*8+2,CH$2)*$Y9+INDEX(装备数值!$I$13:$M$116,通天塔!$S9*8+3,CH$2)*$Z9+INDEX(装备数值!$I$13:$M$116,通天塔!$R9*8+4,CH$2)*$AA9+INDEX(装备数值!$I$13:$M$116,通天塔!$T9*8+5,CH$2)*$AB9+INDEX(装备数值!$I$13:$M$116,通天塔!$U9*8+6,CH$2)*$AC9+INDEX(装备数值!$I$13:$M$116,通天塔!$V9*8+7,CH$2)*$AD9+INDEX(装备数值!$I$13:$M$116,通天塔!$W9*8+8,CH$2)*$AE9</f>
        <v>0</v>
      </c>
      <c r="CI9" s="14">
        <f>INDEX(装备数值!$I$13:$M$116,通天塔!$P9*8+1,CI$2)*$X9+INDEX(装备数值!$I$13:$M$116,通天塔!$Q9*8+2,CI$2)*$Y9+INDEX(装备数值!$I$13:$M$116,通天塔!$S9*8+3,CI$2)*$Z9+INDEX(装备数值!$I$13:$M$116,通天塔!$R9*8+4,CI$2)*$AA9+INDEX(装备数值!$I$13:$M$116,通天塔!$T9*8+5,CI$2)*$AB9+INDEX(装备数值!$I$13:$M$116,通天塔!$U9*8+6,CI$2)*$AC9+INDEX(装备数值!$I$13:$M$116,通天塔!$V9*8+7,CI$2)*$AD9+INDEX(装备数值!$I$13:$M$116,通天塔!$W9*8+8,CI$2)*$AE9</f>
        <v>0</v>
      </c>
      <c r="CJ9" s="14">
        <f>INDEX(装备数值!$I$13:$M$116,通天塔!$P9*8+1,CJ$2)*$X9+INDEX(装备数值!$I$13:$M$116,通天塔!$Q9*8+2,CJ$2)*$Y9+INDEX(装备数值!$I$13:$M$116,通天塔!$S9*8+3,CJ$2)*$Z9+INDEX(装备数值!$I$13:$M$116,通天塔!$R9*8+4,CJ$2)*$AA9+INDEX(装备数值!$I$13:$M$116,通天塔!$T9*8+5,CJ$2)*$AB9+INDEX(装备数值!$I$13:$M$116,通天塔!$U9*8+6,CJ$2)*$AC9+INDEX(装备数值!$I$13:$M$116,通天塔!$V9*8+7,CJ$2)*$AD9+INDEX(装备数值!$I$13:$M$116,通天塔!$W9*8+8,CJ$2)*$AE9</f>
        <v>0</v>
      </c>
      <c r="CM9" s="14">
        <f>INDEX(装备数值!$X$13:$AH$116,$P9*8+1,CM$2)*$AF9+INDEX(装备数值!$X$13:$AH$116,$Q9*8+2,CM$2)*$AG9+INDEX(装备数值!$X$13:$AH$116,$S9*8+3,CM$2)*$AH9+INDEX(装备数值!$X$13:$AH$116,$R9*8+4,CM$2)*$AI9+INDEX(装备数值!$X$13:$AH$116,$T9*8+5,CM$2)*$AJ9+INDEX(装备数值!$X$13:$AH$116,$U9*8+6,CM$2)*$AK9+INDEX(装备数值!$X$13:$AH$116,$V9*8+7,CM$2)*$AL9+INDEX(装备数值!$X$13:$AH$116,$W9*8+8,CM$2)*$AM9</f>
        <v>0</v>
      </c>
      <c r="CN9" s="14">
        <f>INDEX(装备数值!$X$13:$AH$116,$P9*8+1,CN$2)*$AF9+INDEX(装备数值!$X$13:$AH$116,$Q9*8+2,CN$2)*$AG9+INDEX(装备数值!$X$13:$AH$116,$S9*8+3,CN$2)*$AH9+INDEX(装备数值!$X$13:$AH$116,$R9*8+4,CN$2)*$AI9+INDEX(装备数值!$X$13:$AH$116,$T9*8+5,CN$2)*$AJ9+INDEX(装备数值!$X$13:$AH$116,$U9*8+6,CN$2)*$AK9+INDEX(装备数值!$X$13:$AH$116,$V9*8+7,CN$2)*$AL9+INDEX(装备数值!$X$13:$AH$116,$W9*8+8,CN$2)*$AM9</f>
        <v>0</v>
      </c>
      <c r="CO9" s="14">
        <f>INDEX(装备数值!$X$13:$AH$116,$P9*8+1,CO$2)*$AF9+INDEX(装备数值!$X$13:$AH$116,$Q9*8+2,CO$2)*$AG9+INDEX(装备数值!$X$13:$AH$116,$S9*8+3,CO$2)*$AH9+INDEX(装备数值!$X$13:$AH$116,$R9*8+4,CO$2)*$AI9+INDEX(装备数值!$X$13:$AH$116,$T9*8+5,CO$2)*$AJ9+INDEX(装备数值!$X$13:$AH$116,$U9*8+6,CO$2)*$AK9+INDEX(装备数值!$X$13:$AH$116,$V9*8+7,CO$2)*$AL9+INDEX(装备数值!$X$13:$AH$116,$W9*8+8,CO$2)*$AM9</f>
        <v>0</v>
      </c>
      <c r="CP9" s="14">
        <f>INDEX(装备数值!$X$13:$AH$116,$P9*8+1,CP$2)*$AF9+INDEX(装备数值!$X$13:$AH$116,$Q9*8+2,CP$2)*$AG9+INDEX(装备数值!$X$13:$AH$116,$S9*8+3,CP$2)*$AH9+INDEX(装备数值!$X$13:$AH$116,$R9*8+4,CP$2)*$AI9+INDEX(装备数值!$X$13:$AH$116,$T9*8+5,CP$2)*$AJ9+INDEX(装备数值!$X$13:$AH$116,$U9*8+6,CP$2)*$AK9+INDEX(装备数值!$X$13:$AH$116,$V9*8+7,CP$2)*$AL9+INDEX(装备数值!$X$13:$AH$116,$W9*8+8,CP$2)*$AM9</f>
        <v>0</v>
      </c>
      <c r="CQ9" s="14">
        <f>INDEX(装备数值!$X$13:$AH$116,$P9*8+1,CQ$2)*$AF9+INDEX(装备数值!$X$13:$AH$116,$Q9*8+2,CQ$2)*$AG9+INDEX(装备数值!$X$13:$AH$116,$S9*8+3,CQ$2)*$AH9+INDEX(装备数值!$X$13:$AH$116,$R9*8+4,CQ$2)*$AI9+INDEX(装备数值!$X$13:$AH$116,$T9*8+5,CQ$2)*$AJ9+INDEX(装备数值!$X$13:$AH$116,$U9*8+6,CQ$2)*$AK9+INDEX(装备数值!$X$13:$AH$116,$V9*8+7,CQ$2)*$AL9+INDEX(装备数值!$X$13:$AH$116,$W9*8+8,CQ$2)*$AM9</f>
        <v>0</v>
      </c>
      <c r="CR9" s="14">
        <f>INDEX(装备数值!$X$13:$AH$116,$P9*8+1,CR$2)*$AF9+INDEX(装备数值!$X$13:$AH$116,$Q9*8+2,CR$2)*$AG9+INDEX(装备数值!$X$13:$AH$116,$S9*8+3,CR$2)*$AH9+INDEX(装备数值!$X$13:$AH$116,$R9*8+4,CR$2)*$AI9+INDEX(装备数值!$X$13:$AH$116,$T9*8+5,CR$2)*$AJ9+INDEX(装备数值!$X$13:$AH$116,$U9*8+6,CR$2)*$AK9+INDEX(装备数值!$X$13:$AH$116,$V9*8+7,CR$2)*$AL9+INDEX(装备数值!$X$13:$AH$116,$W9*8+8,CR$2)*$AM9</f>
        <v>0</v>
      </c>
      <c r="CS9" s="14">
        <f>INDEX(装备数值!$X$13:$AH$116,$P9*8+1,CS$2)*$AF9+INDEX(装备数值!$X$13:$AH$116,$Q9*8+2,CS$2)*$AG9+INDEX(装备数值!$X$13:$AH$116,$S9*8+3,CS$2)*$AH9+INDEX(装备数值!$X$13:$AH$116,$R9*8+4,CS$2)*$AI9+INDEX(装备数值!$X$13:$AH$116,$T9*8+5,CS$2)*$AJ9+INDEX(装备数值!$X$13:$AH$116,$U9*8+6,CS$2)*$AK9+INDEX(装备数值!$X$13:$AH$116,$V9*8+7,CS$2)*$AL9+INDEX(装备数值!$X$13:$AH$116,$W9*8+8,CS$2)*$AM9</f>
        <v>0</v>
      </c>
      <c r="CT9" s="14">
        <f>INDEX(装备数值!$X$13:$AH$116,$P9*8+1,CT$2)*$AF9+INDEX(装备数值!$X$13:$AH$116,$Q9*8+2,CT$2)*$AG9+INDEX(装备数值!$X$13:$AH$116,$S9*8+3,CT$2)*$AH9+INDEX(装备数值!$X$13:$AH$116,$R9*8+4,CT$2)*$AI9+INDEX(装备数值!$X$13:$AH$116,$T9*8+5,CT$2)*$AJ9+INDEX(装备数值!$X$13:$AH$116,$U9*8+6,CT$2)*$AK9+INDEX(装备数值!$X$13:$AH$116,$V9*8+7,CT$2)*$AL9+INDEX(装备数值!$X$13:$AH$116,$W9*8+8,CT$2)*$AM9</f>
        <v>0</v>
      </c>
      <c r="CU9" s="14">
        <f>INDEX(装备数值!$X$13:$AH$116,$P9*8+1,CU$2)*$AF9+INDEX(装备数值!$X$13:$AH$116,$Q9*8+2,CU$2)*$AG9+INDEX(装备数值!$X$13:$AH$116,$S9*8+3,CU$2)*$AH9+INDEX(装备数值!$X$13:$AH$116,$R9*8+4,CU$2)*$AI9+INDEX(装备数值!$X$13:$AH$116,$T9*8+5,CU$2)*$AJ9+INDEX(装备数值!$X$13:$AH$116,$U9*8+6,CU$2)*$AK9+INDEX(装备数值!$X$13:$AH$116,$V9*8+7,CU$2)*$AL9+INDEX(装备数值!$X$13:$AH$116,$W9*8+8,CU$2)*$AM9</f>
        <v>0</v>
      </c>
      <c r="CV9" s="14">
        <f>INDEX(装备数值!$X$13:$AH$116,$P9*8+1,CV$2)*$AF9+INDEX(装备数值!$X$13:$AH$116,$Q9*8+2,CV$2)*$AG9+INDEX(装备数值!$X$13:$AH$116,$S9*8+3,CV$2)*$AH9+INDEX(装备数值!$X$13:$AH$116,$R9*8+4,CV$2)*$AI9+INDEX(装备数值!$X$13:$AH$116,$T9*8+5,CV$2)*$AJ9+INDEX(装备数值!$X$13:$AH$116,$U9*8+6,CV$2)*$AK9+INDEX(装备数值!$X$13:$AH$116,$V9*8+7,CV$2)*$AL9+INDEX(装备数值!$X$13:$AH$116,$W9*8+8,CV$2)*$AM9</f>
        <v>0</v>
      </c>
      <c r="CW9" s="14">
        <f>INDEX(装备数值!$X$13:$AH$116,$P9*8+1,CW$2)*$AF9+INDEX(装备数值!$X$13:$AH$116,$Q9*8+2,CW$2)*$AG9+INDEX(装备数值!$X$13:$AH$116,$S9*8+3,CW$2)*$AH9+INDEX(装备数值!$X$13:$AH$116,$R9*8+4,CW$2)*$AI9+INDEX(装备数值!$X$13:$AH$116,$T9*8+5,CW$2)*$AJ9+INDEX(装备数值!$X$13:$AH$116,$U9*8+6,CW$2)*$AK9+INDEX(装备数值!$X$13:$AH$116,$V9*8+7,CW$2)*$AL9+INDEX(装备数值!$X$13:$AH$116,$W9*8+8,CW$2)*$AM9</f>
        <v>0</v>
      </c>
      <c r="CY9" s="14">
        <f>INDEX(装备数值!$AN$17:$AN$117,MATCH(MIN($X9:$AE9),装备数值!$AO$17:$AO$117,1))</f>
        <v>0</v>
      </c>
      <c r="CZ9" s="14">
        <f>IF(COUNTIF($P9:$W9,"&gt;"&amp;0)=8,INDEX(装备数值!AR$17:AR$117,$CY9+1),0)</f>
        <v>0</v>
      </c>
      <c r="DA9" s="14">
        <f>IF(COUNTIF($P9:$W9,"&gt;"&amp;0)=8,INDEX(装备数值!AS$17:AS$117,$CY9+1),0)</f>
        <v>0</v>
      </c>
      <c r="DB9" s="14">
        <f>IF(COUNTIF($P9:$W9,"&gt;"&amp;0)=8,INDEX(装备数值!AT$17:AT$117,$CY9+1),0)</f>
        <v>0</v>
      </c>
      <c r="DC9" s="14">
        <f>IF(COUNTIF($P9:$W9,"&gt;"&amp;0)=8,INDEX(装备数值!AU$17:AU$117,$CY9+1),0)</f>
        <v>0</v>
      </c>
      <c r="DD9" s="14">
        <f>IF(COUNTIF($P9:$W9,"&gt;"&amp;0)=8,INDEX(装备数值!AV$17:AV$117,$CY9+1),0)</f>
        <v>0</v>
      </c>
      <c r="DF9" s="14">
        <f>INDEX(装备数值!$AY$17:$AY$77,MATCH(MIN($AF9:$AM9),装备数值!$AZ$17:$AZ$77,1))</f>
        <v>0</v>
      </c>
      <c r="DG9" s="26">
        <f>INDEX(装备数值!BA$17:BA$77,通天塔!DF9+1)</f>
        <v>0</v>
      </c>
      <c r="DH9" s="26">
        <f>INDEX(装备数值!BA$17:BA$77,通天塔!DF9+1)</f>
        <v>0</v>
      </c>
      <c r="DJ9" s="14">
        <f t="shared" si="40"/>
        <v>0</v>
      </c>
      <c r="DK9" s="14">
        <f>VLOOKUP(DJ9,军阶与晶片数值!$W$6:$X$27,2)</f>
        <v>0</v>
      </c>
      <c r="DL9" s="14">
        <f>INDEX(军阶与晶片数值!Y$6:Y$27,$DK9+1)</f>
        <v>0</v>
      </c>
      <c r="DM9" s="14">
        <f>INDEX(军阶与晶片数值!Z$6:Z$27,$DK9+1)</f>
        <v>0</v>
      </c>
      <c r="DN9" s="14">
        <f>INDEX(军阶与晶片数值!AA$6:AA$27,$DK9+1)</f>
        <v>0</v>
      </c>
      <c r="DO9" s="14">
        <f>INDEX(军阶与晶片数值!AB$6:AB$27,$DK9+1)</f>
        <v>0</v>
      </c>
      <c r="DP9" s="29">
        <f>INDEX(军阶与晶片数值!AC$6:AC$27,$DK9+1)</f>
        <v>0</v>
      </c>
      <c r="DQ9" s="29">
        <f>INDEX(军阶与晶片数值!AD$6:AD$27,$DK9+1)</f>
        <v>0</v>
      </c>
      <c r="DS9" s="26">
        <f>INDEX(军阶与晶片数值!I$6:I$16,AN9+1)</f>
        <v>0</v>
      </c>
      <c r="DT9" s="26">
        <f>INDEX(军阶与晶片数值!M$6:M$16,AO9+1)</f>
        <v>0</v>
      </c>
      <c r="DU9" s="26">
        <f>INDEX(军阶与晶片数值!J$6:J$16,AP9+1)</f>
        <v>0</v>
      </c>
      <c r="DV9" s="26">
        <f>INDEX(军阶与晶片数值!K$6:K$16,AQ9+1)</f>
        <v>0</v>
      </c>
      <c r="DW9" s="26">
        <f>INDEX(军阶与晶片数值!L$6:L$16,AR9+1)</f>
        <v>0</v>
      </c>
      <c r="DX9" s="28">
        <f>INDEX(军阶与晶片数值!N$6:N$16,AS9+1)</f>
        <v>0</v>
      </c>
      <c r="DY9" s="28">
        <f>INDEX(军阶与晶片数值!O$6:O$16,AT9+1)</f>
        <v>0</v>
      </c>
      <c r="DZ9" s="28">
        <f>INDEX(军阶与晶片数值!P$6:P$16,AU9+1)</f>
        <v>0</v>
      </c>
      <c r="EA9" s="28">
        <f>INDEX(军阶与晶片数值!Q$6:Q$16,AV9+1)</f>
        <v>0</v>
      </c>
      <c r="EB9" s="26">
        <f>INDEX(军阶与晶片数值!R$6:R$16,AW9+1)</f>
        <v>0</v>
      </c>
      <c r="EC9" s="26">
        <f>INDEX(军阶与晶片数值!S$6:S$16,AX9+1)</f>
        <v>0</v>
      </c>
      <c r="ED9" s="26">
        <f>INDEX(军阶与晶片数值!T$6:T$16,AY9+1)</f>
        <v>0</v>
      </c>
      <c r="EE9" s="26">
        <f>INDEX(军阶与晶片数值!U$6:U$16,AZ9+1)</f>
        <v>0</v>
      </c>
      <c r="EG9" s="26">
        <f>INDEX(军阶与晶片数值!$C$6:$C$36,通天塔!$BA9+1)</f>
        <v>0.05</v>
      </c>
      <c r="EH9" s="26">
        <f>INDEX(军阶与晶片数值!$C$6:$C$36,通天塔!$BA9+1)</f>
        <v>0.05</v>
      </c>
      <c r="EI9" s="26">
        <f>INDEX(军阶与晶片数值!$C$6:$C$36,通天塔!$BA9+1)</f>
        <v>0.05</v>
      </c>
      <c r="EJ9" s="26">
        <f>INDEX(军阶与晶片数值!$C$6:$C$36,通天塔!$BA9+1)</f>
        <v>0.05</v>
      </c>
      <c r="EK9" s="26">
        <f>INDEX(军阶与晶片数值!$C$6:$C$36,通天塔!$BA9+1)</f>
        <v>0.05</v>
      </c>
      <c r="EM9" s="14">
        <f>INDEX(战舰突破!$H$6:$H$18,通天塔!$J9+1)+INDEX(战舰突破!$H$23:$H$35,通天塔!$K9+1)+INDEX(战舰突破!$H$40:$H$52,通天塔!$L9+1)</f>
        <v>200</v>
      </c>
      <c r="EN9" s="14">
        <f>INDEX(战舰突破!$I$6:$I$18,通天塔!$J9+1)+INDEX(战舰突破!$I$23:$I$35,通天塔!$K9+1)+INDEX(战舰突破!$I$40:$I$52,通天塔!$L9+1)</f>
        <v>200</v>
      </c>
      <c r="EO9" s="14">
        <f>INDEX(战舰突破!$J$6:$J$18,通天塔!$J9+1)+INDEX(战舰突破!$J$23:$J$35,通天塔!$K9+1)+INDEX(战舰突破!$J$40:$J$52,通天塔!$L9+1)</f>
        <v>0</v>
      </c>
      <c r="EP9" s="14">
        <f>INDEX(战舰突破!$K$6:$K$18,通天塔!$J9+1)+INDEX(战舰突破!$K$23:$K$35,通天塔!$K9+1)+INDEX(战舰突破!$K$40:$K$52,通天塔!$L9+1)</f>
        <v>0</v>
      </c>
      <c r="EQ9" s="14">
        <f>INDEX(战舰突破!$L$6:$L$18,通天塔!$J9+1)+INDEX(战舰突破!$L$23:$L$35,通天塔!$K9+1)+INDEX(战舰突破!$L$40:$L$52,通天塔!$L9+1)</f>
        <v>0</v>
      </c>
      <c r="ER9" s="18">
        <f>INDEX(战舰突破!$N$6:$N$18,通天塔!$J9+1)+INDEX(战舰突破!$N$23:$N$35,通天塔!$K9+1)+INDEX(战舰突破!$N$40:$N$52,通天塔!$L9+1)</f>
        <v>0</v>
      </c>
      <c r="ES9" s="18">
        <f>INDEX(战舰突破!$O$6:$O$18,通天塔!$J9+1)+INDEX(战舰突破!$O$23:$O$35,通天塔!$K9+1)+INDEX(战舰突破!$O$40:$O$52,通天塔!$L9+1)</f>
        <v>0</v>
      </c>
      <c r="ET9" s="18">
        <f>INDEX(战舰突破!$P$6:$P$18,通天塔!$J9+1)+INDEX(战舰突破!$P$23:$P$35,通天塔!$K9+1)+INDEX(战舰突破!$P$40:$P$52,通天塔!$L9+1)</f>
        <v>0</v>
      </c>
      <c r="EU9" s="18">
        <f>INDEX(战舰突破!$Q$6:$Q$18,通天塔!$J9+1)+INDEX(战舰突破!$Q$23:$Q$35,通天塔!$K9+1)+INDEX(战舰突破!$Q$40:$Q$52,通天塔!$L9+1)</f>
        <v>0</v>
      </c>
      <c r="EV9" s="18">
        <f>INDEX(战舰突破!$R$6:$R$18,通天塔!$J9+1)+INDEX(战舰突破!$R$23:$R$35,通天塔!$K9+1)+INDEX(战舰突破!$R$40:$R$52,通天塔!$L9+1)</f>
        <v>0</v>
      </c>
      <c r="EW9" s="18">
        <f>INDEX(战舰突破!$M$6:$M$18,通天塔!$J9+1)+INDEX(战舰突破!$M$23:$M$35,通天塔!$K9+1)+INDEX(战舰突破!$M$40:$M$52,通天塔!$L9+1)</f>
        <v>0</v>
      </c>
      <c r="EX9" s="22">
        <f>INDEX(战舰突破!$W$6:$W$18,通天塔!$J9+1)+INDEX(战舰突破!$W$23:$W$35,通天塔!$K9+1)+INDEX(战舰突破!$W$40:$W$52,通天塔!$L9+1)</f>
        <v>0.3</v>
      </c>
      <c r="FA9" s="14">
        <f>INDEX(战舰突破!$S$6:$S$18,通天塔!$J9+1)</f>
        <v>0</v>
      </c>
      <c r="FB9" s="14">
        <f>INDEX(战舰突破!$T$6:$T$18,通天塔!$J9+1)</f>
        <v>0</v>
      </c>
      <c r="FC9" s="14">
        <f>INDEX(战舰突破!$U$6:$U$18,通天塔!$J9+1)</f>
        <v>0</v>
      </c>
      <c r="FD9" s="14">
        <f>INDEX(战舰突破!$V$6:$V$18,通天塔!$J9+1)</f>
        <v>0</v>
      </c>
      <c r="FE9" s="14">
        <f>INDEX(战舰突破!$X$6:$X$18,通天塔!$J9+1)</f>
        <v>2</v>
      </c>
      <c r="FG9" s="14">
        <f>INDEX(战舰突破!$S$23:$S$35,通天塔!$J9+1)</f>
        <v>0</v>
      </c>
      <c r="FH9" s="14">
        <f>INDEX(战舰突破!$T$23:$T$35,通天塔!$J9+1)</f>
        <v>0</v>
      </c>
      <c r="FI9" s="14">
        <f>INDEX(战舰突破!$U$23:$U$35,通天塔!$J9+1)</f>
        <v>0</v>
      </c>
      <c r="FJ9" s="14">
        <f>INDEX(战舰突破!$V$23:$V$35,通天塔!$J9+1)</f>
        <v>0</v>
      </c>
      <c r="FK9" s="14">
        <f>INDEX(战舰突破!$X$23:$X$35,通天塔!$J9+1)</f>
        <v>30</v>
      </c>
      <c r="FM9" s="14">
        <f>INDEX(战舰突破!$S$40:$S$52,通天塔!$J9+1)</f>
        <v>0</v>
      </c>
      <c r="FN9" s="14">
        <f>INDEX(战舰突破!$T$40:$T$52,通天塔!$J9+1)</f>
        <v>0</v>
      </c>
      <c r="FO9" s="14">
        <f>INDEX(战舰突破!$U$40:$U$52,通天塔!$J9+1)</f>
        <v>0</v>
      </c>
      <c r="FP9" s="14">
        <f>INDEX(战舰突破!$V$40:$V$52,通天塔!$J9+1)</f>
        <v>0</v>
      </c>
      <c r="FQ9" s="14">
        <f>INDEX(战舰突破!$X$40:$X$52,通天塔!$J9+1)</f>
        <v>50</v>
      </c>
      <c r="FT9" s="14">
        <f t="shared" si="41"/>
        <v>677</v>
      </c>
      <c r="FU9" s="14">
        <f t="shared" si="42"/>
        <v>971</v>
      </c>
      <c r="FV9" s="14">
        <f t="shared" si="43"/>
        <v>0</v>
      </c>
      <c r="FW9" s="14">
        <f t="shared" si="44"/>
        <v>3570</v>
      </c>
      <c r="FX9" s="14">
        <f t="shared" si="45"/>
        <v>448</v>
      </c>
      <c r="FY9" s="14">
        <f t="shared" si="46"/>
        <v>4987</v>
      </c>
      <c r="FZ9" s="14">
        <f t="shared" si="47"/>
        <v>90</v>
      </c>
      <c r="GA9" s="28">
        <f t="shared" si="48"/>
        <v>0</v>
      </c>
      <c r="GB9" s="28">
        <f t="shared" si="49"/>
        <v>0</v>
      </c>
      <c r="GC9" s="28">
        <f t="shared" si="50"/>
        <v>0</v>
      </c>
      <c r="GD9" s="28">
        <f t="shared" si="51"/>
        <v>0</v>
      </c>
      <c r="GE9" s="28">
        <f t="shared" si="52"/>
        <v>1</v>
      </c>
      <c r="GF9" s="28">
        <f t="shared" si="53"/>
        <v>1</v>
      </c>
      <c r="GG9" s="28">
        <f t="shared" si="54"/>
        <v>0</v>
      </c>
      <c r="GH9" s="28">
        <f t="shared" si="55"/>
        <v>0</v>
      </c>
      <c r="GI9" s="14">
        <f t="shared" si="56"/>
        <v>1</v>
      </c>
      <c r="GJ9" s="14">
        <f t="shared" si="57"/>
        <v>1</v>
      </c>
      <c r="GK9" s="14">
        <f t="shared" si="58"/>
        <v>1</v>
      </c>
      <c r="GL9" s="18">
        <f t="shared" si="59"/>
        <v>1</v>
      </c>
      <c r="GM9" s="18">
        <f t="shared" si="60"/>
        <v>1</v>
      </c>
      <c r="GN9" s="18">
        <f t="shared" si="61"/>
        <v>1</v>
      </c>
      <c r="GO9" s="29">
        <f t="shared" si="62"/>
        <v>150</v>
      </c>
      <c r="GP9" s="29">
        <f t="shared" si="16"/>
        <v>450</v>
      </c>
      <c r="GQ9" s="29">
        <f t="shared" si="16"/>
        <v>450</v>
      </c>
      <c r="GR9" s="26">
        <f t="shared" si="63"/>
        <v>0</v>
      </c>
      <c r="GS9" s="26">
        <f t="shared" si="64"/>
        <v>0</v>
      </c>
      <c r="GT9" s="26">
        <f t="shared" si="65"/>
        <v>0</v>
      </c>
      <c r="GU9" s="14">
        <f t="shared" si="66"/>
        <v>2</v>
      </c>
      <c r="GV9" s="14">
        <f t="shared" si="67"/>
        <v>2</v>
      </c>
      <c r="GW9" s="14">
        <f t="shared" si="68"/>
        <v>2</v>
      </c>
      <c r="GX9" s="14">
        <f t="shared" si="69"/>
        <v>2</v>
      </c>
      <c r="GY9" s="14">
        <f t="shared" si="70"/>
        <v>30</v>
      </c>
      <c r="GZ9" s="14">
        <f t="shared" si="71"/>
        <v>50</v>
      </c>
      <c r="HA9">
        <v>5</v>
      </c>
      <c r="HB9" s="14">
        <f t="shared" si="72"/>
        <v>57745</v>
      </c>
      <c r="HD9" s="14">
        <f t="shared" si="73"/>
        <v>661</v>
      </c>
      <c r="HE9" s="14">
        <f t="shared" si="74"/>
        <v>308</v>
      </c>
      <c r="HF9" s="29">
        <f t="shared" si="75"/>
        <v>0</v>
      </c>
      <c r="HG9" s="29">
        <f t="shared" si="76"/>
        <v>0</v>
      </c>
      <c r="HH9" s="29">
        <f t="shared" si="77"/>
        <v>0</v>
      </c>
      <c r="HI9" s="29">
        <f t="shared" si="78"/>
        <v>0</v>
      </c>
      <c r="HJ9" s="14">
        <f t="shared" si="79"/>
        <v>1</v>
      </c>
      <c r="HK9" s="14">
        <f t="shared" si="80"/>
        <v>1</v>
      </c>
      <c r="HL9" s="14">
        <f t="shared" si="81"/>
        <v>164</v>
      </c>
      <c r="HM9" s="14">
        <f t="shared" si="82"/>
        <v>308</v>
      </c>
      <c r="HN9" s="26">
        <f t="shared" si="83"/>
        <v>0</v>
      </c>
      <c r="HO9" s="26">
        <f t="shared" si="84"/>
        <v>0.3</v>
      </c>
      <c r="HP9" s="29">
        <f t="shared" si="85"/>
        <v>45</v>
      </c>
      <c r="HQ9" s="29">
        <f t="shared" si="86"/>
        <v>412</v>
      </c>
      <c r="HR9" s="29">
        <f t="shared" si="87"/>
        <v>0</v>
      </c>
      <c r="HS9" s="26">
        <f t="shared" si="88"/>
        <v>0.05</v>
      </c>
      <c r="HT9" s="26">
        <f t="shared" si="89"/>
        <v>0.15</v>
      </c>
      <c r="HU9" s="26">
        <f t="shared" si="90"/>
        <v>0.15</v>
      </c>
      <c r="HV9" s="26">
        <f t="shared" si="91"/>
        <v>0</v>
      </c>
      <c r="HW9" s="29">
        <f t="shared" si="29"/>
        <v>1.05</v>
      </c>
      <c r="HX9" s="29">
        <f t="shared" si="30"/>
        <v>1.1499999999999999</v>
      </c>
      <c r="HY9" s="29">
        <f t="shared" si="31"/>
        <v>1.1499999999999999</v>
      </c>
      <c r="HZ9" s="29">
        <f t="shared" si="32"/>
        <v>236.25</v>
      </c>
      <c r="IA9" s="29">
        <f t="shared" si="33"/>
        <v>315.86666666666662</v>
      </c>
      <c r="IB9" s="29">
        <f t="shared" si="34"/>
        <v>0</v>
      </c>
      <c r="IC9" s="29">
        <f t="shared" si="35"/>
        <v>2720</v>
      </c>
      <c r="ID9" s="14">
        <f t="shared" si="92"/>
        <v>552.12</v>
      </c>
      <c r="IH9" s="14">
        <v>1</v>
      </c>
      <c r="II9" s="14">
        <v>0.5</v>
      </c>
      <c r="IJ9" s="14">
        <v>120</v>
      </c>
      <c r="IK9" s="14">
        <v>45</v>
      </c>
      <c r="IL9" s="14">
        <v>30</v>
      </c>
      <c r="IM9" s="23">
        <f t="shared" si="93"/>
        <v>34449</v>
      </c>
      <c r="IN9" s="23">
        <f t="shared" si="110"/>
        <v>0</v>
      </c>
      <c r="IO9" s="23">
        <f t="shared" si="111"/>
        <v>34449</v>
      </c>
      <c r="IP9" s="23">
        <f t="shared" si="112"/>
        <v>41735</v>
      </c>
      <c r="IQ9" s="23">
        <f t="shared" si="96"/>
        <v>0</v>
      </c>
      <c r="IR9" s="23">
        <f t="shared" si="97"/>
        <v>41735</v>
      </c>
      <c r="IS9" s="14">
        <v>1</v>
      </c>
      <c r="IT9" s="14">
        <v>0.5</v>
      </c>
      <c r="IU9" s="14">
        <v>60</v>
      </c>
      <c r="IV9" s="14">
        <v>22</v>
      </c>
      <c r="IW9" s="14">
        <v>15</v>
      </c>
      <c r="IX9" s="23">
        <f>INT(($HP9*$GI9*IU9*$HW9+$HQ9*$GJ9*$HX9*IV9+$HR9*$GK9*$HY9*IW9)+$IC9*IS9+($HQ9*$GJ9*$HX9*IT9*5*6/1.5+$HR9*$GK9*$HY9*IT9*5*6/2))</f>
        <v>20716</v>
      </c>
      <c r="IY9" s="23">
        <f t="shared" si="98"/>
        <v>0</v>
      </c>
      <c r="IZ9" s="23">
        <f t="shared" si="99"/>
        <v>20716</v>
      </c>
      <c r="JA9" s="23"/>
      <c r="JB9" s="23"/>
      <c r="JC9" s="23"/>
      <c r="JG9">
        <f t="shared" si="37"/>
        <v>1.0744440639632487</v>
      </c>
      <c r="JH9">
        <f t="shared" si="38"/>
        <v>1.0744440639632487</v>
      </c>
      <c r="JJ9" s="14">
        <v>10</v>
      </c>
      <c r="JK9" s="14">
        <v>2</v>
      </c>
      <c r="JL9" s="14">
        <v>1.5</v>
      </c>
      <c r="JM9" s="23">
        <f>INT(($HP9*$GI9*$HW9*JJ9+$HQ9*$GJ9*$HX9*JK9+$HR9*$GK9*$HY9*JL9))</f>
        <v>1420</v>
      </c>
      <c r="JN9" s="23">
        <f t="shared" si="100"/>
        <v>0</v>
      </c>
      <c r="JO9" s="23">
        <f t="shared" si="101"/>
        <v>1420</v>
      </c>
      <c r="JP9" s="14">
        <v>30</v>
      </c>
      <c r="JQ9" s="14">
        <v>6</v>
      </c>
      <c r="JR9" s="14">
        <v>4</v>
      </c>
      <c r="JS9" s="23">
        <f>INT(($HP9*$GI9*$HW9*JP9+$HQ9*$GJ9*$HX9*JQ9+$HR9*$GK9*$HY9*JR9))</f>
        <v>4260</v>
      </c>
      <c r="JT9" s="23">
        <f t="shared" si="102"/>
        <v>0</v>
      </c>
      <c r="JU9" s="23">
        <f t="shared" si="103"/>
        <v>4260</v>
      </c>
      <c r="JW9" s="23">
        <f t="shared" si="104"/>
        <v>5680</v>
      </c>
      <c r="JX9" s="23">
        <f t="shared" si="105"/>
        <v>0</v>
      </c>
      <c r="JY9" s="23">
        <f t="shared" si="106"/>
        <v>5680</v>
      </c>
      <c r="JZ9" s="23">
        <f t="shared" si="107"/>
        <v>1420</v>
      </c>
      <c r="KA9" s="23">
        <f t="shared" si="108"/>
        <v>0</v>
      </c>
      <c r="KB9" s="23">
        <f t="shared" si="109"/>
        <v>1420</v>
      </c>
      <c r="KF9">
        <v>10</v>
      </c>
      <c r="KG9" t="s">
        <v>114</v>
      </c>
      <c r="KH9" s="17">
        <v>0.5</v>
      </c>
      <c r="KI9" t="s">
        <v>185</v>
      </c>
      <c r="KJ9" t="s">
        <v>218</v>
      </c>
      <c r="KK9" t="s">
        <v>141</v>
      </c>
      <c r="KL9" t="s">
        <v>180</v>
      </c>
      <c r="KM9" t="s">
        <v>209</v>
      </c>
    </row>
    <row r="10" spans="1:299" ht="16.5" x14ac:dyDescent="0.2">
      <c r="C10" s="14">
        <f t="shared" si="39"/>
        <v>1</v>
      </c>
      <c r="D10" s="14">
        <v>6</v>
      </c>
      <c r="E10" s="14" t="s">
        <v>689</v>
      </c>
      <c r="F10" s="14">
        <v>25</v>
      </c>
      <c r="G10" s="14">
        <v>10</v>
      </c>
      <c r="H10" s="14">
        <v>10</v>
      </c>
      <c r="I10" s="14">
        <v>0</v>
      </c>
      <c r="J10" s="14">
        <v>1</v>
      </c>
      <c r="K10" s="14">
        <v>1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1</v>
      </c>
      <c r="X10" s="14">
        <v>10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2</v>
      </c>
      <c r="BF10" s="14">
        <f>ROUND((INDEX(新战舰养成!S$6:S$18,通天塔!$J10+1)+INDEX(新战舰养成!D$6:D$18,通天塔!$J10+1)*(通天塔!$G10-1))*INDEX(战舰突破!$D$6:$D$18,通天塔!$M10+1),0)</f>
        <v>245</v>
      </c>
      <c r="BG10" s="14">
        <f>ROUND((INDEX(新战舰养成!T$6:T$18,通天塔!$J10+1)+INDEX(新战舰养成!E$6:E$18,通天塔!$J10+1)*(通天塔!$G10-1))*INDEX(战舰突破!$D$6:$D$18,通天塔!$M10+1),0)</f>
        <v>1900</v>
      </c>
      <c r="BH10" s="14">
        <f>ROUND((INDEX(新战舰养成!U$6:U$18,通天塔!$J10+1)+INDEX(新战舰养成!F$6:F$18,通天塔!$J10+1)*(通天塔!$G10-1))*INDEX(战舰突破!$D$6:$D$18,通天塔!$M10+1),0)</f>
        <v>127</v>
      </c>
      <c r="BI10" s="14">
        <f>ROUND((INDEX(新战舰养成!V$6:V$18,通天塔!$J10+1)+INDEX(新战舰养成!G$6:G$18,通天塔!$J10+1)*(通天塔!$G10-1))*INDEX(战舰突破!$D$6:$D$18,通天塔!$M10+1),0)</f>
        <v>300</v>
      </c>
      <c r="BJ10" s="14">
        <f>ROUND((INDEX(新战舰养成!W$6:W$18,通天塔!$J10+1)+INDEX(新战舰养成!H$6:H$18,通天塔!$J10+1)*(通天塔!$G10-1))*INDEX(战舰突破!$D$6:$D$18,通天塔!$M10+1),0)</f>
        <v>4</v>
      </c>
      <c r="BL10" s="14">
        <f>IF($H10&gt;0,ROUND((INDEX(新战舰养成!X$6:X$18,通天塔!$K10+1)+INDEX(新战舰养成!I$6:I$18,通天塔!$K10+1)*(通天塔!$H10-1))*INDEX(战舰突破!$D$6:$D$18,通天塔!$N10+1),0),0)</f>
        <v>525</v>
      </c>
      <c r="BM10" s="14">
        <f>IF($H10&gt;0,ROUND((INDEX(新战舰养成!Y$6:Y$18,通天塔!$K10+1)+INDEX(新战舰养成!J$6:J$18,通天塔!$K10+1)*(通天塔!$H10-1))*INDEX(战舰突破!$D$6:$D$18,通天塔!$N10+1),0),0)</f>
        <v>0</v>
      </c>
      <c r="BN10" s="14">
        <f>IF($H10&gt;0,ROUND((INDEX(新战舰养成!Z$6:Z$18,通天塔!$K10+1)+INDEX(新战舰养成!K$6:K$18,通天塔!$K10+1)*(通天塔!$H10-1))*INDEX(战舰突破!$D$6:$D$18,通天塔!$N10+1),0),0)</f>
        <v>0</v>
      </c>
      <c r="BO10" s="14">
        <f>IF($H10&gt;0,ROUND((INDEX(新战舰养成!AA$6:AA$18,通天塔!$K10+1)+INDEX(新战舰养成!L$6:L$18,通天塔!$K10+1)*(通天塔!$H10-1))*INDEX(战舰突破!$D$6:$D$18,通天塔!$N10+1),0),0)</f>
        <v>2450</v>
      </c>
      <c r="BP10" s="14">
        <f>IF($H10&gt;0,ROUND((INDEX(新战舰养成!AB$6:AB$18,通天塔!$K10+1)+INDEX(新战舰养成!M$6:M$18,通天塔!$K10+1)*(通天塔!$H10-1))*INDEX(战舰突破!$D$6:$D$18,通天塔!$N10+1),0),0)</f>
        <v>47</v>
      </c>
      <c r="BR10" s="14">
        <f>IF($I10&gt;0,ROUND((INDEX(新战舰养成!AC$6:AC$18,通天塔!$L10+1)+INDEX(新战舰养成!I$6:I$18,通天塔!$L10+1)*(通天塔!$I10-1))*INDEX(战舰突破!$D$6:$D$18,通天塔!$O10+1),0),0)</f>
        <v>0</v>
      </c>
      <c r="BS10" s="14">
        <f>IF($I10&gt;0,ROUND((INDEX(新战舰养成!AD$6:AD$18,通天塔!$L10+1)+INDEX(新战舰养成!J$6:J$18,通天塔!$L10+1)*(通天塔!$I10-1))*INDEX(战舰突破!$D$6:$D$18,通天塔!$O10+1),0),0)</f>
        <v>0</v>
      </c>
      <c r="BT10" s="14">
        <f>IF($I10&gt;0,ROUND((INDEX(新战舰养成!AE$6:AE$18,通天塔!$L10+1)+INDEX(新战舰养成!K$6:K$18,通天塔!$L10+1)*(通天塔!$I10-1))*INDEX(战舰突破!$D$6:$D$18,通天塔!$O10+1),0),0)</f>
        <v>0</v>
      </c>
      <c r="BU10" s="14">
        <f>IF($I10&gt;0,ROUND((INDEX(新战舰养成!AF$6:AF$18,通天塔!$L10+1)+INDEX(新战舰养成!L$6:L$18,通天塔!$L10+1)*(通天塔!$I10-1))*INDEX(战舰突破!$D$6:$D$18,通天塔!$O10+1),0),0)</f>
        <v>0</v>
      </c>
      <c r="BV10" s="14">
        <f>IF($I10&gt;0,ROUND((INDEX(新战舰养成!AG$6:AG$18,通天塔!$L10+1)+INDEX(新战舰养成!M$6:M$18,通天塔!$L10+1)*(通天塔!$I10-1))*INDEX(战舰突破!$D$6:$D$18,通天塔!$O10+1),0),0)</f>
        <v>0</v>
      </c>
      <c r="BY10" s="14">
        <f>(INDEX(装备数值!$C$13:$G$116,通天塔!$P10*8+1,BY$2)+INDEX(装备数值!$C$13:$G$116,通天塔!$Q10*8+2,BY$2)+INDEX(装备数值!$C$13:$G$116,通天塔!$S10*8+3,BY$2)+INDEX(装备数值!$C$13:$G$116,通天塔!$R10*8+4,BY$2)+INDEX(装备数值!$C$13:$G$116,通天塔!$T10*8+5,BY$2)+INDEX(装备数值!$C$13:$G$116,通天塔!$U10*8+6,BY$2)+INDEX(装备数值!$C$13:$G$116,通天塔!$V10*8+7,BY$2)+INDEX(装备数值!$C$13:$G$116,通天塔!$W10*8+8,BY$2))</f>
        <v>200</v>
      </c>
      <c r="BZ10" s="14">
        <f>(INDEX(装备数值!$C$13:$G$116,通天塔!$P10*8+1,BZ$2)+INDEX(装备数值!$C$13:$G$116,通天塔!$Q10*8+2,BZ$2)+INDEX(装备数值!$C$13:$G$116,通天塔!$S10*8+3,BZ$2)+INDEX(装备数值!$C$13:$G$116,通天塔!$R10*8+4,BZ$2)+INDEX(装备数值!$C$13:$G$116,通天塔!$T10*8+5,BZ$2)+INDEX(装备数值!$C$13:$G$116,通天塔!$U10*8+6,BZ$2)+INDEX(装备数值!$C$13:$G$116,通天塔!$V10*8+7,BZ$2)+INDEX(装备数值!$C$13:$G$116,通天塔!$W10*8+8,BZ$2))</f>
        <v>1500</v>
      </c>
      <c r="CA10" s="14">
        <f>(INDEX(装备数值!$C$13:$G$116,通天塔!$P10*8+1,CA$2)+INDEX(装备数值!$C$13:$G$116,通天塔!$Q10*8+2,CA$2)+INDEX(装备数值!$C$13:$G$116,通天塔!$S10*8+3,CA$2)+INDEX(装备数值!$C$13:$G$116,通天塔!$R10*8+4,CA$2)+INDEX(装备数值!$C$13:$G$116,通天塔!$T10*8+5,CA$2)+INDEX(装备数值!$C$13:$G$116,通天塔!$U10*8+6,CA$2)+INDEX(装备数值!$C$13:$G$116,通天塔!$V10*8+7,CA$2)+INDEX(装备数值!$C$13:$G$116,通天塔!$W10*8+8,CA$2))</f>
        <v>100</v>
      </c>
      <c r="CB10" s="14">
        <f>(INDEX(装备数值!$C$13:$G$116,通天塔!$P10*8+1,CB$2)+INDEX(装备数值!$C$13:$G$116,通天塔!$Q10*8+2,CB$2)+INDEX(装备数值!$C$13:$G$116,通天塔!$S10*8+3,CB$2)+INDEX(装备数值!$C$13:$G$116,通天塔!$R10*8+4,CB$2)+INDEX(装备数值!$C$13:$G$116,通天塔!$T10*8+5,CB$2)+INDEX(装备数值!$C$13:$G$116,通天塔!$U10*8+6,CB$2)+INDEX(装备数值!$C$13:$G$116,通天塔!$V10*8+7,CB$2)+INDEX(装备数值!$C$13:$G$116,通天塔!$W10*8+8,CB$2))</f>
        <v>2000</v>
      </c>
      <c r="CC10" s="14">
        <f>(INDEX(装备数值!$C$13:$G$116,通天塔!$P10*8+1,CC$2)+INDEX(装备数值!$C$13:$G$116,通天塔!$Q10*8+2,CC$2)+INDEX(装备数值!$C$13:$G$116,通天塔!$S10*8+3,CC$2)+INDEX(装备数值!$C$13:$G$116,通天塔!$R10*8+4,CC$2)+INDEX(装备数值!$C$13:$G$116,通天塔!$T10*8+5,CC$2)+INDEX(装备数值!$C$13:$G$116,通天塔!$U10*8+6,CC$2)+INDEX(装备数值!$C$13:$G$116,通天塔!$V10*8+7,CC$2)+INDEX(装备数值!$C$13:$G$116,通天塔!$W10*8+8,CC$2))</f>
        <v>35</v>
      </c>
      <c r="CF10" s="14">
        <f>INDEX(装备数值!$I$13:$M$116,通天塔!$P10*8+1,CF$2)*$X10+INDEX(装备数值!$I$13:$M$116,通天塔!$Q10*8+2,CF$2)*$Y10+INDEX(装备数值!$I$13:$M$116,通天塔!$S10*8+3,CF$2)*$Z10+INDEX(装备数值!$I$13:$M$116,通天塔!$R10*8+4,CF$2)*$AA10+INDEX(装备数值!$I$13:$M$116,通天塔!$T10*8+5,CF$2)*$AB10+INDEX(装备数值!$I$13:$M$116,通天塔!$U10*8+6,CF$2)*$AC10+INDEX(装备数值!$I$13:$M$116,通天塔!$V10*8+7,CF$2)*$AD10+INDEX(装备数值!$I$13:$M$116,通天塔!$W10*8+8,CF$2)*$AE10</f>
        <v>200</v>
      </c>
      <c r="CG10" s="14">
        <f>INDEX(装备数值!$I$13:$M$116,通天塔!$P10*8+1,CG$2)*$X10+INDEX(装备数值!$I$13:$M$116,通天塔!$Q10*8+2,CG$2)*$Y10+INDEX(装备数值!$I$13:$M$116,通天塔!$S10*8+3,CG$2)*$Z10+INDEX(装备数值!$I$13:$M$116,通天塔!$R10*8+4,CG$2)*$AA10+INDEX(装备数值!$I$13:$M$116,通天塔!$T10*8+5,CG$2)*$AB10+INDEX(装备数值!$I$13:$M$116,通天塔!$U10*8+6,CG$2)*$AC10+INDEX(装备数值!$I$13:$M$116,通天塔!$V10*8+7,CG$2)*$AD10+INDEX(装备数值!$I$13:$M$116,通天塔!$W10*8+8,CG$2)*$AE10</f>
        <v>600</v>
      </c>
      <c r="CH10" s="14">
        <f>INDEX(装备数值!$I$13:$M$116,通天塔!$P10*8+1,CH$2)*$X10+INDEX(装备数值!$I$13:$M$116,通天塔!$Q10*8+2,CH$2)*$Y10+INDEX(装备数值!$I$13:$M$116,通天塔!$S10*8+3,CH$2)*$Z10+INDEX(装备数值!$I$13:$M$116,通天塔!$R10*8+4,CH$2)*$AA10+INDEX(装备数值!$I$13:$M$116,通天塔!$T10*8+5,CH$2)*$AB10+INDEX(装备数值!$I$13:$M$116,通天塔!$U10*8+6,CH$2)*$AC10+INDEX(装备数值!$I$13:$M$116,通天塔!$V10*8+7,CH$2)*$AD10+INDEX(装备数值!$I$13:$M$116,通天塔!$W10*8+8,CH$2)*$AE10</f>
        <v>0</v>
      </c>
      <c r="CI10" s="14">
        <f>INDEX(装备数值!$I$13:$M$116,通天塔!$P10*8+1,CI$2)*$X10+INDEX(装备数值!$I$13:$M$116,通天塔!$Q10*8+2,CI$2)*$Y10+INDEX(装备数值!$I$13:$M$116,通天塔!$S10*8+3,CI$2)*$Z10+INDEX(装备数值!$I$13:$M$116,通天塔!$R10*8+4,CI$2)*$AA10+INDEX(装备数值!$I$13:$M$116,通天塔!$T10*8+5,CI$2)*$AB10+INDEX(装备数值!$I$13:$M$116,通天塔!$U10*8+6,CI$2)*$AC10+INDEX(装备数值!$I$13:$M$116,通天塔!$V10*8+7,CI$2)*$AD10+INDEX(装备数值!$I$13:$M$116,通天塔!$W10*8+8,CI$2)*$AE10</f>
        <v>0</v>
      </c>
      <c r="CJ10" s="14">
        <f>INDEX(装备数值!$I$13:$M$116,通天塔!$P10*8+1,CJ$2)*$X10+INDEX(装备数值!$I$13:$M$116,通天塔!$Q10*8+2,CJ$2)*$Y10+INDEX(装备数值!$I$13:$M$116,通天塔!$S10*8+3,CJ$2)*$Z10+INDEX(装备数值!$I$13:$M$116,通天塔!$R10*8+4,CJ$2)*$AA10+INDEX(装备数值!$I$13:$M$116,通天塔!$T10*8+5,CJ$2)*$AB10+INDEX(装备数值!$I$13:$M$116,通天塔!$U10*8+6,CJ$2)*$AC10+INDEX(装备数值!$I$13:$M$116,通天塔!$V10*8+7,CJ$2)*$AD10+INDEX(装备数值!$I$13:$M$116,通天塔!$W10*8+8,CJ$2)*$AE10</f>
        <v>0</v>
      </c>
      <c r="CM10" s="14">
        <f>INDEX(装备数值!$X$13:$AH$116,$P10*8+1,CM$2)*$AF10+INDEX(装备数值!$X$13:$AH$116,$Q10*8+2,CM$2)*$AG10+INDEX(装备数值!$X$13:$AH$116,$S10*8+3,CM$2)*$AH10+INDEX(装备数值!$X$13:$AH$116,$R10*8+4,CM$2)*$AI10+INDEX(装备数值!$X$13:$AH$116,$T10*8+5,CM$2)*$AJ10+INDEX(装备数值!$X$13:$AH$116,$U10*8+6,CM$2)*$AK10+INDEX(装备数值!$X$13:$AH$116,$V10*8+7,CM$2)*$AL10+INDEX(装备数值!$X$13:$AH$116,$W10*8+8,CM$2)*$AM10</f>
        <v>0</v>
      </c>
      <c r="CN10" s="14">
        <f>INDEX(装备数值!$X$13:$AH$116,$P10*8+1,CN$2)*$AF10+INDEX(装备数值!$X$13:$AH$116,$Q10*8+2,CN$2)*$AG10+INDEX(装备数值!$X$13:$AH$116,$S10*8+3,CN$2)*$AH10+INDEX(装备数值!$X$13:$AH$116,$R10*8+4,CN$2)*$AI10+INDEX(装备数值!$X$13:$AH$116,$T10*8+5,CN$2)*$AJ10+INDEX(装备数值!$X$13:$AH$116,$U10*8+6,CN$2)*$AK10+INDEX(装备数值!$X$13:$AH$116,$V10*8+7,CN$2)*$AL10+INDEX(装备数值!$X$13:$AH$116,$W10*8+8,CN$2)*$AM10</f>
        <v>0</v>
      </c>
      <c r="CO10" s="14">
        <f>INDEX(装备数值!$X$13:$AH$116,$P10*8+1,CO$2)*$AF10+INDEX(装备数值!$X$13:$AH$116,$Q10*8+2,CO$2)*$AG10+INDEX(装备数值!$X$13:$AH$116,$S10*8+3,CO$2)*$AH10+INDEX(装备数值!$X$13:$AH$116,$R10*8+4,CO$2)*$AI10+INDEX(装备数值!$X$13:$AH$116,$T10*8+5,CO$2)*$AJ10+INDEX(装备数值!$X$13:$AH$116,$U10*8+6,CO$2)*$AK10+INDEX(装备数值!$X$13:$AH$116,$V10*8+7,CO$2)*$AL10+INDEX(装备数值!$X$13:$AH$116,$W10*8+8,CO$2)*$AM10</f>
        <v>0</v>
      </c>
      <c r="CP10" s="14">
        <f>INDEX(装备数值!$X$13:$AH$116,$P10*8+1,CP$2)*$AF10+INDEX(装备数值!$X$13:$AH$116,$Q10*8+2,CP$2)*$AG10+INDEX(装备数值!$X$13:$AH$116,$S10*8+3,CP$2)*$AH10+INDEX(装备数值!$X$13:$AH$116,$R10*8+4,CP$2)*$AI10+INDEX(装备数值!$X$13:$AH$116,$T10*8+5,CP$2)*$AJ10+INDEX(装备数值!$X$13:$AH$116,$U10*8+6,CP$2)*$AK10+INDEX(装备数值!$X$13:$AH$116,$V10*8+7,CP$2)*$AL10+INDEX(装备数值!$X$13:$AH$116,$W10*8+8,CP$2)*$AM10</f>
        <v>0</v>
      </c>
      <c r="CQ10" s="14">
        <f>INDEX(装备数值!$X$13:$AH$116,$P10*8+1,CQ$2)*$AF10+INDEX(装备数值!$X$13:$AH$116,$Q10*8+2,CQ$2)*$AG10+INDEX(装备数值!$X$13:$AH$116,$S10*8+3,CQ$2)*$AH10+INDEX(装备数值!$X$13:$AH$116,$R10*8+4,CQ$2)*$AI10+INDEX(装备数值!$X$13:$AH$116,$T10*8+5,CQ$2)*$AJ10+INDEX(装备数值!$X$13:$AH$116,$U10*8+6,CQ$2)*$AK10+INDEX(装备数值!$X$13:$AH$116,$V10*8+7,CQ$2)*$AL10+INDEX(装备数值!$X$13:$AH$116,$W10*8+8,CQ$2)*$AM10</f>
        <v>0</v>
      </c>
      <c r="CR10" s="14">
        <f>INDEX(装备数值!$X$13:$AH$116,$P10*8+1,CR$2)*$AF10+INDEX(装备数值!$X$13:$AH$116,$Q10*8+2,CR$2)*$AG10+INDEX(装备数值!$X$13:$AH$116,$S10*8+3,CR$2)*$AH10+INDEX(装备数值!$X$13:$AH$116,$R10*8+4,CR$2)*$AI10+INDEX(装备数值!$X$13:$AH$116,$T10*8+5,CR$2)*$AJ10+INDEX(装备数值!$X$13:$AH$116,$U10*8+6,CR$2)*$AK10+INDEX(装备数值!$X$13:$AH$116,$V10*8+7,CR$2)*$AL10+INDEX(装备数值!$X$13:$AH$116,$W10*8+8,CR$2)*$AM10</f>
        <v>0</v>
      </c>
      <c r="CS10" s="14">
        <f>INDEX(装备数值!$X$13:$AH$116,$P10*8+1,CS$2)*$AF10+INDEX(装备数值!$X$13:$AH$116,$Q10*8+2,CS$2)*$AG10+INDEX(装备数值!$X$13:$AH$116,$S10*8+3,CS$2)*$AH10+INDEX(装备数值!$X$13:$AH$116,$R10*8+4,CS$2)*$AI10+INDEX(装备数值!$X$13:$AH$116,$T10*8+5,CS$2)*$AJ10+INDEX(装备数值!$X$13:$AH$116,$U10*8+6,CS$2)*$AK10+INDEX(装备数值!$X$13:$AH$116,$V10*8+7,CS$2)*$AL10+INDEX(装备数值!$X$13:$AH$116,$W10*8+8,CS$2)*$AM10</f>
        <v>0</v>
      </c>
      <c r="CT10" s="14">
        <f>INDEX(装备数值!$X$13:$AH$116,$P10*8+1,CT$2)*$AF10+INDEX(装备数值!$X$13:$AH$116,$Q10*8+2,CT$2)*$AG10+INDEX(装备数值!$X$13:$AH$116,$S10*8+3,CT$2)*$AH10+INDEX(装备数值!$X$13:$AH$116,$R10*8+4,CT$2)*$AI10+INDEX(装备数值!$X$13:$AH$116,$T10*8+5,CT$2)*$AJ10+INDEX(装备数值!$X$13:$AH$116,$U10*8+6,CT$2)*$AK10+INDEX(装备数值!$X$13:$AH$116,$V10*8+7,CT$2)*$AL10+INDEX(装备数值!$X$13:$AH$116,$W10*8+8,CT$2)*$AM10</f>
        <v>0</v>
      </c>
      <c r="CU10" s="14">
        <f>INDEX(装备数值!$X$13:$AH$116,$P10*8+1,CU$2)*$AF10+INDEX(装备数值!$X$13:$AH$116,$Q10*8+2,CU$2)*$AG10+INDEX(装备数值!$X$13:$AH$116,$S10*8+3,CU$2)*$AH10+INDEX(装备数值!$X$13:$AH$116,$R10*8+4,CU$2)*$AI10+INDEX(装备数值!$X$13:$AH$116,$T10*8+5,CU$2)*$AJ10+INDEX(装备数值!$X$13:$AH$116,$U10*8+6,CU$2)*$AK10+INDEX(装备数值!$X$13:$AH$116,$V10*8+7,CU$2)*$AL10+INDEX(装备数值!$X$13:$AH$116,$W10*8+8,CU$2)*$AM10</f>
        <v>0</v>
      </c>
      <c r="CV10" s="14">
        <f>INDEX(装备数值!$X$13:$AH$116,$P10*8+1,CV$2)*$AF10+INDEX(装备数值!$X$13:$AH$116,$Q10*8+2,CV$2)*$AG10+INDEX(装备数值!$X$13:$AH$116,$S10*8+3,CV$2)*$AH10+INDEX(装备数值!$X$13:$AH$116,$R10*8+4,CV$2)*$AI10+INDEX(装备数值!$X$13:$AH$116,$T10*8+5,CV$2)*$AJ10+INDEX(装备数值!$X$13:$AH$116,$U10*8+6,CV$2)*$AK10+INDEX(装备数值!$X$13:$AH$116,$V10*8+7,CV$2)*$AL10+INDEX(装备数值!$X$13:$AH$116,$W10*8+8,CV$2)*$AM10</f>
        <v>0</v>
      </c>
      <c r="CW10" s="14">
        <f>INDEX(装备数值!$X$13:$AH$116,$P10*8+1,CW$2)*$AF10+INDEX(装备数值!$X$13:$AH$116,$Q10*8+2,CW$2)*$AG10+INDEX(装备数值!$X$13:$AH$116,$S10*8+3,CW$2)*$AH10+INDEX(装备数值!$X$13:$AH$116,$R10*8+4,CW$2)*$AI10+INDEX(装备数值!$X$13:$AH$116,$T10*8+5,CW$2)*$AJ10+INDEX(装备数值!$X$13:$AH$116,$U10*8+6,CW$2)*$AK10+INDEX(装备数值!$X$13:$AH$116,$V10*8+7,CW$2)*$AL10+INDEX(装备数值!$X$13:$AH$116,$W10*8+8,CW$2)*$AM10</f>
        <v>0</v>
      </c>
      <c r="CY10" s="14">
        <f>INDEX(装备数值!$AN$17:$AN$117,MATCH(MIN($X10:$AE10),装备数值!$AO$17:$AO$117,1))</f>
        <v>0</v>
      </c>
      <c r="CZ10" s="14">
        <f>IF(COUNTIF($P10:$W10,"&gt;"&amp;0)=8,INDEX(装备数值!AR$17:AR$117,$CY10+1),0)</f>
        <v>0</v>
      </c>
      <c r="DA10" s="14">
        <f>IF(COUNTIF($P10:$W10,"&gt;"&amp;0)=8,INDEX(装备数值!AS$17:AS$117,$CY10+1),0)</f>
        <v>0</v>
      </c>
      <c r="DB10" s="14">
        <f>IF(COUNTIF($P10:$W10,"&gt;"&amp;0)=8,INDEX(装备数值!AT$17:AT$117,$CY10+1),0)</f>
        <v>0</v>
      </c>
      <c r="DC10" s="14">
        <f>IF(COUNTIF($P10:$W10,"&gt;"&amp;0)=8,INDEX(装备数值!AU$17:AU$117,$CY10+1),0)</f>
        <v>0</v>
      </c>
      <c r="DD10" s="14">
        <f>IF(COUNTIF($P10:$W10,"&gt;"&amp;0)=8,INDEX(装备数值!AV$17:AV$117,$CY10+1),0)</f>
        <v>0</v>
      </c>
      <c r="DF10" s="14">
        <f>INDEX(装备数值!$AY$17:$AY$77,MATCH(MIN($AF10:$AM10),装备数值!$AZ$17:$AZ$77,1))</f>
        <v>0</v>
      </c>
      <c r="DG10" s="26">
        <f>INDEX(装备数值!BA$17:BA$77,通天塔!DF10+1)</f>
        <v>0</v>
      </c>
      <c r="DH10" s="26">
        <f>INDEX(装备数值!BA$17:BA$77,通天塔!DF10+1)</f>
        <v>0</v>
      </c>
      <c r="DJ10" s="14">
        <f t="shared" si="40"/>
        <v>0</v>
      </c>
      <c r="DK10" s="14">
        <f>VLOOKUP(DJ10,军阶与晶片数值!$W$6:$X$27,2)</f>
        <v>0</v>
      </c>
      <c r="DL10" s="14">
        <f>INDEX(军阶与晶片数值!Y$6:Y$27,$DK10+1)</f>
        <v>0</v>
      </c>
      <c r="DM10" s="14">
        <f>INDEX(军阶与晶片数值!Z$6:Z$27,$DK10+1)</f>
        <v>0</v>
      </c>
      <c r="DN10" s="14">
        <f>INDEX(军阶与晶片数值!AA$6:AA$27,$DK10+1)</f>
        <v>0</v>
      </c>
      <c r="DO10" s="14">
        <f>INDEX(军阶与晶片数值!AB$6:AB$27,$DK10+1)</f>
        <v>0</v>
      </c>
      <c r="DP10" s="29">
        <f>INDEX(军阶与晶片数值!AC$6:AC$27,$DK10+1)</f>
        <v>0</v>
      </c>
      <c r="DQ10" s="29">
        <f>INDEX(军阶与晶片数值!AD$6:AD$27,$DK10+1)</f>
        <v>0</v>
      </c>
      <c r="DS10" s="26">
        <f>INDEX(军阶与晶片数值!I$6:I$16,AN10+1)</f>
        <v>0</v>
      </c>
      <c r="DT10" s="26">
        <f>INDEX(军阶与晶片数值!M$6:M$16,AO10+1)</f>
        <v>0</v>
      </c>
      <c r="DU10" s="26">
        <f>INDEX(军阶与晶片数值!J$6:J$16,AP10+1)</f>
        <v>0</v>
      </c>
      <c r="DV10" s="26">
        <f>INDEX(军阶与晶片数值!K$6:K$16,AQ10+1)</f>
        <v>0</v>
      </c>
      <c r="DW10" s="26">
        <f>INDEX(军阶与晶片数值!L$6:L$16,AR10+1)</f>
        <v>0</v>
      </c>
      <c r="DX10" s="28">
        <f>INDEX(军阶与晶片数值!N$6:N$16,AS10+1)</f>
        <v>0</v>
      </c>
      <c r="DY10" s="28">
        <f>INDEX(军阶与晶片数值!O$6:O$16,AT10+1)</f>
        <v>0</v>
      </c>
      <c r="DZ10" s="28">
        <f>INDEX(军阶与晶片数值!P$6:P$16,AU10+1)</f>
        <v>0</v>
      </c>
      <c r="EA10" s="28">
        <f>INDEX(军阶与晶片数值!Q$6:Q$16,AV10+1)</f>
        <v>0</v>
      </c>
      <c r="EB10" s="26">
        <f>INDEX(军阶与晶片数值!R$6:R$16,AW10+1)</f>
        <v>0</v>
      </c>
      <c r="EC10" s="26">
        <f>INDEX(军阶与晶片数值!S$6:S$16,AX10+1)</f>
        <v>0</v>
      </c>
      <c r="ED10" s="26">
        <f>INDEX(军阶与晶片数值!T$6:T$16,AY10+1)</f>
        <v>0</v>
      </c>
      <c r="EE10" s="26">
        <f>INDEX(军阶与晶片数值!U$6:U$16,AZ10+1)</f>
        <v>0</v>
      </c>
      <c r="EG10" s="26">
        <f>INDEX(军阶与晶片数值!$C$6:$C$36,通天塔!$BA10+1)</f>
        <v>0.05</v>
      </c>
      <c r="EH10" s="26">
        <f>INDEX(军阶与晶片数值!$C$6:$C$36,通天塔!$BA10+1)</f>
        <v>0.05</v>
      </c>
      <c r="EI10" s="26">
        <f>INDEX(军阶与晶片数值!$C$6:$C$36,通天塔!$BA10+1)</f>
        <v>0.05</v>
      </c>
      <c r="EJ10" s="26">
        <f>INDEX(军阶与晶片数值!$C$6:$C$36,通天塔!$BA10+1)</f>
        <v>0.05</v>
      </c>
      <c r="EK10" s="26">
        <f>INDEX(军阶与晶片数值!$C$6:$C$36,通天塔!$BA10+1)</f>
        <v>0.05</v>
      </c>
      <c r="EM10" s="14">
        <f>INDEX(战舰突破!$H$6:$H$18,通天塔!$J10+1)+INDEX(战舰突破!$H$23:$H$35,通天塔!$K10+1)+INDEX(战舰突破!$H$40:$H$52,通天塔!$L10+1)</f>
        <v>200</v>
      </c>
      <c r="EN10" s="14">
        <f>INDEX(战舰突破!$I$6:$I$18,通天塔!$J10+1)+INDEX(战舰突破!$I$23:$I$35,通天塔!$K10+1)+INDEX(战舰突破!$I$40:$I$52,通天塔!$L10+1)</f>
        <v>200</v>
      </c>
      <c r="EO10" s="14">
        <f>INDEX(战舰突破!$J$6:$J$18,通天塔!$J10+1)+INDEX(战舰突破!$J$23:$J$35,通天塔!$K10+1)+INDEX(战舰突破!$J$40:$J$52,通天塔!$L10+1)</f>
        <v>0</v>
      </c>
      <c r="EP10" s="14">
        <f>INDEX(战舰突破!$K$6:$K$18,通天塔!$J10+1)+INDEX(战舰突破!$K$23:$K$35,通天塔!$K10+1)+INDEX(战舰突破!$K$40:$K$52,通天塔!$L10+1)</f>
        <v>0</v>
      </c>
      <c r="EQ10" s="14">
        <f>INDEX(战舰突破!$L$6:$L$18,通天塔!$J10+1)+INDEX(战舰突破!$L$23:$L$35,通天塔!$K10+1)+INDEX(战舰突破!$L$40:$L$52,通天塔!$L10+1)</f>
        <v>0</v>
      </c>
      <c r="ER10" s="18">
        <f>INDEX(战舰突破!$N$6:$N$18,通天塔!$J10+1)+INDEX(战舰突破!$N$23:$N$35,通天塔!$K10+1)+INDEX(战舰突破!$N$40:$N$52,通天塔!$L10+1)</f>
        <v>0</v>
      </c>
      <c r="ES10" s="18">
        <f>INDEX(战舰突破!$O$6:$O$18,通天塔!$J10+1)+INDEX(战舰突破!$O$23:$O$35,通天塔!$K10+1)+INDEX(战舰突破!$O$40:$O$52,通天塔!$L10+1)</f>
        <v>0</v>
      </c>
      <c r="ET10" s="18">
        <f>INDEX(战舰突破!$P$6:$P$18,通天塔!$J10+1)+INDEX(战舰突破!$P$23:$P$35,通天塔!$K10+1)+INDEX(战舰突破!$P$40:$P$52,通天塔!$L10+1)</f>
        <v>0</v>
      </c>
      <c r="EU10" s="18">
        <f>INDEX(战舰突破!$Q$6:$Q$18,通天塔!$J10+1)+INDEX(战舰突破!$Q$23:$Q$35,通天塔!$K10+1)+INDEX(战舰突破!$Q$40:$Q$52,通天塔!$L10+1)</f>
        <v>0</v>
      </c>
      <c r="EV10" s="18">
        <f>INDEX(战舰突破!$R$6:$R$18,通天塔!$J10+1)+INDEX(战舰突破!$R$23:$R$35,通天塔!$K10+1)+INDEX(战舰突破!$R$40:$R$52,通天塔!$L10+1)</f>
        <v>0</v>
      </c>
      <c r="EW10" s="18">
        <f>INDEX(战舰突破!$M$6:$M$18,通天塔!$J10+1)+INDEX(战舰突破!$M$23:$M$35,通天塔!$K10+1)+INDEX(战舰突破!$M$40:$M$52,通天塔!$L10+1)</f>
        <v>0</v>
      </c>
      <c r="EX10" s="22">
        <f>INDEX(战舰突破!$W$6:$W$18,通天塔!$J10+1)+INDEX(战舰突破!$W$23:$W$35,通天塔!$K10+1)+INDEX(战舰突破!$W$40:$W$52,通天塔!$L10+1)</f>
        <v>0.3</v>
      </c>
      <c r="FA10" s="14">
        <f>INDEX(战舰突破!$S$6:$S$18,通天塔!$J10+1)</f>
        <v>0</v>
      </c>
      <c r="FB10" s="14">
        <f>INDEX(战舰突破!$T$6:$T$18,通天塔!$J10+1)</f>
        <v>0</v>
      </c>
      <c r="FC10" s="14">
        <f>INDEX(战舰突破!$U$6:$U$18,通天塔!$J10+1)</f>
        <v>0</v>
      </c>
      <c r="FD10" s="14">
        <f>INDEX(战舰突破!$V$6:$V$18,通天塔!$J10+1)</f>
        <v>0</v>
      </c>
      <c r="FE10" s="14">
        <f>INDEX(战舰突破!$X$6:$X$18,通天塔!$J10+1)</f>
        <v>2</v>
      </c>
      <c r="FG10" s="14">
        <f>INDEX(战舰突破!$S$23:$S$35,通天塔!$J10+1)</f>
        <v>0</v>
      </c>
      <c r="FH10" s="14">
        <f>INDEX(战舰突破!$T$23:$T$35,通天塔!$J10+1)</f>
        <v>0</v>
      </c>
      <c r="FI10" s="14">
        <f>INDEX(战舰突破!$U$23:$U$35,通天塔!$J10+1)</f>
        <v>0</v>
      </c>
      <c r="FJ10" s="14">
        <f>INDEX(战舰突破!$V$23:$V$35,通天塔!$J10+1)</f>
        <v>0</v>
      </c>
      <c r="FK10" s="14">
        <f>INDEX(战舰突破!$X$23:$X$35,通天塔!$J10+1)</f>
        <v>30</v>
      </c>
      <c r="FM10" s="14">
        <f>INDEX(战舰突破!$S$40:$S$52,通天塔!$J10+1)</f>
        <v>0</v>
      </c>
      <c r="FN10" s="14">
        <f>INDEX(战舰突破!$T$40:$T$52,通天塔!$J10+1)</f>
        <v>0</v>
      </c>
      <c r="FO10" s="14">
        <f>INDEX(战舰突破!$U$40:$U$52,通天塔!$J10+1)</f>
        <v>0</v>
      </c>
      <c r="FP10" s="14">
        <f>INDEX(战舰突破!$V$40:$V$52,通天塔!$J10+1)</f>
        <v>0</v>
      </c>
      <c r="FQ10" s="14">
        <f>INDEX(战舰突破!$X$40:$X$52,通天塔!$J10+1)</f>
        <v>50</v>
      </c>
      <c r="FT10" s="14">
        <f t="shared" si="41"/>
        <v>887</v>
      </c>
      <c r="FU10" s="14">
        <f t="shared" si="42"/>
        <v>1181</v>
      </c>
      <c r="FV10" s="14">
        <f t="shared" si="43"/>
        <v>0</v>
      </c>
      <c r="FW10" s="14">
        <f t="shared" si="44"/>
        <v>4200</v>
      </c>
      <c r="FX10" s="14">
        <f t="shared" si="45"/>
        <v>448</v>
      </c>
      <c r="FY10" s="14">
        <f t="shared" si="46"/>
        <v>4987</v>
      </c>
      <c r="FZ10" s="14">
        <f t="shared" si="47"/>
        <v>90</v>
      </c>
      <c r="GA10" s="28">
        <f t="shared" si="48"/>
        <v>0</v>
      </c>
      <c r="GB10" s="28">
        <f t="shared" si="49"/>
        <v>0</v>
      </c>
      <c r="GC10" s="28">
        <f t="shared" si="50"/>
        <v>0</v>
      </c>
      <c r="GD10" s="28">
        <f t="shared" si="51"/>
        <v>0</v>
      </c>
      <c r="GE10" s="28">
        <f t="shared" si="52"/>
        <v>1</v>
      </c>
      <c r="GF10" s="28">
        <f t="shared" si="53"/>
        <v>1</v>
      </c>
      <c r="GG10" s="28">
        <f t="shared" si="54"/>
        <v>0</v>
      </c>
      <c r="GH10" s="28">
        <f t="shared" si="55"/>
        <v>0</v>
      </c>
      <c r="GI10" s="14">
        <f t="shared" si="56"/>
        <v>1</v>
      </c>
      <c r="GJ10" s="14">
        <f t="shared" si="57"/>
        <v>1</v>
      </c>
      <c r="GK10" s="14">
        <f t="shared" si="58"/>
        <v>1</v>
      </c>
      <c r="GL10" s="18">
        <f t="shared" si="59"/>
        <v>1</v>
      </c>
      <c r="GM10" s="18">
        <f t="shared" si="60"/>
        <v>1</v>
      </c>
      <c r="GN10" s="18">
        <f t="shared" si="61"/>
        <v>1</v>
      </c>
      <c r="GO10" s="29">
        <f t="shared" si="62"/>
        <v>150</v>
      </c>
      <c r="GP10" s="29">
        <f t="shared" si="16"/>
        <v>450</v>
      </c>
      <c r="GQ10" s="29">
        <f t="shared" si="16"/>
        <v>450</v>
      </c>
      <c r="GR10" s="26">
        <f t="shared" si="63"/>
        <v>0</v>
      </c>
      <c r="GS10" s="26">
        <f t="shared" si="64"/>
        <v>0</v>
      </c>
      <c r="GT10" s="26">
        <f t="shared" si="65"/>
        <v>0</v>
      </c>
      <c r="GU10" s="14">
        <f t="shared" si="66"/>
        <v>2</v>
      </c>
      <c r="GV10" s="14">
        <f t="shared" si="67"/>
        <v>2</v>
      </c>
      <c r="GW10" s="14">
        <f t="shared" si="68"/>
        <v>2</v>
      </c>
      <c r="GX10" s="14">
        <f t="shared" si="69"/>
        <v>2</v>
      </c>
      <c r="GY10" s="14">
        <f t="shared" si="70"/>
        <v>30</v>
      </c>
      <c r="GZ10" s="14">
        <f t="shared" si="71"/>
        <v>50</v>
      </c>
      <c r="HA10">
        <v>6</v>
      </c>
      <c r="HB10" s="14">
        <f t="shared" si="72"/>
        <v>64990</v>
      </c>
      <c r="HD10" s="14">
        <f t="shared" si="73"/>
        <v>677</v>
      </c>
      <c r="HE10" s="14">
        <f t="shared" si="74"/>
        <v>413</v>
      </c>
      <c r="HF10" s="29">
        <f t="shared" si="75"/>
        <v>0</v>
      </c>
      <c r="HG10" s="29">
        <f t="shared" si="76"/>
        <v>0</v>
      </c>
      <c r="HH10" s="29">
        <f t="shared" si="77"/>
        <v>0</v>
      </c>
      <c r="HI10" s="29">
        <f t="shared" si="78"/>
        <v>0</v>
      </c>
      <c r="HJ10" s="14">
        <f t="shared" si="79"/>
        <v>1</v>
      </c>
      <c r="HK10" s="14">
        <f t="shared" si="80"/>
        <v>1</v>
      </c>
      <c r="HL10" s="14">
        <f t="shared" si="81"/>
        <v>206</v>
      </c>
      <c r="HM10" s="14">
        <f t="shared" si="82"/>
        <v>413</v>
      </c>
      <c r="HN10" s="26">
        <f t="shared" si="83"/>
        <v>0</v>
      </c>
      <c r="HO10" s="26">
        <f t="shared" si="84"/>
        <v>0.3</v>
      </c>
      <c r="HP10" s="29">
        <f t="shared" si="85"/>
        <v>58</v>
      </c>
      <c r="HQ10" s="29">
        <f t="shared" si="86"/>
        <v>472</v>
      </c>
      <c r="HR10" s="29">
        <f t="shared" si="87"/>
        <v>0</v>
      </c>
      <c r="HS10" s="26">
        <f t="shared" si="88"/>
        <v>0.05</v>
      </c>
      <c r="HT10" s="26">
        <f t="shared" si="89"/>
        <v>0.15</v>
      </c>
      <c r="HU10" s="26">
        <f t="shared" si="90"/>
        <v>0.15</v>
      </c>
      <c r="HV10" s="26">
        <f t="shared" si="91"/>
        <v>0</v>
      </c>
      <c r="HW10" s="29">
        <f t="shared" si="29"/>
        <v>1.05</v>
      </c>
      <c r="HX10" s="29">
        <f t="shared" si="30"/>
        <v>1.1499999999999999</v>
      </c>
      <c r="HY10" s="29">
        <f t="shared" si="31"/>
        <v>1.1499999999999999</v>
      </c>
      <c r="HZ10" s="29">
        <f t="shared" si="32"/>
        <v>304.5</v>
      </c>
      <c r="IA10" s="29">
        <f t="shared" si="33"/>
        <v>361.86666666666662</v>
      </c>
      <c r="IB10" s="29">
        <f t="shared" si="34"/>
        <v>0</v>
      </c>
      <c r="IC10" s="29">
        <f t="shared" si="35"/>
        <v>3441</v>
      </c>
      <c r="ID10" s="14">
        <f t="shared" si="92"/>
        <v>666.37</v>
      </c>
      <c r="IH10" s="14">
        <v>1</v>
      </c>
      <c r="II10" s="14">
        <v>0.5</v>
      </c>
      <c r="IJ10" s="14">
        <v>180</v>
      </c>
      <c r="IK10" s="14">
        <v>50</v>
      </c>
      <c r="IL10" s="14">
        <v>35</v>
      </c>
      <c r="IM10" s="23">
        <f t="shared" si="93"/>
        <v>46971</v>
      </c>
      <c r="IN10" s="23">
        <f t="shared" si="110"/>
        <v>0</v>
      </c>
      <c r="IO10" s="23">
        <f t="shared" si="111"/>
        <v>46971</v>
      </c>
      <c r="IP10" s="23">
        <f t="shared" si="112"/>
        <v>62661</v>
      </c>
      <c r="IQ10" s="23">
        <f t="shared" si="96"/>
        <v>0</v>
      </c>
      <c r="IR10" s="23">
        <f t="shared" si="97"/>
        <v>62661</v>
      </c>
      <c r="IS10" s="14">
        <v>1</v>
      </c>
      <c r="IT10" s="14">
        <v>0.5</v>
      </c>
      <c r="IU10" s="14">
        <v>90</v>
      </c>
      <c r="IV10" s="14">
        <v>25</v>
      </c>
      <c r="IW10" s="14">
        <v>18</v>
      </c>
      <c r="IX10" s="23">
        <f>INT(($HP10*$GI10*IU10*$HW10+$HQ10*$GJ10*$HX10*IV10+$HR10*$GK10*$HY10*IW10)+$IC10*IS10+($HQ10*$GJ10*$HX10*IT10*5*6/1.5+$HR10*$GK10*$HY10*IT10*5*6/2))</f>
        <v>27920</v>
      </c>
      <c r="IY10" s="23">
        <f t="shared" si="98"/>
        <v>0</v>
      </c>
      <c r="IZ10" s="23">
        <f t="shared" si="99"/>
        <v>27920</v>
      </c>
      <c r="JA10" s="23"/>
      <c r="JB10" s="23"/>
      <c r="JC10" s="23"/>
      <c r="JG10">
        <f t="shared" si="37"/>
        <v>1.1469839799071984</v>
      </c>
      <c r="JH10">
        <f t="shared" si="38"/>
        <v>1.1469839799071984</v>
      </c>
      <c r="JJ10" s="14">
        <v>10</v>
      </c>
      <c r="JK10" s="14">
        <v>2</v>
      </c>
      <c r="JL10" s="14">
        <v>1.5</v>
      </c>
      <c r="JM10" s="23">
        <f>INT(($HP10*$GI10*$HW10*JJ10+$HQ10*$GJ10*$HX10*JK10+$HR10*$GK10*$HY10*JL10))</f>
        <v>1694</v>
      </c>
      <c r="JN10" s="23">
        <f t="shared" si="100"/>
        <v>0</v>
      </c>
      <c r="JO10" s="23">
        <f t="shared" si="101"/>
        <v>1694</v>
      </c>
      <c r="JP10" s="14">
        <v>30</v>
      </c>
      <c r="JQ10" s="14">
        <v>6</v>
      </c>
      <c r="JR10" s="14">
        <v>4</v>
      </c>
      <c r="JS10" s="23">
        <f>INT(($HP10*$GI10*$HW10*JP10+$HQ10*$GJ10*$HX10*JQ10+$HR10*$GK10*$HY10*JR10))</f>
        <v>5083</v>
      </c>
      <c r="JT10" s="23">
        <f t="shared" si="102"/>
        <v>0</v>
      </c>
      <c r="JU10" s="23">
        <f t="shared" si="103"/>
        <v>5083</v>
      </c>
      <c r="JW10" s="23">
        <f t="shared" si="104"/>
        <v>6777</v>
      </c>
      <c r="JX10" s="23">
        <f t="shared" si="105"/>
        <v>0</v>
      </c>
      <c r="JY10" s="23">
        <f t="shared" si="106"/>
        <v>6777</v>
      </c>
      <c r="JZ10" s="23">
        <f t="shared" si="107"/>
        <v>1694</v>
      </c>
      <c r="KA10" s="23">
        <f t="shared" si="108"/>
        <v>0</v>
      </c>
      <c r="KB10" s="23">
        <f t="shared" si="109"/>
        <v>1694</v>
      </c>
      <c r="KF10">
        <v>11</v>
      </c>
      <c r="KG10" t="s">
        <v>115</v>
      </c>
      <c r="KH10" s="17">
        <v>0.55000000000000004</v>
      </c>
      <c r="KI10" t="s">
        <v>187</v>
      </c>
      <c r="KJ10" t="s">
        <v>219</v>
      </c>
      <c r="KK10" t="s">
        <v>220</v>
      </c>
      <c r="KL10" t="s">
        <v>181</v>
      </c>
      <c r="KM10" t="s">
        <v>210</v>
      </c>
    </row>
    <row r="11" spans="1:299" ht="16.5" x14ac:dyDescent="0.2">
      <c r="C11" s="14">
        <f t="shared" si="39"/>
        <v>1</v>
      </c>
      <c r="D11" s="14">
        <v>7</v>
      </c>
      <c r="E11" s="14" t="s">
        <v>690</v>
      </c>
      <c r="F11" s="14">
        <v>27</v>
      </c>
      <c r="G11" s="14">
        <v>10</v>
      </c>
      <c r="H11" s="14">
        <v>10</v>
      </c>
      <c r="I11" s="14">
        <v>0</v>
      </c>
      <c r="J11" s="14">
        <v>1</v>
      </c>
      <c r="K11" s="14">
        <v>1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10</v>
      </c>
      <c r="Y11" s="14">
        <v>10</v>
      </c>
      <c r="Z11" s="14">
        <v>10</v>
      </c>
      <c r="AA11" s="14">
        <v>10</v>
      </c>
      <c r="AB11" s="14">
        <v>10</v>
      </c>
      <c r="AC11" s="14">
        <v>10</v>
      </c>
      <c r="AD11" s="14">
        <v>10</v>
      </c>
      <c r="AE11" s="14">
        <v>10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2</v>
      </c>
      <c r="BF11" s="14">
        <f>ROUND((INDEX(新战舰养成!S$6:S$18,通天塔!$J11+1)+INDEX(新战舰养成!D$6:D$18,通天塔!$J11+1)*(通天塔!$G11-1))*INDEX(战舰突破!$D$6:$D$18,通天塔!$M11+1),0)</f>
        <v>245</v>
      </c>
      <c r="BG11" s="14">
        <f>ROUND((INDEX(新战舰养成!T$6:T$18,通天塔!$J11+1)+INDEX(新战舰养成!E$6:E$18,通天塔!$J11+1)*(通天塔!$G11-1))*INDEX(战舰突破!$D$6:$D$18,通天塔!$M11+1),0)</f>
        <v>1900</v>
      </c>
      <c r="BH11" s="14">
        <f>ROUND((INDEX(新战舰养成!U$6:U$18,通天塔!$J11+1)+INDEX(新战舰养成!F$6:F$18,通天塔!$J11+1)*(通天塔!$G11-1))*INDEX(战舰突破!$D$6:$D$18,通天塔!$M11+1),0)</f>
        <v>127</v>
      </c>
      <c r="BI11" s="14">
        <f>ROUND((INDEX(新战舰养成!V$6:V$18,通天塔!$J11+1)+INDEX(新战舰养成!G$6:G$18,通天塔!$J11+1)*(通天塔!$G11-1))*INDEX(战舰突破!$D$6:$D$18,通天塔!$M11+1),0)</f>
        <v>300</v>
      </c>
      <c r="BJ11" s="14">
        <f>ROUND((INDEX(新战舰养成!W$6:W$18,通天塔!$J11+1)+INDEX(新战舰养成!H$6:H$18,通天塔!$J11+1)*(通天塔!$G11-1))*INDEX(战舰突破!$D$6:$D$18,通天塔!$M11+1),0)</f>
        <v>4</v>
      </c>
      <c r="BL11" s="14">
        <f>IF($H11&gt;0,ROUND((INDEX(新战舰养成!X$6:X$18,通天塔!$K11+1)+INDEX(新战舰养成!I$6:I$18,通天塔!$K11+1)*(通天塔!$H11-1))*INDEX(战舰突破!$D$6:$D$18,通天塔!$N11+1),0),0)</f>
        <v>525</v>
      </c>
      <c r="BM11" s="14">
        <f>IF($H11&gt;0,ROUND((INDEX(新战舰养成!Y$6:Y$18,通天塔!$K11+1)+INDEX(新战舰养成!J$6:J$18,通天塔!$K11+1)*(通天塔!$H11-1))*INDEX(战舰突破!$D$6:$D$18,通天塔!$N11+1),0),0)</f>
        <v>0</v>
      </c>
      <c r="BN11" s="14">
        <f>IF($H11&gt;0,ROUND((INDEX(新战舰养成!Z$6:Z$18,通天塔!$K11+1)+INDEX(新战舰养成!K$6:K$18,通天塔!$K11+1)*(通天塔!$H11-1))*INDEX(战舰突破!$D$6:$D$18,通天塔!$N11+1),0),0)</f>
        <v>0</v>
      </c>
      <c r="BO11" s="14">
        <f>IF($H11&gt;0,ROUND((INDEX(新战舰养成!AA$6:AA$18,通天塔!$K11+1)+INDEX(新战舰养成!L$6:L$18,通天塔!$K11+1)*(通天塔!$H11-1))*INDEX(战舰突破!$D$6:$D$18,通天塔!$N11+1),0),0)</f>
        <v>2450</v>
      </c>
      <c r="BP11" s="14">
        <f>IF($H11&gt;0,ROUND((INDEX(新战舰养成!AB$6:AB$18,通天塔!$K11+1)+INDEX(新战舰养成!M$6:M$18,通天塔!$K11+1)*(通天塔!$H11-1))*INDEX(战舰突破!$D$6:$D$18,通天塔!$N11+1),0),0)</f>
        <v>47</v>
      </c>
      <c r="BR11" s="14">
        <f>IF($I11&gt;0,ROUND((INDEX(新战舰养成!AC$6:AC$18,通天塔!$L11+1)+INDEX(新战舰养成!I$6:I$18,通天塔!$L11+1)*(通天塔!$I11-1))*INDEX(战舰突破!$D$6:$D$18,通天塔!$O11+1),0),0)</f>
        <v>0</v>
      </c>
      <c r="BS11" s="14">
        <f>IF($I11&gt;0,ROUND((INDEX(新战舰养成!AD$6:AD$18,通天塔!$L11+1)+INDEX(新战舰养成!J$6:J$18,通天塔!$L11+1)*(通天塔!$I11-1))*INDEX(战舰突破!$D$6:$D$18,通天塔!$O11+1),0),0)</f>
        <v>0</v>
      </c>
      <c r="BT11" s="14">
        <f>IF($I11&gt;0,ROUND((INDEX(新战舰养成!AE$6:AE$18,通天塔!$L11+1)+INDEX(新战舰养成!K$6:K$18,通天塔!$L11+1)*(通天塔!$I11-1))*INDEX(战舰突破!$D$6:$D$18,通天塔!$O11+1),0),0)</f>
        <v>0</v>
      </c>
      <c r="BU11" s="14">
        <f>IF($I11&gt;0,ROUND((INDEX(新战舰养成!AF$6:AF$18,通天塔!$L11+1)+INDEX(新战舰养成!L$6:L$18,通天塔!$L11+1)*(通天塔!$I11-1))*INDEX(战舰突破!$D$6:$D$18,通天塔!$O11+1),0),0)</f>
        <v>0</v>
      </c>
      <c r="BV11" s="14">
        <f>IF($I11&gt;0,ROUND((INDEX(新战舰养成!AG$6:AG$18,通天塔!$L11+1)+INDEX(新战舰养成!M$6:M$18,通天塔!$L11+1)*(通天塔!$I11-1))*INDEX(战舰突破!$D$6:$D$18,通天塔!$O11+1),0),0)</f>
        <v>0</v>
      </c>
      <c r="BY11" s="14">
        <f>(INDEX(装备数值!$C$13:$G$116,通天塔!$P11*8+1,BY$2)+INDEX(装备数值!$C$13:$G$116,通天塔!$Q11*8+2,BY$2)+INDEX(装备数值!$C$13:$G$116,通天塔!$S11*8+3,BY$2)+INDEX(装备数值!$C$13:$G$116,通天塔!$R11*8+4,BY$2)+INDEX(装备数值!$C$13:$G$116,通天塔!$T11*8+5,BY$2)+INDEX(装备数值!$C$13:$G$116,通天塔!$U11*8+6,BY$2)+INDEX(装备数值!$C$13:$G$116,通天塔!$V11*8+7,BY$2)+INDEX(装备数值!$C$13:$G$116,通天塔!$W11*8+8,BY$2))</f>
        <v>200</v>
      </c>
      <c r="BZ11" s="14">
        <f>(INDEX(装备数值!$C$13:$G$116,通天塔!$P11*8+1,BZ$2)+INDEX(装备数值!$C$13:$G$116,通天塔!$Q11*8+2,BZ$2)+INDEX(装备数值!$C$13:$G$116,通天塔!$S11*8+3,BZ$2)+INDEX(装备数值!$C$13:$G$116,通天塔!$R11*8+4,BZ$2)+INDEX(装备数值!$C$13:$G$116,通天塔!$T11*8+5,BZ$2)+INDEX(装备数值!$C$13:$G$116,通天塔!$U11*8+6,BZ$2)+INDEX(装备数值!$C$13:$G$116,通天塔!$V11*8+7,BZ$2)+INDEX(装备数值!$C$13:$G$116,通天塔!$W11*8+8,BZ$2))</f>
        <v>1500</v>
      </c>
      <c r="CA11" s="14">
        <f>(INDEX(装备数值!$C$13:$G$116,通天塔!$P11*8+1,CA$2)+INDEX(装备数值!$C$13:$G$116,通天塔!$Q11*8+2,CA$2)+INDEX(装备数值!$C$13:$G$116,通天塔!$S11*8+3,CA$2)+INDEX(装备数值!$C$13:$G$116,通天塔!$R11*8+4,CA$2)+INDEX(装备数值!$C$13:$G$116,通天塔!$T11*8+5,CA$2)+INDEX(装备数值!$C$13:$G$116,通天塔!$U11*8+6,CA$2)+INDEX(装备数值!$C$13:$G$116,通天塔!$V11*8+7,CA$2)+INDEX(装备数值!$C$13:$G$116,通天塔!$W11*8+8,CA$2))</f>
        <v>100</v>
      </c>
      <c r="CB11" s="14">
        <f>(INDEX(装备数值!$C$13:$G$116,通天塔!$P11*8+1,CB$2)+INDEX(装备数值!$C$13:$G$116,通天塔!$Q11*8+2,CB$2)+INDEX(装备数值!$C$13:$G$116,通天塔!$S11*8+3,CB$2)+INDEX(装备数值!$C$13:$G$116,通天塔!$R11*8+4,CB$2)+INDEX(装备数值!$C$13:$G$116,通天塔!$T11*8+5,CB$2)+INDEX(装备数值!$C$13:$G$116,通天塔!$U11*8+6,CB$2)+INDEX(装备数值!$C$13:$G$116,通天塔!$V11*8+7,CB$2)+INDEX(装备数值!$C$13:$G$116,通天塔!$W11*8+8,CB$2))</f>
        <v>2000</v>
      </c>
      <c r="CC11" s="14">
        <f>(INDEX(装备数值!$C$13:$G$116,通天塔!$P11*8+1,CC$2)+INDEX(装备数值!$C$13:$G$116,通天塔!$Q11*8+2,CC$2)+INDEX(装备数值!$C$13:$G$116,通天塔!$S11*8+3,CC$2)+INDEX(装备数值!$C$13:$G$116,通天塔!$R11*8+4,CC$2)+INDEX(装备数值!$C$13:$G$116,通天塔!$T11*8+5,CC$2)+INDEX(装备数值!$C$13:$G$116,通天塔!$U11*8+6,CC$2)+INDEX(装备数值!$C$13:$G$116,通天塔!$V11*8+7,CC$2)+INDEX(装备数值!$C$13:$G$116,通天塔!$W11*8+8,CC$2))</f>
        <v>35</v>
      </c>
      <c r="CF11" s="14">
        <f>INDEX(装备数值!$I$13:$M$116,通天塔!$P11*8+1,CF$2)*$X11+INDEX(装备数值!$I$13:$M$116,通天塔!$Q11*8+2,CF$2)*$Y11+INDEX(装备数值!$I$13:$M$116,通天塔!$S11*8+3,CF$2)*$Z11+INDEX(装备数值!$I$13:$M$116,通天塔!$R11*8+4,CF$2)*$AA11+INDEX(装备数值!$I$13:$M$116,通天塔!$T11*8+5,CF$2)*$AB11+INDEX(装备数值!$I$13:$M$116,通天塔!$U11*8+6,CF$2)*$AC11+INDEX(装备数值!$I$13:$M$116,通天塔!$V11*8+7,CF$2)*$AD11+INDEX(装备数值!$I$13:$M$116,通天塔!$W11*8+8,CF$2)*$AE11</f>
        <v>400</v>
      </c>
      <c r="CG11" s="14">
        <f>INDEX(装备数值!$I$13:$M$116,通天塔!$P11*8+1,CG$2)*$X11+INDEX(装备数值!$I$13:$M$116,通天塔!$Q11*8+2,CG$2)*$Y11+INDEX(装备数值!$I$13:$M$116,通天塔!$S11*8+3,CG$2)*$Z11+INDEX(装备数值!$I$13:$M$116,通天塔!$R11*8+4,CG$2)*$AA11+INDEX(装备数值!$I$13:$M$116,通天塔!$T11*8+5,CG$2)*$AB11+INDEX(装备数值!$I$13:$M$116,通天塔!$U11*8+6,CG$2)*$AC11+INDEX(装备数值!$I$13:$M$116,通天塔!$V11*8+7,CG$2)*$AD11+INDEX(装备数值!$I$13:$M$116,通天塔!$W11*8+8,CG$2)*$AE11</f>
        <v>3000</v>
      </c>
      <c r="CH11" s="14">
        <f>INDEX(装备数值!$I$13:$M$116,通天塔!$P11*8+1,CH$2)*$X11+INDEX(装备数值!$I$13:$M$116,通天塔!$Q11*8+2,CH$2)*$Y11+INDEX(装备数值!$I$13:$M$116,通天塔!$S11*8+3,CH$2)*$Z11+INDEX(装备数值!$I$13:$M$116,通天塔!$R11*8+4,CH$2)*$AA11+INDEX(装备数值!$I$13:$M$116,通天塔!$T11*8+5,CH$2)*$AB11+INDEX(装备数值!$I$13:$M$116,通天塔!$U11*8+6,CH$2)*$AC11+INDEX(装备数值!$I$13:$M$116,通天塔!$V11*8+7,CH$2)*$AD11+INDEX(装备数值!$I$13:$M$116,通天塔!$W11*8+8,CH$2)*$AE11</f>
        <v>200</v>
      </c>
      <c r="CI11" s="14">
        <f>INDEX(装备数值!$I$13:$M$116,通天塔!$P11*8+1,CI$2)*$X11+INDEX(装备数值!$I$13:$M$116,通天塔!$Q11*8+2,CI$2)*$Y11+INDEX(装备数值!$I$13:$M$116,通天塔!$S11*8+3,CI$2)*$Z11+INDEX(装备数值!$I$13:$M$116,通天塔!$R11*8+4,CI$2)*$AA11+INDEX(装备数值!$I$13:$M$116,通天塔!$T11*8+5,CI$2)*$AB11+INDEX(装备数值!$I$13:$M$116,通天塔!$U11*8+6,CI$2)*$AC11+INDEX(装备数值!$I$13:$M$116,通天塔!$V11*8+7,CI$2)*$AD11+INDEX(装备数值!$I$13:$M$116,通天塔!$W11*8+8,CI$2)*$AE11</f>
        <v>4000</v>
      </c>
      <c r="CJ11" s="14">
        <f>INDEX(装备数值!$I$13:$M$116,通天塔!$P11*8+1,CJ$2)*$X11+INDEX(装备数值!$I$13:$M$116,通天塔!$Q11*8+2,CJ$2)*$Y11+INDEX(装备数值!$I$13:$M$116,通天塔!$S11*8+3,CJ$2)*$Z11+INDEX(装备数值!$I$13:$M$116,通天塔!$R11*8+4,CJ$2)*$AA11+INDEX(装备数值!$I$13:$M$116,通天塔!$T11*8+5,CJ$2)*$AB11+INDEX(装备数值!$I$13:$M$116,通天塔!$U11*8+6,CJ$2)*$AC11+INDEX(装备数值!$I$13:$M$116,通天塔!$V11*8+7,CJ$2)*$AD11+INDEX(装备数值!$I$13:$M$116,通天塔!$W11*8+8,CJ$2)*$AE11</f>
        <v>70</v>
      </c>
      <c r="CM11" s="14">
        <f>INDEX(装备数值!$X$13:$AH$116,$P11*8+1,CM$2)*$AF11+INDEX(装备数值!$X$13:$AH$116,$Q11*8+2,CM$2)*$AG11+INDEX(装备数值!$X$13:$AH$116,$S11*8+3,CM$2)*$AH11+INDEX(装备数值!$X$13:$AH$116,$R11*8+4,CM$2)*$AI11+INDEX(装备数值!$X$13:$AH$116,$T11*8+5,CM$2)*$AJ11+INDEX(装备数值!$X$13:$AH$116,$U11*8+6,CM$2)*$AK11+INDEX(装备数值!$X$13:$AH$116,$V11*8+7,CM$2)*$AL11+INDEX(装备数值!$X$13:$AH$116,$W11*8+8,CM$2)*$AM11</f>
        <v>0</v>
      </c>
      <c r="CN11" s="14">
        <f>INDEX(装备数值!$X$13:$AH$116,$P11*8+1,CN$2)*$AF11+INDEX(装备数值!$X$13:$AH$116,$Q11*8+2,CN$2)*$AG11+INDEX(装备数值!$X$13:$AH$116,$S11*8+3,CN$2)*$AH11+INDEX(装备数值!$X$13:$AH$116,$R11*8+4,CN$2)*$AI11+INDEX(装备数值!$X$13:$AH$116,$T11*8+5,CN$2)*$AJ11+INDEX(装备数值!$X$13:$AH$116,$U11*8+6,CN$2)*$AK11+INDEX(装备数值!$X$13:$AH$116,$V11*8+7,CN$2)*$AL11+INDEX(装备数值!$X$13:$AH$116,$W11*8+8,CN$2)*$AM11</f>
        <v>0</v>
      </c>
      <c r="CO11" s="14">
        <f>INDEX(装备数值!$X$13:$AH$116,$P11*8+1,CO$2)*$AF11+INDEX(装备数值!$X$13:$AH$116,$Q11*8+2,CO$2)*$AG11+INDEX(装备数值!$X$13:$AH$116,$S11*8+3,CO$2)*$AH11+INDEX(装备数值!$X$13:$AH$116,$R11*8+4,CO$2)*$AI11+INDEX(装备数值!$X$13:$AH$116,$T11*8+5,CO$2)*$AJ11+INDEX(装备数值!$X$13:$AH$116,$U11*8+6,CO$2)*$AK11+INDEX(装备数值!$X$13:$AH$116,$V11*8+7,CO$2)*$AL11+INDEX(装备数值!$X$13:$AH$116,$W11*8+8,CO$2)*$AM11</f>
        <v>0</v>
      </c>
      <c r="CP11" s="14">
        <f>INDEX(装备数值!$X$13:$AH$116,$P11*8+1,CP$2)*$AF11+INDEX(装备数值!$X$13:$AH$116,$Q11*8+2,CP$2)*$AG11+INDEX(装备数值!$X$13:$AH$116,$S11*8+3,CP$2)*$AH11+INDEX(装备数值!$X$13:$AH$116,$R11*8+4,CP$2)*$AI11+INDEX(装备数值!$X$13:$AH$116,$T11*8+5,CP$2)*$AJ11+INDEX(装备数值!$X$13:$AH$116,$U11*8+6,CP$2)*$AK11+INDEX(装备数值!$X$13:$AH$116,$V11*8+7,CP$2)*$AL11+INDEX(装备数值!$X$13:$AH$116,$W11*8+8,CP$2)*$AM11</f>
        <v>0</v>
      </c>
      <c r="CQ11" s="14">
        <f>INDEX(装备数值!$X$13:$AH$116,$P11*8+1,CQ$2)*$AF11+INDEX(装备数值!$X$13:$AH$116,$Q11*8+2,CQ$2)*$AG11+INDEX(装备数值!$X$13:$AH$116,$S11*8+3,CQ$2)*$AH11+INDEX(装备数值!$X$13:$AH$116,$R11*8+4,CQ$2)*$AI11+INDEX(装备数值!$X$13:$AH$116,$T11*8+5,CQ$2)*$AJ11+INDEX(装备数值!$X$13:$AH$116,$U11*8+6,CQ$2)*$AK11+INDEX(装备数值!$X$13:$AH$116,$V11*8+7,CQ$2)*$AL11+INDEX(装备数值!$X$13:$AH$116,$W11*8+8,CQ$2)*$AM11</f>
        <v>0</v>
      </c>
      <c r="CR11" s="14">
        <f>INDEX(装备数值!$X$13:$AH$116,$P11*8+1,CR$2)*$AF11+INDEX(装备数值!$X$13:$AH$116,$Q11*8+2,CR$2)*$AG11+INDEX(装备数值!$X$13:$AH$116,$S11*8+3,CR$2)*$AH11+INDEX(装备数值!$X$13:$AH$116,$R11*8+4,CR$2)*$AI11+INDEX(装备数值!$X$13:$AH$116,$T11*8+5,CR$2)*$AJ11+INDEX(装备数值!$X$13:$AH$116,$U11*8+6,CR$2)*$AK11+INDEX(装备数值!$X$13:$AH$116,$V11*8+7,CR$2)*$AL11+INDEX(装备数值!$X$13:$AH$116,$W11*8+8,CR$2)*$AM11</f>
        <v>0</v>
      </c>
      <c r="CS11" s="14">
        <f>INDEX(装备数值!$X$13:$AH$116,$P11*8+1,CS$2)*$AF11+INDEX(装备数值!$X$13:$AH$116,$Q11*8+2,CS$2)*$AG11+INDEX(装备数值!$X$13:$AH$116,$S11*8+3,CS$2)*$AH11+INDEX(装备数值!$X$13:$AH$116,$R11*8+4,CS$2)*$AI11+INDEX(装备数值!$X$13:$AH$116,$T11*8+5,CS$2)*$AJ11+INDEX(装备数值!$X$13:$AH$116,$U11*8+6,CS$2)*$AK11+INDEX(装备数值!$X$13:$AH$116,$V11*8+7,CS$2)*$AL11+INDEX(装备数值!$X$13:$AH$116,$W11*8+8,CS$2)*$AM11</f>
        <v>0</v>
      </c>
      <c r="CT11" s="14">
        <f>INDEX(装备数值!$X$13:$AH$116,$P11*8+1,CT$2)*$AF11+INDEX(装备数值!$X$13:$AH$116,$Q11*8+2,CT$2)*$AG11+INDEX(装备数值!$X$13:$AH$116,$S11*8+3,CT$2)*$AH11+INDEX(装备数值!$X$13:$AH$116,$R11*8+4,CT$2)*$AI11+INDEX(装备数值!$X$13:$AH$116,$T11*8+5,CT$2)*$AJ11+INDEX(装备数值!$X$13:$AH$116,$U11*8+6,CT$2)*$AK11+INDEX(装备数值!$X$13:$AH$116,$V11*8+7,CT$2)*$AL11+INDEX(装备数值!$X$13:$AH$116,$W11*8+8,CT$2)*$AM11</f>
        <v>0</v>
      </c>
      <c r="CU11" s="14">
        <f>INDEX(装备数值!$X$13:$AH$116,$P11*8+1,CU$2)*$AF11+INDEX(装备数值!$X$13:$AH$116,$Q11*8+2,CU$2)*$AG11+INDEX(装备数值!$X$13:$AH$116,$S11*8+3,CU$2)*$AH11+INDEX(装备数值!$X$13:$AH$116,$R11*8+4,CU$2)*$AI11+INDEX(装备数值!$X$13:$AH$116,$T11*8+5,CU$2)*$AJ11+INDEX(装备数值!$X$13:$AH$116,$U11*8+6,CU$2)*$AK11+INDEX(装备数值!$X$13:$AH$116,$V11*8+7,CU$2)*$AL11+INDEX(装备数值!$X$13:$AH$116,$W11*8+8,CU$2)*$AM11</f>
        <v>0</v>
      </c>
      <c r="CV11" s="14">
        <f>INDEX(装备数值!$X$13:$AH$116,$P11*8+1,CV$2)*$AF11+INDEX(装备数值!$X$13:$AH$116,$Q11*8+2,CV$2)*$AG11+INDEX(装备数值!$X$13:$AH$116,$S11*8+3,CV$2)*$AH11+INDEX(装备数值!$X$13:$AH$116,$R11*8+4,CV$2)*$AI11+INDEX(装备数值!$X$13:$AH$116,$T11*8+5,CV$2)*$AJ11+INDEX(装备数值!$X$13:$AH$116,$U11*8+6,CV$2)*$AK11+INDEX(装备数值!$X$13:$AH$116,$V11*8+7,CV$2)*$AL11+INDEX(装备数值!$X$13:$AH$116,$W11*8+8,CV$2)*$AM11</f>
        <v>0</v>
      </c>
      <c r="CW11" s="14">
        <f>INDEX(装备数值!$X$13:$AH$116,$P11*8+1,CW$2)*$AF11+INDEX(装备数值!$X$13:$AH$116,$Q11*8+2,CW$2)*$AG11+INDEX(装备数值!$X$13:$AH$116,$S11*8+3,CW$2)*$AH11+INDEX(装备数值!$X$13:$AH$116,$R11*8+4,CW$2)*$AI11+INDEX(装备数值!$X$13:$AH$116,$T11*8+5,CW$2)*$AJ11+INDEX(装备数值!$X$13:$AH$116,$U11*8+6,CW$2)*$AK11+INDEX(装备数值!$X$13:$AH$116,$V11*8+7,CW$2)*$AL11+INDEX(装备数值!$X$13:$AH$116,$W11*8+8,CW$2)*$AM11</f>
        <v>0</v>
      </c>
      <c r="CY11" s="14">
        <f>INDEX(装备数值!$AN$17:$AN$117,MATCH(MIN($X11:$AE11),装备数值!$AO$17:$AO$117,1))</f>
        <v>1</v>
      </c>
      <c r="CZ11" s="14">
        <f>IF(COUNTIF($P11:$W11,"&gt;"&amp;0)=8,INDEX(装备数值!AR$17:AR$117,$CY11+1),0)</f>
        <v>80</v>
      </c>
      <c r="DA11" s="14">
        <f>IF(COUNTIF($P11:$W11,"&gt;"&amp;0)=8,INDEX(装备数值!AS$17:AS$117,$CY11+1),0)</f>
        <v>600</v>
      </c>
      <c r="DB11" s="14">
        <f>IF(COUNTIF($P11:$W11,"&gt;"&amp;0)=8,INDEX(装备数值!AT$17:AT$117,$CY11+1),0)</f>
        <v>40</v>
      </c>
      <c r="DC11" s="14">
        <f>IF(COUNTIF($P11:$W11,"&gt;"&amp;0)=8,INDEX(装备数值!AU$17:AU$117,$CY11+1),0)</f>
        <v>800</v>
      </c>
      <c r="DD11" s="14">
        <f>IF(COUNTIF($P11:$W11,"&gt;"&amp;0)=8,INDEX(装备数值!AV$17:AV$117,$CY11+1),0)</f>
        <v>14</v>
      </c>
      <c r="DF11" s="14">
        <f>INDEX(装备数值!$AY$17:$AY$77,MATCH(MIN($AF11:$AM11),装备数值!$AZ$17:$AZ$77,1))</f>
        <v>0</v>
      </c>
      <c r="DG11" s="26">
        <f>INDEX(装备数值!BA$17:BA$77,通天塔!DF11+1)</f>
        <v>0</v>
      </c>
      <c r="DH11" s="26">
        <f>INDEX(装备数值!BA$17:BA$77,通天塔!DF11+1)</f>
        <v>0</v>
      </c>
      <c r="DJ11" s="14">
        <f t="shared" si="40"/>
        <v>0</v>
      </c>
      <c r="DK11" s="14">
        <f>VLOOKUP(DJ11,军阶与晶片数值!$W$6:$X$27,2)</f>
        <v>0</v>
      </c>
      <c r="DL11" s="14">
        <f>INDEX(军阶与晶片数值!Y$6:Y$27,$DK11+1)</f>
        <v>0</v>
      </c>
      <c r="DM11" s="14">
        <f>INDEX(军阶与晶片数值!Z$6:Z$27,$DK11+1)</f>
        <v>0</v>
      </c>
      <c r="DN11" s="14">
        <f>INDEX(军阶与晶片数值!AA$6:AA$27,$DK11+1)</f>
        <v>0</v>
      </c>
      <c r="DO11" s="14">
        <f>INDEX(军阶与晶片数值!AB$6:AB$27,$DK11+1)</f>
        <v>0</v>
      </c>
      <c r="DP11" s="29">
        <f>INDEX(军阶与晶片数值!AC$6:AC$27,$DK11+1)</f>
        <v>0</v>
      </c>
      <c r="DQ11" s="29">
        <f>INDEX(军阶与晶片数值!AD$6:AD$27,$DK11+1)</f>
        <v>0</v>
      </c>
      <c r="DS11" s="26">
        <f>INDEX(军阶与晶片数值!I$6:I$16,AN11+1)</f>
        <v>0</v>
      </c>
      <c r="DT11" s="26">
        <f>INDEX(军阶与晶片数值!M$6:M$16,AO11+1)</f>
        <v>0</v>
      </c>
      <c r="DU11" s="26">
        <f>INDEX(军阶与晶片数值!J$6:J$16,AP11+1)</f>
        <v>0</v>
      </c>
      <c r="DV11" s="26">
        <f>INDEX(军阶与晶片数值!K$6:K$16,AQ11+1)</f>
        <v>0</v>
      </c>
      <c r="DW11" s="26">
        <f>INDEX(军阶与晶片数值!L$6:L$16,AR11+1)</f>
        <v>0</v>
      </c>
      <c r="DX11" s="28">
        <f>INDEX(军阶与晶片数值!N$6:N$16,AS11+1)</f>
        <v>0</v>
      </c>
      <c r="DY11" s="28">
        <f>INDEX(军阶与晶片数值!O$6:O$16,AT11+1)</f>
        <v>0</v>
      </c>
      <c r="DZ11" s="28">
        <f>INDEX(军阶与晶片数值!P$6:P$16,AU11+1)</f>
        <v>0</v>
      </c>
      <c r="EA11" s="28">
        <f>INDEX(军阶与晶片数值!Q$6:Q$16,AV11+1)</f>
        <v>0</v>
      </c>
      <c r="EB11" s="26">
        <f>INDEX(军阶与晶片数值!R$6:R$16,AW11+1)</f>
        <v>0</v>
      </c>
      <c r="EC11" s="26">
        <f>INDEX(军阶与晶片数值!S$6:S$16,AX11+1)</f>
        <v>0</v>
      </c>
      <c r="ED11" s="26">
        <f>INDEX(军阶与晶片数值!T$6:T$16,AY11+1)</f>
        <v>0</v>
      </c>
      <c r="EE11" s="26">
        <f>INDEX(军阶与晶片数值!U$6:U$16,AZ11+1)</f>
        <v>0</v>
      </c>
      <c r="EG11" s="26">
        <f>INDEX(军阶与晶片数值!$C$6:$C$36,通天塔!$BA11+1)</f>
        <v>0.05</v>
      </c>
      <c r="EH11" s="26">
        <f>INDEX(军阶与晶片数值!$C$6:$C$36,通天塔!$BA11+1)</f>
        <v>0.05</v>
      </c>
      <c r="EI11" s="26">
        <f>INDEX(军阶与晶片数值!$C$6:$C$36,通天塔!$BA11+1)</f>
        <v>0.05</v>
      </c>
      <c r="EJ11" s="26">
        <f>INDEX(军阶与晶片数值!$C$6:$C$36,通天塔!$BA11+1)</f>
        <v>0.05</v>
      </c>
      <c r="EK11" s="26">
        <f>INDEX(军阶与晶片数值!$C$6:$C$36,通天塔!$BA11+1)</f>
        <v>0.05</v>
      </c>
      <c r="EM11" s="14">
        <f>INDEX(战舰突破!$H$6:$H$18,通天塔!$J11+1)+INDEX(战舰突破!$H$23:$H$35,通天塔!$K11+1)+INDEX(战舰突破!$H$40:$H$52,通天塔!$L11+1)</f>
        <v>200</v>
      </c>
      <c r="EN11" s="14">
        <f>INDEX(战舰突破!$I$6:$I$18,通天塔!$J11+1)+INDEX(战舰突破!$I$23:$I$35,通天塔!$K11+1)+INDEX(战舰突破!$I$40:$I$52,通天塔!$L11+1)</f>
        <v>200</v>
      </c>
      <c r="EO11" s="14">
        <f>INDEX(战舰突破!$J$6:$J$18,通天塔!$J11+1)+INDEX(战舰突破!$J$23:$J$35,通天塔!$K11+1)+INDEX(战舰突破!$J$40:$J$52,通天塔!$L11+1)</f>
        <v>0</v>
      </c>
      <c r="EP11" s="14">
        <f>INDEX(战舰突破!$K$6:$K$18,通天塔!$J11+1)+INDEX(战舰突破!$K$23:$K$35,通天塔!$K11+1)+INDEX(战舰突破!$K$40:$K$52,通天塔!$L11+1)</f>
        <v>0</v>
      </c>
      <c r="EQ11" s="14">
        <f>INDEX(战舰突破!$L$6:$L$18,通天塔!$J11+1)+INDEX(战舰突破!$L$23:$L$35,通天塔!$K11+1)+INDEX(战舰突破!$L$40:$L$52,通天塔!$L11+1)</f>
        <v>0</v>
      </c>
      <c r="ER11" s="18">
        <f>INDEX(战舰突破!$N$6:$N$18,通天塔!$J11+1)+INDEX(战舰突破!$N$23:$N$35,通天塔!$K11+1)+INDEX(战舰突破!$N$40:$N$52,通天塔!$L11+1)</f>
        <v>0</v>
      </c>
      <c r="ES11" s="18">
        <f>INDEX(战舰突破!$O$6:$O$18,通天塔!$J11+1)+INDEX(战舰突破!$O$23:$O$35,通天塔!$K11+1)+INDEX(战舰突破!$O$40:$O$52,通天塔!$L11+1)</f>
        <v>0</v>
      </c>
      <c r="ET11" s="18">
        <f>INDEX(战舰突破!$P$6:$P$18,通天塔!$J11+1)+INDEX(战舰突破!$P$23:$P$35,通天塔!$K11+1)+INDEX(战舰突破!$P$40:$P$52,通天塔!$L11+1)</f>
        <v>0</v>
      </c>
      <c r="EU11" s="18">
        <f>INDEX(战舰突破!$Q$6:$Q$18,通天塔!$J11+1)+INDEX(战舰突破!$Q$23:$Q$35,通天塔!$K11+1)+INDEX(战舰突破!$Q$40:$Q$52,通天塔!$L11+1)</f>
        <v>0</v>
      </c>
      <c r="EV11" s="18">
        <f>INDEX(战舰突破!$R$6:$R$18,通天塔!$J11+1)+INDEX(战舰突破!$R$23:$R$35,通天塔!$K11+1)+INDEX(战舰突破!$R$40:$R$52,通天塔!$L11+1)</f>
        <v>0</v>
      </c>
      <c r="EW11" s="18">
        <f>INDEX(战舰突破!$M$6:$M$18,通天塔!$J11+1)+INDEX(战舰突破!$M$23:$M$35,通天塔!$K11+1)+INDEX(战舰突破!$M$40:$M$52,通天塔!$L11+1)</f>
        <v>0</v>
      </c>
      <c r="EX11" s="22">
        <f>INDEX(战舰突破!$W$6:$W$18,通天塔!$J11+1)+INDEX(战舰突破!$W$23:$W$35,通天塔!$K11+1)+INDEX(战舰突破!$W$40:$W$52,通天塔!$L11+1)</f>
        <v>0.3</v>
      </c>
      <c r="FA11" s="14">
        <f>INDEX(战舰突破!$S$6:$S$18,通天塔!$J11+1)</f>
        <v>0</v>
      </c>
      <c r="FB11" s="14">
        <f>INDEX(战舰突破!$T$6:$T$18,通天塔!$J11+1)</f>
        <v>0</v>
      </c>
      <c r="FC11" s="14">
        <f>INDEX(战舰突破!$U$6:$U$18,通天塔!$J11+1)</f>
        <v>0</v>
      </c>
      <c r="FD11" s="14">
        <f>INDEX(战舰突破!$V$6:$V$18,通天塔!$J11+1)</f>
        <v>0</v>
      </c>
      <c r="FE11" s="14">
        <f>INDEX(战舰突破!$X$6:$X$18,通天塔!$J11+1)</f>
        <v>2</v>
      </c>
      <c r="FG11" s="14">
        <f>INDEX(战舰突破!$S$23:$S$35,通天塔!$J11+1)</f>
        <v>0</v>
      </c>
      <c r="FH11" s="14">
        <f>INDEX(战舰突破!$T$23:$T$35,通天塔!$J11+1)</f>
        <v>0</v>
      </c>
      <c r="FI11" s="14">
        <f>INDEX(战舰突破!$U$23:$U$35,通天塔!$J11+1)</f>
        <v>0</v>
      </c>
      <c r="FJ11" s="14">
        <f>INDEX(战舰突破!$V$23:$V$35,通天塔!$J11+1)</f>
        <v>0</v>
      </c>
      <c r="FK11" s="14">
        <f>INDEX(战舰突破!$X$23:$X$35,通天塔!$J11+1)</f>
        <v>30</v>
      </c>
      <c r="FM11" s="14">
        <f>INDEX(战舰突破!$S$40:$S$52,通天塔!$J11+1)</f>
        <v>0</v>
      </c>
      <c r="FN11" s="14">
        <f>INDEX(战舰突破!$T$40:$T$52,通天塔!$J11+1)</f>
        <v>0</v>
      </c>
      <c r="FO11" s="14">
        <f>INDEX(战舰突破!$U$40:$U$52,通天塔!$J11+1)</f>
        <v>0</v>
      </c>
      <c r="FP11" s="14">
        <f>INDEX(战舰突破!$V$40:$V$52,通天塔!$J11+1)</f>
        <v>0</v>
      </c>
      <c r="FQ11" s="14">
        <f>INDEX(战舰突破!$X$40:$X$52,通天塔!$J11+1)</f>
        <v>50</v>
      </c>
      <c r="FT11" s="14">
        <f t="shared" si="41"/>
        <v>1181</v>
      </c>
      <c r="FU11" s="14">
        <f t="shared" si="42"/>
        <v>1475</v>
      </c>
      <c r="FV11" s="14">
        <f t="shared" si="43"/>
        <v>0</v>
      </c>
      <c r="FW11" s="14">
        <f t="shared" si="44"/>
        <v>7350</v>
      </c>
      <c r="FX11" s="14">
        <f t="shared" si="45"/>
        <v>700</v>
      </c>
      <c r="FY11" s="14">
        <f t="shared" si="46"/>
        <v>10027</v>
      </c>
      <c r="FZ11" s="14">
        <f t="shared" si="47"/>
        <v>178</v>
      </c>
      <c r="GA11" s="28">
        <f t="shared" si="48"/>
        <v>0</v>
      </c>
      <c r="GB11" s="28">
        <f t="shared" si="49"/>
        <v>0</v>
      </c>
      <c r="GC11" s="28">
        <f t="shared" si="50"/>
        <v>0</v>
      </c>
      <c r="GD11" s="28">
        <f t="shared" si="51"/>
        <v>0</v>
      </c>
      <c r="GE11" s="28">
        <f t="shared" si="52"/>
        <v>1</v>
      </c>
      <c r="GF11" s="28">
        <f t="shared" si="53"/>
        <v>1</v>
      </c>
      <c r="GG11" s="28">
        <f t="shared" si="54"/>
        <v>0</v>
      </c>
      <c r="GH11" s="28">
        <f t="shared" si="55"/>
        <v>1</v>
      </c>
      <c r="GI11" s="14">
        <f t="shared" si="56"/>
        <v>1</v>
      </c>
      <c r="GJ11" s="14">
        <f t="shared" si="57"/>
        <v>1</v>
      </c>
      <c r="GK11" s="14">
        <f t="shared" si="58"/>
        <v>1</v>
      </c>
      <c r="GL11" s="18">
        <f t="shared" si="59"/>
        <v>1</v>
      </c>
      <c r="GM11" s="18">
        <f t="shared" si="60"/>
        <v>1</v>
      </c>
      <c r="GN11" s="18">
        <f t="shared" si="61"/>
        <v>1</v>
      </c>
      <c r="GO11" s="29">
        <f t="shared" si="62"/>
        <v>150</v>
      </c>
      <c r="GP11" s="29">
        <f t="shared" si="16"/>
        <v>450</v>
      </c>
      <c r="GQ11" s="29">
        <f t="shared" si="16"/>
        <v>450</v>
      </c>
      <c r="GR11" s="26">
        <f t="shared" si="63"/>
        <v>0</v>
      </c>
      <c r="GS11" s="26">
        <f t="shared" si="64"/>
        <v>0</v>
      </c>
      <c r="GT11" s="26">
        <f t="shared" si="65"/>
        <v>0</v>
      </c>
      <c r="GU11" s="14">
        <f t="shared" si="66"/>
        <v>2</v>
      </c>
      <c r="GV11" s="14">
        <f t="shared" si="67"/>
        <v>2</v>
      </c>
      <c r="GW11" s="14">
        <f t="shared" si="68"/>
        <v>2</v>
      </c>
      <c r="GX11" s="14">
        <f t="shared" si="69"/>
        <v>2</v>
      </c>
      <c r="GY11" s="14">
        <f t="shared" si="70"/>
        <v>30</v>
      </c>
      <c r="GZ11" s="14">
        <f t="shared" si="71"/>
        <v>50</v>
      </c>
      <c r="HA11">
        <v>7</v>
      </c>
      <c r="HB11" s="14">
        <f t="shared" si="72"/>
        <v>100255</v>
      </c>
      <c r="HD11" s="14">
        <f t="shared" si="73"/>
        <v>1134</v>
      </c>
      <c r="HE11" s="14">
        <f t="shared" si="74"/>
        <v>560</v>
      </c>
      <c r="HF11" s="29">
        <f t="shared" si="75"/>
        <v>0</v>
      </c>
      <c r="HG11" s="29">
        <f t="shared" si="76"/>
        <v>0</v>
      </c>
      <c r="HH11" s="29">
        <f t="shared" si="77"/>
        <v>0</v>
      </c>
      <c r="HI11" s="29">
        <f t="shared" si="78"/>
        <v>0</v>
      </c>
      <c r="HJ11" s="14">
        <f t="shared" si="79"/>
        <v>1</v>
      </c>
      <c r="HK11" s="14">
        <f t="shared" si="80"/>
        <v>1</v>
      </c>
      <c r="HL11" s="14">
        <f t="shared" si="81"/>
        <v>265</v>
      </c>
      <c r="HM11" s="14">
        <f t="shared" si="82"/>
        <v>560</v>
      </c>
      <c r="HN11" s="26">
        <f t="shared" si="83"/>
        <v>0</v>
      </c>
      <c r="HO11" s="26">
        <f t="shared" si="84"/>
        <v>0.3</v>
      </c>
      <c r="HP11" s="29">
        <f t="shared" si="85"/>
        <v>76</v>
      </c>
      <c r="HQ11" s="29">
        <f t="shared" si="86"/>
        <v>558</v>
      </c>
      <c r="HR11" s="29">
        <f t="shared" si="87"/>
        <v>0</v>
      </c>
      <c r="HS11" s="26">
        <f t="shared" si="88"/>
        <v>0.05</v>
      </c>
      <c r="HT11" s="26">
        <f t="shared" si="89"/>
        <v>0.15</v>
      </c>
      <c r="HU11" s="26">
        <f t="shared" si="90"/>
        <v>0.15</v>
      </c>
      <c r="HV11" s="26">
        <f t="shared" si="91"/>
        <v>0</v>
      </c>
      <c r="HW11" s="29">
        <f t="shared" si="29"/>
        <v>1.05</v>
      </c>
      <c r="HX11" s="29">
        <f t="shared" si="30"/>
        <v>1.1499999999999999</v>
      </c>
      <c r="HY11" s="29">
        <f t="shared" si="31"/>
        <v>1.1499999999999999</v>
      </c>
      <c r="HZ11" s="29">
        <f t="shared" si="32"/>
        <v>399</v>
      </c>
      <c r="IA11" s="29">
        <f t="shared" si="33"/>
        <v>427.79999999999995</v>
      </c>
      <c r="IB11" s="29">
        <f t="shared" si="34"/>
        <v>0</v>
      </c>
      <c r="IC11" s="29">
        <f t="shared" si="35"/>
        <v>4449</v>
      </c>
      <c r="ID11" s="14">
        <f t="shared" si="92"/>
        <v>826.8</v>
      </c>
      <c r="IH11" s="14">
        <v>1</v>
      </c>
      <c r="II11" s="14">
        <v>0.5</v>
      </c>
      <c r="IJ11" s="14">
        <v>180</v>
      </c>
      <c r="IK11" s="14">
        <v>50</v>
      </c>
      <c r="IL11" s="14">
        <v>35</v>
      </c>
      <c r="IM11" s="23">
        <f t="shared" si="93"/>
        <v>57315</v>
      </c>
      <c r="IN11" s="23">
        <f t="shared" si="110"/>
        <v>0</v>
      </c>
      <c r="IO11" s="23">
        <f t="shared" si="111"/>
        <v>57315</v>
      </c>
      <c r="IP11" s="23">
        <f t="shared" si="112"/>
        <v>79793</v>
      </c>
      <c r="IQ11" s="23">
        <f t="shared" si="96"/>
        <v>0</v>
      </c>
      <c r="IR11" s="23">
        <f t="shared" si="97"/>
        <v>79793</v>
      </c>
      <c r="IS11" s="14">
        <v>1</v>
      </c>
      <c r="IT11" s="14">
        <v>0.5</v>
      </c>
      <c r="IU11" s="14">
        <v>90</v>
      </c>
      <c r="IV11" s="14">
        <v>25</v>
      </c>
      <c r="IW11" s="14">
        <v>18</v>
      </c>
      <c r="IX11" s="23">
        <f>INT(($HP11*$GI11*IU11*$HW11+$HQ11*$GJ11*$HX11*IV11+$HR11*$GK11*$HY11*IW11)+$IC11*IS11+($HQ11*$GJ11*$HX11*IT11*5*6/1.5+$HR11*$GK11*$HY11*IT11*5*6/2))</f>
        <v>34090</v>
      </c>
      <c r="IY11" s="23">
        <f t="shared" si="98"/>
        <v>0</v>
      </c>
      <c r="IZ11" s="23">
        <f t="shared" si="99"/>
        <v>34090</v>
      </c>
      <c r="JA11" s="23"/>
      <c r="JB11" s="23"/>
      <c r="JC11" s="23"/>
      <c r="JG11">
        <f t="shared" si="37"/>
        <v>1.1827057579503821</v>
      </c>
      <c r="JH11">
        <f t="shared" si="38"/>
        <v>1.1827057579503821</v>
      </c>
      <c r="JJ11" s="14">
        <v>10</v>
      </c>
      <c r="JK11" s="14">
        <v>2</v>
      </c>
      <c r="JL11" s="14">
        <v>1.5</v>
      </c>
      <c r="JM11" s="23">
        <f>INT(($HP11*$GI11*$HW11*JJ11+$HQ11*$GJ11*$HX11*JK11+$HR11*$GK11*$HY11*JL11))</f>
        <v>2081</v>
      </c>
      <c r="JN11" s="23">
        <f t="shared" si="100"/>
        <v>0</v>
      </c>
      <c r="JO11" s="23">
        <f t="shared" si="101"/>
        <v>2081</v>
      </c>
      <c r="JP11" s="14">
        <v>30</v>
      </c>
      <c r="JQ11" s="14">
        <v>6</v>
      </c>
      <c r="JR11" s="14">
        <v>4</v>
      </c>
      <c r="JS11" s="23">
        <f>INT(($HP11*$GI11*$HW11*JP11+$HQ11*$GJ11*$HX11*JQ11+$HR11*$GK11*$HY11*JR11))</f>
        <v>6244</v>
      </c>
      <c r="JT11" s="23">
        <f t="shared" si="102"/>
        <v>0</v>
      </c>
      <c r="JU11" s="23">
        <f t="shared" si="103"/>
        <v>6244</v>
      </c>
      <c r="JW11" s="23">
        <f t="shared" si="104"/>
        <v>8325</v>
      </c>
      <c r="JX11" s="23">
        <f t="shared" si="105"/>
        <v>0</v>
      </c>
      <c r="JY11" s="23">
        <f t="shared" si="106"/>
        <v>8325</v>
      </c>
      <c r="JZ11" s="23">
        <f t="shared" si="107"/>
        <v>2081</v>
      </c>
      <c r="KA11" s="23">
        <f t="shared" si="108"/>
        <v>0</v>
      </c>
      <c r="KB11" s="23">
        <f t="shared" si="109"/>
        <v>2081</v>
      </c>
      <c r="KF11">
        <v>12</v>
      </c>
      <c r="KG11" t="s">
        <v>116</v>
      </c>
      <c r="KH11" s="17">
        <v>0.6</v>
      </c>
      <c r="KI11" t="s">
        <v>186</v>
      </c>
      <c r="KJ11" t="s">
        <v>221</v>
      </c>
      <c r="KK11" t="s">
        <v>142</v>
      </c>
      <c r="KM11" t="s">
        <v>211</v>
      </c>
    </row>
    <row r="12" spans="1:299" ht="16.5" x14ac:dyDescent="0.2">
      <c r="C12" s="14">
        <f t="shared" si="39"/>
        <v>1</v>
      </c>
      <c r="D12" s="14">
        <v>8</v>
      </c>
      <c r="E12" s="14" t="s">
        <v>692</v>
      </c>
      <c r="F12" s="14">
        <v>29</v>
      </c>
      <c r="G12" s="14">
        <v>10</v>
      </c>
      <c r="H12" s="14">
        <v>20</v>
      </c>
      <c r="I12" s="14">
        <v>0</v>
      </c>
      <c r="J12" s="14">
        <v>1</v>
      </c>
      <c r="K12" s="14">
        <v>1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10</v>
      </c>
      <c r="Y12" s="14">
        <v>10</v>
      </c>
      <c r="Z12" s="14">
        <v>10</v>
      </c>
      <c r="AA12" s="14">
        <v>10</v>
      </c>
      <c r="AB12" s="14">
        <v>10</v>
      </c>
      <c r="AC12" s="14">
        <v>10</v>
      </c>
      <c r="AD12" s="14">
        <v>10</v>
      </c>
      <c r="AE12" s="14">
        <v>10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2</v>
      </c>
      <c r="BF12" s="14">
        <f>ROUND((INDEX(新战舰养成!S$6:S$18,通天塔!$J12+1)+INDEX(新战舰养成!D$6:D$18,通天塔!$J12+1)*(通天塔!$G12-1))*INDEX(战舰突破!$D$6:$D$18,通天塔!$M12+1),0)</f>
        <v>245</v>
      </c>
      <c r="BG12" s="14">
        <f>ROUND((INDEX(新战舰养成!T$6:T$18,通天塔!$J12+1)+INDEX(新战舰养成!E$6:E$18,通天塔!$J12+1)*(通天塔!$G12-1))*INDEX(战舰突破!$D$6:$D$18,通天塔!$M12+1),0)</f>
        <v>1900</v>
      </c>
      <c r="BH12" s="14">
        <f>ROUND((INDEX(新战舰养成!U$6:U$18,通天塔!$J12+1)+INDEX(新战舰养成!F$6:F$18,通天塔!$J12+1)*(通天塔!$G12-1))*INDEX(战舰突破!$D$6:$D$18,通天塔!$M12+1),0)</f>
        <v>127</v>
      </c>
      <c r="BI12" s="14">
        <f>ROUND((INDEX(新战舰养成!V$6:V$18,通天塔!$J12+1)+INDEX(新战舰养成!G$6:G$18,通天塔!$J12+1)*(通天塔!$G12-1))*INDEX(战舰突破!$D$6:$D$18,通天塔!$M12+1),0)</f>
        <v>300</v>
      </c>
      <c r="BJ12" s="14">
        <f>ROUND((INDEX(新战舰养成!W$6:W$18,通天塔!$J12+1)+INDEX(新战舰养成!H$6:H$18,通天塔!$J12+1)*(通天塔!$G12-1))*INDEX(战舰突破!$D$6:$D$18,通天塔!$M12+1),0)</f>
        <v>4</v>
      </c>
      <c r="BL12" s="14">
        <f>IF($H12&gt;0,ROUND((INDEX(新战舰养成!X$6:X$18,通天塔!$K12+1)+INDEX(新战舰养成!I$6:I$18,通天塔!$K12+1)*(通天塔!$H12-1))*INDEX(战舰突破!$D$6:$D$18,通天塔!$N12+1),0),0)</f>
        <v>675</v>
      </c>
      <c r="BM12" s="14">
        <f>IF($H12&gt;0,ROUND((INDEX(新战舰养成!Y$6:Y$18,通天塔!$K12+1)+INDEX(新战舰养成!J$6:J$18,通天塔!$K12+1)*(通天塔!$H12-1))*INDEX(战舰突破!$D$6:$D$18,通天塔!$N12+1),0),0)</f>
        <v>0</v>
      </c>
      <c r="BN12" s="14">
        <f>IF($H12&gt;0,ROUND((INDEX(新战舰养成!Z$6:Z$18,通天塔!$K12+1)+INDEX(新战舰养成!K$6:K$18,通天塔!$K12+1)*(通天塔!$H12-1))*INDEX(战舰突破!$D$6:$D$18,通天塔!$N12+1),0),0)</f>
        <v>0</v>
      </c>
      <c r="BO12" s="14">
        <f>IF($H12&gt;0,ROUND((INDEX(新战舰养成!AA$6:AA$18,通天塔!$K12+1)+INDEX(新战舰养成!L$6:L$18,通天塔!$K12+1)*(通天塔!$H12-1))*INDEX(战舰突破!$D$6:$D$18,通天塔!$N12+1),0),0)</f>
        <v>3950</v>
      </c>
      <c r="BP12" s="14">
        <f>IF($H12&gt;0,ROUND((INDEX(新战舰养成!AB$6:AB$18,通天塔!$K12+1)+INDEX(新战舰养成!M$6:M$18,通天塔!$K12+1)*(通天塔!$H12-1))*INDEX(战舰突破!$D$6:$D$18,通天塔!$N12+1),0),0)</f>
        <v>77</v>
      </c>
      <c r="BR12" s="14">
        <f>IF($I12&gt;0,ROUND((INDEX(新战舰养成!AC$6:AC$18,通天塔!$L12+1)+INDEX(新战舰养成!I$6:I$18,通天塔!$L12+1)*(通天塔!$I12-1))*INDEX(战舰突破!$D$6:$D$18,通天塔!$O12+1),0),0)</f>
        <v>0</v>
      </c>
      <c r="BS12" s="14">
        <f>IF($I12&gt;0,ROUND((INDEX(新战舰养成!AD$6:AD$18,通天塔!$L12+1)+INDEX(新战舰养成!J$6:J$18,通天塔!$L12+1)*(通天塔!$I12-1))*INDEX(战舰突破!$D$6:$D$18,通天塔!$O12+1),0),0)</f>
        <v>0</v>
      </c>
      <c r="BT12" s="14">
        <f>IF($I12&gt;0,ROUND((INDEX(新战舰养成!AE$6:AE$18,通天塔!$L12+1)+INDEX(新战舰养成!K$6:K$18,通天塔!$L12+1)*(通天塔!$I12-1))*INDEX(战舰突破!$D$6:$D$18,通天塔!$O12+1),0),0)</f>
        <v>0</v>
      </c>
      <c r="BU12" s="14">
        <f>IF($I12&gt;0,ROUND((INDEX(新战舰养成!AF$6:AF$18,通天塔!$L12+1)+INDEX(新战舰养成!L$6:L$18,通天塔!$L12+1)*(通天塔!$I12-1))*INDEX(战舰突破!$D$6:$D$18,通天塔!$O12+1),0),0)</f>
        <v>0</v>
      </c>
      <c r="BV12" s="14">
        <f>IF($I12&gt;0,ROUND((INDEX(新战舰养成!AG$6:AG$18,通天塔!$L12+1)+INDEX(新战舰养成!M$6:M$18,通天塔!$L12+1)*(通天塔!$I12-1))*INDEX(战舰突破!$D$6:$D$18,通天塔!$O12+1),0),0)</f>
        <v>0</v>
      </c>
      <c r="BY12" s="14">
        <f>(INDEX(装备数值!$C$13:$G$116,通天塔!$P12*8+1,BY$2)+INDEX(装备数值!$C$13:$G$116,通天塔!$Q12*8+2,BY$2)+INDEX(装备数值!$C$13:$G$116,通天塔!$S12*8+3,BY$2)+INDEX(装备数值!$C$13:$G$116,通天塔!$R12*8+4,BY$2)+INDEX(装备数值!$C$13:$G$116,通天塔!$T12*8+5,BY$2)+INDEX(装备数值!$C$13:$G$116,通天塔!$U12*8+6,BY$2)+INDEX(装备数值!$C$13:$G$116,通天塔!$V12*8+7,BY$2)+INDEX(装备数值!$C$13:$G$116,通天塔!$W12*8+8,BY$2))</f>
        <v>200</v>
      </c>
      <c r="BZ12" s="14">
        <f>(INDEX(装备数值!$C$13:$G$116,通天塔!$P12*8+1,BZ$2)+INDEX(装备数值!$C$13:$G$116,通天塔!$Q12*8+2,BZ$2)+INDEX(装备数值!$C$13:$G$116,通天塔!$S12*8+3,BZ$2)+INDEX(装备数值!$C$13:$G$116,通天塔!$R12*8+4,BZ$2)+INDEX(装备数值!$C$13:$G$116,通天塔!$T12*8+5,BZ$2)+INDEX(装备数值!$C$13:$G$116,通天塔!$U12*8+6,BZ$2)+INDEX(装备数值!$C$13:$G$116,通天塔!$V12*8+7,BZ$2)+INDEX(装备数值!$C$13:$G$116,通天塔!$W12*8+8,BZ$2))</f>
        <v>1500</v>
      </c>
      <c r="CA12" s="14">
        <f>(INDEX(装备数值!$C$13:$G$116,通天塔!$P12*8+1,CA$2)+INDEX(装备数值!$C$13:$G$116,通天塔!$Q12*8+2,CA$2)+INDEX(装备数值!$C$13:$G$116,通天塔!$S12*8+3,CA$2)+INDEX(装备数值!$C$13:$G$116,通天塔!$R12*8+4,CA$2)+INDEX(装备数值!$C$13:$G$116,通天塔!$T12*8+5,CA$2)+INDEX(装备数值!$C$13:$G$116,通天塔!$U12*8+6,CA$2)+INDEX(装备数值!$C$13:$G$116,通天塔!$V12*8+7,CA$2)+INDEX(装备数值!$C$13:$G$116,通天塔!$W12*8+8,CA$2))</f>
        <v>100</v>
      </c>
      <c r="CB12" s="14">
        <f>(INDEX(装备数值!$C$13:$G$116,通天塔!$P12*8+1,CB$2)+INDEX(装备数值!$C$13:$G$116,通天塔!$Q12*8+2,CB$2)+INDEX(装备数值!$C$13:$G$116,通天塔!$S12*8+3,CB$2)+INDEX(装备数值!$C$13:$G$116,通天塔!$R12*8+4,CB$2)+INDEX(装备数值!$C$13:$G$116,通天塔!$T12*8+5,CB$2)+INDEX(装备数值!$C$13:$G$116,通天塔!$U12*8+6,CB$2)+INDEX(装备数值!$C$13:$G$116,通天塔!$V12*8+7,CB$2)+INDEX(装备数值!$C$13:$G$116,通天塔!$W12*8+8,CB$2))</f>
        <v>2000</v>
      </c>
      <c r="CC12" s="14">
        <f>(INDEX(装备数值!$C$13:$G$116,通天塔!$P12*8+1,CC$2)+INDEX(装备数值!$C$13:$G$116,通天塔!$Q12*8+2,CC$2)+INDEX(装备数值!$C$13:$G$116,通天塔!$S12*8+3,CC$2)+INDEX(装备数值!$C$13:$G$116,通天塔!$R12*8+4,CC$2)+INDEX(装备数值!$C$13:$G$116,通天塔!$T12*8+5,CC$2)+INDEX(装备数值!$C$13:$G$116,通天塔!$U12*8+6,CC$2)+INDEX(装备数值!$C$13:$G$116,通天塔!$V12*8+7,CC$2)+INDEX(装备数值!$C$13:$G$116,通天塔!$W12*8+8,CC$2))</f>
        <v>35</v>
      </c>
      <c r="CF12" s="14">
        <f>INDEX(装备数值!$I$13:$M$116,通天塔!$P12*8+1,CF$2)*$X12+INDEX(装备数值!$I$13:$M$116,通天塔!$Q12*8+2,CF$2)*$Y12+INDEX(装备数值!$I$13:$M$116,通天塔!$S12*8+3,CF$2)*$Z12+INDEX(装备数值!$I$13:$M$116,通天塔!$R12*8+4,CF$2)*$AA12+INDEX(装备数值!$I$13:$M$116,通天塔!$T12*8+5,CF$2)*$AB12+INDEX(装备数值!$I$13:$M$116,通天塔!$U12*8+6,CF$2)*$AC12+INDEX(装备数值!$I$13:$M$116,通天塔!$V12*8+7,CF$2)*$AD12+INDEX(装备数值!$I$13:$M$116,通天塔!$W12*8+8,CF$2)*$AE12</f>
        <v>400</v>
      </c>
      <c r="CG12" s="14">
        <f>INDEX(装备数值!$I$13:$M$116,通天塔!$P12*8+1,CG$2)*$X12+INDEX(装备数值!$I$13:$M$116,通天塔!$Q12*8+2,CG$2)*$Y12+INDEX(装备数值!$I$13:$M$116,通天塔!$S12*8+3,CG$2)*$Z12+INDEX(装备数值!$I$13:$M$116,通天塔!$R12*8+4,CG$2)*$AA12+INDEX(装备数值!$I$13:$M$116,通天塔!$T12*8+5,CG$2)*$AB12+INDEX(装备数值!$I$13:$M$116,通天塔!$U12*8+6,CG$2)*$AC12+INDEX(装备数值!$I$13:$M$116,通天塔!$V12*8+7,CG$2)*$AD12+INDEX(装备数值!$I$13:$M$116,通天塔!$W12*8+8,CG$2)*$AE12</f>
        <v>3000</v>
      </c>
      <c r="CH12" s="14">
        <f>INDEX(装备数值!$I$13:$M$116,通天塔!$P12*8+1,CH$2)*$X12+INDEX(装备数值!$I$13:$M$116,通天塔!$Q12*8+2,CH$2)*$Y12+INDEX(装备数值!$I$13:$M$116,通天塔!$S12*8+3,CH$2)*$Z12+INDEX(装备数值!$I$13:$M$116,通天塔!$R12*8+4,CH$2)*$AA12+INDEX(装备数值!$I$13:$M$116,通天塔!$T12*8+5,CH$2)*$AB12+INDEX(装备数值!$I$13:$M$116,通天塔!$U12*8+6,CH$2)*$AC12+INDEX(装备数值!$I$13:$M$116,通天塔!$V12*8+7,CH$2)*$AD12+INDEX(装备数值!$I$13:$M$116,通天塔!$W12*8+8,CH$2)*$AE12</f>
        <v>200</v>
      </c>
      <c r="CI12" s="14">
        <f>INDEX(装备数值!$I$13:$M$116,通天塔!$P12*8+1,CI$2)*$X12+INDEX(装备数值!$I$13:$M$116,通天塔!$Q12*8+2,CI$2)*$Y12+INDEX(装备数值!$I$13:$M$116,通天塔!$S12*8+3,CI$2)*$Z12+INDEX(装备数值!$I$13:$M$116,通天塔!$R12*8+4,CI$2)*$AA12+INDEX(装备数值!$I$13:$M$116,通天塔!$T12*8+5,CI$2)*$AB12+INDEX(装备数值!$I$13:$M$116,通天塔!$U12*8+6,CI$2)*$AC12+INDEX(装备数值!$I$13:$M$116,通天塔!$V12*8+7,CI$2)*$AD12+INDEX(装备数值!$I$13:$M$116,通天塔!$W12*8+8,CI$2)*$AE12</f>
        <v>4000</v>
      </c>
      <c r="CJ12" s="14">
        <f>INDEX(装备数值!$I$13:$M$116,通天塔!$P12*8+1,CJ$2)*$X12+INDEX(装备数值!$I$13:$M$116,通天塔!$Q12*8+2,CJ$2)*$Y12+INDEX(装备数值!$I$13:$M$116,通天塔!$S12*8+3,CJ$2)*$Z12+INDEX(装备数值!$I$13:$M$116,通天塔!$R12*8+4,CJ$2)*$AA12+INDEX(装备数值!$I$13:$M$116,通天塔!$T12*8+5,CJ$2)*$AB12+INDEX(装备数值!$I$13:$M$116,通天塔!$U12*8+6,CJ$2)*$AC12+INDEX(装备数值!$I$13:$M$116,通天塔!$V12*8+7,CJ$2)*$AD12+INDEX(装备数值!$I$13:$M$116,通天塔!$W12*8+8,CJ$2)*$AE12</f>
        <v>70</v>
      </c>
      <c r="CM12" s="14">
        <f>INDEX(装备数值!$X$13:$AH$116,$P12*8+1,CM$2)*$AF12+INDEX(装备数值!$X$13:$AH$116,$Q12*8+2,CM$2)*$AG12+INDEX(装备数值!$X$13:$AH$116,$S12*8+3,CM$2)*$AH12+INDEX(装备数值!$X$13:$AH$116,$R12*8+4,CM$2)*$AI12+INDEX(装备数值!$X$13:$AH$116,$T12*8+5,CM$2)*$AJ12+INDEX(装备数值!$X$13:$AH$116,$U12*8+6,CM$2)*$AK12+INDEX(装备数值!$X$13:$AH$116,$V12*8+7,CM$2)*$AL12+INDEX(装备数值!$X$13:$AH$116,$W12*8+8,CM$2)*$AM12</f>
        <v>0</v>
      </c>
      <c r="CN12" s="14">
        <f>INDEX(装备数值!$X$13:$AH$116,$P12*8+1,CN$2)*$AF12+INDEX(装备数值!$X$13:$AH$116,$Q12*8+2,CN$2)*$AG12+INDEX(装备数值!$X$13:$AH$116,$S12*8+3,CN$2)*$AH12+INDEX(装备数值!$X$13:$AH$116,$R12*8+4,CN$2)*$AI12+INDEX(装备数值!$X$13:$AH$116,$T12*8+5,CN$2)*$AJ12+INDEX(装备数值!$X$13:$AH$116,$U12*8+6,CN$2)*$AK12+INDEX(装备数值!$X$13:$AH$116,$V12*8+7,CN$2)*$AL12+INDEX(装备数值!$X$13:$AH$116,$W12*8+8,CN$2)*$AM12</f>
        <v>0</v>
      </c>
      <c r="CO12" s="14">
        <f>INDEX(装备数值!$X$13:$AH$116,$P12*8+1,CO$2)*$AF12+INDEX(装备数值!$X$13:$AH$116,$Q12*8+2,CO$2)*$AG12+INDEX(装备数值!$X$13:$AH$116,$S12*8+3,CO$2)*$AH12+INDEX(装备数值!$X$13:$AH$116,$R12*8+4,CO$2)*$AI12+INDEX(装备数值!$X$13:$AH$116,$T12*8+5,CO$2)*$AJ12+INDEX(装备数值!$X$13:$AH$116,$U12*8+6,CO$2)*$AK12+INDEX(装备数值!$X$13:$AH$116,$V12*8+7,CO$2)*$AL12+INDEX(装备数值!$X$13:$AH$116,$W12*8+8,CO$2)*$AM12</f>
        <v>0</v>
      </c>
      <c r="CP12" s="14">
        <f>INDEX(装备数值!$X$13:$AH$116,$P12*8+1,CP$2)*$AF12+INDEX(装备数值!$X$13:$AH$116,$Q12*8+2,CP$2)*$AG12+INDEX(装备数值!$X$13:$AH$116,$S12*8+3,CP$2)*$AH12+INDEX(装备数值!$X$13:$AH$116,$R12*8+4,CP$2)*$AI12+INDEX(装备数值!$X$13:$AH$116,$T12*8+5,CP$2)*$AJ12+INDEX(装备数值!$X$13:$AH$116,$U12*8+6,CP$2)*$AK12+INDEX(装备数值!$X$13:$AH$116,$V12*8+7,CP$2)*$AL12+INDEX(装备数值!$X$13:$AH$116,$W12*8+8,CP$2)*$AM12</f>
        <v>0</v>
      </c>
      <c r="CQ12" s="14">
        <f>INDEX(装备数值!$X$13:$AH$116,$P12*8+1,CQ$2)*$AF12+INDEX(装备数值!$X$13:$AH$116,$Q12*8+2,CQ$2)*$AG12+INDEX(装备数值!$X$13:$AH$116,$S12*8+3,CQ$2)*$AH12+INDEX(装备数值!$X$13:$AH$116,$R12*8+4,CQ$2)*$AI12+INDEX(装备数值!$X$13:$AH$116,$T12*8+5,CQ$2)*$AJ12+INDEX(装备数值!$X$13:$AH$116,$U12*8+6,CQ$2)*$AK12+INDEX(装备数值!$X$13:$AH$116,$V12*8+7,CQ$2)*$AL12+INDEX(装备数值!$X$13:$AH$116,$W12*8+8,CQ$2)*$AM12</f>
        <v>0</v>
      </c>
      <c r="CR12" s="14">
        <f>INDEX(装备数值!$X$13:$AH$116,$P12*8+1,CR$2)*$AF12+INDEX(装备数值!$X$13:$AH$116,$Q12*8+2,CR$2)*$AG12+INDEX(装备数值!$X$13:$AH$116,$S12*8+3,CR$2)*$AH12+INDEX(装备数值!$X$13:$AH$116,$R12*8+4,CR$2)*$AI12+INDEX(装备数值!$X$13:$AH$116,$T12*8+5,CR$2)*$AJ12+INDEX(装备数值!$X$13:$AH$116,$U12*8+6,CR$2)*$AK12+INDEX(装备数值!$X$13:$AH$116,$V12*8+7,CR$2)*$AL12+INDEX(装备数值!$X$13:$AH$116,$W12*8+8,CR$2)*$AM12</f>
        <v>0</v>
      </c>
      <c r="CS12" s="14">
        <f>INDEX(装备数值!$X$13:$AH$116,$P12*8+1,CS$2)*$AF12+INDEX(装备数值!$X$13:$AH$116,$Q12*8+2,CS$2)*$AG12+INDEX(装备数值!$X$13:$AH$116,$S12*8+3,CS$2)*$AH12+INDEX(装备数值!$X$13:$AH$116,$R12*8+4,CS$2)*$AI12+INDEX(装备数值!$X$13:$AH$116,$T12*8+5,CS$2)*$AJ12+INDEX(装备数值!$X$13:$AH$116,$U12*8+6,CS$2)*$AK12+INDEX(装备数值!$X$13:$AH$116,$V12*8+7,CS$2)*$AL12+INDEX(装备数值!$X$13:$AH$116,$W12*8+8,CS$2)*$AM12</f>
        <v>0</v>
      </c>
      <c r="CT12" s="14">
        <f>INDEX(装备数值!$X$13:$AH$116,$P12*8+1,CT$2)*$AF12+INDEX(装备数值!$X$13:$AH$116,$Q12*8+2,CT$2)*$AG12+INDEX(装备数值!$X$13:$AH$116,$S12*8+3,CT$2)*$AH12+INDEX(装备数值!$X$13:$AH$116,$R12*8+4,CT$2)*$AI12+INDEX(装备数值!$X$13:$AH$116,$T12*8+5,CT$2)*$AJ12+INDEX(装备数值!$X$13:$AH$116,$U12*8+6,CT$2)*$AK12+INDEX(装备数值!$X$13:$AH$116,$V12*8+7,CT$2)*$AL12+INDEX(装备数值!$X$13:$AH$116,$W12*8+8,CT$2)*$AM12</f>
        <v>0</v>
      </c>
      <c r="CU12" s="14">
        <f>INDEX(装备数值!$X$13:$AH$116,$P12*8+1,CU$2)*$AF12+INDEX(装备数值!$X$13:$AH$116,$Q12*8+2,CU$2)*$AG12+INDEX(装备数值!$X$13:$AH$116,$S12*8+3,CU$2)*$AH12+INDEX(装备数值!$X$13:$AH$116,$R12*8+4,CU$2)*$AI12+INDEX(装备数值!$X$13:$AH$116,$T12*8+5,CU$2)*$AJ12+INDEX(装备数值!$X$13:$AH$116,$U12*8+6,CU$2)*$AK12+INDEX(装备数值!$X$13:$AH$116,$V12*8+7,CU$2)*$AL12+INDEX(装备数值!$X$13:$AH$116,$W12*8+8,CU$2)*$AM12</f>
        <v>0</v>
      </c>
      <c r="CV12" s="14">
        <f>INDEX(装备数值!$X$13:$AH$116,$P12*8+1,CV$2)*$AF12+INDEX(装备数值!$X$13:$AH$116,$Q12*8+2,CV$2)*$AG12+INDEX(装备数值!$X$13:$AH$116,$S12*8+3,CV$2)*$AH12+INDEX(装备数值!$X$13:$AH$116,$R12*8+4,CV$2)*$AI12+INDEX(装备数值!$X$13:$AH$116,$T12*8+5,CV$2)*$AJ12+INDEX(装备数值!$X$13:$AH$116,$U12*8+6,CV$2)*$AK12+INDEX(装备数值!$X$13:$AH$116,$V12*8+7,CV$2)*$AL12+INDEX(装备数值!$X$13:$AH$116,$W12*8+8,CV$2)*$AM12</f>
        <v>0</v>
      </c>
      <c r="CW12" s="14">
        <f>INDEX(装备数值!$X$13:$AH$116,$P12*8+1,CW$2)*$AF12+INDEX(装备数值!$X$13:$AH$116,$Q12*8+2,CW$2)*$AG12+INDEX(装备数值!$X$13:$AH$116,$S12*8+3,CW$2)*$AH12+INDEX(装备数值!$X$13:$AH$116,$R12*8+4,CW$2)*$AI12+INDEX(装备数值!$X$13:$AH$116,$T12*8+5,CW$2)*$AJ12+INDEX(装备数值!$X$13:$AH$116,$U12*8+6,CW$2)*$AK12+INDEX(装备数值!$X$13:$AH$116,$V12*8+7,CW$2)*$AL12+INDEX(装备数值!$X$13:$AH$116,$W12*8+8,CW$2)*$AM12</f>
        <v>0</v>
      </c>
      <c r="CY12" s="14">
        <f>INDEX(装备数值!$AN$17:$AN$117,MATCH(MIN($X12:$AE12),装备数值!$AO$17:$AO$117,1))</f>
        <v>1</v>
      </c>
      <c r="CZ12" s="14">
        <f>IF(COUNTIF($P12:$W12,"&gt;"&amp;0)=8,INDEX(装备数值!AR$17:AR$117,$CY12+1),0)</f>
        <v>80</v>
      </c>
      <c r="DA12" s="14">
        <f>IF(COUNTIF($P12:$W12,"&gt;"&amp;0)=8,INDEX(装备数值!AS$17:AS$117,$CY12+1),0)</f>
        <v>600</v>
      </c>
      <c r="DB12" s="14">
        <f>IF(COUNTIF($P12:$W12,"&gt;"&amp;0)=8,INDEX(装备数值!AT$17:AT$117,$CY12+1),0)</f>
        <v>40</v>
      </c>
      <c r="DC12" s="14">
        <f>IF(COUNTIF($P12:$W12,"&gt;"&amp;0)=8,INDEX(装备数值!AU$17:AU$117,$CY12+1),0)</f>
        <v>800</v>
      </c>
      <c r="DD12" s="14">
        <f>IF(COUNTIF($P12:$W12,"&gt;"&amp;0)=8,INDEX(装备数值!AV$17:AV$117,$CY12+1),0)</f>
        <v>14</v>
      </c>
      <c r="DF12" s="14">
        <f>INDEX(装备数值!$AY$17:$AY$77,MATCH(MIN($AF12:$AM12),装备数值!$AZ$17:$AZ$77,1))</f>
        <v>0</v>
      </c>
      <c r="DG12" s="26">
        <f>INDEX(装备数值!BA$17:BA$77,通天塔!DF12+1)</f>
        <v>0</v>
      </c>
      <c r="DH12" s="26">
        <f>INDEX(装备数值!BA$17:BA$77,通天塔!DF12+1)</f>
        <v>0</v>
      </c>
      <c r="DJ12" s="14">
        <f t="shared" si="40"/>
        <v>0</v>
      </c>
      <c r="DK12" s="14">
        <f>VLOOKUP(DJ12,军阶与晶片数值!$W$6:$X$27,2)</f>
        <v>0</v>
      </c>
      <c r="DL12" s="14">
        <f>INDEX(军阶与晶片数值!Y$6:Y$27,$DK12+1)</f>
        <v>0</v>
      </c>
      <c r="DM12" s="14">
        <f>INDEX(军阶与晶片数值!Z$6:Z$27,$DK12+1)</f>
        <v>0</v>
      </c>
      <c r="DN12" s="14">
        <f>INDEX(军阶与晶片数值!AA$6:AA$27,$DK12+1)</f>
        <v>0</v>
      </c>
      <c r="DO12" s="14">
        <f>INDEX(军阶与晶片数值!AB$6:AB$27,$DK12+1)</f>
        <v>0</v>
      </c>
      <c r="DP12" s="29">
        <f>INDEX(军阶与晶片数值!AC$6:AC$27,$DK12+1)</f>
        <v>0</v>
      </c>
      <c r="DQ12" s="29">
        <f>INDEX(军阶与晶片数值!AD$6:AD$27,$DK12+1)</f>
        <v>0</v>
      </c>
      <c r="DS12" s="26">
        <f>INDEX(军阶与晶片数值!I$6:I$16,AN12+1)</f>
        <v>0</v>
      </c>
      <c r="DT12" s="26">
        <f>INDEX(军阶与晶片数值!M$6:M$16,AO12+1)</f>
        <v>0</v>
      </c>
      <c r="DU12" s="26">
        <f>INDEX(军阶与晶片数值!J$6:J$16,AP12+1)</f>
        <v>0</v>
      </c>
      <c r="DV12" s="26">
        <f>INDEX(军阶与晶片数值!K$6:K$16,AQ12+1)</f>
        <v>0</v>
      </c>
      <c r="DW12" s="26">
        <f>INDEX(军阶与晶片数值!L$6:L$16,AR12+1)</f>
        <v>0</v>
      </c>
      <c r="DX12" s="28">
        <f>INDEX(军阶与晶片数值!N$6:N$16,AS12+1)</f>
        <v>0</v>
      </c>
      <c r="DY12" s="28">
        <f>INDEX(军阶与晶片数值!O$6:O$16,AT12+1)</f>
        <v>0</v>
      </c>
      <c r="DZ12" s="28">
        <f>INDEX(军阶与晶片数值!P$6:P$16,AU12+1)</f>
        <v>0</v>
      </c>
      <c r="EA12" s="28">
        <f>INDEX(军阶与晶片数值!Q$6:Q$16,AV12+1)</f>
        <v>0</v>
      </c>
      <c r="EB12" s="26">
        <f>INDEX(军阶与晶片数值!R$6:R$16,AW12+1)</f>
        <v>0</v>
      </c>
      <c r="EC12" s="26">
        <f>INDEX(军阶与晶片数值!S$6:S$16,AX12+1)</f>
        <v>0</v>
      </c>
      <c r="ED12" s="26">
        <f>INDEX(军阶与晶片数值!T$6:T$16,AY12+1)</f>
        <v>0</v>
      </c>
      <c r="EE12" s="26">
        <f>INDEX(军阶与晶片数值!U$6:U$16,AZ12+1)</f>
        <v>0</v>
      </c>
      <c r="EG12" s="26">
        <f>INDEX(军阶与晶片数值!$C$6:$C$36,通天塔!$BA12+1)</f>
        <v>0.05</v>
      </c>
      <c r="EH12" s="26">
        <f>INDEX(军阶与晶片数值!$C$6:$C$36,通天塔!$BA12+1)</f>
        <v>0.05</v>
      </c>
      <c r="EI12" s="26">
        <f>INDEX(军阶与晶片数值!$C$6:$C$36,通天塔!$BA12+1)</f>
        <v>0.05</v>
      </c>
      <c r="EJ12" s="26">
        <f>INDEX(军阶与晶片数值!$C$6:$C$36,通天塔!$BA12+1)</f>
        <v>0.05</v>
      </c>
      <c r="EK12" s="26">
        <f>INDEX(军阶与晶片数值!$C$6:$C$36,通天塔!$BA12+1)</f>
        <v>0.05</v>
      </c>
      <c r="EM12" s="14">
        <f>INDEX(战舰突破!$H$6:$H$18,通天塔!$J12+1)+INDEX(战舰突破!$H$23:$H$35,通天塔!$K12+1)+INDEX(战舰突破!$H$40:$H$52,通天塔!$L12+1)</f>
        <v>200</v>
      </c>
      <c r="EN12" s="14">
        <f>INDEX(战舰突破!$I$6:$I$18,通天塔!$J12+1)+INDEX(战舰突破!$I$23:$I$35,通天塔!$K12+1)+INDEX(战舰突破!$I$40:$I$52,通天塔!$L12+1)</f>
        <v>200</v>
      </c>
      <c r="EO12" s="14">
        <f>INDEX(战舰突破!$J$6:$J$18,通天塔!$J12+1)+INDEX(战舰突破!$J$23:$J$35,通天塔!$K12+1)+INDEX(战舰突破!$J$40:$J$52,通天塔!$L12+1)</f>
        <v>0</v>
      </c>
      <c r="EP12" s="14">
        <f>INDEX(战舰突破!$K$6:$K$18,通天塔!$J12+1)+INDEX(战舰突破!$K$23:$K$35,通天塔!$K12+1)+INDEX(战舰突破!$K$40:$K$52,通天塔!$L12+1)</f>
        <v>0</v>
      </c>
      <c r="EQ12" s="14">
        <f>INDEX(战舰突破!$L$6:$L$18,通天塔!$J12+1)+INDEX(战舰突破!$L$23:$L$35,通天塔!$K12+1)+INDEX(战舰突破!$L$40:$L$52,通天塔!$L12+1)</f>
        <v>0</v>
      </c>
      <c r="ER12" s="18">
        <f>INDEX(战舰突破!$N$6:$N$18,通天塔!$J12+1)+INDEX(战舰突破!$N$23:$N$35,通天塔!$K12+1)+INDEX(战舰突破!$N$40:$N$52,通天塔!$L12+1)</f>
        <v>0</v>
      </c>
      <c r="ES12" s="18">
        <f>INDEX(战舰突破!$O$6:$O$18,通天塔!$J12+1)+INDEX(战舰突破!$O$23:$O$35,通天塔!$K12+1)+INDEX(战舰突破!$O$40:$O$52,通天塔!$L12+1)</f>
        <v>0</v>
      </c>
      <c r="ET12" s="18">
        <f>INDEX(战舰突破!$P$6:$P$18,通天塔!$J12+1)+INDEX(战舰突破!$P$23:$P$35,通天塔!$K12+1)+INDEX(战舰突破!$P$40:$P$52,通天塔!$L12+1)</f>
        <v>0</v>
      </c>
      <c r="EU12" s="18">
        <f>INDEX(战舰突破!$Q$6:$Q$18,通天塔!$J12+1)+INDEX(战舰突破!$Q$23:$Q$35,通天塔!$K12+1)+INDEX(战舰突破!$Q$40:$Q$52,通天塔!$L12+1)</f>
        <v>0</v>
      </c>
      <c r="EV12" s="18">
        <f>INDEX(战舰突破!$R$6:$R$18,通天塔!$J12+1)+INDEX(战舰突破!$R$23:$R$35,通天塔!$K12+1)+INDEX(战舰突破!$R$40:$R$52,通天塔!$L12+1)</f>
        <v>0</v>
      </c>
      <c r="EW12" s="18">
        <f>INDEX(战舰突破!$M$6:$M$18,通天塔!$J12+1)+INDEX(战舰突破!$M$23:$M$35,通天塔!$K12+1)+INDEX(战舰突破!$M$40:$M$52,通天塔!$L12+1)</f>
        <v>0</v>
      </c>
      <c r="EX12" s="22">
        <f>INDEX(战舰突破!$W$6:$W$18,通天塔!$J12+1)+INDEX(战舰突破!$W$23:$W$35,通天塔!$K12+1)+INDEX(战舰突破!$W$40:$W$52,通天塔!$L12+1)</f>
        <v>0.3</v>
      </c>
      <c r="FA12" s="14">
        <f>INDEX(战舰突破!$S$6:$S$18,通天塔!$J12+1)</f>
        <v>0</v>
      </c>
      <c r="FB12" s="14">
        <f>INDEX(战舰突破!$T$6:$T$18,通天塔!$J12+1)</f>
        <v>0</v>
      </c>
      <c r="FC12" s="14">
        <f>INDEX(战舰突破!$U$6:$U$18,通天塔!$J12+1)</f>
        <v>0</v>
      </c>
      <c r="FD12" s="14">
        <f>INDEX(战舰突破!$V$6:$V$18,通天塔!$J12+1)</f>
        <v>0</v>
      </c>
      <c r="FE12" s="14">
        <f>INDEX(战舰突破!$X$6:$X$18,通天塔!$J12+1)</f>
        <v>2</v>
      </c>
      <c r="FG12" s="14">
        <f>INDEX(战舰突破!$S$23:$S$35,通天塔!$J12+1)</f>
        <v>0</v>
      </c>
      <c r="FH12" s="14">
        <f>INDEX(战舰突破!$T$23:$T$35,通天塔!$J12+1)</f>
        <v>0</v>
      </c>
      <c r="FI12" s="14">
        <f>INDEX(战舰突破!$U$23:$U$35,通天塔!$J12+1)</f>
        <v>0</v>
      </c>
      <c r="FJ12" s="14">
        <f>INDEX(战舰突破!$V$23:$V$35,通天塔!$J12+1)</f>
        <v>0</v>
      </c>
      <c r="FK12" s="14">
        <f>INDEX(战舰突破!$X$23:$X$35,通天塔!$J12+1)</f>
        <v>30</v>
      </c>
      <c r="FM12" s="14">
        <f>INDEX(战舰突破!$S$40:$S$52,通天塔!$J12+1)</f>
        <v>0</v>
      </c>
      <c r="FN12" s="14">
        <f>INDEX(战舰突破!$T$40:$T$52,通天塔!$J12+1)</f>
        <v>0</v>
      </c>
      <c r="FO12" s="14">
        <f>INDEX(战舰突破!$U$40:$U$52,通天塔!$J12+1)</f>
        <v>0</v>
      </c>
      <c r="FP12" s="14">
        <f>INDEX(战舰突破!$V$40:$V$52,通天塔!$J12+1)</f>
        <v>0</v>
      </c>
      <c r="FQ12" s="14">
        <f>INDEX(战舰突破!$X$40:$X$52,通天塔!$J12+1)</f>
        <v>50</v>
      </c>
      <c r="FT12" s="14">
        <f t="shared" si="41"/>
        <v>1181</v>
      </c>
      <c r="FU12" s="14">
        <f t="shared" si="42"/>
        <v>1632</v>
      </c>
      <c r="FV12" s="14">
        <f t="shared" si="43"/>
        <v>0</v>
      </c>
      <c r="FW12" s="14">
        <f t="shared" si="44"/>
        <v>7350</v>
      </c>
      <c r="FX12" s="14">
        <f t="shared" si="45"/>
        <v>700</v>
      </c>
      <c r="FY12" s="14">
        <f t="shared" si="46"/>
        <v>11602</v>
      </c>
      <c r="FZ12" s="14">
        <f t="shared" si="47"/>
        <v>210</v>
      </c>
      <c r="GA12" s="28">
        <f t="shared" si="48"/>
        <v>0</v>
      </c>
      <c r="GB12" s="28">
        <f t="shared" si="49"/>
        <v>0</v>
      </c>
      <c r="GC12" s="28">
        <f t="shared" si="50"/>
        <v>0</v>
      </c>
      <c r="GD12" s="28">
        <f t="shared" si="51"/>
        <v>0</v>
      </c>
      <c r="GE12" s="28">
        <f t="shared" si="52"/>
        <v>1</v>
      </c>
      <c r="GF12" s="28">
        <f t="shared" si="53"/>
        <v>1</v>
      </c>
      <c r="GG12" s="28">
        <f t="shared" si="54"/>
        <v>0</v>
      </c>
      <c r="GH12" s="28">
        <f t="shared" si="55"/>
        <v>1</v>
      </c>
      <c r="GI12" s="14">
        <f t="shared" si="56"/>
        <v>1</v>
      </c>
      <c r="GJ12" s="14">
        <f t="shared" si="57"/>
        <v>1</v>
      </c>
      <c r="GK12" s="14">
        <f t="shared" si="58"/>
        <v>1</v>
      </c>
      <c r="GL12" s="18">
        <f t="shared" si="59"/>
        <v>1</v>
      </c>
      <c r="GM12" s="18">
        <f t="shared" si="60"/>
        <v>1</v>
      </c>
      <c r="GN12" s="18">
        <f t="shared" si="61"/>
        <v>1</v>
      </c>
      <c r="GO12" s="29">
        <f t="shared" si="62"/>
        <v>150</v>
      </c>
      <c r="GP12" s="29">
        <f t="shared" si="16"/>
        <v>450</v>
      </c>
      <c r="GQ12" s="29">
        <f t="shared" si="16"/>
        <v>450</v>
      </c>
      <c r="GR12" s="26">
        <f t="shared" si="63"/>
        <v>0</v>
      </c>
      <c r="GS12" s="26">
        <f t="shared" si="64"/>
        <v>0</v>
      </c>
      <c r="GT12" s="26">
        <f t="shared" si="65"/>
        <v>0</v>
      </c>
      <c r="GU12" s="14">
        <f t="shared" si="66"/>
        <v>2</v>
      </c>
      <c r="GV12" s="14">
        <f t="shared" si="67"/>
        <v>2</v>
      </c>
      <c r="GW12" s="14">
        <f t="shared" si="68"/>
        <v>2</v>
      </c>
      <c r="GX12" s="14">
        <f t="shared" si="69"/>
        <v>2</v>
      </c>
      <c r="GY12" s="14">
        <f t="shared" si="70"/>
        <v>30</v>
      </c>
      <c r="GZ12" s="14">
        <f t="shared" si="71"/>
        <v>50</v>
      </c>
      <c r="HA12">
        <v>8</v>
      </c>
      <c r="HB12" s="14">
        <f t="shared" si="72"/>
        <v>107373</v>
      </c>
      <c r="HD12" s="14">
        <f t="shared" si="73"/>
        <v>1173</v>
      </c>
      <c r="HE12" s="14">
        <f t="shared" si="74"/>
        <v>560</v>
      </c>
      <c r="HF12" s="29">
        <f t="shared" si="75"/>
        <v>0</v>
      </c>
      <c r="HG12" s="29">
        <f t="shared" si="76"/>
        <v>0</v>
      </c>
      <c r="HH12" s="29">
        <f t="shared" si="77"/>
        <v>0</v>
      </c>
      <c r="HI12" s="29">
        <f t="shared" si="78"/>
        <v>0</v>
      </c>
      <c r="HJ12" s="14">
        <f t="shared" si="79"/>
        <v>1</v>
      </c>
      <c r="HK12" s="14">
        <f t="shared" si="80"/>
        <v>1</v>
      </c>
      <c r="HL12" s="14">
        <f t="shared" si="81"/>
        <v>281</v>
      </c>
      <c r="HM12" s="14">
        <f t="shared" si="82"/>
        <v>560</v>
      </c>
      <c r="HN12" s="26">
        <f t="shared" si="83"/>
        <v>0</v>
      </c>
      <c r="HO12" s="26">
        <f t="shared" si="84"/>
        <v>0.3</v>
      </c>
      <c r="HP12" s="29">
        <f t="shared" si="85"/>
        <v>76</v>
      </c>
      <c r="HQ12" s="29">
        <f t="shared" si="86"/>
        <v>648</v>
      </c>
      <c r="HR12" s="29">
        <f t="shared" si="87"/>
        <v>0</v>
      </c>
      <c r="HS12" s="26">
        <f t="shared" si="88"/>
        <v>0.05</v>
      </c>
      <c r="HT12" s="26">
        <f t="shared" si="89"/>
        <v>0.15</v>
      </c>
      <c r="HU12" s="26">
        <f t="shared" si="90"/>
        <v>0.15</v>
      </c>
      <c r="HV12" s="26">
        <f t="shared" si="91"/>
        <v>0</v>
      </c>
      <c r="HW12" s="29">
        <f t="shared" si="29"/>
        <v>1.05</v>
      </c>
      <c r="HX12" s="29">
        <f t="shared" si="30"/>
        <v>1.1499999999999999</v>
      </c>
      <c r="HY12" s="29">
        <f t="shared" si="31"/>
        <v>1.1499999999999999</v>
      </c>
      <c r="HZ12" s="29">
        <f t="shared" si="32"/>
        <v>399</v>
      </c>
      <c r="IA12" s="29">
        <f t="shared" si="33"/>
        <v>496.79999999999995</v>
      </c>
      <c r="IB12" s="29">
        <f t="shared" si="34"/>
        <v>0</v>
      </c>
      <c r="IC12" s="29">
        <f t="shared" si="35"/>
        <v>4449</v>
      </c>
      <c r="ID12" s="14">
        <f t="shared" si="92"/>
        <v>895.8</v>
      </c>
      <c r="IH12" s="14">
        <v>1</v>
      </c>
      <c r="II12" s="14">
        <v>0.5</v>
      </c>
      <c r="IJ12" s="14">
        <v>180</v>
      </c>
      <c r="IK12" s="14">
        <v>50</v>
      </c>
      <c r="IL12" s="14">
        <v>35</v>
      </c>
      <c r="IM12" s="23">
        <f t="shared" si="93"/>
        <v>63525</v>
      </c>
      <c r="IN12" s="23">
        <f t="shared" si="110"/>
        <v>0</v>
      </c>
      <c r="IO12" s="23">
        <f t="shared" si="111"/>
        <v>63525</v>
      </c>
      <c r="IP12" s="23">
        <f t="shared" si="112"/>
        <v>85393</v>
      </c>
      <c r="IQ12" s="23">
        <f t="shared" si="96"/>
        <v>0</v>
      </c>
      <c r="IR12" s="23">
        <f t="shared" si="97"/>
        <v>85393</v>
      </c>
      <c r="IS12" s="14">
        <v>1</v>
      </c>
      <c r="IT12" s="14">
        <v>0.5</v>
      </c>
      <c r="IU12" s="14">
        <v>90</v>
      </c>
      <c r="IV12" s="14">
        <v>25</v>
      </c>
      <c r="IW12" s="14">
        <v>18</v>
      </c>
      <c r="IX12" s="23">
        <f>INT(($HP12*$GI12*IU12*$HW12+$HQ12*$GJ12*$HX12*IV12+$HR12*$GK12*$HY12*IW12)+$IC12*IS12+($HQ12*$GJ12*$HX12*IT12*5*6/1.5+$HR12*$GK12*$HY12*IT12*5*6/2))</f>
        <v>37713</v>
      </c>
      <c r="IY12" s="23">
        <f t="shared" si="98"/>
        <v>0</v>
      </c>
      <c r="IZ12" s="23">
        <f t="shared" si="99"/>
        <v>37713</v>
      </c>
      <c r="JA12" s="23"/>
      <c r="JB12" s="23"/>
      <c r="JC12" s="23"/>
      <c r="JG12">
        <f t="shared" si="37"/>
        <v>1.1782249902219935</v>
      </c>
      <c r="JH12">
        <f t="shared" si="38"/>
        <v>1.1782249902219935</v>
      </c>
      <c r="JJ12" s="14">
        <v>10</v>
      </c>
      <c r="JK12" s="14">
        <v>2</v>
      </c>
      <c r="JL12" s="14">
        <v>1.5</v>
      </c>
      <c r="JM12" s="23">
        <f>INT(($HP12*$GI12*$HW12*JJ12+$HQ12*$GJ12*$HX12*JK12+$HR12*$GK12*$HY12*JL12))</f>
        <v>2288</v>
      </c>
      <c r="JN12" s="23">
        <f t="shared" si="100"/>
        <v>0</v>
      </c>
      <c r="JO12" s="23">
        <f t="shared" si="101"/>
        <v>2288</v>
      </c>
      <c r="JP12" s="14">
        <v>30</v>
      </c>
      <c r="JQ12" s="14">
        <v>6</v>
      </c>
      <c r="JR12" s="14">
        <v>4</v>
      </c>
      <c r="JS12" s="23">
        <f>INT(($HP12*$GI12*$HW12*JP12+$HQ12*$GJ12*$HX12*JQ12+$HR12*$GK12*$HY12*JR12))</f>
        <v>6865</v>
      </c>
      <c r="JT12" s="23">
        <f t="shared" si="102"/>
        <v>0</v>
      </c>
      <c r="JU12" s="23">
        <f t="shared" si="103"/>
        <v>6865</v>
      </c>
      <c r="JW12" s="23">
        <f t="shared" si="104"/>
        <v>9153</v>
      </c>
      <c r="JX12" s="23">
        <f t="shared" si="105"/>
        <v>0</v>
      </c>
      <c r="JY12" s="23">
        <f t="shared" si="106"/>
        <v>9153</v>
      </c>
      <c r="JZ12" s="23">
        <f t="shared" si="107"/>
        <v>2288</v>
      </c>
      <c r="KA12" s="23">
        <f t="shared" si="108"/>
        <v>0</v>
      </c>
      <c r="KB12" s="23">
        <f t="shared" si="109"/>
        <v>2288</v>
      </c>
      <c r="KF12">
        <v>13</v>
      </c>
      <c r="KG12" t="s">
        <v>117</v>
      </c>
      <c r="KH12" s="17">
        <v>0.65</v>
      </c>
      <c r="KI12" t="s">
        <v>204</v>
      </c>
      <c r="KJ12" t="s">
        <v>222</v>
      </c>
      <c r="KK12" t="s">
        <v>223</v>
      </c>
      <c r="KM12" t="s">
        <v>212</v>
      </c>
    </row>
    <row r="13" spans="1:299" ht="16.5" x14ac:dyDescent="0.2">
      <c r="C13" s="14">
        <f t="shared" si="39"/>
        <v>1</v>
      </c>
      <c r="D13" s="14">
        <v>9</v>
      </c>
      <c r="E13" s="14" t="s">
        <v>684</v>
      </c>
      <c r="F13" s="14">
        <v>29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F13" s="14">
        <f>ROUND((INDEX(新战舰养成!S$6:S$18,通天塔!$J13+1)+INDEX(新战舰养成!D$6:D$18,通天塔!$J13+1)*(通天塔!$G13-1))*INDEX(战舰突破!$D$6:$D$18,通天塔!$M13+1),0)</f>
        <v>10</v>
      </c>
      <c r="BG13" s="14">
        <f>ROUND((INDEX(新战舰养成!T$6:T$18,通天塔!$J13+1)+INDEX(新战舰养成!E$6:E$18,通天塔!$J13+1)*(通天塔!$G13-1))*INDEX(战舰突破!$D$6:$D$18,通天塔!$M13+1),0)</f>
        <v>20</v>
      </c>
      <c r="BH13" s="14">
        <f>ROUND((INDEX(新战舰养成!U$6:U$18,通天塔!$J13+1)+INDEX(新战舰养成!F$6:F$18,通天塔!$J13+1)*(通天塔!$G13-1))*INDEX(战舰突破!$D$6:$D$18,通天塔!$M13+1),0)</f>
        <v>5</v>
      </c>
      <c r="BI13" s="14">
        <f>ROUND((INDEX(新战舰养成!V$6:V$18,通天塔!$J13+1)+INDEX(新战舰养成!G$6:G$18,通天塔!$J13+1)*(通天塔!$G13-1))*INDEX(战舰突破!$D$6:$D$18,通天塔!$M13+1),0)</f>
        <v>300</v>
      </c>
      <c r="BJ13" s="14">
        <f>ROUND((INDEX(新战舰养成!W$6:W$18,通天塔!$J13+1)+INDEX(新战舰养成!H$6:H$18,通天塔!$J13+1)*(通天塔!$G13-1))*INDEX(战舰突破!$D$6:$D$18,通天塔!$M13+1),0)</f>
        <v>4</v>
      </c>
      <c r="BL13" s="14">
        <f>IF($H13&gt;0,ROUND((INDEX(新战舰养成!X$6:X$18,通天塔!$K13+1)+INDEX(新战舰养成!I$6:I$18,通天塔!$K13+1)*(通天塔!$H13-1))*INDEX(战舰突破!$D$6:$D$18,通天塔!$N13+1),0),0)</f>
        <v>0</v>
      </c>
      <c r="BM13" s="14">
        <f>IF($H13&gt;0,ROUND((INDEX(新战舰养成!Y$6:Y$18,通天塔!$K13+1)+INDEX(新战舰养成!J$6:J$18,通天塔!$K13+1)*(通天塔!$H13-1))*INDEX(战舰突破!$D$6:$D$18,通天塔!$N13+1),0),0)</f>
        <v>0</v>
      </c>
      <c r="BN13" s="14">
        <f>IF($H13&gt;0,ROUND((INDEX(新战舰养成!Z$6:Z$18,通天塔!$K13+1)+INDEX(新战舰养成!K$6:K$18,通天塔!$K13+1)*(通天塔!$H13-1))*INDEX(战舰突破!$D$6:$D$18,通天塔!$N13+1),0),0)</f>
        <v>0</v>
      </c>
      <c r="BO13" s="14">
        <f>IF($H13&gt;0,ROUND((INDEX(新战舰养成!AA$6:AA$18,通天塔!$K13+1)+INDEX(新战舰养成!L$6:L$18,通天塔!$K13+1)*(通天塔!$H13-1))*INDEX(战舰突破!$D$6:$D$18,通天塔!$N13+1),0),0)</f>
        <v>0</v>
      </c>
      <c r="BP13" s="14">
        <f>IF($H13&gt;0,ROUND((INDEX(新战舰养成!AB$6:AB$18,通天塔!$K13+1)+INDEX(新战舰养成!M$6:M$18,通天塔!$K13+1)*(通天塔!$H13-1))*INDEX(战舰突破!$D$6:$D$18,通天塔!$N13+1),0),0)</f>
        <v>0</v>
      </c>
      <c r="BR13" s="14">
        <f>IF($I13&gt;0,ROUND((INDEX(新战舰养成!AC$6:AC$18,通天塔!$L13+1)+INDEX(新战舰养成!I$6:I$18,通天塔!$L13+1)*(通天塔!$I13-1))*INDEX(战舰突破!$D$6:$D$18,通天塔!$O13+1),0),0)</f>
        <v>0</v>
      </c>
      <c r="BS13" s="14">
        <f>IF($I13&gt;0,ROUND((INDEX(新战舰养成!AD$6:AD$18,通天塔!$L13+1)+INDEX(新战舰养成!J$6:J$18,通天塔!$L13+1)*(通天塔!$I13-1))*INDEX(战舰突破!$D$6:$D$18,通天塔!$O13+1),0),0)</f>
        <v>0</v>
      </c>
      <c r="BT13" s="14">
        <f>IF($I13&gt;0,ROUND((INDEX(新战舰养成!AE$6:AE$18,通天塔!$L13+1)+INDEX(新战舰养成!K$6:K$18,通天塔!$L13+1)*(通天塔!$I13-1))*INDEX(战舰突破!$D$6:$D$18,通天塔!$O13+1),0),0)</f>
        <v>0</v>
      </c>
      <c r="BU13" s="14">
        <f>IF($I13&gt;0,ROUND((INDEX(新战舰养成!AF$6:AF$18,通天塔!$L13+1)+INDEX(新战舰养成!L$6:L$18,通天塔!$L13+1)*(通天塔!$I13-1))*INDEX(战舰突破!$D$6:$D$18,通天塔!$O13+1),0),0)</f>
        <v>0</v>
      </c>
      <c r="BV13" s="14">
        <f>IF($I13&gt;0,ROUND((INDEX(新战舰养成!AG$6:AG$18,通天塔!$L13+1)+INDEX(新战舰养成!M$6:M$18,通天塔!$L13+1)*(通天塔!$I13-1))*INDEX(战舰突破!$D$6:$D$18,通天塔!$O13+1),0),0)</f>
        <v>0</v>
      </c>
      <c r="BY13" s="14">
        <f>(INDEX(装备数值!$C$13:$G$116,通天塔!$P13*8+1,BY$2)+INDEX(装备数值!$C$13:$G$116,通天塔!$Q13*8+2,BY$2)+INDEX(装备数值!$C$13:$G$116,通天塔!$S13*8+3,BY$2)+INDEX(装备数值!$C$13:$G$116,通天塔!$R13*8+4,BY$2)+INDEX(装备数值!$C$13:$G$116,通天塔!$T13*8+5,BY$2)+INDEX(装备数值!$C$13:$G$116,通天塔!$U13*8+6,BY$2)+INDEX(装备数值!$C$13:$G$116,通天塔!$V13*8+7,BY$2)+INDEX(装备数值!$C$13:$G$116,通天塔!$W13*8+8,BY$2))</f>
        <v>0</v>
      </c>
      <c r="BZ13" s="14">
        <f>(INDEX(装备数值!$C$13:$G$116,通天塔!$P13*8+1,BZ$2)+INDEX(装备数值!$C$13:$G$116,通天塔!$Q13*8+2,BZ$2)+INDEX(装备数值!$C$13:$G$116,通天塔!$S13*8+3,BZ$2)+INDEX(装备数值!$C$13:$G$116,通天塔!$R13*8+4,BZ$2)+INDEX(装备数值!$C$13:$G$116,通天塔!$T13*8+5,BZ$2)+INDEX(装备数值!$C$13:$G$116,通天塔!$U13*8+6,BZ$2)+INDEX(装备数值!$C$13:$G$116,通天塔!$V13*8+7,BZ$2)+INDEX(装备数值!$C$13:$G$116,通天塔!$W13*8+8,BZ$2))</f>
        <v>0</v>
      </c>
      <c r="CA13" s="14">
        <f>(INDEX(装备数值!$C$13:$G$116,通天塔!$P13*8+1,CA$2)+INDEX(装备数值!$C$13:$G$116,通天塔!$Q13*8+2,CA$2)+INDEX(装备数值!$C$13:$G$116,通天塔!$S13*8+3,CA$2)+INDEX(装备数值!$C$13:$G$116,通天塔!$R13*8+4,CA$2)+INDEX(装备数值!$C$13:$G$116,通天塔!$T13*8+5,CA$2)+INDEX(装备数值!$C$13:$G$116,通天塔!$U13*8+6,CA$2)+INDEX(装备数值!$C$13:$G$116,通天塔!$V13*8+7,CA$2)+INDEX(装备数值!$C$13:$G$116,通天塔!$W13*8+8,CA$2))</f>
        <v>0</v>
      </c>
      <c r="CB13" s="14">
        <f>(INDEX(装备数值!$C$13:$G$116,通天塔!$P13*8+1,CB$2)+INDEX(装备数值!$C$13:$G$116,通天塔!$Q13*8+2,CB$2)+INDEX(装备数值!$C$13:$G$116,通天塔!$S13*8+3,CB$2)+INDEX(装备数值!$C$13:$G$116,通天塔!$R13*8+4,CB$2)+INDEX(装备数值!$C$13:$G$116,通天塔!$T13*8+5,CB$2)+INDEX(装备数值!$C$13:$G$116,通天塔!$U13*8+6,CB$2)+INDEX(装备数值!$C$13:$G$116,通天塔!$V13*8+7,CB$2)+INDEX(装备数值!$C$13:$G$116,通天塔!$W13*8+8,CB$2))</f>
        <v>0</v>
      </c>
      <c r="CC13" s="14">
        <f>(INDEX(装备数值!$C$13:$G$116,通天塔!$P13*8+1,CC$2)+INDEX(装备数值!$C$13:$G$116,通天塔!$Q13*8+2,CC$2)+INDEX(装备数值!$C$13:$G$116,通天塔!$S13*8+3,CC$2)+INDEX(装备数值!$C$13:$G$116,通天塔!$R13*8+4,CC$2)+INDEX(装备数值!$C$13:$G$116,通天塔!$T13*8+5,CC$2)+INDEX(装备数值!$C$13:$G$116,通天塔!$U13*8+6,CC$2)+INDEX(装备数值!$C$13:$G$116,通天塔!$V13*8+7,CC$2)+INDEX(装备数值!$C$13:$G$116,通天塔!$W13*8+8,CC$2))</f>
        <v>0</v>
      </c>
      <c r="CF13" s="14">
        <f>INDEX(装备数值!$I$13:$M$116,通天塔!$P13*8+1,CF$2)*$X13+INDEX(装备数值!$I$13:$M$116,通天塔!$Q13*8+2,CF$2)*$Y13+INDEX(装备数值!$I$13:$M$116,通天塔!$S13*8+3,CF$2)*$Z13+INDEX(装备数值!$I$13:$M$116,通天塔!$R13*8+4,CF$2)*$AA13+INDEX(装备数值!$I$13:$M$116,通天塔!$T13*8+5,CF$2)*$AB13+INDEX(装备数值!$I$13:$M$116,通天塔!$U13*8+6,CF$2)*$AC13+INDEX(装备数值!$I$13:$M$116,通天塔!$V13*8+7,CF$2)*$AD13+INDEX(装备数值!$I$13:$M$116,通天塔!$W13*8+8,CF$2)*$AE13</f>
        <v>0</v>
      </c>
      <c r="CG13" s="14">
        <f>INDEX(装备数值!$I$13:$M$116,通天塔!$P13*8+1,CG$2)*$X13+INDEX(装备数值!$I$13:$M$116,通天塔!$Q13*8+2,CG$2)*$Y13+INDEX(装备数值!$I$13:$M$116,通天塔!$S13*8+3,CG$2)*$Z13+INDEX(装备数值!$I$13:$M$116,通天塔!$R13*8+4,CG$2)*$AA13+INDEX(装备数值!$I$13:$M$116,通天塔!$T13*8+5,CG$2)*$AB13+INDEX(装备数值!$I$13:$M$116,通天塔!$U13*8+6,CG$2)*$AC13+INDEX(装备数值!$I$13:$M$116,通天塔!$V13*8+7,CG$2)*$AD13+INDEX(装备数值!$I$13:$M$116,通天塔!$W13*8+8,CG$2)*$AE13</f>
        <v>0</v>
      </c>
      <c r="CH13" s="14">
        <f>INDEX(装备数值!$I$13:$M$116,通天塔!$P13*8+1,CH$2)*$X13+INDEX(装备数值!$I$13:$M$116,通天塔!$Q13*8+2,CH$2)*$Y13+INDEX(装备数值!$I$13:$M$116,通天塔!$S13*8+3,CH$2)*$Z13+INDEX(装备数值!$I$13:$M$116,通天塔!$R13*8+4,CH$2)*$AA13+INDEX(装备数值!$I$13:$M$116,通天塔!$T13*8+5,CH$2)*$AB13+INDEX(装备数值!$I$13:$M$116,通天塔!$U13*8+6,CH$2)*$AC13+INDEX(装备数值!$I$13:$M$116,通天塔!$V13*8+7,CH$2)*$AD13+INDEX(装备数值!$I$13:$M$116,通天塔!$W13*8+8,CH$2)*$AE13</f>
        <v>0</v>
      </c>
      <c r="CI13" s="14">
        <f>INDEX(装备数值!$I$13:$M$116,通天塔!$P13*8+1,CI$2)*$X13+INDEX(装备数值!$I$13:$M$116,通天塔!$Q13*8+2,CI$2)*$Y13+INDEX(装备数值!$I$13:$M$116,通天塔!$S13*8+3,CI$2)*$Z13+INDEX(装备数值!$I$13:$M$116,通天塔!$R13*8+4,CI$2)*$AA13+INDEX(装备数值!$I$13:$M$116,通天塔!$T13*8+5,CI$2)*$AB13+INDEX(装备数值!$I$13:$M$116,通天塔!$U13*8+6,CI$2)*$AC13+INDEX(装备数值!$I$13:$M$116,通天塔!$V13*8+7,CI$2)*$AD13+INDEX(装备数值!$I$13:$M$116,通天塔!$W13*8+8,CI$2)*$AE13</f>
        <v>0</v>
      </c>
      <c r="CJ13" s="14">
        <f>INDEX(装备数值!$I$13:$M$116,通天塔!$P13*8+1,CJ$2)*$X13+INDEX(装备数值!$I$13:$M$116,通天塔!$Q13*8+2,CJ$2)*$Y13+INDEX(装备数值!$I$13:$M$116,通天塔!$S13*8+3,CJ$2)*$Z13+INDEX(装备数值!$I$13:$M$116,通天塔!$R13*8+4,CJ$2)*$AA13+INDEX(装备数值!$I$13:$M$116,通天塔!$T13*8+5,CJ$2)*$AB13+INDEX(装备数值!$I$13:$M$116,通天塔!$U13*8+6,CJ$2)*$AC13+INDEX(装备数值!$I$13:$M$116,通天塔!$V13*8+7,CJ$2)*$AD13+INDEX(装备数值!$I$13:$M$116,通天塔!$W13*8+8,CJ$2)*$AE13</f>
        <v>0</v>
      </c>
      <c r="CM13" s="14">
        <f>INDEX(装备数值!$X$13:$AH$116,$P13*8+1,CM$2)*$AF13+INDEX(装备数值!$X$13:$AH$116,$Q13*8+2,CM$2)*$AG13+INDEX(装备数值!$X$13:$AH$116,$S13*8+3,CM$2)*$AH13+INDEX(装备数值!$X$13:$AH$116,$R13*8+4,CM$2)*$AI13+INDEX(装备数值!$X$13:$AH$116,$T13*8+5,CM$2)*$AJ13+INDEX(装备数值!$X$13:$AH$116,$U13*8+6,CM$2)*$AK13+INDEX(装备数值!$X$13:$AH$116,$V13*8+7,CM$2)*$AL13+INDEX(装备数值!$X$13:$AH$116,$W13*8+8,CM$2)*$AM13</f>
        <v>0</v>
      </c>
      <c r="CN13" s="14">
        <f>INDEX(装备数值!$X$13:$AH$116,$P13*8+1,CN$2)*$AF13+INDEX(装备数值!$X$13:$AH$116,$Q13*8+2,CN$2)*$AG13+INDEX(装备数值!$X$13:$AH$116,$S13*8+3,CN$2)*$AH13+INDEX(装备数值!$X$13:$AH$116,$R13*8+4,CN$2)*$AI13+INDEX(装备数值!$X$13:$AH$116,$T13*8+5,CN$2)*$AJ13+INDEX(装备数值!$X$13:$AH$116,$U13*8+6,CN$2)*$AK13+INDEX(装备数值!$X$13:$AH$116,$V13*8+7,CN$2)*$AL13+INDEX(装备数值!$X$13:$AH$116,$W13*8+8,CN$2)*$AM13</f>
        <v>0</v>
      </c>
      <c r="CO13" s="14">
        <f>INDEX(装备数值!$X$13:$AH$116,$P13*8+1,CO$2)*$AF13+INDEX(装备数值!$X$13:$AH$116,$Q13*8+2,CO$2)*$AG13+INDEX(装备数值!$X$13:$AH$116,$S13*8+3,CO$2)*$AH13+INDEX(装备数值!$X$13:$AH$116,$R13*8+4,CO$2)*$AI13+INDEX(装备数值!$X$13:$AH$116,$T13*8+5,CO$2)*$AJ13+INDEX(装备数值!$X$13:$AH$116,$U13*8+6,CO$2)*$AK13+INDEX(装备数值!$X$13:$AH$116,$V13*8+7,CO$2)*$AL13+INDEX(装备数值!$X$13:$AH$116,$W13*8+8,CO$2)*$AM13</f>
        <v>0</v>
      </c>
      <c r="CP13" s="14">
        <f>INDEX(装备数值!$X$13:$AH$116,$P13*8+1,CP$2)*$AF13+INDEX(装备数值!$X$13:$AH$116,$Q13*8+2,CP$2)*$AG13+INDEX(装备数值!$X$13:$AH$116,$S13*8+3,CP$2)*$AH13+INDEX(装备数值!$X$13:$AH$116,$R13*8+4,CP$2)*$AI13+INDEX(装备数值!$X$13:$AH$116,$T13*8+5,CP$2)*$AJ13+INDEX(装备数值!$X$13:$AH$116,$U13*8+6,CP$2)*$AK13+INDEX(装备数值!$X$13:$AH$116,$V13*8+7,CP$2)*$AL13+INDEX(装备数值!$X$13:$AH$116,$W13*8+8,CP$2)*$AM13</f>
        <v>0</v>
      </c>
      <c r="CQ13" s="14">
        <f>INDEX(装备数值!$X$13:$AH$116,$P13*8+1,CQ$2)*$AF13+INDEX(装备数值!$X$13:$AH$116,$Q13*8+2,CQ$2)*$AG13+INDEX(装备数值!$X$13:$AH$116,$S13*8+3,CQ$2)*$AH13+INDEX(装备数值!$X$13:$AH$116,$R13*8+4,CQ$2)*$AI13+INDEX(装备数值!$X$13:$AH$116,$T13*8+5,CQ$2)*$AJ13+INDEX(装备数值!$X$13:$AH$116,$U13*8+6,CQ$2)*$AK13+INDEX(装备数值!$X$13:$AH$116,$V13*8+7,CQ$2)*$AL13+INDEX(装备数值!$X$13:$AH$116,$W13*8+8,CQ$2)*$AM13</f>
        <v>0</v>
      </c>
      <c r="CR13" s="14">
        <f>INDEX(装备数值!$X$13:$AH$116,$P13*8+1,CR$2)*$AF13+INDEX(装备数值!$X$13:$AH$116,$Q13*8+2,CR$2)*$AG13+INDEX(装备数值!$X$13:$AH$116,$S13*8+3,CR$2)*$AH13+INDEX(装备数值!$X$13:$AH$116,$R13*8+4,CR$2)*$AI13+INDEX(装备数值!$X$13:$AH$116,$T13*8+5,CR$2)*$AJ13+INDEX(装备数值!$X$13:$AH$116,$U13*8+6,CR$2)*$AK13+INDEX(装备数值!$X$13:$AH$116,$V13*8+7,CR$2)*$AL13+INDEX(装备数值!$X$13:$AH$116,$W13*8+8,CR$2)*$AM13</f>
        <v>0</v>
      </c>
      <c r="CS13" s="14">
        <f>INDEX(装备数值!$X$13:$AH$116,$P13*8+1,CS$2)*$AF13+INDEX(装备数值!$X$13:$AH$116,$Q13*8+2,CS$2)*$AG13+INDEX(装备数值!$X$13:$AH$116,$S13*8+3,CS$2)*$AH13+INDEX(装备数值!$X$13:$AH$116,$R13*8+4,CS$2)*$AI13+INDEX(装备数值!$X$13:$AH$116,$T13*8+5,CS$2)*$AJ13+INDEX(装备数值!$X$13:$AH$116,$U13*8+6,CS$2)*$AK13+INDEX(装备数值!$X$13:$AH$116,$V13*8+7,CS$2)*$AL13+INDEX(装备数值!$X$13:$AH$116,$W13*8+8,CS$2)*$AM13</f>
        <v>0</v>
      </c>
      <c r="CT13" s="14">
        <f>INDEX(装备数值!$X$13:$AH$116,$P13*8+1,CT$2)*$AF13+INDEX(装备数值!$X$13:$AH$116,$Q13*8+2,CT$2)*$AG13+INDEX(装备数值!$X$13:$AH$116,$S13*8+3,CT$2)*$AH13+INDEX(装备数值!$X$13:$AH$116,$R13*8+4,CT$2)*$AI13+INDEX(装备数值!$X$13:$AH$116,$T13*8+5,CT$2)*$AJ13+INDEX(装备数值!$X$13:$AH$116,$U13*8+6,CT$2)*$AK13+INDEX(装备数值!$X$13:$AH$116,$V13*8+7,CT$2)*$AL13+INDEX(装备数值!$X$13:$AH$116,$W13*8+8,CT$2)*$AM13</f>
        <v>0</v>
      </c>
      <c r="CU13" s="14">
        <f>INDEX(装备数值!$X$13:$AH$116,$P13*8+1,CU$2)*$AF13+INDEX(装备数值!$X$13:$AH$116,$Q13*8+2,CU$2)*$AG13+INDEX(装备数值!$X$13:$AH$116,$S13*8+3,CU$2)*$AH13+INDEX(装备数值!$X$13:$AH$116,$R13*8+4,CU$2)*$AI13+INDEX(装备数值!$X$13:$AH$116,$T13*8+5,CU$2)*$AJ13+INDEX(装备数值!$X$13:$AH$116,$U13*8+6,CU$2)*$AK13+INDEX(装备数值!$X$13:$AH$116,$V13*8+7,CU$2)*$AL13+INDEX(装备数值!$X$13:$AH$116,$W13*8+8,CU$2)*$AM13</f>
        <v>0</v>
      </c>
      <c r="CV13" s="14">
        <f>INDEX(装备数值!$X$13:$AH$116,$P13*8+1,CV$2)*$AF13+INDEX(装备数值!$X$13:$AH$116,$Q13*8+2,CV$2)*$AG13+INDEX(装备数值!$X$13:$AH$116,$S13*8+3,CV$2)*$AH13+INDEX(装备数值!$X$13:$AH$116,$R13*8+4,CV$2)*$AI13+INDEX(装备数值!$X$13:$AH$116,$T13*8+5,CV$2)*$AJ13+INDEX(装备数值!$X$13:$AH$116,$U13*8+6,CV$2)*$AK13+INDEX(装备数值!$X$13:$AH$116,$V13*8+7,CV$2)*$AL13+INDEX(装备数值!$X$13:$AH$116,$W13*8+8,CV$2)*$AM13</f>
        <v>0</v>
      </c>
      <c r="CW13" s="14">
        <f>INDEX(装备数值!$X$13:$AH$116,$P13*8+1,CW$2)*$AF13+INDEX(装备数值!$X$13:$AH$116,$Q13*8+2,CW$2)*$AG13+INDEX(装备数值!$X$13:$AH$116,$S13*8+3,CW$2)*$AH13+INDEX(装备数值!$X$13:$AH$116,$R13*8+4,CW$2)*$AI13+INDEX(装备数值!$X$13:$AH$116,$T13*8+5,CW$2)*$AJ13+INDEX(装备数值!$X$13:$AH$116,$U13*8+6,CW$2)*$AK13+INDEX(装备数值!$X$13:$AH$116,$V13*8+7,CW$2)*$AL13+INDEX(装备数值!$X$13:$AH$116,$W13*8+8,CW$2)*$AM13</f>
        <v>0</v>
      </c>
      <c r="CY13" s="14">
        <f>INDEX(装备数值!$AN$17:$AN$117,MATCH(MIN($X13:$AE13),装备数值!$AO$17:$AO$117,1))</f>
        <v>0</v>
      </c>
      <c r="CZ13" s="14">
        <f>IF(COUNTIF($P13:$W13,"&gt;"&amp;0)=8,INDEX(装备数值!AR$17:AR$117,$CY13+1),0)</f>
        <v>0</v>
      </c>
      <c r="DA13" s="14">
        <f>IF(COUNTIF($P13:$W13,"&gt;"&amp;0)=8,INDEX(装备数值!AS$17:AS$117,$CY13+1),0)</f>
        <v>0</v>
      </c>
      <c r="DB13" s="14">
        <f>IF(COUNTIF($P13:$W13,"&gt;"&amp;0)=8,INDEX(装备数值!AT$17:AT$117,$CY13+1),0)</f>
        <v>0</v>
      </c>
      <c r="DC13" s="14">
        <f>IF(COUNTIF($P13:$W13,"&gt;"&amp;0)=8,INDEX(装备数值!AU$17:AU$117,$CY13+1),0)</f>
        <v>0</v>
      </c>
      <c r="DD13" s="14">
        <f>IF(COUNTIF($P13:$W13,"&gt;"&amp;0)=8,INDEX(装备数值!AV$17:AV$117,$CY13+1),0)</f>
        <v>0</v>
      </c>
      <c r="DF13" s="14">
        <f>INDEX(装备数值!$AY$17:$AY$77,MATCH(MIN($AF13:$AM13),装备数值!$AZ$17:$AZ$77,1))</f>
        <v>0</v>
      </c>
      <c r="DG13" s="26">
        <f>INDEX(装备数值!BA$17:BA$77,通天塔!DF13+1)</f>
        <v>0</v>
      </c>
      <c r="DH13" s="26">
        <f>INDEX(装备数值!BA$17:BA$77,通天塔!DF13+1)</f>
        <v>0</v>
      </c>
      <c r="DJ13" s="14">
        <f t="shared" si="40"/>
        <v>0</v>
      </c>
      <c r="DK13" s="14">
        <f>VLOOKUP(DJ13,军阶与晶片数值!$W$6:$X$27,2)</f>
        <v>0</v>
      </c>
      <c r="DL13" s="14">
        <f>INDEX(军阶与晶片数值!Y$6:Y$27,$DK13+1)</f>
        <v>0</v>
      </c>
      <c r="DM13" s="14">
        <f>INDEX(军阶与晶片数值!Z$6:Z$27,$DK13+1)</f>
        <v>0</v>
      </c>
      <c r="DN13" s="14">
        <f>INDEX(军阶与晶片数值!AA$6:AA$27,$DK13+1)</f>
        <v>0</v>
      </c>
      <c r="DO13" s="14">
        <f>INDEX(军阶与晶片数值!AB$6:AB$27,$DK13+1)</f>
        <v>0</v>
      </c>
      <c r="DP13" s="29">
        <f>INDEX(军阶与晶片数值!AC$6:AC$27,$DK13+1)</f>
        <v>0</v>
      </c>
      <c r="DQ13" s="29">
        <f>INDEX(军阶与晶片数值!AD$6:AD$27,$DK13+1)</f>
        <v>0</v>
      </c>
      <c r="DS13" s="26">
        <f>INDEX(军阶与晶片数值!I$6:I$16,AN13+1)</f>
        <v>0</v>
      </c>
      <c r="DT13" s="26">
        <f>INDEX(军阶与晶片数值!M$6:M$16,AO13+1)</f>
        <v>0</v>
      </c>
      <c r="DU13" s="26">
        <f>INDEX(军阶与晶片数值!J$6:J$16,AP13+1)</f>
        <v>0</v>
      </c>
      <c r="DV13" s="26">
        <f>INDEX(军阶与晶片数值!K$6:K$16,AQ13+1)</f>
        <v>0</v>
      </c>
      <c r="DW13" s="26">
        <f>INDEX(军阶与晶片数值!L$6:L$16,AR13+1)</f>
        <v>0</v>
      </c>
      <c r="DX13" s="28">
        <f>INDEX(军阶与晶片数值!N$6:N$16,AS13+1)</f>
        <v>0</v>
      </c>
      <c r="DY13" s="28">
        <f>INDEX(军阶与晶片数值!O$6:O$16,AT13+1)</f>
        <v>0</v>
      </c>
      <c r="DZ13" s="28">
        <f>INDEX(军阶与晶片数值!P$6:P$16,AU13+1)</f>
        <v>0</v>
      </c>
      <c r="EA13" s="28">
        <f>INDEX(军阶与晶片数值!Q$6:Q$16,AV13+1)</f>
        <v>0</v>
      </c>
      <c r="EB13" s="26">
        <f>INDEX(军阶与晶片数值!R$6:R$16,AW13+1)</f>
        <v>0</v>
      </c>
      <c r="EC13" s="26">
        <f>INDEX(军阶与晶片数值!S$6:S$16,AX13+1)</f>
        <v>0</v>
      </c>
      <c r="ED13" s="26">
        <f>INDEX(军阶与晶片数值!T$6:T$16,AY13+1)</f>
        <v>0</v>
      </c>
      <c r="EE13" s="26">
        <f>INDEX(军阶与晶片数值!U$6:U$16,AZ13+1)</f>
        <v>0</v>
      </c>
      <c r="EG13" s="26">
        <f>INDEX(军阶与晶片数值!$C$6:$C$36,通天塔!$BA13+1)</f>
        <v>0</v>
      </c>
      <c r="EH13" s="26">
        <f>INDEX(军阶与晶片数值!$C$6:$C$36,通天塔!$BA13+1)</f>
        <v>0</v>
      </c>
      <c r="EI13" s="26">
        <f>INDEX(军阶与晶片数值!$C$6:$C$36,通天塔!$BA13+1)</f>
        <v>0</v>
      </c>
      <c r="EJ13" s="26">
        <f>INDEX(军阶与晶片数值!$C$6:$C$36,通天塔!$BA13+1)</f>
        <v>0</v>
      </c>
      <c r="EK13" s="26">
        <f>INDEX(军阶与晶片数值!$C$6:$C$36,通天塔!$BA13+1)</f>
        <v>0</v>
      </c>
      <c r="EM13" s="14">
        <f>INDEX(战舰突破!$H$6:$H$18,通天塔!$J13+1)+INDEX(战舰突破!$H$23:$H$35,通天塔!$K13+1)+INDEX(战舰突破!$H$40:$H$52,通天塔!$L13+1)</f>
        <v>0</v>
      </c>
      <c r="EN13" s="14">
        <f>INDEX(战舰突破!$I$6:$I$18,通天塔!$J13+1)+INDEX(战舰突破!$I$23:$I$35,通天塔!$K13+1)+INDEX(战舰突破!$I$40:$I$52,通天塔!$L13+1)</f>
        <v>0</v>
      </c>
      <c r="EO13" s="14">
        <f>INDEX(战舰突破!$J$6:$J$18,通天塔!$J13+1)+INDEX(战舰突破!$J$23:$J$35,通天塔!$K13+1)+INDEX(战舰突破!$J$40:$J$52,通天塔!$L13+1)</f>
        <v>0</v>
      </c>
      <c r="EP13" s="14">
        <f>INDEX(战舰突破!$K$6:$K$18,通天塔!$J13+1)+INDEX(战舰突破!$K$23:$K$35,通天塔!$K13+1)+INDEX(战舰突破!$K$40:$K$52,通天塔!$L13+1)</f>
        <v>0</v>
      </c>
      <c r="EQ13" s="14">
        <f>INDEX(战舰突破!$L$6:$L$18,通天塔!$J13+1)+INDEX(战舰突破!$L$23:$L$35,通天塔!$K13+1)+INDEX(战舰突破!$L$40:$L$52,通天塔!$L13+1)</f>
        <v>0</v>
      </c>
      <c r="ER13" s="18">
        <f>INDEX(战舰突破!$N$6:$N$18,通天塔!$J13+1)+INDEX(战舰突破!$N$23:$N$35,通天塔!$K13+1)+INDEX(战舰突破!$N$40:$N$52,通天塔!$L13+1)</f>
        <v>0</v>
      </c>
      <c r="ES13" s="18">
        <f>INDEX(战舰突破!$O$6:$O$18,通天塔!$J13+1)+INDEX(战舰突破!$O$23:$O$35,通天塔!$K13+1)+INDEX(战舰突破!$O$40:$O$52,通天塔!$L13+1)</f>
        <v>0</v>
      </c>
      <c r="ET13" s="18">
        <f>INDEX(战舰突破!$P$6:$P$18,通天塔!$J13+1)+INDEX(战舰突破!$P$23:$P$35,通天塔!$K13+1)+INDEX(战舰突破!$P$40:$P$52,通天塔!$L13+1)</f>
        <v>0</v>
      </c>
      <c r="EU13" s="18">
        <f>INDEX(战舰突破!$Q$6:$Q$18,通天塔!$J13+1)+INDEX(战舰突破!$Q$23:$Q$35,通天塔!$K13+1)+INDEX(战舰突破!$Q$40:$Q$52,通天塔!$L13+1)</f>
        <v>0</v>
      </c>
      <c r="EV13" s="18">
        <f>INDEX(战舰突破!$R$6:$R$18,通天塔!$J13+1)+INDEX(战舰突破!$R$23:$R$35,通天塔!$K13+1)+INDEX(战舰突破!$R$40:$R$52,通天塔!$L13+1)</f>
        <v>0</v>
      </c>
      <c r="EW13" s="18">
        <f>INDEX(战舰突破!$M$6:$M$18,通天塔!$J13+1)+INDEX(战舰突破!$M$23:$M$35,通天塔!$K13+1)+INDEX(战舰突破!$M$40:$M$52,通天塔!$L13+1)</f>
        <v>0</v>
      </c>
      <c r="EX13" s="22">
        <f>INDEX(战舰突破!$W$6:$W$18,通天塔!$J13+1)+INDEX(战舰突破!$W$23:$W$35,通天塔!$K13+1)+INDEX(战舰突破!$W$40:$W$52,通天塔!$L13+1)</f>
        <v>0.3</v>
      </c>
      <c r="FA13" s="14">
        <f>INDEX(战舰突破!$S$6:$S$18,通天塔!$J13+1)</f>
        <v>0</v>
      </c>
      <c r="FB13" s="14">
        <f>INDEX(战舰突破!$T$6:$T$18,通天塔!$J13+1)</f>
        <v>0</v>
      </c>
      <c r="FC13" s="14">
        <f>INDEX(战舰突破!$U$6:$U$18,通天塔!$J13+1)</f>
        <v>0</v>
      </c>
      <c r="FD13" s="14">
        <f>INDEX(战舰突破!$V$6:$V$18,通天塔!$J13+1)</f>
        <v>0</v>
      </c>
      <c r="FE13" s="14">
        <f>INDEX(战舰突破!$X$6:$X$18,通天塔!$J13+1)</f>
        <v>1</v>
      </c>
      <c r="FG13" s="14">
        <f>INDEX(战舰突破!$S$23:$S$35,通天塔!$J13+1)</f>
        <v>0</v>
      </c>
      <c r="FH13" s="14">
        <f>INDEX(战舰突破!$T$23:$T$35,通天塔!$J13+1)</f>
        <v>0</v>
      </c>
      <c r="FI13" s="14">
        <f>INDEX(战舰突破!$U$23:$U$35,通天塔!$J13+1)</f>
        <v>0</v>
      </c>
      <c r="FJ13" s="14">
        <f>INDEX(战舰突破!$V$23:$V$35,通天塔!$J13+1)</f>
        <v>0</v>
      </c>
      <c r="FK13" s="14">
        <f>INDEX(战舰突破!$X$23:$X$35,通天塔!$J13+1)</f>
        <v>15</v>
      </c>
      <c r="FM13" s="14">
        <f>INDEX(战舰突破!$S$40:$S$52,通天塔!$J13+1)</f>
        <v>0</v>
      </c>
      <c r="FN13" s="14">
        <f>INDEX(战舰突破!$T$40:$T$52,通天塔!$J13+1)</f>
        <v>0</v>
      </c>
      <c r="FO13" s="14">
        <f>INDEX(战舰突破!$U$40:$U$52,通天塔!$J13+1)</f>
        <v>0</v>
      </c>
      <c r="FP13" s="14">
        <f>INDEX(战舰突破!$V$40:$V$52,通天塔!$J13+1)</f>
        <v>0</v>
      </c>
      <c r="FQ13" s="14">
        <f>INDEX(战舰突破!$X$40:$X$52,通天塔!$J13+1)</f>
        <v>25</v>
      </c>
      <c r="FT13" s="14">
        <f t="shared" si="41"/>
        <v>10</v>
      </c>
      <c r="FU13" s="14">
        <f t="shared" si="42"/>
        <v>0</v>
      </c>
      <c r="FV13" s="14">
        <f t="shared" si="43"/>
        <v>0</v>
      </c>
      <c r="FW13" s="14">
        <f t="shared" si="44"/>
        <v>20</v>
      </c>
      <c r="FX13" s="14">
        <f t="shared" si="45"/>
        <v>5</v>
      </c>
      <c r="FY13" s="14">
        <f t="shared" si="46"/>
        <v>300</v>
      </c>
      <c r="FZ13" s="14">
        <f t="shared" si="47"/>
        <v>4</v>
      </c>
      <c r="GA13" s="28">
        <f t="shared" si="48"/>
        <v>0</v>
      </c>
      <c r="GB13" s="28">
        <f t="shared" si="49"/>
        <v>0</v>
      </c>
      <c r="GC13" s="28">
        <f t="shared" si="50"/>
        <v>0</v>
      </c>
      <c r="GD13" s="28">
        <f t="shared" si="51"/>
        <v>0</v>
      </c>
      <c r="GE13" s="28">
        <f t="shared" si="52"/>
        <v>1</v>
      </c>
      <c r="GF13" s="28">
        <f t="shared" si="53"/>
        <v>1</v>
      </c>
      <c r="GG13" s="28">
        <f t="shared" si="54"/>
        <v>0</v>
      </c>
      <c r="GH13" s="28">
        <f t="shared" si="55"/>
        <v>0</v>
      </c>
      <c r="GI13" s="14">
        <f t="shared" si="56"/>
        <v>1</v>
      </c>
      <c r="GJ13" s="14">
        <f t="shared" si="57"/>
        <v>1</v>
      </c>
      <c r="GK13" s="14">
        <f t="shared" si="58"/>
        <v>1</v>
      </c>
      <c r="GL13" s="18">
        <f t="shared" si="59"/>
        <v>1</v>
      </c>
      <c r="GM13" s="18">
        <f t="shared" si="60"/>
        <v>1</v>
      </c>
      <c r="GN13" s="18">
        <f t="shared" si="61"/>
        <v>1</v>
      </c>
      <c r="GO13" s="29">
        <f t="shared" si="62"/>
        <v>150</v>
      </c>
      <c r="GP13" s="29">
        <f t="shared" si="16"/>
        <v>450</v>
      </c>
      <c r="GQ13" s="29">
        <f t="shared" si="16"/>
        <v>450</v>
      </c>
      <c r="GR13" s="26">
        <f t="shared" si="63"/>
        <v>0</v>
      </c>
      <c r="GS13" s="26">
        <f t="shared" si="64"/>
        <v>0</v>
      </c>
      <c r="GT13" s="26">
        <f t="shared" si="65"/>
        <v>0</v>
      </c>
      <c r="GU13" s="14">
        <f t="shared" si="66"/>
        <v>2</v>
      </c>
      <c r="GV13" s="14">
        <f t="shared" si="67"/>
        <v>2</v>
      </c>
      <c r="GW13" s="14">
        <f t="shared" si="68"/>
        <v>2</v>
      </c>
      <c r="GX13" s="14">
        <f t="shared" si="69"/>
        <v>1</v>
      </c>
      <c r="GY13" s="14">
        <f t="shared" si="70"/>
        <v>15</v>
      </c>
      <c r="GZ13" s="14">
        <f t="shared" si="71"/>
        <v>25</v>
      </c>
      <c r="HA13">
        <v>9</v>
      </c>
      <c r="HB13" s="14">
        <f t="shared" si="72"/>
        <v>1080</v>
      </c>
      <c r="HD13" s="14">
        <f t="shared" si="73"/>
        <v>10</v>
      </c>
      <c r="HE13" s="14">
        <f t="shared" si="74"/>
        <v>20</v>
      </c>
      <c r="HF13" s="29">
        <f t="shared" si="75"/>
        <v>0</v>
      </c>
      <c r="HG13" s="29">
        <f t="shared" si="76"/>
        <v>0</v>
      </c>
      <c r="HH13" s="29">
        <f t="shared" si="77"/>
        <v>0</v>
      </c>
      <c r="HI13" s="29">
        <f t="shared" si="78"/>
        <v>0</v>
      </c>
      <c r="HJ13" s="14">
        <f t="shared" si="79"/>
        <v>1</v>
      </c>
      <c r="HK13" s="14">
        <f t="shared" si="80"/>
        <v>1</v>
      </c>
      <c r="HL13" s="14">
        <f t="shared" si="81"/>
        <v>1</v>
      </c>
      <c r="HM13" s="14">
        <f t="shared" si="82"/>
        <v>20</v>
      </c>
      <c r="HN13" s="26">
        <f t="shared" si="83"/>
        <v>0</v>
      </c>
      <c r="HO13" s="26">
        <f t="shared" si="84"/>
        <v>0.3</v>
      </c>
      <c r="HP13" s="29">
        <f t="shared" si="85"/>
        <v>0</v>
      </c>
      <c r="HQ13" s="29">
        <f t="shared" si="86"/>
        <v>0</v>
      </c>
      <c r="HR13" s="29">
        <f t="shared" si="87"/>
        <v>0</v>
      </c>
      <c r="HS13" s="26">
        <f t="shared" si="88"/>
        <v>0.05</v>
      </c>
      <c r="HT13" s="26">
        <f t="shared" si="89"/>
        <v>0.15</v>
      </c>
      <c r="HU13" s="26">
        <f t="shared" si="90"/>
        <v>0.15</v>
      </c>
      <c r="HV13" s="26">
        <f t="shared" si="91"/>
        <v>0</v>
      </c>
      <c r="HW13" s="29">
        <f t="shared" si="29"/>
        <v>1.05</v>
      </c>
      <c r="HX13" s="29">
        <f t="shared" si="30"/>
        <v>1.1499999999999999</v>
      </c>
      <c r="HY13" s="29">
        <f t="shared" si="31"/>
        <v>1.1499999999999999</v>
      </c>
      <c r="HZ13" s="29">
        <f t="shared" si="32"/>
        <v>0</v>
      </c>
      <c r="IA13" s="29">
        <f t="shared" si="33"/>
        <v>0</v>
      </c>
      <c r="IB13" s="29">
        <f t="shared" si="34"/>
        <v>0</v>
      </c>
      <c r="IC13" s="29">
        <f t="shared" si="35"/>
        <v>200</v>
      </c>
      <c r="ID13" s="14">
        <f t="shared" si="92"/>
        <v>0</v>
      </c>
      <c r="IH13" s="14"/>
      <c r="II13" s="14"/>
      <c r="IJ13" s="14"/>
      <c r="IK13" s="14"/>
      <c r="IL13" s="14"/>
      <c r="IM13" s="23">
        <v>0</v>
      </c>
      <c r="IN13" s="23">
        <v>0</v>
      </c>
      <c r="IO13" s="23">
        <v>0</v>
      </c>
      <c r="IP13" s="23">
        <v>0</v>
      </c>
      <c r="IQ13" s="23">
        <v>0</v>
      </c>
      <c r="IR13" s="23">
        <v>0</v>
      </c>
      <c r="IS13" s="14"/>
      <c r="IT13" s="14"/>
      <c r="IU13" s="14"/>
      <c r="IV13" s="14"/>
      <c r="IW13" s="14"/>
      <c r="IX13" s="23">
        <v>0</v>
      </c>
      <c r="IY13" s="23">
        <v>0</v>
      </c>
      <c r="IZ13" s="23">
        <v>0</v>
      </c>
      <c r="JA13" s="23"/>
      <c r="JB13" s="23"/>
      <c r="JC13" s="23"/>
      <c r="JG13">
        <f t="shared" si="37"/>
        <v>1.6000766503784611</v>
      </c>
      <c r="JH13">
        <f t="shared" si="38"/>
        <v>1.6000766503784611</v>
      </c>
      <c r="JJ13" s="14"/>
      <c r="JK13" s="14"/>
      <c r="JL13" s="14"/>
      <c r="JM13" s="23">
        <v>0</v>
      </c>
      <c r="JN13" s="23">
        <v>0</v>
      </c>
      <c r="JO13" s="23">
        <v>0</v>
      </c>
      <c r="JP13" s="14"/>
      <c r="JQ13" s="14"/>
      <c r="JR13" s="14"/>
      <c r="JS13" s="23">
        <v>0</v>
      </c>
      <c r="JT13" s="23">
        <v>0</v>
      </c>
      <c r="JU13" s="23">
        <v>0</v>
      </c>
      <c r="JW13" s="23"/>
      <c r="JX13" s="23">
        <v>0</v>
      </c>
      <c r="JY13" s="23">
        <v>0</v>
      </c>
      <c r="JZ13" s="23"/>
      <c r="KA13" s="23">
        <v>0</v>
      </c>
      <c r="KB13" s="23">
        <v>0</v>
      </c>
      <c r="KF13">
        <v>14</v>
      </c>
      <c r="KG13" t="s">
        <v>118</v>
      </c>
      <c r="KH13" s="17">
        <v>0.7</v>
      </c>
      <c r="KI13" t="s">
        <v>188</v>
      </c>
      <c r="KJ13" t="s">
        <v>224</v>
      </c>
      <c r="KK13" t="s">
        <v>225</v>
      </c>
      <c r="KM13" t="s">
        <v>213</v>
      </c>
    </row>
    <row r="14" spans="1:299" ht="16.5" x14ac:dyDescent="0.2">
      <c r="C14" s="14">
        <f t="shared" si="39"/>
        <v>1</v>
      </c>
      <c r="D14" s="14">
        <v>10</v>
      </c>
      <c r="E14" s="14" t="s">
        <v>693</v>
      </c>
      <c r="F14" s="14">
        <v>35</v>
      </c>
      <c r="G14" s="14">
        <v>20</v>
      </c>
      <c r="H14" s="14">
        <v>20</v>
      </c>
      <c r="I14" s="14">
        <v>0</v>
      </c>
      <c r="J14" s="14">
        <v>1</v>
      </c>
      <c r="K14" s="14">
        <v>1</v>
      </c>
      <c r="L14" s="14">
        <v>0</v>
      </c>
      <c r="M14" s="14">
        <v>0</v>
      </c>
      <c r="N14" s="14">
        <v>0</v>
      </c>
      <c r="O14" s="14">
        <v>0</v>
      </c>
      <c r="P14" s="14">
        <v>2</v>
      </c>
      <c r="Q14" s="14">
        <v>4</v>
      </c>
      <c r="R14" s="14">
        <v>2</v>
      </c>
      <c r="S14" s="14">
        <v>1</v>
      </c>
      <c r="T14" s="14">
        <v>1</v>
      </c>
      <c r="U14" s="14">
        <v>1</v>
      </c>
      <c r="V14" s="14">
        <v>2</v>
      </c>
      <c r="W14" s="14">
        <v>1</v>
      </c>
      <c r="X14" s="14">
        <v>20</v>
      </c>
      <c r="Y14" s="14">
        <v>20</v>
      </c>
      <c r="Z14" s="14">
        <v>20</v>
      </c>
      <c r="AA14" s="14">
        <v>20</v>
      </c>
      <c r="AB14" s="14">
        <v>20</v>
      </c>
      <c r="AC14" s="14">
        <v>20</v>
      </c>
      <c r="AD14" s="14">
        <v>20</v>
      </c>
      <c r="AE14" s="14">
        <v>20</v>
      </c>
      <c r="AF14" s="14">
        <v>1</v>
      </c>
      <c r="AG14" s="14">
        <v>1</v>
      </c>
      <c r="AH14" s="14">
        <v>1</v>
      </c>
      <c r="AI14" s="14">
        <v>1</v>
      </c>
      <c r="AJ14" s="14">
        <v>1</v>
      </c>
      <c r="AK14" s="14">
        <v>1</v>
      </c>
      <c r="AL14" s="14">
        <v>1</v>
      </c>
      <c r="AM14" s="14">
        <v>1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3</v>
      </c>
      <c r="BF14" s="14">
        <f>ROUND((INDEX(新战舰养成!S$6:S$18,通天塔!$J14+1)+INDEX(新战舰养成!D$6:D$18,通天塔!$J14+1)*(通天塔!$G14-1))*INDEX(战舰突破!$D$6:$D$18,通天塔!$M14+1),0)</f>
        <v>395</v>
      </c>
      <c r="BG14" s="14">
        <f>ROUND((INDEX(新战舰养成!T$6:T$18,通天塔!$J14+1)+INDEX(新战舰养成!E$6:E$18,通天塔!$J14+1)*(通天塔!$G14-1))*INDEX(战舰突破!$D$6:$D$18,通天塔!$M14+1),0)</f>
        <v>3100</v>
      </c>
      <c r="BH14" s="14">
        <f>ROUND((INDEX(新战舰养成!U$6:U$18,通天塔!$J14+1)+INDEX(新战舰养成!F$6:F$18,通天塔!$J14+1)*(通天塔!$G14-1))*INDEX(战舰突破!$D$6:$D$18,通天塔!$M14+1),0)</f>
        <v>207</v>
      </c>
      <c r="BI14" s="14">
        <f>ROUND((INDEX(新战舰养成!V$6:V$18,通天塔!$J14+1)+INDEX(新战舰养成!G$6:G$18,通天塔!$J14+1)*(通天塔!$G14-1))*INDEX(战舰突破!$D$6:$D$18,通天塔!$M14+1),0)</f>
        <v>300</v>
      </c>
      <c r="BJ14" s="14">
        <f>ROUND((INDEX(新战舰养成!W$6:W$18,通天塔!$J14+1)+INDEX(新战舰养成!H$6:H$18,通天塔!$J14+1)*(通天塔!$G14-1))*INDEX(战舰突破!$D$6:$D$18,通天塔!$M14+1),0)</f>
        <v>4</v>
      </c>
      <c r="BL14" s="14">
        <f>IF($H14&gt;0,ROUND((INDEX(新战舰养成!X$6:X$18,通天塔!$K14+1)+INDEX(新战舰养成!I$6:I$18,通天塔!$K14+1)*(通天塔!$H14-1))*INDEX(战舰突破!$D$6:$D$18,通天塔!$N14+1),0),0)</f>
        <v>675</v>
      </c>
      <c r="BM14" s="14">
        <f>IF($H14&gt;0,ROUND((INDEX(新战舰养成!Y$6:Y$18,通天塔!$K14+1)+INDEX(新战舰养成!J$6:J$18,通天塔!$K14+1)*(通天塔!$H14-1))*INDEX(战舰突破!$D$6:$D$18,通天塔!$N14+1),0),0)</f>
        <v>0</v>
      </c>
      <c r="BN14" s="14">
        <f>IF($H14&gt;0,ROUND((INDEX(新战舰养成!Z$6:Z$18,通天塔!$K14+1)+INDEX(新战舰养成!K$6:K$18,通天塔!$K14+1)*(通天塔!$H14-1))*INDEX(战舰突破!$D$6:$D$18,通天塔!$N14+1),0),0)</f>
        <v>0</v>
      </c>
      <c r="BO14" s="14">
        <f>IF($H14&gt;0,ROUND((INDEX(新战舰养成!AA$6:AA$18,通天塔!$K14+1)+INDEX(新战舰养成!L$6:L$18,通天塔!$K14+1)*(通天塔!$H14-1))*INDEX(战舰突破!$D$6:$D$18,通天塔!$N14+1),0),0)</f>
        <v>3950</v>
      </c>
      <c r="BP14" s="14">
        <f>IF($H14&gt;0,ROUND((INDEX(新战舰养成!AB$6:AB$18,通天塔!$K14+1)+INDEX(新战舰养成!M$6:M$18,通天塔!$K14+1)*(通天塔!$H14-1))*INDEX(战舰突破!$D$6:$D$18,通天塔!$N14+1),0),0)</f>
        <v>77</v>
      </c>
      <c r="BR14" s="14">
        <f>IF($I14&gt;0,ROUND((INDEX(新战舰养成!AC$6:AC$18,通天塔!$L14+1)+INDEX(新战舰养成!I$6:I$18,通天塔!$L14+1)*(通天塔!$I14-1))*INDEX(战舰突破!$D$6:$D$18,通天塔!$O14+1),0),0)</f>
        <v>0</v>
      </c>
      <c r="BS14" s="14">
        <f>IF($I14&gt;0,ROUND((INDEX(新战舰养成!AD$6:AD$18,通天塔!$L14+1)+INDEX(新战舰养成!J$6:J$18,通天塔!$L14+1)*(通天塔!$I14-1))*INDEX(战舰突破!$D$6:$D$18,通天塔!$O14+1),0),0)</f>
        <v>0</v>
      </c>
      <c r="BT14" s="14">
        <f>IF($I14&gt;0,ROUND((INDEX(新战舰养成!AE$6:AE$18,通天塔!$L14+1)+INDEX(新战舰养成!K$6:K$18,通天塔!$L14+1)*(通天塔!$I14-1))*INDEX(战舰突破!$D$6:$D$18,通天塔!$O14+1),0),0)</f>
        <v>0</v>
      </c>
      <c r="BU14" s="14">
        <f>IF($I14&gt;0,ROUND((INDEX(新战舰养成!AF$6:AF$18,通天塔!$L14+1)+INDEX(新战舰养成!L$6:L$18,通天塔!$L14+1)*(通天塔!$I14-1))*INDEX(战舰突破!$D$6:$D$18,通天塔!$O14+1),0),0)</f>
        <v>0</v>
      </c>
      <c r="BV14" s="14">
        <f>IF($I14&gt;0,ROUND((INDEX(新战舰养成!AG$6:AG$18,通天塔!$L14+1)+INDEX(新战舰养成!M$6:M$18,通天塔!$L14+1)*(通天塔!$I14-1))*INDEX(战舰突破!$D$6:$D$18,通天塔!$O14+1),0),0)</f>
        <v>0</v>
      </c>
      <c r="BY14" s="14">
        <f>(INDEX(装备数值!$C$13:$G$116,通天塔!$P14*8+1,BY$2)+INDEX(装备数值!$C$13:$G$116,通天塔!$Q14*8+2,BY$2)+INDEX(装备数值!$C$13:$G$116,通天塔!$S14*8+3,BY$2)+INDEX(装备数值!$C$13:$G$116,通天塔!$R14*8+4,BY$2)+INDEX(装备数值!$C$13:$G$116,通天塔!$T14*8+5,BY$2)+INDEX(装备数值!$C$13:$G$116,通天塔!$U14*8+6,BY$2)+INDEX(装备数值!$C$13:$G$116,通天塔!$V14*8+7,BY$2)+INDEX(装备数值!$C$13:$G$116,通天塔!$W14*8+8,BY$2))</f>
        <v>500</v>
      </c>
      <c r="BZ14" s="14">
        <f>(INDEX(装备数值!$C$13:$G$116,通天塔!$P14*8+1,BZ$2)+INDEX(装备数值!$C$13:$G$116,通天塔!$Q14*8+2,BZ$2)+INDEX(装备数值!$C$13:$G$116,通天塔!$S14*8+3,BZ$2)+INDEX(装备数值!$C$13:$G$116,通天塔!$R14*8+4,BZ$2)+INDEX(装备数值!$C$13:$G$116,通天塔!$T14*8+5,BZ$2)+INDEX(装备数值!$C$13:$G$116,通天塔!$U14*8+6,BZ$2)+INDEX(装备数值!$C$13:$G$116,通天塔!$V14*8+7,BZ$2)+INDEX(装备数值!$C$13:$G$116,通天塔!$W14*8+8,BZ$2))</f>
        <v>3300</v>
      </c>
      <c r="CA14" s="14">
        <f>(INDEX(装备数值!$C$13:$G$116,通天塔!$P14*8+1,CA$2)+INDEX(装备数值!$C$13:$G$116,通天塔!$Q14*8+2,CA$2)+INDEX(装备数值!$C$13:$G$116,通天塔!$S14*8+3,CA$2)+INDEX(装备数值!$C$13:$G$116,通天塔!$R14*8+4,CA$2)+INDEX(装备数值!$C$13:$G$116,通天塔!$T14*8+5,CA$2)+INDEX(装备数值!$C$13:$G$116,通天塔!$U14*8+6,CA$2)+INDEX(装备数值!$C$13:$G$116,通天塔!$V14*8+7,CA$2)+INDEX(装备数值!$C$13:$G$116,通天塔!$W14*8+8,CA$2))</f>
        <v>410</v>
      </c>
      <c r="CB14" s="14">
        <f>(INDEX(装备数值!$C$13:$G$116,通天塔!$P14*8+1,CB$2)+INDEX(装备数值!$C$13:$G$116,通天塔!$Q14*8+2,CB$2)+INDEX(装备数值!$C$13:$G$116,通天塔!$S14*8+3,CB$2)+INDEX(装备数值!$C$13:$G$116,通天塔!$R14*8+4,CB$2)+INDEX(装备数值!$C$13:$G$116,通天塔!$T14*8+5,CB$2)+INDEX(装备数值!$C$13:$G$116,通天塔!$U14*8+6,CB$2)+INDEX(装备数值!$C$13:$G$116,通天塔!$V14*8+7,CB$2)+INDEX(装备数值!$C$13:$G$116,通天塔!$W14*8+8,CB$2))</f>
        <v>25800</v>
      </c>
      <c r="CC14" s="14">
        <f>(INDEX(装备数值!$C$13:$G$116,通天塔!$P14*8+1,CC$2)+INDEX(装备数值!$C$13:$G$116,通天塔!$Q14*8+2,CC$2)+INDEX(装备数值!$C$13:$G$116,通天塔!$S14*8+3,CC$2)+INDEX(装备数值!$C$13:$G$116,通天塔!$R14*8+4,CC$2)+INDEX(装备数值!$C$13:$G$116,通天塔!$T14*8+5,CC$2)+INDEX(装备数值!$C$13:$G$116,通天塔!$U14*8+6,CC$2)+INDEX(装备数值!$C$13:$G$116,通天塔!$V14*8+7,CC$2)+INDEX(装备数值!$C$13:$G$116,通天塔!$W14*8+8,CC$2))</f>
        <v>35</v>
      </c>
      <c r="CF14" s="14">
        <f>INDEX(装备数值!$I$13:$M$116,通天塔!$P14*8+1,CF$2)*$X14+INDEX(装备数值!$I$13:$M$116,通天塔!$Q14*8+2,CF$2)*$Y14+INDEX(装备数值!$I$13:$M$116,通天塔!$S14*8+3,CF$2)*$Z14+INDEX(装备数值!$I$13:$M$116,通天塔!$R14*8+4,CF$2)*$AA14+INDEX(装备数值!$I$13:$M$116,通天塔!$T14*8+5,CF$2)*$AB14+INDEX(装备数值!$I$13:$M$116,通天塔!$U14*8+6,CF$2)*$AC14+INDEX(装备数值!$I$13:$M$116,通天塔!$V14*8+7,CF$2)*$AD14+INDEX(装备数值!$I$13:$M$116,通天塔!$W14*8+8,CF$2)*$AE14</f>
        <v>1100</v>
      </c>
      <c r="CG14" s="14">
        <f>INDEX(装备数值!$I$13:$M$116,通天塔!$P14*8+1,CG$2)*$X14+INDEX(装备数值!$I$13:$M$116,通天塔!$Q14*8+2,CG$2)*$Y14+INDEX(装备数值!$I$13:$M$116,通天塔!$S14*8+3,CG$2)*$Z14+INDEX(装备数值!$I$13:$M$116,通天塔!$R14*8+4,CG$2)*$AA14+INDEX(装备数值!$I$13:$M$116,通天塔!$T14*8+5,CG$2)*$AB14+INDEX(装备数值!$I$13:$M$116,通天塔!$U14*8+6,CG$2)*$AC14+INDEX(装备数值!$I$13:$M$116,通天塔!$V14*8+7,CG$2)*$AD14+INDEX(装备数值!$I$13:$M$116,通天塔!$W14*8+8,CG$2)*$AE14</f>
        <v>7800</v>
      </c>
      <c r="CH14" s="14">
        <f>INDEX(装备数值!$I$13:$M$116,通天塔!$P14*8+1,CH$2)*$X14+INDEX(装备数值!$I$13:$M$116,通天塔!$Q14*8+2,CH$2)*$Y14+INDEX(装备数值!$I$13:$M$116,通天塔!$S14*8+3,CH$2)*$Z14+INDEX(装备数值!$I$13:$M$116,通天塔!$R14*8+4,CH$2)*$AA14+INDEX(装备数值!$I$13:$M$116,通天塔!$T14*8+5,CH$2)*$AB14+INDEX(装备数值!$I$13:$M$116,通天塔!$U14*8+6,CH$2)*$AC14+INDEX(装备数值!$I$13:$M$116,通天塔!$V14*8+7,CH$2)*$AD14+INDEX(装备数值!$I$13:$M$116,通天塔!$W14*8+8,CH$2)*$AE14</f>
        <v>560</v>
      </c>
      <c r="CI14" s="14">
        <f>INDEX(装备数值!$I$13:$M$116,通天塔!$P14*8+1,CI$2)*$X14+INDEX(装备数值!$I$13:$M$116,通天塔!$Q14*8+2,CI$2)*$Y14+INDEX(装备数值!$I$13:$M$116,通天塔!$S14*8+3,CI$2)*$Z14+INDEX(装备数值!$I$13:$M$116,通天塔!$R14*8+4,CI$2)*$AA14+INDEX(装备数值!$I$13:$M$116,通天塔!$T14*8+5,CI$2)*$AB14+INDEX(装备数值!$I$13:$M$116,通天塔!$U14*8+6,CI$2)*$AC14+INDEX(装备数值!$I$13:$M$116,通天塔!$V14*8+7,CI$2)*$AD14+INDEX(装备数值!$I$13:$M$116,通天塔!$W14*8+8,CI$2)*$AE14</f>
        <v>16800</v>
      </c>
      <c r="CJ14" s="14">
        <f>INDEX(装备数值!$I$13:$M$116,通天塔!$P14*8+1,CJ$2)*$X14+INDEX(装备数值!$I$13:$M$116,通天塔!$Q14*8+2,CJ$2)*$Y14+INDEX(装备数值!$I$13:$M$116,通天塔!$S14*8+3,CJ$2)*$Z14+INDEX(装备数值!$I$13:$M$116,通天塔!$R14*8+4,CJ$2)*$AA14+INDEX(装备数值!$I$13:$M$116,通天塔!$T14*8+5,CJ$2)*$AB14+INDEX(装备数值!$I$13:$M$116,通天塔!$U14*8+6,CJ$2)*$AC14+INDEX(装备数值!$I$13:$M$116,通天塔!$V14*8+7,CJ$2)*$AD14+INDEX(装备数值!$I$13:$M$116,通天塔!$W14*8+8,CJ$2)*$AE14</f>
        <v>140</v>
      </c>
      <c r="CM14" s="14">
        <f>INDEX(装备数值!$X$13:$AH$116,$P14*8+1,CM$2)*$AF14+INDEX(装备数值!$X$13:$AH$116,$Q14*8+2,CM$2)*$AG14+INDEX(装备数值!$X$13:$AH$116,$S14*8+3,CM$2)*$AH14+INDEX(装备数值!$X$13:$AH$116,$R14*8+4,CM$2)*$AI14+INDEX(装备数值!$X$13:$AH$116,$T14*8+5,CM$2)*$AJ14+INDEX(装备数值!$X$13:$AH$116,$U14*8+6,CM$2)*$AK14+INDEX(装备数值!$X$13:$AH$116,$V14*8+7,CM$2)*$AL14+INDEX(装备数值!$X$13:$AH$116,$W14*8+8,CM$2)*$AM14</f>
        <v>225</v>
      </c>
      <c r="CN14" s="14">
        <f>INDEX(装备数值!$X$13:$AH$116,$P14*8+1,CN$2)*$AF14+INDEX(装备数值!$X$13:$AH$116,$Q14*8+2,CN$2)*$AG14+INDEX(装备数值!$X$13:$AH$116,$S14*8+3,CN$2)*$AH14+INDEX(装备数值!$X$13:$AH$116,$R14*8+4,CN$2)*$AI14+INDEX(装备数值!$X$13:$AH$116,$T14*8+5,CN$2)*$AJ14+INDEX(装备数值!$X$13:$AH$116,$U14*8+6,CN$2)*$AK14+INDEX(装备数值!$X$13:$AH$116,$V14*8+7,CN$2)*$AL14+INDEX(装备数值!$X$13:$AH$116,$W14*8+8,CN$2)*$AM14</f>
        <v>2437</v>
      </c>
      <c r="CO14" s="14">
        <f>INDEX(装备数值!$X$13:$AH$116,$P14*8+1,CO$2)*$AF14+INDEX(装备数值!$X$13:$AH$116,$Q14*8+2,CO$2)*$AG14+INDEX(装备数值!$X$13:$AH$116,$S14*8+3,CO$2)*$AH14+INDEX(装备数值!$X$13:$AH$116,$R14*8+4,CO$2)*$AI14+INDEX(装备数值!$X$13:$AH$116,$T14*8+5,CO$2)*$AJ14+INDEX(装备数值!$X$13:$AH$116,$U14*8+6,CO$2)*$AK14+INDEX(装备数值!$X$13:$AH$116,$V14*8+7,CO$2)*$AL14+INDEX(装备数值!$X$13:$AH$116,$W14*8+8,CO$2)*$AM14</f>
        <v>100</v>
      </c>
      <c r="CP14" s="14">
        <f>INDEX(装备数值!$X$13:$AH$116,$P14*8+1,CP$2)*$AF14+INDEX(装备数值!$X$13:$AH$116,$Q14*8+2,CP$2)*$AG14+INDEX(装备数值!$X$13:$AH$116,$S14*8+3,CP$2)*$AH14+INDEX(装备数值!$X$13:$AH$116,$R14*8+4,CP$2)*$AI14+INDEX(装备数值!$X$13:$AH$116,$T14*8+5,CP$2)*$AJ14+INDEX(装备数值!$X$13:$AH$116,$U14*8+6,CP$2)*$AK14+INDEX(装备数值!$X$13:$AH$116,$V14*8+7,CP$2)*$AL14+INDEX(装备数值!$X$13:$AH$116,$W14*8+8,CP$2)*$AM14</f>
        <v>2250</v>
      </c>
      <c r="CQ14" s="14">
        <f>INDEX(装备数值!$X$13:$AH$116,$P14*8+1,CQ$2)*$AF14+INDEX(装备数值!$X$13:$AH$116,$Q14*8+2,CQ$2)*$AG14+INDEX(装备数值!$X$13:$AH$116,$S14*8+3,CQ$2)*$AH14+INDEX(装备数值!$X$13:$AH$116,$R14*8+4,CQ$2)*$AI14+INDEX(装备数值!$X$13:$AH$116,$T14*8+5,CQ$2)*$AJ14+INDEX(装备数值!$X$13:$AH$116,$U14*8+6,CQ$2)*$AK14+INDEX(装备数值!$X$13:$AH$116,$V14*8+7,CQ$2)*$AL14+INDEX(装备数值!$X$13:$AH$116,$W14*8+8,CQ$2)*$AM14</f>
        <v>45</v>
      </c>
      <c r="CR14" s="14">
        <f>INDEX(装备数值!$X$13:$AH$116,$P14*8+1,CR$2)*$AF14+INDEX(装备数值!$X$13:$AH$116,$Q14*8+2,CR$2)*$AG14+INDEX(装备数值!$X$13:$AH$116,$S14*8+3,CR$2)*$AH14+INDEX(装备数值!$X$13:$AH$116,$R14*8+4,CR$2)*$AI14+INDEX(装备数值!$X$13:$AH$116,$T14*8+5,CR$2)*$AJ14+INDEX(装备数值!$X$13:$AH$116,$U14*8+6,CR$2)*$AK14+INDEX(装备数值!$X$13:$AH$116,$V14*8+7,CR$2)*$AL14+INDEX(装备数值!$X$13:$AH$116,$W14*8+8,CR$2)*$AM14</f>
        <v>212</v>
      </c>
      <c r="CS14" s="14">
        <f>INDEX(装备数值!$X$13:$AH$116,$P14*8+1,CS$2)*$AF14+INDEX(装备数值!$X$13:$AH$116,$Q14*8+2,CS$2)*$AG14+INDEX(装备数值!$X$13:$AH$116,$S14*8+3,CS$2)*$AH14+INDEX(装备数值!$X$13:$AH$116,$R14*8+4,CS$2)*$AI14+INDEX(装备数值!$X$13:$AH$116,$T14*8+5,CS$2)*$AJ14+INDEX(装备数值!$X$13:$AH$116,$U14*8+6,CS$2)*$AK14+INDEX(装备数值!$X$13:$AH$116,$V14*8+7,CS$2)*$AL14+INDEX(装备数值!$X$13:$AH$116,$W14*8+8,CS$2)*$AM14</f>
        <v>150</v>
      </c>
      <c r="CT14" s="14">
        <f>INDEX(装备数值!$X$13:$AH$116,$P14*8+1,CT$2)*$AF14+INDEX(装备数值!$X$13:$AH$116,$Q14*8+2,CT$2)*$AG14+INDEX(装备数值!$X$13:$AH$116,$S14*8+3,CT$2)*$AH14+INDEX(装备数值!$X$13:$AH$116,$R14*8+4,CT$2)*$AI14+INDEX(装备数值!$X$13:$AH$116,$T14*8+5,CT$2)*$AJ14+INDEX(装备数值!$X$13:$AH$116,$U14*8+6,CT$2)*$AK14+INDEX(装备数值!$X$13:$AH$116,$V14*8+7,CT$2)*$AL14+INDEX(装备数值!$X$13:$AH$116,$W14*8+8,CT$2)*$AM14</f>
        <v>174</v>
      </c>
      <c r="CU14" s="14">
        <f>INDEX(装备数值!$X$13:$AH$116,$P14*8+1,CU$2)*$AF14+INDEX(装备数值!$X$13:$AH$116,$Q14*8+2,CU$2)*$AG14+INDEX(装备数值!$X$13:$AH$116,$S14*8+3,CU$2)*$AH14+INDEX(装备数值!$X$13:$AH$116,$R14*8+4,CU$2)*$AI14+INDEX(装备数值!$X$13:$AH$116,$T14*8+5,CU$2)*$AJ14+INDEX(装备数值!$X$13:$AH$116,$U14*8+6,CU$2)*$AK14+INDEX(装备数值!$X$13:$AH$116,$V14*8+7,CU$2)*$AL14+INDEX(装备数值!$X$13:$AH$116,$W14*8+8,CU$2)*$AM14</f>
        <v>212</v>
      </c>
      <c r="CV14" s="14">
        <f>INDEX(装备数值!$X$13:$AH$116,$P14*8+1,CV$2)*$AF14+INDEX(装备数值!$X$13:$AH$116,$Q14*8+2,CV$2)*$AG14+INDEX(装备数值!$X$13:$AH$116,$S14*8+3,CV$2)*$AH14+INDEX(装备数值!$X$13:$AH$116,$R14*8+4,CV$2)*$AI14+INDEX(装备数值!$X$13:$AH$116,$T14*8+5,CV$2)*$AJ14+INDEX(装备数值!$X$13:$AH$116,$U14*8+6,CV$2)*$AK14+INDEX(装备数值!$X$13:$AH$116,$V14*8+7,CV$2)*$AL14+INDEX(装备数值!$X$13:$AH$116,$W14*8+8,CV$2)*$AM14</f>
        <v>0</v>
      </c>
      <c r="CW14" s="14">
        <f>INDEX(装备数值!$X$13:$AH$116,$P14*8+1,CW$2)*$AF14+INDEX(装备数值!$X$13:$AH$116,$Q14*8+2,CW$2)*$AG14+INDEX(装备数值!$X$13:$AH$116,$S14*8+3,CW$2)*$AH14+INDEX(装备数值!$X$13:$AH$116,$R14*8+4,CW$2)*$AI14+INDEX(装备数值!$X$13:$AH$116,$T14*8+5,CW$2)*$AJ14+INDEX(装备数值!$X$13:$AH$116,$U14*8+6,CW$2)*$AK14+INDEX(装备数值!$X$13:$AH$116,$V14*8+7,CW$2)*$AL14+INDEX(装备数值!$X$13:$AH$116,$W14*8+8,CW$2)*$AM14</f>
        <v>0</v>
      </c>
      <c r="CY14" s="14">
        <f>INDEX(装备数值!$AN$17:$AN$117,MATCH(MIN($X14:$AE14),装备数值!$AO$17:$AO$117,1))</f>
        <v>2</v>
      </c>
      <c r="CZ14" s="14">
        <f>IF(COUNTIF($P14:$W14,"&gt;"&amp;0)=8,INDEX(装备数值!AR$17:AR$117,$CY14+1),0)</f>
        <v>160</v>
      </c>
      <c r="DA14" s="14">
        <f>IF(COUNTIF($P14:$W14,"&gt;"&amp;0)=8,INDEX(装备数值!AS$17:AS$117,$CY14+1),0)</f>
        <v>1200</v>
      </c>
      <c r="DB14" s="14">
        <f>IF(COUNTIF($P14:$W14,"&gt;"&amp;0)=8,INDEX(装备数值!AT$17:AT$117,$CY14+1),0)</f>
        <v>80</v>
      </c>
      <c r="DC14" s="14">
        <f>IF(COUNTIF($P14:$W14,"&gt;"&amp;0)=8,INDEX(装备数值!AU$17:AU$117,$CY14+1),0)</f>
        <v>1600</v>
      </c>
      <c r="DD14" s="14">
        <f>IF(COUNTIF($P14:$W14,"&gt;"&amp;0)=8,INDEX(装备数值!AV$17:AV$117,$CY14+1),0)</f>
        <v>28</v>
      </c>
      <c r="DF14" s="14">
        <f>INDEX(装备数值!$AY$17:$AY$77,MATCH(MIN($AF14:$AM14),装备数值!$AZ$17:$AZ$77,1))</f>
        <v>0</v>
      </c>
      <c r="DG14" s="26">
        <f>INDEX(装备数值!BA$17:BA$77,通天塔!DF14+1)</f>
        <v>0</v>
      </c>
      <c r="DH14" s="26">
        <f>INDEX(装备数值!BA$17:BA$77,通天塔!DF14+1)</f>
        <v>0</v>
      </c>
      <c r="DJ14" s="14">
        <f t="shared" si="40"/>
        <v>0</v>
      </c>
      <c r="DK14" s="14">
        <f>VLOOKUP(DJ14,军阶与晶片数值!$W$6:$X$27,2)</f>
        <v>0</v>
      </c>
      <c r="DL14" s="14">
        <f>INDEX(军阶与晶片数值!Y$6:Y$27,$DK14+1)</f>
        <v>0</v>
      </c>
      <c r="DM14" s="14">
        <f>INDEX(军阶与晶片数值!Z$6:Z$27,$DK14+1)</f>
        <v>0</v>
      </c>
      <c r="DN14" s="14">
        <f>INDEX(军阶与晶片数值!AA$6:AA$27,$DK14+1)</f>
        <v>0</v>
      </c>
      <c r="DO14" s="14">
        <f>INDEX(军阶与晶片数值!AB$6:AB$27,$DK14+1)</f>
        <v>0</v>
      </c>
      <c r="DP14" s="29">
        <f>INDEX(军阶与晶片数值!AC$6:AC$27,$DK14+1)</f>
        <v>0</v>
      </c>
      <c r="DQ14" s="29">
        <f>INDEX(军阶与晶片数值!AD$6:AD$27,$DK14+1)</f>
        <v>0</v>
      </c>
      <c r="DS14" s="26">
        <f>INDEX(军阶与晶片数值!I$6:I$16,AN14+1)</f>
        <v>0</v>
      </c>
      <c r="DT14" s="26">
        <f>INDEX(军阶与晶片数值!M$6:M$16,AO14+1)</f>
        <v>0</v>
      </c>
      <c r="DU14" s="26">
        <f>INDEX(军阶与晶片数值!J$6:J$16,AP14+1)</f>
        <v>0</v>
      </c>
      <c r="DV14" s="26">
        <f>INDEX(军阶与晶片数值!K$6:K$16,AQ14+1)</f>
        <v>0</v>
      </c>
      <c r="DW14" s="26">
        <f>INDEX(军阶与晶片数值!L$6:L$16,AR14+1)</f>
        <v>0</v>
      </c>
      <c r="DX14" s="28">
        <f>INDEX(军阶与晶片数值!N$6:N$16,AS14+1)</f>
        <v>0</v>
      </c>
      <c r="DY14" s="28">
        <f>INDEX(军阶与晶片数值!O$6:O$16,AT14+1)</f>
        <v>0</v>
      </c>
      <c r="DZ14" s="28">
        <f>INDEX(军阶与晶片数值!P$6:P$16,AU14+1)</f>
        <v>0</v>
      </c>
      <c r="EA14" s="28">
        <f>INDEX(军阶与晶片数值!Q$6:Q$16,AV14+1)</f>
        <v>0</v>
      </c>
      <c r="EB14" s="26">
        <f>INDEX(军阶与晶片数值!R$6:R$16,AW14+1)</f>
        <v>0</v>
      </c>
      <c r="EC14" s="26">
        <f>INDEX(军阶与晶片数值!S$6:S$16,AX14+1)</f>
        <v>0</v>
      </c>
      <c r="ED14" s="26">
        <f>INDEX(军阶与晶片数值!T$6:T$16,AY14+1)</f>
        <v>0</v>
      </c>
      <c r="EE14" s="26">
        <f>INDEX(军阶与晶片数值!U$6:U$16,AZ14+1)</f>
        <v>0</v>
      </c>
      <c r="EG14" s="26">
        <f>INDEX(军阶与晶片数值!$C$6:$C$36,通天塔!$BA14+1)</f>
        <v>7.0000000000000007E-2</v>
      </c>
      <c r="EH14" s="26">
        <f>INDEX(军阶与晶片数值!$C$6:$C$36,通天塔!$BA14+1)</f>
        <v>7.0000000000000007E-2</v>
      </c>
      <c r="EI14" s="26">
        <f>INDEX(军阶与晶片数值!$C$6:$C$36,通天塔!$BA14+1)</f>
        <v>7.0000000000000007E-2</v>
      </c>
      <c r="EJ14" s="26">
        <f>INDEX(军阶与晶片数值!$C$6:$C$36,通天塔!$BA14+1)</f>
        <v>7.0000000000000007E-2</v>
      </c>
      <c r="EK14" s="26">
        <f>INDEX(军阶与晶片数值!$C$6:$C$36,通天塔!$BA14+1)</f>
        <v>7.0000000000000007E-2</v>
      </c>
      <c r="EM14" s="14">
        <f>INDEX(战舰突破!$H$6:$H$18,通天塔!$J14+1)+INDEX(战舰突破!$H$23:$H$35,通天塔!$K14+1)+INDEX(战舰突破!$H$40:$H$52,通天塔!$L14+1)</f>
        <v>200</v>
      </c>
      <c r="EN14" s="14">
        <f>INDEX(战舰突破!$I$6:$I$18,通天塔!$J14+1)+INDEX(战舰突破!$I$23:$I$35,通天塔!$K14+1)+INDEX(战舰突破!$I$40:$I$52,通天塔!$L14+1)</f>
        <v>200</v>
      </c>
      <c r="EO14" s="14">
        <f>INDEX(战舰突破!$J$6:$J$18,通天塔!$J14+1)+INDEX(战舰突破!$J$23:$J$35,通天塔!$K14+1)+INDEX(战舰突破!$J$40:$J$52,通天塔!$L14+1)</f>
        <v>0</v>
      </c>
      <c r="EP14" s="14">
        <f>INDEX(战舰突破!$K$6:$K$18,通天塔!$J14+1)+INDEX(战舰突破!$K$23:$K$35,通天塔!$K14+1)+INDEX(战舰突破!$K$40:$K$52,通天塔!$L14+1)</f>
        <v>0</v>
      </c>
      <c r="EQ14" s="14">
        <f>INDEX(战舰突破!$L$6:$L$18,通天塔!$J14+1)+INDEX(战舰突破!$L$23:$L$35,通天塔!$K14+1)+INDEX(战舰突破!$L$40:$L$52,通天塔!$L14+1)</f>
        <v>0</v>
      </c>
      <c r="ER14" s="18">
        <f>INDEX(战舰突破!$N$6:$N$18,通天塔!$J14+1)+INDEX(战舰突破!$N$23:$N$35,通天塔!$K14+1)+INDEX(战舰突破!$N$40:$N$52,通天塔!$L14+1)</f>
        <v>0</v>
      </c>
      <c r="ES14" s="18">
        <f>INDEX(战舰突破!$O$6:$O$18,通天塔!$J14+1)+INDEX(战舰突破!$O$23:$O$35,通天塔!$K14+1)+INDEX(战舰突破!$O$40:$O$52,通天塔!$L14+1)</f>
        <v>0</v>
      </c>
      <c r="ET14" s="18">
        <f>INDEX(战舰突破!$P$6:$P$18,通天塔!$J14+1)+INDEX(战舰突破!$P$23:$P$35,通天塔!$K14+1)+INDEX(战舰突破!$P$40:$P$52,通天塔!$L14+1)</f>
        <v>0</v>
      </c>
      <c r="EU14" s="18">
        <f>INDEX(战舰突破!$Q$6:$Q$18,通天塔!$J14+1)+INDEX(战舰突破!$Q$23:$Q$35,通天塔!$K14+1)+INDEX(战舰突破!$Q$40:$Q$52,通天塔!$L14+1)</f>
        <v>0</v>
      </c>
      <c r="EV14" s="18">
        <f>INDEX(战舰突破!$R$6:$R$18,通天塔!$J14+1)+INDEX(战舰突破!$R$23:$R$35,通天塔!$K14+1)+INDEX(战舰突破!$R$40:$R$52,通天塔!$L14+1)</f>
        <v>0</v>
      </c>
      <c r="EW14" s="18">
        <f>INDEX(战舰突破!$M$6:$M$18,通天塔!$J14+1)+INDEX(战舰突破!$M$23:$M$35,通天塔!$K14+1)+INDEX(战舰突破!$M$40:$M$52,通天塔!$L14+1)</f>
        <v>0</v>
      </c>
      <c r="EX14" s="22">
        <f>INDEX(战舰突破!$W$6:$W$18,通天塔!$J14+1)+INDEX(战舰突破!$W$23:$W$35,通天塔!$K14+1)+INDEX(战舰突破!$W$40:$W$52,通天塔!$L14+1)</f>
        <v>0.3</v>
      </c>
      <c r="FA14" s="14">
        <f>INDEX(战舰突破!$S$6:$S$18,通天塔!$J14+1)</f>
        <v>0</v>
      </c>
      <c r="FB14" s="14">
        <f>INDEX(战舰突破!$T$6:$T$18,通天塔!$J14+1)</f>
        <v>0</v>
      </c>
      <c r="FC14" s="14">
        <f>INDEX(战舰突破!$U$6:$U$18,通天塔!$J14+1)</f>
        <v>0</v>
      </c>
      <c r="FD14" s="14">
        <f>INDEX(战舰突破!$V$6:$V$18,通天塔!$J14+1)</f>
        <v>0</v>
      </c>
      <c r="FE14" s="14">
        <f>INDEX(战舰突破!$X$6:$X$18,通天塔!$J14+1)</f>
        <v>2</v>
      </c>
      <c r="FG14" s="14">
        <f>INDEX(战舰突破!$S$23:$S$35,通天塔!$J14+1)</f>
        <v>0</v>
      </c>
      <c r="FH14" s="14">
        <f>INDEX(战舰突破!$T$23:$T$35,通天塔!$J14+1)</f>
        <v>0</v>
      </c>
      <c r="FI14" s="14">
        <f>INDEX(战舰突破!$U$23:$U$35,通天塔!$J14+1)</f>
        <v>0</v>
      </c>
      <c r="FJ14" s="14">
        <f>INDEX(战舰突破!$V$23:$V$35,通天塔!$J14+1)</f>
        <v>0</v>
      </c>
      <c r="FK14" s="14">
        <f>INDEX(战舰突破!$X$23:$X$35,通天塔!$J14+1)</f>
        <v>30</v>
      </c>
      <c r="FM14" s="14">
        <f>INDEX(战舰突破!$S$40:$S$52,通天塔!$J14+1)</f>
        <v>0</v>
      </c>
      <c r="FN14" s="14">
        <f>INDEX(战舰突破!$T$40:$T$52,通天塔!$J14+1)</f>
        <v>0</v>
      </c>
      <c r="FO14" s="14">
        <f>INDEX(战舰突破!$U$40:$U$52,通天塔!$J14+1)</f>
        <v>0</v>
      </c>
      <c r="FP14" s="14">
        <f>INDEX(战舰突破!$V$40:$V$52,通天塔!$J14+1)</f>
        <v>0</v>
      </c>
      <c r="FQ14" s="14">
        <f>INDEX(战舰突破!$X$40:$X$52,通天塔!$J14+1)</f>
        <v>50</v>
      </c>
      <c r="FT14" s="14">
        <f t="shared" si="41"/>
        <v>2760</v>
      </c>
      <c r="FU14" s="14">
        <f t="shared" si="42"/>
        <v>3060</v>
      </c>
      <c r="FV14" s="14">
        <f t="shared" si="43"/>
        <v>0</v>
      </c>
      <c r="FW14" s="14">
        <f t="shared" si="44"/>
        <v>19085</v>
      </c>
      <c r="FX14" s="14">
        <f t="shared" si="45"/>
        <v>1665</v>
      </c>
      <c r="FY14" s="14">
        <f t="shared" si="46"/>
        <v>54249</v>
      </c>
      <c r="FZ14" s="14">
        <f t="shared" si="47"/>
        <v>352</v>
      </c>
      <c r="GA14" s="28">
        <f t="shared" si="48"/>
        <v>212</v>
      </c>
      <c r="GB14" s="28">
        <f t="shared" si="49"/>
        <v>150</v>
      </c>
      <c r="GC14" s="28">
        <f t="shared" si="50"/>
        <v>174</v>
      </c>
      <c r="GD14" s="28">
        <f t="shared" si="51"/>
        <v>212</v>
      </c>
      <c r="GE14" s="28">
        <f t="shared" si="52"/>
        <v>1</v>
      </c>
      <c r="GF14" s="28">
        <f t="shared" si="53"/>
        <v>1</v>
      </c>
      <c r="GG14" s="28">
        <f t="shared" si="54"/>
        <v>0</v>
      </c>
      <c r="GH14" s="28">
        <f t="shared" si="55"/>
        <v>2</v>
      </c>
      <c r="GI14" s="14">
        <f t="shared" si="56"/>
        <v>1</v>
      </c>
      <c r="GJ14" s="14">
        <f t="shared" si="57"/>
        <v>1</v>
      </c>
      <c r="GK14" s="14">
        <f t="shared" si="58"/>
        <v>1</v>
      </c>
      <c r="GL14" s="18">
        <f t="shared" si="59"/>
        <v>1</v>
      </c>
      <c r="GM14" s="18">
        <f t="shared" si="60"/>
        <v>1</v>
      </c>
      <c r="GN14" s="18">
        <f t="shared" si="61"/>
        <v>1</v>
      </c>
      <c r="GO14" s="29">
        <f t="shared" si="62"/>
        <v>362</v>
      </c>
      <c r="GP14" s="29">
        <f t="shared" si="16"/>
        <v>662</v>
      </c>
      <c r="GQ14" s="29">
        <f t="shared" si="16"/>
        <v>662</v>
      </c>
      <c r="GR14" s="26">
        <f t="shared" si="63"/>
        <v>0</v>
      </c>
      <c r="GS14" s="26">
        <f t="shared" si="64"/>
        <v>0</v>
      </c>
      <c r="GT14" s="26">
        <f t="shared" si="65"/>
        <v>0</v>
      </c>
      <c r="GU14" s="14">
        <f t="shared" si="66"/>
        <v>2</v>
      </c>
      <c r="GV14" s="14">
        <f t="shared" si="67"/>
        <v>2</v>
      </c>
      <c r="GW14" s="14">
        <f t="shared" si="68"/>
        <v>2</v>
      </c>
      <c r="GX14" s="14">
        <f t="shared" si="69"/>
        <v>2</v>
      </c>
      <c r="GY14" s="14">
        <f t="shared" si="70"/>
        <v>30</v>
      </c>
      <c r="GZ14" s="14">
        <f t="shared" si="71"/>
        <v>50</v>
      </c>
      <c r="HA14">
        <v>10</v>
      </c>
      <c r="HB14" s="14">
        <f t="shared" si="72"/>
        <v>329751</v>
      </c>
      <c r="HD14" s="14">
        <f t="shared" si="73"/>
        <v>3330</v>
      </c>
      <c r="HE14" s="14">
        <f t="shared" si="74"/>
        <v>1350</v>
      </c>
      <c r="HF14" s="29">
        <f t="shared" si="75"/>
        <v>144</v>
      </c>
      <c r="HG14" s="29">
        <f t="shared" si="76"/>
        <v>0</v>
      </c>
      <c r="HH14" s="29">
        <f t="shared" si="77"/>
        <v>0</v>
      </c>
      <c r="HI14" s="29">
        <f t="shared" si="78"/>
        <v>0</v>
      </c>
      <c r="HJ14" s="14">
        <f t="shared" si="79"/>
        <v>1</v>
      </c>
      <c r="HK14" s="14">
        <f t="shared" si="80"/>
        <v>1</v>
      </c>
      <c r="HL14" s="14">
        <f t="shared" si="81"/>
        <v>582</v>
      </c>
      <c r="HM14" s="14">
        <f t="shared" si="82"/>
        <v>1002</v>
      </c>
      <c r="HN14" s="26">
        <f t="shared" si="83"/>
        <v>0.21199999999999999</v>
      </c>
      <c r="HO14" s="26">
        <f t="shared" si="84"/>
        <v>0.37279999999999996</v>
      </c>
      <c r="HP14" s="29">
        <f t="shared" si="85"/>
        <v>211</v>
      </c>
      <c r="HQ14" s="29">
        <f t="shared" si="86"/>
        <v>1215</v>
      </c>
      <c r="HR14" s="29">
        <f t="shared" si="87"/>
        <v>0</v>
      </c>
      <c r="HS14" s="26">
        <f t="shared" si="88"/>
        <v>0.12066666666666667</v>
      </c>
      <c r="HT14" s="26">
        <f t="shared" si="89"/>
        <v>0.22066666666666668</v>
      </c>
      <c r="HU14" s="26">
        <f t="shared" si="90"/>
        <v>0.22066666666666668</v>
      </c>
      <c r="HV14" s="26">
        <f t="shared" si="91"/>
        <v>0</v>
      </c>
      <c r="HW14" s="29">
        <f t="shared" si="29"/>
        <v>1.1206666666666667</v>
      </c>
      <c r="HX14" s="29">
        <f t="shared" si="30"/>
        <v>1.2206666666666668</v>
      </c>
      <c r="HY14" s="29">
        <f t="shared" si="31"/>
        <v>1.2206666666666668</v>
      </c>
      <c r="HZ14" s="29">
        <f t="shared" si="32"/>
        <v>1182.3033333333333</v>
      </c>
      <c r="IA14" s="29">
        <f t="shared" si="33"/>
        <v>988.74</v>
      </c>
      <c r="IB14" s="29">
        <f t="shared" si="34"/>
        <v>0</v>
      </c>
      <c r="IC14" s="29">
        <f t="shared" si="35"/>
        <v>9860</v>
      </c>
      <c r="ID14" s="14">
        <f t="shared" si="92"/>
        <v>2171.04</v>
      </c>
      <c r="IH14" s="14">
        <v>1</v>
      </c>
      <c r="II14" s="14">
        <v>0.7</v>
      </c>
      <c r="IJ14" s="14">
        <v>240</v>
      </c>
      <c r="IK14" s="14">
        <v>60</v>
      </c>
      <c r="IL14" s="14">
        <v>45</v>
      </c>
      <c r="IM14" s="23">
        <f t="shared" si="93"/>
        <v>176360</v>
      </c>
      <c r="IN14" s="23">
        <f t="shared" si="110"/>
        <v>0</v>
      </c>
      <c r="IO14" s="23">
        <f t="shared" si="111"/>
        <v>176360</v>
      </c>
      <c r="IP14" s="23">
        <f t="shared" si="112"/>
        <v>237076</v>
      </c>
      <c r="IQ14" s="23">
        <f t="shared" si="96"/>
        <v>0</v>
      </c>
      <c r="IR14" s="23">
        <f t="shared" si="97"/>
        <v>237076</v>
      </c>
      <c r="IS14" s="14">
        <v>1</v>
      </c>
      <c r="IT14" s="14">
        <v>0.7</v>
      </c>
      <c r="IU14" s="14">
        <v>120</v>
      </c>
      <c r="IV14" s="14">
        <v>30</v>
      </c>
      <c r="IW14" s="14">
        <v>22</v>
      </c>
      <c r="IX14" s="23">
        <f>INT(($HP14*$GI14*IU14*$HW14+$HQ14*$GJ14*$HX14*IV14+$HR14*$GK14*$HY14*IW14)+$IC14*IS14+($HQ14*$GJ14*$HX14*IT14*5*6/1.5+$HR14*$GK14*$HY14*IT14*5*6/2))</f>
        <v>103492</v>
      </c>
      <c r="IY14" s="23">
        <f t="shared" si="98"/>
        <v>0</v>
      </c>
      <c r="IZ14" s="23">
        <f t="shared" si="99"/>
        <v>103492</v>
      </c>
      <c r="JA14" s="23"/>
      <c r="JB14" s="23"/>
      <c r="JC14" s="23"/>
      <c r="JG14">
        <f t="shared" si="37"/>
        <v>1.313961561446471</v>
      </c>
      <c r="JH14">
        <f t="shared" si="38"/>
        <v>1.313961561446471</v>
      </c>
      <c r="JJ14" s="14">
        <v>10</v>
      </c>
      <c r="JK14" s="14">
        <v>2</v>
      </c>
      <c r="JL14" s="14">
        <v>1.5</v>
      </c>
      <c r="JM14" s="23">
        <f>INT(($HP14*$GI14*$HW14*JJ14+$HQ14*$GJ14*$HX14*JK14+$HR14*$GK14*$HY14*JL14))</f>
        <v>5330</v>
      </c>
      <c r="JN14" s="23">
        <f t="shared" si="100"/>
        <v>0</v>
      </c>
      <c r="JO14" s="23">
        <f t="shared" si="101"/>
        <v>5330</v>
      </c>
      <c r="JP14" s="14">
        <v>30</v>
      </c>
      <c r="JQ14" s="14">
        <v>6</v>
      </c>
      <c r="JR14" s="14">
        <v>4</v>
      </c>
      <c r="JS14" s="23">
        <f>INT(($HP14*$GI14*$HW14*JP14+$HQ14*$GJ14*$HX14*JQ14+$HR14*$GK14*$HY14*JR14))</f>
        <v>15992</v>
      </c>
      <c r="JT14" s="23">
        <f t="shared" si="102"/>
        <v>0</v>
      </c>
      <c r="JU14" s="23">
        <f t="shared" si="103"/>
        <v>15992</v>
      </c>
      <c r="JW14" s="23">
        <f t="shared" si="104"/>
        <v>21323</v>
      </c>
      <c r="JX14" s="23">
        <f t="shared" si="105"/>
        <v>0</v>
      </c>
      <c r="JY14" s="23">
        <f t="shared" si="106"/>
        <v>21323</v>
      </c>
      <c r="JZ14" s="23">
        <f t="shared" ref="JZ14:JZ77" si="113">ROUND(JM14*1.5,0)</f>
        <v>7995</v>
      </c>
      <c r="KA14" s="23">
        <f t="shared" si="108"/>
        <v>0</v>
      </c>
      <c r="KB14" s="23">
        <f t="shared" si="109"/>
        <v>7995</v>
      </c>
      <c r="KF14">
        <v>15</v>
      </c>
      <c r="KG14" t="s">
        <v>119</v>
      </c>
      <c r="KH14" s="17">
        <v>0.75</v>
      </c>
      <c r="KI14" t="s">
        <v>205</v>
      </c>
      <c r="KJ14" t="s">
        <v>226</v>
      </c>
      <c r="KK14" t="s">
        <v>143</v>
      </c>
      <c r="KM14" t="s">
        <v>214</v>
      </c>
    </row>
    <row r="15" spans="1:299" ht="16.5" x14ac:dyDescent="0.2">
      <c r="C15" s="14">
        <f t="shared" si="39"/>
        <v>1</v>
      </c>
      <c r="D15" s="14">
        <v>11</v>
      </c>
      <c r="E15" s="14" t="s">
        <v>694</v>
      </c>
      <c r="F15" s="14">
        <v>37</v>
      </c>
      <c r="G15" s="14">
        <v>20</v>
      </c>
      <c r="H15" s="14">
        <v>1</v>
      </c>
      <c r="I15" s="14">
        <v>0</v>
      </c>
      <c r="J15" s="14">
        <v>1</v>
      </c>
      <c r="K15" s="14">
        <v>2</v>
      </c>
      <c r="L15" s="14">
        <v>0</v>
      </c>
      <c r="M15" s="14">
        <v>1</v>
      </c>
      <c r="N15" s="14">
        <v>0</v>
      </c>
      <c r="O15" s="14">
        <v>0</v>
      </c>
      <c r="P15" s="14">
        <v>2</v>
      </c>
      <c r="Q15" s="14">
        <v>4</v>
      </c>
      <c r="R15" s="14">
        <v>2</v>
      </c>
      <c r="S15" s="14">
        <v>2</v>
      </c>
      <c r="T15" s="14">
        <v>1</v>
      </c>
      <c r="U15" s="14">
        <v>1</v>
      </c>
      <c r="V15" s="14">
        <v>2</v>
      </c>
      <c r="W15" s="14">
        <v>1</v>
      </c>
      <c r="X15" s="14">
        <v>30</v>
      </c>
      <c r="Y15" s="14">
        <v>20</v>
      </c>
      <c r="Z15" s="14">
        <v>20</v>
      </c>
      <c r="AA15" s="14">
        <v>20</v>
      </c>
      <c r="AB15" s="14">
        <v>20</v>
      </c>
      <c r="AC15" s="14">
        <v>20</v>
      </c>
      <c r="AD15" s="14">
        <v>30</v>
      </c>
      <c r="AE15" s="14">
        <v>30</v>
      </c>
      <c r="AF15" s="14">
        <v>1</v>
      </c>
      <c r="AG15" s="14">
        <v>1</v>
      </c>
      <c r="AH15" s="14">
        <v>1</v>
      </c>
      <c r="AI15" s="14">
        <v>1</v>
      </c>
      <c r="AJ15" s="14">
        <v>1</v>
      </c>
      <c r="AK15" s="14">
        <v>1</v>
      </c>
      <c r="AL15" s="14">
        <v>1</v>
      </c>
      <c r="AM15" s="14">
        <v>1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3</v>
      </c>
      <c r="BF15" s="14">
        <f>ROUND((INDEX(新战舰养成!S$6:S$18,通天塔!$J15+1)+INDEX(新战舰养成!D$6:D$18,通天塔!$J15+1)*(通天塔!$G15-1))*INDEX(战舰突破!$D$6:$D$18,通天塔!$M15+1),0)</f>
        <v>435</v>
      </c>
      <c r="BG15" s="14">
        <f>ROUND((INDEX(新战舰养成!T$6:T$18,通天塔!$J15+1)+INDEX(新战舰养成!E$6:E$18,通天塔!$J15+1)*(通天塔!$G15-1))*INDEX(战舰突破!$D$6:$D$18,通天塔!$M15+1),0)</f>
        <v>3410</v>
      </c>
      <c r="BH15" s="14">
        <f>ROUND((INDEX(新战舰养成!U$6:U$18,通天塔!$J15+1)+INDEX(新战舰养成!F$6:F$18,通天塔!$J15+1)*(通天塔!$G15-1))*INDEX(战舰突破!$D$6:$D$18,通天塔!$M15+1),0)</f>
        <v>228</v>
      </c>
      <c r="BI15" s="14">
        <f>ROUND((INDEX(新战舰养成!V$6:V$18,通天塔!$J15+1)+INDEX(新战舰养成!G$6:G$18,通天塔!$J15+1)*(通天塔!$G15-1))*INDEX(战舰突破!$D$6:$D$18,通天塔!$M15+1),0)</f>
        <v>330</v>
      </c>
      <c r="BJ15" s="14">
        <f>ROUND((INDEX(新战舰养成!W$6:W$18,通天塔!$J15+1)+INDEX(新战舰养成!H$6:H$18,通天塔!$J15+1)*(通天塔!$G15-1))*INDEX(战舰突破!$D$6:$D$18,通天塔!$M15+1),0)</f>
        <v>4</v>
      </c>
      <c r="BL15" s="14">
        <f>IF($H15&gt;0,ROUND((INDEX(新战舰养成!X$6:X$18,通天塔!$K15+1)+INDEX(新战舰养成!I$6:I$18,通天塔!$K15+1)*(通天塔!$H15-1))*INDEX(战舰突破!$D$6:$D$18,通天塔!$N15+1),0),0)</f>
        <v>975</v>
      </c>
      <c r="BM15" s="14">
        <f>IF($H15&gt;0,ROUND((INDEX(新战舰养成!Y$6:Y$18,通天塔!$K15+1)+INDEX(新战舰养成!J$6:J$18,通天塔!$K15+1)*(通天塔!$H15-1))*INDEX(战舰突破!$D$6:$D$18,通天塔!$N15+1),0),0)</f>
        <v>0</v>
      </c>
      <c r="BN15" s="14">
        <f>IF($H15&gt;0,ROUND((INDEX(新战舰养成!Z$6:Z$18,通天塔!$K15+1)+INDEX(新战舰养成!K$6:K$18,通天塔!$K15+1)*(通天塔!$H15-1))*INDEX(战舰突破!$D$6:$D$18,通天塔!$N15+1),0),0)</f>
        <v>0</v>
      </c>
      <c r="BO15" s="14">
        <f>IF($H15&gt;0,ROUND((INDEX(新战舰养成!AA$6:AA$18,通天塔!$K15+1)+INDEX(新战舰养成!L$6:L$18,通天塔!$K15+1)*(通天塔!$H15-1))*INDEX(战舰突破!$D$6:$D$18,通天塔!$N15+1),0),0)</f>
        <v>6950</v>
      </c>
      <c r="BP15" s="14">
        <f>IF($H15&gt;0,ROUND((INDEX(新战舰养成!AB$6:AB$18,通天塔!$K15+1)+INDEX(新战舰养成!M$6:M$18,通天塔!$K15+1)*(通天塔!$H15-1))*INDEX(战舰突破!$D$6:$D$18,通天塔!$N15+1),0),0)</f>
        <v>137</v>
      </c>
      <c r="BR15" s="14">
        <f>IF($I15&gt;0,ROUND((INDEX(新战舰养成!AC$6:AC$18,通天塔!$L15+1)+INDEX(新战舰养成!I$6:I$18,通天塔!$L15+1)*(通天塔!$I15-1))*INDEX(战舰突破!$D$6:$D$18,通天塔!$O15+1),0),0)</f>
        <v>0</v>
      </c>
      <c r="BS15" s="14">
        <f>IF($I15&gt;0,ROUND((INDEX(新战舰养成!AD$6:AD$18,通天塔!$L15+1)+INDEX(新战舰养成!J$6:J$18,通天塔!$L15+1)*(通天塔!$I15-1))*INDEX(战舰突破!$D$6:$D$18,通天塔!$O15+1),0),0)</f>
        <v>0</v>
      </c>
      <c r="BT15" s="14">
        <f>IF($I15&gt;0,ROUND((INDEX(新战舰养成!AE$6:AE$18,通天塔!$L15+1)+INDEX(新战舰养成!K$6:K$18,通天塔!$L15+1)*(通天塔!$I15-1))*INDEX(战舰突破!$D$6:$D$18,通天塔!$O15+1),0),0)</f>
        <v>0</v>
      </c>
      <c r="BU15" s="14">
        <f>IF($I15&gt;0,ROUND((INDEX(新战舰养成!AF$6:AF$18,通天塔!$L15+1)+INDEX(新战舰养成!L$6:L$18,通天塔!$L15+1)*(通天塔!$I15-1))*INDEX(战舰突破!$D$6:$D$18,通天塔!$O15+1),0),0)</f>
        <v>0</v>
      </c>
      <c r="BV15" s="14">
        <f>IF($I15&gt;0,ROUND((INDEX(新战舰养成!AG$6:AG$18,通天塔!$L15+1)+INDEX(新战舰养成!M$6:M$18,通天塔!$L15+1)*(通天塔!$I15-1))*INDEX(战舰突破!$D$6:$D$18,通天塔!$O15+1),0),0)</f>
        <v>0</v>
      </c>
      <c r="BY15" s="14">
        <f>(INDEX(装备数值!$C$13:$G$116,通天塔!$P15*8+1,BY$2)+INDEX(装备数值!$C$13:$G$116,通天塔!$Q15*8+2,BY$2)+INDEX(装备数值!$C$13:$G$116,通天塔!$S15*8+3,BY$2)+INDEX(装备数值!$C$13:$G$116,通天塔!$R15*8+4,BY$2)+INDEX(装备数值!$C$13:$G$116,通天塔!$T15*8+5,BY$2)+INDEX(装备数值!$C$13:$G$116,通天塔!$U15*8+6,BY$2)+INDEX(装备数值!$C$13:$G$116,通天塔!$V15*8+7,BY$2)+INDEX(装备数值!$C$13:$G$116,通天塔!$W15*8+8,BY$2))</f>
        <v>500</v>
      </c>
      <c r="BZ15" s="14">
        <f>(INDEX(装备数值!$C$13:$G$116,通天塔!$P15*8+1,BZ$2)+INDEX(装备数值!$C$13:$G$116,通天塔!$Q15*8+2,BZ$2)+INDEX(装备数值!$C$13:$G$116,通天塔!$S15*8+3,BZ$2)+INDEX(装备数值!$C$13:$G$116,通天塔!$R15*8+4,BZ$2)+INDEX(装备数值!$C$13:$G$116,通天塔!$T15*8+5,BZ$2)+INDEX(装备数值!$C$13:$G$116,通天塔!$U15*8+6,BZ$2)+INDEX(装备数值!$C$13:$G$116,通天塔!$V15*8+7,BZ$2)+INDEX(装备数值!$C$13:$G$116,通天塔!$W15*8+8,BZ$2))</f>
        <v>3300</v>
      </c>
      <c r="CA15" s="14">
        <f>(INDEX(装备数值!$C$13:$G$116,通天塔!$P15*8+1,CA$2)+INDEX(装备数值!$C$13:$G$116,通天塔!$Q15*8+2,CA$2)+INDEX(装备数值!$C$13:$G$116,通天塔!$S15*8+3,CA$2)+INDEX(装备数值!$C$13:$G$116,通天塔!$R15*8+4,CA$2)+INDEX(装备数值!$C$13:$G$116,通天塔!$T15*8+5,CA$2)+INDEX(装备数值!$C$13:$G$116,通天塔!$U15*8+6,CA$2)+INDEX(装备数值!$C$13:$G$116,通天塔!$V15*8+7,CA$2)+INDEX(装备数值!$C$13:$G$116,通天塔!$W15*8+8,CA$2))</f>
        <v>410</v>
      </c>
      <c r="CB15" s="14">
        <f>(INDEX(装备数值!$C$13:$G$116,通天塔!$P15*8+1,CB$2)+INDEX(装备数值!$C$13:$G$116,通天塔!$Q15*8+2,CB$2)+INDEX(装备数值!$C$13:$G$116,通天塔!$S15*8+3,CB$2)+INDEX(装备数值!$C$13:$G$116,通天塔!$R15*8+4,CB$2)+INDEX(装备数值!$C$13:$G$116,通天塔!$T15*8+5,CB$2)+INDEX(装备数值!$C$13:$G$116,通天塔!$U15*8+6,CB$2)+INDEX(装备数值!$C$13:$G$116,通天塔!$V15*8+7,CB$2)+INDEX(装备数值!$C$13:$G$116,通天塔!$W15*8+8,CB$2))</f>
        <v>27000</v>
      </c>
      <c r="CC15" s="14">
        <f>(INDEX(装备数值!$C$13:$G$116,通天塔!$P15*8+1,CC$2)+INDEX(装备数值!$C$13:$G$116,通天塔!$Q15*8+2,CC$2)+INDEX(装备数值!$C$13:$G$116,通天塔!$S15*8+3,CC$2)+INDEX(装备数值!$C$13:$G$116,通天塔!$R15*8+4,CC$2)+INDEX(装备数值!$C$13:$G$116,通天塔!$T15*8+5,CC$2)+INDEX(装备数值!$C$13:$G$116,通天塔!$U15*8+6,CC$2)+INDEX(装备数值!$C$13:$G$116,通天塔!$V15*8+7,CC$2)+INDEX(装备数值!$C$13:$G$116,通天塔!$W15*8+8,CC$2))</f>
        <v>55</v>
      </c>
      <c r="CF15" s="14">
        <f>INDEX(装备数值!$I$13:$M$116,通天塔!$P15*8+1,CF$2)*$X15+INDEX(装备数值!$I$13:$M$116,通天塔!$Q15*8+2,CF$2)*$Y15+INDEX(装备数值!$I$13:$M$116,通天塔!$S15*8+3,CF$2)*$Z15+INDEX(装备数值!$I$13:$M$116,通天塔!$R15*8+4,CF$2)*$AA15+INDEX(装备数值!$I$13:$M$116,通天塔!$T15*8+5,CF$2)*$AB15+INDEX(装备数值!$I$13:$M$116,通天塔!$U15*8+6,CF$2)*$AC15+INDEX(装备数值!$I$13:$M$116,通天塔!$V15*8+7,CF$2)*$AD15+INDEX(装备数值!$I$13:$M$116,通天塔!$W15*8+8,CF$2)*$AE15</f>
        <v>1650</v>
      </c>
      <c r="CG15" s="14">
        <f>INDEX(装备数值!$I$13:$M$116,通天塔!$P15*8+1,CG$2)*$X15+INDEX(装备数值!$I$13:$M$116,通天塔!$Q15*8+2,CG$2)*$Y15+INDEX(装备数值!$I$13:$M$116,通天塔!$S15*8+3,CG$2)*$Z15+INDEX(装备数值!$I$13:$M$116,通天塔!$R15*8+4,CG$2)*$AA15+INDEX(装备数值!$I$13:$M$116,通天塔!$T15*8+5,CG$2)*$AB15+INDEX(装备数值!$I$13:$M$116,通天塔!$U15*8+6,CG$2)*$AC15+INDEX(装备数值!$I$13:$M$116,通天塔!$V15*8+7,CG$2)*$AD15+INDEX(装备数值!$I$13:$M$116,通天塔!$W15*8+8,CG$2)*$AE15</f>
        <v>8700</v>
      </c>
      <c r="CH15" s="14">
        <f>INDEX(装备数值!$I$13:$M$116,通天塔!$P15*8+1,CH$2)*$X15+INDEX(装备数值!$I$13:$M$116,通天塔!$Q15*8+2,CH$2)*$Y15+INDEX(装备数值!$I$13:$M$116,通天塔!$S15*8+3,CH$2)*$Z15+INDEX(装备数值!$I$13:$M$116,通天塔!$R15*8+4,CH$2)*$AA15+INDEX(装备数值!$I$13:$M$116,通天塔!$T15*8+5,CH$2)*$AB15+INDEX(装备数值!$I$13:$M$116,通天塔!$U15*8+6,CH$2)*$AC15+INDEX(装备数值!$I$13:$M$116,通天塔!$V15*8+7,CH$2)*$AD15+INDEX(装备数值!$I$13:$M$116,通天塔!$W15*8+8,CH$2)*$AE15</f>
        <v>680</v>
      </c>
      <c r="CI15" s="14">
        <f>INDEX(装备数值!$I$13:$M$116,通天塔!$P15*8+1,CI$2)*$X15+INDEX(装备数值!$I$13:$M$116,通天塔!$Q15*8+2,CI$2)*$Y15+INDEX(装备数值!$I$13:$M$116,通天塔!$S15*8+3,CI$2)*$Z15+INDEX(装备数值!$I$13:$M$116,通天塔!$R15*8+4,CI$2)*$AA15+INDEX(装备数值!$I$13:$M$116,通天塔!$T15*8+5,CI$2)*$AB15+INDEX(装备数值!$I$13:$M$116,通天塔!$U15*8+6,CI$2)*$AC15+INDEX(装备数值!$I$13:$M$116,通天塔!$V15*8+7,CI$2)*$AD15+INDEX(装备数值!$I$13:$M$116,通天塔!$W15*8+8,CI$2)*$AE15</f>
        <v>18000</v>
      </c>
      <c r="CJ15" s="14">
        <f>INDEX(装备数值!$I$13:$M$116,通天塔!$P15*8+1,CJ$2)*$X15+INDEX(装备数值!$I$13:$M$116,通天塔!$Q15*8+2,CJ$2)*$Y15+INDEX(装备数值!$I$13:$M$116,通天塔!$S15*8+3,CJ$2)*$Z15+INDEX(装备数值!$I$13:$M$116,通天塔!$R15*8+4,CJ$2)*$AA15+INDEX(装备数值!$I$13:$M$116,通天塔!$T15*8+5,CJ$2)*$AB15+INDEX(装备数值!$I$13:$M$116,通天塔!$U15*8+6,CJ$2)*$AC15+INDEX(装备数值!$I$13:$M$116,通天塔!$V15*8+7,CJ$2)*$AD15+INDEX(装备数值!$I$13:$M$116,通天塔!$W15*8+8,CJ$2)*$AE15</f>
        <v>190</v>
      </c>
      <c r="CM15" s="14">
        <f>INDEX(装备数值!$X$13:$AH$116,$P15*8+1,CM$2)*$AF15+INDEX(装备数值!$X$13:$AH$116,$Q15*8+2,CM$2)*$AG15+INDEX(装备数值!$X$13:$AH$116,$S15*8+3,CM$2)*$AH15+INDEX(装备数值!$X$13:$AH$116,$R15*8+4,CM$2)*$AI15+INDEX(装备数值!$X$13:$AH$116,$T15*8+5,CM$2)*$AJ15+INDEX(装备数值!$X$13:$AH$116,$U15*8+6,CM$2)*$AK15+INDEX(装备数值!$X$13:$AH$116,$V15*8+7,CM$2)*$AL15+INDEX(装备数值!$X$13:$AH$116,$W15*8+8,CM$2)*$AM15</f>
        <v>225</v>
      </c>
      <c r="CN15" s="14">
        <f>INDEX(装备数值!$X$13:$AH$116,$P15*8+1,CN$2)*$AF15+INDEX(装备数值!$X$13:$AH$116,$Q15*8+2,CN$2)*$AG15+INDEX(装备数值!$X$13:$AH$116,$S15*8+3,CN$2)*$AH15+INDEX(装备数值!$X$13:$AH$116,$R15*8+4,CN$2)*$AI15+INDEX(装备数值!$X$13:$AH$116,$T15*8+5,CN$2)*$AJ15+INDEX(装备数值!$X$13:$AH$116,$U15*8+6,CN$2)*$AK15+INDEX(装备数值!$X$13:$AH$116,$V15*8+7,CN$2)*$AL15+INDEX(装备数值!$X$13:$AH$116,$W15*8+8,CN$2)*$AM15</f>
        <v>2437</v>
      </c>
      <c r="CO15" s="14">
        <f>INDEX(装备数值!$X$13:$AH$116,$P15*8+1,CO$2)*$AF15+INDEX(装备数值!$X$13:$AH$116,$Q15*8+2,CO$2)*$AG15+INDEX(装备数值!$X$13:$AH$116,$S15*8+3,CO$2)*$AH15+INDEX(装备数值!$X$13:$AH$116,$R15*8+4,CO$2)*$AI15+INDEX(装备数值!$X$13:$AH$116,$T15*8+5,CO$2)*$AJ15+INDEX(装备数值!$X$13:$AH$116,$U15*8+6,CO$2)*$AK15+INDEX(装备数值!$X$13:$AH$116,$V15*8+7,CO$2)*$AL15+INDEX(装备数值!$X$13:$AH$116,$W15*8+8,CO$2)*$AM15</f>
        <v>112</v>
      </c>
      <c r="CP15" s="14">
        <f>INDEX(装备数值!$X$13:$AH$116,$P15*8+1,CP$2)*$AF15+INDEX(装备数值!$X$13:$AH$116,$Q15*8+2,CP$2)*$AG15+INDEX(装备数值!$X$13:$AH$116,$S15*8+3,CP$2)*$AH15+INDEX(装备数值!$X$13:$AH$116,$R15*8+4,CP$2)*$AI15+INDEX(装备数值!$X$13:$AH$116,$T15*8+5,CP$2)*$AJ15+INDEX(装备数值!$X$13:$AH$116,$U15*8+6,CP$2)*$AK15+INDEX(装备数值!$X$13:$AH$116,$V15*8+7,CP$2)*$AL15+INDEX(装备数值!$X$13:$AH$116,$W15*8+8,CP$2)*$AM15</f>
        <v>2250</v>
      </c>
      <c r="CQ15" s="14">
        <f>INDEX(装备数值!$X$13:$AH$116,$P15*8+1,CQ$2)*$AF15+INDEX(装备数值!$X$13:$AH$116,$Q15*8+2,CQ$2)*$AG15+INDEX(装备数值!$X$13:$AH$116,$S15*8+3,CQ$2)*$AH15+INDEX(装备数值!$X$13:$AH$116,$R15*8+4,CQ$2)*$AI15+INDEX(装备数值!$X$13:$AH$116,$T15*8+5,CQ$2)*$AJ15+INDEX(装备数值!$X$13:$AH$116,$U15*8+6,CQ$2)*$AK15+INDEX(装备数值!$X$13:$AH$116,$V15*8+7,CQ$2)*$AL15+INDEX(装备数值!$X$13:$AH$116,$W15*8+8,CQ$2)*$AM15</f>
        <v>45</v>
      </c>
      <c r="CR15" s="14">
        <f>INDEX(装备数值!$X$13:$AH$116,$P15*8+1,CR$2)*$AF15+INDEX(装备数值!$X$13:$AH$116,$Q15*8+2,CR$2)*$AG15+INDEX(装备数值!$X$13:$AH$116,$S15*8+3,CR$2)*$AH15+INDEX(装备数值!$X$13:$AH$116,$R15*8+4,CR$2)*$AI15+INDEX(装备数值!$X$13:$AH$116,$T15*8+5,CR$2)*$AJ15+INDEX(装备数值!$X$13:$AH$116,$U15*8+6,CR$2)*$AK15+INDEX(装备数值!$X$13:$AH$116,$V15*8+7,CR$2)*$AL15+INDEX(装备数值!$X$13:$AH$116,$W15*8+8,CR$2)*$AM15</f>
        <v>224</v>
      </c>
      <c r="CS15" s="14">
        <f>INDEX(装备数值!$X$13:$AH$116,$P15*8+1,CS$2)*$AF15+INDEX(装备数值!$X$13:$AH$116,$Q15*8+2,CS$2)*$AG15+INDEX(装备数值!$X$13:$AH$116,$S15*8+3,CS$2)*$AH15+INDEX(装备数值!$X$13:$AH$116,$R15*8+4,CS$2)*$AI15+INDEX(装备数值!$X$13:$AH$116,$T15*8+5,CS$2)*$AJ15+INDEX(装备数值!$X$13:$AH$116,$U15*8+6,CS$2)*$AK15+INDEX(装备数值!$X$13:$AH$116,$V15*8+7,CS$2)*$AL15+INDEX(装备数值!$X$13:$AH$116,$W15*8+8,CS$2)*$AM15</f>
        <v>162</v>
      </c>
      <c r="CT15" s="14">
        <f>INDEX(装备数值!$X$13:$AH$116,$P15*8+1,CT$2)*$AF15+INDEX(装备数值!$X$13:$AH$116,$Q15*8+2,CT$2)*$AG15+INDEX(装备数值!$X$13:$AH$116,$S15*8+3,CT$2)*$AH15+INDEX(装备数值!$X$13:$AH$116,$R15*8+4,CT$2)*$AI15+INDEX(装备数值!$X$13:$AH$116,$T15*8+5,CT$2)*$AJ15+INDEX(装备数值!$X$13:$AH$116,$U15*8+6,CT$2)*$AK15+INDEX(装备数值!$X$13:$AH$116,$V15*8+7,CT$2)*$AL15+INDEX(装备数值!$X$13:$AH$116,$W15*8+8,CT$2)*$AM15</f>
        <v>174</v>
      </c>
      <c r="CU15" s="14">
        <f>INDEX(装备数值!$X$13:$AH$116,$P15*8+1,CU$2)*$AF15+INDEX(装备数值!$X$13:$AH$116,$Q15*8+2,CU$2)*$AG15+INDEX(装备数值!$X$13:$AH$116,$S15*8+3,CU$2)*$AH15+INDEX(装备数值!$X$13:$AH$116,$R15*8+4,CU$2)*$AI15+INDEX(装备数值!$X$13:$AH$116,$T15*8+5,CU$2)*$AJ15+INDEX(装备数值!$X$13:$AH$116,$U15*8+6,CU$2)*$AK15+INDEX(装备数值!$X$13:$AH$116,$V15*8+7,CU$2)*$AL15+INDEX(装备数值!$X$13:$AH$116,$W15*8+8,CU$2)*$AM15</f>
        <v>212</v>
      </c>
      <c r="CV15" s="14">
        <f>INDEX(装备数值!$X$13:$AH$116,$P15*8+1,CV$2)*$AF15+INDEX(装备数值!$X$13:$AH$116,$Q15*8+2,CV$2)*$AG15+INDEX(装备数值!$X$13:$AH$116,$S15*8+3,CV$2)*$AH15+INDEX(装备数值!$X$13:$AH$116,$R15*8+4,CV$2)*$AI15+INDEX(装备数值!$X$13:$AH$116,$T15*8+5,CV$2)*$AJ15+INDEX(装备数值!$X$13:$AH$116,$U15*8+6,CV$2)*$AK15+INDEX(装备数值!$X$13:$AH$116,$V15*8+7,CV$2)*$AL15+INDEX(装备数值!$X$13:$AH$116,$W15*8+8,CV$2)*$AM15</f>
        <v>0</v>
      </c>
      <c r="CW15" s="14">
        <f>INDEX(装备数值!$X$13:$AH$116,$P15*8+1,CW$2)*$AF15+INDEX(装备数值!$X$13:$AH$116,$Q15*8+2,CW$2)*$AG15+INDEX(装备数值!$X$13:$AH$116,$S15*8+3,CW$2)*$AH15+INDEX(装备数值!$X$13:$AH$116,$R15*8+4,CW$2)*$AI15+INDEX(装备数值!$X$13:$AH$116,$T15*8+5,CW$2)*$AJ15+INDEX(装备数值!$X$13:$AH$116,$U15*8+6,CW$2)*$AK15+INDEX(装备数值!$X$13:$AH$116,$V15*8+7,CW$2)*$AL15+INDEX(装备数值!$X$13:$AH$116,$W15*8+8,CW$2)*$AM15</f>
        <v>0</v>
      </c>
      <c r="CY15" s="14">
        <f>INDEX(装备数值!$AN$17:$AN$117,MATCH(MIN($X15:$AE15),装备数值!$AO$17:$AO$117,1))</f>
        <v>2</v>
      </c>
      <c r="CZ15" s="14">
        <f>IF(COUNTIF($P15:$W15,"&gt;"&amp;0)=8,INDEX(装备数值!AR$17:AR$117,$CY15+1),0)</f>
        <v>160</v>
      </c>
      <c r="DA15" s="14">
        <f>IF(COUNTIF($P15:$W15,"&gt;"&amp;0)=8,INDEX(装备数值!AS$17:AS$117,$CY15+1),0)</f>
        <v>1200</v>
      </c>
      <c r="DB15" s="14">
        <f>IF(COUNTIF($P15:$W15,"&gt;"&amp;0)=8,INDEX(装备数值!AT$17:AT$117,$CY15+1),0)</f>
        <v>80</v>
      </c>
      <c r="DC15" s="14">
        <f>IF(COUNTIF($P15:$W15,"&gt;"&amp;0)=8,INDEX(装备数值!AU$17:AU$117,$CY15+1),0)</f>
        <v>1600</v>
      </c>
      <c r="DD15" s="14">
        <f>IF(COUNTIF($P15:$W15,"&gt;"&amp;0)=8,INDEX(装备数值!AV$17:AV$117,$CY15+1),0)</f>
        <v>28</v>
      </c>
      <c r="DF15" s="14">
        <f>INDEX(装备数值!$AY$17:$AY$77,MATCH(MIN($AF15:$AM15),装备数值!$AZ$17:$AZ$77,1))</f>
        <v>0</v>
      </c>
      <c r="DG15" s="26">
        <f>INDEX(装备数值!BA$17:BA$77,通天塔!DF15+1)</f>
        <v>0</v>
      </c>
      <c r="DH15" s="26">
        <f>INDEX(装备数值!BA$17:BA$77,通天塔!DF15+1)</f>
        <v>0</v>
      </c>
      <c r="DJ15" s="14">
        <f t="shared" si="40"/>
        <v>0</v>
      </c>
      <c r="DK15" s="14">
        <f>VLOOKUP(DJ15,军阶与晶片数值!$W$6:$X$27,2)</f>
        <v>0</v>
      </c>
      <c r="DL15" s="14">
        <f>INDEX(军阶与晶片数值!Y$6:Y$27,$DK15+1)</f>
        <v>0</v>
      </c>
      <c r="DM15" s="14">
        <f>INDEX(军阶与晶片数值!Z$6:Z$27,$DK15+1)</f>
        <v>0</v>
      </c>
      <c r="DN15" s="14">
        <f>INDEX(军阶与晶片数值!AA$6:AA$27,$DK15+1)</f>
        <v>0</v>
      </c>
      <c r="DO15" s="14">
        <f>INDEX(军阶与晶片数值!AB$6:AB$27,$DK15+1)</f>
        <v>0</v>
      </c>
      <c r="DP15" s="29">
        <f>INDEX(军阶与晶片数值!AC$6:AC$27,$DK15+1)</f>
        <v>0</v>
      </c>
      <c r="DQ15" s="29">
        <f>INDEX(军阶与晶片数值!AD$6:AD$27,$DK15+1)</f>
        <v>0</v>
      </c>
      <c r="DS15" s="26">
        <f>INDEX(军阶与晶片数值!I$6:I$16,AN15+1)</f>
        <v>0</v>
      </c>
      <c r="DT15" s="26">
        <f>INDEX(军阶与晶片数值!M$6:M$16,AO15+1)</f>
        <v>0</v>
      </c>
      <c r="DU15" s="26">
        <f>INDEX(军阶与晶片数值!J$6:J$16,AP15+1)</f>
        <v>0</v>
      </c>
      <c r="DV15" s="26">
        <f>INDEX(军阶与晶片数值!K$6:K$16,AQ15+1)</f>
        <v>0</v>
      </c>
      <c r="DW15" s="26">
        <f>INDEX(军阶与晶片数值!L$6:L$16,AR15+1)</f>
        <v>0</v>
      </c>
      <c r="DX15" s="28">
        <f>INDEX(军阶与晶片数值!N$6:N$16,AS15+1)</f>
        <v>0</v>
      </c>
      <c r="DY15" s="28">
        <f>INDEX(军阶与晶片数值!O$6:O$16,AT15+1)</f>
        <v>0</v>
      </c>
      <c r="DZ15" s="28">
        <f>INDEX(军阶与晶片数值!P$6:P$16,AU15+1)</f>
        <v>0</v>
      </c>
      <c r="EA15" s="28">
        <f>INDEX(军阶与晶片数值!Q$6:Q$16,AV15+1)</f>
        <v>0</v>
      </c>
      <c r="EB15" s="26">
        <f>INDEX(军阶与晶片数值!R$6:R$16,AW15+1)</f>
        <v>0</v>
      </c>
      <c r="EC15" s="26">
        <f>INDEX(军阶与晶片数值!S$6:S$16,AX15+1)</f>
        <v>0</v>
      </c>
      <c r="ED15" s="26">
        <f>INDEX(军阶与晶片数值!T$6:T$16,AY15+1)</f>
        <v>0</v>
      </c>
      <c r="EE15" s="26">
        <f>INDEX(军阶与晶片数值!U$6:U$16,AZ15+1)</f>
        <v>0</v>
      </c>
      <c r="EG15" s="26">
        <f>INDEX(军阶与晶片数值!$C$6:$C$36,通天塔!$BA15+1)</f>
        <v>7.0000000000000007E-2</v>
      </c>
      <c r="EH15" s="26">
        <f>INDEX(军阶与晶片数值!$C$6:$C$36,通天塔!$BA15+1)</f>
        <v>7.0000000000000007E-2</v>
      </c>
      <c r="EI15" s="26">
        <f>INDEX(军阶与晶片数值!$C$6:$C$36,通天塔!$BA15+1)</f>
        <v>7.0000000000000007E-2</v>
      </c>
      <c r="EJ15" s="26">
        <f>INDEX(军阶与晶片数值!$C$6:$C$36,通天塔!$BA15+1)</f>
        <v>7.0000000000000007E-2</v>
      </c>
      <c r="EK15" s="26">
        <f>INDEX(军阶与晶片数值!$C$6:$C$36,通天塔!$BA15+1)</f>
        <v>7.0000000000000007E-2</v>
      </c>
      <c r="EM15" s="14">
        <f>INDEX(战舰突破!$H$6:$H$18,通天塔!$J15+1)+INDEX(战舰突破!$H$23:$H$35,通天塔!$K15+1)+INDEX(战舰突破!$H$40:$H$52,通天塔!$L15+1)</f>
        <v>200</v>
      </c>
      <c r="EN15" s="14">
        <f>INDEX(战舰突破!$I$6:$I$18,通天塔!$J15+1)+INDEX(战舰突破!$I$23:$I$35,通天塔!$K15+1)+INDEX(战舰突破!$I$40:$I$52,通天塔!$L15+1)</f>
        <v>200</v>
      </c>
      <c r="EO15" s="14">
        <f>INDEX(战舰突破!$J$6:$J$18,通天塔!$J15+1)+INDEX(战舰突破!$J$23:$J$35,通天塔!$K15+1)+INDEX(战舰突破!$J$40:$J$52,通天塔!$L15+1)</f>
        <v>0</v>
      </c>
      <c r="EP15" s="14">
        <f>INDEX(战舰突破!$K$6:$K$18,通天塔!$J15+1)+INDEX(战舰突破!$K$23:$K$35,通天塔!$K15+1)+INDEX(战舰突破!$K$40:$K$52,通天塔!$L15+1)</f>
        <v>0</v>
      </c>
      <c r="EQ15" s="14">
        <f>INDEX(战舰突破!$L$6:$L$18,通天塔!$J15+1)+INDEX(战舰突破!$L$23:$L$35,通天塔!$K15+1)+INDEX(战舰突破!$L$40:$L$52,通天塔!$L15+1)</f>
        <v>0</v>
      </c>
      <c r="ER15" s="18">
        <f>INDEX(战舰突破!$N$6:$N$18,通天塔!$J15+1)+INDEX(战舰突破!$N$23:$N$35,通天塔!$K15+1)+INDEX(战舰突破!$N$40:$N$52,通天塔!$L15+1)</f>
        <v>0</v>
      </c>
      <c r="ES15" s="18">
        <f>INDEX(战舰突破!$O$6:$O$18,通天塔!$J15+1)+INDEX(战舰突破!$O$23:$O$35,通天塔!$K15+1)+INDEX(战舰突破!$O$40:$O$52,通天塔!$L15+1)</f>
        <v>0</v>
      </c>
      <c r="ET15" s="18">
        <f>INDEX(战舰突破!$P$6:$P$18,通天塔!$J15+1)+INDEX(战舰突破!$P$23:$P$35,通天塔!$K15+1)+INDEX(战舰突破!$P$40:$P$52,通天塔!$L15+1)</f>
        <v>0</v>
      </c>
      <c r="EU15" s="18">
        <f>INDEX(战舰突破!$Q$6:$Q$18,通天塔!$J15+1)+INDEX(战舰突破!$Q$23:$Q$35,通天塔!$K15+1)+INDEX(战舰突破!$Q$40:$Q$52,通天塔!$L15+1)</f>
        <v>0</v>
      </c>
      <c r="EV15" s="18">
        <f>INDEX(战舰突破!$R$6:$R$18,通天塔!$J15+1)+INDEX(战舰突破!$R$23:$R$35,通天塔!$K15+1)+INDEX(战舰突破!$R$40:$R$52,通天塔!$L15+1)</f>
        <v>0</v>
      </c>
      <c r="EW15" s="18">
        <f>INDEX(战舰突破!$M$6:$M$18,通天塔!$J15+1)+INDEX(战舰突破!$M$23:$M$35,通天塔!$K15+1)+INDEX(战舰突破!$M$40:$M$52,通天塔!$L15+1)</f>
        <v>0</v>
      </c>
      <c r="EX15" s="22">
        <f>INDEX(战舰突破!$W$6:$W$18,通天塔!$J15+1)+INDEX(战舰突破!$W$23:$W$35,通天塔!$K15+1)+INDEX(战舰突破!$W$40:$W$52,通天塔!$L15+1)</f>
        <v>0.3</v>
      </c>
      <c r="FA15" s="14">
        <f>INDEX(战舰突破!$S$6:$S$18,通天塔!$J15+1)</f>
        <v>0</v>
      </c>
      <c r="FB15" s="14">
        <f>INDEX(战舰突破!$T$6:$T$18,通天塔!$J15+1)</f>
        <v>0</v>
      </c>
      <c r="FC15" s="14">
        <f>INDEX(战舰突破!$U$6:$U$18,通天塔!$J15+1)</f>
        <v>0</v>
      </c>
      <c r="FD15" s="14">
        <f>INDEX(战舰突破!$V$6:$V$18,通天塔!$J15+1)</f>
        <v>0</v>
      </c>
      <c r="FE15" s="14">
        <f>INDEX(战舰突破!$X$6:$X$18,通天塔!$J15+1)</f>
        <v>2</v>
      </c>
      <c r="FG15" s="14">
        <f>INDEX(战舰突破!$S$23:$S$35,通天塔!$J15+1)</f>
        <v>0</v>
      </c>
      <c r="FH15" s="14">
        <f>INDEX(战舰突破!$T$23:$T$35,通天塔!$J15+1)</f>
        <v>0</v>
      </c>
      <c r="FI15" s="14">
        <f>INDEX(战舰突破!$U$23:$U$35,通天塔!$J15+1)</f>
        <v>0</v>
      </c>
      <c r="FJ15" s="14">
        <f>INDEX(战舰突破!$V$23:$V$35,通天塔!$J15+1)</f>
        <v>0</v>
      </c>
      <c r="FK15" s="14">
        <f>INDEX(战舰突破!$X$23:$X$35,通天塔!$J15+1)</f>
        <v>30</v>
      </c>
      <c r="FM15" s="14">
        <f>INDEX(战舰突破!$S$40:$S$52,通天塔!$J15+1)</f>
        <v>0</v>
      </c>
      <c r="FN15" s="14">
        <f>INDEX(战舰突破!$T$40:$T$52,通天塔!$J15+1)</f>
        <v>0</v>
      </c>
      <c r="FO15" s="14">
        <f>INDEX(战舰突破!$U$40:$U$52,通天塔!$J15+1)</f>
        <v>0</v>
      </c>
      <c r="FP15" s="14">
        <f>INDEX(战舰突破!$V$40:$V$52,通天塔!$J15+1)</f>
        <v>0</v>
      </c>
      <c r="FQ15" s="14">
        <f>INDEX(战舰突破!$X$40:$X$52,通天塔!$J15+1)</f>
        <v>50</v>
      </c>
      <c r="FT15" s="14">
        <f t="shared" si="41"/>
        <v>3391</v>
      </c>
      <c r="FU15" s="14">
        <f t="shared" si="42"/>
        <v>3969</v>
      </c>
      <c r="FV15" s="14">
        <f t="shared" si="43"/>
        <v>0</v>
      </c>
      <c r="FW15" s="14">
        <f t="shared" si="44"/>
        <v>20380</v>
      </c>
      <c r="FX15" s="14">
        <f t="shared" si="45"/>
        <v>1829</v>
      </c>
      <c r="FY15" s="14">
        <f t="shared" si="46"/>
        <v>60059</v>
      </c>
      <c r="FZ15" s="14">
        <f t="shared" si="47"/>
        <v>491</v>
      </c>
      <c r="GA15" s="28">
        <f t="shared" si="48"/>
        <v>224</v>
      </c>
      <c r="GB15" s="28">
        <f t="shared" si="49"/>
        <v>162</v>
      </c>
      <c r="GC15" s="28">
        <f t="shared" si="50"/>
        <v>174</v>
      </c>
      <c r="GD15" s="28">
        <f t="shared" si="51"/>
        <v>212</v>
      </c>
      <c r="GE15" s="28">
        <f t="shared" si="52"/>
        <v>1</v>
      </c>
      <c r="GF15" s="28">
        <f t="shared" si="53"/>
        <v>1</v>
      </c>
      <c r="GG15" s="28">
        <f t="shared" si="54"/>
        <v>0</v>
      </c>
      <c r="GH15" s="28">
        <f t="shared" si="55"/>
        <v>2</v>
      </c>
      <c r="GI15" s="14">
        <f t="shared" si="56"/>
        <v>1</v>
      </c>
      <c r="GJ15" s="14">
        <f t="shared" si="57"/>
        <v>1</v>
      </c>
      <c r="GK15" s="14">
        <f t="shared" si="58"/>
        <v>1</v>
      </c>
      <c r="GL15" s="18">
        <f t="shared" si="59"/>
        <v>1</v>
      </c>
      <c r="GM15" s="18">
        <f t="shared" si="60"/>
        <v>1</v>
      </c>
      <c r="GN15" s="18">
        <f t="shared" si="61"/>
        <v>1</v>
      </c>
      <c r="GO15" s="29">
        <f t="shared" si="62"/>
        <v>374</v>
      </c>
      <c r="GP15" s="29">
        <f t="shared" si="16"/>
        <v>674</v>
      </c>
      <c r="GQ15" s="29">
        <f t="shared" si="16"/>
        <v>674</v>
      </c>
      <c r="GR15" s="26">
        <f t="shared" si="63"/>
        <v>0</v>
      </c>
      <c r="GS15" s="26">
        <f t="shared" si="64"/>
        <v>0</v>
      </c>
      <c r="GT15" s="26">
        <f t="shared" si="65"/>
        <v>0</v>
      </c>
      <c r="GU15" s="14">
        <f t="shared" si="66"/>
        <v>2</v>
      </c>
      <c r="GV15" s="14">
        <f t="shared" si="67"/>
        <v>2</v>
      </c>
      <c r="GW15" s="14">
        <f t="shared" si="68"/>
        <v>2</v>
      </c>
      <c r="GX15" s="14">
        <f t="shared" si="69"/>
        <v>2</v>
      </c>
      <c r="GY15" s="14">
        <f t="shared" si="70"/>
        <v>30</v>
      </c>
      <c r="GZ15" s="14">
        <f t="shared" si="71"/>
        <v>50</v>
      </c>
      <c r="HA15">
        <v>11</v>
      </c>
      <c r="HB15" s="14">
        <f t="shared" si="72"/>
        <v>380653</v>
      </c>
      <c r="HD15" s="14">
        <f t="shared" si="73"/>
        <v>3658</v>
      </c>
      <c r="HE15" s="14">
        <f t="shared" si="74"/>
        <v>1665</v>
      </c>
      <c r="HF15" s="29">
        <f t="shared" si="75"/>
        <v>155</v>
      </c>
      <c r="HG15" s="29">
        <f t="shared" si="76"/>
        <v>0</v>
      </c>
      <c r="HH15" s="29">
        <f t="shared" si="77"/>
        <v>0</v>
      </c>
      <c r="HI15" s="29">
        <f t="shared" si="78"/>
        <v>0</v>
      </c>
      <c r="HJ15" s="14">
        <f t="shared" si="79"/>
        <v>1</v>
      </c>
      <c r="HK15" s="14">
        <f t="shared" si="80"/>
        <v>1</v>
      </c>
      <c r="HL15" s="14">
        <f t="shared" si="81"/>
        <v>736</v>
      </c>
      <c r="HM15" s="14">
        <f t="shared" si="82"/>
        <v>1317</v>
      </c>
      <c r="HN15" s="26">
        <f t="shared" si="83"/>
        <v>0.224</v>
      </c>
      <c r="HO15" s="26">
        <f t="shared" si="84"/>
        <v>0.37279999999999996</v>
      </c>
      <c r="HP15" s="29">
        <f t="shared" si="85"/>
        <v>250</v>
      </c>
      <c r="HQ15" s="29">
        <f t="shared" si="86"/>
        <v>1558</v>
      </c>
      <c r="HR15" s="29">
        <f t="shared" si="87"/>
        <v>0</v>
      </c>
      <c r="HS15" s="26">
        <f t="shared" si="88"/>
        <v>0.12466666666666666</v>
      </c>
      <c r="HT15" s="26">
        <f t="shared" si="89"/>
        <v>0.22466666666666665</v>
      </c>
      <c r="HU15" s="26">
        <f t="shared" si="90"/>
        <v>0.22466666666666665</v>
      </c>
      <c r="HV15" s="26">
        <f t="shared" si="91"/>
        <v>0</v>
      </c>
      <c r="HW15" s="29">
        <f t="shared" si="29"/>
        <v>1.1246666666666667</v>
      </c>
      <c r="HX15" s="29">
        <f t="shared" si="30"/>
        <v>1.2246666666666666</v>
      </c>
      <c r="HY15" s="29">
        <f t="shared" si="31"/>
        <v>1.2246666666666666</v>
      </c>
      <c r="HZ15" s="29">
        <f t="shared" si="32"/>
        <v>1405.8333333333333</v>
      </c>
      <c r="IA15" s="29">
        <f t="shared" si="33"/>
        <v>1272.0204444444444</v>
      </c>
      <c r="IB15" s="29">
        <f t="shared" si="34"/>
        <v>0</v>
      </c>
      <c r="IC15" s="29">
        <f t="shared" si="35"/>
        <v>12023</v>
      </c>
      <c r="ID15" s="14">
        <f t="shared" si="92"/>
        <v>2677.85</v>
      </c>
      <c r="IH15" s="14">
        <v>1</v>
      </c>
      <c r="II15" s="14">
        <v>0.7</v>
      </c>
      <c r="IJ15" s="14">
        <v>240</v>
      </c>
      <c r="IK15" s="14">
        <v>60</v>
      </c>
      <c r="IL15" s="14">
        <v>45</v>
      </c>
      <c r="IM15" s="23">
        <f t="shared" si="93"/>
        <v>220697</v>
      </c>
      <c r="IN15" s="23">
        <f t="shared" si="110"/>
        <v>0</v>
      </c>
      <c r="IO15" s="23">
        <f t="shared" si="111"/>
        <v>220697</v>
      </c>
      <c r="IP15" s="23">
        <f t="shared" si="112"/>
        <v>302325</v>
      </c>
      <c r="IQ15" s="23">
        <f t="shared" si="96"/>
        <v>0</v>
      </c>
      <c r="IR15" s="23">
        <f t="shared" si="97"/>
        <v>302325</v>
      </c>
      <c r="IS15" s="14">
        <v>1</v>
      </c>
      <c r="IT15" s="14">
        <v>0.7</v>
      </c>
      <c r="IU15" s="14">
        <v>120</v>
      </c>
      <c r="IV15" s="14">
        <v>30</v>
      </c>
      <c r="IW15" s="14">
        <v>22</v>
      </c>
      <c r="IX15" s="23">
        <f>INT(($HP15*$GI15*IU15*$HW15+$HQ15*$GJ15*$HX15*IV15+$HR15*$GK15*$HY15*IW15)+$IC15*IS15+($HQ15*$GJ15*$HX15*IT15*5*6/1.5+$HR15*$GK15*$HY15*IT15*5*6/2))</f>
        <v>129716</v>
      </c>
      <c r="IY15" s="23">
        <f t="shared" si="98"/>
        <v>0</v>
      </c>
      <c r="IZ15" s="23">
        <f t="shared" si="99"/>
        <v>129716</v>
      </c>
      <c r="JA15" s="23"/>
      <c r="JB15" s="23"/>
      <c r="JC15" s="23"/>
      <c r="JG15">
        <f t="shared" si="37"/>
        <v>1.304630878294841</v>
      </c>
      <c r="JH15">
        <f t="shared" si="38"/>
        <v>1.304630878294841</v>
      </c>
      <c r="JJ15" s="14">
        <v>10</v>
      </c>
      <c r="JK15" s="14">
        <v>2</v>
      </c>
      <c r="JL15" s="14">
        <v>1.5</v>
      </c>
      <c r="JM15" s="23">
        <f>INT(($HP15*$GI15*$HW15*JJ15+$HQ15*$GJ15*$HX15*JK15+$HR15*$GK15*$HY15*JL15))</f>
        <v>6627</v>
      </c>
      <c r="JN15" s="23">
        <f t="shared" si="100"/>
        <v>0</v>
      </c>
      <c r="JO15" s="23">
        <f t="shared" si="101"/>
        <v>6627</v>
      </c>
      <c r="JP15" s="14">
        <v>30</v>
      </c>
      <c r="JQ15" s="14">
        <v>6</v>
      </c>
      <c r="JR15" s="14">
        <v>4</v>
      </c>
      <c r="JS15" s="23">
        <f>INT(($HP15*$GI15*$HW15*JP15+$HQ15*$GJ15*$HX15*JQ15+$HR15*$GK15*$HY15*JR15))</f>
        <v>19883</v>
      </c>
      <c r="JT15" s="23">
        <f t="shared" si="102"/>
        <v>0</v>
      </c>
      <c r="JU15" s="23">
        <f t="shared" si="103"/>
        <v>19883</v>
      </c>
      <c r="JW15" s="23">
        <f t="shared" si="104"/>
        <v>26511</v>
      </c>
      <c r="JX15" s="23">
        <f t="shared" si="105"/>
        <v>0</v>
      </c>
      <c r="JY15" s="23">
        <f t="shared" si="106"/>
        <v>26511</v>
      </c>
      <c r="JZ15" s="23">
        <f t="shared" si="113"/>
        <v>9941</v>
      </c>
      <c r="KA15" s="23">
        <f t="shared" si="108"/>
        <v>0</v>
      </c>
      <c r="KB15" s="23">
        <f t="shared" si="109"/>
        <v>9941</v>
      </c>
      <c r="KF15">
        <v>16</v>
      </c>
      <c r="KG15" t="s">
        <v>120</v>
      </c>
      <c r="KH15" s="17">
        <v>0.8</v>
      </c>
      <c r="KI15" t="s">
        <v>189</v>
      </c>
      <c r="KJ15" t="s">
        <v>227</v>
      </c>
      <c r="KK15" t="s">
        <v>228</v>
      </c>
      <c r="KM15" t="s">
        <v>214</v>
      </c>
    </row>
    <row r="16" spans="1:299" ht="16.5" x14ac:dyDescent="0.2">
      <c r="C16" s="14">
        <f t="shared" si="39"/>
        <v>1</v>
      </c>
      <c r="D16" s="14">
        <v>12</v>
      </c>
      <c r="E16" s="14" t="s">
        <v>691</v>
      </c>
      <c r="F16" s="14">
        <v>40</v>
      </c>
      <c r="G16" s="14">
        <v>1</v>
      </c>
      <c r="H16" s="14">
        <v>20</v>
      </c>
      <c r="I16" s="14">
        <v>0</v>
      </c>
      <c r="J16" s="14">
        <v>2</v>
      </c>
      <c r="K16" s="14">
        <v>2</v>
      </c>
      <c r="L16" s="14">
        <v>0</v>
      </c>
      <c r="M16" s="14">
        <v>1</v>
      </c>
      <c r="N16" s="14">
        <v>1</v>
      </c>
      <c r="O16" s="14">
        <v>1</v>
      </c>
      <c r="P16" s="14">
        <v>2</v>
      </c>
      <c r="Q16" s="14">
        <v>4</v>
      </c>
      <c r="R16" s="14">
        <v>2</v>
      </c>
      <c r="S16" s="14">
        <v>2</v>
      </c>
      <c r="T16" s="14">
        <v>2</v>
      </c>
      <c r="U16" s="14">
        <v>2</v>
      </c>
      <c r="V16" s="14">
        <v>2</v>
      </c>
      <c r="W16" s="14">
        <v>1</v>
      </c>
      <c r="X16" s="14">
        <v>40</v>
      </c>
      <c r="Y16" s="14">
        <v>35</v>
      </c>
      <c r="Z16" s="14">
        <v>35</v>
      </c>
      <c r="AA16" s="14">
        <v>35</v>
      </c>
      <c r="AB16" s="14">
        <v>35</v>
      </c>
      <c r="AC16" s="14">
        <v>35</v>
      </c>
      <c r="AD16" s="14">
        <v>35</v>
      </c>
      <c r="AE16" s="14">
        <v>35</v>
      </c>
      <c r="AF16" s="14">
        <v>1</v>
      </c>
      <c r="AG16" s="14">
        <v>2</v>
      </c>
      <c r="AH16" s="14">
        <v>2</v>
      </c>
      <c r="AI16" s="14">
        <v>2</v>
      </c>
      <c r="AJ16" s="14">
        <v>2</v>
      </c>
      <c r="AK16" s="14">
        <v>2</v>
      </c>
      <c r="AL16" s="14">
        <v>1</v>
      </c>
      <c r="AM16" s="14">
        <v>1</v>
      </c>
      <c r="AN16" s="14">
        <v>1</v>
      </c>
      <c r="AO16" s="14">
        <v>1</v>
      </c>
      <c r="AP16" s="14">
        <v>1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3</v>
      </c>
      <c r="BF16" s="14">
        <f>ROUND((INDEX(新战舰养成!S$6:S$18,通天塔!$J16+1)+INDEX(新战舰养成!D$6:D$18,通天塔!$J16+1)*(通天塔!$G16-1))*INDEX(战舰突破!$D$6:$D$18,通天塔!$M16+1),0)</f>
        <v>765</v>
      </c>
      <c r="BG16" s="14">
        <f>ROUND((INDEX(新战舰养成!T$6:T$18,通天塔!$J16+1)+INDEX(新战舰养成!E$6:E$18,通天塔!$J16+1)*(通天塔!$G16-1))*INDEX(战舰突破!$D$6:$D$18,通天塔!$M16+1),0)</f>
        <v>6050</v>
      </c>
      <c r="BH16" s="14">
        <f>ROUND((INDEX(新战舰养成!U$6:U$18,通天塔!$J16+1)+INDEX(新战舰养成!F$6:F$18,通天塔!$J16+1)*(通天塔!$G16-1))*INDEX(战舰突破!$D$6:$D$18,通天塔!$M16+1),0)</f>
        <v>404</v>
      </c>
      <c r="BI16" s="14">
        <f>ROUND((INDEX(新战舰养成!V$6:V$18,通天塔!$J16+1)+INDEX(新战舰养成!G$6:G$18,通天塔!$J16+1)*(通天塔!$G16-1))*INDEX(战舰突破!$D$6:$D$18,通天塔!$M16+1),0)</f>
        <v>330</v>
      </c>
      <c r="BJ16" s="14">
        <f>ROUND((INDEX(新战舰养成!W$6:W$18,通天塔!$J16+1)+INDEX(新战舰养成!H$6:H$18,通天塔!$J16+1)*(通天塔!$G16-1))*INDEX(战舰突破!$D$6:$D$18,通天塔!$M16+1),0)</f>
        <v>4</v>
      </c>
      <c r="BL16" s="14">
        <f>IF($H16&gt;0,ROUND((INDEX(新战舰养成!X$6:X$18,通天塔!$K16+1)+INDEX(新战舰养成!I$6:I$18,通天塔!$K16+1)*(通天塔!$H16-1))*INDEX(战舰突破!$D$6:$D$18,通天塔!$N16+1),0),0)</f>
        <v>1491</v>
      </c>
      <c r="BM16" s="14">
        <f>IF($H16&gt;0,ROUND((INDEX(新战舰养成!Y$6:Y$18,通天塔!$K16+1)+INDEX(新战舰养成!J$6:J$18,通天塔!$K16+1)*(通天塔!$H16-1))*INDEX(战舰突破!$D$6:$D$18,通天塔!$N16+1),0),0)</f>
        <v>0</v>
      </c>
      <c r="BN16" s="14">
        <f>IF($H16&gt;0,ROUND((INDEX(新战舰养成!Z$6:Z$18,通天塔!$K16+1)+INDEX(新战舰养成!K$6:K$18,通天塔!$K16+1)*(通天塔!$H16-1))*INDEX(战舰突破!$D$6:$D$18,通天塔!$N16+1),0),0)</f>
        <v>0</v>
      </c>
      <c r="BO16" s="14">
        <f>IF($H16&gt;0,ROUND((INDEX(新战舰养成!AA$6:AA$18,通天塔!$K16+1)+INDEX(新战舰养成!L$6:L$18,通天塔!$K16+1)*(通天塔!$H16-1))*INDEX(战舰突破!$D$6:$D$18,通天塔!$N16+1),0),0)</f>
        <v>11825</v>
      </c>
      <c r="BP16" s="14">
        <f>IF($H16&gt;0,ROUND((INDEX(新战舰养成!AB$6:AB$18,通天塔!$K16+1)+INDEX(新战舰养成!M$6:M$18,通天塔!$K16+1)*(通天塔!$H16-1))*INDEX(战舰突破!$D$6:$D$18,通天塔!$N16+1),0),0)</f>
        <v>234</v>
      </c>
      <c r="BR16" s="14">
        <f>IF($I16&gt;0,ROUND((INDEX(新战舰养成!AC$6:AC$18,通天塔!$L16+1)+INDEX(新战舰养成!I$6:I$18,通天塔!$L16+1)*(通天塔!$I16-1))*INDEX(战舰突破!$D$6:$D$18,通天塔!$O16+1),0),0)</f>
        <v>0</v>
      </c>
      <c r="BS16" s="14">
        <f>IF($I16&gt;0,ROUND((INDEX(新战舰养成!AD$6:AD$18,通天塔!$L16+1)+INDEX(新战舰养成!J$6:J$18,通天塔!$L16+1)*(通天塔!$I16-1))*INDEX(战舰突破!$D$6:$D$18,通天塔!$O16+1),0),0)</f>
        <v>0</v>
      </c>
      <c r="BT16" s="14">
        <f>IF($I16&gt;0,ROUND((INDEX(新战舰养成!AE$6:AE$18,通天塔!$L16+1)+INDEX(新战舰养成!K$6:K$18,通天塔!$L16+1)*(通天塔!$I16-1))*INDEX(战舰突破!$D$6:$D$18,通天塔!$O16+1),0),0)</f>
        <v>0</v>
      </c>
      <c r="BU16" s="14">
        <f>IF($I16&gt;0,ROUND((INDEX(新战舰养成!AF$6:AF$18,通天塔!$L16+1)+INDEX(新战舰养成!L$6:L$18,通天塔!$L16+1)*(通天塔!$I16-1))*INDEX(战舰突破!$D$6:$D$18,通天塔!$O16+1),0),0)</f>
        <v>0</v>
      </c>
      <c r="BV16" s="14">
        <f>IF($I16&gt;0,ROUND((INDEX(新战舰养成!AG$6:AG$18,通天塔!$L16+1)+INDEX(新战舰养成!M$6:M$18,通天塔!$L16+1)*(通天塔!$I16-1))*INDEX(战舰突破!$D$6:$D$18,通天塔!$O16+1),0),0)</f>
        <v>0</v>
      </c>
      <c r="BY16" s="14">
        <f>(INDEX(装备数值!$C$13:$G$116,通天塔!$P16*8+1,BY$2)+INDEX(装备数值!$C$13:$G$116,通天塔!$Q16*8+2,BY$2)+INDEX(装备数值!$C$13:$G$116,通天塔!$S16*8+3,BY$2)+INDEX(装备数值!$C$13:$G$116,通天塔!$R16*8+4,BY$2)+INDEX(装备数值!$C$13:$G$116,通天塔!$T16*8+5,BY$2)+INDEX(装备数值!$C$13:$G$116,通天塔!$U16*8+6,BY$2)+INDEX(装备数值!$C$13:$G$116,通天塔!$V16*8+7,BY$2)+INDEX(装备数值!$C$13:$G$116,通天塔!$W16*8+8,BY$2))</f>
        <v>500</v>
      </c>
      <c r="BZ16" s="14">
        <f>(INDEX(装备数值!$C$13:$G$116,通天塔!$P16*8+1,BZ$2)+INDEX(装备数值!$C$13:$G$116,通天塔!$Q16*8+2,BZ$2)+INDEX(装备数值!$C$13:$G$116,通天塔!$S16*8+3,BZ$2)+INDEX(装备数值!$C$13:$G$116,通天塔!$R16*8+4,BZ$2)+INDEX(装备数值!$C$13:$G$116,通天塔!$T16*8+5,BZ$2)+INDEX(装备数值!$C$13:$G$116,通天塔!$U16*8+6,BZ$2)+INDEX(装备数值!$C$13:$G$116,通天塔!$V16*8+7,BZ$2)+INDEX(装备数值!$C$13:$G$116,通天塔!$W16*8+8,BZ$2))</f>
        <v>4500</v>
      </c>
      <c r="CA16" s="14">
        <f>(INDEX(装备数值!$C$13:$G$116,通天塔!$P16*8+1,CA$2)+INDEX(装备数值!$C$13:$G$116,通天塔!$Q16*8+2,CA$2)+INDEX(装备数值!$C$13:$G$116,通天塔!$S16*8+3,CA$2)+INDEX(装备数值!$C$13:$G$116,通天塔!$R16*8+4,CA$2)+INDEX(装备数值!$C$13:$G$116,通天塔!$T16*8+5,CA$2)+INDEX(装备数值!$C$13:$G$116,通天塔!$U16*8+6,CA$2)+INDEX(装备数值!$C$13:$G$116,通天塔!$V16*8+7,CA$2)+INDEX(装备数值!$C$13:$G$116,通天塔!$W16*8+8,CA$2))</f>
        <v>510</v>
      </c>
      <c r="CB16" s="14">
        <f>(INDEX(装备数值!$C$13:$G$116,通天塔!$P16*8+1,CB$2)+INDEX(装备数值!$C$13:$G$116,通天塔!$Q16*8+2,CB$2)+INDEX(装备数值!$C$13:$G$116,通天塔!$S16*8+3,CB$2)+INDEX(装备数值!$C$13:$G$116,通天塔!$R16*8+4,CB$2)+INDEX(装备数值!$C$13:$G$116,通天塔!$T16*8+5,CB$2)+INDEX(装备数值!$C$13:$G$116,通天塔!$U16*8+6,CB$2)+INDEX(装备数值!$C$13:$G$116,通天塔!$V16*8+7,CB$2)+INDEX(装备数值!$C$13:$G$116,通天塔!$W16*8+8,CB$2))</f>
        <v>27000</v>
      </c>
      <c r="CC16" s="14">
        <f>(INDEX(装备数值!$C$13:$G$116,通天塔!$P16*8+1,CC$2)+INDEX(装备数值!$C$13:$G$116,通天塔!$Q16*8+2,CC$2)+INDEX(装备数值!$C$13:$G$116,通天塔!$S16*8+3,CC$2)+INDEX(装备数值!$C$13:$G$116,通天塔!$R16*8+4,CC$2)+INDEX(装备数值!$C$13:$G$116,通天塔!$T16*8+5,CC$2)+INDEX(装备数值!$C$13:$G$116,通天塔!$U16*8+6,CC$2)+INDEX(装备数值!$C$13:$G$116,通天塔!$V16*8+7,CC$2)+INDEX(装备数值!$C$13:$G$116,通天塔!$W16*8+8,CC$2))</f>
        <v>75</v>
      </c>
      <c r="CF16" s="14">
        <f>INDEX(装备数值!$I$13:$M$116,通天塔!$P16*8+1,CF$2)*$X16+INDEX(装备数值!$I$13:$M$116,通天塔!$Q16*8+2,CF$2)*$Y16+INDEX(装备数值!$I$13:$M$116,通天塔!$S16*8+3,CF$2)*$Z16+INDEX(装备数值!$I$13:$M$116,通天塔!$R16*8+4,CF$2)*$AA16+INDEX(装备数值!$I$13:$M$116,通天塔!$T16*8+5,CF$2)*$AB16+INDEX(装备数值!$I$13:$M$116,通天塔!$U16*8+6,CF$2)*$AC16+INDEX(装备数值!$I$13:$M$116,通天塔!$V16*8+7,CF$2)*$AD16+INDEX(装备数值!$I$13:$M$116,通天塔!$W16*8+8,CF$2)*$AE16</f>
        <v>2075</v>
      </c>
      <c r="CG16" s="14">
        <f>INDEX(装备数值!$I$13:$M$116,通天塔!$P16*8+1,CG$2)*$X16+INDEX(装备数值!$I$13:$M$116,通天塔!$Q16*8+2,CG$2)*$Y16+INDEX(装备数值!$I$13:$M$116,通天塔!$S16*8+3,CG$2)*$Z16+INDEX(装备数值!$I$13:$M$116,通天塔!$R16*8+4,CG$2)*$AA16+INDEX(装备数值!$I$13:$M$116,通天塔!$T16*8+5,CG$2)*$AB16+INDEX(装备数值!$I$13:$M$116,通天塔!$U16*8+6,CG$2)*$AC16+INDEX(装备数值!$I$13:$M$116,通天塔!$V16*8+7,CG$2)*$AD16+INDEX(装备数值!$I$13:$M$116,通天塔!$W16*8+8,CG$2)*$AE16</f>
        <v>16200</v>
      </c>
      <c r="CH16" s="14">
        <f>INDEX(装备数值!$I$13:$M$116,通天塔!$P16*8+1,CH$2)*$X16+INDEX(装备数值!$I$13:$M$116,通天塔!$Q16*8+2,CH$2)*$Y16+INDEX(装备数值!$I$13:$M$116,通天塔!$S16*8+3,CH$2)*$Z16+INDEX(装备数值!$I$13:$M$116,通天塔!$R16*8+4,CH$2)*$AA16+INDEX(装备数值!$I$13:$M$116,通天塔!$T16*8+5,CH$2)*$AB16+INDEX(装备数值!$I$13:$M$116,通天塔!$U16*8+6,CH$2)*$AC16+INDEX(装备数值!$I$13:$M$116,通天塔!$V16*8+7,CH$2)*$AD16+INDEX(装备数值!$I$13:$M$116,通天塔!$W16*8+8,CH$2)*$AE16</f>
        <v>1155</v>
      </c>
      <c r="CI16" s="14">
        <f>INDEX(装备数值!$I$13:$M$116,通天塔!$P16*8+1,CI$2)*$X16+INDEX(装备数值!$I$13:$M$116,通天塔!$Q16*8+2,CI$2)*$Y16+INDEX(装备数值!$I$13:$M$116,通天塔!$S16*8+3,CI$2)*$Z16+INDEX(装备数值!$I$13:$M$116,通天塔!$R16*8+4,CI$2)*$AA16+INDEX(装备数值!$I$13:$M$116,通天塔!$T16*8+5,CI$2)*$AB16+INDEX(装备数值!$I$13:$M$116,通天塔!$U16*8+6,CI$2)*$AC16+INDEX(装备数值!$I$13:$M$116,通天塔!$V16*8+7,CI$2)*$AD16+INDEX(装备数值!$I$13:$M$116,通天塔!$W16*8+8,CI$2)*$AE16</f>
        <v>31500</v>
      </c>
      <c r="CJ16" s="14">
        <f>INDEX(装备数值!$I$13:$M$116,通天塔!$P16*8+1,CJ$2)*$X16+INDEX(装备数值!$I$13:$M$116,通天塔!$Q16*8+2,CJ$2)*$Y16+INDEX(装备数值!$I$13:$M$116,通天塔!$S16*8+3,CJ$2)*$Z16+INDEX(装备数值!$I$13:$M$116,通天塔!$R16*8+4,CJ$2)*$AA16+INDEX(装备数值!$I$13:$M$116,通天塔!$T16*8+5,CJ$2)*$AB16+INDEX(装备数值!$I$13:$M$116,通天塔!$U16*8+6,CJ$2)*$AC16+INDEX(装备数值!$I$13:$M$116,通天塔!$V16*8+7,CJ$2)*$AD16+INDEX(装备数值!$I$13:$M$116,通天塔!$W16*8+8,CJ$2)*$AE16</f>
        <v>315</v>
      </c>
      <c r="CM16" s="14">
        <f>INDEX(装备数值!$X$13:$AH$116,$P16*8+1,CM$2)*$AF16+INDEX(装备数值!$X$13:$AH$116,$Q16*8+2,CM$2)*$AG16+INDEX(装备数值!$X$13:$AH$116,$S16*8+3,CM$2)*$AH16+INDEX(装备数值!$X$13:$AH$116,$R16*8+4,CM$2)*$AI16+INDEX(装备数值!$X$13:$AH$116,$T16*8+5,CM$2)*$AJ16+INDEX(装备数值!$X$13:$AH$116,$U16*8+6,CM$2)*$AK16+INDEX(装备数值!$X$13:$AH$116,$V16*8+7,CM$2)*$AL16+INDEX(装备数值!$X$13:$AH$116,$W16*8+8,CM$2)*$AM16</f>
        <v>225</v>
      </c>
      <c r="CN16" s="14">
        <f>INDEX(装备数值!$X$13:$AH$116,$P16*8+1,CN$2)*$AF16+INDEX(装备数值!$X$13:$AH$116,$Q16*8+2,CN$2)*$AG16+INDEX(装备数值!$X$13:$AH$116,$S16*8+3,CN$2)*$AH16+INDEX(装备数值!$X$13:$AH$116,$R16*8+4,CN$2)*$AI16+INDEX(装备数值!$X$13:$AH$116,$T16*8+5,CN$2)*$AJ16+INDEX(装备数值!$X$13:$AH$116,$U16*8+6,CN$2)*$AK16+INDEX(装备数值!$X$13:$AH$116,$V16*8+7,CN$2)*$AL16+INDEX(装备数值!$X$13:$AH$116,$W16*8+8,CN$2)*$AM16</f>
        <v>3937</v>
      </c>
      <c r="CO16" s="14">
        <f>INDEX(装备数值!$X$13:$AH$116,$P16*8+1,CO$2)*$AF16+INDEX(装备数值!$X$13:$AH$116,$Q16*8+2,CO$2)*$AG16+INDEX(装备数值!$X$13:$AH$116,$S16*8+3,CO$2)*$AH16+INDEX(装备数值!$X$13:$AH$116,$R16*8+4,CO$2)*$AI16+INDEX(装备数值!$X$13:$AH$116,$T16*8+5,CO$2)*$AJ16+INDEX(装备数值!$X$13:$AH$116,$U16*8+6,CO$2)*$AK16+INDEX(装备数值!$X$13:$AH$116,$V16*8+7,CO$2)*$AL16+INDEX(装备数值!$X$13:$AH$116,$W16*8+8,CO$2)*$AM16</f>
        <v>248</v>
      </c>
      <c r="CP16" s="14">
        <f>INDEX(装备数值!$X$13:$AH$116,$P16*8+1,CP$2)*$AF16+INDEX(装备数值!$X$13:$AH$116,$Q16*8+2,CP$2)*$AG16+INDEX(装备数值!$X$13:$AH$116,$S16*8+3,CP$2)*$AH16+INDEX(装备数值!$X$13:$AH$116,$R16*8+4,CP$2)*$AI16+INDEX(装备数值!$X$13:$AH$116,$T16*8+5,CP$2)*$AJ16+INDEX(装备数值!$X$13:$AH$116,$U16*8+6,CP$2)*$AK16+INDEX(装备数值!$X$13:$AH$116,$V16*8+7,CP$2)*$AL16+INDEX(装备数值!$X$13:$AH$116,$W16*8+8,CP$2)*$AM16</f>
        <v>2250</v>
      </c>
      <c r="CQ16" s="14">
        <f>INDEX(装备数值!$X$13:$AH$116,$P16*8+1,CQ$2)*$AF16+INDEX(装备数值!$X$13:$AH$116,$Q16*8+2,CQ$2)*$AG16+INDEX(装备数值!$X$13:$AH$116,$S16*8+3,CQ$2)*$AH16+INDEX(装备数值!$X$13:$AH$116,$R16*8+4,CQ$2)*$AI16+INDEX(装备数值!$X$13:$AH$116,$T16*8+5,CQ$2)*$AJ16+INDEX(装备数值!$X$13:$AH$116,$U16*8+6,CQ$2)*$AK16+INDEX(装备数值!$X$13:$AH$116,$V16*8+7,CQ$2)*$AL16+INDEX(装备数值!$X$13:$AH$116,$W16*8+8,CQ$2)*$AM16</f>
        <v>100</v>
      </c>
      <c r="CR16" s="14">
        <f>INDEX(装备数值!$X$13:$AH$116,$P16*8+1,CR$2)*$AF16+INDEX(装备数值!$X$13:$AH$116,$Q16*8+2,CR$2)*$AG16+INDEX(装备数值!$X$13:$AH$116,$S16*8+3,CR$2)*$AH16+INDEX(装备数值!$X$13:$AH$116,$R16*8+4,CR$2)*$AI16+INDEX(装备数值!$X$13:$AH$116,$T16*8+5,CR$2)*$AJ16+INDEX(装备数值!$X$13:$AH$116,$U16*8+6,CR$2)*$AK16+INDEX(装备数值!$X$13:$AH$116,$V16*8+7,CR$2)*$AL16+INDEX(装备数值!$X$13:$AH$116,$W16*8+8,CR$2)*$AM16</f>
        <v>386</v>
      </c>
      <c r="CS16" s="14">
        <f>INDEX(装备数值!$X$13:$AH$116,$P16*8+1,CS$2)*$AF16+INDEX(装备数值!$X$13:$AH$116,$Q16*8+2,CS$2)*$AG16+INDEX(装备数值!$X$13:$AH$116,$S16*8+3,CS$2)*$AH16+INDEX(装备数值!$X$13:$AH$116,$R16*8+4,CS$2)*$AI16+INDEX(装备数值!$X$13:$AH$116,$T16*8+5,CS$2)*$AJ16+INDEX(装备数值!$X$13:$AH$116,$U16*8+6,CS$2)*$AK16+INDEX(装备数值!$X$13:$AH$116,$V16*8+7,CS$2)*$AL16+INDEX(装备数值!$X$13:$AH$116,$W16*8+8,CS$2)*$AM16</f>
        <v>372</v>
      </c>
      <c r="CT16" s="14">
        <f>INDEX(装备数值!$X$13:$AH$116,$P16*8+1,CT$2)*$AF16+INDEX(装备数值!$X$13:$AH$116,$Q16*8+2,CT$2)*$AG16+INDEX(装备数值!$X$13:$AH$116,$S16*8+3,CT$2)*$AH16+INDEX(装备数值!$X$13:$AH$116,$R16*8+4,CT$2)*$AI16+INDEX(装备数值!$X$13:$AH$116,$T16*8+5,CT$2)*$AJ16+INDEX(装备数值!$X$13:$AH$116,$U16*8+6,CT$2)*$AK16+INDEX(装备数值!$X$13:$AH$116,$V16*8+7,CT$2)*$AL16+INDEX(装备数值!$X$13:$AH$116,$W16*8+8,CT$2)*$AM16</f>
        <v>310</v>
      </c>
      <c r="CU16" s="14">
        <f>INDEX(装备数值!$X$13:$AH$116,$P16*8+1,CU$2)*$AF16+INDEX(装备数值!$X$13:$AH$116,$Q16*8+2,CU$2)*$AG16+INDEX(装备数值!$X$13:$AH$116,$S16*8+3,CU$2)*$AH16+INDEX(装备数值!$X$13:$AH$116,$R16*8+4,CU$2)*$AI16+INDEX(装备数值!$X$13:$AH$116,$T16*8+5,CU$2)*$AJ16+INDEX(装备数值!$X$13:$AH$116,$U16*8+6,CU$2)*$AK16+INDEX(装备数值!$X$13:$AH$116,$V16*8+7,CU$2)*$AL16+INDEX(装备数值!$X$13:$AH$116,$W16*8+8,CU$2)*$AM16</f>
        <v>448</v>
      </c>
      <c r="CV16" s="14">
        <f>INDEX(装备数值!$X$13:$AH$116,$P16*8+1,CV$2)*$AF16+INDEX(装备数值!$X$13:$AH$116,$Q16*8+2,CV$2)*$AG16+INDEX(装备数值!$X$13:$AH$116,$S16*8+3,CV$2)*$AH16+INDEX(装备数值!$X$13:$AH$116,$R16*8+4,CV$2)*$AI16+INDEX(装备数值!$X$13:$AH$116,$T16*8+5,CV$2)*$AJ16+INDEX(装备数值!$X$13:$AH$116,$U16*8+6,CV$2)*$AK16+INDEX(装备数值!$X$13:$AH$116,$V16*8+7,CV$2)*$AL16+INDEX(装备数值!$X$13:$AH$116,$W16*8+8,CV$2)*$AM16</f>
        <v>0</v>
      </c>
      <c r="CW16" s="14">
        <f>INDEX(装备数值!$X$13:$AH$116,$P16*8+1,CW$2)*$AF16+INDEX(装备数值!$X$13:$AH$116,$Q16*8+2,CW$2)*$AG16+INDEX(装备数值!$X$13:$AH$116,$S16*8+3,CW$2)*$AH16+INDEX(装备数值!$X$13:$AH$116,$R16*8+4,CW$2)*$AI16+INDEX(装备数值!$X$13:$AH$116,$T16*8+5,CW$2)*$AJ16+INDEX(装备数值!$X$13:$AH$116,$U16*8+6,CW$2)*$AK16+INDEX(装备数值!$X$13:$AH$116,$V16*8+7,CW$2)*$AL16+INDEX(装备数值!$X$13:$AH$116,$W16*8+8,CW$2)*$AM16</f>
        <v>0</v>
      </c>
      <c r="CY16" s="14">
        <f>INDEX(装备数值!$AN$17:$AN$117,MATCH(MIN($X16:$AE16),装备数值!$AO$17:$AO$117,1))</f>
        <v>3</v>
      </c>
      <c r="CZ16" s="14">
        <f>IF(COUNTIF($P16:$W16,"&gt;"&amp;0)=8,INDEX(装备数值!AR$17:AR$117,$CY16+1),0)</f>
        <v>240</v>
      </c>
      <c r="DA16" s="14">
        <f>IF(COUNTIF($P16:$W16,"&gt;"&amp;0)=8,INDEX(装备数值!AS$17:AS$117,$CY16+1),0)</f>
        <v>1800</v>
      </c>
      <c r="DB16" s="14">
        <f>IF(COUNTIF($P16:$W16,"&gt;"&amp;0)=8,INDEX(装备数值!AT$17:AT$117,$CY16+1),0)</f>
        <v>120</v>
      </c>
      <c r="DC16" s="14">
        <f>IF(COUNTIF($P16:$W16,"&gt;"&amp;0)=8,INDEX(装备数值!AU$17:AU$117,$CY16+1),0)</f>
        <v>2400</v>
      </c>
      <c r="DD16" s="14">
        <f>IF(COUNTIF($P16:$W16,"&gt;"&amp;0)=8,INDEX(装备数值!AV$17:AV$117,$CY16+1),0)</f>
        <v>42</v>
      </c>
      <c r="DF16" s="14">
        <f>INDEX(装备数值!$AY$17:$AY$77,MATCH(MIN($AF16:$AM16),装备数值!$AZ$17:$AZ$77,1))</f>
        <v>0</v>
      </c>
      <c r="DG16" s="26">
        <f>INDEX(装备数值!BA$17:BA$77,通天塔!DF16+1)</f>
        <v>0</v>
      </c>
      <c r="DH16" s="26">
        <f>INDEX(装备数值!BA$17:BA$77,通天塔!DF16+1)</f>
        <v>0</v>
      </c>
      <c r="DJ16" s="14">
        <f t="shared" si="40"/>
        <v>3</v>
      </c>
      <c r="DK16" s="14">
        <f>VLOOKUP(DJ16,军阶与晶片数值!$W$6:$X$27,2)</f>
        <v>1</v>
      </c>
      <c r="DL16" s="14">
        <f>INDEX(军阶与晶片数值!Y$6:Y$27,$DK16+1)</f>
        <v>100</v>
      </c>
      <c r="DM16" s="14">
        <f>INDEX(军阶与晶片数值!Z$6:Z$27,$DK16+1)</f>
        <v>100</v>
      </c>
      <c r="DN16" s="14">
        <f>INDEX(军阶与晶片数值!AA$6:AA$27,$DK16+1)</f>
        <v>100</v>
      </c>
      <c r="DO16" s="14">
        <f>INDEX(军阶与晶片数值!AB$6:AB$27,$DK16+1)</f>
        <v>100</v>
      </c>
      <c r="DP16" s="29">
        <f>INDEX(军阶与晶片数值!AC$6:AC$27,$DK16+1)</f>
        <v>5</v>
      </c>
      <c r="DQ16" s="29">
        <f>INDEX(军阶与晶片数值!AD$6:AD$27,$DK16+1)</f>
        <v>2.5</v>
      </c>
      <c r="DS16" s="26">
        <f>INDEX(军阶与晶片数值!I$6:I$16,AN16+1)</f>
        <v>0.01</v>
      </c>
      <c r="DT16" s="26">
        <f>INDEX(军阶与晶片数值!M$6:M$16,AO16+1)</f>
        <v>0.01</v>
      </c>
      <c r="DU16" s="26">
        <f>INDEX(军阶与晶片数值!J$6:J$16,AP16+1)</f>
        <v>0.01</v>
      </c>
      <c r="DV16" s="26">
        <f>INDEX(军阶与晶片数值!K$6:K$16,AQ16+1)</f>
        <v>0</v>
      </c>
      <c r="DW16" s="26">
        <f>INDEX(军阶与晶片数值!L$6:L$16,AR16+1)</f>
        <v>0</v>
      </c>
      <c r="DX16" s="28">
        <f>INDEX(军阶与晶片数值!N$6:N$16,AS16+1)</f>
        <v>0</v>
      </c>
      <c r="DY16" s="28">
        <f>INDEX(军阶与晶片数值!O$6:O$16,AT16+1)</f>
        <v>0</v>
      </c>
      <c r="DZ16" s="28">
        <f>INDEX(军阶与晶片数值!P$6:P$16,AU16+1)</f>
        <v>0</v>
      </c>
      <c r="EA16" s="28">
        <f>INDEX(军阶与晶片数值!Q$6:Q$16,AV16+1)</f>
        <v>0</v>
      </c>
      <c r="EB16" s="26">
        <f>INDEX(军阶与晶片数值!R$6:R$16,AW16+1)</f>
        <v>0</v>
      </c>
      <c r="EC16" s="26">
        <f>INDEX(军阶与晶片数值!S$6:S$16,AX16+1)</f>
        <v>0</v>
      </c>
      <c r="ED16" s="26">
        <f>INDEX(军阶与晶片数值!T$6:T$16,AY16+1)</f>
        <v>0</v>
      </c>
      <c r="EE16" s="26">
        <f>INDEX(军阶与晶片数值!U$6:U$16,AZ16+1)</f>
        <v>0</v>
      </c>
      <c r="EG16" s="26">
        <f>INDEX(军阶与晶片数值!$C$6:$C$36,通天塔!$BA16+1)</f>
        <v>7.0000000000000007E-2</v>
      </c>
      <c r="EH16" s="26">
        <f>INDEX(军阶与晶片数值!$C$6:$C$36,通天塔!$BA16+1)</f>
        <v>7.0000000000000007E-2</v>
      </c>
      <c r="EI16" s="26">
        <f>INDEX(军阶与晶片数值!$C$6:$C$36,通天塔!$BA16+1)</f>
        <v>7.0000000000000007E-2</v>
      </c>
      <c r="EJ16" s="26">
        <f>INDEX(军阶与晶片数值!$C$6:$C$36,通天塔!$BA16+1)</f>
        <v>7.0000000000000007E-2</v>
      </c>
      <c r="EK16" s="26">
        <f>INDEX(军阶与晶片数值!$C$6:$C$36,通天塔!$BA16+1)</f>
        <v>7.0000000000000007E-2</v>
      </c>
      <c r="EM16" s="14">
        <f>INDEX(战舰突破!$H$6:$H$18,通天塔!$J16+1)+INDEX(战舰突破!$H$23:$H$35,通天塔!$K16+1)+INDEX(战舰突破!$H$40:$H$52,通天塔!$L16+1)</f>
        <v>200</v>
      </c>
      <c r="EN16" s="14">
        <f>INDEX(战舰突破!$I$6:$I$18,通天塔!$J16+1)+INDEX(战舰突破!$I$23:$I$35,通天塔!$K16+1)+INDEX(战舰突破!$I$40:$I$52,通天塔!$L16+1)</f>
        <v>200</v>
      </c>
      <c r="EO16" s="14">
        <f>INDEX(战舰突破!$J$6:$J$18,通天塔!$J16+1)+INDEX(战舰突破!$J$23:$J$35,通天塔!$K16+1)+INDEX(战舰突破!$J$40:$J$52,通天塔!$L16+1)</f>
        <v>0</v>
      </c>
      <c r="EP16" s="14">
        <f>INDEX(战舰突破!$K$6:$K$18,通天塔!$J16+1)+INDEX(战舰突破!$K$23:$K$35,通天塔!$K16+1)+INDEX(战舰突破!$K$40:$K$52,通天塔!$L16+1)</f>
        <v>0</v>
      </c>
      <c r="EQ16" s="14">
        <f>INDEX(战舰突破!$L$6:$L$18,通天塔!$J16+1)+INDEX(战舰突破!$L$23:$L$35,通天塔!$K16+1)+INDEX(战舰突破!$L$40:$L$52,通天塔!$L16+1)</f>
        <v>0</v>
      </c>
      <c r="ER16" s="18">
        <f>INDEX(战舰突破!$N$6:$N$18,通天塔!$J16+1)+INDEX(战舰突破!$N$23:$N$35,通天塔!$K16+1)+INDEX(战舰突破!$N$40:$N$52,通天塔!$L16+1)</f>
        <v>0</v>
      </c>
      <c r="ES16" s="18">
        <f>INDEX(战舰突破!$O$6:$O$18,通天塔!$J16+1)+INDEX(战舰突破!$O$23:$O$35,通天塔!$K16+1)+INDEX(战舰突破!$O$40:$O$52,通天塔!$L16+1)</f>
        <v>0</v>
      </c>
      <c r="ET16" s="18">
        <f>INDEX(战舰突破!$P$6:$P$18,通天塔!$J16+1)+INDEX(战舰突破!$P$23:$P$35,通天塔!$K16+1)+INDEX(战舰突破!$P$40:$P$52,通天塔!$L16+1)</f>
        <v>0</v>
      </c>
      <c r="EU16" s="18">
        <f>INDEX(战舰突破!$Q$6:$Q$18,通天塔!$J16+1)+INDEX(战舰突破!$Q$23:$Q$35,通天塔!$K16+1)+INDEX(战舰突破!$Q$40:$Q$52,通天塔!$L16+1)</f>
        <v>0</v>
      </c>
      <c r="EV16" s="18">
        <f>INDEX(战舰突破!$R$6:$R$18,通天塔!$J16+1)+INDEX(战舰突破!$R$23:$R$35,通天塔!$K16+1)+INDEX(战舰突破!$R$40:$R$52,通天塔!$L16+1)</f>
        <v>0</v>
      </c>
      <c r="EW16" s="18">
        <f>INDEX(战舰突破!$M$6:$M$18,通天塔!$J16+1)+INDEX(战舰突破!$M$23:$M$35,通天塔!$K16+1)+INDEX(战舰突破!$M$40:$M$52,通天塔!$L16+1)</f>
        <v>0</v>
      </c>
      <c r="EX16" s="22">
        <f>INDEX(战舰突破!$W$6:$W$18,通天塔!$J16+1)+INDEX(战舰突破!$W$23:$W$35,通天塔!$K16+1)+INDEX(战舰突破!$W$40:$W$52,通天塔!$L16+1)</f>
        <v>0.3</v>
      </c>
      <c r="FA16" s="14">
        <f>INDEX(战舰突破!$S$6:$S$18,通天塔!$J16+1)</f>
        <v>0</v>
      </c>
      <c r="FB16" s="14">
        <f>INDEX(战舰突破!$T$6:$T$18,通天塔!$J16+1)</f>
        <v>0</v>
      </c>
      <c r="FC16" s="14">
        <f>INDEX(战舰突破!$U$6:$U$18,通天塔!$J16+1)</f>
        <v>0.1</v>
      </c>
      <c r="FD16" s="14">
        <f>INDEX(战舰突破!$V$6:$V$18,通天塔!$J16+1)</f>
        <v>0</v>
      </c>
      <c r="FE16" s="14">
        <f>INDEX(战舰突破!$X$6:$X$18,通天塔!$J16+1)</f>
        <v>3</v>
      </c>
      <c r="FG16" s="14">
        <f>INDEX(战舰突破!$S$23:$S$35,通天塔!$J16+1)</f>
        <v>0</v>
      </c>
      <c r="FH16" s="14">
        <f>INDEX(战舰突破!$T$23:$T$35,通天塔!$J16+1)</f>
        <v>0</v>
      </c>
      <c r="FI16" s="14">
        <f>INDEX(战舰突破!$U$23:$U$35,通天塔!$J16+1)</f>
        <v>0.1</v>
      </c>
      <c r="FJ16" s="14">
        <f>INDEX(战舰突破!$V$23:$V$35,通天塔!$J16+1)</f>
        <v>0</v>
      </c>
      <c r="FK16" s="14">
        <f>INDEX(战舰突破!$X$23:$X$35,通天塔!$J16+1)</f>
        <v>45</v>
      </c>
      <c r="FM16" s="14">
        <f>INDEX(战舰突破!$S$40:$S$52,通天塔!$J16+1)</f>
        <v>0</v>
      </c>
      <c r="FN16" s="14">
        <f>INDEX(战舰突破!$T$40:$T$52,通天塔!$J16+1)</f>
        <v>0</v>
      </c>
      <c r="FO16" s="14">
        <f>INDEX(战舰突破!$U$40:$U$52,通天塔!$J16+1)</f>
        <v>0.1</v>
      </c>
      <c r="FP16" s="14">
        <f>INDEX(战舰突破!$V$40:$V$52,通天塔!$J16+1)</f>
        <v>0</v>
      </c>
      <c r="FQ16" s="14">
        <f>INDEX(战舰突破!$X$40:$X$52,通天塔!$J16+1)</f>
        <v>75</v>
      </c>
      <c r="FT16" s="14">
        <f t="shared" si="41"/>
        <v>4328</v>
      </c>
      <c r="FU16" s="14">
        <f t="shared" si="42"/>
        <v>5112</v>
      </c>
      <c r="FV16" s="14">
        <f t="shared" si="43"/>
        <v>0</v>
      </c>
      <c r="FW16" s="14">
        <f t="shared" si="44"/>
        <v>35108</v>
      </c>
      <c r="FX16" s="14">
        <f t="shared" si="45"/>
        <v>2849</v>
      </c>
      <c r="FY16" s="14">
        <f t="shared" si="46"/>
        <v>80576</v>
      </c>
      <c r="FZ16" s="14">
        <f t="shared" si="47"/>
        <v>823</v>
      </c>
      <c r="GA16" s="28">
        <f t="shared" si="48"/>
        <v>486</v>
      </c>
      <c r="GB16" s="28">
        <f t="shared" si="49"/>
        <v>472</v>
      </c>
      <c r="GC16" s="28">
        <f t="shared" si="50"/>
        <v>410</v>
      </c>
      <c r="GD16" s="28">
        <f t="shared" si="51"/>
        <v>548</v>
      </c>
      <c r="GE16" s="28">
        <f t="shared" si="52"/>
        <v>1</v>
      </c>
      <c r="GF16" s="28">
        <f t="shared" si="53"/>
        <v>1</v>
      </c>
      <c r="GG16" s="28">
        <f t="shared" si="54"/>
        <v>0</v>
      </c>
      <c r="GH16" s="28">
        <f t="shared" si="55"/>
        <v>3.01</v>
      </c>
      <c r="GI16" s="14">
        <f t="shared" si="56"/>
        <v>1</v>
      </c>
      <c r="GJ16" s="14">
        <f t="shared" si="57"/>
        <v>1</v>
      </c>
      <c r="GK16" s="14">
        <f t="shared" si="58"/>
        <v>1</v>
      </c>
      <c r="GL16" s="18">
        <f t="shared" si="59"/>
        <v>1</v>
      </c>
      <c r="GM16" s="18">
        <f t="shared" si="60"/>
        <v>1</v>
      </c>
      <c r="GN16" s="18">
        <f t="shared" si="61"/>
        <v>1</v>
      </c>
      <c r="GO16" s="29">
        <f t="shared" si="62"/>
        <v>636</v>
      </c>
      <c r="GP16" s="29">
        <f t="shared" si="16"/>
        <v>936</v>
      </c>
      <c r="GQ16" s="29">
        <f t="shared" si="16"/>
        <v>936</v>
      </c>
      <c r="GR16" s="26">
        <f t="shared" si="63"/>
        <v>0.1</v>
      </c>
      <c r="GS16" s="26">
        <f t="shared" si="64"/>
        <v>0.1</v>
      </c>
      <c r="GT16" s="26">
        <f t="shared" si="65"/>
        <v>0.1</v>
      </c>
      <c r="GU16" s="14">
        <f t="shared" si="66"/>
        <v>2</v>
      </c>
      <c r="GV16" s="14">
        <f t="shared" si="67"/>
        <v>2</v>
      </c>
      <c r="GW16" s="14">
        <f t="shared" si="68"/>
        <v>2</v>
      </c>
      <c r="GX16" s="14">
        <f t="shared" si="69"/>
        <v>3</v>
      </c>
      <c r="GY16" s="14">
        <f t="shared" si="70"/>
        <v>45</v>
      </c>
      <c r="GZ16" s="14">
        <f t="shared" si="71"/>
        <v>75</v>
      </c>
      <c r="HA16">
        <v>12</v>
      </c>
      <c r="HB16" s="14">
        <f t="shared" si="72"/>
        <v>606021</v>
      </c>
      <c r="HD16" s="14">
        <f t="shared" si="73"/>
        <v>5698</v>
      </c>
      <c r="HE16" s="14">
        <f t="shared" si="74"/>
        <v>2134</v>
      </c>
      <c r="HF16" s="29">
        <f t="shared" si="75"/>
        <v>453</v>
      </c>
      <c r="HG16" s="29">
        <f t="shared" si="76"/>
        <v>84</v>
      </c>
      <c r="HH16" s="29">
        <f t="shared" si="77"/>
        <v>45</v>
      </c>
      <c r="HI16" s="29">
        <f t="shared" si="78"/>
        <v>138</v>
      </c>
      <c r="HJ16" s="14">
        <f t="shared" si="79"/>
        <v>1</v>
      </c>
      <c r="HK16" s="14">
        <f t="shared" si="80"/>
        <v>1</v>
      </c>
      <c r="HL16" s="14">
        <f t="shared" si="81"/>
        <v>944</v>
      </c>
      <c r="HM16" s="14">
        <f t="shared" si="82"/>
        <v>1590</v>
      </c>
      <c r="HN16" s="26">
        <f t="shared" si="83"/>
        <v>0.36918194640338503</v>
      </c>
      <c r="HO16" s="26">
        <f t="shared" si="84"/>
        <v>0.50522388059701495</v>
      </c>
      <c r="HP16" s="29">
        <f t="shared" si="85"/>
        <v>329</v>
      </c>
      <c r="HQ16" s="29">
        <f t="shared" si="86"/>
        <v>2074</v>
      </c>
      <c r="HR16" s="29">
        <f t="shared" si="87"/>
        <v>0</v>
      </c>
      <c r="HS16" s="26">
        <f t="shared" si="88"/>
        <v>0.28147013782542113</v>
      </c>
      <c r="HT16" s="26">
        <f t="shared" si="89"/>
        <v>0.37718223583460952</v>
      </c>
      <c r="HU16" s="26">
        <f t="shared" si="90"/>
        <v>0.37718223583460952</v>
      </c>
      <c r="HV16" s="26">
        <f t="shared" si="91"/>
        <v>0</v>
      </c>
      <c r="HW16" s="29">
        <f t="shared" si="29"/>
        <v>1.281470137825421</v>
      </c>
      <c r="HX16" s="29">
        <f t="shared" si="30"/>
        <v>1.3771822358346095</v>
      </c>
      <c r="HY16" s="29">
        <f t="shared" si="31"/>
        <v>1.3771822358346095</v>
      </c>
      <c r="HZ16" s="29">
        <f t="shared" si="32"/>
        <v>2108.0183767228173</v>
      </c>
      <c r="IA16" s="29">
        <f t="shared" si="33"/>
        <v>1904.1839714139867</v>
      </c>
      <c r="IB16" s="29">
        <f t="shared" si="34"/>
        <v>0</v>
      </c>
      <c r="IC16" s="29">
        <f t="shared" si="35"/>
        <v>15243</v>
      </c>
      <c r="ID16" s="14">
        <f t="shared" si="92"/>
        <v>4012.2</v>
      </c>
      <c r="IH16" s="14">
        <v>1</v>
      </c>
      <c r="II16" s="14">
        <v>0.7</v>
      </c>
      <c r="IJ16" s="14">
        <v>300</v>
      </c>
      <c r="IK16" s="14">
        <v>60</v>
      </c>
      <c r="IL16" s="14">
        <v>45</v>
      </c>
      <c r="IM16" s="23">
        <f t="shared" si="93"/>
        <v>353088</v>
      </c>
      <c r="IN16" s="23">
        <f t="shared" si="110"/>
        <v>0</v>
      </c>
      <c r="IO16" s="23">
        <f t="shared" si="111"/>
        <v>353088</v>
      </c>
      <c r="IP16" s="23">
        <f t="shared" si="112"/>
        <v>483472</v>
      </c>
      <c r="IQ16" s="23">
        <f t="shared" si="96"/>
        <v>0</v>
      </c>
      <c r="IR16" s="23">
        <f t="shared" si="97"/>
        <v>483472</v>
      </c>
      <c r="IS16" s="14">
        <v>1</v>
      </c>
      <c r="IT16" s="14">
        <v>0.7</v>
      </c>
      <c r="IU16" s="14">
        <v>150</v>
      </c>
      <c r="IV16" s="14">
        <v>30</v>
      </c>
      <c r="IW16" s="14">
        <v>22</v>
      </c>
      <c r="IX16" s="23">
        <f>INT(($HP16*$GI16*IU16*$HW16+$HQ16*$GJ16*$HX16*IV16+$HR16*$GK16*$HY16*IW16)+$IC16*IS16+($HQ16*$GJ16*$HX16*IT16*5*6/1.5+$HR16*$GK16*$HY16*IT16*5*6/2))</f>
        <v>204159</v>
      </c>
      <c r="IY16" s="23">
        <f t="shared" si="98"/>
        <v>0</v>
      </c>
      <c r="IZ16" s="23">
        <f t="shared" si="99"/>
        <v>204159</v>
      </c>
      <c r="JA16" s="23"/>
      <c r="JB16" s="23"/>
      <c r="JC16" s="23"/>
      <c r="JG16">
        <f t="shared" si="37"/>
        <v>1.2542493255341773</v>
      </c>
      <c r="JH16">
        <f t="shared" si="38"/>
        <v>1.2542493255341773</v>
      </c>
      <c r="JJ16" s="14">
        <v>10</v>
      </c>
      <c r="JK16" s="14">
        <v>2</v>
      </c>
      <c r="JL16" s="14">
        <v>1.5</v>
      </c>
      <c r="JM16" s="23">
        <f>INT(($HP16*$GI16*$HW16*JJ16+$HQ16*$GJ16*$HX16*JK16+$HR16*$GK16*$HY16*JL16))</f>
        <v>9928</v>
      </c>
      <c r="JN16" s="23">
        <f t="shared" si="100"/>
        <v>0</v>
      </c>
      <c r="JO16" s="23">
        <f t="shared" si="101"/>
        <v>9928</v>
      </c>
      <c r="JP16" s="14">
        <v>30</v>
      </c>
      <c r="JQ16" s="14">
        <v>6</v>
      </c>
      <c r="JR16" s="14">
        <v>4</v>
      </c>
      <c r="JS16" s="23">
        <f>INT(($HP16*$GI16*$HW16*JP16+$HQ16*$GJ16*$HX16*JQ16+$HR16*$GK16*$HY16*JR16))</f>
        <v>29785</v>
      </c>
      <c r="JT16" s="23">
        <f t="shared" si="102"/>
        <v>0</v>
      </c>
      <c r="JU16" s="23">
        <f t="shared" si="103"/>
        <v>29785</v>
      </c>
      <c r="JW16" s="23">
        <f t="shared" si="104"/>
        <v>39713</v>
      </c>
      <c r="JX16" s="23">
        <f t="shared" si="105"/>
        <v>0</v>
      </c>
      <c r="JY16" s="23">
        <f t="shared" si="106"/>
        <v>39713</v>
      </c>
      <c r="JZ16" s="23">
        <f t="shared" si="113"/>
        <v>14892</v>
      </c>
      <c r="KA16" s="23">
        <f t="shared" si="108"/>
        <v>0</v>
      </c>
      <c r="KB16" s="23">
        <f t="shared" si="109"/>
        <v>14892</v>
      </c>
      <c r="KF16">
        <v>17</v>
      </c>
      <c r="KG16" t="s">
        <v>121</v>
      </c>
      <c r="KH16" s="17">
        <v>0.85</v>
      </c>
      <c r="KI16" t="s">
        <v>190</v>
      </c>
      <c r="KJ16" t="s">
        <v>229</v>
      </c>
      <c r="KK16" t="s">
        <v>144</v>
      </c>
      <c r="KM16" t="s">
        <v>214</v>
      </c>
    </row>
    <row r="17" spans="3:299" ht="16.5" x14ac:dyDescent="0.2">
      <c r="C17" s="14">
        <f t="shared" si="39"/>
        <v>1</v>
      </c>
      <c r="D17" s="14">
        <v>13</v>
      </c>
      <c r="E17" s="14" t="s">
        <v>718</v>
      </c>
      <c r="F17" s="14">
        <v>43</v>
      </c>
      <c r="G17" s="14">
        <v>20</v>
      </c>
      <c r="H17" s="14">
        <v>10</v>
      </c>
      <c r="I17" s="14">
        <v>0</v>
      </c>
      <c r="J17" s="14">
        <v>2</v>
      </c>
      <c r="K17" s="14">
        <v>2</v>
      </c>
      <c r="L17" s="14">
        <v>0</v>
      </c>
      <c r="M17" s="14">
        <v>1</v>
      </c>
      <c r="N17" s="14">
        <v>1</v>
      </c>
      <c r="O17" s="14">
        <v>1</v>
      </c>
      <c r="P17" s="14">
        <v>2</v>
      </c>
      <c r="Q17" s="14">
        <v>4</v>
      </c>
      <c r="R17" s="14">
        <v>2</v>
      </c>
      <c r="S17" s="14">
        <v>2</v>
      </c>
      <c r="T17" s="14">
        <v>2</v>
      </c>
      <c r="U17" s="14">
        <v>2</v>
      </c>
      <c r="V17" s="14">
        <v>2</v>
      </c>
      <c r="W17" s="14">
        <v>1</v>
      </c>
      <c r="X17" s="14">
        <v>40</v>
      </c>
      <c r="Y17" s="14">
        <v>35</v>
      </c>
      <c r="Z17" s="14">
        <v>35</v>
      </c>
      <c r="AA17" s="14">
        <v>35</v>
      </c>
      <c r="AB17" s="14">
        <v>35</v>
      </c>
      <c r="AC17" s="14">
        <v>35</v>
      </c>
      <c r="AD17" s="14">
        <v>40</v>
      </c>
      <c r="AE17" s="14">
        <v>40</v>
      </c>
      <c r="AF17" s="14">
        <v>2</v>
      </c>
      <c r="AG17" s="14">
        <v>2</v>
      </c>
      <c r="AH17" s="14">
        <v>2</v>
      </c>
      <c r="AI17" s="14">
        <v>2</v>
      </c>
      <c r="AJ17" s="14">
        <v>2</v>
      </c>
      <c r="AK17" s="14">
        <v>2</v>
      </c>
      <c r="AL17" s="14">
        <v>1</v>
      </c>
      <c r="AM17" s="14">
        <v>1</v>
      </c>
      <c r="AN17" s="14">
        <v>1</v>
      </c>
      <c r="AO17" s="14">
        <v>1</v>
      </c>
      <c r="AP17" s="14">
        <v>1</v>
      </c>
      <c r="AQ17" s="14">
        <v>1</v>
      </c>
      <c r="AR17" s="14">
        <v>1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4</v>
      </c>
      <c r="BF17" s="14">
        <f>ROUND((INDEX(新战舰养成!S$6:S$18,通天塔!$J17+1)+INDEX(新战舰养成!D$6:D$18,通天塔!$J17+1)*(通天塔!$G17-1))*INDEX(战舰突破!$D$6:$D$18,通天塔!$M17+1),0)</f>
        <v>1183</v>
      </c>
      <c r="BG17" s="14">
        <f>ROUND((INDEX(新战舰养成!T$6:T$18,通天塔!$J17+1)+INDEX(新战舰养成!E$6:E$18,通天塔!$J17+1)*(通天塔!$G17-1))*INDEX(战舰突破!$D$6:$D$18,通天塔!$M17+1),0)</f>
        <v>9394</v>
      </c>
      <c r="BH17" s="14">
        <f>ROUND((INDEX(新战舰养成!U$6:U$18,通天塔!$J17+1)+INDEX(新战舰养成!F$6:F$18,通天塔!$J17+1)*(通天塔!$G17-1))*INDEX(战舰突破!$D$6:$D$18,通天塔!$M17+1),0)</f>
        <v>613</v>
      </c>
      <c r="BI17" s="14">
        <f>ROUND((INDEX(新战舰养成!V$6:V$18,通天塔!$J17+1)+INDEX(新战舰养成!G$6:G$18,通天塔!$J17+1)*(通天塔!$G17-1))*INDEX(战舰突破!$D$6:$D$18,通天塔!$M17+1),0)</f>
        <v>330</v>
      </c>
      <c r="BJ17" s="14">
        <f>ROUND((INDEX(新战舰养成!W$6:W$18,通天塔!$J17+1)+INDEX(新战舰养成!H$6:H$18,通天塔!$J17+1)*(通天塔!$G17-1))*INDEX(战舰突破!$D$6:$D$18,通天塔!$M17+1),0)</f>
        <v>4</v>
      </c>
      <c r="BL17" s="14">
        <f>IF($H17&gt;0,ROUND((INDEX(新战舰养成!X$6:X$18,通天塔!$K17+1)+INDEX(新战舰养成!I$6:I$18,通天塔!$K17+1)*(通天塔!$H17-1))*INDEX(战舰突破!$D$6:$D$18,通天塔!$N17+1),0),0)</f>
        <v>1271</v>
      </c>
      <c r="BM17" s="14">
        <f>IF($H17&gt;0,ROUND((INDEX(新战舰养成!Y$6:Y$18,通天塔!$K17+1)+INDEX(新战舰养成!J$6:J$18,通天塔!$K17+1)*(通天塔!$H17-1))*INDEX(战舰突破!$D$6:$D$18,通天塔!$N17+1),0),0)</f>
        <v>0</v>
      </c>
      <c r="BN17" s="14">
        <f>IF($H17&gt;0,ROUND((INDEX(新战舰养成!Z$6:Z$18,通天塔!$K17+1)+INDEX(新战舰养成!K$6:K$18,通天塔!$K17+1)*(通天塔!$H17-1))*INDEX(战舰突破!$D$6:$D$18,通天塔!$N17+1),0),0)</f>
        <v>0</v>
      </c>
      <c r="BO17" s="14">
        <f>IF($H17&gt;0,ROUND((INDEX(新战舰养成!AA$6:AA$18,通天塔!$K17+1)+INDEX(新战舰养成!L$6:L$18,通天塔!$K17+1)*(通天塔!$H17-1))*INDEX(战舰突破!$D$6:$D$18,通天塔!$N17+1),0),0)</f>
        <v>9625</v>
      </c>
      <c r="BP17" s="14">
        <f>IF($H17&gt;0,ROUND((INDEX(新战舰养成!AB$6:AB$18,通天塔!$K17+1)+INDEX(新战舰养成!M$6:M$18,通天塔!$K17+1)*(通天塔!$H17-1))*INDEX(战舰突破!$D$6:$D$18,通天塔!$N17+1),0),0)</f>
        <v>190</v>
      </c>
      <c r="BR17" s="14">
        <f>IF($I17&gt;0,ROUND((INDEX(新战舰养成!AC$6:AC$18,通天塔!$L17+1)+INDEX(新战舰养成!I$6:I$18,通天塔!$L17+1)*(通天塔!$I17-1))*INDEX(战舰突破!$D$6:$D$18,通天塔!$O17+1),0),0)</f>
        <v>0</v>
      </c>
      <c r="BS17" s="14">
        <f>IF($I17&gt;0,ROUND((INDEX(新战舰养成!AD$6:AD$18,通天塔!$L17+1)+INDEX(新战舰养成!J$6:J$18,通天塔!$L17+1)*(通天塔!$I17-1))*INDEX(战舰突破!$D$6:$D$18,通天塔!$O17+1),0),0)</f>
        <v>0</v>
      </c>
      <c r="BT17" s="14">
        <f>IF($I17&gt;0,ROUND((INDEX(新战舰养成!AE$6:AE$18,通天塔!$L17+1)+INDEX(新战舰养成!K$6:K$18,通天塔!$L17+1)*(通天塔!$I17-1))*INDEX(战舰突破!$D$6:$D$18,通天塔!$O17+1),0),0)</f>
        <v>0</v>
      </c>
      <c r="BU17" s="14">
        <f>IF($I17&gt;0,ROUND((INDEX(新战舰养成!AF$6:AF$18,通天塔!$L17+1)+INDEX(新战舰养成!L$6:L$18,通天塔!$L17+1)*(通天塔!$I17-1))*INDEX(战舰突破!$D$6:$D$18,通天塔!$O17+1),0),0)</f>
        <v>0</v>
      </c>
      <c r="BV17" s="14">
        <f>IF($I17&gt;0,ROUND((INDEX(新战舰养成!AG$6:AG$18,通天塔!$L17+1)+INDEX(新战舰养成!M$6:M$18,通天塔!$L17+1)*(通天塔!$I17-1))*INDEX(战舰突破!$D$6:$D$18,通天塔!$O17+1),0),0)</f>
        <v>0</v>
      </c>
      <c r="BY17" s="14">
        <f>(INDEX(装备数值!$C$13:$G$116,通天塔!$P17*8+1,BY$2)+INDEX(装备数值!$C$13:$G$116,通天塔!$Q17*8+2,BY$2)+INDEX(装备数值!$C$13:$G$116,通天塔!$S17*8+3,BY$2)+INDEX(装备数值!$C$13:$G$116,通天塔!$R17*8+4,BY$2)+INDEX(装备数值!$C$13:$G$116,通天塔!$T17*8+5,BY$2)+INDEX(装备数值!$C$13:$G$116,通天塔!$U17*8+6,BY$2)+INDEX(装备数值!$C$13:$G$116,通天塔!$V17*8+7,BY$2)+INDEX(装备数值!$C$13:$G$116,通天塔!$W17*8+8,BY$2))</f>
        <v>500</v>
      </c>
      <c r="BZ17" s="14">
        <f>(INDEX(装备数值!$C$13:$G$116,通天塔!$P17*8+1,BZ$2)+INDEX(装备数值!$C$13:$G$116,通天塔!$Q17*8+2,BZ$2)+INDEX(装备数值!$C$13:$G$116,通天塔!$S17*8+3,BZ$2)+INDEX(装备数值!$C$13:$G$116,通天塔!$R17*8+4,BZ$2)+INDEX(装备数值!$C$13:$G$116,通天塔!$T17*8+5,BZ$2)+INDEX(装备数值!$C$13:$G$116,通天塔!$U17*8+6,BZ$2)+INDEX(装备数值!$C$13:$G$116,通天塔!$V17*8+7,BZ$2)+INDEX(装备数值!$C$13:$G$116,通天塔!$W17*8+8,BZ$2))</f>
        <v>4500</v>
      </c>
      <c r="CA17" s="14">
        <f>(INDEX(装备数值!$C$13:$G$116,通天塔!$P17*8+1,CA$2)+INDEX(装备数值!$C$13:$G$116,通天塔!$Q17*8+2,CA$2)+INDEX(装备数值!$C$13:$G$116,通天塔!$S17*8+3,CA$2)+INDEX(装备数值!$C$13:$G$116,通天塔!$R17*8+4,CA$2)+INDEX(装备数值!$C$13:$G$116,通天塔!$T17*8+5,CA$2)+INDEX(装备数值!$C$13:$G$116,通天塔!$U17*8+6,CA$2)+INDEX(装备数值!$C$13:$G$116,通天塔!$V17*8+7,CA$2)+INDEX(装备数值!$C$13:$G$116,通天塔!$W17*8+8,CA$2))</f>
        <v>510</v>
      </c>
      <c r="CB17" s="14">
        <f>(INDEX(装备数值!$C$13:$G$116,通天塔!$P17*8+1,CB$2)+INDEX(装备数值!$C$13:$G$116,通天塔!$Q17*8+2,CB$2)+INDEX(装备数值!$C$13:$G$116,通天塔!$S17*8+3,CB$2)+INDEX(装备数值!$C$13:$G$116,通天塔!$R17*8+4,CB$2)+INDEX(装备数值!$C$13:$G$116,通天塔!$T17*8+5,CB$2)+INDEX(装备数值!$C$13:$G$116,通天塔!$U17*8+6,CB$2)+INDEX(装备数值!$C$13:$G$116,通天塔!$V17*8+7,CB$2)+INDEX(装备数值!$C$13:$G$116,通天塔!$W17*8+8,CB$2))</f>
        <v>27000</v>
      </c>
      <c r="CC17" s="14">
        <f>(INDEX(装备数值!$C$13:$G$116,通天塔!$P17*8+1,CC$2)+INDEX(装备数值!$C$13:$G$116,通天塔!$Q17*8+2,CC$2)+INDEX(装备数值!$C$13:$G$116,通天塔!$S17*8+3,CC$2)+INDEX(装备数值!$C$13:$G$116,通天塔!$R17*8+4,CC$2)+INDEX(装备数值!$C$13:$G$116,通天塔!$T17*8+5,CC$2)+INDEX(装备数值!$C$13:$G$116,通天塔!$U17*8+6,CC$2)+INDEX(装备数值!$C$13:$G$116,通天塔!$V17*8+7,CC$2)+INDEX(装备数值!$C$13:$G$116,通天塔!$W17*8+8,CC$2))</f>
        <v>75</v>
      </c>
      <c r="CF17" s="14">
        <f>INDEX(装备数值!$I$13:$M$116,通天塔!$P17*8+1,CF$2)*$X17+INDEX(装备数值!$I$13:$M$116,通天塔!$Q17*8+2,CF$2)*$Y17+INDEX(装备数值!$I$13:$M$116,通天塔!$S17*8+3,CF$2)*$Z17+INDEX(装备数值!$I$13:$M$116,通天塔!$R17*8+4,CF$2)*$AA17+INDEX(装备数值!$I$13:$M$116,通天塔!$T17*8+5,CF$2)*$AB17+INDEX(装备数值!$I$13:$M$116,通天塔!$U17*8+6,CF$2)*$AC17+INDEX(装备数值!$I$13:$M$116,通天塔!$V17*8+7,CF$2)*$AD17+INDEX(装备数值!$I$13:$M$116,通天塔!$W17*8+8,CF$2)*$AE17</f>
        <v>2200</v>
      </c>
      <c r="CG17" s="14">
        <f>INDEX(装备数值!$I$13:$M$116,通天塔!$P17*8+1,CG$2)*$X17+INDEX(装备数值!$I$13:$M$116,通天塔!$Q17*8+2,CG$2)*$Y17+INDEX(装备数值!$I$13:$M$116,通天塔!$S17*8+3,CG$2)*$Z17+INDEX(装备数值!$I$13:$M$116,通天塔!$R17*8+4,CG$2)*$AA17+INDEX(装备数值!$I$13:$M$116,通天塔!$T17*8+5,CG$2)*$AB17+INDEX(装备数值!$I$13:$M$116,通天塔!$U17*8+6,CG$2)*$AC17+INDEX(装备数值!$I$13:$M$116,通天塔!$V17*8+7,CG$2)*$AD17+INDEX(装备数值!$I$13:$M$116,通天塔!$W17*8+8,CG$2)*$AE17</f>
        <v>16200</v>
      </c>
      <c r="CH17" s="14">
        <f>INDEX(装备数值!$I$13:$M$116,通天塔!$P17*8+1,CH$2)*$X17+INDEX(装备数值!$I$13:$M$116,通天塔!$Q17*8+2,CH$2)*$Y17+INDEX(装备数值!$I$13:$M$116,通天塔!$S17*8+3,CH$2)*$Z17+INDEX(装备数值!$I$13:$M$116,通天塔!$R17*8+4,CH$2)*$AA17+INDEX(装备数值!$I$13:$M$116,通天塔!$T17*8+5,CH$2)*$AB17+INDEX(装备数值!$I$13:$M$116,通天塔!$U17*8+6,CH$2)*$AC17+INDEX(装备数值!$I$13:$M$116,通天塔!$V17*8+7,CH$2)*$AD17+INDEX(装备数值!$I$13:$M$116,通天塔!$W17*8+8,CH$2)*$AE17</f>
        <v>1215</v>
      </c>
      <c r="CI17" s="14">
        <f>INDEX(装备数值!$I$13:$M$116,通天塔!$P17*8+1,CI$2)*$X17+INDEX(装备数值!$I$13:$M$116,通天塔!$Q17*8+2,CI$2)*$Y17+INDEX(装备数值!$I$13:$M$116,通天塔!$S17*8+3,CI$2)*$Z17+INDEX(装备数值!$I$13:$M$116,通天塔!$R17*8+4,CI$2)*$AA17+INDEX(装备数值!$I$13:$M$116,通天塔!$T17*8+5,CI$2)*$AB17+INDEX(装备数值!$I$13:$M$116,通天塔!$U17*8+6,CI$2)*$AC17+INDEX(装备数值!$I$13:$M$116,通天塔!$V17*8+7,CI$2)*$AD17+INDEX(装备数值!$I$13:$M$116,通天塔!$W17*8+8,CI$2)*$AE17</f>
        <v>31500</v>
      </c>
      <c r="CJ17" s="14">
        <f>INDEX(装备数值!$I$13:$M$116,通天塔!$P17*8+1,CJ$2)*$X17+INDEX(装备数值!$I$13:$M$116,通天塔!$Q17*8+2,CJ$2)*$Y17+INDEX(装备数值!$I$13:$M$116,通天塔!$S17*8+3,CJ$2)*$Z17+INDEX(装备数值!$I$13:$M$116,通天塔!$R17*8+4,CJ$2)*$AA17+INDEX(装备数值!$I$13:$M$116,通天塔!$T17*8+5,CJ$2)*$AB17+INDEX(装备数值!$I$13:$M$116,通天塔!$U17*8+6,CJ$2)*$AC17+INDEX(装备数值!$I$13:$M$116,通天塔!$V17*8+7,CJ$2)*$AD17+INDEX(装备数值!$I$13:$M$116,通天塔!$W17*8+8,CJ$2)*$AE17</f>
        <v>330</v>
      </c>
      <c r="CM17" s="14">
        <f>INDEX(装备数值!$X$13:$AH$116,$P17*8+1,CM$2)*$AF17+INDEX(装备数值!$X$13:$AH$116,$Q17*8+2,CM$2)*$AG17+INDEX(装备数值!$X$13:$AH$116,$S17*8+3,CM$2)*$AH17+INDEX(装备数值!$X$13:$AH$116,$R17*8+4,CM$2)*$AI17+INDEX(装备数值!$X$13:$AH$116,$T17*8+5,CM$2)*$AJ17+INDEX(装备数值!$X$13:$AH$116,$U17*8+6,CM$2)*$AK17+INDEX(装备数值!$X$13:$AH$116,$V17*8+7,CM$2)*$AL17+INDEX(装备数值!$X$13:$AH$116,$W17*8+8,CM$2)*$AM17</f>
        <v>225</v>
      </c>
      <c r="CN17" s="14">
        <f>INDEX(装备数值!$X$13:$AH$116,$P17*8+1,CN$2)*$AF17+INDEX(装备数值!$X$13:$AH$116,$Q17*8+2,CN$2)*$AG17+INDEX(装备数值!$X$13:$AH$116,$S17*8+3,CN$2)*$AH17+INDEX(装备数值!$X$13:$AH$116,$R17*8+4,CN$2)*$AI17+INDEX(装备数值!$X$13:$AH$116,$T17*8+5,CN$2)*$AJ17+INDEX(装备数值!$X$13:$AH$116,$U17*8+6,CN$2)*$AK17+INDEX(装备数值!$X$13:$AH$116,$V17*8+7,CN$2)*$AL17+INDEX(装备数值!$X$13:$AH$116,$W17*8+8,CN$2)*$AM17</f>
        <v>3937</v>
      </c>
      <c r="CO17" s="14">
        <f>INDEX(装备数值!$X$13:$AH$116,$P17*8+1,CO$2)*$AF17+INDEX(装备数值!$X$13:$AH$116,$Q17*8+2,CO$2)*$AG17+INDEX(装备数值!$X$13:$AH$116,$S17*8+3,CO$2)*$AH17+INDEX(装备数值!$X$13:$AH$116,$R17*8+4,CO$2)*$AI17+INDEX(装备数值!$X$13:$AH$116,$T17*8+5,CO$2)*$AJ17+INDEX(装备数值!$X$13:$AH$116,$U17*8+6,CO$2)*$AK17+INDEX(装备数值!$X$13:$AH$116,$V17*8+7,CO$2)*$AL17+INDEX(装备数值!$X$13:$AH$116,$W17*8+8,CO$2)*$AM17</f>
        <v>248</v>
      </c>
      <c r="CP17" s="14">
        <f>INDEX(装备数值!$X$13:$AH$116,$P17*8+1,CP$2)*$AF17+INDEX(装备数值!$X$13:$AH$116,$Q17*8+2,CP$2)*$AG17+INDEX(装备数值!$X$13:$AH$116,$S17*8+3,CP$2)*$AH17+INDEX(装备数值!$X$13:$AH$116,$R17*8+4,CP$2)*$AI17+INDEX(装备数值!$X$13:$AH$116,$T17*8+5,CP$2)*$AJ17+INDEX(装备数值!$X$13:$AH$116,$U17*8+6,CP$2)*$AK17+INDEX(装备数值!$X$13:$AH$116,$V17*8+7,CP$2)*$AL17+INDEX(装备数值!$X$13:$AH$116,$W17*8+8,CP$2)*$AM17</f>
        <v>3500</v>
      </c>
      <c r="CQ17" s="14">
        <f>INDEX(装备数值!$X$13:$AH$116,$P17*8+1,CQ$2)*$AF17+INDEX(装备数值!$X$13:$AH$116,$Q17*8+2,CQ$2)*$AG17+INDEX(装备数值!$X$13:$AH$116,$S17*8+3,CQ$2)*$AH17+INDEX(装备数值!$X$13:$AH$116,$R17*8+4,CQ$2)*$AI17+INDEX(装备数值!$X$13:$AH$116,$T17*8+5,CQ$2)*$AJ17+INDEX(装备数值!$X$13:$AH$116,$U17*8+6,CQ$2)*$AK17+INDEX(装备数值!$X$13:$AH$116,$V17*8+7,CQ$2)*$AL17+INDEX(装备数值!$X$13:$AH$116,$W17*8+8,CQ$2)*$AM17</f>
        <v>100</v>
      </c>
      <c r="CR17" s="14">
        <f>INDEX(装备数值!$X$13:$AH$116,$P17*8+1,CR$2)*$AF17+INDEX(装备数值!$X$13:$AH$116,$Q17*8+2,CR$2)*$AG17+INDEX(装备数值!$X$13:$AH$116,$S17*8+3,CR$2)*$AH17+INDEX(装备数值!$X$13:$AH$116,$R17*8+4,CR$2)*$AI17+INDEX(装备数值!$X$13:$AH$116,$T17*8+5,CR$2)*$AJ17+INDEX(装备数值!$X$13:$AH$116,$U17*8+6,CR$2)*$AK17+INDEX(装备数值!$X$13:$AH$116,$V17*8+7,CR$2)*$AL17+INDEX(装备数值!$X$13:$AH$116,$W17*8+8,CR$2)*$AM17</f>
        <v>448</v>
      </c>
      <c r="CS17" s="14">
        <f>INDEX(装备数值!$X$13:$AH$116,$P17*8+1,CS$2)*$AF17+INDEX(装备数值!$X$13:$AH$116,$Q17*8+2,CS$2)*$AG17+INDEX(装备数值!$X$13:$AH$116,$S17*8+3,CS$2)*$AH17+INDEX(装备数值!$X$13:$AH$116,$R17*8+4,CS$2)*$AI17+INDEX(装备数值!$X$13:$AH$116,$T17*8+5,CS$2)*$AJ17+INDEX(装备数值!$X$13:$AH$116,$U17*8+6,CS$2)*$AK17+INDEX(装备数值!$X$13:$AH$116,$V17*8+7,CS$2)*$AL17+INDEX(装备数值!$X$13:$AH$116,$W17*8+8,CS$2)*$AM17</f>
        <v>372</v>
      </c>
      <c r="CT17" s="14">
        <f>INDEX(装备数值!$X$13:$AH$116,$P17*8+1,CT$2)*$AF17+INDEX(装备数值!$X$13:$AH$116,$Q17*8+2,CT$2)*$AG17+INDEX(装备数值!$X$13:$AH$116,$S17*8+3,CT$2)*$AH17+INDEX(装备数值!$X$13:$AH$116,$R17*8+4,CT$2)*$AI17+INDEX(装备数值!$X$13:$AH$116,$T17*8+5,CT$2)*$AJ17+INDEX(装备数值!$X$13:$AH$116,$U17*8+6,CT$2)*$AK17+INDEX(装备数值!$X$13:$AH$116,$V17*8+7,CT$2)*$AL17+INDEX(装备数值!$X$13:$AH$116,$W17*8+8,CT$2)*$AM17</f>
        <v>372</v>
      </c>
      <c r="CU17" s="14">
        <f>INDEX(装备数值!$X$13:$AH$116,$P17*8+1,CU$2)*$AF17+INDEX(装备数值!$X$13:$AH$116,$Q17*8+2,CU$2)*$AG17+INDEX(装备数值!$X$13:$AH$116,$S17*8+3,CU$2)*$AH17+INDEX(装备数值!$X$13:$AH$116,$R17*8+4,CU$2)*$AI17+INDEX(装备数值!$X$13:$AH$116,$T17*8+5,CU$2)*$AJ17+INDEX(装备数值!$X$13:$AH$116,$U17*8+6,CU$2)*$AK17+INDEX(装备数值!$X$13:$AH$116,$V17*8+7,CU$2)*$AL17+INDEX(装备数值!$X$13:$AH$116,$W17*8+8,CU$2)*$AM17</f>
        <v>448</v>
      </c>
      <c r="CV17" s="14">
        <f>INDEX(装备数值!$X$13:$AH$116,$P17*8+1,CV$2)*$AF17+INDEX(装备数值!$X$13:$AH$116,$Q17*8+2,CV$2)*$AG17+INDEX(装备数值!$X$13:$AH$116,$S17*8+3,CV$2)*$AH17+INDEX(装备数值!$X$13:$AH$116,$R17*8+4,CV$2)*$AI17+INDEX(装备数值!$X$13:$AH$116,$T17*8+5,CV$2)*$AJ17+INDEX(装备数值!$X$13:$AH$116,$U17*8+6,CV$2)*$AK17+INDEX(装备数值!$X$13:$AH$116,$V17*8+7,CV$2)*$AL17+INDEX(装备数值!$X$13:$AH$116,$W17*8+8,CV$2)*$AM17</f>
        <v>0</v>
      </c>
      <c r="CW17" s="14">
        <f>INDEX(装备数值!$X$13:$AH$116,$P17*8+1,CW$2)*$AF17+INDEX(装备数值!$X$13:$AH$116,$Q17*8+2,CW$2)*$AG17+INDEX(装备数值!$X$13:$AH$116,$S17*8+3,CW$2)*$AH17+INDEX(装备数值!$X$13:$AH$116,$R17*8+4,CW$2)*$AI17+INDEX(装备数值!$X$13:$AH$116,$T17*8+5,CW$2)*$AJ17+INDEX(装备数值!$X$13:$AH$116,$U17*8+6,CW$2)*$AK17+INDEX(装备数值!$X$13:$AH$116,$V17*8+7,CW$2)*$AL17+INDEX(装备数值!$X$13:$AH$116,$W17*8+8,CW$2)*$AM17</f>
        <v>0</v>
      </c>
      <c r="CY17" s="14">
        <f>INDEX(装备数值!$AN$17:$AN$117,MATCH(MIN($X17:$AE17),装备数值!$AO$17:$AO$117,1))</f>
        <v>3</v>
      </c>
      <c r="CZ17" s="14">
        <f>IF(COUNTIF($P17:$W17,"&gt;"&amp;0)=8,INDEX(装备数值!AR$17:AR$117,$CY17+1),0)</f>
        <v>240</v>
      </c>
      <c r="DA17" s="14">
        <f>IF(COUNTIF($P17:$W17,"&gt;"&amp;0)=8,INDEX(装备数值!AS$17:AS$117,$CY17+1),0)</f>
        <v>1800</v>
      </c>
      <c r="DB17" s="14">
        <f>IF(COUNTIF($P17:$W17,"&gt;"&amp;0)=8,INDEX(装备数值!AT$17:AT$117,$CY17+1),0)</f>
        <v>120</v>
      </c>
      <c r="DC17" s="14">
        <f>IF(COUNTIF($P17:$W17,"&gt;"&amp;0)=8,INDEX(装备数值!AU$17:AU$117,$CY17+1),0)</f>
        <v>2400</v>
      </c>
      <c r="DD17" s="14">
        <f>IF(COUNTIF($P17:$W17,"&gt;"&amp;0)=8,INDEX(装备数值!AV$17:AV$117,$CY17+1),0)</f>
        <v>42</v>
      </c>
      <c r="DF17" s="14">
        <f>INDEX(装备数值!$AY$17:$AY$77,MATCH(MIN($AF17:$AM17),装备数值!$AZ$17:$AZ$77,1))</f>
        <v>0</v>
      </c>
      <c r="DG17" s="26">
        <f>INDEX(装备数值!BA$17:BA$77,通天塔!DF17+1)</f>
        <v>0</v>
      </c>
      <c r="DH17" s="26">
        <f>INDEX(装备数值!BA$17:BA$77,通天塔!DF17+1)</f>
        <v>0</v>
      </c>
      <c r="DJ17" s="14">
        <f t="shared" si="40"/>
        <v>5</v>
      </c>
      <c r="DK17" s="14">
        <f>VLOOKUP(DJ17,军阶与晶片数值!$W$6:$X$27,2)</f>
        <v>2</v>
      </c>
      <c r="DL17" s="14">
        <f>INDEX(军阶与晶片数值!Y$6:Y$27,$DK17+1)</f>
        <v>200</v>
      </c>
      <c r="DM17" s="14">
        <f>INDEX(军阶与晶片数值!Z$6:Z$27,$DK17+1)</f>
        <v>200</v>
      </c>
      <c r="DN17" s="14">
        <f>INDEX(军阶与晶片数值!AA$6:AA$27,$DK17+1)</f>
        <v>200</v>
      </c>
      <c r="DO17" s="14">
        <f>INDEX(军阶与晶片数值!AB$6:AB$27,$DK17+1)</f>
        <v>200</v>
      </c>
      <c r="DP17" s="29">
        <f>INDEX(军阶与晶片数值!AC$6:AC$27,$DK17+1)</f>
        <v>10</v>
      </c>
      <c r="DQ17" s="29">
        <f>INDEX(军阶与晶片数值!AD$6:AD$27,$DK17+1)</f>
        <v>5</v>
      </c>
      <c r="DS17" s="26">
        <f>INDEX(军阶与晶片数值!I$6:I$16,AN17+1)</f>
        <v>0.01</v>
      </c>
      <c r="DT17" s="26">
        <f>INDEX(军阶与晶片数值!M$6:M$16,AO17+1)</f>
        <v>0.01</v>
      </c>
      <c r="DU17" s="26">
        <f>INDEX(军阶与晶片数值!J$6:J$16,AP17+1)</f>
        <v>0.01</v>
      </c>
      <c r="DV17" s="26">
        <f>INDEX(军阶与晶片数值!K$6:K$16,AQ17+1)</f>
        <v>0.02</v>
      </c>
      <c r="DW17" s="26">
        <f>INDEX(军阶与晶片数值!L$6:L$16,AR17+1)</f>
        <v>0.02</v>
      </c>
      <c r="DX17" s="28">
        <f>INDEX(军阶与晶片数值!N$6:N$16,AS17+1)</f>
        <v>0</v>
      </c>
      <c r="DY17" s="28">
        <f>INDEX(军阶与晶片数值!O$6:O$16,AT17+1)</f>
        <v>0</v>
      </c>
      <c r="DZ17" s="28">
        <f>INDEX(军阶与晶片数值!P$6:P$16,AU17+1)</f>
        <v>0</v>
      </c>
      <c r="EA17" s="28">
        <f>INDEX(军阶与晶片数值!Q$6:Q$16,AV17+1)</f>
        <v>0</v>
      </c>
      <c r="EB17" s="26">
        <f>INDEX(军阶与晶片数值!R$6:R$16,AW17+1)</f>
        <v>0</v>
      </c>
      <c r="EC17" s="26">
        <f>INDEX(军阶与晶片数值!S$6:S$16,AX17+1)</f>
        <v>0</v>
      </c>
      <c r="ED17" s="26">
        <f>INDEX(军阶与晶片数值!T$6:T$16,AY17+1)</f>
        <v>0</v>
      </c>
      <c r="EE17" s="26">
        <f>INDEX(军阶与晶片数值!U$6:U$16,AZ17+1)</f>
        <v>0</v>
      </c>
      <c r="EG17" s="26">
        <f>INDEX(军阶与晶片数值!$C$6:$C$36,通天塔!$BA17+1)</f>
        <v>0.1</v>
      </c>
      <c r="EH17" s="26">
        <f>INDEX(军阶与晶片数值!$C$6:$C$36,通天塔!$BA17+1)</f>
        <v>0.1</v>
      </c>
      <c r="EI17" s="26">
        <f>INDEX(军阶与晶片数值!$C$6:$C$36,通天塔!$BA17+1)</f>
        <v>0.1</v>
      </c>
      <c r="EJ17" s="26">
        <f>INDEX(军阶与晶片数值!$C$6:$C$36,通天塔!$BA17+1)</f>
        <v>0.1</v>
      </c>
      <c r="EK17" s="26">
        <f>INDEX(军阶与晶片数值!$C$6:$C$36,通天塔!$BA17+1)</f>
        <v>0.1</v>
      </c>
      <c r="EM17" s="14">
        <f>INDEX(战舰突破!$H$6:$H$18,通天塔!$J17+1)+INDEX(战舰突破!$H$23:$H$35,通天塔!$K17+1)+INDEX(战舰突破!$H$40:$H$52,通天塔!$L17+1)</f>
        <v>200</v>
      </c>
      <c r="EN17" s="14">
        <f>INDEX(战舰突破!$I$6:$I$18,通天塔!$J17+1)+INDEX(战舰突破!$I$23:$I$35,通天塔!$K17+1)+INDEX(战舰突破!$I$40:$I$52,通天塔!$L17+1)</f>
        <v>200</v>
      </c>
      <c r="EO17" s="14">
        <f>INDEX(战舰突破!$J$6:$J$18,通天塔!$J17+1)+INDEX(战舰突破!$J$23:$J$35,通天塔!$K17+1)+INDEX(战舰突破!$J$40:$J$52,通天塔!$L17+1)</f>
        <v>0</v>
      </c>
      <c r="EP17" s="14">
        <f>INDEX(战舰突破!$K$6:$K$18,通天塔!$J17+1)+INDEX(战舰突破!$K$23:$K$35,通天塔!$K17+1)+INDEX(战舰突破!$K$40:$K$52,通天塔!$L17+1)</f>
        <v>0</v>
      </c>
      <c r="EQ17" s="14">
        <f>INDEX(战舰突破!$L$6:$L$18,通天塔!$J17+1)+INDEX(战舰突破!$L$23:$L$35,通天塔!$K17+1)+INDEX(战舰突破!$L$40:$L$52,通天塔!$L17+1)</f>
        <v>0</v>
      </c>
      <c r="ER17" s="18">
        <f>INDEX(战舰突破!$N$6:$N$18,通天塔!$J17+1)+INDEX(战舰突破!$N$23:$N$35,通天塔!$K17+1)+INDEX(战舰突破!$N$40:$N$52,通天塔!$L17+1)</f>
        <v>0</v>
      </c>
      <c r="ES17" s="18">
        <f>INDEX(战舰突破!$O$6:$O$18,通天塔!$J17+1)+INDEX(战舰突破!$O$23:$O$35,通天塔!$K17+1)+INDEX(战舰突破!$O$40:$O$52,通天塔!$L17+1)</f>
        <v>0</v>
      </c>
      <c r="ET17" s="18">
        <f>INDEX(战舰突破!$P$6:$P$18,通天塔!$J17+1)+INDEX(战舰突破!$P$23:$P$35,通天塔!$K17+1)+INDEX(战舰突破!$P$40:$P$52,通天塔!$L17+1)</f>
        <v>0</v>
      </c>
      <c r="EU17" s="18">
        <f>INDEX(战舰突破!$Q$6:$Q$18,通天塔!$J17+1)+INDEX(战舰突破!$Q$23:$Q$35,通天塔!$K17+1)+INDEX(战舰突破!$Q$40:$Q$52,通天塔!$L17+1)</f>
        <v>0</v>
      </c>
      <c r="EV17" s="18">
        <f>INDEX(战舰突破!$R$6:$R$18,通天塔!$J17+1)+INDEX(战舰突破!$R$23:$R$35,通天塔!$K17+1)+INDEX(战舰突破!$R$40:$R$52,通天塔!$L17+1)</f>
        <v>0</v>
      </c>
      <c r="EW17" s="18">
        <f>INDEX(战舰突破!$M$6:$M$18,通天塔!$J17+1)+INDEX(战舰突破!$M$23:$M$35,通天塔!$K17+1)+INDEX(战舰突破!$M$40:$M$52,通天塔!$L17+1)</f>
        <v>0</v>
      </c>
      <c r="EX17" s="22">
        <f>INDEX(战舰突破!$W$6:$W$18,通天塔!$J17+1)+INDEX(战舰突破!$W$23:$W$35,通天塔!$K17+1)+INDEX(战舰突破!$W$40:$W$52,通天塔!$L17+1)</f>
        <v>0.3</v>
      </c>
      <c r="FA17" s="14">
        <f>INDEX(战舰突破!$S$6:$S$18,通天塔!$J17+1)</f>
        <v>0</v>
      </c>
      <c r="FB17" s="14">
        <f>INDEX(战舰突破!$T$6:$T$18,通天塔!$J17+1)</f>
        <v>0</v>
      </c>
      <c r="FC17" s="14">
        <f>INDEX(战舰突破!$U$6:$U$18,通天塔!$J17+1)</f>
        <v>0.1</v>
      </c>
      <c r="FD17" s="14">
        <f>INDEX(战舰突破!$V$6:$V$18,通天塔!$J17+1)</f>
        <v>0</v>
      </c>
      <c r="FE17" s="14">
        <f>INDEX(战舰突破!$X$6:$X$18,通天塔!$J17+1)</f>
        <v>3</v>
      </c>
      <c r="FG17" s="14">
        <f>INDEX(战舰突破!$S$23:$S$35,通天塔!$J17+1)</f>
        <v>0</v>
      </c>
      <c r="FH17" s="14">
        <f>INDEX(战舰突破!$T$23:$T$35,通天塔!$J17+1)</f>
        <v>0</v>
      </c>
      <c r="FI17" s="14">
        <f>INDEX(战舰突破!$U$23:$U$35,通天塔!$J17+1)</f>
        <v>0.1</v>
      </c>
      <c r="FJ17" s="14">
        <f>INDEX(战舰突破!$V$23:$V$35,通天塔!$J17+1)</f>
        <v>0</v>
      </c>
      <c r="FK17" s="14">
        <f>INDEX(战舰突破!$X$23:$X$35,通天塔!$J17+1)</f>
        <v>45</v>
      </c>
      <c r="FM17" s="14">
        <f>INDEX(战舰突破!$S$40:$S$52,通天塔!$J17+1)</f>
        <v>0</v>
      </c>
      <c r="FN17" s="14">
        <f>INDEX(战舰突破!$T$40:$T$52,通天塔!$J17+1)</f>
        <v>0</v>
      </c>
      <c r="FO17" s="14">
        <f>INDEX(战舰突破!$U$40:$U$52,通天塔!$J17+1)</f>
        <v>0.1</v>
      </c>
      <c r="FP17" s="14">
        <f>INDEX(战舰突破!$V$40:$V$52,通天塔!$J17+1)</f>
        <v>0</v>
      </c>
      <c r="FQ17" s="14">
        <f>INDEX(战舰突破!$X$40:$X$52,通天塔!$J17+1)</f>
        <v>75</v>
      </c>
      <c r="FT17" s="14">
        <f t="shared" si="41"/>
        <v>5052</v>
      </c>
      <c r="FU17" s="14">
        <f t="shared" si="42"/>
        <v>5150</v>
      </c>
      <c r="FV17" s="14">
        <f t="shared" si="43"/>
        <v>0</v>
      </c>
      <c r="FW17" s="14">
        <f t="shared" si="44"/>
        <v>39808</v>
      </c>
      <c r="FX17" s="14">
        <f t="shared" si="45"/>
        <v>3228</v>
      </c>
      <c r="FY17" s="14">
        <f t="shared" si="46"/>
        <v>83426</v>
      </c>
      <c r="FZ17" s="14">
        <f t="shared" si="47"/>
        <v>831</v>
      </c>
      <c r="GA17" s="28">
        <f t="shared" si="48"/>
        <v>648</v>
      </c>
      <c r="GB17" s="28">
        <f t="shared" si="49"/>
        <v>572</v>
      </c>
      <c r="GC17" s="28">
        <f t="shared" si="50"/>
        <v>572</v>
      </c>
      <c r="GD17" s="28">
        <f t="shared" si="51"/>
        <v>648</v>
      </c>
      <c r="GE17" s="28">
        <f t="shared" si="52"/>
        <v>1</v>
      </c>
      <c r="GF17" s="28">
        <f t="shared" si="53"/>
        <v>1</v>
      </c>
      <c r="GG17" s="28">
        <f t="shared" si="54"/>
        <v>0</v>
      </c>
      <c r="GH17" s="28">
        <f t="shared" si="55"/>
        <v>3.01</v>
      </c>
      <c r="GI17" s="14">
        <f t="shared" si="56"/>
        <v>1</v>
      </c>
      <c r="GJ17" s="14">
        <f t="shared" si="57"/>
        <v>1</v>
      </c>
      <c r="GK17" s="14">
        <f t="shared" si="58"/>
        <v>1</v>
      </c>
      <c r="GL17" s="18">
        <f t="shared" si="59"/>
        <v>1</v>
      </c>
      <c r="GM17" s="18">
        <f t="shared" si="60"/>
        <v>1</v>
      </c>
      <c r="GN17" s="18">
        <f t="shared" si="61"/>
        <v>1</v>
      </c>
      <c r="GO17" s="29">
        <f t="shared" si="62"/>
        <v>798</v>
      </c>
      <c r="GP17" s="29">
        <f t="shared" si="16"/>
        <v>1098</v>
      </c>
      <c r="GQ17" s="29">
        <f t="shared" si="16"/>
        <v>1098</v>
      </c>
      <c r="GR17" s="26">
        <f t="shared" si="63"/>
        <v>0.1</v>
      </c>
      <c r="GS17" s="26">
        <f t="shared" si="64"/>
        <v>0.1</v>
      </c>
      <c r="GT17" s="26">
        <f t="shared" si="65"/>
        <v>0.1</v>
      </c>
      <c r="GU17" s="14">
        <f t="shared" si="66"/>
        <v>2</v>
      </c>
      <c r="GV17" s="14">
        <f t="shared" si="67"/>
        <v>2</v>
      </c>
      <c r="GW17" s="14">
        <f t="shared" si="68"/>
        <v>2</v>
      </c>
      <c r="GX17" s="14">
        <f t="shared" si="69"/>
        <v>3</v>
      </c>
      <c r="GY17" s="14">
        <f t="shared" si="70"/>
        <v>45</v>
      </c>
      <c r="GZ17" s="14">
        <f t="shared" si="71"/>
        <v>75</v>
      </c>
      <c r="HA17">
        <v>13</v>
      </c>
      <c r="HB17" s="14">
        <f t="shared" si="72"/>
        <v>680046</v>
      </c>
      <c r="HD17" s="14">
        <f t="shared" si="73"/>
        <v>6308</v>
      </c>
      <c r="HE17" s="14">
        <f t="shared" si="74"/>
        <v>2496</v>
      </c>
      <c r="HF17" s="29">
        <f t="shared" si="75"/>
        <v>549</v>
      </c>
      <c r="HG17" s="29">
        <f t="shared" si="76"/>
        <v>154</v>
      </c>
      <c r="HH17" s="29">
        <f t="shared" si="77"/>
        <v>166</v>
      </c>
      <c r="HI17" s="29">
        <f t="shared" si="78"/>
        <v>208</v>
      </c>
      <c r="HJ17" s="14">
        <f t="shared" si="79"/>
        <v>1</v>
      </c>
      <c r="HK17" s="14">
        <f t="shared" si="80"/>
        <v>1</v>
      </c>
      <c r="HL17" s="14">
        <f t="shared" si="81"/>
        <v>1020</v>
      </c>
      <c r="HM17" s="14">
        <f t="shared" si="82"/>
        <v>1768</v>
      </c>
      <c r="HN17" s="26">
        <f t="shared" si="83"/>
        <v>0.42105263157894729</v>
      </c>
      <c r="HO17" s="26">
        <f t="shared" si="84"/>
        <v>0.45044247787610614</v>
      </c>
      <c r="HP17" s="29">
        <f t="shared" si="85"/>
        <v>395</v>
      </c>
      <c r="HQ17" s="29">
        <f t="shared" si="86"/>
        <v>1993</v>
      </c>
      <c r="HR17" s="29">
        <f t="shared" si="87"/>
        <v>0</v>
      </c>
      <c r="HS17" s="26">
        <f t="shared" si="88"/>
        <v>0.30786101527846227</v>
      </c>
      <c r="HT17" s="26">
        <f t="shared" si="89"/>
        <v>0.4002710694923608</v>
      </c>
      <c r="HU17" s="26">
        <f t="shared" si="90"/>
        <v>0.4002710694923608</v>
      </c>
      <c r="HV17" s="26">
        <f t="shared" si="91"/>
        <v>0</v>
      </c>
      <c r="HW17" s="29">
        <f t="shared" si="29"/>
        <v>1.3078610152784624</v>
      </c>
      <c r="HX17" s="29">
        <f t="shared" si="30"/>
        <v>1.4002710694923608</v>
      </c>
      <c r="HY17" s="29">
        <f t="shared" si="31"/>
        <v>1.4002710694923608</v>
      </c>
      <c r="HZ17" s="29">
        <f t="shared" si="32"/>
        <v>2583.0255051749632</v>
      </c>
      <c r="IA17" s="29">
        <f t="shared" si="33"/>
        <v>1860.4934943321834</v>
      </c>
      <c r="IB17" s="29">
        <f t="shared" si="34"/>
        <v>0</v>
      </c>
      <c r="IC17" s="29">
        <f t="shared" si="35"/>
        <v>17728</v>
      </c>
      <c r="ID17" s="14">
        <f t="shared" si="92"/>
        <v>4443.5200000000004</v>
      </c>
      <c r="IH17" s="14">
        <v>1</v>
      </c>
      <c r="II17" s="14">
        <v>0.7</v>
      </c>
      <c r="IJ17" s="14">
        <v>300</v>
      </c>
      <c r="IK17" s="14">
        <v>60</v>
      </c>
      <c r="IL17" s="14">
        <v>45</v>
      </c>
      <c r="IM17" s="23">
        <f t="shared" si="93"/>
        <v>379224</v>
      </c>
      <c r="IN17" s="23">
        <f t="shared" si="110"/>
        <v>0</v>
      </c>
      <c r="IO17" s="23">
        <f t="shared" si="111"/>
        <v>379224</v>
      </c>
      <c r="IP17" s="23">
        <f t="shared" si="112"/>
        <v>529692</v>
      </c>
      <c r="IQ17" s="23">
        <f t="shared" si="96"/>
        <v>0</v>
      </c>
      <c r="IR17" s="23">
        <f t="shared" si="97"/>
        <v>529692</v>
      </c>
      <c r="IS17" s="14">
        <v>1</v>
      </c>
      <c r="IT17" s="14">
        <v>0.7</v>
      </c>
      <c r="IU17" s="14">
        <v>150</v>
      </c>
      <c r="IV17" s="14">
        <v>30</v>
      </c>
      <c r="IW17" s="14">
        <v>22</v>
      </c>
      <c r="IX17" s="23">
        <f>INT(($HP17*$GI17*IU17*$HW17+$HQ17*$GJ17*$HX17*IV17+$HR17*$GK17*$HY17*IW17)+$IC17*IS17+($HQ17*$GJ17*$HX17*IT17*5*6/1.5+$HR17*$GK17*$HY17*IT17*5*6/2))</f>
        <v>218011</v>
      </c>
      <c r="IY17" s="23">
        <f t="shared" si="98"/>
        <v>0</v>
      </c>
      <c r="IZ17" s="23">
        <f t="shared" si="99"/>
        <v>218011</v>
      </c>
      <c r="JA17" s="23"/>
      <c r="JB17" s="23"/>
      <c r="JC17" s="23"/>
      <c r="JG17">
        <f t="shared" si="37"/>
        <v>1.2379063183287724</v>
      </c>
      <c r="JH17">
        <f t="shared" si="38"/>
        <v>1.2379063183287724</v>
      </c>
      <c r="JJ17" s="14">
        <v>10</v>
      </c>
      <c r="JK17" s="14">
        <v>2</v>
      </c>
      <c r="JL17" s="14">
        <v>1.5</v>
      </c>
      <c r="JM17" s="23">
        <f>INT(($HP17*$GI17*$HW17*JJ17+$HQ17*$GJ17*$HX17*JK17+$HR17*$GK17*$HY17*JL17))</f>
        <v>10747</v>
      </c>
      <c r="JN17" s="23">
        <f t="shared" si="100"/>
        <v>0</v>
      </c>
      <c r="JO17" s="23">
        <f t="shared" si="101"/>
        <v>10747</v>
      </c>
      <c r="JP17" s="14">
        <v>30</v>
      </c>
      <c r="JQ17" s="14">
        <v>6</v>
      </c>
      <c r="JR17" s="14">
        <v>4</v>
      </c>
      <c r="JS17" s="23">
        <f>INT(($HP17*$GI17*$HW17*JP17+$HQ17*$GJ17*$HX17*JQ17+$HR17*$GK17*$HY17*JR17))</f>
        <v>32242</v>
      </c>
      <c r="JT17" s="23">
        <f t="shared" si="102"/>
        <v>0</v>
      </c>
      <c r="JU17" s="23">
        <f t="shared" si="103"/>
        <v>32242</v>
      </c>
      <c r="JW17" s="23">
        <f t="shared" si="104"/>
        <v>42989</v>
      </c>
      <c r="JX17" s="23">
        <f t="shared" si="105"/>
        <v>0</v>
      </c>
      <c r="JY17" s="23">
        <f t="shared" si="106"/>
        <v>42989</v>
      </c>
      <c r="JZ17" s="23">
        <f t="shared" si="113"/>
        <v>16121</v>
      </c>
      <c r="KA17" s="23">
        <f t="shared" si="108"/>
        <v>0</v>
      </c>
      <c r="KB17" s="23">
        <f t="shared" si="109"/>
        <v>16121</v>
      </c>
      <c r="KF17">
        <v>18</v>
      </c>
      <c r="KG17" t="s">
        <v>122</v>
      </c>
      <c r="KH17" s="17">
        <v>0.9</v>
      </c>
      <c r="KI17" t="s">
        <v>191</v>
      </c>
      <c r="KJ17" t="s">
        <v>230</v>
      </c>
      <c r="KK17" t="s">
        <v>231</v>
      </c>
      <c r="KM17" t="s">
        <v>214</v>
      </c>
    </row>
    <row r="18" spans="3:299" ht="16.5" x14ac:dyDescent="0.2">
      <c r="C18" s="14">
        <f t="shared" si="39"/>
        <v>1</v>
      </c>
      <c r="D18" s="14">
        <v>14</v>
      </c>
      <c r="E18" s="14" t="s">
        <v>715</v>
      </c>
      <c r="F18" s="14">
        <v>45</v>
      </c>
      <c r="G18" s="14">
        <v>30</v>
      </c>
      <c r="H18" s="14">
        <v>30</v>
      </c>
      <c r="I18" s="14">
        <v>0</v>
      </c>
      <c r="J18" s="14">
        <v>2</v>
      </c>
      <c r="K18" s="14">
        <v>2</v>
      </c>
      <c r="L18" s="14">
        <v>0</v>
      </c>
      <c r="M18" s="14">
        <v>1</v>
      </c>
      <c r="N18" s="14">
        <v>1</v>
      </c>
      <c r="O18" s="14">
        <v>1</v>
      </c>
      <c r="P18" s="14">
        <v>2</v>
      </c>
      <c r="Q18" s="14">
        <v>4</v>
      </c>
      <c r="R18" s="14">
        <v>3</v>
      </c>
      <c r="S18" s="14">
        <v>2</v>
      </c>
      <c r="T18" s="14">
        <v>2</v>
      </c>
      <c r="U18" s="14">
        <v>2</v>
      </c>
      <c r="V18" s="14">
        <v>2</v>
      </c>
      <c r="W18" s="14">
        <v>1</v>
      </c>
      <c r="X18" s="14">
        <v>40</v>
      </c>
      <c r="Y18" s="14">
        <v>35</v>
      </c>
      <c r="Z18" s="14">
        <v>35</v>
      </c>
      <c r="AA18" s="14">
        <v>35</v>
      </c>
      <c r="AB18" s="14">
        <v>35</v>
      </c>
      <c r="AC18" s="14">
        <v>35</v>
      </c>
      <c r="AD18" s="14">
        <v>40</v>
      </c>
      <c r="AE18" s="14">
        <v>40</v>
      </c>
      <c r="AF18" s="14">
        <v>2</v>
      </c>
      <c r="AG18" s="14">
        <v>2</v>
      </c>
      <c r="AH18" s="14">
        <v>2</v>
      </c>
      <c r="AI18" s="14">
        <v>2</v>
      </c>
      <c r="AJ18" s="14">
        <v>2</v>
      </c>
      <c r="AK18" s="14">
        <v>2</v>
      </c>
      <c r="AL18" s="14">
        <v>2</v>
      </c>
      <c r="AM18" s="14">
        <v>2</v>
      </c>
      <c r="AN18" s="14">
        <v>1</v>
      </c>
      <c r="AO18" s="14">
        <v>1</v>
      </c>
      <c r="AP18" s="14">
        <v>1</v>
      </c>
      <c r="AQ18" s="14">
        <v>1</v>
      </c>
      <c r="AR18" s="14">
        <v>1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4</v>
      </c>
      <c r="BF18" s="14">
        <f>ROUND((INDEX(新战舰养成!S$6:S$18,通天塔!$J18+1)+INDEX(新战舰养成!D$6:D$18,通天塔!$J18+1)*(通天塔!$G18-1))*INDEX(战舰突破!$D$6:$D$18,通天塔!$M18+1),0)</f>
        <v>1403</v>
      </c>
      <c r="BG18" s="14">
        <f>ROUND((INDEX(新战舰养成!T$6:T$18,通天塔!$J18+1)+INDEX(新战舰养成!E$6:E$18,通天塔!$J18+1)*(通天塔!$G18-1))*INDEX(战舰突破!$D$6:$D$18,通天塔!$M18+1),0)</f>
        <v>11154</v>
      </c>
      <c r="BH18" s="14">
        <f>ROUND((INDEX(新战舰养成!U$6:U$18,通天塔!$J18+1)+INDEX(新战舰养成!F$6:F$18,通天塔!$J18+1)*(通天塔!$G18-1))*INDEX(战舰突破!$D$6:$D$18,通天塔!$M18+1),0)</f>
        <v>723</v>
      </c>
      <c r="BI18" s="14">
        <f>ROUND((INDEX(新战舰养成!V$6:V$18,通天塔!$J18+1)+INDEX(新战舰养成!G$6:G$18,通天塔!$J18+1)*(通天塔!$G18-1))*INDEX(战舰突破!$D$6:$D$18,通天塔!$M18+1),0)</f>
        <v>330</v>
      </c>
      <c r="BJ18" s="14">
        <f>ROUND((INDEX(新战舰养成!W$6:W$18,通天塔!$J18+1)+INDEX(新战舰养成!H$6:H$18,通天塔!$J18+1)*(通天塔!$G18-1))*INDEX(战舰突破!$D$6:$D$18,通天塔!$M18+1),0)</f>
        <v>4</v>
      </c>
      <c r="BL18" s="14">
        <f>IF($H18&gt;0,ROUND((INDEX(新战舰养成!X$6:X$18,通天塔!$K18+1)+INDEX(新战舰养成!I$6:I$18,通天塔!$K18+1)*(通天塔!$H18-1))*INDEX(战舰突破!$D$6:$D$18,通天塔!$N18+1),0),0)</f>
        <v>1711</v>
      </c>
      <c r="BM18" s="14">
        <f>IF($H18&gt;0,ROUND((INDEX(新战舰养成!Y$6:Y$18,通天塔!$K18+1)+INDEX(新战舰养成!J$6:J$18,通天塔!$K18+1)*(通天塔!$H18-1))*INDEX(战舰突破!$D$6:$D$18,通天塔!$N18+1),0),0)</f>
        <v>0</v>
      </c>
      <c r="BN18" s="14">
        <f>IF($H18&gt;0,ROUND((INDEX(新战舰养成!Z$6:Z$18,通天塔!$K18+1)+INDEX(新战舰养成!K$6:K$18,通天塔!$K18+1)*(通天塔!$H18-1))*INDEX(战舰突破!$D$6:$D$18,通天塔!$N18+1),0),0)</f>
        <v>0</v>
      </c>
      <c r="BO18" s="14">
        <f>IF($H18&gt;0,ROUND((INDEX(新战舰养成!AA$6:AA$18,通天塔!$K18+1)+INDEX(新战舰养成!L$6:L$18,通天塔!$K18+1)*(通天塔!$H18-1))*INDEX(战舰突破!$D$6:$D$18,通天塔!$N18+1),0),0)</f>
        <v>14025</v>
      </c>
      <c r="BP18" s="14">
        <f>IF($H18&gt;0,ROUND((INDEX(新战舰养成!AB$6:AB$18,通天塔!$K18+1)+INDEX(新战舰养成!M$6:M$18,通天塔!$K18+1)*(通天塔!$H18-1))*INDEX(战舰突破!$D$6:$D$18,通天塔!$N18+1),0),0)</f>
        <v>278</v>
      </c>
      <c r="BR18" s="14">
        <f>IF($I18&gt;0,ROUND((INDEX(新战舰养成!AC$6:AC$18,通天塔!$L18+1)+INDEX(新战舰养成!I$6:I$18,通天塔!$L18+1)*(通天塔!$I18-1))*INDEX(战舰突破!$D$6:$D$18,通天塔!$O18+1),0),0)</f>
        <v>0</v>
      </c>
      <c r="BS18" s="14">
        <f>IF($I18&gt;0,ROUND((INDEX(新战舰养成!AD$6:AD$18,通天塔!$L18+1)+INDEX(新战舰养成!J$6:J$18,通天塔!$L18+1)*(通天塔!$I18-1))*INDEX(战舰突破!$D$6:$D$18,通天塔!$O18+1),0),0)</f>
        <v>0</v>
      </c>
      <c r="BT18" s="14">
        <f>IF($I18&gt;0,ROUND((INDEX(新战舰养成!AE$6:AE$18,通天塔!$L18+1)+INDEX(新战舰养成!K$6:K$18,通天塔!$L18+1)*(通天塔!$I18-1))*INDEX(战舰突破!$D$6:$D$18,通天塔!$O18+1),0),0)</f>
        <v>0</v>
      </c>
      <c r="BU18" s="14">
        <f>IF($I18&gt;0,ROUND((INDEX(新战舰养成!AF$6:AF$18,通天塔!$L18+1)+INDEX(新战舰养成!L$6:L$18,通天塔!$L18+1)*(通天塔!$I18-1))*INDEX(战舰突破!$D$6:$D$18,通天塔!$O18+1),0),0)</f>
        <v>0</v>
      </c>
      <c r="BV18" s="14">
        <f>IF($I18&gt;0,ROUND((INDEX(新战舰养成!AG$6:AG$18,通天塔!$L18+1)+INDEX(新战舰养成!M$6:M$18,通天塔!$L18+1)*(通天塔!$I18-1))*INDEX(战舰突破!$D$6:$D$18,通天塔!$O18+1),0),0)</f>
        <v>0</v>
      </c>
      <c r="BY18" s="14">
        <f>(INDEX(装备数值!$C$13:$G$116,通天塔!$P18*8+1,BY$2)+INDEX(装备数值!$C$13:$G$116,通天塔!$Q18*8+2,BY$2)+INDEX(装备数值!$C$13:$G$116,通天塔!$S18*8+3,BY$2)+INDEX(装备数值!$C$13:$G$116,通天塔!$R18*8+4,BY$2)+INDEX(装备数值!$C$13:$G$116,通天塔!$T18*8+5,BY$2)+INDEX(装备数值!$C$13:$G$116,通天塔!$U18*8+6,BY$2)+INDEX(装备数值!$C$13:$G$116,通天塔!$V18*8+7,BY$2)+INDEX(装备数值!$C$13:$G$116,通天塔!$W18*8+8,BY$2))</f>
        <v>500</v>
      </c>
      <c r="BZ18" s="14">
        <f>(INDEX(装备数值!$C$13:$G$116,通天塔!$P18*8+1,BZ$2)+INDEX(装备数值!$C$13:$G$116,通天塔!$Q18*8+2,BZ$2)+INDEX(装备数值!$C$13:$G$116,通天塔!$S18*8+3,BZ$2)+INDEX(装备数值!$C$13:$G$116,通天塔!$R18*8+4,BZ$2)+INDEX(装备数值!$C$13:$G$116,通天塔!$T18*8+5,BZ$2)+INDEX(装备数值!$C$13:$G$116,通天塔!$U18*8+6,BZ$2)+INDEX(装备数值!$C$13:$G$116,通天塔!$V18*8+7,BZ$2)+INDEX(装备数值!$C$13:$G$116,通天塔!$W18*8+8,BZ$2))</f>
        <v>8700</v>
      </c>
      <c r="CA18" s="14">
        <f>(INDEX(装备数值!$C$13:$G$116,通天塔!$P18*8+1,CA$2)+INDEX(装备数值!$C$13:$G$116,通天塔!$Q18*8+2,CA$2)+INDEX(装备数值!$C$13:$G$116,通天塔!$S18*8+3,CA$2)+INDEX(装备数值!$C$13:$G$116,通天塔!$R18*8+4,CA$2)+INDEX(装备数值!$C$13:$G$116,通天塔!$T18*8+5,CA$2)+INDEX(装备数值!$C$13:$G$116,通天塔!$U18*8+6,CA$2)+INDEX(装备数值!$C$13:$G$116,通天塔!$V18*8+7,CA$2)+INDEX(装备数值!$C$13:$G$116,通天塔!$W18*8+8,CA$2))</f>
        <v>510</v>
      </c>
      <c r="CB18" s="14">
        <f>(INDEX(装备数值!$C$13:$G$116,通天塔!$P18*8+1,CB$2)+INDEX(装备数值!$C$13:$G$116,通天塔!$Q18*8+2,CB$2)+INDEX(装备数值!$C$13:$G$116,通天塔!$S18*8+3,CB$2)+INDEX(装备数值!$C$13:$G$116,通天塔!$R18*8+4,CB$2)+INDEX(装备数值!$C$13:$G$116,通天塔!$T18*8+5,CB$2)+INDEX(装备数值!$C$13:$G$116,通天塔!$U18*8+6,CB$2)+INDEX(装备数值!$C$13:$G$116,通天塔!$V18*8+7,CB$2)+INDEX(装备数值!$C$13:$G$116,通天塔!$W18*8+8,CB$2))</f>
        <v>29800</v>
      </c>
      <c r="CC18" s="14">
        <f>(INDEX(装备数值!$C$13:$G$116,通天塔!$P18*8+1,CC$2)+INDEX(装备数值!$C$13:$G$116,通天塔!$Q18*8+2,CC$2)+INDEX(装备数值!$C$13:$G$116,通天塔!$S18*8+3,CC$2)+INDEX(装备数值!$C$13:$G$116,通天塔!$R18*8+4,CC$2)+INDEX(装备数值!$C$13:$G$116,通天塔!$T18*8+5,CC$2)+INDEX(装备数值!$C$13:$G$116,通天塔!$U18*8+6,CC$2)+INDEX(装备数值!$C$13:$G$116,通天塔!$V18*8+7,CC$2)+INDEX(装备数值!$C$13:$G$116,通天塔!$W18*8+8,CC$2))</f>
        <v>75</v>
      </c>
      <c r="CF18" s="14">
        <f>INDEX(装备数值!$I$13:$M$116,通天塔!$P18*8+1,CF$2)*$X18+INDEX(装备数值!$I$13:$M$116,通天塔!$Q18*8+2,CF$2)*$Y18+INDEX(装备数值!$I$13:$M$116,通天塔!$S18*8+3,CF$2)*$Z18+INDEX(装备数值!$I$13:$M$116,通天塔!$R18*8+4,CF$2)*$AA18+INDEX(装备数值!$I$13:$M$116,通天塔!$T18*8+5,CF$2)*$AB18+INDEX(装备数值!$I$13:$M$116,通天塔!$U18*8+6,CF$2)*$AC18+INDEX(装备数值!$I$13:$M$116,通天塔!$V18*8+7,CF$2)*$AD18+INDEX(装备数值!$I$13:$M$116,通天塔!$W18*8+8,CF$2)*$AE18</f>
        <v>2200</v>
      </c>
      <c r="CG18" s="14">
        <f>INDEX(装备数值!$I$13:$M$116,通天塔!$P18*8+1,CG$2)*$X18+INDEX(装备数值!$I$13:$M$116,通天塔!$Q18*8+2,CG$2)*$Y18+INDEX(装备数值!$I$13:$M$116,通天塔!$S18*8+3,CG$2)*$Z18+INDEX(装备数值!$I$13:$M$116,通天塔!$R18*8+4,CG$2)*$AA18+INDEX(装备数值!$I$13:$M$116,通天塔!$T18*8+5,CG$2)*$AB18+INDEX(装备数值!$I$13:$M$116,通天塔!$U18*8+6,CG$2)*$AC18+INDEX(装备数值!$I$13:$M$116,通天塔!$V18*8+7,CG$2)*$AD18+INDEX(装备数值!$I$13:$M$116,通天塔!$W18*8+8,CG$2)*$AE18</f>
        <v>18300</v>
      </c>
      <c r="CH18" s="14">
        <f>INDEX(装备数值!$I$13:$M$116,通天塔!$P18*8+1,CH$2)*$X18+INDEX(装备数值!$I$13:$M$116,通天塔!$Q18*8+2,CH$2)*$Y18+INDEX(装备数值!$I$13:$M$116,通天塔!$S18*8+3,CH$2)*$Z18+INDEX(装备数值!$I$13:$M$116,通天塔!$R18*8+4,CH$2)*$AA18+INDEX(装备数值!$I$13:$M$116,通天塔!$T18*8+5,CH$2)*$AB18+INDEX(装备数值!$I$13:$M$116,通天塔!$U18*8+6,CH$2)*$AC18+INDEX(装备数值!$I$13:$M$116,通天塔!$V18*8+7,CH$2)*$AD18+INDEX(装备数值!$I$13:$M$116,通天塔!$W18*8+8,CH$2)*$AE18</f>
        <v>1215</v>
      </c>
      <c r="CI18" s="14">
        <f>INDEX(装备数值!$I$13:$M$116,通天塔!$P18*8+1,CI$2)*$X18+INDEX(装备数值!$I$13:$M$116,通天塔!$Q18*8+2,CI$2)*$Y18+INDEX(装备数值!$I$13:$M$116,通天塔!$S18*8+3,CI$2)*$Z18+INDEX(装备数值!$I$13:$M$116,通天塔!$R18*8+4,CI$2)*$AA18+INDEX(装备数值!$I$13:$M$116,通天塔!$T18*8+5,CI$2)*$AB18+INDEX(装备数值!$I$13:$M$116,通天塔!$U18*8+6,CI$2)*$AC18+INDEX(装备数值!$I$13:$M$116,通天塔!$V18*8+7,CI$2)*$AD18+INDEX(装备数值!$I$13:$M$116,通天塔!$W18*8+8,CI$2)*$AE18</f>
        <v>32900</v>
      </c>
      <c r="CJ18" s="14">
        <f>INDEX(装备数值!$I$13:$M$116,通天塔!$P18*8+1,CJ$2)*$X18+INDEX(装备数值!$I$13:$M$116,通天塔!$Q18*8+2,CJ$2)*$Y18+INDEX(装备数值!$I$13:$M$116,通天塔!$S18*8+3,CJ$2)*$Z18+INDEX(装备数值!$I$13:$M$116,通天塔!$R18*8+4,CJ$2)*$AA18+INDEX(装备数值!$I$13:$M$116,通天塔!$T18*8+5,CJ$2)*$AB18+INDEX(装备数值!$I$13:$M$116,通天塔!$U18*8+6,CJ$2)*$AC18+INDEX(装备数值!$I$13:$M$116,通天塔!$V18*8+7,CJ$2)*$AD18+INDEX(装备数值!$I$13:$M$116,通天塔!$W18*8+8,CJ$2)*$AE18</f>
        <v>330</v>
      </c>
      <c r="CM18" s="14">
        <f>INDEX(装备数值!$X$13:$AH$116,$P18*8+1,CM$2)*$AF18+INDEX(装备数值!$X$13:$AH$116,$Q18*8+2,CM$2)*$AG18+INDEX(装备数值!$X$13:$AH$116,$S18*8+3,CM$2)*$AH18+INDEX(装备数值!$X$13:$AH$116,$R18*8+4,CM$2)*$AI18+INDEX(装备数值!$X$13:$AH$116,$T18*8+5,CM$2)*$AJ18+INDEX(装备数值!$X$13:$AH$116,$U18*8+6,CM$2)*$AK18+INDEX(装备数值!$X$13:$AH$116,$V18*8+7,CM$2)*$AL18+INDEX(装备数值!$X$13:$AH$116,$W18*8+8,CM$2)*$AM18</f>
        <v>450</v>
      </c>
      <c r="CN18" s="14">
        <f>INDEX(装备数值!$X$13:$AH$116,$P18*8+1,CN$2)*$AF18+INDEX(装备数值!$X$13:$AH$116,$Q18*8+2,CN$2)*$AG18+INDEX(装备数值!$X$13:$AH$116,$S18*8+3,CN$2)*$AH18+INDEX(装备数值!$X$13:$AH$116,$R18*8+4,CN$2)*$AI18+INDEX(装备数值!$X$13:$AH$116,$T18*8+5,CN$2)*$AJ18+INDEX(装备数值!$X$13:$AH$116,$U18*8+6,CN$2)*$AK18+INDEX(装备数值!$X$13:$AH$116,$V18*8+7,CN$2)*$AL18+INDEX(装备数值!$X$13:$AH$116,$W18*8+8,CN$2)*$AM18</f>
        <v>4874</v>
      </c>
      <c r="CO18" s="14">
        <f>INDEX(装备数值!$X$13:$AH$116,$P18*8+1,CO$2)*$AF18+INDEX(装备数值!$X$13:$AH$116,$Q18*8+2,CO$2)*$AG18+INDEX(装备数值!$X$13:$AH$116,$S18*8+3,CO$2)*$AH18+INDEX(装备数值!$X$13:$AH$116,$R18*8+4,CO$2)*$AI18+INDEX(装备数值!$X$13:$AH$116,$T18*8+5,CO$2)*$AJ18+INDEX(装备数值!$X$13:$AH$116,$U18*8+6,CO$2)*$AK18+INDEX(装备数值!$X$13:$AH$116,$V18*8+7,CO$2)*$AL18+INDEX(装备数值!$X$13:$AH$116,$W18*8+8,CO$2)*$AM18</f>
        <v>248</v>
      </c>
      <c r="CP18" s="14">
        <f>INDEX(装备数值!$X$13:$AH$116,$P18*8+1,CP$2)*$AF18+INDEX(装备数值!$X$13:$AH$116,$Q18*8+2,CP$2)*$AG18+INDEX(装备数值!$X$13:$AH$116,$S18*8+3,CP$2)*$AH18+INDEX(装备数值!$X$13:$AH$116,$R18*8+4,CP$2)*$AI18+INDEX(装备数值!$X$13:$AH$116,$T18*8+5,CP$2)*$AJ18+INDEX(装备数值!$X$13:$AH$116,$U18*8+6,CP$2)*$AK18+INDEX(装备数值!$X$13:$AH$116,$V18*8+7,CP$2)*$AL18+INDEX(装备数值!$X$13:$AH$116,$W18*8+8,CP$2)*$AM18</f>
        <v>4500</v>
      </c>
      <c r="CQ18" s="14">
        <f>INDEX(装备数值!$X$13:$AH$116,$P18*8+1,CQ$2)*$AF18+INDEX(装备数值!$X$13:$AH$116,$Q18*8+2,CQ$2)*$AG18+INDEX(装备数值!$X$13:$AH$116,$S18*8+3,CQ$2)*$AH18+INDEX(装备数值!$X$13:$AH$116,$R18*8+4,CQ$2)*$AI18+INDEX(装备数值!$X$13:$AH$116,$T18*8+5,CQ$2)*$AJ18+INDEX(装备数值!$X$13:$AH$116,$U18*8+6,CQ$2)*$AK18+INDEX(装备数值!$X$13:$AH$116,$V18*8+7,CQ$2)*$AL18+INDEX(装备数值!$X$13:$AH$116,$W18*8+8,CQ$2)*$AM18</f>
        <v>110</v>
      </c>
      <c r="CR18" s="14">
        <f>INDEX(装备数值!$X$13:$AH$116,$P18*8+1,CR$2)*$AF18+INDEX(装备数值!$X$13:$AH$116,$Q18*8+2,CR$2)*$AG18+INDEX(装备数值!$X$13:$AH$116,$S18*8+3,CR$2)*$AH18+INDEX(装备数值!$X$13:$AH$116,$R18*8+4,CR$2)*$AI18+INDEX(装备数值!$X$13:$AH$116,$T18*8+5,CR$2)*$AJ18+INDEX(装备数值!$X$13:$AH$116,$U18*8+6,CR$2)*$AK18+INDEX(装备数值!$X$13:$AH$116,$V18*8+7,CR$2)*$AL18+INDEX(装备数值!$X$13:$AH$116,$W18*8+8,CR$2)*$AM18</f>
        <v>448</v>
      </c>
      <c r="CS18" s="14">
        <f>INDEX(装备数值!$X$13:$AH$116,$P18*8+1,CS$2)*$AF18+INDEX(装备数值!$X$13:$AH$116,$Q18*8+2,CS$2)*$AG18+INDEX(装备数值!$X$13:$AH$116,$S18*8+3,CS$2)*$AH18+INDEX(装备数值!$X$13:$AH$116,$R18*8+4,CS$2)*$AI18+INDEX(装备数值!$X$13:$AH$116,$T18*8+5,CS$2)*$AJ18+INDEX(装备数值!$X$13:$AH$116,$U18*8+6,CS$2)*$AK18+INDEX(装备数值!$X$13:$AH$116,$V18*8+7,CS$2)*$AL18+INDEX(装备数值!$X$13:$AH$116,$W18*8+8,CS$2)*$AM18</f>
        <v>372</v>
      </c>
      <c r="CT18" s="14">
        <f>INDEX(装备数值!$X$13:$AH$116,$P18*8+1,CT$2)*$AF18+INDEX(装备数值!$X$13:$AH$116,$Q18*8+2,CT$2)*$AG18+INDEX(装备数值!$X$13:$AH$116,$S18*8+3,CT$2)*$AH18+INDEX(装备数值!$X$13:$AH$116,$R18*8+4,CT$2)*$AI18+INDEX(装备数值!$X$13:$AH$116,$T18*8+5,CT$2)*$AJ18+INDEX(装备数值!$X$13:$AH$116,$U18*8+6,CT$2)*$AK18+INDEX(装备数值!$X$13:$AH$116,$V18*8+7,CT$2)*$AL18+INDEX(装备数值!$X$13:$AH$116,$W18*8+8,CT$2)*$AM18</f>
        <v>398</v>
      </c>
      <c r="CU18" s="14">
        <f>INDEX(装备数值!$X$13:$AH$116,$P18*8+1,CU$2)*$AF18+INDEX(装备数值!$X$13:$AH$116,$Q18*8+2,CU$2)*$AG18+INDEX(装备数值!$X$13:$AH$116,$S18*8+3,CU$2)*$AH18+INDEX(装备数值!$X$13:$AH$116,$R18*8+4,CU$2)*$AI18+INDEX(装备数值!$X$13:$AH$116,$T18*8+5,CU$2)*$AJ18+INDEX(装备数值!$X$13:$AH$116,$U18*8+6,CU$2)*$AK18+INDEX(装备数值!$X$13:$AH$116,$V18*8+7,CU$2)*$AL18+INDEX(装备数值!$X$13:$AH$116,$W18*8+8,CU$2)*$AM18</f>
        <v>474</v>
      </c>
      <c r="CV18" s="14">
        <f>INDEX(装备数值!$X$13:$AH$116,$P18*8+1,CV$2)*$AF18+INDEX(装备数值!$X$13:$AH$116,$Q18*8+2,CV$2)*$AG18+INDEX(装备数值!$X$13:$AH$116,$S18*8+3,CV$2)*$AH18+INDEX(装备数值!$X$13:$AH$116,$R18*8+4,CV$2)*$AI18+INDEX(装备数值!$X$13:$AH$116,$T18*8+5,CV$2)*$AJ18+INDEX(装备数值!$X$13:$AH$116,$U18*8+6,CV$2)*$AK18+INDEX(装备数值!$X$13:$AH$116,$V18*8+7,CV$2)*$AL18+INDEX(装备数值!$X$13:$AH$116,$W18*8+8,CV$2)*$AM18</f>
        <v>0</v>
      </c>
      <c r="CW18" s="14">
        <f>INDEX(装备数值!$X$13:$AH$116,$P18*8+1,CW$2)*$AF18+INDEX(装备数值!$X$13:$AH$116,$Q18*8+2,CW$2)*$AG18+INDEX(装备数值!$X$13:$AH$116,$S18*8+3,CW$2)*$AH18+INDEX(装备数值!$X$13:$AH$116,$R18*8+4,CW$2)*$AI18+INDEX(装备数值!$X$13:$AH$116,$T18*8+5,CW$2)*$AJ18+INDEX(装备数值!$X$13:$AH$116,$U18*8+6,CW$2)*$AK18+INDEX(装备数值!$X$13:$AH$116,$V18*8+7,CW$2)*$AL18+INDEX(装备数值!$X$13:$AH$116,$W18*8+8,CW$2)*$AM18</f>
        <v>0</v>
      </c>
      <c r="CY18" s="14">
        <f>INDEX(装备数值!$AN$17:$AN$117,MATCH(MIN($X18:$AE18),装备数值!$AO$17:$AO$117,1))</f>
        <v>3</v>
      </c>
      <c r="CZ18" s="14">
        <f>IF(COUNTIF($P18:$W18,"&gt;"&amp;0)=8,INDEX(装备数值!AR$17:AR$117,$CY18+1),0)</f>
        <v>240</v>
      </c>
      <c r="DA18" s="14">
        <f>IF(COUNTIF($P18:$W18,"&gt;"&amp;0)=8,INDEX(装备数值!AS$17:AS$117,$CY18+1),0)</f>
        <v>1800</v>
      </c>
      <c r="DB18" s="14">
        <f>IF(COUNTIF($P18:$W18,"&gt;"&amp;0)=8,INDEX(装备数值!AT$17:AT$117,$CY18+1),0)</f>
        <v>120</v>
      </c>
      <c r="DC18" s="14">
        <f>IF(COUNTIF($P18:$W18,"&gt;"&amp;0)=8,INDEX(装备数值!AU$17:AU$117,$CY18+1),0)</f>
        <v>2400</v>
      </c>
      <c r="DD18" s="14">
        <f>IF(COUNTIF($P18:$W18,"&gt;"&amp;0)=8,INDEX(装备数值!AV$17:AV$117,$CY18+1),0)</f>
        <v>42</v>
      </c>
      <c r="DF18" s="14">
        <f>INDEX(装备数值!$AY$17:$AY$77,MATCH(MIN($AF18:$AM18),装备数值!$AZ$17:$AZ$77,1))</f>
        <v>1</v>
      </c>
      <c r="DG18" s="26">
        <f>INDEX(装备数值!BA$17:BA$77,通天塔!DF18+1)</f>
        <v>0.01</v>
      </c>
      <c r="DH18" s="26">
        <f>INDEX(装备数值!BA$17:BA$77,通天塔!DF18+1)</f>
        <v>0.01</v>
      </c>
      <c r="DJ18" s="14">
        <f t="shared" si="40"/>
        <v>5</v>
      </c>
      <c r="DK18" s="14">
        <f>VLOOKUP(DJ18,军阶与晶片数值!$W$6:$X$27,2)</f>
        <v>2</v>
      </c>
      <c r="DL18" s="14">
        <f>INDEX(军阶与晶片数值!Y$6:Y$27,$DK18+1)</f>
        <v>200</v>
      </c>
      <c r="DM18" s="14">
        <f>INDEX(军阶与晶片数值!Z$6:Z$27,$DK18+1)</f>
        <v>200</v>
      </c>
      <c r="DN18" s="14">
        <f>INDEX(军阶与晶片数值!AA$6:AA$27,$DK18+1)</f>
        <v>200</v>
      </c>
      <c r="DO18" s="14">
        <f>INDEX(军阶与晶片数值!AB$6:AB$27,$DK18+1)</f>
        <v>200</v>
      </c>
      <c r="DP18" s="29">
        <f>INDEX(军阶与晶片数值!AC$6:AC$27,$DK18+1)</f>
        <v>10</v>
      </c>
      <c r="DQ18" s="29">
        <f>INDEX(军阶与晶片数值!AD$6:AD$27,$DK18+1)</f>
        <v>5</v>
      </c>
      <c r="DS18" s="26">
        <f>INDEX(军阶与晶片数值!I$6:I$16,AN18+1)</f>
        <v>0.01</v>
      </c>
      <c r="DT18" s="26">
        <f>INDEX(军阶与晶片数值!M$6:M$16,AO18+1)</f>
        <v>0.01</v>
      </c>
      <c r="DU18" s="26">
        <f>INDEX(军阶与晶片数值!J$6:J$16,AP18+1)</f>
        <v>0.01</v>
      </c>
      <c r="DV18" s="26">
        <f>INDEX(军阶与晶片数值!K$6:K$16,AQ18+1)</f>
        <v>0.02</v>
      </c>
      <c r="DW18" s="26">
        <f>INDEX(军阶与晶片数值!L$6:L$16,AR18+1)</f>
        <v>0.02</v>
      </c>
      <c r="DX18" s="28">
        <f>INDEX(军阶与晶片数值!N$6:N$16,AS18+1)</f>
        <v>0</v>
      </c>
      <c r="DY18" s="28">
        <f>INDEX(军阶与晶片数值!O$6:O$16,AT18+1)</f>
        <v>0</v>
      </c>
      <c r="DZ18" s="28">
        <f>INDEX(军阶与晶片数值!P$6:P$16,AU18+1)</f>
        <v>0</v>
      </c>
      <c r="EA18" s="28">
        <f>INDEX(军阶与晶片数值!Q$6:Q$16,AV18+1)</f>
        <v>0</v>
      </c>
      <c r="EB18" s="26">
        <f>INDEX(军阶与晶片数值!R$6:R$16,AW18+1)</f>
        <v>0</v>
      </c>
      <c r="EC18" s="26">
        <f>INDEX(军阶与晶片数值!S$6:S$16,AX18+1)</f>
        <v>0</v>
      </c>
      <c r="ED18" s="26">
        <f>INDEX(军阶与晶片数值!T$6:T$16,AY18+1)</f>
        <v>0</v>
      </c>
      <c r="EE18" s="26">
        <f>INDEX(军阶与晶片数值!U$6:U$16,AZ18+1)</f>
        <v>0</v>
      </c>
      <c r="EG18" s="26">
        <f>INDEX(军阶与晶片数值!$C$6:$C$36,通天塔!$BA18+1)</f>
        <v>0.1</v>
      </c>
      <c r="EH18" s="26">
        <f>INDEX(军阶与晶片数值!$C$6:$C$36,通天塔!$BA18+1)</f>
        <v>0.1</v>
      </c>
      <c r="EI18" s="26">
        <f>INDEX(军阶与晶片数值!$C$6:$C$36,通天塔!$BA18+1)</f>
        <v>0.1</v>
      </c>
      <c r="EJ18" s="26">
        <f>INDEX(军阶与晶片数值!$C$6:$C$36,通天塔!$BA18+1)</f>
        <v>0.1</v>
      </c>
      <c r="EK18" s="26">
        <f>INDEX(军阶与晶片数值!$C$6:$C$36,通天塔!$BA18+1)</f>
        <v>0.1</v>
      </c>
      <c r="EM18" s="14">
        <f>INDEX(战舰突破!$H$6:$H$18,通天塔!$J18+1)+INDEX(战舰突破!$H$23:$H$35,通天塔!$K18+1)+INDEX(战舰突破!$H$40:$H$52,通天塔!$L18+1)</f>
        <v>200</v>
      </c>
      <c r="EN18" s="14">
        <f>INDEX(战舰突破!$I$6:$I$18,通天塔!$J18+1)+INDEX(战舰突破!$I$23:$I$35,通天塔!$K18+1)+INDEX(战舰突破!$I$40:$I$52,通天塔!$L18+1)</f>
        <v>200</v>
      </c>
      <c r="EO18" s="14">
        <f>INDEX(战舰突破!$J$6:$J$18,通天塔!$J18+1)+INDEX(战舰突破!$J$23:$J$35,通天塔!$K18+1)+INDEX(战舰突破!$J$40:$J$52,通天塔!$L18+1)</f>
        <v>0</v>
      </c>
      <c r="EP18" s="14">
        <f>INDEX(战舰突破!$K$6:$K$18,通天塔!$J18+1)+INDEX(战舰突破!$K$23:$K$35,通天塔!$K18+1)+INDEX(战舰突破!$K$40:$K$52,通天塔!$L18+1)</f>
        <v>0</v>
      </c>
      <c r="EQ18" s="14">
        <f>INDEX(战舰突破!$L$6:$L$18,通天塔!$J18+1)+INDEX(战舰突破!$L$23:$L$35,通天塔!$K18+1)+INDEX(战舰突破!$L$40:$L$52,通天塔!$L18+1)</f>
        <v>0</v>
      </c>
      <c r="ER18" s="18">
        <f>INDEX(战舰突破!$N$6:$N$18,通天塔!$J18+1)+INDEX(战舰突破!$N$23:$N$35,通天塔!$K18+1)+INDEX(战舰突破!$N$40:$N$52,通天塔!$L18+1)</f>
        <v>0</v>
      </c>
      <c r="ES18" s="18">
        <f>INDEX(战舰突破!$O$6:$O$18,通天塔!$J18+1)+INDEX(战舰突破!$O$23:$O$35,通天塔!$K18+1)+INDEX(战舰突破!$O$40:$O$52,通天塔!$L18+1)</f>
        <v>0</v>
      </c>
      <c r="ET18" s="18">
        <f>INDEX(战舰突破!$P$6:$P$18,通天塔!$J18+1)+INDEX(战舰突破!$P$23:$P$35,通天塔!$K18+1)+INDEX(战舰突破!$P$40:$P$52,通天塔!$L18+1)</f>
        <v>0</v>
      </c>
      <c r="EU18" s="18">
        <f>INDEX(战舰突破!$Q$6:$Q$18,通天塔!$J18+1)+INDEX(战舰突破!$Q$23:$Q$35,通天塔!$K18+1)+INDEX(战舰突破!$Q$40:$Q$52,通天塔!$L18+1)</f>
        <v>0</v>
      </c>
      <c r="EV18" s="18">
        <f>INDEX(战舰突破!$R$6:$R$18,通天塔!$J18+1)+INDEX(战舰突破!$R$23:$R$35,通天塔!$K18+1)+INDEX(战舰突破!$R$40:$R$52,通天塔!$L18+1)</f>
        <v>0</v>
      </c>
      <c r="EW18" s="18">
        <f>INDEX(战舰突破!$M$6:$M$18,通天塔!$J18+1)+INDEX(战舰突破!$M$23:$M$35,通天塔!$K18+1)+INDEX(战舰突破!$M$40:$M$52,通天塔!$L18+1)</f>
        <v>0</v>
      </c>
      <c r="EX18" s="22">
        <f>INDEX(战舰突破!$W$6:$W$18,通天塔!$J18+1)+INDEX(战舰突破!$W$23:$W$35,通天塔!$K18+1)+INDEX(战舰突破!$W$40:$W$52,通天塔!$L18+1)</f>
        <v>0.3</v>
      </c>
      <c r="FA18" s="14">
        <f>INDEX(战舰突破!$S$6:$S$18,通天塔!$J18+1)</f>
        <v>0</v>
      </c>
      <c r="FB18" s="14">
        <f>INDEX(战舰突破!$T$6:$T$18,通天塔!$J18+1)</f>
        <v>0</v>
      </c>
      <c r="FC18" s="14">
        <f>INDEX(战舰突破!$U$6:$U$18,通天塔!$J18+1)</f>
        <v>0.1</v>
      </c>
      <c r="FD18" s="14">
        <f>INDEX(战舰突破!$V$6:$V$18,通天塔!$J18+1)</f>
        <v>0</v>
      </c>
      <c r="FE18" s="14">
        <f>INDEX(战舰突破!$X$6:$X$18,通天塔!$J18+1)</f>
        <v>3</v>
      </c>
      <c r="FG18" s="14">
        <f>INDEX(战舰突破!$S$23:$S$35,通天塔!$J18+1)</f>
        <v>0</v>
      </c>
      <c r="FH18" s="14">
        <f>INDEX(战舰突破!$T$23:$T$35,通天塔!$J18+1)</f>
        <v>0</v>
      </c>
      <c r="FI18" s="14">
        <f>INDEX(战舰突破!$U$23:$U$35,通天塔!$J18+1)</f>
        <v>0.1</v>
      </c>
      <c r="FJ18" s="14">
        <f>INDEX(战舰突破!$V$23:$V$35,通天塔!$J18+1)</f>
        <v>0</v>
      </c>
      <c r="FK18" s="14">
        <f>INDEX(战舰突破!$X$23:$X$35,通天塔!$J18+1)</f>
        <v>45</v>
      </c>
      <c r="FM18" s="14">
        <f>INDEX(战舰突破!$S$40:$S$52,通天塔!$J18+1)</f>
        <v>0</v>
      </c>
      <c r="FN18" s="14">
        <f>INDEX(战舰突破!$T$40:$T$52,通天塔!$J18+1)</f>
        <v>0</v>
      </c>
      <c r="FO18" s="14">
        <f>INDEX(战舰突破!$U$40:$U$52,通天塔!$J18+1)</f>
        <v>0.1</v>
      </c>
      <c r="FP18" s="14">
        <f>INDEX(战舰突破!$V$40:$V$52,通天塔!$J18+1)</f>
        <v>0</v>
      </c>
      <c r="FQ18" s="14">
        <f>INDEX(战舰突破!$X$40:$X$52,通天塔!$J18+1)</f>
        <v>75</v>
      </c>
      <c r="FT18" s="14">
        <f t="shared" si="41"/>
        <v>5547</v>
      </c>
      <c r="FU18" s="14">
        <f t="shared" si="42"/>
        <v>5889</v>
      </c>
      <c r="FV18" s="14">
        <f t="shared" si="43"/>
        <v>0</v>
      </c>
      <c r="FW18" s="14">
        <f t="shared" si="44"/>
        <v>49803</v>
      </c>
      <c r="FX18" s="14">
        <f t="shared" si="45"/>
        <v>3350</v>
      </c>
      <c r="FY18" s="14">
        <f t="shared" si="46"/>
        <v>94197</v>
      </c>
      <c r="FZ18" s="14">
        <f t="shared" si="47"/>
        <v>941</v>
      </c>
      <c r="GA18" s="28">
        <f t="shared" si="48"/>
        <v>648</v>
      </c>
      <c r="GB18" s="28">
        <f t="shared" si="49"/>
        <v>572</v>
      </c>
      <c r="GC18" s="28">
        <f t="shared" si="50"/>
        <v>598</v>
      </c>
      <c r="GD18" s="28">
        <f t="shared" si="51"/>
        <v>674</v>
      </c>
      <c r="GE18" s="28">
        <f t="shared" si="52"/>
        <v>1.01</v>
      </c>
      <c r="GF18" s="28">
        <f t="shared" si="53"/>
        <v>1.01</v>
      </c>
      <c r="GG18" s="28">
        <f t="shared" si="54"/>
        <v>0</v>
      </c>
      <c r="GH18" s="28">
        <f t="shared" si="55"/>
        <v>3.01</v>
      </c>
      <c r="GI18" s="14">
        <f t="shared" si="56"/>
        <v>1</v>
      </c>
      <c r="GJ18" s="14">
        <f t="shared" si="57"/>
        <v>1</v>
      </c>
      <c r="GK18" s="14">
        <f t="shared" si="58"/>
        <v>1</v>
      </c>
      <c r="GL18" s="18">
        <f t="shared" si="59"/>
        <v>1</v>
      </c>
      <c r="GM18" s="18">
        <f t="shared" si="60"/>
        <v>1</v>
      </c>
      <c r="GN18" s="18">
        <f t="shared" si="61"/>
        <v>1</v>
      </c>
      <c r="GO18" s="29">
        <f t="shared" si="62"/>
        <v>798</v>
      </c>
      <c r="GP18" s="29">
        <f t="shared" si="16"/>
        <v>1098</v>
      </c>
      <c r="GQ18" s="29">
        <f t="shared" si="16"/>
        <v>1098</v>
      </c>
      <c r="GR18" s="26">
        <f t="shared" si="63"/>
        <v>0.1</v>
      </c>
      <c r="GS18" s="26">
        <f t="shared" si="64"/>
        <v>0.1</v>
      </c>
      <c r="GT18" s="26">
        <f t="shared" si="65"/>
        <v>0.1</v>
      </c>
      <c r="GU18" s="14">
        <f t="shared" si="66"/>
        <v>2</v>
      </c>
      <c r="GV18" s="14">
        <f t="shared" si="67"/>
        <v>2</v>
      </c>
      <c r="GW18" s="14">
        <f t="shared" si="68"/>
        <v>2</v>
      </c>
      <c r="GX18" s="14">
        <f t="shared" si="69"/>
        <v>3</v>
      </c>
      <c r="GY18" s="14">
        <f t="shared" si="70"/>
        <v>45</v>
      </c>
      <c r="GZ18" s="14">
        <f t="shared" si="71"/>
        <v>75</v>
      </c>
      <c r="HA18">
        <v>14</v>
      </c>
      <c r="HB18" s="14">
        <f t="shared" si="72"/>
        <v>775515</v>
      </c>
      <c r="HD18" s="14">
        <f t="shared" si="73"/>
        <v>6700</v>
      </c>
      <c r="HE18" s="14">
        <f t="shared" si="74"/>
        <v>2743</v>
      </c>
      <c r="HF18" s="29">
        <f t="shared" si="75"/>
        <v>549</v>
      </c>
      <c r="HG18" s="29">
        <f t="shared" si="76"/>
        <v>154</v>
      </c>
      <c r="HH18" s="29">
        <f t="shared" si="77"/>
        <v>186</v>
      </c>
      <c r="HI18" s="29">
        <f t="shared" si="78"/>
        <v>226</v>
      </c>
      <c r="HJ18" s="14">
        <f t="shared" si="79"/>
        <v>1.01</v>
      </c>
      <c r="HK18" s="14">
        <f t="shared" si="80"/>
        <v>1.01</v>
      </c>
      <c r="HL18" s="14">
        <f t="shared" si="81"/>
        <v>1143</v>
      </c>
      <c r="HM18" s="14">
        <f t="shared" si="82"/>
        <v>1999</v>
      </c>
      <c r="HN18" s="26">
        <f t="shared" si="83"/>
        <v>0.42105263157894729</v>
      </c>
      <c r="HO18" s="26">
        <f t="shared" si="84"/>
        <v>0.45073982737361279</v>
      </c>
      <c r="HP18" s="29">
        <f t="shared" si="85"/>
        <v>426</v>
      </c>
      <c r="HQ18" s="29">
        <f t="shared" si="86"/>
        <v>2286</v>
      </c>
      <c r="HR18" s="29">
        <f t="shared" si="87"/>
        <v>0</v>
      </c>
      <c r="HS18" s="26">
        <f t="shared" si="88"/>
        <v>0.30786101527846227</v>
      </c>
      <c r="HT18" s="26">
        <f t="shared" si="89"/>
        <v>0.4002710694923608</v>
      </c>
      <c r="HU18" s="26">
        <f t="shared" si="90"/>
        <v>0.4002710694923608</v>
      </c>
      <c r="HV18" s="26">
        <f t="shared" si="91"/>
        <v>0</v>
      </c>
      <c r="HW18" s="29">
        <f t="shared" si="29"/>
        <v>1.3078610152784624</v>
      </c>
      <c r="HX18" s="29">
        <f t="shared" si="30"/>
        <v>1.4002710694923608</v>
      </c>
      <c r="HY18" s="29">
        <f t="shared" si="31"/>
        <v>1.4002710694923608</v>
      </c>
      <c r="HZ18" s="29">
        <f t="shared" si="32"/>
        <v>2785.7439625431248</v>
      </c>
      <c r="IA18" s="29">
        <f t="shared" si="33"/>
        <v>2134.0131099063578</v>
      </c>
      <c r="IB18" s="29">
        <f t="shared" si="34"/>
        <v>0</v>
      </c>
      <c r="IC18" s="29">
        <f t="shared" si="35"/>
        <v>19429</v>
      </c>
      <c r="ID18" s="14">
        <f t="shared" si="92"/>
        <v>4919.76</v>
      </c>
      <c r="IH18" s="14">
        <v>1</v>
      </c>
      <c r="II18" s="14">
        <v>0.7</v>
      </c>
      <c r="IJ18" s="14">
        <v>300</v>
      </c>
      <c r="IK18" s="14">
        <v>60</v>
      </c>
      <c r="IL18" s="14">
        <v>45</v>
      </c>
      <c r="IM18" s="23">
        <f t="shared" si="93"/>
        <v>423449</v>
      </c>
      <c r="IN18" s="23">
        <f t="shared" si="110"/>
        <v>0</v>
      </c>
      <c r="IO18" s="23">
        <f t="shared" si="111"/>
        <v>423449</v>
      </c>
      <c r="IP18" s="23">
        <f t="shared" si="112"/>
        <v>594631</v>
      </c>
      <c r="IQ18" s="23">
        <f t="shared" si="96"/>
        <v>0</v>
      </c>
      <c r="IR18" s="23">
        <f t="shared" si="97"/>
        <v>594631</v>
      </c>
      <c r="IS18" s="14">
        <v>1</v>
      </c>
      <c r="IT18" s="14">
        <v>0.7</v>
      </c>
      <c r="IU18" s="14">
        <v>150</v>
      </c>
      <c r="IV18" s="14">
        <v>30</v>
      </c>
      <c r="IW18" s="14">
        <v>22</v>
      </c>
      <c r="IX18" s="23">
        <f>INT(($HP18*$GI18*IU18*$HW18+$HQ18*$GJ18*$HX18*IV18+$HR18*$GK18*$HY18*IW18)+$IC18*IS18+($HQ18*$GJ18*$HX18*IT18*5*6/1.5+$HR18*$GK18*$HY18*IT18*5*6/2))</f>
        <v>243846</v>
      </c>
      <c r="IY18" s="23">
        <f t="shared" si="98"/>
        <v>0</v>
      </c>
      <c r="IZ18" s="23">
        <f t="shared" si="99"/>
        <v>243846</v>
      </c>
      <c r="JA18" s="23"/>
      <c r="JB18" s="23"/>
      <c r="JC18" s="23"/>
      <c r="JG18">
        <f t="shared" si="37"/>
        <v>1.3722638603475865</v>
      </c>
      <c r="JH18">
        <f t="shared" si="38"/>
        <v>1.3859864989510624</v>
      </c>
      <c r="JJ18" s="14">
        <v>10</v>
      </c>
      <c r="JK18" s="14">
        <v>2</v>
      </c>
      <c r="JL18" s="14">
        <v>1.5</v>
      </c>
      <c r="JM18" s="23">
        <f>INT(($HP18*$GI18*$HW18*JJ18+$HQ18*$GJ18*$HX18*JK18+$HR18*$GK18*$HY18*JL18))</f>
        <v>11973</v>
      </c>
      <c r="JN18" s="23">
        <f t="shared" si="100"/>
        <v>0</v>
      </c>
      <c r="JO18" s="23">
        <f t="shared" si="101"/>
        <v>11973</v>
      </c>
      <c r="JP18" s="14">
        <v>30</v>
      </c>
      <c r="JQ18" s="14">
        <v>6</v>
      </c>
      <c r="JR18" s="14">
        <v>4</v>
      </c>
      <c r="JS18" s="23">
        <f>INT(($HP18*$GI18*$HW18*JP18+$HQ18*$GJ18*$HX18*JQ18+$HR18*$GK18*$HY18*JR18))</f>
        <v>35920</v>
      </c>
      <c r="JT18" s="23">
        <f t="shared" si="102"/>
        <v>0</v>
      </c>
      <c r="JU18" s="23">
        <f t="shared" si="103"/>
        <v>35920</v>
      </c>
      <c r="JW18" s="23">
        <f t="shared" si="104"/>
        <v>47893</v>
      </c>
      <c r="JX18" s="23">
        <f t="shared" si="105"/>
        <v>0</v>
      </c>
      <c r="JY18" s="23">
        <f t="shared" si="106"/>
        <v>47893</v>
      </c>
      <c r="JZ18" s="23">
        <f t="shared" si="113"/>
        <v>17960</v>
      </c>
      <c r="KA18" s="23">
        <f t="shared" si="108"/>
        <v>0</v>
      </c>
      <c r="KB18" s="23">
        <f t="shared" si="109"/>
        <v>17960</v>
      </c>
      <c r="KF18">
        <v>19</v>
      </c>
      <c r="KG18" t="s">
        <v>123</v>
      </c>
      <c r="KH18" s="17">
        <v>1</v>
      </c>
      <c r="KI18" t="s">
        <v>192</v>
      </c>
      <c r="KJ18" t="s">
        <v>232</v>
      </c>
      <c r="KK18" t="s">
        <v>145</v>
      </c>
      <c r="KM18" t="s">
        <v>214</v>
      </c>
    </row>
    <row r="19" spans="3:299" ht="16.5" x14ac:dyDescent="0.2">
      <c r="C19" s="14">
        <f t="shared" si="39"/>
        <v>1</v>
      </c>
      <c r="D19" s="14">
        <v>15</v>
      </c>
      <c r="E19" s="14" t="s">
        <v>684</v>
      </c>
      <c r="F19" s="14">
        <v>45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F19" s="14">
        <f>ROUND((INDEX(新战舰养成!S$6:S$18,通天塔!$J19+1)+INDEX(新战舰养成!D$6:D$18,通天塔!$J19+1)*(通天塔!$G19-1))*INDEX(战舰突破!$D$6:$D$18,通天塔!$M19+1),0)</f>
        <v>10</v>
      </c>
      <c r="BG19" s="14">
        <f>ROUND((INDEX(新战舰养成!T$6:T$18,通天塔!$J19+1)+INDEX(新战舰养成!E$6:E$18,通天塔!$J19+1)*(通天塔!$G19-1))*INDEX(战舰突破!$D$6:$D$18,通天塔!$M19+1),0)</f>
        <v>20</v>
      </c>
      <c r="BH19" s="14">
        <f>ROUND((INDEX(新战舰养成!U$6:U$18,通天塔!$J19+1)+INDEX(新战舰养成!F$6:F$18,通天塔!$J19+1)*(通天塔!$G19-1))*INDEX(战舰突破!$D$6:$D$18,通天塔!$M19+1),0)</f>
        <v>5</v>
      </c>
      <c r="BI19" s="14">
        <f>ROUND((INDEX(新战舰养成!V$6:V$18,通天塔!$J19+1)+INDEX(新战舰养成!G$6:G$18,通天塔!$J19+1)*(通天塔!$G19-1))*INDEX(战舰突破!$D$6:$D$18,通天塔!$M19+1),0)</f>
        <v>300</v>
      </c>
      <c r="BJ19" s="14">
        <f>ROUND((INDEX(新战舰养成!W$6:W$18,通天塔!$J19+1)+INDEX(新战舰养成!H$6:H$18,通天塔!$J19+1)*(通天塔!$G19-1))*INDEX(战舰突破!$D$6:$D$18,通天塔!$M19+1),0)</f>
        <v>4</v>
      </c>
      <c r="BL19" s="14">
        <f>IF($H19&gt;0,ROUND((INDEX(新战舰养成!X$6:X$18,通天塔!$K19+1)+INDEX(新战舰养成!I$6:I$18,通天塔!$K19+1)*(通天塔!$H19-1))*INDEX(战舰突破!$D$6:$D$18,通天塔!$N19+1),0),0)</f>
        <v>0</v>
      </c>
      <c r="BM19" s="14">
        <f>IF($H19&gt;0,ROUND((INDEX(新战舰养成!Y$6:Y$18,通天塔!$K19+1)+INDEX(新战舰养成!J$6:J$18,通天塔!$K19+1)*(通天塔!$H19-1))*INDEX(战舰突破!$D$6:$D$18,通天塔!$N19+1),0),0)</f>
        <v>0</v>
      </c>
      <c r="BN19" s="14">
        <f>IF($H19&gt;0,ROUND((INDEX(新战舰养成!Z$6:Z$18,通天塔!$K19+1)+INDEX(新战舰养成!K$6:K$18,通天塔!$K19+1)*(通天塔!$H19-1))*INDEX(战舰突破!$D$6:$D$18,通天塔!$N19+1),0),0)</f>
        <v>0</v>
      </c>
      <c r="BO19" s="14">
        <f>IF($H19&gt;0,ROUND((INDEX(新战舰养成!AA$6:AA$18,通天塔!$K19+1)+INDEX(新战舰养成!L$6:L$18,通天塔!$K19+1)*(通天塔!$H19-1))*INDEX(战舰突破!$D$6:$D$18,通天塔!$N19+1),0),0)</f>
        <v>0</v>
      </c>
      <c r="BP19" s="14">
        <f>IF($H19&gt;0,ROUND((INDEX(新战舰养成!AB$6:AB$18,通天塔!$K19+1)+INDEX(新战舰养成!M$6:M$18,通天塔!$K19+1)*(通天塔!$H19-1))*INDEX(战舰突破!$D$6:$D$18,通天塔!$N19+1),0),0)</f>
        <v>0</v>
      </c>
      <c r="BR19" s="14">
        <f>IF($I19&gt;0,ROUND((INDEX(新战舰养成!AC$6:AC$18,通天塔!$L19+1)+INDEX(新战舰养成!I$6:I$18,通天塔!$L19+1)*(通天塔!$I19-1))*INDEX(战舰突破!$D$6:$D$18,通天塔!$O19+1),0),0)</f>
        <v>0</v>
      </c>
      <c r="BS19" s="14">
        <f>IF($I19&gt;0,ROUND((INDEX(新战舰养成!AD$6:AD$18,通天塔!$L19+1)+INDEX(新战舰养成!J$6:J$18,通天塔!$L19+1)*(通天塔!$I19-1))*INDEX(战舰突破!$D$6:$D$18,通天塔!$O19+1),0),0)</f>
        <v>0</v>
      </c>
      <c r="BT19" s="14">
        <f>IF($I19&gt;0,ROUND((INDEX(新战舰养成!AE$6:AE$18,通天塔!$L19+1)+INDEX(新战舰养成!K$6:K$18,通天塔!$L19+1)*(通天塔!$I19-1))*INDEX(战舰突破!$D$6:$D$18,通天塔!$O19+1),0),0)</f>
        <v>0</v>
      </c>
      <c r="BU19" s="14">
        <f>IF($I19&gt;0,ROUND((INDEX(新战舰养成!AF$6:AF$18,通天塔!$L19+1)+INDEX(新战舰养成!L$6:L$18,通天塔!$L19+1)*(通天塔!$I19-1))*INDEX(战舰突破!$D$6:$D$18,通天塔!$O19+1),0),0)</f>
        <v>0</v>
      </c>
      <c r="BV19" s="14">
        <f>IF($I19&gt;0,ROUND((INDEX(新战舰养成!AG$6:AG$18,通天塔!$L19+1)+INDEX(新战舰养成!M$6:M$18,通天塔!$L19+1)*(通天塔!$I19-1))*INDEX(战舰突破!$D$6:$D$18,通天塔!$O19+1),0),0)</f>
        <v>0</v>
      </c>
      <c r="BY19" s="14">
        <f>(INDEX(装备数值!$C$13:$G$116,通天塔!$P19*8+1,BY$2)+INDEX(装备数值!$C$13:$G$116,通天塔!$Q19*8+2,BY$2)+INDEX(装备数值!$C$13:$G$116,通天塔!$S19*8+3,BY$2)+INDEX(装备数值!$C$13:$G$116,通天塔!$R19*8+4,BY$2)+INDEX(装备数值!$C$13:$G$116,通天塔!$T19*8+5,BY$2)+INDEX(装备数值!$C$13:$G$116,通天塔!$U19*8+6,BY$2)+INDEX(装备数值!$C$13:$G$116,通天塔!$V19*8+7,BY$2)+INDEX(装备数值!$C$13:$G$116,通天塔!$W19*8+8,BY$2))</f>
        <v>0</v>
      </c>
      <c r="BZ19" s="14">
        <f>(INDEX(装备数值!$C$13:$G$116,通天塔!$P19*8+1,BZ$2)+INDEX(装备数值!$C$13:$G$116,通天塔!$Q19*8+2,BZ$2)+INDEX(装备数值!$C$13:$G$116,通天塔!$S19*8+3,BZ$2)+INDEX(装备数值!$C$13:$G$116,通天塔!$R19*8+4,BZ$2)+INDEX(装备数值!$C$13:$G$116,通天塔!$T19*8+5,BZ$2)+INDEX(装备数值!$C$13:$G$116,通天塔!$U19*8+6,BZ$2)+INDEX(装备数值!$C$13:$G$116,通天塔!$V19*8+7,BZ$2)+INDEX(装备数值!$C$13:$G$116,通天塔!$W19*8+8,BZ$2))</f>
        <v>0</v>
      </c>
      <c r="CA19" s="14">
        <f>(INDEX(装备数值!$C$13:$G$116,通天塔!$P19*8+1,CA$2)+INDEX(装备数值!$C$13:$G$116,通天塔!$Q19*8+2,CA$2)+INDEX(装备数值!$C$13:$G$116,通天塔!$S19*8+3,CA$2)+INDEX(装备数值!$C$13:$G$116,通天塔!$R19*8+4,CA$2)+INDEX(装备数值!$C$13:$G$116,通天塔!$T19*8+5,CA$2)+INDEX(装备数值!$C$13:$G$116,通天塔!$U19*8+6,CA$2)+INDEX(装备数值!$C$13:$G$116,通天塔!$V19*8+7,CA$2)+INDEX(装备数值!$C$13:$G$116,通天塔!$W19*8+8,CA$2))</f>
        <v>0</v>
      </c>
      <c r="CB19" s="14">
        <f>(INDEX(装备数值!$C$13:$G$116,通天塔!$P19*8+1,CB$2)+INDEX(装备数值!$C$13:$G$116,通天塔!$Q19*8+2,CB$2)+INDEX(装备数值!$C$13:$G$116,通天塔!$S19*8+3,CB$2)+INDEX(装备数值!$C$13:$G$116,通天塔!$R19*8+4,CB$2)+INDEX(装备数值!$C$13:$G$116,通天塔!$T19*8+5,CB$2)+INDEX(装备数值!$C$13:$G$116,通天塔!$U19*8+6,CB$2)+INDEX(装备数值!$C$13:$G$116,通天塔!$V19*8+7,CB$2)+INDEX(装备数值!$C$13:$G$116,通天塔!$W19*8+8,CB$2))</f>
        <v>0</v>
      </c>
      <c r="CC19" s="14">
        <f>(INDEX(装备数值!$C$13:$G$116,通天塔!$P19*8+1,CC$2)+INDEX(装备数值!$C$13:$G$116,通天塔!$Q19*8+2,CC$2)+INDEX(装备数值!$C$13:$G$116,通天塔!$S19*8+3,CC$2)+INDEX(装备数值!$C$13:$G$116,通天塔!$R19*8+4,CC$2)+INDEX(装备数值!$C$13:$G$116,通天塔!$T19*8+5,CC$2)+INDEX(装备数值!$C$13:$G$116,通天塔!$U19*8+6,CC$2)+INDEX(装备数值!$C$13:$G$116,通天塔!$V19*8+7,CC$2)+INDEX(装备数值!$C$13:$G$116,通天塔!$W19*8+8,CC$2))</f>
        <v>0</v>
      </c>
      <c r="CF19" s="14">
        <f>INDEX(装备数值!$I$13:$M$116,通天塔!$P19*8+1,CF$2)*$X19+INDEX(装备数值!$I$13:$M$116,通天塔!$Q19*8+2,CF$2)*$Y19+INDEX(装备数值!$I$13:$M$116,通天塔!$S19*8+3,CF$2)*$Z19+INDEX(装备数值!$I$13:$M$116,通天塔!$R19*8+4,CF$2)*$AA19+INDEX(装备数值!$I$13:$M$116,通天塔!$T19*8+5,CF$2)*$AB19+INDEX(装备数值!$I$13:$M$116,通天塔!$U19*8+6,CF$2)*$AC19+INDEX(装备数值!$I$13:$M$116,通天塔!$V19*8+7,CF$2)*$AD19+INDEX(装备数值!$I$13:$M$116,通天塔!$W19*8+8,CF$2)*$AE19</f>
        <v>0</v>
      </c>
      <c r="CG19" s="14">
        <f>INDEX(装备数值!$I$13:$M$116,通天塔!$P19*8+1,CG$2)*$X19+INDEX(装备数值!$I$13:$M$116,通天塔!$Q19*8+2,CG$2)*$Y19+INDEX(装备数值!$I$13:$M$116,通天塔!$S19*8+3,CG$2)*$Z19+INDEX(装备数值!$I$13:$M$116,通天塔!$R19*8+4,CG$2)*$AA19+INDEX(装备数值!$I$13:$M$116,通天塔!$T19*8+5,CG$2)*$AB19+INDEX(装备数值!$I$13:$M$116,通天塔!$U19*8+6,CG$2)*$AC19+INDEX(装备数值!$I$13:$M$116,通天塔!$V19*8+7,CG$2)*$AD19+INDEX(装备数值!$I$13:$M$116,通天塔!$W19*8+8,CG$2)*$AE19</f>
        <v>0</v>
      </c>
      <c r="CH19" s="14">
        <f>INDEX(装备数值!$I$13:$M$116,通天塔!$P19*8+1,CH$2)*$X19+INDEX(装备数值!$I$13:$M$116,通天塔!$Q19*8+2,CH$2)*$Y19+INDEX(装备数值!$I$13:$M$116,通天塔!$S19*8+3,CH$2)*$Z19+INDEX(装备数值!$I$13:$M$116,通天塔!$R19*8+4,CH$2)*$AA19+INDEX(装备数值!$I$13:$M$116,通天塔!$T19*8+5,CH$2)*$AB19+INDEX(装备数值!$I$13:$M$116,通天塔!$U19*8+6,CH$2)*$AC19+INDEX(装备数值!$I$13:$M$116,通天塔!$V19*8+7,CH$2)*$AD19+INDEX(装备数值!$I$13:$M$116,通天塔!$W19*8+8,CH$2)*$AE19</f>
        <v>0</v>
      </c>
      <c r="CI19" s="14">
        <f>INDEX(装备数值!$I$13:$M$116,通天塔!$P19*8+1,CI$2)*$X19+INDEX(装备数值!$I$13:$M$116,通天塔!$Q19*8+2,CI$2)*$Y19+INDEX(装备数值!$I$13:$M$116,通天塔!$S19*8+3,CI$2)*$Z19+INDEX(装备数值!$I$13:$M$116,通天塔!$R19*8+4,CI$2)*$AA19+INDEX(装备数值!$I$13:$M$116,通天塔!$T19*8+5,CI$2)*$AB19+INDEX(装备数值!$I$13:$M$116,通天塔!$U19*8+6,CI$2)*$AC19+INDEX(装备数值!$I$13:$M$116,通天塔!$V19*8+7,CI$2)*$AD19+INDEX(装备数值!$I$13:$M$116,通天塔!$W19*8+8,CI$2)*$AE19</f>
        <v>0</v>
      </c>
      <c r="CJ19" s="14">
        <f>INDEX(装备数值!$I$13:$M$116,通天塔!$P19*8+1,CJ$2)*$X19+INDEX(装备数值!$I$13:$M$116,通天塔!$Q19*8+2,CJ$2)*$Y19+INDEX(装备数值!$I$13:$M$116,通天塔!$S19*8+3,CJ$2)*$Z19+INDEX(装备数值!$I$13:$M$116,通天塔!$R19*8+4,CJ$2)*$AA19+INDEX(装备数值!$I$13:$M$116,通天塔!$T19*8+5,CJ$2)*$AB19+INDEX(装备数值!$I$13:$M$116,通天塔!$U19*8+6,CJ$2)*$AC19+INDEX(装备数值!$I$13:$M$116,通天塔!$V19*8+7,CJ$2)*$AD19+INDEX(装备数值!$I$13:$M$116,通天塔!$W19*8+8,CJ$2)*$AE19</f>
        <v>0</v>
      </c>
      <c r="CM19" s="14">
        <f>INDEX(装备数值!$X$13:$AH$116,$P19*8+1,CM$2)*$AF19+INDEX(装备数值!$X$13:$AH$116,$Q19*8+2,CM$2)*$AG19+INDEX(装备数值!$X$13:$AH$116,$S19*8+3,CM$2)*$AH19+INDEX(装备数值!$X$13:$AH$116,$R19*8+4,CM$2)*$AI19+INDEX(装备数值!$X$13:$AH$116,$T19*8+5,CM$2)*$AJ19+INDEX(装备数值!$X$13:$AH$116,$U19*8+6,CM$2)*$AK19+INDEX(装备数值!$X$13:$AH$116,$V19*8+7,CM$2)*$AL19+INDEX(装备数值!$X$13:$AH$116,$W19*8+8,CM$2)*$AM19</f>
        <v>0</v>
      </c>
      <c r="CN19" s="14">
        <f>INDEX(装备数值!$X$13:$AH$116,$P19*8+1,CN$2)*$AF19+INDEX(装备数值!$X$13:$AH$116,$Q19*8+2,CN$2)*$AG19+INDEX(装备数值!$X$13:$AH$116,$S19*8+3,CN$2)*$AH19+INDEX(装备数值!$X$13:$AH$116,$R19*8+4,CN$2)*$AI19+INDEX(装备数值!$X$13:$AH$116,$T19*8+5,CN$2)*$AJ19+INDEX(装备数值!$X$13:$AH$116,$U19*8+6,CN$2)*$AK19+INDEX(装备数值!$X$13:$AH$116,$V19*8+7,CN$2)*$AL19+INDEX(装备数值!$X$13:$AH$116,$W19*8+8,CN$2)*$AM19</f>
        <v>0</v>
      </c>
      <c r="CO19" s="14">
        <f>INDEX(装备数值!$X$13:$AH$116,$P19*8+1,CO$2)*$AF19+INDEX(装备数值!$X$13:$AH$116,$Q19*8+2,CO$2)*$AG19+INDEX(装备数值!$X$13:$AH$116,$S19*8+3,CO$2)*$AH19+INDEX(装备数值!$X$13:$AH$116,$R19*8+4,CO$2)*$AI19+INDEX(装备数值!$X$13:$AH$116,$T19*8+5,CO$2)*$AJ19+INDEX(装备数值!$X$13:$AH$116,$U19*8+6,CO$2)*$AK19+INDEX(装备数值!$X$13:$AH$116,$V19*8+7,CO$2)*$AL19+INDEX(装备数值!$X$13:$AH$116,$W19*8+8,CO$2)*$AM19</f>
        <v>0</v>
      </c>
      <c r="CP19" s="14">
        <f>INDEX(装备数值!$X$13:$AH$116,$P19*8+1,CP$2)*$AF19+INDEX(装备数值!$X$13:$AH$116,$Q19*8+2,CP$2)*$AG19+INDEX(装备数值!$X$13:$AH$116,$S19*8+3,CP$2)*$AH19+INDEX(装备数值!$X$13:$AH$116,$R19*8+4,CP$2)*$AI19+INDEX(装备数值!$X$13:$AH$116,$T19*8+5,CP$2)*$AJ19+INDEX(装备数值!$X$13:$AH$116,$U19*8+6,CP$2)*$AK19+INDEX(装备数值!$X$13:$AH$116,$V19*8+7,CP$2)*$AL19+INDEX(装备数值!$X$13:$AH$116,$W19*8+8,CP$2)*$AM19</f>
        <v>0</v>
      </c>
      <c r="CQ19" s="14">
        <f>INDEX(装备数值!$X$13:$AH$116,$P19*8+1,CQ$2)*$AF19+INDEX(装备数值!$X$13:$AH$116,$Q19*8+2,CQ$2)*$AG19+INDEX(装备数值!$X$13:$AH$116,$S19*8+3,CQ$2)*$AH19+INDEX(装备数值!$X$13:$AH$116,$R19*8+4,CQ$2)*$AI19+INDEX(装备数值!$X$13:$AH$116,$T19*8+5,CQ$2)*$AJ19+INDEX(装备数值!$X$13:$AH$116,$U19*8+6,CQ$2)*$AK19+INDEX(装备数值!$X$13:$AH$116,$V19*8+7,CQ$2)*$AL19+INDEX(装备数值!$X$13:$AH$116,$W19*8+8,CQ$2)*$AM19</f>
        <v>0</v>
      </c>
      <c r="CR19" s="14">
        <f>INDEX(装备数值!$X$13:$AH$116,$P19*8+1,CR$2)*$AF19+INDEX(装备数值!$X$13:$AH$116,$Q19*8+2,CR$2)*$AG19+INDEX(装备数值!$X$13:$AH$116,$S19*8+3,CR$2)*$AH19+INDEX(装备数值!$X$13:$AH$116,$R19*8+4,CR$2)*$AI19+INDEX(装备数值!$X$13:$AH$116,$T19*8+5,CR$2)*$AJ19+INDEX(装备数值!$X$13:$AH$116,$U19*8+6,CR$2)*$AK19+INDEX(装备数值!$X$13:$AH$116,$V19*8+7,CR$2)*$AL19+INDEX(装备数值!$X$13:$AH$116,$W19*8+8,CR$2)*$AM19</f>
        <v>0</v>
      </c>
      <c r="CS19" s="14">
        <f>INDEX(装备数值!$X$13:$AH$116,$P19*8+1,CS$2)*$AF19+INDEX(装备数值!$X$13:$AH$116,$Q19*8+2,CS$2)*$AG19+INDEX(装备数值!$X$13:$AH$116,$S19*8+3,CS$2)*$AH19+INDEX(装备数值!$X$13:$AH$116,$R19*8+4,CS$2)*$AI19+INDEX(装备数值!$X$13:$AH$116,$T19*8+5,CS$2)*$AJ19+INDEX(装备数值!$X$13:$AH$116,$U19*8+6,CS$2)*$AK19+INDEX(装备数值!$X$13:$AH$116,$V19*8+7,CS$2)*$AL19+INDEX(装备数值!$X$13:$AH$116,$W19*8+8,CS$2)*$AM19</f>
        <v>0</v>
      </c>
      <c r="CT19" s="14">
        <f>INDEX(装备数值!$X$13:$AH$116,$P19*8+1,CT$2)*$AF19+INDEX(装备数值!$X$13:$AH$116,$Q19*8+2,CT$2)*$AG19+INDEX(装备数值!$X$13:$AH$116,$S19*8+3,CT$2)*$AH19+INDEX(装备数值!$X$13:$AH$116,$R19*8+4,CT$2)*$AI19+INDEX(装备数值!$X$13:$AH$116,$T19*8+5,CT$2)*$AJ19+INDEX(装备数值!$X$13:$AH$116,$U19*8+6,CT$2)*$AK19+INDEX(装备数值!$X$13:$AH$116,$V19*8+7,CT$2)*$AL19+INDEX(装备数值!$X$13:$AH$116,$W19*8+8,CT$2)*$AM19</f>
        <v>0</v>
      </c>
      <c r="CU19" s="14">
        <f>INDEX(装备数值!$X$13:$AH$116,$P19*8+1,CU$2)*$AF19+INDEX(装备数值!$X$13:$AH$116,$Q19*8+2,CU$2)*$AG19+INDEX(装备数值!$X$13:$AH$116,$S19*8+3,CU$2)*$AH19+INDEX(装备数值!$X$13:$AH$116,$R19*8+4,CU$2)*$AI19+INDEX(装备数值!$X$13:$AH$116,$T19*8+5,CU$2)*$AJ19+INDEX(装备数值!$X$13:$AH$116,$U19*8+6,CU$2)*$AK19+INDEX(装备数值!$X$13:$AH$116,$V19*8+7,CU$2)*$AL19+INDEX(装备数值!$X$13:$AH$116,$W19*8+8,CU$2)*$AM19</f>
        <v>0</v>
      </c>
      <c r="CV19" s="14">
        <f>INDEX(装备数值!$X$13:$AH$116,$P19*8+1,CV$2)*$AF19+INDEX(装备数值!$X$13:$AH$116,$Q19*8+2,CV$2)*$AG19+INDEX(装备数值!$X$13:$AH$116,$S19*8+3,CV$2)*$AH19+INDEX(装备数值!$X$13:$AH$116,$R19*8+4,CV$2)*$AI19+INDEX(装备数值!$X$13:$AH$116,$T19*8+5,CV$2)*$AJ19+INDEX(装备数值!$X$13:$AH$116,$U19*8+6,CV$2)*$AK19+INDEX(装备数值!$X$13:$AH$116,$V19*8+7,CV$2)*$AL19+INDEX(装备数值!$X$13:$AH$116,$W19*8+8,CV$2)*$AM19</f>
        <v>0</v>
      </c>
      <c r="CW19" s="14">
        <f>INDEX(装备数值!$X$13:$AH$116,$P19*8+1,CW$2)*$AF19+INDEX(装备数值!$X$13:$AH$116,$Q19*8+2,CW$2)*$AG19+INDEX(装备数值!$X$13:$AH$116,$S19*8+3,CW$2)*$AH19+INDEX(装备数值!$X$13:$AH$116,$R19*8+4,CW$2)*$AI19+INDEX(装备数值!$X$13:$AH$116,$T19*8+5,CW$2)*$AJ19+INDEX(装备数值!$X$13:$AH$116,$U19*8+6,CW$2)*$AK19+INDEX(装备数值!$X$13:$AH$116,$V19*8+7,CW$2)*$AL19+INDEX(装备数值!$X$13:$AH$116,$W19*8+8,CW$2)*$AM19</f>
        <v>0</v>
      </c>
      <c r="CY19" s="14">
        <f>INDEX(装备数值!$AN$17:$AN$117,MATCH(MIN($X19:$AE19),装备数值!$AO$17:$AO$117,1))</f>
        <v>0</v>
      </c>
      <c r="CZ19" s="14">
        <f>IF(COUNTIF($P19:$W19,"&gt;"&amp;0)=8,INDEX(装备数值!AR$17:AR$117,$CY19+1),0)</f>
        <v>0</v>
      </c>
      <c r="DA19" s="14">
        <f>IF(COUNTIF($P19:$W19,"&gt;"&amp;0)=8,INDEX(装备数值!AS$17:AS$117,$CY19+1),0)</f>
        <v>0</v>
      </c>
      <c r="DB19" s="14">
        <f>IF(COUNTIF($P19:$W19,"&gt;"&amp;0)=8,INDEX(装备数值!AT$17:AT$117,$CY19+1),0)</f>
        <v>0</v>
      </c>
      <c r="DC19" s="14">
        <f>IF(COUNTIF($P19:$W19,"&gt;"&amp;0)=8,INDEX(装备数值!AU$17:AU$117,$CY19+1),0)</f>
        <v>0</v>
      </c>
      <c r="DD19" s="14">
        <f>IF(COUNTIF($P19:$W19,"&gt;"&amp;0)=8,INDEX(装备数值!AV$17:AV$117,$CY19+1),0)</f>
        <v>0</v>
      </c>
      <c r="DF19" s="14">
        <f>INDEX(装备数值!$AY$17:$AY$77,MATCH(MIN($AF19:$AM19),装备数值!$AZ$17:$AZ$77,1))</f>
        <v>0</v>
      </c>
      <c r="DG19" s="26">
        <f>INDEX(装备数值!BA$17:BA$77,通天塔!DF19+1)</f>
        <v>0</v>
      </c>
      <c r="DH19" s="26">
        <f>INDEX(装备数值!BA$17:BA$77,通天塔!DF19+1)</f>
        <v>0</v>
      </c>
      <c r="DJ19" s="14">
        <f t="shared" si="40"/>
        <v>0</v>
      </c>
      <c r="DK19" s="14">
        <f>VLOOKUP(DJ19,军阶与晶片数值!$W$6:$X$27,2)</f>
        <v>0</v>
      </c>
      <c r="DL19" s="14">
        <f>INDEX(军阶与晶片数值!Y$6:Y$27,$DK19+1)</f>
        <v>0</v>
      </c>
      <c r="DM19" s="14">
        <f>INDEX(军阶与晶片数值!Z$6:Z$27,$DK19+1)</f>
        <v>0</v>
      </c>
      <c r="DN19" s="14">
        <f>INDEX(军阶与晶片数值!AA$6:AA$27,$DK19+1)</f>
        <v>0</v>
      </c>
      <c r="DO19" s="14">
        <f>INDEX(军阶与晶片数值!AB$6:AB$27,$DK19+1)</f>
        <v>0</v>
      </c>
      <c r="DP19" s="29">
        <f>INDEX(军阶与晶片数值!AC$6:AC$27,$DK19+1)</f>
        <v>0</v>
      </c>
      <c r="DQ19" s="29">
        <f>INDEX(军阶与晶片数值!AD$6:AD$27,$DK19+1)</f>
        <v>0</v>
      </c>
      <c r="DS19" s="26">
        <f>INDEX(军阶与晶片数值!I$6:I$16,AN19+1)</f>
        <v>0</v>
      </c>
      <c r="DT19" s="26">
        <f>INDEX(军阶与晶片数值!M$6:M$16,AO19+1)</f>
        <v>0</v>
      </c>
      <c r="DU19" s="26">
        <f>INDEX(军阶与晶片数值!J$6:J$16,AP19+1)</f>
        <v>0</v>
      </c>
      <c r="DV19" s="26">
        <f>INDEX(军阶与晶片数值!K$6:K$16,AQ19+1)</f>
        <v>0</v>
      </c>
      <c r="DW19" s="26">
        <f>INDEX(军阶与晶片数值!L$6:L$16,AR19+1)</f>
        <v>0</v>
      </c>
      <c r="DX19" s="28">
        <f>INDEX(军阶与晶片数值!N$6:N$16,AS19+1)</f>
        <v>0</v>
      </c>
      <c r="DY19" s="28">
        <f>INDEX(军阶与晶片数值!O$6:O$16,AT19+1)</f>
        <v>0</v>
      </c>
      <c r="DZ19" s="28">
        <f>INDEX(军阶与晶片数值!P$6:P$16,AU19+1)</f>
        <v>0</v>
      </c>
      <c r="EA19" s="28">
        <f>INDEX(军阶与晶片数值!Q$6:Q$16,AV19+1)</f>
        <v>0</v>
      </c>
      <c r="EB19" s="26">
        <f>INDEX(军阶与晶片数值!R$6:R$16,AW19+1)</f>
        <v>0</v>
      </c>
      <c r="EC19" s="26">
        <f>INDEX(军阶与晶片数值!S$6:S$16,AX19+1)</f>
        <v>0</v>
      </c>
      <c r="ED19" s="26">
        <f>INDEX(军阶与晶片数值!T$6:T$16,AY19+1)</f>
        <v>0</v>
      </c>
      <c r="EE19" s="26">
        <f>INDEX(军阶与晶片数值!U$6:U$16,AZ19+1)</f>
        <v>0</v>
      </c>
      <c r="EG19" s="26">
        <f>INDEX(军阶与晶片数值!$C$6:$C$36,通天塔!$BA19+1)</f>
        <v>0</v>
      </c>
      <c r="EH19" s="26">
        <f>INDEX(军阶与晶片数值!$C$6:$C$36,通天塔!$BA19+1)</f>
        <v>0</v>
      </c>
      <c r="EI19" s="26">
        <f>INDEX(军阶与晶片数值!$C$6:$C$36,通天塔!$BA19+1)</f>
        <v>0</v>
      </c>
      <c r="EJ19" s="26">
        <f>INDEX(军阶与晶片数值!$C$6:$C$36,通天塔!$BA19+1)</f>
        <v>0</v>
      </c>
      <c r="EK19" s="26">
        <f>INDEX(军阶与晶片数值!$C$6:$C$36,通天塔!$BA19+1)</f>
        <v>0</v>
      </c>
      <c r="EM19" s="14">
        <f>INDEX(战舰突破!$H$6:$H$18,通天塔!$J19+1)+INDEX(战舰突破!$H$23:$H$35,通天塔!$K19+1)+INDEX(战舰突破!$H$40:$H$52,通天塔!$L19+1)</f>
        <v>0</v>
      </c>
      <c r="EN19" s="14">
        <f>INDEX(战舰突破!$I$6:$I$18,通天塔!$J19+1)+INDEX(战舰突破!$I$23:$I$35,通天塔!$K19+1)+INDEX(战舰突破!$I$40:$I$52,通天塔!$L19+1)</f>
        <v>0</v>
      </c>
      <c r="EO19" s="14">
        <f>INDEX(战舰突破!$J$6:$J$18,通天塔!$J19+1)+INDEX(战舰突破!$J$23:$J$35,通天塔!$K19+1)+INDEX(战舰突破!$J$40:$J$52,通天塔!$L19+1)</f>
        <v>0</v>
      </c>
      <c r="EP19" s="14">
        <f>INDEX(战舰突破!$K$6:$K$18,通天塔!$J19+1)+INDEX(战舰突破!$K$23:$K$35,通天塔!$K19+1)+INDEX(战舰突破!$K$40:$K$52,通天塔!$L19+1)</f>
        <v>0</v>
      </c>
      <c r="EQ19" s="14">
        <f>INDEX(战舰突破!$L$6:$L$18,通天塔!$J19+1)+INDEX(战舰突破!$L$23:$L$35,通天塔!$K19+1)+INDEX(战舰突破!$L$40:$L$52,通天塔!$L19+1)</f>
        <v>0</v>
      </c>
      <c r="ER19" s="18">
        <f>INDEX(战舰突破!$N$6:$N$18,通天塔!$J19+1)+INDEX(战舰突破!$N$23:$N$35,通天塔!$K19+1)+INDEX(战舰突破!$N$40:$N$52,通天塔!$L19+1)</f>
        <v>0</v>
      </c>
      <c r="ES19" s="18">
        <f>INDEX(战舰突破!$O$6:$O$18,通天塔!$J19+1)+INDEX(战舰突破!$O$23:$O$35,通天塔!$K19+1)+INDEX(战舰突破!$O$40:$O$52,通天塔!$L19+1)</f>
        <v>0</v>
      </c>
      <c r="ET19" s="18">
        <f>INDEX(战舰突破!$P$6:$P$18,通天塔!$J19+1)+INDEX(战舰突破!$P$23:$P$35,通天塔!$K19+1)+INDEX(战舰突破!$P$40:$P$52,通天塔!$L19+1)</f>
        <v>0</v>
      </c>
      <c r="EU19" s="18">
        <f>INDEX(战舰突破!$Q$6:$Q$18,通天塔!$J19+1)+INDEX(战舰突破!$Q$23:$Q$35,通天塔!$K19+1)+INDEX(战舰突破!$Q$40:$Q$52,通天塔!$L19+1)</f>
        <v>0</v>
      </c>
      <c r="EV19" s="18">
        <f>INDEX(战舰突破!$R$6:$R$18,通天塔!$J19+1)+INDEX(战舰突破!$R$23:$R$35,通天塔!$K19+1)+INDEX(战舰突破!$R$40:$R$52,通天塔!$L19+1)</f>
        <v>0</v>
      </c>
      <c r="EW19" s="18">
        <f>INDEX(战舰突破!$M$6:$M$18,通天塔!$J19+1)+INDEX(战舰突破!$M$23:$M$35,通天塔!$K19+1)+INDEX(战舰突破!$M$40:$M$52,通天塔!$L19+1)</f>
        <v>0</v>
      </c>
      <c r="EX19" s="22">
        <f>INDEX(战舰突破!$W$6:$W$18,通天塔!$J19+1)+INDEX(战舰突破!$W$23:$W$35,通天塔!$K19+1)+INDEX(战舰突破!$W$40:$W$52,通天塔!$L19+1)</f>
        <v>0.3</v>
      </c>
      <c r="FA19" s="14">
        <f>INDEX(战舰突破!$S$6:$S$18,通天塔!$J19+1)</f>
        <v>0</v>
      </c>
      <c r="FB19" s="14">
        <f>INDEX(战舰突破!$T$6:$T$18,通天塔!$J19+1)</f>
        <v>0</v>
      </c>
      <c r="FC19" s="14">
        <f>INDEX(战舰突破!$U$6:$U$18,通天塔!$J19+1)</f>
        <v>0</v>
      </c>
      <c r="FD19" s="14">
        <f>INDEX(战舰突破!$V$6:$V$18,通天塔!$J19+1)</f>
        <v>0</v>
      </c>
      <c r="FE19" s="14">
        <f>INDEX(战舰突破!$X$6:$X$18,通天塔!$J19+1)</f>
        <v>1</v>
      </c>
      <c r="FG19" s="14">
        <f>INDEX(战舰突破!$S$23:$S$35,通天塔!$J19+1)</f>
        <v>0</v>
      </c>
      <c r="FH19" s="14">
        <f>INDEX(战舰突破!$T$23:$T$35,通天塔!$J19+1)</f>
        <v>0</v>
      </c>
      <c r="FI19" s="14">
        <f>INDEX(战舰突破!$U$23:$U$35,通天塔!$J19+1)</f>
        <v>0</v>
      </c>
      <c r="FJ19" s="14">
        <f>INDEX(战舰突破!$V$23:$V$35,通天塔!$J19+1)</f>
        <v>0</v>
      </c>
      <c r="FK19" s="14">
        <f>INDEX(战舰突破!$X$23:$X$35,通天塔!$J19+1)</f>
        <v>15</v>
      </c>
      <c r="FM19" s="14">
        <f>INDEX(战舰突破!$S$40:$S$52,通天塔!$J19+1)</f>
        <v>0</v>
      </c>
      <c r="FN19" s="14">
        <f>INDEX(战舰突破!$T$40:$T$52,通天塔!$J19+1)</f>
        <v>0</v>
      </c>
      <c r="FO19" s="14">
        <f>INDEX(战舰突破!$U$40:$U$52,通天塔!$J19+1)</f>
        <v>0</v>
      </c>
      <c r="FP19" s="14">
        <f>INDEX(战舰突破!$V$40:$V$52,通天塔!$J19+1)</f>
        <v>0</v>
      </c>
      <c r="FQ19" s="14">
        <f>INDEX(战舰突破!$X$40:$X$52,通天塔!$J19+1)</f>
        <v>25</v>
      </c>
      <c r="FT19" s="14">
        <f t="shared" si="41"/>
        <v>10</v>
      </c>
      <c r="FU19" s="14">
        <f t="shared" si="42"/>
        <v>0</v>
      </c>
      <c r="FV19" s="14">
        <f t="shared" si="43"/>
        <v>0</v>
      </c>
      <c r="FW19" s="14">
        <f t="shared" si="44"/>
        <v>20</v>
      </c>
      <c r="FX19" s="14">
        <f t="shared" si="45"/>
        <v>5</v>
      </c>
      <c r="FY19" s="14">
        <f t="shared" si="46"/>
        <v>300</v>
      </c>
      <c r="FZ19" s="14">
        <f t="shared" si="47"/>
        <v>4</v>
      </c>
      <c r="GA19" s="28">
        <f t="shared" si="48"/>
        <v>0</v>
      </c>
      <c r="GB19" s="28">
        <f t="shared" si="49"/>
        <v>0</v>
      </c>
      <c r="GC19" s="28">
        <f t="shared" si="50"/>
        <v>0</v>
      </c>
      <c r="GD19" s="28">
        <f t="shared" si="51"/>
        <v>0</v>
      </c>
      <c r="GE19" s="28">
        <f t="shared" si="52"/>
        <v>1</v>
      </c>
      <c r="GF19" s="28">
        <f t="shared" si="53"/>
        <v>1</v>
      </c>
      <c r="GG19" s="28">
        <f t="shared" si="54"/>
        <v>0</v>
      </c>
      <c r="GH19" s="28">
        <f t="shared" si="55"/>
        <v>0</v>
      </c>
      <c r="GI19" s="14">
        <f t="shared" si="56"/>
        <v>1</v>
      </c>
      <c r="GJ19" s="14">
        <f t="shared" si="57"/>
        <v>1</v>
      </c>
      <c r="GK19" s="14">
        <f t="shared" si="58"/>
        <v>1</v>
      </c>
      <c r="GL19" s="18">
        <f t="shared" si="59"/>
        <v>1</v>
      </c>
      <c r="GM19" s="18">
        <f t="shared" si="60"/>
        <v>1</v>
      </c>
      <c r="GN19" s="18">
        <f t="shared" si="61"/>
        <v>1</v>
      </c>
      <c r="GO19" s="29">
        <f t="shared" si="62"/>
        <v>150</v>
      </c>
      <c r="GP19" s="29">
        <f t="shared" si="16"/>
        <v>450</v>
      </c>
      <c r="GQ19" s="29">
        <f t="shared" si="16"/>
        <v>450</v>
      </c>
      <c r="GR19" s="26">
        <f t="shared" si="63"/>
        <v>0</v>
      </c>
      <c r="GS19" s="26">
        <f t="shared" si="64"/>
        <v>0</v>
      </c>
      <c r="GT19" s="26">
        <f t="shared" si="65"/>
        <v>0</v>
      </c>
      <c r="GU19" s="14">
        <f t="shared" si="66"/>
        <v>2</v>
      </c>
      <c r="GV19" s="14">
        <f t="shared" si="67"/>
        <v>2</v>
      </c>
      <c r="GW19" s="14">
        <f t="shared" si="68"/>
        <v>2</v>
      </c>
      <c r="GX19" s="14">
        <f t="shared" si="69"/>
        <v>1</v>
      </c>
      <c r="GY19" s="14">
        <f t="shared" si="70"/>
        <v>15</v>
      </c>
      <c r="GZ19" s="14">
        <f t="shared" si="71"/>
        <v>25</v>
      </c>
      <c r="HA19">
        <v>15</v>
      </c>
      <c r="HB19" s="14">
        <f t="shared" si="72"/>
        <v>1080</v>
      </c>
      <c r="HD19" s="14">
        <f t="shared" si="73"/>
        <v>10</v>
      </c>
      <c r="HE19" s="14">
        <f t="shared" si="74"/>
        <v>20</v>
      </c>
      <c r="HF19" s="29">
        <f t="shared" si="75"/>
        <v>0</v>
      </c>
      <c r="HG19" s="29">
        <f t="shared" si="76"/>
        <v>0</v>
      </c>
      <c r="HH19" s="29">
        <f t="shared" si="77"/>
        <v>0</v>
      </c>
      <c r="HI19" s="29">
        <f t="shared" si="78"/>
        <v>0</v>
      </c>
      <c r="HJ19" s="14">
        <f t="shared" si="79"/>
        <v>1</v>
      </c>
      <c r="HK19" s="14">
        <f t="shared" si="80"/>
        <v>1</v>
      </c>
      <c r="HL19" s="14">
        <f t="shared" si="81"/>
        <v>1</v>
      </c>
      <c r="HM19" s="14">
        <f t="shared" si="82"/>
        <v>20</v>
      </c>
      <c r="HN19" s="26">
        <f t="shared" si="83"/>
        <v>0</v>
      </c>
      <c r="HO19" s="26">
        <f t="shared" si="84"/>
        <v>0.3</v>
      </c>
      <c r="HP19" s="29">
        <f t="shared" si="85"/>
        <v>0</v>
      </c>
      <c r="HQ19" s="29">
        <f t="shared" si="86"/>
        <v>0</v>
      </c>
      <c r="HR19" s="29">
        <f t="shared" si="87"/>
        <v>0</v>
      </c>
      <c r="HS19" s="26">
        <f t="shared" si="88"/>
        <v>0.05</v>
      </c>
      <c r="HT19" s="26">
        <f t="shared" si="89"/>
        <v>0.15</v>
      </c>
      <c r="HU19" s="26">
        <f t="shared" si="90"/>
        <v>0.15</v>
      </c>
      <c r="HV19" s="26">
        <f t="shared" si="91"/>
        <v>0</v>
      </c>
      <c r="HW19" s="29">
        <f t="shared" si="29"/>
        <v>1.05</v>
      </c>
      <c r="HX19" s="29">
        <f t="shared" si="30"/>
        <v>1.1499999999999999</v>
      </c>
      <c r="HY19" s="29">
        <f t="shared" si="31"/>
        <v>1.1499999999999999</v>
      </c>
      <c r="HZ19" s="29">
        <f t="shared" si="32"/>
        <v>0</v>
      </c>
      <c r="IA19" s="29">
        <f t="shared" si="33"/>
        <v>0</v>
      </c>
      <c r="IB19" s="29">
        <f t="shared" si="34"/>
        <v>0</v>
      </c>
      <c r="IC19" s="29">
        <f t="shared" si="35"/>
        <v>200</v>
      </c>
      <c r="ID19" s="14">
        <f t="shared" si="92"/>
        <v>0</v>
      </c>
      <c r="IH19" s="14"/>
      <c r="II19" s="14"/>
      <c r="IJ19" s="14"/>
      <c r="IK19" s="14"/>
      <c r="IL19" s="14"/>
      <c r="IM19" s="23">
        <v>0</v>
      </c>
      <c r="IN19" s="23">
        <v>0</v>
      </c>
      <c r="IO19" s="23">
        <v>0</v>
      </c>
      <c r="IP19" s="23">
        <v>0</v>
      </c>
      <c r="IQ19" s="23">
        <v>0</v>
      </c>
      <c r="IR19" s="23">
        <v>0</v>
      </c>
      <c r="IS19" s="14"/>
      <c r="IT19" s="14"/>
      <c r="IU19" s="14"/>
      <c r="IV19" s="14"/>
      <c r="IW19" s="14"/>
      <c r="IX19" s="23">
        <v>0</v>
      </c>
      <c r="IY19" s="23">
        <v>0</v>
      </c>
      <c r="IZ19" s="23">
        <v>0</v>
      </c>
      <c r="JA19" s="23"/>
      <c r="JB19" s="23"/>
      <c r="JC19" s="23"/>
      <c r="JG19">
        <f t="shared" si="37"/>
        <v>1.6000766503784611</v>
      </c>
      <c r="JH19">
        <f t="shared" si="38"/>
        <v>1.6000766503784611</v>
      </c>
      <c r="JJ19" s="14"/>
      <c r="JK19" s="14"/>
      <c r="JL19" s="14"/>
      <c r="JM19" s="23">
        <v>0</v>
      </c>
      <c r="JN19" s="23">
        <v>0</v>
      </c>
      <c r="JO19" s="23">
        <v>0</v>
      </c>
      <c r="JP19" s="14"/>
      <c r="JQ19" s="14"/>
      <c r="JR19" s="14"/>
      <c r="JS19" s="23">
        <v>0</v>
      </c>
      <c r="JT19" s="23">
        <v>0</v>
      </c>
      <c r="JU19" s="23">
        <v>0</v>
      </c>
      <c r="JW19" s="23"/>
      <c r="JX19" s="23">
        <v>0</v>
      </c>
      <c r="JY19" s="23">
        <v>0</v>
      </c>
      <c r="JZ19" s="23"/>
      <c r="KA19" s="23">
        <v>0</v>
      </c>
      <c r="KB19" s="23">
        <v>0</v>
      </c>
      <c r="KF19">
        <v>20</v>
      </c>
      <c r="KG19" t="s">
        <v>124</v>
      </c>
      <c r="KH19" s="17">
        <v>1.1000000000000001</v>
      </c>
      <c r="KI19" t="s">
        <v>193</v>
      </c>
      <c r="KJ19" t="s">
        <v>233</v>
      </c>
      <c r="KK19" t="s">
        <v>234</v>
      </c>
      <c r="KM19" t="s">
        <v>214</v>
      </c>
    </row>
    <row r="20" spans="3:299" ht="16.5" x14ac:dyDescent="0.2">
      <c r="C20" s="14">
        <f t="shared" si="39"/>
        <v>1</v>
      </c>
      <c r="D20" s="14">
        <v>16</v>
      </c>
      <c r="E20" s="14" t="s">
        <v>716</v>
      </c>
      <c r="F20" s="14">
        <v>50</v>
      </c>
      <c r="G20" s="14">
        <v>40</v>
      </c>
      <c r="H20" s="14">
        <v>40</v>
      </c>
      <c r="I20" s="14">
        <v>0</v>
      </c>
      <c r="J20" s="14">
        <v>2</v>
      </c>
      <c r="K20" s="14">
        <v>2</v>
      </c>
      <c r="L20" s="14">
        <v>0</v>
      </c>
      <c r="M20" s="14">
        <v>1</v>
      </c>
      <c r="N20" s="14">
        <v>1</v>
      </c>
      <c r="O20" s="14">
        <v>1</v>
      </c>
      <c r="P20" s="14">
        <v>3</v>
      </c>
      <c r="Q20" s="14">
        <v>4</v>
      </c>
      <c r="R20" s="14">
        <v>3</v>
      </c>
      <c r="S20" s="14">
        <v>3</v>
      </c>
      <c r="T20" s="14">
        <v>3</v>
      </c>
      <c r="U20" s="14">
        <v>3</v>
      </c>
      <c r="V20" s="14">
        <v>2</v>
      </c>
      <c r="W20" s="14">
        <v>2</v>
      </c>
      <c r="X20" s="14">
        <v>40</v>
      </c>
      <c r="Y20" s="14">
        <v>40</v>
      </c>
      <c r="Z20" s="14">
        <v>40</v>
      </c>
      <c r="AA20" s="14">
        <v>40</v>
      </c>
      <c r="AB20" s="14">
        <v>40</v>
      </c>
      <c r="AC20" s="14">
        <v>40</v>
      </c>
      <c r="AD20" s="14">
        <v>40</v>
      </c>
      <c r="AE20" s="14">
        <v>40</v>
      </c>
      <c r="AF20" s="14">
        <v>2</v>
      </c>
      <c r="AG20" s="14">
        <v>3</v>
      </c>
      <c r="AH20" s="14">
        <v>3</v>
      </c>
      <c r="AI20" s="14">
        <v>3</v>
      </c>
      <c r="AJ20" s="14">
        <v>3</v>
      </c>
      <c r="AK20" s="14">
        <v>3</v>
      </c>
      <c r="AL20" s="14">
        <v>2</v>
      </c>
      <c r="AM20" s="14">
        <v>2</v>
      </c>
      <c r="AN20" s="14">
        <v>1</v>
      </c>
      <c r="AO20" s="14">
        <v>1</v>
      </c>
      <c r="AP20" s="14">
        <v>1</v>
      </c>
      <c r="AQ20" s="14">
        <v>1</v>
      </c>
      <c r="AR20" s="14">
        <v>1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4</v>
      </c>
      <c r="BF20" s="14">
        <f>ROUND((INDEX(新战舰养成!S$6:S$18,通天塔!$J20+1)+INDEX(新战舰养成!D$6:D$18,通天塔!$J20+1)*(通天塔!$G20-1))*INDEX(战舰突破!$D$6:$D$18,通天塔!$M20+1),0)</f>
        <v>1623</v>
      </c>
      <c r="BG20" s="14">
        <f>ROUND((INDEX(新战舰养成!T$6:T$18,通天塔!$J20+1)+INDEX(新战舰养成!E$6:E$18,通天塔!$J20+1)*(通天塔!$G20-1))*INDEX(战舰突破!$D$6:$D$18,通天塔!$M20+1),0)</f>
        <v>12914</v>
      </c>
      <c r="BH20" s="14">
        <f>ROUND((INDEX(新战舰养成!U$6:U$18,通天塔!$J20+1)+INDEX(新战舰养成!F$6:F$18,通天塔!$J20+1)*(通天塔!$G20-1))*INDEX(战舰突破!$D$6:$D$18,通天塔!$M20+1),0)</f>
        <v>833</v>
      </c>
      <c r="BI20" s="14">
        <f>ROUND((INDEX(新战舰养成!V$6:V$18,通天塔!$J20+1)+INDEX(新战舰养成!G$6:G$18,通天塔!$J20+1)*(通天塔!$G20-1))*INDEX(战舰突破!$D$6:$D$18,通天塔!$M20+1),0)</f>
        <v>330</v>
      </c>
      <c r="BJ20" s="14">
        <f>ROUND((INDEX(新战舰养成!W$6:W$18,通天塔!$J20+1)+INDEX(新战舰养成!H$6:H$18,通天塔!$J20+1)*(通天塔!$G20-1))*INDEX(战舰突破!$D$6:$D$18,通天塔!$M20+1),0)</f>
        <v>4</v>
      </c>
      <c r="BL20" s="14">
        <f>IF($H20&gt;0,ROUND((INDEX(新战舰养成!X$6:X$18,通天塔!$K20+1)+INDEX(新战舰养成!I$6:I$18,通天塔!$K20+1)*(通天塔!$H20-1))*INDEX(战舰突破!$D$6:$D$18,通天塔!$N20+1),0),0)</f>
        <v>1931</v>
      </c>
      <c r="BM20" s="14">
        <f>IF($H20&gt;0,ROUND((INDEX(新战舰养成!Y$6:Y$18,通天塔!$K20+1)+INDEX(新战舰养成!J$6:J$18,通天塔!$K20+1)*(通天塔!$H20-1))*INDEX(战舰突破!$D$6:$D$18,通天塔!$N20+1),0),0)</f>
        <v>0</v>
      </c>
      <c r="BN20" s="14">
        <f>IF($H20&gt;0,ROUND((INDEX(新战舰养成!Z$6:Z$18,通天塔!$K20+1)+INDEX(新战舰养成!K$6:K$18,通天塔!$K20+1)*(通天塔!$H20-1))*INDEX(战舰突破!$D$6:$D$18,通天塔!$N20+1),0),0)</f>
        <v>0</v>
      </c>
      <c r="BO20" s="14">
        <f>IF($H20&gt;0,ROUND((INDEX(新战舰养成!AA$6:AA$18,通天塔!$K20+1)+INDEX(新战舰养成!L$6:L$18,通天塔!$K20+1)*(通天塔!$H20-1))*INDEX(战舰突破!$D$6:$D$18,通天塔!$N20+1),0),0)</f>
        <v>16225</v>
      </c>
      <c r="BP20" s="14">
        <f>IF($H20&gt;0,ROUND((INDEX(新战舰养成!AB$6:AB$18,通天塔!$K20+1)+INDEX(新战舰养成!M$6:M$18,通天塔!$K20+1)*(通天塔!$H20-1))*INDEX(战舰突破!$D$6:$D$18,通天塔!$N20+1),0),0)</f>
        <v>322</v>
      </c>
      <c r="BR20" s="14">
        <f>IF($I20&gt;0,ROUND((INDEX(新战舰养成!AC$6:AC$18,通天塔!$L20+1)+INDEX(新战舰养成!I$6:I$18,通天塔!$L20+1)*(通天塔!$I20-1))*INDEX(战舰突破!$D$6:$D$18,通天塔!$O20+1),0),0)</f>
        <v>0</v>
      </c>
      <c r="BS20" s="14">
        <f>IF($I20&gt;0,ROUND((INDEX(新战舰养成!AD$6:AD$18,通天塔!$L20+1)+INDEX(新战舰养成!J$6:J$18,通天塔!$L20+1)*(通天塔!$I20-1))*INDEX(战舰突破!$D$6:$D$18,通天塔!$O20+1),0),0)</f>
        <v>0</v>
      </c>
      <c r="BT20" s="14">
        <f>IF($I20&gt;0,ROUND((INDEX(新战舰养成!AE$6:AE$18,通天塔!$L20+1)+INDEX(新战舰养成!K$6:K$18,通天塔!$L20+1)*(通天塔!$I20-1))*INDEX(战舰突破!$D$6:$D$18,通天塔!$O20+1),0),0)</f>
        <v>0</v>
      </c>
      <c r="BU20" s="14">
        <f>IF($I20&gt;0,ROUND((INDEX(新战舰养成!AF$6:AF$18,通天塔!$L20+1)+INDEX(新战舰养成!L$6:L$18,通天塔!$L20+1)*(通天塔!$I20-1))*INDEX(战舰突破!$D$6:$D$18,通天塔!$O20+1),0),0)</f>
        <v>0</v>
      </c>
      <c r="BV20" s="14">
        <f>IF($I20&gt;0,ROUND((INDEX(新战舰养成!AG$6:AG$18,通天塔!$L20+1)+INDEX(新战舰养成!M$6:M$18,通天塔!$L20+1)*(通天塔!$I20-1))*INDEX(战舰突破!$D$6:$D$18,通天塔!$O20+1),0),0)</f>
        <v>0</v>
      </c>
      <c r="BY20" s="14">
        <f>(INDEX(装备数值!$C$13:$G$116,通天塔!$P20*8+1,BY$2)+INDEX(装备数值!$C$13:$G$116,通天塔!$Q20*8+2,BY$2)+INDEX(装备数值!$C$13:$G$116,通天塔!$S20*8+3,BY$2)+INDEX(装备数值!$C$13:$G$116,通天塔!$R20*8+4,BY$2)+INDEX(装备数值!$C$13:$G$116,通天塔!$T20*8+5,BY$2)+INDEX(装备数值!$C$13:$G$116,通天塔!$U20*8+6,BY$2)+INDEX(装备数值!$C$13:$G$116,通天塔!$V20*8+7,BY$2)+INDEX(装备数值!$C$13:$G$116,通天塔!$W20*8+8,BY$2))</f>
        <v>1300</v>
      </c>
      <c r="BZ20" s="14">
        <f>(INDEX(装备数值!$C$13:$G$116,通天塔!$P20*8+1,BZ$2)+INDEX(装备数值!$C$13:$G$116,通天塔!$Q20*8+2,BZ$2)+INDEX(装备数值!$C$13:$G$116,通天塔!$S20*8+3,BZ$2)+INDEX(装备数值!$C$13:$G$116,通天塔!$R20*8+4,BZ$2)+INDEX(装备数值!$C$13:$G$116,通天塔!$T20*8+5,BZ$2)+INDEX(装备数值!$C$13:$G$116,通天塔!$U20*8+6,BZ$2)+INDEX(装备数值!$C$13:$G$116,通天塔!$V20*8+7,BZ$2)+INDEX(装备数值!$C$13:$G$116,通天塔!$W20*8+8,BZ$2))</f>
        <v>15000</v>
      </c>
      <c r="CA20" s="14">
        <f>(INDEX(装备数值!$C$13:$G$116,通天塔!$P20*8+1,CA$2)+INDEX(装备数值!$C$13:$G$116,通天塔!$Q20*8+2,CA$2)+INDEX(装备数值!$C$13:$G$116,通天塔!$S20*8+3,CA$2)+INDEX(装备数值!$C$13:$G$116,通天塔!$R20*8+4,CA$2)+INDEX(装备数值!$C$13:$G$116,通天塔!$T20*8+5,CA$2)+INDEX(装备数值!$C$13:$G$116,通天塔!$U20*8+6,CA$2)+INDEX(装备数值!$C$13:$G$116,通天塔!$V20*8+7,CA$2)+INDEX(装备数值!$C$13:$G$116,通天塔!$W20*8+8,CA$2))</f>
        <v>860</v>
      </c>
      <c r="CB20" s="14">
        <f>(INDEX(装备数值!$C$13:$G$116,通天塔!$P20*8+1,CB$2)+INDEX(装备数值!$C$13:$G$116,通天塔!$Q20*8+2,CB$2)+INDEX(装备数值!$C$13:$G$116,通天塔!$S20*8+3,CB$2)+INDEX(装备数值!$C$13:$G$116,通天塔!$R20*8+4,CB$2)+INDEX(装备数值!$C$13:$G$116,通天塔!$T20*8+5,CB$2)+INDEX(装备数值!$C$13:$G$116,通天塔!$U20*8+6,CB$2)+INDEX(装备数值!$C$13:$G$116,通天塔!$V20*8+7,CB$2)+INDEX(装备数值!$C$13:$G$116,通天塔!$W20*8+8,CB$2))</f>
        <v>34000</v>
      </c>
      <c r="CC20" s="14">
        <f>(INDEX(装备数值!$C$13:$G$116,通天塔!$P20*8+1,CC$2)+INDEX(装备数值!$C$13:$G$116,通天塔!$Q20*8+2,CC$2)+INDEX(装备数值!$C$13:$G$116,通天塔!$S20*8+3,CC$2)+INDEX(装备数值!$C$13:$G$116,通天塔!$R20*8+4,CC$2)+INDEX(装备数值!$C$13:$G$116,通天塔!$T20*8+5,CC$2)+INDEX(装备数值!$C$13:$G$116,通天塔!$U20*8+6,CC$2)+INDEX(装备数值!$C$13:$G$116,通天塔!$V20*8+7,CC$2)+INDEX(装备数值!$C$13:$G$116,通天塔!$W20*8+8,CC$2))</f>
        <v>240</v>
      </c>
      <c r="CF20" s="14">
        <f>INDEX(装备数值!$I$13:$M$116,通天塔!$P20*8+1,CF$2)*$X20+INDEX(装备数值!$I$13:$M$116,通天塔!$Q20*8+2,CF$2)*$Y20+INDEX(装备数值!$I$13:$M$116,通天塔!$S20*8+3,CF$2)*$Z20+INDEX(装备数值!$I$13:$M$116,通天塔!$R20*8+4,CF$2)*$AA20+INDEX(装备数值!$I$13:$M$116,通天塔!$T20*8+5,CF$2)*$AB20+INDEX(装备数值!$I$13:$M$116,通天塔!$U20*8+6,CF$2)*$AC20+INDEX(装备数值!$I$13:$M$116,通天塔!$V20*8+7,CF$2)*$AD20+INDEX(装备数值!$I$13:$M$116,通天塔!$W20*8+8,CF$2)*$AE20</f>
        <v>2800</v>
      </c>
      <c r="CG20" s="14">
        <f>INDEX(装备数值!$I$13:$M$116,通天塔!$P20*8+1,CG$2)*$X20+INDEX(装备数值!$I$13:$M$116,通天塔!$Q20*8+2,CG$2)*$Y20+INDEX(装备数值!$I$13:$M$116,通天塔!$S20*8+3,CG$2)*$Z20+INDEX(装备数值!$I$13:$M$116,通天塔!$R20*8+4,CG$2)*$AA20+INDEX(装备数值!$I$13:$M$116,通天塔!$T20*8+5,CG$2)*$AB20+INDEX(装备数值!$I$13:$M$116,通天塔!$U20*8+6,CG$2)*$AC20+INDEX(装备数值!$I$13:$M$116,通天塔!$V20*8+7,CG$2)*$AD20+INDEX(装备数值!$I$13:$M$116,通天塔!$W20*8+8,CG$2)*$AE20</f>
        <v>24000</v>
      </c>
      <c r="CH20" s="14">
        <f>INDEX(装备数值!$I$13:$M$116,通天塔!$P20*8+1,CH$2)*$X20+INDEX(装备数值!$I$13:$M$116,通天塔!$Q20*8+2,CH$2)*$Y20+INDEX(装备数值!$I$13:$M$116,通天塔!$S20*8+3,CH$2)*$Z20+INDEX(装备数值!$I$13:$M$116,通天塔!$R20*8+4,CH$2)*$AA20+INDEX(装备数值!$I$13:$M$116,通天塔!$T20*8+5,CH$2)*$AB20+INDEX(装备数值!$I$13:$M$116,通天塔!$U20*8+6,CH$2)*$AC20+INDEX(装备数值!$I$13:$M$116,通天塔!$V20*8+7,CH$2)*$AD20+INDEX(装备数值!$I$13:$M$116,通天塔!$W20*8+8,CH$2)*$AE20</f>
        <v>1520</v>
      </c>
      <c r="CI20" s="14">
        <f>INDEX(装备数值!$I$13:$M$116,通天塔!$P20*8+1,CI$2)*$X20+INDEX(装备数值!$I$13:$M$116,通天塔!$Q20*8+2,CI$2)*$Y20+INDEX(装备数值!$I$13:$M$116,通天塔!$S20*8+3,CI$2)*$Z20+INDEX(装备数值!$I$13:$M$116,通天塔!$R20*8+4,CI$2)*$AA20+INDEX(装备数值!$I$13:$M$116,通天塔!$T20*8+5,CI$2)*$AB20+INDEX(装备数值!$I$13:$M$116,通天塔!$U20*8+6,CI$2)*$AC20+INDEX(装备数值!$I$13:$M$116,通天塔!$V20*8+7,CI$2)*$AD20+INDEX(装备数值!$I$13:$M$116,通天塔!$W20*8+8,CI$2)*$AE20</f>
        <v>40000</v>
      </c>
      <c r="CJ20" s="14">
        <f>INDEX(装备数值!$I$13:$M$116,通天塔!$P20*8+1,CJ$2)*$X20+INDEX(装备数值!$I$13:$M$116,通天塔!$Q20*8+2,CJ$2)*$Y20+INDEX(装备数值!$I$13:$M$116,通天塔!$S20*8+3,CJ$2)*$Z20+INDEX(装备数值!$I$13:$M$116,通天塔!$R20*8+4,CJ$2)*$AA20+INDEX(装备数值!$I$13:$M$116,通天塔!$T20*8+5,CJ$2)*$AB20+INDEX(装备数值!$I$13:$M$116,通天塔!$U20*8+6,CJ$2)*$AC20+INDEX(装备数值!$I$13:$M$116,通天塔!$V20*8+7,CJ$2)*$AD20+INDEX(装备数值!$I$13:$M$116,通天塔!$W20*8+8,CJ$2)*$AE20</f>
        <v>480</v>
      </c>
      <c r="CM20" s="14">
        <f>INDEX(装备数值!$X$13:$AH$116,$P20*8+1,CM$2)*$AF20+INDEX(装备数值!$X$13:$AH$116,$Q20*8+2,CM$2)*$AG20+INDEX(装备数值!$X$13:$AH$116,$S20*8+3,CM$2)*$AH20+INDEX(装备数值!$X$13:$AH$116,$R20*8+4,CM$2)*$AI20+INDEX(装备数值!$X$13:$AH$116,$T20*8+5,CM$2)*$AJ20+INDEX(装备数值!$X$13:$AH$116,$U20*8+6,CM$2)*$AK20+INDEX(装备数值!$X$13:$AH$116,$V20*8+7,CM$2)*$AL20+INDEX(装备数值!$X$13:$AH$116,$W20*8+8,CM$2)*$AM20</f>
        <v>500</v>
      </c>
      <c r="CN20" s="14">
        <f>INDEX(装备数值!$X$13:$AH$116,$P20*8+1,CN$2)*$AF20+INDEX(装备数值!$X$13:$AH$116,$Q20*8+2,CN$2)*$AG20+INDEX(装备数值!$X$13:$AH$116,$S20*8+3,CN$2)*$AH20+INDEX(装备数值!$X$13:$AH$116,$R20*8+4,CN$2)*$AI20+INDEX(装备数值!$X$13:$AH$116,$T20*8+5,CN$2)*$AJ20+INDEX(装备数值!$X$13:$AH$116,$U20*8+6,CN$2)*$AK20+INDEX(装备数值!$X$13:$AH$116,$V20*8+7,CN$2)*$AL20+INDEX(装备数值!$X$13:$AH$116,$W20*8+8,CN$2)*$AM20</f>
        <v>6374</v>
      </c>
      <c r="CO20" s="14">
        <f>INDEX(装备数值!$X$13:$AH$116,$P20*8+1,CO$2)*$AF20+INDEX(装备数值!$X$13:$AH$116,$Q20*8+2,CO$2)*$AG20+INDEX(装备数值!$X$13:$AH$116,$S20*8+3,CO$2)*$AH20+INDEX(装备数值!$X$13:$AH$116,$R20*8+4,CO$2)*$AI20+INDEX(装备数值!$X$13:$AH$116,$T20*8+5,CO$2)*$AJ20+INDEX(装备数值!$X$13:$AH$116,$U20*8+6,CO$2)*$AK20+INDEX(装备数值!$X$13:$AH$116,$V20*8+7,CO$2)*$AL20+INDEX(装备数值!$X$13:$AH$116,$W20*8+8,CO$2)*$AM20</f>
        <v>450</v>
      </c>
      <c r="CP20" s="14">
        <f>INDEX(装备数值!$X$13:$AH$116,$P20*8+1,CP$2)*$AF20+INDEX(装备数值!$X$13:$AH$116,$Q20*8+2,CP$2)*$AG20+INDEX(装备数值!$X$13:$AH$116,$S20*8+3,CP$2)*$AH20+INDEX(装备数值!$X$13:$AH$116,$R20*8+4,CP$2)*$AI20+INDEX(装备数值!$X$13:$AH$116,$T20*8+5,CP$2)*$AJ20+INDEX(装备数值!$X$13:$AH$116,$U20*8+6,CP$2)*$AK20+INDEX(装备数值!$X$13:$AH$116,$V20*8+7,CP$2)*$AL20+INDEX(装备数值!$X$13:$AH$116,$W20*8+8,CP$2)*$AM20</f>
        <v>5500</v>
      </c>
      <c r="CQ20" s="14">
        <f>INDEX(装备数值!$X$13:$AH$116,$P20*8+1,CQ$2)*$AF20+INDEX(装备数值!$X$13:$AH$116,$Q20*8+2,CQ$2)*$AG20+INDEX(装备数值!$X$13:$AH$116,$S20*8+3,CQ$2)*$AH20+INDEX(装备数值!$X$13:$AH$116,$R20*8+4,CQ$2)*$AI20+INDEX(装备数值!$X$13:$AH$116,$T20*8+5,CQ$2)*$AJ20+INDEX(装备数值!$X$13:$AH$116,$U20*8+6,CQ$2)*$AK20+INDEX(装备数值!$X$13:$AH$116,$V20*8+7,CQ$2)*$AL20+INDEX(装备数值!$X$13:$AH$116,$W20*8+8,CQ$2)*$AM20</f>
        <v>180</v>
      </c>
      <c r="CR20" s="14">
        <f>INDEX(装备数值!$X$13:$AH$116,$P20*8+1,CR$2)*$AF20+INDEX(装备数值!$X$13:$AH$116,$Q20*8+2,CR$2)*$AG20+INDEX(装备数值!$X$13:$AH$116,$S20*8+3,CR$2)*$AH20+INDEX(装备数值!$X$13:$AH$116,$R20*8+4,CR$2)*$AI20+INDEX(装备数值!$X$13:$AH$116,$T20*8+5,CR$2)*$AJ20+INDEX(装备数值!$X$13:$AH$116,$U20*8+6,CR$2)*$AK20+INDEX(装备数值!$X$13:$AH$116,$V20*8+7,CR$2)*$AL20+INDEX(装备数值!$X$13:$AH$116,$W20*8+8,CR$2)*$AM20</f>
        <v>675</v>
      </c>
      <c r="CS20" s="14">
        <f>INDEX(装备数值!$X$13:$AH$116,$P20*8+1,CS$2)*$AF20+INDEX(装备数值!$X$13:$AH$116,$Q20*8+2,CS$2)*$AG20+INDEX(装备数值!$X$13:$AH$116,$S20*8+3,CS$2)*$AH20+INDEX(装备数值!$X$13:$AH$116,$R20*8+4,CS$2)*$AI20+INDEX(装备数值!$X$13:$AH$116,$T20*8+5,CS$2)*$AJ20+INDEX(装备数值!$X$13:$AH$116,$U20*8+6,CS$2)*$AK20+INDEX(装备数值!$X$13:$AH$116,$V20*8+7,CS$2)*$AL20+INDEX(装备数值!$X$13:$AH$116,$W20*8+8,CS$2)*$AM20</f>
        <v>675</v>
      </c>
      <c r="CT20" s="14">
        <f>INDEX(装备数值!$X$13:$AH$116,$P20*8+1,CT$2)*$AF20+INDEX(装备数值!$X$13:$AH$116,$Q20*8+2,CT$2)*$AG20+INDEX(装备数值!$X$13:$AH$116,$S20*8+3,CT$2)*$AH20+INDEX(装备数值!$X$13:$AH$116,$R20*8+4,CT$2)*$AI20+INDEX(装备数值!$X$13:$AH$116,$T20*8+5,CT$2)*$AJ20+INDEX(装备数值!$X$13:$AH$116,$U20*8+6,CT$2)*$AK20+INDEX(装备数值!$X$13:$AH$116,$V20*8+7,CT$2)*$AL20+INDEX(装备数值!$X$13:$AH$116,$W20*8+8,CT$2)*$AM20</f>
        <v>600</v>
      </c>
      <c r="CU20" s="14">
        <f>INDEX(装备数值!$X$13:$AH$116,$P20*8+1,CU$2)*$AF20+INDEX(装备数值!$X$13:$AH$116,$Q20*8+2,CU$2)*$AG20+INDEX(装备数值!$X$13:$AH$116,$S20*8+3,CU$2)*$AH20+INDEX(装备数值!$X$13:$AH$116,$R20*8+4,CU$2)*$AI20+INDEX(装备数值!$X$13:$AH$116,$T20*8+5,CU$2)*$AJ20+INDEX(装备数值!$X$13:$AH$116,$U20*8+6,CU$2)*$AK20+INDEX(装备数值!$X$13:$AH$116,$V20*8+7,CU$2)*$AL20+INDEX(装备数值!$X$13:$AH$116,$W20*8+8,CU$2)*$AM20</f>
        <v>750</v>
      </c>
      <c r="CV20" s="14">
        <f>INDEX(装备数值!$X$13:$AH$116,$P20*8+1,CV$2)*$AF20+INDEX(装备数值!$X$13:$AH$116,$Q20*8+2,CV$2)*$AG20+INDEX(装备数值!$X$13:$AH$116,$S20*8+3,CV$2)*$AH20+INDEX(装备数值!$X$13:$AH$116,$R20*8+4,CV$2)*$AI20+INDEX(装备数值!$X$13:$AH$116,$T20*8+5,CV$2)*$AJ20+INDEX(装备数值!$X$13:$AH$116,$U20*8+6,CV$2)*$AK20+INDEX(装备数值!$X$13:$AH$116,$V20*8+7,CV$2)*$AL20+INDEX(装备数值!$X$13:$AH$116,$W20*8+8,CV$2)*$AM20</f>
        <v>0</v>
      </c>
      <c r="CW20" s="14">
        <f>INDEX(装备数值!$X$13:$AH$116,$P20*8+1,CW$2)*$AF20+INDEX(装备数值!$X$13:$AH$116,$Q20*8+2,CW$2)*$AG20+INDEX(装备数值!$X$13:$AH$116,$S20*8+3,CW$2)*$AH20+INDEX(装备数值!$X$13:$AH$116,$R20*8+4,CW$2)*$AI20+INDEX(装备数值!$X$13:$AH$116,$T20*8+5,CW$2)*$AJ20+INDEX(装备数值!$X$13:$AH$116,$U20*8+6,CW$2)*$AK20+INDEX(装备数值!$X$13:$AH$116,$V20*8+7,CW$2)*$AL20+INDEX(装备数值!$X$13:$AH$116,$W20*8+8,CW$2)*$AM20</f>
        <v>0</v>
      </c>
      <c r="CY20" s="14">
        <f>INDEX(装备数值!$AN$17:$AN$117,MATCH(MIN($X20:$AE20),装备数值!$AO$17:$AO$117,1))</f>
        <v>4</v>
      </c>
      <c r="CZ20" s="14">
        <f>IF(COUNTIF($P20:$W20,"&gt;"&amp;0)=8,INDEX(装备数值!AR$17:AR$117,$CY20+1),0)</f>
        <v>320</v>
      </c>
      <c r="DA20" s="14">
        <f>IF(COUNTIF($P20:$W20,"&gt;"&amp;0)=8,INDEX(装备数值!AS$17:AS$117,$CY20+1),0)</f>
        <v>2400</v>
      </c>
      <c r="DB20" s="14">
        <f>IF(COUNTIF($P20:$W20,"&gt;"&amp;0)=8,INDEX(装备数值!AT$17:AT$117,$CY20+1),0)</f>
        <v>160</v>
      </c>
      <c r="DC20" s="14">
        <f>IF(COUNTIF($P20:$W20,"&gt;"&amp;0)=8,INDEX(装备数值!AU$17:AU$117,$CY20+1),0)</f>
        <v>3200</v>
      </c>
      <c r="DD20" s="14">
        <f>IF(COUNTIF($P20:$W20,"&gt;"&amp;0)=8,INDEX(装备数值!AV$17:AV$117,$CY20+1),0)</f>
        <v>56</v>
      </c>
      <c r="DF20" s="14">
        <f>INDEX(装备数值!$AY$17:$AY$77,MATCH(MIN($AF20:$AM20),装备数值!$AZ$17:$AZ$77,1))</f>
        <v>1</v>
      </c>
      <c r="DG20" s="26">
        <f>INDEX(装备数值!BA$17:BA$77,通天塔!DF20+1)</f>
        <v>0.01</v>
      </c>
      <c r="DH20" s="26">
        <f>INDEX(装备数值!BA$17:BA$77,通天塔!DF20+1)</f>
        <v>0.01</v>
      </c>
      <c r="DJ20" s="14">
        <f t="shared" si="40"/>
        <v>5</v>
      </c>
      <c r="DK20" s="14">
        <f>VLOOKUP(DJ20,军阶与晶片数值!$W$6:$X$27,2)</f>
        <v>2</v>
      </c>
      <c r="DL20" s="14">
        <f>INDEX(军阶与晶片数值!Y$6:Y$27,$DK20+1)</f>
        <v>200</v>
      </c>
      <c r="DM20" s="14">
        <f>INDEX(军阶与晶片数值!Z$6:Z$27,$DK20+1)</f>
        <v>200</v>
      </c>
      <c r="DN20" s="14">
        <f>INDEX(军阶与晶片数值!AA$6:AA$27,$DK20+1)</f>
        <v>200</v>
      </c>
      <c r="DO20" s="14">
        <f>INDEX(军阶与晶片数值!AB$6:AB$27,$DK20+1)</f>
        <v>200</v>
      </c>
      <c r="DP20" s="29">
        <f>INDEX(军阶与晶片数值!AC$6:AC$27,$DK20+1)</f>
        <v>10</v>
      </c>
      <c r="DQ20" s="29">
        <f>INDEX(军阶与晶片数值!AD$6:AD$27,$DK20+1)</f>
        <v>5</v>
      </c>
      <c r="DS20" s="26">
        <f>INDEX(军阶与晶片数值!I$6:I$16,AN20+1)</f>
        <v>0.01</v>
      </c>
      <c r="DT20" s="26">
        <f>INDEX(军阶与晶片数值!M$6:M$16,AO20+1)</f>
        <v>0.01</v>
      </c>
      <c r="DU20" s="26">
        <f>INDEX(军阶与晶片数值!J$6:J$16,AP20+1)</f>
        <v>0.01</v>
      </c>
      <c r="DV20" s="26">
        <f>INDEX(军阶与晶片数值!K$6:K$16,AQ20+1)</f>
        <v>0.02</v>
      </c>
      <c r="DW20" s="26">
        <f>INDEX(军阶与晶片数值!L$6:L$16,AR20+1)</f>
        <v>0.02</v>
      </c>
      <c r="DX20" s="28">
        <f>INDEX(军阶与晶片数值!N$6:N$16,AS20+1)</f>
        <v>0</v>
      </c>
      <c r="DY20" s="28">
        <f>INDEX(军阶与晶片数值!O$6:O$16,AT20+1)</f>
        <v>0</v>
      </c>
      <c r="DZ20" s="28">
        <f>INDEX(军阶与晶片数值!P$6:P$16,AU20+1)</f>
        <v>0</v>
      </c>
      <c r="EA20" s="28">
        <f>INDEX(军阶与晶片数值!Q$6:Q$16,AV20+1)</f>
        <v>0</v>
      </c>
      <c r="EB20" s="26">
        <f>INDEX(军阶与晶片数值!R$6:R$16,AW20+1)</f>
        <v>0</v>
      </c>
      <c r="EC20" s="26">
        <f>INDEX(军阶与晶片数值!S$6:S$16,AX20+1)</f>
        <v>0</v>
      </c>
      <c r="ED20" s="26">
        <f>INDEX(军阶与晶片数值!T$6:T$16,AY20+1)</f>
        <v>0</v>
      </c>
      <c r="EE20" s="26">
        <f>INDEX(军阶与晶片数值!U$6:U$16,AZ20+1)</f>
        <v>0</v>
      </c>
      <c r="EG20" s="26">
        <f>INDEX(军阶与晶片数值!$C$6:$C$36,通天塔!$BA20+1)</f>
        <v>0.1</v>
      </c>
      <c r="EH20" s="26">
        <f>INDEX(军阶与晶片数值!$C$6:$C$36,通天塔!$BA20+1)</f>
        <v>0.1</v>
      </c>
      <c r="EI20" s="26">
        <f>INDEX(军阶与晶片数值!$C$6:$C$36,通天塔!$BA20+1)</f>
        <v>0.1</v>
      </c>
      <c r="EJ20" s="26">
        <f>INDEX(军阶与晶片数值!$C$6:$C$36,通天塔!$BA20+1)</f>
        <v>0.1</v>
      </c>
      <c r="EK20" s="26">
        <f>INDEX(军阶与晶片数值!$C$6:$C$36,通天塔!$BA20+1)</f>
        <v>0.1</v>
      </c>
      <c r="EM20" s="14">
        <f>INDEX(战舰突破!$H$6:$H$18,通天塔!$J20+1)+INDEX(战舰突破!$H$23:$H$35,通天塔!$K20+1)+INDEX(战舰突破!$H$40:$H$52,通天塔!$L20+1)</f>
        <v>200</v>
      </c>
      <c r="EN20" s="14">
        <f>INDEX(战舰突破!$I$6:$I$18,通天塔!$J20+1)+INDEX(战舰突破!$I$23:$I$35,通天塔!$K20+1)+INDEX(战舰突破!$I$40:$I$52,通天塔!$L20+1)</f>
        <v>200</v>
      </c>
      <c r="EO20" s="14">
        <f>INDEX(战舰突破!$J$6:$J$18,通天塔!$J20+1)+INDEX(战舰突破!$J$23:$J$35,通天塔!$K20+1)+INDEX(战舰突破!$J$40:$J$52,通天塔!$L20+1)</f>
        <v>0</v>
      </c>
      <c r="EP20" s="14">
        <f>INDEX(战舰突破!$K$6:$K$18,通天塔!$J20+1)+INDEX(战舰突破!$K$23:$K$35,通天塔!$K20+1)+INDEX(战舰突破!$K$40:$K$52,通天塔!$L20+1)</f>
        <v>0</v>
      </c>
      <c r="EQ20" s="14">
        <f>INDEX(战舰突破!$L$6:$L$18,通天塔!$J20+1)+INDEX(战舰突破!$L$23:$L$35,通天塔!$K20+1)+INDEX(战舰突破!$L$40:$L$52,通天塔!$L20+1)</f>
        <v>0</v>
      </c>
      <c r="ER20" s="18">
        <f>INDEX(战舰突破!$N$6:$N$18,通天塔!$J20+1)+INDEX(战舰突破!$N$23:$N$35,通天塔!$K20+1)+INDEX(战舰突破!$N$40:$N$52,通天塔!$L20+1)</f>
        <v>0</v>
      </c>
      <c r="ES20" s="18">
        <f>INDEX(战舰突破!$O$6:$O$18,通天塔!$J20+1)+INDEX(战舰突破!$O$23:$O$35,通天塔!$K20+1)+INDEX(战舰突破!$O$40:$O$52,通天塔!$L20+1)</f>
        <v>0</v>
      </c>
      <c r="ET20" s="18">
        <f>INDEX(战舰突破!$P$6:$P$18,通天塔!$J20+1)+INDEX(战舰突破!$P$23:$P$35,通天塔!$K20+1)+INDEX(战舰突破!$P$40:$P$52,通天塔!$L20+1)</f>
        <v>0</v>
      </c>
      <c r="EU20" s="18">
        <f>INDEX(战舰突破!$Q$6:$Q$18,通天塔!$J20+1)+INDEX(战舰突破!$Q$23:$Q$35,通天塔!$K20+1)+INDEX(战舰突破!$Q$40:$Q$52,通天塔!$L20+1)</f>
        <v>0</v>
      </c>
      <c r="EV20" s="18">
        <f>INDEX(战舰突破!$R$6:$R$18,通天塔!$J20+1)+INDEX(战舰突破!$R$23:$R$35,通天塔!$K20+1)+INDEX(战舰突破!$R$40:$R$52,通天塔!$L20+1)</f>
        <v>0</v>
      </c>
      <c r="EW20" s="18">
        <f>INDEX(战舰突破!$M$6:$M$18,通天塔!$J20+1)+INDEX(战舰突破!$M$23:$M$35,通天塔!$K20+1)+INDEX(战舰突破!$M$40:$M$52,通天塔!$L20+1)</f>
        <v>0</v>
      </c>
      <c r="EX20" s="22">
        <f>INDEX(战舰突破!$W$6:$W$18,通天塔!$J20+1)+INDEX(战舰突破!$W$23:$W$35,通天塔!$K20+1)+INDEX(战舰突破!$W$40:$W$52,通天塔!$L20+1)</f>
        <v>0.3</v>
      </c>
      <c r="FA20" s="14">
        <f>INDEX(战舰突破!$S$6:$S$18,通天塔!$J20+1)</f>
        <v>0</v>
      </c>
      <c r="FB20" s="14">
        <f>INDEX(战舰突破!$T$6:$T$18,通天塔!$J20+1)</f>
        <v>0</v>
      </c>
      <c r="FC20" s="14">
        <f>INDEX(战舰突破!$U$6:$U$18,通天塔!$J20+1)</f>
        <v>0.1</v>
      </c>
      <c r="FD20" s="14">
        <f>INDEX(战舰突破!$V$6:$V$18,通天塔!$J20+1)</f>
        <v>0</v>
      </c>
      <c r="FE20" s="14">
        <f>INDEX(战舰突破!$X$6:$X$18,通天塔!$J20+1)</f>
        <v>3</v>
      </c>
      <c r="FG20" s="14">
        <f>INDEX(战舰突破!$S$23:$S$35,通天塔!$J20+1)</f>
        <v>0</v>
      </c>
      <c r="FH20" s="14">
        <f>INDEX(战舰突破!$T$23:$T$35,通天塔!$J20+1)</f>
        <v>0</v>
      </c>
      <c r="FI20" s="14">
        <f>INDEX(战舰突破!$U$23:$U$35,通天塔!$J20+1)</f>
        <v>0.1</v>
      </c>
      <c r="FJ20" s="14">
        <f>INDEX(战舰突破!$V$23:$V$35,通天塔!$J20+1)</f>
        <v>0</v>
      </c>
      <c r="FK20" s="14">
        <f>INDEX(战舰突破!$X$23:$X$35,通天塔!$J20+1)</f>
        <v>45</v>
      </c>
      <c r="FM20" s="14">
        <f>INDEX(战舰突破!$S$40:$S$52,通天塔!$J20+1)</f>
        <v>0</v>
      </c>
      <c r="FN20" s="14">
        <f>INDEX(战舰突破!$T$40:$T$52,通天塔!$J20+1)</f>
        <v>0</v>
      </c>
      <c r="FO20" s="14">
        <f>INDEX(战舰突破!$U$40:$U$52,通天塔!$J20+1)</f>
        <v>0.1</v>
      </c>
      <c r="FP20" s="14">
        <f>INDEX(战舰突破!$V$40:$V$52,通天塔!$J20+1)</f>
        <v>0</v>
      </c>
      <c r="FQ20" s="14">
        <f>INDEX(战舰突破!$X$40:$X$52,通天塔!$J20+1)</f>
        <v>75</v>
      </c>
      <c r="FT20" s="14">
        <f t="shared" si="41"/>
        <v>7491</v>
      </c>
      <c r="FU20" s="14">
        <f t="shared" si="42"/>
        <v>7833</v>
      </c>
      <c r="FV20" s="14">
        <f t="shared" si="43"/>
        <v>0</v>
      </c>
      <c r="FW20" s="14">
        <f t="shared" si="44"/>
        <v>67424</v>
      </c>
      <c r="FX20" s="14">
        <f t="shared" si="45"/>
        <v>4469</v>
      </c>
      <c r="FY20" s="14">
        <f t="shared" si="46"/>
        <v>111364</v>
      </c>
      <c r="FZ20" s="14">
        <f t="shared" si="47"/>
        <v>1438</v>
      </c>
      <c r="GA20" s="28">
        <f t="shared" si="48"/>
        <v>875</v>
      </c>
      <c r="GB20" s="28">
        <f t="shared" si="49"/>
        <v>875</v>
      </c>
      <c r="GC20" s="28">
        <f t="shared" si="50"/>
        <v>800</v>
      </c>
      <c r="GD20" s="28">
        <f t="shared" si="51"/>
        <v>950</v>
      </c>
      <c r="GE20" s="28">
        <f t="shared" si="52"/>
        <v>1.01</v>
      </c>
      <c r="GF20" s="28">
        <f t="shared" si="53"/>
        <v>1.01</v>
      </c>
      <c r="GG20" s="28">
        <f t="shared" si="54"/>
        <v>0</v>
      </c>
      <c r="GH20" s="28">
        <f t="shared" si="55"/>
        <v>4.01</v>
      </c>
      <c r="GI20" s="14">
        <f t="shared" si="56"/>
        <v>1</v>
      </c>
      <c r="GJ20" s="14">
        <f t="shared" si="57"/>
        <v>1</v>
      </c>
      <c r="GK20" s="14">
        <f t="shared" si="58"/>
        <v>1</v>
      </c>
      <c r="GL20" s="18">
        <f t="shared" si="59"/>
        <v>1</v>
      </c>
      <c r="GM20" s="18">
        <f t="shared" si="60"/>
        <v>1</v>
      </c>
      <c r="GN20" s="18">
        <f t="shared" si="61"/>
        <v>1</v>
      </c>
      <c r="GO20" s="29">
        <f t="shared" si="62"/>
        <v>1025</v>
      </c>
      <c r="GP20" s="29">
        <f t="shared" si="16"/>
        <v>1325</v>
      </c>
      <c r="GQ20" s="29">
        <f t="shared" si="16"/>
        <v>1325</v>
      </c>
      <c r="GR20" s="26">
        <f t="shared" si="63"/>
        <v>0.1</v>
      </c>
      <c r="GS20" s="26">
        <f t="shared" si="64"/>
        <v>0.1</v>
      </c>
      <c r="GT20" s="26">
        <f t="shared" si="65"/>
        <v>0.1</v>
      </c>
      <c r="GU20" s="14">
        <f t="shared" si="66"/>
        <v>2</v>
      </c>
      <c r="GV20" s="14">
        <f t="shared" si="67"/>
        <v>2</v>
      </c>
      <c r="GW20" s="14">
        <f t="shared" si="68"/>
        <v>2</v>
      </c>
      <c r="GX20" s="14">
        <f t="shared" si="69"/>
        <v>3</v>
      </c>
      <c r="GY20" s="14">
        <f t="shared" si="70"/>
        <v>45</v>
      </c>
      <c r="GZ20" s="14">
        <f t="shared" si="71"/>
        <v>75</v>
      </c>
      <c r="HA20">
        <v>16</v>
      </c>
      <c r="HB20" s="14">
        <f t="shared" si="72"/>
        <v>1032462</v>
      </c>
      <c r="HD20" s="14">
        <f t="shared" si="73"/>
        <v>8938</v>
      </c>
      <c r="HE20" s="14">
        <f t="shared" si="74"/>
        <v>3715</v>
      </c>
      <c r="HF20" s="29">
        <f t="shared" si="75"/>
        <v>840</v>
      </c>
      <c r="HG20" s="29">
        <f t="shared" si="76"/>
        <v>364</v>
      </c>
      <c r="HH20" s="29">
        <f t="shared" si="77"/>
        <v>337</v>
      </c>
      <c r="HI20" s="29">
        <f t="shared" si="78"/>
        <v>420</v>
      </c>
      <c r="HJ20" s="14">
        <f t="shared" si="79"/>
        <v>1.01</v>
      </c>
      <c r="HK20" s="14">
        <f t="shared" si="80"/>
        <v>1.01</v>
      </c>
      <c r="HL20" s="14">
        <f t="shared" si="81"/>
        <v>1532</v>
      </c>
      <c r="HM20" s="14">
        <f t="shared" si="82"/>
        <v>2955</v>
      </c>
      <c r="HN20" s="26">
        <f t="shared" si="83"/>
        <v>0.36893326592517689</v>
      </c>
      <c r="HO20" s="26">
        <f t="shared" si="84"/>
        <v>0.50140332640332641</v>
      </c>
      <c r="HP20" s="29">
        <f t="shared" si="85"/>
        <v>546</v>
      </c>
      <c r="HQ20" s="29">
        <f t="shared" si="86"/>
        <v>2858</v>
      </c>
      <c r="HR20" s="29">
        <f t="shared" si="87"/>
        <v>0</v>
      </c>
      <c r="HS20" s="26">
        <f t="shared" si="88"/>
        <v>0.30483474765520324</v>
      </c>
      <c r="HT20" s="26">
        <f t="shared" si="89"/>
        <v>0.38857748995087094</v>
      </c>
      <c r="HU20" s="26">
        <f t="shared" si="90"/>
        <v>0.38857748995087094</v>
      </c>
      <c r="HV20" s="26">
        <f t="shared" si="91"/>
        <v>0</v>
      </c>
      <c r="HW20" s="29">
        <f t="shared" si="29"/>
        <v>1.3048347476552031</v>
      </c>
      <c r="HX20" s="29">
        <f t="shared" si="30"/>
        <v>1.3885774899508709</v>
      </c>
      <c r="HY20" s="29">
        <f t="shared" si="31"/>
        <v>1.3885774899508709</v>
      </c>
      <c r="HZ20" s="29">
        <f t="shared" si="32"/>
        <v>3562.1988610987046</v>
      </c>
      <c r="IA20" s="29">
        <f t="shared" si="33"/>
        <v>2645.7029775197261</v>
      </c>
      <c r="IB20" s="29">
        <f t="shared" si="34"/>
        <v>0</v>
      </c>
      <c r="IC20" s="29">
        <f t="shared" si="35"/>
        <v>26093</v>
      </c>
      <c r="ID20" s="14">
        <f t="shared" si="92"/>
        <v>6207.9</v>
      </c>
      <c r="IH20" s="14">
        <v>1</v>
      </c>
      <c r="II20" s="14">
        <v>0.8</v>
      </c>
      <c r="IJ20" s="14">
        <v>360</v>
      </c>
      <c r="IK20" s="14">
        <v>60</v>
      </c>
      <c r="IL20" s="14">
        <v>45</v>
      </c>
      <c r="IM20" s="23">
        <f t="shared" si="93"/>
        <v>584181</v>
      </c>
      <c r="IN20" s="23">
        <f t="shared" si="110"/>
        <v>0</v>
      </c>
      <c r="IO20" s="23">
        <f t="shared" si="111"/>
        <v>584181</v>
      </c>
      <c r="IP20" s="23">
        <f t="shared" si="112"/>
        <v>875582</v>
      </c>
      <c r="IQ20" s="23">
        <f t="shared" si="96"/>
        <v>0</v>
      </c>
      <c r="IR20" s="23">
        <f t="shared" si="97"/>
        <v>875582</v>
      </c>
      <c r="IS20" s="14">
        <v>1</v>
      </c>
      <c r="IT20" s="14">
        <v>0.8</v>
      </c>
      <c r="IU20" s="14">
        <v>180</v>
      </c>
      <c r="IV20" s="14">
        <v>30</v>
      </c>
      <c r="IW20" s="14">
        <v>22</v>
      </c>
      <c r="IX20" s="23">
        <f>INT(($HP20*$GI20*IU20*$HW20+$HQ20*$GJ20*$HX20*IV20+$HR20*$GK20*$HY20*IW20)+$IC20*IS20+($HQ20*$GJ20*$HX20*IT20*5*6/1.5+$HR20*$GK20*$HY20*IT20*5*6/2))</f>
        <v>336885</v>
      </c>
      <c r="IY20" s="23">
        <f t="shared" si="98"/>
        <v>0</v>
      </c>
      <c r="IZ20" s="23">
        <f t="shared" si="99"/>
        <v>336885</v>
      </c>
      <c r="JA20" s="23"/>
      <c r="JB20" s="23"/>
      <c r="JC20" s="23"/>
      <c r="JG20">
        <f t="shared" si="37"/>
        <v>1.3077255207233556</v>
      </c>
      <c r="JH20">
        <f t="shared" si="38"/>
        <v>1.3208027759305891</v>
      </c>
      <c r="JJ20" s="14">
        <v>10</v>
      </c>
      <c r="JK20" s="14">
        <v>2</v>
      </c>
      <c r="JL20" s="14">
        <v>1.5</v>
      </c>
      <c r="JM20" s="23">
        <f>INT(($HP20*$GI20*$HW20*JJ20+$HQ20*$GJ20*$HX20*JK20+$HR20*$GK20*$HY20*JL20))</f>
        <v>15061</v>
      </c>
      <c r="JN20" s="23">
        <f t="shared" si="100"/>
        <v>0</v>
      </c>
      <c r="JO20" s="23">
        <f t="shared" si="101"/>
        <v>15061</v>
      </c>
      <c r="JP20" s="14">
        <v>30</v>
      </c>
      <c r="JQ20" s="14">
        <v>6</v>
      </c>
      <c r="JR20" s="14">
        <v>4</v>
      </c>
      <c r="JS20" s="23">
        <f>INT(($HP20*$GI20*$HW20*JP20+$HQ20*$GJ20*$HX20*JQ20+$HR20*$GK20*$HY20*JR20))</f>
        <v>45184</v>
      </c>
      <c r="JT20" s="23">
        <f t="shared" si="102"/>
        <v>0</v>
      </c>
      <c r="JU20" s="23">
        <f t="shared" si="103"/>
        <v>45184</v>
      </c>
      <c r="JW20" s="23">
        <f t="shared" si="104"/>
        <v>60245</v>
      </c>
      <c r="JX20" s="23">
        <f t="shared" si="105"/>
        <v>0</v>
      </c>
      <c r="JY20" s="23">
        <f t="shared" si="106"/>
        <v>60245</v>
      </c>
      <c r="JZ20" s="23">
        <f t="shared" si="113"/>
        <v>22592</v>
      </c>
      <c r="KA20" s="23">
        <f t="shared" si="108"/>
        <v>0</v>
      </c>
      <c r="KB20" s="23">
        <f t="shared" si="109"/>
        <v>22592</v>
      </c>
      <c r="KF20">
        <v>21</v>
      </c>
      <c r="KG20" t="s">
        <v>125</v>
      </c>
      <c r="KH20" s="17">
        <v>1.2</v>
      </c>
      <c r="KI20" t="s">
        <v>194</v>
      </c>
      <c r="KJ20" t="s">
        <v>235</v>
      </c>
      <c r="KK20" t="s">
        <v>146</v>
      </c>
      <c r="KM20" t="s">
        <v>214</v>
      </c>
    </row>
    <row r="21" spans="3:299" ht="16.5" x14ac:dyDescent="0.2">
      <c r="C21" s="14">
        <f t="shared" si="39"/>
        <v>1</v>
      </c>
      <c r="D21" s="14">
        <v>17</v>
      </c>
      <c r="E21" s="14" t="s">
        <v>717</v>
      </c>
      <c r="F21" s="14">
        <v>53</v>
      </c>
      <c r="G21" s="14">
        <v>40</v>
      </c>
      <c r="H21" s="14">
        <v>40</v>
      </c>
      <c r="I21" s="14">
        <v>10</v>
      </c>
      <c r="J21" s="14">
        <v>2</v>
      </c>
      <c r="K21" s="14">
        <v>2</v>
      </c>
      <c r="L21" s="14">
        <v>0</v>
      </c>
      <c r="M21" s="14">
        <v>1</v>
      </c>
      <c r="N21" s="14">
        <v>1</v>
      </c>
      <c r="O21" s="14">
        <v>1</v>
      </c>
      <c r="P21" s="14">
        <v>3</v>
      </c>
      <c r="Q21" s="14">
        <v>4</v>
      </c>
      <c r="R21" s="14">
        <v>3</v>
      </c>
      <c r="S21" s="14">
        <v>3</v>
      </c>
      <c r="T21" s="14">
        <v>3</v>
      </c>
      <c r="U21" s="14">
        <v>3</v>
      </c>
      <c r="V21" s="14">
        <v>3</v>
      </c>
      <c r="W21" s="14">
        <v>3</v>
      </c>
      <c r="X21" s="14">
        <v>40</v>
      </c>
      <c r="Y21" s="14">
        <v>40</v>
      </c>
      <c r="Z21" s="14">
        <v>40</v>
      </c>
      <c r="AA21" s="14">
        <v>40</v>
      </c>
      <c r="AB21" s="14">
        <v>40</v>
      </c>
      <c r="AC21" s="14">
        <v>40</v>
      </c>
      <c r="AD21" s="14">
        <v>40</v>
      </c>
      <c r="AE21" s="14">
        <v>40</v>
      </c>
      <c r="AF21" s="14">
        <v>3</v>
      </c>
      <c r="AG21" s="14">
        <v>3</v>
      </c>
      <c r="AH21" s="14">
        <v>3</v>
      </c>
      <c r="AI21" s="14">
        <v>3</v>
      </c>
      <c r="AJ21" s="14">
        <v>3</v>
      </c>
      <c r="AK21" s="14">
        <v>3</v>
      </c>
      <c r="AL21" s="14">
        <v>2</v>
      </c>
      <c r="AM21" s="14">
        <v>2</v>
      </c>
      <c r="AN21" s="14">
        <v>1</v>
      </c>
      <c r="AO21" s="14">
        <v>1</v>
      </c>
      <c r="AP21" s="14">
        <v>1</v>
      </c>
      <c r="AQ21" s="14">
        <v>1</v>
      </c>
      <c r="AR21" s="14">
        <v>1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4</v>
      </c>
      <c r="BF21" s="14">
        <f>ROUND((INDEX(新战舰养成!S$6:S$18,通天塔!$J21+1)+INDEX(新战舰养成!D$6:D$18,通天塔!$J21+1)*(通天塔!$G21-1))*INDEX(战舰突破!$D$6:$D$18,通天塔!$M21+1),0)</f>
        <v>1623</v>
      </c>
      <c r="BG21" s="14">
        <f>ROUND((INDEX(新战舰养成!T$6:T$18,通天塔!$J21+1)+INDEX(新战舰养成!E$6:E$18,通天塔!$J21+1)*(通天塔!$G21-1))*INDEX(战舰突破!$D$6:$D$18,通天塔!$M21+1),0)</f>
        <v>12914</v>
      </c>
      <c r="BH21" s="14">
        <f>ROUND((INDEX(新战舰养成!U$6:U$18,通天塔!$J21+1)+INDEX(新战舰养成!F$6:F$18,通天塔!$J21+1)*(通天塔!$G21-1))*INDEX(战舰突破!$D$6:$D$18,通天塔!$M21+1),0)</f>
        <v>833</v>
      </c>
      <c r="BI21" s="14">
        <f>ROUND((INDEX(新战舰养成!V$6:V$18,通天塔!$J21+1)+INDEX(新战舰养成!G$6:G$18,通天塔!$J21+1)*(通天塔!$G21-1))*INDEX(战舰突破!$D$6:$D$18,通天塔!$M21+1),0)</f>
        <v>330</v>
      </c>
      <c r="BJ21" s="14">
        <f>ROUND((INDEX(新战舰养成!W$6:W$18,通天塔!$J21+1)+INDEX(新战舰养成!H$6:H$18,通天塔!$J21+1)*(通天塔!$G21-1))*INDEX(战舰突破!$D$6:$D$18,通天塔!$M21+1),0)</f>
        <v>4</v>
      </c>
      <c r="BL21" s="14">
        <f>IF($H21&gt;0,ROUND((INDEX(新战舰养成!X$6:X$18,通天塔!$K21+1)+INDEX(新战舰养成!I$6:I$18,通天塔!$K21+1)*(通天塔!$H21-1))*INDEX(战舰突破!$D$6:$D$18,通天塔!$N21+1),0),0)</f>
        <v>1931</v>
      </c>
      <c r="BM21" s="14">
        <f>IF($H21&gt;0,ROUND((INDEX(新战舰养成!Y$6:Y$18,通天塔!$K21+1)+INDEX(新战舰养成!J$6:J$18,通天塔!$K21+1)*(通天塔!$H21-1))*INDEX(战舰突破!$D$6:$D$18,通天塔!$N21+1),0),0)</f>
        <v>0</v>
      </c>
      <c r="BN21" s="14">
        <f>IF($H21&gt;0,ROUND((INDEX(新战舰养成!Z$6:Z$18,通天塔!$K21+1)+INDEX(新战舰养成!K$6:K$18,通天塔!$K21+1)*(通天塔!$H21-1))*INDEX(战舰突破!$D$6:$D$18,通天塔!$N21+1),0),0)</f>
        <v>0</v>
      </c>
      <c r="BO21" s="14">
        <f>IF($H21&gt;0,ROUND((INDEX(新战舰养成!AA$6:AA$18,通天塔!$K21+1)+INDEX(新战舰养成!L$6:L$18,通天塔!$K21+1)*(通天塔!$H21-1))*INDEX(战舰突破!$D$6:$D$18,通天塔!$N21+1),0),0)</f>
        <v>16225</v>
      </c>
      <c r="BP21" s="14">
        <f>IF($H21&gt;0,ROUND((INDEX(新战舰养成!AB$6:AB$18,通天塔!$K21+1)+INDEX(新战舰养成!M$6:M$18,通天塔!$K21+1)*(通天塔!$H21-1))*INDEX(战舰突破!$D$6:$D$18,通天塔!$N21+1),0),0)</f>
        <v>322</v>
      </c>
      <c r="BR21" s="14">
        <f>IF($I21&gt;0,ROUND((INDEX(新战舰养成!AC$6:AC$18,通天塔!$L21+1)+INDEX(新战舰养成!I$6:I$18,通天塔!$L21+1)*(通天塔!$I21-1))*INDEX(战舰突破!$D$6:$D$18,通天塔!$O21+1),0),0)</f>
        <v>759</v>
      </c>
      <c r="BS21" s="14">
        <f>IF($I21&gt;0,ROUND((INDEX(新战舰养成!AD$6:AD$18,通天塔!$L21+1)+INDEX(新战舰养成!J$6:J$18,通天塔!$L21+1)*(通天塔!$I21-1))*INDEX(战舰突破!$D$6:$D$18,通天塔!$O21+1),0),0)</f>
        <v>0</v>
      </c>
      <c r="BT21" s="14">
        <f>IF($I21&gt;0,ROUND((INDEX(新战舰养成!AE$6:AE$18,通天塔!$L21+1)+INDEX(新战舰养成!K$6:K$18,通天塔!$L21+1)*(通天塔!$I21-1))*INDEX(战舰突破!$D$6:$D$18,通天塔!$O21+1),0),0)</f>
        <v>0</v>
      </c>
      <c r="BU21" s="14">
        <f>IF($I21&gt;0,ROUND((INDEX(新战舰养成!AF$6:AF$18,通天塔!$L21+1)+INDEX(新战舰养成!L$6:L$18,通天塔!$L21+1)*(通天塔!$I21-1))*INDEX(战舰突破!$D$6:$D$18,通天塔!$O21+1),0),0)</f>
        <v>1210</v>
      </c>
      <c r="BV21" s="14">
        <f>IF($I21&gt;0,ROUND((INDEX(新战舰养成!AG$6:AG$18,通天塔!$L21+1)+INDEX(新战舰养成!M$6:M$18,通天塔!$L21+1)*(通天塔!$I21-1))*INDEX(战舰突破!$D$6:$D$18,通天塔!$O21+1),0),0)</f>
        <v>22</v>
      </c>
      <c r="BY21" s="14">
        <f>(INDEX(装备数值!$C$13:$G$116,通天塔!$P21*8+1,BY$2)+INDEX(装备数值!$C$13:$G$116,通天塔!$Q21*8+2,BY$2)+INDEX(装备数值!$C$13:$G$116,通天塔!$S21*8+3,BY$2)+INDEX(装备数值!$C$13:$G$116,通天塔!$R21*8+4,BY$2)+INDEX(装备数值!$C$13:$G$116,通天塔!$T21*8+5,BY$2)+INDEX(装备数值!$C$13:$G$116,通天塔!$U21*8+6,BY$2)+INDEX(装备数值!$C$13:$G$116,通天塔!$V21*8+7,BY$2)+INDEX(装备数值!$C$13:$G$116,通天塔!$W21*8+8,BY$2))</f>
        <v>2000</v>
      </c>
      <c r="BZ21" s="14">
        <f>(INDEX(装备数值!$C$13:$G$116,通天塔!$P21*8+1,BZ$2)+INDEX(装备数值!$C$13:$G$116,通天塔!$Q21*8+2,BZ$2)+INDEX(装备数值!$C$13:$G$116,通天塔!$S21*8+3,BZ$2)+INDEX(装备数值!$C$13:$G$116,通天塔!$R21*8+4,BZ$2)+INDEX(装备数值!$C$13:$G$116,通天塔!$T21*8+5,BZ$2)+INDEX(装备数值!$C$13:$G$116,通天塔!$U21*8+6,BZ$2)+INDEX(装备数值!$C$13:$G$116,通天塔!$V21*8+7,BZ$2)+INDEX(装备数值!$C$13:$G$116,通天塔!$W21*8+8,BZ$2))</f>
        <v>15000</v>
      </c>
      <c r="CA21" s="14">
        <f>(INDEX(装备数值!$C$13:$G$116,通天塔!$P21*8+1,CA$2)+INDEX(装备数值!$C$13:$G$116,通天塔!$Q21*8+2,CA$2)+INDEX(装备数值!$C$13:$G$116,通天塔!$S21*8+3,CA$2)+INDEX(装备数值!$C$13:$G$116,通天塔!$R21*8+4,CA$2)+INDEX(装备数值!$C$13:$G$116,通天塔!$T21*8+5,CA$2)+INDEX(装备数值!$C$13:$G$116,通天塔!$U21*8+6,CA$2)+INDEX(装备数值!$C$13:$G$116,通天塔!$V21*8+7,CA$2)+INDEX(装备数值!$C$13:$G$116,通天塔!$W21*8+8,CA$2))</f>
        <v>1140</v>
      </c>
      <c r="CB21" s="14">
        <f>(INDEX(装备数值!$C$13:$G$116,通天塔!$P21*8+1,CB$2)+INDEX(装备数值!$C$13:$G$116,通天塔!$Q21*8+2,CB$2)+INDEX(装备数值!$C$13:$G$116,通天塔!$S21*8+3,CB$2)+INDEX(装备数值!$C$13:$G$116,通天塔!$R21*8+4,CB$2)+INDEX(装备数值!$C$13:$G$116,通天塔!$T21*8+5,CB$2)+INDEX(装备数值!$C$13:$G$116,通天塔!$U21*8+6,CB$2)+INDEX(装备数值!$C$13:$G$116,通天塔!$V21*8+7,CB$2)+INDEX(装备数值!$C$13:$G$116,通天塔!$W21*8+8,CB$2))</f>
        <v>34000</v>
      </c>
      <c r="CC21" s="14">
        <f>(INDEX(装备数值!$C$13:$G$116,通天塔!$P21*8+1,CC$2)+INDEX(装备数值!$C$13:$G$116,通天塔!$Q21*8+2,CC$2)+INDEX(装备数值!$C$13:$G$116,通天塔!$S21*8+3,CC$2)+INDEX(装备数值!$C$13:$G$116,通天塔!$R21*8+4,CC$2)+INDEX(装备数值!$C$13:$G$116,通天塔!$T21*8+5,CC$2)+INDEX(装备数值!$C$13:$G$116,通天塔!$U21*8+6,CC$2)+INDEX(装备数值!$C$13:$G$116,通天塔!$V21*8+7,CC$2)+INDEX(装备数值!$C$13:$G$116,通天塔!$W21*8+8,CC$2))</f>
        <v>350</v>
      </c>
      <c r="CF21" s="14">
        <f>INDEX(装备数值!$I$13:$M$116,通天塔!$P21*8+1,CF$2)*$X21+INDEX(装备数值!$I$13:$M$116,通天塔!$Q21*8+2,CF$2)*$Y21+INDEX(装备数值!$I$13:$M$116,通天塔!$S21*8+3,CF$2)*$Z21+INDEX(装备数值!$I$13:$M$116,通天塔!$R21*8+4,CF$2)*$AA21+INDEX(装备数值!$I$13:$M$116,通天塔!$T21*8+5,CF$2)*$AB21+INDEX(装备数值!$I$13:$M$116,通天塔!$U21*8+6,CF$2)*$AC21+INDEX(装备数值!$I$13:$M$116,通天塔!$V21*8+7,CF$2)*$AD21+INDEX(装备数值!$I$13:$M$116,通天塔!$W21*8+8,CF$2)*$AE21</f>
        <v>3200</v>
      </c>
      <c r="CG21" s="14">
        <f>INDEX(装备数值!$I$13:$M$116,通天塔!$P21*8+1,CG$2)*$X21+INDEX(装备数值!$I$13:$M$116,通天塔!$Q21*8+2,CG$2)*$Y21+INDEX(装备数值!$I$13:$M$116,通天塔!$S21*8+3,CG$2)*$Z21+INDEX(装备数值!$I$13:$M$116,通天塔!$R21*8+4,CG$2)*$AA21+INDEX(装备数值!$I$13:$M$116,通天塔!$T21*8+5,CG$2)*$AB21+INDEX(装备数值!$I$13:$M$116,通天塔!$U21*8+6,CG$2)*$AC21+INDEX(装备数值!$I$13:$M$116,通天塔!$V21*8+7,CG$2)*$AD21+INDEX(装备数值!$I$13:$M$116,通天塔!$W21*8+8,CG$2)*$AE21</f>
        <v>24000</v>
      </c>
      <c r="CH21" s="14">
        <f>INDEX(装备数值!$I$13:$M$116,通天塔!$P21*8+1,CH$2)*$X21+INDEX(装备数值!$I$13:$M$116,通天塔!$Q21*8+2,CH$2)*$Y21+INDEX(装备数值!$I$13:$M$116,通天塔!$S21*8+3,CH$2)*$Z21+INDEX(装备数值!$I$13:$M$116,通天塔!$R21*8+4,CH$2)*$AA21+INDEX(装备数值!$I$13:$M$116,通天塔!$T21*8+5,CH$2)*$AB21+INDEX(装备数值!$I$13:$M$116,通天塔!$U21*8+6,CH$2)*$AC21+INDEX(装备数值!$I$13:$M$116,通天塔!$V21*8+7,CH$2)*$AD21+INDEX(装备数值!$I$13:$M$116,通天塔!$W21*8+8,CH$2)*$AE21</f>
        <v>1680</v>
      </c>
      <c r="CI21" s="14">
        <f>INDEX(装备数值!$I$13:$M$116,通天塔!$P21*8+1,CI$2)*$X21+INDEX(装备数值!$I$13:$M$116,通天塔!$Q21*8+2,CI$2)*$Y21+INDEX(装备数值!$I$13:$M$116,通天塔!$S21*8+3,CI$2)*$Z21+INDEX(装备数值!$I$13:$M$116,通天塔!$R21*8+4,CI$2)*$AA21+INDEX(装备数值!$I$13:$M$116,通天塔!$T21*8+5,CI$2)*$AB21+INDEX(装备数值!$I$13:$M$116,通天塔!$U21*8+6,CI$2)*$AC21+INDEX(装备数值!$I$13:$M$116,通天塔!$V21*8+7,CI$2)*$AD21+INDEX(装备数值!$I$13:$M$116,通天塔!$W21*8+8,CI$2)*$AE21</f>
        <v>40000</v>
      </c>
      <c r="CJ21" s="14">
        <f>INDEX(装备数值!$I$13:$M$116,通天塔!$P21*8+1,CJ$2)*$X21+INDEX(装备数值!$I$13:$M$116,通天塔!$Q21*8+2,CJ$2)*$Y21+INDEX(装备数值!$I$13:$M$116,通天塔!$S21*8+3,CJ$2)*$Z21+INDEX(装备数值!$I$13:$M$116,通天塔!$R21*8+4,CJ$2)*$AA21+INDEX(装备数值!$I$13:$M$116,通天塔!$T21*8+5,CJ$2)*$AB21+INDEX(装备数值!$I$13:$M$116,通天塔!$U21*8+6,CJ$2)*$AC21+INDEX(装备数值!$I$13:$M$116,通天塔!$V21*8+7,CJ$2)*$AD21+INDEX(装备数值!$I$13:$M$116,通天塔!$W21*8+8,CJ$2)*$AE21</f>
        <v>560</v>
      </c>
      <c r="CM21" s="14">
        <f>INDEX(装备数值!$X$13:$AH$116,$P21*8+1,CM$2)*$AF21+INDEX(装备数值!$X$13:$AH$116,$Q21*8+2,CM$2)*$AG21+INDEX(装备数值!$X$13:$AH$116,$S21*8+3,CM$2)*$AH21+INDEX(装备数值!$X$13:$AH$116,$R21*8+4,CM$2)*$AI21+INDEX(装备数值!$X$13:$AH$116,$T21*8+5,CM$2)*$AJ21+INDEX(装备数值!$X$13:$AH$116,$U21*8+6,CM$2)*$AK21+INDEX(装备数值!$X$13:$AH$116,$V21*8+7,CM$2)*$AL21+INDEX(装备数值!$X$13:$AH$116,$W21*8+8,CM$2)*$AM21</f>
        <v>600</v>
      </c>
      <c r="CN21" s="14">
        <f>INDEX(装备数值!$X$13:$AH$116,$P21*8+1,CN$2)*$AF21+INDEX(装备数值!$X$13:$AH$116,$Q21*8+2,CN$2)*$AG21+INDEX(装备数值!$X$13:$AH$116,$S21*8+3,CN$2)*$AH21+INDEX(装备数值!$X$13:$AH$116,$R21*8+4,CN$2)*$AI21+INDEX(装备数值!$X$13:$AH$116,$T21*8+5,CN$2)*$AJ21+INDEX(装备数值!$X$13:$AH$116,$U21*8+6,CN$2)*$AK21+INDEX(装备数值!$X$13:$AH$116,$V21*8+7,CN$2)*$AL21+INDEX(装备数值!$X$13:$AH$116,$W21*8+8,CN$2)*$AM21</f>
        <v>6750</v>
      </c>
      <c r="CO21" s="14">
        <f>INDEX(装备数值!$X$13:$AH$116,$P21*8+1,CO$2)*$AF21+INDEX(装备数值!$X$13:$AH$116,$Q21*8+2,CO$2)*$AG21+INDEX(装备数值!$X$13:$AH$116,$S21*8+3,CO$2)*$AH21+INDEX(装备数值!$X$13:$AH$116,$R21*8+4,CO$2)*$AI21+INDEX(装备数值!$X$13:$AH$116,$T21*8+5,CO$2)*$AJ21+INDEX(装备数值!$X$13:$AH$116,$U21*8+6,CO$2)*$AK21+INDEX(装备数值!$X$13:$AH$116,$V21*8+7,CO$2)*$AL21+INDEX(装备数值!$X$13:$AH$116,$W21*8+8,CO$2)*$AM21</f>
        <v>450</v>
      </c>
      <c r="CP21" s="14">
        <f>INDEX(装备数值!$X$13:$AH$116,$P21*8+1,CP$2)*$AF21+INDEX(装备数值!$X$13:$AH$116,$Q21*8+2,CP$2)*$AG21+INDEX(装备数值!$X$13:$AH$116,$S21*8+3,CP$2)*$AH21+INDEX(装备数值!$X$13:$AH$116,$R21*8+4,CP$2)*$AI21+INDEX(装备数值!$X$13:$AH$116,$T21*8+5,CP$2)*$AJ21+INDEX(装备数值!$X$13:$AH$116,$U21*8+6,CP$2)*$AK21+INDEX(装备数值!$X$13:$AH$116,$V21*8+7,CP$2)*$AL21+INDEX(装备数值!$X$13:$AH$116,$W21*8+8,CP$2)*$AM21</f>
        <v>7500</v>
      </c>
      <c r="CQ21" s="14">
        <f>INDEX(装备数值!$X$13:$AH$116,$P21*8+1,CQ$2)*$AF21+INDEX(装备数值!$X$13:$AH$116,$Q21*8+2,CQ$2)*$AG21+INDEX(装备数值!$X$13:$AH$116,$S21*8+3,CQ$2)*$AH21+INDEX(装备数值!$X$13:$AH$116,$R21*8+4,CQ$2)*$AI21+INDEX(装备数值!$X$13:$AH$116,$T21*8+5,CQ$2)*$AJ21+INDEX(装备数值!$X$13:$AH$116,$U21*8+6,CQ$2)*$AK21+INDEX(装备数值!$X$13:$AH$116,$V21*8+7,CQ$2)*$AL21+INDEX(装备数值!$X$13:$AH$116,$W21*8+8,CQ$2)*$AM21</f>
        <v>180</v>
      </c>
      <c r="CR21" s="14">
        <f>INDEX(装备数值!$X$13:$AH$116,$P21*8+1,CR$2)*$AF21+INDEX(装备数值!$X$13:$AH$116,$Q21*8+2,CR$2)*$AG21+INDEX(装备数值!$X$13:$AH$116,$S21*8+3,CR$2)*$AH21+INDEX(装备数值!$X$13:$AH$116,$R21*8+4,CR$2)*$AI21+INDEX(装备数值!$X$13:$AH$116,$T21*8+5,CR$2)*$AJ21+INDEX(装备数值!$X$13:$AH$116,$U21*8+6,CR$2)*$AK21+INDEX(装备数值!$X$13:$AH$116,$V21*8+7,CR$2)*$AL21+INDEX(装备数值!$X$13:$AH$116,$W21*8+8,CR$2)*$AM21</f>
        <v>750</v>
      </c>
      <c r="CS21" s="14">
        <f>INDEX(装备数值!$X$13:$AH$116,$P21*8+1,CS$2)*$AF21+INDEX(装备数值!$X$13:$AH$116,$Q21*8+2,CS$2)*$AG21+INDEX(装备数值!$X$13:$AH$116,$S21*8+3,CS$2)*$AH21+INDEX(装备数值!$X$13:$AH$116,$R21*8+4,CS$2)*$AI21+INDEX(装备数值!$X$13:$AH$116,$T21*8+5,CS$2)*$AJ21+INDEX(装备数值!$X$13:$AH$116,$U21*8+6,CS$2)*$AK21+INDEX(装备数值!$X$13:$AH$116,$V21*8+7,CS$2)*$AL21+INDEX(装备数值!$X$13:$AH$116,$W21*8+8,CS$2)*$AM21</f>
        <v>675</v>
      </c>
      <c r="CT21" s="14">
        <f>INDEX(装备数值!$X$13:$AH$116,$P21*8+1,CT$2)*$AF21+INDEX(装备数值!$X$13:$AH$116,$Q21*8+2,CT$2)*$AG21+INDEX(装备数值!$X$13:$AH$116,$S21*8+3,CT$2)*$AH21+INDEX(装备数值!$X$13:$AH$116,$R21*8+4,CT$2)*$AI21+INDEX(装备数值!$X$13:$AH$116,$T21*8+5,CT$2)*$AJ21+INDEX(装备数值!$X$13:$AH$116,$U21*8+6,CT$2)*$AK21+INDEX(装备数值!$X$13:$AH$116,$V21*8+7,CT$2)*$AL21+INDEX(装备数值!$X$13:$AH$116,$W21*8+8,CT$2)*$AM21</f>
        <v>675</v>
      </c>
      <c r="CU21" s="14">
        <f>INDEX(装备数值!$X$13:$AH$116,$P21*8+1,CU$2)*$AF21+INDEX(装备数值!$X$13:$AH$116,$Q21*8+2,CU$2)*$AG21+INDEX(装备数值!$X$13:$AH$116,$S21*8+3,CU$2)*$AH21+INDEX(装备数值!$X$13:$AH$116,$R21*8+4,CU$2)*$AI21+INDEX(装备数值!$X$13:$AH$116,$T21*8+5,CU$2)*$AJ21+INDEX(装备数值!$X$13:$AH$116,$U21*8+6,CU$2)*$AK21+INDEX(装备数值!$X$13:$AH$116,$V21*8+7,CU$2)*$AL21+INDEX(装备数值!$X$13:$AH$116,$W21*8+8,CU$2)*$AM21</f>
        <v>750</v>
      </c>
      <c r="CV21" s="14">
        <f>INDEX(装备数值!$X$13:$AH$116,$P21*8+1,CV$2)*$AF21+INDEX(装备数值!$X$13:$AH$116,$Q21*8+2,CV$2)*$AG21+INDEX(装备数值!$X$13:$AH$116,$S21*8+3,CV$2)*$AH21+INDEX(装备数值!$X$13:$AH$116,$R21*8+4,CV$2)*$AI21+INDEX(装备数值!$X$13:$AH$116,$T21*8+5,CV$2)*$AJ21+INDEX(装备数值!$X$13:$AH$116,$U21*8+6,CV$2)*$AK21+INDEX(装备数值!$X$13:$AH$116,$V21*8+7,CV$2)*$AL21+INDEX(装备数值!$X$13:$AH$116,$W21*8+8,CV$2)*$AM21</f>
        <v>0</v>
      </c>
      <c r="CW21" s="14">
        <f>INDEX(装备数值!$X$13:$AH$116,$P21*8+1,CW$2)*$AF21+INDEX(装备数值!$X$13:$AH$116,$Q21*8+2,CW$2)*$AG21+INDEX(装备数值!$X$13:$AH$116,$S21*8+3,CW$2)*$AH21+INDEX(装备数值!$X$13:$AH$116,$R21*8+4,CW$2)*$AI21+INDEX(装备数值!$X$13:$AH$116,$T21*8+5,CW$2)*$AJ21+INDEX(装备数值!$X$13:$AH$116,$U21*8+6,CW$2)*$AK21+INDEX(装备数值!$X$13:$AH$116,$V21*8+7,CW$2)*$AL21+INDEX(装备数值!$X$13:$AH$116,$W21*8+8,CW$2)*$AM21</f>
        <v>0</v>
      </c>
      <c r="CY21" s="14">
        <f>INDEX(装备数值!$AN$17:$AN$117,MATCH(MIN($X21:$AE21),装备数值!$AO$17:$AO$117,1))</f>
        <v>4</v>
      </c>
      <c r="CZ21" s="14">
        <f>IF(COUNTIF($P21:$W21,"&gt;"&amp;0)=8,INDEX(装备数值!AR$17:AR$117,$CY21+1),0)</f>
        <v>320</v>
      </c>
      <c r="DA21" s="14">
        <f>IF(COUNTIF($P21:$W21,"&gt;"&amp;0)=8,INDEX(装备数值!AS$17:AS$117,$CY21+1),0)</f>
        <v>2400</v>
      </c>
      <c r="DB21" s="14">
        <f>IF(COUNTIF($P21:$W21,"&gt;"&amp;0)=8,INDEX(装备数值!AT$17:AT$117,$CY21+1),0)</f>
        <v>160</v>
      </c>
      <c r="DC21" s="14">
        <f>IF(COUNTIF($P21:$W21,"&gt;"&amp;0)=8,INDEX(装备数值!AU$17:AU$117,$CY21+1),0)</f>
        <v>3200</v>
      </c>
      <c r="DD21" s="14">
        <f>IF(COUNTIF($P21:$W21,"&gt;"&amp;0)=8,INDEX(装备数值!AV$17:AV$117,$CY21+1),0)</f>
        <v>56</v>
      </c>
      <c r="DF21" s="14">
        <f>INDEX(装备数值!$AY$17:$AY$77,MATCH(MIN($AF21:$AM21),装备数值!$AZ$17:$AZ$77,1))</f>
        <v>1</v>
      </c>
      <c r="DG21" s="26">
        <f>INDEX(装备数值!BA$17:BA$77,通天塔!DF21+1)</f>
        <v>0.01</v>
      </c>
      <c r="DH21" s="26">
        <f>INDEX(装备数值!BA$17:BA$77,通天塔!DF21+1)</f>
        <v>0.01</v>
      </c>
      <c r="DJ21" s="14">
        <f t="shared" si="40"/>
        <v>5</v>
      </c>
      <c r="DK21" s="14">
        <f>VLOOKUP(DJ21,军阶与晶片数值!$W$6:$X$27,2)</f>
        <v>2</v>
      </c>
      <c r="DL21" s="14">
        <f>INDEX(军阶与晶片数值!Y$6:Y$27,$DK21+1)</f>
        <v>200</v>
      </c>
      <c r="DM21" s="14">
        <f>INDEX(军阶与晶片数值!Z$6:Z$27,$DK21+1)</f>
        <v>200</v>
      </c>
      <c r="DN21" s="14">
        <f>INDEX(军阶与晶片数值!AA$6:AA$27,$DK21+1)</f>
        <v>200</v>
      </c>
      <c r="DO21" s="14">
        <f>INDEX(军阶与晶片数值!AB$6:AB$27,$DK21+1)</f>
        <v>200</v>
      </c>
      <c r="DP21" s="29">
        <f>INDEX(军阶与晶片数值!AC$6:AC$27,$DK21+1)</f>
        <v>10</v>
      </c>
      <c r="DQ21" s="29">
        <f>INDEX(军阶与晶片数值!AD$6:AD$27,$DK21+1)</f>
        <v>5</v>
      </c>
      <c r="DS21" s="26">
        <f>INDEX(军阶与晶片数值!I$6:I$16,AN21+1)</f>
        <v>0.01</v>
      </c>
      <c r="DT21" s="26">
        <f>INDEX(军阶与晶片数值!M$6:M$16,AO21+1)</f>
        <v>0.01</v>
      </c>
      <c r="DU21" s="26">
        <f>INDEX(军阶与晶片数值!J$6:J$16,AP21+1)</f>
        <v>0.01</v>
      </c>
      <c r="DV21" s="26">
        <f>INDEX(军阶与晶片数值!K$6:K$16,AQ21+1)</f>
        <v>0.02</v>
      </c>
      <c r="DW21" s="26">
        <f>INDEX(军阶与晶片数值!L$6:L$16,AR21+1)</f>
        <v>0.02</v>
      </c>
      <c r="DX21" s="28">
        <f>INDEX(军阶与晶片数值!N$6:N$16,AS21+1)</f>
        <v>0</v>
      </c>
      <c r="DY21" s="28">
        <f>INDEX(军阶与晶片数值!O$6:O$16,AT21+1)</f>
        <v>0</v>
      </c>
      <c r="DZ21" s="28">
        <f>INDEX(军阶与晶片数值!P$6:P$16,AU21+1)</f>
        <v>0</v>
      </c>
      <c r="EA21" s="28">
        <f>INDEX(军阶与晶片数值!Q$6:Q$16,AV21+1)</f>
        <v>0</v>
      </c>
      <c r="EB21" s="26">
        <f>INDEX(军阶与晶片数值!R$6:R$16,AW21+1)</f>
        <v>0</v>
      </c>
      <c r="EC21" s="26">
        <f>INDEX(军阶与晶片数值!S$6:S$16,AX21+1)</f>
        <v>0</v>
      </c>
      <c r="ED21" s="26">
        <f>INDEX(军阶与晶片数值!T$6:T$16,AY21+1)</f>
        <v>0</v>
      </c>
      <c r="EE21" s="26">
        <f>INDEX(军阶与晶片数值!U$6:U$16,AZ21+1)</f>
        <v>0</v>
      </c>
      <c r="EG21" s="26">
        <f>INDEX(军阶与晶片数值!$C$6:$C$36,通天塔!$BA21+1)</f>
        <v>0.1</v>
      </c>
      <c r="EH21" s="26">
        <f>INDEX(军阶与晶片数值!$C$6:$C$36,通天塔!$BA21+1)</f>
        <v>0.1</v>
      </c>
      <c r="EI21" s="26">
        <f>INDEX(军阶与晶片数值!$C$6:$C$36,通天塔!$BA21+1)</f>
        <v>0.1</v>
      </c>
      <c r="EJ21" s="26">
        <f>INDEX(军阶与晶片数值!$C$6:$C$36,通天塔!$BA21+1)</f>
        <v>0.1</v>
      </c>
      <c r="EK21" s="26">
        <f>INDEX(军阶与晶片数值!$C$6:$C$36,通天塔!$BA21+1)</f>
        <v>0.1</v>
      </c>
      <c r="EM21" s="14">
        <f>INDEX(战舰突破!$H$6:$H$18,通天塔!$J21+1)+INDEX(战舰突破!$H$23:$H$35,通天塔!$K21+1)+INDEX(战舰突破!$H$40:$H$52,通天塔!$L21+1)</f>
        <v>200</v>
      </c>
      <c r="EN21" s="14">
        <f>INDEX(战舰突破!$I$6:$I$18,通天塔!$J21+1)+INDEX(战舰突破!$I$23:$I$35,通天塔!$K21+1)+INDEX(战舰突破!$I$40:$I$52,通天塔!$L21+1)</f>
        <v>200</v>
      </c>
      <c r="EO21" s="14">
        <f>INDEX(战舰突破!$J$6:$J$18,通天塔!$J21+1)+INDEX(战舰突破!$J$23:$J$35,通天塔!$K21+1)+INDEX(战舰突破!$J$40:$J$52,通天塔!$L21+1)</f>
        <v>0</v>
      </c>
      <c r="EP21" s="14">
        <f>INDEX(战舰突破!$K$6:$K$18,通天塔!$J21+1)+INDEX(战舰突破!$K$23:$K$35,通天塔!$K21+1)+INDEX(战舰突破!$K$40:$K$52,通天塔!$L21+1)</f>
        <v>0</v>
      </c>
      <c r="EQ21" s="14">
        <f>INDEX(战舰突破!$L$6:$L$18,通天塔!$J21+1)+INDEX(战舰突破!$L$23:$L$35,通天塔!$K21+1)+INDEX(战舰突破!$L$40:$L$52,通天塔!$L21+1)</f>
        <v>0</v>
      </c>
      <c r="ER21" s="18">
        <f>INDEX(战舰突破!$N$6:$N$18,通天塔!$J21+1)+INDEX(战舰突破!$N$23:$N$35,通天塔!$K21+1)+INDEX(战舰突破!$N$40:$N$52,通天塔!$L21+1)</f>
        <v>0</v>
      </c>
      <c r="ES21" s="18">
        <f>INDEX(战舰突破!$O$6:$O$18,通天塔!$J21+1)+INDEX(战舰突破!$O$23:$O$35,通天塔!$K21+1)+INDEX(战舰突破!$O$40:$O$52,通天塔!$L21+1)</f>
        <v>0</v>
      </c>
      <c r="ET21" s="18">
        <f>INDEX(战舰突破!$P$6:$P$18,通天塔!$J21+1)+INDEX(战舰突破!$P$23:$P$35,通天塔!$K21+1)+INDEX(战舰突破!$P$40:$P$52,通天塔!$L21+1)</f>
        <v>0</v>
      </c>
      <c r="EU21" s="18">
        <f>INDEX(战舰突破!$Q$6:$Q$18,通天塔!$J21+1)+INDEX(战舰突破!$Q$23:$Q$35,通天塔!$K21+1)+INDEX(战舰突破!$Q$40:$Q$52,通天塔!$L21+1)</f>
        <v>0</v>
      </c>
      <c r="EV21" s="18">
        <f>INDEX(战舰突破!$R$6:$R$18,通天塔!$J21+1)+INDEX(战舰突破!$R$23:$R$35,通天塔!$K21+1)+INDEX(战舰突破!$R$40:$R$52,通天塔!$L21+1)</f>
        <v>0</v>
      </c>
      <c r="EW21" s="18">
        <f>INDEX(战舰突破!$M$6:$M$18,通天塔!$J21+1)+INDEX(战舰突破!$M$23:$M$35,通天塔!$K21+1)+INDEX(战舰突破!$M$40:$M$52,通天塔!$L21+1)</f>
        <v>0</v>
      </c>
      <c r="EX21" s="22">
        <f>INDEX(战舰突破!$W$6:$W$18,通天塔!$J21+1)+INDEX(战舰突破!$W$23:$W$35,通天塔!$K21+1)+INDEX(战舰突破!$W$40:$W$52,通天塔!$L21+1)</f>
        <v>0.3</v>
      </c>
      <c r="FA21" s="14">
        <f>INDEX(战舰突破!$S$6:$S$18,通天塔!$J21+1)</f>
        <v>0</v>
      </c>
      <c r="FB21" s="14">
        <f>INDEX(战舰突破!$T$6:$T$18,通天塔!$J21+1)</f>
        <v>0</v>
      </c>
      <c r="FC21" s="14">
        <f>INDEX(战舰突破!$U$6:$U$18,通天塔!$J21+1)</f>
        <v>0.1</v>
      </c>
      <c r="FD21" s="14">
        <f>INDEX(战舰突破!$V$6:$V$18,通天塔!$J21+1)</f>
        <v>0</v>
      </c>
      <c r="FE21" s="14">
        <f>INDEX(战舰突破!$X$6:$X$18,通天塔!$J21+1)</f>
        <v>3</v>
      </c>
      <c r="FG21" s="14">
        <f>INDEX(战舰突破!$S$23:$S$35,通天塔!$J21+1)</f>
        <v>0</v>
      </c>
      <c r="FH21" s="14">
        <f>INDEX(战舰突破!$T$23:$T$35,通天塔!$J21+1)</f>
        <v>0</v>
      </c>
      <c r="FI21" s="14">
        <f>INDEX(战舰突破!$U$23:$U$35,通天塔!$J21+1)</f>
        <v>0.1</v>
      </c>
      <c r="FJ21" s="14">
        <f>INDEX(战舰突破!$V$23:$V$35,通天塔!$J21+1)</f>
        <v>0</v>
      </c>
      <c r="FK21" s="14">
        <f>INDEX(战舰突破!$X$23:$X$35,通天塔!$J21+1)</f>
        <v>45</v>
      </c>
      <c r="FM21" s="14">
        <f>INDEX(战舰突破!$S$40:$S$52,通天塔!$J21+1)</f>
        <v>0</v>
      </c>
      <c r="FN21" s="14">
        <f>INDEX(战舰突破!$T$40:$T$52,通天塔!$J21+1)</f>
        <v>0</v>
      </c>
      <c r="FO21" s="14">
        <f>INDEX(战舰突破!$U$40:$U$52,通天塔!$J21+1)</f>
        <v>0.1</v>
      </c>
      <c r="FP21" s="14">
        <f>INDEX(战舰突破!$V$40:$V$52,通天塔!$J21+1)</f>
        <v>0</v>
      </c>
      <c r="FQ21" s="14">
        <f>INDEX(战舰突破!$X$40:$X$52,通天塔!$J21+1)</f>
        <v>75</v>
      </c>
      <c r="FT21" s="14">
        <f t="shared" si="41"/>
        <v>8824</v>
      </c>
      <c r="FU21" s="14">
        <f t="shared" si="42"/>
        <v>9166</v>
      </c>
      <c r="FV21" s="14">
        <f t="shared" si="43"/>
        <v>7864</v>
      </c>
      <c r="FW21" s="14">
        <f t="shared" si="44"/>
        <v>67842</v>
      </c>
      <c r="FX21" s="14">
        <f t="shared" si="45"/>
        <v>4958</v>
      </c>
      <c r="FY21" s="14">
        <f t="shared" si="46"/>
        <v>114965</v>
      </c>
      <c r="FZ21" s="14">
        <f t="shared" si="47"/>
        <v>1676</v>
      </c>
      <c r="GA21" s="28">
        <f t="shared" si="48"/>
        <v>950</v>
      </c>
      <c r="GB21" s="28">
        <f t="shared" si="49"/>
        <v>875</v>
      </c>
      <c r="GC21" s="28">
        <f t="shared" si="50"/>
        <v>875</v>
      </c>
      <c r="GD21" s="28">
        <f t="shared" si="51"/>
        <v>950</v>
      </c>
      <c r="GE21" s="28">
        <f t="shared" si="52"/>
        <v>1.01</v>
      </c>
      <c r="GF21" s="28">
        <f t="shared" si="53"/>
        <v>1.01</v>
      </c>
      <c r="GG21" s="28">
        <f t="shared" si="54"/>
        <v>0</v>
      </c>
      <c r="GH21" s="28">
        <f t="shared" si="55"/>
        <v>4.01</v>
      </c>
      <c r="GI21" s="14">
        <f t="shared" si="56"/>
        <v>1</v>
      </c>
      <c r="GJ21" s="14">
        <f t="shared" si="57"/>
        <v>1</v>
      </c>
      <c r="GK21" s="14">
        <f t="shared" si="58"/>
        <v>1</v>
      </c>
      <c r="GL21" s="18">
        <f t="shared" si="59"/>
        <v>1</v>
      </c>
      <c r="GM21" s="18">
        <f t="shared" si="60"/>
        <v>1</v>
      </c>
      <c r="GN21" s="18">
        <f t="shared" si="61"/>
        <v>1</v>
      </c>
      <c r="GO21" s="29">
        <f t="shared" si="62"/>
        <v>1100</v>
      </c>
      <c r="GP21" s="29">
        <f t="shared" si="62"/>
        <v>1400</v>
      </c>
      <c r="GQ21" s="29">
        <f t="shared" si="62"/>
        <v>1400</v>
      </c>
      <c r="GR21" s="26">
        <f t="shared" si="63"/>
        <v>0.1</v>
      </c>
      <c r="GS21" s="26">
        <f t="shared" si="64"/>
        <v>0.1</v>
      </c>
      <c r="GT21" s="26">
        <f t="shared" si="65"/>
        <v>0.1</v>
      </c>
      <c r="GU21" s="14">
        <f t="shared" si="66"/>
        <v>2</v>
      </c>
      <c r="GV21" s="14">
        <f t="shared" si="67"/>
        <v>2</v>
      </c>
      <c r="GW21" s="14">
        <f t="shared" si="68"/>
        <v>2</v>
      </c>
      <c r="GX21" s="14">
        <f t="shared" si="69"/>
        <v>3</v>
      </c>
      <c r="GY21" s="14">
        <f t="shared" si="70"/>
        <v>45</v>
      </c>
      <c r="GZ21" s="14">
        <f t="shared" si="71"/>
        <v>75</v>
      </c>
      <c r="HA21">
        <v>17</v>
      </c>
      <c r="HB21" s="14">
        <f t="shared" si="72"/>
        <v>1240210</v>
      </c>
      <c r="HD21" s="14">
        <f t="shared" si="73"/>
        <v>9528</v>
      </c>
      <c r="HE21" s="14">
        <f t="shared" si="74"/>
        <v>4382</v>
      </c>
      <c r="HF21" s="29">
        <f t="shared" si="75"/>
        <v>840</v>
      </c>
      <c r="HG21" s="29">
        <f t="shared" si="76"/>
        <v>364</v>
      </c>
      <c r="HH21" s="29">
        <f t="shared" si="77"/>
        <v>393</v>
      </c>
      <c r="HI21" s="29">
        <f t="shared" si="78"/>
        <v>420</v>
      </c>
      <c r="HJ21" s="14">
        <f t="shared" si="79"/>
        <v>1.01</v>
      </c>
      <c r="HK21" s="14">
        <f t="shared" si="80"/>
        <v>1.01</v>
      </c>
      <c r="HL21" s="14">
        <f t="shared" si="81"/>
        <v>2585</v>
      </c>
      <c r="HM21" s="14">
        <f t="shared" si="82"/>
        <v>3472</v>
      </c>
      <c r="HN21" s="26">
        <f t="shared" si="83"/>
        <v>0.41632962588473199</v>
      </c>
      <c r="HO21" s="26">
        <f t="shared" si="84"/>
        <v>0.45348722986247542</v>
      </c>
      <c r="HP21" s="29">
        <f t="shared" si="85"/>
        <v>644</v>
      </c>
      <c r="HQ21" s="29">
        <f t="shared" si="86"/>
        <v>3329</v>
      </c>
      <c r="HR21" s="29">
        <f t="shared" si="87"/>
        <v>3475</v>
      </c>
      <c r="HS21" s="26">
        <f t="shared" si="88"/>
        <v>0.32577043322912014</v>
      </c>
      <c r="HT21" s="26">
        <f t="shared" si="89"/>
        <v>0.40951317552478783</v>
      </c>
      <c r="HU21" s="26">
        <f t="shared" si="90"/>
        <v>0.40951317552478783</v>
      </c>
      <c r="HV21" s="26">
        <f t="shared" si="91"/>
        <v>0</v>
      </c>
      <c r="HW21" s="29">
        <f t="shared" si="29"/>
        <v>1.32577043322912</v>
      </c>
      <c r="HX21" s="29">
        <f t="shared" si="30"/>
        <v>1.4095131755247878</v>
      </c>
      <c r="HY21" s="29">
        <f t="shared" si="31"/>
        <v>1.4095131755247878</v>
      </c>
      <c r="HZ21" s="29">
        <f t="shared" si="32"/>
        <v>4268.9807949977658</v>
      </c>
      <c r="IA21" s="29">
        <f t="shared" si="33"/>
        <v>3128.1795742146792</v>
      </c>
      <c r="IB21" s="29">
        <f t="shared" si="34"/>
        <v>2449.0291424743186</v>
      </c>
      <c r="IC21" s="29">
        <f t="shared" si="35"/>
        <v>30664</v>
      </c>
      <c r="ID21" s="14">
        <f t="shared" si="92"/>
        <v>9846.19</v>
      </c>
      <c r="IH21" s="14">
        <v>1</v>
      </c>
      <c r="II21" s="14">
        <v>0.8</v>
      </c>
      <c r="IJ21" s="14">
        <v>360</v>
      </c>
      <c r="IK21" s="14">
        <v>60</v>
      </c>
      <c r="IL21" s="14">
        <v>45</v>
      </c>
      <c r="IM21" s="23">
        <f t="shared" si="93"/>
        <v>973832</v>
      </c>
      <c r="IN21" s="23">
        <f t="shared" si="110"/>
        <v>0</v>
      </c>
      <c r="IO21" s="23">
        <f t="shared" si="111"/>
        <v>973832</v>
      </c>
      <c r="IP21" s="23">
        <f t="shared" si="112"/>
        <v>1474783</v>
      </c>
      <c r="IQ21" s="23">
        <f t="shared" si="96"/>
        <v>1</v>
      </c>
      <c r="IR21" s="23">
        <f t="shared" si="97"/>
        <v>1474.78</v>
      </c>
      <c r="IS21" s="14">
        <v>1</v>
      </c>
      <c r="IT21" s="14">
        <v>0.8</v>
      </c>
      <c r="IU21" s="14">
        <v>180</v>
      </c>
      <c r="IV21" s="14">
        <v>30</v>
      </c>
      <c r="IW21" s="14">
        <v>22</v>
      </c>
      <c r="IX21" s="23">
        <f>INT(($HP21*$GI21*IU21*$HW21+$HQ21*$GJ21*$HX21*IV21+$HR21*$GK21*$HY21*IW21)+$IC21*IS21+($HQ21*$GJ21*$HX21*IT21*5*6/1.5+$HR21*$GK21*$HY21*IT21*5*6/2))</f>
        <v>566725</v>
      </c>
      <c r="IY21" s="23">
        <f t="shared" si="98"/>
        <v>0</v>
      </c>
      <c r="IZ21" s="23">
        <f t="shared" si="99"/>
        <v>566725</v>
      </c>
      <c r="JA21" s="23"/>
      <c r="JB21" s="23"/>
      <c r="JC21" s="23"/>
      <c r="JG21">
        <f t="shared" si="37"/>
        <v>1.2731452087861783</v>
      </c>
      <c r="JH21">
        <f t="shared" si="38"/>
        <v>1.2858766608740402</v>
      </c>
      <c r="JJ21" s="14">
        <v>10</v>
      </c>
      <c r="JK21" s="14">
        <v>2</v>
      </c>
      <c r="JL21" s="14">
        <v>1.5</v>
      </c>
      <c r="JM21" s="23">
        <f>INT(($HP21*$GI21*$HW21*JJ21+$HQ21*$GJ21*$HX21*JK21+$HR21*$GK21*$HY21*JL21))</f>
        <v>25269</v>
      </c>
      <c r="JN21" s="23">
        <f t="shared" si="100"/>
        <v>0</v>
      </c>
      <c r="JO21" s="23">
        <f t="shared" si="101"/>
        <v>25269</v>
      </c>
      <c r="JP21" s="14">
        <v>30</v>
      </c>
      <c r="JQ21" s="14">
        <v>6</v>
      </c>
      <c r="JR21" s="14">
        <v>4</v>
      </c>
      <c r="JS21" s="23">
        <f>INT(($HP21*$GI21*$HW21*JP21+$HQ21*$GJ21*$HX21*JQ21+$HR21*$GK21*$HY21*JR21))</f>
        <v>73359</v>
      </c>
      <c r="JT21" s="23">
        <f t="shared" si="102"/>
        <v>0</v>
      </c>
      <c r="JU21" s="23">
        <f t="shared" si="103"/>
        <v>73359</v>
      </c>
      <c r="JW21" s="23">
        <f t="shared" si="104"/>
        <v>97812</v>
      </c>
      <c r="JX21" s="23">
        <f t="shared" si="105"/>
        <v>0</v>
      </c>
      <c r="JY21" s="23">
        <f t="shared" si="106"/>
        <v>97812</v>
      </c>
      <c r="JZ21" s="23">
        <f t="shared" si="113"/>
        <v>37904</v>
      </c>
      <c r="KA21" s="23">
        <f t="shared" si="108"/>
        <v>0</v>
      </c>
      <c r="KB21" s="23">
        <f t="shared" si="109"/>
        <v>37904</v>
      </c>
      <c r="KF21">
        <v>22</v>
      </c>
      <c r="KG21" t="s">
        <v>126</v>
      </c>
      <c r="KH21" s="17">
        <v>1.3</v>
      </c>
      <c r="KI21" t="s">
        <v>195</v>
      </c>
      <c r="KJ21" t="s">
        <v>236</v>
      </c>
      <c r="KK21" t="s">
        <v>237</v>
      </c>
      <c r="KM21" t="s">
        <v>214</v>
      </c>
    </row>
    <row r="22" spans="3:299" ht="16.5" x14ac:dyDescent="0.2">
      <c r="C22" s="14">
        <f t="shared" si="39"/>
        <v>1</v>
      </c>
      <c r="D22" s="14">
        <v>18</v>
      </c>
      <c r="E22" s="14" t="s">
        <v>719</v>
      </c>
      <c r="F22" s="14">
        <v>55</v>
      </c>
      <c r="G22" s="14">
        <v>40</v>
      </c>
      <c r="H22" s="14">
        <v>45</v>
      </c>
      <c r="I22" s="14">
        <v>20</v>
      </c>
      <c r="J22" s="14">
        <v>2</v>
      </c>
      <c r="K22" s="14">
        <v>2</v>
      </c>
      <c r="L22" s="14">
        <v>0</v>
      </c>
      <c r="M22" s="14">
        <v>1</v>
      </c>
      <c r="N22" s="14">
        <v>1</v>
      </c>
      <c r="O22" s="14">
        <v>1</v>
      </c>
      <c r="P22" s="14">
        <v>3</v>
      </c>
      <c r="Q22" s="14">
        <v>4</v>
      </c>
      <c r="R22" s="14">
        <v>3</v>
      </c>
      <c r="S22" s="14">
        <v>3</v>
      </c>
      <c r="T22" s="14">
        <v>3</v>
      </c>
      <c r="U22" s="14">
        <v>3</v>
      </c>
      <c r="V22" s="14">
        <v>3</v>
      </c>
      <c r="W22" s="14">
        <v>3</v>
      </c>
      <c r="X22" s="14">
        <v>40</v>
      </c>
      <c r="Y22" s="14">
        <v>40</v>
      </c>
      <c r="Z22" s="14">
        <v>40</v>
      </c>
      <c r="AA22" s="14">
        <v>40</v>
      </c>
      <c r="AB22" s="14">
        <v>40</v>
      </c>
      <c r="AC22" s="14">
        <v>40</v>
      </c>
      <c r="AD22" s="14">
        <v>40</v>
      </c>
      <c r="AE22" s="14">
        <v>40</v>
      </c>
      <c r="AF22" s="14">
        <v>4</v>
      </c>
      <c r="AG22" s="14">
        <v>5</v>
      </c>
      <c r="AH22" s="14">
        <v>5</v>
      </c>
      <c r="AI22" s="14">
        <v>5</v>
      </c>
      <c r="AJ22" s="14">
        <v>5</v>
      </c>
      <c r="AK22" s="14">
        <v>5</v>
      </c>
      <c r="AL22" s="14">
        <v>3</v>
      </c>
      <c r="AM22" s="14">
        <v>3</v>
      </c>
      <c r="AN22" s="14">
        <v>1</v>
      </c>
      <c r="AO22" s="14">
        <v>1</v>
      </c>
      <c r="AP22" s="14">
        <v>1</v>
      </c>
      <c r="AQ22" s="14">
        <v>1</v>
      </c>
      <c r="AR22" s="14">
        <v>1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5</v>
      </c>
      <c r="BF22" s="14">
        <f>ROUND((INDEX(新战舰养成!S$6:S$18,通天塔!$J22+1)+INDEX(新战舰养成!D$6:D$18,通天塔!$J22+1)*(通天塔!$G22-1))*INDEX(战舰突破!$D$6:$D$18,通天塔!$M22+1),0)</f>
        <v>1623</v>
      </c>
      <c r="BG22" s="14">
        <f>ROUND((INDEX(新战舰养成!T$6:T$18,通天塔!$J22+1)+INDEX(新战舰养成!E$6:E$18,通天塔!$J22+1)*(通天塔!$G22-1))*INDEX(战舰突破!$D$6:$D$18,通天塔!$M22+1),0)</f>
        <v>12914</v>
      </c>
      <c r="BH22" s="14">
        <f>ROUND((INDEX(新战舰养成!U$6:U$18,通天塔!$J22+1)+INDEX(新战舰养成!F$6:F$18,通天塔!$J22+1)*(通天塔!$G22-1))*INDEX(战舰突破!$D$6:$D$18,通天塔!$M22+1),0)</f>
        <v>833</v>
      </c>
      <c r="BI22" s="14">
        <f>ROUND((INDEX(新战舰养成!V$6:V$18,通天塔!$J22+1)+INDEX(新战舰养成!G$6:G$18,通天塔!$J22+1)*(通天塔!$G22-1))*INDEX(战舰突破!$D$6:$D$18,通天塔!$M22+1),0)</f>
        <v>330</v>
      </c>
      <c r="BJ22" s="14">
        <f>ROUND((INDEX(新战舰养成!W$6:W$18,通天塔!$J22+1)+INDEX(新战舰养成!H$6:H$18,通天塔!$J22+1)*(通天塔!$G22-1))*INDEX(战舰突破!$D$6:$D$18,通天塔!$M22+1),0)</f>
        <v>4</v>
      </c>
      <c r="BL22" s="14">
        <f>IF($H22&gt;0,ROUND((INDEX(新战舰养成!X$6:X$18,通天塔!$K22+1)+INDEX(新战舰养成!I$6:I$18,通天塔!$K22+1)*(通天塔!$H22-1))*INDEX(战舰突破!$D$6:$D$18,通天塔!$N22+1),0),0)</f>
        <v>2041</v>
      </c>
      <c r="BM22" s="14">
        <f>IF($H22&gt;0,ROUND((INDEX(新战舰养成!Y$6:Y$18,通天塔!$K22+1)+INDEX(新战舰养成!J$6:J$18,通天塔!$K22+1)*(通天塔!$H22-1))*INDEX(战舰突破!$D$6:$D$18,通天塔!$N22+1),0),0)</f>
        <v>0</v>
      </c>
      <c r="BN22" s="14">
        <f>IF($H22&gt;0,ROUND((INDEX(新战舰养成!Z$6:Z$18,通天塔!$K22+1)+INDEX(新战舰养成!K$6:K$18,通天塔!$K22+1)*(通天塔!$H22-1))*INDEX(战舰突破!$D$6:$D$18,通天塔!$N22+1),0),0)</f>
        <v>0</v>
      </c>
      <c r="BO22" s="14">
        <f>IF($H22&gt;0,ROUND((INDEX(新战舰养成!AA$6:AA$18,通天塔!$K22+1)+INDEX(新战舰养成!L$6:L$18,通天塔!$K22+1)*(通天塔!$H22-1))*INDEX(战舰突破!$D$6:$D$18,通天塔!$N22+1),0),0)</f>
        <v>17325</v>
      </c>
      <c r="BP22" s="14">
        <f>IF($H22&gt;0,ROUND((INDEX(新战舰养成!AB$6:AB$18,通天塔!$K22+1)+INDEX(新战舰养成!M$6:M$18,通天塔!$K22+1)*(通天塔!$H22-1))*INDEX(战舰突破!$D$6:$D$18,通天塔!$N22+1),0),0)</f>
        <v>344</v>
      </c>
      <c r="BR22" s="14">
        <f>IF($I22&gt;0,ROUND((INDEX(新战舰养成!AC$6:AC$18,通天塔!$L22+1)+INDEX(新战舰养成!I$6:I$18,通天塔!$L22+1)*(通天塔!$I22-1))*INDEX(战舰突破!$D$6:$D$18,通天塔!$O22+1),0),0)</f>
        <v>869</v>
      </c>
      <c r="BS22" s="14">
        <f>IF($I22&gt;0,ROUND((INDEX(新战舰养成!AD$6:AD$18,通天塔!$L22+1)+INDEX(新战舰养成!J$6:J$18,通天塔!$L22+1)*(通天塔!$I22-1))*INDEX(战舰突破!$D$6:$D$18,通天塔!$O22+1),0),0)</f>
        <v>0</v>
      </c>
      <c r="BT22" s="14">
        <f>IF($I22&gt;0,ROUND((INDEX(新战舰养成!AE$6:AE$18,通天塔!$L22+1)+INDEX(新战舰养成!K$6:K$18,通天塔!$L22+1)*(通天塔!$I22-1))*INDEX(战舰突破!$D$6:$D$18,通天塔!$O22+1),0),0)</f>
        <v>0</v>
      </c>
      <c r="BU22" s="14">
        <f>IF($I22&gt;0,ROUND((INDEX(新战舰养成!AF$6:AF$18,通天塔!$L22+1)+INDEX(新战舰养成!L$6:L$18,通天塔!$L22+1)*(通天塔!$I22-1))*INDEX(战舰突破!$D$6:$D$18,通天塔!$O22+1),0),0)</f>
        <v>2310</v>
      </c>
      <c r="BV22" s="14">
        <f>IF($I22&gt;0,ROUND((INDEX(新战舰养成!AG$6:AG$18,通天塔!$L22+1)+INDEX(新战舰养成!M$6:M$18,通天塔!$L22+1)*(通天塔!$I22-1))*INDEX(战舰突破!$D$6:$D$18,通天塔!$O22+1),0),0)</f>
        <v>44</v>
      </c>
      <c r="BY22" s="14">
        <f>(INDEX(装备数值!$C$13:$G$116,通天塔!$P22*8+1,BY$2)+INDEX(装备数值!$C$13:$G$116,通天塔!$Q22*8+2,BY$2)+INDEX(装备数值!$C$13:$G$116,通天塔!$S22*8+3,BY$2)+INDEX(装备数值!$C$13:$G$116,通天塔!$R22*8+4,BY$2)+INDEX(装备数值!$C$13:$G$116,通天塔!$T22*8+5,BY$2)+INDEX(装备数值!$C$13:$G$116,通天塔!$U22*8+6,BY$2)+INDEX(装备数值!$C$13:$G$116,通天塔!$V22*8+7,BY$2)+INDEX(装备数值!$C$13:$G$116,通天塔!$W22*8+8,BY$2))</f>
        <v>2000</v>
      </c>
      <c r="BZ22" s="14">
        <f>(INDEX(装备数值!$C$13:$G$116,通天塔!$P22*8+1,BZ$2)+INDEX(装备数值!$C$13:$G$116,通天塔!$Q22*8+2,BZ$2)+INDEX(装备数值!$C$13:$G$116,通天塔!$S22*8+3,BZ$2)+INDEX(装备数值!$C$13:$G$116,通天塔!$R22*8+4,BZ$2)+INDEX(装备数值!$C$13:$G$116,通天塔!$T22*8+5,BZ$2)+INDEX(装备数值!$C$13:$G$116,通天塔!$U22*8+6,BZ$2)+INDEX(装备数值!$C$13:$G$116,通天塔!$V22*8+7,BZ$2)+INDEX(装备数值!$C$13:$G$116,通天塔!$W22*8+8,BZ$2))</f>
        <v>15000</v>
      </c>
      <c r="CA22" s="14">
        <f>(INDEX(装备数值!$C$13:$G$116,通天塔!$P22*8+1,CA$2)+INDEX(装备数值!$C$13:$G$116,通天塔!$Q22*8+2,CA$2)+INDEX(装备数值!$C$13:$G$116,通天塔!$S22*8+3,CA$2)+INDEX(装备数值!$C$13:$G$116,通天塔!$R22*8+4,CA$2)+INDEX(装备数值!$C$13:$G$116,通天塔!$T22*8+5,CA$2)+INDEX(装备数值!$C$13:$G$116,通天塔!$U22*8+6,CA$2)+INDEX(装备数值!$C$13:$G$116,通天塔!$V22*8+7,CA$2)+INDEX(装备数值!$C$13:$G$116,通天塔!$W22*8+8,CA$2))</f>
        <v>1140</v>
      </c>
      <c r="CB22" s="14">
        <f>(INDEX(装备数值!$C$13:$G$116,通天塔!$P22*8+1,CB$2)+INDEX(装备数值!$C$13:$G$116,通天塔!$Q22*8+2,CB$2)+INDEX(装备数值!$C$13:$G$116,通天塔!$S22*8+3,CB$2)+INDEX(装备数值!$C$13:$G$116,通天塔!$R22*8+4,CB$2)+INDEX(装备数值!$C$13:$G$116,通天塔!$T22*8+5,CB$2)+INDEX(装备数值!$C$13:$G$116,通天塔!$U22*8+6,CB$2)+INDEX(装备数值!$C$13:$G$116,通天塔!$V22*8+7,CB$2)+INDEX(装备数值!$C$13:$G$116,通天塔!$W22*8+8,CB$2))</f>
        <v>34000</v>
      </c>
      <c r="CC22" s="14">
        <f>(INDEX(装备数值!$C$13:$G$116,通天塔!$P22*8+1,CC$2)+INDEX(装备数值!$C$13:$G$116,通天塔!$Q22*8+2,CC$2)+INDEX(装备数值!$C$13:$G$116,通天塔!$S22*8+3,CC$2)+INDEX(装备数值!$C$13:$G$116,通天塔!$R22*8+4,CC$2)+INDEX(装备数值!$C$13:$G$116,通天塔!$T22*8+5,CC$2)+INDEX(装备数值!$C$13:$G$116,通天塔!$U22*8+6,CC$2)+INDEX(装备数值!$C$13:$G$116,通天塔!$V22*8+7,CC$2)+INDEX(装备数值!$C$13:$G$116,通天塔!$W22*8+8,CC$2))</f>
        <v>350</v>
      </c>
      <c r="CF22" s="14">
        <f>INDEX(装备数值!$I$13:$M$116,通天塔!$P22*8+1,CF$2)*$X22+INDEX(装备数值!$I$13:$M$116,通天塔!$Q22*8+2,CF$2)*$Y22+INDEX(装备数值!$I$13:$M$116,通天塔!$S22*8+3,CF$2)*$Z22+INDEX(装备数值!$I$13:$M$116,通天塔!$R22*8+4,CF$2)*$AA22+INDEX(装备数值!$I$13:$M$116,通天塔!$T22*8+5,CF$2)*$AB22+INDEX(装备数值!$I$13:$M$116,通天塔!$U22*8+6,CF$2)*$AC22+INDEX(装备数值!$I$13:$M$116,通天塔!$V22*8+7,CF$2)*$AD22+INDEX(装备数值!$I$13:$M$116,通天塔!$W22*8+8,CF$2)*$AE22</f>
        <v>3200</v>
      </c>
      <c r="CG22" s="14">
        <f>INDEX(装备数值!$I$13:$M$116,通天塔!$P22*8+1,CG$2)*$X22+INDEX(装备数值!$I$13:$M$116,通天塔!$Q22*8+2,CG$2)*$Y22+INDEX(装备数值!$I$13:$M$116,通天塔!$S22*8+3,CG$2)*$Z22+INDEX(装备数值!$I$13:$M$116,通天塔!$R22*8+4,CG$2)*$AA22+INDEX(装备数值!$I$13:$M$116,通天塔!$T22*8+5,CG$2)*$AB22+INDEX(装备数值!$I$13:$M$116,通天塔!$U22*8+6,CG$2)*$AC22+INDEX(装备数值!$I$13:$M$116,通天塔!$V22*8+7,CG$2)*$AD22+INDEX(装备数值!$I$13:$M$116,通天塔!$W22*8+8,CG$2)*$AE22</f>
        <v>24000</v>
      </c>
      <c r="CH22" s="14">
        <f>INDEX(装备数值!$I$13:$M$116,通天塔!$P22*8+1,CH$2)*$X22+INDEX(装备数值!$I$13:$M$116,通天塔!$Q22*8+2,CH$2)*$Y22+INDEX(装备数值!$I$13:$M$116,通天塔!$S22*8+3,CH$2)*$Z22+INDEX(装备数值!$I$13:$M$116,通天塔!$R22*8+4,CH$2)*$AA22+INDEX(装备数值!$I$13:$M$116,通天塔!$T22*8+5,CH$2)*$AB22+INDEX(装备数值!$I$13:$M$116,通天塔!$U22*8+6,CH$2)*$AC22+INDEX(装备数值!$I$13:$M$116,通天塔!$V22*8+7,CH$2)*$AD22+INDEX(装备数值!$I$13:$M$116,通天塔!$W22*8+8,CH$2)*$AE22</f>
        <v>1680</v>
      </c>
      <c r="CI22" s="14">
        <f>INDEX(装备数值!$I$13:$M$116,通天塔!$P22*8+1,CI$2)*$X22+INDEX(装备数值!$I$13:$M$116,通天塔!$Q22*8+2,CI$2)*$Y22+INDEX(装备数值!$I$13:$M$116,通天塔!$S22*8+3,CI$2)*$Z22+INDEX(装备数值!$I$13:$M$116,通天塔!$R22*8+4,CI$2)*$AA22+INDEX(装备数值!$I$13:$M$116,通天塔!$T22*8+5,CI$2)*$AB22+INDEX(装备数值!$I$13:$M$116,通天塔!$U22*8+6,CI$2)*$AC22+INDEX(装备数值!$I$13:$M$116,通天塔!$V22*8+7,CI$2)*$AD22+INDEX(装备数值!$I$13:$M$116,通天塔!$W22*8+8,CI$2)*$AE22</f>
        <v>40000</v>
      </c>
      <c r="CJ22" s="14">
        <f>INDEX(装备数值!$I$13:$M$116,通天塔!$P22*8+1,CJ$2)*$X22+INDEX(装备数值!$I$13:$M$116,通天塔!$Q22*8+2,CJ$2)*$Y22+INDEX(装备数值!$I$13:$M$116,通天塔!$S22*8+3,CJ$2)*$Z22+INDEX(装备数值!$I$13:$M$116,通天塔!$R22*8+4,CJ$2)*$AA22+INDEX(装备数值!$I$13:$M$116,通天塔!$T22*8+5,CJ$2)*$AB22+INDEX(装备数值!$I$13:$M$116,通天塔!$U22*8+6,CJ$2)*$AC22+INDEX(装备数值!$I$13:$M$116,通天塔!$V22*8+7,CJ$2)*$AD22+INDEX(装备数值!$I$13:$M$116,通天塔!$W22*8+8,CJ$2)*$AE22</f>
        <v>560</v>
      </c>
      <c r="CM22" s="14">
        <f>INDEX(装备数值!$X$13:$AH$116,$P22*8+1,CM$2)*$AF22+INDEX(装备数值!$X$13:$AH$116,$Q22*8+2,CM$2)*$AG22+INDEX(装备数值!$X$13:$AH$116,$S22*8+3,CM$2)*$AH22+INDEX(装备数值!$X$13:$AH$116,$R22*8+4,CM$2)*$AI22+INDEX(装备数值!$X$13:$AH$116,$T22*8+5,CM$2)*$AJ22+INDEX(装备数值!$X$13:$AH$116,$U22*8+6,CM$2)*$AK22+INDEX(装备数值!$X$13:$AH$116,$V22*8+7,CM$2)*$AL22+INDEX(装备数值!$X$13:$AH$116,$W22*8+8,CM$2)*$AM22</f>
        <v>900</v>
      </c>
      <c r="CN22" s="14">
        <f>INDEX(装备数值!$X$13:$AH$116,$P22*8+1,CN$2)*$AF22+INDEX(装备数值!$X$13:$AH$116,$Q22*8+2,CN$2)*$AG22+INDEX(装备数值!$X$13:$AH$116,$S22*8+3,CN$2)*$AH22+INDEX(装备数值!$X$13:$AH$116,$R22*8+4,CN$2)*$AI22+INDEX(装备数值!$X$13:$AH$116,$T22*8+5,CN$2)*$AJ22+INDEX(装备数值!$X$13:$AH$116,$U22*8+6,CN$2)*$AK22+INDEX(装备数值!$X$13:$AH$116,$V22*8+7,CN$2)*$AL22+INDEX(装备数值!$X$13:$AH$116,$W22*8+8,CN$2)*$AM22</f>
        <v>10875</v>
      </c>
      <c r="CO22" s="14">
        <f>INDEX(装备数值!$X$13:$AH$116,$P22*8+1,CO$2)*$AF22+INDEX(装备数值!$X$13:$AH$116,$Q22*8+2,CO$2)*$AG22+INDEX(装备数值!$X$13:$AH$116,$S22*8+3,CO$2)*$AH22+INDEX(装备数值!$X$13:$AH$116,$R22*8+4,CO$2)*$AI22+INDEX(装备数值!$X$13:$AH$116,$T22*8+5,CO$2)*$AJ22+INDEX(装备数值!$X$13:$AH$116,$U22*8+6,CO$2)*$AK22+INDEX(装备数值!$X$13:$AH$116,$V22*8+7,CO$2)*$AL22+INDEX(装备数值!$X$13:$AH$116,$W22*8+8,CO$2)*$AM22</f>
        <v>750</v>
      </c>
      <c r="CP22" s="14">
        <f>INDEX(装备数值!$X$13:$AH$116,$P22*8+1,CP$2)*$AF22+INDEX(装备数值!$X$13:$AH$116,$Q22*8+2,CP$2)*$AG22+INDEX(装备数值!$X$13:$AH$116,$S22*8+3,CP$2)*$AH22+INDEX(装备数值!$X$13:$AH$116,$R22*8+4,CP$2)*$AI22+INDEX(装备数值!$X$13:$AH$116,$T22*8+5,CP$2)*$AJ22+INDEX(装备数值!$X$13:$AH$116,$U22*8+6,CP$2)*$AK22+INDEX(装备数值!$X$13:$AH$116,$V22*8+7,CP$2)*$AL22+INDEX(装备数值!$X$13:$AH$116,$W22*8+8,CP$2)*$AM22</f>
        <v>10500</v>
      </c>
      <c r="CQ22" s="14">
        <f>INDEX(装备数值!$X$13:$AH$116,$P22*8+1,CQ$2)*$AF22+INDEX(装备数值!$X$13:$AH$116,$Q22*8+2,CQ$2)*$AG22+INDEX(装备数值!$X$13:$AH$116,$S22*8+3,CQ$2)*$AH22+INDEX(装备数值!$X$13:$AH$116,$R22*8+4,CQ$2)*$AI22+INDEX(装备数值!$X$13:$AH$116,$T22*8+5,CQ$2)*$AJ22+INDEX(装备数值!$X$13:$AH$116,$U22*8+6,CQ$2)*$AK22+INDEX(装备数值!$X$13:$AH$116,$V22*8+7,CQ$2)*$AL22+INDEX(装备数值!$X$13:$AH$116,$W22*8+8,CQ$2)*$AM22</f>
        <v>300</v>
      </c>
      <c r="CR22" s="14">
        <f>INDEX(装备数值!$X$13:$AH$116,$P22*8+1,CR$2)*$AF22+INDEX(装备数值!$X$13:$AH$116,$Q22*8+2,CR$2)*$AG22+INDEX(装备数值!$X$13:$AH$116,$S22*8+3,CR$2)*$AH22+INDEX(装备数值!$X$13:$AH$116,$R22*8+4,CR$2)*$AI22+INDEX(装备数值!$X$13:$AH$116,$T22*8+5,CR$2)*$AJ22+INDEX(装备数值!$X$13:$AH$116,$U22*8+6,CR$2)*$AK22+INDEX(装备数值!$X$13:$AH$116,$V22*8+7,CR$2)*$AL22+INDEX(装备数值!$X$13:$AH$116,$W22*8+8,CR$2)*$AM22</f>
        <v>1175</v>
      </c>
      <c r="CS22" s="14">
        <f>INDEX(装备数值!$X$13:$AH$116,$P22*8+1,CS$2)*$AF22+INDEX(装备数值!$X$13:$AH$116,$Q22*8+2,CS$2)*$AG22+INDEX(装备数值!$X$13:$AH$116,$S22*8+3,CS$2)*$AH22+INDEX(装备数值!$X$13:$AH$116,$R22*8+4,CS$2)*$AI22+INDEX(装备数值!$X$13:$AH$116,$T22*8+5,CS$2)*$AJ22+INDEX(装备数值!$X$13:$AH$116,$U22*8+6,CS$2)*$AK22+INDEX(装备数值!$X$13:$AH$116,$V22*8+7,CS$2)*$AL22+INDEX(装备数值!$X$13:$AH$116,$W22*8+8,CS$2)*$AM22</f>
        <v>1125</v>
      </c>
      <c r="CT22" s="14">
        <f>INDEX(装备数值!$X$13:$AH$116,$P22*8+1,CT$2)*$AF22+INDEX(装备数值!$X$13:$AH$116,$Q22*8+2,CT$2)*$AG22+INDEX(装备数值!$X$13:$AH$116,$S22*8+3,CT$2)*$AH22+INDEX(装备数值!$X$13:$AH$116,$R22*8+4,CT$2)*$AI22+INDEX(装备数值!$X$13:$AH$116,$T22*8+5,CT$2)*$AJ22+INDEX(装备数值!$X$13:$AH$116,$U22*8+6,CT$2)*$AK22+INDEX(装备数值!$X$13:$AH$116,$V22*8+7,CT$2)*$AL22+INDEX(装备数值!$X$13:$AH$116,$W22*8+8,CT$2)*$AM22</f>
        <v>1050</v>
      </c>
      <c r="CU22" s="14">
        <f>INDEX(装备数值!$X$13:$AH$116,$P22*8+1,CU$2)*$AF22+INDEX(装备数值!$X$13:$AH$116,$Q22*8+2,CU$2)*$AG22+INDEX(装备数值!$X$13:$AH$116,$S22*8+3,CU$2)*$AH22+INDEX(装备数值!$X$13:$AH$116,$R22*8+4,CU$2)*$AI22+INDEX(装备数值!$X$13:$AH$116,$T22*8+5,CU$2)*$AJ22+INDEX(装备数值!$X$13:$AH$116,$U22*8+6,CU$2)*$AK22+INDEX(装备数值!$X$13:$AH$116,$V22*8+7,CU$2)*$AL22+INDEX(装备数值!$X$13:$AH$116,$W22*8+8,CU$2)*$AM22</f>
        <v>1250</v>
      </c>
      <c r="CV22" s="14">
        <f>INDEX(装备数值!$X$13:$AH$116,$P22*8+1,CV$2)*$AF22+INDEX(装备数值!$X$13:$AH$116,$Q22*8+2,CV$2)*$AG22+INDEX(装备数值!$X$13:$AH$116,$S22*8+3,CV$2)*$AH22+INDEX(装备数值!$X$13:$AH$116,$R22*8+4,CV$2)*$AI22+INDEX(装备数值!$X$13:$AH$116,$T22*8+5,CV$2)*$AJ22+INDEX(装备数值!$X$13:$AH$116,$U22*8+6,CV$2)*$AK22+INDEX(装备数值!$X$13:$AH$116,$V22*8+7,CV$2)*$AL22+INDEX(装备数值!$X$13:$AH$116,$W22*8+8,CV$2)*$AM22</f>
        <v>0</v>
      </c>
      <c r="CW22" s="14">
        <f>INDEX(装备数值!$X$13:$AH$116,$P22*8+1,CW$2)*$AF22+INDEX(装备数值!$X$13:$AH$116,$Q22*8+2,CW$2)*$AG22+INDEX(装备数值!$X$13:$AH$116,$S22*8+3,CW$2)*$AH22+INDEX(装备数值!$X$13:$AH$116,$R22*8+4,CW$2)*$AI22+INDEX(装备数值!$X$13:$AH$116,$T22*8+5,CW$2)*$AJ22+INDEX(装备数值!$X$13:$AH$116,$U22*8+6,CW$2)*$AK22+INDEX(装备数值!$X$13:$AH$116,$V22*8+7,CW$2)*$AL22+INDEX(装备数值!$X$13:$AH$116,$W22*8+8,CW$2)*$AM22</f>
        <v>0</v>
      </c>
      <c r="CY22" s="14">
        <f>INDEX(装备数值!$AN$17:$AN$117,MATCH(MIN($X22:$AE22),装备数值!$AO$17:$AO$117,1))</f>
        <v>4</v>
      </c>
      <c r="CZ22" s="14">
        <f>IF(COUNTIF($P22:$W22,"&gt;"&amp;0)=8,INDEX(装备数值!AR$17:AR$117,$CY22+1),0)</f>
        <v>320</v>
      </c>
      <c r="DA22" s="14">
        <f>IF(COUNTIF($P22:$W22,"&gt;"&amp;0)=8,INDEX(装备数值!AS$17:AS$117,$CY22+1),0)</f>
        <v>2400</v>
      </c>
      <c r="DB22" s="14">
        <f>IF(COUNTIF($P22:$W22,"&gt;"&amp;0)=8,INDEX(装备数值!AT$17:AT$117,$CY22+1),0)</f>
        <v>160</v>
      </c>
      <c r="DC22" s="14">
        <f>IF(COUNTIF($P22:$W22,"&gt;"&amp;0)=8,INDEX(装备数值!AU$17:AU$117,$CY22+1),0)</f>
        <v>3200</v>
      </c>
      <c r="DD22" s="14">
        <f>IF(COUNTIF($P22:$W22,"&gt;"&amp;0)=8,INDEX(装备数值!AV$17:AV$117,$CY22+1),0)</f>
        <v>56</v>
      </c>
      <c r="DF22" s="14">
        <f>INDEX(装备数值!$AY$17:$AY$77,MATCH(MIN($AF22:$AM22),装备数值!$AZ$17:$AZ$77,1))</f>
        <v>1</v>
      </c>
      <c r="DG22" s="26">
        <f>INDEX(装备数值!BA$17:BA$77,通天塔!DF22+1)</f>
        <v>0.01</v>
      </c>
      <c r="DH22" s="26">
        <f>INDEX(装备数值!BA$17:BA$77,通天塔!DF22+1)</f>
        <v>0.01</v>
      </c>
      <c r="DJ22" s="14">
        <f t="shared" si="40"/>
        <v>5</v>
      </c>
      <c r="DK22" s="14">
        <f>VLOOKUP(DJ22,军阶与晶片数值!$W$6:$X$27,2)</f>
        <v>2</v>
      </c>
      <c r="DL22" s="14">
        <f>INDEX(军阶与晶片数值!Y$6:Y$27,$DK22+1)</f>
        <v>200</v>
      </c>
      <c r="DM22" s="14">
        <f>INDEX(军阶与晶片数值!Z$6:Z$27,$DK22+1)</f>
        <v>200</v>
      </c>
      <c r="DN22" s="14">
        <f>INDEX(军阶与晶片数值!AA$6:AA$27,$DK22+1)</f>
        <v>200</v>
      </c>
      <c r="DO22" s="14">
        <f>INDEX(军阶与晶片数值!AB$6:AB$27,$DK22+1)</f>
        <v>200</v>
      </c>
      <c r="DP22" s="29">
        <f>INDEX(军阶与晶片数值!AC$6:AC$27,$DK22+1)</f>
        <v>10</v>
      </c>
      <c r="DQ22" s="29">
        <f>INDEX(军阶与晶片数值!AD$6:AD$27,$DK22+1)</f>
        <v>5</v>
      </c>
      <c r="DS22" s="26">
        <f>INDEX(军阶与晶片数值!I$6:I$16,AN22+1)</f>
        <v>0.01</v>
      </c>
      <c r="DT22" s="26">
        <f>INDEX(军阶与晶片数值!M$6:M$16,AO22+1)</f>
        <v>0.01</v>
      </c>
      <c r="DU22" s="26">
        <f>INDEX(军阶与晶片数值!J$6:J$16,AP22+1)</f>
        <v>0.01</v>
      </c>
      <c r="DV22" s="26">
        <f>INDEX(军阶与晶片数值!K$6:K$16,AQ22+1)</f>
        <v>0.02</v>
      </c>
      <c r="DW22" s="26">
        <f>INDEX(军阶与晶片数值!L$6:L$16,AR22+1)</f>
        <v>0.02</v>
      </c>
      <c r="DX22" s="28">
        <f>INDEX(军阶与晶片数值!N$6:N$16,AS22+1)</f>
        <v>0</v>
      </c>
      <c r="DY22" s="28">
        <f>INDEX(军阶与晶片数值!O$6:O$16,AT22+1)</f>
        <v>0</v>
      </c>
      <c r="DZ22" s="28">
        <f>INDEX(军阶与晶片数值!P$6:P$16,AU22+1)</f>
        <v>0</v>
      </c>
      <c r="EA22" s="28">
        <f>INDEX(军阶与晶片数值!Q$6:Q$16,AV22+1)</f>
        <v>0</v>
      </c>
      <c r="EB22" s="26">
        <f>INDEX(军阶与晶片数值!R$6:R$16,AW22+1)</f>
        <v>0</v>
      </c>
      <c r="EC22" s="26">
        <f>INDEX(军阶与晶片数值!S$6:S$16,AX22+1)</f>
        <v>0</v>
      </c>
      <c r="ED22" s="26">
        <f>INDEX(军阶与晶片数值!T$6:T$16,AY22+1)</f>
        <v>0</v>
      </c>
      <c r="EE22" s="26">
        <f>INDEX(军阶与晶片数值!U$6:U$16,AZ22+1)</f>
        <v>0</v>
      </c>
      <c r="EG22" s="26">
        <f>INDEX(军阶与晶片数值!$C$6:$C$36,通天塔!$BA22+1)</f>
        <v>0.15</v>
      </c>
      <c r="EH22" s="26">
        <f>INDEX(军阶与晶片数值!$C$6:$C$36,通天塔!$BA22+1)</f>
        <v>0.15</v>
      </c>
      <c r="EI22" s="26">
        <f>INDEX(军阶与晶片数值!$C$6:$C$36,通天塔!$BA22+1)</f>
        <v>0.15</v>
      </c>
      <c r="EJ22" s="26">
        <f>INDEX(军阶与晶片数值!$C$6:$C$36,通天塔!$BA22+1)</f>
        <v>0.15</v>
      </c>
      <c r="EK22" s="26">
        <f>INDEX(军阶与晶片数值!$C$6:$C$36,通天塔!$BA22+1)</f>
        <v>0.15</v>
      </c>
      <c r="EM22" s="14">
        <f>INDEX(战舰突破!$H$6:$H$18,通天塔!$J22+1)+INDEX(战舰突破!$H$23:$H$35,通天塔!$K22+1)+INDEX(战舰突破!$H$40:$H$52,通天塔!$L22+1)</f>
        <v>200</v>
      </c>
      <c r="EN22" s="14">
        <f>INDEX(战舰突破!$I$6:$I$18,通天塔!$J22+1)+INDEX(战舰突破!$I$23:$I$35,通天塔!$K22+1)+INDEX(战舰突破!$I$40:$I$52,通天塔!$L22+1)</f>
        <v>200</v>
      </c>
      <c r="EO22" s="14">
        <f>INDEX(战舰突破!$J$6:$J$18,通天塔!$J22+1)+INDEX(战舰突破!$J$23:$J$35,通天塔!$K22+1)+INDEX(战舰突破!$J$40:$J$52,通天塔!$L22+1)</f>
        <v>0</v>
      </c>
      <c r="EP22" s="14">
        <f>INDEX(战舰突破!$K$6:$K$18,通天塔!$J22+1)+INDEX(战舰突破!$K$23:$K$35,通天塔!$K22+1)+INDEX(战舰突破!$K$40:$K$52,通天塔!$L22+1)</f>
        <v>0</v>
      </c>
      <c r="EQ22" s="14">
        <f>INDEX(战舰突破!$L$6:$L$18,通天塔!$J22+1)+INDEX(战舰突破!$L$23:$L$35,通天塔!$K22+1)+INDEX(战舰突破!$L$40:$L$52,通天塔!$L22+1)</f>
        <v>0</v>
      </c>
      <c r="ER22" s="18">
        <f>INDEX(战舰突破!$N$6:$N$18,通天塔!$J22+1)+INDEX(战舰突破!$N$23:$N$35,通天塔!$K22+1)+INDEX(战舰突破!$N$40:$N$52,通天塔!$L22+1)</f>
        <v>0</v>
      </c>
      <c r="ES22" s="18">
        <f>INDEX(战舰突破!$O$6:$O$18,通天塔!$J22+1)+INDEX(战舰突破!$O$23:$O$35,通天塔!$K22+1)+INDEX(战舰突破!$O$40:$O$52,通天塔!$L22+1)</f>
        <v>0</v>
      </c>
      <c r="ET22" s="18">
        <f>INDEX(战舰突破!$P$6:$P$18,通天塔!$J22+1)+INDEX(战舰突破!$P$23:$P$35,通天塔!$K22+1)+INDEX(战舰突破!$P$40:$P$52,通天塔!$L22+1)</f>
        <v>0</v>
      </c>
      <c r="EU22" s="18">
        <f>INDEX(战舰突破!$Q$6:$Q$18,通天塔!$J22+1)+INDEX(战舰突破!$Q$23:$Q$35,通天塔!$K22+1)+INDEX(战舰突破!$Q$40:$Q$52,通天塔!$L22+1)</f>
        <v>0</v>
      </c>
      <c r="EV22" s="18">
        <f>INDEX(战舰突破!$R$6:$R$18,通天塔!$J22+1)+INDEX(战舰突破!$R$23:$R$35,通天塔!$K22+1)+INDEX(战舰突破!$R$40:$R$52,通天塔!$L22+1)</f>
        <v>0</v>
      </c>
      <c r="EW22" s="18">
        <f>INDEX(战舰突破!$M$6:$M$18,通天塔!$J22+1)+INDEX(战舰突破!$M$23:$M$35,通天塔!$K22+1)+INDEX(战舰突破!$M$40:$M$52,通天塔!$L22+1)</f>
        <v>0</v>
      </c>
      <c r="EX22" s="22">
        <f>INDEX(战舰突破!$W$6:$W$18,通天塔!$J22+1)+INDEX(战舰突破!$W$23:$W$35,通天塔!$K22+1)+INDEX(战舰突破!$W$40:$W$52,通天塔!$L22+1)</f>
        <v>0.3</v>
      </c>
      <c r="FA22" s="14">
        <f>INDEX(战舰突破!$S$6:$S$18,通天塔!$J22+1)</f>
        <v>0</v>
      </c>
      <c r="FB22" s="14">
        <f>INDEX(战舰突破!$T$6:$T$18,通天塔!$J22+1)</f>
        <v>0</v>
      </c>
      <c r="FC22" s="14">
        <f>INDEX(战舰突破!$U$6:$U$18,通天塔!$J22+1)</f>
        <v>0.1</v>
      </c>
      <c r="FD22" s="14">
        <f>INDEX(战舰突破!$V$6:$V$18,通天塔!$J22+1)</f>
        <v>0</v>
      </c>
      <c r="FE22" s="14">
        <f>INDEX(战舰突破!$X$6:$X$18,通天塔!$J22+1)</f>
        <v>3</v>
      </c>
      <c r="FG22" s="14">
        <f>INDEX(战舰突破!$S$23:$S$35,通天塔!$J22+1)</f>
        <v>0</v>
      </c>
      <c r="FH22" s="14">
        <f>INDEX(战舰突破!$T$23:$T$35,通天塔!$J22+1)</f>
        <v>0</v>
      </c>
      <c r="FI22" s="14">
        <f>INDEX(战舰突破!$U$23:$U$35,通天塔!$J22+1)</f>
        <v>0.1</v>
      </c>
      <c r="FJ22" s="14">
        <f>INDEX(战舰突破!$V$23:$V$35,通天塔!$J22+1)</f>
        <v>0</v>
      </c>
      <c r="FK22" s="14">
        <f>INDEX(战舰突破!$X$23:$X$35,通天塔!$J22+1)</f>
        <v>45</v>
      </c>
      <c r="FM22" s="14">
        <f>INDEX(战舰突破!$S$40:$S$52,通天塔!$J22+1)</f>
        <v>0</v>
      </c>
      <c r="FN22" s="14">
        <f>INDEX(战舰突破!$T$40:$T$52,通天塔!$J22+1)</f>
        <v>0</v>
      </c>
      <c r="FO22" s="14">
        <f>INDEX(战舰突破!$U$40:$U$52,通天塔!$J22+1)</f>
        <v>0.1</v>
      </c>
      <c r="FP22" s="14">
        <f>INDEX(战舰突破!$V$40:$V$52,通天塔!$J22+1)</f>
        <v>0</v>
      </c>
      <c r="FQ22" s="14">
        <f>INDEX(战舰突破!$X$40:$X$52,通天塔!$J22+1)</f>
        <v>75</v>
      </c>
      <c r="FT22" s="14">
        <f t="shared" si="41"/>
        <v>9574</v>
      </c>
      <c r="FU22" s="14">
        <f t="shared" si="42"/>
        <v>10059</v>
      </c>
      <c r="FV22" s="14">
        <f t="shared" si="43"/>
        <v>8698</v>
      </c>
      <c r="FW22" s="14">
        <f t="shared" si="44"/>
        <v>75717</v>
      </c>
      <c r="FX22" s="14">
        <f t="shared" si="45"/>
        <v>5532</v>
      </c>
      <c r="FY22" s="14">
        <f t="shared" si="46"/>
        <v>126291</v>
      </c>
      <c r="FZ22" s="14">
        <f t="shared" si="47"/>
        <v>1944</v>
      </c>
      <c r="GA22" s="28">
        <f t="shared" si="48"/>
        <v>1375</v>
      </c>
      <c r="GB22" s="28">
        <f t="shared" si="49"/>
        <v>1325</v>
      </c>
      <c r="GC22" s="28">
        <f t="shared" si="50"/>
        <v>1250</v>
      </c>
      <c r="GD22" s="28">
        <f t="shared" si="51"/>
        <v>1450</v>
      </c>
      <c r="GE22" s="28">
        <f t="shared" si="52"/>
        <v>1.01</v>
      </c>
      <c r="GF22" s="28">
        <f t="shared" si="53"/>
        <v>1.01</v>
      </c>
      <c r="GG22" s="28">
        <f t="shared" si="54"/>
        <v>0</v>
      </c>
      <c r="GH22" s="28">
        <f t="shared" si="55"/>
        <v>4.01</v>
      </c>
      <c r="GI22" s="14">
        <f t="shared" si="56"/>
        <v>1</v>
      </c>
      <c r="GJ22" s="14">
        <f t="shared" si="57"/>
        <v>1</v>
      </c>
      <c r="GK22" s="14">
        <f t="shared" si="58"/>
        <v>1</v>
      </c>
      <c r="GL22" s="18">
        <f t="shared" si="59"/>
        <v>1</v>
      </c>
      <c r="GM22" s="18">
        <f t="shared" si="60"/>
        <v>1</v>
      </c>
      <c r="GN22" s="18">
        <f t="shared" si="61"/>
        <v>1</v>
      </c>
      <c r="GO22" s="29">
        <f t="shared" si="62"/>
        <v>1525</v>
      </c>
      <c r="GP22" s="29">
        <f t="shared" si="62"/>
        <v>1825</v>
      </c>
      <c r="GQ22" s="29">
        <f t="shared" si="62"/>
        <v>1825</v>
      </c>
      <c r="GR22" s="26">
        <f t="shared" si="63"/>
        <v>0.1</v>
      </c>
      <c r="GS22" s="26">
        <f t="shared" si="64"/>
        <v>0.1</v>
      </c>
      <c r="GT22" s="26">
        <f t="shared" si="65"/>
        <v>0.1</v>
      </c>
      <c r="GU22" s="14">
        <f t="shared" si="66"/>
        <v>2</v>
      </c>
      <c r="GV22" s="14">
        <f t="shared" si="67"/>
        <v>2</v>
      </c>
      <c r="GW22" s="14">
        <f t="shared" si="68"/>
        <v>2</v>
      </c>
      <c r="GX22" s="14">
        <f t="shared" si="69"/>
        <v>3</v>
      </c>
      <c r="GY22" s="14">
        <f t="shared" si="70"/>
        <v>45</v>
      </c>
      <c r="GZ22" s="14">
        <f t="shared" si="71"/>
        <v>75</v>
      </c>
      <c r="HA22">
        <v>18</v>
      </c>
      <c r="HB22" s="14">
        <f t="shared" si="72"/>
        <v>1474737</v>
      </c>
      <c r="HD22" s="14">
        <f t="shared" si="73"/>
        <v>10582</v>
      </c>
      <c r="HE22" s="14">
        <f t="shared" si="74"/>
        <v>4757</v>
      </c>
      <c r="HF22" s="29">
        <f t="shared" si="75"/>
        <v>1272</v>
      </c>
      <c r="HG22" s="29">
        <f t="shared" si="76"/>
        <v>677</v>
      </c>
      <c r="HH22" s="29">
        <f t="shared" si="77"/>
        <v>675</v>
      </c>
      <c r="HI22" s="29">
        <f t="shared" si="78"/>
        <v>770</v>
      </c>
      <c r="HJ22" s="14">
        <f t="shared" si="79"/>
        <v>1.01</v>
      </c>
      <c r="HK22" s="14">
        <f t="shared" si="80"/>
        <v>1.01</v>
      </c>
      <c r="HL22" s="14">
        <f t="shared" si="81"/>
        <v>2833</v>
      </c>
      <c r="HM22" s="14">
        <f t="shared" si="82"/>
        <v>3797</v>
      </c>
      <c r="HN22" s="26">
        <f t="shared" si="83"/>
        <v>0.40005760368663595</v>
      </c>
      <c r="HO22" s="26">
        <f t="shared" si="84"/>
        <v>0.51634615384615379</v>
      </c>
      <c r="HP22" s="29">
        <f t="shared" si="85"/>
        <v>695</v>
      </c>
      <c r="HQ22" s="29">
        <f t="shared" si="86"/>
        <v>3656</v>
      </c>
      <c r="HR22" s="29">
        <f t="shared" si="87"/>
        <v>3866</v>
      </c>
      <c r="HS22" s="26">
        <f t="shared" si="88"/>
        <v>0.34084051724137931</v>
      </c>
      <c r="HT22" s="26">
        <f t="shared" si="89"/>
        <v>0.41431230407523512</v>
      </c>
      <c r="HU22" s="26">
        <f t="shared" si="90"/>
        <v>0.41431230407523512</v>
      </c>
      <c r="HV22" s="26">
        <f t="shared" si="91"/>
        <v>0</v>
      </c>
      <c r="HW22" s="29">
        <f t="shared" si="29"/>
        <v>1.3408405172413793</v>
      </c>
      <c r="HX22" s="29">
        <f t="shared" si="30"/>
        <v>1.414312304075235</v>
      </c>
      <c r="HY22" s="29">
        <f t="shared" si="31"/>
        <v>1.414312304075235</v>
      </c>
      <c r="HZ22" s="29">
        <f t="shared" si="32"/>
        <v>4659.4207974137926</v>
      </c>
      <c r="IA22" s="29">
        <f t="shared" si="33"/>
        <v>3447.1505224660391</v>
      </c>
      <c r="IB22" s="29">
        <f t="shared" si="34"/>
        <v>2733.8656837774292</v>
      </c>
      <c r="IC22" s="29">
        <f t="shared" si="35"/>
        <v>33233</v>
      </c>
      <c r="ID22" s="14">
        <f t="shared" si="92"/>
        <v>10840.44</v>
      </c>
      <c r="IH22" s="14">
        <v>1</v>
      </c>
      <c r="II22" s="14">
        <v>0.8</v>
      </c>
      <c r="IJ22" s="14">
        <v>420</v>
      </c>
      <c r="IK22" s="14">
        <v>80</v>
      </c>
      <c r="IL22" s="14">
        <v>60</v>
      </c>
      <c r="IM22" s="23">
        <f t="shared" si="93"/>
        <v>1314690</v>
      </c>
      <c r="IN22" s="23">
        <f t="shared" si="110"/>
        <v>1</v>
      </c>
      <c r="IO22" s="23">
        <f t="shared" si="111"/>
        <v>1314.69</v>
      </c>
      <c r="IP22" s="23">
        <f t="shared" si="112"/>
        <v>2040680</v>
      </c>
      <c r="IQ22" s="23">
        <f t="shared" si="96"/>
        <v>1</v>
      </c>
      <c r="IR22" s="23">
        <f t="shared" si="97"/>
        <v>2040.68</v>
      </c>
      <c r="IS22" s="14">
        <v>1</v>
      </c>
      <c r="IT22" s="14">
        <v>0.8</v>
      </c>
      <c r="IU22" s="14">
        <v>210</v>
      </c>
      <c r="IV22" s="14">
        <v>40</v>
      </c>
      <c r="IW22" s="14">
        <v>30</v>
      </c>
      <c r="IX22" s="23">
        <f>INT(($HP22*$GI22*IU22*$HW22+$HQ22*$GJ22*$HX22*IV22+$HR22*$GK22*$HY22*IW22)+$IC22*IS22+($HQ22*$GJ22*$HX22*IT22*5*6/1.5+$HR22*$GK22*$HY22*IT22*5*6/2))</f>
        <v>748134</v>
      </c>
      <c r="IY22" s="23">
        <f t="shared" si="98"/>
        <v>0</v>
      </c>
      <c r="IZ22" s="23">
        <f t="shared" si="99"/>
        <v>748134</v>
      </c>
      <c r="JA22" s="23"/>
      <c r="JB22" s="23"/>
      <c r="JC22" s="23"/>
      <c r="JG22">
        <f t="shared" si="37"/>
        <v>1.2734433786352706</v>
      </c>
      <c r="JH22">
        <f t="shared" si="38"/>
        <v>1.2861778124216232</v>
      </c>
      <c r="JJ22" s="14">
        <v>10</v>
      </c>
      <c r="JK22" s="14">
        <v>2</v>
      </c>
      <c r="JL22" s="14">
        <v>1.5</v>
      </c>
      <c r="JM22" s="23">
        <f>INT(($HP22*$GI22*$HW22*JJ22+$HQ22*$GJ22*$HX22*JK22+$HR22*$GK22*$HY22*JL22))</f>
        <v>27861</v>
      </c>
      <c r="JN22" s="23">
        <f t="shared" si="100"/>
        <v>0</v>
      </c>
      <c r="JO22" s="23">
        <f t="shared" si="101"/>
        <v>27861</v>
      </c>
      <c r="JP22" s="14">
        <v>30</v>
      </c>
      <c r="JQ22" s="14">
        <v>6</v>
      </c>
      <c r="JR22" s="14">
        <v>4</v>
      </c>
      <c r="JS22" s="23">
        <f>INT(($HP22*$GI22*$HW22*JP22+$HQ22*$GJ22*$HX22*JQ22+$HR22*$GK22*$HY22*JR22))</f>
        <v>80851</v>
      </c>
      <c r="JT22" s="23">
        <f t="shared" si="102"/>
        <v>0</v>
      </c>
      <c r="JU22" s="23">
        <f t="shared" si="103"/>
        <v>80851</v>
      </c>
      <c r="JW22" s="23">
        <f t="shared" si="104"/>
        <v>107801</v>
      </c>
      <c r="JX22" s="23">
        <f t="shared" si="105"/>
        <v>0</v>
      </c>
      <c r="JY22" s="23">
        <f t="shared" si="106"/>
        <v>107801</v>
      </c>
      <c r="JZ22" s="23">
        <f t="shared" si="113"/>
        <v>41792</v>
      </c>
      <c r="KA22" s="23">
        <f t="shared" si="108"/>
        <v>0</v>
      </c>
      <c r="KB22" s="23">
        <f t="shared" si="109"/>
        <v>41792</v>
      </c>
      <c r="KF22">
        <v>23</v>
      </c>
      <c r="KG22" t="s">
        <v>127</v>
      </c>
      <c r="KH22" s="17">
        <v>1.4</v>
      </c>
      <c r="KI22" t="s">
        <v>196</v>
      </c>
      <c r="KJ22" t="s">
        <v>238</v>
      </c>
      <c r="KK22" t="s">
        <v>147</v>
      </c>
      <c r="KM22" t="s">
        <v>214</v>
      </c>
    </row>
    <row r="23" spans="3:299" ht="16.5" x14ac:dyDescent="0.2">
      <c r="C23" s="14">
        <f t="shared" si="39"/>
        <v>1</v>
      </c>
      <c r="D23" s="14">
        <v>19</v>
      </c>
      <c r="E23" s="14" t="s">
        <v>720</v>
      </c>
      <c r="F23" s="14">
        <v>57</v>
      </c>
      <c r="G23" s="14">
        <v>40</v>
      </c>
      <c r="H23" s="14">
        <v>45</v>
      </c>
      <c r="I23" s="14">
        <v>30</v>
      </c>
      <c r="J23" s="14">
        <v>2</v>
      </c>
      <c r="K23" s="14">
        <v>2</v>
      </c>
      <c r="L23" s="14">
        <v>0</v>
      </c>
      <c r="M23" s="14">
        <v>1</v>
      </c>
      <c r="N23" s="14">
        <v>1</v>
      </c>
      <c r="O23" s="14">
        <v>1</v>
      </c>
      <c r="P23" s="14">
        <v>3</v>
      </c>
      <c r="Q23" s="14">
        <v>4</v>
      </c>
      <c r="R23" s="14">
        <v>3</v>
      </c>
      <c r="S23" s="14">
        <v>3</v>
      </c>
      <c r="T23" s="14">
        <v>3</v>
      </c>
      <c r="U23" s="14">
        <v>3</v>
      </c>
      <c r="V23" s="14">
        <v>3</v>
      </c>
      <c r="W23" s="14">
        <v>3</v>
      </c>
      <c r="X23" s="14">
        <v>40</v>
      </c>
      <c r="Y23" s="14">
        <v>40</v>
      </c>
      <c r="Z23" s="14">
        <v>40</v>
      </c>
      <c r="AA23" s="14">
        <v>40</v>
      </c>
      <c r="AB23" s="14">
        <v>40</v>
      </c>
      <c r="AC23" s="14">
        <v>40</v>
      </c>
      <c r="AD23" s="14">
        <v>40</v>
      </c>
      <c r="AE23" s="14">
        <v>40</v>
      </c>
      <c r="AF23" s="14">
        <v>5</v>
      </c>
      <c r="AG23" s="14">
        <v>5</v>
      </c>
      <c r="AH23" s="14">
        <v>5</v>
      </c>
      <c r="AI23" s="14">
        <v>5</v>
      </c>
      <c r="AJ23" s="14">
        <v>5</v>
      </c>
      <c r="AK23" s="14">
        <v>5</v>
      </c>
      <c r="AL23" s="14">
        <v>4</v>
      </c>
      <c r="AM23" s="14">
        <v>4</v>
      </c>
      <c r="AN23" s="14">
        <v>1</v>
      </c>
      <c r="AO23" s="14">
        <v>1</v>
      </c>
      <c r="AP23" s="14">
        <v>1</v>
      </c>
      <c r="AQ23" s="14">
        <v>1</v>
      </c>
      <c r="AR23" s="14">
        <v>1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5</v>
      </c>
      <c r="BF23" s="14">
        <f>ROUND((INDEX(新战舰养成!S$6:S$18,通天塔!$J23+1)+INDEX(新战舰养成!D$6:D$18,通天塔!$J23+1)*(通天塔!$G23-1))*INDEX(战舰突破!$D$6:$D$18,通天塔!$M23+1),0)</f>
        <v>1623</v>
      </c>
      <c r="BG23" s="14">
        <f>ROUND((INDEX(新战舰养成!T$6:T$18,通天塔!$J23+1)+INDEX(新战舰养成!E$6:E$18,通天塔!$J23+1)*(通天塔!$G23-1))*INDEX(战舰突破!$D$6:$D$18,通天塔!$M23+1),0)</f>
        <v>12914</v>
      </c>
      <c r="BH23" s="14">
        <f>ROUND((INDEX(新战舰养成!U$6:U$18,通天塔!$J23+1)+INDEX(新战舰养成!F$6:F$18,通天塔!$J23+1)*(通天塔!$G23-1))*INDEX(战舰突破!$D$6:$D$18,通天塔!$M23+1),0)</f>
        <v>833</v>
      </c>
      <c r="BI23" s="14">
        <f>ROUND((INDEX(新战舰养成!V$6:V$18,通天塔!$J23+1)+INDEX(新战舰养成!G$6:G$18,通天塔!$J23+1)*(通天塔!$G23-1))*INDEX(战舰突破!$D$6:$D$18,通天塔!$M23+1),0)</f>
        <v>330</v>
      </c>
      <c r="BJ23" s="14">
        <f>ROUND((INDEX(新战舰养成!W$6:W$18,通天塔!$J23+1)+INDEX(新战舰养成!H$6:H$18,通天塔!$J23+1)*(通天塔!$G23-1))*INDEX(战舰突破!$D$6:$D$18,通天塔!$M23+1),0)</f>
        <v>4</v>
      </c>
      <c r="BL23" s="14">
        <f>IF($H23&gt;0,ROUND((INDEX(新战舰养成!X$6:X$18,通天塔!$K23+1)+INDEX(新战舰养成!I$6:I$18,通天塔!$K23+1)*(通天塔!$H23-1))*INDEX(战舰突破!$D$6:$D$18,通天塔!$N23+1),0),0)</f>
        <v>2041</v>
      </c>
      <c r="BM23" s="14">
        <f>IF($H23&gt;0,ROUND((INDEX(新战舰养成!Y$6:Y$18,通天塔!$K23+1)+INDEX(新战舰养成!J$6:J$18,通天塔!$K23+1)*(通天塔!$H23-1))*INDEX(战舰突破!$D$6:$D$18,通天塔!$N23+1),0),0)</f>
        <v>0</v>
      </c>
      <c r="BN23" s="14">
        <f>IF($H23&gt;0,ROUND((INDEX(新战舰养成!Z$6:Z$18,通天塔!$K23+1)+INDEX(新战舰养成!K$6:K$18,通天塔!$K23+1)*(通天塔!$H23-1))*INDEX(战舰突破!$D$6:$D$18,通天塔!$N23+1),0),0)</f>
        <v>0</v>
      </c>
      <c r="BO23" s="14">
        <f>IF($H23&gt;0,ROUND((INDEX(新战舰养成!AA$6:AA$18,通天塔!$K23+1)+INDEX(新战舰养成!L$6:L$18,通天塔!$K23+1)*(通天塔!$H23-1))*INDEX(战舰突破!$D$6:$D$18,通天塔!$N23+1),0),0)</f>
        <v>17325</v>
      </c>
      <c r="BP23" s="14">
        <f>IF($H23&gt;0,ROUND((INDEX(新战舰养成!AB$6:AB$18,通天塔!$K23+1)+INDEX(新战舰养成!M$6:M$18,通天塔!$K23+1)*(通天塔!$H23-1))*INDEX(战舰突破!$D$6:$D$18,通天塔!$N23+1),0),0)</f>
        <v>344</v>
      </c>
      <c r="BR23" s="14">
        <f>IF($I23&gt;0,ROUND((INDEX(新战舰养成!AC$6:AC$18,通天塔!$L23+1)+INDEX(新战舰养成!I$6:I$18,通天塔!$L23+1)*(通天塔!$I23-1))*INDEX(战舰突破!$D$6:$D$18,通天塔!$O23+1),0),0)</f>
        <v>979</v>
      </c>
      <c r="BS23" s="14">
        <f>IF($I23&gt;0,ROUND((INDEX(新战舰养成!AD$6:AD$18,通天塔!$L23+1)+INDEX(新战舰养成!J$6:J$18,通天塔!$L23+1)*(通天塔!$I23-1))*INDEX(战舰突破!$D$6:$D$18,通天塔!$O23+1),0),0)</f>
        <v>0</v>
      </c>
      <c r="BT23" s="14">
        <f>IF($I23&gt;0,ROUND((INDEX(新战舰养成!AE$6:AE$18,通天塔!$L23+1)+INDEX(新战舰养成!K$6:K$18,通天塔!$L23+1)*(通天塔!$I23-1))*INDEX(战舰突破!$D$6:$D$18,通天塔!$O23+1),0),0)</f>
        <v>0</v>
      </c>
      <c r="BU23" s="14">
        <f>IF($I23&gt;0,ROUND((INDEX(新战舰养成!AF$6:AF$18,通天塔!$L23+1)+INDEX(新战舰养成!L$6:L$18,通天塔!$L23+1)*(通天塔!$I23-1))*INDEX(战舰突破!$D$6:$D$18,通天塔!$O23+1),0),0)</f>
        <v>3410</v>
      </c>
      <c r="BV23" s="14">
        <f>IF($I23&gt;0,ROUND((INDEX(新战舰养成!AG$6:AG$18,通天塔!$L23+1)+INDEX(新战舰养成!M$6:M$18,通天塔!$L23+1)*(通天塔!$I23-1))*INDEX(战舰突破!$D$6:$D$18,通天塔!$O23+1),0),0)</f>
        <v>66</v>
      </c>
      <c r="BY23" s="14">
        <f>(INDEX(装备数值!$C$13:$G$116,通天塔!$P23*8+1,BY$2)+INDEX(装备数值!$C$13:$G$116,通天塔!$Q23*8+2,BY$2)+INDEX(装备数值!$C$13:$G$116,通天塔!$S23*8+3,BY$2)+INDEX(装备数值!$C$13:$G$116,通天塔!$R23*8+4,BY$2)+INDEX(装备数值!$C$13:$G$116,通天塔!$T23*8+5,BY$2)+INDEX(装备数值!$C$13:$G$116,通天塔!$U23*8+6,BY$2)+INDEX(装备数值!$C$13:$G$116,通天塔!$V23*8+7,BY$2)+INDEX(装备数值!$C$13:$G$116,通天塔!$W23*8+8,BY$2))</f>
        <v>2000</v>
      </c>
      <c r="BZ23" s="14">
        <f>(INDEX(装备数值!$C$13:$G$116,通天塔!$P23*8+1,BZ$2)+INDEX(装备数值!$C$13:$G$116,通天塔!$Q23*8+2,BZ$2)+INDEX(装备数值!$C$13:$G$116,通天塔!$S23*8+3,BZ$2)+INDEX(装备数值!$C$13:$G$116,通天塔!$R23*8+4,BZ$2)+INDEX(装备数值!$C$13:$G$116,通天塔!$T23*8+5,BZ$2)+INDEX(装备数值!$C$13:$G$116,通天塔!$U23*8+6,BZ$2)+INDEX(装备数值!$C$13:$G$116,通天塔!$V23*8+7,BZ$2)+INDEX(装备数值!$C$13:$G$116,通天塔!$W23*8+8,BZ$2))</f>
        <v>15000</v>
      </c>
      <c r="CA23" s="14">
        <f>(INDEX(装备数值!$C$13:$G$116,通天塔!$P23*8+1,CA$2)+INDEX(装备数值!$C$13:$G$116,通天塔!$Q23*8+2,CA$2)+INDEX(装备数值!$C$13:$G$116,通天塔!$S23*8+3,CA$2)+INDEX(装备数值!$C$13:$G$116,通天塔!$R23*8+4,CA$2)+INDEX(装备数值!$C$13:$G$116,通天塔!$T23*8+5,CA$2)+INDEX(装备数值!$C$13:$G$116,通天塔!$U23*8+6,CA$2)+INDEX(装备数值!$C$13:$G$116,通天塔!$V23*8+7,CA$2)+INDEX(装备数值!$C$13:$G$116,通天塔!$W23*8+8,CA$2))</f>
        <v>1140</v>
      </c>
      <c r="CB23" s="14">
        <f>(INDEX(装备数值!$C$13:$G$116,通天塔!$P23*8+1,CB$2)+INDEX(装备数值!$C$13:$G$116,通天塔!$Q23*8+2,CB$2)+INDEX(装备数值!$C$13:$G$116,通天塔!$S23*8+3,CB$2)+INDEX(装备数值!$C$13:$G$116,通天塔!$R23*8+4,CB$2)+INDEX(装备数值!$C$13:$G$116,通天塔!$T23*8+5,CB$2)+INDEX(装备数值!$C$13:$G$116,通天塔!$U23*8+6,CB$2)+INDEX(装备数值!$C$13:$G$116,通天塔!$V23*8+7,CB$2)+INDEX(装备数值!$C$13:$G$116,通天塔!$W23*8+8,CB$2))</f>
        <v>34000</v>
      </c>
      <c r="CC23" s="14">
        <f>(INDEX(装备数值!$C$13:$G$116,通天塔!$P23*8+1,CC$2)+INDEX(装备数值!$C$13:$G$116,通天塔!$Q23*8+2,CC$2)+INDEX(装备数值!$C$13:$G$116,通天塔!$S23*8+3,CC$2)+INDEX(装备数值!$C$13:$G$116,通天塔!$R23*8+4,CC$2)+INDEX(装备数值!$C$13:$G$116,通天塔!$T23*8+5,CC$2)+INDEX(装备数值!$C$13:$G$116,通天塔!$U23*8+6,CC$2)+INDEX(装备数值!$C$13:$G$116,通天塔!$V23*8+7,CC$2)+INDEX(装备数值!$C$13:$G$116,通天塔!$W23*8+8,CC$2))</f>
        <v>350</v>
      </c>
      <c r="CF23" s="14">
        <f>INDEX(装备数值!$I$13:$M$116,通天塔!$P23*8+1,CF$2)*$X23+INDEX(装备数值!$I$13:$M$116,通天塔!$Q23*8+2,CF$2)*$Y23+INDEX(装备数值!$I$13:$M$116,通天塔!$S23*8+3,CF$2)*$Z23+INDEX(装备数值!$I$13:$M$116,通天塔!$R23*8+4,CF$2)*$AA23+INDEX(装备数值!$I$13:$M$116,通天塔!$T23*8+5,CF$2)*$AB23+INDEX(装备数值!$I$13:$M$116,通天塔!$U23*8+6,CF$2)*$AC23+INDEX(装备数值!$I$13:$M$116,通天塔!$V23*8+7,CF$2)*$AD23+INDEX(装备数值!$I$13:$M$116,通天塔!$W23*8+8,CF$2)*$AE23</f>
        <v>3200</v>
      </c>
      <c r="CG23" s="14">
        <f>INDEX(装备数值!$I$13:$M$116,通天塔!$P23*8+1,CG$2)*$X23+INDEX(装备数值!$I$13:$M$116,通天塔!$Q23*8+2,CG$2)*$Y23+INDEX(装备数值!$I$13:$M$116,通天塔!$S23*8+3,CG$2)*$Z23+INDEX(装备数值!$I$13:$M$116,通天塔!$R23*8+4,CG$2)*$AA23+INDEX(装备数值!$I$13:$M$116,通天塔!$T23*8+5,CG$2)*$AB23+INDEX(装备数值!$I$13:$M$116,通天塔!$U23*8+6,CG$2)*$AC23+INDEX(装备数值!$I$13:$M$116,通天塔!$V23*8+7,CG$2)*$AD23+INDEX(装备数值!$I$13:$M$116,通天塔!$W23*8+8,CG$2)*$AE23</f>
        <v>24000</v>
      </c>
      <c r="CH23" s="14">
        <f>INDEX(装备数值!$I$13:$M$116,通天塔!$P23*8+1,CH$2)*$X23+INDEX(装备数值!$I$13:$M$116,通天塔!$Q23*8+2,CH$2)*$Y23+INDEX(装备数值!$I$13:$M$116,通天塔!$S23*8+3,CH$2)*$Z23+INDEX(装备数值!$I$13:$M$116,通天塔!$R23*8+4,CH$2)*$AA23+INDEX(装备数值!$I$13:$M$116,通天塔!$T23*8+5,CH$2)*$AB23+INDEX(装备数值!$I$13:$M$116,通天塔!$U23*8+6,CH$2)*$AC23+INDEX(装备数值!$I$13:$M$116,通天塔!$V23*8+7,CH$2)*$AD23+INDEX(装备数值!$I$13:$M$116,通天塔!$W23*8+8,CH$2)*$AE23</f>
        <v>1680</v>
      </c>
      <c r="CI23" s="14">
        <f>INDEX(装备数值!$I$13:$M$116,通天塔!$P23*8+1,CI$2)*$X23+INDEX(装备数值!$I$13:$M$116,通天塔!$Q23*8+2,CI$2)*$Y23+INDEX(装备数值!$I$13:$M$116,通天塔!$S23*8+3,CI$2)*$Z23+INDEX(装备数值!$I$13:$M$116,通天塔!$R23*8+4,CI$2)*$AA23+INDEX(装备数值!$I$13:$M$116,通天塔!$T23*8+5,CI$2)*$AB23+INDEX(装备数值!$I$13:$M$116,通天塔!$U23*8+6,CI$2)*$AC23+INDEX(装备数值!$I$13:$M$116,通天塔!$V23*8+7,CI$2)*$AD23+INDEX(装备数值!$I$13:$M$116,通天塔!$W23*8+8,CI$2)*$AE23</f>
        <v>40000</v>
      </c>
      <c r="CJ23" s="14">
        <f>INDEX(装备数值!$I$13:$M$116,通天塔!$P23*8+1,CJ$2)*$X23+INDEX(装备数值!$I$13:$M$116,通天塔!$Q23*8+2,CJ$2)*$Y23+INDEX(装备数值!$I$13:$M$116,通天塔!$S23*8+3,CJ$2)*$Z23+INDEX(装备数值!$I$13:$M$116,通天塔!$R23*8+4,CJ$2)*$AA23+INDEX(装备数值!$I$13:$M$116,通天塔!$T23*8+5,CJ$2)*$AB23+INDEX(装备数值!$I$13:$M$116,通天塔!$U23*8+6,CJ$2)*$AC23+INDEX(装备数值!$I$13:$M$116,通天塔!$V23*8+7,CJ$2)*$AD23+INDEX(装备数值!$I$13:$M$116,通天塔!$W23*8+8,CJ$2)*$AE23</f>
        <v>560</v>
      </c>
      <c r="CM23" s="14">
        <f>INDEX(装备数值!$X$13:$AH$116,$P23*8+1,CM$2)*$AF23+INDEX(装备数值!$X$13:$AH$116,$Q23*8+2,CM$2)*$AG23+INDEX(装备数值!$X$13:$AH$116,$S23*8+3,CM$2)*$AH23+INDEX(装备数值!$X$13:$AH$116,$R23*8+4,CM$2)*$AI23+INDEX(装备数值!$X$13:$AH$116,$T23*8+5,CM$2)*$AJ23+INDEX(装备数值!$X$13:$AH$116,$U23*8+6,CM$2)*$AK23+INDEX(装备数值!$X$13:$AH$116,$V23*8+7,CM$2)*$AL23+INDEX(装备数值!$X$13:$AH$116,$W23*8+8,CM$2)*$AM23</f>
        <v>1200</v>
      </c>
      <c r="CN23" s="14">
        <f>INDEX(装备数值!$X$13:$AH$116,$P23*8+1,CN$2)*$AF23+INDEX(装备数值!$X$13:$AH$116,$Q23*8+2,CN$2)*$AG23+INDEX(装备数值!$X$13:$AH$116,$S23*8+3,CN$2)*$AH23+INDEX(装备数值!$X$13:$AH$116,$R23*8+4,CN$2)*$AI23+INDEX(装备数值!$X$13:$AH$116,$T23*8+5,CN$2)*$AJ23+INDEX(装备数值!$X$13:$AH$116,$U23*8+6,CN$2)*$AK23+INDEX(装备数值!$X$13:$AH$116,$V23*8+7,CN$2)*$AL23+INDEX(装备数值!$X$13:$AH$116,$W23*8+8,CN$2)*$AM23</f>
        <v>12000</v>
      </c>
      <c r="CO23" s="14">
        <f>INDEX(装备数值!$X$13:$AH$116,$P23*8+1,CO$2)*$AF23+INDEX(装备数值!$X$13:$AH$116,$Q23*8+2,CO$2)*$AG23+INDEX(装备数值!$X$13:$AH$116,$S23*8+3,CO$2)*$AH23+INDEX(装备数值!$X$13:$AH$116,$R23*8+4,CO$2)*$AI23+INDEX(装备数值!$X$13:$AH$116,$T23*8+5,CO$2)*$AJ23+INDEX(装备数值!$X$13:$AH$116,$U23*8+6,CO$2)*$AK23+INDEX(装备数值!$X$13:$AH$116,$V23*8+7,CO$2)*$AL23+INDEX(装备数值!$X$13:$AH$116,$W23*8+8,CO$2)*$AM23</f>
        <v>750</v>
      </c>
      <c r="CP23" s="14">
        <f>INDEX(装备数值!$X$13:$AH$116,$P23*8+1,CP$2)*$AF23+INDEX(装备数值!$X$13:$AH$116,$Q23*8+2,CP$2)*$AG23+INDEX(装备数值!$X$13:$AH$116,$S23*8+3,CP$2)*$AH23+INDEX(装备数值!$X$13:$AH$116,$R23*8+4,CP$2)*$AI23+INDEX(装备数值!$X$13:$AH$116,$T23*8+5,CP$2)*$AJ23+INDEX(装备数值!$X$13:$AH$116,$U23*8+6,CP$2)*$AK23+INDEX(装备数值!$X$13:$AH$116,$V23*8+7,CP$2)*$AL23+INDEX(装备数值!$X$13:$AH$116,$W23*8+8,CP$2)*$AM23</f>
        <v>13500</v>
      </c>
      <c r="CQ23" s="14">
        <f>INDEX(装备数值!$X$13:$AH$116,$P23*8+1,CQ$2)*$AF23+INDEX(装备数值!$X$13:$AH$116,$Q23*8+2,CQ$2)*$AG23+INDEX(装备数值!$X$13:$AH$116,$S23*8+3,CQ$2)*$AH23+INDEX(装备数值!$X$13:$AH$116,$R23*8+4,CQ$2)*$AI23+INDEX(装备数值!$X$13:$AH$116,$T23*8+5,CQ$2)*$AJ23+INDEX(装备数值!$X$13:$AH$116,$U23*8+6,CQ$2)*$AK23+INDEX(装备数值!$X$13:$AH$116,$V23*8+7,CQ$2)*$AL23+INDEX(装备数值!$X$13:$AH$116,$W23*8+8,CQ$2)*$AM23</f>
        <v>300</v>
      </c>
      <c r="CR23" s="14">
        <f>INDEX(装备数值!$X$13:$AH$116,$P23*8+1,CR$2)*$AF23+INDEX(装备数值!$X$13:$AH$116,$Q23*8+2,CR$2)*$AG23+INDEX(装备数值!$X$13:$AH$116,$S23*8+3,CR$2)*$AH23+INDEX(装备数值!$X$13:$AH$116,$R23*8+4,CR$2)*$AI23+INDEX(装备数值!$X$13:$AH$116,$T23*8+5,CR$2)*$AJ23+INDEX(装备数值!$X$13:$AH$116,$U23*8+6,CR$2)*$AK23+INDEX(装备数值!$X$13:$AH$116,$V23*8+7,CR$2)*$AL23+INDEX(装备数值!$X$13:$AH$116,$W23*8+8,CR$2)*$AM23</f>
        <v>1250</v>
      </c>
      <c r="CS23" s="14">
        <f>INDEX(装备数值!$X$13:$AH$116,$P23*8+1,CS$2)*$AF23+INDEX(装备数值!$X$13:$AH$116,$Q23*8+2,CS$2)*$AG23+INDEX(装备数值!$X$13:$AH$116,$S23*8+3,CS$2)*$AH23+INDEX(装备数值!$X$13:$AH$116,$R23*8+4,CS$2)*$AI23+INDEX(装备数值!$X$13:$AH$116,$T23*8+5,CS$2)*$AJ23+INDEX(装备数值!$X$13:$AH$116,$U23*8+6,CS$2)*$AK23+INDEX(装备数值!$X$13:$AH$116,$V23*8+7,CS$2)*$AL23+INDEX(装备数值!$X$13:$AH$116,$W23*8+8,CS$2)*$AM23</f>
        <v>1125</v>
      </c>
      <c r="CT23" s="14">
        <f>INDEX(装备数值!$X$13:$AH$116,$P23*8+1,CT$2)*$AF23+INDEX(装备数值!$X$13:$AH$116,$Q23*8+2,CT$2)*$AG23+INDEX(装备数值!$X$13:$AH$116,$S23*8+3,CT$2)*$AH23+INDEX(装备数值!$X$13:$AH$116,$R23*8+4,CT$2)*$AI23+INDEX(装备数值!$X$13:$AH$116,$T23*8+5,CT$2)*$AJ23+INDEX(装备数值!$X$13:$AH$116,$U23*8+6,CT$2)*$AK23+INDEX(装备数值!$X$13:$AH$116,$V23*8+7,CT$2)*$AL23+INDEX(装备数值!$X$13:$AH$116,$W23*8+8,CT$2)*$AM23</f>
        <v>1125</v>
      </c>
      <c r="CU23" s="14">
        <f>INDEX(装备数值!$X$13:$AH$116,$P23*8+1,CU$2)*$AF23+INDEX(装备数值!$X$13:$AH$116,$Q23*8+2,CU$2)*$AG23+INDEX(装备数值!$X$13:$AH$116,$S23*8+3,CU$2)*$AH23+INDEX(装备数值!$X$13:$AH$116,$R23*8+4,CU$2)*$AI23+INDEX(装备数值!$X$13:$AH$116,$T23*8+5,CU$2)*$AJ23+INDEX(装备数值!$X$13:$AH$116,$U23*8+6,CU$2)*$AK23+INDEX(装备数值!$X$13:$AH$116,$V23*8+7,CU$2)*$AL23+INDEX(装备数值!$X$13:$AH$116,$W23*8+8,CU$2)*$AM23</f>
        <v>1250</v>
      </c>
      <c r="CV23" s="14">
        <f>INDEX(装备数值!$X$13:$AH$116,$P23*8+1,CV$2)*$AF23+INDEX(装备数值!$X$13:$AH$116,$Q23*8+2,CV$2)*$AG23+INDEX(装备数值!$X$13:$AH$116,$S23*8+3,CV$2)*$AH23+INDEX(装备数值!$X$13:$AH$116,$R23*8+4,CV$2)*$AI23+INDEX(装备数值!$X$13:$AH$116,$T23*8+5,CV$2)*$AJ23+INDEX(装备数值!$X$13:$AH$116,$U23*8+6,CV$2)*$AK23+INDEX(装备数值!$X$13:$AH$116,$V23*8+7,CV$2)*$AL23+INDEX(装备数值!$X$13:$AH$116,$W23*8+8,CV$2)*$AM23</f>
        <v>0</v>
      </c>
      <c r="CW23" s="14">
        <f>INDEX(装备数值!$X$13:$AH$116,$P23*8+1,CW$2)*$AF23+INDEX(装备数值!$X$13:$AH$116,$Q23*8+2,CW$2)*$AG23+INDEX(装备数值!$X$13:$AH$116,$S23*8+3,CW$2)*$AH23+INDEX(装备数值!$X$13:$AH$116,$R23*8+4,CW$2)*$AI23+INDEX(装备数值!$X$13:$AH$116,$T23*8+5,CW$2)*$AJ23+INDEX(装备数值!$X$13:$AH$116,$U23*8+6,CW$2)*$AK23+INDEX(装备数值!$X$13:$AH$116,$V23*8+7,CW$2)*$AL23+INDEX(装备数值!$X$13:$AH$116,$W23*8+8,CW$2)*$AM23</f>
        <v>0</v>
      </c>
      <c r="CY23" s="14">
        <f>INDEX(装备数值!$AN$17:$AN$117,MATCH(MIN($X23:$AE23),装备数值!$AO$17:$AO$117,1))</f>
        <v>4</v>
      </c>
      <c r="CZ23" s="14">
        <f>IF(COUNTIF($P23:$W23,"&gt;"&amp;0)=8,INDEX(装备数值!AR$17:AR$117,$CY23+1),0)</f>
        <v>320</v>
      </c>
      <c r="DA23" s="14">
        <f>IF(COUNTIF($P23:$W23,"&gt;"&amp;0)=8,INDEX(装备数值!AS$17:AS$117,$CY23+1),0)</f>
        <v>2400</v>
      </c>
      <c r="DB23" s="14">
        <f>IF(COUNTIF($P23:$W23,"&gt;"&amp;0)=8,INDEX(装备数值!AT$17:AT$117,$CY23+1),0)</f>
        <v>160</v>
      </c>
      <c r="DC23" s="14">
        <f>IF(COUNTIF($P23:$W23,"&gt;"&amp;0)=8,INDEX(装备数值!AU$17:AU$117,$CY23+1),0)</f>
        <v>3200</v>
      </c>
      <c r="DD23" s="14">
        <f>IF(COUNTIF($P23:$W23,"&gt;"&amp;0)=8,INDEX(装备数值!AV$17:AV$117,$CY23+1),0)</f>
        <v>56</v>
      </c>
      <c r="DF23" s="14">
        <f>INDEX(装备数值!$AY$17:$AY$77,MATCH(MIN($AF23:$AM23),装备数值!$AZ$17:$AZ$77,1))</f>
        <v>2</v>
      </c>
      <c r="DG23" s="26">
        <f>INDEX(装备数值!BA$17:BA$77,通天塔!DF23+1)</f>
        <v>0.02</v>
      </c>
      <c r="DH23" s="26">
        <f>INDEX(装备数值!BA$17:BA$77,通天塔!DF23+1)</f>
        <v>0.02</v>
      </c>
      <c r="DJ23" s="14">
        <f t="shared" si="40"/>
        <v>5</v>
      </c>
      <c r="DK23" s="14">
        <f>VLOOKUP(DJ23,军阶与晶片数值!$W$6:$X$27,2)</f>
        <v>2</v>
      </c>
      <c r="DL23" s="14">
        <f>INDEX(军阶与晶片数值!Y$6:Y$27,$DK23+1)</f>
        <v>200</v>
      </c>
      <c r="DM23" s="14">
        <f>INDEX(军阶与晶片数值!Z$6:Z$27,$DK23+1)</f>
        <v>200</v>
      </c>
      <c r="DN23" s="14">
        <f>INDEX(军阶与晶片数值!AA$6:AA$27,$DK23+1)</f>
        <v>200</v>
      </c>
      <c r="DO23" s="14">
        <f>INDEX(军阶与晶片数值!AB$6:AB$27,$DK23+1)</f>
        <v>200</v>
      </c>
      <c r="DP23" s="29">
        <f>INDEX(军阶与晶片数值!AC$6:AC$27,$DK23+1)</f>
        <v>10</v>
      </c>
      <c r="DQ23" s="29">
        <f>INDEX(军阶与晶片数值!AD$6:AD$27,$DK23+1)</f>
        <v>5</v>
      </c>
      <c r="DS23" s="26">
        <f>INDEX(军阶与晶片数值!I$6:I$16,AN23+1)</f>
        <v>0.01</v>
      </c>
      <c r="DT23" s="26">
        <f>INDEX(军阶与晶片数值!M$6:M$16,AO23+1)</f>
        <v>0.01</v>
      </c>
      <c r="DU23" s="26">
        <f>INDEX(军阶与晶片数值!J$6:J$16,AP23+1)</f>
        <v>0.01</v>
      </c>
      <c r="DV23" s="26">
        <f>INDEX(军阶与晶片数值!K$6:K$16,AQ23+1)</f>
        <v>0.02</v>
      </c>
      <c r="DW23" s="26">
        <f>INDEX(军阶与晶片数值!L$6:L$16,AR23+1)</f>
        <v>0.02</v>
      </c>
      <c r="DX23" s="28">
        <f>INDEX(军阶与晶片数值!N$6:N$16,AS23+1)</f>
        <v>0</v>
      </c>
      <c r="DY23" s="28">
        <f>INDEX(军阶与晶片数值!O$6:O$16,AT23+1)</f>
        <v>0</v>
      </c>
      <c r="DZ23" s="28">
        <f>INDEX(军阶与晶片数值!P$6:P$16,AU23+1)</f>
        <v>0</v>
      </c>
      <c r="EA23" s="28">
        <f>INDEX(军阶与晶片数值!Q$6:Q$16,AV23+1)</f>
        <v>0</v>
      </c>
      <c r="EB23" s="26">
        <f>INDEX(军阶与晶片数值!R$6:R$16,AW23+1)</f>
        <v>0</v>
      </c>
      <c r="EC23" s="26">
        <f>INDEX(军阶与晶片数值!S$6:S$16,AX23+1)</f>
        <v>0</v>
      </c>
      <c r="ED23" s="26">
        <f>INDEX(军阶与晶片数值!T$6:T$16,AY23+1)</f>
        <v>0</v>
      </c>
      <c r="EE23" s="26">
        <f>INDEX(军阶与晶片数值!U$6:U$16,AZ23+1)</f>
        <v>0</v>
      </c>
      <c r="EG23" s="26">
        <f>INDEX(军阶与晶片数值!$C$6:$C$36,通天塔!$BA23+1)</f>
        <v>0.15</v>
      </c>
      <c r="EH23" s="26">
        <f>INDEX(军阶与晶片数值!$C$6:$C$36,通天塔!$BA23+1)</f>
        <v>0.15</v>
      </c>
      <c r="EI23" s="26">
        <f>INDEX(军阶与晶片数值!$C$6:$C$36,通天塔!$BA23+1)</f>
        <v>0.15</v>
      </c>
      <c r="EJ23" s="26">
        <f>INDEX(军阶与晶片数值!$C$6:$C$36,通天塔!$BA23+1)</f>
        <v>0.15</v>
      </c>
      <c r="EK23" s="26">
        <f>INDEX(军阶与晶片数值!$C$6:$C$36,通天塔!$BA23+1)</f>
        <v>0.15</v>
      </c>
      <c r="EM23" s="14">
        <f>INDEX(战舰突破!$H$6:$H$18,通天塔!$J23+1)+INDEX(战舰突破!$H$23:$H$35,通天塔!$K23+1)+INDEX(战舰突破!$H$40:$H$52,通天塔!$L23+1)</f>
        <v>200</v>
      </c>
      <c r="EN23" s="14">
        <f>INDEX(战舰突破!$I$6:$I$18,通天塔!$J23+1)+INDEX(战舰突破!$I$23:$I$35,通天塔!$K23+1)+INDEX(战舰突破!$I$40:$I$52,通天塔!$L23+1)</f>
        <v>200</v>
      </c>
      <c r="EO23" s="14">
        <f>INDEX(战舰突破!$J$6:$J$18,通天塔!$J23+1)+INDEX(战舰突破!$J$23:$J$35,通天塔!$K23+1)+INDEX(战舰突破!$J$40:$J$52,通天塔!$L23+1)</f>
        <v>0</v>
      </c>
      <c r="EP23" s="14">
        <f>INDEX(战舰突破!$K$6:$K$18,通天塔!$J23+1)+INDEX(战舰突破!$K$23:$K$35,通天塔!$K23+1)+INDEX(战舰突破!$K$40:$K$52,通天塔!$L23+1)</f>
        <v>0</v>
      </c>
      <c r="EQ23" s="14">
        <f>INDEX(战舰突破!$L$6:$L$18,通天塔!$J23+1)+INDEX(战舰突破!$L$23:$L$35,通天塔!$K23+1)+INDEX(战舰突破!$L$40:$L$52,通天塔!$L23+1)</f>
        <v>0</v>
      </c>
      <c r="ER23" s="18">
        <f>INDEX(战舰突破!$N$6:$N$18,通天塔!$J23+1)+INDEX(战舰突破!$N$23:$N$35,通天塔!$K23+1)+INDEX(战舰突破!$N$40:$N$52,通天塔!$L23+1)</f>
        <v>0</v>
      </c>
      <c r="ES23" s="18">
        <f>INDEX(战舰突破!$O$6:$O$18,通天塔!$J23+1)+INDEX(战舰突破!$O$23:$O$35,通天塔!$K23+1)+INDEX(战舰突破!$O$40:$O$52,通天塔!$L23+1)</f>
        <v>0</v>
      </c>
      <c r="ET23" s="18">
        <f>INDEX(战舰突破!$P$6:$P$18,通天塔!$J23+1)+INDEX(战舰突破!$P$23:$P$35,通天塔!$K23+1)+INDEX(战舰突破!$P$40:$P$52,通天塔!$L23+1)</f>
        <v>0</v>
      </c>
      <c r="EU23" s="18">
        <f>INDEX(战舰突破!$Q$6:$Q$18,通天塔!$J23+1)+INDEX(战舰突破!$Q$23:$Q$35,通天塔!$K23+1)+INDEX(战舰突破!$Q$40:$Q$52,通天塔!$L23+1)</f>
        <v>0</v>
      </c>
      <c r="EV23" s="18">
        <f>INDEX(战舰突破!$R$6:$R$18,通天塔!$J23+1)+INDEX(战舰突破!$R$23:$R$35,通天塔!$K23+1)+INDEX(战舰突破!$R$40:$R$52,通天塔!$L23+1)</f>
        <v>0</v>
      </c>
      <c r="EW23" s="18">
        <f>INDEX(战舰突破!$M$6:$M$18,通天塔!$J23+1)+INDEX(战舰突破!$M$23:$M$35,通天塔!$K23+1)+INDEX(战舰突破!$M$40:$M$52,通天塔!$L23+1)</f>
        <v>0</v>
      </c>
      <c r="EX23" s="22">
        <f>INDEX(战舰突破!$W$6:$W$18,通天塔!$J23+1)+INDEX(战舰突破!$W$23:$W$35,通天塔!$K23+1)+INDEX(战舰突破!$W$40:$W$52,通天塔!$L23+1)</f>
        <v>0.3</v>
      </c>
      <c r="FA23" s="14">
        <f>INDEX(战舰突破!$S$6:$S$18,通天塔!$J23+1)</f>
        <v>0</v>
      </c>
      <c r="FB23" s="14">
        <f>INDEX(战舰突破!$T$6:$T$18,通天塔!$J23+1)</f>
        <v>0</v>
      </c>
      <c r="FC23" s="14">
        <f>INDEX(战舰突破!$U$6:$U$18,通天塔!$J23+1)</f>
        <v>0.1</v>
      </c>
      <c r="FD23" s="14">
        <f>INDEX(战舰突破!$V$6:$V$18,通天塔!$J23+1)</f>
        <v>0</v>
      </c>
      <c r="FE23" s="14">
        <f>INDEX(战舰突破!$X$6:$X$18,通天塔!$J23+1)</f>
        <v>3</v>
      </c>
      <c r="FG23" s="14">
        <f>INDEX(战舰突破!$S$23:$S$35,通天塔!$J23+1)</f>
        <v>0</v>
      </c>
      <c r="FH23" s="14">
        <f>INDEX(战舰突破!$T$23:$T$35,通天塔!$J23+1)</f>
        <v>0</v>
      </c>
      <c r="FI23" s="14">
        <f>INDEX(战舰突破!$U$23:$U$35,通天塔!$J23+1)</f>
        <v>0.1</v>
      </c>
      <c r="FJ23" s="14">
        <f>INDEX(战舰突破!$V$23:$V$35,通天塔!$J23+1)</f>
        <v>0</v>
      </c>
      <c r="FK23" s="14">
        <f>INDEX(战舰突破!$X$23:$X$35,通天塔!$J23+1)</f>
        <v>45</v>
      </c>
      <c r="FM23" s="14">
        <f>INDEX(战舰突破!$S$40:$S$52,通天塔!$J23+1)</f>
        <v>0</v>
      </c>
      <c r="FN23" s="14">
        <f>INDEX(战舰突破!$T$40:$T$52,通天塔!$J23+1)</f>
        <v>0</v>
      </c>
      <c r="FO23" s="14">
        <f>INDEX(战舰突破!$U$40:$U$52,通天塔!$J23+1)</f>
        <v>0.1</v>
      </c>
      <c r="FP23" s="14">
        <f>INDEX(战舰突破!$V$40:$V$52,通天塔!$J23+1)</f>
        <v>0</v>
      </c>
      <c r="FQ23" s="14">
        <f>INDEX(战舰突破!$X$40:$X$52,通天塔!$J23+1)</f>
        <v>75</v>
      </c>
      <c r="FT23" s="14">
        <f t="shared" si="41"/>
        <v>9922</v>
      </c>
      <c r="FU23" s="14">
        <f t="shared" si="42"/>
        <v>10408</v>
      </c>
      <c r="FV23" s="14">
        <f t="shared" si="43"/>
        <v>9174</v>
      </c>
      <c r="FW23" s="14">
        <f t="shared" si="44"/>
        <v>77023</v>
      </c>
      <c r="FX23" s="14">
        <f t="shared" si="45"/>
        <v>5532</v>
      </c>
      <c r="FY23" s="14">
        <f t="shared" si="46"/>
        <v>131100</v>
      </c>
      <c r="FZ23" s="14">
        <f t="shared" si="47"/>
        <v>1970</v>
      </c>
      <c r="GA23" s="28">
        <f t="shared" si="48"/>
        <v>1450</v>
      </c>
      <c r="GB23" s="28">
        <f t="shared" si="49"/>
        <v>1325</v>
      </c>
      <c r="GC23" s="28">
        <f t="shared" si="50"/>
        <v>1325</v>
      </c>
      <c r="GD23" s="28">
        <f t="shared" si="51"/>
        <v>1450</v>
      </c>
      <c r="GE23" s="28">
        <f t="shared" si="52"/>
        <v>1.02</v>
      </c>
      <c r="GF23" s="28">
        <f t="shared" si="53"/>
        <v>1.02</v>
      </c>
      <c r="GG23" s="28">
        <f t="shared" si="54"/>
        <v>0</v>
      </c>
      <c r="GH23" s="28">
        <f t="shared" si="55"/>
        <v>4.01</v>
      </c>
      <c r="GI23" s="14">
        <f t="shared" si="56"/>
        <v>1</v>
      </c>
      <c r="GJ23" s="14">
        <f t="shared" si="57"/>
        <v>1</v>
      </c>
      <c r="GK23" s="14">
        <f t="shared" si="58"/>
        <v>1</v>
      </c>
      <c r="GL23" s="18">
        <f t="shared" si="59"/>
        <v>1</v>
      </c>
      <c r="GM23" s="18">
        <f t="shared" si="60"/>
        <v>1</v>
      </c>
      <c r="GN23" s="18">
        <f t="shared" si="61"/>
        <v>1</v>
      </c>
      <c r="GO23" s="29">
        <f t="shared" si="62"/>
        <v>1600</v>
      </c>
      <c r="GP23" s="29">
        <f t="shared" si="62"/>
        <v>1900</v>
      </c>
      <c r="GQ23" s="29">
        <f t="shared" si="62"/>
        <v>1900</v>
      </c>
      <c r="GR23" s="26">
        <f t="shared" si="63"/>
        <v>0.1</v>
      </c>
      <c r="GS23" s="26">
        <f t="shared" si="64"/>
        <v>0.1</v>
      </c>
      <c r="GT23" s="26">
        <f t="shared" si="65"/>
        <v>0.1</v>
      </c>
      <c r="GU23" s="14">
        <f t="shared" si="66"/>
        <v>2</v>
      </c>
      <c r="GV23" s="14">
        <f t="shared" si="67"/>
        <v>2</v>
      </c>
      <c r="GW23" s="14">
        <f t="shared" si="68"/>
        <v>2</v>
      </c>
      <c r="GX23" s="14">
        <f t="shared" si="69"/>
        <v>3</v>
      </c>
      <c r="GY23" s="14">
        <f t="shared" si="70"/>
        <v>45</v>
      </c>
      <c r="GZ23" s="14">
        <f t="shared" si="71"/>
        <v>75</v>
      </c>
      <c r="HA23">
        <v>19</v>
      </c>
      <c r="HB23" s="14">
        <f t="shared" si="72"/>
        <v>1544704</v>
      </c>
      <c r="HD23" s="14">
        <f t="shared" si="73"/>
        <v>10735</v>
      </c>
      <c r="HE23" s="14">
        <f t="shared" si="74"/>
        <v>4931</v>
      </c>
      <c r="HF23" s="29">
        <f t="shared" si="75"/>
        <v>1272</v>
      </c>
      <c r="HG23" s="29">
        <f t="shared" si="76"/>
        <v>677</v>
      </c>
      <c r="HH23" s="29">
        <f t="shared" si="77"/>
        <v>731</v>
      </c>
      <c r="HI23" s="29">
        <f t="shared" si="78"/>
        <v>770</v>
      </c>
      <c r="HJ23" s="14">
        <f t="shared" si="79"/>
        <v>1.02</v>
      </c>
      <c r="HK23" s="14">
        <f t="shared" si="80"/>
        <v>1.02</v>
      </c>
      <c r="HL23" s="14">
        <f t="shared" si="81"/>
        <v>2950</v>
      </c>
      <c r="HM23" s="14">
        <f t="shared" si="82"/>
        <v>3821</v>
      </c>
      <c r="HN23" s="26">
        <f t="shared" si="83"/>
        <v>0.43605990783410142</v>
      </c>
      <c r="HO23" s="26">
        <f t="shared" si="84"/>
        <v>0.47975663716814154</v>
      </c>
      <c r="HP23" s="29">
        <f t="shared" si="85"/>
        <v>734</v>
      </c>
      <c r="HQ23" s="29">
        <f t="shared" si="86"/>
        <v>3842</v>
      </c>
      <c r="HR23" s="29">
        <f t="shared" si="87"/>
        <v>4204</v>
      </c>
      <c r="HS23" s="26">
        <f t="shared" si="88"/>
        <v>0.35920846394984329</v>
      </c>
      <c r="HT23" s="26">
        <f t="shared" si="89"/>
        <v>0.43268025078369909</v>
      </c>
      <c r="HU23" s="26">
        <f t="shared" si="90"/>
        <v>0.43268025078369909</v>
      </c>
      <c r="HV23" s="26">
        <f t="shared" si="91"/>
        <v>0</v>
      </c>
      <c r="HW23" s="29">
        <f t="shared" si="29"/>
        <v>1.3592084639498432</v>
      </c>
      <c r="HX23" s="29">
        <f t="shared" si="30"/>
        <v>1.4326802507836991</v>
      </c>
      <c r="HY23" s="29">
        <f t="shared" si="31"/>
        <v>1.4326802507836991</v>
      </c>
      <c r="HZ23" s="29">
        <f t="shared" si="32"/>
        <v>4988.2950626959246</v>
      </c>
      <c r="IA23" s="29">
        <f t="shared" si="33"/>
        <v>3669.5716823406478</v>
      </c>
      <c r="IB23" s="29">
        <f t="shared" si="34"/>
        <v>3011.4938871473355</v>
      </c>
      <c r="IC23" s="29">
        <f t="shared" si="35"/>
        <v>34430</v>
      </c>
      <c r="ID23" s="14">
        <f t="shared" si="92"/>
        <v>11669.36</v>
      </c>
      <c r="IH23" s="14">
        <v>1</v>
      </c>
      <c r="II23" s="14">
        <v>0.8</v>
      </c>
      <c r="IJ23" s="14">
        <v>420</v>
      </c>
      <c r="IK23" s="14">
        <v>80</v>
      </c>
      <c r="IL23" s="14">
        <v>60</v>
      </c>
      <c r="IM23" s="23">
        <f t="shared" si="93"/>
        <v>1415520</v>
      </c>
      <c r="IN23" s="23">
        <f t="shared" si="110"/>
        <v>1</v>
      </c>
      <c r="IO23" s="23">
        <f t="shared" si="111"/>
        <v>1415.52</v>
      </c>
      <c r="IP23" s="23">
        <f t="shared" si="112"/>
        <v>2154477</v>
      </c>
      <c r="IQ23" s="23">
        <f t="shared" si="96"/>
        <v>1</v>
      </c>
      <c r="IR23" s="23">
        <f t="shared" si="97"/>
        <v>2154.48</v>
      </c>
      <c r="IS23" s="14">
        <v>1</v>
      </c>
      <c r="IT23" s="14">
        <v>0.8</v>
      </c>
      <c r="IU23" s="14">
        <v>210</v>
      </c>
      <c r="IV23" s="14">
        <v>40</v>
      </c>
      <c r="IW23" s="14">
        <v>30</v>
      </c>
      <c r="IX23" s="23">
        <f>INT(($HP23*$GI23*IU23*$HW23+$HQ23*$GJ23*$HX23*IV23+$HR23*$GK23*$HY23*IW23)+$IC23*IS23+($HQ23*$GJ23*$HX23*IT23*5*6/1.5+$HR23*$GK23*$HY23*IT23*5*6/2))</f>
        <v>805147</v>
      </c>
      <c r="IY23" s="23">
        <f t="shared" si="98"/>
        <v>0</v>
      </c>
      <c r="IZ23" s="23">
        <f t="shared" si="99"/>
        <v>805147</v>
      </c>
      <c r="JA23" s="23"/>
      <c r="JB23" s="23"/>
      <c r="JC23" s="23"/>
      <c r="JG23">
        <f t="shared" si="37"/>
        <v>1.2792250822122293</v>
      </c>
      <c r="JH23">
        <f t="shared" si="38"/>
        <v>1.3048095838564739</v>
      </c>
      <c r="JJ23" s="14">
        <v>10</v>
      </c>
      <c r="JK23" s="14">
        <v>2</v>
      </c>
      <c r="JL23" s="14">
        <v>1.5</v>
      </c>
      <c r="JM23" s="23">
        <f>INT(($HP23*$GI23*$HW23*JJ23+$HQ23*$GJ23*$HX23*JK23+$HR23*$GK23*$HY23*JL23))</f>
        <v>30019</v>
      </c>
      <c r="JN23" s="23">
        <f t="shared" si="100"/>
        <v>0</v>
      </c>
      <c r="JO23" s="23">
        <f t="shared" si="101"/>
        <v>30019</v>
      </c>
      <c r="JP23" s="14">
        <v>30</v>
      </c>
      <c r="JQ23" s="14">
        <v>6</v>
      </c>
      <c r="JR23" s="14">
        <v>4</v>
      </c>
      <c r="JS23" s="23">
        <f>INT(($HP23*$GI23*$HW23*JP23+$HQ23*$GJ23*$HX23*JQ23+$HR23*$GK23*$HY23*JR23))</f>
        <v>87047</v>
      </c>
      <c r="JT23" s="23">
        <f t="shared" si="102"/>
        <v>0</v>
      </c>
      <c r="JU23" s="23">
        <f t="shared" si="103"/>
        <v>87047</v>
      </c>
      <c r="JW23" s="23">
        <f t="shared" si="104"/>
        <v>116063</v>
      </c>
      <c r="JX23" s="23">
        <f t="shared" si="105"/>
        <v>0</v>
      </c>
      <c r="JY23" s="23">
        <f t="shared" si="106"/>
        <v>116063</v>
      </c>
      <c r="JZ23" s="23">
        <f t="shared" si="113"/>
        <v>45029</v>
      </c>
      <c r="KA23" s="23">
        <f t="shared" si="108"/>
        <v>0</v>
      </c>
      <c r="KB23" s="23">
        <f t="shared" si="109"/>
        <v>45029</v>
      </c>
      <c r="KF23">
        <v>24</v>
      </c>
      <c r="KG23" t="s">
        <v>128</v>
      </c>
      <c r="KH23" s="17">
        <v>1.5</v>
      </c>
      <c r="KI23" t="s">
        <v>197</v>
      </c>
      <c r="KJ23" t="s">
        <v>239</v>
      </c>
      <c r="KK23" t="s">
        <v>240</v>
      </c>
      <c r="KM23" t="s">
        <v>214</v>
      </c>
    </row>
    <row r="24" spans="3:299" ht="16.5" x14ac:dyDescent="0.2">
      <c r="C24" s="14">
        <f t="shared" si="39"/>
        <v>1</v>
      </c>
      <c r="D24" s="14">
        <v>20</v>
      </c>
      <c r="E24" s="14" t="s">
        <v>721</v>
      </c>
      <c r="F24" s="14">
        <v>60</v>
      </c>
      <c r="G24" s="14">
        <v>50</v>
      </c>
      <c r="H24" s="14">
        <v>50</v>
      </c>
      <c r="I24" s="14">
        <v>30</v>
      </c>
      <c r="J24" s="14">
        <v>2</v>
      </c>
      <c r="K24" s="14">
        <v>2</v>
      </c>
      <c r="L24" s="14">
        <v>1</v>
      </c>
      <c r="M24" s="14">
        <v>1</v>
      </c>
      <c r="N24" s="14">
        <v>1</v>
      </c>
      <c r="O24" s="14">
        <v>1</v>
      </c>
      <c r="P24" s="14">
        <v>3</v>
      </c>
      <c r="Q24" s="14">
        <v>4</v>
      </c>
      <c r="R24" s="14">
        <v>3</v>
      </c>
      <c r="S24" s="14">
        <v>3</v>
      </c>
      <c r="T24" s="14">
        <v>3</v>
      </c>
      <c r="U24" s="14">
        <v>3</v>
      </c>
      <c r="V24" s="14">
        <v>3</v>
      </c>
      <c r="W24" s="14">
        <v>3</v>
      </c>
      <c r="X24" s="14">
        <v>50</v>
      </c>
      <c r="Y24" s="14">
        <v>50</v>
      </c>
      <c r="Z24" s="14">
        <v>50</v>
      </c>
      <c r="AA24" s="14">
        <v>50</v>
      </c>
      <c r="AB24" s="14">
        <v>50</v>
      </c>
      <c r="AC24" s="14">
        <v>50</v>
      </c>
      <c r="AD24" s="14">
        <v>50</v>
      </c>
      <c r="AE24" s="14">
        <v>50</v>
      </c>
      <c r="AF24" s="14">
        <v>5</v>
      </c>
      <c r="AG24" s="14">
        <v>5</v>
      </c>
      <c r="AH24" s="14">
        <v>5</v>
      </c>
      <c r="AI24" s="14">
        <v>5</v>
      </c>
      <c r="AJ24" s="14">
        <v>5</v>
      </c>
      <c r="AK24" s="14">
        <v>5</v>
      </c>
      <c r="AL24" s="14">
        <v>5</v>
      </c>
      <c r="AM24" s="14">
        <v>5</v>
      </c>
      <c r="AN24" s="14">
        <v>1</v>
      </c>
      <c r="AO24" s="14">
        <v>1</v>
      </c>
      <c r="AP24" s="14">
        <v>1</v>
      </c>
      <c r="AQ24" s="14">
        <v>1</v>
      </c>
      <c r="AR24" s="14">
        <v>1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5</v>
      </c>
      <c r="BF24" s="14">
        <f>ROUND((INDEX(新战舰养成!S$6:S$18,通天塔!$J24+1)+INDEX(新战舰养成!D$6:D$18,通天塔!$J24+1)*(通天塔!$G24-1))*INDEX(战舰突破!$D$6:$D$18,通天塔!$M24+1),0)</f>
        <v>1843</v>
      </c>
      <c r="BG24" s="14">
        <f>ROUND((INDEX(新战舰养成!T$6:T$18,通天塔!$J24+1)+INDEX(新战舰养成!E$6:E$18,通天塔!$J24+1)*(通天塔!$G24-1))*INDEX(战舰突破!$D$6:$D$18,通天塔!$M24+1),0)</f>
        <v>14674</v>
      </c>
      <c r="BH24" s="14">
        <f>ROUND((INDEX(新战舰养成!U$6:U$18,通天塔!$J24+1)+INDEX(新战舰养成!F$6:F$18,通天塔!$J24+1)*(通天塔!$G24-1))*INDEX(战舰突破!$D$6:$D$18,通天塔!$M24+1),0)</f>
        <v>943</v>
      </c>
      <c r="BI24" s="14">
        <f>ROUND((INDEX(新战舰养成!V$6:V$18,通天塔!$J24+1)+INDEX(新战舰养成!G$6:G$18,通天塔!$J24+1)*(通天塔!$G24-1))*INDEX(战舰突破!$D$6:$D$18,通天塔!$M24+1),0)</f>
        <v>330</v>
      </c>
      <c r="BJ24" s="14">
        <f>ROUND((INDEX(新战舰养成!W$6:W$18,通天塔!$J24+1)+INDEX(新战舰养成!H$6:H$18,通天塔!$J24+1)*(通天塔!$G24-1))*INDEX(战舰突破!$D$6:$D$18,通天塔!$M24+1),0)</f>
        <v>4</v>
      </c>
      <c r="BL24" s="14">
        <f>IF($H24&gt;0,ROUND((INDEX(新战舰养成!X$6:X$18,通天塔!$K24+1)+INDEX(新战舰养成!I$6:I$18,通天塔!$K24+1)*(通天塔!$H24-1))*INDEX(战舰突破!$D$6:$D$18,通天塔!$N24+1),0),0)</f>
        <v>2151</v>
      </c>
      <c r="BM24" s="14">
        <f>IF($H24&gt;0,ROUND((INDEX(新战舰养成!Y$6:Y$18,通天塔!$K24+1)+INDEX(新战舰养成!J$6:J$18,通天塔!$K24+1)*(通天塔!$H24-1))*INDEX(战舰突破!$D$6:$D$18,通天塔!$N24+1),0),0)</f>
        <v>0</v>
      </c>
      <c r="BN24" s="14">
        <f>IF($H24&gt;0,ROUND((INDEX(新战舰养成!Z$6:Z$18,通天塔!$K24+1)+INDEX(新战舰养成!K$6:K$18,通天塔!$K24+1)*(通天塔!$H24-1))*INDEX(战舰突破!$D$6:$D$18,通天塔!$N24+1),0),0)</f>
        <v>0</v>
      </c>
      <c r="BO24" s="14">
        <f>IF($H24&gt;0,ROUND((INDEX(新战舰养成!AA$6:AA$18,通天塔!$K24+1)+INDEX(新战舰养成!L$6:L$18,通天塔!$K24+1)*(通天塔!$H24-1))*INDEX(战舰突破!$D$6:$D$18,通天塔!$N24+1),0),0)</f>
        <v>18425</v>
      </c>
      <c r="BP24" s="14">
        <f>IF($H24&gt;0,ROUND((INDEX(新战舰养成!AB$6:AB$18,通天塔!$K24+1)+INDEX(新战舰养成!M$6:M$18,通天塔!$K24+1)*(通天塔!$H24-1))*INDEX(战舰突破!$D$6:$D$18,通天塔!$N24+1),0),0)</f>
        <v>366</v>
      </c>
      <c r="BR24" s="14">
        <f>IF($I24&gt;0,ROUND((INDEX(新战舰养成!AC$6:AC$18,通天塔!$L24+1)+INDEX(新战舰养成!I$6:I$18,通天塔!$L24+1)*(通天塔!$I24-1))*INDEX(战舰突破!$D$6:$D$18,通天塔!$O24+1),0),0)</f>
        <v>1238</v>
      </c>
      <c r="BS24" s="14">
        <f>IF($I24&gt;0,ROUND((INDEX(新战舰养成!AD$6:AD$18,通天塔!$L24+1)+INDEX(新战舰养成!J$6:J$18,通天塔!$L24+1)*(通天塔!$I24-1))*INDEX(战舰突破!$D$6:$D$18,通天塔!$O24+1),0),0)</f>
        <v>0</v>
      </c>
      <c r="BT24" s="14">
        <f>IF($I24&gt;0,ROUND((INDEX(新战舰养成!AE$6:AE$18,通天塔!$L24+1)+INDEX(新战舰养成!K$6:K$18,通天塔!$L24+1)*(通天塔!$I24-1))*INDEX(战舰突破!$D$6:$D$18,通天塔!$O24+1),0),0)</f>
        <v>0</v>
      </c>
      <c r="BU24" s="14">
        <f>IF($I24&gt;0,ROUND((INDEX(新战舰养成!AF$6:AF$18,通天塔!$L24+1)+INDEX(新战舰养成!L$6:L$18,通天塔!$L24+1)*(通天塔!$I24-1))*INDEX(战舰突破!$D$6:$D$18,通天塔!$O24+1),0),0)</f>
        <v>5500</v>
      </c>
      <c r="BV24" s="14">
        <f>IF($I24&gt;0,ROUND((INDEX(新战舰养成!AG$6:AG$18,通天塔!$L24+1)+INDEX(新战舰养成!M$6:M$18,通天塔!$L24+1)*(通天塔!$I24-1))*INDEX(战舰突破!$D$6:$D$18,通天塔!$O24+1),0),0)</f>
        <v>128</v>
      </c>
      <c r="BY24" s="14">
        <f>(INDEX(装备数值!$C$13:$G$116,通天塔!$P24*8+1,BY$2)+INDEX(装备数值!$C$13:$G$116,通天塔!$Q24*8+2,BY$2)+INDEX(装备数值!$C$13:$G$116,通天塔!$S24*8+3,BY$2)+INDEX(装备数值!$C$13:$G$116,通天塔!$R24*8+4,BY$2)+INDEX(装备数值!$C$13:$G$116,通天塔!$T24*8+5,BY$2)+INDEX(装备数值!$C$13:$G$116,通天塔!$U24*8+6,BY$2)+INDEX(装备数值!$C$13:$G$116,通天塔!$V24*8+7,BY$2)+INDEX(装备数值!$C$13:$G$116,通天塔!$W24*8+8,BY$2))</f>
        <v>2000</v>
      </c>
      <c r="BZ24" s="14">
        <f>(INDEX(装备数值!$C$13:$G$116,通天塔!$P24*8+1,BZ$2)+INDEX(装备数值!$C$13:$G$116,通天塔!$Q24*8+2,BZ$2)+INDEX(装备数值!$C$13:$G$116,通天塔!$S24*8+3,BZ$2)+INDEX(装备数值!$C$13:$G$116,通天塔!$R24*8+4,BZ$2)+INDEX(装备数值!$C$13:$G$116,通天塔!$T24*8+5,BZ$2)+INDEX(装备数值!$C$13:$G$116,通天塔!$U24*8+6,BZ$2)+INDEX(装备数值!$C$13:$G$116,通天塔!$V24*8+7,BZ$2)+INDEX(装备数值!$C$13:$G$116,通天塔!$W24*8+8,BZ$2))</f>
        <v>15000</v>
      </c>
      <c r="CA24" s="14">
        <f>(INDEX(装备数值!$C$13:$G$116,通天塔!$P24*8+1,CA$2)+INDEX(装备数值!$C$13:$G$116,通天塔!$Q24*8+2,CA$2)+INDEX(装备数值!$C$13:$G$116,通天塔!$S24*8+3,CA$2)+INDEX(装备数值!$C$13:$G$116,通天塔!$R24*8+4,CA$2)+INDEX(装备数值!$C$13:$G$116,通天塔!$T24*8+5,CA$2)+INDEX(装备数值!$C$13:$G$116,通天塔!$U24*8+6,CA$2)+INDEX(装备数值!$C$13:$G$116,通天塔!$V24*8+7,CA$2)+INDEX(装备数值!$C$13:$G$116,通天塔!$W24*8+8,CA$2))</f>
        <v>1140</v>
      </c>
      <c r="CB24" s="14">
        <f>(INDEX(装备数值!$C$13:$G$116,通天塔!$P24*8+1,CB$2)+INDEX(装备数值!$C$13:$G$116,通天塔!$Q24*8+2,CB$2)+INDEX(装备数值!$C$13:$G$116,通天塔!$S24*8+3,CB$2)+INDEX(装备数值!$C$13:$G$116,通天塔!$R24*8+4,CB$2)+INDEX(装备数值!$C$13:$G$116,通天塔!$T24*8+5,CB$2)+INDEX(装备数值!$C$13:$G$116,通天塔!$U24*8+6,CB$2)+INDEX(装备数值!$C$13:$G$116,通天塔!$V24*8+7,CB$2)+INDEX(装备数值!$C$13:$G$116,通天塔!$W24*8+8,CB$2))</f>
        <v>34000</v>
      </c>
      <c r="CC24" s="14">
        <f>(INDEX(装备数值!$C$13:$G$116,通天塔!$P24*8+1,CC$2)+INDEX(装备数值!$C$13:$G$116,通天塔!$Q24*8+2,CC$2)+INDEX(装备数值!$C$13:$G$116,通天塔!$S24*8+3,CC$2)+INDEX(装备数值!$C$13:$G$116,通天塔!$R24*8+4,CC$2)+INDEX(装备数值!$C$13:$G$116,通天塔!$T24*8+5,CC$2)+INDEX(装备数值!$C$13:$G$116,通天塔!$U24*8+6,CC$2)+INDEX(装备数值!$C$13:$G$116,通天塔!$V24*8+7,CC$2)+INDEX(装备数值!$C$13:$G$116,通天塔!$W24*8+8,CC$2))</f>
        <v>350</v>
      </c>
      <c r="CF24" s="14">
        <f>INDEX(装备数值!$I$13:$M$116,通天塔!$P24*8+1,CF$2)*$X24+INDEX(装备数值!$I$13:$M$116,通天塔!$Q24*8+2,CF$2)*$Y24+INDEX(装备数值!$I$13:$M$116,通天塔!$S24*8+3,CF$2)*$Z24+INDEX(装备数值!$I$13:$M$116,通天塔!$R24*8+4,CF$2)*$AA24+INDEX(装备数值!$I$13:$M$116,通天塔!$T24*8+5,CF$2)*$AB24+INDEX(装备数值!$I$13:$M$116,通天塔!$U24*8+6,CF$2)*$AC24+INDEX(装备数值!$I$13:$M$116,通天塔!$V24*8+7,CF$2)*$AD24+INDEX(装备数值!$I$13:$M$116,通天塔!$W24*8+8,CF$2)*$AE24</f>
        <v>4000</v>
      </c>
      <c r="CG24" s="14">
        <f>INDEX(装备数值!$I$13:$M$116,通天塔!$P24*8+1,CG$2)*$X24+INDEX(装备数值!$I$13:$M$116,通天塔!$Q24*8+2,CG$2)*$Y24+INDEX(装备数值!$I$13:$M$116,通天塔!$S24*8+3,CG$2)*$Z24+INDEX(装备数值!$I$13:$M$116,通天塔!$R24*8+4,CG$2)*$AA24+INDEX(装备数值!$I$13:$M$116,通天塔!$T24*8+5,CG$2)*$AB24+INDEX(装备数值!$I$13:$M$116,通天塔!$U24*8+6,CG$2)*$AC24+INDEX(装备数值!$I$13:$M$116,通天塔!$V24*8+7,CG$2)*$AD24+INDEX(装备数值!$I$13:$M$116,通天塔!$W24*8+8,CG$2)*$AE24</f>
        <v>30000</v>
      </c>
      <c r="CH24" s="14">
        <f>INDEX(装备数值!$I$13:$M$116,通天塔!$P24*8+1,CH$2)*$X24+INDEX(装备数值!$I$13:$M$116,通天塔!$Q24*8+2,CH$2)*$Y24+INDEX(装备数值!$I$13:$M$116,通天塔!$S24*8+3,CH$2)*$Z24+INDEX(装备数值!$I$13:$M$116,通天塔!$R24*8+4,CH$2)*$AA24+INDEX(装备数值!$I$13:$M$116,通天塔!$T24*8+5,CH$2)*$AB24+INDEX(装备数值!$I$13:$M$116,通天塔!$U24*8+6,CH$2)*$AC24+INDEX(装备数值!$I$13:$M$116,通天塔!$V24*8+7,CH$2)*$AD24+INDEX(装备数值!$I$13:$M$116,通天塔!$W24*8+8,CH$2)*$AE24</f>
        <v>2100</v>
      </c>
      <c r="CI24" s="14">
        <f>INDEX(装备数值!$I$13:$M$116,通天塔!$P24*8+1,CI$2)*$X24+INDEX(装备数值!$I$13:$M$116,通天塔!$Q24*8+2,CI$2)*$Y24+INDEX(装备数值!$I$13:$M$116,通天塔!$S24*8+3,CI$2)*$Z24+INDEX(装备数值!$I$13:$M$116,通天塔!$R24*8+4,CI$2)*$AA24+INDEX(装备数值!$I$13:$M$116,通天塔!$T24*8+5,CI$2)*$AB24+INDEX(装备数值!$I$13:$M$116,通天塔!$U24*8+6,CI$2)*$AC24+INDEX(装备数值!$I$13:$M$116,通天塔!$V24*8+7,CI$2)*$AD24+INDEX(装备数值!$I$13:$M$116,通天塔!$W24*8+8,CI$2)*$AE24</f>
        <v>50000</v>
      </c>
      <c r="CJ24" s="14">
        <f>INDEX(装备数值!$I$13:$M$116,通天塔!$P24*8+1,CJ$2)*$X24+INDEX(装备数值!$I$13:$M$116,通天塔!$Q24*8+2,CJ$2)*$Y24+INDEX(装备数值!$I$13:$M$116,通天塔!$S24*8+3,CJ$2)*$Z24+INDEX(装备数值!$I$13:$M$116,通天塔!$R24*8+4,CJ$2)*$AA24+INDEX(装备数值!$I$13:$M$116,通天塔!$T24*8+5,CJ$2)*$AB24+INDEX(装备数值!$I$13:$M$116,通天塔!$U24*8+6,CJ$2)*$AC24+INDEX(装备数值!$I$13:$M$116,通天塔!$V24*8+7,CJ$2)*$AD24+INDEX(装备数值!$I$13:$M$116,通天塔!$W24*8+8,CJ$2)*$AE24</f>
        <v>700</v>
      </c>
      <c r="CM24" s="14">
        <f>INDEX(装备数值!$X$13:$AH$116,$P24*8+1,CM$2)*$AF24+INDEX(装备数值!$X$13:$AH$116,$Q24*8+2,CM$2)*$AG24+INDEX(装备数值!$X$13:$AH$116,$S24*8+3,CM$2)*$AH24+INDEX(装备数值!$X$13:$AH$116,$R24*8+4,CM$2)*$AI24+INDEX(装备数值!$X$13:$AH$116,$T24*8+5,CM$2)*$AJ24+INDEX(装备数值!$X$13:$AH$116,$U24*8+6,CM$2)*$AK24+INDEX(装备数值!$X$13:$AH$116,$V24*8+7,CM$2)*$AL24+INDEX(装备数值!$X$13:$AH$116,$W24*8+8,CM$2)*$AM24</f>
        <v>1500</v>
      </c>
      <c r="CN24" s="14">
        <f>INDEX(装备数值!$X$13:$AH$116,$P24*8+1,CN$2)*$AF24+INDEX(装备数值!$X$13:$AH$116,$Q24*8+2,CN$2)*$AG24+INDEX(装备数值!$X$13:$AH$116,$S24*8+3,CN$2)*$AH24+INDEX(装备数值!$X$13:$AH$116,$R24*8+4,CN$2)*$AI24+INDEX(装备数值!$X$13:$AH$116,$T24*8+5,CN$2)*$AJ24+INDEX(装备数值!$X$13:$AH$116,$U24*8+6,CN$2)*$AK24+INDEX(装备数值!$X$13:$AH$116,$V24*8+7,CN$2)*$AL24+INDEX(装备数值!$X$13:$AH$116,$W24*8+8,CN$2)*$AM24</f>
        <v>13125</v>
      </c>
      <c r="CO24" s="14">
        <f>INDEX(装备数值!$X$13:$AH$116,$P24*8+1,CO$2)*$AF24+INDEX(装备数值!$X$13:$AH$116,$Q24*8+2,CO$2)*$AG24+INDEX(装备数值!$X$13:$AH$116,$S24*8+3,CO$2)*$AH24+INDEX(装备数值!$X$13:$AH$116,$R24*8+4,CO$2)*$AI24+INDEX(装备数值!$X$13:$AH$116,$T24*8+5,CO$2)*$AJ24+INDEX(装备数值!$X$13:$AH$116,$U24*8+6,CO$2)*$AK24+INDEX(装备数值!$X$13:$AH$116,$V24*8+7,CO$2)*$AL24+INDEX(装备数值!$X$13:$AH$116,$W24*8+8,CO$2)*$AM24</f>
        <v>750</v>
      </c>
      <c r="CP24" s="14">
        <f>INDEX(装备数值!$X$13:$AH$116,$P24*8+1,CP$2)*$AF24+INDEX(装备数值!$X$13:$AH$116,$Q24*8+2,CP$2)*$AG24+INDEX(装备数值!$X$13:$AH$116,$S24*8+3,CP$2)*$AH24+INDEX(装备数值!$X$13:$AH$116,$R24*8+4,CP$2)*$AI24+INDEX(装备数值!$X$13:$AH$116,$T24*8+5,CP$2)*$AJ24+INDEX(装备数值!$X$13:$AH$116,$U24*8+6,CP$2)*$AK24+INDEX(装备数值!$X$13:$AH$116,$V24*8+7,CP$2)*$AL24+INDEX(装备数值!$X$13:$AH$116,$W24*8+8,CP$2)*$AM24</f>
        <v>15000</v>
      </c>
      <c r="CQ24" s="14">
        <f>INDEX(装备数值!$X$13:$AH$116,$P24*8+1,CQ$2)*$AF24+INDEX(装备数值!$X$13:$AH$116,$Q24*8+2,CQ$2)*$AG24+INDEX(装备数值!$X$13:$AH$116,$S24*8+3,CQ$2)*$AH24+INDEX(装备数值!$X$13:$AH$116,$R24*8+4,CQ$2)*$AI24+INDEX(装备数值!$X$13:$AH$116,$T24*8+5,CQ$2)*$AJ24+INDEX(装备数值!$X$13:$AH$116,$U24*8+6,CQ$2)*$AK24+INDEX(装备数值!$X$13:$AH$116,$V24*8+7,CQ$2)*$AL24+INDEX(装备数值!$X$13:$AH$116,$W24*8+8,CQ$2)*$AM24</f>
        <v>300</v>
      </c>
      <c r="CR24" s="14">
        <f>INDEX(装备数值!$X$13:$AH$116,$P24*8+1,CR$2)*$AF24+INDEX(装备数值!$X$13:$AH$116,$Q24*8+2,CR$2)*$AG24+INDEX(装备数值!$X$13:$AH$116,$S24*8+3,CR$2)*$AH24+INDEX(装备数值!$X$13:$AH$116,$R24*8+4,CR$2)*$AI24+INDEX(装备数值!$X$13:$AH$116,$T24*8+5,CR$2)*$AJ24+INDEX(装备数值!$X$13:$AH$116,$U24*8+6,CR$2)*$AK24+INDEX(装备数值!$X$13:$AH$116,$V24*8+7,CR$2)*$AL24+INDEX(装备数值!$X$13:$AH$116,$W24*8+8,CR$2)*$AM24</f>
        <v>1250</v>
      </c>
      <c r="CS24" s="14">
        <f>INDEX(装备数值!$X$13:$AH$116,$P24*8+1,CS$2)*$AF24+INDEX(装备数值!$X$13:$AH$116,$Q24*8+2,CS$2)*$AG24+INDEX(装备数值!$X$13:$AH$116,$S24*8+3,CS$2)*$AH24+INDEX(装备数值!$X$13:$AH$116,$R24*8+4,CS$2)*$AI24+INDEX(装备数值!$X$13:$AH$116,$T24*8+5,CS$2)*$AJ24+INDEX(装备数值!$X$13:$AH$116,$U24*8+6,CS$2)*$AK24+INDEX(装备数值!$X$13:$AH$116,$V24*8+7,CS$2)*$AL24+INDEX(装备数值!$X$13:$AH$116,$W24*8+8,CS$2)*$AM24</f>
        <v>1125</v>
      </c>
      <c r="CT24" s="14">
        <f>INDEX(装备数值!$X$13:$AH$116,$P24*8+1,CT$2)*$AF24+INDEX(装备数值!$X$13:$AH$116,$Q24*8+2,CT$2)*$AG24+INDEX(装备数值!$X$13:$AH$116,$S24*8+3,CT$2)*$AH24+INDEX(装备数值!$X$13:$AH$116,$R24*8+4,CT$2)*$AI24+INDEX(装备数值!$X$13:$AH$116,$T24*8+5,CT$2)*$AJ24+INDEX(装备数值!$X$13:$AH$116,$U24*8+6,CT$2)*$AK24+INDEX(装备数值!$X$13:$AH$116,$V24*8+7,CT$2)*$AL24+INDEX(装备数值!$X$13:$AH$116,$W24*8+8,CT$2)*$AM24</f>
        <v>1125</v>
      </c>
      <c r="CU24" s="14">
        <f>INDEX(装备数值!$X$13:$AH$116,$P24*8+1,CU$2)*$AF24+INDEX(装备数值!$X$13:$AH$116,$Q24*8+2,CU$2)*$AG24+INDEX(装备数值!$X$13:$AH$116,$S24*8+3,CU$2)*$AH24+INDEX(装备数值!$X$13:$AH$116,$R24*8+4,CU$2)*$AI24+INDEX(装备数值!$X$13:$AH$116,$T24*8+5,CU$2)*$AJ24+INDEX(装备数值!$X$13:$AH$116,$U24*8+6,CU$2)*$AK24+INDEX(装备数值!$X$13:$AH$116,$V24*8+7,CU$2)*$AL24+INDEX(装备数值!$X$13:$AH$116,$W24*8+8,CU$2)*$AM24</f>
        <v>1250</v>
      </c>
      <c r="CV24" s="14">
        <f>INDEX(装备数值!$X$13:$AH$116,$P24*8+1,CV$2)*$AF24+INDEX(装备数值!$X$13:$AH$116,$Q24*8+2,CV$2)*$AG24+INDEX(装备数值!$X$13:$AH$116,$S24*8+3,CV$2)*$AH24+INDEX(装备数值!$X$13:$AH$116,$R24*8+4,CV$2)*$AI24+INDEX(装备数值!$X$13:$AH$116,$T24*8+5,CV$2)*$AJ24+INDEX(装备数值!$X$13:$AH$116,$U24*8+6,CV$2)*$AK24+INDEX(装备数值!$X$13:$AH$116,$V24*8+7,CV$2)*$AL24+INDEX(装备数值!$X$13:$AH$116,$W24*8+8,CV$2)*$AM24</f>
        <v>0</v>
      </c>
      <c r="CW24" s="14">
        <f>INDEX(装备数值!$X$13:$AH$116,$P24*8+1,CW$2)*$AF24+INDEX(装备数值!$X$13:$AH$116,$Q24*8+2,CW$2)*$AG24+INDEX(装备数值!$X$13:$AH$116,$S24*8+3,CW$2)*$AH24+INDEX(装备数值!$X$13:$AH$116,$R24*8+4,CW$2)*$AI24+INDEX(装备数值!$X$13:$AH$116,$T24*8+5,CW$2)*$AJ24+INDEX(装备数值!$X$13:$AH$116,$U24*8+6,CW$2)*$AK24+INDEX(装备数值!$X$13:$AH$116,$V24*8+7,CW$2)*$AL24+INDEX(装备数值!$X$13:$AH$116,$W24*8+8,CW$2)*$AM24</f>
        <v>0</v>
      </c>
      <c r="CY24" s="14">
        <f>INDEX(装备数值!$AN$17:$AN$117,MATCH(MIN($X24:$AE24),装备数值!$AO$17:$AO$117,1))</f>
        <v>5</v>
      </c>
      <c r="CZ24" s="14">
        <f>IF(COUNTIF($P24:$W24,"&gt;"&amp;0)=8,INDEX(装备数值!AR$17:AR$117,$CY24+1),0)</f>
        <v>400</v>
      </c>
      <c r="DA24" s="14">
        <f>IF(COUNTIF($P24:$W24,"&gt;"&amp;0)=8,INDEX(装备数值!AS$17:AS$117,$CY24+1),0)</f>
        <v>3000</v>
      </c>
      <c r="DB24" s="14">
        <f>IF(COUNTIF($P24:$W24,"&gt;"&amp;0)=8,INDEX(装备数值!AT$17:AT$117,$CY24+1),0)</f>
        <v>200</v>
      </c>
      <c r="DC24" s="14">
        <f>IF(COUNTIF($P24:$W24,"&gt;"&amp;0)=8,INDEX(装备数值!AU$17:AU$117,$CY24+1),0)</f>
        <v>4000</v>
      </c>
      <c r="DD24" s="14">
        <f>IF(COUNTIF($P24:$W24,"&gt;"&amp;0)=8,INDEX(装备数值!AV$17:AV$117,$CY24+1),0)</f>
        <v>70</v>
      </c>
      <c r="DF24" s="14">
        <f>INDEX(装备数值!$AY$17:$AY$77,MATCH(MIN($AF24:$AM24),装备数值!$AZ$17:$AZ$77,1))</f>
        <v>2</v>
      </c>
      <c r="DG24" s="26">
        <f>INDEX(装备数值!BA$17:BA$77,通天塔!DF24+1)</f>
        <v>0.02</v>
      </c>
      <c r="DH24" s="26">
        <f>INDEX(装备数值!BA$17:BA$77,通天塔!DF24+1)</f>
        <v>0.02</v>
      </c>
      <c r="DJ24" s="14">
        <f t="shared" si="40"/>
        <v>5</v>
      </c>
      <c r="DK24" s="14">
        <f>VLOOKUP(DJ24,军阶与晶片数值!$W$6:$X$27,2)</f>
        <v>2</v>
      </c>
      <c r="DL24" s="14">
        <f>INDEX(军阶与晶片数值!Y$6:Y$27,$DK24+1)</f>
        <v>200</v>
      </c>
      <c r="DM24" s="14">
        <f>INDEX(军阶与晶片数值!Z$6:Z$27,$DK24+1)</f>
        <v>200</v>
      </c>
      <c r="DN24" s="14">
        <f>INDEX(军阶与晶片数值!AA$6:AA$27,$DK24+1)</f>
        <v>200</v>
      </c>
      <c r="DO24" s="14">
        <f>INDEX(军阶与晶片数值!AB$6:AB$27,$DK24+1)</f>
        <v>200</v>
      </c>
      <c r="DP24" s="29">
        <f>INDEX(军阶与晶片数值!AC$6:AC$27,$DK24+1)</f>
        <v>10</v>
      </c>
      <c r="DQ24" s="29">
        <f>INDEX(军阶与晶片数值!AD$6:AD$27,$DK24+1)</f>
        <v>5</v>
      </c>
      <c r="DS24" s="26">
        <f>INDEX(军阶与晶片数值!I$6:I$16,AN24+1)</f>
        <v>0.01</v>
      </c>
      <c r="DT24" s="26">
        <f>INDEX(军阶与晶片数值!M$6:M$16,AO24+1)</f>
        <v>0.01</v>
      </c>
      <c r="DU24" s="26">
        <f>INDEX(军阶与晶片数值!J$6:J$16,AP24+1)</f>
        <v>0.01</v>
      </c>
      <c r="DV24" s="26">
        <f>INDEX(军阶与晶片数值!K$6:K$16,AQ24+1)</f>
        <v>0.02</v>
      </c>
      <c r="DW24" s="26">
        <f>INDEX(军阶与晶片数值!L$6:L$16,AR24+1)</f>
        <v>0.02</v>
      </c>
      <c r="DX24" s="28">
        <f>INDEX(军阶与晶片数值!N$6:N$16,AS24+1)</f>
        <v>0</v>
      </c>
      <c r="DY24" s="28">
        <f>INDEX(军阶与晶片数值!O$6:O$16,AT24+1)</f>
        <v>0</v>
      </c>
      <c r="DZ24" s="28">
        <f>INDEX(军阶与晶片数值!P$6:P$16,AU24+1)</f>
        <v>0</v>
      </c>
      <c r="EA24" s="28">
        <f>INDEX(军阶与晶片数值!Q$6:Q$16,AV24+1)</f>
        <v>0</v>
      </c>
      <c r="EB24" s="26">
        <f>INDEX(军阶与晶片数值!R$6:R$16,AW24+1)</f>
        <v>0</v>
      </c>
      <c r="EC24" s="26">
        <f>INDEX(军阶与晶片数值!S$6:S$16,AX24+1)</f>
        <v>0</v>
      </c>
      <c r="ED24" s="26">
        <f>INDEX(军阶与晶片数值!T$6:T$16,AY24+1)</f>
        <v>0</v>
      </c>
      <c r="EE24" s="26">
        <f>INDEX(军阶与晶片数值!U$6:U$16,AZ24+1)</f>
        <v>0</v>
      </c>
      <c r="EG24" s="26">
        <f>INDEX(军阶与晶片数值!$C$6:$C$36,通天塔!$BA24+1)</f>
        <v>0.15</v>
      </c>
      <c r="EH24" s="26">
        <f>INDEX(军阶与晶片数值!$C$6:$C$36,通天塔!$BA24+1)</f>
        <v>0.15</v>
      </c>
      <c r="EI24" s="26">
        <f>INDEX(军阶与晶片数值!$C$6:$C$36,通天塔!$BA24+1)</f>
        <v>0.15</v>
      </c>
      <c r="EJ24" s="26">
        <f>INDEX(军阶与晶片数值!$C$6:$C$36,通天塔!$BA24+1)</f>
        <v>0.15</v>
      </c>
      <c r="EK24" s="26">
        <f>INDEX(军阶与晶片数值!$C$6:$C$36,通天塔!$BA24+1)</f>
        <v>0.15</v>
      </c>
      <c r="EM24" s="14">
        <f>INDEX(战舰突破!$H$6:$H$18,通天塔!$J24+1)+INDEX(战舰突破!$H$23:$H$35,通天塔!$K24+1)+INDEX(战舰突破!$H$40:$H$52,通天塔!$L24+1)</f>
        <v>200</v>
      </c>
      <c r="EN24" s="14">
        <f>INDEX(战舰突破!$I$6:$I$18,通天塔!$J24+1)+INDEX(战舰突破!$I$23:$I$35,通天塔!$K24+1)+INDEX(战舰突破!$I$40:$I$52,通天塔!$L24+1)</f>
        <v>200</v>
      </c>
      <c r="EO24" s="14">
        <f>INDEX(战舰突破!$J$6:$J$18,通天塔!$J24+1)+INDEX(战舰突破!$J$23:$J$35,通天塔!$K24+1)+INDEX(战舰突破!$J$40:$J$52,通天塔!$L24+1)</f>
        <v>0</v>
      </c>
      <c r="EP24" s="14">
        <f>INDEX(战舰突破!$K$6:$K$18,通天塔!$J24+1)+INDEX(战舰突破!$K$23:$K$35,通天塔!$K24+1)+INDEX(战舰突破!$K$40:$K$52,通天塔!$L24+1)</f>
        <v>0</v>
      </c>
      <c r="EQ24" s="14">
        <f>INDEX(战舰突破!$L$6:$L$18,通天塔!$J24+1)+INDEX(战舰突破!$L$23:$L$35,通天塔!$K24+1)+INDEX(战舰突破!$L$40:$L$52,通天塔!$L24+1)</f>
        <v>200</v>
      </c>
      <c r="ER24" s="18">
        <f>INDEX(战舰突破!$N$6:$N$18,通天塔!$J24+1)+INDEX(战舰突破!$N$23:$N$35,通天塔!$K24+1)+INDEX(战舰突破!$N$40:$N$52,通天塔!$L24+1)</f>
        <v>0</v>
      </c>
      <c r="ES24" s="18">
        <f>INDEX(战舰突破!$O$6:$O$18,通天塔!$J24+1)+INDEX(战舰突破!$O$23:$O$35,通天塔!$K24+1)+INDEX(战舰突破!$O$40:$O$52,通天塔!$L24+1)</f>
        <v>0</v>
      </c>
      <c r="ET24" s="18">
        <f>INDEX(战舰突破!$P$6:$P$18,通天塔!$J24+1)+INDEX(战舰突破!$P$23:$P$35,通天塔!$K24+1)+INDEX(战舰突破!$P$40:$P$52,通天塔!$L24+1)</f>
        <v>0</v>
      </c>
      <c r="EU24" s="18">
        <f>INDEX(战舰突破!$Q$6:$Q$18,通天塔!$J24+1)+INDEX(战舰突破!$Q$23:$Q$35,通天塔!$K24+1)+INDEX(战舰突破!$Q$40:$Q$52,通天塔!$L24+1)</f>
        <v>0</v>
      </c>
      <c r="EV24" s="18">
        <f>INDEX(战舰突破!$R$6:$R$18,通天塔!$J24+1)+INDEX(战舰突破!$R$23:$R$35,通天塔!$K24+1)+INDEX(战舰突破!$R$40:$R$52,通天塔!$L24+1)</f>
        <v>0</v>
      </c>
      <c r="EW24" s="18">
        <f>INDEX(战舰突破!$M$6:$M$18,通天塔!$J24+1)+INDEX(战舰突破!$M$23:$M$35,通天塔!$K24+1)+INDEX(战舰突破!$M$40:$M$52,通天塔!$L24+1)</f>
        <v>0</v>
      </c>
      <c r="EX24" s="22">
        <f>INDEX(战舰突破!$W$6:$W$18,通天塔!$J24+1)+INDEX(战舰突破!$W$23:$W$35,通天塔!$K24+1)+INDEX(战舰突破!$W$40:$W$52,通天塔!$L24+1)</f>
        <v>0.3</v>
      </c>
      <c r="FA24" s="14">
        <f>INDEX(战舰突破!$S$6:$S$18,通天塔!$J24+1)</f>
        <v>0</v>
      </c>
      <c r="FB24" s="14">
        <f>INDEX(战舰突破!$T$6:$T$18,通天塔!$J24+1)</f>
        <v>0</v>
      </c>
      <c r="FC24" s="14">
        <f>INDEX(战舰突破!$U$6:$U$18,通天塔!$J24+1)</f>
        <v>0.1</v>
      </c>
      <c r="FD24" s="14">
        <f>INDEX(战舰突破!$V$6:$V$18,通天塔!$J24+1)</f>
        <v>0</v>
      </c>
      <c r="FE24" s="14">
        <f>INDEX(战舰突破!$X$6:$X$18,通天塔!$J24+1)</f>
        <v>3</v>
      </c>
      <c r="FG24" s="14">
        <f>INDEX(战舰突破!$S$23:$S$35,通天塔!$J24+1)</f>
        <v>0</v>
      </c>
      <c r="FH24" s="14">
        <f>INDEX(战舰突破!$T$23:$T$35,通天塔!$J24+1)</f>
        <v>0</v>
      </c>
      <c r="FI24" s="14">
        <f>INDEX(战舰突破!$U$23:$U$35,通天塔!$J24+1)</f>
        <v>0.1</v>
      </c>
      <c r="FJ24" s="14">
        <f>INDEX(战舰突破!$V$23:$V$35,通天塔!$J24+1)</f>
        <v>0</v>
      </c>
      <c r="FK24" s="14">
        <f>INDEX(战舰突破!$X$23:$X$35,通天塔!$J24+1)</f>
        <v>45</v>
      </c>
      <c r="FM24" s="14">
        <f>INDEX(战舰突破!$S$40:$S$52,通天塔!$J24+1)</f>
        <v>0</v>
      </c>
      <c r="FN24" s="14">
        <f>INDEX(战舰突破!$T$40:$T$52,通天塔!$J24+1)</f>
        <v>0</v>
      </c>
      <c r="FO24" s="14">
        <f>INDEX(战舰突破!$U$40:$U$52,通天塔!$J24+1)</f>
        <v>0.1</v>
      </c>
      <c r="FP24" s="14">
        <f>INDEX(战舰突破!$V$40:$V$52,通天塔!$J24+1)</f>
        <v>0</v>
      </c>
      <c r="FQ24" s="14">
        <f>INDEX(战舰突破!$X$40:$X$52,通天塔!$J24+1)</f>
        <v>75</v>
      </c>
      <c r="FT24" s="14">
        <f t="shared" si="41"/>
        <v>11548</v>
      </c>
      <c r="FU24" s="14">
        <f t="shared" si="42"/>
        <v>11906</v>
      </c>
      <c r="FV24" s="14">
        <f t="shared" si="43"/>
        <v>10846</v>
      </c>
      <c r="FW24" s="14">
        <f t="shared" si="44"/>
        <v>88040</v>
      </c>
      <c r="FX24" s="14">
        <f t="shared" si="45"/>
        <v>6194</v>
      </c>
      <c r="FY24" s="14">
        <f t="shared" si="46"/>
        <v>149270</v>
      </c>
      <c r="FZ24" s="14">
        <f t="shared" si="47"/>
        <v>2249</v>
      </c>
      <c r="GA24" s="28">
        <f t="shared" si="48"/>
        <v>1450</v>
      </c>
      <c r="GB24" s="28">
        <f t="shared" si="49"/>
        <v>1325</v>
      </c>
      <c r="GC24" s="28">
        <f t="shared" si="50"/>
        <v>1325</v>
      </c>
      <c r="GD24" s="28">
        <f t="shared" si="51"/>
        <v>1450</v>
      </c>
      <c r="GE24" s="28">
        <f t="shared" si="52"/>
        <v>1.02</v>
      </c>
      <c r="GF24" s="28">
        <f t="shared" si="53"/>
        <v>1.02</v>
      </c>
      <c r="GG24" s="28">
        <f t="shared" si="54"/>
        <v>0</v>
      </c>
      <c r="GH24" s="28">
        <f t="shared" si="55"/>
        <v>5.01</v>
      </c>
      <c r="GI24" s="14">
        <f t="shared" si="56"/>
        <v>1</v>
      </c>
      <c r="GJ24" s="14">
        <f t="shared" si="57"/>
        <v>1</v>
      </c>
      <c r="GK24" s="14">
        <f t="shared" si="58"/>
        <v>1</v>
      </c>
      <c r="GL24" s="18">
        <f t="shared" si="59"/>
        <v>1</v>
      </c>
      <c r="GM24" s="18">
        <f t="shared" si="60"/>
        <v>1</v>
      </c>
      <c r="GN24" s="18">
        <f t="shared" si="61"/>
        <v>1</v>
      </c>
      <c r="GO24" s="29">
        <f t="shared" si="62"/>
        <v>1600</v>
      </c>
      <c r="GP24" s="29">
        <f t="shared" si="62"/>
        <v>1900</v>
      </c>
      <c r="GQ24" s="29">
        <f t="shared" si="62"/>
        <v>1900</v>
      </c>
      <c r="GR24" s="26">
        <f t="shared" si="63"/>
        <v>0.1</v>
      </c>
      <c r="GS24" s="26">
        <f t="shared" si="64"/>
        <v>0.1</v>
      </c>
      <c r="GT24" s="26">
        <f t="shared" si="65"/>
        <v>0.1</v>
      </c>
      <c r="GU24" s="14">
        <f t="shared" si="66"/>
        <v>2</v>
      </c>
      <c r="GV24" s="14">
        <f t="shared" si="67"/>
        <v>2</v>
      </c>
      <c r="GW24" s="14">
        <f t="shared" si="68"/>
        <v>2</v>
      </c>
      <c r="GX24" s="14">
        <f t="shared" si="69"/>
        <v>3</v>
      </c>
      <c r="GY24" s="14">
        <f t="shared" si="70"/>
        <v>45</v>
      </c>
      <c r="GZ24" s="14">
        <f t="shared" si="71"/>
        <v>75</v>
      </c>
      <c r="HA24">
        <v>20</v>
      </c>
      <c r="HB24" s="14">
        <f t="shared" si="72"/>
        <v>1701210</v>
      </c>
      <c r="HD24" s="14">
        <f t="shared" si="73"/>
        <v>12126</v>
      </c>
      <c r="HE24" s="14">
        <f t="shared" si="74"/>
        <v>5744</v>
      </c>
      <c r="HF24" s="29">
        <f t="shared" si="75"/>
        <v>1272</v>
      </c>
      <c r="HG24" s="29">
        <f t="shared" si="76"/>
        <v>677</v>
      </c>
      <c r="HH24" s="29">
        <f t="shared" si="77"/>
        <v>731</v>
      </c>
      <c r="HI24" s="29">
        <f t="shared" si="78"/>
        <v>770</v>
      </c>
      <c r="HJ24" s="14">
        <f t="shared" si="79"/>
        <v>1.02</v>
      </c>
      <c r="HK24" s="14">
        <f t="shared" si="80"/>
        <v>1.02</v>
      </c>
      <c r="HL24" s="14">
        <f t="shared" si="81"/>
        <v>3430</v>
      </c>
      <c r="HM24" s="14">
        <f t="shared" si="82"/>
        <v>4634</v>
      </c>
      <c r="HN24" s="26">
        <f t="shared" si="83"/>
        <v>0.43605990783410142</v>
      </c>
      <c r="HO24" s="26">
        <f t="shared" si="84"/>
        <v>0.47975663716814154</v>
      </c>
      <c r="HP24" s="29">
        <f t="shared" si="85"/>
        <v>832</v>
      </c>
      <c r="HQ24" s="29">
        <f t="shared" si="86"/>
        <v>4242</v>
      </c>
      <c r="HR24" s="29">
        <f t="shared" si="87"/>
        <v>4873</v>
      </c>
      <c r="HS24" s="26">
        <f t="shared" si="88"/>
        <v>0.35920846394984329</v>
      </c>
      <c r="HT24" s="26">
        <f t="shared" si="89"/>
        <v>0.43268025078369909</v>
      </c>
      <c r="HU24" s="26">
        <f t="shared" si="90"/>
        <v>0.43268025078369909</v>
      </c>
      <c r="HV24" s="26">
        <f t="shared" si="91"/>
        <v>0</v>
      </c>
      <c r="HW24" s="29">
        <f t="shared" si="29"/>
        <v>1.3592084639498432</v>
      </c>
      <c r="HX24" s="29">
        <f t="shared" si="30"/>
        <v>1.4326802507836991</v>
      </c>
      <c r="HY24" s="29">
        <f t="shared" si="31"/>
        <v>1.4326802507836991</v>
      </c>
      <c r="HZ24" s="29">
        <f t="shared" si="32"/>
        <v>5654.3072100313475</v>
      </c>
      <c r="IA24" s="29">
        <f t="shared" si="33"/>
        <v>4051.619749216301</v>
      </c>
      <c r="IB24" s="29">
        <f t="shared" si="34"/>
        <v>3490.7254310344829</v>
      </c>
      <c r="IC24" s="29">
        <f t="shared" si="35"/>
        <v>40009</v>
      </c>
      <c r="ID24" s="14">
        <f t="shared" si="92"/>
        <v>13196.65</v>
      </c>
      <c r="IH24" s="14">
        <v>1</v>
      </c>
      <c r="II24" s="14">
        <v>0.8</v>
      </c>
      <c r="IJ24" s="14">
        <v>420</v>
      </c>
      <c r="IK24" s="14">
        <v>80</v>
      </c>
      <c r="IL24" s="14">
        <v>60</v>
      </c>
      <c r="IM24" s="23">
        <f t="shared" si="93"/>
        <v>1601068</v>
      </c>
      <c r="IN24" s="23">
        <f t="shared" si="110"/>
        <v>1</v>
      </c>
      <c r="IO24" s="23">
        <f t="shared" si="111"/>
        <v>1601.07</v>
      </c>
      <c r="IP24" s="23">
        <f t="shared" si="112"/>
        <v>2504023</v>
      </c>
      <c r="IQ24" s="23">
        <f t="shared" si="96"/>
        <v>1</v>
      </c>
      <c r="IR24" s="23">
        <f t="shared" si="97"/>
        <v>2504.02</v>
      </c>
      <c r="IS24" s="14">
        <v>1</v>
      </c>
      <c r="IT24" s="14">
        <v>0.8</v>
      </c>
      <c r="IU24" s="14">
        <v>210</v>
      </c>
      <c r="IV24" s="14">
        <v>40</v>
      </c>
      <c r="IW24" s="14">
        <v>30</v>
      </c>
      <c r="IX24" s="23">
        <f>INT(($HP24*$GI24*IU24*$HW24+$HQ24*$GJ24*$HX24*IV24+$HR24*$GK24*$HY24*IW24)+$IC24*IS24+($HQ24*$GJ24*$HX24*IT24*5*6/1.5+$HR24*$GK24*$HY24*IT24*5*6/2))</f>
        <v>911046</v>
      </c>
      <c r="IY24" s="23">
        <f t="shared" si="98"/>
        <v>0</v>
      </c>
      <c r="IZ24" s="23">
        <f t="shared" si="99"/>
        <v>911046</v>
      </c>
      <c r="JA24" s="23"/>
      <c r="JB24" s="23"/>
      <c r="JC24" s="23"/>
      <c r="JG24">
        <f t="shared" si="37"/>
        <v>1.2866381368860802</v>
      </c>
      <c r="JH24">
        <f t="shared" si="38"/>
        <v>1.3123708996238019</v>
      </c>
      <c r="JJ24" s="14">
        <v>10</v>
      </c>
      <c r="JK24" s="14">
        <v>2</v>
      </c>
      <c r="JL24" s="14">
        <v>1.5</v>
      </c>
      <c r="JM24" s="23">
        <f>INT(($HP24*$GI24*$HW24*JJ24+$HQ24*$GJ24*$HX24*JK24+$HR24*$GK24*$HY24*JL24))</f>
        <v>33935</v>
      </c>
      <c r="JN24" s="23">
        <f t="shared" si="100"/>
        <v>0</v>
      </c>
      <c r="JO24" s="23">
        <f t="shared" si="101"/>
        <v>33935</v>
      </c>
      <c r="JP24" s="14">
        <v>30</v>
      </c>
      <c r="JQ24" s="14">
        <v>6</v>
      </c>
      <c r="JR24" s="14">
        <v>4</v>
      </c>
      <c r="JS24" s="23">
        <f>INT(($HP24*$GI24*$HW24*JP24+$HQ24*$GJ24*$HX24*JQ24+$HR24*$GK24*$HY24*JR24))</f>
        <v>98316</v>
      </c>
      <c r="JT24" s="23">
        <f t="shared" si="102"/>
        <v>0</v>
      </c>
      <c r="JU24" s="23">
        <f t="shared" si="103"/>
        <v>98316</v>
      </c>
      <c r="JW24" s="23">
        <f t="shared" si="104"/>
        <v>131088</v>
      </c>
      <c r="JX24" s="23">
        <f t="shared" si="105"/>
        <v>0</v>
      </c>
      <c r="JY24" s="23">
        <f t="shared" si="106"/>
        <v>131088</v>
      </c>
      <c r="JZ24" s="23">
        <f t="shared" si="113"/>
        <v>50903</v>
      </c>
      <c r="KA24" s="23">
        <f t="shared" si="108"/>
        <v>0</v>
      </c>
      <c r="KB24" s="23">
        <f t="shared" si="109"/>
        <v>50903</v>
      </c>
      <c r="KF24">
        <v>25</v>
      </c>
      <c r="KG24" t="s">
        <v>134</v>
      </c>
      <c r="KH24" s="17">
        <v>1.6</v>
      </c>
      <c r="KI24" t="s">
        <v>198</v>
      </c>
      <c r="KJ24" t="s">
        <v>241</v>
      </c>
      <c r="KK24" t="s">
        <v>148</v>
      </c>
      <c r="KM24" t="s">
        <v>214</v>
      </c>
    </row>
    <row r="25" spans="3:299" ht="16.5" x14ac:dyDescent="0.2">
      <c r="C25" s="14">
        <f t="shared" si="39"/>
        <v>1</v>
      </c>
      <c r="D25" s="14">
        <v>21</v>
      </c>
      <c r="E25" s="14" t="s">
        <v>684</v>
      </c>
      <c r="F25" s="14">
        <v>60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F25" s="14">
        <f>ROUND((INDEX(新战舰养成!S$6:S$18,通天塔!$J25+1)+INDEX(新战舰养成!D$6:D$18,通天塔!$J25+1)*(通天塔!$G25-1))*INDEX(战舰突破!$D$6:$D$18,通天塔!$M25+1),0)</f>
        <v>10</v>
      </c>
      <c r="BG25" s="14">
        <f>ROUND((INDEX(新战舰养成!T$6:T$18,通天塔!$J25+1)+INDEX(新战舰养成!E$6:E$18,通天塔!$J25+1)*(通天塔!$G25-1))*INDEX(战舰突破!$D$6:$D$18,通天塔!$M25+1),0)</f>
        <v>20</v>
      </c>
      <c r="BH25" s="14">
        <f>ROUND((INDEX(新战舰养成!U$6:U$18,通天塔!$J25+1)+INDEX(新战舰养成!F$6:F$18,通天塔!$J25+1)*(通天塔!$G25-1))*INDEX(战舰突破!$D$6:$D$18,通天塔!$M25+1),0)</f>
        <v>5</v>
      </c>
      <c r="BI25" s="14">
        <f>ROUND((INDEX(新战舰养成!V$6:V$18,通天塔!$J25+1)+INDEX(新战舰养成!G$6:G$18,通天塔!$J25+1)*(通天塔!$G25-1))*INDEX(战舰突破!$D$6:$D$18,通天塔!$M25+1),0)</f>
        <v>300</v>
      </c>
      <c r="BJ25" s="14">
        <f>ROUND((INDEX(新战舰养成!W$6:W$18,通天塔!$J25+1)+INDEX(新战舰养成!H$6:H$18,通天塔!$J25+1)*(通天塔!$G25-1))*INDEX(战舰突破!$D$6:$D$18,通天塔!$M25+1),0)</f>
        <v>4</v>
      </c>
      <c r="BL25" s="14">
        <f>IF($H25&gt;0,ROUND((INDEX(新战舰养成!X$6:X$18,通天塔!$K25+1)+INDEX(新战舰养成!I$6:I$18,通天塔!$K25+1)*(通天塔!$H25-1))*INDEX(战舰突破!$D$6:$D$18,通天塔!$N25+1),0),0)</f>
        <v>0</v>
      </c>
      <c r="BM25" s="14">
        <f>IF($H25&gt;0,ROUND((INDEX(新战舰养成!Y$6:Y$18,通天塔!$K25+1)+INDEX(新战舰养成!J$6:J$18,通天塔!$K25+1)*(通天塔!$H25-1))*INDEX(战舰突破!$D$6:$D$18,通天塔!$N25+1),0),0)</f>
        <v>0</v>
      </c>
      <c r="BN25" s="14">
        <f>IF($H25&gt;0,ROUND((INDEX(新战舰养成!Z$6:Z$18,通天塔!$K25+1)+INDEX(新战舰养成!K$6:K$18,通天塔!$K25+1)*(通天塔!$H25-1))*INDEX(战舰突破!$D$6:$D$18,通天塔!$N25+1),0),0)</f>
        <v>0</v>
      </c>
      <c r="BO25" s="14">
        <f>IF($H25&gt;0,ROUND((INDEX(新战舰养成!AA$6:AA$18,通天塔!$K25+1)+INDEX(新战舰养成!L$6:L$18,通天塔!$K25+1)*(通天塔!$H25-1))*INDEX(战舰突破!$D$6:$D$18,通天塔!$N25+1),0),0)</f>
        <v>0</v>
      </c>
      <c r="BP25" s="14">
        <f>IF($H25&gt;0,ROUND((INDEX(新战舰养成!AB$6:AB$18,通天塔!$K25+1)+INDEX(新战舰养成!M$6:M$18,通天塔!$K25+1)*(通天塔!$H25-1))*INDEX(战舰突破!$D$6:$D$18,通天塔!$N25+1),0),0)</f>
        <v>0</v>
      </c>
      <c r="BR25" s="14">
        <f>IF($I25&gt;0,ROUND((INDEX(新战舰养成!AC$6:AC$18,通天塔!$L25+1)+INDEX(新战舰养成!I$6:I$18,通天塔!$L25+1)*(通天塔!$I25-1))*INDEX(战舰突破!$D$6:$D$18,通天塔!$O25+1),0),0)</f>
        <v>0</v>
      </c>
      <c r="BS25" s="14">
        <f>IF($I25&gt;0,ROUND((INDEX(新战舰养成!AD$6:AD$18,通天塔!$L25+1)+INDEX(新战舰养成!J$6:J$18,通天塔!$L25+1)*(通天塔!$I25-1))*INDEX(战舰突破!$D$6:$D$18,通天塔!$O25+1),0),0)</f>
        <v>0</v>
      </c>
      <c r="BT25" s="14">
        <f>IF($I25&gt;0,ROUND((INDEX(新战舰养成!AE$6:AE$18,通天塔!$L25+1)+INDEX(新战舰养成!K$6:K$18,通天塔!$L25+1)*(通天塔!$I25-1))*INDEX(战舰突破!$D$6:$D$18,通天塔!$O25+1),0),0)</f>
        <v>0</v>
      </c>
      <c r="BU25" s="14">
        <f>IF($I25&gt;0,ROUND((INDEX(新战舰养成!AF$6:AF$18,通天塔!$L25+1)+INDEX(新战舰养成!L$6:L$18,通天塔!$L25+1)*(通天塔!$I25-1))*INDEX(战舰突破!$D$6:$D$18,通天塔!$O25+1),0),0)</f>
        <v>0</v>
      </c>
      <c r="BV25" s="14">
        <f>IF($I25&gt;0,ROUND((INDEX(新战舰养成!AG$6:AG$18,通天塔!$L25+1)+INDEX(新战舰养成!M$6:M$18,通天塔!$L25+1)*(通天塔!$I25-1))*INDEX(战舰突破!$D$6:$D$18,通天塔!$O25+1),0),0)</f>
        <v>0</v>
      </c>
      <c r="BY25" s="14">
        <f>(INDEX(装备数值!$C$13:$G$116,通天塔!$P25*8+1,BY$2)+INDEX(装备数值!$C$13:$G$116,通天塔!$Q25*8+2,BY$2)+INDEX(装备数值!$C$13:$G$116,通天塔!$S25*8+3,BY$2)+INDEX(装备数值!$C$13:$G$116,通天塔!$R25*8+4,BY$2)+INDEX(装备数值!$C$13:$G$116,通天塔!$T25*8+5,BY$2)+INDEX(装备数值!$C$13:$G$116,通天塔!$U25*8+6,BY$2)+INDEX(装备数值!$C$13:$G$116,通天塔!$V25*8+7,BY$2)+INDEX(装备数值!$C$13:$G$116,通天塔!$W25*8+8,BY$2))</f>
        <v>0</v>
      </c>
      <c r="BZ25" s="14">
        <f>(INDEX(装备数值!$C$13:$G$116,通天塔!$P25*8+1,BZ$2)+INDEX(装备数值!$C$13:$G$116,通天塔!$Q25*8+2,BZ$2)+INDEX(装备数值!$C$13:$G$116,通天塔!$S25*8+3,BZ$2)+INDEX(装备数值!$C$13:$G$116,通天塔!$R25*8+4,BZ$2)+INDEX(装备数值!$C$13:$G$116,通天塔!$T25*8+5,BZ$2)+INDEX(装备数值!$C$13:$G$116,通天塔!$U25*8+6,BZ$2)+INDEX(装备数值!$C$13:$G$116,通天塔!$V25*8+7,BZ$2)+INDEX(装备数值!$C$13:$G$116,通天塔!$W25*8+8,BZ$2))</f>
        <v>0</v>
      </c>
      <c r="CA25" s="14">
        <f>(INDEX(装备数值!$C$13:$G$116,通天塔!$P25*8+1,CA$2)+INDEX(装备数值!$C$13:$G$116,通天塔!$Q25*8+2,CA$2)+INDEX(装备数值!$C$13:$G$116,通天塔!$S25*8+3,CA$2)+INDEX(装备数值!$C$13:$G$116,通天塔!$R25*8+4,CA$2)+INDEX(装备数值!$C$13:$G$116,通天塔!$T25*8+5,CA$2)+INDEX(装备数值!$C$13:$G$116,通天塔!$U25*8+6,CA$2)+INDEX(装备数值!$C$13:$G$116,通天塔!$V25*8+7,CA$2)+INDEX(装备数值!$C$13:$G$116,通天塔!$W25*8+8,CA$2))</f>
        <v>0</v>
      </c>
      <c r="CB25" s="14">
        <f>(INDEX(装备数值!$C$13:$G$116,通天塔!$P25*8+1,CB$2)+INDEX(装备数值!$C$13:$G$116,通天塔!$Q25*8+2,CB$2)+INDEX(装备数值!$C$13:$G$116,通天塔!$S25*8+3,CB$2)+INDEX(装备数值!$C$13:$G$116,通天塔!$R25*8+4,CB$2)+INDEX(装备数值!$C$13:$G$116,通天塔!$T25*8+5,CB$2)+INDEX(装备数值!$C$13:$G$116,通天塔!$U25*8+6,CB$2)+INDEX(装备数值!$C$13:$G$116,通天塔!$V25*8+7,CB$2)+INDEX(装备数值!$C$13:$G$116,通天塔!$W25*8+8,CB$2))</f>
        <v>0</v>
      </c>
      <c r="CC25" s="14">
        <f>(INDEX(装备数值!$C$13:$G$116,通天塔!$P25*8+1,CC$2)+INDEX(装备数值!$C$13:$G$116,通天塔!$Q25*8+2,CC$2)+INDEX(装备数值!$C$13:$G$116,通天塔!$S25*8+3,CC$2)+INDEX(装备数值!$C$13:$G$116,通天塔!$R25*8+4,CC$2)+INDEX(装备数值!$C$13:$G$116,通天塔!$T25*8+5,CC$2)+INDEX(装备数值!$C$13:$G$116,通天塔!$U25*8+6,CC$2)+INDEX(装备数值!$C$13:$G$116,通天塔!$V25*8+7,CC$2)+INDEX(装备数值!$C$13:$G$116,通天塔!$W25*8+8,CC$2))</f>
        <v>0</v>
      </c>
      <c r="CF25" s="14">
        <f>INDEX(装备数值!$I$13:$M$116,通天塔!$P25*8+1,CF$2)*$X25+INDEX(装备数值!$I$13:$M$116,通天塔!$Q25*8+2,CF$2)*$Y25+INDEX(装备数值!$I$13:$M$116,通天塔!$S25*8+3,CF$2)*$Z25+INDEX(装备数值!$I$13:$M$116,通天塔!$R25*8+4,CF$2)*$AA25+INDEX(装备数值!$I$13:$M$116,通天塔!$T25*8+5,CF$2)*$AB25+INDEX(装备数值!$I$13:$M$116,通天塔!$U25*8+6,CF$2)*$AC25+INDEX(装备数值!$I$13:$M$116,通天塔!$V25*8+7,CF$2)*$AD25+INDEX(装备数值!$I$13:$M$116,通天塔!$W25*8+8,CF$2)*$AE25</f>
        <v>0</v>
      </c>
      <c r="CG25" s="14">
        <f>INDEX(装备数值!$I$13:$M$116,通天塔!$P25*8+1,CG$2)*$X25+INDEX(装备数值!$I$13:$M$116,通天塔!$Q25*8+2,CG$2)*$Y25+INDEX(装备数值!$I$13:$M$116,通天塔!$S25*8+3,CG$2)*$Z25+INDEX(装备数值!$I$13:$M$116,通天塔!$R25*8+4,CG$2)*$AA25+INDEX(装备数值!$I$13:$M$116,通天塔!$T25*8+5,CG$2)*$AB25+INDEX(装备数值!$I$13:$M$116,通天塔!$U25*8+6,CG$2)*$AC25+INDEX(装备数值!$I$13:$M$116,通天塔!$V25*8+7,CG$2)*$AD25+INDEX(装备数值!$I$13:$M$116,通天塔!$W25*8+8,CG$2)*$AE25</f>
        <v>0</v>
      </c>
      <c r="CH25" s="14">
        <f>INDEX(装备数值!$I$13:$M$116,通天塔!$P25*8+1,CH$2)*$X25+INDEX(装备数值!$I$13:$M$116,通天塔!$Q25*8+2,CH$2)*$Y25+INDEX(装备数值!$I$13:$M$116,通天塔!$S25*8+3,CH$2)*$Z25+INDEX(装备数值!$I$13:$M$116,通天塔!$R25*8+4,CH$2)*$AA25+INDEX(装备数值!$I$13:$M$116,通天塔!$T25*8+5,CH$2)*$AB25+INDEX(装备数值!$I$13:$M$116,通天塔!$U25*8+6,CH$2)*$AC25+INDEX(装备数值!$I$13:$M$116,通天塔!$V25*8+7,CH$2)*$AD25+INDEX(装备数值!$I$13:$M$116,通天塔!$W25*8+8,CH$2)*$AE25</f>
        <v>0</v>
      </c>
      <c r="CI25" s="14">
        <f>INDEX(装备数值!$I$13:$M$116,通天塔!$P25*8+1,CI$2)*$X25+INDEX(装备数值!$I$13:$M$116,通天塔!$Q25*8+2,CI$2)*$Y25+INDEX(装备数值!$I$13:$M$116,通天塔!$S25*8+3,CI$2)*$Z25+INDEX(装备数值!$I$13:$M$116,通天塔!$R25*8+4,CI$2)*$AA25+INDEX(装备数值!$I$13:$M$116,通天塔!$T25*8+5,CI$2)*$AB25+INDEX(装备数值!$I$13:$M$116,通天塔!$U25*8+6,CI$2)*$AC25+INDEX(装备数值!$I$13:$M$116,通天塔!$V25*8+7,CI$2)*$AD25+INDEX(装备数值!$I$13:$M$116,通天塔!$W25*8+8,CI$2)*$AE25</f>
        <v>0</v>
      </c>
      <c r="CJ25" s="14">
        <f>INDEX(装备数值!$I$13:$M$116,通天塔!$P25*8+1,CJ$2)*$X25+INDEX(装备数值!$I$13:$M$116,通天塔!$Q25*8+2,CJ$2)*$Y25+INDEX(装备数值!$I$13:$M$116,通天塔!$S25*8+3,CJ$2)*$Z25+INDEX(装备数值!$I$13:$M$116,通天塔!$R25*8+4,CJ$2)*$AA25+INDEX(装备数值!$I$13:$M$116,通天塔!$T25*8+5,CJ$2)*$AB25+INDEX(装备数值!$I$13:$M$116,通天塔!$U25*8+6,CJ$2)*$AC25+INDEX(装备数值!$I$13:$M$116,通天塔!$V25*8+7,CJ$2)*$AD25+INDEX(装备数值!$I$13:$M$116,通天塔!$W25*8+8,CJ$2)*$AE25</f>
        <v>0</v>
      </c>
      <c r="CM25" s="14">
        <f>INDEX(装备数值!$X$13:$AH$116,$P25*8+1,CM$2)*$AF25+INDEX(装备数值!$X$13:$AH$116,$Q25*8+2,CM$2)*$AG25+INDEX(装备数值!$X$13:$AH$116,$S25*8+3,CM$2)*$AH25+INDEX(装备数值!$X$13:$AH$116,$R25*8+4,CM$2)*$AI25+INDEX(装备数值!$X$13:$AH$116,$T25*8+5,CM$2)*$AJ25+INDEX(装备数值!$X$13:$AH$116,$U25*8+6,CM$2)*$AK25+INDEX(装备数值!$X$13:$AH$116,$V25*8+7,CM$2)*$AL25+INDEX(装备数值!$X$13:$AH$116,$W25*8+8,CM$2)*$AM25</f>
        <v>0</v>
      </c>
      <c r="CN25" s="14">
        <f>INDEX(装备数值!$X$13:$AH$116,$P25*8+1,CN$2)*$AF25+INDEX(装备数值!$X$13:$AH$116,$Q25*8+2,CN$2)*$AG25+INDEX(装备数值!$X$13:$AH$116,$S25*8+3,CN$2)*$AH25+INDEX(装备数值!$X$13:$AH$116,$R25*8+4,CN$2)*$AI25+INDEX(装备数值!$X$13:$AH$116,$T25*8+5,CN$2)*$AJ25+INDEX(装备数值!$X$13:$AH$116,$U25*8+6,CN$2)*$AK25+INDEX(装备数值!$X$13:$AH$116,$V25*8+7,CN$2)*$AL25+INDEX(装备数值!$X$13:$AH$116,$W25*8+8,CN$2)*$AM25</f>
        <v>0</v>
      </c>
      <c r="CO25" s="14">
        <f>INDEX(装备数值!$X$13:$AH$116,$P25*8+1,CO$2)*$AF25+INDEX(装备数值!$X$13:$AH$116,$Q25*8+2,CO$2)*$AG25+INDEX(装备数值!$X$13:$AH$116,$S25*8+3,CO$2)*$AH25+INDEX(装备数值!$X$13:$AH$116,$R25*8+4,CO$2)*$AI25+INDEX(装备数值!$X$13:$AH$116,$T25*8+5,CO$2)*$AJ25+INDEX(装备数值!$X$13:$AH$116,$U25*8+6,CO$2)*$AK25+INDEX(装备数值!$X$13:$AH$116,$V25*8+7,CO$2)*$AL25+INDEX(装备数值!$X$13:$AH$116,$W25*8+8,CO$2)*$AM25</f>
        <v>0</v>
      </c>
      <c r="CP25" s="14">
        <f>INDEX(装备数值!$X$13:$AH$116,$P25*8+1,CP$2)*$AF25+INDEX(装备数值!$X$13:$AH$116,$Q25*8+2,CP$2)*$AG25+INDEX(装备数值!$X$13:$AH$116,$S25*8+3,CP$2)*$AH25+INDEX(装备数值!$X$13:$AH$116,$R25*8+4,CP$2)*$AI25+INDEX(装备数值!$X$13:$AH$116,$T25*8+5,CP$2)*$AJ25+INDEX(装备数值!$X$13:$AH$116,$U25*8+6,CP$2)*$AK25+INDEX(装备数值!$X$13:$AH$116,$V25*8+7,CP$2)*$AL25+INDEX(装备数值!$X$13:$AH$116,$W25*8+8,CP$2)*$AM25</f>
        <v>0</v>
      </c>
      <c r="CQ25" s="14">
        <f>INDEX(装备数值!$X$13:$AH$116,$P25*8+1,CQ$2)*$AF25+INDEX(装备数值!$X$13:$AH$116,$Q25*8+2,CQ$2)*$AG25+INDEX(装备数值!$X$13:$AH$116,$S25*8+3,CQ$2)*$AH25+INDEX(装备数值!$X$13:$AH$116,$R25*8+4,CQ$2)*$AI25+INDEX(装备数值!$X$13:$AH$116,$T25*8+5,CQ$2)*$AJ25+INDEX(装备数值!$X$13:$AH$116,$U25*8+6,CQ$2)*$AK25+INDEX(装备数值!$X$13:$AH$116,$V25*8+7,CQ$2)*$AL25+INDEX(装备数值!$X$13:$AH$116,$W25*8+8,CQ$2)*$AM25</f>
        <v>0</v>
      </c>
      <c r="CR25" s="14">
        <f>INDEX(装备数值!$X$13:$AH$116,$P25*8+1,CR$2)*$AF25+INDEX(装备数值!$X$13:$AH$116,$Q25*8+2,CR$2)*$AG25+INDEX(装备数值!$X$13:$AH$116,$S25*8+3,CR$2)*$AH25+INDEX(装备数值!$X$13:$AH$116,$R25*8+4,CR$2)*$AI25+INDEX(装备数值!$X$13:$AH$116,$T25*8+5,CR$2)*$AJ25+INDEX(装备数值!$X$13:$AH$116,$U25*8+6,CR$2)*$AK25+INDEX(装备数值!$X$13:$AH$116,$V25*8+7,CR$2)*$AL25+INDEX(装备数值!$X$13:$AH$116,$W25*8+8,CR$2)*$AM25</f>
        <v>0</v>
      </c>
      <c r="CS25" s="14">
        <f>INDEX(装备数值!$X$13:$AH$116,$P25*8+1,CS$2)*$AF25+INDEX(装备数值!$X$13:$AH$116,$Q25*8+2,CS$2)*$AG25+INDEX(装备数值!$X$13:$AH$116,$S25*8+3,CS$2)*$AH25+INDEX(装备数值!$X$13:$AH$116,$R25*8+4,CS$2)*$AI25+INDEX(装备数值!$X$13:$AH$116,$T25*8+5,CS$2)*$AJ25+INDEX(装备数值!$X$13:$AH$116,$U25*8+6,CS$2)*$AK25+INDEX(装备数值!$X$13:$AH$116,$V25*8+7,CS$2)*$AL25+INDEX(装备数值!$X$13:$AH$116,$W25*8+8,CS$2)*$AM25</f>
        <v>0</v>
      </c>
      <c r="CT25" s="14">
        <f>INDEX(装备数值!$X$13:$AH$116,$P25*8+1,CT$2)*$AF25+INDEX(装备数值!$X$13:$AH$116,$Q25*8+2,CT$2)*$AG25+INDEX(装备数值!$X$13:$AH$116,$S25*8+3,CT$2)*$AH25+INDEX(装备数值!$X$13:$AH$116,$R25*8+4,CT$2)*$AI25+INDEX(装备数值!$X$13:$AH$116,$T25*8+5,CT$2)*$AJ25+INDEX(装备数值!$X$13:$AH$116,$U25*8+6,CT$2)*$AK25+INDEX(装备数值!$X$13:$AH$116,$V25*8+7,CT$2)*$AL25+INDEX(装备数值!$X$13:$AH$116,$W25*8+8,CT$2)*$AM25</f>
        <v>0</v>
      </c>
      <c r="CU25" s="14">
        <f>INDEX(装备数值!$X$13:$AH$116,$P25*8+1,CU$2)*$AF25+INDEX(装备数值!$X$13:$AH$116,$Q25*8+2,CU$2)*$AG25+INDEX(装备数值!$X$13:$AH$116,$S25*8+3,CU$2)*$AH25+INDEX(装备数值!$X$13:$AH$116,$R25*8+4,CU$2)*$AI25+INDEX(装备数值!$X$13:$AH$116,$T25*8+5,CU$2)*$AJ25+INDEX(装备数值!$X$13:$AH$116,$U25*8+6,CU$2)*$AK25+INDEX(装备数值!$X$13:$AH$116,$V25*8+7,CU$2)*$AL25+INDEX(装备数值!$X$13:$AH$116,$W25*8+8,CU$2)*$AM25</f>
        <v>0</v>
      </c>
      <c r="CV25" s="14">
        <f>INDEX(装备数值!$X$13:$AH$116,$P25*8+1,CV$2)*$AF25+INDEX(装备数值!$X$13:$AH$116,$Q25*8+2,CV$2)*$AG25+INDEX(装备数值!$X$13:$AH$116,$S25*8+3,CV$2)*$AH25+INDEX(装备数值!$X$13:$AH$116,$R25*8+4,CV$2)*$AI25+INDEX(装备数值!$X$13:$AH$116,$T25*8+5,CV$2)*$AJ25+INDEX(装备数值!$X$13:$AH$116,$U25*8+6,CV$2)*$AK25+INDEX(装备数值!$X$13:$AH$116,$V25*8+7,CV$2)*$AL25+INDEX(装备数值!$X$13:$AH$116,$W25*8+8,CV$2)*$AM25</f>
        <v>0</v>
      </c>
      <c r="CW25" s="14">
        <f>INDEX(装备数值!$X$13:$AH$116,$P25*8+1,CW$2)*$AF25+INDEX(装备数值!$X$13:$AH$116,$Q25*8+2,CW$2)*$AG25+INDEX(装备数值!$X$13:$AH$116,$S25*8+3,CW$2)*$AH25+INDEX(装备数值!$X$13:$AH$116,$R25*8+4,CW$2)*$AI25+INDEX(装备数值!$X$13:$AH$116,$T25*8+5,CW$2)*$AJ25+INDEX(装备数值!$X$13:$AH$116,$U25*8+6,CW$2)*$AK25+INDEX(装备数值!$X$13:$AH$116,$V25*8+7,CW$2)*$AL25+INDEX(装备数值!$X$13:$AH$116,$W25*8+8,CW$2)*$AM25</f>
        <v>0</v>
      </c>
      <c r="CY25" s="14">
        <f>INDEX(装备数值!$AN$17:$AN$117,MATCH(MIN($X25:$AE25),装备数值!$AO$17:$AO$117,1))</f>
        <v>0</v>
      </c>
      <c r="CZ25" s="14">
        <f>IF(COUNTIF($P25:$W25,"&gt;"&amp;0)=8,INDEX(装备数值!AR$17:AR$117,$CY25+1),0)</f>
        <v>0</v>
      </c>
      <c r="DA25" s="14">
        <f>IF(COUNTIF($P25:$W25,"&gt;"&amp;0)=8,INDEX(装备数值!AS$17:AS$117,$CY25+1),0)</f>
        <v>0</v>
      </c>
      <c r="DB25" s="14">
        <f>IF(COUNTIF($P25:$W25,"&gt;"&amp;0)=8,INDEX(装备数值!AT$17:AT$117,$CY25+1),0)</f>
        <v>0</v>
      </c>
      <c r="DC25" s="14">
        <f>IF(COUNTIF($P25:$W25,"&gt;"&amp;0)=8,INDEX(装备数值!AU$17:AU$117,$CY25+1),0)</f>
        <v>0</v>
      </c>
      <c r="DD25" s="14">
        <f>IF(COUNTIF($P25:$W25,"&gt;"&amp;0)=8,INDEX(装备数值!AV$17:AV$117,$CY25+1),0)</f>
        <v>0</v>
      </c>
      <c r="DF25" s="14">
        <f>INDEX(装备数值!$AY$17:$AY$77,MATCH(MIN($AF25:$AM25),装备数值!$AZ$17:$AZ$77,1))</f>
        <v>0</v>
      </c>
      <c r="DG25" s="26">
        <f>INDEX(装备数值!BA$17:BA$77,通天塔!DF25+1)</f>
        <v>0</v>
      </c>
      <c r="DH25" s="26">
        <f>INDEX(装备数值!BA$17:BA$77,通天塔!DF25+1)</f>
        <v>0</v>
      </c>
      <c r="DJ25" s="14">
        <f t="shared" si="40"/>
        <v>0</v>
      </c>
      <c r="DK25" s="14">
        <f>VLOOKUP(DJ25,军阶与晶片数值!$W$6:$X$27,2)</f>
        <v>0</v>
      </c>
      <c r="DL25" s="14">
        <f>INDEX(军阶与晶片数值!Y$6:Y$27,$DK25+1)</f>
        <v>0</v>
      </c>
      <c r="DM25" s="14">
        <f>INDEX(军阶与晶片数值!Z$6:Z$27,$DK25+1)</f>
        <v>0</v>
      </c>
      <c r="DN25" s="14">
        <f>INDEX(军阶与晶片数值!AA$6:AA$27,$DK25+1)</f>
        <v>0</v>
      </c>
      <c r="DO25" s="14">
        <f>INDEX(军阶与晶片数值!AB$6:AB$27,$DK25+1)</f>
        <v>0</v>
      </c>
      <c r="DP25" s="29">
        <f>INDEX(军阶与晶片数值!AC$6:AC$27,$DK25+1)</f>
        <v>0</v>
      </c>
      <c r="DQ25" s="29">
        <f>INDEX(军阶与晶片数值!AD$6:AD$27,$DK25+1)</f>
        <v>0</v>
      </c>
      <c r="DS25" s="26">
        <f>INDEX(军阶与晶片数值!I$6:I$16,AN25+1)</f>
        <v>0</v>
      </c>
      <c r="DT25" s="26">
        <f>INDEX(军阶与晶片数值!M$6:M$16,AO25+1)</f>
        <v>0</v>
      </c>
      <c r="DU25" s="26">
        <f>INDEX(军阶与晶片数值!J$6:J$16,AP25+1)</f>
        <v>0</v>
      </c>
      <c r="DV25" s="26">
        <f>INDEX(军阶与晶片数值!K$6:K$16,AQ25+1)</f>
        <v>0</v>
      </c>
      <c r="DW25" s="26">
        <f>INDEX(军阶与晶片数值!L$6:L$16,AR25+1)</f>
        <v>0</v>
      </c>
      <c r="DX25" s="28">
        <f>INDEX(军阶与晶片数值!N$6:N$16,AS25+1)</f>
        <v>0</v>
      </c>
      <c r="DY25" s="28">
        <f>INDEX(军阶与晶片数值!O$6:O$16,AT25+1)</f>
        <v>0</v>
      </c>
      <c r="DZ25" s="28">
        <f>INDEX(军阶与晶片数值!P$6:P$16,AU25+1)</f>
        <v>0</v>
      </c>
      <c r="EA25" s="28">
        <f>INDEX(军阶与晶片数值!Q$6:Q$16,AV25+1)</f>
        <v>0</v>
      </c>
      <c r="EB25" s="26">
        <f>INDEX(军阶与晶片数值!R$6:R$16,AW25+1)</f>
        <v>0</v>
      </c>
      <c r="EC25" s="26">
        <f>INDEX(军阶与晶片数值!S$6:S$16,AX25+1)</f>
        <v>0</v>
      </c>
      <c r="ED25" s="26">
        <f>INDEX(军阶与晶片数值!T$6:T$16,AY25+1)</f>
        <v>0</v>
      </c>
      <c r="EE25" s="26">
        <f>INDEX(军阶与晶片数值!U$6:U$16,AZ25+1)</f>
        <v>0</v>
      </c>
      <c r="EG25" s="26">
        <f>INDEX(军阶与晶片数值!$C$6:$C$36,通天塔!$BA25+1)</f>
        <v>0</v>
      </c>
      <c r="EH25" s="26">
        <f>INDEX(军阶与晶片数值!$C$6:$C$36,通天塔!$BA25+1)</f>
        <v>0</v>
      </c>
      <c r="EI25" s="26">
        <f>INDEX(军阶与晶片数值!$C$6:$C$36,通天塔!$BA25+1)</f>
        <v>0</v>
      </c>
      <c r="EJ25" s="26">
        <f>INDEX(军阶与晶片数值!$C$6:$C$36,通天塔!$BA25+1)</f>
        <v>0</v>
      </c>
      <c r="EK25" s="26">
        <f>INDEX(军阶与晶片数值!$C$6:$C$36,通天塔!$BA25+1)</f>
        <v>0</v>
      </c>
      <c r="EM25" s="14">
        <f>INDEX(战舰突破!$H$6:$H$18,通天塔!$J25+1)+INDEX(战舰突破!$H$23:$H$35,通天塔!$K25+1)+INDEX(战舰突破!$H$40:$H$52,通天塔!$L25+1)</f>
        <v>0</v>
      </c>
      <c r="EN25" s="14">
        <f>INDEX(战舰突破!$I$6:$I$18,通天塔!$J25+1)+INDEX(战舰突破!$I$23:$I$35,通天塔!$K25+1)+INDEX(战舰突破!$I$40:$I$52,通天塔!$L25+1)</f>
        <v>0</v>
      </c>
      <c r="EO25" s="14">
        <f>INDEX(战舰突破!$J$6:$J$18,通天塔!$J25+1)+INDEX(战舰突破!$J$23:$J$35,通天塔!$K25+1)+INDEX(战舰突破!$J$40:$J$52,通天塔!$L25+1)</f>
        <v>0</v>
      </c>
      <c r="EP25" s="14">
        <f>INDEX(战舰突破!$K$6:$K$18,通天塔!$J25+1)+INDEX(战舰突破!$K$23:$K$35,通天塔!$K25+1)+INDEX(战舰突破!$K$40:$K$52,通天塔!$L25+1)</f>
        <v>0</v>
      </c>
      <c r="EQ25" s="14">
        <f>INDEX(战舰突破!$L$6:$L$18,通天塔!$J25+1)+INDEX(战舰突破!$L$23:$L$35,通天塔!$K25+1)+INDEX(战舰突破!$L$40:$L$52,通天塔!$L25+1)</f>
        <v>0</v>
      </c>
      <c r="ER25" s="18">
        <f>INDEX(战舰突破!$N$6:$N$18,通天塔!$J25+1)+INDEX(战舰突破!$N$23:$N$35,通天塔!$K25+1)+INDEX(战舰突破!$N$40:$N$52,通天塔!$L25+1)</f>
        <v>0</v>
      </c>
      <c r="ES25" s="18">
        <f>INDEX(战舰突破!$O$6:$O$18,通天塔!$J25+1)+INDEX(战舰突破!$O$23:$O$35,通天塔!$K25+1)+INDEX(战舰突破!$O$40:$O$52,通天塔!$L25+1)</f>
        <v>0</v>
      </c>
      <c r="ET25" s="18">
        <f>INDEX(战舰突破!$P$6:$P$18,通天塔!$J25+1)+INDEX(战舰突破!$P$23:$P$35,通天塔!$K25+1)+INDEX(战舰突破!$P$40:$P$52,通天塔!$L25+1)</f>
        <v>0</v>
      </c>
      <c r="EU25" s="18">
        <f>INDEX(战舰突破!$Q$6:$Q$18,通天塔!$J25+1)+INDEX(战舰突破!$Q$23:$Q$35,通天塔!$K25+1)+INDEX(战舰突破!$Q$40:$Q$52,通天塔!$L25+1)</f>
        <v>0</v>
      </c>
      <c r="EV25" s="18">
        <f>INDEX(战舰突破!$R$6:$R$18,通天塔!$J25+1)+INDEX(战舰突破!$R$23:$R$35,通天塔!$K25+1)+INDEX(战舰突破!$R$40:$R$52,通天塔!$L25+1)</f>
        <v>0</v>
      </c>
      <c r="EW25" s="18">
        <f>INDEX(战舰突破!$M$6:$M$18,通天塔!$J25+1)+INDEX(战舰突破!$M$23:$M$35,通天塔!$K25+1)+INDEX(战舰突破!$M$40:$M$52,通天塔!$L25+1)</f>
        <v>0</v>
      </c>
      <c r="EX25" s="22">
        <f>INDEX(战舰突破!$W$6:$W$18,通天塔!$J25+1)+INDEX(战舰突破!$W$23:$W$35,通天塔!$K25+1)+INDEX(战舰突破!$W$40:$W$52,通天塔!$L25+1)</f>
        <v>0.3</v>
      </c>
      <c r="FA25" s="14">
        <f>INDEX(战舰突破!$S$6:$S$18,通天塔!$J25+1)</f>
        <v>0</v>
      </c>
      <c r="FB25" s="14">
        <f>INDEX(战舰突破!$T$6:$T$18,通天塔!$J25+1)</f>
        <v>0</v>
      </c>
      <c r="FC25" s="14">
        <f>INDEX(战舰突破!$U$6:$U$18,通天塔!$J25+1)</f>
        <v>0</v>
      </c>
      <c r="FD25" s="14">
        <f>INDEX(战舰突破!$V$6:$V$18,通天塔!$J25+1)</f>
        <v>0</v>
      </c>
      <c r="FE25" s="14">
        <f>INDEX(战舰突破!$X$6:$X$18,通天塔!$J25+1)</f>
        <v>1</v>
      </c>
      <c r="FG25" s="14">
        <f>INDEX(战舰突破!$S$23:$S$35,通天塔!$J25+1)</f>
        <v>0</v>
      </c>
      <c r="FH25" s="14">
        <f>INDEX(战舰突破!$T$23:$T$35,通天塔!$J25+1)</f>
        <v>0</v>
      </c>
      <c r="FI25" s="14">
        <f>INDEX(战舰突破!$U$23:$U$35,通天塔!$J25+1)</f>
        <v>0</v>
      </c>
      <c r="FJ25" s="14">
        <f>INDEX(战舰突破!$V$23:$V$35,通天塔!$J25+1)</f>
        <v>0</v>
      </c>
      <c r="FK25" s="14">
        <f>INDEX(战舰突破!$X$23:$X$35,通天塔!$J25+1)</f>
        <v>15</v>
      </c>
      <c r="FM25" s="14">
        <f>INDEX(战舰突破!$S$40:$S$52,通天塔!$J25+1)</f>
        <v>0</v>
      </c>
      <c r="FN25" s="14">
        <f>INDEX(战舰突破!$T$40:$T$52,通天塔!$J25+1)</f>
        <v>0</v>
      </c>
      <c r="FO25" s="14">
        <f>INDEX(战舰突破!$U$40:$U$52,通天塔!$J25+1)</f>
        <v>0</v>
      </c>
      <c r="FP25" s="14">
        <f>INDEX(战舰突破!$V$40:$V$52,通天塔!$J25+1)</f>
        <v>0</v>
      </c>
      <c r="FQ25" s="14">
        <f>INDEX(战舰突破!$X$40:$X$52,通天塔!$J25+1)</f>
        <v>25</v>
      </c>
      <c r="FT25" s="14">
        <f t="shared" si="41"/>
        <v>10</v>
      </c>
      <c r="FU25" s="14">
        <f t="shared" si="42"/>
        <v>0</v>
      </c>
      <c r="FV25" s="14">
        <f t="shared" si="43"/>
        <v>0</v>
      </c>
      <c r="FW25" s="14">
        <f t="shared" si="44"/>
        <v>20</v>
      </c>
      <c r="FX25" s="14">
        <f t="shared" si="45"/>
        <v>5</v>
      </c>
      <c r="FY25" s="14">
        <f t="shared" si="46"/>
        <v>300</v>
      </c>
      <c r="FZ25" s="14">
        <f t="shared" si="47"/>
        <v>4</v>
      </c>
      <c r="GA25" s="28">
        <f t="shared" si="48"/>
        <v>0</v>
      </c>
      <c r="GB25" s="28">
        <f t="shared" si="49"/>
        <v>0</v>
      </c>
      <c r="GC25" s="28">
        <f t="shared" si="50"/>
        <v>0</v>
      </c>
      <c r="GD25" s="28">
        <f t="shared" si="51"/>
        <v>0</v>
      </c>
      <c r="GE25" s="28">
        <f t="shared" si="52"/>
        <v>1</v>
      </c>
      <c r="GF25" s="28">
        <f t="shared" si="53"/>
        <v>1</v>
      </c>
      <c r="GG25" s="28">
        <f t="shared" si="54"/>
        <v>0</v>
      </c>
      <c r="GH25" s="28">
        <f t="shared" si="55"/>
        <v>0</v>
      </c>
      <c r="GI25" s="14">
        <f t="shared" si="56"/>
        <v>1</v>
      </c>
      <c r="GJ25" s="14">
        <f t="shared" si="57"/>
        <v>1</v>
      </c>
      <c r="GK25" s="14">
        <f t="shared" si="58"/>
        <v>1</v>
      </c>
      <c r="GL25" s="18">
        <f t="shared" si="59"/>
        <v>1</v>
      </c>
      <c r="GM25" s="18">
        <f t="shared" si="60"/>
        <v>1</v>
      </c>
      <c r="GN25" s="18">
        <f t="shared" si="61"/>
        <v>1</v>
      </c>
      <c r="GO25" s="29">
        <f t="shared" si="62"/>
        <v>150</v>
      </c>
      <c r="GP25" s="29">
        <f t="shared" si="62"/>
        <v>450</v>
      </c>
      <c r="GQ25" s="29">
        <f t="shared" si="62"/>
        <v>450</v>
      </c>
      <c r="GR25" s="26">
        <f t="shared" si="63"/>
        <v>0</v>
      </c>
      <c r="GS25" s="26">
        <f t="shared" si="64"/>
        <v>0</v>
      </c>
      <c r="GT25" s="26">
        <f t="shared" si="65"/>
        <v>0</v>
      </c>
      <c r="GU25" s="14">
        <f t="shared" si="66"/>
        <v>2</v>
      </c>
      <c r="GV25" s="14">
        <f t="shared" si="67"/>
        <v>2</v>
      </c>
      <c r="GW25" s="14">
        <f t="shared" si="68"/>
        <v>2</v>
      </c>
      <c r="GX25" s="14">
        <f t="shared" si="69"/>
        <v>1</v>
      </c>
      <c r="GY25" s="14">
        <f t="shared" si="70"/>
        <v>15</v>
      </c>
      <c r="GZ25" s="14">
        <f t="shared" si="71"/>
        <v>25</v>
      </c>
      <c r="HA25">
        <v>21</v>
      </c>
      <c r="HB25" s="14">
        <f t="shared" si="72"/>
        <v>1080</v>
      </c>
      <c r="HD25" s="14">
        <f t="shared" si="73"/>
        <v>10</v>
      </c>
      <c r="HE25" s="14">
        <f t="shared" si="74"/>
        <v>20</v>
      </c>
      <c r="HF25" s="29">
        <f t="shared" si="75"/>
        <v>0</v>
      </c>
      <c r="HG25" s="29">
        <f t="shared" si="76"/>
        <v>0</v>
      </c>
      <c r="HH25" s="29">
        <f t="shared" si="77"/>
        <v>0</v>
      </c>
      <c r="HI25" s="29">
        <f t="shared" si="78"/>
        <v>0</v>
      </c>
      <c r="HJ25" s="14">
        <f t="shared" si="79"/>
        <v>1</v>
      </c>
      <c r="HK25" s="14">
        <f t="shared" si="80"/>
        <v>1</v>
      </c>
      <c r="HL25" s="14">
        <f t="shared" si="81"/>
        <v>1</v>
      </c>
      <c r="HM25" s="14">
        <f t="shared" si="82"/>
        <v>20</v>
      </c>
      <c r="HN25" s="26">
        <f t="shared" si="83"/>
        <v>0</v>
      </c>
      <c r="HO25" s="26">
        <f t="shared" si="84"/>
        <v>0.3</v>
      </c>
      <c r="HP25" s="29">
        <f t="shared" si="85"/>
        <v>0</v>
      </c>
      <c r="HQ25" s="29">
        <f t="shared" si="86"/>
        <v>0</v>
      </c>
      <c r="HR25" s="29">
        <f t="shared" si="87"/>
        <v>0</v>
      </c>
      <c r="HS25" s="26">
        <f t="shared" si="88"/>
        <v>0.05</v>
      </c>
      <c r="HT25" s="26">
        <f t="shared" si="89"/>
        <v>0.15</v>
      </c>
      <c r="HU25" s="26">
        <f t="shared" si="90"/>
        <v>0.15</v>
      </c>
      <c r="HV25" s="26">
        <f t="shared" si="91"/>
        <v>0</v>
      </c>
      <c r="HW25" s="29">
        <f t="shared" si="29"/>
        <v>1.05</v>
      </c>
      <c r="HX25" s="29">
        <f t="shared" si="30"/>
        <v>1.1499999999999999</v>
      </c>
      <c r="HY25" s="29">
        <f t="shared" si="31"/>
        <v>1.1499999999999999</v>
      </c>
      <c r="HZ25" s="29">
        <f t="shared" si="32"/>
        <v>0</v>
      </c>
      <c r="IA25" s="29">
        <f t="shared" si="33"/>
        <v>0</v>
      </c>
      <c r="IB25" s="29">
        <f t="shared" si="34"/>
        <v>0</v>
      </c>
      <c r="IC25" s="29">
        <f t="shared" si="35"/>
        <v>200</v>
      </c>
      <c r="ID25" s="14">
        <f t="shared" si="92"/>
        <v>0</v>
      </c>
      <c r="IH25" s="14"/>
      <c r="II25" s="14"/>
      <c r="IJ25" s="14"/>
      <c r="IK25" s="14"/>
      <c r="IL25" s="14"/>
      <c r="IM25" s="23">
        <v>0</v>
      </c>
      <c r="IN25" s="23">
        <v>0</v>
      </c>
      <c r="IO25" s="23">
        <v>0</v>
      </c>
      <c r="IP25" s="23">
        <v>0</v>
      </c>
      <c r="IQ25" s="23">
        <v>0</v>
      </c>
      <c r="IR25" s="23">
        <v>0</v>
      </c>
      <c r="IS25" s="14"/>
      <c r="IT25" s="14"/>
      <c r="IU25" s="14"/>
      <c r="IV25" s="14"/>
      <c r="IW25" s="14"/>
      <c r="IX25" s="23">
        <v>0</v>
      </c>
      <c r="IY25" s="23">
        <v>0</v>
      </c>
      <c r="IZ25" s="23">
        <v>0</v>
      </c>
      <c r="JA25" s="23"/>
      <c r="JB25" s="23"/>
      <c r="JC25" s="23"/>
      <c r="JG25">
        <f t="shared" si="37"/>
        <v>1.6000766503784611</v>
      </c>
      <c r="JH25">
        <f t="shared" si="38"/>
        <v>1.6000766503784611</v>
      </c>
      <c r="JJ25" s="14"/>
      <c r="JK25" s="14"/>
      <c r="JL25" s="14"/>
      <c r="JM25" s="23">
        <v>0</v>
      </c>
      <c r="JN25" s="23">
        <v>0</v>
      </c>
      <c r="JO25" s="23">
        <v>0</v>
      </c>
      <c r="JP25" s="14"/>
      <c r="JQ25" s="14"/>
      <c r="JR25" s="14"/>
      <c r="JS25" s="23">
        <v>0</v>
      </c>
      <c r="JT25" s="23">
        <v>0</v>
      </c>
      <c r="JU25" s="23">
        <v>0</v>
      </c>
      <c r="JW25" s="23"/>
      <c r="JX25" s="23">
        <v>0</v>
      </c>
      <c r="JY25" s="23">
        <v>0</v>
      </c>
      <c r="JZ25" s="23"/>
      <c r="KA25" s="23">
        <v>0</v>
      </c>
      <c r="KB25" s="23">
        <v>0</v>
      </c>
      <c r="KF25">
        <v>26</v>
      </c>
      <c r="KG25" t="s">
        <v>135</v>
      </c>
      <c r="KH25" s="17">
        <v>1.7</v>
      </c>
      <c r="KI25" t="s">
        <v>199</v>
      </c>
      <c r="KJ25" t="s">
        <v>242</v>
      </c>
      <c r="KK25" t="s">
        <v>243</v>
      </c>
      <c r="KM25" t="s">
        <v>214</v>
      </c>
    </row>
    <row r="26" spans="3:299" ht="16.5" x14ac:dyDescent="0.2">
      <c r="C26" s="14">
        <f t="shared" si="39"/>
        <v>1</v>
      </c>
      <c r="D26" s="14">
        <v>22</v>
      </c>
      <c r="E26" s="14" t="s">
        <v>722</v>
      </c>
      <c r="F26" s="14">
        <v>65</v>
      </c>
      <c r="G26" s="14">
        <v>60</v>
      </c>
      <c r="H26" s="14">
        <v>60</v>
      </c>
      <c r="I26" s="14">
        <v>45</v>
      </c>
      <c r="J26" s="14">
        <v>2</v>
      </c>
      <c r="K26" s="14">
        <v>2</v>
      </c>
      <c r="L26" s="14">
        <v>2</v>
      </c>
      <c r="M26" s="14">
        <v>1</v>
      </c>
      <c r="N26" s="14">
        <v>1</v>
      </c>
      <c r="O26" s="14">
        <v>1</v>
      </c>
      <c r="P26" s="14">
        <v>3</v>
      </c>
      <c r="Q26" s="14">
        <v>4</v>
      </c>
      <c r="R26" s="14">
        <v>3</v>
      </c>
      <c r="S26" s="14">
        <v>3</v>
      </c>
      <c r="T26" s="14">
        <v>3</v>
      </c>
      <c r="U26" s="14">
        <v>3</v>
      </c>
      <c r="V26" s="14">
        <v>3</v>
      </c>
      <c r="W26" s="14">
        <v>3</v>
      </c>
      <c r="X26" s="14">
        <v>55</v>
      </c>
      <c r="Y26" s="14">
        <v>55</v>
      </c>
      <c r="Z26" s="14">
        <v>55</v>
      </c>
      <c r="AA26" s="14">
        <v>55</v>
      </c>
      <c r="AB26" s="14">
        <v>55</v>
      </c>
      <c r="AC26" s="14">
        <v>55</v>
      </c>
      <c r="AD26" s="14">
        <v>55</v>
      </c>
      <c r="AE26" s="14">
        <v>55</v>
      </c>
      <c r="AF26" s="14">
        <v>5</v>
      </c>
      <c r="AG26" s="14">
        <v>6</v>
      </c>
      <c r="AH26" s="14">
        <v>6</v>
      </c>
      <c r="AI26" s="14">
        <v>6</v>
      </c>
      <c r="AJ26" s="14">
        <v>6</v>
      </c>
      <c r="AK26" s="14">
        <v>6</v>
      </c>
      <c r="AL26" s="14">
        <v>5</v>
      </c>
      <c r="AM26" s="14">
        <v>5</v>
      </c>
      <c r="AN26" s="14">
        <v>1</v>
      </c>
      <c r="AO26" s="14">
        <v>1</v>
      </c>
      <c r="AP26" s="14">
        <v>1</v>
      </c>
      <c r="AQ26" s="14">
        <v>1</v>
      </c>
      <c r="AR26" s="14">
        <v>1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6</v>
      </c>
      <c r="BF26" s="14">
        <f>ROUND((INDEX(新战舰养成!S$6:S$18,通天塔!$J26+1)+INDEX(新战舰养成!D$6:D$18,通天塔!$J26+1)*(通天塔!$G26-1))*INDEX(战舰突破!$D$6:$D$18,通天塔!$M26+1),0)</f>
        <v>2063</v>
      </c>
      <c r="BG26" s="14">
        <f>ROUND((INDEX(新战舰养成!T$6:T$18,通天塔!$J26+1)+INDEX(新战舰养成!E$6:E$18,通天塔!$J26+1)*(通天塔!$G26-1))*INDEX(战舰突破!$D$6:$D$18,通天塔!$M26+1),0)</f>
        <v>16434</v>
      </c>
      <c r="BH26" s="14">
        <f>ROUND((INDEX(新战舰养成!U$6:U$18,通天塔!$J26+1)+INDEX(新战舰养成!F$6:F$18,通天塔!$J26+1)*(通天塔!$G26-1))*INDEX(战舰突破!$D$6:$D$18,通天塔!$M26+1),0)</f>
        <v>1053</v>
      </c>
      <c r="BI26" s="14">
        <f>ROUND((INDEX(新战舰养成!V$6:V$18,通天塔!$J26+1)+INDEX(新战舰养成!G$6:G$18,通天塔!$J26+1)*(通天塔!$G26-1))*INDEX(战舰突破!$D$6:$D$18,通天塔!$M26+1),0)</f>
        <v>330</v>
      </c>
      <c r="BJ26" s="14">
        <f>ROUND((INDEX(新战舰养成!W$6:W$18,通天塔!$J26+1)+INDEX(新战舰养成!H$6:H$18,通天塔!$J26+1)*(通天塔!$G26-1))*INDEX(战舰突破!$D$6:$D$18,通天塔!$M26+1),0)</f>
        <v>4</v>
      </c>
      <c r="BL26" s="14">
        <f>IF($H26&gt;0,ROUND((INDEX(新战舰养成!X$6:X$18,通天塔!$K26+1)+INDEX(新战舰养成!I$6:I$18,通天塔!$K26+1)*(通天塔!$H26-1))*INDEX(战舰突破!$D$6:$D$18,通天塔!$N26+1),0),0)</f>
        <v>2371</v>
      </c>
      <c r="BM26" s="14">
        <f>IF($H26&gt;0,ROUND((INDEX(新战舰养成!Y$6:Y$18,通天塔!$K26+1)+INDEX(新战舰养成!J$6:J$18,通天塔!$K26+1)*(通天塔!$H26-1))*INDEX(战舰突破!$D$6:$D$18,通天塔!$N26+1),0),0)</f>
        <v>0</v>
      </c>
      <c r="BN26" s="14">
        <f>IF($H26&gt;0,ROUND((INDEX(新战舰养成!Z$6:Z$18,通天塔!$K26+1)+INDEX(新战舰养成!K$6:K$18,通天塔!$K26+1)*(通天塔!$H26-1))*INDEX(战舰突破!$D$6:$D$18,通天塔!$N26+1),0),0)</f>
        <v>0</v>
      </c>
      <c r="BO26" s="14">
        <f>IF($H26&gt;0,ROUND((INDEX(新战舰养成!AA$6:AA$18,通天塔!$K26+1)+INDEX(新战舰养成!L$6:L$18,通天塔!$K26+1)*(通天塔!$H26-1))*INDEX(战舰突破!$D$6:$D$18,通天塔!$N26+1),0),0)</f>
        <v>20625</v>
      </c>
      <c r="BP26" s="14">
        <f>IF($H26&gt;0,ROUND((INDEX(新战舰养成!AB$6:AB$18,通天塔!$K26+1)+INDEX(新战舰养成!M$6:M$18,通天塔!$K26+1)*(通天塔!$H26-1))*INDEX(战舰突破!$D$6:$D$18,通天塔!$N26+1),0),0)</f>
        <v>410</v>
      </c>
      <c r="BR26" s="14">
        <f>IF($I26&gt;0,ROUND((INDEX(新战舰养成!AC$6:AC$18,通天塔!$L26+1)+INDEX(新战舰养成!I$6:I$18,通天塔!$L26+1)*(通天塔!$I26-1))*INDEX(战舰突破!$D$6:$D$18,通天塔!$O26+1),0),0)</f>
        <v>2371</v>
      </c>
      <c r="BS26" s="14">
        <f>IF($I26&gt;0,ROUND((INDEX(新战舰养成!AD$6:AD$18,通天塔!$L26+1)+INDEX(新战舰养成!J$6:J$18,通天塔!$L26+1)*(通天塔!$I26-1))*INDEX(战舰突破!$D$6:$D$18,通天塔!$O26+1),0),0)</f>
        <v>0</v>
      </c>
      <c r="BT26" s="14">
        <f>IF($I26&gt;0,ROUND((INDEX(新战舰养成!AE$6:AE$18,通天塔!$L26+1)+INDEX(新战舰养成!K$6:K$18,通天塔!$L26+1)*(通天塔!$I26-1))*INDEX(战舰突破!$D$6:$D$18,通天塔!$O26+1),0),0)</f>
        <v>0</v>
      </c>
      <c r="BU26" s="14">
        <f>IF($I26&gt;0,ROUND((INDEX(新战舰养成!AF$6:AF$18,通天塔!$L26+1)+INDEX(新战舰养成!L$6:L$18,通天塔!$L26+1)*(通天塔!$I26-1))*INDEX(战舰突破!$D$6:$D$18,通天塔!$O26+1),0),0)</f>
        <v>13613</v>
      </c>
      <c r="BV26" s="14">
        <f>IF($I26&gt;0,ROUND((INDEX(新战舰养成!AG$6:AG$18,通天塔!$L26+1)+INDEX(新战舰养成!M$6:M$18,通天塔!$L26+1)*(通天塔!$I26-1))*INDEX(战舰突破!$D$6:$D$18,通天塔!$O26+1),0),0)</f>
        <v>440</v>
      </c>
      <c r="BY26" s="14">
        <f>(INDEX(装备数值!$C$13:$G$116,通天塔!$P26*8+1,BY$2)+INDEX(装备数值!$C$13:$G$116,通天塔!$Q26*8+2,BY$2)+INDEX(装备数值!$C$13:$G$116,通天塔!$S26*8+3,BY$2)+INDEX(装备数值!$C$13:$G$116,通天塔!$R26*8+4,BY$2)+INDEX(装备数值!$C$13:$G$116,通天塔!$T26*8+5,BY$2)+INDEX(装备数值!$C$13:$G$116,通天塔!$U26*8+6,BY$2)+INDEX(装备数值!$C$13:$G$116,通天塔!$V26*8+7,BY$2)+INDEX(装备数值!$C$13:$G$116,通天塔!$W26*8+8,BY$2))</f>
        <v>2000</v>
      </c>
      <c r="BZ26" s="14">
        <f>(INDEX(装备数值!$C$13:$G$116,通天塔!$P26*8+1,BZ$2)+INDEX(装备数值!$C$13:$G$116,通天塔!$Q26*8+2,BZ$2)+INDEX(装备数值!$C$13:$G$116,通天塔!$S26*8+3,BZ$2)+INDEX(装备数值!$C$13:$G$116,通天塔!$R26*8+4,BZ$2)+INDEX(装备数值!$C$13:$G$116,通天塔!$T26*8+5,BZ$2)+INDEX(装备数值!$C$13:$G$116,通天塔!$U26*8+6,BZ$2)+INDEX(装备数值!$C$13:$G$116,通天塔!$V26*8+7,BZ$2)+INDEX(装备数值!$C$13:$G$116,通天塔!$W26*8+8,BZ$2))</f>
        <v>15000</v>
      </c>
      <c r="CA26" s="14">
        <f>(INDEX(装备数值!$C$13:$G$116,通天塔!$P26*8+1,CA$2)+INDEX(装备数值!$C$13:$G$116,通天塔!$Q26*8+2,CA$2)+INDEX(装备数值!$C$13:$G$116,通天塔!$S26*8+3,CA$2)+INDEX(装备数值!$C$13:$G$116,通天塔!$R26*8+4,CA$2)+INDEX(装备数值!$C$13:$G$116,通天塔!$T26*8+5,CA$2)+INDEX(装备数值!$C$13:$G$116,通天塔!$U26*8+6,CA$2)+INDEX(装备数值!$C$13:$G$116,通天塔!$V26*8+7,CA$2)+INDEX(装备数值!$C$13:$G$116,通天塔!$W26*8+8,CA$2))</f>
        <v>1140</v>
      </c>
      <c r="CB26" s="14">
        <f>(INDEX(装备数值!$C$13:$G$116,通天塔!$P26*8+1,CB$2)+INDEX(装备数值!$C$13:$G$116,通天塔!$Q26*8+2,CB$2)+INDEX(装备数值!$C$13:$G$116,通天塔!$S26*8+3,CB$2)+INDEX(装备数值!$C$13:$G$116,通天塔!$R26*8+4,CB$2)+INDEX(装备数值!$C$13:$G$116,通天塔!$T26*8+5,CB$2)+INDEX(装备数值!$C$13:$G$116,通天塔!$U26*8+6,CB$2)+INDEX(装备数值!$C$13:$G$116,通天塔!$V26*8+7,CB$2)+INDEX(装备数值!$C$13:$G$116,通天塔!$W26*8+8,CB$2))</f>
        <v>34000</v>
      </c>
      <c r="CC26" s="14">
        <f>(INDEX(装备数值!$C$13:$G$116,通天塔!$P26*8+1,CC$2)+INDEX(装备数值!$C$13:$G$116,通天塔!$Q26*8+2,CC$2)+INDEX(装备数值!$C$13:$G$116,通天塔!$S26*8+3,CC$2)+INDEX(装备数值!$C$13:$G$116,通天塔!$R26*8+4,CC$2)+INDEX(装备数值!$C$13:$G$116,通天塔!$T26*8+5,CC$2)+INDEX(装备数值!$C$13:$G$116,通天塔!$U26*8+6,CC$2)+INDEX(装备数值!$C$13:$G$116,通天塔!$V26*8+7,CC$2)+INDEX(装备数值!$C$13:$G$116,通天塔!$W26*8+8,CC$2))</f>
        <v>350</v>
      </c>
      <c r="CF26" s="14">
        <f>INDEX(装备数值!$I$13:$M$116,通天塔!$P26*8+1,CF$2)*$X26+INDEX(装备数值!$I$13:$M$116,通天塔!$Q26*8+2,CF$2)*$Y26+INDEX(装备数值!$I$13:$M$116,通天塔!$S26*8+3,CF$2)*$Z26+INDEX(装备数值!$I$13:$M$116,通天塔!$R26*8+4,CF$2)*$AA26+INDEX(装备数值!$I$13:$M$116,通天塔!$T26*8+5,CF$2)*$AB26+INDEX(装备数值!$I$13:$M$116,通天塔!$U26*8+6,CF$2)*$AC26+INDEX(装备数值!$I$13:$M$116,通天塔!$V26*8+7,CF$2)*$AD26+INDEX(装备数值!$I$13:$M$116,通天塔!$W26*8+8,CF$2)*$AE26</f>
        <v>4400</v>
      </c>
      <c r="CG26" s="14">
        <f>INDEX(装备数值!$I$13:$M$116,通天塔!$P26*8+1,CG$2)*$X26+INDEX(装备数值!$I$13:$M$116,通天塔!$Q26*8+2,CG$2)*$Y26+INDEX(装备数值!$I$13:$M$116,通天塔!$S26*8+3,CG$2)*$Z26+INDEX(装备数值!$I$13:$M$116,通天塔!$R26*8+4,CG$2)*$AA26+INDEX(装备数值!$I$13:$M$116,通天塔!$T26*8+5,CG$2)*$AB26+INDEX(装备数值!$I$13:$M$116,通天塔!$U26*8+6,CG$2)*$AC26+INDEX(装备数值!$I$13:$M$116,通天塔!$V26*8+7,CG$2)*$AD26+INDEX(装备数值!$I$13:$M$116,通天塔!$W26*8+8,CG$2)*$AE26</f>
        <v>33000</v>
      </c>
      <c r="CH26" s="14">
        <f>INDEX(装备数值!$I$13:$M$116,通天塔!$P26*8+1,CH$2)*$X26+INDEX(装备数值!$I$13:$M$116,通天塔!$Q26*8+2,CH$2)*$Y26+INDEX(装备数值!$I$13:$M$116,通天塔!$S26*8+3,CH$2)*$Z26+INDEX(装备数值!$I$13:$M$116,通天塔!$R26*8+4,CH$2)*$AA26+INDEX(装备数值!$I$13:$M$116,通天塔!$T26*8+5,CH$2)*$AB26+INDEX(装备数值!$I$13:$M$116,通天塔!$U26*8+6,CH$2)*$AC26+INDEX(装备数值!$I$13:$M$116,通天塔!$V26*8+7,CH$2)*$AD26+INDEX(装备数值!$I$13:$M$116,通天塔!$W26*8+8,CH$2)*$AE26</f>
        <v>2310</v>
      </c>
      <c r="CI26" s="14">
        <f>INDEX(装备数值!$I$13:$M$116,通天塔!$P26*8+1,CI$2)*$X26+INDEX(装备数值!$I$13:$M$116,通天塔!$Q26*8+2,CI$2)*$Y26+INDEX(装备数值!$I$13:$M$116,通天塔!$S26*8+3,CI$2)*$Z26+INDEX(装备数值!$I$13:$M$116,通天塔!$R26*8+4,CI$2)*$AA26+INDEX(装备数值!$I$13:$M$116,通天塔!$T26*8+5,CI$2)*$AB26+INDEX(装备数值!$I$13:$M$116,通天塔!$U26*8+6,CI$2)*$AC26+INDEX(装备数值!$I$13:$M$116,通天塔!$V26*8+7,CI$2)*$AD26+INDEX(装备数值!$I$13:$M$116,通天塔!$W26*8+8,CI$2)*$AE26</f>
        <v>55000</v>
      </c>
      <c r="CJ26" s="14">
        <f>INDEX(装备数值!$I$13:$M$116,通天塔!$P26*8+1,CJ$2)*$X26+INDEX(装备数值!$I$13:$M$116,通天塔!$Q26*8+2,CJ$2)*$Y26+INDEX(装备数值!$I$13:$M$116,通天塔!$S26*8+3,CJ$2)*$Z26+INDEX(装备数值!$I$13:$M$116,通天塔!$R26*8+4,CJ$2)*$AA26+INDEX(装备数值!$I$13:$M$116,通天塔!$T26*8+5,CJ$2)*$AB26+INDEX(装备数值!$I$13:$M$116,通天塔!$U26*8+6,CJ$2)*$AC26+INDEX(装备数值!$I$13:$M$116,通天塔!$V26*8+7,CJ$2)*$AD26+INDEX(装备数值!$I$13:$M$116,通天塔!$W26*8+8,CJ$2)*$AE26</f>
        <v>770</v>
      </c>
      <c r="CM26" s="14">
        <f>INDEX(装备数值!$X$13:$AH$116,$P26*8+1,CM$2)*$AF26+INDEX(装备数值!$X$13:$AH$116,$Q26*8+2,CM$2)*$AG26+INDEX(装备数值!$X$13:$AH$116,$S26*8+3,CM$2)*$AH26+INDEX(装备数值!$X$13:$AH$116,$R26*8+4,CM$2)*$AI26+INDEX(装备数值!$X$13:$AH$116,$T26*8+5,CM$2)*$AJ26+INDEX(装备数值!$X$13:$AH$116,$U26*8+6,CM$2)*$AK26+INDEX(装备数值!$X$13:$AH$116,$V26*8+7,CM$2)*$AL26+INDEX(装备数值!$X$13:$AH$116,$W26*8+8,CM$2)*$AM26</f>
        <v>1500</v>
      </c>
      <c r="CN26" s="14">
        <f>INDEX(装备数值!$X$13:$AH$116,$P26*8+1,CN$2)*$AF26+INDEX(装备数值!$X$13:$AH$116,$Q26*8+2,CN$2)*$AG26+INDEX(装备数值!$X$13:$AH$116,$S26*8+3,CN$2)*$AH26+INDEX(装备数值!$X$13:$AH$116,$R26*8+4,CN$2)*$AI26+INDEX(装备数值!$X$13:$AH$116,$T26*8+5,CN$2)*$AJ26+INDEX(装备数值!$X$13:$AH$116,$U26*8+6,CN$2)*$AK26+INDEX(装备数值!$X$13:$AH$116,$V26*8+7,CN$2)*$AL26+INDEX(装备数值!$X$13:$AH$116,$W26*8+8,CN$2)*$AM26</f>
        <v>14625</v>
      </c>
      <c r="CO26" s="14">
        <f>INDEX(装备数值!$X$13:$AH$116,$P26*8+1,CO$2)*$AF26+INDEX(装备数值!$X$13:$AH$116,$Q26*8+2,CO$2)*$AG26+INDEX(装备数值!$X$13:$AH$116,$S26*8+3,CO$2)*$AH26+INDEX(装备数值!$X$13:$AH$116,$R26*8+4,CO$2)*$AI26+INDEX(装备数值!$X$13:$AH$116,$T26*8+5,CO$2)*$AJ26+INDEX(装备数值!$X$13:$AH$116,$U26*8+6,CO$2)*$AK26+INDEX(装备数值!$X$13:$AH$116,$V26*8+7,CO$2)*$AL26+INDEX(装备数值!$X$13:$AH$116,$W26*8+8,CO$2)*$AM26</f>
        <v>900</v>
      </c>
      <c r="CP26" s="14">
        <f>INDEX(装备数值!$X$13:$AH$116,$P26*8+1,CP$2)*$AF26+INDEX(装备数值!$X$13:$AH$116,$Q26*8+2,CP$2)*$AG26+INDEX(装备数值!$X$13:$AH$116,$S26*8+3,CP$2)*$AH26+INDEX(装备数值!$X$13:$AH$116,$R26*8+4,CP$2)*$AI26+INDEX(装备数值!$X$13:$AH$116,$T26*8+5,CP$2)*$AJ26+INDEX(装备数值!$X$13:$AH$116,$U26*8+6,CP$2)*$AK26+INDEX(装备数值!$X$13:$AH$116,$V26*8+7,CP$2)*$AL26+INDEX(装备数值!$X$13:$AH$116,$W26*8+8,CP$2)*$AM26</f>
        <v>15000</v>
      </c>
      <c r="CQ26" s="14">
        <f>INDEX(装备数值!$X$13:$AH$116,$P26*8+1,CQ$2)*$AF26+INDEX(装备数值!$X$13:$AH$116,$Q26*8+2,CQ$2)*$AG26+INDEX(装备数值!$X$13:$AH$116,$S26*8+3,CQ$2)*$AH26+INDEX(装备数值!$X$13:$AH$116,$R26*8+4,CQ$2)*$AI26+INDEX(装备数值!$X$13:$AH$116,$T26*8+5,CQ$2)*$AJ26+INDEX(装备数值!$X$13:$AH$116,$U26*8+6,CQ$2)*$AK26+INDEX(装备数值!$X$13:$AH$116,$V26*8+7,CQ$2)*$AL26+INDEX(装备数值!$X$13:$AH$116,$W26*8+8,CQ$2)*$AM26</f>
        <v>360</v>
      </c>
      <c r="CR26" s="14">
        <f>INDEX(装备数值!$X$13:$AH$116,$P26*8+1,CR$2)*$AF26+INDEX(装备数值!$X$13:$AH$116,$Q26*8+2,CR$2)*$AG26+INDEX(装备数值!$X$13:$AH$116,$S26*8+3,CR$2)*$AH26+INDEX(装备数值!$X$13:$AH$116,$R26*8+4,CR$2)*$AI26+INDEX(装备数值!$X$13:$AH$116,$T26*8+5,CR$2)*$AJ26+INDEX(装备数值!$X$13:$AH$116,$U26*8+6,CR$2)*$AK26+INDEX(装备数值!$X$13:$AH$116,$V26*8+7,CR$2)*$AL26+INDEX(装备数值!$X$13:$AH$116,$W26*8+8,CR$2)*$AM26</f>
        <v>1425</v>
      </c>
      <c r="CS26" s="14">
        <f>INDEX(装备数值!$X$13:$AH$116,$P26*8+1,CS$2)*$AF26+INDEX(装备数值!$X$13:$AH$116,$Q26*8+2,CS$2)*$AG26+INDEX(装备数值!$X$13:$AH$116,$S26*8+3,CS$2)*$AH26+INDEX(装备数值!$X$13:$AH$116,$R26*8+4,CS$2)*$AI26+INDEX(装备数值!$X$13:$AH$116,$T26*8+5,CS$2)*$AJ26+INDEX(装备数值!$X$13:$AH$116,$U26*8+6,CS$2)*$AK26+INDEX(装备数值!$X$13:$AH$116,$V26*8+7,CS$2)*$AL26+INDEX(装备数值!$X$13:$AH$116,$W26*8+8,CS$2)*$AM26</f>
        <v>1350</v>
      </c>
      <c r="CT26" s="14">
        <f>INDEX(装备数值!$X$13:$AH$116,$P26*8+1,CT$2)*$AF26+INDEX(装备数值!$X$13:$AH$116,$Q26*8+2,CT$2)*$AG26+INDEX(装备数值!$X$13:$AH$116,$S26*8+3,CT$2)*$AH26+INDEX(装备数值!$X$13:$AH$116,$R26*8+4,CT$2)*$AI26+INDEX(装备数值!$X$13:$AH$116,$T26*8+5,CT$2)*$AJ26+INDEX(装备数值!$X$13:$AH$116,$U26*8+6,CT$2)*$AK26+INDEX(装备数值!$X$13:$AH$116,$V26*8+7,CT$2)*$AL26+INDEX(装备数值!$X$13:$AH$116,$W26*8+8,CT$2)*$AM26</f>
        <v>1275</v>
      </c>
      <c r="CU26" s="14">
        <f>INDEX(装备数值!$X$13:$AH$116,$P26*8+1,CU$2)*$AF26+INDEX(装备数值!$X$13:$AH$116,$Q26*8+2,CU$2)*$AG26+INDEX(装备数值!$X$13:$AH$116,$S26*8+3,CU$2)*$AH26+INDEX(装备数值!$X$13:$AH$116,$R26*8+4,CU$2)*$AI26+INDEX(装备数值!$X$13:$AH$116,$T26*8+5,CU$2)*$AJ26+INDEX(装备数值!$X$13:$AH$116,$U26*8+6,CU$2)*$AK26+INDEX(装备数值!$X$13:$AH$116,$V26*8+7,CU$2)*$AL26+INDEX(装备数值!$X$13:$AH$116,$W26*8+8,CU$2)*$AM26</f>
        <v>1500</v>
      </c>
      <c r="CV26" s="14">
        <f>INDEX(装备数值!$X$13:$AH$116,$P26*8+1,CV$2)*$AF26+INDEX(装备数值!$X$13:$AH$116,$Q26*8+2,CV$2)*$AG26+INDEX(装备数值!$X$13:$AH$116,$S26*8+3,CV$2)*$AH26+INDEX(装备数值!$X$13:$AH$116,$R26*8+4,CV$2)*$AI26+INDEX(装备数值!$X$13:$AH$116,$T26*8+5,CV$2)*$AJ26+INDEX(装备数值!$X$13:$AH$116,$U26*8+6,CV$2)*$AK26+INDEX(装备数值!$X$13:$AH$116,$V26*8+7,CV$2)*$AL26+INDEX(装备数值!$X$13:$AH$116,$W26*8+8,CV$2)*$AM26</f>
        <v>0</v>
      </c>
      <c r="CW26" s="14">
        <f>INDEX(装备数值!$X$13:$AH$116,$P26*8+1,CW$2)*$AF26+INDEX(装备数值!$X$13:$AH$116,$Q26*8+2,CW$2)*$AG26+INDEX(装备数值!$X$13:$AH$116,$S26*8+3,CW$2)*$AH26+INDEX(装备数值!$X$13:$AH$116,$R26*8+4,CW$2)*$AI26+INDEX(装备数值!$X$13:$AH$116,$T26*8+5,CW$2)*$AJ26+INDEX(装备数值!$X$13:$AH$116,$U26*8+6,CW$2)*$AK26+INDEX(装备数值!$X$13:$AH$116,$V26*8+7,CW$2)*$AL26+INDEX(装备数值!$X$13:$AH$116,$W26*8+8,CW$2)*$AM26</f>
        <v>0</v>
      </c>
      <c r="CY26" s="14">
        <f>INDEX(装备数值!$AN$17:$AN$117,MATCH(MIN($X26:$AE26),装备数值!$AO$17:$AO$117,1))</f>
        <v>5</v>
      </c>
      <c r="CZ26" s="14">
        <f>IF(COUNTIF($P26:$W26,"&gt;"&amp;0)=8,INDEX(装备数值!AR$17:AR$117,$CY26+1),0)</f>
        <v>400</v>
      </c>
      <c r="DA26" s="14">
        <f>IF(COUNTIF($P26:$W26,"&gt;"&amp;0)=8,INDEX(装备数值!AS$17:AS$117,$CY26+1),0)</f>
        <v>3000</v>
      </c>
      <c r="DB26" s="14">
        <f>IF(COUNTIF($P26:$W26,"&gt;"&amp;0)=8,INDEX(装备数值!AT$17:AT$117,$CY26+1),0)</f>
        <v>200</v>
      </c>
      <c r="DC26" s="14">
        <f>IF(COUNTIF($P26:$W26,"&gt;"&amp;0)=8,INDEX(装备数值!AU$17:AU$117,$CY26+1),0)</f>
        <v>4000</v>
      </c>
      <c r="DD26" s="14">
        <f>IF(COUNTIF($P26:$W26,"&gt;"&amp;0)=8,INDEX(装备数值!AV$17:AV$117,$CY26+1),0)</f>
        <v>70</v>
      </c>
      <c r="DF26" s="14">
        <f>INDEX(装备数值!$AY$17:$AY$77,MATCH(MIN($AF26:$AM26),装备数值!$AZ$17:$AZ$77,1))</f>
        <v>2</v>
      </c>
      <c r="DG26" s="26">
        <f>INDEX(装备数值!BA$17:BA$77,通天塔!DF26+1)</f>
        <v>0.02</v>
      </c>
      <c r="DH26" s="26">
        <f>INDEX(装备数值!BA$17:BA$77,通天塔!DF26+1)</f>
        <v>0.02</v>
      </c>
      <c r="DJ26" s="14">
        <f t="shared" si="40"/>
        <v>5</v>
      </c>
      <c r="DK26" s="14">
        <f>VLOOKUP(DJ26,军阶与晶片数值!$W$6:$X$27,2)</f>
        <v>2</v>
      </c>
      <c r="DL26" s="14">
        <f>INDEX(军阶与晶片数值!Y$6:Y$27,$DK26+1)</f>
        <v>200</v>
      </c>
      <c r="DM26" s="14">
        <f>INDEX(军阶与晶片数值!Z$6:Z$27,$DK26+1)</f>
        <v>200</v>
      </c>
      <c r="DN26" s="14">
        <f>INDEX(军阶与晶片数值!AA$6:AA$27,$DK26+1)</f>
        <v>200</v>
      </c>
      <c r="DO26" s="14">
        <f>INDEX(军阶与晶片数值!AB$6:AB$27,$DK26+1)</f>
        <v>200</v>
      </c>
      <c r="DP26" s="29">
        <f>INDEX(军阶与晶片数值!AC$6:AC$27,$DK26+1)</f>
        <v>10</v>
      </c>
      <c r="DQ26" s="29">
        <f>INDEX(军阶与晶片数值!AD$6:AD$27,$DK26+1)</f>
        <v>5</v>
      </c>
      <c r="DS26" s="26">
        <f>INDEX(军阶与晶片数值!I$6:I$16,AN26+1)</f>
        <v>0.01</v>
      </c>
      <c r="DT26" s="26">
        <f>INDEX(军阶与晶片数值!M$6:M$16,AO26+1)</f>
        <v>0.01</v>
      </c>
      <c r="DU26" s="26">
        <f>INDEX(军阶与晶片数值!J$6:J$16,AP26+1)</f>
        <v>0.01</v>
      </c>
      <c r="DV26" s="26">
        <f>INDEX(军阶与晶片数值!K$6:K$16,AQ26+1)</f>
        <v>0.02</v>
      </c>
      <c r="DW26" s="26">
        <f>INDEX(军阶与晶片数值!L$6:L$16,AR26+1)</f>
        <v>0.02</v>
      </c>
      <c r="DX26" s="28">
        <f>INDEX(军阶与晶片数值!N$6:N$16,AS26+1)</f>
        <v>0</v>
      </c>
      <c r="DY26" s="28">
        <f>INDEX(军阶与晶片数值!O$6:O$16,AT26+1)</f>
        <v>0</v>
      </c>
      <c r="DZ26" s="28">
        <f>INDEX(军阶与晶片数值!P$6:P$16,AU26+1)</f>
        <v>0</v>
      </c>
      <c r="EA26" s="28">
        <f>INDEX(军阶与晶片数值!Q$6:Q$16,AV26+1)</f>
        <v>0</v>
      </c>
      <c r="EB26" s="26">
        <f>INDEX(军阶与晶片数值!R$6:R$16,AW26+1)</f>
        <v>0</v>
      </c>
      <c r="EC26" s="26">
        <f>INDEX(军阶与晶片数值!S$6:S$16,AX26+1)</f>
        <v>0</v>
      </c>
      <c r="ED26" s="26">
        <f>INDEX(军阶与晶片数值!T$6:T$16,AY26+1)</f>
        <v>0</v>
      </c>
      <c r="EE26" s="26">
        <f>INDEX(军阶与晶片数值!U$6:U$16,AZ26+1)</f>
        <v>0</v>
      </c>
      <c r="EG26" s="26">
        <f>INDEX(军阶与晶片数值!$C$6:$C$36,通天塔!$BA26+1)</f>
        <v>0.2</v>
      </c>
      <c r="EH26" s="26">
        <f>INDEX(军阶与晶片数值!$C$6:$C$36,通天塔!$BA26+1)</f>
        <v>0.2</v>
      </c>
      <c r="EI26" s="26">
        <f>INDEX(军阶与晶片数值!$C$6:$C$36,通天塔!$BA26+1)</f>
        <v>0.2</v>
      </c>
      <c r="EJ26" s="26">
        <f>INDEX(军阶与晶片数值!$C$6:$C$36,通天塔!$BA26+1)</f>
        <v>0.2</v>
      </c>
      <c r="EK26" s="26">
        <f>INDEX(军阶与晶片数值!$C$6:$C$36,通天塔!$BA26+1)</f>
        <v>0.2</v>
      </c>
      <c r="EM26" s="14">
        <f>INDEX(战舰突破!$H$6:$H$18,通天塔!$J26+1)+INDEX(战舰突破!$H$23:$H$35,通天塔!$K26+1)+INDEX(战舰突破!$H$40:$H$52,通天塔!$L26+1)</f>
        <v>200</v>
      </c>
      <c r="EN26" s="14">
        <f>INDEX(战舰突破!$I$6:$I$18,通天塔!$J26+1)+INDEX(战舰突破!$I$23:$I$35,通天塔!$K26+1)+INDEX(战舰突破!$I$40:$I$52,通天塔!$L26+1)</f>
        <v>200</v>
      </c>
      <c r="EO26" s="14">
        <f>INDEX(战舰突破!$J$6:$J$18,通天塔!$J26+1)+INDEX(战舰突破!$J$23:$J$35,通天塔!$K26+1)+INDEX(战舰突破!$J$40:$J$52,通天塔!$L26+1)</f>
        <v>0</v>
      </c>
      <c r="EP26" s="14">
        <f>INDEX(战舰突破!$K$6:$K$18,通天塔!$J26+1)+INDEX(战舰突破!$K$23:$K$35,通天塔!$K26+1)+INDEX(战舰突破!$K$40:$K$52,通天塔!$L26+1)</f>
        <v>0</v>
      </c>
      <c r="EQ26" s="14">
        <f>INDEX(战舰突破!$L$6:$L$18,通天塔!$J26+1)+INDEX(战舰突破!$L$23:$L$35,通天塔!$K26+1)+INDEX(战舰突破!$L$40:$L$52,通天塔!$L26+1)</f>
        <v>200</v>
      </c>
      <c r="ER26" s="18">
        <f>INDEX(战舰突破!$N$6:$N$18,通天塔!$J26+1)+INDEX(战舰突破!$N$23:$N$35,通天塔!$K26+1)+INDEX(战舰突破!$N$40:$N$52,通天塔!$L26+1)</f>
        <v>0</v>
      </c>
      <c r="ES26" s="18">
        <f>INDEX(战舰突破!$O$6:$O$18,通天塔!$J26+1)+INDEX(战舰突破!$O$23:$O$35,通天塔!$K26+1)+INDEX(战舰突破!$O$40:$O$52,通天塔!$L26+1)</f>
        <v>0</v>
      </c>
      <c r="ET26" s="18">
        <f>INDEX(战舰突破!$P$6:$P$18,通天塔!$J26+1)+INDEX(战舰突破!$P$23:$P$35,通天塔!$K26+1)+INDEX(战舰突破!$P$40:$P$52,通天塔!$L26+1)</f>
        <v>0</v>
      </c>
      <c r="EU26" s="18">
        <f>INDEX(战舰突破!$Q$6:$Q$18,通天塔!$J26+1)+INDEX(战舰突破!$Q$23:$Q$35,通天塔!$K26+1)+INDEX(战舰突破!$Q$40:$Q$52,通天塔!$L26+1)</f>
        <v>0</v>
      </c>
      <c r="EV26" s="18">
        <f>INDEX(战舰突破!$R$6:$R$18,通天塔!$J26+1)+INDEX(战舰突破!$R$23:$R$35,通天塔!$K26+1)+INDEX(战舰突破!$R$40:$R$52,通天塔!$L26+1)</f>
        <v>0</v>
      </c>
      <c r="EW26" s="18">
        <f>INDEX(战舰突破!$M$6:$M$18,通天塔!$J26+1)+INDEX(战舰突破!$M$23:$M$35,通天塔!$K26+1)+INDEX(战舰突破!$M$40:$M$52,通天塔!$L26+1)</f>
        <v>0</v>
      </c>
      <c r="EX26" s="22">
        <f>INDEX(战舰突破!$W$6:$W$18,通天塔!$J26+1)+INDEX(战舰突破!$W$23:$W$35,通天塔!$K26+1)+INDEX(战舰突破!$W$40:$W$52,通天塔!$L26+1)</f>
        <v>0.3</v>
      </c>
      <c r="FA26" s="14">
        <f>INDEX(战舰突破!$S$6:$S$18,通天塔!$J26+1)</f>
        <v>0</v>
      </c>
      <c r="FB26" s="14">
        <f>INDEX(战舰突破!$T$6:$T$18,通天塔!$J26+1)</f>
        <v>0</v>
      </c>
      <c r="FC26" s="14">
        <f>INDEX(战舰突破!$U$6:$U$18,通天塔!$J26+1)</f>
        <v>0.1</v>
      </c>
      <c r="FD26" s="14">
        <f>INDEX(战舰突破!$V$6:$V$18,通天塔!$J26+1)</f>
        <v>0</v>
      </c>
      <c r="FE26" s="14">
        <f>INDEX(战舰突破!$X$6:$X$18,通天塔!$J26+1)</f>
        <v>3</v>
      </c>
      <c r="FG26" s="14">
        <f>INDEX(战舰突破!$S$23:$S$35,通天塔!$J26+1)</f>
        <v>0</v>
      </c>
      <c r="FH26" s="14">
        <f>INDEX(战舰突破!$T$23:$T$35,通天塔!$J26+1)</f>
        <v>0</v>
      </c>
      <c r="FI26" s="14">
        <f>INDEX(战舰突破!$U$23:$U$35,通天塔!$J26+1)</f>
        <v>0.1</v>
      </c>
      <c r="FJ26" s="14">
        <f>INDEX(战舰突破!$V$23:$V$35,通天塔!$J26+1)</f>
        <v>0</v>
      </c>
      <c r="FK26" s="14">
        <f>INDEX(战舰突破!$X$23:$X$35,通天塔!$J26+1)</f>
        <v>45</v>
      </c>
      <c r="FM26" s="14">
        <f>INDEX(战舰突破!$S$40:$S$52,通天塔!$J26+1)</f>
        <v>0</v>
      </c>
      <c r="FN26" s="14">
        <f>INDEX(战舰突破!$T$40:$T$52,通天塔!$J26+1)</f>
        <v>0</v>
      </c>
      <c r="FO26" s="14">
        <f>INDEX(战舰突破!$U$40:$U$52,通天塔!$J26+1)</f>
        <v>0.1</v>
      </c>
      <c r="FP26" s="14">
        <f>INDEX(战舰突破!$V$40:$V$52,通天塔!$J26+1)</f>
        <v>0</v>
      </c>
      <c r="FQ26" s="14">
        <f>INDEX(战舰突破!$X$40:$X$52,通天塔!$J26+1)</f>
        <v>75</v>
      </c>
      <c r="FT26" s="14">
        <f t="shared" si="41"/>
        <v>12802</v>
      </c>
      <c r="FU26" s="14">
        <f t="shared" si="42"/>
        <v>13175</v>
      </c>
      <c r="FV26" s="14">
        <f t="shared" si="43"/>
        <v>13175</v>
      </c>
      <c r="FW26" s="14">
        <f t="shared" si="44"/>
        <v>99455</v>
      </c>
      <c r="FX26" s="14">
        <f t="shared" si="45"/>
        <v>7033</v>
      </c>
      <c r="FY26" s="14">
        <f t="shared" si="46"/>
        <v>174503</v>
      </c>
      <c r="FZ26" s="14">
        <f t="shared" si="47"/>
        <v>2942</v>
      </c>
      <c r="GA26" s="28">
        <f t="shared" si="48"/>
        <v>1625</v>
      </c>
      <c r="GB26" s="28">
        <f t="shared" si="49"/>
        <v>1550</v>
      </c>
      <c r="GC26" s="28">
        <f t="shared" si="50"/>
        <v>1475</v>
      </c>
      <c r="GD26" s="28">
        <f t="shared" si="51"/>
        <v>1700</v>
      </c>
      <c r="GE26" s="28">
        <f t="shared" si="52"/>
        <v>1.02</v>
      </c>
      <c r="GF26" s="28">
        <f t="shared" si="53"/>
        <v>1.02</v>
      </c>
      <c r="GG26" s="28">
        <f t="shared" si="54"/>
        <v>0</v>
      </c>
      <c r="GH26" s="28">
        <f t="shared" si="55"/>
        <v>5.01</v>
      </c>
      <c r="GI26" s="14">
        <f t="shared" si="56"/>
        <v>1</v>
      </c>
      <c r="GJ26" s="14">
        <f t="shared" si="57"/>
        <v>1</v>
      </c>
      <c r="GK26" s="14">
        <f t="shared" si="58"/>
        <v>1</v>
      </c>
      <c r="GL26" s="18">
        <f t="shared" si="59"/>
        <v>1</v>
      </c>
      <c r="GM26" s="18">
        <f t="shared" si="60"/>
        <v>1</v>
      </c>
      <c r="GN26" s="18">
        <f t="shared" si="61"/>
        <v>1</v>
      </c>
      <c r="GO26" s="29">
        <f t="shared" si="62"/>
        <v>1775</v>
      </c>
      <c r="GP26" s="29">
        <f t="shared" si="62"/>
        <v>2075</v>
      </c>
      <c r="GQ26" s="29">
        <f t="shared" si="62"/>
        <v>2075</v>
      </c>
      <c r="GR26" s="26">
        <f t="shared" si="63"/>
        <v>0.1</v>
      </c>
      <c r="GS26" s="26">
        <f t="shared" si="64"/>
        <v>0.1</v>
      </c>
      <c r="GT26" s="26">
        <f t="shared" si="65"/>
        <v>0.1</v>
      </c>
      <c r="GU26" s="14">
        <f t="shared" si="66"/>
        <v>2</v>
      </c>
      <c r="GV26" s="14">
        <f t="shared" si="67"/>
        <v>2</v>
      </c>
      <c r="GW26" s="14">
        <f t="shared" si="68"/>
        <v>2</v>
      </c>
      <c r="GX26" s="14">
        <f t="shared" si="69"/>
        <v>3</v>
      </c>
      <c r="GY26" s="14">
        <f t="shared" si="70"/>
        <v>45</v>
      </c>
      <c r="GZ26" s="14">
        <f t="shared" si="71"/>
        <v>75</v>
      </c>
      <c r="HA26">
        <v>22</v>
      </c>
      <c r="HB26" s="14">
        <f t="shared" si="72"/>
        <v>1966107</v>
      </c>
      <c r="HD26" s="14">
        <f t="shared" si="73"/>
        <v>13881</v>
      </c>
      <c r="HE26" s="14">
        <f t="shared" si="74"/>
        <v>6371</v>
      </c>
      <c r="HF26" s="29">
        <f t="shared" si="75"/>
        <v>1488</v>
      </c>
      <c r="HG26" s="29">
        <f t="shared" si="76"/>
        <v>833</v>
      </c>
      <c r="HH26" s="29">
        <f t="shared" si="77"/>
        <v>843</v>
      </c>
      <c r="HI26" s="29">
        <f t="shared" si="78"/>
        <v>945</v>
      </c>
      <c r="HJ26" s="14">
        <f t="shared" si="79"/>
        <v>1.02</v>
      </c>
      <c r="HK26" s="14">
        <f t="shared" si="80"/>
        <v>1.02</v>
      </c>
      <c r="HL26" s="14">
        <f t="shared" si="81"/>
        <v>3915</v>
      </c>
      <c r="HM26" s="14">
        <f t="shared" si="82"/>
        <v>5311</v>
      </c>
      <c r="HN26" s="26">
        <f t="shared" si="83"/>
        <v>0.41092249657064467</v>
      </c>
      <c r="HO26" s="26">
        <f t="shared" si="84"/>
        <v>0.52138964577656677</v>
      </c>
      <c r="HP26" s="29">
        <f t="shared" si="85"/>
        <v>903</v>
      </c>
      <c r="HQ26" s="29">
        <f t="shared" si="86"/>
        <v>4589</v>
      </c>
      <c r="HR26" s="29">
        <f t="shared" si="87"/>
        <v>6133</v>
      </c>
      <c r="HS26" s="26">
        <f t="shared" si="88"/>
        <v>0.35586225997045784</v>
      </c>
      <c r="HT26" s="26">
        <f t="shared" si="89"/>
        <v>0.42510155096011815</v>
      </c>
      <c r="HU26" s="26">
        <f t="shared" si="90"/>
        <v>0.42510155096011815</v>
      </c>
      <c r="HV26" s="26">
        <f t="shared" si="91"/>
        <v>0</v>
      </c>
      <c r="HW26" s="29">
        <f t="shared" si="29"/>
        <v>1.3558622599704577</v>
      </c>
      <c r="HX26" s="29">
        <f t="shared" si="30"/>
        <v>1.4251015509601181</v>
      </c>
      <c r="HY26" s="29">
        <f t="shared" si="31"/>
        <v>1.4251015509601181</v>
      </c>
      <c r="HZ26" s="29">
        <f t="shared" si="32"/>
        <v>6121.7181037666169</v>
      </c>
      <c r="IA26" s="29">
        <f t="shared" si="33"/>
        <v>4359.8606782373208</v>
      </c>
      <c r="IB26" s="29">
        <f t="shared" si="34"/>
        <v>4370.0739060192027</v>
      </c>
      <c r="IC26" s="29">
        <f t="shared" si="35"/>
        <v>44307</v>
      </c>
      <c r="ID26" s="14">
        <f t="shared" si="92"/>
        <v>14851.65</v>
      </c>
      <c r="IH26" s="14">
        <v>1</v>
      </c>
      <c r="II26" s="14">
        <v>0.9</v>
      </c>
      <c r="IJ26" s="14">
        <v>480</v>
      </c>
      <c r="IK26" s="14">
        <v>80</v>
      </c>
      <c r="IL26" s="14">
        <v>60</v>
      </c>
      <c r="IM26" s="23">
        <f t="shared" si="93"/>
        <v>1915292</v>
      </c>
      <c r="IN26" s="23">
        <f t="shared" si="110"/>
        <v>1</v>
      </c>
      <c r="IO26" s="23">
        <f t="shared" si="111"/>
        <v>1915.29</v>
      </c>
      <c r="IP26" s="23">
        <f t="shared" si="112"/>
        <v>3007782</v>
      </c>
      <c r="IQ26" s="23">
        <f t="shared" si="96"/>
        <v>1</v>
      </c>
      <c r="IR26" s="23">
        <f t="shared" si="97"/>
        <v>3007.78</v>
      </c>
      <c r="IS26" s="14">
        <v>1</v>
      </c>
      <c r="IT26" s="14">
        <v>0.9</v>
      </c>
      <c r="IU26" s="14">
        <v>240</v>
      </c>
      <c r="IV26" s="14">
        <v>40</v>
      </c>
      <c r="IW26" s="14">
        <v>30</v>
      </c>
      <c r="IX26" s="23">
        <f>INT(($HP26*$GI26*IU26*$HW26+$HQ26*$GJ26*$HX26*IV26+$HR26*$GK26*$HY26*IW26)+$IC26*IS26+($HQ26*$GJ26*$HX26*IT26*5*6/1.5+$HR26*$GK26*$HY26*IT26*5*6/2))</f>
        <v>1097653</v>
      </c>
      <c r="IY26" s="23">
        <f t="shared" si="98"/>
        <v>1</v>
      </c>
      <c r="IZ26" s="23">
        <f t="shared" si="99"/>
        <v>1097.6500000000001</v>
      </c>
      <c r="JA26" s="23"/>
      <c r="JB26" s="23"/>
      <c r="JC26" s="23"/>
      <c r="JG26">
        <f t="shared" si="37"/>
        <v>1.284598000346882</v>
      </c>
      <c r="JH26">
        <f t="shared" si="38"/>
        <v>1.3102899603538196</v>
      </c>
      <c r="JJ26" s="14">
        <v>10</v>
      </c>
      <c r="JK26" s="14">
        <v>2</v>
      </c>
      <c r="JL26" s="14">
        <v>1.5</v>
      </c>
      <c r="JM26" s="23">
        <f>INT(($HP26*$GI26*$HW26*JJ26+$HQ26*$GJ26*$HX26*JK26+$HR26*$GK26*$HY26*JL26))</f>
        <v>38433</v>
      </c>
      <c r="JN26" s="23">
        <f t="shared" si="100"/>
        <v>0</v>
      </c>
      <c r="JO26" s="23">
        <f t="shared" si="101"/>
        <v>38433</v>
      </c>
      <c r="JP26" s="14">
        <v>30</v>
      </c>
      <c r="JQ26" s="14">
        <v>6</v>
      </c>
      <c r="JR26" s="14">
        <v>4</v>
      </c>
      <c r="JS26" s="23">
        <f>INT(($HP26*$GI26*$HW26*JP26+$HQ26*$GJ26*$HX26*JQ26+$HR26*$GK26*$HY26*JR26))</f>
        <v>110929</v>
      </c>
      <c r="JT26" s="23">
        <f t="shared" si="102"/>
        <v>0</v>
      </c>
      <c r="JU26" s="23">
        <f t="shared" si="103"/>
        <v>110929</v>
      </c>
      <c r="JW26" s="23">
        <f t="shared" si="104"/>
        <v>147905</v>
      </c>
      <c r="JX26" s="23">
        <f t="shared" si="105"/>
        <v>0</v>
      </c>
      <c r="JY26" s="23">
        <f t="shared" si="106"/>
        <v>147905</v>
      </c>
      <c r="JZ26" s="23">
        <f t="shared" si="113"/>
        <v>57650</v>
      </c>
      <c r="KA26" s="23">
        <f t="shared" si="108"/>
        <v>0</v>
      </c>
      <c r="KB26" s="23">
        <f t="shared" si="109"/>
        <v>57650</v>
      </c>
      <c r="KF26">
        <v>27</v>
      </c>
      <c r="KG26" t="s">
        <v>136</v>
      </c>
      <c r="KH26" s="17">
        <v>1.8</v>
      </c>
      <c r="KI26" t="s">
        <v>200</v>
      </c>
      <c r="KJ26" t="s">
        <v>244</v>
      </c>
      <c r="KK26" t="s">
        <v>245</v>
      </c>
      <c r="KM26" t="s">
        <v>214</v>
      </c>
    </row>
    <row r="27" spans="3:299" ht="16.5" x14ac:dyDescent="0.2">
      <c r="C27" s="14">
        <f t="shared" si="39"/>
        <v>1</v>
      </c>
      <c r="D27" s="14">
        <v>23</v>
      </c>
      <c r="E27" s="14" t="s">
        <v>723</v>
      </c>
      <c r="F27" s="14">
        <v>67</v>
      </c>
      <c r="G27" s="14">
        <v>20</v>
      </c>
      <c r="H27" s="14">
        <v>20</v>
      </c>
      <c r="I27" s="14">
        <v>50</v>
      </c>
      <c r="J27" s="14">
        <v>2</v>
      </c>
      <c r="K27" s="14">
        <v>2</v>
      </c>
      <c r="L27" s="14">
        <v>2</v>
      </c>
      <c r="M27" s="14">
        <v>1</v>
      </c>
      <c r="N27" s="14">
        <v>1</v>
      </c>
      <c r="O27" s="14">
        <v>1</v>
      </c>
      <c r="P27" s="14">
        <v>3</v>
      </c>
      <c r="Q27" s="14">
        <v>4</v>
      </c>
      <c r="R27" s="14">
        <v>3</v>
      </c>
      <c r="S27" s="14">
        <v>3</v>
      </c>
      <c r="T27" s="14">
        <v>3</v>
      </c>
      <c r="U27" s="14">
        <v>3</v>
      </c>
      <c r="V27" s="14">
        <v>3</v>
      </c>
      <c r="W27" s="14">
        <v>3</v>
      </c>
      <c r="X27" s="14">
        <v>60</v>
      </c>
      <c r="Y27" s="14">
        <v>60</v>
      </c>
      <c r="Z27" s="14">
        <v>60</v>
      </c>
      <c r="AA27" s="14">
        <v>60</v>
      </c>
      <c r="AB27" s="14">
        <v>60</v>
      </c>
      <c r="AC27" s="14">
        <v>60</v>
      </c>
      <c r="AD27" s="14">
        <v>60</v>
      </c>
      <c r="AE27" s="14">
        <v>60</v>
      </c>
      <c r="AF27" s="14">
        <v>6</v>
      </c>
      <c r="AG27" s="14">
        <v>6</v>
      </c>
      <c r="AH27" s="14">
        <v>6</v>
      </c>
      <c r="AI27" s="14">
        <v>6</v>
      </c>
      <c r="AJ27" s="14">
        <v>6</v>
      </c>
      <c r="AK27" s="14">
        <v>6</v>
      </c>
      <c r="AL27" s="14">
        <v>5</v>
      </c>
      <c r="AM27" s="14">
        <v>5</v>
      </c>
      <c r="AN27" s="14">
        <v>1</v>
      </c>
      <c r="AO27" s="14">
        <v>1</v>
      </c>
      <c r="AP27" s="14">
        <v>1</v>
      </c>
      <c r="AQ27" s="14">
        <v>1</v>
      </c>
      <c r="AR27" s="14">
        <v>1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6</v>
      </c>
      <c r="BF27" s="14">
        <f>ROUND((INDEX(新战舰养成!S$6:S$18,通天塔!$J27+1)+INDEX(新战舰养成!D$6:D$18,通天塔!$J27+1)*(通天塔!$G27-1))*INDEX(战舰突破!$D$6:$D$18,通天塔!$M27+1),0)</f>
        <v>1183</v>
      </c>
      <c r="BG27" s="14">
        <f>ROUND((INDEX(新战舰养成!T$6:T$18,通天塔!$J27+1)+INDEX(新战舰养成!E$6:E$18,通天塔!$J27+1)*(通天塔!$G27-1))*INDEX(战舰突破!$D$6:$D$18,通天塔!$M27+1),0)</f>
        <v>9394</v>
      </c>
      <c r="BH27" s="14">
        <f>ROUND((INDEX(新战舰养成!U$6:U$18,通天塔!$J27+1)+INDEX(新战舰养成!F$6:F$18,通天塔!$J27+1)*(通天塔!$G27-1))*INDEX(战舰突破!$D$6:$D$18,通天塔!$M27+1),0)</f>
        <v>613</v>
      </c>
      <c r="BI27" s="14">
        <f>ROUND((INDEX(新战舰养成!V$6:V$18,通天塔!$J27+1)+INDEX(新战舰养成!G$6:G$18,通天塔!$J27+1)*(通天塔!$G27-1))*INDEX(战舰突破!$D$6:$D$18,通天塔!$M27+1),0)</f>
        <v>330</v>
      </c>
      <c r="BJ27" s="14">
        <f>ROUND((INDEX(新战舰养成!W$6:W$18,通天塔!$J27+1)+INDEX(新战舰养成!H$6:H$18,通天塔!$J27+1)*(通天塔!$G27-1))*INDEX(战舰突破!$D$6:$D$18,通天塔!$M27+1),0)</f>
        <v>4</v>
      </c>
      <c r="BL27" s="14">
        <f>IF($H27&gt;0,ROUND((INDEX(新战舰养成!X$6:X$18,通天塔!$K27+1)+INDEX(新战舰养成!I$6:I$18,通天塔!$K27+1)*(通天塔!$H27-1))*INDEX(战舰突破!$D$6:$D$18,通天塔!$N27+1),0),0)</f>
        <v>1491</v>
      </c>
      <c r="BM27" s="14">
        <f>IF($H27&gt;0,ROUND((INDEX(新战舰养成!Y$6:Y$18,通天塔!$K27+1)+INDEX(新战舰养成!J$6:J$18,通天塔!$K27+1)*(通天塔!$H27-1))*INDEX(战舰突破!$D$6:$D$18,通天塔!$N27+1),0),0)</f>
        <v>0</v>
      </c>
      <c r="BN27" s="14">
        <f>IF($H27&gt;0,ROUND((INDEX(新战舰养成!Z$6:Z$18,通天塔!$K27+1)+INDEX(新战舰养成!K$6:K$18,通天塔!$K27+1)*(通天塔!$H27-1))*INDEX(战舰突破!$D$6:$D$18,通天塔!$N27+1),0),0)</f>
        <v>0</v>
      </c>
      <c r="BO27" s="14">
        <f>IF($H27&gt;0,ROUND((INDEX(新战舰养成!AA$6:AA$18,通天塔!$K27+1)+INDEX(新战舰养成!L$6:L$18,通天塔!$K27+1)*(通天塔!$H27-1))*INDEX(战舰突破!$D$6:$D$18,通天塔!$N27+1),0),0)</f>
        <v>11825</v>
      </c>
      <c r="BP27" s="14">
        <f>IF($H27&gt;0,ROUND((INDEX(新战舰养成!AB$6:AB$18,通天塔!$K27+1)+INDEX(新战舰养成!M$6:M$18,通天塔!$K27+1)*(通天塔!$H27-1))*INDEX(战舰突破!$D$6:$D$18,通天塔!$N27+1),0),0)</f>
        <v>234</v>
      </c>
      <c r="BR27" s="14">
        <f>IF($I27&gt;0,ROUND((INDEX(新战舰养成!AC$6:AC$18,通天塔!$L27+1)+INDEX(新战舰养成!I$6:I$18,通天塔!$L27+1)*(通天塔!$I27-1))*INDEX(战舰突破!$D$6:$D$18,通天塔!$O27+1),0),0)</f>
        <v>2481</v>
      </c>
      <c r="BS27" s="14">
        <f>IF($I27&gt;0,ROUND((INDEX(新战舰养成!AD$6:AD$18,通天塔!$L27+1)+INDEX(新战舰养成!J$6:J$18,通天塔!$L27+1)*(通天塔!$I27-1))*INDEX(战舰突破!$D$6:$D$18,通天塔!$O27+1),0),0)</f>
        <v>0</v>
      </c>
      <c r="BT27" s="14">
        <f>IF($I27&gt;0,ROUND((INDEX(新战舰养成!AE$6:AE$18,通天塔!$L27+1)+INDEX(新战舰养成!K$6:K$18,通天塔!$L27+1)*(通天塔!$I27-1))*INDEX(战舰突破!$D$6:$D$18,通天塔!$O27+1),0),0)</f>
        <v>0</v>
      </c>
      <c r="BU27" s="14">
        <f>IF($I27&gt;0,ROUND((INDEX(新战舰养成!AF$6:AF$18,通天塔!$L27+1)+INDEX(新战舰养成!L$6:L$18,通天塔!$L27+1)*(通天塔!$I27-1))*INDEX(战舰突破!$D$6:$D$18,通天塔!$O27+1),0),0)</f>
        <v>14713</v>
      </c>
      <c r="BV27" s="14">
        <f>IF($I27&gt;0,ROUND((INDEX(新战舰养成!AG$6:AG$18,通天塔!$L27+1)+INDEX(新战舰养成!M$6:M$18,通天塔!$L27+1)*(通天塔!$I27-1))*INDEX(战舰突破!$D$6:$D$18,通天塔!$O27+1),0),0)</f>
        <v>462</v>
      </c>
      <c r="BY27" s="14">
        <f>(INDEX(装备数值!$C$13:$G$116,通天塔!$P27*8+1,BY$2)+INDEX(装备数值!$C$13:$G$116,通天塔!$Q27*8+2,BY$2)+INDEX(装备数值!$C$13:$G$116,通天塔!$S27*8+3,BY$2)+INDEX(装备数值!$C$13:$G$116,通天塔!$R27*8+4,BY$2)+INDEX(装备数值!$C$13:$G$116,通天塔!$T27*8+5,BY$2)+INDEX(装备数值!$C$13:$G$116,通天塔!$U27*8+6,BY$2)+INDEX(装备数值!$C$13:$G$116,通天塔!$V27*8+7,BY$2)+INDEX(装备数值!$C$13:$G$116,通天塔!$W27*8+8,BY$2))</f>
        <v>2000</v>
      </c>
      <c r="BZ27" s="14">
        <f>(INDEX(装备数值!$C$13:$G$116,通天塔!$P27*8+1,BZ$2)+INDEX(装备数值!$C$13:$G$116,通天塔!$Q27*8+2,BZ$2)+INDEX(装备数值!$C$13:$G$116,通天塔!$S27*8+3,BZ$2)+INDEX(装备数值!$C$13:$G$116,通天塔!$R27*8+4,BZ$2)+INDEX(装备数值!$C$13:$G$116,通天塔!$T27*8+5,BZ$2)+INDEX(装备数值!$C$13:$G$116,通天塔!$U27*8+6,BZ$2)+INDEX(装备数值!$C$13:$G$116,通天塔!$V27*8+7,BZ$2)+INDEX(装备数值!$C$13:$G$116,通天塔!$W27*8+8,BZ$2))</f>
        <v>15000</v>
      </c>
      <c r="CA27" s="14">
        <f>(INDEX(装备数值!$C$13:$G$116,通天塔!$P27*8+1,CA$2)+INDEX(装备数值!$C$13:$G$116,通天塔!$Q27*8+2,CA$2)+INDEX(装备数值!$C$13:$G$116,通天塔!$S27*8+3,CA$2)+INDEX(装备数值!$C$13:$G$116,通天塔!$R27*8+4,CA$2)+INDEX(装备数值!$C$13:$G$116,通天塔!$T27*8+5,CA$2)+INDEX(装备数值!$C$13:$G$116,通天塔!$U27*8+6,CA$2)+INDEX(装备数值!$C$13:$G$116,通天塔!$V27*8+7,CA$2)+INDEX(装备数值!$C$13:$G$116,通天塔!$W27*8+8,CA$2))</f>
        <v>1140</v>
      </c>
      <c r="CB27" s="14">
        <f>(INDEX(装备数值!$C$13:$G$116,通天塔!$P27*8+1,CB$2)+INDEX(装备数值!$C$13:$G$116,通天塔!$Q27*8+2,CB$2)+INDEX(装备数值!$C$13:$G$116,通天塔!$S27*8+3,CB$2)+INDEX(装备数值!$C$13:$G$116,通天塔!$R27*8+4,CB$2)+INDEX(装备数值!$C$13:$G$116,通天塔!$T27*8+5,CB$2)+INDEX(装备数值!$C$13:$G$116,通天塔!$U27*8+6,CB$2)+INDEX(装备数值!$C$13:$G$116,通天塔!$V27*8+7,CB$2)+INDEX(装备数值!$C$13:$G$116,通天塔!$W27*8+8,CB$2))</f>
        <v>34000</v>
      </c>
      <c r="CC27" s="14">
        <f>(INDEX(装备数值!$C$13:$G$116,通天塔!$P27*8+1,CC$2)+INDEX(装备数值!$C$13:$G$116,通天塔!$Q27*8+2,CC$2)+INDEX(装备数值!$C$13:$G$116,通天塔!$S27*8+3,CC$2)+INDEX(装备数值!$C$13:$G$116,通天塔!$R27*8+4,CC$2)+INDEX(装备数值!$C$13:$G$116,通天塔!$T27*8+5,CC$2)+INDEX(装备数值!$C$13:$G$116,通天塔!$U27*8+6,CC$2)+INDEX(装备数值!$C$13:$G$116,通天塔!$V27*8+7,CC$2)+INDEX(装备数值!$C$13:$G$116,通天塔!$W27*8+8,CC$2))</f>
        <v>350</v>
      </c>
      <c r="CF27" s="14">
        <f>INDEX(装备数值!$I$13:$M$116,通天塔!$P27*8+1,CF$2)*$X27+INDEX(装备数值!$I$13:$M$116,通天塔!$Q27*8+2,CF$2)*$Y27+INDEX(装备数值!$I$13:$M$116,通天塔!$S27*8+3,CF$2)*$Z27+INDEX(装备数值!$I$13:$M$116,通天塔!$R27*8+4,CF$2)*$AA27+INDEX(装备数值!$I$13:$M$116,通天塔!$T27*8+5,CF$2)*$AB27+INDEX(装备数值!$I$13:$M$116,通天塔!$U27*8+6,CF$2)*$AC27+INDEX(装备数值!$I$13:$M$116,通天塔!$V27*8+7,CF$2)*$AD27+INDEX(装备数值!$I$13:$M$116,通天塔!$W27*8+8,CF$2)*$AE27</f>
        <v>4800</v>
      </c>
      <c r="CG27" s="14">
        <f>INDEX(装备数值!$I$13:$M$116,通天塔!$P27*8+1,CG$2)*$X27+INDEX(装备数值!$I$13:$M$116,通天塔!$Q27*8+2,CG$2)*$Y27+INDEX(装备数值!$I$13:$M$116,通天塔!$S27*8+3,CG$2)*$Z27+INDEX(装备数值!$I$13:$M$116,通天塔!$R27*8+4,CG$2)*$AA27+INDEX(装备数值!$I$13:$M$116,通天塔!$T27*8+5,CG$2)*$AB27+INDEX(装备数值!$I$13:$M$116,通天塔!$U27*8+6,CG$2)*$AC27+INDEX(装备数值!$I$13:$M$116,通天塔!$V27*8+7,CG$2)*$AD27+INDEX(装备数值!$I$13:$M$116,通天塔!$W27*8+8,CG$2)*$AE27</f>
        <v>36000</v>
      </c>
      <c r="CH27" s="14">
        <f>INDEX(装备数值!$I$13:$M$116,通天塔!$P27*8+1,CH$2)*$X27+INDEX(装备数值!$I$13:$M$116,通天塔!$Q27*8+2,CH$2)*$Y27+INDEX(装备数值!$I$13:$M$116,通天塔!$S27*8+3,CH$2)*$Z27+INDEX(装备数值!$I$13:$M$116,通天塔!$R27*8+4,CH$2)*$AA27+INDEX(装备数值!$I$13:$M$116,通天塔!$T27*8+5,CH$2)*$AB27+INDEX(装备数值!$I$13:$M$116,通天塔!$U27*8+6,CH$2)*$AC27+INDEX(装备数值!$I$13:$M$116,通天塔!$V27*8+7,CH$2)*$AD27+INDEX(装备数值!$I$13:$M$116,通天塔!$W27*8+8,CH$2)*$AE27</f>
        <v>2520</v>
      </c>
      <c r="CI27" s="14">
        <f>INDEX(装备数值!$I$13:$M$116,通天塔!$P27*8+1,CI$2)*$X27+INDEX(装备数值!$I$13:$M$116,通天塔!$Q27*8+2,CI$2)*$Y27+INDEX(装备数值!$I$13:$M$116,通天塔!$S27*8+3,CI$2)*$Z27+INDEX(装备数值!$I$13:$M$116,通天塔!$R27*8+4,CI$2)*$AA27+INDEX(装备数值!$I$13:$M$116,通天塔!$T27*8+5,CI$2)*$AB27+INDEX(装备数值!$I$13:$M$116,通天塔!$U27*8+6,CI$2)*$AC27+INDEX(装备数值!$I$13:$M$116,通天塔!$V27*8+7,CI$2)*$AD27+INDEX(装备数值!$I$13:$M$116,通天塔!$W27*8+8,CI$2)*$AE27</f>
        <v>60000</v>
      </c>
      <c r="CJ27" s="14">
        <f>INDEX(装备数值!$I$13:$M$116,通天塔!$P27*8+1,CJ$2)*$X27+INDEX(装备数值!$I$13:$M$116,通天塔!$Q27*8+2,CJ$2)*$Y27+INDEX(装备数值!$I$13:$M$116,通天塔!$S27*8+3,CJ$2)*$Z27+INDEX(装备数值!$I$13:$M$116,通天塔!$R27*8+4,CJ$2)*$AA27+INDEX(装备数值!$I$13:$M$116,通天塔!$T27*8+5,CJ$2)*$AB27+INDEX(装备数值!$I$13:$M$116,通天塔!$U27*8+6,CJ$2)*$AC27+INDEX(装备数值!$I$13:$M$116,通天塔!$V27*8+7,CJ$2)*$AD27+INDEX(装备数值!$I$13:$M$116,通天塔!$W27*8+8,CJ$2)*$AE27</f>
        <v>840</v>
      </c>
      <c r="CM27" s="14">
        <f>INDEX(装备数值!$X$13:$AH$116,$P27*8+1,CM$2)*$AF27+INDEX(装备数值!$X$13:$AH$116,$Q27*8+2,CM$2)*$AG27+INDEX(装备数值!$X$13:$AH$116,$S27*8+3,CM$2)*$AH27+INDEX(装备数值!$X$13:$AH$116,$R27*8+4,CM$2)*$AI27+INDEX(装备数值!$X$13:$AH$116,$T27*8+5,CM$2)*$AJ27+INDEX(装备数值!$X$13:$AH$116,$U27*8+6,CM$2)*$AK27+INDEX(装备数值!$X$13:$AH$116,$V27*8+7,CM$2)*$AL27+INDEX(装备数值!$X$13:$AH$116,$W27*8+8,CM$2)*$AM27</f>
        <v>1500</v>
      </c>
      <c r="CN27" s="14">
        <f>INDEX(装备数值!$X$13:$AH$116,$P27*8+1,CN$2)*$AF27+INDEX(装备数值!$X$13:$AH$116,$Q27*8+2,CN$2)*$AG27+INDEX(装备数值!$X$13:$AH$116,$S27*8+3,CN$2)*$AH27+INDEX(装备数值!$X$13:$AH$116,$R27*8+4,CN$2)*$AI27+INDEX(装备数值!$X$13:$AH$116,$T27*8+5,CN$2)*$AJ27+INDEX(装备数值!$X$13:$AH$116,$U27*8+6,CN$2)*$AK27+INDEX(装备数值!$X$13:$AH$116,$V27*8+7,CN$2)*$AL27+INDEX(装备数值!$X$13:$AH$116,$W27*8+8,CN$2)*$AM27</f>
        <v>14625</v>
      </c>
      <c r="CO27" s="14">
        <f>INDEX(装备数值!$X$13:$AH$116,$P27*8+1,CO$2)*$AF27+INDEX(装备数值!$X$13:$AH$116,$Q27*8+2,CO$2)*$AG27+INDEX(装备数值!$X$13:$AH$116,$S27*8+3,CO$2)*$AH27+INDEX(装备数值!$X$13:$AH$116,$R27*8+4,CO$2)*$AI27+INDEX(装备数值!$X$13:$AH$116,$T27*8+5,CO$2)*$AJ27+INDEX(装备数值!$X$13:$AH$116,$U27*8+6,CO$2)*$AK27+INDEX(装备数值!$X$13:$AH$116,$V27*8+7,CO$2)*$AL27+INDEX(装备数值!$X$13:$AH$116,$W27*8+8,CO$2)*$AM27</f>
        <v>900</v>
      </c>
      <c r="CP27" s="14">
        <f>INDEX(装备数值!$X$13:$AH$116,$P27*8+1,CP$2)*$AF27+INDEX(装备数值!$X$13:$AH$116,$Q27*8+2,CP$2)*$AG27+INDEX(装备数值!$X$13:$AH$116,$S27*8+3,CP$2)*$AH27+INDEX(装备数值!$X$13:$AH$116,$R27*8+4,CP$2)*$AI27+INDEX(装备数值!$X$13:$AH$116,$T27*8+5,CP$2)*$AJ27+INDEX(装备数值!$X$13:$AH$116,$U27*8+6,CP$2)*$AK27+INDEX(装备数值!$X$13:$AH$116,$V27*8+7,CP$2)*$AL27+INDEX(装备数值!$X$13:$AH$116,$W27*8+8,CP$2)*$AM27</f>
        <v>16500</v>
      </c>
      <c r="CQ27" s="14">
        <f>INDEX(装备数值!$X$13:$AH$116,$P27*8+1,CQ$2)*$AF27+INDEX(装备数值!$X$13:$AH$116,$Q27*8+2,CQ$2)*$AG27+INDEX(装备数值!$X$13:$AH$116,$S27*8+3,CQ$2)*$AH27+INDEX(装备数值!$X$13:$AH$116,$R27*8+4,CQ$2)*$AI27+INDEX(装备数值!$X$13:$AH$116,$T27*8+5,CQ$2)*$AJ27+INDEX(装备数值!$X$13:$AH$116,$U27*8+6,CQ$2)*$AK27+INDEX(装备数值!$X$13:$AH$116,$V27*8+7,CQ$2)*$AL27+INDEX(装备数值!$X$13:$AH$116,$W27*8+8,CQ$2)*$AM27</f>
        <v>360</v>
      </c>
      <c r="CR27" s="14">
        <f>INDEX(装备数值!$X$13:$AH$116,$P27*8+1,CR$2)*$AF27+INDEX(装备数值!$X$13:$AH$116,$Q27*8+2,CR$2)*$AG27+INDEX(装备数值!$X$13:$AH$116,$S27*8+3,CR$2)*$AH27+INDEX(装备数值!$X$13:$AH$116,$R27*8+4,CR$2)*$AI27+INDEX(装备数值!$X$13:$AH$116,$T27*8+5,CR$2)*$AJ27+INDEX(装备数值!$X$13:$AH$116,$U27*8+6,CR$2)*$AK27+INDEX(装备数值!$X$13:$AH$116,$V27*8+7,CR$2)*$AL27+INDEX(装备数值!$X$13:$AH$116,$W27*8+8,CR$2)*$AM27</f>
        <v>1500</v>
      </c>
      <c r="CS27" s="14">
        <f>INDEX(装备数值!$X$13:$AH$116,$P27*8+1,CS$2)*$AF27+INDEX(装备数值!$X$13:$AH$116,$Q27*8+2,CS$2)*$AG27+INDEX(装备数值!$X$13:$AH$116,$S27*8+3,CS$2)*$AH27+INDEX(装备数值!$X$13:$AH$116,$R27*8+4,CS$2)*$AI27+INDEX(装备数值!$X$13:$AH$116,$T27*8+5,CS$2)*$AJ27+INDEX(装备数值!$X$13:$AH$116,$U27*8+6,CS$2)*$AK27+INDEX(装备数值!$X$13:$AH$116,$V27*8+7,CS$2)*$AL27+INDEX(装备数值!$X$13:$AH$116,$W27*8+8,CS$2)*$AM27</f>
        <v>1350</v>
      </c>
      <c r="CT27" s="14">
        <f>INDEX(装备数值!$X$13:$AH$116,$P27*8+1,CT$2)*$AF27+INDEX(装备数值!$X$13:$AH$116,$Q27*8+2,CT$2)*$AG27+INDEX(装备数值!$X$13:$AH$116,$S27*8+3,CT$2)*$AH27+INDEX(装备数值!$X$13:$AH$116,$R27*8+4,CT$2)*$AI27+INDEX(装备数值!$X$13:$AH$116,$T27*8+5,CT$2)*$AJ27+INDEX(装备数值!$X$13:$AH$116,$U27*8+6,CT$2)*$AK27+INDEX(装备数值!$X$13:$AH$116,$V27*8+7,CT$2)*$AL27+INDEX(装备数值!$X$13:$AH$116,$W27*8+8,CT$2)*$AM27</f>
        <v>1350</v>
      </c>
      <c r="CU27" s="14">
        <f>INDEX(装备数值!$X$13:$AH$116,$P27*8+1,CU$2)*$AF27+INDEX(装备数值!$X$13:$AH$116,$Q27*8+2,CU$2)*$AG27+INDEX(装备数值!$X$13:$AH$116,$S27*8+3,CU$2)*$AH27+INDEX(装备数值!$X$13:$AH$116,$R27*8+4,CU$2)*$AI27+INDEX(装备数值!$X$13:$AH$116,$T27*8+5,CU$2)*$AJ27+INDEX(装备数值!$X$13:$AH$116,$U27*8+6,CU$2)*$AK27+INDEX(装备数值!$X$13:$AH$116,$V27*8+7,CU$2)*$AL27+INDEX(装备数值!$X$13:$AH$116,$W27*8+8,CU$2)*$AM27</f>
        <v>1500</v>
      </c>
      <c r="CV27" s="14">
        <f>INDEX(装备数值!$X$13:$AH$116,$P27*8+1,CV$2)*$AF27+INDEX(装备数值!$X$13:$AH$116,$Q27*8+2,CV$2)*$AG27+INDEX(装备数值!$X$13:$AH$116,$S27*8+3,CV$2)*$AH27+INDEX(装备数值!$X$13:$AH$116,$R27*8+4,CV$2)*$AI27+INDEX(装备数值!$X$13:$AH$116,$T27*8+5,CV$2)*$AJ27+INDEX(装备数值!$X$13:$AH$116,$U27*8+6,CV$2)*$AK27+INDEX(装备数值!$X$13:$AH$116,$V27*8+7,CV$2)*$AL27+INDEX(装备数值!$X$13:$AH$116,$W27*8+8,CV$2)*$AM27</f>
        <v>0</v>
      </c>
      <c r="CW27" s="14">
        <f>INDEX(装备数值!$X$13:$AH$116,$P27*8+1,CW$2)*$AF27+INDEX(装备数值!$X$13:$AH$116,$Q27*8+2,CW$2)*$AG27+INDEX(装备数值!$X$13:$AH$116,$S27*8+3,CW$2)*$AH27+INDEX(装备数值!$X$13:$AH$116,$R27*8+4,CW$2)*$AI27+INDEX(装备数值!$X$13:$AH$116,$T27*8+5,CW$2)*$AJ27+INDEX(装备数值!$X$13:$AH$116,$U27*8+6,CW$2)*$AK27+INDEX(装备数值!$X$13:$AH$116,$V27*8+7,CW$2)*$AL27+INDEX(装备数值!$X$13:$AH$116,$W27*8+8,CW$2)*$AM27</f>
        <v>0</v>
      </c>
      <c r="CY27" s="14">
        <f>INDEX(装备数值!$AN$17:$AN$117,MATCH(MIN($X27:$AE27),装备数值!$AO$17:$AO$117,1))</f>
        <v>6</v>
      </c>
      <c r="CZ27" s="14">
        <f>IF(COUNTIF($P27:$W27,"&gt;"&amp;0)=8,INDEX(装备数值!AR$17:AR$117,$CY27+1),0)</f>
        <v>720</v>
      </c>
      <c r="DA27" s="14">
        <f>IF(COUNTIF($P27:$W27,"&gt;"&amp;0)=8,INDEX(装备数值!AS$17:AS$117,$CY27+1),0)</f>
        <v>5400</v>
      </c>
      <c r="DB27" s="14">
        <f>IF(COUNTIF($P27:$W27,"&gt;"&amp;0)=8,INDEX(装备数值!AT$17:AT$117,$CY27+1),0)</f>
        <v>360</v>
      </c>
      <c r="DC27" s="14">
        <f>IF(COUNTIF($P27:$W27,"&gt;"&amp;0)=8,INDEX(装备数值!AU$17:AU$117,$CY27+1),0)</f>
        <v>7200</v>
      </c>
      <c r="DD27" s="14">
        <f>IF(COUNTIF($P27:$W27,"&gt;"&amp;0)=8,INDEX(装备数值!AV$17:AV$117,$CY27+1),0)</f>
        <v>120</v>
      </c>
      <c r="DF27" s="14">
        <f>INDEX(装备数值!$AY$17:$AY$77,MATCH(MIN($AF27:$AM27),装备数值!$AZ$17:$AZ$77,1))</f>
        <v>2</v>
      </c>
      <c r="DG27" s="26">
        <f>INDEX(装备数值!BA$17:BA$77,通天塔!DF27+1)</f>
        <v>0.02</v>
      </c>
      <c r="DH27" s="26">
        <f>INDEX(装备数值!BA$17:BA$77,通天塔!DF27+1)</f>
        <v>0.02</v>
      </c>
      <c r="DJ27" s="14">
        <f t="shared" si="40"/>
        <v>5</v>
      </c>
      <c r="DK27" s="14">
        <f>VLOOKUP(DJ27,军阶与晶片数值!$W$6:$X$27,2)</f>
        <v>2</v>
      </c>
      <c r="DL27" s="14">
        <f>INDEX(军阶与晶片数值!Y$6:Y$27,$DK27+1)</f>
        <v>200</v>
      </c>
      <c r="DM27" s="14">
        <f>INDEX(军阶与晶片数值!Z$6:Z$27,$DK27+1)</f>
        <v>200</v>
      </c>
      <c r="DN27" s="14">
        <f>INDEX(军阶与晶片数值!AA$6:AA$27,$DK27+1)</f>
        <v>200</v>
      </c>
      <c r="DO27" s="14">
        <f>INDEX(军阶与晶片数值!AB$6:AB$27,$DK27+1)</f>
        <v>200</v>
      </c>
      <c r="DP27" s="29">
        <f>INDEX(军阶与晶片数值!AC$6:AC$27,$DK27+1)</f>
        <v>10</v>
      </c>
      <c r="DQ27" s="29">
        <f>INDEX(军阶与晶片数值!AD$6:AD$27,$DK27+1)</f>
        <v>5</v>
      </c>
      <c r="DS27" s="26">
        <f>INDEX(军阶与晶片数值!I$6:I$16,AN27+1)</f>
        <v>0.01</v>
      </c>
      <c r="DT27" s="26">
        <f>INDEX(军阶与晶片数值!M$6:M$16,AO27+1)</f>
        <v>0.01</v>
      </c>
      <c r="DU27" s="26">
        <f>INDEX(军阶与晶片数值!J$6:J$16,AP27+1)</f>
        <v>0.01</v>
      </c>
      <c r="DV27" s="26">
        <f>INDEX(军阶与晶片数值!K$6:K$16,AQ27+1)</f>
        <v>0.02</v>
      </c>
      <c r="DW27" s="26">
        <f>INDEX(军阶与晶片数值!L$6:L$16,AR27+1)</f>
        <v>0.02</v>
      </c>
      <c r="DX27" s="28">
        <f>INDEX(军阶与晶片数值!N$6:N$16,AS27+1)</f>
        <v>0</v>
      </c>
      <c r="DY27" s="28">
        <f>INDEX(军阶与晶片数值!O$6:O$16,AT27+1)</f>
        <v>0</v>
      </c>
      <c r="DZ27" s="28">
        <f>INDEX(军阶与晶片数值!P$6:P$16,AU27+1)</f>
        <v>0</v>
      </c>
      <c r="EA27" s="28">
        <f>INDEX(军阶与晶片数值!Q$6:Q$16,AV27+1)</f>
        <v>0</v>
      </c>
      <c r="EB27" s="26">
        <f>INDEX(军阶与晶片数值!R$6:R$16,AW27+1)</f>
        <v>0</v>
      </c>
      <c r="EC27" s="26">
        <f>INDEX(军阶与晶片数值!S$6:S$16,AX27+1)</f>
        <v>0</v>
      </c>
      <c r="ED27" s="26">
        <f>INDEX(军阶与晶片数值!T$6:T$16,AY27+1)</f>
        <v>0</v>
      </c>
      <c r="EE27" s="26">
        <f>INDEX(军阶与晶片数值!U$6:U$16,AZ27+1)</f>
        <v>0</v>
      </c>
      <c r="EG27" s="26">
        <f>INDEX(军阶与晶片数值!$C$6:$C$36,通天塔!$BA27+1)</f>
        <v>0.2</v>
      </c>
      <c r="EH27" s="26">
        <f>INDEX(军阶与晶片数值!$C$6:$C$36,通天塔!$BA27+1)</f>
        <v>0.2</v>
      </c>
      <c r="EI27" s="26">
        <f>INDEX(军阶与晶片数值!$C$6:$C$36,通天塔!$BA27+1)</f>
        <v>0.2</v>
      </c>
      <c r="EJ27" s="26">
        <f>INDEX(军阶与晶片数值!$C$6:$C$36,通天塔!$BA27+1)</f>
        <v>0.2</v>
      </c>
      <c r="EK27" s="26">
        <f>INDEX(军阶与晶片数值!$C$6:$C$36,通天塔!$BA27+1)</f>
        <v>0.2</v>
      </c>
      <c r="EM27" s="14">
        <f>INDEX(战舰突破!$H$6:$H$18,通天塔!$J27+1)+INDEX(战舰突破!$H$23:$H$35,通天塔!$K27+1)+INDEX(战舰突破!$H$40:$H$52,通天塔!$L27+1)</f>
        <v>200</v>
      </c>
      <c r="EN27" s="14">
        <f>INDEX(战舰突破!$I$6:$I$18,通天塔!$J27+1)+INDEX(战舰突破!$I$23:$I$35,通天塔!$K27+1)+INDEX(战舰突破!$I$40:$I$52,通天塔!$L27+1)</f>
        <v>200</v>
      </c>
      <c r="EO27" s="14">
        <f>INDEX(战舰突破!$J$6:$J$18,通天塔!$J27+1)+INDEX(战舰突破!$J$23:$J$35,通天塔!$K27+1)+INDEX(战舰突破!$J$40:$J$52,通天塔!$L27+1)</f>
        <v>0</v>
      </c>
      <c r="EP27" s="14">
        <f>INDEX(战舰突破!$K$6:$K$18,通天塔!$J27+1)+INDEX(战舰突破!$K$23:$K$35,通天塔!$K27+1)+INDEX(战舰突破!$K$40:$K$52,通天塔!$L27+1)</f>
        <v>0</v>
      </c>
      <c r="EQ27" s="14">
        <f>INDEX(战舰突破!$L$6:$L$18,通天塔!$J27+1)+INDEX(战舰突破!$L$23:$L$35,通天塔!$K27+1)+INDEX(战舰突破!$L$40:$L$52,通天塔!$L27+1)</f>
        <v>200</v>
      </c>
      <c r="ER27" s="18">
        <f>INDEX(战舰突破!$N$6:$N$18,通天塔!$J27+1)+INDEX(战舰突破!$N$23:$N$35,通天塔!$K27+1)+INDEX(战舰突破!$N$40:$N$52,通天塔!$L27+1)</f>
        <v>0</v>
      </c>
      <c r="ES27" s="18">
        <f>INDEX(战舰突破!$O$6:$O$18,通天塔!$J27+1)+INDEX(战舰突破!$O$23:$O$35,通天塔!$K27+1)+INDEX(战舰突破!$O$40:$O$52,通天塔!$L27+1)</f>
        <v>0</v>
      </c>
      <c r="ET27" s="18">
        <f>INDEX(战舰突破!$P$6:$P$18,通天塔!$J27+1)+INDEX(战舰突破!$P$23:$P$35,通天塔!$K27+1)+INDEX(战舰突破!$P$40:$P$52,通天塔!$L27+1)</f>
        <v>0</v>
      </c>
      <c r="EU27" s="18">
        <f>INDEX(战舰突破!$Q$6:$Q$18,通天塔!$J27+1)+INDEX(战舰突破!$Q$23:$Q$35,通天塔!$K27+1)+INDEX(战舰突破!$Q$40:$Q$52,通天塔!$L27+1)</f>
        <v>0</v>
      </c>
      <c r="EV27" s="18">
        <f>INDEX(战舰突破!$R$6:$R$18,通天塔!$J27+1)+INDEX(战舰突破!$R$23:$R$35,通天塔!$K27+1)+INDEX(战舰突破!$R$40:$R$52,通天塔!$L27+1)</f>
        <v>0</v>
      </c>
      <c r="EW27" s="18">
        <f>INDEX(战舰突破!$M$6:$M$18,通天塔!$J27+1)+INDEX(战舰突破!$M$23:$M$35,通天塔!$K27+1)+INDEX(战舰突破!$M$40:$M$52,通天塔!$L27+1)</f>
        <v>0</v>
      </c>
      <c r="EX27" s="22">
        <f>INDEX(战舰突破!$W$6:$W$18,通天塔!$J27+1)+INDEX(战舰突破!$W$23:$W$35,通天塔!$K27+1)+INDEX(战舰突破!$W$40:$W$52,通天塔!$L27+1)</f>
        <v>0.3</v>
      </c>
      <c r="FA27" s="14">
        <f>INDEX(战舰突破!$S$6:$S$18,通天塔!$J27+1)</f>
        <v>0</v>
      </c>
      <c r="FB27" s="14">
        <f>INDEX(战舰突破!$T$6:$T$18,通天塔!$J27+1)</f>
        <v>0</v>
      </c>
      <c r="FC27" s="14">
        <f>INDEX(战舰突破!$U$6:$U$18,通天塔!$J27+1)</f>
        <v>0.1</v>
      </c>
      <c r="FD27" s="14">
        <f>INDEX(战舰突破!$V$6:$V$18,通天塔!$J27+1)</f>
        <v>0</v>
      </c>
      <c r="FE27" s="14">
        <f>INDEX(战舰突破!$X$6:$X$18,通天塔!$J27+1)</f>
        <v>3</v>
      </c>
      <c r="FG27" s="14">
        <f>INDEX(战舰突破!$S$23:$S$35,通天塔!$J27+1)</f>
        <v>0</v>
      </c>
      <c r="FH27" s="14">
        <f>INDEX(战舰突破!$T$23:$T$35,通天塔!$J27+1)</f>
        <v>0</v>
      </c>
      <c r="FI27" s="14">
        <f>INDEX(战舰突破!$U$23:$U$35,通天塔!$J27+1)</f>
        <v>0.1</v>
      </c>
      <c r="FJ27" s="14">
        <f>INDEX(战舰突破!$V$23:$V$35,通天塔!$J27+1)</f>
        <v>0</v>
      </c>
      <c r="FK27" s="14">
        <f>INDEX(战舰突破!$X$23:$X$35,通天塔!$J27+1)</f>
        <v>45</v>
      </c>
      <c r="FM27" s="14">
        <f>INDEX(战舰突破!$S$40:$S$52,通天塔!$J27+1)</f>
        <v>0</v>
      </c>
      <c r="FN27" s="14">
        <f>INDEX(战舰突破!$T$40:$T$52,通天塔!$J27+1)</f>
        <v>0</v>
      </c>
      <c r="FO27" s="14">
        <f>INDEX(战舰突破!$U$40:$U$52,通天塔!$J27+1)</f>
        <v>0.1</v>
      </c>
      <c r="FP27" s="14">
        <f>INDEX(战舰突破!$V$40:$V$52,通天塔!$J27+1)</f>
        <v>0</v>
      </c>
      <c r="FQ27" s="14">
        <f>INDEX(战舰突破!$X$40:$X$52,通天塔!$J27+1)</f>
        <v>75</v>
      </c>
      <c r="FT27" s="14">
        <f t="shared" si="41"/>
        <v>12608</v>
      </c>
      <c r="FU27" s="14">
        <f t="shared" si="42"/>
        <v>12981</v>
      </c>
      <c r="FV27" s="14">
        <f t="shared" si="43"/>
        <v>14181</v>
      </c>
      <c r="FW27" s="14">
        <f t="shared" si="44"/>
        <v>97467</v>
      </c>
      <c r="FX27" s="14">
        <f t="shared" si="45"/>
        <v>6948</v>
      </c>
      <c r="FY27" s="14">
        <f t="shared" si="46"/>
        <v>176951</v>
      </c>
      <c r="FZ27" s="14">
        <f t="shared" si="47"/>
        <v>2900</v>
      </c>
      <c r="GA27" s="28">
        <f t="shared" si="48"/>
        <v>1700</v>
      </c>
      <c r="GB27" s="28">
        <f t="shared" si="49"/>
        <v>1550</v>
      </c>
      <c r="GC27" s="28">
        <f t="shared" si="50"/>
        <v>1550</v>
      </c>
      <c r="GD27" s="28">
        <f t="shared" si="51"/>
        <v>1700</v>
      </c>
      <c r="GE27" s="28">
        <f t="shared" si="52"/>
        <v>1.02</v>
      </c>
      <c r="GF27" s="28">
        <f t="shared" si="53"/>
        <v>1.02</v>
      </c>
      <c r="GG27" s="28">
        <f t="shared" si="54"/>
        <v>0</v>
      </c>
      <c r="GH27" s="28">
        <f t="shared" si="55"/>
        <v>6.01</v>
      </c>
      <c r="GI27" s="14">
        <f t="shared" si="56"/>
        <v>1</v>
      </c>
      <c r="GJ27" s="14">
        <f t="shared" si="57"/>
        <v>1</v>
      </c>
      <c r="GK27" s="14">
        <f t="shared" si="58"/>
        <v>1</v>
      </c>
      <c r="GL27" s="18">
        <f t="shared" si="59"/>
        <v>1</v>
      </c>
      <c r="GM27" s="18">
        <f t="shared" si="60"/>
        <v>1</v>
      </c>
      <c r="GN27" s="18">
        <f t="shared" si="61"/>
        <v>1</v>
      </c>
      <c r="GO27" s="29">
        <f t="shared" si="62"/>
        <v>1850</v>
      </c>
      <c r="GP27" s="29">
        <f t="shared" si="62"/>
        <v>2150</v>
      </c>
      <c r="GQ27" s="29">
        <f t="shared" si="62"/>
        <v>2150</v>
      </c>
      <c r="GR27" s="26">
        <f t="shared" si="63"/>
        <v>0.1</v>
      </c>
      <c r="GS27" s="26">
        <f t="shared" si="64"/>
        <v>0.1</v>
      </c>
      <c r="GT27" s="26">
        <f t="shared" si="65"/>
        <v>0.1</v>
      </c>
      <c r="GU27" s="14">
        <f t="shared" si="66"/>
        <v>2</v>
      </c>
      <c r="GV27" s="14">
        <f t="shared" si="67"/>
        <v>2</v>
      </c>
      <c r="GW27" s="14">
        <f t="shared" si="68"/>
        <v>2</v>
      </c>
      <c r="GX27" s="14">
        <f t="shared" si="69"/>
        <v>3</v>
      </c>
      <c r="GY27" s="14">
        <f t="shared" si="70"/>
        <v>45</v>
      </c>
      <c r="GZ27" s="14">
        <f t="shared" si="71"/>
        <v>75</v>
      </c>
      <c r="HA27">
        <v>23</v>
      </c>
      <c r="HB27" s="14">
        <f t="shared" si="72"/>
        <v>1981617</v>
      </c>
      <c r="HD27" s="14">
        <f t="shared" si="73"/>
        <v>13808</v>
      </c>
      <c r="HE27" s="14">
        <f t="shared" si="74"/>
        <v>6274</v>
      </c>
      <c r="HF27" s="29">
        <f t="shared" si="75"/>
        <v>1488</v>
      </c>
      <c r="HG27" s="29">
        <f t="shared" si="76"/>
        <v>833</v>
      </c>
      <c r="HH27" s="29">
        <f t="shared" si="77"/>
        <v>900</v>
      </c>
      <c r="HI27" s="29">
        <f t="shared" si="78"/>
        <v>945</v>
      </c>
      <c r="HJ27" s="14">
        <f t="shared" si="79"/>
        <v>1.02</v>
      </c>
      <c r="HK27" s="14">
        <f t="shared" si="80"/>
        <v>1.02</v>
      </c>
      <c r="HL27" s="14">
        <f t="shared" si="81"/>
        <v>3977</v>
      </c>
      <c r="HM27" s="14">
        <f t="shared" si="82"/>
        <v>5064</v>
      </c>
      <c r="HN27" s="26">
        <f t="shared" si="83"/>
        <v>0.4430727023319615</v>
      </c>
      <c r="HO27" s="26">
        <f t="shared" si="84"/>
        <v>0.4885245901639344</v>
      </c>
      <c r="HP27" s="29">
        <f t="shared" si="85"/>
        <v>908</v>
      </c>
      <c r="HQ27" s="29">
        <f t="shared" si="86"/>
        <v>4614</v>
      </c>
      <c r="HR27" s="29">
        <f t="shared" si="87"/>
        <v>7079</v>
      </c>
      <c r="HS27" s="26">
        <f t="shared" si="88"/>
        <v>0.37317208271787294</v>
      </c>
      <c r="HT27" s="26">
        <f t="shared" si="89"/>
        <v>0.44241137370753325</v>
      </c>
      <c r="HU27" s="26">
        <f t="shared" si="90"/>
        <v>0.44241137370753325</v>
      </c>
      <c r="HV27" s="26">
        <f t="shared" si="91"/>
        <v>0</v>
      </c>
      <c r="HW27" s="29">
        <f t="shared" si="29"/>
        <v>1.3731720827178728</v>
      </c>
      <c r="HX27" s="29">
        <f t="shared" si="30"/>
        <v>1.4424113737075333</v>
      </c>
      <c r="HY27" s="29">
        <f t="shared" si="31"/>
        <v>1.4424113737075333</v>
      </c>
      <c r="HZ27" s="29">
        <f t="shared" si="32"/>
        <v>6234.2012555391429</v>
      </c>
      <c r="IA27" s="29">
        <f t="shared" si="33"/>
        <v>4436.8573855243721</v>
      </c>
      <c r="IB27" s="29">
        <f t="shared" si="34"/>
        <v>5105.4150572378139</v>
      </c>
      <c r="IC27" s="29">
        <f t="shared" si="35"/>
        <v>43642</v>
      </c>
      <c r="ID27" s="14">
        <f t="shared" si="92"/>
        <v>15776.47</v>
      </c>
      <c r="IH27" s="14">
        <v>1</v>
      </c>
      <c r="II27" s="14">
        <v>0.9</v>
      </c>
      <c r="IJ27" s="14">
        <v>480</v>
      </c>
      <c r="IK27" s="14">
        <v>80</v>
      </c>
      <c r="IL27" s="14">
        <v>60</v>
      </c>
      <c r="IM27" s="23">
        <f t="shared" si="93"/>
        <v>2044839</v>
      </c>
      <c r="IN27" s="23">
        <f t="shared" si="110"/>
        <v>1</v>
      </c>
      <c r="IO27" s="23">
        <f t="shared" si="111"/>
        <v>2044.84</v>
      </c>
      <c r="IP27" s="23">
        <f t="shared" si="112"/>
        <v>3090621</v>
      </c>
      <c r="IQ27" s="23">
        <f t="shared" si="96"/>
        <v>1</v>
      </c>
      <c r="IR27" s="23">
        <f t="shared" si="97"/>
        <v>3090.62</v>
      </c>
      <c r="IS27" s="14">
        <v>1</v>
      </c>
      <c r="IT27" s="14">
        <v>0.9</v>
      </c>
      <c r="IU27" s="14">
        <v>240</v>
      </c>
      <c r="IV27" s="14">
        <v>40</v>
      </c>
      <c r="IW27" s="14">
        <v>30</v>
      </c>
      <c r="IX27" s="23">
        <f>INT(($HP27*$GI27*IU27*$HW27+$HQ27*$GJ27*$HX27*IV27+$HR27*$GK27*$HY27*IW27)+$IC27*IS27+($HQ27*$GJ27*$HX27*IT27*5*6/1.5+$HR27*$GK27*$HY27*IT27*5*6/2))</f>
        <v>1173061</v>
      </c>
      <c r="IY27" s="23">
        <f t="shared" si="98"/>
        <v>1</v>
      </c>
      <c r="IZ27" s="23">
        <f t="shared" si="99"/>
        <v>1173.06</v>
      </c>
      <c r="JA27" s="23"/>
      <c r="JB27" s="23"/>
      <c r="JC27" s="23"/>
      <c r="JG27">
        <f t="shared" si="37"/>
        <v>1.2816762183119739</v>
      </c>
      <c r="JH27">
        <f t="shared" si="38"/>
        <v>1.3073097426782134</v>
      </c>
      <c r="JJ27" s="14">
        <v>10</v>
      </c>
      <c r="JK27" s="14">
        <v>2</v>
      </c>
      <c r="JL27" s="14">
        <v>1.5</v>
      </c>
      <c r="JM27" s="23">
        <f>INT(($HP27*$GI27*$HW27*JJ27+$HQ27*$GJ27*$HX27*JK27+$HR27*$GK27*$HY27*JL27))</f>
        <v>41095</v>
      </c>
      <c r="JN27" s="23">
        <f t="shared" si="100"/>
        <v>0</v>
      </c>
      <c r="JO27" s="23">
        <f t="shared" si="101"/>
        <v>41095</v>
      </c>
      <c r="JP27" s="14">
        <v>30</v>
      </c>
      <c r="JQ27" s="14">
        <v>6</v>
      </c>
      <c r="JR27" s="14">
        <v>4</v>
      </c>
      <c r="JS27" s="23">
        <f>INT(($HP27*$GI27*$HW27*JP27+$HQ27*$GJ27*$HX27*JQ27+$HR27*$GK27*$HY27*JR27))</f>
        <v>118180</v>
      </c>
      <c r="JT27" s="23">
        <f t="shared" si="102"/>
        <v>0</v>
      </c>
      <c r="JU27" s="23">
        <f t="shared" si="103"/>
        <v>118180</v>
      </c>
      <c r="JW27" s="23">
        <f t="shared" si="104"/>
        <v>157573</v>
      </c>
      <c r="JX27" s="23">
        <f t="shared" si="105"/>
        <v>0</v>
      </c>
      <c r="JY27" s="23">
        <f t="shared" si="106"/>
        <v>157573</v>
      </c>
      <c r="JZ27" s="23">
        <f t="shared" si="113"/>
        <v>61643</v>
      </c>
      <c r="KA27" s="23">
        <f t="shared" si="108"/>
        <v>0</v>
      </c>
      <c r="KB27" s="23">
        <f t="shared" si="109"/>
        <v>61643</v>
      </c>
      <c r="KF27">
        <v>28</v>
      </c>
      <c r="KG27" t="s">
        <v>137</v>
      </c>
      <c r="KH27" s="17">
        <v>1.9</v>
      </c>
      <c r="KI27" t="s">
        <v>201</v>
      </c>
      <c r="KJ27" t="s">
        <v>246</v>
      </c>
      <c r="KK27" t="s">
        <v>247</v>
      </c>
      <c r="KM27" t="s">
        <v>214</v>
      </c>
    </row>
    <row r="28" spans="3:299" ht="16.5" x14ac:dyDescent="0.2">
      <c r="C28" s="14">
        <f t="shared" si="39"/>
        <v>1</v>
      </c>
      <c r="D28" s="14">
        <v>24</v>
      </c>
      <c r="E28" s="14" t="s">
        <v>695</v>
      </c>
      <c r="F28" s="14">
        <v>70</v>
      </c>
      <c r="G28" s="14">
        <v>70</v>
      </c>
      <c r="H28" s="14">
        <v>70</v>
      </c>
      <c r="I28" s="14">
        <v>70</v>
      </c>
      <c r="J28" s="14">
        <v>2</v>
      </c>
      <c r="K28" s="14">
        <v>2</v>
      </c>
      <c r="L28" s="14">
        <v>2</v>
      </c>
      <c r="M28" s="14">
        <v>1</v>
      </c>
      <c r="N28" s="14">
        <v>1</v>
      </c>
      <c r="O28" s="14">
        <v>1</v>
      </c>
      <c r="P28" s="14">
        <v>3</v>
      </c>
      <c r="Q28" s="14">
        <v>4</v>
      </c>
      <c r="R28" s="14">
        <v>3</v>
      </c>
      <c r="S28" s="14">
        <v>3</v>
      </c>
      <c r="T28" s="14">
        <v>3</v>
      </c>
      <c r="U28" s="14">
        <v>3</v>
      </c>
      <c r="V28" s="14">
        <v>3</v>
      </c>
      <c r="W28" s="14">
        <v>3</v>
      </c>
      <c r="X28" s="14">
        <v>65</v>
      </c>
      <c r="Y28" s="14">
        <v>65</v>
      </c>
      <c r="Z28" s="14">
        <v>65</v>
      </c>
      <c r="AA28" s="14">
        <v>65</v>
      </c>
      <c r="AB28" s="14">
        <v>65</v>
      </c>
      <c r="AC28" s="14">
        <v>65</v>
      </c>
      <c r="AD28" s="14">
        <v>65</v>
      </c>
      <c r="AE28" s="14">
        <v>65</v>
      </c>
      <c r="AF28" s="14">
        <v>7</v>
      </c>
      <c r="AG28" s="14">
        <v>8</v>
      </c>
      <c r="AH28" s="14">
        <v>8</v>
      </c>
      <c r="AI28" s="14">
        <v>8</v>
      </c>
      <c r="AJ28" s="14">
        <v>8</v>
      </c>
      <c r="AK28" s="14">
        <v>8</v>
      </c>
      <c r="AL28" s="14">
        <v>6</v>
      </c>
      <c r="AM28" s="14">
        <v>6</v>
      </c>
      <c r="AN28" s="14">
        <v>1</v>
      </c>
      <c r="AO28" s="14">
        <v>1</v>
      </c>
      <c r="AP28" s="14">
        <v>1</v>
      </c>
      <c r="AQ28" s="14">
        <v>1</v>
      </c>
      <c r="AR28" s="14">
        <v>1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6</v>
      </c>
      <c r="BF28" s="14">
        <f>ROUND((INDEX(新战舰养成!S$6:S$18,通天塔!$J28+1)+INDEX(新战舰养成!D$6:D$18,通天塔!$J28+1)*(通天塔!$G28-1))*INDEX(战舰突破!$D$6:$D$18,通天塔!$M28+1),0)</f>
        <v>2283</v>
      </c>
      <c r="BG28" s="14">
        <f>ROUND((INDEX(新战舰养成!T$6:T$18,通天塔!$J28+1)+INDEX(新战舰养成!E$6:E$18,通天塔!$J28+1)*(通天塔!$G28-1))*INDEX(战舰突破!$D$6:$D$18,通天塔!$M28+1),0)</f>
        <v>18194</v>
      </c>
      <c r="BH28" s="14">
        <f>ROUND((INDEX(新战舰养成!U$6:U$18,通天塔!$J28+1)+INDEX(新战舰养成!F$6:F$18,通天塔!$J28+1)*(通天塔!$G28-1))*INDEX(战舰突破!$D$6:$D$18,通天塔!$M28+1),0)</f>
        <v>1163</v>
      </c>
      <c r="BI28" s="14">
        <f>ROUND((INDEX(新战舰养成!V$6:V$18,通天塔!$J28+1)+INDEX(新战舰养成!G$6:G$18,通天塔!$J28+1)*(通天塔!$G28-1))*INDEX(战舰突破!$D$6:$D$18,通天塔!$M28+1),0)</f>
        <v>330</v>
      </c>
      <c r="BJ28" s="14">
        <f>ROUND((INDEX(新战舰养成!W$6:W$18,通天塔!$J28+1)+INDEX(新战舰养成!H$6:H$18,通天塔!$J28+1)*(通天塔!$G28-1))*INDEX(战舰突破!$D$6:$D$18,通天塔!$M28+1),0)</f>
        <v>4</v>
      </c>
      <c r="BL28" s="14">
        <f>IF($H28&gt;0,ROUND((INDEX(新战舰养成!X$6:X$18,通天塔!$K28+1)+INDEX(新战舰养成!I$6:I$18,通天塔!$K28+1)*(通天塔!$H28-1))*INDEX(战舰突破!$D$6:$D$18,通天塔!$N28+1),0),0)</f>
        <v>2591</v>
      </c>
      <c r="BM28" s="14">
        <f>IF($H28&gt;0,ROUND((INDEX(新战舰养成!Y$6:Y$18,通天塔!$K28+1)+INDEX(新战舰养成!J$6:J$18,通天塔!$K28+1)*(通天塔!$H28-1))*INDEX(战舰突破!$D$6:$D$18,通天塔!$N28+1),0),0)</f>
        <v>0</v>
      </c>
      <c r="BN28" s="14">
        <f>IF($H28&gt;0,ROUND((INDEX(新战舰养成!Z$6:Z$18,通天塔!$K28+1)+INDEX(新战舰养成!K$6:K$18,通天塔!$K28+1)*(通天塔!$H28-1))*INDEX(战舰突破!$D$6:$D$18,通天塔!$N28+1),0),0)</f>
        <v>0</v>
      </c>
      <c r="BO28" s="14">
        <f>IF($H28&gt;0,ROUND((INDEX(新战舰养成!AA$6:AA$18,通天塔!$K28+1)+INDEX(新战舰养成!L$6:L$18,通天塔!$K28+1)*(通天塔!$H28-1))*INDEX(战舰突破!$D$6:$D$18,通天塔!$N28+1),0),0)</f>
        <v>22825</v>
      </c>
      <c r="BP28" s="14">
        <f>IF($H28&gt;0,ROUND((INDEX(新战舰养成!AB$6:AB$18,通天塔!$K28+1)+INDEX(新战舰养成!M$6:M$18,通天塔!$K28+1)*(通天塔!$H28-1))*INDEX(战舰突破!$D$6:$D$18,通天塔!$N28+1),0),0)</f>
        <v>454</v>
      </c>
      <c r="BR28" s="14">
        <f>IF($I28&gt;0,ROUND((INDEX(新战舰养成!AC$6:AC$18,通天塔!$L28+1)+INDEX(新战舰养成!I$6:I$18,通天塔!$L28+1)*(通天塔!$I28-1))*INDEX(战舰突破!$D$6:$D$18,通天塔!$O28+1),0),0)</f>
        <v>2921</v>
      </c>
      <c r="BS28" s="14">
        <f>IF($I28&gt;0,ROUND((INDEX(新战舰养成!AD$6:AD$18,通天塔!$L28+1)+INDEX(新战舰养成!J$6:J$18,通天塔!$L28+1)*(通天塔!$I28-1))*INDEX(战舰突破!$D$6:$D$18,通天塔!$O28+1),0),0)</f>
        <v>0</v>
      </c>
      <c r="BT28" s="14">
        <f>IF($I28&gt;0,ROUND((INDEX(新战舰养成!AE$6:AE$18,通天塔!$L28+1)+INDEX(新战舰养成!K$6:K$18,通天塔!$L28+1)*(通天塔!$I28-1))*INDEX(战舰突破!$D$6:$D$18,通天塔!$O28+1),0),0)</f>
        <v>0</v>
      </c>
      <c r="BU28" s="14">
        <f>IF($I28&gt;0,ROUND((INDEX(新战舰养成!AF$6:AF$18,通天塔!$L28+1)+INDEX(新战舰养成!L$6:L$18,通天塔!$L28+1)*(通天塔!$I28-1))*INDEX(战舰突破!$D$6:$D$18,通天塔!$O28+1),0),0)</f>
        <v>19113</v>
      </c>
      <c r="BV28" s="14">
        <f>IF($I28&gt;0,ROUND((INDEX(新战舰养成!AG$6:AG$18,通天塔!$L28+1)+INDEX(新战舰养成!M$6:M$18,通天塔!$L28+1)*(通天塔!$I28-1))*INDEX(战舰突破!$D$6:$D$18,通天塔!$O28+1),0),0)</f>
        <v>550</v>
      </c>
      <c r="BY28" s="14">
        <f>(INDEX(装备数值!$C$13:$G$116,通天塔!$P28*8+1,BY$2)+INDEX(装备数值!$C$13:$G$116,通天塔!$Q28*8+2,BY$2)+INDEX(装备数值!$C$13:$G$116,通天塔!$S28*8+3,BY$2)+INDEX(装备数值!$C$13:$G$116,通天塔!$R28*8+4,BY$2)+INDEX(装备数值!$C$13:$G$116,通天塔!$T28*8+5,BY$2)+INDEX(装备数值!$C$13:$G$116,通天塔!$U28*8+6,BY$2)+INDEX(装备数值!$C$13:$G$116,通天塔!$V28*8+7,BY$2)+INDEX(装备数值!$C$13:$G$116,通天塔!$W28*8+8,BY$2))</f>
        <v>2000</v>
      </c>
      <c r="BZ28" s="14">
        <f>(INDEX(装备数值!$C$13:$G$116,通天塔!$P28*8+1,BZ$2)+INDEX(装备数值!$C$13:$G$116,通天塔!$Q28*8+2,BZ$2)+INDEX(装备数值!$C$13:$G$116,通天塔!$S28*8+3,BZ$2)+INDEX(装备数值!$C$13:$G$116,通天塔!$R28*8+4,BZ$2)+INDEX(装备数值!$C$13:$G$116,通天塔!$T28*8+5,BZ$2)+INDEX(装备数值!$C$13:$G$116,通天塔!$U28*8+6,BZ$2)+INDEX(装备数值!$C$13:$G$116,通天塔!$V28*8+7,BZ$2)+INDEX(装备数值!$C$13:$G$116,通天塔!$W28*8+8,BZ$2))</f>
        <v>15000</v>
      </c>
      <c r="CA28" s="14">
        <f>(INDEX(装备数值!$C$13:$G$116,通天塔!$P28*8+1,CA$2)+INDEX(装备数值!$C$13:$G$116,通天塔!$Q28*8+2,CA$2)+INDEX(装备数值!$C$13:$G$116,通天塔!$S28*8+3,CA$2)+INDEX(装备数值!$C$13:$G$116,通天塔!$R28*8+4,CA$2)+INDEX(装备数值!$C$13:$G$116,通天塔!$T28*8+5,CA$2)+INDEX(装备数值!$C$13:$G$116,通天塔!$U28*8+6,CA$2)+INDEX(装备数值!$C$13:$G$116,通天塔!$V28*8+7,CA$2)+INDEX(装备数值!$C$13:$G$116,通天塔!$W28*8+8,CA$2))</f>
        <v>1140</v>
      </c>
      <c r="CB28" s="14">
        <f>(INDEX(装备数值!$C$13:$G$116,通天塔!$P28*8+1,CB$2)+INDEX(装备数值!$C$13:$G$116,通天塔!$Q28*8+2,CB$2)+INDEX(装备数值!$C$13:$G$116,通天塔!$S28*8+3,CB$2)+INDEX(装备数值!$C$13:$G$116,通天塔!$R28*8+4,CB$2)+INDEX(装备数值!$C$13:$G$116,通天塔!$T28*8+5,CB$2)+INDEX(装备数值!$C$13:$G$116,通天塔!$U28*8+6,CB$2)+INDEX(装备数值!$C$13:$G$116,通天塔!$V28*8+7,CB$2)+INDEX(装备数值!$C$13:$G$116,通天塔!$W28*8+8,CB$2))</f>
        <v>34000</v>
      </c>
      <c r="CC28" s="14">
        <f>(INDEX(装备数值!$C$13:$G$116,通天塔!$P28*8+1,CC$2)+INDEX(装备数值!$C$13:$G$116,通天塔!$Q28*8+2,CC$2)+INDEX(装备数值!$C$13:$G$116,通天塔!$S28*8+3,CC$2)+INDEX(装备数值!$C$13:$G$116,通天塔!$R28*8+4,CC$2)+INDEX(装备数值!$C$13:$G$116,通天塔!$T28*8+5,CC$2)+INDEX(装备数值!$C$13:$G$116,通天塔!$U28*8+6,CC$2)+INDEX(装备数值!$C$13:$G$116,通天塔!$V28*8+7,CC$2)+INDEX(装备数值!$C$13:$G$116,通天塔!$W28*8+8,CC$2))</f>
        <v>350</v>
      </c>
      <c r="CF28" s="14">
        <f>INDEX(装备数值!$I$13:$M$116,通天塔!$P28*8+1,CF$2)*$X28+INDEX(装备数值!$I$13:$M$116,通天塔!$Q28*8+2,CF$2)*$Y28+INDEX(装备数值!$I$13:$M$116,通天塔!$S28*8+3,CF$2)*$Z28+INDEX(装备数值!$I$13:$M$116,通天塔!$R28*8+4,CF$2)*$AA28+INDEX(装备数值!$I$13:$M$116,通天塔!$T28*8+5,CF$2)*$AB28+INDEX(装备数值!$I$13:$M$116,通天塔!$U28*8+6,CF$2)*$AC28+INDEX(装备数值!$I$13:$M$116,通天塔!$V28*8+7,CF$2)*$AD28+INDEX(装备数值!$I$13:$M$116,通天塔!$W28*8+8,CF$2)*$AE28</f>
        <v>5200</v>
      </c>
      <c r="CG28" s="14">
        <f>INDEX(装备数值!$I$13:$M$116,通天塔!$P28*8+1,CG$2)*$X28+INDEX(装备数值!$I$13:$M$116,通天塔!$Q28*8+2,CG$2)*$Y28+INDEX(装备数值!$I$13:$M$116,通天塔!$S28*8+3,CG$2)*$Z28+INDEX(装备数值!$I$13:$M$116,通天塔!$R28*8+4,CG$2)*$AA28+INDEX(装备数值!$I$13:$M$116,通天塔!$T28*8+5,CG$2)*$AB28+INDEX(装备数值!$I$13:$M$116,通天塔!$U28*8+6,CG$2)*$AC28+INDEX(装备数值!$I$13:$M$116,通天塔!$V28*8+7,CG$2)*$AD28+INDEX(装备数值!$I$13:$M$116,通天塔!$W28*8+8,CG$2)*$AE28</f>
        <v>39000</v>
      </c>
      <c r="CH28" s="14">
        <f>INDEX(装备数值!$I$13:$M$116,通天塔!$P28*8+1,CH$2)*$X28+INDEX(装备数值!$I$13:$M$116,通天塔!$Q28*8+2,CH$2)*$Y28+INDEX(装备数值!$I$13:$M$116,通天塔!$S28*8+3,CH$2)*$Z28+INDEX(装备数值!$I$13:$M$116,通天塔!$R28*8+4,CH$2)*$AA28+INDEX(装备数值!$I$13:$M$116,通天塔!$T28*8+5,CH$2)*$AB28+INDEX(装备数值!$I$13:$M$116,通天塔!$U28*8+6,CH$2)*$AC28+INDEX(装备数值!$I$13:$M$116,通天塔!$V28*8+7,CH$2)*$AD28+INDEX(装备数值!$I$13:$M$116,通天塔!$W28*8+8,CH$2)*$AE28</f>
        <v>2730</v>
      </c>
      <c r="CI28" s="14">
        <f>INDEX(装备数值!$I$13:$M$116,通天塔!$P28*8+1,CI$2)*$X28+INDEX(装备数值!$I$13:$M$116,通天塔!$Q28*8+2,CI$2)*$Y28+INDEX(装备数值!$I$13:$M$116,通天塔!$S28*8+3,CI$2)*$Z28+INDEX(装备数值!$I$13:$M$116,通天塔!$R28*8+4,CI$2)*$AA28+INDEX(装备数值!$I$13:$M$116,通天塔!$T28*8+5,CI$2)*$AB28+INDEX(装备数值!$I$13:$M$116,通天塔!$U28*8+6,CI$2)*$AC28+INDEX(装备数值!$I$13:$M$116,通天塔!$V28*8+7,CI$2)*$AD28+INDEX(装备数值!$I$13:$M$116,通天塔!$W28*8+8,CI$2)*$AE28</f>
        <v>65000</v>
      </c>
      <c r="CJ28" s="14">
        <f>INDEX(装备数值!$I$13:$M$116,通天塔!$P28*8+1,CJ$2)*$X28+INDEX(装备数值!$I$13:$M$116,通天塔!$Q28*8+2,CJ$2)*$Y28+INDEX(装备数值!$I$13:$M$116,通天塔!$S28*8+3,CJ$2)*$Z28+INDEX(装备数值!$I$13:$M$116,通天塔!$R28*8+4,CJ$2)*$AA28+INDEX(装备数值!$I$13:$M$116,通天塔!$T28*8+5,CJ$2)*$AB28+INDEX(装备数值!$I$13:$M$116,通天塔!$U28*8+6,CJ$2)*$AC28+INDEX(装备数值!$I$13:$M$116,通天塔!$V28*8+7,CJ$2)*$AD28+INDEX(装备数值!$I$13:$M$116,通天塔!$W28*8+8,CJ$2)*$AE28</f>
        <v>910</v>
      </c>
      <c r="CM28" s="14">
        <f>INDEX(装备数值!$X$13:$AH$116,$P28*8+1,CM$2)*$AF28+INDEX(装备数值!$X$13:$AH$116,$Q28*8+2,CM$2)*$AG28+INDEX(装备数值!$X$13:$AH$116,$S28*8+3,CM$2)*$AH28+INDEX(装备数值!$X$13:$AH$116,$R28*8+4,CM$2)*$AI28+INDEX(装备数值!$X$13:$AH$116,$T28*8+5,CM$2)*$AJ28+INDEX(装备数值!$X$13:$AH$116,$U28*8+6,CM$2)*$AK28+INDEX(装备数值!$X$13:$AH$116,$V28*8+7,CM$2)*$AL28+INDEX(装备数值!$X$13:$AH$116,$W28*8+8,CM$2)*$AM28</f>
        <v>1800</v>
      </c>
      <c r="CN28" s="14">
        <f>INDEX(装备数值!$X$13:$AH$116,$P28*8+1,CN$2)*$AF28+INDEX(装备数值!$X$13:$AH$116,$Q28*8+2,CN$2)*$AG28+INDEX(装备数值!$X$13:$AH$116,$S28*8+3,CN$2)*$AH28+INDEX(装备数值!$X$13:$AH$116,$R28*8+4,CN$2)*$AI28+INDEX(装备数值!$X$13:$AH$116,$T28*8+5,CN$2)*$AJ28+INDEX(装备数值!$X$13:$AH$116,$U28*8+6,CN$2)*$AK28+INDEX(装备数值!$X$13:$AH$116,$V28*8+7,CN$2)*$AL28+INDEX(装备数值!$X$13:$AH$116,$W28*8+8,CN$2)*$AM28</f>
        <v>18750</v>
      </c>
      <c r="CO28" s="14">
        <f>INDEX(装备数值!$X$13:$AH$116,$P28*8+1,CO$2)*$AF28+INDEX(装备数值!$X$13:$AH$116,$Q28*8+2,CO$2)*$AG28+INDEX(装备数值!$X$13:$AH$116,$S28*8+3,CO$2)*$AH28+INDEX(装备数值!$X$13:$AH$116,$R28*8+4,CO$2)*$AI28+INDEX(装备数值!$X$13:$AH$116,$T28*8+5,CO$2)*$AJ28+INDEX(装备数值!$X$13:$AH$116,$U28*8+6,CO$2)*$AK28+INDEX(装备数值!$X$13:$AH$116,$V28*8+7,CO$2)*$AL28+INDEX(装备数值!$X$13:$AH$116,$W28*8+8,CO$2)*$AM28</f>
        <v>1200</v>
      </c>
      <c r="CP28" s="14">
        <f>INDEX(装备数值!$X$13:$AH$116,$P28*8+1,CP$2)*$AF28+INDEX(装备数值!$X$13:$AH$116,$Q28*8+2,CP$2)*$AG28+INDEX(装备数值!$X$13:$AH$116,$S28*8+3,CP$2)*$AH28+INDEX(装备数值!$X$13:$AH$116,$R28*8+4,CP$2)*$AI28+INDEX(装备数值!$X$13:$AH$116,$T28*8+5,CP$2)*$AJ28+INDEX(装备数值!$X$13:$AH$116,$U28*8+6,CP$2)*$AK28+INDEX(装备数值!$X$13:$AH$116,$V28*8+7,CP$2)*$AL28+INDEX(装备数值!$X$13:$AH$116,$W28*8+8,CP$2)*$AM28</f>
        <v>19500</v>
      </c>
      <c r="CQ28" s="14">
        <f>INDEX(装备数值!$X$13:$AH$116,$P28*8+1,CQ$2)*$AF28+INDEX(装备数值!$X$13:$AH$116,$Q28*8+2,CQ$2)*$AG28+INDEX(装备数值!$X$13:$AH$116,$S28*8+3,CQ$2)*$AH28+INDEX(装备数值!$X$13:$AH$116,$R28*8+4,CQ$2)*$AI28+INDEX(装备数值!$X$13:$AH$116,$T28*8+5,CQ$2)*$AJ28+INDEX(装备数值!$X$13:$AH$116,$U28*8+6,CQ$2)*$AK28+INDEX(装备数值!$X$13:$AH$116,$V28*8+7,CQ$2)*$AL28+INDEX(装备数值!$X$13:$AH$116,$W28*8+8,CQ$2)*$AM28</f>
        <v>480</v>
      </c>
      <c r="CR28" s="14">
        <f>INDEX(装备数值!$X$13:$AH$116,$P28*8+1,CR$2)*$AF28+INDEX(装备数值!$X$13:$AH$116,$Q28*8+2,CR$2)*$AG28+INDEX(装备数值!$X$13:$AH$116,$S28*8+3,CR$2)*$AH28+INDEX(装备数值!$X$13:$AH$116,$R28*8+4,CR$2)*$AI28+INDEX(装备数值!$X$13:$AH$116,$T28*8+5,CR$2)*$AJ28+INDEX(装备数值!$X$13:$AH$116,$U28*8+6,CR$2)*$AK28+INDEX(装备数值!$X$13:$AH$116,$V28*8+7,CR$2)*$AL28+INDEX(装备数值!$X$13:$AH$116,$W28*8+8,CR$2)*$AM28</f>
        <v>1925</v>
      </c>
      <c r="CS28" s="14">
        <f>INDEX(装备数值!$X$13:$AH$116,$P28*8+1,CS$2)*$AF28+INDEX(装备数值!$X$13:$AH$116,$Q28*8+2,CS$2)*$AG28+INDEX(装备数值!$X$13:$AH$116,$S28*8+3,CS$2)*$AH28+INDEX(装备数值!$X$13:$AH$116,$R28*8+4,CS$2)*$AI28+INDEX(装备数值!$X$13:$AH$116,$T28*8+5,CS$2)*$AJ28+INDEX(装备数值!$X$13:$AH$116,$U28*8+6,CS$2)*$AK28+INDEX(装备数值!$X$13:$AH$116,$V28*8+7,CS$2)*$AL28+INDEX(装备数值!$X$13:$AH$116,$W28*8+8,CS$2)*$AM28</f>
        <v>1800</v>
      </c>
      <c r="CT28" s="14">
        <f>INDEX(装备数值!$X$13:$AH$116,$P28*8+1,CT$2)*$AF28+INDEX(装备数值!$X$13:$AH$116,$Q28*8+2,CT$2)*$AG28+INDEX(装备数值!$X$13:$AH$116,$S28*8+3,CT$2)*$AH28+INDEX(装备数值!$X$13:$AH$116,$R28*8+4,CT$2)*$AI28+INDEX(装备数值!$X$13:$AH$116,$T28*8+5,CT$2)*$AJ28+INDEX(装备数值!$X$13:$AH$116,$U28*8+6,CT$2)*$AK28+INDEX(装备数值!$X$13:$AH$116,$V28*8+7,CT$2)*$AL28+INDEX(装备数值!$X$13:$AH$116,$W28*8+8,CT$2)*$AM28</f>
        <v>1725</v>
      </c>
      <c r="CU28" s="14">
        <f>INDEX(装备数值!$X$13:$AH$116,$P28*8+1,CU$2)*$AF28+INDEX(装备数值!$X$13:$AH$116,$Q28*8+2,CU$2)*$AG28+INDEX(装备数值!$X$13:$AH$116,$S28*8+3,CU$2)*$AH28+INDEX(装备数值!$X$13:$AH$116,$R28*8+4,CU$2)*$AI28+INDEX(装备数值!$X$13:$AH$116,$T28*8+5,CU$2)*$AJ28+INDEX(装备数值!$X$13:$AH$116,$U28*8+6,CU$2)*$AK28+INDEX(装备数值!$X$13:$AH$116,$V28*8+7,CU$2)*$AL28+INDEX(装备数值!$X$13:$AH$116,$W28*8+8,CU$2)*$AM28</f>
        <v>2000</v>
      </c>
      <c r="CV28" s="14">
        <f>INDEX(装备数值!$X$13:$AH$116,$P28*8+1,CV$2)*$AF28+INDEX(装备数值!$X$13:$AH$116,$Q28*8+2,CV$2)*$AG28+INDEX(装备数值!$X$13:$AH$116,$S28*8+3,CV$2)*$AH28+INDEX(装备数值!$X$13:$AH$116,$R28*8+4,CV$2)*$AI28+INDEX(装备数值!$X$13:$AH$116,$T28*8+5,CV$2)*$AJ28+INDEX(装备数值!$X$13:$AH$116,$U28*8+6,CV$2)*$AK28+INDEX(装备数值!$X$13:$AH$116,$V28*8+7,CV$2)*$AL28+INDEX(装备数值!$X$13:$AH$116,$W28*8+8,CV$2)*$AM28</f>
        <v>0</v>
      </c>
      <c r="CW28" s="14">
        <f>INDEX(装备数值!$X$13:$AH$116,$P28*8+1,CW$2)*$AF28+INDEX(装备数值!$X$13:$AH$116,$Q28*8+2,CW$2)*$AG28+INDEX(装备数值!$X$13:$AH$116,$S28*8+3,CW$2)*$AH28+INDEX(装备数值!$X$13:$AH$116,$R28*8+4,CW$2)*$AI28+INDEX(装备数值!$X$13:$AH$116,$T28*8+5,CW$2)*$AJ28+INDEX(装备数值!$X$13:$AH$116,$U28*8+6,CW$2)*$AK28+INDEX(装备数值!$X$13:$AH$116,$V28*8+7,CW$2)*$AL28+INDEX(装备数值!$X$13:$AH$116,$W28*8+8,CW$2)*$AM28</f>
        <v>0</v>
      </c>
      <c r="CY28" s="14">
        <f>INDEX(装备数值!$AN$17:$AN$117,MATCH(MIN($X28:$AE28),装备数值!$AO$17:$AO$117,1))</f>
        <v>6</v>
      </c>
      <c r="CZ28" s="14">
        <f>IF(COUNTIF($P28:$W28,"&gt;"&amp;0)=8,INDEX(装备数值!AR$17:AR$117,$CY28+1),0)</f>
        <v>720</v>
      </c>
      <c r="DA28" s="14">
        <f>IF(COUNTIF($P28:$W28,"&gt;"&amp;0)=8,INDEX(装备数值!AS$17:AS$117,$CY28+1),0)</f>
        <v>5400</v>
      </c>
      <c r="DB28" s="14">
        <f>IF(COUNTIF($P28:$W28,"&gt;"&amp;0)=8,INDEX(装备数值!AT$17:AT$117,$CY28+1),0)</f>
        <v>360</v>
      </c>
      <c r="DC28" s="14">
        <f>IF(COUNTIF($P28:$W28,"&gt;"&amp;0)=8,INDEX(装备数值!AU$17:AU$117,$CY28+1),0)</f>
        <v>7200</v>
      </c>
      <c r="DD28" s="14">
        <f>IF(COUNTIF($P28:$W28,"&gt;"&amp;0)=8,INDEX(装备数值!AV$17:AV$117,$CY28+1),0)</f>
        <v>120</v>
      </c>
      <c r="DF28" s="14">
        <f>INDEX(装备数值!$AY$17:$AY$77,MATCH(MIN($AF28:$AM28),装备数值!$AZ$17:$AZ$77,1))</f>
        <v>3</v>
      </c>
      <c r="DG28" s="26">
        <f>INDEX(装备数值!BA$17:BA$77,通天塔!DF28+1)</f>
        <v>0.03</v>
      </c>
      <c r="DH28" s="26">
        <f>INDEX(装备数值!BA$17:BA$77,通天塔!DF28+1)</f>
        <v>0.03</v>
      </c>
      <c r="DJ28" s="14">
        <f t="shared" si="40"/>
        <v>5</v>
      </c>
      <c r="DK28" s="14">
        <f>VLOOKUP(DJ28,军阶与晶片数值!$W$6:$X$27,2)</f>
        <v>2</v>
      </c>
      <c r="DL28" s="14">
        <f>INDEX(军阶与晶片数值!Y$6:Y$27,$DK28+1)</f>
        <v>200</v>
      </c>
      <c r="DM28" s="14">
        <f>INDEX(军阶与晶片数值!Z$6:Z$27,$DK28+1)</f>
        <v>200</v>
      </c>
      <c r="DN28" s="14">
        <f>INDEX(军阶与晶片数值!AA$6:AA$27,$DK28+1)</f>
        <v>200</v>
      </c>
      <c r="DO28" s="14">
        <f>INDEX(军阶与晶片数值!AB$6:AB$27,$DK28+1)</f>
        <v>200</v>
      </c>
      <c r="DP28" s="29">
        <f>INDEX(军阶与晶片数值!AC$6:AC$27,$DK28+1)</f>
        <v>10</v>
      </c>
      <c r="DQ28" s="29">
        <f>INDEX(军阶与晶片数值!AD$6:AD$27,$DK28+1)</f>
        <v>5</v>
      </c>
      <c r="DS28" s="26">
        <f>INDEX(军阶与晶片数值!I$6:I$16,AN28+1)</f>
        <v>0.01</v>
      </c>
      <c r="DT28" s="26">
        <f>INDEX(军阶与晶片数值!M$6:M$16,AO28+1)</f>
        <v>0.01</v>
      </c>
      <c r="DU28" s="26">
        <f>INDEX(军阶与晶片数值!J$6:J$16,AP28+1)</f>
        <v>0.01</v>
      </c>
      <c r="DV28" s="26">
        <f>INDEX(军阶与晶片数值!K$6:K$16,AQ28+1)</f>
        <v>0.02</v>
      </c>
      <c r="DW28" s="26">
        <f>INDEX(军阶与晶片数值!L$6:L$16,AR28+1)</f>
        <v>0.02</v>
      </c>
      <c r="DX28" s="28">
        <f>INDEX(军阶与晶片数值!N$6:N$16,AS28+1)</f>
        <v>0</v>
      </c>
      <c r="DY28" s="28">
        <f>INDEX(军阶与晶片数值!O$6:O$16,AT28+1)</f>
        <v>0</v>
      </c>
      <c r="DZ28" s="28">
        <f>INDEX(军阶与晶片数值!P$6:P$16,AU28+1)</f>
        <v>0</v>
      </c>
      <c r="EA28" s="28">
        <f>INDEX(军阶与晶片数值!Q$6:Q$16,AV28+1)</f>
        <v>0</v>
      </c>
      <c r="EB28" s="26">
        <f>INDEX(军阶与晶片数值!R$6:R$16,AW28+1)</f>
        <v>0</v>
      </c>
      <c r="EC28" s="26">
        <f>INDEX(军阶与晶片数值!S$6:S$16,AX28+1)</f>
        <v>0</v>
      </c>
      <c r="ED28" s="26">
        <f>INDEX(军阶与晶片数值!T$6:T$16,AY28+1)</f>
        <v>0</v>
      </c>
      <c r="EE28" s="26">
        <f>INDEX(军阶与晶片数值!U$6:U$16,AZ28+1)</f>
        <v>0</v>
      </c>
      <c r="EG28" s="26">
        <f>INDEX(军阶与晶片数值!$C$6:$C$36,通天塔!$BA28+1)</f>
        <v>0.2</v>
      </c>
      <c r="EH28" s="26">
        <f>INDEX(军阶与晶片数值!$C$6:$C$36,通天塔!$BA28+1)</f>
        <v>0.2</v>
      </c>
      <c r="EI28" s="26">
        <f>INDEX(军阶与晶片数值!$C$6:$C$36,通天塔!$BA28+1)</f>
        <v>0.2</v>
      </c>
      <c r="EJ28" s="26">
        <f>INDEX(军阶与晶片数值!$C$6:$C$36,通天塔!$BA28+1)</f>
        <v>0.2</v>
      </c>
      <c r="EK28" s="26">
        <f>INDEX(军阶与晶片数值!$C$6:$C$36,通天塔!$BA28+1)</f>
        <v>0.2</v>
      </c>
      <c r="EM28" s="14">
        <f>INDEX(战舰突破!$H$6:$H$18,通天塔!$J28+1)+INDEX(战舰突破!$H$23:$H$35,通天塔!$K28+1)+INDEX(战舰突破!$H$40:$H$52,通天塔!$L28+1)</f>
        <v>200</v>
      </c>
      <c r="EN28" s="14">
        <f>INDEX(战舰突破!$I$6:$I$18,通天塔!$J28+1)+INDEX(战舰突破!$I$23:$I$35,通天塔!$K28+1)+INDEX(战舰突破!$I$40:$I$52,通天塔!$L28+1)</f>
        <v>200</v>
      </c>
      <c r="EO28" s="14">
        <f>INDEX(战舰突破!$J$6:$J$18,通天塔!$J28+1)+INDEX(战舰突破!$J$23:$J$35,通天塔!$K28+1)+INDEX(战舰突破!$J$40:$J$52,通天塔!$L28+1)</f>
        <v>0</v>
      </c>
      <c r="EP28" s="14">
        <f>INDEX(战舰突破!$K$6:$K$18,通天塔!$J28+1)+INDEX(战舰突破!$K$23:$K$35,通天塔!$K28+1)+INDEX(战舰突破!$K$40:$K$52,通天塔!$L28+1)</f>
        <v>0</v>
      </c>
      <c r="EQ28" s="14">
        <f>INDEX(战舰突破!$L$6:$L$18,通天塔!$J28+1)+INDEX(战舰突破!$L$23:$L$35,通天塔!$K28+1)+INDEX(战舰突破!$L$40:$L$52,通天塔!$L28+1)</f>
        <v>200</v>
      </c>
      <c r="ER28" s="18">
        <f>INDEX(战舰突破!$N$6:$N$18,通天塔!$J28+1)+INDEX(战舰突破!$N$23:$N$35,通天塔!$K28+1)+INDEX(战舰突破!$N$40:$N$52,通天塔!$L28+1)</f>
        <v>0</v>
      </c>
      <c r="ES28" s="18">
        <f>INDEX(战舰突破!$O$6:$O$18,通天塔!$J28+1)+INDEX(战舰突破!$O$23:$O$35,通天塔!$K28+1)+INDEX(战舰突破!$O$40:$O$52,通天塔!$L28+1)</f>
        <v>0</v>
      </c>
      <c r="ET28" s="18">
        <f>INDEX(战舰突破!$P$6:$P$18,通天塔!$J28+1)+INDEX(战舰突破!$P$23:$P$35,通天塔!$K28+1)+INDEX(战舰突破!$P$40:$P$52,通天塔!$L28+1)</f>
        <v>0</v>
      </c>
      <c r="EU28" s="18">
        <f>INDEX(战舰突破!$Q$6:$Q$18,通天塔!$J28+1)+INDEX(战舰突破!$Q$23:$Q$35,通天塔!$K28+1)+INDEX(战舰突破!$Q$40:$Q$52,通天塔!$L28+1)</f>
        <v>0</v>
      </c>
      <c r="EV28" s="18">
        <f>INDEX(战舰突破!$R$6:$R$18,通天塔!$J28+1)+INDEX(战舰突破!$R$23:$R$35,通天塔!$K28+1)+INDEX(战舰突破!$R$40:$R$52,通天塔!$L28+1)</f>
        <v>0</v>
      </c>
      <c r="EW28" s="18">
        <f>INDEX(战舰突破!$M$6:$M$18,通天塔!$J28+1)+INDEX(战舰突破!$M$23:$M$35,通天塔!$K28+1)+INDEX(战舰突破!$M$40:$M$52,通天塔!$L28+1)</f>
        <v>0</v>
      </c>
      <c r="EX28" s="22">
        <f>INDEX(战舰突破!$W$6:$W$18,通天塔!$J28+1)+INDEX(战舰突破!$W$23:$W$35,通天塔!$K28+1)+INDEX(战舰突破!$W$40:$W$52,通天塔!$L28+1)</f>
        <v>0.3</v>
      </c>
      <c r="FA28" s="14">
        <f>INDEX(战舰突破!$S$6:$S$18,通天塔!$J28+1)</f>
        <v>0</v>
      </c>
      <c r="FB28" s="14">
        <f>INDEX(战舰突破!$T$6:$T$18,通天塔!$J28+1)</f>
        <v>0</v>
      </c>
      <c r="FC28" s="14">
        <f>INDEX(战舰突破!$U$6:$U$18,通天塔!$J28+1)</f>
        <v>0.1</v>
      </c>
      <c r="FD28" s="14">
        <f>INDEX(战舰突破!$V$6:$V$18,通天塔!$J28+1)</f>
        <v>0</v>
      </c>
      <c r="FE28" s="14">
        <f>INDEX(战舰突破!$X$6:$X$18,通天塔!$J28+1)</f>
        <v>3</v>
      </c>
      <c r="FG28" s="14">
        <f>INDEX(战舰突破!$S$23:$S$35,通天塔!$J28+1)</f>
        <v>0</v>
      </c>
      <c r="FH28" s="14">
        <f>INDEX(战舰突破!$T$23:$T$35,通天塔!$J28+1)</f>
        <v>0</v>
      </c>
      <c r="FI28" s="14">
        <f>INDEX(战舰突破!$U$23:$U$35,通天塔!$J28+1)</f>
        <v>0.1</v>
      </c>
      <c r="FJ28" s="14">
        <f>INDEX(战舰突破!$V$23:$V$35,通天塔!$J28+1)</f>
        <v>0</v>
      </c>
      <c r="FK28" s="14">
        <f>INDEX(战舰突破!$X$23:$X$35,通天塔!$J28+1)</f>
        <v>45</v>
      </c>
      <c r="FM28" s="14">
        <f>INDEX(战舰突破!$S$40:$S$52,通天塔!$J28+1)</f>
        <v>0</v>
      </c>
      <c r="FN28" s="14">
        <f>INDEX(战舰突破!$T$40:$T$52,通天塔!$J28+1)</f>
        <v>0</v>
      </c>
      <c r="FO28" s="14">
        <f>INDEX(战舰突破!$U$40:$U$52,通天塔!$J28+1)</f>
        <v>0.1</v>
      </c>
      <c r="FP28" s="14">
        <f>INDEX(战舰突破!$V$40:$V$52,通天塔!$J28+1)</f>
        <v>0</v>
      </c>
      <c r="FQ28" s="14">
        <f>INDEX(战舰突破!$X$40:$X$52,通天塔!$J28+1)</f>
        <v>75</v>
      </c>
      <c r="FT28" s="14">
        <f t="shared" si="41"/>
        <v>14790</v>
      </c>
      <c r="FU28" s="14">
        <f t="shared" si="42"/>
        <v>15163</v>
      </c>
      <c r="FV28" s="14">
        <f t="shared" si="43"/>
        <v>15563</v>
      </c>
      <c r="FW28" s="14">
        <f t="shared" si="44"/>
        <v>116768</v>
      </c>
      <c r="FX28" s="14">
        <f t="shared" si="45"/>
        <v>8233</v>
      </c>
      <c r="FY28" s="14">
        <f t="shared" si="46"/>
        <v>205592</v>
      </c>
      <c r="FZ28" s="14">
        <f t="shared" si="47"/>
        <v>3510</v>
      </c>
      <c r="GA28" s="28">
        <f t="shared" si="48"/>
        <v>2125</v>
      </c>
      <c r="GB28" s="28">
        <f t="shared" si="49"/>
        <v>2000</v>
      </c>
      <c r="GC28" s="28">
        <f t="shared" si="50"/>
        <v>1925</v>
      </c>
      <c r="GD28" s="28">
        <f t="shared" si="51"/>
        <v>2200</v>
      </c>
      <c r="GE28" s="28">
        <f t="shared" si="52"/>
        <v>1.03</v>
      </c>
      <c r="GF28" s="28">
        <f t="shared" si="53"/>
        <v>1.03</v>
      </c>
      <c r="GG28" s="28">
        <f t="shared" si="54"/>
        <v>0</v>
      </c>
      <c r="GH28" s="28">
        <f t="shared" si="55"/>
        <v>6.01</v>
      </c>
      <c r="GI28" s="14">
        <f t="shared" si="56"/>
        <v>1</v>
      </c>
      <c r="GJ28" s="14">
        <f t="shared" si="57"/>
        <v>1</v>
      </c>
      <c r="GK28" s="14">
        <f t="shared" si="58"/>
        <v>1</v>
      </c>
      <c r="GL28" s="18">
        <f t="shared" si="59"/>
        <v>1</v>
      </c>
      <c r="GM28" s="18">
        <f t="shared" si="60"/>
        <v>1</v>
      </c>
      <c r="GN28" s="18">
        <f t="shared" si="61"/>
        <v>1</v>
      </c>
      <c r="GO28" s="29">
        <f t="shared" si="62"/>
        <v>2275</v>
      </c>
      <c r="GP28" s="29">
        <f t="shared" si="62"/>
        <v>2575</v>
      </c>
      <c r="GQ28" s="29">
        <f t="shared" si="62"/>
        <v>2575</v>
      </c>
      <c r="GR28" s="26">
        <f t="shared" si="63"/>
        <v>0.1</v>
      </c>
      <c r="GS28" s="26">
        <f t="shared" si="64"/>
        <v>0.1</v>
      </c>
      <c r="GT28" s="26">
        <f t="shared" si="65"/>
        <v>0.1</v>
      </c>
      <c r="GU28" s="14">
        <f t="shared" si="66"/>
        <v>2</v>
      </c>
      <c r="GV28" s="14">
        <f t="shared" si="67"/>
        <v>2</v>
      </c>
      <c r="GW28" s="14">
        <f t="shared" si="68"/>
        <v>2</v>
      </c>
      <c r="GX28" s="14">
        <f t="shared" si="69"/>
        <v>3</v>
      </c>
      <c r="GY28" s="14">
        <f t="shared" si="70"/>
        <v>45</v>
      </c>
      <c r="GZ28" s="14">
        <f t="shared" si="71"/>
        <v>75</v>
      </c>
      <c r="HA28">
        <v>24</v>
      </c>
      <c r="HB28" s="14">
        <f t="shared" si="72"/>
        <v>2385270</v>
      </c>
      <c r="HD28" s="14">
        <f t="shared" si="73"/>
        <v>16292</v>
      </c>
      <c r="HE28" s="14">
        <f t="shared" si="74"/>
        <v>7365</v>
      </c>
      <c r="HF28" s="29">
        <f t="shared" si="75"/>
        <v>1920</v>
      </c>
      <c r="HG28" s="29">
        <f t="shared" si="76"/>
        <v>1145</v>
      </c>
      <c r="HH28" s="29">
        <f t="shared" si="77"/>
        <v>1181</v>
      </c>
      <c r="HI28" s="29">
        <f t="shared" si="78"/>
        <v>1295</v>
      </c>
      <c r="HJ28" s="14">
        <f t="shared" si="79"/>
        <v>1.03</v>
      </c>
      <c r="HK28" s="14">
        <f t="shared" si="80"/>
        <v>1.03</v>
      </c>
      <c r="HL28" s="14">
        <f t="shared" si="81"/>
        <v>4551</v>
      </c>
      <c r="HM28" s="14">
        <f t="shared" si="82"/>
        <v>6105</v>
      </c>
      <c r="HN28" s="26">
        <f t="shared" si="83"/>
        <v>0.42690677966101692</v>
      </c>
      <c r="HO28" s="26">
        <f t="shared" si="84"/>
        <v>0.5284053156146179</v>
      </c>
      <c r="HP28" s="29">
        <f t="shared" si="85"/>
        <v>1047</v>
      </c>
      <c r="HQ28" s="29">
        <f t="shared" si="86"/>
        <v>5278</v>
      </c>
      <c r="HR28" s="29">
        <f t="shared" si="87"/>
        <v>7354</v>
      </c>
      <c r="HS28" s="26">
        <f t="shared" si="88"/>
        <v>0.38124999999999998</v>
      </c>
      <c r="HT28" s="26">
        <f t="shared" si="89"/>
        <v>0.44333609271523178</v>
      </c>
      <c r="HU28" s="26">
        <f t="shared" si="90"/>
        <v>0.44333609271523178</v>
      </c>
      <c r="HV28" s="26">
        <f t="shared" si="91"/>
        <v>0</v>
      </c>
      <c r="HW28" s="29">
        <f t="shared" si="29"/>
        <v>1.3812500000000001</v>
      </c>
      <c r="HX28" s="29">
        <f t="shared" si="30"/>
        <v>1.4433360927152319</v>
      </c>
      <c r="HY28" s="29">
        <f t="shared" si="31"/>
        <v>1.4433360927152319</v>
      </c>
      <c r="HZ28" s="29">
        <f t="shared" si="32"/>
        <v>7230.84375</v>
      </c>
      <c r="IA28" s="29">
        <f t="shared" si="33"/>
        <v>5078.6185982339957</v>
      </c>
      <c r="IB28" s="29">
        <f t="shared" si="34"/>
        <v>5307.1468129139075</v>
      </c>
      <c r="IC28" s="29">
        <f t="shared" si="35"/>
        <v>51125</v>
      </c>
      <c r="ID28" s="14">
        <f t="shared" si="92"/>
        <v>17616.61</v>
      </c>
      <c r="IH28" s="14">
        <v>1</v>
      </c>
      <c r="II28" s="14">
        <v>0.9</v>
      </c>
      <c r="IJ28" s="14">
        <v>480</v>
      </c>
      <c r="IK28" s="14">
        <v>80</v>
      </c>
      <c r="IL28" s="14">
        <v>60</v>
      </c>
      <c r="IM28" s="23">
        <f t="shared" si="93"/>
        <v>2271993</v>
      </c>
      <c r="IN28" s="23">
        <f t="shared" si="110"/>
        <v>1</v>
      </c>
      <c r="IO28" s="23">
        <f t="shared" si="111"/>
        <v>2271.9899999999998</v>
      </c>
      <c r="IP28" s="23">
        <f t="shared" si="112"/>
        <v>3549343</v>
      </c>
      <c r="IQ28" s="23">
        <f t="shared" si="96"/>
        <v>1</v>
      </c>
      <c r="IR28" s="23">
        <f t="shared" si="97"/>
        <v>3549.34</v>
      </c>
      <c r="IS28" s="14">
        <v>1</v>
      </c>
      <c r="IT28" s="14">
        <v>0.9</v>
      </c>
      <c r="IU28" s="14">
        <v>240</v>
      </c>
      <c r="IV28" s="14">
        <v>40</v>
      </c>
      <c r="IW28" s="14">
        <v>30</v>
      </c>
      <c r="IX28" s="23">
        <f>INT(($HP28*$GI28*IU28*$HW28+$HQ28*$GJ28*$HX28*IV28+$HR28*$GK28*$HY28*IW28)+$IC28*IS28+($HQ28*$GJ28*$HX28*IT28*5*6/1.5+$HR28*$GK28*$HY28*IT28*5*6/2))</f>
        <v>1301767</v>
      </c>
      <c r="IY28" s="23">
        <f t="shared" si="98"/>
        <v>1</v>
      </c>
      <c r="IZ28" s="23">
        <f t="shared" si="99"/>
        <v>1301.77</v>
      </c>
      <c r="JA28" s="23"/>
      <c r="JB28" s="23"/>
      <c r="JC28" s="23"/>
      <c r="JG28">
        <f t="shared" si="37"/>
        <v>1.2854911177117521</v>
      </c>
      <c r="JH28">
        <f t="shared" si="38"/>
        <v>1.3240558512431047</v>
      </c>
      <c r="JJ28" s="14">
        <v>10</v>
      </c>
      <c r="JK28" s="14">
        <v>2</v>
      </c>
      <c r="JL28" s="14">
        <v>1.5</v>
      </c>
      <c r="JM28" s="23">
        <f>INT(($HP28*$GI28*$HW28*JJ28+$HQ28*$GJ28*$HX28*JK28+$HR28*$GK28*$HY28*JL28))</f>
        <v>45618</v>
      </c>
      <c r="JN28" s="23">
        <f t="shared" si="100"/>
        <v>0</v>
      </c>
      <c r="JO28" s="23">
        <f t="shared" si="101"/>
        <v>45618</v>
      </c>
      <c r="JP28" s="14">
        <v>30</v>
      </c>
      <c r="JQ28" s="14">
        <v>6</v>
      </c>
      <c r="JR28" s="14">
        <v>4</v>
      </c>
      <c r="JS28" s="23">
        <f>INT(($HP28*$GI28*$HW28*JP28+$HQ28*$GJ28*$HX28*JQ28+$HR28*$GK28*$HY28*JR28))</f>
        <v>131549</v>
      </c>
      <c r="JT28" s="23">
        <f t="shared" si="102"/>
        <v>0</v>
      </c>
      <c r="JU28" s="23">
        <f t="shared" si="103"/>
        <v>131549</v>
      </c>
      <c r="JW28" s="23">
        <f t="shared" si="104"/>
        <v>175399</v>
      </c>
      <c r="JX28" s="23">
        <f t="shared" si="105"/>
        <v>0</v>
      </c>
      <c r="JY28" s="23">
        <f t="shared" si="106"/>
        <v>175399</v>
      </c>
      <c r="JZ28" s="23">
        <f t="shared" si="113"/>
        <v>68427</v>
      </c>
      <c r="KA28" s="23">
        <f t="shared" si="108"/>
        <v>0</v>
      </c>
      <c r="KB28" s="23">
        <f t="shared" si="109"/>
        <v>68427</v>
      </c>
      <c r="KF28">
        <v>29</v>
      </c>
      <c r="KG28" t="s">
        <v>138</v>
      </c>
      <c r="KH28" s="17">
        <v>2</v>
      </c>
      <c r="KI28" t="s">
        <v>202</v>
      </c>
      <c r="KJ28" t="s">
        <v>248</v>
      </c>
      <c r="KK28" t="s">
        <v>249</v>
      </c>
      <c r="KM28" t="s">
        <v>214</v>
      </c>
    </row>
    <row r="29" spans="3:299" ht="16.5" x14ac:dyDescent="0.2">
      <c r="C29" s="14">
        <f t="shared" si="39"/>
        <v>1</v>
      </c>
      <c r="D29" s="14">
        <v>25</v>
      </c>
      <c r="E29" s="14" t="s">
        <v>724</v>
      </c>
      <c r="F29" s="14">
        <v>72</v>
      </c>
      <c r="G29" s="14">
        <v>72</v>
      </c>
      <c r="H29" s="14">
        <v>72</v>
      </c>
      <c r="I29" s="14">
        <v>72</v>
      </c>
      <c r="J29" s="14">
        <v>2</v>
      </c>
      <c r="K29" s="14">
        <v>2</v>
      </c>
      <c r="L29" s="14">
        <v>2</v>
      </c>
      <c r="M29" s="14">
        <v>1</v>
      </c>
      <c r="N29" s="14">
        <v>1</v>
      </c>
      <c r="O29" s="14">
        <v>1</v>
      </c>
      <c r="P29" s="14">
        <v>3</v>
      </c>
      <c r="Q29" s="14">
        <v>4</v>
      </c>
      <c r="R29" s="14">
        <v>3</v>
      </c>
      <c r="S29" s="14">
        <v>3</v>
      </c>
      <c r="T29" s="14">
        <v>3</v>
      </c>
      <c r="U29" s="14">
        <v>3</v>
      </c>
      <c r="V29" s="14">
        <v>3</v>
      </c>
      <c r="W29" s="14">
        <v>3</v>
      </c>
      <c r="X29" s="14">
        <v>72</v>
      </c>
      <c r="Y29" s="14">
        <v>72</v>
      </c>
      <c r="Z29" s="14">
        <v>72</v>
      </c>
      <c r="AA29" s="14">
        <v>72</v>
      </c>
      <c r="AB29" s="14">
        <v>72</v>
      </c>
      <c r="AC29" s="14">
        <v>72</v>
      </c>
      <c r="AD29" s="14">
        <v>72</v>
      </c>
      <c r="AE29" s="14">
        <v>72</v>
      </c>
      <c r="AF29" s="14">
        <v>8</v>
      </c>
      <c r="AG29" s="14">
        <v>8</v>
      </c>
      <c r="AH29" s="14">
        <v>8</v>
      </c>
      <c r="AI29" s="14">
        <v>8</v>
      </c>
      <c r="AJ29" s="14">
        <v>8</v>
      </c>
      <c r="AK29" s="14">
        <v>8</v>
      </c>
      <c r="AL29" s="14">
        <v>7</v>
      </c>
      <c r="AM29" s="14">
        <v>7</v>
      </c>
      <c r="AN29" s="14">
        <v>1</v>
      </c>
      <c r="AO29" s="14">
        <v>1</v>
      </c>
      <c r="AP29" s="14">
        <v>1</v>
      </c>
      <c r="AQ29" s="14">
        <v>1</v>
      </c>
      <c r="AR29" s="14">
        <v>1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6</v>
      </c>
      <c r="BF29" s="14">
        <f>ROUND((INDEX(新战舰养成!S$6:S$18,通天塔!$J29+1)+INDEX(新战舰养成!D$6:D$18,通天塔!$J29+1)*(通天塔!$G29-1))*INDEX(战舰突破!$D$6:$D$18,通天塔!$M29+1),0)</f>
        <v>2327</v>
      </c>
      <c r="BG29" s="14">
        <f>ROUND((INDEX(新战舰养成!T$6:T$18,通天塔!$J29+1)+INDEX(新战舰养成!E$6:E$18,通天塔!$J29+1)*(通天塔!$G29-1))*INDEX(战舰突破!$D$6:$D$18,通天塔!$M29+1),0)</f>
        <v>18546</v>
      </c>
      <c r="BH29" s="14">
        <f>ROUND((INDEX(新战舰养成!U$6:U$18,通天塔!$J29+1)+INDEX(新战舰养成!F$6:F$18,通天塔!$J29+1)*(通天塔!$G29-1))*INDEX(战舰突破!$D$6:$D$18,通天塔!$M29+1),0)</f>
        <v>1185</v>
      </c>
      <c r="BI29" s="14">
        <f>ROUND((INDEX(新战舰养成!V$6:V$18,通天塔!$J29+1)+INDEX(新战舰养成!G$6:G$18,通天塔!$J29+1)*(通天塔!$G29-1))*INDEX(战舰突破!$D$6:$D$18,通天塔!$M29+1),0)</f>
        <v>330</v>
      </c>
      <c r="BJ29" s="14">
        <f>ROUND((INDEX(新战舰养成!W$6:W$18,通天塔!$J29+1)+INDEX(新战舰养成!H$6:H$18,通天塔!$J29+1)*(通天塔!$G29-1))*INDEX(战舰突破!$D$6:$D$18,通天塔!$M29+1),0)</f>
        <v>4</v>
      </c>
      <c r="BL29" s="14">
        <f>IF($H29&gt;0,ROUND((INDEX(新战舰养成!X$6:X$18,通天塔!$K29+1)+INDEX(新战舰养成!I$6:I$18,通天塔!$K29+1)*(通天塔!$H29-1))*INDEX(战舰突破!$D$6:$D$18,通天塔!$N29+1),0),0)</f>
        <v>2635</v>
      </c>
      <c r="BM29" s="14">
        <f>IF($H29&gt;0,ROUND((INDEX(新战舰养成!Y$6:Y$18,通天塔!$K29+1)+INDEX(新战舰养成!J$6:J$18,通天塔!$K29+1)*(通天塔!$H29-1))*INDEX(战舰突破!$D$6:$D$18,通天塔!$N29+1),0),0)</f>
        <v>0</v>
      </c>
      <c r="BN29" s="14">
        <f>IF($H29&gt;0,ROUND((INDEX(新战舰养成!Z$6:Z$18,通天塔!$K29+1)+INDEX(新战舰养成!K$6:K$18,通天塔!$K29+1)*(通天塔!$H29-1))*INDEX(战舰突破!$D$6:$D$18,通天塔!$N29+1),0),0)</f>
        <v>0</v>
      </c>
      <c r="BO29" s="14">
        <f>IF($H29&gt;0,ROUND((INDEX(新战舰养成!AA$6:AA$18,通天塔!$K29+1)+INDEX(新战舰养成!L$6:L$18,通天塔!$K29+1)*(通天塔!$H29-1))*INDEX(战舰突破!$D$6:$D$18,通天塔!$N29+1),0),0)</f>
        <v>23265</v>
      </c>
      <c r="BP29" s="14">
        <f>IF($H29&gt;0,ROUND((INDEX(新战舰养成!AB$6:AB$18,通天塔!$K29+1)+INDEX(新战舰养成!M$6:M$18,通天塔!$K29+1)*(通天塔!$H29-1))*INDEX(战舰突破!$D$6:$D$18,通天塔!$N29+1),0),0)</f>
        <v>463</v>
      </c>
      <c r="BR29" s="14">
        <f>IF($I29&gt;0,ROUND((INDEX(新战舰养成!AC$6:AC$18,通天塔!$L29+1)+INDEX(新战舰养成!I$6:I$18,通天塔!$L29+1)*(通天塔!$I29-1))*INDEX(战舰突破!$D$6:$D$18,通天塔!$O29+1),0),0)</f>
        <v>2965</v>
      </c>
      <c r="BS29" s="14">
        <f>IF($I29&gt;0,ROUND((INDEX(新战舰养成!AD$6:AD$18,通天塔!$L29+1)+INDEX(新战舰养成!J$6:J$18,通天塔!$L29+1)*(通天塔!$I29-1))*INDEX(战舰突破!$D$6:$D$18,通天塔!$O29+1),0),0)</f>
        <v>0</v>
      </c>
      <c r="BT29" s="14">
        <f>IF($I29&gt;0,ROUND((INDEX(新战舰养成!AE$6:AE$18,通天塔!$L29+1)+INDEX(新战舰养成!K$6:K$18,通天塔!$L29+1)*(通天塔!$I29-1))*INDEX(战舰突破!$D$6:$D$18,通天塔!$O29+1),0),0)</f>
        <v>0</v>
      </c>
      <c r="BU29" s="14">
        <f>IF($I29&gt;0,ROUND((INDEX(新战舰养成!AF$6:AF$18,通天塔!$L29+1)+INDEX(新战舰养成!L$6:L$18,通天塔!$L29+1)*(通天塔!$I29-1))*INDEX(战舰突破!$D$6:$D$18,通天塔!$O29+1),0),0)</f>
        <v>19553</v>
      </c>
      <c r="BV29" s="14">
        <f>IF($I29&gt;0,ROUND((INDEX(新战舰养成!AG$6:AG$18,通天塔!$L29+1)+INDEX(新战舰养成!M$6:M$18,通天塔!$L29+1)*(通天塔!$I29-1))*INDEX(战舰突破!$D$6:$D$18,通天塔!$O29+1),0),0)</f>
        <v>559</v>
      </c>
      <c r="BY29" s="14">
        <f>(INDEX(装备数值!$C$13:$G$116,通天塔!$P29*8+1,BY$2)+INDEX(装备数值!$C$13:$G$116,通天塔!$Q29*8+2,BY$2)+INDEX(装备数值!$C$13:$G$116,通天塔!$S29*8+3,BY$2)+INDEX(装备数值!$C$13:$G$116,通天塔!$R29*8+4,BY$2)+INDEX(装备数值!$C$13:$G$116,通天塔!$T29*8+5,BY$2)+INDEX(装备数值!$C$13:$G$116,通天塔!$U29*8+6,BY$2)+INDEX(装备数值!$C$13:$G$116,通天塔!$V29*8+7,BY$2)+INDEX(装备数值!$C$13:$G$116,通天塔!$W29*8+8,BY$2))</f>
        <v>2000</v>
      </c>
      <c r="BZ29" s="14">
        <f>(INDEX(装备数值!$C$13:$G$116,通天塔!$P29*8+1,BZ$2)+INDEX(装备数值!$C$13:$G$116,通天塔!$Q29*8+2,BZ$2)+INDEX(装备数值!$C$13:$G$116,通天塔!$S29*8+3,BZ$2)+INDEX(装备数值!$C$13:$G$116,通天塔!$R29*8+4,BZ$2)+INDEX(装备数值!$C$13:$G$116,通天塔!$T29*8+5,BZ$2)+INDEX(装备数值!$C$13:$G$116,通天塔!$U29*8+6,BZ$2)+INDEX(装备数值!$C$13:$G$116,通天塔!$V29*8+7,BZ$2)+INDEX(装备数值!$C$13:$G$116,通天塔!$W29*8+8,BZ$2))</f>
        <v>15000</v>
      </c>
      <c r="CA29" s="14">
        <f>(INDEX(装备数值!$C$13:$G$116,通天塔!$P29*8+1,CA$2)+INDEX(装备数值!$C$13:$G$116,通天塔!$Q29*8+2,CA$2)+INDEX(装备数值!$C$13:$G$116,通天塔!$S29*8+3,CA$2)+INDEX(装备数值!$C$13:$G$116,通天塔!$R29*8+4,CA$2)+INDEX(装备数值!$C$13:$G$116,通天塔!$T29*8+5,CA$2)+INDEX(装备数值!$C$13:$G$116,通天塔!$U29*8+6,CA$2)+INDEX(装备数值!$C$13:$G$116,通天塔!$V29*8+7,CA$2)+INDEX(装备数值!$C$13:$G$116,通天塔!$W29*8+8,CA$2))</f>
        <v>1140</v>
      </c>
      <c r="CB29" s="14">
        <f>(INDEX(装备数值!$C$13:$G$116,通天塔!$P29*8+1,CB$2)+INDEX(装备数值!$C$13:$G$116,通天塔!$Q29*8+2,CB$2)+INDEX(装备数值!$C$13:$G$116,通天塔!$S29*8+3,CB$2)+INDEX(装备数值!$C$13:$G$116,通天塔!$R29*8+4,CB$2)+INDEX(装备数值!$C$13:$G$116,通天塔!$T29*8+5,CB$2)+INDEX(装备数值!$C$13:$G$116,通天塔!$U29*8+6,CB$2)+INDEX(装备数值!$C$13:$G$116,通天塔!$V29*8+7,CB$2)+INDEX(装备数值!$C$13:$G$116,通天塔!$W29*8+8,CB$2))</f>
        <v>34000</v>
      </c>
      <c r="CC29" s="14">
        <f>(INDEX(装备数值!$C$13:$G$116,通天塔!$P29*8+1,CC$2)+INDEX(装备数值!$C$13:$G$116,通天塔!$Q29*8+2,CC$2)+INDEX(装备数值!$C$13:$G$116,通天塔!$S29*8+3,CC$2)+INDEX(装备数值!$C$13:$G$116,通天塔!$R29*8+4,CC$2)+INDEX(装备数值!$C$13:$G$116,通天塔!$T29*8+5,CC$2)+INDEX(装备数值!$C$13:$G$116,通天塔!$U29*8+6,CC$2)+INDEX(装备数值!$C$13:$G$116,通天塔!$V29*8+7,CC$2)+INDEX(装备数值!$C$13:$G$116,通天塔!$W29*8+8,CC$2))</f>
        <v>350</v>
      </c>
      <c r="CF29" s="14">
        <f>INDEX(装备数值!$I$13:$M$116,通天塔!$P29*8+1,CF$2)*$X29+INDEX(装备数值!$I$13:$M$116,通天塔!$Q29*8+2,CF$2)*$Y29+INDEX(装备数值!$I$13:$M$116,通天塔!$S29*8+3,CF$2)*$Z29+INDEX(装备数值!$I$13:$M$116,通天塔!$R29*8+4,CF$2)*$AA29+INDEX(装备数值!$I$13:$M$116,通天塔!$T29*8+5,CF$2)*$AB29+INDEX(装备数值!$I$13:$M$116,通天塔!$U29*8+6,CF$2)*$AC29+INDEX(装备数值!$I$13:$M$116,通天塔!$V29*8+7,CF$2)*$AD29+INDEX(装备数值!$I$13:$M$116,通天塔!$W29*8+8,CF$2)*$AE29</f>
        <v>5760</v>
      </c>
      <c r="CG29" s="14">
        <f>INDEX(装备数值!$I$13:$M$116,通天塔!$P29*8+1,CG$2)*$X29+INDEX(装备数值!$I$13:$M$116,通天塔!$Q29*8+2,CG$2)*$Y29+INDEX(装备数值!$I$13:$M$116,通天塔!$S29*8+3,CG$2)*$Z29+INDEX(装备数值!$I$13:$M$116,通天塔!$R29*8+4,CG$2)*$AA29+INDEX(装备数值!$I$13:$M$116,通天塔!$T29*8+5,CG$2)*$AB29+INDEX(装备数值!$I$13:$M$116,通天塔!$U29*8+6,CG$2)*$AC29+INDEX(装备数值!$I$13:$M$116,通天塔!$V29*8+7,CG$2)*$AD29+INDEX(装备数值!$I$13:$M$116,通天塔!$W29*8+8,CG$2)*$AE29</f>
        <v>43200</v>
      </c>
      <c r="CH29" s="14">
        <f>INDEX(装备数值!$I$13:$M$116,通天塔!$P29*8+1,CH$2)*$X29+INDEX(装备数值!$I$13:$M$116,通天塔!$Q29*8+2,CH$2)*$Y29+INDEX(装备数值!$I$13:$M$116,通天塔!$S29*8+3,CH$2)*$Z29+INDEX(装备数值!$I$13:$M$116,通天塔!$R29*8+4,CH$2)*$AA29+INDEX(装备数值!$I$13:$M$116,通天塔!$T29*8+5,CH$2)*$AB29+INDEX(装备数值!$I$13:$M$116,通天塔!$U29*8+6,CH$2)*$AC29+INDEX(装备数值!$I$13:$M$116,通天塔!$V29*8+7,CH$2)*$AD29+INDEX(装备数值!$I$13:$M$116,通天塔!$W29*8+8,CH$2)*$AE29</f>
        <v>3024</v>
      </c>
      <c r="CI29" s="14">
        <f>INDEX(装备数值!$I$13:$M$116,通天塔!$P29*8+1,CI$2)*$X29+INDEX(装备数值!$I$13:$M$116,通天塔!$Q29*8+2,CI$2)*$Y29+INDEX(装备数值!$I$13:$M$116,通天塔!$S29*8+3,CI$2)*$Z29+INDEX(装备数值!$I$13:$M$116,通天塔!$R29*8+4,CI$2)*$AA29+INDEX(装备数值!$I$13:$M$116,通天塔!$T29*8+5,CI$2)*$AB29+INDEX(装备数值!$I$13:$M$116,通天塔!$U29*8+6,CI$2)*$AC29+INDEX(装备数值!$I$13:$M$116,通天塔!$V29*8+7,CI$2)*$AD29+INDEX(装备数值!$I$13:$M$116,通天塔!$W29*8+8,CI$2)*$AE29</f>
        <v>72000</v>
      </c>
      <c r="CJ29" s="14">
        <f>INDEX(装备数值!$I$13:$M$116,通天塔!$P29*8+1,CJ$2)*$X29+INDEX(装备数值!$I$13:$M$116,通天塔!$Q29*8+2,CJ$2)*$Y29+INDEX(装备数值!$I$13:$M$116,通天塔!$S29*8+3,CJ$2)*$Z29+INDEX(装备数值!$I$13:$M$116,通天塔!$R29*8+4,CJ$2)*$AA29+INDEX(装备数值!$I$13:$M$116,通天塔!$T29*8+5,CJ$2)*$AB29+INDEX(装备数值!$I$13:$M$116,通天塔!$U29*8+6,CJ$2)*$AC29+INDEX(装备数值!$I$13:$M$116,通天塔!$V29*8+7,CJ$2)*$AD29+INDEX(装备数值!$I$13:$M$116,通天塔!$W29*8+8,CJ$2)*$AE29</f>
        <v>1008</v>
      </c>
      <c r="CM29" s="14">
        <f>INDEX(装备数值!$X$13:$AH$116,$P29*8+1,CM$2)*$AF29+INDEX(装备数值!$X$13:$AH$116,$Q29*8+2,CM$2)*$AG29+INDEX(装备数值!$X$13:$AH$116,$S29*8+3,CM$2)*$AH29+INDEX(装备数值!$X$13:$AH$116,$R29*8+4,CM$2)*$AI29+INDEX(装备数值!$X$13:$AH$116,$T29*8+5,CM$2)*$AJ29+INDEX(装备数值!$X$13:$AH$116,$U29*8+6,CM$2)*$AK29+INDEX(装备数值!$X$13:$AH$116,$V29*8+7,CM$2)*$AL29+INDEX(装备数值!$X$13:$AH$116,$W29*8+8,CM$2)*$AM29</f>
        <v>2100</v>
      </c>
      <c r="CN29" s="14">
        <f>INDEX(装备数值!$X$13:$AH$116,$P29*8+1,CN$2)*$AF29+INDEX(装备数值!$X$13:$AH$116,$Q29*8+2,CN$2)*$AG29+INDEX(装备数值!$X$13:$AH$116,$S29*8+3,CN$2)*$AH29+INDEX(装备数值!$X$13:$AH$116,$R29*8+4,CN$2)*$AI29+INDEX(装备数值!$X$13:$AH$116,$T29*8+5,CN$2)*$AJ29+INDEX(装备数值!$X$13:$AH$116,$U29*8+6,CN$2)*$AK29+INDEX(装备数值!$X$13:$AH$116,$V29*8+7,CN$2)*$AL29+INDEX(装备数值!$X$13:$AH$116,$W29*8+8,CN$2)*$AM29</f>
        <v>19875</v>
      </c>
      <c r="CO29" s="14">
        <f>INDEX(装备数值!$X$13:$AH$116,$P29*8+1,CO$2)*$AF29+INDEX(装备数值!$X$13:$AH$116,$Q29*8+2,CO$2)*$AG29+INDEX(装备数值!$X$13:$AH$116,$S29*8+3,CO$2)*$AH29+INDEX(装备数值!$X$13:$AH$116,$R29*8+4,CO$2)*$AI29+INDEX(装备数值!$X$13:$AH$116,$T29*8+5,CO$2)*$AJ29+INDEX(装备数值!$X$13:$AH$116,$U29*8+6,CO$2)*$AK29+INDEX(装备数值!$X$13:$AH$116,$V29*8+7,CO$2)*$AL29+INDEX(装备数值!$X$13:$AH$116,$W29*8+8,CO$2)*$AM29</f>
        <v>1200</v>
      </c>
      <c r="CP29" s="14">
        <f>INDEX(装备数值!$X$13:$AH$116,$P29*8+1,CP$2)*$AF29+INDEX(装备数值!$X$13:$AH$116,$Q29*8+2,CP$2)*$AG29+INDEX(装备数值!$X$13:$AH$116,$S29*8+3,CP$2)*$AH29+INDEX(装备数值!$X$13:$AH$116,$R29*8+4,CP$2)*$AI29+INDEX(装备数值!$X$13:$AH$116,$T29*8+5,CP$2)*$AJ29+INDEX(装备数值!$X$13:$AH$116,$U29*8+6,CP$2)*$AK29+INDEX(装备数值!$X$13:$AH$116,$V29*8+7,CP$2)*$AL29+INDEX(装备数值!$X$13:$AH$116,$W29*8+8,CP$2)*$AM29</f>
        <v>22500</v>
      </c>
      <c r="CQ29" s="14">
        <f>INDEX(装备数值!$X$13:$AH$116,$P29*8+1,CQ$2)*$AF29+INDEX(装备数值!$X$13:$AH$116,$Q29*8+2,CQ$2)*$AG29+INDEX(装备数值!$X$13:$AH$116,$S29*8+3,CQ$2)*$AH29+INDEX(装备数值!$X$13:$AH$116,$R29*8+4,CQ$2)*$AI29+INDEX(装备数值!$X$13:$AH$116,$T29*8+5,CQ$2)*$AJ29+INDEX(装备数值!$X$13:$AH$116,$U29*8+6,CQ$2)*$AK29+INDEX(装备数值!$X$13:$AH$116,$V29*8+7,CQ$2)*$AL29+INDEX(装备数值!$X$13:$AH$116,$W29*8+8,CQ$2)*$AM29</f>
        <v>480</v>
      </c>
      <c r="CR29" s="14">
        <f>INDEX(装备数值!$X$13:$AH$116,$P29*8+1,CR$2)*$AF29+INDEX(装备数值!$X$13:$AH$116,$Q29*8+2,CR$2)*$AG29+INDEX(装备数值!$X$13:$AH$116,$S29*8+3,CR$2)*$AH29+INDEX(装备数值!$X$13:$AH$116,$R29*8+4,CR$2)*$AI29+INDEX(装备数值!$X$13:$AH$116,$T29*8+5,CR$2)*$AJ29+INDEX(装备数值!$X$13:$AH$116,$U29*8+6,CR$2)*$AK29+INDEX(装备数值!$X$13:$AH$116,$V29*8+7,CR$2)*$AL29+INDEX(装备数值!$X$13:$AH$116,$W29*8+8,CR$2)*$AM29</f>
        <v>2000</v>
      </c>
      <c r="CS29" s="14">
        <f>INDEX(装备数值!$X$13:$AH$116,$P29*8+1,CS$2)*$AF29+INDEX(装备数值!$X$13:$AH$116,$Q29*8+2,CS$2)*$AG29+INDEX(装备数值!$X$13:$AH$116,$S29*8+3,CS$2)*$AH29+INDEX(装备数值!$X$13:$AH$116,$R29*8+4,CS$2)*$AI29+INDEX(装备数值!$X$13:$AH$116,$T29*8+5,CS$2)*$AJ29+INDEX(装备数值!$X$13:$AH$116,$U29*8+6,CS$2)*$AK29+INDEX(装备数值!$X$13:$AH$116,$V29*8+7,CS$2)*$AL29+INDEX(装备数值!$X$13:$AH$116,$W29*8+8,CS$2)*$AM29</f>
        <v>1800</v>
      </c>
      <c r="CT29" s="14">
        <f>INDEX(装备数值!$X$13:$AH$116,$P29*8+1,CT$2)*$AF29+INDEX(装备数值!$X$13:$AH$116,$Q29*8+2,CT$2)*$AG29+INDEX(装备数值!$X$13:$AH$116,$S29*8+3,CT$2)*$AH29+INDEX(装备数值!$X$13:$AH$116,$R29*8+4,CT$2)*$AI29+INDEX(装备数值!$X$13:$AH$116,$T29*8+5,CT$2)*$AJ29+INDEX(装备数值!$X$13:$AH$116,$U29*8+6,CT$2)*$AK29+INDEX(装备数值!$X$13:$AH$116,$V29*8+7,CT$2)*$AL29+INDEX(装备数值!$X$13:$AH$116,$W29*8+8,CT$2)*$AM29</f>
        <v>1800</v>
      </c>
      <c r="CU29" s="14">
        <f>INDEX(装备数值!$X$13:$AH$116,$P29*8+1,CU$2)*$AF29+INDEX(装备数值!$X$13:$AH$116,$Q29*8+2,CU$2)*$AG29+INDEX(装备数值!$X$13:$AH$116,$S29*8+3,CU$2)*$AH29+INDEX(装备数值!$X$13:$AH$116,$R29*8+4,CU$2)*$AI29+INDEX(装备数值!$X$13:$AH$116,$T29*8+5,CU$2)*$AJ29+INDEX(装备数值!$X$13:$AH$116,$U29*8+6,CU$2)*$AK29+INDEX(装备数值!$X$13:$AH$116,$V29*8+7,CU$2)*$AL29+INDEX(装备数值!$X$13:$AH$116,$W29*8+8,CU$2)*$AM29</f>
        <v>2000</v>
      </c>
      <c r="CV29" s="14">
        <f>INDEX(装备数值!$X$13:$AH$116,$P29*8+1,CV$2)*$AF29+INDEX(装备数值!$X$13:$AH$116,$Q29*8+2,CV$2)*$AG29+INDEX(装备数值!$X$13:$AH$116,$S29*8+3,CV$2)*$AH29+INDEX(装备数值!$X$13:$AH$116,$R29*8+4,CV$2)*$AI29+INDEX(装备数值!$X$13:$AH$116,$T29*8+5,CV$2)*$AJ29+INDEX(装备数值!$X$13:$AH$116,$U29*8+6,CV$2)*$AK29+INDEX(装备数值!$X$13:$AH$116,$V29*8+7,CV$2)*$AL29+INDEX(装备数值!$X$13:$AH$116,$W29*8+8,CV$2)*$AM29</f>
        <v>0</v>
      </c>
      <c r="CW29" s="14">
        <f>INDEX(装备数值!$X$13:$AH$116,$P29*8+1,CW$2)*$AF29+INDEX(装备数值!$X$13:$AH$116,$Q29*8+2,CW$2)*$AG29+INDEX(装备数值!$X$13:$AH$116,$S29*8+3,CW$2)*$AH29+INDEX(装备数值!$X$13:$AH$116,$R29*8+4,CW$2)*$AI29+INDEX(装备数值!$X$13:$AH$116,$T29*8+5,CW$2)*$AJ29+INDEX(装备数值!$X$13:$AH$116,$U29*8+6,CW$2)*$AK29+INDEX(装备数值!$X$13:$AH$116,$V29*8+7,CW$2)*$AL29+INDEX(装备数值!$X$13:$AH$116,$W29*8+8,CW$2)*$AM29</f>
        <v>0</v>
      </c>
      <c r="CY29" s="14">
        <f>INDEX(装备数值!$AN$17:$AN$117,MATCH(MIN($X29:$AE29),装备数值!$AO$17:$AO$117,1))</f>
        <v>7</v>
      </c>
      <c r="CZ29" s="14">
        <f>IF(COUNTIF($P29:$W29,"&gt;"&amp;0)=8,INDEX(装备数值!AR$17:AR$117,$CY29+1),0)</f>
        <v>840</v>
      </c>
      <c r="DA29" s="14">
        <f>IF(COUNTIF($P29:$W29,"&gt;"&amp;0)=8,INDEX(装备数值!AS$17:AS$117,$CY29+1),0)</f>
        <v>6300</v>
      </c>
      <c r="DB29" s="14">
        <f>IF(COUNTIF($P29:$W29,"&gt;"&amp;0)=8,INDEX(装备数值!AT$17:AT$117,$CY29+1),0)</f>
        <v>420</v>
      </c>
      <c r="DC29" s="14">
        <f>IF(COUNTIF($P29:$W29,"&gt;"&amp;0)=8,INDEX(装备数值!AU$17:AU$117,$CY29+1),0)</f>
        <v>8400</v>
      </c>
      <c r="DD29" s="14">
        <f>IF(COUNTIF($P29:$W29,"&gt;"&amp;0)=8,INDEX(装备数值!AV$17:AV$117,$CY29+1),0)</f>
        <v>140</v>
      </c>
      <c r="DF29" s="14">
        <f>INDEX(装备数值!$AY$17:$AY$77,MATCH(MIN($AF29:$AM29),装备数值!$AZ$17:$AZ$77,1))</f>
        <v>3</v>
      </c>
      <c r="DG29" s="26">
        <f>INDEX(装备数值!BA$17:BA$77,通天塔!DF29+1)</f>
        <v>0.03</v>
      </c>
      <c r="DH29" s="26">
        <f>INDEX(装备数值!BA$17:BA$77,通天塔!DF29+1)</f>
        <v>0.03</v>
      </c>
      <c r="DJ29" s="14">
        <f t="shared" si="40"/>
        <v>5</v>
      </c>
      <c r="DK29" s="14">
        <f>VLOOKUP(DJ29,军阶与晶片数值!$W$6:$X$27,2)</f>
        <v>2</v>
      </c>
      <c r="DL29" s="14">
        <f>INDEX(军阶与晶片数值!Y$6:Y$27,$DK29+1)</f>
        <v>200</v>
      </c>
      <c r="DM29" s="14">
        <f>INDEX(军阶与晶片数值!Z$6:Z$27,$DK29+1)</f>
        <v>200</v>
      </c>
      <c r="DN29" s="14">
        <f>INDEX(军阶与晶片数值!AA$6:AA$27,$DK29+1)</f>
        <v>200</v>
      </c>
      <c r="DO29" s="14">
        <f>INDEX(军阶与晶片数值!AB$6:AB$27,$DK29+1)</f>
        <v>200</v>
      </c>
      <c r="DP29" s="29">
        <f>INDEX(军阶与晶片数值!AC$6:AC$27,$DK29+1)</f>
        <v>10</v>
      </c>
      <c r="DQ29" s="29">
        <f>INDEX(军阶与晶片数值!AD$6:AD$27,$DK29+1)</f>
        <v>5</v>
      </c>
      <c r="DS29" s="26">
        <f>INDEX(军阶与晶片数值!I$6:I$16,AN29+1)</f>
        <v>0.01</v>
      </c>
      <c r="DT29" s="26">
        <f>INDEX(军阶与晶片数值!M$6:M$16,AO29+1)</f>
        <v>0.01</v>
      </c>
      <c r="DU29" s="26">
        <f>INDEX(军阶与晶片数值!J$6:J$16,AP29+1)</f>
        <v>0.01</v>
      </c>
      <c r="DV29" s="26">
        <f>INDEX(军阶与晶片数值!K$6:K$16,AQ29+1)</f>
        <v>0.02</v>
      </c>
      <c r="DW29" s="26">
        <f>INDEX(军阶与晶片数值!L$6:L$16,AR29+1)</f>
        <v>0.02</v>
      </c>
      <c r="DX29" s="28">
        <f>INDEX(军阶与晶片数值!N$6:N$16,AS29+1)</f>
        <v>0</v>
      </c>
      <c r="DY29" s="28">
        <f>INDEX(军阶与晶片数值!O$6:O$16,AT29+1)</f>
        <v>0</v>
      </c>
      <c r="DZ29" s="28">
        <f>INDEX(军阶与晶片数值!P$6:P$16,AU29+1)</f>
        <v>0</v>
      </c>
      <c r="EA29" s="28">
        <f>INDEX(军阶与晶片数值!Q$6:Q$16,AV29+1)</f>
        <v>0</v>
      </c>
      <c r="EB29" s="26">
        <f>INDEX(军阶与晶片数值!R$6:R$16,AW29+1)</f>
        <v>0</v>
      </c>
      <c r="EC29" s="26">
        <f>INDEX(军阶与晶片数值!S$6:S$16,AX29+1)</f>
        <v>0</v>
      </c>
      <c r="ED29" s="26">
        <f>INDEX(军阶与晶片数值!T$6:T$16,AY29+1)</f>
        <v>0</v>
      </c>
      <c r="EE29" s="26">
        <f>INDEX(军阶与晶片数值!U$6:U$16,AZ29+1)</f>
        <v>0</v>
      </c>
      <c r="EG29" s="26">
        <f>INDEX(军阶与晶片数值!$C$6:$C$36,通天塔!$BA29+1)</f>
        <v>0.2</v>
      </c>
      <c r="EH29" s="26">
        <f>INDEX(军阶与晶片数值!$C$6:$C$36,通天塔!$BA29+1)</f>
        <v>0.2</v>
      </c>
      <c r="EI29" s="26">
        <f>INDEX(军阶与晶片数值!$C$6:$C$36,通天塔!$BA29+1)</f>
        <v>0.2</v>
      </c>
      <c r="EJ29" s="26">
        <f>INDEX(军阶与晶片数值!$C$6:$C$36,通天塔!$BA29+1)</f>
        <v>0.2</v>
      </c>
      <c r="EK29" s="26">
        <f>INDEX(军阶与晶片数值!$C$6:$C$36,通天塔!$BA29+1)</f>
        <v>0.2</v>
      </c>
      <c r="EM29" s="14">
        <f>INDEX(战舰突破!$H$6:$H$18,通天塔!$J29+1)+INDEX(战舰突破!$H$23:$H$35,通天塔!$K29+1)+INDEX(战舰突破!$H$40:$H$52,通天塔!$L29+1)</f>
        <v>200</v>
      </c>
      <c r="EN29" s="14">
        <f>INDEX(战舰突破!$I$6:$I$18,通天塔!$J29+1)+INDEX(战舰突破!$I$23:$I$35,通天塔!$K29+1)+INDEX(战舰突破!$I$40:$I$52,通天塔!$L29+1)</f>
        <v>200</v>
      </c>
      <c r="EO29" s="14">
        <f>INDEX(战舰突破!$J$6:$J$18,通天塔!$J29+1)+INDEX(战舰突破!$J$23:$J$35,通天塔!$K29+1)+INDEX(战舰突破!$J$40:$J$52,通天塔!$L29+1)</f>
        <v>0</v>
      </c>
      <c r="EP29" s="14">
        <f>INDEX(战舰突破!$K$6:$K$18,通天塔!$J29+1)+INDEX(战舰突破!$K$23:$K$35,通天塔!$K29+1)+INDEX(战舰突破!$K$40:$K$52,通天塔!$L29+1)</f>
        <v>0</v>
      </c>
      <c r="EQ29" s="14">
        <f>INDEX(战舰突破!$L$6:$L$18,通天塔!$J29+1)+INDEX(战舰突破!$L$23:$L$35,通天塔!$K29+1)+INDEX(战舰突破!$L$40:$L$52,通天塔!$L29+1)</f>
        <v>200</v>
      </c>
      <c r="ER29" s="18">
        <f>INDEX(战舰突破!$N$6:$N$18,通天塔!$J29+1)+INDEX(战舰突破!$N$23:$N$35,通天塔!$K29+1)+INDEX(战舰突破!$N$40:$N$52,通天塔!$L29+1)</f>
        <v>0</v>
      </c>
      <c r="ES29" s="18">
        <f>INDEX(战舰突破!$O$6:$O$18,通天塔!$J29+1)+INDEX(战舰突破!$O$23:$O$35,通天塔!$K29+1)+INDEX(战舰突破!$O$40:$O$52,通天塔!$L29+1)</f>
        <v>0</v>
      </c>
      <c r="ET29" s="18">
        <f>INDEX(战舰突破!$P$6:$P$18,通天塔!$J29+1)+INDEX(战舰突破!$P$23:$P$35,通天塔!$K29+1)+INDEX(战舰突破!$P$40:$P$52,通天塔!$L29+1)</f>
        <v>0</v>
      </c>
      <c r="EU29" s="18">
        <f>INDEX(战舰突破!$Q$6:$Q$18,通天塔!$J29+1)+INDEX(战舰突破!$Q$23:$Q$35,通天塔!$K29+1)+INDEX(战舰突破!$Q$40:$Q$52,通天塔!$L29+1)</f>
        <v>0</v>
      </c>
      <c r="EV29" s="18">
        <f>INDEX(战舰突破!$R$6:$R$18,通天塔!$J29+1)+INDEX(战舰突破!$R$23:$R$35,通天塔!$K29+1)+INDEX(战舰突破!$R$40:$R$52,通天塔!$L29+1)</f>
        <v>0</v>
      </c>
      <c r="EW29" s="18">
        <f>INDEX(战舰突破!$M$6:$M$18,通天塔!$J29+1)+INDEX(战舰突破!$M$23:$M$35,通天塔!$K29+1)+INDEX(战舰突破!$M$40:$M$52,通天塔!$L29+1)</f>
        <v>0</v>
      </c>
      <c r="EX29" s="22">
        <f>INDEX(战舰突破!$W$6:$W$18,通天塔!$J29+1)+INDEX(战舰突破!$W$23:$W$35,通天塔!$K29+1)+INDEX(战舰突破!$W$40:$W$52,通天塔!$L29+1)</f>
        <v>0.3</v>
      </c>
      <c r="FA29" s="14">
        <f>INDEX(战舰突破!$S$6:$S$18,通天塔!$J29+1)</f>
        <v>0</v>
      </c>
      <c r="FB29" s="14">
        <f>INDEX(战舰突破!$T$6:$T$18,通天塔!$J29+1)</f>
        <v>0</v>
      </c>
      <c r="FC29" s="14">
        <f>INDEX(战舰突破!$U$6:$U$18,通天塔!$J29+1)</f>
        <v>0.1</v>
      </c>
      <c r="FD29" s="14">
        <f>INDEX(战舰突破!$V$6:$V$18,通天塔!$J29+1)</f>
        <v>0</v>
      </c>
      <c r="FE29" s="14">
        <f>INDEX(战舰突破!$X$6:$X$18,通天塔!$J29+1)</f>
        <v>3</v>
      </c>
      <c r="FG29" s="14">
        <f>INDEX(战舰突破!$S$23:$S$35,通天塔!$J29+1)</f>
        <v>0</v>
      </c>
      <c r="FH29" s="14">
        <f>INDEX(战舰突破!$T$23:$T$35,通天塔!$J29+1)</f>
        <v>0</v>
      </c>
      <c r="FI29" s="14">
        <f>INDEX(战舰突破!$U$23:$U$35,通天塔!$J29+1)</f>
        <v>0.1</v>
      </c>
      <c r="FJ29" s="14">
        <f>INDEX(战舰突破!$V$23:$V$35,通天塔!$J29+1)</f>
        <v>0</v>
      </c>
      <c r="FK29" s="14">
        <f>INDEX(战舰突破!$X$23:$X$35,通天塔!$J29+1)</f>
        <v>45</v>
      </c>
      <c r="FM29" s="14">
        <f>INDEX(战舰突破!$S$40:$S$52,通天塔!$J29+1)</f>
        <v>0</v>
      </c>
      <c r="FN29" s="14">
        <f>INDEX(战舰突破!$T$40:$T$52,通天塔!$J29+1)</f>
        <v>0</v>
      </c>
      <c r="FO29" s="14">
        <f>INDEX(战舰突破!$U$40:$U$52,通天塔!$J29+1)</f>
        <v>0.1</v>
      </c>
      <c r="FP29" s="14">
        <f>INDEX(战舰突破!$V$40:$V$52,通天塔!$J29+1)</f>
        <v>0</v>
      </c>
      <c r="FQ29" s="14">
        <f>INDEX(战舰突破!$X$40:$X$52,通天塔!$J29+1)</f>
        <v>75</v>
      </c>
      <c r="FT29" s="14">
        <f t="shared" si="41"/>
        <v>16031</v>
      </c>
      <c r="FU29" s="14">
        <f t="shared" si="42"/>
        <v>16404</v>
      </c>
      <c r="FV29" s="14">
        <f t="shared" si="43"/>
        <v>16804</v>
      </c>
      <c r="FW29" s="14">
        <f t="shared" si="44"/>
        <v>124740</v>
      </c>
      <c r="FX29" s="14">
        <f t="shared" si="45"/>
        <v>8688</v>
      </c>
      <c r="FY29" s="14">
        <f t="shared" si="46"/>
        <v>220378</v>
      </c>
      <c r="FZ29" s="14">
        <f t="shared" si="47"/>
        <v>3676</v>
      </c>
      <c r="GA29" s="28">
        <f t="shared" si="48"/>
        <v>2200</v>
      </c>
      <c r="GB29" s="28">
        <f t="shared" si="49"/>
        <v>2000</v>
      </c>
      <c r="GC29" s="28">
        <f t="shared" si="50"/>
        <v>2000</v>
      </c>
      <c r="GD29" s="28">
        <f t="shared" si="51"/>
        <v>2200</v>
      </c>
      <c r="GE29" s="28">
        <f t="shared" si="52"/>
        <v>1.03</v>
      </c>
      <c r="GF29" s="28">
        <f t="shared" si="53"/>
        <v>1.03</v>
      </c>
      <c r="GG29" s="28">
        <f t="shared" si="54"/>
        <v>0</v>
      </c>
      <c r="GH29" s="28">
        <f t="shared" si="55"/>
        <v>7.01</v>
      </c>
      <c r="GI29" s="14">
        <f t="shared" si="56"/>
        <v>1</v>
      </c>
      <c r="GJ29" s="14">
        <f t="shared" si="57"/>
        <v>1</v>
      </c>
      <c r="GK29" s="14">
        <f t="shared" si="58"/>
        <v>1</v>
      </c>
      <c r="GL29" s="18">
        <f t="shared" si="59"/>
        <v>1</v>
      </c>
      <c r="GM29" s="18">
        <f t="shared" si="60"/>
        <v>1</v>
      </c>
      <c r="GN29" s="18">
        <f t="shared" si="61"/>
        <v>1</v>
      </c>
      <c r="GO29" s="29">
        <f t="shared" si="62"/>
        <v>2350</v>
      </c>
      <c r="GP29" s="29">
        <f t="shared" si="62"/>
        <v>2650</v>
      </c>
      <c r="GQ29" s="29">
        <f t="shared" si="62"/>
        <v>2650</v>
      </c>
      <c r="GR29" s="26">
        <f t="shared" si="63"/>
        <v>0.1</v>
      </c>
      <c r="GS29" s="26">
        <f t="shared" si="64"/>
        <v>0.1</v>
      </c>
      <c r="GT29" s="26">
        <f t="shared" si="65"/>
        <v>0.1</v>
      </c>
      <c r="GU29" s="14">
        <f t="shared" si="66"/>
        <v>2</v>
      </c>
      <c r="GV29" s="14">
        <f t="shared" si="67"/>
        <v>2</v>
      </c>
      <c r="GW29" s="14">
        <f t="shared" si="68"/>
        <v>2</v>
      </c>
      <c r="GX29" s="14">
        <f t="shared" si="69"/>
        <v>3</v>
      </c>
      <c r="GY29" s="14">
        <f t="shared" si="70"/>
        <v>45</v>
      </c>
      <c r="GZ29" s="14">
        <f t="shared" si="71"/>
        <v>75</v>
      </c>
      <c r="HA29">
        <v>25</v>
      </c>
      <c r="HB29" s="14">
        <f t="shared" si="72"/>
        <v>2512602</v>
      </c>
      <c r="HD29" s="14">
        <f t="shared" si="73"/>
        <v>17315</v>
      </c>
      <c r="HE29" s="14">
        <f t="shared" si="74"/>
        <v>7985</v>
      </c>
      <c r="HF29" s="29">
        <f t="shared" si="75"/>
        <v>1920</v>
      </c>
      <c r="HG29" s="29">
        <f t="shared" si="76"/>
        <v>1145</v>
      </c>
      <c r="HH29" s="29">
        <f t="shared" si="77"/>
        <v>1237</v>
      </c>
      <c r="HI29" s="29">
        <f t="shared" si="78"/>
        <v>1295</v>
      </c>
      <c r="HJ29" s="14">
        <f t="shared" si="79"/>
        <v>1.03</v>
      </c>
      <c r="HK29" s="14">
        <f t="shared" si="80"/>
        <v>1.03</v>
      </c>
      <c r="HL29" s="14">
        <f t="shared" si="81"/>
        <v>4923</v>
      </c>
      <c r="HM29" s="14">
        <f t="shared" si="82"/>
        <v>6575</v>
      </c>
      <c r="HN29" s="26">
        <f t="shared" si="83"/>
        <v>0.45338983050847459</v>
      </c>
      <c r="HO29" s="26">
        <f t="shared" si="84"/>
        <v>0.50139634801288935</v>
      </c>
      <c r="HP29" s="29">
        <f t="shared" si="85"/>
        <v>1139</v>
      </c>
      <c r="HQ29" s="29">
        <f t="shared" si="86"/>
        <v>5723</v>
      </c>
      <c r="HR29" s="29">
        <f t="shared" si="87"/>
        <v>7947</v>
      </c>
      <c r="HS29" s="26">
        <f t="shared" si="88"/>
        <v>0.39677152317880793</v>
      </c>
      <c r="HT29" s="26">
        <f t="shared" si="89"/>
        <v>0.45885761589403973</v>
      </c>
      <c r="HU29" s="26">
        <f t="shared" si="90"/>
        <v>0.45885761589403973</v>
      </c>
      <c r="HV29" s="26">
        <f t="shared" si="91"/>
        <v>0</v>
      </c>
      <c r="HW29" s="29">
        <f t="shared" si="29"/>
        <v>1.396771523178808</v>
      </c>
      <c r="HX29" s="29">
        <f t="shared" si="30"/>
        <v>1.4588576158940398</v>
      </c>
      <c r="HY29" s="29">
        <f t="shared" si="31"/>
        <v>1.4588576158940398</v>
      </c>
      <c r="HZ29" s="29">
        <f t="shared" si="32"/>
        <v>7954.6138245033117</v>
      </c>
      <c r="IA29" s="29">
        <f t="shared" si="33"/>
        <v>5566.0280905077261</v>
      </c>
      <c r="IB29" s="29">
        <f t="shared" si="34"/>
        <v>5796.7707367549674</v>
      </c>
      <c r="IC29" s="29">
        <f t="shared" si="35"/>
        <v>55388</v>
      </c>
      <c r="ID29" s="14">
        <f t="shared" si="92"/>
        <v>19317.41</v>
      </c>
      <c r="IH29" s="14">
        <v>1</v>
      </c>
      <c r="II29" s="14">
        <v>0.9</v>
      </c>
      <c r="IJ29" s="14">
        <v>480</v>
      </c>
      <c r="IK29" s="14">
        <v>80</v>
      </c>
      <c r="IL29" s="14">
        <v>60</v>
      </c>
      <c r="IM29" s="23">
        <f t="shared" si="93"/>
        <v>2489362</v>
      </c>
      <c r="IN29" s="23">
        <f t="shared" si="110"/>
        <v>1</v>
      </c>
      <c r="IO29" s="23">
        <f t="shared" si="111"/>
        <v>2489.36</v>
      </c>
      <c r="IP29" s="23">
        <f t="shared" si="112"/>
        <v>3883601</v>
      </c>
      <c r="IQ29" s="23">
        <f t="shared" si="96"/>
        <v>1</v>
      </c>
      <c r="IR29" s="23">
        <f t="shared" si="97"/>
        <v>3883.6</v>
      </c>
      <c r="IS29" s="14">
        <v>1</v>
      </c>
      <c r="IT29" s="14">
        <v>0.9</v>
      </c>
      <c r="IU29" s="14">
        <v>240</v>
      </c>
      <c r="IV29" s="14">
        <v>40</v>
      </c>
      <c r="IW29" s="14">
        <v>30</v>
      </c>
      <c r="IX29" s="23">
        <f>INT(($HP29*$GI29*IU29*$HW29+$HQ29*$GJ29*$HX29*IV29+$HR29*$GK29*$HY29*IW29)+$IC29*IS29+($HQ29*$GJ29*$HX29*IT29*5*6/1.5+$HR29*$GK29*$HY29*IT29*5*6/2))</f>
        <v>1425772</v>
      </c>
      <c r="IY29" s="23">
        <f t="shared" si="98"/>
        <v>1</v>
      </c>
      <c r="IZ29" s="23">
        <f t="shared" si="99"/>
        <v>1425.77</v>
      </c>
      <c r="JA29" s="23"/>
      <c r="JB29" s="23"/>
      <c r="JC29" s="23"/>
      <c r="JG29">
        <f t="shared" si="37"/>
        <v>1.289879725567987</v>
      </c>
      <c r="JH29">
        <f t="shared" si="38"/>
        <v>1.3285761173350266</v>
      </c>
      <c r="JJ29" s="14">
        <v>10</v>
      </c>
      <c r="JK29" s="14">
        <v>2</v>
      </c>
      <c r="JL29" s="14">
        <v>1.5</v>
      </c>
      <c r="JM29" s="23">
        <f>INT(($HP29*$GI29*$HW29*JJ29+$HQ29*$GJ29*$HX29*JK29+$HR29*$GK29*$HY29*JL29))</f>
        <v>49997</v>
      </c>
      <c r="JN29" s="23">
        <f t="shared" si="100"/>
        <v>0</v>
      </c>
      <c r="JO29" s="23">
        <f t="shared" si="101"/>
        <v>49997</v>
      </c>
      <c r="JP29" s="14">
        <v>30</v>
      </c>
      <c r="JQ29" s="14">
        <v>6</v>
      </c>
      <c r="JR29" s="14">
        <v>4</v>
      </c>
      <c r="JS29" s="23">
        <f>INT(($HP29*$GI29*$HW29*JP29+$HQ29*$GJ29*$HX29*JQ29+$HR29*$GK29*$HY29*JR29))</f>
        <v>144196</v>
      </c>
      <c r="JT29" s="23">
        <f t="shared" si="102"/>
        <v>0</v>
      </c>
      <c r="JU29" s="23">
        <f t="shared" si="103"/>
        <v>144196</v>
      </c>
      <c r="JW29" s="23">
        <f t="shared" si="104"/>
        <v>192261</v>
      </c>
      <c r="JX29" s="23">
        <f t="shared" si="105"/>
        <v>0</v>
      </c>
      <c r="JY29" s="23">
        <f t="shared" si="106"/>
        <v>192261</v>
      </c>
      <c r="JZ29" s="23">
        <f t="shared" si="113"/>
        <v>74996</v>
      </c>
      <c r="KA29" s="23">
        <f t="shared" si="108"/>
        <v>0</v>
      </c>
      <c r="KB29" s="23">
        <f t="shared" si="109"/>
        <v>74996</v>
      </c>
      <c r="KF29">
        <v>30</v>
      </c>
      <c r="KG29" t="s">
        <v>139</v>
      </c>
      <c r="KH29" s="17">
        <v>2.25</v>
      </c>
      <c r="KI29" t="s">
        <v>203</v>
      </c>
      <c r="KJ29" t="s">
        <v>250</v>
      </c>
      <c r="KK29" t="s">
        <v>251</v>
      </c>
      <c r="KM29" t="s">
        <v>214</v>
      </c>
    </row>
    <row r="30" spans="3:299" ht="16.5" x14ac:dyDescent="0.2">
      <c r="C30" s="14">
        <f t="shared" si="39"/>
        <v>1</v>
      </c>
      <c r="D30" s="14">
        <v>26</v>
      </c>
      <c r="E30" s="14" t="s">
        <v>725</v>
      </c>
      <c r="F30" s="14">
        <v>74</v>
      </c>
      <c r="G30" s="14">
        <v>74</v>
      </c>
      <c r="H30" s="14">
        <v>74</v>
      </c>
      <c r="I30" s="14">
        <v>74</v>
      </c>
      <c r="J30" s="14">
        <v>2</v>
      </c>
      <c r="K30" s="14">
        <v>2</v>
      </c>
      <c r="L30" s="14">
        <v>2</v>
      </c>
      <c r="M30" s="14">
        <v>1</v>
      </c>
      <c r="N30" s="14">
        <v>1</v>
      </c>
      <c r="O30" s="14">
        <v>1</v>
      </c>
      <c r="P30" s="14">
        <v>3</v>
      </c>
      <c r="Q30" s="14">
        <v>4</v>
      </c>
      <c r="R30" s="14">
        <v>3</v>
      </c>
      <c r="S30" s="14">
        <v>3</v>
      </c>
      <c r="T30" s="14">
        <v>3</v>
      </c>
      <c r="U30" s="14">
        <v>3</v>
      </c>
      <c r="V30" s="14">
        <v>3</v>
      </c>
      <c r="W30" s="14">
        <v>3</v>
      </c>
      <c r="X30" s="14">
        <v>74</v>
      </c>
      <c r="Y30" s="14">
        <v>74</v>
      </c>
      <c r="Z30" s="14">
        <v>74</v>
      </c>
      <c r="AA30" s="14">
        <v>74</v>
      </c>
      <c r="AB30" s="14">
        <v>74</v>
      </c>
      <c r="AC30" s="14">
        <v>74</v>
      </c>
      <c r="AD30" s="14">
        <v>74</v>
      </c>
      <c r="AE30" s="14">
        <v>74</v>
      </c>
      <c r="AF30" s="14">
        <v>8</v>
      </c>
      <c r="AG30" s="14">
        <v>8</v>
      </c>
      <c r="AH30" s="14">
        <v>8</v>
      </c>
      <c r="AI30" s="14">
        <v>8</v>
      </c>
      <c r="AJ30" s="14">
        <v>8</v>
      </c>
      <c r="AK30" s="14">
        <v>8</v>
      </c>
      <c r="AL30" s="14">
        <v>8</v>
      </c>
      <c r="AM30" s="14">
        <v>8</v>
      </c>
      <c r="AN30" s="14">
        <v>1</v>
      </c>
      <c r="AO30" s="14">
        <v>1</v>
      </c>
      <c r="AP30" s="14">
        <v>1</v>
      </c>
      <c r="AQ30" s="14">
        <v>1</v>
      </c>
      <c r="AR30" s="14">
        <v>1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6</v>
      </c>
      <c r="BB30">
        <v>0</v>
      </c>
      <c r="BC30">
        <v>6</v>
      </c>
      <c r="BF30" s="14">
        <f>ROUND((INDEX(新战舰养成!S$6:S$18,通天塔!$J30+1)+INDEX(新战舰养成!D$6:D$18,通天塔!$J30+1)*(通天塔!$G30-1))*INDEX(战舰突破!$D$6:$D$18,通天塔!$M30+1),0)</f>
        <v>2371</v>
      </c>
      <c r="BG30" s="14">
        <f>ROUND((INDEX(新战舰养成!T$6:T$18,通天塔!$J30+1)+INDEX(新战舰养成!E$6:E$18,通天塔!$J30+1)*(通天塔!$G30-1))*INDEX(战舰突破!$D$6:$D$18,通天塔!$M30+1),0)</f>
        <v>18898</v>
      </c>
      <c r="BH30" s="14">
        <f>ROUND((INDEX(新战舰养成!U$6:U$18,通天塔!$J30+1)+INDEX(新战舰养成!F$6:F$18,通天塔!$J30+1)*(通天塔!$G30-1))*INDEX(战舰突破!$D$6:$D$18,通天塔!$M30+1),0)</f>
        <v>1207</v>
      </c>
      <c r="BI30" s="14">
        <f>ROUND((INDEX(新战舰养成!V$6:V$18,通天塔!$J30+1)+INDEX(新战舰养成!G$6:G$18,通天塔!$J30+1)*(通天塔!$G30-1))*INDEX(战舰突破!$D$6:$D$18,通天塔!$M30+1),0)</f>
        <v>330</v>
      </c>
      <c r="BJ30" s="14">
        <f>ROUND((INDEX(新战舰养成!W$6:W$18,通天塔!$J30+1)+INDEX(新战舰养成!H$6:H$18,通天塔!$J30+1)*(通天塔!$G30-1))*INDEX(战舰突破!$D$6:$D$18,通天塔!$M30+1),0)</f>
        <v>4</v>
      </c>
      <c r="BL30" s="14">
        <f>IF($H30&gt;0,ROUND((INDEX(新战舰养成!X$6:X$18,通天塔!$K30+1)+INDEX(新战舰养成!I$6:I$18,通天塔!$K30+1)*(通天塔!$H30-1))*INDEX(战舰突破!$D$6:$D$18,通天塔!$N30+1),0),0)</f>
        <v>2679</v>
      </c>
      <c r="BM30" s="14">
        <f>IF($H30&gt;0,ROUND((INDEX(新战舰养成!Y$6:Y$18,通天塔!$K30+1)+INDEX(新战舰养成!J$6:J$18,通天塔!$K30+1)*(通天塔!$H30-1))*INDEX(战舰突破!$D$6:$D$18,通天塔!$N30+1),0),0)</f>
        <v>0</v>
      </c>
      <c r="BN30" s="14">
        <f>IF($H30&gt;0,ROUND((INDEX(新战舰养成!Z$6:Z$18,通天塔!$K30+1)+INDEX(新战舰养成!K$6:K$18,通天塔!$K30+1)*(通天塔!$H30-1))*INDEX(战舰突破!$D$6:$D$18,通天塔!$N30+1),0),0)</f>
        <v>0</v>
      </c>
      <c r="BO30" s="14">
        <f>IF($H30&gt;0,ROUND((INDEX(新战舰养成!AA$6:AA$18,通天塔!$K30+1)+INDEX(新战舰养成!L$6:L$18,通天塔!$K30+1)*(通天塔!$H30-1))*INDEX(战舰突破!$D$6:$D$18,通天塔!$N30+1),0),0)</f>
        <v>23705</v>
      </c>
      <c r="BP30" s="14">
        <f>IF($H30&gt;0,ROUND((INDEX(新战舰养成!AB$6:AB$18,通天塔!$K30+1)+INDEX(新战舰养成!M$6:M$18,通天塔!$K30+1)*(通天塔!$H30-1))*INDEX(战舰突破!$D$6:$D$18,通天塔!$N30+1),0),0)</f>
        <v>472</v>
      </c>
      <c r="BR30" s="14">
        <f>IF($I30&gt;0,ROUND((INDEX(新战舰养成!AC$6:AC$18,通天塔!$L30+1)+INDEX(新战舰养成!I$6:I$18,通天塔!$L30+1)*(通天塔!$I30-1))*INDEX(战舰突破!$D$6:$D$18,通天塔!$O30+1),0),0)</f>
        <v>3009</v>
      </c>
      <c r="BS30" s="14">
        <f>IF($I30&gt;0,ROUND((INDEX(新战舰养成!AD$6:AD$18,通天塔!$L30+1)+INDEX(新战舰养成!J$6:J$18,通天塔!$L30+1)*(通天塔!$I30-1))*INDEX(战舰突破!$D$6:$D$18,通天塔!$O30+1),0),0)</f>
        <v>0</v>
      </c>
      <c r="BT30" s="14">
        <f>IF($I30&gt;0,ROUND((INDEX(新战舰养成!AE$6:AE$18,通天塔!$L30+1)+INDEX(新战舰养成!K$6:K$18,通天塔!$L30+1)*(通天塔!$I30-1))*INDEX(战舰突破!$D$6:$D$18,通天塔!$O30+1),0),0)</f>
        <v>0</v>
      </c>
      <c r="BU30" s="14">
        <f>IF($I30&gt;0,ROUND((INDEX(新战舰养成!AF$6:AF$18,通天塔!$L30+1)+INDEX(新战舰养成!L$6:L$18,通天塔!$L30+1)*(通天塔!$I30-1))*INDEX(战舰突破!$D$6:$D$18,通天塔!$O30+1),0),0)</f>
        <v>19993</v>
      </c>
      <c r="BV30" s="14">
        <f>IF($I30&gt;0,ROUND((INDEX(新战舰养成!AG$6:AG$18,通天塔!$L30+1)+INDEX(新战舰养成!M$6:M$18,通天塔!$L30+1)*(通天塔!$I30-1))*INDEX(战舰突破!$D$6:$D$18,通天塔!$O30+1),0),0)</f>
        <v>568</v>
      </c>
      <c r="BY30" s="14">
        <f>(INDEX(装备数值!$C$13:$G$116,通天塔!$P30*8+1,BY$2)+INDEX(装备数值!$C$13:$G$116,通天塔!$Q30*8+2,BY$2)+INDEX(装备数值!$C$13:$G$116,通天塔!$S30*8+3,BY$2)+INDEX(装备数值!$C$13:$G$116,通天塔!$R30*8+4,BY$2)+INDEX(装备数值!$C$13:$G$116,通天塔!$T30*8+5,BY$2)+INDEX(装备数值!$C$13:$G$116,通天塔!$U30*8+6,BY$2)+INDEX(装备数值!$C$13:$G$116,通天塔!$V30*8+7,BY$2)+INDEX(装备数值!$C$13:$G$116,通天塔!$W30*8+8,BY$2))</f>
        <v>2000</v>
      </c>
      <c r="BZ30" s="14">
        <f>(INDEX(装备数值!$C$13:$G$116,通天塔!$P30*8+1,BZ$2)+INDEX(装备数值!$C$13:$G$116,通天塔!$Q30*8+2,BZ$2)+INDEX(装备数值!$C$13:$G$116,通天塔!$S30*8+3,BZ$2)+INDEX(装备数值!$C$13:$G$116,通天塔!$R30*8+4,BZ$2)+INDEX(装备数值!$C$13:$G$116,通天塔!$T30*8+5,BZ$2)+INDEX(装备数值!$C$13:$G$116,通天塔!$U30*8+6,BZ$2)+INDEX(装备数值!$C$13:$G$116,通天塔!$V30*8+7,BZ$2)+INDEX(装备数值!$C$13:$G$116,通天塔!$W30*8+8,BZ$2))</f>
        <v>15000</v>
      </c>
      <c r="CA30" s="14">
        <f>(INDEX(装备数值!$C$13:$G$116,通天塔!$P30*8+1,CA$2)+INDEX(装备数值!$C$13:$G$116,通天塔!$Q30*8+2,CA$2)+INDEX(装备数值!$C$13:$G$116,通天塔!$S30*8+3,CA$2)+INDEX(装备数值!$C$13:$G$116,通天塔!$R30*8+4,CA$2)+INDEX(装备数值!$C$13:$G$116,通天塔!$T30*8+5,CA$2)+INDEX(装备数值!$C$13:$G$116,通天塔!$U30*8+6,CA$2)+INDEX(装备数值!$C$13:$G$116,通天塔!$V30*8+7,CA$2)+INDEX(装备数值!$C$13:$G$116,通天塔!$W30*8+8,CA$2))</f>
        <v>1140</v>
      </c>
      <c r="CB30" s="14">
        <f>(INDEX(装备数值!$C$13:$G$116,通天塔!$P30*8+1,CB$2)+INDEX(装备数值!$C$13:$G$116,通天塔!$Q30*8+2,CB$2)+INDEX(装备数值!$C$13:$G$116,通天塔!$S30*8+3,CB$2)+INDEX(装备数值!$C$13:$G$116,通天塔!$R30*8+4,CB$2)+INDEX(装备数值!$C$13:$G$116,通天塔!$T30*8+5,CB$2)+INDEX(装备数值!$C$13:$G$116,通天塔!$U30*8+6,CB$2)+INDEX(装备数值!$C$13:$G$116,通天塔!$V30*8+7,CB$2)+INDEX(装备数值!$C$13:$G$116,通天塔!$W30*8+8,CB$2))</f>
        <v>34000</v>
      </c>
      <c r="CC30" s="14">
        <f>(INDEX(装备数值!$C$13:$G$116,通天塔!$P30*8+1,CC$2)+INDEX(装备数值!$C$13:$G$116,通天塔!$Q30*8+2,CC$2)+INDEX(装备数值!$C$13:$G$116,通天塔!$S30*8+3,CC$2)+INDEX(装备数值!$C$13:$G$116,通天塔!$R30*8+4,CC$2)+INDEX(装备数值!$C$13:$G$116,通天塔!$T30*8+5,CC$2)+INDEX(装备数值!$C$13:$G$116,通天塔!$U30*8+6,CC$2)+INDEX(装备数值!$C$13:$G$116,通天塔!$V30*8+7,CC$2)+INDEX(装备数值!$C$13:$G$116,通天塔!$W30*8+8,CC$2))</f>
        <v>350</v>
      </c>
      <c r="CF30" s="14">
        <f>INDEX(装备数值!$I$13:$M$116,通天塔!$P30*8+1,CF$2)*$X30+INDEX(装备数值!$I$13:$M$116,通天塔!$Q30*8+2,CF$2)*$Y30+INDEX(装备数值!$I$13:$M$116,通天塔!$S30*8+3,CF$2)*$Z30+INDEX(装备数值!$I$13:$M$116,通天塔!$R30*8+4,CF$2)*$AA30+INDEX(装备数值!$I$13:$M$116,通天塔!$T30*8+5,CF$2)*$AB30+INDEX(装备数值!$I$13:$M$116,通天塔!$U30*8+6,CF$2)*$AC30+INDEX(装备数值!$I$13:$M$116,通天塔!$V30*8+7,CF$2)*$AD30+INDEX(装备数值!$I$13:$M$116,通天塔!$W30*8+8,CF$2)*$AE30</f>
        <v>5920</v>
      </c>
      <c r="CG30" s="14">
        <f>INDEX(装备数值!$I$13:$M$116,通天塔!$P30*8+1,CG$2)*$X30+INDEX(装备数值!$I$13:$M$116,通天塔!$Q30*8+2,CG$2)*$Y30+INDEX(装备数值!$I$13:$M$116,通天塔!$S30*8+3,CG$2)*$Z30+INDEX(装备数值!$I$13:$M$116,通天塔!$R30*8+4,CG$2)*$AA30+INDEX(装备数值!$I$13:$M$116,通天塔!$T30*8+5,CG$2)*$AB30+INDEX(装备数值!$I$13:$M$116,通天塔!$U30*8+6,CG$2)*$AC30+INDEX(装备数值!$I$13:$M$116,通天塔!$V30*8+7,CG$2)*$AD30+INDEX(装备数值!$I$13:$M$116,通天塔!$W30*8+8,CG$2)*$AE30</f>
        <v>44400</v>
      </c>
      <c r="CH30" s="14">
        <f>INDEX(装备数值!$I$13:$M$116,通天塔!$P30*8+1,CH$2)*$X30+INDEX(装备数值!$I$13:$M$116,通天塔!$Q30*8+2,CH$2)*$Y30+INDEX(装备数值!$I$13:$M$116,通天塔!$S30*8+3,CH$2)*$Z30+INDEX(装备数值!$I$13:$M$116,通天塔!$R30*8+4,CH$2)*$AA30+INDEX(装备数值!$I$13:$M$116,通天塔!$T30*8+5,CH$2)*$AB30+INDEX(装备数值!$I$13:$M$116,通天塔!$U30*8+6,CH$2)*$AC30+INDEX(装备数值!$I$13:$M$116,通天塔!$V30*8+7,CH$2)*$AD30+INDEX(装备数值!$I$13:$M$116,通天塔!$W30*8+8,CH$2)*$AE30</f>
        <v>3108</v>
      </c>
      <c r="CI30" s="14">
        <f>INDEX(装备数值!$I$13:$M$116,通天塔!$P30*8+1,CI$2)*$X30+INDEX(装备数值!$I$13:$M$116,通天塔!$Q30*8+2,CI$2)*$Y30+INDEX(装备数值!$I$13:$M$116,通天塔!$S30*8+3,CI$2)*$Z30+INDEX(装备数值!$I$13:$M$116,通天塔!$R30*8+4,CI$2)*$AA30+INDEX(装备数值!$I$13:$M$116,通天塔!$T30*8+5,CI$2)*$AB30+INDEX(装备数值!$I$13:$M$116,通天塔!$U30*8+6,CI$2)*$AC30+INDEX(装备数值!$I$13:$M$116,通天塔!$V30*8+7,CI$2)*$AD30+INDEX(装备数值!$I$13:$M$116,通天塔!$W30*8+8,CI$2)*$AE30</f>
        <v>74000</v>
      </c>
      <c r="CJ30" s="14">
        <f>INDEX(装备数值!$I$13:$M$116,通天塔!$P30*8+1,CJ$2)*$X30+INDEX(装备数值!$I$13:$M$116,通天塔!$Q30*8+2,CJ$2)*$Y30+INDEX(装备数值!$I$13:$M$116,通天塔!$S30*8+3,CJ$2)*$Z30+INDEX(装备数值!$I$13:$M$116,通天塔!$R30*8+4,CJ$2)*$AA30+INDEX(装备数值!$I$13:$M$116,通天塔!$T30*8+5,CJ$2)*$AB30+INDEX(装备数值!$I$13:$M$116,通天塔!$U30*8+6,CJ$2)*$AC30+INDEX(装备数值!$I$13:$M$116,通天塔!$V30*8+7,CJ$2)*$AD30+INDEX(装备数值!$I$13:$M$116,通天塔!$W30*8+8,CJ$2)*$AE30</f>
        <v>1036</v>
      </c>
      <c r="CM30" s="14">
        <f>INDEX(装备数值!$X$13:$AH$116,$P30*8+1,CM$2)*$AF30+INDEX(装备数值!$X$13:$AH$116,$Q30*8+2,CM$2)*$AG30+INDEX(装备数值!$X$13:$AH$116,$S30*8+3,CM$2)*$AH30+INDEX(装备数值!$X$13:$AH$116,$R30*8+4,CM$2)*$AI30+INDEX(装备数值!$X$13:$AH$116,$T30*8+5,CM$2)*$AJ30+INDEX(装备数值!$X$13:$AH$116,$U30*8+6,CM$2)*$AK30+INDEX(装备数值!$X$13:$AH$116,$V30*8+7,CM$2)*$AL30+INDEX(装备数值!$X$13:$AH$116,$W30*8+8,CM$2)*$AM30</f>
        <v>2400</v>
      </c>
      <c r="CN30" s="14">
        <f>INDEX(装备数值!$X$13:$AH$116,$P30*8+1,CN$2)*$AF30+INDEX(装备数值!$X$13:$AH$116,$Q30*8+2,CN$2)*$AG30+INDEX(装备数值!$X$13:$AH$116,$S30*8+3,CN$2)*$AH30+INDEX(装备数值!$X$13:$AH$116,$R30*8+4,CN$2)*$AI30+INDEX(装备数值!$X$13:$AH$116,$T30*8+5,CN$2)*$AJ30+INDEX(装备数值!$X$13:$AH$116,$U30*8+6,CN$2)*$AK30+INDEX(装备数值!$X$13:$AH$116,$V30*8+7,CN$2)*$AL30+INDEX(装备数值!$X$13:$AH$116,$W30*8+8,CN$2)*$AM30</f>
        <v>21000</v>
      </c>
      <c r="CO30" s="14">
        <f>INDEX(装备数值!$X$13:$AH$116,$P30*8+1,CO$2)*$AF30+INDEX(装备数值!$X$13:$AH$116,$Q30*8+2,CO$2)*$AG30+INDEX(装备数值!$X$13:$AH$116,$S30*8+3,CO$2)*$AH30+INDEX(装备数值!$X$13:$AH$116,$R30*8+4,CO$2)*$AI30+INDEX(装备数值!$X$13:$AH$116,$T30*8+5,CO$2)*$AJ30+INDEX(装备数值!$X$13:$AH$116,$U30*8+6,CO$2)*$AK30+INDEX(装备数值!$X$13:$AH$116,$V30*8+7,CO$2)*$AL30+INDEX(装备数值!$X$13:$AH$116,$W30*8+8,CO$2)*$AM30</f>
        <v>1200</v>
      </c>
      <c r="CP30" s="14">
        <f>INDEX(装备数值!$X$13:$AH$116,$P30*8+1,CP$2)*$AF30+INDEX(装备数值!$X$13:$AH$116,$Q30*8+2,CP$2)*$AG30+INDEX(装备数值!$X$13:$AH$116,$S30*8+3,CP$2)*$AH30+INDEX(装备数值!$X$13:$AH$116,$R30*8+4,CP$2)*$AI30+INDEX(装备数值!$X$13:$AH$116,$T30*8+5,CP$2)*$AJ30+INDEX(装备数值!$X$13:$AH$116,$U30*8+6,CP$2)*$AK30+INDEX(装备数值!$X$13:$AH$116,$V30*8+7,CP$2)*$AL30+INDEX(装备数值!$X$13:$AH$116,$W30*8+8,CP$2)*$AM30</f>
        <v>24000</v>
      </c>
      <c r="CQ30" s="14">
        <f>INDEX(装备数值!$X$13:$AH$116,$P30*8+1,CQ$2)*$AF30+INDEX(装备数值!$X$13:$AH$116,$Q30*8+2,CQ$2)*$AG30+INDEX(装备数值!$X$13:$AH$116,$S30*8+3,CQ$2)*$AH30+INDEX(装备数值!$X$13:$AH$116,$R30*8+4,CQ$2)*$AI30+INDEX(装备数值!$X$13:$AH$116,$T30*8+5,CQ$2)*$AJ30+INDEX(装备数值!$X$13:$AH$116,$U30*8+6,CQ$2)*$AK30+INDEX(装备数值!$X$13:$AH$116,$V30*8+7,CQ$2)*$AL30+INDEX(装备数值!$X$13:$AH$116,$W30*8+8,CQ$2)*$AM30</f>
        <v>480</v>
      </c>
      <c r="CR30" s="14">
        <f>INDEX(装备数值!$X$13:$AH$116,$P30*8+1,CR$2)*$AF30+INDEX(装备数值!$X$13:$AH$116,$Q30*8+2,CR$2)*$AG30+INDEX(装备数值!$X$13:$AH$116,$S30*8+3,CR$2)*$AH30+INDEX(装备数值!$X$13:$AH$116,$R30*8+4,CR$2)*$AI30+INDEX(装备数值!$X$13:$AH$116,$T30*8+5,CR$2)*$AJ30+INDEX(装备数值!$X$13:$AH$116,$U30*8+6,CR$2)*$AK30+INDEX(装备数值!$X$13:$AH$116,$V30*8+7,CR$2)*$AL30+INDEX(装备数值!$X$13:$AH$116,$W30*8+8,CR$2)*$AM30</f>
        <v>2000</v>
      </c>
      <c r="CS30" s="14">
        <f>INDEX(装备数值!$X$13:$AH$116,$P30*8+1,CS$2)*$AF30+INDEX(装备数值!$X$13:$AH$116,$Q30*8+2,CS$2)*$AG30+INDEX(装备数值!$X$13:$AH$116,$S30*8+3,CS$2)*$AH30+INDEX(装备数值!$X$13:$AH$116,$R30*8+4,CS$2)*$AI30+INDEX(装备数值!$X$13:$AH$116,$T30*8+5,CS$2)*$AJ30+INDEX(装备数值!$X$13:$AH$116,$U30*8+6,CS$2)*$AK30+INDEX(装备数值!$X$13:$AH$116,$V30*8+7,CS$2)*$AL30+INDEX(装备数值!$X$13:$AH$116,$W30*8+8,CS$2)*$AM30</f>
        <v>1800</v>
      </c>
      <c r="CT30" s="14">
        <f>INDEX(装备数值!$X$13:$AH$116,$P30*8+1,CT$2)*$AF30+INDEX(装备数值!$X$13:$AH$116,$Q30*8+2,CT$2)*$AG30+INDEX(装备数值!$X$13:$AH$116,$S30*8+3,CT$2)*$AH30+INDEX(装备数值!$X$13:$AH$116,$R30*8+4,CT$2)*$AI30+INDEX(装备数值!$X$13:$AH$116,$T30*8+5,CT$2)*$AJ30+INDEX(装备数值!$X$13:$AH$116,$U30*8+6,CT$2)*$AK30+INDEX(装备数值!$X$13:$AH$116,$V30*8+7,CT$2)*$AL30+INDEX(装备数值!$X$13:$AH$116,$W30*8+8,CT$2)*$AM30</f>
        <v>1800</v>
      </c>
      <c r="CU30" s="14">
        <f>INDEX(装备数值!$X$13:$AH$116,$P30*8+1,CU$2)*$AF30+INDEX(装备数值!$X$13:$AH$116,$Q30*8+2,CU$2)*$AG30+INDEX(装备数值!$X$13:$AH$116,$S30*8+3,CU$2)*$AH30+INDEX(装备数值!$X$13:$AH$116,$R30*8+4,CU$2)*$AI30+INDEX(装备数值!$X$13:$AH$116,$T30*8+5,CU$2)*$AJ30+INDEX(装备数值!$X$13:$AH$116,$U30*8+6,CU$2)*$AK30+INDEX(装备数值!$X$13:$AH$116,$V30*8+7,CU$2)*$AL30+INDEX(装备数值!$X$13:$AH$116,$W30*8+8,CU$2)*$AM30</f>
        <v>2000</v>
      </c>
      <c r="CV30" s="14">
        <f>INDEX(装备数值!$X$13:$AH$116,$P30*8+1,CV$2)*$AF30+INDEX(装备数值!$X$13:$AH$116,$Q30*8+2,CV$2)*$AG30+INDEX(装备数值!$X$13:$AH$116,$S30*8+3,CV$2)*$AH30+INDEX(装备数值!$X$13:$AH$116,$R30*8+4,CV$2)*$AI30+INDEX(装备数值!$X$13:$AH$116,$T30*8+5,CV$2)*$AJ30+INDEX(装备数值!$X$13:$AH$116,$U30*8+6,CV$2)*$AK30+INDEX(装备数值!$X$13:$AH$116,$V30*8+7,CV$2)*$AL30+INDEX(装备数值!$X$13:$AH$116,$W30*8+8,CV$2)*$AM30</f>
        <v>0</v>
      </c>
      <c r="CW30" s="14">
        <f>INDEX(装备数值!$X$13:$AH$116,$P30*8+1,CW$2)*$AF30+INDEX(装备数值!$X$13:$AH$116,$Q30*8+2,CW$2)*$AG30+INDEX(装备数值!$X$13:$AH$116,$S30*8+3,CW$2)*$AH30+INDEX(装备数值!$X$13:$AH$116,$R30*8+4,CW$2)*$AI30+INDEX(装备数值!$X$13:$AH$116,$T30*8+5,CW$2)*$AJ30+INDEX(装备数值!$X$13:$AH$116,$U30*8+6,CW$2)*$AK30+INDEX(装备数值!$X$13:$AH$116,$V30*8+7,CW$2)*$AL30+INDEX(装备数值!$X$13:$AH$116,$W30*8+8,CW$2)*$AM30</f>
        <v>0</v>
      </c>
      <c r="CY30" s="14">
        <f>INDEX(装备数值!$AN$17:$AN$117,MATCH(MIN($X30:$AE30),装备数值!$AO$17:$AO$117,1))</f>
        <v>7</v>
      </c>
      <c r="CZ30" s="14">
        <f>IF(COUNTIF($P30:$W30,"&gt;"&amp;0)=8,INDEX(装备数值!AR$17:AR$117,$CY30+1),0)</f>
        <v>840</v>
      </c>
      <c r="DA30" s="14">
        <f>IF(COUNTIF($P30:$W30,"&gt;"&amp;0)=8,INDEX(装备数值!AS$17:AS$117,$CY30+1),0)</f>
        <v>6300</v>
      </c>
      <c r="DB30" s="14">
        <f>IF(COUNTIF($P30:$W30,"&gt;"&amp;0)=8,INDEX(装备数值!AT$17:AT$117,$CY30+1),0)</f>
        <v>420</v>
      </c>
      <c r="DC30" s="14">
        <f>IF(COUNTIF($P30:$W30,"&gt;"&amp;0)=8,INDEX(装备数值!AU$17:AU$117,$CY30+1),0)</f>
        <v>8400</v>
      </c>
      <c r="DD30" s="14">
        <f>IF(COUNTIF($P30:$W30,"&gt;"&amp;0)=8,INDEX(装备数值!AV$17:AV$117,$CY30+1),0)</f>
        <v>140</v>
      </c>
      <c r="DF30" s="14">
        <f>INDEX(装备数值!$AY$17:$AY$77,MATCH(MIN($AF30:$AM30),装备数值!$AZ$17:$AZ$77,1))</f>
        <v>4</v>
      </c>
      <c r="DG30" s="26">
        <f>INDEX(装备数值!BA$17:BA$77,通天塔!DF30+1)</f>
        <v>0.04</v>
      </c>
      <c r="DH30" s="26">
        <f>INDEX(装备数值!BA$17:BA$77,通天塔!DF30+1)</f>
        <v>0.04</v>
      </c>
      <c r="DJ30" s="14">
        <f t="shared" si="40"/>
        <v>5</v>
      </c>
      <c r="DK30" s="14">
        <f>VLOOKUP(DJ30,军阶与晶片数值!$W$6:$X$27,2)</f>
        <v>2</v>
      </c>
      <c r="DL30" s="14">
        <f>INDEX(军阶与晶片数值!Y$6:Y$27,$DK30+1)</f>
        <v>200</v>
      </c>
      <c r="DM30" s="14">
        <f>INDEX(军阶与晶片数值!Z$6:Z$27,$DK30+1)</f>
        <v>200</v>
      </c>
      <c r="DN30" s="14">
        <f>INDEX(军阶与晶片数值!AA$6:AA$27,$DK30+1)</f>
        <v>200</v>
      </c>
      <c r="DO30" s="14">
        <f>INDEX(军阶与晶片数值!AB$6:AB$27,$DK30+1)</f>
        <v>200</v>
      </c>
      <c r="DP30" s="29">
        <f>INDEX(军阶与晶片数值!AC$6:AC$27,$DK30+1)</f>
        <v>10</v>
      </c>
      <c r="DQ30" s="29">
        <f>INDEX(军阶与晶片数值!AD$6:AD$27,$DK30+1)</f>
        <v>5</v>
      </c>
      <c r="DS30" s="26">
        <f>INDEX(军阶与晶片数值!I$6:I$16,AN30+1)</f>
        <v>0.01</v>
      </c>
      <c r="DT30" s="26">
        <f>INDEX(军阶与晶片数值!M$6:M$16,AO30+1)</f>
        <v>0.01</v>
      </c>
      <c r="DU30" s="26">
        <f>INDEX(军阶与晶片数值!J$6:J$16,AP30+1)</f>
        <v>0.01</v>
      </c>
      <c r="DV30" s="26">
        <f>INDEX(军阶与晶片数值!K$6:K$16,AQ30+1)</f>
        <v>0.02</v>
      </c>
      <c r="DW30" s="26">
        <f>INDEX(军阶与晶片数值!L$6:L$16,AR30+1)</f>
        <v>0.02</v>
      </c>
      <c r="DX30" s="28">
        <f>INDEX(军阶与晶片数值!N$6:N$16,AS30+1)</f>
        <v>0</v>
      </c>
      <c r="DY30" s="28">
        <f>INDEX(军阶与晶片数值!O$6:O$16,AT30+1)</f>
        <v>0</v>
      </c>
      <c r="DZ30" s="28">
        <f>INDEX(军阶与晶片数值!P$6:P$16,AU30+1)</f>
        <v>0</v>
      </c>
      <c r="EA30" s="28">
        <f>INDEX(军阶与晶片数值!Q$6:Q$16,AV30+1)</f>
        <v>0</v>
      </c>
      <c r="EB30" s="26">
        <f>INDEX(军阶与晶片数值!R$6:R$16,AW30+1)</f>
        <v>0</v>
      </c>
      <c r="EC30" s="26">
        <f>INDEX(军阶与晶片数值!S$6:S$16,AX30+1)</f>
        <v>0</v>
      </c>
      <c r="ED30" s="26">
        <f>INDEX(军阶与晶片数值!T$6:T$16,AY30+1)</f>
        <v>0</v>
      </c>
      <c r="EE30" s="26">
        <f>INDEX(军阶与晶片数值!U$6:U$16,AZ30+1)</f>
        <v>0</v>
      </c>
      <c r="EG30" s="26">
        <f>INDEX(军阶与晶片数值!$C$6:$C$36,通天塔!$BA30+1)</f>
        <v>0.2</v>
      </c>
      <c r="EH30" s="26">
        <f>INDEX(军阶与晶片数值!$C$6:$C$36,通天塔!$BA30+1)</f>
        <v>0.2</v>
      </c>
      <c r="EI30" s="26">
        <f>INDEX(军阶与晶片数值!$C$6:$C$36,通天塔!$BA30+1)</f>
        <v>0.2</v>
      </c>
      <c r="EJ30" s="26">
        <f>INDEX(军阶与晶片数值!$C$6:$C$36,通天塔!$BA30+1)</f>
        <v>0.2</v>
      </c>
      <c r="EK30" s="26">
        <f>INDEX(军阶与晶片数值!$C$6:$C$36,通天塔!$BA30+1)</f>
        <v>0.2</v>
      </c>
      <c r="EM30" s="14">
        <f>INDEX(战舰突破!$H$6:$H$18,通天塔!$J30+1)+INDEX(战舰突破!$H$23:$H$35,通天塔!$K30+1)+INDEX(战舰突破!$H$40:$H$52,通天塔!$L30+1)</f>
        <v>200</v>
      </c>
      <c r="EN30" s="14">
        <f>INDEX(战舰突破!$I$6:$I$18,通天塔!$J30+1)+INDEX(战舰突破!$I$23:$I$35,通天塔!$K30+1)+INDEX(战舰突破!$I$40:$I$52,通天塔!$L30+1)</f>
        <v>200</v>
      </c>
      <c r="EO30" s="14">
        <f>INDEX(战舰突破!$J$6:$J$18,通天塔!$J30+1)+INDEX(战舰突破!$J$23:$J$35,通天塔!$K30+1)+INDEX(战舰突破!$J$40:$J$52,通天塔!$L30+1)</f>
        <v>0</v>
      </c>
      <c r="EP30" s="14">
        <f>INDEX(战舰突破!$K$6:$K$18,通天塔!$J30+1)+INDEX(战舰突破!$K$23:$K$35,通天塔!$K30+1)+INDEX(战舰突破!$K$40:$K$52,通天塔!$L30+1)</f>
        <v>0</v>
      </c>
      <c r="EQ30" s="14">
        <f>INDEX(战舰突破!$L$6:$L$18,通天塔!$J30+1)+INDEX(战舰突破!$L$23:$L$35,通天塔!$K30+1)+INDEX(战舰突破!$L$40:$L$52,通天塔!$L30+1)</f>
        <v>200</v>
      </c>
      <c r="ER30" s="18">
        <f>INDEX(战舰突破!$N$6:$N$18,通天塔!$J30+1)+INDEX(战舰突破!$N$23:$N$35,通天塔!$K30+1)+INDEX(战舰突破!$N$40:$N$52,通天塔!$L30+1)</f>
        <v>0</v>
      </c>
      <c r="ES30" s="18">
        <f>INDEX(战舰突破!$O$6:$O$18,通天塔!$J30+1)+INDEX(战舰突破!$O$23:$O$35,通天塔!$K30+1)+INDEX(战舰突破!$O$40:$O$52,通天塔!$L30+1)</f>
        <v>0</v>
      </c>
      <c r="ET30" s="18">
        <f>INDEX(战舰突破!$P$6:$P$18,通天塔!$J30+1)+INDEX(战舰突破!$P$23:$P$35,通天塔!$K30+1)+INDEX(战舰突破!$P$40:$P$52,通天塔!$L30+1)</f>
        <v>0</v>
      </c>
      <c r="EU30" s="18">
        <f>INDEX(战舰突破!$Q$6:$Q$18,通天塔!$J30+1)+INDEX(战舰突破!$Q$23:$Q$35,通天塔!$K30+1)+INDEX(战舰突破!$Q$40:$Q$52,通天塔!$L30+1)</f>
        <v>0</v>
      </c>
      <c r="EV30" s="18">
        <f>INDEX(战舰突破!$R$6:$R$18,通天塔!$J30+1)+INDEX(战舰突破!$R$23:$R$35,通天塔!$K30+1)+INDEX(战舰突破!$R$40:$R$52,通天塔!$L30+1)</f>
        <v>0</v>
      </c>
      <c r="EW30" s="18">
        <f>INDEX(战舰突破!$M$6:$M$18,通天塔!$J30+1)+INDEX(战舰突破!$M$23:$M$35,通天塔!$K30+1)+INDEX(战舰突破!$M$40:$M$52,通天塔!$L30+1)</f>
        <v>0</v>
      </c>
      <c r="EX30" s="22">
        <f>INDEX(战舰突破!$W$6:$W$18,通天塔!$J30+1)+INDEX(战舰突破!$W$23:$W$35,通天塔!$K30+1)+INDEX(战舰突破!$W$40:$W$52,通天塔!$L30+1)</f>
        <v>0.3</v>
      </c>
      <c r="FA30" s="14">
        <f>INDEX(战舰突破!$S$6:$S$18,通天塔!$J30+1)</f>
        <v>0</v>
      </c>
      <c r="FB30" s="14">
        <f>INDEX(战舰突破!$T$6:$T$18,通天塔!$J30+1)</f>
        <v>0</v>
      </c>
      <c r="FC30" s="14">
        <f>INDEX(战舰突破!$U$6:$U$18,通天塔!$J30+1)</f>
        <v>0.1</v>
      </c>
      <c r="FD30" s="14">
        <f>INDEX(战舰突破!$V$6:$V$18,通天塔!$J30+1)</f>
        <v>0</v>
      </c>
      <c r="FE30" s="14">
        <f>INDEX(战舰突破!$X$6:$X$18,通天塔!$J30+1)</f>
        <v>3</v>
      </c>
      <c r="FG30" s="14">
        <f>INDEX(战舰突破!$S$23:$S$35,通天塔!$J30+1)</f>
        <v>0</v>
      </c>
      <c r="FH30" s="14">
        <f>INDEX(战舰突破!$T$23:$T$35,通天塔!$J30+1)</f>
        <v>0</v>
      </c>
      <c r="FI30" s="14">
        <f>INDEX(战舰突破!$U$23:$U$35,通天塔!$J30+1)</f>
        <v>0.1</v>
      </c>
      <c r="FJ30" s="14">
        <f>INDEX(战舰突破!$V$23:$V$35,通天塔!$J30+1)</f>
        <v>0</v>
      </c>
      <c r="FK30" s="14">
        <f>INDEX(战舰突破!$X$23:$X$35,通天塔!$J30+1)</f>
        <v>45</v>
      </c>
      <c r="FM30" s="14">
        <f>INDEX(战舰突破!$S$40:$S$52,通天塔!$J30+1)</f>
        <v>0</v>
      </c>
      <c r="FN30" s="14">
        <f>INDEX(战舰突破!$T$40:$T$52,通天塔!$J30+1)</f>
        <v>0</v>
      </c>
      <c r="FO30" s="14">
        <f>INDEX(战舰突破!$U$40:$U$52,通天塔!$J30+1)</f>
        <v>0.1</v>
      </c>
      <c r="FP30" s="14">
        <f>INDEX(战舰突破!$V$40:$V$52,通天塔!$J30+1)</f>
        <v>0</v>
      </c>
      <c r="FQ30" s="14">
        <f>INDEX(战舰突破!$X$40:$X$52,通天塔!$J30+1)</f>
        <v>75</v>
      </c>
      <c r="FT30" s="14">
        <f t="shared" si="41"/>
        <v>16641</v>
      </c>
      <c r="FU30" s="14">
        <f t="shared" si="42"/>
        <v>17015</v>
      </c>
      <c r="FV30" s="14">
        <f t="shared" si="43"/>
        <v>17415</v>
      </c>
      <c r="FW30" s="14">
        <f t="shared" si="44"/>
        <v>127984</v>
      </c>
      <c r="FX30" s="14">
        <f t="shared" si="45"/>
        <v>8817</v>
      </c>
      <c r="FY30" s="14">
        <f t="shared" si="46"/>
        <v>225739</v>
      </c>
      <c r="FZ30" s="14">
        <f t="shared" si="47"/>
        <v>3733</v>
      </c>
      <c r="GA30" s="28">
        <f t="shared" si="48"/>
        <v>2200</v>
      </c>
      <c r="GB30" s="28">
        <f t="shared" si="49"/>
        <v>2000</v>
      </c>
      <c r="GC30" s="28">
        <f t="shared" si="50"/>
        <v>2000</v>
      </c>
      <c r="GD30" s="28">
        <f t="shared" si="51"/>
        <v>2200</v>
      </c>
      <c r="GE30" s="28">
        <f t="shared" si="52"/>
        <v>1.04</v>
      </c>
      <c r="GF30" s="28">
        <f t="shared" si="53"/>
        <v>1.04</v>
      </c>
      <c r="GG30" s="28">
        <f t="shared" si="54"/>
        <v>0</v>
      </c>
      <c r="GH30" s="28">
        <f t="shared" si="55"/>
        <v>7.01</v>
      </c>
      <c r="GI30" s="14">
        <f t="shared" si="56"/>
        <v>1</v>
      </c>
      <c r="GJ30" s="14">
        <f t="shared" si="57"/>
        <v>1</v>
      </c>
      <c r="GK30" s="14">
        <f t="shared" si="58"/>
        <v>1</v>
      </c>
      <c r="GL30" s="18">
        <f t="shared" si="59"/>
        <v>1</v>
      </c>
      <c r="GM30" s="18">
        <f t="shared" si="60"/>
        <v>1</v>
      </c>
      <c r="GN30" s="18">
        <f t="shared" si="61"/>
        <v>1</v>
      </c>
      <c r="GO30" s="29">
        <f t="shared" si="62"/>
        <v>2350</v>
      </c>
      <c r="GP30" s="29">
        <f t="shared" si="62"/>
        <v>2650</v>
      </c>
      <c r="GQ30" s="29">
        <f t="shared" si="62"/>
        <v>2650</v>
      </c>
      <c r="GR30" s="26">
        <f t="shared" si="63"/>
        <v>0.1</v>
      </c>
      <c r="GS30" s="26">
        <f t="shared" si="64"/>
        <v>0.1</v>
      </c>
      <c r="GT30" s="26">
        <f t="shared" si="65"/>
        <v>0.1</v>
      </c>
      <c r="GU30" s="14">
        <f t="shared" si="66"/>
        <v>2</v>
      </c>
      <c r="GV30" s="14">
        <f t="shared" si="67"/>
        <v>2</v>
      </c>
      <c r="GW30" s="14">
        <f t="shared" si="68"/>
        <v>2</v>
      </c>
      <c r="GX30" s="14">
        <f t="shared" si="69"/>
        <v>3</v>
      </c>
      <c r="GY30" s="14">
        <f t="shared" si="70"/>
        <v>45</v>
      </c>
      <c r="GZ30" s="14">
        <f t="shared" si="71"/>
        <v>75</v>
      </c>
      <c r="HA30">
        <v>26</v>
      </c>
      <c r="HB30" s="14">
        <f t="shared" si="72"/>
        <v>2591134</v>
      </c>
      <c r="HD30" s="14">
        <f t="shared" si="73"/>
        <v>17634</v>
      </c>
      <c r="HE30" s="14">
        <f t="shared" si="74"/>
        <v>8290</v>
      </c>
      <c r="HF30" s="29">
        <f t="shared" si="75"/>
        <v>1920</v>
      </c>
      <c r="HG30" s="29">
        <f t="shared" si="76"/>
        <v>1145</v>
      </c>
      <c r="HH30" s="29">
        <f t="shared" si="77"/>
        <v>1237</v>
      </c>
      <c r="HI30" s="29">
        <f t="shared" si="78"/>
        <v>1295</v>
      </c>
      <c r="HJ30" s="14">
        <f t="shared" si="79"/>
        <v>1.04</v>
      </c>
      <c r="HK30" s="14">
        <f t="shared" si="80"/>
        <v>1.04</v>
      </c>
      <c r="HL30" s="14">
        <f t="shared" si="81"/>
        <v>5107</v>
      </c>
      <c r="HM30" s="14">
        <f t="shared" si="82"/>
        <v>6880</v>
      </c>
      <c r="HN30" s="26">
        <f t="shared" si="83"/>
        <v>0.45338983050847459</v>
      </c>
      <c r="HO30" s="26">
        <f t="shared" si="84"/>
        <v>0.50139634801288935</v>
      </c>
      <c r="HP30" s="29">
        <f t="shared" si="85"/>
        <v>1177</v>
      </c>
      <c r="HQ30" s="29">
        <f t="shared" si="86"/>
        <v>5901</v>
      </c>
      <c r="HR30" s="29">
        <f t="shared" si="87"/>
        <v>8185</v>
      </c>
      <c r="HS30" s="26">
        <f t="shared" si="88"/>
        <v>0.39677152317880793</v>
      </c>
      <c r="HT30" s="26">
        <f t="shared" si="89"/>
        <v>0.45885761589403973</v>
      </c>
      <c r="HU30" s="26">
        <f t="shared" si="90"/>
        <v>0.45885761589403973</v>
      </c>
      <c r="HV30" s="26">
        <f t="shared" si="91"/>
        <v>0</v>
      </c>
      <c r="HW30" s="29">
        <f t="shared" si="29"/>
        <v>1.396771523178808</v>
      </c>
      <c r="HX30" s="29">
        <f t="shared" si="30"/>
        <v>1.4588576158940398</v>
      </c>
      <c r="HY30" s="29">
        <f t="shared" si="31"/>
        <v>1.4588576158940398</v>
      </c>
      <c r="HZ30" s="29">
        <f t="shared" si="32"/>
        <v>8220.0004139072862</v>
      </c>
      <c r="IA30" s="29">
        <f t="shared" si="33"/>
        <v>5739.1458609271522</v>
      </c>
      <c r="IB30" s="29">
        <f t="shared" si="34"/>
        <v>5970.3747930463578</v>
      </c>
      <c r="IC30" s="29">
        <f t="shared" si="35"/>
        <v>57481</v>
      </c>
      <c r="ID30" s="14">
        <f t="shared" si="92"/>
        <v>19929.52</v>
      </c>
      <c r="IH30" s="14">
        <v>1</v>
      </c>
      <c r="II30" s="14">
        <v>0.9</v>
      </c>
      <c r="IJ30" s="14">
        <v>480</v>
      </c>
      <c r="IK30" s="14">
        <v>80</v>
      </c>
      <c r="IL30" s="14">
        <v>60</v>
      </c>
      <c r="IM30" s="23">
        <f t="shared" si="93"/>
        <v>2567900</v>
      </c>
      <c r="IN30" s="23">
        <f t="shared" si="110"/>
        <v>1</v>
      </c>
      <c r="IO30" s="23">
        <f t="shared" si="111"/>
        <v>2567.9</v>
      </c>
      <c r="IP30" s="23">
        <f t="shared" si="112"/>
        <v>4028145</v>
      </c>
      <c r="IQ30" s="23">
        <f t="shared" si="96"/>
        <v>1</v>
      </c>
      <c r="IR30" s="23">
        <f t="shared" si="97"/>
        <v>4028.15</v>
      </c>
      <c r="IS30" s="14">
        <v>1</v>
      </c>
      <c r="IT30" s="14">
        <v>0.9</v>
      </c>
      <c r="IU30" s="14">
        <v>240</v>
      </c>
      <c r="IV30" s="14">
        <v>40</v>
      </c>
      <c r="IW30" s="14">
        <v>30</v>
      </c>
      <c r="IX30" s="23">
        <f>INT(($HP30*$GI30*IU30*$HW30+$HQ30*$GJ30*$HX30*IV30+$HR30*$GK30*$HY30*IW30)+$IC30*IS30+($HQ30*$GJ30*$HX30*IT30*5*6/1.5+$HR30*$GK30*$HY30*IT30*5*6/2))</f>
        <v>1470769</v>
      </c>
      <c r="IY30" s="23">
        <f t="shared" si="98"/>
        <v>1</v>
      </c>
      <c r="IZ30" s="23">
        <f t="shared" si="99"/>
        <v>1470.77</v>
      </c>
      <c r="JA30" s="23"/>
      <c r="JB30" s="23"/>
      <c r="JC30" s="23"/>
      <c r="JG30">
        <f t="shared" si="37"/>
        <v>1.296393482114135</v>
      </c>
      <c r="JH30">
        <f t="shared" si="38"/>
        <v>1.3482492213987005</v>
      </c>
      <c r="JJ30" s="14">
        <v>10</v>
      </c>
      <c r="JK30" s="14">
        <v>2</v>
      </c>
      <c r="JL30" s="14">
        <v>1.5</v>
      </c>
      <c r="JM30" s="23">
        <f>INT(($HP30*$GI30*$HW30*JJ30+$HQ30*$GJ30*$HX30*JK30+$HR30*$GK30*$HY30*JL30))</f>
        <v>51568</v>
      </c>
      <c r="JN30" s="23">
        <f t="shared" si="100"/>
        <v>0</v>
      </c>
      <c r="JO30" s="23">
        <f t="shared" si="101"/>
        <v>51568</v>
      </c>
      <c r="JP30" s="14">
        <v>30</v>
      </c>
      <c r="JQ30" s="14">
        <v>6</v>
      </c>
      <c r="JR30" s="14">
        <v>4</v>
      </c>
      <c r="JS30" s="23">
        <f>INT(($HP30*$GI30*$HW30*JP30+$HQ30*$GJ30*$HX30*JQ30+$HR30*$GK30*$HY30*JR30))</f>
        <v>148735</v>
      </c>
      <c r="JT30" s="23">
        <f t="shared" si="102"/>
        <v>0</v>
      </c>
      <c r="JU30" s="23">
        <f t="shared" si="103"/>
        <v>148735</v>
      </c>
      <c r="JW30" s="23">
        <f t="shared" si="104"/>
        <v>198313</v>
      </c>
      <c r="JX30" s="23">
        <f t="shared" si="105"/>
        <v>0</v>
      </c>
      <c r="JY30" s="23">
        <f t="shared" si="106"/>
        <v>198313</v>
      </c>
      <c r="JZ30" s="23">
        <f t="shared" si="113"/>
        <v>77352</v>
      </c>
      <c r="KA30" s="23">
        <f t="shared" si="108"/>
        <v>0</v>
      </c>
      <c r="KB30" s="23">
        <f t="shared" si="109"/>
        <v>77352</v>
      </c>
      <c r="KH30" s="17"/>
    </row>
    <row r="31" spans="3:299" ht="16.5" x14ac:dyDescent="0.2">
      <c r="C31" s="14">
        <f t="shared" si="39"/>
        <v>1</v>
      </c>
      <c r="D31" s="14">
        <v>27</v>
      </c>
      <c r="E31" s="14" t="s">
        <v>684</v>
      </c>
      <c r="F31" s="14">
        <v>74</v>
      </c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F31" s="14">
        <f>ROUND((INDEX(新战舰养成!S$6:S$18,通天塔!$J31+1)+INDEX(新战舰养成!D$6:D$18,通天塔!$J31+1)*(通天塔!$G31-1))*INDEX(战舰突破!$D$6:$D$18,通天塔!$M31+1),0)</f>
        <v>10</v>
      </c>
      <c r="BG31" s="14">
        <f>ROUND((INDEX(新战舰养成!T$6:T$18,通天塔!$J31+1)+INDEX(新战舰养成!E$6:E$18,通天塔!$J31+1)*(通天塔!$G31-1))*INDEX(战舰突破!$D$6:$D$18,通天塔!$M31+1),0)</f>
        <v>20</v>
      </c>
      <c r="BH31" s="14">
        <f>ROUND((INDEX(新战舰养成!U$6:U$18,通天塔!$J31+1)+INDEX(新战舰养成!F$6:F$18,通天塔!$J31+1)*(通天塔!$G31-1))*INDEX(战舰突破!$D$6:$D$18,通天塔!$M31+1),0)</f>
        <v>5</v>
      </c>
      <c r="BI31" s="14">
        <f>ROUND((INDEX(新战舰养成!V$6:V$18,通天塔!$J31+1)+INDEX(新战舰养成!G$6:G$18,通天塔!$J31+1)*(通天塔!$G31-1))*INDEX(战舰突破!$D$6:$D$18,通天塔!$M31+1),0)</f>
        <v>300</v>
      </c>
      <c r="BJ31" s="14">
        <f>ROUND((INDEX(新战舰养成!W$6:W$18,通天塔!$J31+1)+INDEX(新战舰养成!H$6:H$18,通天塔!$J31+1)*(通天塔!$G31-1))*INDEX(战舰突破!$D$6:$D$18,通天塔!$M31+1),0)</f>
        <v>4</v>
      </c>
      <c r="BL31" s="14">
        <f>IF($H31&gt;0,ROUND((INDEX(新战舰养成!X$6:X$18,通天塔!$K31+1)+INDEX(新战舰养成!I$6:I$18,通天塔!$K31+1)*(通天塔!$H31-1))*INDEX(战舰突破!$D$6:$D$18,通天塔!$N31+1),0),0)</f>
        <v>0</v>
      </c>
      <c r="BM31" s="14">
        <f>IF($H31&gt;0,ROUND((INDEX(新战舰养成!Y$6:Y$18,通天塔!$K31+1)+INDEX(新战舰养成!J$6:J$18,通天塔!$K31+1)*(通天塔!$H31-1))*INDEX(战舰突破!$D$6:$D$18,通天塔!$N31+1),0),0)</f>
        <v>0</v>
      </c>
      <c r="BN31" s="14">
        <f>IF($H31&gt;0,ROUND((INDEX(新战舰养成!Z$6:Z$18,通天塔!$K31+1)+INDEX(新战舰养成!K$6:K$18,通天塔!$K31+1)*(通天塔!$H31-1))*INDEX(战舰突破!$D$6:$D$18,通天塔!$N31+1),0),0)</f>
        <v>0</v>
      </c>
      <c r="BO31" s="14">
        <f>IF($H31&gt;0,ROUND((INDEX(新战舰养成!AA$6:AA$18,通天塔!$K31+1)+INDEX(新战舰养成!L$6:L$18,通天塔!$K31+1)*(通天塔!$H31-1))*INDEX(战舰突破!$D$6:$D$18,通天塔!$N31+1),0),0)</f>
        <v>0</v>
      </c>
      <c r="BP31" s="14">
        <f>IF($H31&gt;0,ROUND((INDEX(新战舰养成!AB$6:AB$18,通天塔!$K31+1)+INDEX(新战舰养成!M$6:M$18,通天塔!$K31+1)*(通天塔!$H31-1))*INDEX(战舰突破!$D$6:$D$18,通天塔!$N31+1),0),0)</f>
        <v>0</v>
      </c>
      <c r="BR31" s="14">
        <f>IF($I31&gt;0,ROUND((INDEX(新战舰养成!AC$6:AC$18,通天塔!$L31+1)+INDEX(新战舰养成!I$6:I$18,通天塔!$L31+1)*(通天塔!$I31-1))*INDEX(战舰突破!$D$6:$D$18,通天塔!$O31+1),0),0)</f>
        <v>0</v>
      </c>
      <c r="BS31" s="14">
        <f>IF($I31&gt;0,ROUND((INDEX(新战舰养成!AD$6:AD$18,通天塔!$L31+1)+INDEX(新战舰养成!J$6:J$18,通天塔!$L31+1)*(通天塔!$I31-1))*INDEX(战舰突破!$D$6:$D$18,通天塔!$O31+1),0),0)</f>
        <v>0</v>
      </c>
      <c r="BT31" s="14">
        <f>IF($I31&gt;0,ROUND((INDEX(新战舰养成!AE$6:AE$18,通天塔!$L31+1)+INDEX(新战舰养成!K$6:K$18,通天塔!$L31+1)*(通天塔!$I31-1))*INDEX(战舰突破!$D$6:$D$18,通天塔!$O31+1),0),0)</f>
        <v>0</v>
      </c>
      <c r="BU31" s="14">
        <f>IF($I31&gt;0,ROUND((INDEX(新战舰养成!AF$6:AF$18,通天塔!$L31+1)+INDEX(新战舰养成!L$6:L$18,通天塔!$L31+1)*(通天塔!$I31-1))*INDEX(战舰突破!$D$6:$D$18,通天塔!$O31+1),0),0)</f>
        <v>0</v>
      </c>
      <c r="BV31" s="14">
        <f>IF($I31&gt;0,ROUND((INDEX(新战舰养成!AG$6:AG$18,通天塔!$L31+1)+INDEX(新战舰养成!M$6:M$18,通天塔!$L31+1)*(通天塔!$I31-1))*INDEX(战舰突破!$D$6:$D$18,通天塔!$O31+1),0),0)</f>
        <v>0</v>
      </c>
      <c r="BY31" s="14">
        <f>(INDEX(装备数值!$C$13:$G$116,通天塔!$P31*8+1,BY$2)+INDEX(装备数值!$C$13:$G$116,通天塔!$Q31*8+2,BY$2)+INDEX(装备数值!$C$13:$G$116,通天塔!$S31*8+3,BY$2)+INDEX(装备数值!$C$13:$G$116,通天塔!$R31*8+4,BY$2)+INDEX(装备数值!$C$13:$G$116,通天塔!$T31*8+5,BY$2)+INDEX(装备数值!$C$13:$G$116,通天塔!$U31*8+6,BY$2)+INDEX(装备数值!$C$13:$G$116,通天塔!$V31*8+7,BY$2)+INDEX(装备数值!$C$13:$G$116,通天塔!$W31*8+8,BY$2))</f>
        <v>0</v>
      </c>
      <c r="BZ31" s="14">
        <f>(INDEX(装备数值!$C$13:$G$116,通天塔!$P31*8+1,BZ$2)+INDEX(装备数值!$C$13:$G$116,通天塔!$Q31*8+2,BZ$2)+INDEX(装备数值!$C$13:$G$116,通天塔!$S31*8+3,BZ$2)+INDEX(装备数值!$C$13:$G$116,通天塔!$R31*8+4,BZ$2)+INDEX(装备数值!$C$13:$G$116,通天塔!$T31*8+5,BZ$2)+INDEX(装备数值!$C$13:$G$116,通天塔!$U31*8+6,BZ$2)+INDEX(装备数值!$C$13:$G$116,通天塔!$V31*8+7,BZ$2)+INDEX(装备数值!$C$13:$G$116,通天塔!$W31*8+8,BZ$2))</f>
        <v>0</v>
      </c>
      <c r="CA31" s="14">
        <f>(INDEX(装备数值!$C$13:$G$116,通天塔!$P31*8+1,CA$2)+INDEX(装备数值!$C$13:$G$116,通天塔!$Q31*8+2,CA$2)+INDEX(装备数值!$C$13:$G$116,通天塔!$S31*8+3,CA$2)+INDEX(装备数值!$C$13:$G$116,通天塔!$R31*8+4,CA$2)+INDEX(装备数值!$C$13:$G$116,通天塔!$T31*8+5,CA$2)+INDEX(装备数值!$C$13:$G$116,通天塔!$U31*8+6,CA$2)+INDEX(装备数值!$C$13:$G$116,通天塔!$V31*8+7,CA$2)+INDEX(装备数值!$C$13:$G$116,通天塔!$W31*8+8,CA$2))</f>
        <v>0</v>
      </c>
      <c r="CB31" s="14">
        <f>(INDEX(装备数值!$C$13:$G$116,通天塔!$P31*8+1,CB$2)+INDEX(装备数值!$C$13:$G$116,通天塔!$Q31*8+2,CB$2)+INDEX(装备数值!$C$13:$G$116,通天塔!$S31*8+3,CB$2)+INDEX(装备数值!$C$13:$G$116,通天塔!$R31*8+4,CB$2)+INDEX(装备数值!$C$13:$G$116,通天塔!$T31*8+5,CB$2)+INDEX(装备数值!$C$13:$G$116,通天塔!$U31*8+6,CB$2)+INDEX(装备数值!$C$13:$G$116,通天塔!$V31*8+7,CB$2)+INDEX(装备数值!$C$13:$G$116,通天塔!$W31*8+8,CB$2))</f>
        <v>0</v>
      </c>
      <c r="CC31" s="14">
        <f>(INDEX(装备数值!$C$13:$G$116,通天塔!$P31*8+1,CC$2)+INDEX(装备数值!$C$13:$G$116,通天塔!$Q31*8+2,CC$2)+INDEX(装备数值!$C$13:$G$116,通天塔!$S31*8+3,CC$2)+INDEX(装备数值!$C$13:$G$116,通天塔!$R31*8+4,CC$2)+INDEX(装备数值!$C$13:$G$116,通天塔!$T31*8+5,CC$2)+INDEX(装备数值!$C$13:$G$116,通天塔!$U31*8+6,CC$2)+INDEX(装备数值!$C$13:$G$116,通天塔!$V31*8+7,CC$2)+INDEX(装备数值!$C$13:$G$116,通天塔!$W31*8+8,CC$2))</f>
        <v>0</v>
      </c>
      <c r="CF31" s="14">
        <f>INDEX(装备数值!$I$13:$M$116,通天塔!$P31*8+1,CF$2)*$X31+INDEX(装备数值!$I$13:$M$116,通天塔!$Q31*8+2,CF$2)*$Y31+INDEX(装备数值!$I$13:$M$116,通天塔!$S31*8+3,CF$2)*$Z31+INDEX(装备数值!$I$13:$M$116,通天塔!$R31*8+4,CF$2)*$AA31+INDEX(装备数值!$I$13:$M$116,通天塔!$T31*8+5,CF$2)*$AB31+INDEX(装备数值!$I$13:$M$116,通天塔!$U31*8+6,CF$2)*$AC31+INDEX(装备数值!$I$13:$M$116,通天塔!$V31*8+7,CF$2)*$AD31+INDEX(装备数值!$I$13:$M$116,通天塔!$W31*8+8,CF$2)*$AE31</f>
        <v>0</v>
      </c>
      <c r="CG31" s="14">
        <f>INDEX(装备数值!$I$13:$M$116,通天塔!$P31*8+1,CG$2)*$X31+INDEX(装备数值!$I$13:$M$116,通天塔!$Q31*8+2,CG$2)*$Y31+INDEX(装备数值!$I$13:$M$116,通天塔!$S31*8+3,CG$2)*$Z31+INDEX(装备数值!$I$13:$M$116,通天塔!$R31*8+4,CG$2)*$AA31+INDEX(装备数值!$I$13:$M$116,通天塔!$T31*8+5,CG$2)*$AB31+INDEX(装备数值!$I$13:$M$116,通天塔!$U31*8+6,CG$2)*$AC31+INDEX(装备数值!$I$13:$M$116,通天塔!$V31*8+7,CG$2)*$AD31+INDEX(装备数值!$I$13:$M$116,通天塔!$W31*8+8,CG$2)*$AE31</f>
        <v>0</v>
      </c>
      <c r="CH31" s="14">
        <f>INDEX(装备数值!$I$13:$M$116,通天塔!$P31*8+1,CH$2)*$X31+INDEX(装备数值!$I$13:$M$116,通天塔!$Q31*8+2,CH$2)*$Y31+INDEX(装备数值!$I$13:$M$116,通天塔!$S31*8+3,CH$2)*$Z31+INDEX(装备数值!$I$13:$M$116,通天塔!$R31*8+4,CH$2)*$AA31+INDEX(装备数值!$I$13:$M$116,通天塔!$T31*8+5,CH$2)*$AB31+INDEX(装备数值!$I$13:$M$116,通天塔!$U31*8+6,CH$2)*$AC31+INDEX(装备数值!$I$13:$M$116,通天塔!$V31*8+7,CH$2)*$AD31+INDEX(装备数值!$I$13:$M$116,通天塔!$W31*8+8,CH$2)*$AE31</f>
        <v>0</v>
      </c>
      <c r="CI31" s="14">
        <f>INDEX(装备数值!$I$13:$M$116,通天塔!$P31*8+1,CI$2)*$X31+INDEX(装备数值!$I$13:$M$116,通天塔!$Q31*8+2,CI$2)*$Y31+INDEX(装备数值!$I$13:$M$116,通天塔!$S31*8+3,CI$2)*$Z31+INDEX(装备数值!$I$13:$M$116,通天塔!$R31*8+4,CI$2)*$AA31+INDEX(装备数值!$I$13:$M$116,通天塔!$T31*8+5,CI$2)*$AB31+INDEX(装备数值!$I$13:$M$116,通天塔!$U31*8+6,CI$2)*$AC31+INDEX(装备数值!$I$13:$M$116,通天塔!$V31*8+7,CI$2)*$AD31+INDEX(装备数值!$I$13:$M$116,通天塔!$W31*8+8,CI$2)*$AE31</f>
        <v>0</v>
      </c>
      <c r="CJ31" s="14">
        <f>INDEX(装备数值!$I$13:$M$116,通天塔!$P31*8+1,CJ$2)*$X31+INDEX(装备数值!$I$13:$M$116,通天塔!$Q31*8+2,CJ$2)*$Y31+INDEX(装备数值!$I$13:$M$116,通天塔!$S31*8+3,CJ$2)*$Z31+INDEX(装备数值!$I$13:$M$116,通天塔!$R31*8+4,CJ$2)*$AA31+INDEX(装备数值!$I$13:$M$116,通天塔!$T31*8+5,CJ$2)*$AB31+INDEX(装备数值!$I$13:$M$116,通天塔!$U31*8+6,CJ$2)*$AC31+INDEX(装备数值!$I$13:$M$116,通天塔!$V31*8+7,CJ$2)*$AD31+INDEX(装备数值!$I$13:$M$116,通天塔!$W31*8+8,CJ$2)*$AE31</f>
        <v>0</v>
      </c>
      <c r="CM31" s="14">
        <f>INDEX(装备数值!$X$13:$AH$116,$P31*8+1,CM$2)*$AF31+INDEX(装备数值!$X$13:$AH$116,$Q31*8+2,CM$2)*$AG31+INDEX(装备数值!$X$13:$AH$116,$S31*8+3,CM$2)*$AH31+INDEX(装备数值!$X$13:$AH$116,$R31*8+4,CM$2)*$AI31+INDEX(装备数值!$X$13:$AH$116,$T31*8+5,CM$2)*$AJ31+INDEX(装备数值!$X$13:$AH$116,$U31*8+6,CM$2)*$AK31+INDEX(装备数值!$X$13:$AH$116,$V31*8+7,CM$2)*$AL31+INDEX(装备数值!$X$13:$AH$116,$W31*8+8,CM$2)*$AM31</f>
        <v>0</v>
      </c>
      <c r="CN31" s="14">
        <f>INDEX(装备数值!$X$13:$AH$116,$P31*8+1,CN$2)*$AF31+INDEX(装备数值!$X$13:$AH$116,$Q31*8+2,CN$2)*$AG31+INDEX(装备数值!$X$13:$AH$116,$S31*8+3,CN$2)*$AH31+INDEX(装备数值!$X$13:$AH$116,$R31*8+4,CN$2)*$AI31+INDEX(装备数值!$X$13:$AH$116,$T31*8+5,CN$2)*$AJ31+INDEX(装备数值!$X$13:$AH$116,$U31*8+6,CN$2)*$AK31+INDEX(装备数值!$X$13:$AH$116,$V31*8+7,CN$2)*$AL31+INDEX(装备数值!$X$13:$AH$116,$W31*8+8,CN$2)*$AM31</f>
        <v>0</v>
      </c>
      <c r="CO31" s="14">
        <f>INDEX(装备数值!$X$13:$AH$116,$P31*8+1,CO$2)*$AF31+INDEX(装备数值!$X$13:$AH$116,$Q31*8+2,CO$2)*$AG31+INDEX(装备数值!$X$13:$AH$116,$S31*8+3,CO$2)*$AH31+INDEX(装备数值!$X$13:$AH$116,$R31*8+4,CO$2)*$AI31+INDEX(装备数值!$X$13:$AH$116,$T31*8+5,CO$2)*$AJ31+INDEX(装备数值!$X$13:$AH$116,$U31*8+6,CO$2)*$AK31+INDEX(装备数值!$X$13:$AH$116,$V31*8+7,CO$2)*$AL31+INDEX(装备数值!$X$13:$AH$116,$W31*8+8,CO$2)*$AM31</f>
        <v>0</v>
      </c>
      <c r="CP31" s="14">
        <f>INDEX(装备数值!$X$13:$AH$116,$P31*8+1,CP$2)*$AF31+INDEX(装备数值!$X$13:$AH$116,$Q31*8+2,CP$2)*$AG31+INDEX(装备数值!$X$13:$AH$116,$S31*8+3,CP$2)*$AH31+INDEX(装备数值!$X$13:$AH$116,$R31*8+4,CP$2)*$AI31+INDEX(装备数值!$X$13:$AH$116,$T31*8+5,CP$2)*$AJ31+INDEX(装备数值!$X$13:$AH$116,$U31*8+6,CP$2)*$AK31+INDEX(装备数值!$X$13:$AH$116,$V31*8+7,CP$2)*$AL31+INDEX(装备数值!$X$13:$AH$116,$W31*8+8,CP$2)*$AM31</f>
        <v>0</v>
      </c>
      <c r="CQ31" s="14">
        <f>INDEX(装备数值!$X$13:$AH$116,$P31*8+1,CQ$2)*$AF31+INDEX(装备数值!$X$13:$AH$116,$Q31*8+2,CQ$2)*$AG31+INDEX(装备数值!$X$13:$AH$116,$S31*8+3,CQ$2)*$AH31+INDEX(装备数值!$X$13:$AH$116,$R31*8+4,CQ$2)*$AI31+INDEX(装备数值!$X$13:$AH$116,$T31*8+5,CQ$2)*$AJ31+INDEX(装备数值!$X$13:$AH$116,$U31*8+6,CQ$2)*$AK31+INDEX(装备数值!$X$13:$AH$116,$V31*8+7,CQ$2)*$AL31+INDEX(装备数值!$X$13:$AH$116,$W31*8+8,CQ$2)*$AM31</f>
        <v>0</v>
      </c>
      <c r="CR31" s="14">
        <f>INDEX(装备数值!$X$13:$AH$116,$P31*8+1,CR$2)*$AF31+INDEX(装备数值!$X$13:$AH$116,$Q31*8+2,CR$2)*$AG31+INDEX(装备数值!$X$13:$AH$116,$S31*8+3,CR$2)*$AH31+INDEX(装备数值!$X$13:$AH$116,$R31*8+4,CR$2)*$AI31+INDEX(装备数值!$X$13:$AH$116,$T31*8+5,CR$2)*$AJ31+INDEX(装备数值!$X$13:$AH$116,$U31*8+6,CR$2)*$AK31+INDEX(装备数值!$X$13:$AH$116,$V31*8+7,CR$2)*$AL31+INDEX(装备数值!$X$13:$AH$116,$W31*8+8,CR$2)*$AM31</f>
        <v>0</v>
      </c>
      <c r="CS31" s="14">
        <f>INDEX(装备数值!$X$13:$AH$116,$P31*8+1,CS$2)*$AF31+INDEX(装备数值!$X$13:$AH$116,$Q31*8+2,CS$2)*$AG31+INDEX(装备数值!$X$13:$AH$116,$S31*8+3,CS$2)*$AH31+INDEX(装备数值!$X$13:$AH$116,$R31*8+4,CS$2)*$AI31+INDEX(装备数值!$X$13:$AH$116,$T31*8+5,CS$2)*$AJ31+INDEX(装备数值!$X$13:$AH$116,$U31*8+6,CS$2)*$AK31+INDEX(装备数值!$X$13:$AH$116,$V31*8+7,CS$2)*$AL31+INDEX(装备数值!$X$13:$AH$116,$W31*8+8,CS$2)*$AM31</f>
        <v>0</v>
      </c>
      <c r="CT31" s="14">
        <f>INDEX(装备数值!$X$13:$AH$116,$P31*8+1,CT$2)*$AF31+INDEX(装备数值!$X$13:$AH$116,$Q31*8+2,CT$2)*$AG31+INDEX(装备数值!$X$13:$AH$116,$S31*8+3,CT$2)*$AH31+INDEX(装备数值!$X$13:$AH$116,$R31*8+4,CT$2)*$AI31+INDEX(装备数值!$X$13:$AH$116,$T31*8+5,CT$2)*$AJ31+INDEX(装备数值!$X$13:$AH$116,$U31*8+6,CT$2)*$AK31+INDEX(装备数值!$X$13:$AH$116,$V31*8+7,CT$2)*$AL31+INDEX(装备数值!$X$13:$AH$116,$W31*8+8,CT$2)*$AM31</f>
        <v>0</v>
      </c>
      <c r="CU31" s="14">
        <f>INDEX(装备数值!$X$13:$AH$116,$P31*8+1,CU$2)*$AF31+INDEX(装备数值!$X$13:$AH$116,$Q31*8+2,CU$2)*$AG31+INDEX(装备数值!$X$13:$AH$116,$S31*8+3,CU$2)*$AH31+INDEX(装备数值!$X$13:$AH$116,$R31*8+4,CU$2)*$AI31+INDEX(装备数值!$X$13:$AH$116,$T31*8+5,CU$2)*$AJ31+INDEX(装备数值!$X$13:$AH$116,$U31*8+6,CU$2)*$AK31+INDEX(装备数值!$X$13:$AH$116,$V31*8+7,CU$2)*$AL31+INDEX(装备数值!$X$13:$AH$116,$W31*8+8,CU$2)*$AM31</f>
        <v>0</v>
      </c>
      <c r="CV31" s="14">
        <f>INDEX(装备数值!$X$13:$AH$116,$P31*8+1,CV$2)*$AF31+INDEX(装备数值!$X$13:$AH$116,$Q31*8+2,CV$2)*$AG31+INDEX(装备数值!$X$13:$AH$116,$S31*8+3,CV$2)*$AH31+INDEX(装备数值!$X$13:$AH$116,$R31*8+4,CV$2)*$AI31+INDEX(装备数值!$X$13:$AH$116,$T31*8+5,CV$2)*$AJ31+INDEX(装备数值!$X$13:$AH$116,$U31*8+6,CV$2)*$AK31+INDEX(装备数值!$X$13:$AH$116,$V31*8+7,CV$2)*$AL31+INDEX(装备数值!$X$13:$AH$116,$W31*8+8,CV$2)*$AM31</f>
        <v>0</v>
      </c>
      <c r="CW31" s="14">
        <f>INDEX(装备数值!$X$13:$AH$116,$P31*8+1,CW$2)*$AF31+INDEX(装备数值!$X$13:$AH$116,$Q31*8+2,CW$2)*$AG31+INDEX(装备数值!$X$13:$AH$116,$S31*8+3,CW$2)*$AH31+INDEX(装备数值!$X$13:$AH$116,$R31*8+4,CW$2)*$AI31+INDEX(装备数值!$X$13:$AH$116,$T31*8+5,CW$2)*$AJ31+INDEX(装备数值!$X$13:$AH$116,$U31*8+6,CW$2)*$AK31+INDEX(装备数值!$X$13:$AH$116,$V31*8+7,CW$2)*$AL31+INDEX(装备数值!$X$13:$AH$116,$W31*8+8,CW$2)*$AM31</f>
        <v>0</v>
      </c>
      <c r="CY31" s="14">
        <f>INDEX(装备数值!$AN$17:$AN$117,MATCH(MIN($X31:$AE31),装备数值!$AO$17:$AO$117,1))</f>
        <v>0</v>
      </c>
      <c r="CZ31" s="14">
        <f>IF(COUNTIF($P31:$W31,"&gt;"&amp;0)=8,INDEX(装备数值!AR$17:AR$117,$CY31+1),0)</f>
        <v>0</v>
      </c>
      <c r="DA31" s="14">
        <f>IF(COUNTIF($P31:$W31,"&gt;"&amp;0)=8,INDEX(装备数值!AS$17:AS$117,$CY31+1),0)</f>
        <v>0</v>
      </c>
      <c r="DB31" s="14">
        <f>IF(COUNTIF($P31:$W31,"&gt;"&amp;0)=8,INDEX(装备数值!AT$17:AT$117,$CY31+1),0)</f>
        <v>0</v>
      </c>
      <c r="DC31" s="14">
        <f>IF(COUNTIF($P31:$W31,"&gt;"&amp;0)=8,INDEX(装备数值!AU$17:AU$117,$CY31+1),0)</f>
        <v>0</v>
      </c>
      <c r="DD31" s="14">
        <f>IF(COUNTIF($P31:$W31,"&gt;"&amp;0)=8,INDEX(装备数值!AV$17:AV$117,$CY31+1),0)</f>
        <v>0</v>
      </c>
      <c r="DF31" s="14">
        <f>INDEX(装备数值!$AY$17:$AY$77,MATCH(MIN($AF31:$AM31),装备数值!$AZ$17:$AZ$77,1))</f>
        <v>0</v>
      </c>
      <c r="DG31" s="26">
        <f>INDEX(装备数值!BA$17:BA$77,通天塔!DF31+1)</f>
        <v>0</v>
      </c>
      <c r="DH31" s="26">
        <f>INDEX(装备数值!BA$17:BA$77,通天塔!DF31+1)</f>
        <v>0</v>
      </c>
      <c r="DJ31" s="14">
        <f t="shared" si="40"/>
        <v>0</v>
      </c>
      <c r="DK31" s="14">
        <f>VLOOKUP(DJ31,军阶与晶片数值!$W$6:$X$27,2)</f>
        <v>0</v>
      </c>
      <c r="DL31" s="14">
        <f>INDEX(军阶与晶片数值!Y$6:Y$27,$DK31+1)</f>
        <v>0</v>
      </c>
      <c r="DM31" s="14">
        <f>INDEX(军阶与晶片数值!Z$6:Z$27,$DK31+1)</f>
        <v>0</v>
      </c>
      <c r="DN31" s="14">
        <f>INDEX(军阶与晶片数值!AA$6:AA$27,$DK31+1)</f>
        <v>0</v>
      </c>
      <c r="DO31" s="14">
        <f>INDEX(军阶与晶片数值!AB$6:AB$27,$DK31+1)</f>
        <v>0</v>
      </c>
      <c r="DP31" s="29">
        <f>INDEX(军阶与晶片数值!AC$6:AC$27,$DK31+1)</f>
        <v>0</v>
      </c>
      <c r="DQ31" s="29">
        <f>INDEX(军阶与晶片数值!AD$6:AD$27,$DK31+1)</f>
        <v>0</v>
      </c>
      <c r="DS31" s="26">
        <f>INDEX(军阶与晶片数值!I$6:I$16,AN31+1)</f>
        <v>0</v>
      </c>
      <c r="DT31" s="26">
        <f>INDEX(军阶与晶片数值!M$6:M$16,AO31+1)</f>
        <v>0</v>
      </c>
      <c r="DU31" s="26">
        <f>INDEX(军阶与晶片数值!J$6:J$16,AP31+1)</f>
        <v>0</v>
      </c>
      <c r="DV31" s="26">
        <f>INDEX(军阶与晶片数值!K$6:K$16,AQ31+1)</f>
        <v>0</v>
      </c>
      <c r="DW31" s="26">
        <f>INDEX(军阶与晶片数值!L$6:L$16,AR31+1)</f>
        <v>0</v>
      </c>
      <c r="DX31" s="28">
        <f>INDEX(军阶与晶片数值!N$6:N$16,AS31+1)</f>
        <v>0</v>
      </c>
      <c r="DY31" s="28">
        <f>INDEX(军阶与晶片数值!O$6:O$16,AT31+1)</f>
        <v>0</v>
      </c>
      <c r="DZ31" s="28">
        <f>INDEX(军阶与晶片数值!P$6:P$16,AU31+1)</f>
        <v>0</v>
      </c>
      <c r="EA31" s="28">
        <f>INDEX(军阶与晶片数值!Q$6:Q$16,AV31+1)</f>
        <v>0</v>
      </c>
      <c r="EB31" s="26">
        <f>INDEX(军阶与晶片数值!R$6:R$16,AW31+1)</f>
        <v>0</v>
      </c>
      <c r="EC31" s="26">
        <f>INDEX(军阶与晶片数值!S$6:S$16,AX31+1)</f>
        <v>0</v>
      </c>
      <c r="ED31" s="26">
        <f>INDEX(军阶与晶片数值!T$6:T$16,AY31+1)</f>
        <v>0</v>
      </c>
      <c r="EE31" s="26">
        <f>INDEX(军阶与晶片数值!U$6:U$16,AZ31+1)</f>
        <v>0</v>
      </c>
      <c r="EG31" s="26">
        <f>INDEX(军阶与晶片数值!$C$6:$C$36,通天塔!$BA31+1)</f>
        <v>0</v>
      </c>
      <c r="EH31" s="26">
        <f>INDEX(军阶与晶片数值!$C$6:$C$36,通天塔!$BA31+1)</f>
        <v>0</v>
      </c>
      <c r="EI31" s="26">
        <f>INDEX(军阶与晶片数值!$C$6:$C$36,通天塔!$BA31+1)</f>
        <v>0</v>
      </c>
      <c r="EJ31" s="26">
        <f>INDEX(军阶与晶片数值!$C$6:$C$36,通天塔!$BA31+1)</f>
        <v>0</v>
      </c>
      <c r="EK31" s="26">
        <f>INDEX(军阶与晶片数值!$C$6:$C$36,通天塔!$BA31+1)</f>
        <v>0</v>
      </c>
      <c r="EM31" s="14">
        <f>INDEX(战舰突破!$H$6:$H$18,通天塔!$J31+1)+INDEX(战舰突破!$H$23:$H$35,通天塔!$K31+1)+INDEX(战舰突破!$H$40:$H$52,通天塔!$L31+1)</f>
        <v>0</v>
      </c>
      <c r="EN31" s="14">
        <f>INDEX(战舰突破!$I$6:$I$18,通天塔!$J31+1)+INDEX(战舰突破!$I$23:$I$35,通天塔!$K31+1)+INDEX(战舰突破!$I$40:$I$52,通天塔!$L31+1)</f>
        <v>0</v>
      </c>
      <c r="EO31" s="14">
        <f>INDEX(战舰突破!$J$6:$J$18,通天塔!$J31+1)+INDEX(战舰突破!$J$23:$J$35,通天塔!$K31+1)+INDEX(战舰突破!$J$40:$J$52,通天塔!$L31+1)</f>
        <v>0</v>
      </c>
      <c r="EP31" s="14">
        <f>INDEX(战舰突破!$K$6:$K$18,通天塔!$J31+1)+INDEX(战舰突破!$K$23:$K$35,通天塔!$K31+1)+INDEX(战舰突破!$K$40:$K$52,通天塔!$L31+1)</f>
        <v>0</v>
      </c>
      <c r="EQ31" s="14">
        <f>INDEX(战舰突破!$L$6:$L$18,通天塔!$J31+1)+INDEX(战舰突破!$L$23:$L$35,通天塔!$K31+1)+INDEX(战舰突破!$L$40:$L$52,通天塔!$L31+1)</f>
        <v>0</v>
      </c>
      <c r="ER31" s="18">
        <f>INDEX(战舰突破!$N$6:$N$18,通天塔!$J31+1)+INDEX(战舰突破!$N$23:$N$35,通天塔!$K31+1)+INDEX(战舰突破!$N$40:$N$52,通天塔!$L31+1)</f>
        <v>0</v>
      </c>
      <c r="ES31" s="18">
        <f>INDEX(战舰突破!$O$6:$O$18,通天塔!$J31+1)+INDEX(战舰突破!$O$23:$O$35,通天塔!$K31+1)+INDEX(战舰突破!$O$40:$O$52,通天塔!$L31+1)</f>
        <v>0</v>
      </c>
      <c r="ET31" s="18">
        <f>INDEX(战舰突破!$P$6:$P$18,通天塔!$J31+1)+INDEX(战舰突破!$P$23:$P$35,通天塔!$K31+1)+INDEX(战舰突破!$P$40:$P$52,通天塔!$L31+1)</f>
        <v>0</v>
      </c>
      <c r="EU31" s="18">
        <f>INDEX(战舰突破!$Q$6:$Q$18,通天塔!$J31+1)+INDEX(战舰突破!$Q$23:$Q$35,通天塔!$K31+1)+INDEX(战舰突破!$Q$40:$Q$52,通天塔!$L31+1)</f>
        <v>0</v>
      </c>
      <c r="EV31" s="18">
        <f>INDEX(战舰突破!$R$6:$R$18,通天塔!$J31+1)+INDEX(战舰突破!$R$23:$R$35,通天塔!$K31+1)+INDEX(战舰突破!$R$40:$R$52,通天塔!$L31+1)</f>
        <v>0</v>
      </c>
      <c r="EW31" s="18">
        <f>INDEX(战舰突破!$M$6:$M$18,通天塔!$J31+1)+INDEX(战舰突破!$M$23:$M$35,通天塔!$K31+1)+INDEX(战舰突破!$M$40:$M$52,通天塔!$L31+1)</f>
        <v>0</v>
      </c>
      <c r="EX31" s="22">
        <f>INDEX(战舰突破!$W$6:$W$18,通天塔!$J31+1)+INDEX(战舰突破!$W$23:$W$35,通天塔!$K31+1)+INDEX(战舰突破!$W$40:$W$52,通天塔!$L31+1)</f>
        <v>0.3</v>
      </c>
      <c r="FA31" s="14">
        <f>INDEX(战舰突破!$S$6:$S$18,通天塔!$J31+1)</f>
        <v>0</v>
      </c>
      <c r="FB31" s="14">
        <f>INDEX(战舰突破!$T$6:$T$18,通天塔!$J31+1)</f>
        <v>0</v>
      </c>
      <c r="FC31" s="14">
        <f>INDEX(战舰突破!$U$6:$U$18,通天塔!$J31+1)</f>
        <v>0</v>
      </c>
      <c r="FD31" s="14">
        <f>INDEX(战舰突破!$V$6:$V$18,通天塔!$J31+1)</f>
        <v>0</v>
      </c>
      <c r="FE31" s="14">
        <f>INDEX(战舰突破!$X$6:$X$18,通天塔!$J31+1)</f>
        <v>1</v>
      </c>
      <c r="FG31" s="14">
        <f>INDEX(战舰突破!$S$23:$S$35,通天塔!$J31+1)</f>
        <v>0</v>
      </c>
      <c r="FH31" s="14">
        <f>INDEX(战舰突破!$T$23:$T$35,通天塔!$J31+1)</f>
        <v>0</v>
      </c>
      <c r="FI31" s="14">
        <f>INDEX(战舰突破!$U$23:$U$35,通天塔!$J31+1)</f>
        <v>0</v>
      </c>
      <c r="FJ31" s="14">
        <f>INDEX(战舰突破!$V$23:$V$35,通天塔!$J31+1)</f>
        <v>0</v>
      </c>
      <c r="FK31" s="14">
        <f>INDEX(战舰突破!$X$23:$X$35,通天塔!$J31+1)</f>
        <v>15</v>
      </c>
      <c r="FM31" s="14">
        <f>INDEX(战舰突破!$S$40:$S$52,通天塔!$J31+1)</f>
        <v>0</v>
      </c>
      <c r="FN31" s="14">
        <f>INDEX(战舰突破!$T$40:$T$52,通天塔!$J31+1)</f>
        <v>0</v>
      </c>
      <c r="FO31" s="14">
        <f>INDEX(战舰突破!$U$40:$U$52,通天塔!$J31+1)</f>
        <v>0</v>
      </c>
      <c r="FP31" s="14">
        <f>INDEX(战舰突破!$V$40:$V$52,通天塔!$J31+1)</f>
        <v>0</v>
      </c>
      <c r="FQ31" s="14">
        <f>INDEX(战舰突破!$X$40:$X$52,通天塔!$J31+1)</f>
        <v>25</v>
      </c>
      <c r="FT31" s="14">
        <f t="shared" si="41"/>
        <v>10</v>
      </c>
      <c r="FU31" s="14">
        <f t="shared" si="42"/>
        <v>0</v>
      </c>
      <c r="FV31" s="14">
        <f t="shared" si="43"/>
        <v>0</v>
      </c>
      <c r="FW31" s="14">
        <f t="shared" si="44"/>
        <v>20</v>
      </c>
      <c r="FX31" s="14">
        <f t="shared" si="45"/>
        <v>5</v>
      </c>
      <c r="FY31" s="14">
        <f t="shared" si="46"/>
        <v>300</v>
      </c>
      <c r="FZ31" s="14">
        <f t="shared" si="47"/>
        <v>4</v>
      </c>
      <c r="GA31" s="28">
        <f t="shared" si="48"/>
        <v>0</v>
      </c>
      <c r="GB31" s="28">
        <f t="shared" si="49"/>
        <v>0</v>
      </c>
      <c r="GC31" s="28">
        <f t="shared" si="50"/>
        <v>0</v>
      </c>
      <c r="GD31" s="28">
        <f t="shared" si="51"/>
        <v>0</v>
      </c>
      <c r="GE31" s="28">
        <f t="shared" si="52"/>
        <v>1</v>
      </c>
      <c r="GF31" s="28">
        <f t="shared" si="53"/>
        <v>1</v>
      </c>
      <c r="GG31" s="28">
        <f t="shared" si="54"/>
        <v>0</v>
      </c>
      <c r="GH31" s="28">
        <f t="shared" si="55"/>
        <v>0</v>
      </c>
      <c r="GI31" s="14">
        <f t="shared" si="56"/>
        <v>1</v>
      </c>
      <c r="GJ31" s="14">
        <f t="shared" si="57"/>
        <v>1</v>
      </c>
      <c r="GK31" s="14">
        <f t="shared" si="58"/>
        <v>1</v>
      </c>
      <c r="GL31" s="18">
        <f t="shared" si="59"/>
        <v>1</v>
      </c>
      <c r="GM31" s="18">
        <f t="shared" si="60"/>
        <v>1</v>
      </c>
      <c r="GN31" s="18">
        <f t="shared" si="61"/>
        <v>1</v>
      </c>
      <c r="GO31" s="29">
        <f t="shared" si="62"/>
        <v>150</v>
      </c>
      <c r="GP31" s="29">
        <f t="shared" si="62"/>
        <v>450</v>
      </c>
      <c r="GQ31" s="29">
        <f t="shared" si="62"/>
        <v>450</v>
      </c>
      <c r="GR31" s="26">
        <f t="shared" si="63"/>
        <v>0</v>
      </c>
      <c r="GS31" s="26">
        <f t="shared" si="64"/>
        <v>0</v>
      </c>
      <c r="GT31" s="26">
        <f t="shared" si="65"/>
        <v>0</v>
      </c>
      <c r="GU31" s="14">
        <f t="shared" si="66"/>
        <v>2</v>
      </c>
      <c r="GV31" s="14">
        <f t="shared" si="67"/>
        <v>2</v>
      </c>
      <c r="GW31" s="14">
        <f t="shared" si="68"/>
        <v>2</v>
      </c>
      <c r="GX31" s="14">
        <f t="shared" si="69"/>
        <v>1</v>
      </c>
      <c r="GY31" s="14">
        <f t="shared" si="70"/>
        <v>15</v>
      </c>
      <c r="GZ31" s="14">
        <f t="shared" si="71"/>
        <v>25</v>
      </c>
      <c r="HA31">
        <v>27</v>
      </c>
      <c r="HB31" s="14">
        <f t="shared" si="72"/>
        <v>1080</v>
      </c>
      <c r="HD31" s="14">
        <f t="shared" si="73"/>
        <v>10</v>
      </c>
      <c r="HE31" s="14">
        <f t="shared" si="74"/>
        <v>20</v>
      </c>
      <c r="HF31" s="29">
        <f t="shared" si="75"/>
        <v>0</v>
      </c>
      <c r="HG31" s="29">
        <f t="shared" si="76"/>
        <v>0</v>
      </c>
      <c r="HH31" s="29">
        <f t="shared" si="77"/>
        <v>0</v>
      </c>
      <c r="HI31" s="29">
        <f t="shared" si="78"/>
        <v>0</v>
      </c>
      <c r="HJ31" s="14">
        <f t="shared" si="79"/>
        <v>1</v>
      </c>
      <c r="HK31" s="14">
        <f t="shared" si="80"/>
        <v>1</v>
      </c>
      <c r="HL31" s="14">
        <f t="shared" si="81"/>
        <v>1</v>
      </c>
      <c r="HM31" s="14">
        <f t="shared" si="82"/>
        <v>20</v>
      </c>
      <c r="HN31" s="26">
        <f t="shared" si="83"/>
        <v>0</v>
      </c>
      <c r="HO31" s="26">
        <f t="shared" si="84"/>
        <v>0.3</v>
      </c>
      <c r="HP31" s="29">
        <f t="shared" si="85"/>
        <v>0</v>
      </c>
      <c r="HQ31" s="29">
        <f t="shared" si="86"/>
        <v>0</v>
      </c>
      <c r="HR31" s="29">
        <f t="shared" si="87"/>
        <v>0</v>
      </c>
      <c r="HS31" s="26">
        <f t="shared" si="88"/>
        <v>0.05</v>
      </c>
      <c r="HT31" s="26">
        <f t="shared" si="89"/>
        <v>0.15</v>
      </c>
      <c r="HU31" s="26">
        <f t="shared" si="90"/>
        <v>0.15</v>
      </c>
      <c r="HV31" s="26">
        <f t="shared" si="91"/>
        <v>0</v>
      </c>
      <c r="HW31" s="29">
        <f t="shared" si="29"/>
        <v>1.05</v>
      </c>
      <c r="HX31" s="29">
        <f t="shared" si="30"/>
        <v>1.1499999999999999</v>
      </c>
      <c r="HY31" s="29">
        <f t="shared" si="31"/>
        <v>1.1499999999999999</v>
      </c>
      <c r="HZ31" s="29">
        <f t="shared" si="32"/>
        <v>0</v>
      </c>
      <c r="IA31" s="29">
        <f t="shared" si="33"/>
        <v>0</v>
      </c>
      <c r="IB31" s="29">
        <f t="shared" si="34"/>
        <v>0</v>
      </c>
      <c r="IC31" s="29">
        <f t="shared" si="35"/>
        <v>200</v>
      </c>
      <c r="ID31" s="14">
        <f t="shared" si="92"/>
        <v>0</v>
      </c>
      <c r="IH31" s="14"/>
      <c r="II31" s="14"/>
      <c r="IJ31" s="14"/>
      <c r="IK31" s="14"/>
      <c r="IL31" s="14"/>
      <c r="IM31" s="23">
        <v>0</v>
      </c>
      <c r="IN31" s="23">
        <v>0</v>
      </c>
      <c r="IO31" s="23">
        <v>0</v>
      </c>
      <c r="IP31" s="23">
        <v>0</v>
      </c>
      <c r="IQ31" s="23">
        <v>0</v>
      </c>
      <c r="IR31" s="23">
        <v>0</v>
      </c>
      <c r="IS31" s="14"/>
      <c r="IT31" s="14"/>
      <c r="IU31" s="14"/>
      <c r="IV31" s="14"/>
      <c r="IW31" s="14"/>
      <c r="IX31" s="23">
        <v>0</v>
      </c>
      <c r="IY31" s="23">
        <v>0</v>
      </c>
      <c r="IZ31" s="23">
        <v>0</v>
      </c>
      <c r="JA31" s="23"/>
      <c r="JB31" s="23"/>
      <c r="JC31" s="23"/>
      <c r="JG31">
        <f t="shared" si="37"/>
        <v>1.6000766503784611</v>
      </c>
      <c r="JH31">
        <f t="shared" si="38"/>
        <v>1.6000766503784611</v>
      </c>
      <c r="JJ31" s="14"/>
      <c r="JK31" s="14"/>
      <c r="JL31" s="14"/>
      <c r="JM31" s="23">
        <v>0</v>
      </c>
      <c r="JN31" s="23">
        <v>0</v>
      </c>
      <c r="JO31" s="23">
        <v>0</v>
      </c>
      <c r="JP31" s="14"/>
      <c r="JQ31" s="14"/>
      <c r="JR31" s="14"/>
      <c r="JS31" s="23">
        <v>0</v>
      </c>
      <c r="JT31" s="23">
        <v>0</v>
      </c>
      <c r="JU31" s="23">
        <v>0</v>
      </c>
      <c r="JW31" s="23"/>
      <c r="JX31" s="23">
        <v>0</v>
      </c>
      <c r="JY31" s="23">
        <v>0</v>
      </c>
      <c r="JZ31" s="23"/>
      <c r="KA31" s="23">
        <v>0</v>
      </c>
      <c r="KB31" s="23">
        <v>0</v>
      </c>
      <c r="KH31" s="17"/>
    </row>
    <row r="32" spans="3:299" ht="16.5" x14ac:dyDescent="0.2">
      <c r="C32" s="14">
        <f t="shared" si="39"/>
        <v>1</v>
      </c>
      <c r="D32" s="14">
        <v>28</v>
      </c>
      <c r="E32" s="14" t="s">
        <v>726</v>
      </c>
      <c r="F32" s="14">
        <v>76</v>
      </c>
      <c r="G32" s="14">
        <v>76</v>
      </c>
      <c r="H32" s="14">
        <v>76</v>
      </c>
      <c r="I32" s="14">
        <v>76</v>
      </c>
      <c r="J32" s="14">
        <v>3</v>
      </c>
      <c r="K32" s="14">
        <v>2</v>
      </c>
      <c r="L32" s="14">
        <v>2</v>
      </c>
      <c r="M32" s="14">
        <v>1</v>
      </c>
      <c r="N32" s="14">
        <v>1</v>
      </c>
      <c r="O32" s="14">
        <v>1</v>
      </c>
      <c r="P32" s="14">
        <v>3</v>
      </c>
      <c r="Q32" s="14">
        <v>4</v>
      </c>
      <c r="R32" s="14">
        <v>3</v>
      </c>
      <c r="S32" s="14">
        <v>3</v>
      </c>
      <c r="T32" s="14">
        <v>3</v>
      </c>
      <c r="U32" s="14">
        <v>3</v>
      </c>
      <c r="V32" s="14">
        <v>3</v>
      </c>
      <c r="W32" s="14">
        <v>3</v>
      </c>
      <c r="X32" s="14">
        <v>76</v>
      </c>
      <c r="Y32" s="14">
        <v>76</v>
      </c>
      <c r="Z32" s="14">
        <v>76</v>
      </c>
      <c r="AA32" s="14">
        <v>76</v>
      </c>
      <c r="AB32" s="14">
        <v>76</v>
      </c>
      <c r="AC32" s="14">
        <v>76</v>
      </c>
      <c r="AD32" s="14">
        <v>76</v>
      </c>
      <c r="AE32" s="14">
        <v>76</v>
      </c>
      <c r="AF32" s="14">
        <v>8</v>
      </c>
      <c r="AG32" s="14">
        <v>9</v>
      </c>
      <c r="AH32" s="14">
        <v>9</v>
      </c>
      <c r="AI32" s="14">
        <v>9</v>
      </c>
      <c r="AJ32" s="14">
        <v>9</v>
      </c>
      <c r="AK32" s="14">
        <v>9</v>
      </c>
      <c r="AL32" s="14">
        <v>8</v>
      </c>
      <c r="AM32" s="14">
        <v>8</v>
      </c>
      <c r="AN32" s="14">
        <v>1</v>
      </c>
      <c r="AO32" s="14">
        <v>1</v>
      </c>
      <c r="AP32" s="14">
        <v>1</v>
      </c>
      <c r="AQ32" s="14">
        <v>1</v>
      </c>
      <c r="AR32" s="14">
        <v>1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6</v>
      </c>
      <c r="BF32" s="14">
        <f>ROUND((INDEX(新战舰养成!S$6:S$18,通天塔!$J32+1)+INDEX(新战舰养成!D$6:D$18,通天塔!$J32+1)*(通天塔!$G32-1))*INDEX(战舰突破!$D$6:$D$18,通天塔!$M32+1),0)</f>
        <v>4565</v>
      </c>
      <c r="BG32" s="14">
        <f>ROUND((INDEX(新战舰养成!T$6:T$18,通天塔!$J32+1)+INDEX(新战舰养成!E$6:E$18,通天塔!$J32+1)*(通天塔!$G32-1))*INDEX(战舰突破!$D$6:$D$18,通天塔!$M32+1),0)</f>
        <v>36454</v>
      </c>
      <c r="BH32" s="14">
        <f>ROUND((INDEX(新战舰养成!U$6:U$18,通天塔!$J32+1)+INDEX(新战舰养成!F$6:F$18,通天塔!$J32+1)*(通天塔!$G32-1))*INDEX(战舰突破!$D$6:$D$18,通天塔!$M32+1),0)</f>
        <v>2345</v>
      </c>
      <c r="BI32" s="14">
        <f>ROUND((INDEX(新战舰养成!V$6:V$18,通天塔!$J32+1)+INDEX(新战舰养成!G$6:G$18,通天塔!$J32+1)*(通天塔!$G32-1))*INDEX(战舰突破!$D$6:$D$18,通天塔!$M32+1),0)</f>
        <v>330</v>
      </c>
      <c r="BJ32" s="14">
        <f>ROUND((INDEX(新战舰养成!W$6:W$18,通天塔!$J32+1)+INDEX(新战舰养成!H$6:H$18,通天塔!$J32+1)*(通天塔!$G32-1))*INDEX(战舰突破!$D$6:$D$18,通天塔!$M32+1),0)</f>
        <v>4</v>
      </c>
      <c r="BL32" s="14">
        <f>IF($H32&gt;0,ROUND((INDEX(新战舰养成!X$6:X$18,通天塔!$K32+1)+INDEX(新战舰养成!I$6:I$18,通天塔!$K32+1)*(通天塔!$H32-1))*INDEX(战舰突破!$D$6:$D$18,通天塔!$N32+1),0),0)</f>
        <v>2723</v>
      </c>
      <c r="BM32" s="14">
        <f>IF($H32&gt;0,ROUND((INDEX(新战舰养成!Y$6:Y$18,通天塔!$K32+1)+INDEX(新战舰养成!J$6:J$18,通天塔!$K32+1)*(通天塔!$H32-1))*INDEX(战舰突破!$D$6:$D$18,通天塔!$N32+1),0),0)</f>
        <v>0</v>
      </c>
      <c r="BN32" s="14">
        <f>IF($H32&gt;0,ROUND((INDEX(新战舰养成!Z$6:Z$18,通天塔!$K32+1)+INDEX(新战舰养成!K$6:K$18,通天塔!$K32+1)*(通天塔!$H32-1))*INDEX(战舰突破!$D$6:$D$18,通天塔!$N32+1),0),0)</f>
        <v>0</v>
      </c>
      <c r="BO32" s="14">
        <f>IF($H32&gt;0,ROUND((INDEX(新战舰养成!AA$6:AA$18,通天塔!$K32+1)+INDEX(新战舰养成!L$6:L$18,通天塔!$K32+1)*(通天塔!$H32-1))*INDEX(战舰突破!$D$6:$D$18,通天塔!$N32+1),0),0)</f>
        <v>24145</v>
      </c>
      <c r="BP32" s="14">
        <f>IF($H32&gt;0,ROUND((INDEX(新战舰养成!AB$6:AB$18,通天塔!$K32+1)+INDEX(新战舰养成!M$6:M$18,通天塔!$K32+1)*(通天塔!$H32-1))*INDEX(战舰突破!$D$6:$D$18,通天塔!$N32+1),0),0)</f>
        <v>481</v>
      </c>
      <c r="BR32" s="14">
        <f>IF($I32&gt;0,ROUND((INDEX(新战舰养成!AC$6:AC$18,通天塔!$L32+1)+INDEX(新战舰养成!I$6:I$18,通天塔!$L32+1)*(通天塔!$I32-1))*INDEX(战舰突破!$D$6:$D$18,通天塔!$O32+1),0),0)</f>
        <v>3053</v>
      </c>
      <c r="BS32" s="14">
        <f>IF($I32&gt;0,ROUND((INDEX(新战舰养成!AD$6:AD$18,通天塔!$L32+1)+INDEX(新战舰养成!J$6:J$18,通天塔!$L32+1)*(通天塔!$I32-1))*INDEX(战舰突破!$D$6:$D$18,通天塔!$O32+1),0),0)</f>
        <v>0</v>
      </c>
      <c r="BT32" s="14">
        <f>IF($I32&gt;0,ROUND((INDEX(新战舰养成!AE$6:AE$18,通天塔!$L32+1)+INDEX(新战舰养成!K$6:K$18,通天塔!$L32+1)*(通天塔!$I32-1))*INDEX(战舰突破!$D$6:$D$18,通天塔!$O32+1),0),0)</f>
        <v>0</v>
      </c>
      <c r="BU32" s="14">
        <f>IF($I32&gt;0,ROUND((INDEX(新战舰养成!AF$6:AF$18,通天塔!$L32+1)+INDEX(新战舰养成!L$6:L$18,通天塔!$L32+1)*(通天塔!$I32-1))*INDEX(战舰突破!$D$6:$D$18,通天塔!$O32+1),0),0)</f>
        <v>20433</v>
      </c>
      <c r="BV32" s="14">
        <f>IF($I32&gt;0,ROUND((INDEX(新战舰养成!AG$6:AG$18,通天塔!$L32+1)+INDEX(新战舰养成!M$6:M$18,通天塔!$L32+1)*(通天塔!$I32-1))*INDEX(战舰突破!$D$6:$D$18,通天塔!$O32+1),0),0)</f>
        <v>576</v>
      </c>
      <c r="BY32" s="14">
        <f>(INDEX(装备数值!$C$13:$G$116,通天塔!$P32*8+1,BY$2)+INDEX(装备数值!$C$13:$G$116,通天塔!$Q32*8+2,BY$2)+INDEX(装备数值!$C$13:$G$116,通天塔!$S32*8+3,BY$2)+INDEX(装备数值!$C$13:$G$116,通天塔!$R32*8+4,BY$2)+INDEX(装备数值!$C$13:$G$116,通天塔!$T32*8+5,BY$2)+INDEX(装备数值!$C$13:$G$116,通天塔!$U32*8+6,BY$2)+INDEX(装备数值!$C$13:$G$116,通天塔!$V32*8+7,BY$2)+INDEX(装备数值!$C$13:$G$116,通天塔!$W32*8+8,BY$2))</f>
        <v>2000</v>
      </c>
      <c r="BZ32" s="14">
        <f>(INDEX(装备数值!$C$13:$G$116,通天塔!$P32*8+1,BZ$2)+INDEX(装备数值!$C$13:$G$116,通天塔!$Q32*8+2,BZ$2)+INDEX(装备数值!$C$13:$G$116,通天塔!$S32*8+3,BZ$2)+INDEX(装备数值!$C$13:$G$116,通天塔!$R32*8+4,BZ$2)+INDEX(装备数值!$C$13:$G$116,通天塔!$T32*8+5,BZ$2)+INDEX(装备数值!$C$13:$G$116,通天塔!$U32*8+6,BZ$2)+INDEX(装备数值!$C$13:$G$116,通天塔!$V32*8+7,BZ$2)+INDEX(装备数值!$C$13:$G$116,通天塔!$W32*8+8,BZ$2))</f>
        <v>15000</v>
      </c>
      <c r="CA32" s="14">
        <f>(INDEX(装备数值!$C$13:$G$116,通天塔!$P32*8+1,CA$2)+INDEX(装备数值!$C$13:$G$116,通天塔!$Q32*8+2,CA$2)+INDEX(装备数值!$C$13:$G$116,通天塔!$S32*8+3,CA$2)+INDEX(装备数值!$C$13:$G$116,通天塔!$R32*8+4,CA$2)+INDEX(装备数值!$C$13:$G$116,通天塔!$T32*8+5,CA$2)+INDEX(装备数值!$C$13:$G$116,通天塔!$U32*8+6,CA$2)+INDEX(装备数值!$C$13:$G$116,通天塔!$V32*8+7,CA$2)+INDEX(装备数值!$C$13:$G$116,通天塔!$W32*8+8,CA$2))</f>
        <v>1140</v>
      </c>
      <c r="CB32" s="14">
        <f>(INDEX(装备数值!$C$13:$G$116,通天塔!$P32*8+1,CB$2)+INDEX(装备数值!$C$13:$G$116,通天塔!$Q32*8+2,CB$2)+INDEX(装备数值!$C$13:$G$116,通天塔!$S32*8+3,CB$2)+INDEX(装备数值!$C$13:$G$116,通天塔!$R32*8+4,CB$2)+INDEX(装备数值!$C$13:$G$116,通天塔!$T32*8+5,CB$2)+INDEX(装备数值!$C$13:$G$116,通天塔!$U32*8+6,CB$2)+INDEX(装备数值!$C$13:$G$116,通天塔!$V32*8+7,CB$2)+INDEX(装备数值!$C$13:$G$116,通天塔!$W32*8+8,CB$2))</f>
        <v>34000</v>
      </c>
      <c r="CC32" s="14">
        <f>(INDEX(装备数值!$C$13:$G$116,通天塔!$P32*8+1,CC$2)+INDEX(装备数值!$C$13:$G$116,通天塔!$Q32*8+2,CC$2)+INDEX(装备数值!$C$13:$G$116,通天塔!$S32*8+3,CC$2)+INDEX(装备数值!$C$13:$G$116,通天塔!$R32*8+4,CC$2)+INDEX(装备数值!$C$13:$G$116,通天塔!$T32*8+5,CC$2)+INDEX(装备数值!$C$13:$G$116,通天塔!$U32*8+6,CC$2)+INDEX(装备数值!$C$13:$G$116,通天塔!$V32*8+7,CC$2)+INDEX(装备数值!$C$13:$G$116,通天塔!$W32*8+8,CC$2))</f>
        <v>350</v>
      </c>
      <c r="CF32" s="14">
        <f>INDEX(装备数值!$I$13:$M$116,通天塔!$P32*8+1,CF$2)*$X32+INDEX(装备数值!$I$13:$M$116,通天塔!$Q32*8+2,CF$2)*$Y32+INDEX(装备数值!$I$13:$M$116,通天塔!$S32*8+3,CF$2)*$Z32+INDEX(装备数值!$I$13:$M$116,通天塔!$R32*8+4,CF$2)*$AA32+INDEX(装备数值!$I$13:$M$116,通天塔!$T32*8+5,CF$2)*$AB32+INDEX(装备数值!$I$13:$M$116,通天塔!$U32*8+6,CF$2)*$AC32+INDEX(装备数值!$I$13:$M$116,通天塔!$V32*8+7,CF$2)*$AD32+INDEX(装备数值!$I$13:$M$116,通天塔!$W32*8+8,CF$2)*$AE32</f>
        <v>6080</v>
      </c>
      <c r="CG32" s="14">
        <f>INDEX(装备数值!$I$13:$M$116,通天塔!$P32*8+1,CG$2)*$X32+INDEX(装备数值!$I$13:$M$116,通天塔!$Q32*8+2,CG$2)*$Y32+INDEX(装备数值!$I$13:$M$116,通天塔!$S32*8+3,CG$2)*$Z32+INDEX(装备数值!$I$13:$M$116,通天塔!$R32*8+4,CG$2)*$AA32+INDEX(装备数值!$I$13:$M$116,通天塔!$T32*8+5,CG$2)*$AB32+INDEX(装备数值!$I$13:$M$116,通天塔!$U32*8+6,CG$2)*$AC32+INDEX(装备数值!$I$13:$M$116,通天塔!$V32*8+7,CG$2)*$AD32+INDEX(装备数值!$I$13:$M$116,通天塔!$W32*8+8,CG$2)*$AE32</f>
        <v>45600</v>
      </c>
      <c r="CH32" s="14">
        <f>INDEX(装备数值!$I$13:$M$116,通天塔!$P32*8+1,CH$2)*$X32+INDEX(装备数值!$I$13:$M$116,通天塔!$Q32*8+2,CH$2)*$Y32+INDEX(装备数值!$I$13:$M$116,通天塔!$S32*8+3,CH$2)*$Z32+INDEX(装备数值!$I$13:$M$116,通天塔!$R32*8+4,CH$2)*$AA32+INDEX(装备数值!$I$13:$M$116,通天塔!$T32*8+5,CH$2)*$AB32+INDEX(装备数值!$I$13:$M$116,通天塔!$U32*8+6,CH$2)*$AC32+INDEX(装备数值!$I$13:$M$116,通天塔!$V32*8+7,CH$2)*$AD32+INDEX(装备数值!$I$13:$M$116,通天塔!$W32*8+8,CH$2)*$AE32</f>
        <v>3192</v>
      </c>
      <c r="CI32" s="14">
        <f>INDEX(装备数值!$I$13:$M$116,通天塔!$P32*8+1,CI$2)*$X32+INDEX(装备数值!$I$13:$M$116,通天塔!$Q32*8+2,CI$2)*$Y32+INDEX(装备数值!$I$13:$M$116,通天塔!$S32*8+3,CI$2)*$Z32+INDEX(装备数值!$I$13:$M$116,通天塔!$R32*8+4,CI$2)*$AA32+INDEX(装备数值!$I$13:$M$116,通天塔!$T32*8+5,CI$2)*$AB32+INDEX(装备数值!$I$13:$M$116,通天塔!$U32*8+6,CI$2)*$AC32+INDEX(装备数值!$I$13:$M$116,通天塔!$V32*8+7,CI$2)*$AD32+INDEX(装备数值!$I$13:$M$116,通天塔!$W32*8+8,CI$2)*$AE32</f>
        <v>76000</v>
      </c>
      <c r="CJ32" s="14">
        <f>INDEX(装备数值!$I$13:$M$116,通天塔!$P32*8+1,CJ$2)*$X32+INDEX(装备数值!$I$13:$M$116,通天塔!$Q32*8+2,CJ$2)*$Y32+INDEX(装备数值!$I$13:$M$116,通天塔!$S32*8+3,CJ$2)*$Z32+INDEX(装备数值!$I$13:$M$116,通天塔!$R32*8+4,CJ$2)*$AA32+INDEX(装备数值!$I$13:$M$116,通天塔!$T32*8+5,CJ$2)*$AB32+INDEX(装备数值!$I$13:$M$116,通天塔!$U32*8+6,CJ$2)*$AC32+INDEX(装备数值!$I$13:$M$116,通天塔!$V32*8+7,CJ$2)*$AD32+INDEX(装备数值!$I$13:$M$116,通天塔!$W32*8+8,CJ$2)*$AE32</f>
        <v>1064</v>
      </c>
      <c r="CM32" s="14">
        <f>INDEX(装备数值!$X$13:$AH$116,$P32*8+1,CM$2)*$AF32+INDEX(装备数值!$X$13:$AH$116,$Q32*8+2,CM$2)*$AG32+INDEX(装备数值!$X$13:$AH$116,$S32*8+3,CM$2)*$AH32+INDEX(装备数值!$X$13:$AH$116,$R32*8+4,CM$2)*$AI32+INDEX(装备数值!$X$13:$AH$116,$T32*8+5,CM$2)*$AJ32+INDEX(装备数值!$X$13:$AH$116,$U32*8+6,CM$2)*$AK32+INDEX(装备数值!$X$13:$AH$116,$V32*8+7,CM$2)*$AL32+INDEX(装备数值!$X$13:$AH$116,$W32*8+8,CM$2)*$AM32</f>
        <v>2400</v>
      </c>
      <c r="CN32" s="14">
        <f>INDEX(装备数值!$X$13:$AH$116,$P32*8+1,CN$2)*$AF32+INDEX(装备数值!$X$13:$AH$116,$Q32*8+2,CN$2)*$AG32+INDEX(装备数值!$X$13:$AH$116,$S32*8+3,CN$2)*$AH32+INDEX(装备数值!$X$13:$AH$116,$R32*8+4,CN$2)*$AI32+INDEX(装备数值!$X$13:$AH$116,$T32*8+5,CN$2)*$AJ32+INDEX(装备数值!$X$13:$AH$116,$U32*8+6,CN$2)*$AK32+INDEX(装备数值!$X$13:$AH$116,$V32*8+7,CN$2)*$AL32+INDEX(装备数值!$X$13:$AH$116,$W32*8+8,CN$2)*$AM32</f>
        <v>22500</v>
      </c>
      <c r="CO32" s="14">
        <f>INDEX(装备数值!$X$13:$AH$116,$P32*8+1,CO$2)*$AF32+INDEX(装备数值!$X$13:$AH$116,$Q32*8+2,CO$2)*$AG32+INDEX(装备数值!$X$13:$AH$116,$S32*8+3,CO$2)*$AH32+INDEX(装备数值!$X$13:$AH$116,$R32*8+4,CO$2)*$AI32+INDEX(装备数值!$X$13:$AH$116,$T32*8+5,CO$2)*$AJ32+INDEX(装备数值!$X$13:$AH$116,$U32*8+6,CO$2)*$AK32+INDEX(装备数值!$X$13:$AH$116,$V32*8+7,CO$2)*$AL32+INDEX(装备数值!$X$13:$AH$116,$W32*8+8,CO$2)*$AM32</f>
        <v>1350</v>
      </c>
      <c r="CP32" s="14">
        <f>INDEX(装备数值!$X$13:$AH$116,$P32*8+1,CP$2)*$AF32+INDEX(装备数值!$X$13:$AH$116,$Q32*8+2,CP$2)*$AG32+INDEX(装备数值!$X$13:$AH$116,$S32*8+3,CP$2)*$AH32+INDEX(装备数值!$X$13:$AH$116,$R32*8+4,CP$2)*$AI32+INDEX(装备数值!$X$13:$AH$116,$T32*8+5,CP$2)*$AJ32+INDEX(装备数值!$X$13:$AH$116,$U32*8+6,CP$2)*$AK32+INDEX(装备数值!$X$13:$AH$116,$V32*8+7,CP$2)*$AL32+INDEX(装备数值!$X$13:$AH$116,$W32*8+8,CP$2)*$AM32</f>
        <v>24000</v>
      </c>
      <c r="CQ32" s="14">
        <f>INDEX(装备数值!$X$13:$AH$116,$P32*8+1,CQ$2)*$AF32+INDEX(装备数值!$X$13:$AH$116,$Q32*8+2,CQ$2)*$AG32+INDEX(装备数值!$X$13:$AH$116,$S32*8+3,CQ$2)*$AH32+INDEX(装备数值!$X$13:$AH$116,$R32*8+4,CQ$2)*$AI32+INDEX(装备数值!$X$13:$AH$116,$T32*8+5,CQ$2)*$AJ32+INDEX(装备数值!$X$13:$AH$116,$U32*8+6,CQ$2)*$AK32+INDEX(装备数值!$X$13:$AH$116,$V32*8+7,CQ$2)*$AL32+INDEX(装备数值!$X$13:$AH$116,$W32*8+8,CQ$2)*$AM32</f>
        <v>540</v>
      </c>
      <c r="CR32" s="14">
        <f>INDEX(装备数值!$X$13:$AH$116,$P32*8+1,CR$2)*$AF32+INDEX(装备数值!$X$13:$AH$116,$Q32*8+2,CR$2)*$AG32+INDEX(装备数值!$X$13:$AH$116,$S32*8+3,CR$2)*$AH32+INDEX(装备数值!$X$13:$AH$116,$R32*8+4,CR$2)*$AI32+INDEX(装备数值!$X$13:$AH$116,$T32*8+5,CR$2)*$AJ32+INDEX(装备数值!$X$13:$AH$116,$U32*8+6,CR$2)*$AK32+INDEX(装备数值!$X$13:$AH$116,$V32*8+7,CR$2)*$AL32+INDEX(装备数值!$X$13:$AH$116,$W32*8+8,CR$2)*$AM32</f>
        <v>2175</v>
      </c>
      <c r="CS32" s="14">
        <f>INDEX(装备数值!$X$13:$AH$116,$P32*8+1,CS$2)*$AF32+INDEX(装备数值!$X$13:$AH$116,$Q32*8+2,CS$2)*$AG32+INDEX(装备数值!$X$13:$AH$116,$S32*8+3,CS$2)*$AH32+INDEX(装备数值!$X$13:$AH$116,$R32*8+4,CS$2)*$AI32+INDEX(装备数值!$X$13:$AH$116,$T32*8+5,CS$2)*$AJ32+INDEX(装备数值!$X$13:$AH$116,$U32*8+6,CS$2)*$AK32+INDEX(装备数值!$X$13:$AH$116,$V32*8+7,CS$2)*$AL32+INDEX(装备数值!$X$13:$AH$116,$W32*8+8,CS$2)*$AM32</f>
        <v>2025</v>
      </c>
      <c r="CT32" s="14">
        <f>INDEX(装备数值!$X$13:$AH$116,$P32*8+1,CT$2)*$AF32+INDEX(装备数值!$X$13:$AH$116,$Q32*8+2,CT$2)*$AG32+INDEX(装备数值!$X$13:$AH$116,$S32*8+3,CT$2)*$AH32+INDEX(装备数值!$X$13:$AH$116,$R32*8+4,CT$2)*$AI32+INDEX(装备数值!$X$13:$AH$116,$T32*8+5,CT$2)*$AJ32+INDEX(装备数值!$X$13:$AH$116,$U32*8+6,CT$2)*$AK32+INDEX(装备数值!$X$13:$AH$116,$V32*8+7,CT$2)*$AL32+INDEX(装备数值!$X$13:$AH$116,$W32*8+8,CT$2)*$AM32</f>
        <v>1950</v>
      </c>
      <c r="CU32" s="14">
        <f>INDEX(装备数值!$X$13:$AH$116,$P32*8+1,CU$2)*$AF32+INDEX(装备数值!$X$13:$AH$116,$Q32*8+2,CU$2)*$AG32+INDEX(装备数值!$X$13:$AH$116,$S32*8+3,CU$2)*$AH32+INDEX(装备数值!$X$13:$AH$116,$R32*8+4,CU$2)*$AI32+INDEX(装备数值!$X$13:$AH$116,$T32*8+5,CU$2)*$AJ32+INDEX(装备数值!$X$13:$AH$116,$U32*8+6,CU$2)*$AK32+INDEX(装备数值!$X$13:$AH$116,$V32*8+7,CU$2)*$AL32+INDEX(装备数值!$X$13:$AH$116,$W32*8+8,CU$2)*$AM32</f>
        <v>2250</v>
      </c>
      <c r="CV32" s="14">
        <f>INDEX(装备数值!$X$13:$AH$116,$P32*8+1,CV$2)*$AF32+INDEX(装备数值!$X$13:$AH$116,$Q32*8+2,CV$2)*$AG32+INDEX(装备数值!$X$13:$AH$116,$S32*8+3,CV$2)*$AH32+INDEX(装备数值!$X$13:$AH$116,$R32*8+4,CV$2)*$AI32+INDEX(装备数值!$X$13:$AH$116,$T32*8+5,CV$2)*$AJ32+INDEX(装备数值!$X$13:$AH$116,$U32*8+6,CV$2)*$AK32+INDEX(装备数值!$X$13:$AH$116,$V32*8+7,CV$2)*$AL32+INDEX(装备数值!$X$13:$AH$116,$W32*8+8,CV$2)*$AM32</f>
        <v>0</v>
      </c>
      <c r="CW32" s="14">
        <f>INDEX(装备数值!$X$13:$AH$116,$P32*8+1,CW$2)*$AF32+INDEX(装备数值!$X$13:$AH$116,$Q32*8+2,CW$2)*$AG32+INDEX(装备数值!$X$13:$AH$116,$S32*8+3,CW$2)*$AH32+INDEX(装备数值!$X$13:$AH$116,$R32*8+4,CW$2)*$AI32+INDEX(装备数值!$X$13:$AH$116,$T32*8+5,CW$2)*$AJ32+INDEX(装备数值!$X$13:$AH$116,$U32*8+6,CW$2)*$AK32+INDEX(装备数值!$X$13:$AH$116,$V32*8+7,CW$2)*$AL32+INDEX(装备数值!$X$13:$AH$116,$W32*8+8,CW$2)*$AM32</f>
        <v>0</v>
      </c>
      <c r="CY32" s="14">
        <f>INDEX(装备数值!$AN$17:$AN$117,MATCH(MIN($X32:$AE32),装备数值!$AO$17:$AO$117,1))</f>
        <v>7</v>
      </c>
      <c r="CZ32" s="14">
        <f>IF(COUNTIF($P32:$W32,"&gt;"&amp;0)=8,INDEX(装备数值!AR$17:AR$117,$CY32+1),0)</f>
        <v>840</v>
      </c>
      <c r="DA32" s="14">
        <f>IF(COUNTIF($P32:$W32,"&gt;"&amp;0)=8,INDEX(装备数值!AS$17:AS$117,$CY32+1),0)</f>
        <v>6300</v>
      </c>
      <c r="DB32" s="14">
        <f>IF(COUNTIF($P32:$W32,"&gt;"&amp;0)=8,INDEX(装备数值!AT$17:AT$117,$CY32+1),0)</f>
        <v>420</v>
      </c>
      <c r="DC32" s="14">
        <f>IF(COUNTIF($P32:$W32,"&gt;"&amp;0)=8,INDEX(装备数值!AU$17:AU$117,$CY32+1),0)</f>
        <v>8400</v>
      </c>
      <c r="DD32" s="14">
        <f>IF(COUNTIF($P32:$W32,"&gt;"&amp;0)=8,INDEX(装备数值!AV$17:AV$117,$CY32+1),0)</f>
        <v>140</v>
      </c>
      <c r="DF32" s="14">
        <f>INDEX(装备数值!$AY$17:$AY$77,MATCH(MIN($AF32:$AM32),装备数值!$AZ$17:$AZ$77,1))</f>
        <v>4</v>
      </c>
      <c r="DG32" s="26">
        <f>INDEX(装备数值!BA$17:BA$77,通天塔!DF32+1)</f>
        <v>0.04</v>
      </c>
      <c r="DH32" s="26">
        <f>INDEX(装备数值!BA$17:BA$77,通天塔!DF32+1)</f>
        <v>0.04</v>
      </c>
      <c r="DJ32" s="14">
        <f t="shared" si="40"/>
        <v>5</v>
      </c>
      <c r="DK32" s="14">
        <f>VLOOKUP(DJ32,军阶与晶片数值!$W$6:$X$27,2)</f>
        <v>2</v>
      </c>
      <c r="DL32" s="14">
        <f>INDEX(军阶与晶片数值!Y$6:Y$27,$DK32+1)</f>
        <v>200</v>
      </c>
      <c r="DM32" s="14">
        <f>INDEX(军阶与晶片数值!Z$6:Z$27,$DK32+1)</f>
        <v>200</v>
      </c>
      <c r="DN32" s="14">
        <f>INDEX(军阶与晶片数值!AA$6:AA$27,$DK32+1)</f>
        <v>200</v>
      </c>
      <c r="DO32" s="14">
        <f>INDEX(军阶与晶片数值!AB$6:AB$27,$DK32+1)</f>
        <v>200</v>
      </c>
      <c r="DP32" s="29">
        <f>INDEX(军阶与晶片数值!AC$6:AC$27,$DK32+1)</f>
        <v>10</v>
      </c>
      <c r="DQ32" s="29">
        <f>INDEX(军阶与晶片数值!AD$6:AD$27,$DK32+1)</f>
        <v>5</v>
      </c>
      <c r="DS32" s="26">
        <f>INDEX(军阶与晶片数值!I$6:I$16,AN32+1)</f>
        <v>0.01</v>
      </c>
      <c r="DT32" s="26">
        <f>INDEX(军阶与晶片数值!M$6:M$16,AO32+1)</f>
        <v>0.01</v>
      </c>
      <c r="DU32" s="26">
        <f>INDEX(军阶与晶片数值!J$6:J$16,AP32+1)</f>
        <v>0.01</v>
      </c>
      <c r="DV32" s="26">
        <f>INDEX(军阶与晶片数值!K$6:K$16,AQ32+1)</f>
        <v>0.02</v>
      </c>
      <c r="DW32" s="26">
        <f>INDEX(军阶与晶片数值!L$6:L$16,AR32+1)</f>
        <v>0.02</v>
      </c>
      <c r="DX32" s="28">
        <f>INDEX(军阶与晶片数值!N$6:N$16,AS32+1)</f>
        <v>0</v>
      </c>
      <c r="DY32" s="28">
        <f>INDEX(军阶与晶片数值!O$6:O$16,AT32+1)</f>
        <v>0</v>
      </c>
      <c r="DZ32" s="28">
        <f>INDEX(军阶与晶片数值!P$6:P$16,AU32+1)</f>
        <v>0</v>
      </c>
      <c r="EA32" s="28">
        <f>INDEX(军阶与晶片数值!Q$6:Q$16,AV32+1)</f>
        <v>0</v>
      </c>
      <c r="EB32" s="26">
        <f>INDEX(军阶与晶片数值!R$6:R$16,AW32+1)</f>
        <v>0</v>
      </c>
      <c r="EC32" s="26">
        <f>INDEX(军阶与晶片数值!S$6:S$16,AX32+1)</f>
        <v>0</v>
      </c>
      <c r="ED32" s="26">
        <f>INDEX(军阶与晶片数值!T$6:T$16,AY32+1)</f>
        <v>0</v>
      </c>
      <c r="EE32" s="26">
        <f>INDEX(军阶与晶片数值!U$6:U$16,AZ32+1)</f>
        <v>0</v>
      </c>
      <c r="EG32" s="26">
        <f>INDEX(军阶与晶片数值!$C$6:$C$36,通天塔!$BA32+1)</f>
        <v>0.2</v>
      </c>
      <c r="EH32" s="26">
        <f>INDEX(军阶与晶片数值!$C$6:$C$36,通天塔!$BA32+1)</f>
        <v>0.2</v>
      </c>
      <c r="EI32" s="26">
        <f>INDEX(军阶与晶片数值!$C$6:$C$36,通天塔!$BA32+1)</f>
        <v>0.2</v>
      </c>
      <c r="EJ32" s="26">
        <f>INDEX(军阶与晶片数值!$C$6:$C$36,通天塔!$BA32+1)</f>
        <v>0.2</v>
      </c>
      <c r="EK32" s="26">
        <f>INDEX(军阶与晶片数值!$C$6:$C$36,通天塔!$BA32+1)</f>
        <v>0.2</v>
      </c>
      <c r="EM32" s="14">
        <f>INDEX(战舰突破!$H$6:$H$18,通天塔!$J32+1)+INDEX(战舰突破!$H$23:$H$35,通天塔!$K32+1)+INDEX(战舰突破!$H$40:$H$52,通天塔!$L32+1)</f>
        <v>200</v>
      </c>
      <c r="EN32" s="14">
        <f>INDEX(战舰突破!$I$6:$I$18,通天塔!$J32+1)+INDEX(战舰突破!$I$23:$I$35,通天塔!$K32+1)+INDEX(战舰突破!$I$40:$I$52,通天塔!$L32+1)</f>
        <v>200</v>
      </c>
      <c r="EO32" s="14">
        <f>INDEX(战舰突破!$J$6:$J$18,通天塔!$J32+1)+INDEX(战舰突破!$J$23:$J$35,通天塔!$K32+1)+INDEX(战舰突破!$J$40:$J$52,通天塔!$L32+1)</f>
        <v>0</v>
      </c>
      <c r="EP32" s="14">
        <f>INDEX(战舰突破!$K$6:$K$18,通天塔!$J32+1)+INDEX(战舰突破!$K$23:$K$35,通天塔!$K32+1)+INDEX(战舰突破!$K$40:$K$52,通天塔!$L32+1)</f>
        <v>0</v>
      </c>
      <c r="EQ32" s="14">
        <f>INDEX(战舰突破!$L$6:$L$18,通天塔!$J32+1)+INDEX(战舰突破!$L$23:$L$35,通天塔!$K32+1)+INDEX(战舰突破!$L$40:$L$52,通天塔!$L32+1)</f>
        <v>200</v>
      </c>
      <c r="ER32" s="18">
        <f>INDEX(战舰突破!$N$6:$N$18,通天塔!$J32+1)+INDEX(战舰突破!$N$23:$N$35,通天塔!$K32+1)+INDEX(战舰突破!$N$40:$N$52,通天塔!$L32+1)</f>
        <v>0</v>
      </c>
      <c r="ES32" s="18">
        <f>INDEX(战舰突破!$O$6:$O$18,通天塔!$J32+1)+INDEX(战舰突破!$O$23:$O$35,通天塔!$K32+1)+INDEX(战舰突破!$O$40:$O$52,通天塔!$L32+1)</f>
        <v>0</v>
      </c>
      <c r="ET32" s="18">
        <f>INDEX(战舰突破!$P$6:$P$18,通天塔!$J32+1)+INDEX(战舰突破!$P$23:$P$35,通天塔!$K32+1)+INDEX(战舰突破!$P$40:$P$52,通天塔!$L32+1)</f>
        <v>0</v>
      </c>
      <c r="EU32" s="18">
        <f>INDEX(战舰突破!$Q$6:$Q$18,通天塔!$J32+1)+INDEX(战舰突破!$Q$23:$Q$35,通天塔!$K32+1)+INDEX(战舰突破!$Q$40:$Q$52,通天塔!$L32+1)</f>
        <v>0</v>
      </c>
      <c r="EV32" s="18">
        <f>INDEX(战舰突破!$R$6:$R$18,通天塔!$J32+1)+INDEX(战舰突破!$R$23:$R$35,通天塔!$K32+1)+INDEX(战舰突破!$R$40:$R$52,通天塔!$L32+1)</f>
        <v>0</v>
      </c>
      <c r="EW32" s="18">
        <f>INDEX(战舰突破!$M$6:$M$18,通天塔!$J32+1)+INDEX(战舰突破!$M$23:$M$35,通天塔!$K32+1)+INDEX(战舰突破!$M$40:$M$52,通天塔!$L32+1)</f>
        <v>0</v>
      </c>
      <c r="EX32" s="22">
        <f>INDEX(战舰突破!$W$6:$W$18,通天塔!$J32+1)+INDEX(战舰突破!$W$23:$W$35,通天塔!$K32+1)+INDEX(战舰突破!$W$40:$W$52,通天塔!$L32+1)</f>
        <v>0.3</v>
      </c>
      <c r="FA32" s="14">
        <f>INDEX(战舰突破!$S$6:$S$18,通天塔!$J32+1)</f>
        <v>0</v>
      </c>
      <c r="FB32" s="14">
        <f>INDEX(战舰突破!$T$6:$T$18,通天塔!$J32+1)</f>
        <v>0.25</v>
      </c>
      <c r="FC32" s="14">
        <f>INDEX(战舰突破!$U$6:$U$18,通天塔!$J32+1)</f>
        <v>0.1</v>
      </c>
      <c r="FD32" s="14">
        <f>INDEX(战舰突破!$V$6:$V$18,通天塔!$J32+1)</f>
        <v>0</v>
      </c>
      <c r="FE32" s="14">
        <f>INDEX(战舰突破!$X$6:$X$18,通天塔!$J32+1)</f>
        <v>4</v>
      </c>
      <c r="FG32" s="14">
        <f>INDEX(战舰突破!$S$23:$S$35,通天塔!$J32+1)</f>
        <v>0.25</v>
      </c>
      <c r="FH32" s="14">
        <f>INDEX(战舰突破!$T$23:$T$35,通天塔!$J32+1)</f>
        <v>0</v>
      </c>
      <c r="FI32" s="14">
        <f>INDEX(战舰突破!$U$23:$U$35,通天塔!$J32+1)</f>
        <v>0.1</v>
      </c>
      <c r="FJ32" s="14">
        <f>INDEX(战舰突破!$V$23:$V$35,通天塔!$J32+1)</f>
        <v>0</v>
      </c>
      <c r="FK32" s="14">
        <f>INDEX(战舰突破!$X$23:$X$35,通天塔!$J32+1)</f>
        <v>60</v>
      </c>
      <c r="FM32" s="14">
        <f>INDEX(战舰突破!$S$40:$S$52,通天塔!$J32+1)</f>
        <v>0.25</v>
      </c>
      <c r="FN32" s="14">
        <f>INDEX(战舰突破!$T$40:$T$52,通天塔!$J32+1)</f>
        <v>0</v>
      </c>
      <c r="FO32" s="14">
        <f>INDEX(战舰突破!$U$40:$U$52,通天塔!$J32+1)</f>
        <v>0.1</v>
      </c>
      <c r="FP32" s="14">
        <f>INDEX(战舰突破!$V$40:$V$52,通天塔!$J32+1)</f>
        <v>0</v>
      </c>
      <c r="FQ32" s="14">
        <f>INDEX(战舰突破!$X$40:$X$52,通天塔!$J32+1)</f>
        <v>100</v>
      </c>
      <c r="FT32" s="14">
        <f t="shared" si="41"/>
        <v>19495</v>
      </c>
      <c r="FU32" s="14">
        <f t="shared" si="42"/>
        <v>17262</v>
      </c>
      <c r="FV32" s="14">
        <f t="shared" si="43"/>
        <v>17662</v>
      </c>
      <c r="FW32" s="14">
        <f t="shared" si="44"/>
        <v>152535</v>
      </c>
      <c r="FX32" s="14">
        <f t="shared" si="45"/>
        <v>10480</v>
      </c>
      <c r="FY32" s="14">
        <f t="shared" si="46"/>
        <v>229264</v>
      </c>
      <c r="FZ32" s="14">
        <f t="shared" si="47"/>
        <v>3861</v>
      </c>
      <c r="GA32" s="28">
        <f t="shared" si="48"/>
        <v>2375</v>
      </c>
      <c r="GB32" s="28">
        <f t="shared" si="49"/>
        <v>2225</v>
      </c>
      <c r="GC32" s="28">
        <f t="shared" si="50"/>
        <v>2150</v>
      </c>
      <c r="GD32" s="28">
        <f t="shared" si="51"/>
        <v>2450</v>
      </c>
      <c r="GE32" s="28">
        <f t="shared" si="52"/>
        <v>1.04</v>
      </c>
      <c r="GF32" s="28">
        <f t="shared" si="53"/>
        <v>1.04</v>
      </c>
      <c r="GG32" s="28">
        <f t="shared" si="54"/>
        <v>0</v>
      </c>
      <c r="GH32" s="28">
        <f t="shared" si="55"/>
        <v>7.01</v>
      </c>
      <c r="GI32" s="14">
        <f t="shared" si="56"/>
        <v>1</v>
      </c>
      <c r="GJ32" s="14">
        <f t="shared" si="57"/>
        <v>1.25</v>
      </c>
      <c r="GK32" s="14">
        <f t="shared" si="58"/>
        <v>1.25</v>
      </c>
      <c r="GL32" s="18">
        <f t="shared" si="59"/>
        <v>1.25</v>
      </c>
      <c r="GM32" s="18">
        <f t="shared" si="60"/>
        <v>1</v>
      </c>
      <c r="GN32" s="18">
        <f t="shared" si="61"/>
        <v>1</v>
      </c>
      <c r="GO32" s="29">
        <f t="shared" si="62"/>
        <v>2525</v>
      </c>
      <c r="GP32" s="29">
        <f t="shared" si="62"/>
        <v>2825</v>
      </c>
      <c r="GQ32" s="29">
        <f t="shared" si="62"/>
        <v>2825</v>
      </c>
      <c r="GR32" s="26">
        <f t="shared" si="63"/>
        <v>0.1</v>
      </c>
      <c r="GS32" s="26">
        <f t="shared" si="64"/>
        <v>0.1</v>
      </c>
      <c r="GT32" s="26">
        <f t="shared" si="65"/>
        <v>0.1</v>
      </c>
      <c r="GU32" s="14">
        <f t="shared" si="66"/>
        <v>2</v>
      </c>
      <c r="GV32" s="14">
        <f t="shared" si="67"/>
        <v>2</v>
      </c>
      <c r="GW32" s="14">
        <f t="shared" si="68"/>
        <v>2</v>
      </c>
      <c r="GX32" s="14">
        <f t="shared" si="69"/>
        <v>4</v>
      </c>
      <c r="GY32" s="14">
        <f t="shared" si="70"/>
        <v>60</v>
      </c>
      <c r="GZ32" s="14">
        <f t="shared" si="71"/>
        <v>100</v>
      </c>
      <c r="HA32">
        <v>28</v>
      </c>
      <c r="HB32" s="14">
        <f t="shared" si="72"/>
        <v>2802958</v>
      </c>
      <c r="HD32" s="14">
        <f t="shared" si="73"/>
        <v>20024</v>
      </c>
      <c r="HE32" s="14">
        <f t="shared" si="74"/>
        <v>9717</v>
      </c>
      <c r="HF32" s="29">
        <f t="shared" si="75"/>
        <v>2136</v>
      </c>
      <c r="HG32" s="29">
        <f t="shared" si="76"/>
        <v>1302</v>
      </c>
      <c r="HH32" s="29">
        <f t="shared" si="77"/>
        <v>1350</v>
      </c>
      <c r="HI32" s="29">
        <f t="shared" si="78"/>
        <v>1470</v>
      </c>
      <c r="HJ32" s="14">
        <f t="shared" si="79"/>
        <v>1.04</v>
      </c>
      <c r="HK32" s="14">
        <f t="shared" si="80"/>
        <v>1.04</v>
      </c>
      <c r="HL32" s="14">
        <f t="shared" si="81"/>
        <v>5441</v>
      </c>
      <c r="HM32" s="14">
        <f t="shared" si="82"/>
        <v>8357</v>
      </c>
      <c r="HN32" s="26">
        <f t="shared" si="83"/>
        <v>0.43247275557861953</v>
      </c>
      <c r="HO32" s="26">
        <f t="shared" si="84"/>
        <v>0.53101265822784804</v>
      </c>
      <c r="HP32" s="29">
        <f t="shared" si="85"/>
        <v>1681</v>
      </c>
      <c r="HQ32" s="29">
        <f t="shared" si="86"/>
        <v>5274</v>
      </c>
      <c r="HR32" s="29">
        <f t="shared" si="87"/>
        <v>7346</v>
      </c>
      <c r="HS32" s="26">
        <f t="shared" si="88"/>
        <v>0.39182404784387781</v>
      </c>
      <c r="HT32" s="26">
        <f t="shared" si="89"/>
        <v>0.45084198929807984</v>
      </c>
      <c r="HU32" s="26">
        <f t="shared" si="90"/>
        <v>0.45084198929807984</v>
      </c>
      <c r="HV32" s="26">
        <f t="shared" si="91"/>
        <v>0</v>
      </c>
      <c r="HW32" s="29">
        <f t="shared" si="29"/>
        <v>1.3918240478438779</v>
      </c>
      <c r="HX32" s="29">
        <f t="shared" si="30"/>
        <v>1.8135524866226</v>
      </c>
      <c r="HY32" s="29">
        <f t="shared" si="31"/>
        <v>1.8135524866226</v>
      </c>
      <c r="HZ32" s="29">
        <f t="shared" si="32"/>
        <v>11698.281122127793</v>
      </c>
      <c r="IA32" s="29">
        <f t="shared" si="33"/>
        <v>6376.4505429650617</v>
      </c>
      <c r="IB32" s="29">
        <f t="shared" si="34"/>
        <v>6661.1782833648103</v>
      </c>
      <c r="IC32" s="29">
        <f t="shared" si="35"/>
        <v>84046</v>
      </c>
      <c r="ID32" s="14">
        <f t="shared" si="92"/>
        <v>24735.91</v>
      </c>
      <c r="IH32" s="14">
        <v>1</v>
      </c>
      <c r="II32" s="14">
        <v>1</v>
      </c>
      <c r="IJ32" s="14">
        <v>480</v>
      </c>
      <c r="IK32" s="14">
        <v>80</v>
      </c>
      <c r="IL32" s="14">
        <v>60</v>
      </c>
      <c r="IM32" s="23">
        <f t="shared" si="93"/>
        <v>3651636</v>
      </c>
      <c r="IN32" s="23">
        <f t="shared" si="110"/>
        <v>1</v>
      </c>
      <c r="IO32" s="23">
        <f t="shared" si="111"/>
        <v>3651.64</v>
      </c>
      <c r="IP32" s="23">
        <f t="shared" si="112"/>
        <v>5959017</v>
      </c>
      <c r="IQ32" s="23">
        <f t="shared" si="96"/>
        <v>1</v>
      </c>
      <c r="IR32" s="23">
        <f t="shared" si="97"/>
        <v>5959.02</v>
      </c>
      <c r="IS32" s="14">
        <v>1</v>
      </c>
      <c r="IT32" s="14">
        <v>1</v>
      </c>
      <c r="IU32" s="14">
        <v>240</v>
      </c>
      <c r="IV32" s="14">
        <v>40</v>
      </c>
      <c r="IW32" s="14">
        <v>30</v>
      </c>
      <c r="IX32" s="23">
        <f>INT(($HP32*$GI32*IU32*$HW32+$HQ32*$GJ32*$HX32*IV32+$HR32*$GK32*$HY32*IW32)+$IC32*IS32+($HQ32*$GJ32*$HX32*IT32*5*6/1.5+$HR32*$GK32*$HY32*IT32*5*6/2))</f>
        <v>2112296</v>
      </c>
      <c r="IY32" s="23">
        <f t="shared" si="98"/>
        <v>1</v>
      </c>
      <c r="IZ32" s="23">
        <f t="shared" si="99"/>
        <v>2112.3000000000002</v>
      </c>
      <c r="JA32" s="23"/>
      <c r="JB32" s="23"/>
      <c r="JC32" s="23"/>
      <c r="JG32">
        <f t="shared" si="37"/>
        <v>1.2975448837626182</v>
      </c>
      <c r="JH32">
        <f t="shared" si="38"/>
        <v>1.349446679113123</v>
      </c>
      <c r="JJ32" s="14">
        <v>10</v>
      </c>
      <c r="JK32" s="14">
        <v>2</v>
      </c>
      <c r="JL32" s="14">
        <v>1.5</v>
      </c>
      <c r="JM32" s="23">
        <f>INT(($HP32*$GI32*$HW32*JJ32+$HQ32*$GJ32*$HX32*JK32+$HR32*$GK32*$HY32*JL32))</f>
        <v>72287</v>
      </c>
      <c r="JN32" s="23">
        <f t="shared" si="100"/>
        <v>0</v>
      </c>
      <c r="JO32" s="23">
        <f t="shared" si="101"/>
        <v>72287</v>
      </c>
      <c r="JP32" s="14">
        <v>30</v>
      </c>
      <c r="JQ32" s="14">
        <v>6</v>
      </c>
      <c r="JR32" s="14">
        <v>4</v>
      </c>
      <c r="JS32" s="23">
        <f>INT(($HP32*$GI32*$HW32*JP32+$HQ32*$GJ32*$HX32*JQ32+$HR32*$GK32*$HY32*JR32))</f>
        <v>208536</v>
      </c>
      <c r="JT32" s="23">
        <f t="shared" si="102"/>
        <v>0</v>
      </c>
      <c r="JU32" s="23">
        <f t="shared" si="103"/>
        <v>208536</v>
      </c>
      <c r="JW32" s="23">
        <f t="shared" si="104"/>
        <v>278048</v>
      </c>
      <c r="JX32" s="23">
        <f t="shared" si="105"/>
        <v>0</v>
      </c>
      <c r="JY32" s="23">
        <f t="shared" si="106"/>
        <v>278048</v>
      </c>
      <c r="JZ32" s="23">
        <f t="shared" si="113"/>
        <v>108431</v>
      </c>
      <c r="KA32" s="23">
        <f t="shared" si="108"/>
        <v>0</v>
      </c>
      <c r="KB32" s="23">
        <f t="shared" si="109"/>
        <v>108431</v>
      </c>
      <c r="KH32" s="17"/>
    </row>
    <row r="33" spans="1:294" ht="16.5" x14ac:dyDescent="0.2">
      <c r="C33" s="14">
        <f t="shared" si="39"/>
        <v>1</v>
      </c>
      <c r="D33" s="14">
        <v>29</v>
      </c>
      <c r="E33" s="14" t="s">
        <v>727</v>
      </c>
      <c r="F33" s="14">
        <v>78</v>
      </c>
      <c r="G33" s="14">
        <v>78</v>
      </c>
      <c r="H33" s="14">
        <v>78</v>
      </c>
      <c r="I33" s="14">
        <v>78</v>
      </c>
      <c r="J33" s="14">
        <v>3</v>
      </c>
      <c r="K33" s="14">
        <v>2</v>
      </c>
      <c r="L33" s="14">
        <v>2</v>
      </c>
      <c r="M33" s="14">
        <v>1</v>
      </c>
      <c r="N33" s="14">
        <v>1</v>
      </c>
      <c r="O33" s="14">
        <v>1</v>
      </c>
      <c r="P33" s="14">
        <v>3</v>
      </c>
      <c r="Q33" s="14">
        <v>4</v>
      </c>
      <c r="R33" s="14">
        <v>3</v>
      </c>
      <c r="S33" s="14">
        <v>3</v>
      </c>
      <c r="T33" s="14">
        <v>3</v>
      </c>
      <c r="U33" s="14">
        <v>3</v>
      </c>
      <c r="V33" s="14">
        <v>3</v>
      </c>
      <c r="W33" s="14">
        <v>3</v>
      </c>
      <c r="X33" s="14">
        <v>78</v>
      </c>
      <c r="Y33" s="14">
        <v>78</v>
      </c>
      <c r="Z33" s="14">
        <v>78</v>
      </c>
      <c r="AA33" s="14">
        <v>78</v>
      </c>
      <c r="AB33" s="14">
        <v>78</v>
      </c>
      <c r="AC33" s="14">
        <v>78</v>
      </c>
      <c r="AD33" s="14">
        <v>78</v>
      </c>
      <c r="AE33" s="14">
        <v>78</v>
      </c>
      <c r="AF33" s="14">
        <v>9</v>
      </c>
      <c r="AG33" s="14">
        <v>9</v>
      </c>
      <c r="AH33" s="14">
        <v>9</v>
      </c>
      <c r="AI33" s="14">
        <v>9</v>
      </c>
      <c r="AJ33" s="14">
        <v>9</v>
      </c>
      <c r="AK33" s="14">
        <v>9</v>
      </c>
      <c r="AL33" s="14">
        <v>8</v>
      </c>
      <c r="AM33" s="14">
        <v>8</v>
      </c>
      <c r="AN33" s="14">
        <v>1</v>
      </c>
      <c r="AO33" s="14">
        <v>1</v>
      </c>
      <c r="AP33" s="14">
        <v>1</v>
      </c>
      <c r="AQ33" s="14">
        <v>1</v>
      </c>
      <c r="AR33" s="14">
        <v>1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6</v>
      </c>
      <c r="BF33" s="14">
        <f>ROUND((INDEX(新战舰养成!S$6:S$18,通天塔!$J33+1)+INDEX(新战舰养成!D$6:D$18,通天塔!$J33+1)*(通天塔!$G33-1))*INDEX(战舰突破!$D$6:$D$18,通天塔!$M33+1),0)</f>
        <v>4620</v>
      </c>
      <c r="BG33" s="14">
        <f>ROUND((INDEX(新战舰养成!T$6:T$18,通天塔!$J33+1)+INDEX(新战舰养成!E$6:E$18,通天塔!$J33+1)*(通天塔!$G33-1))*INDEX(战舰突破!$D$6:$D$18,通天塔!$M33+1),0)</f>
        <v>36894</v>
      </c>
      <c r="BH33" s="14">
        <f>ROUND((INDEX(新战舰养成!U$6:U$18,通天塔!$J33+1)+INDEX(新战舰养成!F$6:F$18,通天塔!$J33+1)*(通天塔!$G33-1))*INDEX(战舰突破!$D$6:$D$18,通天塔!$M33+1),0)</f>
        <v>2374</v>
      </c>
      <c r="BI33" s="14">
        <f>ROUND((INDEX(新战舰养成!V$6:V$18,通天塔!$J33+1)+INDEX(新战舰养成!G$6:G$18,通天塔!$J33+1)*(通天塔!$G33-1))*INDEX(战舰突破!$D$6:$D$18,通天塔!$M33+1),0)</f>
        <v>330</v>
      </c>
      <c r="BJ33" s="14">
        <f>ROUND((INDEX(新战舰养成!W$6:W$18,通天塔!$J33+1)+INDEX(新战舰养成!H$6:H$18,通天塔!$J33+1)*(通天塔!$G33-1))*INDEX(战舰突破!$D$6:$D$18,通天塔!$M33+1),0)</f>
        <v>4</v>
      </c>
      <c r="BL33" s="14">
        <f>IF($H33&gt;0,ROUND((INDEX(新战舰养成!X$6:X$18,通天塔!$K33+1)+INDEX(新战舰养成!I$6:I$18,通天塔!$K33+1)*(通天塔!$H33-1))*INDEX(战舰突破!$D$6:$D$18,通天塔!$N33+1),0),0)</f>
        <v>2767</v>
      </c>
      <c r="BM33" s="14">
        <f>IF($H33&gt;0,ROUND((INDEX(新战舰养成!Y$6:Y$18,通天塔!$K33+1)+INDEX(新战舰养成!J$6:J$18,通天塔!$K33+1)*(通天塔!$H33-1))*INDEX(战舰突破!$D$6:$D$18,通天塔!$N33+1),0),0)</f>
        <v>0</v>
      </c>
      <c r="BN33" s="14">
        <f>IF($H33&gt;0,ROUND((INDEX(新战舰养成!Z$6:Z$18,通天塔!$K33+1)+INDEX(新战舰养成!K$6:K$18,通天塔!$K33+1)*(通天塔!$H33-1))*INDEX(战舰突破!$D$6:$D$18,通天塔!$N33+1),0),0)</f>
        <v>0</v>
      </c>
      <c r="BO33" s="14">
        <f>IF($H33&gt;0,ROUND((INDEX(新战舰养成!AA$6:AA$18,通天塔!$K33+1)+INDEX(新战舰养成!L$6:L$18,通天塔!$K33+1)*(通天塔!$H33-1))*INDEX(战舰突破!$D$6:$D$18,通天塔!$N33+1),0),0)</f>
        <v>24585</v>
      </c>
      <c r="BP33" s="14">
        <f>IF($H33&gt;0,ROUND((INDEX(新战舰养成!AB$6:AB$18,通天塔!$K33+1)+INDEX(新战舰养成!M$6:M$18,通天塔!$K33+1)*(通天塔!$H33-1))*INDEX(战舰突破!$D$6:$D$18,通天塔!$N33+1),0),0)</f>
        <v>490</v>
      </c>
      <c r="BR33" s="14">
        <f>IF($I33&gt;0,ROUND((INDEX(新战舰养成!AC$6:AC$18,通天塔!$L33+1)+INDEX(新战舰养成!I$6:I$18,通天塔!$L33+1)*(通天塔!$I33-1))*INDEX(战舰突破!$D$6:$D$18,通天塔!$O33+1),0),0)</f>
        <v>3097</v>
      </c>
      <c r="BS33" s="14">
        <f>IF($I33&gt;0,ROUND((INDEX(新战舰养成!AD$6:AD$18,通天塔!$L33+1)+INDEX(新战舰养成!J$6:J$18,通天塔!$L33+1)*(通天塔!$I33-1))*INDEX(战舰突破!$D$6:$D$18,通天塔!$O33+1),0),0)</f>
        <v>0</v>
      </c>
      <c r="BT33" s="14">
        <f>IF($I33&gt;0,ROUND((INDEX(新战舰养成!AE$6:AE$18,通天塔!$L33+1)+INDEX(新战舰养成!K$6:K$18,通天塔!$L33+1)*(通天塔!$I33-1))*INDEX(战舰突破!$D$6:$D$18,通天塔!$O33+1),0),0)</f>
        <v>0</v>
      </c>
      <c r="BU33" s="14">
        <f>IF($I33&gt;0,ROUND((INDEX(新战舰养成!AF$6:AF$18,通天塔!$L33+1)+INDEX(新战舰养成!L$6:L$18,通天塔!$L33+1)*(通天塔!$I33-1))*INDEX(战舰突破!$D$6:$D$18,通天塔!$O33+1),0),0)</f>
        <v>20873</v>
      </c>
      <c r="BV33" s="14">
        <f>IF($I33&gt;0,ROUND((INDEX(新战舰养成!AG$6:AG$18,通天塔!$L33+1)+INDEX(新战舰养成!M$6:M$18,通天塔!$L33+1)*(通天塔!$I33-1))*INDEX(战舰突破!$D$6:$D$18,通天塔!$O33+1),0),0)</f>
        <v>585</v>
      </c>
      <c r="BY33" s="14">
        <f>(INDEX(装备数值!$C$13:$G$116,通天塔!$P33*8+1,BY$2)+INDEX(装备数值!$C$13:$G$116,通天塔!$Q33*8+2,BY$2)+INDEX(装备数值!$C$13:$G$116,通天塔!$S33*8+3,BY$2)+INDEX(装备数值!$C$13:$G$116,通天塔!$R33*8+4,BY$2)+INDEX(装备数值!$C$13:$G$116,通天塔!$T33*8+5,BY$2)+INDEX(装备数值!$C$13:$G$116,通天塔!$U33*8+6,BY$2)+INDEX(装备数值!$C$13:$G$116,通天塔!$V33*8+7,BY$2)+INDEX(装备数值!$C$13:$G$116,通天塔!$W33*8+8,BY$2))</f>
        <v>2000</v>
      </c>
      <c r="BZ33" s="14">
        <f>(INDEX(装备数值!$C$13:$G$116,通天塔!$P33*8+1,BZ$2)+INDEX(装备数值!$C$13:$G$116,通天塔!$Q33*8+2,BZ$2)+INDEX(装备数值!$C$13:$G$116,通天塔!$S33*8+3,BZ$2)+INDEX(装备数值!$C$13:$G$116,通天塔!$R33*8+4,BZ$2)+INDEX(装备数值!$C$13:$G$116,通天塔!$T33*8+5,BZ$2)+INDEX(装备数值!$C$13:$G$116,通天塔!$U33*8+6,BZ$2)+INDEX(装备数值!$C$13:$G$116,通天塔!$V33*8+7,BZ$2)+INDEX(装备数值!$C$13:$G$116,通天塔!$W33*8+8,BZ$2))</f>
        <v>15000</v>
      </c>
      <c r="CA33" s="14">
        <f>(INDEX(装备数值!$C$13:$G$116,通天塔!$P33*8+1,CA$2)+INDEX(装备数值!$C$13:$G$116,通天塔!$Q33*8+2,CA$2)+INDEX(装备数值!$C$13:$G$116,通天塔!$S33*8+3,CA$2)+INDEX(装备数值!$C$13:$G$116,通天塔!$R33*8+4,CA$2)+INDEX(装备数值!$C$13:$G$116,通天塔!$T33*8+5,CA$2)+INDEX(装备数值!$C$13:$G$116,通天塔!$U33*8+6,CA$2)+INDEX(装备数值!$C$13:$G$116,通天塔!$V33*8+7,CA$2)+INDEX(装备数值!$C$13:$G$116,通天塔!$W33*8+8,CA$2))</f>
        <v>1140</v>
      </c>
      <c r="CB33" s="14">
        <f>(INDEX(装备数值!$C$13:$G$116,通天塔!$P33*8+1,CB$2)+INDEX(装备数值!$C$13:$G$116,通天塔!$Q33*8+2,CB$2)+INDEX(装备数值!$C$13:$G$116,通天塔!$S33*8+3,CB$2)+INDEX(装备数值!$C$13:$G$116,通天塔!$R33*8+4,CB$2)+INDEX(装备数值!$C$13:$G$116,通天塔!$T33*8+5,CB$2)+INDEX(装备数值!$C$13:$G$116,通天塔!$U33*8+6,CB$2)+INDEX(装备数值!$C$13:$G$116,通天塔!$V33*8+7,CB$2)+INDEX(装备数值!$C$13:$G$116,通天塔!$W33*8+8,CB$2))</f>
        <v>34000</v>
      </c>
      <c r="CC33" s="14">
        <f>(INDEX(装备数值!$C$13:$G$116,通天塔!$P33*8+1,CC$2)+INDEX(装备数值!$C$13:$G$116,通天塔!$Q33*8+2,CC$2)+INDEX(装备数值!$C$13:$G$116,通天塔!$S33*8+3,CC$2)+INDEX(装备数值!$C$13:$G$116,通天塔!$R33*8+4,CC$2)+INDEX(装备数值!$C$13:$G$116,通天塔!$T33*8+5,CC$2)+INDEX(装备数值!$C$13:$G$116,通天塔!$U33*8+6,CC$2)+INDEX(装备数值!$C$13:$G$116,通天塔!$V33*8+7,CC$2)+INDEX(装备数值!$C$13:$G$116,通天塔!$W33*8+8,CC$2))</f>
        <v>350</v>
      </c>
      <c r="CF33" s="14">
        <f>INDEX(装备数值!$I$13:$M$116,通天塔!$P33*8+1,CF$2)*$X33+INDEX(装备数值!$I$13:$M$116,通天塔!$Q33*8+2,CF$2)*$Y33+INDEX(装备数值!$I$13:$M$116,通天塔!$S33*8+3,CF$2)*$Z33+INDEX(装备数值!$I$13:$M$116,通天塔!$R33*8+4,CF$2)*$AA33+INDEX(装备数值!$I$13:$M$116,通天塔!$T33*8+5,CF$2)*$AB33+INDEX(装备数值!$I$13:$M$116,通天塔!$U33*8+6,CF$2)*$AC33+INDEX(装备数值!$I$13:$M$116,通天塔!$V33*8+7,CF$2)*$AD33+INDEX(装备数值!$I$13:$M$116,通天塔!$W33*8+8,CF$2)*$AE33</f>
        <v>6240</v>
      </c>
      <c r="CG33" s="14">
        <f>INDEX(装备数值!$I$13:$M$116,通天塔!$P33*8+1,CG$2)*$X33+INDEX(装备数值!$I$13:$M$116,通天塔!$Q33*8+2,CG$2)*$Y33+INDEX(装备数值!$I$13:$M$116,通天塔!$S33*8+3,CG$2)*$Z33+INDEX(装备数值!$I$13:$M$116,通天塔!$R33*8+4,CG$2)*$AA33+INDEX(装备数值!$I$13:$M$116,通天塔!$T33*8+5,CG$2)*$AB33+INDEX(装备数值!$I$13:$M$116,通天塔!$U33*8+6,CG$2)*$AC33+INDEX(装备数值!$I$13:$M$116,通天塔!$V33*8+7,CG$2)*$AD33+INDEX(装备数值!$I$13:$M$116,通天塔!$W33*8+8,CG$2)*$AE33</f>
        <v>46800</v>
      </c>
      <c r="CH33" s="14">
        <f>INDEX(装备数值!$I$13:$M$116,通天塔!$P33*8+1,CH$2)*$X33+INDEX(装备数值!$I$13:$M$116,通天塔!$Q33*8+2,CH$2)*$Y33+INDEX(装备数值!$I$13:$M$116,通天塔!$S33*8+3,CH$2)*$Z33+INDEX(装备数值!$I$13:$M$116,通天塔!$R33*8+4,CH$2)*$AA33+INDEX(装备数值!$I$13:$M$116,通天塔!$T33*8+5,CH$2)*$AB33+INDEX(装备数值!$I$13:$M$116,通天塔!$U33*8+6,CH$2)*$AC33+INDEX(装备数值!$I$13:$M$116,通天塔!$V33*8+7,CH$2)*$AD33+INDEX(装备数值!$I$13:$M$116,通天塔!$W33*8+8,CH$2)*$AE33</f>
        <v>3276</v>
      </c>
      <c r="CI33" s="14">
        <f>INDEX(装备数值!$I$13:$M$116,通天塔!$P33*8+1,CI$2)*$X33+INDEX(装备数值!$I$13:$M$116,通天塔!$Q33*8+2,CI$2)*$Y33+INDEX(装备数值!$I$13:$M$116,通天塔!$S33*8+3,CI$2)*$Z33+INDEX(装备数值!$I$13:$M$116,通天塔!$R33*8+4,CI$2)*$AA33+INDEX(装备数值!$I$13:$M$116,通天塔!$T33*8+5,CI$2)*$AB33+INDEX(装备数值!$I$13:$M$116,通天塔!$U33*8+6,CI$2)*$AC33+INDEX(装备数值!$I$13:$M$116,通天塔!$V33*8+7,CI$2)*$AD33+INDEX(装备数值!$I$13:$M$116,通天塔!$W33*8+8,CI$2)*$AE33</f>
        <v>78000</v>
      </c>
      <c r="CJ33" s="14">
        <f>INDEX(装备数值!$I$13:$M$116,通天塔!$P33*8+1,CJ$2)*$X33+INDEX(装备数值!$I$13:$M$116,通天塔!$Q33*8+2,CJ$2)*$Y33+INDEX(装备数值!$I$13:$M$116,通天塔!$S33*8+3,CJ$2)*$Z33+INDEX(装备数值!$I$13:$M$116,通天塔!$R33*8+4,CJ$2)*$AA33+INDEX(装备数值!$I$13:$M$116,通天塔!$T33*8+5,CJ$2)*$AB33+INDEX(装备数值!$I$13:$M$116,通天塔!$U33*8+6,CJ$2)*$AC33+INDEX(装备数值!$I$13:$M$116,通天塔!$V33*8+7,CJ$2)*$AD33+INDEX(装备数值!$I$13:$M$116,通天塔!$W33*8+8,CJ$2)*$AE33</f>
        <v>1092</v>
      </c>
      <c r="CM33" s="14">
        <f>INDEX(装备数值!$X$13:$AH$116,$P33*8+1,CM$2)*$AF33+INDEX(装备数值!$X$13:$AH$116,$Q33*8+2,CM$2)*$AG33+INDEX(装备数值!$X$13:$AH$116,$S33*8+3,CM$2)*$AH33+INDEX(装备数值!$X$13:$AH$116,$R33*8+4,CM$2)*$AI33+INDEX(装备数值!$X$13:$AH$116,$T33*8+5,CM$2)*$AJ33+INDEX(装备数值!$X$13:$AH$116,$U33*8+6,CM$2)*$AK33+INDEX(装备数值!$X$13:$AH$116,$V33*8+7,CM$2)*$AL33+INDEX(装备数值!$X$13:$AH$116,$W33*8+8,CM$2)*$AM33</f>
        <v>2400</v>
      </c>
      <c r="CN33" s="14">
        <f>INDEX(装备数值!$X$13:$AH$116,$P33*8+1,CN$2)*$AF33+INDEX(装备数值!$X$13:$AH$116,$Q33*8+2,CN$2)*$AG33+INDEX(装备数值!$X$13:$AH$116,$S33*8+3,CN$2)*$AH33+INDEX(装备数值!$X$13:$AH$116,$R33*8+4,CN$2)*$AI33+INDEX(装备数值!$X$13:$AH$116,$T33*8+5,CN$2)*$AJ33+INDEX(装备数值!$X$13:$AH$116,$U33*8+6,CN$2)*$AK33+INDEX(装备数值!$X$13:$AH$116,$V33*8+7,CN$2)*$AL33+INDEX(装备数值!$X$13:$AH$116,$W33*8+8,CN$2)*$AM33</f>
        <v>22500</v>
      </c>
      <c r="CO33" s="14">
        <f>INDEX(装备数值!$X$13:$AH$116,$P33*8+1,CO$2)*$AF33+INDEX(装备数值!$X$13:$AH$116,$Q33*8+2,CO$2)*$AG33+INDEX(装备数值!$X$13:$AH$116,$S33*8+3,CO$2)*$AH33+INDEX(装备数值!$X$13:$AH$116,$R33*8+4,CO$2)*$AI33+INDEX(装备数值!$X$13:$AH$116,$T33*8+5,CO$2)*$AJ33+INDEX(装备数值!$X$13:$AH$116,$U33*8+6,CO$2)*$AK33+INDEX(装备数值!$X$13:$AH$116,$V33*8+7,CO$2)*$AL33+INDEX(装备数值!$X$13:$AH$116,$W33*8+8,CO$2)*$AM33</f>
        <v>1350</v>
      </c>
      <c r="CP33" s="14">
        <f>INDEX(装备数值!$X$13:$AH$116,$P33*8+1,CP$2)*$AF33+INDEX(装备数值!$X$13:$AH$116,$Q33*8+2,CP$2)*$AG33+INDEX(装备数值!$X$13:$AH$116,$S33*8+3,CP$2)*$AH33+INDEX(装备数值!$X$13:$AH$116,$R33*8+4,CP$2)*$AI33+INDEX(装备数值!$X$13:$AH$116,$T33*8+5,CP$2)*$AJ33+INDEX(装备数值!$X$13:$AH$116,$U33*8+6,CP$2)*$AK33+INDEX(装备数值!$X$13:$AH$116,$V33*8+7,CP$2)*$AL33+INDEX(装备数值!$X$13:$AH$116,$W33*8+8,CP$2)*$AM33</f>
        <v>25500</v>
      </c>
      <c r="CQ33" s="14">
        <f>INDEX(装备数值!$X$13:$AH$116,$P33*8+1,CQ$2)*$AF33+INDEX(装备数值!$X$13:$AH$116,$Q33*8+2,CQ$2)*$AG33+INDEX(装备数值!$X$13:$AH$116,$S33*8+3,CQ$2)*$AH33+INDEX(装备数值!$X$13:$AH$116,$R33*8+4,CQ$2)*$AI33+INDEX(装备数值!$X$13:$AH$116,$T33*8+5,CQ$2)*$AJ33+INDEX(装备数值!$X$13:$AH$116,$U33*8+6,CQ$2)*$AK33+INDEX(装备数值!$X$13:$AH$116,$V33*8+7,CQ$2)*$AL33+INDEX(装备数值!$X$13:$AH$116,$W33*8+8,CQ$2)*$AM33</f>
        <v>540</v>
      </c>
      <c r="CR33" s="14">
        <f>INDEX(装备数值!$X$13:$AH$116,$P33*8+1,CR$2)*$AF33+INDEX(装备数值!$X$13:$AH$116,$Q33*8+2,CR$2)*$AG33+INDEX(装备数值!$X$13:$AH$116,$S33*8+3,CR$2)*$AH33+INDEX(装备数值!$X$13:$AH$116,$R33*8+4,CR$2)*$AI33+INDEX(装备数值!$X$13:$AH$116,$T33*8+5,CR$2)*$AJ33+INDEX(装备数值!$X$13:$AH$116,$U33*8+6,CR$2)*$AK33+INDEX(装备数值!$X$13:$AH$116,$V33*8+7,CR$2)*$AL33+INDEX(装备数值!$X$13:$AH$116,$W33*8+8,CR$2)*$AM33</f>
        <v>2250</v>
      </c>
      <c r="CS33" s="14">
        <f>INDEX(装备数值!$X$13:$AH$116,$P33*8+1,CS$2)*$AF33+INDEX(装备数值!$X$13:$AH$116,$Q33*8+2,CS$2)*$AG33+INDEX(装备数值!$X$13:$AH$116,$S33*8+3,CS$2)*$AH33+INDEX(装备数值!$X$13:$AH$116,$R33*8+4,CS$2)*$AI33+INDEX(装备数值!$X$13:$AH$116,$T33*8+5,CS$2)*$AJ33+INDEX(装备数值!$X$13:$AH$116,$U33*8+6,CS$2)*$AK33+INDEX(装备数值!$X$13:$AH$116,$V33*8+7,CS$2)*$AL33+INDEX(装备数值!$X$13:$AH$116,$W33*8+8,CS$2)*$AM33</f>
        <v>2025</v>
      </c>
      <c r="CT33" s="14">
        <f>INDEX(装备数值!$X$13:$AH$116,$P33*8+1,CT$2)*$AF33+INDEX(装备数值!$X$13:$AH$116,$Q33*8+2,CT$2)*$AG33+INDEX(装备数值!$X$13:$AH$116,$S33*8+3,CT$2)*$AH33+INDEX(装备数值!$X$13:$AH$116,$R33*8+4,CT$2)*$AI33+INDEX(装备数值!$X$13:$AH$116,$T33*8+5,CT$2)*$AJ33+INDEX(装备数值!$X$13:$AH$116,$U33*8+6,CT$2)*$AK33+INDEX(装备数值!$X$13:$AH$116,$V33*8+7,CT$2)*$AL33+INDEX(装备数值!$X$13:$AH$116,$W33*8+8,CT$2)*$AM33</f>
        <v>2025</v>
      </c>
      <c r="CU33" s="14">
        <f>INDEX(装备数值!$X$13:$AH$116,$P33*8+1,CU$2)*$AF33+INDEX(装备数值!$X$13:$AH$116,$Q33*8+2,CU$2)*$AG33+INDEX(装备数值!$X$13:$AH$116,$S33*8+3,CU$2)*$AH33+INDEX(装备数值!$X$13:$AH$116,$R33*8+4,CU$2)*$AI33+INDEX(装备数值!$X$13:$AH$116,$T33*8+5,CU$2)*$AJ33+INDEX(装备数值!$X$13:$AH$116,$U33*8+6,CU$2)*$AK33+INDEX(装备数值!$X$13:$AH$116,$V33*8+7,CU$2)*$AL33+INDEX(装备数值!$X$13:$AH$116,$W33*8+8,CU$2)*$AM33</f>
        <v>2250</v>
      </c>
      <c r="CV33" s="14">
        <f>INDEX(装备数值!$X$13:$AH$116,$P33*8+1,CV$2)*$AF33+INDEX(装备数值!$X$13:$AH$116,$Q33*8+2,CV$2)*$AG33+INDEX(装备数值!$X$13:$AH$116,$S33*8+3,CV$2)*$AH33+INDEX(装备数值!$X$13:$AH$116,$R33*8+4,CV$2)*$AI33+INDEX(装备数值!$X$13:$AH$116,$T33*8+5,CV$2)*$AJ33+INDEX(装备数值!$X$13:$AH$116,$U33*8+6,CV$2)*$AK33+INDEX(装备数值!$X$13:$AH$116,$V33*8+7,CV$2)*$AL33+INDEX(装备数值!$X$13:$AH$116,$W33*8+8,CV$2)*$AM33</f>
        <v>0</v>
      </c>
      <c r="CW33" s="14">
        <f>INDEX(装备数值!$X$13:$AH$116,$P33*8+1,CW$2)*$AF33+INDEX(装备数值!$X$13:$AH$116,$Q33*8+2,CW$2)*$AG33+INDEX(装备数值!$X$13:$AH$116,$S33*8+3,CW$2)*$AH33+INDEX(装备数值!$X$13:$AH$116,$R33*8+4,CW$2)*$AI33+INDEX(装备数值!$X$13:$AH$116,$T33*8+5,CW$2)*$AJ33+INDEX(装备数值!$X$13:$AH$116,$U33*8+6,CW$2)*$AK33+INDEX(装备数值!$X$13:$AH$116,$V33*8+7,CW$2)*$AL33+INDEX(装备数值!$X$13:$AH$116,$W33*8+8,CW$2)*$AM33</f>
        <v>0</v>
      </c>
      <c r="CY33" s="14">
        <f>INDEX(装备数值!$AN$17:$AN$117,MATCH(MIN($X33:$AE33),装备数值!$AO$17:$AO$117,1))</f>
        <v>7</v>
      </c>
      <c r="CZ33" s="14">
        <f>IF(COUNTIF($P33:$W33,"&gt;"&amp;0)=8,INDEX(装备数值!AR$17:AR$117,$CY33+1),0)</f>
        <v>840</v>
      </c>
      <c r="DA33" s="14">
        <f>IF(COUNTIF($P33:$W33,"&gt;"&amp;0)=8,INDEX(装备数值!AS$17:AS$117,$CY33+1),0)</f>
        <v>6300</v>
      </c>
      <c r="DB33" s="14">
        <f>IF(COUNTIF($P33:$W33,"&gt;"&amp;0)=8,INDEX(装备数值!AT$17:AT$117,$CY33+1),0)</f>
        <v>420</v>
      </c>
      <c r="DC33" s="14">
        <f>IF(COUNTIF($P33:$W33,"&gt;"&amp;0)=8,INDEX(装备数值!AU$17:AU$117,$CY33+1),0)</f>
        <v>8400</v>
      </c>
      <c r="DD33" s="14">
        <f>IF(COUNTIF($P33:$W33,"&gt;"&amp;0)=8,INDEX(装备数值!AV$17:AV$117,$CY33+1),0)</f>
        <v>140</v>
      </c>
      <c r="DF33" s="14">
        <f>INDEX(装备数值!$AY$17:$AY$77,MATCH(MIN($AF33:$AM33),装备数值!$AZ$17:$AZ$77,1))</f>
        <v>4</v>
      </c>
      <c r="DG33" s="26">
        <f>INDEX(装备数值!BA$17:BA$77,通天塔!DF33+1)</f>
        <v>0.04</v>
      </c>
      <c r="DH33" s="26">
        <f>INDEX(装备数值!BA$17:BA$77,通天塔!DF33+1)</f>
        <v>0.04</v>
      </c>
      <c r="DJ33" s="14">
        <f t="shared" si="40"/>
        <v>5</v>
      </c>
      <c r="DK33" s="14">
        <f>VLOOKUP(DJ33,军阶与晶片数值!$W$6:$X$27,2)</f>
        <v>2</v>
      </c>
      <c r="DL33" s="14">
        <f>INDEX(军阶与晶片数值!Y$6:Y$27,$DK33+1)</f>
        <v>200</v>
      </c>
      <c r="DM33" s="14">
        <f>INDEX(军阶与晶片数值!Z$6:Z$27,$DK33+1)</f>
        <v>200</v>
      </c>
      <c r="DN33" s="14">
        <f>INDEX(军阶与晶片数值!AA$6:AA$27,$DK33+1)</f>
        <v>200</v>
      </c>
      <c r="DO33" s="14">
        <f>INDEX(军阶与晶片数值!AB$6:AB$27,$DK33+1)</f>
        <v>200</v>
      </c>
      <c r="DP33" s="29">
        <f>INDEX(军阶与晶片数值!AC$6:AC$27,$DK33+1)</f>
        <v>10</v>
      </c>
      <c r="DQ33" s="29">
        <f>INDEX(军阶与晶片数值!AD$6:AD$27,$DK33+1)</f>
        <v>5</v>
      </c>
      <c r="DS33" s="26">
        <f>INDEX(军阶与晶片数值!I$6:I$16,AN33+1)</f>
        <v>0.01</v>
      </c>
      <c r="DT33" s="26">
        <f>INDEX(军阶与晶片数值!M$6:M$16,AO33+1)</f>
        <v>0.01</v>
      </c>
      <c r="DU33" s="26">
        <f>INDEX(军阶与晶片数值!J$6:J$16,AP33+1)</f>
        <v>0.01</v>
      </c>
      <c r="DV33" s="26">
        <f>INDEX(军阶与晶片数值!K$6:K$16,AQ33+1)</f>
        <v>0.02</v>
      </c>
      <c r="DW33" s="26">
        <f>INDEX(军阶与晶片数值!L$6:L$16,AR33+1)</f>
        <v>0.02</v>
      </c>
      <c r="DX33" s="28">
        <f>INDEX(军阶与晶片数值!N$6:N$16,AS33+1)</f>
        <v>0</v>
      </c>
      <c r="DY33" s="28">
        <f>INDEX(军阶与晶片数值!O$6:O$16,AT33+1)</f>
        <v>0</v>
      </c>
      <c r="DZ33" s="28">
        <f>INDEX(军阶与晶片数值!P$6:P$16,AU33+1)</f>
        <v>0</v>
      </c>
      <c r="EA33" s="28">
        <f>INDEX(军阶与晶片数值!Q$6:Q$16,AV33+1)</f>
        <v>0</v>
      </c>
      <c r="EB33" s="26">
        <f>INDEX(军阶与晶片数值!R$6:R$16,AW33+1)</f>
        <v>0</v>
      </c>
      <c r="EC33" s="26">
        <f>INDEX(军阶与晶片数值!S$6:S$16,AX33+1)</f>
        <v>0</v>
      </c>
      <c r="ED33" s="26">
        <f>INDEX(军阶与晶片数值!T$6:T$16,AY33+1)</f>
        <v>0</v>
      </c>
      <c r="EE33" s="26">
        <f>INDEX(军阶与晶片数值!U$6:U$16,AZ33+1)</f>
        <v>0</v>
      </c>
      <c r="EG33" s="26">
        <f>INDEX(军阶与晶片数值!$C$6:$C$36,通天塔!$BA33+1)</f>
        <v>0.2</v>
      </c>
      <c r="EH33" s="26">
        <f>INDEX(军阶与晶片数值!$C$6:$C$36,通天塔!$BA33+1)</f>
        <v>0.2</v>
      </c>
      <c r="EI33" s="26">
        <f>INDEX(军阶与晶片数值!$C$6:$C$36,通天塔!$BA33+1)</f>
        <v>0.2</v>
      </c>
      <c r="EJ33" s="26">
        <f>INDEX(军阶与晶片数值!$C$6:$C$36,通天塔!$BA33+1)</f>
        <v>0.2</v>
      </c>
      <c r="EK33" s="26">
        <f>INDEX(军阶与晶片数值!$C$6:$C$36,通天塔!$BA33+1)</f>
        <v>0.2</v>
      </c>
      <c r="EM33" s="14">
        <f>INDEX(战舰突破!$H$6:$H$18,通天塔!$J33+1)+INDEX(战舰突破!$H$23:$H$35,通天塔!$K33+1)+INDEX(战舰突破!$H$40:$H$52,通天塔!$L33+1)</f>
        <v>200</v>
      </c>
      <c r="EN33" s="14">
        <f>INDEX(战舰突破!$I$6:$I$18,通天塔!$J33+1)+INDEX(战舰突破!$I$23:$I$35,通天塔!$K33+1)+INDEX(战舰突破!$I$40:$I$52,通天塔!$L33+1)</f>
        <v>200</v>
      </c>
      <c r="EO33" s="14">
        <f>INDEX(战舰突破!$J$6:$J$18,通天塔!$J33+1)+INDEX(战舰突破!$J$23:$J$35,通天塔!$K33+1)+INDEX(战舰突破!$J$40:$J$52,通天塔!$L33+1)</f>
        <v>0</v>
      </c>
      <c r="EP33" s="14">
        <f>INDEX(战舰突破!$K$6:$K$18,通天塔!$J33+1)+INDEX(战舰突破!$K$23:$K$35,通天塔!$K33+1)+INDEX(战舰突破!$K$40:$K$52,通天塔!$L33+1)</f>
        <v>0</v>
      </c>
      <c r="EQ33" s="14">
        <f>INDEX(战舰突破!$L$6:$L$18,通天塔!$J33+1)+INDEX(战舰突破!$L$23:$L$35,通天塔!$K33+1)+INDEX(战舰突破!$L$40:$L$52,通天塔!$L33+1)</f>
        <v>200</v>
      </c>
      <c r="ER33" s="18">
        <f>INDEX(战舰突破!$N$6:$N$18,通天塔!$J33+1)+INDEX(战舰突破!$N$23:$N$35,通天塔!$K33+1)+INDEX(战舰突破!$N$40:$N$52,通天塔!$L33+1)</f>
        <v>0</v>
      </c>
      <c r="ES33" s="18">
        <f>INDEX(战舰突破!$O$6:$O$18,通天塔!$J33+1)+INDEX(战舰突破!$O$23:$O$35,通天塔!$K33+1)+INDEX(战舰突破!$O$40:$O$52,通天塔!$L33+1)</f>
        <v>0</v>
      </c>
      <c r="ET33" s="18">
        <f>INDEX(战舰突破!$P$6:$P$18,通天塔!$J33+1)+INDEX(战舰突破!$P$23:$P$35,通天塔!$K33+1)+INDEX(战舰突破!$P$40:$P$52,通天塔!$L33+1)</f>
        <v>0</v>
      </c>
      <c r="EU33" s="18">
        <f>INDEX(战舰突破!$Q$6:$Q$18,通天塔!$J33+1)+INDEX(战舰突破!$Q$23:$Q$35,通天塔!$K33+1)+INDEX(战舰突破!$Q$40:$Q$52,通天塔!$L33+1)</f>
        <v>0</v>
      </c>
      <c r="EV33" s="18">
        <f>INDEX(战舰突破!$R$6:$R$18,通天塔!$J33+1)+INDEX(战舰突破!$R$23:$R$35,通天塔!$K33+1)+INDEX(战舰突破!$R$40:$R$52,通天塔!$L33+1)</f>
        <v>0</v>
      </c>
      <c r="EW33" s="18">
        <f>INDEX(战舰突破!$M$6:$M$18,通天塔!$J33+1)+INDEX(战舰突破!$M$23:$M$35,通天塔!$K33+1)+INDEX(战舰突破!$M$40:$M$52,通天塔!$L33+1)</f>
        <v>0</v>
      </c>
      <c r="EX33" s="22">
        <f>INDEX(战舰突破!$W$6:$W$18,通天塔!$J33+1)+INDEX(战舰突破!$W$23:$W$35,通天塔!$K33+1)+INDEX(战舰突破!$W$40:$W$52,通天塔!$L33+1)</f>
        <v>0.3</v>
      </c>
      <c r="FA33" s="14">
        <f>INDEX(战舰突破!$S$6:$S$18,通天塔!$J33+1)</f>
        <v>0</v>
      </c>
      <c r="FB33" s="14">
        <f>INDEX(战舰突破!$T$6:$T$18,通天塔!$J33+1)</f>
        <v>0.25</v>
      </c>
      <c r="FC33" s="14">
        <f>INDEX(战舰突破!$U$6:$U$18,通天塔!$J33+1)</f>
        <v>0.1</v>
      </c>
      <c r="FD33" s="14">
        <f>INDEX(战舰突破!$V$6:$V$18,通天塔!$J33+1)</f>
        <v>0</v>
      </c>
      <c r="FE33" s="14">
        <f>INDEX(战舰突破!$X$6:$X$18,通天塔!$J33+1)</f>
        <v>4</v>
      </c>
      <c r="FG33" s="14">
        <f>INDEX(战舰突破!$S$23:$S$35,通天塔!$J33+1)</f>
        <v>0.25</v>
      </c>
      <c r="FH33" s="14">
        <f>INDEX(战舰突破!$T$23:$T$35,通天塔!$J33+1)</f>
        <v>0</v>
      </c>
      <c r="FI33" s="14">
        <f>INDEX(战舰突破!$U$23:$U$35,通天塔!$J33+1)</f>
        <v>0.1</v>
      </c>
      <c r="FJ33" s="14">
        <f>INDEX(战舰突破!$V$23:$V$35,通天塔!$J33+1)</f>
        <v>0</v>
      </c>
      <c r="FK33" s="14">
        <f>INDEX(战舰突破!$X$23:$X$35,通天塔!$J33+1)</f>
        <v>60</v>
      </c>
      <c r="FM33" s="14">
        <f>INDEX(战舰突破!$S$40:$S$52,通天塔!$J33+1)</f>
        <v>0.25</v>
      </c>
      <c r="FN33" s="14">
        <f>INDEX(战舰突破!$T$40:$T$52,通天塔!$J33+1)</f>
        <v>0</v>
      </c>
      <c r="FO33" s="14">
        <f>INDEX(战舰突破!$U$40:$U$52,通天塔!$J33+1)</f>
        <v>0.1</v>
      </c>
      <c r="FP33" s="14">
        <f>INDEX(战舰突破!$V$40:$V$52,通天塔!$J33+1)</f>
        <v>0</v>
      </c>
      <c r="FQ33" s="14">
        <f>INDEX(战舰突破!$X$40:$X$52,通天塔!$J33+1)</f>
        <v>100</v>
      </c>
      <c r="FT33" s="14">
        <f t="shared" si="41"/>
        <v>19755</v>
      </c>
      <c r="FU33" s="14">
        <f t="shared" si="42"/>
        <v>17509</v>
      </c>
      <c r="FV33" s="14">
        <f t="shared" si="43"/>
        <v>17909</v>
      </c>
      <c r="FW33" s="14">
        <f t="shared" si="44"/>
        <v>154522</v>
      </c>
      <c r="FX33" s="14">
        <f t="shared" si="45"/>
        <v>10617</v>
      </c>
      <c r="FY33" s="14">
        <f t="shared" si="46"/>
        <v>234626</v>
      </c>
      <c r="FZ33" s="14">
        <f t="shared" si="47"/>
        <v>3918</v>
      </c>
      <c r="GA33" s="28">
        <f t="shared" si="48"/>
        <v>2450</v>
      </c>
      <c r="GB33" s="28">
        <f t="shared" si="49"/>
        <v>2225</v>
      </c>
      <c r="GC33" s="28">
        <f t="shared" si="50"/>
        <v>2225</v>
      </c>
      <c r="GD33" s="28">
        <f t="shared" si="51"/>
        <v>2450</v>
      </c>
      <c r="GE33" s="28">
        <f t="shared" si="52"/>
        <v>1.04</v>
      </c>
      <c r="GF33" s="28">
        <f t="shared" si="53"/>
        <v>1.04</v>
      </c>
      <c r="GG33" s="28">
        <f t="shared" si="54"/>
        <v>0</v>
      </c>
      <c r="GH33" s="28">
        <f t="shared" si="55"/>
        <v>7.01</v>
      </c>
      <c r="GI33" s="14">
        <f t="shared" si="56"/>
        <v>1</v>
      </c>
      <c r="GJ33" s="14">
        <f t="shared" si="57"/>
        <v>1.25</v>
      </c>
      <c r="GK33" s="14">
        <f t="shared" si="58"/>
        <v>1.25</v>
      </c>
      <c r="GL33" s="18">
        <f t="shared" si="59"/>
        <v>1.25</v>
      </c>
      <c r="GM33" s="18">
        <f t="shared" si="60"/>
        <v>1</v>
      </c>
      <c r="GN33" s="18">
        <f t="shared" si="61"/>
        <v>1</v>
      </c>
      <c r="GO33" s="29">
        <f t="shared" si="62"/>
        <v>2600</v>
      </c>
      <c r="GP33" s="29">
        <f t="shared" si="62"/>
        <v>2900</v>
      </c>
      <c r="GQ33" s="29">
        <f t="shared" si="62"/>
        <v>2900</v>
      </c>
      <c r="GR33" s="26">
        <f t="shared" si="63"/>
        <v>0.1</v>
      </c>
      <c r="GS33" s="26">
        <f t="shared" si="64"/>
        <v>0.1</v>
      </c>
      <c r="GT33" s="26">
        <f t="shared" si="65"/>
        <v>0.1</v>
      </c>
      <c r="GU33" s="14">
        <f t="shared" si="66"/>
        <v>2</v>
      </c>
      <c r="GV33" s="14">
        <f t="shared" si="67"/>
        <v>2</v>
      </c>
      <c r="GW33" s="14">
        <f t="shared" si="68"/>
        <v>2</v>
      </c>
      <c r="GX33" s="14">
        <f t="shared" si="69"/>
        <v>4</v>
      </c>
      <c r="GY33" s="14">
        <f t="shared" si="70"/>
        <v>60</v>
      </c>
      <c r="GZ33" s="14">
        <f t="shared" si="71"/>
        <v>100</v>
      </c>
      <c r="HA33">
        <v>29</v>
      </c>
      <c r="HB33" s="14">
        <f t="shared" si="72"/>
        <v>2844927</v>
      </c>
      <c r="HD33" s="14">
        <f t="shared" si="73"/>
        <v>20345</v>
      </c>
      <c r="HE33" s="14">
        <f t="shared" si="74"/>
        <v>9847</v>
      </c>
      <c r="HF33" s="29">
        <f t="shared" si="75"/>
        <v>2136</v>
      </c>
      <c r="HG33" s="29">
        <f t="shared" si="76"/>
        <v>1302</v>
      </c>
      <c r="HH33" s="29">
        <f t="shared" si="77"/>
        <v>1406</v>
      </c>
      <c r="HI33" s="29">
        <f t="shared" si="78"/>
        <v>1470</v>
      </c>
      <c r="HJ33" s="14">
        <f t="shared" si="79"/>
        <v>1.04</v>
      </c>
      <c r="HK33" s="14">
        <f t="shared" si="80"/>
        <v>1.04</v>
      </c>
      <c r="HL33" s="14">
        <f t="shared" si="81"/>
        <v>5517</v>
      </c>
      <c r="HM33" s="14">
        <f t="shared" si="82"/>
        <v>8337</v>
      </c>
      <c r="HN33" s="26">
        <f t="shared" si="83"/>
        <v>0.45679813181110523</v>
      </c>
      <c r="HO33" s="26">
        <f t="shared" si="84"/>
        <v>0.5061792220580994</v>
      </c>
      <c r="HP33" s="29">
        <f t="shared" si="85"/>
        <v>1722</v>
      </c>
      <c r="HQ33" s="29">
        <f t="shared" si="86"/>
        <v>5420</v>
      </c>
      <c r="HR33" s="29">
        <f t="shared" si="87"/>
        <v>7541</v>
      </c>
      <c r="HS33" s="26">
        <f t="shared" si="88"/>
        <v>0.40657853320742832</v>
      </c>
      <c r="HT33" s="26">
        <f t="shared" si="89"/>
        <v>0.46559647466163034</v>
      </c>
      <c r="HU33" s="26">
        <f t="shared" si="90"/>
        <v>0.46559647466163034</v>
      </c>
      <c r="HV33" s="26">
        <f t="shared" si="91"/>
        <v>6.5785332074282943E-3</v>
      </c>
      <c r="HW33" s="29">
        <f t="shared" si="29"/>
        <v>1.4</v>
      </c>
      <c r="HX33" s="29">
        <f t="shared" si="30"/>
        <v>1.8237724268177524</v>
      </c>
      <c r="HY33" s="29">
        <f t="shared" si="31"/>
        <v>1.8237724268177524</v>
      </c>
      <c r="HZ33" s="29">
        <f t="shared" si="32"/>
        <v>12053.999999999998</v>
      </c>
      <c r="IA33" s="29">
        <f t="shared" si="33"/>
        <v>6589.8977022348126</v>
      </c>
      <c r="IB33" s="29">
        <f t="shared" si="34"/>
        <v>6876.5339353163354</v>
      </c>
      <c r="IC33" s="29">
        <f t="shared" si="35"/>
        <v>85159</v>
      </c>
      <c r="ID33" s="14">
        <f t="shared" si="92"/>
        <v>25520.43</v>
      </c>
      <c r="IH33" s="14">
        <v>1</v>
      </c>
      <c r="II33" s="14">
        <v>1</v>
      </c>
      <c r="IJ33" s="14">
        <v>480</v>
      </c>
      <c r="IK33" s="14">
        <v>80</v>
      </c>
      <c r="IL33" s="14">
        <v>60</v>
      </c>
      <c r="IM33" s="23">
        <f t="shared" si="93"/>
        <v>3767298</v>
      </c>
      <c r="IN33" s="23">
        <f t="shared" si="110"/>
        <v>1</v>
      </c>
      <c r="IO33" s="23">
        <f t="shared" si="111"/>
        <v>3767.3</v>
      </c>
      <c r="IP33" s="23">
        <f t="shared" si="112"/>
        <v>6077337</v>
      </c>
      <c r="IQ33" s="23">
        <f t="shared" si="96"/>
        <v>1</v>
      </c>
      <c r="IR33" s="23">
        <f t="shared" si="97"/>
        <v>6077.34</v>
      </c>
      <c r="IS33" s="14">
        <v>1</v>
      </c>
      <c r="IT33" s="14">
        <v>1</v>
      </c>
      <c r="IU33" s="14">
        <v>240</v>
      </c>
      <c r="IV33" s="14">
        <v>40</v>
      </c>
      <c r="IW33" s="14">
        <v>30</v>
      </c>
      <c r="IX33" s="23">
        <f>INT(($HP33*$GI33*IU33*$HW33+$HQ33*$GJ33*$HX33*IV33+$HR33*$GK33*$HY33*IW33)+$IC33*IS33+($HQ33*$GJ33*$HX33*IT33*5*6/1.5+$HR33*$GK33*$HY33*IT33*5*6/2))</f>
        <v>2178724</v>
      </c>
      <c r="IY33" s="23">
        <f t="shared" si="98"/>
        <v>1</v>
      </c>
      <c r="IZ33" s="23">
        <f t="shared" si="99"/>
        <v>2178.7199999999998</v>
      </c>
      <c r="JA33" s="23"/>
      <c r="JB33" s="23"/>
      <c r="JC33" s="23"/>
      <c r="JG33">
        <f t="shared" si="37"/>
        <v>1.2971740177613169</v>
      </c>
      <c r="JH33">
        <f t="shared" si="38"/>
        <v>1.3490609784717695</v>
      </c>
      <c r="JJ33" s="14">
        <v>10</v>
      </c>
      <c r="JK33" s="14">
        <v>2</v>
      </c>
      <c r="JL33" s="14">
        <v>1.5</v>
      </c>
      <c r="JM33" s="23">
        <f>INT(($HP33*$GI33*$HW33*JJ33+$HQ33*$GJ33*$HX33*JK33+$HR33*$GK33*$HY33*JL33))</f>
        <v>74607</v>
      </c>
      <c r="JN33" s="23">
        <f t="shared" si="100"/>
        <v>0</v>
      </c>
      <c r="JO33" s="23">
        <f t="shared" si="101"/>
        <v>74607</v>
      </c>
      <c r="JP33" s="14">
        <v>30</v>
      </c>
      <c r="JQ33" s="14">
        <v>6</v>
      </c>
      <c r="JR33" s="14">
        <v>4</v>
      </c>
      <c r="JS33" s="23">
        <f>INT(($HP33*$GI33*$HW33*JP33+$HQ33*$GJ33*$HX33*JQ33+$HR33*$GK33*$HY33*JR33))</f>
        <v>215225</v>
      </c>
      <c r="JT33" s="23">
        <f t="shared" si="102"/>
        <v>0</v>
      </c>
      <c r="JU33" s="23">
        <f t="shared" si="103"/>
        <v>215225</v>
      </c>
      <c r="JW33" s="23">
        <f t="shared" si="104"/>
        <v>286967</v>
      </c>
      <c r="JX33" s="23">
        <f t="shared" si="105"/>
        <v>0</v>
      </c>
      <c r="JY33" s="23">
        <f t="shared" si="106"/>
        <v>286967</v>
      </c>
      <c r="JZ33" s="23">
        <f t="shared" si="113"/>
        <v>111911</v>
      </c>
      <c r="KA33" s="23">
        <f t="shared" si="108"/>
        <v>0</v>
      </c>
      <c r="KB33" s="23">
        <f t="shared" si="109"/>
        <v>111911</v>
      </c>
      <c r="KH33" s="17"/>
    </row>
    <row r="34" spans="1:294" ht="16.5" x14ac:dyDescent="0.2">
      <c r="C34" s="14">
        <f t="shared" si="39"/>
        <v>1</v>
      </c>
      <c r="D34" s="14">
        <v>30</v>
      </c>
      <c r="E34" s="14" t="s">
        <v>696</v>
      </c>
      <c r="F34" s="14">
        <v>80</v>
      </c>
      <c r="G34" s="14">
        <v>80</v>
      </c>
      <c r="H34" s="14">
        <v>80</v>
      </c>
      <c r="I34" s="14">
        <v>80</v>
      </c>
      <c r="J34" s="14">
        <v>3</v>
      </c>
      <c r="K34" s="14">
        <v>2</v>
      </c>
      <c r="L34" s="14">
        <v>2</v>
      </c>
      <c r="M34" s="14">
        <v>1</v>
      </c>
      <c r="N34" s="14">
        <v>1</v>
      </c>
      <c r="O34" s="14">
        <v>1</v>
      </c>
      <c r="P34" s="14">
        <v>3</v>
      </c>
      <c r="Q34" s="14">
        <v>4</v>
      </c>
      <c r="R34" s="14">
        <v>3</v>
      </c>
      <c r="S34" s="14">
        <v>3</v>
      </c>
      <c r="T34" s="14">
        <v>3</v>
      </c>
      <c r="U34" s="14">
        <v>3</v>
      </c>
      <c r="V34" s="14">
        <v>3</v>
      </c>
      <c r="W34" s="14">
        <v>3</v>
      </c>
      <c r="X34" s="14">
        <v>80</v>
      </c>
      <c r="Y34" s="14">
        <v>80</v>
      </c>
      <c r="Z34" s="14">
        <v>80</v>
      </c>
      <c r="AA34" s="14">
        <v>80</v>
      </c>
      <c r="AB34" s="14">
        <v>80</v>
      </c>
      <c r="AC34" s="14">
        <v>80</v>
      </c>
      <c r="AD34" s="14">
        <v>80</v>
      </c>
      <c r="AE34" s="14">
        <v>80</v>
      </c>
      <c r="AF34" s="14">
        <v>9</v>
      </c>
      <c r="AG34" s="14">
        <v>10</v>
      </c>
      <c r="AH34" s="14">
        <v>10</v>
      </c>
      <c r="AI34" s="14">
        <v>10</v>
      </c>
      <c r="AJ34" s="14">
        <v>10</v>
      </c>
      <c r="AK34" s="14">
        <v>10</v>
      </c>
      <c r="AL34" s="14">
        <v>9</v>
      </c>
      <c r="AM34" s="14">
        <v>9</v>
      </c>
      <c r="AN34" s="14">
        <v>1</v>
      </c>
      <c r="AO34" s="14">
        <v>2</v>
      </c>
      <c r="AP34" s="14">
        <v>2</v>
      </c>
      <c r="AQ34" s="14">
        <v>2</v>
      </c>
      <c r="AR34" s="14">
        <v>2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6</v>
      </c>
      <c r="BF34" s="14">
        <f>ROUND((INDEX(新战舰养成!S$6:S$18,通天塔!$J34+1)+INDEX(新战舰养成!D$6:D$18,通天塔!$J34+1)*(通天塔!$G34-1))*INDEX(战舰突破!$D$6:$D$18,通天塔!$M34+1),0)</f>
        <v>4675</v>
      </c>
      <c r="BG34" s="14">
        <f>ROUND((INDEX(新战舰养成!T$6:T$18,通天塔!$J34+1)+INDEX(新战舰养成!E$6:E$18,通天塔!$J34+1)*(通天塔!$G34-1))*INDEX(战舰突破!$D$6:$D$18,通天塔!$M34+1),0)</f>
        <v>37334</v>
      </c>
      <c r="BH34" s="14">
        <f>ROUND((INDEX(新战舰养成!U$6:U$18,通天塔!$J34+1)+INDEX(新战舰养成!F$6:F$18,通天塔!$J34+1)*(通天塔!$G34-1))*INDEX(战舰突破!$D$6:$D$18,通天塔!$M34+1),0)</f>
        <v>2402</v>
      </c>
      <c r="BI34" s="14">
        <f>ROUND((INDEX(新战舰养成!V$6:V$18,通天塔!$J34+1)+INDEX(新战舰养成!G$6:G$18,通天塔!$J34+1)*(通天塔!$G34-1))*INDEX(战舰突破!$D$6:$D$18,通天塔!$M34+1),0)</f>
        <v>330</v>
      </c>
      <c r="BJ34" s="14">
        <f>ROUND((INDEX(新战舰养成!W$6:W$18,通天塔!$J34+1)+INDEX(新战舰养成!H$6:H$18,通天塔!$J34+1)*(通天塔!$G34-1))*INDEX(战舰突破!$D$6:$D$18,通天塔!$M34+1),0)</f>
        <v>4</v>
      </c>
      <c r="BL34" s="14">
        <f>IF($H34&gt;0,ROUND((INDEX(新战舰养成!X$6:X$18,通天塔!$K34+1)+INDEX(新战舰养成!I$6:I$18,通天塔!$K34+1)*(通天塔!$H34-1))*INDEX(战舰突破!$D$6:$D$18,通天塔!$N34+1),0),0)</f>
        <v>2811</v>
      </c>
      <c r="BM34" s="14">
        <f>IF($H34&gt;0,ROUND((INDEX(新战舰养成!Y$6:Y$18,通天塔!$K34+1)+INDEX(新战舰养成!J$6:J$18,通天塔!$K34+1)*(通天塔!$H34-1))*INDEX(战舰突破!$D$6:$D$18,通天塔!$N34+1),0),0)</f>
        <v>0</v>
      </c>
      <c r="BN34" s="14">
        <f>IF($H34&gt;0,ROUND((INDEX(新战舰养成!Z$6:Z$18,通天塔!$K34+1)+INDEX(新战舰养成!K$6:K$18,通天塔!$K34+1)*(通天塔!$H34-1))*INDEX(战舰突破!$D$6:$D$18,通天塔!$N34+1),0),0)</f>
        <v>0</v>
      </c>
      <c r="BO34" s="14">
        <f>IF($H34&gt;0,ROUND((INDEX(新战舰养成!AA$6:AA$18,通天塔!$K34+1)+INDEX(新战舰养成!L$6:L$18,通天塔!$K34+1)*(通天塔!$H34-1))*INDEX(战舰突破!$D$6:$D$18,通天塔!$N34+1),0),0)</f>
        <v>25025</v>
      </c>
      <c r="BP34" s="14">
        <f>IF($H34&gt;0,ROUND((INDEX(新战舰养成!AB$6:AB$18,通天塔!$K34+1)+INDEX(新战舰养成!M$6:M$18,通天塔!$K34+1)*(通天塔!$H34-1))*INDEX(战舰突破!$D$6:$D$18,通天塔!$N34+1),0),0)</f>
        <v>498</v>
      </c>
      <c r="BR34" s="14">
        <f>IF($I34&gt;0,ROUND((INDEX(新战舰养成!AC$6:AC$18,通天塔!$L34+1)+INDEX(新战舰养成!I$6:I$18,通天塔!$L34+1)*(通天塔!$I34-1))*INDEX(战舰突破!$D$6:$D$18,通天塔!$O34+1),0),0)</f>
        <v>3141</v>
      </c>
      <c r="BS34" s="14">
        <f>IF($I34&gt;0,ROUND((INDEX(新战舰养成!AD$6:AD$18,通天塔!$L34+1)+INDEX(新战舰养成!J$6:J$18,通天塔!$L34+1)*(通天塔!$I34-1))*INDEX(战舰突破!$D$6:$D$18,通天塔!$O34+1),0),0)</f>
        <v>0</v>
      </c>
      <c r="BT34" s="14">
        <f>IF($I34&gt;0,ROUND((INDEX(新战舰养成!AE$6:AE$18,通天塔!$L34+1)+INDEX(新战舰养成!K$6:K$18,通天塔!$L34+1)*(通天塔!$I34-1))*INDEX(战舰突破!$D$6:$D$18,通天塔!$O34+1),0),0)</f>
        <v>0</v>
      </c>
      <c r="BU34" s="14">
        <f>IF($I34&gt;0,ROUND((INDEX(新战舰养成!AF$6:AF$18,通天塔!$L34+1)+INDEX(新战舰养成!L$6:L$18,通天塔!$L34+1)*(通天塔!$I34-1))*INDEX(战舰突破!$D$6:$D$18,通天塔!$O34+1),0),0)</f>
        <v>21313</v>
      </c>
      <c r="BV34" s="14">
        <f>IF($I34&gt;0,ROUND((INDEX(新战舰养成!AG$6:AG$18,通天塔!$L34+1)+INDEX(新战舰养成!M$6:M$18,通天塔!$L34+1)*(通天塔!$I34-1))*INDEX(战舰突破!$D$6:$D$18,通天塔!$O34+1),0),0)</f>
        <v>594</v>
      </c>
      <c r="BY34" s="14">
        <f>(INDEX(装备数值!$C$13:$G$116,通天塔!$P34*8+1,BY$2)+INDEX(装备数值!$C$13:$G$116,通天塔!$Q34*8+2,BY$2)+INDEX(装备数值!$C$13:$G$116,通天塔!$S34*8+3,BY$2)+INDEX(装备数值!$C$13:$G$116,通天塔!$R34*8+4,BY$2)+INDEX(装备数值!$C$13:$G$116,通天塔!$T34*8+5,BY$2)+INDEX(装备数值!$C$13:$G$116,通天塔!$U34*8+6,BY$2)+INDEX(装备数值!$C$13:$G$116,通天塔!$V34*8+7,BY$2)+INDEX(装备数值!$C$13:$G$116,通天塔!$W34*8+8,BY$2))</f>
        <v>2000</v>
      </c>
      <c r="BZ34" s="14">
        <f>(INDEX(装备数值!$C$13:$G$116,通天塔!$P34*8+1,BZ$2)+INDEX(装备数值!$C$13:$G$116,通天塔!$Q34*8+2,BZ$2)+INDEX(装备数值!$C$13:$G$116,通天塔!$S34*8+3,BZ$2)+INDEX(装备数值!$C$13:$G$116,通天塔!$R34*8+4,BZ$2)+INDEX(装备数值!$C$13:$G$116,通天塔!$T34*8+5,BZ$2)+INDEX(装备数值!$C$13:$G$116,通天塔!$U34*8+6,BZ$2)+INDEX(装备数值!$C$13:$G$116,通天塔!$V34*8+7,BZ$2)+INDEX(装备数值!$C$13:$G$116,通天塔!$W34*8+8,BZ$2))</f>
        <v>15000</v>
      </c>
      <c r="CA34" s="14">
        <f>(INDEX(装备数值!$C$13:$G$116,通天塔!$P34*8+1,CA$2)+INDEX(装备数值!$C$13:$G$116,通天塔!$Q34*8+2,CA$2)+INDEX(装备数值!$C$13:$G$116,通天塔!$S34*8+3,CA$2)+INDEX(装备数值!$C$13:$G$116,通天塔!$R34*8+4,CA$2)+INDEX(装备数值!$C$13:$G$116,通天塔!$T34*8+5,CA$2)+INDEX(装备数值!$C$13:$G$116,通天塔!$U34*8+6,CA$2)+INDEX(装备数值!$C$13:$G$116,通天塔!$V34*8+7,CA$2)+INDEX(装备数值!$C$13:$G$116,通天塔!$W34*8+8,CA$2))</f>
        <v>1140</v>
      </c>
      <c r="CB34" s="14">
        <f>(INDEX(装备数值!$C$13:$G$116,通天塔!$P34*8+1,CB$2)+INDEX(装备数值!$C$13:$G$116,通天塔!$Q34*8+2,CB$2)+INDEX(装备数值!$C$13:$G$116,通天塔!$S34*8+3,CB$2)+INDEX(装备数值!$C$13:$G$116,通天塔!$R34*8+4,CB$2)+INDEX(装备数值!$C$13:$G$116,通天塔!$T34*8+5,CB$2)+INDEX(装备数值!$C$13:$G$116,通天塔!$U34*8+6,CB$2)+INDEX(装备数值!$C$13:$G$116,通天塔!$V34*8+7,CB$2)+INDEX(装备数值!$C$13:$G$116,通天塔!$W34*8+8,CB$2))</f>
        <v>34000</v>
      </c>
      <c r="CC34" s="14">
        <f>(INDEX(装备数值!$C$13:$G$116,通天塔!$P34*8+1,CC$2)+INDEX(装备数值!$C$13:$G$116,通天塔!$Q34*8+2,CC$2)+INDEX(装备数值!$C$13:$G$116,通天塔!$S34*8+3,CC$2)+INDEX(装备数值!$C$13:$G$116,通天塔!$R34*8+4,CC$2)+INDEX(装备数值!$C$13:$G$116,通天塔!$T34*8+5,CC$2)+INDEX(装备数值!$C$13:$G$116,通天塔!$U34*8+6,CC$2)+INDEX(装备数值!$C$13:$G$116,通天塔!$V34*8+7,CC$2)+INDEX(装备数值!$C$13:$G$116,通天塔!$W34*8+8,CC$2))</f>
        <v>350</v>
      </c>
      <c r="CF34" s="14">
        <f>INDEX(装备数值!$I$13:$M$116,通天塔!$P34*8+1,CF$2)*$X34+INDEX(装备数值!$I$13:$M$116,通天塔!$Q34*8+2,CF$2)*$Y34+INDEX(装备数值!$I$13:$M$116,通天塔!$S34*8+3,CF$2)*$Z34+INDEX(装备数值!$I$13:$M$116,通天塔!$R34*8+4,CF$2)*$AA34+INDEX(装备数值!$I$13:$M$116,通天塔!$T34*8+5,CF$2)*$AB34+INDEX(装备数值!$I$13:$M$116,通天塔!$U34*8+6,CF$2)*$AC34+INDEX(装备数值!$I$13:$M$116,通天塔!$V34*8+7,CF$2)*$AD34+INDEX(装备数值!$I$13:$M$116,通天塔!$W34*8+8,CF$2)*$AE34</f>
        <v>6400</v>
      </c>
      <c r="CG34" s="14">
        <f>INDEX(装备数值!$I$13:$M$116,通天塔!$P34*8+1,CG$2)*$X34+INDEX(装备数值!$I$13:$M$116,通天塔!$Q34*8+2,CG$2)*$Y34+INDEX(装备数值!$I$13:$M$116,通天塔!$S34*8+3,CG$2)*$Z34+INDEX(装备数值!$I$13:$M$116,通天塔!$R34*8+4,CG$2)*$AA34+INDEX(装备数值!$I$13:$M$116,通天塔!$T34*8+5,CG$2)*$AB34+INDEX(装备数值!$I$13:$M$116,通天塔!$U34*8+6,CG$2)*$AC34+INDEX(装备数值!$I$13:$M$116,通天塔!$V34*8+7,CG$2)*$AD34+INDEX(装备数值!$I$13:$M$116,通天塔!$W34*8+8,CG$2)*$AE34</f>
        <v>48000</v>
      </c>
      <c r="CH34" s="14">
        <f>INDEX(装备数值!$I$13:$M$116,通天塔!$P34*8+1,CH$2)*$X34+INDEX(装备数值!$I$13:$M$116,通天塔!$Q34*8+2,CH$2)*$Y34+INDEX(装备数值!$I$13:$M$116,通天塔!$S34*8+3,CH$2)*$Z34+INDEX(装备数值!$I$13:$M$116,通天塔!$R34*8+4,CH$2)*$AA34+INDEX(装备数值!$I$13:$M$116,通天塔!$T34*8+5,CH$2)*$AB34+INDEX(装备数值!$I$13:$M$116,通天塔!$U34*8+6,CH$2)*$AC34+INDEX(装备数值!$I$13:$M$116,通天塔!$V34*8+7,CH$2)*$AD34+INDEX(装备数值!$I$13:$M$116,通天塔!$W34*8+8,CH$2)*$AE34</f>
        <v>3360</v>
      </c>
      <c r="CI34" s="14">
        <f>INDEX(装备数值!$I$13:$M$116,通天塔!$P34*8+1,CI$2)*$X34+INDEX(装备数值!$I$13:$M$116,通天塔!$Q34*8+2,CI$2)*$Y34+INDEX(装备数值!$I$13:$M$116,通天塔!$S34*8+3,CI$2)*$Z34+INDEX(装备数值!$I$13:$M$116,通天塔!$R34*8+4,CI$2)*$AA34+INDEX(装备数值!$I$13:$M$116,通天塔!$T34*8+5,CI$2)*$AB34+INDEX(装备数值!$I$13:$M$116,通天塔!$U34*8+6,CI$2)*$AC34+INDEX(装备数值!$I$13:$M$116,通天塔!$V34*8+7,CI$2)*$AD34+INDEX(装备数值!$I$13:$M$116,通天塔!$W34*8+8,CI$2)*$AE34</f>
        <v>80000</v>
      </c>
      <c r="CJ34" s="14">
        <f>INDEX(装备数值!$I$13:$M$116,通天塔!$P34*8+1,CJ$2)*$X34+INDEX(装备数值!$I$13:$M$116,通天塔!$Q34*8+2,CJ$2)*$Y34+INDEX(装备数值!$I$13:$M$116,通天塔!$S34*8+3,CJ$2)*$Z34+INDEX(装备数值!$I$13:$M$116,通天塔!$R34*8+4,CJ$2)*$AA34+INDEX(装备数值!$I$13:$M$116,通天塔!$T34*8+5,CJ$2)*$AB34+INDEX(装备数值!$I$13:$M$116,通天塔!$U34*8+6,CJ$2)*$AC34+INDEX(装备数值!$I$13:$M$116,通天塔!$V34*8+7,CJ$2)*$AD34+INDEX(装备数值!$I$13:$M$116,通天塔!$W34*8+8,CJ$2)*$AE34</f>
        <v>1120</v>
      </c>
      <c r="CM34" s="14">
        <f>INDEX(装备数值!$X$13:$AH$116,$P34*8+1,CM$2)*$AF34+INDEX(装备数值!$X$13:$AH$116,$Q34*8+2,CM$2)*$AG34+INDEX(装备数值!$X$13:$AH$116,$S34*8+3,CM$2)*$AH34+INDEX(装备数值!$X$13:$AH$116,$R34*8+4,CM$2)*$AI34+INDEX(装备数值!$X$13:$AH$116,$T34*8+5,CM$2)*$AJ34+INDEX(装备数值!$X$13:$AH$116,$U34*8+6,CM$2)*$AK34+INDEX(装备数值!$X$13:$AH$116,$V34*8+7,CM$2)*$AL34+INDEX(装备数值!$X$13:$AH$116,$W34*8+8,CM$2)*$AM34</f>
        <v>2700</v>
      </c>
      <c r="CN34" s="14">
        <f>INDEX(装备数值!$X$13:$AH$116,$P34*8+1,CN$2)*$AF34+INDEX(装备数值!$X$13:$AH$116,$Q34*8+2,CN$2)*$AG34+INDEX(装备数值!$X$13:$AH$116,$S34*8+3,CN$2)*$AH34+INDEX(装备数值!$X$13:$AH$116,$R34*8+4,CN$2)*$AI34+INDEX(装备数值!$X$13:$AH$116,$T34*8+5,CN$2)*$AJ34+INDEX(装备数值!$X$13:$AH$116,$U34*8+6,CN$2)*$AK34+INDEX(装备数值!$X$13:$AH$116,$V34*8+7,CN$2)*$AL34+INDEX(装备数值!$X$13:$AH$116,$W34*8+8,CN$2)*$AM34</f>
        <v>25125</v>
      </c>
      <c r="CO34" s="14">
        <f>INDEX(装备数值!$X$13:$AH$116,$P34*8+1,CO$2)*$AF34+INDEX(装备数值!$X$13:$AH$116,$Q34*8+2,CO$2)*$AG34+INDEX(装备数值!$X$13:$AH$116,$S34*8+3,CO$2)*$AH34+INDEX(装备数值!$X$13:$AH$116,$R34*8+4,CO$2)*$AI34+INDEX(装备数值!$X$13:$AH$116,$T34*8+5,CO$2)*$AJ34+INDEX(装备数值!$X$13:$AH$116,$U34*8+6,CO$2)*$AK34+INDEX(装备数值!$X$13:$AH$116,$V34*8+7,CO$2)*$AL34+INDEX(装备数值!$X$13:$AH$116,$W34*8+8,CO$2)*$AM34</f>
        <v>1500</v>
      </c>
      <c r="CP34" s="14">
        <f>INDEX(装备数值!$X$13:$AH$116,$P34*8+1,CP$2)*$AF34+INDEX(装备数值!$X$13:$AH$116,$Q34*8+2,CP$2)*$AG34+INDEX(装备数值!$X$13:$AH$116,$S34*8+3,CP$2)*$AH34+INDEX(装备数值!$X$13:$AH$116,$R34*8+4,CP$2)*$AI34+INDEX(装备数值!$X$13:$AH$116,$T34*8+5,CP$2)*$AJ34+INDEX(装备数值!$X$13:$AH$116,$U34*8+6,CP$2)*$AK34+INDEX(装备数值!$X$13:$AH$116,$V34*8+7,CP$2)*$AL34+INDEX(装备数值!$X$13:$AH$116,$W34*8+8,CP$2)*$AM34</f>
        <v>27000</v>
      </c>
      <c r="CQ34" s="14">
        <f>INDEX(装备数值!$X$13:$AH$116,$P34*8+1,CQ$2)*$AF34+INDEX(装备数值!$X$13:$AH$116,$Q34*8+2,CQ$2)*$AG34+INDEX(装备数值!$X$13:$AH$116,$S34*8+3,CQ$2)*$AH34+INDEX(装备数值!$X$13:$AH$116,$R34*8+4,CQ$2)*$AI34+INDEX(装备数值!$X$13:$AH$116,$T34*8+5,CQ$2)*$AJ34+INDEX(装备数值!$X$13:$AH$116,$U34*8+6,CQ$2)*$AK34+INDEX(装备数值!$X$13:$AH$116,$V34*8+7,CQ$2)*$AL34+INDEX(装备数值!$X$13:$AH$116,$W34*8+8,CQ$2)*$AM34</f>
        <v>600</v>
      </c>
      <c r="CR34" s="14">
        <f>INDEX(装备数值!$X$13:$AH$116,$P34*8+1,CR$2)*$AF34+INDEX(装备数值!$X$13:$AH$116,$Q34*8+2,CR$2)*$AG34+INDEX(装备数值!$X$13:$AH$116,$S34*8+3,CR$2)*$AH34+INDEX(装备数值!$X$13:$AH$116,$R34*8+4,CR$2)*$AI34+INDEX(装备数值!$X$13:$AH$116,$T34*8+5,CR$2)*$AJ34+INDEX(装备数值!$X$13:$AH$116,$U34*8+6,CR$2)*$AK34+INDEX(装备数值!$X$13:$AH$116,$V34*8+7,CR$2)*$AL34+INDEX(装备数值!$X$13:$AH$116,$W34*8+8,CR$2)*$AM34</f>
        <v>2425</v>
      </c>
      <c r="CS34" s="14">
        <f>INDEX(装备数值!$X$13:$AH$116,$P34*8+1,CS$2)*$AF34+INDEX(装备数值!$X$13:$AH$116,$Q34*8+2,CS$2)*$AG34+INDEX(装备数值!$X$13:$AH$116,$S34*8+3,CS$2)*$AH34+INDEX(装备数值!$X$13:$AH$116,$R34*8+4,CS$2)*$AI34+INDEX(装备数值!$X$13:$AH$116,$T34*8+5,CS$2)*$AJ34+INDEX(装备数值!$X$13:$AH$116,$U34*8+6,CS$2)*$AK34+INDEX(装备数值!$X$13:$AH$116,$V34*8+7,CS$2)*$AL34+INDEX(装备数值!$X$13:$AH$116,$W34*8+8,CS$2)*$AM34</f>
        <v>2250</v>
      </c>
      <c r="CT34" s="14">
        <f>INDEX(装备数值!$X$13:$AH$116,$P34*8+1,CT$2)*$AF34+INDEX(装备数值!$X$13:$AH$116,$Q34*8+2,CT$2)*$AG34+INDEX(装备数值!$X$13:$AH$116,$S34*8+3,CT$2)*$AH34+INDEX(装备数值!$X$13:$AH$116,$R34*8+4,CT$2)*$AI34+INDEX(装备数值!$X$13:$AH$116,$T34*8+5,CT$2)*$AJ34+INDEX(装备数值!$X$13:$AH$116,$U34*8+6,CT$2)*$AK34+INDEX(装备数值!$X$13:$AH$116,$V34*8+7,CT$2)*$AL34+INDEX(装备数值!$X$13:$AH$116,$W34*8+8,CT$2)*$AM34</f>
        <v>2175</v>
      </c>
      <c r="CU34" s="14">
        <f>INDEX(装备数值!$X$13:$AH$116,$P34*8+1,CU$2)*$AF34+INDEX(装备数值!$X$13:$AH$116,$Q34*8+2,CU$2)*$AG34+INDEX(装备数值!$X$13:$AH$116,$S34*8+3,CU$2)*$AH34+INDEX(装备数值!$X$13:$AH$116,$R34*8+4,CU$2)*$AI34+INDEX(装备数值!$X$13:$AH$116,$T34*8+5,CU$2)*$AJ34+INDEX(装备数值!$X$13:$AH$116,$U34*8+6,CU$2)*$AK34+INDEX(装备数值!$X$13:$AH$116,$V34*8+7,CU$2)*$AL34+INDEX(装备数值!$X$13:$AH$116,$W34*8+8,CU$2)*$AM34</f>
        <v>2500</v>
      </c>
      <c r="CV34" s="14">
        <f>INDEX(装备数值!$X$13:$AH$116,$P34*8+1,CV$2)*$AF34+INDEX(装备数值!$X$13:$AH$116,$Q34*8+2,CV$2)*$AG34+INDEX(装备数值!$X$13:$AH$116,$S34*8+3,CV$2)*$AH34+INDEX(装备数值!$X$13:$AH$116,$R34*8+4,CV$2)*$AI34+INDEX(装备数值!$X$13:$AH$116,$T34*8+5,CV$2)*$AJ34+INDEX(装备数值!$X$13:$AH$116,$U34*8+6,CV$2)*$AK34+INDEX(装备数值!$X$13:$AH$116,$V34*8+7,CV$2)*$AL34+INDEX(装备数值!$X$13:$AH$116,$W34*8+8,CV$2)*$AM34</f>
        <v>0</v>
      </c>
      <c r="CW34" s="14">
        <f>INDEX(装备数值!$X$13:$AH$116,$P34*8+1,CW$2)*$AF34+INDEX(装备数值!$X$13:$AH$116,$Q34*8+2,CW$2)*$AG34+INDEX(装备数值!$X$13:$AH$116,$S34*8+3,CW$2)*$AH34+INDEX(装备数值!$X$13:$AH$116,$R34*8+4,CW$2)*$AI34+INDEX(装备数值!$X$13:$AH$116,$T34*8+5,CW$2)*$AJ34+INDEX(装备数值!$X$13:$AH$116,$U34*8+6,CW$2)*$AK34+INDEX(装备数值!$X$13:$AH$116,$V34*8+7,CW$2)*$AL34+INDEX(装备数值!$X$13:$AH$116,$W34*8+8,CW$2)*$AM34</f>
        <v>0</v>
      </c>
      <c r="CY34" s="14">
        <f>INDEX(装备数值!$AN$17:$AN$117,MATCH(MIN($X34:$AE34),装备数值!$AO$17:$AO$117,1))</f>
        <v>8</v>
      </c>
      <c r="CZ34" s="14">
        <f>IF(COUNTIF($P34:$W34,"&gt;"&amp;0)=8,INDEX(装备数值!AR$17:AR$117,$CY34+1),0)</f>
        <v>960</v>
      </c>
      <c r="DA34" s="14">
        <f>IF(COUNTIF($P34:$W34,"&gt;"&amp;0)=8,INDEX(装备数值!AS$17:AS$117,$CY34+1),0)</f>
        <v>7200</v>
      </c>
      <c r="DB34" s="14">
        <f>IF(COUNTIF($P34:$W34,"&gt;"&amp;0)=8,INDEX(装备数值!AT$17:AT$117,$CY34+1),0)</f>
        <v>480</v>
      </c>
      <c r="DC34" s="14">
        <f>IF(COUNTIF($P34:$W34,"&gt;"&amp;0)=8,INDEX(装备数值!AU$17:AU$117,$CY34+1),0)</f>
        <v>9600</v>
      </c>
      <c r="DD34" s="14">
        <f>IF(COUNTIF($P34:$W34,"&gt;"&amp;0)=8,INDEX(装备数值!AV$17:AV$117,$CY34+1),0)</f>
        <v>160</v>
      </c>
      <c r="DF34" s="14">
        <f>INDEX(装备数值!$AY$17:$AY$77,MATCH(MIN($AF34:$AM34),装备数值!$AZ$17:$AZ$77,1))</f>
        <v>4</v>
      </c>
      <c r="DG34" s="26">
        <f>INDEX(装备数值!BA$17:BA$77,通天塔!DF34+1)</f>
        <v>0.04</v>
      </c>
      <c r="DH34" s="26">
        <f>INDEX(装备数值!BA$17:BA$77,通天塔!DF34+1)</f>
        <v>0.04</v>
      </c>
      <c r="DJ34" s="14">
        <f t="shared" si="40"/>
        <v>9</v>
      </c>
      <c r="DK34" s="14">
        <f>VLOOKUP(DJ34,军阶与晶片数值!$W$6:$X$27,2)</f>
        <v>2</v>
      </c>
      <c r="DL34" s="14">
        <f>INDEX(军阶与晶片数值!Y$6:Y$27,$DK34+1)</f>
        <v>200</v>
      </c>
      <c r="DM34" s="14">
        <f>INDEX(军阶与晶片数值!Z$6:Z$27,$DK34+1)</f>
        <v>200</v>
      </c>
      <c r="DN34" s="14">
        <f>INDEX(军阶与晶片数值!AA$6:AA$27,$DK34+1)</f>
        <v>200</v>
      </c>
      <c r="DO34" s="14">
        <f>INDEX(军阶与晶片数值!AB$6:AB$27,$DK34+1)</f>
        <v>200</v>
      </c>
      <c r="DP34" s="29">
        <f>INDEX(军阶与晶片数值!AC$6:AC$27,$DK34+1)</f>
        <v>10</v>
      </c>
      <c r="DQ34" s="29">
        <f>INDEX(军阶与晶片数值!AD$6:AD$27,$DK34+1)</f>
        <v>5</v>
      </c>
      <c r="DS34" s="26">
        <f>INDEX(军阶与晶片数值!I$6:I$16,AN34+1)</f>
        <v>0.01</v>
      </c>
      <c r="DT34" s="26">
        <f>INDEX(军阶与晶片数值!M$6:M$16,AO34+1)</f>
        <v>0.03</v>
      </c>
      <c r="DU34" s="26">
        <f>INDEX(军阶与晶片数值!J$6:J$16,AP34+1)</f>
        <v>0.03</v>
      </c>
      <c r="DV34" s="26">
        <f>INDEX(军阶与晶片数值!K$6:K$16,AQ34+1)</f>
        <v>0.06</v>
      </c>
      <c r="DW34" s="26">
        <f>INDEX(军阶与晶片数值!L$6:L$16,AR34+1)</f>
        <v>0.06</v>
      </c>
      <c r="DX34" s="28">
        <f>INDEX(军阶与晶片数值!N$6:N$16,AS34+1)</f>
        <v>0</v>
      </c>
      <c r="DY34" s="28">
        <f>INDEX(军阶与晶片数值!O$6:O$16,AT34+1)</f>
        <v>0</v>
      </c>
      <c r="DZ34" s="28">
        <f>INDEX(军阶与晶片数值!P$6:P$16,AU34+1)</f>
        <v>0</v>
      </c>
      <c r="EA34" s="28">
        <f>INDEX(军阶与晶片数值!Q$6:Q$16,AV34+1)</f>
        <v>0</v>
      </c>
      <c r="EB34" s="26">
        <f>INDEX(军阶与晶片数值!R$6:R$16,AW34+1)</f>
        <v>0</v>
      </c>
      <c r="EC34" s="26">
        <f>INDEX(军阶与晶片数值!S$6:S$16,AX34+1)</f>
        <v>0</v>
      </c>
      <c r="ED34" s="26">
        <f>INDEX(军阶与晶片数值!T$6:T$16,AY34+1)</f>
        <v>0</v>
      </c>
      <c r="EE34" s="26">
        <f>INDEX(军阶与晶片数值!U$6:U$16,AZ34+1)</f>
        <v>0</v>
      </c>
      <c r="EG34" s="26">
        <f>INDEX(军阶与晶片数值!$C$6:$C$36,通天塔!$BA34+1)</f>
        <v>0.2</v>
      </c>
      <c r="EH34" s="26">
        <f>INDEX(军阶与晶片数值!$C$6:$C$36,通天塔!$BA34+1)</f>
        <v>0.2</v>
      </c>
      <c r="EI34" s="26">
        <f>INDEX(军阶与晶片数值!$C$6:$C$36,通天塔!$BA34+1)</f>
        <v>0.2</v>
      </c>
      <c r="EJ34" s="26">
        <f>INDEX(军阶与晶片数值!$C$6:$C$36,通天塔!$BA34+1)</f>
        <v>0.2</v>
      </c>
      <c r="EK34" s="26">
        <f>INDEX(军阶与晶片数值!$C$6:$C$36,通天塔!$BA34+1)</f>
        <v>0.2</v>
      </c>
      <c r="EM34" s="14">
        <f>INDEX(战舰突破!$H$6:$H$18,通天塔!$J34+1)+INDEX(战舰突破!$H$23:$H$35,通天塔!$K34+1)+INDEX(战舰突破!$H$40:$H$52,通天塔!$L34+1)</f>
        <v>200</v>
      </c>
      <c r="EN34" s="14">
        <f>INDEX(战舰突破!$I$6:$I$18,通天塔!$J34+1)+INDEX(战舰突破!$I$23:$I$35,通天塔!$K34+1)+INDEX(战舰突破!$I$40:$I$52,通天塔!$L34+1)</f>
        <v>200</v>
      </c>
      <c r="EO34" s="14">
        <f>INDEX(战舰突破!$J$6:$J$18,通天塔!$J34+1)+INDEX(战舰突破!$J$23:$J$35,通天塔!$K34+1)+INDEX(战舰突破!$J$40:$J$52,通天塔!$L34+1)</f>
        <v>0</v>
      </c>
      <c r="EP34" s="14">
        <f>INDEX(战舰突破!$K$6:$K$18,通天塔!$J34+1)+INDEX(战舰突破!$K$23:$K$35,通天塔!$K34+1)+INDEX(战舰突破!$K$40:$K$52,通天塔!$L34+1)</f>
        <v>0</v>
      </c>
      <c r="EQ34" s="14">
        <f>INDEX(战舰突破!$L$6:$L$18,通天塔!$J34+1)+INDEX(战舰突破!$L$23:$L$35,通天塔!$K34+1)+INDEX(战舰突破!$L$40:$L$52,通天塔!$L34+1)</f>
        <v>200</v>
      </c>
      <c r="ER34" s="18">
        <f>INDEX(战舰突破!$N$6:$N$18,通天塔!$J34+1)+INDEX(战舰突破!$N$23:$N$35,通天塔!$K34+1)+INDEX(战舰突破!$N$40:$N$52,通天塔!$L34+1)</f>
        <v>0</v>
      </c>
      <c r="ES34" s="18">
        <f>INDEX(战舰突破!$O$6:$O$18,通天塔!$J34+1)+INDEX(战舰突破!$O$23:$O$35,通天塔!$K34+1)+INDEX(战舰突破!$O$40:$O$52,通天塔!$L34+1)</f>
        <v>0</v>
      </c>
      <c r="ET34" s="18">
        <f>INDEX(战舰突破!$P$6:$P$18,通天塔!$J34+1)+INDEX(战舰突破!$P$23:$P$35,通天塔!$K34+1)+INDEX(战舰突破!$P$40:$P$52,通天塔!$L34+1)</f>
        <v>0</v>
      </c>
      <c r="EU34" s="18">
        <f>INDEX(战舰突破!$Q$6:$Q$18,通天塔!$J34+1)+INDEX(战舰突破!$Q$23:$Q$35,通天塔!$K34+1)+INDEX(战舰突破!$Q$40:$Q$52,通天塔!$L34+1)</f>
        <v>0</v>
      </c>
      <c r="EV34" s="18">
        <f>INDEX(战舰突破!$R$6:$R$18,通天塔!$J34+1)+INDEX(战舰突破!$R$23:$R$35,通天塔!$K34+1)+INDEX(战舰突破!$R$40:$R$52,通天塔!$L34+1)</f>
        <v>0</v>
      </c>
      <c r="EW34" s="18">
        <f>INDEX(战舰突破!$M$6:$M$18,通天塔!$J34+1)+INDEX(战舰突破!$M$23:$M$35,通天塔!$K34+1)+INDEX(战舰突破!$M$40:$M$52,通天塔!$L34+1)</f>
        <v>0</v>
      </c>
      <c r="EX34" s="22">
        <f>INDEX(战舰突破!$W$6:$W$18,通天塔!$J34+1)+INDEX(战舰突破!$W$23:$W$35,通天塔!$K34+1)+INDEX(战舰突破!$W$40:$W$52,通天塔!$L34+1)</f>
        <v>0.3</v>
      </c>
      <c r="FA34" s="14">
        <f>INDEX(战舰突破!$S$6:$S$18,通天塔!$J34+1)</f>
        <v>0</v>
      </c>
      <c r="FB34" s="14">
        <f>INDEX(战舰突破!$T$6:$T$18,通天塔!$J34+1)</f>
        <v>0.25</v>
      </c>
      <c r="FC34" s="14">
        <f>INDEX(战舰突破!$U$6:$U$18,通天塔!$J34+1)</f>
        <v>0.1</v>
      </c>
      <c r="FD34" s="14">
        <f>INDEX(战舰突破!$V$6:$V$18,通天塔!$J34+1)</f>
        <v>0</v>
      </c>
      <c r="FE34" s="14">
        <f>INDEX(战舰突破!$X$6:$X$18,通天塔!$J34+1)</f>
        <v>4</v>
      </c>
      <c r="FG34" s="14">
        <f>INDEX(战舰突破!$S$23:$S$35,通天塔!$J34+1)</f>
        <v>0.25</v>
      </c>
      <c r="FH34" s="14">
        <f>INDEX(战舰突破!$T$23:$T$35,通天塔!$J34+1)</f>
        <v>0</v>
      </c>
      <c r="FI34" s="14">
        <f>INDEX(战舰突破!$U$23:$U$35,通天塔!$J34+1)</f>
        <v>0.1</v>
      </c>
      <c r="FJ34" s="14">
        <f>INDEX(战舰突破!$V$23:$V$35,通天塔!$J34+1)</f>
        <v>0</v>
      </c>
      <c r="FK34" s="14">
        <f>INDEX(战舰突破!$X$23:$X$35,通天塔!$J34+1)</f>
        <v>60</v>
      </c>
      <c r="FM34" s="14">
        <f>INDEX(战舰突破!$S$40:$S$52,通天塔!$J34+1)</f>
        <v>0.25</v>
      </c>
      <c r="FN34" s="14">
        <f>INDEX(战舰突破!$T$40:$T$52,通天塔!$J34+1)</f>
        <v>0</v>
      </c>
      <c r="FO34" s="14">
        <f>INDEX(战舰突破!$U$40:$U$52,通天塔!$J34+1)</f>
        <v>0.1</v>
      </c>
      <c r="FP34" s="14">
        <f>INDEX(战舰突破!$V$40:$V$52,通天塔!$J34+1)</f>
        <v>0</v>
      </c>
      <c r="FQ34" s="14">
        <f>INDEX(战舰突破!$X$40:$X$52,通天塔!$J34+1)</f>
        <v>100</v>
      </c>
      <c r="FT34" s="14">
        <f t="shared" si="41"/>
        <v>20525</v>
      </c>
      <c r="FU34" s="14">
        <f t="shared" si="42"/>
        <v>18266</v>
      </c>
      <c r="FV34" s="14">
        <f t="shared" si="43"/>
        <v>18666</v>
      </c>
      <c r="FW34" s="14">
        <f t="shared" si="44"/>
        <v>163966</v>
      </c>
      <c r="FX34" s="14">
        <f t="shared" si="45"/>
        <v>11225</v>
      </c>
      <c r="FY34" s="14">
        <f t="shared" si="46"/>
        <v>250924</v>
      </c>
      <c r="FZ34" s="14">
        <f t="shared" si="47"/>
        <v>4230</v>
      </c>
      <c r="GA34" s="28">
        <f t="shared" si="48"/>
        <v>2625</v>
      </c>
      <c r="GB34" s="28">
        <f t="shared" si="49"/>
        <v>2450</v>
      </c>
      <c r="GC34" s="28">
        <f t="shared" si="50"/>
        <v>2375</v>
      </c>
      <c r="GD34" s="28">
        <f t="shared" si="51"/>
        <v>2700</v>
      </c>
      <c r="GE34" s="28">
        <f t="shared" si="52"/>
        <v>1.04</v>
      </c>
      <c r="GF34" s="28">
        <f t="shared" si="53"/>
        <v>1.04</v>
      </c>
      <c r="GG34" s="28">
        <f t="shared" si="54"/>
        <v>0</v>
      </c>
      <c r="GH34" s="28">
        <f t="shared" si="55"/>
        <v>8.01</v>
      </c>
      <c r="GI34" s="14">
        <f t="shared" si="56"/>
        <v>1</v>
      </c>
      <c r="GJ34" s="14">
        <f t="shared" si="57"/>
        <v>1.25</v>
      </c>
      <c r="GK34" s="14">
        <f t="shared" si="58"/>
        <v>1.25</v>
      </c>
      <c r="GL34" s="18">
        <f t="shared" si="59"/>
        <v>1.25</v>
      </c>
      <c r="GM34" s="18">
        <f t="shared" si="60"/>
        <v>1</v>
      </c>
      <c r="GN34" s="18">
        <f t="shared" si="61"/>
        <v>1</v>
      </c>
      <c r="GO34" s="29">
        <f t="shared" si="62"/>
        <v>2775</v>
      </c>
      <c r="GP34" s="29">
        <f t="shared" si="62"/>
        <v>3075</v>
      </c>
      <c r="GQ34" s="29">
        <f t="shared" si="62"/>
        <v>3075</v>
      </c>
      <c r="GR34" s="26">
        <f t="shared" si="63"/>
        <v>0.1</v>
      </c>
      <c r="GS34" s="26">
        <f t="shared" si="64"/>
        <v>0.1</v>
      </c>
      <c r="GT34" s="26">
        <f t="shared" si="65"/>
        <v>0.1</v>
      </c>
      <c r="GU34" s="14">
        <f t="shared" si="66"/>
        <v>2</v>
      </c>
      <c r="GV34" s="14">
        <f t="shared" si="67"/>
        <v>2</v>
      </c>
      <c r="GW34" s="14">
        <f t="shared" si="68"/>
        <v>2</v>
      </c>
      <c r="GX34" s="14">
        <f t="shared" si="69"/>
        <v>4</v>
      </c>
      <c r="GY34" s="14">
        <f t="shared" si="70"/>
        <v>60</v>
      </c>
      <c r="GZ34" s="14">
        <f t="shared" si="71"/>
        <v>100</v>
      </c>
      <c r="HA34">
        <v>30</v>
      </c>
      <c r="HB34" s="14">
        <f t="shared" si="72"/>
        <v>3019440</v>
      </c>
      <c r="HD34" s="14">
        <f t="shared" si="73"/>
        <v>21597</v>
      </c>
      <c r="HE34" s="14">
        <f t="shared" si="74"/>
        <v>10232</v>
      </c>
      <c r="HF34" s="29">
        <f t="shared" si="75"/>
        <v>2352</v>
      </c>
      <c r="HG34" s="29">
        <f t="shared" si="76"/>
        <v>1458</v>
      </c>
      <c r="HH34" s="29">
        <f t="shared" si="77"/>
        <v>1518</v>
      </c>
      <c r="HI34" s="29">
        <f t="shared" si="78"/>
        <v>1645</v>
      </c>
      <c r="HJ34" s="14">
        <f t="shared" si="79"/>
        <v>1.04</v>
      </c>
      <c r="HK34" s="14">
        <f t="shared" si="80"/>
        <v>1.04</v>
      </c>
      <c r="HL34" s="14">
        <f t="shared" si="81"/>
        <v>5745</v>
      </c>
      <c r="HM34" s="14">
        <f t="shared" si="82"/>
        <v>8772</v>
      </c>
      <c r="HN34" s="26">
        <f t="shared" si="83"/>
        <v>0.43765002400384057</v>
      </c>
      <c r="HO34" s="26">
        <f t="shared" si="84"/>
        <v>0.53331777881474562</v>
      </c>
      <c r="HP34" s="29">
        <f t="shared" si="85"/>
        <v>1774</v>
      </c>
      <c r="HQ34" s="29">
        <f t="shared" si="86"/>
        <v>5614</v>
      </c>
      <c r="HR34" s="29">
        <f t="shared" si="87"/>
        <v>7799</v>
      </c>
      <c r="HS34" s="26">
        <f t="shared" si="88"/>
        <v>0.40164266426642659</v>
      </c>
      <c r="HT34" s="26">
        <f t="shared" si="89"/>
        <v>0.45789828982898284</v>
      </c>
      <c r="HU34" s="26">
        <f t="shared" si="90"/>
        <v>0.45789828982898284</v>
      </c>
      <c r="HV34" s="26">
        <f t="shared" si="91"/>
        <v>1.6426642664265634E-3</v>
      </c>
      <c r="HW34" s="29">
        <f t="shared" si="29"/>
        <v>1.4</v>
      </c>
      <c r="HX34" s="29">
        <f t="shared" si="30"/>
        <v>1.8203195319531953</v>
      </c>
      <c r="HY34" s="29">
        <f t="shared" si="31"/>
        <v>1.8203195319531953</v>
      </c>
      <c r="HZ34" s="29">
        <f t="shared" si="32"/>
        <v>12417.999999999998</v>
      </c>
      <c r="IA34" s="29">
        <f t="shared" si="33"/>
        <v>6812.8492349234921</v>
      </c>
      <c r="IB34" s="29">
        <f t="shared" si="34"/>
        <v>7098.3360148514848</v>
      </c>
      <c r="IC34" s="29">
        <f t="shared" si="35"/>
        <v>88463</v>
      </c>
      <c r="ID34" s="14">
        <f t="shared" si="92"/>
        <v>26329.19</v>
      </c>
      <c r="IH34" s="14">
        <v>1</v>
      </c>
      <c r="II34" s="14">
        <v>1</v>
      </c>
      <c r="IJ34" s="14">
        <v>480</v>
      </c>
      <c r="IK34" s="14">
        <v>80</v>
      </c>
      <c r="IL34" s="14">
        <v>60</v>
      </c>
      <c r="IM34" s="23">
        <f t="shared" si="93"/>
        <v>3888938</v>
      </c>
      <c r="IN34" s="23">
        <f t="shared" si="110"/>
        <v>1</v>
      </c>
      <c r="IO34" s="23">
        <f t="shared" si="111"/>
        <v>3888.94</v>
      </c>
      <c r="IP34" s="23">
        <f t="shared" si="112"/>
        <v>6321889</v>
      </c>
      <c r="IQ34" s="23">
        <f t="shared" si="96"/>
        <v>1</v>
      </c>
      <c r="IR34" s="23">
        <f t="shared" si="97"/>
        <v>6321.89</v>
      </c>
      <c r="IS34" s="14">
        <v>1</v>
      </c>
      <c r="IT34" s="14">
        <v>1</v>
      </c>
      <c r="IU34" s="14">
        <v>240</v>
      </c>
      <c r="IV34" s="14">
        <v>40</v>
      </c>
      <c r="IW34" s="14">
        <v>30</v>
      </c>
      <c r="IX34" s="23">
        <f>INT(($HP34*$GI34*IU34*$HW34+$HQ34*$GJ34*$HX34*IV34+$HR34*$GK34*$HY34*IW34)+$IC34*IS34+($HQ34*$GJ34*$HX34*IT34*5*6/1.5+$HR34*$GK34*$HY34*IT34*5*6/2))</f>
        <v>2249535</v>
      </c>
      <c r="IY34" s="23">
        <f t="shared" si="98"/>
        <v>1</v>
      </c>
      <c r="IZ34" s="23">
        <f t="shared" si="99"/>
        <v>2249.54</v>
      </c>
      <c r="JA34" s="23"/>
      <c r="JB34" s="23"/>
      <c r="JC34" s="23"/>
      <c r="JG34">
        <f t="shared" si="37"/>
        <v>1.2981526081991914</v>
      </c>
      <c r="JH34">
        <f t="shared" si="38"/>
        <v>1.3500787125271592</v>
      </c>
      <c r="JJ34" s="14">
        <v>10</v>
      </c>
      <c r="JK34" s="14">
        <v>2</v>
      </c>
      <c r="JL34" s="14">
        <v>1.5</v>
      </c>
      <c r="JM34" s="23">
        <f>INT(($HP34*$GI34*$HW34*JJ34+$HQ34*$GJ34*$HX34*JK34+$HR34*$GK34*$HY34*JL34))</f>
        <v>77002</v>
      </c>
      <c r="JN34" s="23">
        <f t="shared" si="100"/>
        <v>0</v>
      </c>
      <c r="JO34" s="23">
        <f t="shared" si="101"/>
        <v>77002</v>
      </c>
      <c r="JP34" s="14">
        <v>30</v>
      </c>
      <c r="JQ34" s="14">
        <v>6</v>
      </c>
      <c r="JR34" s="14">
        <v>4</v>
      </c>
      <c r="JS34" s="23">
        <f>INT(($HP34*$GI34*$HW34*JP34+$HQ34*$GJ34*$HX34*JQ34+$HR34*$GK34*$HY34*JR34))</f>
        <v>222135</v>
      </c>
      <c r="JT34" s="23">
        <f t="shared" si="102"/>
        <v>0</v>
      </c>
      <c r="JU34" s="23">
        <f t="shared" si="103"/>
        <v>222135</v>
      </c>
      <c r="JW34" s="23">
        <f t="shared" si="104"/>
        <v>296180</v>
      </c>
      <c r="JX34" s="23">
        <f t="shared" si="105"/>
        <v>0</v>
      </c>
      <c r="JY34" s="23">
        <f t="shared" si="106"/>
        <v>296180</v>
      </c>
      <c r="JZ34" s="23">
        <f t="shared" si="113"/>
        <v>115503</v>
      </c>
      <c r="KA34" s="23">
        <f t="shared" si="108"/>
        <v>0</v>
      </c>
      <c r="KB34" s="23">
        <f t="shared" si="109"/>
        <v>115503</v>
      </c>
      <c r="KH34" s="17"/>
    </row>
    <row r="35" spans="1:294" ht="16.5" x14ac:dyDescent="0.2">
      <c r="C35" s="14">
        <f t="shared" si="39"/>
        <v>1</v>
      </c>
      <c r="D35" s="14">
        <v>31</v>
      </c>
      <c r="E35" s="14" t="s">
        <v>728</v>
      </c>
      <c r="F35" s="14">
        <v>83</v>
      </c>
      <c r="G35" s="14">
        <v>83</v>
      </c>
      <c r="H35" s="14">
        <v>83</v>
      </c>
      <c r="I35" s="14">
        <v>83</v>
      </c>
      <c r="J35" s="14">
        <v>3</v>
      </c>
      <c r="K35" s="14">
        <v>3</v>
      </c>
      <c r="L35" s="14">
        <v>2</v>
      </c>
      <c r="M35" s="14">
        <v>2</v>
      </c>
      <c r="N35" s="14">
        <v>1</v>
      </c>
      <c r="O35" s="14">
        <v>1</v>
      </c>
      <c r="P35" s="14">
        <v>3</v>
      </c>
      <c r="Q35" s="14">
        <v>4</v>
      </c>
      <c r="R35" s="14">
        <v>3</v>
      </c>
      <c r="S35" s="14">
        <v>3</v>
      </c>
      <c r="T35" s="14">
        <v>3</v>
      </c>
      <c r="U35" s="14">
        <v>3</v>
      </c>
      <c r="V35" s="14">
        <v>3</v>
      </c>
      <c r="W35" s="14">
        <v>3</v>
      </c>
      <c r="X35" s="14">
        <v>83</v>
      </c>
      <c r="Y35" s="14">
        <v>83</v>
      </c>
      <c r="Z35" s="14">
        <v>83</v>
      </c>
      <c r="AA35" s="14">
        <v>83</v>
      </c>
      <c r="AB35" s="14">
        <v>83</v>
      </c>
      <c r="AC35" s="14">
        <v>83</v>
      </c>
      <c r="AD35" s="14">
        <v>83</v>
      </c>
      <c r="AE35" s="14">
        <v>83</v>
      </c>
      <c r="AF35" s="14">
        <v>10</v>
      </c>
      <c r="AG35" s="14">
        <v>10</v>
      </c>
      <c r="AH35" s="14">
        <v>10</v>
      </c>
      <c r="AI35" s="14">
        <v>10</v>
      </c>
      <c r="AJ35" s="14">
        <v>10</v>
      </c>
      <c r="AK35" s="14">
        <v>10</v>
      </c>
      <c r="AL35" s="14">
        <v>9</v>
      </c>
      <c r="AM35" s="14">
        <v>9</v>
      </c>
      <c r="AN35" s="14">
        <v>1</v>
      </c>
      <c r="AO35" s="14">
        <v>2</v>
      </c>
      <c r="AP35" s="14">
        <v>2</v>
      </c>
      <c r="AQ35" s="14">
        <v>2</v>
      </c>
      <c r="AR35" s="14">
        <v>2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7</v>
      </c>
      <c r="BF35" s="14">
        <f>ROUND((INDEX(新战舰养成!S$6:S$18,通天塔!$J35+1)+INDEX(新战舰养成!D$6:D$18,通天塔!$J35+1)*(通天塔!$G35-1))*INDEX(战舰突破!$D$6:$D$18,通天塔!$M35+1),0)</f>
        <v>5190</v>
      </c>
      <c r="BG35" s="14">
        <f>ROUND((INDEX(新战舰养成!T$6:T$18,通天塔!$J35+1)+INDEX(新战舰养成!E$6:E$18,通天塔!$J35+1)*(通天塔!$G35-1))*INDEX(战舰突破!$D$6:$D$18,通天塔!$M35+1),0)</f>
        <v>41448</v>
      </c>
      <c r="BH35" s="14">
        <f>ROUND((INDEX(新战舰养成!U$6:U$18,通天塔!$J35+1)+INDEX(新战舰养成!F$6:F$18,通天塔!$J35+1)*(通天塔!$G35-1))*INDEX(战舰突破!$D$6:$D$18,通天塔!$M35+1),0)</f>
        <v>2668</v>
      </c>
      <c r="BI35" s="14">
        <f>ROUND((INDEX(新战舰养成!V$6:V$18,通天塔!$J35+1)+INDEX(新战舰养成!G$6:G$18,通天塔!$J35+1)*(通天塔!$G35-1))*INDEX(战舰突破!$D$6:$D$18,通天塔!$M35+1),0)</f>
        <v>360</v>
      </c>
      <c r="BJ35" s="14">
        <f>ROUND((INDEX(新战舰养成!W$6:W$18,通天塔!$J35+1)+INDEX(新战舰养成!H$6:H$18,通天塔!$J35+1)*(通天塔!$G35-1))*INDEX(战舰突破!$D$6:$D$18,通天塔!$M35+1),0)</f>
        <v>5</v>
      </c>
      <c r="BL35" s="14">
        <f>IF($H35&gt;0,ROUND((INDEX(新战舰养成!X$6:X$18,通天塔!$K35+1)+INDEX(新战舰养成!I$6:I$18,通天塔!$K35+1)*(通天塔!$H35-1))*INDEX(战舰突破!$D$6:$D$18,通天塔!$N35+1),0),0)</f>
        <v>5066</v>
      </c>
      <c r="BM35" s="14">
        <f>IF($H35&gt;0,ROUND((INDEX(新战舰养成!Y$6:Y$18,通天塔!$K35+1)+INDEX(新战舰养成!J$6:J$18,通天塔!$K35+1)*(通天塔!$H35-1))*INDEX(战舰突破!$D$6:$D$18,通天塔!$N35+1),0),0)</f>
        <v>0</v>
      </c>
      <c r="BN35" s="14">
        <f>IF($H35&gt;0,ROUND((INDEX(新战舰养成!Z$6:Z$18,通天塔!$K35+1)+INDEX(新战舰养成!K$6:K$18,通天塔!$K35+1)*(通天塔!$H35-1))*INDEX(战舰突破!$D$6:$D$18,通天塔!$N35+1),0),0)</f>
        <v>0</v>
      </c>
      <c r="BO35" s="14">
        <f>IF($H35&gt;0,ROUND((INDEX(新战舰养成!AA$6:AA$18,通天塔!$K35+1)+INDEX(新战舰养成!L$6:L$18,通天塔!$K35+1)*(通天塔!$H35-1))*INDEX(战舰突破!$D$6:$D$18,通天塔!$N35+1),0),0)</f>
        <v>47575</v>
      </c>
      <c r="BP35" s="14">
        <f>IF($H35&gt;0,ROUND((INDEX(新战舰养成!AB$6:AB$18,通天塔!$K35+1)+INDEX(新战舰养成!M$6:M$18,通天塔!$K35+1)*(通天塔!$H35-1))*INDEX(战舰突破!$D$6:$D$18,通天塔!$N35+1),0),0)</f>
        <v>949</v>
      </c>
      <c r="BR35" s="14">
        <f>IF($I35&gt;0,ROUND((INDEX(新战舰养成!AC$6:AC$18,通天塔!$L35+1)+INDEX(新战舰养成!I$6:I$18,通天塔!$L35+1)*(通天塔!$I35-1))*INDEX(战舰突破!$D$6:$D$18,通天塔!$O35+1),0),0)</f>
        <v>3207</v>
      </c>
      <c r="BS35" s="14">
        <f>IF($I35&gt;0,ROUND((INDEX(新战舰养成!AD$6:AD$18,通天塔!$L35+1)+INDEX(新战舰养成!J$6:J$18,通天塔!$L35+1)*(通天塔!$I35-1))*INDEX(战舰突破!$D$6:$D$18,通天塔!$O35+1),0),0)</f>
        <v>0</v>
      </c>
      <c r="BT35" s="14">
        <f>IF($I35&gt;0,ROUND((INDEX(新战舰养成!AE$6:AE$18,通天塔!$L35+1)+INDEX(新战舰养成!K$6:K$18,通天塔!$L35+1)*(通天塔!$I35-1))*INDEX(战舰突破!$D$6:$D$18,通天塔!$O35+1),0),0)</f>
        <v>0</v>
      </c>
      <c r="BU35" s="14">
        <f>IF($I35&gt;0,ROUND((INDEX(新战舰养成!AF$6:AF$18,通天塔!$L35+1)+INDEX(新战舰养成!L$6:L$18,通天塔!$L35+1)*(通天塔!$I35-1))*INDEX(战舰突破!$D$6:$D$18,通天塔!$O35+1),0),0)</f>
        <v>21973</v>
      </c>
      <c r="BV35" s="14">
        <f>IF($I35&gt;0,ROUND((INDEX(新战舰养成!AG$6:AG$18,通天塔!$L35+1)+INDEX(新战舰养成!M$6:M$18,通天塔!$L35+1)*(通天塔!$I35-1))*INDEX(战舰突破!$D$6:$D$18,通天塔!$O35+1),0),0)</f>
        <v>607</v>
      </c>
      <c r="BY35" s="14">
        <f>(INDEX(装备数值!$C$13:$G$116,通天塔!$P35*8+1,BY$2)+INDEX(装备数值!$C$13:$G$116,通天塔!$Q35*8+2,BY$2)+INDEX(装备数值!$C$13:$G$116,通天塔!$S35*8+3,BY$2)+INDEX(装备数值!$C$13:$G$116,通天塔!$R35*8+4,BY$2)+INDEX(装备数值!$C$13:$G$116,通天塔!$T35*8+5,BY$2)+INDEX(装备数值!$C$13:$G$116,通天塔!$U35*8+6,BY$2)+INDEX(装备数值!$C$13:$G$116,通天塔!$V35*8+7,BY$2)+INDEX(装备数值!$C$13:$G$116,通天塔!$W35*8+8,BY$2))</f>
        <v>2000</v>
      </c>
      <c r="BZ35" s="14">
        <f>(INDEX(装备数值!$C$13:$G$116,通天塔!$P35*8+1,BZ$2)+INDEX(装备数值!$C$13:$G$116,通天塔!$Q35*8+2,BZ$2)+INDEX(装备数值!$C$13:$G$116,通天塔!$S35*8+3,BZ$2)+INDEX(装备数值!$C$13:$G$116,通天塔!$R35*8+4,BZ$2)+INDEX(装备数值!$C$13:$G$116,通天塔!$T35*8+5,BZ$2)+INDEX(装备数值!$C$13:$G$116,通天塔!$U35*8+6,BZ$2)+INDEX(装备数值!$C$13:$G$116,通天塔!$V35*8+7,BZ$2)+INDEX(装备数值!$C$13:$G$116,通天塔!$W35*8+8,BZ$2))</f>
        <v>15000</v>
      </c>
      <c r="CA35" s="14">
        <f>(INDEX(装备数值!$C$13:$G$116,通天塔!$P35*8+1,CA$2)+INDEX(装备数值!$C$13:$G$116,通天塔!$Q35*8+2,CA$2)+INDEX(装备数值!$C$13:$G$116,通天塔!$S35*8+3,CA$2)+INDEX(装备数值!$C$13:$G$116,通天塔!$R35*8+4,CA$2)+INDEX(装备数值!$C$13:$G$116,通天塔!$T35*8+5,CA$2)+INDEX(装备数值!$C$13:$G$116,通天塔!$U35*8+6,CA$2)+INDEX(装备数值!$C$13:$G$116,通天塔!$V35*8+7,CA$2)+INDEX(装备数值!$C$13:$G$116,通天塔!$W35*8+8,CA$2))</f>
        <v>1140</v>
      </c>
      <c r="CB35" s="14">
        <f>(INDEX(装备数值!$C$13:$G$116,通天塔!$P35*8+1,CB$2)+INDEX(装备数值!$C$13:$G$116,通天塔!$Q35*8+2,CB$2)+INDEX(装备数值!$C$13:$G$116,通天塔!$S35*8+3,CB$2)+INDEX(装备数值!$C$13:$G$116,通天塔!$R35*8+4,CB$2)+INDEX(装备数值!$C$13:$G$116,通天塔!$T35*8+5,CB$2)+INDEX(装备数值!$C$13:$G$116,通天塔!$U35*8+6,CB$2)+INDEX(装备数值!$C$13:$G$116,通天塔!$V35*8+7,CB$2)+INDEX(装备数值!$C$13:$G$116,通天塔!$W35*8+8,CB$2))</f>
        <v>34000</v>
      </c>
      <c r="CC35" s="14">
        <f>(INDEX(装备数值!$C$13:$G$116,通天塔!$P35*8+1,CC$2)+INDEX(装备数值!$C$13:$G$116,通天塔!$Q35*8+2,CC$2)+INDEX(装备数值!$C$13:$G$116,通天塔!$S35*8+3,CC$2)+INDEX(装备数值!$C$13:$G$116,通天塔!$R35*8+4,CC$2)+INDEX(装备数值!$C$13:$G$116,通天塔!$T35*8+5,CC$2)+INDEX(装备数值!$C$13:$G$116,通天塔!$U35*8+6,CC$2)+INDEX(装备数值!$C$13:$G$116,通天塔!$V35*8+7,CC$2)+INDEX(装备数值!$C$13:$G$116,通天塔!$W35*8+8,CC$2))</f>
        <v>350</v>
      </c>
      <c r="CF35" s="14">
        <f>INDEX(装备数值!$I$13:$M$116,通天塔!$P35*8+1,CF$2)*$X35+INDEX(装备数值!$I$13:$M$116,通天塔!$Q35*8+2,CF$2)*$Y35+INDEX(装备数值!$I$13:$M$116,通天塔!$S35*8+3,CF$2)*$Z35+INDEX(装备数值!$I$13:$M$116,通天塔!$R35*8+4,CF$2)*$AA35+INDEX(装备数值!$I$13:$M$116,通天塔!$T35*8+5,CF$2)*$AB35+INDEX(装备数值!$I$13:$M$116,通天塔!$U35*8+6,CF$2)*$AC35+INDEX(装备数值!$I$13:$M$116,通天塔!$V35*8+7,CF$2)*$AD35+INDEX(装备数值!$I$13:$M$116,通天塔!$W35*8+8,CF$2)*$AE35</f>
        <v>6640</v>
      </c>
      <c r="CG35" s="14">
        <f>INDEX(装备数值!$I$13:$M$116,通天塔!$P35*8+1,CG$2)*$X35+INDEX(装备数值!$I$13:$M$116,通天塔!$Q35*8+2,CG$2)*$Y35+INDEX(装备数值!$I$13:$M$116,通天塔!$S35*8+3,CG$2)*$Z35+INDEX(装备数值!$I$13:$M$116,通天塔!$R35*8+4,CG$2)*$AA35+INDEX(装备数值!$I$13:$M$116,通天塔!$T35*8+5,CG$2)*$AB35+INDEX(装备数值!$I$13:$M$116,通天塔!$U35*8+6,CG$2)*$AC35+INDEX(装备数值!$I$13:$M$116,通天塔!$V35*8+7,CG$2)*$AD35+INDEX(装备数值!$I$13:$M$116,通天塔!$W35*8+8,CG$2)*$AE35</f>
        <v>49800</v>
      </c>
      <c r="CH35" s="14">
        <f>INDEX(装备数值!$I$13:$M$116,通天塔!$P35*8+1,CH$2)*$X35+INDEX(装备数值!$I$13:$M$116,通天塔!$Q35*8+2,CH$2)*$Y35+INDEX(装备数值!$I$13:$M$116,通天塔!$S35*8+3,CH$2)*$Z35+INDEX(装备数值!$I$13:$M$116,通天塔!$R35*8+4,CH$2)*$AA35+INDEX(装备数值!$I$13:$M$116,通天塔!$T35*8+5,CH$2)*$AB35+INDEX(装备数值!$I$13:$M$116,通天塔!$U35*8+6,CH$2)*$AC35+INDEX(装备数值!$I$13:$M$116,通天塔!$V35*8+7,CH$2)*$AD35+INDEX(装备数值!$I$13:$M$116,通天塔!$W35*8+8,CH$2)*$AE35</f>
        <v>3486</v>
      </c>
      <c r="CI35" s="14">
        <f>INDEX(装备数值!$I$13:$M$116,通天塔!$P35*8+1,CI$2)*$X35+INDEX(装备数值!$I$13:$M$116,通天塔!$Q35*8+2,CI$2)*$Y35+INDEX(装备数值!$I$13:$M$116,通天塔!$S35*8+3,CI$2)*$Z35+INDEX(装备数值!$I$13:$M$116,通天塔!$R35*8+4,CI$2)*$AA35+INDEX(装备数值!$I$13:$M$116,通天塔!$T35*8+5,CI$2)*$AB35+INDEX(装备数值!$I$13:$M$116,通天塔!$U35*8+6,CI$2)*$AC35+INDEX(装备数值!$I$13:$M$116,通天塔!$V35*8+7,CI$2)*$AD35+INDEX(装备数值!$I$13:$M$116,通天塔!$W35*8+8,CI$2)*$AE35</f>
        <v>83000</v>
      </c>
      <c r="CJ35" s="14">
        <f>INDEX(装备数值!$I$13:$M$116,通天塔!$P35*8+1,CJ$2)*$X35+INDEX(装备数值!$I$13:$M$116,通天塔!$Q35*8+2,CJ$2)*$Y35+INDEX(装备数值!$I$13:$M$116,通天塔!$S35*8+3,CJ$2)*$Z35+INDEX(装备数值!$I$13:$M$116,通天塔!$R35*8+4,CJ$2)*$AA35+INDEX(装备数值!$I$13:$M$116,通天塔!$T35*8+5,CJ$2)*$AB35+INDEX(装备数值!$I$13:$M$116,通天塔!$U35*8+6,CJ$2)*$AC35+INDEX(装备数值!$I$13:$M$116,通天塔!$V35*8+7,CJ$2)*$AD35+INDEX(装备数值!$I$13:$M$116,通天塔!$W35*8+8,CJ$2)*$AE35</f>
        <v>1162</v>
      </c>
      <c r="CM35" s="14">
        <f>INDEX(装备数值!$X$13:$AH$116,$P35*8+1,CM$2)*$AF35+INDEX(装备数值!$X$13:$AH$116,$Q35*8+2,CM$2)*$AG35+INDEX(装备数值!$X$13:$AH$116,$S35*8+3,CM$2)*$AH35+INDEX(装备数值!$X$13:$AH$116,$R35*8+4,CM$2)*$AI35+INDEX(装备数值!$X$13:$AH$116,$T35*8+5,CM$2)*$AJ35+INDEX(装备数值!$X$13:$AH$116,$U35*8+6,CM$2)*$AK35+INDEX(装备数值!$X$13:$AH$116,$V35*8+7,CM$2)*$AL35+INDEX(装备数值!$X$13:$AH$116,$W35*8+8,CM$2)*$AM35</f>
        <v>2700</v>
      </c>
      <c r="CN35" s="14">
        <f>INDEX(装备数值!$X$13:$AH$116,$P35*8+1,CN$2)*$AF35+INDEX(装备数值!$X$13:$AH$116,$Q35*8+2,CN$2)*$AG35+INDEX(装备数值!$X$13:$AH$116,$S35*8+3,CN$2)*$AH35+INDEX(装备数值!$X$13:$AH$116,$R35*8+4,CN$2)*$AI35+INDEX(装备数值!$X$13:$AH$116,$T35*8+5,CN$2)*$AJ35+INDEX(装备数值!$X$13:$AH$116,$U35*8+6,CN$2)*$AK35+INDEX(装备数值!$X$13:$AH$116,$V35*8+7,CN$2)*$AL35+INDEX(装备数值!$X$13:$AH$116,$W35*8+8,CN$2)*$AM35</f>
        <v>25125</v>
      </c>
      <c r="CO35" s="14">
        <f>INDEX(装备数值!$X$13:$AH$116,$P35*8+1,CO$2)*$AF35+INDEX(装备数值!$X$13:$AH$116,$Q35*8+2,CO$2)*$AG35+INDEX(装备数值!$X$13:$AH$116,$S35*8+3,CO$2)*$AH35+INDEX(装备数值!$X$13:$AH$116,$R35*8+4,CO$2)*$AI35+INDEX(装备数值!$X$13:$AH$116,$T35*8+5,CO$2)*$AJ35+INDEX(装备数值!$X$13:$AH$116,$U35*8+6,CO$2)*$AK35+INDEX(装备数值!$X$13:$AH$116,$V35*8+7,CO$2)*$AL35+INDEX(装备数值!$X$13:$AH$116,$W35*8+8,CO$2)*$AM35</f>
        <v>1500</v>
      </c>
      <c r="CP35" s="14">
        <f>INDEX(装备数值!$X$13:$AH$116,$P35*8+1,CP$2)*$AF35+INDEX(装备数值!$X$13:$AH$116,$Q35*8+2,CP$2)*$AG35+INDEX(装备数值!$X$13:$AH$116,$S35*8+3,CP$2)*$AH35+INDEX(装备数值!$X$13:$AH$116,$R35*8+4,CP$2)*$AI35+INDEX(装备数值!$X$13:$AH$116,$T35*8+5,CP$2)*$AJ35+INDEX(装备数值!$X$13:$AH$116,$U35*8+6,CP$2)*$AK35+INDEX(装备数值!$X$13:$AH$116,$V35*8+7,CP$2)*$AL35+INDEX(装备数值!$X$13:$AH$116,$W35*8+8,CP$2)*$AM35</f>
        <v>28500</v>
      </c>
      <c r="CQ35" s="14">
        <f>INDEX(装备数值!$X$13:$AH$116,$P35*8+1,CQ$2)*$AF35+INDEX(装备数值!$X$13:$AH$116,$Q35*8+2,CQ$2)*$AG35+INDEX(装备数值!$X$13:$AH$116,$S35*8+3,CQ$2)*$AH35+INDEX(装备数值!$X$13:$AH$116,$R35*8+4,CQ$2)*$AI35+INDEX(装备数值!$X$13:$AH$116,$T35*8+5,CQ$2)*$AJ35+INDEX(装备数值!$X$13:$AH$116,$U35*8+6,CQ$2)*$AK35+INDEX(装备数值!$X$13:$AH$116,$V35*8+7,CQ$2)*$AL35+INDEX(装备数值!$X$13:$AH$116,$W35*8+8,CQ$2)*$AM35</f>
        <v>600</v>
      </c>
      <c r="CR35" s="14">
        <f>INDEX(装备数值!$X$13:$AH$116,$P35*8+1,CR$2)*$AF35+INDEX(装备数值!$X$13:$AH$116,$Q35*8+2,CR$2)*$AG35+INDEX(装备数值!$X$13:$AH$116,$S35*8+3,CR$2)*$AH35+INDEX(装备数值!$X$13:$AH$116,$R35*8+4,CR$2)*$AI35+INDEX(装备数值!$X$13:$AH$116,$T35*8+5,CR$2)*$AJ35+INDEX(装备数值!$X$13:$AH$116,$U35*8+6,CR$2)*$AK35+INDEX(装备数值!$X$13:$AH$116,$V35*8+7,CR$2)*$AL35+INDEX(装备数值!$X$13:$AH$116,$W35*8+8,CR$2)*$AM35</f>
        <v>2500</v>
      </c>
      <c r="CS35" s="14">
        <f>INDEX(装备数值!$X$13:$AH$116,$P35*8+1,CS$2)*$AF35+INDEX(装备数值!$X$13:$AH$116,$Q35*8+2,CS$2)*$AG35+INDEX(装备数值!$X$13:$AH$116,$S35*8+3,CS$2)*$AH35+INDEX(装备数值!$X$13:$AH$116,$R35*8+4,CS$2)*$AI35+INDEX(装备数值!$X$13:$AH$116,$T35*8+5,CS$2)*$AJ35+INDEX(装备数值!$X$13:$AH$116,$U35*8+6,CS$2)*$AK35+INDEX(装备数值!$X$13:$AH$116,$V35*8+7,CS$2)*$AL35+INDEX(装备数值!$X$13:$AH$116,$W35*8+8,CS$2)*$AM35</f>
        <v>2250</v>
      </c>
      <c r="CT35" s="14">
        <f>INDEX(装备数值!$X$13:$AH$116,$P35*8+1,CT$2)*$AF35+INDEX(装备数值!$X$13:$AH$116,$Q35*8+2,CT$2)*$AG35+INDEX(装备数值!$X$13:$AH$116,$S35*8+3,CT$2)*$AH35+INDEX(装备数值!$X$13:$AH$116,$R35*8+4,CT$2)*$AI35+INDEX(装备数值!$X$13:$AH$116,$T35*8+5,CT$2)*$AJ35+INDEX(装备数值!$X$13:$AH$116,$U35*8+6,CT$2)*$AK35+INDEX(装备数值!$X$13:$AH$116,$V35*8+7,CT$2)*$AL35+INDEX(装备数值!$X$13:$AH$116,$W35*8+8,CT$2)*$AM35</f>
        <v>2250</v>
      </c>
      <c r="CU35" s="14">
        <f>INDEX(装备数值!$X$13:$AH$116,$P35*8+1,CU$2)*$AF35+INDEX(装备数值!$X$13:$AH$116,$Q35*8+2,CU$2)*$AG35+INDEX(装备数值!$X$13:$AH$116,$S35*8+3,CU$2)*$AH35+INDEX(装备数值!$X$13:$AH$116,$R35*8+4,CU$2)*$AI35+INDEX(装备数值!$X$13:$AH$116,$T35*8+5,CU$2)*$AJ35+INDEX(装备数值!$X$13:$AH$116,$U35*8+6,CU$2)*$AK35+INDEX(装备数值!$X$13:$AH$116,$V35*8+7,CU$2)*$AL35+INDEX(装备数值!$X$13:$AH$116,$W35*8+8,CU$2)*$AM35</f>
        <v>2500</v>
      </c>
      <c r="CV35" s="14">
        <f>INDEX(装备数值!$X$13:$AH$116,$P35*8+1,CV$2)*$AF35+INDEX(装备数值!$X$13:$AH$116,$Q35*8+2,CV$2)*$AG35+INDEX(装备数值!$X$13:$AH$116,$S35*8+3,CV$2)*$AH35+INDEX(装备数值!$X$13:$AH$116,$R35*8+4,CV$2)*$AI35+INDEX(装备数值!$X$13:$AH$116,$T35*8+5,CV$2)*$AJ35+INDEX(装备数值!$X$13:$AH$116,$U35*8+6,CV$2)*$AK35+INDEX(装备数值!$X$13:$AH$116,$V35*8+7,CV$2)*$AL35+INDEX(装备数值!$X$13:$AH$116,$W35*8+8,CV$2)*$AM35</f>
        <v>0</v>
      </c>
      <c r="CW35" s="14">
        <f>INDEX(装备数值!$X$13:$AH$116,$P35*8+1,CW$2)*$AF35+INDEX(装备数值!$X$13:$AH$116,$Q35*8+2,CW$2)*$AG35+INDEX(装备数值!$X$13:$AH$116,$S35*8+3,CW$2)*$AH35+INDEX(装备数值!$X$13:$AH$116,$R35*8+4,CW$2)*$AI35+INDEX(装备数值!$X$13:$AH$116,$T35*8+5,CW$2)*$AJ35+INDEX(装备数值!$X$13:$AH$116,$U35*8+6,CW$2)*$AK35+INDEX(装备数值!$X$13:$AH$116,$V35*8+7,CW$2)*$AL35+INDEX(装备数值!$X$13:$AH$116,$W35*8+8,CW$2)*$AM35</f>
        <v>0</v>
      </c>
      <c r="CY35" s="14">
        <f>INDEX(装备数值!$AN$17:$AN$117,MATCH(MIN($X35:$AE35),装备数值!$AO$17:$AO$117,1))</f>
        <v>8</v>
      </c>
      <c r="CZ35" s="14">
        <f>IF(COUNTIF($P35:$W35,"&gt;"&amp;0)=8,INDEX(装备数值!AR$17:AR$117,$CY35+1),0)</f>
        <v>960</v>
      </c>
      <c r="DA35" s="14">
        <f>IF(COUNTIF($P35:$W35,"&gt;"&amp;0)=8,INDEX(装备数值!AS$17:AS$117,$CY35+1),0)</f>
        <v>7200</v>
      </c>
      <c r="DB35" s="14">
        <f>IF(COUNTIF($P35:$W35,"&gt;"&amp;0)=8,INDEX(装备数值!AT$17:AT$117,$CY35+1),0)</f>
        <v>480</v>
      </c>
      <c r="DC35" s="14">
        <f>IF(COUNTIF($P35:$W35,"&gt;"&amp;0)=8,INDEX(装备数值!AU$17:AU$117,$CY35+1),0)</f>
        <v>9600</v>
      </c>
      <c r="DD35" s="14">
        <f>IF(COUNTIF($P35:$W35,"&gt;"&amp;0)=8,INDEX(装备数值!AV$17:AV$117,$CY35+1),0)</f>
        <v>160</v>
      </c>
      <c r="DF35" s="14">
        <f>INDEX(装备数值!$AY$17:$AY$77,MATCH(MIN($AF35:$AM35),装备数值!$AZ$17:$AZ$77,1))</f>
        <v>4</v>
      </c>
      <c r="DG35" s="26">
        <f>INDEX(装备数值!BA$17:BA$77,通天塔!DF35+1)</f>
        <v>0.04</v>
      </c>
      <c r="DH35" s="26">
        <f>INDEX(装备数值!BA$17:BA$77,通天塔!DF35+1)</f>
        <v>0.04</v>
      </c>
      <c r="DJ35" s="14">
        <f t="shared" si="40"/>
        <v>9</v>
      </c>
      <c r="DK35" s="14">
        <f>VLOOKUP(DJ35,军阶与晶片数值!$W$6:$X$27,2)</f>
        <v>2</v>
      </c>
      <c r="DL35" s="14">
        <f>INDEX(军阶与晶片数值!Y$6:Y$27,$DK35+1)</f>
        <v>200</v>
      </c>
      <c r="DM35" s="14">
        <f>INDEX(军阶与晶片数值!Z$6:Z$27,$DK35+1)</f>
        <v>200</v>
      </c>
      <c r="DN35" s="14">
        <f>INDEX(军阶与晶片数值!AA$6:AA$27,$DK35+1)</f>
        <v>200</v>
      </c>
      <c r="DO35" s="14">
        <f>INDEX(军阶与晶片数值!AB$6:AB$27,$DK35+1)</f>
        <v>200</v>
      </c>
      <c r="DP35" s="29">
        <f>INDEX(军阶与晶片数值!AC$6:AC$27,$DK35+1)</f>
        <v>10</v>
      </c>
      <c r="DQ35" s="29">
        <f>INDEX(军阶与晶片数值!AD$6:AD$27,$DK35+1)</f>
        <v>5</v>
      </c>
      <c r="DS35" s="26">
        <f>INDEX(军阶与晶片数值!I$6:I$16,AN35+1)</f>
        <v>0.01</v>
      </c>
      <c r="DT35" s="26">
        <f>INDEX(军阶与晶片数值!M$6:M$16,AO35+1)</f>
        <v>0.03</v>
      </c>
      <c r="DU35" s="26">
        <f>INDEX(军阶与晶片数值!J$6:J$16,AP35+1)</f>
        <v>0.03</v>
      </c>
      <c r="DV35" s="26">
        <f>INDEX(军阶与晶片数值!K$6:K$16,AQ35+1)</f>
        <v>0.06</v>
      </c>
      <c r="DW35" s="26">
        <f>INDEX(军阶与晶片数值!L$6:L$16,AR35+1)</f>
        <v>0.06</v>
      </c>
      <c r="DX35" s="28">
        <f>INDEX(军阶与晶片数值!N$6:N$16,AS35+1)</f>
        <v>0</v>
      </c>
      <c r="DY35" s="28">
        <f>INDEX(军阶与晶片数值!O$6:O$16,AT35+1)</f>
        <v>0</v>
      </c>
      <c r="DZ35" s="28">
        <f>INDEX(军阶与晶片数值!P$6:P$16,AU35+1)</f>
        <v>0</v>
      </c>
      <c r="EA35" s="28">
        <f>INDEX(军阶与晶片数值!Q$6:Q$16,AV35+1)</f>
        <v>0</v>
      </c>
      <c r="EB35" s="26">
        <f>INDEX(军阶与晶片数值!R$6:R$16,AW35+1)</f>
        <v>0</v>
      </c>
      <c r="EC35" s="26">
        <f>INDEX(军阶与晶片数值!S$6:S$16,AX35+1)</f>
        <v>0</v>
      </c>
      <c r="ED35" s="26">
        <f>INDEX(军阶与晶片数值!T$6:T$16,AY35+1)</f>
        <v>0</v>
      </c>
      <c r="EE35" s="26">
        <f>INDEX(军阶与晶片数值!U$6:U$16,AZ35+1)</f>
        <v>0</v>
      </c>
      <c r="EG35" s="26">
        <f>INDEX(军阶与晶片数值!$C$6:$C$36,通天塔!$BA35+1)</f>
        <v>0.25</v>
      </c>
      <c r="EH35" s="26">
        <f>INDEX(军阶与晶片数值!$C$6:$C$36,通天塔!$BA35+1)</f>
        <v>0.25</v>
      </c>
      <c r="EI35" s="26">
        <f>INDEX(军阶与晶片数值!$C$6:$C$36,通天塔!$BA35+1)</f>
        <v>0.25</v>
      </c>
      <c r="EJ35" s="26">
        <f>INDEX(军阶与晶片数值!$C$6:$C$36,通天塔!$BA35+1)</f>
        <v>0.25</v>
      </c>
      <c r="EK35" s="26">
        <f>INDEX(军阶与晶片数值!$C$6:$C$36,通天塔!$BA35+1)</f>
        <v>0.25</v>
      </c>
      <c r="EM35" s="14">
        <f>INDEX(战舰突破!$H$6:$H$18,通天塔!$J35+1)+INDEX(战舰突破!$H$23:$H$35,通天塔!$K35+1)+INDEX(战舰突破!$H$40:$H$52,通天塔!$L35+1)</f>
        <v>200</v>
      </c>
      <c r="EN35" s="14">
        <f>INDEX(战舰突破!$I$6:$I$18,通天塔!$J35+1)+INDEX(战舰突破!$I$23:$I$35,通天塔!$K35+1)+INDEX(战舰突破!$I$40:$I$52,通天塔!$L35+1)</f>
        <v>200</v>
      </c>
      <c r="EO35" s="14">
        <f>INDEX(战舰突破!$J$6:$J$18,通天塔!$J35+1)+INDEX(战舰突破!$J$23:$J$35,通天塔!$K35+1)+INDEX(战舰突破!$J$40:$J$52,通天塔!$L35+1)</f>
        <v>0</v>
      </c>
      <c r="EP35" s="14">
        <f>INDEX(战舰突破!$K$6:$K$18,通天塔!$J35+1)+INDEX(战舰突破!$K$23:$K$35,通天塔!$K35+1)+INDEX(战舰突破!$K$40:$K$52,通天塔!$L35+1)</f>
        <v>0</v>
      </c>
      <c r="EQ35" s="14">
        <f>INDEX(战舰突破!$L$6:$L$18,通天塔!$J35+1)+INDEX(战舰突破!$L$23:$L$35,通天塔!$K35+1)+INDEX(战舰突破!$L$40:$L$52,通天塔!$L35+1)</f>
        <v>200</v>
      </c>
      <c r="ER35" s="18">
        <f>INDEX(战舰突破!$N$6:$N$18,通天塔!$J35+1)+INDEX(战舰突破!$N$23:$N$35,通天塔!$K35+1)+INDEX(战舰突破!$N$40:$N$52,通天塔!$L35+1)</f>
        <v>0</v>
      </c>
      <c r="ES35" s="18">
        <f>INDEX(战舰突破!$O$6:$O$18,通天塔!$J35+1)+INDEX(战舰突破!$O$23:$O$35,通天塔!$K35+1)+INDEX(战舰突破!$O$40:$O$52,通天塔!$L35+1)</f>
        <v>0</v>
      </c>
      <c r="ET35" s="18">
        <f>INDEX(战舰突破!$P$6:$P$18,通天塔!$J35+1)+INDEX(战舰突破!$P$23:$P$35,通天塔!$K35+1)+INDEX(战舰突破!$P$40:$P$52,通天塔!$L35+1)</f>
        <v>0</v>
      </c>
      <c r="EU35" s="18">
        <f>INDEX(战舰突破!$Q$6:$Q$18,通天塔!$J35+1)+INDEX(战舰突破!$Q$23:$Q$35,通天塔!$K35+1)+INDEX(战舰突破!$Q$40:$Q$52,通天塔!$L35+1)</f>
        <v>0</v>
      </c>
      <c r="EV35" s="18">
        <f>INDEX(战舰突破!$R$6:$R$18,通天塔!$J35+1)+INDEX(战舰突破!$R$23:$R$35,通天塔!$K35+1)+INDEX(战舰突破!$R$40:$R$52,通天塔!$L35+1)</f>
        <v>0</v>
      </c>
      <c r="EW35" s="18">
        <f>INDEX(战舰突破!$M$6:$M$18,通天塔!$J35+1)+INDEX(战舰突破!$M$23:$M$35,通天塔!$K35+1)+INDEX(战舰突破!$M$40:$M$52,通天塔!$L35+1)</f>
        <v>0</v>
      </c>
      <c r="EX35" s="22">
        <f>INDEX(战舰突破!$W$6:$W$18,通天塔!$J35+1)+INDEX(战舰突破!$W$23:$W$35,通天塔!$K35+1)+INDEX(战舰突破!$W$40:$W$52,通天塔!$L35+1)</f>
        <v>0.3</v>
      </c>
      <c r="FA35" s="14">
        <f>INDEX(战舰突破!$S$6:$S$18,通天塔!$J35+1)</f>
        <v>0</v>
      </c>
      <c r="FB35" s="14">
        <f>INDEX(战舰突破!$T$6:$T$18,通天塔!$J35+1)</f>
        <v>0.25</v>
      </c>
      <c r="FC35" s="14">
        <f>INDEX(战舰突破!$U$6:$U$18,通天塔!$J35+1)</f>
        <v>0.1</v>
      </c>
      <c r="FD35" s="14">
        <f>INDEX(战舰突破!$V$6:$V$18,通天塔!$J35+1)</f>
        <v>0</v>
      </c>
      <c r="FE35" s="14">
        <f>INDEX(战舰突破!$X$6:$X$18,通天塔!$J35+1)</f>
        <v>4</v>
      </c>
      <c r="FG35" s="14">
        <f>INDEX(战舰突破!$S$23:$S$35,通天塔!$J35+1)</f>
        <v>0.25</v>
      </c>
      <c r="FH35" s="14">
        <f>INDEX(战舰突破!$T$23:$T$35,通天塔!$J35+1)</f>
        <v>0</v>
      </c>
      <c r="FI35" s="14">
        <f>INDEX(战舰突破!$U$23:$U$35,通天塔!$J35+1)</f>
        <v>0.1</v>
      </c>
      <c r="FJ35" s="14">
        <f>INDEX(战舰突破!$V$23:$V$35,通天塔!$J35+1)</f>
        <v>0</v>
      </c>
      <c r="FK35" s="14">
        <f>INDEX(战舰突破!$X$23:$X$35,通天塔!$J35+1)</f>
        <v>60</v>
      </c>
      <c r="FM35" s="14">
        <f>INDEX(战舰突破!$S$40:$S$52,通天塔!$J35+1)</f>
        <v>0.25</v>
      </c>
      <c r="FN35" s="14">
        <f>INDEX(战舰突破!$T$40:$T$52,通天塔!$J35+1)</f>
        <v>0</v>
      </c>
      <c r="FO35" s="14">
        <f>INDEX(战舰突破!$U$40:$U$52,通天塔!$J35+1)</f>
        <v>0.1</v>
      </c>
      <c r="FP35" s="14">
        <f>INDEX(战舰突破!$V$40:$V$52,通天塔!$J35+1)</f>
        <v>0</v>
      </c>
      <c r="FQ35" s="14">
        <f>INDEX(战舰突破!$X$40:$X$52,通天塔!$J35+1)</f>
        <v>100</v>
      </c>
      <c r="FT35" s="14">
        <f t="shared" si="41"/>
        <v>22333</v>
      </c>
      <c r="FU35" s="14">
        <f t="shared" si="42"/>
        <v>22177</v>
      </c>
      <c r="FV35" s="14">
        <f t="shared" si="43"/>
        <v>19830</v>
      </c>
      <c r="FW35" s="14">
        <f t="shared" si="44"/>
        <v>178412</v>
      </c>
      <c r="FX35" s="14">
        <f t="shared" si="45"/>
        <v>12197</v>
      </c>
      <c r="FY35" s="14">
        <f t="shared" si="46"/>
        <v>298135</v>
      </c>
      <c r="FZ35" s="14">
        <f t="shared" si="47"/>
        <v>5078</v>
      </c>
      <c r="GA35" s="28">
        <f t="shared" si="48"/>
        <v>2700</v>
      </c>
      <c r="GB35" s="28">
        <f t="shared" si="49"/>
        <v>2450</v>
      </c>
      <c r="GC35" s="28">
        <f t="shared" si="50"/>
        <v>2450</v>
      </c>
      <c r="GD35" s="28">
        <f t="shared" si="51"/>
        <v>2700</v>
      </c>
      <c r="GE35" s="28">
        <f t="shared" si="52"/>
        <v>1.04</v>
      </c>
      <c r="GF35" s="28">
        <f t="shared" si="53"/>
        <v>1.04</v>
      </c>
      <c r="GG35" s="28">
        <f t="shared" si="54"/>
        <v>0</v>
      </c>
      <c r="GH35" s="28">
        <f t="shared" si="55"/>
        <v>8.01</v>
      </c>
      <c r="GI35" s="14">
        <f t="shared" si="56"/>
        <v>1</v>
      </c>
      <c r="GJ35" s="14">
        <f t="shared" si="57"/>
        <v>1.25</v>
      </c>
      <c r="GK35" s="14">
        <f t="shared" si="58"/>
        <v>1.25</v>
      </c>
      <c r="GL35" s="18">
        <f t="shared" si="59"/>
        <v>1.25</v>
      </c>
      <c r="GM35" s="18">
        <f t="shared" si="60"/>
        <v>1</v>
      </c>
      <c r="GN35" s="18">
        <f t="shared" si="61"/>
        <v>1</v>
      </c>
      <c r="GO35" s="29">
        <f t="shared" si="62"/>
        <v>2850</v>
      </c>
      <c r="GP35" s="29">
        <f t="shared" si="62"/>
        <v>3150</v>
      </c>
      <c r="GQ35" s="29">
        <f t="shared" si="62"/>
        <v>3150</v>
      </c>
      <c r="GR35" s="26">
        <f t="shared" si="63"/>
        <v>0.1</v>
      </c>
      <c r="GS35" s="26">
        <f t="shared" si="64"/>
        <v>0.1</v>
      </c>
      <c r="GT35" s="26">
        <f t="shared" si="65"/>
        <v>0.1</v>
      </c>
      <c r="GU35" s="14">
        <f t="shared" si="66"/>
        <v>2</v>
      </c>
      <c r="GV35" s="14">
        <f t="shared" si="67"/>
        <v>2</v>
      </c>
      <c r="GW35" s="14">
        <f t="shared" si="68"/>
        <v>2</v>
      </c>
      <c r="GX35" s="14">
        <f t="shared" si="69"/>
        <v>4</v>
      </c>
      <c r="GY35" s="14">
        <f t="shared" si="70"/>
        <v>60</v>
      </c>
      <c r="GZ35" s="14">
        <f t="shared" si="71"/>
        <v>100</v>
      </c>
      <c r="HA35">
        <v>31</v>
      </c>
      <c r="HB35" s="14">
        <f t="shared" si="72"/>
        <v>3319180</v>
      </c>
      <c r="HD35" s="14">
        <f t="shared" si="73"/>
        <v>24110</v>
      </c>
      <c r="HE35" s="14">
        <f t="shared" si="74"/>
        <v>11136</v>
      </c>
      <c r="HF35" s="29">
        <f t="shared" si="75"/>
        <v>2352</v>
      </c>
      <c r="HG35" s="29">
        <f t="shared" si="76"/>
        <v>1458</v>
      </c>
      <c r="HH35" s="29">
        <f t="shared" si="77"/>
        <v>1575</v>
      </c>
      <c r="HI35" s="29">
        <f t="shared" si="78"/>
        <v>1645</v>
      </c>
      <c r="HJ35" s="14">
        <f t="shared" si="79"/>
        <v>1.04</v>
      </c>
      <c r="HK35" s="14">
        <f t="shared" si="80"/>
        <v>1.04</v>
      </c>
      <c r="HL35" s="14">
        <f t="shared" si="81"/>
        <v>6434</v>
      </c>
      <c r="HM35" s="14">
        <f t="shared" si="82"/>
        <v>9526</v>
      </c>
      <c r="HN35" s="26">
        <f t="shared" si="83"/>
        <v>0.46015362457993275</v>
      </c>
      <c r="HO35" s="26">
        <f t="shared" si="84"/>
        <v>0.51022727272727275</v>
      </c>
      <c r="HP35" s="29">
        <f t="shared" si="85"/>
        <v>1933</v>
      </c>
      <c r="HQ35" s="29">
        <f t="shared" si="86"/>
        <v>7391</v>
      </c>
      <c r="HR35" s="29">
        <f t="shared" si="87"/>
        <v>8137</v>
      </c>
      <c r="HS35" s="26">
        <f t="shared" si="88"/>
        <v>0.41570657065706573</v>
      </c>
      <c r="HT35" s="26">
        <f t="shared" si="89"/>
        <v>0.47196219621962199</v>
      </c>
      <c r="HU35" s="26">
        <f t="shared" si="90"/>
        <v>0.47196219621962199</v>
      </c>
      <c r="HV35" s="26">
        <f t="shared" si="91"/>
        <v>1.570657065706571E-2</v>
      </c>
      <c r="HW35" s="29">
        <f t="shared" si="29"/>
        <v>1.4</v>
      </c>
      <c r="HX35" s="29">
        <f t="shared" si="30"/>
        <v>1.8203195319531953</v>
      </c>
      <c r="HY35" s="29">
        <f t="shared" si="31"/>
        <v>1.8203195319531953</v>
      </c>
      <c r="HZ35" s="29">
        <f t="shared" si="32"/>
        <v>13530.999999999998</v>
      </c>
      <c r="IA35" s="29">
        <f t="shared" si="33"/>
        <v>8969.3211071107107</v>
      </c>
      <c r="IB35" s="29">
        <f t="shared" si="34"/>
        <v>7405.9700157515754</v>
      </c>
      <c r="IC35" s="29">
        <f t="shared" si="35"/>
        <v>96212</v>
      </c>
      <c r="ID35" s="14">
        <f t="shared" si="92"/>
        <v>29906.29</v>
      </c>
      <c r="IH35" s="14">
        <v>1</v>
      </c>
      <c r="II35" s="14">
        <v>1</v>
      </c>
      <c r="IJ35" s="14">
        <v>480</v>
      </c>
      <c r="IK35" s="14">
        <v>80</v>
      </c>
      <c r="IL35" s="14">
        <v>60</v>
      </c>
      <c r="IM35" s="23">
        <f t="shared" si="93"/>
        <v>4465555</v>
      </c>
      <c r="IN35" s="23">
        <f t="shared" si="110"/>
        <v>1</v>
      </c>
      <c r="IO35" s="23">
        <f t="shared" si="111"/>
        <v>4465.5600000000004</v>
      </c>
      <c r="IP35" s="23">
        <f t="shared" si="112"/>
        <v>7113647</v>
      </c>
      <c r="IQ35" s="23">
        <f t="shared" si="96"/>
        <v>1</v>
      </c>
      <c r="IR35" s="23">
        <f t="shared" si="97"/>
        <v>7113.65</v>
      </c>
      <c r="IS35" s="14">
        <v>1</v>
      </c>
      <c r="IT35" s="14">
        <v>1</v>
      </c>
      <c r="IU35" s="14">
        <v>240</v>
      </c>
      <c r="IV35" s="14">
        <v>40</v>
      </c>
      <c r="IW35" s="14">
        <v>30</v>
      </c>
      <c r="IX35" s="23">
        <f>INT(($HP35*$GI35*IU35*$HW35+$HQ35*$GJ35*$HX35*IV35+$HR35*$GK35*$HY35*IW35)+$IC35*IS35+($HQ35*$GJ35*$HX35*IT35*5*6/1.5+$HR35*$GK35*$HY35*IT35*5*6/2))</f>
        <v>2587920</v>
      </c>
      <c r="IY35" s="23">
        <f t="shared" si="98"/>
        <v>1</v>
      </c>
      <c r="IZ35" s="23">
        <f t="shared" si="99"/>
        <v>2587.92</v>
      </c>
      <c r="JA35" s="23"/>
      <c r="JB35" s="23"/>
      <c r="JC35" s="23"/>
      <c r="JG35">
        <f t="shared" si="37"/>
        <v>1.29676653371176</v>
      </c>
      <c r="JH35">
        <f t="shared" si="38"/>
        <v>1.3486371950602305</v>
      </c>
      <c r="JJ35" s="14">
        <v>10</v>
      </c>
      <c r="JK35" s="14">
        <v>2</v>
      </c>
      <c r="JL35" s="14">
        <v>1.5</v>
      </c>
      <c r="JM35" s="23">
        <f>INT(($HP35*$GI35*$HW35*JJ35+$HQ35*$GJ35*$HX35*JK35+$HR35*$GK35*$HY35*JL35))</f>
        <v>88469</v>
      </c>
      <c r="JN35" s="23">
        <f t="shared" si="100"/>
        <v>0</v>
      </c>
      <c r="JO35" s="23">
        <f t="shared" si="101"/>
        <v>88469</v>
      </c>
      <c r="JP35" s="14">
        <v>30</v>
      </c>
      <c r="JQ35" s="14">
        <v>6</v>
      </c>
      <c r="JR35" s="14">
        <v>4</v>
      </c>
      <c r="JS35" s="23">
        <f>INT(($HP35*$GI35*$HW35*JP35+$HQ35*$GJ35*$HX35*JQ35+$HR35*$GK35*$HY35*JR35))</f>
        <v>256150</v>
      </c>
      <c r="JT35" s="23">
        <f t="shared" si="102"/>
        <v>0</v>
      </c>
      <c r="JU35" s="23">
        <f t="shared" si="103"/>
        <v>256150</v>
      </c>
      <c r="JW35" s="23">
        <f t="shared" si="104"/>
        <v>341533</v>
      </c>
      <c r="JX35" s="23">
        <f t="shared" si="105"/>
        <v>0</v>
      </c>
      <c r="JY35" s="23">
        <f t="shared" si="106"/>
        <v>341533</v>
      </c>
      <c r="JZ35" s="23">
        <f t="shared" si="113"/>
        <v>132704</v>
      </c>
      <c r="KA35" s="23">
        <f t="shared" si="108"/>
        <v>0</v>
      </c>
      <c r="KB35" s="23">
        <f t="shared" si="109"/>
        <v>132704</v>
      </c>
      <c r="KH35" s="17"/>
    </row>
    <row r="36" spans="1:294" ht="16.5" x14ac:dyDescent="0.2">
      <c r="C36" s="14">
        <f t="shared" si="39"/>
        <v>1</v>
      </c>
      <c r="D36" s="14">
        <v>32</v>
      </c>
      <c r="E36" s="14" t="s">
        <v>729</v>
      </c>
      <c r="F36" s="14">
        <v>85</v>
      </c>
      <c r="G36" s="14">
        <v>85</v>
      </c>
      <c r="H36" s="14">
        <v>85</v>
      </c>
      <c r="I36" s="14">
        <v>85</v>
      </c>
      <c r="J36" s="14">
        <v>3</v>
      </c>
      <c r="K36" s="14">
        <v>3</v>
      </c>
      <c r="L36" s="14">
        <v>2</v>
      </c>
      <c r="M36" s="14">
        <v>2</v>
      </c>
      <c r="N36" s="14">
        <v>1</v>
      </c>
      <c r="O36" s="14">
        <v>1</v>
      </c>
      <c r="P36" s="14">
        <v>3</v>
      </c>
      <c r="Q36" s="14">
        <v>4</v>
      </c>
      <c r="R36" s="14">
        <v>3</v>
      </c>
      <c r="S36" s="14">
        <v>3</v>
      </c>
      <c r="T36" s="14">
        <v>3</v>
      </c>
      <c r="U36" s="14">
        <v>3</v>
      </c>
      <c r="V36" s="14">
        <v>3</v>
      </c>
      <c r="W36" s="14">
        <v>3</v>
      </c>
      <c r="X36" s="14">
        <v>85</v>
      </c>
      <c r="Y36" s="14">
        <v>85</v>
      </c>
      <c r="Z36" s="14">
        <v>85</v>
      </c>
      <c r="AA36" s="14">
        <v>85</v>
      </c>
      <c r="AB36" s="14">
        <v>85</v>
      </c>
      <c r="AC36" s="14">
        <v>85</v>
      </c>
      <c r="AD36" s="14">
        <v>85</v>
      </c>
      <c r="AE36" s="14">
        <v>85</v>
      </c>
      <c r="AF36" s="14">
        <v>10</v>
      </c>
      <c r="AG36" s="14">
        <v>10</v>
      </c>
      <c r="AH36" s="14">
        <v>10</v>
      </c>
      <c r="AI36" s="14">
        <v>10</v>
      </c>
      <c r="AJ36" s="14">
        <v>10</v>
      </c>
      <c r="AK36" s="14">
        <v>10</v>
      </c>
      <c r="AL36" s="14">
        <v>10</v>
      </c>
      <c r="AM36" s="14">
        <v>10</v>
      </c>
      <c r="AN36" s="14">
        <v>1</v>
      </c>
      <c r="AO36" s="14">
        <v>2</v>
      </c>
      <c r="AP36" s="14">
        <v>2</v>
      </c>
      <c r="AQ36" s="14">
        <v>2</v>
      </c>
      <c r="AR36" s="14">
        <v>2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7</v>
      </c>
      <c r="BF36" s="14">
        <f>ROUND((INDEX(新战舰养成!S$6:S$18,通天塔!$J36+1)+INDEX(新战舰养成!D$6:D$18,通天塔!$J36+1)*(通天塔!$G36-1))*INDEX(战舰突破!$D$6:$D$18,通天塔!$M36+1),0)</f>
        <v>5250</v>
      </c>
      <c r="BG36" s="14">
        <f>ROUND((INDEX(新战舰养成!T$6:T$18,通天塔!$J36+1)+INDEX(新战舰养成!E$6:E$18,通天塔!$J36+1)*(通天塔!$G36-1))*INDEX(战舰突破!$D$6:$D$18,通天塔!$M36+1),0)</f>
        <v>41928</v>
      </c>
      <c r="BH36" s="14">
        <f>ROUND((INDEX(新战舰养成!U$6:U$18,通天塔!$J36+1)+INDEX(新战舰养成!F$6:F$18,通天塔!$J36+1)*(通天塔!$G36-1))*INDEX(战舰突破!$D$6:$D$18,通天塔!$M36+1),0)</f>
        <v>2699</v>
      </c>
      <c r="BI36" s="14">
        <f>ROUND((INDEX(新战舰养成!V$6:V$18,通天塔!$J36+1)+INDEX(新战舰养成!G$6:G$18,通天塔!$J36+1)*(通天塔!$G36-1))*INDEX(战舰突破!$D$6:$D$18,通天塔!$M36+1),0)</f>
        <v>360</v>
      </c>
      <c r="BJ36" s="14">
        <f>ROUND((INDEX(新战舰养成!W$6:W$18,通天塔!$J36+1)+INDEX(新战舰养成!H$6:H$18,通天塔!$J36+1)*(通天塔!$G36-1))*INDEX(战舰突破!$D$6:$D$18,通天塔!$M36+1),0)</f>
        <v>5</v>
      </c>
      <c r="BL36" s="14">
        <f>IF($H36&gt;0,ROUND((INDEX(新战舰养成!X$6:X$18,通天塔!$K36+1)+INDEX(新战舰养成!I$6:I$18,通天塔!$K36+1)*(通天塔!$H36-1))*INDEX(战舰突破!$D$6:$D$18,通天塔!$N36+1),0),0)</f>
        <v>5121</v>
      </c>
      <c r="BM36" s="14">
        <f>IF($H36&gt;0,ROUND((INDEX(新战舰养成!Y$6:Y$18,通天塔!$K36+1)+INDEX(新战舰养成!J$6:J$18,通天塔!$K36+1)*(通天塔!$H36-1))*INDEX(战舰突破!$D$6:$D$18,通天塔!$N36+1),0),0)</f>
        <v>0</v>
      </c>
      <c r="BN36" s="14">
        <f>IF($H36&gt;0,ROUND((INDEX(新战舰养成!Z$6:Z$18,通天塔!$K36+1)+INDEX(新战舰养成!K$6:K$18,通天塔!$K36+1)*(通天塔!$H36-1))*INDEX(战舰突破!$D$6:$D$18,通天塔!$N36+1),0),0)</f>
        <v>0</v>
      </c>
      <c r="BO36" s="14">
        <f>IF($H36&gt;0,ROUND((INDEX(新战舰养成!AA$6:AA$18,通天塔!$K36+1)+INDEX(新战舰养成!L$6:L$18,通天塔!$K36+1)*(通天塔!$H36-1))*INDEX(战舰突破!$D$6:$D$18,通天塔!$N36+1),0),0)</f>
        <v>48125</v>
      </c>
      <c r="BP36" s="14">
        <f>IF($H36&gt;0,ROUND((INDEX(新战舰养成!AB$6:AB$18,通天塔!$K36+1)+INDEX(新战舰养成!M$6:M$18,通天塔!$K36+1)*(通天塔!$H36-1))*INDEX(战舰突破!$D$6:$D$18,通天塔!$N36+1),0),0)</f>
        <v>960</v>
      </c>
      <c r="BR36" s="14">
        <f>IF($I36&gt;0,ROUND((INDEX(新战舰养成!AC$6:AC$18,通天塔!$L36+1)+INDEX(新战舰养成!I$6:I$18,通天塔!$L36+1)*(通天塔!$I36-1))*INDEX(战舰突破!$D$6:$D$18,通天塔!$O36+1),0),0)</f>
        <v>3251</v>
      </c>
      <c r="BS36" s="14">
        <f>IF($I36&gt;0,ROUND((INDEX(新战舰养成!AD$6:AD$18,通天塔!$L36+1)+INDEX(新战舰养成!J$6:J$18,通天塔!$L36+1)*(通天塔!$I36-1))*INDEX(战舰突破!$D$6:$D$18,通天塔!$O36+1),0),0)</f>
        <v>0</v>
      </c>
      <c r="BT36" s="14">
        <f>IF($I36&gt;0,ROUND((INDEX(新战舰养成!AE$6:AE$18,通天塔!$L36+1)+INDEX(新战舰养成!K$6:K$18,通天塔!$L36+1)*(通天塔!$I36-1))*INDEX(战舰突破!$D$6:$D$18,通天塔!$O36+1),0),0)</f>
        <v>0</v>
      </c>
      <c r="BU36" s="14">
        <f>IF($I36&gt;0,ROUND((INDEX(新战舰养成!AF$6:AF$18,通天塔!$L36+1)+INDEX(新战舰养成!L$6:L$18,通天塔!$L36+1)*(通天塔!$I36-1))*INDEX(战舰突破!$D$6:$D$18,通天塔!$O36+1),0),0)</f>
        <v>22413</v>
      </c>
      <c r="BV36" s="14">
        <f>IF($I36&gt;0,ROUND((INDEX(新战舰养成!AG$6:AG$18,通天塔!$L36+1)+INDEX(新战舰养成!M$6:M$18,通天塔!$L36+1)*(通天塔!$I36-1))*INDEX(战舰突破!$D$6:$D$18,通天塔!$O36+1),0),0)</f>
        <v>616</v>
      </c>
      <c r="BY36" s="14">
        <f>(INDEX(装备数值!$C$13:$G$116,通天塔!$P36*8+1,BY$2)+INDEX(装备数值!$C$13:$G$116,通天塔!$Q36*8+2,BY$2)+INDEX(装备数值!$C$13:$G$116,通天塔!$S36*8+3,BY$2)+INDEX(装备数值!$C$13:$G$116,通天塔!$R36*8+4,BY$2)+INDEX(装备数值!$C$13:$G$116,通天塔!$T36*8+5,BY$2)+INDEX(装备数值!$C$13:$G$116,通天塔!$U36*8+6,BY$2)+INDEX(装备数值!$C$13:$G$116,通天塔!$V36*8+7,BY$2)+INDEX(装备数值!$C$13:$G$116,通天塔!$W36*8+8,BY$2))</f>
        <v>2000</v>
      </c>
      <c r="BZ36" s="14">
        <f>(INDEX(装备数值!$C$13:$G$116,通天塔!$P36*8+1,BZ$2)+INDEX(装备数值!$C$13:$G$116,通天塔!$Q36*8+2,BZ$2)+INDEX(装备数值!$C$13:$G$116,通天塔!$S36*8+3,BZ$2)+INDEX(装备数值!$C$13:$G$116,通天塔!$R36*8+4,BZ$2)+INDEX(装备数值!$C$13:$G$116,通天塔!$T36*8+5,BZ$2)+INDEX(装备数值!$C$13:$G$116,通天塔!$U36*8+6,BZ$2)+INDEX(装备数值!$C$13:$G$116,通天塔!$V36*8+7,BZ$2)+INDEX(装备数值!$C$13:$G$116,通天塔!$W36*8+8,BZ$2))</f>
        <v>15000</v>
      </c>
      <c r="CA36" s="14">
        <f>(INDEX(装备数值!$C$13:$G$116,通天塔!$P36*8+1,CA$2)+INDEX(装备数值!$C$13:$G$116,通天塔!$Q36*8+2,CA$2)+INDEX(装备数值!$C$13:$G$116,通天塔!$S36*8+3,CA$2)+INDEX(装备数值!$C$13:$G$116,通天塔!$R36*8+4,CA$2)+INDEX(装备数值!$C$13:$G$116,通天塔!$T36*8+5,CA$2)+INDEX(装备数值!$C$13:$G$116,通天塔!$U36*8+6,CA$2)+INDEX(装备数值!$C$13:$G$116,通天塔!$V36*8+7,CA$2)+INDEX(装备数值!$C$13:$G$116,通天塔!$W36*8+8,CA$2))</f>
        <v>1140</v>
      </c>
      <c r="CB36" s="14">
        <f>(INDEX(装备数值!$C$13:$G$116,通天塔!$P36*8+1,CB$2)+INDEX(装备数值!$C$13:$G$116,通天塔!$Q36*8+2,CB$2)+INDEX(装备数值!$C$13:$G$116,通天塔!$S36*8+3,CB$2)+INDEX(装备数值!$C$13:$G$116,通天塔!$R36*8+4,CB$2)+INDEX(装备数值!$C$13:$G$116,通天塔!$T36*8+5,CB$2)+INDEX(装备数值!$C$13:$G$116,通天塔!$U36*8+6,CB$2)+INDEX(装备数值!$C$13:$G$116,通天塔!$V36*8+7,CB$2)+INDEX(装备数值!$C$13:$G$116,通天塔!$W36*8+8,CB$2))</f>
        <v>34000</v>
      </c>
      <c r="CC36" s="14">
        <f>(INDEX(装备数值!$C$13:$G$116,通天塔!$P36*8+1,CC$2)+INDEX(装备数值!$C$13:$G$116,通天塔!$Q36*8+2,CC$2)+INDEX(装备数值!$C$13:$G$116,通天塔!$S36*8+3,CC$2)+INDEX(装备数值!$C$13:$G$116,通天塔!$R36*8+4,CC$2)+INDEX(装备数值!$C$13:$G$116,通天塔!$T36*8+5,CC$2)+INDEX(装备数值!$C$13:$G$116,通天塔!$U36*8+6,CC$2)+INDEX(装备数值!$C$13:$G$116,通天塔!$V36*8+7,CC$2)+INDEX(装备数值!$C$13:$G$116,通天塔!$W36*8+8,CC$2))</f>
        <v>350</v>
      </c>
      <c r="CF36" s="14">
        <f>INDEX(装备数值!$I$13:$M$116,通天塔!$P36*8+1,CF$2)*$X36+INDEX(装备数值!$I$13:$M$116,通天塔!$Q36*8+2,CF$2)*$Y36+INDEX(装备数值!$I$13:$M$116,通天塔!$S36*8+3,CF$2)*$Z36+INDEX(装备数值!$I$13:$M$116,通天塔!$R36*8+4,CF$2)*$AA36+INDEX(装备数值!$I$13:$M$116,通天塔!$T36*8+5,CF$2)*$AB36+INDEX(装备数值!$I$13:$M$116,通天塔!$U36*8+6,CF$2)*$AC36+INDEX(装备数值!$I$13:$M$116,通天塔!$V36*8+7,CF$2)*$AD36+INDEX(装备数值!$I$13:$M$116,通天塔!$W36*8+8,CF$2)*$AE36</f>
        <v>6800</v>
      </c>
      <c r="CG36" s="14">
        <f>INDEX(装备数值!$I$13:$M$116,通天塔!$P36*8+1,CG$2)*$X36+INDEX(装备数值!$I$13:$M$116,通天塔!$Q36*8+2,CG$2)*$Y36+INDEX(装备数值!$I$13:$M$116,通天塔!$S36*8+3,CG$2)*$Z36+INDEX(装备数值!$I$13:$M$116,通天塔!$R36*8+4,CG$2)*$AA36+INDEX(装备数值!$I$13:$M$116,通天塔!$T36*8+5,CG$2)*$AB36+INDEX(装备数值!$I$13:$M$116,通天塔!$U36*8+6,CG$2)*$AC36+INDEX(装备数值!$I$13:$M$116,通天塔!$V36*8+7,CG$2)*$AD36+INDEX(装备数值!$I$13:$M$116,通天塔!$W36*8+8,CG$2)*$AE36</f>
        <v>51000</v>
      </c>
      <c r="CH36" s="14">
        <f>INDEX(装备数值!$I$13:$M$116,通天塔!$P36*8+1,CH$2)*$X36+INDEX(装备数值!$I$13:$M$116,通天塔!$Q36*8+2,CH$2)*$Y36+INDEX(装备数值!$I$13:$M$116,通天塔!$S36*8+3,CH$2)*$Z36+INDEX(装备数值!$I$13:$M$116,通天塔!$R36*8+4,CH$2)*$AA36+INDEX(装备数值!$I$13:$M$116,通天塔!$T36*8+5,CH$2)*$AB36+INDEX(装备数值!$I$13:$M$116,通天塔!$U36*8+6,CH$2)*$AC36+INDEX(装备数值!$I$13:$M$116,通天塔!$V36*8+7,CH$2)*$AD36+INDEX(装备数值!$I$13:$M$116,通天塔!$W36*8+8,CH$2)*$AE36</f>
        <v>3570</v>
      </c>
      <c r="CI36" s="14">
        <f>INDEX(装备数值!$I$13:$M$116,通天塔!$P36*8+1,CI$2)*$X36+INDEX(装备数值!$I$13:$M$116,通天塔!$Q36*8+2,CI$2)*$Y36+INDEX(装备数值!$I$13:$M$116,通天塔!$S36*8+3,CI$2)*$Z36+INDEX(装备数值!$I$13:$M$116,通天塔!$R36*8+4,CI$2)*$AA36+INDEX(装备数值!$I$13:$M$116,通天塔!$T36*8+5,CI$2)*$AB36+INDEX(装备数值!$I$13:$M$116,通天塔!$U36*8+6,CI$2)*$AC36+INDEX(装备数值!$I$13:$M$116,通天塔!$V36*8+7,CI$2)*$AD36+INDEX(装备数值!$I$13:$M$116,通天塔!$W36*8+8,CI$2)*$AE36</f>
        <v>85000</v>
      </c>
      <c r="CJ36" s="14">
        <f>INDEX(装备数值!$I$13:$M$116,通天塔!$P36*8+1,CJ$2)*$X36+INDEX(装备数值!$I$13:$M$116,通天塔!$Q36*8+2,CJ$2)*$Y36+INDEX(装备数值!$I$13:$M$116,通天塔!$S36*8+3,CJ$2)*$Z36+INDEX(装备数值!$I$13:$M$116,通天塔!$R36*8+4,CJ$2)*$AA36+INDEX(装备数值!$I$13:$M$116,通天塔!$T36*8+5,CJ$2)*$AB36+INDEX(装备数值!$I$13:$M$116,通天塔!$U36*8+6,CJ$2)*$AC36+INDEX(装备数值!$I$13:$M$116,通天塔!$V36*8+7,CJ$2)*$AD36+INDEX(装备数值!$I$13:$M$116,通天塔!$W36*8+8,CJ$2)*$AE36</f>
        <v>1190</v>
      </c>
      <c r="CM36" s="14">
        <f>INDEX(装备数值!$X$13:$AH$116,$P36*8+1,CM$2)*$AF36+INDEX(装备数值!$X$13:$AH$116,$Q36*8+2,CM$2)*$AG36+INDEX(装备数值!$X$13:$AH$116,$S36*8+3,CM$2)*$AH36+INDEX(装备数值!$X$13:$AH$116,$R36*8+4,CM$2)*$AI36+INDEX(装备数值!$X$13:$AH$116,$T36*8+5,CM$2)*$AJ36+INDEX(装备数值!$X$13:$AH$116,$U36*8+6,CM$2)*$AK36+INDEX(装备数值!$X$13:$AH$116,$V36*8+7,CM$2)*$AL36+INDEX(装备数值!$X$13:$AH$116,$W36*8+8,CM$2)*$AM36</f>
        <v>3000</v>
      </c>
      <c r="CN36" s="14">
        <f>INDEX(装备数值!$X$13:$AH$116,$P36*8+1,CN$2)*$AF36+INDEX(装备数值!$X$13:$AH$116,$Q36*8+2,CN$2)*$AG36+INDEX(装备数值!$X$13:$AH$116,$S36*8+3,CN$2)*$AH36+INDEX(装备数值!$X$13:$AH$116,$R36*8+4,CN$2)*$AI36+INDEX(装备数值!$X$13:$AH$116,$T36*8+5,CN$2)*$AJ36+INDEX(装备数值!$X$13:$AH$116,$U36*8+6,CN$2)*$AK36+INDEX(装备数值!$X$13:$AH$116,$V36*8+7,CN$2)*$AL36+INDEX(装备数值!$X$13:$AH$116,$W36*8+8,CN$2)*$AM36</f>
        <v>26250</v>
      </c>
      <c r="CO36" s="14">
        <f>INDEX(装备数值!$X$13:$AH$116,$P36*8+1,CO$2)*$AF36+INDEX(装备数值!$X$13:$AH$116,$Q36*8+2,CO$2)*$AG36+INDEX(装备数值!$X$13:$AH$116,$S36*8+3,CO$2)*$AH36+INDEX(装备数值!$X$13:$AH$116,$R36*8+4,CO$2)*$AI36+INDEX(装备数值!$X$13:$AH$116,$T36*8+5,CO$2)*$AJ36+INDEX(装备数值!$X$13:$AH$116,$U36*8+6,CO$2)*$AK36+INDEX(装备数值!$X$13:$AH$116,$V36*8+7,CO$2)*$AL36+INDEX(装备数值!$X$13:$AH$116,$W36*8+8,CO$2)*$AM36</f>
        <v>1500</v>
      </c>
      <c r="CP36" s="14">
        <f>INDEX(装备数值!$X$13:$AH$116,$P36*8+1,CP$2)*$AF36+INDEX(装备数值!$X$13:$AH$116,$Q36*8+2,CP$2)*$AG36+INDEX(装备数值!$X$13:$AH$116,$S36*8+3,CP$2)*$AH36+INDEX(装备数值!$X$13:$AH$116,$R36*8+4,CP$2)*$AI36+INDEX(装备数值!$X$13:$AH$116,$T36*8+5,CP$2)*$AJ36+INDEX(装备数值!$X$13:$AH$116,$U36*8+6,CP$2)*$AK36+INDEX(装备数值!$X$13:$AH$116,$V36*8+7,CP$2)*$AL36+INDEX(装备数值!$X$13:$AH$116,$W36*8+8,CP$2)*$AM36</f>
        <v>30000</v>
      </c>
      <c r="CQ36" s="14">
        <f>INDEX(装备数值!$X$13:$AH$116,$P36*8+1,CQ$2)*$AF36+INDEX(装备数值!$X$13:$AH$116,$Q36*8+2,CQ$2)*$AG36+INDEX(装备数值!$X$13:$AH$116,$S36*8+3,CQ$2)*$AH36+INDEX(装备数值!$X$13:$AH$116,$R36*8+4,CQ$2)*$AI36+INDEX(装备数值!$X$13:$AH$116,$T36*8+5,CQ$2)*$AJ36+INDEX(装备数值!$X$13:$AH$116,$U36*8+6,CQ$2)*$AK36+INDEX(装备数值!$X$13:$AH$116,$V36*8+7,CQ$2)*$AL36+INDEX(装备数值!$X$13:$AH$116,$W36*8+8,CQ$2)*$AM36</f>
        <v>600</v>
      </c>
      <c r="CR36" s="14">
        <f>INDEX(装备数值!$X$13:$AH$116,$P36*8+1,CR$2)*$AF36+INDEX(装备数值!$X$13:$AH$116,$Q36*8+2,CR$2)*$AG36+INDEX(装备数值!$X$13:$AH$116,$S36*8+3,CR$2)*$AH36+INDEX(装备数值!$X$13:$AH$116,$R36*8+4,CR$2)*$AI36+INDEX(装备数值!$X$13:$AH$116,$T36*8+5,CR$2)*$AJ36+INDEX(装备数值!$X$13:$AH$116,$U36*8+6,CR$2)*$AK36+INDEX(装备数值!$X$13:$AH$116,$V36*8+7,CR$2)*$AL36+INDEX(装备数值!$X$13:$AH$116,$W36*8+8,CR$2)*$AM36</f>
        <v>2500</v>
      </c>
      <c r="CS36" s="14">
        <f>INDEX(装备数值!$X$13:$AH$116,$P36*8+1,CS$2)*$AF36+INDEX(装备数值!$X$13:$AH$116,$Q36*8+2,CS$2)*$AG36+INDEX(装备数值!$X$13:$AH$116,$S36*8+3,CS$2)*$AH36+INDEX(装备数值!$X$13:$AH$116,$R36*8+4,CS$2)*$AI36+INDEX(装备数值!$X$13:$AH$116,$T36*8+5,CS$2)*$AJ36+INDEX(装备数值!$X$13:$AH$116,$U36*8+6,CS$2)*$AK36+INDEX(装备数值!$X$13:$AH$116,$V36*8+7,CS$2)*$AL36+INDEX(装备数值!$X$13:$AH$116,$W36*8+8,CS$2)*$AM36</f>
        <v>2250</v>
      </c>
      <c r="CT36" s="14">
        <f>INDEX(装备数值!$X$13:$AH$116,$P36*8+1,CT$2)*$AF36+INDEX(装备数值!$X$13:$AH$116,$Q36*8+2,CT$2)*$AG36+INDEX(装备数值!$X$13:$AH$116,$S36*8+3,CT$2)*$AH36+INDEX(装备数值!$X$13:$AH$116,$R36*8+4,CT$2)*$AI36+INDEX(装备数值!$X$13:$AH$116,$T36*8+5,CT$2)*$AJ36+INDEX(装备数值!$X$13:$AH$116,$U36*8+6,CT$2)*$AK36+INDEX(装备数值!$X$13:$AH$116,$V36*8+7,CT$2)*$AL36+INDEX(装备数值!$X$13:$AH$116,$W36*8+8,CT$2)*$AM36</f>
        <v>2250</v>
      </c>
      <c r="CU36" s="14">
        <f>INDEX(装备数值!$X$13:$AH$116,$P36*8+1,CU$2)*$AF36+INDEX(装备数值!$X$13:$AH$116,$Q36*8+2,CU$2)*$AG36+INDEX(装备数值!$X$13:$AH$116,$S36*8+3,CU$2)*$AH36+INDEX(装备数值!$X$13:$AH$116,$R36*8+4,CU$2)*$AI36+INDEX(装备数值!$X$13:$AH$116,$T36*8+5,CU$2)*$AJ36+INDEX(装备数值!$X$13:$AH$116,$U36*8+6,CU$2)*$AK36+INDEX(装备数值!$X$13:$AH$116,$V36*8+7,CU$2)*$AL36+INDEX(装备数值!$X$13:$AH$116,$W36*8+8,CU$2)*$AM36</f>
        <v>2500</v>
      </c>
      <c r="CV36" s="14">
        <f>INDEX(装备数值!$X$13:$AH$116,$P36*8+1,CV$2)*$AF36+INDEX(装备数值!$X$13:$AH$116,$Q36*8+2,CV$2)*$AG36+INDEX(装备数值!$X$13:$AH$116,$S36*8+3,CV$2)*$AH36+INDEX(装备数值!$X$13:$AH$116,$R36*8+4,CV$2)*$AI36+INDEX(装备数值!$X$13:$AH$116,$T36*8+5,CV$2)*$AJ36+INDEX(装备数值!$X$13:$AH$116,$U36*8+6,CV$2)*$AK36+INDEX(装备数值!$X$13:$AH$116,$V36*8+7,CV$2)*$AL36+INDEX(装备数值!$X$13:$AH$116,$W36*8+8,CV$2)*$AM36</f>
        <v>0</v>
      </c>
      <c r="CW36" s="14">
        <f>INDEX(装备数值!$X$13:$AH$116,$P36*8+1,CW$2)*$AF36+INDEX(装备数值!$X$13:$AH$116,$Q36*8+2,CW$2)*$AG36+INDEX(装备数值!$X$13:$AH$116,$S36*8+3,CW$2)*$AH36+INDEX(装备数值!$X$13:$AH$116,$R36*8+4,CW$2)*$AI36+INDEX(装备数值!$X$13:$AH$116,$T36*8+5,CW$2)*$AJ36+INDEX(装备数值!$X$13:$AH$116,$U36*8+6,CW$2)*$AK36+INDEX(装备数值!$X$13:$AH$116,$V36*8+7,CW$2)*$AL36+INDEX(装备数值!$X$13:$AH$116,$W36*8+8,CW$2)*$AM36</f>
        <v>0</v>
      </c>
      <c r="CY36" s="14">
        <f>INDEX(装备数值!$AN$17:$AN$117,MATCH(MIN($X36:$AE36),装备数值!$AO$17:$AO$117,1))</f>
        <v>8</v>
      </c>
      <c r="CZ36" s="14">
        <f>IF(COUNTIF($P36:$W36,"&gt;"&amp;0)=8,INDEX(装备数值!AR$17:AR$117,$CY36+1),0)</f>
        <v>960</v>
      </c>
      <c r="DA36" s="14">
        <f>IF(COUNTIF($P36:$W36,"&gt;"&amp;0)=8,INDEX(装备数值!AS$17:AS$117,$CY36+1),0)</f>
        <v>7200</v>
      </c>
      <c r="DB36" s="14">
        <f>IF(COUNTIF($P36:$W36,"&gt;"&amp;0)=8,INDEX(装备数值!AT$17:AT$117,$CY36+1),0)</f>
        <v>480</v>
      </c>
      <c r="DC36" s="14">
        <f>IF(COUNTIF($P36:$W36,"&gt;"&amp;0)=8,INDEX(装备数值!AU$17:AU$117,$CY36+1),0)</f>
        <v>9600</v>
      </c>
      <c r="DD36" s="14">
        <f>IF(COUNTIF($P36:$W36,"&gt;"&amp;0)=8,INDEX(装备数值!AV$17:AV$117,$CY36+1),0)</f>
        <v>160</v>
      </c>
      <c r="DF36" s="14">
        <f>INDEX(装备数值!$AY$17:$AY$77,MATCH(MIN($AF36:$AM36),装备数值!$AZ$17:$AZ$77,1))</f>
        <v>5</v>
      </c>
      <c r="DG36" s="26">
        <f>INDEX(装备数值!BA$17:BA$77,通天塔!DF36+1)</f>
        <v>0.05</v>
      </c>
      <c r="DH36" s="26">
        <f>INDEX(装备数值!BA$17:BA$77,通天塔!DF36+1)</f>
        <v>0.05</v>
      </c>
      <c r="DJ36" s="14">
        <f t="shared" si="40"/>
        <v>9</v>
      </c>
      <c r="DK36" s="14">
        <f>VLOOKUP(DJ36,军阶与晶片数值!$W$6:$X$27,2)</f>
        <v>2</v>
      </c>
      <c r="DL36" s="14">
        <f>INDEX(军阶与晶片数值!Y$6:Y$27,$DK36+1)</f>
        <v>200</v>
      </c>
      <c r="DM36" s="14">
        <f>INDEX(军阶与晶片数值!Z$6:Z$27,$DK36+1)</f>
        <v>200</v>
      </c>
      <c r="DN36" s="14">
        <f>INDEX(军阶与晶片数值!AA$6:AA$27,$DK36+1)</f>
        <v>200</v>
      </c>
      <c r="DO36" s="14">
        <f>INDEX(军阶与晶片数值!AB$6:AB$27,$DK36+1)</f>
        <v>200</v>
      </c>
      <c r="DP36" s="29">
        <f>INDEX(军阶与晶片数值!AC$6:AC$27,$DK36+1)</f>
        <v>10</v>
      </c>
      <c r="DQ36" s="29">
        <f>INDEX(军阶与晶片数值!AD$6:AD$27,$DK36+1)</f>
        <v>5</v>
      </c>
      <c r="DS36" s="26">
        <f>INDEX(军阶与晶片数值!I$6:I$16,AN36+1)</f>
        <v>0.01</v>
      </c>
      <c r="DT36" s="26">
        <f>INDEX(军阶与晶片数值!M$6:M$16,AO36+1)</f>
        <v>0.03</v>
      </c>
      <c r="DU36" s="26">
        <f>INDEX(军阶与晶片数值!J$6:J$16,AP36+1)</f>
        <v>0.03</v>
      </c>
      <c r="DV36" s="26">
        <f>INDEX(军阶与晶片数值!K$6:K$16,AQ36+1)</f>
        <v>0.06</v>
      </c>
      <c r="DW36" s="26">
        <f>INDEX(军阶与晶片数值!L$6:L$16,AR36+1)</f>
        <v>0.06</v>
      </c>
      <c r="DX36" s="28">
        <f>INDEX(军阶与晶片数值!N$6:N$16,AS36+1)</f>
        <v>0</v>
      </c>
      <c r="DY36" s="28">
        <f>INDEX(军阶与晶片数值!O$6:O$16,AT36+1)</f>
        <v>0</v>
      </c>
      <c r="DZ36" s="28">
        <f>INDEX(军阶与晶片数值!P$6:P$16,AU36+1)</f>
        <v>0</v>
      </c>
      <c r="EA36" s="28">
        <f>INDEX(军阶与晶片数值!Q$6:Q$16,AV36+1)</f>
        <v>0</v>
      </c>
      <c r="EB36" s="26">
        <f>INDEX(军阶与晶片数值!R$6:R$16,AW36+1)</f>
        <v>0</v>
      </c>
      <c r="EC36" s="26">
        <f>INDEX(军阶与晶片数值!S$6:S$16,AX36+1)</f>
        <v>0</v>
      </c>
      <c r="ED36" s="26">
        <f>INDEX(军阶与晶片数值!T$6:T$16,AY36+1)</f>
        <v>0</v>
      </c>
      <c r="EE36" s="26">
        <f>INDEX(军阶与晶片数值!U$6:U$16,AZ36+1)</f>
        <v>0</v>
      </c>
      <c r="EG36" s="26">
        <f>INDEX(军阶与晶片数值!$C$6:$C$36,通天塔!$BA36+1)</f>
        <v>0.25</v>
      </c>
      <c r="EH36" s="26">
        <f>INDEX(军阶与晶片数值!$C$6:$C$36,通天塔!$BA36+1)</f>
        <v>0.25</v>
      </c>
      <c r="EI36" s="26">
        <f>INDEX(军阶与晶片数值!$C$6:$C$36,通天塔!$BA36+1)</f>
        <v>0.25</v>
      </c>
      <c r="EJ36" s="26">
        <f>INDEX(军阶与晶片数值!$C$6:$C$36,通天塔!$BA36+1)</f>
        <v>0.25</v>
      </c>
      <c r="EK36" s="26">
        <f>INDEX(军阶与晶片数值!$C$6:$C$36,通天塔!$BA36+1)</f>
        <v>0.25</v>
      </c>
      <c r="EM36" s="14">
        <f>INDEX(战舰突破!$H$6:$H$18,通天塔!$J36+1)+INDEX(战舰突破!$H$23:$H$35,通天塔!$K36+1)+INDEX(战舰突破!$H$40:$H$52,通天塔!$L36+1)</f>
        <v>200</v>
      </c>
      <c r="EN36" s="14">
        <f>INDEX(战舰突破!$I$6:$I$18,通天塔!$J36+1)+INDEX(战舰突破!$I$23:$I$35,通天塔!$K36+1)+INDEX(战舰突破!$I$40:$I$52,通天塔!$L36+1)</f>
        <v>200</v>
      </c>
      <c r="EO36" s="14">
        <f>INDEX(战舰突破!$J$6:$J$18,通天塔!$J36+1)+INDEX(战舰突破!$J$23:$J$35,通天塔!$K36+1)+INDEX(战舰突破!$J$40:$J$52,通天塔!$L36+1)</f>
        <v>0</v>
      </c>
      <c r="EP36" s="14">
        <f>INDEX(战舰突破!$K$6:$K$18,通天塔!$J36+1)+INDEX(战舰突破!$K$23:$K$35,通天塔!$K36+1)+INDEX(战舰突破!$K$40:$K$52,通天塔!$L36+1)</f>
        <v>0</v>
      </c>
      <c r="EQ36" s="14">
        <f>INDEX(战舰突破!$L$6:$L$18,通天塔!$J36+1)+INDEX(战舰突破!$L$23:$L$35,通天塔!$K36+1)+INDEX(战舰突破!$L$40:$L$52,通天塔!$L36+1)</f>
        <v>200</v>
      </c>
      <c r="ER36" s="18">
        <f>INDEX(战舰突破!$N$6:$N$18,通天塔!$J36+1)+INDEX(战舰突破!$N$23:$N$35,通天塔!$K36+1)+INDEX(战舰突破!$N$40:$N$52,通天塔!$L36+1)</f>
        <v>0</v>
      </c>
      <c r="ES36" s="18">
        <f>INDEX(战舰突破!$O$6:$O$18,通天塔!$J36+1)+INDEX(战舰突破!$O$23:$O$35,通天塔!$K36+1)+INDEX(战舰突破!$O$40:$O$52,通天塔!$L36+1)</f>
        <v>0</v>
      </c>
      <c r="ET36" s="18">
        <f>INDEX(战舰突破!$P$6:$P$18,通天塔!$J36+1)+INDEX(战舰突破!$P$23:$P$35,通天塔!$K36+1)+INDEX(战舰突破!$P$40:$P$52,通天塔!$L36+1)</f>
        <v>0</v>
      </c>
      <c r="EU36" s="18">
        <f>INDEX(战舰突破!$Q$6:$Q$18,通天塔!$J36+1)+INDEX(战舰突破!$Q$23:$Q$35,通天塔!$K36+1)+INDEX(战舰突破!$Q$40:$Q$52,通天塔!$L36+1)</f>
        <v>0</v>
      </c>
      <c r="EV36" s="18">
        <f>INDEX(战舰突破!$R$6:$R$18,通天塔!$J36+1)+INDEX(战舰突破!$R$23:$R$35,通天塔!$K36+1)+INDEX(战舰突破!$R$40:$R$52,通天塔!$L36+1)</f>
        <v>0</v>
      </c>
      <c r="EW36" s="18">
        <f>INDEX(战舰突破!$M$6:$M$18,通天塔!$J36+1)+INDEX(战舰突破!$M$23:$M$35,通天塔!$K36+1)+INDEX(战舰突破!$M$40:$M$52,通天塔!$L36+1)</f>
        <v>0</v>
      </c>
      <c r="EX36" s="22">
        <f>INDEX(战舰突破!$W$6:$W$18,通天塔!$J36+1)+INDEX(战舰突破!$W$23:$W$35,通天塔!$K36+1)+INDEX(战舰突破!$W$40:$W$52,通天塔!$L36+1)</f>
        <v>0.3</v>
      </c>
      <c r="FA36" s="14">
        <f>INDEX(战舰突破!$S$6:$S$18,通天塔!$J36+1)</f>
        <v>0</v>
      </c>
      <c r="FB36" s="14">
        <f>INDEX(战舰突破!$T$6:$T$18,通天塔!$J36+1)</f>
        <v>0.25</v>
      </c>
      <c r="FC36" s="14">
        <f>INDEX(战舰突破!$U$6:$U$18,通天塔!$J36+1)</f>
        <v>0.1</v>
      </c>
      <c r="FD36" s="14">
        <f>INDEX(战舰突破!$V$6:$V$18,通天塔!$J36+1)</f>
        <v>0</v>
      </c>
      <c r="FE36" s="14">
        <f>INDEX(战舰突破!$X$6:$X$18,通天塔!$J36+1)</f>
        <v>4</v>
      </c>
      <c r="FG36" s="14">
        <f>INDEX(战舰突破!$S$23:$S$35,通天塔!$J36+1)</f>
        <v>0.25</v>
      </c>
      <c r="FH36" s="14">
        <f>INDEX(战舰突破!$T$23:$T$35,通天塔!$J36+1)</f>
        <v>0</v>
      </c>
      <c r="FI36" s="14">
        <f>INDEX(战舰突破!$U$23:$U$35,通天塔!$J36+1)</f>
        <v>0.1</v>
      </c>
      <c r="FJ36" s="14">
        <f>INDEX(战舰突破!$V$23:$V$35,通天塔!$J36+1)</f>
        <v>0</v>
      </c>
      <c r="FK36" s="14">
        <f>INDEX(战舰突破!$X$23:$X$35,通天塔!$J36+1)</f>
        <v>60</v>
      </c>
      <c r="FM36" s="14">
        <f>INDEX(战舰突破!$S$40:$S$52,通天塔!$J36+1)</f>
        <v>0.25</v>
      </c>
      <c r="FN36" s="14">
        <f>INDEX(战舰突破!$T$40:$T$52,通天塔!$J36+1)</f>
        <v>0</v>
      </c>
      <c r="FO36" s="14">
        <f>INDEX(战舰突破!$U$40:$U$52,通天塔!$J36+1)</f>
        <v>0.1</v>
      </c>
      <c r="FP36" s="14">
        <f>INDEX(战舰突破!$V$40:$V$52,通天塔!$J36+1)</f>
        <v>0</v>
      </c>
      <c r="FQ36" s="14">
        <f>INDEX(战舰突破!$X$40:$X$52,通天塔!$J36+1)</f>
        <v>100</v>
      </c>
      <c r="FT36" s="14">
        <f t="shared" si="41"/>
        <v>22990</v>
      </c>
      <c r="FU36" s="14">
        <f t="shared" si="42"/>
        <v>22827</v>
      </c>
      <c r="FV36" s="14">
        <f t="shared" si="43"/>
        <v>20466</v>
      </c>
      <c r="FW36" s="14">
        <f t="shared" si="44"/>
        <v>182024</v>
      </c>
      <c r="FX36" s="14">
        <f t="shared" si="45"/>
        <v>12345</v>
      </c>
      <c r="FY36" s="14">
        <f t="shared" si="46"/>
        <v>304084</v>
      </c>
      <c r="FZ36" s="14">
        <f t="shared" si="47"/>
        <v>5142</v>
      </c>
      <c r="GA36" s="28">
        <f t="shared" si="48"/>
        <v>2700</v>
      </c>
      <c r="GB36" s="28">
        <f t="shared" si="49"/>
        <v>2450</v>
      </c>
      <c r="GC36" s="28">
        <f t="shared" si="50"/>
        <v>2450</v>
      </c>
      <c r="GD36" s="28">
        <f t="shared" si="51"/>
        <v>2700</v>
      </c>
      <c r="GE36" s="28">
        <f t="shared" si="52"/>
        <v>1.05</v>
      </c>
      <c r="GF36" s="28">
        <f t="shared" si="53"/>
        <v>1.05</v>
      </c>
      <c r="GG36" s="28">
        <f t="shared" si="54"/>
        <v>0</v>
      </c>
      <c r="GH36" s="28">
        <f t="shared" si="55"/>
        <v>8.01</v>
      </c>
      <c r="GI36" s="14">
        <f t="shared" si="56"/>
        <v>1</v>
      </c>
      <c r="GJ36" s="14">
        <f t="shared" si="57"/>
        <v>1.25</v>
      </c>
      <c r="GK36" s="14">
        <f t="shared" si="58"/>
        <v>1.25</v>
      </c>
      <c r="GL36" s="18">
        <f t="shared" si="59"/>
        <v>1.25</v>
      </c>
      <c r="GM36" s="18">
        <f t="shared" si="60"/>
        <v>1</v>
      </c>
      <c r="GN36" s="18">
        <f t="shared" si="61"/>
        <v>1</v>
      </c>
      <c r="GO36" s="29">
        <f t="shared" si="62"/>
        <v>2850</v>
      </c>
      <c r="GP36" s="29">
        <f t="shared" si="62"/>
        <v>3150</v>
      </c>
      <c r="GQ36" s="29">
        <f t="shared" si="62"/>
        <v>3150</v>
      </c>
      <c r="GR36" s="26">
        <f t="shared" si="63"/>
        <v>0.1</v>
      </c>
      <c r="GS36" s="26">
        <f t="shared" si="64"/>
        <v>0.1</v>
      </c>
      <c r="GT36" s="26">
        <f t="shared" si="65"/>
        <v>0.1</v>
      </c>
      <c r="GU36" s="14">
        <f t="shared" si="66"/>
        <v>2</v>
      </c>
      <c r="GV36" s="14">
        <f t="shared" si="67"/>
        <v>2</v>
      </c>
      <c r="GW36" s="14">
        <f t="shared" si="68"/>
        <v>2</v>
      </c>
      <c r="GX36" s="14">
        <f t="shared" si="69"/>
        <v>4</v>
      </c>
      <c r="GY36" s="14">
        <f t="shared" si="70"/>
        <v>60</v>
      </c>
      <c r="GZ36" s="14">
        <f t="shared" si="71"/>
        <v>100</v>
      </c>
      <c r="HA36">
        <v>32</v>
      </c>
      <c r="HB36" s="14">
        <f t="shared" si="72"/>
        <v>3401907</v>
      </c>
      <c r="HD36" s="14">
        <f t="shared" si="73"/>
        <v>24497</v>
      </c>
      <c r="HE36" s="14">
        <f t="shared" si="74"/>
        <v>11465</v>
      </c>
      <c r="HF36" s="29">
        <f t="shared" si="75"/>
        <v>2352</v>
      </c>
      <c r="HG36" s="29">
        <f t="shared" si="76"/>
        <v>1458</v>
      </c>
      <c r="HH36" s="29">
        <f t="shared" si="77"/>
        <v>1575</v>
      </c>
      <c r="HI36" s="29">
        <f t="shared" si="78"/>
        <v>1645</v>
      </c>
      <c r="HJ36" s="14">
        <f t="shared" si="79"/>
        <v>1.05</v>
      </c>
      <c r="HK36" s="14">
        <f t="shared" si="80"/>
        <v>1.05</v>
      </c>
      <c r="HL36" s="14">
        <f t="shared" si="81"/>
        <v>6628</v>
      </c>
      <c r="HM36" s="14">
        <f t="shared" si="82"/>
        <v>9855</v>
      </c>
      <c r="HN36" s="26">
        <f t="shared" si="83"/>
        <v>0.46015362457993275</v>
      </c>
      <c r="HO36" s="26">
        <f t="shared" si="84"/>
        <v>0.51022727272727275</v>
      </c>
      <c r="HP36" s="29">
        <f t="shared" si="85"/>
        <v>1983</v>
      </c>
      <c r="HQ36" s="29">
        <f t="shared" si="86"/>
        <v>7580</v>
      </c>
      <c r="HR36" s="29">
        <f t="shared" si="87"/>
        <v>8379</v>
      </c>
      <c r="HS36" s="26">
        <f t="shared" si="88"/>
        <v>0.41570657065706573</v>
      </c>
      <c r="HT36" s="26">
        <f t="shared" si="89"/>
        <v>0.47196219621962199</v>
      </c>
      <c r="HU36" s="26">
        <f t="shared" si="90"/>
        <v>0.47196219621962199</v>
      </c>
      <c r="HV36" s="26">
        <f t="shared" si="91"/>
        <v>1.570657065706571E-2</v>
      </c>
      <c r="HW36" s="29">
        <f t="shared" si="29"/>
        <v>1.4</v>
      </c>
      <c r="HX36" s="29">
        <f t="shared" si="30"/>
        <v>1.8203195319531953</v>
      </c>
      <c r="HY36" s="29">
        <f t="shared" si="31"/>
        <v>1.8203195319531953</v>
      </c>
      <c r="HZ36" s="29">
        <f t="shared" si="32"/>
        <v>13880.999999999998</v>
      </c>
      <c r="IA36" s="29">
        <f t="shared" si="33"/>
        <v>9198.681368136813</v>
      </c>
      <c r="IB36" s="29">
        <f t="shared" si="34"/>
        <v>7626.2286791179113</v>
      </c>
      <c r="IC36" s="29">
        <f t="shared" si="35"/>
        <v>99026</v>
      </c>
      <c r="ID36" s="14">
        <f t="shared" si="92"/>
        <v>30705.91</v>
      </c>
      <c r="IH36" s="14">
        <v>1</v>
      </c>
      <c r="II36" s="14">
        <v>1</v>
      </c>
      <c r="IJ36" s="14">
        <v>480</v>
      </c>
      <c r="IK36" s="14">
        <v>80</v>
      </c>
      <c r="IL36" s="14">
        <v>60</v>
      </c>
      <c r="IM36" s="23">
        <f t="shared" si="93"/>
        <v>4586272</v>
      </c>
      <c r="IN36" s="23">
        <f t="shared" si="110"/>
        <v>1</v>
      </c>
      <c r="IO36" s="23">
        <f t="shared" si="111"/>
        <v>4586.2700000000004</v>
      </c>
      <c r="IP36" s="23">
        <f t="shared" si="112"/>
        <v>7329019</v>
      </c>
      <c r="IQ36" s="23">
        <f t="shared" si="96"/>
        <v>1</v>
      </c>
      <c r="IR36" s="23">
        <f t="shared" si="97"/>
        <v>7329.02</v>
      </c>
      <c r="IS36" s="14">
        <v>1</v>
      </c>
      <c r="IT36" s="14">
        <v>1</v>
      </c>
      <c r="IU36" s="14">
        <v>240</v>
      </c>
      <c r="IV36" s="14">
        <v>40</v>
      </c>
      <c r="IW36" s="14">
        <v>30</v>
      </c>
      <c r="IX36" s="23">
        <f>INT(($HP36*$GI36*IU36*$HW36+$HQ36*$GJ36*$HX36*IV36+$HR36*$GK36*$HY36*IW36)+$IC36*IS36+($HQ36*$GJ36*$HX36*IT36*5*6/1.5+$HR36*$GK36*$HY36*IT36*5*6/2))</f>
        <v>2658116</v>
      </c>
      <c r="IY36" s="23">
        <f t="shared" si="98"/>
        <v>1</v>
      </c>
      <c r="IZ36" s="23">
        <f t="shared" si="99"/>
        <v>2658.12</v>
      </c>
      <c r="JA36" s="23"/>
      <c r="JB36" s="23"/>
      <c r="JC36" s="23"/>
      <c r="JG36">
        <f t="shared" si="37"/>
        <v>1.2995419134330937</v>
      </c>
      <c r="JH36">
        <f t="shared" si="38"/>
        <v>1.3645190091047483</v>
      </c>
      <c r="JJ36" s="14">
        <v>10</v>
      </c>
      <c r="JK36" s="14">
        <v>2</v>
      </c>
      <c r="JL36" s="14">
        <v>1.5</v>
      </c>
      <c r="JM36" s="23">
        <f>INT(($HP36*$GI36*$HW36*JJ36+$HQ36*$GJ36*$HX36*JK36+$HR36*$GK36*$HY36*JL36))</f>
        <v>90855</v>
      </c>
      <c r="JN36" s="23">
        <f t="shared" si="100"/>
        <v>0</v>
      </c>
      <c r="JO36" s="23">
        <f t="shared" si="101"/>
        <v>90855</v>
      </c>
      <c r="JP36" s="14">
        <v>30</v>
      </c>
      <c r="JQ36" s="14">
        <v>6</v>
      </c>
      <c r="JR36" s="14">
        <v>4</v>
      </c>
      <c r="JS36" s="23">
        <f>INT(($HP36*$GI36*$HW36*JP36+$HQ36*$GJ36*$HX36*JQ36+$HR36*$GK36*$HY36*JR36))</f>
        <v>263033</v>
      </c>
      <c r="JT36" s="23">
        <f t="shared" si="102"/>
        <v>0</v>
      </c>
      <c r="JU36" s="23">
        <f t="shared" si="103"/>
        <v>263033</v>
      </c>
      <c r="JW36" s="23">
        <f t="shared" si="104"/>
        <v>350711</v>
      </c>
      <c r="JX36" s="23">
        <f t="shared" si="105"/>
        <v>0</v>
      </c>
      <c r="JY36" s="23">
        <f t="shared" si="106"/>
        <v>350711</v>
      </c>
      <c r="JZ36" s="23">
        <f t="shared" si="113"/>
        <v>136283</v>
      </c>
      <c r="KA36" s="23">
        <f t="shared" si="108"/>
        <v>0</v>
      </c>
      <c r="KB36" s="23">
        <f t="shared" si="109"/>
        <v>136283</v>
      </c>
      <c r="KH36" s="17"/>
    </row>
    <row r="37" spans="1:294" ht="16.5" x14ac:dyDescent="0.2">
      <c r="C37" s="14">
        <f t="shared" si="39"/>
        <v>1</v>
      </c>
      <c r="D37" s="14">
        <v>33</v>
      </c>
      <c r="E37" s="14" t="s">
        <v>684</v>
      </c>
      <c r="F37" s="14">
        <v>85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F37" s="14">
        <f>ROUND((INDEX(新战舰养成!S$6:S$18,通天塔!$J37+1)+INDEX(新战舰养成!D$6:D$18,通天塔!$J37+1)*(通天塔!$G37-1))*INDEX(战舰突破!$D$6:$D$18,通天塔!$M37+1),0)</f>
        <v>10</v>
      </c>
      <c r="BG37" s="14">
        <f>ROUND((INDEX(新战舰养成!T$6:T$18,通天塔!$J37+1)+INDEX(新战舰养成!E$6:E$18,通天塔!$J37+1)*(通天塔!$G37-1))*INDEX(战舰突破!$D$6:$D$18,通天塔!$M37+1),0)</f>
        <v>20</v>
      </c>
      <c r="BH37" s="14">
        <f>ROUND((INDEX(新战舰养成!U$6:U$18,通天塔!$J37+1)+INDEX(新战舰养成!F$6:F$18,通天塔!$J37+1)*(通天塔!$G37-1))*INDEX(战舰突破!$D$6:$D$18,通天塔!$M37+1),0)</f>
        <v>5</v>
      </c>
      <c r="BI37" s="14">
        <f>ROUND((INDEX(新战舰养成!V$6:V$18,通天塔!$J37+1)+INDEX(新战舰养成!G$6:G$18,通天塔!$J37+1)*(通天塔!$G37-1))*INDEX(战舰突破!$D$6:$D$18,通天塔!$M37+1),0)</f>
        <v>300</v>
      </c>
      <c r="BJ37" s="14">
        <f>ROUND((INDEX(新战舰养成!W$6:W$18,通天塔!$J37+1)+INDEX(新战舰养成!H$6:H$18,通天塔!$J37+1)*(通天塔!$G37-1))*INDEX(战舰突破!$D$6:$D$18,通天塔!$M37+1),0)</f>
        <v>4</v>
      </c>
      <c r="BL37" s="14">
        <f>IF($H37&gt;0,ROUND((INDEX(新战舰养成!X$6:X$18,通天塔!$K37+1)+INDEX(新战舰养成!I$6:I$18,通天塔!$K37+1)*(通天塔!$H37-1))*INDEX(战舰突破!$D$6:$D$18,通天塔!$N37+1),0),0)</f>
        <v>0</v>
      </c>
      <c r="BM37" s="14">
        <f>IF($H37&gt;0,ROUND((INDEX(新战舰养成!Y$6:Y$18,通天塔!$K37+1)+INDEX(新战舰养成!J$6:J$18,通天塔!$K37+1)*(通天塔!$H37-1))*INDEX(战舰突破!$D$6:$D$18,通天塔!$N37+1),0),0)</f>
        <v>0</v>
      </c>
      <c r="BN37" s="14">
        <f>IF($H37&gt;0,ROUND((INDEX(新战舰养成!Z$6:Z$18,通天塔!$K37+1)+INDEX(新战舰养成!K$6:K$18,通天塔!$K37+1)*(通天塔!$H37-1))*INDEX(战舰突破!$D$6:$D$18,通天塔!$N37+1),0),0)</f>
        <v>0</v>
      </c>
      <c r="BO37" s="14">
        <f>IF($H37&gt;0,ROUND((INDEX(新战舰养成!AA$6:AA$18,通天塔!$K37+1)+INDEX(新战舰养成!L$6:L$18,通天塔!$K37+1)*(通天塔!$H37-1))*INDEX(战舰突破!$D$6:$D$18,通天塔!$N37+1),0),0)</f>
        <v>0</v>
      </c>
      <c r="BP37" s="14">
        <f>IF($H37&gt;0,ROUND((INDEX(新战舰养成!AB$6:AB$18,通天塔!$K37+1)+INDEX(新战舰养成!M$6:M$18,通天塔!$K37+1)*(通天塔!$H37-1))*INDEX(战舰突破!$D$6:$D$18,通天塔!$N37+1),0),0)</f>
        <v>0</v>
      </c>
      <c r="BR37" s="14">
        <f>IF($I37&gt;0,ROUND((INDEX(新战舰养成!AC$6:AC$18,通天塔!$L37+1)+INDEX(新战舰养成!I$6:I$18,通天塔!$L37+1)*(通天塔!$I37-1))*INDEX(战舰突破!$D$6:$D$18,通天塔!$O37+1),0),0)</f>
        <v>0</v>
      </c>
      <c r="BS37" s="14">
        <f>IF($I37&gt;0,ROUND((INDEX(新战舰养成!AD$6:AD$18,通天塔!$L37+1)+INDEX(新战舰养成!J$6:J$18,通天塔!$L37+1)*(通天塔!$I37-1))*INDEX(战舰突破!$D$6:$D$18,通天塔!$O37+1),0),0)</f>
        <v>0</v>
      </c>
      <c r="BT37" s="14">
        <f>IF($I37&gt;0,ROUND((INDEX(新战舰养成!AE$6:AE$18,通天塔!$L37+1)+INDEX(新战舰养成!K$6:K$18,通天塔!$L37+1)*(通天塔!$I37-1))*INDEX(战舰突破!$D$6:$D$18,通天塔!$O37+1),0),0)</f>
        <v>0</v>
      </c>
      <c r="BU37" s="14">
        <f>IF($I37&gt;0,ROUND((INDEX(新战舰养成!AF$6:AF$18,通天塔!$L37+1)+INDEX(新战舰养成!L$6:L$18,通天塔!$L37+1)*(通天塔!$I37-1))*INDEX(战舰突破!$D$6:$D$18,通天塔!$O37+1),0),0)</f>
        <v>0</v>
      </c>
      <c r="BV37" s="14">
        <f>IF($I37&gt;0,ROUND((INDEX(新战舰养成!AG$6:AG$18,通天塔!$L37+1)+INDEX(新战舰养成!M$6:M$18,通天塔!$L37+1)*(通天塔!$I37-1))*INDEX(战舰突破!$D$6:$D$18,通天塔!$O37+1),0),0)</f>
        <v>0</v>
      </c>
      <c r="BY37" s="14">
        <f>(INDEX(装备数值!$C$13:$G$116,通天塔!$P37*8+1,BY$2)+INDEX(装备数值!$C$13:$G$116,通天塔!$Q37*8+2,BY$2)+INDEX(装备数值!$C$13:$G$116,通天塔!$S37*8+3,BY$2)+INDEX(装备数值!$C$13:$G$116,通天塔!$R37*8+4,BY$2)+INDEX(装备数值!$C$13:$G$116,通天塔!$T37*8+5,BY$2)+INDEX(装备数值!$C$13:$G$116,通天塔!$U37*8+6,BY$2)+INDEX(装备数值!$C$13:$G$116,通天塔!$V37*8+7,BY$2)+INDEX(装备数值!$C$13:$G$116,通天塔!$W37*8+8,BY$2))</f>
        <v>0</v>
      </c>
      <c r="BZ37" s="14">
        <f>(INDEX(装备数值!$C$13:$G$116,通天塔!$P37*8+1,BZ$2)+INDEX(装备数值!$C$13:$G$116,通天塔!$Q37*8+2,BZ$2)+INDEX(装备数值!$C$13:$G$116,通天塔!$S37*8+3,BZ$2)+INDEX(装备数值!$C$13:$G$116,通天塔!$R37*8+4,BZ$2)+INDEX(装备数值!$C$13:$G$116,通天塔!$T37*8+5,BZ$2)+INDEX(装备数值!$C$13:$G$116,通天塔!$U37*8+6,BZ$2)+INDEX(装备数值!$C$13:$G$116,通天塔!$V37*8+7,BZ$2)+INDEX(装备数值!$C$13:$G$116,通天塔!$W37*8+8,BZ$2))</f>
        <v>0</v>
      </c>
      <c r="CA37" s="14">
        <f>(INDEX(装备数值!$C$13:$G$116,通天塔!$P37*8+1,CA$2)+INDEX(装备数值!$C$13:$G$116,通天塔!$Q37*8+2,CA$2)+INDEX(装备数值!$C$13:$G$116,通天塔!$S37*8+3,CA$2)+INDEX(装备数值!$C$13:$G$116,通天塔!$R37*8+4,CA$2)+INDEX(装备数值!$C$13:$G$116,通天塔!$T37*8+5,CA$2)+INDEX(装备数值!$C$13:$G$116,通天塔!$U37*8+6,CA$2)+INDEX(装备数值!$C$13:$G$116,通天塔!$V37*8+7,CA$2)+INDEX(装备数值!$C$13:$G$116,通天塔!$W37*8+8,CA$2))</f>
        <v>0</v>
      </c>
      <c r="CB37" s="14">
        <f>(INDEX(装备数值!$C$13:$G$116,通天塔!$P37*8+1,CB$2)+INDEX(装备数值!$C$13:$G$116,通天塔!$Q37*8+2,CB$2)+INDEX(装备数值!$C$13:$G$116,通天塔!$S37*8+3,CB$2)+INDEX(装备数值!$C$13:$G$116,通天塔!$R37*8+4,CB$2)+INDEX(装备数值!$C$13:$G$116,通天塔!$T37*8+5,CB$2)+INDEX(装备数值!$C$13:$G$116,通天塔!$U37*8+6,CB$2)+INDEX(装备数值!$C$13:$G$116,通天塔!$V37*8+7,CB$2)+INDEX(装备数值!$C$13:$G$116,通天塔!$W37*8+8,CB$2))</f>
        <v>0</v>
      </c>
      <c r="CC37" s="14">
        <f>(INDEX(装备数值!$C$13:$G$116,通天塔!$P37*8+1,CC$2)+INDEX(装备数值!$C$13:$G$116,通天塔!$Q37*8+2,CC$2)+INDEX(装备数值!$C$13:$G$116,通天塔!$S37*8+3,CC$2)+INDEX(装备数值!$C$13:$G$116,通天塔!$R37*8+4,CC$2)+INDEX(装备数值!$C$13:$G$116,通天塔!$T37*8+5,CC$2)+INDEX(装备数值!$C$13:$G$116,通天塔!$U37*8+6,CC$2)+INDEX(装备数值!$C$13:$G$116,通天塔!$V37*8+7,CC$2)+INDEX(装备数值!$C$13:$G$116,通天塔!$W37*8+8,CC$2))</f>
        <v>0</v>
      </c>
      <c r="CF37" s="14">
        <f>INDEX(装备数值!$I$13:$M$116,通天塔!$P37*8+1,CF$2)*$X37+INDEX(装备数值!$I$13:$M$116,通天塔!$Q37*8+2,CF$2)*$Y37+INDEX(装备数值!$I$13:$M$116,通天塔!$S37*8+3,CF$2)*$Z37+INDEX(装备数值!$I$13:$M$116,通天塔!$R37*8+4,CF$2)*$AA37+INDEX(装备数值!$I$13:$M$116,通天塔!$T37*8+5,CF$2)*$AB37+INDEX(装备数值!$I$13:$M$116,通天塔!$U37*8+6,CF$2)*$AC37+INDEX(装备数值!$I$13:$M$116,通天塔!$V37*8+7,CF$2)*$AD37+INDEX(装备数值!$I$13:$M$116,通天塔!$W37*8+8,CF$2)*$AE37</f>
        <v>0</v>
      </c>
      <c r="CG37" s="14">
        <f>INDEX(装备数值!$I$13:$M$116,通天塔!$P37*8+1,CG$2)*$X37+INDEX(装备数值!$I$13:$M$116,通天塔!$Q37*8+2,CG$2)*$Y37+INDEX(装备数值!$I$13:$M$116,通天塔!$S37*8+3,CG$2)*$Z37+INDEX(装备数值!$I$13:$M$116,通天塔!$R37*8+4,CG$2)*$AA37+INDEX(装备数值!$I$13:$M$116,通天塔!$T37*8+5,CG$2)*$AB37+INDEX(装备数值!$I$13:$M$116,通天塔!$U37*8+6,CG$2)*$AC37+INDEX(装备数值!$I$13:$M$116,通天塔!$V37*8+7,CG$2)*$AD37+INDEX(装备数值!$I$13:$M$116,通天塔!$W37*8+8,CG$2)*$AE37</f>
        <v>0</v>
      </c>
      <c r="CH37" s="14">
        <f>INDEX(装备数值!$I$13:$M$116,通天塔!$P37*8+1,CH$2)*$X37+INDEX(装备数值!$I$13:$M$116,通天塔!$Q37*8+2,CH$2)*$Y37+INDEX(装备数值!$I$13:$M$116,通天塔!$S37*8+3,CH$2)*$Z37+INDEX(装备数值!$I$13:$M$116,通天塔!$R37*8+4,CH$2)*$AA37+INDEX(装备数值!$I$13:$M$116,通天塔!$T37*8+5,CH$2)*$AB37+INDEX(装备数值!$I$13:$M$116,通天塔!$U37*8+6,CH$2)*$AC37+INDEX(装备数值!$I$13:$M$116,通天塔!$V37*8+7,CH$2)*$AD37+INDEX(装备数值!$I$13:$M$116,通天塔!$W37*8+8,CH$2)*$AE37</f>
        <v>0</v>
      </c>
      <c r="CI37" s="14">
        <f>INDEX(装备数值!$I$13:$M$116,通天塔!$P37*8+1,CI$2)*$X37+INDEX(装备数值!$I$13:$M$116,通天塔!$Q37*8+2,CI$2)*$Y37+INDEX(装备数值!$I$13:$M$116,通天塔!$S37*8+3,CI$2)*$Z37+INDEX(装备数值!$I$13:$M$116,通天塔!$R37*8+4,CI$2)*$AA37+INDEX(装备数值!$I$13:$M$116,通天塔!$T37*8+5,CI$2)*$AB37+INDEX(装备数值!$I$13:$M$116,通天塔!$U37*8+6,CI$2)*$AC37+INDEX(装备数值!$I$13:$M$116,通天塔!$V37*8+7,CI$2)*$AD37+INDEX(装备数值!$I$13:$M$116,通天塔!$W37*8+8,CI$2)*$AE37</f>
        <v>0</v>
      </c>
      <c r="CJ37" s="14">
        <f>INDEX(装备数值!$I$13:$M$116,通天塔!$P37*8+1,CJ$2)*$X37+INDEX(装备数值!$I$13:$M$116,通天塔!$Q37*8+2,CJ$2)*$Y37+INDEX(装备数值!$I$13:$M$116,通天塔!$S37*8+3,CJ$2)*$Z37+INDEX(装备数值!$I$13:$M$116,通天塔!$R37*8+4,CJ$2)*$AA37+INDEX(装备数值!$I$13:$M$116,通天塔!$T37*8+5,CJ$2)*$AB37+INDEX(装备数值!$I$13:$M$116,通天塔!$U37*8+6,CJ$2)*$AC37+INDEX(装备数值!$I$13:$M$116,通天塔!$V37*8+7,CJ$2)*$AD37+INDEX(装备数值!$I$13:$M$116,通天塔!$W37*8+8,CJ$2)*$AE37</f>
        <v>0</v>
      </c>
      <c r="CM37" s="14">
        <f>INDEX(装备数值!$X$13:$AH$116,$P37*8+1,CM$2)*$AF37+INDEX(装备数值!$X$13:$AH$116,$Q37*8+2,CM$2)*$AG37+INDEX(装备数值!$X$13:$AH$116,$S37*8+3,CM$2)*$AH37+INDEX(装备数值!$X$13:$AH$116,$R37*8+4,CM$2)*$AI37+INDEX(装备数值!$X$13:$AH$116,$T37*8+5,CM$2)*$AJ37+INDEX(装备数值!$X$13:$AH$116,$U37*8+6,CM$2)*$AK37+INDEX(装备数值!$X$13:$AH$116,$V37*8+7,CM$2)*$AL37+INDEX(装备数值!$X$13:$AH$116,$W37*8+8,CM$2)*$AM37</f>
        <v>0</v>
      </c>
      <c r="CN37" s="14">
        <f>INDEX(装备数值!$X$13:$AH$116,$P37*8+1,CN$2)*$AF37+INDEX(装备数值!$X$13:$AH$116,$Q37*8+2,CN$2)*$AG37+INDEX(装备数值!$X$13:$AH$116,$S37*8+3,CN$2)*$AH37+INDEX(装备数值!$X$13:$AH$116,$R37*8+4,CN$2)*$AI37+INDEX(装备数值!$X$13:$AH$116,$T37*8+5,CN$2)*$AJ37+INDEX(装备数值!$X$13:$AH$116,$U37*8+6,CN$2)*$AK37+INDEX(装备数值!$X$13:$AH$116,$V37*8+7,CN$2)*$AL37+INDEX(装备数值!$X$13:$AH$116,$W37*8+8,CN$2)*$AM37</f>
        <v>0</v>
      </c>
      <c r="CO37" s="14">
        <f>INDEX(装备数值!$X$13:$AH$116,$P37*8+1,CO$2)*$AF37+INDEX(装备数值!$X$13:$AH$116,$Q37*8+2,CO$2)*$AG37+INDEX(装备数值!$X$13:$AH$116,$S37*8+3,CO$2)*$AH37+INDEX(装备数值!$X$13:$AH$116,$R37*8+4,CO$2)*$AI37+INDEX(装备数值!$X$13:$AH$116,$T37*8+5,CO$2)*$AJ37+INDEX(装备数值!$X$13:$AH$116,$U37*8+6,CO$2)*$AK37+INDEX(装备数值!$X$13:$AH$116,$V37*8+7,CO$2)*$AL37+INDEX(装备数值!$X$13:$AH$116,$W37*8+8,CO$2)*$AM37</f>
        <v>0</v>
      </c>
      <c r="CP37" s="14">
        <f>INDEX(装备数值!$X$13:$AH$116,$P37*8+1,CP$2)*$AF37+INDEX(装备数值!$X$13:$AH$116,$Q37*8+2,CP$2)*$AG37+INDEX(装备数值!$X$13:$AH$116,$S37*8+3,CP$2)*$AH37+INDEX(装备数值!$X$13:$AH$116,$R37*8+4,CP$2)*$AI37+INDEX(装备数值!$X$13:$AH$116,$T37*8+5,CP$2)*$AJ37+INDEX(装备数值!$X$13:$AH$116,$U37*8+6,CP$2)*$AK37+INDEX(装备数值!$X$13:$AH$116,$V37*8+7,CP$2)*$AL37+INDEX(装备数值!$X$13:$AH$116,$W37*8+8,CP$2)*$AM37</f>
        <v>0</v>
      </c>
      <c r="CQ37" s="14">
        <f>INDEX(装备数值!$X$13:$AH$116,$P37*8+1,CQ$2)*$AF37+INDEX(装备数值!$X$13:$AH$116,$Q37*8+2,CQ$2)*$AG37+INDEX(装备数值!$X$13:$AH$116,$S37*8+3,CQ$2)*$AH37+INDEX(装备数值!$X$13:$AH$116,$R37*8+4,CQ$2)*$AI37+INDEX(装备数值!$X$13:$AH$116,$T37*8+5,CQ$2)*$AJ37+INDEX(装备数值!$X$13:$AH$116,$U37*8+6,CQ$2)*$AK37+INDEX(装备数值!$X$13:$AH$116,$V37*8+7,CQ$2)*$AL37+INDEX(装备数值!$X$13:$AH$116,$W37*8+8,CQ$2)*$AM37</f>
        <v>0</v>
      </c>
      <c r="CR37" s="14">
        <f>INDEX(装备数值!$X$13:$AH$116,$P37*8+1,CR$2)*$AF37+INDEX(装备数值!$X$13:$AH$116,$Q37*8+2,CR$2)*$AG37+INDEX(装备数值!$X$13:$AH$116,$S37*8+3,CR$2)*$AH37+INDEX(装备数值!$X$13:$AH$116,$R37*8+4,CR$2)*$AI37+INDEX(装备数值!$X$13:$AH$116,$T37*8+5,CR$2)*$AJ37+INDEX(装备数值!$X$13:$AH$116,$U37*8+6,CR$2)*$AK37+INDEX(装备数值!$X$13:$AH$116,$V37*8+7,CR$2)*$AL37+INDEX(装备数值!$X$13:$AH$116,$W37*8+8,CR$2)*$AM37</f>
        <v>0</v>
      </c>
      <c r="CS37" s="14">
        <f>INDEX(装备数值!$X$13:$AH$116,$P37*8+1,CS$2)*$AF37+INDEX(装备数值!$X$13:$AH$116,$Q37*8+2,CS$2)*$AG37+INDEX(装备数值!$X$13:$AH$116,$S37*8+3,CS$2)*$AH37+INDEX(装备数值!$X$13:$AH$116,$R37*8+4,CS$2)*$AI37+INDEX(装备数值!$X$13:$AH$116,$T37*8+5,CS$2)*$AJ37+INDEX(装备数值!$X$13:$AH$116,$U37*8+6,CS$2)*$AK37+INDEX(装备数值!$X$13:$AH$116,$V37*8+7,CS$2)*$AL37+INDEX(装备数值!$X$13:$AH$116,$W37*8+8,CS$2)*$AM37</f>
        <v>0</v>
      </c>
      <c r="CT37" s="14">
        <f>INDEX(装备数值!$X$13:$AH$116,$P37*8+1,CT$2)*$AF37+INDEX(装备数值!$X$13:$AH$116,$Q37*8+2,CT$2)*$AG37+INDEX(装备数值!$X$13:$AH$116,$S37*8+3,CT$2)*$AH37+INDEX(装备数值!$X$13:$AH$116,$R37*8+4,CT$2)*$AI37+INDEX(装备数值!$X$13:$AH$116,$T37*8+5,CT$2)*$AJ37+INDEX(装备数值!$X$13:$AH$116,$U37*8+6,CT$2)*$AK37+INDEX(装备数值!$X$13:$AH$116,$V37*8+7,CT$2)*$AL37+INDEX(装备数值!$X$13:$AH$116,$W37*8+8,CT$2)*$AM37</f>
        <v>0</v>
      </c>
      <c r="CU37" s="14">
        <f>INDEX(装备数值!$X$13:$AH$116,$P37*8+1,CU$2)*$AF37+INDEX(装备数值!$X$13:$AH$116,$Q37*8+2,CU$2)*$AG37+INDEX(装备数值!$X$13:$AH$116,$S37*8+3,CU$2)*$AH37+INDEX(装备数值!$X$13:$AH$116,$R37*8+4,CU$2)*$AI37+INDEX(装备数值!$X$13:$AH$116,$T37*8+5,CU$2)*$AJ37+INDEX(装备数值!$X$13:$AH$116,$U37*8+6,CU$2)*$AK37+INDEX(装备数值!$X$13:$AH$116,$V37*8+7,CU$2)*$AL37+INDEX(装备数值!$X$13:$AH$116,$W37*8+8,CU$2)*$AM37</f>
        <v>0</v>
      </c>
      <c r="CV37" s="14">
        <f>INDEX(装备数值!$X$13:$AH$116,$P37*8+1,CV$2)*$AF37+INDEX(装备数值!$X$13:$AH$116,$Q37*8+2,CV$2)*$AG37+INDEX(装备数值!$X$13:$AH$116,$S37*8+3,CV$2)*$AH37+INDEX(装备数值!$X$13:$AH$116,$R37*8+4,CV$2)*$AI37+INDEX(装备数值!$X$13:$AH$116,$T37*8+5,CV$2)*$AJ37+INDEX(装备数值!$X$13:$AH$116,$U37*8+6,CV$2)*$AK37+INDEX(装备数值!$X$13:$AH$116,$V37*8+7,CV$2)*$AL37+INDEX(装备数值!$X$13:$AH$116,$W37*8+8,CV$2)*$AM37</f>
        <v>0</v>
      </c>
      <c r="CW37" s="14">
        <f>INDEX(装备数值!$X$13:$AH$116,$P37*8+1,CW$2)*$AF37+INDEX(装备数值!$X$13:$AH$116,$Q37*8+2,CW$2)*$AG37+INDEX(装备数值!$X$13:$AH$116,$S37*8+3,CW$2)*$AH37+INDEX(装备数值!$X$13:$AH$116,$R37*8+4,CW$2)*$AI37+INDEX(装备数值!$X$13:$AH$116,$T37*8+5,CW$2)*$AJ37+INDEX(装备数值!$X$13:$AH$116,$U37*8+6,CW$2)*$AK37+INDEX(装备数值!$X$13:$AH$116,$V37*8+7,CW$2)*$AL37+INDEX(装备数值!$X$13:$AH$116,$W37*8+8,CW$2)*$AM37</f>
        <v>0</v>
      </c>
      <c r="CY37" s="14">
        <f>INDEX(装备数值!$AN$17:$AN$117,MATCH(MIN($X37:$AE37),装备数值!$AO$17:$AO$117,1))</f>
        <v>0</v>
      </c>
      <c r="CZ37" s="14">
        <f>IF(COUNTIF($P37:$W37,"&gt;"&amp;0)=8,INDEX(装备数值!AR$17:AR$117,$CY37+1),0)</f>
        <v>0</v>
      </c>
      <c r="DA37" s="14">
        <f>IF(COUNTIF($P37:$W37,"&gt;"&amp;0)=8,INDEX(装备数值!AS$17:AS$117,$CY37+1),0)</f>
        <v>0</v>
      </c>
      <c r="DB37" s="14">
        <f>IF(COUNTIF($P37:$W37,"&gt;"&amp;0)=8,INDEX(装备数值!AT$17:AT$117,$CY37+1),0)</f>
        <v>0</v>
      </c>
      <c r="DC37" s="14">
        <f>IF(COUNTIF($P37:$W37,"&gt;"&amp;0)=8,INDEX(装备数值!AU$17:AU$117,$CY37+1),0)</f>
        <v>0</v>
      </c>
      <c r="DD37" s="14">
        <f>IF(COUNTIF($P37:$W37,"&gt;"&amp;0)=8,INDEX(装备数值!AV$17:AV$117,$CY37+1),0)</f>
        <v>0</v>
      </c>
      <c r="DF37" s="14">
        <f>INDEX(装备数值!$AY$17:$AY$77,MATCH(MIN($AF37:$AM37),装备数值!$AZ$17:$AZ$77,1))</f>
        <v>0</v>
      </c>
      <c r="DG37" s="26">
        <f>INDEX(装备数值!BA$17:BA$77,通天塔!DF37+1)</f>
        <v>0</v>
      </c>
      <c r="DH37" s="26">
        <f>INDEX(装备数值!BA$17:BA$77,通天塔!DF37+1)</f>
        <v>0</v>
      </c>
      <c r="DJ37" s="14">
        <f t="shared" si="40"/>
        <v>0</v>
      </c>
      <c r="DK37" s="14">
        <f>VLOOKUP(DJ37,军阶与晶片数值!$W$6:$X$27,2)</f>
        <v>0</v>
      </c>
      <c r="DL37" s="14">
        <f>INDEX(军阶与晶片数值!Y$6:Y$27,$DK37+1)</f>
        <v>0</v>
      </c>
      <c r="DM37" s="14">
        <f>INDEX(军阶与晶片数值!Z$6:Z$27,$DK37+1)</f>
        <v>0</v>
      </c>
      <c r="DN37" s="14">
        <f>INDEX(军阶与晶片数值!AA$6:AA$27,$DK37+1)</f>
        <v>0</v>
      </c>
      <c r="DO37" s="14">
        <f>INDEX(军阶与晶片数值!AB$6:AB$27,$DK37+1)</f>
        <v>0</v>
      </c>
      <c r="DP37" s="29">
        <f>INDEX(军阶与晶片数值!AC$6:AC$27,$DK37+1)</f>
        <v>0</v>
      </c>
      <c r="DQ37" s="29">
        <f>INDEX(军阶与晶片数值!AD$6:AD$27,$DK37+1)</f>
        <v>0</v>
      </c>
      <c r="DS37" s="26">
        <f>INDEX(军阶与晶片数值!I$6:I$16,AN37+1)</f>
        <v>0</v>
      </c>
      <c r="DT37" s="26">
        <f>INDEX(军阶与晶片数值!M$6:M$16,AO37+1)</f>
        <v>0</v>
      </c>
      <c r="DU37" s="26">
        <f>INDEX(军阶与晶片数值!J$6:J$16,AP37+1)</f>
        <v>0</v>
      </c>
      <c r="DV37" s="26">
        <f>INDEX(军阶与晶片数值!K$6:K$16,AQ37+1)</f>
        <v>0</v>
      </c>
      <c r="DW37" s="26">
        <f>INDEX(军阶与晶片数值!L$6:L$16,AR37+1)</f>
        <v>0</v>
      </c>
      <c r="DX37" s="28">
        <f>INDEX(军阶与晶片数值!N$6:N$16,AS37+1)</f>
        <v>0</v>
      </c>
      <c r="DY37" s="28">
        <f>INDEX(军阶与晶片数值!O$6:O$16,AT37+1)</f>
        <v>0</v>
      </c>
      <c r="DZ37" s="28">
        <f>INDEX(军阶与晶片数值!P$6:P$16,AU37+1)</f>
        <v>0</v>
      </c>
      <c r="EA37" s="28">
        <f>INDEX(军阶与晶片数值!Q$6:Q$16,AV37+1)</f>
        <v>0</v>
      </c>
      <c r="EB37" s="26">
        <f>INDEX(军阶与晶片数值!R$6:R$16,AW37+1)</f>
        <v>0</v>
      </c>
      <c r="EC37" s="26">
        <f>INDEX(军阶与晶片数值!S$6:S$16,AX37+1)</f>
        <v>0</v>
      </c>
      <c r="ED37" s="26">
        <f>INDEX(军阶与晶片数值!T$6:T$16,AY37+1)</f>
        <v>0</v>
      </c>
      <c r="EE37" s="26">
        <f>INDEX(军阶与晶片数值!U$6:U$16,AZ37+1)</f>
        <v>0</v>
      </c>
      <c r="EG37" s="26">
        <f>INDEX(军阶与晶片数值!$C$6:$C$36,通天塔!$BA37+1)</f>
        <v>0</v>
      </c>
      <c r="EH37" s="26">
        <f>INDEX(军阶与晶片数值!$C$6:$C$36,通天塔!$BA37+1)</f>
        <v>0</v>
      </c>
      <c r="EI37" s="26">
        <f>INDEX(军阶与晶片数值!$C$6:$C$36,通天塔!$BA37+1)</f>
        <v>0</v>
      </c>
      <c r="EJ37" s="26">
        <f>INDEX(军阶与晶片数值!$C$6:$C$36,通天塔!$BA37+1)</f>
        <v>0</v>
      </c>
      <c r="EK37" s="26">
        <f>INDEX(军阶与晶片数值!$C$6:$C$36,通天塔!$BA37+1)</f>
        <v>0</v>
      </c>
      <c r="EM37" s="14">
        <f>INDEX(战舰突破!$H$6:$H$18,通天塔!$J37+1)+INDEX(战舰突破!$H$23:$H$35,通天塔!$K37+1)+INDEX(战舰突破!$H$40:$H$52,通天塔!$L37+1)</f>
        <v>0</v>
      </c>
      <c r="EN37" s="14">
        <f>INDEX(战舰突破!$I$6:$I$18,通天塔!$J37+1)+INDEX(战舰突破!$I$23:$I$35,通天塔!$K37+1)+INDEX(战舰突破!$I$40:$I$52,通天塔!$L37+1)</f>
        <v>0</v>
      </c>
      <c r="EO37" s="14">
        <f>INDEX(战舰突破!$J$6:$J$18,通天塔!$J37+1)+INDEX(战舰突破!$J$23:$J$35,通天塔!$K37+1)+INDEX(战舰突破!$J$40:$J$52,通天塔!$L37+1)</f>
        <v>0</v>
      </c>
      <c r="EP37" s="14">
        <f>INDEX(战舰突破!$K$6:$K$18,通天塔!$J37+1)+INDEX(战舰突破!$K$23:$K$35,通天塔!$K37+1)+INDEX(战舰突破!$K$40:$K$52,通天塔!$L37+1)</f>
        <v>0</v>
      </c>
      <c r="EQ37" s="14">
        <f>INDEX(战舰突破!$L$6:$L$18,通天塔!$J37+1)+INDEX(战舰突破!$L$23:$L$35,通天塔!$K37+1)+INDEX(战舰突破!$L$40:$L$52,通天塔!$L37+1)</f>
        <v>0</v>
      </c>
      <c r="ER37" s="18">
        <f>INDEX(战舰突破!$N$6:$N$18,通天塔!$J37+1)+INDEX(战舰突破!$N$23:$N$35,通天塔!$K37+1)+INDEX(战舰突破!$N$40:$N$52,通天塔!$L37+1)</f>
        <v>0</v>
      </c>
      <c r="ES37" s="18">
        <f>INDEX(战舰突破!$O$6:$O$18,通天塔!$J37+1)+INDEX(战舰突破!$O$23:$O$35,通天塔!$K37+1)+INDEX(战舰突破!$O$40:$O$52,通天塔!$L37+1)</f>
        <v>0</v>
      </c>
      <c r="ET37" s="18">
        <f>INDEX(战舰突破!$P$6:$P$18,通天塔!$J37+1)+INDEX(战舰突破!$P$23:$P$35,通天塔!$K37+1)+INDEX(战舰突破!$P$40:$P$52,通天塔!$L37+1)</f>
        <v>0</v>
      </c>
      <c r="EU37" s="18">
        <f>INDEX(战舰突破!$Q$6:$Q$18,通天塔!$J37+1)+INDEX(战舰突破!$Q$23:$Q$35,通天塔!$K37+1)+INDEX(战舰突破!$Q$40:$Q$52,通天塔!$L37+1)</f>
        <v>0</v>
      </c>
      <c r="EV37" s="18">
        <f>INDEX(战舰突破!$R$6:$R$18,通天塔!$J37+1)+INDEX(战舰突破!$R$23:$R$35,通天塔!$K37+1)+INDEX(战舰突破!$R$40:$R$52,通天塔!$L37+1)</f>
        <v>0</v>
      </c>
      <c r="EW37" s="18">
        <f>INDEX(战舰突破!$M$6:$M$18,通天塔!$J37+1)+INDEX(战舰突破!$M$23:$M$35,通天塔!$K37+1)+INDEX(战舰突破!$M$40:$M$52,通天塔!$L37+1)</f>
        <v>0</v>
      </c>
      <c r="EX37" s="22">
        <f>INDEX(战舰突破!$W$6:$W$18,通天塔!$J37+1)+INDEX(战舰突破!$W$23:$W$35,通天塔!$K37+1)+INDEX(战舰突破!$W$40:$W$52,通天塔!$L37+1)</f>
        <v>0.3</v>
      </c>
      <c r="FA37" s="14">
        <f>INDEX(战舰突破!$S$6:$S$18,通天塔!$J37+1)</f>
        <v>0</v>
      </c>
      <c r="FB37" s="14">
        <f>INDEX(战舰突破!$T$6:$T$18,通天塔!$J37+1)</f>
        <v>0</v>
      </c>
      <c r="FC37" s="14">
        <f>INDEX(战舰突破!$U$6:$U$18,通天塔!$J37+1)</f>
        <v>0</v>
      </c>
      <c r="FD37" s="14">
        <f>INDEX(战舰突破!$V$6:$V$18,通天塔!$J37+1)</f>
        <v>0</v>
      </c>
      <c r="FE37" s="14">
        <f>INDEX(战舰突破!$X$6:$X$18,通天塔!$J37+1)</f>
        <v>1</v>
      </c>
      <c r="FG37" s="14">
        <f>INDEX(战舰突破!$S$23:$S$35,通天塔!$J37+1)</f>
        <v>0</v>
      </c>
      <c r="FH37" s="14">
        <f>INDEX(战舰突破!$T$23:$T$35,通天塔!$J37+1)</f>
        <v>0</v>
      </c>
      <c r="FI37" s="14">
        <f>INDEX(战舰突破!$U$23:$U$35,通天塔!$J37+1)</f>
        <v>0</v>
      </c>
      <c r="FJ37" s="14">
        <f>INDEX(战舰突破!$V$23:$V$35,通天塔!$J37+1)</f>
        <v>0</v>
      </c>
      <c r="FK37" s="14">
        <f>INDEX(战舰突破!$X$23:$X$35,通天塔!$J37+1)</f>
        <v>15</v>
      </c>
      <c r="FM37" s="14">
        <f>INDEX(战舰突破!$S$40:$S$52,通天塔!$J37+1)</f>
        <v>0</v>
      </c>
      <c r="FN37" s="14">
        <f>INDEX(战舰突破!$T$40:$T$52,通天塔!$J37+1)</f>
        <v>0</v>
      </c>
      <c r="FO37" s="14">
        <f>INDEX(战舰突破!$U$40:$U$52,通天塔!$J37+1)</f>
        <v>0</v>
      </c>
      <c r="FP37" s="14">
        <f>INDEX(战舰突破!$V$40:$V$52,通天塔!$J37+1)</f>
        <v>0</v>
      </c>
      <c r="FQ37" s="14">
        <f>INDEX(战舰突破!$X$40:$X$52,通天塔!$J37+1)</f>
        <v>25</v>
      </c>
      <c r="FT37" s="14">
        <f t="shared" si="41"/>
        <v>10</v>
      </c>
      <c r="FU37" s="14">
        <f t="shared" si="42"/>
        <v>0</v>
      </c>
      <c r="FV37" s="14">
        <f t="shared" si="43"/>
        <v>0</v>
      </c>
      <c r="FW37" s="14">
        <f t="shared" si="44"/>
        <v>20</v>
      </c>
      <c r="FX37" s="14">
        <f t="shared" si="45"/>
        <v>5</v>
      </c>
      <c r="FY37" s="14">
        <f t="shared" si="46"/>
        <v>300</v>
      </c>
      <c r="FZ37" s="14">
        <f t="shared" si="47"/>
        <v>4</v>
      </c>
      <c r="GA37" s="28">
        <f t="shared" si="48"/>
        <v>0</v>
      </c>
      <c r="GB37" s="28">
        <f t="shared" si="49"/>
        <v>0</v>
      </c>
      <c r="GC37" s="28">
        <f t="shared" si="50"/>
        <v>0</v>
      </c>
      <c r="GD37" s="28">
        <f t="shared" si="51"/>
        <v>0</v>
      </c>
      <c r="GE37" s="28">
        <f t="shared" si="52"/>
        <v>1</v>
      </c>
      <c r="GF37" s="28">
        <f t="shared" si="53"/>
        <v>1</v>
      </c>
      <c r="GG37" s="28">
        <f t="shared" si="54"/>
        <v>0</v>
      </c>
      <c r="GH37" s="28">
        <f t="shared" si="55"/>
        <v>0</v>
      </c>
      <c r="GI37" s="14">
        <f t="shared" si="56"/>
        <v>1</v>
      </c>
      <c r="GJ37" s="14">
        <f t="shared" si="57"/>
        <v>1</v>
      </c>
      <c r="GK37" s="14">
        <f t="shared" si="58"/>
        <v>1</v>
      </c>
      <c r="GL37" s="18">
        <f t="shared" si="59"/>
        <v>1</v>
      </c>
      <c r="GM37" s="18">
        <f t="shared" si="60"/>
        <v>1</v>
      </c>
      <c r="GN37" s="18">
        <f t="shared" si="61"/>
        <v>1</v>
      </c>
      <c r="GO37" s="29">
        <f t="shared" si="62"/>
        <v>150</v>
      </c>
      <c r="GP37" s="29">
        <f t="shared" si="62"/>
        <v>450</v>
      </c>
      <c r="GQ37" s="29">
        <f t="shared" si="62"/>
        <v>450</v>
      </c>
      <c r="GR37" s="26">
        <f t="shared" si="63"/>
        <v>0</v>
      </c>
      <c r="GS37" s="26">
        <f t="shared" si="64"/>
        <v>0</v>
      </c>
      <c r="GT37" s="26">
        <f t="shared" si="65"/>
        <v>0</v>
      </c>
      <c r="GU37" s="14">
        <f t="shared" si="66"/>
        <v>2</v>
      </c>
      <c r="GV37" s="14">
        <f t="shared" si="67"/>
        <v>2</v>
      </c>
      <c r="GW37" s="14">
        <f t="shared" si="68"/>
        <v>2</v>
      </c>
      <c r="GX37" s="14">
        <f t="shared" si="69"/>
        <v>1</v>
      </c>
      <c r="GY37" s="14">
        <f t="shared" si="70"/>
        <v>15</v>
      </c>
      <c r="GZ37" s="14">
        <f t="shared" si="71"/>
        <v>25</v>
      </c>
      <c r="HA37">
        <v>33</v>
      </c>
      <c r="HB37" s="14">
        <f t="shared" si="72"/>
        <v>1080</v>
      </c>
      <c r="HD37" s="14">
        <f t="shared" si="73"/>
        <v>10</v>
      </c>
      <c r="HE37" s="14">
        <f t="shared" si="74"/>
        <v>20</v>
      </c>
      <c r="HF37" s="29">
        <f t="shared" si="75"/>
        <v>0</v>
      </c>
      <c r="HG37" s="29">
        <f t="shared" si="76"/>
        <v>0</v>
      </c>
      <c r="HH37" s="29">
        <f t="shared" si="77"/>
        <v>0</v>
      </c>
      <c r="HI37" s="29">
        <f t="shared" si="78"/>
        <v>0</v>
      </c>
      <c r="HJ37" s="14">
        <f t="shared" si="79"/>
        <v>1</v>
      </c>
      <c r="HK37" s="14">
        <f t="shared" si="80"/>
        <v>1</v>
      </c>
      <c r="HL37" s="14">
        <f t="shared" si="81"/>
        <v>1</v>
      </c>
      <c r="HM37" s="14">
        <f t="shared" si="82"/>
        <v>20</v>
      </c>
      <c r="HN37" s="26">
        <f t="shared" si="83"/>
        <v>0</v>
      </c>
      <c r="HO37" s="26">
        <f t="shared" si="84"/>
        <v>0.3</v>
      </c>
      <c r="HP37" s="29">
        <f t="shared" si="85"/>
        <v>0</v>
      </c>
      <c r="HQ37" s="29">
        <f t="shared" si="86"/>
        <v>0</v>
      </c>
      <c r="HR37" s="29">
        <f t="shared" si="87"/>
        <v>0</v>
      </c>
      <c r="HS37" s="26">
        <f t="shared" si="88"/>
        <v>0.05</v>
      </c>
      <c r="HT37" s="26">
        <f t="shared" si="89"/>
        <v>0.15</v>
      </c>
      <c r="HU37" s="26">
        <f t="shared" si="90"/>
        <v>0.15</v>
      </c>
      <c r="HV37" s="26">
        <f t="shared" si="91"/>
        <v>0</v>
      </c>
      <c r="HW37" s="29">
        <f t="shared" ref="HW37:HW68" si="114">GI37*((HS37-$HV37)*GU37+(1-(HS37-$HV37)))</f>
        <v>1.05</v>
      </c>
      <c r="HX37" s="29">
        <f t="shared" ref="HX37:HX68" si="115">GJ37*((HT37-$HV37)*GV37+(1-(HT37-$HV37)))</f>
        <v>1.1499999999999999</v>
      </c>
      <c r="HY37" s="29">
        <f t="shared" ref="HY37:HY68" si="116">GK37*((HU37-$HV37)*GW37+(1-(HU37-$HV37)))</f>
        <v>1.1499999999999999</v>
      </c>
      <c r="HZ37" s="29">
        <f t="shared" ref="HZ37:HZ68" si="117">GI37*((HS37-$HV37)*GU37+(1-(HS37-$HV37)))/HP$1*HP37</f>
        <v>0</v>
      </c>
      <c r="IA37" s="29">
        <f t="shared" ref="IA37:IA68" si="118">GJ37*((HT37-$HV37)*GV37+(1-(HT37-$HV37)))/HQ$1*HQ37</f>
        <v>0</v>
      </c>
      <c r="IB37" s="29">
        <f t="shared" ref="IB37:IB68" si="119">GK37*((HU37-$HV37)*GW37+(1-(HU37-$HV37)))/HR$1*HR37</f>
        <v>0</v>
      </c>
      <c r="IC37" s="29">
        <f t="shared" ref="IC37:IC68" si="120">ROUND((MAX(FT37*0.5,(FT37-0.6*HE37)) * ((FT37-0.6*HE37)/FT37)+GX37)*GL37,0)*7+200</f>
        <v>200</v>
      </c>
      <c r="ID37" s="14">
        <f t="shared" si="92"/>
        <v>0</v>
      </c>
      <c r="IH37" s="14"/>
      <c r="II37" s="14"/>
      <c r="IJ37" s="14"/>
      <c r="IK37" s="14"/>
      <c r="IL37" s="14"/>
      <c r="IM37" s="23">
        <v>0</v>
      </c>
      <c r="IN37" s="23">
        <v>0</v>
      </c>
      <c r="IO37" s="23">
        <v>0</v>
      </c>
      <c r="IP37" s="23">
        <v>0</v>
      </c>
      <c r="IQ37" s="23">
        <v>0</v>
      </c>
      <c r="IR37" s="23">
        <v>0</v>
      </c>
      <c r="IS37" s="14"/>
      <c r="IT37" s="14"/>
      <c r="IU37" s="14"/>
      <c r="IV37" s="14"/>
      <c r="IW37" s="14"/>
      <c r="IX37" s="23">
        <v>0</v>
      </c>
      <c r="IY37" s="23">
        <v>0</v>
      </c>
      <c r="IZ37" s="23">
        <v>0</v>
      </c>
      <c r="JA37" s="23"/>
      <c r="JB37" s="23"/>
      <c r="JC37" s="23"/>
      <c r="JG37">
        <f t="shared" ref="JG37:JG68" si="121">FW37/(((HD37-0.6*FX37)*(HD37-0.6*FX37)/HD37)*$JI$3)+FY37/(HD37*$JI$3)</f>
        <v>1.6000766503784611</v>
      </c>
      <c r="JH37">
        <f t="shared" ref="JH37:JH68" si="122">HJ37*JG37</f>
        <v>1.6000766503784611</v>
      </c>
      <c r="JJ37" s="14"/>
      <c r="JK37" s="14"/>
      <c r="JL37" s="14"/>
      <c r="JM37" s="23">
        <v>0</v>
      </c>
      <c r="JN37" s="23">
        <v>0</v>
      </c>
      <c r="JO37" s="23">
        <v>0</v>
      </c>
      <c r="JP37" s="14"/>
      <c r="JQ37" s="14"/>
      <c r="JR37" s="14"/>
      <c r="JS37" s="23">
        <v>0</v>
      </c>
      <c r="JT37" s="23">
        <v>0</v>
      </c>
      <c r="JU37" s="23">
        <v>0</v>
      </c>
      <c r="JW37" s="23"/>
      <c r="JX37" s="23">
        <v>0</v>
      </c>
      <c r="JY37" s="23">
        <v>0</v>
      </c>
      <c r="JZ37" s="23"/>
      <c r="KA37" s="23">
        <v>0</v>
      </c>
      <c r="KB37" s="23">
        <v>0</v>
      </c>
      <c r="KH37" s="17"/>
    </row>
    <row r="38" spans="1:294" ht="16.5" x14ac:dyDescent="0.2">
      <c r="C38" s="14">
        <f t="shared" si="39"/>
        <v>1</v>
      </c>
      <c r="D38" s="14">
        <v>34</v>
      </c>
      <c r="E38" s="14" t="s">
        <v>730</v>
      </c>
      <c r="F38" s="14">
        <v>90</v>
      </c>
      <c r="G38" s="14">
        <v>90</v>
      </c>
      <c r="H38" s="14">
        <v>90</v>
      </c>
      <c r="I38" s="14">
        <v>90</v>
      </c>
      <c r="J38" s="14">
        <v>3</v>
      </c>
      <c r="K38" s="14">
        <v>3</v>
      </c>
      <c r="L38" s="14">
        <v>3</v>
      </c>
      <c r="M38" s="14">
        <v>2</v>
      </c>
      <c r="N38" s="14">
        <v>2</v>
      </c>
      <c r="O38" s="14">
        <v>2</v>
      </c>
      <c r="P38" s="14">
        <v>4</v>
      </c>
      <c r="Q38" s="14">
        <v>4</v>
      </c>
      <c r="R38" s="14">
        <v>3</v>
      </c>
      <c r="S38" s="14">
        <v>3</v>
      </c>
      <c r="T38" s="14">
        <v>3</v>
      </c>
      <c r="U38" s="14">
        <v>3</v>
      </c>
      <c r="V38" s="14">
        <v>3</v>
      </c>
      <c r="W38" s="14">
        <v>3</v>
      </c>
      <c r="X38" s="14">
        <v>90</v>
      </c>
      <c r="Y38" s="14">
        <v>90</v>
      </c>
      <c r="Z38" s="14">
        <v>90</v>
      </c>
      <c r="AA38" s="14">
        <v>90</v>
      </c>
      <c r="AB38" s="14">
        <v>90</v>
      </c>
      <c r="AC38" s="14">
        <v>90</v>
      </c>
      <c r="AD38" s="14">
        <v>90</v>
      </c>
      <c r="AE38" s="14">
        <v>90</v>
      </c>
      <c r="AF38" s="14">
        <v>10</v>
      </c>
      <c r="AG38" s="14">
        <v>11</v>
      </c>
      <c r="AH38" s="14">
        <v>11</v>
      </c>
      <c r="AI38" s="14">
        <v>11</v>
      </c>
      <c r="AJ38" s="14">
        <v>11</v>
      </c>
      <c r="AK38" s="14">
        <v>11</v>
      </c>
      <c r="AL38" s="14">
        <v>10</v>
      </c>
      <c r="AM38" s="14">
        <v>10</v>
      </c>
      <c r="AN38" s="14">
        <v>1</v>
      </c>
      <c r="AO38" s="14">
        <v>2</v>
      </c>
      <c r="AP38" s="14">
        <v>2</v>
      </c>
      <c r="AQ38" s="14">
        <v>2</v>
      </c>
      <c r="AR38" s="14">
        <v>2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7</v>
      </c>
      <c r="BF38" s="14">
        <f>ROUND((INDEX(新战舰养成!S$6:S$18,通天塔!$J38+1)+INDEX(新战舰养成!D$6:D$18,通天塔!$J38+1)*(通天塔!$G38-1))*INDEX(战舰突破!$D$6:$D$18,通天塔!$M38+1),0)</f>
        <v>5400</v>
      </c>
      <c r="BG38" s="14">
        <f>ROUND((INDEX(新战舰养成!T$6:T$18,通天塔!$J38+1)+INDEX(新战舰养成!E$6:E$18,通天塔!$J38+1)*(通天塔!$G38-1))*INDEX(战舰突破!$D$6:$D$18,通天塔!$M38+1),0)</f>
        <v>43128</v>
      </c>
      <c r="BH38" s="14">
        <f>ROUND((INDEX(新战舰养成!U$6:U$18,通天塔!$J38+1)+INDEX(新战舰养成!F$6:F$18,通天塔!$J38+1)*(通天塔!$G38-1))*INDEX(战舰突破!$D$6:$D$18,通天塔!$M38+1),0)</f>
        <v>2777</v>
      </c>
      <c r="BI38" s="14">
        <f>ROUND((INDEX(新战舰养成!V$6:V$18,通天塔!$J38+1)+INDEX(新战舰养成!G$6:G$18,通天塔!$J38+1)*(通天塔!$G38-1))*INDEX(战舰突破!$D$6:$D$18,通天塔!$M38+1),0)</f>
        <v>360</v>
      </c>
      <c r="BJ38" s="14">
        <f>ROUND((INDEX(新战舰养成!W$6:W$18,通天塔!$J38+1)+INDEX(新战舰养成!H$6:H$18,通天塔!$J38+1)*(通天塔!$G38-1))*INDEX(战舰突破!$D$6:$D$18,通天塔!$M38+1),0)</f>
        <v>5</v>
      </c>
      <c r="BL38" s="14">
        <f>IF($H38&gt;0,ROUND((INDEX(新战舰养成!X$6:X$18,通天塔!$K38+1)+INDEX(新战舰养成!I$6:I$18,通天塔!$K38+1)*(通天塔!$H38-1))*INDEX(战舰突破!$D$6:$D$18,通天塔!$N38+1),0),0)</f>
        <v>5736</v>
      </c>
      <c r="BM38" s="14">
        <f>IF($H38&gt;0,ROUND((INDEX(新战舰养成!Y$6:Y$18,通天塔!$K38+1)+INDEX(新战舰养成!J$6:J$18,通天塔!$K38+1)*(通天塔!$H38-1))*INDEX(战舰突破!$D$6:$D$18,通天塔!$N38+1),0),0)</f>
        <v>0</v>
      </c>
      <c r="BN38" s="14">
        <f>IF($H38&gt;0,ROUND((INDEX(新战舰养成!Z$6:Z$18,通天塔!$K38+1)+INDEX(新战舰养成!K$6:K$18,通天塔!$K38+1)*(通天塔!$H38-1))*INDEX(战舰突破!$D$6:$D$18,通天塔!$N38+1),0),0)</f>
        <v>0</v>
      </c>
      <c r="BO38" s="14">
        <f>IF($H38&gt;0,ROUND((INDEX(新战舰养成!AA$6:AA$18,通天塔!$K38+1)+INDEX(新战舰养成!L$6:L$18,通天塔!$K38+1)*(通天塔!$H38-1))*INDEX(战舰突破!$D$6:$D$18,通天塔!$N38+1),0),0)</f>
        <v>54000</v>
      </c>
      <c r="BP38" s="14">
        <f>IF($H38&gt;0,ROUND((INDEX(新战舰养成!AB$6:AB$18,通天塔!$K38+1)+INDEX(新战舰养成!M$6:M$18,通天塔!$K38+1)*(通天塔!$H38-1))*INDEX(战舰突破!$D$6:$D$18,通天塔!$N38+1),0),0)</f>
        <v>1078</v>
      </c>
      <c r="BR38" s="14">
        <f>IF($I38&gt;0,ROUND((INDEX(新战舰养成!AC$6:AC$18,通天塔!$L38+1)+INDEX(新战舰养成!I$6:I$18,通天塔!$L38+1)*(通天塔!$I38-1))*INDEX(战舰突破!$D$6:$D$18,通天塔!$O38+1),0),0)</f>
        <v>6096</v>
      </c>
      <c r="BS38" s="14">
        <f>IF($I38&gt;0,ROUND((INDEX(新战舰养成!AD$6:AD$18,通天塔!$L38+1)+INDEX(新战舰养成!J$6:J$18,通天塔!$L38+1)*(通天塔!$I38-1))*INDEX(战舰突破!$D$6:$D$18,通天塔!$O38+1),0),0)</f>
        <v>0</v>
      </c>
      <c r="BT38" s="14">
        <f>IF($I38&gt;0,ROUND((INDEX(新战舰养成!AE$6:AE$18,通天塔!$L38+1)+INDEX(新战舰养成!K$6:K$18,通天塔!$L38+1)*(通天塔!$I38-1))*INDEX(战舰突破!$D$6:$D$18,通天塔!$O38+1),0),0)</f>
        <v>0</v>
      </c>
      <c r="BU38" s="14">
        <f>IF($I38&gt;0,ROUND((INDEX(新战舰养成!AF$6:AF$18,通天塔!$L38+1)+INDEX(新战舰养成!L$6:L$18,通天塔!$L38+1)*(通天塔!$I38-1))*INDEX(战舰突破!$D$6:$D$18,通天塔!$O38+1),0),0)</f>
        <v>40470</v>
      </c>
      <c r="BV38" s="14">
        <f>IF($I38&gt;0,ROUND((INDEX(新战舰养成!AG$6:AG$18,通天塔!$L38+1)+INDEX(新战舰养成!M$6:M$18,通天塔!$L38+1)*(通天塔!$I38-1))*INDEX(战舰突破!$D$6:$D$18,通天塔!$O38+1),0),0)</f>
        <v>1372</v>
      </c>
      <c r="BY38" s="14">
        <f>(INDEX(装备数值!$C$13:$G$116,通天塔!$P38*8+1,BY$2)+INDEX(装备数值!$C$13:$G$116,通天塔!$Q38*8+2,BY$2)+INDEX(装备数值!$C$13:$G$116,通天塔!$S38*8+3,BY$2)+INDEX(装备数值!$C$13:$G$116,通天塔!$R38*8+4,BY$2)+INDEX(装备数值!$C$13:$G$116,通天塔!$T38*8+5,BY$2)+INDEX(装备数值!$C$13:$G$116,通天塔!$U38*8+6,BY$2)+INDEX(装备数值!$C$13:$G$116,通天塔!$V38*8+7,BY$2)+INDEX(装备数值!$C$13:$G$116,通天塔!$W38*8+8,BY$2))</f>
        <v>3400</v>
      </c>
      <c r="BZ38" s="14">
        <f>(INDEX(装备数值!$C$13:$G$116,通天塔!$P38*8+1,BZ$2)+INDEX(装备数值!$C$13:$G$116,通天塔!$Q38*8+2,BZ$2)+INDEX(装备数值!$C$13:$G$116,通天塔!$S38*8+3,BZ$2)+INDEX(装备数值!$C$13:$G$116,通天塔!$R38*8+4,BZ$2)+INDEX(装备数值!$C$13:$G$116,通天塔!$T38*8+5,BZ$2)+INDEX(装备数值!$C$13:$G$116,通天塔!$U38*8+6,BZ$2)+INDEX(装备数值!$C$13:$G$116,通天塔!$V38*8+7,BZ$2)+INDEX(装备数值!$C$13:$G$116,通天塔!$W38*8+8,BZ$2))</f>
        <v>19200</v>
      </c>
      <c r="CA38" s="14">
        <f>(INDEX(装备数值!$C$13:$G$116,通天塔!$P38*8+1,CA$2)+INDEX(装备数值!$C$13:$G$116,通天塔!$Q38*8+2,CA$2)+INDEX(装备数值!$C$13:$G$116,通天塔!$S38*8+3,CA$2)+INDEX(装备数值!$C$13:$G$116,通天塔!$R38*8+4,CA$2)+INDEX(装备数值!$C$13:$G$116,通天塔!$T38*8+5,CA$2)+INDEX(装备数值!$C$13:$G$116,通天塔!$U38*8+6,CA$2)+INDEX(装备数值!$C$13:$G$116,通天塔!$V38*8+7,CA$2)+INDEX(装备数值!$C$13:$G$116,通天塔!$W38*8+8,CA$2))</f>
        <v>1140</v>
      </c>
      <c r="CB38" s="14">
        <f>(INDEX(装备数值!$C$13:$G$116,通天塔!$P38*8+1,CB$2)+INDEX(装备数值!$C$13:$G$116,通天塔!$Q38*8+2,CB$2)+INDEX(装备数值!$C$13:$G$116,通天塔!$S38*8+3,CB$2)+INDEX(装备数值!$C$13:$G$116,通天塔!$R38*8+4,CB$2)+INDEX(装备数值!$C$13:$G$116,通天塔!$T38*8+5,CB$2)+INDEX(装备数值!$C$13:$G$116,通天塔!$U38*8+6,CB$2)+INDEX(装备数值!$C$13:$G$116,通天塔!$V38*8+7,CB$2)+INDEX(装备数值!$C$13:$G$116,通天塔!$W38*8+8,CB$2))</f>
        <v>34000</v>
      </c>
      <c r="CC38" s="14">
        <f>(INDEX(装备数值!$C$13:$G$116,通天塔!$P38*8+1,CC$2)+INDEX(装备数值!$C$13:$G$116,通天塔!$Q38*8+2,CC$2)+INDEX(装备数值!$C$13:$G$116,通天塔!$S38*8+3,CC$2)+INDEX(装备数值!$C$13:$G$116,通天塔!$R38*8+4,CC$2)+INDEX(装备数值!$C$13:$G$116,通天塔!$T38*8+5,CC$2)+INDEX(装备数值!$C$13:$G$116,通天塔!$U38*8+6,CC$2)+INDEX(装备数值!$C$13:$G$116,通天塔!$V38*8+7,CC$2)+INDEX(装备数值!$C$13:$G$116,通天塔!$W38*8+8,CC$2))</f>
        <v>350</v>
      </c>
      <c r="CF38" s="14">
        <f>INDEX(装备数值!$I$13:$M$116,通天塔!$P38*8+1,CF$2)*$X38+INDEX(装备数值!$I$13:$M$116,通天塔!$Q38*8+2,CF$2)*$Y38+INDEX(装备数值!$I$13:$M$116,通天塔!$S38*8+3,CF$2)*$Z38+INDEX(装备数值!$I$13:$M$116,通天塔!$R38*8+4,CF$2)*$AA38+INDEX(装备数值!$I$13:$M$116,通天塔!$T38*8+5,CF$2)*$AB38+INDEX(装备数值!$I$13:$M$116,通天塔!$U38*8+6,CF$2)*$AC38+INDEX(装备数值!$I$13:$M$116,通天塔!$V38*8+7,CF$2)*$AD38+INDEX(装备数值!$I$13:$M$116,通天塔!$W38*8+8,CF$2)*$AE38</f>
        <v>9000</v>
      </c>
      <c r="CG38" s="14">
        <f>INDEX(装备数值!$I$13:$M$116,通天塔!$P38*8+1,CG$2)*$X38+INDEX(装备数值!$I$13:$M$116,通天塔!$Q38*8+2,CG$2)*$Y38+INDEX(装备数值!$I$13:$M$116,通天塔!$S38*8+3,CG$2)*$Z38+INDEX(装备数值!$I$13:$M$116,通天塔!$R38*8+4,CG$2)*$AA38+INDEX(装备数值!$I$13:$M$116,通天塔!$T38*8+5,CG$2)*$AB38+INDEX(装备数值!$I$13:$M$116,通天塔!$U38*8+6,CG$2)*$AC38+INDEX(装备数值!$I$13:$M$116,通天塔!$V38*8+7,CG$2)*$AD38+INDEX(装备数值!$I$13:$M$116,通天塔!$W38*8+8,CG$2)*$AE38</f>
        <v>59400</v>
      </c>
      <c r="CH38" s="14">
        <f>INDEX(装备数值!$I$13:$M$116,通天塔!$P38*8+1,CH$2)*$X38+INDEX(装备数值!$I$13:$M$116,通天塔!$Q38*8+2,CH$2)*$Y38+INDEX(装备数值!$I$13:$M$116,通天塔!$S38*8+3,CH$2)*$Z38+INDEX(装备数值!$I$13:$M$116,通天塔!$R38*8+4,CH$2)*$AA38+INDEX(装备数值!$I$13:$M$116,通天塔!$T38*8+5,CH$2)*$AB38+INDEX(装备数值!$I$13:$M$116,通天塔!$U38*8+6,CH$2)*$AC38+INDEX(装备数值!$I$13:$M$116,通天塔!$V38*8+7,CH$2)*$AD38+INDEX(装备数值!$I$13:$M$116,通天塔!$W38*8+8,CH$2)*$AE38</f>
        <v>3780</v>
      </c>
      <c r="CI38" s="14">
        <f>INDEX(装备数值!$I$13:$M$116,通天塔!$P38*8+1,CI$2)*$X38+INDEX(装备数值!$I$13:$M$116,通天塔!$Q38*8+2,CI$2)*$Y38+INDEX(装备数值!$I$13:$M$116,通天塔!$S38*8+3,CI$2)*$Z38+INDEX(装备数值!$I$13:$M$116,通天塔!$R38*8+4,CI$2)*$AA38+INDEX(装备数值!$I$13:$M$116,通天塔!$T38*8+5,CI$2)*$AB38+INDEX(装备数值!$I$13:$M$116,通天塔!$U38*8+6,CI$2)*$AC38+INDEX(装备数值!$I$13:$M$116,通天塔!$V38*8+7,CI$2)*$AD38+INDEX(装备数值!$I$13:$M$116,通天塔!$W38*8+8,CI$2)*$AE38</f>
        <v>90000</v>
      </c>
      <c r="CJ38" s="14">
        <f>INDEX(装备数值!$I$13:$M$116,通天塔!$P38*8+1,CJ$2)*$X38+INDEX(装备数值!$I$13:$M$116,通天塔!$Q38*8+2,CJ$2)*$Y38+INDEX(装备数值!$I$13:$M$116,通天塔!$S38*8+3,CJ$2)*$Z38+INDEX(装备数值!$I$13:$M$116,通天塔!$R38*8+4,CJ$2)*$AA38+INDEX(装备数值!$I$13:$M$116,通天塔!$T38*8+5,CJ$2)*$AB38+INDEX(装备数值!$I$13:$M$116,通天塔!$U38*8+6,CJ$2)*$AC38+INDEX(装备数值!$I$13:$M$116,通天塔!$V38*8+7,CJ$2)*$AD38+INDEX(装备数值!$I$13:$M$116,通天塔!$W38*8+8,CJ$2)*$AE38</f>
        <v>1260</v>
      </c>
      <c r="CM38" s="14">
        <f>INDEX(装备数值!$X$13:$AH$116,$P38*8+1,CM$2)*$AF38+INDEX(装备数值!$X$13:$AH$116,$Q38*8+2,CM$2)*$AG38+INDEX(装备数值!$X$13:$AH$116,$S38*8+3,CM$2)*$AH38+INDEX(装备数值!$X$13:$AH$116,$R38*8+4,CM$2)*$AI38+INDEX(装备数值!$X$13:$AH$116,$T38*8+5,CM$2)*$AJ38+INDEX(装备数值!$X$13:$AH$116,$U38*8+6,CM$2)*$AK38+INDEX(装备数值!$X$13:$AH$116,$V38*8+7,CM$2)*$AL38+INDEX(装备数值!$X$13:$AH$116,$W38*8+8,CM$2)*$AM38</f>
        <v>3000</v>
      </c>
      <c r="CN38" s="14">
        <f>INDEX(装备数值!$X$13:$AH$116,$P38*8+1,CN$2)*$AF38+INDEX(装备数值!$X$13:$AH$116,$Q38*8+2,CN$2)*$AG38+INDEX(装备数值!$X$13:$AH$116,$S38*8+3,CN$2)*$AH38+INDEX(装备数值!$X$13:$AH$116,$R38*8+4,CN$2)*$AI38+INDEX(装备数值!$X$13:$AH$116,$T38*8+5,CN$2)*$AJ38+INDEX(装备数值!$X$13:$AH$116,$U38*8+6,CN$2)*$AK38+INDEX(装备数值!$X$13:$AH$116,$V38*8+7,CN$2)*$AL38+INDEX(装备数值!$X$13:$AH$116,$W38*8+8,CN$2)*$AM38</f>
        <v>27750</v>
      </c>
      <c r="CO38" s="14">
        <f>INDEX(装备数值!$X$13:$AH$116,$P38*8+1,CO$2)*$AF38+INDEX(装备数值!$X$13:$AH$116,$Q38*8+2,CO$2)*$AG38+INDEX(装备数值!$X$13:$AH$116,$S38*8+3,CO$2)*$AH38+INDEX(装备数值!$X$13:$AH$116,$R38*8+4,CO$2)*$AI38+INDEX(装备数值!$X$13:$AH$116,$T38*8+5,CO$2)*$AJ38+INDEX(装备数值!$X$13:$AH$116,$U38*8+6,CO$2)*$AK38+INDEX(装备数值!$X$13:$AH$116,$V38*8+7,CO$2)*$AL38+INDEX(装备数值!$X$13:$AH$116,$W38*8+8,CO$2)*$AM38</f>
        <v>1650</v>
      </c>
      <c r="CP38" s="14">
        <f>INDEX(装备数值!$X$13:$AH$116,$P38*8+1,CP$2)*$AF38+INDEX(装备数值!$X$13:$AH$116,$Q38*8+2,CP$2)*$AG38+INDEX(装备数值!$X$13:$AH$116,$S38*8+3,CP$2)*$AH38+INDEX(装备数值!$X$13:$AH$116,$R38*8+4,CP$2)*$AI38+INDEX(装备数值!$X$13:$AH$116,$T38*8+5,CP$2)*$AJ38+INDEX(装备数值!$X$13:$AH$116,$U38*8+6,CP$2)*$AK38+INDEX(装备数值!$X$13:$AH$116,$V38*8+7,CP$2)*$AL38+INDEX(装备数值!$X$13:$AH$116,$W38*8+8,CP$2)*$AM38</f>
        <v>35000</v>
      </c>
      <c r="CQ38" s="14">
        <f>INDEX(装备数值!$X$13:$AH$116,$P38*8+1,CQ$2)*$AF38+INDEX(装备数值!$X$13:$AH$116,$Q38*8+2,CQ$2)*$AG38+INDEX(装备数值!$X$13:$AH$116,$S38*8+3,CQ$2)*$AH38+INDEX(装备数值!$X$13:$AH$116,$R38*8+4,CQ$2)*$AI38+INDEX(装备数值!$X$13:$AH$116,$T38*8+5,CQ$2)*$AJ38+INDEX(装备数值!$X$13:$AH$116,$U38*8+6,CQ$2)*$AK38+INDEX(装备数值!$X$13:$AH$116,$V38*8+7,CQ$2)*$AL38+INDEX(装备数值!$X$13:$AH$116,$W38*8+8,CQ$2)*$AM38</f>
        <v>660</v>
      </c>
      <c r="CR38" s="14">
        <f>INDEX(装备数值!$X$13:$AH$116,$P38*8+1,CR$2)*$AF38+INDEX(装备数值!$X$13:$AH$116,$Q38*8+2,CR$2)*$AG38+INDEX(装备数值!$X$13:$AH$116,$S38*8+3,CR$2)*$AH38+INDEX(装备数值!$X$13:$AH$116,$R38*8+4,CR$2)*$AI38+INDEX(装备数值!$X$13:$AH$116,$T38*8+5,CR$2)*$AJ38+INDEX(装备数值!$X$13:$AH$116,$U38*8+6,CR$2)*$AK38+INDEX(装备数值!$X$13:$AH$116,$V38*8+7,CR$2)*$AL38+INDEX(装备数值!$X$13:$AH$116,$W38*8+8,CR$2)*$AM38</f>
        <v>2925</v>
      </c>
      <c r="CS38" s="14">
        <f>INDEX(装备数值!$X$13:$AH$116,$P38*8+1,CS$2)*$AF38+INDEX(装备数值!$X$13:$AH$116,$Q38*8+2,CS$2)*$AG38+INDEX(装备数值!$X$13:$AH$116,$S38*8+3,CS$2)*$AH38+INDEX(装备数值!$X$13:$AH$116,$R38*8+4,CS$2)*$AI38+INDEX(装备数值!$X$13:$AH$116,$T38*8+5,CS$2)*$AJ38+INDEX(装备数值!$X$13:$AH$116,$U38*8+6,CS$2)*$AK38+INDEX(装备数值!$X$13:$AH$116,$V38*8+7,CS$2)*$AL38+INDEX(装备数值!$X$13:$AH$116,$W38*8+8,CS$2)*$AM38</f>
        <v>2475</v>
      </c>
      <c r="CT38" s="14">
        <f>INDEX(装备数值!$X$13:$AH$116,$P38*8+1,CT$2)*$AF38+INDEX(装备数值!$X$13:$AH$116,$Q38*8+2,CT$2)*$AG38+INDEX(装备数值!$X$13:$AH$116,$S38*8+3,CT$2)*$AH38+INDEX(装备数值!$X$13:$AH$116,$R38*8+4,CT$2)*$AI38+INDEX(装备数值!$X$13:$AH$116,$T38*8+5,CT$2)*$AJ38+INDEX(装备数值!$X$13:$AH$116,$U38*8+6,CT$2)*$AK38+INDEX(装备数值!$X$13:$AH$116,$V38*8+7,CT$2)*$AL38+INDEX(装备数值!$X$13:$AH$116,$W38*8+8,CT$2)*$AM38</f>
        <v>2650</v>
      </c>
      <c r="CU38" s="14">
        <f>INDEX(装备数值!$X$13:$AH$116,$P38*8+1,CU$2)*$AF38+INDEX(装备数值!$X$13:$AH$116,$Q38*8+2,CU$2)*$AG38+INDEX(装备数值!$X$13:$AH$116,$S38*8+3,CU$2)*$AH38+INDEX(装备数值!$X$13:$AH$116,$R38*8+4,CU$2)*$AI38+INDEX(装备数值!$X$13:$AH$116,$T38*8+5,CU$2)*$AJ38+INDEX(装备数值!$X$13:$AH$116,$U38*8+6,CU$2)*$AK38+INDEX(装备数值!$X$13:$AH$116,$V38*8+7,CU$2)*$AL38+INDEX(装备数值!$X$13:$AH$116,$W38*8+8,CU$2)*$AM38</f>
        <v>2750</v>
      </c>
      <c r="CV38" s="14">
        <f>INDEX(装备数值!$X$13:$AH$116,$P38*8+1,CV$2)*$AF38+INDEX(装备数值!$X$13:$AH$116,$Q38*8+2,CV$2)*$AG38+INDEX(装备数值!$X$13:$AH$116,$S38*8+3,CV$2)*$AH38+INDEX(装备数值!$X$13:$AH$116,$R38*8+4,CV$2)*$AI38+INDEX(装备数值!$X$13:$AH$116,$T38*8+5,CV$2)*$AJ38+INDEX(装备数值!$X$13:$AH$116,$U38*8+6,CV$2)*$AK38+INDEX(装备数值!$X$13:$AH$116,$V38*8+7,CV$2)*$AL38+INDEX(装备数值!$X$13:$AH$116,$W38*8+8,CV$2)*$AM38</f>
        <v>0</v>
      </c>
      <c r="CW38" s="14">
        <f>INDEX(装备数值!$X$13:$AH$116,$P38*8+1,CW$2)*$AF38+INDEX(装备数值!$X$13:$AH$116,$Q38*8+2,CW$2)*$AG38+INDEX(装备数值!$X$13:$AH$116,$S38*8+3,CW$2)*$AH38+INDEX(装备数值!$X$13:$AH$116,$R38*8+4,CW$2)*$AI38+INDEX(装备数值!$X$13:$AH$116,$T38*8+5,CW$2)*$AJ38+INDEX(装备数值!$X$13:$AH$116,$U38*8+6,CW$2)*$AK38+INDEX(装备数值!$X$13:$AH$116,$V38*8+7,CW$2)*$AL38+INDEX(装备数值!$X$13:$AH$116,$W38*8+8,CW$2)*$AM38</f>
        <v>0</v>
      </c>
      <c r="CY38" s="14">
        <f>INDEX(装备数值!$AN$17:$AN$117,MATCH(MIN($X38:$AE38),装备数值!$AO$17:$AO$117,1))</f>
        <v>9</v>
      </c>
      <c r="CZ38" s="14">
        <f>IF(COUNTIF($P38:$W38,"&gt;"&amp;0)=8,INDEX(装备数值!AR$17:AR$117,$CY38+1),0)</f>
        <v>1080</v>
      </c>
      <c r="DA38" s="14">
        <f>IF(COUNTIF($P38:$W38,"&gt;"&amp;0)=8,INDEX(装备数值!AS$17:AS$117,$CY38+1),0)</f>
        <v>8100</v>
      </c>
      <c r="DB38" s="14">
        <f>IF(COUNTIF($P38:$W38,"&gt;"&amp;0)=8,INDEX(装备数值!AT$17:AT$117,$CY38+1),0)</f>
        <v>540</v>
      </c>
      <c r="DC38" s="14">
        <f>IF(COUNTIF($P38:$W38,"&gt;"&amp;0)=8,INDEX(装备数值!AU$17:AU$117,$CY38+1),0)</f>
        <v>10800</v>
      </c>
      <c r="DD38" s="14">
        <f>IF(COUNTIF($P38:$W38,"&gt;"&amp;0)=8,INDEX(装备数值!AV$17:AV$117,$CY38+1),0)</f>
        <v>180</v>
      </c>
      <c r="DF38" s="14">
        <f>INDEX(装备数值!$AY$17:$AY$77,MATCH(MIN($AF38:$AM38),装备数值!$AZ$17:$AZ$77,1))</f>
        <v>5</v>
      </c>
      <c r="DG38" s="26">
        <f>INDEX(装备数值!BA$17:BA$77,通天塔!DF38+1)</f>
        <v>0.05</v>
      </c>
      <c r="DH38" s="26">
        <f>INDEX(装备数值!BA$17:BA$77,通天塔!DF38+1)</f>
        <v>0.05</v>
      </c>
      <c r="DJ38" s="14">
        <f t="shared" si="40"/>
        <v>9</v>
      </c>
      <c r="DK38" s="14">
        <f>VLOOKUP(DJ38,军阶与晶片数值!$W$6:$X$27,2)</f>
        <v>2</v>
      </c>
      <c r="DL38" s="14">
        <f>INDEX(军阶与晶片数值!Y$6:Y$27,$DK38+1)</f>
        <v>200</v>
      </c>
      <c r="DM38" s="14">
        <f>INDEX(军阶与晶片数值!Z$6:Z$27,$DK38+1)</f>
        <v>200</v>
      </c>
      <c r="DN38" s="14">
        <f>INDEX(军阶与晶片数值!AA$6:AA$27,$DK38+1)</f>
        <v>200</v>
      </c>
      <c r="DO38" s="14">
        <f>INDEX(军阶与晶片数值!AB$6:AB$27,$DK38+1)</f>
        <v>200</v>
      </c>
      <c r="DP38" s="29">
        <f>INDEX(军阶与晶片数值!AC$6:AC$27,$DK38+1)</f>
        <v>10</v>
      </c>
      <c r="DQ38" s="29">
        <f>INDEX(军阶与晶片数值!AD$6:AD$27,$DK38+1)</f>
        <v>5</v>
      </c>
      <c r="DS38" s="26">
        <f>INDEX(军阶与晶片数值!I$6:I$16,AN38+1)</f>
        <v>0.01</v>
      </c>
      <c r="DT38" s="26">
        <f>INDEX(军阶与晶片数值!M$6:M$16,AO38+1)</f>
        <v>0.03</v>
      </c>
      <c r="DU38" s="26">
        <f>INDEX(军阶与晶片数值!J$6:J$16,AP38+1)</f>
        <v>0.03</v>
      </c>
      <c r="DV38" s="26">
        <f>INDEX(军阶与晶片数值!K$6:K$16,AQ38+1)</f>
        <v>0.06</v>
      </c>
      <c r="DW38" s="26">
        <f>INDEX(军阶与晶片数值!L$6:L$16,AR38+1)</f>
        <v>0.06</v>
      </c>
      <c r="DX38" s="28">
        <f>INDEX(军阶与晶片数值!N$6:N$16,AS38+1)</f>
        <v>0</v>
      </c>
      <c r="DY38" s="28">
        <f>INDEX(军阶与晶片数值!O$6:O$16,AT38+1)</f>
        <v>0</v>
      </c>
      <c r="DZ38" s="28">
        <f>INDEX(军阶与晶片数值!P$6:P$16,AU38+1)</f>
        <v>0</v>
      </c>
      <c r="EA38" s="28">
        <f>INDEX(军阶与晶片数值!Q$6:Q$16,AV38+1)</f>
        <v>0</v>
      </c>
      <c r="EB38" s="26">
        <f>INDEX(军阶与晶片数值!R$6:R$16,AW38+1)</f>
        <v>0</v>
      </c>
      <c r="EC38" s="26">
        <f>INDEX(军阶与晶片数值!S$6:S$16,AX38+1)</f>
        <v>0</v>
      </c>
      <c r="ED38" s="26">
        <f>INDEX(军阶与晶片数值!T$6:T$16,AY38+1)</f>
        <v>0</v>
      </c>
      <c r="EE38" s="26">
        <f>INDEX(军阶与晶片数值!U$6:U$16,AZ38+1)</f>
        <v>0</v>
      </c>
      <c r="EG38" s="26">
        <f>INDEX(军阶与晶片数值!$C$6:$C$36,通天塔!$BA38+1)</f>
        <v>0.25</v>
      </c>
      <c r="EH38" s="26">
        <f>INDEX(军阶与晶片数值!$C$6:$C$36,通天塔!$BA38+1)</f>
        <v>0.25</v>
      </c>
      <c r="EI38" s="26">
        <f>INDEX(军阶与晶片数值!$C$6:$C$36,通天塔!$BA38+1)</f>
        <v>0.25</v>
      </c>
      <c r="EJ38" s="26">
        <f>INDEX(军阶与晶片数值!$C$6:$C$36,通天塔!$BA38+1)</f>
        <v>0.25</v>
      </c>
      <c r="EK38" s="26">
        <f>INDEX(军阶与晶片数值!$C$6:$C$36,通天塔!$BA38+1)</f>
        <v>0.25</v>
      </c>
      <c r="EM38" s="14">
        <f>INDEX(战舰突破!$H$6:$H$18,通天塔!$J38+1)+INDEX(战舰突破!$H$23:$H$35,通天塔!$K38+1)+INDEX(战舰突破!$H$40:$H$52,通天塔!$L38+1)</f>
        <v>200</v>
      </c>
      <c r="EN38" s="14">
        <f>INDEX(战舰突破!$I$6:$I$18,通天塔!$J38+1)+INDEX(战舰突破!$I$23:$I$35,通天塔!$K38+1)+INDEX(战舰突破!$I$40:$I$52,通天塔!$L38+1)</f>
        <v>200</v>
      </c>
      <c r="EO38" s="14">
        <f>INDEX(战舰突破!$J$6:$J$18,通天塔!$J38+1)+INDEX(战舰突破!$J$23:$J$35,通天塔!$K38+1)+INDEX(战舰突破!$J$40:$J$52,通天塔!$L38+1)</f>
        <v>0</v>
      </c>
      <c r="EP38" s="14">
        <f>INDEX(战舰突破!$K$6:$K$18,通天塔!$J38+1)+INDEX(战舰突破!$K$23:$K$35,通天塔!$K38+1)+INDEX(战舰突破!$K$40:$K$52,通天塔!$L38+1)</f>
        <v>0</v>
      </c>
      <c r="EQ38" s="14">
        <f>INDEX(战舰突破!$L$6:$L$18,通天塔!$J38+1)+INDEX(战舰突破!$L$23:$L$35,通天塔!$K38+1)+INDEX(战舰突破!$L$40:$L$52,通天塔!$L38+1)</f>
        <v>200</v>
      </c>
      <c r="ER38" s="18">
        <f>INDEX(战舰突破!$N$6:$N$18,通天塔!$J38+1)+INDEX(战舰突破!$N$23:$N$35,通天塔!$K38+1)+INDEX(战舰突破!$N$40:$N$52,通天塔!$L38+1)</f>
        <v>0</v>
      </c>
      <c r="ES38" s="18">
        <f>INDEX(战舰突破!$O$6:$O$18,通天塔!$J38+1)+INDEX(战舰突破!$O$23:$O$35,通天塔!$K38+1)+INDEX(战舰突破!$O$40:$O$52,通天塔!$L38+1)</f>
        <v>0</v>
      </c>
      <c r="ET38" s="18">
        <f>INDEX(战舰突破!$P$6:$P$18,通天塔!$J38+1)+INDEX(战舰突破!$P$23:$P$35,通天塔!$K38+1)+INDEX(战舰突破!$P$40:$P$52,通天塔!$L38+1)</f>
        <v>0</v>
      </c>
      <c r="EU38" s="18">
        <f>INDEX(战舰突破!$Q$6:$Q$18,通天塔!$J38+1)+INDEX(战舰突破!$Q$23:$Q$35,通天塔!$K38+1)+INDEX(战舰突破!$Q$40:$Q$52,通天塔!$L38+1)</f>
        <v>0</v>
      </c>
      <c r="EV38" s="18">
        <f>INDEX(战舰突破!$R$6:$R$18,通天塔!$J38+1)+INDEX(战舰突破!$R$23:$R$35,通天塔!$K38+1)+INDEX(战舰突破!$R$40:$R$52,通天塔!$L38+1)</f>
        <v>0</v>
      </c>
      <c r="EW38" s="18">
        <f>INDEX(战舰突破!$M$6:$M$18,通天塔!$J38+1)+INDEX(战舰突破!$M$23:$M$35,通天塔!$K38+1)+INDEX(战舰突破!$M$40:$M$52,通天塔!$L38+1)</f>
        <v>0</v>
      </c>
      <c r="EX38" s="22">
        <f>INDEX(战舰突破!$W$6:$W$18,通天塔!$J38+1)+INDEX(战舰突破!$W$23:$W$35,通天塔!$K38+1)+INDEX(战舰突破!$W$40:$W$52,通天塔!$L38+1)</f>
        <v>0.3</v>
      </c>
      <c r="FA38" s="14">
        <f>INDEX(战舰突破!$S$6:$S$18,通天塔!$J38+1)</f>
        <v>0</v>
      </c>
      <c r="FB38" s="14">
        <f>INDEX(战舰突破!$T$6:$T$18,通天塔!$J38+1)</f>
        <v>0.25</v>
      </c>
      <c r="FC38" s="14">
        <f>INDEX(战舰突破!$U$6:$U$18,通天塔!$J38+1)</f>
        <v>0.1</v>
      </c>
      <c r="FD38" s="14">
        <f>INDEX(战舰突破!$V$6:$V$18,通天塔!$J38+1)</f>
        <v>0</v>
      </c>
      <c r="FE38" s="14">
        <f>INDEX(战舰突破!$X$6:$X$18,通天塔!$J38+1)</f>
        <v>4</v>
      </c>
      <c r="FG38" s="14">
        <f>INDEX(战舰突破!$S$23:$S$35,通天塔!$J38+1)</f>
        <v>0.25</v>
      </c>
      <c r="FH38" s="14">
        <f>INDEX(战舰突破!$T$23:$T$35,通天塔!$J38+1)</f>
        <v>0</v>
      </c>
      <c r="FI38" s="14">
        <f>INDEX(战舰突破!$U$23:$U$35,通天塔!$J38+1)</f>
        <v>0.1</v>
      </c>
      <c r="FJ38" s="14">
        <f>INDEX(战舰突破!$V$23:$V$35,通天塔!$J38+1)</f>
        <v>0</v>
      </c>
      <c r="FK38" s="14">
        <f>INDEX(战舰突破!$X$23:$X$35,通天塔!$J38+1)</f>
        <v>60</v>
      </c>
      <c r="FM38" s="14">
        <f>INDEX(战舰突破!$S$40:$S$52,通天塔!$J38+1)</f>
        <v>0.25</v>
      </c>
      <c r="FN38" s="14">
        <f>INDEX(战舰突破!$T$40:$T$52,通天塔!$J38+1)</f>
        <v>0</v>
      </c>
      <c r="FO38" s="14">
        <f>INDEX(战舰突破!$U$40:$U$52,通天塔!$J38+1)</f>
        <v>0.1</v>
      </c>
      <c r="FP38" s="14">
        <f>INDEX(战舰突破!$V$40:$V$52,通天塔!$J38+1)</f>
        <v>0</v>
      </c>
      <c r="FQ38" s="14">
        <f>INDEX(战舰突破!$X$40:$X$52,通天塔!$J38+1)</f>
        <v>100</v>
      </c>
      <c r="FT38" s="14">
        <f t="shared" si="41"/>
        <v>27876</v>
      </c>
      <c r="FU38" s="14">
        <f t="shared" si="42"/>
        <v>28300</v>
      </c>
      <c r="FV38" s="14">
        <f t="shared" si="43"/>
        <v>28754</v>
      </c>
      <c r="FW38" s="14">
        <f t="shared" si="44"/>
        <v>202881</v>
      </c>
      <c r="FX38" s="14">
        <f t="shared" si="45"/>
        <v>12987</v>
      </c>
      <c r="FY38" s="14">
        <f t="shared" si="46"/>
        <v>350634</v>
      </c>
      <c r="FZ38" s="14">
        <f t="shared" si="47"/>
        <v>6499</v>
      </c>
      <c r="GA38" s="28">
        <f t="shared" si="48"/>
        <v>3125</v>
      </c>
      <c r="GB38" s="28">
        <f t="shared" si="49"/>
        <v>2675</v>
      </c>
      <c r="GC38" s="28">
        <f t="shared" si="50"/>
        <v>2850</v>
      </c>
      <c r="GD38" s="28">
        <f t="shared" si="51"/>
        <v>2950</v>
      </c>
      <c r="GE38" s="28">
        <f t="shared" si="52"/>
        <v>1.05</v>
      </c>
      <c r="GF38" s="28">
        <f t="shared" si="53"/>
        <v>1.05</v>
      </c>
      <c r="GG38" s="28">
        <f t="shared" si="54"/>
        <v>0</v>
      </c>
      <c r="GH38" s="28">
        <f t="shared" si="55"/>
        <v>9.01</v>
      </c>
      <c r="GI38" s="14">
        <f t="shared" si="56"/>
        <v>1</v>
      </c>
      <c r="GJ38" s="14">
        <f t="shared" si="57"/>
        <v>1.25</v>
      </c>
      <c r="GK38" s="14">
        <f t="shared" si="58"/>
        <v>1.25</v>
      </c>
      <c r="GL38" s="18">
        <f t="shared" si="59"/>
        <v>1.25</v>
      </c>
      <c r="GM38" s="18">
        <f t="shared" si="60"/>
        <v>1</v>
      </c>
      <c r="GN38" s="18">
        <f t="shared" si="61"/>
        <v>1</v>
      </c>
      <c r="GO38" s="29">
        <f t="shared" ref="GO38:GQ69" si="123">$GA38+GO$2</f>
        <v>3275</v>
      </c>
      <c r="GP38" s="29">
        <f t="shared" si="123"/>
        <v>3575</v>
      </c>
      <c r="GQ38" s="29">
        <f t="shared" si="123"/>
        <v>3575</v>
      </c>
      <c r="GR38" s="26">
        <f t="shared" si="63"/>
        <v>0.1</v>
      </c>
      <c r="GS38" s="26">
        <f t="shared" si="64"/>
        <v>0.1</v>
      </c>
      <c r="GT38" s="26">
        <f t="shared" si="65"/>
        <v>0.1</v>
      </c>
      <c r="GU38" s="14">
        <f t="shared" si="66"/>
        <v>2</v>
      </c>
      <c r="GV38" s="14">
        <f t="shared" si="67"/>
        <v>2</v>
      </c>
      <c r="GW38" s="14">
        <f t="shared" si="68"/>
        <v>2</v>
      </c>
      <c r="GX38" s="14">
        <f t="shared" si="69"/>
        <v>4</v>
      </c>
      <c r="GY38" s="14">
        <f t="shared" si="70"/>
        <v>60</v>
      </c>
      <c r="GZ38" s="14">
        <f t="shared" si="71"/>
        <v>100</v>
      </c>
      <c r="HA38">
        <v>34</v>
      </c>
      <c r="HB38" s="14">
        <f t="shared" si="72"/>
        <v>4001257</v>
      </c>
      <c r="HD38" s="14">
        <f t="shared" si="73"/>
        <v>25974</v>
      </c>
      <c r="HE38" s="14">
        <f t="shared" si="74"/>
        <v>13908</v>
      </c>
      <c r="HF38" s="29">
        <f t="shared" si="75"/>
        <v>2568</v>
      </c>
      <c r="HG38" s="29">
        <f t="shared" si="76"/>
        <v>1614</v>
      </c>
      <c r="HH38" s="29">
        <f t="shared" si="77"/>
        <v>1875</v>
      </c>
      <c r="HI38" s="29">
        <f t="shared" si="78"/>
        <v>1820</v>
      </c>
      <c r="HJ38" s="14">
        <f t="shared" si="79"/>
        <v>1.05</v>
      </c>
      <c r="HK38" s="14">
        <f t="shared" si="80"/>
        <v>1.05</v>
      </c>
      <c r="HL38" s="14">
        <f t="shared" si="81"/>
        <v>8493</v>
      </c>
      <c r="HM38" s="14">
        <f t="shared" si="82"/>
        <v>11848</v>
      </c>
      <c r="HN38" s="26">
        <f t="shared" si="83"/>
        <v>0.51189146940598473</v>
      </c>
      <c r="HO38" s="26">
        <f t="shared" si="84"/>
        <v>0.46750000000000003</v>
      </c>
      <c r="HP38" s="29">
        <f t="shared" si="85"/>
        <v>2418</v>
      </c>
      <c r="HQ38" s="29">
        <f t="shared" si="86"/>
        <v>9581</v>
      </c>
      <c r="HR38" s="29">
        <f t="shared" si="87"/>
        <v>13135</v>
      </c>
      <c r="HS38" s="26">
        <f t="shared" si="88"/>
        <v>0.45536686729721987</v>
      </c>
      <c r="HT38" s="26">
        <f t="shared" si="89"/>
        <v>0.50910719403840643</v>
      </c>
      <c r="HU38" s="26">
        <f t="shared" si="90"/>
        <v>0.50910719403840643</v>
      </c>
      <c r="HV38" s="26">
        <f t="shared" si="91"/>
        <v>5.5366867297219846E-2</v>
      </c>
      <c r="HW38" s="29">
        <f t="shared" si="114"/>
        <v>1.4</v>
      </c>
      <c r="HX38" s="29">
        <f t="shared" si="115"/>
        <v>1.8171754084264833</v>
      </c>
      <c r="HY38" s="29">
        <f t="shared" si="116"/>
        <v>1.8171754084264833</v>
      </c>
      <c r="HZ38" s="29">
        <f t="shared" si="117"/>
        <v>16925.999999999996</v>
      </c>
      <c r="IA38" s="29">
        <f t="shared" si="118"/>
        <v>11606.905058756091</v>
      </c>
      <c r="IB38" s="29">
        <f t="shared" si="119"/>
        <v>11934.299494840929</v>
      </c>
      <c r="IC38" s="29">
        <f t="shared" si="120"/>
        <v>119977</v>
      </c>
      <c r="ID38" s="14">
        <f t="shared" si="92"/>
        <v>40467.199999999997</v>
      </c>
      <c r="IH38" s="14">
        <v>1</v>
      </c>
      <c r="II38" s="14">
        <v>1</v>
      </c>
      <c r="IJ38" s="14">
        <v>480</v>
      </c>
      <c r="IK38" s="14">
        <v>80</v>
      </c>
      <c r="IL38" s="14">
        <v>60</v>
      </c>
      <c r="IM38" s="23">
        <f t="shared" si="93"/>
        <v>6158848</v>
      </c>
      <c r="IN38" s="23">
        <f t="shared" si="110"/>
        <v>1</v>
      </c>
      <c r="IO38" s="23">
        <f t="shared" si="111"/>
        <v>6158.85</v>
      </c>
      <c r="IP38" s="23">
        <f t="shared" si="112"/>
        <v>9432683</v>
      </c>
      <c r="IQ38" s="23">
        <f t="shared" si="96"/>
        <v>1</v>
      </c>
      <c r="IR38" s="23">
        <f t="shared" si="97"/>
        <v>9432.68</v>
      </c>
      <c r="IS38" s="14">
        <v>1</v>
      </c>
      <c r="IT38" s="14">
        <v>1</v>
      </c>
      <c r="IU38" s="14">
        <v>240</v>
      </c>
      <c r="IV38" s="14">
        <v>40</v>
      </c>
      <c r="IW38" s="14">
        <v>30</v>
      </c>
      <c r="IX38" s="23">
        <f>INT(($HP38*$GI38*IU38*$HW38+$HQ38*$GJ38*$HX38*IV38+$HR38*$GK38*$HY38*IW38)+$IC38*IS38+($HQ38*$GJ38*$HX38*IT38*5*6/1.5+$HR38*$GK38*$HY38*IT38*5*6/2))</f>
        <v>3580810</v>
      </c>
      <c r="IY38" s="23">
        <f t="shared" si="98"/>
        <v>1</v>
      </c>
      <c r="IZ38" s="23">
        <f t="shared" si="99"/>
        <v>3580.81</v>
      </c>
      <c r="JA38" s="23"/>
      <c r="JB38" s="23"/>
      <c r="JC38" s="23"/>
      <c r="JG38">
        <f t="shared" si="121"/>
        <v>1.3821637765299737</v>
      </c>
      <c r="JH38">
        <f t="shared" si="122"/>
        <v>1.4512719653564725</v>
      </c>
      <c r="JJ38" s="14">
        <v>10</v>
      </c>
      <c r="JK38" s="14">
        <v>2</v>
      </c>
      <c r="JL38" s="14">
        <v>1.5</v>
      </c>
      <c r="JM38" s="23">
        <f>INT(($HP38*$GI38*$HW38*JJ38+$HQ38*$GJ38*$HX38*JK38+$HR38*$GK38*$HY38*JL38))</f>
        <v>122131</v>
      </c>
      <c r="JN38" s="23">
        <f t="shared" si="100"/>
        <v>0</v>
      </c>
      <c r="JO38" s="23">
        <f t="shared" si="101"/>
        <v>122131</v>
      </c>
      <c r="JP38" s="14">
        <v>30</v>
      </c>
      <c r="JQ38" s="14">
        <v>6</v>
      </c>
      <c r="JR38" s="14">
        <v>4</v>
      </c>
      <c r="JS38" s="23">
        <f>INT(($HP38*$GI38*$HW38*JP38+$HQ38*$GJ38*$HX38*JQ38+$HR38*$GK38*$HY38*JR38))</f>
        <v>351476</v>
      </c>
      <c r="JT38" s="23">
        <f t="shared" si="102"/>
        <v>0</v>
      </c>
      <c r="JU38" s="23">
        <f t="shared" si="103"/>
        <v>351476</v>
      </c>
      <c r="JW38" s="23">
        <f t="shared" si="104"/>
        <v>468635</v>
      </c>
      <c r="JX38" s="23">
        <f t="shared" si="105"/>
        <v>0</v>
      </c>
      <c r="JY38" s="23">
        <f t="shared" si="106"/>
        <v>468635</v>
      </c>
      <c r="JZ38" s="23">
        <f t="shared" si="113"/>
        <v>183197</v>
      </c>
      <c r="KA38" s="23">
        <f t="shared" si="108"/>
        <v>0</v>
      </c>
      <c r="KB38" s="23">
        <f t="shared" si="109"/>
        <v>183197</v>
      </c>
      <c r="KH38" s="17"/>
    </row>
    <row r="39" spans="1:294" ht="16.5" x14ac:dyDescent="0.2">
      <c r="A39">
        <v>7</v>
      </c>
      <c r="B39">
        <v>325</v>
      </c>
      <c r="C39" s="14">
        <f t="shared" si="39"/>
        <v>1</v>
      </c>
      <c r="D39" s="14">
        <v>35</v>
      </c>
      <c r="E39" s="14" t="s">
        <v>731</v>
      </c>
      <c r="F39" s="14">
        <v>95</v>
      </c>
      <c r="G39" s="14">
        <v>95</v>
      </c>
      <c r="H39" s="14">
        <v>95</v>
      </c>
      <c r="I39" s="14">
        <v>95</v>
      </c>
      <c r="J39" s="14">
        <v>3</v>
      </c>
      <c r="K39" s="14">
        <v>3</v>
      </c>
      <c r="L39" s="14">
        <v>3</v>
      </c>
      <c r="M39" s="14">
        <v>2</v>
      </c>
      <c r="N39" s="14">
        <v>2</v>
      </c>
      <c r="O39" s="14">
        <v>2</v>
      </c>
      <c r="P39" s="14">
        <v>4</v>
      </c>
      <c r="Q39" s="14">
        <v>4</v>
      </c>
      <c r="R39" s="14">
        <v>3</v>
      </c>
      <c r="S39" s="14">
        <v>3</v>
      </c>
      <c r="T39" s="14">
        <v>3</v>
      </c>
      <c r="U39" s="14">
        <v>3</v>
      </c>
      <c r="V39" s="14">
        <v>3</v>
      </c>
      <c r="W39" s="14">
        <v>3</v>
      </c>
      <c r="X39" s="14">
        <v>95</v>
      </c>
      <c r="Y39" s="14">
        <v>95</v>
      </c>
      <c r="Z39" s="14">
        <v>95</v>
      </c>
      <c r="AA39" s="14">
        <v>95</v>
      </c>
      <c r="AB39" s="14">
        <v>95</v>
      </c>
      <c r="AC39" s="14">
        <v>95</v>
      </c>
      <c r="AD39" s="14">
        <v>95</v>
      </c>
      <c r="AE39" s="14">
        <v>95</v>
      </c>
      <c r="AF39" s="14">
        <v>11</v>
      </c>
      <c r="AG39" s="14">
        <v>11</v>
      </c>
      <c r="AH39" s="14">
        <v>11</v>
      </c>
      <c r="AI39" s="14">
        <v>11</v>
      </c>
      <c r="AJ39" s="14">
        <v>11</v>
      </c>
      <c r="AK39" s="14">
        <v>11</v>
      </c>
      <c r="AL39" s="14">
        <v>10</v>
      </c>
      <c r="AM39" s="14">
        <v>10</v>
      </c>
      <c r="AN39" s="14">
        <v>1</v>
      </c>
      <c r="AO39" s="14">
        <v>2</v>
      </c>
      <c r="AP39" s="14">
        <v>2</v>
      </c>
      <c r="AQ39" s="14">
        <v>2</v>
      </c>
      <c r="AR39" s="14">
        <v>2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7</v>
      </c>
      <c r="BF39" s="14">
        <f>ROUND((INDEX(新战舰养成!S$6:S$18,通天塔!$J39+1)+INDEX(新战舰养成!D$6:D$18,通天塔!$J39+1)*(通天塔!$G39-1))*INDEX(战舰突破!$D$6:$D$18,通天塔!$M39+1),0)</f>
        <v>5550</v>
      </c>
      <c r="BG39" s="14">
        <f>ROUND((INDEX(新战舰养成!T$6:T$18,通天塔!$J39+1)+INDEX(新战舰养成!E$6:E$18,通天塔!$J39+1)*(通天塔!$G39-1))*INDEX(战舰突破!$D$6:$D$18,通天塔!$M39+1),0)</f>
        <v>44328</v>
      </c>
      <c r="BH39" s="14">
        <f>ROUND((INDEX(新战舰养成!U$6:U$18,通天塔!$J39+1)+INDEX(新战舰养成!F$6:F$18,通天塔!$J39+1)*(通天塔!$G39-1))*INDEX(战舰突破!$D$6:$D$18,通天塔!$M39+1),0)</f>
        <v>2855</v>
      </c>
      <c r="BI39" s="14">
        <f>ROUND((INDEX(新战舰养成!V$6:V$18,通天塔!$J39+1)+INDEX(新战舰养成!G$6:G$18,通天塔!$J39+1)*(通天塔!$G39-1))*INDEX(战舰突破!$D$6:$D$18,通天塔!$M39+1),0)</f>
        <v>360</v>
      </c>
      <c r="BJ39" s="14">
        <f>ROUND((INDEX(新战舰养成!W$6:W$18,通天塔!$J39+1)+INDEX(新战舰养成!H$6:H$18,通天塔!$J39+1)*(通天塔!$G39-1))*INDEX(战舰突破!$D$6:$D$18,通天塔!$M39+1),0)</f>
        <v>5</v>
      </c>
      <c r="BL39" s="14">
        <f>IF($H39&gt;0,ROUND((INDEX(新战舰养成!X$6:X$18,通天塔!$K39+1)+INDEX(新战舰养成!I$6:I$18,通天塔!$K39+1)*(通天塔!$H39-1))*INDEX(战舰突破!$D$6:$D$18,通天塔!$N39+1),0),0)</f>
        <v>5886</v>
      </c>
      <c r="BM39" s="14">
        <f>IF($H39&gt;0,ROUND((INDEX(新战舰养成!Y$6:Y$18,通天塔!$K39+1)+INDEX(新战舰养成!J$6:J$18,通天塔!$K39+1)*(通天塔!$H39-1))*INDEX(战舰突破!$D$6:$D$18,通天塔!$N39+1),0),0)</f>
        <v>0</v>
      </c>
      <c r="BN39" s="14">
        <f>IF($H39&gt;0,ROUND((INDEX(新战舰养成!Z$6:Z$18,通天塔!$K39+1)+INDEX(新战舰养成!K$6:K$18,通天塔!$K39+1)*(通天塔!$H39-1))*INDEX(战舰突破!$D$6:$D$18,通天塔!$N39+1),0),0)</f>
        <v>0</v>
      </c>
      <c r="BO39" s="14">
        <f>IF($H39&gt;0,ROUND((INDEX(新战舰养成!AA$6:AA$18,通天塔!$K39+1)+INDEX(新战舰养成!L$6:L$18,通天塔!$K39+1)*(通天塔!$H39-1))*INDEX(战舰突破!$D$6:$D$18,通天塔!$N39+1),0),0)</f>
        <v>55500</v>
      </c>
      <c r="BP39" s="14">
        <f>IF($H39&gt;0,ROUND((INDEX(新战舰养成!AB$6:AB$18,通天塔!$K39+1)+INDEX(新战舰养成!M$6:M$18,通天塔!$K39+1)*(通天塔!$H39-1))*INDEX(战舰突破!$D$6:$D$18,通天塔!$N39+1),0),0)</f>
        <v>1108</v>
      </c>
      <c r="BR39" s="14">
        <f>IF($I39&gt;0,ROUND((INDEX(新战舰养成!AC$6:AC$18,通天塔!$L39+1)+INDEX(新战舰养成!I$6:I$18,通天塔!$L39+1)*(通天塔!$I39-1))*INDEX(战舰突破!$D$6:$D$18,通天塔!$O39+1),0),0)</f>
        <v>6246</v>
      </c>
      <c r="BS39" s="14">
        <f>IF($I39&gt;0,ROUND((INDEX(新战舰养成!AD$6:AD$18,通天塔!$L39+1)+INDEX(新战舰养成!J$6:J$18,通天塔!$L39+1)*(通天塔!$I39-1))*INDEX(战舰突破!$D$6:$D$18,通天塔!$O39+1),0),0)</f>
        <v>0</v>
      </c>
      <c r="BT39" s="14">
        <f>IF($I39&gt;0,ROUND((INDEX(新战舰养成!AE$6:AE$18,通天塔!$L39+1)+INDEX(新战舰养成!K$6:K$18,通天塔!$L39+1)*(通天塔!$I39-1))*INDEX(战舰突破!$D$6:$D$18,通天塔!$O39+1),0),0)</f>
        <v>0</v>
      </c>
      <c r="BU39" s="14">
        <f>IF($I39&gt;0,ROUND((INDEX(新战舰养成!AF$6:AF$18,通天塔!$L39+1)+INDEX(新战舰养成!L$6:L$18,通天塔!$L39+1)*(通天塔!$I39-1))*INDEX(战舰突破!$D$6:$D$18,通天塔!$O39+1),0),0)</f>
        <v>41970</v>
      </c>
      <c r="BV39" s="14">
        <f>IF($I39&gt;0,ROUND((INDEX(新战舰养成!AG$6:AG$18,通天塔!$L39+1)+INDEX(新战舰养成!M$6:M$18,通天塔!$L39+1)*(通天塔!$I39-1))*INDEX(战舰突破!$D$6:$D$18,通天塔!$O39+1),0),0)</f>
        <v>1402</v>
      </c>
      <c r="BY39" s="14">
        <f>(INDEX(装备数值!$C$13:$G$116,通天塔!$P39*8+1,BY$2)+INDEX(装备数值!$C$13:$G$116,通天塔!$Q39*8+2,BY$2)+INDEX(装备数值!$C$13:$G$116,通天塔!$S39*8+3,BY$2)+INDEX(装备数值!$C$13:$G$116,通天塔!$R39*8+4,BY$2)+INDEX(装备数值!$C$13:$G$116,通天塔!$T39*8+5,BY$2)+INDEX(装备数值!$C$13:$G$116,通天塔!$U39*8+6,BY$2)+INDEX(装备数值!$C$13:$G$116,通天塔!$V39*8+7,BY$2)+INDEX(装备数值!$C$13:$G$116,通天塔!$W39*8+8,BY$2))</f>
        <v>3400</v>
      </c>
      <c r="BZ39" s="14">
        <f>(INDEX(装备数值!$C$13:$G$116,通天塔!$P39*8+1,BZ$2)+INDEX(装备数值!$C$13:$G$116,通天塔!$Q39*8+2,BZ$2)+INDEX(装备数值!$C$13:$G$116,通天塔!$S39*8+3,BZ$2)+INDEX(装备数值!$C$13:$G$116,通天塔!$R39*8+4,BZ$2)+INDEX(装备数值!$C$13:$G$116,通天塔!$T39*8+5,BZ$2)+INDEX(装备数值!$C$13:$G$116,通天塔!$U39*8+6,BZ$2)+INDEX(装备数值!$C$13:$G$116,通天塔!$V39*8+7,BZ$2)+INDEX(装备数值!$C$13:$G$116,通天塔!$W39*8+8,BZ$2))</f>
        <v>19200</v>
      </c>
      <c r="CA39" s="14">
        <f>(INDEX(装备数值!$C$13:$G$116,通天塔!$P39*8+1,CA$2)+INDEX(装备数值!$C$13:$G$116,通天塔!$Q39*8+2,CA$2)+INDEX(装备数值!$C$13:$G$116,通天塔!$S39*8+3,CA$2)+INDEX(装备数值!$C$13:$G$116,通天塔!$R39*8+4,CA$2)+INDEX(装备数值!$C$13:$G$116,通天塔!$T39*8+5,CA$2)+INDEX(装备数值!$C$13:$G$116,通天塔!$U39*8+6,CA$2)+INDEX(装备数值!$C$13:$G$116,通天塔!$V39*8+7,CA$2)+INDEX(装备数值!$C$13:$G$116,通天塔!$W39*8+8,CA$2))</f>
        <v>1140</v>
      </c>
      <c r="CB39" s="14">
        <f>(INDEX(装备数值!$C$13:$G$116,通天塔!$P39*8+1,CB$2)+INDEX(装备数值!$C$13:$G$116,通天塔!$Q39*8+2,CB$2)+INDEX(装备数值!$C$13:$G$116,通天塔!$S39*8+3,CB$2)+INDEX(装备数值!$C$13:$G$116,通天塔!$R39*8+4,CB$2)+INDEX(装备数值!$C$13:$G$116,通天塔!$T39*8+5,CB$2)+INDEX(装备数值!$C$13:$G$116,通天塔!$U39*8+6,CB$2)+INDEX(装备数值!$C$13:$G$116,通天塔!$V39*8+7,CB$2)+INDEX(装备数值!$C$13:$G$116,通天塔!$W39*8+8,CB$2))</f>
        <v>34000</v>
      </c>
      <c r="CC39" s="14">
        <f>(INDEX(装备数值!$C$13:$G$116,通天塔!$P39*8+1,CC$2)+INDEX(装备数值!$C$13:$G$116,通天塔!$Q39*8+2,CC$2)+INDEX(装备数值!$C$13:$G$116,通天塔!$S39*8+3,CC$2)+INDEX(装备数值!$C$13:$G$116,通天塔!$R39*8+4,CC$2)+INDEX(装备数值!$C$13:$G$116,通天塔!$T39*8+5,CC$2)+INDEX(装备数值!$C$13:$G$116,通天塔!$U39*8+6,CC$2)+INDEX(装备数值!$C$13:$G$116,通天塔!$V39*8+7,CC$2)+INDEX(装备数值!$C$13:$G$116,通天塔!$W39*8+8,CC$2))</f>
        <v>350</v>
      </c>
      <c r="CF39" s="14">
        <f>INDEX(装备数值!$I$13:$M$116,通天塔!$P39*8+1,CF$2)*$X39+INDEX(装备数值!$I$13:$M$116,通天塔!$Q39*8+2,CF$2)*$Y39+INDEX(装备数值!$I$13:$M$116,通天塔!$S39*8+3,CF$2)*$Z39+INDEX(装备数值!$I$13:$M$116,通天塔!$R39*8+4,CF$2)*$AA39+INDEX(装备数值!$I$13:$M$116,通天塔!$T39*8+5,CF$2)*$AB39+INDEX(装备数值!$I$13:$M$116,通天塔!$U39*8+6,CF$2)*$AC39+INDEX(装备数值!$I$13:$M$116,通天塔!$V39*8+7,CF$2)*$AD39+INDEX(装备数值!$I$13:$M$116,通天塔!$W39*8+8,CF$2)*$AE39</f>
        <v>9500</v>
      </c>
      <c r="CG39" s="14">
        <f>INDEX(装备数值!$I$13:$M$116,通天塔!$P39*8+1,CG$2)*$X39+INDEX(装备数值!$I$13:$M$116,通天塔!$Q39*8+2,CG$2)*$Y39+INDEX(装备数值!$I$13:$M$116,通天塔!$S39*8+3,CG$2)*$Z39+INDEX(装备数值!$I$13:$M$116,通天塔!$R39*8+4,CG$2)*$AA39+INDEX(装备数值!$I$13:$M$116,通天塔!$T39*8+5,CG$2)*$AB39+INDEX(装备数值!$I$13:$M$116,通天塔!$U39*8+6,CG$2)*$AC39+INDEX(装备数值!$I$13:$M$116,通天塔!$V39*8+7,CG$2)*$AD39+INDEX(装备数值!$I$13:$M$116,通天塔!$W39*8+8,CG$2)*$AE39</f>
        <v>62700</v>
      </c>
      <c r="CH39" s="14">
        <f>INDEX(装备数值!$I$13:$M$116,通天塔!$P39*8+1,CH$2)*$X39+INDEX(装备数值!$I$13:$M$116,通天塔!$Q39*8+2,CH$2)*$Y39+INDEX(装备数值!$I$13:$M$116,通天塔!$S39*8+3,CH$2)*$Z39+INDEX(装备数值!$I$13:$M$116,通天塔!$R39*8+4,CH$2)*$AA39+INDEX(装备数值!$I$13:$M$116,通天塔!$T39*8+5,CH$2)*$AB39+INDEX(装备数值!$I$13:$M$116,通天塔!$U39*8+6,CH$2)*$AC39+INDEX(装备数值!$I$13:$M$116,通天塔!$V39*8+7,CH$2)*$AD39+INDEX(装备数值!$I$13:$M$116,通天塔!$W39*8+8,CH$2)*$AE39</f>
        <v>3990</v>
      </c>
      <c r="CI39" s="14">
        <f>INDEX(装备数值!$I$13:$M$116,通天塔!$P39*8+1,CI$2)*$X39+INDEX(装备数值!$I$13:$M$116,通天塔!$Q39*8+2,CI$2)*$Y39+INDEX(装备数值!$I$13:$M$116,通天塔!$S39*8+3,CI$2)*$Z39+INDEX(装备数值!$I$13:$M$116,通天塔!$R39*8+4,CI$2)*$AA39+INDEX(装备数值!$I$13:$M$116,通天塔!$T39*8+5,CI$2)*$AB39+INDEX(装备数值!$I$13:$M$116,通天塔!$U39*8+6,CI$2)*$AC39+INDEX(装备数值!$I$13:$M$116,通天塔!$V39*8+7,CI$2)*$AD39+INDEX(装备数值!$I$13:$M$116,通天塔!$W39*8+8,CI$2)*$AE39</f>
        <v>95000</v>
      </c>
      <c r="CJ39" s="14">
        <f>INDEX(装备数值!$I$13:$M$116,通天塔!$P39*8+1,CJ$2)*$X39+INDEX(装备数值!$I$13:$M$116,通天塔!$Q39*8+2,CJ$2)*$Y39+INDEX(装备数值!$I$13:$M$116,通天塔!$S39*8+3,CJ$2)*$Z39+INDEX(装备数值!$I$13:$M$116,通天塔!$R39*8+4,CJ$2)*$AA39+INDEX(装备数值!$I$13:$M$116,通天塔!$T39*8+5,CJ$2)*$AB39+INDEX(装备数值!$I$13:$M$116,通天塔!$U39*8+6,CJ$2)*$AC39+INDEX(装备数值!$I$13:$M$116,通天塔!$V39*8+7,CJ$2)*$AD39+INDEX(装备数值!$I$13:$M$116,通天塔!$W39*8+8,CJ$2)*$AE39</f>
        <v>1330</v>
      </c>
      <c r="CM39" s="14">
        <f>INDEX(装备数值!$X$13:$AH$116,$P39*8+1,CM$2)*$AF39+INDEX(装备数值!$X$13:$AH$116,$Q39*8+2,CM$2)*$AG39+INDEX(装备数值!$X$13:$AH$116,$S39*8+3,CM$2)*$AH39+INDEX(装备数值!$X$13:$AH$116,$R39*8+4,CM$2)*$AI39+INDEX(装备数值!$X$13:$AH$116,$T39*8+5,CM$2)*$AJ39+INDEX(装备数值!$X$13:$AH$116,$U39*8+6,CM$2)*$AK39+INDEX(装备数值!$X$13:$AH$116,$V39*8+7,CM$2)*$AL39+INDEX(装备数值!$X$13:$AH$116,$W39*8+8,CM$2)*$AM39</f>
        <v>3000</v>
      </c>
      <c r="CN39" s="14">
        <f>INDEX(装备数值!$X$13:$AH$116,$P39*8+1,CN$2)*$AF39+INDEX(装备数值!$X$13:$AH$116,$Q39*8+2,CN$2)*$AG39+INDEX(装备数值!$X$13:$AH$116,$S39*8+3,CN$2)*$AH39+INDEX(装备数值!$X$13:$AH$116,$R39*8+4,CN$2)*$AI39+INDEX(装备数值!$X$13:$AH$116,$T39*8+5,CN$2)*$AJ39+INDEX(装备数值!$X$13:$AH$116,$U39*8+6,CN$2)*$AK39+INDEX(装备数值!$X$13:$AH$116,$V39*8+7,CN$2)*$AL39+INDEX(装备数值!$X$13:$AH$116,$W39*8+8,CN$2)*$AM39</f>
        <v>27750</v>
      </c>
      <c r="CO39" s="14">
        <f>INDEX(装备数值!$X$13:$AH$116,$P39*8+1,CO$2)*$AF39+INDEX(装备数值!$X$13:$AH$116,$Q39*8+2,CO$2)*$AG39+INDEX(装备数值!$X$13:$AH$116,$S39*8+3,CO$2)*$AH39+INDEX(装备数值!$X$13:$AH$116,$R39*8+4,CO$2)*$AI39+INDEX(装备数值!$X$13:$AH$116,$T39*8+5,CO$2)*$AJ39+INDEX(装备数值!$X$13:$AH$116,$U39*8+6,CO$2)*$AK39+INDEX(装备数值!$X$13:$AH$116,$V39*8+7,CO$2)*$AL39+INDEX(装备数值!$X$13:$AH$116,$W39*8+8,CO$2)*$AM39</f>
        <v>1650</v>
      </c>
      <c r="CP39" s="14">
        <f>INDEX(装备数值!$X$13:$AH$116,$P39*8+1,CP$2)*$AF39+INDEX(装备数值!$X$13:$AH$116,$Q39*8+2,CP$2)*$AG39+INDEX(装备数值!$X$13:$AH$116,$S39*8+3,CP$2)*$AH39+INDEX(装备数值!$X$13:$AH$116,$R39*8+4,CP$2)*$AI39+INDEX(装备数值!$X$13:$AH$116,$T39*8+5,CP$2)*$AJ39+INDEX(装备数值!$X$13:$AH$116,$U39*8+6,CP$2)*$AK39+INDEX(装备数值!$X$13:$AH$116,$V39*8+7,CP$2)*$AL39+INDEX(装备数值!$X$13:$AH$116,$W39*8+8,CP$2)*$AM39</f>
        <v>37000</v>
      </c>
      <c r="CQ39" s="14">
        <f>INDEX(装备数值!$X$13:$AH$116,$P39*8+1,CQ$2)*$AF39+INDEX(装备数值!$X$13:$AH$116,$Q39*8+2,CQ$2)*$AG39+INDEX(装备数值!$X$13:$AH$116,$S39*8+3,CQ$2)*$AH39+INDEX(装备数值!$X$13:$AH$116,$R39*8+4,CQ$2)*$AI39+INDEX(装备数值!$X$13:$AH$116,$T39*8+5,CQ$2)*$AJ39+INDEX(装备数值!$X$13:$AH$116,$U39*8+6,CQ$2)*$AK39+INDEX(装备数值!$X$13:$AH$116,$V39*8+7,CQ$2)*$AL39+INDEX(装备数值!$X$13:$AH$116,$W39*8+8,CQ$2)*$AM39</f>
        <v>660</v>
      </c>
      <c r="CR39" s="14">
        <f>INDEX(装备数值!$X$13:$AH$116,$P39*8+1,CR$2)*$AF39+INDEX(装备数值!$X$13:$AH$116,$Q39*8+2,CR$2)*$AG39+INDEX(装备数值!$X$13:$AH$116,$S39*8+3,CR$2)*$AH39+INDEX(装备数值!$X$13:$AH$116,$R39*8+4,CR$2)*$AI39+INDEX(装备数值!$X$13:$AH$116,$T39*8+5,CR$2)*$AJ39+INDEX(装备数值!$X$13:$AH$116,$U39*8+6,CR$2)*$AK39+INDEX(装备数值!$X$13:$AH$116,$V39*8+7,CR$2)*$AL39+INDEX(装备数值!$X$13:$AH$116,$W39*8+8,CR$2)*$AM39</f>
        <v>3025</v>
      </c>
      <c r="CS39" s="14">
        <f>INDEX(装备数值!$X$13:$AH$116,$P39*8+1,CS$2)*$AF39+INDEX(装备数值!$X$13:$AH$116,$Q39*8+2,CS$2)*$AG39+INDEX(装备数值!$X$13:$AH$116,$S39*8+3,CS$2)*$AH39+INDEX(装备数值!$X$13:$AH$116,$R39*8+4,CS$2)*$AI39+INDEX(装备数值!$X$13:$AH$116,$T39*8+5,CS$2)*$AJ39+INDEX(装备数值!$X$13:$AH$116,$U39*8+6,CS$2)*$AK39+INDEX(装备数值!$X$13:$AH$116,$V39*8+7,CS$2)*$AL39+INDEX(装备数值!$X$13:$AH$116,$W39*8+8,CS$2)*$AM39</f>
        <v>2475</v>
      </c>
      <c r="CT39" s="14">
        <f>INDEX(装备数值!$X$13:$AH$116,$P39*8+1,CT$2)*$AF39+INDEX(装备数值!$X$13:$AH$116,$Q39*8+2,CT$2)*$AG39+INDEX(装备数值!$X$13:$AH$116,$S39*8+3,CT$2)*$AH39+INDEX(装备数值!$X$13:$AH$116,$R39*8+4,CT$2)*$AI39+INDEX(装备数值!$X$13:$AH$116,$T39*8+5,CT$2)*$AJ39+INDEX(装备数值!$X$13:$AH$116,$U39*8+6,CT$2)*$AK39+INDEX(装备数值!$X$13:$AH$116,$V39*8+7,CT$2)*$AL39+INDEX(装备数值!$X$13:$AH$116,$W39*8+8,CT$2)*$AM39</f>
        <v>2750</v>
      </c>
      <c r="CU39" s="14">
        <f>INDEX(装备数值!$X$13:$AH$116,$P39*8+1,CU$2)*$AF39+INDEX(装备数值!$X$13:$AH$116,$Q39*8+2,CU$2)*$AG39+INDEX(装备数值!$X$13:$AH$116,$S39*8+3,CU$2)*$AH39+INDEX(装备数值!$X$13:$AH$116,$R39*8+4,CU$2)*$AI39+INDEX(装备数值!$X$13:$AH$116,$T39*8+5,CU$2)*$AJ39+INDEX(装备数值!$X$13:$AH$116,$U39*8+6,CU$2)*$AK39+INDEX(装备数值!$X$13:$AH$116,$V39*8+7,CU$2)*$AL39+INDEX(装备数值!$X$13:$AH$116,$W39*8+8,CU$2)*$AM39</f>
        <v>2750</v>
      </c>
      <c r="CV39" s="14">
        <f>INDEX(装备数值!$X$13:$AH$116,$P39*8+1,CV$2)*$AF39+INDEX(装备数值!$X$13:$AH$116,$Q39*8+2,CV$2)*$AG39+INDEX(装备数值!$X$13:$AH$116,$S39*8+3,CV$2)*$AH39+INDEX(装备数值!$X$13:$AH$116,$R39*8+4,CV$2)*$AI39+INDEX(装备数值!$X$13:$AH$116,$T39*8+5,CV$2)*$AJ39+INDEX(装备数值!$X$13:$AH$116,$U39*8+6,CV$2)*$AK39+INDEX(装备数值!$X$13:$AH$116,$V39*8+7,CV$2)*$AL39+INDEX(装备数值!$X$13:$AH$116,$W39*8+8,CV$2)*$AM39</f>
        <v>0</v>
      </c>
      <c r="CW39" s="14">
        <f>INDEX(装备数值!$X$13:$AH$116,$P39*8+1,CW$2)*$AF39+INDEX(装备数值!$X$13:$AH$116,$Q39*8+2,CW$2)*$AG39+INDEX(装备数值!$X$13:$AH$116,$S39*8+3,CW$2)*$AH39+INDEX(装备数值!$X$13:$AH$116,$R39*8+4,CW$2)*$AI39+INDEX(装备数值!$X$13:$AH$116,$T39*8+5,CW$2)*$AJ39+INDEX(装备数值!$X$13:$AH$116,$U39*8+6,CW$2)*$AK39+INDEX(装备数值!$X$13:$AH$116,$V39*8+7,CW$2)*$AL39+INDEX(装备数值!$X$13:$AH$116,$W39*8+8,CW$2)*$AM39</f>
        <v>0</v>
      </c>
      <c r="CY39" s="14">
        <f>INDEX(装备数值!$AN$17:$AN$117,MATCH(MIN($X39:$AE39),装备数值!$AO$17:$AO$117,1))</f>
        <v>9</v>
      </c>
      <c r="CZ39" s="14">
        <f>IF(COUNTIF($P39:$W39,"&gt;"&amp;0)=8,INDEX(装备数值!AR$17:AR$117,$CY39+1),0)</f>
        <v>1080</v>
      </c>
      <c r="DA39" s="14">
        <f>IF(COUNTIF($P39:$W39,"&gt;"&amp;0)=8,INDEX(装备数值!AS$17:AS$117,$CY39+1),0)</f>
        <v>8100</v>
      </c>
      <c r="DB39" s="14">
        <f>IF(COUNTIF($P39:$W39,"&gt;"&amp;0)=8,INDEX(装备数值!AT$17:AT$117,$CY39+1),0)</f>
        <v>540</v>
      </c>
      <c r="DC39" s="14">
        <f>IF(COUNTIF($P39:$W39,"&gt;"&amp;0)=8,INDEX(装备数值!AU$17:AU$117,$CY39+1),0)</f>
        <v>10800</v>
      </c>
      <c r="DD39" s="14">
        <f>IF(COUNTIF($P39:$W39,"&gt;"&amp;0)=8,INDEX(装备数值!AV$17:AV$117,$CY39+1),0)</f>
        <v>180</v>
      </c>
      <c r="DF39" s="14">
        <f>INDEX(装备数值!$AY$17:$AY$77,MATCH(MIN($AF39:$AM39),装备数值!$AZ$17:$AZ$77,1))</f>
        <v>5</v>
      </c>
      <c r="DG39" s="26">
        <f>INDEX(装备数值!BA$17:BA$77,通天塔!DF39+1)</f>
        <v>0.05</v>
      </c>
      <c r="DH39" s="26">
        <f>INDEX(装备数值!BA$17:BA$77,通天塔!DF39+1)</f>
        <v>0.05</v>
      </c>
      <c r="DJ39" s="14">
        <f t="shared" si="40"/>
        <v>9</v>
      </c>
      <c r="DK39" s="14">
        <f>VLOOKUP(DJ39,军阶与晶片数值!$W$6:$X$27,2)</f>
        <v>2</v>
      </c>
      <c r="DL39" s="14">
        <f>INDEX(军阶与晶片数值!Y$6:Y$27,$DK39+1)</f>
        <v>200</v>
      </c>
      <c r="DM39" s="14">
        <f>INDEX(军阶与晶片数值!Z$6:Z$27,$DK39+1)</f>
        <v>200</v>
      </c>
      <c r="DN39" s="14">
        <f>INDEX(军阶与晶片数值!AA$6:AA$27,$DK39+1)</f>
        <v>200</v>
      </c>
      <c r="DO39" s="14">
        <f>INDEX(军阶与晶片数值!AB$6:AB$27,$DK39+1)</f>
        <v>200</v>
      </c>
      <c r="DP39" s="29">
        <f>INDEX(军阶与晶片数值!AC$6:AC$27,$DK39+1)</f>
        <v>10</v>
      </c>
      <c r="DQ39" s="29">
        <f>INDEX(军阶与晶片数值!AD$6:AD$27,$DK39+1)</f>
        <v>5</v>
      </c>
      <c r="DS39" s="26">
        <f>INDEX(军阶与晶片数值!I$6:I$16,AN39+1)</f>
        <v>0.01</v>
      </c>
      <c r="DT39" s="26">
        <f>INDEX(军阶与晶片数值!M$6:M$16,AO39+1)</f>
        <v>0.03</v>
      </c>
      <c r="DU39" s="26">
        <f>INDEX(军阶与晶片数值!J$6:J$16,AP39+1)</f>
        <v>0.03</v>
      </c>
      <c r="DV39" s="26">
        <f>INDEX(军阶与晶片数值!K$6:K$16,AQ39+1)</f>
        <v>0.06</v>
      </c>
      <c r="DW39" s="26">
        <f>INDEX(军阶与晶片数值!L$6:L$16,AR39+1)</f>
        <v>0.06</v>
      </c>
      <c r="DX39" s="28">
        <f>INDEX(军阶与晶片数值!N$6:N$16,AS39+1)</f>
        <v>0</v>
      </c>
      <c r="DY39" s="28">
        <f>INDEX(军阶与晶片数值!O$6:O$16,AT39+1)</f>
        <v>0</v>
      </c>
      <c r="DZ39" s="28">
        <f>INDEX(军阶与晶片数值!P$6:P$16,AU39+1)</f>
        <v>0</v>
      </c>
      <c r="EA39" s="28">
        <f>INDEX(军阶与晶片数值!Q$6:Q$16,AV39+1)</f>
        <v>0</v>
      </c>
      <c r="EB39" s="26">
        <f>INDEX(军阶与晶片数值!R$6:R$16,AW39+1)</f>
        <v>0</v>
      </c>
      <c r="EC39" s="26">
        <f>INDEX(军阶与晶片数值!S$6:S$16,AX39+1)</f>
        <v>0</v>
      </c>
      <c r="ED39" s="26">
        <f>INDEX(军阶与晶片数值!T$6:T$16,AY39+1)</f>
        <v>0</v>
      </c>
      <c r="EE39" s="26">
        <f>INDEX(军阶与晶片数值!U$6:U$16,AZ39+1)</f>
        <v>0</v>
      </c>
      <c r="EG39" s="26">
        <f>INDEX(军阶与晶片数值!$C$6:$C$36,通天塔!$BA39+1)</f>
        <v>0.25</v>
      </c>
      <c r="EH39" s="26">
        <f>INDEX(军阶与晶片数值!$C$6:$C$36,通天塔!$BA39+1)</f>
        <v>0.25</v>
      </c>
      <c r="EI39" s="26">
        <f>INDEX(军阶与晶片数值!$C$6:$C$36,通天塔!$BA39+1)</f>
        <v>0.25</v>
      </c>
      <c r="EJ39" s="26">
        <f>INDEX(军阶与晶片数值!$C$6:$C$36,通天塔!$BA39+1)</f>
        <v>0.25</v>
      </c>
      <c r="EK39" s="26">
        <f>INDEX(军阶与晶片数值!$C$6:$C$36,通天塔!$BA39+1)</f>
        <v>0.25</v>
      </c>
      <c r="EM39" s="14">
        <f>INDEX(战舰突破!$H$6:$H$18,通天塔!$J39+1)+INDEX(战舰突破!$H$23:$H$35,通天塔!$K39+1)+INDEX(战舰突破!$H$40:$H$52,通天塔!$L39+1)</f>
        <v>200</v>
      </c>
      <c r="EN39" s="14">
        <f>INDEX(战舰突破!$I$6:$I$18,通天塔!$J39+1)+INDEX(战舰突破!$I$23:$I$35,通天塔!$K39+1)+INDEX(战舰突破!$I$40:$I$52,通天塔!$L39+1)</f>
        <v>200</v>
      </c>
      <c r="EO39" s="14">
        <f>INDEX(战舰突破!$J$6:$J$18,通天塔!$J39+1)+INDEX(战舰突破!$J$23:$J$35,通天塔!$K39+1)+INDEX(战舰突破!$J$40:$J$52,通天塔!$L39+1)</f>
        <v>0</v>
      </c>
      <c r="EP39" s="14">
        <f>INDEX(战舰突破!$K$6:$K$18,通天塔!$J39+1)+INDEX(战舰突破!$K$23:$K$35,通天塔!$K39+1)+INDEX(战舰突破!$K$40:$K$52,通天塔!$L39+1)</f>
        <v>0</v>
      </c>
      <c r="EQ39" s="14">
        <f>INDEX(战舰突破!$L$6:$L$18,通天塔!$J39+1)+INDEX(战舰突破!$L$23:$L$35,通天塔!$K39+1)+INDEX(战舰突破!$L$40:$L$52,通天塔!$L39+1)</f>
        <v>200</v>
      </c>
      <c r="ER39" s="18">
        <f>INDEX(战舰突破!$N$6:$N$18,通天塔!$J39+1)+INDEX(战舰突破!$N$23:$N$35,通天塔!$K39+1)+INDEX(战舰突破!$N$40:$N$52,通天塔!$L39+1)</f>
        <v>0</v>
      </c>
      <c r="ES39" s="18">
        <f>INDEX(战舰突破!$O$6:$O$18,通天塔!$J39+1)+INDEX(战舰突破!$O$23:$O$35,通天塔!$K39+1)+INDEX(战舰突破!$O$40:$O$52,通天塔!$L39+1)</f>
        <v>0</v>
      </c>
      <c r="ET39" s="18">
        <f>INDEX(战舰突破!$P$6:$P$18,通天塔!$J39+1)+INDEX(战舰突破!$P$23:$P$35,通天塔!$K39+1)+INDEX(战舰突破!$P$40:$P$52,通天塔!$L39+1)</f>
        <v>0</v>
      </c>
      <c r="EU39" s="18">
        <f>INDEX(战舰突破!$Q$6:$Q$18,通天塔!$J39+1)+INDEX(战舰突破!$Q$23:$Q$35,通天塔!$K39+1)+INDEX(战舰突破!$Q$40:$Q$52,通天塔!$L39+1)</f>
        <v>0</v>
      </c>
      <c r="EV39" s="18">
        <f>INDEX(战舰突破!$R$6:$R$18,通天塔!$J39+1)+INDEX(战舰突破!$R$23:$R$35,通天塔!$K39+1)+INDEX(战舰突破!$R$40:$R$52,通天塔!$L39+1)</f>
        <v>0</v>
      </c>
      <c r="EW39" s="18">
        <f>INDEX(战舰突破!$M$6:$M$18,通天塔!$J39+1)+INDEX(战舰突破!$M$23:$M$35,通天塔!$K39+1)+INDEX(战舰突破!$M$40:$M$52,通天塔!$L39+1)</f>
        <v>0</v>
      </c>
      <c r="EX39" s="22">
        <f>INDEX(战舰突破!$W$6:$W$18,通天塔!$J39+1)+INDEX(战舰突破!$W$23:$W$35,通天塔!$K39+1)+INDEX(战舰突破!$W$40:$W$52,通天塔!$L39+1)</f>
        <v>0.3</v>
      </c>
      <c r="FA39" s="14">
        <f>INDEX(战舰突破!$S$6:$S$18,通天塔!$J39+1)</f>
        <v>0</v>
      </c>
      <c r="FB39" s="14">
        <f>INDEX(战舰突破!$T$6:$T$18,通天塔!$J39+1)</f>
        <v>0.25</v>
      </c>
      <c r="FC39" s="14">
        <f>INDEX(战舰突破!$U$6:$U$18,通天塔!$J39+1)</f>
        <v>0.1</v>
      </c>
      <c r="FD39" s="14">
        <f>INDEX(战舰突破!$V$6:$V$18,通天塔!$J39+1)</f>
        <v>0</v>
      </c>
      <c r="FE39" s="14">
        <f>INDEX(战舰突破!$X$6:$X$18,通天塔!$J39+1)</f>
        <v>4</v>
      </c>
      <c r="FG39" s="14">
        <f>INDEX(战舰突破!$S$23:$S$35,通天塔!$J39+1)</f>
        <v>0.25</v>
      </c>
      <c r="FH39" s="14">
        <f>INDEX(战舰突破!$T$23:$T$35,通天塔!$J39+1)</f>
        <v>0</v>
      </c>
      <c r="FI39" s="14">
        <f>INDEX(战舰突破!$U$23:$U$35,通天塔!$J39+1)</f>
        <v>0.1</v>
      </c>
      <c r="FJ39" s="14">
        <f>INDEX(战舰突破!$V$23:$V$35,通天塔!$J39+1)</f>
        <v>0</v>
      </c>
      <c r="FK39" s="14">
        <f>INDEX(战舰突破!$X$23:$X$35,通天塔!$J39+1)</f>
        <v>60</v>
      </c>
      <c r="FM39" s="14">
        <f>INDEX(战舰突破!$S$40:$S$52,通天塔!$J39+1)</f>
        <v>0.25</v>
      </c>
      <c r="FN39" s="14">
        <f>INDEX(战舰突破!$T$40:$T$52,通天塔!$J39+1)</f>
        <v>0</v>
      </c>
      <c r="FO39" s="14">
        <f>INDEX(战舰突破!$U$40:$U$52,通天塔!$J39+1)</f>
        <v>0.1</v>
      </c>
      <c r="FP39" s="14">
        <f>INDEX(战舰突破!$V$40:$V$52,通天塔!$J39+1)</f>
        <v>0</v>
      </c>
      <c r="FQ39" s="14">
        <f>INDEX(战舰突破!$X$40:$X$52,通天塔!$J39+1)</f>
        <v>100</v>
      </c>
      <c r="FT39" s="14">
        <f t="shared" si="41"/>
        <v>28696</v>
      </c>
      <c r="FU39" s="14">
        <f t="shared" si="42"/>
        <v>29120</v>
      </c>
      <c r="FV39" s="14">
        <f t="shared" si="43"/>
        <v>29575</v>
      </c>
      <c r="FW39" s="14">
        <f t="shared" si="44"/>
        <v>208675</v>
      </c>
      <c r="FX39" s="14">
        <f t="shared" si="45"/>
        <v>13357</v>
      </c>
      <c r="FY39" s="14">
        <f t="shared" si="46"/>
        <v>363884</v>
      </c>
      <c r="FZ39" s="14">
        <f t="shared" si="47"/>
        <v>6671</v>
      </c>
      <c r="GA39" s="28">
        <f t="shared" si="48"/>
        <v>3225</v>
      </c>
      <c r="GB39" s="28">
        <f t="shared" si="49"/>
        <v>2675</v>
      </c>
      <c r="GC39" s="28">
        <f t="shared" si="50"/>
        <v>2950</v>
      </c>
      <c r="GD39" s="28">
        <f t="shared" si="51"/>
        <v>2950</v>
      </c>
      <c r="GE39" s="28">
        <f t="shared" si="52"/>
        <v>1.05</v>
      </c>
      <c r="GF39" s="28">
        <f t="shared" si="53"/>
        <v>1.05</v>
      </c>
      <c r="GG39" s="28">
        <f t="shared" si="54"/>
        <v>0</v>
      </c>
      <c r="GH39" s="28">
        <f t="shared" si="55"/>
        <v>9.01</v>
      </c>
      <c r="GI39" s="14">
        <f t="shared" si="56"/>
        <v>1</v>
      </c>
      <c r="GJ39" s="14">
        <f t="shared" si="57"/>
        <v>1.25</v>
      </c>
      <c r="GK39" s="14">
        <f t="shared" si="58"/>
        <v>1.25</v>
      </c>
      <c r="GL39" s="18">
        <f t="shared" si="59"/>
        <v>1.25</v>
      </c>
      <c r="GM39" s="18">
        <f t="shared" si="60"/>
        <v>1</v>
      </c>
      <c r="GN39" s="18">
        <f t="shared" si="61"/>
        <v>1</v>
      </c>
      <c r="GO39" s="29">
        <f t="shared" si="123"/>
        <v>3375</v>
      </c>
      <c r="GP39" s="29">
        <f t="shared" si="123"/>
        <v>3675</v>
      </c>
      <c r="GQ39" s="29">
        <f t="shared" si="123"/>
        <v>3675</v>
      </c>
      <c r="GR39" s="26">
        <f t="shared" si="63"/>
        <v>0.1</v>
      </c>
      <c r="GS39" s="26">
        <f t="shared" si="64"/>
        <v>0.1</v>
      </c>
      <c r="GT39" s="26">
        <f t="shared" si="65"/>
        <v>0.1</v>
      </c>
      <c r="GU39" s="14">
        <f t="shared" si="66"/>
        <v>2</v>
      </c>
      <c r="GV39" s="14">
        <f t="shared" si="67"/>
        <v>2</v>
      </c>
      <c r="GW39" s="14">
        <f t="shared" si="68"/>
        <v>2</v>
      </c>
      <c r="GX39" s="14">
        <f t="shared" si="69"/>
        <v>4</v>
      </c>
      <c r="GY39" s="14">
        <f t="shared" si="70"/>
        <v>60</v>
      </c>
      <c r="GZ39" s="14">
        <f t="shared" si="71"/>
        <v>100</v>
      </c>
      <c r="HA39">
        <v>35</v>
      </c>
      <c r="HB39" s="14">
        <f t="shared" si="72"/>
        <v>4105738</v>
      </c>
      <c r="HD39" s="14">
        <f t="shared" si="73"/>
        <v>26714</v>
      </c>
      <c r="HE39" s="14">
        <f t="shared" si="74"/>
        <v>14318</v>
      </c>
      <c r="HF39" s="29">
        <f t="shared" si="75"/>
        <v>2568</v>
      </c>
      <c r="HG39" s="29">
        <f t="shared" si="76"/>
        <v>1614</v>
      </c>
      <c r="HH39" s="29">
        <f t="shared" si="77"/>
        <v>1950</v>
      </c>
      <c r="HI39" s="29">
        <f t="shared" si="78"/>
        <v>1820</v>
      </c>
      <c r="HJ39" s="14">
        <f t="shared" si="79"/>
        <v>1.05</v>
      </c>
      <c r="HK39" s="14">
        <f t="shared" si="80"/>
        <v>1.05</v>
      </c>
      <c r="HL39" s="14">
        <f t="shared" si="81"/>
        <v>8739</v>
      </c>
      <c r="HM39" s="14">
        <f t="shared" si="82"/>
        <v>12058</v>
      </c>
      <c r="HN39" s="26">
        <f t="shared" si="83"/>
        <v>0.53980571683787404</v>
      </c>
      <c r="HO39" s="26">
        <f t="shared" si="84"/>
        <v>0.44320388349514561</v>
      </c>
      <c r="HP39" s="29">
        <f t="shared" si="85"/>
        <v>2509</v>
      </c>
      <c r="HQ39" s="29">
        <f t="shared" si="86"/>
        <v>9929</v>
      </c>
      <c r="HR39" s="29">
        <f t="shared" si="87"/>
        <v>13600</v>
      </c>
      <c r="HS39" s="26">
        <f t="shared" si="88"/>
        <v>0.47328030954428213</v>
      </c>
      <c r="HT39" s="26">
        <f t="shared" si="89"/>
        <v>0.52702063628546869</v>
      </c>
      <c r="HU39" s="26">
        <f t="shared" si="90"/>
        <v>0.52702063628546869</v>
      </c>
      <c r="HV39" s="26">
        <f t="shared" si="91"/>
        <v>7.3280309544282107E-2</v>
      </c>
      <c r="HW39" s="29">
        <f t="shared" si="114"/>
        <v>1.4</v>
      </c>
      <c r="HX39" s="29">
        <f t="shared" si="115"/>
        <v>1.8171754084264833</v>
      </c>
      <c r="HY39" s="29">
        <f t="shared" si="116"/>
        <v>1.8171754084264833</v>
      </c>
      <c r="HZ39" s="29">
        <f t="shared" si="117"/>
        <v>17562.999999999996</v>
      </c>
      <c r="IA39" s="29">
        <f t="shared" si="118"/>
        <v>12028.489753511034</v>
      </c>
      <c r="IB39" s="29">
        <f t="shared" si="119"/>
        <v>12356.792777300087</v>
      </c>
      <c r="IC39" s="29">
        <f t="shared" si="120"/>
        <v>123491</v>
      </c>
      <c r="ID39" s="14">
        <f t="shared" si="92"/>
        <v>41948.28</v>
      </c>
      <c r="IH39" s="14">
        <v>1</v>
      </c>
      <c r="II39" s="14">
        <v>1</v>
      </c>
      <c r="IJ39" s="14">
        <v>480</v>
      </c>
      <c r="IK39" s="14">
        <v>80</v>
      </c>
      <c r="IL39" s="14">
        <v>60</v>
      </c>
      <c r="IM39" s="23">
        <f t="shared" si="93"/>
        <v>6381779</v>
      </c>
      <c r="IN39" s="23">
        <f t="shared" si="110"/>
        <v>1</v>
      </c>
      <c r="IO39" s="23">
        <f t="shared" si="111"/>
        <v>6381.78</v>
      </c>
      <c r="IP39" s="23">
        <f t="shared" si="112"/>
        <v>9705538</v>
      </c>
      <c r="IQ39" s="23">
        <f t="shared" si="96"/>
        <v>1</v>
      </c>
      <c r="IR39" s="23">
        <f t="shared" si="97"/>
        <v>9705.5400000000009</v>
      </c>
      <c r="IS39" s="14">
        <v>1</v>
      </c>
      <c r="IT39" s="14">
        <v>1</v>
      </c>
      <c r="IU39" s="14">
        <v>240</v>
      </c>
      <c r="IV39" s="14">
        <v>40</v>
      </c>
      <c r="IW39" s="14">
        <v>30</v>
      </c>
      <c r="IX39" s="23">
        <f>INT(($HP39*$GI39*IU39*$HW39+$HQ39*$GJ39*$HX39*IV39+$HR39*$GK39*$HY39*IW39)+$IC39*IS39+($HQ39*$GJ39*$HX39*IT39*5*6/1.5+$HR39*$GK39*$HY39*IT39*5*6/2))</f>
        <v>3709859</v>
      </c>
      <c r="IY39" s="23">
        <f t="shared" si="98"/>
        <v>1</v>
      </c>
      <c r="IZ39" s="23">
        <f t="shared" si="99"/>
        <v>3709.86</v>
      </c>
      <c r="JA39" s="23"/>
      <c r="JB39" s="23"/>
      <c r="JC39" s="23"/>
      <c r="JG39">
        <f t="shared" si="121"/>
        <v>1.3879437008794873</v>
      </c>
      <c r="JH39">
        <f t="shared" si="122"/>
        <v>1.4573408859234618</v>
      </c>
      <c r="JJ39" s="14">
        <v>10</v>
      </c>
      <c r="JK39" s="14">
        <v>2</v>
      </c>
      <c r="JL39" s="14">
        <v>1.5</v>
      </c>
      <c r="JM39" s="23">
        <f>INT(($HP39*$GI39*$HW39*JJ39+$HQ39*$GJ39*$HX39*JK39+$HR39*$GK39*$HY39*JL39))</f>
        <v>126570</v>
      </c>
      <c r="JN39" s="23">
        <f t="shared" si="100"/>
        <v>0</v>
      </c>
      <c r="JO39" s="23">
        <f t="shared" si="101"/>
        <v>126570</v>
      </c>
      <c r="JP39" s="14">
        <v>30</v>
      </c>
      <c r="JQ39" s="14">
        <v>6</v>
      </c>
      <c r="JR39" s="14">
        <v>4</v>
      </c>
      <c r="JS39" s="23">
        <f>INT(($HP39*$GI39*$HW39*JP39+$HQ39*$GJ39*$HX39*JQ39+$HR39*$GK39*$HY39*JR39))</f>
        <v>364266</v>
      </c>
      <c r="JT39" s="23">
        <f t="shared" si="102"/>
        <v>0</v>
      </c>
      <c r="JU39" s="23">
        <f t="shared" si="103"/>
        <v>364266</v>
      </c>
      <c r="JW39" s="23">
        <f t="shared" si="104"/>
        <v>485688</v>
      </c>
      <c r="JX39" s="23">
        <f t="shared" si="105"/>
        <v>0</v>
      </c>
      <c r="JY39" s="23">
        <f t="shared" si="106"/>
        <v>485688</v>
      </c>
      <c r="JZ39" s="23">
        <f t="shared" si="113"/>
        <v>189855</v>
      </c>
      <c r="KA39" s="23">
        <f t="shared" si="108"/>
        <v>0</v>
      </c>
      <c r="KB39" s="23">
        <f t="shared" si="109"/>
        <v>189855</v>
      </c>
    </row>
    <row r="40" spans="1:294" ht="16.5" x14ac:dyDescent="0.2">
      <c r="A40">
        <v>8</v>
      </c>
      <c r="B40">
        <v>350</v>
      </c>
      <c r="C40" s="14">
        <f t="shared" si="39"/>
        <v>1</v>
      </c>
      <c r="D40" s="14">
        <v>36</v>
      </c>
      <c r="E40" s="14" t="s">
        <v>697</v>
      </c>
      <c r="F40" s="14">
        <v>100</v>
      </c>
      <c r="G40" s="14">
        <v>100</v>
      </c>
      <c r="H40" s="14">
        <v>100</v>
      </c>
      <c r="I40" s="14">
        <v>100</v>
      </c>
      <c r="J40" s="14">
        <v>3</v>
      </c>
      <c r="K40" s="14">
        <v>3</v>
      </c>
      <c r="L40" s="14">
        <v>3</v>
      </c>
      <c r="M40" s="14">
        <v>2</v>
      </c>
      <c r="N40" s="14">
        <v>2</v>
      </c>
      <c r="O40" s="14">
        <v>2</v>
      </c>
      <c r="P40" s="14">
        <v>4</v>
      </c>
      <c r="Q40" s="14">
        <v>4</v>
      </c>
      <c r="R40" s="14">
        <v>3</v>
      </c>
      <c r="S40" s="14">
        <v>3</v>
      </c>
      <c r="T40" s="14">
        <v>3</v>
      </c>
      <c r="U40" s="14">
        <v>3</v>
      </c>
      <c r="V40" s="14">
        <v>3</v>
      </c>
      <c r="W40" s="14">
        <v>3</v>
      </c>
      <c r="X40" s="14">
        <v>100</v>
      </c>
      <c r="Y40" s="14">
        <v>100</v>
      </c>
      <c r="Z40" s="14">
        <v>100</v>
      </c>
      <c r="AA40" s="14">
        <v>100</v>
      </c>
      <c r="AB40" s="14">
        <v>100</v>
      </c>
      <c r="AC40" s="14">
        <v>100</v>
      </c>
      <c r="AD40" s="14">
        <v>100</v>
      </c>
      <c r="AE40" s="14">
        <v>100</v>
      </c>
      <c r="AF40" s="14">
        <v>11</v>
      </c>
      <c r="AG40" s="14">
        <v>12</v>
      </c>
      <c r="AH40" s="14">
        <v>12</v>
      </c>
      <c r="AI40" s="14">
        <v>12</v>
      </c>
      <c r="AJ40" s="14">
        <v>12</v>
      </c>
      <c r="AK40" s="14">
        <v>12</v>
      </c>
      <c r="AL40" s="14">
        <v>11</v>
      </c>
      <c r="AM40" s="14">
        <v>11</v>
      </c>
      <c r="AN40" s="14">
        <v>1</v>
      </c>
      <c r="AO40" s="14">
        <v>2</v>
      </c>
      <c r="AP40" s="14">
        <v>2</v>
      </c>
      <c r="AQ40" s="14">
        <v>2</v>
      </c>
      <c r="AR40" s="14">
        <v>2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7</v>
      </c>
      <c r="BF40" s="14">
        <f>ROUND((INDEX(新战舰养成!S$6:S$18,通天塔!$J40+1)+INDEX(新战舰养成!D$6:D$18,通天塔!$J40+1)*(通天塔!$G40-1))*INDEX(战舰突破!$D$6:$D$18,通天塔!$M40+1),0)</f>
        <v>5700</v>
      </c>
      <c r="BG40" s="14">
        <f>ROUND((INDEX(新战舰养成!T$6:T$18,通天塔!$J40+1)+INDEX(新战舰养成!E$6:E$18,通天塔!$J40+1)*(通天塔!$G40-1))*INDEX(战舰突破!$D$6:$D$18,通天塔!$M40+1),0)</f>
        <v>45528</v>
      </c>
      <c r="BH40" s="14">
        <f>ROUND((INDEX(新战舰养成!U$6:U$18,通天塔!$J40+1)+INDEX(新战舰养成!F$6:F$18,通天塔!$J40+1)*(通天塔!$G40-1))*INDEX(战舰突破!$D$6:$D$18,通天塔!$M40+1),0)</f>
        <v>2933</v>
      </c>
      <c r="BI40" s="14">
        <f>ROUND((INDEX(新战舰养成!V$6:V$18,通天塔!$J40+1)+INDEX(新战舰养成!G$6:G$18,通天塔!$J40+1)*(通天塔!$G40-1))*INDEX(战舰突破!$D$6:$D$18,通天塔!$M40+1),0)</f>
        <v>360</v>
      </c>
      <c r="BJ40" s="14">
        <f>ROUND((INDEX(新战舰养成!W$6:W$18,通天塔!$J40+1)+INDEX(新战舰养成!H$6:H$18,通天塔!$J40+1)*(通天塔!$G40-1))*INDEX(战舰突破!$D$6:$D$18,通天塔!$M40+1),0)</f>
        <v>5</v>
      </c>
      <c r="BL40" s="14">
        <f>IF($H40&gt;0,ROUND((INDEX(新战舰养成!X$6:X$18,通天塔!$K40+1)+INDEX(新战舰养成!I$6:I$18,通天塔!$K40+1)*(通天塔!$H40-1))*INDEX(战舰突破!$D$6:$D$18,通天塔!$N40+1),0),0)</f>
        <v>6036</v>
      </c>
      <c r="BM40" s="14">
        <f>IF($H40&gt;0,ROUND((INDEX(新战舰养成!Y$6:Y$18,通天塔!$K40+1)+INDEX(新战舰养成!J$6:J$18,通天塔!$K40+1)*(通天塔!$H40-1))*INDEX(战舰突破!$D$6:$D$18,通天塔!$N40+1),0),0)</f>
        <v>0</v>
      </c>
      <c r="BN40" s="14">
        <f>IF($H40&gt;0,ROUND((INDEX(新战舰养成!Z$6:Z$18,通天塔!$K40+1)+INDEX(新战舰养成!K$6:K$18,通天塔!$K40+1)*(通天塔!$H40-1))*INDEX(战舰突破!$D$6:$D$18,通天塔!$N40+1),0),0)</f>
        <v>0</v>
      </c>
      <c r="BO40" s="14">
        <f>IF($H40&gt;0,ROUND((INDEX(新战舰养成!AA$6:AA$18,通天塔!$K40+1)+INDEX(新战舰养成!L$6:L$18,通天塔!$K40+1)*(通天塔!$H40-1))*INDEX(战舰突破!$D$6:$D$18,通天塔!$N40+1),0),0)</f>
        <v>57000</v>
      </c>
      <c r="BP40" s="14">
        <f>IF($H40&gt;0,ROUND((INDEX(新战舰养成!AB$6:AB$18,通天塔!$K40+1)+INDEX(新战舰养成!M$6:M$18,通天塔!$K40+1)*(通天塔!$H40-1))*INDEX(战舰突破!$D$6:$D$18,通天塔!$N40+1),0),0)</f>
        <v>1138</v>
      </c>
      <c r="BR40" s="14">
        <f>IF($I40&gt;0,ROUND((INDEX(新战舰养成!AC$6:AC$18,通天塔!$L40+1)+INDEX(新战舰养成!I$6:I$18,通天塔!$L40+1)*(通天塔!$I40-1))*INDEX(战舰突破!$D$6:$D$18,通天塔!$O40+1),0),0)</f>
        <v>6396</v>
      </c>
      <c r="BS40" s="14">
        <f>IF($I40&gt;0,ROUND((INDEX(新战舰养成!AD$6:AD$18,通天塔!$L40+1)+INDEX(新战舰养成!J$6:J$18,通天塔!$L40+1)*(通天塔!$I40-1))*INDEX(战舰突破!$D$6:$D$18,通天塔!$O40+1),0),0)</f>
        <v>0</v>
      </c>
      <c r="BT40" s="14">
        <f>IF($I40&gt;0,ROUND((INDEX(新战舰养成!AE$6:AE$18,通天塔!$L40+1)+INDEX(新战舰养成!K$6:K$18,通天塔!$L40+1)*(通天塔!$I40-1))*INDEX(战舰突破!$D$6:$D$18,通天塔!$O40+1),0),0)</f>
        <v>0</v>
      </c>
      <c r="BU40" s="14">
        <f>IF($I40&gt;0,ROUND((INDEX(新战舰养成!AF$6:AF$18,通天塔!$L40+1)+INDEX(新战舰养成!L$6:L$18,通天塔!$L40+1)*(通天塔!$I40-1))*INDEX(战舰突破!$D$6:$D$18,通天塔!$O40+1),0),0)</f>
        <v>43470</v>
      </c>
      <c r="BV40" s="14">
        <f>IF($I40&gt;0,ROUND((INDEX(新战舰养成!AG$6:AG$18,通天塔!$L40+1)+INDEX(新战舰养成!M$6:M$18,通天塔!$L40+1)*(通天塔!$I40-1))*INDEX(战舰突破!$D$6:$D$18,通天塔!$O40+1),0),0)</f>
        <v>1432</v>
      </c>
      <c r="BY40" s="14">
        <f>(INDEX(装备数值!$C$13:$G$116,通天塔!$P40*8+1,BY$2)+INDEX(装备数值!$C$13:$G$116,通天塔!$Q40*8+2,BY$2)+INDEX(装备数值!$C$13:$G$116,通天塔!$S40*8+3,BY$2)+INDEX(装备数值!$C$13:$G$116,通天塔!$R40*8+4,BY$2)+INDEX(装备数值!$C$13:$G$116,通天塔!$T40*8+5,BY$2)+INDEX(装备数值!$C$13:$G$116,通天塔!$U40*8+6,BY$2)+INDEX(装备数值!$C$13:$G$116,通天塔!$V40*8+7,BY$2)+INDEX(装备数值!$C$13:$G$116,通天塔!$W40*8+8,BY$2))</f>
        <v>3400</v>
      </c>
      <c r="BZ40" s="14">
        <f>(INDEX(装备数值!$C$13:$G$116,通天塔!$P40*8+1,BZ$2)+INDEX(装备数值!$C$13:$G$116,通天塔!$Q40*8+2,BZ$2)+INDEX(装备数值!$C$13:$G$116,通天塔!$S40*8+3,BZ$2)+INDEX(装备数值!$C$13:$G$116,通天塔!$R40*8+4,BZ$2)+INDEX(装备数值!$C$13:$G$116,通天塔!$T40*8+5,BZ$2)+INDEX(装备数值!$C$13:$G$116,通天塔!$U40*8+6,BZ$2)+INDEX(装备数值!$C$13:$G$116,通天塔!$V40*8+7,BZ$2)+INDEX(装备数值!$C$13:$G$116,通天塔!$W40*8+8,BZ$2))</f>
        <v>19200</v>
      </c>
      <c r="CA40" s="14">
        <f>(INDEX(装备数值!$C$13:$G$116,通天塔!$P40*8+1,CA$2)+INDEX(装备数值!$C$13:$G$116,通天塔!$Q40*8+2,CA$2)+INDEX(装备数值!$C$13:$G$116,通天塔!$S40*8+3,CA$2)+INDEX(装备数值!$C$13:$G$116,通天塔!$R40*8+4,CA$2)+INDEX(装备数值!$C$13:$G$116,通天塔!$T40*8+5,CA$2)+INDEX(装备数值!$C$13:$G$116,通天塔!$U40*8+6,CA$2)+INDEX(装备数值!$C$13:$G$116,通天塔!$V40*8+7,CA$2)+INDEX(装备数值!$C$13:$G$116,通天塔!$W40*8+8,CA$2))</f>
        <v>1140</v>
      </c>
      <c r="CB40" s="14">
        <f>(INDEX(装备数值!$C$13:$G$116,通天塔!$P40*8+1,CB$2)+INDEX(装备数值!$C$13:$G$116,通天塔!$Q40*8+2,CB$2)+INDEX(装备数值!$C$13:$G$116,通天塔!$S40*8+3,CB$2)+INDEX(装备数值!$C$13:$G$116,通天塔!$R40*8+4,CB$2)+INDEX(装备数值!$C$13:$G$116,通天塔!$T40*8+5,CB$2)+INDEX(装备数值!$C$13:$G$116,通天塔!$U40*8+6,CB$2)+INDEX(装备数值!$C$13:$G$116,通天塔!$V40*8+7,CB$2)+INDEX(装备数值!$C$13:$G$116,通天塔!$W40*8+8,CB$2))</f>
        <v>34000</v>
      </c>
      <c r="CC40" s="14">
        <f>(INDEX(装备数值!$C$13:$G$116,通天塔!$P40*8+1,CC$2)+INDEX(装备数值!$C$13:$G$116,通天塔!$Q40*8+2,CC$2)+INDEX(装备数值!$C$13:$G$116,通天塔!$S40*8+3,CC$2)+INDEX(装备数值!$C$13:$G$116,通天塔!$R40*8+4,CC$2)+INDEX(装备数值!$C$13:$G$116,通天塔!$T40*8+5,CC$2)+INDEX(装备数值!$C$13:$G$116,通天塔!$U40*8+6,CC$2)+INDEX(装备数值!$C$13:$G$116,通天塔!$V40*8+7,CC$2)+INDEX(装备数值!$C$13:$G$116,通天塔!$W40*8+8,CC$2))</f>
        <v>350</v>
      </c>
      <c r="CF40" s="14">
        <f>INDEX(装备数值!$I$13:$M$116,通天塔!$P40*8+1,CF$2)*$X40+INDEX(装备数值!$I$13:$M$116,通天塔!$Q40*8+2,CF$2)*$Y40+INDEX(装备数值!$I$13:$M$116,通天塔!$S40*8+3,CF$2)*$Z40+INDEX(装备数值!$I$13:$M$116,通天塔!$R40*8+4,CF$2)*$AA40+INDEX(装备数值!$I$13:$M$116,通天塔!$T40*8+5,CF$2)*$AB40+INDEX(装备数值!$I$13:$M$116,通天塔!$U40*8+6,CF$2)*$AC40+INDEX(装备数值!$I$13:$M$116,通天塔!$V40*8+7,CF$2)*$AD40+INDEX(装备数值!$I$13:$M$116,通天塔!$W40*8+8,CF$2)*$AE40</f>
        <v>10000</v>
      </c>
      <c r="CG40" s="14">
        <f>INDEX(装备数值!$I$13:$M$116,通天塔!$P40*8+1,CG$2)*$X40+INDEX(装备数值!$I$13:$M$116,通天塔!$Q40*8+2,CG$2)*$Y40+INDEX(装备数值!$I$13:$M$116,通天塔!$S40*8+3,CG$2)*$Z40+INDEX(装备数值!$I$13:$M$116,通天塔!$R40*8+4,CG$2)*$AA40+INDEX(装备数值!$I$13:$M$116,通天塔!$T40*8+5,CG$2)*$AB40+INDEX(装备数值!$I$13:$M$116,通天塔!$U40*8+6,CG$2)*$AC40+INDEX(装备数值!$I$13:$M$116,通天塔!$V40*8+7,CG$2)*$AD40+INDEX(装备数值!$I$13:$M$116,通天塔!$W40*8+8,CG$2)*$AE40</f>
        <v>66000</v>
      </c>
      <c r="CH40" s="14">
        <f>INDEX(装备数值!$I$13:$M$116,通天塔!$P40*8+1,CH$2)*$X40+INDEX(装备数值!$I$13:$M$116,通天塔!$Q40*8+2,CH$2)*$Y40+INDEX(装备数值!$I$13:$M$116,通天塔!$S40*8+3,CH$2)*$Z40+INDEX(装备数值!$I$13:$M$116,通天塔!$R40*8+4,CH$2)*$AA40+INDEX(装备数值!$I$13:$M$116,通天塔!$T40*8+5,CH$2)*$AB40+INDEX(装备数值!$I$13:$M$116,通天塔!$U40*8+6,CH$2)*$AC40+INDEX(装备数值!$I$13:$M$116,通天塔!$V40*8+7,CH$2)*$AD40+INDEX(装备数值!$I$13:$M$116,通天塔!$W40*8+8,CH$2)*$AE40</f>
        <v>4200</v>
      </c>
      <c r="CI40" s="14">
        <f>INDEX(装备数值!$I$13:$M$116,通天塔!$P40*8+1,CI$2)*$X40+INDEX(装备数值!$I$13:$M$116,通天塔!$Q40*8+2,CI$2)*$Y40+INDEX(装备数值!$I$13:$M$116,通天塔!$S40*8+3,CI$2)*$Z40+INDEX(装备数值!$I$13:$M$116,通天塔!$R40*8+4,CI$2)*$AA40+INDEX(装备数值!$I$13:$M$116,通天塔!$T40*8+5,CI$2)*$AB40+INDEX(装备数值!$I$13:$M$116,通天塔!$U40*8+6,CI$2)*$AC40+INDEX(装备数值!$I$13:$M$116,通天塔!$V40*8+7,CI$2)*$AD40+INDEX(装备数值!$I$13:$M$116,通天塔!$W40*8+8,CI$2)*$AE40</f>
        <v>100000</v>
      </c>
      <c r="CJ40" s="14">
        <f>INDEX(装备数值!$I$13:$M$116,通天塔!$P40*8+1,CJ$2)*$X40+INDEX(装备数值!$I$13:$M$116,通天塔!$Q40*8+2,CJ$2)*$Y40+INDEX(装备数值!$I$13:$M$116,通天塔!$S40*8+3,CJ$2)*$Z40+INDEX(装备数值!$I$13:$M$116,通天塔!$R40*8+4,CJ$2)*$AA40+INDEX(装备数值!$I$13:$M$116,通天塔!$T40*8+5,CJ$2)*$AB40+INDEX(装备数值!$I$13:$M$116,通天塔!$U40*8+6,CJ$2)*$AC40+INDEX(装备数值!$I$13:$M$116,通天塔!$V40*8+7,CJ$2)*$AD40+INDEX(装备数值!$I$13:$M$116,通天塔!$W40*8+8,CJ$2)*$AE40</f>
        <v>1400</v>
      </c>
      <c r="CM40" s="14">
        <f>INDEX(装备数值!$X$13:$AH$116,$P40*8+1,CM$2)*$AF40+INDEX(装备数值!$X$13:$AH$116,$Q40*8+2,CM$2)*$AG40+INDEX(装备数值!$X$13:$AH$116,$S40*8+3,CM$2)*$AH40+INDEX(装备数值!$X$13:$AH$116,$R40*8+4,CM$2)*$AI40+INDEX(装备数值!$X$13:$AH$116,$T40*8+5,CM$2)*$AJ40+INDEX(装备数值!$X$13:$AH$116,$U40*8+6,CM$2)*$AK40+INDEX(装备数值!$X$13:$AH$116,$V40*8+7,CM$2)*$AL40+INDEX(装备数值!$X$13:$AH$116,$W40*8+8,CM$2)*$AM40</f>
        <v>3300</v>
      </c>
      <c r="CN40" s="14">
        <f>INDEX(装备数值!$X$13:$AH$116,$P40*8+1,CN$2)*$AF40+INDEX(装备数值!$X$13:$AH$116,$Q40*8+2,CN$2)*$AG40+INDEX(装备数值!$X$13:$AH$116,$S40*8+3,CN$2)*$AH40+INDEX(装备数值!$X$13:$AH$116,$R40*8+4,CN$2)*$AI40+INDEX(装备数值!$X$13:$AH$116,$T40*8+5,CN$2)*$AJ40+INDEX(装备数值!$X$13:$AH$116,$U40*8+6,CN$2)*$AK40+INDEX(装备数值!$X$13:$AH$116,$V40*8+7,CN$2)*$AL40+INDEX(装备数值!$X$13:$AH$116,$W40*8+8,CN$2)*$AM40</f>
        <v>30375</v>
      </c>
      <c r="CO40" s="14">
        <f>INDEX(装备数值!$X$13:$AH$116,$P40*8+1,CO$2)*$AF40+INDEX(装备数值!$X$13:$AH$116,$Q40*8+2,CO$2)*$AG40+INDEX(装备数值!$X$13:$AH$116,$S40*8+3,CO$2)*$AH40+INDEX(装备数值!$X$13:$AH$116,$R40*8+4,CO$2)*$AI40+INDEX(装备数值!$X$13:$AH$116,$T40*8+5,CO$2)*$AJ40+INDEX(装备数值!$X$13:$AH$116,$U40*8+6,CO$2)*$AK40+INDEX(装备数值!$X$13:$AH$116,$V40*8+7,CO$2)*$AL40+INDEX(装备数值!$X$13:$AH$116,$W40*8+8,CO$2)*$AM40</f>
        <v>1800</v>
      </c>
      <c r="CP40" s="14">
        <f>INDEX(装备数值!$X$13:$AH$116,$P40*8+1,CP$2)*$AF40+INDEX(装备数值!$X$13:$AH$116,$Q40*8+2,CP$2)*$AG40+INDEX(装备数值!$X$13:$AH$116,$S40*8+3,CP$2)*$AH40+INDEX(装备数值!$X$13:$AH$116,$R40*8+4,CP$2)*$AI40+INDEX(装备数值!$X$13:$AH$116,$T40*8+5,CP$2)*$AJ40+INDEX(装备数值!$X$13:$AH$116,$U40*8+6,CP$2)*$AK40+INDEX(装备数值!$X$13:$AH$116,$V40*8+7,CP$2)*$AL40+INDEX(装备数值!$X$13:$AH$116,$W40*8+8,CP$2)*$AM40</f>
        <v>38500</v>
      </c>
      <c r="CQ40" s="14">
        <f>INDEX(装备数值!$X$13:$AH$116,$P40*8+1,CQ$2)*$AF40+INDEX(装备数值!$X$13:$AH$116,$Q40*8+2,CQ$2)*$AG40+INDEX(装备数值!$X$13:$AH$116,$S40*8+3,CQ$2)*$AH40+INDEX(装备数值!$X$13:$AH$116,$R40*8+4,CQ$2)*$AI40+INDEX(装备数值!$X$13:$AH$116,$T40*8+5,CQ$2)*$AJ40+INDEX(装备数值!$X$13:$AH$116,$U40*8+6,CQ$2)*$AK40+INDEX(装备数值!$X$13:$AH$116,$V40*8+7,CQ$2)*$AL40+INDEX(装备数值!$X$13:$AH$116,$W40*8+8,CQ$2)*$AM40</f>
        <v>720</v>
      </c>
      <c r="CR40" s="14">
        <f>INDEX(装备数值!$X$13:$AH$116,$P40*8+1,CR$2)*$AF40+INDEX(装备数值!$X$13:$AH$116,$Q40*8+2,CR$2)*$AG40+INDEX(装备数值!$X$13:$AH$116,$S40*8+3,CR$2)*$AH40+INDEX(装备数值!$X$13:$AH$116,$R40*8+4,CR$2)*$AI40+INDEX(装备数值!$X$13:$AH$116,$T40*8+5,CR$2)*$AJ40+INDEX(装备数值!$X$13:$AH$116,$U40*8+6,CR$2)*$AK40+INDEX(装备数值!$X$13:$AH$116,$V40*8+7,CR$2)*$AL40+INDEX(装备数值!$X$13:$AH$116,$W40*8+8,CR$2)*$AM40</f>
        <v>3200</v>
      </c>
      <c r="CS40" s="14">
        <f>INDEX(装备数值!$X$13:$AH$116,$P40*8+1,CS$2)*$AF40+INDEX(装备数值!$X$13:$AH$116,$Q40*8+2,CS$2)*$AG40+INDEX(装备数值!$X$13:$AH$116,$S40*8+3,CS$2)*$AH40+INDEX(装备数值!$X$13:$AH$116,$R40*8+4,CS$2)*$AI40+INDEX(装备数值!$X$13:$AH$116,$T40*8+5,CS$2)*$AJ40+INDEX(装备数值!$X$13:$AH$116,$U40*8+6,CS$2)*$AK40+INDEX(装备数值!$X$13:$AH$116,$V40*8+7,CS$2)*$AL40+INDEX(装备数值!$X$13:$AH$116,$W40*8+8,CS$2)*$AM40</f>
        <v>2700</v>
      </c>
      <c r="CT40" s="14">
        <f>INDEX(装备数值!$X$13:$AH$116,$P40*8+1,CT$2)*$AF40+INDEX(装备数值!$X$13:$AH$116,$Q40*8+2,CT$2)*$AG40+INDEX(装备数值!$X$13:$AH$116,$S40*8+3,CT$2)*$AH40+INDEX(装备数值!$X$13:$AH$116,$R40*8+4,CT$2)*$AI40+INDEX(装备数值!$X$13:$AH$116,$T40*8+5,CT$2)*$AJ40+INDEX(装备数值!$X$13:$AH$116,$U40*8+6,CT$2)*$AK40+INDEX(装备数值!$X$13:$AH$116,$V40*8+7,CT$2)*$AL40+INDEX(装备数值!$X$13:$AH$116,$W40*8+8,CT$2)*$AM40</f>
        <v>2900</v>
      </c>
      <c r="CU40" s="14">
        <f>INDEX(装备数值!$X$13:$AH$116,$P40*8+1,CU$2)*$AF40+INDEX(装备数值!$X$13:$AH$116,$Q40*8+2,CU$2)*$AG40+INDEX(装备数值!$X$13:$AH$116,$S40*8+3,CU$2)*$AH40+INDEX(装备数值!$X$13:$AH$116,$R40*8+4,CU$2)*$AI40+INDEX(装备数值!$X$13:$AH$116,$T40*8+5,CU$2)*$AJ40+INDEX(装备数值!$X$13:$AH$116,$U40*8+6,CU$2)*$AK40+INDEX(装备数值!$X$13:$AH$116,$V40*8+7,CU$2)*$AL40+INDEX(装备数值!$X$13:$AH$116,$W40*8+8,CU$2)*$AM40</f>
        <v>3000</v>
      </c>
      <c r="CV40" s="14">
        <f>INDEX(装备数值!$X$13:$AH$116,$P40*8+1,CV$2)*$AF40+INDEX(装备数值!$X$13:$AH$116,$Q40*8+2,CV$2)*$AG40+INDEX(装备数值!$X$13:$AH$116,$S40*8+3,CV$2)*$AH40+INDEX(装备数值!$X$13:$AH$116,$R40*8+4,CV$2)*$AI40+INDEX(装备数值!$X$13:$AH$116,$T40*8+5,CV$2)*$AJ40+INDEX(装备数值!$X$13:$AH$116,$U40*8+6,CV$2)*$AK40+INDEX(装备数值!$X$13:$AH$116,$V40*8+7,CV$2)*$AL40+INDEX(装备数值!$X$13:$AH$116,$W40*8+8,CV$2)*$AM40</f>
        <v>0</v>
      </c>
      <c r="CW40" s="14">
        <f>INDEX(装备数值!$X$13:$AH$116,$P40*8+1,CW$2)*$AF40+INDEX(装备数值!$X$13:$AH$116,$Q40*8+2,CW$2)*$AG40+INDEX(装备数值!$X$13:$AH$116,$S40*8+3,CW$2)*$AH40+INDEX(装备数值!$X$13:$AH$116,$R40*8+4,CW$2)*$AI40+INDEX(装备数值!$X$13:$AH$116,$T40*8+5,CW$2)*$AJ40+INDEX(装备数值!$X$13:$AH$116,$U40*8+6,CW$2)*$AK40+INDEX(装备数值!$X$13:$AH$116,$V40*8+7,CW$2)*$AL40+INDEX(装备数值!$X$13:$AH$116,$W40*8+8,CW$2)*$AM40</f>
        <v>0</v>
      </c>
      <c r="CY40" s="14">
        <f>INDEX(装备数值!$AN$17:$AN$117,MATCH(MIN($X40:$AE40),装备数值!$AO$17:$AO$117,1))</f>
        <v>10</v>
      </c>
      <c r="CZ40" s="14">
        <f>IF(COUNTIF($P40:$W40,"&gt;"&amp;0)=8,INDEX(装备数值!AR$17:AR$117,$CY40+1),0)</f>
        <v>1200</v>
      </c>
      <c r="DA40" s="14">
        <f>IF(COUNTIF($P40:$W40,"&gt;"&amp;0)=8,INDEX(装备数值!AS$17:AS$117,$CY40+1),0)</f>
        <v>9000</v>
      </c>
      <c r="DB40" s="14">
        <f>IF(COUNTIF($P40:$W40,"&gt;"&amp;0)=8,INDEX(装备数值!AT$17:AT$117,$CY40+1),0)</f>
        <v>600</v>
      </c>
      <c r="DC40" s="14">
        <f>IF(COUNTIF($P40:$W40,"&gt;"&amp;0)=8,INDEX(装备数值!AU$17:AU$117,$CY40+1),0)</f>
        <v>12000</v>
      </c>
      <c r="DD40" s="14">
        <f>IF(COUNTIF($P40:$W40,"&gt;"&amp;0)=8,INDEX(装备数值!AV$17:AV$117,$CY40+1),0)</f>
        <v>200</v>
      </c>
      <c r="DF40" s="14">
        <f>INDEX(装备数值!$AY$17:$AY$77,MATCH(MIN($AF40:$AM40),装备数值!$AZ$17:$AZ$77,1))</f>
        <v>5</v>
      </c>
      <c r="DG40" s="26">
        <f>INDEX(装备数值!BA$17:BA$77,通天塔!DF40+1)</f>
        <v>0.05</v>
      </c>
      <c r="DH40" s="26">
        <f>INDEX(装备数值!BA$17:BA$77,通天塔!DF40+1)</f>
        <v>0.05</v>
      </c>
      <c r="DJ40" s="14">
        <f t="shared" si="40"/>
        <v>9</v>
      </c>
      <c r="DK40" s="14">
        <f>VLOOKUP(DJ40,军阶与晶片数值!$W$6:$X$27,2)</f>
        <v>2</v>
      </c>
      <c r="DL40" s="14">
        <f>INDEX(军阶与晶片数值!Y$6:Y$27,$DK40+1)</f>
        <v>200</v>
      </c>
      <c r="DM40" s="14">
        <f>INDEX(军阶与晶片数值!Z$6:Z$27,$DK40+1)</f>
        <v>200</v>
      </c>
      <c r="DN40" s="14">
        <f>INDEX(军阶与晶片数值!AA$6:AA$27,$DK40+1)</f>
        <v>200</v>
      </c>
      <c r="DO40" s="14">
        <f>INDEX(军阶与晶片数值!AB$6:AB$27,$DK40+1)</f>
        <v>200</v>
      </c>
      <c r="DP40" s="29">
        <f>INDEX(军阶与晶片数值!AC$6:AC$27,$DK40+1)</f>
        <v>10</v>
      </c>
      <c r="DQ40" s="29">
        <f>INDEX(军阶与晶片数值!AD$6:AD$27,$DK40+1)</f>
        <v>5</v>
      </c>
      <c r="DS40" s="26">
        <f>INDEX(军阶与晶片数值!I$6:I$16,AN40+1)</f>
        <v>0.01</v>
      </c>
      <c r="DT40" s="26">
        <f>INDEX(军阶与晶片数值!M$6:M$16,AO40+1)</f>
        <v>0.03</v>
      </c>
      <c r="DU40" s="26">
        <f>INDEX(军阶与晶片数值!J$6:J$16,AP40+1)</f>
        <v>0.03</v>
      </c>
      <c r="DV40" s="26">
        <f>INDEX(军阶与晶片数值!K$6:K$16,AQ40+1)</f>
        <v>0.06</v>
      </c>
      <c r="DW40" s="26">
        <f>INDEX(军阶与晶片数值!L$6:L$16,AR40+1)</f>
        <v>0.06</v>
      </c>
      <c r="DX40" s="28">
        <f>INDEX(军阶与晶片数值!N$6:N$16,AS40+1)</f>
        <v>0</v>
      </c>
      <c r="DY40" s="28">
        <f>INDEX(军阶与晶片数值!O$6:O$16,AT40+1)</f>
        <v>0</v>
      </c>
      <c r="DZ40" s="28">
        <f>INDEX(军阶与晶片数值!P$6:P$16,AU40+1)</f>
        <v>0</v>
      </c>
      <c r="EA40" s="28">
        <f>INDEX(军阶与晶片数值!Q$6:Q$16,AV40+1)</f>
        <v>0</v>
      </c>
      <c r="EB40" s="26">
        <f>INDEX(军阶与晶片数值!R$6:R$16,AW40+1)</f>
        <v>0</v>
      </c>
      <c r="EC40" s="26">
        <f>INDEX(军阶与晶片数值!S$6:S$16,AX40+1)</f>
        <v>0</v>
      </c>
      <c r="ED40" s="26">
        <f>INDEX(军阶与晶片数值!T$6:T$16,AY40+1)</f>
        <v>0</v>
      </c>
      <c r="EE40" s="26">
        <f>INDEX(军阶与晶片数值!U$6:U$16,AZ40+1)</f>
        <v>0</v>
      </c>
      <c r="EG40" s="26">
        <f>INDEX(军阶与晶片数值!$C$6:$C$36,通天塔!$BA40+1)</f>
        <v>0.25</v>
      </c>
      <c r="EH40" s="26">
        <f>INDEX(军阶与晶片数值!$C$6:$C$36,通天塔!$BA40+1)</f>
        <v>0.25</v>
      </c>
      <c r="EI40" s="26">
        <f>INDEX(军阶与晶片数值!$C$6:$C$36,通天塔!$BA40+1)</f>
        <v>0.25</v>
      </c>
      <c r="EJ40" s="26">
        <f>INDEX(军阶与晶片数值!$C$6:$C$36,通天塔!$BA40+1)</f>
        <v>0.25</v>
      </c>
      <c r="EK40" s="26">
        <f>INDEX(军阶与晶片数值!$C$6:$C$36,通天塔!$BA40+1)</f>
        <v>0.25</v>
      </c>
      <c r="EM40" s="14">
        <f>INDEX(战舰突破!$H$6:$H$18,通天塔!$J40+1)+INDEX(战舰突破!$H$23:$H$35,通天塔!$K40+1)+INDEX(战舰突破!$H$40:$H$52,通天塔!$L40+1)</f>
        <v>200</v>
      </c>
      <c r="EN40" s="14">
        <f>INDEX(战舰突破!$I$6:$I$18,通天塔!$J40+1)+INDEX(战舰突破!$I$23:$I$35,通天塔!$K40+1)+INDEX(战舰突破!$I$40:$I$52,通天塔!$L40+1)</f>
        <v>200</v>
      </c>
      <c r="EO40" s="14">
        <f>INDEX(战舰突破!$J$6:$J$18,通天塔!$J40+1)+INDEX(战舰突破!$J$23:$J$35,通天塔!$K40+1)+INDEX(战舰突破!$J$40:$J$52,通天塔!$L40+1)</f>
        <v>0</v>
      </c>
      <c r="EP40" s="14">
        <f>INDEX(战舰突破!$K$6:$K$18,通天塔!$J40+1)+INDEX(战舰突破!$K$23:$K$35,通天塔!$K40+1)+INDEX(战舰突破!$K$40:$K$52,通天塔!$L40+1)</f>
        <v>0</v>
      </c>
      <c r="EQ40" s="14">
        <f>INDEX(战舰突破!$L$6:$L$18,通天塔!$J40+1)+INDEX(战舰突破!$L$23:$L$35,通天塔!$K40+1)+INDEX(战舰突破!$L$40:$L$52,通天塔!$L40+1)</f>
        <v>200</v>
      </c>
      <c r="ER40" s="18">
        <f>INDEX(战舰突破!$N$6:$N$18,通天塔!$J40+1)+INDEX(战舰突破!$N$23:$N$35,通天塔!$K40+1)+INDEX(战舰突破!$N$40:$N$52,通天塔!$L40+1)</f>
        <v>0</v>
      </c>
      <c r="ES40" s="18">
        <f>INDEX(战舰突破!$O$6:$O$18,通天塔!$J40+1)+INDEX(战舰突破!$O$23:$O$35,通天塔!$K40+1)+INDEX(战舰突破!$O$40:$O$52,通天塔!$L40+1)</f>
        <v>0</v>
      </c>
      <c r="ET40" s="18">
        <f>INDEX(战舰突破!$P$6:$P$18,通天塔!$J40+1)+INDEX(战舰突破!$P$23:$P$35,通天塔!$K40+1)+INDEX(战舰突破!$P$40:$P$52,通天塔!$L40+1)</f>
        <v>0</v>
      </c>
      <c r="EU40" s="18">
        <f>INDEX(战舰突破!$Q$6:$Q$18,通天塔!$J40+1)+INDEX(战舰突破!$Q$23:$Q$35,通天塔!$K40+1)+INDEX(战舰突破!$Q$40:$Q$52,通天塔!$L40+1)</f>
        <v>0</v>
      </c>
      <c r="EV40" s="18">
        <f>INDEX(战舰突破!$R$6:$R$18,通天塔!$J40+1)+INDEX(战舰突破!$R$23:$R$35,通天塔!$K40+1)+INDEX(战舰突破!$R$40:$R$52,通天塔!$L40+1)</f>
        <v>0</v>
      </c>
      <c r="EW40" s="18">
        <f>INDEX(战舰突破!$M$6:$M$18,通天塔!$J40+1)+INDEX(战舰突破!$M$23:$M$35,通天塔!$K40+1)+INDEX(战舰突破!$M$40:$M$52,通天塔!$L40+1)</f>
        <v>0</v>
      </c>
      <c r="EX40" s="22">
        <f>INDEX(战舰突破!$W$6:$W$18,通天塔!$J40+1)+INDEX(战舰突破!$W$23:$W$35,通天塔!$K40+1)+INDEX(战舰突破!$W$40:$W$52,通天塔!$L40+1)</f>
        <v>0.3</v>
      </c>
      <c r="FA40" s="14">
        <f>INDEX(战舰突破!$S$6:$S$18,通天塔!$J40+1)</f>
        <v>0</v>
      </c>
      <c r="FB40" s="14">
        <f>INDEX(战舰突破!$T$6:$T$18,通天塔!$J40+1)</f>
        <v>0.25</v>
      </c>
      <c r="FC40" s="14">
        <f>INDEX(战舰突破!$U$6:$U$18,通天塔!$J40+1)</f>
        <v>0.1</v>
      </c>
      <c r="FD40" s="14">
        <f>INDEX(战舰突破!$V$6:$V$18,通天塔!$J40+1)</f>
        <v>0</v>
      </c>
      <c r="FE40" s="14">
        <f>INDEX(战舰突破!$X$6:$X$18,通天塔!$J40+1)</f>
        <v>4</v>
      </c>
      <c r="FG40" s="14">
        <f>INDEX(战舰突破!$S$23:$S$35,通天塔!$J40+1)</f>
        <v>0.25</v>
      </c>
      <c r="FH40" s="14">
        <f>INDEX(战舰突破!$T$23:$T$35,通天塔!$J40+1)</f>
        <v>0</v>
      </c>
      <c r="FI40" s="14">
        <f>INDEX(战舰突破!$U$23:$U$35,通天塔!$J40+1)</f>
        <v>0.1</v>
      </c>
      <c r="FJ40" s="14">
        <f>INDEX(战舰突破!$V$23:$V$35,通天塔!$J40+1)</f>
        <v>0</v>
      </c>
      <c r="FK40" s="14">
        <f>INDEX(战舰突破!$X$23:$X$35,通天塔!$J40+1)</f>
        <v>60</v>
      </c>
      <c r="FM40" s="14">
        <f>INDEX(战舰突破!$S$40:$S$52,通天塔!$J40+1)</f>
        <v>0.25</v>
      </c>
      <c r="FN40" s="14">
        <f>INDEX(战舰突破!$T$40:$T$52,通天塔!$J40+1)</f>
        <v>0</v>
      </c>
      <c r="FO40" s="14">
        <f>INDEX(战舰突破!$U$40:$U$52,通天塔!$J40+1)</f>
        <v>0.1</v>
      </c>
      <c r="FP40" s="14">
        <f>INDEX(战舰突破!$V$40:$V$52,通天塔!$J40+1)</f>
        <v>0</v>
      </c>
      <c r="FQ40" s="14">
        <f>INDEX(战舰突破!$X$40:$X$52,通天塔!$J40+1)</f>
        <v>100</v>
      </c>
      <c r="FT40" s="14">
        <f t="shared" si="41"/>
        <v>30047</v>
      </c>
      <c r="FU40" s="14">
        <f t="shared" si="42"/>
        <v>30471</v>
      </c>
      <c r="FV40" s="14">
        <f t="shared" si="43"/>
        <v>30926</v>
      </c>
      <c r="FW40" s="14">
        <f t="shared" si="44"/>
        <v>219007</v>
      </c>
      <c r="FX40" s="14">
        <f t="shared" si="45"/>
        <v>13998</v>
      </c>
      <c r="FY40" s="14">
        <f t="shared" si="46"/>
        <v>378062</v>
      </c>
      <c r="FZ40" s="14">
        <f t="shared" si="47"/>
        <v>6949</v>
      </c>
      <c r="GA40" s="28">
        <f t="shared" si="48"/>
        <v>3400</v>
      </c>
      <c r="GB40" s="28">
        <f t="shared" si="49"/>
        <v>2900</v>
      </c>
      <c r="GC40" s="28">
        <f t="shared" si="50"/>
        <v>3100</v>
      </c>
      <c r="GD40" s="28">
        <f t="shared" si="51"/>
        <v>3200</v>
      </c>
      <c r="GE40" s="28">
        <f t="shared" si="52"/>
        <v>1.05</v>
      </c>
      <c r="GF40" s="28">
        <f t="shared" si="53"/>
        <v>1.05</v>
      </c>
      <c r="GG40" s="28">
        <f t="shared" si="54"/>
        <v>0</v>
      </c>
      <c r="GH40" s="28">
        <f t="shared" si="55"/>
        <v>10.01</v>
      </c>
      <c r="GI40" s="14">
        <f t="shared" si="56"/>
        <v>1</v>
      </c>
      <c r="GJ40" s="14">
        <f t="shared" si="57"/>
        <v>1.25</v>
      </c>
      <c r="GK40" s="14">
        <f t="shared" si="58"/>
        <v>1.25</v>
      </c>
      <c r="GL40" s="18">
        <f t="shared" si="59"/>
        <v>1.25</v>
      </c>
      <c r="GM40" s="18">
        <f t="shared" si="60"/>
        <v>1</v>
      </c>
      <c r="GN40" s="18">
        <f t="shared" si="61"/>
        <v>1</v>
      </c>
      <c r="GO40" s="29">
        <f t="shared" si="123"/>
        <v>3550</v>
      </c>
      <c r="GP40" s="29">
        <f t="shared" si="123"/>
        <v>3850</v>
      </c>
      <c r="GQ40" s="29">
        <f t="shared" si="123"/>
        <v>3850</v>
      </c>
      <c r="GR40" s="26">
        <f t="shared" si="63"/>
        <v>0.1</v>
      </c>
      <c r="GS40" s="26">
        <f t="shared" si="64"/>
        <v>0.1</v>
      </c>
      <c r="GT40" s="26">
        <f t="shared" si="65"/>
        <v>0.1</v>
      </c>
      <c r="GU40" s="14">
        <f t="shared" si="66"/>
        <v>2</v>
      </c>
      <c r="GV40" s="14">
        <f t="shared" si="67"/>
        <v>2</v>
      </c>
      <c r="GW40" s="14">
        <f t="shared" si="68"/>
        <v>2</v>
      </c>
      <c r="GX40" s="14">
        <f t="shared" si="69"/>
        <v>4</v>
      </c>
      <c r="GY40" s="14">
        <f t="shared" si="70"/>
        <v>60</v>
      </c>
      <c r="GZ40" s="14">
        <f t="shared" si="71"/>
        <v>100</v>
      </c>
      <c r="HA40">
        <v>36</v>
      </c>
      <c r="HB40" s="14">
        <f t="shared" si="72"/>
        <v>4303378</v>
      </c>
      <c r="HD40" s="14">
        <f t="shared" si="73"/>
        <v>27996</v>
      </c>
      <c r="HE40" s="14">
        <f t="shared" si="74"/>
        <v>14993</v>
      </c>
      <c r="HF40" s="29">
        <f t="shared" si="75"/>
        <v>2784</v>
      </c>
      <c r="HG40" s="29">
        <f t="shared" si="76"/>
        <v>1770</v>
      </c>
      <c r="HH40" s="29">
        <f t="shared" si="77"/>
        <v>2062</v>
      </c>
      <c r="HI40" s="29">
        <f t="shared" si="78"/>
        <v>1995</v>
      </c>
      <c r="HJ40" s="14">
        <f t="shared" si="79"/>
        <v>1.05</v>
      </c>
      <c r="HK40" s="14">
        <f t="shared" si="80"/>
        <v>1.05</v>
      </c>
      <c r="HL40" s="14">
        <f t="shared" si="81"/>
        <v>9144</v>
      </c>
      <c r="HM40" s="14">
        <f t="shared" si="82"/>
        <v>12783</v>
      </c>
      <c r="HN40" s="26">
        <f t="shared" si="83"/>
        <v>0.51774530271398744</v>
      </c>
      <c r="HO40" s="26">
        <f t="shared" si="84"/>
        <v>0.46747301823595083</v>
      </c>
      <c r="HP40" s="29">
        <f t="shared" si="85"/>
        <v>2605</v>
      </c>
      <c r="HQ40" s="29">
        <f t="shared" si="86"/>
        <v>10297</v>
      </c>
      <c r="HR40" s="29">
        <f t="shared" si="87"/>
        <v>14091</v>
      </c>
      <c r="HS40" s="26">
        <f t="shared" si="88"/>
        <v>0.46591220850480108</v>
      </c>
      <c r="HT40" s="26">
        <f t="shared" si="89"/>
        <v>0.51735253772290812</v>
      </c>
      <c r="HU40" s="26">
        <f t="shared" si="90"/>
        <v>0.51735253772290812</v>
      </c>
      <c r="HV40" s="26">
        <f t="shared" si="91"/>
        <v>6.5912208504801062E-2</v>
      </c>
      <c r="HW40" s="29">
        <f t="shared" si="114"/>
        <v>1.4</v>
      </c>
      <c r="HX40" s="29">
        <f t="shared" si="115"/>
        <v>1.8143004115226338</v>
      </c>
      <c r="HY40" s="29">
        <f t="shared" si="116"/>
        <v>1.8143004115226338</v>
      </c>
      <c r="HZ40" s="29">
        <f t="shared" si="117"/>
        <v>18234.999999999996</v>
      </c>
      <c r="IA40" s="29">
        <f t="shared" si="118"/>
        <v>12454.567558299039</v>
      </c>
      <c r="IB40" s="29">
        <f t="shared" si="119"/>
        <v>12782.653549382716</v>
      </c>
      <c r="IC40" s="29">
        <f t="shared" si="120"/>
        <v>129287</v>
      </c>
      <c r="ID40" s="14">
        <f t="shared" si="92"/>
        <v>43472.22</v>
      </c>
      <c r="IH40" s="14">
        <v>1</v>
      </c>
      <c r="II40" s="14">
        <v>1</v>
      </c>
      <c r="IJ40" s="14">
        <v>480</v>
      </c>
      <c r="IK40" s="14">
        <v>80</v>
      </c>
      <c r="IL40" s="14">
        <v>60</v>
      </c>
      <c r="IM40" s="23">
        <f t="shared" si="93"/>
        <v>6611825</v>
      </c>
      <c r="IN40" s="23">
        <f t="shared" si="110"/>
        <v>1</v>
      </c>
      <c r="IO40" s="23">
        <f t="shared" si="111"/>
        <v>6611.83</v>
      </c>
      <c r="IP40" s="23">
        <f t="shared" si="112"/>
        <v>10142377</v>
      </c>
      <c r="IQ40" s="23">
        <f t="shared" si="96"/>
        <v>1</v>
      </c>
      <c r="IR40" s="23">
        <f t="shared" si="97"/>
        <v>10142.379999999999</v>
      </c>
      <c r="IS40" s="14">
        <v>1</v>
      </c>
      <c r="IT40" s="14">
        <v>1</v>
      </c>
      <c r="IU40" s="14">
        <v>240</v>
      </c>
      <c r="IV40" s="14">
        <v>40</v>
      </c>
      <c r="IW40" s="14">
        <v>30</v>
      </c>
      <c r="IX40" s="23">
        <f>INT(($HP40*$GI40*IU40*$HW40+$HQ40*$GJ40*$HX40*IV40+$HR40*$GK40*$HY40*IW40)+$IC40*IS40+($HQ40*$GJ40*$HX40*IT40*5*6/1.5+$HR40*$GK40*$HY40*IT40*5*6/2))</f>
        <v>3843754</v>
      </c>
      <c r="IY40" s="23">
        <f t="shared" si="98"/>
        <v>1</v>
      </c>
      <c r="IZ40" s="23">
        <f t="shared" si="99"/>
        <v>3843.75</v>
      </c>
      <c r="JA40" s="23"/>
      <c r="JB40" s="23"/>
      <c r="JC40" s="23"/>
      <c r="JG40">
        <f t="shared" si="121"/>
        <v>1.3835226984547251</v>
      </c>
      <c r="JH40">
        <f t="shared" si="122"/>
        <v>1.4526988333774613</v>
      </c>
      <c r="JJ40" s="14">
        <v>10</v>
      </c>
      <c r="JK40" s="14">
        <v>2</v>
      </c>
      <c r="JL40" s="14">
        <v>1.5</v>
      </c>
      <c r="JM40" s="23">
        <f>INT(($HP40*$GI40*$HW40*JJ40+$HQ40*$GJ40*$HX40*JK40+$HR40*$GK40*$HY40*JL40))</f>
        <v>131109</v>
      </c>
      <c r="JN40" s="23">
        <f t="shared" si="100"/>
        <v>0</v>
      </c>
      <c r="JO40" s="23">
        <f t="shared" si="101"/>
        <v>131109</v>
      </c>
      <c r="JP40" s="14">
        <v>30</v>
      </c>
      <c r="JQ40" s="14">
        <v>6</v>
      </c>
      <c r="JR40" s="14">
        <v>4</v>
      </c>
      <c r="JS40" s="23">
        <f>INT(($HP40*$GI40*$HW40*JP40+$HQ40*$GJ40*$HX40*JQ40+$HR40*$GK40*$HY40*JR40))</f>
        <v>377350</v>
      </c>
      <c r="JT40" s="23">
        <f t="shared" si="102"/>
        <v>0</v>
      </c>
      <c r="JU40" s="23">
        <f t="shared" si="103"/>
        <v>377350</v>
      </c>
      <c r="JW40" s="23">
        <f t="shared" si="104"/>
        <v>503133</v>
      </c>
      <c r="JX40" s="23">
        <f t="shared" si="105"/>
        <v>0</v>
      </c>
      <c r="JY40" s="23">
        <f t="shared" si="106"/>
        <v>503133</v>
      </c>
      <c r="JZ40" s="23">
        <f t="shared" si="113"/>
        <v>196664</v>
      </c>
      <c r="KA40" s="23">
        <f t="shared" si="108"/>
        <v>0</v>
      </c>
      <c r="KB40" s="23">
        <f t="shared" si="109"/>
        <v>196664</v>
      </c>
    </row>
    <row r="41" spans="1:294" ht="16.5" x14ac:dyDescent="0.2">
      <c r="A41">
        <v>9</v>
      </c>
      <c r="B41">
        <v>375</v>
      </c>
      <c r="C41" s="14">
        <f t="shared" si="39"/>
        <v>1</v>
      </c>
      <c r="D41" s="14">
        <v>37</v>
      </c>
      <c r="E41" s="14" t="s">
        <v>732</v>
      </c>
      <c r="F41" s="14">
        <v>102</v>
      </c>
      <c r="G41" s="14">
        <v>102</v>
      </c>
      <c r="H41" s="14">
        <v>102</v>
      </c>
      <c r="I41" s="14">
        <v>102</v>
      </c>
      <c r="J41" s="14">
        <v>3</v>
      </c>
      <c r="K41" s="14">
        <v>3</v>
      </c>
      <c r="L41" s="14">
        <v>3</v>
      </c>
      <c r="M41" s="14">
        <v>2</v>
      </c>
      <c r="N41" s="14">
        <v>2</v>
      </c>
      <c r="O41" s="14">
        <v>2</v>
      </c>
      <c r="P41" s="14">
        <v>4</v>
      </c>
      <c r="Q41" s="14">
        <v>4</v>
      </c>
      <c r="R41" s="14">
        <v>3</v>
      </c>
      <c r="S41" s="14">
        <v>3</v>
      </c>
      <c r="T41" s="14">
        <v>3</v>
      </c>
      <c r="U41" s="14">
        <v>3</v>
      </c>
      <c r="V41" s="14">
        <v>3</v>
      </c>
      <c r="W41" s="14">
        <v>3</v>
      </c>
      <c r="X41" s="14">
        <v>102</v>
      </c>
      <c r="Y41" s="14">
        <v>102</v>
      </c>
      <c r="Z41" s="14">
        <v>102</v>
      </c>
      <c r="AA41" s="14">
        <v>102</v>
      </c>
      <c r="AB41" s="14">
        <v>102</v>
      </c>
      <c r="AC41" s="14">
        <v>102</v>
      </c>
      <c r="AD41" s="14">
        <v>102</v>
      </c>
      <c r="AE41" s="14">
        <v>102</v>
      </c>
      <c r="AF41" s="14">
        <v>12</v>
      </c>
      <c r="AG41" s="14">
        <v>12</v>
      </c>
      <c r="AH41" s="14">
        <v>12</v>
      </c>
      <c r="AI41" s="14">
        <v>12</v>
      </c>
      <c r="AJ41" s="14">
        <v>12</v>
      </c>
      <c r="AK41" s="14">
        <v>12</v>
      </c>
      <c r="AL41" s="14">
        <v>11</v>
      </c>
      <c r="AM41" s="14">
        <v>11</v>
      </c>
      <c r="AN41" s="14">
        <v>1</v>
      </c>
      <c r="AO41" s="14">
        <v>2</v>
      </c>
      <c r="AP41" s="14">
        <v>2</v>
      </c>
      <c r="AQ41" s="14">
        <v>2</v>
      </c>
      <c r="AR41" s="14">
        <v>2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7</v>
      </c>
      <c r="BF41" s="14">
        <f>ROUND((INDEX(新战舰养成!S$6:S$18,通天塔!$J41+1)+INDEX(新战舰养成!D$6:D$18,通天塔!$J41+1)*(通天塔!$G41-1))*INDEX(战舰突破!$D$6:$D$18,通天塔!$M41+1),0)</f>
        <v>5760</v>
      </c>
      <c r="BG41" s="14">
        <f>ROUND((INDEX(新战舰养成!T$6:T$18,通天塔!$J41+1)+INDEX(新战舰养成!E$6:E$18,通天塔!$J41+1)*(通天塔!$G41-1))*INDEX(战舰突破!$D$6:$D$18,通天塔!$M41+1),0)</f>
        <v>46008</v>
      </c>
      <c r="BH41" s="14">
        <f>ROUND((INDEX(新战舰养成!U$6:U$18,通天塔!$J41+1)+INDEX(新战舰养成!F$6:F$18,通天塔!$J41+1)*(通天塔!$G41-1))*INDEX(战舰突破!$D$6:$D$18,通天塔!$M41+1),0)</f>
        <v>2964</v>
      </c>
      <c r="BI41" s="14">
        <f>ROUND((INDEX(新战舰养成!V$6:V$18,通天塔!$J41+1)+INDEX(新战舰养成!G$6:G$18,通天塔!$J41+1)*(通天塔!$G41-1))*INDEX(战舰突破!$D$6:$D$18,通天塔!$M41+1),0)</f>
        <v>360</v>
      </c>
      <c r="BJ41" s="14">
        <f>ROUND((INDEX(新战舰养成!W$6:W$18,通天塔!$J41+1)+INDEX(新战舰养成!H$6:H$18,通天塔!$J41+1)*(通天塔!$G41-1))*INDEX(战舰突破!$D$6:$D$18,通天塔!$M41+1),0)</f>
        <v>5</v>
      </c>
      <c r="BL41" s="14">
        <f>IF($H41&gt;0,ROUND((INDEX(新战舰养成!X$6:X$18,通天塔!$K41+1)+INDEX(新战舰养成!I$6:I$18,通天塔!$K41+1)*(通天塔!$H41-1))*INDEX(战舰突破!$D$6:$D$18,通天塔!$N41+1),0),0)</f>
        <v>6096</v>
      </c>
      <c r="BM41" s="14">
        <f>IF($H41&gt;0,ROUND((INDEX(新战舰养成!Y$6:Y$18,通天塔!$K41+1)+INDEX(新战舰养成!J$6:J$18,通天塔!$K41+1)*(通天塔!$H41-1))*INDEX(战舰突破!$D$6:$D$18,通天塔!$N41+1),0),0)</f>
        <v>0</v>
      </c>
      <c r="BN41" s="14">
        <f>IF($H41&gt;0,ROUND((INDEX(新战舰养成!Z$6:Z$18,通天塔!$K41+1)+INDEX(新战舰养成!K$6:K$18,通天塔!$K41+1)*(通天塔!$H41-1))*INDEX(战舰突破!$D$6:$D$18,通天塔!$N41+1),0),0)</f>
        <v>0</v>
      </c>
      <c r="BO41" s="14">
        <f>IF($H41&gt;0,ROUND((INDEX(新战舰养成!AA$6:AA$18,通天塔!$K41+1)+INDEX(新战舰养成!L$6:L$18,通天塔!$K41+1)*(通天塔!$H41-1))*INDEX(战舰突破!$D$6:$D$18,通天塔!$N41+1),0),0)</f>
        <v>57600</v>
      </c>
      <c r="BP41" s="14">
        <f>IF($H41&gt;0,ROUND((INDEX(新战舰养成!AB$6:AB$18,通天塔!$K41+1)+INDEX(新战舰养成!M$6:M$18,通天塔!$K41+1)*(通天塔!$H41-1))*INDEX(战舰突破!$D$6:$D$18,通天塔!$N41+1),0),0)</f>
        <v>1150</v>
      </c>
      <c r="BR41" s="14">
        <f>IF($I41&gt;0,ROUND((INDEX(新战舰养成!AC$6:AC$18,通天塔!$L41+1)+INDEX(新战舰养成!I$6:I$18,通天塔!$L41+1)*(通天塔!$I41-1))*INDEX(战舰突破!$D$6:$D$18,通天塔!$O41+1),0),0)</f>
        <v>6456</v>
      </c>
      <c r="BS41" s="14">
        <f>IF($I41&gt;0,ROUND((INDEX(新战舰养成!AD$6:AD$18,通天塔!$L41+1)+INDEX(新战舰养成!J$6:J$18,通天塔!$L41+1)*(通天塔!$I41-1))*INDEX(战舰突破!$D$6:$D$18,通天塔!$O41+1),0),0)</f>
        <v>0</v>
      </c>
      <c r="BT41" s="14">
        <f>IF($I41&gt;0,ROUND((INDEX(新战舰养成!AE$6:AE$18,通天塔!$L41+1)+INDEX(新战舰养成!K$6:K$18,通天塔!$L41+1)*(通天塔!$I41-1))*INDEX(战舰突破!$D$6:$D$18,通天塔!$O41+1),0),0)</f>
        <v>0</v>
      </c>
      <c r="BU41" s="14">
        <f>IF($I41&gt;0,ROUND((INDEX(新战舰养成!AF$6:AF$18,通天塔!$L41+1)+INDEX(新战舰养成!L$6:L$18,通天塔!$L41+1)*(通天塔!$I41-1))*INDEX(战舰突破!$D$6:$D$18,通天塔!$O41+1),0),0)</f>
        <v>44070</v>
      </c>
      <c r="BV41" s="14">
        <f>IF($I41&gt;0,ROUND((INDEX(新战舰养成!AG$6:AG$18,通天塔!$L41+1)+INDEX(新战舰养成!M$6:M$18,通天塔!$L41+1)*(通天塔!$I41-1))*INDEX(战舰突破!$D$6:$D$18,通天塔!$O41+1),0),0)</f>
        <v>1444</v>
      </c>
      <c r="BY41" s="14">
        <f>(INDEX(装备数值!$C$13:$G$116,通天塔!$P41*8+1,BY$2)+INDEX(装备数值!$C$13:$G$116,通天塔!$Q41*8+2,BY$2)+INDEX(装备数值!$C$13:$G$116,通天塔!$S41*8+3,BY$2)+INDEX(装备数值!$C$13:$G$116,通天塔!$R41*8+4,BY$2)+INDEX(装备数值!$C$13:$G$116,通天塔!$T41*8+5,BY$2)+INDEX(装备数值!$C$13:$G$116,通天塔!$U41*8+6,BY$2)+INDEX(装备数值!$C$13:$G$116,通天塔!$V41*8+7,BY$2)+INDEX(装备数值!$C$13:$G$116,通天塔!$W41*8+8,BY$2))</f>
        <v>3400</v>
      </c>
      <c r="BZ41" s="14">
        <f>(INDEX(装备数值!$C$13:$G$116,通天塔!$P41*8+1,BZ$2)+INDEX(装备数值!$C$13:$G$116,通天塔!$Q41*8+2,BZ$2)+INDEX(装备数值!$C$13:$G$116,通天塔!$S41*8+3,BZ$2)+INDEX(装备数值!$C$13:$G$116,通天塔!$R41*8+4,BZ$2)+INDEX(装备数值!$C$13:$G$116,通天塔!$T41*8+5,BZ$2)+INDEX(装备数值!$C$13:$G$116,通天塔!$U41*8+6,BZ$2)+INDEX(装备数值!$C$13:$G$116,通天塔!$V41*8+7,BZ$2)+INDEX(装备数值!$C$13:$G$116,通天塔!$W41*8+8,BZ$2))</f>
        <v>19200</v>
      </c>
      <c r="CA41" s="14">
        <f>(INDEX(装备数值!$C$13:$G$116,通天塔!$P41*8+1,CA$2)+INDEX(装备数值!$C$13:$G$116,通天塔!$Q41*8+2,CA$2)+INDEX(装备数值!$C$13:$G$116,通天塔!$S41*8+3,CA$2)+INDEX(装备数值!$C$13:$G$116,通天塔!$R41*8+4,CA$2)+INDEX(装备数值!$C$13:$G$116,通天塔!$T41*8+5,CA$2)+INDEX(装备数值!$C$13:$G$116,通天塔!$U41*8+6,CA$2)+INDEX(装备数值!$C$13:$G$116,通天塔!$V41*8+7,CA$2)+INDEX(装备数值!$C$13:$G$116,通天塔!$W41*8+8,CA$2))</f>
        <v>1140</v>
      </c>
      <c r="CB41" s="14">
        <f>(INDEX(装备数值!$C$13:$G$116,通天塔!$P41*8+1,CB$2)+INDEX(装备数值!$C$13:$G$116,通天塔!$Q41*8+2,CB$2)+INDEX(装备数值!$C$13:$G$116,通天塔!$S41*8+3,CB$2)+INDEX(装备数值!$C$13:$G$116,通天塔!$R41*8+4,CB$2)+INDEX(装备数值!$C$13:$G$116,通天塔!$T41*8+5,CB$2)+INDEX(装备数值!$C$13:$G$116,通天塔!$U41*8+6,CB$2)+INDEX(装备数值!$C$13:$G$116,通天塔!$V41*8+7,CB$2)+INDEX(装备数值!$C$13:$G$116,通天塔!$W41*8+8,CB$2))</f>
        <v>34000</v>
      </c>
      <c r="CC41" s="14">
        <f>(INDEX(装备数值!$C$13:$G$116,通天塔!$P41*8+1,CC$2)+INDEX(装备数值!$C$13:$G$116,通天塔!$Q41*8+2,CC$2)+INDEX(装备数值!$C$13:$G$116,通天塔!$S41*8+3,CC$2)+INDEX(装备数值!$C$13:$G$116,通天塔!$R41*8+4,CC$2)+INDEX(装备数值!$C$13:$G$116,通天塔!$T41*8+5,CC$2)+INDEX(装备数值!$C$13:$G$116,通天塔!$U41*8+6,CC$2)+INDEX(装备数值!$C$13:$G$116,通天塔!$V41*8+7,CC$2)+INDEX(装备数值!$C$13:$G$116,通天塔!$W41*8+8,CC$2))</f>
        <v>350</v>
      </c>
      <c r="CF41" s="14">
        <f>INDEX(装备数值!$I$13:$M$116,通天塔!$P41*8+1,CF$2)*$X41+INDEX(装备数值!$I$13:$M$116,通天塔!$Q41*8+2,CF$2)*$Y41+INDEX(装备数值!$I$13:$M$116,通天塔!$S41*8+3,CF$2)*$Z41+INDEX(装备数值!$I$13:$M$116,通天塔!$R41*8+4,CF$2)*$AA41+INDEX(装备数值!$I$13:$M$116,通天塔!$T41*8+5,CF$2)*$AB41+INDEX(装备数值!$I$13:$M$116,通天塔!$U41*8+6,CF$2)*$AC41+INDEX(装备数值!$I$13:$M$116,通天塔!$V41*8+7,CF$2)*$AD41+INDEX(装备数值!$I$13:$M$116,通天塔!$W41*8+8,CF$2)*$AE41</f>
        <v>10200</v>
      </c>
      <c r="CG41" s="14">
        <f>INDEX(装备数值!$I$13:$M$116,通天塔!$P41*8+1,CG$2)*$X41+INDEX(装备数值!$I$13:$M$116,通天塔!$Q41*8+2,CG$2)*$Y41+INDEX(装备数值!$I$13:$M$116,通天塔!$S41*8+3,CG$2)*$Z41+INDEX(装备数值!$I$13:$M$116,通天塔!$R41*8+4,CG$2)*$AA41+INDEX(装备数值!$I$13:$M$116,通天塔!$T41*8+5,CG$2)*$AB41+INDEX(装备数值!$I$13:$M$116,通天塔!$U41*8+6,CG$2)*$AC41+INDEX(装备数值!$I$13:$M$116,通天塔!$V41*8+7,CG$2)*$AD41+INDEX(装备数值!$I$13:$M$116,通天塔!$W41*8+8,CG$2)*$AE41</f>
        <v>67320</v>
      </c>
      <c r="CH41" s="14">
        <f>INDEX(装备数值!$I$13:$M$116,通天塔!$P41*8+1,CH$2)*$X41+INDEX(装备数值!$I$13:$M$116,通天塔!$Q41*8+2,CH$2)*$Y41+INDEX(装备数值!$I$13:$M$116,通天塔!$S41*8+3,CH$2)*$Z41+INDEX(装备数值!$I$13:$M$116,通天塔!$R41*8+4,CH$2)*$AA41+INDEX(装备数值!$I$13:$M$116,通天塔!$T41*8+5,CH$2)*$AB41+INDEX(装备数值!$I$13:$M$116,通天塔!$U41*8+6,CH$2)*$AC41+INDEX(装备数值!$I$13:$M$116,通天塔!$V41*8+7,CH$2)*$AD41+INDEX(装备数值!$I$13:$M$116,通天塔!$W41*8+8,CH$2)*$AE41</f>
        <v>4284</v>
      </c>
      <c r="CI41" s="14">
        <f>INDEX(装备数值!$I$13:$M$116,通天塔!$P41*8+1,CI$2)*$X41+INDEX(装备数值!$I$13:$M$116,通天塔!$Q41*8+2,CI$2)*$Y41+INDEX(装备数值!$I$13:$M$116,通天塔!$S41*8+3,CI$2)*$Z41+INDEX(装备数值!$I$13:$M$116,通天塔!$R41*8+4,CI$2)*$AA41+INDEX(装备数值!$I$13:$M$116,通天塔!$T41*8+5,CI$2)*$AB41+INDEX(装备数值!$I$13:$M$116,通天塔!$U41*8+6,CI$2)*$AC41+INDEX(装备数值!$I$13:$M$116,通天塔!$V41*8+7,CI$2)*$AD41+INDEX(装备数值!$I$13:$M$116,通天塔!$W41*8+8,CI$2)*$AE41</f>
        <v>102000</v>
      </c>
      <c r="CJ41" s="14">
        <f>INDEX(装备数值!$I$13:$M$116,通天塔!$P41*8+1,CJ$2)*$X41+INDEX(装备数值!$I$13:$M$116,通天塔!$Q41*8+2,CJ$2)*$Y41+INDEX(装备数值!$I$13:$M$116,通天塔!$S41*8+3,CJ$2)*$Z41+INDEX(装备数值!$I$13:$M$116,通天塔!$R41*8+4,CJ$2)*$AA41+INDEX(装备数值!$I$13:$M$116,通天塔!$T41*8+5,CJ$2)*$AB41+INDEX(装备数值!$I$13:$M$116,通天塔!$U41*8+6,CJ$2)*$AC41+INDEX(装备数值!$I$13:$M$116,通天塔!$V41*8+7,CJ$2)*$AD41+INDEX(装备数值!$I$13:$M$116,通天塔!$W41*8+8,CJ$2)*$AE41</f>
        <v>1428</v>
      </c>
      <c r="CM41" s="14">
        <f>INDEX(装备数值!$X$13:$AH$116,$P41*8+1,CM$2)*$AF41+INDEX(装备数值!$X$13:$AH$116,$Q41*8+2,CM$2)*$AG41+INDEX(装备数值!$X$13:$AH$116,$S41*8+3,CM$2)*$AH41+INDEX(装备数值!$X$13:$AH$116,$R41*8+4,CM$2)*$AI41+INDEX(装备数值!$X$13:$AH$116,$T41*8+5,CM$2)*$AJ41+INDEX(装备数值!$X$13:$AH$116,$U41*8+6,CM$2)*$AK41+INDEX(装备数值!$X$13:$AH$116,$V41*8+7,CM$2)*$AL41+INDEX(装备数值!$X$13:$AH$116,$W41*8+8,CM$2)*$AM41</f>
        <v>3300</v>
      </c>
      <c r="CN41" s="14">
        <f>INDEX(装备数值!$X$13:$AH$116,$P41*8+1,CN$2)*$AF41+INDEX(装备数值!$X$13:$AH$116,$Q41*8+2,CN$2)*$AG41+INDEX(装备数值!$X$13:$AH$116,$S41*8+3,CN$2)*$AH41+INDEX(装备数值!$X$13:$AH$116,$R41*8+4,CN$2)*$AI41+INDEX(装备数值!$X$13:$AH$116,$T41*8+5,CN$2)*$AJ41+INDEX(装备数值!$X$13:$AH$116,$U41*8+6,CN$2)*$AK41+INDEX(装备数值!$X$13:$AH$116,$V41*8+7,CN$2)*$AL41+INDEX(装备数值!$X$13:$AH$116,$W41*8+8,CN$2)*$AM41</f>
        <v>30375</v>
      </c>
      <c r="CO41" s="14">
        <f>INDEX(装备数值!$X$13:$AH$116,$P41*8+1,CO$2)*$AF41+INDEX(装备数值!$X$13:$AH$116,$Q41*8+2,CO$2)*$AG41+INDEX(装备数值!$X$13:$AH$116,$S41*8+3,CO$2)*$AH41+INDEX(装备数值!$X$13:$AH$116,$R41*8+4,CO$2)*$AI41+INDEX(装备数值!$X$13:$AH$116,$T41*8+5,CO$2)*$AJ41+INDEX(装备数值!$X$13:$AH$116,$U41*8+6,CO$2)*$AK41+INDEX(装备数值!$X$13:$AH$116,$V41*8+7,CO$2)*$AL41+INDEX(装备数值!$X$13:$AH$116,$W41*8+8,CO$2)*$AM41</f>
        <v>1800</v>
      </c>
      <c r="CP41" s="14">
        <f>INDEX(装备数值!$X$13:$AH$116,$P41*8+1,CP$2)*$AF41+INDEX(装备数值!$X$13:$AH$116,$Q41*8+2,CP$2)*$AG41+INDEX(装备数值!$X$13:$AH$116,$S41*8+3,CP$2)*$AH41+INDEX(装备数值!$X$13:$AH$116,$R41*8+4,CP$2)*$AI41+INDEX(装备数值!$X$13:$AH$116,$T41*8+5,CP$2)*$AJ41+INDEX(装备数值!$X$13:$AH$116,$U41*8+6,CP$2)*$AK41+INDEX(装备数值!$X$13:$AH$116,$V41*8+7,CP$2)*$AL41+INDEX(装备数值!$X$13:$AH$116,$W41*8+8,CP$2)*$AM41</f>
        <v>40500</v>
      </c>
      <c r="CQ41" s="14">
        <f>INDEX(装备数值!$X$13:$AH$116,$P41*8+1,CQ$2)*$AF41+INDEX(装备数值!$X$13:$AH$116,$Q41*8+2,CQ$2)*$AG41+INDEX(装备数值!$X$13:$AH$116,$S41*8+3,CQ$2)*$AH41+INDEX(装备数值!$X$13:$AH$116,$R41*8+4,CQ$2)*$AI41+INDEX(装备数值!$X$13:$AH$116,$T41*8+5,CQ$2)*$AJ41+INDEX(装备数值!$X$13:$AH$116,$U41*8+6,CQ$2)*$AK41+INDEX(装备数值!$X$13:$AH$116,$V41*8+7,CQ$2)*$AL41+INDEX(装备数值!$X$13:$AH$116,$W41*8+8,CQ$2)*$AM41</f>
        <v>720</v>
      </c>
      <c r="CR41" s="14">
        <f>INDEX(装备数值!$X$13:$AH$116,$P41*8+1,CR$2)*$AF41+INDEX(装备数值!$X$13:$AH$116,$Q41*8+2,CR$2)*$AG41+INDEX(装备数值!$X$13:$AH$116,$S41*8+3,CR$2)*$AH41+INDEX(装备数值!$X$13:$AH$116,$R41*8+4,CR$2)*$AI41+INDEX(装备数值!$X$13:$AH$116,$T41*8+5,CR$2)*$AJ41+INDEX(装备数值!$X$13:$AH$116,$U41*8+6,CR$2)*$AK41+INDEX(装备数值!$X$13:$AH$116,$V41*8+7,CR$2)*$AL41+INDEX(装备数值!$X$13:$AH$116,$W41*8+8,CR$2)*$AM41</f>
        <v>3300</v>
      </c>
      <c r="CS41" s="14">
        <f>INDEX(装备数值!$X$13:$AH$116,$P41*8+1,CS$2)*$AF41+INDEX(装备数值!$X$13:$AH$116,$Q41*8+2,CS$2)*$AG41+INDEX(装备数值!$X$13:$AH$116,$S41*8+3,CS$2)*$AH41+INDEX(装备数值!$X$13:$AH$116,$R41*8+4,CS$2)*$AI41+INDEX(装备数值!$X$13:$AH$116,$T41*8+5,CS$2)*$AJ41+INDEX(装备数值!$X$13:$AH$116,$U41*8+6,CS$2)*$AK41+INDEX(装备数值!$X$13:$AH$116,$V41*8+7,CS$2)*$AL41+INDEX(装备数值!$X$13:$AH$116,$W41*8+8,CS$2)*$AM41</f>
        <v>2700</v>
      </c>
      <c r="CT41" s="14">
        <f>INDEX(装备数值!$X$13:$AH$116,$P41*8+1,CT$2)*$AF41+INDEX(装备数值!$X$13:$AH$116,$Q41*8+2,CT$2)*$AG41+INDEX(装备数值!$X$13:$AH$116,$S41*8+3,CT$2)*$AH41+INDEX(装备数值!$X$13:$AH$116,$R41*8+4,CT$2)*$AI41+INDEX(装备数值!$X$13:$AH$116,$T41*8+5,CT$2)*$AJ41+INDEX(装备数值!$X$13:$AH$116,$U41*8+6,CT$2)*$AK41+INDEX(装备数值!$X$13:$AH$116,$V41*8+7,CT$2)*$AL41+INDEX(装备数值!$X$13:$AH$116,$W41*8+8,CT$2)*$AM41</f>
        <v>3000</v>
      </c>
      <c r="CU41" s="14">
        <f>INDEX(装备数值!$X$13:$AH$116,$P41*8+1,CU$2)*$AF41+INDEX(装备数值!$X$13:$AH$116,$Q41*8+2,CU$2)*$AG41+INDEX(装备数值!$X$13:$AH$116,$S41*8+3,CU$2)*$AH41+INDEX(装备数值!$X$13:$AH$116,$R41*8+4,CU$2)*$AI41+INDEX(装备数值!$X$13:$AH$116,$T41*8+5,CU$2)*$AJ41+INDEX(装备数值!$X$13:$AH$116,$U41*8+6,CU$2)*$AK41+INDEX(装备数值!$X$13:$AH$116,$V41*8+7,CU$2)*$AL41+INDEX(装备数值!$X$13:$AH$116,$W41*8+8,CU$2)*$AM41</f>
        <v>3000</v>
      </c>
      <c r="CV41" s="14">
        <f>INDEX(装备数值!$X$13:$AH$116,$P41*8+1,CV$2)*$AF41+INDEX(装备数值!$X$13:$AH$116,$Q41*8+2,CV$2)*$AG41+INDEX(装备数值!$X$13:$AH$116,$S41*8+3,CV$2)*$AH41+INDEX(装备数值!$X$13:$AH$116,$R41*8+4,CV$2)*$AI41+INDEX(装备数值!$X$13:$AH$116,$T41*8+5,CV$2)*$AJ41+INDEX(装备数值!$X$13:$AH$116,$U41*8+6,CV$2)*$AK41+INDEX(装备数值!$X$13:$AH$116,$V41*8+7,CV$2)*$AL41+INDEX(装备数值!$X$13:$AH$116,$W41*8+8,CV$2)*$AM41</f>
        <v>0</v>
      </c>
      <c r="CW41" s="14">
        <f>INDEX(装备数值!$X$13:$AH$116,$P41*8+1,CW$2)*$AF41+INDEX(装备数值!$X$13:$AH$116,$Q41*8+2,CW$2)*$AG41+INDEX(装备数值!$X$13:$AH$116,$S41*8+3,CW$2)*$AH41+INDEX(装备数值!$X$13:$AH$116,$R41*8+4,CW$2)*$AI41+INDEX(装备数值!$X$13:$AH$116,$T41*8+5,CW$2)*$AJ41+INDEX(装备数值!$X$13:$AH$116,$U41*8+6,CW$2)*$AK41+INDEX(装备数值!$X$13:$AH$116,$V41*8+7,CW$2)*$AL41+INDEX(装备数值!$X$13:$AH$116,$W41*8+8,CW$2)*$AM41</f>
        <v>0</v>
      </c>
      <c r="CY41" s="14">
        <f>INDEX(装备数值!$AN$17:$AN$117,MATCH(MIN($X41:$AE41),装备数值!$AO$17:$AO$117,1))</f>
        <v>10</v>
      </c>
      <c r="CZ41" s="14">
        <f>IF(COUNTIF($P41:$W41,"&gt;"&amp;0)=8,INDEX(装备数值!AR$17:AR$117,$CY41+1),0)</f>
        <v>1200</v>
      </c>
      <c r="DA41" s="14">
        <f>IF(COUNTIF($P41:$W41,"&gt;"&amp;0)=8,INDEX(装备数值!AS$17:AS$117,$CY41+1),0)</f>
        <v>9000</v>
      </c>
      <c r="DB41" s="14">
        <f>IF(COUNTIF($P41:$W41,"&gt;"&amp;0)=8,INDEX(装备数值!AT$17:AT$117,$CY41+1),0)</f>
        <v>600</v>
      </c>
      <c r="DC41" s="14">
        <f>IF(COUNTIF($P41:$W41,"&gt;"&amp;0)=8,INDEX(装备数值!AU$17:AU$117,$CY41+1),0)</f>
        <v>12000</v>
      </c>
      <c r="DD41" s="14">
        <f>IF(COUNTIF($P41:$W41,"&gt;"&amp;0)=8,INDEX(装备数值!AV$17:AV$117,$CY41+1),0)</f>
        <v>200</v>
      </c>
      <c r="DF41" s="14">
        <f>INDEX(装备数值!$AY$17:$AY$77,MATCH(MIN($AF41:$AM41),装备数值!$AZ$17:$AZ$77,1))</f>
        <v>5</v>
      </c>
      <c r="DG41" s="26">
        <f>INDEX(装备数值!BA$17:BA$77,通天塔!DF41+1)</f>
        <v>0.05</v>
      </c>
      <c r="DH41" s="26">
        <f>INDEX(装备数值!BA$17:BA$77,通天塔!DF41+1)</f>
        <v>0.05</v>
      </c>
      <c r="DJ41" s="14">
        <f t="shared" si="40"/>
        <v>9</v>
      </c>
      <c r="DK41" s="14">
        <f>VLOOKUP(DJ41,军阶与晶片数值!$W$6:$X$27,2)</f>
        <v>2</v>
      </c>
      <c r="DL41" s="14">
        <f>INDEX(军阶与晶片数值!Y$6:Y$27,$DK41+1)</f>
        <v>200</v>
      </c>
      <c r="DM41" s="14">
        <f>INDEX(军阶与晶片数值!Z$6:Z$27,$DK41+1)</f>
        <v>200</v>
      </c>
      <c r="DN41" s="14">
        <f>INDEX(军阶与晶片数值!AA$6:AA$27,$DK41+1)</f>
        <v>200</v>
      </c>
      <c r="DO41" s="14">
        <f>INDEX(军阶与晶片数值!AB$6:AB$27,$DK41+1)</f>
        <v>200</v>
      </c>
      <c r="DP41" s="29">
        <f>INDEX(军阶与晶片数值!AC$6:AC$27,$DK41+1)</f>
        <v>10</v>
      </c>
      <c r="DQ41" s="29">
        <f>INDEX(军阶与晶片数值!AD$6:AD$27,$DK41+1)</f>
        <v>5</v>
      </c>
      <c r="DS41" s="26">
        <f>INDEX(军阶与晶片数值!I$6:I$16,AN41+1)</f>
        <v>0.01</v>
      </c>
      <c r="DT41" s="26">
        <f>INDEX(军阶与晶片数值!M$6:M$16,AO41+1)</f>
        <v>0.03</v>
      </c>
      <c r="DU41" s="26">
        <f>INDEX(军阶与晶片数值!J$6:J$16,AP41+1)</f>
        <v>0.03</v>
      </c>
      <c r="DV41" s="26">
        <f>INDEX(军阶与晶片数值!K$6:K$16,AQ41+1)</f>
        <v>0.06</v>
      </c>
      <c r="DW41" s="26">
        <f>INDEX(军阶与晶片数值!L$6:L$16,AR41+1)</f>
        <v>0.06</v>
      </c>
      <c r="DX41" s="28">
        <f>INDEX(军阶与晶片数值!N$6:N$16,AS41+1)</f>
        <v>0</v>
      </c>
      <c r="DY41" s="28">
        <f>INDEX(军阶与晶片数值!O$6:O$16,AT41+1)</f>
        <v>0</v>
      </c>
      <c r="DZ41" s="28">
        <f>INDEX(军阶与晶片数值!P$6:P$16,AU41+1)</f>
        <v>0</v>
      </c>
      <c r="EA41" s="28">
        <f>INDEX(军阶与晶片数值!Q$6:Q$16,AV41+1)</f>
        <v>0</v>
      </c>
      <c r="EB41" s="26">
        <f>INDEX(军阶与晶片数值!R$6:R$16,AW41+1)</f>
        <v>0</v>
      </c>
      <c r="EC41" s="26">
        <f>INDEX(军阶与晶片数值!S$6:S$16,AX41+1)</f>
        <v>0</v>
      </c>
      <c r="ED41" s="26">
        <f>INDEX(军阶与晶片数值!T$6:T$16,AY41+1)</f>
        <v>0</v>
      </c>
      <c r="EE41" s="26">
        <f>INDEX(军阶与晶片数值!U$6:U$16,AZ41+1)</f>
        <v>0</v>
      </c>
      <c r="EG41" s="26">
        <f>INDEX(军阶与晶片数值!$C$6:$C$36,通天塔!$BA41+1)</f>
        <v>0.25</v>
      </c>
      <c r="EH41" s="26">
        <f>INDEX(军阶与晶片数值!$C$6:$C$36,通天塔!$BA41+1)</f>
        <v>0.25</v>
      </c>
      <c r="EI41" s="26">
        <f>INDEX(军阶与晶片数值!$C$6:$C$36,通天塔!$BA41+1)</f>
        <v>0.25</v>
      </c>
      <c r="EJ41" s="26">
        <f>INDEX(军阶与晶片数值!$C$6:$C$36,通天塔!$BA41+1)</f>
        <v>0.25</v>
      </c>
      <c r="EK41" s="26">
        <f>INDEX(军阶与晶片数值!$C$6:$C$36,通天塔!$BA41+1)</f>
        <v>0.25</v>
      </c>
      <c r="EM41" s="14">
        <f>INDEX(战舰突破!$H$6:$H$18,通天塔!$J41+1)+INDEX(战舰突破!$H$23:$H$35,通天塔!$K41+1)+INDEX(战舰突破!$H$40:$H$52,通天塔!$L41+1)</f>
        <v>200</v>
      </c>
      <c r="EN41" s="14">
        <f>INDEX(战舰突破!$I$6:$I$18,通天塔!$J41+1)+INDEX(战舰突破!$I$23:$I$35,通天塔!$K41+1)+INDEX(战舰突破!$I$40:$I$52,通天塔!$L41+1)</f>
        <v>200</v>
      </c>
      <c r="EO41" s="14">
        <f>INDEX(战舰突破!$J$6:$J$18,通天塔!$J41+1)+INDEX(战舰突破!$J$23:$J$35,通天塔!$K41+1)+INDEX(战舰突破!$J$40:$J$52,通天塔!$L41+1)</f>
        <v>0</v>
      </c>
      <c r="EP41" s="14">
        <f>INDEX(战舰突破!$K$6:$K$18,通天塔!$J41+1)+INDEX(战舰突破!$K$23:$K$35,通天塔!$K41+1)+INDEX(战舰突破!$K$40:$K$52,通天塔!$L41+1)</f>
        <v>0</v>
      </c>
      <c r="EQ41" s="14">
        <f>INDEX(战舰突破!$L$6:$L$18,通天塔!$J41+1)+INDEX(战舰突破!$L$23:$L$35,通天塔!$K41+1)+INDEX(战舰突破!$L$40:$L$52,通天塔!$L41+1)</f>
        <v>200</v>
      </c>
      <c r="ER41" s="18">
        <f>INDEX(战舰突破!$N$6:$N$18,通天塔!$J41+1)+INDEX(战舰突破!$N$23:$N$35,通天塔!$K41+1)+INDEX(战舰突破!$N$40:$N$52,通天塔!$L41+1)</f>
        <v>0</v>
      </c>
      <c r="ES41" s="18">
        <f>INDEX(战舰突破!$O$6:$O$18,通天塔!$J41+1)+INDEX(战舰突破!$O$23:$O$35,通天塔!$K41+1)+INDEX(战舰突破!$O$40:$O$52,通天塔!$L41+1)</f>
        <v>0</v>
      </c>
      <c r="ET41" s="18">
        <f>INDEX(战舰突破!$P$6:$P$18,通天塔!$J41+1)+INDEX(战舰突破!$P$23:$P$35,通天塔!$K41+1)+INDEX(战舰突破!$P$40:$P$52,通天塔!$L41+1)</f>
        <v>0</v>
      </c>
      <c r="EU41" s="18">
        <f>INDEX(战舰突破!$Q$6:$Q$18,通天塔!$J41+1)+INDEX(战舰突破!$Q$23:$Q$35,通天塔!$K41+1)+INDEX(战舰突破!$Q$40:$Q$52,通天塔!$L41+1)</f>
        <v>0</v>
      </c>
      <c r="EV41" s="18">
        <f>INDEX(战舰突破!$R$6:$R$18,通天塔!$J41+1)+INDEX(战舰突破!$R$23:$R$35,通天塔!$K41+1)+INDEX(战舰突破!$R$40:$R$52,通天塔!$L41+1)</f>
        <v>0</v>
      </c>
      <c r="EW41" s="18">
        <f>INDEX(战舰突破!$M$6:$M$18,通天塔!$J41+1)+INDEX(战舰突破!$M$23:$M$35,通天塔!$K41+1)+INDEX(战舰突破!$M$40:$M$52,通天塔!$L41+1)</f>
        <v>0</v>
      </c>
      <c r="EX41" s="22">
        <f>INDEX(战舰突破!$W$6:$W$18,通天塔!$J41+1)+INDEX(战舰突破!$W$23:$W$35,通天塔!$K41+1)+INDEX(战舰突破!$W$40:$W$52,通天塔!$L41+1)</f>
        <v>0.3</v>
      </c>
      <c r="FA41" s="14">
        <f>INDEX(战舰突破!$S$6:$S$18,通天塔!$J41+1)</f>
        <v>0</v>
      </c>
      <c r="FB41" s="14">
        <f>INDEX(战舰突破!$T$6:$T$18,通天塔!$J41+1)</f>
        <v>0.25</v>
      </c>
      <c r="FC41" s="14">
        <f>INDEX(战舰突破!$U$6:$U$18,通天塔!$J41+1)</f>
        <v>0.1</v>
      </c>
      <c r="FD41" s="14">
        <f>INDEX(战舰突破!$V$6:$V$18,通天塔!$J41+1)</f>
        <v>0</v>
      </c>
      <c r="FE41" s="14">
        <f>INDEX(战舰突破!$X$6:$X$18,通天塔!$J41+1)</f>
        <v>4</v>
      </c>
      <c r="FG41" s="14">
        <f>INDEX(战舰突破!$S$23:$S$35,通天塔!$J41+1)</f>
        <v>0.25</v>
      </c>
      <c r="FH41" s="14">
        <f>INDEX(战舰突破!$T$23:$T$35,通天塔!$J41+1)</f>
        <v>0</v>
      </c>
      <c r="FI41" s="14">
        <f>INDEX(战舰突破!$U$23:$U$35,通天塔!$J41+1)</f>
        <v>0.1</v>
      </c>
      <c r="FJ41" s="14">
        <f>INDEX(战舰突破!$V$23:$V$35,通天塔!$J41+1)</f>
        <v>0</v>
      </c>
      <c r="FK41" s="14">
        <f>INDEX(战舰突破!$X$23:$X$35,通天塔!$J41+1)</f>
        <v>60</v>
      </c>
      <c r="FM41" s="14">
        <f>INDEX(战舰突破!$S$40:$S$52,通天塔!$J41+1)</f>
        <v>0.25</v>
      </c>
      <c r="FN41" s="14">
        <f>INDEX(战舰突破!$T$40:$T$52,通天塔!$J41+1)</f>
        <v>0</v>
      </c>
      <c r="FO41" s="14">
        <f>INDEX(战舰突破!$U$40:$U$52,通天塔!$J41+1)</f>
        <v>0.1</v>
      </c>
      <c r="FP41" s="14">
        <f>INDEX(战舰突破!$V$40:$V$52,通天塔!$J41+1)</f>
        <v>0</v>
      </c>
      <c r="FQ41" s="14">
        <f>INDEX(战舰突破!$X$40:$X$52,通天塔!$J41+1)</f>
        <v>100</v>
      </c>
      <c r="FT41" s="14">
        <f t="shared" si="41"/>
        <v>30375</v>
      </c>
      <c r="FU41" s="14">
        <f t="shared" si="42"/>
        <v>30799</v>
      </c>
      <c r="FV41" s="14">
        <f t="shared" si="43"/>
        <v>31254</v>
      </c>
      <c r="FW41" s="14">
        <f t="shared" si="44"/>
        <v>221325</v>
      </c>
      <c r="FX41" s="14">
        <f t="shared" si="45"/>
        <v>14147</v>
      </c>
      <c r="FY41" s="14">
        <f t="shared" si="46"/>
        <v>384952</v>
      </c>
      <c r="FZ41" s="14">
        <f t="shared" si="47"/>
        <v>7018</v>
      </c>
      <c r="GA41" s="28">
        <f t="shared" si="48"/>
        <v>3500</v>
      </c>
      <c r="GB41" s="28">
        <f t="shared" si="49"/>
        <v>2900</v>
      </c>
      <c r="GC41" s="28">
        <f t="shared" si="50"/>
        <v>3200</v>
      </c>
      <c r="GD41" s="28">
        <f t="shared" si="51"/>
        <v>3200</v>
      </c>
      <c r="GE41" s="28">
        <f t="shared" si="52"/>
        <v>1.05</v>
      </c>
      <c r="GF41" s="28">
        <f t="shared" si="53"/>
        <v>1.05</v>
      </c>
      <c r="GG41" s="28">
        <f t="shared" si="54"/>
        <v>0</v>
      </c>
      <c r="GH41" s="28">
        <f t="shared" si="55"/>
        <v>10.01</v>
      </c>
      <c r="GI41" s="14">
        <f t="shared" si="56"/>
        <v>1</v>
      </c>
      <c r="GJ41" s="14">
        <f t="shared" si="57"/>
        <v>1.25</v>
      </c>
      <c r="GK41" s="14">
        <f t="shared" si="58"/>
        <v>1.25</v>
      </c>
      <c r="GL41" s="18">
        <f t="shared" si="59"/>
        <v>1.25</v>
      </c>
      <c r="GM41" s="18">
        <f t="shared" si="60"/>
        <v>1</v>
      </c>
      <c r="GN41" s="18">
        <f t="shared" si="61"/>
        <v>1</v>
      </c>
      <c r="GO41" s="29">
        <f t="shared" si="123"/>
        <v>3650</v>
      </c>
      <c r="GP41" s="29">
        <f t="shared" si="123"/>
        <v>3950</v>
      </c>
      <c r="GQ41" s="29">
        <f t="shared" si="123"/>
        <v>3950</v>
      </c>
      <c r="GR41" s="26">
        <f t="shared" si="63"/>
        <v>0.1</v>
      </c>
      <c r="GS41" s="26">
        <f t="shared" si="64"/>
        <v>0.1</v>
      </c>
      <c r="GT41" s="26">
        <f t="shared" si="65"/>
        <v>0.1</v>
      </c>
      <c r="GU41" s="14">
        <f t="shared" si="66"/>
        <v>2</v>
      </c>
      <c r="GV41" s="14">
        <f t="shared" si="67"/>
        <v>2</v>
      </c>
      <c r="GW41" s="14">
        <f t="shared" si="68"/>
        <v>2</v>
      </c>
      <c r="GX41" s="14">
        <f t="shared" si="69"/>
        <v>4</v>
      </c>
      <c r="GY41" s="14">
        <f t="shared" si="70"/>
        <v>60</v>
      </c>
      <c r="GZ41" s="14">
        <f t="shared" si="71"/>
        <v>100</v>
      </c>
      <c r="HA41">
        <v>37</v>
      </c>
      <c r="HB41" s="14">
        <f t="shared" si="72"/>
        <v>4356595</v>
      </c>
      <c r="HD41" s="14">
        <f t="shared" si="73"/>
        <v>28294</v>
      </c>
      <c r="HE41" s="14">
        <f t="shared" si="74"/>
        <v>15157</v>
      </c>
      <c r="HF41" s="29">
        <f t="shared" si="75"/>
        <v>2784</v>
      </c>
      <c r="HG41" s="29">
        <f t="shared" si="76"/>
        <v>1770</v>
      </c>
      <c r="HH41" s="29">
        <f t="shared" si="77"/>
        <v>2137</v>
      </c>
      <c r="HI41" s="29">
        <f t="shared" si="78"/>
        <v>1995</v>
      </c>
      <c r="HJ41" s="14">
        <f t="shared" si="79"/>
        <v>1.05</v>
      </c>
      <c r="HK41" s="14">
        <f t="shared" si="80"/>
        <v>1.05</v>
      </c>
      <c r="HL41" s="14">
        <f t="shared" si="81"/>
        <v>9242</v>
      </c>
      <c r="HM41" s="14">
        <f t="shared" si="82"/>
        <v>12747</v>
      </c>
      <c r="HN41" s="26">
        <f t="shared" si="83"/>
        <v>0.54384133611691021</v>
      </c>
      <c r="HO41" s="26">
        <f t="shared" si="84"/>
        <v>0.44482259232440258</v>
      </c>
      <c r="HP41" s="29">
        <f t="shared" si="85"/>
        <v>2658</v>
      </c>
      <c r="HQ41" s="29">
        <f t="shared" si="86"/>
        <v>10501</v>
      </c>
      <c r="HR41" s="29">
        <f t="shared" si="87"/>
        <v>14363</v>
      </c>
      <c r="HS41" s="26">
        <f t="shared" si="88"/>
        <v>0.48305898491083676</v>
      </c>
      <c r="HT41" s="26">
        <f t="shared" si="89"/>
        <v>0.5344993141289438</v>
      </c>
      <c r="HU41" s="26">
        <f t="shared" si="90"/>
        <v>0.5344993141289438</v>
      </c>
      <c r="HV41" s="26">
        <f t="shared" si="91"/>
        <v>8.3058984910836742E-2</v>
      </c>
      <c r="HW41" s="29">
        <f t="shared" si="114"/>
        <v>1.4</v>
      </c>
      <c r="HX41" s="29">
        <f t="shared" si="115"/>
        <v>1.8143004115226338</v>
      </c>
      <c r="HY41" s="29">
        <f t="shared" si="116"/>
        <v>1.8143004115226338</v>
      </c>
      <c r="HZ41" s="29">
        <f t="shared" si="117"/>
        <v>18605.999999999996</v>
      </c>
      <c r="IA41" s="29">
        <f t="shared" si="118"/>
        <v>12701.312414266118</v>
      </c>
      <c r="IB41" s="29">
        <f t="shared" si="119"/>
        <v>13029.398405349795</v>
      </c>
      <c r="IC41" s="29">
        <f t="shared" si="120"/>
        <v>130694</v>
      </c>
      <c r="ID41" s="14">
        <f t="shared" si="92"/>
        <v>44336.71</v>
      </c>
      <c r="IH41" s="14">
        <v>1</v>
      </c>
      <c r="II41" s="14">
        <v>1</v>
      </c>
      <c r="IJ41" s="14">
        <v>480</v>
      </c>
      <c r="IK41" s="14">
        <v>80</v>
      </c>
      <c r="IL41" s="14">
        <v>60</v>
      </c>
      <c r="IM41" s="23">
        <f t="shared" si="93"/>
        <v>6741378</v>
      </c>
      <c r="IN41" s="23">
        <f t="shared" si="110"/>
        <v>1</v>
      </c>
      <c r="IO41" s="23">
        <f t="shared" si="111"/>
        <v>6741.38</v>
      </c>
      <c r="IP41" s="23">
        <f t="shared" si="112"/>
        <v>10251355</v>
      </c>
      <c r="IQ41" s="23">
        <f t="shared" si="96"/>
        <v>1</v>
      </c>
      <c r="IR41" s="23">
        <f t="shared" si="97"/>
        <v>10251.36</v>
      </c>
      <c r="IS41" s="14">
        <v>1</v>
      </c>
      <c r="IT41" s="14">
        <v>1</v>
      </c>
      <c r="IU41" s="14">
        <v>240</v>
      </c>
      <c r="IV41" s="14">
        <v>40</v>
      </c>
      <c r="IW41" s="14">
        <v>30</v>
      </c>
      <c r="IX41" s="23">
        <f>INT(($HP41*$GI41*IU41*$HW41+$HQ41*$GJ41*$HX41*IV41+$HR41*$GK41*$HY41*IW41)+$IC41*IS41+($HQ41*$GJ41*$HX41*IT41*5*6/1.5+$HR41*$GK41*$HY41*IT41*5*6/2))</f>
        <v>3918486</v>
      </c>
      <c r="IY41" s="23">
        <f t="shared" si="98"/>
        <v>1</v>
      </c>
      <c r="IZ41" s="23">
        <f t="shared" si="99"/>
        <v>3918.49</v>
      </c>
      <c r="JA41" s="23"/>
      <c r="JB41" s="23"/>
      <c r="JC41" s="23"/>
      <c r="JG41">
        <f t="shared" si="121"/>
        <v>1.3882331984142819</v>
      </c>
      <c r="JH41">
        <f t="shared" si="122"/>
        <v>1.4576448583349961</v>
      </c>
      <c r="JJ41" s="14">
        <v>10</v>
      </c>
      <c r="JK41" s="14">
        <v>2</v>
      </c>
      <c r="JL41" s="14">
        <v>1.5</v>
      </c>
      <c r="JM41" s="23">
        <f>INT(($HP41*$GI41*$HW41*JJ41+$HQ41*$GJ41*$HX41*JK41+$HR41*$GK41*$HY41*JL41))</f>
        <v>133702</v>
      </c>
      <c r="JN41" s="23">
        <f t="shared" si="100"/>
        <v>0</v>
      </c>
      <c r="JO41" s="23">
        <f t="shared" si="101"/>
        <v>133702</v>
      </c>
      <c r="JP41" s="14">
        <v>30</v>
      </c>
      <c r="JQ41" s="14">
        <v>6</v>
      </c>
      <c r="JR41" s="14">
        <v>4</v>
      </c>
      <c r="JS41" s="23">
        <f>INT(($HP41*$GI41*$HW41*JP41+$HQ41*$GJ41*$HX41*JQ41+$HR41*$GK41*$HY41*JR41))</f>
        <v>384819</v>
      </c>
      <c r="JT41" s="23">
        <f t="shared" si="102"/>
        <v>0</v>
      </c>
      <c r="JU41" s="23">
        <f t="shared" si="103"/>
        <v>384819</v>
      </c>
      <c r="JW41" s="23">
        <f t="shared" si="104"/>
        <v>513092</v>
      </c>
      <c r="JX41" s="23">
        <f t="shared" si="105"/>
        <v>0</v>
      </c>
      <c r="JY41" s="23">
        <f t="shared" si="106"/>
        <v>513092</v>
      </c>
      <c r="JZ41" s="23">
        <f t="shared" si="113"/>
        <v>200553</v>
      </c>
      <c r="KA41" s="23">
        <f t="shared" si="108"/>
        <v>0</v>
      </c>
      <c r="KB41" s="23">
        <f t="shared" si="109"/>
        <v>200553</v>
      </c>
    </row>
    <row r="42" spans="1:294" ht="16.5" x14ac:dyDescent="0.2">
      <c r="A42">
        <v>10</v>
      </c>
      <c r="B42">
        <v>400</v>
      </c>
      <c r="C42" s="14">
        <f t="shared" si="39"/>
        <v>1</v>
      </c>
      <c r="D42" s="14">
        <v>38</v>
      </c>
      <c r="E42" s="14" t="s">
        <v>733</v>
      </c>
      <c r="F42" s="14">
        <v>105</v>
      </c>
      <c r="G42" s="14">
        <v>105</v>
      </c>
      <c r="H42" s="14">
        <v>105</v>
      </c>
      <c r="I42" s="14">
        <v>105</v>
      </c>
      <c r="J42" s="14">
        <v>3</v>
      </c>
      <c r="K42" s="14">
        <v>3</v>
      </c>
      <c r="L42" s="14">
        <v>3</v>
      </c>
      <c r="M42" s="14">
        <v>2</v>
      </c>
      <c r="N42" s="14">
        <v>2</v>
      </c>
      <c r="O42" s="14">
        <v>2</v>
      </c>
      <c r="P42" s="14">
        <v>4</v>
      </c>
      <c r="Q42" s="14">
        <v>4</v>
      </c>
      <c r="R42" s="14">
        <v>3</v>
      </c>
      <c r="S42" s="14">
        <v>3</v>
      </c>
      <c r="T42" s="14">
        <v>3</v>
      </c>
      <c r="U42" s="14">
        <v>3</v>
      </c>
      <c r="V42" s="14">
        <v>3</v>
      </c>
      <c r="W42" s="14">
        <v>3</v>
      </c>
      <c r="X42" s="14">
        <v>105</v>
      </c>
      <c r="Y42" s="14">
        <v>105</v>
      </c>
      <c r="Z42" s="14">
        <v>105</v>
      </c>
      <c r="AA42" s="14">
        <v>105</v>
      </c>
      <c r="AB42" s="14">
        <v>105</v>
      </c>
      <c r="AC42" s="14">
        <v>105</v>
      </c>
      <c r="AD42" s="14">
        <v>105</v>
      </c>
      <c r="AE42" s="14">
        <v>105</v>
      </c>
      <c r="AF42" s="14">
        <v>12</v>
      </c>
      <c r="AG42" s="14">
        <v>12</v>
      </c>
      <c r="AH42" s="14">
        <v>12</v>
      </c>
      <c r="AI42" s="14">
        <v>12</v>
      </c>
      <c r="AJ42" s="14">
        <v>12</v>
      </c>
      <c r="AK42" s="14">
        <v>12</v>
      </c>
      <c r="AL42" s="14">
        <v>12</v>
      </c>
      <c r="AM42" s="14">
        <v>12</v>
      </c>
      <c r="AN42" s="14">
        <v>1</v>
      </c>
      <c r="AO42" s="14">
        <v>2</v>
      </c>
      <c r="AP42" s="14">
        <v>2</v>
      </c>
      <c r="AQ42" s="14">
        <v>2</v>
      </c>
      <c r="AR42" s="14">
        <v>2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7</v>
      </c>
      <c r="BF42" s="14">
        <f>ROUND((INDEX(新战舰养成!S$6:S$18,通天塔!$J42+1)+INDEX(新战舰养成!D$6:D$18,通天塔!$J42+1)*(通天塔!$G42-1))*INDEX(战舰突破!$D$6:$D$18,通天塔!$M42+1),0)</f>
        <v>5850</v>
      </c>
      <c r="BG42" s="14">
        <f>ROUND((INDEX(新战舰养成!T$6:T$18,通天塔!$J42+1)+INDEX(新战舰养成!E$6:E$18,通天塔!$J42+1)*(通天塔!$G42-1))*INDEX(战舰突破!$D$6:$D$18,通天塔!$M42+1),0)</f>
        <v>46728</v>
      </c>
      <c r="BH42" s="14">
        <f>ROUND((INDEX(新战舰养成!U$6:U$18,通天塔!$J42+1)+INDEX(新战舰养成!F$6:F$18,通天塔!$J42+1)*(通天塔!$G42-1))*INDEX(战舰突破!$D$6:$D$18,通天塔!$M42+1),0)</f>
        <v>3011</v>
      </c>
      <c r="BI42" s="14">
        <f>ROUND((INDEX(新战舰养成!V$6:V$18,通天塔!$J42+1)+INDEX(新战舰养成!G$6:G$18,通天塔!$J42+1)*(通天塔!$G42-1))*INDEX(战舰突破!$D$6:$D$18,通天塔!$M42+1),0)</f>
        <v>360</v>
      </c>
      <c r="BJ42" s="14">
        <f>ROUND((INDEX(新战舰养成!W$6:W$18,通天塔!$J42+1)+INDEX(新战舰养成!H$6:H$18,通天塔!$J42+1)*(通天塔!$G42-1))*INDEX(战舰突破!$D$6:$D$18,通天塔!$M42+1),0)</f>
        <v>5</v>
      </c>
      <c r="BL42" s="14">
        <f>IF($H42&gt;0,ROUND((INDEX(新战舰养成!X$6:X$18,通天塔!$K42+1)+INDEX(新战舰养成!I$6:I$18,通天塔!$K42+1)*(通天塔!$H42-1))*INDEX(战舰突破!$D$6:$D$18,通天塔!$N42+1),0),0)</f>
        <v>6186</v>
      </c>
      <c r="BM42" s="14">
        <f>IF($H42&gt;0,ROUND((INDEX(新战舰养成!Y$6:Y$18,通天塔!$K42+1)+INDEX(新战舰养成!J$6:J$18,通天塔!$K42+1)*(通天塔!$H42-1))*INDEX(战舰突破!$D$6:$D$18,通天塔!$N42+1),0),0)</f>
        <v>0</v>
      </c>
      <c r="BN42" s="14">
        <f>IF($H42&gt;0,ROUND((INDEX(新战舰养成!Z$6:Z$18,通天塔!$K42+1)+INDEX(新战舰养成!K$6:K$18,通天塔!$K42+1)*(通天塔!$H42-1))*INDEX(战舰突破!$D$6:$D$18,通天塔!$N42+1),0),0)</f>
        <v>0</v>
      </c>
      <c r="BO42" s="14">
        <f>IF($H42&gt;0,ROUND((INDEX(新战舰养成!AA$6:AA$18,通天塔!$K42+1)+INDEX(新战舰养成!L$6:L$18,通天塔!$K42+1)*(通天塔!$H42-1))*INDEX(战舰突破!$D$6:$D$18,通天塔!$N42+1),0),0)</f>
        <v>58500</v>
      </c>
      <c r="BP42" s="14">
        <f>IF($H42&gt;0,ROUND((INDEX(新战舰养成!AB$6:AB$18,通天塔!$K42+1)+INDEX(新战舰养成!M$6:M$18,通天塔!$K42+1)*(通天塔!$H42-1))*INDEX(战舰突破!$D$6:$D$18,通天塔!$N42+1),0),0)</f>
        <v>1168</v>
      </c>
      <c r="BR42" s="14">
        <f>IF($I42&gt;0,ROUND((INDEX(新战舰养成!AC$6:AC$18,通天塔!$L42+1)+INDEX(新战舰养成!I$6:I$18,通天塔!$L42+1)*(通天塔!$I42-1))*INDEX(战舰突破!$D$6:$D$18,通天塔!$O42+1),0),0)</f>
        <v>6546</v>
      </c>
      <c r="BS42" s="14">
        <f>IF($I42&gt;0,ROUND((INDEX(新战舰养成!AD$6:AD$18,通天塔!$L42+1)+INDEX(新战舰养成!J$6:J$18,通天塔!$L42+1)*(通天塔!$I42-1))*INDEX(战舰突破!$D$6:$D$18,通天塔!$O42+1),0),0)</f>
        <v>0</v>
      </c>
      <c r="BT42" s="14">
        <f>IF($I42&gt;0,ROUND((INDEX(新战舰养成!AE$6:AE$18,通天塔!$L42+1)+INDEX(新战舰养成!K$6:K$18,通天塔!$L42+1)*(通天塔!$I42-1))*INDEX(战舰突破!$D$6:$D$18,通天塔!$O42+1),0),0)</f>
        <v>0</v>
      </c>
      <c r="BU42" s="14">
        <f>IF($I42&gt;0,ROUND((INDEX(新战舰养成!AF$6:AF$18,通天塔!$L42+1)+INDEX(新战舰养成!L$6:L$18,通天塔!$L42+1)*(通天塔!$I42-1))*INDEX(战舰突破!$D$6:$D$18,通天塔!$O42+1),0),0)</f>
        <v>44970</v>
      </c>
      <c r="BV42" s="14">
        <f>IF($I42&gt;0,ROUND((INDEX(新战舰养成!AG$6:AG$18,通天塔!$L42+1)+INDEX(新战舰养成!M$6:M$18,通天塔!$L42+1)*(通天塔!$I42-1))*INDEX(战舰突破!$D$6:$D$18,通天塔!$O42+1),0),0)</f>
        <v>1462</v>
      </c>
      <c r="BY42" s="14">
        <f>(INDEX(装备数值!$C$13:$G$116,通天塔!$P42*8+1,BY$2)+INDEX(装备数值!$C$13:$G$116,通天塔!$Q42*8+2,BY$2)+INDEX(装备数值!$C$13:$G$116,通天塔!$S42*8+3,BY$2)+INDEX(装备数值!$C$13:$G$116,通天塔!$R42*8+4,BY$2)+INDEX(装备数值!$C$13:$G$116,通天塔!$T42*8+5,BY$2)+INDEX(装备数值!$C$13:$G$116,通天塔!$U42*8+6,BY$2)+INDEX(装备数值!$C$13:$G$116,通天塔!$V42*8+7,BY$2)+INDEX(装备数值!$C$13:$G$116,通天塔!$W42*8+8,BY$2))</f>
        <v>3400</v>
      </c>
      <c r="BZ42" s="14">
        <f>(INDEX(装备数值!$C$13:$G$116,通天塔!$P42*8+1,BZ$2)+INDEX(装备数值!$C$13:$G$116,通天塔!$Q42*8+2,BZ$2)+INDEX(装备数值!$C$13:$G$116,通天塔!$S42*8+3,BZ$2)+INDEX(装备数值!$C$13:$G$116,通天塔!$R42*8+4,BZ$2)+INDEX(装备数值!$C$13:$G$116,通天塔!$T42*8+5,BZ$2)+INDEX(装备数值!$C$13:$G$116,通天塔!$U42*8+6,BZ$2)+INDEX(装备数值!$C$13:$G$116,通天塔!$V42*8+7,BZ$2)+INDEX(装备数值!$C$13:$G$116,通天塔!$W42*8+8,BZ$2))</f>
        <v>19200</v>
      </c>
      <c r="CA42" s="14">
        <f>(INDEX(装备数值!$C$13:$G$116,通天塔!$P42*8+1,CA$2)+INDEX(装备数值!$C$13:$G$116,通天塔!$Q42*8+2,CA$2)+INDEX(装备数值!$C$13:$G$116,通天塔!$S42*8+3,CA$2)+INDEX(装备数值!$C$13:$G$116,通天塔!$R42*8+4,CA$2)+INDEX(装备数值!$C$13:$G$116,通天塔!$T42*8+5,CA$2)+INDEX(装备数值!$C$13:$G$116,通天塔!$U42*8+6,CA$2)+INDEX(装备数值!$C$13:$G$116,通天塔!$V42*8+7,CA$2)+INDEX(装备数值!$C$13:$G$116,通天塔!$W42*8+8,CA$2))</f>
        <v>1140</v>
      </c>
      <c r="CB42" s="14">
        <f>(INDEX(装备数值!$C$13:$G$116,通天塔!$P42*8+1,CB$2)+INDEX(装备数值!$C$13:$G$116,通天塔!$Q42*8+2,CB$2)+INDEX(装备数值!$C$13:$G$116,通天塔!$S42*8+3,CB$2)+INDEX(装备数值!$C$13:$G$116,通天塔!$R42*8+4,CB$2)+INDEX(装备数值!$C$13:$G$116,通天塔!$T42*8+5,CB$2)+INDEX(装备数值!$C$13:$G$116,通天塔!$U42*8+6,CB$2)+INDEX(装备数值!$C$13:$G$116,通天塔!$V42*8+7,CB$2)+INDEX(装备数值!$C$13:$G$116,通天塔!$W42*8+8,CB$2))</f>
        <v>34000</v>
      </c>
      <c r="CC42" s="14">
        <f>(INDEX(装备数值!$C$13:$G$116,通天塔!$P42*8+1,CC$2)+INDEX(装备数值!$C$13:$G$116,通天塔!$Q42*8+2,CC$2)+INDEX(装备数值!$C$13:$G$116,通天塔!$S42*8+3,CC$2)+INDEX(装备数值!$C$13:$G$116,通天塔!$R42*8+4,CC$2)+INDEX(装备数值!$C$13:$G$116,通天塔!$T42*8+5,CC$2)+INDEX(装备数值!$C$13:$G$116,通天塔!$U42*8+6,CC$2)+INDEX(装备数值!$C$13:$G$116,通天塔!$V42*8+7,CC$2)+INDEX(装备数值!$C$13:$G$116,通天塔!$W42*8+8,CC$2))</f>
        <v>350</v>
      </c>
      <c r="CF42" s="14">
        <f>INDEX(装备数值!$I$13:$M$116,通天塔!$P42*8+1,CF$2)*$X42+INDEX(装备数值!$I$13:$M$116,通天塔!$Q42*8+2,CF$2)*$Y42+INDEX(装备数值!$I$13:$M$116,通天塔!$S42*8+3,CF$2)*$Z42+INDEX(装备数值!$I$13:$M$116,通天塔!$R42*8+4,CF$2)*$AA42+INDEX(装备数值!$I$13:$M$116,通天塔!$T42*8+5,CF$2)*$AB42+INDEX(装备数值!$I$13:$M$116,通天塔!$U42*8+6,CF$2)*$AC42+INDEX(装备数值!$I$13:$M$116,通天塔!$V42*8+7,CF$2)*$AD42+INDEX(装备数值!$I$13:$M$116,通天塔!$W42*8+8,CF$2)*$AE42</f>
        <v>10500</v>
      </c>
      <c r="CG42" s="14">
        <f>INDEX(装备数值!$I$13:$M$116,通天塔!$P42*8+1,CG$2)*$X42+INDEX(装备数值!$I$13:$M$116,通天塔!$Q42*8+2,CG$2)*$Y42+INDEX(装备数值!$I$13:$M$116,通天塔!$S42*8+3,CG$2)*$Z42+INDEX(装备数值!$I$13:$M$116,通天塔!$R42*8+4,CG$2)*$AA42+INDEX(装备数值!$I$13:$M$116,通天塔!$T42*8+5,CG$2)*$AB42+INDEX(装备数值!$I$13:$M$116,通天塔!$U42*8+6,CG$2)*$AC42+INDEX(装备数值!$I$13:$M$116,通天塔!$V42*8+7,CG$2)*$AD42+INDEX(装备数值!$I$13:$M$116,通天塔!$W42*8+8,CG$2)*$AE42</f>
        <v>69300</v>
      </c>
      <c r="CH42" s="14">
        <f>INDEX(装备数值!$I$13:$M$116,通天塔!$P42*8+1,CH$2)*$X42+INDEX(装备数值!$I$13:$M$116,通天塔!$Q42*8+2,CH$2)*$Y42+INDEX(装备数值!$I$13:$M$116,通天塔!$S42*8+3,CH$2)*$Z42+INDEX(装备数值!$I$13:$M$116,通天塔!$R42*8+4,CH$2)*$AA42+INDEX(装备数值!$I$13:$M$116,通天塔!$T42*8+5,CH$2)*$AB42+INDEX(装备数值!$I$13:$M$116,通天塔!$U42*8+6,CH$2)*$AC42+INDEX(装备数值!$I$13:$M$116,通天塔!$V42*8+7,CH$2)*$AD42+INDEX(装备数值!$I$13:$M$116,通天塔!$W42*8+8,CH$2)*$AE42</f>
        <v>4410</v>
      </c>
      <c r="CI42" s="14">
        <f>INDEX(装备数值!$I$13:$M$116,通天塔!$P42*8+1,CI$2)*$X42+INDEX(装备数值!$I$13:$M$116,通天塔!$Q42*8+2,CI$2)*$Y42+INDEX(装备数值!$I$13:$M$116,通天塔!$S42*8+3,CI$2)*$Z42+INDEX(装备数值!$I$13:$M$116,通天塔!$R42*8+4,CI$2)*$AA42+INDEX(装备数值!$I$13:$M$116,通天塔!$T42*8+5,CI$2)*$AB42+INDEX(装备数值!$I$13:$M$116,通天塔!$U42*8+6,CI$2)*$AC42+INDEX(装备数值!$I$13:$M$116,通天塔!$V42*8+7,CI$2)*$AD42+INDEX(装备数值!$I$13:$M$116,通天塔!$W42*8+8,CI$2)*$AE42</f>
        <v>105000</v>
      </c>
      <c r="CJ42" s="14">
        <f>INDEX(装备数值!$I$13:$M$116,通天塔!$P42*8+1,CJ$2)*$X42+INDEX(装备数值!$I$13:$M$116,通天塔!$Q42*8+2,CJ$2)*$Y42+INDEX(装备数值!$I$13:$M$116,通天塔!$S42*8+3,CJ$2)*$Z42+INDEX(装备数值!$I$13:$M$116,通天塔!$R42*8+4,CJ$2)*$AA42+INDEX(装备数值!$I$13:$M$116,通天塔!$T42*8+5,CJ$2)*$AB42+INDEX(装备数值!$I$13:$M$116,通天塔!$U42*8+6,CJ$2)*$AC42+INDEX(装备数值!$I$13:$M$116,通天塔!$V42*8+7,CJ$2)*$AD42+INDEX(装备数值!$I$13:$M$116,通天塔!$W42*8+8,CJ$2)*$AE42</f>
        <v>1470</v>
      </c>
      <c r="CM42" s="14">
        <f>INDEX(装备数值!$X$13:$AH$116,$P42*8+1,CM$2)*$AF42+INDEX(装备数值!$X$13:$AH$116,$Q42*8+2,CM$2)*$AG42+INDEX(装备数值!$X$13:$AH$116,$S42*8+3,CM$2)*$AH42+INDEX(装备数值!$X$13:$AH$116,$R42*8+4,CM$2)*$AI42+INDEX(装备数值!$X$13:$AH$116,$T42*8+5,CM$2)*$AJ42+INDEX(装备数值!$X$13:$AH$116,$U42*8+6,CM$2)*$AK42+INDEX(装备数值!$X$13:$AH$116,$V42*8+7,CM$2)*$AL42+INDEX(装备数值!$X$13:$AH$116,$W42*8+8,CM$2)*$AM42</f>
        <v>3600</v>
      </c>
      <c r="CN42" s="14">
        <f>INDEX(装备数值!$X$13:$AH$116,$P42*8+1,CN$2)*$AF42+INDEX(装备数值!$X$13:$AH$116,$Q42*8+2,CN$2)*$AG42+INDEX(装备数值!$X$13:$AH$116,$S42*8+3,CN$2)*$AH42+INDEX(装备数值!$X$13:$AH$116,$R42*8+4,CN$2)*$AI42+INDEX(装备数值!$X$13:$AH$116,$T42*8+5,CN$2)*$AJ42+INDEX(装备数值!$X$13:$AH$116,$U42*8+6,CN$2)*$AK42+INDEX(装备数值!$X$13:$AH$116,$V42*8+7,CN$2)*$AL42+INDEX(装备数值!$X$13:$AH$116,$W42*8+8,CN$2)*$AM42</f>
        <v>31500</v>
      </c>
      <c r="CO42" s="14">
        <f>INDEX(装备数值!$X$13:$AH$116,$P42*8+1,CO$2)*$AF42+INDEX(装备数值!$X$13:$AH$116,$Q42*8+2,CO$2)*$AG42+INDEX(装备数值!$X$13:$AH$116,$S42*8+3,CO$2)*$AH42+INDEX(装备数值!$X$13:$AH$116,$R42*8+4,CO$2)*$AI42+INDEX(装备数值!$X$13:$AH$116,$T42*8+5,CO$2)*$AJ42+INDEX(装备数值!$X$13:$AH$116,$U42*8+6,CO$2)*$AK42+INDEX(装备数值!$X$13:$AH$116,$V42*8+7,CO$2)*$AL42+INDEX(装备数值!$X$13:$AH$116,$W42*8+8,CO$2)*$AM42</f>
        <v>1800</v>
      </c>
      <c r="CP42" s="14">
        <f>INDEX(装备数值!$X$13:$AH$116,$P42*8+1,CP$2)*$AF42+INDEX(装备数值!$X$13:$AH$116,$Q42*8+2,CP$2)*$AG42+INDEX(装备数值!$X$13:$AH$116,$S42*8+3,CP$2)*$AH42+INDEX(装备数值!$X$13:$AH$116,$R42*8+4,CP$2)*$AI42+INDEX(装备数值!$X$13:$AH$116,$T42*8+5,CP$2)*$AJ42+INDEX(装备数值!$X$13:$AH$116,$U42*8+6,CP$2)*$AK42+INDEX(装备数值!$X$13:$AH$116,$V42*8+7,CP$2)*$AL42+INDEX(装备数值!$X$13:$AH$116,$W42*8+8,CP$2)*$AM42</f>
        <v>42000</v>
      </c>
      <c r="CQ42" s="14">
        <f>INDEX(装备数值!$X$13:$AH$116,$P42*8+1,CQ$2)*$AF42+INDEX(装备数值!$X$13:$AH$116,$Q42*8+2,CQ$2)*$AG42+INDEX(装备数值!$X$13:$AH$116,$S42*8+3,CQ$2)*$AH42+INDEX(装备数值!$X$13:$AH$116,$R42*8+4,CQ$2)*$AI42+INDEX(装备数值!$X$13:$AH$116,$T42*8+5,CQ$2)*$AJ42+INDEX(装备数值!$X$13:$AH$116,$U42*8+6,CQ$2)*$AK42+INDEX(装备数值!$X$13:$AH$116,$V42*8+7,CQ$2)*$AL42+INDEX(装备数值!$X$13:$AH$116,$W42*8+8,CQ$2)*$AM42</f>
        <v>720</v>
      </c>
      <c r="CR42" s="14">
        <f>INDEX(装备数值!$X$13:$AH$116,$P42*8+1,CR$2)*$AF42+INDEX(装备数值!$X$13:$AH$116,$Q42*8+2,CR$2)*$AG42+INDEX(装备数值!$X$13:$AH$116,$S42*8+3,CR$2)*$AH42+INDEX(装备数值!$X$13:$AH$116,$R42*8+4,CR$2)*$AI42+INDEX(装备数值!$X$13:$AH$116,$T42*8+5,CR$2)*$AJ42+INDEX(装备数值!$X$13:$AH$116,$U42*8+6,CR$2)*$AK42+INDEX(装备数值!$X$13:$AH$116,$V42*8+7,CR$2)*$AL42+INDEX(装备数值!$X$13:$AH$116,$W42*8+8,CR$2)*$AM42</f>
        <v>3300</v>
      </c>
      <c r="CS42" s="14">
        <f>INDEX(装备数值!$X$13:$AH$116,$P42*8+1,CS$2)*$AF42+INDEX(装备数值!$X$13:$AH$116,$Q42*8+2,CS$2)*$AG42+INDEX(装备数值!$X$13:$AH$116,$S42*8+3,CS$2)*$AH42+INDEX(装备数值!$X$13:$AH$116,$R42*8+4,CS$2)*$AI42+INDEX(装备数值!$X$13:$AH$116,$T42*8+5,CS$2)*$AJ42+INDEX(装备数值!$X$13:$AH$116,$U42*8+6,CS$2)*$AK42+INDEX(装备数值!$X$13:$AH$116,$V42*8+7,CS$2)*$AL42+INDEX(装备数值!$X$13:$AH$116,$W42*8+8,CS$2)*$AM42</f>
        <v>2700</v>
      </c>
      <c r="CT42" s="14">
        <f>INDEX(装备数值!$X$13:$AH$116,$P42*8+1,CT$2)*$AF42+INDEX(装备数值!$X$13:$AH$116,$Q42*8+2,CT$2)*$AG42+INDEX(装备数值!$X$13:$AH$116,$S42*8+3,CT$2)*$AH42+INDEX(装备数值!$X$13:$AH$116,$R42*8+4,CT$2)*$AI42+INDEX(装备数值!$X$13:$AH$116,$T42*8+5,CT$2)*$AJ42+INDEX(装备数值!$X$13:$AH$116,$U42*8+6,CT$2)*$AK42+INDEX(装备数值!$X$13:$AH$116,$V42*8+7,CT$2)*$AL42+INDEX(装备数值!$X$13:$AH$116,$W42*8+8,CT$2)*$AM42</f>
        <v>3000</v>
      </c>
      <c r="CU42" s="14">
        <f>INDEX(装备数值!$X$13:$AH$116,$P42*8+1,CU$2)*$AF42+INDEX(装备数值!$X$13:$AH$116,$Q42*8+2,CU$2)*$AG42+INDEX(装备数值!$X$13:$AH$116,$S42*8+3,CU$2)*$AH42+INDEX(装备数值!$X$13:$AH$116,$R42*8+4,CU$2)*$AI42+INDEX(装备数值!$X$13:$AH$116,$T42*8+5,CU$2)*$AJ42+INDEX(装备数值!$X$13:$AH$116,$U42*8+6,CU$2)*$AK42+INDEX(装备数值!$X$13:$AH$116,$V42*8+7,CU$2)*$AL42+INDEX(装备数值!$X$13:$AH$116,$W42*8+8,CU$2)*$AM42</f>
        <v>3000</v>
      </c>
      <c r="CV42" s="14">
        <f>INDEX(装备数值!$X$13:$AH$116,$P42*8+1,CV$2)*$AF42+INDEX(装备数值!$X$13:$AH$116,$Q42*8+2,CV$2)*$AG42+INDEX(装备数值!$X$13:$AH$116,$S42*8+3,CV$2)*$AH42+INDEX(装备数值!$X$13:$AH$116,$R42*8+4,CV$2)*$AI42+INDEX(装备数值!$X$13:$AH$116,$T42*8+5,CV$2)*$AJ42+INDEX(装备数值!$X$13:$AH$116,$U42*8+6,CV$2)*$AK42+INDEX(装备数值!$X$13:$AH$116,$V42*8+7,CV$2)*$AL42+INDEX(装备数值!$X$13:$AH$116,$W42*8+8,CV$2)*$AM42</f>
        <v>0</v>
      </c>
      <c r="CW42" s="14">
        <f>INDEX(装备数值!$X$13:$AH$116,$P42*8+1,CW$2)*$AF42+INDEX(装备数值!$X$13:$AH$116,$Q42*8+2,CW$2)*$AG42+INDEX(装备数值!$X$13:$AH$116,$S42*8+3,CW$2)*$AH42+INDEX(装备数值!$X$13:$AH$116,$R42*8+4,CW$2)*$AI42+INDEX(装备数值!$X$13:$AH$116,$T42*8+5,CW$2)*$AJ42+INDEX(装备数值!$X$13:$AH$116,$U42*8+6,CW$2)*$AK42+INDEX(装备数值!$X$13:$AH$116,$V42*8+7,CW$2)*$AL42+INDEX(装备数值!$X$13:$AH$116,$W42*8+8,CW$2)*$AM42</f>
        <v>0</v>
      </c>
      <c r="CY42" s="14">
        <f>INDEX(装备数值!$AN$17:$AN$117,MATCH(MIN($X42:$AE42),装备数值!$AO$17:$AO$117,1))</f>
        <v>10</v>
      </c>
      <c r="CZ42" s="14">
        <f>IF(COUNTIF($P42:$W42,"&gt;"&amp;0)=8,INDEX(装备数值!AR$17:AR$117,$CY42+1),0)</f>
        <v>1200</v>
      </c>
      <c r="DA42" s="14">
        <f>IF(COUNTIF($P42:$W42,"&gt;"&amp;0)=8,INDEX(装备数值!AS$17:AS$117,$CY42+1),0)</f>
        <v>9000</v>
      </c>
      <c r="DB42" s="14">
        <f>IF(COUNTIF($P42:$W42,"&gt;"&amp;0)=8,INDEX(装备数值!AT$17:AT$117,$CY42+1),0)</f>
        <v>600</v>
      </c>
      <c r="DC42" s="14">
        <f>IF(COUNTIF($P42:$W42,"&gt;"&amp;0)=8,INDEX(装备数值!AU$17:AU$117,$CY42+1),0)</f>
        <v>12000</v>
      </c>
      <c r="DD42" s="14">
        <f>IF(COUNTIF($P42:$W42,"&gt;"&amp;0)=8,INDEX(装备数值!AV$17:AV$117,$CY42+1),0)</f>
        <v>200</v>
      </c>
      <c r="DF42" s="14">
        <f>INDEX(装备数值!$AY$17:$AY$77,MATCH(MIN($AF42:$AM42),装备数值!$AZ$17:$AZ$77,1))</f>
        <v>6</v>
      </c>
      <c r="DG42" s="26">
        <f>INDEX(装备数值!BA$17:BA$77,通天塔!DF42+1)</f>
        <v>0.06</v>
      </c>
      <c r="DH42" s="26">
        <f>INDEX(装备数值!BA$17:BA$77,通天塔!DF42+1)</f>
        <v>0.06</v>
      </c>
      <c r="DJ42" s="14">
        <f t="shared" si="40"/>
        <v>9</v>
      </c>
      <c r="DK42" s="14">
        <f>VLOOKUP(DJ42,军阶与晶片数值!$W$6:$X$27,2)</f>
        <v>2</v>
      </c>
      <c r="DL42" s="14">
        <f>INDEX(军阶与晶片数值!Y$6:Y$27,$DK42+1)</f>
        <v>200</v>
      </c>
      <c r="DM42" s="14">
        <f>INDEX(军阶与晶片数值!Z$6:Z$27,$DK42+1)</f>
        <v>200</v>
      </c>
      <c r="DN42" s="14">
        <f>INDEX(军阶与晶片数值!AA$6:AA$27,$DK42+1)</f>
        <v>200</v>
      </c>
      <c r="DO42" s="14">
        <f>INDEX(军阶与晶片数值!AB$6:AB$27,$DK42+1)</f>
        <v>200</v>
      </c>
      <c r="DP42" s="29">
        <f>INDEX(军阶与晶片数值!AC$6:AC$27,$DK42+1)</f>
        <v>10</v>
      </c>
      <c r="DQ42" s="29">
        <f>INDEX(军阶与晶片数值!AD$6:AD$27,$DK42+1)</f>
        <v>5</v>
      </c>
      <c r="DS42" s="26">
        <f>INDEX(军阶与晶片数值!I$6:I$16,AN42+1)</f>
        <v>0.01</v>
      </c>
      <c r="DT42" s="26">
        <f>INDEX(军阶与晶片数值!M$6:M$16,AO42+1)</f>
        <v>0.03</v>
      </c>
      <c r="DU42" s="26">
        <f>INDEX(军阶与晶片数值!J$6:J$16,AP42+1)</f>
        <v>0.03</v>
      </c>
      <c r="DV42" s="26">
        <f>INDEX(军阶与晶片数值!K$6:K$16,AQ42+1)</f>
        <v>0.06</v>
      </c>
      <c r="DW42" s="26">
        <f>INDEX(军阶与晶片数值!L$6:L$16,AR42+1)</f>
        <v>0.06</v>
      </c>
      <c r="DX42" s="28">
        <f>INDEX(军阶与晶片数值!N$6:N$16,AS42+1)</f>
        <v>0</v>
      </c>
      <c r="DY42" s="28">
        <f>INDEX(军阶与晶片数值!O$6:O$16,AT42+1)</f>
        <v>0</v>
      </c>
      <c r="DZ42" s="28">
        <f>INDEX(军阶与晶片数值!P$6:P$16,AU42+1)</f>
        <v>0</v>
      </c>
      <c r="EA42" s="28">
        <f>INDEX(军阶与晶片数值!Q$6:Q$16,AV42+1)</f>
        <v>0</v>
      </c>
      <c r="EB42" s="26">
        <f>INDEX(军阶与晶片数值!R$6:R$16,AW42+1)</f>
        <v>0</v>
      </c>
      <c r="EC42" s="26">
        <f>INDEX(军阶与晶片数值!S$6:S$16,AX42+1)</f>
        <v>0</v>
      </c>
      <c r="ED42" s="26">
        <f>INDEX(军阶与晶片数值!T$6:T$16,AY42+1)</f>
        <v>0</v>
      </c>
      <c r="EE42" s="26">
        <f>INDEX(军阶与晶片数值!U$6:U$16,AZ42+1)</f>
        <v>0</v>
      </c>
      <c r="EG42" s="26">
        <f>INDEX(军阶与晶片数值!$C$6:$C$36,通天塔!$BA42+1)</f>
        <v>0.25</v>
      </c>
      <c r="EH42" s="26">
        <f>INDEX(军阶与晶片数值!$C$6:$C$36,通天塔!$BA42+1)</f>
        <v>0.25</v>
      </c>
      <c r="EI42" s="26">
        <f>INDEX(军阶与晶片数值!$C$6:$C$36,通天塔!$BA42+1)</f>
        <v>0.25</v>
      </c>
      <c r="EJ42" s="26">
        <f>INDEX(军阶与晶片数值!$C$6:$C$36,通天塔!$BA42+1)</f>
        <v>0.25</v>
      </c>
      <c r="EK42" s="26">
        <f>INDEX(军阶与晶片数值!$C$6:$C$36,通天塔!$BA42+1)</f>
        <v>0.25</v>
      </c>
      <c r="EM42" s="14">
        <f>INDEX(战舰突破!$H$6:$H$18,通天塔!$J42+1)+INDEX(战舰突破!$H$23:$H$35,通天塔!$K42+1)+INDEX(战舰突破!$H$40:$H$52,通天塔!$L42+1)</f>
        <v>200</v>
      </c>
      <c r="EN42" s="14">
        <f>INDEX(战舰突破!$I$6:$I$18,通天塔!$J42+1)+INDEX(战舰突破!$I$23:$I$35,通天塔!$K42+1)+INDEX(战舰突破!$I$40:$I$52,通天塔!$L42+1)</f>
        <v>200</v>
      </c>
      <c r="EO42" s="14">
        <f>INDEX(战舰突破!$J$6:$J$18,通天塔!$J42+1)+INDEX(战舰突破!$J$23:$J$35,通天塔!$K42+1)+INDEX(战舰突破!$J$40:$J$52,通天塔!$L42+1)</f>
        <v>0</v>
      </c>
      <c r="EP42" s="14">
        <f>INDEX(战舰突破!$K$6:$K$18,通天塔!$J42+1)+INDEX(战舰突破!$K$23:$K$35,通天塔!$K42+1)+INDEX(战舰突破!$K$40:$K$52,通天塔!$L42+1)</f>
        <v>0</v>
      </c>
      <c r="EQ42" s="14">
        <f>INDEX(战舰突破!$L$6:$L$18,通天塔!$J42+1)+INDEX(战舰突破!$L$23:$L$35,通天塔!$K42+1)+INDEX(战舰突破!$L$40:$L$52,通天塔!$L42+1)</f>
        <v>200</v>
      </c>
      <c r="ER42" s="18">
        <f>INDEX(战舰突破!$N$6:$N$18,通天塔!$J42+1)+INDEX(战舰突破!$N$23:$N$35,通天塔!$K42+1)+INDEX(战舰突破!$N$40:$N$52,通天塔!$L42+1)</f>
        <v>0</v>
      </c>
      <c r="ES42" s="18">
        <f>INDEX(战舰突破!$O$6:$O$18,通天塔!$J42+1)+INDEX(战舰突破!$O$23:$O$35,通天塔!$K42+1)+INDEX(战舰突破!$O$40:$O$52,通天塔!$L42+1)</f>
        <v>0</v>
      </c>
      <c r="ET42" s="18">
        <f>INDEX(战舰突破!$P$6:$P$18,通天塔!$J42+1)+INDEX(战舰突破!$P$23:$P$35,通天塔!$K42+1)+INDEX(战舰突破!$P$40:$P$52,通天塔!$L42+1)</f>
        <v>0</v>
      </c>
      <c r="EU42" s="18">
        <f>INDEX(战舰突破!$Q$6:$Q$18,通天塔!$J42+1)+INDEX(战舰突破!$Q$23:$Q$35,通天塔!$K42+1)+INDEX(战舰突破!$Q$40:$Q$52,通天塔!$L42+1)</f>
        <v>0</v>
      </c>
      <c r="EV42" s="18">
        <f>INDEX(战舰突破!$R$6:$R$18,通天塔!$J42+1)+INDEX(战舰突破!$R$23:$R$35,通天塔!$K42+1)+INDEX(战舰突破!$R$40:$R$52,通天塔!$L42+1)</f>
        <v>0</v>
      </c>
      <c r="EW42" s="18">
        <f>INDEX(战舰突破!$M$6:$M$18,通天塔!$J42+1)+INDEX(战舰突破!$M$23:$M$35,通天塔!$K42+1)+INDEX(战舰突破!$M$40:$M$52,通天塔!$L42+1)</f>
        <v>0</v>
      </c>
      <c r="EX42" s="22">
        <f>INDEX(战舰突破!$W$6:$W$18,通天塔!$J42+1)+INDEX(战舰突破!$W$23:$W$35,通天塔!$K42+1)+INDEX(战舰突破!$W$40:$W$52,通天塔!$L42+1)</f>
        <v>0.3</v>
      </c>
      <c r="FA42" s="14">
        <f>INDEX(战舰突破!$S$6:$S$18,通天塔!$J42+1)</f>
        <v>0</v>
      </c>
      <c r="FB42" s="14">
        <f>INDEX(战舰突破!$T$6:$T$18,通天塔!$J42+1)</f>
        <v>0.25</v>
      </c>
      <c r="FC42" s="14">
        <f>INDEX(战舰突破!$U$6:$U$18,通天塔!$J42+1)</f>
        <v>0.1</v>
      </c>
      <c r="FD42" s="14">
        <f>INDEX(战舰突破!$V$6:$V$18,通天塔!$J42+1)</f>
        <v>0</v>
      </c>
      <c r="FE42" s="14">
        <f>INDEX(战舰突破!$X$6:$X$18,通天塔!$J42+1)</f>
        <v>4</v>
      </c>
      <c r="FG42" s="14">
        <f>INDEX(战舰突破!$S$23:$S$35,通天塔!$J42+1)</f>
        <v>0.25</v>
      </c>
      <c r="FH42" s="14">
        <f>INDEX(战舰突破!$T$23:$T$35,通天塔!$J42+1)</f>
        <v>0</v>
      </c>
      <c r="FI42" s="14">
        <f>INDEX(战舰突破!$U$23:$U$35,通天塔!$J42+1)</f>
        <v>0.1</v>
      </c>
      <c r="FJ42" s="14">
        <f>INDEX(战舰突破!$V$23:$V$35,通天塔!$J42+1)</f>
        <v>0</v>
      </c>
      <c r="FK42" s="14">
        <f>INDEX(战舰突破!$X$23:$X$35,通天塔!$J42+1)</f>
        <v>60</v>
      </c>
      <c r="FM42" s="14">
        <f>INDEX(战舰突破!$S$40:$S$52,通天塔!$J42+1)</f>
        <v>0.25</v>
      </c>
      <c r="FN42" s="14">
        <f>INDEX(战舰突破!$T$40:$T$52,通天塔!$J42+1)</f>
        <v>0</v>
      </c>
      <c r="FO42" s="14">
        <f>INDEX(战舰突破!$U$40:$U$52,通天塔!$J42+1)</f>
        <v>0.1</v>
      </c>
      <c r="FP42" s="14">
        <f>INDEX(战舰突破!$V$40:$V$52,通天塔!$J42+1)</f>
        <v>0</v>
      </c>
      <c r="FQ42" s="14">
        <f>INDEX(战舰突破!$X$40:$X$52,通天塔!$J42+1)</f>
        <v>100</v>
      </c>
      <c r="FT42" s="14">
        <f t="shared" si="41"/>
        <v>31246</v>
      </c>
      <c r="FU42" s="14">
        <f t="shared" si="42"/>
        <v>31671</v>
      </c>
      <c r="FV42" s="14">
        <f t="shared" si="43"/>
        <v>32125</v>
      </c>
      <c r="FW42" s="14">
        <f t="shared" si="44"/>
        <v>226249</v>
      </c>
      <c r="FX42" s="14">
        <f t="shared" si="45"/>
        <v>14369</v>
      </c>
      <c r="FY42" s="14">
        <f t="shared" si="46"/>
        <v>393299</v>
      </c>
      <c r="FZ42" s="14">
        <f t="shared" si="47"/>
        <v>7121</v>
      </c>
      <c r="GA42" s="28">
        <f t="shared" si="48"/>
        <v>3500</v>
      </c>
      <c r="GB42" s="28">
        <f t="shared" si="49"/>
        <v>2900</v>
      </c>
      <c r="GC42" s="28">
        <f t="shared" si="50"/>
        <v>3200</v>
      </c>
      <c r="GD42" s="28">
        <f t="shared" si="51"/>
        <v>3200</v>
      </c>
      <c r="GE42" s="28">
        <f t="shared" si="52"/>
        <v>1.06</v>
      </c>
      <c r="GF42" s="28">
        <f t="shared" si="53"/>
        <v>1.06</v>
      </c>
      <c r="GG42" s="28">
        <f t="shared" si="54"/>
        <v>0</v>
      </c>
      <c r="GH42" s="28">
        <f t="shared" si="55"/>
        <v>10.01</v>
      </c>
      <c r="GI42" s="14">
        <f t="shared" si="56"/>
        <v>1</v>
      </c>
      <c r="GJ42" s="14">
        <f t="shared" si="57"/>
        <v>1.25</v>
      </c>
      <c r="GK42" s="14">
        <f t="shared" si="58"/>
        <v>1.25</v>
      </c>
      <c r="GL42" s="18">
        <f t="shared" si="59"/>
        <v>1.25</v>
      </c>
      <c r="GM42" s="18">
        <f t="shared" si="60"/>
        <v>1</v>
      </c>
      <c r="GN42" s="18">
        <f t="shared" si="61"/>
        <v>1</v>
      </c>
      <c r="GO42" s="29">
        <f t="shared" si="123"/>
        <v>3650</v>
      </c>
      <c r="GP42" s="29">
        <f t="shared" si="123"/>
        <v>3950</v>
      </c>
      <c r="GQ42" s="29">
        <f t="shared" si="123"/>
        <v>3950</v>
      </c>
      <c r="GR42" s="26">
        <f t="shared" si="63"/>
        <v>0.1</v>
      </c>
      <c r="GS42" s="26">
        <f t="shared" si="64"/>
        <v>0.1</v>
      </c>
      <c r="GT42" s="26">
        <f t="shared" si="65"/>
        <v>0.1</v>
      </c>
      <c r="GU42" s="14">
        <f t="shared" si="66"/>
        <v>2</v>
      </c>
      <c r="GV42" s="14">
        <f t="shared" si="67"/>
        <v>2</v>
      </c>
      <c r="GW42" s="14">
        <f t="shared" si="68"/>
        <v>2</v>
      </c>
      <c r="GX42" s="14">
        <f t="shared" si="69"/>
        <v>4</v>
      </c>
      <c r="GY42" s="14">
        <f t="shared" si="70"/>
        <v>60</v>
      </c>
      <c r="GZ42" s="14">
        <f t="shared" si="71"/>
        <v>100</v>
      </c>
      <c r="HA42">
        <v>38</v>
      </c>
      <c r="HB42" s="14">
        <f t="shared" si="72"/>
        <v>4460097</v>
      </c>
      <c r="HD42" s="14">
        <f t="shared" si="73"/>
        <v>28738</v>
      </c>
      <c r="HE42" s="14">
        <f t="shared" si="74"/>
        <v>15593</v>
      </c>
      <c r="HF42" s="29">
        <f t="shared" si="75"/>
        <v>2784</v>
      </c>
      <c r="HG42" s="29">
        <f t="shared" si="76"/>
        <v>1770</v>
      </c>
      <c r="HH42" s="29">
        <f t="shared" si="77"/>
        <v>2137</v>
      </c>
      <c r="HI42" s="29">
        <f t="shared" si="78"/>
        <v>1995</v>
      </c>
      <c r="HJ42" s="14">
        <f t="shared" si="79"/>
        <v>1.06</v>
      </c>
      <c r="HK42" s="14">
        <f t="shared" si="80"/>
        <v>1.06</v>
      </c>
      <c r="HL42" s="14">
        <f t="shared" si="81"/>
        <v>9504</v>
      </c>
      <c r="HM42" s="14">
        <f t="shared" si="82"/>
        <v>13183</v>
      </c>
      <c r="HN42" s="26">
        <f t="shared" si="83"/>
        <v>0.54384133611691021</v>
      </c>
      <c r="HO42" s="26">
        <f t="shared" si="84"/>
        <v>0.44482259232440258</v>
      </c>
      <c r="HP42" s="29">
        <f t="shared" si="85"/>
        <v>2724</v>
      </c>
      <c r="HQ42" s="29">
        <f t="shared" si="86"/>
        <v>10756</v>
      </c>
      <c r="HR42" s="29">
        <f t="shared" si="87"/>
        <v>14702</v>
      </c>
      <c r="HS42" s="26">
        <f t="shared" si="88"/>
        <v>0.48305898491083676</v>
      </c>
      <c r="HT42" s="26">
        <f t="shared" si="89"/>
        <v>0.5344993141289438</v>
      </c>
      <c r="HU42" s="26">
        <f t="shared" si="90"/>
        <v>0.5344993141289438</v>
      </c>
      <c r="HV42" s="26">
        <f t="shared" si="91"/>
        <v>8.3058984910836742E-2</v>
      </c>
      <c r="HW42" s="29">
        <f t="shared" si="114"/>
        <v>1.4</v>
      </c>
      <c r="HX42" s="29">
        <f t="shared" si="115"/>
        <v>1.8143004115226338</v>
      </c>
      <c r="HY42" s="29">
        <f t="shared" si="116"/>
        <v>1.8143004115226338</v>
      </c>
      <c r="HZ42" s="29">
        <f t="shared" si="117"/>
        <v>19067.999999999996</v>
      </c>
      <c r="IA42" s="29">
        <f t="shared" si="118"/>
        <v>13009.743484224966</v>
      </c>
      <c r="IB42" s="29">
        <f t="shared" si="119"/>
        <v>13336.922325102882</v>
      </c>
      <c r="IC42" s="29">
        <f t="shared" si="120"/>
        <v>134425</v>
      </c>
      <c r="ID42" s="14">
        <f t="shared" si="92"/>
        <v>45414.67</v>
      </c>
      <c r="IH42" s="14">
        <v>1</v>
      </c>
      <c r="II42" s="14">
        <v>1</v>
      </c>
      <c r="IJ42" s="14">
        <v>480</v>
      </c>
      <c r="IK42" s="14">
        <v>80</v>
      </c>
      <c r="IL42" s="14">
        <v>60</v>
      </c>
      <c r="IM42" s="23">
        <f t="shared" si="93"/>
        <v>6904952</v>
      </c>
      <c r="IN42" s="23">
        <f t="shared" si="110"/>
        <v>1</v>
      </c>
      <c r="IO42" s="23">
        <f t="shared" si="111"/>
        <v>6904.95</v>
      </c>
      <c r="IP42" s="23">
        <f t="shared" si="112"/>
        <v>10540790</v>
      </c>
      <c r="IQ42" s="23">
        <f t="shared" si="96"/>
        <v>1</v>
      </c>
      <c r="IR42" s="23">
        <f t="shared" si="97"/>
        <v>10540.79</v>
      </c>
      <c r="IS42" s="14">
        <v>1</v>
      </c>
      <c r="IT42" s="14">
        <v>1</v>
      </c>
      <c r="IU42" s="14">
        <v>240</v>
      </c>
      <c r="IV42" s="14">
        <v>40</v>
      </c>
      <c r="IW42" s="14">
        <v>30</v>
      </c>
      <c r="IX42" s="23">
        <f>INT(($HP42*$GI42*IU42*$HW42+$HQ42*$GJ42*$HX42*IV42+$HR42*$GK42*$HY42*IW42)+$IC42*IS42+($HQ42*$GJ42*$HX42*IT42*5*6/1.5+$HR42*$GK42*$HY42*IT42*5*6/2))</f>
        <v>4013688</v>
      </c>
      <c r="IY42" s="23">
        <f t="shared" si="98"/>
        <v>1</v>
      </c>
      <c r="IZ42" s="23">
        <f t="shared" si="99"/>
        <v>4013.69</v>
      </c>
      <c r="JA42" s="23"/>
      <c r="JB42" s="23"/>
      <c r="JC42" s="23"/>
      <c r="JG42">
        <f t="shared" si="121"/>
        <v>1.3968380238581306</v>
      </c>
      <c r="JH42">
        <f t="shared" si="122"/>
        <v>1.4806483052896184</v>
      </c>
      <c r="JJ42" s="14">
        <v>10</v>
      </c>
      <c r="JK42" s="14">
        <v>2</v>
      </c>
      <c r="JL42" s="14">
        <v>1.5</v>
      </c>
      <c r="JM42" s="23">
        <f>INT(($HP42*$GI42*$HW42*JJ42+$HQ42*$GJ42*$HX42*JK42+$HR42*$GK42*$HY42*JL42))</f>
        <v>136935</v>
      </c>
      <c r="JN42" s="23">
        <f t="shared" si="100"/>
        <v>0</v>
      </c>
      <c r="JO42" s="23">
        <f t="shared" si="101"/>
        <v>136935</v>
      </c>
      <c r="JP42" s="14">
        <v>30</v>
      </c>
      <c r="JQ42" s="14">
        <v>6</v>
      </c>
      <c r="JR42" s="14">
        <v>4</v>
      </c>
      <c r="JS42" s="23">
        <f>INT(($HP42*$GI42*$HW42*JP42+$HQ42*$GJ42*$HX42*JQ42+$HR42*$GK42*$HY42*JR42))</f>
        <v>394136</v>
      </c>
      <c r="JT42" s="23">
        <f t="shared" si="102"/>
        <v>0</v>
      </c>
      <c r="JU42" s="23">
        <f t="shared" si="103"/>
        <v>394136</v>
      </c>
      <c r="JW42" s="23">
        <f t="shared" si="104"/>
        <v>525515</v>
      </c>
      <c r="JX42" s="23">
        <f t="shared" si="105"/>
        <v>0</v>
      </c>
      <c r="JY42" s="23">
        <f t="shared" si="106"/>
        <v>525515</v>
      </c>
      <c r="JZ42" s="23">
        <f t="shared" si="113"/>
        <v>205403</v>
      </c>
      <c r="KA42" s="23">
        <f t="shared" si="108"/>
        <v>0</v>
      </c>
      <c r="KB42" s="23">
        <f t="shared" si="109"/>
        <v>205403</v>
      </c>
    </row>
    <row r="43" spans="1:294" ht="16.5" x14ac:dyDescent="0.2">
      <c r="A43">
        <v>11</v>
      </c>
      <c r="B43">
        <v>420</v>
      </c>
      <c r="C43" s="14">
        <f t="shared" si="39"/>
        <v>1</v>
      </c>
      <c r="D43" s="14">
        <v>39</v>
      </c>
      <c r="E43" s="14" t="s">
        <v>684</v>
      </c>
      <c r="F43" s="14">
        <v>105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F43" s="14">
        <f>ROUND((INDEX(新战舰养成!S$6:S$18,通天塔!$J43+1)+INDEX(新战舰养成!D$6:D$18,通天塔!$J43+1)*(通天塔!$G43-1))*INDEX(战舰突破!$D$6:$D$18,通天塔!$M43+1),0)</f>
        <v>10</v>
      </c>
      <c r="BG43" s="14">
        <f>ROUND((INDEX(新战舰养成!T$6:T$18,通天塔!$J43+1)+INDEX(新战舰养成!E$6:E$18,通天塔!$J43+1)*(通天塔!$G43-1))*INDEX(战舰突破!$D$6:$D$18,通天塔!$M43+1),0)</f>
        <v>20</v>
      </c>
      <c r="BH43" s="14">
        <f>ROUND((INDEX(新战舰养成!U$6:U$18,通天塔!$J43+1)+INDEX(新战舰养成!F$6:F$18,通天塔!$J43+1)*(通天塔!$G43-1))*INDEX(战舰突破!$D$6:$D$18,通天塔!$M43+1),0)</f>
        <v>5</v>
      </c>
      <c r="BI43" s="14">
        <f>ROUND((INDEX(新战舰养成!V$6:V$18,通天塔!$J43+1)+INDEX(新战舰养成!G$6:G$18,通天塔!$J43+1)*(通天塔!$G43-1))*INDEX(战舰突破!$D$6:$D$18,通天塔!$M43+1),0)</f>
        <v>300</v>
      </c>
      <c r="BJ43" s="14">
        <f>ROUND((INDEX(新战舰养成!W$6:W$18,通天塔!$J43+1)+INDEX(新战舰养成!H$6:H$18,通天塔!$J43+1)*(通天塔!$G43-1))*INDEX(战舰突破!$D$6:$D$18,通天塔!$M43+1),0)</f>
        <v>4</v>
      </c>
      <c r="BL43" s="14">
        <f>IF($H43&gt;0,ROUND((INDEX(新战舰养成!X$6:X$18,通天塔!$K43+1)+INDEX(新战舰养成!I$6:I$18,通天塔!$K43+1)*(通天塔!$H43-1))*INDEX(战舰突破!$D$6:$D$18,通天塔!$N43+1),0),0)</f>
        <v>0</v>
      </c>
      <c r="BM43" s="14">
        <f>IF($H43&gt;0,ROUND((INDEX(新战舰养成!Y$6:Y$18,通天塔!$K43+1)+INDEX(新战舰养成!J$6:J$18,通天塔!$K43+1)*(通天塔!$H43-1))*INDEX(战舰突破!$D$6:$D$18,通天塔!$N43+1),0),0)</f>
        <v>0</v>
      </c>
      <c r="BN43" s="14">
        <f>IF($H43&gt;0,ROUND((INDEX(新战舰养成!Z$6:Z$18,通天塔!$K43+1)+INDEX(新战舰养成!K$6:K$18,通天塔!$K43+1)*(通天塔!$H43-1))*INDEX(战舰突破!$D$6:$D$18,通天塔!$N43+1),0),0)</f>
        <v>0</v>
      </c>
      <c r="BO43" s="14">
        <f>IF($H43&gt;0,ROUND((INDEX(新战舰养成!AA$6:AA$18,通天塔!$K43+1)+INDEX(新战舰养成!L$6:L$18,通天塔!$K43+1)*(通天塔!$H43-1))*INDEX(战舰突破!$D$6:$D$18,通天塔!$N43+1),0),0)</f>
        <v>0</v>
      </c>
      <c r="BP43" s="14">
        <f>IF($H43&gt;0,ROUND((INDEX(新战舰养成!AB$6:AB$18,通天塔!$K43+1)+INDEX(新战舰养成!M$6:M$18,通天塔!$K43+1)*(通天塔!$H43-1))*INDEX(战舰突破!$D$6:$D$18,通天塔!$N43+1),0),0)</f>
        <v>0</v>
      </c>
      <c r="BR43" s="14">
        <f>IF($I43&gt;0,ROUND((INDEX(新战舰养成!AC$6:AC$18,通天塔!$L43+1)+INDEX(新战舰养成!I$6:I$18,通天塔!$L43+1)*(通天塔!$I43-1))*INDEX(战舰突破!$D$6:$D$18,通天塔!$O43+1),0),0)</f>
        <v>0</v>
      </c>
      <c r="BS43" s="14">
        <f>IF($I43&gt;0,ROUND((INDEX(新战舰养成!AD$6:AD$18,通天塔!$L43+1)+INDEX(新战舰养成!J$6:J$18,通天塔!$L43+1)*(通天塔!$I43-1))*INDEX(战舰突破!$D$6:$D$18,通天塔!$O43+1),0),0)</f>
        <v>0</v>
      </c>
      <c r="BT43" s="14">
        <f>IF($I43&gt;0,ROUND((INDEX(新战舰养成!AE$6:AE$18,通天塔!$L43+1)+INDEX(新战舰养成!K$6:K$18,通天塔!$L43+1)*(通天塔!$I43-1))*INDEX(战舰突破!$D$6:$D$18,通天塔!$O43+1),0),0)</f>
        <v>0</v>
      </c>
      <c r="BU43" s="14">
        <f>IF($I43&gt;0,ROUND((INDEX(新战舰养成!AF$6:AF$18,通天塔!$L43+1)+INDEX(新战舰养成!L$6:L$18,通天塔!$L43+1)*(通天塔!$I43-1))*INDEX(战舰突破!$D$6:$D$18,通天塔!$O43+1),0),0)</f>
        <v>0</v>
      </c>
      <c r="BV43" s="14">
        <f>IF($I43&gt;0,ROUND((INDEX(新战舰养成!AG$6:AG$18,通天塔!$L43+1)+INDEX(新战舰养成!M$6:M$18,通天塔!$L43+1)*(通天塔!$I43-1))*INDEX(战舰突破!$D$6:$D$18,通天塔!$O43+1),0),0)</f>
        <v>0</v>
      </c>
      <c r="BY43" s="14">
        <f>(INDEX(装备数值!$C$13:$G$116,通天塔!$P43*8+1,BY$2)+INDEX(装备数值!$C$13:$G$116,通天塔!$Q43*8+2,BY$2)+INDEX(装备数值!$C$13:$G$116,通天塔!$S43*8+3,BY$2)+INDEX(装备数值!$C$13:$G$116,通天塔!$R43*8+4,BY$2)+INDEX(装备数值!$C$13:$G$116,通天塔!$T43*8+5,BY$2)+INDEX(装备数值!$C$13:$G$116,通天塔!$U43*8+6,BY$2)+INDEX(装备数值!$C$13:$G$116,通天塔!$V43*8+7,BY$2)+INDEX(装备数值!$C$13:$G$116,通天塔!$W43*8+8,BY$2))</f>
        <v>0</v>
      </c>
      <c r="BZ43" s="14">
        <f>(INDEX(装备数值!$C$13:$G$116,通天塔!$P43*8+1,BZ$2)+INDEX(装备数值!$C$13:$G$116,通天塔!$Q43*8+2,BZ$2)+INDEX(装备数值!$C$13:$G$116,通天塔!$S43*8+3,BZ$2)+INDEX(装备数值!$C$13:$G$116,通天塔!$R43*8+4,BZ$2)+INDEX(装备数值!$C$13:$G$116,通天塔!$T43*8+5,BZ$2)+INDEX(装备数值!$C$13:$G$116,通天塔!$U43*8+6,BZ$2)+INDEX(装备数值!$C$13:$G$116,通天塔!$V43*8+7,BZ$2)+INDEX(装备数值!$C$13:$G$116,通天塔!$W43*8+8,BZ$2))</f>
        <v>0</v>
      </c>
      <c r="CA43" s="14">
        <f>(INDEX(装备数值!$C$13:$G$116,通天塔!$P43*8+1,CA$2)+INDEX(装备数值!$C$13:$G$116,通天塔!$Q43*8+2,CA$2)+INDEX(装备数值!$C$13:$G$116,通天塔!$S43*8+3,CA$2)+INDEX(装备数值!$C$13:$G$116,通天塔!$R43*8+4,CA$2)+INDEX(装备数值!$C$13:$G$116,通天塔!$T43*8+5,CA$2)+INDEX(装备数值!$C$13:$G$116,通天塔!$U43*8+6,CA$2)+INDEX(装备数值!$C$13:$G$116,通天塔!$V43*8+7,CA$2)+INDEX(装备数值!$C$13:$G$116,通天塔!$W43*8+8,CA$2))</f>
        <v>0</v>
      </c>
      <c r="CB43" s="14">
        <f>(INDEX(装备数值!$C$13:$G$116,通天塔!$P43*8+1,CB$2)+INDEX(装备数值!$C$13:$G$116,通天塔!$Q43*8+2,CB$2)+INDEX(装备数值!$C$13:$G$116,通天塔!$S43*8+3,CB$2)+INDEX(装备数值!$C$13:$G$116,通天塔!$R43*8+4,CB$2)+INDEX(装备数值!$C$13:$G$116,通天塔!$T43*8+5,CB$2)+INDEX(装备数值!$C$13:$G$116,通天塔!$U43*8+6,CB$2)+INDEX(装备数值!$C$13:$G$116,通天塔!$V43*8+7,CB$2)+INDEX(装备数值!$C$13:$G$116,通天塔!$W43*8+8,CB$2))</f>
        <v>0</v>
      </c>
      <c r="CC43" s="14">
        <f>(INDEX(装备数值!$C$13:$G$116,通天塔!$P43*8+1,CC$2)+INDEX(装备数值!$C$13:$G$116,通天塔!$Q43*8+2,CC$2)+INDEX(装备数值!$C$13:$G$116,通天塔!$S43*8+3,CC$2)+INDEX(装备数值!$C$13:$G$116,通天塔!$R43*8+4,CC$2)+INDEX(装备数值!$C$13:$G$116,通天塔!$T43*8+5,CC$2)+INDEX(装备数值!$C$13:$G$116,通天塔!$U43*8+6,CC$2)+INDEX(装备数值!$C$13:$G$116,通天塔!$V43*8+7,CC$2)+INDEX(装备数值!$C$13:$G$116,通天塔!$W43*8+8,CC$2))</f>
        <v>0</v>
      </c>
      <c r="CF43" s="14">
        <f>INDEX(装备数值!$I$13:$M$116,通天塔!$P43*8+1,CF$2)*$X43+INDEX(装备数值!$I$13:$M$116,通天塔!$Q43*8+2,CF$2)*$Y43+INDEX(装备数值!$I$13:$M$116,通天塔!$S43*8+3,CF$2)*$Z43+INDEX(装备数值!$I$13:$M$116,通天塔!$R43*8+4,CF$2)*$AA43+INDEX(装备数值!$I$13:$M$116,通天塔!$T43*8+5,CF$2)*$AB43+INDEX(装备数值!$I$13:$M$116,通天塔!$U43*8+6,CF$2)*$AC43+INDEX(装备数值!$I$13:$M$116,通天塔!$V43*8+7,CF$2)*$AD43+INDEX(装备数值!$I$13:$M$116,通天塔!$W43*8+8,CF$2)*$AE43</f>
        <v>0</v>
      </c>
      <c r="CG43" s="14">
        <f>INDEX(装备数值!$I$13:$M$116,通天塔!$P43*8+1,CG$2)*$X43+INDEX(装备数值!$I$13:$M$116,通天塔!$Q43*8+2,CG$2)*$Y43+INDEX(装备数值!$I$13:$M$116,通天塔!$S43*8+3,CG$2)*$Z43+INDEX(装备数值!$I$13:$M$116,通天塔!$R43*8+4,CG$2)*$AA43+INDEX(装备数值!$I$13:$M$116,通天塔!$T43*8+5,CG$2)*$AB43+INDEX(装备数值!$I$13:$M$116,通天塔!$U43*8+6,CG$2)*$AC43+INDEX(装备数值!$I$13:$M$116,通天塔!$V43*8+7,CG$2)*$AD43+INDEX(装备数值!$I$13:$M$116,通天塔!$W43*8+8,CG$2)*$AE43</f>
        <v>0</v>
      </c>
      <c r="CH43" s="14">
        <f>INDEX(装备数值!$I$13:$M$116,通天塔!$P43*8+1,CH$2)*$X43+INDEX(装备数值!$I$13:$M$116,通天塔!$Q43*8+2,CH$2)*$Y43+INDEX(装备数值!$I$13:$M$116,通天塔!$S43*8+3,CH$2)*$Z43+INDEX(装备数值!$I$13:$M$116,通天塔!$R43*8+4,CH$2)*$AA43+INDEX(装备数值!$I$13:$M$116,通天塔!$T43*8+5,CH$2)*$AB43+INDEX(装备数值!$I$13:$M$116,通天塔!$U43*8+6,CH$2)*$AC43+INDEX(装备数值!$I$13:$M$116,通天塔!$V43*8+7,CH$2)*$AD43+INDEX(装备数值!$I$13:$M$116,通天塔!$W43*8+8,CH$2)*$AE43</f>
        <v>0</v>
      </c>
      <c r="CI43" s="14">
        <f>INDEX(装备数值!$I$13:$M$116,通天塔!$P43*8+1,CI$2)*$X43+INDEX(装备数值!$I$13:$M$116,通天塔!$Q43*8+2,CI$2)*$Y43+INDEX(装备数值!$I$13:$M$116,通天塔!$S43*8+3,CI$2)*$Z43+INDEX(装备数值!$I$13:$M$116,通天塔!$R43*8+4,CI$2)*$AA43+INDEX(装备数值!$I$13:$M$116,通天塔!$T43*8+5,CI$2)*$AB43+INDEX(装备数值!$I$13:$M$116,通天塔!$U43*8+6,CI$2)*$AC43+INDEX(装备数值!$I$13:$M$116,通天塔!$V43*8+7,CI$2)*$AD43+INDEX(装备数值!$I$13:$M$116,通天塔!$W43*8+8,CI$2)*$AE43</f>
        <v>0</v>
      </c>
      <c r="CJ43" s="14">
        <f>INDEX(装备数值!$I$13:$M$116,通天塔!$P43*8+1,CJ$2)*$X43+INDEX(装备数值!$I$13:$M$116,通天塔!$Q43*8+2,CJ$2)*$Y43+INDEX(装备数值!$I$13:$M$116,通天塔!$S43*8+3,CJ$2)*$Z43+INDEX(装备数值!$I$13:$M$116,通天塔!$R43*8+4,CJ$2)*$AA43+INDEX(装备数值!$I$13:$M$116,通天塔!$T43*8+5,CJ$2)*$AB43+INDEX(装备数值!$I$13:$M$116,通天塔!$U43*8+6,CJ$2)*$AC43+INDEX(装备数值!$I$13:$M$116,通天塔!$V43*8+7,CJ$2)*$AD43+INDEX(装备数值!$I$13:$M$116,通天塔!$W43*8+8,CJ$2)*$AE43</f>
        <v>0</v>
      </c>
      <c r="CM43" s="14">
        <f>INDEX(装备数值!$X$13:$AH$116,$P43*8+1,CM$2)*$AF43+INDEX(装备数值!$X$13:$AH$116,$Q43*8+2,CM$2)*$AG43+INDEX(装备数值!$X$13:$AH$116,$S43*8+3,CM$2)*$AH43+INDEX(装备数值!$X$13:$AH$116,$R43*8+4,CM$2)*$AI43+INDEX(装备数值!$X$13:$AH$116,$T43*8+5,CM$2)*$AJ43+INDEX(装备数值!$X$13:$AH$116,$U43*8+6,CM$2)*$AK43+INDEX(装备数值!$X$13:$AH$116,$V43*8+7,CM$2)*$AL43+INDEX(装备数值!$X$13:$AH$116,$W43*8+8,CM$2)*$AM43</f>
        <v>0</v>
      </c>
      <c r="CN43" s="14">
        <f>INDEX(装备数值!$X$13:$AH$116,$P43*8+1,CN$2)*$AF43+INDEX(装备数值!$X$13:$AH$116,$Q43*8+2,CN$2)*$AG43+INDEX(装备数值!$X$13:$AH$116,$S43*8+3,CN$2)*$AH43+INDEX(装备数值!$X$13:$AH$116,$R43*8+4,CN$2)*$AI43+INDEX(装备数值!$X$13:$AH$116,$T43*8+5,CN$2)*$AJ43+INDEX(装备数值!$X$13:$AH$116,$U43*8+6,CN$2)*$AK43+INDEX(装备数值!$X$13:$AH$116,$V43*8+7,CN$2)*$AL43+INDEX(装备数值!$X$13:$AH$116,$W43*8+8,CN$2)*$AM43</f>
        <v>0</v>
      </c>
      <c r="CO43" s="14">
        <f>INDEX(装备数值!$X$13:$AH$116,$P43*8+1,CO$2)*$AF43+INDEX(装备数值!$X$13:$AH$116,$Q43*8+2,CO$2)*$AG43+INDEX(装备数值!$X$13:$AH$116,$S43*8+3,CO$2)*$AH43+INDEX(装备数值!$X$13:$AH$116,$R43*8+4,CO$2)*$AI43+INDEX(装备数值!$X$13:$AH$116,$T43*8+5,CO$2)*$AJ43+INDEX(装备数值!$X$13:$AH$116,$U43*8+6,CO$2)*$AK43+INDEX(装备数值!$X$13:$AH$116,$V43*8+7,CO$2)*$AL43+INDEX(装备数值!$X$13:$AH$116,$W43*8+8,CO$2)*$AM43</f>
        <v>0</v>
      </c>
      <c r="CP43" s="14">
        <f>INDEX(装备数值!$X$13:$AH$116,$P43*8+1,CP$2)*$AF43+INDEX(装备数值!$X$13:$AH$116,$Q43*8+2,CP$2)*$AG43+INDEX(装备数值!$X$13:$AH$116,$S43*8+3,CP$2)*$AH43+INDEX(装备数值!$X$13:$AH$116,$R43*8+4,CP$2)*$AI43+INDEX(装备数值!$X$13:$AH$116,$T43*8+5,CP$2)*$AJ43+INDEX(装备数值!$X$13:$AH$116,$U43*8+6,CP$2)*$AK43+INDEX(装备数值!$X$13:$AH$116,$V43*8+7,CP$2)*$AL43+INDEX(装备数值!$X$13:$AH$116,$W43*8+8,CP$2)*$AM43</f>
        <v>0</v>
      </c>
      <c r="CQ43" s="14">
        <f>INDEX(装备数值!$X$13:$AH$116,$P43*8+1,CQ$2)*$AF43+INDEX(装备数值!$X$13:$AH$116,$Q43*8+2,CQ$2)*$AG43+INDEX(装备数值!$X$13:$AH$116,$S43*8+3,CQ$2)*$AH43+INDEX(装备数值!$X$13:$AH$116,$R43*8+4,CQ$2)*$AI43+INDEX(装备数值!$X$13:$AH$116,$T43*8+5,CQ$2)*$AJ43+INDEX(装备数值!$X$13:$AH$116,$U43*8+6,CQ$2)*$AK43+INDEX(装备数值!$X$13:$AH$116,$V43*8+7,CQ$2)*$AL43+INDEX(装备数值!$X$13:$AH$116,$W43*8+8,CQ$2)*$AM43</f>
        <v>0</v>
      </c>
      <c r="CR43" s="14">
        <f>INDEX(装备数值!$X$13:$AH$116,$P43*8+1,CR$2)*$AF43+INDEX(装备数值!$X$13:$AH$116,$Q43*8+2,CR$2)*$AG43+INDEX(装备数值!$X$13:$AH$116,$S43*8+3,CR$2)*$AH43+INDEX(装备数值!$X$13:$AH$116,$R43*8+4,CR$2)*$AI43+INDEX(装备数值!$X$13:$AH$116,$T43*8+5,CR$2)*$AJ43+INDEX(装备数值!$X$13:$AH$116,$U43*8+6,CR$2)*$AK43+INDEX(装备数值!$X$13:$AH$116,$V43*8+7,CR$2)*$AL43+INDEX(装备数值!$X$13:$AH$116,$W43*8+8,CR$2)*$AM43</f>
        <v>0</v>
      </c>
      <c r="CS43" s="14">
        <f>INDEX(装备数值!$X$13:$AH$116,$P43*8+1,CS$2)*$AF43+INDEX(装备数值!$X$13:$AH$116,$Q43*8+2,CS$2)*$AG43+INDEX(装备数值!$X$13:$AH$116,$S43*8+3,CS$2)*$AH43+INDEX(装备数值!$X$13:$AH$116,$R43*8+4,CS$2)*$AI43+INDEX(装备数值!$X$13:$AH$116,$T43*8+5,CS$2)*$AJ43+INDEX(装备数值!$X$13:$AH$116,$U43*8+6,CS$2)*$AK43+INDEX(装备数值!$X$13:$AH$116,$V43*8+7,CS$2)*$AL43+INDEX(装备数值!$X$13:$AH$116,$W43*8+8,CS$2)*$AM43</f>
        <v>0</v>
      </c>
      <c r="CT43" s="14">
        <f>INDEX(装备数值!$X$13:$AH$116,$P43*8+1,CT$2)*$AF43+INDEX(装备数值!$X$13:$AH$116,$Q43*8+2,CT$2)*$AG43+INDEX(装备数值!$X$13:$AH$116,$S43*8+3,CT$2)*$AH43+INDEX(装备数值!$X$13:$AH$116,$R43*8+4,CT$2)*$AI43+INDEX(装备数值!$X$13:$AH$116,$T43*8+5,CT$2)*$AJ43+INDEX(装备数值!$X$13:$AH$116,$U43*8+6,CT$2)*$AK43+INDEX(装备数值!$X$13:$AH$116,$V43*8+7,CT$2)*$AL43+INDEX(装备数值!$X$13:$AH$116,$W43*8+8,CT$2)*$AM43</f>
        <v>0</v>
      </c>
      <c r="CU43" s="14">
        <f>INDEX(装备数值!$X$13:$AH$116,$P43*8+1,CU$2)*$AF43+INDEX(装备数值!$X$13:$AH$116,$Q43*8+2,CU$2)*$AG43+INDEX(装备数值!$X$13:$AH$116,$S43*8+3,CU$2)*$AH43+INDEX(装备数值!$X$13:$AH$116,$R43*8+4,CU$2)*$AI43+INDEX(装备数值!$X$13:$AH$116,$T43*8+5,CU$2)*$AJ43+INDEX(装备数值!$X$13:$AH$116,$U43*8+6,CU$2)*$AK43+INDEX(装备数值!$X$13:$AH$116,$V43*8+7,CU$2)*$AL43+INDEX(装备数值!$X$13:$AH$116,$W43*8+8,CU$2)*$AM43</f>
        <v>0</v>
      </c>
      <c r="CV43" s="14">
        <f>INDEX(装备数值!$X$13:$AH$116,$P43*8+1,CV$2)*$AF43+INDEX(装备数值!$X$13:$AH$116,$Q43*8+2,CV$2)*$AG43+INDEX(装备数值!$X$13:$AH$116,$S43*8+3,CV$2)*$AH43+INDEX(装备数值!$X$13:$AH$116,$R43*8+4,CV$2)*$AI43+INDEX(装备数值!$X$13:$AH$116,$T43*8+5,CV$2)*$AJ43+INDEX(装备数值!$X$13:$AH$116,$U43*8+6,CV$2)*$AK43+INDEX(装备数值!$X$13:$AH$116,$V43*8+7,CV$2)*$AL43+INDEX(装备数值!$X$13:$AH$116,$W43*8+8,CV$2)*$AM43</f>
        <v>0</v>
      </c>
      <c r="CW43" s="14">
        <f>INDEX(装备数值!$X$13:$AH$116,$P43*8+1,CW$2)*$AF43+INDEX(装备数值!$X$13:$AH$116,$Q43*8+2,CW$2)*$AG43+INDEX(装备数值!$X$13:$AH$116,$S43*8+3,CW$2)*$AH43+INDEX(装备数值!$X$13:$AH$116,$R43*8+4,CW$2)*$AI43+INDEX(装备数值!$X$13:$AH$116,$T43*8+5,CW$2)*$AJ43+INDEX(装备数值!$X$13:$AH$116,$U43*8+6,CW$2)*$AK43+INDEX(装备数值!$X$13:$AH$116,$V43*8+7,CW$2)*$AL43+INDEX(装备数值!$X$13:$AH$116,$W43*8+8,CW$2)*$AM43</f>
        <v>0</v>
      </c>
      <c r="CY43" s="14">
        <f>INDEX(装备数值!$AN$17:$AN$117,MATCH(MIN($X43:$AE43),装备数值!$AO$17:$AO$117,1))</f>
        <v>0</v>
      </c>
      <c r="CZ43" s="14">
        <f>IF(COUNTIF($P43:$W43,"&gt;"&amp;0)=8,INDEX(装备数值!AR$17:AR$117,$CY43+1),0)</f>
        <v>0</v>
      </c>
      <c r="DA43" s="14">
        <f>IF(COUNTIF($P43:$W43,"&gt;"&amp;0)=8,INDEX(装备数值!AS$17:AS$117,$CY43+1),0)</f>
        <v>0</v>
      </c>
      <c r="DB43" s="14">
        <f>IF(COUNTIF($P43:$W43,"&gt;"&amp;0)=8,INDEX(装备数值!AT$17:AT$117,$CY43+1),0)</f>
        <v>0</v>
      </c>
      <c r="DC43" s="14">
        <f>IF(COUNTIF($P43:$W43,"&gt;"&amp;0)=8,INDEX(装备数值!AU$17:AU$117,$CY43+1),0)</f>
        <v>0</v>
      </c>
      <c r="DD43" s="14">
        <f>IF(COUNTIF($P43:$W43,"&gt;"&amp;0)=8,INDEX(装备数值!AV$17:AV$117,$CY43+1),0)</f>
        <v>0</v>
      </c>
      <c r="DF43" s="14">
        <f>INDEX(装备数值!$AY$17:$AY$77,MATCH(MIN($AF43:$AM43),装备数值!$AZ$17:$AZ$77,1))</f>
        <v>0</v>
      </c>
      <c r="DG43" s="26">
        <f>INDEX(装备数值!BA$17:BA$77,通天塔!DF43+1)</f>
        <v>0</v>
      </c>
      <c r="DH43" s="26">
        <f>INDEX(装备数值!BA$17:BA$77,通天塔!DF43+1)</f>
        <v>0</v>
      </c>
      <c r="DJ43" s="14">
        <f t="shared" si="40"/>
        <v>0</v>
      </c>
      <c r="DK43" s="14">
        <f>VLOOKUP(DJ43,军阶与晶片数值!$W$6:$X$27,2)</f>
        <v>0</v>
      </c>
      <c r="DL43" s="14">
        <f>INDEX(军阶与晶片数值!Y$6:Y$27,$DK43+1)</f>
        <v>0</v>
      </c>
      <c r="DM43" s="14">
        <f>INDEX(军阶与晶片数值!Z$6:Z$27,$DK43+1)</f>
        <v>0</v>
      </c>
      <c r="DN43" s="14">
        <f>INDEX(军阶与晶片数值!AA$6:AA$27,$DK43+1)</f>
        <v>0</v>
      </c>
      <c r="DO43" s="14">
        <f>INDEX(军阶与晶片数值!AB$6:AB$27,$DK43+1)</f>
        <v>0</v>
      </c>
      <c r="DP43" s="29">
        <f>INDEX(军阶与晶片数值!AC$6:AC$27,$DK43+1)</f>
        <v>0</v>
      </c>
      <c r="DQ43" s="29">
        <f>INDEX(军阶与晶片数值!AD$6:AD$27,$DK43+1)</f>
        <v>0</v>
      </c>
      <c r="DS43" s="26">
        <f>INDEX(军阶与晶片数值!I$6:I$16,AN43+1)</f>
        <v>0</v>
      </c>
      <c r="DT43" s="26">
        <f>INDEX(军阶与晶片数值!M$6:M$16,AO43+1)</f>
        <v>0</v>
      </c>
      <c r="DU43" s="26">
        <f>INDEX(军阶与晶片数值!J$6:J$16,AP43+1)</f>
        <v>0</v>
      </c>
      <c r="DV43" s="26">
        <f>INDEX(军阶与晶片数值!K$6:K$16,AQ43+1)</f>
        <v>0</v>
      </c>
      <c r="DW43" s="26">
        <f>INDEX(军阶与晶片数值!L$6:L$16,AR43+1)</f>
        <v>0</v>
      </c>
      <c r="DX43" s="28">
        <f>INDEX(军阶与晶片数值!N$6:N$16,AS43+1)</f>
        <v>0</v>
      </c>
      <c r="DY43" s="28">
        <f>INDEX(军阶与晶片数值!O$6:O$16,AT43+1)</f>
        <v>0</v>
      </c>
      <c r="DZ43" s="28">
        <f>INDEX(军阶与晶片数值!P$6:P$16,AU43+1)</f>
        <v>0</v>
      </c>
      <c r="EA43" s="28">
        <f>INDEX(军阶与晶片数值!Q$6:Q$16,AV43+1)</f>
        <v>0</v>
      </c>
      <c r="EB43" s="26">
        <f>INDEX(军阶与晶片数值!R$6:R$16,AW43+1)</f>
        <v>0</v>
      </c>
      <c r="EC43" s="26">
        <f>INDEX(军阶与晶片数值!S$6:S$16,AX43+1)</f>
        <v>0</v>
      </c>
      <c r="ED43" s="26">
        <f>INDEX(军阶与晶片数值!T$6:T$16,AY43+1)</f>
        <v>0</v>
      </c>
      <c r="EE43" s="26">
        <f>INDEX(军阶与晶片数值!U$6:U$16,AZ43+1)</f>
        <v>0</v>
      </c>
      <c r="EG43" s="26">
        <f>INDEX(军阶与晶片数值!$C$6:$C$36,通天塔!$BA43+1)</f>
        <v>0</v>
      </c>
      <c r="EH43" s="26">
        <f>INDEX(军阶与晶片数值!$C$6:$C$36,通天塔!$BA43+1)</f>
        <v>0</v>
      </c>
      <c r="EI43" s="26">
        <f>INDEX(军阶与晶片数值!$C$6:$C$36,通天塔!$BA43+1)</f>
        <v>0</v>
      </c>
      <c r="EJ43" s="26">
        <f>INDEX(军阶与晶片数值!$C$6:$C$36,通天塔!$BA43+1)</f>
        <v>0</v>
      </c>
      <c r="EK43" s="26">
        <f>INDEX(军阶与晶片数值!$C$6:$C$36,通天塔!$BA43+1)</f>
        <v>0</v>
      </c>
      <c r="EM43" s="14">
        <f>INDEX(战舰突破!$H$6:$H$18,通天塔!$J43+1)+INDEX(战舰突破!$H$23:$H$35,通天塔!$K43+1)+INDEX(战舰突破!$H$40:$H$52,通天塔!$L43+1)</f>
        <v>0</v>
      </c>
      <c r="EN43" s="14">
        <f>INDEX(战舰突破!$I$6:$I$18,通天塔!$J43+1)+INDEX(战舰突破!$I$23:$I$35,通天塔!$K43+1)+INDEX(战舰突破!$I$40:$I$52,通天塔!$L43+1)</f>
        <v>0</v>
      </c>
      <c r="EO43" s="14">
        <f>INDEX(战舰突破!$J$6:$J$18,通天塔!$J43+1)+INDEX(战舰突破!$J$23:$J$35,通天塔!$K43+1)+INDEX(战舰突破!$J$40:$J$52,通天塔!$L43+1)</f>
        <v>0</v>
      </c>
      <c r="EP43" s="14">
        <f>INDEX(战舰突破!$K$6:$K$18,通天塔!$J43+1)+INDEX(战舰突破!$K$23:$K$35,通天塔!$K43+1)+INDEX(战舰突破!$K$40:$K$52,通天塔!$L43+1)</f>
        <v>0</v>
      </c>
      <c r="EQ43" s="14">
        <f>INDEX(战舰突破!$L$6:$L$18,通天塔!$J43+1)+INDEX(战舰突破!$L$23:$L$35,通天塔!$K43+1)+INDEX(战舰突破!$L$40:$L$52,通天塔!$L43+1)</f>
        <v>0</v>
      </c>
      <c r="ER43" s="18">
        <f>INDEX(战舰突破!$N$6:$N$18,通天塔!$J43+1)+INDEX(战舰突破!$N$23:$N$35,通天塔!$K43+1)+INDEX(战舰突破!$N$40:$N$52,通天塔!$L43+1)</f>
        <v>0</v>
      </c>
      <c r="ES43" s="18">
        <f>INDEX(战舰突破!$O$6:$O$18,通天塔!$J43+1)+INDEX(战舰突破!$O$23:$O$35,通天塔!$K43+1)+INDEX(战舰突破!$O$40:$O$52,通天塔!$L43+1)</f>
        <v>0</v>
      </c>
      <c r="ET43" s="18">
        <f>INDEX(战舰突破!$P$6:$P$18,通天塔!$J43+1)+INDEX(战舰突破!$P$23:$P$35,通天塔!$K43+1)+INDEX(战舰突破!$P$40:$P$52,通天塔!$L43+1)</f>
        <v>0</v>
      </c>
      <c r="EU43" s="18">
        <f>INDEX(战舰突破!$Q$6:$Q$18,通天塔!$J43+1)+INDEX(战舰突破!$Q$23:$Q$35,通天塔!$K43+1)+INDEX(战舰突破!$Q$40:$Q$52,通天塔!$L43+1)</f>
        <v>0</v>
      </c>
      <c r="EV43" s="18">
        <f>INDEX(战舰突破!$R$6:$R$18,通天塔!$J43+1)+INDEX(战舰突破!$R$23:$R$35,通天塔!$K43+1)+INDEX(战舰突破!$R$40:$R$52,通天塔!$L43+1)</f>
        <v>0</v>
      </c>
      <c r="EW43" s="18">
        <f>INDEX(战舰突破!$M$6:$M$18,通天塔!$J43+1)+INDEX(战舰突破!$M$23:$M$35,通天塔!$K43+1)+INDEX(战舰突破!$M$40:$M$52,通天塔!$L43+1)</f>
        <v>0</v>
      </c>
      <c r="EX43" s="22">
        <f>INDEX(战舰突破!$W$6:$W$18,通天塔!$J43+1)+INDEX(战舰突破!$W$23:$W$35,通天塔!$K43+1)+INDEX(战舰突破!$W$40:$W$52,通天塔!$L43+1)</f>
        <v>0.3</v>
      </c>
      <c r="FA43" s="14">
        <f>INDEX(战舰突破!$S$6:$S$18,通天塔!$J43+1)</f>
        <v>0</v>
      </c>
      <c r="FB43" s="14">
        <f>INDEX(战舰突破!$T$6:$T$18,通天塔!$J43+1)</f>
        <v>0</v>
      </c>
      <c r="FC43" s="14">
        <f>INDEX(战舰突破!$U$6:$U$18,通天塔!$J43+1)</f>
        <v>0</v>
      </c>
      <c r="FD43" s="14">
        <f>INDEX(战舰突破!$V$6:$V$18,通天塔!$J43+1)</f>
        <v>0</v>
      </c>
      <c r="FE43" s="14">
        <f>INDEX(战舰突破!$X$6:$X$18,通天塔!$J43+1)</f>
        <v>1</v>
      </c>
      <c r="FG43" s="14">
        <f>INDEX(战舰突破!$S$23:$S$35,通天塔!$J43+1)</f>
        <v>0</v>
      </c>
      <c r="FH43" s="14">
        <f>INDEX(战舰突破!$T$23:$T$35,通天塔!$J43+1)</f>
        <v>0</v>
      </c>
      <c r="FI43" s="14">
        <f>INDEX(战舰突破!$U$23:$U$35,通天塔!$J43+1)</f>
        <v>0</v>
      </c>
      <c r="FJ43" s="14">
        <f>INDEX(战舰突破!$V$23:$V$35,通天塔!$J43+1)</f>
        <v>0</v>
      </c>
      <c r="FK43" s="14">
        <f>INDEX(战舰突破!$X$23:$X$35,通天塔!$J43+1)</f>
        <v>15</v>
      </c>
      <c r="FM43" s="14">
        <f>INDEX(战舰突破!$S$40:$S$52,通天塔!$J43+1)</f>
        <v>0</v>
      </c>
      <c r="FN43" s="14">
        <f>INDEX(战舰突破!$T$40:$T$52,通天塔!$J43+1)</f>
        <v>0</v>
      </c>
      <c r="FO43" s="14">
        <f>INDEX(战舰突破!$U$40:$U$52,通天塔!$J43+1)</f>
        <v>0</v>
      </c>
      <c r="FP43" s="14">
        <f>INDEX(战舰突破!$V$40:$V$52,通天塔!$J43+1)</f>
        <v>0</v>
      </c>
      <c r="FQ43" s="14">
        <f>INDEX(战舰突破!$X$40:$X$52,通天塔!$J43+1)</f>
        <v>25</v>
      </c>
      <c r="FT43" s="14">
        <f t="shared" si="41"/>
        <v>10</v>
      </c>
      <c r="FU43" s="14">
        <f t="shared" si="42"/>
        <v>0</v>
      </c>
      <c r="FV43" s="14">
        <f t="shared" si="43"/>
        <v>0</v>
      </c>
      <c r="FW43" s="14">
        <f t="shared" si="44"/>
        <v>20</v>
      </c>
      <c r="FX43" s="14">
        <f t="shared" si="45"/>
        <v>5</v>
      </c>
      <c r="FY43" s="14">
        <f t="shared" si="46"/>
        <v>300</v>
      </c>
      <c r="FZ43" s="14">
        <f t="shared" si="47"/>
        <v>4</v>
      </c>
      <c r="GA43" s="28">
        <f t="shared" si="48"/>
        <v>0</v>
      </c>
      <c r="GB43" s="28">
        <f t="shared" si="49"/>
        <v>0</v>
      </c>
      <c r="GC43" s="28">
        <f t="shared" si="50"/>
        <v>0</v>
      </c>
      <c r="GD43" s="28">
        <f t="shared" si="51"/>
        <v>0</v>
      </c>
      <c r="GE43" s="28">
        <f t="shared" si="52"/>
        <v>1</v>
      </c>
      <c r="GF43" s="28">
        <f t="shared" si="53"/>
        <v>1</v>
      </c>
      <c r="GG43" s="28">
        <f t="shared" si="54"/>
        <v>0</v>
      </c>
      <c r="GH43" s="28">
        <f t="shared" si="55"/>
        <v>0</v>
      </c>
      <c r="GI43" s="14">
        <f t="shared" si="56"/>
        <v>1</v>
      </c>
      <c r="GJ43" s="14">
        <f t="shared" si="57"/>
        <v>1</v>
      </c>
      <c r="GK43" s="14">
        <f t="shared" si="58"/>
        <v>1</v>
      </c>
      <c r="GL43" s="18">
        <f t="shared" si="59"/>
        <v>1</v>
      </c>
      <c r="GM43" s="18">
        <f t="shared" si="60"/>
        <v>1</v>
      </c>
      <c r="GN43" s="18">
        <f t="shared" si="61"/>
        <v>1</v>
      </c>
      <c r="GO43" s="29">
        <f t="shared" si="123"/>
        <v>150</v>
      </c>
      <c r="GP43" s="29">
        <f t="shared" si="123"/>
        <v>450</v>
      </c>
      <c r="GQ43" s="29">
        <f t="shared" si="123"/>
        <v>450</v>
      </c>
      <c r="GR43" s="26">
        <f t="shared" si="63"/>
        <v>0</v>
      </c>
      <c r="GS43" s="26">
        <f t="shared" si="64"/>
        <v>0</v>
      </c>
      <c r="GT43" s="26">
        <f t="shared" si="65"/>
        <v>0</v>
      </c>
      <c r="GU43" s="14">
        <f t="shared" si="66"/>
        <v>2</v>
      </c>
      <c r="GV43" s="14">
        <f t="shared" si="67"/>
        <v>2</v>
      </c>
      <c r="GW43" s="14">
        <f t="shared" si="68"/>
        <v>2</v>
      </c>
      <c r="GX43" s="14">
        <f t="shared" si="69"/>
        <v>1</v>
      </c>
      <c r="GY43" s="14">
        <f t="shared" si="70"/>
        <v>15</v>
      </c>
      <c r="GZ43" s="14">
        <f t="shared" si="71"/>
        <v>25</v>
      </c>
      <c r="HA43">
        <v>39</v>
      </c>
      <c r="HB43" s="14">
        <f t="shared" si="72"/>
        <v>1080</v>
      </c>
      <c r="HD43" s="14">
        <f t="shared" si="73"/>
        <v>10</v>
      </c>
      <c r="HE43" s="14">
        <f t="shared" si="74"/>
        <v>20</v>
      </c>
      <c r="HF43" s="29">
        <f t="shared" si="75"/>
        <v>0</v>
      </c>
      <c r="HG43" s="29">
        <f t="shared" si="76"/>
        <v>0</v>
      </c>
      <c r="HH43" s="29">
        <f t="shared" si="77"/>
        <v>0</v>
      </c>
      <c r="HI43" s="29">
        <f t="shared" si="78"/>
        <v>0</v>
      </c>
      <c r="HJ43" s="14">
        <f t="shared" si="79"/>
        <v>1</v>
      </c>
      <c r="HK43" s="14">
        <f t="shared" si="80"/>
        <v>1</v>
      </c>
      <c r="HL43" s="14">
        <f t="shared" si="81"/>
        <v>1</v>
      </c>
      <c r="HM43" s="14">
        <f t="shared" si="82"/>
        <v>20</v>
      </c>
      <c r="HN43" s="26">
        <f t="shared" si="83"/>
        <v>0</v>
      </c>
      <c r="HO43" s="26">
        <f t="shared" si="84"/>
        <v>0.3</v>
      </c>
      <c r="HP43" s="29">
        <f t="shared" si="85"/>
        <v>0</v>
      </c>
      <c r="HQ43" s="29">
        <f t="shared" si="86"/>
        <v>0</v>
      </c>
      <c r="HR43" s="29">
        <f t="shared" si="87"/>
        <v>0</v>
      </c>
      <c r="HS43" s="26">
        <f t="shared" si="88"/>
        <v>0.05</v>
      </c>
      <c r="HT43" s="26">
        <f t="shared" si="89"/>
        <v>0.15</v>
      </c>
      <c r="HU43" s="26">
        <f t="shared" si="90"/>
        <v>0.15</v>
      </c>
      <c r="HV43" s="26">
        <f t="shared" si="91"/>
        <v>0</v>
      </c>
      <c r="HW43" s="29">
        <f t="shared" si="114"/>
        <v>1.05</v>
      </c>
      <c r="HX43" s="29">
        <f t="shared" si="115"/>
        <v>1.1499999999999999</v>
      </c>
      <c r="HY43" s="29">
        <f t="shared" si="116"/>
        <v>1.1499999999999999</v>
      </c>
      <c r="HZ43" s="29">
        <f t="shared" si="117"/>
        <v>0</v>
      </c>
      <c r="IA43" s="29">
        <f t="shared" si="118"/>
        <v>0</v>
      </c>
      <c r="IB43" s="29">
        <f t="shared" si="119"/>
        <v>0</v>
      </c>
      <c r="IC43" s="29">
        <f t="shared" si="120"/>
        <v>200</v>
      </c>
      <c r="ID43" s="14">
        <f t="shared" si="92"/>
        <v>0</v>
      </c>
      <c r="IH43" s="14"/>
      <c r="II43" s="14"/>
      <c r="IJ43" s="14"/>
      <c r="IK43" s="14"/>
      <c r="IL43" s="14"/>
      <c r="IM43" s="23">
        <v>0</v>
      </c>
      <c r="IN43" s="23">
        <v>0</v>
      </c>
      <c r="IO43" s="23">
        <v>0</v>
      </c>
      <c r="IP43" s="23">
        <v>0</v>
      </c>
      <c r="IQ43" s="23">
        <v>0</v>
      </c>
      <c r="IR43" s="23">
        <v>0</v>
      </c>
      <c r="IS43" s="14"/>
      <c r="IT43" s="14"/>
      <c r="IU43" s="14"/>
      <c r="IV43" s="14"/>
      <c r="IW43" s="14"/>
      <c r="IX43" s="23">
        <v>0</v>
      </c>
      <c r="IY43" s="23">
        <v>0</v>
      </c>
      <c r="IZ43" s="23">
        <v>0</v>
      </c>
      <c r="JA43" s="23"/>
      <c r="JB43" s="23"/>
      <c r="JC43" s="23"/>
      <c r="JG43">
        <f t="shared" si="121"/>
        <v>1.6000766503784611</v>
      </c>
      <c r="JH43">
        <f t="shared" si="122"/>
        <v>1.6000766503784611</v>
      </c>
      <c r="JJ43" s="14"/>
      <c r="JK43" s="14"/>
      <c r="JL43" s="14"/>
      <c r="JM43" s="23">
        <v>0</v>
      </c>
      <c r="JN43" s="23">
        <v>0</v>
      </c>
      <c r="JO43" s="23">
        <v>0</v>
      </c>
      <c r="JP43" s="14"/>
      <c r="JQ43" s="14"/>
      <c r="JR43" s="14"/>
      <c r="JS43" s="23">
        <v>0</v>
      </c>
      <c r="JT43" s="23">
        <v>0</v>
      </c>
      <c r="JU43" s="23">
        <v>0</v>
      </c>
      <c r="JW43" s="23"/>
      <c r="JX43" s="23">
        <v>0</v>
      </c>
      <c r="JY43" s="23">
        <v>0</v>
      </c>
      <c r="JZ43" s="23"/>
      <c r="KA43" s="23">
        <v>0</v>
      </c>
      <c r="KB43" s="23">
        <v>0</v>
      </c>
    </row>
    <row r="44" spans="1:294" ht="16.5" x14ac:dyDescent="0.2">
      <c r="A44">
        <v>12</v>
      </c>
      <c r="B44">
        <v>440</v>
      </c>
      <c r="C44" s="14">
        <f t="shared" si="39"/>
        <v>1</v>
      </c>
      <c r="D44" s="14">
        <v>40</v>
      </c>
      <c r="E44" s="14" t="s">
        <v>734</v>
      </c>
      <c r="F44" s="14">
        <v>110</v>
      </c>
      <c r="G44" s="14">
        <v>30</v>
      </c>
      <c r="H44" s="14">
        <v>110</v>
      </c>
      <c r="I44" s="14">
        <v>110</v>
      </c>
      <c r="J44" s="14">
        <v>4</v>
      </c>
      <c r="K44" s="14">
        <v>3</v>
      </c>
      <c r="L44" s="14">
        <v>3</v>
      </c>
      <c r="M44" s="14">
        <v>2</v>
      </c>
      <c r="N44" s="14">
        <v>2</v>
      </c>
      <c r="O44" s="14">
        <v>2</v>
      </c>
      <c r="P44" s="14">
        <v>4</v>
      </c>
      <c r="Q44" s="14">
        <v>4</v>
      </c>
      <c r="R44" s="14">
        <v>4</v>
      </c>
      <c r="S44" s="14">
        <v>4</v>
      </c>
      <c r="T44" s="14">
        <v>4</v>
      </c>
      <c r="U44" s="14">
        <v>4</v>
      </c>
      <c r="V44" s="14">
        <v>3</v>
      </c>
      <c r="W44" s="14">
        <v>3</v>
      </c>
      <c r="X44" s="14">
        <v>110</v>
      </c>
      <c r="Y44" s="14">
        <v>110</v>
      </c>
      <c r="Z44" s="14">
        <v>110</v>
      </c>
      <c r="AA44" s="14">
        <v>110</v>
      </c>
      <c r="AB44" s="14">
        <v>110</v>
      </c>
      <c r="AC44" s="14">
        <v>110</v>
      </c>
      <c r="AD44" s="14">
        <v>110</v>
      </c>
      <c r="AE44" s="14">
        <v>110</v>
      </c>
      <c r="AF44" s="14">
        <v>12</v>
      </c>
      <c r="AG44" s="14">
        <v>13</v>
      </c>
      <c r="AH44" s="14">
        <v>13</v>
      </c>
      <c r="AI44" s="14">
        <v>13</v>
      </c>
      <c r="AJ44" s="14">
        <v>13</v>
      </c>
      <c r="AK44" s="14">
        <v>13</v>
      </c>
      <c r="AL44" s="14">
        <v>12</v>
      </c>
      <c r="AM44" s="14">
        <v>12</v>
      </c>
      <c r="AN44" s="14">
        <v>1</v>
      </c>
      <c r="AO44" s="14">
        <v>2</v>
      </c>
      <c r="AP44" s="14">
        <v>2</v>
      </c>
      <c r="AQ44" s="14">
        <v>2</v>
      </c>
      <c r="AR44" s="14">
        <v>2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8</v>
      </c>
      <c r="BF44" s="14">
        <f>ROUND((INDEX(新战舰养成!S$6:S$18,通天塔!$J44+1)+INDEX(新战舰养成!D$6:D$18,通天塔!$J44+1)*(通天塔!$G44-1))*INDEX(战舰突破!$D$6:$D$18,通天塔!$M44+1),0)</f>
        <v>7414</v>
      </c>
      <c r="BG44" s="14">
        <f>ROUND((INDEX(新战舰养成!T$6:T$18,通天塔!$J44+1)+INDEX(新战舰养成!E$6:E$18,通天塔!$J44+1)*(通天塔!$G44-1))*INDEX(战舰突破!$D$6:$D$18,通天塔!$M44+1),0)</f>
        <v>59237</v>
      </c>
      <c r="BH44" s="14">
        <f>ROUND((INDEX(新战舰养成!U$6:U$18,通天塔!$J44+1)+INDEX(新战舰养成!F$6:F$18,通天塔!$J44+1)*(通天塔!$G44-1))*INDEX(战舰突破!$D$6:$D$18,通天塔!$M44+1),0)</f>
        <v>3802</v>
      </c>
      <c r="BI44" s="14">
        <f>ROUND((INDEX(新战舰养成!V$6:V$18,通天塔!$J44+1)+INDEX(新战舰养成!G$6:G$18,通天塔!$J44+1)*(通天塔!$G44-1))*INDEX(战舰突破!$D$6:$D$18,通天塔!$M44+1),0)</f>
        <v>360</v>
      </c>
      <c r="BJ44" s="14">
        <f>ROUND((INDEX(新战舰养成!W$6:W$18,通天塔!$J44+1)+INDEX(新战舰养成!H$6:H$18,通天塔!$J44+1)*(通天塔!$G44-1))*INDEX(战舰突破!$D$6:$D$18,通天塔!$M44+1),0)</f>
        <v>5</v>
      </c>
      <c r="BL44" s="14">
        <f>IF($H44&gt;0,ROUND((INDEX(新战舰养成!X$6:X$18,通天塔!$K44+1)+INDEX(新战舰养成!I$6:I$18,通天塔!$K44+1)*(通天塔!$H44-1))*INDEX(战舰突破!$D$6:$D$18,通天塔!$N44+1),0),0)</f>
        <v>6336</v>
      </c>
      <c r="BM44" s="14">
        <f>IF($H44&gt;0,ROUND((INDEX(新战舰养成!Y$6:Y$18,通天塔!$K44+1)+INDEX(新战舰养成!J$6:J$18,通天塔!$K44+1)*(通天塔!$H44-1))*INDEX(战舰突破!$D$6:$D$18,通天塔!$N44+1),0),0)</f>
        <v>0</v>
      </c>
      <c r="BN44" s="14">
        <f>IF($H44&gt;0,ROUND((INDEX(新战舰养成!Z$6:Z$18,通天塔!$K44+1)+INDEX(新战舰养成!K$6:K$18,通天塔!$K44+1)*(通天塔!$H44-1))*INDEX(战舰突破!$D$6:$D$18,通天塔!$N44+1),0),0)</f>
        <v>0</v>
      </c>
      <c r="BO44" s="14">
        <f>IF($H44&gt;0,ROUND((INDEX(新战舰养成!AA$6:AA$18,通天塔!$K44+1)+INDEX(新战舰养成!L$6:L$18,通天塔!$K44+1)*(通天塔!$H44-1))*INDEX(战舰突破!$D$6:$D$18,通天塔!$N44+1),0),0)</f>
        <v>60000</v>
      </c>
      <c r="BP44" s="14">
        <f>IF($H44&gt;0,ROUND((INDEX(新战舰养成!AB$6:AB$18,通天塔!$K44+1)+INDEX(新战舰养成!M$6:M$18,通天塔!$K44+1)*(通天塔!$H44-1))*INDEX(战舰突破!$D$6:$D$18,通天塔!$N44+1),0),0)</f>
        <v>1198</v>
      </c>
      <c r="BR44" s="14">
        <f>IF($I44&gt;0,ROUND((INDEX(新战舰养成!AC$6:AC$18,通天塔!$L44+1)+INDEX(新战舰养成!I$6:I$18,通天塔!$L44+1)*(通天塔!$I44-1))*INDEX(战舰突破!$D$6:$D$18,通天塔!$O44+1),0),0)</f>
        <v>6696</v>
      </c>
      <c r="BS44" s="14">
        <f>IF($I44&gt;0,ROUND((INDEX(新战舰养成!AD$6:AD$18,通天塔!$L44+1)+INDEX(新战舰养成!J$6:J$18,通天塔!$L44+1)*(通天塔!$I44-1))*INDEX(战舰突破!$D$6:$D$18,通天塔!$O44+1),0),0)</f>
        <v>0</v>
      </c>
      <c r="BT44" s="14">
        <f>IF($I44&gt;0,ROUND((INDEX(新战舰养成!AE$6:AE$18,通天塔!$L44+1)+INDEX(新战舰养成!K$6:K$18,通天塔!$L44+1)*(通天塔!$I44-1))*INDEX(战舰突破!$D$6:$D$18,通天塔!$O44+1),0),0)</f>
        <v>0</v>
      </c>
      <c r="BU44" s="14">
        <f>IF($I44&gt;0,ROUND((INDEX(新战舰养成!AF$6:AF$18,通天塔!$L44+1)+INDEX(新战舰养成!L$6:L$18,通天塔!$L44+1)*(通天塔!$I44-1))*INDEX(战舰突破!$D$6:$D$18,通天塔!$O44+1),0),0)</f>
        <v>46470</v>
      </c>
      <c r="BV44" s="14">
        <f>IF($I44&gt;0,ROUND((INDEX(新战舰养成!AG$6:AG$18,通天塔!$L44+1)+INDEX(新战舰养成!M$6:M$18,通天塔!$L44+1)*(通天塔!$I44-1))*INDEX(战舰突破!$D$6:$D$18,通天塔!$O44+1),0),0)</f>
        <v>1492</v>
      </c>
      <c r="BY44" s="14">
        <f>(INDEX(装备数值!$C$13:$G$116,通天塔!$P44*8+1,BY$2)+INDEX(装备数值!$C$13:$G$116,通天塔!$Q44*8+2,BY$2)+INDEX(装备数值!$C$13:$G$116,通天塔!$S44*8+3,BY$2)+INDEX(装备数值!$C$13:$G$116,通天塔!$R44*8+4,BY$2)+INDEX(装备数值!$C$13:$G$116,通天塔!$T44*8+5,BY$2)+INDEX(装备数值!$C$13:$G$116,通天塔!$U44*8+6,BY$2)+INDEX(装备数值!$C$13:$G$116,通天塔!$V44*8+7,BY$2)+INDEX(装备数值!$C$13:$G$116,通天塔!$W44*8+8,BY$2))</f>
        <v>3400</v>
      </c>
      <c r="BZ44" s="14">
        <f>(INDEX(装备数值!$C$13:$G$116,通天塔!$P44*8+1,BZ$2)+INDEX(装备数值!$C$13:$G$116,通天塔!$Q44*8+2,BZ$2)+INDEX(装备数值!$C$13:$G$116,通天塔!$S44*8+3,BZ$2)+INDEX(装备数值!$C$13:$G$116,通天塔!$R44*8+4,BZ$2)+INDEX(装备数值!$C$13:$G$116,通天塔!$T44*8+5,BZ$2)+INDEX(装备数值!$C$13:$G$116,通天塔!$U44*8+6,BZ$2)+INDEX(装备数值!$C$13:$G$116,通天塔!$V44*8+7,BZ$2)+INDEX(装备数值!$C$13:$G$116,通天塔!$W44*8+8,BZ$2))</f>
        <v>36000</v>
      </c>
      <c r="CA44" s="14">
        <f>(INDEX(装备数值!$C$13:$G$116,通天塔!$P44*8+1,CA$2)+INDEX(装备数值!$C$13:$G$116,通天塔!$Q44*8+2,CA$2)+INDEX(装备数值!$C$13:$G$116,通天塔!$S44*8+3,CA$2)+INDEX(装备数值!$C$13:$G$116,通天塔!$R44*8+4,CA$2)+INDEX(装备数值!$C$13:$G$116,通天塔!$T44*8+5,CA$2)+INDEX(装备数值!$C$13:$G$116,通天塔!$U44*8+6,CA$2)+INDEX(装备数值!$C$13:$G$116,通天塔!$V44*8+7,CA$2)+INDEX(装备数值!$C$13:$G$116,通天塔!$W44*8+8,CA$2))</f>
        <v>1840</v>
      </c>
      <c r="CB44" s="14">
        <f>(INDEX(装备数值!$C$13:$G$116,通天塔!$P44*8+1,CB$2)+INDEX(装备数值!$C$13:$G$116,通天塔!$Q44*8+2,CB$2)+INDEX(装备数值!$C$13:$G$116,通天塔!$S44*8+3,CB$2)+INDEX(装备数值!$C$13:$G$116,通天塔!$R44*8+4,CB$2)+INDEX(装备数值!$C$13:$G$116,通天塔!$T44*8+5,CB$2)+INDEX(装备数值!$C$13:$G$116,通天塔!$U44*8+6,CB$2)+INDEX(装备数值!$C$13:$G$116,通天塔!$V44*8+7,CB$2)+INDEX(装备数值!$C$13:$G$116,通天塔!$W44*8+8,CB$2))</f>
        <v>48000</v>
      </c>
      <c r="CC44" s="14">
        <f>(INDEX(装备数值!$C$13:$G$116,通天塔!$P44*8+1,CC$2)+INDEX(装备数值!$C$13:$G$116,通天塔!$Q44*8+2,CC$2)+INDEX(装备数值!$C$13:$G$116,通天塔!$S44*8+3,CC$2)+INDEX(装备数值!$C$13:$G$116,通天塔!$R44*8+4,CC$2)+INDEX(装备数值!$C$13:$G$116,通天塔!$T44*8+5,CC$2)+INDEX(装备数值!$C$13:$G$116,通天塔!$U44*8+6,CC$2)+INDEX(装备数值!$C$13:$G$116,通天塔!$V44*8+7,CC$2)+INDEX(装备数值!$C$13:$G$116,通天塔!$W44*8+8,CC$2))</f>
        <v>710</v>
      </c>
      <c r="CF44" s="14">
        <f>INDEX(装备数值!$I$13:$M$116,通天塔!$P44*8+1,CF$2)*$X44+INDEX(装备数值!$I$13:$M$116,通天塔!$Q44*8+2,CF$2)*$Y44+INDEX(装备数值!$I$13:$M$116,通天塔!$S44*8+3,CF$2)*$Z44+INDEX(装备数值!$I$13:$M$116,通天塔!$R44*8+4,CF$2)*$AA44+INDEX(装备数值!$I$13:$M$116,通天塔!$T44*8+5,CF$2)*$AB44+INDEX(装备数值!$I$13:$M$116,通天塔!$U44*8+6,CF$2)*$AC44+INDEX(装备数值!$I$13:$M$116,通天塔!$V44*8+7,CF$2)*$AD44+INDEX(装备数值!$I$13:$M$116,通天塔!$W44*8+8,CF$2)*$AE44</f>
        <v>11000</v>
      </c>
      <c r="CG44" s="14">
        <f>INDEX(装备数值!$I$13:$M$116,通天塔!$P44*8+1,CG$2)*$X44+INDEX(装备数值!$I$13:$M$116,通天塔!$Q44*8+2,CG$2)*$Y44+INDEX(装备数值!$I$13:$M$116,通天塔!$S44*8+3,CG$2)*$Z44+INDEX(装备数值!$I$13:$M$116,通天塔!$R44*8+4,CG$2)*$AA44+INDEX(装备数值!$I$13:$M$116,通天塔!$T44*8+5,CG$2)*$AB44+INDEX(装备数值!$I$13:$M$116,通天塔!$U44*8+6,CG$2)*$AC44+INDEX(装备数值!$I$13:$M$116,通天塔!$V44*8+7,CG$2)*$AD44+INDEX(装备数值!$I$13:$M$116,通天塔!$W44*8+8,CG$2)*$AE44</f>
        <v>99000</v>
      </c>
      <c r="CH44" s="14">
        <f>INDEX(装备数值!$I$13:$M$116,通天塔!$P44*8+1,CH$2)*$X44+INDEX(装备数值!$I$13:$M$116,通天塔!$Q44*8+2,CH$2)*$Y44+INDEX(装备数值!$I$13:$M$116,通天塔!$S44*8+3,CH$2)*$Z44+INDEX(装备数值!$I$13:$M$116,通天塔!$R44*8+4,CH$2)*$AA44+INDEX(装备数值!$I$13:$M$116,通天塔!$T44*8+5,CH$2)*$AB44+INDEX(装备数值!$I$13:$M$116,通天塔!$U44*8+6,CH$2)*$AC44+INDEX(装备数值!$I$13:$M$116,通天塔!$V44*8+7,CH$2)*$AD44+INDEX(装备数值!$I$13:$M$116,通天塔!$W44*8+8,CH$2)*$AE44</f>
        <v>5720</v>
      </c>
      <c r="CI44" s="14">
        <f>INDEX(装备数值!$I$13:$M$116,通天塔!$P44*8+1,CI$2)*$X44+INDEX(装备数值!$I$13:$M$116,通天塔!$Q44*8+2,CI$2)*$Y44+INDEX(装备数值!$I$13:$M$116,通天塔!$S44*8+3,CI$2)*$Z44+INDEX(装备数值!$I$13:$M$116,通天塔!$R44*8+4,CI$2)*$AA44+INDEX(装备数值!$I$13:$M$116,通天塔!$T44*8+5,CI$2)*$AB44+INDEX(装备数值!$I$13:$M$116,通天塔!$U44*8+6,CI$2)*$AC44+INDEX(装备数值!$I$13:$M$116,通天塔!$V44*8+7,CI$2)*$AD44+INDEX(装备数值!$I$13:$M$116,通天塔!$W44*8+8,CI$2)*$AE44</f>
        <v>132000</v>
      </c>
      <c r="CJ44" s="14">
        <f>INDEX(装备数值!$I$13:$M$116,通天塔!$P44*8+1,CJ$2)*$X44+INDEX(装备数值!$I$13:$M$116,通天塔!$Q44*8+2,CJ$2)*$Y44+INDEX(装备数值!$I$13:$M$116,通天塔!$S44*8+3,CJ$2)*$Z44+INDEX(装备数值!$I$13:$M$116,通天塔!$R44*8+4,CJ$2)*$AA44+INDEX(装备数值!$I$13:$M$116,通天塔!$T44*8+5,CJ$2)*$AB44+INDEX(装备数值!$I$13:$M$116,通天塔!$U44*8+6,CJ$2)*$AC44+INDEX(装备数值!$I$13:$M$116,通天塔!$V44*8+7,CJ$2)*$AD44+INDEX(装备数值!$I$13:$M$116,通天塔!$W44*8+8,CJ$2)*$AE44</f>
        <v>2200</v>
      </c>
      <c r="CM44" s="14">
        <f>INDEX(装备数值!$X$13:$AH$116,$P44*8+1,CM$2)*$AF44+INDEX(装备数值!$X$13:$AH$116,$Q44*8+2,CM$2)*$AG44+INDEX(装备数值!$X$13:$AH$116,$S44*8+3,CM$2)*$AH44+INDEX(装备数值!$X$13:$AH$116,$R44*8+4,CM$2)*$AI44+INDEX(装备数值!$X$13:$AH$116,$T44*8+5,CM$2)*$AJ44+INDEX(装备数值!$X$13:$AH$116,$U44*8+6,CM$2)*$AK44+INDEX(装备数值!$X$13:$AH$116,$V44*8+7,CM$2)*$AL44+INDEX(装备数值!$X$13:$AH$116,$W44*8+8,CM$2)*$AM44</f>
        <v>3600</v>
      </c>
      <c r="CN44" s="14">
        <f>INDEX(装备数值!$X$13:$AH$116,$P44*8+1,CN$2)*$AF44+INDEX(装备数值!$X$13:$AH$116,$Q44*8+2,CN$2)*$AG44+INDEX(装备数值!$X$13:$AH$116,$S44*8+3,CN$2)*$AH44+INDEX(装备数值!$X$13:$AH$116,$R44*8+4,CN$2)*$AI44+INDEX(装备数值!$X$13:$AH$116,$T44*8+5,CN$2)*$AJ44+INDEX(装备数值!$X$13:$AH$116,$U44*8+6,CN$2)*$AK44+INDEX(装备数值!$X$13:$AH$116,$V44*8+7,CN$2)*$AL44+INDEX(装备数值!$X$13:$AH$116,$W44*8+8,CN$2)*$AM44</f>
        <v>33000</v>
      </c>
      <c r="CO44" s="14">
        <f>INDEX(装备数值!$X$13:$AH$116,$P44*8+1,CO$2)*$AF44+INDEX(装备数值!$X$13:$AH$116,$Q44*8+2,CO$2)*$AG44+INDEX(装备数值!$X$13:$AH$116,$S44*8+3,CO$2)*$AH44+INDEX(装备数值!$X$13:$AH$116,$R44*8+4,CO$2)*$AI44+INDEX(装备数值!$X$13:$AH$116,$T44*8+5,CO$2)*$AJ44+INDEX(装备数值!$X$13:$AH$116,$U44*8+6,CO$2)*$AK44+INDEX(装备数值!$X$13:$AH$116,$V44*8+7,CO$2)*$AL44+INDEX(装备数值!$X$13:$AH$116,$W44*8+8,CO$2)*$AM44</f>
        <v>2600</v>
      </c>
      <c r="CP44" s="14">
        <f>INDEX(装备数值!$X$13:$AH$116,$P44*8+1,CP$2)*$AF44+INDEX(装备数值!$X$13:$AH$116,$Q44*8+2,CP$2)*$AG44+INDEX(装备数值!$X$13:$AH$116,$S44*8+3,CP$2)*$AH44+INDEX(装备数值!$X$13:$AH$116,$R44*8+4,CP$2)*$AI44+INDEX(装备数值!$X$13:$AH$116,$T44*8+5,CP$2)*$AJ44+INDEX(装备数值!$X$13:$AH$116,$U44*8+6,CP$2)*$AK44+INDEX(装备数值!$X$13:$AH$116,$V44*8+7,CP$2)*$AL44+INDEX(装备数值!$X$13:$AH$116,$W44*8+8,CP$2)*$AM44</f>
        <v>42000</v>
      </c>
      <c r="CQ44" s="14">
        <f>INDEX(装备数值!$X$13:$AH$116,$P44*8+1,CQ$2)*$AF44+INDEX(装备数值!$X$13:$AH$116,$Q44*8+2,CQ$2)*$AG44+INDEX(装备数值!$X$13:$AH$116,$S44*8+3,CQ$2)*$AH44+INDEX(装备数值!$X$13:$AH$116,$R44*8+4,CQ$2)*$AI44+INDEX(装备数值!$X$13:$AH$116,$T44*8+5,CQ$2)*$AJ44+INDEX(装备数值!$X$13:$AH$116,$U44*8+6,CQ$2)*$AK44+INDEX(装备数值!$X$13:$AH$116,$V44*8+7,CQ$2)*$AL44+INDEX(装备数值!$X$13:$AH$116,$W44*8+8,CQ$2)*$AM44</f>
        <v>1040</v>
      </c>
      <c r="CR44" s="14">
        <f>INDEX(装备数值!$X$13:$AH$116,$P44*8+1,CR$2)*$AF44+INDEX(装备数值!$X$13:$AH$116,$Q44*8+2,CR$2)*$AG44+INDEX(装备数值!$X$13:$AH$116,$S44*8+3,CR$2)*$AH44+INDEX(装备数值!$X$13:$AH$116,$R44*8+4,CR$2)*$AI44+INDEX(装备数值!$X$13:$AH$116,$T44*8+5,CR$2)*$AJ44+INDEX(装备数值!$X$13:$AH$116,$U44*8+6,CR$2)*$AK44+INDEX(装备数值!$X$13:$AH$116,$V44*8+7,CR$2)*$AL44+INDEX(装备数值!$X$13:$AH$116,$W44*8+8,CR$2)*$AM44</f>
        <v>3800</v>
      </c>
      <c r="CS44" s="14">
        <f>INDEX(装备数值!$X$13:$AH$116,$P44*8+1,CS$2)*$AF44+INDEX(装备数值!$X$13:$AH$116,$Q44*8+2,CS$2)*$AG44+INDEX(装备数值!$X$13:$AH$116,$S44*8+3,CS$2)*$AH44+INDEX(装备数值!$X$13:$AH$116,$R44*8+4,CS$2)*$AI44+INDEX(装备数值!$X$13:$AH$116,$T44*8+5,CS$2)*$AJ44+INDEX(装备数值!$X$13:$AH$116,$U44*8+6,CS$2)*$AK44+INDEX(装备数值!$X$13:$AH$116,$V44*8+7,CS$2)*$AL44+INDEX(装备数值!$X$13:$AH$116,$W44*8+8,CS$2)*$AM44</f>
        <v>3900</v>
      </c>
      <c r="CT44" s="14">
        <f>INDEX(装备数值!$X$13:$AH$116,$P44*8+1,CT$2)*$AF44+INDEX(装备数值!$X$13:$AH$116,$Q44*8+2,CT$2)*$AG44+INDEX(装备数值!$X$13:$AH$116,$S44*8+3,CT$2)*$AH44+INDEX(装备数值!$X$13:$AH$116,$R44*8+4,CT$2)*$AI44+INDEX(装备数值!$X$13:$AH$116,$T44*8+5,CT$2)*$AJ44+INDEX(装备数值!$X$13:$AH$116,$U44*8+6,CT$2)*$AK44+INDEX(装备数值!$X$13:$AH$116,$V44*8+7,CT$2)*$AL44+INDEX(装备数值!$X$13:$AH$116,$W44*8+8,CT$2)*$AM44</f>
        <v>3800</v>
      </c>
      <c r="CU44" s="14">
        <f>INDEX(装备数值!$X$13:$AH$116,$P44*8+1,CU$2)*$AF44+INDEX(装备数值!$X$13:$AH$116,$Q44*8+2,CU$2)*$AG44+INDEX(装备数值!$X$13:$AH$116,$S44*8+3,CU$2)*$AH44+INDEX(装备数值!$X$13:$AH$116,$R44*8+4,CU$2)*$AI44+INDEX(装备数值!$X$13:$AH$116,$T44*8+5,CU$2)*$AJ44+INDEX(装备数值!$X$13:$AH$116,$U44*8+6,CU$2)*$AK44+INDEX(装备数值!$X$13:$AH$116,$V44*8+7,CU$2)*$AL44+INDEX(装备数值!$X$13:$AH$116,$W44*8+8,CU$2)*$AM44</f>
        <v>3900</v>
      </c>
      <c r="CV44" s="14">
        <f>INDEX(装备数值!$X$13:$AH$116,$P44*8+1,CV$2)*$AF44+INDEX(装备数值!$X$13:$AH$116,$Q44*8+2,CV$2)*$AG44+INDEX(装备数值!$X$13:$AH$116,$S44*8+3,CV$2)*$AH44+INDEX(装备数值!$X$13:$AH$116,$R44*8+4,CV$2)*$AI44+INDEX(装备数值!$X$13:$AH$116,$T44*8+5,CV$2)*$AJ44+INDEX(装备数值!$X$13:$AH$116,$U44*8+6,CV$2)*$AK44+INDEX(装备数值!$X$13:$AH$116,$V44*8+7,CV$2)*$AL44+INDEX(装备数值!$X$13:$AH$116,$W44*8+8,CV$2)*$AM44</f>
        <v>0</v>
      </c>
      <c r="CW44" s="14">
        <f>INDEX(装备数值!$X$13:$AH$116,$P44*8+1,CW$2)*$AF44+INDEX(装备数值!$X$13:$AH$116,$Q44*8+2,CW$2)*$AG44+INDEX(装备数值!$X$13:$AH$116,$S44*8+3,CW$2)*$AH44+INDEX(装备数值!$X$13:$AH$116,$R44*8+4,CW$2)*$AI44+INDEX(装备数值!$X$13:$AH$116,$T44*8+5,CW$2)*$AJ44+INDEX(装备数值!$X$13:$AH$116,$U44*8+6,CW$2)*$AK44+INDEX(装备数值!$X$13:$AH$116,$V44*8+7,CW$2)*$AL44+INDEX(装备数值!$X$13:$AH$116,$W44*8+8,CW$2)*$AM44</f>
        <v>0</v>
      </c>
      <c r="CY44" s="14">
        <f>INDEX(装备数值!$AN$17:$AN$117,MATCH(MIN($X44:$AE44),装备数值!$AO$17:$AO$117,1))</f>
        <v>11</v>
      </c>
      <c r="CZ44" s="14">
        <f>IF(COUNTIF($P44:$W44,"&gt;"&amp;0)=8,INDEX(装备数值!AR$17:AR$117,$CY44+1),0)</f>
        <v>1760</v>
      </c>
      <c r="DA44" s="14">
        <f>IF(COUNTIF($P44:$W44,"&gt;"&amp;0)=8,INDEX(装备数值!AS$17:AS$117,$CY44+1),0)</f>
        <v>13200</v>
      </c>
      <c r="DB44" s="14">
        <f>IF(COUNTIF($P44:$W44,"&gt;"&amp;0)=8,INDEX(装备数值!AT$17:AT$117,$CY44+1),0)</f>
        <v>880</v>
      </c>
      <c r="DC44" s="14">
        <f>IF(COUNTIF($P44:$W44,"&gt;"&amp;0)=8,INDEX(装备数值!AU$17:AU$117,$CY44+1),0)</f>
        <v>17600</v>
      </c>
      <c r="DD44" s="14">
        <f>IF(COUNTIF($P44:$W44,"&gt;"&amp;0)=8,INDEX(装备数值!AV$17:AV$117,$CY44+1),0)</f>
        <v>308</v>
      </c>
      <c r="DF44" s="14">
        <f>INDEX(装备数值!$AY$17:$AY$77,MATCH(MIN($AF44:$AM44),装备数值!$AZ$17:$AZ$77,1))</f>
        <v>6</v>
      </c>
      <c r="DG44" s="26">
        <f>INDEX(装备数值!BA$17:BA$77,通天塔!DF44+1)</f>
        <v>0.06</v>
      </c>
      <c r="DH44" s="26">
        <f>INDEX(装备数值!BA$17:BA$77,通天塔!DF44+1)</f>
        <v>0.06</v>
      </c>
      <c r="DJ44" s="14">
        <f t="shared" si="40"/>
        <v>9</v>
      </c>
      <c r="DK44" s="14">
        <f>VLOOKUP(DJ44,军阶与晶片数值!$W$6:$X$27,2)</f>
        <v>2</v>
      </c>
      <c r="DL44" s="14">
        <f>INDEX(军阶与晶片数值!Y$6:Y$27,$DK44+1)</f>
        <v>200</v>
      </c>
      <c r="DM44" s="14">
        <f>INDEX(军阶与晶片数值!Z$6:Z$27,$DK44+1)</f>
        <v>200</v>
      </c>
      <c r="DN44" s="14">
        <f>INDEX(军阶与晶片数值!AA$6:AA$27,$DK44+1)</f>
        <v>200</v>
      </c>
      <c r="DO44" s="14">
        <f>INDEX(军阶与晶片数值!AB$6:AB$27,$DK44+1)</f>
        <v>200</v>
      </c>
      <c r="DP44" s="29">
        <f>INDEX(军阶与晶片数值!AC$6:AC$27,$DK44+1)</f>
        <v>10</v>
      </c>
      <c r="DQ44" s="29">
        <f>INDEX(军阶与晶片数值!AD$6:AD$27,$DK44+1)</f>
        <v>5</v>
      </c>
      <c r="DS44" s="26">
        <f>INDEX(军阶与晶片数值!I$6:I$16,AN44+1)</f>
        <v>0.01</v>
      </c>
      <c r="DT44" s="26">
        <f>INDEX(军阶与晶片数值!M$6:M$16,AO44+1)</f>
        <v>0.03</v>
      </c>
      <c r="DU44" s="26">
        <f>INDEX(军阶与晶片数值!J$6:J$16,AP44+1)</f>
        <v>0.03</v>
      </c>
      <c r="DV44" s="26">
        <f>INDEX(军阶与晶片数值!K$6:K$16,AQ44+1)</f>
        <v>0.06</v>
      </c>
      <c r="DW44" s="26">
        <f>INDEX(军阶与晶片数值!L$6:L$16,AR44+1)</f>
        <v>0.06</v>
      </c>
      <c r="DX44" s="28">
        <f>INDEX(军阶与晶片数值!N$6:N$16,AS44+1)</f>
        <v>0</v>
      </c>
      <c r="DY44" s="28">
        <f>INDEX(军阶与晶片数值!O$6:O$16,AT44+1)</f>
        <v>0</v>
      </c>
      <c r="DZ44" s="28">
        <f>INDEX(军阶与晶片数值!P$6:P$16,AU44+1)</f>
        <v>0</v>
      </c>
      <c r="EA44" s="28">
        <f>INDEX(军阶与晶片数值!Q$6:Q$16,AV44+1)</f>
        <v>0</v>
      </c>
      <c r="EB44" s="26">
        <f>INDEX(军阶与晶片数值!R$6:R$16,AW44+1)</f>
        <v>0</v>
      </c>
      <c r="EC44" s="26">
        <f>INDEX(军阶与晶片数值!S$6:S$16,AX44+1)</f>
        <v>0</v>
      </c>
      <c r="ED44" s="26">
        <f>INDEX(军阶与晶片数值!T$6:T$16,AY44+1)</f>
        <v>0</v>
      </c>
      <c r="EE44" s="26">
        <f>INDEX(军阶与晶片数值!U$6:U$16,AZ44+1)</f>
        <v>0</v>
      </c>
      <c r="EG44" s="26">
        <f>INDEX(军阶与晶片数值!$C$6:$C$36,通天塔!$BA44+1)</f>
        <v>0.35</v>
      </c>
      <c r="EH44" s="26">
        <f>INDEX(军阶与晶片数值!$C$6:$C$36,通天塔!$BA44+1)</f>
        <v>0.35</v>
      </c>
      <c r="EI44" s="26">
        <f>INDEX(军阶与晶片数值!$C$6:$C$36,通天塔!$BA44+1)</f>
        <v>0.35</v>
      </c>
      <c r="EJ44" s="26">
        <f>INDEX(军阶与晶片数值!$C$6:$C$36,通天塔!$BA44+1)</f>
        <v>0.35</v>
      </c>
      <c r="EK44" s="26">
        <f>INDEX(军阶与晶片数值!$C$6:$C$36,通天塔!$BA44+1)</f>
        <v>0.35</v>
      </c>
      <c r="EM44" s="14">
        <f>INDEX(战舰突破!$H$6:$H$18,通天塔!$J44+1)+INDEX(战舰突破!$H$23:$H$35,通天塔!$K44+1)+INDEX(战舰突破!$H$40:$H$52,通天塔!$L44+1)</f>
        <v>200</v>
      </c>
      <c r="EN44" s="14">
        <f>INDEX(战舰突破!$I$6:$I$18,通天塔!$J44+1)+INDEX(战舰突破!$I$23:$I$35,通天塔!$K44+1)+INDEX(战舰突破!$I$40:$I$52,通天塔!$L44+1)</f>
        <v>200</v>
      </c>
      <c r="EO44" s="14">
        <f>INDEX(战舰突破!$J$6:$J$18,通天塔!$J44+1)+INDEX(战舰突破!$J$23:$J$35,通天塔!$K44+1)+INDEX(战舰突破!$J$40:$J$52,通天塔!$L44+1)</f>
        <v>0</v>
      </c>
      <c r="EP44" s="14">
        <f>INDEX(战舰突破!$K$6:$K$18,通天塔!$J44+1)+INDEX(战舰突破!$K$23:$K$35,通天塔!$K44+1)+INDEX(战舰突破!$K$40:$K$52,通天塔!$L44+1)</f>
        <v>0</v>
      </c>
      <c r="EQ44" s="14">
        <f>INDEX(战舰突破!$L$6:$L$18,通天塔!$J44+1)+INDEX(战舰突破!$L$23:$L$35,通天塔!$K44+1)+INDEX(战舰突破!$L$40:$L$52,通天塔!$L44+1)</f>
        <v>200</v>
      </c>
      <c r="ER44" s="18">
        <f>INDEX(战舰突破!$N$6:$N$18,通天塔!$J44+1)+INDEX(战舰突破!$N$23:$N$35,通天塔!$K44+1)+INDEX(战舰突破!$N$40:$N$52,通天塔!$L44+1)</f>
        <v>0</v>
      </c>
      <c r="ES44" s="18">
        <f>INDEX(战舰突破!$O$6:$O$18,通天塔!$J44+1)+INDEX(战舰突破!$O$23:$O$35,通天塔!$K44+1)+INDEX(战舰突破!$O$40:$O$52,通天塔!$L44+1)</f>
        <v>0</v>
      </c>
      <c r="ET44" s="18">
        <f>INDEX(战舰突破!$P$6:$P$18,通天塔!$J44+1)+INDEX(战舰突破!$P$23:$P$35,通天塔!$K44+1)+INDEX(战舰突破!$P$40:$P$52,通天塔!$L44+1)</f>
        <v>0</v>
      </c>
      <c r="EU44" s="18">
        <f>INDEX(战舰突破!$Q$6:$Q$18,通天塔!$J44+1)+INDEX(战舰突破!$Q$23:$Q$35,通天塔!$K44+1)+INDEX(战舰突破!$Q$40:$Q$52,通天塔!$L44+1)</f>
        <v>0</v>
      </c>
      <c r="EV44" s="18">
        <f>INDEX(战舰突破!$R$6:$R$18,通天塔!$J44+1)+INDEX(战舰突破!$R$23:$R$35,通天塔!$K44+1)+INDEX(战舰突破!$R$40:$R$52,通天塔!$L44+1)</f>
        <v>0</v>
      </c>
      <c r="EW44" s="18">
        <f>INDEX(战舰突破!$M$6:$M$18,通天塔!$J44+1)+INDEX(战舰突破!$M$23:$M$35,通天塔!$K44+1)+INDEX(战舰突破!$M$40:$M$52,通天塔!$L44+1)</f>
        <v>0</v>
      </c>
      <c r="EX44" s="22">
        <f>INDEX(战舰突破!$W$6:$W$18,通天塔!$J44+1)+INDEX(战舰突破!$W$23:$W$35,通天塔!$K44+1)+INDEX(战舰突破!$W$40:$W$52,通天塔!$L44+1)</f>
        <v>0.5</v>
      </c>
      <c r="FA44" s="14">
        <f>INDEX(战舰突破!$S$6:$S$18,通天塔!$J44+1)</f>
        <v>0</v>
      </c>
      <c r="FB44" s="14">
        <f>INDEX(战舰突破!$T$6:$T$18,通天塔!$J44+1)</f>
        <v>0.25</v>
      </c>
      <c r="FC44" s="14">
        <f>INDEX(战舰突破!$U$6:$U$18,通天塔!$J44+1)</f>
        <v>0.1</v>
      </c>
      <c r="FD44" s="14">
        <f>INDEX(战舰突破!$V$6:$V$18,通天塔!$J44+1)</f>
        <v>0</v>
      </c>
      <c r="FE44" s="14">
        <f>INDEX(战舰突破!$X$6:$X$18,通天塔!$J44+1)</f>
        <v>5</v>
      </c>
      <c r="FG44" s="14">
        <f>INDEX(战舰突破!$S$23:$S$35,通天塔!$J44+1)</f>
        <v>0.25</v>
      </c>
      <c r="FH44" s="14">
        <f>INDEX(战舰突破!$T$23:$T$35,通天塔!$J44+1)</f>
        <v>0.25</v>
      </c>
      <c r="FI44" s="14">
        <f>INDEX(战舰突破!$U$23:$U$35,通天塔!$J44+1)</f>
        <v>0.1</v>
      </c>
      <c r="FJ44" s="14">
        <f>INDEX(战舰突破!$V$23:$V$35,通天塔!$J44+1)</f>
        <v>0</v>
      </c>
      <c r="FK44" s="14">
        <f>INDEX(战舰突破!$X$23:$X$35,通天塔!$J44+1)</f>
        <v>75</v>
      </c>
      <c r="FM44" s="14">
        <f>INDEX(战舰突破!$S$40:$S$52,通天塔!$J44+1)</f>
        <v>0.25</v>
      </c>
      <c r="FN44" s="14">
        <f>INDEX(战舰突破!$T$40:$T$52,通天塔!$J44+1)</f>
        <v>0.25</v>
      </c>
      <c r="FO44" s="14">
        <f>INDEX(战舰突破!$U$40:$U$52,通天塔!$J44+1)</f>
        <v>0.1</v>
      </c>
      <c r="FP44" s="14">
        <f>INDEX(战舰突破!$V$40:$V$52,通天塔!$J44+1)</f>
        <v>0</v>
      </c>
      <c r="FQ44" s="14">
        <f>INDEX(战舰突破!$X$40:$X$52,通天塔!$J44+1)</f>
        <v>125</v>
      </c>
      <c r="FT44" s="14">
        <f t="shared" si="41"/>
        <v>37324</v>
      </c>
      <c r="FU44" s="14">
        <f t="shared" si="42"/>
        <v>35854</v>
      </c>
      <c r="FV44" s="14">
        <f t="shared" si="43"/>
        <v>36345</v>
      </c>
      <c r="FW44" s="14">
        <f t="shared" si="44"/>
        <v>334327</v>
      </c>
      <c r="FX44" s="14">
        <f t="shared" si="45"/>
        <v>20915</v>
      </c>
      <c r="FY44" s="14">
        <f t="shared" si="46"/>
        <v>495741</v>
      </c>
      <c r="FZ44" s="14">
        <f t="shared" si="47"/>
        <v>9949</v>
      </c>
      <c r="GA44" s="28">
        <f t="shared" si="48"/>
        <v>4000</v>
      </c>
      <c r="GB44" s="28">
        <f t="shared" si="49"/>
        <v>4100</v>
      </c>
      <c r="GC44" s="28">
        <f t="shared" si="50"/>
        <v>4000</v>
      </c>
      <c r="GD44" s="28">
        <f t="shared" si="51"/>
        <v>4100</v>
      </c>
      <c r="GE44" s="28">
        <f t="shared" si="52"/>
        <v>1.06</v>
      </c>
      <c r="GF44" s="28">
        <f t="shared" si="53"/>
        <v>1.06</v>
      </c>
      <c r="GG44" s="28">
        <f t="shared" si="54"/>
        <v>0</v>
      </c>
      <c r="GH44" s="28">
        <f t="shared" si="55"/>
        <v>11.01</v>
      </c>
      <c r="GI44" s="14">
        <f t="shared" si="56"/>
        <v>1</v>
      </c>
      <c r="GJ44" s="14">
        <f t="shared" si="57"/>
        <v>1.25</v>
      </c>
      <c r="GK44" s="14">
        <f t="shared" si="58"/>
        <v>1.25</v>
      </c>
      <c r="GL44" s="18">
        <f t="shared" si="59"/>
        <v>1.25</v>
      </c>
      <c r="GM44" s="18">
        <f t="shared" si="60"/>
        <v>1.25</v>
      </c>
      <c r="GN44" s="18">
        <f t="shared" si="61"/>
        <v>1.25</v>
      </c>
      <c r="GO44" s="29">
        <f t="shared" si="123"/>
        <v>4150</v>
      </c>
      <c r="GP44" s="29">
        <f t="shared" si="123"/>
        <v>4450</v>
      </c>
      <c r="GQ44" s="29">
        <f t="shared" si="123"/>
        <v>4450</v>
      </c>
      <c r="GR44" s="26">
        <f t="shared" si="63"/>
        <v>0.1</v>
      </c>
      <c r="GS44" s="26">
        <f t="shared" si="64"/>
        <v>0.1</v>
      </c>
      <c r="GT44" s="26">
        <f t="shared" si="65"/>
        <v>0.1</v>
      </c>
      <c r="GU44" s="14">
        <f t="shared" si="66"/>
        <v>2</v>
      </c>
      <c r="GV44" s="14">
        <f t="shared" si="67"/>
        <v>2</v>
      </c>
      <c r="GW44" s="14">
        <f t="shared" si="68"/>
        <v>2</v>
      </c>
      <c r="GX44" s="14">
        <f t="shared" si="69"/>
        <v>5</v>
      </c>
      <c r="GY44" s="14">
        <f t="shared" si="70"/>
        <v>75</v>
      </c>
      <c r="GZ44" s="14">
        <f t="shared" si="71"/>
        <v>125</v>
      </c>
      <c r="HA44">
        <v>40</v>
      </c>
      <c r="HB44" s="14">
        <f t="shared" si="72"/>
        <v>5656572</v>
      </c>
      <c r="HD44" s="14">
        <f t="shared" si="73"/>
        <v>41666</v>
      </c>
      <c r="HE44" s="14">
        <f t="shared" si="74"/>
        <v>18632</v>
      </c>
      <c r="HF44" s="29">
        <f t="shared" si="75"/>
        <v>3936</v>
      </c>
      <c r="HG44" s="29">
        <f t="shared" si="76"/>
        <v>2604</v>
      </c>
      <c r="HH44" s="29">
        <f t="shared" si="77"/>
        <v>2737</v>
      </c>
      <c r="HI44" s="29">
        <f t="shared" si="78"/>
        <v>2625</v>
      </c>
      <c r="HJ44" s="14">
        <f t="shared" si="79"/>
        <v>1.06</v>
      </c>
      <c r="HK44" s="14">
        <f t="shared" si="80"/>
        <v>1.06</v>
      </c>
      <c r="HL44" s="14">
        <f t="shared" si="81"/>
        <v>10952</v>
      </c>
      <c r="HM44" s="14">
        <f t="shared" si="82"/>
        <v>15882</v>
      </c>
      <c r="HN44" s="26">
        <f t="shared" si="83"/>
        <v>0.37101269742954468</v>
      </c>
      <c r="HO44" s="26">
        <f t="shared" si="84"/>
        <v>0.66731112433075546</v>
      </c>
      <c r="HP44" s="29">
        <f t="shared" si="85"/>
        <v>3235</v>
      </c>
      <c r="HQ44" s="29">
        <f t="shared" si="86"/>
        <v>14590</v>
      </c>
      <c r="HR44" s="29">
        <f t="shared" si="87"/>
        <v>19941</v>
      </c>
      <c r="HS44" s="26">
        <f t="shared" si="88"/>
        <v>0.38840142889037721</v>
      </c>
      <c r="HT44" s="26">
        <f t="shared" si="89"/>
        <v>0.4302634516633177</v>
      </c>
      <c r="HU44" s="26">
        <f t="shared" si="90"/>
        <v>0.4302634516633177</v>
      </c>
      <c r="HV44" s="26">
        <f t="shared" si="91"/>
        <v>0</v>
      </c>
      <c r="HW44" s="29">
        <f t="shared" si="114"/>
        <v>1.3884014288903772</v>
      </c>
      <c r="HX44" s="29">
        <f t="shared" si="115"/>
        <v>1.7878293145791471</v>
      </c>
      <c r="HY44" s="29">
        <f t="shared" si="116"/>
        <v>1.7878293145791471</v>
      </c>
      <c r="HZ44" s="29">
        <f t="shared" si="117"/>
        <v>22457.393112301848</v>
      </c>
      <c r="IA44" s="29">
        <f t="shared" si="118"/>
        <v>17389.619799806504</v>
      </c>
      <c r="IB44" s="29">
        <f t="shared" si="119"/>
        <v>17825.552181011386</v>
      </c>
      <c r="IC44" s="29">
        <f t="shared" si="120"/>
        <v>160493</v>
      </c>
      <c r="ID44" s="14">
        <f t="shared" si="92"/>
        <v>57672.57</v>
      </c>
      <c r="IH44" s="14">
        <v>1</v>
      </c>
      <c r="II44" s="14">
        <v>1</v>
      </c>
      <c r="IJ44" s="14">
        <v>480</v>
      </c>
      <c r="IK44" s="14">
        <v>80</v>
      </c>
      <c r="IL44" s="14">
        <v>60</v>
      </c>
      <c r="IM44" s="23">
        <f t="shared" si="93"/>
        <v>8919247</v>
      </c>
      <c r="IN44" s="23">
        <f t="shared" si="110"/>
        <v>1</v>
      </c>
      <c r="IO44" s="23">
        <f t="shared" si="111"/>
        <v>8919.25</v>
      </c>
      <c r="IP44" s="23">
        <f t="shared" si="112"/>
        <v>11932099</v>
      </c>
      <c r="IQ44" s="23">
        <f t="shared" si="96"/>
        <v>1</v>
      </c>
      <c r="IR44" s="23">
        <f t="shared" si="97"/>
        <v>11932.1</v>
      </c>
      <c r="IS44" s="14">
        <v>1</v>
      </c>
      <c r="IT44" s="14">
        <v>1</v>
      </c>
      <c r="IU44" s="14">
        <v>240</v>
      </c>
      <c r="IV44" s="14">
        <v>40</v>
      </c>
      <c r="IW44" s="14">
        <v>30</v>
      </c>
      <c r="IX44" s="23">
        <f>INT(($HP44*$GI44*IU44*$HW44+$HQ44*$GJ44*$HX44*IV44+$HR44*$GK44*$HY44*IW44)+$IC44*IS44+($HQ44*$GJ44*$HX44*IT44*5*6/1.5+$HR44*$GK44*$HY44*IT44*5*6/2))</f>
        <v>5200154</v>
      </c>
      <c r="IY44" s="23">
        <f t="shared" si="98"/>
        <v>1</v>
      </c>
      <c r="IZ44" s="23">
        <f t="shared" si="99"/>
        <v>5200.1499999999996</v>
      </c>
      <c r="JA44" s="23"/>
      <c r="JB44" s="23"/>
      <c r="JC44" s="23"/>
      <c r="JG44">
        <f t="shared" si="121"/>
        <v>1.3299917134786186</v>
      </c>
      <c r="JH44">
        <f t="shared" si="122"/>
        <v>1.4097912162873358</v>
      </c>
      <c r="JJ44" s="14">
        <v>10</v>
      </c>
      <c r="JK44" s="14">
        <v>2</v>
      </c>
      <c r="JL44" s="14">
        <v>1.5</v>
      </c>
      <c r="JM44" s="23">
        <f>INT(($HP44*$GI44*$HW44*JJ44+$HQ44*$GJ44*$HX44*JK44+$HR44*$GK44*$HY44*JL44))</f>
        <v>176971</v>
      </c>
      <c r="JN44" s="23">
        <f t="shared" si="100"/>
        <v>0</v>
      </c>
      <c r="JO44" s="23">
        <f t="shared" si="101"/>
        <v>176971</v>
      </c>
      <c r="JP44" s="14">
        <v>30</v>
      </c>
      <c r="JQ44" s="14">
        <v>6</v>
      </c>
      <c r="JR44" s="14">
        <v>4</v>
      </c>
      <c r="JS44" s="23">
        <f>INT(($HP44*$GI44*$HW44*JP44+$HQ44*$GJ44*$HX44*JQ44+$HR44*$GK44*$HY44*JR44))</f>
        <v>508633</v>
      </c>
      <c r="JT44" s="23">
        <f t="shared" si="102"/>
        <v>0</v>
      </c>
      <c r="JU44" s="23">
        <f t="shared" si="103"/>
        <v>508633</v>
      </c>
      <c r="JW44" s="23">
        <f t="shared" si="104"/>
        <v>678177</v>
      </c>
      <c r="JX44" s="23">
        <f t="shared" si="105"/>
        <v>0</v>
      </c>
      <c r="JY44" s="23">
        <f t="shared" si="106"/>
        <v>678177</v>
      </c>
      <c r="JZ44" s="23">
        <f t="shared" si="113"/>
        <v>265457</v>
      </c>
      <c r="KA44" s="23">
        <f t="shared" si="108"/>
        <v>0</v>
      </c>
      <c r="KB44" s="23">
        <f t="shared" si="109"/>
        <v>265457</v>
      </c>
    </row>
    <row r="45" spans="1:294" ht="16.5" x14ac:dyDescent="0.2">
      <c r="A45">
        <v>13</v>
      </c>
      <c r="B45">
        <v>460</v>
      </c>
      <c r="C45" s="14">
        <f t="shared" si="39"/>
        <v>1</v>
      </c>
      <c r="D45" s="14">
        <v>41</v>
      </c>
      <c r="E45" s="14" t="s">
        <v>735</v>
      </c>
      <c r="F45" s="14">
        <v>113</v>
      </c>
      <c r="G45" s="14">
        <v>80</v>
      </c>
      <c r="H45" s="14">
        <v>115</v>
      </c>
      <c r="I45" s="14">
        <v>115</v>
      </c>
      <c r="J45" s="14">
        <v>4</v>
      </c>
      <c r="K45" s="14">
        <v>3</v>
      </c>
      <c r="L45" s="14">
        <v>3</v>
      </c>
      <c r="M45" s="14">
        <v>2</v>
      </c>
      <c r="N45" s="14">
        <v>2</v>
      </c>
      <c r="O45" s="14">
        <v>2</v>
      </c>
      <c r="P45" s="14">
        <v>4</v>
      </c>
      <c r="Q45" s="14">
        <v>4</v>
      </c>
      <c r="R45" s="14">
        <v>4</v>
      </c>
      <c r="S45" s="14">
        <v>4</v>
      </c>
      <c r="T45" s="14">
        <v>4</v>
      </c>
      <c r="U45" s="14">
        <v>4</v>
      </c>
      <c r="V45" s="14">
        <v>3</v>
      </c>
      <c r="W45" s="14">
        <v>3</v>
      </c>
      <c r="X45" s="14">
        <v>113</v>
      </c>
      <c r="Y45" s="14">
        <v>113</v>
      </c>
      <c r="Z45" s="14">
        <v>113</v>
      </c>
      <c r="AA45" s="14">
        <v>113</v>
      </c>
      <c r="AB45" s="14">
        <v>113</v>
      </c>
      <c r="AC45" s="14">
        <v>113</v>
      </c>
      <c r="AD45" s="14">
        <v>113</v>
      </c>
      <c r="AE45" s="14">
        <v>113</v>
      </c>
      <c r="AF45" s="14">
        <v>13</v>
      </c>
      <c r="AG45" s="14">
        <v>13</v>
      </c>
      <c r="AH45" s="14">
        <v>13</v>
      </c>
      <c r="AI45" s="14">
        <v>13</v>
      </c>
      <c r="AJ45" s="14">
        <v>13</v>
      </c>
      <c r="AK45" s="14">
        <v>13</v>
      </c>
      <c r="AL45" s="14">
        <v>12</v>
      </c>
      <c r="AM45" s="14">
        <v>12</v>
      </c>
      <c r="AN45" s="14">
        <v>1</v>
      </c>
      <c r="AO45" s="14">
        <v>2</v>
      </c>
      <c r="AP45" s="14">
        <v>2</v>
      </c>
      <c r="AQ45" s="14">
        <v>2</v>
      </c>
      <c r="AR45" s="14">
        <v>2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8</v>
      </c>
      <c r="BF45" s="14">
        <f>ROUND((INDEX(新战舰养成!S$6:S$18,通天塔!$J45+1)+INDEX(新战舰养成!D$6:D$18,通天塔!$J45+1)*(通天塔!$G45-1))*INDEX(战舰突破!$D$6:$D$18,通天塔!$M45+1),0)</f>
        <v>9334</v>
      </c>
      <c r="BG45" s="14">
        <f>ROUND((INDEX(新战舰养成!T$6:T$18,通天塔!$J45+1)+INDEX(新战舰养成!E$6:E$18,通天塔!$J45+1)*(通天塔!$G45-1))*INDEX(战舰突破!$D$6:$D$18,通天塔!$M45+1),0)</f>
        <v>74597</v>
      </c>
      <c r="BH45" s="14">
        <f>ROUND((INDEX(新战舰养成!U$6:U$18,通天塔!$J45+1)+INDEX(新战舰养成!F$6:F$18,通天塔!$J45+1)*(通天塔!$G45-1))*INDEX(战舰突破!$D$6:$D$18,通天塔!$M45+1),0)</f>
        <v>4762</v>
      </c>
      <c r="BI45" s="14">
        <f>ROUND((INDEX(新战舰养成!V$6:V$18,通天塔!$J45+1)+INDEX(新战舰养成!G$6:G$18,通天塔!$J45+1)*(通天塔!$G45-1))*INDEX(战舰突破!$D$6:$D$18,通天塔!$M45+1),0)</f>
        <v>360</v>
      </c>
      <c r="BJ45" s="14">
        <f>ROUND((INDEX(新战舰养成!W$6:W$18,通天塔!$J45+1)+INDEX(新战舰养成!H$6:H$18,通天塔!$J45+1)*(通天塔!$G45-1))*INDEX(战舰突破!$D$6:$D$18,通天塔!$M45+1),0)</f>
        <v>5</v>
      </c>
      <c r="BL45" s="14">
        <f>IF($H45&gt;0,ROUND((INDEX(新战舰养成!X$6:X$18,通天塔!$K45+1)+INDEX(新战舰养成!I$6:I$18,通天塔!$K45+1)*(通天塔!$H45-1))*INDEX(战舰突破!$D$6:$D$18,通天塔!$N45+1),0),0)</f>
        <v>6486</v>
      </c>
      <c r="BM45" s="14">
        <f>IF($H45&gt;0,ROUND((INDEX(新战舰养成!Y$6:Y$18,通天塔!$K45+1)+INDEX(新战舰养成!J$6:J$18,通天塔!$K45+1)*(通天塔!$H45-1))*INDEX(战舰突破!$D$6:$D$18,通天塔!$N45+1),0),0)</f>
        <v>0</v>
      </c>
      <c r="BN45" s="14">
        <f>IF($H45&gt;0,ROUND((INDEX(新战舰养成!Z$6:Z$18,通天塔!$K45+1)+INDEX(新战舰养成!K$6:K$18,通天塔!$K45+1)*(通天塔!$H45-1))*INDEX(战舰突破!$D$6:$D$18,通天塔!$N45+1),0),0)</f>
        <v>0</v>
      </c>
      <c r="BO45" s="14">
        <f>IF($H45&gt;0,ROUND((INDEX(新战舰养成!AA$6:AA$18,通天塔!$K45+1)+INDEX(新战舰养成!L$6:L$18,通天塔!$K45+1)*(通天塔!$H45-1))*INDEX(战舰突破!$D$6:$D$18,通天塔!$N45+1),0),0)</f>
        <v>61500</v>
      </c>
      <c r="BP45" s="14">
        <f>IF($H45&gt;0,ROUND((INDEX(新战舰养成!AB$6:AB$18,通天塔!$K45+1)+INDEX(新战舰养成!M$6:M$18,通天塔!$K45+1)*(通天塔!$H45-1))*INDEX(战舰突破!$D$6:$D$18,通天塔!$N45+1),0),0)</f>
        <v>1228</v>
      </c>
      <c r="BR45" s="14">
        <f>IF($I45&gt;0,ROUND((INDEX(新战舰养成!AC$6:AC$18,通天塔!$L45+1)+INDEX(新战舰养成!I$6:I$18,通天塔!$L45+1)*(通天塔!$I45-1))*INDEX(战舰突破!$D$6:$D$18,通天塔!$O45+1),0),0)</f>
        <v>6846</v>
      </c>
      <c r="BS45" s="14">
        <f>IF($I45&gt;0,ROUND((INDEX(新战舰养成!AD$6:AD$18,通天塔!$L45+1)+INDEX(新战舰养成!J$6:J$18,通天塔!$L45+1)*(通天塔!$I45-1))*INDEX(战舰突破!$D$6:$D$18,通天塔!$O45+1),0),0)</f>
        <v>0</v>
      </c>
      <c r="BT45" s="14">
        <f>IF($I45&gt;0,ROUND((INDEX(新战舰养成!AE$6:AE$18,通天塔!$L45+1)+INDEX(新战舰养成!K$6:K$18,通天塔!$L45+1)*(通天塔!$I45-1))*INDEX(战舰突破!$D$6:$D$18,通天塔!$O45+1),0),0)</f>
        <v>0</v>
      </c>
      <c r="BU45" s="14">
        <f>IF($I45&gt;0,ROUND((INDEX(新战舰养成!AF$6:AF$18,通天塔!$L45+1)+INDEX(新战舰养成!L$6:L$18,通天塔!$L45+1)*(通天塔!$I45-1))*INDEX(战舰突破!$D$6:$D$18,通天塔!$O45+1),0),0)</f>
        <v>47970</v>
      </c>
      <c r="BV45" s="14">
        <f>IF($I45&gt;0,ROUND((INDEX(新战舰养成!AG$6:AG$18,通天塔!$L45+1)+INDEX(新战舰养成!M$6:M$18,通天塔!$L45+1)*(通天塔!$I45-1))*INDEX(战舰突破!$D$6:$D$18,通天塔!$O45+1),0),0)</f>
        <v>1522</v>
      </c>
      <c r="BY45" s="14">
        <f>(INDEX(装备数值!$C$13:$G$116,通天塔!$P45*8+1,BY$2)+INDEX(装备数值!$C$13:$G$116,通天塔!$Q45*8+2,BY$2)+INDEX(装备数值!$C$13:$G$116,通天塔!$S45*8+3,BY$2)+INDEX(装备数值!$C$13:$G$116,通天塔!$R45*8+4,BY$2)+INDEX(装备数值!$C$13:$G$116,通天塔!$T45*8+5,BY$2)+INDEX(装备数值!$C$13:$G$116,通天塔!$U45*8+6,BY$2)+INDEX(装备数值!$C$13:$G$116,通天塔!$V45*8+7,BY$2)+INDEX(装备数值!$C$13:$G$116,通天塔!$W45*8+8,BY$2))</f>
        <v>3400</v>
      </c>
      <c r="BZ45" s="14">
        <f>(INDEX(装备数值!$C$13:$G$116,通天塔!$P45*8+1,BZ$2)+INDEX(装备数值!$C$13:$G$116,通天塔!$Q45*8+2,BZ$2)+INDEX(装备数值!$C$13:$G$116,通天塔!$S45*8+3,BZ$2)+INDEX(装备数值!$C$13:$G$116,通天塔!$R45*8+4,BZ$2)+INDEX(装备数值!$C$13:$G$116,通天塔!$T45*8+5,BZ$2)+INDEX(装备数值!$C$13:$G$116,通天塔!$U45*8+6,BZ$2)+INDEX(装备数值!$C$13:$G$116,通天塔!$V45*8+7,BZ$2)+INDEX(装备数值!$C$13:$G$116,通天塔!$W45*8+8,BZ$2))</f>
        <v>36000</v>
      </c>
      <c r="CA45" s="14">
        <f>(INDEX(装备数值!$C$13:$G$116,通天塔!$P45*8+1,CA$2)+INDEX(装备数值!$C$13:$G$116,通天塔!$Q45*8+2,CA$2)+INDEX(装备数值!$C$13:$G$116,通天塔!$S45*8+3,CA$2)+INDEX(装备数值!$C$13:$G$116,通天塔!$R45*8+4,CA$2)+INDEX(装备数值!$C$13:$G$116,通天塔!$T45*8+5,CA$2)+INDEX(装备数值!$C$13:$G$116,通天塔!$U45*8+6,CA$2)+INDEX(装备数值!$C$13:$G$116,通天塔!$V45*8+7,CA$2)+INDEX(装备数值!$C$13:$G$116,通天塔!$W45*8+8,CA$2))</f>
        <v>1840</v>
      </c>
      <c r="CB45" s="14">
        <f>(INDEX(装备数值!$C$13:$G$116,通天塔!$P45*8+1,CB$2)+INDEX(装备数值!$C$13:$G$116,通天塔!$Q45*8+2,CB$2)+INDEX(装备数值!$C$13:$G$116,通天塔!$S45*8+3,CB$2)+INDEX(装备数值!$C$13:$G$116,通天塔!$R45*8+4,CB$2)+INDEX(装备数值!$C$13:$G$116,通天塔!$T45*8+5,CB$2)+INDEX(装备数值!$C$13:$G$116,通天塔!$U45*8+6,CB$2)+INDEX(装备数值!$C$13:$G$116,通天塔!$V45*8+7,CB$2)+INDEX(装备数值!$C$13:$G$116,通天塔!$W45*8+8,CB$2))</f>
        <v>48000</v>
      </c>
      <c r="CC45" s="14">
        <f>(INDEX(装备数值!$C$13:$G$116,通天塔!$P45*8+1,CC$2)+INDEX(装备数值!$C$13:$G$116,通天塔!$Q45*8+2,CC$2)+INDEX(装备数值!$C$13:$G$116,通天塔!$S45*8+3,CC$2)+INDEX(装备数值!$C$13:$G$116,通天塔!$R45*8+4,CC$2)+INDEX(装备数值!$C$13:$G$116,通天塔!$T45*8+5,CC$2)+INDEX(装备数值!$C$13:$G$116,通天塔!$U45*8+6,CC$2)+INDEX(装备数值!$C$13:$G$116,通天塔!$V45*8+7,CC$2)+INDEX(装备数值!$C$13:$G$116,通天塔!$W45*8+8,CC$2))</f>
        <v>710</v>
      </c>
      <c r="CF45" s="14">
        <f>INDEX(装备数值!$I$13:$M$116,通天塔!$P45*8+1,CF$2)*$X45+INDEX(装备数值!$I$13:$M$116,通天塔!$Q45*8+2,CF$2)*$Y45+INDEX(装备数值!$I$13:$M$116,通天塔!$S45*8+3,CF$2)*$Z45+INDEX(装备数值!$I$13:$M$116,通天塔!$R45*8+4,CF$2)*$AA45+INDEX(装备数值!$I$13:$M$116,通天塔!$T45*8+5,CF$2)*$AB45+INDEX(装备数值!$I$13:$M$116,通天塔!$U45*8+6,CF$2)*$AC45+INDEX(装备数值!$I$13:$M$116,通天塔!$V45*8+7,CF$2)*$AD45+INDEX(装备数值!$I$13:$M$116,通天塔!$W45*8+8,CF$2)*$AE45</f>
        <v>11300</v>
      </c>
      <c r="CG45" s="14">
        <f>INDEX(装备数值!$I$13:$M$116,通天塔!$P45*8+1,CG$2)*$X45+INDEX(装备数值!$I$13:$M$116,通天塔!$Q45*8+2,CG$2)*$Y45+INDEX(装备数值!$I$13:$M$116,通天塔!$S45*8+3,CG$2)*$Z45+INDEX(装备数值!$I$13:$M$116,通天塔!$R45*8+4,CG$2)*$AA45+INDEX(装备数值!$I$13:$M$116,通天塔!$T45*8+5,CG$2)*$AB45+INDEX(装备数值!$I$13:$M$116,通天塔!$U45*8+6,CG$2)*$AC45+INDEX(装备数值!$I$13:$M$116,通天塔!$V45*8+7,CG$2)*$AD45+INDEX(装备数值!$I$13:$M$116,通天塔!$W45*8+8,CG$2)*$AE45</f>
        <v>101700</v>
      </c>
      <c r="CH45" s="14">
        <f>INDEX(装备数值!$I$13:$M$116,通天塔!$P45*8+1,CH$2)*$X45+INDEX(装备数值!$I$13:$M$116,通天塔!$Q45*8+2,CH$2)*$Y45+INDEX(装备数值!$I$13:$M$116,通天塔!$S45*8+3,CH$2)*$Z45+INDEX(装备数值!$I$13:$M$116,通天塔!$R45*8+4,CH$2)*$AA45+INDEX(装备数值!$I$13:$M$116,通天塔!$T45*8+5,CH$2)*$AB45+INDEX(装备数值!$I$13:$M$116,通天塔!$U45*8+6,CH$2)*$AC45+INDEX(装备数值!$I$13:$M$116,通天塔!$V45*8+7,CH$2)*$AD45+INDEX(装备数值!$I$13:$M$116,通天塔!$W45*8+8,CH$2)*$AE45</f>
        <v>5876</v>
      </c>
      <c r="CI45" s="14">
        <f>INDEX(装备数值!$I$13:$M$116,通天塔!$P45*8+1,CI$2)*$X45+INDEX(装备数值!$I$13:$M$116,通天塔!$Q45*8+2,CI$2)*$Y45+INDEX(装备数值!$I$13:$M$116,通天塔!$S45*8+3,CI$2)*$Z45+INDEX(装备数值!$I$13:$M$116,通天塔!$R45*8+4,CI$2)*$AA45+INDEX(装备数值!$I$13:$M$116,通天塔!$T45*8+5,CI$2)*$AB45+INDEX(装备数值!$I$13:$M$116,通天塔!$U45*8+6,CI$2)*$AC45+INDEX(装备数值!$I$13:$M$116,通天塔!$V45*8+7,CI$2)*$AD45+INDEX(装备数值!$I$13:$M$116,通天塔!$W45*8+8,CI$2)*$AE45</f>
        <v>135600</v>
      </c>
      <c r="CJ45" s="14">
        <f>INDEX(装备数值!$I$13:$M$116,通天塔!$P45*8+1,CJ$2)*$X45+INDEX(装备数值!$I$13:$M$116,通天塔!$Q45*8+2,CJ$2)*$Y45+INDEX(装备数值!$I$13:$M$116,通天塔!$S45*8+3,CJ$2)*$Z45+INDEX(装备数值!$I$13:$M$116,通天塔!$R45*8+4,CJ$2)*$AA45+INDEX(装备数值!$I$13:$M$116,通天塔!$T45*8+5,CJ$2)*$AB45+INDEX(装备数值!$I$13:$M$116,通天塔!$U45*8+6,CJ$2)*$AC45+INDEX(装备数值!$I$13:$M$116,通天塔!$V45*8+7,CJ$2)*$AD45+INDEX(装备数值!$I$13:$M$116,通天塔!$W45*8+8,CJ$2)*$AE45</f>
        <v>2260</v>
      </c>
      <c r="CM45" s="14">
        <f>INDEX(装备数值!$X$13:$AH$116,$P45*8+1,CM$2)*$AF45+INDEX(装备数值!$X$13:$AH$116,$Q45*8+2,CM$2)*$AG45+INDEX(装备数值!$X$13:$AH$116,$S45*8+3,CM$2)*$AH45+INDEX(装备数值!$X$13:$AH$116,$R45*8+4,CM$2)*$AI45+INDEX(装备数值!$X$13:$AH$116,$T45*8+5,CM$2)*$AJ45+INDEX(装备数值!$X$13:$AH$116,$U45*8+6,CM$2)*$AK45+INDEX(装备数值!$X$13:$AH$116,$V45*8+7,CM$2)*$AL45+INDEX(装备数值!$X$13:$AH$116,$W45*8+8,CM$2)*$AM45</f>
        <v>3600</v>
      </c>
      <c r="CN45" s="14">
        <f>INDEX(装备数值!$X$13:$AH$116,$P45*8+1,CN$2)*$AF45+INDEX(装备数值!$X$13:$AH$116,$Q45*8+2,CN$2)*$AG45+INDEX(装备数值!$X$13:$AH$116,$S45*8+3,CN$2)*$AH45+INDEX(装备数值!$X$13:$AH$116,$R45*8+4,CN$2)*$AI45+INDEX(装备数值!$X$13:$AH$116,$T45*8+5,CN$2)*$AJ45+INDEX(装备数值!$X$13:$AH$116,$U45*8+6,CN$2)*$AK45+INDEX(装备数值!$X$13:$AH$116,$V45*8+7,CN$2)*$AL45+INDEX(装备数值!$X$13:$AH$116,$W45*8+8,CN$2)*$AM45</f>
        <v>33000</v>
      </c>
      <c r="CO45" s="14">
        <f>INDEX(装备数值!$X$13:$AH$116,$P45*8+1,CO$2)*$AF45+INDEX(装备数值!$X$13:$AH$116,$Q45*8+2,CO$2)*$AG45+INDEX(装备数值!$X$13:$AH$116,$S45*8+3,CO$2)*$AH45+INDEX(装备数值!$X$13:$AH$116,$R45*8+4,CO$2)*$AI45+INDEX(装备数值!$X$13:$AH$116,$T45*8+5,CO$2)*$AJ45+INDEX(装备数值!$X$13:$AH$116,$U45*8+6,CO$2)*$AK45+INDEX(装备数值!$X$13:$AH$116,$V45*8+7,CO$2)*$AL45+INDEX(装备数值!$X$13:$AH$116,$W45*8+8,CO$2)*$AM45</f>
        <v>2600</v>
      </c>
      <c r="CP45" s="14">
        <f>INDEX(装备数值!$X$13:$AH$116,$P45*8+1,CP$2)*$AF45+INDEX(装备数值!$X$13:$AH$116,$Q45*8+2,CP$2)*$AG45+INDEX(装备数值!$X$13:$AH$116,$S45*8+3,CP$2)*$AH45+INDEX(装备数值!$X$13:$AH$116,$R45*8+4,CP$2)*$AI45+INDEX(装备数值!$X$13:$AH$116,$T45*8+5,CP$2)*$AJ45+INDEX(装备数值!$X$13:$AH$116,$U45*8+6,CP$2)*$AK45+INDEX(装备数值!$X$13:$AH$116,$V45*8+7,CP$2)*$AL45+INDEX(装备数值!$X$13:$AH$116,$W45*8+8,CP$2)*$AM45</f>
        <v>44000</v>
      </c>
      <c r="CQ45" s="14">
        <f>INDEX(装备数值!$X$13:$AH$116,$P45*8+1,CQ$2)*$AF45+INDEX(装备数值!$X$13:$AH$116,$Q45*8+2,CQ$2)*$AG45+INDEX(装备数值!$X$13:$AH$116,$S45*8+3,CQ$2)*$AH45+INDEX(装备数值!$X$13:$AH$116,$R45*8+4,CQ$2)*$AI45+INDEX(装备数值!$X$13:$AH$116,$T45*8+5,CQ$2)*$AJ45+INDEX(装备数值!$X$13:$AH$116,$U45*8+6,CQ$2)*$AK45+INDEX(装备数值!$X$13:$AH$116,$V45*8+7,CQ$2)*$AL45+INDEX(装备数值!$X$13:$AH$116,$W45*8+8,CQ$2)*$AM45</f>
        <v>1040</v>
      </c>
      <c r="CR45" s="14">
        <f>INDEX(装备数值!$X$13:$AH$116,$P45*8+1,CR$2)*$AF45+INDEX(装备数值!$X$13:$AH$116,$Q45*8+2,CR$2)*$AG45+INDEX(装备数值!$X$13:$AH$116,$S45*8+3,CR$2)*$AH45+INDEX(装备数值!$X$13:$AH$116,$R45*8+4,CR$2)*$AI45+INDEX(装备数值!$X$13:$AH$116,$T45*8+5,CR$2)*$AJ45+INDEX(装备数值!$X$13:$AH$116,$U45*8+6,CR$2)*$AK45+INDEX(装备数值!$X$13:$AH$116,$V45*8+7,CR$2)*$AL45+INDEX(装备数值!$X$13:$AH$116,$W45*8+8,CR$2)*$AM45</f>
        <v>3900</v>
      </c>
      <c r="CS45" s="14">
        <f>INDEX(装备数值!$X$13:$AH$116,$P45*8+1,CS$2)*$AF45+INDEX(装备数值!$X$13:$AH$116,$Q45*8+2,CS$2)*$AG45+INDEX(装备数值!$X$13:$AH$116,$S45*8+3,CS$2)*$AH45+INDEX(装备数值!$X$13:$AH$116,$R45*8+4,CS$2)*$AI45+INDEX(装备数值!$X$13:$AH$116,$T45*8+5,CS$2)*$AJ45+INDEX(装备数值!$X$13:$AH$116,$U45*8+6,CS$2)*$AK45+INDEX(装备数值!$X$13:$AH$116,$V45*8+7,CS$2)*$AL45+INDEX(装备数值!$X$13:$AH$116,$W45*8+8,CS$2)*$AM45</f>
        <v>3900</v>
      </c>
      <c r="CT45" s="14">
        <f>INDEX(装备数值!$X$13:$AH$116,$P45*8+1,CT$2)*$AF45+INDEX(装备数值!$X$13:$AH$116,$Q45*8+2,CT$2)*$AG45+INDEX(装备数值!$X$13:$AH$116,$S45*8+3,CT$2)*$AH45+INDEX(装备数值!$X$13:$AH$116,$R45*8+4,CT$2)*$AI45+INDEX(装备数值!$X$13:$AH$116,$T45*8+5,CT$2)*$AJ45+INDEX(装备数值!$X$13:$AH$116,$U45*8+6,CT$2)*$AK45+INDEX(装备数值!$X$13:$AH$116,$V45*8+7,CT$2)*$AL45+INDEX(装备数值!$X$13:$AH$116,$W45*8+8,CT$2)*$AM45</f>
        <v>3900</v>
      </c>
      <c r="CU45" s="14">
        <f>INDEX(装备数值!$X$13:$AH$116,$P45*8+1,CU$2)*$AF45+INDEX(装备数值!$X$13:$AH$116,$Q45*8+2,CU$2)*$AG45+INDEX(装备数值!$X$13:$AH$116,$S45*8+3,CU$2)*$AH45+INDEX(装备数值!$X$13:$AH$116,$R45*8+4,CU$2)*$AI45+INDEX(装备数值!$X$13:$AH$116,$T45*8+5,CU$2)*$AJ45+INDEX(装备数值!$X$13:$AH$116,$U45*8+6,CU$2)*$AK45+INDEX(装备数值!$X$13:$AH$116,$V45*8+7,CU$2)*$AL45+INDEX(装备数值!$X$13:$AH$116,$W45*8+8,CU$2)*$AM45</f>
        <v>3900</v>
      </c>
      <c r="CV45" s="14">
        <f>INDEX(装备数值!$X$13:$AH$116,$P45*8+1,CV$2)*$AF45+INDEX(装备数值!$X$13:$AH$116,$Q45*8+2,CV$2)*$AG45+INDEX(装备数值!$X$13:$AH$116,$S45*8+3,CV$2)*$AH45+INDEX(装备数值!$X$13:$AH$116,$R45*8+4,CV$2)*$AI45+INDEX(装备数值!$X$13:$AH$116,$T45*8+5,CV$2)*$AJ45+INDEX(装备数值!$X$13:$AH$116,$U45*8+6,CV$2)*$AK45+INDEX(装备数值!$X$13:$AH$116,$V45*8+7,CV$2)*$AL45+INDEX(装备数值!$X$13:$AH$116,$W45*8+8,CV$2)*$AM45</f>
        <v>0</v>
      </c>
      <c r="CW45" s="14">
        <f>INDEX(装备数值!$X$13:$AH$116,$P45*8+1,CW$2)*$AF45+INDEX(装备数值!$X$13:$AH$116,$Q45*8+2,CW$2)*$AG45+INDEX(装备数值!$X$13:$AH$116,$S45*8+3,CW$2)*$AH45+INDEX(装备数值!$X$13:$AH$116,$R45*8+4,CW$2)*$AI45+INDEX(装备数值!$X$13:$AH$116,$T45*8+5,CW$2)*$AJ45+INDEX(装备数值!$X$13:$AH$116,$U45*8+6,CW$2)*$AK45+INDEX(装备数值!$X$13:$AH$116,$V45*8+7,CW$2)*$AL45+INDEX(装备数值!$X$13:$AH$116,$W45*8+8,CW$2)*$AM45</f>
        <v>0</v>
      </c>
      <c r="CY45" s="14">
        <f>INDEX(装备数值!$AN$17:$AN$117,MATCH(MIN($X45:$AE45),装备数值!$AO$17:$AO$117,1))</f>
        <v>11</v>
      </c>
      <c r="CZ45" s="14">
        <f>IF(COUNTIF($P45:$W45,"&gt;"&amp;0)=8,INDEX(装备数值!AR$17:AR$117,$CY45+1),0)</f>
        <v>1760</v>
      </c>
      <c r="DA45" s="14">
        <f>IF(COUNTIF($P45:$W45,"&gt;"&amp;0)=8,INDEX(装备数值!AS$17:AS$117,$CY45+1),0)</f>
        <v>13200</v>
      </c>
      <c r="DB45" s="14">
        <f>IF(COUNTIF($P45:$W45,"&gt;"&amp;0)=8,INDEX(装备数值!AT$17:AT$117,$CY45+1),0)</f>
        <v>880</v>
      </c>
      <c r="DC45" s="14">
        <f>IF(COUNTIF($P45:$W45,"&gt;"&amp;0)=8,INDEX(装备数值!AU$17:AU$117,$CY45+1),0)</f>
        <v>17600</v>
      </c>
      <c r="DD45" s="14">
        <f>IF(COUNTIF($P45:$W45,"&gt;"&amp;0)=8,INDEX(装备数值!AV$17:AV$117,$CY45+1),0)</f>
        <v>308</v>
      </c>
      <c r="DF45" s="14">
        <f>INDEX(装备数值!$AY$17:$AY$77,MATCH(MIN($AF45:$AM45),装备数值!$AZ$17:$AZ$77,1))</f>
        <v>6</v>
      </c>
      <c r="DG45" s="26">
        <f>INDEX(装备数值!BA$17:BA$77,通天塔!DF45+1)</f>
        <v>0.06</v>
      </c>
      <c r="DH45" s="26">
        <f>INDEX(装备数值!BA$17:BA$77,通天塔!DF45+1)</f>
        <v>0.06</v>
      </c>
      <c r="DJ45" s="14">
        <f t="shared" si="40"/>
        <v>9</v>
      </c>
      <c r="DK45" s="14">
        <f>VLOOKUP(DJ45,军阶与晶片数值!$W$6:$X$27,2)</f>
        <v>2</v>
      </c>
      <c r="DL45" s="14">
        <f>INDEX(军阶与晶片数值!Y$6:Y$27,$DK45+1)</f>
        <v>200</v>
      </c>
      <c r="DM45" s="14">
        <f>INDEX(军阶与晶片数值!Z$6:Z$27,$DK45+1)</f>
        <v>200</v>
      </c>
      <c r="DN45" s="14">
        <f>INDEX(军阶与晶片数值!AA$6:AA$27,$DK45+1)</f>
        <v>200</v>
      </c>
      <c r="DO45" s="14">
        <f>INDEX(军阶与晶片数值!AB$6:AB$27,$DK45+1)</f>
        <v>200</v>
      </c>
      <c r="DP45" s="29">
        <f>INDEX(军阶与晶片数值!AC$6:AC$27,$DK45+1)</f>
        <v>10</v>
      </c>
      <c r="DQ45" s="29">
        <f>INDEX(军阶与晶片数值!AD$6:AD$27,$DK45+1)</f>
        <v>5</v>
      </c>
      <c r="DS45" s="26">
        <f>INDEX(军阶与晶片数值!I$6:I$16,AN45+1)</f>
        <v>0.01</v>
      </c>
      <c r="DT45" s="26">
        <f>INDEX(军阶与晶片数值!M$6:M$16,AO45+1)</f>
        <v>0.03</v>
      </c>
      <c r="DU45" s="26">
        <f>INDEX(军阶与晶片数值!J$6:J$16,AP45+1)</f>
        <v>0.03</v>
      </c>
      <c r="DV45" s="26">
        <f>INDEX(军阶与晶片数值!K$6:K$16,AQ45+1)</f>
        <v>0.06</v>
      </c>
      <c r="DW45" s="26">
        <f>INDEX(军阶与晶片数值!L$6:L$16,AR45+1)</f>
        <v>0.06</v>
      </c>
      <c r="DX45" s="28">
        <f>INDEX(军阶与晶片数值!N$6:N$16,AS45+1)</f>
        <v>0</v>
      </c>
      <c r="DY45" s="28">
        <f>INDEX(军阶与晶片数值!O$6:O$16,AT45+1)</f>
        <v>0</v>
      </c>
      <c r="DZ45" s="28">
        <f>INDEX(军阶与晶片数值!P$6:P$16,AU45+1)</f>
        <v>0</v>
      </c>
      <c r="EA45" s="28">
        <f>INDEX(军阶与晶片数值!Q$6:Q$16,AV45+1)</f>
        <v>0</v>
      </c>
      <c r="EB45" s="26">
        <f>INDEX(军阶与晶片数值!R$6:R$16,AW45+1)</f>
        <v>0</v>
      </c>
      <c r="EC45" s="26">
        <f>INDEX(军阶与晶片数值!S$6:S$16,AX45+1)</f>
        <v>0</v>
      </c>
      <c r="ED45" s="26">
        <f>INDEX(军阶与晶片数值!T$6:T$16,AY45+1)</f>
        <v>0</v>
      </c>
      <c r="EE45" s="26">
        <f>INDEX(军阶与晶片数值!U$6:U$16,AZ45+1)</f>
        <v>0</v>
      </c>
      <c r="EG45" s="26">
        <f>INDEX(军阶与晶片数值!$C$6:$C$36,通天塔!$BA45+1)</f>
        <v>0.35</v>
      </c>
      <c r="EH45" s="26">
        <f>INDEX(军阶与晶片数值!$C$6:$C$36,通天塔!$BA45+1)</f>
        <v>0.35</v>
      </c>
      <c r="EI45" s="26">
        <f>INDEX(军阶与晶片数值!$C$6:$C$36,通天塔!$BA45+1)</f>
        <v>0.35</v>
      </c>
      <c r="EJ45" s="26">
        <f>INDEX(军阶与晶片数值!$C$6:$C$36,通天塔!$BA45+1)</f>
        <v>0.35</v>
      </c>
      <c r="EK45" s="26">
        <f>INDEX(军阶与晶片数值!$C$6:$C$36,通天塔!$BA45+1)</f>
        <v>0.35</v>
      </c>
      <c r="EM45" s="14">
        <f>INDEX(战舰突破!$H$6:$H$18,通天塔!$J45+1)+INDEX(战舰突破!$H$23:$H$35,通天塔!$K45+1)+INDEX(战舰突破!$H$40:$H$52,通天塔!$L45+1)</f>
        <v>200</v>
      </c>
      <c r="EN45" s="14">
        <f>INDEX(战舰突破!$I$6:$I$18,通天塔!$J45+1)+INDEX(战舰突破!$I$23:$I$35,通天塔!$K45+1)+INDEX(战舰突破!$I$40:$I$52,通天塔!$L45+1)</f>
        <v>200</v>
      </c>
      <c r="EO45" s="14">
        <f>INDEX(战舰突破!$J$6:$J$18,通天塔!$J45+1)+INDEX(战舰突破!$J$23:$J$35,通天塔!$K45+1)+INDEX(战舰突破!$J$40:$J$52,通天塔!$L45+1)</f>
        <v>0</v>
      </c>
      <c r="EP45" s="14">
        <f>INDEX(战舰突破!$K$6:$K$18,通天塔!$J45+1)+INDEX(战舰突破!$K$23:$K$35,通天塔!$K45+1)+INDEX(战舰突破!$K$40:$K$52,通天塔!$L45+1)</f>
        <v>0</v>
      </c>
      <c r="EQ45" s="14">
        <f>INDEX(战舰突破!$L$6:$L$18,通天塔!$J45+1)+INDEX(战舰突破!$L$23:$L$35,通天塔!$K45+1)+INDEX(战舰突破!$L$40:$L$52,通天塔!$L45+1)</f>
        <v>200</v>
      </c>
      <c r="ER45" s="18">
        <f>INDEX(战舰突破!$N$6:$N$18,通天塔!$J45+1)+INDEX(战舰突破!$N$23:$N$35,通天塔!$K45+1)+INDEX(战舰突破!$N$40:$N$52,通天塔!$L45+1)</f>
        <v>0</v>
      </c>
      <c r="ES45" s="18">
        <f>INDEX(战舰突破!$O$6:$O$18,通天塔!$J45+1)+INDEX(战舰突破!$O$23:$O$35,通天塔!$K45+1)+INDEX(战舰突破!$O$40:$O$52,通天塔!$L45+1)</f>
        <v>0</v>
      </c>
      <c r="ET45" s="18">
        <f>INDEX(战舰突破!$P$6:$P$18,通天塔!$J45+1)+INDEX(战舰突破!$P$23:$P$35,通天塔!$K45+1)+INDEX(战舰突破!$P$40:$P$52,通天塔!$L45+1)</f>
        <v>0</v>
      </c>
      <c r="EU45" s="18">
        <f>INDEX(战舰突破!$Q$6:$Q$18,通天塔!$J45+1)+INDEX(战舰突破!$Q$23:$Q$35,通天塔!$K45+1)+INDEX(战舰突破!$Q$40:$Q$52,通天塔!$L45+1)</f>
        <v>0</v>
      </c>
      <c r="EV45" s="18">
        <f>INDEX(战舰突破!$R$6:$R$18,通天塔!$J45+1)+INDEX(战舰突破!$R$23:$R$35,通天塔!$K45+1)+INDEX(战舰突破!$R$40:$R$52,通天塔!$L45+1)</f>
        <v>0</v>
      </c>
      <c r="EW45" s="18">
        <f>INDEX(战舰突破!$M$6:$M$18,通天塔!$J45+1)+INDEX(战舰突破!$M$23:$M$35,通天塔!$K45+1)+INDEX(战舰突破!$M$40:$M$52,通天塔!$L45+1)</f>
        <v>0</v>
      </c>
      <c r="EX45" s="22">
        <f>INDEX(战舰突破!$W$6:$W$18,通天塔!$J45+1)+INDEX(战舰突破!$W$23:$W$35,通天塔!$K45+1)+INDEX(战舰突破!$W$40:$W$52,通天塔!$L45+1)</f>
        <v>0.5</v>
      </c>
      <c r="FA45" s="14">
        <f>INDEX(战舰突破!$S$6:$S$18,通天塔!$J45+1)</f>
        <v>0</v>
      </c>
      <c r="FB45" s="14">
        <f>INDEX(战舰突破!$T$6:$T$18,通天塔!$J45+1)</f>
        <v>0.25</v>
      </c>
      <c r="FC45" s="14">
        <f>INDEX(战舰突破!$U$6:$U$18,通天塔!$J45+1)</f>
        <v>0.1</v>
      </c>
      <c r="FD45" s="14">
        <f>INDEX(战舰突破!$V$6:$V$18,通天塔!$J45+1)</f>
        <v>0</v>
      </c>
      <c r="FE45" s="14">
        <f>INDEX(战舰突破!$X$6:$X$18,通天塔!$J45+1)</f>
        <v>5</v>
      </c>
      <c r="FG45" s="14">
        <f>INDEX(战舰突破!$S$23:$S$35,通天塔!$J45+1)</f>
        <v>0.25</v>
      </c>
      <c r="FH45" s="14">
        <f>INDEX(战舰突破!$T$23:$T$35,通天塔!$J45+1)</f>
        <v>0.25</v>
      </c>
      <c r="FI45" s="14">
        <f>INDEX(战舰突破!$U$23:$U$35,通天塔!$J45+1)</f>
        <v>0.1</v>
      </c>
      <c r="FJ45" s="14">
        <f>INDEX(战舰突破!$V$23:$V$35,通天塔!$J45+1)</f>
        <v>0</v>
      </c>
      <c r="FK45" s="14">
        <f>INDEX(战舰突破!$X$23:$X$35,通天塔!$J45+1)</f>
        <v>75</v>
      </c>
      <c r="FM45" s="14">
        <f>INDEX(战舰突破!$S$40:$S$52,通天塔!$J45+1)</f>
        <v>0.25</v>
      </c>
      <c r="FN45" s="14">
        <f>INDEX(战舰突破!$T$40:$T$52,通天塔!$J45+1)</f>
        <v>0.25</v>
      </c>
      <c r="FO45" s="14">
        <f>INDEX(战舰突破!$U$40:$U$52,通天塔!$J45+1)</f>
        <v>0.1</v>
      </c>
      <c r="FP45" s="14">
        <f>INDEX(战舰突破!$V$40:$V$52,通天塔!$J45+1)</f>
        <v>0</v>
      </c>
      <c r="FQ45" s="14">
        <f>INDEX(战舰突破!$X$40:$X$52,通天塔!$J45+1)</f>
        <v>125</v>
      </c>
      <c r="FT45" s="14">
        <f t="shared" si="41"/>
        <v>40351</v>
      </c>
      <c r="FU45" s="14">
        <f t="shared" si="42"/>
        <v>36468</v>
      </c>
      <c r="FV45" s="14">
        <f t="shared" si="43"/>
        <v>36959</v>
      </c>
      <c r="FW45" s="14">
        <f t="shared" si="44"/>
        <v>359440</v>
      </c>
      <c r="FX45" s="14">
        <f t="shared" si="45"/>
        <v>22467</v>
      </c>
      <c r="FY45" s="14">
        <f t="shared" si="46"/>
        <v>508047</v>
      </c>
      <c r="FZ45" s="14">
        <f t="shared" si="47"/>
        <v>10121</v>
      </c>
      <c r="GA45" s="28">
        <f t="shared" si="48"/>
        <v>4100</v>
      </c>
      <c r="GB45" s="28">
        <f t="shared" si="49"/>
        <v>4100</v>
      </c>
      <c r="GC45" s="28">
        <f t="shared" si="50"/>
        <v>4100</v>
      </c>
      <c r="GD45" s="28">
        <f t="shared" si="51"/>
        <v>4100</v>
      </c>
      <c r="GE45" s="28">
        <f t="shared" si="52"/>
        <v>1.06</v>
      </c>
      <c r="GF45" s="28">
        <f t="shared" si="53"/>
        <v>1.06</v>
      </c>
      <c r="GG45" s="28">
        <f t="shared" si="54"/>
        <v>0</v>
      </c>
      <c r="GH45" s="28">
        <f t="shared" si="55"/>
        <v>11.01</v>
      </c>
      <c r="GI45" s="14">
        <f t="shared" si="56"/>
        <v>1</v>
      </c>
      <c r="GJ45" s="14">
        <f t="shared" si="57"/>
        <v>1.25</v>
      </c>
      <c r="GK45" s="14">
        <f t="shared" si="58"/>
        <v>1.25</v>
      </c>
      <c r="GL45" s="18">
        <f t="shared" si="59"/>
        <v>1.25</v>
      </c>
      <c r="GM45" s="18">
        <f t="shared" si="60"/>
        <v>1.25</v>
      </c>
      <c r="GN45" s="18">
        <f t="shared" si="61"/>
        <v>1.25</v>
      </c>
      <c r="GO45" s="29">
        <f t="shared" si="123"/>
        <v>4250</v>
      </c>
      <c r="GP45" s="29">
        <f t="shared" si="123"/>
        <v>4550</v>
      </c>
      <c r="GQ45" s="29">
        <f t="shared" si="123"/>
        <v>4550</v>
      </c>
      <c r="GR45" s="26">
        <f t="shared" si="63"/>
        <v>0.1</v>
      </c>
      <c r="GS45" s="26">
        <f t="shared" si="64"/>
        <v>0.1</v>
      </c>
      <c r="GT45" s="26">
        <f t="shared" si="65"/>
        <v>0.1</v>
      </c>
      <c r="GU45" s="14">
        <f t="shared" si="66"/>
        <v>2</v>
      </c>
      <c r="GV45" s="14">
        <f t="shared" si="67"/>
        <v>2</v>
      </c>
      <c r="GW45" s="14">
        <f t="shared" si="68"/>
        <v>2</v>
      </c>
      <c r="GX45" s="14">
        <f t="shared" si="69"/>
        <v>5</v>
      </c>
      <c r="GY45" s="14">
        <f t="shared" si="70"/>
        <v>75</v>
      </c>
      <c r="GZ45" s="14">
        <f t="shared" si="71"/>
        <v>125</v>
      </c>
      <c r="HA45">
        <v>41</v>
      </c>
      <c r="HB45" s="14">
        <f t="shared" si="72"/>
        <v>5850985</v>
      </c>
      <c r="HD45" s="14">
        <f t="shared" si="73"/>
        <v>44154</v>
      </c>
      <c r="HE45" s="14">
        <f t="shared" si="74"/>
        <v>20145</v>
      </c>
      <c r="HF45" s="29">
        <f t="shared" si="75"/>
        <v>3936</v>
      </c>
      <c r="HG45" s="29">
        <f t="shared" si="76"/>
        <v>2604</v>
      </c>
      <c r="HH45" s="29">
        <f t="shared" si="77"/>
        <v>2812</v>
      </c>
      <c r="HI45" s="29">
        <f t="shared" si="78"/>
        <v>2625</v>
      </c>
      <c r="HJ45" s="14">
        <f t="shared" si="79"/>
        <v>1.06</v>
      </c>
      <c r="HK45" s="14">
        <f t="shared" si="80"/>
        <v>1.06</v>
      </c>
      <c r="HL45" s="14">
        <f t="shared" si="81"/>
        <v>11377</v>
      </c>
      <c r="HM45" s="14">
        <f t="shared" si="82"/>
        <v>17195</v>
      </c>
      <c r="HN45" s="26">
        <f t="shared" si="83"/>
        <v>0.3903685351502012</v>
      </c>
      <c r="HO45" s="26">
        <f t="shared" si="84"/>
        <v>0.64911259819610123</v>
      </c>
      <c r="HP45" s="29">
        <f t="shared" si="85"/>
        <v>3494</v>
      </c>
      <c r="HQ45" s="29">
        <f t="shared" si="86"/>
        <v>14158</v>
      </c>
      <c r="HR45" s="29">
        <f t="shared" si="87"/>
        <v>19361</v>
      </c>
      <c r="HS45" s="26">
        <f t="shared" si="88"/>
        <v>0.40235543648135741</v>
      </c>
      <c r="HT45" s="26">
        <f t="shared" si="89"/>
        <v>0.44421745925429779</v>
      </c>
      <c r="HU45" s="26">
        <f t="shared" si="90"/>
        <v>0.44421745925429779</v>
      </c>
      <c r="HV45" s="26">
        <f t="shared" si="91"/>
        <v>2.3554364813573869E-3</v>
      </c>
      <c r="HW45" s="29">
        <f t="shared" si="114"/>
        <v>1.4</v>
      </c>
      <c r="HX45" s="29">
        <f t="shared" si="115"/>
        <v>1.8023275284661755</v>
      </c>
      <c r="HY45" s="29">
        <f t="shared" si="116"/>
        <v>1.8023275284661755</v>
      </c>
      <c r="HZ45" s="29">
        <f t="shared" si="117"/>
        <v>24457.999999999996</v>
      </c>
      <c r="IA45" s="29">
        <f t="shared" si="118"/>
        <v>17011.56876534941</v>
      </c>
      <c r="IB45" s="29">
        <f t="shared" si="119"/>
        <v>17447.431639316812</v>
      </c>
      <c r="IC45" s="29">
        <f t="shared" si="120"/>
        <v>173471</v>
      </c>
      <c r="ID45" s="14">
        <f t="shared" si="92"/>
        <v>58917</v>
      </c>
      <c r="IH45" s="14">
        <v>1</v>
      </c>
      <c r="II45" s="14">
        <v>1</v>
      </c>
      <c r="IJ45" s="14">
        <v>480</v>
      </c>
      <c r="IK45" s="14">
        <v>80</v>
      </c>
      <c r="IL45" s="14">
        <v>60</v>
      </c>
      <c r="IM45" s="23">
        <f t="shared" si="93"/>
        <v>8982501</v>
      </c>
      <c r="IN45" s="23">
        <f t="shared" si="110"/>
        <v>1</v>
      </c>
      <c r="IO45" s="23">
        <f t="shared" si="111"/>
        <v>8982.5</v>
      </c>
      <c r="IP45" s="23">
        <f t="shared" si="112"/>
        <v>12437440</v>
      </c>
      <c r="IQ45" s="23">
        <f t="shared" si="96"/>
        <v>1</v>
      </c>
      <c r="IR45" s="23">
        <f t="shared" si="97"/>
        <v>12437.44</v>
      </c>
      <c r="IS45" s="14">
        <v>1</v>
      </c>
      <c r="IT45" s="14">
        <v>1</v>
      </c>
      <c r="IU45" s="14">
        <v>240</v>
      </c>
      <c r="IV45" s="14">
        <v>40</v>
      </c>
      <c r="IW45" s="14">
        <v>30</v>
      </c>
      <c r="IX45" s="23">
        <f>INT(($HP45*$GI45*IU45*$HW45+$HQ45*$GJ45*$HX45*IV45+$HR45*$GK45*$HY45*IW45)+$IC45*IS45+($HQ45*$GJ45*$HX45*IT45*5*6/1.5+$HR45*$GK45*$HY45*IT45*5*6/2))</f>
        <v>5224092</v>
      </c>
      <c r="IY45" s="23">
        <f t="shared" si="98"/>
        <v>1</v>
      </c>
      <c r="IZ45" s="23">
        <f t="shared" si="99"/>
        <v>5224.09</v>
      </c>
      <c r="JA45" s="23"/>
      <c r="JB45" s="23"/>
      <c r="JC45" s="23"/>
      <c r="JG45">
        <f t="shared" si="121"/>
        <v>1.3321202653274047</v>
      </c>
      <c r="JH45">
        <f t="shared" si="122"/>
        <v>1.4120474812470489</v>
      </c>
      <c r="JJ45" s="14">
        <v>10</v>
      </c>
      <c r="JK45" s="14">
        <v>2</v>
      </c>
      <c r="JL45" s="14">
        <v>1.5</v>
      </c>
      <c r="JM45" s="23">
        <f>INT(($HP45*$GI45*$HW45*JJ45+$HQ45*$GJ45*$HX45*JK45+$HR45*$GK45*$HY45*JL45))</f>
        <v>178137</v>
      </c>
      <c r="JN45" s="23">
        <f t="shared" si="100"/>
        <v>0</v>
      </c>
      <c r="JO45" s="23">
        <f t="shared" si="101"/>
        <v>178137</v>
      </c>
      <c r="JP45" s="14">
        <v>30</v>
      </c>
      <c r="JQ45" s="14">
        <v>6</v>
      </c>
      <c r="JR45" s="14">
        <v>4</v>
      </c>
      <c r="JS45" s="23">
        <f>INT(($HP45*$GI45*$HW45*JP45+$HQ45*$GJ45*$HX45*JQ45+$HR45*$GK45*$HY45*JR45))</f>
        <v>512602</v>
      </c>
      <c r="JT45" s="23">
        <f t="shared" si="102"/>
        <v>0</v>
      </c>
      <c r="JU45" s="23">
        <f t="shared" si="103"/>
        <v>512602</v>
      </c>
      <c r="JW45" s="23">
        <f t="shared" si="104"/>
        <v>683469</v>
      </c>
      <c r="JX45" s="23">
        <f t="shared" si="105"/>
        <v>0</v>
      </c>
      <c r="JY45" s="23">
        <f t="shared" si="106"/>
        <v>683469</v>
      </c>
      <c r="JZ45" s="23">
        <f t="shared" si="113"/>
        <v>267206</v>
      </c>
      <c r="KA45" s="23">
        <f t="shared" si="108"/>
        <v>0</v>
      </c>
      <c r="KB45" s="23">
        <f t="shared" si="109"/>
        <v>267206</v>
      </c>
    </row>
    <row r="46" spans="1:294" ht="16.5" x14ac:dyDescent="0.2">
      <c r="A46">
        <v>14</v>
      </c>
      <c r="B46">
        <v>480</v>
      </c>
      <c r="C46" s="14">
        <f t="shared" si="39"/>
        <v>1</v>
      </c>
      <c r="D46" s="14">
        <v>42</v>
      </c>
      <c r="E46" s="14" t="s">
        <v>698</v>
      </c>
      <c r="F46" s="14">
        <v>120</v>
      </c>
      <c r="G46" s="14">
        <v>120</v>
      </c>
      <c r="H46" s="14">
        <v>120</v>
      </c>
      <c r="I46" s="14">
        <v>120</v>
      </c>
      <c r="J46" s="14">
        <v>4</v>
      </c>
      <c r="K46" s="14">
        <v>3</v>
      </c>
      <c r="L46" s="14">
        <v>3</v>
      </c>
      <c r="M46" s="14">
        <v>2</v>
      </c>
      <c r="N46" s="14">
        <v>2</v>
      </c>
      <c r="O46" s="14">
        <v>2</v>
      </c>
      <c r="P46" s="14">
        <v>4</v>
      </c>
      <c r="Q46" s="14">
        <v>4</v>
      </c>
      <c r="R46" s="14">
        <v>4</v>
      </c>
      <c r="S46" s="14">
        <v>4</v>
      </c>
      <c r="T46" s="14">
        <v>4</v>
      </c>
      <c r="U46" s="14">
        <v>4</v>
      </c>
      <c r="V46" s="14">
        <v>4</v>
      </c>
      <c r="W46" s="14">
        <v>4</v>
      </c>
      <c r="X46" s="14">
        <v>120</v>
      </c>
      <c r="Y46" s="14">
        <v>120</v>
      </c>
      <c r="Z46" s="14">
        <v>120</v>
      </c>
      <c r="AA46" s="14">
        <v>120</v>
      </c>
      <c r="AB46" s="14">
        <v>120</v>
      </c>
      <c r="AC46" s="14">
        <v>120</v>
      </c>
      <c r="AD46" s="14">
        <v>120</v>
      </c>
      <c r="AE46" s="14">
        <v>120</v>
      </c>
      <c r="AF46" s="14">
        <v>13</v>
      </c>
      <c r="AG46" s="14">
        <v>14</v>
      </c>
      <c r="AH46" s="14">
        <v>14</v>
      </c>
      <c r="AI46" s="14">
        <v>14</v>
      </c>
      <c r="AJ46" s="14">
        <v>14</v>
      </c>
      <c r="AK46" s="14">
        <v>14</v>
      </c>
      <c r="AL46" s="14">
        <v>13</v>
      </c>
      <c r="AM46" s="14">
        <v>13</v>
      </c>
      <c r="AN46" s="14">
        <v>2</v>
      </c>
      <c r="AO46" s="14">
        <v>2</v>
      </c>
      <c r="AP46" s="14">
        <v>2</v>
      </c>
      <c r="AQ46" s="14">
        <v>2</v>
      </c>
      <c r="AR46" s="14">
        <v>2</v>
      </c>
      <c r="AS46" s="14">
        <v>0</v>
      </c>
      <c r="AT46" s="14">
        <v>0</v>
      </c>
      <c r="AU46" s="14">
        <v>0</v>
      </c>
      <c r="AV46" s="14">
        <v>0</v>
      </c>
      <c r="AW46" s="14">
        <v>1</v>
      </c>
      <c r="AX46" s="14">
        <v>0</v>
      </c>
      <c r="AY46" s="14">
        <v>0</v>
      </c>
      <c r="AZ46" s="14">
        <v>0</v>
      </c>
      <c r="BA46" s="14">
        <v>8</v>
      </c>
      <c r="BF46" s="14">
        <f>ROUND((INDEX(新战舰养成!S$6:S$18,通天塔!$J46+1)+INDEX(新战舰养成!D$6:D$18,通天塔!$J46+1)*(通天塔!$G46-1))*INDEX(战舰突破!$D$6:$D$18,通天塔!$M46+1),0)</f>
        <v>10870</v>
      </c>
      <c r="BG46" s="14">
        <f>ROUND((INDEX(新战舰养成!T$6:T$18,通天塔!$J46+1)+INDEX(新战舰养成!E$6:E$18,通天塔!$J46+1)*(通天塔!$G46-1))*INDEX(战舰突破!$D$6:$D$18,通天塔!$M46+1),0)</f>
        <v>86885</v>
      </c>
      <c r="BH46" s="14">
        <f>ROUND((INDEX(新战舰养成!U$6:U$18,通天塔!$J46+1)+INDEX(新战舰养成!F$6:F$18,通天塔!$J46+1)*(通天塔!$G46-1))*INDEX(战舰突破!$D$6:$D$18,通天塔!$M46+1),0)</f>
        <v>5530</v>
      </c>
      <c r="BI46" s="14">
        <f>ROUND((INDEX(新战舰养成!V$6:V$18,通天塔!$J46+1)+INDEX(新战舰养成!G$6:G$18,通天塔!$J46+1)*(通天塔!$G46-1))*INDEX(战舰突破!$D$6:$D$18,通天塔!$M46+1),0)</f>
        <v>360</v>
      </c>
      <c r="BJ46" s="14">
        <f>ROUND((INDEX(新战舰养成!W$6:W$18,通天塔!$J46+1)+INDEX(新战舰养成!H$6:H$18,通天塔!$J46+1)*(通天塔!$G46-1))*INDEX(战舰突破!$D$6:$D$18,通天塔!$M46+1),0)</f>
        <v>5</v>
      </c>
      <c r="BL46" s="14">
        <f>IF($H46&gt;0,ROUND((INDEX(新战舰养成!X$6:X$18,通天塔!$K46+1)+INDEX(新战舰养成!I$6:I$18,通天塔!$K46+1)*(通天塔!$H46-1))*INDEX(战舰突破!$D$6:$D$18,通天塔!$N46+1),0),0)</f>
        <v>6636</v>
      </c>
      <c r="BM46" s="14">
        <f>IF($H46&gt;0,ROUND((INDEX(新战舰养成!Y$6:Y$18,通天塔!$K46+1)+INDEX(新战舰养成!J$6:J$18,通天塔!$K46+1)*(通天塔!$H46-1))*INDEX(战舰突破!$D$6:$D$18,通天塔!$N46+1),0),0)</f>
        <v>0</v>
      </c>
      <c r="BN46" s="14">
        <f>IF($H46&gt;0,ROUND((INDEX(新战舰养成!Z$6:Z$18,通天塔!$K46+1)+INDEX(新战舰养成!K$6:K$18,通天塔!$K46+1)*(通天塔!$H46-1))*INDEX(战舰突破!$D$6:$D$18,通天塔!$N46+1),0),0)</f>
        <v>0</v>
      </c>
      <c r="BO46" s="14">
        <f>IF($H46&gt;0,ROUND((INDEX(新战舰养成!AA$6:AA$18,通天塔!$K46+1)+INDEX(新战舰养成!L$6:L$18,通天塔!$K46+1)*(通天塔!$H46-1))*INDEX(战舰突破!$D$6:$D$18,通天塔!$N46+1),0),0)</f>
        <v>63000</v>
      </c>
      <c r="BP46" s="14">
        <f>IF($H46&gt;0,ROUND((INDEX(新战舰养成!AB$6:AB$18,通天塔!$K46+1)+INDEX(新战舰养成!M$6:M$18,通天塔!$K46+1)*(通天塔!$H46-1))*INDEX(战舰突破!$D$6:$D$18,通天塔!$N46+1),0),0)</f>
        <v>1258</v>
      </c>
      <c r="BR46" s="14">
        <f>IF($I46&gt;0,ROUND((INDEX(新战舰养成!AC$6:AC$18,通天塔!$L46+1)+INDEX(新战舰养成!I$6:I$18,通天塔!$L46+1)*(通天塔!$I46-1))*INDEX(战舰突破!$D$6:$D$18,通天塔!$O46+1),0),0)</f>
        <v>6996</v>
      </c>
      <c r="BS46" s="14">
        <f>IF($I46&gt;0,ROUND((INDEX(新战舰养成!AD$6:AD$18,通天塔!$L46+1)+INDEX(新战舰养成!J$6:J$18,通天塔!$L46+1)*(通天塔!$I46-1))*INDEX(战舰突破!$D$6:$D$18,通天塔!$O46+1),0),0)</f>
        <v>0</v>
      </c>
      <c r="BT46" s="14">
        <f>IF($I46&gt;0,ROUND((INDEX(新战舰养成!AE$6:AE$18,通天塔!$L46+1)+INDEX(新战舰养成!K$6:K$18,通天塔!$L46+1)*(通天塔!$I46-1))*INDEX(战舰突破!$D$6:$D$18,通天塔!$O46+1),0),0)</f>
        <v>0</v>
      </c>
      <c r="BU46" s="14">
        <f>IF($I46&gt;0,ROUND((INDEX(新战舰养成!AF$6:AF$18,通天塔!$L46+1)+INDEX(新战舰养成!L$6:L$18,通天塔!$L46+1)*(通天塔!$I46-1))*INDEX(战舰突破!$D$6:$D$18,通天塔!$O46+1),0),0)</f>
        <v>49470</v>
      </c>
      <c r="BV46" s="14">
        <f>IF($I46&gt;0,ROUND((INDEX(新战舰养成!AG$6:AG$18,通天塔!$L46+1)+INDEX(新战舰养成!M$6:M$18,通天塔!$L46+1)*(通天塔!$I46-1))*INDEX(战舰突破!$D$6:$D$18,通天塔!$O46+1),0),0)</f>
        <v>1552</v>
      </c>
      <c r="BY46" s="14">
        <f>(INDEX(装备数值!$C$13:$G$116,通天塔!$P46*8+1,BY$2)+INDEX(装备数值!$C$13:$G$116,通天塔!$Q46*8+2,BY$2)+INDEX(装备数值!$C$13:$G$116,通天塔!$S46*8+3,BY$2)+INDEX(装备数值!$C$13:$G$116,通天塔!$R46*8+4,BY$2)+INDEX(装备数值!$C$13:$G$116,通天塔!$T46*8+5,BY$2)+INDEX(装备数值!$C$13:$G$116,通天塔!$U46*8+6,BY$2)+INDEX(装备数值!$C$13:$G$116,通天塔!$V46*8+7,BY$2)+INDEX(装备数值!$C$13:$G$116,通天塔!$W46*8+8,BY$2))</f>
        <v>4800</v>
      </c>
      <c r="BZ46" s="14">
        <f>(INDEX(装备数值!$C$13:$G$116,通天塔!$P46*8+1,BZ$2)+INDEX(装备数值!$C$13:$G$116,通天塔!$Q46*8+2,BZ$2)+INDEX(装备数值!$C$13:$G$116,通天塔!$S46*8+3,BZ$2)+INDEX(装备数值!$C$13:$G$116,通天塔!$R46*8+4,BZ$2)+INDEX(装备数值!$C$13:$G$116,通天塔!$T46*8+5,BZ$2)+INDEX(装备数值!$C$13:$G$116,通天塔!$U46*8+6,BZ$2)+INDEX(装备数值!$C$13:$G$116,通天塔!$V46*8+7,BZ$2)+INDEX(装备数值!$C$13:$G$116,通天塔!$W46*8+8,BZ$2))</f>
        <v>36000</v>
      </c>
      <c r="CA46" s="14">
        <f>(INDEX(装备数值!$C$13:$G$116,通天塔!$P46*8+1,CA$2)+INDEX(装备数值!$C$13:$G$116,通天塔!$Q46*8+2,CA$2)+INDEX(装备数值!$C$13:$G$116,通天塔!$S46*8+3,CA$2)+INDEX(装备数值!$C$13:$G$116,通天塔!$R46*8+4,CA$2)+INDEX(装备数值!$C$13:$G$116,通天塔!$T46*8+5,CA$2)+INDEX(装备数值!$C$13:$G$116,通天塔!$U46*8+6,CA$2)+INDEX(装备数值!$C$13:$G$116,通天塔!$V46*8+7,CA$2)+INDEX(装备数值!$C$13:$G$116,通天塔!$W46*8+8,CA$2))</f>
        <v>2400</v>
      </c>
      <c r="CB46" s="14">
        <f>(INDEX(装备数值!$C$13:$G$116,通天塔!$P46*8+1,CB$2)+INDEX(装备数值!$C$13:$G$116,通天塔!$Q46*8+2,CB$2)+INDEX(装备数值!$C$13:$G$116,通天塔!$S46*8+3,CB$2)+INDEX(装备数值!$C$13:$G$116,通天塔!$R46*8+4,CB$2)+INDEX(装备数值!$C$13:$G$116,通天塔!$T46*8+5,CB$2)+INDEX(装备数值!$C$13:$G$116,通天塔!$U46*8+6,CB$2)+INDEX(装备数值!$C$13:$G$116,通天塔!$V46*8+7,CB$2)+INDEX(装备数值!$C$13:$G$116,通天塔!$W46*8+8,CB$2))</f>
        <v>48000</v>
      </c>
      <c r="CC46" s="14">
        <f>(INDEX(装备数值!$C$13:$G$116,通天塔!$P46*8+1,CC$2)+INDEX(装备数值!$C$13:$G$116,通天塔!$Q46*8+2,CC$2)+INDEX(装备数值!$C$13:$G$116,通天塔!$S46*8+3,CC$2)+INDEX(装备数值!$C$13:$G$116,通天塔!$R46*8+4,CC$2)+INDEX(装备数值!$C$13:$G$116,通天塔!$T46*8+5,CC$2)+INDEX(装备数值!$C$13:$G$116,通天塔!$U46*8+6,CC$2)+INDEX(装备数值!$C$13:$G$116,通天塔!$V46*8+7,CC$2)+INDEX(装备数值!$C$13:$G$116,通天塔!$W46*8+8,CC$2))</f>
        <v>920</v>
      </c>
      <c r="CF46" s="14">
        <f>INDEX(装备数值!$I$13:$M$116,通天塔!$P46*8+1,CF$2)*$X46+INDEX(装备数值!$I$13:$M$116,通天塔!$Q46*8+2,CF$2)*$Y46+INDEX(装备数值!$I$13:$M$116,通天塔!$S46*8+3,CF$2)*$Z46+INDEX(装备数值!$I$13:$M$116,通天塔!$R46*8+4,CF$2)*$AA46+INDEX(装备数值!$I$13:$M$116,通天塔!$T46*8+5,CF$2)*$AB46+INDEX(装备数值!$I$13:$M$116,通天塔!$U46*8+6,CF$2)*$AC46+INDEX(装备数值!$I$13:$M$116,通天塔!$V46*8+7,CF$2)*$AD46+INDEX(装备数值!$I$13:$M$116,通天塔!$W46*8+8,CF$2)*$AE46</f>
        <v>14400</v>
      </c>
      <c r="CG46" s="14">
        <f>INDEX(装备数值!$I$13:$M$116,通天塔!$P46*8+1,CG$2)*$X46+INDEX(装备数值!$I$13:$M$116,通天塔!$Q46*8+2,CG$2)*$Y46+INDEX(装备数值!$I$13:$M$116,通天塔!$S46*8+3,CG$2)*$Z46+INDEX(装备数值!$I$13:$M$116,通天塔!$R46*8+4,CG$2)*$AA46+INDEX(装备数值!$I$13:$M$116,通天塔!$T46*8+5,CG$2)*$AB46+INDEX(装备数值!$I$13:$M$116,通天塔!$U46*8+6,CG$2)*$AC46+INDEX(装备数值!$I$13:$M$116,通天塔!$V46*8+7,CG$2)*$AD46+INDEX(装备数值!$I$13:$M$116,通天塔!$W46*8+8,CG$2)*$AE46</f>
        <v>108000</v>
      </c>
      <c r="CH46" s="14">
        <f>INDEX(装备数值!$I$13:$M$116,通天塔!$P46*8+1,CH$2)*$X46+INDEX(装备数值!$I$13:$M$116,通天塔!$Q46*8+2,CH$2)*$Y46+INDEX(装备数值!$I$13:$M$116,通天塔!$S46*8+3,CH$2)*$Z46+INDEX(装备数值!$I$13:$M$116,通天塔!$R46*8+4,CH$2)*$AA46+INDEX(装备数值!$I$13:$M$116,通天塔!$T46*8+5,CH$2)*$AB46+INDEX(装备数值!$I$13:$M$116,通天塔!$U46*8+6,CH$2)*$AC46+INDEX(装备数值!$I$13:$M$116,通天塔!$V46*8+7,CH$2)*$AD46+INDEX(装备数值!$I$13:$M$116,通天塔!$W46*8+8,CH$2)*$AE46</f>
        <v>7200</v>
      </c>
      <c r="CI46" s="14">
        <f>INDEX(装备数值!$I$13:$M$116,通天塔!$P46*8+1,CI$2)*$X46+INDEX(装备数值!$I$13:$M$116,通天塔!$Q46*8+2,CI$2)*$Y46+INDEX(装备数值!$I$13:$M$116,通天塔!$S46*8+3,CI$2)*$Z46+INDEX(装备数值!$I$13:$M$116,通天塔!$R46*8+4,CI$2)*$AA46+INDEX(装备数值!$I$13:$M$116,通天塔!$T46*8+5,CI$2)*$AB46+INDEX(装备数值!$I$13:$M$116,通天塔!$U46*8+6,CI$2)*$AC46+INDEX(装备数值!$I$13:$M$116,通天塔!$V46*8+7,CI$2)*$AD46+INDEX(装备数值!$I$13:$M$116,通天塔!$W46*8+8,CI$2)*$AE46</f>
        <v>144000</v>
      </c>
      <c r="CJ46" s="14">
        <f>INDEX(装备数值!$I$13:$M$116,通天塔!$P46*8+1,CJ$2)*$X46+INDEX(装备数值!$I$13:$M$116,通天塔!$Q46*8+2,CJ$2)*$Y46+INDEX(装备数值!$I$13:$M$116,通天塔!$S46*8+3,CJ$2)*$Z46+INDEX(装备数值!$I$13:$M$116,通天塔!$R46*8+4,CJ$2)*$AA46+INDEX(装备数值!$I$13:$M$116,通天塔!$T46*8+5,CJ$2)*$AB46+INDEX(装备数值!$I$13:$M$116,通天塔!$U46*8+6,CJ$2)*$AC46+INDEX(装备数值!$I$13:$M$116,通天塔!$V46*8+7,CJ$2)*$AD46+INDEX(装备数值!$I$13:$M$116,通天塔!$W46*8+8,CJ$2)*$AE46</f>
        <v>2760</v>
      </c>
      <c r="CM46" s="14">
        <f>INDEX(装备数值!$X$13:$AH$116,$P46*8+1,CM$2)*$AF46+INDEX(装备数值!$X$13:$AH$116,$Q46*8+2,CM$2)*$AG46+INDEX(装备数值!$X$13:$AH$116,$S46*8+3,CM$2)*$AH46+INDEX(装备数值!$X$13:$AH$116,$R46*8+4,CM$2)*$AI46+INDEX(装备数值!$X$13:$AH$116,$T46*8+5,CM$2)*$AJ46+INDEX(装备数值!$X$13:$AH$116,$U46*8+6,CM$2)*$AK46+INDEX(装备数值!$X$13:$AH$116,$V46*8+7,CM$2)*$AL46+INDEX(装备数值!$X$13:$AH$116,$W46*8+8,CM$2)*$AM46</f>
        <v>5200</v>
      </c>
      <c r="CN46" s="14">
        <f>INDEX(装备数值!$X$13:$AH$116,$P46*8+1,CN$2)*$AF46+INDEX(装备数值!$X$13:$AH$116,$Q46*8+2,CN$2)*$AG46+INDEX(装备数值!$X$13:$AH$116,$S46*8+3,CN$2)*$AH46+INDEX(装备数值!$X$13:$AH$116,$R46*8+4,CN$2)*$AI46+INDEX(装备数值!$X$13:$AH$116,$T46*8+5,CN$2)*$AJ46+INDEX(装备数值!$X$13:$AH$116,$U46*8+6,CN$2)*$AK46+INDEX(装备数值!$X$13:$AH$116,$V46*8+7,CN$2)*$AL46+INDEX(装备数值!$X$13:$AH$116,$W46*8+8,CN$2)*$AM46</f>
        <v>40500</v>
      </c>
      <c r="CO46" s="14">
        <f>INDEX(装备数值!$X$13:$AH$116,$P46*8+1,CO$2)*$AF46+INDEX(装备数值!$X$13:$AH$116,$Q46*8+2,CO$2)*$AG46+INDEX(装备数值!$X$13:$AH$116,$S46*8+3,CO$2)*$AH46+INDEX(装备数值!$X$13:$AH$116,$R46*8+4,CO$2)*$AI46+INDEX(装备数值!$X$13:$AH$116,$T46*8+5,CO$2)*$AJ46+INDEX(装备数值!$X$13:$AH$116,$U46*8+6,CO$2)*$AK46+INDEX(装备数值!$X$13:$AH$116,$V46*8+7,CO$2)*$AL46+INDEX(装备数值!$X$13:$AH$116,$W46*8+8,CO$2)*$AM46</f>
        <v>2800</v>
      </c>
      <c r="CP46" s="14">
        <f>INDEX(装备数值!$X$13:$AH$116,$P46*8+1,CP$2)*$AF46+INDEX(装备数值!$X$13:$AH$116,$Q46*8+2,CP$2)*$AG46+INDEX(装备数值!$X$13:$AH$116,$S46*8+3,CP$2)*$AH46+INDEX(装备数值!$X$13:$AH$116,$R46*8+4,CP$2)*$AI46+INDEX(装备数值!$X$13:$AH$116,$T46*8+5,CP$2)*$AJ46+INDEX(装备数值!$X$13:$AH$116,$U46*8+6,CP$2)*$AK46+INDEX(装备数值!$X$13:$AH$116,$V46*8+7,CP$2)*$AL46+INDEX(装备数值!$X$13:$AH$116,$W46*8+8,CP$2)*$AM46</f>
        <v>52000</v>
      </c>
      <c r="CQ46" s="14">
        <f>INDEX(装备数值!$X$13:$AH$116,$P46*8+1,CQ$2)*$AF46+INDEX(装备数值!$X$13:$AH$116,$Q46*8+2,CQ$2)*$AG46+INDEX(装备数值!$X$13:$AH$116,$S46*8+3,CQ$2)*$AH46+INDEX(装备数值!$X$13:$AH$116,$R46*8+4,CQ$2)*$AI46+INDEX(装备数值!$X$13:$AH$116,$T46*8+5,CQ$2)*$AJ46+INDEX(装备数值!$X$13:$AH$116,$U46*8+6,CQ$2)*$AK46+INDEX(装备数值!$X$13:$AH$116,$V46*8+7,CQ$2)*$AL46+INDEX(装备数值!$X$13:$AH$116,$W46*8+8,CQ$2)*$AM46</f>
        <v>1120</v>
      </c>
      <c r="CR46" s="14">
        <f>INDEX(装备数值!$X$13:$AH$116,$P46*8+1,CR$2)*$AF46+INDEX(装备数值!$X$13:$AH$116,$Q46*8+2,CR$2)*$AG46+INDEX(装备数值!$X$13:$AH$116,$S46*8+3,CR$2)*$AH46+INDEX(装备数值!$X$13:$AH$116,$R46*8+4,CR$2)*$AI46+INDEX(装备数值!$X$13:$AH$116,$T46*8+5,CR$2)*$AJ46+INDEX(装备数值!$X$13:$AH$116,$U46*8+6,CR$2)*$AK46+INDEX(装备数值!$X$13:$AH$116,$V46*8+7,CR$2)*$AL46+INDEX(装备数值!$X$13:$AH$116,$W46*8+8,CR$2)*$AM46</f>
        <v>4100</v>
      </c>
      <c r="CS46" s="14">
        <f>INDEX(装备数值!$X$13:$AH$116,$P46*8+1,CS$2)*$AF46+INDEX(装备数值!$X$13:$AH$116,$Q46*8+2,CS$2)*$AG46+INDEX(装备数值!$X$13:$AH$116,$S46*8+3,CS$2)*$AH46+INDEX(装备数值!$X$13:$AH$116,$R46*8+4,CS$2)*$AI46+INDEX(装备数值!$X$13:$AH$116,$T46*8+5,CS$2)*$AJ46+INDEX(装备数值!$X$13:$AH$116,$U46*8+6,CS$2)*$AK46+INDEX(装备数值!$X$13:$AH$116,$V46*8+7,CS$2)*$AL46+INDEX(装备数值!$X$13:$AH$116,$W46*8+8,CS$2)*$AM46</f>
        <v>4200</v>
      </c>
      <c r="CT46" s="14">
        <f>INDEX(装备数值!$X$13:$AH$116,$P46*8+1,CT$2)*$AF46+INDEX(装备数值!$X$13:$AH$116,$Q46*8+2,CT$2)*$AG46+INDEX(装备数值!$X$13:$AH$116,$S46*8+3,CT$2)*$AH46+INDEX(装备数值!$X$13:$AH$116,$R46*8+4,CT$2)*$AI46+INDEX(装备数值!$X$13:$AH$116,$T46*8+5,CT$2)*$AJ46+INDEX(装备数值!$X$13:$AH$116,$U46*8+6,CT$2)*$AK46+INDEX(装备数值!$X$13:$AH$116,$V46*8+7,CT$2)*$AL46+INDEX(装备数值!$X$13:$AH$116,$W46*8+8,CT$2)*$AM46</f>
        <v>4100</v>
      </c>
      <c r="CU46" s="14">
        <f>INDEX(装备数值!$X$13:$AH$116,$P46*8+1,CU$2)*$AF46+INDEX(装备数值!$X$13:$AH$116,$Q46*8+2,CU$2)*$AG46+INDEX(装备数值!$X$13:$AH$116,$S46*8+3,CU$2)*$AH46+INDEX(装备数值!$X$13:$AH$116,$R46*8+4,CU$2)*$AI46+INDEX(装备数值!$X$13:$AH$116,$T46*8+5,CU$2)*$AJ46+INDEX(装备数值!$X$13:$AH$116,$U46*8+6,CU$2)*$AK46+INDEX(装备数值!$X$13:$AH$116,$V46*8+7,CU$2)*$AL46+INDEX(装备数值!$X$13:$AH$116,$W46*8+8,CU$2)*$AM46</f>
        <v>4200</v>
      </c>
      <c r="CV46" s="14">
        <f>INDEX(装备数值!$X$13:$AH$116,$P46*8+1,CV$2)*$AF46+INDEX(装备数值!$X$13:$AH$116,$Q46*8+2,CV$2)*$AG46+INDEX(装备数值!$X$13:$AH$116,$S46*8+3,CV$2)*$AH46+INDEX(装备数值!$X$13:$AH$116,$R46*8+4,CV$2)*$AI46+INDEX(装备数值!$X$13:$AH$116,$T46*8+5,CV$2)*$AJ46+INDEX(装备数值!$X$13:$AH$116,$U46*8+6,CV$2)*$AK46+INDEX(装备数值!$X$13:$AH$116,$V46*8+7,CV$2)*$AL46+INDEX(装备数值!$X$13:$AH$116,$W46*8+8,CV$2)*$AM46</f>
        <v>13</v>
      </c>
      <c r="CW46" s="14">
        <f>INDEX(装备数值!$X$13:$AH$116,$P46*8+1,CW$2)*$AF46+INDEX(装备数值!$X$13:$AH$116,$Q46*8+2,CW$2)*$AG46+INDEX(装备数值!$X$13:$AH$116,$S46*8+3,CW$2)*$AH46+INDEX(装备数值!$X$13:$AH$116,$R46*8+4,CW$2)*$AI46+INDEX(装备数值!$X$13:$AH$116,$T46*8+5,CW$2)*$AJ46+INDEX(装备数值!$X$13:$AH$116,$U46*8+6,CW$2)*$AK46+INDEX(装备数值!$X$13:$AH$116,$V46*8+7,CW$2)*$AL46+INDEX(装备数值!$X$13:$AH$116,$W46*8+8,CW$2)*$AM46</f>
        <v>13</v>
      </c>
      <c r="CY46" s="14">
        <f>INDEX(装备数值!$AN$17:$AN$117,MATCH(MIN($X46:$AE46),装备数值!$AO$17:$AO$117,1))</f>
        <v>12</v>
      </c>
      <c r="CZ46" s="14">
        <f>IF(COUNTIF($P46:$W46,"&gt;"&amp;0)=8,INDEX(装备数值!AR$17:AR$117,$CY46+1),0)</f>
        <v>1920</v>
      </c>
      <c r="DA46" s="14">
        <f>IF(COUNTIF($P46:$W46,"&gt;"&amp;0)=8,INDEX(装备数值!AS$17:AS$117,$CY46+1),0)</f>
        <v>14400</v>
      </c>
      <c r="DB46" s="14">
        <f>IF(COUNTIF($P46:$W46,"&gt;"&amp;0)=8,INDEX(装备数值!AT$17:AT$117,$CY46+1),0)</f>
        <v>960</v>
      </c>
      <c r="DC46" s="14">
        <f>IF(COUNTIF($P46:$W46,"&gt;"&amp;0)=8,INDEX(装备数值!AU$17:AU$117,$CY46+1),0)</f>
        <v>19200</v>
      </c>
      <c r="DD46" s="14">
        <f>IF(COUNTIF($P46:$W46,"&gt;"&amp;0)=8,INDEX(装备数值!AV$17:AV$117,$CY46+1),0)</f>
        <v>336</v>
      </c>
      <c r="DF46" s="14">
        <f>INDEX(装备数值!$AY$17:$AY$77,MATCH(MIN($AF46:$AM46),装备数值!$AZ$17:$AZ$77,1))</f>
        <v>6</v>
      </c>
      <c r="DG46" s="26">
        <f>INDEX(装备数值!BA$17:BA$77,通天塔!DF46+1)</f>
        <v>0.06</v>
      </c>
      <c r="DH46" s="26">
        <f>INDEX(装备数值!BA$17:BA$77,通天塔!DF46+1)</f>
        <v>0.06</v>
      </c>
      <c r="DJ46" s="14">
        <f t="shared" si="40"/>
        <v>11</v>
      </c>
      <c r="DK46" s="14">
        <f>VLOOKUP(DJ46,军阶与晶片数值!$W$6:$X$27,2)</f>
        <v>3</v>
      </c>
      <c r="DL46" s="14">
        <f>INDEX(军阶与晶片数值!Y$6:Y$27,$DK46+1)</f>
        <v>300</v>
      </c>
      <c r="DM46" s="14">
        <f>INDEX(军阶与晶片数值!Z$6:Z$27,$DK46+1)</f>
        <v>300</v>
      </c>
      <c r="DN46" s="14">
        <f>INDEX(军阶与晶片数值!AA$6:AA$27,$DK46+1)</f>
        <v>300</v>
      </c>
      <c r="DO46" s="14">
        <f>INDEX(军阶与晶片数值!AB$6:AB$27,$DK46+1)</f>
        <v>300</v>
      </c>
      <c r="DP46" s="29">
        <f>INDEX(军阶与晶片数值!AC$6:AC$27,$DK46+1)</f>
        <v>15</v>
      </c>
      <c r="DQ46" s="29">
        <f>INDEX(军阶与晶片数值!AD$6:AD$27,$DK46+1)</f>
        <v>7.5</v>
      </c>
      <c r="DS46" s="26">
        <f>INDEX(军阶与晶片数值!I$6:I$16,AN46+1)</f>
        <v>0.03</v>
      </c>
      <c r="DT46" s="26">
        <f>INDEX(军阶与晶片数值!M$6:M$16,AO46+1)</f>
        <v>0.03</v>
      </c>
      <c r="DU46" s="26">
        <f>INDEX(军阶与晶片数值!J$6:J$16,AP46+1)</f>
        <v>0.03</v>
      </c>
      <c r="DV46" s="26">
        <f>INDEX(军阶与晶片数值!K$6:K$16,AQ46+1)</f>
        <v>0.06</v>
      </c>
      <c r="DW46" s="26">
        <f>INDEX(军阶与晶片数值!L$6:L$16,AR46+1)</f>
        <v>0.06</v>
      </c>
      <c r="DX46" s="28">
        <f>INDEX(军阶与晶片数值!N$6:N$16,AS46+1)</f>
        <v>0</v>
      </c>
      <c r="DY46" s="28">
        <f>INDEX(军阶与晶片数值!O$6:O$16,AT46+1)</f>
        <v>0</v>
      </c>
      <c r="DZ46" s="28">
        <f>INDEX(军阶与晶片数值!P$6:P$16,AU46+1)</f>
        <v>0</v>
      </c>
      <c r="EA46" s="28">
        <f>INDEX(军阶与晶片数值!Q$6:Q$16,AV46+1)</f>
        <v>0</v>
      </c>
      <c r="EB46" s="26">
        <f>INDEX(军阶与晶片数值!R$6:R$16,AW46+1)</f>
        <v>0.02</v>
      </c>
      <c r="EC46" s="26">
        <f>INDEX(军阶与晶片数值!S$6:S$16,AX46+1)</f>
        <v>0</v>
      </c>
      <c r="ED46" s="26">
        <f>INDEX(军阶与晶片数值!T$6:T$16,AY46+1)</f>
        <v>0</v>
      </c>
      <c r="EE46" s="26">
        <f>INDEX(军阶与晶片数值!U$6:U$16,AZ46+1)</f>
        <v>0</v>
      </c>
      <c r="EG46" s="26">
        <f>INDEX(军阶与晶片数值!$C$6:$C$36,通天塔!$BA46+1)</f>
        <v>0.35</v>
      </c>
      <c r="EH46" s="26">
        <f>INDEX(军阶与晶片数值!$C$6:$C$36,通天塔!$BA46+1)</f>
        <v>0.35</v>
      </c>
      <c r="EI46" s="26">
        <f>INDEX(军阶与晶片数值!$C$6:$C$36,通天塔!$BA46+1)</f>
        <v>0.35</v>
      </c>
      <c r="EJ46" s="26">
        <f>INDEX(军阶与晶片数值!$C$6:$C$36,通天塔!$BA46+1)</f>
        <v>0.35</v>
      </c>
      <c r="EK46" s="26">
        <f>INDEX(军阶与晶片数值!$C$6:$C$36,通天塔!$BA46+1)</f>
        <v>0.35</v>
      </c>
      <c r="EM46" s="14">
        <f>INDEX(战舰突破!$H$6:$H$18,通天塔!$J46+1)+INDEX(战舰突破!$H$23:$H$35,通天塔!$K46+1)+INDEX(战舰突破!$H$40:$H$52,通天塔!$L46+1)</f>
        <v>200</v>
      </c>
      <c r="EN46" s="14">
        <f>INDEX(战舰突破!$I$6:$I$18,通天塔!$J46+1)+INDEX(战舰突破!$I$23:$I$35,通天塔!$K46+1)+INDEX(战舰突破!$I$40:$I$52,通天塔!$L46+1)</f>
        <v>200</v>
      </c>
      <c r="EO46" s="14">
        <f>INDEX(战舰突破!$J$6:$J$18,通天塔!$J46+1)+INDEX(战舰突破!$J$23:$J$35,通天塔!$K46+1)+INDEX(战舰突破!$J$40:$J$52,通天塔!$L46+1)</f>
        <v>0</v>
      </c>
      <c r="EP46" s="14">
        <f>INDEX(战舰突破!$K$6:$K$18,通天塔!$J46+1)+INDEX(战舰突破!$K$23:$K$35,通天塔!$K46+1)+INDEX(战舰突破!$K$40:$K$52,通天塔!$L46+1)</f>
        <v>0</v>
      </c>
      <c r="EQ46" s="14">
        <f>INDEX(战舰突破!$L$6:$L$18,通天塔!$J46+1)+INDEX(战舰突破!$L$23:$L$35,通天塔!$K46+1)+INDEX(战舰突破!$L$40:$L$52,通天塔!$L46+1)</f>
        <v>200</v>
      </c>
      <c r="ER46" s="18">
        <f>INDEX(战舰突破!$N$6:$N$18,通天塔!$J46+1)+INDEX(战舰突破!$N$23:$N$35,通天塔!$K46+1)+INDEX(战舰突破!$N$40:$N$52,通天塔!$L46+1)</f>
        <v>0</v>
      </c>
      <c r="ES46" s="18">
        <f>INDEX(战舰突破!$O$6:$O$18,通天塔!$J46+1)+INDEX(战舰突破!$O$23:$O$35,通天塔!$K46+1)+INDEX(战舰突破!$O$40:$O$52,通天塔!$L46+1)</f>
        <v>0</v>
      </c>
      <c r="ET46" s="18">
        <f>INDEX(战舰突破!$P$6:$P$18,通天塔!$J46+1)+INDEX(战舰突破!$P$23:$P$35,通天塔!$K46+1)+INDEX(战舰突破!$P$40:$P$52,通天塔!$L46+1)</f>
        <v>0</v>
      </c>
      <c r="EU46" s="18">
        <f>INDEX(战舰突破!$Q$6:$Q$18,通天塔!$J46+1)+INDEX(战舰突破!$Q$23:$Q$35,通天塔!$K46+1)+INDEX(战舰突破!$Q$40:$Q$52,通天塔!$L46+1)</f>
        <v>0</v>
      </c>
      <c r="EV46" s="18">
        <f>INDEX(战舰突破!$R$6:$R$18,通天塔!$J46+1)+INDEX(战舰突破!$R$23:$R$35,通天塔!$K46+1)+INDEX(战舰突破!$R$40:$R$52,通天塔!$L46+1)</f>
        <v>0</v>
      </c>
      <c r="EW46" s="18">
        <f>INDEX(战舰突破!$M$6:$M$18,通天塔!$J46+1)+INDEX(战舰突破!$M$23:$M$35,通天塔!$K46+1)+INDEX(战舰突破!$M$40:$M$52,通天塔!$L46+1)</f>
        <v>0</v>
      </c>
      <c r="EX46" s="22">
        <f>INDEX(战舰突破!$W$6:$W$18,通天塔!$J46+1)+INDEX(战舰突破!$W$23:$W$35,通天塔!$K46+1)+INDEX(战舰突破!$W$40:$W$52,通天塔!$L46+1)</f>
        <v>0.5</v>
      </c>
      <c r="FA46" s="14">
        <f>INDEX(战舰突破!$S$6:$S$18,通天塔!$J46+1)</f>
        <v>0</v>
      </c>
      <c r="FB46" s="14">
        <f>INDEX(战舰突破!$T$6:$T$18,通天塔!$J46+1)</f>
        <v>0.25</v>
      </c>
      <c r="FC46" s="14">
        <f>INDEX(战舰突破!$U$6:$U$18,通天塔!$J46+1)</f>
        <v>0.1</v>
      </c>
      <c r="FD46" s="14">
        <f>INDEX(战舰突破!$V$6:$V$18,通天塔!$J46+1)</f>
        <v>0</v>
      </c>
      <c r="FE46" s="14">
        <f>INDEX(战舰突破!$X$6:$X$18,通天塔!$J46+1)</f>
        <v>5</v>
      </c>
      <c r="FG46" s="14">
        <f>INDEX(战舰突破!$S$23:$S$35,通天塔!$J46+1)</f>
        <v>0.25</v>
      </c>
      <c r="FH46" s="14">
        <f>INDEX(战舰突破!$T$23:$T$35,通天塔!$J46+1)</f>
        <v>0.25</v>
      </c>
      <c r="FI46" s="14">
        <f>INDEX(战舰突破!$U$23:$U$35,通天塔!$J46+1)</f>
        <v>0.1</v>
      </c>
      <c r="FJ46" s="14">
        <f>INDEX(战舰突破!$V$23:$V$35,通天塔!$J46+1)</f>
        <v>0</v>
      </c>
      <c r="FK46" s="14">
        <f>INDEX(战舰突破!$X$23:$X$35,通天塔!$J46+1)</f>
        <v>75</v>
      </c>
      <c r="FM46" s="14">
        <f>INDEX(战舰突破!$S$40:$S$52,通天塔!$J46+1)</f>
        <v>0.25</v>
      </c>
      <c r="FN46" s="14">
        <f>INDEX(战舰突破!$T$40:$T$52,通天塔!$J46+1)</f>
        <v>0.25</v>
      </c>
      <c r="FO46" s="14">
        <f>INDEX(战舰突破!$U$40:$U$52,通天塔!$J46+1)</f>
        <v>0.1</v>
      </c>
      <c r="FP46" s="14">
        <f>INDEX(战舰突破!$V$40:$V$52,通天塔!$J46+1)</f>
        <v>0</v>
      </c>
      <c r="FQ46" s="14">
        <f>INDEX(战舰突破!$X$40:$X$52,通天塔!$J46+1)</f>
        <v>125</v>
      </c>
      <c r="FT46" s="14">
        <f t="shared" si="41"/>
        <v>51990</v>
      </c>
      <c r="FU46" s="14">
        <f t="shared" si="42"/>
        <v>46103</v>
      </c>
      <c r="FV46" s="14">
        <f t="shared" si="43"/>
        <v>46603</v>
      </c>
      <c r="FW46" s="14">
        <f t="shared" si="44"/>
        <v>397384</v>
      </c>
      <c r="FX46" s="14">
        <f t="shared" si="45"/>
        <v>26544</v>
      </c>
      <c r="FY46" s="14">
        <f t="shared" si="46"/>
        <v>538098</v>
      </c>
      <c r="FZ46" s="14">
        <f t="shared" si="47"/>
        <v>11377</v>
      </c>
      <c r="GA46" s="28">
        <f t="shared" si="48"/>
        <v>4400</v>
      </c>
      <c r="GB46" s="28">
        <f t="shared" si="49"/>
        <v>4500</v>
      </c>
      <c r="GC46" s="28">
        <f t="shared" si="50"/>
        <v>4400</v>
      </c>
      <c r="GD46" s="28">
        <f t="shared" si="51"/>
        <v>4500</v>
      </c>
      <c r="GE46" s="28">
        <f t="shared" si="52"/>
        <v>1.0812000000000002</v>
      </c>
      <c r="GF46" s="28">
        <f t="shared" si="53"/>
        <v>1.06</v>
      </c>
      <c r="GG46" s="28">
        <f t="shared" si="54"/>
        <v>0</v>
      </c>
      <c r="GH46" s="28">
        <f t="shared" si="55"/>
        <v>12.03</v>
      </c>
      <c r="GI46" s="14">
        <f t="shared" si="56"/>
        <v>1</v>
      </c>
      <c r="GJ46" s="14">
        <f t="shared" si="57"/>
        <v>1.25</v>
      </c>
      <c r="GK46" s="14">
        <f t="shared" si="58"/>
        <v>1.25</v>
      </c>
      <c r="GL46" s="18">
        <f t="shared" si="59"/>
        <v>1.25</v>
      </c>
      <c r="GM46" s="18">
        <f t="shared" si="60"/>
        <v>1.25</v>
      </c>
      <c r="GN46" s="18">
        <f t="shared" si="61"/>
        <v>1.25</v>
      </c>
      <c r="GO46" s="29">
        <f t="shared" si="123"/>
        <v>4550</v>
      </c>
      <c r="GP46" s="29">
        <f t="shared" si="123"/>
        <v>4850</v>
      </c>
      <c r="GQ46" s="29">
        <f t="shared" si="123"/>
        <v>4850</v>
      </c>
      <c r="GR46" s="26">
        <f t="shared" si="63"/>
        <v>0.1</v>
      </c>
      <c r="GS46" s="26">
        <f t="shared" si="64"/>
        <v>0.1</v>
      </c>
      <c r="GT46" s="26">
        <f t="shared" si="65"/>
        <v>0.1</v>
      </c>
      <c r="GU46" s="14">
        <f t="shared" si="66"/>
        <v>2</v>
      </c>
      <c r="GV46" s="14">
        <f t="shared" si="67"/>
        <v>2</v>
      </c>
      <c r="GW46" s="14">
        <f t="shared" si="68"/>
        <v>2</v>
      </c>
      <c r="GX46" s="14">
        <f t="shared" si="69"/>
        <v>5</v>
      </c>
      <c r="GY46" s="14">
        <f t="shared" si="70"/>
        <v>75</v>
      </c>
      <c r="GZ46" s="14">
        <f t="shared" si="71"/>
        <v>125</v>
      </c>
      <c r="HA46">
        <v>42</v>
      </c>
      <c r="HB46" s="14">
        <f t="shared" si="72"/>
        <v>6770058</v>
      </c>
      <c r="HD46" s="14">
        <f t="shared" si="73"/>
        <v>49931</v>
      </c>
      <c r="HE46" s="14">
        <f t="shared" si="74"/>
        <v>25965</v>
      </c>
      <c r="HF46" s="29">
        <f t="shared" si="75"/>
        <v>4320</v>
      </c>
      <c r="HG46" s="29">
        <f t="shared" si="76"/>
        <v>2881</v>
      </c>
      <c r="HH46" s="29">
        <f t="shared" si="77"/>
        <v>3037</v>
      </c>
      <c r="HI46" s="29">
        <f t="shared" si="78"/>
        <v>2905</v>
      </c>
      <c r="HJ46" s="14">
        <f t="shared" si="79"/>
        <v>1.0812000000000002</v>
      </c>
      <c r="HK46" s="14">
        <f t="shared" si="80"/>
        <v>1.06</v>
      </c>
      <c r="HL46" s="14">
        <f t="shared" si="81"/>
        <v>14469</v>
      </c>
      <c r="HM46" s="14">
        <f t="shared" si="82"/>
        <v>22975</v>
      </c>
      <c r="HN46" s="26">
        <f t="shared" si="83"/>
        <v>0.37350256702795204</v>
      </c>
      <c r="HO46" s="26">
        <f t="shared" si="84"/>
        <v>0.66725832878208635</v>
      </c>
      <c r="HP46" s="29">
        <f t="shared" si="85"/>
        <v>4388</v>
      </c>
      <c r="HQ46" s="29">
        <f t="shared" si="86"/>
        <v>17085</v>
      </c>
      <c r="HR46" s="29">
        <f t="shared" si="87"/>
        <v>23267</v>
      </c>
      <c r="HS46" s="26">
        <f t="shared" si="88"/>
        <v>0.39504835996635823</v>
      </c>
      <c r="HT46" s="26">
        <f t="shared" si="89"/>
        <v>0.4344722455845248</v>
      </c>
      <c r="HU46" s="26">
        <f t="shared" si="90"/>
        <v>0.4344722455845248</v>
      </c>
      <c r="HV46" s="26">
        <f t="shared" si="91"/>
        <v>0</v>
      </c>
      <c r="HW46" s="29">
        <f t="shared" si="114"/>
        <v>1.3950483599663581</v>
      </c>
      <c r="HX46" s="29">
        <f t="shared" si="115"/>
        <v>1.7930903069806559</v>
      </c>
      <c r="HY46" s="29">
        <f t="shared" si="116"/>
        <v>1.7930903069806559</v>
      </c>
      <c r="HZ46" s="29">
        <f t="shared" si="117"/>
        <v>30607.361017661897</v>
      </c>
      <c r="IA46" s="29">
        <f t="shared" si="118"/>
        <v>20423.29859650967</v>
      </c>
      <c r="IB46" s="29">
        <f t="shared" si="119"/>
        <v>20859.916086259458</v>
      </c>
      <c r="IC46" s="29">
        <f t="shared" si="120"/>
        <v>223374</v>
      </c>
      <c r="ID46" s="14">
        <f t="shared" si="92"/>
        <v>71890.58</v>
      </c>
      <c r="IH46" s="14">
        <v>1</v>
      </c>
      <c r="II46" s="14">
        <v>1</v>
      </c>
      <c r="IJ46" s="14">
        <v>480</v>
      </c>
      <c r="IK46" s="14">
        <v>80</v>
      </c>
      <c r="IL46" s="14">
        <v>60</v>
      </c>
      <c r="IM46" s="23">
        <f t="shared" si="93"/>
        <v>10902283</v>
      </c>
      <c r="IN46" s="23">
        <f t="shared" si="110"/>
        <v>1</v>
      </c>
      <c r="IO46" s="23">
        <f t="shared" si="111"/>
        <v>10902.28</v>
      </c>
      <c r="IP46" s="23">
        <f t="shared" si="112"/>
        <v>15714538</v>
      </c>
      <c r="IQ46" s="23">
        <f t="shared" si="96"/>
        <v>1</v>
      </c>
      <c r="IR46" s="23">
        <f t="shared" si="97"/>
        <v>15714.54</v>
      </c>
      <c r="IS46" s="14">
        <v>1</v>
      </c>
      <c r="IT46" s="14">
        <v>1</v>
      </c>
      <c r="IU46" s="14">
        <v>240</v>
      </c>
      <c r="IV46" s="14">
        <v>40</v>
      </c>
      <c r="IW46" s="14">
        <v>30</v>
      </c>
      <c r="IX46" s="23">
        <f>INT(($HP46*$GI46*IU46*$HW46+$HQ46*$GJ46*$HX46*IV46+$HR46*$GK46*$HY46*IW46)+$IC46*IS46+($HQ46*$GJ46*$HX46*IT46*5*6/1.5+$HR46*$GK46*$HY46*IT46*5*6/2))</f>
        <v>6336888</v>
      </c>
      <c r="IY46" s="23">
        <f t="shared" si="98"/>
        <v>1</v>
      </c>
      <c r="IZ46" s="23">
        <f t="shared" si="99"/>
        <v>6336.89</v>
      </c>
      <c r="JA46" s="23"/>
      <c r="JB46" s="23"/>
      <c r="JC46" s="23"/>
      <c r="JG46">
        <f t="shared" si="121"/>
        <v>1.3115661283692863</v>
      </c>
      <c r="JH46">
        <f t="shared" si="122"/>
        <v>1.4180652979928725</v>
      </c>
      <c r="JJ46" s="14">
        <v>10</v>
      </c>
      <c r="JK46" s="14">
        <v>2</v>
      </c>
      <c r="JL46" s="14">
        <v>1.5</v>
      </c>
      <c r="JM46" s="23">
        <f>INT(($HP46*$GI46*$HW46*JJ46+$HQ46*$GJ46*$HX46*JK46+$HR46*$GK46*$HY46*JL46))</f>
        <v>216026</v>
      </c>
      <c r="JN46" s="23">
        <f t="shared" si="100"/>
        <v>0</v>
      </c>
      <c r="JO46" s="23">
        <f t="shared" si="101"/>
        <v>216026</v>
      </c>
      <c r="JP46" s="14">
        <v>30</v>
      </c>
      <c r="JQ46" s="14">
        <v>6</v>
      </c>
      <c r="JR46" s="14">
        <v>4</v>
      </c>
      <c r="JS46" s="23">
        <f>INT(($HP46*$GI46*$HW46*JP46+$HQ46*$GJ46*$HX46*JQ46+$HR46*$GK46*$HY46*JR46))</f>
        <v>622005</v>
      </c>
      <c r="JT46" s="23">
        <f t="shared" si="102"/>
        <v>0</v>
      </c>
      <c r="JU46" s="23">
        <f t="shared" si="103"/>
        <v>622005</v>
      </c>
      <c r="JW46" s="23">
        <f t="shared" si="104"/>
        <v>829340</v>
      </c>
      <c r="JX46" s="23">
        <f t="shared" si="105"/>
        <v>0</v>
      </c>
      <c r="JY46" s="23">
        <f t="shared" si="106"/>
        <v>829340</v>
      </c>
      <c r="JZ46" s="23">
        <f t="shared" si="113"/>
        <v>324039</v>
      </c>
      <c r="KA46" s="23">
        <f t="shared" si="108"/>
        <v>0</v>
      </c>
      <c r="KB46" s="23">
        <f t="shared" si="109"/>
        <v>324039</v>
      </c>
    </row>
    <row r="47" spans="1:294" ht="16.5" x14ac:dyDescent="0.2">
      <c r="A47">
        <v>15</v>
      </c>
      <c r="B47">
        <v>500</v>
      </c>
      <c r="C47" s="14">
        <f t="shared" si="39"/>
        <v>1</v>
      </c>
      <c r="D47" s="14">
        <v>43</v>
      </c>
      <c r="E47" s="14" t="s">
        <v>736</v>
      </c>
      <c r="F47" s="14">
        <v>122</v>
      </c>
      <c r="G47" s="14">
        <v>122</v>
      </c>
      <c r="H47" s="14">
        <v>122</v>
      </c>
      <c r="I47" s="14">
        <v>122</v>
      </c>
      <c r="J47" s="14">
        <v>4</v>
      </c>
      <c r="K47" s="14">
        <v>3</v>
      </c>
      <c r="L47" s="14">
        <v>3</v>
      </c>
      <c r="M47" s="14">
        <v>2</v>
      </c>
      <c r="N47" s="14">
        <v>2</v>
      </c>
      <c r="O47" s="14">
        <v>2</v>
      </c>
      <c r="P47" s="14">
        <v>4</v>
      </c>
      <c r="Q47" s="14">
        <v>4</v>
      </c>
      <c r="R47" s="14">
        <v>4</v>
      </c>
      <c r="S47" s="14">
        <v>4</v>
      </c>
      <c r="T47" s="14">
        <v>4</v>
      </c>
      <c r="U47" s="14">
        <v>4</v>
      </c>
      <c r="V47" s="14">
        <v>4</v>
      </c>
      <c r="W47" s="14">
        <v>4</v>
      </c>
      <c r="X47" s="14">
        <v>122</v>
      </c>
      <c r="Y47" s="14">
        <v>122</v>
      </c>
      <c r="Z47" s="14">
        <v>122</v>
      </c>
      <c r="AA47" s="14">
        <v>122</v>
      </c>
      <c r="AB47" s="14">
        <v>122</v>
      </c>
      <c r="AC47" s="14">
        <v>122</v>
      </c>
      <c r="AD47" s="14">
        <v>122</v>
      </c>
      <c r="AE47" s="14">
        <v>122</v>
      </c>
      <c r="AF47" s="14">
        <v>14</v>
      </c>
      <c r="AG47" s="14">
        <v>14</v>
      </c>
      <c r="AH47" s="14">
        <v>14</v>
      </c>
      <c r="AI47" s="14">
        <v>14</v>
      </c>
      <c r="AJ47" s="14">
        <v>14</v>
      </c>
      <c r="AK47" s="14">
        <v>14</v>
      </c>
      <c r="AL47" s="14">
        <v>13</v>
      </c>
      <c r="AM47" s="14">
        <v>13</v>
      </c>
      <c r="AN47" s="14">
        <v>2</v>
      </c>
      <c r="AO47" s="14">
        <v>2</v>
      </c>
      <c r="AP47" s="14">
        <v>2</v>
      </c>
      <c r="AQ47" s="14">
        <v>2</v>
      </c>
      <c r="AR47" s="14">
        <v>2</v>
      </c>
      <c r="AS47" s="14">
        <v>0</v>
      </c>
      <c r="AT47" s="14">
        <v>0</v>
      </c>
      <c r="AU47" s="14">
        <v>0</v>
      </c>
      <c r="AV47" s="14">
        <v>0</v>
      </c>
      <c r="AW47" s="14">
        <v>1</v>
      </c>
      <c r="AX47" s="14">
        <v>0</v>
      </c>
      <c r="AY47" s="14">
        <v>0</v>
      </c>
      <c r="AZ47" s="14">
        <v>0</v>
      </c>
      <c r="BA47" s="14">
        <v>8</v>
      </c>
      <c r="BF47" s="14">
        <f>ROUND((INDEX(新战舰养成!S$6:S$18,通天塔!$J47+1)+INDEX(新战舰养成!D$6:D$18,通天塔!$J47+1)*(通天塔!$G47-1))*INDEX(战舰突破!$D$6:$D$18,通天塔!$M47+1),0)</f>
        <v>10946</v>
      </c>
      <c r="BG47" s="14">
        <f>ROUND((INDEX(新战舰养成!T$6:T$18,通天塔!$J47+1)+INDEX(新战舰养成!E$6:E$18,通天塔!$J47+1)*(通天塔!$G47-1))*INDEX(战舰突破!$D$6:$D$18,通天塔!$M47+1),0)</f>
        <v>87499</v>
      </c>
      <c r="BH47" s="14">
        <f>ROUND((INDEX(新战舰养成!U$6:U$18,通天塔!$J47+1)+INDEX(新战舰养成!F$6:F$18,通天塔!$J47+1)*(通天塔!$G47-1))*INDEX(战舰突破!$D$6:$D$18,通天塔!$M47+1),0)</f>
        <v>5568</v>
      </c>
      <c r="BI47" s="14">
        <f>ROUND((INDEX(新战舰养成!V$6:V$18,通天塔!$J47+1)+INDEX(新战舰养成!G$6:G$18,通天塔!$J47+1)*(通天塔!$G47-1))*INDEX(战舰突破!$D$6:$D$18,通天塔!$M47+1),0)</f>
        <v>360</v>
      </c>
      <c r="BJ47" s="14">
        <f>ROUND((INDEX(新战舰养成!W$6:W$18,通天塔!$J47+1)+INDEX(新战舰养成!H$6:H$18,通天塔!$J47+1)*(通天塔!$G47-1))*INDEX(战舰突破!$D$6:$D$18,通天塔!$M47+1),0)</f>
        <v>5</v>
      </c>
      <c r="BL47" s="14">
        <f>IF($H47&gt;0,ROUND((INDEX(新战舰养成!X$6:X$18,通天塔!$K47+1)+INDEX(新战舰养成!I$6:I$18,通天塔!$K47+1)*(通天塔!$H47-1))*INDEX(战舰突破!$D$6:$D$18,通天塔!$N47+1),0),0)</f>
        <v>6696</v>
      </c>
      <c r="BM47" s="14">
        <f>IF($H47&gt;0,ROUND((INDEX(新战舰养成!Y$6:Y$18,通天塔!$K47+1)+INDEX(新战舰养成!J$6:J$18,通天塔!$K47+1)*(通天塔!$H47-1))*INDEX(战舰突破!$D$6:$D$18,通天塔!$N47+1),0),0)</f>
        <v>0</v>
      </c>
      <c r="BN47" s="14">
        <f>IF($H47&gt;0,ROUND((INDEX(新战舰养成!Z$6:Z$18,通天塔!$K47+1)+INDEX(新战舰养成!K$6:K$18,通天塔!$K47+1)*(通天塔!$H47-1))*INDEX(战舰突破!$D$6:$D$18,通天塔!$N47+1),0),0)</f>
        <v>0</v>
      </c>
      <c r="BO47" s="14">
        <f>IF($H47&gt;0,ROUND((INDEX(新战舰养成!AA$6:AA$18,通天塔!$K47+1)+INDEX(新战舰养成!L$6:L$18,通天塔!$K47+1)*(通天塔!$H47-1))*INDEX(战舰突破!$D$6:$D$18,通天塔!$N47+1),0),0)</f>
        <v>63600</v>
      </c>
      <c r="BP47" s="14">
        <f>IF($H47&gt;0,ROUND((INDEX(新战舰养成!AB$6:AB$18,通天塔!$K47+1)+INDEX(新战舰养成!M$6:M$18,通天塔!$K47+1)*(通天塔!$H47-1))*INDEX(战舰突破!$D$6:$D$18,通天塔!$N47+1),0),0)</f>
        <v>1270</v>
      </c>
      <c r="BR47" s="14">
        <f>IF($I47&gt;0,ROUND((INDEX(新战舰养成!AC$6:AC$18,通天塔!$L47+1)+INDEX(新战舰养成!I$6:I$18,通天塔!$L47+1)*(通天塔!$I47-1))*INDEX(战舰突破!$D$6:$D$18,通天塔!$O47+1),0),0)</f>
        <v>7056</v>
      </c>
      <c r="BS47" s="14">
        <f>IF($I47&gt;0,ROUND((INDEX(新战舰养成!AD$6:AD$18,通天塔!$L47+1)+INDEX(新战舰养成!J$6:J$18,通天塔!$L47+1)*(通天塔!$I47-1))*INDEX(战舰突破!$D$6:$D$18,通天塔!$O47+1),0),0)</f>
        <v>0</v>
      </c>
      <c r="BT47" s="14">
        <f>IF($I47&gt;0,ROUND((INDEX(新战舰养成!AE$6:AE$18,通天塔!$L47+1)+INDEX(新战舰养成!K$6:K$18,通天塔!$L47+1)*(通天塔!$I47-1))*INDEX(战舰突破!$D$6:$D$18,通天塔!$O47+1),0),0)</f>
        <v>0</v>
      </c>
      <c r="BU47" s="14">
        <f>IF($I47&gt;0,ROUND((INDEX(新战舰养成!AF$6:AF$18,通天塔!$L47+1)+INDEX(新战舰养成!L$6:L$18,通天塔!$L47+1)*(通天塔!$I47-1))*INDEX(战舰突破!$D$6:$D$18,通天塔!$O47+1),0),0)</f>
        <v>50070</v>
      </c>
      <c r="BV47" s="14">
        <f>IF($I47&gt;0,ROUND((INDEX(新战舰养成!AG$6:AG$18,通天塔!$L47+1)+INDEX(新战舰养成!M$6:M$18,通天塔!$L47+1)*(通天塔!$I47-1))*INDEX(战舰突破!$D$6:$D$18,通天塔!$O47+1),0),0)</f>
        <v>1564</v>
      </c>
      <c r="BY47" s="14">
        <f>(INDEX(装备数值!$C$13:$G$116,通天塔!$P47*8+1,BY$2)+INDEX(装备数值!$C$13:$G$116,通天塔!$Q47*8+2,BY$2)+INDEX(装备数值!$C$13:$G$116,通天塔!$S47*8+3,BY$2)+INDEX(装备数值!$C$13:$G$116,通天塔!$R47*8+4,BY$2)+INDEX(装备数值!$C$13:$G$116,通天塔!$T47*8+5,BY$2)+INDEX(装备数值!$C$13:$G$116,通天塔!$U47*8+6,BY$2)+INDEX(装备数值!$C$13:$G$116,通天塔!$V47*8+7,BY$2)+INDEX(装备数值!$C$13:$G$116,通天塔!$W47*8+8,BY$2))</f>
        <v>4800</v>
      </c>
      <c r="BZ47" s="14">
        <f>(INDEX(装备数值!$C$13:$G$116,通天塔!$P47*8+1,BZ$2)+INDEX(装备数值!$C$13:$G$116,通天塔!$Q47*8+2,BZ$2)+INDEX(装备数值!$C$13:$G$116,通天塔!$S47*8+3,BZ$2)+INDEX(装备数值!$C$13:$G$116,通天塔!$R47*8+4,BZ$2)+INDEX(装备数值!$C$13:$G$116,通天塔!$T47*8+5,BZ$2)+INDEX(装备数值!$C$13:$G$116,通天塔!$U47*8+6,BZ$2)+INDEX(装备数值!$C$13:$G$116,通天塔!$V47*8+7,BZ$2)+INDEX(装备数值!$C$13:$G$116,通天塔!$W47*8+8,BZ$2))</f>
        <v>36000</v>
      </c>
      <c r="CA47" s="14">
        <f>(INDEX(装备数值!$C$13:$G$116,通天塔!$P47*8+1,CA$2)+INDEX(装备数值!$C$13:$G$116,通天塔!$Q47*8+2,CA$2)+INDEX(装备数值!$C$13:$G$116,通天塔!$S47*8+3,CA$2)+INDEX(装备数值!$C$13:$G$116,通天塔!$R47*8+4,CA$2)+INDEX(装备数值!$C$13:$G$116,通天塔!$T47*8+5,CA$2)+INDEX(装备数值!$C$13:$G$116,通天塔!$U47*8+6,CA$2)+INDEX(装备数值!$C$13:$G$116,通天塔!$V47*8+7,CA$2)+INDEX(装备数值!$C$13:$G$116,通天塔!$W47*8+8,CA$2))</f>
        <v>2400</v>
      </c>
      <c r="CB47" s="14">
        <f>(INDEX(装备数值!$C$13:$G$116,通天塔!$P47*8+1,CB$2)+INDEX(装备数值!$C$13:$G$116,通天塔!$Q47*8+2,CB$2)+INDEX(装备数值!$C$13:$G$116,通天塔!$S47*8+3,CB$2)+INDEX(装备数值!$C$13:$G$116,通天塔!$R47*8+4,CB$2)+INDEX(装备数值!$C$13:$G$116,通天塔!$T47*8+5,CB$2)+INDEX(装备数值!$C$13:$G$116,通天塔!$U47*8+6,CB$2)+INDEX(装备数值!$C$13:$G$116,通天塔!$V47*8+7,CB$2)+INDEX(装备数值!$C$13:$G$116,通天塔!$W47*8+8,CB$2))</f>
        <v>48000</v>
      </c>
      <c r="CC47" s="14">
        <f>(INDEX(装备数值!$C$13:$G$116,通天塔!$P47*8+1,CC$2)+INDEX(装备数值!$C$13:$G$116,通天塔!$Q47*8+2,CC$2)+INDEX(装备数值!$C$13:$G$116,通天塔!$S47*8+3,CC$2)+INDEX(装备数值!$C$13:$G$116,通天塔!$R47*8+4,CC$2)+INDEX(装备数值!$C$13:$G$116,通天塔!$T47*8+5,CC$2)+INDEX(装备数值!$C$13:$G$116,通天塔!$U47*8+6,CC$2)+INDEX(装备数值!$C$13:$G$116,通天塔!$V47*8+7,CC$2)+INDEX(装备数值!$C$13:$G$116,通天塔!$W47*8+8,CC$2))</f>
        <v>920</v>
      </c>
      <c r="CF47" s="14">
        <f>INDEX(装备数值!$I$13:$M$116,通天塔!$P47*8+1,CF$2)*$X47+INDEX(装备数值!$I$13:$M$116,通天塔!$Q47*8+2,CF$2)*$Y47+INDEX(装备数值!$I$13:$M$116,通天塔!$S47*8+3,CF$2)*$Z47+INDEX(装备数值!$I$13:$M$116,通天塔!$R47*8+4,CF$2)*$AA47+INDEX(装备数值!$I$13:$M$116,通天塔!$T47*8+5,CF$2)*$AB47+INDEX(装备数值!$I$13:$M$116,通天塔!$U47*8+6,CF$2)*$AC47+INDEX(装备数值!$I$13:$M$116,通天塔!$V47*8+7,CF$2)*$AD47+INDEX(装备数值!$I$13:$M$116,通天塔!$W47*8+8,CF$2)*$AE47</f>
        <v>14640</v>
      </c>
      <c r="CG47" s="14">
        <f>INDEX(装备数值!$I$13:$M$116,通天塔!$P47*8+1,CG$2)*$X47+INDEX(装备数值!$I$13:$M$116,通天塔!$Q47*8+2,CG$2)*$Y47+INDEX(装备数值!$I$13:$M$116,通天塔!$S47*8+3,CG$2)*$Z47+INDEX(装备数值!$I$13:$M$116,通天塔!$R47*8+4,CG$2)*$AA47+INDEX(装备数值!$I$13:$M$116,通天塔!$T47*8+5,CG$2)*$AB47+INDEX(装备数值!$I$13:$M$116,通天塔!$U47*8+6,CG$2)*$AC47+INDEX(装备数值!$I$13:$M$116,通天塔!$V47*8+7,CG$2)*$AD47+INDEX(装备数值!$I$13:$M$116,通天塔!$W47*8+8,CG$2)*$AE47</f>
        <v>109800</v>
      </c>
      <c r="CH47" s="14">
        <f>INDEX(装备数值!$I$13:$M$116,通天塔!$P47*8+1,CH$2)*$X47+INDEX(装备数值!$I$13:$M$116,通天塔!$Q47*8+2,CH$2)*$Y47+INDEX(装备数值!$I$13:$M$116,通天塔!$S47*8+3,CH$2)*$Z47+INDEX(装备数值!$I$13:$M$116,通天塔!$R47*8+4,CH$2)*$AA47+INDEX(装备数值!$I$13:$M$116,通天塔!$T47*8+5,CH$2)*$AB47+INDEX(装备数值!$I$13:$M$116,通天塔!$U47*8+6,CH$2)*$AC47+INDEX(装备数值!$I$13:$M$116,通天塔!$V47*8+7,CH$2)*$AD47+INDEX(装备数值!$I$13:$M$116,通天塔!$W47*8+8,CH$2)*$AE47</f>
        <v>7320</v>
      </c>
      <c r="CI47" s="14">
        <f>INDEX(装备数值!$I$13:$M$116,通天塔!$P47*8+1,CI$2)*$X47+INDEX(装备数值!$I$13:$M$116,通天塔!$Q47*8+2,CI$2)*$Y47+INDEX(装备数值!$I$13:$M$116,通天塔!$S47*8+3,CI$2)*$Z47+INDEX(装备数值!$I$13:$M$116,通天塔!$R47*8+4,CI$2)*$AA47+INDEX(装备数值!$I$13:$M$116,通天塔!$T47*8+5,CI$2)*$AB47+INDEX(装备数值!$I$13:$M$116,通天塔!$U47*8+6,CI$2)*$AC47+INDEX(装备数值!$I$13:$M$116,通天塔!$V47*8+7,CI$2)*$AD47+INDEX(装备数值!$I$13:$M$116,通天塔!$W47*8+8,CI$2)*$AE47</f>
        <v>146400</v>
      </c>
      <c r="CJ47" s="14">
        <f>INDEX(装备数值!$I$13:$M$116,通天塔!$P47*8+1,CJ$2)*$X47+INDEX(装备数值!$I$13:$M$116,通天塔!$Q47*8+2,CJ$2)*$Y47+INDEX(装备数值!$I$13:$M$116,通天塔!$S47*8+3,CJ$2)*$Z47+INDEX(装备数值!$I$13:$M$116,通天塔!$R47*8+4,CJ$2)*$AA47+INDEX(装备数值!$I$13:$M$116,通天塔!$T47*8+5,CJ$2)*$AB47+INDEX(装备数值!$I$13:$M$116,通天塔!$U47*8+6,CJ$2)*$AC47+INDEX(装备数值!$I$13:$M$116,通天塔!$V47*8+7,CJ$2)*$AD47+INDEX(装备数值!$I$13:$M$116,通天塔!$W47*8+8,CJ$2)*$AE47</f>
        <v>2806</v>
      </c>
      <c r="CM47" s="14">
        <f>INDEX(装备数值!$X$13:$AH$116,$P47*8+1,CM$2)*$AF47+INDEX(装备数值!$X$13:$AH$116,$Q47*8+2,CM$2)*$AG47+INDEX(装备数值!$X$13:$AH$116,$S47*8+3,CM$2)*$AH47+INDEX(装备数值!$X$13:$AH$116,$R47*8+4,CM$2)*$AI47+INDEX(装备数值!$X$13:$AH$116,$T47*8+5,CM$2)*$AJ47+INDEX(装备数值!$X$13:$AH$116,$U47*8+6,CM$2)*$AK47+INDEX(装备数值!$X$13:$AH$116,$V47*8+7,CM$2)*$AL47+INDEX(装备数值!$X$13:$AH$116,$W47*8+8,CM$2)*$AM47</f>
        <v>5200</v>
      </c>
      <c r="CN47" s="14">
        <f>INDEX(装备数值!$X$13:$AH$116,$P47*8+1,CN$2)*$AF47+INDEX(装备数值!$X$13:$AH$116,$Q47*8+2,CN$2)*$AG47+INDEX(装备数值!$X$13:$AH$116,$S47*8+3,CN$2)*$AH47+INDEX(装备数值!$X$13:$AH$116,$R47*8+4,CN$2)*$AI47+INDEX(装备数值!$X$13:$AH$116,$T47*8+5,CN$2)*$AJ47+INDEX(装备数值!$X$13:$AH$116,$U47*8+6,CN$2)*$AK47+INDEX(装备数值!$X$13:$AH$116,$V47*8+7,CN$2)*$AL47+INDEX(装备数值!$X$13:$AH$116,$W47*8+8,CN$2)*$AM47</f>
        <v>40500</v>
      </c>
      <c r="CO47" s="14">
        <f>INDEX(装备数值!$X$13:$AH$116,$P47*8+1,CO$2)*$AF47+INDEX(装备数值!$X$13:$AH$116,$Q47*8+2,CO$2)*$AG47+INDEX(装备数值!$X$13:$AH$116,$S47*8+3,CO$2)*$AH47+INDEX(装备数值!$X$13:$AH$116,$R47*8+4,CO$2)*$AI47+INDEX(装备数值!$X$13:$AH$116,$T47*8+5,CO$2)*$AJ47+INDEX(装备数值!$X$13:$AH$116,$U47*8+6,CO$2)*$AK47+INDEX(装备数值!$X$13:$AH$116,$V47*8+7,CO$2)*$AL47+INDEX(装备数值!$X$13:$AH$116,$W47*8+8,CO$2)*$AM47</f>
        <v>2800</v>
      </c>
      <c r="CP47" s="14">
        <f>INDEX(装备数值!$X$13:$AH$116,$P47*8+1,CP$2)*$AF47+INDEX(装备数值!$X$13:$AH$116,$Q47*8+2,CP$2)*$AG47+INDEX(装备数值!$X$13:$AH$116,$S47*8+3,CP$2)*$AH47+INDEX(装备数值!$X$13:$AH$116,$R47*8+4,CP$2)*$AI47+INDEX(装备数值!$X$13:$AH$116,$T47*8+5,CP$2)*$AJ47+INDEX(装备数值!$X$13:$AH$116,$U47*8+6,CP$2)*$AK47+INDEX(装备数值!$X$13:$AH$116,$V47*8+7,CP$2)*$AL47+INDEX(装备数值!$X$13:$AH$116,$W47*8+8,CP$2)*$AM47</f>
        <v>54000</v>
      </c>
      <c r="CQ47" s="14">
        <f>INDEX(装备数值!$X$13:$AH$116,$P47*8+1,CQ$2)*$AF47+INDEX(装备数值!$X$13:$AH$116,$Q47*8+2,CQ$2)*$AG47+INDEX(装备数值!$X$13:$AH$116,$S47*8+3,CQ$2)*$AH47+INDEX(装备数值!$X$13:$AH$116,$R47*8+4,CQ$2)*$AI47+INDEX(装备数值!$X$13:$AH$116,$T47*8+5,CQ$2)*$AJ47+INDEX(装备数值!$X$13:$AH$116,$U47*8+6,CQ$2)*$AK47+INDEX(装备数值!$X$13:$AH$116,$V47*8+7,CQ$2)*$AL47+INDEX(装备数值!$X$13:$AH$116,$W47*8+8,CQ$2)*$AM47</f>
        <v>1120</v>
      </c>
      <c r="CR47" s="14">
        <f>INDEX(装备数值!$X$13:$AH$116,$P47*8+1,CR$2)*$AF47+INDEX(装备数值!$X$13:$AH$116,$Q47*8+2,CR$2)*$AG47+INDEX(装备数值!$X$13:$AH$116,$S47*8+3,CR$2)*$AH47+INDEX(装备数值!$X$13:$AH$116,$R47*8+4,CR$2)*$AI47+INDEX(装备数值!$X$13:$AH$116,$T47*8+5,CR$2)*$AJ47+INDEX(装备数值!$X$13:$AH$116,$U47*8+6,CR$2)*$AK47+INDEX(装备数值!$X$13:$AH$116,$V47*8+7,CR$2)*$AL47+INDEX(装备数值!$X$13:$AH$116,$W47*8+8,CR$2)*$AM47</f>
        <v>4200</v>
      </c>
      <c r="CS47" s="14">
        <f>INDEX(装备数值!$X$13:$AH$116,$P47*8+1,CS$2)*$AF47+INDEX(装备数值!$X$13:$AH$116,$Q47*8+2,CS$2)*$AG47+INDEX(装备数值!$X$13:$AH$116,$S47*8+3,CS$2)*$AH47+INDEX(装备数值!$X$13:$AH$116,$R47*8+4,CS$2)*$AI47+INDEX(装备数值!$X$13:$AH$116,$T47*8+5,CS$2)*$AJ47+INDEX(装备数值!$X$13:$AH$116,$U47*8+6,CS$2)*$AK47+INDEX(装备数值!$X$13:$AH$116,$V47*8+7,CS$2)*$AL47+INDEX(装备数值!$X$13:$AH$116,$W47*8+8,CS$2)*$AM47</f>
        <v>4200</v>
      </c>
      <c r="CT47" s="14">
        <f>INDEX(装备数值!$X$13:$AH$116,$P47*8+1,CT$2)*$AF47+INDEX(装备数值!$X$13:$AH$116,$Q47*8+2,CT$2)*$AG47+INDEX(装备数值!$X$13:$AH$116,$S47*8+3,CT$2)*$AH47+INDEX(装备数值!$X$13:$AH$116,$R47*8+4,CT$2)*$AI47+INDEX(装备数值!$X$13:$AH$116,$T47*8+5,CT$2)*$AJ47+INDEX(装备数值!$X$13:$AH$116,$U47*8+6,CT$2)*$AK47+INDEX(装备数值!$X$13:$AH$116,$V47*8+7,CT$2)*$AL47+INDEX(装备数值!$X$13:$AH$116,$W47*8+8,CT$2)*$AM47</f>
        <v>4200</v>
      </c>
      <c r="CU47" s="14">
        <f>INDEX(装备数值!$X$13:$AH$116,$P47*8+1,CU$2)*$AF47+INDEX(装备数值!$X$13:$AH$116,$Q47*8+2,CU$2)*$AG47+INDEX(装备数值!$X$13:$AH$116,$S47*8+3,CU$2)*$AH47+INDEX(装备数值!$X$13:$AH$116,$R47*8+4,CU$2)*$AI47+INDEX(装备数值!$X$13:$AH$116,$T47*8+5,CU$2)*$AJ47+INDEX(装备数值!$X$13:$AH$116,$U47*8+6,CU$2)*$AK47+INDEX(装备数值!$X$13:$AH$116,$V47*8+7,CU$2)*$AL47+INDEX(装备数值!$X$13:$AH$116,$W47*8+8,CU$2)*$AM47</f>
        <v>4200</v>
      </c>
      <c r="CV47" s="14">
        <f>INDEX(装备数值!$X$13:$AH$116,$P47*8+1,CV$2)*$AF47+INDEX(装备数值!$X$13:$AH$116,$Q47*8+2,CV$2)*$AG47+INDEX(装备数值!$X$13:$AH$116,$S47*8+3,CV$2)*$AH47+INDEX(装备数值!$X$13:$AH$116,$R47*8+4,CV$2)*$AI47+INDEX(装备数值!$X$13:$AH$116,$T47*8+5,CV$2)*$AJ47+INDEX(装备数值!$X$13:$AH$116,$U47*8+6,CV$2)*$AK47+INDEX(装备数值!$X$13:$AH$116,$V47*8+7,CV$2)*$AL47+INDEX(装备数值!$X$13:$AH$116,$W47*8+8,CV$2)*$AM47</f>
        <v>13</v>
      </c>
      <c r="CW47" s="14">
        <f>INDEX(装备数值!$X$13:$AH$116,$P47*8+1,CW$2)*$AF47+INDEX(装备数值!$X$13:$AH$116,$Q47*8+2,CW$2)*$AG47+INDEX(装备数值!$X$13:$AH$116,$S47*8+3,CW$2)*$AH47+INDEX(装备数值!$X$13:$AH$116,$R47*8+4,CW$2)*$AI47+INDEX(装备数值!$X$13:$AH$116,$T47*8+5,CW$2)*$AJ47+INDEX(装备数值!$X$13:$AH$116,$U47*8+6,CW$2)*$AK47+INDEX(装备数值!$X$13:$AH$116,$V47*8+7,CW$2)*$AL47+INDEX(装备数值!$X$13:$AH$116,$W47*8+8,CW$2)*$AM47</f>
        <v>13</v>
      </c>
      <c r="CY47" s="14">
        <f>INDEX(装备数值!$AN$17:$AN$117,MATCH(MIN($X47:$AE47),装备数值!$AO$17:$AO$117,1))</f>
        <v>12</v>
      </c>
      <c r="CZ47" s="14">
        <f>IF(COUNTIF($P47:$W47,"&gt;"&amp;0)=8,INDEX(装备数值!AR$17:AR$117,$CY47+1),0)</f>
        <v>1920</v>
      </c>
      <c r="DA47" s="14">
        <f>IF(COUNTIF($P47:$W47,"&gt;"&amp;0)=8,INDEX(装备数值!AS$17:AS$117,$CY47+1),0)</f>
        <v>14400</v>
      </c>
      <c r="DB47" s="14">
        <f>IF(COUNTIF($P47:$W47,"&gt;"&amp;0)=8,INDEX(装备数值!AT$17:AT$117,$CY47+1),0)</f>
        <v>960</v>
      </c>
      <c r="DC47" s="14">
        <f>IF(COUNTIF($P47:$W47,"&gt;"&amp;0)=8,INDEX(装备数值!AU$17:AU$117,$CY47+1),0)</f>
        <v>19200</v>
      </c>
      <c r="DD47" s="14">
        <f>IF(COUNTIF($P47:$W47,"&gt;"&amp;0)=8,INDEX(装备数值!AV$17:AV$117,$CY47+1),0)</f>
        <v>336</v>
      </c>
      <c r="DF47" s="14">
        <f>INDEX(装备数值!$AY$17:$AY$77,MATCH(MIN($AF47:$AM47),装备数值!$AZ$17:$AZ$77,1))</f>
        <v>6</v>
      </c>
      <c r="DG47" s="26">
        <f>INDEX(装备数值!BA$17:BA$77,通天塔!DF47+1)</f>
        <v>0.06</v>
      </c>
      <c r="DH47" s="26">
        <f>INDEX(装备数值!BA$17:BA$77,通天塔!DF47+1)</f>
        <v>0.06</v>
      </c>
      <c r="DJ47" s="14">
        <f t="shared" si="40"/>
        <v>11</v>
      </c>
      <c r="DK47" s="14">
        <f>VLOOKUP(DJ47,军阶与晶片数值!$W$6:$X$27,2)</f>
        <v>3</v>
      </c>
      <c r="DL47" s="14">
        <f>INDEX(军阶与晶片数值!Y$6:Y$27,$DK47+1)</f>
        <v>300</v>
      </c>
      <c r="DM47" s="14">
        <f>INDEX(军阶与晶片数值!Z$6:Z$27,$DK47+1)</f>
        <v>300</v>
      </c>
      <c r="DN47" s="14">
        <f>INDEX(军阶与晶片数值!AA$6:AA$27,$DK47+1)</f>
        <v>300</v>
      </c>
      <c r="DO47" s="14">
        <f>INDEX(军阶与晶片数值!AB$6:AB$27,$DK47+1)</f>
        <v>300</v>
      </c>
      <c r="DP47" s="29">
        <f>INDEX(军阶与晶片数值!AC$6:AC$27,$DK47+1)</f>
        <v>15</v>
      </c>
      <c r="DQ47" s="29">
        <f>INDEX(军阶与晶片数值!AD$6:AD$27,$DK47+1)</f>
        <v>7.5</v>
      </c>
      <c r="DS47" s="26">
        <f>INDEX(军阶与晶片数值!I$6:I$16,AN47+1)</f>
        <v>0.03</v>
      </c>
      <c r="DT47" s="26">
        <f>INDEX(军阶与晶片数值!M$6:M$16,AO47+1)</f>
        <v>0.03</v>
      </c>
      <c r="DU47" s="26">
        <f>INDEX(军阶与晶片数值!J$6:J$16,AP47+1)</f>
        <v>0.03</v>
      </c>
      <c r="DV47" s="26">
        <f>INDEX(军阶与晶片数值!K$6:K$16,AQ47+1)</f>
        <v>0.06</v>
      </c>
      <c r="DW47" s="26">
        <f>INDEX(军阶与晶片数值!L$6:L$16,AR47+1)</f>
        <v>0.06</v>
      </c>
      <c r="DX47" s="28">
        <f>INDEX(军阶与晶片数值!N$6:N$16,AS47+1)</f>
        <v>0</v>
      </c>
      <c r="DY47" s="28">
        <f>INDEX(军阶与晶片数值!O$6:O$16,AT47+1)</f>
        <v>0</v>
      </c>
      <c r="DZ47" s="28">
        <f>INDEX(军阶与晶片数值!P$6:P$16,AU47+1)</f>
        <v>0</v>
      </c>
      <c r="EA47" s="28">
        <f>INDEX(军阶与晶片数值!Q$6:Q$16,AV47+1)</f>
        <v>0</v>
      </c>
      <c r="EB47" s="26">
        <f>INDEX(军阶与晶片数值!R$6:R$16,AW47+1)</f>
        <v>0.02</v>
      </c>
      <c r="EC47" s="26">
        <f>INDEX(军阶与晶片数值!S$6:S$16,AX47+1)</f>
        <v>0</v>
      </c>
      <c r="ED47" s="26">
        <f>INDEX(军阶与晶片数值!T$6:T$16,AY47+1)</f>
        <v>0</v>
      </c>
      <c r="EE47" s="26">
        <f>INDEX(军阶与晶片数值!U$6:U$16,AZ47+1)</f>
        <v>0</v>
      </c>
      <c r="EG47" s="26">
        <f>INDEX(军阶与晶片数值!$C$6:$C$36,通天塔!$BA47+1)</f>
        <v>0.35</v>
      </c>
      <c r="EH47" s="26">
        <f>INDEX(军阶与晶片数值!$C$6:$C$36,通天塔!$BA47+1)</f>
        <v>0.35</v>
      </c>
      <c r="EI47" s="26">
        <f>INDEX(军阶与晶片数值!$C$6:$C$36,通天塔!$BA47+1)</f>
        <v>0.35</v>
      </c>
      <c r="EJ47" s="26">
        <f>INDEX(军阶与晶片数值!$C$6:$C$36,通天塔!$BA47+1)</f>
        <v>0.35</v>
      </c>
      <c r="EK47" s="26">
        <f>INDEX(军阶与晶片数值!$C$6:$C$36,通天塔!$BA47+1)</f>
        <v>0.35</v>
      </c>
      <c r="EM47" s="14">
        <f>INDEX(战舰突破!$H$6:$H$18,通天塔!$J47+1)+INDEX(战舰突破!$H$23:$H$35,通天塔!$K47+1)+INDEX(战舰突破!$H$40:$H$52,通天塔!$L47+1)</f>
        <v>200</v>
      </c>
      <c r="EN47" s="14">
        <f>INDEX(战舰突破!$I$6:$I$18,通天塔!$J47+1)+INDEX(战舰突破!$I$23:$I$35,通天塔!$K47+1)+INDEX(战舰突破!$I$40:$I$52,通天塔!$L47+1)</f>
        <v>200</v>
      </c>
      <c r="EO47" s="14">
        <f>INDEX(战舰突破!$J$6:$J$18,通天塔!$J47+1)+INDEX(战舰突破!$J$23:$J$35,通天塔!$K47+1)+INDEX(战舰突破!$J$40:$J$52,通天塔!$L47+1)</f>
        <v>0</v>
      </c>
      <c r="EP47" s="14">
        <f>INDEX(战舰突破!$K$6:$K$18,通天塔!$J47+1)+INDEX(战舰突破!$K$23:$K$35,通天塔!$K47+1)+INDEX(战舰突破!$K$40:$K$52,通天塔!$L47+1)</f>
        <v>0</v>
      </c>
      <c r="EQ47" s="14">
        <f>INDEX(战舰突破!$L$6:$L$18,通天塔!$J47+1)+INDEX(战舰突破!$L$23:$L$35,通天塔!$K47+1)+INDEX(战舰突破!$L$40:$L$52,通天塔!$L47+1)</f>
        <v>200</v>
      </c>
      <c r="ER47" s="18">
        <f>INDEX(战舰突破!$N$6:$N$18,通天塔!$J47+1)+INDEX(战舰突破!$N$23:$N$35,通天塔!$K47+1)+INDEX(战舰突破!$N$40:$N$52,通天塔!$L47+1)</f>
        <v>0</v>
      </c>
      <c r="ES47" s="18">
        <f>INDEX(战舰突破!$O$6:$O$18,通天塔!$J47+1)+INDEX(战舰突破!$O$23:$O$35,通天塔!$K47+1)+INDEX(战舰突破!$O$40:$O$52,通天塔!$L47+1)</f>
        <v>0</v>
      </c>
      <c r="ET47" s="18">
        <f>INDEX(战舰突破!$P$6:$P$18,通天塔!$J47+1)+INDEX(战舰突破!$P$23:$P$35,通天塔!$K47+1)+INDEX(战舰突破!$P$40:$P$52,通天塔!$L47+1)</f>
        <v>0</v>
      </c>
      <c r="EU47" s="18">
        <f>INDEX(战舰突破!$Q$6:$Q$18,通天塔!$J47+1)+INDEX(战舰突破!$Q$23:$Q$35,通天塔!$K47+1)+INDEX(战舰突破!$Q$40:$Q$52,通天塔!$L47+1)</f>
        <v>0</v>
      </c>
      <c r="EV47" s="18">
        <f>INDEX(战舰突破!$R$6:$R$18,通天塔!$J47+1)+INDEX(战舰突破!$R$23:$R$35,通天塔!$K47+1)+INDEX(战舰突破!$R$40:$R$52,通天塔!$L47+1)</f>
        <v>0</v>
      </c>
      <c r="EW47" s="18">
        <f>INDEX(战舰突破!$M$6:$M$18,通天塔!$J47+1)+INDEX(战舰突破!$M$23:$M$35,通天塔!$K47+1)+INDEX(战舰突破!$M$40:$M$52,通天塔!$L47+1)</f>
        <v>0</v>
      </c>
      <c r="EX47" s="22">
        <f>INDEX(战舰突破!$W$6:$W$18,通天塔!$J47+1)+INDEX(战舰突破!$W$23:$W$35,通天塔!$K47+1)+INDEX(战舰突破!$W$40:$W$52,通天塔!$L47+1)</f>
        <v>0.5</v>
      </c>
      <c r="FA47" s="14">
        <f>INDEX(战舰突破!$S$6:$S$18,通天塔!$J47+1)</f>
        <v>0</v>
      </c>
      <c r="FB47" s="14">
        <f>INDEX(战舰突破!$T$6:$T$18,通天塔!$J47+1)</f>
        <v>0.25</v>
      </c>
      <c r="FC47" s="14">
        <f>INDEX(战舰突破!$U$6:$U$18,通天塔!$J47+1)</f>
        <v>0.1</v>
      </c>
      <c r="FD47" s="14">
        <f>INDEX(战舰突破!$V$6:$V$18,通天塔!$J47+1)</f>
        <v>0</v>
      </c>
      <c r="FE47" s="14">
        <f>INDEX(战舰突破!$X$6:$X$18,通天塔!$J47+1)</f>
        <v>5</v>
      </c>
      <c r="FG47" s="14">
        <f>INDEX(战舰突破!$S$23:$S$35,通天塔!$J47+1)</f>
        <v>0.25</v>
      </c>
      <c r="FH47" s="14">
        <f>INDEX(战舰突破!$T$23:$T$35,通天塔!$J47+1)</f>
        <v>0.25</v>
      </c>
      <c r="FI47" s="14">
        <f>INDEX(战舰突破!$U$23:$U$35,通天塔!$J47+1)</f>
        <v>0.1</v>
      </c>
      <c r="FJ47" s="14">
        <f>INDEX(战舰突破!$V$23:$V$35,通天塔!$J47+1)</f>
        <v>0</v>
      </c>
      <c r="FK47" s="14">
        <f>INDEX(战舰突破!$X$23:$X$35,通天塔!$J47+1)</f>
        <v>75</v>
      </c>
      <c r="FM47" s="14">
        <f>INDEX(战舰突破!$S$40:$S$52,通天塔!$J47+1)</f>
        <v>0.25</v>
      </c>
      <c r="FN47" s="14">
        <f>INDEX(战舰突破!$T$40:$T$52,通天塔!$J47+1)</f>
        <v>0.25</v>
      </c>
      <c r="FO47" s="14">
        <f>INDEX(战舰突破!$U$40:$U$52,通天塔!$J47+1)</f>
        <v>0.1</v>
      </c>
      <c r="FP47" s="14">
        <f>INDEX(战舰突破!$V$40:$V$52,通天塔!$J47+1)</f>
        <v>0</v>
      </c>
      <c r="FQ47" s="14">
        <f>INDEX(战舰突破!$X$40:$X$52,通天塔!$J47+1)</f>
        <v>125</v>
      </c>
      <c r="FT47" s="14">
        <f t="shared" si="41"/>
        <v>52430</v>
      </c>
      <c r="FU47" s="14">
        <f t="shared" si="42"/>
        <v>46520</v>
      </c>
      <c r="FV47" s="14">
        <f t="shared" si="43"/>
        <v>47021</v>
      </c>
      <c r="FW47" s="14">
        <f t="shared" si="44"/>
        <v>400740</v>
      </c>
      <c r="FX47" s="14">
        <f t="shared" si="45"/>
        <v>26764</v>
      </c>
      <c r="FY47" s="14">
        <f t="shared" si="46"/>
        <v>546112</v>
      </c>
      <c r="FZ47" s="14">
        <f t="shared" si="47"/>
        <v>11478</v>
      </c>
      <c r="GA47" s="28">
        <f t="shared" si="48"/>
        <v>4500</v>
      </c>
      <c r="GB47" s="28">
        <f t="shared" si="49"/>
        <v>4500</v>
      </c>
      <c r="GC47" s="28">
        <f t="shared" si="50"/>
        <v>4500</v>
      </c>
      <c r="GD47" s="28">
        <f t="shared" si="51"/>
        <v>4500</v>
      </c>
      <c r="GE47" s="28">
        <f t="shared" si="52"/>
        <v>1.0812000000000002</v>
      </c>
      <c r="GF47" s="28">
        <f t="shared" si="53"/>
        <v>1.06</v>
      </c>
      <c r="GG47" s="28">
        <f t="shared" si="54"/>
        <v>0</v>
      </c>
      <c r="GH47" s="28">
        <f t="shared" si="55"/>
        <v>12.03</v>
      </c>
      <c r="GI47" s="14">
        <f t="shared" si="56"/>
        <v>1</v>
      </c>
      <c r="GJ47" s="14">
        <f t="shared" si="57"/>
        <v>1.25</v>
      </c>
      <c r="GK47" s="14">
        <f t="shared" si="58"/>
        <v>1.25</v>
      </c>
      <c r="GL47" s="18">
        <f t="shared" si="59"/>
        <v>1.25</v>
      </c>
      <c r="GM47" s="18">
        <f t="shared" si="60"/>
        <v>1.25</v>
      </c>
      <c r="GN47" s="18">
        <f t="shared" si="61"/>
        <v>1.25</v>
      </c>
      <c r="GO47" s="29">
        <f t="shared" si="123"/>
        <v>4650</v>
      </c>
      <c r="GP47" s="29">
        <f t="shared" si="123"/>
        <v>4950</v>
      </c>
      <c r="GQ47" s="29">
        <f t="shared" si="123"/>
        <v>4950</v>
      </c>
      <c r="GR47" s="26">
        <f t="shared" si="63"/>
        <v>0.1</v>
      </c>
      <c r="GS47" s="26">
        <f t="shared" si="64"/>
        <v>0.1</v>
      </c>
      <c r="GT47" s="26">
        <f t="shared" si="65"/>
        <v>0.1</v>
      </c>
      <c r="GU47" s="14">
        <f t="shared" si="66"/>
        <v>2</v>
      </c>
      <c r="GV47" s="14">
        <f t="shared" si="67"/>
        <v>2</v>
      </c>
      <c r="GW47" s="14">
        <f t="shared" si="68"/>
        <v>2</v>
      </c>
      <c r="GX47" s="14">
        <f t="shared" si="69"/>
        <v>5</v>
      </c>
      <c r="GY47" s="14">
        <f t="shared" si="70"/>
        <v>75</v>
      </c>
      <c r="GZ47" s="14">
        <f t="shared" si="71"/>
        <v>125</v>
      </c>
      <c r="HA47">
        <v>43</v>
      </c>
      <c r="HB47" s="14">
        <f t="shared" si="72"/>
        <v>6835413</v>
      </c>
      <c r="HD47" s="14">
        <f t="shared" si="73"/>
        <v>50435</v>
      </c>
      <c r="HE47" s="14">
        <f t="shared" si="74"/>
        <v>26185</v>
      </c>
      <c r="HF47" s="29">
        <f t="shared" si="75"/>
        <v>4320</v>
      </c>
      <c r="HG47" s="29">
        <f t="shared" si="76"/>
        <v>2881</v>
      </c>
      <c r="HH47" s="29">
        <f t="shared" si="77"/>
        <v>3112</v>
      </c>
      <c r="HI47" s="29">
        <f t="shared" si="78"/>
        <v>2905</v>
      </c>
      <c r="HJ47" s="14">
        <f t="shared" si="79"/>
        <v>1.0812000000000002</v>
      </c>
      <c r="HK47" s="14">
        <f t="shared" si="80"/>
        <v>1.06</v>
      </c>
      <c r="HL47" s="14">
        <f t="shared" si="81"/>
        <v>14597</v>
      </c>
      <c r="HM47" s="14">
        <f t="shared" si="82"/>
        <v>22995</v>
      </c>
      <c r="HN47" s="26">
        <f t="shared" si="83"/>
        <v>0.39132915002852248</v>
      </c>
      <c r="HO47" s="26">
        <f t="shared" si="84"/>
        <v>0.65052180893765055</v>
      </c>
      <c r="HP47" s="29">
        <f t="shared" si="85"/>
        <v>4449</v>
      </c>
      <c r="HQ47" s="29">
        <f t="shared" si="86"/>
        <v>17357</v>
      </c>
      <c r="HR47" s="29">
        <f t="shared" si="87"/>
        <v>23632</v>
      </c>
      <c r="HS47" s="26">
        <f t="shared" si="88"/>
        <v>0.40818965517241379</v>
      </c>
      <c r="HT47" s="26">
        <f t="shared" si="89"/>
        <v>0.44761354079058024</v>
      </c>
      <c r="HU47" s="26">
        <f t="shared" si="90"/>
        <v>0.44761354079058024</v>
      </c>
      <c r="HV47" s="26">
        <f t="shared" si="91"/>
        <v>8.1896551724137678E-3</v>
      </c>
      <c r="HW47" s="29">
        <f t="shared" si="114"/>
        <v>1.4</v>
      </c>
      <c r="HX47" s="29">
        <f t="shared" si="115"/>
        <v>1.7992798570227082</v>
      </c>
      <c r="HY47" s="29">
        <f t="shared" si="116"/>
        <v>1.7992798570227082</v>
      </c>
      <c r="HZ47" s="29">
        <f t="shared" si="117"/>
        <v>31142.999999999996</v>
      </c>
      <c r="IA47" s="29">
        <f t="shared" si="118"/>
        <v>20820.066985562098</v>
      </c>
      <c r="IB47" s="29">
        <f t="shared" si="119"/>
        <v>21260.290790580319</v>
      </c>
      <c r="IC47" s="29">
        <f t="shared" si="120"/>
        <v>225257</v>
      </c>
      <c r="ID47" s="14">
        <f t="shared" si="92"/>
        <v>73223.360000000001</v>
      </c>
      <c r="IH47" s="14">
        <v>1</v>
      </c>
      <c r="II47" s="14">
        <v>1</v>
      </c>
      <c r="IJ47" s="14">
        <v>480</v>
      </c>
      <c r="IK47" s="14">
        <v>80</v>
      </c>
      <c r="IL47" s="14">
        <v>60</v>
      </c>
      <c r="IM47" s="23">
        <f t="shared" si="93"/>
        <v>11105052</v>
      </c>
      <c r="IN47" s="23">
        <f t="shared" si="110"/>
        <v>1</v>
      </c>
      <c r="IO47" s="23">
        <f t="shared" si="111"/>
        <v>11105.05</v>
      </c>
      <c r="IP47" s="23">
        <f t="shared" si="112"/>
        <v>15910341</v>
      </c>
      <c r="IQ47" s="23">
        <f t="shared" si="96"/>
        <v>1</v>
      </c>
      <c r="IR47" s="23">
        <f t="shared" si="97"/>
        <v>15910.34</v>
      </c>
      <c r="IS47" s="14">
        <v>1</v>
      </c>
      <c r="IT47" s="14">
        <v>1</v>
      </c>
      <c r="IU47" s="14">
        <v>240</v>
      </c>
      <c r="IV47" s="14">
        <v>40</v>
      </c>
      <c r="IW47" s="14">
        <v>30</v>
      </c>
      <c r="IX47" s="23">
        <f>INT(($HP47*$GI47*IU47*$HW47+$HQ47*$GJ47*$HX47*IV47+$HR47*$GK47*$HY47*IW47)+$IC47*IS47+($HQ47*$GJ47*$HX47*IT47*5*6/1.5+$HR47*$GK47*$HY47*IT47*5*6/2))</f>
        <v>6454161</v>
      </c>
      <c r="IY47" s="23">
        <f t="shared" si="98"/>
        <v>1</v>
      </c>
      <c r="IZ47" s="23">
        <f t="shared" si="99"/>
        <v>6454.16</v>
      </c>
      <c r="JA47" s="23"/>
      <c r="JB47" s="23"/>
      <c r="JC47" s="23"/>
      <c r="JG47">
        <f t="shared" si="121"/>
        <v>1.3113099281469447</v>
      </c>
      <c r="JH47">
        <f t="shared" si="122"/>
        <v>1.4177882943124769</v>
      </c>
      <c r="JJ47" s="14">
        <v>10</v>
      </c>
      <c r="JK47" s="14">
        <v>2</v>
      </c>
      <c r="JL47" s="14">
        <v>1.5</v>
      </c>
      <c r="JM47" s="23">
        <f>INT(($HP47*$GI47*$HW47*JJ47+$HQ47*$GJ47*$HX47*JK47+$HR47*$GK47*$HY47*JL47))</f>
        <v>220087</v>
      </c>
      <c r="JN47" s="23">
        <f t="shared" si="100"/>
        <v>0</v>
      </c>
      <c r="JO47" s="23">
        <f t="shared" si="101"/>
        <v>220087</v>
      </c>
      <c r="JP47" s="14">
        <v>30</v>
      </c>
      <c r="JQ47" s="14">
        <v>6</v>
      </c>
      <c r="JR47" s="14">
        <v>4</v>
      </c>
      <c r="JS47" s="23">
        <f>INT(($HP47*$GI47*$HW47*JP47+$HQ47*$GJ47*$HX47*JQ47+$HR47*$GK47*$HY47*JR47))</f>
        <v>633686</v>
      </c>
      <c r="JT47" s="23">
        <f t="shared" si="102"/>
        <v>0</v>
      </c>
      <c r="JU47" s="23">
        <f t="shared" si="103"/>
        <v>633686</v>
      </c>
      <c r="JW47" s="23">
        <f t="shared" si="104"/>
        <v>844915</v>
      </c>
      <c r="JX47" s="23">
        <f t="shared" si="105"/>
        <v>0</v>
      </c>
      <c r="JY47" s="23">
        <f t="shared" si="106"/>
        <v>844915</v>
      </c>
      <c r="JZ47" s="23">
        <f t="shared" si="113"/>
        <v>330131</v>
      </c>
      <c r="KA47" s="23">
        <f t="shared" si="108"/>
        <v>0</v>
      </c>
      <c r="KB47" s="23">
        <f t="shared" si="109"/>
        <v>330131</v>
      </c>
    </row>
    <row r="48" spans="1:294" ht="16.5" x14ac:dyDescent="0.2">
      <c r="A48">
        <v>16</v>
      </c>
      <c r="B48">
        <v>520</v>
      </c>
      <c r="C48" s="14">
        <f t="shared" si="39"/>
        <v>1</v>
      </c>
      <c r="D48" s="14">
        <v>44</v>
      </c>
      <c r="E48" s="14" t="s">
        <v>737</v>
      </c>
      <c r="F48" s="14">
        <v>125</v>
      </c>
      <c r="G48" s="14">
        <v>125</v>
      </c>
      <c r="H48" s="14">
        <v>125</v>
      </c>
      <c r="I48" s="14">
        <v>125</v>
      </c>
      <c r="J48" s="14">
        <v>4</v>
      </c>
      <c r="K48" s="14">
        <v>3</v>
      </c>
      <c r="L48" s="14">
        <v>3</v>
      </c>
      <c r="M48" s="14">
        <v>2</v>
      </c>
      <c r="N48" s="14">
        <v>2</v>
      </c>
      <c r="O48" s="14">
        <v>2</v>
      </c>
      <c r="P48" s="14">
        <v>4</v>
      </c>
      <c r="Q48" s="14">
        <v>4</v>
      </c>
      <c r="R48" s="14">
        <v>4</v>
      </c>
      <c r="S48" s="14">
        <v>4</v>
      </c>
      <c r="T48" s="14">
        <v>4</v>
      </c>
      <c r="U48" s="14">
        <v>4</v>
      </c>
      <c r="V48" s="14">
        <v>4</v>
      </c>
      <c r="W48" s="14">
        <v>4</v>
      </c>
      <c r="X48" s="14">
        <v>125</v>
      </c>
      <c r="Y48" s="14">
        <v>125</v>
      </c>
      <c r="Z48" s="14">
        <v>125</v>
      </c>
      <c r="AA48" s="14">
        <v>125</v>
      </c>
      <c r="AB48" s="14">
        <v>125</v>
      </c>
      <c r="AC48" s="14">
        <v>125</v>
      </c>
      <c r="AD48" s="14">
        <v>125</v>
      </c>
      <c r="AE48" s="14">
        <v>125</v>
      </c>
      <c r="AF48" s="14">
        <v>14</v>
      </c>
      <c r="AG48" s="14">
        <v>14</v>
      </c>
      <c r="AH48" s="14">
        <v>14</v>
      </c>
      <c r="AI48" s="14">
        <v>14</v>
      </c>
      <c r="AJ48" s="14">
        <v>14</v>
      </c>
      <c r="AK48" s="14">
        <v>14</v>
      </c>
      <c r="AL48" s="14">
        <v>14</v>
      </c>
      <c r="AM48" s="14">
        <v>14</v>
      </c>
      <c r="AN48" s="14">
        <v>2</v>
      </c>
      <c r="AO48" s="14">
        <v>2</v>
      </c>
      <c r="AP48" s="14">
        <v>2</v>
      </c>
      <c r="AQ48" s="14">
        <v>2</v>
      </c>
      <c r="AR48" s="14">
        <v>2</v>
      </c>
      <c r="AS48" s="14">
        <v>0</v>
      </c>
      <c r="AT48" s="14">
        <v>0</v>
      </c>
      <c r="AU48" s="14">
        <v>0</v>
      </c>
      <c r="AV48" s="14">
        <v>0</v>
      </c>
      <c r="AW48" s="14">
        <v>1</v>
      </c>
      <c r="AX48" s="14">
        <v>0</v>
      </c>
      <c r="AY48" s="14">
        <v>0</v>
      </c>
      <c r="AZ48" s="14">
        <v>0</v>
      </c>
      <c r="BA48" s="14">
        <v>8</v>
      </c>
      <c r="BF48" s="14">
        <f>ROUND((INDEX(新战舰养成!S$6:S$18,通天塔!$J48+1)+INDEX(新战舰养成!D$6:D$18,通天塔!$J48+1)*(通天塔!$G48-1))*INDEX(战舰突破!$D$6:$D$18,通天塔!$M48+1),0)</f>
        <v>11062</v>
      </c>
      <c r="BG48" s="14">
        <f>ROUND((INDEX(新战舰养成!T$6:T$18,通天塔!$J48+1)+INDEX(新战舰养成!E$6:E$18,通天塔!$J48+1)*(通天塔!$G48-1))*INDEX(战舰突破!$D$6:$D$18,通天塔!$M48+1),0)</f>
        <v>88421</v>
      </c>
      <c r="BH48" s="14">
        <f>ROUND((INDEX(新战舰养成!U$6:U$18,通天塔!$J48+1)+INDEX(新战舰养成!F$6:F$18,通天塔!$J48+1)*(通天塔!$G48-1))*INDEX(战舰突破!$D$6:$D$18,通天塔!$M48+1),0)</f>
        <v>5626</v>
      </c>
      <c r="BI48" s="14">
        <f>ROUND((INDEX(新战舰养成!V$6:V$18,通天塔!$J48+1)+INDEX(新战舰养成!G$6:G$18,通天塔!$J48+1)*(通天塔!$G48-1))*INDEX(战舰突破!$D$6:$D$18,通天塔!$M48+1),0)</f>
        <v>360</v>
      </c>
      <c r="BJ48" s="14">
        <f>ROUND((INDEX(新战舰养成!W$6:W$18,通天塔!$J48+1)+INDEX(新战舰养成!H$6:H$18,通天塔!$J48+1)*(通天塔!$G48-1))*INDEX(战舰突破!$D$6:$D$18,通天塔!$M48+1),0)</f>
        <v>5</v>
      </c>
      <c r="BL48" s="14">
        <f>IF($H48&gt;0,ROUND((INDEX(新战舰养成!X$6:X$18,通天塔!$K48+1)+INDEX(新战舰养成!I$6:I$18,通天塔!$K48+1)*(通天塔!$H48-1))*INDEX(战舰突破!$D$6:$D$18,通天塔!$N48+1),0),0)</f>
        <v>6786</v>
      </c>
      <c r="BM48" s="14">
        <f>IF($H48&gt;0,ROUND((INDEX(新战舰养成!Y$6:Y$18,通天塔!$K48+1)+INDEX(新战舰养成!J$6:J$18,通天塔!$K48+1)*(通天塔!$H48-1))*INDEX(战舰突破!$D$6:$D$18,通天塔!$N48+1),0),0)</f>
        <v>0</v>
      </c>
      <c r="BN48" s="14">
        <f>IF($H48&gt;0,ROUND((INDEX(新战舰养成!Z$6:Z$18,通天塔!$K48+1)+INDEX(新战舰养成!K$6:K$18,通天塔!$K48+1)*(通天塔!$H48-1))*INDEX(战舰突破!$D$6:$D$18,通天塔!$N48+1),0),0)</f>
        <v>0</v>
      </c>
      <c r="BO48" s="14">
        <f>IF($H48&gt;0,ROUND((INDEX(新战舰养成!AA$6:AA$18,通天塔!$K48+1)+INDEX(新战舰养成!L$6:L$18,通天塔!$K48+1)*(通天塔!$H48-1))*INDEX(战舰突破!$D$6:$D$18,通天塔!$N48+1),0),0)</f>
        <v>64500</v>
      </c>
      <c r="BP48" s="14">
        <f>IF($H48&gt;0,ROUND((INDEX(新战舰养成!AB$6:AB$18,通天塔!$K48+1)+INDEX(新战舰养成!M$6:M$18,通天塔!$K48+1)*(通天塔!$H48-1))*INDEX(战舰突破!$D$6:$D$18,通天塔!$N48+1),0),0)</f>
        <v>1288</v>
      </c>
      <c r="BR48" s="14">
        <f>IF($I48&gt;0,ROUND((INDEX(新战舰养成!AC$6:AC$18,通天塔!$L48+1)+INDEX(新战舰养成!I$6:I$18,通天塔!$L48+1)*(通天塔!$I48-1))*INDEX(战舰突破!$D$6:$D$18,通天塔!$O48+1),0),0)</f>
        <v>7146</v>
      </c>
      <c r="BS48" s="14">
        <f>IF($I48&gt;0,ROUND((INDEX(新战舰养成!AD$6:AD$18,通天塔!$L48+1)+INDEX(新战舰养成!J$6:J$18,通天塔!$L48+1)*(通天塔!$I48-1))*INDEX(战舰突破!$D$6:$D$18,通天塔!$O48+1),0),0)</f>
        <v>0</v>
      </c>
      <c r="BT48" s="14">
        <f>IF($I48&gt;0,ROUND((INDEX(新战舰养成!AE$6:AE$18,通天塔!$L48+1)+INDEX(新战舰养成!K$6:K$18,通天塔!$L48+1)*(通天塔!$I48-1))*INDEX(战舰突破!$D$6:$D$18,通天塔!$O48+1),0),0)</f>
        <v>0</v>
      </c>
      <c r="BU48" s="14">
        <f>IF($I48&gt;0,ROUND((INDEX(新战舰养成!AF$6:AF$18,通天塔!$L48+1)+INDEX(新战舰养成!L$6:L$18,通天塔!$L48+1)*(通天塔!$I48-1))*INDEX(战舰突破!$D$6:$D$18,通天塔!$O48+1),0),0)</f>
        <v>50970</v>
      </c>
      <c r="BV48" s="14">
        <f>IF($I48&gt;0,ROUND((INDEX(新战舰养成!AG$6:AG$18,通天塔!$L48+1)+INDEX(新战舰养成!M$6:M$18,通天塔!$L48+1)*(通天塔!$I48-1))*INDEX(战舰突破!$D$6:$D$18,通天塔!$O48+1),0),0)</f>
        <v>1582</v>
      </c>
      <c r="BY48" s="14">
        <f>(INDEX(装备数值!$C$13:$G$116,通天塔!$P48*8+1,BY$2)+INDEX(装备数值!$C$13:$G$116,通天塔!$Q48*8+2,BY$2)+INDEX(装备数值!$C$13:$G$116,通天塔!$S48*8+3,BY$2)+INDEX(装备数值!$C$13:$G$116,通天塔!$R48*8+4,BY$2)+INDEX(装备数值!$C$13:$G$116,通天塔!$T48*8+5,BY$2)+INDEX(装备数值!$C$13:$G$116,通天塔!$U48*8+6,BY$2)+INDEX(装备数值!$C$13:$G$116,通天塔!$V48*8+7,BY$2)+INDEX(装备数值!$C$13:$G$116,通天塔!$W48*8+8,BY$2))</f>
        <v>4800</v>
      </c>
      <c r="BZ48" s="14">
        <f>(INDEX(装备数值!$C$13:$G$116,通天塔!$P48*8+1,BZ$2)+INDEX(装备数值!$C$13:$G$116,通天塔!$Q48*8+2,BZ$2)+INDEX(装备数值!$C$13:$G$116,通天塔!$S48*8+3,BZ$2)+INDEX(装备数值!$C$13:$G$116,通天塔!$R48*8+4,BZ$2)+INDEX(装备数值!$C$13:$G$116,通天塔!$T48*8+5,BZ$2)+INDEX(装备数值!$C$13:$G$116,通天塔!$U48*8+6,BZ$2)+INDEX(装备数值!$C$13:$G$116,通天塔!$V48*8+7,BZ$2)+INDEX(装备数值!$C$13:$G$116,通天塔!$W48*8+8,BZ$2))</f>
        <v>36000</v>
      </c>
      <c r="CA48" s="14">
        <f>(INDEX(装备数值!$C$13:$G$116,通天塔!$P48*8+1,CA$2)+INDEX(装备数值!$C$13:$G$116,通天塔!$Q48*8+2,CA$2)+INDEX(装备数值!$C$13:$G$116,通天塔!$S48*8+3,CA$2)+INDEX(装备数值!$C$13:$G$116,通天塔!$R48*8+4,CA$2)+INDEX(装备数值!$C$13:$G$116,通天塔!$T48*8+5,CA$2)+INDEX(装备数值!$C$13:$G$116,通天塔!$U48*8+6,CA$2)+INDEX(装备数值!$C$13:$G$116,通天塔!$V48*8+7,CA$2)+INDEX(装备数值!$C$13:$G$116,通天塔!$W48*8+8,CA$2))</f>
        <v>2400</v>
      </c>
      <c r="CB48" s="14">
        <f>(INDEX(装备数值!$C$13:$G$116,通天塔!$P48*8+1,CB$2)+INDEX(装备数值!$C$13:$G$116,通天塔!$Q48*8+2,CB$2)+INDEX(装备数值!$C$13:$G$116,通天塔!$S48*8+3,CB$2)+INDEX(装备数值!$C$13:$G$116,通天塔!$R48*8+4,CB$2)+INDEX(装备数值!$C$13:$G$116,通天塔!$T48*8+5,CB$2)+INDEX(装备数值!$C$13:$G$116,通天塔!$U48*8+6,CB$2)+INDEX(装备数值!$C$13:$G$116,通天塔!$V48*8+7,CB$2)+INDEX(装备数值!$C$13:$G$116,通天塔!$W48*8+8,CB$2))</f>
        <v>48000</v>
      </c>
      <c r="CC48" s="14">
        <f>(INDEX(装备数值!$C$13:$G$116,通天塔!$P48*8+1,CC$2)+INDEX(装备数值!$C$13:$G$116,通天塔!$Q48*8+2,CC$2)+INDEX(装备数值!$C$13:$G$116,通天塔!$S48*8+3,CC$2)+INDEX(装备数值!$C$13:$G$116,通天塔!$R48*8+4,CC$2)+INDEX(装备数值!$C$13:$G$116,通天塔!$T48*8+5,CC$2)+INDEX(装备数值!$C$13:$G$116,通天塔!$U48*8+6,CC$2)+INDEX(装备数值!$C$13:$G$116,通天塔!$V48*8+7,CC$2)+INDEX(装备数值!$C$13:$G$116,通天塔!$W48*8+8,CC$2))</f>
        <v>920</v>
      </c>
      <c r="CF48" s="14">
        <f>INDEX(装备数值!$I$13:$M$116,通天塔!$P48*8+1,CF$2)*$X48+INDEX(装备数值!$I$13:$M$116,通天塔!$Q48*8+2,CF$2)*$Y48+INDEX(装备数值!$I$13:$M$116,通天塔!$S48*8+3,CF$2)*$Z48+INDEX(装备数值!$I$13:$M$116,通天塔!$R48*8+4,CF$2)*$AA48+INDEX(装备数值!$I$13:$M$116,通天塔!$T48*8+5,CF$2)*$AB48+INDEX(装备数值!$I$13:$M$116,通天塔!$U48*8+6,CF$2)*$AC48+INDEX(装备数值!$I$13:$M$116,通天塔!$V48*8+7,CF$2)*$AD48+INDEX(装备数值!$I$13:$M$116,通天塔!$W48*8+8,CF$2)*$AE48</f>
        <v>15000</v>
      </c>
      <c r="CG48" s="14">
        <f>INDEX(装备数值!$I$13:$M$116,通天塔!$P48*8+1,CG$2)*$X48+INDEX(装备数值!$I$13:$M$116,通天塔!$Q48*8+2,CG$2)*$Y48+INDEX(装备数值!$I$13:$M$116,通天塔!$S48*8+3,CG$2)*$Z48+INDEX(装备数值!$I$13:$M$116,通天塔!$R48*8+4,CG$2)*$AA48+INDEX(装备数值!$I$13:$M$116,通天塔!$T48*8+5,CG$2)*$AB48+INDEX(装备数值!$I$13:$M$116,通天塔!$U48*8+6,CG$2)*$AC48+INDEX(装备数值!$I$13:$M$116,通天塔!$V48*8+7,CG$2)*$AD48+INDEX(装备数值!$I$13:$M$116,通天塔!$W48*8+8,CG$2)*$AE48</f>
        <v>112500</v>
      </c>
      <c r="CH48" s="14">
        <f>INDEX(装备数值!$I$13:$M$116,通天塔!$P48*8+1,CH$2)*$X48+INDEX(装备数值!$I$13:$M$116,通天塔!$Q48*8+2,CH$2)*$Y48+INDEX(装备数值!$I$13:$M$116,通天塔!$S48*8+3,CH$2)*$Z48+INDEX(装备数值!$I$13:$M$116,通天塔!$R48*8+4,CH$2)*$AA48+INDEX(装备数值!$I$13:$M$116,通天塔!$T48*8+5,CH$2)*$AB48+INDEX(装备数值!$I$13:$M$116,通天塔!$U48*8+6,CH$2)*$AC48+INDEX(装备数值!$I$13:$M$116,通天塔!$V48*8+7,CH$2)*$AD48+INDEX(装备数值!$I$13:$M$116,通天塔!$W48*8+8,CH$2)*$AE48</f>
        <v>7500</v>
      </c>
      <c r="CI48" s="14">
        <f>INDEX(装备数值!$I$13:$M$116,通天塔!$P48*8+1,CI$2)*$X48+INDEX(装备数值!$I$13:$M$116,通天塔!$Q48*8+2,CI$2)*$Y48+INDEX(装备数值!$I$13:$M$116,通天塔!$S48*8+3,CI$2)*$Z48+INDEX(装备数值!$I$13:$M$116,通天塔!$R48*8+4,CI$2)*$AA48+INDEX(装备数值!$I$13:$M$116,通天塔!$T48*8+5,CI$2)*$AB48+INDEX(装备数值!$I$13:$M$116,通天塔!$U48*8+6,CI$2)*$AC48+INDEX(装备数值!$I$13:$M$116,通天塔!$V48*8+7,CI$2)*$AD48+INDEX(装备数值!$I$13:$M$116,通天塔!$W48*8+8,CI$2)*$AE48</f>
        <v>150000</v>
      </c>
      <c r="CJ48" s="14">
        <f>INDEX(装备数值!$I$13:$M$116,通天塔!$P48*8+1,CJ$2)*$X48+INDEX(装备数值!$I$13:$M$116,通天塔!$Q48*8+2,CJ$2)*$Y48+INDEX(装备数值!$I$13:$M$116,通天塔!$S48*8+3,CJ$2)*$Z48+INDEX(装备数值!$I$13:$M$116,通天塔!$R48*8+4,CJ$2)*$AA48+INDEX(装备数值!$I$13:$M$116,通天塔!$T48*8+5,CJ$2)*$AB48+INDEX(装备数值!$I$13:$M$116,通天塔!$U48*8+6,CJ$2)*$AC48+INDEX(装备数值!$I$13:$M$116,通天塔!$V48*8+7,CJ$2)*$AD48+INDEX(装备数值!$I$13:$M$116,通天塔!$W48*8+8,CJ$2)*$AE48</f>
        <v>2875</v>
      </c>
      <c r="CM48" s="14">
        <f>INDEX(装备数值!$X$13:$AH$116,$P48*8+1,CM$2)*$AF48+INDEX(装备数值!$X$13:$AH$116,$Q48*8+2,CM$2)*$AG48+INDEX(装备数值!$X$13:$AH$116,$S48*8+3,CM$2)*$AH48+INDEX(装备数值!$X$13:$AH$116,$R48*8+4,CM$2)*$AI48+INDEX(装备数值!$X$13:$AH$116,$T48*8+5,CM$2)*$AJ48+INDEX(装备数值!$X$13:$AH$116,$U48*8+6,CM$2)*$AK48+INDEX(装备数值!$X$13:$AH$116,$V48*8+7,CM$2)*$AL48+INDEX(装备数值!$X$13:$AH$116,$W48*8+8,CM$2)*$AM48</f>
        <v>5600</v>
      </c>
      <c r="CN48" s="14">
        <f>INDEX(装备数值!$X$13:$AH$116,$P48*8+1,CN$2)*$AF48+INDEX(装备数值!$X$13:$AH$116,$Q48*8+2,CN$2)*$AG48+INDEX(装备数值!$X$13:$AH$116,$S48*8+3,CN$2)*$AH48+INDEX(装备数值!$X$13:$AH$116,$R48*8+4,CN$2)*$AI48+INDEX(装备数值!$X$13:$AH$116,$T48*8+5,CN$2)*$AJ48+INDEX(装备数值!$X$13:$AH$116,$U48*8+6,CN$2)*$AK48+INDEX(装备数值!$X$13:$AH$116,$V48*8+7,CN$2)*$AL48+INDEX(装备数值!$X$13:$AH$116,$W48*8+8,CN$2)*$AM48</f>
        <v>42000</v>
      </c>
      <c r="CO48" s="14">
        <f>INDEX(装备数值!$X$13:$AH$116,$P48*8+1,CO$2)*$AF48+INDEX(装备数值!$X$13:$AH$116,$Q48*8+2,CO$2)*$AG48+INDEX(装备数值!$X$13:$AH$116,$S48*8+3,CO$2)*$AH48+INDEX(装备数值!$X$13:$AH$116,$R48*8+4,CO$2)*$AI48+INDEX(装备数值!$X$13:$AH$116,$T48*8+5,CO$2)*$AJ48+INDEX(装备数值!$X$13:$AH$116,$U48*8+6,CO$2)*$AK48+INDEX(装备数值!$X$13:$AH$116,$V48*8+7,CO$2)*$AL48+INDEX(装备数值!$X$13:$AH$116,$W48*8+8,CO$2)*$AM48</f>
        <v>2800</v>
      </c>
      <c r="CP48" s="14">
        <f>INDEX(装备数值!$X$13:$AH$116,$P48*8+1,CP$2)*$AF48+INDEX(装备数值!$X$13:$AH$116,$Q48*8+2,CP$2)*$AG48+INDEX(装备数值!$X$13:$AH$116,$S48*8+3,CP$2)*$AH48+INDEX(装备数值!$X$13:$AH$116,$R48*8+4,CP$2)*$AI48+INDEX(装备数值!$X$13:$AH$116,$T48*8+5,CP$2)*$AJ48+INDEX(装备数值!$X$13:$AH$116,$U48*8+6,CP$2)*$AK48+INDEX(装备数值!$X$13:$AH$116,$V48*8+7,CP$2)*$AL48+INDEX(装备数值!$X$13:$AH$116,$W48*8+8,CP$2)*$AM48</f>
        <v>56000</v>
      </c>
      <c r="CQ48" s="14">
        <f>INDEX(装备数值!$X$13:$AH$116,$P48*8+1,CQ$2)*$AF48+INDEX(装备数值!$X$13:$AH$116,$Q48*8+2,CQ$2)*$AG48+INDEX(装备数值!$X$13:$AH$116,$S48*8+3,CQ$2)*$AH48+INDEX(装备数值!$X$13:$AH$116,$R48*8+4,CQ$2)*$AI48+INDEX(装备数值!$X$13:$AH$116,$T48*8+5,CQ$2)*$AJ48+INDEX(装备数值!$X$13:$AH$116,$U48*8+6,CQ$2)*$AK48+INDEX(装备数值!$X$13:$AH$116,$V48*8+7,CQ$2)*$AL48+INDEX(装备数值!$X$13:$AH$116,$W48*8+8,CQ$2)*$AM48</f>
        <v>1120</v>
      </c>
      <c r="CR48" s="14">
        <f>INDEX(装备数值!$X$13:$AH$116,$P48*8+1,CR$2)*$AF48+INDEX(装备数值!$X$13:$AH$116,$Q48*8+2,CR$2)*$AG48+INDEX(装备数值!$X$13:$AH$116,$S48*8+3,CR$2)*$AH48+INDEX(装备数值!$X$13:$AH$116,$R48*8+4,CR$2)*$AI48+INDEX(装备数值!$X$13:$AH$116,$T48*8+5,CR$2)*$AJ48+INDEX(装备数值!$X$13:$AH$116,$U48*8+6,CR$2)*$AK48+INDEX(装备数值!$X$13:$AH$116,$V48*8+7,CR$2)*$AL48+INDEX(装备数值!$X$13:$AH$116,$W48*8+8,CR$2)*$AM48</f>
        <v>4200</v>
      </c>
      <c r="CS48" s="14">
        <f>INDEX(装备数值!$X$13:$AH$116,$P48*8+1,CS$2)*$AF48+INDEX(装备数值!$X$13:$AH$116,$Q48*8+2,CS$2)*$AG48+INDEX(装备数值!$X$13:$AH$116,$S48*8+3,CS$2)*$AH48+INDEX(装备数值!$X$13:$AH$116,$R48*8+4,CS$2)*$AI48+INDEX(装备数值!$X$13:$AH$116,$T48*8+5,CS$2)*$AJ48+INDEX(装备数值!$X$13:$AH$116,$U48*8+6,CS$2)*$AK48+INDEX(装备数值!$X$13:$AH$116,$V48*8+7,CS$2)*$AL48+INDEX(装备数值!$X$13:$AH$116,$W48*8+8,CS$2)*$AM48</f>
        <v>4200</v>
      </c>
      <c r="CT48" s="14">
        <f>INDEX(装备数值!$X$13:$AH$116,$P48*8+1,CT$2)*$AF48+INDEX(装备数值!$X$13:$AH$116,$Q48*8+2,CT$2)*$AG48+INDEX(装备数值!$X$13:$AH$116,$S48*8+3,CT$2)*$AH48+INDEX(装备数值!$X$13:$AH$116,$R48*8+4,CT$2)*$AI48+INDEX(装备数值!$X$13:$AH$116,$T48*8+5,CT$2)*$AJ48+INDEX(装备数值!$X$13:$AH$116,$U48*8+6,CT$2)*$AK48+INDEX(装备数值!$X$13:$AH$116,$V48*8+7,CT$2)*$AL48+INDEX(装备数值!$X$13:$AH$116,$W48*8+8,CT$2)*$AM48</f>
        <v>4200</v>
      </c>
      <c r="CU48" s="14">
        <f>INDEX(装备数值!$X$13:$AH$116,$P48*8+1,CU$2)*$AF48+INDEX(装备数值!$X$13:$AH$116,$Q48*8+2,CU$2)*$AG48+INDEX(装备数值!$X$13:$AH$116,$S48*8+3,CU$2)*$AH48+INDEX(装备数值!$X$13:$AH$116,$R48*8+4,CU$2)*$AI48+INDEX(装备数值!$X$13:$AH$116,$T48*8+5,CU$2)*$AJ48+INDEX(装备数值!$X$13:$AH$116,$U48*8+6,CU$2)*$AK48+INDEX(装备数值!$X$13:$AH$116,$V48*8+7,CU$2)*$AL48+INDEX(装备数值!$X$13:$AH$116,$W48*8+8,CU$2)*$AM48</f>
        <v>4200</v>
      </c>
      <c r="CV48" s="14">
        <f>INDEX(装备数值!$X$13:$AH$116,$P48*8+1,CV$2)*$AF48+INDEX(装备数值!$X$13:$AH$116,$Q48*8+2,CV$2)*$AG48+INDEX(装备数值!$X$13:$AH$116,$S48*8+3,CV$2)*$AH48+INDEX(装备数值!$X$13:$AH$116,$R48*8+4,CV$2)*$AI48+INDEX(装备数值!$X$13:$AH$116,$T48*8+5,CV$2)*$AJ48+INDEX(装备数值!$X$13:$AH$116,$U48*8+6,CV$2)*$AK48+INDEX(装备数值!$X$13:$AH$116,$V48*8+7,CV$2)*$AL48+INDEX(装备数值!$X$13:$AH$116,$W48*8+8,CV$2)*$AM48</f>
        <v>14</v>
      </c>
      <c r="CW48" s="14">
        <f>INDEX(装备数值!$X$13:$AH$116,$P48*8+1,CW$2)*$AF48+INDEX(装备数值!$X$13:$AH$116,$Q48*8+2,CW$2)*$AG48+INDEX(装备数值!$X$13:$AH$116,$S48*8+3,CW$2)*$AH48+INDEX(装备数值!$X$13:$AH$116,$R48*8+4,CW$2)*$AI48+INDEX(装备数值!$X$13:$AH$116,$T48*8+5,CW$2)*$AJ48+INDEX(装备数值!$X$13:$AH$116,$U48*8+6,CW$2)*$AK48+INDEX(装备数值!$X$13:$AH$116,$V48*8+7,CW$2)*$AL48+INDEX(装备数值!$X$13:$AH$116,$W48*8+8,CW$2)*$AM48</f>
        <v>14</v>
      </c>
      <c r="CY48" s="14">
        <f>INDEX(装备数值!$AN$17:$AN$117,MATCH(MIN($X48:$AE48),装备数值!$AO$17:$AO$117,1))</f>
        <v>12</v>
      </c>
      <c r="CZ48" s="14">
        <f>IF(COUNTIF($P48:$W48,"&gt;"&amp;0)=8,INDEX(装备数值!AR$17:AR$117,$CY48+1),0)</f>
        <v>1920</v>
      </c>
      <c r="DA48" s="14">
        <f>IF(COUNTIF($P48:$W48,"&gt;"&amp;0)=8,INDEX(装备数值!AS$17:AS$117,$CY48+1),0)</f>
        <v>14400</v>
      </c>
      <c r="DB48" s="14">
        <f>IF(COUNTIF($P48:$W48,"&gt;"&amp;0)=8,INDEX(装备数值!AT$17:AT$117,$CY48+1),0)</f>
        <v>960</v>
      </c>
      <c r="DC48" s="14">
        <f>IF(COUNTIF($P48:$W48,"&gt;"&amp;0)=8,INDEX(装备数值!AU$17:AU$117,$CY48+1),0)</f>
        <v>19200</v>
      </c>
      <c r="DD48" s="14">
        <f>IF(COUNTIF($P48:$W48,"&gt;"&amp;0)=8,INDEX(装备数值!AV$17:AV$117,$CY48+1),0)</f>
        <v>336</v>
      </c>
      <c r="DF48" s="14">
        <f>INDEX(装备数值!$AY$17:$AY$77,MATCH(MIN($AF48:$AM48),装备数值!$AZ$17:$AZ$77,1))</f>
        <v>7</v>
      </c>
      <c r="DG48" s="26">
        <f>INDEX(装备数值!BA$17:BA$77,通天塔!DF48+1)</f>
        <v>7.0000000000000007E-2</v>
      </c>
      <c r="DH48" s="26">
        <f>INDEX(装备数值!BA$17:BA$77,通天塔!DF48+1)</f>
        <v>7.0000000000000007E-2</v>
      </c>
      <c r="DJ48" s="14">
        <f t="shared" si="40"/>
        <v>11</v>
      </c>
      <c r="DK48" s="14">
        <f>VLOOKUP(DJ48,军阶与晶片数值!$W$6:$X$27,2)</f>
        <v>3</v>
      </c>
      <c r="DL48" s="14">
        <f>INDEX(军阶与晶片数值!Y$6:Y$27,$DK48+1)</f>
        <v>300</v>
      </c>
      <c r="DM48" s="14">
        <f>INDEX(军阶与晶片数值!Z$6:Z$27,$DK48+1)</f>
        <v>300</v>
      </c>
      <c r="DN48" s="14">
        <f>INDEX(军阶与晶片数值!AA$6:AA$27,$DK48+1)</f>
        <v>300</v>
      </c>
      <c r="DO48" s="14">
        <f>INDEX(军阶与晶片数值!AB$6:AB$27,$DK48+1)</f>
        <v>300</v>
      </c>
      <c r="DP48" s="29">
        <f>INDEX(军阶与晶片数值!AC$6:AC$27,$DK48+1)</f>
        <v>15</v>
      </c>
      <c r="DQ48" s="29">
        <f>INDEX(军阶与晶片数值!AD$6:AD$27,$DK48+1)</f>
        <v>7.5</v>
      </c>
      <c r="DS48" s="26">
        <f>INDEX(军阶与晶片数值!I$6:I$16,AN48+1)</f>
        <v>0.03</v>
      </c>
      <c r="DT48" s="26">
        <f>INDEX(军阶与晶片数值!M$6:M$16,AO48+1)</f>
        <v>0.03</v>
      </c>
      <c r="DU48" s="26">
        <f>INDEX(军阶与晶片数值!J$6:J$16,AP48+1)</f>
        <v>0.03</v>
      </c>
      <c r="DV48" s="26">
        <f>INDEX(军阶与晶片数值!K$6:K$16,AQ48+1)</f>
        <v>0.06</v>
      </c>
      <c r="DW48" s="26">
        <f>INDEX(军阶与晶片数值!L$6:L$16,AR48+1)</f>
        <v>0.06</v>
      </c>
      <c r="DX48" s="28">
        <f>INDEX(军阶与晶片数值!N$6:N$16,AS48+1)</f>
        <v>0</v>
      </c>
      <c r="DY48" s="28">
        <f>INDEX(军阶与晶片数值!O$6:O$16,AT48+1)</f>
        <v>0</v>
      </c>
      <c r="DZ48" s="28">
        <f>INDEX(军阶与晶片数值!P$6:P$16,AU48+1)</f>
        <v>0</v>
      </c>
      <c r="EA48" s="28">
        <f>INDEX(军阶与晶片数值!Q$6:Q$16,AV48+1)</f>
        <v>0</v>
      </c>
      <c r="EB48" s="26">
        <f>INDEX(军阶与晶片数值!R$6:R$16,AW48+1)</f>
        <v>0.02</v>
      </c>
      <c r="EC48" s="26">
        <f>INDEX(军阶与晶片数值!S$6:S$16,AX48+1)</f>
        <v>0</v>
      </c>
      <c r="ED48" s="26">
        <f>INDEX(军阶与晶片数值!T$6:T$16,AY48+1)</f>
        <v>0</v>
      </c>
      <c r="EE48" s="26">
        <f>INDEX(军阶与晶片数值!U$6:U$16,AZ48+1)</f>
        <v>0</v>
      </c>
      <c r="EG48" s="26">
        <f>INDEX(军阶与晶片数值!$C$6:$C$36,通天塔!$BA48+1)</f>
        <v>0.35</v>
      </c>
      <c r="EH48" s="26">
        <f>INDEX(军阶与晶片数值!$C$6:$C$36,通天塔!$BA48+1)</f>
        <v>0.35</v>
      </c>
      <c r="EI48" s="26">
        <f>INDEX(军阶与晶片数值!$C$6:$C$36,通天塔!$BA48+1)</f>
        <v>0.35</v>
      </c>
      <c r="EJ48" s="26">
        <f>INDEX(军阶与晶片数值!$C$6:$C$36,通天塔!$BA48+1)</f>
        <v>0.35</v>
      </c>
      <c r="EK48" s="26">
        <f>INDEX(军阶与晶片数值!$C$6:$C$36,通天塔!$BA48+1)</f>
        <v>0.35</v>
      </c>
      <c r="EM48" s="14">
        <f>INDEX(战舰突破!$H$6:$H$18,通天塔!$J48+1)+INDEX(战舰突破!$H$23:$H$35,通天塔!$K48+1)+INDEX(战舰突破!$H$40:$H$52,通天塔!$L48+1)</f>
        <v>200</v>
      </c>
      <c r="EN48" s="14">
        <f>INDEX(战舰突破!$I$6:$I$18,通天塔!$J48+1)+INDEX(战舰突破!$I$23:$I$35,通天塔!$K48+1)+INDEX(战舰突破!$I$40:$I$52,通天塔!$L48+1)</f>
        <v>200</v>
      </c>
      <c r="EO48" s="14">
        <f>INDEX(战舰突破!$J$6:$J$18,通天塔!$J48+1)+INDEX(战舰突破!$J$23:$J$35,通天塔!$K48+1)+INDEX(战舰突破!$J$40:$J$52,通天塔!$L48+1)</f>
        <v>0</v>
      </c>
      <c r="EP48" s="14">
        <f>INDEX(战舰突破!$K$6:$K$18,通天塔!$J48+1)+INDEX(战舰突破!$K$23:$K$35,通天塔!$K48+1)+INDEX(战舰突破!$K$40:$K$52,通天塔!$L48+1)</f>
        <v>0</v>
      </c>
      <c r="EQ48" s="14">
        <f>INDEX(战舰突破!$L$6:$L$18,通天塔!$J48+1)+INDEX(战舰突破!$L$23:$L$35,通天塔!$K48+1)+INDEX(战舰突破!$L$40:$L$52,通天塔!$L48+1)</f>
        <v>200</v>
      </c>
      <c r="ER48" s="18">
        <f>INDEX(战舰突破!$N$6:$N$18,通天塔!$J48+1)+INDEX(战舰突破!$N$23:$N$35,通天塔!$K48+1)+INDEX(战舰突破!$N$40:$N$52,通天塔!$L48+1)</f>
        <v>0</v>
      </c>
      <c r="ES48" s="18">
        <f>INDEX(战舰突破!$O$6:$O$18,通天塔!$J48+1)+INDEX(战舰突破!$O$23:$O$35,通天塔!$K48+1)+INDEX(战舰突破!$O$40:$O$52,通天塔!$L48+1)</f>
        <v>0</v>
      </c>
      <c r="ET48" s="18">
        <f>INDEX(战舰突破!$P$6:$P$18,通天塔!$J48+1)+INDEX(战舰突破!$P$23:$P$35,通天塔!$K48+1)+INDEX(战舰突破!$P$40:$P$52,通天塔!$L48+1)</f>
        <v>0</v>
      </c>
      <c r="EU48" s="18">
        <f>INDEX(战舰突破!$Q$6:$Q$18,通天塔!$J48+1)+INDEX(战舰突破!$Q$23:$Q$35,通天塔!$K48+1)+INDEX(战舰突破!$Q$40:$Q$52,通天塔!$L48+1)</f>
        <v>0</v>
      </c>
      <c r="EV48" s="18">
        <f>INDEX(战舰突破!$R$6:$R$18,通天塔!$J48+1)+INDEX(战舰突破!$R$23:$R$35,通天塔!$K48+1)+INDEX(战舰突破!$R$40:$R$52,通天塔!$L48+1)</f>
        <v>0</v>
      </c>
      <c r="EW48" s="18">
        <f>INDEX(战舰突破!$M$6:$M$18,通天塔!$J48+1)+INDEX(战舰突破!$M$23:$M$35,通天塔!$K48+1)+INDEX(战舰突破!$M$40:$M$52,通天塔!$L48+1)</f>
        <v>0</v>
      </c>
      <c r="EX48" s="22">
        <f>INDEX(战舰突破!$W$6:$W$18,通天塔!$J48+1)+INDEX(战舰突破!$W$23:$W$35,通天塔!$K48+1)+INDEX(战舰突破!$W$40:$W$52,通天塔!$L48+1)</f>
        <v>0.5</v>
      </c>
      <c r="FA48" s="14">
        <f>INDEX(战舰突破!$S$6:$S$18,通天塔!$J48+1)</f>
        <v>0</v>
      </c>
      <c r="FB48" s="14">
        <f>INDEX(战舰突破!$T$6:$T$18,通天塔!$J48+1)</f>
        <v>0.25</v>
      </c>
      <c r="FC48" s="14">
        <f>INDEX(战舰突破!$U$6:$U$18,通天塔!$J48+1)</f>
        <v>0.1</v>
      </c>
      <c r="FD48" s="14">
        <f>INDEX(战舰突破!$V$6:$V$18,通天塔!$J48+1)</f>
        <v>0</v>
      </c>
      <c r="FE48" s="14">
        <f>INDEX(战舰突破!$X$6:$X$18,通天塔!$J48+1)</f>
        <v>5</v>
      </c>
      <c r="FG48" s="14">
        <f>INDEX(战舰突破!$S$23:$S$35,通天塔!$J48+1)</f>
        <v>0.25</v>
      </c>
      <c r="FH48" s="14">
        <f>INDEX(战舰突破!$T$23:$T$35,通天塔!$J48+1)</f>
        <v>0.25</v>
      </c>
      <c r="FI48" s="14">
        <f>INDEX(战舰突破!$U$23:$U$35,通天塔!$J48+1)</f>
        <v>0.1</v>
      </c>
      <c r="FJ48" s="14">
        <f>INDEX(战舰突破!$V$23:$V$35,通天塔!$J48+1)</f>
        <v>0</v>
      </c>
      <c r="FK48" s="14">
        <f>INDEX(战舰突破!$X$23:$X$35,通天塔!$J48+1)</f>
        <v>75</v>
      </c>
      <c r="FM48" s="14">
        <f>INDEX(战舰突破!$S$40:$S$52,通天塔!$J48+1)</f>
        <v>0.25</v>
      </c>
      <c r="FN48" s="14">
        <f>INDEX(战舰突破!$T$40:$T$52,通天塔!$J48+1)</f>
        <v>0.25</v>
      </c>
      <c r="FO48" s="14">
        <f>INDEX(战舰突破!$U$40:$U$52,通天塔!$J48+1)</f>
        <v>0.1</v>
      </c>
      <c r="FP48" s="14">
        <f>INDEX(战舰突破!$V$40:$V$52,通天塔!$J48+1)</f>
        <v>0</v>
      </c>
      <c r="FQ48" s="14">
        <f>INDEX(战舰突破!$X$40:$X$52,通天塔!$J48+1)</f>
        <v>125</v>
      </c>
      <c r="FT48" s="14">
        <f t="shared" si="41"/>
        <v>53648</v>
      </c>
      <c r="FU48" s="14">
        <f t="shared" si="42"/>
        <v>47702</v>
      </c>
      <c r="FV48" s="14">
        <f t="shared" si="43"/>
        <v>48203</v>
      </c>
      <c r="FW48" s="14">
        <f t="shared" si="44"/>
        <v>407862</v>
      </c>
      <c r="FX48" s="14">
        <f t="shared" si="45"/>
        <v>27095</v>
      </c>
      <c r="FY48" s="14">
        <f t="shared" si="46"/>
        <v>556701</v>
      </c>
      <c r="FZ48" s="14">
        <f t="shared" si="47"/>
        <v>11628</v>
      </c>
      <c r="GA48" s="28">
        <f t="shared" si="48"/>
        <v>4500</v>
      </c>
      <c r="GB48" s="28">
        <f t="shared" si="49"/>
        <v>4500</v>
      </c>
      <c r="GC48" s="28">
        <f t="shared" si="50"/>
        <v>4500</v>
      </c>
      <c r="GD48" s="28">
        <f t="shared" si="51"/>
        <v>4500</v>
      </c>
      <c r="GE48" s="28">
        <f t="shared" si="52"/>
        <v>1.0914000000000001</v>
      </c>
      <c r="GF48" s="28">
        <f t="shared" si="53"/>
        <v>1.07</v>
      </c>
      <c r="GG48" s="28">
        <f t="shared" si="54"/>
        <v>0</v>
      </c>
      <c r="GH48" s="28">
        <f t="shared" si="55"/>
        <v>12.03</v>
      </c>
      <c r="GI48" s="14">
        <f t="shared" si="56"/>
        <v>1</v>
      </c>
      <c r="GJ48" s="14">
        <f t="shared" si="57"/>
        <v>1.25</v>
      </c>
      <c r="GK48" s="14">
        <f t="shared" si="58"/>
        <v>1.25</v>
      </c>
      <c r="GL48" s="18">
        <f t="shared" si="59"/>
        <v>1.25</v>
      </c>
      <c r="GM48" s="18">
        <f t="shared" si="60"/>
        <v>1.25</v>
      </c>
      <c r="GN48" s="18">
        <f t="shared" si="61"/>
        <v>1.25</v>
      </c>
      <c r="GO48" s="29">
        <f t="shared" si="123"/>
        <v>4650</v>
      </c>
      <c r="GP48" s="29">
        <f t="shared" si="123"/>
        <v>4950</v>
      </c>
      <c r="GQ48" s="29">
        <f t="shared" si="123"/>
        <v>4950</v>
      </c>
      <c r="GR48" s="26">
        <f t="shared" si="63"/>
        <v>0.1</v>
      </c>
      <c r="GS48" s="26">
        <f t="shared" si="64"/>
        <v>0.1</v>
      </c>
      <c r="GT48" s="26">
        <f t="shared" si="65"/>
        <v>0.1</v>
      </c>
      <c r="GU48" s="14">
        <f t="shared" si="66"/>
        <v>2</v>
      </c>
      <c r="GV48" s="14">
        <f t="shared" si="67"/>
        <v>2</v>
      </c>
      <c r="GW48" s="14">
        <f t="shared" si="68"/>
        <v>2</v>
      </c>
      <c r="GX48" s="14">
        <f t="shared" si="69"/>
        <v>5</v>
      </c>
      <c r="GY48" s="14">
        <f t="shared" si="70"/>
        <v>75</v>
      </c>
      <c r="GZ48" s="14">
        <f t="shared" si="71"/>
        <v>125</v>
      </c>
      <c r="HA48">
        <v>44</v>
      </c>
      <c r="HB48" s="14">
        <f t="shared" si="72"/>
        <v>6967189</v>
      </c>
      <c r="HD48" s="14">
        <f t="shared" si="73"/>
        <v>51209</v>
      </c>
      <c r="HE48" s="14">
        <f t="shared" si="74"/>
        <v>26794</v>
      </c>
      <c r="HF48" s="29">
        <f t="shared" si="75"/>
        <v>4320</v>
      </c>
      <c r="HG48" s="29">
        <f t="shared" si="76"/>
        <v>2881</v>
      </c>
      <c r="HH48" s="29">
        <f t="shared" si="77"/>
        <v>3112</v>
      </c>
      <c r="HI48" s="29">
        <f t="shared" si="78"/>
        <v>2905</v>
      </c>
      <c r="HJ48" s="14">
        <f t="shared" si="79"/>
        <v>1.0914000000000001</v>
      </c>
      <c r="HK48" s="14">
        <f t="shared" si="80"/>
        <v>1.07</v>
      </c>
      <c r="HL48" s="14">
        <f t="shared" si="81"/>
        <v>14955</v>
      </c>
      <c r="HM48" s="14">
        <f t="shared" si="82"/>
        <v>23604</v>
      </c>
      <c r="HN48" s="26">
        <f t="shared" si="83"/>
        <v>0.39132915002852248</v>
      </c>
      <c r="HO48" s="26">
        <f t="shared" si="84"/>
        <v>0.65052180893765055</v>
      </c>
      <c r="HP48" s="29">
        <f t="shared" si="85"/>
        <v>4542</v>
      </c>
      <c r="HQ48" s="29">
        <f t="shared" si="86"/>
        <v>17780</v>
      </c>
      <c r="HR48" s="29">
        <f t="shared" si="87"/>
        <v>24195</v>
      </c>
      <c r="HS48" s="26">
        <f t="shared" si="88"/>
        <v>0.40818965517241379</v>
      </c>
      <c r="HT48" s="26">
        <f t="shared" si="89"/>
        <v>0.44761354079058024</v>
      </c>
      <c r="HU48" s="26">
        <f t="shared" si="90"/>
        <v>0.44761354079058024</v>
      </c>
      <c r="HV48" s="26">
        <f t="shared" si="91"/>
        <v>8.1896551724137678E-3</v>
      </c>
      <c r="HW48" s="29">
        <f t="shared" si="114"/>
        <v>1.4</v>
      </c>
      <c r="HX48" s="29">
        <f t="shared" si="115"/>
        <v>1.7992798570227082</v>
      </c>
      <c r="HY48" s="29">
        <f t="shared" si="116"/>
        <v>1.7992798570227082</v>
      </c>
      <c r="HZ48" s="29">
        <f t="shared" si="117"/>
        <v>31793.999999999996</v>
      </c>
      <c r="IA48" s="29">
        <f t="shared" si="118"/>
        <v>21327.463905242501</v>
      </c>
      <c r="IB48" s="29">
        <f t="shared" si="119"/>
        <v>21766.788070332212</v>
      </c>
      <c r="IC48" s="29">
        <f t="shared" si="120"/>
        <v>230479</v>
      </c>
      <c r="ID48" s="14">
        <f t="shared" si="92"/>
        <v>74888.25</v>
      </c>
      <c r="IH48" s="14">
        <v>1</v>
      </c>
      <c r="II48" s="14">
        <v>1</v>
      </c>
      <c r="IJ48" s="14">
        <v>480</v>
      </c>
      <c r="IK48" s="14">
        <v>80</v>
      </c>
      <c r="IL48" s="14">
        <v>60</v>
      </c>
      <c r="IM48" s="23">
        <f t="shared" si="93"/>
        <v>11362875</v>
      </c>
      <c r="IN48" s="23">
        <f t="shared" si="110"/>
        <v>1</v>
      </c>
      <c r="IO48" s="23">
        <f t="shared" si="111"/>
        <v>11362.88</v>
      </c>
      <c r="IP48" s="23">
        <f t="shared" si="112"/>
        <v>16303497</v>
      </c>
      <c r="IQ48" s="23">
        <f t="shared" si="96"/>
        <v>1</v>
      </c>
      <c r="IR48" s="23">
        <f t="shared" si="97"/>
        <v>16303.5</v>
      </c>
      <c r="IS48" s="14">
        <v>1</v>
      </c>
      <c r="IT48" s="14">
        <v>1</v>
      </c>
      <c r="IU48" s="14">
        <v>240</v>
      </c>
      <c r="IV48" s="14">
        <v>40</v>
      </c>
      <c r="IW48" s="14">
        <v>30</v>
      </c>
      <c r="IX48" s="23">
        <f>INT(($HP48*$GI48*IU48*$HW48+$HQ48*$GJ48*$HX48*IV48+$HR48*$GK48*$HY48*IW48)+$IC48*IS48+($HQ48*$GJ48*$HX48*IT48*5*6/1.5+$HR48*$GK48*$HY48*IT48*5*6/2))</f>
        <v>6604694</v>
      </c>
      <c r="IY48" s="23">
        <f t="shared" si="98"/>
        <v>1</v>
      </c>
      <c r="IZ48" s="23">
        <f t="shared" si="99"/>
        <v>6604.69</v>
      </c>
      <c r="JA48" s="23"/>
      <c r="JB48" s="23"/>
      <c r="JC48" s="23"/>
      <c r="JG48">
        <f t="shared" si="121"/>
        <v>1.3130507440792016</v>
      </c>
      <c r="JH48">
        <f t="shared" si="122"/>
        <v>1.4330635820880409</v>
      </c>
      <c r="JJ48" s="14">
        <v>10</v>
      </c>
      <c r="JK48" s="14">
        <v>2</v>
      </c>
      <c r="JL48" s="14">
        <v>1.5</v>
      </c>
      <c r="JM48" s="23">
        <f>INT(($HP48*$GI48*$HW48*JJ48+$HQ48*$GJ48*$HX48*JK48+$HR48*$GK48*$HY48*JL48))</f>
        <v>225191</v>
      </c>
      <c r="JN48" s="23">
        <f t="shared" si="100"/>
        <v>0</v>
      </c>
      <c r="JO48" s="23">
        <f t="shared" si="101"/>
        <v>225191</v>
      </c>
      <c r="JP48" s="14">
        <v>30</v>
      </c>
      <c r="JQ48" s="14">
        <v>6</v>
      </c>
      <c r="JR48" s="14">
        <v>4</v>
      </c>
      <c r="JS48" s="23">
        <f>INT(($HP48*$GI48*$HW48*JP48+$HQ48*$GJ48*$HX48*JQ48+$HR48*$GK48*$HY48*JR48))</f>
        <v>648365</v>
      </c>
      <c r="JT48" s="23">
        <f t="shared" si="102"/>
        <v>0</v>
      </c>
      <c r="JU48" s="23">
        <f t="shared" si="103"/>
        <v>648365</v>
      </c>
      <c r="JW48" s="23">
        <f t="shared" si="104"/>
        <v>864487</v>
      </c>
      <c r="JX48" s="23">
        <f t="shared" si="105"/>
        <v>0</v>
      </c>
      <c r="JY48" s="23">
        <f t="shared" si="106"/>
        <v>864487</v>
      </c>
      <c r="JZ48" s="23">
        <f t="shared" si="113"/>
        <v>337787</v>
      </c>
      <c r="KA48" s="23">
        <f t="shared" si="108"/>
        <v>0</v>
      </c>
      <c r="KB48" s="23">
        <f t="shared" si="109"/>
        <v>337787</v>
      </c>
    </row>
    <row r="49" spans="1:288" ht="16.5" customHeight="1" x14ac:dyDescent="0.2">
      <c r="A49">
        <v>17</v>
      </c>
      <c r="B49">
        <v>540</v>
      </c>
      <c r="C49" s="14">
        <f t="shared" si="39"/>
        <v>1</v>
      </c>
      <c r="D49" s="14">
        <v>45</v>
      </c>
      <c r="E49" s="14" t="s">
        <v>684</v>
      </c>
      <c r="F49" s="14">
        <v>125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F49" s="14">
        <f>ROUND((INDEX(新战舰养成!S$6:S$18,通天塔!$J49+1)+INDEX(新战舰养成!D$6:D$18,通天塔!$J49+1)*(通天塔!$G49-1))*INDEX(战舰突破!$D$6:$D$18,通天塔!$M49+1),0)</f>
        <v>10</v>
      </c>
      <c r="BG49" s="14">
        <f>ROUND((INDEX(新战舰养成!T$6:T$18,通天塔!$J49+1)+INDEX(新战舰养成!E$6:E$18,通天塔!$J49+1)*(通天塔!$G49-1))*INDEX(战舰突破!$D$6:$D$18,通天塔!$M49+1),0)</f>
        <v>20</v>
      </c>
      <c r="BH49" s="14">
        <f>ROUND((INDEX(新战舰养成!U$6:U$18,通天塔!$J49+1)+INDEX(新战舰养成!F$6:F$18,通天塔!$J49+1)*(通天塔!$G49-1))*INDEX(战舰突破!$D$6:$D$18,通天塔!$M49+1),0)</f>
        <v>5</v>
      </c>
      <c r="BI49" s="14">
        <f>ROUND((INDEX(新战舰养成!V$6:V$18,通天塔!$J49+1)+INDEX(新战舰养成!G$6:G$18,通天塔!$J49+1)*(通天塔!$G49-1))*INDEX(战舰突破!$D$6:$D$18,通天塔!$M49+1),0)</f>
        <v>300</v>
      </c>
      <c r="BJ49" s="14">
        <f>ROUND((INDEX(新战舰养成!W$6:W$18,通天塔!$J49+1)+INDEX(新战舰养成!H$6:H$18,通天塔!$J49+1)*(通天塔!$G49-1))*INDEX(战舰突破!$D$6:$D$18,通天塔!$M49+1),0)</f>
        <v>4</v>
      </c>
      <c r="BL49" s="14">
        <f>IF($H49&gt;0,ROUND((INDEX(新战舰养成!X$6:X$18,通天塔!$K49+1)+INDEX(新战舰养成!I$6:I$18,通天塔!$K49+1)*(通天塔!$H49-1))*INDEX(战舰突破!$D$6:$D$18,通天塔!$N49+1),0),0)</f>
        <v>0</v>
      </c>
      <c r="BM49" s="14">
        <f>IF($H49&gt;0,ROUND((INDEX(新战舰养成!Y$6:Y$18,通天塔!$K49+1)+INDEX(新战舰养成!J$6:J$18,通天塔!$K49+1)*(通天塔!$H49-1))*INDEX(战舰突破!$D$6:$D$18,通天塔!$N49+1),0),0)</f>
        <v>0</v>
      </c>
      <c r="BN49" s="14">
        <f>IF($H49&gt;0,ROUND((INDEX(新战舰养成!Z$6:Z$18,通天塔!$K49+1)+INDEX(新战舰养成!K$6:K$18,通天塔!$K49+1)*(通天塔!$H49-1))*INDEX(战舰突破!$D$6:$D$18,通天塔!$N49+1),0),0)</f>
        <v>0</v>
      </c>
      <c r="BO49" s="14">
        <f>IF($H49&gt;0,ROUND((INDEX(新战舰养成!AA$6:AA$18,通天塔!$K49+1)+INDEX(新战舰养成!L$6:L$18,通天塔!$K49+1)*(通天塔!$H49-1))*INDEX(战舰突破!$D$6:$D$18,通天塔!$N49+1),0),0)</f>
        <v>0</v>
      </c>
      <c r="BP49" s="14">
        <f>IF($H49&gt;0,ROUND((INDEX(新战舰养成!AB$6:AB$18,通天塔!$K49+1)+INDEX(新战舰养成!M$6:M$18,通天塔!$K49+1)*(通天塔!$H49-1))*INDEX(战舰突破!$D$6:$D$18,通天塔!$N49+1),0),0)</f>
        <v>0</v>
      </c>
      <c r="BR49" s="14">
        <f>IF($I49&gt;0,ROUND((INDEX(新战舰养成!AC$6:AC$18,通天塔!$L49+1)+INDEX(新战舰养成!I$6:I$18,通天塔!$L49+1)*(通天塔!$I49-1))*INDEX(战舰突破!$D$6:$D$18,通天塔!$O49+1),0),0)</f>
        <v>0</v>
      </c>
      <c r="BS49" s="14">
        <f>IF($I49&gt;0,ROUND((INDEX(新战舰养成!AD$6:AD$18,通天塔!$L49+1)+INDEX(新战舰养成!J$6:J$18,通天塔!$L49+1)*(通天塔!$I49-1))*INDEX(战舰突破!$D$6:$D$18,通天塔!$O49+1),0),0)</f>
        <v>0</v>
      </c>
      <c r="BT49" s="14">
        <f>IF($I49&gt;0,ROUND((INDEX(新战舰养成!AE$6:AE$18,通天塔!$L49+1)+INDEX(新战舰养成!K$6:K$18,通天塔!$L49+1)*(通天塔!$I49-1))*INDEX(战舰突破!$D$6:$D$18,通天塔!$O49+1),0),0)</f>
        <v>0</v>
      </c>
      <c r="BU49" s="14">
        <f>IF($I49&gt;0,ROUND((INDEX(新战舰养成!AF$6:AF$18,通天塔!$L49+1)+INDEX(新战舰养成!L$6:L$18,通天塔!$L49+1)*(通天塔!$I49-1))*INDEX(战舰突破!$D$6:$D$18,通天塔!$O49+1),0),0)</f>
        <v>0</v>
      </c>
      <c r="BV49" s="14">
        <f>IF($I49&gt;0,ROUND((INDEX(新战舰养成!AG$6:AG$18,通天塔!$L49+1)+INDEX(新战舰养成!M$6:M$18,通天塔!$L49+1)*(通天塔!$I49-1))*INDEX(战舰突破!$D$6:$D$18,通天塔!$O49+1),0),0)</f>
        <v>0</v>
      </c>
      <c r="BY49" s="14">
        <f>(INDEX(装备数值!$C$13:$G$116,通天塔!$P49*8+1,BY$2)+INDEX(装备数值!$C$13:$G$116,通天塔!$Q49*8+2,BY$2)+INDEX(装备数值!$C$13:$G$116,通天塔!$S49*8+3,BY$2)+INDEX(装备数值!$C$13:$G$116,通天塔!$R49*8+4,BY$2)+INDEX(装备数值!$C$13:$G$116,通天塔!$T49*8+5,BY$2)+INDEX(装备数值!$C$13:$G$116,通天塔!$U49*8+6,BY$2)+INDEX(装备数值!$C$13:$G$116,通天塔!$V49*8+7,BY$2)+INDEX(装备数值!$C$13:$G$116,通天塔!$W49*8+8,BY$2))</f>
        <v>0</v>
      </c>
      <c r="BZ49" s="14">
        <f>(INDEX(装备数值!$C$13:$G$116,通天塔!$P49*8+1,BZ$2)+INDEX(装备数值!$C$13:$G$116,通天塔!$Q49*8+2,BZ$2)+INDEX(装备数值!$C$13:$G$116,通天塔!$S49*8+3,BZ$2)+INDEX(装备数值!$C$13:$G$116,通天塔!$R49*8+4,BZ$2)+INDEX(装备数值!$C$13:$G$116,通天塔!$T49*8+5,BZ$2)+INDEX(装备数值!$C$13:$G$116,通天塔!$U49*8+6,BZ$2)+INDEX(装备数值!$C$13:$G$116,通天塔!$V49*8+7,BZ$2)+INDEX(装备数值!$C$13:$G$116,通天塔!$W49*8+8,BZ$2))</f>
        <v>0</v>
      </c>
      <c r="CA49" s="14">
        <f>(INDEX(装备数值!$C$13:$G$116,通天塔!$P49*8+1,CA$2)+INDEX(装备数值!$C$13:$G$116,通天塔!$Q49*8+2,CA$2)+INDEX(装备数值!$C$13:$G$116,通天塔!$S49*8+3,CA$2)+INDEX(装备数值!$C$13:$G$116,通天塔!$R49*8+4,CA$2)+INDEX(装备数值!$C$13:$G$116,通天塔!$T49*8+5,CA$2)+INDEX(装备数值!$C$13:$G$116,通天塔!$U49*8+6,CA$2)+INDEX(装备数值!$C$13:$G$116,通天塔!$V49*8+7,CA$2)+INDEX(装备数值!$C$13:$G$116,通天塔!$W49*8+8,CA$2))</f>
        <v>0</v>
      </c>
      <c r="CB49" s="14">
        <f>(INDEX(装备数值!$C$13:$G$116,通天塔!$P49*8+1,CB$2)+INDEX(装备数值!$C$13:$G$116,通天塔!$Q49*8+2,CB$2)+INDEX(装备数值!$C$13:$G$116,通天塔!$S49*8+3,CB$2)+INDEX(装备数值!$C$13:$G$116,通天塔!$R49*8+4,CB$2)+INDEX(装备数值!$C$13:$G$116,通天塔!$T49*8+5,CB$2)+INDEX(装备数值!$C$13:$G$116,通天塔!$U49*8+6,CB$2)+INDEX(装备数值!$C$13:$G$116,通天塔!$V49*8+7,CB$2)+INDEX(装备数值!$C$13:$G$116,通天塔!$W49*8+8,CB$2))</f>
        <v>0</v>
      </c>
      <c r="CC49" s="14">
        <f>(INDEX(装备数值!$C$13:$G$116,通天塔!$P49*8+1,CC$2)+INDEX(装备数值!$C$13:$G$116,通天塔!$Q49*8+2,CC$2)+INDEX(装备数值!$C$13:$G$116,通天塔!$S49*8+3,CC$2)+INDEX(装备数值!$C$13:$G$116,通天塔!$R49*8+4,CC$2)+INDEX(装备数值!$C$13:$G$116,通天塔!$T49*8+5,CC$2)+INDEX(装备数值!$C$13:$G$116,通天塔!$U49*8+6,CC$2)+INDEX(装备数值!$C$13:$G$116,通天塔!$V49*8+7,CC$2)+INDEX(装备数值!$C$13:$G$116,通天塔!$W49*8+8,CC$2))</f>
        <v>0</v>
      </c>
      <c r="CF49" s="14">
        <f>INDEX(装备数值!$I$13:$M$116,通天塔!$P49*8+1,CF$2)*$X49+INDEX(装备数值!$I$13:$M$116,通天塔!$Q49*8+2,CF$2)*$Y49+INDEX(装备数值!$I$13:$M$116,通天塔!$S49*8+3,CF$2)*$Z49+INDEX(装备数值!$I$13:$M$116,通天塔!$R49*8+4,CF$2)*$AA49+INDEX(装备数值!$I$13:$M$116,通天塔!$T49*8+5,CF$2)*$AB49+INDEX(装备数值!$I$13:$M$116,通天塔!$U49*8+6,CF$2)*$AC49+INDEX(装备数值!$I$13:$M$116,通天塔!$V49*8+7,CF$2)*$AD49+INDEX(装备数值!$I$13:$M$116,通天塔!$W49*8+8,CF$2)*$AE49</f>
        <v>0</v>
      </c>
      <c r="CG49" s="14">
        <f>INDEX(装备数值!$I$13:$M$116,通天塔!$P49*8+1,CG$2)*$X49+INDEX(装备数值!$I$13:$M$116,通天塔!$Q49*8+2,CG$2)*$Y49+INDEX(装备数值!$I$13:$M$116,通天塔!$S49*8+3,CG$2)*$Z49+INDEX(装备数值!$I$13:$M$116,通天塔!$R49*8+4,CG$2)*$AA49+INDEX(装备数值!$I$13:$M$116,通天塔!$T49*8+5,CG$2)*$AB49+INDEX(装备数值!$I$13:$M$116,通天塔!$U49*8+6,CG$2)*$AC49+INDEX(装备数值!$I$13:$M$116,通天塔!$V49*8+7,CG$2)*$AD49+INDEX(装备数值!$I$13:$M$116,通天塔!$W49*8+8,CG$2)*$AE49</f>
        <v>0</v>
      </c>
      <c r="CH49" s="14">
        <f>INDEX(装备数值!$I$13:$M$116,通天塔!$P49*8+1,CH$2)*$X49+INDEX(装备数值!$I$13:$M$116,通天塔!$Q49*8+2,CH$2)*$Y49+INDEX(装备数值!$I$13:$M$116,通天塔!$S49*8+3,CH$2)*$Z49+INDEX(装备数值!$I$13:$M$116,通天塔!$R49*8+4,CH$2)*$AA49+INDEX(装备数值!$I$13:$M$116,通天塔!$T49*8+5,CH$2)*$AB49+INDEX(装备数值!$I$13:$M$116,通天塔!$U49*8+6,CH$2)*$AC49+INDEX(装备数值!$I$13:$M$116,通天塔!$V49*8+7,CH$2)*$AD49+INDEX(装备数值!$I$13:$M$116,通天塔!$W49*8+8,CH$2)*$AE49</f>
        <v>0</v>
      </c>
      <c r="CI49" s="14">
        <f>INDEX(装备数值!$I$13:$M$116,通天塔!$P49*8+1,CI$2)*$X49+INDEX(装备数值!$I$13:$M$116,通天塔!$Q49*8+2,CI$2)*$Y49+INDEX(装备数值!$I$13:$M$116,通天塔!$S49*8+3,CI$2)*$Z49+INDEX(装备数值!$I$13:$M$116,通天塔!$R49*8+4,CI$2)*$AA49+INDEX(装备数值!$I$13:$M$116,通天塔!$T49*8+5,CI$2)*$AB49+INDEX(装备数值!$I$13:$M$116,通天塔!$U49*8+6,CI$2)*$AC49+INDEX(装备数值!$I$13:$M$116,通天塔!$V49*8+7,CI$2)*$AD49+INDEX(装备数值!$I$13:$M$116,通天塔!$W49*8+8,CI$2)*$AE49</f>
        <v>0</v>
      </c>
      <c r="CJ49" s="14">
        <f>INDEX(装备数值!$I$13:$M$116,通天塔!$P49*8+1,CJ$2)*$X49+INDEX(装备数值!$I$13:$M$116,通天塔!$Q49*8+2,CJ$2)*$Y49+INDEX(装备数值!$I$13:$M$116,通天塔!$S49*8+3,CJ$2)*$Z49+INDEX(装备数值!$I$13:$M$116,通天塔!$R49*8+4,CJ$2)*$AA49+INDEX(装备数值!$I$13:$M$116,通天塔!$T49*8+5,CJ$2)*$AB49+INDEX(装备数值!$I$13:$M$116,通天塔!$U49*8+6,CJ$2)*$AC49+INDEX(装备数值!$I$13:$M$116,通天塔!$V49*8+7,CJ$2)*$AD49+INDEX(装备数值!$I$13:$M$116,通天塔!$W49*8+8,CJ$2)*$AE49</f>
        <v>0</v>
      </c>
      <c r="CM49" s="14">
        <f>INDEX(装备数值!$X$13:$AH$116,$P49*8+1,CM$2)*$AF49+INDEX(装备数值!$X$13:$AH$116,$Q49*8+2,CM$2)*$AG49+INDEX(装备数值!$X$13:$AH$116,$S49*8+3,CM$2)*$AH49+INDEX(装备数值!$X$13:$AH$116,$R49*8+4,CM$2)*$AI49+INDEX(装备数值!$X$13:$AH$116,$T49*8+5,CM$2)*$AJ49+INDEX(装备数值!$X$13:$AH$116,$U49*8+6,CM$2)*$AK49+INDEX(装备数值!$X$13:$AH$116,$V49*8+7,CM$2)*$AL49+INDEX(装备数值!$X$13:$AH$116,$W49*8+8,CM$2)*$AM49</f>
        <v>0</v>
      </c>
      <c r="CN49" s="14">
        <f>INDEX(装备数值!$X$13:$AH$116,$P49*8+1,CN$2)*$AF49+INDEX(装备数值!$X$13:$AH$116,$Q49*8+2,CN$2)*$AG49+INDEX(装备数值!$X$13:$AH$116,$S49*8+3,CN$2)*$AH49+INDEX(装备数值!$X$13:$AH$116,$R49*8+4,CN$2)*$AI49+INDEX(装备数值!$X$13:$AH$116,$T49*8+5,CN$2)*$AJ49+INDEX(装备数值!$X$13:$AH$116,$U49*8+6,CN$2)*$AK49+INDEX(装备数值!$X$13:$AH$116,$V49*8+7,CN$2)*$AL49+INDEX(装备数值!$X$13:$AH$116,$W49*8+8,CN$2)*$AM49</f>
        <v>0</v>
      </c>
      <c r="CO49" s="14">
        <f>INDEX(装备数值!$X$13:$AH$116,$P49*8+1,CO$2)*$AF49+INDEX(装备数值!$X$13:$AH$116,$Q49*8+2,CO$2)*$AG49+INDEX(装备数值!$X$13:$AH$116,$S49*8+3,CO$2)*$AH49+INDEX(装备数值!$X$13:$AH$116,$R49*8+4,CO$2)*$AI49+INDEX(装备数值!$X$13:$AH$116,$T49*8+5,CO$2)*$AJ49+INDEX(装备数值!$X$13:$AH$116,$U49*8+6,CO$2)*$AK49+INDEX(装备数值!$X$13:$AH$116,$V49*8+7,CO$2)*$AL49+INDEX(装备数值!$X$13:$AH$116,$W49*8+8,CO$2)*$AM49</f>
        <v>0</v>
      </c>
      <c r="CP49" s="14">
        <f>INDEX(装备数值!$X$13:$AH$116,$P49*8+1,CP$2)*$AF49+INDEX(装备数值!$X$13:$AH$116,$Q49*8+2,CP$2)*$AG49+INDEX(装备数值!$X$13:$AH$116,$S49*8+3,CP$2)*$AH49+INDEX(装备数值!$X$13:$AH$116,$R49*8+4,CP$2)*$AI49+INDEX(装备数值!$X$13:$AH$116,$T49*8+5,CP$2)*$AJ49+INDEX(装备数值!$X$13:$AH$116,$U49*8+6,CP$2)*$AK49+INDEX(装备数值!$X$13:$AH$116,$V49*8+7,CP$2)*$AL49+INDEX(装备数值!$X$13:$AH$116,$W49*8+8,CP$2)*$AM49</f>
        <v>0</v>
      </c>
      <c r="CQ49" s="14">
        <f>INDEX(装备数值!$X$13:$AH$116,$P49*8+1,CQ$2)*$AF49+INDEX(装备数值!$X$13:$AH$116,$Q49*8+2,CQ$2)*$AG49+INDEX(装备数值!$X$13:$AH$116,$S49*8+3,CQ$2)*$AH49+INDEX(装备数值!$X$13:$AH$116,$R49*8+4,CQ$2)*$AI49+INDEX(装备数值!$X$13:$AH$116,$T49*8+5,CQ$2)*$AJ49+INDEX(装备数值!$X$13:$AH$116,$U49*8+6,CQ$2)*$AK49+INDEX(装备数值!$X$13:$AH$116,$V49*8+7,CQ$2)*$AL49+INDEX(装备数值!$X$13:$AH$116,$W49*8+8,CQ$2)*$AM49</f>
        <v>0</v>
      </c>
      <c r="CR49" s="14">
        <f>INDEX(装备数值!$X$13:$AH$116,$P49*8+1,CR$2)*$AF49+INDEX(装备数值!$X$13:$AH$116,$Q49*8+2,CR$2)*$AG49+INDEX(装备数值!$X$13:$AH$116,$S49*8+3,CR$2)*$AH49+INDEX(装备数值!$X$13:$AH$116,$R49*8+4,CR$2)*$AI49+INDEX(装备数值!$X$13:$AH$116,$T49*8+5,CR$2)*$AJ49+INDEX(装备数值!$X$13:$AH$116,$U49*8+6,CR$2)*$AK49+INDEX(装备数值!$X$13:$AH$116,$V49*8+7,CR$2)*$AL49+INDEX(装备数值!$X$13:$AH$116,$W49*8+8,CR$2)*$AM49</f>
        <v>0</v>
      </c>
      <c r="CS49" s="14">
        <f>INDEX(装备数值!$X$13:$AH$116,$P49*8+1,CS$2)*$AF49+INDEX(装备数值!$X$13:$AH$116,$Q49*8+2,CS$2)*$AG49+INDEX(装备数值!$X$13:$AH$116,$S49*8+3,CS$2)*$AH49+INDEX(装备数值!$X$13:$AH$116,$R49*8+4,CS$2)*$AI49+INDEX(装备数值!$X$13:$AH$116,$T49*8+5,CS$2)*$AJ49+INDEX(装备数值!$X$13:$AH$116,$U49*8+6,CS$2)*$AK49+INDEX(装备数值!$X$13:$AH$116,$V49*8+7,CS$2)*$AL49+INDEX(装备数值!$X$13:$AH$116,$W49*8+8,CS$2)*$AM49</f>
        <v>0</v>
      </c>
      <c r="CT49" s="14">
        <f>INDEX(装备数值!$X$13:$AH$116,$P49*8+1,CT$2)*$AF49+INDEX(装备数值!$X$13:$AH$116,$Q49*8+2,CT$2)*$AG49+INDEX(装备数值!$X$13:$AH$116,$S49*8+3,CT$2)*$AH49+INDEX(装备数值!$X$13:$AH$116,$R49*8+4,CT$2)*$AI49+INDEX(装备数值!$X$13:$AH$116,$T49*8+5,CT$2)*$AJ49+INDEX(装备数值!$X$13:$AH$116,$U49*8+6,CT$2)*$AK49+INDEX(装备数值!$X$13:$AH$116,$V49*8+7,CT$2)*$AL49+INDEX(装备数值!$X$13:$AH$116,$W49*8+8,CT$2)*$AM49</f>
        <v>0</v>
      </c>
      <c r="CU49" s="14">
        <f>INDEX(装备数值!$X$13:$AH$116,$P49*8+1,CU$2)*$AF49+INDEX(装备数值!$X$13:$AH$116,$Q49*8+2,CU$2)*$AG49+INDEX(装备数值!$X$13:$AH$116,$S49*8+3,CU$2)*$AH49+INDEX(装备数值!$X$13:$AH$116,$R49*8+4,CU$2)*$AI49+INDEX(装备数值!$X$13:$AH$116,$T49*8+5,CU$2)*$AJ49+INDEX(装备数值!$X$13:$AH$116,$U49*8+6,CU$2)*$AK49+INDEX(装备数值!$X$13:$AH$116,$V49*8+7,CU$2)*$AL49+INDEX(装备数值!$X$13:$AH$116,$W49*8+8,CU$2)*$AM49</f>
        <v>0</v>
      </c>
      <c r="CV49" s="14">
        <f>INDEX(装备数值!$X$13:$AH$116,$P49*8+1,CV$2)*$AF49+INDEX(装备数值!$X$13:$AH$116,$Q49*8+2,CV$2)*$AG49+INDEX(装备数值!$X$13:$AH$116,$S49*8+3,CV$2)*$AH49+INDEX(装备数值!$X$13:$AH$116,$R49*8+4,CV$2)*$AI49+INDEX(装备数值!$X$13:$AH$116,$T49*8+5,CV$2)*$AJ49+INDEX(装备数值!$X$13:$AH$116,$U49*8+6,CV$2)*$AK49+INDEX(装备数值!$X$13:$AH$116,$V49*8+7,CV$2)*$AL49+INDEX(装备数值!$X$13:$AH$116,$W49*8+8,CV$2)*$AM49</f>
        <v>0</v>
      </c>
      <c r="CW49" s="14">
        <f>INDEX(装备数值!$X$13:$AH$116,$P49*8+1,CW$2)*$AF49+INDEX(装备数值!$X$13:$AH$116,$Q49*8+2,CW$2)*$AG49+INDEX(装备数值!$X$13:$AH$116,$S49*8+3,CW$2)*$AH49+INDEX(装备数值!$X$13:$AH$116,$R49*8+4,CW$2)*$AI49+INDEX(装备数值!$X$13:$AH$116,$T49*8+5,CW$2)*$AJ49+INDEX(装备数值!$X$13:$AH$116,$U49*8+6,CW$2)*$AK49+INDEX(装备数值!$X$13:$AH$116,$V49*8+7,CW$2)*$AL49+INDEX(装备数值!$X$13:$AH$116,$W49*8+8,CW$2)*$AM49</f>
        <v>0</v>
      </c>
      <c r="CY49" s="14">
        <f>INDEX(装备数值!$AN$17:$AN$117,MATCH(MIN($X49:$AE49),装备数值!$AO$17:$AO$117,1))</f>
        <v>0</v>
      </c>
      <c r="CZ49" s="14">
        <f>IF(COUNTIF($P49:$W49,"&gt;"&amp;0)=8,INDEX(装备数值!AR$17:AR$117,$CY49+1),0)</f>
        <v>0</v>
      </c>
      <c r="DA49" s="14">
        <f>IF(COUNTIF($P49:$W49,"&gt;"&amp;0)=8,INDEX(装备数值!AS$17:AS$117,$CY49+1),0)</f>
        <v>0</v>
      </c>
      <c r="DB49" s="14">
        <f>IF(COUNTIF($P49:$W49,"&gt;"&amp;0)=8,INDEX(装备数值!AT$17:AT$117,$CY49+1),0)</f>
        <v>0</v>
      </c>
      <c r="DC49" s="14">
        <f>IF(COUNTIF($P49:$W49,"&gt;"&amp;0)=8,INDEX(装备数值!AU$17:AU$117,$CY49+1),0)</f>
        <v>0</v>
      </c>
      <c r="DD49" s="14">
        <f>IF(COUNTIF($P49:$W49,"&gt;"&amp;0)=8,INDEX(装备数值!AV$17:AV$117,$CY49+1),0)</f>
        <v>0</v>
      </c>
      <c r="DF49" s="14">
        <f>INDEX(装备数值!$AY$17:$AY$77,MATCH(MIN($AF49:$AM49),装备数值!$AZ$17:$AZ$77,1))</f>
        <v>0</v>
      </c>
      <c r="DG49" s="26">
        <f>INDEX(装备数值!BA$17:BA$77,通天塔!DF49+1)</f>
        <v>0</v>
      </c>
      <c r="DH49" s="26">
        <f>INDEX(装备数值!BA$17:BA$77,通天塔!DF49+1)</f>
        <v>0</v>
      </c>
      <c r="DJ49" s="14">
        <f t="shared" si="40"/>
        <v>0</v>
      </c>
      <c r="DK49" s="14">
        <f>VLOOKUP(DJ49,军阶与晶片数值!$W$6:$X$27,2)</f>
        <v>0</v>
      </c>
      <c r="DL49" s="14">
        <f>INDEX(军阶与晶片数值!Y$6:Y$27,$DK49+1)</f>
        <v>0</v>
      </c>
      <c r="DM49" s="14">
        <f>INDEX(军阶与晶片数值!Z$6:Z$27,$DK49+1)</f>
        <v>0</v>
      </c>
      <c r="DN49" s="14">
        <f>INDEX(军阶与晶片数值!AA$6:AA$27,$DK49+1)</f>
        <v>0</v>
      </c>
      <c r="DO49" s="14">
        <f>INDEX(军阶与晶片数值!AB$6:AB$27,$DK49+1)</f>
        <v>0</v>
      </c>
      <c r="DP49" s="29">
        <f>INDEX(军阶与晶片数值!AC$6:AC$27,$DK49+1)</f>
        <v>0</v>
      </c>
      <c r="DQ49" s="29">
        <f>INDEX(军阶与晶片数值!AD$6:AD$27,$DK49+1)</f>
        <v>0</v>
      </c>
      <c r="DS49" s="26">
        <f>INDEX(军阶与晶片数值!I$6:I$16,AN49+1)</f>
        <v>0</v>
      </c>
      <c r="DT49" s="26">
        <f>INDEX(军阶与晶片数值!M$6:M$16,AO49+1)</f>
        <v>0</v>
      </c>
      <c r="DU49" s="26">
        <f>INDEX(军阶与晶片数值!J$6:J$16,AP49+1)</f>
        <v>0</v>
      </c>
      <c r="DV49" s="26">
        <f>INDEX(军阶与晶片数值!K$6:K$16,AQ49+1)</f>
        <v>0</v>
      </c>
      <c r="DW49" s="26">
        <f>INDEX(军阶与晶片数值!L$6:L$16,AR49+1)</f>
        <v>0</v>
      </c>
      <c r="DX49" s="28">
        <f>INDEX(军阶与晶片数值!N$6:N$16,AS49+1)</f>
        <v>0</v>
      </c>
      <c r="DY49" s="28">
        <f>INDEX(军阶与晶片数值!O$6:O$16,AT49+1)</f>
        <v>0</v>
      </c>
      <c r="DZ49" s="28">
        <f>INDEX(军阶与晶片数值!P$6:P$16,AU49+1)</f>
        <v>0</v>
      </c>
      <c r="EA49" s="28">
        <f>INDEX(军阶与晶片数值!Q$6:Q$16,AV49+1)</f>
        <v>0</v>
      </c>
      <c r="EB49" s="26">
        <f>INDEX(军阶与晶片数值!R$6:R$16,AW49+1)</f>
        <v>0</v>
      </c>
      <c r="EC49" s="26">
        <f>INDEX(军阶与晶片数值!S$6:S$16,AX49+1)</f>
        <v>0</v>
      </c>
      <c r="ED49" s="26">
        <f>INDEX(军阶与晶片数值!T$6:T$16,AY49+1)</f>
        <v>0</v>
      </c>
      <c r="EE49" s="26">
        <f>INDEX(军阶与晶片数值!U$6:U$16,AZ49+1)</f>
        <v>0</v>
      </c>
      <c r="EG49" s="26">
        <f>INDEX(军阶与晶片数值!$C$6:$C$36,通天塔!$BA49+1)</f>
        <v>0</v>
      </c>
      <c r="EH49" s="26">
        <f>INDEX(军阶与晶片数值!$C$6:$C$36,通天塔!$BA49+1)</f>
        <v>0</v>
      </c>
      <c r="EI49" s="26">
        <f>INDEX(军阶与晶片数值!$C$6:$C$36,通天塔!$BA49+1)</f>
        <v>0</v>
      </c>
      <c r="EJ49" s="26">
        <f>INDEX(军阶与晶片数值!$C$6:$C$36,通天塔!$BA49+1)</f>
        <v>0</v>
      </c>
      <c r="EK49" s="26">
        <f>INDEX(军阶与晶片数值!$C$6:$C$36,通天塔!$BA49+1)</f>
        <v>0</v>
      </c>
      <c r="EM49" s="14">
        <f>INDEX(战舰突破!$H$6:$H$18,通天塔!$J49+1)+INDEX(战舰突破!$H$23:$H$35,通天塔!$K49+1)+INDEX(战舰突破!$H$40:$H$52,通天塔!$L49+1)</f>
        <v>0</v>
      </c>
      <c r="EN49" s="14">
        <f>INDEX(战舰突破!$I$6:$I$18,通天塔!$J49+1)+INDEX(战舰突破!$I$23:$I$35,通天塔!$K49+1)+INDEX(战舰突破!$I$40:$I$52,通天塔!$L49+1)</f>
        <v>0</v>
      </c>
      <c r="EO49" s="14">
        <f>INDEX(战舰突破!$J$6:$J$18,通天塔!$J49+1)+INDEX(战舰突破!$J$23:$J$35,通天塔!$K49+1)+INDEX(战舰突破!$J$40:$J$52,通天塔!$L49+1)</f>
        <v>0</v>
      </c>
      <c r="EP49" s="14">
        <f>INDEX(战舰突破!$K$6:$K$18,通天塔!$J49+1)+INDEX(战舰突破!$K$23:$K$35,通天塔!$K49+1)+INDEX(战舰突破!$K$40:$K$52,通天塔!$L49+1)</f>
        <v>0</v>
      </c>
      <c r="EQ49" s="14">
        <f>INDEX(战舰突破!$L$6:$L$18,通天塔!$J49+1)+INDEX(战舰突破!$L$23:$L$35,通天塔!$K49+1)+INDEX(战舰突破!$L$40:$L$52,通天塔!$L49+1)</f>
        <v>0</v>
      </c>
      <c r="ER49" s="18">
        <f>INDEX(战舰突破!$N$6:$N$18,通天塔!$J49+1)+INDEX(战舰突破!$N$23:$N$35,通天塔!$K49+1)+INDEX(战舰突破!$N$40:$N$52,通天塔!$L49+1)</f>
        <v>0</v>
      </c>
      <c r="ES49" s="18">
        <f>INDEX(战舰突破!$O$6:$O$18,通天塔!$J49+1)+INDEX(战舰突破!$O$23:$O$35,通天塔!$K49+1)+INDEX(战舰突破!$O$40:$O$52,通天塔!$L49+1)</f>
        <v>0</v>
      </c>
      <c r="ET49" s="18">
        <f>INDEX(战舰突破!$P$6:$P$18,通天塔!$J49+1)+INDEX(战舰突破!$P$23:$P$35,通天塔!$K49+1)+INDEX(战舰突破!$P$40:$P$52,通天塔!$L49+1)</f>
        <v>0</v>
      </c>
      <c r="EU49" s="18">
        <f>INDEX(战舰突破!$Q$6:$Q$18,通天塔!$J49+1)+INDEX(战舰突破!$Q$23:$Q$35,通天塔!$K49+1)+INDEX(战舰突破!$Q$40:$Q$52,通天塔!$L49+1)</f>
        <v>0</v>
      </c>
      <c r="EV49" s="18">
        <f>INDEX(战舰突破!$R$6:$R$18,通天塔!$J49+1)+INDEX(战舰突破!$R$23:$R$35,通天塔!$K49+1)+INDEX(战舰突破!$R$40:$R$52,通天塔!$L49+1)</f>
        <v>0</v>
      </c>
      <c r="EW49" s="18">
        <f>INDEX(战舰突破!$M$6:$M$18,通天塔!$J49+1)+INDEX(战舰突破!$M$23:$M$35,通天塔!$K49+1)+INDEX(战舰突破!$M$40:$M$52,通天塔!$L49+1)</f>
        <v>0</v>
      </c>
      <c r="EX49" s="22">
        <f>INDEX(战舰突破!$W$6:$W$18,通天塔!$J49+1)+INDEX(战舰突破!$W$23:$W$35,通天塔!$K49+1)+INDEX(战舰突破!$W$40:$W$52,通天塔!$L49+1)</f>
        <v>0.3</v>
      </c>
      <c r="FA49" s="14">
        <f>INDEX(战舰突破!$S$6:$S$18,通天塔!$J49+1)</f>
        <v>0</v>
      </c>
      <c r="FB49" s="14">
        <f>INDEX(战舰突破!$T$6:$T$18,通天塔!$J49+1)</f>
        <v>0</v>
      </c>
      <c r="FC49" s="14">
        <f>INDEX(战舰突破!$U$6:$U$18,通天塔!$J49+1)</f>
        <v>0</v>
      </c>
      <c r="FD49" s="14">
        <f>INDEX(战舰突破!$V$6:$V$18,通天塔!$J49+1)</f>
        <v>0</v>
      </c>
      <c r="FE49" s="14">
        <f>INDEX(战舰突破!$X$6:$X$18,通天塔!$J49+1)</f>
        <v>1</v>
      </c>
      <c r="FG49" s="14">
        <f>INDEX(战舰突破!$S$23:$S$35,通天塔!$J49+1)</f>
        <v>0</v>
      </c>
      <c r="FH49" s="14">
        <f>INDEX(战舰突破!$T$23:$T$35,通天塔!$J49+1)</f>
        <v>0</v>
      </c>
      <c r="FI49" s="14">
        <f>INDEX(战舰突破!$U$23:$U$35,通天塔!$J49+1)</f>
        <v>0</v>
      </c>
      <c r="FJ49" s="14">
        <f>INDEX(战舰突破!$V$23:$V$35,通天塔!$J49+1)</f>
        <v>0</v>
      </c>
      <c r="FK49" s="14">
        <f>INDEX(战舰突破!$X$23:$X$35,通天塔!$J49+1)</f>
        <v>15</v>
      </c>
      <c r="FM49" s="14">
        <f>INDEX(战舰突破!$S$40:$S$52,通天塔!$J49+1)</f>
        <v>0</v>
      </c>
      <c r="FN49" s="14">
        <f>INDEX(战舰突破!$T$40:$T$52,通天塔!$J49+1)</f>
        <v>0</v>
      </c>
      <c r="FO49" s="14">
        <f>INDEX(战舰突破!$U$40:$U$52,通天塔!$J49+1)</f>
        <v>0</v>
      </c>
      <c r="FP49" s="14">
        <f>INDEX(战舰突破!$V$40:$V$52,通天塔!$J49+1)</f>
        <v>0</v>
      </c>
      <c r="FQ49" s="14">
        <f>INDEX(战舰突破!$X$40:$X$52,通天塔!$J49+1)</f>
        <v>25</v>
      </c>
      <c r="FT49" s="14">
        <f t="shared" si="41"/>
        <v>10</v>
      </c>
      <c r="FU49" s="14">
        <f t="shared" si="42"/>
        <v>0</v>
      </c>
      <c r="FV49" s="14">
        <f t="shared" si="43"/>
        <v>0</v>
      </c>
      <c r="FW49" s="14">
        <f t="shared" si="44"/>
        <v>20</v>
      </c>
      <c r="FX49" s="14">
        <f t="shared" si="45"/>
        <v>5</v>
      </c>
      <c r="FY49" s="14">
        <f t="shared" si="46"/>
        <v>300</v>
      </c>
      <c r="FZ49" s="14">
        <f t="shared" si="47"/>
        <v>4</v>
      </c>
      <c r="GA49" s="28">
        <f t="shared" si="48"/>
        <v>0</v>
      </c>
      <c r="GB49" s="28">
        <f t="shared" si="49"/>
        <v>0</v>
      </c>
      <c r="GC49" s="28">
        <f t="shared" si="50"/>
        <v>0</v>
      </c>
      <c r="GD49" s="28">
        <f t="shared" si="51"/>
        <v>0</v>
      </c>
      <c r="GE49" s="28">
        <f t="shared" si="52"/>
        <v>1</v>
      </c>
      <c r="GF49" s="28">
        <f t="shared" si="53"/>
        <v>1</v>
      </c>
      <c r="GG49" s="28">
        <f t="shared" si="54"/>
        <v>0</v>
      </c>
      <c r="GH49" s="28">
        <f t="shared" si="55"/>
        <v>0</v>
      </c>
      <c r="GI49" s="14">
        <f t="shared" si="56"/>
        <v>1</v>
      </c>
      <c r="GJ49" s="14">
        <f t="shared" si="57"/>
        <v>1</v>
      </c>
      <c r="GK49" s="14">
        <f t="shared" si="58"/>
        <v>1</v>
      </c>
      <c r="GL49" s="18">
        <f t="shared" si="59"/>
        <v>1</v>
      </c>
      <c r="GM49" s="18">
        <f t="shared" si="60"/>
        <v>1</v>
      </c>
      <c r="GN49" s="18">
        <f t="shared" si="61"/>
        <v>1</v>
      </c>
      <c r="GO49" s="29">
        <f t="shared" si="123"/>
        <v>150</v>
      </c>
      <c r="GP49" s="29">
        <f t="shared" si="123"/>
        <v>450</v>
      </c>
      <c r="GQ49" s="29">
        <f t="shared" si="123"/>
        <v>450</v>
      </c>
      <c r="GR49" s="26">
        <f t="shared" si="63"/>
        <v>0</v>
      </c>
      <c r="GS49" s="26">
        <f t="shared" si="64"/>
        <v>0</v>
      </c>
      <c r="GT49" s="26">
        <f t="shared" si="65"/>
        <v>0</v>
      </c>
      <c r="GU49" s="14">
        <f t="shared" si="66"/>
        <v>2</v>
      </c>
      <c r="GV49" s="14">
        <f t="shared" si="67"/>
        <v>2</v>
      </c>
      <c r="GW49" s="14">
        <f t="shared" si="68"/>
        <v>2</v>
      </c>
      <c r="GX49" s="14">
        <f t="shared" si="69"/>
        <v>1</v>
      </c>
      <c r="GY49" s="14">
        <f t="shared" si="70"/>
        <v>15</v>
      </c>
      <c r="GZ49" s="14">
        <f t="shared" si="71"/>
        <v>25</v>
      </c>
      <c r="HA49">
        <v>45</v>
      </c>
      <c r="HB49" s="14">
        <f t="shared" si="72"/>
        <v>1080</v>
      </c>
      <c r="HD49" s="14">
        <f t="shared" si="73"/>
        <v>10</v>
      </c>
      <c r="HE49" s="14">
        <f t="shared" si="74"/>
        <v>20</v>
      </c>
      <c r="HF49" s="29">
        <f t="shared" si="75"/>
        <v>0</v>
      </c>
      <c r="HG49" s="29">
        <f t="shared" si="76"/>
        <v>0</v>
      </c>
      <c r="HH49" s="29">
        <f t="shared" si="77"/>
        <v>0</v>
      </c>
      <c r="HI49" s="29">
        <f t="shared" si="78"/>
        <v>0</v>
      </c>
      <c r="HJ49" s="14">
        <f t="shared" si="79"/>
        <v>1</v>
      </c>
      <c r="HK49" s="14">
        <f t="shared" si="80"/>
        <v>1</v>
      </c>
      <c r="HL49" s="14">
        <f t="shared" si="81"/>
        <v>1</v>
      </c>
      <c r="HM49" s="14">
        <f t="shared" si="82"/>
        <v>20</v>
      </c>
      <c r="HN49" s="26">
        <f t="shared" si="83"/>
        <v>0</v>
      </c>
      <c r="HO49" s="26">
        <f t="shared" si="84"/>
        <v>0.3</v>
      </c>
      <c r="HP49" s="29">
        <f t="shared" si="85"/>
        <v>0</v>
      </c>
      <c r="HQ49" s="29">
        <f t="shared" si="86"/>
        <v>0</v>
      </c>
      <c r="HR49" s="29">
        <f t="shared" si="87"/>
        <v>0</v>
      </c>
      <c r="HS49" s="26">
        <f t="shared" si="88"/>
        <v>0.05</v>
      </c>
      <c r="HT49" s="26">
        <f t="shared" si="89"/>
        <v>0.15</v>
      </c>
      <c r="HU49" s="26">
        <f t="shared" si="90"/>
        <v>0.15</v>
      </c>
      <c r="HV49" s="26">
        <f t="shared" si="91"/>
        <v>0</v>
      </c>
      <c r="HW49" s="29">
        <f t="shared" si="114"/>
        <v>1.05</v>
      </c>
      <c r="HX49" s="29">
        <f t="shared" si="115"/>
        <v>1.1499999999999999</v>
      </c>
      <c r="HY49" s="29">
        <f t="shared" si="116"/>
        <v>1.1499999999999999</v>
      </c>
      <c r="HZ49" s="29">
        <f t="shared" si="117"/>
        <v>0</v>
      </c>
      <c r="IA49" s="29">
        <f t="shared" si="118"/>
        <v>0</v>
      </c>
      <c r="IB49" s="29">
        <f t="shared" si="119"/>
        <v>0</v>
      </c>
      <c r="IC49" s="29">
        <f t="shared" si="120"/>
        <v>200</v>
      </c>
      <c r="ID49" s="14">
        <f t="shared" si="92"/>
        <v>0</v>
      </c>
      <c r="IH49" s="14"/>
      <c r="II49" s="14"/>
      <c r="IJ49" s="14"/>
      <c r="IK49" s="14"/>
      <c r="IL49" s="14"/>
      <c r="IM49" s="23">
        <v>0</v>
      </c>
      <c r="IN49" s="23">
        <v>0</v>
      </c>
      <c r="IO49" s="23">
        <v>0</v>
      </c>
      <c r="IP49" s="23">
        <v>0</v>
      </c>
      <c r="IQ49" s="23">
        <v>0</v>
      </c>
      <c r="IR49" s="23">
        <v>0</v>
      </c>
      <c r="IS49" s="14"/>
      <c r="IT49" s="14"/>
      <c r="IU49" s="14"/>
      <c r="IV49" s="14"/>
      <c r="IW49" s="14"/>
      <c r="IX49" s="23">
        <v>0</v>
      </c>
      <c r="IY49" s="23">
        <v>0</v>
      </c>
      <c r="IZ49" s="23">
        <v>0</v>
      </c>
      <c r="JA49" s="23"/>
      <c r="JB49" s="23"/>
      <c r="JC49" s="23"/>
      <c r="JG49">
        <f t="shared" si="121"/>
        <v>1.6000766503784611</v>
      </c>
      <c r="JH49">
        <f t="shared" si="122"/>
        <v>1.6000766503784611</v>
      </c>
      <c r="JJ49" s="14"/>
      <c r="JK49" s="14"/>
      <c r="JL49" s="14"/>
      <c r="JM49" s="23">
        <v>0</v>
      </c>
      <c r="JN49" s="23">
        <v>0</v>
      </c>
      <c r="JO49" s="23">
        <v>0</v>
      </c>
      <c r="JP49" s="14"/>
      <c r="JQ49" s="14"/>
      <c r="JR49" s="14"/>
      <c r="JS49" s="23">
        <v>0</v>
      </c>
      <c r="JT49" s="23">
        <v>0</v>
      </c>
      <c r="JU49" s="23">
        <v>0</v>
      </c>
      <c r="JW49" s="23"/>
      <c r="JX49" s="23">
        <v>0</v>
      </c>
      <c r="JY49" s="23">
        <v>0</v>
      </c>
      <c r="JZ49" s="23"/>
      <c r="KA49" s="23">
        <v>0</v>
      </c>
      <c r="KB49" s="23">
        <v>0</v>
      </c>
    </row>
    <row r="50" spans="1:288" ht="16.5" x14ac:dyDescent="0.2">
      <c r="A50">
        <v>18</v>
      </c>
      <c r="B50">
        <v>560</v>
      </c>
      <c r="C50" s="14">
        <f t="shared" si="39"/>
        <v>1</v>
      </c>
      <c r="D50" s="14">
        <v>46</v>
      </c>
      <c r="E50" s="14" t="s">
        <v>738</v>
      </c>
      <c r="F50" s="14">
        <v>130</v>
      </c>
      <c r="G50" s="14">
        <v>130</v>
      </c>
      <c r="H50" s="14">
        <v>130</v>
      </c>
      <c r="I50" s="14">
        <v>130</v>
      </c>
      <c r="J50" s="14">
        <v>4</v>
      </c>
      <c r="K50" s="14">
        <v>4</v>
      </c>
      <c r="L50" s="14">
        <v>3</v>
      </c>
      <c r="M50" s="14">
        <v>2</v>
      </c>
      <c r="N50" s="14">
        <v>2</v>
      </c>
      <c r="O50" s="14">
        <v>2</v>
      </c>
      <c r="P50" s="14">
        <v>4</v>
      </c>
      <c r="Q50" s="14">
        <v>4</v>
      </c>
      <c r="R50" s="14">
        <v>4</v>
      </c>
      <c r="S50" s="14">
        <v>4</v>
      </c>
      <c r="T50" s="14">
        <v>4</v>
      </c>
      <c r="U50" s="14">
        <v>4</v>
      </c>
      <c r="V50" s="14">
        <v>4</v>
      </c>
      <c r="W50" s="14">
        <v>4</v>
      </c>
      <c r="X50" s="14">
        <v>130</v>
      </c>
      <c r="Y50" s="14">
        <v>130</v>
      </c>
      <c r="Z50" s="14">
        <v>130</v>
      </c>
      <c r="AA50" s="14">
        <v>130</v>
      </c>
      <c r="AB50" s="14">
        <v>130</v>
      </c>
      <c r="AC50" s="14">
        <v>130</v>
      </c>
      <c r="AD50" s="14">
        <v>130</v>
      </c>
      <c r="AE50" s="14">
        <v>130</v>
      </c>
      <c r="AF50" s="14">
        <v>14</v>
      </c>
      <c r="AG50" s="14">
        <v>15</v>
      </c>
      <c r="AH50" s="14">
        <v>15</v>
      </c>
      <c r="AI50" s="14">
        <v>15</v>
      </c>
      <c r="AJ50" s="14">
        <v>15</v>
      </c>
      <c r="AK50" s="14">
        <v>15</v>
      </c>
      <c r="AL50" s="14">
        <v>14</v>
      </c>
      <c r="AM50" s="14">
        <v>14</v>
      </c>
      <c r="AN50" s="14">
        <v>2</v>
      </c>
      <c r="AO50" s="14">
        <v>2</v>
      </c>
      <c r="AP50" s="14">
        <v>2</v>
      </c>
      <c r="AQ50" s="14">
        <v>2</v>
      </c>
      <c r="AR50" s="14">
        <v>2</v>
      </c>
      <c r="AS50" s="14">
        <v>0</v>
      </c>
      <c r="AT50" s="14">
        <v>0</v>
      </c>
      <c r="AU50" s="14">
        <v>0</v>
      </c>
      <c r="AV50" s="14">
        <v>0</v>
      </c>
      <c r="AW50" s="14">
        <v>1</v>
      </c>
      <c r="AX50" s="14">
        <v>1</v>
      </c>
      <c r="AY50" s="14">
        <v>0</v>
      </c>
      <c r="AZ50" s="14">
        <v>0</v>
      </c>
      <c r="BA50" s="14">
        <v>9</v>
      </c>
      <c r="BF50" s="14">
        <f>ROUND((INDEX(新战舰养成!S$6:S$18,通天塔!$J50+1)+INDEX(新战舰养成!D$6:D$18,通天塔!$J50+1)*(通天塔!$G50-1))*INDEX(战舰突破!$D$6:$D$18,通天塔!$M50+1),0)</f>
        <v>11254</v>
      </c>
      <c r="BG50" s="14">
        <f>ROUND((INDEX(新战舰养成!T$6:T$18,通天塔!$J50+1)+INDEX(新战舰养成!E$6:E$18,通天塔!$J50+1)*(通天塔!$G50-1))*INDEX(战舰突破!$D$6:$D$18,通天塔!$M50+1),0)</f>
        <v>89957</v>
      </c>
      <c r="BH50" s="14">
        <f>ROUND((INDEX(新战舰养成!U$6:U$18,通天塔!$J50+1)+INDEX(新战舰养成!F$6:F$18,通天塔!$J50+1)*(通天塔!$G50-1))*INDEX(战舰突破!$D$6:$D$18,通天塔!$M50+1),0)</f>
        <v>5722</v>
      </c>
      <c r="BI50" s="14">
        <f>ROUND((INDEX(新战舰养成!V$6:V$18,通天塔!$J50+1)+INDEX(新战舰养成!G$6:G$18,通天塔!$J50+1)*(通天塔!$G50-1))*INDEX(战舰突破!$D$6:$D$18,通天塔!$M50+1),0)</f>
        <v>360</v>
      </c>
      <c r="BJ50" s="14">
        <f>ROUND((INDEX(新战舰养成!W$6:W$18,通天塔!$J50+1)+INDEX(新战舰养成!H$6:H$18,通天塔!$J50+1)*(通天塔!$G50-1))*INDEX(战舰突破!$D$6:$D$18,通天塔!$M50+1),0)</f>
        <v>5</v>
      </c>
      <c r="BL50" s="14">
        <f>IF($H50&gt;0,ROUND((INDEX(新战舰养成!X$6:X$18,通天塔!$K50+1)+INDEX(新战舰养成!I$6:I$18,通天塔!$K50+1)*(通天塔!$H50-1))*INDEX(战舰突破!$D$6:$D$18,通天塔!$N50+1),0),0)</f>
        <v>11590</v>
      </c>
      <c r="BM50" s="14">
        <f>IF($H50&gt;0,ROUND((INDEX(新战舰养成!Y$6:Y$18,通天塔!$K50+1)+INDEX(新战舰养成!J$6:J$18,通天塔!$K50+1)*(通天塔!$H50-1))*INDEX(战舰突破!$D$6:$D$18,通天塔!$N50+1),0),0)</f>
        <v>0</v>
      </c>
      <c r="BN50" s="14">
        <f>IF($H50&gt;0,ROUND((INDEX(新战舰养成!Z$6:Z$18,通天塔!$K50+1)+INDEX(新战舰养成!K$6:K$18,通天塔!$K50+1)*(通天塔!$H50-1))*INDEX(战舰突破!$D$6:$D$18,通天塔!$N50+1),0),0)</f>
        <v>0</v>
      </c>
      <c r="BO50" s="14">
        <f>IF($H50&gt;0,ROUND((INDEX(新战舰养成!AA$6:AA$18,通天塔!$K50+1)+INDEX(新战舰养成!L$6:L$18,通天塔!$K50+1)*(通天塔!$H50-1))*INDEX(战舰突破!$D$6:$D$18,通天塔!$N50+1),0),0)</f>
        <v>112536</v>
      </c>
      <c r="BP50" s="14">
        <f>IF($H50&gt;0,ROUND((INDEX(新战舰养成!AB$6:AB$18,通天塔!$K50+1)+INDEX(新战舰养成!M$6:M$18,通天塔!$K50+1)*(通天塔!$H50-1))*INDEX(战舰突破!$D$6:$D$18,通天塔!$N50+1),0),0)</f>
        <v>2186</v>
      </c>
      <c r="BR50" s="14">
        <f>IF($I50&gt;0,ROUND((INDEX(新战舰养成!AC$6:AC$18,通天塔!$L50+1)+INDEX(新战舰养成!I$6:I$18,通天塔!$L50+1)*(通天塔!$I50-1))*INDEX(战舰突破!$D$6:$D$18,通天塔!$O50+1),0),0)</f>
        <v>7296</v>
      </c>
      <c r="BS50" s="14">
        <f>IF($I50&gt;0,ROUND((INDEX(新战舰养成!AD$6:AD$18,通天塔!$L50+1)+INDEX(新战舰养成!J$6:J$18,通天塔!$L50+1)*(通天塔!$I50-1))*INDEX(战舰突破!$D$6:$D$18,通天塔!$O50+1),0),0)</f>
        <v>0</v>
      </c>
      <c r="BT50" s="14">
        <f>IF($I50&gt;0,ROUND((INDEX(新战舰养成!AE$6:AE$18,通天塔!$L50+1)+INDEX(新战舰养成!K$6:K$18,通天塔!$L50+1)*(通天塔!$I50-1))*INDEX(战舰突破!$D$6:$D$18,通天塔!$O50+1),0),0)</f>
        <v>0</v>
      </c>
      <c r="BU50" s="14">
        <f>IF($I50&gt;0,ROUND((INDEX(新战舰养成!AF$6:AF$18,通天塔!$L50+1)+INDEX(新战舰养成!L$6:L$18,通天塔!$L50+1)*(通天塔!$I50-1))*INDEX(战舰突破!$D$6:$D$18,通天塔!$O50+1),0),0)</f>
        <v>52470</v>
      </c>
      <c r="BV50" s="14">
        <f>IF($I50&gt;0,ROUND((INDEX(新战舰养成!AG$6:AG$18,通天塔!$L50+1)+INDEX(新战舰养成!M$6:M$18,通天塔!$L50+1)*(通天塔!$I50-1))*INDEX(战舰突破!$D$6:$D$18,通天塔!$O50+1),0),0)</f>
        <v>1612</v>
      </c>
      <c r="BY50" s="14">
        <f>(INDEX(装备数值!$C$13:$G$116,通天塔!$P50*8+1,BY$2)+INDEX(装备数值!$C$13:$G$116,通天塔!$Q50*8+2,BY$2)+INDEX(装备数值!$C$13:$G$116,通天塔!$S50*8+3,BY$2)+INDEX(装备数值!$C$13:$G$116,通天塔!$R50*8+4,BY$2)+INDEX(装备数值!$C$13:$G$116,通天塔!$T50*8+5,BY$2)+INDEX(装备数值!$C$13:$G$116,通天塔!$U50*8+6,BY$2)+INDEX(装备数值!$C$13:$G$116,通天塔!$V50*8+7,BY$2)+INDEX(装备数值!$C$13:$G$116,通天塔!$W50*8+8,BY$2))</f>
        <v>4800</v>
      </c>
      <c r="BZ50" s="14">
        <f>(INDEX(装备数值!$C$13:$G$116,通天塔!$P50*8+1,BZ$2)+INDEX(装备数值!$C$13:$G$116,通天塔!$Q50*8+2,BZ$2)+INDEX(装备数值!$C$13:$G$116,通天塔!$S50*8+3,BZ$2)+INDEX(装备数值!$C$13:$G$116,通天塔!$R50*8+4,BZ$2)+INDEX(装备数值!$C$13:$G$116,通天塔!$T50*8+5,BZ$2)+INDEX(装备数值!$C$13:$G$116,通天塔!$U50*8+6,BZ$2)+INDEX(装备数值!$C$13:$G$116,通天塔!$V50*8+7,BZ$2)+INDEX(装备数值!$C$13:$G$116,通天塔!$W50*8+8,BZ$2))</f>
        <v>36000</v>
      </c>
      <c r="CA50" s="14">
        <f>(INDEX(装备数值!$C$13:$G$116,通天塔!$P50*8+1,CA$2)+INDEX(装备数值!$C$13:$G$116,通天塔!$Q50*8+2,CA$2)+INDEX(装备数值!$C$13:$G$116,通天塔!$S50*8+3,CA$2)+INDEX(装备数值!$C$13:$G$116,通天塔!$R50*8+4,CA$2)+INDEX(装备数值!$C$13:$G$116,通天塔!$T50*8+5,CA$2)+INDEX(装备数值!$C$13:$G$116,通天塔!$U50*8+6,CA$2)+INDEX(装备数值!$C$13:$G$116,通天塔!$V50*8+7,CA$2)+INDEX(装备数值!$C$13:$G$116,通天塔!$W50*8+8,CA$2))</f>
        <v>2400</v>
      </c>
      <c r="CB50" s="14">
        <f>(INDEX(装备数值!$C$13:$G$116,通天塔!$P50*8+1,CB$2)+INDEX(装备数值!$C$13:$G$116,通天塔!$Q50*8+2,CB$2)+INDEX(装备数值!$C$13:$G$116,通天塔!$S50*8+3,CB$2)+INDEX(装备数值!$C$13:$G$116,通天塔!$R50*8+4,CB$2)+INDEX(装备数值!$C$13:$G$116,通天塔!$T50*8+5,CB$2)+INDEX(装备数值!$C$13:$G$116,通天塔!$U50*8+6,CB$2)+INDEX(装备数值!$C$13:$G$116,通天塔!$V50*8+7,CB$2)+INDEX(装备数值!$C$13:$G$116,通天塔!$W50*8+8,CB$2))</f>
        <v>48000</v>
      </c>
      <c r="CC50" s="14">
        <f>(INDEX(装备数值!$C$13:$G$116,通天塔!$P50*8+1,CC$2)+INDEX(装备数值!$C$13:$G$116,通天塔!$Q50*8+2,CC$2)+INDEX(装备数值!$C$13:$G$116,通天塔!$S50*8+3,CC$2)+INDEX(装备数值!$C$13:$G$116,通天塔!$R50*8+4,CC$2)+INDEX(装备数值!$C$13:$G$116,通天塔!$T50*8+5,CC$2)+INDEX(装备数值!$C$13:$G$116,通天塔!$U50*8+6,CC$2)+INDEX(装备数值!$C$13:$G$116,通天塔!$V50*8+7,CC$2)+INDEX(装备数值!$C$13:$G$116,通天塔!$W50*8+8,CC$2))</f>
        <v>920</v>
      </c>
      <c r="CF50" s="14">
        <f>INDEX(装备数值!$I$13:$M$116,通天塔!$P50*8+1,CF$2)*$X50+INDEX(装备数值!$I$13:$M$116,通天塔!$Q50*8+2,CF$2)*$Y50+INDEX(装备数值!$I$13:$M$116,通天塔!$S50*8+3,CF$2)*$Z50+INDEX(装备数值!$I$13:$M$116,通天塔!$R50*8+4,CF$2)*$AA50+INDEX(装备数值!$I$13:$M$116,通天塔!$T50*8+5,CF$2)*$AB50+INDEX(装备数值!$I$13:$M$116,通天塔!$U50*8+6,CF$2)*$AC50+INDEX(装备数值!$I$13:$M$116,通天塔!$V50*8+7,CF$2)*$AD50+INDEX(装备数值!$I$13:$M$116,通天塔!$W50*8+8,CF$2)*$AE50</f>
        <v>15600</v>
      </c>
      <c r="CG50" s="14">
        <f>INDEX(装备数值!$I$13:$M$116,通天塔!$P50*8+1,CG$2)*$X50+INDEX(装备数值!$I$13:$M$116,通天塔!$Q50*8+2,CG$2)*$Y50+INDEX(装备数值!$I$13:$M$116,通天塔!$S50*8+3,CG$2)*$Z50+INDEX(装备数值!$I$13:$M$116,通天塔!$R50*8+4,CG$2)*$AA50+INDEX(装备数值!$I$13:$M$116,通天塔!$T50*8+5,CG$2)*$AB50+INDEX(装备数值!$I$13:$M$116,通天塔!$U50*8+6,CG$2)*$AC50+INDEX(装备数值!$I$13:$M$116,通天塔!$V50*8+7,CG$2)*$AD50+INDEX(装备数值!$I$13:$M$116,通天塔!$W50*8+8,CG$2)*$AE50</f>
        <v>117000</v>
      </c>
      <c r="CH50" s="14">
        <f>INDEX(装备数值!$I$13:$M$116,通天塔!$P50*8+1,CH$2)*$X50+INDEX(装备数值!$I$13:$M$116,通天塔!$Q50*8+2,CH$2)*$Y50+INDEX(装备数值!$I$13:$M$116,通天塔!$S50*8+3,CH$2)*$Z50+INDEX(装备数值!$I$13:$M$116,通天塔!$R50*8+4,CH$2)*$AA50+INDEX(装备数值!$I$13:$M$116,通天塔!$T50*8+5,CH$2)*$AB50+INDEX(装备数值!$I$13:$M$116,通天塔!$U50*8+6,CH$2)*$AC50+INDEX(装备数值!$I$13:$M$116,通天塔!$V50*8+7,CH$2)*$AD50+INDEX(装备数值!$I$13:$M$116,通天塔!$W50*8+8,CH$2)*$AE50</f>
        <v>7800</v>
      </c>
      <c r="CI50" s="14">
        <f>INDEX(装备数值!$I$13:$M$116,通天塔!$P50*8+1,CI$2)*$X50+INDEX(装备数值!$I$13:$M$116,通天塔!$Q50*8+2,CI$2)*$Y50+INDEX(装备数值!$I$13:$M$116,通天塔!$S50*8+3,CI$2)*$Z50+INDEX(装备数值!$I$13:$M$116,通天塔!$R50*8+4,CI$2)*$AA50+INDEX(装备数值!$I$13:$M$116,通天塔!$T50*8+5,CI$2)*$AB50+INDEX(装备数值!$I$13:$M$116,通天塔!$U50*8+6,CI$2)*$AC50+INDEX(装备数值!$I$13:$M$116,通天塔!$V50*8+7,CI$2)*$AD50+INDEX(装备数值!$I$13:$M$116,通天塔!$W50*8+8,CI$2)*$AE50</f>
        <v>156000</v>
      </c>
      <c r="CJ50" s="14">
        <f>INDEX(装备数值!$I$13:$M$116,通天塔!$P50*8+1,CJ$2)*$X50+INDEX(装备数值!$I$13:$M$116,通天塔!$Q50*8+2,CJ$2)*$Y50+INDEX(装备数值!$I$13:$M$116,通天塔!$S50*8+3,CJ$2)*$Z50+INDEX(装备数值!$I$13:$M$116,通天塔!$R50*8+4,CJ$2)*$AA50+INDEX(装备数值!$I$13:$M$116,通天塔!$T50*8+5,CJ$2)*$AB50+INDEX(装备数值!$I$13:$M$116,通天塔!$U50*8+6,CJ$2)*$AC50+INDEX(装备数值!$I$13:$M$116,通天塔!$V50*8+7,CJ$2)*$AD50+INDEX(装备数值!$I$13:$M$116,通天塔!$W50*8+8,CJ$2)*$AE50</f>
        <v>2990</v>
      </c>
      <c r="CM50" s="14">
        <f>INDEX(装备数值!$X$13:$AH$116,$P50*8+1,CM$2)*$AF50+INDEX(装备数值!$X$13:$AH$116,$Q50*8+2,CM$2)*$AG50+INDEX(装备数值!$X$13:$AH$116,$S50*8+3,CM$2)*$AH50+INDEX(装备数值!$X$13:$AH$116,$R50*8+4,CM$2)*$AI50+INDEX(装备数值!$X$13:$AH$116,$T50*8+5,CM$2)*$AJ50+INDEX(装备数值!$X$13:$AH$116,$U50*8+6,CM$2)*$AK50+INDEX(装备数值!$X$13:$AH$116,$V50*8+7,CM$2)*$AL50+INDEX(装备数值!$X$13:$AH$116,$W50*8+8,CM$2)*$AM50</f>
        <v>5600</v>
      </c>
      <c r="CN50" s="14">
        <f>INDEX(装备数值!$X$13:$AH$116,$P50*8+1,CN$2)*$AF50+INDEX(装备数值!$X$13:$AH$116,$Q50*8+2,CN$2)*$AG50+INDEX(装备数值!$X$13:$AH$116,$S50*8+3,CN$2)*$AH50+INDEX(装备数值!$X$13:$AH$116,$R50*8+4,CN$2)*$AI50+INDEX(装备数值!$X$13:$AH$116,$T50*8+5,CN$2)*$AJ50+INDEX(装备数值!$X$13:$AH$116,$U50*8+6,CN$2)*$AK50+INDEX(装备数值!$X$13:$AH$116,$V50*8+7,CN$2)*$AL50+INDEX(装备数值!$X$13:$AH$116,$W50*8+8,CN$2)*$AM50</f>
        <v>43500</v>
      </c>
      <c r="CO50" s="14">
        <f>INDEX(装备数值!$X$13:$AH$116,$P50*8+1,CO$2)*$AF50+INDEX(装备数值!$X$13:$AH$116,$Q50*8+2,CO$2)*$AG50+INDEX(装备数值!$X$13:$AH$116,$S50*8+3,CO$2)*$AH50+INDEX(装备数值!$X$13:$AH$116,$R50*8+4,CO$2)*$AI50+INDEX(装备数值!$X$13:$AH$116,$T50*8+5,CO$2)*$AJ50+INDEX(装备数值!$X$13:$AH$116,$U50*8+6,CO$2)*$AK50+INDEX(装备数值!$X$13:$AH$116,$V50*8+7,CO$2)*$AL50+INDEX(装备数值!$X$13:$AH$116,$W50*8+8,CO$2)*$AM50</f>
        <v>3000</v>
      </c>
      <c r="CP50" s="14">
        <f>INDEX(装备数值!$X$13:$AH$116,$P50*8+1,CP$2)*$AF50+INDEX(装备数值!$X$13:$AH$116,$Q50*8+2,CP$2)*$AG50+INDEX(装备数值!$X$13:$AH$116,$S50*8+3,CP$2)*$AH50+INDEX(装备数值!$X$13:$AH$116,$R50*8+4,CP$2)*$AI50+INDEX(装备数值!$X$13:$AH$116,$T50*8+5,CP$2)*$AJ50+INDEX(装备数值!$X$13:$AH$116,$U50*8+6,CP$2)*$AK50+INDEX(装备数值!$X$13:$AH$116,$V50*8+7,CP$2)*$AL50+INDEX(装备数值!$X$13:$AH$116,$W50*8+8,CP$2)*$AM50</f>
        <v>56000</v>
      </c>
      <c r="CQ50" s="14">
        <f>INDEX(装备数值!$X$13:$AH$116,$P50*8+1,CQ$2)*$AF50+INDEX(装备数值!$X$13:$AH$116,$Q50*8+2,CQ$2)*$AG50+INDEX(装备数值!$X$13:$AH$116,$S50*8+3,CQ$2)*$AH50+INDEX(装备数值!$X$13:$AH$116,$R50*8+4,CQ$2)*$AI50+INDEX(装备数值!$X$13:$AH$116,$T50*8+5,CQ$2)*$AJ50+INDEX(装备数值!$X$13:$AH$116,$U50*8+6,CQ$2)*$AK50+INDEX(装备数值!$X$13:$AH$116,$V50*8+7,CQ$2)*$AL50+INDEX(装备数值!$X$13:$AH$116,$W50*8+8,CQ$2)*$AM50</f>
        <v>1200</v>
      </c>
      <c r="CR50" s="14">
        <f>INDEX(装备数值!$X$13:$AH$116,$P50*8+1,CR$2)*$AF50+INDEX(装备数值!$X$13:$AH$116,$Q50*8+2,CR$2)*$AG50+INDEX(装备数值!$X$13:$AH$116,$S50*8+3,CR$2)*$AH50+INDEX(装备数值!$X$13:$AH$116,$R50*8+4,CR$2)*$AI50+INDEX(装备数值!$X$13:$AH$116,$T50*8+5,CR$2)*$AJ50+INDEX(装备数值!$X$13:$AH$116,$U50*8+6,CR$2)*$AK50+INDEX(装备数值!$X$13:$AH$116,$V50*8+7,CR$2)*$AL50+INDEX(装备数值!$X$13:$AH$116,$W50*8+8,CR$2)*$AM50</f>
        <v>4400</v>
      </c>
      <c r="CS50" s="14">
        <f>INDEX(装备数值!$X$13:$AH$116,$P50*8+1,CS$2)*$AF50+INDEX(装备数值!$X$13:$AH$116,$Q50*8+2,CS$2)*$AG50+INDEX(装备数值!$X$13:$AH$116,$S50*8+3,CS$2)*$AH50+INDEX(装备数值!$X$13:$AH$116,$R50*8+4,CS$2)*$AI50+INDEX(装备数值!$X$13:$AH$116,$T50*8+5,CS$2)*$AJ50+INDEX(装备数值!$X$13:$AH$116,$U50*8+6,CS$2)*$AK50+INDEX(装备数值!$X$13:$AH$116,$V50*8+7,CS$2)*$AL50+INDEX(装备数值!$X$13:$AH$116,$W50*8+8,CS$2)*$AM50</f>
        <v>4500</v>
      </c>
      <c r="CT50" s="14">
        <f>INDEX(装备数值!$X$13:$AH$116,$P50*8+1,CT$2)*$AF50+INDEX(装备数值!$X$13:$AH$116,$Q50*8+2,CT$2)*$AG50+INDEX(装备数值!$X$13:$AH$116,$S50*8+3,CT$2)*$AH50+INDEX(装备数值!$X$13:$AH$116,$R50*8+4,CT$2)*$AI50+INDEX(装备数值!$X$13:$AH$116,$T50*8+5,CT$2)*$AJ50+INDEX(装备数值!$X$13:$AH$116,$U50*8+6,CT$2)*$AK50+INDEX(装备数值!$X$13:$AH$116,$V50*8+7,CT$2)*$AL50+INDEX(装备数值!$X$13:$AH$116,$W50*8+8,CT$2)*$AM50</f>
        <v>4400</v>
      </c>
      <c r="CU50" s="14">
        <f>INDEX(装备数值!$X$13:$AH$116,$P50*8+1,CU$2)*$AF50+INDEX(装备数值!$X$13:$AH$116,$Q50*8+2,CU$2)*$AG50+INDEX(装备数值!$X$13:$AH$116,$S50*8+3,CU$2)*$AH50+INDEX(装备数值!$X$13:$AH$116,$R50*8+4,CU$2)*$AI50+INDEX(装备数值!$X$13:$AH$116,$T50*8+5,CU$2)*$AJ50+INDEX(装备数值!$X$13:$AH$116,$U50*8+6,CU$2)*$AK50+INDEX(装备数值!$X$13:$AH$116,$V50*8+7,CU$2)*$AL50+INDEX(装备数值!$X$13:$AH$116,$W50*8+8,CU$2)*$AM50</f>
        <v>4500</v>
      </c>
      <c r="CV50" s="14">
        <f>INDEX(装备数值!$X$13:$AH$116,$P50*8+1,CV$2)*$AF50+INDEX(装备数值!$X$13:$AH$116,$Q50*8+2,CV$2)*$AG50+INDEX(装备数值!$X$13:$AH$116,$S50*8+3,CV$2)*$AH50+INDEX(装备数值!$X$13:$AH$116,$R50*8+4,CV$2)*$AI50+INDEX(装备数值!$X$13:$AH$116,$T50*8+5,CV$2)*$AJ50+INDEX(装备数值!$X$13:$AH$116,$U50*8+6,CV$2)*$AK50+INDEX(装备数值!$X$13:$AH$116,$V50*8+7,CV$2)*$AL50+INDEX(装备数值!$X$13:$AH$116,$W50*8+8,CV$2)*$AM50</f>
        <v>14</v>
      </c>
      <c r="CW50" s="14">
        <f>INDEX(装备数值!$X$13:$AH$116,$P50*8+1,CW$2)*$AF50+INDEX(装备数值!$X$13:$AH$116,$Q50*8+2,CW$2)*$AG50+INDEX(装备数值!$X$13:$AH$116,$S50*8+3,CW$2)*$AH50+INDEX(装备数值!$X$13:$AH$116,$R50*8+4,CW$2)*$AI50+INDEX(装备数值!$X$13:$AH$116,$T50*8+5,CW$2)*$AJ50+INDEX(装备数值!$X$13:$AH$116,$U50*8+6,CW$2)*$AK50+INDEX(装备数值!$X$13:$AH$116,$V50*8+7,CW$2)*$AL50+INDEX(装备数值!$X$13:$AH$116,$W50*8+8,CW$2)*$AM50</f>
        <v>14</v>
      </c>
      <c r="CY50" s="14">
        <f>INDEX(装备数值!$AN$17:$AN$117,MATCH(MIN($X50:$AE50),装备数值!$AO$17:$AO$117,1))</f>
        <v>13</v>
      </c>
      <c r="CZ50" s="14">
        <f>IF(COUNTIF($P50:$W50,"&gt;"&amp;0)=8,INDEX(装备数值!AR$17:AR$117,$CY50+1),0)</f>
        <v>2080</v>
      </c>
      <c r="DA50" s="14">
        <f>IF(COUNTIF($P50:$W50,"&gt;"&amp;0)=8,INDEX(装备数值!AS$17:AS$117,$CY50+1),0)</f>
        <v>15600</v>
      </c>
      <c r="DB50" s="14">
        <f>IF(COUNTIF($P50:$W50,"&gt;"&amp;0)=8,INDEX(装备数值!AT$17:AT$117,$CY50+1),0)</f>
        <v>1040</v>
      </c>
      <c r="DC50" s="14">
        <f>IF(COUNTIF($P50:$W50,"&gt;"&amp;0)=8,INDEX(装备数值!AU$17:AU$117,$CY50+1),0)</f>
        <v>20800</v>
      </c>
      <c r="DD50" s="14">
        <f>IF(COUNTIF($P50:$W50,"&gt;"&amp;0)=8,INDEX(装备数值!AV$17:AV$117,$CY50+1),0)</f>
        <v>364</v>
      </c>
      <c r="DF50" s="14">
        <f>INDEX(装备数值!$AY$17:$AY$77,MATCH(MIN($AF50:$AM50),装备数值!$AZ$17:$AZ$77,1))</f>
        <v>7</v>
      </c>
      <c r="DG50" s="26">
        <f>INDEX(装备数值!BA$17:BA$77,通天塔!DF50+1)</f>
        <v>7.0000000000000007E-2</v>
      </c>
      <c r="DH50" s="26">
        <f>INDEX(装备数值!BA$17:BA$77,通天塔!DF50+1)</f>
        <v>7.0000000000000007E-2</v>
      </c>
      <c r="DJ50" s="14">
        <f t="shared" si="40"/>
        <v>12</v>
      </c>
      <c r="DK50" s="14">
        <f>VLOOKUP(DJ50,军阶与晶片数值!$W$6:$X$27,2)</f>
        <v>3</v>
      </c>
      <c r="DL50" s="14">
        <f>INDEX(军阶与晶片数值!Y$6:Y$27,$DK50+1)</f>
        <v>300</v>
      </c>
      <c r="DM50" s="14">
        <f>INDEX(军阶与晶片数值!Z$6:Z$27,$DK50+1)</f>
        <v>300</v>
      </c>
      <c r="DN50" s="14">
        <f>INDEX(军阶与晶片数值!AA$6:AA$27,$DK50+1)</f>
        <v>300</v>
      </c>
      <c r="DO50" s="14">
        <f>INDEX(军阶与晶片数值!AB$6:AB$27,$DK50+1)</f>
        <v>300</v>
      </c>
      <c r="DP50" s="29">
        <f>INDEX(军阶与晶片数值!AC$6:AC$27,$DK50+1)</f>
        <v>15</v>
      </c>
      <c r="DQ50" s="29">
        <f>INDEX(军阶与晶片数值!AD$6:AD$27,$DK50+1)</f>
        <v>7.5</v>
      </c>
      <c r="DS50" s="26">
        <f>INDEX(军阶与晶片数值!I$6:I$16,AN50+1)</f>
        <v>0.03</v>
      </c>
      <c r="DT50" s="26">
        <f>INDEX(军阶与晶片数值!M$6:M$16,AO50+1)</f>
        <v>0.03</v>
      </c>
      <c r="DU50" s="26">
        <f>INDEX(军阶与晶片数值!J$6:J$16,AP50+1)</f>
        <v>0.03</v>
      </c>
      <c r="DV50" s="26">
        <f>INDEX(军阶与晶片数值!K$6:K$16,AQ50+1)</f>
        <v>0.06</v>
      </c>
      <c r="DW50" s="26">
        <f>INDEX(军阶与晶片数值!L$6:L$16,AR50+1)</f>
        <v>0.06</v>
      </c>
      <c r="DX50" s="28">
        <f>INDEX(军阶与晶片数值!N$6:N$16,AS50+1)</f>
        <v>0</v>
      </c>
      <c r="DY50" s="28">
        <f>INDEX(军阶与晶片数值!O$6:O$16,AT50+1)</f>
        <v>0</v>
      </c>
      <c r="DZ50" s="28">
        <f>INDEX(军阶与晶片数值!P$6:P$16,AU50+1)</f>
        <v>0</v>
      </c>
      <c r="EA50" s="28">
        <f>INDEX(军阶与晶片数值!Q$6:Q$16,AV50+1)</f>
        <v>0</v>
      </c>
      <c r="EB50" s="26">
        <f>INDEX(军阶与晶片数值!R$6:R$16,AW50+1)</f>
        <v>0.02</v>
      </c>
      <c r="EC50" s="26">
        <f>INDEX(军阶与晶片数值!S$6:S$16,AX50+1)</f>
        <v>0.02</v>
      </c>
      <c r="ED50" s="26">
        <f>INDEX(军阶与晶片数值!T$6:T$16,AY50+1)</f>
        <v>0</v>
      </c>
      <c r="EE50" s="26">
        <f>INDEX(军阶与晶片数值!U$6:U$16,AZ50+1)</f>
        <v>0</v>
      </c>
      <c r="EG50" s="26">
        <f>INDEX(军阶与晶片数值!$C$6:$C$36,通天塔!$BA50+1)</f>
        <v>0.45</v>
      </c>
      <c r="EH50" s="26">
        <f>INDEX(军阶与晶片数值!$C$6:$C$36,通天塔!$BA50+1)</f>
        <v>0.45</v>
      </c>
      <c r="EI50" s="26">
        <f>INDEX(军阶与晶片数值!$C$6:$C$36,通天塔!$BA50+1)</f>
        <v>0.45</v>
      </c>
      <c r="EJ50" s="26">
        <f>INDEX(军阶与晶片数值!$C$6:$C$36,通天塔!$BA50+1)</f>
        <v>0.45</v>
      </c>
      <c r="EK50" s="26">
        <f>INDEX(军阶与晶片数值!$C$6:$C$36,通天塔!$BA50+1)</f>
        <v>0.45</v>
      </c>
      <c r="EM50" s="14">
        <f>INDEX(战舰突破!$H$6:$H$18,通天塔!$J50+1)+INDEX(战舰突破!$H$23:$H$35,通天塔!$K50+1)+INDEX(战舰突破!$H$40:$H$52,通天塔!$L50+1)</f>
        <v>200</v>
      </c>
      <c r="EN50" s="14">
        <f>INDEX(战舰突破!$I$6:$I$18,通天塔!$J50+1)+INDEX(战舰突破!$I$23:$I$35,通天塔!$K50+1)+INDEX(战舰突破!$I$40:$I$52,通天塔!$L50+1)</f>
        <v>200</v>
      </c>
      <c r="EO50" s="14">
        <f>INDEX(战舰突破!$J$6:$J$18,通天塔!$J50+1)+INDEX(战舰突破!$J$23:$J$35,通天塔!$K50+1)+INDEX(战舰突破!$J$40:$J$52,通天塔!$L50+1)</f>
        <v>0</v>
      </c>
      <c r="EP50" s="14">
        <f>INDEX(战舰突破!$K$6:$K$18,通天塔!$J50+1)+INDEX(战舰突破!$K$23:$K$35,通天塔!$K50+1)+INDEX(战舰突破!$K$40:$K$52,通天塔!$L50+1)</f>
        <v>0</v>
      </c>
      <c r="EQ50" s="14">
        <f>INDEX(战舰突破!$L$6:$L$18,通天塔!$J50+1)+INDEX(战舰突破!$L$23:$L$35,通天塔!$K50+1)+INDEX(战舰突破!$L$40:$L$52,通天塔!$L50+1)</f>
        <v>200</v>
      </c>
      <c r="ER50" s="18">
        <f>INDEX(战舰突破!$N$6:$N$18,通天塔!$J50+1)+INDEX(战舰突破!$N$23:$N$35,通天塔!$K50+1)+INDEX(战舰突破!$N$40:$N$52,通天塔!$L50+1)</f>
        <v>0</v>
      </c>
      <c r="ES50" s="18">
        <f>INDEX(战舰突破!$O$6:$O$18,通天塔!$J50+1)+INDEX(战舰突破!$O$23:$O$35,通天塔!$K50+1)+INDEX(战舰突破!$O$40:$O$52,通天塔!$L50+1)</f>
        <v>0</v>
      </c>
      <c r="ET50" s="18">
        <f>INDEX(战舰突破!$P$6:$P$18,通天塔!$J50+1)+INDEX(战舰突破!$P$23:$P$35,通天塔!$K50+1)+INDEX(战舰突破!$P$40:$P$52,通天塔!$L50+1)</f>
        <v>0</v>
      </c>
      <c r="EU50" s="18">
        <f>INDEX(战舰突破!$Q$6:$Q$18,通天塔!$J50+1)+INDEX(战舰突破!$Q$23:$Q$35,通天塔!$K50+1)+INDEX(战舰突破!$Q$40:$Q$52,通天塔!$L50+1)</f>
        <v>0</v>
      </c>
      <c r="EV50" s="18">
        <f>INDEX(战舰突破!$R$6:$R$18,通天塔!$J50+1)+INDEX(战舰突破!$R$23:$R$35,通天塔!$K50+1)+INDEX(战舰突破!$R$40:$R$52,通天塔!$L50+1)</f>
        <v>0</v>
      </c>
      <c r="EW50" s="18">
        <f>INDEX(战舰突破!$M$6:$M$18,通天塔!$J50+1)+INDEX(战舰突破!$M$23:$M$35,通天塔!$K50+1)+INDEX(战舰突破!$M$40:$M$52,通天塔!$L50+1)</f>
        <v>0</v>
      </c>
      <c r="EX50" s="22">
        <f>INDEX(战舰突破!$W$6:$W$18,通天塔!$J50+1)+INDEX(战舰突破!$W$23:$W$35,通天塔!$K50+1)+INDEX(战舰突破!$W$40:$W$52,通天塔!$L50+1)</f>
        <v>0.5</v>
      </c>
      <c r="FA50" s="14">
        <f>INDEX(战舰突破!$S$6:$S$18,通天塔!$J50+1)</f>
        <v>0</v>
      </c>
      <c r="FB50" s="14">
        <f>INDEX(战舰突破!$T$6:$T$18,通天塔!$J50+1)</f>
        <v>0.25</v>
      </c>
      <c r="FC50" s="14">
        <f>INDEX(战舰突破!$U$6:$U$18,通天塔!$J50+1)</f>
        <v>0.1</v>
      </c>
      <c r="FD50" s="14">
        <f>INDEX(战舰突破!$V$6:$V$18,通天塔!$J50+1)</f>
        <v>0</v>
      </c>
      <c r="FE50" s="14">
        <f>INDEX(战舰突破!$X$6:$X$18,通天塔!$J50+1)</f>
        <v>5</v>
      </c>
      <c r="FG50" s="14">
        <f>INDEX(战舰突破!$S$23:$S$35,通天塔!$J50+1)</f>
        <v>0.25</v>
      </c>
      <c r="FH50" s="14">
        <f>INDEX(战舰突破!$T$23:$T$35,通天塔!$J50+1)</f>
        <v>0.25</v>
      </c>
      <c r="FI50" s="14">
        <f>INDEX(战舰突破!$U$23:$U$35,通天塔!$J50+1)</f>
        <v>0.1</v>
      </c>
      <c r="FJ50" s="14">
        <f>INDEX(战舰突破!$V$23:$V$35,通天塔!$J50+1)</f>
        <v>0</v>
      </c>
      <c r="FK50" s="14">
        <f>INDEX(战舰突破!$X$23:$X$35,通天塔!$J50+1)</f>
        <v>75</v>
      </c>
      <c r="FM50" s="14">
        <f>INDEX(战舰突破!$S$40:$S$52,通天塔!$J50+1)</f>
        <v>0.25</v>
      </c>
      <c r="FN50" s="14">
        <f>INDEX(战舰突破!$T$40:$T$52,通天塔!$J50+1)</f>
        <v>0.25</v>
      </c>
      <c r="FO50" s="14">
        <f>INDEX(战舰突破!$U$40:$U$52,通天塔!$J50+1)</f>
        <v>0.1</v>
      </c>
      <c r="FP50" s="14">
        <f>INDEX(战舰突破!$V$40:$V$52,通天塔!$J50+1)</f>
        <v>0</v>
      </c>
      <c r="FQ50" s="14">
        <f>INDEX(战舰突破!$X$40:$X$52,通天塔!$J50+1)</f>
        <v>125</v>
      </c>
      <c r="FT50" s="14">
        <f t="shared" si="41"/>
        <v>59044</v>
      </c>
      <c r="FU50" s="14">
        <f t="shared" si="42"/>
        <v>59545</v>
      </c>
      <c r="FV50" s="14">
        <f t="shared" si="43"/>
        <v>53132</v>
      </c>
      <c r="FW50" s="14">
        <f t="shared" si="44"/>
        <v>451122</v>
      </c>
      <c r="FX50" s="14">
        <f t="shared" si="45"/>
        <v>30111</v>
      </c>
      <c r="FY50" s="14">
        <f t="shared" si="46"/>
        <v>685757</v>
      </c>
      <c r="FZ50" s="14">
        <f t="shared" si="47"/>
        <v>14258</v>
      </c>
      <c r="GA50" s="28">
        <f t="shared" si="48"/>
        <v>4700</v>
      </c>
      <c r="GB50" s="28">
        <f t="shared" si="49"/>
        <v>4800</v>
      </c>
      <c r="GC50" s="28">
        <f t="shared" si="50"/>
        <v>4700</v>
      </c>
      <c r="GD50" s="28">
        <f t="shared" si="51"/>
        <v>4800</v>
      </c>
      <c r="GE50" s="28">
        <f t="shared" si="52"/>
        <v>1.0914000000000001</v>
      </c>
      <c r="GF50" s="28">
        <f t="shared" si="53"/>
        <v>1.0914000000000001</v>
      </c>
      <c r="GG50" s="28">
        <f t="shared" si="54"/>
        <v>0</v>
      </c>
      <c r="GH50" s="28">
        <f t="shared" si="55"/>
        <v>13.03</v>
      </c>
      <c r="GI50" s="14">
        <f t="shared" si="56"/>
        <v>1</v>
      </c>
      <c r="GJ50" s="14">
        <f t="shared" si="57"/>
        <v>1.25</v>
      </c>
      <c r="GK50" s="14">
        <f t="shared" si="58"/>
        <v>1.25</v>
      </c>
      <c r="GL50" s="18">
        <f t="shared" si="59"/>
        <v>1.25</v>
      </c>
      <c r="GM50" s="18">
        <f t="shared" si="60"/>
        <v>1.25</v>
      </c>
      <c r="GN50" s="18">
        <f t="shared" si="61"/>
        <v>1.25</v>
      </c>
      <c r="GO50" s="29">
        <f t="shared" si="123"/>
        <v>4850</v>
      </c>
      <c r="GP50" s="29">
        <f t="shared" si="123"/>
        <v>5150</v>
      </c>
      <c r="GQ50" s="29">
        <f t="shared" si="123"/>
        <v>5150</v>
      </c>
      <c r="GR50" s="26">
        <f t="shared" si="63"/>
        <v>0.1</v>
      </c>
      <c r="GS50" s="26">
        <f t="shared" si="64"/>
        <v>0.1</v>
      </c>
      <c r="GT50" s="26">
        <f t="shared" si="65"/>
        <v>0.1</v>
      </c>
      <c r="GU50" s="14">
        <f t="shared" si="66"/>
        <v>2</v>
      </c>
      <c r="GV50" s="14">
        <f t="shared" si="67"/>
        <v>2</v>
      </c>
      <c r="GW50" s="14">
        <f t="shared" si="68"/>
        <v>2</v>
      </c>
      <c r="GX50" s="14">
        <f t="shared" si="69"/>
        <v>5</v>
      </c>
      <c r="GY50" s="14">
        <f t="shared" si="70"/>
        <v>75</v>
      </c>
      <c r="GZ50" s="14">
        <f t="shared" si="71"/>
        <v>125</v>
      </c>
      <c r="HA50">
        <v>46</v>
      </c>
      <c r="HB50" s="14">
        <f t="shared" si="72"/>
        <v>7953013</v>
      </c>
      <c r="HD50" s="14">
        <f t="shared" si="73"/>
        <v>58532</v>
      </c>
      <c r="HE50" s="14">
        <f t="shared" si="74"/>
        <v>29492</v>
      </c>
      <c r="HF50" s="29">
        <f t="shared" si="75"/>
        <v>4608</v>
      </c>
      <c r="HG50" s="29">
        <f t="shared" si="76"/>
        <v>3090</v>
      </c>
      <c r="HH50" s="29">
        <f t="shared" si="77"/>
        <v>3262</v>
      </c>
      <c r="HI50" s="29">
        <f t="shared" si="78"/>
        <v>3115</v>
      </c>
      <c r="HJ50" s="14">
        <f t="shared" si="79"/>
        <v>1.0914000000000001</v>
      </c>
      <c r="HK50" s="14">
        <f t="shared" si="80"/>
        <v>1.0914000000000001</v>
      </c>
      <c r="HL50" s="14">
        <f t="shared" si="81"/>
        <v>17172</v>
      </c>
      <c r="HM50" s="14">
        <f t="shared" si="82"/>
        <v>26322</v>
      </c>
      <c r="HN50" s="26">
        <f t="shared" si="83"/>
        <v>0.37483176312247646</v>
      </c>
      <c r="HO50" s="26">
        <f t="shared" si="84"/>
        <v>0.66722408026755853</v>
      </c>
      <c r="HP50" s="29">
        <f t="shared" si="85"/>
        <v>4951</v>
      </c>
      <c r="HQ50" s="29">
        <f t="shared" si="86"/>
        <v>24204</v>
      </c>
      <c r="HR50" s="29">
        <f t="shared" si="87"/>
        <v>26396</v>
      </c>
      <c r="HS50" s="26">
        <f t="shared" si="88"/>
        <v>0.3993454179254784</v>
      </c>
      <c r="HT50" s="26">
        <f t="shared" si="89"/>
        <v>0.43710976837865056</v>
      </c>
      <c r="HU50" s="26">
        <f t="shared" si="90"/>
        <v>0.43710976837865056</v>
      </c>
      <c r="HV50" s="26">
        <f t="shared" si="91"/>
        <v>0</v>
      </c>
      <c r="HW50" s="29">
        <f t="shared" si="114"/>
        <v>1.3993454179254785</v>
      </c>
      <c r="HX50" s="29">
        <f t="shared" si="115"/>
        <v>1.7963872104733132</v>
      </c>
      <c r="HY50" s="29">
        <f t="shared" si="116"/>
        <v>1.7963872104733132</v>
      </c>
      <c r="HZ50" s="29">
        <f t="shared" si="117"/>
        <v>34640.795820745217</v>
      </c>
      <c r="IA50" s="29">
        <f t="shared" si="118"/>
        <v>28986.504028197382</v>
      </c>
      <c r="IB50" s="29">
        <f t="shared" si="119"/>
        <v>23708.718403826788</v>
      </c>
      <c r="IC50" s="29">
        <f t="shared" si="120"/>
        <v>253614</v>
      </c>
      <c r="ID50" s="14">
        <f t="shared" si="92"/>
        <v>87336.02</v>
      </c>
      <c r="IH50" s="14">
        <v>1</v>
      </c>
      <c r="II50" s="14">
        <v>1</v>
      </c>
      <c r="IJ50" s="14">
        <v>480</v>
      </c>
      <c r="IK50" s="14">
        <v>80</v>
      </c>
      <c r="IL50" s="14">
        <v>60</v>
      </c>
      <c r="IM50" s="23">
        <f t="shared" si="93"/>
        <v>13459484</v>
      </c>
      <c r="IN50" s="23">
        <f t="shared" si="110"/>
        <v>1</v>
      </c>
      <c r="IO50" s="23">
        <f t="shared" si="111"/>
        <v>13459.48</v>
      </c>
      <c r="IP50" s="23">
        <f t="shared" si="112"/>
        <v>18814818</v>
      </c>
      <c r="IQ50" s="23">
        <f t="shared" si="96"/>
        <v>1</v>
      </c>
      <c r="IR50" s="23">
        <f t="shared" si="97"/>
        <v>18814.82</v>
      </c>
      <c r="IS50" s="14">
        <v>1</v>
      </c>
      <c r="IT50" s="14">
        <v>1</v>
      </c>
      <c r="IU50" s="14">
        <v>240</v>
      </c>
      <c r="IV50" s="14">
        <v>40</v>
      </c>
      <c r="IW50" s="14">
        <v>30</v>
      </c>
      <c r="IX50" s="23">
        <f>INT(($HP50*$GI50*IU50*$HW50+$HQ50*$GJ50*$HX50*IV50+$HR50*$GK50*$HY50*IW50)+$IC50*IS50+($HQ50*$GJ50*$HX50*IT50*5*6/1.5+$HR50*$GK50*$HY50*IT50*5*6/2))</f>
        <v>7844584</v>
      </c>
      <c r="IY50" s="23">
        <f t="shared" si="98"/>
        <v>1</v>
      </c>
      <c r="IZ50" s="23">
        <f t="shared" si="99"/>
        <v>7844.58</v>
      </c>
      <c r="JA50" s="23"/>
      <c r="JB50" s="23"/>
      <c r="JC50" s="23"/>
      <c r="JG50">
        <f t="shared" si="121"/>
        <v>1.307120879338151</v>
      </c>
      <c r="JH50">
        <f t="shared" si="122"/>
        <v>1.4265917277096583</v>
      </c>
      <c r="JJ50" s="14">
        <v>10</v>
      </c>
      <c r="JK50" s="14">
        <v>2</v>
      </c>
      <c r="JL50" s="14">
        <v>1.5</v>
      </c>
      <c r="JM50" s="23">
        <f>INT(($HP50*$GI50*$HW50*JJ50+$HQ50*$GJ50*$HX50*JK50+$HR50*$GK50*$HY50*JL50))</f>
        <v>266888</v>
      </c>
      <c r="JN50" s="23">
        <f t="shared" si="100"/>
        <v>0</v>
      </c>
      <c r="JO50" s="23">
        <f t="shared" si="101"/>
        <v>266888</v>
      </c>
      <c r="JP50" s="14">
        <v>30</v>
      </c>
      <c r="JQ50" s="14">
        <v>6</v>
      </c>
      <c r="JR50" s="14">
        <v>4</v>
      </c>
      <c r="JS50" s="23">
        <f>INT(($HP50*$GI50*$HW50*JP50+$HQ50*$GJ50*$HX50*JQ50+$HR50*$GK50*$HY50*JR50))</f>
        <v>771030</v>
      </c>
      <c r="JT50" s="23">
        <f t="shared" si="102"/>
        <v>0</v>
      </c>
      <c r="JU50" s="23">
        <f t="shared" si="103"/>
        <v>771030</v>
      </c>
      <c r="JW50" s="23">
        <f t="shared" si="104"/>
        <v>1028040</v>
      </c>
      <c r="JX50" s="23">
        <f t="shared" si="105"/>
        <v>1</v>
      </c>
      <c r="JY50" s="23">
        <f t="shared" si="106"/>
        <v>1028.04</v>
      </c>
      <c r="JZ50" s="23">
        <f t="shared" si="113"/>
        <v>400332</v>
      </c>
      <c r="KA50" s="23">
        <f t="shared" si="108"/>
        <v>0</v>
      </c>
      <c r="KB50" s="23">
        <f t="shared" si="109"/>
        <v>400332</v>
      </c>
    </row>
    <row r="51" spans="1:288" ht="16.5" x14ac:dyDescent="0.2">
      <c r="C51" s="14">
        <f t="shared" si="39"/>
        <v>1</v>
      </c>
      <c r="D51" s="14">
        <v>47</v>
      </c>
      <c r="E51" s="14" t="s">
        <v>739</v>
      </c>
      <c r="F51" s="14">
        <v>132</v>
      </c>
      <c r="G51" s="14">
        <v>132</v>
      </c>
      <c r="H51" s="14">
        <v>132</v>
      </c>
      <c r="I51" s="14">
        <v>132</v>
      </c>
      <c r="J51" s="14">
        <v>4</v>
      </c>
      <c r="K51" s="14">
        <v>4</v>
      </c>
      <c r="L51" s="14">
        <v>3</v>
      </c>
      <c r="M51" s="14">
        <v>2</v>
      </c>
      <c r="N51" s="14">
        <v>2</v>
      </c>
      <c r="O51" s="14">
        <v>2</v>
      </c>
      <c r="P51" s="14">
        <v>4</v>
      </c>
      <c r="Q51" s="14">
        <v>4</v>
      </c>
      <c r="R51" s="14">
        <v>4</v>
      </c>
      <c r="S51" s="14">
        <v>4</v>
      </c>
      <c r="T51" s="14">
        <v>4</v>
      </c>
      <c r="U51" s="14">
        <v>4</v>
      </c>
      <c r="V51" s="14">
        <v>4</v>
      </c>
      <c r="W51" s="14">
        <v>4</v>
      </c>
      <c r="X51" s="14">
        <v>132</v>
      </c>
      <c r="Y51" s="14">
        <v>132</v>
      </c>
      <c r="Z51" s="14">
        <v>132</v>
      </c>
      <c r="AA51" s="14">
        <v>132</v>
      </c>
      <c r="AB51" s="14">
        <v>132</v>
      </c>
      <c r="AC51" s="14">
        <v>132</v>
      </c>
      <c r="AD51" s="14">
        <v>132</v>
      </c>
      <c r="AE51" s="14">
        <v>132</v>
      </c>
      <c r="AF51" s="14">
        <v>15</v>
      </c>
      <c r="AG51" s="14">
        <v>15</v>
      </c>
      <c r="AH51" s="14">
        <v>15</v>
      </c>
      <c r="AI51" s="14">
        <v>15</v>
      </c>
      <c r="AJ51" s="14">
        <v>15</v>
      </c>
      <c r="AK51" s="14">
        <v>15</v>
      </c>
      <c r="AL51" s="14">
        <v>14</v>
      </c>
      <c r="AM51" s="14">
        <v>14</v>
      </c>
      <c r="AN51" s="14">
        <v>2</v>
      </c>
      <c r="AO51" s="14">
        <v>2</v>
      </c>
      <c r="AP51" s="14">
        <v>2</v>
      </c>
      <c r="AQ51" s="14">
        <v>2</v>
      </c>
      <c r="AR51" s="14">
        <v>2</v>
      </c>
      <c r="AS51" s="14">
        <v>0</v>
      </c>
      <c r="AT51" s="14">
        <v>0</v>
      </c>
      <c r="AU51" s="14">
        <v>0</v>
      </c>
      <c r="AV51" s="14">
        <v>0</v>
      </c>
      <c r="AW51" s="14">
        <v>1</v>
      </c>
      <c r="AX51" s="14">
        <v>1</v>
      </c>
      <c r="AY51" s="14">
        <v>0</v>
      </c>
      <c r="AZ51" s="14">
        <v>0</v>
      </c>
      <c r="BA51" s="14">
        <v>9</v>
      </c>
      <c r="BF51" s="14">
        <f>ROUND((INDEX(新战舰养成!S$6:S$18,通天塔!$J51+1)+INDEX(新战舰养成!D$6:D$18,通天塔!$J51+1)*(通天塔!$G51-1))*INDEX(战舰突破!$D$6:$D$18,通天塔!$M51+1),0)</f>
        <v>11330</v>
      </c>
      <c r="BG51" s="14">
        <f>ROUND((INDEX(新战舰养成!T$6:T$18,通天塔!$J51+1)+INDEX(新战舰养成!E$6:E$18,通天塔!$J51+1)*(通天塔!$G51-1))*INDEX(战舰突破!$D$6:$D$18,通天塔!$M51+1),0)</f>
        <v>90571</v>
      </c>
      <c r="BH51" s="14">
        <f>ROUND((INDEX(新战舰养成!U$6:U$18,通天塔!$J51+1)+INDEX(新战舰养成!F$6:F$18,通天塔!$J51+1)*(通天塔!$G51-1))*INDEX(战舰突破!$D$6:$D$18,通天塔!$M51+1),0)</f>
        <v>5760</v>
      </c>
      <c r="BI51" s="14">
        <f>ROUND((INDEX(新战舰养成!V$6:V$18,通天塔!$J51+1)+INDEX(新战舰养成!G$6:G$18,通天塔!$J51+1)*(通天塔!$G51-1))*INDEX(战舰突破!$D$6:$D$18,通天塔!$M51+1),0)</f>
        <v>360</v>
      </c>
      <c r="BJ51" s="14">
        <f>ROUND((INDEX(新战舰养成!W$6:W$18,通天塔!$J51+1)+INDEX(新战舰养成!H$6:H$18,通天塔!$J51+1)*(通天塔!$G51-1))*INDEX(战舰突破!$D$6:$D$18,通天塔!$M51+1),0)</f>
        <v>5</v>
      </c>
      <c r="BL51" s="14">
        <f>IF($H51&gt;0,ROUND((INDEX(新战舰养成!X$6:X$18,通天塔!$K51+1)+INDEX(新战舰养成!I$6:I$18,通天塔!$K51+1)*(通天塔!$H51-1))*INDEX(战舰突破!$D$6:$D$18,通天塔!$N51+1),0),0)</f>
        <v>11666</v>
      </c>
      <c r="BM51" s="14">
        <f>IF($H51&gt;0,ROUND((INDEX(新战舰养成!Y$6:Y$18,通天塔!$K51+1)+INDEX(新战舰养成!J$6:J$18,通天塔!$K51+1)*(通天塔!$H51-1))*INDEX(战舰突破!$D$6:$D$18,通天塔!$N51+1),0),0)</f>
        <v>0</v>
      </c>
      <c r="BN51" s="14">
        <f>IF($H51&gt;0,ROUND((INDEX(新战舰养成!Z$6:Z$18,通天塔!$K51+1)+INDEX(新战舰养成!K$6:K$18,通天塔!$K51+1)*(通天塔!$H51-1))*INDEX(战舰突破!$D$6:$D$18,通天塔!$N51+1),0),0)</f>
        <v>0</v>
      </c>
      <c r="BO51" s="14">
        <f>IF($H51&gt;0,ROUND((INDEX(新战舰养成!AA$6:AA$18,通天塔!$K51+1)+INDEX(新战舰养成!L$6:L$18,通天塔!$K51+1)*(通天塔!$H51-1))*INDEX(战舰突破!$D$6:$D$18,通天塔!$N51+1),0),0)</f>
        <v>113304</v>
      </c>
      <c r="BP51" s="14">
        <f>IF($H51&gt;0,ROUND((INDEX(新战舰养成!AB$6:AB$18,通天塔!$K51+1)+INDEX(新战舰养成!M$6:M$18,通天塔!$K51+1)*(通天塔!$H51-1))*INDEX(战舰突破!$D$6:$D$18,通天塔!$N51+1),0),0)</f>
        <v>2201</v>
      </c>
      <c r="BR51" s="14">
        <f>IF($I51&gt;0,ROUND((INDEX(新战舰养成!AC$6:AC$18,通天塔!$L51+1)+INDEX(新战舰养成!I$6:I$18,通天塔!$L51+1)*(通天塔!$I51-1))*INDEX(战舰突破!$D$6:$D$18,通天塔!$O51+1),0),0)</f>
        <v>7356</v>
      </c>
      <c r="BS51" s="14">
        <f>IF($I51&gt;0,ROUND((INDEX(新战舰养成!AD$6:AD$18,通天塔!$L51+1)+INDEX(新战舰养成!J$6:J$18,通天塔!$L51+1)*(通天塔!$I51-1))*INDEX(战舰突破!$D$6:$D$18,通天塔!$O51+1),0),0)</f>
        <v>0</v>
      </c>
      <c r="BT51" s="14">
        <f>IF($I51&gt;0,ROUND((INDEX(新战舰养成!AE$6:AE$18,通天塔!$L51+1)+INDEX(新战舰养成!K$6:K$18,通天塔!$L51+1)*(通天塔!$I51-1))*INDEX(战舰突破!$D$6:$D$18,通天塔!$O51+1),0),0)</f>
        <v>0</v>
      </c>
      <c r="BU51" s="14">
        <f>IF($I51&gt;0,ROUND((INDEX(新战舰养成!AF$6:AF$18,通天塔!$L51+1)+INDEX(新战舰养成!L$6:L$18,通天塔!$L51+1)*(通天塔!$I51-1))*INDEX(战舰突破!$D$6:$D$18,通天塔!$O51+1),0),0)</f>
        <v>53070</v>
      </c>
      <c r="BV51" s="14">
        <f>IF($I51&gt;0,ROUND((INDEX(新战舰养成!AG$6:AG$18,通天塔!$L51+1)+INDEX(新战舰养成!M$6:M$18,通天塔!$L51+1)*(通天塔!$I51-1))*INDEX(战舰突破!$D$6:$D$18,通天塔!$O51+1),0),0)</f>
        <v>1624</v>
      </c>
      <c r="BY51" s="14">
        <f>(INDEX(装备数值!$C$13:$G$116,通天塔!$P51*8+1,BY$2)+INDEX(装备数值!$C$13:$G$116,通天塔!$Q51*8+2,BY$2)+INDEX(装备数值!$C$13:$G$116,通天塔!$S51*8+3,BY$2)+INDEX(装备数值!$C$13:$G$116,通天塔!$R51*8+4,BY$2)+INDEX(装备数值!$C$13:$G$116,通天塔!$T51*8+5,BY$2)+INDEX(装备数值!$C$13:$G$116,通天塔!$U51*8+6,BY$2)+INDEX(装备数值!$C$13:$G$116,通天塔!$V51*8+7,BY$2)+INDEX(装备数值!$C$13:$G$116,通天塔!$W51*8+8,BY$2))</f>
        <v>4800</v>
      </c>
      <c r="BZ51" s="14">
        <f>(INDEX(装备数值!$C$13:$G$116,通天塔!$P51*8+1,BZ$2)+INDEX(装备数值!$C$13:$G$116,通天塔!$Q51*8+2,BZ$2)+INDEX(装备数值!$C$13:$G$116,通天塔!$S51*8+3,BZ$2)+INDEX(装备数值!$C$13:$G$116,通天塔!$R51*8+4,BZ$2)+INDEX(装备数值!$C$13:$G$116,通天塔!$T51*8+5,BZ$2)+INDEX(装备数值!$C$13:$G$116,通天塔!$U51*8+6,BZ$2)+INDEX(装备数值!$C$13:$G$116,通天塔!$V51*8+7,BZ$2)+INDEX(装备数值!$C$13:$G$116,通天塔!$W51*8+8,BZ$2))</f>
        <v>36000</v>
      </c>
      <c r="CA51" s="14">
        <f>(INDEX(装备数值!$C$13:$G$116,通天塔!$P51*8+1,CA$2)+INDEX(装备数值!$C$13:$G$116,通天塔!$Q51*8+2,CA$2)+INDEX(装备数值!$C$13:$G$116,通天塔!$S51*8+3,CA$2)+INDEX(装备数值!$C$13:$G$116,通天塔!$R51*8+4,CA$2)+INDEX(装备数值!$C$13:$G$116,通天塔!$T51*8+5,CA$2)+INDEX(装备数值!$C$13:$G$116,通天塔!$U51*8+6,CA$2)+INDEX(装备数值!$C$13:$G$116,通天塔!$V51*8+7,CA$2)+INDEX(装备数值!$C$13:$G$116,通天塔!$W51*8+8,CA$2))</f>
        <v>2400</v>
      </c>
      <c r="CB51" s="14">
        <f>(INDEX(装备数值!$C$13:$G$116,通天塔!$P51*8+1,CB$2)+INDEX(装备数值!$C$13:$G$116,通天塔!$Q51*8+2,CB$2)+INDEX(装备数值!$C$13:$G$116,通天塔!$S51*8+3,CB$2)+INDEX(装备数值!$C$13:$G$116,通天塔!$R51*8+4,CB$2)+INDEX(装备数值!$C$13:$G$116,通天塔!$T51*8+5,CB$2)+INDEX(装备数值!$C$13:$G$116,通天塔!$U51*8+6,CB$2)+INDEX(装备数值!$C$13:$G$116,通天塔!$V51*8+7,CB$2)+INDEX(装备数值!$C$13:$G$116,通天塔!$W51*8+8,CB$2))</f>
        <v>48000</v>
      </c>
      <c r="CC51" s="14">
        <f>(INDEX(装备数值!$C$13:$G$116,通天塔!$P51*8+1,CC$2)+INDEX(装备数值!$C$13:$G$116,通天塔!$Q51*8+2,CC$2)+INDEX(装备数值!$C$13:$G$116,通天塔!$S51*8+3,CC$2)+INDEX(装备数值!$C$13:$G$116,通天塔!$R51*8+4,CC$2)+INDEX(装备数值!$C$13:$G$116,通天塔!$T51*8+5,CC$2)+INDEX(装备数值!$C$13:$G$116,通天塔!$U51*8+6,CC$2)+INDEX(装备数值!$C$13:$G$116,通天塔!$V51*8+7,CC$2)+INDEX(装备数值!$C$13:$G$116,通天塔!$W51*8+8,CC$2))</f>
        <v>920</v>
      </c>
      <c r="CF51" s="14">
        <f>INDEX(装备数值!$I$13:$M$116,通天塔!$P51*8+1,CF$2)*$X51+INDEX(装备数值!$I$13:$M$116,通天塔!$Q51*8+2,CF$2)*$Y51+INDEX(装备数值!$I$13:$M$116,通天塔!$S51*8+3,CF$2)*$Z51+INDEX(装备数值!$I$13:$M$116,通天塔!$R51*8+4,CF$2)*$AA51+INDEX(装备数值!$I$13:$M$116,通天塔!$T51*8+5,CF$2)*$AB51+INDEX(装备数值!$I$13:$M$116,通天塔!$U51*8+6,CF$2)*$AC51+INDEX(装备数值!$I$13:$M$116,通天塔!$V51*8+7,CF$2)*$AD51+INDEX(装备数值!$I$13:$M$116,通天塔!$W51*8+8,CF$2)*$AE51</f>
        <v>15840</v>
      </c>
      <c r="CG51" s="14">
        <f>INDEX(装备数值!$I$13:$M$116,通天塔!$P51*8+1,CG$2)*$X51+INDEX(装备数值!$I$13:$M$116,通天塔!$Q51*8+2,CG$2)*$Y51+INDEX(装备数值!$I$13:$M$116,通天塔!$S51*8+3,CG$2)*$Z51+INDEX(装备数值!$I$13:$M$116,通天塔!$R51*8+4,CG$2)*$AA51+INDEX(装备数值!$I$13:$M$116,通天塔!$T51*8+5,CG$2)*$AB51+INDEX(装备数值!$I$13:$M$116,通天塔!$U51*8+6,CG$2)*$AC51+INDEX(装备数值!$I$13:$M$116,通天塔!$V51*8+7,CG$2)*$AD51+INDEX(装备数值!$I$13:$M$116,通天塔!$W51*8+8,CG$2)*$AE51</f>
        <v>118800</v>
      </c>
      <c r="CH51" s="14">
        <f>INDEX(装备数值!$I$13:$M$116,通天塔!$P51*8+1,CH$2)*$X51+INDEX(装备数值!$I$13:$M$116,通天塔!$Q51*8+2,CH$2)*$Y51+INDEX(装备数值!$I$13:$M$116,通天塔!$S51*8+3,CH$2)*$Z51+INDEX(装备数值!$I$13:$M$116,通天塔!$R51*8+4,CH$2)*$AA51+INDEX(装备数值!$I$13:$M$116,通天塔!$T51*8+5,CH$2)*$AB51+INDEX(装备数值!$I$13:$M$116,通天塔!$U51*8+6,CH$2)*$AC51+INDEX(装备数值!$I$13:$M$116,通天塔!$V51*8+7,CH$2)*$AD51+INDEX(装备数值!$I$13:$M$116,通天塔!$W51*8+8,CH$2)*$AE51</f>
        <v>7920</v>
      </c>
      <c r="CI51" s="14">
        <f>INDEX(装备数值!$I$13:$M$116,通天塔!$P51*8+1,CI$2)*$X51+INDEX(装备数值!$I$13:$M$116,通天塔!$Q51*8+2,CI$2)*$Y51+INDEX(装备数值!$I$13:$M$116,通天塔!$S51*8+3,CI$2)*$Z51+INDEX(装备数值!$I$13:$M$116,通天塔!$R51*8+4,CI$2)*$AA51+INDEX(装备数值!$I$13:$M$116,通天塔!$T51*8+5,CI$2)*$AB51+INDEX(装备数值!$I$13:$M$116,通天塔!$U51*8+6,CI$2)*$AC51+INDEX(装备数值!$I$13:$M$116,通天塔!$V51*8+7,CI$2)*$AD51+INDEX(装备数值!$I$13:$M$116,通天塔!$W51*8+8,CI$2)*$AE51</f>
        <v>158400</v>
      </c>
      <c r="CJ51" s="14">
        <f>INDEX(装备数值!$I$13:$M$116,通天塔!$P51*8+1,CJ$2)*$X51+INDEX(装备数值!$I$13:$M$116,通天塔!$Q51*8+2,CJ$2)*$Y51+INDEX(装备数值!$I$13:$M$116,通天塔!$S51*8+3,CJ$2)*$Z51+INDEX(装备数值!$I$13:$M$116,通天塔!$R51*8+4,CJ$2)*$AA51+INDEX(装备数值!$I$13:$M$116,通天塔!$T51*8+5,CJ$2)*$AB51+INDEX(装备数值!$I$13:$M$116,通天塔!$U51*8+6,CJ$2)*$AC51+INDEX(装备数值!$I$13:$M$116,通天塔!$V51*8+7,CJ$2)*$AD51+INDEX(装备数值!$I$13:$M$116,通天塔!$W51*8+8,CJ$2)*$AE51</f>
        <v>3036</v>
      </c>
      <c r="CM51" s="14">
        <f>INDEX(装备数值!$X$13:$AH$116,$P51*8+1,CM$2)*$AF51+INDEX(装备数值!$X$13:$AH$116,$Q51*8+2,CM$2)*$AG51+INDEX(装备数值!$X$13:$AH$116,$S51*8+3,CM$2)*$AH51+INDEX(装备数值!$X$13:$AH$116,$R51*8+4,CM$2)*$AI51+INDEX(装备数值!$X$13:$AH$116,$T51*8+5,CM$2)*$AJ51+INDEX(装备数值!$X$13:$AH$116,$U51*8+6,CM$2)*$AK51+INDEX(装备数值!$X$13:$AH$116,$V51*8+7,CM$2)*$AL51+INDEX(装备数值!$X$13:$AH$116,$W51*8+8,CM$2)*$AM51</f>
        <v>5600</v>
      </c>
      <c r="CN51" s="14">
        <f>INDEX(装备数值!$X$13:$AH$116,$P51*8+1,CN$2)*$AF51+INDEX(装备数值!$X$13:$AH$116,$Q51*8+2,CN$2)*$AG51+INDEX(装备数值!$X$13:$AH$116,$S51*8+3,CN$2)*$AH51+INDEX(装备数值!$X$13:$AH$116,$R51*8+4,CN$2)*$AI51+INDEX(装备数值!$X$13:$AH$116,$T51*8+5,CN$2)*$AJ51+INDEX(装备数值!$X$13:$AH$116,$U51*8+6,CN$2)*$AK51+INDEX(装备数值!$X$13:$AH$116,$V51*8+7,CN$2)*$AL51+INDEX(装备数值!$X$13:$AH$116,$W51*8+8,CN$2)*$AM51</f>
        <v>43500</v>
      </c>
      <c r="CO51" s="14">
        <f>INDEX(装备数值!$X$13:$AH$116,$P51*8+1,CO$2)*$AF51+INDEX(装备数值!$X$13:$AH$116,$Q51*8+2,CO$2)*$AG51+INDEX(装备数值!$X$13:$AH$116,$S51*8+3,CO$2)*$AH51+INDEX(装备数值!$X$13:$AH$116,$R51*8+4,CO$2)*$AI51+INDEX(装备数值!$X$13:$AH$116,$T51*8+5,CO$2)*$AJ51+INDEX(装备数值!$X$13:$AH$116,$U51*8+6,CO$2)*$AK51+INDEX(装备数值!$X$13:$AH$116,$V51*8+7,CO$2)*$AL51+INDEX(装备数值!$X$13:$AH$116,$W51*8+8,CO$2)*$AM51</f>
        <v>3000</v>
      </c>
      <c r="CP51" s="14">
        <f>INDEX(装备数值!$X$13:$AH$116,$P51*8+1,CP$2)*$AF51+INDEX(装备数值!$X$13:$AH$116,$Q51*8+2,CP$2)*$AG51+INDEX(装备数值!$X$13:$AH$116,$S51*8+3,CP$2)*$AH51+INDEX(装备数值!$X$13:$AH$116,$R51*8+4,CP$2)*$AI51+INDEX(装备数值!$X$13:$AH$116,$T51*8+5,CP$2)*$AJ51+INDEX(装备数值!$X$13:$AH$116,$U51*8+6,CP$2)*$AK51+INDEX(装备数值!$X$13:$AH$116,$V51*8+7,CP$2)*$AL51+INDEX(装备数值!$X$13:$AH$116,$W51*8+8,CP$2)*$AM51</f>
        <v>58000</v>
      </c>
      <c r="CQ51" s="14">
        <f>INDEX(装备数值!$X$13:$AH$116,$P51*8+1,CQ$2)*$AF51+INDEX(装备数值!$X$13:$AH$116,$Q51*8+2,CQ$2)*$AG51+INDEX(装备数值!$X$13:$AH$116,$S51*8+3,CQ$2)*$AH51+INDEX(装备数值!$X$13:$AH$116,$R51*8+4,CQ$2)*$AI51+INDEX(装备数值!$X$13:$AH$116,$T51*8+5,CQ$2)*$AJ51+INDEX(装备数值!$X$13:$AH$116,$U51*8+6,CQ$2)*$AK51+INDEX(装备数值!$X$13:$AH$116,$V51*8+7,CQ$2)*$AL51+INDEX(装备数值!$X$13:$AH$116,$W51*8+8,CQ$2)*$AM51</f>
        <v>1200</v>
      </c>
      <c r="CR51" s="14">
        <f>INDEX(装备数值!$X$13:$AH$116,$P51*8+1,CR$2)*$AF51+INDEX(装备数值!$X$13:$AH$116,$Q51*8+2,CR$2)*$AG51+INDEX(装备数值!$X$13:$AH$116,$S51*8+3,CR$2)*$AH51+INDEX(装备数值!$X$13:$AH$116,$R51*8+4,CR$2)*$AI51+INDEX(装备数值!$X$13:$AH$116,$T51*8+5,CR$2)*$AJ51+INDEX(装备数值!$X$13:$AH$116,$U51*8+6,CR$2)*$AK51+INDEX(装备数值!$X$13:$AH$116,$V51*8+7,CR$2)*$AL51+INDEX(装备数值!$X$13:$AH$116,$W51*8+8,CR$2)*$AM51</f>
        <v>4500</v>
      </c>
      <c r="CS51" s="14">
        <f>INDEX(装备数值!$X$13:$AH$116,$P51*8+1,CS$2)*$AF51+INDEX(装备数值!$X$13:$AH$116,$Q51*8+2,CS$2)*$AG51+INDEX(装备数值!$X$13:$AH$116,$S51*8+3,CS$2)*$AH51+INDEX(装备数值!$X$13:$AH$116,$R51*8+4,CS$2)*$AI51+INDEX(装备数值!$X$13:$AH$116,$T51*8+5,CS$2)*$AJ51+INDEX(装备数值!$X$13:$AH$116,$U51*8+6,CS$2)*$AK51+INDEX(装备数值!$X$13:$AH$116,$V51*8+7,CS$2)*$AL51+INDEX(装备数值!$X$13:$AH$116,$W51*8+8,CS$2)*$AM51</f>
        <v>4500</v>
      </c>
      <c r="CT51" s="14">
        <f>INDEX(装备数值!$X$13:$AH$116,$P51*8+1,CT$2)*$AF51+INDEX(装备数值!$X$13:$AH$116,$Q51*8+2,CT$2)*$AG51+INDEX(装备数值!$X$13:$AH$116,$S51*8+3,CT$2)*$AH51+INDEX(装备数值!$X$13:$AH$116,$R51*8+4,CT$2)*$AI51+INDEX(装备数值!$X$13:$AH$116,$T51*8+5,CT$2)*$AJ51+INDEX(装备数值!$X$13:$AH$116,$U51*8+6,CT$2)*$AK51+INDEX(装备数值!$X$13:$AH$116,$V51*8+7,CT$2)*$AL51+INDEX(装备数值!$X$13:$AH$116,$W51*8+8,CT$2)*$AM51</f>
        <v>4500</v>
      </c>
      <c r="CU51" s="14">
        <f>INDEX(装备数值!$X$13:$AH$116,$P51*8+1,CU$2)*$AF51+INDEX(装备数值!$X$13:$AH$116,$Q51*8+2,CU$2)*$AG51+INDEX(装备数值!$X$13:$AH$116,$S51*8+3,CU$2)*$AH51+INDEX(装备数值!$X$13:$AH$116,$R51*8+4,CU$2)*$AI51+INDEX(装备数值!$X$13:$AH$116,$T51*8+5,CU$2)*$AJ51+INDEX(装备数值!$X$13:$AH$116,$U51*8+6,CU$2)*$AK51+INDEX(装备数值!$X$13:$AH$116,$V51*8+7,CU$2)*$AL51+INDEX(装备数值!$X$13:$AH$116,$W51*8+8,CU$2)*$AM51</f>
        <v>4500</v>
      </c>
      <c r="CV51" s="14">
        <f>INDEX(装备数值!$X$13:$AH$116,$P51*8+1,CV$2)*$AF51+INDEX(装备数值!$X$13:$AH$116,$Q51*8+2,CV$2)*$AG51+INDEX(装备数值!$X$13:$AH$116,$S51*8+3,CV$2)*$AH51+INDEX(装备数值!$X$13:$AH$116,$R51*8+4,CV$2)*$AI51+INDEX(装备数值!$X$13:$AH$116,$T51*8+5,CV$2)*$AJ51+INDEX(装备数值!$X$13:$AH$116,$U51*8+6,CV$2)*$AK51+INDEX(装备数值!$X$13:$AH$116,$V51*8+7,CV$2)*$AL51+INDEX(装备数值!$X$13:$AH$116,$W51*8+8,CV$2)*$AM51</f>
        <v>14</v>
      </c>
      <c r="CW51" s="14">
        <f>INDEX(装备数值!$X$13:$AH$116,$P51*8+1,CW$2)*$AF51+INDEX(装备数值!$X$13:$AH$116,$Q51*8+2,CW$2)*$AG51+INDEX(装备数值!$X$13:$AH$116,$S51*8+3,CW$2)*$AH51+INDEX(装备数值!$X$13:$AH$116,$R51*8+4,CW$2)*$AI51+INDEX(装备数值!$X$13:$AH$116,$T51*8+5,CW$2)*$AJ51+INDEX(装备数值!$X$13:$AH$116,$U51*8+6,CW$2)*$AK51+INDEX(装备数值!$X$13:$AH$116,$V51*8+7,CW$2)*$AL51+INDEX(装备数值!$X$13:$AH$116,$W51*8+8,CW$2)*$AM51</f>
        <v>14</v>
      </c>
      <c r="CY51" s="14">
        <f>INDEX(装备数值!$AN$17:$AN$117,MATCH(MIN($X51:$AE51),装备数值!$AO$17:$AO$117,1))</f>
        <v>13</v>
      </c>
      <c r="CZ51" s="14">
        <f>IF(COUNTIF($P51:$W51,"&gt;"&amp;0)=8,INDEX(装备数值!AR$17:AR$117,$CY51+1),0)</f>
        <v>2080</v>
      </c>
      <c r="DA51" s="14">
        <f>IF(COUNTIF($P51:$W51,"&gt;"&amp;0)=8,INDEX(装备数值!AS$17:AS$117,$CY51+1),0)</f>
        <v>15600</v>
      </c>
      <c r="DB51" s="14">
        <f>IF(COUNTIF($P51:$W51,"&gt;"&amp;0)=8,INDEX(装备数值!AT$17:AT$117,$CY51+1),0)</f>
        <v>1040</v>
      </c>
      <c r="DC51" s="14">
        <f>IF(COUNTIF($P51:$W51,"&gt;"&amp;0)=8,INDEX(装备数值!AU$17:AU$117,$CY51+1),0)</f>
        <v>20800</v>
      </c>
      <c r="DD51" s="14">
        <f>IF(COUNTIF($P51:$W51,"&gt;"&amp;0)=8,INDEX(装备数值!AV$17:AV$117,$CY51+1),0)</f>
        <v>364</v>
      </c>
      <c r="DF51" s="14">
        <f>INDEX(装备数值!$AY$17:$AY$77,MATCH(MIN($AF51:$AM51),装备数值!$AZ$17:$AZ$77,1))</f>
        <v>7</v>
      </c>
      <c r="DG51" s="26">
        <f>INDEX(装备数值!BA$17:BA$77,通天塔!DF51+1)</f>
        <v>7.0000000000000007E-2</v>
      </c>
      <c r="DH51" s="26">
        <f>INDEX(装备数值!BA$17:BA$77,通天塔!DF51+1)</f>
        <v>7.0000000000000007E-2</v>
      </c>
      <c r="DJ51" s="14">
        <f t="shared" si="40"/>
        <v>12</v>
      </c>
      <c r="DK51" s="14">
        <f>VLOOKUP(DJ51,军阶与晶片数值!$W$6:$X$27,2)</f>
        <v>3</v>
      </c>
      <c r="DL51" s="14">
        <f>INDEX(军阶与晶片数值!Y$6:Y$27,$DK51+1)</f>
        <v>300</v>
      </c>
      <c r="DM51" s="14">
        <f>INDEX(军阶与晶片数值!Z$6:Z$27,$DK51+1)</f>
        <v>300</v>
      </c>
      <c r="DN51" s="14">
        <f>INDEX(军阶与晶片数值!AA$6:AA$27,$DK51+1)</f>
        <v>300</v>
      </c>
      <c r="DO51" s="14">
        <f>INDEX(军阶与晶片数值!AB$6:AB$27,$DK51+1)</f>
        <v>300</v>
      </c>
      <c r="DP51" s="29">
        <f>INDEX(军阶与晶片数值!AC$6:AC$27,$DK51+1)</f>
        <v>15</v>
      </c>
      <c r="DQ51" s="29">
        <f>INDEX(军阶与晶片数值!AD$6:AD$27,$DK51+1)</f>
        <v>7.5</v>
      </c>
      <c r="DS51" s="26">
        <f>INDEX(军阶与晶片数值!I$6:I$16,AN51+1)</f>
        <v>0.03</v>
      </c>
      <c r="DT51" s="26">
        <f>INDEX(军阶与晶片数值!M$6:M$16,AO51+1)</f>
        <v>0.03</v>
      </c>
      <c r="DU51" s="26">
        <f>INDEX(军阶与晶片数值!J$6:J$16,AP51+1)</f>
        <v>0.03</v>
      </c>
      <c r="DV51" s="26">
        <f>INDEX(军阶与晶片数值!K$6:K$16,AQ51+1)</f>
        <v>0.06</v>
      </c>
      <c r="DW51" s="26">
        <f>INDEX(军阶与晶片数值!L$6:L$16,AR51+1)</f>
        <v>0.06</v>
      </c>
      <c r="DX51" s="28">
        <f>INDEX(军阶与晶片数值!N$6:N$16,AS51+1)</f>
        <v>0</v>
      </c>
      <c r="DY51" s="28">
        <f>INDEX(军阶与晶片数值!O$6:O$16,AT51+1)</f>
        <v>0</v>
      </c>
      <c r="DZ51" s="28">
        <f>INDEX(军阶与晶片数值!P$6:P$16,AU51+1)</f>
        <v>0</v>
      </c>
      <c r="EA51" s="28">
        <f>INDEX(军阶与晶片数值!Q$6:Q$16,AV51+1)</f>
        <v>0</v>
      </c>
      <c r="EB51" s="26">
        <f>INDEX(军阶与晶片数值!R$6:R$16,AW51+1)</f>
        <v>0.02</v>
      </c>
      <c r="EC51" s="26">
        <f>INDEX(军阶与晶片数值!S$6:S$16,AX51+1)</f>
        <v>0.02</v>
      </c>
      <c r="ED51" s="26">
        <f>INDEX(军阶与晶片数值!T$6:T$16,AY51+1)</f>
        <v>0</v>
      </c>
      <c r="EE51" s="26">
        <f>INDEX(军阶与晶片数值!U$6:U$16,AZ51+1)</f>
        <v>0</v>
      </c>
      <c r="EG51" s="26">
        <f>INDEX(军阶与晶片数值!$C$6:$C$36,通天塔!$BA51+1)</f>
        <v>0.45</v>
      </c>
      <c r="EH51" s="26">
        <f>INDEX(军阶与晶片数值!$C$6:$C$36,通天塔!$BA51+1)</f>
        <v>0.45</v>
      </c>
      <c r="EI51" s="26">
        <f>INDEX(军阶与晶片数值!$C$6:$C$36,通天塔!$BA51+1)</f>
        <v>0.45</v>
      </c>
      <c r="EJ51" s="26">
        <f>INDEX(军阶与晶片数值!$C$6:$C$36,通天塔!$BA51+1)</f>
        <v>0.45</v>
      </c>
      <c r="EK51" s="26">
        <f>INDEX(军阶与晶片数值!$C$6:$C$36,通天塔!$BA51+1)</f>
        <v>0.45</v>
      </c>
      <c r="EM51" s="14">
        <f>INDEX(战舰突破!$H$6:$H$18,通天塔!$J51+1)+INDEX(战舰突破!$H$23:$H$35,通天塔!$K51+1)+INDEX(战舰突破!$H$40:$H$52,通天塔!$L51+1)</f>
        <v>200</v>
      </c>
      <c r="EN51" s="14">
        <f>INDEX(战舰突破!$I$6:$I$18,通天塔!$J51+1)+INDEX(战舰突破!$I$23:$I$35,通天塔!$K51+1)+INDEX(战舰突破!$I$40:$I$52,通天塔!$L51+1)</f>
        <v>200</v>
      </c>
      <c r="EO51" s="14">
        <f>INDEX(战舰突破!$J$6:$J$18,通天塔!$J51+1)+INDEX(战舰突破!$J$23:$J$35,通天塔!$K51+1)+INDEX(战舰突破!$J$40:$J$52,通天塔!$L51+1)</f>
        <v>0</v>
      </c>
      <c r="EP51" s="14">
        <f>INDEX(战舰突破!$K$6:$K$18,通天塔!$J51+1)+INDEX(战舰突破!$K$23:$K$35,通天塔!$K51+1)+INDEX(战舰突破!$K$40:$K$52,通天塔!$L51+1)</f>
        <v>0</v>
      </c>
      <c r="EQ51" s="14">
        <f>INDEX(战舰突破!$L$6:$L$18,通天塔!$J51+1)+INDEX(战舰突破!$L$23:$L$35,通天塔!$K51+1)+INDEX(战舰突破!$L$40:$L$52,通天塔!$L51+1)</f>
        <v>200</v>
      </c>
      <c r="ER51" s="18">
        <f>INDEX(战舰突破!$N$6:$N$18,通天塔!$J51+1)+INDEX(战舰突破!$N$23:$N$35,通天塔!$K51+1)+INDEX(战舰突破!$N$40:$N$52,通天塔!$L51+1)</f>
        <v>0</v>
      </c>
      <c r="ES51" s="18">
        <f>INDEX(战舰突破!$O$6:$O$18,通天塔!$J51+1)+INDEX(战舰突破!$O$23:$O$35,通天塔!$K51+1)+INDEX(战舰突破!$O$40:$O$52,通天塔!$L51+1)</f>
        <v>0</v>
      </c>
      <c r="ET51" s="18">
        <f>INDEX(战舰突破!$P$6:$P$18,通天塔!$J51+1)+INDEX(战舰突破!$P$23:$P$35,通天塔!$K51+1)+INDEX(战舰突破!$P$40:$P$52,通天塔!$L51+1)</f>
        <v>0</v>
      </c>
      <c r="EU51" s="18">
        <f>INDEX(战舰突破!$Q$6:$Q$18,通天塔!$J51+1)+INDEX(战舰突破!$Q$23:$Q$35,通天塔!$K51+1)+INDEX(战舰突破!$Q$40:$Q$52,通天塔!$L51+1)</f>
        <v>0</v>
      </c>
      <c r="EV51" s="18">
        <f>INDEX(战舰突破!$R$6:$R$18,通天塔!$J51+1)+INDEX(战舰突破!$R$23:$R$35,通天塔!$K51+1)+INDEX(战舰突破!$R$40:$R$52,通天塔!$L51+1)</f>
        <v>0</v>
      </c>
      <c r="EW51" s="18">
        <f>INDEX(战舰突破!$M$6:$M$18,通天塔!$J51+1)+INDEX(战舰突破!$M$23:$M$35,通天塔!$K51+1)+INDEX(战舰突破!$M$40:$M$52,通天塔!$L51+1)</f>
        <v>0</v>
      </c>
      <c r="EX51" s="22">
        <f>INDEX(战舰突破!$W$6:$W$18,通天塔!$J51+1)+INDEX(战舰突破!$W$23:$W$35,通天塔!$K51+1)+INDEX(战舰突破!$W$40:$W$52,通天塔!$L51+1)</f>
        <v>0.5</v>
      </c>
      <c r="FA51" s="14">
        <f>INDEX(战舰突破!$S$6:$S$18,通天塔!$J51+1)</f>
        <v>0</v>
      </c>
      <c r="FB51" s="14">
        <f>INDEX(战舰突破!$T$6:$T$18,通天塔!$J51+1)</f>
        <v>0.25</v>
      </c>
      <c r="FC51" s="14">
        <f>INDEX(战舰突破!$U$6:$U$18,通天塔!$J51+1)</f>
        <v>0.1</v>
      </c>
      <c r="FD51" s="14">
        <f>INDEX(战舰突破!$V$6:$V$18,通天塔!$J51+1)</f>
        <v>0</v>
      </c>
      <c r="FE51" s="14">
        <f>INDEX(战舰突破!$X$6:$X$18,通天塔!$J51+1)</f>
        <v>5</v>
      </c>
      <c r="FG51" s="14">
        <f>INDEX(战舰突破!$S$23:$S$35,通天塔!$J51+1)</f>
        <v>0.25</v>
      </c>
      <c r="FH51" s="14">
        <f>INDEX(战舰突破!$T$23:$T$35,通天塔!$J51+1)</f>
        <v>0.25</v>
      </c>
      <c r="FI51" s="14">
        <f>INDEX(战舰突破!$U$23:$U$35,通天塔!$J51+1)</f>
        <v>0.1</v>
      </c>
      <c r="FJ51" s="14">
        <f>INDEX(战舰突破!$V$23:$V$35,通天塔!$J51+1)</f>
        <v>0</v>
      </c>
      <c r="FK51" s="14">
        <f>INDEX(战舰突破!$X$23:$X$35,通天塔!$J51+1)</f>
        <v>75</v>
      </c>
      <c r="FM51" s="14">
        <f>INDEX(战舰突破!$S$40:$S$52,通天塔!$J51+1)</f>
        <v>0.25</v>
      </c>
      <c r="FN51" s="14">
        <f>INDEX(战舰突破!$T$40:$T$52,通天塔!$J51+1)</f>
        <v>0.25</v>
      </c>
      <c r="FO51" s="14">
        <f>INDEX(战舰突破!$U$40:$U$52,通天塔!$J51+1)</f>
        <v>0.1</v>
      </c>
      <c r="FP51" s="14">
        <f>INDEX(战舰突破!$V$40:$V$52,通天塔!$J51+1)</f>
        <v>0</v>
      </c>
      <c r="FQ51" s="14">
        <f>INDEX(战舰突破!$X$40:$X$52,通天塔!$J51+1)</f>
        <v>125</v>
      </c>
      <c r="FT51" s="14">
        <f t="shared" si="41"/>
        <v>59515</v>
      </c>
      <c r="FU51" s="14">
        <f t="shared" si="42"/>
        <v>60017</v>
      </c>
      <c r="FV51" s="14">
        <f t="shared" si="43"/>
        <v>53580</v>
      </c>
      <c r="FW51" s="14">
        <f t="shared" si="44"/>
        <v>454727</v>
      </c>
      <c r="FX51" s="14">
        <f t="shared" si="45"/>
        <v>30347</v>
      </c>
      <c r="FY51" s="14">
        <f t="shared" si="46"/>
        <v>694622</v>
      </c>
      <c r="FZ51" s="14">
        <f t="shared" si="47"/>
        <v>14370</v>
      </c>
      <c r="GA51" s="28">
        <f t="shared" si="48"/>
        <v>4800</v>
      </c>
      <c r="GB51" s="28">
        <f t="shared" si="49"/>
        <v>4800</v>
      </c>
      <c r="GC51" s="28">
        <f t="shared" si="50"/>
        <v>4800</v>
      </c>
      <c r="GD51" s="28">
        <f t="shared" si="51"/>
        <v>4800</v>
      </c>
      <c r="GE51" s="28">
        <f t="shared" si="52"/>
        <v>1.0914000000000001</v>
      </c>
      <c r="GF51" s="28">
        <f t="shared" si="53"/>
        <v>1.0914000000000001</v>
      </c>
      <c r="GG51" s="28">
        <f t="shared" si="54"/>
        <v>0</v>
      </c>
      <c r="GH51" s="28">
        <f t="shared" si="55"/>
        <v>13.03</v>
      </c>
      <c r="GI51" s="14">
        <f t="shared" si="56"/>
        <v>1</v>
      </c>
      <c r="GJ51" s="14">
        <f t="shared" si="57"/>
        <v>1.25</v>
      </c>
      <c r="GK51" s="14">
        <f t="shared" si="58"/>
        <v>1.25</v>
      </c>
      <c r="GL51" s="18">
        <f t="shared" si="59"/>
        <v>1.25</v>
      </c>
      <c r="GM51" s="18">
        <f t="shared" si="60"/>
        <v>1.25</v>
      </c>
      <c r="GN51" s="18">
        <f t="shared" si="61"/>
        <v>1.25</v>
      </c>
      <c r="GO51" s="29">
        <f t="shared" si="123"/>
        <v>4950</v>
      </c>
      <c r="GP51" s="29">
        <f t="shared" si="123"/>
        <v>5250</v>
      </c>
      <c r="GQ51" s="29">
        <f t="shared" si="123"/>
        <v>5250</v>
      </c>
      <c r="GR51" s="26">
        <f t="shared" si="63"/>
        <v>0.1</v>
      </c>
      <c r="GS51" s="26">
        <f t="shared" si="64"/>
        <v>0.1</v>
      </c>
      <c r="GT51" s="26">
        <f t="shared" si="65"/>
        <v>0.1</v>
      </c>
      <c r="GU51" s="14">
        <f t="shared" si="66"/>
        <v>2</v>
      </c>
      <c r="GV51" s="14">
        <f t="shared" si="67"/>
        <v>2</v>
      </c>
      <c r="GW51" s="14">
        <f t="shared" si="68"/>
        <v>2</v>
      </c>
      <c r="GX51" s="14">
        <f t="shared" si="69"/>
        <v>5</v>
      </c>
      <c r="GY51" s="14">
        <f t="shared" si="70"/>
        <v>75</v>
      </c>
      <c r="GZ51" s="14">
        <f t="shared" si="71"/>
        <v>125</v>
      </c>
      <c r="HA51">
        <v>47</v>
      </c>
      <c r="HB51" s="14">
        <f t="shared" si="72"/>
        <v>8023063</v>
      </c>
      <c r="HD51" s="14">
        <f t="shared" si="73"/>
        <v>59080</v>
      </c>
      <c r="HE51" s="14">
        <f t="shared" si="74"/>
        <v>29727</v>
      </c>
      <c r="HF51" s="29">
        <f t="shared" si="75"/>
        <v>4608</v>
      </c>
      <c r="HG51" s="29">
        <f t="shared" si="76"/>
        <v>3090</v>
      </c>
      <c r="HH51" s="29">
        <f t="shared" si="77"/>
        <v>3337</v>
      </c>
      <c r="HI51" s="29">
        <f t="shared" si="78"/>
        <v>3115</v>
      </c>
      <c r="HJ51" s="14">
        <f t="shared" si="79"/>
        <v>1.0914000000000001</v>
      </c>
      <c r="HK51" s="14">
        <f t="shared" si="80"/>
        <v>1.0914000000000001</v>
      </c>
      <c r="HL51" s="14">
        <f t="shared" si="81"/>
        <v>17311</v>
      </c>
      <c r="HM51" s="14">
        <f t="shared" si="82"/>
        <v>26357</v>
      </c>
      <c r="HN51" s="26">
        <f t="shared" si="83"/>
        <v>0.39165545087483178</v>
      </c>
      <c r="HO51" s="26">
        <f t="shared" si="84"/>
        <v>0.65143866733972744</v>
      </c>
      <c r="HP51" s="29">
        <f t="shared" si="85"/>
        <v>5015</v>
      </c>
      <c r="HQ51" s="29">
        <f t="shared" si="86"/>
        <v>24510</v>
      </c>
      <c r="HR51" s="29">
        <f t="shared" si="87"/>
        <v>26775</v>
      </c>
      <c r="HS51" s="26">
        <f t="shared" si="88"/>
        <v>0.41193353474320238</v>
      </c>
      <c r="HT51" s="26">
        <f t="shared" si="89"/>
        <v>0.44969788519637466</v>
      </c>
      <c r="HU51" s="26">
        <f t="shared" si="90"/>
        <v>0.44969788519637466</v>
      </c>
      <c r="HV51" s="26">
        <f t="shared" si="91"/>
        <v>1.1933534743202356E-2</v>
      </c>
      <c r="HW51" s="29">
        <f t="shared" si="114"/>
        <v>1.4</v>
      </c>
      <c r="HX51" s="29">
        <f t="shared" si="115"/>
        <v>1.7972054380664653</v>
      </c>
      <c r="HY51" s="29">
        <f t="shared" si="116"/>
        <v>1.7972054380664653</v>
      </c>
      <c r="HZ51" s="29">
        <f t="shared" si="117"/>
        <v>35104.999999999993</v>
      </c>
      <c r="IA51" s="29">
        <f t="shared" si="118"/>
        <v>29366.336858006045</v>
      </c>
      <c r="IB51" s="29">
        <f t="shared" si="119"/>
        <v>24060.087802114806</v>
      </c>
      <c r="IC51" s="29">
        <f t="shared" si="120"/>
        <v>255637</v>
      </c>
      <c r="ID51" s="14">
        <f t="shared" si="92"/>
        <v>88531.42</v>
      </c>
      <c r="IH51" s="14">
        <v>1</v>
      </c>
      <c r="II51" s="14">
        <v>1</v>
      </c>
      <c r="IJ51" s="14">
        <v>480</v>
      </c>
      <c r="IK51" s="14">
        <v>80</v>
      </c>
      <c r="IL51" s="14">
        <v>60</v>
      </c>
      <c r="IM51" s="23">
        <f t="shared" si="93"/>
        <v>13643171</v>
      </c>
      <c r="IN51" s="23">
        <f t="shared" si="110"/>
        <v>1</v>
      </c>
      <c r="IO51" s="23">
        <f t="shared" si="111"/>
        <v>13643.17</v>
      </c>
      <c r="IP51" s="23">
        <f t="shared" si="112"/>
        <v>18976375</v>
      </c>
      <c r="IQ51" s="23">
        <f t="shared" si="96"/>
        <v>1</v>
      </c>
      <c r="IR51" s="23">
        <f t="shared" si="97"/>
        <v>18976.38</v>
      </c>
      <c r="IS51" s="14">
        <v>1</v>
      </c>
      <c r="IT51" s="14">
        <v>1</v>
      </c>
      <c r="IU51" s="14">
        <v>240</v>
      </c>
      <c r="IV51" s="14">
        <v>40</v>
      </c>
      <c r="IW51" s="14">
        <v>30</v>
      </c>
      <c r="IX51" s="23">
        <f>INT(($HP51*$GI51*IU51*$HW51+$HQ51*$GJ51*$HX51*IV51+$HR51*$GK51*$HY51*IW51)+$IC51*IS51+($HQ51*$GJ51*$HX51*IT51*5*6/1.5+$HR51*$GK51*$HY51*IT51*5*6/2))</f>
        <v>7951149</v>
      </c>
      <c r="IY51" s="23">
        <f t="shared" si="98"/>
        <v>1</v>
      </c>
      <c r="IZ51" s="23">
        <f t="shared" si="99"/>
        <v>7951.15</v>
      </c>
      <c r="JA51" s="23"/>
      <c r="JB51" s="23"/>
      <c r="JC51" s="23"/>
      <c r="JG51">
        <f t="shared" si="121"/>
        <v>1.3070162895701496</v>
      </c>
      <c r="JH51">
        <f t="shared" si="122"/>
        <v>1.4264775784368615</v>
      </c>
      <c r="JJ51" s="14">
        <v>10</v>
      </c>
      <c r="JK51" s="14">
        <v>2</v>
      </c>
      <c r="JL51" s="14">
        <v>1.5</v>
      </c>
      <c r="JM51" s="23">
        <f>INT(($HP51*$GI51*$HW51*JJ51+$HQ51*$GJ51*$HX51*JK51+$HR51*$GK51*$HY51*JL51))</f>
        <v>270559</v>
      </c>
      <c r="JN51" s="23">
        <f t="shared" si="100"/>
        <v>0</v>
      </c>
      <c r="JO51" s="23">
        <f t="shared" si="101"/>
        <v>270559</v>
      </c>
      <c r="JP51" s="14">
        <v>30</v>
      </c>
      <c r="JQ51" s="14">
        <v>6</v>
      </c>
      <c r="JR51" s="14">
        <v>4</v>
      </c>
      <c r="JS51" s="23">
        <f>INT(($HP51*$GI51*$HW51*JP51+$HQ51*$GJ51*$HX51*JQ51+$HR51*$GK51*$HY51*JR51))</f>
        <v>781602</v>
      </c>
      <c r="JT51" s="23">
        <f t="shared" si="102"/>
        <v>0</v>
      </c>
      <c r="JU51" s="23">
        <f t="shared" si="103"/>
        <v>781602</v>
      </c>
      <c r="JW51" s="23">
        <f t="shared" si="104"/>
        <v>1042136</v>
      </c>
      <c r="JX51" s="23">
        <f t="shared" si="105"/>
        <v>1</v>
      </c>
      <c r="JY51" s="23">
        <f t="shared" si="106"/>
        <v>1042.1400000000001</v>
      </c>
      <c r="JZ51" s="23">
        <f t="shared" si="113"/>
        <v>405839</v>
      </c>
      <c r="KA51" s="23">
        <f t="shared" si="108"/>
        <v>0</v>
      </c>
      <c r="KB51" s="23">
        <f t="shared" si="109"/>
        <v>405839</v>
      </c>
    </row>
    <row r="52" spans="1:288" ht="16.5" x14ac:dyDescent="0.2">
      <c r="A52">
        <v>19</v>
      </c>
      <c r="B52">
        <v>580</v>
      </c>
      <c r="C52" s="14">
        <f t="shared" si="39"/>
        <v>1</v>
      </c>
      <c r="D52" s="14">
        <v>48</v>
      </c>
      <c r="E52" s="14" t="s">
        <v>699</v>
      </c>
      <c r="F52" s="14">
        <v>140</v>
      </c>
      <c r="G52" s="14">
        <v>140</v>
      </c>
      <c r="H52" s="14">
        <v>140</v>
      </c>
      <c r="I52" s="14">
        <v>140</v>
      </c>
      <c r="J52" s="14">
        <v>4</v>
      </c>
      <c r="K52" s="14">
        <v>4</v>
      </c>
      <c r="L52" s="14">
        <v>4</v>
      </c>
      <c r="M52" s="14">
        <v>2</v>
      </c>
      <c r="N52" s="14">
        <v>2</v>
      </c>
      <c r="O52" s="14">
        <v>2</v>
      </c>
      <c r="P52" s="14">
        <v>5</v>
      </c>
      <c r="Q52" s="14">
        <v>4</v>
      </c>
      <c r="R52" s="14">
        <v>4</v>
      </c>
      <c r="S52" s="14">
        <v>4</v>
      </c>
      <c r="T52" s="14">
        <v>4</v>
      </c>
      <c r="U52" s="14">
        <v>4</v>
      </c>
      <c r="V52" s="14">
        <v>5</v>
      </c>
      <c r="W52" s="14">
        <v>5</v>
      </c>
      <c r="X52" s="14">
        <v>140</v>
      </c>
      <c r="Y52" s="14">
        <v>140</v>
      </c>
      <c r="Z52" s="14">
        <v>140</v>
      </c>
      <c r="AA52" s="14">
        <v>140</v>
      </c>
      <c r="AB52" s="14">
        <v>140</v>
      </c>
      <c r="AC52" s="14">
        <v>140</v>
      </c>
      <c r="AD52" s="14">
        <v>140</v>
      </c>
      <c r="AE52" s="14">
        <v>140</v>
      </c>
      <c r="AF52" s="14">
        <v>15</v>
      </c>
      <c r="AG52" s="14">
        <v>16</v>
      </c>
      <c r="AH52" s="14">
        <v>16</v>
      </c>
      <c r="AI52" s="14">
        <v>16</v>
      </c>
      <c r="AJ52" s="14">
        <v>16</v>
      </c>
      <c r="AK52" s="14">
        <v>16</v>
      </c>
      <c r="AL52" s="14">
        <v>15</v>
      </c>
      <c r="AM52" s="14">
        <v>15</v>
      </c>
      <c r="AN52" s="14">
        <v>2</v>
      </c>
      <c r="AO52" s="14">
        <v>3</v>
      </c>
      <c r="AP52" s="14">
        <v>3</v>
      </c>
      <c r="AQ52" s="14">
        <v>3</v>
      </c>
      <c r="AR52" s="14">
        <v>3</v>
      </c>
      <c r="AS52" s="14">
        <v>0</v>
      </c>
      <c r="AT52" s="14">
        <v>0</v>
      </c>
      <c r="AU52" s="14">
        <v>0</v>
      </c>
      <c r="AV52" s="14">
        <v>0</v>
      </c>
      <c r="AW52" s="14">
        <v>1</v>
      </c>
      <c r="AX52" s="14">
        <v>1</v>
      </c>
      <c r="AY52" s="14">
        <v>0</v>
      </c>
      <c r="AZ52" s="14">
        <v>0</v>
      </c>
      <c r="BA52" s="14">
        <v>9</v>
      </c>
      <c r="BF52" s="14">
        <f>ROUND((INDEX(新战舰养成!S$6:S$18,通天塔!$J52+1)+INDEX(新战舰养成!D$6:D$18,通天塔!$J52+1)*(通天塔!$G52-1))*INDEX(战舰突破!$D$6:$D$18,通天塔!$M52+1),0)</f>
        <v>11638</v>
      </c>
      <c r="BG52" s="14">
        <f>ROUND((INDEX(新战舰养成!T$6:T$18,通天塔!$J52+1)+INDEX(新战舰养成!E$6:E$18,通天塔!$J52+1)*(通天塔!$G52-1))*INDEX(战舰突破!$D$6:$D$18,通天塔!$M52+1),0)</f>
        <v>93029</v>
      </c>
      <c r="BH52" s="14">
        <f>ROUND((INDEX(新战舰养成!U$6:U$18,通天塔!$J52+1)+INDEX(新战舰养成!F$6:F$18,通天塔!$J52+1)*(通天塔!$G52-1))*INDEX(战舰突破!$D$6:$D$18,通天塔!$M52+1),0)</f>
        <v>5914</v>
      </c>
      <c r="BI52" s="14">
        <f>ROUND((INDEX(新战舰养成!V$6:V$18,通天塔!$J52+1)+INDEX(新战舰养成!G$6:G$18,通天塔!$J52+1)*(通天塔!$G52-1))*INDEX(战舰突破!$D$6:$D$18,通天塔!$M52+1),0)</f>
        <v>360</v>
      </c>
      <c r="BJ52" s="14">
        <f>ROUND((INDEX(新战舰养成!W$6:W$18,通天塔!$J52+1)+INDEX(新战舰养成!H$6:H$18,通天塔!$J52+1)*(通天塔!$G52-1))*INDEX(战舰突破!$D$6:$D$18,通天塔!$M52+1),0)</f>
        <v>5</v>
      </c>
      <c r="BL52" s="14">
        <f>IF($H52&gt;0,ROUND((INDEX(新战舰养成!X$6:X$18,通天塔!$K52+1)+INDEX(新战舰养成!I$6:I$18,通天塔!$K52+1)*(通天塔!$H52-1))*INDEX(战舰突破!$D$6:$D$18,通天塔!$N52+1),0),0)</f>
        <v>11974</v>
      </c>
      <c r="BM52" s="14">
        <f>IF($H52&gt;0,ROUND((INDEX(新战舰养成!Y$6:Y$18,通天塔!$K52+1)+INDEX(新战舰养成!J$6:J$18,通天塔!$K52+1)*(通天塔!$H52-1))*INDEX(战舰突破!$D$6:$D$18,通天塔!$N52+1),0),0)</f>
        <v>0</v>
      </c>
      <c r="BN52" s="14">
        <f>IF($H52&gt;0,ROUND((INDEX(新战舰养成!Z$6:Z$18,通天塔!$K52+1)+INDEX(新战舰养成!K$6:K$18,通天塔!$K52+1)*(通天塔!$H52-1))*INDEX(战舰突破!$D$6:$D$18,通天塔!$N52+1),0),0)</f>
        <v>0</v>
      </c>
      <c r="BO52" s="14">
        <f>IF($H52&gt;0,ROUND((INDEX(新战舰养成!AA$6:AA$18,通天塔!$K52+1)+INDEX(新战舰养成!L$6:L$18,通天塔!$K52+1)*(通天塔!$H52-1))*INDEX(战舰突破!$D$6:$D$18,通天塔!$N52+1),0),0)</f>
        <v>116376</v>
      </c>
      <c r="BP52" s="14">
        <f>IF($H52&gt;0,ROUND((INDEX(新战舰养成!AB$6:AB$18,通天塔!$K52+1)+INDEX(新战舰养成!M$6:M$18,通天塔!$K52+1)*(通天塔!$H52-1))*INDEX(战舰突破!$D$6:$D$18,通天塔!$N52+1),0),0)</f>
        <v>2258</v>
      </c>
      <c r="BR52" s="14">
        <f>IF($I52&gt;0,ROUND((INDEX(新战舰养成!AC$6:AC$18,通天塔!$L52+1)+INDEX(新战舰养成!I$6:I$18,通天塔!$L52+1)*(通天塔!$I52-1))*INDEX(战舰突破!$D$6:$D$18,通天塔!$O52+1),0),0)</f>
        <v>12334</v>
      </c>
      <c r="BS52" s="14">
        <f>IF($I52&gt;0,ROUND((INDEX(新战舰养成!AD$6:AD$18,通天塔!$L52+1)+INDEX(新战舰养成!J$6:J$18,通天塔!$L52+1)*(通天塔!$I52-1))*INDEX(战舰突破!$D$6:$D$18,通天塔!$O52+1),0),0)</f>
        <v>0</v>
      </c>
      <c r="BT52" s="14">
        <f>IF($I52&gt;0,ROUND((INDEX(新战舰养成!AE$6:AE$18,通天塔!$L52+1)+INDEX(新战舰养成!K$6:K$18,通天塔!$L52+1)*(通天塔!$I52-1))*INDEX(战舰突破!$D$6:$D$18,通天塔!$O52+1),0),0)</f>
        <v>0</v>
      </c>
      <c r="BU52" s="14">
        <f>IF($I52&gt;0,ROUND((INDEX(新战舰养成!AF$6:AF$18,通天塔!$L52+1)+INDEX(新战舰养成!L$6:L$18,通天塔!$L52+1)*(通天塔!$I52-1))*INDEX(战舰突破!$D$6:$D$18,通天塔!$O52+1),0),0)</f>
        <v>84996</v>
      </c>
      <c r="BV52" s="14">
        <f>IF($I52&gt;0,ROUND((INDEX(新战舰养成!AG$6:AG$18,通天塔!$L52+1)+INDEX(新战舰养成!M$6:M$18,通天塔!$L52+1)*(通天塔!$I52-1))*INDEX(战舰突破!$D$6:$D$18,通天塔!$O52+1),0),0)</f>
        <v>2981</v>
      </c>
      <c r="BY52" s="14">
        <f>(INDEX(装备数值!$C$13:$G$116,通天塔!$P52*8+1,BY$2)+INDEX(装备数值!$C$13:$G$116,通天塔!$Q52*8+2,BY$2)+INDEX(装备数值!$C$13:$G$116,通天塔!$S52*8+3,BY$2)+INDEX(装备数值!$C$13:$G$116,通天塔!$R52*8+4,BY$2)+INDEX(装备数值!$C$13:$G$116,通天塔!$T52*8+5,BY$2)+INDEX(装备数值!$C$13:$G$116,通天塔!$U52*8+6,BY$2)+INDEX(装备数值!$C$13:$G$116,通天塔!$V52*8+7,BY$2)+INDEX(装备数值!$C$13:$G$116,通天塔!$W52*8+8,BY$2))</f>
        <v>11175</v>
      </c>
      <c r="BZ52" s="14">
        <f>(INDEX(装备数值!$C$13:$G$116,通天塔!$P52*8+1,BZ$2)+INDEX(装备数值!$C$13:$G$116,通天塔!$Q52*8+2,BZ$2)+INDEX(装备数值!$C$13:$G$116,通天塔!$S52*8+3,BZ$2)+INDEX(装备数值!$C$13:$G$116,通天塔!$R52*8+4,BZ$2)+INDEX(装备数值!$C$13:$G$116,通天塔!$T52*8+5,BZ$2)+INDEX(装备数值!$C$13:$G$116,通天塔!$U52*8+6,BZ$2)+INDEX(装备数值!$C$13:$G$116,通天塔!$V52*8+7,BZ$2)+INDEX(装备数值!$C$13:$G$116,通天塔!$W52*8+8,BZ$2))</f>
        <v>45675</v>
      </c>
      <c r="CA52" s="14">
        <f>(INDEX(装备数值!$C$13:$G$116,通天塔!$P52*8+1,CA$2)+INDEX(装备数值!$C$13:$G$116,通天塔!$Q52*8+2,CA$2)+INDEX(装备数值!$C$13:$G$116,通天塔!$S52*8+3,CA$2)+INDEX(装备数值!$C$13:$G$116,通天塔!$R52*8+4,CA$2)+INDEX(装备数值!$C$13:$G$116,通天塔!$T52*8+5,CA$2)+INDEX(装备数值!$C$13:$G$116,通天塔!$U52*8+6,CA$2)+INDEX(装备数值!$C$13:$G$116,通天塔!$V52*8+7,CA$2)+INDEX(装备数值!$C$13:$G$116,通天塔!$W52*8+8,CA$2))</f>
        <v>3690</v>
      </c>
      <c r="CB52" s="14">
        <f>(INDEX(装备数值!$C$13:$G$116,通天塔!$P52*8+1,CB$2)+INDEX(装备数值!$C$13:$G$116,通天塔!$Q52*8+2,CB$2)+INDEX(装备数值!$C$13:$G$116,通天塔!$S52*8+3,CB$2)+INDEX(装备数值!$C$13:$G$116,通天塔!$R52*8+4,CB$2)+INDEX(装备数值!$C$13:$G$116,通天塔!$T52*8+5,CB$2)+INDEX(装备数值!$C$13:$G$116,通天塔!$U52*8+6,CB$2)+INDEX(装备数值!$C$13:$G$116,通天塔!$V52*8+7,CB$2)+INDEX(装备数值!$C$13:$G$116,通天塔!$W52*8+8,CB$2))</f>
        <v>48000</v>
      </c>
      <c r="CC52" s="14">
        <f>(INDEX(装备数值!$C$13:$G$116,通天塔!$P52*8+1,CC$2)+INDEX(装备数值!$C$13:$G$116,通天塔!$Q52*8+2,CC$2)+INDEX(装备数值!$C$13:$G$116,通天塔!$S52*8+3,CC$2)+INDEX(装备数值!$C$13:$G$116,通天塔!$R52*8+4,CC$2)+INDEX(装备数值!$C$13:$G$116,通天塔!$T52*8+5,CC$2)+INDEX(装备数值!$C$13:$G$116,通天塔!$U52*8+6,CC$2)+INDEX(装备数值!$C$13:$G$116,通天塔!$V52*8+7,CC$2)+INDEX(装备数值!$C$13:$G$116,通天塔!$W52*8+8,CC$2))</f>
        <v>1460</v>
      </c>
      <c r="CF52" s="14">
        <f>INDEX(装备数值!$I$13:$M$116,通天塔!$P52*8+1,CF$2)*$X52+INDEX(装备数值!$I$13:$M$116,通天塔!$Q52*8+2,CF$2)*$Y52+INDEX(装备数值!$I$13:$M$116,通天塔!$S52*8+3,CF$2)*$Z52+INDEX(装备数值!$I$13:$M$116,通天塔!$R52*8+4,CF$2)*$AA52+INDEX(装备数值!$I$13:$M$116,通天塔!$T52*8+5,CF$2)*$AB52+INDEX(装备数值!$I$13:$M$116,通天塔!$U52*8+6,CF$2)*$AC52+INDEX(装备数值!$I$13:$M$116,通天塔!$V52*8+7,CF$2)*$AD52+INDEX(装备数值!$I$13:$M$116,通天塔!$W52*8+8,CF$2)*$AE52</f>
        <v>20860</v>
      </c>
      <c r="CG52" s="14">
        <f>INDEX(装备数值!$I$13:$M$116,通天塔!$P52*8+1,CG$2)*$X52+INDEX(装备数值!$I$13:$M$116,通天塔!$Q52*8+2,CG$2)*$Y52+INDEX(装备数值!$I$13:$M$116,通天塔!$S52*8+3,CG$2)*$Z52+INDEX(装备数值!$I$13:$M$116,通天塔!$R52*8+4,CG$2)*$AA52+INDEX(装备数值!$I$13:$M$116,通天塔!$T52*8+5,CG$2)*$AB52+INDEX(装备数值!$I$13:$M$116,通天塔!$U52*8+6,CG$2)*$AC52+INDEX(装备数值!$I$13:$M$116,通天塔!$V52*8+7,CG$2)*$AD52+INDEX(装备数值!$I$13:$M$116,通天塔!$W52*8+8,CG$2)*$AE52</f>
        <v>132300</v>
      </c>
      <c r="CH52" s="14">
        <f>INDEX(装备数值!$I$13:$M$116,通天塔!$P52*8+1,CH$2)*$X52+INDEX(装备数值!$I$13:$M$116,通天塔!$Q52*8+2,CH$2)*$Y52+INDEX(装备数值!$I$13:$M$116,通天塔!$S52*8+3,CH$2)*$Z52+INDEX(装备数值!$I$13:$M$116,通天塔!$R52*8+4,CH$2)*$AA52+INDEX(装备数值!$I$13:$M$116,通天塔!$T52*8+5,CH$2)*$AB52+INDEX(装备数值!$I$13:$M$116,通天塔!$U52*8+6,CH$2)*$AC52+INDEX(装备数值!$I$13:$M$116,通天塔!$V52*8+7,CH$2)*$AD52+INDEX(装备数值!$I$13:$M$116,通天塔!$W52*8+8,CH$2)*$AE52</f>
        <v>9240</v>
      </c>
      <c r="CI52" s="14">
        <f>INDEX(装备数值!$I$13:$M$116,通天塔!$P52*8+1,CI$2)*$X52+INDEX(装备数值!$I$13:$M$116,通天塔!$Q52*8+2,CI$2)*$Y52+INDEX(装备数值!$I$13:$M$116,通天塔!$S52*8+3,CI$2)*$Z52+INDEX(装备数值!$I$13:$M$116,通天塔!$R52*8+4,CI$2)*$AA52+INDEX(装备数值!$I$13:$M$116,通天塔!$T52*8+5,CI$2)*$AB52+INDEX(装备数值!$I$13:$M$116,通天塔!$U52*8+6,CI$2)*$AC52+INDEX(装备数值!$I$13:$M$116,通天塔!$V52*8+7,CI$2)*$AD52+INDEX(装备数值!$I$13:$M$116,通天塔!$W52*8+8,CI$2)*$AE52</f>
        <v>168000</v>
      </c>
      <c r="CJ52" s="14">
        <f>INDEX(装备数值!$I$13:$M$116,通天塔!$P52*8+1,CJ$2)*$X52+INDEX(装备数值!$I$13:$M$116,通天塔!$Q52*8+2,CJ$2)*$Y52+INDEX(装备数值!$I$13:$M$116,通天塔!$S52*8+3,CJ$2)*$Z52+INDEX(装备数值!$I$13:$M$116,通天塔!$R52*8+4,CJ$2)*$AA52+INDEX(装备数值!$I$13:$M$116,通天塔!$T52*8+5,CJ$2)*$AB52+INDEX(装备数值!$I$13:$M$116,通天塔!$U52*8+6,CJ$2)*$AC52+INDEX(装备数值!$I$13:$M$116,通天塔!$V52*8+7,CJ$2)*$AD52+INDEX(装备数值!$I$13:$M$116,通天塔!$W52*8+8,CJ$2)*$AE52</f>
        <v>3640</v>
      </c>
      <c r="CM52" s="14">
        <f>INDEX(装备数值!$X$13:$AH$116,$P52*8+1,CM$2)*$AF52+INDEX(装备数值!$X$13:$AH$116,$Q52*8+2,CM$2)*$AG52+INDEX(装备数值!$X$13:$AH$116,$S52*8+3,CM$2)*$AH52+INDEX(装备数值!$X$13:$AH$116,$R52*8+4,CM$2)*$AI52+INDEX(装备数值!$X$13:$AH$116,$T52*8+5,CM$2)*$AJ52+INDEX(装备数值!$X$13:$AH$116,$U52*8+6,CM$2)*$AK52+INDEX(装备数值!$X$13:$AH$116,$V52*8+7,CM$2)*$AL52+INDEX(装备数值!$X$13:$AH$116,$W52*8+8,CM$2)*$AM52</f>
        <v>6750</v>
      </c>
      <c r="CN52" s="14">
        <f>INDEX(装备数值!$X$13:$AH$116,$P52*8+1,CN$2)*$AF52+INDEX(装备数值!$X$13:$AH$116,$Q52*8+2,CN$2)*$AG52+INDEX(装备数值!$X$13:$AH$116,$S52*8+3,CN$2)*$AH52+INDEX(装备数值!$X$13:$AH$116,$R52*8+4,CN$2)*$AI52+INDEX(装备数值!$X$13:$AH$116,$T52*8+5,CN$2)*$AJ52+INDEX(装备数值!$X$13:$AH$116,$U52*8+6,CN$2)*$AK52+INDEX(装备数值!$X$13:$AH$116,$V52*8+7,CN$2)*$AL52+INDEX(装备数值!$X$13:$AH$116,$W52*8+8,CN$2)*$AM52</f>
        <v>49305</v>
      </c>
      <c r="CO52" s="14">
        <f>INDEX(装备数值!$X$13:$AH$116,$P52*8+1,CO$2)*$AF52+INDEX(装备数值!$X$13:$AH$116,$Q52*8+2,CO$2)*$AG52+INDEX(装备数值!$X$13:$AH$116,$S52*8+3,CO$2)*$AH52+INDEX(装备数值!$X$13:$AH$116,$R52*8+4,CO$2)*$AI52+INDEX(装备数值!$X$13:$AH$116,$T52*8+5,CO$2)*$AJ52+INDEX(装备数值!$X$13:$AH$116,$U52*8+6,CO$2)*$AK52+INDEX(装备数值!$X$13:$AH$116,$V52*8+7,CO$2)*$AL52+INDEX(装备数值!$X$13:$AH$116,$W52*8+8,CO$2)*$AM52</f>
        <v>3200</v>
      </c>
      <c r="CP52" s="14">
        <f>INDEX(装备数值!$X$13:$AH$116,$P52*8+1,CP$2)*$AF52+INDEX(装备数值!$X$13:$AH$116,$Q52*8+2,CP$2)*$AG52+INDEX(装备数值!$X$13:$AH$116,$S52*8+3,CP$2)*$AH52+INDEX(装备数值!$X$13:$AH$116,$R52*8+4,CP$2)*$AI52+INDEX(装备数值!$X$13:$AH$116,$T52*8+5,CP$2)*$AJ52+INDEX(装备数值!$X$13:$AH$116,$U52*8+6,CP$2)*$AK52+INDEX(装备数值!$X$13:$AH$116,$V52*8+7,CP$2)*$AL52+INDEX(装备数值!$X$13:$AH$116,$W52*8+8,CP$2)*$AM52</f>
        <v>67500</v>
      </c>
      <c r="CQ52" s="14">
        <f>INDEX(装备数值!$X$13:$AH$116,$P52*8+1,CQ$2)*$AF52+INDEX(装备数值!$X$13:$AH$116,$Q52*8+2,CQ$2)*$AG52+INDEX(装备数值!$X$13:$AH$116,$S52*8+3,CQ$2)*$AH52+INDEX(装备数值!$X$13:$AH$116,$R52*8+4,CQ$2)*$AI52+INDEX(装备数值!$X$13:$AH$116,$T52*8+5,CQ$2)*$AJ52+INDEX(装备数值!$X$13:$AH$116,$U52*8+6,CQ$2)*$AK52+INDEX(装备数值!$X$13:$AH$116,$V52*8+7,CQ$2)*$AL52+INDEX(装备数值!$X$13:$AH$116,$W52*8+8,CQ$2)*$AM52</f>
        <v>1280</v>
      </c>
      <c r="CR52" s="14">
        <f>INDEX(装备数值!$X$13:$AH$116,$P52*8+1,CR$2)*$AF52+INDEX(装备数值!$X$13:$AH$116,$Q52*8+2,CR$2)*$AG52+INDEX(装备数值!$X$13:$AH$116,$S52*8+3,CR$2)*$AH52+INDEX(装备数值!$X$13:$AH$116,$R52*8+4,CR$2)*$AI52+INDEX(装备数值!$X$13:$AH$116,$T52*8+5,CR$2)*$AJ52+INDEX(装备数值!$X$13:$AH$116,$U52*8+6,CR$2)*$AK52+INDEX(装备数值!$X$13:$AH$116,$V52*8+7,CR$2)*$AL52+INDEX(装备数值!$X$13:$AH$116,$W52*8+8,CR$2)*$AM52</f>
        <v>4880</v>
      </c>
      <c r="CS52" s="14">
        <f>INDEX(装备数值!$X$13:$AH$116,$P52*8+1,CS$2)*$AF52+INDEX(装备数值!$X$13:$AH$116,$Q52*8+2,CS$2)*$AG52+INDEX(装备数值!$X$13:$AH$116,$S52*8+3,CS$2)*$AH52+INDEX(装备数值!$X$13:$AH$116,$R52*8+4,CS$2)*$AI52+INDEX(装备数值!$X$13:$AH$116,$T52*8+5,CS$2)*$AJ52+INDEX(装备数值!$X$13:$AH$116,$U52*8+6,CS$2)*$AK52+INDEX(装备数值!$X$13:$AH$116,$V52*8+7,CS$2)*$AL52+INDEX(装备数值!$X$13:$AH$116,$W52*8+8,CS$2)*$AM52</f>
        <v>4800</v>
      </c>
      <c r="CT52" s="14">
        <f>INDEX(装备数值!$X$13:$AH$116,$P52*8+1,CT$2)*$AF52+INDEX(装备数值!$X$13:$AH$116,$Q52*8+2,CT$2)*$AG52+INDEX(装备数值!$X$13:$AH$116,$S52*8+3,CT$2)*$AH52+INDEX(装备数值!$X$13:$AH$116,$R52*8+4,CT$2)*$AI52+INDEX(装备数值!$X$13:$AH$116,$T52*8+5,CT$2)*$AJ52+INDEX(装备数值!$X$13:$AH$116,$U52*8+6,CT$2)*$AK52+INDEX(装备数值!$X$13:$AH$116,$V52*8+7,CT$2)*$AL52+INDEX(装备数值!$X$13:$AH$116,$W52*8+8,CT$2)*$AM52</f>
        <v>4880</v>
      </c>
      <c r="CU52" s="14">
        <f>INDEX(装备数值!$X$13:$AH$116,$P52*8+1,CU$2)*$AF52+INDEX(装备数值!$X$13:$AH$116,$Q52*8+2,CU$2)*$AG52+INDEX(装备数值!$X$13:$AH$116,$S52*8+3,CU$2)*$AH52+INDEX(装备数值!$X$13:$AH$116,$R52*8+4,CU$2)*$AI52+INDEX(装备数值!$X$13:$AH$116,$T52*8+5,CU$2)*$AJ52+INDEX(装备数值!$X$13:$AH$116,$U52*8+6,CU$2)*$AK52+INDEX(装备数值!$X$13:$AH$116,$V52*8+7,CU$2)*$AL52+INDEX(装备数值!$X$13:$AH$116,$W52*8+8,CU$2)*$AM52</f>
        <v>4800</v>
      </c>
      <c r="CV52" s="14">
        <f>INDEX(装备数值!$X$13:$AH$116,$P52*8+1,CV$2)*$AF52+INDEX(装备数值!$X$13:$AH$116,$Q52*8+2,CV$2)*$AG52+INDEX(装备数值!$X$13:$AH$116,$S52*8+3,CV$2)*$AH52+INDEX(装备数值!$X$13:$AH$116,$R52*8+4,CV$2)*$AI52+INDEX(装备数值!$X$13:$AH$116,$T52*8+5,CV$2)*$AJ52+INDEX(装备数值!$X$13:$AH$116,$U52*8+6,CV$2)*$AK52+INDEX(装备数值!$X$13:$AH$116,$V52*8+7,CV$2)*$AL52+INDEX(装备数值!$X$13:$AH$116,$W52*8+8,CV$2)*$AM52</f>
        <v>15</v>
      </c>
      <c r="CW52" s="14">
        <f>INDEX(装备数值!$X$13:$AH$116,$P52*8+1,CW$2)*$AF52+INDEX(装备数值!$X$13:$AH$116,$Q52*8+2,CW$2)*$AG52+INDEX(装备数值!$X$13:$AH$116,$S52*8+3,CW$2)*$AH52+INDEX(装备数值!$X$13:$AH$116,$R52*8+4,CW$2)*$AI52+INDEX(装备数值!$X$13:$AH$116,$T52*8+5,CW$2)*$AJ52+INDEX(装备数值!$X$13:$AH$116,$U52*8+6,CW$2)*$AK52+INDEX(装备数值!$X$13:$AH$116,$V52*8+7,CW$2)*$AL52+INDEX(装备数值!$X$13:$AH$116,$W52*8+8,CW$2)*$AM52</f>
        <v>15</v>
      </c>
      <c r="CY52" s="14">
        <f>INDEX(装备数值!$AN$17:$AN$117,MATCH(MIN($X52:$AE52),装备数值!$AO$17:$AO$117,1))</f>
        <v>14</v>
      </c>
      <c r="CZ52" s="14">
        <f>IF(COUNTIF($P52:$W52,"&gt;"&amp;0)=8,INDEX(装备数值!AR$17:AR$117,$CY52+1),0)</f>
        <v>2240</v>
      </c>
      <c r="DA52" s="14">
        <f>IF(COUNTIF($P52:$W52,"&gt;"&amp;0)=8,INDEX(装备数值!AS$17:AS$117,$CY52+1),0)</f>
        <v>16800</v>
      </c>
      <c r="DB52" s="14">
        <f>IF(COUNTIF($P52:$W52,"&gt;"&amp;0)=8,INDEX(装备数值!AT$17:AT$117,$CY52+1),0)</f>
        <v>1120</v>
      </c>
      <c r="DC52" s="14">
        <f>IF(COUNTIF($P52:$W52,"&gt;"&amp;0)=8,INDEX(装备数值!AU$17:AU$117,$CY52+1),0)</f>
        <v>22400</v>
      </c>
      <c r="DD52" s="14">
        <f>IF(COUNTIF($P52:$W52,"&gt;"&amp;0)=8,INDEX(装备数值!AV$17:AV$117,$CY52+1),0)</f>
        <v>392</v>
      </c>
      <c r="DF52" s="14">
        <f>INDEX(装备数值!$AY$17:$AY$77,MATCH(MIN($AF52:$AM52),装备数值!$AZ$17:$AZ$77,1))</f>
        <v>7</v>
      </c>
      <c r="DG52" s="26">
        <f>INDEX(装备数值!BA$17:BA$77,通天塔!DF52+1)</f>
        <v>7.0000000000000007E-2</v>
      </c>
      <c r="DH52" s="26">
        <f>INDEX(装备数值!BA$17:BA$77,通天塔!DF52+1)</f>
        <v>7.0000000000000007E-2</v>
      </c>
      <c r="DJ52" s="14">
        <f t="shared" si="40"/>
        <v>16</v>
      </c>
      <c r="DK52" s="14">
        <f>VLOOKUP(DJ52,军阶与晶片数值!$W$6:$X$27,2)</f>
        <v>4</v>
      </c>
      <c r="DL52" s="14">
        <f>INDEX(军阶与晶片数值!Y$6:Y$27,$DK52+1)</f>
        <v>400</v>
      </c>
      <c r="DM52" s="14">
        <f>INDEX(军阶与晶片数值!Z$6:Z$27,$DK52+1)</f>
        <v>400</v>
      </c>
      <c r="DN52" s="14">
        <f>INDEX(军阶与晶片数值!AA$6:AA$27,$DK52+1)</f>
        <v>400</v>
      </c>
      <c r="DO52" s="14">
        <f>INDEX(军阶与晶片数值!AB$6:AB$27,$DK52+1)</f>
        <v>400</v>
      </c>
      <c r="DP52" s="29">
        <f>INDEX(军阶与晶片数值!AC$6:AC$27,$DK52+1)</f>
        <v>20</v>
      </c>
      <c r="DQ52" s="29">
        <f>INDEX(军阶与晶片数值!AD$6:AD$27,$DK52+1)</f>
        <v>10</v>
      </c>
      <c r="DS52" s="26">
        <f>INDEX(军阶与晶片数值!I$6:I$16,AN52+1)</f>
        <v>0.03</v>
      </c>
      <c r="DT52" s="26">
        <f>INDEX(军阶与晶片数值!M$6:M$16,AO52+1)</f>
        <v>6.5000000000000002E-2</v>
      </c>
      <c r="DU52" s="26">
        <f>INDEX(军阶与晶片数值!J$6:J$16,AP52+1)</f>
        <v>6.5000000000000002E-2</v>
      </c>
      <c r="DV52" s="26">
        <f>INDEX(军阶与晶片数值!K$6:K$16,AQ52+1)</f>
        <v>0.13</v>
      </c>
      <c r="DW52" s="26">
        <f>INDEX(军阶与晶片数值!L$6:L$16,AR52+1)</f>
        <v>0.13</v>
      </c>
      <c r="DX52" s="28">
        <f>INDEX(军阶与晶片数值!N$6:N$16,AS52+1)</f>
        <v>0</v>
      </c>
      <c r="DY52" s="28">
        <f>INDEX(军阶与晶片数值!O$6:O$16,AT52+1)</f>
        <v>0</v>
      </c>
      <c r="DZ52" s="28">
        <f>INDEX(军阶与晶片数值!P$6:P$16,AU52+1)</f>
        <v>0</v>
      </c>
      <c r="EA52" s="28">
        <f>INDEX(军阶与晶片数值!Q$6:Q$16,AV52+1)</f>
        <v>0</v>
      </c>
      <c r="EB52" s="26">
        <f>INDEX(军阶与晶片数值!R$6:R$16,AW52+1)</f>
        <v>0.02</v>
      </c>
      <c r="EC52" s="26">
        <f>INDEX(军阶与晶片数值!S$6:S$16,AX52+1)</f>
        <v>0.02</v>
      </c>
      <c r="ED52" s="26">
        <f>INDEX(军阶与晶片数值!T$6:T$16,AY52+1)</f>
        <v>0</v>
      </c>
      <c r="EE52" s="26">
        <f>INDEX(军阶与晶片数值!U$6:U$16,AZ52+1)</f>
        <v>0</v>
      </c>
      <c r="EG52" s="26">
        <f>INDEX(军阶与晶片数值!$C$6:$C$36,通天塔!$BA52+1)</f>
        <v>0.45</v>
      </c>
      <c r="EH52" s="26">
        <f>INDEX(军阶与晶片数值!$C$6:$C$36,通天塔!$BA52+1)</f>
        <v>0.45</v>
      </c>
      <c r="EI52" s="26">
        <f>INDEX(军阶与晶片数值!$C$6:$C$36,通天塔!$BA52+1)</f>
        <v>0.45</v>
      </c>
      <c r="EJ52" s="26">
        <f>INDEX(军阶与晶片数值!$C$6:$C$36,通天塔!$BA52+1)</f>
        <v>0.45</v>
      </c>
      <c r="EK52" s="26">
        <f>INDEX(军阶与晶片数值!$C$6:$C$36,通天塔!$BA52+1)</f>
        <v>0.45</v>
      </c>
      <c r="EM52" s="14">
        <f>INDEX(战舰突破!$H$6:$H$18,通天塔!$J52+1)+INDEX(战舰突破!$H$23:$H$35,通天塔!$K52+1)+INDEX(战舰突破!$H$40:$H$52,通天塔!$L52+1)</f>
        <v>200</v>
      </c>
      <c r="EN52" s="14">
        <f>INDEX(战舰突破!$I$6:$I$18,通天塔!$J52+1)+INDEX(战舰突破!$I$23:$I$35,通天塔!$K52+1)+INDEX(战舰突破!$I$40:$I$52,通天塔!$L52+1)</f>
        <v>200</v>
      </c>
      <c r="EO52" s="14">
        <f>INDEX(战舰突破!$J$6:$J$18,通天塔!$J52+1)+INDEX(战舰突破!$J$23:$J$35,通天塔!$K52+1)+INDEX(战舰突破!$J$40:$J$52,通天塔!$L52+1)</f>
        <v>0</v>
      </c>
      <c r="EP52" s="14">
        <f>INDEX(战舰突破!$K$6:$K$18,通天塔!$J52+1)+INDEX(战舰突破!$K$23:$K$35,通天塔!$K52+1)+INDEX(战舰突破!$K$40:$K$52,通天塔!$L52+1)</f>
        <v>0</v>
      </c>
      <c r="EQ52" s="14">
        <f>INDEX(战舰突破!$L$6:$L$18,通天塔!$J52+1)+INDEX(战舰突破!$L$23:$L$35,通天塔!$K52+1)+INDEX(战舰突破!$L$40:$L$52,通天塔!$L52+1)</f>
        <v>200</v>
      </c>
      <c r="ER52" s="18">
        <f>INDEX(战舰突破!$N$6:$N$18,通天塔!$J52+1)+INDEX(战舰突破!$N$23:$N$35,通天塔!$K52+1)+INDEX(战舰突破!$N$40:$N$52,通天塔!$L52+1)</f>
        <v>0</v>
      </c>
      <c r="ES52" s="18">
        <f>INDEX(战舰突破!$O$6:$O$18,通天塔!$J52+1)+INDEX(战舰突破!$O$23:$O$35,通天塔!$K52+1)+INDEX(战舰突破!$O$40:$O$52,通天塔!$L52+1)</f>
        <v>0</v>
      </c>
      <c r="ET52" s="18">
        <f>INDEX(战舰突破!$P$6:$P$18,通天塔!$J52+1)+INDEX(战舰突破!$P$23:$P$35,通天塔!$K52+1)+INDEX(战舰突破!$P$40:$P$52,通天塔!$L52+1)</f>
        <v>0</v>
      </c>
      <c r="EU52" s="18">
        <f>INDEX(战舰突破!$Q$6:$Q$18,通天塔!$J52+1)+INDEX(战舰突破!$Q$23:$Q$35,通天塔!$K52+1)+INDEX(战舰突破!$Q$40:$Q$52,通天塔!$L52+1)</f>
        <v>0</v>
      </c>
      <c r="EV52" s="18">
        <f>INDEX(战舰突破!$R$6:$R$18,通天塔!$J52+1)+INDEX(战舰突破!$R$23:$R$35,通天塔!$K52+1)+INDEX(战舰突破!$R$40:$R$52,通天塔!$L52+1)</f>
        <v>0</v>
      </c>
      <c r="EW52" s="18">
        <f>INDEX(战舰突破!$M$6:$M$18,通天塔!$J52+1)+INDEX(战舰突破!$M$23:$M$35,通天塔!$K52+1)+INDEX(战舰突破!$M$40:$M$52,通天塔!$L52+1)</f>
        <v>0</v>
      </c>
      <c r="EX52" s="22">
        <f>INDEX(战舰突破!$W$6:$W$18,通天塔!$J52+1)+INDEX(战舰突破!$W$23:$W$35,通天塔!$K52+1)+INDEX(战舰突破!$W$40:$W$52,通天塔!$L52+1)</f>
        <v>0.5</v>
      </c>
      <c r="FA52" s="14">
        <f>INDEX(战舰突破!$S$6:$S$18,通天塔!$J52+1)</f>
        <v>0</v>
      </c>
      <c r="FB52" s="14">
        <f>INDEX(战舰突破!$T$6:$T$18,通天塔!$J52+1)</f>
        <v>0.25</v>
      </c>
      <c r="FC52" s="14">
        <f>INDEX(战舰突破!$U$6:$U$18,通天塔!$J52+1)</f>
        <v>0.1</v>
      </c>
      <c r="FD52" s="14">
        <f>INDEX(战舰突破!$V$6:$V$18,通天塔!$J52+1)</f>
        <v>0</v>
      </c>
      <c r="FE52" s="14">
        <f>INDEX(战舰突破!$X$6:$X$18,通天塔!$J52+1)</f>
        <v>5</v>
      </c>
      <c r="FG52" s="14">
        <f>INDEX(战舰突破!$S$23:$S$35,通天塔!$J52+1)</f>
        <v>0.25</v>
      </c>
      <c r="FH52" s="14">
        <f>INDEX(战舰突破!$T$23:$T$35,通天塔!$J52+1)</f>
        <v>0.25</v>
      </c>
      <c r="FI52" s="14">
        <f>INDEX(战舰突破!$U$23:$U$35,通天塔!$J52+1)</f>
        <v>0.1</v>
      </c>
      <c r="FJ52" s="14">
        <f>INDEX(战舰突破!$V$23:$V$35,通天塔!$J52+1)</f>
        <v>0</v>
      </c>
      <c r="FK52" s="14">
        <f>INDEX(战舰突破!$X$23:$X$35,通天塔!$J52+1)</f>
        <v>75</v>
      </c>
      <c r="FM52" s="14">
        <f>INDEX(战舰突破!$S$40:$S$52,通天塔!$J52+1)</f>
        <v>0.25</v>
      </c>
      <c r="FN52" s="14">
        <f>INDEX(战舰突破!$T$40:$T$52,通天塔!$J52+1)</f>
        <v>0.25</v>
      </c>
      <c r="FO52" s="14">
        <f>INDEX(战舰突破!$U$40:$U$52,通天塔!$J52+1)</f>
        <v>0.1</v>
      </c>
      <c r="FP52" s="14">
        <f>INDEX(战舰突破!$V$40:$V$52,通天塔!$J52+1)</f>
        <v>0</v>
      </c>
      <c r="FQ52" s="14">
        <f>INDEX(战舰突破!$X$40:$X$52,通天塔!$J52+1)</f>
        <v>125</v>
      </c>
      <c r="FT52" s="14">
        <f t="shared" si="41"/>
        <v>78950</v>
      </c>
      <c r="FU52" s="14">
        <f t="shared" si="42"/>
        <v>79452</v>
      </c>
      <c r="FV52" s="14">
        <f t="shared" si="43"/>
        <v>79990</v>
      </c>
      <c r="FW52" s="14">
        <f t="shared" si="44"/>
        <v>520580</v>
      </c>
      <c r="FX52" s="14">
        <f t="shared" si="45"/>
        <v>36079</v>
      </c>
      <c r="FY52" s="14">
        <f t="shared" si="46"/>
        <v>831755</v>
      </c>
      <c r="FZ52" s="14">
        <f t="shared" si="47"/>
        <v>19688</v>
      </c>
      <c r="GA52" s="28">
        <f t="shared" si="48"/>
        <v>5280</v>
      </c>
      <c r="GB52" s="28">
        <f t="shared" si="49"/>
        <v>5200</v>
      </c>
      <c r="GC52" s="28">
        <f t="shared" si="50"/>
        <v>5280</v>
      </c>
      <c r="GD52" s="28">
        <f t="shared" si="51"/>
        <v>5200</v>
      </c>
      <c r="GE52" s="28">
        <f t="shared" si="52"/>
        <v>1.0914000000000001</v>
      </c>
      <c r="GF52" s="28">
        <f t="shared" si="53"/>
        <v>1.0914000000000001</v>
      </c>
      <c r="GG52" s="28">
        <f t="shared" si="54"/>
        <v>0</v>
      </c>
      <c r="GH52" s="28">
        <f t="shared" si="55"/>
        <v>14.03</v>
      </c>
      <c r="GI52" s="14">
        <f t="shared" si="56"/>
        <v>1</v>
      </c>
      <c r="GJ52" s="14">
        <f t="shared" si="57"/>
        <v>1.25</v>
      </c>
      <c r="GK52" s="14">
        <f t="shared" si="58"/>
        <v>1.25</v>
      </c>
      <c r="GL52" s="18">
        <f t="shared" si="59"/>
        <v>1.25</v>
      </c>
      <c r="GM52" s="18">
        <f t="shared" si="60"/>
        <v>1.25</v>
      </c>
      <c r="GN52" s="18">
        <f t="shared" si="61"/>
        <v>1.25</v>
      </c>
      <c r="GO52" s="29">
        <f t="shared" si="123"/>
        <v>5430</v>
      </c>
      <c r="GP52" s="29">
        <f t="shared" si="123"/>
        <v>5730</v>
      </c>
      <c r="GQ52" s="29">
        <f t="shared" si="123"/>
        <v>5730</v>
      </c>
      <c r="GR52" s="26">
        <f t="shared" si="63"/>
        <v>0.1</v>
      </c>
      <c r="GS52" s="26">
        <f t="shared" si="64"/>
        <v>0.1</v>
      </c>
      <c r="GT52" s="26">
        <f t="shared" si="65"/>
        <v>0.1</v>
      </c>
      <c r="GU52" s="14">
        <f t="shared" si="66"/>
        <v>2</v>
      </c>
      <c r="GV52" s="14">
        <f t="shared" si="67"/>
        <v>2</v>
      </c>
      <c r="GW52" s="14">
        <f t="shared" si="68"/>
        <v>2</v>
      </c>
      <c r="GX52" s="14">
        <f t="shared" si="69"/>
        <v>5</v>
      </c>
      <c r="GY52" s="14">
        <f t="shared" si="70"/>
        <v>75</v>
      </c>
      <c r="GZ52" s="14">
        <f t="shared" si="71"/>
        <v>125</v>
      </c>
      <c r="HA52">
        <v>48</v>
      </c>
      <c r="HB52" s="14">
        <f t="shared" si="72"/>
        <v>10009552</v>
      </c>
      <c r="HD52" s="14">
        <f t="shared" si="73"/>
        <v>69887</v>
      </c>
      <c r="HE52" s="14">
        <f t="shared" si="74"/>
        <v>39445</v>
      </c>
      <c r="HF52" s="29">
        <f t="shared" si="75"/>
        <v>4992</v>
      </c>
      <c r="HG52" s="29">
        <f t="shared" si="76"/>
        <v>3368</v>
      </c>
      <c r="HH52" s="29">
        <f t="shared" si="77"/>
        <v>3697</v>
      </c>
      <c r="HI52" s="29">
        <f t="shared" si="78"/>
        <v>3395</v>
      </c>
      <c r="HJ52" s="14">
        <f t="shared" si="79"/>
        <v>1.0914000000000001</v>
      </c>
      <c r="HK52" s="14">
        <f t="shared" si="80"/>
        <v>1.0914000000000001</v>
      </c>
      <c r="HL52" s="14">
        <f t="shared" si="81"/>
        <v>23839</v>
      </c>
      <c r="HM52" s="14">
        <f t="shared" si="82"/>
        <v>35675</v>
      </c>
      <c r="HN52" s="26">
        <f t="shared" si="83"/>
        <v>0.40470823941898321</v>
      </c>
      <c r="HO52" s="26">
        <f t="shared" si="84"/>
        <v>0.64113836186950479</v>
      </c>
      <c r="HP52" s="29">
        <f t="shared" si="85"/>
        <v>6554</v>
      </c>
      <c r="HQ52" s="29">
        <f t="shared" si="86"/>
        <v>31900</v>
      </c>
      <c r="HR52" s="29">
        <f t="shared" si="87"/>
        <v>43064</v>
      </c>
      <c r="HS52" s="26">
        <f t="shared" si="88"/>
        <v>0.42610146862483311</v>
      </c>
      <c r="HT52" s="26">
        <f t="shared" si="89"/>
        <v>0.46186343696357046</v>
      </c>
      <c r="HU52" s="26">
        <f t="shared" si="90"/>
        <v>0.46186343696357046</v>
      </c>
      <c r="HV52" s="26">
        <f t="shared" si="91"/>
        <v>2.6101468624833091E-2</v>
      </c>
      <c r="HW52" s="29">
        <f t="shared" si="114"/>
        <v>1.4</v>
      </c>
      <c r="HX52" s="29">
        <f t="shared" si="115"/>
        <v>1.7947024604234219</v>
      </c>
      <c r="HY52" s="29">
        <f t="shared" si="116"/>
        <v>1.7947024604234219</v>
      </c>
      <c r="HZ52" s="29">
        <f t="shared" si="117"/>
        <v>45877.999999999993</v>
      </c>
      <c r="IA52" s="29">
        <f t="shared" si="118"/>
        <v>38167.338991671437</v>
      </c>
      <c r="IB52" s="29">
        <f t="shared" si="119"/>
        <v>38643.53337783712</v>
      </c>
      <c r="IC52" s="29">
        <f t="shared" si="120"/>
        <v>338965</v>
      </c>
      <c r="ID52" s="14">
        <f t="shared" si="92"/>
        <v>122688.87</v>
      </c>
      <c r="IH52" s="14">
        <v>1</v>
      </c>
      <c r="II52" s="14">
        <v>1</v>
      </c>
      <c r="IJ52" s="14">
        <v>480</v>
      </c>
      <c r="IK52" s="14">
        <v>80</v>
      </c>
      <c r="IL52" s="14">
        <v>60</v>
      </c>
      <c r="IM52" s="23">
        <f t="shared" si="93"/>
        <v>19145291</v>
      </c>
      <c r="IN52" s="23">
        <f t="shared" si="110"/>
        <v>1</v>
      </c>
      <c r="IO52" s="23">
        <f t="shared" si="111"/>
        <v>19145.29</v>
      </c>
      <c r="IP52" s="23">
        <f t="shared" si="112"/>
        <v>26195334</v>
      </c>
      <c r="IQ52" s="23">
        <f t="shared" si="96"/>
        <v>1</v>
      </c>
      <c r="IR52" s="23">
        <f t="shared" si="97"/>
        <v>26195.33</v>
      </c>
      <c r="IS52" s="14">
        <v>1</v>
      </c>
      <c r="IT52" s="14">
        <v>1</v>
      </c>
      <c r="IU52" s="14">
        <v>240</v>
      </c>
      <c r="IV52" s="14">
        <v>40</v>
      </c>
      <c r="IW52" s="14">
        <v>30</v>
      </c>
      <c r="IX52" s="23">
        <f>INT(($HP52*$GI52*IU52*$HW52+$HQ52*$GJ52*$HX52*IV52+$HR52*$GK52*$HY52*IW52)+$IC52*IS52+($HQ52*$GJ52*$HX52*IT52*5*6/1.5+$HR52*$GK52*$HY52*IT52*5*6/2))</f>
        <v>11182332</v>
      </c>
      <c r="IY52" s="23">
        <f t="shared" si="98"/>
        <v>1</v>
      </c>
      <c r="IZ52" s="23">
        <f t="shared" si="99"/>
        <v>11182.33</v>
      </c>
      <c r="JA52" s="23"/>
      <c r="JB52" s="23"/>
      <c r="JC52" s="23"/>
      <c r="JG52">
        <f t="shared" si="121"/>
        <v>1.2927538042825173</v>
      </c>
      <c r="JH52">
        <f t="shared" si="122"/>
        <v>1.4109115019939396</v>
      </c>
      <c r="JJ52" s="14">
        <v>10</v>
      </c>
      <c r="JK52" s="14">
        <v>2</v>
      </c>
      <c r="JL52" s="14">
        <v>1.5</v>
      </c>
      <c r="JM52" s="23">
        <f>INT(($HP52*$GI52*$HW52*JJ52+$HQ52*$GJ52*$HX52*JK52+$HR52*$GK52*$HY52*JL52))</f>
        <v>379796</v>
      </c>
      <c r="JN52" s="23">
        <f t="shared" si="100"/>
        <v>0</v>
      </c>
      <c r="JO52" s="23">
        <f t="shared" si="101"/>
        <v>379796</v>
      </c>
      <c r="JP52" s="14">
        <v>30</v>
      </c>
      <c r="JQ52" s="14">
        <v>6</v>
      </c>
      <c r="JR52" s="14">
        <v>4</v>
      </c>
      <c r="JS52" s="23">
        <f>INT(($HP52*$GI52*$HW52*JP52+$HQ52*$GJ52*$HX52*JQ52+$HR52*$GK52*$HY52*JR52))</f>
        <v>1091085</v>
      </c>
      <c r="JT52" s="23">
        <f t="shared" si="102"/>
        <v>1</v>
      </c>
      <c r="JU52" s="23">
        <f t="shared" si="103"/>
        <v>1091.0899999999999</v>
      </c>
      <c r="JW52" s="23">
        <f t="shared" si="104"/>
        <v>1454780</v>
      </c>
      <c r="JX52" s="23">
        <f t="shared" si="105"/>
        <v>1</v>
      </c>
      <c r="JY52" s="23">
        <f t="shared" si="106"/>
        <v>1454.78</v>
      </c>
      <c r="JZ52" s="23">
        <f t="shared" si="113"/>
        <v>569694</v>
      </c>
      <c r="KA52" s="23">
        <f t="shared" si="108"/>
        <v>0</v>
      </c>
      <c r="KB52" s="23">
        <f t="shared" si="109"/>
        <v>569694</v>
      </c>
    </row>
    <row r="53" spans="1:288" ht="16.5" x14ac:dyDescent="0.2">
      <c r="C53" s="14">
        <f t="shared" si="39"/>
        <v>1</v>
      </c>
      <c r="D53" s="14">
        <v>49</v>
      </c>
      <c r="E53" s="14" t="s">
        <v>740</v>
      </c>
      <c r="F53" s="14">
        <v>142</v>
      </c>
      <c r="G53" s="14">
        <v>142</v>
      </c>
      <c r="H53" s="14">
        <v>142</v>
      </c>
      <c r="I53" s="14">
        <v>142</v>
      </c>
      <c r="J53" s="14">
        <v>4</v>
      </c>
      <c r="K53" s="14">
        <v>4</v>
      </c>
      <c r="L53" s="14">
        <v>4</v>
      </c>
      <c r="M53" s="14">
        <v>2</v>
      </c>
      <c r="N53" s="14">
        <v>2</v>
      </c>
      <c r="O53" s="14">
        <v>2</v>
      </c>
      <c r="P53" s="14">
        <v>5</v>
      </c>
      <c r="Q53" s="14">
        <v>4</v>
      </c>
      <c r="R53" s="14">
        <v>4</v>
      </c>
      <c r="S53" s="14">
        <v>4</v>
      </c>
      <c r="T53" s="14">
        <v>4</v>
      </c>
      <c r="U53" s="14">
        <v>4</v>
      </c>
      <c r="V53" s="14">
        <v>5</v>
      </c>
      <c r="W53" s="14">
        <v>5</v>
      </c>
      <c r="X53" s="14">
        <v>142</v>
      </c>
      <c r="Y53" s="14">
        <v>142</v>
      </c>
      <c r="Z53" s="14">
        <v>142</v>
      </c>
      <c r="AA53" s="14">
        <v>142</v>
      </c>
      <c r="AB53" s="14">
        <v>142</v>
      </c>
      <c r="AC53" s="14">
        <v>142</v>
      </c>
      <c r="AD53" s="14">
        <v>142</v>
      </c>
      <c r="AE53" s="14">
        <v>142</v>
      </c>
      <c r="AF53" s="14">
        <v>16</v>
      </c>
      <c r="AG53" s="14">
        <v>16</v>
      </c>
      <c r="AH53" s="14">
        <v>16</v>
      </c>
      <c r="AI53" s="14">
        <v>16</v>
      </c>
      <c r="AJ53" s="14">
        <v>16</v>
      </c>
      <c r="AK53" s="14">
        <v>16</v>
      </c>
      <c r="AL53" s="14">
        <v>15</v>
      </c>
      <c r="AM53" s="14">
        <v>15</v>
      </c>
      <c r="AN53" s="14">
        <v>2</v>
      </c>
      <c r="AO53" s="14">
        <v>3</v>
      </c>
      <c r="AP53" s="14">
        <v>3</v>
      </c>
      <c r="AQ53" s="14">
        <v>3</v>
      </c>
      <c r="AR53" s="14">
        <v>3</v>
      </c>
      <c r="AS53" s="14">
        <v>0</v>
      </c>
      <c r="AT53" s="14">
        <v>0</v>
      </c>
      <c r="AU53" s="14">
        <v>0</v>
      </c>
      <c r="AV53" s="14">
        <v>0</v>
      </c>
      <c r="AW53" s="14">
        <v>1</v>
      </c>
      <c r="AX53" s="14">
        <v>1</v>
      </c>
      <c r="AY53" s="14">
        <v>0</v>
      </c>
      <c r="AZ53" s="14">
        <v>0</v>
      </c>
      <c r="BA53" s="14">
        <v>9</v>
      </c>
      <c r="BF53" s="14">
        <f>ROUND((INDEX(新战舰养成!S$6:S$18,通天塔!$J53+1)+INDEX(新战舰养成!D$6:D$18,通天塔!$J53+1)*(通天塔!$G53-1))*INDEX(战舰突破!$D$6:$D$18,通天塔!$M53+1),0)</f>
        <v>11714</v>
      </c>
      <c r="BG53" s="14">
        <f>ROUND((INDEX(新战舰养成!T$6:T$18,通天塔!$J53+1)+INDEX(新战舰养成!E$6:E$18,通天塔!$J53+1)*(通天塔!$G53-1))*INDEX(战舰突破!$D$6:$D$18,通天塔!$M53+1),0)</f>
        <v>93643</v>
      </c>
      <c r="BH53" s="14">
        <f>ROUND((INDEX(新战舰养成!U$6:U$18,通天塔!$J53+1)+INDEX(新战舰养成!F$6:F$18,通天塔!$J53+1)*(通天塔!$G53-1))*INDEX(战舰突破!$D$6:$D$18,通天塔!$M53+1),0)</f>
        <v>5952</v>
      </c>
      <c r="BI53" s="14">
        <f>ROUND((INDEX(新战舰养成!V$6:V$18,通天塔!$J53+1)+INDEX(新战舰养成!G$6:G$18,通天塔!$J53+1)*(通天塔!$G53-1))*INDEX(战舰突破!$D$6:$D$18,通天塔!$M53+1),0)</f>
        <v>360</v>
      </c>
      <c r="BJ53" s="14">
        <f>ROUND((INDEX(新战舰养成!W$6:W$18,通天塔!$J53+1)+INDEX(新战舰养成!H$6:H$18,通天塔!$J53+1)*(通天塔!$G53-1))*INDEX(战舰突破!$D$6:$D$18,通天塔!$M53+1),0)</f>
        <v>5</v>
      </c>
      <c r="BL53" s="14">
        <f>IF($H53&gt;0,ROUND((INDEX(新战舰养成!X$6:X$18,通天塔!$K53+1)+INDEX(新战舰养成!I$6:I$18,通天塔!$K53+1)*(通天塔!$H53-1))*INDEX(战舰突破!$D$6:$D$18,通天塔!$N53+1),0),0)</f>
        <v>12050</v>
      </c>
      <c r="BM53" s="14">
        <f>IF($H53&gt;0,ROUND((INDEX(新战舰养成!Y$6:Y$18,通天塔!$K53+1)+INDEX(新战舰养成!J$6:J$18,通天塔!$K53+1)*(通天塔!$H53-1))*INDEX(战舰突破!$D$6:$D$18,通天塔!$N53+1),0),0)</f>
        <v>0</v>
      </c>
      <c r="BN53" s="14">
        <f>IF($H53&gt;0,ROUND((INDEX(新战舰养成!Z$6:Z$18,通天塔!$K53+1)+INDEX(新战舰养成!K$6:K$18,通天塔!$K53+1)*(通天塔!$H53-1))*INDEX(战舰突破!$D$6:$D$18,通天塔!$N53+1),0),0)</f>
        <v>0</v>
      </c>
      <c r="BO53" s="14">
        <f>IF($H53&gt;0,ROUND((INDEX(新战舰养成!AA$6:AA$18,通天塔!$K53+1)+INDEX(新战舰养成!L$6:L$18,通天塔!$K53+1)*(通天塔!$H53-1))*INDEX(战舰突破!$D$6:$D$18,通天塔!$N53+1),0),0)</f>
        <v>117144</v>
      </c>
      <c r="BP53" s="14">
        <f>IF($H53&gt;0,ROUND((INDEX(新战舰养成!AB$6:AB$18,通天塔!$K53+1)+INDEX(新战舰养成!M$6:M$18,通天塔!$K53+1)*(通天塔!$H53-1))*INDEX(战舰突破!$D$6:$D$18,通天塔!$N53+1),0),0)</f>
        <v>2273</v>
      </c>
      <c r="BR53" s="14">
        <f>IF($I53&gt;0,ROUND((INDEX(新战舰养成!AC$6:AC$18,通天塔!$L53+1)+INDEX(新战舰养成!I$6:I$18,通天塔!$L53+1)*(通天塔!$I53-1))*INDEX(战舰突破!$D$6:$D$18,通天塔!$O53+1),0),0)</f>
        <v>12410</v>
      </c>
      <c r="BS53" s="14">
        <f>IF($I53&gt;0,ROUND((INDEX(新战舰养成!AD$6:AD$18,通天塔!$L53+1)+INDEX(新战舰养成!J$6:J$18,通天塔!$L53+1)*(通天塔!$I53-1))*INDEX(战舰突破!$D$6:$D$18,通天塔!$O53+1),0),0)</f>
        <v>0</v>
      </c>
      <c r="BT53" s="14">
        <f>IF($I53&gt;0,ROUND((INDEX(新战舰养成!AE$6:AE$18,通天塔!$L53+1)+INDEX(新战舰养成!K$6:K$18,通天塔!$L53+1)*(通天塔!$I53-1))*INDEX(战舰突破!$D$6:$D$18,通天塔!$O53+1),0),0)</f>
        <v>0</v>
      </c>
      <c r="BU53" s="14">
        <f>IF($I53&gt;0,ROUND((INDEX(新战舰养成!AF$6:AF$18,通天塔!$L53+1)+INDEX(新战舰养成!L$6:L$18,通天塔!$L53+1)*(通天塔!$I53-1))*INDEX(战舰突破!$D$6:$D$18,通天塔!$O53+1),0),0)</f>
        <v>85764</v>
      </c>
      <c r="BV53" s="14">
        <f>IF($I53&gt;0,ROUND((INDEX(新战舰养成!AG$6:AG$18,通天塔!$L53+1)+INDEX(新战舰养成!M$6:M$18,通天塔!$L53+1)*(通天塔!$I53-1))*INDEX(战舰突破!$D$6:$D$18,通天塔!$O53+1),0),0)</f>
        <v>2995</v>
      </c>
      <c r="BY53" s="14">
        <f>(INDEX(装备数值!$C$13:$G$116,通天塔!$P53*8+1,BY$2)+INDEX(装备数值!$C$13:$G$116,通天塔!$Q53*8+2,BY$2)+INDEX(装备数值!$C$13:$G$116,通天塔!$S53*8+3,BY$2)+INDEX(装备数值!$C$13:$G$116,通天塔!$R53*8+4,BY$2)+INDEX(装备数值!$C$13:$G$116,通天塔!$T53*8+5,BY$2)+INDEX(装备数值!$C$13:$G$116,通天塔!$U53*8+6,BY$2)+INDEX(装备数值!$C$13:$G$116,通天塔!$V53*8+7,BY$2)+INDEX(装备数值!$C$13:$G$116,通天塔!$W53*8+8,BY$2))</f>
        <v>11175</v>
      </c>
      <c r="BZ53" s="14">
        <f>(INDEX(装备数值!$C$13:$G$116,通天塔!$P53*8+1,BZ$2)+INDEX(装备数值!$C$13:$G$116,通天塔!$Q53*8+2,BZ$2)+INDEX(装备数值!$C$13:$G$116,通天塔!$S53*8+3,BZ$2)+INDEX(装备数值!$C$13:$G$116,通天塔!$R53*8+4,BZ$2)+INDEX(装备数值!$C$13:$G$116,通天塔!$T53*8+5,BZ$2)+INDEX(装备数值!$C$13:$G$116,通天塔!$U53*8+6,BZ$2)+INDEX(装备数值!$C$13:$G$116,通天塔!$V53*8+7,BZ$2)+INDEX(装备数值!$C$13:$G$116,通天塔!$W53*8+8,BZ$2))</f>
        <v>45675</v>
      </c>
      <c r="CA53" s="14">
        <f>(INDEX(装备数值!$C$13:$G$116,通天塔!$P53*8+1,CA$2)+INDEX(装备数值!$C$13:$G$116,通天塔!$Q53*8+2,CA$2)+INDEX(装备数值!$C$13:$G$116,通天塔!$S53*8+3,CA$2)+INDEX(装备数值!$C$13:$G$116,通天塔!$R53*8+4,CA$2)+INDEX(装备数值!$C$13:$G$116,通天塔!$T53*8+5,CA$2)+INDEX(装备数值!$C$13:$G$116,通天塔!$U53*8+6,CA$2)+INDEX(装备数值!$C$13:$G$116,通天塔!$V53*8+7,CA$2)+INDEX(装备数值!$C$13:$G$116,通天塔!$W53*8+8,CA$2))</f>
        <v>3690</v>
      </c>
      <c r="CB53" s="14">
        <f>(INDEX(装备数值!$C$13:$G$116,通天塔!$P53*8+1,CB$2)+INDEX(装备数值!$C$13:$G$116,通天塔!$Q53*8+2,CB$2)+INDEX(装备数值!$C$13:$G$116,通天塔!$S53*8+3,CB$2)+INDEX(装备数值!$C$13:$G$116,通天塔!$R53*8+4,CB$2)+INDEX(装备数值!$C$13:$G$116,通天塔!$T53*8+5,CB$2)+INDEX(装备数值!$C$13:$G$116,通天塔!$U53*8+6,CB$2)+INDEX(装备数值!$C$13:$G$116,通天塔!$V53*8+7,CB$2)+INDEX(装备数值!$C$13:$G$116,通天塔!$W53*8+8,CB$2))</f>
        <v>48000</v>
      </c>
      <c r="CC53" s="14">
        <f>(INDEX(装备数值!$C$13:$G$116,通天塔!$P53*8+1,CC$2)+INDEX(装备数值!$C$13:$G$116,通天塔!$Q53*8+2,CC$2)+INDEX(装备数值!$C$13:$G$116,通天塔!$S53*8+3,CC$2)+INDEX(装备数值!$C$13:$G$116,通天塔!$R53*8+4,CC$2)+INDEX(装备数值!$C$13:$G$116,通天塔!$T53*8+5,CC$2)+INDEX(装备数值!$C$13:$G$116,通天塔!$U53*8+6,CC$2)+INDEX(装备数值!$C$13:$G$116,通天塔!$V53*8+7,CC$2)+INDEX(装备数值!$C$13:$G$116,通天塔!$W53*8+8,CC$2))</f>
        <v>1460</v>
      </c>
      <c r="CF53" s="14">
        <f>INDEX(装备数值!$I$13:$M$116,通天塔!$P53*8+1,CF$2)*$X53+INDEX(装备数值!$I$13:$M$116,通天塔!$Q53*8+2,CF$2)*$Y53+INDEX(装备数值!$I$13:$M$116,通天塔!$S53*8+3,CF$2)*$Z53+INDEX(装备数值!$I$13:$M$116,通天塔!$R53*8+4,CF$2)*$AA53+INDEX(装备数值!$I$13:$M$116,通天塔!$T53*8+5,CF$2)*$AB53+INDEX(装备数值!$I$13:$M$116,通天塔!$U53*8+6,CF$2)*$AC53+INDEX(装备数值!$I$13:$M$116,通天塔!$V53*8+7,CF$2)*$AD53+INDEX(装备数值!$I$13:$M$116,通天塔!$W53*8+8,CF$2)*$AE53</f>
        <v>21158</v>
      </c>
      <c r="CG53" s="14">
        <f>INDEX(装备数值!$I$13:$M$116,通天塔!$P53*8+1,CG$2)*$X53+INDEX(装备数值!$I$13:$M$116,通天塔!$Q53*8+2,CG$2)*$Y53+INDEX(装备数值!$I$13:$M$116,通天塔!$S53*8+3,CG$2)*$Z53+INDEX(装备数值!$I$13:$M$116,通天塔!$R53*8+4,CG$2)*$AA53+INDEX(装备数值!$I$13:$M$116,通天塔!$T53*8+5,CG$2)*$AB53+INDEX(装备数值!$I$13:$M$116,通天塔!$U53*8+6,CG$2)*$AC53+INDEX(装备数值!$I$13:$M$116,通天塔!$V53*8+7,CG$2)*$AD53+INDEX(装备数值!$I$13:$M$116,通天塔!$W53*8+8,CG$2)*$AE53</f>
        <v>134190</v>
      </c>
      <c r="CH53" s="14">
        <f>INDEX(装备数值!$I$13:$M$116,通天塔!$P53*8+1,CH$2)*$X53+INDEX(装备数值!$I$13:$M$116,通天塔!$Q53*8+2,CH$2)*$Y53+INDEX(装备数值!$I$13:$M$116,通天塔!$S53*8+3,CH$2)*$Z53+INDEX(装备数值!$I$13:$M$116,通天塔!$R53*8+4,CH$2)*$AA53+INDEX(装备数值!$I$13:$M$116,通天塔!$T53*8+5,CH$2)*$AB53+INDEX(装备数值!$I$13:$M$116,通天塔!$U53*8+6,CH$2)*$AC53+INDEX(装备数值!$I$13:$M$116,通天塔!$V53*8+7,CH$2)*$AD53+INDEX(装备数值!$I$13:$M$116,通天塔!$W53*8+8,CH$2)*$AE53</f>
        <v>9372</v>
      </c>
      <c r="CI53" s="14">
        <f>INDEX(装备数值!$I$13:$M$116,通天塔!$P53*8+1,CI$2)*$X53+INDEX(装备数值!$I$13:$M$116,通天塔!$Q53*8+2,CI$2)*$Y53+INDEX(装备数值!$I$13:$M$116,通天塔!$S53*8+3,CI$2)*$Z53+INDEX(装备数值!$I$13:$M$116,通天塔!$R53*8+4,CI$2)*$AA53+INDEX(装备数值!$I$13:$M$116,通天塔!$T53*8+5,CI$2)*$AB53+INDEX(装备数值!$I$13:$M$116,通天塔!$U53*8+6,CI$2)*$AC53+INDEX(装备数值!$I$13:$M$116,通天塔!$V53*8+7,CI$2)*$AD53+INDEX(装备数值!$I$13:$M$116,通天塔!$W53*8+8,CI$2)*$AE53</f>
        <v>170400</v>
      </c>
      <c r="CJ53" s="14">
        <f>INDEX(装备数值!$I$13:$M$116,通天塔!$P53*8+1,CJ$2)*$X53+INDEX(装备数值!$I$13:$M$116,通天塔!$Q53*8+2,CJ$2)*$Y53+INDEX(装备数值!$I$13:$M$116,通天塔!$S53*8+3,CJ$2)*$Z53+INDEX(装备数值!$I$13:$M$116,通天塔!$R53*8+4,CJ$2)*$AA53+INDEX(装备数值!$I$13:$M$116,通天塔!$T53*8+5,CJ$2)*$AB53+INDEX(装备数值!$I$13:$M$116,通天塔!$U53*8+6,CJ$2)*$AC53+INDEX(装备数值!$I$13:$M$116,通天塔!$V53*8+7,CJ$2)*$AD53+INDEX(装备数值!$I$13:$M$116,通天塔!$W53*8+8,CJ$2)*$AE53</f>
        <v>3692</v>
      </c>
      <c r="CM53" s="14">
        <f>INDEX(装备数值!$X$13:$AH$116,$P53*8+1,CM$2)*$AF53+INDEX(装备数值!$X$13:$AH$116,$Q53*8+2,CM$2)*$AG53+INDEX(装备数值!$X$13:$AH$116,$S53*8+3,CM$2)*$AH53+INDEX(装备数值!$X$13:$AH$116,$R53*8+4,CM$2)*$AI53+INDEX(装备数值!$X$13:$AH$116,$T53*8+5,CM$2)*$AJ53+INDEX(装备数值!$X$13:$AH$116,$U53*8+6,CM$2)*$AK53+INDEX(装备数值!$X$13:$AH$116,$V53*8+7,CM$2)*$AL53+INDEX(装备数值!$X$13:$AH$116,$W53*8+8,CM$2)*$AM53</f>
        <v>6750</v>
      </c>
      <c r="CN53" s="14">
        <f>INDEX(装备数值!$X$13:$AH$116,$P53*8+1,CN$2)*$AF53+INDEX(装备数值!$X$13:$AH$116,$Q53*8+2,CN$2)*$AG53+INDEX(装备数值!$X$13:$AH$116,$S53*8+3,CN$2)*$AH53+INDEX(装备数值!$X$13:$AH$116,$R53*8+4,CN$2)*$AI53+INDEX(装备数值!$X$13:$AH$116,$T53*8+5,CN$2)*$AJ53+INDEX(装备数值!$X$13:$AH$116,$U53*8+6,CN$2)*$AK53+INDEX(装备数值!$X$13:$AH$116,$V53*8+7,CN$2)*$AL53+INDEX(装备数值!$X$13:$AH$116,$W53*8+8,CN$2)*$AM53</f>
        <v>49305</v>
      </c>
      <c r="CO53" s="14">
        <f>INDEX(装备数值!$X$13:$AH$116,$P53*8+1,CO$2)*$AF53+INDEX(装备数值!$X$13:$AH$116,$Q53*8+2,CO$2)*$AG53+INDEX(装备数值!$X$13:$AH$116,$S53*8+3,CO$2)*$AH53+INDEX(装备数值!$X$13:$AH$116,$R53*8+4,CO$2)*$AI53+INDEX(装备数值!$X$13:$AH$116,$T53*8+5,CO$2)*$AJ53+INDEX(装备数值!$X$13:$AH$116,$U53*8+6,CO$2)*$AK53+INDEX(装备数值!$X$13:$AH$116,$V53*8+7,CO$2)*$AL53+INDEX(装备数值!$X$13:$AH$116,$W53*8+8,CO$2)*$AM53</f>
        <v>3200</v>
      </c>
      <c r="CP53" s="14">
        <f>INDEX(装备数值!$X$13:$AH$116,$P53*8+1,CP$2)*$AF53+INDEX(装备数值!$X$13:$AH$116,$Q53*8+2,CP$2)*$AG53+INDEX(装备数值!$X$13:$AH$116,$S53*8+3,CP$2)*$AH53+INDEX(装备数值!$X$13:$AH$116,$R53*8+4,CP$2)*$AI53+INDEX(装备数值!$X$13:$AH$116,$T53*8+5,CP$2)*$AJ53+INDEX(装备数值!$X$13:$AH$116,$U53*8+6,CP$2)*$AK53+INDEX(装备数值!$X$13:$AH$116,$V53*8+7,CP$2)*$AL53+INDEX(装备数值!$X$13:$AH$116,$W53*8+8,CP$2)*$AM53</f>
        <v>69750</v>
      </c>
      <c r="CQ53" s="14">
        <f>INDEX(装备数值!$X$13:$AH$116,$P53*8+1,CQ$2)*$AF53+INDEX(装备数值!$X$13:$AH$116,$Q53*8+2,CQ$2)*$AG53+INDEX(装备数值!$X$13:$AH$116,$S53*8+3,CQ$2)*$AH53+INDEX(装备数值!$X$13:$AH$116,$R53*8+4,CQ$2)*$AI53+INDEX(装备数值!$X$13:$AH$116,$T53*8+5,CQ$2)*$AJ53+INDEX(装备数值!$X$13:$AH$116,$U53*8+6,CQ$2)*$AK53+INDEX(装备数值!$X$13:$AH$116,$V53*8+7,CQ$2)*$AL53+INDEX(装备数值!$X$13:$AH$116,$W53*8+8,CQ$2)*$AM53</f>
        <v>1280</v>
      </c>
      <c r="CR53" s="14">
        <f>INDEX(装备数值!$X$13:$AH$116,$P53*8+1,CR$2)*$AF53+INDEX(装备数值!$X$13:$AH$116,$Q53*8+2,CR$2)*$AG53+INDEX(装备数值!$X$13:$AH$116,$S53*8+3,CR$2)*$AH53+INDEX(装备数值!$X$13:$AH$116,$R53*8+4,CR$2)*$AI53+INDEX(装备数值!$X$13:$AH$116,$T53*8+5,CR$2)*$AJ53+INDEX(装备数值!$X$13:$AH$116,$U53*8+6,CR$2)*$AK53+INDEX(装备数值!$X$13:$AH$116,$V53*8+7,CR$2)*$AL53+INDEX(装备数值!$X$13:$AH$116,$W53*8+8,CR$2)*$AM53</f>
        <v>4992</v>
      </c>
      <c r="CS53" s="14">
        <f>INDEX(装备数值!$X$13:$AH$116,$P53*8+1,CS$2)*$AF53+INDEX(装备数值!$X$13:$AH$116,$Q53*8+2,CS$2)*$AG53+INDEX(装备数值!$X$13:$AH$116,$S53*8+3,CS$2)*$AH53+INDEX(装备数值!$X$13:$AH$116,$R53*8+4,CS$2)*$AI53+INDEX(装备数值!$X$13:$AH$116,$T53*8+5,CS$2)*$AJ53+INDEX(装备数值!$X$13:$AH$116,$U53*8+6,CS$2)*$AK53+INDEX(装备数值!$X$13:$AH$116,$V53*8+7,CS$2)*$AL53+INDEX(装备数值!$X$13:$AH$116,$W53*8+8,CS$2)*$AM53</f>
        <v>4800</v>
      </c>
      <c r="CT53" s="14">
        <f>INDEX(装备数值!$X$13:$AH$116,$P53*8+1,CT$2)*$AF53+INDEX(装备数值!$X$13:$AH$116,$Q53*8+2,CT$2)*$AG53+INDEX(装备数值!$X$13:$AH$116,$S53*8+3,CT$2)*$AH53+INDEX(装备数值!$X$13:$AH$116,$R53*8+4,CT$2)*$AI53+INDEX(装备数值!$X$13:$AH$116,$T53*8+5,CT$2)*$AJ53+INDEX(装备数值!$X$13:$AH$116,$U53*8+6,CT$2)*$AK53+INDEX(装备数值!$X$13:$AH$116,$V53*8+7,CT$2)*$AL53+INDEX(装备数值!$X$13:$AH$116,$W53*8+8,CT$2)*$AM53</f>
        <v>4992</v>
      </c>
      <c r="CU53" s="14">
        <f>INDEX(装备数值!$X$13:$AH$116,$P53*8+1,CU$2)*$AF53+INDEX(装备数值!$X$13:$AH$116,$Q53*8+2,CU$2)*$AG53+INDEX(装备数值!$X$13:$AH$116,$S53*8+3,CU$2)*$AH53+INDEX(装备数值!$X$13:$AH$116,$R53*8+4,CU$2)*$AI53+INDEX(装备数值!$X$13:$AH$116,$T53*8+5,CU$2)*$AJ53+INDEX(装备数值!$X$13:$AH$116,$U53*8+6,CU$2)*$AK53+INDEX(装备数值!$X$13:$AH$116,$V53*8+7,CU$2)*$AL53+INDEX(装备数值!$X$13:$AH$116,$W53*8+8,CU$2)*$AM53</f>
        <v>4800</v>
      </c>
      <c r="CV53" s="14">
        <f>INDEX(装备数值!$X$13:$AH$116,$P53*8+1,CV$2)*$AF53+INDEX(装备数值!$X$13:$AH$116,$Q53*8+2,CV$2)*$AG53+INDEX(装备数值!$X$13:$AH$116,$S53*8+3,CV$2)*$AH53+INDEX(装备数值!$X$13:$AH$116,$R53*8+4,CV$2)*$AI53+INDEX(装备数值!$X$13:$AH$116,$T53*8+5,CV$2)*$AJ53+INDEX(装备数值!$X$13:$AH$116,$U53*8+6,CV$2)*$AK53+INDEX(装备数值!$X$13:$AH$116,$V53*8+7,CV$2)*$AL53+INDEX(装备数值!$X$13:$AH$116,$W53*8+8,CV$2)*$AM53</f>
        <v>15</v>
      </c>
      <c r="CW53" s="14">
        <f>INDEX(装备数值!$X$13:$AH$116,$P53*8+1,CW$2)*$AF53+INDEX(装备数值!$X$13:$AH$116,$Q53*8+2,CW$2)*$AG53+INDEX(装备数值!$X$13:$AH$116,$S53*8+3,CW$2)*$AH53+INDEX(装备数值!$X$13:$AH$116,$R53*8+4,CW$2)*$AI53+INDEX(装备数值!$X$13:$AH$116,$T53*8+5,CW$2)*$AJ53+INDEX(装备数值!$X$13:$AH$116,$U53*8+6,CW$2)*$AK53+INDEX(装备数值!$X$13:$AH$116,$V53*8+7,CW$2)*$AL53+INDEX(装备数值!$X$13:$AH$116,$W53*8+8,CW$2)*$AM53</f>
        <v>15</v>
      </c>
      <c r="CY53" s="14">
        <f>INDEX(装备数值!$AN$17:$AN$117,MATCH(MIN($X53:$AE53),装备数值!$AO$17:$AO$117,1))</f>
        <v>14</v>
      </c>
      <c r="CZ53" s="14">
        <f>IF(COUNTIF($P53:$W53,"&gt;"&amp;0)=8,INDEX(装备数值!AR$17:AR$117,$CY53+1),0)</f>
        <v>2240</v>
      </c>
      <c r="DA53" s="14">
        <f>IF(COUNTIF($P53:$W53,"&gt;"&amp;0)=8,INDEX(装备数值!AS$17:AS$117,$CY53+1),0)</f>
        <v>16800</v>
      </c>
      <c r="DB53" s="14">
        <f>IF(COUNTIF($P53:$W53,"&gt;"&amp;0)=8,INDEX(装备数值!AT$17:AT$117,$CY53+1),0)</f>
        <v>1120</v>
      </c>
      <c r="DC53" s="14">
        <f>IF(COUNTIF($P53:$W53,"&gt;"&amp;0)=8,INDEX(装备数值!AU$17:AU$117,$CY53+1),0)</f>
        <v>22400</v>
      </c>
      <c r="DD53" s="14">
        <f>IF(COUNTIF($P53:$W53,"&gt;"&amp;0)=8,INDEX(装备数值!AV$17:AV$117,$CY53+1),0)</f>
        <v>392</v>
      </c>
      <c r="DF53" s="14">
        <f>INDEX(装备数值!$AY$17:$AY$77,MATCH(MIN($AF53:$AM53),装备数值!$AZ$17:$AZ$77,1))</f>
        <v>7</v>
      </c>
      <c r="DG53" s="26">
        <f>INDEX(装备数值!BA$17:BA$77,通天塔!DF53+1)</f>
        <v>7.0000000000000007E-2</v>
      </c>
      <c r="DH53" s="26">
        <f>INDEX(装备数值!BA$17:BA$77,通天塔!DF53+1)</f>
        <v>7.0000000000000007E-2</v>
      </c>
      <c r="DJ53" s="14">
        <f t="shared" si="40"/>
        <v>16</v>
      </c>
      <c r="DK53" s="14">
        <f>VLOOKUP(DJ53,军阶与晶片数值!$W$6:$X$27,2)</f>
        <v>4</v>
      </c>
      <c r="DL53" s="14">
        <f>INDEX(军阶与晶片数值!Y$6:Y$27,$DK53+1)</f>
        <v>400</v>
      </c>
      <c r="DM53" s="14">
        <f>INDEX(军阶与晶片数值!Z$6:Z$27,$DK53+1)</f>
        <v>400</v>
      </c>
      <c r="DN53" s="14">
        <f>INDEX(军阶与晶片数值!AA$6:AA$27,$DK53+1)</f>
        <v>400</v>
      </c>
      <c r="DO53" s="14">
        <f>INDEX(军阶与晶片数值!AB$6:AB$27,$DK53+1)</f>
        <v>400</v>
      </c>
      <c r="DP53" s="29">
        <f>INDEX(军阶与晶片数值!AC$6:AC$27,$DK53+1)</f>
        <v>20</v>
      </c>
      <c r="DQ53" s="29">
        <f>INDEX(军阶与晶片数值!AD$6:AD$27,$DK53+1)</f>
        <v>10</v>
      </c>
      <c r="DS53" s="26">
        <f>INDEX(军阶与晶片数值!I$6:I$16,AN53+1)</f>
        <v>0.03</v>
      </c>
      <c r="DT53" s="26">
        <f>INDEX(军阶与晶片数值!M$6:M$16,AO53+1)</f>
        <v>6.5000000000000002E-2</v>
      </c>
      <c r="DU53" s="26">
        <f>INDEX(军阶与晶片数值!J$6:J$16,AP53+1)</f>
        <v>6.5000000000000002E-2</v>
      </c>
      <c r="DV53" s="26">
        <f>INDEX(军阶与晶片数值!K$6:K$16,AQ53+1)</f>
        <v>0.13</v>
      </c>
      <c r="DW53" s="26">
        <f>INDEX(军阶与晶片数值!L$6:L$16,AR53+1)</f>
        <v>0.13</v>
      </c>
      <c r="DX53" s="28">
        <f>INDEX(军阶与晶片数值!N$6:N$16,AS53+1)</f>
        <v>0</v>
      </c>
      <c r="DY53" s="28">
        <f>INDEX(军阶与晶片数值!O$6:O$16,AT53+1)</f>
        <v>0</v>
      </c>
      <c r="DZ53" s="28">
        <f>INDEX(军阶与晶片数值!P$6:P$16,AU53+1)</f>
        <v>0</v>
      </c>
      <c r="EA53" s="28">
        <f>INDEX(军阶与晶片数值!Q$6:Q$16,AV53+1)</f>
        <v>0</v>
      </c>
      <c r="EB53" s="26">
        <f>INDEX(军阶与晶片数值!R$6:R$16,AW53+1)</f>
        <v>0.02</v>
      </c>
      <c r="EC53" s="26">
        <f>INDEX(军阶与晶片数值!S$6:S$16,AX53+1)</f>
        <v>0.02</v>
      </c>
      <c r="ED53" s="26">
        <f>INDEX(军阶与晶片数值!T$6:T$16,AY53+1)</f>
        <v>0</v>
      </c>
      <c r="EE53" s="26">
        <f>INDEX(军阶与晶片数值!U$6:U$16,AZ53+1)</f>
        <v>0</v>
      </c>
      <c r="EG53" s="26">
        <f>INDEX(军阶与晶片数值!$C$6:$C$36,通天塔!$BA53+1)</f>
        <v>0.45</v>
      </c>
      <c r="EH53" s="26">
        <f>INDEX(军阶与晶片数值!$C$6:$C$36,通天塔!$BA53+1)</f>
        <v>0.45</v>
      </c>
      <c r="EI53" s="26">
        <f>INDEX(军阶与晶片数值!$C$6:$C$36,通天塔!$BA53+1)</f>
        <v>0.45</v>
      </c>
      <c r="EJ53" s="26">
        <f>INDEX(军阶与晶片数值!$C$6:$C$36,通天塔!$BA53+1)</f>
        <v>0.45</v>
      </c>
      <c r="EK53" s="26">
        <f>INDEX(军阶与晶片数值!$C$6:$C$36,通天塔!$BA53+1)</f>
        <v>0.45</v>
      </c>
      <c r="EM53" s="14">
        <f>INDEX(战舰突破!$H$6:$H$18,通天塔!$J53+1)+INDEX(战舰突破!$H$23:$H$35,通天塔!$K53+1)+INDEX(战舰突破!$H$40:$H$52,通天塔!$L53+1)</f>
        <v>200</v>
      </c>
      <c r="EN53" s="14">
        <f>INDEX(战舰突破!$I$6:$I$18,通天塔!$J53+1)+INDEX(战舰突破!$I$23:$I$35,通天塔!$K53+1)+INDEX(战舰突破!$I$40:$I$52,通天塔!$L53+1)</f>
        <v>200</v>
      </c>
      <c r="EO53" s="14">
        <f>INDEX(战舰突破!$J$6:$J$18,通天塔!$J53+1)+INDEX(战舰突破!$J$23:$J$35,通天塔!$K53+1)+INDEX(战舰突破!$J$40:$J$52,通天塔!$L53+1)</f>
        <v>0</v>
      </c>
      <c r="EP53" s="14">
        <f>INDEX(战舰突破!$K$6:$K$18,通天塔!$J53+1)+INDEX(战舰突破!$K$23:$K$35,通天塔!$K53+1)+INDEX(战舰突破!$K$40:$K$52,通天塔!$L53+1)</f>
        <v>0</v>
      </c>
      <c r="EQ53" s="14">
        <f>INDEX(战舰突破!$L$6:$L$18,通天塔!$J53+1)+INDEX(战舰突破!$L$23:$L$35,通天塔!$K53+1)+INDEX(战舰突破!$L$40:$L$52,通天塔!$L53+1)</f>
        <v>200</v>
      </c>
      <c r="ER53" s="18">
        <f>INDEX(战舰突破!$N$6:$N$18,通天塔!$J53+1)+INDEX(战舰突破!$N$23:$N$35,通天塔!$K53+1)+INDEX(战舰突破!$N$40:$N$52,通天塔!$L53+1)</f>
        <v>0</v>
      </c>
      <c r="ES53" s="18">
        <f>INDEX(战舰突破!$O$6:$O$18,通天塔!$J53+1)+INDEX(战舰突破!$O$23:$O$35,通天塔!$K53+1)+INDEX(战舰突破!$O$40:$O$52,通天塔!$L53+1)</f>
        <v>0</v>
      </c>
      <c r="ET53" s="18">
        <f>INDEX(战舰突破!$P$6:$P$18,通天塔!$J53+1)+INDEX(战舰突破!$P$23:$P$35,通天塔!$K53+1)+INDEX(战舰突破!$P$40:$P$52,通天塔!$L53+1)</f>
        <v>0</v>
      </c>
      <c r="EU53" s="18">
        <f>INDEX(战舰突破!$Q$6:$Q$18,通天塔!$J53+1)+INDEX(战舰突破!$Q$23:$Q$35,通天塔!$K53+1)+INDEX(战舰突破!$Q$40:$Q$52,通天塔!$L53+1)</f>
        <v>0</v>
      </c>
      <c r="EV53" s="18">
        <f>INDEX(战舰突破!$R$6:$R$18,通天塔!$J53+1)+INDEX(战舰突破!$R$23:$R$35,通天塔!$K53+1)+INDEX(战舰突破!$R$40:$R$52,通天塔!$L53+1)</f>
        <v>0</v>
      </c>
      <c r="EW53" s="18">
        <f>INDEX(战舰突破!$M$6:$M$18,通天塔!$J53+1)+INDEX(战舰突破!$M$23:$M$35,通天塔!$K53+1)+INDEX(战舰突破!$M$40:$M$52,通天塔!$L53+1)</f>
        <v>0</v>
      </c>
      <c r="EX53" s="22">
        <f>INDEX(战舰突破!$W$6:$W$18,通天塔!$J53+1)+INDEX(战舰突破!$W$23:$W$35,通天塔!$K53+1)+INDEX(战舰突破!$W$40:$W$52,通天塔!$L53+1)</f>
        <v>0.5</v>
      </c>
      <c r="FA53" s="14">
        <f>INDEX(战舰突破!$S$6:$S$18,通天塔!$J53+1)</f>
        <v>0</v>
      </c>
      <c r="FB53" s="14">
        <f>INDEX(战舰突破!$T$6:$T$18,通天塔!$J53+1)</f>
        <v>0.25</v>
      </c>
      <c r="FC53" s="14">
        <f>INDEX(战舰突破!$U$6:$U$18,通天塔!$J53+1)</f>
        <v>0.1</v>
      </c>
      <c r="FD53" s="14">
        <f>INDEX(战舰突破!$V$6:$V$18,通天塔!$J53+1)</f>
        <v>0</v>
      </c>
      <c r="FE53" s="14">
        <f>INDEX(战舰突破!$X$6:$X$18,通天塔!$J53+1)</f>
        <v>5</v>
      </c>
      <c r="FG53" s="14">
        <f>INDEX(战舰突破!$S$23:$S$35,通天塔!$J53+1)</f>
        <v>0.25</v>
      </c>
      <c r="FH53" s="14">
        <f>INDEX(战舰突破!$T$23:$T$35,通天塔!$J53+1)</f>
        <v>0.25</v>
      </c>
      <c r="FI53" s="14">
        <f>INDEX(战舰突破!$U$23:$U$35,通天塔!$J53+1)</f>
        <v>0.1</v>
      </c>
      <c r="FJ53" s="14">
        <f>INDEX(战舰突破!$V$23:$V$35,通天塔!$J53+1)</f>
        <v>0</v>
      </c>
      <c r="FK53" s="14">
        <f>INDEX(战舰突破!$X$23:$X$35,通天塔!$J53+1)</f>
        <v>75</v>
      </c>
      <c r="FM53" s="14">
        <f>INDEX(战舰突破!$S$40:$S$52,通天塔!$J53+1)</f>
        <v>0.25</v>
      </c>
      <c r="FN53" s="14">
        <f>INDEX(战舰突破!$T$40:$T$52,通天塔!$J53+1)</f>
        <v>0.25</v>
      </c>
      <c r="FO53" s="14">
        <f>INDEX(战舰突破!$U$40:$U$52,通天塔!$J53+1)</f>
        <v>0.1</v>
      </c>
      <c r="FP53" s="14">
        <f>INDEX(战舰突破!$V$40:$V$52,通天塔!$J53+1)</f>
        <v>0</v>
      </c>
      <c r="FQ53" s="14">
        <f>INDEX(战舰突破!$X$40:$X$52,通天塔!$J53+1)</f>
        <v>125</v>
      </c>
      <c r="FT53" s="14">
        <f t="shared" si="41"/>
        <v>79509</v>
      </c>
      <c r="FU53" s="14">
        <f t="shared" si="42"/>
        <v>80011</v>
      </c>
      <c r="FV53" s="14">
        <f t="shared" si="43"/>
        <v>80548</v>
      </c>
      <c r="FW53" s="14">
        <f t="shared" si="44"/>
        <v>524447</v>
      </c>
      <c r="FX53" s="14">
        <f t="shared" si="45"/>
        <v>36342</v>
      </c>
      <c r="FY53" s="14">
        <f t="shared" si="46"/>
        <v>841890</v>
      </c>
      <c r="FZ53" s="14">
        <f t="shared" si="47"/>
        <v>19820</v>
      </c>
      <c r="GA53" s="28">
        <f t="shared" si="48"/>
        <v>5392</v>
      </c>
      <c r="GB53" s="28">
        <f t="shared" si="49"/>
        <v>5200</v>
      </c>
      <c r="GC53" s="28">
        <f t="shared" si="50"/>
        <v>5392</v>
      </c>
      <c r="GD53" s="28">
        <f t="shared" si="51"/>
        <v>5200</v>
      </c>
      <c r="GE53" s="28">
        <f t="shared" si="52"/>
        <v>1.0914000000000001</v>
      </c>
      <c r="GF53" s="28">
        <f t="shared" si="53"/>
        <v>1.0914000000000001</v>
      </c>
      <c r="GG53" s="28">
        <f t="shared" si="54"/>
        <v>0</v>
      </c>
      <c r="GH53" s="28">
        <f t="shared" si="55"/>
        <v>14.03</v>
      </c>
      <c r="GI53" s="14">
        <f t="shared" si="56"/>
        <v>1</v>
      </c>
      <c r="GJ53" s="14">
        <f t="shared" si="57"/>
        <v>1.25</v>
      </c>
      <c r="GK53" s="14">
        <f t="shared" si="58"/>
        <v>1.25</v>
      </c>
      <c r="GL53" s="18">
        <f t="shared" si="59"/>
        <v>1.25</v>
      </c>
      <c r="GM53" s="18">
        <f t="shared" si="60"/>
        <v>1.25</v>
      </c>
      <c r="GN53" s="18">
        <f t="shared" si="61"/>
        <v>1.25</v>
      </c>
      <c r="GO53" s="29">
        <f t="shared" si="123"/>
        <v>5542</v>
      </c>
      <c r="GP53" s="29">
        <f t="shared" si="123"/>
        <v>5842</v>
      </c>
      <c r="GQ53" s="29">
        <f t="shared" si="123"/>
        <v>5842</v>
      </c>
      <c r="GR53" s="26">
        <f t="shared" si="63"/>
        <v>0.1</v>
      </c>
      <c r="GS53" s="26">
        <f t="shared" si="64"/>
        <v>0.1</v>
      </c>
      <c r="GT53" s="26">
        <f t="shared" si="65"/>
        <v>0.1</v>
      </c>
      <c r="GU53" s="14">
        <f t="shared" si="66"/>
        <v>2</v>
      </c>
      <c r="GV53" s="14">
        <f t="shared" si="67"/>
        <v>2</v>
      </c>
      <c r="GW53" s="14">
        <f t="shared" si="68"/>
        <v>2</v>
      </c>
      <c r="GX53" s="14">
        <f t="shared" si="69"/>
        <v>5</v>
      </c>
      <c r="GY53" s="14">
        <f t="shared" si="70"/>
        <v>75</v>
      </c>
      <c r="GZ53" s="14">
        <f t="shared" si="71"/>
        <v>125</v>
      </c>
      <c r="HA53">
        <v>49</v>
      </c>
      <c r="HB53" s="14">
        <f t="shared" si="72"/>
        <v>10090285</v>
      </c>
      <c r="HD53" s="14">
        <f t="shared" si="73"/>
        <v>70500</v>
      </c>
      <c r="HE53" s="14">
        <f t="shared" si="74"/>
        <v>39724</v>
      </c>
      <c r="HF53" s="29">
        <f t="shared" si="75"/>
        <v>4992</v>
      </c>
      <c r="HG53" s="29">
        <f t="shared" si="76"/>
        <v>3368</v>
      </c>
      <c r="HH53" s="29">
        <f t="shared" si="77"/>
        <v>3781</v>
      </c>
      <c r="HI53" s="29">
        <f t="shared" si="78"/>
        <v>3395</v>
      </c>
      <c r="HJ53" s="14">
        <f t="shared" si="79"/>
        <v>1.0914000000000001</v>
      </c>
      <c r="HK53" s="14">
        <f t="shared" si="80"/>
        <v>1.0914000000000001</v>
      </c>
      <c r="HL53" s="14">
        <f t="shared" si="81"/>
        <v>24006</v>
      </c>
      <c r="HM53" s="14">
        <f t="shared" si="82"/>
        <v>35730</v>
      </c>
      <c r="HN53" s="26">
        <f t="shared" si="83"/>
        <v>0.42223891810668668</v>
      </c>
      <c r="HO53" s="26">
        <f t="shared" si="84"/>
        <v>0.62573763050385833</v>
      </c>
      <c r="HP53" s="29">
        <f t="shared" si="85"/>
        <v>6628</v>
      </c>
      <c r="HQ53" s="29">
        <f t="shared" si="86"/>
        <v>32253</v>
      </c>
      <c r="HR53" s="29">
        <f t="shared" si="87"/>
        <v>43534</v>
      </c>
      <c r="HS53" s="26">
        <f t="shared" si="88"/>
        <v>0.43945260347129511</v>
      </c>
      <c r="HT53" s="26">
        <f t="shared" si="89"/>
        <v>0.47521457181003246</v>
      </c>
      <c r="HU53" s="26">
        <f t="shared" si="90"/>
        <v>0.47521457181003246</v>
      </c>
      <c r="HV53" s="26">
        <f t="shared" si="91"/>
        <v>3.9452603471295089E-2</v>
      </c>
      <c r="HW53" s="29">
        <f t="shared" si="114"/>
        <v>1.4</v>
      </c>
      <c r="HX53" s="29">
        <f t="shared" si="115"/>
        <v>1.7947024604234219</v>
      </c>
      <c r="HY53" s="29">
        <f t="shared" si="116"/>
        <v>1.7947024604234219</v>
      </c>
      <c r="HZ53" s="29">
        <f t="shared" si="117"/>
        <v>46395.999999999993</v>
      </c>
      <c r="IA53" s="29">
        <f t="shared" si="118"/>
        <v>38589.692304024415</v>
      </c>
      <c r="IB53" s="29">
        <f t="shared" si="119"/>
        <v>39065.288456036622</v>
      </c>
      <c r="IC53" s="29">
        <f t="shared" si="120"/>
        <v>341366</v>
      </c>
      <c r="ID53" s="14">
        <f t="shared" si="92"/>
        <v>124050.98</v>
      </c>
      <c r="IH53" s="14">
        <v>1</v>
      </c>
      <c r="II53" s="14">
        <v>1</v>
      </c>
      <c r="IJ53" s="14">
        <v>480</v>
      </c>
      <c r="IK53" s="14">
        <v>80</v>
      </c>
      <c r="IL53" s="14">
        <v>60</v>
      </c>
      <c r="IM53" s="23">
        <f t="shared" si="93"/>
        <v>19355690</v>
      </c>
      <c r="IN53" s="23">
        <f t="shared" si="110"/>
        <v>1</v>
      </c>
      <c r="IO53" s="23">
        <f t="shared" si="111"/>
        <v>19355.689999999999</v>
      </c>
      <c r="IP53" s="23">
        <f t="shared" si="112"/>
        <v>26379386</v>
      </c>
      <c r="IQ53" s="23">
        <f t="shared" si="96"/>
        <v>1</v>
      </c>
      <c r="IR53" s="23">
        <f t="shared" si="97"/>
        <v>26379.39</v>
      </c>
      <c r="IS53" s="14">
        <v>1</v>
      </c>
      <c r="IT53" s="14">
        <v>1</v>
      </c>
      <c r="IU53" s="14">
        <v>240</v>
      </c>
      <c r="IV53" s="14">
        <v>40</v>
      </c>
      <c r="IW53" s="14">
        <v>30</v>
      </c>
      <c r="IX53" s="23">
        <f>INT(($HP53*$GI53*IU53*$HW53+$HQ53*$GJ53*$HX53*IV53+$HR53*$GK53*$HY53*IW53)+$IC53*IS53+($HQ53*$GJ53*$HX53*IT53*5*6/1.5+$HR53*$GK53*$HY53*IT53*5*6/2))</f>
        <v>11304559</v>
      </c>
      <c r="IY53" s="23">
        <f t="shared" si="98"/>
        <v>1</v>
      </c>
      <c r="IZ53" s="23">
        <f t="shared" si="99"/>
        <v>11304.56</v>
      </c>
      <c r="JA53" s="23"/>
      <c r="JB53" s="23"/>
      <c r="JC53" s="23"/>
      <c r="JG53">
        <f t="shared" si="121"/>
        <v>1.2927020595675562</v>
      </c>
      <c r="JH53">
        <f t="shared" si="122"/>
        <v>1.4108550278120311</v>
      </c>
      <c r="JJ53" s="14">
        <v>10</v>
      </c>
      <c r="JK53" s="14">
        <v>2</v>
      </c>
      <c r="JL53" s="14">
        <v>1.5</v>
      </c>
      <c r="JM53" s="23">
        <f>INT(($HP53*$GI53*$HW53*JJ53+$HQ53*$GJ53*$HX53*JK53+$HR53*$GK53*$HY53*JL53))</f>
        <v>383998</v>
      </c>
      <c r="JN53" s="23">
        <f t="shared" si="100"/>
        <v>0</v>
      </c>
      <c r="JO53" s="23">
        <f t="shared" si="101"/>
        <v>383998</v>
      </c>
      <c r="JP53" s="14">
        <v>30</v>
      </c>
      <c r="JQ53" s="14">
        <v>6</v>
      </c>
      <c r="JR53" s="14">
        <v>4</v>
      </c>
      <c r="JS53" s="23">
        <f>INT(($HP53*$GI53*$HW53*JP53+$HQ53*$GJ53*$HX53*JQ53+$HR53*$GK53*$HY53*JR53))</f>
        <v>1103162</v>
      </c>
      <c r="JT53" s="23">
        <f t="shared" si="102"/>
        <v>1</v>
      </c>
      <c r="JU53" s="23">
        <f t="shared" si="103"/>
        <v>1103.1600000000001</v>
      </c>
      <c r="JW53" s="23">
        <f t="shared" si="104"/>
        <v>1470883</v>
      </c>
      <c r="JX53" s="23">
        <f t="shared" si="105"/>
        <v>1</v>
      </c>
      <c r="JY53" s="23">
        <f t="shared" si="106"/>
        <v>1470.88</v>
      </c>
      <c r="JZ53" s="23">
        <f t="shared" si="113"/>
        <v>575997</v>
      </c>
      <c r="KA53" s="23">
        <f t="shared" si="108"/>
        <v>0</v>
      </c>
      <c r="KB53" s="23">
        <f t="shared" si="109"/>
        <v>575997</v>
      </c>
    </row>
    <row r="54" spans="1:288" ht="16.5" x14ac:dyDescent="0.2">
      <c r="A54">
        <v>20</v>
      </c>
      <c r="B54">
        <v>600</v>
      </c>
      <c r="C54" s="14">
        <f t="shared" si="39"/>
        <v>1</v>
      </c>
      <c r="D54" s="14">
        <v>50</v>
      </c>
      <c r="E54" s="14" t="s">
        <v>741</v>
      </c>
      <c r="F54" s="14">
        <v>145</v>
      </c>
      <c r="G54" s="14">
        <v>145</v>
      </c>
      <c r="H54" s="14">
        <v>145</v>
      </c>
      <c r="I54" s="14">
        <v>145</v>
      </c>
      <c r="J54" s="14">
        <v>4</v>
      </c>
      <c r="K54" s="14">
        <v>4</v>
      </c>
      <c r="L54" s="14">
        <v>4</v>
      </c>
      <c r="M54" s="14">
        <v>2</v>
      </c>
      <c r="N54" s="14">
        <v>2</v>
      </c>
      <c r="O54" s="14">
        <v>2</v>
      </c>
      <c r="P54" s="14">
        <v>5</v>
      </c>
      <c r="Q54" s="14">
        <v>4</v>
      </c>
      <c r="R54" s="14">
        <v>4</v>
      </c>
      <c r="S54" s="14">
        <v>4</v>
      </c>
      <c r="T54" s="14">
        <v>4</v>
      </c>
      <c r="U54" s="14">
        <v>4</v>
      </c>
      <c r="V54" s="14">
        <v>5</v>
      </c>
      <c r="W54" s="14">
        <v>5</v>
      </c>
      <c r="X54" s="14">
        <v>145</v>
      </c>
      <c r="Y54" s="14">
        <v>145</v>
      </c>
      <c r="Z54" s="14">
        <v>145</v>
      </c>
      <c r="AA54" s="14">
        <v>145</v>
      </c>
      <c r="AB54" s="14">
        <v>145</v>
      </c>
      <c r="AC54" s="14">
        <v>145</v>
      </c>
      <c r="AD54" s="14">
        <v>145</v>
      </c>
      <c r="AE54" s="14">
        <v>145</v>
      </c>
      <c r="AF54" s="14">
        <v>16</v>
      </c>
      <c r="AG54" s="14">
        <v>16</v>
      </c>
      <c r="AH54" s="14">
        <v>16</v>
      </c>
      <c r="AI54" s="14">
        <v>16</v>
      </c>
      <c r="AJ54" s="14">
        <v>16</v>
      </c>
      <c r="AK54" s="14">
        <v>16</v>
      </c>
      <c r="AL54" s="14">
        <v>16</v>
      </c>
      <c r="AM54" s="14">
        <v>16</v>
      </c>
      <c r="AN54" s="14">
        <v>2</v>
      </c>
      <c r="AO54" s="14">
        <v>3</v>
      </c>
      <c r="AP54" s="14">
        <v>3</v>
      </c>
      <c r="AQ54" s="14">
        <v>3</v>
      </c>
      <c r="AR54" s="14">
        <v>3</v>
      </c>
      <c r="AS54" s="14">
        <v>0</v>
      </c>
      <c r="AT54" s="14">
        <v>0</v>
      </c>
      <c r="AU54" s="14">
        <v>0</v>
      </c>
      <c r="AV54" s="14">
        <v>0</v>
      </c>
      <c r="AW54" s="14">
        <v>1</v>
      </c>
      <c r="AX54" s="14">
        <v>1</v>
      </c>
      <c r="AY54" s="14">
        <v>0</v>
      </c>
      <c r="AZ54" s="14">
        <v>0</v>
      </c>
      <c r="BA54" s="14">
        <v>9</v>
      </c>
      <c r="BF54" s="14">
        <f>ROUND((INDEX(新战舰养成!S$6:S$18,通天塔!$J54+1)+INDEX(新战舰养成!D$6:D$18,通天塔!$J54+1)*(通天塔!$G54-1))*INDEX(战舰突破!$D$6:$D$18,通天塔!$M54+1),0)</f>
        <v>11830</v>
      </c>
      <c r="BG54" s="14">
        <f>ROUND((INDEX(新战舰养成!T$6:T$18,通天塔!$J54+1)+INDEX(新战舰养成!E$6:E$18,通天塔!$J54+1)*(通天塔!$G54-1))*INDEX(战舰突破!$D$6:$D$18,通天塔!$M54+1),0)</f>
        <v>94565</v>
      </c>
      <c r="BH54" s="14">
        <f>ROUND((INDEX(新战舰养成!U$6:U$18,通天塔!$J54+1)+INDEX(新战舰养成!F$6:F$18,通天塔!$J54+1)*(通天塔!$G54-1))*INDEX(战舰突破!$D$6:$D$18,通天塔!$M54+1),0)</f>
        <v>6010</v>
      </c>
      <c r="BI54" s="14">
        <f>ROUND((INDEX(新战舰养成!V$6:V$18,通天塔!$J54+1)+INDEX(新战舰养成!G$6:G$18,通天塔!$J54+1)*(通天塔!$G54-1))*INDEX(战舰突破!$D$6:$D$18,通天塔!$M54+1),0)</f>
        <v>360</v>
      </c>
      <c r="BJ54" s="14">
        <f>ROUND((INDEX(新战舰养成!W$6:W$18,通天塔!$J54+1)+INDEX(新战舰养成!H$6:H$18,通天塔!$J54+1)*(通天塔!$G54-1))*INDEX(战舰突破!$D$6:$D$18,通天塔!$M54+1),0)</f>
        <v>5</v>
      </c>
      <c r="BL54" s="14">
        <f>IF($H54&gt;0,ROUND((INDEX(新战舰养成!X$6:X$18,通天塔!$K54+1)+INDEX(新战舰养成!I$6:I$18,通天塔!$K54+1)*(通天塔!$H54-1))*INDEX(战舰突破!$D$6:$D$18,通天塔!$N54+1),0),0)</f>
        <v>12166</v>
      </c>
      <c r="BM54" s="14">
        <f>IF($H54&gt;0,ROUND((INDEX(新战舰养成!Y$6:Y$18,通天塔!$K54+1)+INDEX(新战舰养成!J$6:J$18,通天塔!$K54+1)*(通天塔!$H54-1))*INDEX(战舰突破!$D$6:$D$18,通天塔!$N54+1),0),0)</f>
        <v>0</v>
      </c>
      <c r="BN54" s="14">
        <f>IF($H54&gt;0,ROUND((INDEX(新战舰养成!Z$6:Z$18,通天塔!$K54+1)+INDEX(新战舰养成!K$6:K$18,通天塔!$K54+1)*(通天塔!$H54-1))*INDEX(战舰突破!$D$6:$D$18,通天塔!$N54+1),0),0)</f>
        <v>0</v>
      </c>
      <c r="BO54" s="14">
        <f>IF($H54&gt;0,ROUND((INDEX(新战舰养成!AA$6:AA$18,通天塔!$K54+1)+INDEX(新战舰养成!L$6:L$18,通天塔!$K54+1)*(通天塔!$H54-1))*INDEX(战舰突破!$D$6:$D$18,通天塔!$N54+1),0),0)</f>
        <v>118296</v>
      </c>
      <c r="BP54" s="14">
        <f>IF($H54&gt;0,ROUND((INDEX(新战舰养成!AB$6:AB$18,通天塔!$K54+1)+INDEX(新战舰养成!M$6:M$18,通天塔!$K54+1)*(通天塔!$H54-1))*INDEX(战舰突破!$D$6:$D$18,通天塔!$N54+1),0),0)</f>
        <v>2294</v>
      </c>
      <c r="BR54" s="14">
        <f>IF($I54&gt;0,ROUND((INDEX(新战舰养成!AC$6:AC$18,通天塔!$L54+1)+INDEX(新战舰养成!I$6:I$18,通天塔!$L54+1)*(通天塔!$I54-1))*INDEX(战舰突破!$D$6:$D$18,通天塔!$O54+1),0),0)</f>
        <v>12526</v>
      </c>
      <c r="BS54" s="14">
        <f>IF($I54&gt;0,ROUND((INDEX(新战舰养成!AD$6:AD$18,通天塔!$L54+1)+INDEX(新战舰养成!J$6:J$18,通天塔!$L54+1)*(通天塔!$I54-1))*INDEX(战舰突破!$D$6:$D$18,通天塔!$O54+1),0),0)</f>
        <v>0</v>
      </c>
      <c r="BT54" s="14">
        <f>IF($I54&gt;0,ROUND((INDEX(新战舰养成!AE$6:AE$18,通天塔!$L54+1)+INDEX(新战舰养成!K$6:K$18,通天塔!$L54+1)*(通天塔!$I54-1))*INDEX(战舰突破!$D$6:$D$18,通天塔!$O54+1),0),0)</f>
        <v>0</v>
      </c>
      <c r="BU54" s="14">
        <f>IF($I54&gt;0,ROUND((INDEX(新战舰养成!AF$6:AF$18,通天塔!$L54+1)+INDEX(新战舰养成!L$6:L$18,通天塔!$L54+1)*(通天塔!$I54-1))*INDEX(战舰突破!$D$6:$D$18,通天塔!$O54+1),0),0)</f>
        <v>86916</v>
      </c>
      <c r="BV54" s="14">
        <f>IF($I54&gt;0,ROUND((INDEX(新战舰养成!AG$6:AG$18,通天塔!$L54+1)+INDEX(新战舰养成!M$6:M$18,通天塔!$L54+1)*(通天塔!$I54-1))*INDEX(战舰突破!$D$6:$D$18,通天塔!$O54+1),0),0)</f>
        <v>3017</v>
      </c>
      <c r="BY54" s="14">
        <f>(INDEX(装备数值!$C$13:$G$116,通天塔!$P54*8+1,BY$2)+INDEX(装备数值!$C$13:$G$116,通天塔!$Q54*8+2,BY$2)+INDEX(装备数值!$C$13:$G$116,通天塔!$S54*8+3,BY$2)+INDEX(装备数值!$C$13:$G$116,通天塔!$R54*8+4,BY$2)+INDEX(装备数值!$C$13:$G$116,通天塔!$T54*8+5,BY$2)+INDEX(装备数值!$C$13:$G$116,通天塔!$U54*8+6,BY$2)+INDEX(装备数值!$C$13:$G$116,通天塔!$V54*8+7,BY$2)+INDEX(装备数值!$C$13:$G$116,通天塔!$W54*8+8,BY$2))</f>
        <v>11175</v>
      </c>
      <c r="BZ54" s="14">
        <f>(INDEX(装备数值!$C$13:$G$116,通天塔!$P54*8+1,BZ$2)+INDEX(装备数值!$C$13:$G$116,通天塔!$Q54*8+2,BZ$2)+INDEX(装备数值!$C$13:$G$116,通天塔!$S54*8+3,BZ$2)+INDEX(装备数值!$C$13:$G$116,通天塔!$R54*8+4,BZ$2)+INDEX(装备数值!$C$13:$G$116,通天塔!$T54*8+5,BZ$2)+INDEX(装备数值!$C$13:$G$116,通天塔!$U54*8+6,BZ$2)+INDEX(装备数值!$C$13:$G$116,通天塔!$V54*8+7,BZ$2)+INDEX(装备数值!$C$13:$G$116,通天塔!$W54*8+8,BZ$2))</f>
        <v>45675</v>
      </c>
      <c r="CA54" s="14">
        <f>(INDEX(装备数值!$C$13:$G$116,通天塔!$P54*8+1,CA$2)+INDEX(装备数值!$C$13:$G$116,通天塔!$Q54*8+2,CA$2)+INDEX(装备数值!$C$13:$G$116,通天塔!$S54*8+3,CA$2)+INDEX(装备数值!$C$13:$G$116,通天塔!$R54*8+4,CA$2)+INDEX(装备数值!$C$13:$G$116,通天塔!$T54*8+5,CA$2)+INDEX(装备数值!$C$13:$G$116,通天塔!$U54*8+6,CA$2)+INDEX(装备数值!$C$13:$G$116,通天塔!$V54*8+7,CA$2)+INDEX(装备数值!$C$13:$G$116,通天塔!$W54*8+8,CA$2))</f>
        <v>3690</v>
      </c>
      <c r="CB54" s="14">
        <f>(INDEX(装备数值!$C$13:$G$116,通天塔!$P54*8+1,CB$2)+INDEX(装备数值!$C$13:$G$116,通天塔!$Q54*8+2,CB$2)+INDEX(装备数值!$C$13:$G$116,通天塔!$S54*8+3,CB$2)+INDEX(装备数值!$C$13:$G$116,通天塔!$R54*8+4,CB$2)+INDEX(装备数值!$C$13:$G$116,通天塔!$T54*8+5,CB$2)+INDEX(装备数值!$C$13:$G$116,通天塔!$U54*8+6,CB$2)+INDEX(装备数值!$C$13:$G$116,通天塔!$V54*8+7,CB$2)+INDEX(装备数值!$C$13:$G$116,通天塔!$W54*8+8,CB$2))</f>
        <v>48000</v>
      </c>
      <c r="CC54" s="14">
        <f>(INDEX(装备数值!$C$13:$G$116,通天塔!$P54*8+1,CC$2)+INDEX(装备数值!$C$13:$G$116,通天塔!$Q54*8+2,CC$2)+INDEX(装备数值!$C$13:$G$116,通天塔!$S54*8+3,CC$2)+INDEX(装备数值!$C$13:$G$116,通天塔!$R54*8+4,CC$2)+INDEX(装备数值!$C$13:$G$116,通天塔!$T54*8+5,CC$2)+INDEX(装备数值!$C$13:$G$116,通天塔!$U54*8+6,CC$2)+INDEX(装备数值!$C$13:$G$116,通天塔!$V54*8+7,CC$2)+INDEX(装备数值!$C$13:$G$116,通天塔!$W54*8+8,CC$2))</f>
        <v>1460</v>
      </c>
      <c r="CF54" s="14">
        <f>INDEX(装备数值!$I$13:$M$116,通天塔!$P54*8+1,CF$2)*$X54+INDEX(装备数值!$I$13:$M$116,通天塔!$Q54*8+2,CF$2)*$Y54+INDEX(装备数值!$I$13:$M$116,通天塔!$S54*8+3,CF$2)*$Z54+INDEX(装备数值!$I$13:$M$116,通天塔!$R54*8+4,CF$2)*$AA54+INDEX(装备数值!$I$13:$M$116,通天塔!$T54*8+5,CF$2)*$AB54+INDEX(装备数值!$I$13:$M$116,通天塔!$U54*8+6,CF$2)*$AC54+INDEX(装备数值!$I$13:$M$116,通天塔!$V54*8+7,CF$2)*$AD54+INDEX(装备数值!$I$13:$M$116,通天塔!$W54*8+8,CF$2)*$AE54</f>
        <v>21605</v>
      </c>
      <c r="CG54" s="14">
        <f>INDEX(装备数值!$I$13:$M$116,通天塔!$P54*8+1,CG$2)*$X54+INDEX(装备数值!$I$13:$M$116,通天塔!$Q54*8+2,CG$2)*$Y54+INDEX(装备数值!$I$13:$M$116,通天塔!$S54*8+3,CG$2)*$Z54+INDEX(装备数值!$I$13:$M$116,通天塔!$R54*8+4,CG$2)*$AA54+INDEX(装备数值!$I$13:$M$116,通天塔!$T54*8+5,CG$2)*$AB54+INDEX(装备数值!$I$13:$M$116,通天塔!$U54*8+6,CG$2)*$AC54+INDEX(装备数值!$I$13:$M$116,通天塔!$V54*8+7,CG$2)*$AD54+INDEX(装备数值!$I$13:$M$116,通天塔!$W54*8+8,CG$2)*$AE54</f>
        <v>137025</v>
      </c>
      <c r="CH54" s="14">
        <f>INDEX(装备数值!$I$13:$M$116,通天塔!$P54*8+1,CH$2)*$X54+INDEX(装备数值!$I$13:$M$116,通天塔!$Q54*8+2,CH$2)*$Y54+INDEX(装备数值!$I$13:$M$116,通天塔!$S54*8+3,CH$2)*$Z54+INDEX(装备数值!$I$13:$M$116,通天塔!$R54*8+4,CH$2)*$AA54+INDEX(装备数值!$I$13:$M$116,通天塔!$T54*8+5,CH$2)*$AB54+INDEX(装备数值!$I$13:$M$116,通天塔!$U54*8+6,CH$2)*$AC54+INDEX(装备数值!$I$13:$M$116,通天塔!$V54*8+7,CH$2)*$AD54+INDEX(装备数值!$I$13:$M$116,通天塔!$W54*8+8,CH$2)*$AE54</f>
        <v>9570</v>
      </c>
      <c r="CI54" s="14">
        <f>INDEX(装备数值!$I$13:$M$116,通天塔!$P54*8+1,CI$2)*$X54+INDEX(装备数值!$I$13:$M$116,通天塔!$Q54*8+2,CI$2)*$Y54+INDEX(装备数值!$I$13:$M$116,通天塔!$S54*8+3,CI$2)*$Z54+INDEX(装备数值!$I$13:$M$116,通天塔!$R54*8+4,CI$2)*$AA54+INDEX(装备数值!$I$13:$M$116,通天塔!$T54*8+5,CI$2)*$AB54+INDEX(装备数值!$I$13:$M$116,通天塔!$U54*8+6,CI$2)*$AC54+INDEX(装备数值!$I$13:$M$116,通天塔!$V54*8+7,CI$2)*$AD54+INDEX(装备数值!$I$13:$M$116,通天塔!$W54*8+8,CI$2)*$AE54</f>
        <v>174000</v>
      </c>
      <c r="CJ54" s="14">
        <f>INDEX(装备数值!$I$13:$M$116,通天塔!$P54*8+1,CJ$2)*$X54+INDEX(装备数值!$I$13:$M$116,通天塔!$Q54*8+2,CJ$2)*$Y54+INDEX(装备数值!$I$13:$M$116,通天塔!$S54*8+3,CJ$2)*$Z54+INDEX(装备数值!$I$13:$M$116,通天塔!$R54*8+4,CJ$2)*$AA54+INDEX(装备数值!$I$13:$M$116,通天塔!$T54*8+5,CJ$2)*$AB54+INDEX(装备数值!$I$13:$M$116,通天塔!$U54*8+6,CJ$2)*$AC54+INDEX(装备数值!$I$13:$M$116,通天塔!$V54*8+7,CJ$2)*$AD54+INDEX(装备数值!$I$13:$M$116,通天塔!$W54*8+8,CJ$2)*$AE54</f>
        <v>3770</v>
      </c>
      <c r="CM54" s="14">
        <f>INDEX(装备数值!$X$13:$AH$116,$P54*8+1,CM$2)*$AF54+INDEX(装备数值!$X$13:$AH$116,$Q54*8+2,CM$2)*$AG54+INDEX(装备数值!$X$13:$AH$116,$S54*8+3,CM$2)*$AH54+INDEX(装备数值!$X$13:$AH$116,$R54*8+4,CM$2)*$AI54+INDEX(装备数值!$X$13:$AH$116,$T54*8+5,CM$2)*$AJ54+INDEX(装备数值!$X$13:$AH$116,$U54*8+6,CM$2)*$AK54+INDEX(装备数值!$X$13:$AH$116,$V54*8+7,CM$2)*$AL54+INDEX(装备数值!$X$13:$AH$116,$W54*8+8,CM$2)*$AM54</f>
        <v>7200</v>
      </c>
      <c r="CN54" s="14">
        <f>INDEX(装备数值!$X$13:$AH$116,$P54*8+1,CN$2)*$AF54+INDEX(装备数值!$X$13:$AH$116,$Q54*8+2,CN$2)*$AG54+INDEX(装备数值!$X$13:$AH$116,$S54*8+3,CN$2)*$AH54+INDEX(装备数值!$X$13:$AH$116,$R54*8+4,CN$2)*$AI54+INDEX(装备数值!$X$13:$AH$116,$T54*8+5,CN$2)*$AJ54+INDEX(装备数值!$X$13:$AH$116,$U54*8+6,CN$2)*$AK54+INDEX(装备数值!$X$13:$AH$116,$V54*8+7,CN$2)*$AL54+INDEX(装备数值!$X$13:$AH$116,$W54*8+8,CN$2)*$AM54</f>
        <v>50992</v>
      </c>
      <c r="CO54" s="14">
        <f>INDEX(装备数值!$X$13:$AH$116,$P54*8+1,CO$2)*$AF54+INDEX(装备数值!$X$13:$AH$116,$Q54*8+2,CO$2)*$AG54+INDEX(装备数值!$X$13:$AH$116,$S54*8+3,CO$2)*$AH54+INDEX(装备数值!$X$13:$AH$116,$R54*8+4,CO$2)*$AI54+INDEX(装备数值!$X$13:$AH$116,$T54*8+5,CO$2)*$AJ54+INDEX(装备数值!$X$13:$AH$116,$U54*8+6,CO$2)*$AK54+INDEX(装备数值!$X$13:$AH$116,$V54*8+7,CO$2)*$AL54+INDEX(装备数值!$X$13:$AH$116,$W54*8+8,CO$2)*$AM54</f>
        <v>3200</v>
      </c>
      <c r="CP54" s="14">
        <f>INDEX(装备数值!$X$13:$AH$116,$P54*8+1,CP$2)*$AF54+INDEX(装备数值!$X$13:$AH$116,$Q54*8+2,CP$2)*$AG54+INDEX(装备数值!$X$13:$AH$116,$S54*8+3,CP$2)*$AH54+INDEX(装备数值!$X$13:$AH$116,$R54*8+4,CP$2)*$AI54+INDEX(装备数值!$X$13:$AH$116,$T54*8+5,CP$2)*$AJ54+INDEX(装备数值!$X$13:$AH$116,$U54*8+6,CP$2)*$AK54+INDEX(装备数值!$X$13:$AH$116,$V54*8+7,CP$2)*$AL54+INDEX(装备数值!$X$13:$AH$116,$W54*8+8,CP$2)*$AM54</f>
        <v>72000</v>
      </c>
      <c r="CQ54" s="14">
        <f>INDEX(装备数值!$X$13:$AH$116,$P54*8+1,CQ$2)*$AF54+INDEX(装备数值!$X$13:$AH$116,$Q54*8+2,CQ$2)*$AG54+INDEX(装备数值!$X$13:$AH$116,$S54*8+3,CQ$2)*$AH54+INDEX(装备数值!$X$13:$AH$116,$R54*8+4,CQ$2)*$AI54+INDEX(装备数值!$X$13:$AH$116,$T54*8+5,CQ$2)*$AJ54+INDEX(装备数值!$X$13:$AH$116,$U54*8+6,CQ$2)*$AK54+INDEX(装备数值!$X$13:$AH$116,$V54*8+7,CQ$2)*$AL54+INDEX(装备数值!$X$13:$AH$116,$W54*8+8,CQ$2)*$AM54</f>
        <v>1280</v>
      </c>
      <c r="CR54" s="14">
        <f>INDEX(装备数值!$X$13:$AH$116,$P54*8+1,CR$2)*$AF54+INDEX(装备数值!$X$13:$AH$116,$Q54*8+2,CR$2)*$AG54+INDEX(装备数值!$X$13:$AH$116,$S54*8+3,CR$2)*$AH54+INDEX(装备数值!$X$13:$AH$116,$R54*8+4,CR$2)*$AI54+INDEX(装备数值!$X$13:$AH$116,$T54*8+5,CR$2)*$AJ54+INDEX(装备数值!$X$13:$AH$116,$U54*8+6,CR$2)*$AK54+INDEX(装备数值!$X$13:$AH$116,$V54*8+7,CR$2)*$AL54+INDEX(装备数值!$X$13:$AH$116,$W54*8+8,CR$2)*$AM54</f>
        <v>4992</v>
      </c>
      <c r="CS54" s="14">
        <f>INDEX(装备数值!$X$13:$AH$116,$P54*8+1,CS$2)*$AF54+INDEX(装备数值!$X$13:$AH$116,$Q54*8+2,CS$2)*$AG54+INDEX(装备数值!$X$13:$AH$116,$S54*8+3,CS$2)*$AH54+INDEX(装备数值!$X$13:$AH$116,$R54*8+4,CS$2)*$AI54+INDEX(装备数值!$X$13:$AH$116,$T54*8+5,CS$2)*$AJ54+INDEX(装备数值!$X$13:$AH$116,$U54*8+6,CS$2)*$AK54+INDEX(装备数值!$X$13:$AH$116,$V54*8+7,CS$2)*$AL54+INDEX(装备数值!$X$13:$AH$116,$W54*8+8,CS$2)*$AM54</f>
        <v>4800</v>
      </c>
      <c r="CT54" s="14">
        <f>INDEX(装备数值!$X$13:$AH$116,$P54*8+1,CT$2)*$AF54+INDEX(装备数值!$X$13:$AH$116,$Q54*8+2,CT$2)*$AG54+INDEX(装备数值!$X$13:$AH$116,$S54*8+3,CT$2)*$AH54+INDEX(装备数值!$X$13:$AH$116,$R54*8+4,CT$2)*$AI54+INDEX(装备数值!$X$13:$AH$116,$T54*8+5,CT$2)*$AJ54+INDEX(装备数值!$X$13:$AH$116,$U54*8+6,CT$2)*$AK54+INDEX(装备数值!$X$13:$AH$116,$V54*8+7,CT$2)*$AL54+INDEX(装备数值!$X$13:$AH$116,$W54*8+8,CT$2)*$AM54</f>
        <v>4992</v>
      </c>
      <c r="CU54" s="14">
        <f>INDEX(装备数值!$X$13:$AH$116,$P54*8+1,CU$2)*$AF54+INDEX(装备数值!$X$13:$AH$116,$Q54*8+2,CU$2)*$AG54+INDEX(装备数值!$X$13:$AH$116,$S54*8+3,CU$2)*$AH54+INDEX(装备数值!$X$13:$AH$116,$R54*8+4,CU$2)*$AI54+INDEX(装备数值!$X$13:$AH$116,$T54*8+5,CU$2)*$AJ54+INDEX(装备数值!$X$13:$AH$116,$U54*8+6,CU$2)*$AK54+INDEX(装备数值!$X$13:$AH$116,$V54*8+7,CU$2)*$AL54+INDEX(装备数值!$X$13:$AH$116,$W54*8+8,CU$2)*$AM54</f>
        <v>4800</v>
      </c>
      <c r="CV54" s="14">
        <f>INDEX(装备数值!$X$13:$AH$116,$P54*8+1,CV$2)*$AF54+INDEX(装备数值!$X$13:$AH$116,$Q54*8+2,CV$2)*$AG54+INDEX(装备数值!$X$13:$AH$116,$S54*8+3,CV$2)*$AH54+INDEX(装备数值!$X$13:$AH$116,$R54*8+4,CV$2)*$AI54+INDEX(装备数值!$X$13:$AH$116,$T54*8+5,CV$2)*$AJ54+INDEX(装备数值!$X$13:$AH$116,$U54*8+6,CV$2)*$AK54+INDEX(装备数值!$X$13:$AH$116,$V54*8+7,CV$2)*$AL54+INDEX(装备数值!$X$13:$AH$116,$W54*8+8,CV$2)*$AM54</f>
        <v>16</v>
      </c>
      <c r="CW54" s="14">
        <f>INDEX(装备数值!$X$13:$AH$116,$P54*8+1,CW$2)*$AF54+INDEX(装备数值!$X$13:$AH$116,$Q54*8+2,CW$2)*$AG54+INDEX(装备数值!$X$13:$AH$116,$S54*8+3,CW$2)*$AH54+INDEX(装备数值!$X$13:$AH$116,$R54*8+4,CW$2)*$AI54+INDEX(装备数值!$X$13:$AH$116,$T54*8+5,CW$2)*$AJ54+INDEX(装备数值!$X$13:$AH$116,$U54*8+6,CW$2)*$AK54+INDEX(装备数值!$X$13:$AH$116,$V54*8+7,CW$2)*$AL54+INDEX(装备数值!$X$13:$AH$116,$W54*8+8,CW$2)*$AM54</f>
        <v>16</v>
      </c>
      <c r="CY54" s="14">
        <f>INDEX(装备数值!$AN$17:$AN$117,MATCH(MIN($X54:$AE54),装备数值!$AO$17:$AO$117,1))</f>
        <v>14</v>
      </c>
      <c r="CZ54" s="14">
        <f>IF(COUNTIF($P54:$W54,"&gt;"&amp;0)=8,INDEX(装备数值!AR$17:AR$117,$CY54+1),0)</f>
        <v>2240</v>
      </c>
      <c r="DA54" s="14">
        <f>IF(COUNTIF($P54:$W54,"&gt;"&amp;0)=8,INDEX(装备数值!AS$17:AS$117,$CY54+1),0)</f>
        <v>16800</v>
      </c>
      <c r="DB54" s="14">
        <f>IF(COUNTIF($P54:$W54,"&gt;"&amp;0)=8,INDEX(装备数值!AT$17:AT$117,$CY54+1),0)</f>
        <v>1120</v>
      </c>
      <c r="DC54" s="14">
        <f>IF(COUNTIF($P54:$W54,"&gt;"&amp;0)=8,INDEX(装备数值!AU$17:AU$117,$CY54+1),0)</f>
        <v>22400</v>
      </c>
      <c r="DD54" s="14">
        <f>IF(COUNTIF($P54:$W54,"&gt;"&amp;0)=8,INDEX(装备数值!AV$17:AV$117,$CY54+1),0)</f>
        <v>392</v>
      </c>
      <c r="DF54" s="14">
        <f>INDEX(装备数值!$AY$17:$AY$77,MATCH(MIN($AF54:$AM54),装备数值!$AZ$17:$AZ$77,1))</f>
        <v>8</v>
      </c>
      <c r="DG54" s="26">
        <f>INDEX(装备数值!BA$17:BA$77,通天塔!DF54+1)</f>
        <v>0.08</v>
      </c>
      <c r="DH54" s="26">
        <f>INDEX(装备数值!BA$17:BA$77,通天塔!DF54+1)</f>
        <v>0.08</v>
      </c>
      <c r="DJ54" s="14">
        <f t="shared" si="40"/>
        <v>16</v>
      </c>
      <c r="DK54" s="14">
        <f>VLOOKUP(DJ54,军阶与晶片数值!$W$6:$X$27,2)</f>
        <v>4</v>
      </c>
      <c r="DL54" s="14">
        <f>INDEX(军阶与晶片数值!Y$6:Y$27,$DK54+1)</f>
        <v>400</v>
      </c>
      <c r="DM54" s="14">
        <f>INDEX(军阶与晶片数值!Z$6:Z$27,$DK54+1)</f>
        <v>400</v>
      </c>
      <c r="DN54" s="14">
        <f>INDEX(军阶与晶片数值!AA$6:AA$27,$DK54+1)</f>
        <v>400</v>
      </c>
      <c r="DO54" s="14">
        <f>INDEX(军阶与晶片数值!AB$6:AB$27,$DK54+1)</f>
        <v>400</v>
      </c>
      <c r="DP54" s="29">
        <f>INDEX(军阶与晶片数值!AC$6:AC$27,$DK54+1)</f>
        <v>20</v>
      </c>
      <c r="DQ54" s="29">
        <f>INDEX(军阶与晶片数值!AD$6:AD$27,$DK54+1)</f>
        <v>10</v>
      </c>
      <c r="DS54" s="26">
        <f>INDEX(军阶与晶片数值!I$6:I$16,AN54+1)</f>
        <v>0.03</v>
      </c>
      <c r="DT54" s="26">
        <f>INDEX(军阶与晶片数值!M$6:M$16,AO54+1)</f>
        <v>6.5000000000000002E-2</v>
      </c>
      <c r="DU54" s="26">
        <f>INDEX(军阶与晶片数值!J$6:J$16,AP54+1)</f>
        <v>6.5000000000000002E-2</v>
      </c>
      <c r="DV54" s="26">
        <f>INDEX(军阶与晶片数值!K$6:K$16,AQ54+1)</f>
        <v>0.13</v>
      </c>
      <c r="DW54" s="26">
        <f>INDEX(军阶与晶片数值!L$6:L$16,AR54+1)</f>
        <v>0.13</v>
      </c>
      <c r="DX54" s="28">
        <f>INDEX(军阶与晶片数值!N$6:N$16,AS54+1)</f>
        <v>0</v>
      </c>
      <c r="DY54" s="28">
        <f>INDEX(军阶与晶片数值!O$6:O$16,AT54+1)</f>
        <v>0</v>
      </c>
      <c r="DZ54" s="28">
        <f>INDEX(军阶与晶片数值!P$6:P$16,AU54+1)</f>
        <v>0</v>
      </c>
      <c r="EA54" s="28">
        <f>INDEX(军阶与晶片数值!Q$6:Q$16,AV54+1)</f>
        <v>0</v>
      </c>
      <c r="EB54" s="26">
        <f>INDEX(军阶与晶片数值!R$6:R$16,AW54+1)</f>
        <v>0.02</v>
      </c>
      <c r="EC54" s="26">
        <f>INDEX(军阶与晶片数值!S$6:S$16,AX54+1)</f>
        <v>0.02</v>
      </c>
      <c r="ED54" s="26">
        <f>INDEX(军阶与晶片数值!T$6:T$16,AY54+1)</f>
        <v>0</v>
      </c>
      <c r="EE54" s="26">
        <f>INDEX(军阶与晶片数值!U$6:U$16,AZ54+1)</f>
        <v>0</v>
      </c>
      <c r="EG54" s="26">
        <f>INDEX(军阶与晶片数值!$C$6:$C$36,通天塔!$BA54+1)</f>
        <v>0.45</v>
      </c>
      <c r="EH54" s="26">
        <f>INDEX(军阶与晶片数值!$C$6:$C$36,通天塔!$BA54+1)</f>
        <v>0.45</v>
      </c>
      <c r="EI54" s="26">
        <f>INDEX(军阶与晶片数值!$C$6:$C$36,通天塔!$BA54+1)</f>
        <v>0.45</v>
      </c>
      <c r="EJ54" s="26">
        <f>INDEX(军阶与晶片数值!$C$6:$C$36,通天塔!$BA54+1)</f>
        <v>0.45</v>
      </c>
      <c r="EK54" s="26">
        <f>INDEX(军阶与晶片数值!$C$6:$C$36,通天塔!$BA54+1)</f>
        <v>0.45</v>
      </c>
      <c r="EM54" s="14">
        <f>INDEX(战舰突破!$H$6:$H$18,通天塔!$J54+1)+INDEX(战舰突破!$H$23:$H$35,通天塔!$K54+1)+INDEX(战舰突破!$H$40:$H$52,通天塔!$L54+1)</f>
        <v>200</v>
      </c>
      <c r="EN54" s="14">
        <f>INDEX(战舰突破!$I$6:$I$18,通天塔!$J54+1)+INDEX(战舰突破!$I$23:$I$35,通天塔!$K54+1)+INDEX(战舰突破!$I$40:$I$52,通天塔!$L54+1)</f>
        <v>200</v>
      </c>
      <c r="EO54" s="14">
        <f>INDEX(战舰突破!$J$6:$J$18,通天塔!$J54+1)+INDEX(战舰突破!$J$23:$J$35,通天塔!$K54+1)+INDEX(战舰突破!$J$40:$J$52,通天塔!$L54+1)</f>
        <v>0</v>
      </c>
      <c r="EP54" s="14">
        <f>INDEX(战舰突破!$K$6:$K$18,通天塔!$J54+1)+INDEX(战舰突破!$K$23:$K$35,通天塔!$K54+1)+INDEX(战舰突破!$K$40:$K$52,通天塔!$L54+1)</f>
        <v>0</v>
      </c>
      <c r="EQ54" s="14">
        <f>INDEX(战舰突破!$L$6:$L$18,通天塔!$J54+1)+INDEX(战舰突破!$L$23:$L$35,通天塔!$K54+1)+INDEX(战舰突破!$L$40:$L$52,通天塔!$L54+1)</f>
        <v>200</v>
      </c>
      <c r="ER54" s="18">
        <f>INDEX(战舰突破!$N$6:$N$18,通天塔!$J54+1)+INDEX(战舰突破!$N$23:$N$35,通天塔!$K54+1)+INDEX(战舰突破!$N$40:$N$52,通天塔!$L54+1)</f>
        <v>0</v>
      </c>
      <c r="ES54" s="18">
        <f>INDEX(战舰突破!$O$6:$O$18,通天塔!$J54+1)+INDEX(战舰突破!$O$23:$O$35,通天塔!$K54+1)+INDEX(战舰突破!$O$40:$O$52,通天塔!$L54+1)</f>
        <v>0</v>
      </c>
      <c r="ET54" s="18">
        <f>INDEX(战舰突破!$P$6:$P$18,通天塔!$J54+1)+INDEX(战舰突破!$P$23:$P$35,通天塔!$K54+1)+INDEX(战舰突破!$P$40:$P$52,通天塔!$L54+1)</f>
        <v>0</v>
      </c>
      <c r="EU54" s="18">
        <f>INDEX(战舰突破!$Q$6:$Q$18,通天塔!$J54+1)+INDEX(战舰突破!$Q$23:$Q$35,通天塔!$K54+1)+INDEX(战舰突破!$Q$40:$Q$52,通天塔!$L54+1)</f>
        <v>0</v>
      </c>
      <c r="EV54" s="18">
        <f>INDEX(战舰突破!$R$6:$R$18,通天塔!$J54+1)+INDEX(战舰突破!$R$23:$R$35,通天塔!$K54+1)+INDEX(战舰突破!$R$40:$R$52,通天塔!$L54+1)</f>
        <v>0</v>
      </c>
      <c r="EW54" s="18">
        <f>INDEX(战舰突破!$M$6:$M$18,通天塔!$J54+1)+INDEX(战舰突破!$M$23:$M$35,通天塔!$K54+1)+INDEX(战舰突破!$M$40:$M$52,通天塔!$L54+1)</f>
        <v>0</v>
      </c>
      <c r="EX54" s="22">
        <f>INDEX(战舰突破!$W$6:$W$18,通天塔!$J54+1)+INDEX(战舰突破!$W$23:$W$35,通天塔!$K54+1)+INDEX(战舰突破!$W$40:$W$52,通天塔!$L54+1)</f>
        <v>0.5</v>
      </c>
      <c r="FA54" s="14">
        <f>INDEX(战舰突破!$S$6:$S$18,通天塔!$J54+1)</f>
        <v>0</v>
      </c>
      <c r="FB54" s="14">
        <f>INDEX(战舰突破!$T$6:$T$18,通天塔!$J54+1)</f>
        <v>0.25</v>
      </c>
      <c r="FC54" s="14">
        <f>INDEX(战舰突破!$U$6:$U$18,通天塔!$J54+1)</f>
        <v>0.1</v>
      </c>
      <c r="FD54" s="14">
        <f>INDEX(战舰突破!$V$6:$V$18,通天塔!$J54+1)</f>
        <v>0</v>
      </c>
      <c r="FE54" s="14">
        <f>INDEX(战舰突破!$X$6:$X$18,通天塔!$J54+1)</f>
        <v>5</v>
      </c>
      <c r="FG54" s="14">
        <f>INDEX(战舰突破!$S$23:$S$35,通天塔!$J54+1)</f>
        <v>0.25</v>
      </c>
      <c r="FH54" s="14">
        <f>INDEX(战舰突破!$T$23:$T$35,通天塔!$J54+1)</f>
        <v>0.25</v>
      </c>
      <c r="FI54" s="14">
        <f>INDEX(战舰突破!$U$23:$U$35,通天塔!$J54+1)</f>
        <v>0.1</v>
      </c>
      <c r="FJ54" s="14">
        <f>INDEX(战舰突破!$V$23:$V$35,通天塔!$J54+1)</f>
        <v>0</v>
      </c>
      <c r="FK54" s="14">
        <f>INDEX(战舰突破!$X$23:$X$35,通天塔!$J54+1)</f>
        <v>75</v>
      </c>
      <c r="FM54" s="14">
        <f>INDEX(战舰突破!$S$40:$S$52,通天塔!$J54+1)</f>
        <v>0.25</v>
      </c>
      <c r="FN54" s="14">
        <f>INDEX(战舰突破!$T$40:$T$52,通天塔!$J54+1)</f>
        <v>0.25</v>
      </c>
      <c r="FO54" s="14">
        <f>INDEX(战舰突破!$U$40:$U$52,通天塔!$J54+1)</f>
        <v>0.1</v>
      </c>
      <c r="FP54" s="14">
        <f>INDEX(战舰突破!$V$40:$V$52,通天塔!$J54+1)</f>
        <v>0</v>
      </c>
      <c r="FQ54" s="14">
        <f>INDEX(战舰突破!$X$40:$X$52,通天塔!$J54+1)</f>
        <v>125</v>
      </c>
      <c r="FT54" s="14">
        <f t="shared" si="41"/>
        <v>81022</v>
      </c>
      <c r="FU54" s="14">
        <f t="shared" si="42"/>
        <v>81524</v>
      </c>
      <c r="FV54" s="14">
        <f t="shared" si="43"/>
        <v>82061</v>
      </c>
      <c r="FW54" s="14">
        <f t="shared" si="44"/>
        <v>532854</v>
      </c>
      <c r="FX54" s="14">
        <f t="shared" si="45"/>
        <v>36737</v>
      </c>
      <c r="FY54" s="14">
        <f t="shared" si="46"/>
        <v>855251</v>
      </c>
      <c r="FZ54" s="14">
        <f t="shared" si="47"/>
        <v>20019</v>
      </c>
      <c r="GA54" s="28">
        <f t="shared" si="48"/>
        <v>5392</v>
      </c>
      <c r="GB54" s="28">
        <f t="shared" si="49"/>
        <v>5200</v>
      </c>
      <c r="GC54" s="28">
        <f t="shared" si="50"/>
        <v>5392</v>
      </c>
      <c r="GD54" s="28">
        <f t="shared" si="51"/>
        <v>5200</v>
      </c>
      <c r="GE54" s="28">
        <f t="shared" si="52"/>
        <v>1.1016000000000001</v>
      </c>
      <c r="GF54" s="28">
        <f t="shared" si="53"/>
        <v>1.1016000000000001</v>
      </c>
      <c r="GG54" s="28">
        <f t="shared" si="54"/>
        <v>0</v>
      </c>
      <c r="GH54" s="28">
        <f t="shared" si="55"/>
        <v>14.03</v>
      </c>
      <c r="GI54" s="14">
        <f t="shared" si="56"/>
        <v>1</v>
      </c>
      <c r="GJ54" s="14">
        <f t="shared" si="57"/>
        <v>1.25</v>
      </c>
      <c r="GK54" s="14">
        <f t="shared" si="58"/>
        <v>1.25</v>
      </c>
      <c r="GL54" s="18">
        <f t="shared" si="59"/>
        <v>1.25</v>
      </c>
      <c r="GM54" s="18">
        <f t="shared" si="60"/>
        <v>1.25</v>
      </c>
      <c r="GN54" s="18">
        <f t="shared" si="61"/>
        <v>1.25</v>
      </c>
      <c r="GO54" s="29">
        <f t="shared" si="123"/>
        <v>5542</v>
      </c>
      <c r="GP54" s="29">
        <f t="shared" si="123"/>
        <v>5842</v>
      </c>
      <c r="GQ54" s="29">
        <f t="shared" si="123"/>
        <v>5842</v>
      </c>
      <c r="GR54" s="26">
        <f t="shared" si="63"/>
        <v>0.1</v>
      </c>
      <c r="GS54" s="26">
        <f t="shared" si="64"/>
        <v>0.1</v>
      </c>
      <c r="GT54" s="26">
        <f t="shared" si="65"/>
        <v>0.1</v>
      </c>
      <c r="GU54" s="14">
        <f t="shared" si="66"/>
        <v>2</v>
      </c>
      <c r="GV54" s="14">
        <f t="shared" si="67"/>
        <v>2</v>
      </c>
      <c r="GW54" s="14">
        <f t="shared" si="68"/>
        <v>2</v>
      </c>
      <c r="GX54" s="14">
        <f t="shared" si="69"/>
        <v>5</v>
      </c>
      <c r="GY54" s="14">
        <f t="shared" si="70"/>
        <v>75</v>
      </c>
      <c r="GZ54" s="14">
        <f t="shared" si="71"/>
        <v>125</v>
      </c>
      <c r="HA54">
        <v>50</v>
      </c>
      <c r="HB54" s="14">
        <f t="shared" si="72"/>
        <v>10248397</v>
      </c>
      <c r="HD54" s="14">
        <f t="shared" si="73"/>
        <v>71439</v>
      </c>
      <c r="HE54" s="14">
        <f t="shared" si="74"/>
        <v>40481</v>
      </c>
      <c r="HF54" s="29">
        <f t="shared" si="75"/>
        <v>4992</v>
      </c>
      <c r="HG54" s="29">
        <f t="shared" si="76"/>
        <v>3368</v>
      </c>
      <c r="HH54" s="29">
        <f t="shared" si="77"/>
        <v>3781</v>
      </c>
      <c r="HI54" s="29">
        <f t="shared" si="78"/>
        <v>3395</v>
      </c>
      <c r="HJ54" s="14">
        <f t="shared" si="79"/>
        <v>1.1016000000000001</v>
      </c>
      <c r="HK54" s="14">
        <f t="shared" si="80"/>
        <v>1.1016000000000001</v>
      </c>
      <c r="HL54" s="14">
        <f t="shared" si="81"/>
        <v>24460</v>
      </c>
      <c r="HM54" s="14">
        <f t="shared" si="82"/>
        <v>36487</v>
      </c>
      <c r="HN54" s="26">
        <f t="shared" si="83"/>
        <v>0.42223891810668668</v>
      </c>
      <c r="HO54" s="26">
        <f t="shared" si="84"/>
        <v>0.62573763050385833</v>
      </c>
      <c r="HP54" s="29">
        <f t="shared" si="85"/>
        <v>6743</v>
      </c>
      <c r="HQ54" s="29">
        <f t="shared" si="86"/>
        <v>32808</v>
      </c>
      <c r="HR54" s="29">
        <f t="shared" si="87"/>
        <v>44273</v>
      </c>
      <c r="HS54" s="26">
        <f t="shared" si="88"/>
        <v>0.43945260347129511</v>
      </c>
      <c r="HT54" s="26">
        <f t="shared" si="89"/>
        <v>0.47521457181003246</v>
      </c>
      <c r="HU54" s="26">
        <f t="shared" si="90"/>
        <v>0.47521457181003246</v>
      </c>
      <c r="HV54" s="26">
        <f t="shared" si="91"/>
        <v>3.9452603471295089E-2</v>
      </c>
      <c r="HW54" s="29">
        <f t="shared" si="114"/>
        <v>1.4</v>
      </c>
      <c r="HX54" s="29">
        <f t="shared" si="115"/>
        <v>1.7947024604234219</v>
      </c>
      <c r="HY54" s="29">
        <f t="shared" si="116"/>
        <v>1.7947024604234219</v>
      </c>
      <c r="HZ54" s="29">
        <f t="shared" si="117"/>
        <v>47200.999999999993</v>
      </c>
      <c r="IA54" s="29">
        <f t="shared" si="118"/>
        <v>39253.732214381082</v>
      </c>
      <c r="IB54" s="29">
        <f t="shared" si="119"/>
        <v>39728.431015163078</v>
      </c>
      <c r="IC54" s="29">
        <f t="shared" si="120"/>
        <v>347848</v>
      </c>
      <c r="ID54" s="14">
        <f t="shared" si="92"/>
        <v>126183.16</v>
      </c>
      <c r="IH54" s="14">
        <v>1</v>
      </c>
      <c r="II54" s="14">
        <v>1</v>
      </c>
      <c r="IJ54" s="14">
        <v>480</v>
      </c>
      <c r="IK54" s="14">
        <v>80</v>
      </c>
      <c r="IL54" s="14">
        <v>60</v>
      </c>
      <c r="IM54" s="23">
        <f t="shared" si="93"/>
        <v>19688299</v>
      </c>
      <c r="IN54" s="23">
        <f t="shared" si="110"/>
        <v>1</v>
      </c>
      <c r="IO54" s="23">
        <f t="shared" si="111"/>
        <v>19688.3</v>
      </c>
      <c r="IP54" s="23">
        <f t="shared" si="112"/>
        <v>26877775</v>
      </c>
      <c r="IQ54" s="23">
        <f t="shared" si="96"/>
        <v>1</v>
      </c>
      <c r="IR54" s="23">
        <f t="shared" si="97"/>
        <v>26877.78</v>
      </c>
      <c r="IS54" s="14">
        <v>1</v>
      </c>
      <c r="IT54" s="14">
        <v>1</v>
      </c>
      <c r="IU54" s="14">
        <v>240</v>
      </c>
      <c r="IV54" s="14">
        <v>40</v>
      </c>
      <c r="IW54" s="14">
        <v>30</v>
      </c>
      <c r="IX54" s="23">
        <f>INT(($HP54*$GI54*IU54*$HW54+$HQ54*$GJ54*$HX54*IV54+$HR54*$GK54*$HY54*IW54)+$IC54*IS54+($HQ54*$GJ54*$HX54*IT54*5*6/1.5+$HR54*$GK54*$HY54*IT54*5*6/2))</f>
        <v>11498989</v>
      </c>
      <c r="IY54" s="23">
        <f t="shared" si="98"/>
        <v>1</v>
      </c>
      <c r="IZ54" s="23">
        <f t="shared" si="99"/>
        <v>11498.99</v>
      </c>
      <c r="JA54" s="23"/>
      <c r="JB54" s="23"/>
      <c r="JC54" s="23"/>
      <c r="JG54">
        <f t="shared" si="121"/>
        <v>1.2944851486691995</v>
      </c>
      <c r="JH54">
        <f t="shared" si="122"/>
        <v>1.4260048397739904</v>
      </c>
      <c r="JJ54" s="14">
        <v>10</v>
      </c>
      <c r="JK54" s="14">
        <v>2</v>
      </c>
      <c r="JL54" s="14">
        <v>1.5</v>
      </c>
      <c r="JM54" s="23">
        <f>INT(($HP54*$GI54*$HW54*JJ54+$HQ54*$GJ54*$HX54*JK54+$HR54*$GK54*$HY54*JL54))</f>
        <v>390585</v>
      </c>
      <c r="JN54" s="23">
        <f t="shared" si="100"/>
        <v>0</v>
      </c>
      <c r="JO54" s="23">
        <f t="shared" si="101"/>
        <v>390585</v>
      </c>
      <c r="JP54" s="14">
        <v>30</v>
      </c>
      <c r="JQ54" s="14">
        <v>6</v>
      </c>
      <c r="JR54" s="14">
        <v>4</v>
      </c>
      <c r="JS54" s="23">
        <f>INT(($HP54*$GI54*$HW54*JP54+$HQ54*$GJ54*$HX54*JQ54+$HR54*$GK54*$HY54*JR54))</f>
        <v>1122094</v>
      </c>
      <c r="JT54" s="23">
        <f t="shared" si="102"/>
        <v>1</v>
      </c>
      <c r="JU54" s="23">
        <f t="shared" si="103"/>
        <v>1122.0899999999999</v>
      </c>
      <c r="JW54" s="23">
        <f t="shared" si="104"/>
        <v>1496125</v>
      </c>
      <c r="JX54" s="23">
        <f t="shared" si="105"/>
        <v>1</v>
      </c>
      <c r="JY54" s="23">
        <f t="shared" si="106"/>
        <v>1496.13</v>
      </c>
      <c r="JZ54" s="23">
        <f t="shared" si="113"/>
        <v>585878</v>
      </c>
      <c r="KA54" s="23">
        <f t="shared" si="108"/>
        <v>0</v>
      </c>
      <c r="KB54" s="23">
        <f t="shared" si="109"/>
        <v>585878</v>
      </c>
    </row>
    <row r="55" spans="1:288" ht="16.5" x14ac:dyDescent="0.2">
      <c r="C55" s="14">
        <f t="shared" si="39"/>
        <v>1</v>
      </c>
      <c r="D55" s="14">
        <v>51</v>
      </c>
      <c r="E55" s="14" t="s">
        <v>684</v>
      </c>
      <c r="F55" s="14">
        <v>145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F55" s="14">
        <f>ROUND((INDEX(新战舰养成!S$6:S$18,通天塔!$J55+1)+INDEX(新战舰养成!D$6:D$18,通天塔!$J55+1)*(通天塔!$G55-1))*INDEX(战舰突破!$D$6:$D$18,通天塔!$M55+1),0)</f>
        <v>10</v>
      </c>
      <c r="BG55" s="14">
        <f>ROUND((INDEX(新战舰养成!T$6:T$18,通天塔!$J55+1)+INDEX(新战舰养成!E$6:E$18,通天塔!$J55+1)*(通天塔!$G55-1))*INDEX(战舰突破!$D$6:$D$18,通天塔!$M55+1),0)</f>
        <v>20</v>
      </c>
      <c r="BH55" s="14">
        <f>ROUND((INDEX(新战舰养成!U$6:U$18,通天塔!$J55+1)+INDEX(新战舰养成!F$6:F$18,通天塔!$J55+1)*(通天塔!$G55-1))*INDEX(战舰突破!$D$6:$D$18,通天塔!$M55+1),0)</f>
        <v>5</v>
      </c>
      <c r="BI55" s="14">
        <f>ROUND((INDEX(新战舰养成!V$6:V$18,通天塔!$J55+1)+INDEX(新战舰养成!G$6:G$18,通天塔!$J55+1)*(通天塔!$G55-1))*INDEX(战舰突破!$D$6:$D$18,通天塔!$M55+1),0)</f>
        <v>300</v>
      </c>
      <c r="BJ55" s="14">
        <f>ROUND((INDEX(新战舰养成!W$6:W$18,通天塔!$J55+1)+INDEX(新战舰养成!H$6:H$18,通天塔!$J55+1)*(通天塔!$G55-1))*INDEX(战舰突破!$D$6:$D$18,通天塔!$M55+1),0)</f>
        <v>4</v>
      </c>
      <c r="BL55" s="14">
        <f>IF($H55&gt;0,ROUND((INDEX(新战舰养成!X$6:X$18,通天塔!$K55+1)+INDEX(新战舰养成!I$6:I$18,通天塔!$K55+1)*(通天塔!$H55-1))*INDEX(战舰突破!$D$6:$D$18,通天塔!$N55+1),0),0)</f>
        <v>0</v>
      </c>
      <c r="BM55" s="14">
        <f>IF($H55&gt;0,ROUND((INDEX(新战舰养成!Y$6:Y$18,通天塔!$K55+1)+INDEX(新战舰养成!J$6:J$18,通天塔!$K55+1)*(通天塔!$H55-1))*INDEX(战舰突破!$D$6:$D$18,通天塔!$N55+1),0),0)</f>
        <v>0</v>
      </c>
      <c r="BN55" s="14">
        <f>IF($H55&gt;0,ROUND((INDEX(新战舰养成!Z$6:Z$18,通天塔!$K55+1)+INDEX(新战舰养成!K$6:K$18,通天塔!$K55+1)*(通天塔!$H55-1))*INDEX(战舰突破!$D$6:$D$18,通天塔!$N55+1),0),0)</f>
        <v>0</v>
      </c>
      <c r="BO55" s="14">
        <f>IF($H55&gt;0,ROUND((INDEX(新战舰养成!AA$6:AA$18,通天塔!$K55+1)+INDEX(新战舰养成!L$6:L$18,通天塔!$K55+1)*(通天塔!$H55-1))*INDEX(战舰突破!$D$6:$D$18,通天塔!$N55+1),0),0)</f>
        <v>0</v>
      </c>
      <c r="BP55" s="14">
        <f>IF($H55&gt;0,ROUND((INDEX(新战舰养成!AB$6:AB$18,通天塔!$K55+1)+INDEX(新战舰养成!M$6:M$18,通天塔!$K55+1)*(通天塔!$H55-1))*INDEX(战舰突破!$D$6:$D$18,通天塔!$N55+1),0),0)</f>
        <v>0</v>
      </c>
      <c r="BR55" s="14">
        <f>IF($I55&gt;0,ROUND((INDEX(新战舰养成!AC$6:AC$18,通天塔!$L55+1)+INDEX(新战舰养成!I$6:I$18,通天塔!$L55+1)*(通天塔!$I55-1))*INDEX(战舰突破!$D$6:$D$18,通天塔!$O55+1),0),0)</f>
        <v>0</v>
      </c>
      <c r="BS55" s="14">
        <f>IF($I55&gt;0,ROUND((INDEX(新战舰养成!AD$6:AD$18,通天塔!$L55+1)+INDEX(新战舰养成!J$6:J$18,通天塔!$L55+1)*(通天塔!$I55-1))*INDEX(战舰突破!$D$6:$D$18,通天塔!$O55+1),0),0)</f>
        <v>0</v>
      </c>
      <c r="BT55" s="14">
        <f>IF($I55&gt;0,ROUND((INDEX(新战舰养成!AE$6:AE$18,通天塔!$L55+1)+INDEX(新战舰养成!K$6:K$18,通天塔!$L55+1)*(通天塔!$I55-1))*INDEX(战舰突破!$D$6:$D$18,通天塔!$O55+1),0),0)</f>
        <v>0</v>
      </c>
      <c r="BU55" s="14">
        <f>IF($I55&gt;0,ROUND((INDEX(新战舰养成!AF$6:AF$18,通天塔!$L55+1)+INDEX(新战舰养成!L$6:L$18,通天塔!$L55+1)*(通天塔!$I55-1))*INDEX(战舰突破!$D$6:$D$18,通天塔!$O55+1),0),0)</f>
        <v>0</v>
      </c>
      <c r="BV55" s="14">
        <f>IF($I55&gt;0,ROUND((INDEX(新战舰养成!AG$6:AG$18,通天塔!$L55+1)+INDEX(新战舰养成!M$6:M$18,通天塔!$L55+1)*(通天塔!$I55-1))*INDEX(战舰突破!$D$6:$D$18,通天塔!$O55+1),0),0)</f>
        <v>0</v>
      </c>
      <c r="BY55" s="14">
        <f>(INDEX(装备数值!$C$13:$G$116,通天塔!$P55*8+1,BY$2)+INDEX(装备数值!$C$13:$G$116,通天塔!$Q55*8+2,BY$2)+INDEX(装备数值!$C$13:$G$116,通天塔!$S55*8+3,BY$2)+INDEX(装备数值!$C$13:$G$116,通天塔!$R55*8+4,BY$2)+INDEX(装备数值!$C$13:$G$116,通天塔!$T55*8+5,BY$2)+INDEX(装备数值!$C$13:$G$116,通天塔!$U55*8+6,BY$2)+INDEX(装备数值!$C$13:$G$116,通天塔!$V55*8+7,BY$2)+INDEX(装备数值!$C$13:$G$116,通天塔!$W55*8+8,BY$2))</f>
        <v>0</v>
      </c>
      <c r="BZ55" s="14">
        <f>(INDEX(装备数值!$C$13:$G$116,通天塔!$P55*8+1,BZ$2)+INDEX(装备数值!$C$13:$G$116,通天塔!$Q55*8+2,BZ$2)+INDEX(装备数值!$C$13:$G$116,通天塔!$S55*8+3,BZ$2)+INDEX(装备数值!$C$13:$G$116,通天塔!$R55*8+4,BZ$2)+INDEX(装备数值!$C$13:$G$116,通天塔!$T55*8+5,BZ$2)+INDEX(装备数值!$C$13:$G$116,通天塔!$U55*8+6,BZ$2)+INDEX(装备数值!$C$13:$G$116,通天塔!$V55*8+7,BZ$2)+INDEX(装备数值!$C$13:$G$116,通天塔!$W55*8+8,BZ$2))</f>
        <v>0</v>
      </c>
      <c r="CA55" s="14">
        <f>(INDEX(装备数值!$C$13:$G$116,通天塔!$P55*8+1,CA$2)+INDEX(装备数值!$C$13:$G$116,通天塔!$Q55*8+2,CA$2)+INDEX(装备数值!$C$13:$G$116,通天塔!$S55*8+3,CA$2)+INDEX(装备数值!$C$13:$G$116,通天塔!$R55*8+4,CA$2)+INDEX(装备数值!$C$13:$G$116,通天塔!$T55*8+5,CA$2)+INDEX(装备数值!$C$13:$G$116,通天塔!$U55*8+6,CA$2)+INDEX(装备数值!$C$13:$G$116,通天塔!$V55*8+7,CA$2)+INDEX(装备数值!$C$13:$G$116,通天塔!$W55*8+8,CA$2))</f>
        <v>0</v>
      </c>
      <c r="CB55" s="14">
        <f>(INDEX(装备数值!$C$13:$G$116,通天塔!$P55*8+1,CB$2)+INDEX(装备数值!$C$13:$G$116,通天塔!$Q55*8+2,CB$2)+INDEX(装备数值!$C$13:$G$116,通天塔!$S55*8+3,CB$2)+INDEX(装备数值!$C$13:$G$116,通天塔!$R55*8+4,CB$2)+INDEX(装备数值!$C$13:$G$116,通天塔!$T55*8+5,CB$2)+INDEX(装备数值!$C$13:$G$116,通天塔!$U55*8+6,CB$2)+INDEX(装备数值!$C$13:$G$116,通天塔!$V55*8+7,CB$2)+INDEX(装备数值!$C$13:$G$116,通天塔!$W55*8+8,CB$2))</f>
        <v>0</v>
      </c>
      <c r="CC55" s="14">
        <f>(INDEX(装备数值!$C$13:$G$116,通天塔!$P55*8+1,CC$2)+INDEX(装备数值!$C$13:$G$116,通天塔!$Q55*8+2,CC$2)+INDEX(装备数值!$C$13:$G$116,通天塔!$S55*8+3,CC$2)+INDEX(装备数值!$C$13:$G$116,通天塔!$R55*8+4,CC$2)+INDEX(装备数值!$C$13:$G$116,通天塔!$T55*8+5,CC$2)+INDEX(装备数值!$C$13:$G$116,通天塔!$U55*8+6,CC$2)+INDEX(装备数值!$C$13:$G$116,通天塔!$V55*8+7,CC$2)+INDEX(装备数值!$C$13:$G$116,通天塔!$W55*8+8,CC$2))</f>
        <v>0</v>
      </c>
      <c r="CF55" s="14">
        <f>INDEX(装备数值!$I$13:$M$116,通天塔!$P55*8+1,CF$2)*$X55+INDEX(装备数值!$I$13:$M$116,通天塔!$Q55*8+2,CF$2)*$Y55+INDEX(装备数值!$I$13:$M$116,通天塔!$S55*8+3,CF$2)*$Z55+INDEX(装备数值!$I$13:$M$116,通天塔!$R55*8+4,CF$2)*$AA55+INDEX(装备数值!$I$13:$M$116,通天塔!$T55*8+5,CF$2)*$AB55+INDEX(装备数值!$I$13:$M$116,通天塔!$U55*8+6,CF$2)*$AC55+INDEX(装备数值!$I$13:$M$116,通天塔!$V55*8+7,CF$2)*$AD55+INDEX(装备数值!$I$13:$M$116,通天塔!$W55*8+8,CF$2)*$AE55</f>
        <v>0</v>
      </c>
      <c r="CG55" s="14">
        <f>INDEX(装备数值!$I$13:$M$116,通天塔!$P55*8+1,CG$2)*$X55+INDEX(装备数值!$I$13:$M$116,通天塔!$Q55*8+2,CG$2)*$Y55+INDEX(装备数值!$I$13:$M$116,通天塔!$S55*8+3,CG$2)*$Z55+INDEX(装备数值!$I$13:$M$116,通天塔!$R55*8+4,CG$2)*$AA55+INDEX(装备数值!$I$13:$M$116,通天塔!$T55*8+5,CG$2)*$AB55+INDEX(装备数值!$I$13:$M$116,通天塔!$U55*8+6,CG$2)*$AC55+INDEX(装备数值!$I$13:$M$116,通天塔!$V55*8+7,CG$2)*$AD55+INDEX(装备数值!$I$13:$M$116,通天塔!$W55*8+8,CG$2)*$AE55</f>
        <v>0</v>
      </c>
      <c r="CH55" s="14">
        <f>INDEX(装备数值!$I$13:$M$116,通天塔!$P55*8+1,CH$2)*$X55+INDEX(装备数值!$I$13:$M$116,通天塔!$Q55*8+2,CH$2)*$Y55+INDEX(装备数值!$I$13:$M$116,通天塔!$S55*8+3,CH$2)*$Z55+INDEX(装备数值!$I$13:$M$116,通天塔!$R55*8+4,CH$2)*$AA55+INDEX(装备数值!$I$13:$M$116,通天塔!$T55*8+5,CH$2)*$AB55+INDEX(装备数值!$I$13:$M$116,通天塔!$U55*8+6,CH$2)*$AC55+INDEX(装备数值!$I$13:$M$116,通天塔!$V55*8+7,CH$2)*$AD55+INDEX(装备数值!$I$13:$M$116,通天塔!$W55*8+8,CH$2)*$AE55</f>
        <v>0</v>
      </c>
      <c r="CI55" s="14">
        <f>INDEX(装备数值!$I$13:$M$116,通天塔!$P55*8+1,CI$2)*$X55+INDEX(装备数值!$I$13:$M$116,通天塔!$Q55*8+2,CI$2)*$Y55+INDEX(装备数值!$I$13:$M$116,通天塔!$S55*8+3,CI$2)*$Z55+INDEX(装备数值!$I$13:$M$116,通天塔!$R55*8+4,CI$2)*$AA55+INDEX(装备数值!$I$13:$M$116,通天塔!$T55*8+5,CI$2)*$AB55+INDEX(装备数值!$I$13:$M$116,通天塔!$U55*8+6,CI$2)*$AC55+INDEX(装备数值!$I$13:$M$116,通天塔!$V55*8+7,CI$2)*$AD55+INDEX(装备数值!$I$13:$M$116,通天塔!$W55*8+8,CI$2)*$AE55</f>
        <v>0</v>
      </c>
      <c r="CJ55" s="14">
        <f>INDEX(装备数值!$I$13:$M$116,通天塔!$P55*8+1,CJ$2)*$X55+INDEX(装备数值!$I$13:$M$116,通天塔!$Q55*8+2,CJ$2)*$Y55+INDEX(装备数值!$I$13:$M$116,通天塔!$S55*8+3,CJ$2)*$Z55+INDEX(装备数值!$I$13:$M$116,通天塔!$R55*8+4,CJ$2)*$AA55+INDEX(装备数值!$I$13:$M$116,通天塔!$T55*8+5,CJ$2)*$AB55+INDEX(装备数值!$I$13:$M$116,通天塔!$U55*8+6,CJ$2)*$AC55+INDEX(装备数值!$I$13:$M$116,通天塔!$V55*8+7,CJ$2)*$AD55+INDEX(装备数值!$I$13:$M$116,通天塔!$W55*8+8,CJ$2)*$AE55</f>
        <v>0</v>
      </c>
      <c r="CM55" s="14">
        <f>INDEX(装备数值!$X$13:$AH$116,$P55*8+1,CM$2)*$AF55+INDEX(装备数值!$X$13:$AH$116,$Q55*8+2,CM$2)*$AG55+INDEX(装备数值!$X$13:$AH$116,$S55*8+3,CM$2)*$AH55+INDEX(装备数值!$X$13:$AH$116,$R55*8+4,CM$2)*$AI55+INDEX(装备数值!$X$13:$AH$116,$T55*8+5,CM$2)*$AJ55+INDEX(装备数值!$X$13:$AH$116,$U55*8+6,CM$2)*$AK55+INDEX(装备数值!$X$13:$AH$116,$V55*8+7,CM$2)*$AL55+INDEX(装备数值!$X$13:$AH$116,$W55*8+8,CM$2)*$AM55</f>
        <v>0</v>
      </c>
      <c r="CN55" s="14">
        <f>INDEX(装备数值!$X$13:$AH$116,$P55*8+1,CN$2)*$AF55+INDEX(装备数值!$X$13:$AH$116,$Q55*8+2,CN$2)*$AG55+INDEX(装备数值!$X$13:$AH$116,$S55*8+3,CN$2)*$AH55+INDEX(装备数值!$X$13:$AH$116,$R55*8+4,CN$2)*$AI55+INDEX(装备数值!$X$13:$AH$116,$T55*8+5,CN$2)*$AJ55+INDEX(装备数值!$X$13:$AH$116,$U55*8+6,CN$2)*$AK55+INDEX(装备数值!$X$13:$AH$116,$V55*8+7,CN$2)*$AL55+INDEX(装备数值!$X$13:$AH$116,$W55*8+8,CN$2)*$AM55</f>
        <v>0</v>
      </c>
      <c r="CO55" s="14">
        <f>INDEX(装备数值!$X$13:$AH$116,$P55*8+1,CO$2)*$AF55+INDEX(装备数值!$X$13:$AH$116,$Q55*8+2,CO$2)*$AG55+INDEX(装备数值!$X$13:$AH$116,$S55*8+3,CO$2)*$AH55+INDEX(装备数值!$X$13:$AH$116,$R55*8+4,CO$2)*$AI55+INDEX(装备数值!$X$13:$AH$116,$T55*8+5,CO$2)*$AJ55+INDEX(装备数值!$X$13:$AH$116,$U55*8+6,CO$2)*$AK55+INDEX(装备数值!$X$13:$AH$116,$V55*8+7,CO$2)*$AL55+INDEX(装备数值!$X$13:$AH$116,$W55*8+8,CO$2)*$AM55</f>
        <v>0</v>
      </c>
      <c r="CP55" s="14">
        <f>INDEX(装备数值!$X$13:$AH$116,$P55*8+1,CP$2)*$AF55+INDEX(装备数值!$X$13:$AH$116,$Q55*8+2,CP$2)*$AG55+INDEX(装备数值!$X$13:$AH$116,$S55*8+3,CP$2)*$AH55+INDEX(装备数值!$X$13:$AH$116,$R55*8+4,CP$2)*$AI55+INDEX(装备数值!$X$13:$AH$116,$T55*8+5,CP$2)*$AJ55+INDEX(装备数值!$X$13:$AH$116,$U55*8+6,CP$2)*$AK55+INDEX(装备数值!$X$13:$AH$116,$V55*8+7,CP$2)*$AL55+INDEX(装备数值!$X$13:$AH$116,$W55*8+8,CP$2)*$AM55</f>
        <v>0</v>
      </c>
      <c r="CQ55" s="14">
        <f>INDEX(装备数值!$X$13:$AH$116,$P55*8+1,CQ$2)*$AF55+INDEX(装备数值!$X$13:$AH$116,$Q55*8+2,CQ$2)*$AG55+INDEX(装备数值!$X$13:$AH$116,$S55*8+3,CQ$2)*$AH55+INDEX(装备数值!$X$13:$AH$116,$R55*8+4,CQ$2)*$AI55+INDEX(装备数值!$X$13:$AH$116,$T55*8+5,CQ$2)*$AJ55+INDEX(装备数值!$X$13:$AH$116,$U55*8+6,CQ$2)*$AK55+INDEX(装备数值!$X$13:$AH$116,$V55*8+7,CQ$2)*$AL55+INDEX(装备数值!$X$13:$AH$116,$W55*8+8,CQ$2)*$AM55</f>
        <v>0</v>
      </c>
      <c r="CR55" s="14">
        <f>INDEX(装备数值!$X$13:$AH$116,$P55*8+1,CR$2)*$AF55+INDEX(装备数值!$X$13:$AH$116,$Q55*8+2,CR$2)*$AG55+INDEX(装备数值!$X$13:$AH$116,$S55*8+3,CR$2)*$AH55+INDEX(装备数值!$X$13:$AH$116,$R55*8+4,CR$2)*$AI55+INDEX(装备数值!$X$13:$AH$116,$T55*8+5,CR$2)*$AJ55+INDEX(装备数值!$X$13:$AH$116,$U55*8+6,CR$2)*$AK55+INDEX(装备数值!$X$13:$AH$116,$V55*8+7,CR$2)*$AL55+INDEX(装备数值!$X$13:$AH$116,$W55*8+8,CR$2)*$AM55</f>
        <v>0</v>
      </c>
      <c r="CS55" s="14">
        <f>INDEX(装备数值!$X$13:$AH$116,$P55*8+1,CS$2)*$AF55+INDEX(装备数值!$X$13:$AH$116,$Q55*8+2,CS$2)*$AG55+INDEX(装备数值!$X$13:$AH$116,$S55*8+3,CS$2)*$AH55+INDEX(装备数值!$X$13:$AH$116,$R55*8+4,CS$2)*$AI55+INDEX(装备数值!$X$13:$AH$116,$T55*8+5,CS$2)*$AJ55+INDEX(装备数值!$X$13:$AH$116,$U55*8+6,CS$2)*$AK55+INDEX(装备数值!$X$13:$AH$116,$V55*8+7,CS$2)*$AL55+INDEX(装备数值!$X$13:$AH$116,$W55*8+8,CS$2)*$AM55</f>
        <v>0</v>
      </c>
      <c r="CT55" s="14">
        <f>INDEX(装备数值!$X$13:$AH$116,$P55*8+1,CT$2)*$AF55+INDEX(装备数值!$X$13:$AH$116,$Q55*8+2,CT$2)*$AG55+INDEX(装备数值!$X$13:$AH$116,$S55*8+3,CT$2)*$AH55+INDEX(装备数值!$X$13:$AH$116,$R55*8+4,CT$2)*$AI55+INDEX(装备数值!$X$13:$AH$116,$T55*8+5,CT$2)*$AJ55+INDEX(装备数值!$X$13:$AH$116,$U55*8+6,CT$2)*$AK55+INDEX(装备数值!$X$13:$AH$116,$V55*8+7,CT$2)*$AL55+INDEX(装备数值!$X$13:$AH$116,$W55*8+8,CT$2)*$AM55</f>
        <v>0</v>
      </c>
      <c r="CU55" s="14">
        <f>INDEX(装备数值!$X$13:$AH$116,$P55*8+1,CU$2)*$AF55+INDEX(装备数值!$X$13:$AH$116,$Q55*8+2,CU$2)*$AG55+INDEX(装备数值!$X$13:$AH$116,$S55*8+3,CU$2)*$AH55+INDEX(装备数值!$X$13:$AH$116,$R55*8+4,CU$2)*$AI55+INDEX(装备数值!$X$13:$AH$116,$T55*8+5,CU$2)*$AJ55+INDEX(装备数值!$X$13:$AH$116,$U55*8+6,CU$2)*$AK55+INDEX(装备数值!$X$13:$AH$116,$V55*8+7,CU$2)*$AL55+INDEX(装备数值!$X$13:$AH$116,$W55*8+8,CU$2)*$AM55</f>
        <v>0</v>
      </c>
      <c r="CV55" s="14">
        <f>INDEX(装备数值!$X$13:$AH$116,$P55*8+1,CV$2)*$AF55+INDEX(装备数值!$X$13:$AH$116,$Q55*8+2,CV$2)*$AG55+INDEX(装备数值!$X$13:$AH$116,$S55*8+3,CV$2)*$AH55+INDEX(装备数值!$X$13:$AH$116,$R55*8+4,CV$2)*$AI55+INDEX(装备数值!$X$13:$AH$116,$T55*8+5,CV$2)*$AJ55+INDEX(装备数值!$X$13:$AH$116,$U55*8+6,CV$2)*$AK55+INDEX(装备数值!$X$13:$AH$116,$V55*8+7,CV$2)*$AL55+INDEX(装备数值!$X$13:$AH$116,$W55*8+8,CV$2)*$AM55</f>
        <v>0</v>
      </c>
      <c r="CW55" s="14">
        <f>INDEX(装备数值!$X$13:$AH$116,$P55*8+1,CW$2)*$AF55+INDEX(装备数值!$X$13:$AH$116,$Q55*8+2,CW$2)*$AG55+INDEX(装备数值!$X$13:$AH$116,$S55*8+3,CW$2)*$AH55+INDEX(装备数值!$X$13:$AH$116,$R55*8+4,CW$2)*$AI55+INDEX(装备数值!$X$13:$AH$116,$T55*8+5,CW$2)*$AJ55+INDEX(装备数值!$X$13:$AH$116,$U55*8+6,CW$2)*$AK55+INDEX(装备数值!$X$13:$AH$116,$V55*8+7,CW$2)*$AL55+INDEX(装备数值!$X$13:$AH$116,$W55*8+8,CW$2)*$AM55</f>
        <v>0</v>
      </c>
      <c r="CY55" s="14">
        <f>INDEX(装备数值!$AN$17:$AN$117,MATCH(MIN($X55:$AE55),装备数值!$AO$17:$AO$117,1))</f>
        <v>0</v>
      </c>
      <c r="CZ55" s="14">
        <f>IF(COUNTIF($P55:$W55,"&gt;"&amp;0)=8,INDEX(装备数值!AR$17:AR$117,$CY55+1),0)</f>
        <v>0</v>
      </c>
      <c r="DA55" s="14">
        <f>IF(COUNTIF($P55:$W55,"&gt;"&amp;0)=8,INDEX(装备数值!AS$17:AS$117,$CY55+1),0)</f>
        <v>0</v>
      </c>
      <c r="DB55" s="14">
        <f>IF(COUNTIF($P55:$W55,"&gt;"&amp;0)=8,INDEX(装备数值!AT$17:AT$117,$CY55+1),0)</f>
        <v>0</v>
      </c>
      <c r="DC55" s="14">
        <f>IF(COUNTIF($P55:$W55,"&gt;"&amp;0)=8,INDEX(装备数值!AU$17:AU$117,$CY55+1),0)</f>
        <v>0</v>
      </c>
      <c r="DD55" s="14">
        <f>IF(COUNTIF($P55:$W55,"&gt;"&amp;0)=8,INDEX(装备数值!AV$17:AV$117,$CY55+1),0)</f>
        <v>0</v>
      </c>
      <c r="DF55" s="14">
        <f>INDEX(装备数值!$AY$17:$AY$77,MATCH(MIN($AF55:$AM55),装备数值!$AZ$17:$AZ$77,1))</f>
        <v>0</v>
      </c>
      <c r="DG55" s="26">
        <f>INDEX(装备数值!BA$17:BA$77,通天塔!DF55+1)</f>
        <v>0</v>
      </c>
      <c r="DH55" s="26">
        <f>INDEX(装备数值!BA$17:BA$77,通天塔!DF55+1)</f>
        <v>0</v>
      </c>
      <c r="DJ55" s="14">
        <f t="shared" si="40"/>
        <v>0</v>
      </c>
      <c r="DK55" s="14">
        <f>VLOOKUP(DJ55,军阶与晶片数值!$W$6:$X$27,2)</f>
        <v>0</v>
      </c>
      <c r="DL55" s="14">
        <f>INDEX(军阶与晶片数值!Y$6:Y$27,$DK55+1)</f>
        <v>0</v>
      </c>
      <c r="DM55" s="14">
        <f>INDEX(军阶与晶片数值!Z$6:Z$27,$DK55+1)</f>
        <v>0</v>
      </c>
      <c r="DN55" s="14">
        <f>INDEX(军阶与晶片数值!AA$6:AA$27,$DK55+1)</f>
        <v>0</v>
      </c>
      <c r="DO55" s="14">
        <f>INDEX(军阶与晶片数值!AB$6:AB$27,$DK55+1)</f>
        <v>0</v>
      </c>
      <c r="DP55" s="29">
        <f>INDEX(军阶与晶片数值!AC$6:AC$27,$DK55+1)</f>
        <v>0</v>
      </c>
      <c r="DQ55" s="29">
        <f>INDEX(军阶与晶片数值!AD$6:AD$27,$DK55+1)</f>
        <v>0</v>
      </c>
      <c r="DS55" s="26">
        <f>INDEX(军阶与晶片数值!I$6:I$16,AN55+1)</f>
        <v>0</v>
      </c>
      <c r="DT55" s="26">
        <f>INDEX(军阶与晶片数值!M$6:M$16,AO55+1)</f>
        <v>0</v>
      </c>
      <c r="DU55" s="26">
        <f>INDEX(军阶与晶片数值!J$6:J$16,AP55+1)</f>
        <v>0</v>
      </c>
      <c r="DV55" s="26">
        <f>INDEX(军阶与晶片数值!K$6:K$16,AQ55+1)</f>
        <v>0</v>
      </c>
      <c r="DW55" s="26">
        <f>INDEX(军阶与晶片数值!L$6:L$16,AR55+1)</f>
        <v>0</v>
      </c>
      <c r="DX55" s="28">
        <f>INDEX(军阶与晶片数值!N$6:N$16,AS55+1)</f>
        <v>0</v>
      </c>
      <c r="DY55" s="28">
        <f>INDEX(军阶与晶片数值!O$6:O$16,AT55+1)</f>
        <v>0</v>
      </c>
      <c r="DZ55" s="28">
        <f>INDEX(军阶与晶片数值!P$6:P$16,AU55+1)</f>
        <v>0</v>
      </c>
      <c r="EA55" s="28">
        <f>INDEX(军阶与晶片数值!Q$6:Q$16,AV55+1)</f>
        <v>0</v>
      </c>
      <c r="EB55" s="26">
        <f>INDEX(军阶与晶片数值!R$6:R$16,AW55+1)</f>
        <v>0</v>
      </c>
      <c r="EC55" s="26">
        <f>INDEX(军阶与晶片数值!S$6:S$16,AX55+1)</f>
        <v>0</v>
      </c>
      <c r="ED55" s="26">
        <f>INDEX(军阶与晶片数值!T$6:T$16,AY55+1)</f>
        <v>0</v>
      </c>
      <c r="EE55" s="26">
        <f>INDEX(军阶与晶片数值!U$6:U$16,AZ55+1)</f>
        <v>0</v>
      </c>
      <c r="EG55" s="26">
        <f>INDEX(军阶与晶片数值!$C$6:$C$36,通天塔!$BA55+1)</f>
        <v>0</v>
      </c>
      <c r="EH55" s="26">
        <f>INDEX(军阶与晶片数值!$C$6:$C$36,通天塔!$BA55+1)</f>
        <v>0</v>
      </c>
      <c r="EI55" s="26">
        <f>INDEX(军阶与晶片数值!$C$6:$C$36,通天塔!$BA55+1)</f>
        <v>0</v>
      </c>
      <c r="EJ55" s="26">
        <f>INDEX(军阶与晶片数值!$C$6:$C$36,通天塔!$BA55+1)</f>
        <v>0</v>
      </c>
      <c r="EK55" s="26">
        <f>INDEX(军阶与晶片数值!$C$6:$C$36,通天塔!$BA55+1)</f>
        <v>0</v>
      </c>
      <c r="EM55" s="14">
        <f>INDEX(战舰突破!$H$6:$H$18,通天塔!$J55+1)+INDEX(战舰突破!$H$23:$H$35,通天塔!$K55+1)+INDEX(战舰突破!$H$40:$H$52,通天塔!$L55+1)</f>
        <v>0</v>
      </c>
      <c r="EN55" s="14">
        <f>INDEX(战舰突破!$I$6:$I$18,通天塔!$J55+1)+INDEX(战舰突破!$I$23:$I$35,通天塔!$K55+1)+INDEX(战舰突破!$I$40:$I$52,通天塔!$L55+1)</f>
        <v>0</v>
      </c>
      <c r="EO55" s="14">
        <f>INDEX(战舰突破!$J$6:$J$18,通天塔!$J55+1)+INDEX(战舰突破!$J$23:$J$35,通天塔!$K55+1)+INDEX(战舰突破!$J$40:$J$52,通天塔!$L55+1)</f>
        <v>0</v>
      </c>
      <c r="EP55" s="14">
        <f>INDEX(战舰突破!$K$6:$K$18,通天塔!$J55+1)+INDEX(战舰突破!$K$23:$K$35,通天塔!$K55+1)+INDEX(战舰突破!$K$40:$K$52,通天塔!$L55+1)</f>
        <v>0</v>
      </c>
      <c r="EQ55" s="14">
        <f>INDEX(战舰突破!$L$6:$L$18,通天塔!$J55+1)+INDEX(战舰突破!$L$23:$L$35,通天塔!$K55+1)+INDEX(战舰突破!$L$40:$L$52,通天塔!$L55+1)</f>
        <v>0</v>
      </c>
      <c r="ER55" s="18">
        <f>INDEX(战舰突破!$N$6:$N$18,通天塔!$J55+1)+INDEX(战舰突破!$N$23:$N$35,通天塔!$K55+1)+INDEX(战舰突破!$N$40:$N$52,通天塔!$L55+1)</f>
        <v>0</v>
      </c>
      <c r="ES55" s="18">
        <f>INDEX(战舰突破!$O$6:$O$18,通天塔!$J55+1)+INDEX(战舰突破!$O$23:$O$35,通天塔!$K55+1)+INDEX(战舰突破!$O$40:$O$52,通天塔!$L55+1)</f>
        <v>0</v>
      </c>
      <c r="ET55" s="18">
        <f>INDEX(战舰突破!$P$6:$P$18,通天塔!$J55+1)+INDEX(战舰突破!$P$23:$P$35,通天塔!$K55+1)+INDEX(战舰突破!$P$40:$P$52,通天塔!$L55+1)</f>
        <v>0</v>
      </c>
      <c r="EU55" s="18">
        <f>INDEX(战舰突破!$Q$6:$Q$18,通天塔!$J55+1)+INDEX(战舰突破!$Q$23:$Q$35,通天塔!$K55+1)+INDEX(战舰突破!$Q$40:$Q$52,通天塔!$L55+1)</f>
        <v>0</v>
      </c>
      <c r="EV55" s="18">
        <f>INDEX(战舰突破!$R$6:$R$18,通天塔!$J55+1)+INDEX(战舰突破!$R$23:$R$35,通天塔!$K55+1)+INDEX(战舰突破!$R$40:$R$52,通天塔!$L55+1)</f>
        <v>0</v>
      </c>
      <c r="EW55" s="18">
        <f>INDEX(战舰突破!$M$6:$M$18,通天塔!$J55+1)+INDEX(战舰突破!$M$23:$M$35,通天塔!$K55+1)+INDEX(战舰突破!$M$40:$M$52,通天塔!$L55+1)</f>
        <v>0</v>
      </c>
      <c r="EX55" s="22">
        <f>INDEX(战舰突破!$W$6:$W$18,通天塔!$J55+1)+INDEX(战舰突破!$W$23:$W$35,通天塔!$K55+1)+INDEX(战舰突破!$W$40:$W$52,通天塔!$L55+1)</f>
        <v>0.3</v>
      </c>
      <c r="FA55" s="14">
        <f>INDEX(战舰突破!$S$6:$S$18,通天塔!$J55+1)</f>
        <v>0</v>
      </c>
      <c r="FB55" s="14">
        <f>INDEX(战舰突破!$T$6:$T$18,通天塔!$J55+1)</f>
        <v>0</v>
      </c>
      <c r="FC55" s="14">
        <f>INDEX(战舰突破!$U$6:$U$18,通天塔!$J55+1)</f>
        <v>0</v>
      </c>
      <c r="FD55" s="14">
        <f>INDEX(战舰突破!$V$6:$V$18,通天塔!$J55+1)</f>
        <v>0</v>
      </c>
      <c r="FE55" s="14">
        <f>INDEX(战舰突破!$X$6:$X$18,通天塔!$J55+1)</f>
        <v>1</v>
      </c>
      <c r="FG55" s="14">
        <f>INDEX(战舰突破!$S$23:$S$35,通天塔!$J55+1)</f>
        <v>0</v>
      </c>
      <c r="FH55" s="14">
        <f>INDEX(战舰突破!$T$23:$T$35,通天塔!$J55+1)</f>
        <v>0</v>
      </c>
      <c r="FI55" s="14">
        <f>INDEX(战舰突破!$U$23:$U$35,通天塔!$J55+1)</f>
        <v>0</v>
      </c>
      <c r="FJ55" s="14">
        <f>INDEX(战舰突破!$V$23:$V$35,通天塔!$J55+1)</f>
        <v>0</v>
      </c>
      <c r="FK55" s="14">
        <f>INDEX(战舰突破!$X$23:$X$35,通天塔!$J55+1)</f>
        <v>15</v>
      </c>
      <c r="FM55" s="14">
        <f>INDEX(战舰突破!$S$40:$S$52,通天塔!$J55+1)</f>
        <v>0</v>
      </c>
      <c r="FN55" s="14">
        <f>INDEX(战舰突破!$T$40:$T$52,通天塔!$J55+1)</f>
        <v>0</v>
      </c>
      <c r="FO55" s="14">
        <f>INDEX(战舰突破!$U$40:$U$52,通天塔!$J55+1)</f>
        <v>0</v>
      </c>
      <c r="FP55" s="14">
        <f>INDEX(战舰突破!$V$40:$V$52,通天塔!$J55+1)</f>
        <v>0</v>
      </c>
      <c r="FQ55" s="14">
        <f>INDEX(战舰突破!$X$40:$X$52,通天塔!$J55+1)</f>
        <v>25</v>
      </c>
      <c r="FT55" s="14">
        <f t="shared" si="41"/>
        <v>10</v>
      </c>
      <c r="FU55" s="14">
        <f t="shared" si="42"/>
        <v>0</v>
      </c>
      <c r="FV55" s="14">
        <f t="shared" si="43"/>
        <v>0</v>
      </c>
      <c r="FW55" s="14">
        <f t="shared" si="44"/>
        <v>20</v>
      </c>
      <c r="FX55" s="14">
        <f t="shared" si="45"/>
        <v>5</v>
      </c>
      <c r="FY55" s="14">
        <f t="shared" si="46"/>
        <v>300</v>
      </c>
      <c r="FZ55" s="14">
        <f t="shared" si="47"/>
        <v>4</v>
      </c>
      <c r="GA55" s="28">
        <f t="shared" si="48"/>
        <v>0</v>
      </c>
      <c r="GB55" s="28">
        <f t="shared" si="49"/>
        <v>0</v>
      </c>
      <c r="GC55" s="28">
        <f t="shared" si="50"/>
        <v>0</v>
      </c>
      <c r="GD55" s="28">
        <f t="shared" si="51"/>
        <v>0</v>
      </c>
      <c r="GE55" s="28">
        <f t="shared" si="52"/>
        <v>1</v>
      </c>
      <c r="GF55" s="28">
        <f t="shared" si="53"/>
        <v>1</v>
      </c>
      <c r="GG55" s="28">
        <f t="shared" si="54"/>
        <v>0</v>
      </c>
      <c r="GH55" s="28">
        <f t="shared" si="55"/>
        <v>0</v>
      </c>
      <c r="GI55" s="14">
        <f t="shared" si="56"/>
        <v>1</v>
      </c>
      <c r="GJ55" s="14">
        <f t="shared" si="57"/>
        <v>1</v>
      </c>
      <c r="GK55" s="14">
        <f t="shared" si="58"/>
        <v>1</v>
      </c>
      <c r="GL55" s="18">
        <f t="shared" si="59"/>
        <v>1</v>
      </c>
      <c r="GM55" s="18">
        <f t="shared" si="60"/>
        <v>1</v>
      </c>
      <c r="GN55" s="18">
        <f t="shared" si="61"/>
        <v>1</v>
      </c>
      <c r="GO55" s="29">
        <f t="shared" si="123"/>
        <v>150</v>
      </c>
      <c r="GP55" s="29">
        <f t="shared" si="123"/>
        <v>450</v>
      </c>
      <c r="GQ55" s="29">
        <f t="shared" si="123"/>
        <v>450</v>
      </c>
      <c r="GR55" s="26">
        <f t="shared" si="63"/>
        <v>0</v>
      </c>
      <c r="GS55" s="26">
        <f t="shared" si="64"/>
        <v>0</v>
      </c>
      <c r="GT55" s="26">
        <f t="shared" si="65"/>
        <v>0</v>
      </c>
      <c r="GU55" s="14">
        <f t="shared" si="66"/>
        <v>2</v>
      </c>
      <c r="GV55" s="14">
        <f t="shared" si="67"/>
        <v>2</v>
      </c>
      <c r="GW55" s="14">
        <f t="shared" si="68"/>
        <v>2</v>
      </c>
      <c r="GX55" s="14">
        <f t="shared" si="69"/>
        <v>1</v>
      </c>
      <c r="GY55" s="14">
        <f t="shared" si="70"/>
        <v>15</v>
      </c>
      <c r="GZ55" s="14">
        <f t="shared" si="71"/>
        <v>25</v>
      </c>
      <c r="HA55">
        <v>51</v>
      </c>
      <c r="HB55" s="14">
        <f t="shared" si="72"/>
        <v>1080</v>
      </c>
      <c r="HD55" s="14">
        <f t="shared" si="73"/>
        <v>10</v>
      </c>
      <c r="HE55" s="14">
        <f t="shared" si="74"/>
        <v>20</v>
      </c>
      <c r="HF55" s="29">
        <f t="shared" si="75"/>
        <v>0</v>
      </c>
      <c r="HG55" s="29">
        <f t="shared" si="76"/>
        <v>0</v>
      </c>
      <c r="HH55" s="29">
        <f t="shared" si="77"/>
        <v>0</v>
      </c>
      <c r="HI55" s="29">
        <f t="shared" si="78"/>
        <v>0</v>
      </c>
      <c r="HJ55" s="14">
        <f t="shared" si="79"/>
        <v>1</v>
      </c>
      <c r="HK55" s="14">
        <f t="shared" si="80"/>
        <v>1</v>
      </c>
      <c r="HL55" s="14">
        <f t="shared" si="81"/>
        <v>1</v>
      </c>
      <c r="HM55" s="14">
        <f t="shared" si="82"/>
        <v>20</v>
      </c>
      <c r="HN55" s="26">
        <f t="shared" si="83"/>
        <v>0</v>
      </c>
      <c r="HO55" s="26">
        <f t="shared" si="84"/>
        <v>0.3</v>
      </c>
      <c r="HP55" s="29">
        <f t="shared" si="85"/>
        <v>0</v>
      </c>
      <c r="HQ55" s="29">
        <f t="shared" si="86"/>
        <v>0</v>
      </c>
      <c r="HR55" s="29">
        <f t="shared" si="87"/>
        <v>0</v>
      </c>
      <c r="HS55" s="26">
        <f t="shared" si="88"/>
        <v>0.05</v>
      </c>
      <c r="HT55" s="26">
        <f t="shared" si="89"/>
        <v>0.15</v>
      </c>
      <c r="HU55" s="26">
        <f t="shared" si="90"/>
        <v>0.15</v>
      </c>
      <c r="HV55" s="26">
        <f t="shared" si="91"/>
        <v>0</v>
      </c>
      <c r="HW55" s="29">
        <f t="shared" si="114"/>
        <v>1.05</v>
      </c>
      <c r="HX55" s="29">
        <f t="shared" si="115"/>
        <v>1.1499999999999999</v>
      </c>
      <c r="HY55" s="29">
        <f t="shared" si="116"/>
        <v>1.1499999999999999</v>
      </c>
      <c r="HZ55" s="29">
        <f t="shared" si="117"/>
        <v>0</v>
      </c>
      <c r="IA55" s="29">
        <f t="shared" si="118"/>
        <v>0</v>
      </c>
      <c r="IB55" s="29">
        <f t="shared" si="119"/>
        <v>0</v>
      </c>
      <c r="IC55" s="29">
        <f t="shared" si="120"/>
        <v>200</v>
      </c>
      <c r="ID55" s="14">
        <f t="shared" si="92"/>
        <v>0</v>
      </c>
      <c r="IH55" s="14"/>
      <c r="II55" s="14"/>
      <c r="IJ55" s="14"/>
      <c r="IK55" s="14"/>
      <c r="IL55" s="14"/>
      <c r="IM55" s="23">
        <v>0</v>
      </c>
      <c r="IN55" s="23">
        <v>0</v>
      </c>
      <c r="IO55" s="23">
        <v>0</v>
      </c>
      <c r="IP55" s="23">
        <v>0</v>
      </c>
      <c r="IQ55" s="23">
        <v>0</v>
      </c>
      <c r="IR55" s="23">
        <v>0</v>
      </c>
      <c r="IS55" s="14"/>
      <c r="IT55" s="14"/>
      <c r="IU55" s="14"/>
      <c r="IV55" s="14"/>
      <c r="IW55" s="14"/>
      <c r="IX55" s="23">
        <v>0</v>
      </c>
      <c r="IY55" s="23">
        <v>0</v>
      </c>
      <c r="IZ55" s="23">
        <v>0</v>
      </c>
      <c r="JA55" s="23"/>
      <c r="JB55" s="23"/>
      <c r="JC55" s="23"/>
      <c r="JG55">
        <f t="shared" si="121"/>
        <v>1.6000766503784611</v>
      </c>
      <c r="JH55">
        <f t="shared" si="122"/>
        <v>1.6000766503784611</v>
      </c>
      <c r="JJ55" s="14"/>
      <c r="JK55" s="14"/>
      <c r="JL55" s="14"/>
      <c r="JM55" s="23">
        <v>0</v>
      </c>
      <c r="JN55" s="23">
        <v>0</v>
      </c>
      <c r="JO55" s="23">
        <v>0</v>
      </c>
      <c r="JP55" s="14"/>
      <c r="JQ55" s="14"/>
      <c r="JR55" s="14"/>
      <c r="JS55" s="23">
        <v>0</v>
      </c>
      <c r="JT55" s="23">
        <v>0</v>
      </c>
      <c r="JU55" s="23">
        <v>0</v>
      </c>
      <c r="JW55" s="23"/>
      <c r="JX55" s="23">
        <v>0</v>
      </c>
      <c r="JY55" s="23">
        <v>0</v>
      </c>
      <c r="JZ55" s="23"/>
      <c r="KA55" s="23">
        <v>0</v>
      </c>
      <c r="KB55" s="23">
        <v>0</v>
      </c>
    </row>
    <row r="56" spans="1:288" ht="16.5" x14ac:dyDescent="0.2">
      <c r="A56">
        <v>21</v>
      </c>
      <c r="B56">
        <v>620</v>
      </c>
      <c r="C56" s="14">
        <f t="shared" si="39"/>
        <v>1</v>
      </c>
      <c r="D56" s="14">
        <v>52</v>
      </c>
      <c r="E56" s="14" t="s">
        <v>742</v>
      </c>
      <c r="F56" s="14">
        <v>150</v>
      </c>
      <c r="G56" s="14">
        <v>150</v>
      </c>
      <c r="H56" s="14">
        <v>150</v>
      </c>
      <c r="I56" s="14">
        <v>150</v>
      </c>
      <c r="J56" s="14">
        <v>4</v>
      </c>
      <c r="K56" s="14">
        <v>4</v>
      </c>
      <c r="L56" s="14">
        <v>4</v>
      </c>
      <c r="M56" s="14">
        <v>2</v>
      </c>
      <c r="N56" s="14">
        <v>2</v>
      </c>
      <c r="O56" s="14">
        <v>2</v>
      </c>
      <c r="P56" s="14">
        <v>5</v>
      </c>
      <c r="Q56" s="14">
        <v>5</v>
      </c>
      <c r="R56" s="14">
        <v>5</v>
      </c>
      <c r="S56" s="14">
        <v>5</v>
      </c>
      <c r="T56" s="14">
        <v>5</v>
      </c>
      <c r="U56" s="14">
        <v>5</v>
      </c>
      <c r="V56" s="14">
        <v>5</v>
      </c>
      <c r="W56" s="14">
        <v>5</v>
      </c>
      <c r="X56" s="14">
        <v>150</v>
      </c>
      <c r="Y56" s="14">
        <v>150</v>
      </c>
      <c r="Z56" s="14">
        <v>150</v>
      </c>
      <c r="AA56" s="14">
        <v>150</v>
      </c>
      <c r="AB56" s="14">
        <v>150</v>
      </c>
      <c r="AC56" s="14">
        <v>150</v>
      </c>
      <c r="AD56" s="14">
        <v>150</v>
      </c>
      <c r="AE56" s="14">
        <v>150</v>
      </c>
      <c r="AF56" s="14">
        <v>17</v>
      </c>
      <c r="AG56" s="14">
        <v>18</v>
      </c>
      <c r="AH56" s="14">
        <v>18</v>
      </c>
      <c r="AI56" s="14">
        <v>18</v>
      </c>
      <c r="AJ56" s="14">
        <v>18</v>
      </c>
      <c r="AK56" s="14">
        <v>18</v>
      </c>
      <c r="AL56" s="14">
        <v>17</v>
      </c>
      <c r="AM56" s="14">
        <v>17</v>
      </c>
      <c r="AN56" s="14">
        <v>2</v>
      </c>
      <c r="AO56" s="14">
        <v>3</v>
      </c>
      <c r="AP56" s="14">
        <v>3</v>
      </c>
      <c r="AQ56" s="14">
        <v>3</v>
      </c>
      <c r="AR56" s="14">
        <v>3</v>
      </c>
      <c r="AS56" s="14">
        <v>0</v>
      </c>
      <c r="AT56" s="14">
        <v>0</v>
      </c>
      <c r="AU56" s="14">
        <v>0</v>
      </c>
      <c r="AV56" s="14">
        <v>0</v>
      </c>
      <c r="AW56" s="14">
        <v>1</v>
      </c>
      <c r="AX56" s="14">
        <v>1</v>
      </c>
      <c r="AY56" s="14">
        <v>0</v>
      </c>
      <c r="AZ56" s="14">
        <v>0</v>
      </c>
      <c r="BA56" s="14">
        <v>9</v>
      </c>
      <c r="BF56" s="14">
        <f>ROUND((INDEX(新战舰养成!S$6:S$18,通天塔!$J56+1)+INDEX(新战舰养成!D$6:D$18,通天塔!$J56+1)*(通天塔!$G56-1))*INDEX(战舰突破!$D$6:$D$18,通天塔!$M56+1),0)</f>
        <v>12022</v>
      </c>
      <c r="BG56" s="14">
        <f>ROUND((INDEX(新战舰养成!T$6:T$18,通天塔!$J56+1)+INDEX(新战舰养成!E$6:E$18,通天塔!$J56+1)*(通天塔!$G56-1))*INDEX(战舰突破!$D$6:$D$18,通天塔!$M56+1),0)</f>
        <v>96101</v>
      </c>
      <c r="BH56" s="14">
        <f>ROUND((INDEX(新战舰养成!U$6:U$18,通天塔!$J56+1)+INDEX(新战舰养成!F$6:F$18,通天塔!$J56+1)*(通天塔!$G56-1))*INDEX(战舰突破!$D$6:$D$18,通天塔!$M56+1),0)</f>
        <v>6106</v>
      </c>
      <c r="BI56" s="14">
        <f>ROUND((INDEX(新战舰养成!V$6:V$18,通天塔!$J56+1)+INDEX(新战舰养成!G$6:G$18,通天塔!$J56+1)*(通天塔!$G56-1))*INDEX(战舰突破!$D$6:$D$18,通天塔!$M56+1),0)</f>
        <v>360</v>
      </c>
      <c r="BJ56" s="14">
        <f>ROUND((INDEX(新战舰养成!W$6:W$18,通天塔!$J56+1)+INDEX(新战舰养成!H$6:H$18,通天塔!$J56+1)*(通天塔!$G56-1))*INDEX(战舰突破!$D$6:$D$18,通天塔!$M56+1),0)</f>
        <v>5</v>
      </c>
      <c r="BL56" s="14">
        <f>IF($H56&gt;0,ROUND((INDEX(新战舰养成!X$6:X$18,通天塔!$K56+1)+INDEX(新战舰养成!I$6:I$18,通天塔!$K56+1)*(通天塔!$H56-1))*INDEX(战舰突破!$D$6:$D$18,通天塔!$N56+1),0),0)</f>
        <v>12358</v>
      </c>
      <c r="BM56" s="14">
        <f>IF($H56&gt;0,ROUND((INDEX(新战舰养成!Y$6:Y$18,通天塔!$K56+1)+INDEX(新战舰养成!J$6:J$18,通天塔!$K56+1)*(通天塔!$H56-1))*INDEX(战舰突破!$D$6:$D$18,通天塔!$N56+1),0),0)</f>
        <v>0</v>
      </c>
      <c r="BN56" s="14">
        <f>IF($H56&gt;0,ROUND((INDEX(新战舰养成!Z$6:Z$18,通天塔!$K56+1)+INDEX(新战舰养成!K$6:K$18,通天塔!$K56+1)*(通天塔!$H56-1))*INDEX(战舰突破!$D$6:$D$18,通天塔!$N56+1),0),0)</f>
        <v>0</v>
      </c>
      <c r="BO56" s="14">
        <f>IF($H56&gt;0,ROUND((INDEX(新战舰养成!AA$6:AA$18,通天塔!$K56+1)+INDEX(新战舰养成!L$6:L$18,通天塔!$K56+1)*(通天塔!$H56-1))*INDEX(战舰突破!$D$6:$D$18,通天塔!$N56+1),0),0)</f>
        <v>120216</v>
      </c>
      <c r="BP56" s="14">
        <f>IF($H56&gt;0,ROUND((INDEX(新战舰养成!AB$6:AB$18,通天塔!$K56+1)+INDEX(新战舰养成!M$6:M$18,通天塔!$K56+1)*(通天塔!$H56-1))*INDEX(战舰突破!$D$6:$D$18,通天塔!$N56+1),0),0)</f>
        <v>2330</v>
      </c>
      <c r="BR56" s="14">
        <f>IF($I56&gt;0,ROUND((INDEX(新战舰养成!AC$6:AC$18,通天塔!$L56+1)+INDEX(新战舰养成!I$6:I$18,通天塔!$L56+1)*(通天塔!$I56-1))*INDEX(战舰突破!$D$6:$D$18,通天塔!$O56+1),0),0)</f>
        <v>12718</v>
      </c>
      <c r="BS56" s="14">
        <f>IF($I56&gt;0,ROUND((INDEX(新战舰养成!AD$6:AD$18,通天塔!$L56+1)+INDEX(新战舰养成!J$6:J$18,通天塔!$L56+1)*(通天塔!$I56-1))*INDEX(战舰突破!$D$6:$D$18,通天塔!$O56+1),0),0)</f>
        <v>0</v>
      </c>
      <c r="BT56" s="14">
        <f>IF($I56&gt;0,ROUND((INDEX(新战舰养成!AE$6:AE$18,通天塔!$L56+1)+INDEX(新战舰养成!K$6:K$18,通天塔!$L56+1)*(通天塔!$I56-1))*INDEX(战舰突破!$D$6:$D$18,通天塔!$O56+1),0),0)</f>
        <v>0</v>
      </c>
      <c r="BU56" s="14">
        <f>IF($I56&gt;0,ROUND((INDEX(新战舰养成!AF$6:AF$18,通天塔!$L56+1)+INDEX(新战舰养成!L$6:L$18,通天塔!$L56+1)*(通天塔!$I56-1))*INDEX(战舰突破!$D$6:$D$18,通天塔!$O56+1),0),0)</f>
        <v>88836</v>
      </c>
      <c r="BV56" s="14">
        <f>IF($I56&gt;0,ROUND((INDEX(新战舰养成!AG$6:AG$18,通天塔!$L56+1)+INDEX(新战舰养成!M$6:M$18,通天塔!$L56+1)*(通天塔!$I56-1))*INDEX(战舰突破!$D$6:$D$18,通天塔!$O56+1),0),0)</f>
        <v>3053</v>
      </c>
      <c r="BY56" s="14">
        <f>(INDEX(装备数值!$C$13:$G$116,通天塔!$P56*8+1,BY$2)+INDEX(装备数值!$C$13:$G$116,通天塔!$Q56*8+2,BY$2)+INDEX(装备数值!$C$13:$G$116,通天塔!$S56*8+3,BY$2)+INDEX(装备数值!$C$13:$G$116,通天塔!$R56*8+4,BY$2)+INDEX(装备数值!$C$13:$G$116,通天塔!$T56*8+5,BY$2)+INDEX(装备数值!$C$13:$G$116,通天塔!$U56*8+6,BY$2)+INDEX(装备数值!$C$13:$G$116,通天塔!$V56*8+7,BY$2)+INDEX(装备数值!$C$13:$G$116,通天塔!$W56*8+8,BY$2))</f>
        <v>11175</v>
      </c>
      <c r="BZ56" s="14">
        <f>(INDEX(装备数值!$C$13:$G$116,通天塔!$P56*8+1,BZ$2)+INDEX(装备数值!$C$13:$G$116,通天塔!$Q56*8+2,BZ$2)+INDEX(装备数值!$C$13:$G$116,通天塔!$S56*8+3,BZ$2)+INDEX(装备数值!$C$13:$G$116,通天塔!$R56*8+4,BZ$2)+INDEX(装备数值!$C$13:$G$116,通天塔!$T56*8+5,BZ$2)+INDEX(装备数值!$C$13:$G$116,通天塔!$U56*8+6,BZ$2)+INDEX(装备数值!$C$13:$G$116,通天塔!$V56*8+7,BZ$2)+INDEX(装备数值!$C$13:$G$116,通天塔!$W56*8+8,BZ$2))</f>
        <v>84375</v>
      </c>
      <c r="CA56" s="14">
        <f>(INDEX(装备数值!$C$13:$G$116,通天塔!$P56*8+1,CA$2)+INDEX(装备数值!$C$13:$G$116,通天塔!$Q56*8+2,CA$2)+INDEX(装备数值!$C$13:$G$116,通天塔!$S56*8+3,CA$2)+INDEX(装备数值!$C$13:$G$116,通天塔!$R56*8+4,CA$2)+INDEX(装备数值!$C$13:$G$116,通天塔!$T56*8+5,CA$2)+INDEX(装备数值!$C$13:$G$116,通天塔!$U56*8+6,CA$2)+INDEX(装备数值!$C$13:$G$116,通天塔!$V56*8+7,CA$2)+INDEX(装备数值!$C$13:$G$116,通天塔!$W56*8+8,CA$2))</f>
        <v>5550</v>
      </c>
      <c r="CB56" s="14">
        <f>(INDEX(装备数值!$C$13:$G$116,通天塔!$P56*8+1,CB$2)+INDEX(装备数值!$C$13:$G$116,通天塔!$Q56*8+2,CB$2)+INDEX(装备数值!$C$13:$G$116,通天塔!$S56*8+3,CB$2)+INDEX(装备数值!$C$13:$G$116,通天塔!$R56*8+4,CB$2)+INDEX(装备数值!$C$13:$G$116,通天塔!$T56*8+5,CB$2)+INDEX(装备数值!$C$13:$G$116,通天塔!$U56*8+6,CB$2)+INDEX(装备数值!$C$13:$G$116,通天塔!$V56*8+7,CB$2)+INDEX(装备数值!$C$13:$G$116,通天塔!$W56*8+8,CB$2))</f>
        <v>112500</v>
      </c>
      <c r="CC56" s="14">
        <f>(INDEX(装备数值!$C$13:$G$116,通天塔!$P56*8+1,CC$2)+INDEX(装备数值!$C$13:$G$116,通天塔!$Q56*8+2,CC$2)+INDEX(装备数值!$C$13:$G$116,通天塔!$S56*8+3,CC$2)+INDEX(装备数值!$C$13:$G$116,通天塔!$R56*8+4,CC$2)+INDEX(装备数值!$C$13:$G$116,通天塔!$T56*8+5,CC$2)+INDEX(装备数值!$C$13:$G$116,通天塔!$U56*8+6,CC$2)+INDEX(装备数值!$C$13:$G$116,通天塔!$V56*8+7,CC$2)+INDEX(装备数值!$C$13:$G$116,通天塔!$W56*8+8,CC$2))</f>
        <v>2250</v>
      </c>
      <c r="CF56" s="14">
        <f>INDEX(装备数值!$I$13:$M$116,通天塔!$P56*8+1,CF$2)*$X56+INDEX(装备数值!$I$13:$M$116,通天塔!$Q56*8+2,CF$2)*$Y56+INDEX(装备数值!$I$13:$M$116,通天塔!$S56*8+3,CF$2)*$Z56+INDEX(装备数值!$I$13:$M$116,通天塔!$R56*8+4,CF$2)*$AA56+INDEX(装备数值!$I$13:$M$116,通天塔!$T56*8+5,CF$2)*$AB56+INDEX(装备数值!$I$13:$M$116,通天塔!$U56*8+6,CF$2)*$AC56+INDEX(装备数值!$I$13:$M$116,通天塔!$V56*8+7,CF$2)*$AD56+INDEX(装备数值!$I$13:$M$116,通天塔!$W56*8+8,CF$2)*$AE56</f>
        <v>22350</v>
      </c>
      <c r="CG56" s="14">
        <f>INDEX(装备数值!$I$13:$M$116,通天塔!$P56*8+1,CG$2)*$X56+INDEX(装备数值!$I$13:$M$116,通天塔!$Q56*8+2,CG$2)*$Y56+INDEX(装备数值!$I$13:$M$116,通天塔!$S56*8+3,CG$2)*$Z56+INDEX(装备数值!$I$13:$M$116,通天塔!$R56*8+4,CG$2)*$AA56+INDEX(装备数值!$I$13:$M$116,通天塔!$T56*8+5,CG$2)*$AB56+INDEX(装备数值!$I$13:$M$116,通天塔!$U56*8+6,CG$2)*$AC56+INDEX(装备数值!$I$13:$M$116,通天塔!$V56*8+7,CG$2)*$AD56+INDEX(装备数值!$I$13:$M$116,通天塔!$W56*8+8,CG$2)*$AE56</f>
        <v>168750</v>
      </c>
      <c r="CH56" s="14">
        <f>INDEX(装备数值!$I$13:$M$116,通天塔!$P56*8+1,CH$2)*$X56+INDEX(装备数值!$I$13:$M$116,通天塔!$Q56*8+2,CH$2)*$Y56+INDEX(装备数值!$I$13:$M$116,通天塔!$S56*8+3,CH$2)*$Z56+INDEX(装备数值!$I$13:$M$116,通天塔!$R56*8+4,CH$2)*$AA56+INDEX(装备数值!$I$13:$M$116,通天塔!$T56*8+5,CH$2)*$AB56+INDEX(装备数值!$I$13:$M$116,通天塔!$U56*8+6,CH$2)*$AC56+INDEX(装备数值!$I$13:$M$116,通天塔!$V56*8+7,CH$2)*$AD56+INDEX(装备数值!$I$13:$M$116,通天塔!$W56*8+8,CH$2)*$AE56</f>
        <v>11100</v>
      </c>
      <c r="CI56" s="14">
        <f>INDEX(装备数值!$I$13:$M$116,通天塔!$P56*8+1,CI$2)*$X56+INDEX(装备数值!$I$13:$M$116,通天塔!$Q56*8+2,CI$2)*$Y56+INDEX(装备数值!$I$13:$M$116,通天塔!$S56*8+3,CI$2)*$Z56+INDEX(装备数值!$I$13:$M$116,通天塔!$R56*8+4,CI$2)*$AA56+INDEX(装备数值!$I$13:$M$116,通天塔!$T56*8+5,CI$2)*$AB56+INDEX(装备数值!$I$13:$M$116,通天塔!$U56*8+6,CI$2)*$AC56+INDEX(装备数值!$I$13:$M$116,通天塔!$V56*8+7,CI$2)*$AD56+INDEX(装备数值!$I$13:$M$116,通天塔!$W56*8+8,CI$2)*$AE56</f>
        <v>225000</v>
      </c>
      <c r="CJ56" s="14">
        <f>INDEX(装备数值!$I$13:$M$116,通天塔!$P56*8+1,CJ$2)*$X56+INDEX(装备数值!$I$13:$M$116,通天塔!$Q56*8+2,CJ$2)*$Y56+INDEX(装备数值!$I$13:$M$116,通天塔!$S56*8+3,CJ$2)*$Z56+INDEX(装备数值!$I$13:$M$116,通天塔!$R56*8+4,CJ$2)*$AA56+INDEX(装备数值!$I$13:$M$116,通天塔!$T56*8+5,CJ$2)*$AB56+INDEX(装备数值!$I$13:$M$116,通天塔!$U56*8+6,CJ$2)*$AC56+INDEX(装备数值!$I$13:$M$116,通天塔!$V56*8+7,CJ$2)*$AD56+INDEX(装备数值!$I$13:$M$116,通天塔!$W56*8+8,CJ$2)*$AE56</f>
        <v>4500</v>
      </c>
      <c r="CM56" s="14">
        <f>INDEX(装备数值!$X$13:$AH$116,$P56*8+1,CM$2)*$AF56+INDEX(装备数值!$X$13:$AH$116,$Q56*8+2,CM$2)*$AG56+INDEX(装备数值!$X$13:$AH$116,$S56*8+3,CM$2)*$AH56+INDEX(装备数值!$X$13:$AH$116,$R56*8+4,CM$2)*$AI56+INDEX(装备数值!$X$13:$AH$116,$T56*8+5,CM$2)*$AJ56+INDEX(装备数值!$X$13:$AH$116,$U56*8+6,CM$2)*$AK56+INDEX(装备数值!$X$13:$AH$116,$V56*8+7,CM$2)*$AL56+INDEX(装备数值!$X$13:$AH$116,$W56*8+8,CM$2)*$AM56</f>
        <v>7650</v>
      </c>
      <c r="CN56" s="14">
        <f>INDEX(装备数值!$X$13:$AH$116,$P56*8+1,CN$2)*$AF56+INDEX(装备数值!$X$13:$AH$116,$Q56*8+2,CN$2)*$AG56+INDEX(装备数值!$X$13:$AH$116,$S56*8+3,CN$2)*$AH56+INDEX(装备数值!$X$13:$AH$116,$R56*8+4,CN$2)*$AI56+INDEX(装备数值!$X$13:$AH$116,$T56*8+5,CN$2)*$AJ56+INDEX(装备数值!$X$13:$AH$116,$U56*8+6,CN$2)*$AK56+INDEX(装备数值!$X$13:$AH$116,$V56*8+7,CN$2)*$AL56+INDEX(装备数值!$X$13:$AH$116,$W56*8+8,CN$2)*$AM56</f>
        <v>59045</v>
      </c>
      <c r="CO56" s="14">
        <f>INDEX(装备数值!$X$13:$AH$116,$P56*8+1,CO$2)*$AF56+INDEX(装备数值!$X$13:$AH$116,$Q56*8+2,CO$2)*$AG56+INDEX(装备数值!$X$13:$AH$116,$S56*8+3,CO$2)*$AH56+INDEX(装备数值!$X$13:$AH$116,$R56*8+4,CO$2)*$AI56+INDEX(装备数值!$X$13:$AH$116,$T56*8+5,CO$2)*$AJ56+INDEX(装备数值!$X$13:$AH$116,$U56*8+6,CO$2)*$AK56+INDEX(装备数值!$X$13:$AH$116,$V56*8+7,CO$2)*$AL56+INDEX(装备数值!$X$13:$AH$116,$W56*8+8,CO$2)*$AM56</f>
        <v>4032</v>
      </c>
      <c r="CP56" s="14">
        <f>INDEX(装备数值!$X$13:$AH$116,$P56*8+1,CP$2)*$AF56+INDEX(装备数值!$X$13:$AH$116,$Q56*8+2,CP$2)*$AG56+INDEX(装备数值!$X$13:$AH$116,$S56*8+3,CP$2)*$AH56+INDEX(装备数值!$X$13:$AH$116,$R56*8+4,CP$2)*$AI56+INDEX(装备数值!$X$13:$AH$116,$T56*8+5,CP$2)*$AJ56+INDEX(装备数值!$X$13:$AH$116,$U56*8+6,CP$2)*$AK56+INDEX(装备数值!$X$13:$AH$116,$V56*8+7,CP$2)*$AL56+INDEX(装备数值!$X$13:$AH$116,$W56*8+8,CP$2)*$AM56</f>
        <v>76500</v>
      </c>
      <c r="CQ56" s="14">
        <f>INDEX(装备数值!$X$13:$AH$116,$P56*8+1,CQ$2)*$AF56+INDEX(装备数值!$X$13:$AH$116,$Q56*8+2,CQ$2)*$AG56+INDEX(装备数值!$X$13:$AH$116,$S56*8+3,CQ$2)*$AH56+INDEX(装备数值!$X$13:$AH$116,$R56*8+4,CQ$2)*$AI56+INDEX(装备数值!$X$13:$AH$116,$T56*8+5,CQ$2)*$AJ56+INDEX(装备数值!$X$13:$AH$116,$U56*8+6,CQ$2)*$AK56+INDEX(装备数值!$X$13:$AH$116,$V56*8+7,CQ$2)*$AL56+INDEX(装备数值!$X$13:$AH$116,$W56*8+8,CQ$2)*$AM56</f>
        <v>1620</v>
      </c>
      <c r="CR56" s="14">
        <f>INDEX(装备数值!$X$13:$AH$116,$P56*8+1,CR$2)*$AF56+INDEX(装备数值!$X$13:$AH$116,$Q56*8+2,CR$2)*$AG56+INDEX(装备数值!$X$13:$AH$116,$S56*8+3,CR$2)*$AH56+INDEX(装备数值!$X$13:$AH$116,$R56*8+4,CR$2)*$AI56+INDEX(装备数值!$X$13:$AH$116,$T56*8+5,CR$2)*$AJ56+INDEX(装备数值!$X$13:$AH$116,$U56*8+6,CR$2)*$AK56+INDEX(装备数值!$X$13:$AH$116,$V56*8+7,CR$2)*$AL56+INDEX(装备数值!$X$13:$AH$116,$W56*8+8,CR$2)*$AM56</f>
        <v>5936</v>
      </c>
      <c r="CS56" s="14">
        <f>INDEX(装备数值!$X$13:$AH$116,$P56*8+1,CS$2)*$AF56+INDEX(装备数值!$X$13:$AH$116,$Q56*8+2,CS$2)*$AG56+INDEX(装备数值!$X$13:$AH$116,$S56*8+3,CS$2)*$AH56+INDEX(装备数值!$X$13:$AH$116,$R56*8+4,CS$2)*$AI56+INDEX(装备数值!$X$13:$AH$116,$T56*8+5,CS$2)*$AJ56+INDEX(装备数值!$X$13:$AH$116,$U56*8+6,CS$2)*$AK56+INDEX(装备数值!$X$13:$AH$116,$V56*8+7,CS$2)*$AL56+INDEX(装备数值!$X$13:$AH$116,$W56*8+8,CS$2)*$AM56</f>
        <v>6048</v>
      </c>
      <c r="CT56" s="14">
        <f>INDEX(装备数值!$X$13:$AH$116,$P56*8+1,CT$2)*$AF56+INDEX(装备数值!$X$13:$AH$116,$Q56*8+2,CT$2)*$AG56+INDEX(装备数值!$X$13:$AH$116,$S56*8+3,CT$2)*$AH56+INDEX(装备数值!$X$13:$AH$116,$R56*8+4,CT$2)*$AI56+INDEX(装备数值!$X$13:$AH$116,$T56*8+5,CT$2)*$AJ56+INDEX(装备数值!$X$13:$AH$116,$U56*8+6,CT$2)*$AK56+INDEX(装备数值!$X$13:$AH$116,$V56*8+7,CT$2)*$AL56+INDEX(装备数值!$X$13:$AH$116,$W56*8+8,CT$2)*$AM56</f>
        <v>5936</v>
      </c>
      <c r="CU56" s="14">
        <f>INDEX(装备数值!$X$13:$AH$116,$P56*8+1,CU$2)*$AF56+INDEX(装备数值!$X$13:$AH$116,$Q56*8+2,CU$2)*$AG56+INDEX(装备数值!$X$13:$AH$116,$S56*8+3,CU$2)*$AH56+INDEX(装备数值!$X$13:$AH$116,$R56*8+4,CU$2)*$AI56+INDEX(装备数值!$X$13:$AH$116,$T56*8+5,CU$2)*$AJ56+INDEX(装备数值!$X$13:$AH$116,$U56*8+6,CU$2)*$AK56+INDEX(装备数值!$X$13:$AH$116,$V56*8+7,CU$2)*$AL56+INDEX(装备数值!$X$13:$AH$116,$W56*8+8,CU$2)*$AM56</f>
        <v>6048</v>
      </c>
      <c r="CV56" s="14">
        <f>INDEX(装备数值!$X$13:$AH$116,$P56*8+1,CV$2)*$AF56+INDEX(装备数值!$X$13:$AH$116,$Q56*8+2,CV$2)*$AG56+INDEX(装备数值!$X$13:$AH$116,$S56*8+3,CV$2)*$AH56+INDEX(装备数值!$X$13:$AH$116,$R56*8+4,CV$2)*$AI56+INDEX(装备数值!$X$13:$AH$116,$T56*8+5,CV$2)*$AJ56+INDEX(装备数值!$X$13:$AH$116,$U56*8+6,CV$2)*$AK56+INDEX(装备数值!$X$13:$AH$116,$V56*8+7,CV$2)*$AL56+INDEX(装备数值!$X$13:$AH$116,$W56*8+8,CV$2)*$AM56</f>
        <v>17</v>
      </c>
      <c r="CW56" s="14">
        <f>INDEX(装备数值!$X$13:$AH$116,$P56*8+1,CW$2)*$AF56+INDEX(装备数值!$X$13:$AH$116,$Q56*8+2,CW$2)*$AG56+INDEX(装备数值!$X$13:$AH$116,$S56*8+3,CW$2)*$AH56+INDEX(装备数值!$X$13:$AH$116,$R56*8+4,CW$2)*$AI56+INDEX(装备数值!$X$13:$AH$116,$T56*8+5,CW$2)*$AJ56+INDEX(装备数值!$X$13:$AH$116,$U56*8+6,CW$2)*$AK56+INDEX(装备数值!$X$13:$AH$116,$V56*8+7,CW$2)*$AL56+INDEX(装备数值!$X$13:$AH$116,$W56*8+8,CW$2)*$AM56</f>
        <v>17</v>
      </c>
      <c r="CY56" s="14">
        <f>INDEX(装备数值!$AN$17:$AN$117,MATCH(MIN($X56:$AE56),装备数值!$AO$17:$AO$117,1))</f>
        <v>15</v>
      </c>
      <c r="CZ56" s="14">
        <f>IF(COUNTIF($P56:$W56,"&gt;"&amp;0)=8,INDEX(装备数值!AR$17:AR$117,$CY56+1),0)</f>
        <v>2400</v>
      </c>
      <c r="DA56" s="14">
        <f>IF(COUNTIF($P56:$W56,"&gt;"&amp;0)=8,INDEX(装备数值!AS$17:AS$117,$CY56+1),0)</f>
        <v>18000</v>
      </c>
      <c r="DB56" s="14">
        <f>IF(COUNTIF($P56:$W56,"&gt;"&amp;0)=8,INDEX(装备数值!AT$17:AT$117,$CY56+1),0)</f>
        <v>1200</v>
      </c>
      <c r="DC56" s="14">
        <f>IF(COUNTIF($P56:$W56,"&gt;"&amp;0)=8,INDEX(装备数值!AU$17:AU$117,$CY56+1),0)</f>
        <v>24000</v>
      </c>
      <c r="DD56" s="14">
        <f>IF(COUNTIF($P56:$W56,"&gt;"&amp;0)=8,INDEX(装备数值!AV$17:AV$117,$CY56+1),0)</f>
        <v>420</v>
      </c>
      <c r="DF56" s="14">
        <f>INDEX(装备数值!$AY$17:$AY$77,MATCH(MIN($AF56:$AM56),装备数值!$AZ$17:$AZ$77,1))</f>
        <v>8</v>
      </c>
      <c r="DG56" s="26">
        <f>INDEX(装备数值!BA$17:BA$77,通天塔!DF56+1)</f>
        <v>0.08</v>
      </c>
      <c r="DH56" s="26">
        <f>INDEX(装备数值!BA$17:BA$77,通天塔!DF56+1)</f>
        <v>0.08</v>
      </c>
      <c r="DJ56" s="14">
        <f t="shared" si="40"/>
        <v>16</v>
      </c>
      <c r="DK56" s="14">
        <f>VLOOKUP(DJ56,军阶与晶片数值!$W$6:$X$27,2)</f>
        <v>4</v>
      </c>
      <c r="DL56" s="14">
        <f>INDEX(军阶与晶片数值!Y$6:Y$27,$DK56+1)</f>
        <v>400</v>
      </c>
      <c r="DM56" s="14">
        <f>INDEX(军阶与晶片数值!Z$6:Z$27,$DK56+1)</f>
        <v>400</v>
      </c>
      <c r="DN56" s="14">
        <f>INDEX(军阶与晶片数值!AA$6:AA$27,$DK56+1)</f>
        <v>400</v>
      </c>
      <c r="DO56" s="14">
        <f>INDEX(军阶与晶片数值!AB$6:AB$27,$DK56+1)</f>
        <v>400</v>
      </c>
      <c r="DP56" s="29">
        <f>INDEX(军阶与晶片数值!AC$6:AC$27,$DK56+1)</f>
        <v>20</v>
      </c>
      <c r="DQ56" s="29">
        <f>INDEX(军阶与晶片数值!AD$6:AD$27,$DK56+1)</f>
        <v>10</v>
      </c>
      <c r="DS56" s="26">
        <f>INDEX(军阶与晶片数值!I$6:I$16,AN56+1)</f>
        <v>0.03</v>
      </c>
      <c r="DT56" s="26">
        <f>INDEX(军阶与晶片数值!M$6:M$16,AO56+1)</f>
        <v>6.5000000000000002E-2</v>
      </c>
      <c r="DU56" s="26">
        <f>INDEX(军阶与晶片数值!J$6:J$16,AP56+1)</f>
        <v>6.5000000000000002E-2</v>
      </c>
      <c r="DV56" s="26">
        <f>INDEX(军阶与晶片数值!K$6:K$16,AQ56+1)</f>
        <v>0.13</v>
      </c>
      <c r="DW56" s="26">
        <f>INDEX(军阶与晶片数值!L$6:L$16,AR56+1)</f>
        <v>0.13</v>
      </c>
      <c r="DX56" s="28">
        <f>INDEX(军阶与晶片数值!N$6:N$16,AS56+1)</f>
        <v>0</v>
      </c>
      <c r="DY56" s="28">
        <f>INDEX(军阶与晶片数值!O$6:O$16,AT56+1)</f>
        <v>0</v>
      </c>
      <c r="DZ56" s="28">
        <f>INDEX(军阶与晶片数值!P$6:P$16,AU56+1)</f>
        <v>0</v>
      </c>
      <c r="EA56" s="28">
        <f>INDEX(军阶与晶片数值!Q$6:Q$16,AV56+1)</f>
        <v>0</v>
      </c>
      <c r="EB56" s="26">
        <f>INDEX(军阶与晶片数值!R$6:R$16,AW56+1)</f>
        <v>0.02</v>
      </c>
      <c r="EC56" s="26">
        <f>INDEX(军阶与晶片数值!S$6:S$16,AX56+1)</f>
        <v>0.02</v>
      </c>
      <c r="ED56" s="26">
        <f>INDEX(军阶与晶片数值!T$6:T$16,AY56+1)</f>
        <v>0</v>
      </c>
      <c r="EE56" s="26">
        <f>INDEX(军阶与晶片数值!U$6:U$16,AZ56+1)</f>
        <v>0</v>
      </c>
      <c r="EG56" s="26">
        <f>INDEX(军阶与晶片数值!$C$6:$C$36,通天塔!$BA56+1)</f>
        <v>0.45</v>
      </c>
      <c r="EH56" s="26">
        <f>INDEX(军阶与晶片数值!$C$6:$C$36,通天塔!$BA56+1)</f>
        <v>0.45</v>
      </c>
      <c r="EI56" s="26">
        <f>INDEX(军阶与晶片数值!$C$6:$C$36,通天塔!$BA56+1)</f>
        <v>0.45</v>
      </c>
      <c r="EJ56" s="26">
        <f>INDEX(军阶与晶片数值!$C$6:$C$36,通天塔!$BA56+1)</f>
        <v>0.45</v>
      </c>
      <c r="EK56" s="26">
        <f>INDEX(军阶与晶片数值!$C$6:$C$36,通天塔!$BA56+1)</f>
        <v>0.45</v>
      </c>
      <c r="EM56" s="14">
        <f>INDEX(战舰突破!$H$6:$H$18,通天塔!$J56+1)+INDEX(战舰突破!$H$23:$H$35,通天塔!$K56+1)+INDEX(战舰突破!$H$40:$H$52,通天塔!$L56+1)</f>
        <v>200</v>
      </c>
      <c r="EN56" s="14">
        <f>INDEX(战舰突破!$I$6:$I$18,通天塔!$J56+1)+INDEX(战舰突破!$I$23:$I$35,通天塔!$K56+1)+INDEX(战舰突破!$I$40:$I$52,通天塔!$L56+1)</f>
        <v>200</v>
      </c>
      <c r="EO56" s="14">
        <f>INDEX(战舰突破!$J$6:$J$18,通天塔!$J56+1)+INDEX(战舰突破!$J$23:$J$35,通天塔!$K56+1)+INDEX(战舰突破!$J$40:$J$52,通天塔!$L56+1)</f>
        <v>0</v>
      </c>
      <c r="EP56" s="14">
        <f>INDEX(战舰突破!$K$6:$K$18,通天塔!$J56+1)+INDEX(战舰突破!$K$23:$K$35,通天塔!$K56+1)+INDEX(战舰突破!$K$40:$K$52,通天塔!$L56+1)</f>
        <v>0</v>
      </c>
      <c r="EQ56" s="14">
        <f>INDEX(战舰突破!$L$6:$L$18,通天塔!$J56+1)+INDEX(战舰突破!$L$23:$L$35,通天塔!$K56+1)+INDEX(战舰突破!$L$40:$L$52,通天塔!$L56+1)</f>
        <v>200</v>
      </c>
      <c r="ER56" s="18">
        <f>INDEX(战舰突破!$N$6:$N$18,通天塔!$J56+1)+INDEX(战舰突破!$N$23:$N$35,通天塔!$K56+1)+INDEX(战舰突破!$N$40:$N$52,通天塔!$L56+1)</f>
        <v>0</v>
      </c>
      <c r="ES56" s="18">
        <f>INDEX(战舰突破!$O$6:$O$18,通天塔!$J56+1)+INDEX(战舰突破!$O$23:$O$35,通天塔!$K56+1)+INDEX(战舰突破!$O$40:$O$52,通天塔!$L56+1)</f>
        <v>0</v>
      </c>
      <c r="ET56" s="18">
        <f>INDEX(战舰突破!$P$6:$P$18,通天塔!$J56+1)+INDEX(战舰突破!$P$23:$P$35,通天塔!$K56+1)+INDEX(战舰突破!$P$40:$P$52,通天塔!$L56+1)</f>
        <v>0</v>
      </c>
      <c r="EU56" s="18">
        <f>INDEX(战舰突破!$Q$6:$Q$18,通天塔!$J56+1)+INDEX(战舰突破!$Q$23:$Q$35,通天塔!$K56+1)+INDEX(战舰突破!$Q$40:$Q$52,通天塔!$L56+1)</f>
        <v>0</v>
      </c>
      <c r="EV56" s="18">
        <f>INDEX(战舰突破!$R$6:$R$18,通天塔!$J56+1)+INDEX(战舰突破!$R$23:$R$35,通天塔!$K56+1)+INDEX(战舰突破!$R$40:$R$52,通天塔!$L56+1)</f>
        <v>0</v>
      </c>
      <c r="EW56" s="18">
        <f>INDEX(战舰突破!$M$6:$M$18,通天塔!$J56+1)+INDEX(战舰突破!$M$23:$M$35,通天塔!$K56+1)+INDEX(战舰突破!$M$40:$M$52,通天塔!$L56+1)</f>
        <v>0</v>
      </c>
      <c r="EX56" s="22">
        <f>INDEX(战舰突破!$W$6:$W$18,通天塔!$J56+1)+INDEX(战舰突破!$W$23:$W$35,通天塔!$K56+1)+INDEX(战舰突破!$W$40:$W$52,通天塔!$L56+1)</f>
        <v>0.5</v>
      </c>
      <c r="FA56" s="14">
        <f>INDEX(战舰突破!$S$6:$S$18,通天塔!$J56+1)</f>
        <v>0</v>
      </c>
      <c r="FB56" s="14">
        <f>INDEX(战舰突破!$T$6:$T$18,通天塔!$J56+1)</f>
        <v>0.25</v>
      </c>
      <c r="FC56" s="14">
        <f>INDEX(战舰突破!$U$6:$U$18,通天塔!$J56+1)</f>
        <v>0.1</v>
      </c>
      <c r="FD56" s="14">
        <f>INDEX(战舰突破!$V$6:$V$18,通天塔!$J56+1)</f>
        <v>0</v>
      </c>
      <c r="FE56" s="14">
        <f>INDEX(战舰突破!$X$6:$X$18,通天塔!$J56+1)</f>
        <v>5</v>
      </c>
      <c r="FG56" s="14">
        <f>INDEX(战舰突破!$S$23:$S$35,通天塔!$J56+1)</f>
        <v>0.25</v>
      </c>
      <c r="FH56" s="14">
        <f>INDEX(战舰突破!$T$23:$T$35,通天塔!$J56+1)</f>
        <v>0.25</v>
      </c>
      <c r="FI56" s="14">
        <f>INDEX(战舰突破!$U$23:$U$35,通天塔!$J56+1)</f>
        <v>0.1</v>
      </c>
      <c r="FJ56" s="14">
        <f>INDEX(战舰突破!$V$23:$V$35,通天塔!$J56+1)</f>
        <v>0</v>
      </c>
      <c r="FK56" s="14">
        <f>INDEX(战舰突破!$X$23:$X$35,通天塔!$J56+1)</f>
        <v>75</v>
      </c>
      <c r="FM56" s="14">
        <f>INDEX(战舰突破!$S$40:$S$52,通天塔!$J56+1)</f>
        <v>0.25</v>
      </c>
      <c r="FN56" s="14">
        <f>INDEX(战舰突破!$T$40:$T$52,通天塔!$J56+1)</f>
        <v>0.25</v>
      </c>
      <c r="FO56" s="14">
        <f>INDEX(战舰突破!$U$40:$U$52,通天塔!$J56+1)</f>
        <v>0.1</v>
      </c>
      <c r="FP56" s="14">
        <f>INDEX(战舰突破!$V$40:$V$52,通天塔!$J56+1)</f>
        <v>0</v>
      </c>
      <c r="FQ56" s="14">
        <f>INDEX(战舰突破!$X$40:$X$52,通天塔!$J56+1)</f>
        <v>125</v>
      </c>
      <c r="FT56" s="14">
        <f t="shared" si="41"/>
        <v>83332</v>
      </c>
      <c r="FU56" s="14">
        <f t="shared" si="42"/>
        <v>83834</v>
      </c>
      <c r="FV56" s="14">
        <f t="shared" si="43"/>
        <v>84372</v>
      </c>
      <c r="FW56" s="14">
        <f t="shared" si="44"/>
        <v>658268</v>
      </c>
      <c r="FX56" s="14">
        <f t="shared" si="45"/>
        <v>43529</v>
      </c>
      <c r="FY56" s="14">
        <f t="shared" si="46"/>
        <v>1060784</v>
      </c>
      <c r="FZ56" s="14">
        <f t="shared" si="47"/>
        <v>23230</v>
      </c>
      <c r="GA56" s="28">
        <f t="shared" si="48"/>
        <v>6336</v>
      </c>
      <c r="GB56" s="28">
        <f t="shared" si="49"/>
        <v>6448</v>
      </c>
      <c r="GC56" s="28">
        <f t="shared" si="50"/>
        <v>6336</v>
      </c>
      <c r="GD56" s="28">
        <f t="shared" si="51"/>
        <v>6448</v>
      </c>
      <c r="GE56" s="28">
        <f t="shared" si="52"/>
        <v>1.1016000000000001</v>
      </c>
      <c r="GF56" s="28">
        <f t="shared" si="53"/>
        <v>1.1016000000000001</v>
      </c>
      <c r="GG56" s="28">
        <f t="shared" si="54"/>
        <v>0</v>
      </c>
      <c r="GH56" s="28">
        <f t="shared" si="55"/>
        <v>15.03</v>
      </c>
      <c r="GI56" s="14">
        <f t="shared" si="56"/>
        <v>1</v>
      </c>
      <c r="GJ56" s="14">
        <f t="shared" si="57"/>
        <v>1.25</v>
      </c>
      <c r="GK56" s="14">
        <f t="shared" si="58"/>
        <v>1.25</v>
      </c>
      <c r="GL56" s="18">
        <f t="shared" si="59"/>
        <v>1.25</v>
      </c>
      <c r="GM56" s="18">
        <f t="shared" si="60"/>
        <v>1.25</v>
      </c>
      <c r="GN56" s="18">
        <f t="shared" si="61"/>
        <v>1.25</v>
      </c>
      <c r="GO56" s="29">
        <f t="shared" si="123"/>
        <v>6486</v>
      </c>
      <c r="GP56" s="29">
        <f t="shared" si="123"/>
        <v>6786</v>
      </c>
      <c r="GQ56" s="29">
        <f t="shared" si="123"/>
        <v>6786</v>
      </c>
      <c r="GR56" s="26">
        <f t="shared" si="63"/>
        <v>0.1</v>
      </c>
      <c r="GS56" s="26">
        <f t="shared" si="64"/>
        <v>0.1</v>
      </c>
      <c r="GT56" s="26">
        <f t="shared" si="65"/>
        <v>0.1</v>
      </c>
      <c r="GU56" s="14">
        <f t="shared" si="66"/>
        <v>2</v>
      </c>
      <c r="GV56" s="14">
        <f t="shared" si="67"/>
        <v>2</v>
      </c>
      <c r="GW56" s="14">
        <f t="shared" si="68"/>
        <v>2</v>
      </c>
      <c r="GX56" s="14">
        <f t="shared" si="69"/>
        <v>5</v>
      </c>
      <c r="GY56" s="14">
        <f t="shared" si="70"/>
        <v>75</v>
      </c>
      <c r="GZ56" s="14">
        <f t="shared" si="71"/>
        <v>125</v>
      </c>
      <c r="HA56">
        <v>52</v>
      </c>
      <c r="HB56" s="14">
        <f t="shared" si="72"/>
        <v>11622168</v>
      </c>
      <c r="HD56" s="14">
        <f t="shared" si="73"/>
        <v>86505</v>
      </c>
      <c r="HE56" s="14">
        <f t="shared" si="74"/>
        <v>41636</v>
      </c>
      <c r="HF56" s="29">
        <f t="shared" si="75"/>
        <v>6190</v>
      </c>
      <c r="HG56" s="29">
        <f t="shared" si="76"/>
        <v>4234</v>
      </c>
      <c r="HH56" s="29">
        <f t="shared" si="77"/>
        <v>4489</v>
      </c>
      <c r="HI56" s="29">
        <f t="shared" si="78"/>
        <v>4268</v>
      </c>
      <c r="HJ56" s="14">
        <f t="shared" si="79"/>
        <v>1.1016000000000001</v>
      </c>
      <c r="HK56" s="14">
        <f t="shared" si="80"/>
        <v>1.1016000000000001</v>
      </c>
      <c r="HL56" s="14">
        <f t="shared" si="81"/>
        <v>25153</v>
      </c>
      <c r="HM56" s="14">
        <f t="shared" si="82"/>
        <v>37500</v>
      </c>
      <c r="HN56" s="26">
        <f t="shared" si="83"/>
        <v>0.37929615147149615</v>
      </c>
      <c r="HO56" s="26">
        <f t="shared" si="84"/>
        <v>0.66855690262025802</v>
      </c>
      <c r="HP56" s="29">
        <f t="shared" si="85"/>
        <v>6939</v>
      </c>
      <c r="HQ56" s="29">
        <f t="shared" si="86"/>
        <v>33748</v>
      </c>
      <c r="HR56" s="29">
        <f t="shared" si="87"/>
        <v>45528</v>
      </c>
      <c r="HS56" s="26">
        <f t="shared" si="88"/>
        <v>0.41703224750368306</v>
      </c>
      <c r="HT56" s="26">
        <f t="shared" si="89"/>
        <v>0.44772466852185289</v>
      </c>
      <c r="HU56" s="26">
        <f t="shared" si="90"/>
        <v>0.44772466852185289</v>
      </c>
      <c r="HV56" s="26">
        <f t="shared" si="91"/>
        <v>1.703224750368304E-2</v>
      </c>
      <c r="HW56" s="29">
        <f t="shared" si="114"/>
        <v>1.4</v>
      </c>
      <c r="HX56" s="29">
        <f t="shared" si="115"/>
        <v>1.7883655262727123</v>
      </c>
      <c r="HY56" s="29">
        <f t="shared" si="116"/>
        <v>1.7883655262727123</v>
      </c>
      <c r="HZ56" s="29">
        <f t="shared" si="117"/>
        <v>48572.999999999993</v>
      </c>
      <c r="IA56" s="29">
        <f t="shared" si="118"/>
        <v>40235.839853767662</v>
      </c>
      <c r="IB56" s="29">
        <f t="shared" si="119"/>
        <v>40710.352840072024</v>
      </c>
      <c r="IC56" s="29">
        <f t="shared" si="120"/>
        <v>357753</v>
      </c>
      <c r="ID56" s="14">
        <f t="shared" si="92"/>
        <v>129519.19</v>
      </c>
      <c r="IH56" s="14">
        <v>1</v>
      </c>
      <c r="II56" s="14">
        <v>1</v>
      </c>
      <c r="IJ56" s="14">
        <v>480</v>
      </c>
      <c r="IK56" s="14">
        <v>80</v>
      </c>
      <c r="IL56" s="14">
        <v>60</v>
      </c>
      <c r="IM56" s="23">
        <f t="shared" si="93"/>
        <v>20198172</v>
      </c>
      <c r="IN56" s="23">
        <f t="shared" si="110"/>
        <v>1</v>
      </c>
      <c r="IO56" s="23">
        <f t="shared" si="111"/>
        <v>20198.169999999998</v>
      </c>
      <c r="IP56" s="23">
        <f t="shared" si="112"/>
        <v>27563232</v>
      </c>
      <c r="IQ56" s="23">
        <f t="shared" si="96"/>
        <v>1</v>
      </c>
      <c r="IR56" s="23">
        <f t="shared" si="97"/>
        <v>27563.23</v>
      </c>
      <c r="IS56" s="14">
        <v>1</v>
      </c>
      <c r="IT56" s="14">
        <v>1</v>
      </c>
      <c r="IU56" s="14">
        <v>240</v>
      </c>
      <c r="IV56" s="14">
        <v>40</v>
      </c>
      <c r="IW56" s="14">
        <v>30</v>
      </c>
      <c r="IX56" s="23">
        <f>INT(($HP56*$GI56*IU56*$HW56+$HQ56*$GJ56*$HX56*IV56+$HR56*$GK56*$HY56*IW56)+$IC56*IS56+($HQ56*$GJ56*$HX56*IT56*5*6/1.5+$HR56*$GK56*$HY56*IT56*5*6/2))</f>
        <v>11795703</v>
      </c>
      <c r="IY56" s="23">
        <f t="shared" si="98"/>
        <v>1</v>
      </c>
      <c r="IZ56" s="23">
        <f t="shared" si="99"/>
        <v>11795.7</v>
      </c>
      <c r="JA56" s="23"/>
      <c r="JB56" s="23"/>
      <c r="JC56" s="23"/>
      <c r="JG56">
        <f t="shared" si="121"/>
        <v>1.3088225853293198</v>
      </c>
      <c r="JH56">
        <f t="shared" si="122"/>
        <v>1.4417989599987788</v>
      </c>
      <c r="JJ56" s="14">
        <v>10</v>
      </c>
      <c r="JK56" s="14">
        <v>2</v>
      </c>
      <c r="JL56" s="14">
        <v>1.5</v>
      </c>
      <c r="JM56" s="23">
        <f>INT(($HP56*$GI56*$HW56*JJ56+$HQ56*$GJ56*$HX56*JK56+$HR56*$GK56*$HY56*JL56))</f>
        <v>400694</v>
      </c>
      <c r="JN56" s="23">
        <f t="shared" si="100"/>
        <v>0</v>
      </c>
      <c r="JO56" s="23">
        <f t="shared" si="101"/>
        <v>400694</v>
      </c>
      <c r="JP56" s="14">
        <v>30</v>
      </c>
      <c r="JQ56" s="14">
        <v>6</v>
      </c>
      <c r="JR56" s="14">
        <v>4</v>
      </c>
      <c r="JS56" s="23">
        <f>INT(($HP56*$GI56*$HW56*JP56+$HQ56*$GJ56*$HX56*JQ56+$HR56*$GK56*$HY56*JR56))</f>
        <v>1151194</v>
      </c>
      <c r="JT56" s="23">
        <f t="shared" si="102"/>
        <v>1</v>
      </c>
      <c r="JU56" s="23">
        <f t="shared" si="103"/>
        <v>1151.19</v>
      </c>
      <c r="JW56" s="23">
        <f t="shared" si="104"/>
        <v>1534925</v>
      </c>
      <c r="JX56" s="23">
        <f t="shared" si="105"/>
        <v>1</v>
      </c>
      <c r="JY56" s="23">
        <f t="shared" si="106"/>
        <v>1534.93</v>
      </c>
      <c r="JZ56" s="23">
        <f t="shared" si="113"/>
        <v>601041</v>
      </c>
      <c r="KA56" s="23">
        <f t="shared" si="108"/>
        <v>0</v>
      </c>
      <c r="KB56" s="23">
        <f t="shared" si="109"/>
        <v>601041</v>
      </c>
    </row>
    <row r="57" spans="1:288" ht="16.5" x14ac:dyDescent="0.2">
      <c r="A57">
        <v>22</v>
      </c>
      <c r="B57">
        <v>640</v>
      </c>
      <c r="C57" s="14">
        <f t="shared" si="39"/>
        <v>1</v>
      </c>
      <c r="D57" s="14">
        <v>53</v>
      </c>
      <c r="E57" s="14" t="s">
        <v>743</v>
      </c>
      <c r="F57" s="14">
        <v>152</v>
      </c>
      <c r="G57" s="14">
        <v>152</v>
      </c>
      <c r="H57" s="14">
        <v>152</v>
      </c>
      <c r="I57" s="14">
        <v>152</v>
      </c>
      <c r="J57" s="14">
        <v>4</v>
      </c>
      <c r="K57" s="14">
        <v>4</v>
      </c>
      <c r="L57" s="14">
        <v>4</v>
      </c>
      <c r="M57" s="14">
        <v>2</v>
      </c>
      <c r="N57" s="14">
        <v>2</v>
      </c>
      <c r="O57" s="14">
        <v>2</v>
      </c>
      <c r="P57" s="14">
        <v>5</v>
      </c>
      <c r="Q57" s="14">
        <v>5</v>
      </c>
      <c r="R57" s="14">
        <v>5</v>
      </c>
      <c r="S57" s="14">
        <v>5</v>
      </c>
      <c r="T57" s="14">
        <v>5</v>
      </c>
      <c r="U57" s="14">
        <v>5</v>
      </c>
      <c r="V57" s="14">
        <v>5</v>
      </c>
      <c r="W57" s="14">
        <v>5</v>
      </c>
      <c r="X57" s="14">
        <v>152</v>
      </c>
      <c r="Y57" s="14">
        <v>152</v>
      </c>
      <c r="Z57" s="14">
        <v>152</v>
      </c>
      <c r="AA57" s="14">
        <v>152</v>
      </c>
      <c r="AB57" s="14">
        <v>152</v>
      </c>
      <c r="AC57" s="14">
        <v>152</v>
      </c>
      <c r="AD57" s="14">
        <v>152</v>
      </c>
      <c r="AE57" s="14">
        <v>152</v>
      </c>
      <c r="AF57" s="14">
        <v>18</v>
      </c>
      <c r="AG57" s="14">
        <v>18</v>
      </c>
      <c r="AH57" s="14">
        <v>18</v>
      </c>
      <c r="AI57" s="14">
        <v>18</v>
      </c>
      <c r="AJ57" s="14">
        <v>18</v>
      </c>
      <c r="AK57" s="14">
        <v>18</v>
      </c>
      <c r="AL57" s="14">
        <v>17</v>
      </c>
      <c r="AM57" s="14">
        <v>17</v>
      </c>
      <c r="AN57" s="14">
        <v>2</v>
      </c>
      <c r="AO57" s="14">
        <v>3</v>
      </c>
      <c r="AP57" s="14">
        <v>3</v>
      </c>
      <c r="AQ57" s="14">
        <v>3</v>
      </c>
      <c r="AR57" s="14">
        <v>3</v>
      </c>
      <c r="AS57" s="14">
        <v>0</v>
      </c>
      <c r="AT57" s="14">
        <v>0</v>
      </c>
      <c r="AU57" s="14">
        <v>0</v>
      </c>
      <c r="AV57" s="14">
        <v>0</v>
      </c>
      <c r="AW57" s="14">
        <v>1</v>
      </c>
      <c r="AX57" s="14">
        <v>1</v>
      </c>
      <c r="AY57" s="14">
        <v>0</v>
      </c>
      <c r="AZ57" s="14">
        <v>0</v>
      </c>
      <c r="BA57" s="14">
        <v>9</v>
      </c>
      <c r="BF57" s="14">
        <f>ROUND((INDEX(新战舰养成!S$6:S$18,通天塔!$J57+1)+INDEX(新战舰养成!D$6:D$18,通天塔!$J57+1)*(通天塔!$G57-1))*INDEX(战舰突破!$D$6:$D$18,通天塔!$M57+1),0)</f>
        <v>12098</v>
      </c>
      <c r="BG57" s="14">
        <f>ROUND((INDEX(新战舰养成!T$6:T$18,通天塔!$J57+1)+INDEX(新战舰养成!E$6:E$18,通天塔!$J57+1)*(通天塔!$G57-1))*INDEX(战舰突破!$D$6:$D$18,通天塔!$M57+1),0)</f>
        <v>96715</v>
      </c>
      <c r="BH57" s="14">
        <f>ROUND((INDEX(新战舰养成!U$6:U$18,通天塔!$J57+1)+INDEX(新战舰养成!F$6:F$18,通天塔!$J57+1)*(通天塔!$G57-1))*INDEX(战舰突破!$D$6:$D$18,通天塔!$M57+1),0)</f>
        <v>6144</v>
      </c>
      <c r="BI57" s="14">
        <f>ROUND((INDEX(新战舰养成!V$6:V$18,通天塔!$J57+1)+INDEX(新战舰养成!G$6:G$18,通天塔!$J57+1)*(通天塔!$G57-1))*INDEX(战舰突破!$D$6:$D$18,通天塔!$M57+1),0)</f>
        <v>360</v>
      </c>
      <c r="BJ57" s="14">
        <f>ROUND((INDEX(新战舰养成!W$6:W$18,通天塔!$J57+1)+INDEX(新战舰养成!H$6:H$18,通天塔!$J57+1)*(通天塔!$G57-1))*INDEX(战舰突破!$D$6:$D$18,通天塔!$M57+1),0)</f>
        <v>5</v>
      </c>
      <c r="BL57" s="14">
        <f>IF($H57&gt;0,ROUND((INDEX(新战舰养成!X$6:X$18,通天塔!$K57+1)+INDEX(新战舰养成!I$6:I$18,通天塔!$K57+1)*(通天塔!$H57-1))*INDEX(战舰突破!$D$6:$D$18,通天塔!$N57+1),0),0)</f>
        <v>12434</v>
      </c>
      <c r="BM57" s="14">
        <f>IF($H57&gt;0,ROUND((INDEX(新战舰养成!Y$6:Y$18,通天塔!$K57+1)+INDEX(新战舰养成!J$6:J$18,通天塔!$K57+1)*(通天塔!$H57-1))*INDEX(战舰突破!$D$6:$D$18,通天塔!$N57+1),0),0)</f>
        <v>0</v>
      </c>
      <c r="BN57" s="14">
        <f>IF($H57&gt;0,ROUND((INDEX(新战舰养成!Z$6:Z$18,通天塔!$K57+1)+INDEX(新战舰养成!K$6:K$18,通天塔!$K57+1)*(通天塔!$H57-1))*INDEX(战舰突破!$D$6:$D$18,通天塔!$N57+1),0),0)</f>
        <v>0</v>
      </c>
      <c r="BO57" s="14">
        <f>IF($H57&gt;0,ROUND((INDEX(新战舰养成!AA$6:AA$18,通天塔!$K57+1)+INDEX(新战舰养成!L$6:L$18,通天塔!$K57+1)*(通天塔!$H57-1))*INDEX(战舰突破!$D$6:$D$18,通天塔!$N57+1),0),0)</f>
        <v>120984</v>
      </c>
      <c r="BP57" s="14">
        <f>IF($H57&gt;0,ROUND((INDEX(新战舰养成!AB$6:AB$18,通天塔!$K57+1)+INDEX(新战舰养成!M$6:M$18,通天塔!$K57+1)*(通天塔!$H57-1))*INDEX(战舰突破!$D$6:$D$18,通天塔!$N57+1),0),0)</f>
        <v>2345</v>
      </c>
      <c r="BR57" s="14">
        <f>IF($I57&gt;0,ROUND((INDEX(新战舰养成!AC$6:AC$18,通天塔!$L57+1)+INDEX(新战舰养成!I$6:I$18,通天塔!$L57+1)*(通天塔!$I57-1))*INDEX(战舰突破!$D$6:$D$18,通天塔!$O57+1),0),0)</f>
        <v>12794</v>
      </c>
      <c r="BS57" s="14">
        <f>IF($I57&gt;0,ROUND((INDEX(新战舰养成!AD$6:AD$18,通天塔!$L57+1)+INDEX(新战舰养成!J$6:J$18,通天塔!$L57+1)*(通天塔!$I57-1))*INDEX(战舰突破!$D$6:$D$18,通天塔!$O57+1),0),0)</f>
        <v>0</v>
      </c>
      <c r="BT57" s="14">
        <f>IF($I57&gt;0,ROUND((INDEX(新战舰养成!AE$6:AE$18,通天塔!$L57+1)+INDEX(新战舰养成!K$6:K$18,通天塔!$L57+1)*(通天塔!$I57-1))*INDEX(战舰突破!$D$6:$D$18,通天塔!$O57+1),0),0)</f>
        <v>0</v>
      </c>
      <c r="BU57" s="14">
        <f>IF($I57&gt;0,ROUND((INDEX(新战舰养成!AF$6:AF$18,通天塔!$L57+1)+INDEX(新战舰养成!L$6:L$18,通天塔!$L57+1)*(通天塔!$I57-1))*INDEX(战舰突破!$D$6:$D$18,通天塔!$O57+1),0),0)</f>
        <v>89604</v>
      </c>
      <c r="BV57" s="14">
        <f>IF($I57&gt;0,ROUND((INDEX(新战舰养成!AG$6:AG$18,通天塔!$L57+1)+INDEX(新战舰养成!M$6:M$18,通天塔!$L57+1)*(通天塔!$I57-1))*INDEX(战舰突破!$D$6:$D$18,通天塔!$O57+1),0),0)</f>
        <v>3067</v>
      </c>
      <c r="BY57" s="14">
        <f>(INDEX(装备数值!$C$13:$G$116,通天塔!$P57*8+1,BY$2)+INDEX(装备数值!$C$13:$G$116,通天塔!$Q57*8+2,BY$2)+INDEX(装备数值!$C$13:$G$116,通天塔!$S57*8+3,BY$2)+INDEX(装备数值!$C$13:$G$116,通天塔!$R57*8+4,BY$2)+INDEX(装备数值!$C$13:$G$116,通天塔!$T57*8+5,BY$2)+INDEX(装备数值!$C$13:$G$116,通天塔!$U57*8+6,BY$2)+INDEX(装备数值!$C$13:$G$116,通天塔!$V57*8+7,BY$2)+INDEX(装备数值!$C$13:$G$116,通天塔!$W57*8+8,BY$2))</f>
        <v>11175</v>
      </c>
      <c r="BZ57" s="14">
        <f>(INDEX(装备数值!$C$13:$G$116,通天塔!$P57*8+1,BZ$2)+INDEX(装备数值!$C$13:$G$116,通天塔!$Q57*8+2,BZ$2)+INDEX(装备数值!$C$13:$G$116,通天塔!$S57*8+3,BZ$2)+INDEX(装备数值!$C$13:$G$116,通天塔!$R57*8+4,BZ$2)+INDEX(装备数值!$C$13:$G$116,通天塔!$T57*8+5,BZ$2)+INDEX(装备数值!$C$13:$G$116,通天塔!$U57*8+6,BZ$2)+INDEX(装备数值!$C$13:$G$116,通天塔!$V57*8+7,BZ$2)+INDEX(装备数值!$C$13:$G$116,通天塔!$W57*8+8,BZ$2))</f>
        <v>84375</v>
      </c>
      <c r="CA57" s="14">
        <f>(INDEX(装备数值!$C$13:$G$116,通天塔!$P57*8+1,CA$2)+INDEX(装备数值!$C$13:$G$116,通天塔!$Q57*8+2,CA$2)+INDEX(装备数值!$C$13:$G$116,通天塔!$S57*8+3,CA$2)+INDEX(装备数值!$C$13:$G$116,通天塔!$R57*8+4,CA$2)+INDEX(装备数值!$C$13:$G$116,通天塔!$T57*8+5,CA$2)+INDEX(装备数值!$C$13:$G$116,通天塔!$U57*8+6,CA$2)+INDEX(装备数值!$C$13:$G$116,通天塔!$V57*8+7,CA$2)+INDEX(装备数值!$C$13:$G$116,通天塔!$W57*8+8,CA$2))</f>
        <v>5550</v>
      </c>
      <c r="CB57" s="14">
        <f>(INDEX(装备数值!$C$13:$G$116,通天塔!$P57*8+1,CB$2)+INDEX(装备数值!$C$13:$G$116,通天塔!$Q57*8+2,CB$2)+INDEX(装备数值!$C$13:$G$116,通天塔!$S57*8+3,CB$2)+INDEX(装备数值!$C$13:$G$116,通天塔!$R57*8+4,CB$2)+INDEX(装备数值!$C$13:$G$116,通天塔!$T57*8+5,CB$2)+INDEX(装备数值!$C$13:$G$116,通天塔!$U57*8+6,CB$2)+INDEX(装备数值!$C$13:$G$116,通天塔!$V57*8+7,CB$2)+INDEX(装备数值!$C$13:$G$116,通天塔!$W57*8+8,CB$2))</f>
        <v>112500</v>
      </c>
      <c r="CC57" s="14">
        <f>(INDEX(装备数值!$C$13:$G$116,通天塔!$P57*8+1,CC$2)+INDEX(装备数值!$C$13:$G$116,通天塔!$Q57*8+2,CC$2)+INDEX(装备数值!$C$13:$G$116,通天塔!$S57*8+3,CC$2)+INDEX(装备数值!$C$13:$G$116,通天塔!$R57*8+4,CC$2)+INDEX(装备数值!$C$13:$G$116,通天塔!$T57*8+5,CC$2)+INDEX(装备数值!$C$13:$G$116,通天塔!$U57*8+6,CC$2)+INDEX(装备数值!$C$13:$G$116,通天塔!$V57*8+7,CC$2)+INDEX(装备数值!$C$13:$G$116,通天塔!$W57*8+8,CC$2))</f>
        <v>2250</v>
      </c>
      <c r="CF57" s="14">
        <f>INDEX(装备数值!$I$13:$M$116,通天塔!$P57*8+1,CF$2)*$X57+INDEX(装备数值!$I$13:$M$116,通天塔!$Q57*8+2,CF$2)*$Y57+INDEX(装备数值!$I$13:$M$116,通天塔!$S57*8+3,CF$2)*$Z57+INDEX(装备数值!$I$13:$M$116,通天塔!$R57*8+4,CF$2)*$AA57+INDEX(装备数值!$I$13:$M$116,通天塔!$T57*8+5,CF$2)*$AB57+INDEX(装备数值!$I$13:$M$116,通天塔!$U57*8+6,CF$2)*$AC57+INDEX(装备数值!$I$13:$M$116,通天塔!$V57*8+7,CF$2)*$AD57+INDEX(装备数值!$I$13:$M$116,通天塔!$W57*8+8,CF$2)*$AE57</f>
        <v>22648</v>
      </c>
      <c r="CG57" s="14">
        <f>INDEX(装备数值!$I$13:$M$116,通天塔!$P57*8+1,CG$2)*$X57+INDEX(装备数值!$I$13:$M$116,通天塔!$Q57*8+2,CG$2)*$Y57+INDEX(装备数值!$I$13:$M$116,通天塔!$S57*8+3,CG$2)*$Z57+INDEX(装备数值!$I$13:$M$116,通天塔!$R57*8+4,CG$2)*$AA57+INDEX(装备数值!$I$13:$M$116,通天塔!$T57*8+5,CG$2)*$AB57+INDEX(装备数值!$I$13:$M$116,通天塔!$U57*8+6,CG$2)*$AC57+INDEX(装备数值!$I$13:$M$116,通天塔!$V57*8+7,CG$2)*$AD57+INDEX(装备数值!$I$13:$M$116,通天塔!$W57*8+8,CG$2)*$AE57</f>
        <v>171000</v>
      </c>
      <c r="CH57" s="14">
        <f>INDEX(装备数值!$I$13:$M$116,通天塔!$P57*8+1,CH$2)*$X57+INDEX(装备数值!$I$13:$M$116,通天塔!$Q57*8+2,CH$2)*$Y57+INDEX(装备数值!$I$13:$M$116,通天塔!$S57*8+3,CH$2)*$Z57+INDEX(装备数值!$I$13:$M$116,通天塔!$R57*8+4,CH$2)*$AA57+INDEX(装备数值!$I$13:$M$116,通天塔!$T57*8+5,CH$2)*$AB57+INDEX(装备数值!$I$13:$M$116,通天塔!$U57*8+6,CH$2)*$AC57+INDEX(装备数值!$I$13:$M$116,通天塔!$V57*8+7,CH$2)*$AD57+INDEX(装备数值!$I$13:$M$116,通天塔!$W57*8+8,CH$2)*$AE57</f>
        <v>11248</v>
      </c>
      <c r="CI57" s="14">
        <f>INDEX(装备数值!$I$13:$M$116,通天塔!$P57*8+1,CI$2)*$X57+INDEX(装备数值!$I$13:$M$116,通天塔!$Q57*8+2,CI$2)*$Y57+INDEX(装备数值!$I$13:$M$116,通天塔!$S57*8+3,CI$2)*$Z57+INDEX(装备数值!$I$13:$M$116,通天塔!$R57*8+4,CI$2)*$AA57+INDEX(装备数值!$I$13:$M$116,通天塔!$T57*8+5,CI$2)*$AB57+INDEX(装备数值!$I$13:$M$116,通天塔!$U57*8+6,CI$2)*$AC57+INDEX(装备数值!$I$13:$M$116,通天塔!$V57*8+7,CI$2)*$AD57+INDEX(装备数值!$I$13:$M$116,通天塔!$W57*8+8,CI$2)*$AE57</f>
        <v>228000</v>
      </c>
      <c r="CJ57" s="14">
        <f>INDEX(装备数值!$I$13:$M$116,通天塔!$P57*8+1,CJ$2)*$X57+INDEX(装备数值!$I$13:$M$116,通天塔!$Q57*8+2,CJ$2)*$Y57+INDEX(装备数值!$I$13:$M$116,通天塔!$S57*8+3,CJ$2)*$Z57+INDEX(装备数值!$I$13:$M$116,通天塔!$R57*8+4,CJ$2)*$AA57+INDEX(装备数值!$I$13:$M$116,通天塔!$T57*8+5,CJ$2)*$AB57+INDEX(装备数值!$I$13:$M$116,通天塔!$U57*8+6,CJ$2)*$AC57+INDEX(装备数值!$I$13:$M$116,通天塔!$V57*8+7,CJ$2)*$AD57+INDEX(装备数值!$I$13:$M$116,通天塔!$W57*8+8,CJ$2)*$AE57</f>
        <v>4560</v>
      </c>
      <c r="CM57" s="14">
        <f>INDEX(装备数值!$X$13:$AH$116,$P57*8+1,CM$2)*$AF57+INDEX(装备数值!$X$13:$AH$116,$Q57*8+2,CM$2)*$AG57+INDEX(装备数值!$X$13:$AH$116,$S57*8+3,CM$2)*$AH57+INDEX(装备数值!$X$13:$AH$116,$R57*8+4,CM$2)*$AI57+INDEX(装备数值!$X$13:$AH$116,$T57*8+5,CM$2)*$AJ57+INDEX(装备数值!$X$13:$AH$116,$U57*8+6,CM$2)*$AK57+INDEX(装备数值!$X$13:$AH$116,$V57*8+7,CM$2)*$AL57+INDEX(装备数值!$X$13:$AH$116,$W57*8+8,CM$2)*$AM57</f>
        <v>7650</v>
      </c>
      <c r="CN57" s="14">
        <f>INDEX(装备数值!$X$13:$AH$116,$P57*8+1,CN$2)*$AF57+INDEX(装备数值!$X$13:$AH$116,$Q57*8+2,CN$2)*$AG57+INDEX(装备数值!$X$13:$AH$116,$S57*8+3,CN$2)*$AH57+INDEX(装备数值!$X$13:$AH$116,$R57*8+4,CN$2)*$AI57+INDEX(装备数值!$X$13:$AH$116,$T57*8+5,CN$2)*$AJ57+INDEX(装备数值!$X$13:$AH$116,$U57*8+6,CN$2)*$AK57+INDEX(装备数值!$X$13:$AH$116,$V57*8+7,CN$2)*$AL57+INDEX(装备数值!$X$13:$AH$116,$W57*8+8,CN$2)*$AM57</f>
        <v>59045</v>
      </c>
      <c r="CO57" s="14">
        <f>INDEX(装备数值!$X$13:$AH$116,$P57*8+1,CO$2)*$AF57+INDEX(装备数值!$X$13:$AH$116,$Q57*8+2,CO$2)*$AG57+INDEX(装备数值!$X$13:$AH$116,$S57*8+3,CO$2)*$AH57+INDEX(装备数值!$X$13:$AH$116,$R57*8+4,CO$2)*$AI57+INDEX(装备数值!$X$13:$AH$116,$T57*8+5,CO$2)*$AJ57+INDEX(装备数值!$X$13:$AH$116,$U57*8+6,CO$2)*$AK57+INDEX(装备数值!$X$13:$AH$116,$V57*8+7,CO$2)*$AL57+INDEX(装备数值!$X$13:$AH$116,$W57*8+8,CO$2)*$AM57</f>
        <v>4032</v>
      </c>
      <c r="CP57" s="14">
        <f>INDEX(装备数值!$X$13:$AH$116,$P57*8+1,CP$2)*$AF57+INDEX(装备数值!$X$13:$AH$116,$Q57*8+2,CP$2)*$AG57+INDEX(装备数值!$X$13:$AH$116,$S57*8+3,CP$2)*$AH57+INDEX(装备数值!$X$13:$AH$116,$R57*8+4,CP$2)*$AI57+INDEX(装备数值!$X$13:$AH$116,$T57*8+5,CP$2)*$AJ57+INDEX(装备数值!$X$13:$AH$116,$U57*8+6,CP$2)*$AK57+INDEX(装备数值!$X$13:$AH$116,$V57*8+7,CP$2)*$AL57+INDEX(装备数值!$X$13:$AH$116,$W57*8+8,CP$2)*$AM57</f>
        <v>78750</v>
      </c>
      <c r="CQ57" s="14">
        <f>INDEX(装备数值!$X$13:$AH$116,$P57*8+1,CQ$2)*$AF57+INDEX(装备数值!$X$13:$AH$116,$Q57*8+2,CQ$2)*$AG57+INDEX(装备数值!$X$13:$AH$116,$S57*8+3,CQ$2)*$AH57+INDEX(装备数值!$X$13:$AH$116,$R57*8+4,CQ$2)*$AI57+INDEX(装备数值!$X$13:$AH$116,$T57*8+5,CQ$2)*$AJ57+INDEX(装备数值!$X$13:$AH$116,$U57*8+6,CQ$2)*$AK57+INDEX(装备数值!$X$13:$AH$116,$V57*8+7,CQ$2)*$AL57+INDEX(装备数值!$X$13:$AH$116,$W57*8+8,CQ$2)*$AM57</f>
        <v>1620</v>
      </c>
      <c r="CR57" s="14">
        <f>INDEX(装备数值!$X$13:$AH$116,$P57*8+1,CR$2)*$AF57+INDEX(装备数值!$X$13:$AH$116,$Q57*8+2,CR$2)*$AG57+INDEX(装备数值!$X$13:$AH$116,$S57*8+3,CR$2)*$AH57+INDEX(装备数值!$X$13:$AH$116,$R57*8+4,CR$2)*$AI57+INDEX(装备数值!$X$13:$AH$116,$T57*8+5,CR$2)*$AJ57+INDEX(装备数值!$X$13:$AH$116,$U57*8+6,CR$2)*$AK57+INDEX(装备数值!$X$13:$AH$116,$V57*8+7,CR$2)*$AL57+INDEX(装备数值!$X$13:$AH$116,$W57*8+8,CR$2)*$AM57</f>
        <v>6048</v>
      </c>
      <c r="CS57" s="14">
        <f>INDEX(装备数值!$X$13:$AH$116,$P57*8+1,CS$2)*$AF57+INDEX(装备数值!$X$13:$AH$116,$Q57*8+2,CS$2)*$AG57+INDEX(装备数值!$X$13:$AH$116,$S57*8+3,CS$2)*$AH57+INDEX(装备数值!$X$13:$AH$116,$R57*8+4,CS$2)*$AI57+INDEX(装备数值!$X$13:$AH$116,$T57*8+5,CS$2)*$AJ57+INDEX(装备数值!$X$13:$AH$116,$U57*8+6,CS$2)*$AK57+INDEX(装备数值!$X$13:$AH$116,$V57*8+7,CS$2)*$AL57+INDEX(装备数值!$X$13:$AH$116,$W57*8+8,CS$2)*$AM57</f>
        <v>6048</v>
      </c>
      <c r="CT57" s="14">
        <f>INDEX(装备数值!$X$13:$AH$116,$P57*8+1,CT$2)*$AF57+INDEX(装备数值!$X$13:$AH$116,$Q57*8+2,CT$2)*$AG57+INDEX(装备数值!$X$13:$AH$116,$S57*8+3,CT$2)*$AH57+INDEX(装备数值!$X$13:$AH$116,$R57*8+4,CT$2)*$AI57+INDEX(装备数值!$X$13:$AH$116,$T57*8+5,CT$2)*$AJ57+INDEX(装备数值!$X$13:$AH$116,$U57*8+6,CT$2)*$AK57+INDEX(装备数值!$X$13:$AH$116,$V57*8+7,CT$2)*$AL57+INDEX(装备数值!$X$13:$AH$116,$W57*8+8,CT$2)*$AM57</f>
        <v>6048</v>
      </c>
      <c r="CU57" s="14">
        <f>INDEX(装备数值!$X$13:$AH$116,$P57*8+1,CU$2)*$AF57+INDEX(装备数值!$X$13:$AH$116,$Q57*8+2,CU$2)*$AG57+INDEX(装备数值!$X$13:$AH$116,$S57*8+3,CU$2)*$AH57+INDEX(装备数值!$X$13:$AH$116,$R57*8+4,CU$2)*$AI57+INDEX(装备数值!$X$13:$AH$116,$T57*8+5,CU$2)*$AJ57+INDEX(装备数值!$X$13:$AH$116,$U57*8+6,CU$2)*$AK57+INDEX(装备数值!$X$13:$AH$116,$V57*8+7,CU$2)*$AL57+INDEX(装备数值!$X$13:$AH$116,$W57*8+8,CU$2)*$AM57</f>
        <v>6048</v>
      </c>
      <c r="CV57" s="14">
        <f>INDEX(装备数值!$X$13:$AH$116,$P57*8+1,CV$2)*$AF57+INDEX(装备数值!$X$13:$AH$116,$Q57*8+2,CV$2)*$AG57+INDEX(装备数值!$X$13:$AH$116,$S57*8+3,CV$2)*$AH57+INDEX(装备数值!$X$13:$AH$116,$R57*8+4,CV$2)*$AI57+INDEX(装备数值!$X$13:$AH$116,$T57*8+5,CV$2)*$AJ57+INDEX(装备数值!$X$13:$AH$116,$U57*8+6,CV$2)*$AK57+INDEX(装备数值!$X$13:$AH$116,$V57*8+7,CV$2)*$AL57+INDEX(装备数值!$X$13:$AH$116,$W57*8+8,CV$2)*$AM57</f>
        <v>17</v>
      </c>
      <c r="CW57" s="14">
        <f>INDEX(装备数值!$X$13:$AH$116,$P57*8+1,CW$2)*$AF57+INDEX(装备数值!$X$13:$AH$116,$Q57*8+2,CW$2)*$AG57+INDEX(装备数值!$X$13:$AH$116,$S57*8+3,CW$2)*$AH57+INDEX(装备数值!$X$13:$AH$116,$R57*8+4,CW$2)*$AI57+INDEX(装备数值!$X$13:$AH$116,$T57*8+5,CW$2)*$AJ57+INDEX(装备数值!$X$13:$AH$116,$U57*8+6,CW$2)*$AK57+INDEX(装备数值!$X$13:$AH$116,$V57*8+7,CW$2)*$AL57+INDEX(装备数值!$X$13:$AH$116,$W57*8+8,CW$2)*$AM57</f>
        <v>17</v>
      </c>
      <c r="CY57" s="14">
        <f>INDEX(装备数值!$AN$17:$AN$117,MATCH(MIN($X57:$AE57),装备数值!$AO$17:$AO$117,1))</f>
        <v>15</v>
      </c>
      <c r="CZ57" s="14">
        <f>IF(COUNTIF($P57:$W57,"&gt;"&amp;0)=8,INDEX(装备数值!AR$17:AR$117,$CY57+1),0)</f>
        <v>2400</v>
      </c>
      <c r="DA57" s="14">
        <f>IF(COUNTIF($P57:$W57,"&gt;"&amp;0)=8,INDEX(装备数值!AS$17:AS$117,$CY57+1),0)</f>
        <v>18000</v>
      </c>
      <c r="DB57" s="14">
        <f>IF(COUNTIF($P57:$W57,"&gt;"&amp;0)=8,INDEX(装备数值!AT$17:AT$117,$CY57+1),0)</f>
        <v>1200</v>
      </c>
      <c r="DC57" s="14">
        <f>IF(COUNTIF($P57:$W57,"&gt;"&amp;0)=8,INDEX(装备数值!AU$17:AU$117,$CY57+1),0)</f>
        <v>24000</v>
      </c>
      <c r="DD57" s="14">
        <f>IF(COUNTIF($P57:$W57,"&gt;"&amp;0)=8,INDEX(装备数值!AV$17:AV$117,$CY57+1),0)</f>
        <v>420</v>
      </c>
      <c r="DF57" s="14">
        <f>INDEX(装备数值!$AY$17:$AY$77,MATCH(MIN($AF57:$AM57),装备数值!$AZ$17:$AZ$77,1))</f>
        <v>8</v>
      </c>
      <c r="DG57" s="26">
        <f>INDEX(装备数值!BA$17:BA$77,通天塔!DF57+1)</f>
        <v>0.08</v>
      </c>
      <c r="DH57" s="26">
        <f>INDEX(装备数值!BA$17:BA$77,通天塔!DF57+1)</f>
        <v>0.08</v>
      </c>
      <c r="DJ57" s="14">
        <f t="shared" si="40"/>
        <v>16</v>
      </c>
      <c r="DK57" s="14">
        <f>VLOOKUP(DJ57,军阶与晶片数值!$W$6:$X$27,2)</f>
        <v>4</v>
      </c>
      <c r="DL57" s="14">
        <f>INDEX(军阶与晶片数值!Y$6:Y$27,$DK57+1)</f>
        <v>400</v>
      </c>
      <c r="DM57" s="14">
        <f>INDEX(军阶与晶片数值!Z$6:Z$27,$DK57+1)</f>
        <v>400</v>
      </c>
      <c r="DN57" s="14">
        <f>INDEX(军阶与晶片数值!AA$6:AA$27,$DK57+1)</f>
        <v>400</v>
      </c>
      <c r="DO57" s="14">
        <f>INDEX(军阶与晶片数值!AB$6:AB$27,$DK57+1)</f>
        <v>400</v>
      </c>
      <c r="DP57" s="29">
        <f>INDEX(军阶与晶片数值!AC$6:AC$27,$DK57+1)</f>
        <v>20</v>
      </c>
      <c r="DQ57" s="29">
        <f>INDEX(军阶与晶片数值!AD$6:AD$27,$DK57+1)</f>
        <v>10</v>
      </c>
      <c r="DS57" s="26">
        <f>INDEX(军阶与晶片数值!I$6:I$16,AN57+1)</f>
        <v>0.03</v>
      </c>
      <c r="DT57" s="26">
        <f>INDEX(军阶与晶片数值!M$6:M$16,AO57+1)</f>
        <v>6.5000000000000002E-2</v>
      </c>
      <c r="DU57" s="26">
        <f>INDEX(军阶与晶片数值!J$6:J$16,AP57+1)</f>
        <v>6.5000000000000002E-2</v>
      </c>
      <c r="DV57" s="26">
        <f>INDEX(军阶与晶片数值!K$6:K$16,AQ57+1)</f>
        <v>0.13</v>
      </c>
      <c r="DW57" s="26">
        <f>INDEX(军阶与晶片数值!L$6:L$16,AR57+1)</f>
        <v>0.13</v>
      </c>
      <c r="DX57" s="28">
        <f>INDEX(军阶与晶片数值!N$6:N$16,AS57+1)</f>
        <v>0</v>
      </c>
      <c r="DY57" s="28">
        <f>INDEX(军阶与晶片数值!O$6:O$16,AT57+1)</f>
        <v>0</v>
      </c>
      <c r="DZ57" s="28">
        <f>INDEX(军阶与晶片数值!P$6:P$16,AU57+1)</f>
        <v>0</v>
      </c>
      <c r="EA57" s="28">
        <f>INDEX(军阶与晶片数值!Q$6:Q$16,AV57+1)</f>
        <v>0</v>
      </c>
      <c r="EB57" s="26">
        <f>INDEX(军阶与晶片数值!R$6:R$16,AW57+1)</f>
        <v>0.02</v>
      </c>
      <c r="EC57" s="26">
        <f>INDEX(军阶与晶片数值!S$6:S$16,AX57+1)</f>
        <v>0.02</v>
      </c>
      <c r="ED57" s="26">
        <f>INDEX(军阶与晶片数值!T$6:T$16,AY57+1)</f>
        <v>0</v>
      </c>
      <c r="EE57" s="26">
        <f>INDEX(军阶与晶片数值!U$6:U$16,AZ57+1)</f>
        <v>0</v>
      </c>
      <c r="EG57" s="26">
        <f>INDEX(军阶与晶片数值!$C$6:$C$36,通天塔!$BA57+1)</f>
        <v>0.45</v>
      </c>
      <c r="EH57" s="26">
        <f>INDEX(军阶与晶片数值!$C$6:$C$36,通天塔!$BA57+1)</f>
        <v>0.45</v>
      </c>
      <c r="EI57" s="26">
        <f>INDEX(军阶与晶片数值!$C$6:$C$36,通天塔!$BA57+1)</f>
        <v>0.45</v>
      </c>
      <c r="EJ57" s="26">
        <f>INDEX(军阶与晶片数值!$C$6:$C$36,通天塔!$BA57+1)</f>
        <v>0.45</v>
      </c>
      <c r="EK57" s="26">
        <f>INDEX(军阶与晶片数值!$C$6:$C$36,通天塔!$BA57+1)</f>
        <v>0.45</v>
      </c>
      <c r="EM57" s="14">
        <f>INDEX(战舰突破!$H$6:$H$18,通天塔!$J57+1)+INDEX(战舰突破!$H$23:$H$35,通天塔!$K57+1)+INDEX(战舰突破!$H$40:$H$52,通天塔!$L57+1)</f>
        <v>200</v>
      </c>
      <c r="EN57" s="14">
        <f>INDEX(战舰突破!$I$6:$I$18,通天塔!$J57+1)+INDEX(战舰突破!$I$23:$I$35,通天塔!$K57+1)+INDEX(战舰突破!$I$40:$I$52,通天塔!$L57+1)</f>
        <v>200</v>
      </c>
      <c r="EO57" s="14">
        <f>INDEX(战舰突破!$J$6:$J$18,通天塔!$J57+1)+INDEX(战舰突破!$J$23:$J$35,通天塔!$K57+1)+INDEX(战舰突破!$J$40:$J$52,通天塔!$L57+1)</f>
        <v>0</v>
      </c>
      <c r="EP57" s="14">
        <f>INDEX(战舰突破!$K$6:$K$18,通天塔!$J57+1)+INDEX(战舰突破!$K$23:$K$35,通天塔!$K57+1)+INDEX(战舰突破!$K$40:$K$52,通天塔!$L57+1)</f>
        <v>0</v>
      </c>
      <c r="EQ57" s="14">
        <f>INDEX(战舰突破!$L$6:$L$18,通天塔!$J57+1)+INDEX(战舰突破!$L$23:$L$35,通天塔!$K57+1)+INDEX(战舰突破!$L$40:$L$52,通天塔!$L57+1)</f>
        <v>200</v>
      </c>
      <c r="ER57" s="18">
        <f>INDEX(战舰突破!$N$6:$N$18,通天塔!$J57+1)+INDEX(战舰突破!$N$23:$N$35,通天塔!$K57+1)+INDEX(战舰突破!$N$40:$N$52,通天塔!$L57+1)</f>
        <v>0</v>
      </c>
      <c r="ES57" s="18">
        <f>INDEX(战舰突破!$O$6:$O$18,通天塔!$J57+1)+INDEX(战舰突破!$O$23:$O$35,通天塔!$K57+1)+INDEX(战舰突破!$O$40:$O$52,通天塔!$L57+1)</f>
        <v>0</v>
      </c>
      <c r="ET57" s="18">
        <f>INDEX(战舰突破!$P$6:$P$18,通天塔!$J57+1)+INDEX(战舰突破!$P$23:$P$35,通天塔!$K57+1)+INDEX(战舰突破!$P$40:$P$52,通天塔!$L57+1)</f>
        <v>0</v>
      </c>
      <c r="EU57" s="18">
        <f>INDEX(战舰突破!$Q$6:$Q$18,通天塔!$J57+1)+INDEX(战舰突破!$Q$23:$Q$35,通天塔!$K57+1)+INDEX(战舰突破!$Q$40:$Q$52,通天塔!$L57+1)</f>
        <v>0</v>
      </c>
      <c r="EV57" s="18">
        <f>INDEX(战舰突破!$R$6:$R$18,通天塔!$J57+1)+INDEX(战舰突破!$R$23:$R$35,通天塔!$K57+1)+INDEX(战舰突破!$R$40:$R$52,通天塔!$L57+1)</f>
        <v>0</v>
      </c>
      <c r="EW57" s="18">
        <f>INDEX(战舰突破!$M$6:$M$18,通天塔!$J57+1)+INDEX(战舰突破!$M$23:$M$35,通天塔!$K57+1)+INDEX(战舰突破!$M$40:$M$52,通天塔!$L57+1)</f>
        <v>0</v>
      </c>
      <c r="EX57" s="22">
        <f>INDEX(战舰突破!$W$6:$W$18,通天塔!$J57+1)+INDEX(战舰突破!$W$23:$W$35,通天塔!$K57+1)+INDEX(战舰突破!$W$40:$W$52,通天塔!$L57+1)</f>
        <v>0.5</v>
      </c>
      <c r="FA57" s="14">
        <f>INDEX(战舰突破!$S$6:$S$18,通天塔!$J57+1)</f>
        <v>0</v>
      </c>
      <c r="FB57" s="14">
        <f>INDEX(战舰突破!$T$6:$T$18,通天塔!$J57+1)</f>
        <v>0.25</v>
      </c>
      <c r="FC57" s="14">
        <f>INDEX(战舰突破!$U$6:$U$18,通天塔!$J57+1)</f>
        <v>0.1</v>
      </c>
      <c r="FD57" s="14">
        <f>INDEX(战舰突破!$V$6:$V$18,通天塔!$J57+1)</f>
        <v>0</v>
      </c>
      <c r="FE57" s="14">
        <f>INDEX(战舰突破!$X$6:$X$18,通天塔!$J57+1)</f>
        <v>5</v>
      </c>
      <c r="FG57" s="14">
        <f>INDEX(战舰突破!$S$23:$S$35,通天塔!$J57+1)</f>
        <v>0.25</v>
      </c>
      <c r="FH57" s="14">
        <f>INDEX(战舰突破!$T$23:$T$35,通天塔!$J57+1)</f>
        <v>0.25</v>
      </c>
      <c r="FI57" s="14">
        <f>INDEX(战舰突破!$U$23:$U$35,通天塔!$J57+1)</f>
        <v>0.1</v>
      </c>
      <c r="FJ57" s="14">
        <f>INDEX(战舰突破!$V$23:$V$35,通天塔!$J57+1)</f>
        <v>0</v>
      </c>
      <c r="FK57" s="14">
        <f>INDEX(战舰突破!$X$23:$X$35,通天塔!$J57+1)</f>
        <v>75</v>
      </c>
      <c r="FM57" s="14">
        <f>INDEX(战舰突破!$S$40:$S$52,通天塔!$J57+1)</f>
        <v>0.25</v>
      </c>
      <c r="FN57" s="14">
        <f>INDEX(战舰突破!$T$40:$T$52,通天塔!$J57+1)</f>
        <v>0.25</v>
      </c>
      <c r="FO57" s="14">
        <f>INDEX(战舰突破!$U$40:$U$52,通天塔!$J57+1)</f>
        <v>0.1</v>
      </c>
      <c r="FP57" s="14">
        <f>INDEX(战舰突破!$V$40:$V$52,通天塔!$J57+1)</f>
        <v>0</v>
      </c>
      <c r="FQ57" s="14">
        <f>INDEX(战舰突破!$X$40:$X$52,通天塔!$J57+1)</f>
        <v>125</v>
      </c>
      <c r="FT57" s="14">
        <f t="shared" si="41"/>
        <v>83891</v>
      </c>
      <c r="FU57" s="14">
        <f t="shared" si="42"/>
        <v>84393</v>
      </c>
      <c r="FV57" s="14">
        <f t="shared" si="43"/>
        <v>84930</v>
      </c>
      <c r="FW57" s="14">
        <f t="shared" si="44"/>
        <v>662691</v>
      </c>
      <c r="FX57" s="14">
        <f t="shared" si="45"/>
        <v>43816</v>
      </c>
      <c r="FY57" s="14">
        <f t="shared" si="46"/>
        <v>1071903</v>
      </c>
      <c r="FZ57" s="14">
        <f t="shared" si="47"/>
        <v>23376</v>
      </c>
      <c r="GA57" s="28">
        <f t="shared" si="48"/>
        <v>6448</v>
      </c>
      <c r="GB57" s="28">
        <f t="shared" si="49"/>
        <v>6448</v>
      </c>
      <c r="GC57" s="28">
        <f t="shared" si="50"/>
        <v>6448</v>
      </c>
      <c r="GD57" s="28">
        <f t="shared" si="51"/>
        <v>6448</v>
      </c>
      <c r="GE57" s="28">
        <f t="shared" si="52"/>
        <v>1.1016000000000001</v>
      </c>
      <c r="GF57" s="28">
        <f t="shared" si="53"/>
        <v>1.1016000000000001</v>
      </c>
      <c r="GG57" s="28">
        <f t="shared" si="54"/>
        <v>0</v>
      </c>
      <c r="GH57" s="28">
        <f t="shared" si="55"/>
        <v>15.03</v>
      </c>
      <c r="GI57" s="14">
        <f t="shared" si="56"/>
        <v>1</v>
      </c>
      <c r="GJ57" s="14">
        <f t="shared" si="57"/>
        <v>1.25</v>
      </c>
      <c r="GK57" s="14">
        <f t="shared" si="58"/>
        <v>1.25</v>
      </c>
      <c r="GL57" s="18">
        <f t="shared" si="59"/>
        <v>1.25</v>
      </c>
      <c r="GM57" s="18">
        <f t="shared" si="60"/>
        <v>1.25</v>
      </c>
      <c r="GN57" s="18">
        <f t="shared" si="61"/>
        <v>1.25</v>
      </c>
      <c r="GO57" s="29">
        <f t="shared" si="123"/>
        <v>6598</v>
      </c>
      <c r="GP57" s="29">
        <f t="shared" si="123"/>
        <v>6898</v>
      </c>
      <c r="GQ57" s="29">
        <f t="shared" si="123"/>
        <v>6898</v>
      </c>
      <c r="GR57" s="26">
        <f t="shared" si="63"/>
        <v>0.1</v>
      </c>
      <c r="GS57" s="26">
        <f t="shared" si="64"/>
        <v>0.1</v>
      </c>
      <c r="GT57" s="26">
        <f t="shared" si="65"/>
        <v>0.1</v>
      </c>
      <c r="GU57" s="14">
        <f t="shared" si="66"/>
        <v>2</v>
      </c>
      <c r="GV57" s="14">
        <f t="shared" si="67"/>
        <v>2</v>
      </c>
      <c r="GW57" s="14">
        <f t="shared" si="68"/>
        <v>2</v>
      </c>
      <c r="GX57" s="14">
        <f t="shared" si="69"/>
        <v>5</v>
      </c>
      <c r="GY57" s="14">
        <f t="shared" si="70"/>
        <v>75</v>
      </c>
      <c r="GZ57" s="14">
        <f t="shared" si="71"/>
        <v>125</v>
      </c>
      <c r="HA57">
        <v>53</v>
      </c>
      <c r="HB57" s="14">
        <f t="shared" si="72"/>
        <v>11706981</v>
      </c>
      <c r="HD57" s="14">
        <f t="shared" si="73"/>
        <v>87180</v>
      </c>
      <c r="HE57" s="14">
        <f t="shared" si="74"/>
        <v>41915</v>
      </c>
      <c r="HF57" s="29">
        <f t="shared" si="75"/>
        <v>6190</v>
      </c>
      <c r="HG57" s="29">
        <f t="shared" si="76"/>
        <v>4234</v>
      </c>
      <c r="HH57" s="29">
        <f t="shared" si="77"/>
        <v>4573</v>
      </c>
      <c r="HI57" s="29">
        <f t="shared" si="78"/>
        <v>4268</v>
      </c>
      <c r="HJ57" s="14">
        <f t="shared" si="79"/>
        <v>1.1016000000000001</v>
      </c>
      <c r="HK57" s="14">
        <f t="shared" si="80"/>
        <v>1.1016000000000001</v>
      </c>
      <c r="HL57" s="14">
        <f t="shared" si="81"/>
        <v>25321</v>
      </c>
      <c r="HM57" s="14">
        <f t="shared" si="82"/>
        <v>37555</v>
      </c>
      <c r="HN57" s="26">
        <f t="shared" si="83"/>
        <v>0.3937024079028606</v>
      </c>
      <c r="HO57" s="26">
        <f t="shared" si="84"/>
        <v>0.65505963832243164</v>
      </c>
      <c r="HP57" s="29">
        <f t="shared" si="85"/>
        <v>7013</v>
      </c>
      <c r="HQ57" s="29">
        <f t="shared" si="86"/>
        <v>34101</v>
      </c>
      <c r="HR57" s="29">
        <f t="shared" si="87"/>
        <v>45999</v>
      </c>
      <c r="HS57" s="26">
        <f t="shared" si="88"/>
        <v>0.42849075135046644</v>
      </c>
      <c r="HT57" s="26">
        <f t="shared" si="89"/>
        <v>0.45918317236863637</v>
      </c>
      <c r="HU57" s="26">
        <f t="shared" si="90"/>
        <v>0.45918317236863637</v>
      </c>
      <c r="HV57" s="26">
        <f t="shared" si="91"/>
        <v>2.8490751350466414E-2</v>
      </c>
      <c r="HW57" s="29">
        <f t="shared" si="114"/>
        <v>1.4</v>
      </c>
      <c r="HX57" s="29">
        <f t="shared" si="115"/>
        <v>1.7883655262727125</v>
      </c>
      <c r="HY57" s="29">
        <f t="shared" si="116"/>
        <v>1.7883655262727125</v>
      </c>
      <c r="HZ57" s="29">
        <f t="shared" si="117"/>
        <v>49090.999999999993</v>
      </c>
      <c r="IA57" s="29">
        <f t="shared" si="118"/>
        <v>40656.701874283841</v>
      </c>
      <c r="IB57" s="29">
        <f t="shared" si="119"/>
        <v>41131.512921509253</v>
      </c>
      <c r="IC57" s="29">
        <f t="shared" si="120"/>
        <v>360154</v>
      </c>
      <c r="ID57" s="14">
        <f t="shared" si="92"/>
        <v>130879.21</v>
      </c>
      <c r="IH57" s="14">
        <v>1</v>
      </c>
      <c r="II57" s="14">
        <v>1</v>
      </c>
      <c r="IJ57" s="14">
        <v>480</v>
      </c>
      <c r="IK57" s="14">
        <v>80</v>
      </c>
      <c r="IL57" s="14">
        <v>60</v>
      </c>
      <c r="IM57" s="23">
        <f t="shared" si="93"/>
        <v>20408180</v>
      </c>
      <c r="IN57" s="23">
        <f t="shared" si="110"/>
        <v>1</v>
      </c>
      <c r="IO57" s="23">
        <f t="shared" si="111"/>
        <v>20408.18</v>
      </c>
      <c r="IP57" s="23">
        <f t="shared" si="112"/>
        <v>27746737</v>
      </c>
      <c r="IQ57" s="23">
        <f t="shared" si="96"/>
        <v>1</v>
      </c>
      <c r="IR57" s="23">
        <f t="shared" si="97"/>
        <v>27746.74</v>
      </c>
      <c r="IS57" s="14">
        <v>1</v>
      </c>
      <c r="IT57" s="14">
        <v>1</v>
      </c>
      <c r="IU57" s="14">
        <v>240</v>
      </c>
      <c r="IV57" s="14">
        <v>40</v>
      </c>
      <c r="IW57" s="14">
        <v>30</v>
      </c>
      <c r="IX57" s="23">
        <f>INT(($HP57*$GI57*IU57*$HW57+$HQ57*$GJ57*$HX57*IV57+$HR57*$GK57*$HY57*IW57)+$IC57*IS57+($HQ57*$GJ57*$HX57*IT57*5*6/1.5+$HR57*$GK57*$HY57*IT57*5*6/2))</f>
        <v>11917696</v>
      </c>
      <c r="IY57" s="23">
        <f t="shared" si="98"/>
        <v>1</v>
      </c>
      <c r="IZ57" s="23">
        <f t="shared" si="99"/>
        <v>11917.7</v>
      </c>
      <c r="JA57" s="23"/>
      <c r="JB57" s="23"/>
      <c r="JC57" s="23"/>
      <c r="JG57">
        <f t="shared" si="121"/>
        <v>1.3088046831898916</v>
      </c>
      <c r="JH57">
        <f t="shared" si="122"/>
        <v>1.4417792390019848</v>
      </c>
      <c r="JJ57" s="14">
        <v>10</v>
      </c>
      <c r="JK57" s="14">
        <v>2</v>
      </c>
      <c r="JL57" s="14">
        <v>1.5</v>
      </c>
      <c r="JM57" s="23">
        <f>INT(($HP57*$GI57*$HW57*JJ57+$HQ57*$GJ57*$HX57*JK57+$HR57*$GK57*$HY57*JL57))</f>
        <v>404887</v>
      </c>
      <c r="JN57" s="23">
        <f t="shared" si="100"/>
        <v>0</v>
      </c>
      <c r="JO57" s="23">
        <f t="shared" si="101"/>
        <v>404887</v>
      </c>
      <c r="JP57" s="14">
        <v>30</v>
      </c>
      <c r="JQ57" s="14">
        <v>6</v>
      </c>
      <c r="JR57" s="14">
        <v>4</v>
      </c>
      <c r="JS57" s="23">
        <f>INT(($HP57*$GI57*$HW57*JP57+$HQ57*$GJ57*$HX57*JQ57+$HR57*$GK57*$HY57*JR57))</f>
        <v>1163249</v>
      </c>
      <c r="JT57" s="23">
        <f t="shared" si="102"/>
        <v>1</v>
      </c>
      <c r="JU57" s="23">
        <f t="shared" si="103"/>
        <v>1163.25</v>
      </c>
      <c r="JW57" s="23">
        <f t="shared" si="104"/>
        <v>1550999</v>
      </c>
      <c r="JX57" s="23">
        <f t="shared" si="105"/>
        <v>1</v>
      </c>
      <c r="JY57" s="23">
        <f t="shared" si="106"/>
        <v>1551</v>
      </c>
      <c r="JZ57" s="23">
        <f t="shared" si="113"/>
        <v>607331</v>
      </c>
      <c r="KA57" s="23">
        <f t="shared" si="108"/>
        <v>0</v>
      </c>
      <c r="KB57" s="23">
        <f t="shared" si="109"/>
        <v>607331</v>
      </c>
    </row>
    <row r="58" spans="1:288" ht="16.5" x14ac:dyDescent="0.2">
      <c r="A58">
        <v>23</v>
      </c>
      <c r="B58">
        <v>660</v>
      </c>
      <c r="C58" s="14">
        <f t="shared" si="39"/>
        <v>1</v>
      </c>
      <c r="D58" s="14">
        <v>54</v>
      </c>
      <c r="E58" s="14" t="s">
        <v>700</v>
      </c>
      <c r="F58" s="14">
        <v>160</v>
      </c>
      <c r="G58" s="14">
        <v>160</v>
      </c>
      <c r="H58" s="14">
        <v>160</v>
      </c>
      <c r="I58" s="14">
        <v>160</v>
      </c>
      <c r="J58" s="14">
        <v>4</v>
      </c>
      <c r="K58" s="14">
        <v>4</v>
      </c>
      <c r="L58" s="14">
        <v>4</v>
      </c>
      <c r="M58" s="14">
        <v>2</v>
      </c>
      <c r="N58" s="14">
        <v>2</v>
      </c>
      <c r="O58" s="14">
        <v>2</v>
      </c>
      <c r="P58" s="14">
        <v>5</v>
      </c>
      <c r="Q58" s="14">
        <v>5</v>
      </c>
      <c r="R58" s="14">
        <v>5</v>
      </c>
      <c r="S58" s="14">
        <v>5</v>
      </c>
      <c r="T58" s="14">
        <v>5</v>
      </c>
      <c r="U58" s="14">
        <v>5</v>
      </c>
      <c r="V58" s="14">
        <v>5</v>
      </c>
      <c r="W58" s="14">
        <v>5</v>
      </c>
      <c r="X58" s="14">
        <v>160</v>
      </c>
      <c r="Y58" s="14">
        <v>160</v>
      </c>
      <c r="Z58" s="14">
        <v>160</v>
      </c>
      <c r="AA58" s="14">
        <v>160</v>
      </c>
      <c r="AB58" s="14">
        <v>160</v>
      </c>
      <c r="AC58" s="14">
        <v>160</v>
      </c>
      <c r="AD58" s="14">
        <v>160</v>
      </c>
      <c r="AE58" s="14">
        <v>160</v>
      </c>
      <c r="AF58" s="14">
        <v>19</v>
      </c>
      <c r="AG58" s="14">
        <v>20</v>
      </c>
      <c r="AH58" s="14">
        <v>20</v>
      </c>
      <c r="AI58" s="14">
        <v>20</v>
      </c>
      <c r="AJ58" s="14">
        <v>20</v>
      </c>
      <c r="AK58" s="14">
        <v>20</v>
      </c>
      <c r="AL58" s="14">
        <v>18</v>
      </c>
      <c r="AM58" s="14">
        <v>18</v>
      </c>
      <c r="AN58" s="14">
        <v>2</v>
      </c>
      <c r="AO58" s="14">
        <v>3</v>
      </c>
      <c r="AP58" s="14">
        <v>3</v>
      </c>
      <c r="AQ58" s="14">
        <v>3</v>
      </c>
      <c r="AR58" s="14">
        <v>3</v>
      </c>
      <c r="AS58" s="14">
        <v>0</v>
      </c>
      <c r="AT58" s="14">
        <v>0</v>
      </c>
      <c r="AU58" s="14">
        <v>0</v>
      </c>
      <c r="AV58" s="14">
        <v>0</v>
      </c>
      <c r="AW58" s="14">
        <v>1</v>
      </c>
      <c r="AX58" s="14">
        <v>1</v>
      </c>
      <c r="AY58" s="14">
        <v>0</v>
      </c>
      <c r="AZ58" s="14">
        <v>0</v>
      </c>
      <c r="BA58" s="14">
        <v>10</v>
      </c>
      <c r="BD58" s="33"/>
      <c r="BF58" s="14">
        <f>ROUND((INDEX(新战舰养成!S$6:S$18,通天塔!$J58+1)+INDEX(新战舰养成!D$6:D$18,通天塔!$J58+1)*(通天塔!$G58-1))*INDEX(战舰突破!$D$6:$D$18,通天塔!$M58+1),0)</f>
        <v>12406</v>
      </c>
      <c r="BG58" s="14">
        <f>ROUND((INDEX(新战舰养成!T$6:T$18,通天塔!$J58+1)+INDEX(新战舰养成!E$6:E$18,通天塔!$J58+1)*(通天塔!$G58-1))*INDEX(战舰突破!$D$6:$D$18,通天塔!$M58+1),0)</f>
        <v>99173</v>
      </c>
      <c r="BH58" s="14">
        <f>ROUND((INDEX(新战舰养成!U$6:U$18,通天塔!$J58+1)+INDEX(新战舰养成!F$6:F$18,通天塔!$J58+1)*(通天塔!$G58-1))*INDEX(战舰突破!$D$6:$D$18,通天塔!$M58+1),0)</f>
        <v>6298</v>
      </c>
      <c r="BI58" s="14">
        <f>ROUND((INDEX(新战舰养成!V$6:V$18,通天塔!$J58+1)+INDEX(新战舰养成!G$6:G$18,通天塔!$J58+1)*(通天塔!$G58-1))*INDEX(战舰突破!$D$6:$D$18,通天塔!$M58+1),0)</f>
        <v>360</v>
      </c>
      <c r="BJ58" s="14">
        <f>ROUND((INDEX(新战舰养成!W$6:W$18,通天塔!$J58+1)+INDEX(新战舰养成!H$6:H$18,通天塔!$J58+1)*(通天塔!$G58-1))*INDEX(战舰突破!$D$6:$D$18,通天塔!$M58+1),0)</f>
        <v>5</v>
      </c>
      <c r="BL58" s="14">
        <f>IF($H58&gt;0,ROUND((INDEX(新战舰养成!X$6:X$18,通天塔!$K58+1)+INDEX(新战舰养成!I$6:I$18,通天塔!$K58+1)*(通天塔!$H58-1))*INDEX(战舰突破!$D$6:$D$18,通天塔!$N58+1),0),0)</f>
        <v>12742</v>
      </c>
      <c r="BM58" s="14">
        <f>IF($H58&gt;0,ROUND((INDEX(新战舰养成!Y$6:Y$18,通天塔!$K58+1)+INDEX(新战舰养成!J$6:J$18,通天塔!$K58+1)*(通天塔!$H58-1))*INDEX(战舰突破!$D$6:$D$18,通天塔!$N58+1),0),0)</f>
        <v>0</v>
      </c>
      <c r="BN58" s="14">
        <f>IF($H58&gt;0,ROUND((INDEX(新战舰养成!Z$6:Z$18,通天塔!$K58+1)+INDEX(新战舰养成!K$6:K$18,通天塔!$K58+1)*(通天塔!$H58-1))*INDEX(战舰突破!$D$6:$D$18,通天塔!$N58+1),0),0)</f>
        <v>0</v>
      </c>
      <c r="BO58" s="14">
        <f>IF($H58&gt;0,ROUND((INDEX(新战舰养成!AA$6:AA$18,通天塔!$K58+1)+INDEX(新战舰养成!L$6:L$18,通天塔!$K58+1)*(通天塔!$H58-1))*INDEX(战舰突破!$D$6:$D$18,通天塔!$N58+1),0),0)</f>
        <v>124056</v>
      </c>
      <c r="BP58" s="14">
        <f>IF($H58&gt;0,ROUND((INDEX(新战舰养成!AB$6:AB$18,通天塔!$K58+1)+INDEX(新战舰养成!M$6:M$18,通天塔!$K58+1)*(通天塔!$H58-1))*INDEX(战舰突破!$D$6:$D$18,通天塔!$N58+1),0),0)</f>
        <v>2402</v>
      </c>
      <c r="BR58" s="14">
        <f>IF($I58&gt;0,ROUND((INDEX(新战舰养成!AC$6:AC$18,通天塔!$L58+1)+INDEX(新战舰养成!I$6:I$18,通天塔!$L58+1)*(通天塔!$I58-1))*INDEX(战舰突破!$D$6:$D$18,通天塔!$O58+1),0),0)</f>
        <v>13102</v>
      </c>
      <c r="BS58" s="14">
        <f>IF($I58&gt;0,ROUND((INDEX(新战舰养成!AD$6:AD$18,通天塔!$L58+1)+INDEX(新战舰养成!J$6:J$18,通天塔!$L58+1)*(通天塔!$I58-1))*INDEX(战舰突破!$D$6:$D$18,通天塔!$O58+1),0),0)</f>
        <v>0</v>
      </c>
      <c r="BT58" s="14">
        <f>IF($I58&gt;0,ROUND((INDEX(新战舰养成!AE$6:AE$18,通天塔!$L58+1)+INDEX(新战舰养成!K$6:K$18,通天塔!$L58+1)*(通天塔!$I58-1))*INDEX(战舰突破!$D$6:$D$18,通天塔!$O58+1),0),0)</f>
        <v>0</v>
      </c>
      <c r="BU58" s="14">
        <f>IF($I58&gt;0,ROUND((INDEX(新战舰养成!AF$6:AF$18,通天塔!$L58+1)+INDEX(新战舰养成!L$6:L$18,通天塔!$L58+1)*(通天塔!$I58-1))*INDEX(战舰突破!$D$6:$D$18,通天塔!$O58+1),0),0)</f>
        <v>92676</v>
      </c>
      <c r="BV58" s="14">
        <f>IF($I58&gt;0,ROUND((INDEX(新战舰养成!AG$6:AG$18,通天塔!$L58+1)+INDEX(新战舰养成!M$6:M$18,通天塔!$L58+1)*(通天塔!$I58-1))*INDEX(战舰突破!$D$6:$D$18,通天塔!$O58+1),0),0)</f>
        <v>3125</v>
      </c>
      <c r="BY58" s="14">
        <f>(INDEX(装备数值!$C$13:$G$116,通天塔!$P58*8+1,BY$2)+INDEX(装备数值!$C$13:$G$116,通天塔!$Q58*8+2,BY$2)+INDEX(装备数值!$C$13:$G$116,通天塔!$S58*8+3,BY$2)+INDEX(装备数值!$C$13:$G$116,通天塔!$R58*8+4,BY$2)+INDEX(装备数值!$C$13:$G$116,通天塔!$T58*8+5,BY$2)+INDEX(装备数值!$C$13:$G$116,通天塔!$U58*8+6,BY$2)+INDEX(装备数值!$C$13:$G$116,通天塔!$V58*8+7,BY$2)+INDEX(装备数值!$C$13:$G$116,通天塔!$W58*8+8,BY$2))</f>
        <v>11175</v>
      </c>
      <c r="BZ58" s="14">
        <f>(INDEX(装备数值!$C$13:$G$116,通天塔!$P58*8+1,BZ$2)+INDEX(装备数值!$C$13:$G$116,通天塔!$Q58*8+2,BZ$2)+INDEX(装备数值!$C$13:$G$116,通天塔!$S58*8+3,BZ$2)+INDEX(装备数值!$C$13:$G$116,通天塔!$R58*8+4,BZ$2)+INDEX(装备数值!$C$13:$G$116,通天塔!$T58*8+5,BZ$2)+INDEX(装备数值!$C$13:$G$116,通天塔!$U58*8+6,BZ$2)+INDEX(装备数值!$C$13:$G$116,通天塔!$V58*8+7,BZ$2)+INDEX(装备数值!$C$13:$G$116,通天塔!$W58*8+8,BZ$2))</f>
        <v>84375</v>
      </c>
      <c r="CA58" s="14">
        <f>(INDEX(装备数值!$C$13:$G$116,通天塔!$P58*8+1,CA$2)+INDEX(装备数值!$C$13:$G$116,通天塔!$Q58*8+2,CA$2)+INDEX(装备数值!$C$13:$G$116,通天塔!$S58*8+3,CA$2)+INDEX(装备数值!$C$13:$G$116,通天塔!$R58*8+4,CA$2)+INDEX(装备数值!$C$13:$G$116,通天塔!$T58*8+5,CA$2)+INDEX(装备数值!$C$13:$G$116,通天塔!$U58*8+6,CA$2)+INDEX(装备数值!$C$13:$G$116,通天塔!$V58*8+7,CA$2)+INDEX(装备数值!$C$13:$G$116,通天塔!$W58*8+8,CA$2))</f>
        <v>5550</v>
      </c>
      <c r="CB58" s="14">
        <f>(INDEX(装备数值!$C$13:$G$116,通天塔!$P58*8+1,CB$2)+INDEX(装备数值!$C$13:$G$116,通天塔!$Q58*8+2,CB$2)+INDEX(装备数值!$C$13:$G$116,通天塔!$S58*8+3,CB$2)+INDEX(装备数值!$C$13:$G$116,通天塔!$R58*8+4,CB$2)+INDEX(装备数值!$C$13:$G$116,通天塔!$T58*8+5,CB$2)+INDEX(装备数值!$C$13:$G$116,通天塔!$U58*8+6,CB$2)+INDEX(装备数值!$C$13:$G$116,通天塔!$V58*8+7,CB$2)+INDEX(装备数值!$C$13:$G$116,通天塔!$W58*8+8,CB$2))</f>
        <v>112500</v>
      </c>
      <c r="CC58" s="14">
        <f>(INDEX(装备数值!$C$13:$G$116,通天塔!$P58*8+1,CC$2)+INDEX(装备数值!$C$13:$G$116,通天塔!$Q58*8+2,CC$2)+INDEX(装备数值!$C$13:$G$116,通天塔!$S58*8+3,CC$2)+INDEX(装备数值!$C$13:$G$116,通天塔!$R58*8+4,CC$2)+INDEX(装备数值!$C$13:$G$116,通天塔!$T58*8+5,CC$2)+INDEX(装备数值!$C$13:$G$116,通天塔!$U58*8+6,CC$2)+INDEX(装备数值!$C$13:$G$116,通天塔!$V58*8+7,CC$2)+INDEX(装备数值!$C$13:$G$116,通天塔!$W58*8+8,CC$2))</f>
        <v>2250</v>
      </c>
      <c r="CF58" s="14">
        <f>INDEX(装备数值!$I$13:$M$116,通天塔!$P58*8+1,CF$2)*$X58+INDEX(装备数值!$I$13:$M$116,通天塔!$Q58*8+2,CF$2)*$Y58+INDEX(装备数值!$I$13:$M$116,通天塔!$S58*8+3,CF$2)*$Z58+INDEX(装备数值!$I$13:$M$116,通天塔!$R58*8+4,CF$2)*$AA58+INDEX(装备数值!$I$13:$M$116,通天塔!$T58*8+5,CF$2)*$AB58+INDEX(装备数值!$I$13:$M$116,通天塔!$U58*8+6,CF$2)*$AC58+INDEX(装备数值!$I$13:$M$116,通天塔!$V58*8+7,CF$2)*$AD58+INDEX(装备数值!$I$13:$M$116,通天塔!$W58*8+8,CF$2)*$AE58</f>
        <v>23840</v>
      </c>
      <c r="CG58" s="14">
        <f>INDEX(装备数值!$I$13:$M$116,通天塔!$P58*8+1,CG$2)*$X58+INDEX(装备数值!$I$13:$M$116,通天塔!$Q58*8+2,CG$2)*$Y58+INDEX(装备数值!$I$13:$M$116,通天塔!$S58*8+3,CG$2)*$Z58+INDEX(装备数值!$I$13:$M$116,通天塔!$R58*8+4,CG$2)*$AA58+INDEX(装备数值!$I$13:$M$116,通天塔!$T58*8+5,CG$2)*$AB58+INDEX(装备数值!$I$13:$M$116,通天塔!$U58*8+6,CG$2)*$AC58+INDEX(装备数值!$I$13:$M$116,通天塔!$V58*8+7,CG$2)*$AD58+INDEX(装备数值!$I$13:$M$116,通天塔!$W58*8+8,CG$2)*$AE58</f>
        <v>180000</v>
      </c>
      <c r="CH58" s="14">
        <f>INDEX(装备数值!$I$13:$M$116,通天塔!$P58*8+1,CH$2)*$X58+INDEX(装备数值!$I$13:$M$116,通天塔!$Q58*8+2,CH$2)*$Y58+INDEX(装备数值!$I$13:$M$116,通天塔!$S58*8+3,CH$2)*$Z58+INDEX(装备数值!$I$13:$M$116,通天塔!$R58*8+4,CH$2)*$AA58+INDEX(装备数值!$I$13:$M$116,通天塔!$T58*8+5,CH$2)*$AB58+INDEX(装备数值!$I$13:$M$116,通天塔!$U58*8+6,CH$2)*$AC58+INDEX(装备数值!$I$13:$M$116,通天塔!$V58*8+7,CH$2)*$AD58+INDEX(装备数值!$I$13:$M$116,通天塔!$W58*8+8,CH$2)*$AE58</f>
        <v>11840</v>
      </c>
      <c r="CI58" s="14">
        <f>INDEX(装备数值!$I$13:$M$116,通天塔!$P58*8+1,CI$2)*$X58+INDEX(装备数值!$I$13:$M$116,通天塔!$Q58*8+2,CI$2)*$Y58+INDEX(装备数值!$I$13:$M$116,通天塔!$S58*8+3,CI$2)*$Z58+INDEX(装备数值!$I$13:$M$116,通天塔!$R58*8+4,CI$2)*$AA58+INDEX(装备数值!$I$13:$M$116,通天塔!$T58*8+5,CI$2)*$AB58+INDEX(装备数值!$I$13:$M$116,通天塔!$U58*8+6,CI$2)*$AC58+INDEX(装备数值!$I$13:$M$116,通天塔!$V58*8+7,CI$2)*$AD58+INDEX(装备数值!$I$13:$M$116,通天塔!$W58*8+8,CI$2)*$AE58</f>
        <v>240000</v>
      </c>
      <c r="CJ58" s="14">
        <f>INDEX(装备数值!$I$13:$M$116,通天塔!$P58*8+1,CJ$2)*$X58+INDEX(装备数值!$I$13:$M$116,通天塔!$Q58*8+2,CJ$2)*$Y58+INDEX(装备数值!$I$13:$M$116,通天塔!$S58*8+3,CJ$2)*$Z58+INDEX(装备数值!$I$13:$M$116,通天塔!$R58*8+4,CJ$2)*$AA58+INDEX(装备数值!$I$13:$M$116,通天塔!$T58*8+5,CJ$2)*$AB58+INDEX(装备数值!$I$13:$M$116,通天塔!$U58*8+6,CJ$2)*$AC58+INDEX(装备数值!$I$13:$M$116,通天塔!$V58*8+7,CJ$2)*$AD58+INDEX(装备数值!$I$13:$M$116,通天塔!$W58*8+8,CJ$2)*$AE58</f>
        <v>4800</v>
      </c>
      <c r="CM58" s="14">
        <f>INDEX(装备数值!$X$13:$AH$116,$P58*8+1,CM$2)*$AF58+INDEX(装备数值!$X$13:$AH$116,$Q58*8+2,CM$2)*$AG58+INDEX(装备数值!$X$13:$AH$116,$S58*8+3,CM$2)*$AH58+INDEX(装备数值!$X$13:$AH$116,$R58*8+4,CM$2)*$AI58+INDEX(装备数值!$X$13:$AH$116,$T58*8+5,CM$2)*$AJ58+INDEX(装备数值!$X$13:$AH$116,$U58*8+6,CM$2)*$AK58+INDEX(装备数值!$X$13:$AH$116,$V58*8+7,CM$2)*$AL58+INDEX(装备数值!$X$13:$AH$116,$W58*8+8,CM$2)*$AM58</f>
        <v>8100</v>
      </c>
      <c r="CN58" s="14">
        <f>INDEX(装备数值!$X$13:$AH$116,$P58*8+1,CN$2)*$AF58+INDEX(装备数值!$X$13:$AH$116,$Q58*8+2,CN$2)*$AG58+INDEX(装备数值!$X$13:$AH$116,$S58*8+3,CN$2)*$AH58+INDEX(装备数值!$X$13:$AH$116,$R58*8+4,CN$2)*$AI58+INDEX(装备数值!$X$13:$AH$116,$T58*8+5,CN$2)*$AJ58+INDEX(装备数值!$X$13:$AH$116,$U58*8+6,CN$2)*$AK58+INDEX(装备数值!$X$13:$AH$116,$V58*8+7,CN$2)*$AL58+INDEX(装备数值!$X$13:$AH$116,$W58*8+8,CN$2)*$AM58</f>
        <v>64106</v>
      </c>
      <c r="CO58" s="14">
        <f>INDEX(装备数值!$X$13:$AH$116,$P58*8+1,CO$2)*$AF58+INDEX(装备数值!$X$13:$AH$116,$Q58*8+2,CO$2)*$AG58+INDEX(装备数值!$X$13:$AH$116,$S58*8+3,CO$2)*$AH58+INDEX(装备数值!$X$13:$AH$116,$R58*8+4,CO$2)*$AI58+INDEX(装备数值!$X$13:$AH$116,$T58*8+5,CO$2)*$AJ58+INDEX(装备数值!$X$13:$AH$116,$U58*8+6,CO$2)*$AK58+INDEX(装备数值!$X$13:$AH$116,$V58*8+7,CO$2)*$AL58+INDEX(装备数值!$X$13:$AH$116,$W58*8+8,CO$2)*$AM58</f>
        <v>4480</v>
      </c>
      <c r="CP58" s="14">
        <f>INDEX(装备数值!$X$13:$AH$116,$P58*8+1,CP$2)*$AF58+INDEX(装备数值!$X$13:$AH$116,$Q58*8+2,CP$2)*$AG58+INDEX(装备数值!$X$13:$AH$116,$S58*8+3,CP$2)*$AH58+INDEX(装备数值!$X$13:$AH$116,$R58*8+4,CP$2)*$AI58+INDEX(装备数值!$X$13:$AH$116,$T58*8+5,CP$2)*$AJ58+INDEX(装备数值!$X$13:$AH$116,$U58*8+6,CP$2)*$AK58+INDEX(装备数值!$X$13:$AH$116,$V58*8+7,CP$2)*$AL58+INDEX(装备数值!$X$13:$AH$116,$W58*8+8,CP$2)*$AM58</f>
        <v>83250</v>
      </c>
      <c r="CQ58" s="14">
        <f>INDEX(装备数值!$X$13:$AH$116,$P58*8+1,CQ$2)*$AF58+INDEX(装备数值!$X$13:$AH$116,$Q58*8+2,CQ$2)*$AG58+INDEX(装备数值!$X$13:$AH$116,$S58*8+3,CQ$2)*$AH58+INDEX(装备数值!$X$13:$AH$116,$R58*8+4,CQ$2)*$AI58+INDEX(装备数值!$X$13:$AH$116,$T58*8+5,CQ$2)*$AJ58+INDEX(装备数值!$X$13:$AH$116,$U58*8+6,CQ$2)*$AK58+INDEX(装备数值!$X$13:$AH$116,$V58*8+7,CQ$2)*$AL58+INDEX(装备数值!$X$13:$AH$116,$W58*8+8,CQ$2)*$AM58</f>
        <v>1800</v>
      </c>
      <c r="CR58" s="14">
        <f>INDEX(装备数值!$X$13:$AH$116,$P58*8+1,CR$2)*$AF58+INDEX(装备数值!$X$13:$AH$116,$Q58*8+2,CR$2)*$AG58+INDEX(装备数值!$X$13:$AH$116,$S58*8+3,CR$2)*$AH58+INDEX(装备数值!$X$13:$AH$116,$R58*8+4,CR$2)*$AI58+INDEX(装备数值!$X$13:$AH$116,$T58*8+5,CR$2)*$AJ58+INDEX(装备数值!$X$13:$AH$116,$U58*8+6,CR$2)*$AK58+INDEX(装备数值!$X$13:$AH$116,$V58*8+7,CR$2)*$AL58+INDEX(装备数值!$X$13:$AH$116,$W58*8+8,CR$2)*$AM58</f>
        <v>6608</v>
      </c>
      <c r="CS58" s="14">
        <f>INDEX(装备数值!$X$13:$AH$116,$P58*8+1,CS$2)*$AF58+INDEX(装备数值!$X$13:$AH$116,$Q58*8+2,CS$2)*$AG58+INDEX(装备数值!$X$13:$AH$116,$S58*8+3,CS$2)*$AH58+INDEX(装备数值!$X$13:$AH$116,$R58*8+4,CS$2)*$AI58+INDEX(装备数值!$X$13:$AH$116,$T58*8+5,CS$2)*$AJ58+INDEX(装备数值!$X$13:$AH$116,$U58*8+6,CS$2)*$AK58+INDEX(装备数值!$X$13:$AH$116,$V58*8+7,CS$2)*$AL58+INDEX(装备数值!$X$13:$AH$116,$W58*8+8,CS$2)*$AM58</f>
        <v>6720</v>
      </c>
      <c r="CT58" s="14">
        <f>INDEX(装备数值!$X$13:$AH$116,$P58*8+1,CT$2)*$AF58+INDEX(装备数值!$X$13:$AH$116,$Q58*8+2,CT$2)*$AG58+INDEX(装备数值!$X$13:$AH$116,$S58*8+3,CT$2)*$AH58+INDEX(装备数值!$X$13:$AH$116,$R58*8+4,CT$2)*$AI58+INDEX(装备数值!$X$13:$AH$116,$T58*8+5,CT$2)*$AJ58+INDEX(装备数值!$X$13:$AH$116,$U58*8+6,CT$2)*$AK58+INDEX(装备数值!$X$13:$AH$116,$V58*8+7,CT$2)*$AL58+INDEX(装备数值!$X$13:$AH$116,$W58*8+8,CT$2)*$AM58</f>
        <v>6608</v>
      </c>
      <c r="CU58" s="14">
        <f>INDEX(装备数值!$X$13:$AH$116,$P58*8+1,CU$2)*$AF58+INDEX(装备数值!$X$13:$AH$116,$Q58*8+2,CU$2)*$AG58+INDEX(装备数值!$X$13:$AH$116,$S58*8+3,CU$2)*$AH58+INDEX(装备数值!$X$13:$AH$116,$R58*8+4,CU$2)*$AI58+INDEX(装备数值!$X$13:$AH$116,$T58*8+5,CU$2)*$AJ58+INDEX(装备数值!$X$13:$AH$116,$U58*8+6,CU$2)*$AK58+INDEX(装备数值!$X$13:$AH$116,$V58*8+7,CU$2)*$AL58+INDEX(装备数值!$X$13:$AH$116,$W58*8+8,CU$2)*$AM58</f>
        <v>6720</v>
      </c>
      <c r="CV58" s="14">
        <f>INDEX(装备数值!$X$13:$AH$116,$P58*8+1,CV$2)*$AF58+INDEX(装备数值!$X$13:$AH$116,$Q58*8+2,CV$2)*$AG58+INDEX(装备数值!$X$13:$AH$116,$S58*8+3,CV$2)*$AH58+INDEX(装备数值!$X$13:$AH$116,$R58*8+4,CV$2)*$AI58+INDEX(装备数值!$X$13:$AH$116,$T58*8+5,CV$2)*$AJ58+INDEX(装备数值!$X$13:$AH$116,$U58*8+6,CV$2)*$AK58+INDEX(装备数值!$X$13:$AH$116,$V58*8+7,CV$2)*$AL58+INDEX(装备数值!$X$13:$AH$116,$W58*8+8,CV$2)*$AM58</f>
        <v>18</v>
      </c>
      <c r="CW58" s="14">
        <f>INDEX(装备数值!$X$13:$AH$116,$P58*8+1,CW$2)*$AF58+INDEX(装备数值!$X$13:$AH$116,$Q58*8+2,CW$2)*$AG58+INDEX(装备数值!$X$13:$AH$116,$S58*8+3,CW$2)*$AH58+INDEX(装备数值!$X$13:$AH$116,$R58*8+4,CW$2)*$AI58+INDEX(装备数值!$X$13:$AH$116,$T58*8+5,CW$2)*$AJ58+INDEX(装备数值!$X$13:$AH$116,$U58*8+6,CW$2)*$AK58+INDEX(装备数值!$X$13:$AH$116,$V58*8+7,CW$2)*$AL58+INDEX(装备数值!$X$13:$AH$116,$W58*8+8,CW$2)*$AM58</f>
        <v>18</v>
      </c>
      <c r="CY58" s="14">
        <f>INDEX(装备数值!$AN$17:$AN$117,MATCH(MIN($X58:$AE58),装备数值!$AO$17:$AO$117,1))</f>
        <v>16</v>
      </c>
      <c r="CZ58" s="14">
        <f>IF(COUNTIF($P58:$W58,"&gt;"&amp;0)=8,INDEX(装备数值!AR$17:AR$117,$CY58+1),0)</f>
        <v>3840</v>
      </c>
      <c r="DA58" s="14">
        <f>IF(COUNTIF($P58:$W58,"&gt;"&amp;0)=8,INDEX(装备数值!AS$17:AS$117,$CY58+1),0)</f>
        <v>28800</v>
      </c>
      <c r="DB58" s="14">
        <f>IF(COUNTIF($P58:$W58,"&gt;"&amp;0)=8,INDEX(装备数值!AT$17:AT$117,$CY58+1),0)</f>
        <v>1920</v>
      </c>
      <c r="DC58" s="14">
        <f>IF(COUNTIF($P58:$W58,"&gt;"&amp;0)=8,INDEX(装备数值!AU$17:AU$117,$CY58+1),0)</f>
        <v>38400</v>
      </c>
      <c r="DD58" s="14">
        <f>IF(COUNTIF($P58:$W58,"&gt;"&amp;0)=8,INDEX(装备数值!AV$17:AV$117,$CY58+1),0)</f>
        <v>736</v>
      </c>
      <c r="DF58" s="14">
        <f>INDEX(装备数值!$AY$17:$AY$77,MATCH(MIN($AF58:$AM58),装备数值!$AZ$17:$AZ$77,1))</f>
        <v>9</v>
      </c>
      <c r="DG58" s="26">
        <f>INDEX(装备数值!BA$17:BA$77,通天塔!DF58+1)</f>
        <v>0.09</v>
      </c>
      <c r="DH58" s="26">
        <f>INDEX(装备数值!BA$17:BA$77,通天塔!DF58+1)</f>
        <v>0.09</v>
      </c>
      <c r="DJ58" s="14">
        <f t="shared" si="40"/>
        <v>16</v>
      </c>
      <c r="DK58" s="14">
        <f>VLOOKUP(DJ58,军阶与晶片数值!$W$6:$X$27,2)</f>
        <v>4</v>
      </c>
      <c r="DL58" s="14">
        <f>INDEX(军阶与晶片数值!Y$6:Y$27,$DK58+1)</f>
        <v>400</v>
      </c>
      <c r="DM58" s="14">
        <f>INDEX(军阶与晶片数值!Z$6:Z$27,$DK58+1)</f>
        <v>400</v>
      </c>
      <c r="DN58" s="14">
        <f>INDEX(军阶与晶片数值!AA$6:AA$27,$DK58+1)</f>
        <v>400</v>
      </c>
      <c r="DO58" s="14">
        <f>INDEX(军阶与晶片数值!AB$6:AB$27,$DK58+1)</f>
        <v>400</v>
      </c>
      <c r="DP58" s="29">
        <f>INDEX(军阶与晶片数值!AC$6:AC$27,$DK58+1)</f>
        <v>20</v>
      </c>
      <c r="DQ58" s="29">
        <f>INDEX(军阶与晶片数值!AD$6:AD$27,$DK58+1)</f>
        <v>10</v>
      </c>
      <c r="DS58" s="26">
        <f>INDEX(军阶与晶片数值!I$6:I$16,AN58+1)</f>
        <v>0.03</v>
      </c>
      <c r="DT58" s="26">
        <f>INDEX(军阶与晶片数值!M$6:M$16,AO58+1)</f>
        <v>6.5000000000000002E-2</v>
      </c>
      <c r="DU58" s="26">
        <f>INDEX(军阶与晶片数值!J$6:J$16,AP58+1)</f>
        <v>6.5000000000000002E-2</v>
      </c>
      <c r="DV58" s="26">
        <f>INDEX(军阶与晶片数值!K$6:K$16,AQ58+1)</f>
        <v>0.13</v>
      </c>
      <c r="DW58" s="26">
        <f>INDEX(军阶与晶片数值!L$6:L$16,AR58+1)</f>
        <v>0.13</v>
      </c>
      <c r="DX58" s="28">
        <f>INDEX(军阶与晶片数值!N$6:N$16,AS58+1)</f>
        <v>0</v>
      </c>
      <c r="DY58" s="28">
        <f>INDEX(军阶与晶片数值!O$6:O$16,AT58+1)</f>
        <v>0</v>
      </c>
      <c r="DZ58" s="28">
        <f>INDEX(军阶与晶片数值!P$6:P$16,AU58+1)</f>
        <v>0</v>
      </c>
      <c r="EA58" s="28">
        <f>INDEX(军阶与晶片数值!Q$6:Q$16,AV58+1)</f>
        <v>0</v>
      </c>
      <c r="EB58" s="26">
        <f>INDEX(军阶与晶片数值!R$6:R$16,AW58+1)</f>
        <v>0.02</v>
      </c>
      <c r="EC58" s="26">
        <f>INDEX(军阶与晶片数值!S$6:S$16,AX58+1)</f>
        <v>0.02</v>
      </c>
      <c r="ED58" s="26">
        <f>INDEX(军阶与晶片数值!T$6:T$16,AY58+1)</f>
        <v>0</v>
      </c>
      <c r="EE58" s="26">
        <f>INDEX(军阶与晶片数值!U$6:U$16,AZ58+1)</f>
        <v>0</v>
      </c>
      <c r="EG58" s="26">
        <f>INDEX(军阶与晶片数值!$C$6:$C$36,通天塔!$BA58+1)</f>
        <v>0.5</v>
      </c>
      <c r="EH58" s="26">
        <f>INDEX(军阶与晶片数值!$C$6:$C$36,通天塔!$BA58+1)</f>
        <v>0.5</v>
      </c>
      <c r="EI58" s="26">
        <f>INDEX(军阶与晶片数值!$C$6:$C$36,通天塔!$BA58+1)</f>
        <v>0.5</v>
      </c>
      <c r="EJ58" s="26">
        <f>INDEX(军阶与晶片数值!$C$6:$C$36,通天塔!$BA58+1)</f>
        <v>0.5</v>
      </c>
      <c r="EK58" s="26">
        <f>INDEX(军阶与晶片数值!$C$6:$C$36,通天塔!$BA58+1)</f>
        <v>0.5</v>
      </c>
      <c r="EM58" s="14">
        <f>INDEX(战舰突破!$H$6:$H$18,通天塔!$J58+1)+INDEX(战舰突破!$H$23:$H$35,通天塔!$K58+1)+INDEX(战舰突破!$H$40:$H$52,通天塔!$L58+1)</f>
        <v>200</v>
      </c>
      <c r="EN58" s="14">
        <f>INDEX(战舰突破!$I$6:$I$18,通天塔!$J58+1)+INDEX(战舰突破!$I$23:$I$35,通天塔!$K58+1)+INDEX(战舰突破!$I$40:$I$52,通天塔!$L58+1)</f>
        <v>200</v>
      </c>
      <c r="EO58" s="14">
        <f>INDEX(战舰突破!$J$6:$J$18,通天塔!$J58+1)+INDEX(战舰突破!$J$23:$J$35,通天塔!$K58+1)+INDEX(战舰突破!$J$40:$J$52,通天塔!$L58+1)</f>
        <v>0</v>
      </c>
      <c r="EP58" s="14">
        <f>INDEX(战舰突破!$K$6:$K$18,通天塔!$J58+1)+INDEX(战舰突破!$K$23:$K$35,通天塔!$K58+1)+INDEX(战舰突破!$K$40:$K$52,通天塔!$L58+1)</f>
        <v>0</v>
      </c>
      <c r="EQ58" s="14">
        <f>INDEX(战舰突破!$L$6:$L$18,通天塔!$J58+1)+INDEX(战舰突破!$L$23:$L$35,通天塔!$K58+1)+INDEX(战舰突破!$L$40:$L$52,通天塔!$L58+1)</f>
        <v>200</v>
      </c>
      <c r="ER58" s="18">
        <f>INDEX(战舰突破!$N$6:$N$18,通天塔!$J58+1)+INDEX(战舰突破!$N$23:$N$35,通天塔!$K58+1)+INDEX(战舰突破!$N$40:$N$52,通天塔!$L58+1)</f>
        <v>0</v>
      </c>
      <c r="ES58" s="18">
        <f>INDEX(战舰突破!$O$6:$O$18,通天塔!$J58+1)+INDEX(战舰突破!$O$23:$O$35,通天塔!$K58+1)+INDEX(战舰突破!$O$40:$O$52,通天塔!$L58+1)</f>
        <v>0</v>
      </c>
      <c r="ET58" s="18">
        <f>INDEX(战舰突破!$P$6:$P$18,通天塔!$J58+1)+INDEX(战舰突破!$P$23:$P$35,通天塔!$K58+1)+INDEX(战舰突破!$P$40:$P$52,通天塔!$L58+1)</f>
        <v>0</v>
      </c>
      <c r="EU58" s="18">
        <f>INDEX(战舰突破!$Q$6:$Q$18,通天塔!$J58+1)+INDEX(战舰突破!$Q$23:$Q$35,通天塔!$K58+1)+INDEX(战舰突破!$Q$40:$Q$52,通天塔!$L58+1)</f>
        <v>0</v>
      </c>
      <c r="EV58" s="18">
        <f>INDEX(战舰突破!$R$6:$R$18,通天塔!$J58+1)+INDEX(战舰突破!$R$23:$R$35,通天塔!$K58+1)+INDEX(战舰突破!$R$40:$R$52,通天塔!$L58+1)</f>
        <v>0</v>
      </c>
      <c r="EW58" s="18">
        <f>INDEX(战舰突破!$M$6:$M$18,通天塔!$J58+1)+INDEX(战舰突破!$M$23:$M$35,通天塔!$K58+1)+INDEX(战舰突破!$M$40:$M$52,通天塔!$L58+1)</f>
        <v>0</v>
      </c>
      <c r="EX58" s="22">
        <f>INDEX(战舰突破!$W$6:$W$18,通天塔!$J58+1)+INDEX(战舰突破!$W$23:$W$35,通天塔!$K58+1)+INDEX(战舰突破!$W$40:$W$52,通天塔!$L58+1)</f>
        <v>0.5</v>
      </c>
      <c r="FA58" s="14">
        <f>INDEX(战舰突破!$S$6:$S$18,通天塔!$J58+1)</f>
        <v>0</v>
      </c>
      <c r="FB58" s="14">
        <f>INDEX(战舰突破!$T$6:$T$18,通天塔!$J58+1)</f>
        <v>0.25</v>
      </c>
      <c r="FC58" s="14">
        <f>INDEX(战舰突破!$U$6:$U$18,通天塔!$J58+1)</f>
        <v>0.1</v>
      </c>
      <c r="FD58" s="14">
        <f>INDEX(战舰突破!$V$6:$V$18,通天塔!$J58+1)</f>
        <v>0</v>
      </c>
      <c r="FE58" s="14">
        <f>INDEX(战舰突破!$X$6:$X$18,通天塔!$J58+1)</f>
        <v>5</v>
      </c>
      <c r="FG58" s="14">
        <f>INDEX(战舰突破!$S$23:$S$35,通天塔!$J58+1)</f>
        <v>0.25</v>
      </c>
      <c r="FH58" s="14">
        <f>INDEX(战舰突破!$T$23:$T$35,通天塔!$J58+1)</f>
        <v>0.25</v>
      </c>
      <c r="FI58" s="14">
        <f>INDEX(战舰突破!$U$23:$U$35,通天塔!$J58+1)</f>
        <v>0.1</v>
      </c>
      <c r="FJ58" s="14">
        <f>INDEX(战舰突破!$V$23:$V$35,通天塔!$J58+1)</f>
        <v>0</v>
      </c>
      <c r="FK58" s="14">
        <f>INDEX(战舰突破!$X$23:$X$35,通天塔!$J58+1)</f>
        <v>75</v>
      </c>
      <c r="FM58" s="14">
        <f>INDEX(战舰突破!$S$40:$S$52,通天塔!$J58+1)</f>
        <v>0.25</v>
      </c>
      <c r="FN58" s="14">
        <f>INDEX(战舰突破!$T$40:$T$52,通天塔!$J58+1)</f>
        <v>0.25</v>
      </c>
      <c r="FO58" s="14">
        <f>INDEX(战舰突破!$U$40:$U$52,通天塔!$J58+1)</f>
        <v>0.1</v>
      </c>
      <c r="FP58" s="14">
        <f>INDEX(战舰突破!$V$40:$V$52,通天塔!$J58+1)</f>
        <v>0</v>
      </c>
      <c r="FQ58" s="14">
        <f>INDEX(战舰突破!$X$40:$X$52,通天塔!$J58+1)</f>
        <v>125</v>
      </c>
      <c r="FT58" s="14">
        <f t="shared" si="41"/>
        <v>92021</v>
      </c>
      <c r="FU58" s="14">
        <f t="shared" si="42"/>
        <v>92540</v>
      </c>
      <c r="FV58" s="14">
        <f t="shared" si="43"/>
        <v>93097</v>
      </c>
      <c r="FW58" s="14">
        <f t="shared" si="44"/>
        <v>729185</v>
      </c>
      <c r="FX58" s="14">
        <f t="shared" si="45"/>
        <v>48385</v>
      </c>
      <c r="FY58" s="14">
        <f t="shared" si="46"/>
        <v>1171655</v>
      </c>
      <c r="FZ58" s="14">
        <f t="shared" si="47"/>
        <v>25625</v>
      </c>
      <c r="GA58" s="28">
        <f t="shared" si="48"/>
        <v>7008</v>
      </c>
      <c r="GB58" s="28">
        <f t="shared" si="49"/>
        <v>7120</v>
      </c>
      <c r="GC58" s="28">
        <f t="shared" si="50"/>
        <v>7008</v>
      </c>
      <c r="GD58" s="28">
        <f t="shared" si="51"/>
        <v>7120</v>
      </c>
      <c r="GE58" s="28">
        <f t="shared" si="52"/>
        <v>1.1118000000000001</v>
      </c>
      <c r="GF58" s="28">
        <f t="shared" si="53"/>
        <v>1.1118000000000001</v>
      </c>
      <c r="GG58" s="28">
        <f t="shared" si="54"/>
        <v>0</v>
      </c>
      <c r="GH58" s="28">
        <f t="shared" si="55"/>
        <v>16.03</v>
      </c>
      <c r="GI58" s="14">
        <f t="shared" si="56"/>
        <v>1</v>
      </c>
      <c r="GJ58" s="14">
        <f t="shared" si="57"/>
        <v>1.25</v>
      </c>
      <c r="GK58" s="14">
        <f t="shared" si="58"/>
        <v>1.25</v>
      </c>
      <c r="GL58" s="18">
        <f t="shared" si="59"/>
        <v>1.25</v>
      </c>
      <c r="GM58" s="18">
        <f t="shared" si="60"/>
        <v>1.25</v>
      </c>
      <c r="GN58" s="18">
        <f t="shared" si="61"/>
        <v>1.25</v>
      </c>
      <c r="GO58" s="29">
        <f t="shared" si="123"/>
        <v>7158</v>
      </c>
      <c r="GP58" s="29">
        <f t="shared" si="123"/>
        <v>7458</v>
      </c>
      <c r="GQ58" s="29">
        <f t="shared" si="123"/>
        <v>7458</v>
      </c>
      <c r="GR58" s="26">
        <f t="shared" si="63"/>
        <v>0.1</v>
      </c>
      <c r="GS58" s="26">
        <f t="shared" si="64"/>
        <v>0.1</v>
      </c>
      <c r="GT58" s="26">
        <f t="shared" si="65"/>
        <v>0.1</v>
      </c>
      <c r="GU58" s="14">
        <f t="shared" si="66"/>
        <v>2</v>
      </c>
      <c r="GV58" s="14">
        <f t="shared" si="67"/>
        <v>2</v>
      </c>
      <c r="GW58" s="14">
        <f t="shared" si="68"/>
        <v>2</v>
      </c>
      <c r="GX58" s="14">
        <f t="shared" si="69"/>
        <v>5</v>
      </c>
      <c r="GY58" s="14">
        <f t="shared" si="70"/>
        <v>75</v>
      </c>
      <c r="GZ58" s="14">
        <f t="shared" si="71"/>
        <v>125</v>
      </c>
      <c r="HA58">
        <v>54</v>
      </c>
      <c r="HB58" s="14">
        <f t="shared" si="72"/>
        <v>12844155</v>
      </c>
      <c r="HD58" s="14">
        <f t="shared" si="73"/>
        <v>95906</v>
      </c>
      <c r="HE58" s="14">
        <f t="shared" si="74"/>
        <v>45980</v>
      </c>
      <c r="HF58" s="29">
        <f t="shared" si="75"/>
        <v>6835</v>
      </c>
      <c r="HG58" s="29">
        <f t="shared" si="76"/>
        <v>4701</v>
      </c>
      <c r="HH58" s="29">
        <f t="shared" si="77"/>
        <v>4993</v>
      </c>
      <c r="HI58" s="29">
        <f t="shared" si="78"/>
        <v>4739</v>
      </c>
      <c r="HJ58" s="14">
        <f t="shared" si="79"/>
        <v>1.1118000000000001</v>
      </c>
      <c r="HK58" s="14">
        <f t="shared" si="80"/>
        <v>1.1118000000000001</v>
      </c>
      <c r="HL58" s="14">
        <f t="shared" si="81"/>
        <v>27765</v>
      </c>
      <c r="HM58" s="14">
        <f t="shared" si="82"/>
        <v>41442</v>
      </c>
      <c r="HN58" s="26">
        <f t="shared" si="83"/>
        <v>0.38105520090123918</v>
      </c>
      <c r="HO58" s="26">
        <f t="shared" si="84"/>
        <v>0.6683873264506941</v>
      </c>
      <c r="HP58" s="29">
        <f t="shared" si="85"/>
        <v>7659</v>
      </c>
      <c r="HQ58" s="29">
        <f t="shared" si="86"/>
        <v>37212</v>
      </c>
      <c r="HR58" s="29">
        <f t="shared" si="87"/>
        <v>50164</v>
      </c>
      <c r="HS58" s="26">
        <f t="shared" si="88"/>
        <v>0.42287864963503652</v>
      </c>
      <c r="HT58" s="26">
        <f t="shared" si="89"/>
        <v>0.45139142335766425</v>
      </c>
      <c r="HU58" s="26">
        <f t="shared" si="90"/>
        <v>0.45139142335766425</v>
      </c>
      <c r="HV58" s="26">
        <f t="shared" si="91"/>
        <v>2.2878649635036497E-2</v>
      </c>
      <c r="HW58" s="29">
        <f t="shared" si="114"/>
        <v>1.4</v>
      </c>
      <c r="HX58" s="29">
        <f t="shared" si="115"/>
        <v>1.7856409671532847</v>
      </c>
      <c r="HY58" s="29">
        <f t="shared" si="116"/>
        <v>1.7856409671532847</v>
      </c>
      <c r="HZ58" s="29">
        <f t="shared" si="117"/>
        <v>53612.999999999993</v>
      </c>
      <c r="IA58" s="29">
        <f t="shared" si="118"/>
        <v>44298.181113138686</v>
      </c>
      <c r="IB58" s="29">
        <f t="shared" si="119"/>
        <v>44787.446738138686</v>
      </c>
      <c r="IC58" s="29">
        <f t="shared" si="120"/>
        <v>395007</v>
      </c>
      <c r="ID58" s="14">
        <f t="shared" si="92"/>
        <v>142698.63</v>
      </c>
      <c r="IH58" s="14">
        <v>1</v>
      </c>
      <c r="II58" s="14">
        <v>1</v>
      </c>
      <c r="IJ58" s="14">
        <v>480</v>
      </c>
      <c r="IK58" s="14">
        <v>80</v>
      </c>
      <c r="IL58" s="14">
        <v>60</v>
      </c>
      <c r="IM58" s="23">
        <f t="shared" si="93"/>
        <v>22245410</v>
      </c>
      <c r="IN58" s="23">
        <f t="shared" si="110"/>
        <v>1</v>
      </c>
      <c r="IO58" s="23">
        <f t="shared" si="111"/>
        <v>22245.41</v>
      </c>
      <c r="IP58" s="23">
        <f t="shared" si="112"/>
        <v>30388227</v>
      </c>
      <c r="IQ58" s="23">
        <f t="shared" si="96"/>
        <v>1</v>
      </c>
      <c r="IR58" s="23">
        <f t="shared" si="97"/>
        <v>30388.23</v>
      </c>
      <c r="IS58" s="14">
        <v>1</v>
      </c>
      <c r="IT58" s="14">
        <v>1</v>
      </c>
      <c r="IU58" s="14">
        <v>240</v>
      </c>
      <c r="IV58" s="14">
        <v>40</v>
      </c>
      <c r="IW58" s="14">
        <v>30</v>
      </c>
      <c r="IX58" s="23">
        <f>INT(($HP58*$GI58*IU58*$HW58+$HQ58*$GJ58*$HX58*IV58+$HR58*$GK58*$HY58*IW58)+$IC58*IS58+($HQ58*$GJ58*$HX58*IT58*5*6/1.5+$HR58*$GK58*$HY58*IT58*5*6/2))</f>
        <v>12990564</v>
      </c>
      <c r="IY58" s="23">
        <f t="shared" si="98"/>
        <v>1</v>
      </c>
      <c r="IZ58" s="23">
        <f t="shared" si="99"/>
        <v>12990.56</v>
      </c>
      <c r="JA58" s="23"/>
      <c r="JB58" s="23"/>
      <c r="JC58" s="23"/>
      <c r="JG58">
        <f t="shared" si="121"/>
        <v>1.307689718034569</v>
      </c>
      <c r="JH58">
        <f t="shared" si="122"/>
        <v>1.4538894285108339</v>
      </c>
      <c r="JJ58" s="14">
        <v>10</v>
      </c>
      <c r="JK58" s="14">
        <v>2</v>
      </c>
      <c r="JL58" s="14">
        <v>1.5</v>
      </c>
      <c r="JM58" s="23">
        <f>INT(($HP58*$GI58*$HW58*JJ58+$HQ58*$GJ58*$HX58*JK58+$HR58*$GK58*$HY58*JL58))</f>
        <v>441297</v>
      </c>
      <c r="JN58" s="23">
        <f t="shared" si="100"/>
        <v>0</v>
      </c>
      <c r="JO58" s="23">
        <f t="shared" si="101"/>
        <v>441297</v>
      </c>
      <c r="JP58" s="14">
        <v>30</v>
      </c>
      <c r="JQ58" s="14">
        <v>6</v>
      </c>
      <c r="JR58" s="14">
        <v>4</v>
      </c>
      <c r="JS58" s="23">
        <f>INT(($HP58*$GI58*$HW58*JP58+$HQ58*$GJ58*$HX58*JQ58+$HR58*$GK58*$HY58*JR58))</f>
        <v>1267907</v>
      </c>
      <c r="JT58" s="23">
        <f t="shared" si="102"/>
        <v>1</v>
      </c>
      <c r="JU58" s="23">
        <f t="shared" si="103"/>
        <v>1267.9100000000001</v>
      </c>
      <c r="JW58" s="23">
        <f t="shared" si="104"/>
        <v>1690543</v>
      </c>
      <c r="JX58" s="23">
        <f t="shared" si="105"/>
        <v>1</v>
      </c>
      <c r="JY58" s="23">
        <f t="shared" si="106"/>
        <v>1690.54</v>
      </c>
      <c r="JZ58" s="23">
        <f t="shared" si="113"/>
        <v>661946</v>
      </c>
      <c r="KA58" s="23">
        <f t="shared" si="108"/>
        <v>0</v>
      </c>
      <c r="KB58" s="23">
        <f t="shared" si="109"/>
        <v>661946</v>
      </c>
    </row>
    <row r="59" spans="1:288" ht="16.5" x14ac:dyDescent="0.2">
      <c r="A59">
        <v>24</v>
      </c>
      <c r="B59">
        <v>680</v>
      </c>
      <c r="C59" s="14">
        <f t="shared" si="39"/>
        <v>1</v>
      </c>
      <c r="D59" s="14">
        <v>55</v>
      </c>
      <c r="E59" s="14" t="s">
        <v>744</v>
      </c>
      <c r="F59" s="14">
        <v>163</v>
      </c>
      <c r="G59" s="14">
        <v>163</v>
      </c>
      <c r="H59" s="14">
        <v>163</v>
      </c>
      <c r="I59" s="14">
        <v>163</v>
      </c>
      <c r="J59" s="14">
        <v>4</v>
      </c>
      <c r="K59" s="14">
        <v>4</v>
      </c>
      <c r="L59" s="14">
        <v>4</v>
      </c>
      <c r="M59" s="14">
        <v>2</v>
      </c>
      <c r="N59" s="14">
        <v>2</v>
      </c>
      <c r="O59" s="14">
        <v>2</v>
      </c>
      <c r="P59" s="14">
        <v>5</v>
      </c>
      <c r="Q59" s="14">
        <v>5</v>
      </c>
      <c r="R59" s="14">
        <v>5</v>
      </c>
      <c r="S59" s="14">
        <v>5</v>
      </c>
      <c r="T59" s="14">
        <v>5</v>
      </c>
      <c r="U59" s="14">
        <v>5</v>
      </c>
      <c r="V59" s="14">
        <v>5</v>
      </c>
      <c r="W59" s="14">
        <v>5</v>
      </c>
      <c r="X59" s="14">
        <v>163</v>
      </c>
      <c r="Y59" s="14">
        <v>163</v>
      </c>
      <c r="Z59" s="14">
        <v>163</v>
      </c>
      <c r="AA59" s="14">
        <v>163</v>
      </c>
      <c r="AB59" s="14">
        <v>163</v>
      </c>
      <c r="AC59" s="14">
        <v>163</v>
      </c>
      <c r="AD59" s="14">
        <v>163</v>
      </c>
      <c r="AE59" s="14">
        <v>163</v>
      </c>
      <c r="AF59" s="14">
        <v>20</v>
      </c>
      <c r="AG59" s="14">
        <v>20</v>
      </c>
      <c r="AH59" s="14">
        <v>20</v>
      </c>
      <c r="AI59" s="14">
        <v>20</v>
      </c>
      <c r="AJ59" s="14">
        <v>20</v>
      </c>
      <c r="AK59" s="14">
        <v>20</v>
      </c>
      <c r="AL59" s="14">
        <v>19</v>
      </c>
      <c r="AM59" s="14">
        <v>19</v>
      </c>
      <c r="AN59" s="14">
        <v>2</v>
      </c>
      <c r="AO59" s="14">
        <v>3</v>
      </c>
      <c r="AP59" s="14">
        <v>3</v>
      </c>
      <c r="AQ59" s="14">
        <v>3</v>
      </c>
      <c r="AR59" s="14">
        <v>3</v>
      </c>
      <c r="AS59" s="14">
        <v>0</v>
      </c>
      <c r="AT59" s="14">
        <v>0</v>
      </c>
      <c r="AU59" s="14">
        <v>0</v>
      </c>
      <c r="AV59" s="14">
        <v>0</v>
      </c>
      <c r="AW59" s="14">
        <v>1</v>
      </c>
      <c r="AX59" s="14">
        <v>1</v>
      </c>
      <c r="AY59" s="14">
        <v>0</v>
      </c>
      <c r="AZ59" s="14">
        <v>0</v>
      </c>
      <c r="BA59" s="14">
        <v>10</v>
      </c>
      <c r="BD59" s="33"/>
      <c r="BF59" s="14">
        <f>ROUND((INDEX(新战舰养成!S$6:S$18,通天塔!$J59+1)+INDEX(新战舰养成!D$6:D$18,通天塔!$J59+1)*(通天塔!$G59-1))*INDEX(战舰突破!$D$6:$D$18,通天塔!$M59+1),0)</f>
        <v>12521</v>
      </c>
      <c r="BG59" s="14">
        <f>ROUND((INDEX(新战舰养成!T$6:T$18,通天塔!$J59+1)+INDEX(新战舰养成!E$6:E$18,通天塔!$J59+1)*(通天塔!$G59-1))*INDEX(战舰突破!$D$6:$D$18,通天塔!$M59+1),0)</f>
        <v>100094</v>
      </c>
      <c r="BH59" s="14">
        <f>ROUND((INDEX(新战舰养成!U$6:U$18,通天塔!$J59+1)+INDEX(新战舰养成!F$6:F$18,通天塔!$J59+1)*(通天塔!$G59-1))*INDEX(战舰突破!$D$6:$D$18,通天塔!$M59+1),0)</f>
        <v>6355</v>
      </c>
      <c r="BI59" s="14">
        <f>ROUND((INDEX(新战舰养成!V$6:V$18,通天塔!$J59+1)+INDEX(新战舰养成!G$6:G$18,通天塔!$J59+1)*(通天塔!$G59-1))*INDEX(战舰突破!$D$6:$D$18,通天塔!$M59+1),0)</f>
        <v>360</v>
      </c>
      <c r="BJ59" s="14">
        <f>ROUND((INDEX(新战舰养成!W$6:W$18,通天塔!$J59+1)+INDEX(新战舰养成!H$6:H$18,通天塔!$J59+1)*(通天塔!$G59-1))*INDEX(战舰突破!$D$6:$D$18,通天塔!$M59+1),0)</f>
        <v>5</v>
      </c>
      <c r="BL59" s="14">
        <f>IF($H59&gt;0,ROUND((INDEX(新战舰养成!X$6:X$18,通天塔!$K59+1)+INDEX(新战舰养成!I$6:I$18,通天塔!$K59+1)*(通天塔!$H59-1))*INDEX(战舰突破!$D$6:$D$18,通天塔!$N59+1),0),0)</f>
        <v>12857</v>
      </c>
      <c r="BM59" s="14">
        <f>IF($H59&gt;0,ROUND((INDEX(新战舰养成!Y$6:Y$18,通天塔!$K59+1)+INDEX(新战舰养成!J$6:J$18,通天塔!$K59+1)*(通天塔!$H59-1))*INDEX(战舰突破!$D$6:$D$18,通天塔!$N59+1),0),0)</f>
        <v>0</v>
      </c>
      <c r="BN59" s="14">
        <f>IF($H59&gt;0,ROUND((INDEX(新战舰养成!Z$6:Z$18,通天塔!$K59+1)+INDEX(新战舰养成!K$6:K$18,通天塔!$K59+1)*(通天塔!$H59-1))*INDEX(战舰突破!$D$6:$D$18,通天塔!$N59+1),0),0)</f>
        <v>0</v>
      </c>
      <c r="BO59" s="14">
        <f>IF($H59&gt;0,ROUND((INDEX(新战舰养成!AA$6:AA$18,通天塔!$K59+1)+INDEX(新战舰养成!L$6:L$18,通天塔!$K59+1)*(通天塔!$H59-1))*INDEX(战舰突破!$D$6:$D$18,通天塔!$N59+1),0),0)</f>
        <v>125208</v>
      </c>
      <c r="BP59" s="14">
        <f>IF($H59&gt;0,ROUND((INDEX(新战舰养成!AB$6:AB$18,通天塔!$K59+1)+INDEX(新战舰养成!M$6:M$18,通天塔!$K59+1)*(通天塔!$H59-1))*INDEX(战舰突破!$D$6:$D$18,通天塔!$N59+1),0),0)</f>
        <v>2424</v>
      </c>
      <c r="BR59" s="14">
        <f>IF($I59&gt;0,ROUND((INDEX(新战舰养成!AC$6:AC$18,通天塔!$L59+1)+INDEX(新战舰养成!I$6:I$18,通天塔!$L59+1)*(通天塔!$I59-1))*INDEX(战舰突破!$D$6:$D$18,通天塔!$O59+1),0),0)</f>
        <v>13217</v>
      </c>
      <c r="BS59" s="14">
        <f>IF($I59&gt;0,ROUND((INDEX(新战舰养成!AD$6:AD$18,通天塔!$L59+1)+INDEX(新战舰养成!J$6:J$18,通天塔!$L59+1)*(通天塔!$I59-1))*INDEX(战舰突破!$D$6:$D$18,通天塔!$O59+1),0),0)</f>
        <v>0</v>
      </c>
      <c r="BT59" s="14">
        <f>IF($I59&gt;0,ROUND((INDEX(新战舰养成!AE$6:AE$18,通天塔!$L59+1)+INDEX(新战舰养成!K$6:K$18,通天塔!$L59+1)*(通天塔!$I59-1))*INDEX(战舰突破!$D$6:$D$18,通天塔!$O59+1),0),0)</f>
        <v>0</v>
      </c>
      <c r="BU59" s="14">
        <f>IF($I59&gt;0,ROUND((INDEX(新战舰养成!AF$6:AF$18,通天塔!$L59+1)+INDEX(新战舰养成!L$6:L$18,通天塔!$L59+1)*(通天塔!$I59-1))*INDEX(战舰突破!$D$6:$D$18,通天塔!$O59+1),0),0)</f>
        <v>93828</v>
      </c>
      <c r="BV59" s="14">
        <f>IF($I59&gt;0,ROUND((INDEX(新战舰养成!AG$6:AG$18,通天塔!$L59+1)+INDEX(新战舰养成!M$6:M$18,通天塔!$L59+1)*(通天塔!$I59-1))*INDEX(战舰突破!$D$6:$D$18,通天塔!$O59+1),0),0)</f>
        <v>3146</v>
      </c>
      <c r="BY59" s="14">
        <f>(INDEX(装备数值!$C$13:$G$116,通天塔!$P59*8+1,BY$2)+INDEX(装备数值!$C$13:$G$116,通天塔!$Q59*8+2,BY$2)+INDEX(装备数值!$C$13:$G$116,通天塔!$S59*8+3,BY$2)+INDEX(装备数值!$C$13:$G$116,通天塔!$R59*8+4,BY$2)+INDEX(装备数值!$C$13:$G$116,通天塔!$T59*8+5,BY$2)+INDEX(装备数值!$C$13:$G$116,通天塔!$U59*8+6,BY$2)+INDEX(装备数值!$C$13:$G$116,通天塔!$V59*8+7,BY$2)+INDEX(装备数值!$C$13:$G$116,通天塔!$W59*8+8,BY$2))</f>
        <v>11175</v>
      </c>
      <c r="BZ59" s="14">
        <f>(INDEX(装备数值!$C$13:$G$116,通天塔!$P59*8+1,BZ$2)+INDEX(装备数值!$C$13:$G$116,通天塔!$Q59*8+2,BZ$2)+INDEX(装备数值!$C$13:$G$116,通天塔!$S59*8+3,BZ$2)+INDEX(装备数值!$C$13:$G$116,通天塔!$R59*8+4,BZ$2)+INDEX(装备数值!$C$13:$G$116,通天塔!$T59*8+5,BZ$2)+INDEX(装备数值!$C$13:$G$116,通天塔!$U59*8+6,BZ$2)+INDEX(装备数值!$C$13:$G$116,通天塔!$V59*8+7,BZ$2)+INDEX(装备数值!$C$13:$G$116,通天塔!$W59*8+8,BZ$2))</f>
        <v>84375</v>
      </c>
      <c r="CA59" s="14">
        <f>(INDEX(装备数值!$C$13:$G$116,通天塔!$P59*8+1,CA$2)+INDEX(装备数值!$C$13:$G$116,通天塔!$Q59*8+2,CA$2)+INDEX(装备数值!$C$13:$G$116,通天塔!$S59*8+3,CA$2)+INDEX(装备数值!$C$13:$G$116,通天塔!$R59*8+4,CA$2)+INDEX(装备数值!$C$13:$G$116,通天塔!$T59*8+5,CA$2)+INDEX(装备数值!$C$13:$G$116,通天塔!$U59*8+6,CA$2)+INDEX(装备数值!$C$13:$G$116,通天塔!$V59*8+7,CA$2)+INDEX(装备数值!$C$13:$G$116,通天塔!$W59*8+8,CA$2))</f>
        <v>5550</v>
      </c>
      <c r="CB59" s="14">
        <f>(INDEX(装备数值!$C$13:$G$116,通天塔!$P59*8+1,CB$2)+INDEX(装备数值!$C$13:$G$116,通天塔!$Q59*8+2,CB$2)+INDEX(装备数值!$C$13:$G$116,通天塔!$S59*8+3,CB$2)+INDEX(装备数值!$C$13:$G$116,通天塔!$R59*8+4,CB$2)+INDEX(装备数值!$C$13:$G$116,通天塔!$T59*8+5,CB$2)+INDEX(装备数值!$C$13:$G$116,通天塔!$U59*8+6,CB$2)+INDEX(装备数值!$C$13:$G$116,通天塔!$V59*8+7,CB$2)+INDEX(装备数值!$C$13:$G$116,通天塔!$W59*8+8,CB$2))</f>
        <v>112500</v>
      </c>
      <c r="CC59" s="14">
        <f>(INDEX(装备数值!$C$13:$G$116,通天塔!$P59*8+1,CC$2)+INDEX(装备数值!$C$13:$G$116,通天塔!$Q59*8+2,CC$2)+INDEX(装备数值!$C$13:$G$116,通天塔!$S59*8+3,CC$2)+INDEX(装备数值!$C$13:$G$116,通天塔!$R59*8+4,CC$2)+INDEX(装备数值!$C$13:$G$116,通天塔!$T59*8+5,CC$2)+INDEX(装备数值!$C$13:$G$116,通天塔!$U59*8+6,CC$2)+INDEX(装备数值!$C$13:$G$116,通天塔!$V59*8+7,CC$2)+INDEX(装备数值!$C$13:$G$116,通天塔!$W59*8+8,CC$2))</f>
        <v>2250</v>
      </c>
      <c r="CF59" s="14">
        <f>INDEX(装备数值!$I$13:$M$116,通天塔!$P59*8+1,CF$2)*$X59+INDEX(装备数值!$I$13:$M$116,通天塔!$Q59*8+2,CF$2)*$Y59+INDEX(装备数值!$I$13:$M$116,通天塔!$S59*8+3,CF$2)*$Z59+INDEX(装备数值!$I$13:$M$116,通天塔!$R59*8+4,CF$2)*$AA59+INDEX(装备数值!$I$13:$M$116,通天塔!$T59*8+5,CF$2)*$AB59+INDEX(装备数值!$I$13:$M$116,通天塔!$U59*8+6,CF$2)*$AC59+INDEX(装备数值!$I$13:$M$116,通天塔!$V59*8+7,CF$2)*$AD59+INDEX(装备数值!$I$13:$M$116,通天塔!$W59*8+8,CF$2)*$AE59</f>
        <v>24287</v>
      </c>
      <c r="CG59" s="14">
        <f>INDEX(装备数值!$I$13:$M$116,通天塔!$P59*8+1,CG$2)*$X59+INDEX(装备数值!$I$13:$M$116,通天塔!$Q59*8+2,CG$2)*$Y59+INDEX(装备数值!$I$13:$M$116,通天塔!$S59*8+3,CG$2)*$Z59+INDEX(装备数值!$I$13:$M$116,通天塔!$R59*8+4,CG$2)*$AA59+INDEX(装备数值!$I$13:$M$116,通天塔!$T59*8+5,CG$2)*$AB59+INDEX(装备数值!$I$13:$M$116,通天塔!$U59*8+6,CG$2)*$AC59+INDEX(装备数值!$I$13:$M$116,通天塔!$V59*8+7,CG$2)*$AD59+INDEX(装备数值!$I$13:$M$116,通天塔!$W59*8+8,CG$2)*$AE59</f>
        <v>183375</v>
      </c>
      <c r="CH59" s="14">
        <f>INDEX(装备数值!$I$13:$M$116,通天塔!$P59*8+1,CH$2)*$X59+INDEX(装备数值!$I$13:$M$116,通天塔!$Q59*8+2,CH$2)*$Y59+INDEX(装备数值!$I$13:$M$116,通天塔!$S59*8+3,CH$2)*$Z59+INDEX(装备数值!$I$13:$M$116,通天塔!$R59*8+4,CH$2)*$AA59+INDEX(装备数值!$I$13:$M$116,通天塔!$T59*8+5,CH$2)*$AB59+INDEX(装备数值!$I$13:$M$116,通天塔!$U59*8+6,CH$2)*$AC59+INDEX(装备数值!$I$13:$M$116,通天塔!$V59*8+7,CH$2)*$AD59+INDEX(装备数值!$I$13:$M$116,通天塔!$W59*8+8,CH$2)*$AE59</f>
        <v>12062</v>
      </c>
      <c r="CI59" s="14">
        <f>INDEX(装备数值!$I$13:$M$116,通天塔!$P59*8+1,CI$2)*$X59+INDEX(装备数值!$I$13:$M$116,通天塔!$Q59*8+2,CI$2)*$Y59+INDEX(装备数值!$I$13:$M$116,通天塔!$S59*8+3,CI$2)*$Z59+INDEX(装备数值!$I$13:$M$116,通天塔!$R59*8+4,CI$2)*$AA59+INDEX(装备数值!$I$13:$M$116,通天塔!$T59*8+5,CI$2)*$AB59+INDEX(装备数值!$I$13:$M$116,通天塔!$U59*8+6,CI$2)*$AC59+INDEX(装备数值!$I$13:$M$116,通天塔!$V59*8+7,CI$2)*$AD59+INDEX(装备数值!$I$13:$M$116,通天塔!$W59*8+8,CI$2)*$AE59</f>
        <v>244500</v>
      </c>
      <c r="CJ59" s="14">
        <f>INDEX(装备数值!$I$13:$M$116,通天塔!$P59*8+1,CJ$2)*$X59+INDEX(装备数值!$I$13:$M$116,通天塔!$Q59*8+2,CJ$2)*$Y59+INDEX(装备数值!$I$13:$M$116,通天塔!$S59*8+3,CJ$2)*$Z59+INDEX(装备数值!$I$13:$M$116,通天塔!$R59*8+4,CJ$2)*$AA59+INDEX(装备数值!$I$13:$M$116,通天塔!$T59*8+5,CJ$2)*$AB59+INDEX(装备数值!$I$13:$M$116,通天塔!$U59*8+6,CJ$2)*$AC59+INDEX(装备数值!$I$13:$M$116,通天塔!$V59*8+7,CJ$2)*$AD59+INDEX(装备数值!$I$13:$M$116,通天塔!$W59*8+8,CJ$2)*$AE59</f>
        <v>4890</v>
      </c>
      <c r="CM59" s="14">
        <f>INDEX(装备数值!$X$13:$AH$116,$P59*8+1,CM$2)*$AF59+INDEX(装备数值!$X$13:$AH$116,$Q59*8+2,CM$2)*$AG59+INDEX(装备数值!$X$13:$AH$116,$S59*8+3,CM$2)*$AH59+INDEX(装备数值!$X$13:$AH$116,$R59*8+4,CM$2)*$AI59+INDEX(装备数值!$X$13:$AH$116,$T59*8+5,CM$2)*$AJ59+INDEX(装备数值!$X$13:$AH$116,$U59*8+6,CM$2)*$AK59+INDEX(装备数值!$X$13:$AH$116,$V59*8+7,CM$2)*$AL59+INDEX(装备数值!$X$13:$AH$116,$W59*8+8,CM$2)*$AM59</f>
        <v>8550</v>
      </c>
      <c r="CN59" s="14">
        <f>INDEX(装备数值!$X$13:$AH$116,$P59*8+1,CN$2)*$AF59+INDEX(装备数值!$X$13:$AH$116,$Q59*8+2,CN$2)*$AG59+INDEX(装备数值!$X$13:$AH$116,$S59*8+3,CN$2)*$AH59+INDEX(装备数值!$X$13:$AH$116,$R59*8+4,CN$2)*$AI59+INDEX(装备数值!$X$13:$AH$116,$T59*8+5,CN$2)*$AJ59+INDEX(装备数值!$X$13:$AH$116,$U59*8+6,CN$2)*$AK59+INDEX(装备数值!$X$13:$AH$116,$V59*8+7,CN$2)*$AL59+INDEX(装备数值!$X$13:$AH$116,$W59*8+8,CN$2)*$AM59</f>
        <v>65793</v>
      </c>
      <c r="CO59" s="14">
        <f>INDEX(装备数值!$X$13:$AH$116,$P59*8+1,CO$2)*$AF59+INDEX(装备数值!$X$13:$AH$116,$Q59*8+2,CO$2)*$AG59+INDEX(装备数值!$X$13:$AH$116,$S59*8+3,CO$2)*$AH59+INDEX(装备数值!$X$13:$AH$116,$R59*8+4,CO$2)*$AI59+INDEX(装备数值!$X$13:$AH$116,$T59*8+5,CO$2)*$AJ59+INDEX(装备数值!$X$13:$AH$116,$U59*8+6,CO$2)*$AK59+INDEX(装备数值!$X$13:$AH$116,$V59*8+7,CO$2)*$AL59+INDEX(装备数值!$X$13:$AH$116,$W59*8+8,CO$2)*$AM59</f>
        <v>4480</v>
      </c>
      <c r="CP59" s="14">
        <f>INDEX(装备数值!$X$13:$AH$116,$P59*8+1,CP$2)*$AF59+INDEX(装备数值!$X$13:$AH$116,$Q59*8+2,CP$2)*$AG59+INDEX(装备数值!$X$13:$AH$116,$S59*8+3,CP$2)*$AH59+INDEX(装备数值!$X$13:$AH$116,$R59*8+4,CP$2)*$AI59+INDEX(装备数值!$X$13:$AH$116,$T59*8+5,CP$2)*$AJ59+INDEX(装备数值!$X$13:$AH$116,$U59*8+6,CP$2)*$AK59+INDEX(装备数值!$X$13:$AH$116,$V59*8+7,CP$2)*$AL59+INDEX(装备数值!$X$13:$AH$116,$W59*8+8,CP$2)*$AM59</f>
        <v>87750</v>
      </c>
      <c r="CQ59" s="14">
        <f>INDEX(装备数值!$X$13:$AH$116,$P59*8+1,CQ$2)*$AF59+INDEX(装备数值!$X$13:$AH$116,$Q59*8+2,CQ$2)*$AG59+INDEX(装备数值!$X$13:$AH$116,$S59*8+3,CQ$2)*$AH59+INDEX(装备数值!$X$13:$AH$116,$R59*8+4,CQ$2)*$AI59+INDEX(装备数值!$X$13:$AH$116,$T59*8+5,CQ$2)*$AJ59+INDEX(装备数值!$X$13:$AH$116,$U59*8+6,CQ$2)*$AK59+INDEX(装备数值!$X$13:$AH$116,$V59*8+7,CQ$2)*$AL59+INDEX(装备数值!$X$13:$AH$116,$W59*8+8,CQ$2)*$AM59</f>
        <v>1800</v>
      </c>
      <c r="CR59" s="14">
        <f>INDEX(装备数值!$X$13:$AH$116,$P59*8+1,CR$2)*$AF59+INDEX(装备数值!$X$13:$AH$116,$Q59*8+2,CR$2)*$AG59+INDEX(装备数值!$X$13:$AH$116,$S59*8+3,CR$2)*$AH59+INDEX(装备数值!$X$13:$AH$116,$R59*8+4,CR$2)*$AI59+INDEX(装备数值!$X$13:$AH$116,$T59*8+5,CR$2)*$AJ59+INDEX(装备数值!$X$13:$AH$116,$U59*8+6,CR$2)*$AK59+INDEX(装备数值!$X$13:$AH$116,$V59*8+7,CR$2)*$AL59+INDEX(装备数值!$X$13:$AH$116,$W59*8+8,CR$2)*$AM59</f>
        <v>6720</v>
      </c>
      <c r="CS59" s="14">
        <f>INDEX(装备数值!$X$13:$AH$116,$P59*8+1,CS$2)*$AF59+INDEX(装备数值!$X$13:$AH$116,$Q59*8+2,CS$2)*$AG59+INDEX(装备数值!$X$13:$AH$116,$S59*8+3,CS$2)*$AH59+INDEX(装备数值!$X$13:$AH$116,$R59*8+4,CS$2)*$AI59+INDEX(装备数值!$X$13:$AH$116,$T59*8+5,CS$2)*$AJ59+INDEX(装备数值!$X$13:$AH$116,$U59*8+6,CS$2)*$AK59+INDEX(装备数值!$X$13:$AH$116,$V59*8+7,CS$2)*$AL59+INDEX(装备数值!$X$13:$AH$116,$W59*8+8,CS$2)*$AM59</f>
        <v>6720</v>
      </c>
      <c r="CT59" s="14">
        <f>INDEX(装备数值!$X$13:$AH$116,$P59*8+1,CT$2)*$AF59+INDEX(装备数值!$X$13:$AH$116,$Q59*8+2,CT$2)*$AG59+INDEX(装备数值!$X$13:$AH$116,$S59*8+3,CT$2)*$AH59+INDEX(装备数值!$X$13:$AH$116,$R59*8+4,CT$2)*$AI59+INDEX(装备数值!$X$13:$AH$116,$T59*8+5,CT$2)*$AJ59+INDEX(装备数值!$X$13:$AH$116,$U59*8+6,CT$2)*$AK59+INDEX(装备数值!$X$13:$AH$116,$V59*8+7,CT$2)*$AL59+INDEX(装备数值!$X$13:$AH$116,$W59*8+8,CT$2)*$AM59</f>
        <v>6720</v>
      </c>
      <c r="CU59" s="14">
        <f>INDEX(装备数值!$X$13:$AH$116,$P59*8+1,CU$2)*$AF59+INDEX(装备数值!$X$13:$AH$116,$Q59*8+2,CU$2)*$AG59+INDEX(装备数值!$X$13:$AH$116,$S59*8+3,CU$2)*$AH59+INDEX(装备数值!$X$13:$AH$116,$R59*8+4,CU$2)*$AI59+INDEX(装备数值!$X$13:$AH$116,$T59*8+5,CU$2)*$AJ59+INDEX(装备数值!$X$13:$AH$116,$U59*8+6,CU$2)*$AK59+INDEX(装备数值!$X$13:$AH$116,$V59*8+7,CU$2)*$AL59+INDEX(装备数值!$X$13:$AH$116,$W59*8+8,CU$2)*$AM59</f>
        <v>6720</v>
      </c>
      <c r="CV59" s="14">
        <f>INDEX(装备数值!$X$13:$AH$116,$P59*8+1,CV$2)*$AF59+INDEX(装备数值!$X$13:$AH$116,$Q59*8+2,CV$2)*$AG59+INDEX(装备数值!$X$13:$AH$116,$S59*8+3,CV$2)*$AH59+INDEX(装备数值!$X$13:$AH$116,$R59*8+4,CV$2)*$AI59+INDEX(装备数值!$X$13:$AH$116,$T59*8+5,CV$2)*$AJ59+INDEX(装备数值!$X$13:$AH$116,$U59*8+6,CV$2)*$AK59+INDEX(装备数值!$X$13:$AH$116,$V59*8+7,CV$2)*$AL59+INDEX(装备数值!$X$13:$AH$116,$W59*8+8,CV$2)*$AM59</f>
        <v>19</v>
      </c>
      <c r="CW59" s="14">
        <f>INDEX(装备数值!$X$13:$AH$116,$P59*8+1,CW$2)*$AF59+INDEX(装备数值!$X$13:$AH$116,$Q59*8+2,CW$2)*$AG59+INDEX(装备数值!$X$13:$AH$116,$S59*8+3,CW$2)*$AH59+INDEX(装备数值!$X$13:$AH$116,$R59*8+4,CW$2)*$AI59+INDEX(装备数值!$X$13:$AH$116,$T59*8+5,CW$2)*$AJ59+INDEX(装备数值!$X$13:$AH$116,$U59*8+6,CW$2)*$AK59+INDEX(装备数值!$X$13:$AH$116,$V59*8+7,CW$2)*$AL59+INDEX(装备数值!$X$13:$AH$116,$W59*8+8,CW$2)*$AM59</f>
        <v>19</v>
      </c>
      <c r="CY59" s="14">
        <f>INDEX(装备数值!$AN$17:$AN$117,MATCH(MIN($X59:$AE59),装备数值!$AO$17:$AO$117,1))</f>
        <v>16</v>
      </c>
      <c r="CZ59" s="14">
        <f>IF(COUNTIF($P59:$W59,"&gt;"&amp;0)=8,INDEX(装备数值!AR$17:AR$117,$CY59+1),0)</f>
        <v>3840</v>
      </c>
      <c r="DA59" s="14">
        <f>IF(COUNTIF($P59:$W59,"&gt;"&amp;0)=8,INDEX(装备数值!AS$17:AS$117,$CY59+1),0)</f>
        <v>28800</v>
      </c>
      <c r="DB59" s="14">
        <f>IF(COUNTIF($P59:$W59,"&gt;"&amp;0)=8,INDEX(装备数值!AT$17:AT$117,$CY59+1),0)</f>
        <v>1920</v>
      </c>
      <c r="DC59" s="14">
        <f>IF(COUNTIF($P59:$W59,"&gt;"&amp;0)=8,INDEX(装备数值!AU$17:AU$117,$CY59+1),0)</f>
        <v>38400</v>
      </c>
      <c r="DD59" s="14">
        <f>IF(COUNTIF($P59:$W59,"&gt;"&amp;0)=8,INDEX(装备数值!AV$17:AV$117,$CY59+1),0)</f>
        <v>736</v>
      </c>
      <c r="DF59" s="14">
        <f>INDEX(装备数值!$AY$17:$AY$77,MATCH(MIN($AF59:$AM59),装备数值!$AZ$17:$AZ$77,1))</f>
        <v>9</v>
      </c>
      <c r="DG59" s="26">
        <f>INDEX(装备数值!BA$17:BA$77,通天塔!DF59+1)</f>
        <v>0.09</v>
      </c>
      <c r="DH59" s="26">
        <f>INDEX(装备数值!BA$17:BA$77,通天塔!DF59+1)</f>
        <v>0.09</v>
      </c>
      <c r="DJ59" s="14">
        <f t="shared" si="40"/>
        <v>16</v>
      </c>
      <c r="DK59" s="14">
        <f>VLOOKUP(DJ59,军阶与晶片数值!$W$6:$X$27,2)</f>
        <v>4</v>
      </c>
      <c r="DL59" s="14">
        <f>INDEX(军阶与晶片数值!Y$6:Y$27,$DK59+1)</f>
        <v>400</v>
      </c>
      <c r="DM59" s="14">
        <f>INDEX(军阶与晶片数值!Z$6:Z$27,$DK59+1)</f>
        <v>400</v>
      </c>
      <c r="DN59" s="14">
        <f>INDEX(军阶与晶片数值!AA$6:AA$27,$DK59+1)</f>
        <v>400</v>
      </c>
      <c r="DO59" s="14">
        <f>INDEX(军阶与晶片数值!AB$6:AB$27,$DK59+1)</f>
        <v>400</v>
      </c>
      <c r="DP59" s="29">
        <f>INDEX(军阶与晶片数值!AC$6:AC$27,$DK59+1)</f>
        <v>20</v>
      </c>
      <c r="DQ59" s="29">
        <f>INDEX(军阶与晶片数值!AD$6:AD$27,$DK59+1)</f>
        <v>10</v>
      </c>
      <c r="DS59" s="26">
        <f>INDEX(军阶与晶片数值!I$6:I$16,AN59+1)</f>
        <v>0.03</v>
      </c>
      <c r="DT59" s="26">
        <f>INDEX(军阶与晶片数值!M$6:M$16,AO59+1)</f>
        <v>6.5000000000000002E-2</v>
      </c>
      <c r="DU59" s="26">
        <f>INDEX(军阶与晶片数值!J$6:J$16,AP59+1)</f>
        <v>6.5000000000000002E-2</v>
      </c>
      <c r="DV59" s="26">
        <f>INDEX(军阶与晶片数值!K$6:K$16,AQ59+1)</f>
        <v>0.13</v>
      </c>
      <c r="DW59" s="26">
        <f>INDEX(军阶与晶片数值!L$6:L$16,AR59+1)</f>
        <v>0.13</v>
      </c>
      <c r="DX59" s="28">
        <f>INDEX(军阶与晶片数值!N$6:N$16,AS59+1)</f>
        <v>0</v>
      </c>
      <c r="DY59" s="28">
        <f>INDEX(军阶与晶片数值!O$6:O$16,AT59+1)</f>
        <v>0</v>
      </c>
      <c r="DZ59" s="28">
        <f>INDEX(军阶与晶片数值!P$6:P$16,AU59+1)</f>
        <v>0</v>
      </c>
      <c r="EA59" s="28">
        <f>INDEX(军阶与晶片数值!Q$6:Q$16,AV59+1)</f>
        <v>0</v>
      </c>
      <c r="EB59" s="26">
        <f>INDEX(军阶与晶片数值!R$6:R$16,AW59+1)</f>
        <v>0.02</v>
      </c>
      <c r="EC59" s="26">
        <f>INDEX(军阶与晶片数值!S$6:S$16,AX59+1)</f>
        <v>0.02</v>
      </c>
      <c r="ED59" s="26">
        <f>INDEX(军阶与晶片数值!T$6:T$16,AY59+1)</f>
        <v>0</v>
      </c>
      <c r="EE59" s="26">
        <f>INDEX(军阶与晶片数值!U$6:U$16,AZ59+1)</f>
        <v>0</v>
      </c>
      <c r="EG59" s="26">
        <f>INDEX(军阶与晶片数值!$C$6:$C$36,通天塔!$BA59+1)</f>
        <v>0.5</v>
      </c>
      <c r="EH59" s="26">
        <f>INDEX(军阶与晶片数值!$C$6:$C$36,通天塔!$BA59+1)</f>
        <v>0.5</v>
      </c>
      <c r="EI59" s="26">
        <f>INDEX(军阶与晶片数值!$C$6:$C$36,通天塔!$BA59+1)</f>
        <v>0.5</v>
      </c>
      <c r="EJ59" s="26">
        <f>INDEX(军阶与晶片数值!$C$6:$C$36,通天塔!$BA59+1)</f>
        <v>0.5</v>
      </c>
      <c r="EK59" s="26">
        <f>INDEX(军阶与晶片数值!$C$6:$C$36,通天塔!$BA59+1)</f>
        <v>0.5</v>
      </c>
      <c r="EM59" s="14">
        <f>INDEX(战舰突破!$H$6:$H$18,通天塔!$J59+1)+INDEX(战舰突破!$H$23:$H$35,通天塔!$K59+1)+INDEX(战舰突破!$H$40:$H$52,通天塔!$L59+1)</f>
        <v>200</v>
      </c>
      <c r="EN59" s="14">
        <f>INDEX(战舰突破!$I$6:$I$18,通天塔!$J59+1)+INDEX(战舰突破!$I$23:$I$35,通天塔!$K59+1)+INDEX(战舰突破!$I$40:$I$52,通天塔!$L59+1)</f>
        <v>200</v>
      </c>
      <c r="EO59" s="14">
        <f>INDEX(战舰突破!$J$6:$J$18,通天塔!$J59+1)+INDEX(战舰突破!$J$23:$J$35,通天塔!$K59+1)+INDEX(战舰突破!$J$40:$J$52,通天塔!$L59+1)</f>
        <v>0</v>
      </c>
      <c r="EP59" s="14">
        <f>INDEX(战舰突破!$K$6:$K$18,通天塔!$J59+1)+INDEX(战舰突破!$K$23:$K$35,通天塔!$K59+1)+INDEX(战舰突破!$K$40:$K$52,通天塔!$L59+1)</f>
        <v>0</v>
      </c>
      <c r="EQ59" s="14">
        <f>INDEX(战舰突破!$L$6:$L$18,通天塔!$J59+1)+INDEX(战舰突破!$L$23:$L$35,通天塔!$K59+1)+INDEX(战舰突破!$L$40:$L$52,通天塔!$L59+1)</f>
        <v>200</v>
      </c>
      <c r="ER59" s="18">
        <f>INDEX(战舰突破!$N$6:$N$18,通天塔!$J59+1)+INDEX(战舰突破!$N$23:$N$35,通天塔!$K59+1)+INDEX(战舰突破!$N$40:$N$52,通天塔!$L59+1)</f>
        <v>0</v>
      </c>
      <c r="ES59" s="18">
        <f>INDEX(战舰突破!$O$6:$O$18,通天塔!$J59+1)+INDEX(战舰突破!$O$23:$O$35,通天塔!$K59+1)+INDEX(战舰突破!$O$40:$O$52,通天塔!$L59+1)</f>
        <v>0</v>
      </c>
      <c r="ET59" s="18">
        <f>INDEX(战舰突破!$P$6:$P$18,通天塔!$J59+1)+INDEX(战舰突破!$P$23:$P$35,通天塔!$K59+1)+INDEX(战舰突破!$P$40:$P$52,通天塔!$L59+1)</f>
        <v>0</v>
      </c>
      <c r="EU59" s="18">
        <f>INDEX(战舰突破!$Q$6:$Q$18,通天塔!$J59+1)+INDEX(战舰突破!$Q$23:$Q$35,通天塔!$K59+1)+INDEX(战舰突破!$Q$40:$Q$52,通天塔!$L59+1)</f>
        <v>0</v>
      </c>
      <c r="EV59" s="18">
        <f>INDEX(战舰突破!$R$6:$R$18,通天塔!$J59+1)+INDEX(战舰突破!$R$23:$R$35,通天塔!$K59+1)+INDEX(战舰突破!$R$40:$R$52,通天塔!$L59+1)</f>
        <v>0</v>
      </c>
      <c r="EW59" s="18">
        <f>INDEX(战舰突破!$M$6:$M$18,通天塔!$J59+1)+INDEX(战舰突破!$M$23:$M$35,通天塔!$K59+1)+INDEX(战舰突破!$M$40:$M$52,通天塔!$L59+1)</f>
        <v>0</v>
      </c>
      <c r="EX59" s="22">
        <f>INDEX(战舰突破!$W$6:$W$18,通天塔!$J59+1)+INDEX(战舰突破!$W$23:$W$35,通天塔!$K59+1)+INDEX(战舰突破!$W$40:$W$52,通天塔!$L59+1)</f>
        <v>0.5</v>
      </c>
      <c r="FA59" s="14">
        <f>INDEX(战舰突破!$S$6:$S$18,通天塔!$J59+1)</f>
        <v>0</v>
      </c>
      <c r="FB59" s="14">
        <f>INDEX(战舰突破!$T$6:$T$18,通天塔!$J59+1)</f>
        <v>0.25</v>
      </c>
      <c r="FC59" s="14">
        <f>INDEX(战舰突破!$U$6:$U$18,通天塔!$J59+1)</f>
        <v>0.1</v>
      </c>
      <c r="FD59" s="14">
        <f>INDEX(战舰突破!$V$6:$V$18,通天塔!$J59+1)</f>
        <v>0</v>
      </c>
      <c r="FE59" s="14">
        <f>INDEX(战舰突破!$X$6:$X$18,通天塔!$J59+1)</f>
        <v>5</v>
      </c>
      <c r="FG59" s="14">
        <f>INDEX(战舰突破!$S$23:$S$35,通天塔!$J59+1)</f>
        <v>0.25</v>
      </c>
      <c r="FH59" s="14">
        <f>INDEX(战舰突破!$T$23:$T$35,通天塔!$J59+1)</f>
        <v>0.25</v>
      </c>
      <c r="FI59" s="14">
        <f>INDEX(战舰突破!$U$23:$U$35,通天塔!$J59+1)</f>
        <v>0.1</v>
      </c>
      <c r="FJ59" s="14">
        <f>INDEX(战舰突破!$V$23:$V$35,通天塔!$J59+1)</f>
        <v>0</v>
      </c>
      <c r="FK59" s="14">
        <f>INDEX(战舰突破!$X$23:$X$35,通天塔!$J59+1)</f>
        <v>75</v>
      </c>
      <c r="FM59" s="14">
        <f>INDEX(战舰突破!$S$40:$S$52,通天塔!$J59+1)</f>
        <v>0.25</v>
      </c>
      <c r="FN59" s="14">
        <f>INDEX(战舰突破!$T$40:$T$52,通天塔!$J59+1)</f>
        <v>0.25</v>
      </c>
      <c r="FO59" s="14">
        <f>INDEX(战舰突破!$U$40:$U$52,通天塔!$J59+1)</f>
        <v>0.1</v>
      </c>
      <c r="FP59" s="14">
        <f>INDEX(战舰突破!$V$40:$V$52,通天塔!$J59+1)</f>
        <v>0</v>
      </c>
      <c r="FQ59" s="14">
        <f>INDEX(战舰突破!$X$40:$X$52,通天塔!$J59+1)</f>
        <v>125</v>
      </c>
      <c r="FT59" s="14">
        <f t="shared" si="41"/>
        <v>93585</v>
      </c>
      <c r="FU59" s="14">
        <f t="shared" si="42"/>
        <v>94104</v>
      </c>
      <c r="FV59" s="14">
        <f t="shared" si="43"/>
        <v>94660</v>
      </c>
      <c r="FW59" s="14">
        <f t="shared" si="44"/>
        <v>738743</v>
      </c>
      <c r="FX59" s="14">
        <f t="shared" si="45"/>
        <v>48830</v>
      </c>
      <c r="FY59" s="14">
        <f t="shared" si="46"/>
        <v>1190815</v>
      </c>
      <c r="FZ59" s="14">
        <f t="shared" si="47"/>
        <v>25850</v>
      </c>
      <c r="GA59" s="28">
        <f t="shared" si="48"/>
        <v>7120</v>
      </c>
      <c r="GB59" s="28">
        <f t="shared" si="49"/>
        <v>7120</v>
      </c>
      <c r="GC59" s="28">
        <f t="shared" si="50"/>
        <v>7120</v>
      </c>
      <c r="GD59" s="28">
        <f t="shared" si="51"/>
        <v>7120</v>
      </c>
      <c r="GE59" s="28">
        <f t="shared" si="52"/>
        <v>1.1118000000000001</v>
      </c>
      <c r="GF59" s="28">
        <f t="shared" si="53"/>
        <v>1.1118000000000001</v>
      </c>
      <c r="GG59" s="28">
        <f t="shared" si="54"/>
        <v>0</v>
      </c>
      <c r="GH59" s="28">
        <f t="shared" si="55"/>
        <v>16.03</v>
      </c>
      <c r="GI59" s="14">
        <f t="shared" si="56"/>
        <v>1</v>
      </c>
      <c r="GJ59" s="14">
        <f t="shared" si="57"/>
        <v>1.25</v>
      </c>
      <c r="GK59" s="14">
        <f t="shared" si="58"/>
        <v>1.25</v>
      </c>
      <c r="GL59" s="18">
        <f t="shared" si="59"/>
        <v>1.25</v>
      </c>
      <c r="GM59" s="18">
        <f t="shared" si="60"/>
        <v>1.25</v>
      </c>
      <c r="GN59" s="18">
        <f t="shared" si="61"/>
        <v>1.25</v>
      </c>
      <c r="GO59" s="29">
        <f t="shared" si="123"/>
        <v>7270</v>
      </c>
      <c r="GP59" s="29">
        <f t="shared" si="123"/>
        <v>7570</v>
      </c>
      <c r="GQ59" s="29">
        <f t="shared" si="123"/>
        <v>7570</v>
      </c>
      <c r="GR59" s="26">
        <f t="shared" si="63"/>
        <v>0.1</v>
      </c>
      <c r="GS59" s="26">
        <f t="shared" si="64"/>
        <v>0.1</v>
      </c>
      <c r="GT59" s="26">
        <f t="shared" si="65"/>
        <v>0.1</v>
      </c>
      <c r="GU59" s="14">
        <f t="shared" si="66"/>
        <v>2</v>
      </c>
      <c r="GV59" s="14">
        <f t="shared" si="67"/>
        <v>2</v>
      </c>
      <c r="GW59" s="14">
        <f t="shared" si="68"/>
        <v>2</v>
      </c>
      <c r="GX59" s="14">
        <f t="shared" si="69"/>
        <v>5</v>
      </c>
      <c r="GY59" s="14">
        <f t="shared" si="70"/>
        <v>75</v>
      </c>
      <c r="GZ59" s="14">
        <f t="shared" si="71"/>
        <v>125</v>
      </c>
      <c r="HA59">
        <v>55</v>
      </c>
      <c r="HB59" s="14">
        <f t="shared" si="72"/>
        <v>13004622</v>
      </c>
      <c r="HD59" s="14">
        <f t="shared" si="73"/>
        <v>97068</v>
      </c>
      <c r="HE59" s="14">
        <f t="shared" si="74"/>
        <v>46762</v>
      </c>
      <c r="HF59" s="29">
        <f t="shared" si="75"/>
        <v>6835</v>
      </c>
      <c r="HG59" s="29">
        <f t="shared" si="76"/>
        <v>4701</v>
      </c>
      <c r="HH59" s="29">
        <f t="shared" si="77"/>
        <v>5077</v>
      </c>
      <c r="HI59" s="29">
        <f t="shared" si="78"/>
        <v>4739</v>
      </c>
      <c r="HJ59" s="14">
        <f t="shared" si="79"/>
        <v>1.1118000000000001</v>
      </c>
      <c r="HK59" s="14">
        <f t="shared" si="80"/>
        <v>1.1118000000000001</v>
      </c>
      <c r="HL59" s="14">
        <f t="shared" si="81"/>
        <v>28234</v>
      </c>
      <c r="HM59" s="14">
        <f t="shared" si="82"/>
        <v>42000</v>
      </c>
      <c r="HN59" s="26">
        <f t="shared" si="83"/>
        <v>0.39419827262485913</v>
      </c>
      <c r="HO59" s="26">
        <f t="shared" si="84"/>
        <v>0.65608558400561212</v>
      </c>
      <c r="HP59" s="29">
        <f t="shared" si="85"/>
        <v>7809</v>
      </c>
      <c r="HQ59" s="29">
        <f t="shared" si="86"/>
        <v>37933</v>
      </c>
      <c r="HR59" s="29">
        <f t="shared" si="87"/>
        <v>51125</v>
      </c>
      <c r="HS59" s="26">
        <f t="shared" si="88"/>
        <v>0.43352341849148412</v>
      </c>
      <c r="HT59" s="26">
        <f t="shared" si="89"/>
        <v>0.46203619221411185</v>
      </c>
      <c r="HU59" s="26">
        <f t="shared" si="90"/>
        <v>0.46203619221411185</v>
      </c>
      <c r="HV59" s="26">
        <f t="shared" si="91"/>
        <v>3.3523418491484103E-2</v>
      </c>
      <c r="HW59" s="29">
        <f t="shared" si="114"/>
        <v>1.4</v>
      </c>
      <c r="HX59" s="29">
        <f t="shared" si="115"/>
        <v>1.7856409671532847</v>
      </c>
      <c r="HY59" s="29">
        <f t="shared" si="116"/>
        <v>1.7856409671532847</v>
      </c>
      <c r="HZ59" s="29">
        <f t="shared" si="117"/>
        <v>54662.999999999993</v>
      </c>
      <c r="IA59" s="29">
        <f t="shared" si="118"/>
        <v>45156.479204683696</v>
      </c>
      <c r="IB59" s="29">
        <f t="shared" si="119"/>
        <v>45645.447222855837</v>
      </c>
      <c r="IC59" s="29">
        <f t="shared" si="120"/>
        <v>401713</v>
      </c>
      <c r="ID59" s="14">
        <f t="shared" si="92"/>
        <v>145464.93</v>
      </c>
      <c r="IH59" s="14">
        <v>1</v>
      </c>
      <c r="II59" s="14">
        <v>1</v>
      </c>
      <c r="IJ59" s="14">
        <v>480</v>
      </c>
      <c r="IK59" s="14">
        <v>80</v>
      </c>
      <c r="IL59" s="14">
        <v>60</v>
      </c>
      <c r="IM59" s="23">
        <f t="shared" si="93"/>
        <v>22674722</v>
      </c>
      <c r="IN59" s="23">
        <f t="shared" si="110"/>
        <v>1</v>
      </c>
      <c r="IO59" s="23">
        <f t="shared" si="111"/>
        <v>22674.720000000001</v>
      </c>
      <c r="IP59" s="23">
        <f t="shared" si="112"/>
        <v>30901301</v>
      </c>
      <c r="IQ59" s="23">
        <f t="shared" si="96"/>
        <v>1</v>
      </c>
      <c r="IR59" s="23">
        <f t="shared" si="97"/>
        <v>30901.3</v>
      </c>
      <c r="IS59" s="14">
        <v>1</v>
      </c>
      <c r="IT59" s="14">
        <v>1</v>
      </c>
      <c r="IU59" s="14">
        <v>240</v>
      </c>
      <c r="IV59" s="14">
        <v>40</v>
      </c>
      <c r="IW59" s="14">
        <v>30</v>
      </c>
      <c r="IX59" s="23">
        <f>INT(($HP59*$GI59*IU59*$HW59+$HQ59*$GJ59*$HX59*IV59+$HR59*$GK59*$HY59*IW59)+$IC59*IS59+($HQ59*$GJ59*$HX59*IT59*5*6/1.5+$HR59*$GK59*$HY59*IT59*5*6/2))</f>
        <v>13240753</v>
      </c>
      <c r="IY59" s="23">
        <f t="shared" si="98"/>
        <v>1</v>
      </c>
      <c r="IZ59" s="23">
        <f t="shared" si="99"/>
        <v>13240.75</v>
      </c>
      <c r="JA59" s="23"/>
      <c r="JB59" s="23"/>
      <c r="JC59" s="23"/>
      <c r="JG59">
        <f t="shared" si="121"/>
        <v>1.308973493481268</v>
      </c>
      <c r="JH59">
        <f t="shared" si="122"/>
        <v>1.4553167300524739</v>
      </c>
      <c r="JJ59" s="14">
        <v>10</v>
      </c>
      <c r="JK59" s="14">
        <v>2</v>
      </c>
      <c r="JL59" s="14">
        <v>1.5</v>
      </c>
      <c r="JM59" s="23">
        <f>INT(($HP59*$GI59*$HW59*JJ59+$HQ59*$GJ59*$HX59*JK59+$HR59*$GK59*$HY59*JL59))</f>
        <v>449833</v>
      </c>
      <c r="JN59" s="23">
        <f t="shared" si="100"/>
        <v>0</v>
      </c>
      <c r="JO59" s="23">
        <f t="shared" si="101"/>
        <v>449833</v>
      </c>
      <c r="JP59" s="14">
        <v>30</v>
      </c>
      <c r="JQ59" s="14">
        <v>6</v>
      </c>
      <c r="JR59" s="14">
        <v>4</v>
      </c>
      <c r="JS59" s="23">
        <f>INT(($HP59*$GI59*$HW59*JP59+$HQ59*$GJ59*$HX59*JQ59+$HR59*$GK59*$HY59*JR59))</f>
        <v>1292442</v>
      </c>
      <c r="JT59" s="23">
        <f t="shared" si="102"/>
        <v>1</v>
      </c>
      <c r="JU59" s="23">
        <f t="shared" si="103"/>
        <v>1292.44</v>
      </c>
      <c r="JW59" s="23">
        <f t="shared" si="104"/>
        <v>1723256</v>
      </c>
      <c r="JX59" s="23">
        <f t="shared" si="105"/>
        <v>1</v>
      </c>
      <c r="JY59" s="23">
        <f t="shared" si="106"/>
        <v>1723.26</v>
      </c>
      <c r="JZ59" s="23">
        <f t="shared" si="113"/>
        <v>674750</v>
      </c>
      <c r="KA59" s="23">
        <f t="shared" si="108"/>
        <v>0</v>
      </c>
      <c r="KB59" s="23">
        <f t="shared" si="109"/>
        <v>674750</v>
      </c>
    </row>
    <row r="60" spans="1:288" ht="16.5" x14ac:dyDescent="0.2">
      <c r="A60">
        <v>25</v>
      </c>
      <c r="B60">
        <v>700</v>
      </c>
      <c r="C60" s="14">
        <f t="shared" si="39"/>
        <v>1</v>
      </c>
      <c r="D60" s="14">
        <v>56</v>
      </c>
      <c r="E60" s="14" t="s">
        <v>745</v>
      </c>
      <c r="F60" s="14">
        <v>165</v>
      </c>
      <c r="G60" s="14">
        <v>165</v>
      </c>
      <c r="H60" s="14">
        <v>165</v>
      </c>
      <c r="I60" s="14">
        <v>165</v>
      </c>
      <c r="J60" s="14">
        <v>4</v>
      </c>
      <c r="K60" s="14">
        <v>4</v>
      </c>
      <c r="L60" s="14">
        <v>4</v>
      </c>
      <c r="M60" s="14">
        <v>2</v>
      </c>
      <c r="N60" s="14">
        <v>2</v>
      </c>
      <c r="O60" s="14">
        <v>2</v>
      </c>
      <c r="P60" s="14">
        <v>5</v>
      </c>
      <c r="Q60" s="14">
        <v>5</v>
      </c>
      <c r="R60" s="14">
        <v>5</v>
      </c>
      <c r="S60" s="14">
        <v>5</v>
      </c>
      <c r="T60" s="14">
        <v>5</v>
      </c>
      <c r="U60" s="14">
        <v>5</v>
      </c>
      <c r="V60" s="14">
        <v>5</v>
      </c>
      <c r="W60" s="14">
        <v>5</v>
      </c>
      <c r="X60" s="14">
        <v>165</v>
      </c>
      <c r="Y60" s="14">
        <v>165</v>
      </c>
      <c r="Z60" s="14">
        <v>165</v>
      </c>
      <c r="AA60" s="14">
        <v>165</v>
      </c>
      <c r="AB60" s="14">
        <v>165</v>
      </c>
      <c r="AC60" s="14">
        <v>165</v>
      </c>
      <c r="AD60" s="14">
        <v>165</v>
      </c>
      <c r="AE60" s="14">
        <v>165</v>
      </c>
      <c r="AF60" s="14">
        <v>20</v>
      </c>
      <c r="AG60" s="14">
        <v>20</v>
      </c>
      <c r="AH60" s="14">
        <v>20</v>
      </c>
      <c r="AI60" s="14">
        <v>20</v>
      </c>
      <c r="AJ60" s="14">
        <v>20</v>
      </c>
      <c r="AK60" s="14">
        <v>20</v>
      </c>
      <c r="AL60" s="14">
        <v>20</v>
      </c>
      <c r="AM60" s="14">
        <v>20</v>
      </c>
      <c r="AN60" s="14">
        <v>2</v>
      </c>
      <c r="AO60" s="14">
        <v>3</v>
      </c>
      <c r="AP60" s="14">
        <v>3</v>
      </c>
      <c r="AQ60" s="14">
        <v>3</v>
      </c>
      <c r="AR60" s="14">
        <v>3</v>
      </c>
      <c r="AS60" s="14">
        <v>0</v>
      </c>
      <c r="AT60" s="14">
        <v>0</v>
      </c>
      <c r="AU60" s="14">
        <v>0</v>
      </c>
      <c r="AV60" s="14">
        <v>0</v>
      </c>
      <c r="AW60" s="14">
        <v>1</v>
      </c>
      <c r="AX60" s="14">
        <v>1</v>
      </c>
      <c r="AY60" s="14">
        <v>0</v>
      </c>
      <c r="AZ60" s="14">
        <v>0</v>
      </c>
      <c r="BA60" s="14">
        <v>10</v>
      </c>
      <c r="BD60" s="33"/>
      <c r="BF60" s="14">
        <f>ROUND((INDEX(新战舰养成!S$6:S$18,通天塔!$J60+1)+INDEX(新战舰养成!D$6:D$18,通天塔!$J60+1)*(通天塔!$G60-1))*INDEX(战舰突破!$D$6:$D$18,通天塔!$M60+1),0)</f>
        <v>12598</v>
      </c>
      <c r="BG60" s="14">
        <f>ROUND((INDEX(新战舰养成!T$6:T$18,通天塔!$J60+1)+INDEX(新战舰养成!E$6:E$18,通天塔!$J60+1)*(通天塔!$G60-1))*INDEX(战舰突破!$D$6:$D$18,通天塔!$M60+1),0)</f>
        <v>100709</v>
      </c>
      <c r="BH60" s="14">
        <f>ROUND((INDEX(新战舰养成!U$6:U$18,通天塔!$J60+1)+INDEX(新战舰养成!F$6:F$18,通天塔!$J60+1)*(通天塔!$G60-1))*INDEX(战舰突破!$D$6:$D$18,通天塔!$M60+1),0)</f>
        <v>6394</v>
      </c>
      <c r="BI60" s="14">
        <f>ROUND((INDEX(新战舰养成!V$6:V$18,通天塔!$J60+1)+INDEX(新战舰养成!G$6:G$18,通天塔!$J60+1)*(通天塔!$G60-1))*INDEX(战舰突破!$D$6:$D$18,通天塔!$M60+1),0)</f>
        <v>360</v>
      </c>
      <c r="BJ60" s="14">
        <f>ROUND((INDEX(新战舰养成!W$6:W$18,通天塔!$J60+1)+INDEX(新战舰养成!H$6:H$18,通天塔!$J60+1)*(通天塔!$G60-1))*INDEX(战舰突破!$D$6:$D$18,通天塔!$M60+1),0)</f>
        <v>5</v>
      </c>
      <c r="BL60" s="14">
        <f>IF($H60&gt;0,ROUND((INDEX(新战舰养成!X$6:X$18,通天塔!$K60+1)+INDEX(新战舰养成!I$6:I$18,通天塔!$K60+1)*(通天塔!$H60-1))*INDEX(战舰突破!$D$6:$D$18,通天塔!$N60+1),0),0)</f>
        <v>12934</v>
      </c>
      <c r="BM60" s="14">
        <f>IF($H60&gt;0,ROUND((INDEX(新战舰养成!Y$6:Y$18,通天塔!$K60+1)+INDEX(新战舰养成!J$6:J$18,通天塔!$K60+1)*(通天塔!$H60-1))*INDEX(战舰突破!$D$6:$D$18,通天塔!$N60+1),0),0)</f>
        <v>0</v>
      </c>
      <c r="BN60" s="14">
        <f>IF($H60&gt;0,ROUND((INDEX(新战舰养成!Z$6:Z$18,通天塔!$K60+1)+INDEX(新战舰养成!K$6:K$18,通天塔!$K60+1)*(通天塔!$H60-1))*INDEX(战舰突破!$D$6:$D$18,通天塔!$N60+1),0),0)</f>
        <v>0</v>
      </c>
      <c r="BO60" s="14">
        <f>IF($H60&gt;0,ROUND((INDEX(新战舰养成!AA$6:AA$18,通天塔!$K60+1)+INDEX(新战舰养成!L$6:L$18,通天塔!$K60+1)*(通天塔!$H60-1))*INDEX(战舰突破!$D$6:$D$18,通天塔!$N60+1),0),0)</f>
        <v>125976</v>
      </c>
      <c r="BP60" s="14">
        <f>IF($H60&gt;0,ROUND((INDEX(新战舰养成!AB$6:AB$18,通天塔!$K60+1)+INDEX(新战舰养成!M$6:M$18,通天塔!$K60+1)*(通天塔!$H60-1))*INDEX(战舰突破!$D$6:$D$18,通天塔!$N60+1),0),0)</f>
        <v>2438</v>
      </c>
      <c r="BR60" s="14">
        <f>IF($I60&gt;0,ROUND((INDEX(新战舰养成!AC$6:AC$18,通天塔!$L60+1)+INDEX(新战舰养成!I$6:I$18,通天塔!$L60+1)*(通天塔!$I60-1))*INDEX(战舰突破!$D$6:$D$18,通天塔!$O60+1),0),0)</f>
        <v>13294</v>
      </c>
      <c r="BS60" s="14">
        <f>IF($I60&gt;0,ROUND((INDEX(新战舰养成!AD$6:AD$18,通天塔!$L60+1)+INDEX(新战舰养成!J$6:J$18,通天塔!$L60+1)*(通天塔!$I60-1))*INDEX(战舰突破!$D$6:$D$18,通天塔!$O60+1),0),0)</f>
        <v>0</v>
      </c>
      <c r="BT60" s="14">
        <f>IF($I60&gt;0,ROUND((INDEX(新战舰养成!AE$6:AE$18,通天塔!$L60+1)+INDEX(新战舰养成!K$6:K$18,通天塔!$L60+1)*(通天塔!$I60-1))*INDEX(战舰突破!$D$6:$D$18,通天塔!$O60+1),0),0)</f>
        <v>0</v>
      </c>
      <c r="BU60" s="14">
        <f>IF($I60&gt;0,ROUND((INDEX(新战舰养成!AF$6:AF$18,通天塔!$L60+1)+INDEX(新战舰养成!L$6:L$18,通天塔!$L60+1)*(通天塔!$I60-1))*INDEX(战舰突破!$D$6:$D$18,通天塔!$O60+1),0),0)</f>
        <v>94596</v>
      </c>
      <c r="BV60" s="14">
        <f>IF($I60&gt;0,ROUND((INDEX(新战舰养成!AG$6:AG$18,通天塔!$L60+1)+INDEX(新战舰养成!M$6:M$18,通天塔!$L60+1)*(通天塔!$I60-1))*INDEX(战舰突破!$D$6:$D$18,通天塔!$O60+1),0),0)</f>
        <v>3161</v>
      </c>
      <c r="BY60" s="14">
        <f>(INDEX(装备数值!$C$13:$G$116,通天塔!$P60*8+1,BY$2)+INDEX(装备数值!$C$13:$G$116,通天塔!$Q60*8+2,BY$2)+INDEX(装备数值!$C$13:$G$116,通天塔!$S60*8+3,BY$2)+INDEX(装备数值!$C$13:$G$116,通天塔!$R60*8+4,BY$2)+INDEX(装备数值!$C$13:$G$116,通天塔!$T60*8+5,BY$2)+INDEX(装备数值!$C$13:$G$116,通天塔!$U60*8+6,BY$2)+INDEX(装备数值!$C$13:$G$116,通天塔!$V60*8+7,BY$2)+INDEX(装备数值!$C$13:$G$116,通天塔!$W60*8+8,BY$2))</f>
        <v>11175</v>
      </c>
      <c r="BZ60" s="14">
        <f>(INDEX(装备数值!$C$13:$G$116,通天塔!$P60*8+1,BZ$2)+INDEX(装备数值!$C$13:$G$116,通天塔!$Q60*8+2,BZ$2)+INDEX(装备数值!$C$13:$G$116,通天塔!$S60*8+3,BZ$2)+INDEX(装备数值!$C$13:$G$116,通天塔!$R60*8+4,BZ$2)+INDEX(装备数值!$C$13:$G$116,通天塔!$T60*8+5,BZ$2)+INDEX(装备数值!$C$13:$G$116,通天塔!$U60*8+6,BZ$2)+INDEX(装备数值!$C$13:$G$116,通天塔!$V60*8+7,BZ$2)+INDEX(装备数值!$C$13:$G$116,通天塔!$W60*8+8,BZ$2))</f>
        <v>84375</v>
      </c>
      <c r="CA60" s="14">
        <f>(INDEX(装备数值!$C$13:$G$116,通天塔!$P60*8+1,CA$2)+INDEX(装备数值!$C$13:$G$116,通天塔!$Q60*8+2,CA$2)+INDEX(装备数值!$C$13:$G$116,通天塔!$S60*8+3,CA$2)+INDEX(装备数值!$C$13:$G$116,通天塔!$R60*8+4,CA$2)+INDEX(装备数值!$C$13:$G$116,通天塔!$T60*8+5,CA$2)+INDEX(装备数值!$C$13:$G$116,通天塔!$U60*8+6,CA$2)+INDEX(装备数值!$C$13:$G$116,通天塔!$V60*8+7,CA$2)+INDEX(装备数值!$C$13:$G$116,通天塔!$W60*8+8,CA$2))</f>
        <v>5550</v>
      </c>
      <c r="CB60" s="14">
        <f>(INDEX(装备数值!$C$13:$G$116,通天塔!$P60*8+1,CB$2)+INDEX(装备数值!$C$13:$G$116,通天塔!$Q60*8+2,CB$2)+INDEX(装备数值!$C$13:$G$116,通天塔!$S60*8+3,CB$2)+INDEX(装备数值!$C$13:$G$116,通天塔!$R60*8+4,CB$2)+INDEX(装备数值!$C$13:$G$116,通天塔!$T60*8+5,CB$2)+INDEX(装备数值!$C$13:$G$116,通天塔!$U60*8+6,CB$2)+INDEX(装备数值!$C$13:$G$116,通天塔!$V60*8+7,CB$2)+INDEX(装备数值!$C$13:$G$116,通天塔!$W60*8+8,CB$2))</f>
        <v>112500</v>
      </c>
      <c r="CC60" s="14">
        <f>(INDEX(装备数值!$C$13:$G$116,通天塔!$P60*8+1,CC$2)+INDEX(装备数值!$C$13:$G$116,通天塔!$Q60*8+2,CC$2)+INDEX(装备数值!$C$13:$G$116,通天塔!$S60*8+3,CC$2)+INDEX(装备数值!$C$13:$G$116,通天塔!$R60*8+4,CC$2)+INDEX(装备数值!$C$13:$G$116,通天塔!$T60*8+5,CC$2)+INDEX(装备数值!$C$13:$G$116,通天塔!$U60*8+6,CC$2)+INDEX(装备数值!$C$13:$G$116,通天塔!$V60*8+7,CC$2)+INDEX(装备数值!$C$13:$G$116,通天塔!$W60*8+8,CC$2))</f>
        <v>2250</v>
      </c>
      <c r="CF60" s="14">
        <f>INDEX(装备数值!$I$13:$M$116,通天塔!$P60*8+1,CF$2)*$X60+INDEX(装备数值!$I$13:$M$116,通天塔!$Q60*8+2,CF$2)*$Y60+INDEX(装备数值!$I$13:$M$116,通天塔!$S60*8+3,CF$2)*$Z60+INDEX(装备数值!$I$13:$M$116,通天塔!$R60*8+4,CF$2)*$AA60+INDEX(装备数值!$I$13:$M$116,通天塔!$T60*8+5,CF$2)*$AB60+INDEX(装备数值!$I$13:$M$116,通天塔!$U60*8+6,CF$2)*$AC60+INDEX(装备数值!$I$13:$M$116,通天塔!$V60*8+7,CF$2)*$AD60+INDEX(装备数值!$I$13:$M$116,通天塔!$W60*8+8,CF$2)*$AE60</f>
        <v>24585</v>
      </c>
      <c r="CG60" s="14">
        <f>INDEX(装备数值!$I$13:$M$116,通天塔!$P60*8+1,CG$2)*$X60+INDEX(装备数值!$I$13:$M$116,通天塔!$Q60*8+2,CG$2)*$Y60+INDEX(装备数值!$I$13:$M$116,通天塔!$S60*8+3,CG$2)*$Z60+INDEX(装备数值!$I$13:$M$116,通天塔!$R60*8+4,CG$2)*$AA60+INDEX(装备数值!$I$13:$M$116,通天塔!$T60*8+5,CG$2)*$AB60+INDEX(装备数值!$I$13:$M$116,通天塔!$U60*8+6,CG$2)*$AC60+INDEX(装备数值!$I$13:$M$116,通天塔!$V60*8+7,CG$2)*$AD60+INDEX(装备数值!$I$13:$M$116,通天塔!$W60*8+8,CG$2)*$AE60</f>
        <v>185625</v>
      </c>
      <c r="CH60" s="14">
        <f>INDEX(装备数值!$I$13:$M$116,通天塔!$P60*8+1,CH$2)*$X60+INDEX(装备数值!$I$13:$M$116,通天塔!$Q60*8+2,CH$2)*$Y60+INDEX(装备数值!$I$13:$M$116,通天塔!$S60*8+3,CH$2)*$Z60+INDEX(装备数值!$I$13:$M$116,通天塔!$R60*8+4,CH$2)*$AA60+INDEX(装备数值!$I$13:$M$116,通天塔!$T60*8+5,CH$2)*$AB60+INDEX(装备数值!$I$13:$M$116,通天塔!$U60*8+6,CH$2)*$AC60+INDEX(装备数值!$I$13:$M$116,通天塔!$V60*8+7,CH$2)*$AD60+INDEX(装备数值!$I$13:$M$116,通天塔!$W60*8+8,CH$2)*$AE60</f>
        <v>12210</v>
      </c>
      <c r="CI60" s="14">
        <f>INDEX(装备数值!$I$13:$M$116,通天塔!$P60*8+1,CI$2)*$X60+INDEX(装备数值!$I$13:$M$116,通天塔!$Q60*8+2,CI$2)*$Y60+INDEX(装备数值!$I$13:$M$116,通天塔!$S60*8+3,CI$2)*$Z60+INDEX(装备数值!$I$13:$M$116,通天塔!$R60*8+4,CI$2)*$AA60+INDEX(装备数值!$I$13:$M$116,通天塔!$T60*8+5,CI$2)*$AB60+INDEX(装备数值!$I$13:$M$116,通天塔!$U60*8+6,CI$2)*$AC60+INDEX(装备数值!$I$13:$M$116,通天塔!$V60*8+7,CI$2)*$AD60+INDEX(装备数值!$I$13:$M$116,通天塔!$W60*8+8,CI$2)*$AE60</f>
        <v>247500</v>
      </c>
      <c r="CJ60" s="14">
        <f>INDEX(装备数值!$I$13:$M$116,通天塔!$P60*8+1,CJ$2)*$X60+INDEX(装备数值!$I$13:$M$116,通天塔!$Q60*8+2,CJ$2)*$Y60+INDEX(装备数值!$I$13:$M$116,通天塔!$S60*8+3,CJ$2)*$Z60+INDEX(装备数值!$I$13:$M$116,通天塔!$R60*8+4,CJ$2)*$AA60+INDEX(装备数值!$I$13:$M$116,通天塔!$T60*8+5,CJ$2)*$AB60+INDEX(装备数值!$I$13:$M$116,通天塔!$U60*8+6,CJ$2)*$AC60+INDEX(装备数值!$I$13:$M$116,通天塔!$V60*8+7,CJ$2)*$AD60+INDEX(装备数值!$I$13:$M$116,通天塔!$W60*8+8,CJ$2)*$AE60</f>
        <v>4950</v>
      </c>
      <c r="CM60" s="14">
        <f>INDEX(装备数值!$X$13:$AH$116,$P60*8+1,CM$2)*$AF60+INDEX(装备数值!$X$13:$AH$116,$Q60*8+2,CM$2)*$AG60+INDEX(装备数值!$X$13:$AH$116,$S60*8+3,CM$2)*$AH60+INDEX(装备数值!$X$13:$AH$116,$R60*8+4,CM$2)*$AI60+INDEX(装备数值!$X$13:$AH$116,$T60*8+5,CM$2)*$AJ60+INDEX(装备数值!$X$13:$AH$116,$U60*8+6,CM$2)*$AK60+INDEX(装备数值!$X$13:$AH$116,$V60*8+7,CM$2)*$AL60+INDEX(装备数值!$X$13:$AH$116,$W60*8+8,CM$2)*$AM60</f>
        <v>9000</v>
      </c>
      <c r="CN60" s="14">
        <f>INDEX(装备数值!$X$13:$AH$116,$P60*8+1,CN$2)*$AF60+INDEX(装备数值!$X$13:$AH$116,$Q60*8+2,CN$2)*$AG60+INDEX(装备数值!$X$13:$AH$116,$S60*8+3,CN$2)*$AH60+INDEX(装备数值!$X$13:$AH$116,$R60*8+4,CN$2)*$AI60+INDEX(装备数值!$X$13:$AH$116,$T60*8+5,CN$2)*$AJ60+INDEX(装备数值!$X$13:$AH$116,$U60*8+6,CN$2)*$AK60+INDEX(装备数值!$X$13:$AH$116,$V60*8+7,CN$2)*$AL60+INDEX(装备数值!$X$13:$AH$116,$W60*8+8,CN$2)*$AM60</f>
        <v>67480</v>
      </c>
      <c r="CO60" s="14">
        <f>INDEX(装备数值!$X$13:$AH$116,$P60*8+1,CO$2)*$AF60+INDEX(装备数值!$X$13:$AH$116,$Q60*8+2,CO$2)*$AG60+INDEX(装备数值!$X$13:$AH$116,$S60*8+3,CO$2)*$AH60+INDEX(装备数值!$X$13:$AH$116,$R60*8+4,CO$2)*$AI60+INDEX(装备数值!$X$13:$AH$116,$T60*8+5,CO$2)*$AJ60+INDEX(装备数值!$X$13:$AH$116,$U60*8+6,CO$2)*$AK60+INDEX(装备数值!$X$13:$AH$116,$V60*8+7,CO$2)*$AL60+INDEX(装备数值!$X$13:$AH$116,$W60*8+8,CO$2)*$AM60</f>
        <v>4480</v>
      </c>
      <c r="CP60" s="14">
        <f>INDEX(装备数值!$X$13:$AH$116,$P60*8+1,CP$2)*$AF60+INDEX(装备数值!$X$13:$AH$116,$Q60*8+2,CP$2)*$AG60+INDEX(装备数值!$X$13:$AH$116,$S60*8+3,CP$2)*$AH60+INDEX(装备数值!$X$13:$AH$116,$R60*8+4,CP$2)*$AI60+INDEX(装备数值!$X$13:$AH$116,$T60*8+5,CP$2)*$AJ60+INDEX(装备数值!$X$13:$AH$116,$U60*8+6,CP$2)*$AK60+INDEX(装备数值!$X$13:$AH$116,$V60*8+7,CP$2)*$AL60+INDEX(装备数值!$X$13:$AH$116,$W60*8+8,CP$2)*$AM60</f>
        <v>90000</v>
      </c>
      <c r="CQ60" s="14">
        <f>INDEX(装备数值!$X$13:$AH$116,$P60*8+1,CQ$2)*$AF60+INDEX(装备数值!$X$13:$AH$116,$Q60*8+2,CQ$2)*$AG60+INDEX(装备数值!$X$13:$AH$116,$S60*8+3,CQ$2)*$AH60+INDEX(装备数值!$X$13:$AH$116,$R60*8+4,CQ$2)*$AI60+INDEX(装备数值!$X$13:$AH$116,$T60*8+5,CQ$2)*$AJ60+INDEX(装备数值!$X$13:$AH$116,$U60*8+6,CQ$2)*$AK60+INDEX(装备数值!$X$13:$AH$116,$V60*8+7,CQ$2)*$AL60+INDEX(装备数值!$X$13:$AH$116,$W60*8+8,CQ$2)*$AM60</f>
        <v>1800</v>
      </c>
      <c r="CR60" s="14">
        <f>INDEX(装备数值!$X$13:$AH$116,$P60*8+1,CR$2)*$AF60+INDEX(装备数值!$X$13:$AH$116,$Q60*8+2,CR$2)*$AG60+INDEX(装备数值!$X$13:$AH$116,$S60*8+3,CR$2)*$AH60+INDEX(装备数值!$X$13:$AH$116,$R60*8+4,CR$2)*$AI60+INDEX(装备数值!$X$13:$AH$116,$T60*8+5,CR$2)*$AJ60+INDEX(装备数值!$X$13:$AH$116,$U60*8+6,CR$2)*$AK60+INDEX(装备数值!$X$13:$AH$116,$V60*8+7,CR$2)*$AL60+INDEX(装备数值!$X$13:$AH$116,$W60*8+8,CR$2)*$AM60</f>
        <v>6720</v>
      </c>
      <c r="CS60" s="14">
        <f>INDEX(装备数值!$X$13:$AH$116,$P60*8+1,CS$2)*$AF60+INDEX(装备数值!$X$13:$AH$116,$Q60*8+2,CS$2)*$AG60+INDEX(装备数值!$X$13:$AH$116,$S60*8+3,CS$2)*$AH60+INDEX(装备数值!$X$13:$AH$116,$R60*8+4,CS$2)*$AI60+INDEX(装备数值!$X$13:$AH$116,$T60*8+5,CS$2)*$AJ60+INDEX(装备数值!$X$13:$AH$116,$U60*8+6,CS$2)*$AK60+INDEX(装备数值!$X$13:$AH$116,$V60*8+7,CS$2)*$AL60+INDEX(装备数值!$X$13:$AH$116,$W60*8+8,CS$2)*$AM60</f>
        <v>6720</v>
      </c>
      <c r="CT60" s="14">
        <f>INDEX(装备数值!$X$13:$AH$116,$P60*8+1,CT$2)*$AF60+INDEX(装备数值!$X$13:$AH$116,$Q60*8+2,CT$2)*$AG60+INDEX(装备数值!$X$13:$AH$116,$S60*8+3,CT$2)*$AH60+INDEX(装备数值!$X$13:$AH$116,$R60*8+4,CT$2)*$AI60+INDEX(装备数值!$X$13:$AH$116,$T60*8+5,CT$2)*$AJ60+INDEX(装备数值!$X$13:$AH$116,$U60*8+6,CT$2)*$AK60+INDEX(装备数值!$X$13:$AH$116,$V60*8+7,CT$2)*$AL60+INDEX(装备数值!$X$13:$AH$116,$W60*8+8,CT$2)*$AM60</f>
        <v>6720</v>
      </c>
      <c r="CU60" s="14">
        <f>INDEX(装备数值!$X$13:$AH$116,$P60*8+1,CU$2)*$AF60+INDEX(装备数值!$X$13:$AH$116,$Q60*8+2,CU$2)*$AG60+INDEX(装备数值!$X$13:$AH$116,$S60*8+3,CU$2)*$AH60+INDEX(装备数值!$X$13:$AH$116,$R60*8+4,CU$2)*$AI60+INDEX(装备数值!$X$13:$AH$116,$T60*8+5,CU$2)*$AJ60+INDEX(装备数值!$X$13:$AH$116,$U60*8+6,CU$2)*$AK60+INDEX(装备数值!$X$13:$AH$116,$V60*8+7,CU$2)*$AL60+INDEX(装备数值!$X$13:$AH$116,$W60*8+8,CU$2)*$AM60</f>
        <v>6720</v>
      </c>
      <c r="CV60" s="14">
        <f>INDEX(装备数值!$X$13:$AH$116,$P60*8+1,CV$2)*$AF60+INDEX(装备数值!$X$13:$AH$116,$Q60*8+2,CV$2)*$AG60+INDEX(装备数值!$X$13:$AH$116,$S60*8+3,CV$2)*$AH60+INDEX(装备数值!$X$13:$AH$116,$R60*8+4,CV$2)*$AI60+INDEX(装备数值!$X$13:$AH$116,$T60*8+5,CV$2)*$AJ60+INDEX(装备数值!$X$13:$AH$116,$U60*8+6,CV$2)*$AK60+INDEX(装备数值!$X$13:$AH$116,$V60*8+7,CV$2)*$AL60+INDEX(装备数值!$X$13:$AH$116,$W60*8+8,CV$2)*$AM60</f>
        <v>20</v>
      </c>
      <c r="CW60" s="14">
        <f>INDEX(装备数值!$X$13:$AH$116,$P60*8+1,CW$2)*$AF60+INDEX(装备数值!$X$13:$AH$116,$Q60*8+2,CW$2)*$AG60+INDEX(装备数值!$X$13:$AH$116,$S60*8+3,CW$2)*$AH60+INDEX(装备数值!$X$13:$AH$116,$R60*8+4,CW$2)*$AI60+INDEX(装备数值!$X$13:$AH$116,$T60*8+5,CW$2)*$AJ60+INDEX(装备数值!$X$13:$AH$116,$U60*8+6,CW$2)*$AK60+INDEX(装备数值!$X$13:$AH$116,$V60*8+7,CW$2)*$AL60+INDEX(装备数值!$X$13:$AH$116,$W60*8+8,CW$2)*$AM60</f>
        <v>20</v>
      </c>
      <c r="CY60" s="14">
        <f>INDEX(装备数值!$AN$17:$AN$117,MATCH(MIN($X60:$AE60),装备数值!$AO$17:$AO$117,1))</f>
        <v>16</v>
      </c>
      <c r="CZ60" s="14">
        <f>IF(COUNTIF($P60:$W60,"&gt;"&amp;0)=8,INDEX(装备数值!AR$17:AR$117,$CY60+1),0)</f>
        <v>3840</v>
      </c>
      <c r="DA60" s="14">
        <f>IF(COUNTIF($P60:$W60,"&gt;"&amp;0)=8,INDEX(装备数值!AS$17:AS$117,$CY60+1),0)</f>
        <v>28800</v>
      </c>
      <c r="DB60" s="14">
        <f>IF(COUNTIF($P60:$W60,"&gt;"&amp;0)=8,INDEX(装备数值!AT$17:AT$117,$CY60+1),0)</f>
        <v>1920</v>
      </c>
      <c r="DC60" s="14">
        <f>IF(COUNTIF($P60:$W60,"&gt;"&amp;0)=8,INDEX(装备数值!AU$17:AU$117,$CY60+1),0)</f>
        <v>38400</v>
      </c>
      <c r="DD60" s="14">
        <f>IF(COUNTIF($P60:$W60,"&gt;"&amp;0)=8,INDEX(装备数值!AV$17:AV$117,$CY60+1),0)</f>
        <v>736</v>
      </c>
      <c r="DF60" s="14">
        <f>INDEX(装备数值!$AY$17:$AY$77,MATCH(MIN($AF60:$AM60),装备数值!$AZ$17:$AZ$77,1))</f>
        <v>10</v>
      </c>
      <c r="DG60" s="26">
        <f>INDEX(装备数值!BA$17:BA$77,通天塔!DF60+1)</f>
        <v>0.1</v>
      </c>
      <c r="DH60" s="26">
        <f>INDEX(装备数值!BA$17:BA$77,通天塔!DF60+1)</f>
        <v>0.1</v>
      </c>
      <c r="DJ60" s="14">
        <f t="shared" si="40"/>
        <v>16</v>
      </c>
      <c r="DK60" s="14">
        <f>VLOOKUP(DJ60,军阶与晶片数值!$W$6:$X$27,2)</f>
        <v>4</v>
      </c>
      <c r="DL60" s="14">
        <f>INDEX(军阶与晶片数值!Y$6:Y$27,$DK60+1)</f>
        <v>400</v>
      </c>
      <c r="DM60" s="14">
        <f>INDEX(军阶与晶片数值!Z$6:Z$27,$DK60+1)</f>
        <v>400</v>
      </c>
      <c r="DN60" s="14">
        <f>INDEX(军阶与晶片数值!AA$6:AA$27,$DK60+1)</f>
        <v>400</v>
      </c>
      <c r="DO60" s="14">
        <f>INDEX(军阶与晶片数值!AB$6:AB$27,$DK60+1)</f>
        <v>400</v>
      </c>
      <c r="DP60" s="29">
        <f>INDEX(军阶与晶片数值!AC$6:AC$27,$DK60+1)</f>
        <v>20</v>
      </c>
      <c r="DQ60" s="29">
        <f>INDEX(军阶与晶片数值!AD$6:AD$27,$DK60+1)</f>
        <v>10</v>
      </c>
      <c r="DS60" s="26">
        <f>INDEX(军阶与晶片数值!I$6:I$16,AN60+1)</f>
        <v>0.03</v>
      </c>
      <c r="DT60" s="26">
        <f>INDEX(军阶与晶片数值!M$6:M$16,AO60+1)</f>
        <v>6.5000000000000002E-2</v>
      </c>
      <c r="DU60" s="26">
        <f>INDEX(军阶与晶片数值!J$6:J$16,AP60+1)</f>
        <v>6.5000000000000002E-2</v>
      </c>
      <c r="DV60" s="26">
        <f>INDEX(军阶与晶片数值!K$6:K$16,AQ60+1)</f>
        <v>0.13</v>
      </c>
      <c r="DW60" s="26">
        <f>INDEX(军阶与晶片数值!L$6:L$16,AR60+1)</f>
        <v>0.13</v>
      </c>
      <c r="DX60" s="28">
        <f>INDEX(军阶与晶片数值!N$6:N$16,AS60+1)</f>
        <v>0</v>
      </c>
      <c r="DY60" s="28">
        <f>INDEX(军阶与晶片数值!O$6:O$16,AT60+1)</f>
        <v>0</v>
      </c>
      <c r="DZ60" s="28">
        <f>INDEX(军阶与晶片数值!P$6:P$16,AU60+1)</f>
        <v>0</v>
      </c>
      <c r="EA60" s="28">
        <f>INDEX(军阶与晶片数值!Q$6:Q$16,AV60+1)</f>
        <v>0</v>
      </c>
      <c r="EB60" s="26">
        <f>INDEX(军阶与晶片数值!R$6:R$16,AW60+1)</f>
        <v>0.02</v>
      </c>
      <c r="EC60" s="26">
        <f>INDEX(军阶与晶片数值!S$6:S$16,AX60+1)</f>
        <v>0.02</v>
      </c>
      <c r="ED60" s="26">
        <f>INDEX(军阶与晶片数值!T$6:T$16,AY60+1)</f>
        <v>0</v>
      </c>
      <c r="EE60" s="26">
        <f>INDEX(军阶与晶片数值!U$6:U$16,AZ60+1)</f>
        <v>0</v>
      </c>
      <c r="EG60" s="26">
        <f>INDEX(军阶与晶片数值!$C$6:$C$36,通天塔!$BA60+1)</f>
        <v>0.5</v>
      </c>
      <c r="EH60" s="26">
        <f>INDEX(军阶与晶片数值!$C$6:$C$36,通天塔!$BA60+1)</f>
        <v>0.5</v>
      </c>
      <c r="EI60" s="26">
        <f>INDEX(军阶与晶片数值!$C$6:$C$36,通天塔!$BA60+1)</f>
        <v>0.5</v>
      </c>
      <c r="EJ60" s="26">
        <f>INDEX(军阶与晶片数值!$C$6:$C$36,通天塔!$BA60+1)</f>
        <v>0.5</v>
      </c>
      <c r="EK60" s="26">
        <f>INDEX(军阶与晶片数值!$C$6:$C$36,通天塔!$BA60+1)</f>
        <v>0.5</v>
      </c>
      <c r="EM60" s="14">
        <f>INDEX(战舰突破!$H$6:$H$18,通天塔!$J60+1)+INDEX(战舰突破!$H$23:$H$35,通天塔!$K60+1)+INDEX(战舰突破!$H$40:$H$52,通天塔!$L60+1)</f>
        <v>200</v>
      </c>
      <c r="EN60" s="14">
        <f>INDEX(战舰突破!$I$6:$I$18,通天塔!$J60+1)+INDEX(战舰突破!$I$23:$I$35,通天塔!$K60+1)+INDEX(战舰突破!$I$40:$I$52,通天塔!$L60+1)</f>
        <v>200</v>
      </c>
      <c r="EO60" s="14">
        <f>INDEX(战舰突破!$J$6:$J$18,通天塔!$J60+1)+INDEX(战舰突破!$J$23:$J$35,通天塔!$K60+1)+INDEX(战舰突破!$J$40:$J$52,通天塔!$L60+1)</f>
        <v>0</v>
      </c>
      <c r="EP60" s="14">
        <f>INDEX(战舰突破!$K$6:$K$18,通天塔!$J60+1)+INDEX(战舰突破!$K$23:$K$35,通天塔!$K60+1)+INDEX(战舰突破!$K$40:$K$52,通天塔!$L60+1)</f>
        <v>0</v>
      </c>
      <c r="EQ60" s="14">
        <f>INDEX(战舰突破!$L$6:$L$18,通天塔!$J60+1)+INDEX(战舰突破!$L$23:$L$35,通天塔!$K60+1)+INDEX(战舰突破!$L$40:$L$52,通天塔!$L60+1)</f>
        <v>200</v>
      </c>
      <c r="ER60" s="18">
        <f>INDEX(战舰突破!$N$6:$N$18,通天塔!$J60+1)+INDEX(战舰突破!$N$23:$N$35,通天塔!$K60+1)+INDEX(战舰突破!$N$40:$N$52,通天塔!$L60+1)</f>
        <v>0</v>
      </c>
      <c r="ES60" s="18">
        <f>INDEX(战舰突破!$O$6:$O$18,通天塔!$J60+1)+INDEX(战舰突破!$O$23:$O$35,通天塔!$K60+1)+INDEX(战舰突破!$O$40:$O$52,通天塔!$L60+1)</f>
        <v>0</v>
      </c>
      <c r="ET60" s="18">
        <f>INDEX(战舰突破!$P$6:$P$18,通天塔!$J60+1)+INDEX(战舰突破!$P$23:$P$35,通天塔!$K60+1)+INDEX(战舰突破!$P$40:$P$52,通天塔!$L60+1)</f>
        <v>0</v>
      </c>
      <c r="EU60" s="18">
        <f>INDEX(战舰突破!$Q$6:$Q$18,通天塔!$J60+1)+INDEX(战舰突破!$Q$23:$Q$35,通天塔!$K60+1)+INDEX(战舰突破!$Q$40:$Q$52,通天塔!$L60+1)</f>
        <v>0</v>
      </c>
      <c r="EV60" s="18">
        <f>INDEX(战舰突破!$R$6:$R$18,通天塔!$J60+1)+INDEX(战舰突破!$R$23:$R$35,通天塔!$K60+1)+INDEX(战舰突破!$R$40:$R$52,通天塔!$L60+1)</f>
        <v>0</v>
      </c>
      <c r="EW60" s="18">
        <f>INDEX(战舰突破!$M$6:$M$18,通天塔!$J60+1)+INDEX(战舰突破!$M$23:$M$35,通天塔!$K60+1)+INDEX(战舰突破!$M$40:$M$52,通天塔!$L60+1)</f>
        <v>0</v>
      </c>
      <c r="EX60" s="22">
        <f>INDEX(战舰突破!$W$6:$W$18,通天塔!$J60+1)+INDEX(战舰突破!$W$23:$W$35,通天塔!$K60+1)+INDEX(战舰突破!$W$40:$W$52,通天塔!$L60+1)</f>
        <v>0.5</v>
      </c>
      <c r="FA60" s="14">
        <f>INDEX(战舰突破!$S$6:$S$18,通天塔!$J60+1)</f>
        <v>0</v>
      </c>
      <c r="FB60" s="14">
        <f>INDEX(战舰突破!$T$6:$T$18,通天塔!$J60+1)</f>
        <v>0.25</v>
      </c>
      <c r="FC60" s="14">
        <f>INDEX(战舰突破!$U$6:$U$18,通天塔!$J60+1)</f>
        <v>0.1</v>
      </c>
      <c r="FD60" s="14">
        <f>INDEX(战舰突破!$V$6:$V$18,通天塔!$J60+1)</f>
        <v>0</v>
      </c>
      <c r="FE60" s="14">
        <f>INDEX(战舰突破!$X$6:$X$18,通天塔!$J60+1)</f>
        <v>5</v>
      </c>
      <c r="FG60" s="14">
        <f>INDEX(战舰突破!$S$23:$S$35,通天塔!$J60+1)</f>
        <v>0.25</v>
      </c>
      <c r="FH60" s="14">
        <f>INDEX(战舰突破!$T$23:$T$35,通天塔!$J60+1)</f>
        <v>0.25</v>
      </c>
      <c r="FI60" s="14">
        <f>INDEX(战舰突破!$U$23:$U$35,通天塔!$J60+1)</f>
        <v>0.1</v>
      </c>
      <c r="FJ60" s="14">
        <f>INDEX(战舰突破!$V$23:$V$35,通天塔!$J60+1)</f>
        <v>0</v>
      </c>
      <c r="FK60" s="14">
        <f>INDEX(战舰突破!$X$23:$X$35,通天塔!$J60+1)</f>
        <v>75</v>
      </c>
      <c r="FM60" s="14">
        <f>INDEX(战舰突破!$S$40:$S$52,通天塔!$J60+1)</f>
        <v>0.25</v>
      </c>
      <c r="FN60" s="14">
        <f>INDEX(战舰突破!$T$40:$T$52,通天塔!$J60+1)</f>
        <v>0.25</v>
      </c>
      <c r="FO60" s="14">
        <f>INDEX(战舰突破!$U$40:$U$52,通天塔!$J60+1)</f>
        <v>0.1</v>
      </c>
      <c r="FP60" s="14">
        <f>INDEX(战舰突破!$V$40:$V$52,通天塔!$J60+1)</f>
        <v>0</v>
      </c>
      <c r="FQ60" s="14">
        <f>INDEX(战舰突破!$X$40:$X$52,通天塔!$J60+1)</f>
        <v>125</v>
      </c>
      <c r="FT60" s="14">
        <f t="shared" si="41"/>
        <v>94859</v>
      </c>
      <c r="FU60" s="14">
        <f t="shared" si="42"/>
        <v>95379</v>
      </c>
      <c r="FV60" s="14">
        <f t="shared" si="43"/>
        <v>95935</v>
      </c>
      <c r="FW60" s="14">
        <f t="shared" si="44"/>
        <v>746014</v>
      </c>
      <c r="FX60" s="14">
        <f t="shared" si="45"/>
        <v>49129</v>
      </c>
      <c r="FY60" s="14">
        <f t="shared" si="46"/>
        <v>1202317</v>
      </c>
      <c r="FZ60" s="14">
        <f t="shared" si="47"/>
        <v>26001</v>
      </c>
      <c r="GA60" s="28">
        <f t="shared" si="48"/>
        <v>7120</v>
      </c>
      <c r="GB60" s="28">
        <f t="shared" si="49"/>
        <v>7120</v>
      </c>
      <c r="GC60" s="28">
        <f t="shared" si="50"/>
        <v>7120</v>
      </c>
      <c r="GD60" s="28">
        <f t="shared" si="51"/>
        <v>7120</v>
      </c>
      <c r="GE60" s="28">
        <f t="shared" si="52"/>
        <v>1.1220000000000001</v>
      </c>
      <c r="GF60" s="28">
        <f t="shared" si="53"/>
        <v>1.1220000000000001</v>
      </c>
      <c r="GG60" s="28">
        <f t="shared" si="54"/>
        <v>0</v>
      </c>
      <c r="GH60" s="28">
        <f t="shared" si="55"/>
        <v>16.03</v>
      </c>
      <c r="GI60" s="14">
        <f t="shared" si="56"/>
        <v>1</v>
      </c>
      <c r="GJ60" s="14">
        <f t="shared" si="57"/>
        <v>1.25</v>
      </c>
      <c r="GK60" s="14">
        <f t="shared" si="58"/>
        <v>1.25</v>
      </c>
      <c r="GL60" s="18">
        <f t="shared" si="59"/>
        <v>1.25</v>
      </c>
      <c r="GM60" s="18">
        <f t="shared" si="60"/>
        <v>1.25</v>
      </c>
      <c r="GN60" s="18">
        <f t="shared" si="61"/>
        <v>1.25</v>
      </c>
      <c r="GO60" s="29">
        <f t="shared" si="123"/>
        <v>7270</v>
      </c>
      <c r="GP60" s="29">
        <f t="shared" si="123"/>
        <v>7570</v>
      </c>
      <c r="GQ60" s="29">
        <f t="shared" si="123"/>
        <v>7570</v>
      </c>
      <c r="GR60" s="26">
        <f t="shared" si="63"/>
        <v>0.1</v>
      </c>
      <c r="GS60" s="26">
        <f t="shared" si="64"/>
        <v>0.1</v>
      </c>
      <c r="GT60" s="26">
        <f t="shared" si="65"/>
        <v>0.1</v>
      </c>
      <c r="GU60" s="14">
        <f t="shared" si="66"/>
        <v>2</v>
      </c>
      <c r="GV60" s="14">
        <f t="shared" si="67"/>
        <v>2</v>
      </c>
      <c r="GW60" s="14">
        <f t="shared" si="68"/>
        <v>2</v>
      </c>
      <c r="GX60" s="14">
        <f t="shared" si="69"/>
        <v>5</v>
      </c>
      <c r="GY60" s="14">
        <f t="shared" si="70"/>
        <v>75</v>
      </c>
      <c r="GZ60" s="14">
        <f t="shared" si="71"/>
        <v>125</v>
      </c>
      <c r="HA60">
        <v>56</v>
      </c>
      <c r="HB60" s="14">
        <f t="shared" si="72"/>
        <v>13141036</v>
      </c>
      <c r="HD60" s="14">
        <f t="shared" si="73"/>
        <v>97837</v>
      </c>
      <c r="HE60" s="14">
        <f t="shared" si="74"/>
        <v>47399</v>
      </c>
      <c r="HF60" s="29">
        <f t="shared" si="75"/>
        <v>6835</v>
      </c>
      <c r="HG60" s="29">
        <f t="shared" si="76"/>
        <v>4701</v>
      </c>
      <c r="HH60" s="29">
        <f t="shared" si="77"/>
        <v>5077</v>
      </c>
      <c r="HI60" s="29">
        <f t="shared" si="78"/>
        <v>4739</v>
      </c>
      <c r="HJ60" s="14">
        <f t="shared" si="79"/>
        <v>1.1220000000000001</v>
      </c>
      <c r="HK60" s="14">
        <f t="shared" si="80"/>
        <v>1.1220000000000001</v>
      </c>
      <c r="HL60" s="14">
        <f t="shared" si="81"/>
        <v>28617</v>
      </c>
      <c r="HM60" s="14">
        <f t="shared" si="82"/>
        <v>42637</v>
      </c>
      <c r="HN60" s="26">
        <f t="shared" si="83"/>
        <v>0.39419827262485913</v>
      </c>
      <c r="HO60" s="26">
        <f t="shared" si="84"/>
        <v>0.65608558400561212</v>
      </c>
      <c r="HP60" s="29">
        <f t="shared" si="85"/>
        <v>7906</v>
      </c>
      <c r="HQ60" s="29">
        <f t="shared" si="86"/>
        <v>38401</v>
      </c>
      <c r="HR60" s="29">
        <f t="shared" si="87"/>
        <v>51749</v>
      </c>
      <c r="HS60" s="26">
        <f t="shared" si="88"/>
        <v>0.43352341849148412</v>
      </c>
      <c r="HT60" s="26">
        <f t="shared" si="89"/>
        <v>0.46203619221411185</v>
      </c>
      <c r="HU60" s="26">
        <f t="shared" si="90"/>
        <v>0.46203619221411185</v>
      </c>
      <c r="HV60" s="26">
        <f t="shared" si="91"/>
        <v>3.3523418491484103E-2</v>
      </c>
      <c r="HW60" s="29">
        <f t="shared" si="114"/>
        <v>1.4</v>
      </c>
      <c r="HX60" s="29">
        <f t="shared" si="115"/>
        <v>1.7856409671532847</v>
      </c>
      <c r="HY60" s="29">
        <f t="shared" si="116"/>
        <v>1.7856409671532847</v>
      </c>
      <c r="HZ60" s="29">
        <f t="shared" si="117"/>
        <v>55341.999999999993</v>
      </c>
      <c r="IA60" s="29">
        <f t="shared" si="118"/>
        <v>45713.599186435524</v>
      </c>
      <c r="IB60" s="29">
        <f t="shared" si="119"/>
        <v>46202.567204607665</v>
      </c>
      <c r="IC60" s="29">
        <f t="shared" si="120"/>
        <v>407173</v>
      </c>
      <c r="ID60" s="14">
        <f t="shared" si="92"/>
        <v>147258.17000000001</v>
      </c>
      <c r="IH60" s="14">
        <v>1</v>
      </c>
      <c r="II60" s="14">
        <v>1</v>
      </c>
      <c r="IJ60" s="14">
        <v>480</v>
      </c>
      <c r="IK60" s="14">
        <v>80</v>
      </c>
      <c r="IL60" s="14">
        <v>60</v>
      </c>
      <c r="IM60" s="23">
        <f t="shared" si="93"/>
        <v>22954286</v>
      </c>
      <c r="IN60" s="23">
        <f t="shared" si="110"/>
        <v>1</v>
      </c>
      <c r="IO60" s="23">
        <f t="shared" si="111"/>
        <v>22954.29</v>
      </c>
      <c r="IP60" s="23">
        <f t="shared" si="112"/>
        <v>31319547</v>
      </c>
      <c r="IQ60" s="23">
        <f t="shared" si="96"/>
        <v>1</v>
      </c>
      <c r="IR60" s="23">
        <f t="shared" si="97"/>
        <v>31319.55</v>
      </c>
      <c r="IS60" s="14">
        <v>1</v>
      </c>
      <c r="IT60" s="14">
        <v>1</v>
      </c>
      <c r="IU60" s="14">
        <v>240</v>
      </c>
      <c r="IV60" s="14">
        <v>40</v>
      </c>
      <c r="IW60" s="14">
        <v>30</v>
      </c>
      <c r="IX60" s="23">
        <f>INT(($HP60*$GI60*IU60*$HW60+$HQ60*$GJ60*$HX60*IV60+$HR60*$GK60*$HY60*IW60)+$IC60*IS60+($HQ60*$GJ60*$HX60*IT60*5*6/1.5+$HR60*$GK60*$HY60*IT60*5*6/2))</f>
        <v>13404157</v>
      </c>
      <c r="IY60" s="23">
        <f t="shared" si="98"/>
        <v>1</v>
      </c>
      <c r="IZ60" s="23">
        <f t="shared" si="99"/>
        <v>13404.16</v>
      </c>
      <c r="JA60" s="23"/>
      <c r="JB60" s="23"/>
      <c r="JC60" s="23"/>
      <c r="JG60">
        <f t="shared" si="121"/>
        <v>1.3102302108314552</v>
      </c>
      <c r="JH60">
        <f t="shared" si="122"/>
        <v>1.4700782965528929</v>
      </c>
      <c r="JJ60" s="14">
        <v>10</v>
      </c>
      <c r="JK60" s="14">
        <v>2</v>
      </c>
      <c r="JL60" s="14">
        <v>1.5</v>
      </c>
      <c r="JM60" s="23">
        <f>INT(($HP60*$GI60*$HW60*JJ60+$HQ60*$GJ60*$HX60*JK60+$HR60*$GK60*$HY60*JL60))</f>
        <v>455369</v>
      </c>
      <c r="JN60" s="23">
        <f t="shared" si="100"/>
        <v>0</v>
      </c>
      <c r="JO60" s="23">
        <f t="shared" si="101"/>
        <v>455369</v>
      </c>
      <c r="JP60" s="14">
        <v>30</v>
      </c>
      <c r="JQ60" s="14">
        <v>6</v>
      </c>
      <c r="JR60" s="14">
        <v>4</v>
      </c>
      <c r="JS60" s="23">
        <f>INT(($HP60*$GI60*$HW60*JP60+$HQ60*$GJ60*$HX60*JQ60+$HR60*$GK60*$HY60*JR60))</f>
        <v>1308355</v>
      </c>
      <c r="JT60" s="23">
        <f t="shared" si="102"/>
        <v>1</v>
      </c>
      <c r="JU60" s="23">
        <f t="shared" si="103"/>
        <v>1308.3599999999999</v>
      </c>
      <c r="JW60" s="23">
        <f t="shared" si="104"/>
        <v>1744473</v>
      </c>
      <c r="JX60" s="23">
        <f t="shared" si="105"/>
        <v>1</v>
      </c>
      <c r="JY60" s="23">
        <f t="shared" si="106"/>
        <v>1744.47</v>
      </c>
      <c r="JZ60" s="23">
        <f t="shared" si="113"/>
        <v>683054</v>
      </c>
      <c r="KA60" s="23">
        <f t="shared" si="108"/>
        <v>0</v>
      </c>
      <c r="KB60" s="23">
        <f t="shared" si="109"/>
        <v>683054</v>
      </c>
    </row>
    <row r="61" spans="1:288" ht="16.5" x14ac:dyDescent="0.2">
      <c r="A61">
        <v>26</v>
      </c>
      <c r="B61">
        <v>720</v>
      </c>
      <c r="C61" s="14">
        <f t="shared" si="39"/>
        <v>1</v>
      </c>
      <c r="D61" s="14">
        <v>57</v>
      </c>
      <c r="E61" s="14" t="s">
        <v>684</v>
      </c>
      <c r="F61" s="14">
        <v>165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D61" s="33"/>
      <c r="BF61" s="14">
        <f>ROUND((INDEX(新战舰养成!S$6:S$18,通天塔!$J61+1)+INDEX(新战舰养成!D$6:D$18,通天塔!$J61+1)*(通天塔!$G61-1))*INDEX(战舰突破!$D$6:$D$18,通天塔!$M61+1),0)</f>
        <v>10</v>
      </c>
      <c r="BG61" s="14">
        <f>ROUND((INDEX(新战舰养成!T$6:T$18,通天塔!$J61+1)+INDEX(新战舰养成!E$6:E$18,通天塔!$J61+1)*(通天塔!$G61-1))*INDEX(战舰突破!$D$6:$D$18,通天塔!$M61+1),0)</f>
        <v>20</v>
      </c>
      <c r="BH61" s="14">
        <f>ROUND((INDEX(新战舰养成!U$6:U$18,通天塔!$J61+1)+INDEX(新战舰养成!F$6:F$18,通天塔!$J61+1)*(通天塔!$G61-1))*INDEX(战舰突破!$D$6:$D$18,通天塔!$M61+1),0)</f>
        <v>5</v>
      </c>
      <c r="BI61" s="14">
        <f>ROUND((INDEX(新战舰养成!V$6:V$18,通天塔!$J61+1)+INDEX(新战舰养成!G$6:G$18,通天塔!$J61+1)*(通天塔!$G61-1))*INDEX(战舰突破!$D$6:$D$18,通天塔!$M61+1),0)</f>
        <v>300</v>
      </c>
      <c r="BJ61" s="14">
        <f>ROUND((INDEX(新战舰养成!W$6:W$18,通天塔!$J61+1)+INDEX(新战舰养成!H$6:H$18,通天塔!$J61+1)*(通天塔!$G61-1))*INDEX(战舰突破!$D$6:$D$18,通天塔!$M61+1),0)</f>
        <v>4</v>
      </c>
      <c r="BL61" s="14">
        <f>IF($H61&gt;0,ROUND((INDEX(新战舰养成!X$6:X$18,通天塔!$K61+1)+INDEX(新战舰养成!I$6:I$18,通天塔!$K61+1)*(通天塔!$H61-1))*INDEX(战舰突破!$D$6:$D$18,通天塔!$N61+1),0),0)</f>
        <v>0</v>
      </c>
      <c r="BM61" s="14">
        <f>IF($H61&gt;0,ROUND((INDEX(新战舰养成!Y$6:Y$18,通天塔!$K61+1)+INDEX(新战舰养成!J$6:J$18,通天塔!$K61+1)*(通天塔!$H61-1))*INDEX(战舰突破!$D$6:$D$18,通天塔!$N61+1),0),0)</f>
        <v>0</v>
      </c>
      <c r="BN61" s="14">
        <f>IF($H61&gt;0,ROUND((INDEX(新战舰养成!Z$6:Z$18,通天塔!$K61+1)+INDEX(新战舰养成!K$6:K$18,通天塔!$K61+1)*(通天塔!$H61-1))*INDEX(战舰突破!$D$6:$D$18,通天塔!$N61+1),0),0)</f>
        <v>0</v>
      </c>
      <c r="BO61" s="14">
        <f>IF($H61&gt;0,ROUND((INDEX(新战舰养成!AA$6:AA$18,通天塔!$K61+1)+INDEX(新战舰养成!L$6:L$18,通天塔!$K61+1)*(通天塔!$H61-1))*INDEX(战舰突破!$D$6:$D$18,通天塔!$N61+1),0),0)</f>
        <v>0</v>
      </c>
      <c r="BP61" s="14">
        <f>IF($H61&gt;0,ROUND((INDEX(新战舰养成!AB$6:AB$18,通天塔!$K61+1)+INDEX(新战舰养成!M$6:M$18,通天塔!$K61+1)*(通天塔!$H61-1))*INDEX(战舰突破!$D$6:$D$18,通天塔!$N61+1),0),0)</f>
        <v>0</v>
      </c>
      <c r="BR61" s="14">
        <f>IF($I61&gt;0,ROUND((INDEX(新战舰养成!AC$6:AC$18,通天塔!$L61+1)+INDEX(新战舰养成!I$6:I$18,通天塔!$L61+1)*(通天塔!$I61-1))*INDEX(战舰突破!$D$6:$D$18,通天塔!$O61+1),0),0)</f>
        <v>0</v>
      </c>
      <c r="BS61" s="14">
        <f>IF($I61&gt;0,ROUND((INDEX(新战舰养成!AD$6:AD$18,通天塔!$L61+1)+INDEX(新战舰养成!J$6:J$18,通天塔!$L61+1)*(通天塔!$I61-1))*INDEX(战舰突破!$D$6:$D$18,通天塔!$O61+1),0),0)</f>
        <v>0</v>
      </c>
      <c r="BT61" s="14">
        <f>IF($I61&gt;0,ROUND((INDEX(新战舰养成!AE$6:AE$18,通天塔!$L61+1)+INDEX(新战舰养成!K$6:K$18,通天塔!$L61+1)*(通天塔!$I61-1))*INDEX(战舰突破!$D$6:$D$18,通天塔!$O61+1),0),0)</f>
        <v>0</v>
      </c>
      <c r="BU61" s="14">
        <f>IF($I61&gt;0,ROUND((INDEX(新战舰养成!AF$6:AF$18,通天塔!$L61+1)+INDEX(新战舰养成!L$6:L$18,通天塔!$L61+1)*(通天塔!$I61-1))*INDEX(战舰突破!$D$6:$D$18,通天塔!$O61+1),0),0)</f>
        <v>0</v>
      </c>
      <c r="BV61" s="14">
        <f>IF($I61&gt;0,ROUND((INDEX(新战舰养成!AG$6:AG$18,通天塔!$L61+1)+INDEX(新战舰养成!M$6:M$18,通天塔!$L61+1)*(通天塔!$I61-1))*INDEX(战舰突破!$D$6:$D$18,通天塔!$O61+1),0),0)</f>
        <v>0</v>
      </c>
      <c r="BY61" s="14">
        <f>(INDEX(装备数值!$C$13:$G$116,通天塔!$P61*8+1,BY$2)+INDEX(装备数值!$C$13:$G$116,通天塔!$Q61*8+2,BY$2)+INDEX(装备数值!$C$13:$G$116,通天塔!$S61*8+3,BY$2)+INDEX(装备数值!$C$13:$G$116,通天塔!$R61*8+4,BY$2)+INDEX(装备数值!$C$13:$G$116,通天塔!$T61*8+5,BY$2)+INDEX(装备数值!$C$13:$G$116,通天塔!$U61*8+6,BY$2)+INDEX(装备数值!$C$13:$G$116,通天塔!$V61*8+7,BY$2)+INDEX(装备数值!$C$13:$G$116,通天塔!$W61*8+8,BY$2))</f>
        <v>0</v>
      </c>
      <c r="BZ61" s="14">
        <f>(INDEX(装备数值!$C$13:$G$116,通天塔!$P61*8+1,BZ$2)+INDEX(装备数值!$C$13:$G$116,通天塔!$Q61*8+2,BZ$2)+INDEX(装备数值!$C$13:$G$116,通天塔!$S61*8+3,BZ$2)+INDEX(装备数值!$C$13:$G$116,通天塔!$R61*8+4,BZ$2)+INDEX(装备数值!$C$13:$G$116,通天塔!$T61*8+5,BZ$2)+INDEX(装备数值!$C$13:$G$116,通天塔!$U61*8+6,BZ$2)+INDEX(装备数值!$C$13:$G$116,通天塔!$V61*8+7,BZ$2)+INDEX(装备数值!$C$13:$G$116,通天塔!$W61*8+8,BZ$2))</f>
        <v>0</v>
      </c>
      <c r="CA61" s="14">
        <f>(INDEX(装备数值!$C$13:$G$116,通天塔!$P61*8+1,CA$2)+INDEX(装备数值!$C$13:$G$116,通天塔!$Q61*8+2,CA$2)+INDEX(装备数值!$C$13:$G$116,通天塔!$S61*8+3,CA$2)+INDEX(装备数值!$C$13:$G$116,通天塔!$R61*8+4,CA$2)+INDEX(装备数值!$C$13:$G$116,通天塔!$T61*8+5,CA$2)+INDEX(装备数值!$C$13:$G$116,通天塔!$U61*8+6,CA$2)+INDEX(装备数值!$C$13:$G$116,通天塔!$V61*8+7,CA$2)+INDEX(装备数值!$C$13:$G$116,通天塔!$W61*8+8,CA$2))</f>
        <v>0</v>
      </c>
      <c r="CB61" s="14">
        <f>(INDEX(装备数值!$C$13:$G$116,通天塔!$P61*8+1,CB$2)+INDEX(装备数值!$C$13:$G$116,通天塔!$Q61*8+2,CB$2)+INDEX(装备数值!$C$13:$G$116,通天塔!$S61*8+3,CB$2)+INDEX(装备数值!$C$13:$G$116,通天塔!$R61*8+4,CB$2)+INDEX(装备数值!$C$13:$G$116,通天塔!$T61*8+5,CB$2)+INDEX(装备数值!$C$13:$G$116,通天塔!$U61*8+6,CB$2)+INDEX(装备数值!$C$13:$G$116,通天塔!$V61*8+7,CB$2)+INDEX(装备数值!$C$13:$G$116,通天塔!$W61*8+8,CB$2))</f>
        <v>0</v>
      </c>
      <c r="CC61" s="14">
        <f>(INDEX(装备数值!$C$13:$G$116,通天塔!$P61*8+1,CC$2)+INDEX(装备数值!$C$13:$G$116,通天塔!$Q61*8+2,CC$2)+INDEX(装备数值!$C$13:$G$116,通天塔!$S61*8+3,CC$2)+INDEX(装备数值!$C$13:$G$116,通天塔!$R61*8+4,CC$2)+INDEX(装备数值!$C$13:$G$116,通天塔!$T61*8+5,CC$2)+INDEX(装备数值!$C$13:$G$116,通天塔!$U61*8+6,CC$2)+INDEX(装备数值!$C$13:$G$116,通天塔!$V61*8+7,CC$2)+INDEX(装备数值!$C$13:$G$116,通天塔!$W61*8+8,CC$2))</f>
        <v>0</v>
      </c>
      <c r="CF61" s="14">
        <f>INDEX(装备数值!$I$13:$M$116,通天塔!$P61*8+1,CF$2)*$X61+INDEX(装备数值!$I$13:$M$116,通天塔!$Q61*8+2,CF$2)*$Y61+INDEX(装备数值!$I$13:$M$116,通天塔!$S61*8+3,CF$2)*$Z61+INDEX(装备数值!$I$13:$M$116,通天塔!$R61*8+4,CF$2)*$AA61+INDEX(装备数值!$I$13:$M$116,通天塔!$T61*8+5,CF$2)*$AB61+INDEX(装备数值!$I$13:$M$116,通天塔!$U61*8+6,CF$2)*$AC61+INDEX(装备数值!$I$13:$M$116,通天塔!$V61*8+7,CF$2)*$AD61+INDEX(装备数值!$I$13:$M$116,通天塔!$W61*8+8,CF$2)*$AE61</f>
        <v>0</v>
      </c>
      <c r="CG61" s="14">
        <f>INDEX(装备数值!$I$13:$M$116,通天塔!$P61*8+1,CG$2)*$X61+INDEX(装备数值!$I$13:$M$116,通天塔!$Q61*8+2,CG$2)*$Y61+INDEX(装备数值!$I$13:$M$116,通天塔!$S61*8+3,CG$2)*$Z61+INDEX(装备数值!$I$13:$M$116,通天塔!$R61*8+4,CG$2)*$AA61+INDEX(装备数值!$I$13:$M$116,通天塔!$T61*8+5,CG$2)*$AB61+INDEX(装备数值!$I$13:$M$116,通天塔!$U61*8+6,CG$2)*$AC61+INDEX(装备数值!$I$13:$M$116,通天塔!$V61*8+7,CG$2)*$AD61+INDEX(装备数值!$I$13:$M$116,通天塔!$W61*8+8,CG$2)*$AE61</f>
        <v>0</v>
      </c>
      <c r="CH61" s="14">
        <f>INDEX(装备数值!$I$13:$M$116,通天塔!$P61*8+1,CH$2)*$X61+INDEX(装备数值!$I$13:$M$116,通天塔!$Q61*8+2,CH$2)*$Y61+INDEX(装备数值!$I$13:$M$116,通天塔!$S61*8+3,CH$2)*$Z61+INDEX(装备数值!$I$13:$M$116,通天塔!$R61*8+4,CH$2)*$AA61+INDEX(装备数值!$I$13:$M$116,通天塔!$T61*8+5,CH$2)*$AB61+INDEX(装备数值!$I$13:$M$116,通天塔!$U61*8+6,CH$2)*$AC61+INDEX(装备数值!$I$13:$M$116,通天塔!$V61*8+7,CH$2)*$AD61+INDEX(装备数值!$I$13:$M$116,通天塔!$W61*8+8,CH$2)*$AE61</f>
        <v>0</v>
      </c>
      <c r="CI61" s="14">
        <f>INDEX(装备数值!$I$13:$M$116,通天塔!$P61*8+1,CI$2)*$X61+INDEX(装备数值!$I$13:$M$116,通天塔!$Q61*8+2,CI$2)*$Y61+INDEX(装备数值!$I$13:$M$116,通天塔!$S61*8+3,CI$2)*$Z61+INDEX(装备数值!$I$13:$M$116,通天塔!$R61*8+4,CI$2)*$AA61+INDEX(装备数值!$I$13:$M$116,通天塔!$T61*8+5,CI$2)*$AB61+INDEX(装备数值!$I$13:$M$116,通天塔!$U61*8+6,CI$2)*$AC61+INDEX(装备数值!$I$13:$M$116,通天塔!$V61*8+7,CI$2)*$AD61+INDEX(装备数值!$I$13:$M$116,通天塔!$W61*8+8,CI$2)*$AE61</f>
        <v>0</v>
      </c>
      <c r="CJ61" s="14">
        <f>INDEX(装备数值!$I$13:$M$116,通天塔!$P61*8+1,CJ$2)*$X61+INDEX(装备数值!$I$13:$M$116,通天塔!$Q61*8+2,CJ$2)*$Y61+INDEX(装备数值!$I$13:$M$116,通天塔!$S61*8+3,CJ$2)*$Z61+INDEX(装备数值!$I$13:$M$116,通天塔!$R61*8+4,CJ$2)*$AA61+INDEX(装备数值!$I$13:$M$116,通天塔!$T61*8+5,CJ$2)*$AB61+INDEX(装备数值!$I$13:$M$116,通天塔!$U61*8+6,CJ$2)*$AC61+INDEX(装备数值!$I$13:$M$116,通天塔!$V61*8+7,CJ$2)*$AD61+INDEX(装备数值!$I$13:$M$116,通天塔!$W61*8+8,CJ$2)*$AE61</f>
        <v>0</v>
      </c>
      <c r="CM61" s="14">
        <f>INDEX(装备数值!$X$13:$AH$116,$P61*8+1,CM$2)*$AF61+INDEX(装备数值!$X$13:$AH$116,$Q61*8+2,CM$2)*$AG61+INDEX(装备数值!$X$13:$AH$116,$S61*8+3,CM$2)*$AH61+INDEX(装备数值!$X$13:$AH$116,$R61*8+4,CM$2)*$AI61+INDEX(装备数值!$X$13:$AH$116,$T61*8+5,CM$2)*$AJ61+INDEX(装备数值!$X$13:$AH$116,$U61*8+6,CM$2)*$AK61+INDEX(装备数值!$X$13:$AH$116,$V61*8+7,CM$2)*$AL61+INDEX(装备数值!$X$13:$AH$116,$W61*8+8,CM$2)*$AM61</f>
        <v>0</v>
      </c>
      <c r="CN61" s="14">
        <f>INDEX(装备数值!$X$13:$AH$116,$P61*8+1,CN$2)*$AF61+INDEX(装备数值!$X$13:$AH$116,$Q61*8+2,CN$2)*$AG61+INDEX(装备数值!$X$13:$AH$116,$S61*8+3,CN$2)*$AH61+INDEX(装备数值!$X$13:$AH$116,$R61*8+4,CN$2)*$AI61+INDEX(装备数值!$X$13:$AH$116,$T61*8+5,CN$2)*$AJ61+INDEX(装备数值!$X$13:$AH$116,$U61*8+6,CN$2)*$AK61+INDEX(装备数值!$X$13:$AH$116,$V61*8+7,CN$2)*$AL61+INDEX(装备数值!$X$13:$AH$116,$W61*8+8,CN$2)*$AM61</f>
        <v>0</v>
      </c>
      <c r="CO61" s="14">
        <f>INDEX(装备数值!$X$13:$AH$116,$P61*8+1,CO$2)*$AF61+INDEX(装备数值!$X$13:$AH$116,$Q61*8+2,CO$2)*$AG61+INDEX(装备数值!$X$13:$AH$116,$S61*8+3,CO$2)*$AH61+INDEX(装备数值!$X$13:$AH$116,$R61*8+4,CO$2)*$AI61+INDEX(装备数值!$X$13:$AH$116,$T61*8+5,CO$2)*$AJ61+INDEX(装备数值!$X$13:$AH$116,$U61*8+6,CO$2)*$AK61+INDEX(装备数值!$X$13:$AH$116,$V61*8+7,CO$2)*$AL61+INDEX(装备数值!$X$13:$AH$116,$W61*8+8,CO$2)*$AM61</f>
        <v>0</v>
      </c>
      <c r="CP61" s="14">
        <f>INDEX(装备数值!$X$13:$AH$116,$P61*8+1,CP$2)*$AF61+INDEX(装备数值!$X$13:$AH$116,$Q61*8+2,CP$2)*$AG61+INDEX(装备数值!$X$13:$AH$116,$S61*8+3,CP$2)*$AH61+INDEX(装备数值!$X$13:$AH$116,$R61*8+4,CP$2)*$AI61+INDEX(装备数值!$X$13:$AH$116,$T61*8+5,CP$2)*$AJ61+INDEX(装备数值!$X$13:$AH$116,$U61*8+6,CP$2)*$AK61+INDEX(装备数值!$X$13:$AH$116,$V61*8+7,CP$2)*$AL61+INDEX(装备数值!$X$13:$AH$116,$W61*8+8,CP$2)*$AM61</f>
        <v>0</v>
      </c>
      <c r="CQ61" s="14">
        <f>INDEX(装备数值!$X$13:$AH$116,$P61*8+1,CQ$2)*$AF61+INDEX(装备数值!$X$13:$AH$116,$Q61*8+2,CQ$2)*$AG61+INDEX(装备数值!$X$13:$AH$116,$S61*8+3,CQ$2)*$AH61+INDEX(装备数值!$X$13:$AH$116,$R61*8+4,CQ$2)*$AI61+INDEX(装备数值!$X$13:$AH$116,$T61*8+5,CQ$2)*$AJ61+INDEX(装备数值!$X$13:$AH$116,$U61*8+6,CQ$2)*$AK61+INDEX(装备数值!$X$13:$AH$116,$V61*8+7,CQ$2)*$AL61+INDEX(装备数值!$X$13:$AH$116,$W61*8+8,CQ$2)*$AM61</f>
        <v>0</v>
      </c>
      <c r="CR61" s="14">
        <f>INDEX(装备数值!$X$13:$AH$116,$P61*8+1,CR$2)*$AF61+INDEX(装备数值!$X$13:$AH$116,$Q61*8+2,CR$2)*$AG61+INDEX(装备数值!$X$13:$AH$116,$S61*8+3,CR$2)*$AH61+INDEX(装备数值!$X$13:$AH$116,$R61*8+4,CR$2)*$AI61+INDEX(装备数值!$X$13:$AH$116,$T61*8+5,CR$2)*$AJ61+INDEX(装备数值!$X$13:$AH$116,$U61*8+6,CR$2)*$AK61+INDEX(装备数值!$X$13:$AH$116,$V61*8+7,CR$2)*$AL61+INDEX(装备数值!$X$13:$AH$116,$W61*8+8,CR$2)*$AM61</f>
        <v>0</v>
      </c>
      <c r="CS61" s="14">
        <f>INDEX(装备数值!$X$13:$AH$116,$P61*8+1,CS$2)*$AF61+INDEX(装备数值!$X$13:$AH$116,$Q61*8+2,CS$2)*$AG61+INDEX(装备数值!$X$13:$AH$116,$S61*8+3,CS$2)*$AH61+INDEX(装备数值!$X$13:$AH$116,$R61*8+4,CS$2)*$AI61+INDEX(装备数值!$X$13:$AH$116,$T61*8+5,CS$2)*$AJ61+INDEX(装备数值!$X$13:$AH$116,$U61*8+6,CS$2)*$AK61+INDEX(装备数值!$X$13:$AH$116,$V61*8+7,CS$2)*$AL61+INDEX(装备数值!$X$13:$AH$116,$W61*8+8,CS$2)*$AM61</f>
        <v>0</v>
      </c>
      <c r="CT61" s="14">
        <f>INDEX(装备数值!$X$13:$AH$116,$P61*8+1,CT$2)*$AF61+INDEX(装备数值!$X$13:$AH$116,$Q61*8+2,CT$2)*$AG61+INDEX(装备数值!$X$13:$AH$116,$S61*8+3,CT$2)*$AH61+INDEX(装备数值!$X$13:$AH$116,$R61*8+4,CT$2)*$AI61+INDEX(装备数值!$X$13:$AH$116,$T61*8+5,CT$2)*$AJ61+INDEX(装备数值!$X$13:$AH$116,$U61*8+6,CT$2)*$AK61+INDEX(装备数值!$X$13:$AH$116,$V61*8+7,CT$2)*$AL61+INDEX(装备数值!$X$13:$AH$116,$W61*8+8,CT$2)*$AM61</f>
        <v>0</v>
      </c>
      <c r="CU61" s="14">
        <f>INDEX(装备数值!$X$13:$AH$116,$P61*8+1,CU$2)*$AF61+INDEX(装备数值!$X$13:$AH$116,$Q61*8+2,CU$2)*$AG61+INDEX(装备数值!$X$13:$AH$116,$S61*8+3,CU$2)*$AH61+INDEX(装备数值!$X$13:$AH$116,$R61*8+4,CU$2)*$AI61+INDEX(装备数值!$X$13:$AH$116,$T61*8+5,CU$2)*$AJ61+INDEX(装备数值!$X$13:$AH$116,$U61*8+6,CU$2)*$AK61+INDEX(装备数值!$X$13:$AH$116,$V61*8+7,CU$2)*$AL61+INDEX(装备数值!$X$13:$AH$116,$W61*8+8,CU$2)*$AM61</f>
        <v>0</v>
      </c>
      <c r="CV61" s="14">
        <f>INDEX(装备数值!$X$13:$AH$116,$P61*8+1,CV$2)*$AF61+INDEX(装备数值!$X$13:$AH$116,$Q61*8+2,CV$2)*$AG61+INDEX(装备数值!$X$13:$AH$116,$S61*8+3,CV$2)*$AH61+INDEX(装备数值!$X$13:$AH$116,$R61*8+4,CV$2)*$AI61+INDEX(装备数值!$X$13:$AH$116,$T61*8+5,CV$2)*$AJ61+INDEX(装备数值!$X$13:$AH$116,$U61*8+6,CV$2)*$AK61+INDEX(装备数值!$X$13:$AH$116,$V61*8+7,CV$2)*$AL61+INDEX(装备数值!$X$13:$AH$116,$W61*8+8,CV$2)*$AM61</f>
        <v>0</v>
      </c>
      <c r="CW61" s="14">
        <f>INDEX(装备数值!$X$13:$AH$116,$P61*8+1,CW$2)*$AF61+INDEX(装备数值!$X$13:$AH$116,$Q61*8+2,CW$2)*$AG61+INDEX(装备数值!$X$13:$AH$116,$S61*8+3,CW$2)*$AH61+INDEX(装备数值!$X$13:$AH$116,$R61*8+4,CW$2)*$AI61+INDEX(装备数值!$X$13:$AH$116,$T61*8+5,CW$2)*$AJ61+INDEX(装备数值!$X$13:$AH$116,$U61*8+6,CW$2)*$AK61+INDEX(装备数值!$X$13:$AH$116,$V61*8+7,CW$2)*$AL61+INDEX(装备数值!$X$13:$AH$116,$W61*8+8,CW$2)*$AM61</f>
        <v>0</v>
      </c>
      <c r="CY61" s="14">
        <f>INDEX(装备数值!$AN$17:$AN$117,MATCH(MIN($X61:$AE61),装备数值!$AO$17:$AO$117,1))</f>
        <v>0</v>
      </c>
      <c r="CZ61" s="14">
        <f>IF(COUNTIF($P61:$W61,"&gt;"&amp;0)=8,INDEX(装备数值!AR$17:AR$117,$CY61+1),0)</f>
        <v>0</v>
      </c>
      <c r="DA61" s="14">
        <f>IF(COUNTIF($P61:$W61,"&gt;"&amp;0)=8,INDEX(装备数值!AS$17:AS$117,$CY61+1),0)</f>
        <v>0</v>
      </c>
      <c r="DB61" s="14">
        <f>IF(COUNTIF($P61:$W61,"&gt;"&amp;0)=8,INDEX(装备数值!AT$17:AT$117,$CY61+1),0)</f>
        <v>0</v>
      </c>
      <c r="DC61" s="14">
        <f>IF(COUNTIF($P61:$W61,"&gt;"&amp;0)=8,INDEX(装备数值!AU$17:AU$117,$CY61+1),0)</f>
        <v>0</v>
      </c>
      <c r="DD61" s="14">
        <f>IF(COUNTIF($P61:$W61,"&gt;"&amp;0)=8,INDEX(装备数值!AV$17:AV$117,$CY61+1),0)</f>
        <v>0</v>
      </c>
      <c r="DF61" s="14">
        <f>INDEX(装备数值!$AY$17:$AY$77,MATCH(MIN($AF61:$AM61),装备数值!$AZ$17:$AZ$77,1))</f>
        <v>0</v>
      </c>
      <c r="DG61" s="26">
        <f>INDEX(装备数值!BA$17:BA$77,通天塔!DF61+1)</f>
        <v>0</v>
      </c>
      <c r="DH61" s="26">
        <f>INDEX(装备数值!BA$17:BA$77,通天塔!DF61+1)</f>
        <v>0</v>
      </c>
      <c r="DJ61" s="14">
        <f t="shared" si="40"/>
        <v>0</v>
      </c>
      <c r="DK61" s="14">
        <f>VLOOKUP(DJ61,军阶与晶片数值!$W$6:$X$27,2)</f>
        <v>0</v>
      </c>
      <c r="DL61" s="14">
        <f>INDEX(军阶与晶片数值!Y$6:Y$27,$DK61+1)</f>
        <v>0</v>
      </c>
      <c r="DM61" s="14">
        <f>INDEX(军阶与晶片数值!Z$6:Z$27,$DK61+1)</f>
        <v>0</v>
      </c>
      <c r="DN61" s="14">
        <f>INDEX(军阶与晶片数值!AA$6:AA$27,$DK61+1)</f>
        <v>0</v>
      </c>
      <c r="DO61" s="14">
        <f>INDEX(军阶与晶片数值!AB$6:AB$27,$DK61+1)</f>
        <v>0</v>
      </c>
      <c r="DP61" s="29">
        <f>INDEX(军阶与晶片数值!AC$6:AC$27,$DK61+1)</f>
        <v>0</v>
      </c>
      <c r="DQ61" s="29">
        <f>INDEX(军阶与晶片数值!AD$6:AD$27,$DK61+1)</f>
        <v>0</v>
      </c>
      <c r="DS61" s="26">
        <f>INDEX(军阶与晶片数值!I$6:I$16,AN61+1)</f>
        <v>0</v>
      </c>
      <c r="DT61" s="26">
        <f>INDEX(军阶与晶片数值!M$6:M$16,AO61+1)</f>
        <v>0</v>
      </c>
      <c r="DU61" s="26">
        <f>INDEX(军阶与晶片数值!J$6:J$16,AP61+1)</f>
        <v>0</v>
      </c>
      <c r="DV61" s="26">
        <f>INDEX(军阶与晶片数值!K$6:K$16,AQ61+1)</f>
        <v>0</v>
      </c>
      <c r="DW61" s="26">
        <f>INDEX(军阶与晶片数值!L$6:L$16,AR61+1)</f>
        <v>0</v>
      </c>
      <c r="DX61" s="28">
        <f>INDEX(军阶与晶片数值!N$6:N$16,AS61+1)</f>
        <v>0</v>
      </c>
      <c r="DY61" s="28">
        <f>INDEX(军阶与晶片数值!O$6:O$16,AT61+1)</f>
        <v>0</v>
      </c>
      <c r="DZ61" s="28">
        <f>INDEX(军阶与晶片数值!P$6:P$16,AU61+1)</f>
        <v>0</v>
      </c>
      <c r="EA61" s="28">
        <f>INDEX(军阶与晶片数值!Q$6:Q$16,AV61+1)</f>
        <v>0</v>
      </c>
      <c r="EB61" s="26">
        <f>INDEX(军阶与晶片数值!R$6:R$16,AW61+1)</f>
        <v>0</v>
      </c>
      <c r="EC61" s="26">
        <f>INDEX(军阶与晶片数值!S$6:S$16,AX61+1)</f>
        <v>0</v>
      </c>
      <c r="ED61" s="26">
        <f>INDEX(军阶与晶片数值!T$6:T$16,AY61+1)</f>
        <v>0</v>
      </c>
      <c r="EE61" s="26">
        <f>INDEX(军阶与晶片数值!U$6:U$16,AZ61+1)</f>
        <v>0</v>
      </c>
      <c r="EG61" s="26">
        <f>INDEX(军阶与晶片数值!$C$6:$C$36,通天塔!$BA61+1)</f>
        <v>0</v>
      </c>
      <c r="EH61" s="26">
        <f>INDEX(军阶与晶片数值!$C$6:$C$36,通天塔!$BA61+1)</f>
        <v>0</v>
      </c>
      <c r="EI61" s="26">
        <f>INDEX(军阶与晶片数值!$C$6:$C$36,通天塔!$BA61+1)</f>
        <v>0</v>
      </c>
      <c r="EJ61" s="26">
        <f>INDEX(军阶与晶片数值!$C$6:$C$36,通天塔!$BA61+1)</f>
        <v>0</v>
      </c>
      <c r="EK61" s="26">
        <f>INDEX(军阶与晶片数值!$C$6:$C$36,通天塔!$BA61+1)</f>
        <v>0</v>
      </c>
      <c r="EM61" s="14">
        <f>INDEX(战舰突破!$H$6:$H$18,通天塔!$J61+1)+INDEX(战舰突破!$H$23:$H$35,通天塔!$K61+1)+INDEX(战舰突破!$H$40:$H$52,通天塔!$L61+1)</f>
        <v>0</v>
      </c>
      <c r="EN61" s="14">
        <f>INDEX(战舰突破!$I$6:$I$18,通天塔!$J61+1)+INDEX(战舰突破!$I$23:$I$35,通天塔!$K61+1)+INDEX(战舰突破!$I$40:$I$52,通天塔!$L61+1)</f>
        <v>0</v>
      </c>
      <c r="EO61" s="14">
        <f>INDEX(战舰突破!$J$6:$J$18,通天塔!$J61+1)+INDEX(战舰突破!$J$23:$J$35,通天塔!$K61+1)+INDEX(战舰突破!$J$40:$J$52,通天塔!$L61+1)</f>
        <v>0</v>
      </c>
      <c r="EP61" s="14">
        <f>INDEX(战舰突破!$K$6:$K$18,通天塔!$J61+1)+INDEX(战舰突破!$K$23:$K$35,通天塔!$K61+1)+INDEX(战舰突破!$K$40:$K$52,通天塔!$L61+1)</f>
        <v>0</v>
      </c>
      <c r="EQ61" s="14">
        <f>INDEX(战舰突破!$L$6:$L$18,通天塔!$J61+1)+INDEX(战舰突破!$L$23:$L$35,通天塔!$K61+1)+INDEX(战舰突破!$L$40:$L$52,通天塔!$L61+1)</f>
        <v>0</v>
      </c>
      <c r="ER61" s="18">
        <f>INDEX(战舰突破!$N$6:$N$18,通天塔!$J61+1)+INDEX(战舰突破!$N$23:$N$35,通天塔!$K61+1)+INDEX(战舰突破!$N$40:$N$52,通天塔!$L61+1)</f>
        <v>0</v>
      </c>
      <c r="ES61" s="18">
        <f>INDEX(战舰突破!$O$6:$O$18,通天塔!$J61+1)+INDEX(战舰突破!$O$23:$O$35,通天塔!$K61+1)+INDEX(战舰突破!$O$40:$O$52,通天塔!$L61+1)</f>
        <v>0</v>
      </c>
      <c r="ET61" s="18">
        <f>INDEX(战舰突破!$P$6:$P$18,通天塔!$J61+1)+INDEX(战舰突破!$P$23:$P$35,通天塔!$K61+1)+INDEX(战舰突破!$P$40:$P$52,通天塔!$L61+1)</f>
        <v>0</v>
      </c>
      <c r="EU61" s="18">
        <f>INDEX(战舰突破!$Q$6:$Q$18,通天塔!$J61+1)+INDEX(战舰突破!$Q$23:$Q$35,通天塔!$K61+1)+INDEX(战舰突破!$Q$40:$Q$52,通天塔!$L61+1)</f>
        <v>0</v>
      </c>
      <c r="EV61" s="18">
        <f>INDEX(战舰突破!$R$6:$R$18,通天塔!$J61+1)+INDEX(战舰突破!$R$23:$R$35,通天塔!$K61+1)+INDEX(战舰突破!$R$40:$R$52,通天塔!$L61+1)</f>
        <v>0</v>
      </c>
      <c r="EW61" s="18">
        <f>INDEX(战舰突破!$M$6:$M$18,通天塔!$J61+1)+INDEX(战舰突破!$M$23:$M$35,通天塔!$K61+1)+INDEX(战舰突破!$M$40:$M$52,通天塔!$L61+1)</f>
        <v>0</v>
      </c>
      <c r="EX61" s="22">
        <f>INDEX(战舰突破!$W$6:$W$18,通天塔!$J61+1)+INDEX(战舰突破!$W$23:$W$35,通天塔!$K61+1)+INDEX(战舰突破!$W$40:$W$52,通天塔!$L61+1)</f>
        <v>0.3</v>
      </c>
      <c r="FA61" s="14">
        <f>INDEX(战舰突破!$S$6:$S$18,通天塔!$J61+1)</f>
        <v>0</v>
      </c>
      <c r="FB61" s="14">
        <f>INDEX(战舰突破!$T$6:$T$18,通天塔!$J61+1)</f>
        <v>0</v>
      </c>
      <c r="FC61" s="14">
        <f>INDEX(战舰突破!$U$6:$U$18,通天塔!$J61+1)</f>
        <v>0</v>
      </c>
      <c r="FD61" s="14">
        <f>INDEX(战舰突破!$V$6:$V$18,通天塔!$J61+1)</f>
        <v>0</v>
      </c>
      <c r="FE61" s="14">
        <f>INDEX(战舰突破!$X$6:$X$18,通天塔!$J61+1)</f>
        <v>1</v>
      </c>
      <c r="FG61" s="14">
        <f>INDEX(战舰突破!$S$23:$S$35,通天塔!$J61+1)</f>
        <v>0</v>
      </c>
      <c r="FH61" s="14">
        <f>INDEX(战舰突破!$T$23:$T$35,通天塔!$J61+1)</f>
        <v>0</v>
      </c>
      <c r="FI61" s="14">
        <f>INDEX(战舰突破!$U$23:$U$35,通天塔!$J61+1)</f>
        <v>0</v>
      </c>
      <c r="FJ61" s="14">
        <f>INDEX(战舰突破!$V$23:$V$35,通天塔!$J61+1)</f>
        <v>0</v>
      </c>
      <c r="FK61" s="14">
        <f>INDEX(战舰突破!$X$23:$X$35,通天塔!$J61+1)</f>
        <v>15</v>
      </c>
      <c r="FM61" s="14">
        <f>INDEX(战舰突破!$S$40:$S$52,通天塔!$J61+1)</f>
        <v>0</v>
      </c>
      <c r="FN61" s="14">
        <f>INDEX(战舰突破!$T$40:$T$52,通天塔!$J61+1)</f>
        <v>0</v>
      </c>
      <c r="FO61" s="14">
        <f>INDEX(战舰突破!$U$40:$U$52,通天塔!$J61+1)</f>
        <v>0</v>
      </c>
      <c r="FP61" s="14">
        <f>INDEX(战舰突破!$V$40:$V$52,通天塔!$J61+1)</f>
        <v>0</v>
      </c>
      <c r="FQ61" s="14">
        <f>INDEX(战舰突破!$X$40:$X$52,通天塔!$J61+1)</f>
        <v>25</v>
      </c>
      <c r="FT61" s="14">
        <f t="shared" si="41"/>
        <v>10</v>
      </c>
      <c r="FU61" s="14">
        <f t="shared" si="42"/>
        <v>0</v>
      </c>
      <c r="FV61" s="14">
        <f t="shared" si="43"/>
        <v>0</v>
      </c>
      <c r="FW61" s="14">
        <f t="shared" si="44"/>
        <v>20</v>
      </c>
      <c r="FX61" s="14">
        <f t="shared" si="45"/>
        <v>5</v>
      </c>
      <c r="FY61" s="14">
        <f t="shared" si="46"/>
        <v>300</v>
      </c>
      <c r="FZ61" s="14">
        <f t="shared" si="47"/>
        <v>4</v>
      </c>
      <c r="GA61" s="28">
        <f t="shared" si="48"/>
        <v>0</v>
      </c>
      <c r="GB61" s="28">
        <f t="shared" si="49"/>
        <v>0</v>
      </c>
      <c r="GC61" s="28">
        <f t="shared" si="50"/>
        <v>0</v>
      </c>
      <c r="GD61" s="28">
        <f t="shared" si="51"/>
        <v>0</v>
      </c>
      <c r="GE61" s="28">
        <f t="shared" si="52"/>
        <v>1</v>
      </c>
      <c r="GF61" s="28">
        <f t="shared" si="53"/>
        <v>1</v>
      </c>
      <c r="GG61" s="28">
        <f t="shared" si="54"/>
        <v>0</v>
      </c>
      <c r="GH61" s="28">
        <f t="shared" si="55"/>
        <v>0</v>
      </c>
      <c r="GI61" s="14">
        <f t="shared" si="56"/>
        <v>1</v>
      </c>
      <c r="GJ61" s="14">
        <f t="shared" si="57"/>
        <v>1</v>
      </c>
      <c r="GK61" s="14">
        <f t="shared" si="58"/>
        <v>1</v>
      </c>
      <c r="GL61" s="18">
        <f t="shared" si="59"/>
        <v>1</v>
      </c>
      <c r="GM61" s="18">
        <f t="shared" si="60"/>
        <v>1</v>
      </c>
      <c r="GN61" s="18">
        <f t="shared" si="61"/>
        <v>1</v>
      </c>
      <c r="GO61" s="29">
        <f t="shared" si="123"/>
        <v>150</v>
      </c>
      <c r="GP61" s="29">
        <f t="shared" si="123"/>
        <v>450</v>
      </c>
      <c r="GQ61" s="29">
        <f t="shared" si="123"/>
        <v>450</v>
      </c>
      <c r="GR61" s="26">
        <f t="shared" si="63"/>
        <v>0</v>
      </c>
      <c r="GS61" s="26">
        <f t="shared" si="64"/>
        <v>0</v>
      </c>
      <c r="GT61" s="26">
        <f t="shared" si="65"/>
        <v>0</v>
      </c>
      <c r="GU61" s="14">
        <f t="shared" si="66"/>
        <v>2</v>
      </c>
      <c r="GV61" s="14">
        <f t="shared" si="67"/>
        <v>2</v>
      </c>
      <c r="GW61" s="14">
        <f t="shared" si="68"/>
        <v>2</v>
      </c>
      <c r="GX61" s="14">
        <f t="shared" si="69"/>
        <v>1</v>
      </c>
      <c r="GY61" s="14">
        <f t="shared" si="70"/>
        <v>15</v>
      </c>
      <c r="GZ61" s="14">
        <f t="shared" si="71"/>
        <v>25</v>
      </c>
      <c r="HA61">
        <v>57</v>
      </c>
      <c r="HB61" s="14">
        <f t="shared" si="72"/>
        <v>1080</v>
      </c>
      <c r="HD61" s="14">
        <f t="shared" si="73"/>
        <v>10</v>
      </c>
      <c r="HE61" s="14">
        <f t="shared" si="74"/>
        <v>20</v>
      </c>
      <c r="HF61" s="29">
        <f t="shared" si="75"/>
        <v>0</v>
      </c>
      <c r="HG61" s="29">
        <f t="shared" si="76"/>
        <v>0</v>
      </c>
      <c r="HH61" s="29">
        <f t="shared" si="77"/>
        <v>0</v>
      </c>
      <c r="HI61" s="29">
        <f t="shared" si="78"/>
        <v>0</v>
      </c>
      <c r="HJ61" s="14">
        <f t="shared" si="79"/>
        <v>1</v>
      </c>
      <c r="HK61" s="14">
        <f t="shared" si="80"/>
        <v>1</v>
      </c>
      <c r="HL61" s="14">
        <f t="shared" si="81"/>
        <v>1</v>
      </c>
      <c r="HM61" s="14">
        <f t="shared" si="82"/>
        <v>20</v>
      </c>
      <c r="HN61" s="26">
        <f t="shared" si="83"/>
        <v>0</v>
      </c>
      <c r="HO61" s="26">
        <f t="shared" si="84"/>
        <v>0.3</v>
      </c>
      <c r="HP61" s="29">
        <f t="shared" si="85"/>
        <v>0</v>
      </c>
      <c r="HQ61" s="29">
        <f t="shared" si="86"/>
        <v>0</v>
      </c>
      <c r="HR61" s="29">
        <f t="shared" si="87"/>
        <v>0</v>
      </c>
      <c r="HS61" s="26">
        <f t="shared" si="88"/>
        <v>0.05</v>
      </c>
      <c r="HT61" s="26">
        <f t="shared" si="89"/>
        <v>0.15</v>
      </c>
      <c r="HU61" s="26">
        <f t="shared" si="90"/>
        <v>0.15</v>
      </c>
      <c r="HV61" s="26">
        <f t="shared" si="91"/>
        <v>0</v>
      </c>
      <c r="HW61" s="29">
        <f t="shared" si="114"/>
        <v>1.05</v>
      </c>
      <c r="HX61" s="29">
        <f t="shared" si="115"/>
        <v>1.1499999999999999</v>
      </c>
      <c r="HY61" s="29">
        <f t="shared" si="116"/>
        <v>1.1499999999999999</v>
      </c>
      <c r="HZ61" s="29">
        <f t="shared" si="117"/>
        <v>0</v>
      </c>
      <c r="IA61" s="29">
        <f t="shared" si="118"/>
        <v>0</v>
      </c>
      <c r="IB61" s="29">
        <f t="shared" si="119"/>
        <v>0</v>
      </c>
      <c r="IC61" s="29">
        <f t="shared" si="120"/>
        <v>200</v>
      </c>
      <c r="ID61" s="14">
        <f t="shared" si="92"/>
        <v>0</v>
      </c>
      <c r="IH61" s="14"/>
      <c r="II61" s="14"/>
      <c r="IJ61" s="14"/>
      <c r="IK61" s="14"/>
      <c r="IL61" s="14"/>
      <c r="IM61" s="23">
        <v>0</v>
      </c>
      <c r="IN61" s="23">
        <v>0</v>
      </c>
      <c r="IO61" s="23">
        <v>0</v>
      </c>
      <c r="IP61" s="23">
        <v>0</v>
      </c>
      <c r="IQ61" s="23">
        <v>0</v>
      </c>
      <c r="IR61" s="23">
        <v>0</v>
      </c>
      <c r="IS61" s="14"/>
      <c r="IT61" s="14"/>
      <c r="IU61" s="14"/>
      <c r="IV61" s="14"/>
      <c r="IW61" s="14"/>
      <c r="IX61" s="23">
        <v>0</v>
      </c>
      <c r="IY61" s="23">
        <v>0</v>
      </c>
      <c r="IZ61" s="23">
        <v>0</v>
      </c>
      <c r="JA61" s="23"/>
      <c r="JB61" s="23"/>
      <c r="JC61" s="23"/>
      <c r="JG61">
        <f t="shared" si="121"/>
        <v>1.6000766503784611</v>
      </c>
      <c r="JH61">
        <f t="shared" si="122"/>
        <v>1.6000766503784611</v>
      </c>
      <c r="JJ61" s="14"/>
      <c r="JK61" s="14"/>
      <c r="JL61" s="14"/>
      <c r="JM61" s="23">
        <v>0</v>
      </c>
      <c r="JN61" s="23">
        <v>0</v>
      </c>
      <c r="JO61" s="23">
        <v>0</v>
      </c>
      <c r="JP61" s="14"/>
      <c r="JQ61" s="14"/>
      <c r="JR61" s="14"/>
      <c r="JS61" s="23">
        <v>0</v>
      </c>
      <c r="JT61" s="23">
        <v>0</v>
      </c>
      <c r="JU61" s="23">
        <v>0</v>
      </c>
      <c r="JW61" s="23"/>
      <c r="JX61" s="23">
        <v>0</v>
      </c>
      <c r="JY61" s="23">
        <v>0</v>
      </c>
      <c r="JZ61" s="23"/>
      <c r="KA61" s="23">
        <v>0</v>
      </c>
      <c r="KB61" s="23">
        <v>0</v>
      </c>
    </row>
    <row r="62" spans="1:288" ht="16.5" x14ac:dyDescent="0.2">
      <c r="A62">
        <v>27</v>
      </c>
      <c r="B62">
        <v>740</v>
      </c>
      <c r="C62" s="14">
        <f t="shared" si="39"/>
        <v>1</v>
      </c>
      <c r="D62" s="14">
        <v>58</v>
      </c>
      <c r="E62" s="14" t="s">
        <v>746</v>
      </c>
      <c r="F62" s="14">
        <v>170</v>
      </c>
      <c r="G62" s="14">
        <v>170</v>
      </c>
      <c r="H62" s="14">
        <v>170</v>
      </c>
      <c r="I62" s="14">
        <v>170</v>
      </c>
      <c r="J62" s="14">
        <v>4</v>
      </c>
      <c r="K62" s="14">
        <v>4</v>
      </c>
      <c r="L62" s="14">
        <v>4</v>
      </c>
      <c r="M62" s="14">
        <v>2</v>
      </c>
      <c r="N62" s="14">
        <v>2</v>
      </c>
      <c r="O62" s="14">
        <v>2</v>
      </c>
      <c r="P62" s="14">
        <v>5</v>
      </c>
      <c r="Q62" s="14">
        <v>5</v>
      </c>
      <c r="R62" s="14">
        <v>5</v>
      </c>
      <c r="S62" s="14">
        <v>5</v>
      </c>
      <c r="T62" s="14">
        <v>5</v>
      </c>
      <c r="U62" s="14">
        <v>5</v>
      </c>
      <c r="V62" s="14">
        <v>5</v>
      </c>
      <c r="W62" s="14">
        <v>5</v>
      </c>
      <c r="X62" s="14">
        <v>170</v>
      </c>
      <c r="Y62" s="14">
        <v>170</v>
      </c>
      <c r="Z62" s="14">
        <v>170</v>
      </c>
      <c r="AA62" s="14">
        <v>170</v>
      </c>
      <c r="AB62" s="14">
        <v>170</v>
      </c>
      <c r="AC62" s="14">
        <v>170</v>
      </c>
      <c r="AD62" s="14">
        <v>170</v>
      </c>
      <c r="AE62" s="14">
        <v>170</v>
      </c>
      <c r="AF62" s="14">
        <v>20</v>
      </c>
      <c r="AG62" s="14">
        <v>21</v>
      </c>
      <c r="AH62" s="14">
        <v>21</v>
      </c>
      <c r="AI62" s="14">
        <v>21</v>
      </c>
      <c r="AJ62" s="14">
        <v>21</v>
      </c>
      <c r="AK62" s="14">
        <v>21</v>
      </c>
      <c r="AL62" s="14">
        <v>20</v>
      </c>
      <c r="AM62" s="14">
        <v>20</v>
      </c>
      <c r="AN62" s="14">
        <v>2</v>
      </c>
      <c r="AO62" s="14">
        <v>3</v>
      </c>
      <c r="AP62" s="14">
        <v>3</v>
      </c>
      <c r="AQ62" s="14">
        <v>3</v>
      </c>
      <c r="AR62" s="14">
        <v>3</v>
      </c>
      <c r="AS62" s="14">
        <v>0</v>
      </c>
      <c r="AT62" s="14">
        <v>0</v>
      </c>
      <c r="AU62" s="14">
        <v>0</v>
      </c>
      <c r="AV62" s="14">
        <v>0</v>
      </c>
      <c r="AW62" s="14">
        <v>2</v>
      </c>
      <c r="AX62" s="14">
        <v>1</v>
      </c>
      <c r="AY62" s="14">
        <v>0</v>
      </c>
      <c r="AZ62" s="14">
        <v>0</v>
      </c>
      <c r="BA62" s="14">
        <v>10</v>
      </c>
      <c r="BD62" s="33"/>
      <c r="BF62" s="14">
        <f>ROUND((INDEX(新战舰养成!S$6:S$18,通天塔!$J62+1)+INDEX(新战舰养成!D$6:D$18,通天塔!$J62+1)*(通天塔!$G62-1))*INDEX(战舰突破!$D$6:$D$18,通天塔!$M62+1),0)</f>
        <v>12790</v>
      </c>
      <c r="BG62" s="14">
        <f>ROUND((INDEX(新战舰养成!T$6:T$18,通天塔!$J62+1)+INDEX(新战舰养成!E$6:E$18,通天塔!$J62+1)*(通天塔!$G62-1))*INDEX(战舰突破!$D$6:$D$18,通天塔!$M62+1),0)</f>
        <v>102245</v>
      </c>
      <c r="BH62" s="14">
        <f>ROUND((INDEX(新战舰养成!U$6:U$18,通天塔!$J62+1)+INDEX(新战舰养成!F$6:F$18,通天塔!$J62+1)*(通天塔!$G62-1))*INDEX(战舰突破!$D$6:$D$18,通天塔!$M62+1),0)</f>
        <v>6490</v>
      </c>
      <c r="BI62" s="14">
        <f>ROUND((INDEX(新战舰养成!V$6:V$18,通天塔!$J62+1)+INDEX(新战舰养成!G$6:G$18,通天塔!$J62+1)*(通天塔!$G62-1))*INDEX(战舰突破!$D$6:$D$18,通天塔!$M62+1),0)</f>
        <v>360</v>
      </c>
      <c r="BJ62" s="14">
        <f>ROUND((INDEX(新战舰养成!W$6:W$18,通天塔!$J62+1)+INDEX(新战舰养成!H$6:H$18,通天塔!$J62+1)*(通天塔!$G62-1))*INDEX(战舰突破!$D$6:$D$18,通天塔!$M62+1),0)</f>
        <v>5</v>
      </c>
      <c r="BL62" s="14">
        <f>IF($H62&gt;0,ROUND((INDEX(新战舰养成!X$6:X$18,通天塔!$K62+1)+INDEX(新战舰养成!I$6:I$18,通天塔!$K62+1)*(通天塔!$H62-1))*INDEX(战舰突破!$D$6:$D$18,通天塔!$N62+1),0),0)</f>
        <v>13126</v>
      </c>
      <c r="BM62" s="14">
        <f>IF($H62&gt;0,ROUND((INDEX(新战舰养成!Y$6:Y$18,通天塔!$K62+1)+INDEX(新战舰养成!J$6:J$18,通天塔!$K62+1)*(通天塔!$H62-1))*INDEX(战舰突破!$D$6:$D$18,通天塔!$N62+1),0),0)</f>
        <v>0</v>
      </c>
      <c r="BN62" s="14">
        <f>IF($H62&gt;0,ROUND((INDEX(新战舰养成!Z$6:Z$18,通天塔!$K62+1)+INDEX(新战舰养成!K$6:K$18,通天塔!$K62+1)*(通天塔!$H62-1))*INDEX(战舰突破!$D$6:$D$18,通天塔!$N62+1),0),0)</f>
        <v>0</v>
      </c>
      <c r="BO62" s="14">
        <f>IF($H62&gt;0,ROUND((INDEX(新战舰养成!AA$6:AA$18,通天塔!$K62+1)+INDEX(新战舰养成!L$6:L$18,通天塔!$K62+1)*(通天塔!$H62-1))*INDEX(战舰突破!$D$6:$D$18,通天塔!$N62+1),0),0)</f>
        <v>127896</v>
      </c>
      <c r="BP62" s="14">
        <f>IF($H62&gt;0,ROUND((INDEX(新战舰养成!AB$6:AB$18,通天塔!$K62+1)+INDEX(新战舰养成!M$6:M$18,通天塔!$K62+1)*(通天塔!$H62-1))*INDEX(战舰突破!$D$6:$D$18,通天塔!$N62+1),0),0)</f>
        <v>2474</v>
      </c>
      <c r="BR62" s="14">
        <f>IF($I62&gt;0,ROUND((INDEX(新战舰养成!AC$6:AC$18,通天塔!$L62+1)+INDEX(新战舰养成!I$6:I$18,通天塔!$L62+1)*(通天塔!$I62-1))*INDEX(战舰突破!$D$6:$D$18,通天塔!$O62+1),0),0)</f>
        <v>13486</v>
      </c>
      <c r="BS62" s="14">
        <f>IF($I62&gt;0,ROUND((INDEX(新战舰养成!AD$6:AD$18,通天塔!$L62+1)+INDEX(新战舰养成!J$6:J$18,通天塔!$L62+1)*(通天塔!$I62-1))*INDEX(战舰突破!$D$6:$D$18,通天塔!$O62+1),0),0)</f>
        <v>0</v>
      </c>
      <c r="BT62" s="14">
        <f>IF($I62&gt;0,ROUND((INDEX(新战舰养成!AE$6:AE$18,通天塔!$L62+1)+INDEX(新战舰养成!K$6:K$18,通天塔!$L62+1)*(通天塔!$I62-1))*INDEX(战舰突破!$D$6:$D$18,通天塔!$O62+1),0),0)</f>
        <v>0</v>
      </c>
      <c r="BU62" s="14">
        <f>IF($I62&gt;0,ROUND((INDEX(新战舰养成!AF$6:AF$18,通天塔!$L62+1)+INDEX(新战舰养成!L$6:L$18,通天塔!$L62+1)*(通天塔!$I62-1))*INDEX(战舰突破!$D$6:$D$18,通天塔!$O62+1),0),0)</f>
        <v>96516</v>
      </c>
      <c r="BV62" s="14">
        <f>IF($I62&gt;0,ROUND((INDEX(新战舰养成!AG$6:AG$18,通天塔!$L62+1)+INDEX(新战舰养成!M$6:M$18,通天塔!$L62+1)*(通天塔!$I62-1))*INDEX(战舰突破!$D$6:$D$18,通天塔!$O62+1),0),0)</f>
        <v>3197</v>
      </c>
      <c r="BY62" s="14">
        <f>(INDEX(装备数值!$C$13:$G$116,通天塔!$P62*8+1,BY$2)+INDEX(装备数值!$C$13:$G$116,通天塔!$Q62*8+2,BY$2)+INDEX(装备数值!$C$13:$G$116,通天塔!$S62*8+3,BY$2)+INDEX(装备数值!$C$13:$G$116,通天塔!$R62*8+4,BY$2)+INDEX(装备数值!$C$13:$G$116,通天塔!$T62*8+5,BY$2)+INDEX(装备数值!$C$13:$G$116,通天塔!$U62*8+6,BY$2)+INDEX(装备数值!$C$13:$G$116,通天塔!$V62*8+7,BY$2)+INDEX(装备数值!$C$13:$G$116,通天塔!$W62*8+8,BY$2))</f>
        <v>11175</v>
      </c>
      <c r="BZ62" s="14">
        <f>(INDEX(装备数值!$C$13:$G$116,通天塔!$P62*8+1,BZ$2)+INDEX(装备数值!$C$13:$G$116,通天塔!$Q62*8+2,BZ$2)+INDEX(装备数值!$C$13:$G$116,通天塔!$S62*8+3,BZ$2)+INDEX(装备数值!$C$13:$G$116,通天塔!$R62*8+4,BZ$2)+INDEX(装备数值!$C$13:$G$116,通天塔!$T62*8+5,BZ$2)+INDEX(装备数值!$C$13:$G$116,通天塔!$U62*8+6,BZ$2)+INDEX(装备数值!$C$13:$G$116,通天塔!$V62*8+7,BZ$2)+INDEX(装备数值!$C$13:$G$116,通天塔!$W62*8+8,BZ$2))</f>
        <v>84375</v>
      </c>
      <c r="CA62" s="14">
        <f>(INDEX(装备数值!$C$13:$G$116,通天塔!$P62*8+1,CA$2)+INDEX(装备数值!$C$13:$G$116,通天塔!$Q62*8+2,CA$2)+INDEX(装备数值!$C$13:$G$116,通天塔!$S62*8+3,CA$2)+INDEX(装备数值!$C$13:$G$116,通天塔!$R62*8+4,CA$2)+INDEX(装备数值!$C$13:$G$116,通天塔!$T62*8+5,CA$2)+INDEX(装备数值!$C$13:$G$116,通天塔!$U62*8+6,CA$2)+INDEX(装备数值!$C$13:$G$116,通天塔!$V62*8+7,CA$2)+INDEX(装备数值!$C$13:$G$116,通天塔!$W62*8+8,CA$2))</f>
        <v>5550</v>
      </c>
      <c r="CB62" s="14">
        <f>(INDEX(装备数值!$C$13:$G$116,通天塔!$P62*8+1,CB$2)+INDEX(装备数值!$C$13:$G$116,通天塔!$Q62*8+2,CB$2)+INDEX(装备数值!$C$13:$G$116,通天塔!$S62*8+3,CB$2)+INDEX(装备数值!$C$13:$G$116,通天塔!$R62*8+4,CB$2)+INDEX(装备数值!$C$13:$G$116,通天塔!$T62*8+5,CB$2)+INDEX(装备数值!$C$13:$G$116,通天塔!$U62*8+6,CB$2)+INDEX(装备数值!$C$13:$G$116,通天塔!$V62*8+7,CB$2)+INDEX(装备数值!$C$13:$G$116,通天塔!$W62*8+8,CB$2))</f>
        <v>112500</v>
      </c>
      <c r="CC62" s="14">
        <f>(INDEX(装备数值!$C$13:$G$116,通天塔!$P62*8+1,CC$2)+INDEX(装备数值!$C$13:$G$116,通天塔!$Q62*8+2,CC$2)+INDEX(装备数值!$C$13:$G$116,通天塔!$S62*8+3,CC$2)+INDEX(装备数值!$C$13:$G$116,通天塔!$R62*8+4,CC$2)+INDEX(装备数值!$C$13:$G$116,通天塔!$T62*8+5,CC$2)+INDEX(装备数值!$C$13:$G$116,通天塔!$U62*8+6,CC$2)+INDEX(装备数值!$C$13:$G$116,通天塔!$V62*8+7,CC$2)+INDEX(装备数值!$C$13:$G$116,通天塔!$W62*8+8,CC$2))</f>
        <v>2250</v>
      </c>
      <c r="CF62" s="14">
        <f>INDEX(装备数值!$I$13:$M$116,通天塔!$P62*8+1,CF$2)*$X62+INDEX(装备数值!$I$13:$M$116,通天塔!$Q62*8+2,CF$2)*$Y62+INDEX(装备数值!$I$13:$M$116,通天塔!$S62*8+3,CF$2)*$Z62+INDEX(装备数值!$I$13:$M$116,通天塔!$R62*8+4,CF$2)*$AA62+INDEX(装备数值!$I$13:$M$116,通天塔!$T62*8+5,CF$2)*$AB62+INDEX(装备数值!$I$13:$M$116,通天塔!$U62*8+6,CF$2)*$AC62+INDEX(装备数值!$I$13:$M$116,通天塔!$V62*8+7,CF$2)*$AD62+INDEX(装备数值!$I$13:$M$116,通天塔!$W62*8+8,CF$2)*$AE62</f>
        <v>25330</v>
      </c>
      <c r="CG62" s="14">
        <f>INDEX(装备数值!$I$13:$M$116,通天塔!$P62*8+1,CG$2)*$X62+INDEX(装备数值!$I$13:$M$116,通天塔!$Q62*8+2,CG$2)*$Y62+INDEX(装备数值!$I$13:$M$116,通天塔!$S62*8+3,CG$2)*$Z62+INDEX(装备数值!$I$13:$M$116,通天塔!$R62*8+4,CG$2)*$AA62+INDEX(装备数值!$I$13:$M$116,通天塔!$T62*8+5,CG$2)*$AB62+INDEX(装备数值!$I$13:$M$116,通天塔!$U62*8+6,CG$2)*$AC62+INDEX(装备数值!$I$13:$M$116,通天塔!$V62*8+7,CG$2)*$AD62+INDEX(装备数值!$I$13:$M$116,通天塔!$W62*8+8,CG$2)*$AE62</f>
        <v>191250</v>
      </c>
      <c r="CH62" s="14">
        <f>INDEX(装备数值!$I$13:$M$116,通天塔!$P62*8+1,CH$2)*$X62+INDEX(装备数值!$I$13:$M$116,通天塔!$Q62*8+2,CH$2)*$Y62+INDEX(装备数值!$I$13:$M$116,通天塔!$S62*8+3,CH$2)*$Z62+INDEX(装备数值!$I$13:$M$116,通天塔!$R62*8+4,CH$2)*$AA62+INDEX(装备数值!$I$13:$M$116,通天塔!$T62*8+5,CH$2)*$AB62+INDEX(装备数值!$I$13:$M$116,通天塔!$U62*8+6,CH$2)*$AC62+INDEX(装备数值!$I$13:$M$116,通天塔!$V62*8+7,CH$2)*$AD62+INDEX(装备数值!$I$13:$M$116,通天塔!$W62*8+8,CH$2)*$AE62</f>
        <v>12580</v>
      </c>
      <c r="CI62" s="14">
        <f>INDEX(装备数值!$I$13:$M$116,通天塔!$P62*8+1,CI$2)*$X62+INDEX(装备数值!$I$13:$M$116,通天塔!$Q62*8+2,CI$2)*$Y62+INDEX(装备数值!$I$13:$M$116,通天塔!$S62*8+3,CI$2)*$Z62+INDEX(装备数值!$I$13:$M$116,通天塔!$R62*8+4,CI$2)*$AA62+INDEX(装备数值!$I$13:$M$116,通天塔!$T62*8+5,CI$2)*$AB62+INDEX(装备数值!$I$13:$M$116,通天塔!$U62*8+6,CI$2)*$AC62+INDEX(装备数值!$I$13:$M$116,通天塔!$V62*8+7,CI$2)*$AD62+INDEX(装备数值!$I$13:$M$116,通天塔!$W62*8+8,CI$2)*$AE62</f>
        <v>255000</v>
      </c>
      <c r="CJ62" s="14">
        <f>INDEX(装备数值!$I$13:$M$116,通天塔!$P62*8+1,CJ$2)*$X62+INDEX(装备数值!$I$13:$M$116,通天塔!$Q62*8+2,CJ$2)*$Y62+INDEX(装备数值!$I$13:$M$116,通天塔!$S62*8+3,CJ$2)*$Z62+INDEX(装备数值!$I$13:$M$116,通天塔!$R62*8+4,CJ$2)*$AA62+INDEX(装备数值!$I$13:$M$116,通天塔!$T62*8+5,CJ$2)*$AB62+INDEX(装备数值!$I$13:$M$116,通天塔!$U62*8+6,CJ$2)*$AC62+INDEX(装备数值!$I$13:$M$116,通天塔!$V62*8+7,CJ$2)*$AD62+INDEX(装备数值!$I$13:$M$116,通天塔!$W62*8+8,CJ$2)*$AE62</f>
        <v>5100</v>
      </c>
      <c r="CM62" s="14">
        <f>INDEX(装备数值!$X$13:$AH$116,$P62*8+1,CM$2)*$AF62+INDEX(装备数值!$X$13:$AH$116,$Q62*8+2,CM$2)*$AG62+INDEX(装备数值!$X$13:$AH$116,$S62*8+3,CM$2)*$AH62+INDEX(装备数值!$X$13:$AH$116,$R62*8+4,CM$2)*$AI62+INDEX(装备数值!$X$13:$AH$116,$T62*8+5,CM$2)*$AJ62+INDEX(装备数值!$X$13:$AH$116,$U62*8+6,CM$2)*$AK62+INDEX(装备数值!$X$13:$AH$116,$V62*8+7,CM$2)*$AL62+INDEX(装备数值!$X$13:$AH$116,$W62*8+8,CM$2)*$AM62</f>
        <v>9000</v>
      </c>
      <c r="CN62" s="14">
        <f>INDEX(装备数值!$X$13:$AH$116,$P62*8+1,CN$2)*$AF62+INDEX(装备数值!$X$13:$AH$116,$Q62*8+2,CN$2)*$AG62+INDEX(装备数值!$X$13:$AH$116,$S62*8+3,CN$2)*$AH62+INDEX(装备数值!$X$13:$AH$116,$R62*8+4,CN$2)*$AI62+INDEX(装备数值!$X$13:$AH$116,$T62*8+5,CN$2)*$AJ62+INDEX(装备数值!$X$13:$AH$116,$U62*8+6,CN$2)*$AK62+INDEX(装备数值!$X$13:$AH$116,$V62*8+7,CN$2)*$AL62+INDEX(装备数值!$X$13:$AH$116,$W62*8+8,CN$2)*$AM62</f>
        <v>69167</v>
      </c>
      <c r="CO62" s="14">
        <f>INDEX(装备数值!$X$13:$AH$116,$P62*8+1,CO$2)*$AF62+INDEX(装备数值!$X$13:$AH$116,$Q62*8+2,CO$2)*$AG62+INDEX(装备数值!$X$13:$AH$116,$S62*8+3,CO$2)*$AH62+INDEX(装备数值!$X$13:$AH$116,$R62*8+4,CO$2)*$AI62+INDEX(装备数值!$X$13:$AH$116,$T62*8+5,CO$2)*$AJ62+INDEX(装备数值!$X$13:$AH$116,$U62*8+6,CO$2)*$AK62+INDEX(装备数值!$X$13:$AH$116,$V62*8+7,CO$2)*$AL62+INDEX(装备数值!$X$13:$AH$116,$W62*8+8,CO$2)*$AM62</f>
        <v>4704</v>
      </c>
      <c r="CP62" s="14">
        <f>INDEX(装备数值!$X$13:$AH$116,$P62*8+1,CP$2)*$AF62+INDEX(装备数值!$X$13:$AH$116,$Q62*8+2,CP$2)*$AG62+INDEX(装备数值!$X$13:$AH$116,$S62*8+3,CP$2)*$AH62+INDEX(装备数值!$X$13:$AH$116,$R62*8+4,CP$2)*$AI62+INDEX(装备数值!$X$13:$AH$116,$T62*8+5,CP$2)*$AJ62+INDEX(装备数值!$X$13:$AH$116,$U62*8+6,CP$2)*$AK62+INDEX(装备数值!$X$13:$AH$116,$V62*8+7,CP$2)*$AL62+INDEX(装备数值!$X$13:$AH$116,$W62*8+8,CP$2)*$AM62</f>
        <v>90000</v>
      </c>
      <c r="CQ62" s="14">
        <f>INDEX(装备数值!$X$13:$AH$116,$P62*8+1,CQ$2)*$AF62+INDEX(装备数值!$X$13:$AH$116,$Q62*8+2,CQ$2)*$AG62+INDEX(装备数值!$X$13:$AH$116,$S62*8+3,CQ$2)*$AH62+INDEX(装备数值!$X$13:$AH$116,$R62*8+4,CQ$2)*$AI62+INDEX(装备数值!$X$13:$AH$116,$T62*8+5,CQ$2)*$AJ62+INDEX(装备数值!$X$13:$AH$116,$U62*8+6,CQ$2)*$AK62+INDEX(装备数值!$X$13:$AH$116,$V62*8+7,CQ$2)*$AL62+INDEX(装备数值!$X$13:$AH$116,$W62*8+8,CQ$2)*$AM62</f>
        <v>1890</v>
      </c>
      <c r="CR62" s="14">
        <f>INDEX(装备数值!$X$13:$AH$116,$P62*8+1,CR$2)*$AF62+INDEX(装备数值!$X$13:$AH$116,$Q62*8+2,CR$2)*$AG62+INDEX(装备数值!$X$13:$AH$116,$S62*8+3,CR$2)*$AH62+INDEX(装备数值!$X$13:$AH$116,$R62*8+4,CR$2)*$AI62+INDEX(装备数值!$X$13:$AH$116,$T62*8+5,CR$2)*$AJ62+INDEX(装备数值!$X$13:$AH$116,$U62*8+6,CR$2)*$AK62+INDEX(装备数值!$X$13:$AH$116,$V62*8+7,CR$2)*$AL62+INDEX(装备数值!$X$13:$AH$116,$W62*8+8,CR$2)*$AM62</f>
        <v>6944</v>
      </c>
      <c r="CS62" s="14">
        <f>INDEX(装备数值!$X$13:$AH$116,$P62*8+1,CS$2)*$AF62+INDEX(装备数值!$X$13:$AH$116,$Q62*8+2,CS$2)*$AG62+INDEX(装备数值!$X$13:$AH$116,$S62*8+3,CS$2)*$AH62+INDEX(装备数值!$X$13:$AH$116,$R62*8+4,CS$2)*$AI62+INDEX(装备数值!$X$13:$AH$116,$T62*8+5,CS$2)*$AJ62+INDEX(装备数值!$X$13:$AH$116,$U62*8+6,CS$2)*$AK62+INDEX(装备数值!$X$13:$AH$116,$V62*8+7,CS$2)*$AL62+INDEX(装备数值!$X$13:$AH$116,$W62*8+8,CS$2)*$AM62</f>
        <v>7056</v>
      </c>
      <c r="CT62" s="14">
        <f>INDEX(装备数值!$X$13:$AH$116,$P62*8+1,CT$2)*$AF62+INDEX(装备数值!$X$13:$AH$116,$Q62*8+2,CT$2)*$AG62+INDEX(装备数值!$X$13:$AH$116,$S62*8+3,CT$2)*$AH62+INDEX(装备数值!$X$13:$AH$116,$R62*8+4,CT$2)*$AI62+INDEX(装备数值!$X$13:$AH$116,$T62*8+5,CT$2)*$AJ62+INDEX(装备数值!$X$13:$AH$116,$U62*8+6,CT$2)*$AK62+INDEX(装备数值!$X$13:$AH$116,$V62*8+7,CT$2)*$AL62+INDEX(装备数值!$X$13:$AH$116,$W62*8+8,CT$2)*$AM62</f>
        <v>6944</v>
      </c>
      <c r="CU62" s="14">
        <f>INDEX(装备数值!$X$13:$AH$116,$P62*8+1,CU$2)*$AF62+INDEX(装备数值!$X$13:$AH$116,$Q62*8+2,CU$2)*$AG62+INDEX(装备数值!$X$13:$AH$116,$S62*8+3,CU$2)*$AH62+INDEX(装备数值!$X$13:$AH$116,$R62*8+4,CU$2)*$AI62+INDEX(装备数值!$X$13:$AH$116,$T62*8+5,CU$2)*$AJ62+INDEX(装备数值!$X$13:$AH$116,$U62*8+6,CU$2)*$AK62+INDEX(装备数值!$X$13:$AH$116,$V62*8+7,CU$2)*$AL62+INDEX(装备数值!$X$13:$AH$116,$W62*8+8,CU$2)*$AM62</f>
        <v>7056</v>
      </c>
      <c r="CV62" s="14">
        <f>INDEX(装备数值!$X$13:$AH$116,$P62*8+1,CV$2)*$AF62+INDEX(装备数值!$X$13:$AH$116,$Q62*8+2,CV$2)*$AG62+INDEX(装备数值!$X$13:$AH$116,$S62*8+3,CV$2)*$AH62+INDEX(装备数值!$X$13:$AH$116,$R62*8+4,CV$2)*$AI62+INDEX(装备数值!$X$13:$AH$116,$T62*8+5,CV$2)*$AJ62+INDEX(装备数值!$X$13:$AH$116,$U62*8+6,CV$2)*$AK62+INDEX(装备数值!$X$13:$AH$116,$V62*8+7,CV$2)*$AL62+INDEX(装备数值!$X$13:$AH$116,$W62*8+8,CV$2)*$AM62</f>
        <v>20</v>
      </c>
      <c r="CW62" s="14">
        <f>INDEX(装备数值!$X$13:$AH$116,$P62*8+1,CW$2)*$AF62+INDEX(装备数值!$X$13:$AH$116,$Q62*8+2,CW$2)*$AG62+INDEX(装备数值!$X$13:$AH$116,$S62*8+3,CW$2)*$AH62+INDEX(装备数值!$X$13:$AH$116,$R62*8+4,CW$2)*$AI62+INDEX(装备数值!$X$13:$AH$116,$T62*8+5,CW$2)*$AJ62+INDEX(装备数值!$X$13:$AH$116,$U62*8+6,CW$2)*$AK62+INDEX(装备数值!$X$13:$AH$116,$V62*8+7,CW$2)*$AL62+INDEX(装备数值!$X$13:$AH$116,$W62*8+8,CW$2)*$AM62</f>
        <v>20</v>
      </c>
      <c r="CY62" s="14">
        <f>INDEX(装备数值!$AN$17:$AN$117,MATCH(MIN($X62:$AE62),装备数值!$AO$17:$AO$117,1))</f>
        <v>17</v>
      </c>
      <c r="CZ62" s="14">
        <f>IF(COUNTIF($P62:$W62,"&gt;"&amp;0)=8,INDEX(装备数值!AR$17:AR$117,$CY62+1),0)</f>
        <v>4080</v>
      </c>
      <c r="DA62" s="14">
        <f>IF(COUNTIF($P62:$W62,"&gt;"&amp;0)=8,INDEX(装备数值!AS$17:AS$117,$CY62+1),0)</f>
        <v>30600</v>
      </c>
      <c r="DB62" s="14">
        <f>IF(COUNTIF($P62:$W62,"&gt;"&amp;0)=8,INDEX(装备数值!AT$17:AT$117,$CY62+1),0)</f>
        <v>2040</v>
      </c>
      <c r="DC62" s="14">
        <f>IF(COUNTIF($P62:$W62,"&gt;"&amp;0)=8,INDEX(装备数值!AU$17:AU$117,$CY62+1),0)</f>
        <v>40800</v>
      </c>
      <c r="DD62" s="14">
        <f>IF(COUNTIF($P62:$W62,"&gt;"&amp;0)=8,INDEX(装备数值!AV$17:AV$117,$CY62+1),0)</f>
        <v>782</v>
      </c>
      <c r="DF62" s="14">
        <f>INDEX(装备数值!$AY$17:$AY$77,MATCH(MIN($AF62:$AM62),装备数值!$AZ$17:$AZ$77,1))</f>
        <v>10</v>
      </c>
      <c r="DG62" s="26">
        <f>INDEX(装备数值!BA$17:BA$77,通天塔!DF62+1)</f>
        <v>0.1</v>
      </c>
      <c r="DH62" s="26">
        <f>INDEX(装备数值!BA$17:BA$77,通天塔!DF62+1)</f>
        <v>0.1</v>
      </c>
      <c r="DJ62" s="14">
        <f t="shared" si="40"/>
        <v>17</v>
      </c>
      <c r="DK62" s="14">
        <f>VLOOKUP(DJ62,军阶与晶片数值!$W$6:$X$27,2)</f>
        <v>4</v>
      </c>
      <c r="DL62" s="14">
        <f>INDEX(军阶与晶片数值!Y$6:Y$27,$DK62+1)</f>
        <v>400</v>
      </c>
      <c r="DM62" s="14">
        <f>INDEX(军阶与晶片数值!Z$6:Z$27,$DK62+1)</f>
        <v>400</v>
      </c>
      <c r="DN62" s="14">
        <f>INDEX(军阶与晶片数值!AA$6:AA$27,$DK62+1)</f>
        <v>400</v>
      </c>
      <c r="DO62" s="14">
        <f>INDEX(军阶与晶片数值!AB$6:AB$27,$DK62+1)</f>
        <v>400</v>
      </c>
      <c r="DP62" s="29">
        <f>INDEX(军阶与晶片数值!AC$6:AC$27,$DK62+1)</f>
        <v>20</v>
      </c>
      <c r="DQ62" s="29">
        <f>INDEX(军阶与晶片数值!AD$6:AD$27,$DK62+1)</f>
        <v>10</v>
      </c>
      <c r="DS62" s="26">
        <f>INDEX(军阶与晶片数值!I$6:I$16,AN62+1)</f>
        <v>0.03</v>
      </c>
      <c r="DT62" s="26">
        <f>INDEX(军阶与晶片数值!M$6:M$16,AO62+1)</f>
        <v>6.5000000000000002E-2</v>
      </c>
      <c r="DU62" s="26">
        <f>INDEX(军阶与晶片数值!J$6:J$16,AP62+1)</f>
        <v>6.5000000000000002E-2</v>
      </c>
      <c r="DV62" s="26">
        <f>INDEX(军阶与晶片数值!K$6:K$16,AQ62+1)</f>
        <v>0.13</v>
      </c>
      <c r="DW62" s="26">
        <f>INDEX(军阶与晶片数值!L$6:L$16,AR62+1)</f>
        <v>0.13</v>
      </c>
      <c r="DX62" s="28">
        <f>INDEX(军阶与晶片数值!N$6:N$16,AS62+1)</f>
        <v>0</v>
      </c>
      <c r="DY62" s="28">
        <f>INDEX(军阶与晶片数值!O$6:O$16,AT62+1)</f>
        <v>0</v>
      </c>
      <c r="DZ62" s="28">
        <f>INDEX(军阶与晶片数值!P$6:P$16,AU62+1)</f>
        <v>0</v>
      </c>
      <c r="EA62" s="28">
        <f>INDEX(军阶与晶片数值!Q$6:Q$16,AV62+1)</f>
        <v>0</v>
      </c>
      <c r="EB62" s="26">
        <f>INDEX(军阶与晶片数值!R$6:R$16,AW62+1)</f>
        <v>0.06</v>
      </c>
      <c r="EC62" s="26">
        <f>INDEX(军阶与晶片数值!S$6:S$16,AX62+1)</f>
        <v>0.02</v>
      </c>
      <c r="ED62" s="26">
        <f>INDEX(军阶与晶片数值!T$6:T$16,AY62+1)</f>
        <v>0</v>
      </c>
      <c r="EE62" s="26">
        <f>INDEX(军阶与晶片数值!U$6:U$16,AZ62+1)</f>
        <v>0</v>
      </c>
      <c r="EG62" s="26">
        <f>INDEX(军阶与晶片数值!$C$6:$C$36,通天塔!$BA62+1)</f>
        <v>0.5</v>
      </c>
      <c r="EH62" s="26">
        <f>INDEX(军阶与晶片数值!$C$6:$C$36,通天塔!$BA62+1)</f>
        <v>0.5</v>
      </c>
      <c r="EI62" s="26">
        <f>INDEX(军阶与晶片数值!$C$6:$C$36,通天塔!$BA62+1)</f>
        <v>0.5</v>
      </c>
      <c r="EJ62" s="26">
        <f>INDEX(军阶与晶片数值!$C$6:$C$36,通天塔!$BA62+1)</f>
        <v>0.5</v>
      </c>
      <c r="EK62" s="26">
        <f>INDEX(军阶与晶片数值!$C$6:$C$36,通天塔!$BA62+1)</f>
        <v>0.5</v>
      </c>
      <c r="EM62" s="14">
        <f>INDEX(战舰突破!$H$6:$H$18,通天塔!$J62+1)+INDEX(战舰突破!$H$23:$H$35,通天塔!$K62+1)+INDEX(战舰突破!$H$40:$H$52,通天塔!$L62+1)</f>
        <v>200</v>
      </c>
      <c r="EN62" s="14">
        <f>INDEX(战舰突破!$I$6:$I$18,通天塔!$J62+1)+INDEX(战舰突破!$I$23:$I$35,通天塔!$K62+1)+INDEX(战舰突破!$I$40:$I$52,通天塔!$L62+1)</f>
        <v>200</v>
      </c>
      <c r="EO62" s="14">
        <f>INDEX(战舰突破!$J$6:$J$18,通天塔!$J62+1)+INDEX(战舰突破!$J$23:$J$35,通天塔!$K62+1)+INDEX(战舰突破!$J$40:$J$52,通天塔!$L62+1)</f>
        <v>0</v>
      </c>
      <c r="EP62" s="14">
        <f>INDEX(战舰突破!$K$6:$K$18,通天塔!$J62+1)+INDEX(战舰突破!$K$23:$K$35,通天塔!$K62+1)+INDEX(战舰突破!$K$40:$K$52,通天塔!$L62+1)</f>
        <v>0</v>
      </c>
      <c r="EQ62" s="14">
        <f>INDEX(战舰突破!$L$6:$L$18,通天塔!$J62+1)+INDEX(战舰突破!$L$23:$L$35,通天塔!$K62+1)+INDEX(战舰突破!$L$40:$L$52,通天塔!$L62+1)</f>
        <v>200</v>
      </c>
      <c r="ER62" s="18">
        <f>INDEX(战舰突破!$N$6:$N$18,通天塔!$J62+1)+INDEX(战舰突破!$N$23:$N$35,通天塔!$K62+1)+INDEX(战舰突破!$N$40:$N$52,通天塔!$L62+1)</f>
        <v>0</v>
      </c>
      <c r="ES62" s="18">
        <f>INDEX(战舰突破!$O$6:$O$18,通天塔!$J62+1)+INDEX(战舰突破!$O$23:$O$35,通天塔!$K62+1)+INDEX(战舰突破!$O$40:$O$52,通天塔!$L62+1)</f>
        <v>0</v>
      </c>
      <c r="ET62" s="18">
        <f>INDEX(战舰突破!$P$6:$P$18,通天塔!$J62+1)+INDEX(战舰突破!$P$23:$P$35,通天塔!$K62+1)+INDEX(战舰突破!$P$40:$P$52,通天塔!$L62+1)</f>
        <v>0</v>
      </c>
      <c r="EU62" s="18">
        <f>INDEX(战舰突破!$Q$6:$Q$18,通天塔!$J62+1)+INDEX(战舰突破!$Q$23:$Q$35,通天塔!$K62+1)+INDEX(战舰突破!$Q$40:$Q$52,通天塔!$L62+1)</f>
        <v>0</v>
      </c>
      <c r="EV62" s="18">
        <f>INDEX(战舰突破!$R$6:$R$18,通天塔!$J62+1)+INDEX(战舰突破!$R$23:$R$35,通天塔!$K62+1)+INDEX(战舰突破!$R$40:$R$52,通天塔!$L62+1)</f>
        <v>0</v>
      </c>
      <c r="EW62" s="18">
        <f>INDEX(战舰突破!$M$6:$M$18,通天塔!$J62+1)+INDEX(战舰突破!$M$23:$M$35,通天塔!$K62+1)+INDEX(战舰突破!$M$40:$M$52,通天塔!$L62+1)</f>
        <v>0</v>
      </c>
      <c r="EX62" s="22">
        <f>INDEX(战舰突破!$W$6:$W$18,通天塔!$J62+1)+INDEX(战舰突破!$W$23:$W$35,通天塔!$K62+1)+INDEX(战舰突破!$W$40:$W$52,通天塔!$L62+1)</f>
        <v>0.5</v>
      </c>
      <c r="FA62" s="14">
        <f>INDEX(战舰突破!$S$6:$S$18,通天塔!$J62+1)</f>
        <v>0</v>
      </c>
      <c r="FB62" s="14">
        <f>INDEX(战舰突破!$T$6:$T$18,通天塔!$J62+1)</f>
        <v>0.25</v>
      </c>
      <c r="FC62" s="14">
        <f>INDEX(战舰突破!$U$6:$U$18,通天塔!$J62+1)</f>
        <v>0.1</v>
      </c>
      <c r="FD62" s="14">
        <f>INDEX(战舰突破!$V$6:$V$18,通天塔!$J62+1)</f>
        <v>0</v>
      </c>
      <c r="FE62" s="14">
        <f>INDEX(战舰突破!$X$6:$X$18,通天塔!$J62+1)</f>
        <v>5</v>
      </c>
      <c r="FG62" s="14">
        <f>INDEX(战舰突破!$S$23:$S$35,通天塔!$J62+1)</f>
        <v>0.25</v>
      </c>
      <c r="FH62" s="14">
        <f>INDEX(战舰突破!$T$23:$T$35,通天塔!$J62+1)</f>
        <v>0.25</v>
      </c>
      <c r="FI62" s="14">
        <f>INDEX(战舰突破!$U$23:$U$35,通天塔!$J62+1)</f>
        <v>0.1</v>
      </c>
      <c r="FJ62" s="14">
        <f>INDEX(战舰突破!$V$23:$V$35,通天塔!$J62+1)</f>
        <v>0</v>
      </c>
      <c r="FK62" s="14">
        <f>INDEX(战舰突破!$X$23:$X$35,通天塔!$J62+1)</f>
        <v>75</v>
      </c>
      <c r="FM62" s="14">
        <f>INDEX(战舰突破!$S$40:$S$52,通天塔!$J62+1)</f>
        <v>0.25</v>
      </c>
      <c r="FN62" s="14">
        <f>INDEX(战舰突破!$T$40:$T$52,通天塔!$J62+1)</f>
        <v>0.25</v>
      </c>
      <c r="FO62" s="14">
        <f>INDEX(战舰突破!$U$40:$U$52,通天塔!$J62+1)</f>
        <v>0.1</v>
      </c>
      <c r="FP62" s="14">
        <f>INDEX(战舰突破!$V$40:$V$52,通天塔!$J62+1)</f>
        <v>0</v>
      </c>
      <c r="FQ62" s="14">
        <f>INDEX(战舰突破!$X$40:$X$52,通天塔!$J62+1)</f>
        <v>125</v>
      </c>
      <c r="FT62" s="14">
        <f t="shared" si="41"/>
        <v>96678</v>
      </c>
      <c r="FU62" s="14">
        <f t="shared" si="42"/>
        <v>97197</v>
      </c>
      <c r="FV62" s="14">
        <f t="shared" si="43"/>
        <v>97753</v>
      </c>
      <c r="FW62" s="14">
        <f t="shared" si="44"/>
        <v>763025</v>
      </c>
      <c r="FX62" s="14">
        <f t="shared" si="45"/>
        <v>50423</v>
      </c>
      <c r="FY62" s="14">
        <f t="shared" si="46"/>
        <v>1225607</v>
      </c>
      <c r="FZ62" s="14">
        <f t="shared" si="47"/>
        <v>26608</v>
      </c>
      <c r="GA62" s="28">
        <f t="shared" si="48"/>
        <v>7344</v>
      </c>
      <c r="GB62" s="28">
        <f t="shared" si="49"/>
        <v>7456</v>
      </c>
      <c r="GC62" s="28">
        <f t="shared" si="50"/>
        <v>7344</v>
      </c>
      <c r="GD62" s="28">
        <f t="shared" si="51"/>
        <v>7456</v>
      </c>
      <c r="GE62" s="28">
        <f t="shared" si="52"/>
        <v>1.1660000000000001</v>
      </c>
      <c r="GF62" s="28">
        <f t="shared" si="53"/>
        <v>1.1220000000000001</v>
      </c>
      <c r="GG62" s="28">
        <f t="shared" si="54"/>
        <v>0</v>
      </c>
      <c r="GH62" s="28">
        <f t="shared" si="55"/>
        <v>17.03</v>
      </c>
      <c r="GI62" s="14">
        <f t="shared" si="56"/>
        <v>1</v>
      </c>
      <c r="GJ62" s="14">
        <f t="shared" si="57"/>
        <v>1.25</v>
      </c>
      <c r="GK62" s="14">
        <f t="shared" si="58"/>
        <v>1.25</v>
      </c>
      <c r="GL62" s="18">
        <f t="shared" si="59"/>
        <v>1.25</v>
      </c>
      <c r="GM62" s="18">
        <f t="shared" si="60"/>
        <v>1.25</v>
      </c>
      <c r="GN62" s="18">
        <f t="shared" si="61"/>
        <v>1.25</v>
      </c>
      <c r="GO62" s="29">
        <f t="shared" si="123"/>
        <v>7494</v>
      </c>
      <c r="GP62" s="29">
        <f t="shared" si="123"/>
        <v>7794</v>
      </c>
      <c r="GQ62" s="29">
        <f t="shared" si="123"/>
        <v>7794</v>
      </c>
      <c r="GR62" s="26">
        <f t="shared" si="63"/>
        <v>0.1</v>
      </c>
      <c r="GS62" s="26">
        <f t="shared" si="64"/>
        <v>0.1</v>
      </c>
      <c r="GT62" s="26">
        <f t="shared" si="65"/>
        <v>0.1</v>
      </c>
      <c r="GU62" s="14">
        <f t="shared" si="66"/>
        <v>2</v>
      </c>
      <c r="GV62" s="14">
        <f t="shared" si="67"/>
        <v>2</v>
      </c>
      <c r="GW62" s="14">
        <f t="shared" si="68"/>
        <v>2</v>
      </c>
      <c r="GX62" s="14">
        <f t="shared" si="69"/>
        <v>5</v>
      </c>
      <c r="GY62" s="14">
        <f t="shared" si="70"/>
        <v>75</v>
      </c>
      <c r="GZ62" s="14">
        <f t="shared" si="71"/>
        <v>125</v>
      </c>
      <c r="HA62">
        <v>58</v>
      </c>
      <c r="HB62" s="14">
        <f t="shared" si="72"/>
        <v>13517658</v>
      </c>
      <c r="HD62" s="14">
        <f t="shared" si="73"/>
        <v>100138</v>
      </c>
      <c r="HE62" s="14">
        <f t="shared" si="74"/>
        <v>48309</v>
      </c>
      <c r="HF62" s="29">
        <f t="shared" si="75"/>
        <v>7157</v>
      </c>
      <c r="HG62" s="29">
        <f t="shared" si="76"/>
        <v>4934</v>
      </c>
      <c r="HH62" s="29">
        <f t="shared" si="77"/>
        <v>5245</v>
      </c>
      <c r="HI62" s="29">
        <f t="shared" si="78"/>
        <v>4974</v>
      </c>
      <c r="HJ62" s="14">
        <f t="shared" si="79"/>
        <v>1.1660000000000001</v>
      </c>
      <c r="HK62" s="14">
        <f t="shared" si="80"/>
        <v>1.1220000000000001</v>
      </c>
      <c r="HL62" s="14">
        <f t="shared" si="81"/>
        <v>29162</v>
      </c>
      <c r="HM62" s="14">
        <f t="shared" si="82"/>
        <v>43569</v>
      </c>
      <c r="HN62" s="26">
        <f t="shared" si="83"/>
        <v>0.38190322000359767</v>
      </c>
      <c r="HO62" s="26">
        <f t="shared" si="84"/>
        <v>0.66831345826235089</v>
      </c>
      <c r="HP62" s="29">
        <f t="shared" si="85"/>
        <v>8042</v>
      </c>
      <c r="HQ62" s="29">
        <f t="shared" si="86"/>
        <v>39053</v>
      </c>
      <c r="HR62" s="29">
        <f t="shared" si="87"/>
        <v>52617</v>
      </c>
      <c r="HS62" s="26">
        <f t="shared" si="88"/>
        <v>0.42556175649875161</v>
      </c>
      <c r="HT62" s="26">
        <f t="shared" si="89"/>
        <v>0.45309883977089138</v>
      </c>
      <c r="HU62" s="26">
        <f t="shared" si="90"/>
        <v>0.45309883977089138</v>
      </c>
      <c r="HV62" s="26">
        <f t="shared" si="91"/>
        <v>2.5561756498751587E-2</v>
      </c>
      <c r="HW62" s="29">
        <f t="shared" si="114"/>
        <v>1.4</v>
      </c>
      <c r="HX62" s="29">
        <f t="shared" si="115"/>
        <v>1.784421354090175</v>
      </c>
      <c r="HY62" s="29">
        <f t="shared" si="116"/>
        <v>1.784421354090175</v>
      </c>
      <c r="HZ62" s="29">
        <f t="shared" si="117"/>
        <v>56293.999999999993</v>
      </c>
      <c r="IA62" s="29">
        <f t="shared" si="118"/>
        <v>46458.004760855736</v>
      </c>
      <c r="IB62" s="29">
        <f t="shared" si="119"/>
        <v>46945.449194081368</v>
      </c>
      <c r="IC62" s="29">
        <f t="shared" si="120"/>
        <v>414971</v>
      </c>
      <c r="ID62" s="14">
        <f t="shared" si="92"/>
        <v>149697.45000000001</v>
      </c>
      <c r="IH62" s="14">
        <v>1</v>
      </c>
      <c r="II62" s="14">
        <v>1</v>
      </c>
      <c r="IJ62" s="14">
        <v>480</v>
      </c>
      <c r="IK62" s="14">
        <v>80</v>
      </c>
      <c r="IL62" s="14">
        <v>60</v>
      </c>
      <c r="IM62" s="23">
        <f t="shared" si="93"/>
        <v>23332342</v>
      </c>
      <c r="IN62" s="23">
        <f t="shared" si="110"/>
        <v>1</v>
      </c>
      <c r="IO62" s="23">
        <f t="shared" si="111"/>
        <v>23332.34</v>
      </c>
      <c r="IP62" s="23">
        <f t="shared" si="112"/>
        <v>31899319</v>
      </c>
      <c r="IQ62" s="23">
        <f t="shared" si="96"/>
        <v>1</v>
      </c>
      <c r="IR62" s="23">
        <f t="shared" si="97"/>
        <v>31899.32</v>
      </c>
      <c r="IS62" s="14">
        <v>1</v>
      </c>
      <c r="IT62" s="14">
        <v>1</v>
      </c>
      <c r="IU62" s="14">
        <v>240</v>
      </c>
      <c r="IV62" s="14">
        <v>40</v>
      </c>
      <c r="IW62" s="14">
        <v>30</v>
      </c>
      <c r="IX62" s="23">
        <f>INT(($HP62*$GI62*IU62*$HW62+$HQ62*$GJ62*$HX62*IV62+$HR62*$GK62*$HY62*IW62)+$IC62*IS62+($HQ62*$GJ62*$HX62*IT62*5*6/1.5+$HR62*$GK62*$HY62*IT62*5*6/2))</f>
        <v>13624971</v>
      </c>
      <c r="IY62" s="23">
        <f t="shared" si="98"/>
        <v>1</v>
      </c>
      <c r="IZ62" s="23">
        <f t="shared" si="99"/>
        <v>13624.97</v>
      </c>
      <c r="JA62" s="23"/>
      <c r="JB62" s="23"/>
      <c r="JC62" s="23"/>
      <c r="JG62">
        <f t="shared" si="121"/>
        <v>1.3091233923939929</v>
      </c>
      <c r="JH62">
        <f t="shared" si="122"/>
        <v>1.5264378755313959</v>
      </c>
      <c r="JJ62" s="14">
        <v>10</v>
      </c>
      <c r="JK62" s="14">
        <v>2</v>
      </c>
      <c r="JL62" s="14">
        <v>1.5</v>
      </c>
      <c r="JM62" s="23">
        <f>INT(($HP62*$GI62*$HW62*JJ62+$HQ62*$GJ62*$HX62*JK62+$HR62*$GK62*$HY62*JL62))</f>
        <v>462850</v>
      </c>
      <c r="JN62" s="23">
        <f t="shared" si="100"/>
        <v>0</v>
      </c>
      <c r="JO62" s="23">
        <f t="shared" si="101"/>
        <v>462850</v>
      </c>
      <c r="JP62" s="14">
        <v>30</v>
      </c>
      <c r="JQ62" s="14">
        <v>6</v>
      </c>
      <c r="JR62" s="14">
        <v>4</v>
      </c>
      <c r="JS62" s="23">
        <f>INT(($HP62*$GI62*$HW62*JP62+$HQ62*$GJ62*$HX62*JQ62+$HR62*$GK62*$HY62*JR62))</f>
        <v>1329871</v>
      </c>
      <c r="JT62" s="23">
        <f t="shared" si="102"/>
        <v>1</v>
      </c>
      <c r="JU62" s="23">
        <f t="shared" si="103"/>
        <v>1329.87</v>
      </c>
      <c r="JW62" s="23">
        <f t="shared" si="104"/>
        <v>1773161</v>
      </c>
      <c r="JX62" s="23">
        <f t="shared" si="105"/>
        <v>1</v>
      </c>
      <c r="JY62" s="23">
        <f t="shared" si="106"/>
        <v>1773.16</v>
      </c>
      <c r="JZ62" s="23">
        <f t="shared" si="113"/>
        <v>694275</v>
      </c>
      <c r="KA62" s="23">
        <f t="shared" si="108"/>
        <v>0</v>
      </c>
      <c r="KB62" s="23">
        <f t="shared" si="109"/>
        <v>694275</v>
      </c>
    </row>
    <row r="63" spans="1:288" ht="16.5" x14ac:dyDescent="0.2">
      <c r="A63">
        <v>28</v>
      </c>
      <c r="B63">
        <v>760</v>
      </c>
      <c r="C63" s="14">
        <f t="shared" si="39"/>
        <v>1</v>
      </c>
      <c r="D63" s="14">
        <v>59</v>
      </c>
      <c r="E63" s="14" t="s">
        <v>747</v>
      </c>
      <c r="F63" s="14">
        <v>173</v>
      </c>
      <c r="G63" s="14">
        <v>173</v>
      </c>
      <c r="H63" s="14">
        <v>173</v>
      </c>
      <c r="I63" s="14">
        <v>173</v>
      </c>
      <c r="J63" s="14">
        <v>4</v>
      </c>
      <c r="K63" s="14">
        <v>4</v>
      </c>
      <c r="L63" s="14">
        <v>4</v>
      </c>
      <c r="M63" s="14">
        <v>2</v>
      </c>
      <c r="N63" s="14">
        <v>2</v>
      </c>
      <c r="O63" s="14">
        <v>2</v>
      </c>
      <c r="P63" s="14">
        <v>5</v>
      </c>
      <c r="Q63" s="14">
        <v>5</v>
      </c>
      <c r="R63" s="14">
        <v>5</v>
      </c>
      <c r="S63" s="14">
        <v>5</v>
      </c>
      <c r="T63" s="14">
        <v>5</v>
      </c>
      <c r="U63" s="14">
        <v>5</v>
      </c>
      <c r="V63" s="14">
        <v>5</v>
      </c>
      <c r="W63" s="14">
        <v>5</v>
      </c>
      <c r="X63" s="14">
        <v>173</v>
      </c>
      <c r="Y63" s="14">
        <v>173</v>
      </c>
      <c r="Z63" s="14">
        <v>173</v>
      </c>
      <c r="AA63" s="14">
        <v>173</v>
      </c>
      <c r="AB63" s="14">
        <v>173</v>
      </c>
      <c r="AC63" s="14">
        <v>173</v>
      </c>
      <c r="AD63" s="14">
        <v>173</v>
      </c>
      <c r="AE63" s="14">
        <v>173</v>
      </c>
      <c r="AF63" s="14">
        <v>21</v>
      </c>
      <c r="AG63" s="14">
        <v>21</v>
      </c>
      <c r="AH63" s="14">
        <v>21</v>
      </c>
      <c r="AI63" s="14">
        <v>21</v>
      </c>
      <c r="AJ63" s="14">
        <v>21</v>
      </c>
      <c r="AK63" s="14">
        <v>21</v>
      </c>
      <c r="AL63" s="14">
        <v>20</v>
      </c>
      <c r="AM63" s="14">
        <v>20</v>
      </c>
      <c r="AN63" s="14">
        <v>2</v>
      </c>
      <c r="AO63" s="14">
        <v>3</v>
      </c>
      <c r="AP63" s="14">
        <v>3</v>
      </c>
      <c r="AQ63" s="14">
        <v>3</v>
      </c>
      <c r="AR63" s="14">
        <v>3</v>
      </c>
      <c r="AS63" s="14">
        <v>0</v>
      </c>
      <c r="AT63" s="14">
        <v>0</v>
      </c>
      <c r="AU63" s="14">
        <v>0</v>
      </c>
      <c r="AV63" s="14">
        <v>0</v>
      </c>
      <c r="AW63" s="14">
        <v>2</v>
      </c>
      <c r="AX63" s="14">
        <v>1</v>
      </c>
      <c r="AY63" s="14">
        <v>0</v>
      </c>
      <c r="AZ63" s="14">
        <v>0</v>
      </c>
      <c r="BA63" s="14">
        <v>10</v>
      </c>
      <c r="BD63" s="33"/>
      <c r="BF63" s="14">
        <f>ROUND((INDEX(新战舰养成!S$6:S$18,通天塔!$J63+1)+INDEX(新战舰养成!D$6:D$18,通天塔!$J63+1)*(通天塔!$G63-1))*INDEX(战舰突破!$D$6:$D$18,通天塔!$M63+1),0)</f>
        <v>12905</v>
      </c>
      <c r="BG63" s="14">
        <f>ROUND((INDEX(新战舰养成!T$6:T$18,通天塔!$J63+1)+INDEX(新战舰养成!E$6:E$18,通天塔!$J63+1)*(通天塔!$G63-1))*INDEX(战舰突破!$D$6:$D$18,通天塔!$M63+1),0)</f>
        <v>103166</v>
      </c>
      <c r="BH63" s="14">
        <f>ROUND((INDEX(新战舰养成!U$6:U$18,通天塔!$J63+1)+INDEX(新战舰养成!F$6:F$18,通天塔!$J63+1)*(通天塔!$G63-1))*INDEX(战舰突破!$D$6:$D$18,通天塔!$M63+1),0)</f>
        <v>6547</v>
      </c>
      <c r="BI63" s="14">
        <f>ROUND((INDEX(新战舰养成!V$6:V$18,通天塔!$J63+1)+INDEX(新战舰养成!G$6:G$18,通天塔!$J63+1)*(通天塔!$G63-1))*INDEX(战舰突破!$D$6:$D$18,通天塔!$M63+1),0)</f>
        <v>360</v>
      </c>
      <c r="BJ63" s="14">
        <f>ROUND((INDEX(新战舰养成!W$6:W$18,通天塔!$J63+1)+INDEX(新战舰养成!H$6:H$18,通天塔!$J63+1)*(通天塔!$G63-1))*INDEX(战舰突破!$D$6:$D$18,通天塔!$M63+1),0)</f>
        <v>5</v>
      </c>
      <c r="BL63" s="14">
        <f>IF($H63&gt;0,ROUND((INDEX(新战舰养成!X$6:X$18,通天塔!$K63+1)+INDEX(新战舰养成!I$6:I$18,通天塔!$K63+1)*(通天塔!$H63-1))*INDEX(战舰突破!$D$6:$D$18,通天塔!$N63+1),0),0)</f>
        <v>13241</v>
      </c>
      <c r="BM63" s="14">
        <f>IF($H63&gt;0,ROUND((INDEX(新战舰养成!Y$6:Y$18,通天塔!$K63+1)+INDEX(新战舰养成!J$6:J$18,通天塔!$K63+1)*(通天塔!$H63-1))*INDEX(战舰突破!$D$6:$D$18,通天塔!$N63+1),0),0)</f>
        <v>0</v>
      </c>
      <c r="BN63" s="14">
        <f>IF($H63&gt;0,ROUND((INDEX(新战舰养成!Z$6:Z$18,通天塔!$K63+1)+INDEX(新战舰养成!K$6:K$18,通天塔!$K63+1)*(通天塔!$H63-1))*INDEX(战舰突破!$D$6:$D$18,通天塔!$N63+1),0),0)</f>
        <v>0</v>
      </c>
      <c r="BO63" s="14">
        <f>IF($H63&gt;0,ROUND((INDEX(新战舰养成!AA$6:AA$18,通天塔!$K63+1)+INDEX(新战舰养成!L$6:L$18,通天塔!$K63+1)*(通天塔!$H63-1))*INDEX(战舰突破!$D$6:$D$18,通天塔!$N63+1),0),0)</f>
        <v>129048</v>
      </c>
      <c r="BP63" s="14">
        <f>IF($H63&gt;0,ROUND((INDEX(新战舰养成!AB$6:AB$18,通天塔!$K63+1)+INDEX(新战舰养成!M$6:M$18,通天塔!$K63+1)*(通天塔!$H63-1))*INDEX(战舰突破!$D$6:$D$18,通天塔!$N63+1),0),0)</f>
        <v>2496</v>
      </c>
      <c r="BR63" s="14">
        <f>IF($I63&gt;0,ROUND((INDEX(新战舰养成!AC$6:AC$18,通天塔!$L63+1)+INDEX(新战舰养成!I$6:I$18,通天塔!$L63+1)*(通天塔!$I63-1))*INDEX(战舰突破!$D$6:$D$18,通天塔!$O63+1),0),0)</f>
        <v>13601</v>
      </c>
      <c r="BS63" s="14">
        <f>IF($I63&gt;0,ROUND((INDEX(新战舰养成!AD$6:AD$18,通天塔!$L63+1)+INDEX(新战舰养成!J$6:J$18,通天塔!$L63+1)*(通天塔!$I63-1))*INDEX(战舰突破!$D$6:$D$18,通天塔!$O63+1),0),0)</f>
        <v>0</v>
      </c>
      <c r="BT63" s="14">
        <f>IF($I63&gt;0,ROUND((INDEX(新战舰养成!AE$6:AE$18,通天塔!$L63+1)+INDEX(新战舰养成!K$6:K$18,通天塔!$L63+1)*(通天塔!$I63-1))*INDEX(战舰突破!$D$6:$D$18,通天塔!$O63+1),0),0)</f>
        <v>0</v>
      </c>
      <c r="BU63" s="14">
        <f>IF($I63&gt;0,ROUND((INDEX(新战舰养成!AF$6:AF$18,通天塔!$L63+1)+INDEX(新战舰养成!L$6:L$18,通天塔!$L63+1)*(通天塔!$I63-1))*INDEX(战舰突破!$D$6:$D$18,通天塔!$O63+1),0),0)</f>
        <v>97668</v>
      </c>
      <c r="BV63" s="14">
        <f>IF($I63&gt;0,ROUND((INDEX(新战舰养成!AG$6:AG$18,通天塔!$L63+1)+INDEX(新战舰养成!M$6:M$18,通天塔!$L63+1)*(通天塔!$I63-1))*INDEX(战舰突破!$D$6:$D$18,通天塔!$O63+1),0),0)</f>
        <v>3218</v>
      </c>
      <c r="BY63" s="14">
        <f>(INDEX(装备数值!$C$13:$G$116,通天塔!$P63*8+1,BY$2)+INDEX(装备数值!$C$13:$G$116,通天塔!$Q63*8+2,BY$2)+INDEX(装备数值!$C$13:$G$116,通天塔!$S63*8+3,BY$2)+INDEX(装备数值!$C$13:$G$116,通天塔!$R63*8+4,BY$2)+INDEX(装备数值!$C$13:$G$116,通天塔!$T63*8+5,BY$2)+INDEX(装备数值!$C$13:$G$116,通天塔!$U63*8+6,BY$2)+INDEX(装备数值!$C$13:$G$116,通天塔!$V63*8+7,BY$2)+INDEX(装备数值!$C$13:$G$116,通天塔!$W63*8+8,BY$2))</f>
        <v>11175</v>
      </c>
      <c r="BZ63" s="14">
        <f>(INDEX(装备数值!$C$13:$G$116,通天塔!$P63*8+1,BZ$2)+INDEX(装备数值!$C$13:$G$116,通天塔!$Q63*8+2,BZ$2)+INDEX(装备数值!$C$13:$G$116,通天塔!$S63*8+3,BZ$2)+INDEX(装备数值!$C$13:$G$116,通天塔!$R63*8+4,BZ$2)+INDEX(装备数值!$C$13:$G$116,通天塔!$T63*8+5,BZ$2)+INDEX(装备数值!$C$13:$G$116,通天塔!$U63*8+6,BZ$2)+INDEX(装备数值!$C$13:$G$116,通天塔!$V63*8+7,BZ$2)+INDEX(装备数值!$C$13:$G$116,通天塔!$W63*8+8,BZ$2))</f>
        <v>84375</v>
      </c>
      <c r="CA63" s="14">
        <f>(INDEX(装备数值!$C$13:$G$116,通天塔!$P63*8+1,CA$2)+INDEX(装备数值!$C$13:$G$116,通天塔!$Q63*8+2,CA$2)+INDEX(装备数值!$C$13:$G$116,通天塔!$S63*8+3,CA$2)+INDEX(装备数值!$C$13:$G$116,通天塔!$R63*8+4,CA$2)+INDEX(装备数值!$C$13:$G$116,通天塔!$T63*8+5,CA$2)+INDEX(装备数值!$C$13:$G$116,通天塔!$U63*8+6,CA$2)+INDEX(装备数值!$C$13:$G$116,通天塔!$V63*8+7,CA$2)+INDEX(装备数值!$C$13:$G$116,通天塔!$W63*8+8,CA$2))</f>
        <v>5550</v>
      </c>
      <c r="CB63" s="14">
        <f>(INDEX(装备数值!$C$13:$G$116,通天塔!$P63*8+1,CB$2)+INDEX(装备数值!$C$13:$G$116,通天塔!$Q63*8+2,CB$2)+INDEX(装备数值!$C$13:$G$116,通天塔!$S63*8+3,CB$2)+INDEX(装备数值!$C$13:$G$116,通天塔!$R63*8+4,CB$2)+INDEX(装备数值!$C$13:$G$116,通天塔!$T63*8+5,CB$2)+INDEX(装备数值!$C$13:$G$116,通天塔!$U63*8+6,CB$2)+INDEX(装备数值!$C$13:$G$116,通天塔!$V63*8+7,CB$2)+INDEX(装备数值!$C$13:$G$116,通天塔!$W63*8+8,CB$2))</f>
        <v>112500</v>
      </c>
      <c r="CC63" s="14">
        <f>(INDEX(装备数值!$C$13:$G$116,通天塔!$P63*8+1,CC$2)+INDEX(装备数值!$C$13:$G$116,通天塔!$Q63*8+2,CC$2)+INDEX(装备数值!$C$13:$G$116,通天塔!$S63*8+3,CC$2)+INDEX(装备数值!$C$13:$G$116,通天塔!$R63*8+4,CC$2)+INDEX(装备数值!$C$13:$G$116,通天塔!$T63*8+5,CC$2)+INDEX(装备数值!$C$13:$G$116,通天塔!$U63*8+6,CC$2)+INDEX(装备数值!$C$13:$G$116,通天塔!$V63*8+7,CC$2)+INDEX(装备数值!$C$13:$G$116,通天塔!$W63*8+8,CC$2))</f>
        <v>2250</v>
      </c>
      <c r="CF63" s="14">
        <f>INDEX(装备数值!$I$13:$M$116,通天塔!$P63*8+1,CF$2)*$X63+INDEX(装备数值!$I$13:$M$116,通天塔!$Q63*8+2,CF$2)*$Y63+INDEX(装备数值!$I$13:$M$116,通天塔!$S63*8+3,CF$2)*$Z63+INDEX(装备数值!$I$13:$M$116,通天塔!$R63*8+4,CF$2)*$AA63+INDEX(装备数值!$I$13:$M$116,通天塔!$T63*8+5,CF$2)*$AB63+INDEX(装备数值!$I$13:$M$116,通天塔!$U63*8+6,CF$2)*$AC63+INDEX(装备数值!$I$13:$M$116,通天塔!$V63*8+7,CF$2)*$AD63+INDEX(装备数值!$I$13:$M$116,通天塔!$W63*8+8,CF$2)*$AE63</f>
        <v>25777</v>
      </c>
      <c r="CG63" s="14">
        <f>INDEX(装备数值!$I$13:$M$116,通天塔!$P63*8+1,CG$2)*$X63+INDEX(装备数值!$I$13:$M$116,通天塔!$Q63*8+2,CG$2)*$Y63+INDEX(装备数值!$I$13:$M$116,通天塔!$S63*8+3,CG$2)*$Z63+INDEX(装备数值!$I$13:$M$116,通天塔!$R63*8+4,CG$2)*$AA63+INDEX(装备数值!$I$13:$M$116,通天塔!$T63*8+5,CG$2)*$AB63+INDEX(装备数值!$I$13:$M$116,通天塔!$U63*8+6,CG$2)*$AC63+INDEX(装备数值!$I$13:$M$116,通天塔!$V63*8+7,CG$2)*$AD63+INDEX(装备数值!$I$13:$M$116,通天塔!$W63*8+8,CG$2)*$AE63</f>
        <v>194625</v>
      </c>
      <c r="CH63" s="14">
        <f>INDEX(装备数值!$I$13:$M$116,通天塔!$P63*8+1,CH$2)*$X63+INDEX(装备数值!$I$13:$M$116,通天塔!$Q63*8+2,CH$2)*$Y63+INDEX(装备数值!$I$13:$M$116,通天塔!$S63*8+3,CH$2)*$Z63+INDEX(装备数值!$I$13:$M$116,通天塔!$R63*8+4,CH$2)*$AA63+INDEX(装备数值!$I$13:$M$116,通天塔!$T63*8+5,CH$2)*$AB63+INDEX(装备数值!$I$13:$M$116,通天塔!$U63*8+6,CH$2)*$AC63+INDEX(装备数值!$I$13:$M$116,通天塔!$V63*8+7,CH$2)*$AD63+INDEX(装备数值!$I$13:$M$116,通天塔!$W63*8+8,CH$2)*$AE63</f>
        <v>12802</v>
      </c>
      <c r="CI63" s="14">
        <f>INDEX(装备数值!$I$13:$M$116,通天塔!$P63*8+1,CI$2)*$X63+INDEX(装备数值!$I$13:$M$116,通天塔!$Q63*8+2,CI$2)*$Y63+INDEX(装备数值!$I$13:$M$116,通天塔!$S63*8+3,CI$2)*$Z63+INDEX(装备数值!$I$13:$M$116,通天塔!$R63*8+4,CI$2)*$AA63+INDEX(装备数值!$I$13:$M$116,通天塔!$T63*8+5,CI$2)*$AB63+INDEX(装备数值!$I$13:$M$116,通天塔!$U63*8+6,CI$2)*$AC63+INDEX(装备数值!$I$13:$M$116,通天塔!$V63*8+7,CI$2)*$AD63+INDEX(装备数值!$I$13:$M$116,通天塔!$W63*8+8,CI$2)*$AE63</f>
        <v>259500</v>
      </c>
      <c r="CJ63" s="14">
        <f>INDEX(装备数值!$I$13:$M$116,通天塔!$P63*8+1,CJ$2)*$X63+INDEX(装备数值!$I$13:$M$116,通天塔!$Q63*8+2,CJ$2)*$Y63+INDEX(装备数值!$I$13:$M$116,通天塔!$S63*8+3,CJ$2)*$Z63+INDEX(装备数值!$I$13:$M$116,通天塔!$R63*8+4,CJ$2)*$AA63+INDEX(装备数值!$I$13:$M$116,通天塔!$T63*8+5,CJ$2)*$AB63+INDEX(装备数值!$I$13:$M$116,通天塔!$U63*8+6,CJ$2)*$AC63+INDEX(装备数值!$I$13:$M$116,通天塔!$V63*8+7,CJ$2)*$AD63+INDEX(装备数值!$I$13:$M$116,通天塔!$W63*8+8,CJ$2)*$AE63</f>
        <v>5190</v>
      </c>
      <c r="CM63" s="14">
        <f>INDEX(装备数值!$X$13:$AH$116,$P63*8+1,CM$2)*$AF63+INDEX(装备数值!$X$13:$AH$116,$Q63*8+2,CM$2)*$AG63+INDEX(装备数值!$X$13:$AH$116,$S63*8+3,CM$2)*$AH63+INDEX(装备数值!$X$13:$AH$116,$R63*8+4,CM$2)*$AI63+INDEX(装备数值!$X$13:$AH$116,$T63*8+5,CM$2)*$AJ63+INDEX(装备数值!$X$13:$AH$116,$U63*8+6,CM$2)*$AK63+INDEX(装备数值!$X$13:$AH$116,$V63*8+7,CM$2)*$AL63+INDEX(装备数值!$X$13:$AH$116,$W63*8+8,CM$2)*$AM63</f>
        <v>9000</v>
      </c>
      <c r="CN63" s="14">
        <f>INDEX(装备数值!$X$13:$AH$116,$P63*8+1,CN$2)*$AF63+INDEX(装备数值!$X$13:$AH$116,$Q63*8+2,CN$2)*$AG63+INDEX(装备数值!$X$13:$AH$116,$S63*8+3,CN$2)*$AH63+INDEX(装备数值!$X$13:$AH$116,$R63*8+4,CN$2)*$AI63+INDEX(装备数值!$X$13:$AH$116,$T63*8+5,CN$2)*$AJ63+INDEX(装备数值!$X$13:$AH$116,$U63*8+6,CN$2)*$AK63+INDEX(装备数值!$X$13:$AH$116,$V63*8+7,CN$2)*$AL63+INDEX(装备数值!$X$13:$AH$116,$W63*8+8,CN$2)*$AM63</f>
        <v>69167</v>
      </c>
      <c r="CO63" s="14">
        <f>INDEX(装备数值!$X$13:$AH$116,$P63*8+1,CO$2)*$AF63+INDEX(装备数值!$X$13:$AH$116,$Q63*8+2,CO$2)*$AG63+INDEX(装备数值!$X$13:$AH$116,$S63*8+3,CO$2)*$AH63+INDEX(装备数值!$X$13:$AH$116,$R63*8+4,CO$2)*$AI63+INDEX(装备数值!$X$13:$AH$116,$T63*8+5,CO$2)*$AJ63+INDEX(装备数值!$X$13:$AH$116,$U63*8+6,CO$2)*$AK63+INDEX(装备数值!$X$13:$AH$116,$V63*8+7,CO$2)*$AL63+INDEX(装备数值!$X$13:$AH$116,$W63*8+8,CO$2)*$AM63</f>
        <v>4704</v>
      </c>
      <c r="CP63" s="14">
        <f>INDEX(装备数值!$X$13:$AH$116,$P63*8+1,CP$2)*$AF63+INDEX(装备数值!$X$13:$AH$116,$Q63*8+2,CP$2)*$AG63+INDEX(装备数值!$X$13:$AH$116,$S63*8+3,CP$2)*$AH63+INDEX(装备数值!$X$13:$AH$116,$R63*8+4,CP$2)*$AI63+INDEX(装备数值!$X$13:$AH$116,$T63*8+5,CP$2)*$AJ63+INDEX(装备数值!$X$13:$AH$116,$U63*8+6,CP$2)*$AK63+INDEX(装备数值!$X$13:$AH$116,$V63*8+7,CP$2)*$AL63+INDEX(装备数值!$X$13:$AH$116,$W63*8+8,CP$2)*$AM63</f>
        <v>92250</v>
      </c>
      <c r="CQ63" s="14">
        <f>INDEX(装备数值!$X$13:$AH$116,$P63*8+1,CQ$2)*$AF63+INDEX(装备数值!$X$13:$AH$116,$Q63*8+2,CQ$2)*$AG63+INDEX(装备数值!$X$13:$AH$116,$S63*8+3,CQ$2)*$AH63+INDEX(装备数值!$X$13:$AH$116,$R63*8+4,CQ$2)*$AI63+INDEX(装备数值!$X$13:$AH$116,$T63*8+5,CQ$2)*$AJ63+INDEX(装备数值!$X$13:$AH$116,$U63*8+6,CQ$2)*$AK63+INDEX(装备数值!$X$13:$AH$116,$V63*8+7,CQ$2)*$AL63+INDEX(装备数值!$X$13:$AH$116,$W63*8+8,CQ$2)*$AM63</f>
        <v>1890</v>
      </c>
      <c r="CR63" s="14">
        <f>INDEX(装备数值!$X$13:$AH$116,$P63*8+1,CR$2)*$AF63+INDEX(装备数值!$X$13:$AH$116,$Q63*8+2,CR$2)*$AG63+INDEX(装备数值!$X$13:$AH$116,$S63*8+3,CR$2)*$AH63+INDEX(装备数值!$X$13:$AH$116,$R63*8+4,CR$2)*$AI63+INDEX(装备数值!$X$13:$AH$116,$T63*8+5,CR$2)*$AJ63+INDEX(装备数值!$X$13:$AH$116,$U63*8+6,CR$2)*$AK63+INDEX(装备数值!$X$13:$AH$116,$V63*8+7,CR$2)*$AL63+INDEX(装备数值!$X$13:$AH$116,$W63*8+8,CR$2)*$AM63</f>
        <v>7056</v>
      </c>
      <c r="CS63" s="14">
        <f>INDEX(装备数值!$X$13:$AH$116,$P63*8+1,CS$2)*$AF63+INDEX(装备数值!$X$13:$AH$116,$Q63*8+2,CS$2)*$AG63+INDEX(装备数值!$X$13:$AH$116,$S63*8+3,CS$2)*$AH63+INDEX(装备数值!$X$13:$AH$116,$R63*8+4,CS$2)*$AI63+INDEX(装备数值!$X$13:$AH$116,$T63*8+5,CS$2)*$AJ63+INDEX(装备数值!$X$13:$AH$116,$U63*8+6,CS$2)*$AK63+INDEX(装备数值!$X$13:$AH$116,$V63*8+7,CS$2)*$AL63+INDEX(装备数值!$X$13:$AH$116,$W63*8+8,CS$2)*$AM63</f>
        <v>7056</v>
      </c>
      <c r="CT63" s="14">
        <f>INDEX(装备数值!$X$13:$AH$116,$P63*8+1,CT$2)*$AF63+INDEX(装备数值!$X$13:$AH$116,$Q63*8+2,CT$2)*$AG63+INDEX(装备数值!$X$13:$AH$116,$S63*8+3,CT$2)*$AH63+INDEX(装备数值!$X$13:$AH$116,$R63*8+4,CT$2)*$AI63+INDEX(装备数值!$X$13:$AH$116,$T63*8+5,CT$2)*$AJ63+INDEX(装备数值!$X$13:$AH$116,$U63*8+6,CT$2)*$AK63+INDEX(装备数值!$X$13:$AH$116,$V63*8+7,CT$2)*$AL63+INDEX(装备数值!$X$13:$AH$116,$W63*8+8,CT$2)*$AM63</f>
        <v>7056</v>
      </c>
      <c r="CU63" s="14">
        <f>INDEX(装备数值!$X$13:$AH$116,$P63*8+1,CU$2)*$AF63+INDEX(装备数值!$X$13:$AH$116,$Q63*8+2,CU$2)*$AG63+INDEX(装备数值!$X$13:$AH$116,$S63*8+3,CU$2)*$AH63+INDEX(装备数值!$X$13:$AH$116,$R63*8+4,CU$2)*$AI63+INDEX(装备数值!$X$13:$AH$116,$T63*8+5,CU$2)*$AJ63+INDEX(装备数值!$X$13:$AH$116,$U63*8+6,CU$2)*$AK63+INDEX(装备数值!$X$13:$AH$116,$V63*8+7,CU$2)*$AL63+INDEX(装备数值!$X$13:$AH$116,$W63*8+8,CU$2)*$AM63</f>
        <v>7056</v>
      </c>
      <c r="CV63" s="14">
        <f>INDEX(装备数值!$X$13:$AH$116,$P63*8+1,CV$2)*$AF63+INDEX(装备数值!$X$13:$AH$116,$Q63*8+2,CV$2)*$AG63+INDEX(装备数值!$X$13:$AH$116,$S63*8+3,CV$2)*$AH63+INDEX(装备数值!$X$13:$AH$116,$R63*8+4,CV$2)*$AI63+INDEX(装备数值!$X$13:$AH$116,$T63*8+5,CV$2)*$AJ63+INDEX(装备数值!$X$13:$AH$116,$U63*8+6,CV$2)*$AK63+INDEX(装备数值!$X$13:$AH$116,$V63*8+7,CV$2)*$AL63+INDEX(装备数值!$X$13:$AH$116,$W63*8+8,CV$2)*$AM63</f>
        <v>20</v>
      </c>
      <c r="CW63" s="14">
        <f>INDEX(装备数值!$X$13:$AH$116,$P63*8+1,CW$2)*$AF63+INDEX(装备数值!$X$13:$AH$116,$Q63*8+2,CW$2)*$AG63+INDEX(装备数值!$X$13:$AH$116,$S63*8+3,CW$2)*$AH63+INDEX(装备数值!$X$13:$AH$116,$R63*8+4,CW$2)*$AI63+INDEX(装备数值!$X$13:$AH$116,$T63*8+5,CW$2)*$AJ63+INDEX(装备数值!$X$13:$AH$116,$U63*8+6,CW$2)*$AK63+INDEX(装备数值!$X$13:$AH$116,$V63*8+7,CW$2)*$AL63+INDEX(装备数值!$X$13:$AH$116,$W63*8+8,CW$2)*$AM63</f>
        <v>20</v>
      </c>
      <c r="CY63" s="14">
        <f>INDEX(装备数值!$AN$17:$AN$117,MATCH(MIN($X63:$AE63),装备数值!$AO$17:$AO$117,1))</f>
        <v>17</v>
      </c>
      <c r="CZ63" s="14">
        <f>IF(COUNTIF($P63:$W63,"&gt;"&amp;0)=8,INDEX(装备数值!AR$17:AR$117,$CY63+1),0)</f>
        <v>4080</v>
      </c>
      <c r="DA63" s="14">
        <f>IF(COUNTIF($P63:$W63,"&gt;"&amp;0)=8,INDEX(装备数值!AS$17:AS$117,$CY63+1),0)</f>
        <v>30600</v>
      </c>
      <c r="DB63" s="14">
        <f>IF(COUNTIF($P63:$W63,"&gt;"&amp;0)=8,INDEX(装备数值!AT$17:AT$117,$CY63+1),0)</f>
        <v>2040</v>
      </c>
      <c r="DC63" s="14">
        <f>IF(COUNTIF($P63:$W63,"&gt;"&amp;0)=8,INDEX(装备数值!AU$17:AU$117,$CY63+1),0)</f>
        <v>40800</v>
      </c>
      <c r="DD63" s="14">
        <f>IF(COUNTIF($P63:$W63,"&gt;"&amp;0)=8,INDEX(装备数值!AV$17:AV$117,$CY63+1),0)</f>
        <v>782</v>
      </c>
      <c r="DF63" s="14">
        <f>INDEX(装备数值!$AY$17:$AY$77,MATCH(MIN($AF63:$AM63),装备数值!$AZ$17:$AZ$77,1))</f>
        <v>10</v>
      </c>
      <c r="DG63" s="26">
        <f>INDEX(装备数值!BA$17:BA$77,通天塔!DF63+1)</f>
        <v>0.1</v>
      </c>
      <c r="DH63" s="26">
        <f>INDEX(装备数值!BA$17:BA$77,通天塔!DF63+1)</f>
        <v>0.1</v>
      </c>
      <c r="DJ63" s="14">
        <f t="shared" si="40"/>
        <v>17</v>
      </c>
      <c r="DK63" s="14">
        <f>VLOOKUP(DJ63,军阶与晶片数值!$W$6:$X$27,2)</f>
        <v>4</v>
      </c>
      <c r="DL63" s="14">
        <f>INDEX(军阶与晶片数值!Y$6:Y$27,$DK63+1)</f>
        <v>400</v>
      </c>
      <c r="DM63" s="14">
        <f>INDEX(军阶与晶片数值!Z$6:Z$27,$DK63+1)</f>
        <v>400</v>
      </c>
      <c r="DN63" s="14">
        <f>INDEX(军阶与晶片数值!AA$6:AA$27,$DK63+1)</f>
        <v>400</v>
      </c>
      <c r="DO63" s="14">
        <f>INDEX(军阶与晶片数值!AB$6:AB$27,$DK63+1)</f>
        <v>400</v>
      </c>
      <c r="DP63" s="29">
        <f>INDEX(军阶与晶片数值!AC$6:AC$27,$DK63+1)</f>
        <v>20</v>
      </c>
      <c r="DQ63" s="29">
        <f>INDEX(军阶与晶片数值!AD$6:AD$27,$DK63+1)</f>
        <v>10</v>
      </c>
      <c r="DS63" s="26">
        <f>INDEX(军阶与晶片数值!I$6:I$16,AN63+1)</f>
        <v>0.03</v>
      </c>
      <c r="DT63" s="26">
        <f>INDEX(军阶与晶片数值!M$6:M$16,AO63+1)</f>
        <v>6.5000000000000002E-2</v>
      </c>
      <c r="DU63" s="26">
        <f>INDEX(军阶与晶片数值!J$6:J$16,AP63+1)</f>
        <v>6.5000000000000002E-2</v>
      </c>
      <c r="DV63" s="26">
        <f>INDEX(军阶与晶片数值!K$6:K$16,AQ63+1)</f>
        <v>0.13</v>
      </c>
      <c r="DW63" s="26">
        <f>INDEX(军阶与晶片数值!L$6:L$16,AR63+1)</f>
        <v>0.13</v>
      </c>
      <c r="DX63" s="28">
        <f>INDEX(军阶与晶片数值!N$6:N$16,AS63+1)</f>
        <v>0</v>
      </c>
      <c r="DY63" s="28">
        <f>INDEX(军阶与晶片数值!O$6:O$16,AT63+1)</f>
        <v>0</v>
      </c>
      <c r="DZ63" s="28">
        <f>INDEX(军阶与晶片数值!P$6:P$16,AU63+1)</f>
        <v>0</v>
      </c>
      <c r="EA63" s="28">
        <f>INDEX(军阶与晶片数值!Q$6:Q$16,AV63+1)</f>
        <v>0</v>
      </c>
      <c r="EB63" s="26">
        <f>INDEX(军阶与晶片数值!R$6:R$16,AW63+1)</f>
        <v>0.06</v>
      </c>
      <c r="EC63" s="26">
        <f>INDEX(军阶与晶片数值!S$6:S$16,AX63+1)</f>
        <v>0.02</v>
      </c>
      <c r="ED63" s="26">
        <f>INDEX(军阶与晶片数值!T$6:T$16,AY63+1)</f>
        <v>0</v>
      </c>
      <c r="EE63" s="26">
        <f>INDEX(军阶与晶片数值!U$6:U$16,AZ63+1)</f>
        <v>0</v>
      </c>
      <c r="EG63" s="26">
        <f>INDEX(军阶与晶片数值!$C$6:$C$36,通天塔!$BA63+1)</f>
        <v>0.5</v>
      </c>
      <c r="EH63" s="26">
        <f>INDEX(军阶与晶片数值!$C$6:$C$36,通天塔!$BA63+1)</f>
        <v>0.5</v>
      </c>
      <c r="EI63" s="26">
        <f>INDEX(军阶与晶片数值!$C$6:$C$36,通天塔!$BA63+1)</f>
        <v>0.5</v>
      </c>
      <c r="EJ63" s="26">
        <f>INDEX(军阶与晶片数值!$C$6:$C$36,通天塔!$BA63+1)</f>
        <v>0.5</v>
      </c>
      <c r="EK63" s="26">
        <f>INDEX(军阶与晶片数值!$C$6:$C$36,通天塔!$BA63+1)</f>
        <v>0.5</v>
      </c>
      <c r="EM63" s="14">
        <f>INDEX(战舰突破!$H$6:$H$18,通天塔!$J63+1)+INDEX(战舰突破!$H$23:$H$35,通天塔!$K63+1)+INDEX(战舰突破!$H$40:$H$52,通天塔!$L63+1)</f>
        <v>200</v>
      </c>
      <c r="EN63" s="14">
        <f>INDEX(战舰突破!$I$6:$I$18,通天塔!$J63+1)+INDEX(战舰突破!$I$23:$I$35,通天塔!$K63+1)+INDEX(战舰突破!$I$40:$I$52,通天塔!$L63+1)</f>
        <v>200</v>
      </c>
      <c r="EO63" s="14">
        <f>INDEX(战舰突破!$J$6:$J$18,通天塔!$J63+1)+INDEX(战舰突破!$J$23:$J$35,通天塔!$K63+1)+INDEX(战舰突破!$J$40:$J$52,通天塔!$L63+1)</f>
        <v>0</v>
      </c>
      <c r="EP63" s="14">
        <f>INDEX(战舰突破!$K$6:$K$18,通天塔!$J63+1)+INDEX(战舰突破!$K$23:$K$35,通天塔!$K63+1)+INDEX(战舰突破!$K$40:$K$52,通天塔!$L63+1)</f>
        <v>0</v>
      </c>
      <c r="EQ63" s="14">
        <f>INDEX(战舰突破!$L$6:$L$18,通天塔!$J63+1)+INDEX(战舰突破!$L$23:$L$35,通天塔!$K63+1)+INDEX(战舰突破!$L$40:$L$52,通天塔!$L63+1)</f>
        <v>200</v>
      </c>
      <c r="ER63" s="18">
        <f>INDEX(战舰突破!$N$6:$N$18,通天塔!$J63+1)+INDEX(战舰突破!$N$23:$N$35,通天塔!$K63+1)+INDEX(战舰突破!$N$40:$N$52,通天塔!$L63+1)</f>
        <v>0</v>
      </c>
      <c r="ES63" s="18">
        <f>INDEX(战舰突破!$O$6:$O$18,通天塔!$J63+1)+INDEX(战舰突破!$O$23:$O$35,通天塔!$K63+1)+INDEX(战舰突破!$O$40:$O$52,通天塔!$L63+1)</f>
        <v>0</v>
      </c>
      <c r="ET63" s="18">
        <f>INDEX(战舰突破!$P$6:$P$18,通天塔!$J63+1)+INDEX(战舰突破!$P$23:$P$35,通天塔!$K63+1)+INDEX(战舰突破!$P$40:$P$52,通天塔!$L63+1)</f>
        <v>0</v>
      </c>
      <c r="EU63" s="18">
        <f>INDEX(战舰突破!$Q$6:$Q$18,通天塔!$J63+1)+INDEX(战舰突破!$Q$23:$Q$35,通天塔!$K63+1)+INDEX(战舰突破!$Q$40:$Q$52,通天塔!$L63+1)</f>
        <v>0</v>
      </c>
      <c r="EV63" s="18">
        <f>INDEX(战舰突破!$R$6:$R$18,通天塔!$J63+1)+INDEX(战舰突破!$R$23:$R$35,通天塔!$K63+1)+INDEX(战舰突破!$R$40:$R$52,通天塔!$L63+1)</f>
        <v>0</v>
      </c>
      <c r="EW63" s="18">
        <f>INDEX(战舰突破!$M$6:$M$18,通天塔!$J63+1)+INDEX(战舰突破!$M$23:$M$35,通天塔!$K63+1)+INDEX(战舰突破!$M$40:$M$52,通天塔!$L63+1)</f>
        <v>0</v>
      </c>
      <c r="EX63" s="22">
        <f>INDEX(战舰突破!$W$6:$W$18,通天塔!$J63+1)+INDEX(战舰突破!$W$23:$W$35,通天塔!$K63+1)+INDEX(战舰突破!$W$40:$W$52,通天塔!$L63+1)</f>
        <v>0.5</v>
      </c>
      <c r="FA63" s="14">
        <f>INDEX(战舰突破!$S$6:$S$18,通天塔!$J63+1)</f>
        <v>0</v>
      </c>
      <c r="FB63" s="14">
        <f>INDEX(战舰突破!$T$6:$T$18,通天塔!$J63+1)</f>
        <v>0.25</v>
      </c>
      <c r="FC63" s="14">
        <f>INDEX(战舰突破!$U$6:$U$18,通天塔!$J63+1)</f>
        <v>0.1</v>
      </c>
      <c r="FD63" s="14">
        <f>INDEX(战舰突破!$V$6:$V$18,通天塔!$J63+1)</f>
        <v>0</v>
      </c>
      <c r="FE63" s="14">
        <f>INDEX(战舰突破!$X$6:$X$18,通天塔!$J63+1)</f>
        <v>5</v>
      </c>
      <c r="FG63" s="14">
        <f>INDEX(战舰突破!$S$23:$S$35,通天塔!$J63+1)</f>
        <v>0.25</v>
      </c>
      <c r="FH63" s="14">
        <f>INDEX(战舰突破!$T$23:$T$35,通天塔!$J63+1)</f>
        <v>0.25</v>
      </c>
      <c r="FI63" s="14">
        <f>INDEX(战舰突破!$U$23:$U$35,通天塔!$J63+1)</f>
        <v>0.1</v>
      </c>
      <c r="FJ63" s="14">
        <f>INDEX(战舰突破!$V$23:$V$35,通天塔!$J63+1)</f>
        <v>0</v>
      </c>
      <c r="FK63" s="14">
        <f>INDEX(战舰突破!$X$23:$X$35,通天塔!$J63+1)</f>
        <v>75</v>
      </c>
      <c r="FM63" s="14">
        <f>INDEX(战舰突破!$S$40:$S$52,通天塔!$J63+1)</f>
        <v>0.25</v>
      </c>
      <c r="FN63" s="14">
        <f>INDEX(战舰突破!$T$40:$T$52,通天塔!$J63+1)</f>
        <v>0.25</v>
      </c>
      <c r="FO63" s="14">
        <f>INDEX(战舰突破!$U$40:$U$52,通天塔!$J63+1)</f>
        <v>0.1</v>
      </c>
      <c r="FP63" s="14">
        <f>INDEX(战舰突破!$V$40:$V$52,通天塔!$J63+1)</f>
        <v>0</v>
      </c>
      <c r="FQ63" s="14">
        <f>INDEX(战舰突破!$X$40:$X$52,通天塔!$J63+1)</f>
        <v>125</v>
      </c>
      <c r="FT63" s="14">
        <f t="shared" si="41"/>
        <v>97546</v>
      </c>
      <c r="FU63" s="14">
        <f t="shared" si="42"/>
        <v>98065</v>
      </c>
      <c r="FV63" s="14">
        <f t="shared" si="43"/>
        <v>98621</v>
      </c>
      <c r="FW63" s="14">
        <f t="shared" si="44"/>
        <v>769887</v>
      </c>
      <c r="FX63" s="14">
        <f t="shared" si="45"/>
        <v>50869</v>
      </c>
      <c r="FY63" s="14">
        <f t="shared" si="46"/>
        <v>1240953</v>
      </c>
      <c r="FZ63" s="14">
        <f t="shared" si="47"/>
        <v>26833</v>
      </c>
      <c r="GA63" s="28">
        <f t="shared" si="48"/>
        <v>7456</v>
      </c>
      <c r="GB63" s="28">
        <f t="shared" si="49"/>
        <v>7456</v>
      </c>
      <c r="GC63" s="28">
        <f t="shared" si="50"/>
        <v>7456</v>
      </c>
      <c r="GD63" s="28">
        <f t="shared" si="51"/>
        <v>7456</v>
      </c>
      <c r="GE63" s="28">
        <f t="shared" si="52"/>
        <v>1.1660000000000001</v>
      </c>
      <c r="GF63" s="28">
        <f t="shared" si="53"/>
        <v>1.1220000000000001</v>
      </c>
      <c r="GG63" s="28">
        <f t="shared" si="54"/>
        <v>0</v>
      </c>
      <c r="GH63" s="28">
        <f t="shared" si="55"/>
        <v>17.03</v>
      </c>
      <c r="GI63" s="14">
        <f t="shared" si="56"/>
        <v>1</v>
      </c>
      <c r="GJ63" s="14">
        <f t="shared" si="57"/>
        <v>1.25</v>
      </c>
      <c r="GK63" s="14">
        <f t="shared" si="58"/>
        <v>1.25</v>
      </c>
      <c r="GL63" s="18">
        <f t="shared" si="59"/>
        <v>1.25</v>
      </c>
      <c r="GM63" s="18">
        <f t="shared" si="60"/>
        <v>1.25</v>
      </c>
      <c r="GN63" s="18">
        <f t="shared" si="61"/>
        <v>1.25</v>
      </c>
      <c r="GO63" s="29">
        <f t="shared" si="123"/>
        <v>7606</v>
      </c>
      <c r="GP63" s="29">
        <f t="shared" si="123"/>
        <v>7906</v>
      </c>
      <c r="GQ63" s="29">
        <f t="shared" si="123"/>
        <v>7906</v>
      </c>
      <c r="GR63" s="26">
        <f t="shared" si="63"/>
        <v>0.1</v>
      </c>
      <c r="GS63" s="26">
        <f t="shared" si="64"/>
        <v>0.1</v>
      </c>
      <c r="GT63" s="26">
        <f t="shared" si="65"/>
        <v>0.1</v>
      </c>
      <c r="GU63" s="14">
        <f t="shared" si="66"/>
        <v>2</v>
      </c>
      <c r="GV63" s="14">
        <f t="shared" si="67"/>
        <v>2</v>
      </c>
      <c r="GW63" s="14">
        <f t="shared" si="68"/>
        <v>2</v>
      </c>
      <c r="GX63" s="14">
        <f t="shared" si="69"/>
        <v>5</v>
      </c>
      <c r="GY63" s="14">
        <f t="shared" si="70"/>
        <v>75</v>
      </c>
      <c r="GZ63" s="14">
        <f t="shared" si="71"/>
        <v>125</v>
      </c>
      <c r="HA63">
        <v>59</v>
      </c>
      <c r="HB63" s="14">
        <f t="shared" si="72"/>
        <v>13637085</v>
      </c>
      <c r="HD63" s="14">
        <f t="shared" si="73"/>
        <v>101140</v>
      </c>
      <c r="HE63" s="14">
        <f t="shared" si="74"/>
        <v>48743</v>
      </c>
      <c r="HF63" s="29">
        <f t="shared" si="75"/>
        <v>7157</v>
      </c>
      <c r="HG63" s="29">
        <f t="shared" si="76"/>
        <v>4934</v>
      </c>
      <c r="HH63" s="29">
        <f t="shared" si="77"/>
        <v>5329</v>
      </c>
      <c r="HI63" s="29">
        <f t="shared" si="78"/>
        <v>4974</v>
      </c>
      <c r="HJ63" s="14">
        <f t="shared" si="79"/>
        <v>1.1660000000000001</v>
      </c>
      <c r="HK63" s="14">
        <f t="shared" si="80"/>
        <v>1.1220000000000001</v>
      </c>
      <c r="HL63" s="14">
        <f t="shared" si="81"/>
        <v>29423</v>
      </c>
      <c r="HM63" s="14">
        <f t="shared" si="82"/>
        <v>43779</v>
      </c>
      <c r="HN63" s="26">
        <f t="shared" si="83"/>
        <v>0.39449541284403661</v>
      </c>
      <c r="HO63" s="26">
        <f t="shared" si="84"/>
        <v>0.65653342290896877</v>
      </c>
      <c r="HP63" s="29">
        <f t="shared" si="85"/>
        <v>8139</v>
      </c>
      <c r="HQ63" s="29">
        <f t="shared" si="86"/>
        <v>39518</v>
      </c>
      <c r="HR63" s="29">
        <f t="shared" si="87"/>
        <v>53239</v>
      </c>
      <c r="HS63" s="26">
        <f t="shared" si="88"/>
        <v>0.43584226758701716</v>
      </c>
      <c r="HT63" s="26">
        <f t="shared" si="89"/>
        <v>0.46337935085915694</v>
      </c>
      <c r="HU63" s="26">
        <f t="shared" si="90"/>
        <v>0.46337935085915694</v>
      </c>
      <c r="HV63" s="26">
        <f t="shared" si="91"/>
        <v>3.584226758701714E-2</v>
      </c>
      <c r="HW63" s="29">
        <f t="shared" si="114"/>
        <v>1.4</v>
      </c>
      <c r="HX63" s="29">
        <f t="shared" si="115"/>
        <v>1.784421354090175</v>
      </c>
      <c r="HY63" s="29">
        <f t="shared" si="116"/>
        <v>1.784421354090175</v>
      </c>
      <c r="HZ63" s="29">
        <f t="shared" si="117"/>
        <v>56972.999999999993</v>
      </c>
      <c r="IA63" s="29">
        <f t="shared" si="118"/>
        <v>47011.175380623696</v>
      </c>
      <c r="IB63" s="29">
        <f t="shared" si="119"/>
        <v>47500.404235203416</v>
      </c>
      <c r="IC63" s="29">
        <f t="shared" si="120"/>
        <v>418695</v>
      </c>
      <c r="ID63" s="14">
        <f t="shared" si="92"/>
        <v>151484.57999999999</v>
      </c>
      <c r="IH63" s="14">
        <v>1</v>
      </c>
      <c r="II63" s="14">
        <v>1</v>
      </c>
      <c r="IJ63" s="14">
        <v>480</v>
      </c>
      <c r="IK63" s="14">
        <v>80</v>
      </c>
      <c r="IL63" s="14">
        <v>60</v>
      </c>
      <c r="IM63" s="23">
        <f t="shared" si="93"/>
        <v>23609024</v>
      </c>
      <c r="IN63" s="23">
        <f t="shared" si="110"/>
        <v>1</v>
      </c>
      <c r="IO63" s="23">
        <f t="shared" si="111"/>
        <v>23609.02</v>
      </c>
      <c r="IP63" s="23">
        <f t="shared" si="112"/>
        <v>32183957</v>
      </c>
      <c r="IQ63" s="23">
        <f t="shared" si="96"/>
        <v>1</v>
      </c>
      <c r="IR63" s="23">
        <f t="shared" si="97"/>
        <v>32183.96</v>
      </c>
      <c r="IS63" s="14">
        <v>1</v>
      </c>
      <c r="IT63" s="14">
        <v>1</v>
      </c>
      <c r="IU63" s="14">
        <v>240</v>
      </c>
      <c r="IV63" s="14">
        <v>40</v>
      </c>
      <c r="IW63" s="14">
        <v>30</v>
      </c>
      <c r="IX63" s="23">
        <f>INT(($HP63*$GI63*IU63*$HW63+$HQ63*$GJ63*$HX63*IV63+$HR63*$GK63*$HY63*IW63)+$IC63*IS63+($HQ63*$GJ63*$HX63*IT63*5*6/1.5+$HR63*$GK63*$HY63*IT63*5*6/2))</f>
        <v>13785951</v>
      </c>
      <c r="IY63" s="23">
        <f t="shared" si="98"/>
        <v>1</v>
      </c>
      <c r="IZ63" s="23">
        <f t="shared" si="99"/>
        <v>13785.95</v>
      </c>
      <c r="JA63" s="23"/>
      <c r="JB63" s="23"/>
      <c r="JC63" s="23"/>
      <c r="JG63">
        <f t="shared" si="121"/>
        <v>1.3090876980803037</v>
      </c>
      <c r="JH63">
        <f t="shared" si="122"/>
        <v>1.5263962559616342</v>
      </c>
      <c r="JJ63" s="14">
        <v>10</v>
      </c>
      <c r="JK63" s="14">
        <v>2</v>
      </c>
      <c r="JL63" s="14">
        <v>1.5</v>
      </c>
      <c r="JM63" s="23">
        <f>INT(($HP63*$GI63*$HW63*JJ63+$HQ63*$GJ63*$HX63*JK63+$HR63*$GK63*$HY63*JL63))</f>
        <v>468364</v>
      </c>
      <c r="JN63" s="23">
        <f t="shared" si="100"/>
        <v>0</v>
      </c>
      <c r="JO63" s="23">
        <f t="shared" si="101"/>
        <v>468364</v>
      </c>
      <c r="JP63" s="14">
        <v>30</v>
      </c>
      <c r="JQ63" s="14">
        <v>6</v>
      </c>
      <c r="JR63" s="14">
        <v>4</v>
      </c>
      <c r="JS63" s="23">
        <f>INT(($HP63*$GI63*$HW63*JP63+$HQ63*$GJ63*$HX63*JQ63+$HR63*$GK63*$HY63*JR63))</f>
        <v>1345717</v>
      </c>
      <c r="JT63" s="23">
        <f t="shared" si="102"/>
        <v>1</v>
      </c>
      <c r="JU63" s="23">
        <f t="shared" si="103"/>
        <v>1345.72</v>
      </c>
      <c r="JW63" s="23">
        <f t="shared" si="104"/>
        <v>1794289</v>
      </c>
      <c r="JX63" s="23">
        <f t="shared" si="105"/>
        <v>1</v>
      </c>
      <c r="JY63" s="23">
        <f t="shared" si="106"/>
        <v>1794.29</v>
      </c>
      <c r="JZ63" s="23">
        <f t="shared" si="113"/>
        <v>702546</v>
      </c>
      <c r="KA63" s="23">
        <f t="shared" si="108"/>
        <v>0</v>
      </c>
      <c r="KB63" s="23">
        <f t="shared" si="109"/>
        <v>702546</v>
      </c>
    </row>
    <row r="64" spans="1:288" ht="16.5" x14ac:dyDescent="0.2">
      <c r="A64">
        <v>29</v>
      </c>
      <c r="B64">
        <v>780</v>
      </c>
      <c r="C64" s="14">
        <f t="shared" si="39"/>
        <v>1</v>
      </c>
      <c r="D64" s="14">
        <v>60</v>
      </c>
      <c r="E64" s="14" t="s">
        <v>701</v>
      </c>
      <c r="F64" s="14">
        <v>180</v>
      </c>
      <c r="G64" s="14">
        <v>180</v>
      </c>
      <c r="H64" s="14">
        <v>180</v>
      </c>
      <c r="I64" s="14">
        <v>180</v>
      </c>
      <c r="J64" s="14">
        <v>5</v>
      </c>
      <c r="K64" s="14">
        <v>4</v>
      </c>
      <c r="L64" s="14">
        <v>4</v>
      </c>
      <c r="M64" s="14">
        <v>2</v>
      </c>
      <c r="N64" s="14">
        <v>2</v>
      </c>
      <c r="O64" s="14">
        <v>2</v>
      </c>
      <c r="P64" s="14">
        <v>5</v>
      </c>
      <c r="Q64" s="14">
        <v>5</v>
      </c>
      <c r="R64" s="14">
        <v>5</v>
      </c>
      <c r="S64" s="14">
        <v>5</v>
      </c>
      <c r="T64" s="14">
        <v>5</v>
      </c>
      <c r="U64" s="14">
        <v>5</v>
      </c>
      <c r="V64" s="14">
        <v>5</v>
      </c>
      <c r="W64" s="14">
        <v>5</v>
      </c>
      <c r="X64" s="14">
        <v>180</v>
      </c>
      <c r="Y64" s="14">
        <v>180</v>
      </c>
      <c r="Z64" s="14">
        <v>180</v>
      </c>
      <c r="AA64" s="14">
        <v>180</v>
      </c>
      <c r="AB64" s="14">
        <v>180</v>
      </c>
      <c r="AC64" s="14">
        <v>180</v>
      </c>
      <c r="AD64" s="14">
        <v>180</v>
      </c>
      <c r="AE64" s="14">
        <v>180</v>
      </c>
      <c r="AF64" s="14">
        <v>25</v>
      </c>
      <c r="AG64" s="14">
        <v>25</v>
      </c>
      <c r="AH64" s="14">
        <v>25</v>
      </c>
      <c r="AI64" s="14">
        <v>25</v>
      </c>
      <c r="AJ64" s="14">
        <v>25</v>
      </c>
      <c r="AK64" s="14">
        <v>25</v>
      </c>
      <c r="AL64" s="14">
        <v>25</v>
      </c>
      <c r="AM64" s="14">
        <v>25</v>
      </c>
      <c r="AN64" s="14">
        <v>2</v>
      </c>
      <c r="AO64" s="14">
        <v>3</v>
      </c>
      <c r="AP64" s="14">
        <v>3</v>
      </c>
      <c r="AQ64" s="14">
        <v>3</v>
      </c>
      <c r="AR64" s="14">
        <v>3</v>
      </c>
      <c r="AS64" s="14">
        <v>0</v>
      </c>
      <c r="AT64" s="14">
        <v>0</v>
      </c>
      <c r="AU64" s="14">
        <v>0</v>
      </c>
      <c r="AV64" s="14">
        <v>0</v>
      </c>
      <c r="AW64" s="14">
        <v>2</v>
      </c>
      <c r="AX64" s="14">
        <v>1</v>
      </c>
      <c r="AY64" s="14">
        <v>0</v>
      </c>
      <c r="AZ64" s="14">
        <v>0</v>
      </c>
      <c r="BA64" s="14">
        <v>10</v>
      </c>
      <c r="BD64" s="33"/>
      <c r="BF64" s="14">
        <f>ROUND((INDEX(新战舰养成!S$6:S$18,通天塔!$J64+1)+INDEX(新战舰养成!D$6:D$18,通天塔!$J64+1)*(通天塔!$G64-1))*INDEX(战舰突破!$D$6:$D$18,通天塔!$M64+1),0)</f>
        <v>21766</v>
      </c>
      <c r="BG64" s="14">
        <f>ROUND((INDEX(新战舰养成!T$6:T$18,通天塔!$J64+1)+INDEX(新战舰养成!E$6:E$18,通天塔!$J64+1)*(通天塔!$G64-1))*INDEX(战舰突破!$D$6:$D$18,通天塔!$M64+1),0)</f>
        <v>174053</v>
      </c>
      <c r="BH64" s="14">
        <f>ROUND((INDEX(新战舰养成!U$6:U$18,通天塔!$J64+1)+INDEX(新战舰养成!F$6:F$18,通天塔!$J64+1)*(通天塔!$G64-1))*INDEX(战舰突破!$D$6:$D$18,通天塔!$M64+1),0)</f>
        <v>10978</v>
      </c>
      <c r="BI64" s="14">
        <f>ROUND((INDEX(新战舰养成!V$6:V$18,通天塔!$J64+1)+INDEX(新战舰养成!G$6:G$18,通天塔!$J64+1)*(通天塔!$G64-1))*INDEX(战舰突破!$D$6:$D$18,通天塔!$M64+1),0)</f>
        <v>360</v>
      </c>
      <c r="BJ64" s="14">
        <f>ROUND((INDEX(新战舰养成!W$6:W$18,通天塔!$J64+1)+INDEX(新战舰养成!H$6:H$18,通天塔!$J64+1)*(通天塔!$G64-1))*INDEX(战舰突破!$D$6:$D$18,通天塔!$M64+1),0)</f>
        <v>5</v>
      </c>
      <c r="BL64" s="14">
        <f>IF($H64&gt;0,ROUND((INDEX(新战舰养成!X$6:X$18,通天塔!$K64+1)+INDEX(新战舰养成!I$6:I$18,通天塔!$K64+1)*(通天塔!$H64-1))*INDEX(战舰突破!$D$6:$D$18,通天塔!$N64+1),0),0)</f>
        <v>13510</v>
      </c>
      <c r="BM64" s="14">
        <f>IF($H64&gt;0,ROUND((INDEX(新战舰养成!Y$6:Y$18,通天塔!$K64+1)+INDEX(新战舰养成!J$6:J$18,通天塔!$K64+1)*(通天塔!$H64-1))*INDEX(战舰突破!$D$6:$D$18,通天塔!$N64+1),0),0)</f>
        <v>0</v>
      </c>
      <c r="BN64" s="14">
        <f>IF($H64&gt;0,ROUND((INDEX(新战舰养成!Z$6:Z$18,通天塔!$K64+1)+INDEX(新战舰养成!K$6:K$18,通天塔!$K64+1)*(通天塔!$H64-1))*INDEX(战舰突破!$D$6:$D$18,通天塔!$N64+1),0),0)</f>
        <v>0</v>
      </c>
      <c r="BO64" s="14">
        <f>IF($H64&gt;0,ROUND((INDEX(新战舰养成!AA$6:AA$18,通天塔!$K64+1)+INDEX(新战舰养成!L$6:L$18,通天塔!$K64+1)*(通天塔!$H64-1))*INDEX(战舰突破!$D$6:$D$18,通天塔!$N64+1),0),0)</f>
        <v>131736</v>
      </c>
      <c r="BP64" s="14">
        <f>IF($H64&gt;0,ROUND((INDEX(新战舰养成!AB$6:AB$18,通天塔!$K64+1)+INDEX(新战舰养成!M$6:M$18,通天塔!$K64+1)*(通天塔!$H64-1))*INDEX(战舰突破!$D$6:$D$18,通天塔!$N64+1),0),0)</f>
        <v>2546</v>
      </c>
      <c r="BR64" s="14">
        <f>IF($I64&gt;0,ROUND((INDEX(新战舰养成!AC$6:AC$18,通天塔!$L64+1)+INDEX(新战舰养成!I$6:I$18,通天塔!$L64+1)*(通天塔!$I64-1))*INDEX(战舰突破!$D$6:$D$18,通天塔!$O64+1),0),0)</f>
        <v>13870</v>
      </c>
      <c r="BS64" s="14">
        <f>IF($I64&gt;0,ROUND((INDEX(新战舰养成!AD$6:AD$18,通天塔!$L64+1)+INDEX(新战舰养成!J$6:J$18,通天塔!$L64+1)*(通天塔!$I64-1))*INDEX(战舰突破!$D$6:$D$18,通天塔!$O64+1),0),0)</f>
        <v>0</v>
      </c>
      <c r="BT64" s="14">
        <f>IF($I64&gt;0,ROUND((INDEX(新战舰养成!AE$6:AE$18,通天塔!$L64+1)+INDEX(新战舰养成!K$6:K$18,通天塔!$L64+1)*(通天塔!$I64-1))*INDEX(战舰突破!$D$6:$D$18,通天塔!$O64+1),0),0)</f>
        <v>0</v>
      </c>
      <c r="BU64" s="14">
        <f>IF($I64&gt;0,ROUND((INDEX(新战舰养成!AF$6:AF$18,通天塔!$L64+1)+INDEX(新战舰养成!L$6:L$18,通天塔!$L64+1)*(通天塔!$I64-1))*INDEX(战舰突破!$D$6:$D$18,通天塔!$O64+1),0),0)</f>
        <v>100356</v>
      </c>
      <c r="BV64" s="14">
        <f>IF($I64&gt;0,ROUND((INDEX(新战舰养成!AG$6:AG$18,通天塔!$L64+1)+INDEX(新战舰养成!M$6:M$18,通天塔!$L64+1)*(通天塔!$I64-1))*INDEX(战舰突破!$D$6:$D$18,通天塔!$O64+1),0),0)</f>
        <v>3269</v>
      </c>
      <c r="BY64" s="14">
        <f>(INDEX(装备数值!$C$13:$G$116,通天塔!$P64*8+1,BY$2)+INDEX(装备数值!$C$13:$G$116,通天塔!$Q64*8+2,BY$2)+INDEX(装备数值!$C$13:$G$116,通天塔!$S64*8+3,BY$2)+INDEX(装备数值!$C$13:$G$116,通天塔!$R64*8+4,BY$2)+INDEX(装备数值!$C$13:$G$116,通天塔!$T64*8+5,BY$2)+INDEX(装备数值!$C$13:$G$116,通天塔!$U64*8+6,BY$2)+INDEX(装备数值!$C$13:$G$116,通天塔!$V64*8+7,BY$2)+INDEX(装备数值!$C$13:$G$116,通天塔!$W64*8+8,BY$2))</f>
        <v>11175</v>
      </c>
      <c r="BZ64" s="14">
        <f>(INDEX(装备数值!$C$13:$G$116,通天塔!$P64*8+1,BZ$2)+INDEX(装备数值!$C$13:$G$116,通天塔!$Q64*8+2,BZ$2)+INDEX(装备数值!$C$13:$G$116,通天塔!$S64*8+3,BZ$2)+INDEX(装备数值!$C$13:$G$116,通天塔!$R64*8+4,BZ$2)+INDEX(装备数值!$C$13:$G$116,通天塔!$T64*8+5,BZ$2)+INDEX(装备数值!$C$13:$G$116,通天塔!$U64*8+6,BZ$2)+INDEX(装备数值!$C$13:$G$116,通天塔!$V64*8+7,BZ$2)+INDEX(装备数值!$C$13:$G$116,通天塔!$W64*8+8,BZ$2))</f>
        <v>84375</v>
      </c>
      <c r="CA64" s="14">
        <f>(INDEX(装备数值!$C$13:$G$116,通天塔!$P64*8+1,CA$2)+INDEX(装备数值!$C$13:$G$116,通天塔!$Q64*8+2,CA$2)+INDEX(装备数值!$C$13:$G$116,通天塔!$S64*8+3,CA$2)+INDEX(装备数值!$C$13:$G$116,通天塔!$R64*8+4,CA$2)+INDEX(装备数值!$C$13:$G$116,通天塔!$T64*8+5,CA$2)+INDEX(装备数值!$C$13:$G$116,通天塔!$U64*8+6,CA$2)+INDEX(装备数值!$C$13:$G$116,通天塔!$V64*8+7,CA$2)+INDEX(装备数值!$C$13:$G$116,通天塔!$W64*8+8,CA$2))</f>
        <v>5550</v>
      </c>
      <c r="CB64" s="14">
        <f>(INDEX(装备数值!$C$13:$G$116,通天塔!$P64*8+1,CB$2)+INDEX(装备数值!$C$13:$G$116,通天塔!$Q64*8+2,CB$2)+INDEX(装备数值!$C$13:$G$116,通天塔!$S64*8+3,CB$2)+INDEX(装备数值!$C$13:$G$116,通天塔!$R64*8+4,CB$2)+INDEX(装备数值!$C$13:$G$116,通天塔!$T64*8+5,CB$2)+INDEX(装备数值!$C$13:$G$116,通天塔!$U64*8+6,CB$2)+INDEX(装备数值!$C$13:$G$116,通天塔!$V64*8+7,CB$2)+INDEX(装备数值!$C$13:$G$116,通天塔!$W64*8+8,CB$2))</f>
        <v>112500</v>
      </c>
      <c r="CC64" s="14">
        <f>(INDEX(装备数值!$C$13:$G$116,通天塔!$P64*8+1,CC$2)+INDEX(装备数值!$C$13:$G$116,通天塔!$Q64*8+2,CC$2)+INDEX(装备数值!$C$13:$G$116,通天塔!$S64*8+3,CC$2)+INDEX(装备数值!$C$13:$G$116,通天塔!$R64*8+4,CC$2)+INDEX(装备数值!$C$13:$G$116,通天塔!$T64*8+5,CC$2)+INDEX(装备数值!$C$13:$G$116,通天塔!$U64*8+6,CC$2)+INDEX(装备数值!$C$13:$G$116,通天塔!$V64*8+7,CC$2)+INDEX(装备数值!$C$13:$G$116,通天塔!$W64*8+8,CC$2))</f>
        <v>2250</v>
      </c>
      <c r="CF64" s="14">
        <f>INDEX(装备数值!$I$13:$M$116,通天塔!$P64*8+1,CF$2)*$X64+INDEX(装备数值!$I$13:$M$116,通天塔!$Q64*8+2,CF$2)*$Y64+INDEX(装备数值!$I$13:$M$116,通天塔!$S64*8+3,CF$2)*$Z64+INDEX(装备数值!$I$13:$M$116,通天塔!$R64*8+4,CF$2)*$AA64+INDEX(装备数值!$I$13:$M$116,通天塔!$T64*8+5,CF$2)*$AB64+INDEX(装备数值!$I$13:$M$116,通天塔!$U64*8+6,CF$2)*$AC64+INDEX(装备数值!$I$13:$M$116,通天塔!$V64*8+7,CF$2)*$AD64+INDEX(装备数值!$I$13:$M$116,通天塔!$W64*8+8,CF$2)*$AE64</f>
        <v>26820</v>
      </c>
      <c r="CG64" s="14">
        <f>INDEX(装备数值!$I$13:$M$116,通天塔!$P64*8+1,CG$2)*$X64+INDEX(装备数值!$I$13:$M$116,通天塔!$Q64*8+2,CG$2)*$Y64+INDEX(装备数值!$I$13:$M$116,通天塔!$S64*8+3,CG$2)*$Z64+INDEX(装备数值!$I$13:$M$116,通天塔!$R64*8+4,CG$2)*$AA64+INDEX(装备数值!$I$13:$M$116,通天塔!$T64*8+5,CG$2)*$AB64+INDEX(装备数值!$I$13:$M$116,通天塔!$U64*8+6,CG$2)*$AC64+INDEX(装备数值!$I$13:$M$116,通天塔!$V64*8+7,CG$2)*$AD64+INDEX(装备数值!$I$13:$M$116,通天塔!$W64*8+8,CG$2)*$AE64</f>
        <v>202500</v>
      </c>
      <c r="CH64" s="14">
        <f>INDEX(装备数值!$I$13:$M$116,通天塔!$P64*8+1,CH$2)*$X64+INDEX(装备数值!$I$13:$M$116,通天塔!$Q64*8+2,CH$2)*$Y64+INDEX(装备数值!$I$13:$M$116,通天塔!$S64*8+3,CH$2)*$Z64+INDEX(装备数值!$I$13:$M$116,通天塔!$R64*8+4,CH$2)*$AA64+INDEX(装备数值!$I$13:$M$116,通天塔!$T64*8+5,CH$2)*$AB64+INDEX(装备数值!$I$13:$M$116,通天塔!$U64*8+6,CH$2)*$AC64+INDEX(装备数值!$I$13:$M$116,通天塔!$V64*8+7,CH$2)*$AD64+INDEX(装备数值!$I$13:$M$116,通天塔!$W64*8+8,CH$2)*$AE64</f>
        <v>13320</v>
      </c>
      <c r="CI64" s="14">
        <f>INDEX(装备数值!$I$13:$M$116,通天塔!$P64*8+1,CI$2)*$X64+INDEX(装备数值!$I$13:$M$116,通天塔!$Q64*8+2,CI$2)*$Y64+INDEX(装备数值!$I$13:$M$116,通天塔!$S64*8+3,CI$2)*$Z64+INDEX(装备数值!$I$13:$M$116,通天塔!$R64*8+4,CI$2)*$AA64+INDEX(装备数值!$I$13:$M$116,通天塔!$T64*8+5,CI$2)*$AB64+INDEX(装备数值!$I$13:$M$116,通天塔!$U64*8+6,CI$2)*$AC64+INDEX(装备数值!$I$13:$M$116,通天塔!$V64*8+7,CI$2)*$AD64+INDEX(装备数值!$I$13:$M$116,通天塔!$W64*8+8,CI$2)*$AE64</f>
        <v>270000</v>
      </c>
      <c r="CJ64" s="14">
        <f>INDEX(装备数值!$I$13:$M$116,通天塔!$P64*8+1,CJ$2)*$X64+INDEX(装备数值!$I$13:$M$116,通天塔!$Q64*8+2,CJ$2)*$Y64+INDEX(装备数值!$I$13:$M$116,通天塔!$S64*8+3,CJ$2)*$Z64+INDEX(装备数值!$I$13:$M$116,通天塔!$R64*8+4,CJ$2)*$AA64+INDEX(装备数值!$I$13:$M$116,通天塔!$T64*8+5,CJ$2)*$AB64+INDEX(装备数值!$I$13:$M$116,通天塔!$U64*8+6,CJ$2)*$AC64+INDEX(装备数值!$I$13:$M$116,通天塔!$V64*8+7,CJ$2)*$AD64+INDEX(装备数值!$I$13:$M$116,通天塔!$W64*8+8,CJ$2)*$AE64</f>
        <v>5400</v>
      </c>
      <c r="CM64" s="14">
        <f>INDEX(装备数值!$X$13:$AH$116,$P64*8+1,CM$2)*$AF64+INDEX(装备数值!$X$13:$AH$116,$Q64*8+2,CM$2)*$AG64+INDEX(装备数值!$X$13:$AH$116,$S64*8+3,CM$2)*$AH64+INDEX(装备数值!$X$13:$AH$116,$R64*8+4,CM$2)*$AI64+INDEX(装备数值!$X$13:$AH$116,$T64*8+5,CM$2)*$AJ64+INDEX(装备数值!$X$13:$AH$116,$U64*8+6,CM$2)*$AK64+INDEX(装备数值!$X$13:$AH$116,$V64*8+7,CM$2)*$AL64+INDEX(装备数值!$X$13:$AH$116,$W64*8+8,CM$2)*$AM64</f>
        <v>11250</v>
      </c>
      <c r="CN64" s="14">
        <f>INDEX(装备数值!$X$13:$AH$116,$P64*8+1,CN$2)*$AF64+INDEX(装备数值!$X$13:$AH$116,$Q64*8+2,CN$2)*$AG64+INDEX(装备数值!$X$13:$AH$116,$S64*8+3,CN$2)*$AH64+INDEX(装备数值!$X$13:$AH$116,$R64*8+4,CN$2)*$AI64+INDEX(装备数值!$X$13:$AH$116,$T64*8+5,CN$2)*$AJ64+INDEX(装备数值!$X$13:$AH$116,$U64*8+6,CN$2)*$AK64+INDEX(装备数值!$X$13:$AH$116,$V64*8+7,CN$2)*$AL64+INDEX(装备数值!$X$13:$AH$116,$W64*8+8,CN$2)*$AM64</f>
        <v>84350</v>
      </c>
      <c r="CO64" s="14">
        <f>INDEX(装备数值!$X$13:$AH$116,$P64*8+1,CO$2)*$AF64+INDEX(装备数值!$X$13:$AH$116,$Q64*8+2,CO$2)*$AG64+INDEX(装备数值!$X$13:$AH$116,$S64*8+3,CO$2)*$AH64+INDEX(装备数值!$X$13:$AH$116,$R64*8+4,CO$2)*$AI64+INDEX(装备数值!$X$13:$AH$116,$T64*8+5,CO$2)*$AJ64+INDEX(装备数值!$X$13:$AH$116,$U64*8+6,CO$2)*$AK64+INDEX(装备数值!$X$13:$AH$116,$V64*8+7,CO$2)*$AL64+INDEX(装备数值!$X$13:$AH$116,$W64*8+8,CO$2)*$AM64</f>
        <v>5600</v>
      </c>
      <c r="CP64" s="14">
        <f>INDEX(装备数值!$X$13:$AH$116,$P64*8+1,CP$2)*$AF64+INDEX(装备数值!$X$13:$AH$116,$Q64*8+2,CP$2)*$AG64+INDEX(装备数值!$X$13:$AH$116,$S64*8+3,CP$2)*$AH64+INDEX(装备数值!$X$13:$AH$116,$R64*8+4,CP$2)*$AI64+INDEX(装备数值!$X$13:$AH$116,$T64*8+5,CP$2)*$AJ64+INDEX(装备数值!$X$13:$AH$116,$U64*8+6,CP$2)*$AK64+INDEX(装备数值!$X$13:$AH$116,$V64*8+7,CP$2)*$AL64+INDEX(装备数值!$X$13:$AH$116,$W64*8+8,CP$2)*$AM64</f>
        <v>112500</v>
      </c>
      <c r="CQ64" s="14">
        <f>INDEX(装备数值!$X$13:$AH$116,$P64*8+1,CQ$2)*$AF64+INDEX(装备数值!$X$13:$AH$116,$Q64*8+2,CQ$2)*$AG64+INDEX(装备数值!$X$13:$AH$116,$S64*8+3,CQ$2)*$AH64+INDEX(装备数值!$X$13:$AH$116,$R64*8+4,CQ$2)*$AI64+INDEX(装备数值!$X$13:$AH$116,$T64*8+5,CQ$2)*$AJ64+INDEX(装备数值!$X$13:$AH$116,$U64*8+6,CQ$2)*$AK64+INDEX(装备数值!$X$13:$AH$116,$V64*8+7,CQ$2)*$AL64+INDEX(装备数值!$X$13:$AH$116,$W64*8+8,CQ$2)*$AM64</f>
        <v>2250</v>
      </c>
      <c r="CR64" s="14">
        <f>INDEX(装备数值!$X$13:$AH$116,$P64*8+1,CR$2)*$AF64+INDEX(装备数值!$X$13:$AH$116,$Q64*8+2,CR$2)*$AG64+INDEX(装备数值!$X$13:$AH$116,$S64*8+3,CR$2)*$AH64+INDEX(装备数值!$X$13:$AH$116,$R64*8+4,CR$2)*$AI64+INDEX(装备数值!$X$13:$AH$116,$T64*8+5,CR$2)*$AJ64+INDEX(装备数值!$X$13:$AH$116,$U64*8+6,CR$2)*$AK64+INDEX(装备数值!$X$13:$AH$116,$V64*8+7,CR$2)*$AL64+INDEX(装备数值!$X$13:$AH$116,$W64*8+8,CR$2)*$AM64</f>
        <v>8400</v>
      </c>
      <c r="CS64" s="14">
        <f>INDEX(装备数值!$X$13:$AH$116,$P64*8+1,CS$2)*$AF64+INDEX(装备数值!$X$13:$AH$116,$Q64*8+2,CS$2)*$AG64+INDEX(装备数值!$X$13:$AH$116,$S64*8+3,CS$2)*$AH64+INDEX(装备数值!$X$13:$AH$116,$R64*8+4,CS$2)*$AI64+INDEX(装备数值!$X$13:$AH$116,$T64*8+5,CS$2)*$AJ64+INDEX(装备数值!$X$13:$AH$116,$U64*8+6,CS$2)*$AK64+INDEX(装备数值!$X$13:$AH$116,$V64*8+7,CS$2)*$AL64+INDEX(装备数值!$X$13:$AH$116,$W64*8+8,CS$2)*$AM64</f>
        <v>8400</v>
      </c>
      <c r="CT64" s="14">
        <f>INDEX(装备数值!$X$13:$AH$116,$P64*8+1,CT$2)*$AF64+INDEX(装备数值!$X$13:$AH$116,$Q64*8+2,CT$2)*$AG64+INDEX(装备数值!$X$13:$AH$116,$S64*8+3,CT$2)*$AH64+INDEX(装备数值!$X$13:$AH$116,$R64*8+4,CT$2)*$AI64+INDEX(装备数值!$X$13:$AH$116,$T64*8+5,CT$2)*$AJ64+INDEX(装备数值!$X$13:$AH$116,$U64*8+6,CT$2)*$AK64+INDEX(装备数值!$X$13:$AH$116,$V64*8+7,CT$2)*$AL64+INDEX(装备数值!$X$13:$AH$116,$W64*8+8,CT$2)*$AM64</f>
        <v>8400</v>
      </c>
      <c r="CU64" s="14">
        <f>INDEX(装备数值!$X$13:$AH$116,$P64*8+1,CU$2)*$AF64+INDEX(装备数值!$X$13:$AH$116,$Q64*8+2,CU$2)*$AG64+INDEX(装备数值!$X$13:$AH$116,$S64*8+3,CU$2)*$AH64+INDEX(装备数值!$X$13:$AH$116,$R64*8+4,CU$2)*$AI64+INDEX(装备数值!$X$13:$AH$116,$T64*8+5,CU$2)*$AJ64+INDEX(装备数值!$X$13:$AH$116,$U64*8+6,CU$2)*$AK64+INDEX(装备数值!$X$13:$AH$116,$V64*8+7,CU$2)*$AL64+INDEX(装备数值!$X$13:$AH$116,$W64*8+8,CU$2)*$AM64</f>
        <v>8400</v>
      </c>
      <c r="CV64" s="14">
        <f>INDEX(装备数值!$X$13:$AH$116,$P64*8+1,CV$2)*$AF64+INDEX(装备数值!$X$13:$AH$116,$Q64*8+2,CV$2)*$AG64+INDEX(装备数值!$X$13:$AH$116,$S64*8+3,CV$2)*$AH64+INDEX(装备数值!$X$13:$AH$116,$R64*8+4,CV$2)*$AI64+INDEX(装备数值!$X$13:$AH$116,$T64*8+5,CV$2)*$AJ64+INDEX(装备数值!$X$13:$AH$116,$U64*8+6,CV$2)*$AK64+INDEX(装备数值!$X$13:$AH$116,$V64*8+7,CV$2)*$AL64+INDEX(装备数值!$X$13:$AH$116,$W64*8+8,CV$2)*$AM64</f>
        <v>25</v>
      </c>
      <c r="CW64" s="14">
        <f>INDEX(装备数值!$X$13:$AH$116,$P64*8+1,CW$2)*$AF64+INDEX(装备数值!$X$13:$AH$116,$Q64*8+2,CW$2)*$AG64+INDEX(装备数值!$X$13:$AH$116,$S64*8+3,CW$2)*$AH64+INDEX(装备数值!$X$13:$AH$116,$R64*8+4,CW$2)*$AI64+INDEX(装备数值!$X$13:$AH$116,$T64*8+5,CW$2)*$AJ64+INDEX(装备数值!$X$13:$AH$116,$U64*8+6,CW$2)*$AK64+INDEX(装备数值!$X$13:$AH$116,$V64*8+7,CW$2)*$AL64+INDEX(装备数值!$X$13:$AH$116,$W64*8+8,CW$2)*$AM64</f>
        <v>25</v>
      </c>
      <c r="CY64" s="14">
        <f>INDEX(装备数值!$AN$17:$AN$117,MATCH(MIN($X64:$AE64),装备数值!$AO$17:$AO$117,1))</f>
        <v>18</v>
      </c>
      <c r="CZ64" s="14">
        <f>IF(COUNTIF($P64:$W64,"&gt;"&amp;0)=8,INDEX(装备数值!AR$17:AR$117,$CY64+1),0)</f>
        <v>4320</v>
      </c>
      <c r="DA64" s="14">
        <f>IF(COUNTIF($P64:$W64,"&gt;"&amp;0)=8,INDEX(装备数值!AS$17:AS$117,$CY64+1),0)</f>
        <v>32400</v>
      </c>
      <c r="DB64" s="14">
        <f>IF(COUNTIF($P64:$W64,"&gt;"&amp;0)=8,INDEX(装备数值!AT$17:AT$117,$CY64+1),0)</f>
        <v>2160</v>
      </c>
      <c r="DC64" s="14">
        <f>IF(COUNTIF($P64:$W64,"&gt;"&amp;0)=8,INDEX(装备数值!AU$17:AU$117,$CY64+1),0)</f>
        <v>43200</v>
      </c>
      <c r="DD64" s="14">
        <f>IF(COUNTIF($P64:$W64,"&gt;"&amp;0)=8,INDEX(装备数值!AV$17:AV$117,$CY64+1),0)</f>
        <v>828</v>
      </c>
      <c r="DF64" s="14">
        <f>INDEX(装备数值!$AY$17:$AY$77,MATCH(MIN($AF64:$AM64),装备数值!$AZ$17:$AZ$77,1))</f>
        <v>12</v>
      </c>
      <c r="DG64" s="26">
        <f>INDEX(装备数值!BA$17:BA$77,通天塔!DF64+1)</f>
        <v>0.12</v>
      </c>
      <c r="DH64" s="26">
        <f>INDEX(装备数值!BA$17:BA$77,通天塔!DF64+1)</f>
        <v>0.12</v>
      </c>
      <c r="DJ64" s="14">
        <f t="shared" si="40"/>
        <v>17</v>
      </c>
      <c r="DK64" s="14">
        <f>VLOOKUP(DJ64,军阶与晶片数值!$W$6:$X$27,2)</f>
        <v>4</v>
      </c>
      <c r="DL64" s="14">
        <f>INDEX(军阶与晶片数值!Y$6:Y$27,$DK64+1)</f>
        <v>400</v>
      </c>
      <c r="DM64" s="14">
        <f>INDEX(军阶与晶片数值!Z$6:Z$27,$DK64+1)</f>
        <v>400</v>
      </c>
      <c r="DN64" s="14">
        <f>INDEX(军阶与晶片数值!AA$6:AA$27,$DK64+1)</f>
        <v>400</v>
      </c>
      <c r="DO64" s="14">
        <f>INDEX(军阶与晶片数值!AB$6:AB$27,$DK64+1)</f>
        <v>400</v>
      </c>
      <c r="DP64" s="29">
        <f>INDEX(军阶与晶片数值!AC$6:AC$27,$DK64+1)</f>
        <v>20</v>
      </c>
      <c r="DQ64" s="29">
        <f>INDEX(军阶与晶片数值!AD$6:AD$27,$DK64+1)</f>
        <v>10</v>
      </c>
      <c r="DS64" s="26">
        <f>INDEX(军阶与晶片数值!I$6:I$16,AN64+1)</f>
        <v>0.03</v>
      </c>
      <c r="DT64" s="26">
        <f>INDEX(军阶与晶片数值!M$6:M$16,AO64+1)</f>
        <v>6.5000000000000002E-2</v>
      </c>
      <c r="DU64" s="26">
        <f>INDEX(军阶与晶片数值!J$6:J$16,AP64+1)</f>
        <v>6.5000000000000002E-2</v>
      </c>
      <c r="DV64" s="26">
        <f>INDEX(军阶与晶片数值!K$6:K$16,AQ64+1)</f>
        <v>0.13</v>
      </c>
      <c r="DW64" s="26">
        <f>INDEX(军阶与晶片数值!L$6:L$16,AR64+1)</f>
        <v>0.13</v>
      </c>
      <c r="DX64" s="28">
        <f>INDEX(军阶与晶片数值!N$6:N$16,AS64+1)</f>
        <v>0</v>
      </c>
      <c r="DY64" s="28">
        <f>INDEX(军阶与晶片数值!O$6:O$16,AT64+1)</f>
        <v>0</v>
      </c>
      <c r="DZ64" s="28">
        <f>INDEX(军阶与晶片数值!P$6:P$16,AU64+1)</f>
        <v>0</v>
      </c>
      <c r="EA64" s="28">
        <f>INDEX(军阶与晶片数值!Q$6:Q$16,AV64+1)</f>
        <v>0</v>
      </c>
      <c r="EB64" s="26">
        <f>INDEX(军阶与晶片数值!R$6:R$16,AW64+1)</f>
        <v>0.06</v>
      </c>
      <c r="EC64" s="26">
        <f>INDEX(军阶与晶片数值!S$6:S$16,AX64+1)</f>
        <v>0.02</v>
      </c>
      <c r="ED64" s="26">
        <f>INDEX(军阶与晶片数值!T$6:T$16,AY64+1)</f>
        <v>0</v>
      </c>
      <c r="EE64" s="26">
        <f>INDEX(军阶与晶片数值!U$6:U$16,AZ64+1)</f>
        <v>0</v>
      </c>
      <c r="EG64" s="26">
        <f>INDEX(军阶与晶片数值!$C$6:$C$36,通天塔!$BA64+1)</f>
        <v>0.5</v>
      </c>
      <c r="EH64" s="26">
        <f>INDEX(军阶与晶片数值!$C$6:$C$36,通天塔!$BA64+1)</f>
        <v>0.5</v>
      </c>
      <c r="EI64" s="26">
        <f>INDEX(军阶与晶片数值!$C$6:$C$36,通天塔!$BA64+1)</f>
        <v>0.5</v>
      </c>
      <c r="EJ64" s="26">
        <f>INDEX(军阶与晶片数值!$C$6:$C$36,通天塔!$BA64+1)</f>
        <v>0.5</v>
      </c>
      <c r="EK64" s="26">
        <f>INDEX(军阶与晶片数值!$C$6:$C$36,通天塔!$BA64+1)</f>
        <v>0.5</v>
      </c>
      <c r="EM64" s="14">
        <f>INDEX(战舰突破!$H$6:$H$18,通天塔!$J64+1)+INDEX(战舰突破!$H$23:$H$35,通天塔!$K64+1)+INDEX(战舰突破!$H$40:$H$52,通天塔!$L64+1)</f>
        <v>200</v>
      </c>
      <c r="EN64" s="14">
        <f>INDEX(战舰突破!$I$6:$I$18,通天塔!$J64+1)+INDEX(战舰突破!$I$23:$I$35,通天塔!$K64+1)+INDEX(战舰突破!$I$40:$I$52,通天塔!$L64+1)</f>
        <v>200</v>
      </c>
      <c r="EO64" s="14">
        <f>INDEX(战舰突破!$J$6:$J$18,通天塔!$J64+1)+INDEX(战舰突破!$J$23:$J$35,通天塔!$K64+1)+INDEX(战舰突破!$J$40:$J$52,通天塔!$L64+1)</f>
        <v>0</v>
      </c>
      <c r="EP64" s="14">
        <f>INDEX(战舰突破!$K$6:$K$18,通天塔!$J64+1)+INDEX(战舰突破!$K$23:$K$35,通天塔!$K64+1)+INDEX(战舰突破!$K$40:$K$52,通天塔!$L64+1)</f>
        <v>0</v>
      </c>
      <c r="EQ64" s="14">
        <f>INDEX(战舰突破!$L$6:$L$18,通天塔!$J64+1)+INDEX(战舰突破!$L$23:$L$35,通天塔!$K64+1)+INDEX(战舰突破!$L$40:$L$52,通天塔!$L64+1)</f>
        <v>200</v>
      </c>
      <c r="ER64" s="18">
        <f>INDEX(战舰突破!$N$6:$N$18,通天塔!$J64+1)+INDEX(战舰突破!$N$23:$N$35,通天塔!$K64+1)+INDEX(战舰突破!$N$40:$N$52,通天塔!$L64+1)</f>
        <v>0</v>
      </c>
      <c r="ES64" s="18">
        <f>INDEX(战舰突破!$O$6:$O$18,通天塔!$J64+1)+INDEX(战舰突破!$O$23:$O$35,通天塔!$K64+1)+INDEX(战舰突破!$O$40:$O$52,通天塔!$L64+1)</f>
        <v>0</v>
      </c>
      <c r="ET64" s="18">
        <f>INDEX(战舰突破!$P$6:$P$18,通天塔!$J64+1)+INDEX(战舰突破!$P$23:$P$35,通天塔!$K64+1)+INDEX(战舰突破!$P$40:$P$52,通天塔!$L64+1)</f>
        <v>0</v>
      </c>
      <c r="EU64" s="18">
        <f>INDEX(战舰突破!$Q$6:$Q$18,通天塔!$J64+1)+INDEX(战舰突破!$Q$23:$Q$35,通天塔!$K64+1)+INDEX(战舰突破!$Q$40:$Q$52,通天塔!$L64+1)</f>
        <v>0</v>
      </c>
      <c r="EV64" s="18">
        <f>INDEX(战舰突破!$R$6:$R$18,通天塔!$J64+1)+INDEX(战舰突破!$R$23:$R$35,通天塔!$K64+1)+INDEX(战舰突破!$R$40:$R$52,通天塔!$L64+1)</f>
        <v>0</v>
      </c>
      <c r="EW64" s="18">
        <f>INDEX(战舰突破!$M$6:$M$18,通天塔!$J64+1)+INDEX(战舰突破!$M$23:$M$35,通天塔!$K64+1)+INDEX(战舰突破!$M$40:$M$52,通天塔!$L64+1)</f>
        <v>0.2</v>
      </c>
      <c r="EX64" s="22">
        <f>INDEX(战舰突破!$W$6:$W$18,通天塔!$J64+1)+INDEX(战舰突破!$W$23:$W$35,通天塔!$K64+1)+INDEX(战舰突破!$W$40:$W$52,通天塔!$L64+1)</f>
        <v>0.5</v>
      </c>
      <c r="FA64" s="14">
        <f>INDEX(战舰突破!$S$6:$S$18,通天塔!$J64+1)</f>
        <v>0</v>
      </c>
      <c r="FB64" s="14">
        <f>INDEX(战舰突破!$T$6:$T$18,通天塔!$J64+1)</f>
        <v>0.5</v>
      </c>
      <c r="FC64" s="14">
        <f>INDEX(战舰突破!$U$6:$U$18,通天塔!$J64+1)</f>
        <v>0.1</v>
      </c>
      <c r="FD64" s="14">
        <f>INDEX(战舰突破!$V$6:$V$18,通天塔!$J64+1)</f>
        <v>0</v>
      </c>
      <c r="FE64" s="14">
        <f>INDEX(战舰突破!$X$6:$X$18,通天塔!$J64+1)</f>
        <v>6</v>
      </c>
      <c r="FG64" s="14">
        <f>INDEX(战舰突破!$S$23:$S$35,通天塔!$J64+1)</f>
        <v>0.6</v>
      </c>
      <c r="FH64" s="14">
        <f>INDEX(战舰突破!$T$23:$T$35,通天塔!$J64+1)</f>
        <v>0.25</v>
      </c>
      <c r="FI64" s="14">
        <f>INDEX(战舰突破!$U$23:$U$35,通天塔!$J64+1)</f>
        <v>0.1</v>
      </c>
      <c r="FJ64" s="14">
        <f>INDEX(战舰突破!$V$23:$V$35,通天塔!$J64+1)</f>
        <v>0</v>
      </c>
      <c r="FK64" s="14">
        <f>INDEX(战舰突破!$X$23:$X$35,通天塔!$J64+1)</f>
        <v>90</v>
      </c>
      <c r="FM64" s="14">
        <f>INDEX(战舰突破!$S$40:$S$52,通天塔!$J64+1)</f>
        <v>0.6</v>
      </c>
      <c r="FN64" s="14">
        <f>INDEX(战舰突破!$T$40:$T$52,通天塔!$J64+1)</f>
        <v>0.25</v>
      </c>
      <c r="FO64" s="14">
        <f>INDEX(战舰突破!$U$40:$U$52,通天塔!$J64+1)</f>
        <v>0.1</v>
      </c>
      <c r="FP64" s="14">
        <f>INDEX(战舰突破!$V$40:$V$52,通天塔!$J64+1)</f>
        <v>0</v>
      </c>
      <c r="FQ64" s="14">
        <f>INDEX(战舰突破!$X$40:$X$52,通天塔!$J64+1)</f>
        <v>150</v>
      </c>
      <c r="FT64" s="14">
        <f t="shared" si="41"/>
        <v>116695</v>
      </c>
      <c r="FU64" s="14">
        <f t="shared" si="42"/>
        <v>103939</v>
      </c>
      <c r="FV64" s="14">
        <f t="shared" si="43"/>
        <v>104496</v>
      </c>
      <c r="FW64" s="14">
        <f t="shared" si="44"/>
        <v>922840</v>
      </c>
      <c r="FX64" s="14">
        <f t="shared" si="45"/>
        <v>60398</v>
      </c>
      <c r="FY64" s="14">
        <f t="shared" si="46"/>
        <v>1306255</v>
      </c>
      <c r="FZ64" s="14">
        <f t="shared" si="47"/>
        <v>28048</v>
      </c>
      <c r="GA64" s="28">
        <f t="shared" si="48"/>
        <v>8800</v>
      </c>
      <c r="GB64" s="28">
        <f t="shared" si="49"/>
        <v>8800</v>
      </c>
      <c r="GC64" s="28">
        <f t="shared" si="50"/>
        <v>8800</v>
      </c>
      <c r="GD64" s="28">
        <f t="shared" si="51"/>
        <v>8800</v>
      </c>
      <c r="GE64" s="28">
        <f t="shared" si="52"/>
        <v>1.1872000000000003</v>
      </c>
      <c r="GF64" s="28">
        <f t="shared" si="53"/>
        <v>1.1424000000000001</v>
      </c>
      <c r="GG64" s="28">
        <f t="shared" si="54"/>
        <v>0</v>
      </c>
      <c r="GH64" s="28">
        <f t="shared" si="55"/>
        <v>18.03</v>
      </c>
      <c r="GI64" s="14">
        <f t="shared" si="56"/>
        <v>1</v>
      </c>
      <c r="GJ64" s="14">
        <f t="shared" si="57"/>
        <v>1.6</v>
      </c>
      <c r="GK64" s="14">
        <f t="shared" si="58"/>
        <v>1.6</v>
      </c>
      <c r="GL64" s="18">
        <f t="shared" si="59"/>
        <v>1.7</v>
      </c>
      <c r="GM64" s="18">
        <f t="shared" si="60"/>
        <v>1.45</v>
      </c>
      <c r="GN64" s="18">
        <f t="shared" si="61"/>
        <v>1.45</v>
      </c>
      <c r="GO64" s="29">
        <f t="shared" si="123"/>
        <v>8950</v>
      </c>
      <c r="GP64" s="29">
        <f t="shared" si="123"/>
        <v>9250</v>
      </c>
      <c r="GQ64" s="29">
        <f t="shared" si="123"/>
        <v>9250</v>
      </c>
      <c r="GR64" s="26">
        <f t="shared" si="63"/>
        <v>0.1</v>
      </c>
      <c r="GS64" s="26">
        <f t="shared" si="64"/>
        <v>0.1</v>
      </c>
      <c r="GT64" s="26">
        <f t="shared" si="65"/>
        <v>0.1</v>
      </c>
      <c r="GU64" s="14">
        <f t="shared" si="66"/>
        <v>2</v>
      </c>
      <c r="GV64" s="14">
        <f t="shared" si="67"/>
        <v>2</v>
      </c>
      <c r="GW64" s="14">
        <f t="shared" si="68"/>
        <v>2</v>
      </c>
      <c r="GX64" s="14">
        <f t="shared" si="69"/>
        <v>6</v>
      </c>
      <c r="GY64" s="14">
        <f t="shared" si="70"/>
        <v>90</v>
      </c>
      <c r="GZ64" s="14">
        <f t="shared" si="71"/>
        <v>150</v>
      </c>
      <c r="HA64">
        <v>60</v>
      </c>
      <c r="HB64" s="14">
        <f t="shared" si="72"/>
        <v>15270532</v>
      </c>
      <c r="HD64" s="14">
        <f t="shared" si="73"/>
        <v>116125</v>
      </c>
      <c r="HE64" s="14">
        <f t="shared" si="74"/>
        <v>58317</v>
      </c>
      <c r="HF64" s="29">
        <f t="shared" si="75"/>
        <v>8448</v>
      </c>
      <c r="HG64" s="29">
        <f t="shared" si="76"/>
        <v>5868</v>
      </c>
      <c r="HH64" s="29">
        <f t="shared" si="77"/>
        <v>6337</v>
      </c>
      <c r="HI64" s="29">
        <f t="shared" si="78"/>
        <v>5915</v>
      </c>
      <c r="HJ64" s="14">
        <f t="shared" si="79"/>
        <v>1.1872000000000003</v>
      </c>
      <c r="HK64" s="14">
        <f t="shared" si="80"/>
        <v>1.1424000000000001</v>
      </c>
      <c r="HL64" s="14">
        <f t="shared" si="81"/>
        <v>32513</v>
      </c>
      <c r="HM64" s="14">
        <f t="shared" si="82"/>
        <v>52547</v>
      </c>
      <c r="HN64" s="26">
        <f t="shared" si="83"/>
        <v>0.39519482519636523</v>
      </c>
      <c r="HO64" s="26">
        <f t="shared" si="84"/>
        <v>0.65800057454754379</v>
      </c>
      <c r="HP64" s="29">
        <f t="shared" si="85"/>
        <v>13210</v>
      </c>
      <c r="HQ64" s="29">
        <f t="shared" si="86"/>
        <v>44019</v>
      </c>
      <c r="HR64" s="29">
        <f t="shared" si="87"/>
        <v>59322</v>
      </c>
      <c r="HS64" s="26">
        <f t="shared" si="88"/>
        <v>0.44350380989280636</v>
      </c>
      <c r="HT64" s="26">
        <f t="shared" si="89"/>
        <v>0.46771923027250417</v>
      </c>
      <c r="HU64" s="26">
        <f t="shared" si="90"/>
        <v>0.46771923027250417</v>
      </c>
      <c r="HV64" s="26">
        <f t="shared" si="91"/>
        <v>4.3503809892806333E-2</v>
      </c>
      <c r="HW64" s="29">
        <f t="shared" si="114"/>
        <v>1.4</v>
      </c>
      <c r="HX64" s="29">
        <f t="shared" si="115"/>
        <v>2.2787446726075169</v>
      </c>
      <c r="HY64" s="29">
        <f t="shared" si="116"/>
        <v>2.2787446726075169</v>
      </c>
      <c r="HZ64" s="29">
        <f t="shared" si="117"/>
        <v>92469.999999999985</v>
      </c>
      <c r="IA64" s="29">
        <f t="shared" si="118"/>
        <v>66872.041162340189</v>
      </c>
      <c r="IB64" s="29">
        <f t="shared" si="119"/>
        <v>67589.845734211558</v>
      </c>
      <c r="IC64" s="29">
        <f t="shared" si="120"/>
        <v>681027</v>
      </c>
      <c r="ID64" s="14">
        <f t="shared" si="92"/>
        <v>226931.89</v>
      </c>
      <c r="IH64" s="14">
        <v>1</v>
      </c>
      <c r="II64" s="14">
        <v>1</v>
      </c>
      <c r="IJ64" s="14">
        <v>480</v>
      </c>
      <c r="IK64" s="14">
        <v>80</v>
      </c>
      <c r="IL64" s="14">
        <v>60</v>
      </c>
      <c r="IM64" s="23">
        <f t="shared" si="93"/>
        <v>41828999</v>
      </c>
      <c r="IN64" s="23">
        <f t="shared" si="110"/>
        <v>1</v>
      </c>
      <c r="IO64" s="23">
        <f t="shared" si="111"/>
        <v>41829</v>
      </c>
      <c r="IP64" s="23">
        <f t="shared" si="112"/>
        <v>52145072</v>
      </c>
      <c r="IQ64" s="23">
        <f t="shared" si="96"/>
        <v>1</v>
      </c>
      <c r="IR64" s="23">
        <f t="shared" si="97"/>
        <v>52145.07</v>
      </c>
      <c r="IS64" s="14">
        <v>1</v>
      </c>
      <c r="IT64" s="14">
        <v>1</v>
      </c>
      <c r="IU64" s="14">
        <v>240</v>
      </c>
      <c r="IV64" s="14">
        <v>40</v>
      </c>
      <c r="IW64" s="14">
        <v>30</v>
      </c>
      <c r="IX64" s="23">
        <f>INT(($HP64*$GI64*IU64*$HW64+$HQ64*$GJ64*$HX64*IV64+$HR64*$GK64*$HY64*IW64)+$IC64*IS64+($HQ64*$GJ64*$HX64*IT64*5*6/1.5+$HR64*$GK64*$HY64*IT64*5*6/2))</f>
        <v>24482098</v>
      </c>
      <c r="IY64" s="23">
        <f t="shared" si="98"/>
        <v>1</v>
      </c>
      <c r="IZ64" s="23">
        <f t="shared" si="99"/>
        <v>24482.1</v>
      </c>
      <c r="JA64" s="23"/>
      <c r="JB64" s="23"/>
      <c r="JC64" s="23"/>
      <c r="JG64">
        <f t="shared" si="121"/>
        <v>1.3164759006656703</v>
      </c>
      <c r="JH64">
        <f t="shared" si="122"/>
        <v>1.5629201892702842</v>
      </c>
      <c r="JJ64" s="14">
        <v>10</v>
      </c>
      <c r="JK64" s="14">
        <v>2</v>
      </c>
      <c r="JL64" s="14">
        <v>1.5</v>
      </c>
      <c r="JM64" s="23">
        <f>INT(($HP64*$GI64*$HW64*JJ64+$HQ64*$GJ64*$HX64*JK64+$HR64*$GK64*$HY64*JL64))</f>
        <v>830357</v>
      </c>
      <c r="JN64" s="23">
        <f t="shared" si="100"/>
        <v>0</v>
      </c>
      <c r="JO64" s="23">
        <f t="shared" si="101"/>
        <v>830357</v>
      </c>
      <c r="JP64" s="14">
        <v>30</v>
      </c>
      <c r="JQ64" s="14">
        <v>6</v>
      </c>
      <c r="JR64" s="14">
        <v>4</v>
      </c>
      <c r="JS64" s="23">
        <f>INT(($HP64*$GI64*$HW64*JP64+$HQ64*$GJ64*$HX64*JQ64+$HR64*$GK64*$HY64*JR64))</f>
        <v>2382927</v>
      </c>
      <c r="JT64" s="23">
        <f t="shared" si="102"/>
        <v>1</v>
      </c>
      <c r="JU64" s="23">
        <f t="shared" si="103"/>
        <v>2382.9299999999998</v>
      </c>
      <c r="JW64" s="23">
        <f t="shared" si="104"/>
        <v>3177236</v>
      </c>
      <c r="JX64" s="23">
        <f t="shared" si="105"/>
        <v>1</v>
      </c>
      <c r="JY64" s="23">
        <f t="shared" si="106"/>
        <v>3177.24</v>
      </c>
      <c r="JZ64" s="23">
        <f t="shared" si="113"/>
        <v>1245536</v>
      </c>
      <c r="KA64" s="23">
        <f t="shared" si="108"/>
        <v>1</v>
      </c>
      <c r="KB64" s="23">
        <f t="shared" si="109"/>
        <v>1245.54</v>
      </c>
    </row>
    <row r="65" spans="1:288" ht="16.5" x14ac:dyDescent="0.2">
      <c r="A65">
        <v>30</v>
      </c>
      <c r="B65">
        <v>800</v>
      </c>
      <c r="C65" s="14">
        <f t="shared" si="39"/>
        <v>1</v>
      </c>
      <c r="D65" s="14">
        <v>61</v>
      </c>
      <c r="E65" s="14" t="s">
        <v>748</v>
      </c>
      <c r="F65" s="14">
        <v>182</v>
      </c>
      <c r="G65" s="14">
        <v>182</v>
      </c>
      <c r="H65" s="14">
        <v>182</v>
      </c>
      <c r="I65" s="14">
        <v>182</v>
      </c>
      <c r="J65" s="14">
        <v>5</v>
      </c>
      <c r="K65" s="14">
        <v>4</v>
      </c>
      <c r="L65" s="14">
        <v>4</v>
      </c>
      <c r="M65" s="14">
        <v>2</v>
      </c>
      <c r="N65" s="14">
        <v>2</v>
      </c>
      <c r="O65" s="14">
        <v>2</v>
      </c>
      <c r="P65" s="14">
        <v>5</v>
      </c>
      <c r="Q65" s="14">
        <v>5</v>
      </c>
      <c r="R65" s="14">
        <v>5</v>
      </c>
      <c r="S65" s="14">
        <v>5</v>
      </c>
      <c r="T65" s="14">
        <v>5</v>
      </c>
      <c r="U65" s="14">
        <v>5</v>
      </c>
      <c r="V65" s="14">
        <v>5</v>
      </c>
      <c r="W65" s="14">
        <v>5</v>
      </c>
      <c r="X65" s="14">
        <v>182</v>
      </c>
      <c r="Y65" s="14">
        <v>182</v>
      </c>
      <c r="Z65" s="14">
        <v>182</v>
      </c>
      <c r="AA65" s="14">
        <v>182</v>
      </c>
      <c r="AB65" s="14">
        <v>182</v>
      </c>
      <c r="AC65" s="14">
        <v>182</v>
      </c>
      <c r="AD65" s="14">
        <v>182</v>
      </c>
      <c r="AE65" s="14">
        <v>182</v>
      </c>
      <c r="AF65" s="14">
        <v>25</v>
      </c>
      <c r="AG65" s="14">
        <v>25</v>
      </c>
      <c r="AH65" s="14">
        <v>25</v>
      </c>
      <c r="AI65" s="14">
        <v>25</v>
      </c>
      <c r="AJ65" s="14">
        <v>25</v>
      </c>
      <c r="AK65" s="14">
        <v>25</v>
      </c>
      <c r="AL65" s="14">
        <v>25</v>
      </c>
      <c r="AM65" s="14">
        <v>25</v>
      </c>
      <c r="AN65" s="14">
        <v>2</v>
      </c>
      <c r="AO65" s="14">
        <v>3</v>
      </c>
      <c r="AP65" s="14">
        <v>3</v>
      </c>
      <c r="AQ65" s="14">
        <v>3</v>
      </c>
      <c r="AR65" s="14">
        <v>3</v>
      </c>
      <c r="AS65" s="14">
        <v>0</v>
      </c>
      <c r="AT65" s="14">
        <v>0</v>
      </c>
      <c r="AU65" s="14">
        <v>0</v>
      </c>
      <c r="AV65" s="14">
        <v>0</v>
      </c>
      <c r="AW65" s="14">
        <v>2</v>
      </c>
      <c r="AX65" s="14">
        <v>1</v>
      </c>
      <c r="AY65" s="14">
        <v>0</v>
      </c>
      <c r="AZ65" s="14">
        <v>0</v>
      </c>
      <c r="BA65" s="14">
        <v>10</v>
      </c>
      <c r="BD65" s="33"/>
      <c r="BF65" s="14">
        <f>ROUND((INDEX(新战舰养成!S$6:S$18,通天塔!$J65+1)+INDEX(新战舰养成!D$6:D$18,通天塔!$J65+1)*(通天塔!$G65-1))*INDEX(战舰突破!$D$6:$D$18,通天塔!$M65+1),0)</f>
        <v>21862</v>
      </c>
      <c r="BG65" s="14">
        <f>ROUND((INDEX(新战舰养成!T$6:T$18,通天塔!$J65+1)+INDEX(新战舰养成!E$6:E$18,通天塔!$J65+1)*(通天塔!$G65-1))*INDEX(战舰突破!$D$6:$D$18,通天塔!$M65+1),0)</f>
        <v>174821</v>
      </c>
      <c r="BH65" s="14">
        <f>ROUND((INDEX(新战舰养成!U$6:U$18,通天塔!$J65+1)+INDEX(新战舰养成!F$6:F$18,通天塔!$J65+1)*(通天塔!$G65-1))*INDEX(战舰突破!$D$6:$D$18,通天塔!$M65+1),0)</f>
        <v>11026</v>
      </c>
      <c r="BI65" s="14">
        <f>ROUND((INDEX(新战舰养成!V$6:V$18,通天塔!$J65+1)+INDEX(新战舰养成!G$6:G$18,通天塔!$J65+1)*(通天塔!$G65-1))*INDEX(战舰突破!$D$6:$D$18,通天塔!$M65+1),0)</f>
        <v>360</v>
      </c>
      <c r="BJ65" s="14">
        <f>ROUND((INDEX(新战舰养成!W$6:W$18,通天塔!$J65+1)+INDEX(新战舰养成!H$6:H$18,通天塔!$J65+1)*(通天塔!$G65-1))*INDEX(战舰突破!$D$6:$D$18,通天塔!$M65+1),0)</f>
        <v>5</v>
      </c>
      <c r="BL65" s="14">
        <f>IF($H65&gt;0,ROUND((INDEX(新战舰养成!X$6:X$18,通天塔!$K65+1)+INDEX(新战舰养成!I$6:I$18,通天塔!$K65+1)*(通天塔!$H65-1))*INDEX(战舰突破!$D$6:$D$18,通天塔!$N65+1),0),0)</f>
        <v>13586</v>
      </c>
      <c r="BM65" s="14">
        <f>IF($H65&gt;0,ROUND((INDEX(新战舰养成!Y$6:Y$18,通天塔!$K65+1)+INDEX(新战舰养成!J$6:J$18,通天塔!$K65+1)*(通天塔!$H65-1))*INDEX(战舰突破!$D$6:$D$18,通天塔!$N65+1),0),0)</f>
        <v>0</v>
      </c>
      <c r="BN65" s="14">
        <f>IF($H65&gt;0,ROUND((INDEX(新战舰养成!Z$6:Z$18,通天塔!$K65+1)+INDEX(新战舰养成!K$6:K$18,通天塔!$K65+1)*(通天塔!$H65-1))*INDEX(战舰突破!$D$6:$D$18,通天塔!$N65+1),0),0)</f>
        <v>0</v>
      </c>
      <c r="BO65" s="14">
        <f>IF($H65&gt;0,ROUND((INDEX(新战舰养成!AA$6:AA$18,通天塔!$K65+1)+INDEX(新战舰养成!L$6:L$18,通天塔!$K65+1)*(通天塔!$H65-1))*INDEX(战舰突破!$D$6:$D$18,通天塔!$N65+1),0),0)</f>
        <v>132504</v>
      </c>
      <c r="BP65" s="14">
        <f>IF($H65&gt;0,ROUND((INDEX(新战舰养成!AB$6:AB$18,通天塔!$K65+1)+INDEX(新战舰养成!M$6:M$18,通天塔!$K65+1)*(通天塔!$H65-1))*INDEX(战舰突破!$D$6:$D$18,通天塔!$N65+1),0),0)</f>
        <v>2561</v>
      </c>
      <c r="BR65" s="14">
        <f>IF($I65&gt;0,ROUND((INDEX(新战舰养成!AC$6:AC$18,通天塔!$L65+1)+INDEX(新战舰养成!I$6:I$18,通天塔!$L65+1)*(通天塔!$I65-1))*INDEX(战舰突破!$D$6:$D$18,通天塔!$O65+1),0),0)</f>
        <v>13946</v>
      </c>
      <c r="BS65" s="14">
        <f>IF($I65&gt;0,ROUND((INDEX(新战舰养成!AD$6:AD$18,通天塔!$L65+1)+INDEX(新战舰养成!J$6:J$18,通天塔!$L65+1)*(通天塔!$I65-1))*INDEX(战舰突破!$D$6:$D$18,通天塔!$O65+1),0),0)</f>
        <v>0</v>
      </c>
      <c r="BT65" s="14">
        <f>IF($I65&gt;0,ROUND((INDEX(新战舰养成!AE$6:AE$18,通天塔!$L65+1)+INDEX(新战舰养成!K$6:K$18,通天塔!$L65+1)*(通天塔!$I65-1))*INDEX(战舰突破!$D$6:$D$18,通天塔!$O65+1),0),0)</f>
        <v>0</v>
      </c>
      <c r="BU65" s="14">
        <f>IF($I65&gt;0,ROUND((INDEX(新战舰养成!AF$6:AF$18,通天塔!$L65+1)+INDEX(新战舰养成!L$6:L$18,通天塔!$L65+1)*(通天塔!$I65-1))*INDEX(战舰突破!$D$6:$D$18,通天塔!$O65+1),0),0)</f>
        <v>101124</v>
      </c>
      <c r="BV65" s="14">
        <f>IF($I65&gt;0,ROUND((INDEX(新战舰养成!AG$6:AG$18,通天塔!$L65+1)+INDEX(新战舰养成!M$6:M$18,通天塔!$L65+1)*(通天塔!$I65-1))*INDEX(战舰突破!$D$6:$D$18,通天塔!$O65+1),0),0)</f>
        <v>3283</v>
      </c>
      <c r="BY65" s="14">
        <f>(INDEX(装备数值!$C$13:$G$116,通天塔!$P65*8+1,BY$2)+INDEX(装备数值!$C$13:$G$116,通天塔!$Q65*8+2,BY$2)+INDEX(装备数值!$C$13:$G$116,通天塔!$S65*8+3,BY$2)+INDEX(装备数值!$C$13:$G$116,通天塔!$R65*8+4,BY$2)+INDEX(装备数值!$C$13:$G$116,通天塔!$T65*8+5,BY$2)+INDEX(装备数值!$C$13:$G$116,通天塔!$U65*8+6,BY$2)+INDEX(装备数值!$C$13:$G$116,通天塔!$V65*8+7,BY$2)+INDEX(装备数值!$C$13:$G$116,通天塔!$W65*8+8,BY$2))</f>
        <v>11175</v>
      </c>
      <c r="BZ65" s="14">
        <f>(INDEX(装备数值!$C$13:$G$116,通天塔!$P65*8+1,BZ$2)+INDEX(装备数值!$C$13:$G$116,通天塔!$Q65*8+2,BZ$2)+INDEX(装备数值!$C$13:$G$116,通天塔!$S65*8+3,BZ$2)+INDEX(装备数值!$C$13:$G$116,通天塔!$R65*8+4,BZ$2)+INDEX(装备数值!$C$13:$G$116,通天塔!$T65*8+5,BZ$2)+INDEX(装备数值!$C$13:$G$116,通天塔!$U65*8+6,BZ$2)+INDEX(装备数值!$C$13:$G$116,通天塔!$V65*8+7,BZ$2)+INDEX(装备数值!$C$13:$G$116,通天塔!$W65*8+8,BZ$2))</f>
        <v>84375</v>
      </c>
      <c r="CA65" s="14">
        <f>(INDEX(装备数值!$C$13:$G$116,通天塔!$P65*8+1,CA$2)+INDEX(装备数值!$C$13:$G$116,通天塔!$Q65*8+2,CA$2)+INDEX(装备数值!$C$13:$G$116,通天塔!$S65*8+3,CA$2)+INDEX(装备数值!$C$13:$G$116,通天塔!$R65*8+4,CA$2)+INDEX(装备数值!$C$13:$G$116,通天塔!$T65*8+5,CA$2)+INDEX(装备数值!$C$13:$G$116,通天塔!$U65*8+6,CA$2)+INDEX(装备数值!$C$13:$G$116,通天塔!$V65*8+7,CA$2)+INDEX(装备数值!$C$13:$G$116,通天塔!$W65*8+8,CA$2))</f>
        <v>5550</v>
      </c>
      <c r="CB65" s="14">
        <f>(INDEX(装备数值!$C$13:$G$116,通天塔!$P65*8+1,CB$2)+INDEX(装备数值!$C$13:$G$116,通天塔!$Q65*8+2,CB$2)+INDEX(装备数值!$C$13:$G$116,通天塔!$S65*8+3,CB$2)+INDEX(装备数值!$C$13:$G$116,通天塔!$R65*8+4,CB$2)+INDEX(装备数值!$C$13:$G$116,通天塔!$T65*8+5,CB$2)+INDEX(装备数值!$C$13:$G$116,通天塔!$U65*8+6,CB$2)+INDEX(装备数值!$C$13:$G$116,通天塔!$V65*8+7,CB$2)+INDEX(装备数值!$C$13:$G$116,通天塔!$W65*8+8,CB$2))</f>
        <v>112500</v>
      </c>
      <c r="CC65" s="14">
        <f>(INDEX(装备数值!$C$13:$G$116,通天塔!$P65*8+1,CC$2)+INDEX(装备数值!$C$13:$G$116,通天塔!$Q65*8+2,CC$2)+INDEX(装备数值!$C$13:$G$116,通天塔!$S65*8+3,CC$2)+INDEX(装备数值!$C$13:$G$116,通天塔!$R65*8+4,CC$2)+INDEX(装备数值!$C$13:$G$116,通天塔!$T65*8+5,CC$2)+INDEX(装备数值!$C$13:$G$116,通天塔!$U65*8+6,CC$2)+INDEX(装备数值!$C$13:$G$116,通天塔!$V65*8+7,CC$2)+INDEX(装备数值!$C$13:$G$116,通天塔!$W65*8+8,CC$2))</f>
        <v>2250</v>
      </c>
      <c r="CF65" s="14">
        <f>INDEX(装备数值!$I$13:$M$116,通天塔!$P65*8+1,CF$2)*$X65+INDEX(装备数值!$I$13:$M$116,通天塔!$Q65*8+2,CF$2)*$Y65+INDEX(装备数值!$I$13:$M$116,通天塔!$S65*8+3,CF$2)*$Z65+INDEX(装备数值!$I$13:$M$116,通天塔!$R65*8+4,CF$2)*$AA65+INDEX(装备数值!$I$13:$M$116,通天塔!$T65*8+5,CF$2)*$AB65+INDEX(装备数值!$I$13:$M$116,通天塔!$U65*8+6,CF$2)*$AC65+INDEX(装备数值!$I$13:$M$116,通天塔!$V65*8+7,CF$2)*$AD65+INDEX(装备数值!$I$13:$M$116,通天塔!$W65*8+8,CF$2)*$AE65</f>
        <v>27118</v>
      </c>
      <c r="CG65" s="14">
        <f>INDEX(装备数值!$I$13:$M$116,通天塔!$P65*8+1,CG$2)*$X65+INDEX(装备数值!$I$13:$M$116,通天塔!$Q65*8+2,CG$2)*$Y65+INDEX(装备数值!$I$13:$M$116,通天塔!$S65*8+3,CG$2)*$Z65+INDEX(装备数值!$I$13:$M$116,通天塔!$R65*8+4,CG$2)*$AA65+INDEX(装备数值!$I$13:$M$116,通天塔!$T65*8+5,CG$2)*$AB65+INDEX(装备数值!$I$13:$M$116,通天塔!$U65*8+6,CG$2)*$AC65+INDEX(装备数值!$I$13:$M$116,通天塔!$V65*8+7,CG$2)*$AD65+INDEX(装备数值!$I$13:$M$116,通天塔!$W65*8+8,CG$2)*$AE65</f>
        <v>204750</v>
      </c>
      <c r="CH65" s="14">
        <f>INDEX(装备数值!$I$13:$M$116,通天塔!$P65*8+1,CH$2)*$X65+INDEX(装备数值!$I$13:$M$116,通天塔!$Q65*8+2,CH$2)*$Y65+INDEX(装备数值!$I$13:$M$116,通天塔!$S65*8+3,CH$2)*$Z65+INDEX(装备数值!$I$13:$M$116,通天塔!$R65*8+4,CH$2)*$AA65+INDEX(装备数值!$I$13:$M$116,通天塔!$T65*8+5,CH$2)*$AB65+INDEX(装备数值!$I$13:$M$116,通天塔!$U65*8+6,CH$2)*$AC65+INDEX(装备数值!$I$13:$M$116,通天塔!$V65*8+7,CH$2)*$AD65+INDEX(装备数值!$I$13:$M$116,通天塔!$W65*8+8,CH$2)*$AE65</f>
        <v>13468</v>
      </c>
      <c r="CI65" s="14">
        <f>INDEX(装备数值!$I$13:$M$116,通天塔!$P65*8+1,CI$2)*$X65+INDEX(装备数值!$I$13:$M$116,通天塔!$Q65*8+2,CI$2)*$Y65+INDEX(装备数值!$I$13:$M$116,通天塔!$S65*8+3,CI$2)*$Z65+INDEX(装备数值!$I$13:$M$116,通天塔!$R65*8+4,CI$2)*$AA65+INDEX(装备数值!$I$13:$M$116,通天塔!$T65*8+5,CI$2)*$AB65+INDEX(装备数值!$I$13:$M$116,通天塔!$U65*8+6,CI$2)*$AC65+INDEX(装备数值!$I$13:$M$116,通天塔!$V65*8+7,CI$2)*$AD65+INDEX(装备数值!$I$13:$M$116,通天塔!$W65*8+8,CI$2)*$AE65</f>
        <v>273000</v>
      </c>
      <c r="CJ65" s="14">
        <f>INDEX(装备数值!$I$13:$M$116,通天塔!$P65*8+1,CJ$2)*$X65+INDEX(装备数值!$I$13:$M$116,通天塔!$Q65*8+2,CJ$2)*$Y65+INDEX(装备数值!$I$13:$M$116,通天塔!$S65*8+3,CJ$2)*$Z65+INDEX(装备数值!$I$13:$M$116,通天塔!$R65*8+4,CJ$2)*$AA65+INDEX(装备数值!$I$13:$M$116,通天塔!$T65*8+5,CJ$2)*$AB65+INDEX(装备数值!$I$13:$M$116,通天塔!$U65*8+6,CJ$2)*$AC65+INDEX(装备数值!$I$13:$M$116,通天塔!$V65*8+7,CJ$2)*$AD65+INDEX(装备数值!$I$13:$M$116,通天塔!$W65*8+8,CJ$2)*$AE65</f>
        <v>5460</v>
      </c>
      <c r="CM65" s="14">
        <f>INDEX(装备数值!$X$13:$AH$116,$P65*8+1,CM$2)*$AF65+INDEX(装备数值!$X$13:$AH$116,$Q65*8+2,CM$2)*$AG65+INDEX(装备数值!$X$13:$AH$116,$S65*8+3,CM$2)*$AH65+INDEX(装备数值!$X$13:$AH$116,$R65*8+4,CM$2)*$AI65+INDEX(装备数值!$X$13:$AH$116,$T65*8+5,CM$2)*$AJ65+INDEX(装备数值!$X$13:$AH$116,$U65*8+6,CM$2)*$AK65+INDEX(装备数值!$X$13:$AH$116,$V65*8+7,CM$2)*$AL65+INDEX(装备数值!$X$13:$AH$116,$W65*8+8,CM$2)*$AM65</f>
        <v>11250</v>
      </c>
      <c r="CN65" s="14">
        <f>INDEX(装备数值!$X$13:$AH$116,$P65*8+1,CN$2)*$AF65+INDEX(装备数值!$X$13:$AH$116,$Q65*8+2,CN$2)*$AG65+INDEX(装备数值!$X$13:$AH$116,$S65*8+3,CN$2)*$AH65+INDEX(装备数值!$X$13:$AH$116,$R65*8+4,CN$2)*$AI65+INDEX(装备数值!$X$13:$AH$116,$T65*8+5,CN$2)*$AJ65+INDEX(装备数值!$X$13:$AH$116,$U65*8+6,CN$2)*$AK65+INDEX(装备数值!$X$13:$AH$116,$V65*8+7,CN$2)*$AL65+INDEX(装备数值!$X$13:$AH$116,$W65*8+8,CN$2)*$AM65</f>
        <v>84350</v>
      </c>
      <c r="CO65" s="14">
        <f>INDEX(装备数值!$X$13:$AH$116,$P65*8+1,CO$2)*$AF65+INDEX(装备数值!$X$13:$AH$116,$Q65*8+2,CO$2)*$AG65+INDEX(装备数值!$X$13:$AH$116,$S65*8+3,CO$2)*$AH65+INDEX(装备数值!$X$13:$AH$116,$R65*8+4,CO$2)*$AI65+INDEX(装备数值!$X$13:$AH$116,$T65*8+5,CO$2)*$AJ65+INDEX(装备数值!$X$13:$AH$116,$U65*8+6,CO$2)*$AK65+INDEX(装备数值!$X$13:$AH$116,$V65*8+7,CO$2)*$AL65+INDEX(装备数值!$X$13:$AH$116,$W65*8+8,CO$2)*$AM65</f>
        <v>5600</v>
      </c>
      <c r="CP65" s="14">
        <f>INDEX(装备数值!$X$13:$AH$116,$P65*8+1,CP$2)*$AF65+INDEX(装备数值!$X$13:$AH$116,$Q65*8+2,CP$2)*$AG65+INDEX(装备数值!$X$13:$AH$116,$S65*8+3,CP$2)*$AH65+INDEX(装备数值!$X$13:$AH$116,$R65*8+4,CP$2)*$AI65+INDEX(装备数值!$X$13:$AH$116,$T65*8+5,CP$2)*$AJ65+INDEX(装备数值!$X$13:$AH$116,$U65*8+6,CP$2)*$AK65+INDEX(装备数值!$X$13:$AH$116,$V65*8+7,CP$2)*$AL65+INDEX(装备数值!$X$13:$AH$116,$W65*8+8,CP$2)*$AM65</f>
        <v>112500</v>
      </c>
      <c r="CQ65" s="14">
        <f>INDEX(装备数值!$X$13:$AH$116,$P65*8+1,CQ$2)*$AF65+INDEX(装备数值!$X$13:$AH$116,$Q65*8+2,CQ$2)*$AG65+INDEX(装备数值!$X$13:$AH$116,$S65*8+3,CQ$2)*$AH65+INDEX(装备数值!$X$13:$AH$116,$R65*8+4,CQ$2)*$AI65+INDEX(装备数值!$X$13:$AH$116,$T65*8+5,CQ$2)*$AJ65+INDEX(装备数值!$X$13:$AH$116,$U65*8+6,CQ$2)*$AK65+INDEX(装备数值!$X$13:$AH$116,$V65*8+7,CQ$2)*$AL65+INDEX(装备数值!$X$13:$AH$116,$W65*8+8,CQ$2)*$AM65</f>
        <v>2250</v>
      </c>
      <c r="CR65" s="14">
        <f>INDEX(装备数值!$X$13:$AH$116,$P65*8+1,CR$2)*$AF65+INDEX(装备数值!$X$13:$AH$116,$Q65*8+2,CR$2)*$AG65+INDEX(装备数值!$X$13:$AH$116,$S65*8+3,CR$2)*$AH65+INDEX(装备数值!$X$13:$AH$116,$R65*8+4,CR$2)*$AI65+INDEX(装备数值!$X$13:$AH$116,$T65*8+5,CR$2)*$AJ65+INDEX(装备数值!$X$13:$AH$116,$U65*8+6,CR$2)*$AK65+INDEX(装备数值!$X$13:$AH$116,$V65*8+7,CR$2)*$AL65+INDEX(装备数值!$X$13:$AH$116,$W65*8+8,CR$2)*$AM65</f>
        <v>8400</v>
      </c>
      <c r="CS65" s="14">
        <f>INDEX(装备数值!$X$13:$AH$116,$P65*8+1,CS$2)*$AF65+INDEX(装备数值!$X$13:$AH$116,$Q65*8+2,CS$2)*$AG65+INDEX(装备数值!$X$13:$AH$116,$S65*8+3,CS$2)*$AH65+INDEX(装备数值!$X$13:$AH$116,$R65*8+4,CS$2)*$AI65+INDEX(装备数值!$X$13:$AH$116,$T65*8+5,CS$2)*$AJ65+INDEX(装备数值!$X$13:$AH$116,$U65*8+6,CS$2)*$AK65+INDEX(装备数值!$X$13:$AH$116,$V65*8+7,CS$2)*$AL65+INDEX(装备数值!$X$13:$AH$116,$W65*8+8,CS$2)*$AM65</f>
        <v>8400</v>
      </c>
      <c r="CT65" s="14">
        <f>INDEX(装备数值!$X$13:$AH$116,$P65*8+1,CT$2)*$AF65+INDEX(装备数值!$X$13:$AH$116,$Q65*8+2,CT$2)*$AG65+INDEX(装备数值!$X$13:$AH$116,$S65*8+3,CT$2)*$AH65+INDEX(装备数值!$X$13:$AH$116,$R65*8+4,CT$2)*$AI65+INDEX(装备数值!$X$13:$AH$116,$T65*8+5,CT$2)*$AJ65+INDEX(装备数值!$X$13:$AH$116,$U65*8+6,CT$2)*$AK65+INDEX(装备数值!$X$13:$AH$116,$V65*8+7,CT$2)*$AL65+INDEX(装备数值!$X$13:$AH$116,$W65*8+8,CT$2)*$AM65</f>
        <v>8400</v>
      </c>
      <c r="CU65" s="14">
        <f>INDEX(装备数值!$X$13:$AH$116,$P65*8+1,CU$2)*$AF65+INDEX(装备数值!$X$13:$AH$116,$Q65*8+2,CU$2)*$AG65+INDEX(装备数值!$X$13:$AH$116,$S65*8+3,CU$2)*$AH65+INDEX(装备数值!$X$13:$AH$116,$R65*8+4,CU$2)*$AI65+INDEX(装备数值!$X$13:$AH$116,$T65*8+5,CU$2)*$AJ65+INDEX(装备数值!$X$13:$AH$116,$U65*8+6,CU$2)*$AK65+INDEX(装备数值!$X$13:$AH$116,$V65*8+7,CU$2)*$AL65+INDEX(装备数值!$X$13:$AH$116,$W65*8+8,CU$2)*$AM65</f>
        <v>8400</v>
      </c>
      <c r="CV65" s="14">
        <f>INDEX(装备数值!$X$13:$AH$116,$P65*8+1,CV$2)*$AF65+INDEX(装备数值!$X$13:$AH$116,$Q65*8+2,CV$2)*$AG65+INDEX(装备数值!$X$13:$AH$116,$S65*8+3,CV$2)*$AH65+INDEX(装备数值!$X$13:$AH$116,$R65*8+4,CV$2)*$AI65+INDEX(装备数值!$X$13:$AH$116,$T65*8+5,CV$2)*$AJ65+INDEX(装备数值!$X$13:$AH$116,$U65*8+6,CV$2)*$AK65+INDEX(装备数值!$X$13:$AH$116,$V65*8+7,CV$2)*$AL65+INDEX(装备数值!$X$13:$AH$116,$W65*8+8,CV$2)*$AM65</f>
        <v>25</v>
      </c>
      <c r="CW65" s="14">
        <f>INDEX(装备数值!$X$13:$AH$116,$P65*8+1,CW$2)*$AF65+INDEX(装备数值!$X$13:$AH$116,$Q65*8+2,CW$2)*$AG65+INDEX(装备数值!$X$13:$AH$116,$S65*8+3,CW$2)*$AH65+INDEX(装备数值!$X$13:$AH$116,$R65*8+4,CW$2)*$AI65+INDEX(装备数值!$X$13:$AH$116,$T65*8+5,CW$2)*$AJ65+INDEX(装备数值!$X$13:$AH$116,$U65*8+6,CW$2)*$AK65+INDEX(装备数值!$X$13:$AH$116,$V65*8+7,CW$2)*$AL65+INDEX(装备数值!$X$13:$AH$116,$W65*8+8,CW$2)*$AM65</f>
        <v>25</v>
      </c>
      <c r="CY65" s="14">
        <f>INDEX(装备数值!$AN$17:$AN$117,MATCH(MIN($X65:$AE65),装备数值!$AO$17:$AO$117,1))</f>
        <v>18</v>
      </c>
      <c r="CZ65" s="14">
        <f>IF(COUNTIF($P65:$W65,"&gt;"&amp;0)=8,INDEX(装备数值!AR$17:AR$117,$CY65+1),0)</f>
        <v>4320</v>
      </c>
      <c r="DA65" s="14">
        <f>IF(COUNTIF($P65:$W65,"&gt;"&amp;0)=8,INDEX(装备数值!AS$17:AS$117,$CY65+1),0)</f>
        <v>32400</v>
      </c>
      <c r="DB65" s="14">
        <f>IF(COUNTIF($P65:$W65,"&gt;"&amp;0)=8,INDEX(装备数值!AT$17:AT$117,$CY65+1),0)</f>
        <v>2160</v>
      </c>
      <c r="DC65" s="14">
        <f>IF(COUNTIF($P65:$W65,"&gt;"&amp;0)=8,INDEX(装备数值!AU$17:AU$117,$CY65+1),0)</f>
        <v>43200</v>
      </c>
      <c r="DD65" s="14">
        <f>IF(COUNTIF($P65:$W65,"&gt;"&amp;0)=8,INDEX(装备数值!AV$17:AV$117,$CY65+1),0)</f>
        <v>828</v>
      </c>
      <c r="DF65" s="14">
        <f>INDEX(装备数值!$AY$17:$AY$77,MATCH(MIN($AF65:$AM65),装备数值!$AZ$17:$AZ$77,1))</f>
        <v>12</v>
      </c>
      <c r="DG65" s="26">
        <f>INDEX(装备数值!BA$17:BA$77,通天塔!DF65+1)</f>
        <v>0.12</v>
      </c>
      <c r="DH65" s="26">
        <f>INDEX(装备数值!BA$17:BA$77,通天塔!DF65+1)</f>
        <v>0.12</v>
      </c>
      <c r="DJ65" s="14">
        <f t="shared" si="40"/>
        <v>17</v>
      </c>
      <c r="DK65" s="14">
        <f>VLOOKUP(DJ65,军阶与晶片数值!$W$6:$X$27,2)</f>
        <v>4</v>
      </c>
      <c r="DL65" s="14">
        <f>INDEX(军阶与晶片数值!Y$6:Y$27,$DK65+1)</f>
        <v>400</v>
      </c>
      <c r="DM65" s="14">
        <f>INDEX(军阶与晶片数值!Z$6:Z$27,$DK65+1)</f>
        <v>400</v>
      </c>
      <c r="DN65" s="14">
        <f>INDEX(军阶与晶片数值!AA$6:AA$27,$DK65+1)</f>
        <v>400</v>
      </c>
      <c r="DO65" s="14">
        <f>INDEX(军阶与晶片数值!AB$6:AB$27,$DK65+1)</f>
        <v>400</v>
      </c>
      <c r="DP65" s="29">
        <f>INDEX(军阶与晶片数值!AC$6:AC$27,$DK65+1)</f>
        <v>20</v>
      </c>
      <c r="DQ65" s="29">
        <f>INDEX(军阶与晶片数值!AD$6:AD$27,$DK65+1)</f>
        <v>10</v>
      </c>
      <c r="DS65" s="26">
        <f>INDEX(军阶与晶片数值!I$6:I$16,AN65+1)</f>
        <v>0.03</v>
      </c>
      <c r="DT65" s="26">
        <f>INDEX(军阶与晶片数值!M$6:M$16,AO65+1)</f>
        <v>6.5000000000000002E-2</v>
      </c>
      <c r="DU65" s="26">
        <f>INDEX(军阶与晶片数值!J$6:J$16,AP65+1)</f>
        <v>6.5000000000000002E-2</v>
      </c>
      <c r="DV65" s="26">
        <f>INDEX(军阶与晶片数值!K$6:K$16,AQ65+1)</f>
        <v>0.13</v>
      </c>
      <c r="DW65" s="26">
        <f>INDEX(军阶与晶片数值!L$6:L$16,AR65+1)</f>
        <v>0.13</v>
      </c>
      <c r="DX65" s="28">
        <f>INDEX(军阶与晶片数值!N$6:N$16,AS65+1)</f>
        <v>0</v>
      </c>
      <c r="DY65" s="28">
        <f>INDEX(军阶与晶片数值!O$6:O$16,AT65+1)</f>
        <v>0</v>
      </c>
      <c r="DZ65" s="28">
        <f>INDEX(军阶与晶片数值!P$6:P$16,AU65+1)</f>
        <v>0</v>
      </c>
      <c r="EA65" s="28">
        <f>INDEX(军阶与晶片数值!Q$6:Q$16,AV65+1)</f>
        <v>0</v>
      </c>
      <c r="EB65" s="26">
        <f>INDEX(军阶与晶片数值!R$6:R$16,AW65+1)</f>
        <v>0.06</v>
      </c>
      <c r="EC65" s="26">
        <f>INDEX(军阶与晶片数值!S$6:S$16,AX65+1)</f>
        <v>0.02</v>
      </c>
      <c r="ED65" s="26">
        <f>INDEX(军阶与晶片数值!T$6:T$16,AY65+1)</f>
        <v>0</v>
      </c>
      <c r="EE65" s="26">
        <f>INDEX(军阶与晶片数值!U$6:U$16,AZ65+1)</f>
        <v>0</v>
      </c>
      <c r="EG65" s="26">
        <f>INDEX(军阶与晶片数值!$C$6:$C$36,通天塔!$BA65+1)</f>
        <v>0.5</v>
      </c>
      <c r="EH65" s="26">
        <f>INDEX(军阶与晶片数值!$C$6:$C$36,通天塔!$BA65+1)</f>
        <v>0.5</v>
      </c>
      <c r="EI65" s="26">
        <f>INDEX(军阶与晶片数值!$C$6:$C$36,通天塔!$BA65+1)</f>
        <v>0.5</v>
      </c>
      <c r="EJ65" s="26">
        <f>INDEX(军阶与晶片数值!$C$6:$C$36,通天塔!$BA65+1)</f>
        <v>0.5</v>
      </c>
      <c r="EK65" s="26">
        <f>INDEX(军阶与晶片数值!$C$6:$C$36,通天塔!$BA65+1)</f>
        <v>0.5</v>
      </c>
      <c r="EM65" s="14">
        <f>INDEX(战舰突破!$H$6:$H$18,通天塔!$J65+1)+INDEX(战舰突破!$H$23:$H$35,通天塔!$K65+1)+INDEX(战舰突破!$H$40:$H$52,通天塔!$L65+1)</f>
        <v>200</v>
      </c>
      <c r="EN65" s="14">
        <f>INDEX(战舰突破!$I$6:$I$18,通天塔!$J65+1)+INDEX(战舰突破!$I$23:$I$35,通天塔!$K65+1)+INDEX(战舰突破!$I$40:$I$52,通天塔!$L65+1)</f>
        <v>200</v>
      </c>
      <c r="EO65" s="14">
        <f>INDEX(战舰突破!$J$6:$J$18,通天塔!$J65+1)+INDEX(战舰突破!$J$23:$J$35,通天塔!$K65+1)+INDEX(战舰突破!$J$40:$J$52,通天塔!$L65+1)</f>
        <v>0</v>
      </c>
      <c r="EP65" s="14">
        <f>INDEX(战舰突破!$K$6:$K$18,通天塔!$J65+1)+INDEX(战舰突破!$K$23:$K$35,通天塔!$K65+1)+INDEX(战舰突破!$K$40:$K$52,通天塔!$L65+1)</f>
        <v>0</v>
      </c>
      <c r="EQ65" s="14">
        <f>INDEX(战舰突破!$L$6:$L$18,通天塔!$J65+1)+INDEX(战舰突破!$L$23:$L$35,通天塔!$K65+1)+INDEX(战舰突破!$L$40:$L$52,通天塔!$L65+1)</f>
        <v>200</v>
      </c>
      <c r="ER65" s="18">
        <f>INDEX(战舰突破!$N$6:$N$18,通天塔!$J65+1)+INDEX(战舰突破!$N$23:$N$35,通天塔!$K65+1)+INDEX(战舰突破!$N$40:$N$52,通天塔!$L65+1)</f>
        <v>0</v>
      </c>
      <c r="ES65" s="18">
        <f>INDEX(战舰突破!$O$6:$O$18,通天塔!$J65+1)+INDEX(战舰突破!$O$23:$O$35,通天塔!$K65+1)+INDEX(战舰突破!$O$40:$O$52,通天塔!$L65+1)</f>
        <v>0</v>
      </c>
      <c r="ET65" s="18">
        <f>INDEX(战舰突破!$P$6:$P$18,通天塔!$J65+1)+INDEX(战舰突破!$P$23:$P$35,通天塔!$K65+1)+INDEX(战舰突破!$P$40:$P$52,通天塔!$L65+1)</f>
        <v>0</v>
      </c>
      <c r="EU65" s="18">
        <f>INDEX(战舰突破!$Q$6:$Q$18,通天塔!$J65+1)+INDEX(战舰突破!$Q$23:$Q$35,通天塔!$K65+1)+INDEX(战舰突破!$Q$40:$Q$52,通天塔!$L65+1)</f>
        <v>0</v>
      </c>
      <c r="EV65" s="18">
        <f>INDEX(战舰突破!$R$6:$R$18,通天塔!$J65+1)+INDEX(战舰突破!$R$23:$R$35,通天塔!$K65+1)+INDEX(战舰突破!$R$40:$R$52,通天塔!$L65+1)</f>
        <v>0</v>
      </c>
      <c r="EW65" s="18">
        <f>INDEX(战舰突破!$M$6:$M$18,通天塔!$J65+1)+INDEX(战舰突破!$M$23:$M$35,通天塔!$K65+1)+INDEX(战舰突破!$M$40:$M$52,通天塔!$L65+1)</f>
        <v>0.2</v>
      </c>
      <c r="EX65" s="22">
        <f>INDEX(战舰突破!$W$6:$W$18,通天塔!$J65+1)+INDEX(战舰突破!$W$23:$W$35,通天塔!$K65+1)+INDEX(战舰突破!$W$40:$W$52,通天塔!$L65+1)</f>
        <v>0.5</v>
      </c>
      <c r="FA65" s="14">
        <f>INDEX(战舰突破!$S$6:$S$18,通天塔!$J65+1)</f>
        <v>0</v>
      </c>
      <c r="FB65" s="14">
        <f>INDEX(战舰突破!$T$6:$T$18,通天塔!$J65+1)</f>
        <v>0.5</v>
      </c>
      <c r="FC65" s="14">
        <f>INDEX(战舰突破!$U$6:$U$18,通天塔!$J65+1)</f>
        <v>0.1</v>
      </c>
      <c r="FD65" s="14">
        <f>INDEX(战舰突破!$V$6:$V$18,通天塔!$J65+1)</f>
        <v>0</v>
      </c>
      <c r="FE65" s="14">
        <f>INDEX(战舰突破!$X$6:$X$18,通天塔!$J65+1)</f>
        <v>6</v>
      </c>
      <c r="FG65" s="14">
        <f>INDEX(战舰突破!$S$23:$S$35,通天塔!$J65+1)</f>
        <v>0.6</v>
      </c>
      <c r="FH65" s="14">
        <f>INDEX(战舰突破!$T$23:$T$35,通天塔!$J65+1)</f>
        <v>0.25</v>
      </c>
      <c r="FI65" s="14">
        <f>INDEX(战舰突破!$U$23:$U$35,通天塔!$J65+1)</f>
        <v>0.1</v>
      </c>
      <c r="FJ65" s="14">
        <f>INDEX(战舰突破!$V$23:$V$35,通天塔!$J65+1)</f>
        <v>0</v>
      </c>
      <c r="FK65" s="14">
        <f>INDEX(战舰突破!$X$23:$X$35,通天塔!$J65+1)</f>
        <v>90</v>
      </c>
      <c r="FM65" s="14">
        <f>INDEX(战舰突破!$S$40:$S$52,通天塔!$J65+1)</f>
        <v>0.6</v>
      </c>
      <c r="FN65" s="14">
        <f>INDEX(战舰突破!$T$40:$T$52,通天塔!$J65+1)</f>
        <v>0.25</v>
      </c>
      <c r="FO65" s="14">
        <f>INDEX(战舰突破!$U$40:$U$52,通天塔!$J65+1)</f>
        <v>0.1</v>
      </c>
      <c r="FP65" s="14">
        <f>INDEX(战舰突破!$V$40:$V$52,通天塔!$J65+1)</f>
        <v>0</v>
      </c>
      <c r="FQ65" s="14">
        <f>INDEX(战舰突破!$X$40:$X$52,通天塔!$J65+1)</f>
        <v>150</v>
      </c>
      <c r="FT65" s="14">
        <f t="shared" si="41"/>
        <v>117304</v>
      </c>
      <c r="FU65" s="14">
        <f t="shared" si="42"/>
        <v>104517</v>
      </c>
      <c r="FV65" s="14">
        <f t="shared" si="43"/>
        <v>105073</v>
      </c>
      <c r="FW65" s="14">
        <f t="shared" si="44"/>
        <v>927661</v>
      </c>
      <c r="FX65" s="14">
        <f t="shared" si="45"/>
        <v>60711</v>
      </c>
      <c r="FY65" s="14">
        <f t="shared" si="46"/>
        <v>1313943</v>
      </c>
      <c r="FZ65" s="14">
        <f t="shared" si="47"/>
        <v>28199</v>
      </c>
      <c r="GA65" s="28">
        <f t="shared" si="48"/>
        <v>8800</v>
      </c>
      <c r="GB65" s="28">
        <f t="shared" si="49"/>
        <v>8800</v>
      </c>
      <c r="GC65" s="28">
        <f t="shared" si="50"/>
        <v>8800</v>
      </c>
      <c r="GD65" s="28">
        <f t="shared" si="51"/>
        <v>8800</v>
      </c>
      <c r="GE65" s="28">
        <f t="shared" si="52"/>
        <v>1.1872000000000003</v>
      </c>
      <c r="GF65" s="28">
        <f t="shared" si="53"/>
        <v>1.1424000000000001</v>
      </c>
      <c r="GG65" s="28">
        <f t="shared" si="54"/>
        <v>0</v>
      </c>
      <c r="GH65" s="28">
        <f t="shared" si="55"/>
        <v>18.03</v>
      </c>
      <c r="GI65" s="14">
        <f t="shared" si="56"/>
        <v>1</v>
      </c>
      <c r="GJ65" s="14">
        <f t="shared" si="57"/>
        <v>1.6</v>
      </c>
      <c r="GK65" s="14">
        <f t="shared" si="58"/>
        <v>1.6</v>
      </c>
      <c r="GL65" s="18">
        <f t="shared" si="59"/>
        <v>1.7</v>
      </c>
      <c r="GM65" s="18">
        <f t="shared" si="60"/>
        <v>1.45</v>
      </c>
      <c r="GN65" s="18">
        <f t="shared" si="61"/>
        <v>1.45</v>
      </c>
      <c r="GO65" s="29">
        <f t="shared" si="123"/>
        <v>8950</v>
      </c>
      <c r="GP65" s="29">
        <f t="shared" si="123"/>
        <v>9250</v>
      </c>
      <c r="GQ65" s="29">
        <f t="shared" si="123"/>
        <v>9250</v>
      </c>
      <c r="GR65" s="26">
        <f t="shared" si="63"/>
        <v>0.1</v>
      </c>
      <c r="GS65" s="26">
        <f t="shared" si="64"/>
        <v>0.1</v>
      </c>
      <c r="GT65" s="26">
        <f t="shared" si="65"/>
        <v>0.1</v>
      </c>
      <c r="GU65" s="14">
        <f t="shared" si="66"/>
        <v>2</v>
      </c>
      <c r="GV65" s="14">
        <f t="shared" si="67"/>
        <v>2</v>
      </c>
      <c r="GW65" s="14">
        <f t="shared" si="68"/>
        <v>2</v>
      </c>
      <c r="GX65" s="14">
        <f t="shared" si="69"/>
        <v>6</v>
      </c>
      <c r="GY65" s="14">
        <f t="shared" si="70"/>
        <v>90</v>
      </c>
      <c r="GZ65" s="14">
        <f t="shared" si="71"/>
        <v>150</v>
      </c>
      <c r="HA65">
        <v>61</v>
      </c>
      <c r="HB65" s="14">
        <f t="shared" si="72"/>
        <v>15336471</v>
      </c>
      <c r="HD65" s="14">
        <f t="shared" si="73"/>
        <v>116751</v>
      </c>
      <c r="HE65" s="14">
        <f t="shared" si="74"/>
        <v>58622</v>
      </c>
      <c r="HF65" s="29">
        <f t="shared" si="75"/>
        <v>8448</v>
      </c>
      <c r="HG65" s="29">
        <f t="shared" si="76"/>
        <v>5868</v>
      </c>
      <c r="HH65" s="29">
        <f t="shared" si="77"/>
        <v>6337</v>
      </c>
      <c r="HI65" s="29">
        <f t="shared" si="78"/>
        <v>5915</v>
      </c>
      <c r="HJ65" s="14">
        <f t="shared" si="79"/>
        <v>1.1872000000000003</v>
      </c>
      <c r="HK65" s="14">
        <f t="shared" si="80"/>
        <v>1.1424000000000001</v>
      </c>
      <c r="HL65" s="14">
        <f t="shared" si="81"/>
        <v>32689</v>
      </c>
      <c r="HM65" s="14">
        <f t="shared" si="82"/>
        <v>52852</v>
      </c>
      <c r="HN65" s="26">
        <f t="shared" si="83"/>
        <v>0.39519482519636523</v>
      </c>
      <c r="HO65" s="26">
        <f t="shared" si="84"/>
        <v>0.65800057454754379</v>
      </c>
      <c r="HP65" s="29">
        <f t="shared" si="85"/>
        <v>13273</v>
      </c>
      <c r="HQ65" s="29">
        <f t="shared" si="86"/>
        <v>44253</v>
      </c>
      <c r="HR65" s="29">
        <f t="shared" si="87"/>
        <v>59634</v>
      </c>
      <c r="HS65" s="26">
        <f t="shared" si="88"/>
        <v>0.44350380989280636</v>
      </c>
      <c r="HT65" s="26">
        <f t="shared" si="89"/>
        <v>0.46771923027250417</v>
      </c>
      <c r="HU65" s="26">
        <f t="shared" si="90"/>
        <v>0.46771923027250417</v>
      </c>
      <c r="HV65" s="26">
        <f t="shared" si="91"/>
        <v>4.3503809892806333E-2</v>
      </c>
      <c r="HW65" s="29">
        <f t="shared" si="114"/>
        <v>1.4</v>
      </c>
      <c r="HX65" s="29">
        <f t="shared" si="115"/>
        <v>2.2787446726075169</v>
      </c>
      <c r="HY65" s="29">
        <f t="shared" si="116"/>
        <v>2.2787446726075169</v>
      </c>
      <c r="HZ65" s="29">
        <f t="shared" si="117"/>
        <v>92910.999999999985</v>
      </c>
      <c r="IA65" s="29">
        <f t="shared" si="118"/>
        <v>67227.525331266967</v>
      </c>
      <c r="IB65" s="29">
        <f t="shared" si="119"/>
        <v>67945.329903138336</v>
      </c>
      <c r="IC65" s="29">
        <f t="shared" si="120"/>
        <v>684569</v>
      </c>
      <c r="ID65" s="14">
        <f t="shared" si="92"/>
        <v>228083.86</v>
      </c>
      <c r="IH65" s="14">
        <v>1</v>
      </c>
      <c r="II65" s="14">
        <v>1</v>
      </c>
      <c r="IJ65" s="14">
        <v>480</v>
      </c>
      <c r="IK65" s="14">
        <v>80</v>
      </c>
      <c r="IL65" s="14">
        <v>60</v>
      </c>
      <c r="IM65" s="23">
        <f t="shared" si="93"/>
        <v>42045510</v>
      </c>
      <c r="IN65" s="23">
        <f t="shared" si="110"/>
        <v>1</v>
      </c>
      <c r="IO65" s="23">
        <f t="shared" si="111"/>
        <v>42045.51</v>
      </c>
      <c r="IP65" s="23">
        <f t="shared" si="112"/>
        <v>52430836</v>
      </c>
      <c r="IQ65" s="23">
        <f t="shared" si="96"/>
        <v>1</v>
      </c>
      <c r="IR65" s="23">
        <f t="shared" si="97"/>
        <v>52430.84</v>
      </c>
      <c r="IS65" s="14">
        <v>1</v>
      </c>
      <c r="IT65" s="14">
        <v>1</v>
      </c>
      <c r="IU65" s="14">
        <v>240</v>
      </c>
      <c r="IV65" s="14">
        <v>40</v>
      </c>
      <c r="IW65" s="14">
        <v>30</v>
      </c>
      <c r="IX65" s="23">
        <f>INT(($HP65*$GI65*IU65*$HW65+$HQ65*$GJ65*$HX65*IV65+$HR65*$GK65*$HY65*IW65)+$IC65*IS65+($HQ65*$GJ65*$HX65*IT65*5*6/1.5+$HR65*$GK65*$HY65*IT65*5*6/2))</f>
        <v>24609188</v>
      </c>
      <c r="IY65" s="23">
        <f t="shared" si="98"/>
        <v>1</v>
      </c>
      <c r="IZ65" s="23">
        <f t="shared" si="99"/>
        <v>24609.19</v>
      </c>
      <c r="JA65" s="23"/>
      <c r="JB65" s="23"/>
      <c r="JC65" s="23"/>
      <c r="JG65">
        <f t="shared" si="121"/>
        <v>1.3164568694842953</v>
      </c>
      <c r="JH65">
        <f t="shared" si="122"/>
        <v>1.5628975954517557</v>
      </c>
      <c r="JJ65" s="14">
        <v>10</v>
      </c>
      <c r="JK65" s="14">
        <v>2</v>
      </c>
      <c r="JL65" s="14">
        <v>1.5</v>
      </c>
      <c r="JM65" s="23">
        <f>INT(($HP65*$GI65*$HW65*JJ65+$HQ65*$GJ65*$HX65*JK65+$HR65*$GK65*$HY65*JL65))</f>
        <v>834651</v>
      </c>
      <c r="JN65" s="23">
        <f t="shared" si="100"/>
        <v>0</v>
      </c>
      <c r="JO65" s="23">
        <f t="shared" si="101"/>
        <v>834651</v>
      </c>
      <c r="JP65" s="14">
        <v>30</v>
      </c>
      <c r="JQ65" s="14">
        <v>6</v>
      </c>
      <c r="JR65" s="14">
        <v>4</v>
      </c>
      <c r="JS65" s="23">
        <f>INT(($HP65*$GI65*$HW65*JP65+$HQ65*$GJ65*$HX65*JQ65+$HR65*$GK65*$HY65*JR65))</f>
        <v>2395242</v>
      </c>
      <c r="JT65" s="23">
        <f t="shared" si="102"/>
        <v>1</v>
      </c>
      <c r="JU65" s="23">
        <f t="shared" si="103"/>
        <v>2395.2399999999998</v>
      </c>
      <c r="JW65" s="23">
        <f t="shared" si="104"/>
        <v>3193656</v>
      </c>
      <c r="JX65" s="23">
        <f t="shared" si="105"/>
        <v>1</v>
      </c>
      <c r="JY65" s="23">
        <f t="shared" si="106"/>
        <v>3193.66</v>
      </c>
      <c r="JZ65" s="23">
        <f t="shared" si="113"/>
        <v>1251977</v>
      </c>
      <c r="KA65" s="23">
        <f t="shared" si="108"/>
        <v>1</v>
      </c>
      <c r="KB65" s="23">
        <f t="shared" si="109"/>
        <v>1251.98</v>
      </c>
    </row>
    <row r="66" spans="1:288" ht="16.5" x14ac:dyDescent="0.2">
      <c r="A66">
        <v>31</v>
      </c>
      <c r="B66">
        <v>810</v>
      </c>
      <c r="C66" s="14">
        <f t="shared" si="39"/>
        <v>1</v>
      </c>
      <c r="D66" s="14">
        <v>62</v>
      </c>
      <c r="E66" s="14" t="s">
        <v>749</v>
      </c>
      <c r="F66" s="14">
        <v>185</v>
      </c>
      <c r="G66" s="14">
        <v>185</v>
      </c>
      <c r="H66" s="14">
        <v>185</v>
      </c>
      <c r="I66" s="14">
        <v>185</v>
      </c>
      <c r="J66" s="14">
        <v>5</v>
      </c>
      <c r="K66" s="14">
        <v>4</v>
      </c>
      <c r="L66" s="14">
        <v>4</v>
      </c>
      <c r="M66" s="14">
        <v>2</v>
      </c>
      <c r="N66" s="14">
        <v>2</v>
      </c>
      <c r="O66" s="14">
        <v>2</v>
      </c>
      <c r="P66" s="14">
        <v>5</v>
      </c>
      <c r="Q66" s="14">
        <v>5</v>
      </c>
      <c r="R66" s="14">
        <v>5</v>
      </c>
      <c r="S66" s="14">
        <v>5</v>
      </c>
      <c r="T66" s="14">
        <v>5</v>
      </c>
      <c r="U66" s="14">
        <v>5</v>
      </c>
      <c r="V66" s="14">
        <v>5</v>
      </c>
      <c r="W66" s="14">
        <v>5</v>
      </c>
      <c r="X66" s="14">
        <v>185</v>
      </c>
      <c r="Y66" s="14">
        <v>185</v>
      </c>
      <c r="Z66" s="14">
        <v>185</v>
      </c>
      <c r="AA66" s="14">
        <v>185</v>
      </c>
      <c r="AB66" s="14">
        <v>185</v>
      </c>
      <c r="AC66" s="14">
        <v>185</v>
      </c>
      <c r="AD66" s="14">
        <v>185</v>
      </c>
      <c r="AE66" s="14">
        <v>185</v>
      </c>
      <c r="AF66" s="14">
        <v>25</v>
      </c>
      <c r="AG66" s="14">
        <v>25</v>
      </c>
      <c r="AH66" s="14">
        <v>25</v>
      </c>
      <c r="AI66" s="14">
        <v>25</v>
      </c>
      <c r="AJ66" s="14">
        <v>25</v>
      </c>
      <c r="AK66" s="14">
        <v>25</v>
      </c>
      <c r="AL66" s="14">
        <v>25</v>
      </c>
      <c r="AM66" s="14">
        <v>25</v>
      </c>
      <c r="AN66" s="14">
        <v>2</v>
      </c>
      <c r="AO66" s="14">
        <v>3</v>
      </c>
      <c r="AP66" s="14">
        <v>3</v>
      </c>
      <c r="AQ66" s="14">
        <v>3</v>
      </c>
      <c r="AR66" s="14">
        <v>3</v>
      </c>
      <c r="AS66" s="14">
        <v>0</v>
      </c>
      <c r="AT66" s="14">
        <v>0</v>
      </c>
      <c r="AU66" s="14">
        <v>0</v>
      </c>
      <c r="AV66" s="14">
        <v>0</v>
      </c>
      <c r="AW66" s="14">
        <v>2</v>
      </c>
      <c r="AX66" s="14">
        <v>1</v>
      </c>
      <c r="AY66" s="14">
        <v>0</v>
      </c>
      <c r="AZ66" s="14">
        <v>0</v>
      </c>
      <c r="BA66" s="14">
        <v>10</v>
      </c>
      <c r="BD66" s="33"/>
      <c r="BF66" s="14">
        <f>ROUND((INDEX(新战舰养成!S$6:S$18,通天塔!$J66+1)+INDEX(新战舰养成!D$6:D$18,通天塔!$J66+1)*(通天塔!$G66-1))*INDEX(战舰突破!$D$6:$D$18,通天塔!$M66+1),0)</f>
        <v>22006</v>
      </c>
      <c r="BG66" s="14">
        <f>ROUND((INDEX(新战舰养成!T$6:T$18,通天塔!$J66+1)+INDEX(新战舰养成!E$6:E$18,通天塔!$J66+1)*(通天塔!$G66-1))*INDEX(战舰突破!$D$6:$D$18,通天塔!$M66+1),0)</f>
        <v>175973</v>
      </c>
      <c r="BH66" s="14">
        <f>ROUND((INDEX(新战舰养成!U$6:U$18,通天塔!$J66+1)+INDEX(新战舰养成!F$6:F$18,通天塔!$J66+1)*(通天塔!$G66-1))*INDEX(战舰突破!$D$6:$D$18,通天塔!$M66+1),0)</f>
        <v>11098</v>
      </c>
      <c r="BI66" s="14">
        <f>ROUND((INDEX(新战舰养成!V$6:V$18,通天塔!$J66+1)+INDEX(新战舰养成!G$6:G$18,通天塔!$J66+1)*(通天塔!$G66-1))*INDEX(战舰突破!$D$6:$D$18,通天塔!$M66+1),0)</f>
        <v>360</v>
      </c>
      <c r="BJ66" s="14">
        <f>ROUND((INDEX(新战舰养成!W$6:W$18,通天塔!$J66+1)+INDEX(新战舰养成!H$6:H$18,通天塔!$J66+1)*(通天塔!$G66-1))*INDEX(战舰突破!$D$6:$D$18,通天塔!$M66+1),0)</f>
        <v>5</v>
      </c>
      <c r="BL66" s="14">
        <f>IF($H66&gt;0,ROUND((INDEX(新战舰养成!X$6:X$18,通天塔!$K66+1)+INDEX(新战舰养成!I$6:I$18,通天塔!$K66+1)*(通天塔!$H66-1))*INDEX(战舰突破!$D$6:$D$18,通天塔!$N66+1),0),0)</f>
        <v>13702</v>
      </c>
      <c r="BM66" s="14">
        <f>IF($H66&gt;0,ROUND((INDEX(新战舰养成!Y$6:Y$18,通天塔!$K66+1)+INDEX(新战舰养成!J$6:J$18,通天塔!$K66+1)*(通天塔!$H66-1))*INDEX(战舰突破!$D$6:$D$18,通天塔!$N66+1),0),0)</f>
        <v>0</v>
      </c>
      <c r="BN66" s="14">
        <f>IF($H66&gt;0,ROUND((INDEX(新战舰养成!Z$6:Z$18,通天塔!$K66+1)+INDEX(新战舰养成!K$6:K$18,通天塔!$K66+1)*(通天塔!$H66-1))*INDEX(战舰突破!$D$6:$D$18,通天塔!$N66+1),0),0)</f>
        <v>0</v>
      </c>
      <c r="BO66" s="14">
        <f>IF($H66&gt;0,ROUND((INDEX(新战舰养成!AA$6:AA$18,通天塔!$K66+1)+INDEX(新战舰养成!L$6:L$18,通天塔!$K66+1)*(通天塔!$H66-1))*INDEX(战舰突破!$D$6:$D$18,通天塔!$N66+1),0),0)</f>
        <v>133656</v>
      </c>
      <c r="BP66" s="14">
        <f>IF($H66&gt;0,ROUND((INDEX(新战舰养成!AB$6:AB$18,通天塔!$K66+1)+INDEX(新战舰养成!M$6:M$18,通天塔!$K66+1)*(通天塔!$H66-1))*INDEX(战舰突破!$D$6:$D$18,通天塔!$N66+1),0),0)</f>
        <v>2582</v>
      </c>
      <c r="BR66" s="14">
        <f>IF($I66&gt;0,ROUND((INDEX(新战舰养成!AC$6:AC$18,通天塔!$L66+1)+INDEX(新战舰养成!I$6:I$18,通天塔!$L66+1)*(通天塔!$I66-1))*INDEX(战舰突破!$D$6:$D$18,通天塔!$O66+1),0),0)</f>
        <v>14062</v>
      </c>
      <c r="BS66" s="14">
        <f>IF($I66&gt;0,ROUND((INDEX(新战舰养成!AD$6:AD$18,通天塔!$L66+1)+INDEX(新战舰养成!J$6:J$18,通天塔!$L66+1)*(通天塔!$I66-1))*INDEX(战舰突破!$D$6:$D$18,通天塔!$O66+1),0),0)</f>
        <v>0</v>
      </c>
      <c r="BT66" s="14">
        <f>IF($I66&gt;0,ROUND((INDEX(新战舰养成!AE$6:AE$18,通天塔!$L66+1)+INDEX(新战舰养成!K$6:K$18,通天塔!$L66+1)*(通天塔!$I66-1))*INDEX(战舰突破!$D$6:$D$18,通天塔!$O66+1),0),0)</f>
        <v>0</v>
      </c>
      <c r="BU66" s="14">
        <f>IF($I66&gt;0,ROUND((INDEX(新战舰养成!AF$6:AF$18,通天塔!$L66+1)+INDEX(新战舰养成!L$6:L$18,通天塔!$L66+1)*(通天塔!$I66-1))*INDEX(战舰突破!$D$6:$D$18,通天塔!$O66+1),0),0)</f>
        <v>102276</v>
      </c>
      <c r="BV66" s="14">
        <f>IF($I66&gt;0,ROUND((INDEX(新战舰养成!AG$6:AG$18,通天塔!$L66+1)+INDEX(新战舰养成!M$6:M$18,通天塔!$L66+1)*(通天塔!$I66-1))*INDEX(战舰突破!$D$6:$D$18,通天塔!$O66+1),0),0)</f>
        <v>3305</v>
      </c>
      <c r="BY66" s="14">
        <f>(INDEX(装备数值!$C$13:$G$116,通天塔!$P66*8+1,BY$2)+INDEX(装备数值!$C$13:$G$116,通天塔!$Q66*8+2,BY$2)+INDEX(装备数值!$C$13:$G$116,通天塔!$S66*8+3,BY$2)+INDEX(装备数值!$C$13:$G$116,通天塔!$R66*8+4,BY$2)+INDEX(装备数值!$C$13:$G$116,通天塔!$T66*8+5,BY$2)+INDEX(装备数值!$C$13:$G$116,通天塔!$U66*8+6,BY$2)+INDEX(装备数值!$C$13:$G$116,通天塔!$V66*8+7,BY$2)+INDEX(装备数值!$C$13:$G$116,通天塔!$W66*8+8,BY$2))</f>
        <v>11175</v>
      </c>
      <c r="BZ66" s="14">
        <f>(INDEX(装备数值!$C$13:$G$116,通天塔!$P66*8+1,BZ$2)+INDEX(装备数值!$C$13:$G$116,通天塔!$Q66*8+2,BZ$2)+INDEX(装备数值!$C$13:$G$116,通天塔!$S66*8+3,BZ$2)+INDEX(装备数值!$C$13:$G$116,通天塔!$R66*8+4,BZ$2)+INDEX(装备数值!$C$13:$G$116,通天塔!$T66*8+5,BZ$2)+INDEX(装备数值!$C$13:$G$116,通天塔!$U66*8+6,BZ$2)+INDEX(装备数值!$C$13:$G$116,通天塔!$V66*8+7,BZ$2)+INDEX(装备数值!$C$13:$G$116,通天塔!$W66*8+8,BZ$2))</f>
        <v>84375</v>
      </c>
      <c r="CA66" s="14">
        <f>(INDEX(装备数值!$C$13:$G$116,通天塔!$P66*8+1,CA$2)+INDEX(装备数值!$C$13:$G$116,通天塔!$Q66*8+2,CA$2)+INDEX(装备数值!$C$13:$G$116,通天塔!$S66*8+3,CA$2)+INDEX(装备数值!$C$13:$G$116,通天塔!$R66*8+4,CA$2)+INDEX(装备数值!$C$13:$G$116,通天塔!$T66*8+5,CA$2)+INDEX(装备数值!$C$13:$G$116,通天塔!$U66*8+6,CA$2)+INDEX(装备数值!$C$13:$G$116,通天塔!$V66*8+7,CA$2)+INDEX(装备数值!$C$13:$G$116,通天塔!$W66*8+8,CA$2))</f>
        <v>5550</v>
      </c>
      <c r="CB66" s="14">
        <f>(INDEX(装备数值!$C$13:$G$116,通天塔!$P66*8+1,CB$2)+INDEX(装备数值!$C$13:$G$116,通天塔!$Q66*8+2,CB$2)+INDEX(装备数值!$C$13:$G$116,通天塔!$S66*8+3,CB$2)+INDEX(装备数值!$C$13:$G$116,通天塔!$R66*8+4,CB$2)+INDEX(装备数值!$C$13:$G$116,通天塔!$T66*8+5,CB$2)+INDEX(装备数值!$C$13:$G$116,通天塔!$U66*8+6,CB$2)+INDEX(装备数值!$C$13:$G$116,通天塔!$V66*8+7,CB$2)+INDEX(装备数值!$C$13:$G$116,通天塔!$W66*8+8,CB$2))</f>
        <v>112500</v>
      </c>
      <c r="CC66" s="14">
        <f>(INDEX(装备数值!$C$13:$G$116,通天塔!$P66*8+1,CC$2)+INDEX(装备数值!$C$13:$G$116,通天塔!$Q66*8+2,CC$2)+INDEX(装备数值!$C$13:$G$116,通天塔!$S66*8+3,CC$2)+INDEX(装备数值!$C$13:$G$116,通天塔!$R66*8+4,CC$2)+INDEX(装备数值!$C$13:$G$116,通天塔!$T66*8+5,CC$2)+INDEX(装备数值!$C$13:$G$116,通天塔!$U66*8+6,CC$2)+INDEX(装备数值!$C$13:$G$116,通天塔!$V66*8+7,CC$2)+INDEX(装备数值!$C$13:$G$116,通天塔!$W66*8+8,CC$2))</f>
        <v>2250</v>
      </c>
      <c r="CF66" s="14">
        <f>INDEX(装备数值!$I$13:$M$116,通天塔!$P66*8+1,CF$2)*$X66+INDEX(装备数值!$I$13:$M$116,通天塔!$Q66*8+2,CF$2)*$Y66+INDEX(装备数值!$I$13:$M$116,通天塔!$S66*8+3,CF$2)*$Z66+INDEX(装备数值!$I$13:$M$116,通天塔!$R66*8+4,CF$2)*$AA66+INDEX(装备数值!$I$13:$M$116,通天塔!$T66*8+5,CF$2)*$AB66+INDEX(装备数值!$I$13:$M$116,通天塔!$U66*8+6,CF$2)*$AC66+INDEX(装备数值!$I$13:$M$116,通天塔!$V66*8+7,CF$2)*$AD66+INDEX(装备数值!$I$13:$M$116,通天塔!$W66*8+8,CF$2)*$AE66</f>
        <v>27565</v>
      </c>
      <c r="CG66" s="14">
        <f>INDEX(装备数值!$I$13:$M$116,通天塔!$P66*8+1,CG$2)*$X66+INDEX(装备数值!$I$13:$M$116,通天塔!$Q66*8+2,CG$2)*$Y66+INDEX(装备数值!$I$13:$M$116,通天塔!$S66*8+3,CG$2)*$Z66+INDEX(装备数值!$I$13:$M$116,通天塔!$R66*8+4,CG$2)*$AA66+INDEX(装备数值!$I$13:$M$116,通天塔!$T66*8+5,CG$2)*$AB66+INDEX(装备数值!$I$13:$M$116,通天塔!$U66*8+6,CG$2)*$AC66+INDEX(装备数值!$I$13:$M$116,通天塔!$V66*8+7,CG$2)*$AD66+INDEX(装备数值!$I$13:$M$116,通天塔!$W66*8+8,CG$2)*$AE66</f>
        <v>208125</v>
      </c>
      <c r="CH66" s="14">
        <f>INDEX(装备数值!$I$13:$M$116,通天塔!$P66*8+1,CH$2)*$X66+INDEX(装备数值!$I$13:$M$116,通天塔!$Q66*8+2,CH$2)*$Y66+INDEX(装备数值!$I$13:$M$116,通天塔!$S66*8+3,CH$2)*$Z66+INDEX(装备数值!$I$13:$M$116,通天塔!$R66*8+4,CH$2)*$AA66+INDEX(装备数值!$I$13:$M$116,通天塔!$T66*8+5,CH$2)*$AB66+INDEX(装备数值!$I$13:$M$116,通天塔!$U66*8+6,CH$2)*$AC66+INDEX(装备数值!$I$13:$M$116,通天塔!$V66*8+7,CH$2)*$AD66+INDEX(装备数值!$I$13:$M$116,通天塔!$W66*8+8,CH$2)*$AE66</f>
        <v>13690</v>
      </c>
      <c r="CI66" s="14">
        <f>INDEX(装备数值!$I$13:$M$116,通天塔!$P66*8+1,CI$2)*$X66+INDEX(装备数值!$I$13:$M$116,通天塔!$Q66*8+2,CI$2)*$Y66+INDEX(装备数值!$I$13:$M$116,通天塔!$S66*8+3,CI$2)*$Z66+INDEX(装备数值!$I$13:$M$116,通天塔!$R66*8+4,CI$2)*$AA66+INDEX(装备数值!$I$13:$M$116,通天塔!$T66*8+5,CI$2)*$AB66+INDEX(装备数值!$I$13:$M$116,通天塔!$U66*8+6,CI$2)*$AC66+INDEX(装备数值!$I$13:$M$116,通天塔!$V66*8+7,CI$2)*$AD66+INDEX(装备数值!$I$13:$M$116,通天塔!$W66*8+8,CI$2)*$AE66</f>
        <v>277500</v>
      </c>
      <c r="CJ66" s="14">
        <f>INDEX(装备数值!$I$13:$M$116,通天塔!$P66*8+1,CJ$2)*$X66+INDEX(装备数值!$I$13:$M$116,通天塔!$Q66*8+2,CJ$2)*$Y66+INDEX(装备数值!$I$13:$M$116,通天塔!$S66*8+3,CJ$2)*$Z66+INDEX(装备数值!$I$13:$M$116,通天塔!$R66*8+4,CJ$2)*$AA66+INDEX(装备数值!$I$13:$M$116,通天塔!$T66*8+5,CJ$2)*$AB66+INDEX(装备数值!$I$13:$M$116,通天塔!$U66*8+6,CJ$2)*$AC66+INDEX(装备数值!$I$13:$M$116,通天塔!$V66*8+7,CJ$2)*$AD66+INDEX(装备数值!$I$13:$M$116,通天塔!$W66*8+8,CJ$2)*$AE66</f>
        <v>5550</v>
      </c>
      <c r="CM66" s="14">
        <f>INDEX(装备数值!$X$13:$AH$116,$P66*8+1,CM$2)*$AF66+INDEX(装备数值!$X$13:$AH$116,$Q66*8+2,CM$2)*$AG66+INDEX(装备数值!$X$13:$AH$116,$S66*8+3,CM$2)*$AH66+INDEX(装备数值!$X$13:$AH$116,$R66*8+4,CM$2)*$AI66+INDEX(装备数值!$X$13:$AH$116,$T66*8+5,CM$2)*$AJ66+INDEX(装备数值!$X$13:$AH$116,$U66*8+6,CM$2)*$AK66+INDEX(装备数值!$X$13:$AH$116,$V66*8+7,CM$2)*$AL66+INDEX(装备数值!$X$13:$AH$116,$W66*8+8,CM$2)*$AM66</f>
        <v>11250</v>
      </c>
      <c r="CN66" s="14">
        <f>INDEX(装备数值!$X$13:$AH$116,$P66*8+1,CN$2)*$AF66+INDEX(装备数值!$X$13:$AH$116,$Q66*8+2,CN$2)*$AG66+INDEX(装备数值!$X$13:$AH$116,$S66*8+3,CN$2)*$AH66+INDEX(装备数值!$X$13:$AH$116,$R66*8+4,CN$2)*$AI66+INDEX(装备数值!$X$13:$AH$116,$T66*8+5,CN$2)*$AJ66+INDEX(装备数值!$X$13:$AH$116,$U66*8+6,CN$2)*$AK66+INDEX(装备数值!$X$13:$AH$116,$V66*8+7,CN$2)*$AL66+INDEX(装备数值!$X$13:$AH$116,$W66*8+8,CN$2)*$AM66</f>
        <v>84350</v>
      </c>
      <c r="CO66" s="14">
        <f>INDEX(装备数值!$X$13:$AH$116,$P66*8+1,CO$2)*$AF66+INDEX(装备数值!$X$13:$AH$116,$Q66*8+2,CO$2)*$AG66+INDEX(装备数值!$X$13:$AH$116,$S66*8+3,CO$2)*$AH66+INDEX(装备数值!$X$13:$AH$116,$R66*8+4,CO$2)*$AI66+INDEX(装备数值!$X$13:$AH$116,$T66*8+5,CO$2)*$AJ66+INDEX(装备数值!$X$13:$AH$116,$U66*8+6,CO$2)*$AK66+INDEX(装备数值!$X$13:$AH$116,$V66*8+7,CO$2)*$AL66+INDEX(装备数值!$X$13:$AH$116,$W66*8+8,CO$2)*$AM66</f>
        <v>5600</v>
      </c>
      <c r="CP66" s="14">
        <f>INDEX(装备数值!$X$13:$AH$116,$P66*8+1,CP$2)*$AF66+INDEX(装备数值!$X$13:$AH$116,$Q66*8+2,CP$2)*$AG66+INDEX(装备数值!$X$13:$AH$116,$S66*8+3,CP$2)*$AH66+INDEX(装备数值!$X$13:$AH$116,$R66*8+4,CP$2)*$AI66+INDEX(装备数值!$X$13:$AH$116,$T66*8+5,CP$2)*$AJ66+INDEX(装备数值!$X$13:$AH$116,$U66*8+6,CP$2)*$AK66+INDEX(装备数值!$X$13:$AH$116,$V66*8+7,CP$2)*$AL66+INDEX(装备数值!$X$13:$AH$116,$W66*8+8,CP$2)*$AM66</f>
        <v>112500</v>
      </c>
      <c r="CQ66" s="14">
        <f>INDEX(装备数值!$X$13:$AH$116,$P66*8+1,CQ$2)*$AF66+INDEX(装备数值!$X$13:$AH$116,$Q66*8+2,CQ$2)*$AG66+INDEX(装备数值!$X$13:$AH$116,$S66*8+3,CQ$2)*$AH66+INDEX(装备数值!$X$13:$AH$116,$R66*8+4,CQ$2)*$AI66+INDEX(装备数值!$X$13:$AH$116,$T66*8+5,CQ$2)*$AJ66+INDEX(装备数值!$X$13:$AH$116,$U66*8+6,CQ$2)*$AK66+INDEX(装备数值!$X$13:$AH$116,$V66*8+7,CQ$2)*$AL66+INDEX(装备数值!$X$13:$AH$116,$W66*8+8,CQ$2)*$AM66</f>
        <v>2250</v>
      </c>
      <c r="CR66" s="14">
        <f>INDEX(装备数值!$X$13:$AH$116,$P66*8+1,CR$2)*$AF66+INDEX(装备数值!$X$13:$AH$116,$Q66*8+2,CR$2)*$AG66+INDEX(装备数值!$X$13:$AH$116,$S66*8+3,CR$2)*$AH66+INDEX(装备数值!$X$13:$AH$116,$R66*8+4,CR$2)*$AI66+INDEX(装备数值!$X$13:$AH$116,$T66*8+5,CR$2)*$AJ66+INDEX(装备数值!$X$13:$AH$116,$U66*8+6,CR$2)*$AK66+INDEX(装备数值!$X$13:$AH$116,$V66*8+7,CR$2)*$AL66+INDEX(装备数值!$X$13:$AH$116,$W66*8+8,CR$2)*$AM66</f>
        <v>8400</v>
      </c>
      <c r="CS66" s="14">
        <f>INDEX(装备数值!$X$13:$AH$116,$P66*8+1,CS$2)*$AF66+INDEX(装备数值!$X$13:$AH$116,$Q66*8+2,CS$2)*$AG66+INDEX(装备数值!$X$13:$AH$116,$S66*8+3,CS$2)*$AH66+INDEX(装备数值!$X$13:$AH$116,$R66*8+4,CS$2)*$AI66+INDEX(装备数值!$X$13:$AH$116,$T66*8+5,CS$2)*$AJ66+INDEX(装备数值!$X$13:$AH$116,$U66*8+6,CS$2)*$AK66+INDEX(装备数值!$X$13:$AH$116,$V66*8+7,CS$2)*$AL66+INDEX(装备数值!$X$13:$AH$116,$W66*8+8,CS$2)*$AM66</f>
        <v>8400</v>
      </c>
      <c r="CT66" s="14">
        <f>INDEX(装备数值!$X$13:$AH$116,$P66*8+1,CT$2)*$AF66+INDEX(装备数值!$X$13:$AH$116,$Q66*8+2,CT$2)*$AG66+INDEX(装备数值!$X$13:$AH$116,$S66*8+3,CT$2)*$AH66+INDEX(装备数值!$X$13:$AH$116,$R66*8+4,CT$2)*$AI66+INDEX(装备数值!$X$13:$AH$116,$T66*8+5,CT$2)*$AJ66+INDEX(装备数值!$X$13:$AH$116,$U66*8+6,CT$2)*$AK66+INDEX(装备数值!$X$13:$AH$116,$V66*8+7,CT$2)*$AL66+INDEX(装备数值!$X$13:$AH$116,$W66*8+8,CT$2)*$AM66</f>
        <v>8400</v>
      </c>
      <c r="CU66" s="14">
        <f>INDEX(装备数值!$X$13:$AH$116,$P66*8+1,CU$2)*$AF66+INDEX(装备数值!$X$13:$AH$116,$Q66*8+2,CU$2)*$AG66+INDEX(装备数值!$X$13:$AH$116,$S66*8+3,CU$2)*$AH66+INDEX(装备数值!$X$13:$AH$116,$R66*8+4,CU$2)*$AI66+INDEX(装备数值!$X$13:$AH$116,$T66*8+5,CU$2)*$AJ66+INDEX(装备数值!$X$13:$AH$116,$U66*8+6,CU$2)*$AK66+INDEX(装备数值!$X$13:$AH$116,$V66*8+7,CU$2)*$AL66+INDEX(装备数值!$X$13:$AH$116,$W66*8+8,CU$2)*$AM66</f>
        <v>8400</v>
      </c>
      <c r="CV66" s="14">
        <f>INDEX(装备数值!$X$13:$AH$116,$P66*8+1,CV$2)*$AF66+INDEX(装备数值!$X$13:$AH$116,$Q66*8+2,CV$2)*$AG66+INDEX(装备数值!$X$13:$AH$116,$S66*8+3,CV$2)*$AH66+INDEX(装备数值!$X$13:$AH$116,$R66*8+4,CV$2)*$AI66+INDEX(装备数值!$X$13:$AH$116,$T66*8+5,CV$2)*$AJ66+INDEX(装备数值!$X$13:$AH$116,$U66*8+6,CV$2)*$AK66+INDEX(装备数值!$X$13:$AH$116,$V66*8+7,CV$2)*$AL66+INDEX(装备数值!$X$13:$AH$116,$W66*8+8,CV$2)*$AM66</f>
        <v>25</v>
      </c>
      <c r="CW66" s="14">
        <f>INDEX(装备数值!$X$13:$AH$116,$P66*8+1,CW$2)*$AF66+INDEX(装备数值!$X$13:$AH$116,$Q66*8+2,CW$2)*$AG66+INDEX(装备数值!$X$13:$AH$116,$S66*8+3,CW$2)*$AH66+INDEX(装备数值!$X$13:$AH$116,$R66*8+4,CW$2)*$AI66+INDEX(装备数值!$X$13:$AH$116,$T66*8+5,CW$2)*$AJ66+INDEX(装备数值!$X$13:$AH$116,$U66*8+6,CW$2)*$AK66+INDEX(装备数值!$X$13:$AH$116,$V66*8+7,CW$2)*$AL66+INDEX(装备数值!$X$13:$AH$116,$W66*8+8,CW$2)*$AM66</f>
        <v>25</v>
      </c>
      <c r="CY66" s="14">
        <f>INDEX(装备数值!$AN$17:$AN$117,MATCH(MIN($X66:$AE66),装备数值!$AO$17:$AO$117,1))</f>
        <v>18</v>
      </c>
      <c r="CZ66" s="14">
        <f>IF(COUNTIF($P66:$W66,"&gt;"&amp;0)=8,INDEX(装备数值!AR$17:AR$117,$CY66+1),0)</f>
        <v>4320</v>
      </c>
      <c r="DA66" s="14">
        <f>IF(COUNTIF($P66:$W66,"&gt;"&amp;0)=8,INDEX(装备数值!AS$17:AS$117,$CY66+1),0)</f>
        <v>32400</v>
      </c>
      <c r="DB66" s="14">
        <f>IF(COUNTIF($P66:$W66,"&gt;"&amp;0)=8,INDEX(装备数值!AT$17:AT$117,$CY66+1),0)</f>
        <v>2160</v>
      </c>
      <c r="DC66" s="14">
        <f>IF(COUNTIF($P66:$W66,"&gt;"&amp;0)=8,INDEX(装备数值!AU$17:AU$117,$CY66+1),0)</f>
        <v>43200</v>
      </c>
      <c r="DD66" s="14">
        <f>IF(COUNTIF($P66:$W66,"&gt;"&amp;0)=8,INDEX(装备数值!AV$17:AV$117,$CY66+1),0)</f>
        <v>828</v>
      </c>
      <c r="DF66" s="14">
        <f>INDEX(装备数值!$AY$17:$AY$77,MATCH(MIN($AF66:$AM66),装备数值!$AZ$17:$AZ$77,1))</f>
        <v>12</v>
      </c>
      <c r="DG66" s="26">
        <f>INDEX(装备数值!BA$17:BA$77,通天塔!DF66+1)</f>
        <v>0.12</v>
      </c>
      <c r="DH66" s="26">
        <f>INDEX(装备数值!BA$17:BA$77,通天塔!DF66+1)</f>
        <v>0.12</v>
      </c>
      <c r="DJ66" s="14">
        <f t="shared" si="40"/>
        <v>17</v>
      </c>
      <c r="DK66" s="14">
        <f>VLOOKUP(DJ66,军阶与晶片数值!$W$6:$X$27,2)</f>
        <v>4</v>
      </c>
      <c r="DL66" s="14">
        <f>INDEX(军阶与晶片数值!Y$6:Y$27,$DK66+1)</f>
        <v>400</v>
      </c>
      <c r="DM66" s="14">
        <f>INDEX(军阶与晶片数值!Z$6:Z$27,$DK66+1)</f>
        <v>400</v>
      </c>
      <c r="DN66" s="14">
        <f>INDEX(军阶与晶片数值!AA$6:AA$27,$DK66+1)</f>
        <v>400</v>
      </c>
      <c r="DO66" s="14">
        <f>INDEX(军阶与晶片数值!AB$6:AB$27,$DK66+1)</f>
        <v>400</v>
      </c>
      <c r="DP66" s="29">
        <f>INDEX(军阶与晶片数值!AC$6:AC$27,$DK66+1)</f>
        <v>20</v>
      </c>
      <c r="DQ66" s="29">
        <f>INDEX(军阶与晶片数值!AD$6:AD$27,$DK66+1)</f>
        <v>10</v>
      </c>
      <c r="DS66" s="26">
        <f>INDEX(军阶与晶片数值!I$6:I$16,AN66+1)</f>
        <v>0.03</v>
      </c>
      <c r="DT66" s="26">
        <f>INDEX(军阶与晶片数值!M$6:M$16,AO66+1)</f>
        <v>6.5000000000000002E-2</v>
      </c>
      <c r="DU66" s="26">
        <f>INDEX(军阶与晶片数值!J$6:J$16,AP66+1)</f>
        <v>6.5000000000000002E-2</v>
      </c>
      <c r="DV66" s="26">
        <f>INDEX(军阶与晶片数值!K$6:K$16,AQ66+1)</f>
        <v>0.13</v>
      </c>
      <c r="DW66" s="26">
        <f>INDEX(军阶与晶片数值!L$6:L$16,AR66+1)</f>
        <v>0.13</v>
      </c>
      <c r="DX66" s="28">
        <f>INDEX(军阶与晶片数值!N$6:N$16,AS66+1)</f>
        <v>0</v>
      </c>
      <c r="DY66" s="28">
        <f>INDEX(军阶与晶片数值!O$6:O$16,AT66+1)</f>
        <v>0</v>
      </c>
      <c r="DZ66" s="28">
        <f>INDEX(军阶与晶片数值!P$6:P$16,AU66+1)</f>
        <v>0</v>
      </c>
      <c r="EA66" s="28">
        <f>INDEX(军阶与晶片数值!Q$6:Q$16,AV66+1)</f>
        <v>0</v>
      </c>
      <c r="EB66" s="26">
        <f>INDEX(军阶与晶片数值!R$6:R$16,AW66+1)</f>
        <v>0.06</v>
      </c>
      <c r="EC66" s="26">
        <f>INDEX(军阶与晶片数值!S$6:S$16,AX66+1)</f>
        <v>0.02</v>
      </c>
      <c r="ED66" s="26">
        <f>INDEX(军阶与晶片数值!T$6:T$16,AY66+1)</f>
        <v>0</v>
      </c>
      <c r="EE66" s="26">
        <f>INDEX(军阶与晶片数值!U$6:U$16,AZ66+1)</f>
        <v>0</v>
      </c>
      <c r="EG66" s="26">
        <f>INDEX(军阶与晶片数值!$C$6:$C$36,通天塔!$BA66+1)</f>
        <v>0.5</v>
      </c>
      <c r="EH66" s="26">
        <f>INDEX(军阶与晶片数值!$C$6:$C$36,通天塔!$BA66+1)</f>
        <v>0.5</v>
      </c>
      <c r="EI66" s="26">
        <f>INDEX(军阶与晶片数值!$C$6:$C$36,通天塔!$BA66+1)</f>
        <v>0.5</v>
      </c>
      <c r="EJ66" s="26">
        <f>INDEX(军阶与晶片数值!$C$6:$C$36,通天塔!$BA66+1)</f>
        <v>0.5</v>
      </c>
      <c r="EK66" s="26">
        <f>INDEX(军阶与晶片数值!$C$6:$C$36,通天塔!$BA66+1)</f>
        <v>0.5</v>
      </c>
      <c r="EM66" s="14">
        <f>INDEX(战舰突破!$H$6:$H$18,通天塔!$J66+1)+INDEX(战舰突破!$H$23:$H$35,通天塔!$K66+1)+INDEX(战舰突破!$H$40:$H$52,通天塔!$L66+1)</f>
        <v>200</v>
      </c>
      <c r="EN66" s="14">
        <f>INDEX(战舰突破!$I$6:$I$18,通天塔!$J66+1)+INDEX(战舰突破!$I$23:$I$35,通天塔!$K66+1)+INDEX(战舰突破!$I$40:$I$52,通天塔!$L66+1)</f>
        <v>200</v>
      </c>
      <c r="EO66" s="14">
        <f>INDEX(战舰突破!$J$6:$J$18,通天塔!$J66+1)+INDEX(战舰突破!$J$23:$J$35,通天塔!$K66+1)+INDEX(战舰突破!$J$40:$J$52,通天塔!$L66+1)</f>
        <v>0</v>
      </c>
      <c r="EP66" s="14">
        <f>INDEX(战舰突破!$K$6:$K$18,通天塔!$J66+1)+INDEX(战舰突破!$K$23:$K$35,通天塔!$K66+1)+INDEX(战舰突破!$K$40:$K$52,通天塔!$L66+1)</f>
        <v>0</v>
      </c>
      <c r="EQ66" s="14">
        <f>INDEX(战舰突破!$L$6:$L$18,通天塔!$J66+1)+INDEX(战舰突破!$L$23:$L$35,通天塔!$K66+1)+INDEX(战舰突破!$L$40:$L$52,通天塔!$L66+1)</f>
        <v>200</v>
      </c>
      <c r="ER66" s="18">
        <f>INDEX(战舰突破!$N$6:$N$18,通天塔!$J66+1)+INDEX(战舰突破!$N$23:$N$35,通天塔!$K66+1)+INDEX(战舰突破!$N$40:$N$52,通天塔!$L66+1)</f>
        <v>0</v>
      </c>
      <c r="ES66" s="18">
        <f>INDEX(战舰突破!$O$6:$O$18,通天塔!$J66+1)+INDEX(战舰突破!$O$23:$O$35,通天塔!$K66+1)+INDEX(战舰突破!$O$40:$O$52,通天塔!$L66+1)</f>
        <v>0</v>
      </c>
      <c r="ET66" s="18">
        <f>INDEX(战舰突破!$P$6:$P$18,通天塔!$J66+1)+INDEX(战舰突破!$P$23:$P$35,通天塔!$K66+1)+INDEX(战舰突破!$P$40:$P$52,通天塔!$L66+1)</f>
        <v>0</v>
      </c>
      <c r="EU66" s="18">
        <f>INDEX(战舰突破!$Q$6:$Q$18,通天塔!$J66+1)+INDEX(战舰突破!$Q$23:$Q$35,通天塔!$K66+1)+INDEX(战舰突破!$Q$40:$Q$52,通天塔!$L66+1)</f>
        <v>0</v>
      </c>
      <c r="EV66" s="18">
        <f>INDEX(战舰突破!$R$6:$R$18,通天塔!$J66+1)+INDEX(战舰突破!$R$23:$R$35,通天塔!$K66+1)+INDEX(战舰突破!$R$40:$R$52,通天塔!$L66+1)</f>
        <v>0</v>
      </c>
      <c r="EW66" s="18">
        <f>INDEX(战舰突破!$M$6:$M$18,通天塔!$J66+1)+INDEX(战舰突破!$M$23:$M$35,通天塔!$K66+1)+INDEX(战舰突破!$M$40:$M$52,通天塔!$L66+1)</f>
        <v>0.2</v>
      </c>
      <c r="EX66" s="22">
        <f>INDEX(战舰突破!$W$6:$W$18,通天塔!$J66+1)+INDEX(战舰突破!$W$23:$W$35,通天塔!$K66+1)+INDEX(战舰突破!$W$40:$W$52,通天塔!$L66+1)</f>
        <v>0.5</v>
      </c>
      <c r="FA66" s="14">
        <f>INDEX(战舰突破!$S$6:$S$18,通天塔!$J66+1)</f>
        <v>0</v>
      </c>
      <c r="FB66" s="14">
        <f>INDEX(战舰突破!$T$6:$T$18,通天塔!$J66+1)</f>
        <v>0.5</v>
      </c>
      <c r="FC66" s="14">
        <f>INDEX(战舰突破!$U$6:$U$18,通天塔!$J66+1)</f>
        <v>0.1</v>
      </c>
      <c r="FD66" s="14">
        <f>INDEX(战舰突破!$V$6:$V$18,通天塔!$J66+1)</f>
        <v>0</v>
      </c>
      <c r="FE66" s="14">
        <f>INDEX(战舰突破!$X$6:$X$18,通天塔!$J66+1)</f>
        <v>6</v>
      </c>
      <c r="FG66" s="14">
        <f>INDEX(战舰突破!$S$23:$S$35,通天塔!$J66+1)</f>
        <v>0.6</v>
      </c>
      <c r="FH66" s="14">
        <f>INDEX(战舰突破!$T$23:$T$35,通天塔!$J66+1)</f>
        <v>0.25</v>
      </c>
      <c r="FI66" s="14">
        <f>INDEX(战舰突破!$U$23:$U$35,通天塔!$J66+1)</f>
        <v>0.1</v>
      </c>
      <c r="FJ66" s="14">
        <f>INDEX(战舰突破!$V$23:$V$35,通天塔!$J66+1)</f>
        <v>0</v>
      </c>
      <c r="FK66" s="14">
        <f>INDEX(战舰突破!$X$23:$X$35,通天塔!$J66+1)</f>
        <v>90</v>
      </c>
      <c r="FM66" s="14">
        <f>INDEX(战舰突破!$S$40:$S$52,通天塔!$J66+1)</f>
        <v>0.6</v>
      </c>
      <c r="FN66" s="14">
        <f>INDEX(战舰突破!$T$40:$T$52,通天塔!$J66+1)</f>
        <v>0.25</v>
      </c>
      <c r="FO66" s="14">
        <f>INDEX(战舰突破!$U$40:$U$52,通天塔!$J66+1)</f>
        <v>0.1</v>
      </c>
      <c r="FP66" s="14">
        <f>INDEX(战舰突破!$V$40:$V$52,通天塔!$J66+1)</f>
        <v>0</v>
      </c>
      <c r="FQ66" s="14">
        <f>INDEX(战舰突破!$X$40:$X$52,通天塔!$J66+1)</f>
        <v>150</v>
      </c>
      <c r="FT66" s="14">
        <f t="shared" si="41"/>
        <v>118217</v>
      </c>
      <c r="FU66" s="14">
        <f t="shared" si="42"/>
        <v>105387</v>
      </c>
      <c r="FV66" s="14">
        <f t="shared" si="43"/>
        <v>105943</v>
      </c>
      <c r="FW66" s="14">
        <f t="shared" si="44"/>
        <v>934893</v>
      </c>
      <c r="FX66" s="14">
        <f t="shared" si="45"/>
        <v>61181</v>
      </c>
      <c r="FY66" s="14">
        <f t="shared" si="46"/>
        <v>1325476</v>
      </c>
      <c r="FZ66" s="14">
        <f t="shared" si="47"/>
        <v>28425</v>
      </c>
      <c r="GA66" s="28">
        <f t="shared" si="48"/>
        <v>8800</v>
      </c>
      <c r="GB66" s="28">
        <f t="shared" si="49"/>
        <v>8800</v>
      </c>
      <c r="GC66" s="28">
        <f t="shared" si="50"/>
        <v>8800</v>
      </c>
      <c r="GD66" s="28">
        <f t="shared" si="51"/>
        <v>8800</v>
      </c>
      <c r="GE66" s="28">
        <f t="shared" si="52"/>
        <v>1.1872000000000003</v>
      </c>
      <c r="GF66" s="28">
        <f t="shared" si="53"/>
        <v>1.1424000000000001</v>
      </c>
      <c r="GG66" s="28">
        <f t="shared" si="54"/>
        <v>0</v>
      </c>
      <c r="GH66" s="28">
        <f t="shared" si="55"/>
        <v>18.03</v>
      </c>
      <c r="GI66" s="14">
        <f t="shared" si="56"/>
        <v>1</v>
      </c>
      <c r="GJ66" s="14">
        <f t="shared" si="57"/>
        <v>1.6</v>
      </c>
      <c r="GK66" s="14">
        <f t="shared" si="58"/>
        <v>1.6</v>
      </c>
      <c r="GL66" s="18">
        <f t="shared" si="59"/>
        <v>1.7</v>
      </c>
      <c r="GM66" s="18">
        <f t="shared" si="60"/>
        <v>1.45</v>
      </c>
      <c r="GN66" s="18">
        <f t="shared" si="61"/>
        <v>1.45</v>
      </c>
      <c r="GO66" s="29">
        <f t="shared" si="123"/>
        <v>8950</v>
      </c>
      <c r="GP66" s="29">
        <f t="shared" si="123"/>
        <v>9250</v>
      </c>
      <c r="GQ66" s="29">
        <f t="shared" si="123"/>
        <v>9250</v>
      </c>
      <c r="GR66" s="26">
        <f t="shared" si="63"/>
        <v>0.1</v>
      </c>
      <c r="GS66" s="26">
        <f t="shared" si="64"/>
        <v>0.1</v>
      </c>
      <c r="GT66" s="26">
        <f t="shared" si="65"/>
        <v>0.1</v>
      </c>
      <c r="GU66" s="14">
        <f t="shared" si="66"/>
        <v>2</v>
      </c>
      <c r="GV66" s="14">
        <f t="shared" si="67"/>
        <v>2</v>
      </c>
      <c r="GW66" s="14">
        <f t="shared" si="68"/>
        <v>2</v>
      </c>
      <c r="GX66" s="14">
        <f t="shared" si="69"/>
        <v>6</v>
      </c>
      <c r="GY66" s="14">
        <f t="shared" si="70"/>
        <v>90</v>
      </c>
      <c r="GZ66" s="14">
        <f t="shared" si="71"/>
        <v>150</v>
      </c>
      <c r="HA66">
        <v>62</v>
      </c>
      <c r="HB66" s="14">
        <f t="shared" si="72"/>
        <v>15435463</v>
      </c>
      <c r="HD66" s="14">
        <f t="shared" si="73"/>
        <v>117690</v>
      </c>
      <c r="HE66" s="14">
        <f t="shared" si="74"/>
        <v>59078</v>
      </c>
      <c r="HF66" s="29">
        <f t="shared" si="75"/>
        <v>8448</v>
      </c>
      <c r="HG66" s="29">
        <f t="shared" si="76"/>
        <v>5868</v>
      </c>
      <c r="HH66" s="29">
        <f t="shared" si="77"/>
        <v>6337</v>
      </c>
      <c r="HI66" s="29">
        <f t="shared" si="78"/>
        <v>5915</v>
      </c>
      <c r="HJ66" s="14">
        <f t="shared" si="79"/>
        <v>1.1872000000000003</v>
      </c>
      <c r="HK66" s="14">
        <f t="shared" si="80"/>
        <v>1.1424000000000001</v>
      </c>
      <c r="HL66" s="14">
        <f t="shared" si="81"/>
        <v>32954</v>
      </c>
      <c r="HM66" s="14">
        <f t="shared" si="82"/>
        <v>53308</v>
      </c>
      <c r="HN66" s="26">
        <f t="shared" si="83"/>
        <v>0.39519482519636523</v>
      </c>
      <c r="HO66" s="26">
        <f t="shared" si="84"/>
        <v>0.65800057454754379</v>
      </c>
      <c r="HP66" s="29">
        <f t="shared" si="85"/>
        <v>13368</v>
      </c>
      <c r="HQ66" s="29">
        <f t="shared" si="86"/>
        <v>44609</v>
      </c>
      <c r="HR66" s="29">
        <f t="shared" si="87"/>
        <v>60108</v>
      </c>
      <c r="HS66" s="26">
        <f t="shared" si="88"/>
        <v>0.44350380989280636</v>
      </c>
      <c r="HT66" s="26">
        <f t="shared" si="89"/>
        <v>0.46771923027250417</v>
      </c>
      <c r="HU66" s="26">
        <f t="shared" si="90"/>
        <v>0.46771923027250417</v>
      </c>
      <c r="HV66" s="26">
        <f t="shared" si="91"/>
        <v>4.3503809892806333E-2</v>
      </c>
      <c r="HW66" s="29">
        <f t="shared" si="114"/>
        <v>1.4</v>
      </c>
      <c r="HX66" s="29">
        <f t="shared" si="115"/>
        <v>2.2787446726075169</v>
      </c>
      <c r="HY66" s="29">
        <f t="shared" si="116"/>
        <v>2.2787446726075169</v>
      </c>
      <c r="HZ66" s="29">
        <f t="shared" si="117"/>
        <v>93575.999999999985</v>
      </c>
      <c r="IA66" s="29">
        <f t="shared" si="118"/>
        <v>67768.34740023248</v>
      </c>
      <c r="IB66" s="29">
        <f t="shared" si="119"/>
        <v>68485.392390546316</v>
      </c>
      <c r="IC66" s="29">
        <f t="shared" si="120"/>
        <v>689903</v>
      </c>
      <c r="ID66" s="14">
        <f t="shared" si="92"/>
        <v>229829.74</v>
      </c>
      <c r="IH66" s="14">
        <v>1</v>
      </c>
      <c r="II66" s="14">
        <v>1</v>
      </c>
      <c r="IJ66" s="14">
        <v>480</v>
      </c>
      <c r="IK66" s="14">
        <v>80</v>
      </c>
      <c r="IL66" s="14">
        <v>60</v>
      </c>
      <c r="IM66" s="23">
        <f t="shared" si="93"/>
        <v>42374096</v>
      </c>
      <c r="IN66" s="23">
        <f t="shared" si="110"/>
        <v>1</v>
      </c>
      <c r="IO66" s="23">
        <f t="shared" si="111"/>
        <v>42374.1</v>
      </c>
      <c r="IP66" s="23">
        <f t="shared" si="112"/>
        <v>52860960</v>
      </c>
      <c r="IQ66" s="23">
        <f t="shared" si="96"/>
        <v>1</v>
      </c>
      <c r="IR66" s="23">
        <f t="shared" si="97"/>
        <v>52860.959999999999</v>
      </c>
      <c r="IS66" s="14">
        <v>1</v>
      </c>
      <c r="IT66" s="14">
        <v>1</v>
      </c>
      <c r="IU66" s="14">
        <v>240</v>
      </c>
      <c r="IV66" s="14">
        <v>40</v>
      </c>
      <c r="IW66" s="14">
        <v>30</v>
      </c>
      <c r="IX66" s="23">
        <f>INT(($HP66*$GI66*IU66*$HW66+$HQ66*$GJ66*$HX66*IV66+$HR66*$GK66*$HY66*IW66)+$IC66*IS66+($HQ66*$GJ66*$HX66*IT66*5*6/1.5+$HR66*$GK66*$HY66*IT66*5*6/2))</f>
        <v>24802089</v>
      </c>
      <c r="IY66" s="23">
        <f t="shared" si="98"/>
        <v>1</v>
      </c>
      <c r="IZ66" s="23">
        <f t="shared" si="99"/>
        <v>24802.09</v>
      </c>
      <c r="JA66" s="23"/>
      <c r="JB66" s="23"/>
      <c r="JC66" s="23"/>
      <c r="JG66">
        <f t="shared" si="121"/>
        <v>1.3164355254391857</v>
      </c>
      <c r="JH66">
        <f t="shared" si="122"/>
        <v>1.5628722558014017</v>
      </c>
      <c r="JJ66" s="14">
        <v>10</v>
      </c>
      <c r="JK66" s="14">
        <v>2</v>
      </c>
      <c r="JL66" s="14">
        <v>1.5</v>
      </c>
      <c r="JM66" s="23">
        <f>INT(($HP66*$GI66*$HW66*JJ66+$HQ66*$GJ66*$HX66*JK66+$HR66*$GK66*$HY66*JL66))</f>
        <v>841169</v>
      </c>
      <c r="JN66" s="23">
        <f t="shared" si="100"/>
        <v>0</v>
      </c>
      <c r="JO66" s="23">
        <f t="shared" si="101"/>
        <v>841169</v>
      </c>
      <c r="JP66" s="14">
        <v>30</v>
      </c>
      <c r="JQ66" s="14">
        <v>6</v>
      </c>
      <c r="JR66" s="14">
        <v>4</v>
      </c>
      <c r="JS66" s="23">
        <f>INT(($HP66*$GI66*$HW66*JP66+$HQ66*$GJ66*$HX66*JQ66+$HR66*$GK66*$HY66*JR66))</f>
        <v>2413933</v>
      </c>
      <c r="JT66" s="23">
        <f t="shared" si="102"/>
        <v>1</v>
      </c>
      <c r="JU66" s="23">
        <f t="shared" si="103"/>
        <v>2413.9299999999998</v>
      </c>
      <c r="JW66" s="23">
        <f t="shared" si="104"/>
        <v>3218577</v>
      </c>
      <c r="JX66" s="23">
        <f t="shared" si="105"/>
        <v>1</v>
      </c>
      <c r="JY66" s="23">
        <f t="shared" si="106"/>
        <v>3218.58</v>
      </c>
      <c r="JZ66" s="23">
        <f t="shared" si="113"/>
        <v>1261754</v>
      </c>
      <c r="KA66" s="23">
        <f t="shared" si="108"/>
        <v>1</v>
      </c>
      <c r="KB66" s="23">
        <f t="shared" si="109"/>
        <v>1261.75</v>
      </c>
    </row>
    <row r="67" spans="1:288" ht="16.5" x14ac:dyDescent="0.2">
      <c r="A67">
        <v>32</v>
      </c>
      <c r="B67">
        <v>820</v>
      </c>
      <c r="C67" s="14">
        <f t="shared" si="39"/>
        <v>1</v>
      </c>
      <c r="D67" s="14">
        <v>63</v>
      </c>
      <c r="E67" s="14" t="s">
        <v>684</v>
      </c>
      <c r="F67" s="14">
        <v>185</v>
      </c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D67" s="33"/>
      <c r="BF67" s="14">
        <f>ROUND((INDEX(新战舰养成!S$6:S$18,通天塔!$J67+1)+INDEX(新战舰养成!D$6:D$18,通天塔!$J67+1)*(通天塔!$G67-1))*INDEX(战舰突破!$D$6:$D$18,通天塔!$M67+1),0)</f>
        <v>10</v>
      </c>
      <c r="BG67" s="14">
        <f>ROUND((INDEX(新战舰养成!T$6:T$18,通天塔!$J67+1)+INDEX(新战舰养成!E$6:E$18,通天塔!$J67+1)*(通天塔!$G67-1))*INDEX(战舰突破!$D$6:$D$18,通天塔!$M67+1),0)</f>
        <v>20</v>
      </c>
      <c r="BH67" s="14">
        <f>ROUND((INDEX(新战舰养成!U$6:U$18,通天塔!$J67+1)+INDEX(新战舰养成!F$6:F$18,通天塔!$J67+1)*(通天塔!$G67-1))*INDEX(战舰突破!$D$6:$D$18,通天塔!$M67+1),0)</f>
        <v>5</v>
      </c>
      <c r="BI67" s="14">
        <f>ROUND((INDEX(新战舰养成!V$6:V$18,通天塔!$J67+1)+INDEX(新战舰养成!G$6:G$18,通天塔!$J67+1)*(通天塔!$G67-1))*INDEX(战舰突破!$D$6:$D$18,通天塔!$M67+1),0)</f>
        <v>300</v>
      </c>
      <c r="BJ67" s="14">
        <f>ROUND((INDEX(新战舰养成!W$6:W$18,通天塔!$J67+1)+INDEX(新战舰养成!H$6:H$18,通天塔!$J67+1)*(通天塔!$G67-1))*INDEX(战舰突破!$D$6:$D$18,通天塔!$M67+1),0)</f>
        <v>4</v>
      </c>
      <c r="BL67" s="14">
        <f>IF($H67&gt;0,ROUND((INDEX(新战舰养成!X$6:X$18,通天塔!$K67+1)+INDEX(新战舰养成!I$6:I$18,通天塔!$K67+1)*(通天塔!$H67-1))*INDEX(战舰突破!$D$6:$D$18,通天塔!$N67+1),0),0)</f>
        <v>0</v>
      </c>
      <c r="BM67" s="14">
        <f>IF($H67&gt;0,ROUND((INDEX(新战舰养成!Y$6:Y$18,通天塔!$K67+1)+INDEX(新战舰养成!J$6:J$18,通天塔!$K67+1)*(通天塔!$H67-1))*INDEX(战舰突破!$D$6:$D$18,通天塔!$N67+1),0),0)</f>
        <v>0</v>
      </c>
      <c r="BN67" s="14">
        <f>IF($H67&gt;0,ROUND((INDEX(新战舰养成!Z$6:Z$18,通天塔!$K67+1)+INDEX(新战舰养成!K$6:K$18,通天塔!$K67+1)*(通天塔!$H67-1))*INDEX(战舰突破!$D$6:$D$18,通天塔!$N67+1),0),0)</f>
        <v>0</v>
      </c>
      <c r="BO67" s="14">
        <f>IF($H67&gt;0,ROUND((INDEX(新战舰养成!AA$6:AA$18,通天塔!$K67+1)+INDEX(新战舰养成!L$6:L$18,通天塔!$K67+1)*(通天塔!$H67-1))*INDEX(战舰突破!$D$6:$D$18,通天塔!$N67+1),0),0)</f>
        <v>0</v>
      </c>
      <c r="BP67" s="14">
        <f>IF($H67&gt;0,ROUND((INDEX(新战舰养成!AB$6:AB$18,通天塔!$K67+1)+INDEX(新战舰养成!M$6:M$18,通天塔!$K67+1)*(通天塔!$H67-1))*INDEX(战舰突破!$D$6:$D$18,通天塔!$N67+1),0),0)</f>
        <v>0</v>
      </c>
      <c r="BR67" s="14">
        <f>IF($I67&gt;0,ROUND((INDEX(新战舰养成!AC$6:AC$18,通天塔!$L67+1)+INDEX(新战舰养成!I$6:I$18,通天塔!$L67+1)*(通天塔!$I67-1))*INDEX(战舰突破!$D$6:$D$18,通天塔!$O67+1),0),0)</f>
        <v>0</v>
      </c>
      <c r="BS67" s="14">
        <f>IF($I67&gt;0,ROUND((INDEX(新战舰养成!AD$6:AD$18,通天塔!$L67+1)+INDEX(新战舰养成!J$6:J$18,通天塔!$L67+1)*(通天塔!$I67-1))*INDEX(战舰突破!$D$6:$D$18,通天塔!$O67+1),0),0)</f>
        <v>0</v>
      </c>
      <c r="BT67" s="14">
        <f>IF($I67&gt;0,ROUND((INDEX(新战舰养成!AE$6:AE$18,通天塔!$L67+1)+INDEX(新战舰养成!K$6:K$18,通天塔!$L67+1)*(通天塔!$I67-1))*INDEX(战舰突破!$D$6:$D$18,通天塔!$O67+1),0),0)</f>
        <v>0</v>
      </c>
      <c r="BU67" s="14">
        <f>IF($I67&gt;0,ROUND((INDEX(新战舰养成!AF$6:AF$18,通天塔!$L67+1)+INDEX(新战舰养成!L$6:L$18,通天塔!$L67+1)*(通天塔!$I67-1))*INDEX(战舰突破!$D$6:$D$18,通天塔!$O67+1),0),0)</f>
        <v>0</v>
      </c>
      <c r="BV67" s="14">
        <f>IF($I67&gt;0,ROUND((INDEX(新战舰养成!AG$6:AG$18,通天塔!$L67+1)+INDEX(新战舰养成!M$6:M$18,通天塔!$L67+1)*(通天塔!$I67-1))*INDEX(战舰突破!$D$6:$D$18,通天塔!$O67+1),0),0)</f>
        <v>0</v>
      </c>
      <c r="BY67" s="14">
        <f>(INDEX(装备数值!$C$13:$G$116,通天塔!$P67*8+1,BY$2)+INDEX(装备数值!$C$13:$G$116,通天塔!$Q67*8+2,BY$2)+INDEX(装备数值!$C$13:$G$116,通天塔!$S67*8+3,BY$2)+INDEX(装备数值!$C$13:$G$116,通天塔!$R67*8+4,BY$2)+INDEX(装备数值!$C$13:$G$116,通天塔!$T67*8+5,BY$2)+INDEX(装备数值!$C$13:$G$116,通天塔!$U67*8+6,BY$2)+INDEX(装备数值!$C$13:$G$116,通天塔!$V67*8+7,BY$2)+INDEX(装备数值!$C$13:$G$116,通天塔!$W67*8+8,BY$2))</f>
        <v>0</v>
      </c>
      <c r="BZ67" s="14">
        <f>(INDEX(装备数值!$C$13:$G$116,通天塔!$P67*8+1,BZ$2)+INDEX(装备数值!$C$13:$G$116,通天塔!$Q67*8+2,BZ$2)+INDEX(装备数值!$C$13:$G$116,通天塔!$S67*8+3,BZ$2)+INDEX(装备数值!$C$13:$G$116,通天塔!$R67*8+4,BZ$2)+INDEX(装备数值!$C$13:$G$116,通天塔!$T67*8+5,BZ$2)+INDEX(装备数值!$C$13:$G$116,通天塔!$U67*8+6,BZ$2)+INDEX(装备数值!$C$13:$G$116,通天塔!$V67*8+7,BZ$2)+INDEX(装备数值!$C$13:$G$116,通天塔!$W67*8+8,BZ$2))</f>
        <v>0</v>
      </c>
      <c r="CA67" s="14">
        <f>(INDEX(装备数值!$C$13:$G$116,通天塔!$P67*8+1,CA$2)+INDEX(装备数值!$C$13:$G$116,通天塔!$Q67*8+2,CA$2)+INDEX(装备数值!$C$13:$G$116,通天塔!$S67*8+3,CA$2)+INDEX(装备数值!$C$13:$G$116,通天塔!$R67*8+4,CA$2)+INDEX(装备数值!$C$13:$G$116,通天塔!$T67*8+5,CA$2)+INDEX(装备数值!$C$13:$G$116,通天塔!$U67*8+6,CA$2)+INDEX(装备数值!$C$13:$G$116,通天塔!$V67*8+7,CA$2)+INDEX(装备数值!$C$13:$G$116,通天塔!$W67*8+8,CA$2))</f>
        <v>0</v>
      </c>
      <c r="CB67" s="14">
        <f>(INDEX(装备数值!$C$13:$G$116,通天塔!$P67*8+1,CB$2)+INDEX(装备数值!$C$13:$G$116,通天塔!$Q67*8+2,CB$2)+INDEX(装备数值!$C$13:$G$116,通天塔!$S67*8+3,CB$2)+INDEX(装备数值!$C$13:$G$116,通天塔!$R67*8+4,CB$2)+INDEX(装备数值!$C$13:$G$116,通天塔!$T67*8+5,CB$2)+INDEX(装备数值!$C$13:$G$116,通天塔!$U67*8+6,CB$2)+INDEX(装备数值!$C$13:$G$116,通天塔!$V67*8+7,CB$2)+INDEX(装备数值!$C$13:$G$116,通天塔!$W67*8+8,CB$2))</f>
        <v>0</v>
      </c>
      <c r="CC67" s="14">
        <f>(INDEX(装备数值!$C$13:$G$116,通天塔!$P67*8+1,CC$2)+INDEX(装备数值!$C$13:$G$116,通天塔!$Q67*8+2,CC$2)+INDEX(装备数值!$C$13:$G$116,通天塔!$S67*8+3,CC$2)+INDEX(装备数值!$C$13:$G$116,通天塔!$R67*8+4,CC$2)+INDEX(装备数值!$C$13:$G$116,通天塔!$T67*8+5,CC$2)+INDEX(装备数值!$C$13:$G$116,通天塔!$U67*8+6,CC$2)+INDEX(装备数值!$C$13:$G$116,通天塔!$V67*8+7,CC$2)+INDEX(装备数值!$C$13:$G$116,通天塔!$W67*8+8,CC$2))</f>
        <v>0</v>
      </c>
      <c r="CF67" s="14">
        <f>INDEX(装备数值!$I$13:$M$116,通天塔!$P67*8+1,CF$2)*$X67+INDEX(装备数值!$I$13:$M$116,通天塔!$Q67*8+2,CF$2)*$Y67+INDEX(装备数值!$I$13:$M$116,通天塔!$S67*8+3,CF$2)*$Z67+INDEX(装备数值!$I$13:$M$116,通天塔!$R67*8+4,CF$2)*$AA67+INDEX(装备数值!$I$13:$M$116,通天塔!$T67*8+5,CF$2)*$AB67+INDEX(装备数值!$I$13:$M$116,通天塔!$U67*8+6,CF$2)*$AC67+INDEX(装备数值!$I$13:$M$116,通天塔!$V67*8+7,CF$2)*$AD67+INDEX(装备数值!$I$13:$M$116,通天塔!$W67*8+8,CF$2)*$AE67</f>
        <v>0</v>
      </c>
      <c r="CG67" s="14">
        <f>INDEX(装备数值!$I$13:$M$116,通天塔!$P67*8+1,CG$2)*$X67+INDEX(装备数值!$I$13:$M$116,通天塔!$Q67*8+2,CG$2)*$Y67+INDEX(装备数值!$I$13:$M$116,通天塔!$S67*8+3,CG$2)*$Z67+INDEX(装备数值!$I$13:$M$116,通天塔!$R67*8+4,CG$2)*$AA67+INDEX(装备数值!$I$13:$M$116,通天塔!$T67*8+5,CG$2)*$AB67+INDEX(装备数值!$I$13:$M$116,通天塔!$U67*8+6,CG$2)*$AC67+INDEX(装备数值!$I$13:$M$116,通天塔!$V67*8+7,CG$2)*$AD67+INDEX(装备数值!$I$13:$M$116,通天塔!$W67*8+8,CG$2)*$AE67</f>
        <v>0</v>
      </c>
      <c r="CH67" s="14">
        <f>INDEX(装备数值!$I$13:$M$116,通天塔!$P67*8+1,CH$2)*$X67+INDEX(装备数值!$I$13:$M$116,通天塔!$Q67*8+2,CH$2)*$Y67+INDEX(装备数值!$I$13:$M$116,通天塔!$S67*8+3,CH$2)*$Z67+INDEX(装备数值!$I$13:$M$116,通天塔!$R67*8+4,CH$2)*$AA67+INDEX(装备数值!$I$13:$M$116,通天塔!$T67*8+5,CH$2)*$AB67+INDEX(装备数值!$I$13:$M$116,通天塔!$U67*8+6,CH$2)*$AC67+INDEX(装备数值!$I$13:$M$116,通天塔!$V67*8+7,CH$2)*$AD67+INDEX(装备数值!$I$13:$M$116,通天塔!$W67*8+8,CH$2)*$AE67</f>
        <v>0</v>
      </c>
      <c r="CI67" s="14">
        <f>INDEX(装备数值!$I$13:$M$116,通天塔!$P67*8+1,CI$2)*$X67+INDEX(装备数值!$I$13:$M$116,通天塔!$Q67*8+2,CI$2)*$Y67+INDEX(装备数值!$I$13:$M$116,通天塔!$S67*8+3,CI$2)*$Z67+INDEX(装备数值!$I$13:$M$116,通天塔!$R67*8+4,CI$2)*$AA67+INDEX(装备数值!$I$13:$M$116,通天塔!$T67*8+5,CI$2)*$AB67+INDEX(装备数值!$I$13:$M$116,通天塔!$U67*8+6,CI$2)*$AC67+INDEX(装备数值!$I$13:$M$116,通天塔!$V67*8+7,CI$2)*$AD67+INDEX(装备数值!$I$13:$M$116,通天塔!$W67*8+8,CI$2)*$AE67</f>
        <v>0</v>
      </c>
      <c r="CJ67" s="14">
        <f>INDEX(装备数值!$I$13:$M$116,通天塔!$P67*8+1,CJ$2)*$X67+INDEX(装备数值!$I$13:$M$116,通天塔!$Q67*8+2,CJ$2)*$Y67+INDEX(装备数值!$I$13:$M$116,通天塔!$S67*8+3,CJ$2)*$Z67+INDEX(装备数值!$I$13:$M$116,通天塔!$R67*8+4,CJ$2)*$AA67+INDEX(装备数值!$I$13:$M$116,通天塔!$T67*8+5,CJ$2)*$AB67+INDEX(装备数值!$I$13:$M$116,通天塔!$U67*8+6,CJ$2)*$AC67+INDEX(装备数值!$I$13:$M$116,通天塔!$V67*8+7,CJ$2)*$AD67+INDEX(装备数值!$I$13:$M$116,通天塔!$W67*8+8,CJ$2)*$AE67</f>
        <v>0</v>
      </c>
      <c r="CM67" s="14">
        <f>INDEX(装备数值!$X$13:$AH$116,$P67*8+1,CM$2)*$AF67+INDEX(装备数值!$X$13:$AH$116,$Q67*8+2,CM$2)*$AG67+INDEX(装备数值!$X$13:$AH$116,$S67*8+3,CM$2)*$AH67+INDEX(装备数值!$X$13:$AH$116,$R67*8+4,CM$2)*$AI67+INDEX(装备数值!$X$13:$AH$116,$T67*8+5,CM$2)*$AJ67+INDEX(装备数值!$X$13:$AH$116,$U67*8+6,CM$2)*$AK67+INDEX(装备数值!$X$13:$AH$116,$V67*8+7,CM$2)*$AL67+INDEX(装备数值!$X$13:$AH$116,$W67*8+8,CM$2)*$AM67</f>
        <v>0</v>
      </c>
      <c r="CN67" s="14">
        <f>INDEX(装备数值!$X$13:$AH$116,$P67*8+1,CN$2)*$AF67+INDEX(装备数值!$X$13:$AH$116,$Q67*8+2,CN$2)*$AG67+INDEX(装备数值!$X$13:$AH$116,$S67*8+3,CN$2)*$AH67+INDEX(装备数值!$X$13:$AH$116,$R67*8+4,CN$2)*$AI67+INDEX(装备数值!$X$13:$AH$116,$T67*8+5,CN$2)*$AJ67+INDEX(装备数值!$X$13:$AH$116,$U67*8+6,CN$2)*$AK67+INDEX(装备数值!$X$13:$AH$116,$V67*8+7,CN$2)*$AL67+INDEX(装备数值!$X$13:$AH$116,$W67*8+8,CN$2)*$AM67</f>
        <v>0</v>
      </c>
      <c r="CO67" s="14">
        <f>INDEX(装备数值!$X$13:$AH$116,$P67*8+1,CO$2)*$AF67+INDEX(装备数值!$X$13:$AH$116,$Q67*8+2,CO$2)*$AG67+INDEX(装备数值!$X$13:$AH$116,$S67*8+3,CO$2)*$AH67+INDEX(装备数值!$X$13:$AH$116,$R67*8+4,CO$2)*$AI67+INDEX(装备数值!$X$13:$AH$116,$T67*8+5,CO$2)*$AJ67+INDEX(装备数值!$X$13:$AH$116,$U67*8+6,CO$2)*$AK67+INDEX(装备数值!$X$13:$AH$116,$V67*8+7,CO$2)*$AL67+INDEX(装备数值!$X$13:$AH$116,$W67*8+8,CO$2)*$AM67</f>
        <v>0</v>
      </c>
      <c r="CP67" s="14">
        <f>INDEX(装备数值!$X$13:$AH$116,$P67*8+1,CP$2)*$AF67+INDEX(装备数值!$X$13:$AH$116,$Q67*8+2,CP$2)*$AG67+INDEX(装备数值!$X$13:$AH$116,$S67*8+3,CP$2)*$AH67+INDEX(装备数值!$X$13:$AH$116,$R67*8+4,CP$2)*$AI67+INDEX(装备数值!$X$13:$AH$116,$T67*8+5,CP$2)*$AJ67+INDEX(装备数值!$X$13:$AH$116,$U67*8+6,CP$2)*$AK67+INDEX(装备数值!$X$13:$AH$116,$V67*8+7,CP$2)*$AL67+INDEX(装备数值!$X$13:$AH$116,$W67*8+8,CP$2)*$AM67</f>
        <v>0</v>
      </c>
      <c r="CQ67" s="14">
        <f>INDEX(装备数值!$X$13:$AH$116,$P67*8+1,CQ$2)*$AF67+INDEX(装备数值!$X$13:$AH$116,$Q67*8+2,CQ$2)*$AG67+INDEX(装备数值!$X$13:$AH$116,$S67*8+3,CQ$2)*$AH67+INDEX(装备数值!$X$13:$AH$116,$R67*8+4,CQ$2)*$AI67+INDEX(装备数值!$X$13:$AH$116,$T67*8+5,CQ$2)*$AJ67+INDEX(装备数值!$X$13:$AH$116,$U67*8+6,CQ$2)*$AK67+INDEX(装备数值!$X$13:$AH$116,$V67*8+7,CQ$2)*$AL67+INDEX(装备数值!$X$13:$AH$116,$W67*8+8,CQ$2)*$AM67</f>
        <v>0</v>
      </c>
      <c r="CR67" s="14">
        <f>INDEX(装备数值!$X$13:$AH$116,$P67*8+1,CR$2)*$AF67+INDEX(装备数值!$X$13:$AH$116,$Q67*8+2,CR$2)*$AG67+INDEX(装备数值!$X$13:$AH$116,$S67*8+3,CR$2)*$AH67+INDEX(装备数值!$X$13:$AH$116,$R67*8+4,CR$2)*$AI67+INDEX(装备数值!$X$13:$AH$116,$T67*8+5,CR$2)*$AJ67+INDEX(装备数值!$X$13:$AH$116,$U67*8+6,CR$2)*$AK67+INDEX(装备数值!$X$13:$AH$116,$V67*8+7,CR$2)*$AL67+INDEX(装备数值!$X$13:$AH$116,$W67*8+8,CR$2)*$AM67</f>
        <v>0</v>
      </c>
      <c r="CS67" s="14">
        <f>INDEX(装备数值!$X$13:$AH$116,$P67*8+1,CS$2)*$AF67+INDEX(装备数值!$X$13:$AH$116,$Q67*8+2,CS$2)*$AG67+INDEX(装备数值!$X$13:$AH$116,$S67*8+3,CS$2)*$AH67+INDEX(装备数值!$X$13:$AH$116,$R67*8+4,CS$2)*$AI67+INDEX(装备数值!$X$13:$AH$116,$T67*8+5,CS$2)*$AJ67+INDEX(装备数值!$X$13:$AH$116,$U67*8+6,CS$2)*$AK67+INDEX(装备数值!$X$13:$AH$116,$V67*8+7,CS$2)*$AL67+INDEX(装备数值!$X$13:$AH$116,$W67*8+8,CS$2)*$AM67</f>
        <v>0</v>
      </c>
      <c r="CT67" s="14">
        <f>INDEX(装备数值!$X$13:$AH$116,$P67*8+1,CT$2)*$AF67+INDEX(装备数值!$X$13:$AH$116,$Q67*8+2,CT$2)*$AG67+INDEX(装备数值!$X$13:$AH$116,$S67*8+3,CT$2)*$AH67+INDEX(装备数值!$X$13:$AH$116,$R67*8+4,CT$2)*$AI67+INDEX(装备数值!$X$13:$AH$116,$T67*8+5,CT$2)*$AJ67+INDEX(装备数值!$X$13:$AH$116,$U67*8+6,CT$2)*$AK67+INDEX(装备数值!$X$13:$AH$116,$V67*8+7,CT$2)*$AL67+INDEX(装备数值!$X$13:$AH$116,$W67*8+8,CT$2)*$AM67</f>
        <v>0</v>
      </c>
      <c r="CU67" s="14">
        <f>INDEX(装备数值!$X$13:$AH$116,$P67*8+1,CU$2)*$AF67+INDEX(装备数值!$X$13:$AH$116,$Q67*8+2,CU$2)*$AG67+INDEX(装备数值!$X$13:$AH$116,$S67*8+3,CU$2)*$AH67+INDEX(装备数值!$X$13:$AH$116,$R67*8+4,CU$2)*$AI67+INDEX(装备数值!$X$13:$AH$116,$T67*8+5,CU$2)*$AJ67+INDEX(装备数值!$X$13:$AH$116,$U67*8+6,CU$2)*$AK67+INDEX(装备数值!$X$13:$AH$116,$V67*8+7,CU$2)*$AL67+INDEX(装备数值!$X$13:$AH$116,$W67*8+8,CU$2)*$AM67</f>
        <v>0</v>
      </c>
      <c r="CV67" s="14">
        <f>INDEX(装备数值!$X$13:$AH$116,$P67*8+1,CV$2)*$AF67+INDEX(装备数值!$X$13:$AH$116,$Q67*8+2,CV$2)*$AG67+INDEX(装备数值!$X$13:$AH$116,$S67*8+3,CV$2)*$AH67+INDEX(装备数值!$X$13:$AH$116,$R67*8+4,CV$2)*$AI67+INDEX(装备数值!$X$13:$AH$116,$T67*8+5,CV$2)*$AJ67+INDEX(装备数值!$X$13:$AH$116,$U67*8+6,CV$2)*$AK67+INDEX(装备数值!$X$13:$AH$116,$V67*8+7,CV$2)*$AL67+INDEX(装备数值!$X$13:$AH$116,$W67*8+8,CV$2)*$AM67</f>
        <v>0</v>
      </c>
      <c r="CW67" s="14">
        <f>INDEX(装备数值!$X$13:$AH$116,$P67*8+1,CW$2)*$AF67+INDEX(装备数值!$X$13:$AH$116,$Q67*8+2,CW$2)*$AG67+INDEX(装备数值!$X$13:$AH$116,$S67*8+3,CW$2)*$AH67+INDEX(装备数值!$X$13:$AH$116,$R67*8+4,CW$2)*$AI67+INDEX(装备数值!$X$13:$AH$116,$T67*8+5,CW$2)*$AJ67+INDEX(装备数值!$X$13:$AH$116,$U67*8+6,CW$2)*$AK67+INDEX(装备数值!$X$13:$AH$116,$V67*8+7,CW$2)*$AL67+INDEX(装备数值!$X$13:$AH$116,$W67*8+8,CW$2)*$AM67</f>
        <v>0</v>
      </c>
      <c r="CY67" s="14">
        <f>INDEX(装备数值!$AN$17:$AN$117,MATCH(MIN($X67:$AE67),装备数值!$AO$17:$AO$117,1))</f>
        <v>0</v>
      </c>
      <c r="CZ67" s="14">
        <f>IF(COUNTIF($P67:$W67,"&gt;"&amp;0)=8,INDEX(装备数值!AR$17:AR$117,$CY67+1),0)</f>
        <v>0</v>
      </c>
      <c r="DA67" s="14">
        <f>IF(COUNTIF($P67:$W67,"&gt;"&amp;0)=8,INDEX(装备数值!AS$17:AS$117,$CY67+1),0)</f>
        <v>0</v>
      </c>
      <c r="DB67" s="14">
        <f>IF(COUNTIF($P67:$W67,"&gt;"&amp;0)=8,INDEX(装备数值!AT$17:AT$117,$CY67+1),0)</f>
        <v>0</v>
      </c>
      <c r="DC67" s="14">
        <f>IF(COUNTIF($P67:$W67,"&gt;"&amp;0)=8,INDEX(装备数值!AU$17:AU$117,$CY67+1),0)</f>
        <v>0</v>
      </c>
      <c r="DD67" s="14">
        <f>IF(COUNTIF($P67:$W67,"&gt;"&amp;0)=8,INDEX(装备数值!AV$17:AV$117,$CY67+1),0)</f>
        <v>0</v>
      </c>
      <c r="DF67" s="14">
        <f>INDEX(装备数值!$AY$17:$AY$77,MATCH(MIN($AF67:$AM67),装备数值!$AZ$17:$AZ$77,1))</f>
        <v>0</v>
      </c>
      <c r="DG67" s="26">
        <f>INDEX(装备数值!BA$17:BA$77,通天塔!DF67+1)</f>
        <v>0</v>
      </c>
      <c r="DH67" s="26">
        <f>INDEX(装备数值!BA$17:BA$77,通天塔!DF67+1)</f>
        <v>0</v>
      </c>
      <c r="DJ67" s="14">
        <f t="shared" si="40"/>
        <v>0</v>
      </c>
      <c r="DK67" s="14">
        <f>VLOOKUP(DJ67,军阶与晶片数值!$W$6:$X$27,2)</f>
        <v>0</v>
      </c>
      <c r="DL67" s="14">
        <f>INDEX(军阶与晶片数值!Y$6:Y$27,$DK67+1)</f>
        <v>0</v>
      </c>
      <c r="DM67" s="14">
        <f>INDEX(军阶与晶片数值!Z$6:Z$27,$DK67+1)</f>
        <v>0</v>
      </c>
      <c r="DN67" s="14">
        <f>INDEX(军阶与晶片数值!AA$6:AA$27,$DK67+1)</f>
        <v>0</v>
      </c>
      <c r="DO67" s="14">
        <f>INDEX(军阶与晶片数值!AB$6:AB$27,$DK67+1)</f>
        <v>0</v>
      </c>
      <c r="DP67" s="29">
        <f>INDEX(军阶与晶片数值!AC$6:AC$27,$DK67+1)</f>
        <v>0</v>
      </c>
      <c r="DQ67" s="29">
        <f>INDEX(军阶与晶片数值!AD$6:AD$27,$DK67+1)</f>
        <v>0</v>
      </c>
      <c r="DS67" s="26">
        <f>INDEX(军阶与晶片数值!I$6:I$16,AN67+1)</f>
        <v>0</v>
      </c>
      <c r="DT67" s="26">
        <f>INDEX(军阶与晶片数值!M$6:M$16,AO67+1)</f>
        <v>0</v>
      </c>
      <c r="DU67" s="26">
        <f>INDEX(军阶与晶片数值!J$6:J$16,AP67+1)</f>
        <v>0</v>
      </c>
      <c r="DV67" s="26">
        <f>INDEX(军阶与晶片数值!K$6:K$16,AQ67+1)</f>
        <v>0</v>
      </c>
      <c r="DW67" s="26">
        <f>INDEX(军阶与晶片数值!L$6:L$16,AR67+1)</f>
        <v>0</v>
      </c>
      <c r="DX67" s="28">
        <f>INDEX(军阶与晶片数值!N$6:N$16,AS67+1)</f>
        <v>0</v>
      </c>
      <c r="DY67" s="28">
        <f>INDEX(军阶与晶片数值!O$6:O$16,AT67+1)</f>
        <v>0</v>
      </c>
      <c r="DZ67" s="28">
        <f>INDEX(军阶与晶片数值!P$6:P$16,AU67+1)</f>
        <v>0</v>
      </c>
      <c r="EA67" s="28">
        <f>INDEX(军阶与晶片数值!Q$6:Q$16,AV67+1)</f>
        <v>0</v>
      </c>
      <c r="EB67" s="26">
        <f>INDEX(军阶与晶片数值!R$6:R$16,AW67+1)</f>
        <v>0</v>
      </c>
      <c r="EC67" s="26">
        <f>INDEX(军阶与晶片数值!S$6:S$16,AX67+1)</f>
        <v>0</v>
      </c>
      <c r="ED67" s="26">
        <f>INDEX(军阶与晶片数值!T$6:T$16,AY67+1)</f>
        <v>0</v>
      </c>
      <c r="EE67" s="26">
        <f>INDEX(军阶与晶片数值!U$6:U$16,AZ67+1)</f>
        <v>0</v>
      </c>
      <c r="EG67" s="26">
        <f>INDEX(军阶与晶片数值!$C$6:$C$36,通天塔!$BA67+1)</f>
        <v>0</v>
      </c>
      <c r="EH67" s="26">
        <f>INDEX(军阶与晶片数值!$C$6:$C$36,通天塔!$BA67+1)</f>
        <v>0</v>
      </c>
      <c r="EI67" s="26">
        <f>INDEX(军阶与晶片数值!$C$6:$C$36,通天塔!$BA67+1)</f>
        <v>0</v>
      </c>
      <c r="EJ67" s="26">
        <f>INDEX(军阶与晶片数值!$C$6:$C$36,通天塔!$BA67+1)</f>
        <v>0</v>
      </c>
      <c r="EK67" s="26">
        <f>INDEX(军阶与晶片数值!$C$6:$C$36,通天塔!$BA67+1)</f>
        <v>0</v>
      </c>
      <c r="EM67" s="14">
        <f>INDEX(战舰突破!$H$6:$H$18,通天塔!$J67+1)+INDEX(战舰突破!$H$23:$H$35,通天塔!$K67+1)+INDEX(战舰突破!$H$40:$H$52,通天塔!$L67+1)</f>
        <v>0</v>
      </c>
      <c r="EN67" s="14">
        <f>INDEX(战舰突破!$I$6:$I$18,通天塔!$J67+1)+INDEX(战舰突破!$I$23:$I$35,通天塔!$K67+1)+INDEX(战舰突破!$I$40:$I$52,通天塔!$L67+1)</f>
        <v>0</v>
      </c>
      <c r="EO67" s="14">
        <f>INDEX(战舰突破!$J$6:$J$18,通天塔!$J67+1)+INDEX(战舰突破!$J$23:$J$35,通天塔!$K67+1)+INDEX(战舰突破!$J$40:$J$52,通天塔!$L67+1)</f>
        <v>0</v>
      </c>
      <c r="EP67" s="14">
        <f>INDEX(战舰突破!$K$6:$K$18,通天塔!$J67+1)+INDEX(战舰突破!$K$23:$K$35,通天塔!$K67+1)+INDEX(战舰突破!$K$40:$K$52,通天塔!$L67+1)</f>
        <v>0</v>
      </c>
      <c r="EQ67" s="14">
        <f>INDEX(战舰突破!$L$6:$L$18,通天塔!$J67+1)+INDEX(战舰突破!$L$23:$L$35,通天塔!$K67+1)+INDEX(战舰突破!$L$40:$L$52,通天塔!$L67+1)</f>
        <v>0</v>
      </c>
      <c r="ER67" s="18">
        <f>INDEX(战舰突破!$N$6:$N$18,通天塔!$J67+1)+INDEX(战舰突破!$N$23:$N$35,通天塔!$K67+1)+INDEX(战舰突破!$N$40:$N$52,通天塔!$L67+1)</f>
        <v>0</v>
      </c>
      <c r="ES67" s="18">
        <f>INDEX(战舰突破!$O$6:$O$18,通天塔!$J67+1)+INDEX(战舰突破!$O$23:$O$35,通天塔!$K67+1)+INDEX(战舰突破!$O$40:$O$52,通天塔!$L67+1)</f>
        <v>0</v>
      </c>
      <c r="ET67" s="18">
        <f>INDEX(战舰突破!$P$6:$P$18,通天塔!$J67+1)+INDEX(战舰突破!$P$23:$P$35,通天塔!$K67+1)+INDEX(战舰突破!$P$40:$P$52,通天塔!$L67+1)</f>
        <v>0</v>
      </c>
      <c r="EU67" s="18">
        <f>INDEX(战舰突破!$Q$6:$Q$18,通天塔!$J67+1)+INDEX(战舰突破!$Q$23:$Q$35,通天塔!$K67+1)+INDEX(战舰突破!$Q$40:$Q$52,通天塔!$L67+1)</f>
        <v>0</v>
      </c>
      <c r="EV67" s="18">
        <f>INDEX(战舰突破!$R$6:$R$18,通天塔!$J67+1)+INDEX(战舰突破!$R$23:$R$35,通天塔!$K67+1)+INDEX(战舰突破!$R$40:$R$52,通天塔!$L67+1)</f>
        <v>0</v>
      </c>
      <c r="EW67" s="18">
        <f>INDEX(战舰突破!$M$6:$M$18,通天塔!$J67+1)+INDEX(战舰突破!$M$23:$M$35,通天塔!$K67+1)+INDEX(战舰突破!$M$40:$M$52,通天塔!$L67+1)</f>
        <v>0</v>
      </c>
      <c r="EX67" s="22">
        <f>INDEX(战舰突破!$W$6:$W$18,通天塔!$J67+1)+INDEX(战舰突破!$W$23:$W$35,通天塔!$K67+1)+INDEX(战舰突破!$W$40:$W$52,通天塔!$L67+1)</f>
        <v>0.3</v>
      </c>
      <c r="FA67" s="14">
        <f>INDEX(战舰突破!$S$6:$S$18,通天塔!$J67+1)</f>
        <v>0</v>
      </c>
      <c r="FB67" s="14">
        <f>INDEX(战舰突破!$T$6:$T$18,通天塔!$J67+1)</f>
        <v>0</v>
      </c>
      <c r="FC67" s="14">
        <f>INDEX(战舰突破!$U$6:$U$18,通天塔!$J67+1)</f>
        <v>0</v>
      </c>
      <c r="FD67" s="14">
        <f>INDEX(战舰突破!$V$6:$V$18,通天塔!$J67+1)</f>
        <v>0</v>
      </c>
      <c r="FE67" s="14">
        <f>INDEX(战舰突破!$X$6:$X$18,通天塔!$J67+1)</f>
        <v>1</v>
      </c>
      <c r="FG67" s="14">
        <f>INDEX(战舰突破!$S$23:$S$35,通天塔!$J67+1)</f>
        <v>0</v>
      </c>
      <c r="FH67" s="14">
        <f>INDEX(战舰突破!$T$23:$T$35,通天塔!$J67+1)</f>
        <v>0</v>
      </c>
      <c r="FI67" s="14">
        <f>INDEX(战舰突破!$U$23:$U$35,通天塔!$J67+1)</f>
        <v>0</v>
      </c>
      <c r="FJ67" s="14">
        <f>INDEX(战舰突破!$V$23:$V$35,通天塔!$J67+1)</f>
        <v>0</v>
      </c>
      <c r="FK67" s="14">
        <f>INDEX(战舰突破!$X$23:$X$35,通天塔!$J67+1)</f>
        <v>15</v>
      </c>
      <c r="FM67" s="14">
        <f>INDEX(战舰突破!$S$40:$S$52,通天塔!$J67+1)</f>
        <v>0</v>
      </c>
      <c r="FN67" s="14">
        <f>INDEX(战舰突破!$T$40:$T$52,通天塔!$J67+1)</f>
        <v>0</v>
      </c>
      <c r="FO67" s="14">
        <f>INDEX(战舰突破!$U$40:$U$52,通天塔!$J67+1)</f>
        <v>0</v>
      </c>
      <c r="FP67" s="14">
        <f>INDEX(战舰突破!$V$40:$V$52,通天塔!$J67+1)</f>
        <v>0</v>
      </c>
      <c r="FQ67" s="14">
        <f>INDEX(战舰突破!$X$40:$X$52,通天塔!$J67+1)</f>
        <v>25</v>
      </c>
      <c r="FT67" s="14">
        <f t="shared" si="41"/>
        <v>10</v>
      </c>
      <c r="FU67" s="14">
        <f t="shared" si="42"/>
        <v>0</v>
      </c>
      <c r="FV67" s="14">
        <f t="shared" si="43"/>
        <v>0</v>
      </c>
      <c r="FW67" s="14">
        <f t="shared" si="44"/>
        <v>20</v>
      </c>
      <c r="FX67" s="14">
        <f t="shared" si="45"/>
        <v>5</v>
      </c>
      <c r="FY67" s="14">
        <f t="shared" si="46"/>
        <v>300</v>
      </c>
      <c r="FZ67" s="14">
        <f t="shared" si="47"/>
        <v>4</v>
      </c>
      <c r="GA67" s="28">
        <f t="shared" si="48"/>
        <v>0</v>
      </c>
      <c r="GB67" s="28">
        <f t="shared" si="49"/>
        <v>0</v>
      </c>
      <c r="GC67" s="28">
        <f t="shared" si="50"/>
        <v>0</v>
      </c>
      <c r="GD67" s="28">
        <f t="shared" si="51"/>
        <v>0</v>
      </c>
      <c r="GE67" s="28">
        <f t="shared" si="52"/>
        <v>1</v>
      </c>
      <c r="GF67" s="28">
        <f t="shared" si="53"/>
        <v>1</v>
      </c>
      <c r="GG67" s="28">
        <f t="shared" si="54"/>
        <v>0</v>
      </c>
      <c r="GH67" s="28">
        <f t="shared" si="55"/>
        <v>0</v>
      </c>
      <c r="GI67" s="14">
        <f t="shared" si="56"/>
        <v>1</v>
      </c>
      <c r="GJ67" s="14">
        <f t="shared" si="57"/>
        <v>1</v>
      </c>
      <c r="GK67" s="14">
        <f t="shared" si="58"/>
        <v>1</v>
      </c>
      <c r="GL67" s="18">
        <f t="shared" si="59"/>
        <v>1</v>
      </c>
      <c r="GM67" s="18">
        <f t="shared" si="60"/>
        <v>1</v>
      </c>
      <c r="GN67" s="18">
        <f t="shared" si="61"/>
        <v>1</v>
      </c>
      <c r="GO67" s="29">
        <f t="shared" si="123"/>
        <v>150</v>
      </c>
      <c r="GP67" s="29">
        <f t="shared" si="123"/>
        <v>450</v>
      </c>
      <c r="GQ67" s="29">
        <f t="shared" si="123"/>
        <v>450</v>
      </c>
      <c r="GR67" s="26">
        <f t="shared" si="63"/>
        <v>0</v>
      </c>
      <c r="GS67" s="26">
        <f t="shared" si="64"/>
        <v>0</v>
      </c>
      <c r="GT67" s="26">
        <f t="shared" si="65"/>
        <v>0</v>
      </c>
      <c r="GU67" s="14">
        <f t="shared" si="66"/>
        <v>2</v>
      </c>
      <c r="GV67" s="14">
        <f t="shared" si="67"/>
        <v>2</v>
      </c>
      <c r="GW67" s="14">
        <f t="shared" si="68"/>
        <v>2</v>
      </c>
      <c r="GX67" s="14">
        <f t="shared" si="69"/>
        <v>1</v>
      </c>
      <c r="GY67" s="14">
        <f t="shared" si="70"/>
        <v>15</v>
      </c>
      <c r="GZ67" s="14">
        <f t="shared" si="71"/>
        <v>25</v>
      </c>
      <c r="HA67">
        <v>63</v>
      </c>
      <c r="HB67" s="14">
        <f t="shared" si="72"/>
        <v>1080</v>
      </c>
      <c r="HD67" s="14">
        <f t="shared" si="73"/>
        <v>10</v>
      </c>
      <c r="HE67" s="14">
        <f t="shared" si="74"/>
        <v>20</v>
      </c>
      <c r="HF67" s="29">
        <f t="shared" si="75"/>
        <v>0</v>
      </c>
      <c r="HG67" s="29">
        <f t="shared" si="76"/>
        <v>0</v>
      </c>
      <c r="HH67" s="29">
        <f t="shared" si="77"/>
        <v>0</v>
      </c>
      <c r="HI67" s="29">
        <f t="shared" si="78"/>
        <v>0</v>
      </c>
      <c r="HJ67" s="14">
        <f t="shared" si="79"/>
        <v>1</v>
      </c>
      <c r="HK67" s="14">
        <f t="shared" si="80"/>
        <v>1</v>
      </c>
      <c r="HL67" s="14">
        <f t="shared" si="81"/>
        <v>1</v>
      </c>
      <c r="HM67" s="14">
        <f t="shared" si="82"/>
        <v>20</v>
      </c>
      <c r="HN67" s="26">
        <f t="shared" si="83"/>
        <v>0</v>
      </c>
      <c r="HO67" s="26">
        <f t="shared" si="84"/>
        <v>0.3</v>
      </c>
      <c r="HP67" s="29">
        <f t="shared" si="85"/>
        <v>0</v>
      </c>
      <c r="HQ67" s="29">
        <f t="shared" si="86"/>
        <v>0</v>
      </c>
      <c r="HR67" s="29">
        <f t="shared" si="87"/>
        <v>0</v>
      </c>
      <c r="HS67" s="26">
        <f t="shared" si="88"/>
        <v>0.05</v>
      </c>
      <c r="HT67" s="26">
        <f t="shared" si="89"/>
        <v>0.15</v>
      </c>
      <c r="HU67" s="26">
        <f t="shared" si="90"/>
        <v>0.15</v>
      </c>
      <c r="HV67" s="26">
        <f t="shared" si="91"/>
        <v>0</v>
      </c>
      <c r="HW67" s="29">
        <f t="shared" si="114"/>
        <v>1.05</v>
      </c>
      <c r="HX67" s="29">
        <f t="shared" si="115"/>
        <v>1.1499999999999999</v>
      </c>
      <c r="HY67" s="29">
        <f t="shared" si="116"/>
        <v>1.1499999999999999</v>
      </c>
      <c r="HZ67" s="29">
        <f t="shared" si="117"/>
        <v>0</v>
      </c>
      <c r="IA67" s="29">
        <f t="shared" si="118"/>
        <v>0</v>
      </c>
      <c r="IB67" s="29">
        <f t="shared" si="119"/>
        <v>0</v>
      </c>
      <c r="IC67" s="29">
        <f t="shared" si="120"/>
        <v>200</v>
      </c>
      <c r="ID67" s="14">
        <f t="shared" si="92"/>
        <v>0</v>
      </c>
      <c r="IH67" s="14"/>
      <c r="II67" s="14"/>
      <c r="IJ67" s="14"/>
      <c r="IK67" s="14"/>
      <c r="IL67" s="14"/>
      <c r="IM67" s="23">
        <v>0</v>
      </c>
      <c r="IN67" s="23">
        <v>0</v>
      </c>
      <c r="IO67" s="23">
        <v>0</v>
      </c>
      <c r="IP67" s="23">
        <v>0</v>
      </c>
      <c r="IQ67" s="23">
        <v>0</v>
      </c>
      <c r="IR67" s="23">
        <v>0</v>
      </c>
      <c r="IS67" s="14"/>
      <c r="IT67" s="14"/>
      <c r="IU67" s="14"/>
      <c r="IV67" s="14"/>
      <c r="IW67" s="14"/>
      <c r="IX67" s="23">
        <v>0</v>
      </c>
      <c r="IY67" s="23">
        <v>0</v>
      </c>
      <c r="IZ67" s="23">
        <v>0</v>
      </c>
      <c r="JA67" s="23"/>
      <c r="JB67" s="23"/>
      <c r="JC67" s="23"/>
      <c r="JG67">
        <f t="shared" si="121"/>
        <v>1.6000766503784611</v>
      </c>
      <c r="JH67">
        <f t="shared" si="122"/>
        <v>1.6000766503784611</v>
      </c>
      <c r="JJ67" s="14"/>
      <c r="JK67" s="14"/>
      <c r="JL67" s="14"/>
      <c r="JM67" s="23">
        <v>0</v>
      </c>
      <c r="JN67" s="23">
        <v>0</v>
      </c>
      <c r="JO67" s="23">
        <v>0</v>
      </c>
      <c r="JP67" s="14"/>
      <c r="JQ67" s="14"/>
      <c r="JR67" s="14"/>
      <c r="JS67" s="23">
        <v>0</v>
      </c>
      <c r="JT67" s="23">
        <v>0</v>
      </c>
      <c r="JU67" s="23">
        <v>0</v>
      </c>
      <c r="JW67" s="23"/>
      <c r="JX67" s="23">
        <v>0</v>
      </c>
      <c r="JY67" s="23">
        <v>0</v>
      </c>
      <c r="JZ67" s="23"/>
      <c r="KA67" s="23">
        <v>0</v>
      </c>
      <c r="KB67" s="23">
        <v>0</v>
      </c>
    </row>
    <row r="68" spans="1:288" ht="16.5" x14ac:dyDescent="0.2">
      <c r="A68">
        <v>33</v>
      </c>
      <c r="B68">
        <v>830</v>
      </c>
      <c r="C68" s="14">
        <f t="shared" si="39"/>
        <v>1</v>
      </c>
      <c r="D68" s="14">
        <v>64</v>
      </c>
      <c r="E68" s="14" t="s">
        <v>750</v>
      </c>
      <c r="F68" s="14">
        <v>190</v>
      </c>
      <c r="G68" s="14">
        <v>190</v>
      </c>
      <c r="H68" s="14">
        <v>190</v>
      </c>
      <c r="I68" s="14">
        <v>190</v>
      </c>
      <c r="J68" s="14">
        <v>5</v>
      </c>
      <c r="K68" s="14">
        <v>5</v>
      </c>
      <c r="L68" s="14">
        <v>4</v>
      </c>
      <c r="M68" s="14">
        <v>2</v>
      </c>
      <c r="N68" s="14">
        <v>2</v>
      </c>
      <c r="O68" s="14">
        <v>2</v>
      </c>
      <c r="P68" s="14">
        <v>5</v>
      </c>
      <c r="Q68" s="14">
        <v>5</v>
      </c>
      <c r="R68" s="14">
        <v>5</v>
      </c>
      <c r="S68" s="14">
        <v>5</v>
      </c>
      <c r="T68" s="14">
        <v>5</v>
      </c>
      <c r="U68" s="14">
        <v>5</v>
      </c>
      <c r="V68" s="14">
        <v>5</v>
      </c>
      <c r="W68" s="14">
        <v>5</v>
      </c>
      <c r="X68" s="14">
        <v>190</v>
      </c>
      <c r="Y68" s="14">
        <v>190</v>
      </c>
      <c r="Z68" s="14">
        <v>190</v>
      </c>
      <c r="AA68" s="14">
        <v>190</v>
      </c>
      <c r="AB68" s="14">
        <v>190</v>
      </c>
      <c r="AC68" s="14">
        <v>190</v>
      </c>
      <c r="AD68" s="14">
        <v>190</v>
      </c>
      <c r="AE68" s="14">
        <v>190</v>
      </c>
      <c r="AF68" s="14">
        <v>26</v>
      </c>
      <c r="AG68" s="14">
        <v>26</v>
      </c>
      <c r="AH68" s="14">
        <v>26</v>
      </c>
      <c r="AI68" s="14">
        <v>26</v>
      </c>
      <c r="AJ68" s="14">
        <v>26</v>
      </c>
      <c r="AK68" s="14">
        <v>26</v>
      </c>
      <c r="AL68" s="14">
        <v>26</v>
      </c>
      <c r="AM68" s="14">
        <v>26</v>
      </c>
      <c r="AN68" s="14">
        <v>2</v>
      </c>
      <c r="AO68" s="14">
        <v>3</v>
      </c>
      <c r="AP68" s="14">
        <v>3</v>
      </c>
      <c r="AQ68" s="14">
        <v>3</v>
      </c>
      <c r="AR68" s="14">
        <v>3</v>
      </c>
      <c r="AS68" s="14">
        <v>0</v>
      </c>
      <c r="AT68" s="14">
        <v>0</v>
      </c>
      <c r="AU68" s="14">
        <v>0</v>
      </c>
      <c r="AV68" s="14">
        <v>0</v>
      </c>
      <c r="AW68" s="14">
        <v>2</v>
      </c>
      <c r="AX68" s="14">
        <v>1</v>
      </c>
      <c r="AY68" s="14">
        <v>0</v>
      </c>
      <c r="AZ68" s="14">
        <v>0</v>
      </c>
      <c r="BA68" s="14">
        <v>11</v>
      </c>
      <c r="BD68" s="33"/>
      <c r="BF68" s="14">
        <f>ROUND((INDEX(新战舰养成!S$6:S$18,通天塔!$J68+1)+INDEX(新战舰养成!D$6:D$18,通天塔!$J68+1)*(通天塔!$G68-1))*INDEX(战舰突破!$D$6:$D$18,通天塔!$M68+1),0)</f>
        <v>22246</v>
      </c>
      <c r="BG68" s="14">
        <f>ROUND((INDEX(新战舰养成!T$6:T$18,通天塔!$J68+1)+INDEX(新战舰养成!E$6:E$18,通天塔!$J68+1)*(通天塔!$G68-1))*INDEX(战舰突破!$D$6:$D$18,通天塔!$M68+1),0)</f>
        <v>177893</v>
      </c>
      <c r="BH68" s="14">
        <f>ROUND((INDEX(新战舰养成!U$6:U$18,通天塔!$J68+1)+INDEX(新战舰养成!F$6:F$18,通天塔!$J68+1)*(通天塔!$G68-1))*INDEX(战舰突破!$D$6:$D$18,通天塔!$M68+1),0)</f>
        <v>11218</v>
      </c>
      <c r="BI68" s="14">
        <f>ROUND((INDEX(新战舰养成!V$6:V$18,通天塔!$J68+1)+INDEX(新战舰养成!G$6:G$18,通天塔!$J68+1)*(通天塔!$G68-1))*INDEX(战舰突破!$D$6:$D$18,通天塔!$M68+1),0)</f>
        <v>360</v>
      </c>
      <c r="BJ68" s="14">
        <f>ROUND((INDEX(新战舰养成!W$6:W$18,通天塔!$J68+1)+INDEX(新战舰养成!H$6:H$18,通天塔!$J68+1)*(通天塔!$G68-1))*INDEX(战舰突破!$D$6:$D$18,通天塔!$M68+1),0)</f>
        <v>5</v>
      </c>
      <c r="BL68" s="14">
        <f>IF($H68&gt;0,ROUND((INDEX(新战舰养成!X$6:X$18,通天塔!$K68+1)+INDEX(新战舰养成!I$6:I$18,通天塔!$K68+1)*(通天塔!$H68-1))*INDEX(战舰突破!$D$6:$D$18,通天塔!$N68+1),0),0)</f>
        <v>22582</v>
      </c>
      <c r="BM68" s="14">
        <f>IF($H68&gt;0,ROUND((INDEX(新战舰养成!Y$6:Y$18,通天塔!$K68+1)+INDEX(新战舰养成!J$6:J$18,通天塔!$K68+1)*(通天塔!$H68-1))*INDEX(战舰突破!$D$6:$D$18,通天塔!$N68+1),0),0)</f>
        <v>0</v>
      </c>
      <c r="BN68" s="14">
        <f>IF($H68&gt;0,ROUND((INDEX(新战舰养成!Z$6:Z$18,通天塔!$K68+1)+INDEX(新战舰养成!K$6:K$18,通天塔!$K68+1)*(通天塔!$H68-1))*INDEX(战舰突破!$D$6:$D$18,通天塔!$N68+1),0),0)</f>
        <v>0</v>
      </c>
      <c r="BO68" s="14">
        <f>IF($H68&gt;0,ROUND((INDEX(新战舰养成!AA$6:AA$18,通天塔!$K68+1)+INDEX(新战舰养成!L$6:L$18,通天塔!$K68+1)*(通天塔!$H68-1))*INDEX(战舰突破!$D$6:$D$18,通天塔!$N68+1),0),0)</f>
        <v>222456</v>
      </c>
      <c r="BP68" s="14">
        <f>IF($H68&gt;0,ROUND((INDEX(新战舰养成!AB$6:AB$18,通天塔!$K68+1)+INDEX(新战舰养成!M$6:M$18,通天塔!$K68+1)*(通天塔!$H68-1))*INDEX(战舰突破!$D$6:$D$18,通天塔!$N68+1),0),0)</f>
        <v>4361</v>
      </c>
      <c r="BR68" s="14">
        <f>IF($I68&gt;0,ROUND((INDEX(新战舰养成!AC$6:AC$18,通天塔!$L68+1)+INDEX(新战舰养成!I$6:I$18,通天塔!$L68+1)*(通天塔!$I68-1))*INDEX(战舰突破!$D$6:$D$18,通天塔!$O68+1),0),0)</f>
        <v>14254</v>
      </c>
      <c r="BS68" s="14">
        <f>IF($I68&gt;0,ROUND((INDEX(新战舰养成!AD$6:AD$18,通天塔!$L68+1)+INDEX(新战舰养成!J$6:J$18,通天塔!$L68+1)*(通天塔!$I68-1))*INDEX(战舰突破!$D$6:$D$18,通天塔!$O68+1),0),0)</f>
        <v>0</v>
      </c>
      <c r="BT68" s="14">
        <f>IF($I68&gt;0,ROUND((INDEX(新战舰养成!AE$6:AE$18,通天塔!$L68+1)+INDEX(新战舰养成!K$6:K$18,通天塔!$L68+1)*(通天塔!$I68-1))*INDEX(战舰突破!$D$6:$D$18,通天塔!$O68+1),0),0)</f>
        <v>0</v>
      </c>
      <c r="BU68" s="14">
        <f>IF($I68&gt;0,ROUND((INDEX(新战舰养成!AF$6:AF$18,通天塔!$L68+1)+INDEX(新战舰养成!L$6:L$18,通天塔!$L68+1)*(通天塔!$I68-1))*INDEX(战舰突破!$D$6:$D$18,通天塔!$O68+1),0),0)</f>
        <v>104196</v>
      </c>
      <c r="BV68" s="14">
        <f>IF($I68&gt;0,ROUND((INDEX(新战舰养成!AG$6:AG$18,通天塔!$L68+1)+INDEX(新战舰养成!M$6:M$18,通天塔!$L68+1)*(通天塔!$I68-1))*INDEX(战舰突破!$D$6:$D$18,通天塔!$O68+1),0),0)</f>
        <v>3341</v>
      </c>
      <c r="BY68" s="14">
        <f>(INDEX(装备数值!$C$13:$G$116,通天塔!$P68*8+1,BY$2)+INDEX(装备数值!$C$13:$G$116,通天塔!$Q68*8+2,BY$2)+INDEX(装备数值!$C$13:$G$116,通天塔!$S68*8+3,BY$2)+INDEX(装备数值!$C$13:$G$116,通天塔!$R68*8+4,BY$2)+INDEX(装备数值!$C$13:$G$116,通天塔!$T68*8+5,BY$2)+INDEX(装备数值!$C$13:$G$116,通天塔!$U68*8+6,BY$2)+INDEX(装备数值!$C$13:$G$116,通天塔!$V68*8+7,BY$2)+INDEX(装备数值!$C$13:$G$116,通天塔!$W68*8+8,BY$2))</f>
        <v>11175</v>
      </c>
      <c r="BZ68" s="14">
        <f>(INDEX(装备数值!$C$13:$G$116,通天塔!$P68*8+1,BZ$2)+INDEX(装备数值!$C$13:$G$116,通天塔!$Q68*8+2,BZ$2)+INDEX(装备数值!$C$13:$G$116,通天塔!$S68*8+3,BZ$2)+INDEX(装备数值!$C$13:$G$116,通天塔!$R68*8+4,BZ$2)+INDEX(装备数值!$C$13:$G$116,通天塔!$T68*8+5,BZ$2)+INDEX(装备数值!$C$13:$G$116,通天塔!$U68*8+6,BZ$2)+INDEX(装备数值!$C$13:$G$116,通天塔!$V68*8+7,BZ$2)+INDEX(装备数值!$C$13:$G$116,通天塔!$W68*8+8,BZ$2))</f>
        <v>84375</v>
      </c>
      <c r="CA68" s="14">
        <f>(INDEX(装备数值!$C$13:$G$116,通天塔!$P68*8+1,CA$2)+INDEX(装备数值!$C$13:$G$116,通天塔!$Q68*8+2,CA$2)+INDEX(装备数值!$C$13:$G$116,通天塔!$S68*8+3,CA$2)+INDEX(装备数值!$C$13:$G$116,通天塔!$R68*8+4,CA$2)+INDEX(装备数值!$C$13:$G$116,通天塔!$T68*8+5,CA$2)+INDEX(装备数值!$C$13:$G$116,通天塔!$U68*8+6,CA$2)+INDEX(装备数值!$C$13:$G$116,通天塔!$V68*8+7,CA$2)+INDEX(装备数值!$C$13:$G$116,通天塔!$W68*8+8,CA$2))</f>
        <v>5550</v>
      </c>
      <c r="CB68" s="14">
        <f>(INDEX(装备数值!$C$13:$G$116,通天塔!$P68*8+1,CB$2)+INDEX(装备数值!$C$13:$G$116,通天塔!$Q68*8+2,CB$2)+INDEX(装备数值!$C$13:$G$116,通天塔!$S68*8+3,CB$2)+INDEX(装备数值!$C$13:$G$116,通天塔!$R68*8+4,CB$2)+INDEX(装备数值!$C$13:$G$116,通天塔!$T68*8+5,CB$2)+INDEX(装备数值!$C$13:$G$116,通天塔!$U68*8+6,CB$2)+INDEX(装备数值!$C$13:$G$116,通天塔!$V68*8+7,CB$2)+INDEX(装备数值!$C$13:$G$116,通天塔!$W68*8+8,CB$2))</f>
        <v>112500</v>
      </c>
      <c r="CC68" s="14">
        <f>(INDEX(装备数值!$C$13:$G$116,通天塔!$P68*8+1,CC$2)+INDEX(装备数值!$C$13:$G$116,通天塔!$Q68*8+2,CC$2)+INDEX(装备数值!$C$13:$G$116,通天塔!$S68*8+3,CC$2)+INDEX(装备数值!$C$13:$G$116,通天塔!$R68*8+4,CC$2)+INDEX(装备数值!$C$13:$G$116,通天塔!$T68*8+5,CC$2)+INDEX(装备数值!$C$13:$G$116,通天塔!$U68*8+6,CC$2)+INDEX(装备数值!$C$13:$G$116,通天塔!$V68*8+7,CC$2)+INDEX(装备数值!$C$13:$G$116,通天塔!$W68*8+8,CC$2))</f>
        <v>2250</v>
      </c>
      <c r="CF68" s="14">
        <f>INDEX(装备数值!$I$13:$M$116,通天塔!$P68*8+1,CF$2)*$X68+INDEX(装备数值!$I$13:$M$116,通天塔!$Q68*8+2,CF$2)*$Y68+INDEX(装备数值!$I$13:$M$116,通天塔!$S68*8+3,CF$2)*$Z68+INDEX(装备数值!$I$13:$M$116,通天塔!$R68*8+4,CF$2)*$AA68+INDEX(装备数值!$I$13:$M$116,通天塔!$T68*8+5,CF$2)*$AB68+INDEX(装备数值!$I$13:$M$116,通天塔!$U68*8+6,CF$2)*$AC68+INDEX(装备数值!$I$13:$M$116,通天塔!$V68*8+7,CF$2)*$AD68+INDEX(装备数值!$I$13:$M$116,通天塔!$W68*8+8,CF$2)*$AE68</f>
        <v>28310</v>
      </c>
      <c r="CG68" s="14">
        <f>INDEX(装备数值!$I$13:$M$116,通天塔!$P68*8+1,CG$2)*$X68+INDEX(装备数值!$I$13:$M$116,通天塔!$Q68*8+2,CG$2)*$Y68+INDEX(装备数值!$I$13:$M$116,通天塔!$S68*8+3,CG$2)*$Z68+INDEX(装备数值!$I$13:$M$116,通天塔!$R68*8+4,CG$2)*$AA68+INDEX(装备数值!$I$13:$M$116,通天塔!$T68*8+5,CG$2)*$AB68+INDEX(装备数值!$I$13:$M$116,通天塔!$U68*8+6,CG$2)*$AC68+INDEX(装备数值!$I$13:$M$116,通天塔!$V68*8+7,CG$2)*$AD68+INDEX(装备数值!$I$13:$M$116,通天塔!$W68*8+8,CG$2)*$AE68</f>
        <v>213750</v>
      </c>
      <c r="CH68" s="14">
        <f>INDEX(装备数值!$I$13:$M$116,通天塔!$P68*8+1,CH$2)*$X68+INDEX(装备数值!$I$13:$M$116,通天塔!$Q68*8+2,CH$2)*$Y68+INDEX(装备数值!$I$13:$M$116,通天塔!$S68*8+3,CH$2)*$Z68+INDEX(装备数值!$I$13:$M$116,通天塔!$R68*8+4,CH$2)*$AA68+INDEX(装备数值!$I$13:$M$116,通天塔!$T68*8+5,CH$2)*$AB68+INDEX(装备数值!$I$13:$M$116,通天塔!$U68*8+6,CH$2)*$AC68+INDEX(装备数值!$I$13:$M$116,通天塔!$V68*8+7,CH$2)*$AD68+INDEX(装备数值!$I$13:$M$116,通天塔!$W68*8+8,CH$2)*$AE68</f>
        <v>14060</v>
      </c>
      <c r="CI68" s="14">
        <f>INDEX(装备数值!$I$13:$M$116,通天塔!$P68*8+1,CI$2)*$X68+INDEX(装备数值!$I$13:$M$116,通天塔!$Q68*8+2,CI$2)*$Y68+INDEX(装备数值!$I$13:$M$116,通天塔!$S68*8+3,CI$2)*$Z68+INDEX(装备数值!$I$13:$M$116,通天塔!$R68*8+4,CI$2)*$AA68+INDEX(装备数值!$I$13:$M$116,通天塔!$T68*8+5,CI$2)*$AB68+INDEX(装备数值!$I$13:$M$116,通天塔!$U68*8+6,CI$2)*$AC68+INDEX(装备数值!$I$13:$M$116,通天塔!$V68*8+7,CI$2)*$AD68+INDEX(装备数值!$I$13:$M$116,通天塔!$W68*8+8,CI$2)*$AE68</f>
        <v>285000</v>
      </c>
      <c r="CJ68" s="14">
        <f>INDEX(装备数值!$I$13:$M$116,通天塔!$P68*8+1,CJ$2)*$X68+INDEX(装备数值!$I$13:$M$116,通天塔!$Q68*8+2,CJ$2)*$Y68+INDEX(装备数值!$I$13:$M$116,通天塔!$S68*8+3,CJ$2)*$Z68+INDEX(装备数值!$I$13:$M$116,通天塔!$R68*8+4,CJ$2)*$AA68+INDEX(装备数值!$I$13:$M$116,通天塔!$T68*8+5,CJ$2)*$AB68+INDEX(装备数值!$I$13:$M$116,通天塔!$U68*8+6,CJ$2)*$AC68+INDEX(装备数值!$I$13:$M$116,通天塔!$V68*8+7,CJ$2)*$AD68+INDEX(装备数值!$I$13:$M$116,通天塔!$W68*8+8,CJ$2)*$AE68</f>
        <v>5700</v>
      </c>
      <c r="CM68" s="14">
        <f>INDEX(装备数值!$X$13:$AH$116,$P68*8+1,CM$2)*$AF68+INDEX(装备数值!$X$13:$AH$116,$Q68*8+2,CM$2)*$AG68+INDEX(装备数值!$X$13:$AH$116,$S68*8+3,CM$2)*$AH68+INDEX(装备数值!$X$13:$AH$116,$R68*8+4,CM$2)*$AI68+INDEX(装备数值!$X$13:$AH$116,$T68*8+5,CM$2)*$AJ68+INDEX(装备数值!$X$13:$AH$116,$U68*8+6,CM$2)*$AK68+INDEX(装备数值!$X$13:$AH$116,$V68*8+7,CM$2)*$AL68+INDEX(装备数值!$X$13:$AH$116,$W68*8+8,CM$2)*$AM68</f>
        <v>11700</v>
      </c>
      <c r="CN68" s="14">
        <f>INDEX(装备数值!$X$13:$AH$116,$P68*8+1,CN$2)*$AF68+INDEX(装备数值!$X$13:$AH$116,$Q68*8+2,CN$2)*$AG68+INDEX(装备数值!$X$13:$AH$116,$S68*8+3,CN$2)*$AH68+INDEX(装备数值!$X$13:$AH$116,$R68*8+4,CN$2)*$AI68+INDEX(装备数值!$X$13:$AH$116,$T68*8+5,CN$2)*$AJ68+INDEX(装备数值!$X$13:$AH$116,$U68*8+6,CN$2)*$AK68+INDEX(装备数值!$X$13:$AH$116,$V68*8+7,CN$2)*$AL68+INDEX(装备数值!$X$13:$AH$116,$W68*8+8,CN$2)*$AM68</f>
        <v>87724</v>
      </c>
      <c r="CO68" s="14">
        <f>INDEX(装备数值!$X$13:$AH$116,$P68*8+1,CO$2)*$AF68+INDEX(装备数值!$X$13:$AH$116,$Q68*8+2,CO$2)*$AG68+INDEX(装备数值!$X$13:$AH$116,$S68*8+3,CO$2)*$AH68+INDEX(装备数值!$X$13:$AH$116,$R68*8+4,CO$2)*$AI68+INDEX(装备数值!$X$13:$AH$116,$T68*8+5,CO$2)*$AJ68+INDEX(装备数值!$X$13:$AH$116,$U68*8+6,CO$2)*$AK68+INDEX(装备数值!$X$13:$AH$116,$V68*8+7,CO$2)*$AL68+INDEX(装备数值!$X$13:$AH$116,$W68*8+8,CO$2)*$AM68</f>
        <v>5824</v>
      </c>
      <c r="CP68" s="14">
        <f>INDEX(装备数值!$X$13:$AH$116,$P68*8+1,CP$2)*$AF68+INDEX(装备数值!$X$13:$AH$116,$Q68*8+2,CP$2)*$AG68+INDEX(装备数值!$X$13:$AH$116,$S68*8+3,CP$2)*$AH68+INDEX(装备数值!$X$13:$AH$116,$R68*8+4,CP$2)*$AI68+INDEX(装备数值!$X$13:$AH$116,$T68*8+5,CP$2)*$AJ68+INDEX(装备数值!$X$13:$AH$116,$U68*8+6,CP$2)*$AK68+INDEX(装备数值!$X$13:$AH$116,$V68*8+7,CP$2)*$AL68+INDEX(装备数值!$X$13:$AH$116,$W68*8+8,CP$2)*$AM68</f>
        <v>117000</v>
      </c>
      <c r="CQ68" s="14">
        <f>INDEX(装备数值!$X$13:$AH$116,$P68*8+1,CQ$2)*$AF68+INDEX(装备数值!$X$13:$AH$116,$Q68*8+2,CQ$2)*$AG68+INDEX(装备数值!$X$13:$AH$116,$S68*8+3,CQ$2)*$AH68+INDEX(装备数值!$X$13:$AH$116,$R68*8+4,CQ$2)*$AI68+INDEX(装备数值!$X$13:$AH$116,$T68*8+5,CQ$2)*$AJ68+INDEX(装备数值!$X$13:$AH$116,$U68*8+6,CQ$2)*$AK68+INDEX(装备数值!$X$13:$AH$116,$V68*8+7,CQ$2)*$AL68+INDEX(装备数值!$X$13:$AH$116,$W68*8+8,CQ$2)*$AM68</f>
        <v>2340</v>
      </c>
      <c r="CR68" s="14">
        <f>INDEX(装备数值!$X$13:$AH$116,$P68*8+1,CR$2)*$AF68+INDEX(装备数值!$X$13:$AH$116,$Q68*8+2,CR$2)*$AG68+INDEX(装备数值!$X$13:$AH$116,$S68*8+3,CR$2)*$AH68+INDEX(装备数值!$X$13:$AH$116,$R68*8+4,CR$2)*$AI68+INDEX(装备数值!$X$13:$AH$116,$T68*8+5,CR$2)*$AJ68+INDEX(装备数值!$X$13:$AH$116,$U68*8+6,CR$2)*$AK68+INDEX(装备数值!$X$13:$AH$116,$V68*8+7,CR$2)*$AL68+INDEX(装备数值!$X$13:$AH$116,$W68*8+8,CR$2)*$AM68</f>
        <v>8736</v>
      </c>
      <c r="CS68" s="14">
        <f>INDEX(装备数值!$X$13:$AH$116,$P68*8+1,CS$2)*$AF68+INDEX(装备数值!$X$13:$AH$116,$Q68*8+2,CS$2)*$AG68+INDEX(装备数值!$X$13:$AH$116,$S68*8+3,CS$2)*$AH68+INDEX(装备数值!$X$13:$AH$116,$R68*8+4,CS$2)*$AI68+INDEX(装备数值!$X$13:$AH$116,$T68*8+5,CS$2)*$AJ68+INDEX(装备数值!$X$13:$AH$116,$U68*8+6,CS$2)*$AK68+INDEX(装备数值!$X$13:$AH$116,$V68*8+7,CS$2)*$AL68+INDEX(装备数值!$X$13:$AH$116,$W68*8+8,CS$2)*$AM68</f>
        <v>8736</v>
      </c>
      <c r="CT68" s="14">
        <f>INDEX(装备数值!$X$13:$AH$116,$P68*8+1,CT$2)*$AF68+INDEX(装备数值!$X$13:$AH$116,$Q68*8+2,CT$2)*$AG68+INDEX(装备数值!$X$13:$AH$116,$S68*8+3,CT$2)*$AH68+INDEX(装备数值!$X$13:$AH$116,$R68*8+4,CT$2)*$AI68+INDEX(装备数值!$X$13:$AH$116,$T68*8+5,CT$2)*$AJ68+INDEX(装备数值!$X$13:$AH$116,$U68*8+6,CT$2)*$AK68+INDEX(装备数值!$X$13:$AH$116,$V68*8+7,CT$2)*$AL68+INDEX(装备数值!$X$13:$AH$116,$W68*8+8,CT$2)*$AM68</f>
        <v>8736</v>
      </c>
      <c r="CU68" s="14">
        <f>INDEX(装备数值!$X$13:$AH$116,$P68*8+1,CU$2)*$AF68+INDEX(装备数值!$X$13:$AH$116,$Q68*8+2,CU$2)*$AG68+INDEX(装备数值!$X$13:$AH$116,$S68*8+3,CU$2)*$AH68+INDEX(装备数值!$X$13:$AH$116,$R68*8+4,CU$2)*$AI68+INDEX(装备数值!$X$13:$AH$116,$T68*8+5,CU$2)*$AJ68+INDEX(装备数值!$X$13:$AH$116,$U68*8+6,CU$2)*$AK68+INDEX(装备数值!$X$13:$AH$116,$V68*8+7,CU$2)*$AL68+INDEX(装备数值!$X$13:$AH$116,$W68*8+8,CU$2)*$AM68</f>
        <v>8736</v>
      </c>
      <c r="CV68" s="14">
        <f>INDEX(装备数值!$X$13:$AH$116,$P68*8+1,CV$2)*$AF68+INDEX(装备数值!$X$13:$AH$116,$Q68*8+2,CV$2)*$AG68+INDEX(装备数值!$X$13:$AH$116,$S68*8+3,CV$2)*$AH68+INDEX(装备数值!$X$13:$AH$116,$R68*8+4,CV$2)*$AI68+INDEX(装备数值!$X$13:$AH$116,$T68*8+5,CV$2)*$AJ68+INDEX(装备数值!$X$13:$AH$116,$U68*8+6,CV$2)*$AK68+INDEX(装备数值!$X$13:$AH$116,$V68*8+7,CV$2)*$AL68+INDEX(装备数值!$X$13:$AH$116,$W68*8+8,CV$2)*$AM68</f>
        <v>26</v>
      </c>
      <c r="CW68" s="14">
        <f>INDEX(装备数值!$X$13:$AH$116,$P68*8+1,CW$2)*$AF68+INDEX(装备数值!$X$13:$AH$116,$Q68*8+2,CW$2)*$AG68+INDEX(装备数值!$X$13:$AH$116,$S68*8+3,CW$2)*$AH68+INDEX(装备数值!$X$13:$AH$116,$R68*8+4,CW$2)*$AI68+INDEX(装备数值!$X$13:$AH$116,$T68*8+5,CW$2)*$AJ68+INDEX(装备数值!$X$13:$AH$116,$U68*8+6,CW$2)*$AK68+INDEX(装备数值!$X$13:$AH$116,$V68*8+7,CW$2)*$AL68+INDEX(装备数值!$X$13:$AH$116,$W68*8+8,CW$2)*$AM68</f>
        <v>26</v>
      </c>
      <c r="CY68" s="14">
        <f>INDEX(装备数值!$AN$17:$AN$117,MATCH(MIN($X68:$AE68),装备数值!$AO$17:$AO$117,1))</f>
        <v>19</v>
      </c>
      <c r="CZ68" s="14">
        <f>IF(COUNTIF($P68:$W68,"&gt;"&amp;0)=8,INDEX(装备数值!AR$17:AR$117,$CY68+1),0)</f>
        <v>4560</v>
      </c>
      <c r="DA68" s="14">
        <f>IF(COUNTIF($P68:$W68,"&gt;"&amp;0)=8,INDEX(装备数值!AS$17:AS$117,$CY68+1),0)</f>
        <v>34200</v>
      </c>
      <c r="DB68" s="14">
        <f>IF(COUNTIF($P68:$W68,"&gt;"&amp;0)=8,INDEX(装备数值!AT$17:AT$117,$CY68+1),0)</f>
        <v>2280</v>
      </c>
      <c r="DC68" s="14">
        <f>IF(COUNTIF($P68:$W68,"&gt;"&amp;0)=8,INDEX(装备数值!AU$17:AU$117,$CY68+1),0)</f>
        <v>45600</v>
      </c>
      <c r="DD68" s="14">
        <f>IF(COUNTIF($P68:$W68,"&gt;"&amp;0)=8,INDEX(装备数值!AV$17:AV$117,$CY68+1),0)</f>
        <v>874</v>
      </c>
      <c r="DF68" s="14">
        <f>INDEX(装备数值!$AY$17:$AY$77,MATCH(MIN($AF68:$AM68),装备数值!$AZ$17:$AZ$77,1))</f>
        <v>13</v>
      </c>
      <c r="DG68" s="26">
        <f>INDEX(装备数值!BA$17:BA$77,通天塔!DF68+1)</f>
        <v>0.13</v>
      </c>
      <c r="DH68" s="26">
        <f>INDEX(装备数值!BA$17:BA$77,通天塔!DF68+1)</f>
        <v>0.13</v>
      </c>
      <c r="DJ68" s="14">
        <f t="shared" si="40"/>
        <v>17</v>
      </c>
      <c r="DK68" s="14">
        <f>VLOOKUP(DJ68,军阶与晶片数值!$W$6:$X$27,2)</f>
        <v>4</v>
      </c>
      <c r="DL68" s="14">
        <f>INDEX(军阶与晶片数值!Y$6:Y$27,$DK68+1)</f>
        <v>400</v>
      </c>
      <c r="DM68" s="14">
        <f>INDEX(军阶与晶片数值!Z$6:Z$27,$DK68+1)</f>
        <v>400</v>
      </c>
      <c r="DN68" s="14">
        <f>INDEX(军阶与晶片数值!AA$6:AA$27,$DK68+1)</f>
        <v>400</v>
      </c>
      <c r="DO68" s="14">
        <f>INDEX(军阶与晶片数值!AB$6:AB$27,$DK68+1)</f>
        <v>400</v>
      </c>
      <c r="DP68" s="29">
        <f>INDEX(军阶与晶片数值!AC$6:AC$27,$DK68+1)</f>
        <v>20</v>
      </c>
      <c r="DQ68" s="29">
        <f>INDEX(军阶与晶片数值!AD$6:AD$27,$DK68+1)</f>
        <v>10</v>
      </c>
      <c r="DS68" s="26">
        <f>INDEX(军阶与晶片数值!I$6:I$16,AN68+1)</f>
        <v>0.03</v>
      </c>
      <c r="DT68" s="26">
        <f>INDEX(军阶与晶片数值!M$6:M$16,AO68+1)</f>
        <v>6.5000000000000002E-2</v>
      </c>
      <c r="DU68" s="26">
        <f>INDEX(军阶与晶片数值!J$6:J$16,AP68+1)</f>
        <v>6.5000000000000002E-2</v>
      </c>
      <c r="DV68" s="26">
        <f>INDEX(军阶与晶片数值!K$6:K$16,AQ68+1)</f>
        <v>0.13</v>
      </c>
      <c r="DW68" s="26">
        <f>INDEX(军阶与晶片数值!L$6:L$16,AR68+1)</f>
        <v>0.13</v>
      </c>
      <c r="DX68" s="28">
        <f>INDEX(军阶与晶片数值!N$6:N$16,AS68+1)</f>
        <v>0</v>
      </c>
      <c r="DY68" s="28">
        <f>INDEX(军阶与晶片数值!O$6:O$16,AT68+1)</f>
        <v>0</v>
      </c>
      <c r="DZ68" s="28">
        <f>INDEX(军阶与晶片数值!P$6:P$16,AU68+1)</f>
        <v>0</v>
      </c>
      <c r="EA68" s="28">
        <f>INDEX(军阶与晶片数值!Q$6:Q$16,AV68+1)</f>
        <v>0</v>
      </c>
      <c r="EB68" s="26">
        <f>INDEX(军阶与晶片数值!R$6:R$16,AW68+1)</f>
        <v>0.06</v>
      </c>
      <c r="EC68" s="26">
        <f>INDEX(军阶与晶片数值!S$6:S$16,AX68+1)</f>
        <v>0.02</v>
      </c>
      <c r="ED68" s="26">
        <f>INDEX(军阶与晶片数值!T$6:T$16,AY68+1)</f>
        <v>0</v>
      </c>
      <c r="EE68" s="26">
        <f>INDEX(军阶与晶片数值!U$6:U$16,AZ68+1)</f>
        <v>0</v>
      </c>
      <c r="EG68" s="26">
        <f>INDEX(军阶与晶片数值!$C$6:$C$36,通天塔!$BA68+1)</f>
        <v>0.55000000000000004</v>
      </c>
      <c r="EH68" s="26">
        <f>INDEX(军阶与晶片数值!$C$6:$C$36,通天塔!$BA68+1)</f>
        <v>0.55000000000000004</v>
      </c>
      <c r="EI68" s="26">
        <f>INDEX(军阶与晶片数值!$C$6:$C$36,通天塔!$BA68+1)</f>
        <v>0.55000000000000004</v>
      </c>
      <c r="EJ68" s="26">
        <f>INDEX(军阶与晶片数值!$C$6:$C$36,通天塔!$BA68+1)</f>
        <v>0.55000000000000004</v>
      </c>
      <c r="EK68" s="26">
        <f>INDEX(军阶与晶片数值!$C$6:$C$36,通天塔!$BA68+1)</f>
        <v>0.55000000000000004</v>
      </c>
      <c r="EM68" s="14">
        <f>INDEX(战舰突破!$H$6:$H$18,通天塔!$J68+1)+INDEX(战舰突破!$H$23:$H$35,通天塔!$K68+1)+INDEX(战舰突破!$H$40:$H$52,通天塔!$L68+1)</f>
        <v>200</v>
      </c>
      <c r="EN68" s="14">
        <f>INDEX(战舰突破!$I$6:$I$18,通天塔!$J68+1)+INDEX(战舰突破!$I$23:$I$35,通天塔!$K68+1)+INDEX(战舰突破!$I$40:$I$52,通天塔!$L68+1)</f>
        <v>200</v>
      </c>
      <c r="EO68" s="14">
        <f>INDEX(战舰突破!$J$6:$J$18,通天塔!$J68+1)+INDEX(战舰突破!$J$23:$J$35,通天塔!$K68+1)+INDEX(战舰突破!$J$40:$J$52,通天塔!$L68+1)</f>
        <v>0</v>
      </c>
      <c r="EP68" s="14">
        <f>INDEX(战舰突破!$K$6:$K$18,通天塔!$J68+1)+INDEX(战舰突破!$K$23:$K$35,通天塔!$K68+1)+INDEX(战舰突破!$K$40:$K$52,通天塔!$L68+1)</f>
        <v>0</v>
      </c>
      <c r="EQ68" s="14">
        <f>INDEX(战舰突破!$L$6:$L$18,通天塔!$J68+1)+INDEX(战舰突破!$L$23:$L$35,通天塔!$K68+1)+INDEX(战舰突破!$L$40:$L$52,通天塔!$L68+1)</f>
        <v>200</v>
      </c>
      <c r="ER68" s="18">
        <f>INDEX(战舰突破!$N$6:$N$18,通天塔!$J68+1)+INDEX(战舰突破!$N$23:$N$35,通天塔!$K68+1)+INDEX(战舰突破!$N$40:$N$52,通天塔!$L68+1)</f>
        <v>0</v>
      </c>
      <c r="ES68" s="18">
        <f>INDEX(战舰突破!$O$6:$O$18,通天塔!$J68+1)+INDEX(战舰突破!$O$23:$O$35,通天塔!$K68+1)+INDEX(战舰突破!$O$40:$O$52,通天塔!$L68+1)</f>
        <v>0</v>
      </c>
      <c r="ET68" s="18">
        <f>INDEX(战舰突破!$P$6:$P$18,通天塔!$J68+1)+INDEX(战舰突破!$P$23:$P$35,通天塔!$K68+1)+INDEX(战舰突破!$P$40:$P$52,通天塔!$L68+1)</f>
        <v>0</v>
      </c>
      <c r="EU68" s="18">
        <f>INDEX(战舰突破!$Q$6:$Q$18,通天塔!$J68+1)+INDEX(战舰突破!$Q$23:$Q$35,通天塔!$K68+1)+INDEX(战舰突破!$Q$40:$Q$52,通天塔!$L68+1)</f>
        <v>0</v>
      </c>
      <c r="EV68" s="18">
        <f>INDEX(战舰突破!$R$6:$R$18,通天塔!$J68+1)+INDEX(战舰突破!$R$23:$R$35,通天塔!$K68+1)+INDEX(战舰突破!$R$40:$R$52,通天塔!$L68+1)</f>
        <v>0</v>
      </c>
      <c r="EW68" s="18">
        <f>INDEX(战舰突破!$M$6:$M$18,通天塔!$J68+1)+INDEX(战舰突破!$M$23:$M$35,通天塔!$K68+1)+INDEX(战舰突破!$M$40:$M$52,通天塔!$L68+1)</f>
        <v>0.2</v>
      </c>
      <c r="EX68" s="22">
        <f>INDEX(战舰突破!$W$6:$W$18,通天塔!$J68+1)+INDEX(战舰突破!$W$23:$W$35,通天塔!$K68+1)+INDEX(战舰突破!$W$40:$W$52,通天塔!$L68+1)</f>
        <v>0.5</v>
      </c>
      <c r="FA68" s="14">
        <f>INDEX(战舰突破!$S$6:$S$18,通天塔!$J68+1)</f>
        <v>0</v>
      </c>
      <c r="FB68" s="14">
        <f>INDEX(战舰突破!$T$6:$T$18,通天塔!$J68+1)</f>
        <v>0.5</v>
      </c>
      <c r="FC68" s="14">
        <f>INDEX(战舰突破!$U$6:$U$18,通天塔!$J68+1)</f>
        <v>0.1</v>
      </c>
      <c r="FD68" s="14">
        <f>INDEX(战舰突破!$V$6:$V$18,通天塔!$J68+1)</f>
        <v>0</v>
      </c>
      <c r="FE68" s="14">
        <f>INDEX(战舰突破!$X$6:$X$18,通天塔!$J68+1)</f>
        <v>6</v>
      </c>
      <c r="FG68" s="14">
        <f>INDEX(战舰突破!$S$23:$S$35,通天塔!$J68+1)</f>
        <v>0.6</v>
      </c>
      <c r="FH68" s="14">
        <f>INDEX(战舰突破!$T$23:$T$35,通天塔!$J68+1)</f>
        <v>0.25</v>
      </c>
      <c r="FI68" s="14">
        <f>INDEX(战舰突破!$U$23:$U$35,通天塔!$J68+1)</f>
        <v>0.1</v>
      </c>
      <c r="FJ68" s="14">
        <f>INDEX(战舰突破!$V$23:$V$35,通天塔!$J68+1)</f>
        <v>0</v>
      </c>
      <c r="FK68" s="14">
        <f>INDEX(战舰突破!$X$23:$X$35,通天塔!$J68+1)</f>
        <v>90</v>
      </c>
      <c r="FM68" s="14">
        <f>INDEX(战舰突破!$S$40:$S$52,通天塔!$J68+1)</f>
        <v>0.6</v>
      </c>
      <c r="FN68" s="14">
        <f>INDEX(战舰突破!$T$40:$T$52,通天塔!$J68+1)</f>
        <v>0.25</v>
      </c>
      <c r="FO68" s="14">
        <f>INDEX(战舰突破!$U$40:$U$52,通天塔!$J68+1)</f>
        <v>0.1</v>
      </c>
      <c r="FP68" s="14">
        <f>INDEX(战舰突破!$V$40:$V$52,通天塔!$J68+1)</f>
        <v>0</v>
      </c>
      <c r="FQ68" s="14">
        <f>INDEX(战舰突破!$X$40:$X$52,通天塔!$J68+1)</f>
        <v>150</v>
      </c>
      <c r="FT68" s="14">
        <f t="shared" si="41"/>
        <v>124831</v>
      </c>
      <c r="FU68" s="14">
        <f t="shared" si="42"/>
        <v>125368</v>
      </c>
      <c r="FV68" s="14">
        <f t="shared" si="43"/>
        <v>112072</v>
      </c>
      <c r="FW68" s="14">
        <f t="shared" si="44"/>
        <v>987052</v>
      </c>
      <c r="FX68" s="14">
        <f t="shared" si="45"/>
        <v>64597</v>
      </c>
      <c r="FY68" s="14">
        <f t="shared" si="46"/>
        <v>1553776</v>
      </c>
      <c r="FZ68" s="14">
        <f t="shared" si="47"/>
        <v>33052</v>
      </c>
      <c r="GA68" s="28">
        <f t="shared" si="48"/>
        <v>9136</v>
      </c>
      <c r="GB68" s="28">
        <f t="shared" si="49"/>
        <v>9136</v>
      </c>
      <c r="GC68" s="28">
        <f t="shared" si="50"/>
        <v>9136</v>
      </c>
      <c r="GD68" s="28">
        <f t="shared" si="51"/>
        <v>9136</v>
      </c>
      <c r="GE68" s="28">
        <f t="shared" si="52"/>
        <v>1.1978</v>
      </c>
      <c r="GF68" s="28">
        <f t="shared" si="53"/>
        <v>1.1525999999999998</v>
      </c>
      <c r="GG68" s="28">
        <f t="shared" si="54"/>
        <v>0</v>
      </c>
      <c r="GH68" s="28">
        <f t="shared" si="55"/>
        <v>19.03</v>
      </c>
      <c r="GI68" s="14">
        <f t="shared" si="56"/>
        <v>1</v>
      </c>
      <c r="GJ68" s="14">
        <f t="shared" si="57"/>
        <v>1.6</v>
      </c>
      <c r="GK68" s="14">
        <f t="shared" si="58"/>
        <v>1.6</v>
      </c>
      <c r="GL68" s="18">
        <f t="shared" si="59"/>
        <v>1.7</v>
      </c>
      <c r="GM68" s="18">
        <f t="shared" si="60"/>
        <v>1.45</v>
      </c>
      <c r="GN68" s="18">
        <f t="shared" si="61"/>
        <v>1.45</v>
      </c>
      <c r="GO68" s="29">
        <f t="shared" si="123"/>
        <v>9286</v>
      </c>
      <c r="GP68" s="29">
        <f t="shared" si="123"/>
        <v>9586</v>
      </c>
      <c r="GQ68" s="29">
        <f t="shared" si="123"/>
        <v>9586</v>
      </c>
      <c r="GR68" s="26">
        <f t="shared" si="63"/>
        <v>0.1</v>
      </c>
      <c r="GS68" s="26">
        <f t="shared" si="64"/>
        <v>0.1</v>
      </c>
      <c r="GT68" s="26">
        <f t="shared" si="65"/>
        <v>0.1</v>
      </c>
      <c r="GU68" s="14">
        <f t="shared" si="66"/>
        <v>2</v>
      </c>
      <c r="GV68" s="14">
        <f t="shared" si="67"/>
        <v>2</v>
      </c>
      <c r="GW68" s="14">
        <f t="shared" si="68"/>
        <v>2</v>
      </c>
      <c r="GX68" s="14">
        <f t="shared" si="69"/>
        <v>6</v>
      </c>
      <c r="GY68" s="14">
        <f t="shared" si="70"/>
        <v>90</v>
      </c>
      <c r="GZ68" s="14">
        <f t="shared" si="71"/>
        <v>150</v>
      </c>
      <c r="HA68">
        <v>64</v>
      </c>
      <c r="HB68" s="14">
        <f t="shared" si="72"/>
        <v>16928517</v>
      </c>
      <c r="HD68" s="14">
        <f t="shared" si="73"/>
        <v>128117</v>
      </c>
      <c r="HE68" s="14">
        <f t="shared" si="74"/>
        <v>62385</v>
      </c>
      <c r="HF68" s="29">
        <f t="shared" si="75"/>
        <v>8770</v>
      </c>
      <c r="HG68" s="29">
        <f t="shared" si="76"/>
        <v>6101</v>
      </c>
      <c r="HH68" s="29">
        <f t="shared" si="77"/>
        <v>6589</v>
      </c>
      <c r="HI68" s="29">
        <f t="shared" si="78"/>
        <v>6150</v>
      </c>
      <c r="HJ68" s="14">
        <f t="shared" si="79"/>
        <v>1.1978</v>
      </c>
      <c r="HK68" s="14">
        <f t="shared" si="80"/>
        <v>1.1525999999999998</v>
      </c>
      <c r="HL68" s="14">
        <f t="shared" si="81"/>
        <v>36227</v>
      </c>
      <c r="HM68" s="14">
        <f t="shared" si="82"/>
        <v>56413</v>
      </c>
      <c r="HN68" s="26">
        <f t="shared" si="83"/>
        <v>0.39540588760035678</v>
      </c>
      <c r="HO68" s="26">
        <f t="shared" si="84"/>
        <v>0.65830329914055996</v>
      </c>
      <c r="HP68" s="29">
        <f t="shared" si="85"/>
        <v>14093</v>
      </c>
      <c r="HQ68" s="29">
        <f t="shared" si="86"/>
        <v>58256</v>
      </c>
      <c r="HR68" s="29">
        <f t="shared" si="87"/>
        <v>63552</v>
      </c>
      <c r="HS68" s="26">
        <f t="shared" si="88"/>
        <v>0.44519182547642921</v>
      </c>
      <c r="HT68" s="26">
        <f t="shared" si="89"/>
        <v>0.46869984954864596</v>
      </c>
      <c r="HU68" s="26">
        <f t="shared" si="90"/>
        <v>0.46869984954864596</v>
      </c>
      <c r="HV68" s="26">
        <f t="shared" si="91"/>
        <v>4.5191825476429193E-2</v>
      </c>
      <c r="HW68" s="29">
        <f t="shared" si="114"/>
        <v>1.4</v>
      </c>
      <c r="HX68" s="29">
        <f t="shared" si="115"/>
        <v>2.2776128385155467</v>
      </c>
      <c r="HY68" s="29">
        <f t="shared" si="116"/>
        <v>2.2776128385155467</v>
      </c>
      <c r="HZ68" s="29">
        <f t="shared" si="117"/>
        <v>98650.999999999985</v>
      </c>
      <c r="IA68" s="29">
        <f t="shared" si="118"/>
        <v>88456.409013707787</v>
      </c>
      <c r="IB68" s="29">
        <f t="shared" si="119"/>
        <v>72373.425556670016</v>
      </c>
      <c r="IC68" s="29">
        <f t="shared" si="120"/>
        <v>728466</v>
      </c>
      <c r="ID68" s="14">
        <f t="shared" si="92"/>
        <v>259480.83</v>
      </c>
      <c r="IH68" s="14">
        <v>1</v>
      </c>
      <c r="II68" s="14">
        <v>1</v>
      </c>
      <c r="IJ68" s="14">
        <v>480</v>
      </c>
      <c r="IK68" s="14">
        <v>80</v>
      </c>
      <c r="IL68" s="14">
        <v>60</v>
      </c>
      <c r="IM68" s="23">
        <f t="shared" si="93"/>
        <v>48798122</v>
      </c>
      <c r="IN68" s="23">
        <f t="shared" si="110"/>
        <v>1</v>
      </c>
      <c r="IO68" s="23">
        <f t="shared" si="111"/>
        <v>48798.12</v>
      </c>
      <c r="IP68" s="23">
        <f t="shared" si="112"/>
        <v>58748933</v>
      </c>
      <c r="IQ68" s="23">
        <f t="shared" si="96"/>
        <v>1</v>
      </c>
      <c r="IR68" s="23">
        <f t="shared" si="97"/>
        <v>58748.93</v>
      </c>
      <c r="IS68" s="14">
        <v>1</v>
      </c>
      <c r="IT68" s="14">
        <v>1</v>
      </c>
      <c r="IU68" s="14">
        <v>240</v>
      </c>
      <c r="IV68" s="14">
        <v>40</v>
      </c>
      <c r="IW68" s="14">
        <v>30</v>
      </c>
      <c r="IX68" s="23">
        <f>INT(($HP68*$GI68*IU68*$HW68+$HQ68*$GJ68*$HX68*IV68+$HR68*$GK68*$HY68*IW68)+$IC68*IS68+($HQ68*$GJ68*$HX68*IT68*5*6/1.5+$HR68*$GK68*$HY68*IT68*5*6/2))</f>
        <v>28623210</v>
      </c>
      <c r="IY68" s="23">
        <f t="shared" si="98"/>
        <v>1</v>
      </c>
      <c r="IZ68" s="23">
        <f t="shared" si="99"/>
        <v>28623.21</v>
      </c>
      <c r="JA68" s="23"/>
      <c r="JB68" s="23"/>
      <c r="JC68" s="23"/>
      <c r="JG68">
        <f t="shared" si="121"/>
        <v>1.312899578671803</v>
      </c>
      <c r="JH68">
        <f t="shared" si="122"/>
        <v>1.5725911153330856</v>
      </c>
      <c r="JJ68" s="14">
        <v>10</v>
      </c>
      <c r="JK68" s="14">
        <v>2</v>
      </c>
      <c r="JL68" s="14">
        <v>1.5</v>
      </c>
      <c r="JM68" s="23">
        <f>INT(($HP68*$GI68*$HW68*JJ68+$HQ68*$GJ68*$HX68*JK68+$HR68*$GK68*$HY68*JL68))</f>
        <v>969285</v>
      </c>
      <c r="JN68" s="23">
        <f t="shared" si="100"/>
        <v>0</v>
      </c>
      <c r="JO68" s="23">
        <f t="shared" si="101"/>
        <v>969285</v>
      </c>
      <c r="JP68" s="14">
        <v>30</v>
      </c>
      <c r="JQ68" s="14">
        <v>6</v>
      </c>
      <c r="JR68" s="14">
        <v>4</v>
      </c>
      <c r="JS68" s="23">
        <f>INT(($HP68*$GI68*$HW68*JP68+$HQ68*$GJ68*$HX68*JQ68+$HR68*$GK68*$HY68*JR68))</f>
        <v>2792058</v>
      </c>
      <c r="JT68" s="23">
        <f t="shared" si="102"/>
        <v>1</v>
      </c>
      <c r="JU68" s="23">
        <f t="shared" si="103"/>
        <v>2792.06</v>
      </c>
      <c r="JW68" s="23">
        <f t="shared" si="104"/>
        <v>3722744</v>
      </c>
      <c r="JX68" s="23">
        <f t="shared" si="105"/>
        <v>1</v>
      </c>
      <c r="JY68" s="23">
        <f t="shared" si="106"/>
        <v>3722.74</v>
      </c>
      <c r="JZ68" s="23">
        <f t="shared" si="113"/>
        <v>1453928</v>
      </c>
      <c r="KA68" s="23">
        <f t="shared" si="108"/>
        <v>1</v>
      </c>
      <c r="KB68" s="23">
        <f t="shared" si="109"/>
        <v>1453.93</v>
      </c>
    </row>
    <row r="69" spans="1:288" ht="16.5" x14ac:dyDescent="0.2">
      <c r="A69">
        <v>34</v>
      </c>
      <c r="B69">
        <v>840</v>
      </c>
      <c r="C69" s="14">
        <f t="shared" si="39"/>
        <v>1</v>
      </c>
      <c r="D69" s="14">
        <v>65</v>
      </c>
      <c r="E69" s="14" t="s">
        <v>751</v>
      </c>
      <c r="F69" s="14">
        <v>195</v>
      </c>
      <c r="G69" s="14">
        <v>195</v>
      </c>
      <c r="H69" s="14">
        <v>195</v>
      </c>
      <c r="I69" s="14">
        <v>195</v>
      </c>
      <c r="J69" s="14">
        <v>5</v>
      </c>
      <c r="K69" s="14">
        <v>5</v>
      </c>
      <c r="L69" s="14">
        <v>4</v>
      </c>
      <c r="M69" s="14">
        <v>2</v>
      </c>
      <c r="N69" s="14">
        <v>2</v>
      </c>
      <c r="O69" s="14">
        <v>2</v>
      </c>
      <c r="P69" s="14">
        <v>5</v>
      </c>
      <c r="Q69" s="14">
        <v>5</v>
      </c>
      <c r="R69" s="14">
        <v>5</v>
      </c>
      <c r="S69" s="14">
        <v>5</v>
      </c>
      <c r="T69" s="14">
        <v>5</v>
      </c>
      <c r="U69" s="14">
        <v>5</v>
      </c>
      <c r="V69" s="14">
        <v>5</v>
      </c>
      <c r="W69" s="14">
        <v>5</v>
      </c>
      <c r="X69" s="14">
        <v>195</v>
      </c>
      <c r="Y69" s="14">
        <v>195</v>
      </c>
      <c r="Z69" s="14">
        <v>195</v>
      </c>
      <c r="AA69" s="14">
        <v>195</v>
      </c>
      <c r="AB69" s="14">
        <v>195</v>
      </c>
      <c r="AC69" s="14">
        <v>195</v>
      </c>
      <c r="AD69" s="14">
        <v>195</v>
      </c>
      <c r="AE69" s="14">
        <v>195</v>
      </c>
      <c r="AF69" s="14">
        <v>26</v>
      </c>
      <c r="AG69" s="14">
        <v>26</v>
      </c>
      <c r="AH69" s="14">
        <v>26</v>
      </c>
      <c r="AI69" s="14">
        <v>26</v>
      </c>
      <c r="AJ69" s="14">
        <v>26</v>
      </c>
      <c r="AK69" s="14">
        <v>26</v>
      </c>
      <c r="AL69" s="14">
        <v>26</v>
      </c>
      <c r="AM69" s="14">
        <v>26</v>
      </c>
      <c r="AN69" s="14">
        <v>2</v>
      </c>
      <c r="AO69" s="14">
        <v>3</v>
      </c>
      <c r="AP69" s="14">
        <v>3</v>
      </c>
      <c r="AQ69" s="14">
        <v>3</v>
      </c>
      <c r="AR69" s="14">
        <v>3</v>
      </c>
      <c r="AS69" s="14">
        <v>0</v>
      </c>
      <c r="AT69" s="14">
        <v>0</v>
      </c>
      <c r="AU69" s="14">
        <v>0</v>
      </c>
      <c r="AV69" s="14">
        <v>0</v>
      </c>
      <c r="AW69" s="14">
        <v>2</v>
      </c>
      <c r="AX69" s="14">
        <v>1</v>
      </c>
      <c r="AY69" s="14">
        <v>0</v>
      </c>
      <c r="AZ69" s="14">
        <v>0</v>
      </c>
      <c r="BA69" s="14">
        <v>11</v>
      </c>
      <c r="BD69" s="33"/>
      <c r="BF69" s="14">
        <f>ROUND((INDEX(新战舰养成!S$6:S$18,通天塔!$J69+1)+INDEX(新战舰养成!D$6:D$18,通天塔!$J69+1)*(通天塔!$G69-1))*INDEX(战舰突破!$D$6:$D$18,通天塔!$M69+1),0)</f>
        <v>22486</v>
      </c>
      <c r="BG69" s="14">
        <f>ROUND((INDEX(新战舰养成!T$6:T$18,通天塔!$J69+1)+INDEX(新战舰养成!E$6:E$18,通天塔!$J69+1)*(通天塔!$G69-1))*INDEX(战舰突破!$D$6:$D$18,通天塔!$M69+1),0)</f>
        <v>179813</v>
      </c>
      <c r="BH69" s="14">
        <f>ROUND((INDEX(新战舰养成!U$6:U$18,通天塔!$J69+1)+INDEX(新战舰养成!F$6:F$18,通天塔!$J69+1)*(通天塔!$G69-1))*INDEX(战舰突破!$D$6:$D$18,通天塔!$M69+1),0)</f>
        <v>11338</v>
      </c>
      <c r="BI69" s="14">
        <f>ROUND((INDEX(新战舰养成!V$6:V$18,通天塔!$J69+1)+INDEX(新战舰养成!G$6:G$18,通天塔!$J69+1)*(通天塔!$G69-1))*INDEX(战舰突破!$D$6:$D$18,通天塔!$M69+1),0)</f>
        <v>360</v>
      </c>
      <c r="BJ69" s="14">
        <f>ROUND((INDEX(新战舰养成!W$6:W$18,通天塔!$J69+1)+INDEX(新战舰养成!H$6:H$18,通天塔!$J69+1)*(通天塔!$G69-1))*INDEX(战舰突破!$D$6:$D$18,通天塔!$M69+1),0)</f>
        <v>5</v>
      </c>
      <c r="BL69" s="14">
        <f>IF($H69&gt;0,ROUND((INDEX(新战舰养成!X$6:X$18,通天塔!$K69+1)+INDEX(新战舰养成!I$6:I$18,通天塔!$K69+1)*(通天塔!$H69-1))*INDEX(战舰突破!$D$6:$D$18,通天塔!$N69+1),0),0)</f>
        <v>22822</v>
      </c>
      <c r="BM69" s="14">
        <f>IF($H69&gt;0,ROUND((INDEX(新战舰养成!Y$6:Y$18,通天塔!$K69+1)+INDEX(新战舰养成!J$6:J$18,通天塔!$K69+1)*(通天塔!$H69-1))*INDEX(战舰突破!$D$6:$D$18,通天塔!$N69+1),0),0)</f>
        <v>0</v>
      </c>
      <c r="BN69" s="14">
        <f>IF($H69&gt;0,ROUND((INDEX(新战舰养成!Z$6:Z$18,通天塔!$K69+1)+INDEX(新战舰养成!K$6:K$18,通天塔!$K69+1)*(通天塔!$H69-1))*INDEX(战舰突破!$D$6:$D$18,通天塔!$N69+1),0),0)</f>
        <v>0</v>
      </c>
      <c r="BO69" s="14">
        <f>IF($H69&gt;0,ROUND((INDEX(新战舰养成!AA$6:AA$18,通天塔!$K69+1)+INDEX(新战舰养成!L$6:L$18,通天塔!$K69+1)*(通天塔!$H69-1))*INDEX(战舰突破!$D$6:$D$18,通天塔!$N69+1),0),0)</f>
        <v>224856</v>
      </c>
      <c r="BP69" s="14">
        <f>IF($H69&gt;0,ROUND((INDEX(新战舰养成!AB$6:AB$18,通天塔!$K69+1)+INDEX(新战舰养成!M$6:M$18,通天塔!$K69+1)*(通天塔!$H69-1))*INDEX(战舰突破!$D$6:$D$18,通天塔!$N69+1),0),0)</f>
        <v>4409</v>
      </c>
      <c r="BR69" s="14">
        <f>IF($I69&gt;0,ROUND((INDEX(新战舰养成!AC$6:AC$18,通天塔!$L69+1)+INDEX(新战舰养成!I$6:I$18,通天塔!$L69+1)*(通天塔!$I69-1))*INDEX(战舰突破!$D$6:$D$18,通天塔!$O69+1),0),0)</f>
        <v>14446</v>
      </c>
      <c r="BS69" s="14">
        <f>IF($I69&gt;0,ROUND((INDEX(新战舰养成!AD$6:AD$18,通天塔!$L69+1)+INDEX(新战舰养成!J$6:J$18,通天塔!$L69+1)*(通天塔!$I69-1))*INDEX(战舰突破!$D$6:$D$18,通天塔!$O69+1),0),0)</f>
        <v>0</v>
      </c>
      <c r="BT69" s="14">
        <f>IF($I69&gt;0,ROUND((INDEX(新战舰养成!AE$6:AE$18,通天塔!$L69+1)+INDEX(新战舰养成!K$6:K$18,通天塔!$L69+1)*(通天塔!$I69-1))*INDEX(战舰突破!$D$6:$D$18,通天塔!$O69+1),0),0)</f>
        <v>0</v>
      </c>
      <c r="BU69" s="14">
        <f>IF($I69&gt;0,ROUND((INDEX(新战舰养成!AF$6:AF$18,通天塔!$L69+1)+INDEX(新战舰养成!L$6:L$18,通天塔!$L69+1)*(通天塔!$I69-1))*INDEX(战舰突破!$D$6:$D$18,通天塔!$O69+1),0),0)</f>
        <v>106116</v>
      </c>
      <c r="BV69" s="14">
        <f>IF($I69&gt;0,ROUND((INDEX(新战舰养成!AG$6:AG$18,通天塔!$L69+1)+INDEX(新战舰养成!M$6:M$18,通天塔!$L69+1)*(通天塔!$I69-1))*INDEX(战舰突破!$D$6:$D$18,通天塔!$O69+1),0),0)</f>
        <v>3377</v>
      </c>
      <c r="BY69" s="14">
        <f>(INDEX(装备数值!$C$13:$G$116,通天塔!$P69*8+1,BY$2)+INDEX(装备数值!$C$13:$G$116,通天塔!$Q69*8+2,BY$2)+INDEX(装备数值!$C$13:$G$116,通天塔!$S69*8+3,BY$2)+INDEX(装备数值!$C$13:$G$116,通天塔!$R69*8+4,BY$2)+INDEX(装备数值!$C$13:$G$116,通天塔!$T69*8+5,BY$2)+INDEX(装备数值!$C$13:$G$116,通天塔!$U69*8+6,BY$2)+INDEX(装备数值!$C$13:$G$116,通天塔!$V69*8+7,BY$2)+INDEX(装备数值!$C$13:$G$116,通天塔!$W69*8+8,BY$2))</f>
        <v>11175</v>
      </c>
      <c r="BZ69" s="14">
        <f>(INDEX(装备数值!$C$13:$G$116,通天塔!$P69*8+1,BZ$2)+INDEX(装备数值!$C$13:$G$116,通天塔!$Q69*8+2,BZ$2)+INDEX(装备数值!$C$13:$G$116,通天塔!$S69*8+3,BZ$2)+INDEX(装备数值!$C$13:$G$116,通天塔!$R69*8+4,BZ$2)+INDEX(装备数值!$C$13:$G$116,通天塔!$T69*8+5,BZ$2)+INDEX(装备数值!$C$13:$G$116,通天塔!$U69*8+6,BZ$2)+INDEX(装备数值!$C$13:$G$116,通天塔!$V69*8+7,BZ$2)+INDEX(装备数值!$C$13:$G$116,通天塔!$W69*8+8,BZ$2))</f>
        <v>84375</v>
      </c>
      <c r="CA69" s="14">
        <f>(INDEX(装备数值!$C$13:$G$116,通天塔!$P69*8+1,CA$2)+INDEX(装备数值!$C$13:$G$116,通天塔!$Q69*8+2,CA$2)+INDEX(装备数值!$C$13:$G$116,通天塔!$S69*8+3,CA$2)+INDEX(装备数值!$C$13:$G$116,通天塔!$R69*8+4,CA$2)+INDEX(装备数值!$C$13:$G$116,通天塔!$T69*8+5,CA$2)+INDEX(装备数值!$C$13:$G$116,通天塔!$U69*8+6,CA$2)+INDEX(装备数值!$C$13:$G$116,通天塔!$V69*8+7,CA$2)+INDEX(装备数值!$C$13:$G$116,通天塔!$W69*8+8,CA$2))</f>
        <v>5550</v>
      </c>
      <c r="CB69" s="14">
        <f>(INDEX(装备数值!$C$13:$G$116,通天塔!$P69*8+1,CB$2)+INDEX(装备数值!$C$13:$G$116,通天塔!$Q69*8+2,CB$2)+INDEX(装备数值!$C$13:$G$116,通天塔!$S69*8+3,CB$2)+INDEX(装备数值!$C$13:$G$116,通天塔!$R69*8+4,CB$2)+INDEX(装备数值!$C$13:$G$116,通天塔!$T69*8+5,CB$2)+INDEX(装备数值!$C$13:$G$116,通天塔!$U69*8+6,CB$2)+INDEX(装备数值!$C$13:$G$116,通天塔!$V69*8+7,CB$2)+INDEX(装备数值!$C$13:$G$116,通天塔!$W69*8+8,CB$2))</f>
        <v>112500</v>
      </c>
      <c r="CC69" s="14">
        <f>(INDEX(装备数值!$C$13:$G$116,通天塔!$P69*8+1,CC$2)+INDEX(装备数值!$C$13:$G$116,通天塔!$Q69*8+2,CC$2)+INDEX(装备数值!$C$13:$G$116,通天塔!$S69*8+3,CC$2)+INDEX(装备数值!$C$13:$G$116,通天塔!$R69*8+4,CC$2)+INDEX(装备数值!$C$13:$G$116,通天塔!$T69*8+5,CC$2)+INDEX(装备数值!$C$13:$G$116,通天塔!$U69*8+6,CC$2)+INDEX(装备数值!$C$13:$G$116,通天塔!$V69*8+7,CC$2)+INDEX(装备数值!$C$13:$G$116,通天塔!$W69*8+8,CC$2))</f>
        <v>2250</v>
      </c>
      <c r="CF69" s="14">
        <f>INDEX(装备数值!$I$13:$M$116,通天塔!$P69*8+1,CF$2)*$X69+INDEX(装备数值!$I$13:$M$116,通天塔!$Q69*8+2,CF$2)*$Y69+INDEX(装备数值!$I$13:$M$116,通天塔!$S69*8+3,CF$2)*$Z69+INDEX(装备数值!$I$13:$M$116,通天塔!$R69*8+4,CF$2)*$AA69+INDEX(装备数值!$I$13:$M$116,通天塔!$T69*8+5,CF$2)*$AB69+INDEX(装备数值!$I$13:$M$116,通天塔!$U69*8+6,CF$2)*$AC69+INDEX(装备数值!$I$13:$M$116,通天塔!$V69*8+7,CF$2)*$AD69+INDEX(装备数值!$I$13:$M$116,通天塔!$W69*8+8,CF$2)*$AE69</f>
        <v>29055</v>
      </c>
      <c r="CG69" s="14">
        <f>INDEX(装备数值!$I$13:$M$116,通天塔!$P69*8+1,CG$2)*$X69+INDEX(装备数值!$I$13:$M$116,通天塔!$Q69*8+2,CG$2)*$Y69+INDEX(装备数值!$I$13:$M$116,通天塔!$S69*8+3,CG$2)*$Z69+INDEX(装备数值!$I$13:$M$116,通天塔!$R69*8+4,CG$2)*$AA69+INDEX(装备数值!$I$13:$M$116,通天塔!$T69*8+5,CG$2)*$AB69+INDEX(装备数值!$I$13:$M$116,通天塔!$U69*8+6,CG$2)*$AC69+INDEX(装备数值!$I$13:$M$116,通天塔!$V69*8+7,CG$2)*$AD69+INDEX(装备数值!$I$13:$M$116,通天塔!$W69*8+8,CG$2)*$AE69</f>
        <v>219375</v>
      </c>
      <c r="CH69" s="14">
        <f>INDEX(装备数值!$I$13:$M$116,通天塔!$P69*8+1,CH$2)*$X69+INDEX(装备数值!$I$13:$M$116,通天塔!$Q69*8+2,CH$2)*$Y69+INDEX(装备数值!$I$13:$M$116,通天塔!$S69*8+3,CH$2)*$Z69+INDEX(装备数值!$I$13:$M$116,通天塔!$R69*8+4,CH$2)*$AA69+INDEX(装备数值!$I$13:$M$116,通天塔!$T69*8+5,CH$2)*$AB69+INDEX(装备数值!$I$13:$M$116,通天塔!$U69*8+6,CH$2)*$AC69+INDEX(装备数值!$I$13:$M$116,通天塔!$V69*8+7,CH$2)*$AD69+INDEX(装备数值!$I$13:$M$116,通天塔!$W69*8+8,CH$2)*$AE69</f>
        <v>14430</v>
      </c>
      <c r="CI69" s="14">
        <f>INDEX(装备数值!$I$13:$M$116,通天塔!$P69*8+1,CI$2)*$X69+INDEX(装备数值!$I$13:$M$116,通天塔!$Q69*8+2,CI$2)*$Y69+INDEX(装备数值!$I$13:$M$116,通天塔!$S69*8+3,CI$2)*$Z69+INDEX(装备数值!$I$13:$M$116,通天塔!$R69*8+4,CI$2)*$AA69+INDEX(装备数值!$I$13:$M$116,通天塔!$T69*8+5,CI$2)*$AB69+INDEX(装备数值!$I$13:$M$116,通天塔!$U69*8+6,CI$2)*$AC69+INDEX(装备数值!$I$13:$M$116,通天塔!$V69*8+7,CI$2)*$AD69+INDEX(装备数值!$I$13:$M$116,通天塔!$W69*8+8,CI$2)*$AE69</f>
        <v>292500</v>
      </c>
      <c r="CJ69" s="14">
        <f>INDEX(装备数值!$I$13:$M$116,通天塔!$P69*8+1,CJ$2)*$X69+INDEX(装备数值!$I$13:$M$116,通天塔!$Q69*8+2,CJ$2)*$Y69+INDEX(装备数值!$I$13:$M$116,通天塔!$S69*8+3,CJ$2)*$Z69+INDEX(装备数值!$I$13:$M$116,通天塔!$R69*8+4,CJ$2)*$AA69+INDEX(装备数值!$I$13:$M$116,通天塔!$T69*8+5,CJ$2)*$AB69+INDEX(装备数值!$I$13:$M$116,通天塔!$U69*8+6,CJ$2)*$AC69+INDEX(装备数值!$I$13:$M$116,通天塔!$V69*8+7,CJ$2)*$AD69+INDEX(装备数值!$I$13:$M$116,通天塔!$W69*8+8,CJ$2)*$AE69</f>
        <v>5850</v>
      </c>
      <c r="CM69" s="14">
        <f>INDEX(装备数值!$X$13:$AH$116,$P69*8+1,CM$2)*$AF69+INDEX(装备数值!$X$13:$AH$116,$Q69*8+2,CM$2)*$AG69+INDEX(装备数值!$X$13:$AH$116,$S69*8+3,CM$2)*$AH69+INDEX(装备数值!$X$13:$AH$116,$R69*8+4,CM$2)*$AI69+INDEX(装备数值!$X$13:$AH$116,$T69*8+5,CM$2)*$AJ69+INDEX(装备数值!$X$13:$AH$116,$U69*8+6,CM$2)*$AK69+INDEX(装备数值!$X$13:$AH$116,$V69*8+7,CM$2)*$AL69+INDEX(装备数值!$X$13:$AH$116,$W69*8+8,CM$2)*$AM69</f>
        <v>11700</v>
      </c>
      <c r="CN69" s="14">
        <f>INDEX(装备数值!$X$13:$AH$116,$P69*8+1,CN$2)*$AF69+INDEX(装备数值!$X$13:$AH$116,$Q69*8+2,CN$2)*$AG69+INDEX(装备数值!$X$13:$AH$116,$S69*8+3,CN$2)*$AH69+INDEX(装备数值!$X$13:$AH$116,$R69*8+4,CN$2)*$AI69+INDEX(装备数值!$X$13:$AH$116,$T69*8+5,CN$2)*$AJ69+INDEX(装备数值!$X$13:$AH$116,$U69*8+6,CN$2)*$AK69+INDEX(装备数值!$X$13:$AH$116,$V69*8+7,CN$2)*$AL69+INDEX(装备数值!$X$13:$AH$116,$W69*8+8,CN$2)*$AM69</f>
        <v>87724</v>
      </c>
      <c r="CO69" s="14">
        <f>INDEX(装备数值!$X$13:$AH$116,$P69*8+1,CO$2)*$AF69+INDEX(装备数值!$X$13:$AH$116,$Q69*8+2,CO$2)*$AG69+INDEX(装备数值!$X$13:$AH$116,$S69*8+3,CO$2)*$AH69+INDEX(装备数值!$X$13:$AH$116,$R69*8+4,CO$2)*$AI69+INDEX(装备数值!$X$13:$AH$116,$T69*8+5,CO$2)*$AJ69+INDEX(装备数值!$X$13:$AH$116,$U69*8+6,CO$2)*$AK69+INDEX(装备数值!$X$13:$AH$116,$V69*8+7,CO$2)*$AL69+INDEX(装备数值!$X$13:$AH$116,$W69*8+8,CO$2)*$AM69</f>
        <v>5824</v>
      </c>
      <c r="CP69" s="14">
        <f>INDEX(装备数值!$X$13:$AH$116,$P69*8+1,CP$2)*$AF69+INDEX(装备数值!$X$13:$AH$116,$Q69*8+2,CP$2)*$AG69+INDEX(装备数值!$X$13:$AH$116,$S69*8+3,CP$2)*$AH69+INDEX(装备数值!$X$13:$AH$116,$R69*8+4,CP$2)*$AI69+INDEX(装备数值!$X$13:$AH$116,$T69*8+5,CP$2)*$AJ69+INDEX(装备数值!$X$13:$AH$116,$U69*8+6,CP$2)*$AK69+INDEX(装备数值!$X$13:$AH$116,$V69*8+7,CP$2)*$AL69+INDEX(装备数值!$X$13:$AH$116,$W69*8+8,CP$2)*$AM69</f>
        <v>117000</v>
      </c>
      <c r="CQ69" s="14">
        <f>INDEX(装备数值!$X$13:$AH$116,$P69*8+1,CQ$2)*$AF69+INDEX(装备数值!$X$13:$AH$116,$Q69*8+2,CQ$2)*$AG69+INDEX(装备数值!$X$13:$AH$116,$S69*8+3,CQ$2)*$AH69+INDEX(装备数值!$X$13:$AH$116,$R69*8+4,CQ$2)*$AI69+INDEX(装备数值!$X$13:$AH$116,$T69*8+5,CQ$2)*$AJ69+INDEX(装备数值!$X$13:$AH$116,$U69*8+6,CQ$2)*$AK69+INDEX(装备数值!$X$13:$AH$116,$V69*8+7,CQ$2)*$AL69+INDEX(装备数值!$X$13:$AH$116,$W69*8+8,CQ$2)*$AM69</f>
        <v>2340</v>
      </c>
      <c r="CR69" s="14">
        <f>INDEX(装备数值!$X$13:$AH$116,$P69*8+1,CR$2)*$AF69+INDEX(装备数值!$X$13:$AH$116,$Q69*8+2,CR$2)*$AG69+INDEX(装备数值!$X$13:$AH$116,$S69*8+3,CR$2)*$AH69+INDEX(装备数值!$X$13:$AH$116,$R69*8+4,CR$2)*$AI69+INDEX(装备数值!$X$13:$AH$116,$T69*8+5,CR$2)*$AJ69+INDEX(装备数值!$X$13:$AH$116,$U69*8+6,CR$2)*$AK69+INDEX(装备数值!$X$13:$AH$116,$V69*8+7,CR$2)*$AL69+INDEX(装备数值!$X$13:$AH$116,$W69*8+8,CR$2)*$AM69</f>
        <v>8736</v>
      </c>
      <c r="CS69" s="14">
        <f>INDEX(装备数值!$X$13:$AH$116,$P69*8+1,CS$2)*$AF69+INDEX(装备数值!$X$13:$AH$116,$Q69*8+2,CS$2)*$AG69+INDEX(装备数值!$X$13:$AH$116,$S69*8+3,CS$2)*$AH69+INDEX(装备数值!$X$13:$AH$116,$R69*8+4,CS$2)*$AI69+INDEX(装备数值!$X$13:$AH$116,$T69*8+5,CS$2)*$AJ69+INDEX(装备数值!$X$13:$AH$116,$U69*8+6,CS$2)*$AK69+INDEX(装备数值!$X$13:$AH$116,$V69*8+7,CS$2)*$AL69+INDEX(装备数值!$X$13:$AH$116,$W69*8+8,CS$2)*$AM69</f>
        <v>8736</v>
      </c>
      <c r="CT69" s="14">
        <f>INDEX(装备数值!$X$13:$AH$116,$P69*8+1,CT$2)*$AF69+INDEX(装备数值!$X$13:$AH$116,$Q69*8+2,CT$2)*$AG69+INDEX(装备数值!$X$13:$AH$116,$S69*8+3,CT$2)*$AH69+INDEX(装备数值!$X$13:$AH$116,$R69*8+4,CT$2)*$AI69+INDEX(装备数值!$X$13:$AH$116,$T69*8+5,CT$2)*$AJ69+INDEX(装备数值!$X$13:$AH$116,$U69*8+6,CT$2)*$AK69+INDEX(装备数值!$X$13:$AH$116,$V69*8+7,CT$2)*$AL69+INDEX(装备数值!$X$13:$AH$116,$W69*8+8,CT$2)*$AM69</f>
        <v>8736</v>
      </c>
      <c r="CU69" s="14">
        <f>INDEX(装备数值!$X$13:$AH$116,$P69*8+1,CU$2)*$AF69+INDEX(装备数值!$X$13:$AH$116,$Q69*8+2,CU$2)*$AG69+INDEX(装备数值!$X$13:$AH$116,$S69*8+3,CU$2)*$AH69+INDEX(装备数值!$X$13:$AH$116,$R69*8+4,CU$2)*$AI69+INDEX(装备数值!$X$13:$AH$116,$T69*8+5,CU$2)*$AJ69+INDEX(装备数值!$X$13:$AH$116,$U69*8+6,CU$2)*$AK69+INDEX(装备数值!$X$13:$AH$116,$V69*8+7,CU$2)*$AL69+INDEX(装备数值!$X$13:$AH$116,$W69*8+8,CU$2)*$AM69</f>
        <v>8736</v>
      </c>
      <c r="CV69" s="14">
        <f>INDEX(装备数值!$X$13:$AH$116,$P69*8+1,CV$2)*$AF69+INDEX(装备数值!$X$13:$AH$116,$Q69*8+2,CV$2)*$AG69+INDEX(装备数值!$X$13:$AH$116,$S69*8+3,CV$2)*$AH69+INDEX(装备数值!$X$13:$AH$116,$R69*8+4,CV$2)*$AI69+INDEX(装备数值!$X$13:$AH$116,$T69*8+5,CV$2)*$AJ69+INDEX(装备数值!$X$13:$AH$116,$U69*8+6,CV$2)*$AK69+INDEX(装备数值!$X$13:$AH$116,$V69*8+7,CV$2)*$AL69+INDEX(装备数值!$X$13:$AH$116,$W69*8+8,CV$2)*$AM69</f>
        <v>26</v>
      </c>
      <c r="CW69" s="14">
        <f>INDEX(装备数值!$X$13:$AH$116,$P69*8+1,CW$2)*$AF69+INDEX(装备数值!$X$13:$AH$116,$Q69*8+2,CW$2)*$AG69+INDEX(装备数值!$X$13:$AH$116,$S69*8+3,CW$2)*$AH69+INDEX(装备数值!$X$13:$AH$116,$R69*8+4,CW$2)*$AI69+INDEX(装备数值!$X$13:$AH$116,$T69*8+5,CW$2)*$AJ69+INDEX(装备数值!$X$13:$AH$116,$U69*8+6,CW$2)*$AK69+INDEX(装备数值!$X$13:$AH$116,$V69*8+7,CW$2)*$AL69+INDEX(装备数值!$X$13:$AH$116,$W69*8+8,CW$2)*$AM69</f>
        <v>26</v>
      </c>
      <c r="CY69" s="14">
        <f>INDEX(装备数值!$AN$17:$AN$117,MATCH(MIN($X69:$AE69),装备数值!$AO$17:$AO$117,1))</f>
        <v>19</v>
      </c>
      <c r="CZ69" s="14">
        <f>IF(COUNTIF($P69:$W69,"&gt;"&amp;0)=8,INDEX(装备数值!AR$17:AR$117,$CY69+1),0)</f>
        <v>4560</v>
      </c>
      <c r="DA69" s="14">
        <f>IF(COUNTIF($P69:$W69,"&gt;"&amp;0)=8,INDEX(装备数值!AS$17:AS$117,$CY69+1),0)</f>
        <v>34200</v>
      </c>
      <c r="DB69" s="14">
        <f>IF(COUNTIF($P69:$W69,"&gt;"&amp;0)=8,INDEX(装备数值!AT$17:AT$117,$CY69+1),0)</f>
        <v>2280</v>
      </c>
      <c r="DC69" s="14">
        <f>IF(COUNTIF($P69:$W69,"&gt;"&amp;0)=8,INDEX(装备数值!AU$17:AU$117,$CY69+1),0)</f>
        <v>45600</v>
      </c>
      <c r="DD69" s="14">
        <f>IF(COUNTIF($P69:$W69,"&gt;"&amp;0)=8,INDEX(装备数值!AV$17:AV$117,$CY69+1),0)</f>
        <v>874</v>
      </c>
      <c r="DF69" s="14">
        <f>INDEX(装备数值!$AY$17:$AY$77,MATCH(MIN($AF69:$AM69),装备数值!$AZ$17:$AZ$77,1))</f>
        <v>13</v>
      </c>
      <c r="DG69" s="26">
        <f>INDEX(装备数值!BA$17:BA$77,通天塔!DF69+1)</f>
        <v>0.13</v>
      </c>
      <c r="DH69" s="26">
        <f>INDEX(装备数值!BA$17:BA$77,通天塔!DF69+1)</f>
        <v>0.13</v>
      </c>
      <c r="DJ69" s="14">
        <f t="shared" si="40"/>
        <v>17</v>
      </c>
      <c r="DK69" s="14">
        <f>VLOOKUP(DJ69,军阶与晶片数值!$W$6:$X$27,2)</f>
        <v>4</v>
      </c>
      <c r="DL69" s="14">
        <f>INDEX(军阶与晶片数值!Y$6:Y$27,$DK69+1)</f>
        <v>400</v>
      </c>
      <c r="DM69" s="14">
        <f>INDEX(军阶与晶片数值!Z$6:Z$27,$DK69+1)</f>
        <v>400</v>
      </c>
      <c r="DN69" s="14">
        <f>INDEX(军阶与晶片数值!AA$6:AA$27,$DK69+1)</f>
        <v>400</v>
      </c>
      <c r="DO69" s="14">
        <f>INDEX(军阶与晶片数值!AB$6:AB$27,$DK69+1)</f>
        <v>400</v>
      </c>
      <c r="DP69" s="29">
        <f>INDEX(军阶与晶片数值!AC$6:AC$27,$DK69+1)</f>
        <v>20</v>
      </c>
      <c r="DQ69" s="29">
        <f>INDEX(军阶与晶片数值!AD$6:AD$27,$DK69+1)</f>
        <v>10</v>
      </c>
      <c r="DS69" s="26">
        <f>INDEX(军阶与晶片数值!I$6:I$16,AN69+1)</f>
        <v>0.03</v>
      </c>
      <c r="DT69" s="26">
        <f>INDEX(军阶与晶片数值!M$6:M$16,AO69+1)</f>
        <v>6.5000000000000002E-2</v>
      </c>
      <c r="DU69" s="26">
        <f>INDEX(军阶与晶片数值!J$6:J$16,AP69+1)</f>
        <v>6.5000000000000002E-2</v>
      </c>
      <c r="DV69" s="26">
        <f>INDEX(军阶与晶片数值!K$6:K$16,AQ69+1)</f>
        <v>0.13</v>
      </c>
      <c r="DW69" s="26">
        <f>INDEX(军阶与晶片数值!L$6:L$16,AR69+1)</f>
        <v>0.13</v>
      </c>
      <c r="DX69" s="28">
        <f>INDEX(军阶与晶片数值!N$6:N$16,AS69+1)</f>
        <v>0</v>
      </c>
      <c r="DY69" s="28">
        <f>INDEX(军阶与晶片数值!O$6:O$16,AT69+1)</f>
        <v>0</v>
      </c>
      <c r="DZ69" s="28">
        <f>INDEX(军阶与晶片数值!P$6:P$16,AU69+1)</f>
        <v>0</v>
      </c>
      <c r="EA69" s="28">
        <f>INDEX(军阶与晶片数值!Q$6:Q$16,AV69+1)</f>
        <v>0</v>
      </c>
      <c r="EB69" s="26">
        <f>INDEX(军阶与晶片数值!R$6:R$16,AW69+1)</f>
        <v>0.06</v>
      </c>
      <c r="EC69" s="26">
        <f>INDEX(军阶与晶片数值!S$6:S$16,AX69+1)</f>
        <v>0.02</v>
      </c>
      <c r="ED69" s="26">
        <f>INDEX(军阶与晶片数值!T$6:T$16,AY69+1)</f>
        <v>0</v>
      </c>
      <c r="EE69" s="26">
        <f>INDEX(军阶与晶片数值!U$6:U$16,AZ69+1)</f>
        <v>0</v>
      </c>
      <c r="EG69" s="26">
        <f>INDEX(军阶与晶片数值!$C$6:$C$36,通天塔!$BA69+1)</f>
        <v>0.55000000000000004</v>
      </c>
      <c r="EH69" s="26">
        <f>INDEX(军阶与晶片数值!$C$6:$C$36,通天塔!$BA69+1)</f>
        <v>0.55000000000000004</v>
      </c>
      <c r="EI69" s="26">
        <f>INDEX(军阶与晶片数值!$C$6:$C$36,通天塔!$BA69+1)</f>
        <v>0.55000000000000004</v>
      </c>
      <c r="EJ69" s="26">
        <f>INDEX(军阶与晶片数值!$C$6:$C$36,通天塔!$BA69+1)</f>
        <v>0.55000000000000004</v>
      </c>
      <c r="EK69" s="26">
        <f>INDEX(军阶与晶片数值!$C$6:$C$36,通天塔!$BA69+1)</f>
        <v>0.55000000000000004</v>
      </c>
      <c r="EM69" s="14">
        <f>INDEX(战舰突破!$H$6:$H$18,通天塔!$J69+1)+INDEX(战舰突破!$H$23:$H$35,通天塔!$K69+1)+INDEX(战舰突破!$H$40:$H$52,通天塔!$L69+1)</f>
        <v>200</v>
      </c>
      <c r="EN69" s="14">
        <f>INDEX(战舰突破!$I$6:$I$18,通天塔!$J69+1)+INDEX(战舰突破!$I$23:$I$35,通天塔!$K69+1)+INDEX(战舰突破!$I$40:$I$52,通天塔!$L69+1)</f>
        <v>200</v>
      </c>
      <c r="EO69" s="14">
        <f>INDEX(战舰突破!$J$6:$J$18,通天塔!$J69+1)+INDEX(战舰突破!$J$23:$J$35,通天塔!$K69+1)+INDEX(战舰突破!$J$40:$J$52,通天塔!$L69+1)</f>
        <v>0</v>
      </c>
      <c r="EP69" s="14">
        <f>INDEX(战舰突破!$K$6:$K$18,通天塔!$J69+1)+INDEX(战舰突破!$K$23:$K$35,通天塔!$K69+1)+INDEX(战舰突破!$K$40:$K$52,通天塔!$L69+1)</f>
        <v>0</v>
      </c>
      <c r="EQ69" s="14">
        <f>INDEX(战舰突破!$L$6:$L$18,通天塔!$J69+1)+INDEX(战舰突破!$L$23:$L$35,通天塔!$K69+1)+INDEX(战舰突破!$L$40:$L$52,通天塔!$L69+1)</f>
        <v>200</v>
      </c>
      <c r="ER69" s="18">
        <f>INDEX(战舰突破!$N$6:$N$18,通天塔!$J69+1)+INDEX(战舰突破!$N$23:$N$35,通天塔!$K69+1)+INDEX(战舰突破!$N$40:$N$52,通天塔!$L69+1)</f>
        <v>0</v>
      </c>
      <c r="ES69" s="18">
        <f>INDEX(战舰突破!$O$6:$O$18,通天塔!$J69+1)+INDEX(战舰突破!$O$23:$O$35,通天塔!$K69+1)+INDEX(战舰突破!$O$40:$O$52,通天塔!$L69+1)</f>
        <v>0</v>
      </c>
      <c r="ET69" s="18">
        <f>INDEX(战舰突破!$P$6:$P$18,通天塔!$J69+1)+INDEX(战舰突破!$P$23:$P$35,通天塔!$K69+1)+INDEX(战舰突破!$P$40:$P$52,通天塔!$L69+1)</f>
        <v>0</v>
      </c>
      <c r="EU69" s="18">
        <f>INDEX(战舰突破!$Q$6:$Q$18,通天塔!$J69+1)+INDEX(战舰突破!$Q$23:$Q$35,通天塔!$K69+1)+INDEX(战舰突破!$Q$40:$Q$52,通天塔!$L69+1)</f>
        <v>0</v>
      </c>
      <c r="EV69" s="18">
        <f>INDEX(战舰突破!$R$6:$R$18,通天塔!$J69+1)+INDEX(战舰突破!$R$23:$R$35,通天塔!$K69+1)+INDEX(战舰突破!$R$40:$R$52,通天塔!$L69+1)</f>
        <v>0</v>
      </c>
      <c r="EW69" s="18">
        <f>INDEX(战舰突破!$M$6:$M$18,通天塔!$J69+1)+INDEX(战舰突破!$M$23:$M$35,通天塔!$K69+1)+INDEX(战舰突破!$M$40:$M$52,通天塔!$L69+1)</f>
        <v>0.2</v>
      </c>
      <c r="EX69" s="22">
        <f>INDEX(战舰突破!$W$6:$W$18,通天塔!$J69+1)+INDEX(战舰突破!$W$23:$W$35,通天塔!$K69+1)+INDEX(战舰突破!$W$40:$W$52,通天塔!$L69+1)</f>
        <v>0.5</v>
      </c>
      <c r="FA69" s="14">
        <f>INDEX(战舰突破!$S$6:$S$18,通天塔!$J69+1)</f>
        <v>0</v>
      </c>
      <c r="FB69" s="14">
        <f>INDEX(战舰突破!$T$6:$T$18,通天塔!$J69+1)</f>
        <v>0.5</v>
      </c>
      <c r="FC69" s="14">
        <f>INDEX(战舰突破!$U$6:$U$18,通天塔!$J69+1)</f>
        <v>0.1</v>
      </c>
      <c r="FD69" s="14">
        <f>INDEX(战舰突破!$V$6:$V$18,通天塔!$J69+1)</f>
        <v>0</v>
      </c>
      <c r="FE69" s="14">
        <f>INDEX(战舰突破!$X$6:$X$18,通天塔!$J69+1)</f>
        <v>6</v>
      </c>
      <c r="FG69" s="14">
        <f>INDEX(战舰突破!$S$23:$S$35,通天塔!$J69+1)</f>
        <v>0.6</v>
      </c>
      <c r="FH69" s="14">
        <f>INDEX(战舰突破!$T$23:$T$35,通天塔!$J69+1)</f>
        <v>0.25</v>
      </c>
      <c r="FI69" s="14">
        <f>INDEX(战舰突破!$U$23:$U$35,通天塔!$J69+1)</f>
        <v>0.1</v>
      </c>
      <c r="FJ69" s="14">
        <f>INDEX(战舰突破!$V$23:$V$35,通天塔!$J69+1)</f>
        <v>0</v>
      </c>
      <c r="FK69" s="14">
        <f>INDEX(战舰突破!$X$23:$X$35,通天塔!$J69+1)</f>
        <v>90</v>
      </c>
      <c r="FM69" s="14">
        <f>INDEX(战舰突破!$S$40:$S$52,通天塔!$J69+1)</f>
        <v>0.6</v>
      </c>
      <c r="FN69" s="14">
        <f>INDEX(战舰突破!$T$40:$T$52,通天塔!$J69+1)</f>
        <v>0.25</v>
      </c>
      <c r="FO69" s="14">
        <f>INDEX(战舰突破!$U$40:$U$52,通天塔!$J69+1)</f>
        <v>0.1</v>
      </c>
      <c r="FP69" s="14">
        <f>INDEX(战舰突破!$V$40:$V$52,通天塔!$J69+1)</f>
        <v>0</v>
      </c>
      <c r="FQ69" s="14">
        <f>INDEX(战舰突破!$X$40:$X$52,通天塔!$J69+1)</f>
        <v>150</v>
      </c>
      <c r="FT69" s="14">
        <f t="shared" si="41"/>
        <v>126404</v>
      </c>
      <c r="FU69" s="14">
        <f t="shared" si="42"/>
        <v>126940</v>
      </c>
      <c r="FV69" s="14">
        <f t="shared" si="43"/>
        <v>113568</v>
      </c>
      <c r="FW69" s="14">
        <f t="shared" si="44"/>
        <v>999507</v>
      </c>
      <c r="FX69" s="14">
        <f t="shared" si="45"/>
        <v>65406</v>
      </c>
      <c r="FY69" s="14">
        <f t="shared" si="46"/>
        <v>1574479</v>
      </c>
      <c r="FZ69" s="14">
        <f t="shared" si="47"/>
        <v>33462</v>
      </c>
      <c r="GA69" s="28">
        <f t="shared" si="48"/>
        <v>9136</v>
      </c>
      <c r="GB69" s="28">
        <f t="shared" si="49"/>
        <v>9136</v>
      </c>
      <c r="GC69" s="28">
        <f t="shared" si="50"/>
        <v>9136</v>
      </c>
      <c r="GD69" s="28">
        <f t="shared" si="51"/>
        <v>9136</v>
      </c>
      <c r="GE69" s="28">
        <f t="shared" si="52"/>
        <v>1.1978</v>
      </c>
      <c r="GF69" s="28">
        <f t="shared" si="53"/>
        <v>1.1525999999999998</v>
      </c>
      <c r="GG69" s="28">
        <f t="shared" si="54"/>
        <v>0</v>
      </c>
      <c r="GH69" s="28">
        <f t="shared" si="55"/>
        <v>19.03</v>
      </c>
      <c r="GI69" s="14">
        <f t="shared" si="56"/>
        <v>1</v>
      </c>
      <c r="GJ69" s="14">
        <f t="shared" si="57"/>
        <v>1.6</v>
      </c>
      <c r="GK69" s="14">
        <f t="shared" si="58"/>
        <v>1.6</v>
      </c>
      <c r="GL69" s="18">
        <f t="shared" si="59"/>
        <v>1.7</v>
      </c>
      <c r="GM69" s="18">
        <f t="shared" si="60"/>
        <v>1.45</v>
      </c>
      <c r="GN69" s="18">
        <f t="shared" si="61"/>
        <v>1.45</v>
      </c>
      <c r="GO69" s="29">
        <f t="shared" si="123"/>
        <v>9286</v>
      </c>
      <c r="GP69" s="29">
        <f t="shared" si="123"/>
        <v>9586</v>
      </c>
      <c r="GQ69" s="29">
        <f t="shared" si="123"/>
        <v>9586</v>
      </c>
      <c r="GR69" s="26">
        <f t="shared" si="63"/>
        <v>0.1</v>
      </c>
      <c r="GS69" s="26">
        <f t="shared" si="64"/>
        <v>0.1</v>
      </c>
      <c r="GT69" s="26">
        <f t="shared" si="65"/>
        <v>0.1</v>
      </c>
      <c r="GU69" s="14">
        <f t="shared" si="66"/>
        <v>2</v>
      </c>
      <c r="GV69" s="14">
        <f t="shared" si="67"/>
        <v>2</v>
      </c>
      <c r="GW69" s="14">
        <f t="shared" si="68"/>
        <v>2</v>
      </c>
      <c r="GX69" s="14">
        <f t="shared" si="69"/>
        <v>6</v>
      </c>
      <c r="GY69" s="14">
        <f t="shared" si="70"/>
        <v>90</v>
      </c>
      <c r="GZ69" s="14">
        <f t="shared" si="71"/>
        <v>150</v>
      </c>
      <c r="HA69">
        <v>65</v>
      </c>
      <c r="HB69" s="14">
        <f t="shared" si="72"/>
        <v>17102889</v>
      </c>
      <c r="HD69" s="14">
        <f t="shared" si="73"/>
        <v>129755</v>
      </c>
      <c r="HE69" s="14">
        <f t="shared" si="74"/>
        <v>63172</v>
      </c>
      <c r="HF69" s="29">
        <f t="shared" si="75"/>
        <v>8770</v>
      </c>
      <c r="HG69" s="29">
        <f t="shared" si="76"/>
        <v>6101</v>
      </c>
      <c r="HH69" s="29">
        <f t="shared" si="77"/>
        <v>6589</v>
      </c>
      <c r="HI69" s="29">
        <f t="shared" si="78"/>
        <v>6150</v>
      </c>
      <c r="HJ69" s="14">
        <f t="shared" si="79"/>
        <v>1.1978</v>
      </c>
      <c r="HK69" s="14">
        <f t="shared" si="80"/>
        <v>1.1525999999999998</v>
      </c>
      <c r="HL69" s="14">
        <f t="shared" si="81"/>
        <v>36691</v>
      </c>
      <c r="HM69" s="14">
        <f t="shared" si="82"/>
        <v>57200</v>
      </c>
      <c r="HN69" s="26">
        <f t="shared" si="83"/>
        <v>0.39540588760035678</v>
      </c>
      <c r="HO69" s="26">
        <f t="shared" si="84"/>
        <v>0.65830329914055996</v>
      </c>
      <c r="HP69" s="29">
        <f t="shared" si="85"/>
        <v>14256</v>
      </c>
      <c r="HQ69" s="29">
        <f t="shared" si="86"/>
        <v>58924</v>
      </c>
      <c r="HR69" s="29">
        <f t="shared" si="87"/>
        <v>64365</v>
      </c>
      <c r="HS69" s="26">
        <f t="shared" si="88"/>
        <v>0.44519182547642921</v>
      </c>
      <c r="HT69" s="26">
        <f t="shared" si="89"/>
        <v>0.46869984954864596</v>
      </c>
      <c r="HU69" s="26">
        <f t="shared" si="90"/>
        <v>0.46869984954864596</v>
      </c>
      <c r="HV69" s="26">
        <f t="shared" si="91"/>
        <v>4.5191825476429193E-2</v>
      </c>
      <c r="HW69" s="29">
        <f t="shared" ref="HW69:HW100" si="124">GI69*((HS69-$HV69)*GU69+(1-(HS69-$HV69)))</f>
        <v>1.4</v>
      </c>
      <c r="HX69" s="29">
        <f t="shared" ref="HX69:HX100" si="125">GJ69*((HT69-$HV69)*GV69+(1-(HT69-$HV69)))</f>
        <v>2.2776128385155467</v>
      </c>
      <c r="HY69" s="29">
        <f t="shared" ref="HY69:HY100" si="126">GK69*((HU69-$HV69)*GW69+(1-(HU69-$HV69)))</f>
        <v>2.2776128385155467</v>
      </c>
      <c r="HZ69" s="29">
        <f t="shared" ref="HZ69:HZ100" si="127">GI69*((HS69-$HV69)*GU69+(1-(HS69-$HV69)))/HP$1*HP69</f>
        <v>99791.999999999985</v>
      </c>
      <c r="IA69" s="29">
        <f t="shared" ref="IA69:IA100" si="128">GJ69*((HT69-$HV69)*GV69+(1-(HT69-$HV69)))/HQ$1*HQ69</f>
        <v>89470.705931126708</v>
      </c>
      <c r="IB69" s="29">
        <f t="shared" ref="IB69:IB100" si="129">GK69*((HU69-$HV69)*GW69+(1-(HU69-$HV69)))/HR$1*HR69</f>
        <v>73299.275175526578</v>
      </c>
      <c r="IC69" s="29">
        <f t="shared" ref="IC69:IC100" si="130">ROUND((MAX(FT69*0.5,(FT69-0.6*HE69)) * ((FT69-0.6*HE69)/FT69)+GX69)*GL69,0)*7+200</f>
        <v>737636</v>
      </c>
      <c r="ID69" s="14">
        <f t="shared" si="92"/>
        <v>262561.98</v>
      </c>
      <c r="IH69" s="14">
        <v>1</v>
      </c>
      <c r="II69" s="14">
        <v>1</v>
      </c>
      <c r="IJ69" s="14">
        <v>480</v>
      </c>
      <c r="IK69" s="14">
        <v>80</v>
      </c>
      <c r="IL69" s="14">
        <v>60</v>
      </c>
      <c r="IM69" s="23">
        <f t="shared" si="93"/>
        <v>49382463</v>
      </c>
      <c r="IN69" s="23">
        <f t="shared" si="110"/>
        <v>1</v>
      </c>
      <c r="IO69" s="23">
        <f t="shared" si="111"/>
        <v>49382.46</v>
      </c>
      <c r="IP69" s="23">
        <f t="shared" si="112"/>
        <v>59504186</v>
      </c>
      <c r="IQ69" s="23">
        <f t="shared" si="96"/>
        <v>1</v>
      </c>
      <c r="IR69" s="23">
        <f t="shared" si="97"/>
        <v>59504.19</v>
      </c>
      <c r="IS69" s="14">
        <v>1</v>
      </c>
      <c r="IT69" s="14">
        <v>1</v>
      </c>
      <c r="IU69" s="14">
        <v>240</v>
      </c>
      <c r="IV69" s="14">
        <v>40</v>
      </c>
      <c r="IW69" s="14">
        <v>30</v>
      </c>
      <c r="IX69" s="23">
        <f>INT(($HP69*$GI69*IU69*$HW69+$HQ69*$GJ69*$HX69*IV69+$HR69*$GK69*$HY69*IW69)+$IC69*IS69+($HQ69*$GJ69*$HX69*IT69*5*6/1.5+$HR69*$GK69*$HY69*IT69*5*6/2))</f>
        <v>28966529</v>
      </c>
      <c r="IY69" s="23">
        <f t="shared" si="98"/>
        <v>1</v>
      </c>
      <c r="IZ69" s="23">
        <f t="shared" si="99"/>
        <v>28966.53</v>
      </c>
      <c r="JA69" s="23"/>
      <c r="JB69" s="23"/>
      <c r="JC69" s="23"/>
      <c r="JG69">
        <f t="shared" ref="JG69:JG104" si="131">FW69/(((HD69-0.6*FX69)*(HD69-0.6*FX69)/HD69)*$JI$3)+FY69/(HD69*$JI$3)</f>
        <v>1.3129138064158434</v>
      </c>
      <c r="JH69">
        <f t="shared" ref="JH69:JH100" si="132">HJ69*JG69</f>
        <v>1.5726081573248973</v>
      </c>
      <c r="JJ69" s="14">
        <v>10</v>
      </c>
      <c r="JK69" s="14">
        <v>2</v>
      </c>
      <c r="JL69" s="14">
        <v>1.5</v>
      </c>
      <c r="JM69" s="23">
        <f>INT(($HP69*$GI69*$HW69*JJ69+$HQ69*$GJ69*$HX69*JK69+$HR69*$GK69*$HY69*JL69))</f>
        <v>980879</v>
      </c>
      <c r="JN69" s="23">
        <f t="shared" si="100"/>
        <v>0</v>
      </c>
      <c r="JO69" s="23">
        <f t="shared" si="101"/>
        <v>980879</v>
      </c>
      <c r="JP69" s="14">
        <v>30</v>
      </c>
      <c r="JQ69" s="14">
        <v>6</v>
      </c>
      <c r="JR69" s="14">
        <v>4</v>
      </c>
      <c r="JS69" s="23">
        <f>INT(($HP69*$GI69*$HW69*JP69+$HQ69*$GJ69*$HX69*JQ69+$HR69*$GK69*$HY69*JR69))</f>
        <v>2825360</v>
      </c>
      <c r="JT69" s="23">
        <f t="shared" si="102"/>
        <v>1</v>
      </c>
      <c r="JU69" s="23">
        <f t="shared" si="103"/>
        <v>2825.36</v>
      </c>
      <c r="JW69" s="23">
        <f t="shared" si="104"/>
        <v>3767147</v>
      </c>
      <c r="JX69" s="23">
        <f t="shared" si="105"/>
        <v>1</v>
      </c>
      <c r="JY69" s="23">
        <f t="shared" si="106"/>
        <v>3767.15</v>
      </c>
      <c r="JZ69" s="23">
        <f t="shared" si="113"/>
        <v>1471319</v>
      </c>
      <c r="KA69" s="23">
        <f t="shared" si="108"/>
        <v>1</v>
      </c>
      <c r="KB69" s="23">
        <f t="shared" si="109"/>
        <v>1471.32</v>
      </c>
    </row>
    <row r="70" spans="1:288" ht="16.5" x14ac:dyDescent="0.2">
      <c r="A70">
        <v>35</v>
      </c>
      <c r="B70">
        <v>850</v>
      </c>
      <c r="C70" s="14">
        <f t="shared" ref="C70:C133" si="133">MATCH(F70,$B$5:$B$85,1)</f>
        <v>1</v>
      </c>
      <c r="D70" s="14">
        <v>66</v>
      </c>
      <c r="E70" s="14" t="s">
        <v>702</v>
      </c>
      <c r="F70" s="14">
        <v>200</v>
      </c>
      <c r="G70" s="14">
        <v>200</v>
      </c>
      <c r="H70" s="14">
        <v>200</v>
      </c>
      <c r="I70" s="14">
        <v>200</v>
      </c>
      <c r="J70" s="14">
        <v>5</v>
      </c>
      <c r="K70" s="14">
        <v>5</v>
      </c>
      <c r="L70" s="14">
        <v>5</v>
      </c>
      <c r="M70" s="14">
        <v>3</v>
      </c>
      <c r="N70" s="14">
        <v>2</v>
      </c>
      <c r="O70" s="14">
        <v>2</v>
      </c>
      <c r="P70" s="14">
        <v>5</v>
      </c>
      <c r="Q70" s="14">
        <v>5</v>
      </c>
      <c r="R70" s="14">
        <v>5</v>
      </c>
      <c r="S70" s="14">
        <v>5</v>
      </c>
      <c r="T70" s="14">
        <v>5</v>
      </c>
      <c r="U70" s="14">
        <v>5</v>
      </c>
      <c r="V70" s="14">
        <v>5</v>
      </c>
      <c r="W70" s="14">
        <v>5</v>
      </c>
      <c r="X70" s="14">
        <v>200</v>
      </c>
      <c r="Y70" s="14">
        <v>200</v>
      </c>
      <c r="Z70" s="14">
        <v>200</v>
      </c>
      <c r="AA70" s="14">
        <v>200</v>
      </c>
      <c r="AB70" s="14">
        <v>200</v>
      </c>
      <c r="AC70" s="14">
        <v>200</v>
      </c>
      <c r="AD70" s="14">
        <v>200</v>
      </c>
      <c r="AE70" s="14">
        <v>200</v>
      </c>
      <c r="AF70" s="14">
        <v>30</v>
      </c>
      <c r="AG70" s="14">
        <v>30</v>
      </c>
      <c r="AH70" s="14">
        <v>30</v>
      </c>
      <c r="AI70" s="14">
        <v>30</v>
      </c>
      <c r="AJ70" s="14">
        <v>30</v>
      </c>
      <c r="AK70" s="14">
        <v>30</v>
      </c>
      <c r="AL70" s="14">
        <v>30</v>
      </c>
      <c r="AM70" s="14">
        <v>30</v>
      </c>
      <c r="AN70" s="14">
        <v>3</v>
      </c>
      <c r="AO70" s="14">
        <v>4</v>
      </c>
      <c r="AP70" s="14">
        <v>4</v>
      </c>
      <c r="AQ70" s="14">
        <v>4</v>
      </c>
      <c r="AR70" s="14">
        <v>4</v>
      </c>
      <c r="AS70" s="14">
        <v>0</v>
      </c>
      <c r="AT70" s="14">
        <v>0</v>
      </c>
      <c r="AU70" s="14">
        <v>0</v>
      </c>
      <c r="AV70" s="14">
        <v>0</v>
      </c>
      <c r="AW70" s="14">
        <v>2</v>
      </c>
      <c r="AX70" s="14">
        <v>1</v>
      </c>
      <c r="AY70" s="14">
        <v>0</v>
      </c>
      <c r="AZ70" s="14">
        <v>0</v>
      </c>
      <c r="BA70" s="14">
        <v>11</v>
      </c>
      <c r="BD70" s="33"/>
      <c r="BF70" s="14">
        <f>ROUND((INDEX(新战舰养成!S$6:S$18,通天塔!$J70+1)+INDEX(新战舰养成!D$6:D$18,通天塔!$J70+1)*(通天塔!$G70-1))*INDEX(战舰突破!$D$6:$D$18,通天塔!$M70+1),0)</f>
        <v>24619</v>
      </c>
      <c r="BG70" s="14">
        <f>ROUND((INDEX(新战舰养成!T$6:T$18,通天塔!$J70+1)+INDEX(新战舰养成!E$6:E$18,通天塔!$J70+1)*(通天塔!$G70-1))*INDEX(战舰突破!$D$6:$D$18,通天塔!$M70+1),0)</f>
        <v>196877</v>
      </c>
      <c r="BH70" s="14">
        <f>ROUND((INDEX(新战舰养成!U$6:U$18,通天塔!$J70+1)+INDEX(新战舰养成!F$6:F$18,通天塔!$J70+1)*(通天塔!$G70-1))*INDEX(战舰突破!$D$6:$D$18,通天塔!$M70+1),0)</f>
        <v>12412</v>
      </c>
      <c r="BI70" s="14">
        <f>ROUND((INDEX(新战舰养成!V$6:V$18,通天塔!$J70+1)+INDEX(新战舰养成!G$6:G$18,通天塔!$J70+1)*(通天塔!$G70-1))*INDEX(战舰突破!$D$6:$D$18,通天塔!$M70+1),0)</f>
        <v>390</v>
      </c>
      <c r="BJ70" s="14">
        <f>ROUND((INDEX(新战舰养成!W$6:W$18,通天塔!$J70+1)+INDEX(新战舰养成!H$6:H$18,通天塔!$J70+1)*(通天塔!$G70-1))*INDEX(战舰突破!$D$6:$D$18,通天塔!$M70+1),0)</f>
        <v>5</v>
      </c>
      <c r="BL70" s="14">
        <f>IF($H70&gt;0,ROUND((INDEX(新战舰养成!X$6:X$18,通天塔!$K70+1)+INDEX(新战舰养成!I$6:I$18,通天塔!$K70+1)*(通天塔!$H70-1))*INDEX(战舰突破!$D$6:$D$18,通天塔!$N70+1),0),0)</f>
        <v>23062</v>
      </c>
      <c r="BM70" s="14">
        <f>IF($H70&gt;0,ROUND((INDEX(新战舰养成!Y$6:Y$18,通天塔!$K70+1)+INDEX(新战舰养成!J$6:J$18,通天塔!$K70+1)*(通天塔!$H70-1))*INDEX(战舰突破!$D$6:$D$18,通天塔!$N70+1),0),0)</f>
        <v>0</v>
      </c>
      <c r="BN70" s="14">
        <f>IF($H70&gt;0,ROUND((INDEX(新战舰养成!Z$6:Z$18,通天塔!$K70+1)+INDEX(新战舰养成!K$6:K$18,通天塔!$K70+1)*(通天塔!$H70-1))*INDEX(战舰突破!$D$6:$D$18,通天塔!$N70+1),0),0)</f>
        <v>0</v>
      </c>
      <c r="BO70" s="14">
        <f>IF($H70&gt;0,ROUND((INDEX(新战舰养成!AA$6:AA$18,通天塔!$K70+1)+INDEX(新战舰养成!L$6:L$18,通天塔!$K70+1)*(通天塔!$H70-1))*INDEX(战舰突破!$D$6:$D$18,通天塔!$N70+1),0),0)</f>
        <v>227256</v>
      </c>
      <c r="BP70" s="14">
        <f>IF($H70&gt;0,ROUND((INDEX(新战舰养成!AB$6:AB$18,通天塔!$K70+1)+INDEX(新战舰养成!M$6:M$18,通天塔!$K70+1)*(通天塔!$H70-1))*INDEX(战舰突破!$D$6:$D$18,通天塔!$N70+1),0),0)</f>
        <v>4457</v>
      </c>
      <c r="BR70" s="14">
        <f>IF($I70&gt;0,ROUND((INDEX(新战舰养成!AC$6:AC$18,通天塔!$L70+1)+INDEX(新战舰养成!I$6:I$18,通天塔!$L70+1)*(通天塔!$I70-1))*INDEX(战舰突破!$D$6:$D$18,通天塔!$O70+1),0),0)</f>
        <v>23422</v>
      </c>
      <c r="BS70" s="14">
        <f>IF($I70&gt;0,ROUND((INDEX(新战舰养成!AD$6:AD$18,通天塔!$L70+1)+INDEX(新战舰养成!J$6:J$18,通天塔!$L70+1)*(通天塔!$I70-1))*INDEX(战舰突破!$D$6:$D$18,通天塔!$O70+1),0),0)</f>
        <v>0</v>
      </c>
      <c r="BT70" s="14">
        <f>IF($I70&gt;0,ROUND((INDEX(新战舰养成!AE$6:AE$18,通天塔!$L70+1)+INDEX(新战舰养成!K$6:K$18,通天塔!$L70+1)*(通天塔!$I70-1))*INDEX(战舰突破!$D$6:$D$18,通天塔!$O70+1),0),0)</f>
        <v>0</v>
      </c>
      <c r="BU70" s="14">
        <f>IF($I70&gt;0,ROUND((INDEX(新战舰养成!AF$6:AF$18,通天塔!$L70+1)+INDEX(新战舰养成!L$6:L$18,通天塔!$L70+1)*(通天塔!$I70-1))*INDEX(战舰突破!$D$6:$D$18,通天塔!$O70+1),0),0)</f>
        <v>161508</v>
      </c>
      <c r="BV70" s="14">
        <f>IF($I70&gt;0,ROUND((INDEX(新战舰养成!AG$6:AG$18,通天塔!$L70+1)+INDEX(新战舰养成!M$6:M$18,通天塔!$L70+1)*(通天塔!$I70-1))*INDEX(战舰突破!$D$6:$D$18,通天塔!$O70+1),0),0)</f>
        <v>6038</v>
      </c>
      <c r="BY70" s="14">
        <f>(INDEX(装备数值!$C$13:$G$116,通天塔!$P70*8+1,BY$2)+INDEX(装备数值!$C$13:$G$116,通天塔!$Q70*8+2,BY$2)+INDEX(装备数值!$C$13:$G$116,通天塔!$S70*8+3,BY$2)+INDEX(装备数值!$C$13:$G$116,通天塔!$R70*8+4,BY$2)+INDEX(装备数值!$C$13:$G$116,通天塔!$T70*8+5,BY$2)+INDEX(装备数值!$C$13:$G$116,通天塔!$U70*8+6,BY$2)+INDEX(装备数值!$C$13:$G$116,通天塔!$V70*8+7,BY$2)+INDEX(装备数值!$C$13:$G$116,通天塔!$W70*8+8,BY$2))</f>
        <v>11175</v>
      </c>
      <c r="BZ70" s="14">
        <f>(INDEX(装备数值!$C$13:$G$116,通天塔!$P70*8+1,BZ$2)+INDEX(装备数值!$C$13:$G$116,通天塔!$Q70*8+2,BZ$2)+INDEX(装备数值!$C$13:$G$116,通天塔!$S70*8+3,BZ$2)+INDEX(装备数值!$C$13:$G$116,通天塔!$R70*8+4,BZ$2)+INDEX(装备数值!$C$13:$G$116,通天塔!$T70*8+5,BZ$2)+INDEX(装备数值!$C$13:$G$116,通天塔!$U70*8+6,BZ$2)+INDEX(装备数值!$C$13:$G$116,通天塔!$V70*8+7,BZ$2)+INDEX(装备数值!$C$13:$G$116,通天塔!$W70*8+8,BZ$2))</f>
        <v>84375</v>
      </c>
      <c r="CA70" s="14">
        <f>(INDEX(装备数值!$C$13:$G$116,通天塔!$P70*8+1,CA$2)+INDEX(装备数值!$C$13:$G$116,通天塔!$Q70*8+2,CA$2)+INDEX(装备数值!$C$13:$G$116,通天塔!$S70*8+3,CA$2)+INDEX(装备数值!$C$13:$G$116,通天塔!$R70*8+4,CA$2)+INDEX(装备数值!$C$13:$G$116,通天塔!$T70*8+5,CA$2)+INDEX(装备数值!$C$13:$G$116,通天塔!$U70*8+6,CA$2)+INDEX(装备数值!$C$13:$G$116,通天塔!$V70*8+7,CA$2)+INDEX(装备数值!$C$13:$G$116,通天塔!$W70*8+8,CA$2))</f>
        <v>5550</v>
      </c>
      <c r="CB70" s="14">
        <f>(INDEX(装备数值!$C$13:$G$116,通天塔!$P70*8+1,CB$2)+INDEX(装备数值!$C$13:$G$116,通天塔!$Q70*8+2,CB$2)+INDEX(装备数值!$C$13:$G$116,通天塔!$S70*8+3,CB$2)+INDEX(装备数值!$C$13:$G$116,通天塔!$R70*8+4,CB$2)+INDEX(装备数值!$C$13:$G$116,通天塔!$T70*8+5,CB$2)+INDEX(装备数值!$C$13:$G$116,通天塔!$U70*8+6,CB$2)+INDEX(装备数值!$C$13:$G$116,通天塔!$V70*8+7,CB$2)+INDEX(装备数值!$C$13:$G$116,通天塔!$W70*8+8,CB$2))</f>
        <v>112500</v>
      </c>
      <c r="CC70" s="14">
        <f>(INDEX(装备数值!$C$13:$G$116,通天塔!$P70*8+1,CC$2)+INDEX(装备数值!$C$13:$G$116,通天塔!$Q70*8+2,CC$2)+INDEX(装备数值!$C$13:$G$116,通天塔!$S70*8+3,CC$2)+INDEX(装备数值!$C$13:$G$116,通天塔!$R70*8+4,CC$2)+INDEX(装备数值!$C$13:$G$116,通天塔!$T70*8+5,CC$2)+INDEX(装备数值!$C$13:$G$116,通天塔!$U70*8+6,CC$2)+INDEX(装备数值!$C$13:$G$116,通天塔!$V70*8+7,CC$2)+INDEX(装备数值!$C$13:$G$116,通天塔!$W70*8+8,CC$2))</f>
        <v>2250</v>
      </c>
      <c r="CF70" s="14">
        <f>INDEX(装备数值!$I$13:$M$116,通天塔!$P70*8+1,CF$2)*$X70+INDEX(装备数值!$I$13:$M$116,通天塔!$Q70*8+2,CF$2)*$Y70+INDEX(装备数值!$I$13:$M$116,通天塔!$S70*8+3,CF$2)*$Z70+INDEX(装备数值!$I$13:$M$116,通天塔!$R70*8+4,CF$2)*$AA70+INDEX(装备数值!$I$13:$M$116,通天塔!$T70*8+5,CF$2)*$AB70+INDEX(装备数值!$I$13:$M$116,通天塔!$U70*8+6,CF$2)*$AC70+INDEX(装备数值!$I$13:$M$116,通天塔!$V70*8+7,CF$2)*$AD70+INDEX(装备数值!$I$13:$M$116,通天塔!$W70*8+8,CF$2)*$AE70</f>
        <v>29800</v>
      </c>
      <c r="CG70" s="14">
        <f>INDEX(装备数值!$I$13:$M$116,通天塔!$P70*8+1,CG$2)*$X70+INDEX(装备数值!$I$13:$M$116,通天塔!$Q70*8+2,CG$2)*$Y70+INDEX(装备数值!$I$13:$M$116,通天塔!$S70*8+3,CG$2)*$Z70+INDEX(装备数值!$I$13:$M$116,通天塔!$R70*8+4,CG$2)*$AA70+INDEX(装备数值!$I$13:$M$116,通天塔!$T70*8+5,CG$2)*$AB70+INDEX(装备数值!$I$13:$M$116,通天塔!$U70*8+6,CG$2)*$AC70+INDEX(装备数值!$I$13:$M$116,通天塔!$V70*8+7,CG$2)*$AD70+INDEX(装备数值!$I$13:$M$116,通天塔!$W70*8+8,CG$2)*$AE70</f>
        <v>225000</v>
      </c>
      <c r="CH70" s="14">
        <f>INDEX(装备数值!$I$13:$M$116,通天塔!$P70*8+1,CH$2)*$X70+INDEX(装备数值!$I$13:$M$116,通天塔!$Q70*8+2,CH$2)*$Y70+INDEX(装备数值!$I$13:$M$116,通天塔!$S70*8+3,CH$2)*$Z70+INDEX(装备数值!$I$13:$M$116,通天塔!$R70*8+4,CH$2)*$AA70+INDEX(装备数值!$I$13:$M$116,通天塔!$T70*8+5,CH$2)*$AB70+INDEX(装备数值!$I$13:$M$116,通天塔!$U70*8+6,CH$2)*$AC70+INDEX(装备数值!$I$13:$M$116,通天塔!$V70*8+7,CH$2)*$AD70+INDEX(装备数值!$I$13:$M$116,通天塔!$W70*8+8,CH$2)*$AE70</f>
        <v>14800</v>
      </c>
      <c r="CI70" s="14">
        <f>INDEX(装备数值!$I$13:$M$116,通天塔!$P70*8+1,CI$2)*$X70+INDEX(装备数值!$I$13:$M$116,通天塔!$Q70*8+2,CI$2)*$Y70+INDEX(装备数值!$I$13:$M$116,通天塔!$S70*8+3,CI$2)*$Z70+INDEX(装备数值!$I$13:$M$116,通天塔!$R70*8+4,CI$2)*$AA70+INDEX(装备数值!$I$13:$M$116,通天塔!$T70*8+5,CI$2)*$AB70+INDEX(装备数值!$I$13:$M$116,通天塔!$U70*8+6,CI$2)*$AC70+INDEX(装备数值!$I$13:$M$116,通天塔!$V70*8+7,CI$2)*$AD70+INDEX(装备数值!$I$13:$M$116,通天塔!$W70*8+8,CI$2)*$AE70</f>
        <v>300000</v>
      </c>
      <c r="CJ70" s="14">
        <f>INDEX(装备数值!$I$13:$M$116,通天塔!$P70*8+1,CJ$2)*$X70+INDEX(装备数值!$I$13:$M$116,通天塔!$Q70*8+2,CJ$2)*$Y70+INDEX(装备数值!$I$13:$M$116,通天塔!$S70*8+3,CJ$2)*$Z70+INDEX(装备数值!$I$13:$M$116,通天塔!$R70*8+4,CJ$2)*$AA70+INDEX(装备数值!$I$13:$M$116,通天塔!$T70*8+5,CJ$2)*$AB70+INDEX(装备数值!$I$13:$M$116,通天塔!$U70*8+6,CJ$2)*$AC70+INDEX(装备数值!$I$13:$M$116,通天塔!$V70*8+7,CJ$2)*$AD70+INDEX(装备数值!$I$13:$M$116,通天塔!$W70*8+8,CJ$2)*$AE70</f>
        <v>6000</v>
      </c>
      <c r="CM70" s="14">
        <f>INDEX(装备数值!$X$13:$AH$116,$P70*8+1,CM$2)*$AF70+INDEX(装备数值!$X$13:$AH$116,$Q70*8+2,CM$2)*$AG70+INDEX(装备数值!$X$13:$AH$116,$S70*8+3,CM$2)*$AH70+INDEX(装备数值!$X$13:$AH$116,$R70*8+4,CM$2)*$AI70+INDEX(装备数值!$X$13:$AH$116,$T70*8+5,CM$2)*$AJ70+INDEX(装备数值!$X$13:$AH$116,$U70*8+6,CM$2)*$AK70+INDEX(装备数值!$X$13:$AH$116,$V70*8+7,CM$2)*$AL70+INDEX(装备数值!$X$13:$AH$116,$W70*8+8,CM$2)*$AM70</f>
        <v>13500</v>
      </c>
      <c r="CN70" s="14">
        <f>INDEX(装备数值!$X$13:$AH$116,$P70*8+1,CN$2)*$AF70+INDEX(装备数值!$X$13:$AH$116,$Q70*8+2,CN$2)*$AG70+INDEX(装备数值!$X$13:$AH$116,$S70*8+3,CN$2)*$AH70+INDEX(装备数值!$X$13:$AH$116,$R70*8+4,CN$2)*$AI70+INDEX(装备数值!$X$13:$AH$116,$T70*8+5,CN$2)*$AJ70+INDEX(装备数值!$X$13:$AH$116,$U70*8+6,CN$2)*$AK70+INDEX(装备数值!$X$13:$AH$116,$V70*8+7,CN$2)*$AL70+INDEX(装备数值!$X$13:$AH$116,$W70*8+8,CN$2)*$AM70</f>
        <v>101220</v>
      </c>
      <c r="CO70" s="14">
        <f>INDEX(装备数值!$X$13:$AH$116,$P70*8+1,CO$2)*$AF70+INDEX(装备数值!$X$13:$AH$116,$Q70*8+2,CO$2)*$AG70+INDEX(装备数值!$X$13:$AH$116,$S70*8+3,CO$2)*$AH70+INDEX(装备数值!$X$13:$AH$116,$R70*8+4,CO$2)*$AI70+INDEX(装备数值!$X$13:$AH$116,$T70*8+5,CO$2)*$AJ70+INDEX(装备数值!$X$13:$AH$116,$U70*8+6,CO$2)*$AK70+INDEX(装备数值!$X$13:$AH$116,$V70*8+7,CO$2)*$AL70+INDEX(装备数值!$X$13:$AH$116,$W70*8+8,CO$2)*$AM70</f>
        <v>6720</v>
      </c>
      <c r="CP70" s="14">
        <f>INDEX(装备数值!$X$13:$AH$116,$P70*8+1,CP$2)*$AF70+INDEX(装备数值!$X$13:$AH$116,$Q70*8+2,CP$2)*$AG70+INDEX(装备数值!$X$13:$AH$116,$S70*8+3,CP$2)*$AH70+INDEX(装备数值!$X$13:$AH$116,$R70*8+4,CP$2)*$AI70+INDEX(装备数值!$X$13:$AH$116,$T70*8+5,CP$2)*$AJ70+INDEX(装备数值!$X$13:$AH$116,$U70*8+6,CP$2)*$AK70+INDEX(装备数值!$X$13:$AH$116,$V70*8+7,CP$2)*$AL70+INDEX(装备数值!$X$13:$AH$116,$W70*8+8,CP$2)*$AM70</f>
        <v>135000</v>
      </c>
      <c r="CQ70" s="14">
        <f>INDEX(装备数值!$X$13:$AH$116,$P70*8+1,CQ$2)*$AF70+INDEX(装备数值!$X$13:$AH$116,$Q70*8+2,CQ$2)*$AG70+INDEX(装备数值!$X$13:$AH$116,$S70*8+3,CQ$2)*$AH70+INDEX(装备数值!$X$13:$AH$116,$R70*8+4,CQ$2)*$AI70+INDEX(装备数值!$X$13:$AH$116,$T70*8+5,CQ$2)*$AJ70+INDEX(装备数值!$X$13:$AH$116,$U70*8+6,CQ$2)*$AK70+INDEX(装备数值!$X$13:$AH$116,$V70*8+7,CQ$2)*$AL70+INDEX(装备数值!$X$13:$AH$116,$W70*8+8,CQ$2)*$AM70</f>
        <v>2700</v>
      </c>
      <c r="CR70" s="14">
        <f>INDEX(装备数值!$X$13:$AH$116,$P70*8+1,CR$2)*$AF70+INDEX(装备数值!$X$13:$AH$116,$Q70*8+2,CR$2)*$AG70+INDEX(装备数值!$X$13:$AH$116,$S70*8+3,CR$2)*$AH70+INDEX(装备数值!$X$13:$AH$116,$R70*8+4,CR$2)*$AI70+INDEX(装备数值!$X$13:$AH$116,$T70*8+5,CR$2)*$AJ70+INDEX(装备数值!$X$13:$AH$116,$U70*8+6,CR$2)*$AK70+INDEX(装备数值!$X$13:$AH$116,$V70*8+7,CR$2)*$AL70+INDEX(装备数值!$X$13:$AH$116,$W70*8+8,CR$2)*$AM70</f>
        <v>10080</v>
      </c>
      <c r="CS70" s="14">
        <f>INDEX(装备数值!$X$13:$AH$116,$P70*8+1,CS$2)*$AF70+INDEX(装备数值!$X$13:$AH$116,$Q70*8+2,CS$2)*$AG70+INDEX(装备数值!$X$13:$AH$116,$S70*8+3,CS$2)*$AH70+INDEX(装备数值!$X$13:$AH$116,$R70*8+4,CS$2)*$AI70+INDEX(装备数值!$X$13:$AH$116,$T70*8+5,CS$2)*$AJ70+INDEX(装备数值!$X$13:$AH$116,$U70*8+6,CS$2)*$AK70+INDEX(装备数值!$X$13:$AH$116,$V70*8+7,CS$2)*$AL70+INDEX(装备数值!$X$13:$AH$116,$W70*8+8,CS$2)*$AM70</f>
        <v>10080</v>
      </c>
      <c r="CT70" s="14">
        <f>INDEX(装备数值!$X$13:$AH$116,$P70*8+1,CT$2)*$AF70+INDEX(装备数值!$X$13:$AH$116,$Q70*8+2,CT$2)*$AG70+INDEX(装备数值!$X$13:$AH$116,$S70*8+3,CT$2)*$AH70+INDEX(装备数值!$X$13:$AH$116,$R70*8+4,CT$2)*$AI70+INDEX(装备数值!$X$13:$AH$116,$T70*8+5,CT$2)*$AJ70+INDEX(装备数值!$X$13:$AH$116,$U70*8+6,CT$2)*$AK70+INDEX(装备数值!$X$13:$AH$116,$V70*8+7,CT$2)*$AL70+INDEX(装备数值!$X$13:$AH$116,$W70*8+8,CT$2)*$AM70</f>
        <v>10080</v>
      </c>
      <c r="CU70" s="14">
        <f>INDEX(装备数值!$X$13:$AH$116,$P70*8+1,CU$2)*$AF70+INDEX(装备数值!$X$13:$AH$116,$Q70*8+2,CU$2)*$AG70+INDEX(装备数值!$X$13:$AH$116,$S70*8+3,CU$2)*$AH70+INDEX(装备数值!$X$13:$AH$116,$R70*8+4,CU$2)*$AI70+INDEX(装备数值!$X$13:$AH$116,$T70*8+5,CU$2)*$AJ70+INDEX(装备数值!$X$13:$AH$116,$U70*8+6,CU$2)*$AK70+INDEX(装备数值!$X$13:$AH$116,$V70*8+7,CU$2)*$AL70+INDEX(装备数值!$X$13:$AH$116,$W70*8+8,CU$2)*$AM70</f>
        <v>10080</v>
      </c>
      <c r="CV70" s="14">
        <f>INDEX(装备数值!$X$13:$AH$116,$P70*8+1,CV$2)*$AF70+INDEX(装备数值!$X$13:$AH$116,$Q70*8+2,CV$2)*$AG70+INDEX(装备数值!$X$13:$AH$116,$S70*8+3,CV$2)*$AH70+INDEX(装备数值!$X$13:$AH$116,$R70*8+4,CV$2)*$AI70+INDEX(装备数值!$X$13:$AH$116,$T70*8+5,CV$2)*$AJ70+INDEX(装备数值!$X$13:$AH$116,$U70*8+6,CV$2)*$AK70+INDEX(装备数值!$X$13:$AH$116,$V70*8+7,CV$2)*$AL70+INDEX(装备数值!$X$13:$AH$116,$W70*8+8,CV$2)*$AM70</f>
        <v>30</v>
      </c>
      <c r="CW70" s="14">
        <f>INDEX(装备数值!$X$13:$AH$116,$P70*8+1,CW$2)*$AF70+INDEX(装备数值!$X$13:$AH$116,$Q70*8+2,CW$2)*$AG70+INDEX(装备数值!$X$13:$AH$116,$S70*8+3,CW$2)*$AH70+INDEX(装备数值!$X$13:$AH$116,$R70*8+4,CW$2)*$AI70+INDEX(装备数值!$X$13:$AH$116,$T70*8+5,CW$2)*$AJ70+INDEX(装备数值!$X$13:$AH$116,$U70*8+6,CW$2)*$AK70+INDEX(装备数值!$X$13:$AH$116,$V70*8+7,CW$2)*$AL70+INDEX(装备数值!$X$13:$AH$116,$W70*8+8,CW$2)*$AM70</f>
        <v>30</v>
      </c>
      <c r="CY70" s="14">
        <f>INDEX(装备数值!$AN$17:$AN$117,MATCH(MIN($X70:$AE70),装备数值!$AO$17:$AO$117,1))</f>
        <v>20</v>
      </c>
      <c r="CZ70" s="14">
        <f>IF(COUNTIF($P70:$W70,"&gt;"&amp;0)=8,INDEX(装备数值!AR$17:AR$117,$CY70+1),0)</f>
        <v>4800</v>
      </c>
      <c r="DA70" s="14">
        <f>IF(COUNTIF($P70:$W70,"&gt;"&amp;0)=8,INDEX(装备数值!AS$17:AS$117,$CY70+1),0)</f>
        <v>36000</v>
      </c>
      <c r="DB70" s="14">
        <f>IF(COUNTIF($P70:$W70,"&gt;"&amp;0)=8,INDEX(装备数值!AT$17:AT$117,$CY70+1),0)</f>
        <v>2400</v>
      </c>
      <c r="DC70" s="14">
        <f>IF(COUNTIF($P70:$W70,"&gt;"&amp;0)=8,INDEX(装备数值!AU$17:AU$117,$CY70+1),0)</f>
        <v>48000</v>
      </c>
      <c r="DD70" s="14">
        <f>IF(COUNTIF($P70:$W70,"&gt;"&amp;0)=8,INDEX(装备数值!AV$17:AV$117,$CY70+1),0)</f>
        <v>920</v>
      </c>
      <c r="DF70" s="14">
        <f>INDEX(装备数值!$AY$17:$AY$77,MATCH(MIN($AF70:$AM70),装备数值!$AZ$17:$AZ$77,1))</f>
        <v>15</v>
      </c>
      <c r="DG70" s="26">
        <f>INDEX(装备数值!BA$17:BA$77,通天塔!DF70+1)</f>
        <v>0.15</v>
      </c>
      <c r="DH70" s="26">
        <f>INDEX(装备数值!BA$17:BA$77,通天塔!DF70+1)</f>
        <v>0.15</v>
      </c>
      <c r="DJ70" s="14">
        <f t="shared" ref="DJ70:DJ133" si="134">SUM(AN70:AZ70)</f>
        <v>22</v>
      </c>
      <c r="DK70" s="14">
        <f>VLOOKUP(DJ70,军阶与晶片数值!$W$6:$X$27,2)</f>
        <v>5</v>
      </c>
      <c r="DL70" s="14">
        <f>INDEX(军阶与晶片数值!Y$6:Y$27,$DK70+1)</f>
        <v>500</v>
      </c>
      <c r="DM70" s="14">
        <f>INDEX(军阶与晶片数值!Z$6:Z$27,$DK70+1)</f>
        <v>500</v>
      </c>
      <c r="DN70" s="14">
        <f>INDEX(军阶与晶片数值!AA$6:AA$27,$DK70+1)</f>
        <v>500</v>
      </c>
      <c r="DO70" s="14">
        <f>INDEX(军阶与晶片数值!AB$6:AB$27,$DK70+1)</f>
        <v>500</v>
      </c>
      <c r="DP70" s="29">
        <f>INDEX(军阶与晶片数值!AC$6:AC$27,$DK70+1)</f>
        <v>30</v>
      </c>
      <c r="DQ70" s="29">
        <f>INDEX(军阶与晶片数值!AD$6:AD$27,$DK70+1)</f>
        <v>15</v>
      </c>
      <c r="DS70" s="26">
        <f>INDEX(军阶与晶片数值!I$6:I$16,AN70+1)</f>
        <v>6.5000000000000002E-2</v>
      </c>
      <c r="DT70" s="26">
        <f>INDEX(军阶与晶片数值!M$6:M$16,AO70+1)</f>
        <v>0.15</v>
      </c>
      <c r="DU70" s="26">
        <f>INDEX(军阶与晶片数值!J$6:J$16,AP70+1)</f>
        <v>0.15</v>
      </c>
      <c r="DV70" s="26">
        <f>INDEX(军阶与晶片数值!K$6:K$16,AQ70+1)</f>
        <v>0.3</v>
      </c>
      <c r="DW70" s="26">
        <f>INDEX(军阶与晶片数值!L$6:L$16,AR70+1)</f>
        <v>0.3</v>
      </c>
      <c r="DX70" s="28">
        <f>INDEX(军阶与晶片数值!N$6:N$16,AS70+1)</f>
        <v>0</v>
      </c>
      <c r="DY70" s="28">
        <f>INDEX(军阶与晶片数值!O$6:O$16,AT70+1)</f>
        <v>0</v>
      </c>
      <c r="DZ70" s="28">
        <f>INDEX(军阶与晶片数值!P$6:P$16,AU70+1)</f>
        <v>0</v>
      </c>
      <c r="EA70" s="28">
        <f>INDEX(军阶与晶片数值!Q$6:Q$16,AV70+1)</f>
        <v>0</v>
      </c>
      <c r="EB70" s="26">
        <f>INDEX(军阶与晶片数值!R$6:R$16,AW70+1)</f>
        <v>0.06</v>
      </c>
      <c r="EC70" s="26">
        <f>INDEX(军阶与晶片数值!S$6:S$16,AX70+1)</f>
        <v>0.02</v>
      </c>
      <c r="ED70" s="26">
        <f>INDEX(军阶与晶片数值!T$6:T$16,AY70+1)</f>
        <v>0</v>
      </c>
      <c r="EE70" s="26">
        <f>INDEX(军阶与晶片数值!U$6:U$16,AZ70+1)</f>
        <v>0</v>
      </c>
      <c r="EG70" s="26">
        <f>INDEX(军阶与晶片数值!$C$6:$C$36,通天塔!$BA70+1)</f>
        <v>0.55000000000000004</v>
      </c>
      <c r="EH70" s="26">
        <f>INDEX(军阶与晶片数值!$C$6:$C$36,通天塔!$BA70+1)</f>
        <v>0.55000000000000004</v>
      </c>
      <c r="EI70" s="26">
        <f>INDEX(军阶与晶片数值!$C$6:$C$36,通天塔!$BA70+1)</f>
        <v>0.55000000000000004</v>
      </c>
      <c r="EJ70" s="26">
        <f>INDEX(军阶与晶片数值!$C$6:$C$36,通天塔!$BA70+1)</f>
        <v>0.55000000000000004</v>
      </c>
      <c r="EK70" s="26">
        <f>INDEX(军阶与晶片数值!$C$6:$C$36,通天塔!$BA70+1)</f>
        <v>0.55000000000000004</v>
      </c>
      <c r="EM70" s="14">
        <f>INDEX(战舰突破!$H$6:$H$18,通天塔!$J70+1)+INDEX(战舰突破!$H$23:$H$35,通天塔!$K70+1)+INDEX(战舰突破!$H$40:$H$52,通天塔!$L70+1)</f>
        <v>200</v>
      </c>
      <c r="EN70" s="14">
        <f>INDEX(战舰突破!$I$6:$I$18,通天塔!$J70+1)+INDEX(战舰突破!$I$23:$I$35,通天塔!$K70+1)+INDEX(战舰突破!$I$40:$I$52,通天塔!$L70+1)</f>
        <v>200</v>
      </c>
      <c r="EO70" s="14">
        <f>INDEX(战舰突破!$J$6:$J$18,通天塔!$J70+1)+INDEX(战舰突破!$J$23:$J$35,通天塔!$K70+1)+INDEX(战舰突破!$J$40:$J$52,通天塔!$L70+1)</f>
        <v>0</v>
      </c>
      <c r="EP70" s="14">
        <f>INDEX(战舰突破!$K$6:$K$18,通天塔!$J70+1)+INDEX(战舰突破!$K$23:$K$35,通天塔!$K70+1)+INDEX(战舰突破!$K$40:$K$52,通天塔!$L70+1)</f>
        <v>0</v>
      </c>
      <c r="EQ70" s="14">
        <f>INDEX(战舰突破!$L$6:$L$18,通天塔!$J70+1)+INDEX(战舰突破!$L$23:$L$35,通天塔!$K70+1)+INDEX(战舰突破!$L$40:$L$52,通天塔!$L70+1)</f>
        <v>200</v>
      </c>
      <c r="ER70" s="18">
        <f>INDEX(战舰突破!$N$6:$N$18,通天塔!$J70+1)+INDEX(战舰突破!$N$23:$N$35,通天塔!$K70+1)+INDEX(战舰突破!$N$40:$N$52,通天塔!$L70+1)</f>
        <v>0</v>
      </c>
      <c r="ES70" s="18">
        <f>INDEX(战舰突破!$O$6:$O$18,通天塔!$J70+1)+INDEX(战舰突破!$O$23:$O$35,通天塔!$K70+1)+INDEX(战舰突破!$O$40:$O$52,通天塔!$L70+1)</f>
        <v>0</v>
      </c>
      <c r="ET70" s="18">
        <f>INDEX(战舰突破!$P$6:$P$18,通天塔!$J70+1)+INDEX(战舰突破!$P$23:$P$35,通天塔!$K70+1)+INDEX(战舰突破!$P$40:$P$52,通天塔!$L70+1)</f>
        <v>0</v>
      </c>
      <c r="EU70" s="18">
        <f>INDEX(战舰突破!$Q$6:$Q$18,通天塔!$J70+1)+INDEX(战舰突破!$Q$23:$Q$35,通天塔!$K70+1)+INDEX(战舰突破!$Q$40:$Q$52,通天塔!$L70+1)</f>
        <v>0</v>
      </c>
      <c r="EV70" s="18">
        <f>INDEX(战舰突破!$R$6:$R$18,通天塔!$J70+1)+INDEX(战舰突破!$R$23:$R$35,通天塔!$K70+1)+INDEX(战舰突破!$R$40:$R$52,通天塔!$L70+1)</f>
        <v>0</v>
      </c>
      <c r="EW70" s="18">
        <f>INDEX(战舰突破!$M$6:$M$18,通天塔!$J70+1)+INDEX(战舰突破!$M$23:$M$35,通天塔!$K70+1)+INDEX(战舰突破!$M$40:$M$52,通天塔!$L70+1)</f>
        <v>0.2</v>
      </c>
      <c r="EX70" s="22">
        <f>INDEX(战舰突破!$W$6:$W$18,通天塔!$J70+1)+INDEX(战舰突破!$W$23:$W$35,通天塔!$K70+1)+INDEX(战舰突破!$W$40:$W$52,通天塔!$L70+1)</f>
        <v>0.5</v>
      </c>
      <c r="FA70" s="14">
        <f>INDEX(战舰突破!$S$6:$S$18,通天塔!$J70+1)</f>
        <v>0</v>
      </c>
      <c r="FB70" s="14">
        <f>INDEX(战舰突破!$T$6:$T$18,通天塔!$J70+1)</f>
        <v>0.5</v>
      </c>
      <c r="FC70" s="14">
        <f>INDEX(战舰突破!$U$6:$U$18,通天塔!$J70+1)</f>
        <v>0.1</v>
      </c>
      <c r="FD70" s="14">
        <f>INDEX(战舰突破!$V$6:$V$18,通天塔!$J70+1)</f>
        <v>0</v>
      </c>
      <c r="FE70" s="14">
        <f>INDEX(战舰突破!$X$6:$X$18,通天塔!$J70+1)</f>
        <v>6</v>
      </c>
      <c r="FG70" s="14">
        <f>INDEX(战舰突破!$S$23:$S$35,通天塔!$J70+1)</f>
        <v>0.6</v>
      </c>
      <c r="FH70" s="14">
        <f>INDEX(战舰突破!$T$23:$T$35,通天塔!$J70+1)</f>
        <v>0.25</v>
      </c>
      <c r="FI70" s="14">
        <f>INDEX(战舰突破!$U$23:$U$35,通天塔!$J70+1)</f>
        <v>0.1</v>
      </c>
      <c r="FJ70" s="14">
        <f>INDEX(战舰突破!$V$23:$V$35,通天塔!$J70+1)</f>
        <v>0</v>
      </c>
      <c r="FK70" s="14">
        <f>INDEX(战舰突破!$X$23:$X$35,通天塔!$J70+1)</f>
        <v>90</v>
      </c>
      <c r="FM70" s="14">
        <f>INDEX(战舰突破!$S$40:$S$52,通天塔!$J70+1)</f>
        <v>0.6</v>
      </c>
      <c r="FN70" s="14">
        <f>INDEX(战舰突破!$T$40:$T$52,通天塔!$J70+1)</f>
        <v>0.25</v>
      </c>
      <c r="FO70" s="14">
        <f>INDEX(战舰突破!$U$40:$U$52,通天塔!$J70+1)</f>
        <v>0.1</v>
      </c>
      <c r="FP70" s="14">
        <f>INDEX(战舰突破!$V$40:$V$52,通天塔!$J70+1)</f>
        <v>0</v>
      </c>
      <c r="FQ70" s="14">
        <f>INDEX(战舰突破!$X$40:$X$52,通天塔!$J70+1)</f>
        <v>150</v>
      </c>
      <c r="FT70" s="14">
        <f t="shared" ref="FT70:FT133" si="135">INT((BF70+BY70+CF70+CM70+CZ70+EM70)*(1+DS70)*(1+EG70)*(1+ER70))</f>
        <v>138818</v>
      </c>
      <c r="FU70" s="14">
        <f t="shared" ref="FU70:FU133" si="136">IF(BL70&gt;0,INT((BL70+BY70+CF70+CM70+CZ70+EM70)*(1+DS70)*(1+EG70)*(1+ER70)),0)</f>
        <v>136247</v>
      </c>
      <c r="FV70" s="14">
        <f t="shared" ref="FV70:FV133" si="137">IF(BR70&gt;0,INT((BR70+BY70+CF70+CM70+CZ70+EM70)*(1+DS70)*(1+EG70)*(1+ER70)),0)</f>
        <v>136842</v>
      </c>
      <c r="FW70" s="14">
        <f t="shared" ref="FW70:FW133" si="138">INT((BG70+BM70+BS70+BZ70+CG70+CN70+DA70+EO70)*(1+DT70)*(1+EH70)*(1+ES70))</f>
        <v>1146988</v>
      </c>
      <c r="FX70" s="14">
        <f t="shared" ref="FX70:FX133" si="139">INT((BH70+BN70+BT70+CA70+CH70+CO70+DB70+EN70)*(1+DU70)*(1+EI70)*(1+ET70))</f>
        <v>75011</v>
      </c>
      <c r="FY70" s="14">
        <f t="shared" ref="FY70:FY133" si="140">INT((BI70+BO70+BU70+CB70+CI70+CP70+DC70)*(1+DV70)*(1+EJ70))</f>
        <v>1984077</v>
      </c>
      <c r="FZ70" s="14">
        <f t="shared" ref="FZ70:FZ133" si="141">INT((BJ70+BP70+BV70+CC70+CJ70+CQ70+DD70)*(1+DW70)*(1+EK70))</f>
        <v>45075</v>
      </c>
      <c r="GA70" s="28">
        <f t="shared" ref="GA70:GA133" si="142">CR70+DL70+DX70</f>
        <v>10580</v>
      </c>
      <c r="GB70" s="28">
        <f t="shared" ref="GB70:GB133" si="143">CS70+DM70+DY70</f>
        <v>10580</v>
      </c>
      <c r="GC70" s="28">
        <f t="shared" ref="GC70:GC133" si="144">CT70+DN70+DZ70</f>
        <v>10580</v>
      </c>
      <c r="GD70" s="28">
        <f t="shared" ref="GD70:GD133" si="145">CU70+DO70+EA70</f>
        <v>10580</v>
      </c>
      <c r="GE70" s="28">
        <f t="shared" ref="GE70:GE133" si="146">(1+DG70)*(1+EB70)</f>
        <v>1.2189999999999999</v>
      </c>
      <c r="GF70" s="28">
        <f t="shared" ref="GF70:GF133" si="147">(1+DH70)*(1+EC70)</f>
        <v>1.1729999999999998</v>
      </c>
      <c r="GG70" s="28">
        <f t="shared" ref="GG70:GG133" si="148">CX70+DR70+ED70</f>
        <v>0</v>
      </c>
      <c r="GH70" s="28">
        <f t="shared" ref="GH70:GH133" si="149">CY70+DS70+EE70</f>
        <v>20.065000000000001</v>
      </c>
      <c r="GI70" s="14">
        <f t="shared" ref="GI70:GI133" si="150">(1+FA70)</f>
        <v>1</v>
      </c>
      <c r="GJ70" s="14">
        <f t="shared" ref="GJ70:GJ133" si="151">(1+FG70)</f>
        <v>1.6</v>
      </c>
      <c r="GK70" s="14">
        <f t="shared" ref="GK70:GK133" si="152">(1+FM70)</f>
        <v>1.6</v>
      </c>
      <c r="GL70" s="18">
        <f t="shared" ref="GL70:GL133" si="153">(1+FB70+EW70)</f>
        <v>1.7</v>
      </c>
      <c r="GM70" s="18">
        <f t="shared" ref="GM70:GM133" si="154">(1+FH70+EW70)</f>
        <v>1.45</v>
      </c>
      <c r="GN70" s="18">
        <f t="shared" ref="GN70:GN133" si="155">(1+FN70+EW70)</f>
        <v>1.45</v>
      </c>
      <c r="GO70" s="29">
        <f t="shared" ref="GO70:GQ101" si="156">$GA70+GO$2</f>
        <v>10730</v>
      </c>
      <c r="GP70" s="29">
        <f t="shared" si="156"/>
        <v>11030</v>
      </c>
      <c r="GQ70" s="29">
        <f t="shared" si="156"/>
        <v>11030</v>
      </c>
      <c r="GR70" s="26">
        <f t="shared" ref="GR70:GR133" si="157">FC70</f>
        <v>0.1</v>
      </c>
      <c r="GS70" s="26">
        <f t="shared" ref="GS70:GS133" si="158">FI70</f>
        <v>0.1</v>
      </c>
      <c r="GT70" s="26">
        <f t="shared" ref="GT70:GT133" si="159">FO70</f>
        <v>0.1</v>
      </c>
      <c r="GU70" s="14">
        <f t="shared" ref="GU70:GU133" si="160">(GU$2+FD70)</f>
        <v>2</v>
      </c>
      <c r="GV70" s="14">
        <f t="shared" ref="GV70:GV133" si="161">(GV$2+FJ70)</f>
        <v>2</v>
      </c>
      <c r="GW70" s="14">
        <f t="shared" ref="GW70:GW133" si="162">(GW$2+FP70)</f>
        <v>2</v>
      </c>
      <c r="GX70" s="14">
        <f t="shared" ref="GX70:GX133" si="163">FE70</f>
        <v>6</v>
      </c>
      <c r="GY70" s="14">
        <f t="shared" ref="GY70:GY133" si="164">FK70</f>
        <v>90</v>
      </c>
      <c r="GZ70" s="14">
        <f t="shared" ref="GZ70:GZ133" si="165">FQ70</f>
        <v>150</v>
      </c>
      <c r="HA70">
        <v>66</v>
      </c>
      <c r="HB70" s="14">
        <f t="shared" ref="HB70:HB133" si="166">INT((SUMPRODUCT(FT70:GF70,FT$2:GF$2)+SUMPRODUCT($GI$2:$GK$2,$GI$5:$GK$5)-SUMPRODUCT($GE$2:$GF$2,$GE$5:$GF$5)-SUMPRODUCT($GI$2:$GK$2,$GI$5:$GK$5))*HB$3)</f>
        <v>20268157</v>
      </c>
      <c r="HD70" s="14">
        <f t="shared" ref="HD70:HD133" si="167">INT(MIN(FX70*2,((FW70+FY70)/20+FX70*2)/2))</f>
        <v>150022</v>
      </c>
      <c r="HE70" s="14">
        <f t="shared" ref="HE70:HE133" si="168">INT(20+MAX(0,FT70-100)/2)</f>
        <v>69379</v>
      </c>
      <c r="HF70" s="29">
        <f t="shared" ref="HF70:HF133" si="169">INT(0.96*GB70)</f>
        <v>10156</v>
      </c>
      <c r="HG70" s="29">
        <f t="shared" ref="HG70:HG133" si="170">INT(MAX((GB70-350)/1.44,0))</f>
        <v>7104</v>
      </c>
      <c r="HH70" s="29">
        <f t="shared" ref="HH70:HH133" si="171">MAX(INT((GC70-350)*0.75),0)</f>
        <v>7672</v>
      </c>
      <c r="HI70" s="29">
        <f t="shared" ref="HI70:HI133" si="172">MAX(INT((GD70-350)*0.7),0)</f>
        <v>7161</v>
      </c>
      <c r="HJ70" s="14">
        <f t="shared" ref="HJ70:HJ133" si="173">GE70</f>
        <v>1.2189999999999999</v>
      </c>
      <c r="HK70" s="14">
        <f t="shared" ref="HK70:HK133" si="174">GF70</f>
        <v>1.1729999999999998</v>
      </c>
      <c r="HL70" s="14">
        <f t="shared" ref="HL70:HL133" si="175">INT(FT70*0.1+FU70*0.1+FV70*0.1)</f>
        <v>41190</v>
      </c>
      <c r="HM70" s="14">
        <f t="shared" ref="HM70:HM133" si="176">HE70-2 * MAX(0,GC70-HI70)</f>
        <v>62541</v>
      </c>
      <c r="HN70" s="26">
        <f t="shared" ref="HN70:HN133" si="177">(GA70-0.8*HG70)/(1000+1.6*HG70)</f>
        <v>0.39597619355673425</v>
      </c>
      <c r="HO70" s="26">
        <f t="shared" ref="HO70:HO133" si="178">(EX70+(GD70-0.8*GC70)/(1000+1.6*HH70))</f>
        <v>0.65939496203447034</v>
      </c>
      <c r="HP70" s="29">
        <f t="shared" ref="HP70:HP133" si="179">ROUND((MAX(FT70*0.5,(FT70-0.6*HM70)) * ((FT70-0.6*HM70)/FT70)+GX70)*GL70*HP$2,0)</f>
        <v>15708</v>
      </c>
      <c r="HQ70" s="29">
        <f t="shared" ref="HQ70:HQ133" si="180">ROUND(IF(FU70&gt;0,(MAX(FU70*0.5,(FU70-0.6*HM70)) * ((FU70-0.6*HM70)/FU70)*HQ$2+GY70)*GM70,0),0)</f>
        <v>62364</v>
      </c>
      <c r="HR70" s="29">
        <f t="shared" ref="HR70:HR133" si="181">ROUND(IF(FV70&gt;0,(MAX(FV70*0.5,(FV70-0.6*HM70)) * ((FV70-0.6*HM70)/FV70)*HR$2+GZ70)*GN70,0),0)</f>
        <v>83833</v>
      </c>
      <c r="HS70" s="26">
        <f t="shared" ref="HS70:HS133" si="182">GR70+(GO70-0.8*HG70)/(3000+1.6*HG70)</f>
        <v>0.45129190332999214</v>
      </c>
      <c r="HT70" s="26">
        <f t="shared" ref="HT70:HT133" si="183">GS70+(GP70-0.8*HG70)/(3000+1.6*HG70)</f>
        <v>0.47217396146564194</v>
      </c>
      <c r="HU70" s="26">
        <f t="shared" ref="HU70:HU133" si="184">GT70+(GQ70-0.8*HG70)/(3000+1.6*HG70)</f>
        <v>0.47217396146564194</v>
      </c>
      <c r="HV70" s="26">
        <f t="shared" ref="HV70:HV133" si="185">MAX(HS70-40%,0)</f>
        <v>5.1291903329992117E-2</v>
      </c>
      <c r="HW70" s="29">
        <f t="shared" si="124"/>
        <v>1.4</v>
      </c>
      <c r="HX70" s="29">
        <f t="shared" si="125"/>
        <v>2.2734112930170398</v>
      </c>
      <c r="HY70" s="29">
        <f t="shared" si="126"/>
        <v>2.2734112930170398</v>
      </c>
      <c r="HZ70" s="29">
        <f t="shared" si="127"/>
        <v>109955.99999999999</v>
      </c>
      <c r="IA70" s="29">
        <f t="shared" si="128"/>
        <v>94519.347918476458</v>
      </c>
      <c r="IB70" s="29">
        <f t="shared" si="129"/>
        <v>95293.444463748747</v>
      </c>
      <c r="IC70" s="29">
        <f t="shared" si="130"/>
        <v>810016</v>
      </c>
      <c r="ID70" s="14">
        <f t="shared" ref="ID70:ID133" si="186">ROUND(HZ70+IA70+IB70,2)</f>
        <v>299768.78999999998</v>
      </c>
      <c r="IH70" s="14">
        <v>1</v>
      </c>
      <c r="II70" s="14">
        <v>1</v>
      </c>
      <c r="IJ70" s="14">
        <v>480</v>
      </c>
      <c r="IK70" s="14">
        <v>80</v>
      </c>
      <c r="IL70" s="14">
        <v>60</v>
      </c>
      <c r="IM70" s="23">
        <f t="shared" ref="IM70:IM104" si="187">INT(($HP70*$GI70*IJ70*$HW70+$HQ70*$GJ70*$HX70*IK70+$HR70*$GK70*$HY70*IL70)+$IC70*IH70+($HQ70*$GJ70*$HX70*II70*5*6/1.5+$HR70*$GK70*$HY70*II70*5*6/2)*IM$3)</f>
        <v>56920862</v>
      </c>
      <c r="IN70" s="23">
        <f t="shared" si="110"/>
        <v>1</v>
      </c>
      <c r="IO70" s="23">
        <f t="shared" si="111"/>
        <v>56920.86</v>
      </c>
      <c r="IP70" s="23">
        <f t="shared" si="112"/>
        <v>66987073</v>
      </c>
      <c r="IQ70" s="23">
        <f t="shared" ref="IQ70:IQ132" si="188">MAX(INT(LOG(IP70,1000)-1),0)</f>
        <v>1</v>
      </c>
      <c r="IR70" s="23">
        <f t="shared" ref="IR70:IR132" si="189">ROUND(IP70/1000^IQ70,2)</f>
        <v>66987.070000000007</v>
      </c>
      <c r="IS70" s="14">
        <v>1</v>
      </c>
      <c r="IT70" s="14">
        <v>1</v>
      </c>
      <c r="IU70" s="14">
        <v>240</v>
      </c>
      <c r="IV70" s="14">
        <v>40</v>
      </c>
      <c r="IW70" s="14">
        <v>30</v>
      </c>
      <c r="IX70" s="23">
        <f>INT(($HP70*$GI70*IU70*$HW70+$HQ70*$GJ70*$HX70*IV70+$HR70*$GK70*$HY70*IW70)+$IC70*IS70+($HQ70*$GJ70*$HX70*IT70*5*6/1.5+$HR70*$GK70*$HY70*IT70*5*6/2))</f>
        <v>33420946</v>
      </c>
      <c r="IY70" s="23">
        <f t="shared" ref="IY70:IY104" si="190">MAX(INT(LOG(IX70,1000)-1),0)</f>
        <v>1</v>
      </c>
      <c r="IZ70" s="23">
        <f t="shared" ref="IZ70:IZ104" si="191">ROUND(IX70/1000^IY70,2)</f>
        <v>33420.949999999997</v>
      </c>
      <c r="JA70" s="23"/>
      <c r="JB70" s="23"/>
      <c r="JC70" s="23"/>
      <c r="JG70">
        <f t="shared" si="131"/>
        <v>1.3534380643686168</v>
      </c>
      <c r="JH70">
        <f t="shared" si="132"/>
        <v>1.6498410004653437</v>
      </c>
      <c r="JJ70" s="14">
        <v>10</v>
      </c>
      <c r="JK70" s="14">
        <v>2</v>
      </c>
      <c r="JL70" s="14">
        <v>1.5</v>
      </c>
      <c r="JM70" s="23">
        <f>INT(($HP70*$GI70*$HW70*JJ70+$HQ70*$GJ70*$HX70*JK70+$HR70*$GK70*$HY70*JL70))</f>
        <v>1131013</v>
      </c>
      <c r="JN70" s="23">
        <f t="shared" ref="JN70:JN104" si="192">MAX(INT(LOG(JM70,1000)-1),0)</f>
        <v>1</v>
      </c>
      <c r="JO70" s="23">
        <f t="shared" ref="JO70:JO104" si="193">ROUND(JM70/1000^JN70,2)</f>
        <v>1131.01</v>
      </c>
      <c r="JP70" s="14">
        <v>30</v>
      </c>
      <c r="JQ70" s="14">
        <v>6</v>
      </c>
      <c r="JR70" s="14">
        <v>4</v>
      </c>
      <c r="JS70" s="23">
        <f>INT(($HP70*$GI70*$HW70*JP70+$HQ70*$GJ70*$HX70*JQ70+$HR70*$GK70*$HY70*JR70))</f>
        <v>3240570</v>
      </c>
      <c r="JT70" s="23">
        <f t="shared" ref="JT70:JT104" si="194">MAX(INT(LOG(JS70,1000)-1),0)</f>
        <v>1</v>
      </c>
      <c r="JU70" s="23">
        <f t="shared" ref="JU70:JU104" si="195">ROUND(JS70/1000^JT70,2)</f>
        <v>3240.57</v>
      </c>
      <c r="JW70" s="23">
        <f t="shared" ref="JW70:JW104" si="196">ROUND(JS70/3*4,0)</f>
        <v>4320760</v>
      </c>
      <c r="JX70" s="23">
        <f t="shared" ref="JX70:JX104" si="197">MAX(INT(LOG(JW70,1000)-1),0)</f>
        <v>1</v>
      </c>
      <c r="JY70" s="23">
        <f t="shared" ref="JY70:JY104" si="198">ROUND(JW70/1000^JX70,2)</f>
        <v>4320.76</v>
      </c>
      <c r="JZ70" s="23">
        <f t="shared" si="113"/>
        <v>1696520</v>
      </c>
      <c r="KA70" s="23">
        <f t="shared" ref="KA70:KA104" si="199">MAX(INT(LOG(JZ70,1000)-1),0)</f>
        <v>1</v>
      </c>
      <c r="KB70" s="23">
        <f t="shared" ref="KB70:KB104" si="200">ROUND(JZ70/1000^KA70,2)</f>
        <v>1696.52</v>
      </c>
    </row>
    <row r="71" spans="1:288" ht="16.5" x14ac:dyDescent="0.2">
      <c r="A71">
        <v>36</v>
      </c>
      <c r="B71">
        <v>860</v>
      </c>
      <c r="C71" s="14">
        <f t="shared" si="133"/>
        <v>1</v>
      </c>
      <c r="D71" s="14">
        <v>67</v>
      </c>
      <c r="E71" s="14" t="s">
        <v>752</v>
      </c>
      <c r="F71" s="14">
        <v>205</v>
      </c>
      <c r="G71" s="14">
        <v>205</v>
      </c>
      <c r="H71" s="14">
        <v>205</v>
      </c>
      <c r="I71" s="14">
        <v>205</v>
      </c>
      <c r="J71" s="14">
        <v>5</v>
      </c>
      <c r="K71" s="14">
        <v>5</v>
      </c>
      <c r="L71" s="14">
        <v>5</v>
      </c>
      <c r="M71" s="14">
        <v>3</v>
      </c>
      <c r="N71" s="14">
        <v>2</v>
      </c>
      <c r="O71" s="14">
        <v>2</v>
      </c>
      <c r="P71" s="14">
        <v>5</v>
      </c>
      <c r="Q71" s="14">
        <v>5</v>
      </c>
      <c r="R71" s="14">
        <v>5</v>
      </c>
      <c r="S71" s="14">
        <v>5</v>
      </c>
      <c r="T71" s="14">
        <v>5</v>
      </c>
      <c r="U71" s="14">
        <v>5</v>
      </c>
      <c r="V71" s="14">
        <v>5</v>
      </c>
      <c r="W71" s="14">
        <v>5</v>
      </c>
      <c r="X71" s="14">
        <v>205</v>
      </c>
      <c r="Y71" s="14">
        <v>205</v>
      </c>
      <c r="Z71" s="14">
        <v>205</v>
      </c>
      <c r="AA71" s="14">
        <v>205</v>
      </c>
      <c r="AB71" s="14">
        <v>205</v>
      </c>
      <c r="AC71" s="14">
        <v>205</v>
      </c>
      <c r="AD71" s="14">
        <v>205</v>
      </c>
      <c r="AE71" s="14">
        <v>205</v>
      </c>
      <c r="AF71" s="14">
        <v>30</v>
      </c>
      <c r="AG71" s="14">
        <v>30</v>
      </c>
      <c r="AH71" s="14">
        <v>30</v>
      </c>
      <c r="AI71" s="14">
        <v>30</v>
      </c>
      <c r="AJ71" s="14">
        <v>30</v>
      </c>
      <c r="AK71" s="14">
        <v>30</v>
      </c>
      <c r="AL71" s="14">
        <v>30</v>
      </c>
      <c r="AM71" s="14">
        <v>30</v>
      </c>
      <c r="AN71" s="14">
        <v>3</v>
      </c>
      <c r="AO71" s="14">
        <v>4</v>
      </c>
      <c r="AP71" s="14">
        <v>4</v>
      </c>
      <c r="AQ71" s="14">
        <v>4</v>
      </c>
      <c r="AR71" s="14">
        <v>4</v>
      </c>
      <c r="AS71" s="14">
        <v>0</v>
      </c>
      <c r="AT71" s="14">
        <v>0</v>
      </c>
      <c r="AU71" s="14">
        <v>0</v>
      </c>
      <c r="AV71" s="14">
        <v>0</v>
      </c>
      <c r="AW71" s="14">
        <v>2</v>
      </c>
      <c r="AX71" s="14">
        <v>1</v>
      </c>
      <c r="AY71" s="14">
        <v>0</v>
      </c>
      <c r="AZ71" s="14">
        <v>0</v>
      </c>
      <c r="BA71" s="14">
        <v>11</v>
      </c>
      <c r="BD71" s="33"/>
      <c r="BF71" s="14">
        <f>ROUND((INDEX(新战舰养成!S$6:S$18,通天塔!$J71+1)+INDEX(新战舰养成!D$6:D$18,通天塔!$J71+1)*(通天塔!$G71-1))*INDEX(战舰突破!$D$6:$D$18,通天塔!$M71+1),0)</f>
        <v>24879</v>
      </c>
      <c r="BG71" s="14">
        <f>ROUND((INDEX(新战舰养成!T$6:T$18,通天塔!$J71+1)+INDEX(新战舰养成!E$6:E$18,通天塔!$J71+1)*(通天塔!$G71-1))*INDEX(战舰突破!$D$6:$D$18,通天塔!$M71+1),0)</f>
        <v>198957</v>
      </c>
      <c r="BH71" s="14">
        <f>ROUND((INDEX(新战舰养成!U$6:U$18,通天塔!$J71+1)+INDEX(新战舰养成!F$6:F$18,通天塔!$J71+1)*(通天塔!$G71-1))*INDEX(战舰突破!$D$6:$D$18,通天塔!$M71+1),0)</f>
        <v>12542</v>
      </c>
      <c r="BI71" s="14">
        <f>ROUND((INDEX(新战舰养成!V$6:V$18,通天塔!$J71+1)+INDEX(新战舰养成!G$6:G$18,通天塔!$J71+1)*(通天塔!$G71-1))*INDEX(战舰突破!$D$6:$D$18,通天塔!$M71+1),0)</f>
        <v>390</v>
      </c>
      <c r="BJ71" s="14">
        <f>ROUND((INDEX(新战舰养成!W$6:W$18,通天塔!$J71+1)+INDEX(新战舰养成!H$6:H$18,通天塔!$J71+1)*(通天塔!$G71-1))*INDEX(战舰突破!$D$6:$D$18,通天塔!$M71+1),0)</f>
        <v>5</v>
      </c>
      <c r="BL71" s="14">
        <f>IF($H71&gt;0,ROUND((INDEX(新战舰养成!X$6:X$18,通天塔!$K71+1)+INDEX(新战舰养成!I$6:I$18,通天塔!$K71+1)*(通天塔!$H71-1))*INDEX(战舰突破!$D$6:$D$18,通天塔!$N71+1),0),0)</f>
        <v>23302</v>
      </c>
      <c r="BM71" s="14">
        <f>IF($H71&gt;0,ROUND((INDEX(新战舰养成!Y$6:Y$18,通天塔!$K71+1)+INDEX(新战舰养成!J$6:J$18,通天塔!$K71+1)*(通天塔!$H71-1))*INDEX(战舰突破!$D$6:$D$18,通天塔!$N71+1),0),0)</f>
        <v>0</v>
      </c>
      <c r="BN71" s="14">
        <f>IF($H71&gt;0,ROUND((INDEX(新战舰养成!Z$6:Z$18,通天塔!$K71+1)+INDEX(新战舰养成!K$6:K$18,通天塔!$K71+1)*(通天塔!$H71-1))*INDEX(战舰突破!$D$6:$D$18,通天塔!$N71+1),0),0)</f>
        <v>0</v>
      </c>
      <c r="BO71" s="14">
        <f>IF($H71&gt;0,ROUND((INDEX(新战舰养成!AA$6:AA$18,通天塔!$K71+1)+INDEX(新战舰养成!L$6:L$18,通天塔!$K71+1)*(通天塔!$H71-1))*INDEX(战舰突破!$D$6:$D$18,通天塔!$N71+1),0),0)</f>
        <v>229656</v>
      </c>
      <c r="BP71" s="14">
        <f>IF($H71&gt;0,ROUND((INDEX(新战舰养成!AB$6:AB$18,通天塔!$K71+1)+INDEX(新战舰养成!M$6:M$18,通天塔!$K71+1)*(通天塔!$H71-1))*INDEX(战舰突破!$D$6:$D$18,通天塔!$N71+1),0),0)</f>
        <v>4505</v>
      </c>
      <c r="BR71" s="14">
        <f>IF($I71&gt;0,ROUND((INDEX(新战舰养成!AC$6:AC$18,通天塔!$L71+1)+INDEX(新战舰养成!I$6:I$18,通天塔!$L71+1)*(通天塔!$I71-1))*INDEX(战舰突破!$D$6:$D$18,通天塔!$O71+1),0),0)</f>
        <v>23662</v>
      </c>
      <c r="BS71" s="14">
        <f>IF($I71&gt;0,ROUND((INDEX(新战舰养成!AD$6:AD$18,通天塔!$L71+1)+INDEX(新战舰养成!J$6:J$18,通天塔!$L71+1)*(通天塔!$I71-1))*INDEX(战舰突破!$D$6:$D$18,通天塔!$O71+1),0),0)</f>
        <v>0</v>
      </c>
      <c r="BT71" s="14">
        <f>IF($I71&gt;0,ROUND((INDEX(新战舰养成!AE$6:AE$18,通天塔!$L71+1)+INDEX(新战舰养成!K$6:K$18,通天塔!$L71+1)*(通天塔!$I71-1))*INDEX(战舰突破!$D$6:$D$18,通天塔!$O71+1),0),0)</f>
        <v>0</v>
      </c>
      <c r="BU71" s="14">
        <f>IF($I71&gt;0,ROUND((INDEX(新战舰养成!AF$6:AF$18,通天塔!$L71+1)+INDEX(新战舰养成!L$6:L$18,通天塔!$L71+1)*(通天塔!$I71-1))*INDEX(战舰突破!$D$6:$D$18,通天塔!$O71+1),0),0)</f>
        <v>163908</v>
      </c>
      <c r="BV71" s="14">
        <f>IF($I71&gt;0,ROUND((INDEX(新战舰养成!AG$6:AG$18,通天塔!$L71+1)+INDEX(新战舰养成!M$6:M$18,通天塔!$L71+1)*(通天塔!$I71-1))*INDEX(战舰突破!$D$6:$D$18,通天塔!$O71+1),0),0)</f>
        <v>6086</v>
      </c>
      <c r="BY71" s="14">
        <f>(INDEX(装备数值!$C$13:$G$116,通天塔!$P71*8+1,BY$2)+INDEX(装备数值!$C$13:$G$116,通天塔!$Q71*8+2,BY$2)+INDEX(装备数值!$C$13:$G$116,通天塔!$S71*8+3,BY$2)+INDEX(装备数值!$C$13:$G$116,通天塔!$R71*8+4,BY$2)+INDEX(装备数值!$C$13:$G$116,通天塔!$T71*8+5,BY$2)+INDEX(装备数值!$C$13:$G$116,通天塔!$U71*8+6,BY$2)+INDEX(装备数值!$C$13:$G$116,通天塔!$V71*8+7,BY$2)+INDEX(装备数值!$C$13:$G$116,通天塔!$W71*8+8,BY$2))</f>
        <v>11175</v>
      </c>
      <c r="BZ71" s="14">
        <f>(INDEX(装备数值!$C$13:$G$116,通天塔!$P71*8+1,BZ$2)+INDEX(装备数值!$C$13:$G$116,通天塔!$Q71*8+2,BZ$2)+INDEX(装备数值!$C$13:$G$116,通天塔!$S71*8+3,BZ$2)+INDEX(装备数值!$C$13:$G$116,通天塔!$R71*8+4,BZ$2)+INDEX(装备数值!$C$13:$G$116,通天塔!$T71*8+5,BZ$2)+INDEX(装备数值!$C$13:$G$116,通天塔!$U71*8+6,BZ$2)+INDEX(装备数值!$C$13:$G$116,通天塔!$V71*8+7,BZ$2)+INDEX(装备数值!$C$13:$G$116,通天塔!$W71*8+8,BZ$2))</f>
        <v>84375</v>
      </c>
      <c r="CA71" s="14">
        <f>(INDEX(装备数值!$C$13:$G$116,通天塔!$P71*8+1,CA$2)+INDEX(装备数值!$C$13:$G$116,通天塔!$Q71*8+2,CA$2)+INDEX(装备数值!$C$13:$G$116,通天塔!$S71*8+3,CA$2)+INDEX(装备数值!$C$13:$G$116,通天塔!$R71*8+4,CA$2)+INDEX(装备数值!$C$13:$G$116,通天塔!$T71*8+5,CA$2)+INDEX(装备数值!$C$13:$G$116,通天塔!$U71*8+6,CA$2)+INDEX(装备数值!$C$13:$G$116,通天塔!$V71*8+7,CA$2)+INDEX(装备数值!$C$13:$G$116,通天塔!$W71*8+8,CA$2))</f>
        <v>5550</v>
      </c>
      <c r="CB71" s="14">
        <f>(INDEX(装备数值!$C$13:$G$116,通天塔!$P71*8+1,CB$2)+INDEX(装备数值!$C$13:$G$116,通天塔!$Q71*8+2,CB$2)+INDEX(装备数值!$C$13:$G$116,通天塔!$S71*8+3,CB$2)+INDEX(装备数值!$C$13:$G$116,通天塔!$R71*8+4,CB$2)+INDEX(装备数值!$C$13:$G$116,通天塔!$T71*8+5,CB$2)+INDEX(装备数值!$C$13:$G$116,通天塔!$U71*8+6,CB$2)+INDEX(装备数值!$C$13:$G$116,通天塔!$V71*8+7,CB$2)+INDEX(装备数值!$C$13:$G$116,通天塔!$W71*8+8,CB$2))</f>
        <v>112500</v>
      </c>
      <c r="CC71" s="14">
        <f>(INDEX(装备数值!$C$13:$G$116,通天塔!$P71*8+1,CC$2)+INDEX(装备数值!$C$13:$G$116,通天塔!$Q71*8+2,CC$2)+INDEX(装备数值!$C$13:$G$116,通天塔!$S71*8+3,CC$2)+INDEX(装备数值!$C$13:$G$116,通天塔!$R71*8+4,CC$2)+INDEX(装备数值!$C$13:$G$116,通天塔!$T71*8+5,CC$2)+INDEX(装备数值!$C$13:$G$116,通天塔!$U71*8+6,CC$2)+INDEX(装备数值!$C$13:$G$116,通天塔!$V71*8+7,CC$2)+INDEX(装备数值!$C$13:$G$116,通天塔!$W71*8+8,CC$2))</f>
        <v>2250</v>
      </c>
      <c r="CF71" s="14">
        <f>INDEX(装备数值!$I$13:$M$116,通天塔!$P71*8+1,CF$2)*$X71+INDEX(装备数值!$I$13:$M$116,通天塔!$Q71*8+2,CF$2)*$Y71+INDEX(装备数值!$I$13:$M$116,通天塔!$S71*8+3,CF$2)*$Z71+INDEX(装备数值!$I$13:$M$116,通天塔!$R71*8+4,CF$2)*$AA71+INDEX(装备数值!$I$13:$M$116,通天塔!$T71*8+5,CF$2)*$AB71+INDEX(装备数值!$I$13:$M$116,通天塔!$U71*8+6,CF$2)*$AC71+INDEX(装备数值!$I$13:$M$116,通天塔!$V71*8+7,CF$2)*$AD71+INDEX(装备数值!$I$13:$M$116,通天塔!$W71*8+8,CF$2)*$AE71</f>
        <v>30545</v>
      </c>
      <c r="CG71" s="14">
        <f>INDEX(装备数值!$I$13:$M$116,通天塔!$P71*8+1,CG$2)*$X71+INDEX(装备数值!$I$13:$M$116,通天塔!$Q71*8+2,CG$2)*$Y71+INDEX(装备数值!$I$13:$M$116,通天塔!$S71*8+3,CG$2)*$Z71+INDEX(装备数值!$I$13:$M$116,通天塔!$R71*8+4,CG$2)*$AA71+INDEX(装备数值!$I$13:$M$116,通天塔!$T71*8+5,CG$2)*$AB71+INDEX(装备数值!$I$13:$M$116,通天塔!$U71*8+6,CG$2)*$AC71+INDEX(装备数值!$I$13:$M$116,通天塔!$V71*8+7,CG$2)*$AD71+INDEX(装备数值!$I$13:$M$116,通天塔!$W71*8+8,CG$2)*$AE71</f>
        <v>230625</v>
      </c>
      <c r="CH71" s="14">
        <f>INDEX(装备数值!$I$13:$M$116,通天塔!$P71*8+1,CH$2)*$X71+INDEX(装备数值!$I$13:$M$116,通天塔!$Q71*8+2,CH$2)*$Y71+INDEX(装备数值!$I$13:$M$116,通天塔!$S71*8+3,CH$2)*$Z71+INDEX(装备数值!$I$13:$M$116,通天塔!$R71*8+4,CH$2)*$AA71+INDEX(装备数值!$I$13:$M$116,通天塔!$T71*8+5,CH$2)*$AB71+INDEX(装备数值!$I$13:$M$116,通天塔!$U71*8+6,CH$2)*$AC71+INDEX(装备数值!$I$13:$M$116,通天塔!$V71*8+7,CH$2)*$AD71+INDEX(装备数值!$I$13:$M$116,通天塔!$W71*8+8,CH$2)*$AE71</f>
        <v>15170</v>
      </c>
      <c r="CI71" s="14">
        <f>INDEX(装备数值!$I$13:$M$116,通天塔!$P71*8+1,CI$2)*$X71+INDEX(装备数值!$I$13:$M$116,通天塔!$Q71*8+2,CI$2)*$Y71+INDEX(装备数值!$I$13:$M$116,通天塔!$S71*8+3,CI$2)*$Z71+INDEX(装备数值!$I$13:$M$116,通天塔!$R71*8+4,CI$2)*$AA71+INDEX(装备数值!$I$13:$M$116,通天塔!$T71*8+5,CI$2)*$AB71+INDEX(装备数值!$I$13:$M$116,通天塔!$U71*8+6,CI$2)*$AC71+INDEX(装备数值!$I$13:$M$116,通天塔!$V71*8+7,CI$2)*$AD71+INDEX(装备数值!$I$13:$M$116,通天塔!$W71*8+8,CI$2)*$AE71</f>
        <v>307500</v>
      </c>
      <c r="CJ71" s="14">
        <f>INDEX(装备数值!$I$13:$M$116,通天塔!$P71*8+1,CJ$2)*$X71+INDEX(装备数值!$I$13:$M$116,通天塔!$Q71*8+2,CJ$2)*$Y71+INDEX(装备数值!$I$13:$M$116,通天塔!$S71*8+3,CJ$2)*$Z71+INDEX(装备数值!$I$13:$M$116,通天塔!$R71*8+4,CJ$2)*$AA71+INDEX(装备数值!$I$13:$M$116,通天塔!$T71*8+5,CJ$2)*$AB71+INDEX(装备数值!$I$13:$M$116,通天塔!$U71*8+6,CJ$2)*$AC71+INDEX(装备数值!$I$13:$M$116,通天塔!$V71*8+7,CJ$2)*$AD71+INDEX(装备数值!$I$13:$M$116,通天塔!$W71*8+8,CJ$2)*$AE71</f>
        <v>6150</v>
      </c>
      <c r="CM71" s="14">
        <f>INDEX(装备数值!$X$13:$AH$116,$P71*8+1,CM$2)*$AF71+INDEX(装备数值!$X$13:$AH$116,$Q71*8+2,CM$2)*$AG71+INDEX(装备数值!$X$13:$AH$116,$S71*8+3,CM$2)*$AH71+INDEX(装备数值!$X$13:$AH$116,$R71*8+4,CM$2)*$AI71+INDEX(装备数值!$X$13:$AH$116,$T71*8+5,CM$2)*$AJ71+INDEX(装备数值!$X$13:$AH$116,$U71*8+6,CM$2)*$AK71+INDEX(装备数值!$X$13:$AH$116,$V71*8+7,CM$2)*$AL71+INDEX(装备数值!$X$13:$AH$116,$W71*8+8,CM$2)*$AM71</f>
        <v>13500</v>
      </c>
      <c r="CN71" s="14">
        <f>INDEX(装备数值!$X$13:$AH$116,$P71*8+1,CN$2)*$AF71+INDEX(装备数值!$X$13:$AH$116,$Q71*8+2,CN$2)*$AG71+INDEX(装备数值!$X$13:$AH$116,$S71*8+3,CN$2)*$AH71+INDEX(装备数值!$X$13:$AH$116,$R71*8+4,CN$2)*$AI71+INDEX(装备数值!$X$13:$AH$116,$T71*8+5,CN$2)*$AJ71+INDEX(装备数值!$X$13:$AH$116,$U71*8+6,CN$2)*$AK71+INDEX(装备数值!$X$13:$AH$116,$V71*8+7,CN$2)*$AL71+INDEX(装备数值!$X$13:$AH$116,$W71*8+8,CN$2)*$AM71</f>
        <v>101220</v>
      </c>
      <c r="CO71" s="14">
        <f>INDEX(装备数值!$X$13:$AH$116,$P71*8+1,CO$2)*$AF71+INDEX(装备数值!$X$13:$AH$116,$Q71*8+2,CO$2)*$AG71+INDEX(装备数值!$X$13:$AH$116,$S71*8+3,CO$2)*$AH71+INDEX(装备数值!$X$13:$AH$116,$R71*8+4,CO$2)*$AI71+INDEX(装备数值!$X$13:$AH$116,$T71*8+5,CO$2)*$AJ71+INDEX(装备数值!$X$13:$AH$116,$U71*8+6,CO$2)*$AK71+INDEX(装备数值!$X$13:$AH$116,$V71*8+7,CO$2)*$AL71+INDEX(装备数值!$X$13:$AH$116,$W71*8+8,CO$2)*$AM71</f>
        <v>6720</v>
      </c>
      <c r="CP71" s="14">
        <f>INDEX(装备数值!$X$13:$AH$116,$P71*8+1,CP$2)*$AF71+INDEX(装备数值!$X$13:$AH$116,$Q71*8+2,CP$2)*$AG71+INDEX(装备数值!$X$13:$AH$116,$S71*8+3,CP$2)*$AH71+INDEX(装备数值!$X$13:$AH$116,$R71*8+4,CP$2)*$AI71+INDEX(装备数值!$X$13:$AH$116,$T71*8+5,CP$2)*$AJ71+INDEX(装备数值!$X$13:$AH$116,$U71*8+6,CP$2)*$AK71+INDEX(装备数值!$X$13:$AH$116,$V71*8+7,CP$2)*$AL71+INDEX(装备数值!$X$13:$AH$116,$W71*8+8,CP$2)*$AM71</f>
        <v>135000</v>
      </c>
      <c r="CQ71" s="14">
        <f>INDEX(装备数值!$X$13:$AH$116,$P71*8+1,CQ$2)*$AF71+INDEX(装备数值!$X$13:$AH$116,$Q71*8+2,CQ$2)*$AG71+INDEX(装备数值!$X$13:$AH$116,$S71*8+3,CQ$2)*$AH71+INDEX(装备数值!$X$13:$AH$116,$R71*8+4,CQ$2)*$AI71+INDEX(装备数值!$X$13:$AH$116,$T71*8+5,CQ$2)*$AJ71+INDEX(装备数值!$X$13:$AH$116,$U71*8+6,CQ$2)*$AK71+INDEX(装备数值!$X$13:$AH$116,$V71*8+7,CQ$2)*$AL71+INDEX(装备数值!$X$13:$AH$116,$W71*8+8,CQ$2)*$AM71</f>
        <v>2700</v>
      </c>
      <c r="CR71" s="14">
        <f>INDEX(装备数值!$X$13:$AH$116,$P71*8+1,CR$2)*$AF71+INDEX(装备数值!$X$13:$AH$116,$Q71*8+2,CR$2)*$AG71+INDEX(装备数值!$X$13:$AH$116,$S71*8+3,CR$2)*$AH71+INDEX(装备数值!$X$13:$AH$116,$R71*8+4,CR$2)*$AI71+INDEX(装备数值!$X$13:$AH$116,$T71*8+5,CR$2)*$AJ71+INDEX(装备数值!$X$13:$AH$116,$U71*8+6,CR$2)*$AK71+INDEX(装备数值!$X$13:$AH$116,$V71*8+7,CR$2)*$AL71+INDEX(装备数值!$X$13:$AH$116,$W71*8+8,CR$2)*$AM71</f>
        <v>10080</v>
      </c>
      <c r="CS71" s="14">
        <f>INDEX(装备数值!$X$13:$AH$116,$P71*8+1,CS$2)*$AF71+INDEX(装备数值!$X$13:$AH$116,$Q71*8+2,CS$2)*$AG71+INDEX(装备数值!$X$13:$AH$116,$S71*8+3,CS$2)*$AH71+INDEX(装备数值!$X$13:$AH$116,$R71*8+4,CS$2)*$AI71+INDEX(装备数值!$X$13:$AH$116,$T71*8+5,CS$2)*$AJ71+INDEX(装备数值!$X$13:$AH$116,$U71*8+6,CS$2)*$AK71+INDEX(装备数值!$X$13:$AH$116,$V71*8+7,CS$2)*$AL71+INDEX(装备数值!$X$13:$AH$116,$W71*8+8,CS$2)*$AM71</f>
        <v>10080</v>
      </c>
      <c r="CT71" s="14">
        <f>INDEX(装备数值!$X$13:$AH$116,$P71*8+1,CT$2)*$AF71+INDEX(装备数值!$X$13:$AH$116,$Q71*8+2,CT$2)*$AG71+INDEX(装备数值!$X$13:$AH$116,$S71*8+3,CT$2)*$AH71+INDEX(装备数值!$X$13:$AH$116,$R71*8+4,CT$2)*$AI71+INDEX(装备数值!$X$13:$AH$116,$T71*8+5,CT$2)*$AJ71+INDEX(装备数值!$X$13:$AH$116,$U71*8+6,CT$2)*$AK71+INDEX(装备数值!$X$13:$AH$116,$V71*8+7,CT$2)*$AL71+INDEX(装备数值!$X$13:$AH$116,$W71*8+8,CT$2)*$AM71</f>
        <v>10080</v>
      </c>
      <c r="CU71" s="14">
        <f>INDEX(装备数值!$X$13:$AH$116,$P71*8+1,CU$2)*$AF71+INDEX(装备数值!$X$13:$AH$116,$Q71*8+2,CU$2)*$AG71+INDEX(装备数值!$X$13:$AH$116,$S71*8+3,CU$2)*$AH71+INDEX(装备数值!$X$13:$AH$116,$R71*8+4,CU$2)*$AI71+INDEX(装备数值!$X$13:$AH$116,$T71*8+5,CU$2)*$AJ71+INDEX(装备数值!$X$13:$AH$116,$U71*8+6,CU$2)*$AK71+INDEX(装备数值!$X$13:$AH$116,$V71*8+7,CU$2)*$AL71+INDEX(装备数值!$X$13:$AH$116,$W71*8+8,CU$2)*$AM71</f>
        <v>10080</v>
      </c>
      <c r="CV71" s="14">
        <f>INDEX(装备数值!$X$13:$AH$116,$P71*8+1,CV$2)*$AF71+INDEX(装备数值!$X$13:$AH$116,$Q71*8+2,CV$2)*$AG71+INDEX(装备数值!$X$13:$AH$116,$S71*8+3,CV$2)*$AH71+INDEX(装备数值!$X$13:$AH$116,$R71*8+4,CV$2)*$AI71+INDEX(装备数值!$X$13:$AH$116,$T71*8+5,CV$2)*$AJ71+INDEX(装备数值!$X$13:$AH$116,$U71*8+6,CV$2)*$AK71+INDEX(装备数值!$X$13:$AH$116,$V71*8+7,CV$2)*$AL71+INDEX(装备数值!$X$13:$AH$116,$W71*8+8,CV$2)*$AM71</f>
        <v>30</v>
      </c>
      <c r="CW71" s="14">
        <f>INDEX(装备数值!$X$13:$AH$116,$P71*8+1,CW$2)*$AF71+INDEX(装备数值!$X$13:$AH$116,$Q71*8+2,CW$2)*$AG71+INDEX(装备数值!$X$13:$AH$116,$S71*8+3,CW$2)*$AH71+INDEX(装备数值!$X$13:$AH$116,$R71*8+4,CW$2)*$AI71+INDEX(装备数值!$X$13:$AH$116,$T71*8+5,CW$2)*$AJ71+INDEX(装备数值!$X$13:$AH$116,$U71*8+6,CW$2)*$AK71+INDEX(装备数值!$X$13:$AH$116,$V71*8+7,CW$2)*$AL71+INDEX(装备数值!$X$13:$AH$116,$W71*8+8,CW$2)*$AM71</f>
        <v>30</v>
      </c>
      <c r="CY71" s="14">
        <f>INDEX(装备数值!$AN$17:$AN$117,MATCH(MIN($X71:$AE71),装备数值!$AO$17:$AO$117,1))</f>
        <v>20</v>
      </c>
      <c r="CZ71" s="14">
        <f>IF(COUNTIF($P71:$W71,"&gt;"&amp;0)=8,INDEX(装备数值!AR$17:AR$117,$CY71+1),0)</f>
        <v>4800</v>
      </c>
      <c r="DA71" s="14">
        <f>IF(COUNTIF($P71:$W71,"&gt;"&amp;0)=8,INDEX(装备数值!AS$17:AS$117,$CY71+1),0)</f>
        <v>36000</v>
      </c>
      <c r="DB71" s="14">
        <f>IF(COUNTIF($P71:$W71,"&gt;"&amp;0)=8,INDEX(装备数值!AT$17:AT$117,$CY71+1),0)</f>
        <v>2400</v>
      </c>
      <c r="DC71" s="14">
        <f>IF(COUNTIF($P71:$W71,"&gt;"&amp;0)=8,INDEX(装备数值!AU$17:AU$117,$CY71+1),0)</f>
        <v>48000</v>
      </c>
      <c r="DD71" s="14">
        <f>IF(COUNTIF($P71:$W71,"&gt;"&amp;0)=8,INDEX(装备数值!AV$17:AV$117,$CY71+1),0)</f>
        <v>920</v>
      </c>
      <c r="DF71" s="14">
        <f>INDEX(装备数值!$AY$17:$AY$77,MATCH(MIN($AF71:$AM71),装备数值!$AZ$17:$AZ$77,1))</f>
        <v>15</v>
      </c>
      <c r="DG71" s="26">
        <f>INDEX(装备数值!BA$17:BA$77,通天塔!DF71+1)</f>
        <v>0.15</v>
      </c>
      <c r="DH71" s="26">
        <f>INDEX(装备数值!BA$17:BA$77,通天塔!DF71+1)</f>
        <v>0.15</v>
      </c>
      <c r="DJ71" s="14">
        <f t="shared" si="134"/>
        <v>22</v>
      </c>
      <c r="DK71" s="14">
        <f>VLOOKUP(DJ71,军阶与晶片数值!$W$6:$X$27,2)</f>
        <v>5</v>
      </c>
      <c r="DL71" s="14">
        <f>INDEX(军阶与晶片数值!Y$6:Y$27,$DK71+1)</f>
        <v>500</v>
      </c>
      <c r="DM71" s="14">
        <f>INDEX(军阶与晶片数值!Z$6:Z$27,$DK71+1)</f>
        <v>500</v>
      </c>
      <c r="DN71" s="14">
        <f>INDEX(军阶与晶片数值!AA$6:AA$27,$DK71+1)</f>
        <v>500</v>
      </c>
      <c r="DO71" s="14">
        <f>INDEX(军阶与晶片数值!AB$6:AB$27,$DK71+1)</f>
        <v>500</v>
      </c>
      <c r="DP71" s="29">
        <f>INDEX(军阶与晶片数值!AC$6:AC$27,$DK71+1)</f>
        <v>30</v>
      </c>
      <c r="DQ71" s="29">
        <f>INDEX(军阶与晶片数值!AD$6:AD$27,$DK71+1)</f>
        <v>15</v>
      </c>
      <c r="DS71" s="26">
        <f>INDEX(军阶与晶片数值!I$6:I$16,AN71+1)</f>
        <v>6.5000000000000002E-2</v>
      </c>
      <c r="DT71" s="26">
        <f>INDEX(军阶与晶片数值!M$6:M$16,AO71+1)</f>
        <v>0.15</v>
      </c>
      <c r="DU71" s="26">
        <f>INDEX(军阶与晶片数值!J$6:J$16,AP71+1)</f>
        <v>0.15</v>
      </c>
      <c r="DV71" s="26">
        <f>INDEX(军阶与晶片数值!K$6:K$16,AQ71+1)</f>
        <v>0.3</v>
      </c>
      <c r="DW71" s="26">
        <f>INDEX(军阶与晶片数值!L$6:L$16,AR71+1)</f>
        <v>0.3</v>
      </c>
      <c r="DX71" s="28">
        <f>INDEX(军阶与晶片数值!N$6:N$16,AS71+1)</f>
        <v>0</v>
      </c>
      <c r="DY71" s="28">
        <f>INDEX(军阶与晶片数值!O$6:O$16,AT71+1)</f>
        <v>0</v>
      </c>
      <c r="DZ71" s="28">
        <f>INDEX(军阶与晶片数值!P$6:P$16,AU71+1)</f>
        <v>0</v>
      </c>
      <c r="EA71" s="28">
        <f>INDEX(军阶与晶片数值!Q$6:Q$16,AV71+1)</f>
        <v>0</v>
      </c>
      <c r="EB71" s="26">
        <f>INDEX(军阶与晶片数值!R$6:R$16,AW71+1)</f>
        <v>0.06</v>
      </c>
      <c r="EC71" s="26">
        <f>INDEX(军阶与晶片数值!S$6:S$16,AX71+1)</f>
        <v>0.02</v>
      </c>
      <c r="ED71" s="26">
        <f>INDEX(军阶与晶片数值!T$6:T$16,AY71+1)</f>
        <v>0</v>
      </c>
      <c r="EE71" s="26">
        <f>INDEX(军阶与晶片数值!U$6:U$16,AZ71+1)</f>
        <v>0</v>
      </c>
      <c r="EG71" s="26">
        <f>INDEX(军阶与晶片数值!$C$6:$C$36,通天塔!$BA71+1)</f>
        <v>0.55000000000000004</v>
      </c>
      <c r="EH71" s="26">
        <f>INDEX(军阶与晶片数值!$C$6:$C$36,通天塔!$BA71+1)</f>
        <v>0.55000000000000004</v>
      </c>
      <c r="EI71" s="26">
        <f>INDEX(军阶与晶片数值!$C$6:$C$36,通天塔!$BA71+1)</f>
        <v>0.55000000000000004</v>
      </c>
      <c r="EJ71" s="26">
        <f>INDEX(军阶与晶片数值!$C$6:$C$36,通天塔!$BA71+1)</f>
        <v>0.55000000000000004</v>
      </c>
      <c r="EK71" s="26">
        <f>INDEX(军阶与晶片数值!$C$6:$C$36,通天塔!$BA71+1)</f>
        <v>0.55000000000000004</v>
      </c>
      <c r="EM71" s="14">
        <f>INDEX(战舰突破!$H$6:$H$18,通天塔!$J71+1)+INDEX(战舰突破!$H$23:$H$35,通天塔!$K71+1)+INDEX(战舰突破!$H$40:$H$52,通天塔!$L71+1)</f>
        <v>200</v>
      </c>
      <c r="EN71" s="14">
        <f>INDEX(战舰突破!$I$6:$I$18,通天塔!$J71+1)+INDEX(战舰突破!$I$23:$I$35,通天塔!$K71+1)+INDEX(战舰突破!$I$40:$I$52,通天塔!$L71+1)</f>
        <v>200</v>
      </c>
      <c r="EO71" s="14">
        <f>INDEX(战舰突破!$J$6:$J$18,通天塔!$J71+1)+INDEX(战舰突破!$J$23:$J$35,通天塔!$K71+1)+INDEX(战舰突破!$J$40:$J$52,通天塔!$L71+1)</f>
        <v>0</v>
      </c>
      <c r="EP71" s="14">
        <f>INDEX(战舰突破!$K$6:$K$18,通天塔!$J71+1)+INDEX(战舰突破!$K$23:$K$35,通天塔!$K71+1)+INDEX(战舰突破!$K$40:$K$52,通天塔!$L71+1)</f>
        <v>0</v>
      </c>
      <c r="EQ71" s="14">
        <f>INDEX(战舰突破!$L$6:$L$18,通天塔!$J71+1)+INDEX(战舰突破!$L$23:$L$35,通天塔!$K71+1)+INDEX(战舰突破!$L$40:$L$52,通天塔!$L71+1)</f>
        <v>200</v>
      </c>
      <c r="ER71" s="18">
        <f>INDEX(战舰突破!$N$6:$N$18,通天塔!$J71+1)+INDEX(战舰突破!$N$23:$N$35,通天塔!$K71+1)+INDEX(战舰突破!$N$40:$N$52,通天塔!$L71+1)</f>
        <v>0</v>
      </c>
      <c r="ES71" s="18">
        <f>INDEX(战舰突破!$O$6:$O$18,通天塔!$J71+1)+INDEX(战舰突破!$O$23:$O$35,通天塔!$K71+1)+INDEX(战舰突破!$O$40:$O$52,通天塔!$L71+1)</f>
        <v>0</v>
      </c>
      <c r="ET71" s="18">
        <f>INDEX(战舰突破!$P$6:$P$18,通天塔!$J71+1)+INDEX(战舰突破!$P$23:$P$35,通天塔!$K71+1)+INDEX(战舰突破!$P$40:$P$52,通天塔!$L71+1)</f>
        <v>0</v>
      </c>
      <c r="EU71" s="18">
        <f>INDEX(战舰突破!$Q$6:$Q$18,通天塔!$J71+1)+INDEX(战舰突破!$Q$23:$Q$35,通天塔!$K71+1)+INDEX(战舰突破!$Q$40:$Q$52,通天塔!$L71+1)</f>
        <v>0</v>
      </c>
      <c r="EV71" s="18">
        <f>INDEX(战舰突破!$R$6:$R$18,通天塔!$J71+1)+INDEX(战舰突破!$R$23:$R$35,通天塔!$K71+1)+INDEX(战舰突破!$R$40:$R$52,通天塔!$L71+1)</f>
        <v>0</v>
      </c>
      <c r="EW71" s="18">
        <f>INDEX(战舰突破!$M$6:$M$18,通天塔!$J71+1)+INDEX(战舰突破!$M$23:$M$35,通天塔!$K71+1)+INDEX(战舰突破!$M$40:$M$52,通天塔!$L71+1)</f>
        <v>0.2</v>
      </c>
      <c r="EX71" s="22">
        <f>INDEX(战舰突破!$W$6:$W$18,通天塔!$J71+1)+INDEX(战舰突破!$W$23:$W$35,通天塔!$K71+1)+INDEX(战舰突破!$W$40:$W$52,通天塔!$L71+1)</f>
        <v>0.5</v>
      </c>
      <c r="FA71" s="14">
        <f>INDEX(战舰突破!$S$6:$S$18,通天塔!$J71+1)</f>
        <v>0</v>
      </c>
      <c r="FB71" s="14">
        <f>INDEX(战舰突破!$T$6:$T$18,通天塔!$J71+1)</f>
        <v>0.5</v>
      </c>
      <c r="FC71" s="14">
        <f>INDEX(战舰突破!$U$6:$U$18,通天塔!$J71+1)</f>
        <v>0.1</v>
      </c>
      <c r="FD71" s="14">
        <f>INDEX(战舰突破!$V$6:$V$18,通天塔!$J71+1)</f>
        <v>0</v>
      </c>
      <c r="FE71" s="14">
        <f>INDEX(战舰突破!$X$6:$X$18,通天塔!$J71+1)</f>
        <v>6</v>
      </c>
      <c r="FG71" s="14">
        <f>INDEX(战舰突破!$S$23:$S$35,通天塔!$J71+1)</f>
        <v>0.6</v>
      </c>
      <c r="FH71" s="14">
        <f>INDEX(战舰突破!$T$23:$T$35,通天塔!$J71+1)</f>
        <v>0.25</v>
      </c>
      <c r="FI71" s="14">
        <f>INDEX(战舰突破!$U$23:$U$35,通天塔!$J71+1)</f>
        <v>0.1</v>
      </c>
      <c r="FJ71" s="14">
        <f>INDEX(战舰突破!$V$23:$V$35,通天塔!$J71+1)</f>
        <v>0</v>
      </c>
      <c r="FK71" s="14">
        <f>INDEX(战舰突破!$X$23:$X$35,通天塔!$J71+1)</f>
        <v>90</v>
      </c>
      <c r="FM71" s="14">
        <f>INDEX(战舰突破!$S$40:$S$52,通天塔!$J71+1)</f>
        <v>0.6</v>
      </c>
      <c r="FN71" s="14">
        <f>INDEX(战舰突破!$T$40:$T$52,通天塔!$J71+1)</f>
        <v>0.25</v>
      </c>
      <c r="FO71" s="14">
        <f>INDEX(战舰突破!$U$40:$U$52,通天塔!$J71+1)</f>
        <v>0.1</v>
      </c>
      <c r="FP71" s="14">
        <f>INDEX(战舰突破!$V$40:$V$52,通天塔!$J71+1)</f>
        <v>0</v>
      </c>
      <c r="FQ71" s="14">
        <f>INDEX(战舰突破!$X$40:$X$52,通天塔!$J71+1)</f>
        <v>150</v>
      </c>
      <c r="FT71" s="14">
        <f t="shared" si="135"/>
        <v>140477</v>
      </c>
      <c r="FU71" s="14">
        <f t="shared" si="136"/>
        <v>137873</v>
      </c>
      <c r="FV71" s="14">
        <f t="shared" si="137"/>
        <v>138468</v>
      </c>
      <c r="FW71" s="14">
        <f t="shared" si="138"/>
        <v>1160723</v>
      </c>
      <c r="FX71" s="14">
        <f t="shared" si="139"/>
        <v>75902</v>
      </c>
      <c r="FY71" s="14">
        <f t="shared" si="140"/>
        <v>2008862</v>
      </c>
      <c r="FZ71" s="14">
        <f t="shared" si="141"/>
        <v>45571</v>
      </c>
      <c r="GA71" s="28">
        <f t="shared" si="142"/>
        <v>10580</v>
      </c>
      <c r="GB71" s="28">
        <f t="shared" si="143"/>
        <v>10580</v>
      </c>
      <c r="GC71" s="28">
        <f t="shared" si="144"/>
        <v>10580</v>
      </c>
      <c r="GD71" s="28">
        <f t="shared" si="145"/>
        <v>10580</v>
      </c>
      <c r="GE71" s="28">
        <f t="shared" si="146"/>
        <v>1.2189999999999999</v>
      </c>
      <c r="GF71" s="28">
        <f t="shared" si="147"/>
        <v>1.1729999999999998</v>
      </c>
      <c r="GG71" s="28">
        <f t="shared" si="148"/>
        <v>0</v>
      </c>
      <c r="GH71" s="28">
        <f t="shared" si="149"/>
        <v>20.065000000000001</v>
      </c>
      <c r="GI71" s="14">
        <f t="shared" si="150"/>
        <v>1</v>
      </c>
      <c r="GJ71" s="14">
        <f t="shared" si="151"/>
        <v>1.6</v>
      </c>
      <c r="GK71" s="14">
        <f t="shared" si="152"/>
        <v>1.6</v>
      </c>
      <c r="GL71" s="18">
        <f t="shared" si="153"/>
        <v>1.7</v>
      </c>
      <c r="GM71" s="18">
        <f t="shared" si="154"/>
        <v>1.45</v>
      </c>
      <c r="GN71" s="18">
        <f t="shared" si="155"/>
        <v>1.45</v>
      </c>
      <c r="GO71" s="29">
        <f t="shared" si="156"/>
        <v>10730</v>
      </c>
      <c r="GP71" s="29">
        <f t="shared" si="156"/>
        <v>11030</v>
      </c>
      <c r="GQ71" s="29">
        <f t="shared" si="156"/>
        <v>11030</v>
      </c>
      <c r="GR71" s="26">
        <f t="shared" si="157"/>
        <v>0.1</v>
      </c>
      <c r="GS71" s="26">
        <f t="shared" si="158"/>
        <v>0.1</v>
      </c>
      <c r="GT71" s="26">
        <f t="shared" si="159"/>
        <v>0.1</v>
      </c>
      <c r="GU71" s="14">
        <f t="shared" si="160"/>
        <v>2</v>
      </c>
      <c r="GV71" s="14">
        <f t="shared" si="161"/>
        <v>2</v>
      </c>
      <c r="GW71" s="14">
        <f t="shared" si="162"/>
        <v>2</v>
      </c>
      <c r="GX71" s="14">
        <f t="shared" si="163"/>
        <v>6</v>
      </c>
      <c r="GY71" s="14">
        <f t="shared" si="164"/>
        <v>90</v>
      </c>
      <c r="GZ71" s="14">
        <f t="shared" si="165"/>
        <v>150</v>
      </c>
      <c r="HA71">
        <v>67</v>
      </c>
      <c r="HB71" s="14">
        <f t="shared" si="166"/>
        <v>20463532</v>
      </c>
      <c r="HD71" s="14">
        <f t="shared" si="167"/>
        <v>151804</v>
      </c>
      <c r="HE71" s="14">
        <f t="shared" si="168"/>
        <v>70208</v>
      </c>
      <c r="HF71" s="29">
        <f t="shared" si="169"/>
        <v>10156</v>
      </c>
      <c r="HG71" s="29">
        <f t="shared" si="170"/>
        <v>7104</v>
      </c>
      <c r="HH71" s="29">
        <f t="shared" si="171"/>
        <v>7672</v>
      </c>
      <c r="HI71" s="29">
        <f t="shared" si="172"/>
        <v>7161</v>
      </c>
      <c r="HJ71" s="14">
        <f t="shared" si="173"/>
        <v>1.2189999999999999</v>
      </c>
      <c r="HK71" s="14">
        <f t="shared" si="174"/>
        <v>1.1729999999999998</v>
      </c>
      <c r="HL71" s="14">
        <f t="shared" si="175"/>
        <v>41681</v>
      </c>
      <c r="HM71" s="14">
        <f t="shared" si="176"/>
        <v>63370</v>
      </c>
      <c r="HN71" s="26">
        <f t="shared" si="177"/>
        <v>0.39597619355673425</v>
      </c>
      <c r="HO71" s="26">
        <f t="shared" si="178"/>
        <v>0.65939496203447034</v>
      </c>
      <c r="HP71" s="29">
        <f t="shared" si="179"/>
        <v>15880</v>
      </c>
      <c r="HQ71" s="29">
        <f t="shared" si="180"/>
        <v>63044</v>
      </c>
      <c r="HR71" s="29">
        <f t="shared" si="181"/>
        <v>84740</v>
      </c>
      <c r="HS71" s="26">
        <f t="shared" si="182"/>
        <v>0.45129190332999214</v>
      </c>
      <c r="HT71" s="26">
        <f t="shared" si="183"/>
        <v>0.47217396146564194</v>
      </c>
      <c r="HU71" s="26">
        <f t="shared" si="184"/>
        <v>0.47217396146564194</v>
      </c>
      <c r="HV71" s="26">
        <f t="shared" si="185"/>
        <v>5.1291903329992117E-2</v>
      </c>
      <c r="HW71" s="29">
        <f t="shared" si="124"/>
        <v>1.4</v>
      </c>
      <c r="HX71" s="29">
        <f t="shared" si="125"/>
        <v>2.2734112930170398</v>
      </c>
      <c r="HY71" s="29">
        <f t="shared" si="126"/>
        <v>2.2734112930170398</v>
      </c>
      <c r="HZ71" s="29">
        <f t="shared" si="127"/>
        <v>111159.99999999999</v>
      </c>
      <c r="IA71" s="29">
        <f t="shared" si="128"/>
        <v>95549.961037977511</v>
      </c>
      <c r="IB71" s="29">
        <f t="shared" si="129"/>
        <v>96324.43648513197</v>
      </c>
      <c r="IC71" s="29">
        <f t="shared" si="130"/>
        <v>819697</v>
      </c>
      <c r="ID71" s="14">
        <f t="shared" si="186"/>
        <v>303034.40000000002</v>
      </c>
      <c r="IH71" s="14">
        <v>1</v>
      </c>
      <c r="II71" s="14">
        <v>1</v>
      </c>
      <c r="IJ71" s="14">
        <v>480</v>
      </c>
      <c r="IK71" s="14">
        <v>80</v>
      </c>
      <c r="IL71" s="14">
        <v>60</v>
      </c>
      <c r="IM71" s="23">
        <f t="shared" si="187"/>
        <v>57540912</v>
      </c>
      <c r="IN71" s="23">
        <f t="shared" ref="IN71:IN104" si="201">MAX(INT(LOG(IM71,1000)-1),0)</f>
        <v>1</v>
      </c>
      <c r="IO71" s="23">
        <f t="shared" ref="IO71:IO104" si="202">ROUND(IM71/1000^IN71,2)</f>
        <v>57540.91</v>
      </c>
      <c r="IP71" s="23">
        <f t="shared" ref="IP71:IP134" si="203">INT(($FT71*$GI71*IJ71*$HP$2*$HW71+$FU71*$GJ71*$HX71*$HQ$2*IK71+$FV71*$GK71*$HY71*$HR$2*IL71)+$IC71*IH71+($FU71*$GJ71*$HX71*II71*5*6/1.5+$FV71*$GK71*$HY71*II71*5*6/2)*IP$3-(HL71*60)*0.75)</f>
        <v>67785311</v>
      </c>
      <c r="IQ71" s="23">
        <f t="shared" si="188"/>
        <v>1</v>
      </c>
      <c r="IR71" s="23">
        <f t="shared" si="189"/>
        <v>67785.31</v>
      </c>
      <c r="IS71" s="14">
        <v>1</v>
      </c>
      <c r="IT71" s="14">
        <v>1</v>
      </c>
      <c r="IU71" s="14">
        <v>240</v>
      </c>
      <c r="IV71" s="14">
        <v>40</v>
      </c>
      <c r="IW71" s="14">
        <v>30</v>
      </c>
      <c r="IX71" s="23">
        <f>INT(($HP71*$GI71*IU71*$HW71+$HQ71*$GJ71*$HX71*IV71+$HR71*$GK71*$HY71*IW71)+$IC71*IS71+($HQ71*$GJ71*$HX71*IT71*5*6/1.5+$HR71*$GK71*$HY71*IT71*5*6/2))</f>
        <v>33785290</v>
      </c>
      <c r="IY71" s="23">
        <f t="shared" si="190"/>
        <v>1</v>
      </c>
      <c r="IZ71" s="23">
        <f t="shared" si="191"/>
        <v>33785.29</v>
      </c>
      <c r="JA71" s="23"/>
      <c r="JB71" s="23"/>
      <c r="JC71" s="23"/>
      <c r="JG71">
        <f t="shared" si="131"/>
        <v>1.35388455838706</v>
      </c>
      <c r="JH71">
        <f t="shared" si="132"/>
        <v>1.6503852766738261</v>
      </c>
      <c r="JJ71" s="14">
        <v>10</v>
      </c>
      <c r="JK71" s="14">
        <v>2</v>
      </c>
      <c r="JL71" s="14">
        <v>1.5</v>
      </c>
      <c r="JM71" s="23">
        <f>INT(($HP71*$GI71*$HW71*JJ71+$HQ71*$GJ71*$HX71*JK71+$HR71*$GK71*$HY71*JL71))</f>
        <v>1143317</v>
      </c>
      <c r="JN71" s="23">
        <f t="shared" si="192"/>
        <v>1</v>
      </c>
      <c r="JO71" s="23">
        <f t="shared" si="193"/>
        <v>1143.32</v>
      </c>
      <c r="JP71" s="14">
        <v>30</v>
      </c>
      <c r="JQ71" s="14">
        <v>6</v>
      </c>
      <c r="JR71" s="14">
        <v>4</v>
      </c>
      <c r="JS71" s="23">
        <f>INT(($HP71*$GI71*$HW71*JP71+$HQ71*$GJ71*$HX71*JQ71+$HR71*$GK71*$HY71*JR71))</f>
        <v>3275832</v>
      </c>
      <c r="JT71" s="23">
        <f t="shared" si="194"/>
        <v>1</v>
      </c>
      <c r="JU71" s="23">
        <f t="shared" si="195"/>
        <v>3275.83</v>
      </c>
      <c r="JW71" s="23">
        <f t="shared" si="196"/>
        <v>4367776</v>
      </c>
      <c r="JX71" s="23">
        <f t="shared" si="197"/>
        <v>1</v>
      </c>
      <c r="JY71" s="23">
        <f t="shared" si="198"/>
        <v>4367.78</v>
      </c>
      <c r="JZ71" s="23">
        <f t="shared" si="113"/>
        <v>1714976</v>
      </c>
      <c r="KA71" s="23">
        <f t="shared" si="199"/>
        <v>1</v>
      </c>
      <c r="KB71" s="23">
        <f t="shared" si="200"/>
        <v>1714.98</v>
      </c>
    </row>
    <row r="72" spans="1:288" ht="16.5" x14ac:dyDescent="0.2">
      <c r="A72">
        <v>37</v>
      </c>
      <c r="B72">
        <v>870</v>
      </c>
      <c r="C72" s="14">
        <f t="shared" si="133"/>
        <v>1</v>
      </c>
      <c r="D72" s="14">
        <v>68</v>
      </c>
      <c r="E72" s="14" t="s">
        <v>754</v>
      </c>
      <c r="F72" s="14">
        <v>210</v>
      </c>
      <c r="G72" s="14">
        <v>210</v>
      </c>
      <c r="H72" s="14">
        <v>210</v>
      </c>
      <c r="I72" s="14">
        <v>210</v>
      </c>
      <c r="J72" s="14">
        <v>5</v>
      </c>
      <c r="K72" s="14">
        <v>5</v>
      </c>
      <c r="L72" s="14">
        <v>5</v>
      </c>
      <c r="M72" s="14">
        <v>3</v>
      </c>
      <c r="N72" s="14">
        <v>3</v>
      </c>
      <c r="O72" s="14">
        <v>3</v>
      </c>
      <c r="P72" s="14">
        <v>5</v>
      </c>
      <c r="Q72" s="14">
        <v>5</v>
      </c>
      <c r="R72" s="14">
        <v>5</v>
      </c>
      <c r="S72" s="14">
        <v>5</v>
      </c>
      <c r="T72" s="14">
        <v>5</v>
      </c>
      <c r="U72" s="14">
        <v>5</v>
      </c>
      <c r="V72" s="14">
        <v>5</v>
      </c>
      <c r="W72" s="14">
        <v>5</v>
      </c>
      <c r="X72" s="14">
        <v>210</v>
      </c>
      <c r="Y72" s="14">
        <v>210</v>
      </c>
      <c r="Z72" s="14">
        <v>210</v>
      </c>
      <c r="AA72" s="14">
        <v>210</v>
      </c>
      <c r="AB72" s="14">
        <v>210</v>
      </c>
      <c r="AC72" s="14">
        <v>210</v>
      </c>
      <c r="AD72" s="14">
        <v>210</v>
      </c>
      <c r="AE72" s="14">
        <v>210</v>
      </c>
      <c r="AF72" s="14">
        <v>30</v>
      </c>
      <c r="AG72" s="14">
        <v>30</v>
      </c>
      <c r="AH72" s="14">
        <v>30</v>
      </c>
      <c r="AI72" s="14">
        <v>30</v>
      </c>
      <c r="AJ72" s="14">
        <v>30</v>
      </c>
      <c r="AK72" s="14">
        <v>30</v>
      </c>
      <c r="AL72" s="14">
        <v>30</v>
      </c>
      <c r="AM72" s="14">
        <v>30</v>
      </c>
      <c r="AN72" s="14">
        <v>3</v>
      </c>
      <c r="AO72" s="14">
        <v>4</v>
      </c>
      <c r="AP72" s="14">
        <v>4</v>
      </c>
      <c r="AQ72" s="14">
        <v>4</v>
      </c>
      <c r="AR72" s="14">
        <v>4</v>
      </c>
      <c r="AS72" s="14">
        <v>0</v>
      </c>
      <c r="AT72" s="14">
        <v>0</v>
      </c>
      <c r="AU72" s="14">
        <v>0</v>
      </c>
      <c r="AV72" s="14">
        <v>0</v>
      </c>
      <c r="AW72" s="14">
        <v>2</v>
      </c>
      <c r="AX72" s="14">
        <v>1</v>
      </c>
      <c r="AY72" s="14">
        <v>0</v>
      </c>
      <c r="AZ72" s="14">
        <v>0</v>
      </c>
      <c r="BA72" s="14">
        <v>12</v>
      </c>
      <c r="BD72" s="33"/>
      <c r="BF72" s="14">
        <f>ROUND((INDEX(新战舰养成!S$6:S$18,通天塔!$J72+1)+INDEX(新战舰养成!D$6:D$18,通天塔!$J72+1)*(通天塔!$G72-1))*INDEX(战舰突破!$D$6:$D$18,通天塔!$M72+1),0)</f>
        <v>25139</v>
      </c>
      <c r="BG72" s="14">
        <f>ROUND((INDEX(新战舰养成!T$6:T$18,通天塔!$J72+1)+INDEX(新战舰养成!E$6:E$18,通天塔!$J72+1)*(通天塔!$G72-1))*INDEX(战舰突破!$D$6:$D$18,通天塔!$M72+1),0)</f>
        <v>201037</v>
      </c>
      <c r="BH72" s="14">
        <f>ROUND((INDEX(新战舰养成!U$6:U$18,通天塔!$J72+1)+INDEX(新战舰养成!F$6:F$18,通天塔!$J72+1)*(通天塔!$G72-1))*INDEX(战舰突破!$D$6:$D$18,通天塔!$M72+1),0)</f>
        <v>12672</v>
      </c>
      <c r="BI72" s="14">
        <f>ROUND((INDEX(新战舰养成!V$6:V$18,通天塔!$J72+1)+INDEX(新战舰养成!G$6:G$18,通天塔!$J72+1)*(通天塔!$G72-1))*INDEX(战舰突破!$D$6:$D$18,通天塔!$M72+1),0)</f>
        <v>390</v>
      </c>
      <c r="BJ72" s="14">
        <f>ROUND((INDEX(新战舰养成!W$6:W$18,通天塔!$J72+1)+INDEX(新战舰养成!H$6:H$18,通天塔!$J72+1)*(通天塔!$G72-1))*INDEX(战舰突破!$D$6:$D$18,通天塔!$M72+1),0)</f>
        <v>5</v>
      </c>
      <c r="BL72" s="14">
        <f>IF($H72&gt;0,ROUND((INDEX(新战舰养成!X$6:X$18,通天塔!$K72+1)+INDEX(新战舰养成!I$6:I$18,通天塔!$K72+1)*(通天塔!$H72-1))*INDEX(战舰突破!$D$6:$D$18,通天塔!$N72+1),0),0)</f>
        <v>25503</v>
      </c>
      <c r="BM72" s="14">
        <f>IF($H72&gt;0,ROUND((INDEX(新战舰养成!Y$6:Y$18,通天塔!$K72+1)+INDEX(新战舰养成!J$6:J$18,通天塔!$K72+1)*(通天塔!$H72-1))*INDEX(战舰突破!$D$6:$D$18,通天塔!$N72+1),0),0)</f>
        <v>0</v>
      </c>
      <c r="BN72" s="14">
        <f>IF($H72&gt;0,ROUND((INDEX(新战舰养成!Z$6:Z$18,通天塔!$K72+1)+INDEX(新战舰养成!K$6:K$18,通天塔!$K72+1)*(通天塔!$H72-1))*INDEX(战舰突破!$D$6:$D$18,通天塔!$N72+1),0),0)</f>
        <v>0</v>
      </c>
      <c r="BO72" s="14">
        <f>IF($H72&gt;0,ROUND((INDEX(新战舰养成!AA$6:AA$18,通天塔!$K72+1)+INDEX(新战舰养成!L$6:L$18,通天塔!$K72+1)*(通天塔!$H72-1))*INDEX(战舰突破!$D$6:$D$18,通天塔!$N72+1),0),0)</f>
        <v>251394</v>
      </c>
      <c r="BP72" s="14">
        <f>IF($H72&gt;0,ROUND((INDEX(新战舰养成!AB$6:AB$18,通天塔!$K72+1)+INDEX(新战舰养成!M$6:M$18,通天塔!$K72+1)*(通天塔!$H72-1))*INDEX(战舰突破!$D$6:$D$18,通天塔!$N72+1),0),0)</f>
        <v>4932</v>
      </c>
      <c r="BR72" s="14">
        <f>IF($I72&gt;0,ROUND((INDEX(新战舰养成!AC$6:AC$18,通天塔!$L72+1)+INDEX(新战舰养成!I$6:I$18,通天塔!$L72+1)*(通天塔!$I72-1))*INDEX(战舰突破!$D$6:$D$18,通天塔!$O72+1),0),0)</f>
        <v>25893</v>
      </c>
      <c r="BS72" s="14">
        <f>IF($I72&gt;0,ROUND((INDEX(新战舰养成!AD$6:AD$18,通天塔!$L72+1)+INDEX(新战舰养成!J$6:J$18,通天塔!$L72+1)*(通天塔!$I72-1))*INDEX(战舰突破!$D$6:$D$18,通天塔!$O72+1),0),0)</f>
        <v>0</v>
      </c>
      <c r="BT72" s="14">
        <f>IF($I72&gt;0,ROUND((INDEX(新战舰养成!AE$6:AE$18,通天塔!$L72+1)+INDEX(新战舰养成!K$6:K$18,通天塔!$L72+1)*(通天塔!$I72-1))*INDEX(战舰突破!$D$6:$D$18,通天塔!$O72+1),0),0)</f>
        <v>0</v>
      </c>
      <c r="BU72" s="14">
        <f>IF($I72&gt;0,ROUND((INDEX(新战舰养成!AF$6:AF$18,通天塔!$L72+1)+INDEX(新战舰养成!L$6:L$18,通天塔!$L72+1)*(通天塔!$I72-1))*INDEX(战舰突破!$D$6:$D$18,通天塔!$O72+1),0),0)</f>
        <v>180167</v>
      </c>
      <c r="BV72" s="14">
        <f>IF($I72&gt;0,ROUND((INDEX(新战舰养成!AG$6:AG$18,通天塔!$L72+1)+INDEX(新战舰养成!M$6:M$18,通天塔!$L72+1)*(通天塔!$I72-1))*INDEX(战舰突破!$D$6:$D$18,通天塔!$O72+1),0),0)</f>
        <v>6646</v>
      </c>
      <c r="BY72" s="14">
        <f>(INDEX(装备数值!$C$13:$G$116,通天塔!$P72*8+1,BY$2)+INDEX(装备数值!$C$13:$G$116,通天塔!$Q72*8+2,BY$2)+INDEX(装备数值!$C$13:$G$116,通天塔!$S72*8+3,BY$2)+INDEX(装备数值!$C$13:$G$116,通天塔!$R72*8+4,BY$2)+INDEX(装备数值!$C$13:$G$116,通天塔!$T72*8+5,BY$2)+INDEX(装备数值!$C$13:$G$116,通天塔!$U72*8+6,BY$2)+INDEX(装备数值!$C$13:$G$116,通天塔!$V72*8+7,BY$2)+INDEX(装备数值!$C$13:$G$116,通天塔!$W72*8+8,BY$2))</f>
        <v>11175</v>
      </c>
      <c r="BZ72" s="14">
        <f>(INDEX(装备数值!$C$13:$G$116,通天塔!$P72*8+1,BZ$2)+INDEX(装备数值!$C$13:$G$116,通天塔!$Q72*8+2,BZ$2)+INDEX(装备数值!$C$13:$G$116,通天塔!$S72*8+3,BZ$2)+INDEX(装备数值!$C$13:$G$116,通天塔!$R72*8+4,BZ$2)+INDEX(装备数值!$C$13:$G$116,通天塔!$T72*8+5,BZ$2)+INDEX(装备数值!$C$13:$G$116,通天塔!$U72*8+6,BZ$2)+INDEX(装备数值!$C$13:$G$116,通天塔!$V72*8+7,BZ$2)+INDEX(装备数值!$C$13:$G$116,通天塔!$W72*8+8,BZ$2))</f>
        <v>84375</v>
      </c>
      <c r="CA72" s="14">
        <f>(INDEX(装备数值!$C$13:$G$116,通天塔!$P72*8+1,CA$2)+INDEX(装备数值!$C$13:$G$116,通天塔!$Q72*8+2,CA$2)+INDEX(装备数值!$C$13:$G$116,通天塔!$S72*8+3,CA$2)+INDEX(装备数值!$C$13:$G$116,通天塔!$R72*8+4,CA$2)+INDEX(装备数值!$C$13:$G$116,通天塔!$T72*8+5,CA$2)+INDEX(装备数值!$C$13:$G$116,通天塔!$U72*8+6,CA$2)+INDEX(装备数值!$C$13:$G$116,通天塔!$V72*8+7,CA$2)+INDEX(装备数值!$C$13:$G$116,通天塔!$W72*8+8,CA$2))</f>
        <v>5550</v>
      </c>
      <c r="CB72" s="14">
        <f>(INDEX(装备数值!$C$13:$G$116,通天塔!$P72*8+1,CB$2)+INDEX(装备数值!$C$13:$G$116,通天塔!$Q72*8+2,CB$2)+INDEX(装备数值!$C$13:$G$116,通天塔!$S72*8+3,CB$2)+INDEX(装备数值!$C$13:$G$116,通天塔!$R72*8+4,CB$2)+INDEX(装备数值!$C$13:$G$116,通天塔!$T72*8+5,CB$2)+INDEX(装备数值!$C$13:$G$116,通天塔!$U72*8+6,CB$2)+INDEX(装备数值!$C$13:$G$116,通天塔!$V72*8+7,CB$2)+INDEX(装备数值!$C$13:$G$116,通天塔!$W72*8+8,CB$2))</f>
        <v>112500</v>
      </c>
      <c r="CC72" s="14">
        <f>(INDEX(装备数值!$C$13:$G$116,通天塔!$P72*8+1,CC$2)+INDEX(装备数值!$C$13:$G$116,通天塔!$Q72*8+2,CC$2)+INDEX(装备数值!$C$13:$G$116,通天塔!$S72*8+3,CC$2)+INDEX(装备数值!$C$13:$G$116,通天塔!$R72*8+4,CC$2)+INDEX(装备数值!$C$13:$G$116,通天塔!$T72*8+5,CC$2)+INDEX(装备数值!$C$13:$G$116,通天塔!$U72*8+6,CC$2)+INDEX(装备数值!$C$13:$G$116,通天塔!$V72*8+7,CC$2)+INDEX(装备数值!$C$13:$G$116,通天塔!$W72*8+8,CC$2))</f>
        <v>2250</v>
      </c>
      <c r="CF72" s="14">
        <f>INDEX(装备数值!$I$13:$M$116,通天塔!$P72*8+1,CF$2)*$X72+INDEX(装备数值!$I$13:$M$116,通天塔!$Q72*8+2,CF$2)*$Y72+INDEX(装备数值!$I$13:$M$116,通天塔!$S72*8+3,CF$2)*$Z72+INDEX(装备数值!$I$13:$M$116,通天塔!$R72*8+4,CF$2)*$AA72+INDEX(装备数值!$I$13:$M$116,通天塔!$T72*8+5,CF$2)*$AB72+INDEX(装备数值!$I$13:$M$116,通天塔!$U72*8+6,CF$2)*$AC72+INDEX(装备数值!$I$13:$M$116,通天塔!$V72*8+7,CF$2)*$AD72+INDEX(装备数值!$I$13:$M$116,通天塔!$W72*8+8,CF$2)*$AE72</f>
        <v>31290</v>
      </c>
      <c r="CG72" s="14">
        <f>INDEX(装备数值!$I$13:$M$116,通天塔!$P72*8+1,CG$2)*$X72+INDEX(装备数值!$I$13:$M$116,通天塔!$Q72*8+2,CG$2)*$Y72+INDEX(装备数值!$I$13:$M$116,通天塔!$S72*8+3,CG$2)*$Z72+INDEX(装备数值!$I$13:$M$116,通天塔!$R72*8+4,CG$2)*$AA72+INDEX(装备数值!$I$13:$M$116,通天塔!$T72*8+5,CG$2)*$AB72+INDEX(装备数值!$I$13:$M$116,通天塔!$U72*8+6,CG$2)*$AC72+INDEX(装备数值!$I$13:$M$116,通天塔!$V72*8+7,CG$2)*$AD72+INDEX(装备数值!$I$13:$M$116,通天塔!$W72*8+8,CG$2)*$AE72</f>
        <v>236250</v>
      </c>
      <c r="CH72" s="14">
        <f>INDEX(装备数值!$I$13:$M$116,通天塔!$P72*8+1,CH$2)*$X72+INDEX(装备数值!$I$13:$M$116,通天塔!$Q72*8+2,CH$2)*$Y72+INDEX(装备数值!$I$13:$M$116,通天塔!$S72*8+3,CH$2)*$Z72+INDEX(装备数值!$I$13:$M$116,通天塔!$R72*8+4,CH$2)*$AA72+INDEX(装备数值!$I$13:$M$116,通天塔!$T72*8+5,CH$2)*$AB72+INDEX(装备数值!$I$13:$M$116,通天塔!$U72*8+6,CH$2)*$AC72+INDEX(装备数值!$I$13:$M$116,通天塔!$V72*8+7,CH$2)*$AD72+INDEX(装备数值!$I$13:$M$116,通天塔!$W72*8+8,CH$2)*$AE72</f>
        <v>15540</v>
      </c>
      <c r="CI72" s="14">
        <f>INDEX(装备数值!$I$13:$M$116,通天塔!$P72*8+1,CI$2)*$X72+INDEX(装备数值!$I$13:$M$116,通天塔!$Q72*8+2,CI$2)*$Y72+INDEX(装备数值!$I$13:$M$116,通天塔!$S72*8+3,CI$2)*$Z72+INDEX(装备数值!$I$13:$M$116,通天塔!$R72*8+4,CI$2)*$AA72+INDEX(装备数值!$I$13:$M$116,通天塔!$T72*8+5,CI$2)*$AB72+INDEX(装备数值!$I$13:$M$116,通天塔!$U72*8+6,CI$2)*$AC72+INDEX(装备数值!$I$13:$M$116,通天塔!$V72*8+7,CI$2)*$AD72+INDEX(装备数值!$I$13:$M$116,通天塔!$W72*8+8,CI$2)*$AE72</f>
        <v>315000</v>
      </c>
      <c r="CJ72" s="14">
        <f>INDEX(装备数值!$I$13:$M$116,通天塔!$P72*8+1,CJ$2)*$X72+INDEX(装备数值!$I$13:$M$116,通天塔!$Q72*8+2,CJ$2)*$Y72+INDEX(装备数值!$I$13:$M$116,通天塔!$S72*8+3,CJ$2)*$Z72+INDEX(装备数值!$I$13:$M$116,通天塔!$R72*8+4,CJ$2)*$AA72+INDEX(装备数值!$I$13:$M$116,通天塔!$T72*8+5,CJ$2)*$AB72+INDEX(装备数值!$I$13:$M$116,通天塔!$U72*8+6,CJ$2)*$AC72+INDEX(装备数值!$I$13:$M$116,通天塔!$V72*8+7,CJ$2)*$AD72+INDEX(装备数值!$I$13:$M$116,通天塔!$W72*8+8,CJ$2)*$AE72</f>
        <v>6300</v>
      </c>
      <c r="CM72" s="14">
        <f>INDEX(装备数值!$X$13:$AH$116,$P72*8+1,CM$2)*$AF72+INDEX(装备数值!$X$13:$AH$116,$Q72*8+2,CM$2)*$AG72+INDEX(装备数值!$X$13:$AH$116,$S72*8+3,CM$2)*$AH72+INDEX(装备数值!$X$13:$AH$116,$R72*8+4,CM$2)*$AI72+INDEX(装备数值!$X$13:$AH$116,$T72*8+5,CM$2)*$AJ72+INDEX(装备数值!$X$13:$AH$116,$U72*8+6,CM$2)*$AK72+INDEX(装备数值!$X$13:$AH$116,$V72*8+7,CM$2)*$AL72+INDEX(装备数值!$X$13:$AH$116,$W72*8+8,CM$2)*$AM72</f>
        <v>13500</v>
      </c>
      <c r="CN72" s="14">
        <f>INDEX(装备数值!$X$13:$AH$116,$P72*8+1,CN$2)*$AF72+INDEX(装备数值!$X$13:$AH$116,$Q72*8+2,CN$2)*$AG72+INDEX(装备数值!$X$13:$AH$116,$S72*8+3,CN$2)*$AH72+INDEX(装备数值!$X$13:$AH$116,$R72*8+4,CN$2)*$AI72+INDEX(装备数值!$X$13:$AH$116,$T72*8+5,CN$2)*$AJ72+INDEX(装备数值!$X$13:$AH$116,$U72*8+6,CN$2)*$AK72+INDEX(装备数值!$X$13:$AH$116,$V72*8+7,CN$2)*$AL72+INDEX(装备数值!$X$13:$AH$116,$W72*8+8,CN$2)*$AM72</f>
        <v>101220</v>
      </c>
      <c r="CO72" s="14">
        <f>INDEX(装备数值!$X$13:$AH$116,$P72*8+1,CO$2)*$AF72+INDEX(装备数值!$X$13:$AH$116,$Q72*8+2,CO$2)*$AG72+INDEX(装备数值!$X$13:$AH$116,$S72*8+3,CO$2)*$AH72+INDEX(装备数值!$X$13:$AH$116,$R72*8+4,CO$2)*$AI72+INDEX(装备数值!$X$13:$AH$116,$T72*8+5,CO$2)*$AJ72+INDEX(装备数值!$X$13:$AH$116,$U72*8+6,CO$2)*$AK72+INDEX(装备数值!$X$13:$AH$116,$V72*8+7,CO$2)*$AL72+INDEX(装备数值!$X$13:$AH$116,$W72*8+8,CO$2)*$AM72</f>
        <v>6720</v>
      </c>
      <c r="CP72" s="14">
        <f>INDEX(装备数值!$X$13:$AH$116,$P72*8+1,CP$2)*$AF72+INDEX(装备数值!$X$13:$AH$116,$Q72*8+2,CP$2)*$AG72+INDEX(装备数值!$X$13:$AH$116,$S72*8+3,CP$2)*$AH72+INDEX(装备数值!$X$13:$AH$116,$R72*8+4,CP$2)*$AI72+INDEX(装备数值!$X$13:$AH$116,$T72*8+5,CP$2)*$AJ72+INDEX(装备数值!$X$13:$AH$116,$U72*8+6,CP$2)*$AK72+INDEX(装备数值!$X$13:$AH$116,$V72*8+7,CP$2)*$AL72+INDEX(装备数值!$X$13:$AH$116,$W72*8+8,CP$2)*$AM72</f>
        <v>135000</v>
      </c>
      <c r="CQ72" s="14">
        <f>INDEX(装备数值!$X$13:$AH$116,$P72*8+1,CQ$2)*$AF72+INDEX(装备数值!$X$13:$AH$116,$Q72*8+2,CQ$2)*$AG72+INDEX(装备数值!$X$13:$AH$116,$S72*8+3,CQ$2)*$AH72+INDEX(装备数值!$X$13:$AH$116,$R72*8+4,CQ$2)*$AI72+INDEX(装备数值!$X$13:$AH$116,$T72*8+5,CQ$2)*$AJ72+INDEX(装备数值!$X$13:$AH$116,$U72*8+6,CQ$2)*$AK72+INDEX(装备数值!$X$13:$AH$116,$V72*8+7,CQ$2)*$AL72+INDEX(装备数值!$X$13:$AH$116,$W72*8+8,CQ$2)*$AM72</f>
        <v>2700</v>
      </c>
      <c r="CR72" s="14">
        <f>INDEX(装备数值!$X$13:$AH$116,$P72*8+1,CR$2)*$AF72+INDEX(装备数值!$X$13:$AH$116,$Q72*8+2,CR$2)*$AG72+INDEX(装备数值!$X$13:$AH$116,$S72*8+3,CR$2)*$AH72+INDEX(装备数值!$X$13:$AH$116,$R72*8+4,CR$2)*$AI72+INDEX(装备数值!$X$13:$AH$116,$T72*8+5,CR$2)*$AJ72+INDEX(装备数值!$X$13:$AH$116,$U72*8+6,CR$2)*$AK72+INDEX(装备数值!$X$13:$AH$116,$V72*8+7,CR$2)*$AL72+INDEX(装备数值!$X$13:$AH$116,$W72*8+8,CR$2)*$AM72</f>
        <v>10080</v>
      </c>
      <c r="CS72" s="14">
        <f>INDEX(装备数值!$X$13:$AH$116,$P72*8+1,CS$2)*$AF72+INDEX(装备数值!$X$13:$AH$116,$Q72*8+2,CS$2)*$AG72+INDEX(装备数值!$X$13:$AH$116,$S72*8+3,CS$2)*$AH72+INDEX(装备数值!$X$13:$AH$116,$R72*8+4,CS$2)*$AI72+INDEX(装备数值!$X$13:$AH$116,$T72*8+5,CS$2)*$AJ72+INDEX(装备数值!$X$13:$AH$116,$U72*8+6,CS$2)*$AK72+INDEX(装备数值!$X$13:$AH$116,$V72*8+7,CS$2)*$AL72+INDEX(装备数值!$X$13:$AH$116,$W72*8+8,CS$2)*$AM72</f>
        <v>10080</v>
      </c>
      <c r="CT72" s="14">
        <f>INDEX(装备数值!$X$13:$AH$116,$P72*8+1,CT$2)*$AF72+INDEX(装备数值!$X$13:$AH$116,$Q72*8+2,CT$2)*$AG72+INDEX(装备数值!$X$13:$AH$116,$S72*8+3,CT$2)*$AH72+INDEX(装备数值!$X$13:$AH$116,$R72*8+4,CT$2)*$AI72+INDEX(装备数值!$X$13:$AH$116,$T72*8+5,CT$2)*$AJ72+INDEX(装备数值!$X$13:$AH$116,$U72*8+6,CT$2)*$AK72+INDEX(装备数值!$X$13:$AH$116,$V72*8+7,CT$2)*$AL72+INDEX(装备数值!$X$13:$AH$116,$W72*8+8,CT$2)*$AM72</f>
        <v>10080</v>
      </c>
      <c r="CU72" s="14">
        <f>INDEX(装备数值!$X$13:$AH$116,$P72*8+1,CU$2)*$AF72+INDEX(装备数值!$X$13:$AH$116,$Q72*8+2,CU$2)*$AG72+INDEX(装备数值!$X$13:$AH$116,$S72*8+3,CU$2)*$AH72+INDEX(装备数值!$X$13:$AH$116,$R72*8+4,CU$2)*$AI72+INDEX(装备数值!$X$13:$AH$116,$T72*8+5,CU$2)*$AJ72+INDEX(装备数值!$X$13:$AH$116,$U72*8+6,CU$2)*$AK72+INDEX(装备数值!$X$13:$AH$116,$V72*8+7,CU$2)*$AL72+INDEX(装备数值!$X$13:$AH$116,$W72*8+8,CU$2)*$AM72</f>
        <v>10080</v>
      </c>
      <c r="CV72" s="14">
        <f>INDEX(装备数值!$X$13:$AH$116,$P72*8+1,CV$2)*$AF72+INDEX(装备数值!$X$13:$AH$116,$Q72*8+2,CV$2)*$AG72+INDEX(装备数值!$X$13:$AH$116,$S72*8+3,CV$2)*$AH72+INDEX(装备数值!$X$13:$AH$116,$R72*8+4,CV$2)*$AI72+INDEX(装备数值!$X$13:$AH$116,$T72*8+5,CV$2)*$AJ72+INDEX(装备数值!$X$13:$AH$116,$U72*8+6,CV$2)*$AK72+INDEX(装备数值!$X$13:$AH$116,$V72*8+7,CV$2)*$AL72+INDEX(装备数值!$X$13:$AH$116,$W72*8+8,CV$2)*$AM72</f>
        <v>30</v>
      </c>
      <c r="CW72" s="14">
        <f>INDEX(装备数值!$X$13:$AH$116,$P72*8+1,CW$2)*$AF72+INDEX(装备数值!$X$13:$AH$116,$Q72*8+2,CW$2)*$AG72+INDEX(装备数值!$X$13:$AH$116,$S72*8+3,CW$2)*$AH72+INDEX(装备数值!$X$13:$AH$116,$R72*8+4,CW$2)*$AI72+INDEX(装备数值!$X$13:$AH$116,$T72*8+5,CW$2)*$AJ72+INDEX(装备数值!$X$13:$AH$116,$U72*8+6,CW$2)*$AK72+INDEX(装备数值!$X$13:$AH$116,$V72*8+7,CW$2)*$AL72+INDEX(装备数值!$X$13:$AH$116,$W72*8+8,CW$2)*$AM72</f>
        <v>30</v>
      </c>
      <c r="CY72" s="14">
        <f>INDEX(装备数值!$AN$17:$AN$117,MATCH(MIN($X72:$AE72),装备数值!$AO$17:$AO$117,1))</f>
        <v>21</v>
      </c>
      <c r="CZ72" s="14">
        <f>IF(COUNTIF($P72:$W72,"&gt;"&amp;0)=8,INDEX(装备数值!AR$17:AR$117,$CY72+1),0)</f>
        <v>5040</v>
      </c>
      <c r="DA72" s="14">
        <f>IF(COUNTIF($P72:$W72,"&gt;"&amp;0)=8,INDEX(装备数值!AS$17:AS$117,$CY72+1),0)</f>
        <v>37800</v>
      </c>
      <c r="DB72" s="14">
        <f>IF(COUNTIF($P72:$W72,"&gt;"&amp;0)=8,INDEX(装备数值!AT$17:AT$117,$CY72+1),0)</f>
        <v>2520</v>
      </c>
      <c r="DC72" s="14">
        <f>IF(COUNTIF($P72:$W72,"&gt;"&amp;0)=8,INDEX(装备数值!AU$17:AU$117,$CY72+1),0)</f>
        <v>50400</v>
      </c>
      <c r="DD72" s="14">
        <f>IF(COUNTIF($P72:$W72,"&gt;"&amp;0)=8,INDEX(装备数值!AV$17:AV$117,$CY72+1),0)</f>
        <v>966</v>
      </c>
      <c r="DF72" s="14">
        <f>INDEX(装备数值!$AY$17:$AY$77,MATCH(MIN($AF72:$AM72),装备数值!$AZ$17:$AZ$77,1))</f>
        <v>15</v>
      </c>
      <c r="DG72" s="26">
        <f>INDEX(装备数值!BA$17:BA$77,通天塔!DF72+1)</f>
        <v>0.15</v>
      </c>
      <c r="DH72" s="26">
        <f>INDEX(装备数值!BA$17:BA$77,通天塔!DF72+1)</f>
        <v>0.15</v>
      </c>
      <c r="DJ72" s="14">
        <f t="shared" si="134"/>
        <v>22</v>
      </c>
      <c r="DK72" s="14">
        <f>VLOOKUP(DJ72,军阶与晶片数值!$W$6:$X$27,2)</f>
        <v>5</v>
      </c>
      <c r="DL72" s="14">
        <f>INDEX(军阶与晶片数值!Y$6:Y$27,$DK72+1)</f>
        <v>500</v>
      </c>
      <c r="DM72" s="14">
        <f>INDEX(军阶与晶片数值!Z$6:Z$27,$DK72+1)</f>
        <v>500</v>
      </c>
      <c r="DN72" s="14">
        <f>INDEX(军阶与晶片数值!AA$6:AA$27,$DK72+1)</f>
        <v>500</v>
      </c>
      <c r="DO72" s="14">
        <f>INDEX(军阶与晶片数值!AB$6:AB$27,$DK72+1)</f>
        <v>500</v>
      </c>
      <c r="DP72" s="29">
        <f>INDEX(军阶与晶片数值!AC$6:AC$27,$DK72+1)</f>
        <v>30</v>
      </c>
      <c r="DQ72" s="29">
        <f>INDEX(军阶与晶片数值!AD$6:AD$27,$DK72+1)</f>
        <v>15</v>
      </c>
      <c r="DS72" s="26">
        <f>INDEX(军阶与晶片数值!I$6:I$16,AN72+1)</f>
        <v>6.5000000000000002E-2</v>
      </c>
      <c r="DT72" s="26">
        <f>INDEX(军阶与晶片数值!M$6:M$16,AO72+1)</f>
        <v>0.15</v>
      </c>
      <c r="DU72" s="26">
        <f>INDEX(军阶与晶片数值!J$6:J$16,AP72+1)</f>
        <v>0.15</v>
      </c>
      <c r="DV72" s="26">
        <f>INDEX(军阶与晶片数值!K$6:K$16,AQ72+1)</f>
        <v>0.3</v>
      </c>
      <c r="DW72" s="26">
        <f>INDEX(军阶与晶片数值!L$6:L$16,AR72+1)</f>
        <v>0.3</v>
      </c>
      <c r="DX72" s="28">
        <f>INDEX(军阶与晶片数值!N$6:N$16,AS72+1)</f>
        <v>0</v>
      </c>
      <c r="DY72" s="28">
        <f>INDEX(军阶与晶片数值!O$6:O$16,AT72+1)</f>
        <v>0</v>
      </c>
      <c r="DZ72" s="28">
        <f>INDEX(军阶与晶片数值!P$6:P$16,AU72+1)</f>
        <v>0</v>
      </c>
      <c r="EA72" s="28">
        <f>INDEX(军阶与晶片数值!Q$6:Q$16,AV72+1)</f>
        <v>0</v>
      </c>
      <c r="EB72" s="26">
        <f>INDEX(军阶与晶片数值!R$6:R$16,AW72+1)</f>
        <v>0.06</v>
      </c>
      <c r="EC72" s="26">
        <f>INDEX(军阶与晶片数值!S$6:S$16,AX72+1)</f>
        <v>0.02</v>
      </c>
      <c r="ED72" s="26">
        <f>INDEX(军阶与晶片数值!T$6:T$16,AY72+1)</f>
        <v>0</v>
      </c>
      <c r="EE72" s="26">
        <f>INDEX(军阶与晶片数值!U$6:U$16,AZ72+1)</f>
        <v>0</v>
      </c>
      <c r="EG72" s="26">
        <f>INDEX(军阶与晶片数值!$C$6:$C$36,通天塔!$BA72+1)</f>
        <v>0.6</v>
      </c>
      <c r="EH72" s="26">
        <f>INDEX(军阶与晶片数值!$C$6:$C$36,通天塔!$BA72+1)</f>
        <v>0.6</v>
      </c>
      <c r="EI72" s="26">
        <f>INDEX(军阶与晶片数值!$C$6:$C$36,通天塔!$BA72+1)</f>
        <v>0.6</v>
      </c>
      <c r="EJ72" s="26">
        <f>INDEX(军阶与晶片数值!$C$6:$C$36,通天塔!$BA72+1)</f>
        <v>0.6</v>
      </c>
      <c r="EK72" s="26">
        <f>INDEX(军阶与晶片数值!$C$6:$C$36,通天塔!$BA72+1)</f>
        <v>0.6</v>
      </c>
      <c r="EM72" s="14">
        <f>INDEX(战舰突破!$H$6:$H$18,通天塔!$J72+1)+INDEX(战舰突破!$H$23:$H$35,通天塔!$K72+1)+INDEX(战舰突破!$H$40:$H$52,通天塔!$L72+1)</f>
        <v>200</v>
      </c>
      <c r="EN72" s="14">
        <f>INDEX(战舰突破!$I$6:$I$18,通天塔!$J72+1)+INDEX(战舰突破!$I$23:$I$35,通天塔!$K72+1)+INDEX(战舰突破!$I$40:$I$52,通天塔!$L72+1)</f>
        <v>200</v>
      </c>
      <c r="EO72" s="14">
        <f>INDEX(战舰突破!$J$6:$J$18,通天塔!$J72+1)+INDEX(战舰突破!$J$23:$J$35,通天塔!$K72+1)+INDEX(战舰突破!$J$40:$J$52,通天塔!$L72+1)</f>
        <v>0</v>
      </c>
      <c r="EP72" s="14">
        <f>INDEX(战舰突破!$K$6:$K$18,通天塔!$J72+1)+INDEX(战舰突破!$K$23:$K$35,通天塔!$K72+1)+INDEX(战舰突破!$K$40:$K$52,通天塔!$L72+1)</f>
        <v>0</v>
      </c>
      <c r="EQ72" s="14">
        <f>INDEX(战舰突破!$L$6:$L$18,通天塔!$J72+1)+INDEX(战舰突破!$L$23:$L$35,通天塔!$K72+1)+INDEX(战舰突破!$L$40:$L$52,通天塔!$L72+1)</f>
        <v>200</v>
      </c>
      <c r="ER72" s="18">
        <f>INDEX(战舰突破!$N$6:$N$18,通天塔!$J72+1)+INDEX(战舰突破!$N$23:$N$35,通天塔!$K72+1)+INDEX(战舰突破!$N$40:$N$52,通天塔!$L72+1)</f>
        <v>0</v>
      </c>
      <c r="ES72" s="18">
        <f>INDEX(战舰突破!$O$6:$O$18,通天塔!$J72+1)+INDEX(战舰突破!$O$23:$O$35,通天塔!$K72+1)+INDEX(战舰突破!$O$40:$O$52,通天塔!$L72+1)</f>
        <v>0</v>
      </c>
      <c r="ET72" s="18">
        <f>INDEX(战舰突破!$P$6:$P$18,通天塔!$J72+1)+INDEX(战舰突破!$P$23:$P$35,通天塔!$K72+1)+INDEX(战舰突破!$P$40:$P$52,通天塔!$L72+1)</f>
        <v>0</v>
      </c>
      <c r="EU72" s="18">
        <f>INDEX(战舰突破!$Q$6:$Q$18,通天塔!$J72+1)+INDEX(战舰突破!$Q$23:$Q$35,通天塔!$K72+1)+INDEX(战舰突破!$Q$40:$Q$52,通天塔!$L72+1)</f>
        <v>0</v>
      </c>
      <c r="EV72" s="18">
        <f>INDEX(战舰突破!$R$6:$R$18,通天塔!$J72+1)+INDEX(战舰突破!$R$23:$R$35,通天塔!$K72+1)+INDEX(战舰突破!$R$40:$R$52,通天塔!$L72+1)</f>
        <v>0</v>
      </c>
      <c r="EW72" s="18">
        <f>INDEX(战舰突破!$M$6:$M$18,通天塔!$J72+1)+INDEX(战舰突破!$M$23:$M$35,通天塔!$K72+1)+INDEX(战舰突破!$M$40:$M$52,通天塔!$L72+1)</f>
        <v>0.2</v>
      </c>
      <c r="EX72" s="22">
        <f>INDEX(战舰突破!$W$6:$W$18,通天塔!$J72+1)+INDEX(战舰突破!$W$23:$W$35,通天塔!$K72+1)+INDEX(战舰突破!$W$40:$W$52,通天塔!$L72+1)</f>
        <v>0.5</v>
      </c>
      <c r="FA72" s="14">
        <f>INDEX(战舰突破!$S$6:$S$18,通天塔!$J72+1)</f>
        <v>0</v>
      </c>
      <c r="FB72" s="14">
        <f>INDEX(战舰突破!$T$6:$T$18,通天塔!$J72+1)</f>
        <v>0.5</v>
      </c>
      <c r="FC72" s="14">
        <f>INDEX(战舰突破!$U$6:$U$18,通天塔!$J72+1)</f>
        <v>0.1</v>
      </c>
      <c r="FD72" s="14">
        <f>INDEX(战舰突破!$V$6:$V$18,通天塔!$J72+1)</f>
        <v>0</v>
      </c>
      <c r="FE72" s="14">
        <f>INDEX(战舰突破!$X$6:$X$18,通天塔!$J72+1)</f>
        <v>6</v>
      </c>
      <c r="FG72" s="14">
        <f>INDEX(战舰突破!$S$23:$S$35,通天塔!$J72+1)</f>
        <v>0.6</v>
      </c>
      <c r="FH72" s="14">
        <f>INDEX(战舰突破!$T$23:$T$35,通天塔!$J72+1)</f>
        <v>0.25</v>
      </c>
      <c r="FI72" s="14">
        <f>INDEX(战舰突破!$U$23:$U$35,通天塔!$J72+1)</f>
        <v>0.1</v>
      </c>
      <c r="FJ72" s="14">
        <f>INDEX(战舰突破!$V$23:$V$35,通天塔!$J72+1)</f>
        <v>0</v>
      </c>
      <c r="FK72" s="14">
        <f>INDEX(战舰突破!$X$23:$X$35,通天塔!$J72+1)</f>
        <v>90</v>
      </c>
      <c r="FM72" s="14">
        <f>INDEX(战舰突破!$S$40:$S$52,通天塔!$J72+1)</f>
        <v>0.6</v>
      </c>
      <c r="FN72" s="14">
        <f>INDEX(战舰突破!$T$40:$T$52,通天塔!$J72+1)</f>
        <v>0.25</v>
      </c>
      <c r="FO72" s="14">
        <f>INDEX(战舰突破!$U$40:$U$52,通天塔!$J72+1)</f>
        <v>0.1</v>
      </c>
      <c r="FP72" s="14">
        <f>INDEX(战舰突破!$V$40:$V$52,通天塔!$J72+1)</f>
        <v>0</v>
      </c>
      <c r="FQ72" s="14">
        <f>INDEX(战舰突破!$X$40:$X$52,通天塔!$J72+1)</f>
        <v>150</v>
      </c>
      <c r="FT72" s="14">
        <f t="shared" si="135"/>
        <v>147130</v>
      </c>
      <c r="FU72" s="14">
        <f t="shared" si="136"/>
        <v>147750</v>
      </c>
      <c r="FV72" s="14">
        <f t="shared" si="137"/>
        <v>148414</v>
      </c>
      <c r="FW72" s="14">
        <f t="shared" si="138"/>
        <v>1215654</v>
      </c>
      <c r="FX72" s="14">
        <f t="shared" si="139"/>
        <v>79491</v>
      </c>
      <c r="FY72" s="14">
        <f t="shared" si="140"/>
        <v>2173290</v>
      </c>
      <c r="FZ72" s="14">
        <f t="shared" si="141"/>
        <v>49501</v>
      </c>
      <c r="GA72" s="28">
        <f t="shared" si="142"/>
        <v>10580</v>
      </c>
      <c r="GB72" s="28">
        <f t="shared" si="143"/>
        <v>10580</v>
      </c>
      <c r="GC72" s="28">
        <f t="shared" si="144"/>
        <v>10580</v>
      </c>
      <c r="GD72" s="28">
        <f t="shared" si="145"/>
        <v>10580</v>
      </c>
      <c r="GE72" s="28">
        <f t="shared" si="146"/>
        <v>1.2189999999999999</v>
      </c>
      <c r="GF72" s="28">
        <f t="shared" si="147"/>
        <v>1.1729999999999998</v>
      </c>
      <c r="GG72" s="28">
        <f t="shared" si="148"/>
        <v>0</v>
      </c>
      <c r="GH72" s="28">
        <f t="shared" si="149"/>
        <v>21.065000000000001</v>
      </c>
      <c r="GI72" s="14">
        <f t="shared" si="150"/>
        <v>1</v>
      </c>
      <c r="GJ72" s="14">
        <f t="shared" si="151"/>
        <v>1.6</v>
      </c>
      <c r="GK72" s="14">
        <f t="shared" si="152"/>
        <v>1.6</v>
      </c>
      <c r="GL72" s="18">
        <f t="shared" si="153"/>
        <v>1.7</v>
      </c>
      <c r="GM72" s="18">
        <f t="shared" si="154"/>
        <v>1.45</v>
      </c>
      <c r="GN72" s="18">
        <f t="shared" si="155"/>
        <v>1.45</v>
      </c>
      <c r="GO72" s="29">
        <f t="shared" si="156"/>
        <v>10730</v>
      </c>
      <c r="GP72" s="29">
        <f t="shared" si="156"/>
        <v>11030</v>
      </c>
      <c r="GQ72" s="29">
        <f t="shared" si="156"/>
        <v>11030</v>
      </c>
      <c r="GR72" s="26">
        <f t="shared" si="157"/>
        <v>0.1</v>
      </c>
      <c r="GS72" s="26">
        <f t="shared" si="158"/>
        <v>0.1</v>
      </c>
      <c r="GT72" s="26">
        <f t="shared" si="159"/>
        <v>0.1</v>
      </c>
      <c r="GU72" s="14">
        <f t="shared" si="160"/>
        <v>2</v>
      </c>
      <c r="GV72" s="14">
        <f t="shared" si="161"/>
        <v>2</v>
      </c>
      <c r="GW72" s="14">
        <f t="shared" si="162"/>
        <v>2</v>
      </c>
      <c r="GX72" s="14">
        <f t="shared" si="163"/>
        <v>6</v>
      </c>
      <c r="GY72" s="14">
        <f t="shared" si="164"/>
        <v>90</v>
      </c>
      <c r="GZ72" s="14">
        <f t="shared" si="165"/>
        <v>150</v>
      </c>
      <c r="HA72">
        <v>68</v>
      </c>
      <c r="HB72" s="14">
        <f t="shared" si="166"/>
        <v>21592131</v>
      </c>
      <c r="HD72" s="14">
        <f t="shared" si="167"/>
        <v>158982</v>
      </c>
      <c r="HE72" s="14">
        <f t="shared" si="168"/>
        <v>73535</v>
      </c>
      <c r="HF72" s="29">
        <f t="shared" si="169"/>
        <v>10156</v>
      </c>
      <c r="HG72" s="29">
        <f t="shared" si="170"/>
        <v>7104</v>
      </c>
      <c r="HH72" s="29">
        <f t="shared" si="171"/>
        <v>7672</v>
      </c>
      <c r="HI72" s="29">
        <f t="shared" si="172"/>
        <v>7161</v>
      </c>
      <c r="HJ72" s="14">
        <f t="shared" si="173"/>
        <v>1.2189999999999999</v>
      </c>
      <c r="HK72" s="14">
        <f t="shared" si="174"/>
        <v>1.1729999999999998</v>
      </c>
      <c r="HL72" s="14">
        <f t="shared" si="175"/>
        <v>44329</v>
      </c>
      <c r="HM72" s="14">
        <f t="shared" si="176"/>
        <v>66697</v>
      </c>
      <c r="HN72" s="26">
        <f t="shared" si="177"/>
        <v>0.39597619355673425</v>
      </c>
      <c r="HO72" s="26">
        <f t="shared" si="178"/>
        <v>0.65939496203447034</v>
      </c>
      <c r="HP72" s="29">
        <f t="shared" si="179"/>
        <v>16572</v>
      </c>
      <c r="HQ72" s="29">
        <f t="shared" si="180"/>
        <v>68471</v>
      </c>
      <c r="HR72" s="29">
        <f t="shared" si="181"/>
        <v>92052</v>
      </c>
      <c r="HS72" s="26">
        <f t="shared" si="182"/>
        <v>0.45129190332999214</v>
      </c>
      <c r="HT72" s="26">
        <f t="shared" si="183"/>
        <v>0.47217396146564194</v>
      </c>
      <c r="HU72" s="26">
        <f t="shared" si="184"/>
        <v>0.47217396146564194</v>
      </c>
      <c r="HV72" s="26">
        <f t="shared" si="185"/>
        <v>5.1291903329992117E-2</v>
      </c>
      <c r="HW72" s="29">
        <f t="shared" si="124"/>
        <v>1.4</v>
      </c>
      <c r="HX72" s="29">
        <f t="shared" si="125"/>
        <v>2.2734112930170398</v>
      </c>
      <c r="HY72" s="29">
        <f t="shared" si="126"/>
        <v>2.2734112930170398</v>
      </c>
      <c r="HZ72" s="29">
        <f t="shared" si="127"/>
        <v>116003.99999999999</v>
      </c>
      <c r="IA72" s="29">
        <f t="shared" si="128"/>
        <v>103775.16309611316</v>
      </c>
      <c r="IB72" s="29">
        <f t="shared" si="129"/>
        <v>104636.02817240228</v>
      </c>
      <c r="IC72" s="29">
        <f t="shared" si="130"/>
        <v>858484</v>
      </c>
      <c r="ID72" s="14">
        <f t="shared" si="186"/>
        <v>324415.19</v>
      </c>
      <c r="IH72" s="14">
        <v>1</v>
      </c>
      <c r="II72" s="14">
        <v>1</v>
      </c>
      <c r="IJ72" s="14">
        <v>480</v>
      </c>
      <c r="IK72" s="14">
        <v>80</v>
      </c>
      <c r="IL72" s="14">
        <v>60</v>
      </c>
      <c r="IM72" s="23">
        <f t="shared" si="187"/>
        <v>62013553</v>
      </c>
      <c r="IN72" s="23">
        <f t="shared" si="201"/>
        <v>1</v>
      </c>
      <c r="IO72" s="23">
        <f t="shared" si="202"/>
        <v>62013.55</v>
      </c>
      <c r="IP72" s="23">
        <f t="shared" si="203"/>
        <v>72355454</v>
      </c>
      <c r="IQ72" s="23">
        <f t="shared" si="188"/>
        <v>1</v>
      </c>
      <c r="IR72" s="23">
        <f t="shared" si="189"/>
        <v>72355.45</v>
      </c>
      <c r="IS72" s="14">
        <v>1</v>
      </c>
      <c r="IT72" s="14">
        <v>1</v>
      </c>
      <c r="IU72" s="14">
        <v>240</v>
      </c>
      <c r="IV72" s="14">
        <v>40</v>
      </c>
      <c r="IW72" s="14">
        <v>30</v>
      </c>
      <c r="IX72" s="23">
        <f>INT(($HP72*$GI72*IU72*$HW72+$HQ72*$GJ72*$HX72*IV72+$HR72*$GK72*$HY72*IW72)+$IC72*IS72+($HQ72*$GJ72*$HX72*IT72*5*6/1.5+$HR72*$GK72*$HY72*IT72*5*6/2))</f>
        <v>36437887</v>
      </c>
      <c r="IY72" s="23">
        <f t="shared" si="190"/>
        <v>1</v>
      </c>
      <c r="IZ72" s="23">
        <f t="shared" si="191"/>
        <v>36437.89</v>
      </c>
      <c r="JA72" s="23"/>
      <c r="JB72" s="23"/>
      <c r="JC72" s="23"/>
      <c r="JG72">
        <f t="shared" si="131"/>
        <v>1.3744186029777148</v>
      </c>
      <c r="JH72">
        <f t="shared" si="132"/>
        <v>1.6754162770298342</v>
      </c>
      <c r="JJ72" s="14">
        <v>10</v>
      </c>
      <c r="JK72" s="14">
        <v>2</v>
      </c>
      <c r="JL72" s="14">
        <v>1.5</v>
      </c>
      <c r="JM72" s="23">
        <f>INT(($HP72*$GI72*$HW72*JJ72+$HQ72*$GJ72*$HX72*JK72+$HR72*$GK72*$HY72*JL72))</f>
        <v>1232381</v>
      </c>
      <c r="JN72" s="23">
        <f t="shared" si="192"/>
        <v>1</v>
      </c>
      <c r="JO72" s="23">
        <f t="shared" si="193"/>
        <v>1232.3800000000001</v>
      </c>
      <c r="JP72" s="14">
        <v>30</v>
      </c>
      <c r="JQ72" s="14">
        <v>6</v>
      </c>
      <c r="JR72" s="14">
        <v>4</v>
      </c>
      <c r="JS72" s="23">
        <f>INT(($HP72*$GI72*$HW72*JP72+$HQ72*$GJ72*$HX72*JQ72+$HR72*$GK72*$HY72*JR72))</f>
        <v>3529727</v>
      </c>
      <c r="JT72" s="23">
        <f t="shared" si="194"/>
        <v>1</v>
      </c>
      <c r="JU72" s="23">
        <f t="shared" si="195"/>
        <v>3529.73</v>
      </c>
      <c r="JW72" s="23">
        <f t="shared" si="196"/>
        <v>4706303</v>
      </c>
      <c r="JX72" s="23">
        <f t="shared" si="197"/>
        <v>1</v>
      </c>
      <c r="JY72" s="23">
        <f t="shared" si="198"/>
        <v>4706.3</v>
      </c>
      <c r="JZ72" s="23">
        <f t="shared" si="113"/>
        <v>1848572</v>
      </c>
      <c r="KA72" s="23">
        <f t="shared" si="199"/>
        <v>1</v>
      </c>
      <c r="KB72" s="23">
        <f t="shared" si="200"/>
        <v>1848.57</v>
      </c>
    </row>
    <row r="73" spans="1:288" ht="16.5" x14ac:dyDescent="0.2">
      <c r="A73">
        <v>38</v>
      </c>
      <c r="B73">
        <v>880</v>
      </c>
      <c r="C73" s="14">
        <f t="shared" si="133"/>
        <v>1</v>
      </c>
      <c r="D73" s="14">
        <v>69</v>
      </c>
      <c r="E73" s="14" t="s">
        <v>684</v>
      </c>
      <c r="F73" s="14">
        <v>210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D73" s="33"/>
      <c r="BF73" s="14">
        <f>ROUND((INDEX(新战舰养成!S$6:S$18,通天塔!$J73+1)+INDEX(新战舰养成!D$6:D$18,通天塔!$J73+1)*(通天塔!$G73-1))*INDEX(战舰突破!$D$6:$D$18,通天塔!$M73+1),0)</f>
        <v>10</v>
      </c>
      <c r="BG73" s="14">
        <f>ROUND((INDEX(新战舰养成!T$6:T$18,通天塔!$J73+1)+INDEX(新战舰养成!E$6:E$18,通天塔!$J73+1)*(通天塔!$G73-1))*INDEX(战舰突破!$D$6:$D$18,通天塔!$M73+1),0)</f>
        <v>20</v>
      </c>
      <c r="BH73" s="14">
        <f>ROUND((INDEX(新战舰养成!U$6:U$18,通天塔!$J73+1)+INDEX(新战舰养成!F$6:F$18,通天塔!$J73+1)*(通天塔!$G73-1))*INDEX(战舰突破!$D$6:$D$18,通天塔!$M73+1),0)</f>
        <v>5</v>
      </c>
      <c r="BI73" s="14">
        <f>ROUND((INDEX(新战舰养成!V$6:V$18,通天塔!$J73+1)+INDEX(新战舰养成!G$6:G$18,通天塔!$J73+1)*(通天塔!$G73-1))*INDEX(战舰突破!$D$6:$D$18,通天塔!$M73+1),0)</f>
        <v>300</v>
      </c>
      <c r="BJ73" s="14">
        <f>ROUND((INDEX(新战舰养成!W$6:W$18,通天塔!$J73+1)+INDEX(新战舰养成!H$6:H$18,通天塔!$J73+1)*(通天塔!$G73-1))*INDEX(战舰突破!$D$6:$D$18,通天塔!$M73+1),0)</f>
        <v>4</v>
      </c>
      <c r="BL73" s="14">
        <f>IF($H73&gt;0,ROUND((INDEX(新战舰养成!X$6:X$18,通天塔!$K73+1)+INDEX(新战舰养成!I$6:I$18,通天塔!$K73+1)*(通天塔!$H73-1))*INDEX(战舰突破!$D$6:$D$18,通天塔!$N73+1),0),0)</f>
        <v>0</v>
      </c>
      <c r="BM73" s="14">
        <f>IF($H73&gt;0,ROUND((INDEX(新战舰养成!Y$6:Y$18,通天塔!$K73+1)+INDEX(新战舰养成!J$6:J$18,通天塔!$K73+1)*(通天塔!$H73-1))*INDEX(战舰突破!$D$6:$D$18,通天塔!$N73+1),0),0)</f>
        <v>0</v>
      </c>
      <c r="BN73" s="14">
        <f>IF($H73&gt;0,ROUND((INDEX(新战舰养成!Z$6:Z$18,通天塔!$K73+1)+INDEX(新战舰养成!K$6:K$18,通天塔!$K73+1)*(通天塔!$H73-1))*INDEX(战舰突破!$D$6:$D$18,通天塔!$N73+1),0),0)</f>
        <v>0</v>
      </c>
      <c r="BO73" s="14">
        <f>IF($H73&gt;0,ROUND((INDEX(新战舰养成!AA$6:AA$18,通天塔!$K73+1)+INDEX(新战舰养成!L$6:L$18,通天塔!$K73+1)*(通天塔!$H73-1))*INDEX(战舰突破!$D$6:$D$18,通天塔!$N73+1),0),0)</f>
        <v>0</v>
      </c>
      <c r="BP73" s="14">
        <f>IF($H73&gt;0,ROUND((INDEX(新战舰养成!AB$6:AB$18,通天塔!$K73+1)+INDEX(新战舰养成!M$6:M$18,通天塔!$K73+1)*(通天塔!$H73-1))*INDEX(战舰突破!$D$6:$D$18,通天塔!$N73+1),0),0)</f>
        <v>0</v>
      </c>
      <c r="BR73" s="14">
        <f>IF($I73&gt;0,ROUND((INDEX(新战舰养成!AC$6:AC$18,通天塔!$L73+1)+INDEX(新战舰养成!I$6:I$18,通天塔!$L73+1)*(通天塔!$I73-1))*INDEX(战舰突破!$D$6:$D$18,通天塔!$O73+1),0),0)</f>
        <v>0</v>
      </c>
      <c r="BS73" s="14">
        <f>IF($I73&gt;0,ROUND((INDEX(新战舰养成!AD$6:AD$18,通天塔!$L73+1)+INDEX(新战舰养成!J$6:J$18,通天塔!$L73+1)*(通天塔!$I73-1))*INDEX(战舰突破!$D$6:$D$18,通天塔!$O73+1),0),0)</f>
        <v>0</v>
      </c>
      <c r="BT73" s="14">
        <f>IF($I73&gt;0,ROUND((INDEX(新战舰养成!AE$6:AE$18,通天塔!$L73+1)+INDEX(新战舰养成!K$6:K$18,通天塔!$L73+1)*(通天塔!$I73-1))*INDEX(战舰突破!$D$6:$D$18,通天塔!$O73+1),0),0)</f>
        <v>0</v>
      </c>
      <c r="BU73" s="14">
        <f>IF($I73&gt;0,ROUND((INDEX(新战舰养成!AF$6:AF$18,通天塔!$L73+1)+INDEX(新战舰养成!L$6:L$18,通天塔!$L73+1)*(通天塔!$I73-1))*INDEX(战舰突破!$D$6:$D$18,通天塔!$O73+1),0),0)</f>
        <v>0</v>
      </c>
      <c r="BV73" s="14">
        <f>IF($I73&gt;0,ROUND((INDEX(新战舰养成!AG$6:AG$18,通天塔!$L73+1)+INDEX(新战舰养成!M$6:M$18,通天塔!$L73+1)*(通天塔!$I73-1))*INDEX(战舰突破!$D$6:$D$18,通天塔!$O73+1),0),0)</f>
        <v>0</v>
      </c>
      <c r="BY73" s="14">
        <f>(INDEX(装备数值!$C$13:$G$116,通天塔!$P73*8+1,BY$2)+INDEX(装备数值!$C$13:$G$116,通天塔!$Q73*8+2,BY$2)+INDEX(装备数值!$C$13:$G$116,通天塔!$S73*8+3,BY$2)+INDEX(装备数值!$C$13:$G$116,通天塔!$R73*8+4,BY$2)+INDEX(装备数值!$C$13:$G$116,通天塔!$T73*8+5,BY$2)+INDEX(装备数值!$C$13:$G$116,通天塔!$U73*8+6,BY$2)+INDEX(装备数值!$C$13:$G$116,通天塔!$V73*8+7,BY$2)+INDEX(装备数值!$C$13:$G$116,通天塔!$W73*8+8,BY$2))</f>
        <v>0</v>
      </c>
      <c r="BZ73" s="14">
        <f>(INDEX(装备数值!$C$13:$G$116,通天塔!$P73*8+1,BZ$2)+INDEX(装备数值!$C$13:$G$116,通天塔!$Q73*8+2,BZ$2)+INDEX(装备数值!$C$13:$G$116,通天塔!$S73*8+3,BZ$2)+INDEX(装备数值!$C$13:$G$116,通天塔!$R73*8+4,BZ$2)+INDEX(装备数值!$C$13:$G$116,通天塔!$T73*8+5,BZ$2)+INDEX(装备数值!$C$13:$G$116,通天塔!$U73*8+6,BZ$2)+INDEX(装备数值!$C$13:$G$116,通天塔!$V73*8+7,BZ$2)+INDEX(装备数值!$C$13:$G$116,通天塔!$W73*8+8,BZ$2))</f>
        <v>0</v>
      </c>
      <c r="CA73" s="14">
        <f>(INDEX(装备数值!$C$13:$G$116,通天塔!$P73*8+1,CA$2)+INDEX(装备数值!$C$13:$G$116,通天塔!$Q73*8+2,CA$2)+INDEX(装备数值!$C$13:$G$116,通天塔!$S73*8+3,CA$2)+INDEX(装备数值!$C$13:$G$116,通天塔!$R73*8+4,CA$2)+INDEX(装备数值!$C$13:$G$116,通天塔!$T73*8+5,CA$2)+INDEX(装备数值!$C$13:$G$116,通天塔!$U73*8+6,CA$2)+INDEX(装备数值!$C$13:$G$116,通天塔!$V73*8+7,CA$2)+INDEX(装备数值!$C$13:$G$116,通天塔!$W73*8+8,CA$2))</f>
        <v>0</v>
      </c>
      <c r="CB73" s="14">
        <f>(INDEX(装备数值!$C$13:$G$116,通天塔!$P73*8+1,CB$2)+INDEX(装备数值!$C$13:$G$116,通天塔!$Q73*8+2,CB$2)+INDEX(装备数值!$C$13:$G$116,通天塔!$S73*8+3,CB$2)+INDEX(装备数值!$C$13:$G$116,通天塔!$R73*8+4,CB$2)+INDEX(装备数值!$C$13:$G$116,通天塔!$T73*8+5,CB$2)+INDEX(装备数值!$C$13:$G$116,通天塔!$U73*8+6,CB$2)+INDEX(装备数值!$C$13:$G$116,通天塔!$V73*8+7,CB$2)+INDEX(装备数值!$C$13:$G$116,通天塔!$W73*8+8,CB$2))</f>
        <v>0</v>
      </c>
      <c r="CC73" s="14">
        <f>(INDEX(装备数值!$C$13:$G$116,通天塔!$P73*8+1,CC$2)+INDEX(装备数值!$C$13:$G$116,通天塔!$Q73*8+2,CC$2)+INDEX(装备数值!$C$13:$G$116,通天塔!$S73*8+3,CC$2)+INDEX(装备数值!$C$13:$G$116,通天塔!$R73*8+4,CC$2)+INDEX(装备数值!$C$13:$G$116,通天塔!$T73*8+5,CC$2)+INDEX(装备数值!$C$13:$G$116,通天塔!$U73*8+6,CC$2)+INDEX(装备数值!$C$13:$G$116,通天塔!$V73*8+7,CC$2)+INDEX(装备数值!$C$13:$G$116,通天塔!$W73*8+8,CC$2))</f>
        <v>0</v>
      </c>
      <c r="CF73" s="14">
        <f>INDEX(装备数值!$I$13:$M$116,通天塔!$P73*8+1,CF$2)*$X73+INDEX(装备数值!$I$13:$M$116,通天塔!$Q73*8+2,CF$2)*$Y73+INDEX(装备数值!$I$13:$M$116,通天塔!$S73*8+3,CF$2)*$Z73+INDEX(装备数值!$I$13:$M$116,通天塔!$R73*8+4,CF$2)*$AA73+INDEX(装备数值!$I$13:$M$116,通天塔!$T73*8+5,CF$2)*$AB73+INDEX(装备数值!$I$13:$M$116,通天塔!$U73*8+6,CF$2)*$AC73+INDEX(装备数值!$I$13:$M$116,通天塔!$V73*8+7,CF$2)*$AD73+INDEX(装备数值!$I$13:$M$116,通天塔!$W73*8+8,CF$2)*$AE73</f>
        <v>0</v>
      </c>
      <c r="CG73" s="14">
        <f>INDEX(装备数值!$I$13:$M$116,通天塔!$P73*8+1,CG$2)*$X73+INDEX(装备数值!$I$13:$M$116,通天塔!$Q73*8+2,CG$2)*$Y73+INDEX(装备数值!$I$13:$M$116,通天塔!$S73*8+3,CG$2)*$Z73+INDEX(装备数值!$I$13:$M$116,通天塔!$R73*8+4,CG$2)*$AA73+INDEX(装备数值!$I$13:$M$116,通天塔!$T73*8+5,CG$2)*$AB73+INDEX(装备数值!$I$13:$M$116,通天塔!$U73*8+6,CG$2)*$AC73+INDEX(装备数值!$I$13:$M$116,通天塔!$V73*8+7,CG$2)*$AD73+INDEX(装备数值!$I$13:$M$116,通天塔!$W73*8+8,CG$2)*$AE73</f>
        <v>0</v>
      </c>
      <c r="CH73" s="14">
        <f>INDEX(装备数值!$I$13:$M$116,通天塔!$P73*8+1,CH$2)*$X73+INDEX(装备数值!$I$13:$M$116,通天塔!$Q73*8+2,CH$2)*$Y73+INDEX(装备数值!$I$13:$M$116,通天塔!$S73*8+3,CH$2)*$Z73+INDEX(装备数值!$I$13:$M$116,通天塔!$R73*8+4,CH$2)*$AA73+INDEX(装备数值!$I$13:$M$116,通天塔!$T73*8+5,CH$2)*$AB73+INDEX(装备数值!$I$13:$M$116,通天塔!$U73*8+6,CH$2)*$AC73+INDEX(装备数值!$I$13:$M$116,通天塔!$V73*8+7,CH$2)*$AD73+INDEX(装备数值!$I$13:$M$116,通天塔!$W73*8+8,CH$2)*$AE73</f>
        <v>0</v>
      </c>
      <c r="CI73" s="14">
        <f>INDEX(装备数值!$I$13:$M$116,通天塔!$P73*8+1,CI$2)*$X73+INDEX(装备数值!$I$13:$M$116,通天塔!$Q73*8+2,CI$2)*$Y73+INDEX(装备数值!$I$13:$M$116,通天塔!$S73*8+3,CI$2)*$Z73+INDEX(装备数值!$I$13:$M$116,通天塔!$R73*8+4,CI$2)*$AA73+INDEX(装备数值!$I$13:$M$116,通天塔!$T73*8+5,CI$2)*$AB73+INDEX(装备数值!$I$13:$M$116,通天塔!$U73*8+6,CI$2)*$AC73+INDEX(装备数值!$I$13:$M$116,通天塔!$V73*8+7,CI$2)*$AD73+INDEX(装备数值!$I$13:$M$116,通天塔!$W73*8+8,CI$2)*$AE73</f>
        <v>0</v>
      </c>
      <c r="CJ73" s="14">
        <f>INDEX(装备数值!$I$13:$M$116,通天塔!$P73*8+1,CJ$2)*$X73+INDEX(装备数值!$I$13:$M$116,通天塔!$Q73*8+2,CJ$2)*$Y73+INDEX(装备数值!$I$13:$M$116,通天塔!$S73*8+3,CJ$2)*$Z73+INDEX(装备数值!$I$13:$M$116,通天塔!$R73*8+4,CJ$2)*$AA73+INDEX(装备数值!$I$13:$M$116,通天塔!$T73*8+5,CJ$2)*$AB73+INDEX(装备数值!$I$13:$M$116,通天塔!$U73*8+6,CJ$2)*$AC73+INDEX(装备数值!$I$13:$M$116,通天塔!$V73*8+7,CJ$2)*$AD73+INDEX(装备数值!$I$13:$M$116,通天塔!$W73*8+8,CJ$2)*$AE73</f>
        <v>0</v>
      </c>
      <c r="CM73" s="14">
        <f>INDEX(装备数值!$X$13:$AH$116,$P73*8+1,CM$2)*$AF73+INDEX(装备数值!$X$13:$AH$116,$Q73*8+2,CM$2)*$AG73+INDEX(装备数值!$X$13:$AH$116,$S73*8+3,CM$2)*$AH73+INDEX(装备数值!$X$13:$AH$116,$R73*8+4,CM$2)*$AI73+INDEX(装备数值!$X$13:$AH$116,$T73*8+5,CM$2)*$AJ73+INDEX(装备数值!$X$13:$AH$116,$U73*8+6,CM$2)*$AK73+INDEX(装备数值!$X$13:$AH$116,$V73*8+7,CM$2)*$AL73+INDEX(装备数值!$X$13:$AH$116,$W73*8+8,CM$2)*$AM73</f>
        <v>0</v>
      </c>
      <c r="CN73" s="14">
        <f>INDEX(装备数值!$X$13:$AH$116,$P73*8+1,CN$2)*$AF73+INDEX(装备数值!$X$13:$AH$116,$Q73*8+2,CN$2)*$AG73+INDEX(装备数值!$X$13:$AH$116,$S73*8+3,CN$2)*$AH73+INDEX(装备数值!$X$13:$AH$116,$R73*8+4,CN$2)*$AI73+INDEX(装备数值!$X$13:$AH$116,$T73*8+5,CN$2)*$AJ73+INDEX(装备数值!$X$13:$AH$116,$U73*8+6,CN$2)*$AK73+INDEX(装备数值!$X$13:$AH$116,$V73*8+7,CN$2)*$AL73+INDEX(装备数值!$X$13:$AH$116,$W73*8+8,CN$2)*$AM73</f>
        <v>0</v>
      </c>
      <c r="CO73" s="14">
        <f>INDEX(装备数值!$X$13:$AH$116,$P73*8+1,CO$2)*$AF73+INDEX(装备数值!$X$13:$AH$116,$Q73*8+2,CO$2)*$AG73+INDEX(装备数值!$X$13:$AH$116,$S73*8+3,CO$2)*$AH73+INDEX(装备数值!$X$13:$AH$116,$R73*8+4,CO$2)*$AI73+INDEX(装备数值!$X$13:$AH$116,$T73*8+5,CO$2)*$AJ73+INDEX(装备数值!$X$13:$AH$116,$U73*8+6,CO$2)*$AK73+INDEX(装备数值!$X$13:$AH$116,$V73*8+7,CO$2)*$AL73+INDEX(装备数值!$X$13:$AH$116,$W73*8+8,CO$2)*$AM73</f>
        <v>0</v>
      </c>
      <c r="CP73" s="14">
        <f>INDEX(装备数值!$X$13:$AH$116,$P73*8+1,CP$2)*$AF73+INDEX(装备数值!$X$13:$AH$116,$Q73*8+2,CP$2)*$AG73+INDEX(装备数值!$X$13:$AH$116,$S73*8+3,CP$2)*$AH73+INDEX(装备数值!$X$13:$AH$116,$R73*8+4,CP$2)*$AI73+INDEX(装备数值!$X$13:$AH$116,$T73*8+5,CP$2)*$AJ73+INDEX(装备数值!$X$13:$AH$116,$U73*8+6,CP$2)*$AK73+INDEX(装备数值!$X$13:$AH$116,$V73*8+7,CP$2)*$AL73+INDEX(装备数值!$X$13:$AH$116,$W73*8+8,CP$2)*$AM73</f>
        <v>0</v>
      </c>
      <c r="CQ73" s="14">
        <f>INDEX(装备数值!$X$13:$AH$116,$P73*8+1,CQ$2)*$AF73+INDEX(装备数值!$X$13:$AH$116,$Q73*8+2,CQ$2)*$AG73+INDEX(装备数值!$X$13:$AH$116,$S73*8+3,CQ$2)*$AH73+INDEX(装备数值!$X$13:$AH$116,$R73*8+4,CQ$2)*$AI73+INDEX(装备数值!$X$13:$AH$116,$T73*8+5,CQ$2)*$AJ73+INDEX(装备数值!$X$13:$AH$116,$U73*8+6,CQ$2)*$AK73+INDEX(装备数值!$X$13:$AH$116,$V73*8+7,CQ$2)*$AL73+INDEX(装备数值!$X$13:$AH$116,$W73*8+8,CQ$2)*$AM73</f>
        <v>0</v>
      </c>
      <c r="CR73" s="14">
        <f>INDEX(装备数值!$X$13:$AH$116,$P73*8+1,CR$2)*$AF73+INDEX(装备数值!$X$13:$AH$116,$Q73*8+2,CR$2)*$AG73+INDEX(装备数值!$X$13:$AH$116,$S73*8+3,CR$2)*$AH73+INDEX(装备数值!$X$13:$AH$116,$R73*8+4,CR$2)*$AI73+INDEX(装备数值!$X$13:$AH$116,$T73*8+5,CR$2)*$AJ73+INDEX(装备数值!$X$13:$AH$116,$U73*8+6,CR$2)*$AK73+INDEX(装备数值!$X$13:$AH$116,$V73*8+7,CR$2)*$AL73+INDEX(装备数值!$X$13:$AH$116,$W73*8+8,CR$2)*$AM73</f>
        <v>0</v>
      </c>
      <c r="CS73" s="14">
        <f>INDEX(装备数值!$X$13:$AH$116,$P73*8+1,CS$2)*$AF73+INDEX(装备数值!$X$13:$AH$116,$Q73*8+2,CS$2)*$AG73+INDEX(装备数值!$X$13:$AH$116,$S73*8+3,CS$2)*$AH73+INDEX(装备数值!$X$13:$AH$116,$R73*8+4,CS$2)*$AI73+INDEX(装备数值!$X$13:$AH$116,$T73*8+5,CS$2)*$AJ73+INDEX(装备数值!$X$13:$AH$116,$U73*8+6,CS$2)*$AK73+INDEX(装备数值!$X$13:$AH$116,$V73*8+7,CS$2)*$AL73+INDEX(装备数值!$X$13:$AH$116,$W73*8+8,CS$2)*$AM73</f>
        <v>0</v>
      </c>
      <c r="CT73" s="14">
        <f>INDEX(装备数值!$X$13:$AH$116,$P73*8+1,CT$2)*$AF73+INDEX(装备数值!$X$13:$AH$116,$Q73*8+2,CT$2)*$AG73+INDEX(装备数值!$X$13:$AH$116,$S73*8+3,CT$2)*$AH73+INDEX(装备数值!$X$13:$AH$116,$R73*8+4,CT$2)*$AI73+INDEX(装备数值!$X$13:$AH$116,$T73*8+5,CT$2)*$AJ73+INDEX(装备数值!$X$13:$AH$116,$U73*8+6,CT$2)*$AK73+INDEX(装备数值!$X$13:$AH$116,$V73*8+7,CT$2)*$AL73+INDEX(装备数值!$X$13:$AH$116,$W73*8+8,CT$2)*$AM73</f>
        <v>0</v>
      </c>
      <c r="CU73" s="14">
        <f>INDEX(装备数值!$X$13:$AH$116,$P73*8+1,CU$2)*$AF73+INDEX(装备数值!$X$13:$AH$116,$Q73*8+2,CU$2)*$AG73+INDEX(装备数值!$X$13:$AH$116,$S73*8+3,CU$2)*$AH73+INDEX(装备数值!$X$13:$AH$116,$R73*8+4,CU$2)*$AI73+INDEX(装备数值!$X$13:$AH$116,$T73*8+5,CU$2)*$AJ73+INDEX(装备数值!$X$13:$AH$116,$U73*8+6,CU$2)*$AK73+INDEX(装备数值!$X$13:$AH$116,$V73*8+7,CU$2)*$AL73+INDEX(装备数值!$X$13:$AH$116,$W73*8+8,CU$2)*$AM73</f>
        <v>0</v>
      </c>
      <c r="CV73" s="14">
        <f>INDEX(装备数值!$X$13:$AH$116,$P73*8+1,CV$2)*$AF73+INDEX(装备数值!$X$13:$AH$116,$Q73*8+2,CV$2)*$AG73+INDEX(装备数值!$X$13:$AH$116,$S73*8+3,CV$2)*$AH73+INDEX(装备数值!$X$13:$AH$116,$R73*8+4,CV$2)*$AI73+INDEX(装备数值!$X$13:$AH$116,$T73*8+5,CV$2)*$AJ73+INDEX(装备数值!$X$13:$AH$116,$U73*8+6,CV$2)*$AK73+INDEX(装备数值!$X$13:$AH$116,$V73*8+7,CV$2)*$AL73+INDEX(装备数值!$X$13:$AH$116,$W73*8+8,CV$2)*$AM73</f>
        <v>0</v>
      </c>
      <c r="CW73" s="14">
        <f>INDEX(装备数值!$X$13:$AH$116,$P73*8+1,CW$2)*$AF73+INDEX(装备数值!$X$13:$AH$116,$Q73*8+2,CW$2)*$AG73+INDEX(装备数值!$X$13:$AH$116,$S73*8+3,CW$2)*$AH73+INDEX(装备数值!$X$13:$AH$116,$R73*8+4,CW$2)*$AI73+INDEX(装备数值!$X$13:$AH$116,$T73*8+5,CW$2)*$AJ73+INDEX(装备数值!$X$13:$AH$116,$U73*8+6,CW$2)*$AK73+INDEX(装备数值!$X$13:$AH$116,$V73*8+7,CW$2)*$AL73+INDEX(装备数值!$X$13:$AH$116,$W73*8+8,CW$2)*$AM73</f>
        <v>0</v>
      </c>
      <c r="CY73" s="14">
        <f>INDEX(装备数值!$AN$17:$AN$117,MATCH(MIN($X73:$AE73),装备数值!$AO$17:$AO$117,1))</f>
        <v>0</v>
      </c>
      <c r="CZ73" s="14">
        <f>IF(COUNTIF($P73:$W73,"&gt;"&amp;0)=8,INDEX(装备数值!AR$17:AR$117,$CY73+1),0)</f>
        <v>0</v>
      </c>
      <c r="DA73" s="14">
        <f>IF(COUNTIF($P73:$W73,"&gt;"&amp;0)=8,INDEX(装备数值!AS$17:AS$117,$CY73+1),0)</f>
        <v>0</v>
      </c>
      <c r="DB73" s="14">
        <f>IF(COUNTIF($P73:$W73,"&gt;"&amp;0)=8,INDEX(装备数值!AT$17:AT$117,$CY73+1),0)</f>
        <v>0</v>
      </c>
      <c r="DC73" s="14">
        <f>IF(COUNTIF($P73:$W73,"&gt;"&amp;0)=8,INDEX(装备数值!AU$17:AU$117,$CY73+1),0)</f>
        <v>0</v>
      </c>
      <c r="DD73" s="14">
        <f>IF(COUNTIF($P73:$W73,"&gt;"&amp;0)=8,INDEX(装备数值!AV$17:AV$117,$CY73+1),0)</f>
        <v>0</v>
      </c>
      <c r="DF73" s="14">
        <f>INDEX(装备数值!$AY$17:$AY$77,MATCH(MIN($AF73:$AM73),装备数值!$AZ$17:$AZ$77,1))</f>
        <v>0</v>
      </c>
      <c r="DG73" s="26">
        <f>INDEX(装备数值!BA$17:BA$77,通天塔!DF73+1)</f>
        <v>0</v>
      </c>
      <c r="DH73" s="26">
        <f>INDEX(装备数值!BA$17:BA$77,通天塔!DF73+1)</f>
        <v>0</v>
      </c>
      <c r="DJ73" s="14">
        <f t="shared" si="134"/>
        <v>0</v>
      </c>
      <c r="DK73" s="14">
        <f>VLOOKUP(DJ73,军阶与晶片数值!$W$6:$X$27,2)</f>
        <v>0</v>
      </c>
      <c r="DL73" s="14">
        <f>INDEX(军阶与晶片数值!Y$6:Y$27,$DK73+1)</f>
        <v>0</v>
      </c>
      <c r="DM73" s="14">
        <f>INDEX(军阶与晶片数值!Z$6:Z$27,$DK73+1)</f>
        <v>0</v>
      </c>
      <c r="DN73" s="14">
        <f>INDEX(军阶与晶片数值!AA$6:AA$27,$DK73+1)</f>
        <v>0</v>
      </c>
      <c r="DO73" s="14">
        <f>INDEX(军阶与晶片数值!AB$6:AB$27,$DK73+1)</f>
        <v>0</v>
      </c>
      <c r="DP73" s="29">
        <f>INDEX(军阶与晶片数值!AC$6:AC$27,$DK73+1)</f>
        <v>0</v>
      </c>
      <c r="DQ73" s="29">
        <f>INDEX(军阶与晶片数值!AD$6:AD$27,$DK73+1)</f>
        <v>0</v>
      </c>
      <c r="DS73" s="26">
        <f>INDEX(军阶与晶片数值!I$6:I$16,AN73+1)</f>
        <v>0</v>
      </c>
      <c r="DT73" s="26">
        <f>INDEX(军阶与晶片数值!M$6:M$16,AO73+1)</f>
        <v>0</v>
      </c>
      <c r="DU73" s="26">
        <f>INDEX(军阶与晶片数值!J$6:J$16,AP73+1)</f>
        <v>0</v>
      </c>
      <c r="DV73" s="26">
        <f>INDEX(军阶与晶片数值!K$6:K$16,AQ73+1)</f>
        <v>0</v>
      </c>
      <c r="DW73" s="26">
        <f>INDEX(军阶与晶片数值!L$6:L$16,AR73+1)</f>
        <v>0</v>
      </c>
      <c r="DX73" s="28">
        <f>INDEX(军阶与晶片数值!N$6:N$16,AS73+1)</f>
        <v>0</v>
      </c>
      <c r="DY73" s="28">
        <f>INDEX(军阶与晶片数值!O$6:O$16,AT73+1)</f>
        <v>0</v>
      </c>
      <c r="DZ73" s="28">
        <f>INDEX(军阶与晶片数值!P$6:P$16,AU73+1)</f>
        <v>0</v>
      </c>
      <c r="EA73" s="28">
        <f>INDEX(军阶与晶片数值!Q$6:Q$16,AV73+1)</f>
        <v>0</v>
      </c>
      <c r="EB73" s="26">
        <f>INDEX(军阶与晶片数值!R$6:R$16,AW73+1)</f>
        <v>0</v>
      </c>
      <c r="EC73" s="26">
        <f>INDEX(军阶与晶片数值!S$6:S$16,AX73+1)</f>
        <v>0</v>
      </c>
      <c r="ED73" s="26">
        <f>INDEX(军阶与晶片数值!T$6:T$16,AY73+1)</f>
        <v>0</v>
      </c>
      <c r="EE73" s="26">
        <f>INDEX(军阶与晶片数值!U$6:U$16,AZ73+1)</f>
        <v>0</v>
      </c>
      <c r="EG73" s="26">
        <f>INDEX(军阶与晶片数值!$C$6:$C$36,通天塔!$BA73+1)</f>
        <v>0</v>
      </c>
      <c r="EH73" s="26">
        <f>INDEX(军阶与晶片数值!$C$6:$C$36,通天塔!$BA73+1)</f>
        <v>0</v>
      </c>
      <c r="EI73" s="26">
        <f>INDEX(军阶与晶片数值!$C$6:$C$36,通天塔!$BA73+1)</f>
        <v>0</v>
      </c>
      <c r="EJ73" s="26">
        <f>INDEX(军阶与晶片数值!$C$6:$C$36,通天塔!$BA73+1)</f>
        <v>0</v>
      </c>
      <c r="EK73" s="26">
        <f>INDEX(军阶与晶片数值!$C$6:$C$36,通天塔!$BA73+1)</f>
        <v>0</v>
      </c>
      <c r="EM73" s="14">
        <f>INDEX(战舰突破!$H$6:$H$18,通天塔!$J73+1)+INDEX(战舰突破!$H$23:$H$35,通天塔!$K73+1)+INDEX(战舰突破!$H$40:$H$52,通天塔!$L73+1)</f>
        <v>0</v>
      </c>
      <c r="EN73" s="14">
        <f>INDEX(战舰突破!$I$6:$I$18,通天塔!$J73+1)+INDEX(战舰突破!$I$23:$I$35,通天塔!$K73+1)+INDEX(战舰突破!$I$40:$I$52,通天塔!$L73+1)</f>
        <v>0</v>
      </c>
      <c r="EO73" s="14">
        <f>INDEX(战舰突破!$J$6:$J$18,通天塔!$J73+1)+INDEX(战舰突破!$J$23:$J$35,通天塔!$K73+1)+INDEX(战舰突破!$J$40:$J$52,通天塔!$L73+1)</f>
        <v>0</v>
      </c>
      <c r="EP73" s="14">
        <f>INDEX(战舰突破!$K$6:$K$18,通天塔!$J73+1)+INDEX(战舰突破!$K$23:$K$35,通天塔!$K73+1)+INDEX(战舰突破!$K$40:$K$52,通天塔!$L73+1)</f>
        <v>0</v>
      </c>
      <c r="EQ73" s="14">
        <f>INDEX(战舰突破!$L$6:$L$18,通天塔!$J73+1)+INDEX(战舰突破!$L$23:$L$35,通天塔!$K73+1)+INDEX(战舰突破!$L$40:$L$52,通天塔!$L73+1)</f>
        <v>0</v>
      </c>
      <c r="ER73" s="18">
        <f>INDEX(战舰突破!$N$6:$N$18,通天塔!$J73+1)+INDEX(战舰突破!$N$23:$N$35,通天塔!$K73+1)+INDEX(战舰突破!$N$40:$N$52,通天塔!$L73+1)</f>
        <v>0</v>
      </c>
      <c r="ES73" s="18">
        <f>INDEX(战舰突破!$O$6:$O$18,通天塔!$J73+1)+INDEX(战舰突破!$O$23:$O$35,通天塔!$K73+1)+INDEX(战舰突破!$O$40:$O$52,通天塔!$L73+1)</f>
        <v>0</v>
      </c>
      <c r="ET73" s="18">
        <f>INDEX(战舰突破!$P$6:$P$18,通天塔!$J73+1)+INDEX(战舰突破!$P$23:$P$35,通天塔!$K73+1)+INDEX(战舰突破!$P$40:$P$52,通天塔!$L73+1)</f>
        <v>0</v>
      </c>
      <c r="EU73" s="18">
        <f>INDEX(战舰突破!$Q$6:$Q$18,通天塔!$J73+1)+INDEX(战舰突破!$Q$23:$Q$35,通天塔!$K73+1)+INDEX(战舰突破!$Q$40:$Q$52,通天塔!$L73+1)</f>
        <v>0</v>
      </c>
      <c r="EV73" s="18">
        <f>INDEX(战舰突破!$R$6:$R$18,通天塔!$J73+1)+INDEX(战舰突破!$R$23:$R$35,通天塔!$K73+1)+INDEX(战舰突破!$R$40:$R$52,通天塔!$L73+1)</f>
        <v>0</v>
      </c>
      <c r="EW73" s="18">
        <f>INDEX(战舰突破!$M$6:$M$18,通天塔!$J73+1)+INDEX(战舰突破!$M$23:$M$35,通天塔!$K73+1)+INDEX(战舰突破!$M$40:$M$52,通天塔!$L73+1)</f>
        <v>0</v>
      </c>
      <c r="EX73" s="22">
        <f>INDEX(战舰突破!$W$6:$W$18,通天塔!$J73+1)+INDEX(战舰突破!$W$23:$W$35,通天塔!$K73+1)+INDEX(战舰突破!$W$40:$W$52,通天塔!$L73+1)</f>
        <v>0.3</v>
      </c>
      <c r="FA73" s="14">
        <f>INDEX(战舰突破!$S$6:$S$18,通天塔!$J73+1)</f>
        <v>0</v>
      </c>
      <c r="FB73" s="14">
        <f>INDEX(战舰突破!$T$6:$T$18,通天塔!$J73+1)</f>
        <v>0</v>
      </c>
      <c r="FC73" s="14">
        <f>INDEX(战舰突破!$U$6:$U$18,通天塔!$J73+1)</f>
        <v>0</v>
      </c>
      <c r="FD73" s="14">
        <f>INDEX(战舰突破!$V$6:$V$18,通天塔!$J73+1)</f>
        <v>0</v>
      </c>
      <c r="FE73" s="14">
        <f>INDEX(战舰突破!$X$6:$X$18,通天塔!$J73+1)</f>
        <v>1</v>
      </c>
      <c r="FG73" s="14">
        <f>INDEX(战舰突破!$S$23:$S$35,通天塔!$J73+1)</f>
        <v>0</v>
      </c>
      <c r="FH73" s="14">
        <f>INDEX(战舰突破!$T$23:$T$35,通天塔!$J73+1)</f>
        <v>0</v>
      </c>
      <c r="FI73" s="14">
        <f>INDEX(战舰突破!$U$23:$U$35,通天塔!$J73+1)</f>
        <v>0</v>
      </c>
      <c r="FJ73" s="14">
        <f>INDEX(战舰突破!$V$23:$V$35,通天塔!$J73+1)</f>
        <v>0</v>
      </c>
      <c r="FK73" s="14">
        <f>INDEX(战舰突破!$X$23:$X$35,通天塔!$J73+1)</f>
        <v>15</v>
      </c>
      <c r="FM73" s="14">
        <f>INDEX(战舰突破!$S$40:$S$52,通天塔!$J73+1)</f>
        <v>0</v>
      </c>
      <c r="FN73" s="14">
        <f>INDEX(战舰突破!$T$40:$T$52,通天塔!$J73+1)</f>
        <v>0</v>
      </c>
      <c r="FO73" s="14">
        <f>INDEX(战舰突破!$U$40:$U$52,通天塔!$J73+1)</f>
        <v>0</v>
      </c>
      <c r="FP73" s="14">
        <f>INDEX(战舰突破!$V$40:$V$52,通天塔!$J73+1)</f>
        <v>0</v>
      </c>
      <c r="FQ73" s="14">
        <f>INDEX(战舰突破!$X$40:$X$52,通天塔!$J73+1)</f>
        <v>25</v>
      </c>
      <c r="FT73" s="14">
        <f t="shared" si="135"/>
        <v>10</v>
      </c>
      <c r="FU73" s="14">
        <f t="shared" si="136"/>
        <v>0</v>
      </c>
      <c r="FV73" s="14">
        <f t="shared" si="137"/>
        <v>0</v>
      </c>
      <c r="FW73" s="14">
        <f t="shared" si="138"/>
        <v>20</v>
      </c>
      <c r="FX73" s="14">
        <f t="shared" si="139"/>
        <v>5</v>
      </c>
      <c r="FY73" s="14">
        <f t="shared" si="140"/>
        <v>300</v>
      </c>
      <c r="FZ73" s="14">
        <f t="shared" si="141"/>
        <v>4</v>
      </c>
      <c r="GA73" s="28">
        <f t="shared" si="142"/>
        <v>0</v>
      </c>
      <c r="GB73" s="28">
        <f t="shared" si="143"/>
        <v>0</v>
      </c>
      <c r="GC73" s="28">
        <f t="shared" si="144"/>
        <v>0</v>
      </c>
      <c r="GD73" s="28">
        <f t="shared" si="145"/>
        <v>0</v>
      </c>
      <c r="GE73" s="28">
        <f t="shared" si="146"/>
        <v>1</v>
      </c>
      <c r="GF73" s="28">
        <f t="shared" si="147"/>
        <v>1</v>
      </c>
      <c r="GG73" s="28">
        <f t="shared" si="148"/>
        <v>0</v>
      </c>
      <c r="GH73" s="28">
        <f t="shared" si="149"/>
        <v>0</v>
      </c>
      <c r="GI73" s="14">
        <f t="shared" si="150"/>
        <v>1</v>
      </c>
      <c r="GJ73" s="14">
        <f t="shared" si="151"/>
        <v>1</v>
      </c>
      <c r="GK73" s="14">
        <f t="shared" si="152"/>
        <v>1</v>
      </c>
      <c r="GL73" s="18">
        <f t="shared" si="153"/>
        <v>1</v>
      </c>
      <c r="GM73" s="18">
        <f t="shared" si="154"/>
        <v>1</v>
      </c>
      <c r="GN73" s="18">
        <f t="shared" si="155"/>
        <v>1</v>
      </c>
      <c r="GO73" s="29">
        <f t="shared" si="156"/>
        <v>150</v>
      </c>
      <c r="GP73" s="29">
        <f t="shared" si="156"/>
        <v>450</v>
      </c>
      <c r="GQ73" s="29">
        <f t="shared" si="156"/>
        <v>450</v>
      </c>
      <c r="GR73" s="26">
        <f t="shared" si="157"/>
        <v>0</v>
      </c>
      <c r="GS73" s="26">
        <f t="shared" si="158"/>
        <v>0</v>
      </c>
      <c r="GT73" s="26">
        <f t="shared" si="159"/>
        <v>0</v>
      </c>
      <c r="GU73" s="14">
        <f t="shared" si="160"/>
        <v>2</v>
      </c>
      <c r="GV73" s="14">
        <f t="shared" si="161"/>
        <v>2</v>
      </c>
      <c r="GW73" s="14">
        <f t="shared" si="162"/>
        <v>2</v>
      </c>
      <c r="GX73" s="14">
        <f t="shared" si="163"/>
        <v>1</v>
      </c>
      <c r="GY73" s="14">
        <f t="shared" si="164"/>
        <v>15</v>
      </c>
      <c r="GZ73" s="14">
        <f t="shared" si="165"/>
        <v>25</v>
      </c>
      <c r="HA73">
        <v>69</v>
      </c>
      <c r="HB73" s="14">
        <f t="shared" si="166"/>
        <v>1080</v>
      </c>
      <c r="HD73" s="14">
        <f t="shared" si="167"/>
        <v>10</v>
      </c>
      <c r="HE73" s="14">
        <f t="shared" si="168"/>
        <v>20</v>
      </c>
      <c r="HF73" s="29">
        <f t="shared" si="169"/>
        <v>0</v>
      </c>
      <c r="HG73" s="29">
        <f t="shared" si="170"/>
        <v>0</v>
      </c>
      <c r="HH73" s="29">
        <f t="shared" si="171"/>
        <v>0</v>
      </c>
      <c r="HI73" s="29">
        <f t="shared" si="172"/>
        <v>0</v>
      </c>
      <c r="HJ73" s="14">
        <f t="shared" si="173"/>
        <v>1</v>
      </c>
      <c r="HK73" s="14">
        <f t="shared" si="174"/>
        <v>1</v>
      </c>
      <c r="HL73" s="14">
        <f t="shared" si="175"/>
        <v>1</v>
      </c>
      <c r="HM73" s="14">
        <f t="shared" si="176"/>
        <v>20</v>
      </c>
      <c r="HN73" s="26">
        <f t="shared" si="177"/>
        <v>0</v>
      </c>
      <c r="HO73" s="26">
        <f t="shared" si="178"/>
        <v>0.3</v>
      </c>
      <c r="HP73" s="29">
        <f t="shared" si="179"/>
        <v>0</v>
      </c>
      <c r="HQ73" s="29">
        <f t="shared" si="180"/>
        <v>0</v>
      </c>
      <c r="HR73" s="29">
        <f t="shared" si="181"/>
        <v>0</v>
      </c>
      <c r="HS73" s="26">
        <f t="shared" si="182"/>
        <v>0.05</v>
      </c>
      <c r="HT73" s="26">
        <f t="shared" si="183"/>
        <v>0.15</v>
      </c>
      <c r="HU73" s="26">
        <f t="shared" si="184"/>
        <v>0.15</v>
      </c>
      <c r="HV73" s="26">
        <f t="shared" si="185"/>
        <v>0</v>
      </c>
      <c r="HW73" s="29">
        <f t="shared" si="124"/>
        <v>1.05</v>
      </c>
      <c r="HX73" s="29">
        <f t="shared" si="125"/>
        <v>1.1499999999999999</v>
      </c>
      <c r="HY73" s="29">
        <f t="shared" si="126"/>
        <v>1.1499999999999999</v>
      </c>
      <c r="HZ73" s="29">
        <f t="shared" si="127"/>
        <v>0</v>
      </c>
      <c r="IA73" s="29">
        <f t="shared" si="128"/>
        <v>0</v>
      </c>
      <c r="IB73" s="29">
        <f t="shared" si="129"/>
        <v>0</v>
      </c>
      <c r="IC73" s="29">
        <f t="shared" si="130"/>
        <v>200</v>
      </c>
      <c r="ID73" s="14">
        <f t="shared" si="186"/>
        <v>0</v>
      </c>
      <c r="IH73" s="14"/>
      <c r="II73" s="14"/>
      <c r="IJ73" s="14"/>
      <c r="IK73" s="14"/>
      <c r="IL73" s="14"/>
      <c r="IM73" s="23">
        <v>0</v>
      </c>
      <c r="IN73" s="23">
        <v>0</v>
      </c>
      <c r="IO73" s="23">
        <v>0</v>
      </c>
      <c r="IP73" s="23">
        <v>0</v>
      </c>
      <c r="IQ73" s="23">
        <v>0</v>
      </c>
      <c r="IR73" s="23">
        <v>0</v>
      </c>
      <c r="IS73" s="14"/>
      <c r="IT73" s="14"/>
      <c r="IU73" s="14"/>
      <c r="IV73" s="14"/>
      <c r="IW73" s="14"/>
      <c r="IX73" s="23">
        <v>0</v>
      </c>
      <c r="IY73" s="23">
        <v>0</v>
      </c>
      <c r="IZ73" s="23">
        <v>0</v>
      </c>
      <c r="JA73" s="23"/>
      <c r="JB73" s="23"/>
      <c r="JC73" s="23"/>
      <c r="JG73">
        <f t="shared" si="131"/>
        <v>1.6000766503784611</v>
      </c>
      <c r="JH73">
        <f t="shared" si="132"/>
        <v>1.6000766503784611</v>
      </c>
      <c r="JJ73" s="14"/>
      <c r="JK73" s="14"/>
      <c r="JL73" s="14"/>
      <c r="JM73" s="23">
        <v>0</v>
      </c>
      <c r="JN73" s="23">
        <v>0</v>
      </c>
      <c r="JO73" s="23">
        <v>0</v>
      </c>
      <c r="JP73" s="14"/>
      <c r="JQ73" s="14"/>
      <c r="JR73" s="14"/>
      <c r="JS73" s="23">
        <v>0</v>
      </c>
      <c r="JT73" s="23">
        <v>0</v>
      </c>
      <c r="JU73" s="23">
        <v>0</v>
      </c>
      <c r="JW73" s="23"/>
      <c r="JX73" s="23">
        <v>0</v>
      </c>
      <c r="JY73" s="23">
        <v>0</v>
      </c>
      <c r="JZ73" s="23"/>
      <c r="KA73" s="23">
        <v>0</v>
      </c>
      <c r="KB73" s="23">
        <v>0</v>
      </c>
    </row>
    <row r="74" spans="1:288" ht="16.5" x14ac:dyDescent="0.2">
      <c r="A74">
        <v>39</v>
      </c>
      <c r="B74">
        <v>890</v>
      </c>
      <c r="C74" s="14">
        <f t="shared" si="133"/>
        <v>1</v>
      </c>
      <c r="D74" s="14">
        <v>70</v>
      </c>
      <c r="E74" s="14" t="s">
        <v>753</v>
      </c>
      <c r="F74" s="14">
        <v>220</v>
      </c>
      <c r="G74" s="14">
        <v>220</v>
      </c>
      <c r="H74" s="14">
        <v>220</v>
      </c>
      <c r="I74" s="14">
        <v>220</v>
      </c>
      <c r="J74" s="14">
        <v>5</v>
      </c>
      <c r="K74" s="14">
        <v>5</v>
      </c>
      <c r="L74" s="14">
        <v>5</v>
      </c>
      <c r="M74" s="14">
        <v>3</v>
      </c>
      <c r="N74" s="14">
        <v>3</v>
      </c>
      <c r="O74" s="14">
        <v>3</v>
      </c>
      <c r="P74" s="14">
        <v>5</v>
      </c>
      <c r="Q74" s="14">
        <v>6</v>
      </c>
      <c r="R74" s="14">
        <v>6</v>
      </c>
      <c r="S74" s="14">
        <v>6</v>
      </c>
      <c r="T74" s="14">
        <v>6</v>
      </c>
      <c r="U74" s="14">
        <v>6</v>
      </c>
      <c r="V74" s="14">
        <v>5</v>
      </c>
      <c r="W74" s="14">
        <v>5</v>
      </c>
      <c r="X74" s="14">
        <v>220</v>
      </c>
      <c r="Y74" s="14">
        <v>220</v>
      </c>
      <c r="Z74" s="14">
        <v>220</v>
      </c>
      <c r="AA74" s="14">
        <v>220</v>
      </c>
      <c r="AB74" s="14">
        <v>220</v>
      </c>
      <c r="AC74" s="14">
        <v>220</v>
      </c>
      <c r="AD74" s="14">
        <v>220</v>
      </c>
      <c r="AE74" s="14">
        <v>220</v>
      </c>
      <c r="AF74" s="14">
        <v>30</v>
      </c>
      <c r="AG74" s="14">
        <v>31</v>
      </c>
      <c r="AH74" s="14">
        <v>31</v>
      </c>
      <c r="AI74" s="14">
        <v>31</v>
      </c>
      <c r="AJ74" s="14">
        <v>31</v>
      </c>
      <c r="AK74" s="14">
        <v>31</v>
      </c>
      <c r="AL74" s="14">
        <v>30</v>
      </c>
      <c r="AM74" s="14">
        <v>30</v>
      </c>
      <c r="AN74" s="14">
        <v>3</v>
      </c>
      <c r="AO74" s="14">
        <v>4</v>
      </c>
      <c r="AP74" s="14">
        <v>4</v>
      </c>
      <c r="AQ74" s="14">
        <v>4</v>
      </c>
      <c r="AR74" s="14">
        <v>4</v>
      </c>
      <c r="AS74" s="14">
        <v>0</v>
      </c>
      <c r="AT74" s="14">
        <v>0</v>
      </c>
      <c r="AU74" s="14">
        <v>0</v>
      </c>
      <c r="AV74" s="14">
        <v>0</v>
      </c>
      <c r="AW74" s="14">
        <v>2</v>
      </c>
      <c r="AX74" s="14">
        <v>2</v>
      </c>
      <c r="AY74" s="14">
        <v>0</v>
      </c>
      <c r="AZ74" s="14">
        <v>0</v>
      </c>
      <c r="BA74" s="14">
        <v>12</v>
      </c>
      <c r="BD74" s="33"/>
      <c r="BF74" s="14">
        <f>ROUND((INDEX(新战舰养成!S$6:S$18,通天塔!$J74+1)+INDEX(新战舰养成!D$6:D$18,通天塔!$J74+1)*(通天塔!$G74-1))*INDEX(战舰突破!$D$6:$D$18,通天塔!$M74+1),0)</f>
        <v>25659</v>
      </c>
      <c r="BG74" s="14">
        <f>ROUND((INDEX(新战舰养成!T$6:T$18,通天塔!$J74+1)+INDEX(新战舰养成!E$6:E$18,通天塔!$J74+1)*(通天塔!$G74-1))*INDEX(战舰突破!$D$6:$D$18,通天塔!$M74+1),0)</f>
        <v>205197</v>
      </c>
      <c r="BH74" s="14">
        <f>ROUND((INDEX(新战舰养成!U$6:U$18,通天塔!$J74+1)+INDEX(新战舰养成!F$6:F$18,通天塔!$J74+1)*(通天塔!$G74-1))*INDEX(战舰突破!$D$6:$D$18,通天塔!$M74+1),0)</f>
        <v>12932</v>
      </c>
      <c r="BI74" s="14">
        <f>ROUND((INDEX(新战舰养成!V$6:V$18,通天塔!$J74+1)+INDEX(新战舰养成!G$6:G$18,通天塔!$J74+1)*(通天塔!$G74-1))*INDEX(战舰突破!$D$6:$D$18,通天塔!$M74+1),0)</f>
        <v>390</v>
      </c>
      <c r="BJ74" s="14">
        <f>ROUND((INDEX(新战舰养成!W$6:W$18,通天塔!$J74+1)+INDEX(新战舰养成!H$6:H$18,通天塔!$J74+1)*(通天塔!$G74-1))*INDEX(战舰突破!$D$6:$D$18,通天塔!$M74+1),0)</f>
        <v>5</v>
      </c>
      <c r="BL74" s="14">
        <f>IF($H74&gt;0,ROUND((INDEX(新战舰养成!X$6:X$18,通天塔!$K74+1)+INDEX(新战舰养成!I$6:I$18,通天塔!$K74+1)*(通天塔!$H74-1))*INDEX(战舰突破!$D$6:$D$18,通天塔!$N74+1),0),0)</f>
        <v>26023</v>
      </c>
      <c r="BM74" s="14">
        <f>IF($H74&gt;0,ROUND((INDEX(新战舰养成!Y$6:Y$18,通天塔!$K74+1)+INDEX(新战舰养成!J$6:J$18,通天塔!$K74+1)*(通天塔!$H74-1))*INDEX(战舰突破!$D$6:$D$18,通天塔!$N74+1),0),0)</f>
        <v>0</v>
      </c>
      <c r="BN74" s="14">
        <f>IF($H74&gt;0,ROUND((INDEX(新战舰养成!Z$6:Z$18,通天塔!$K74+1)+INDEX(新战舰养成!K$6:K$18,通天塔!$K74+1)*(通天塔!$H74-1))*INDEX(战舰突破!$D$6:$D$18,通天塔!$N74+1),0),0)</f>
        <v>0</v>
      </c>
      <c r="BO74" s="14">
        <f>IF($H74&gt;0,ROUND((INDEX(新战舰养成!AA$6:AA$18,通天塔!$K74+1)+INDEX(新战舰养成!L$6:L$18,通天塔!$K74+1)*(通天塔!$H74-1))*INDEX(战舰突破!$D$6:$D$18,通天塔!$N74+1),0),0)</f>
        <v>256594</v>
      </c>
      <c r="BP74" s="14">
        <f>IF($H74&gt;0,ROUND((INDEX(新战舰养成!AB$6:AB$18,通天塔!$K74+1)+INDEX(新战舰养成!M$6:M$18,通天塔!$K74+1)*(通天塔!$H74-1))*INDEX(战舰突破!$D$6:$D$18,通天塔!$N74+1),0),0)</f>
        <v>5036</v>
      </c>
      <c r="BR74" s="14">
        <f>IF($I74&gt;0,ROUND((INDEX(新战舰养成!AC$6:AC$18,通天塔!$L74+1)+INDEX(新战舰养成!I$6:I$18,通天塔!$L74+1)*(通天塔!$I74-1))*INDEX(战舰突破!$D$6:$D$18,通天塔!$O74+1),0),0)</f>
        <v>26413</v>
      </c>
      <c r="BS74" s="14">
        <f>IF($I74&gt;0,ROUND((INDEX(新战舰养成!AD$6:AD$18,通天塔!$L74+1)+INDEX(新战舰养成!J$6:J$18,通天塔!$L74+1)*(通天塔!$I74-1))*INDEX(战舰突破!$D$6:$D$18,通天塔!$O74+1),0),0)</f>
        <v>0</v>
      </c>
      <c r="BT74" s="14">
        <f>IF($I74&gt;0,ROUND((INDEX(新战舰养成!AE$6:AE$18,通天塔!$L74+1)+INDEX(新战舰养成!K$6:K$18,通天塔!$L74+1)*(通天塔!$I74-1))*INDEX(战舰突破!$D$6:$D$18,通天塔!$O74+1),0),0)</f>
        <v>0</v>
      </c>
      <c r="BU74" s="14">
        <f>IF($I74&gt;0,ROUND((INDEX(新战舰养成!AF$6:AF$18,通天塔!$L74+1)+INDEX(新战舰养成!L$6:L$18,通天塔!$L74+1)*(通天塔!$I74-1))*INDEX(战舰突破!$D$6:$D$18,通天塔!$O74+1),0),0)</f>
        <v>185367</v>
      </c>
      <c r="BV74" s="14">
        <f>IF($I74&gt;0,ROUND((INDEX(新战舰养成!AG$6:AG$18,通天塔!$L74+1)+INDEX(新战舰养成!M$6:M$18,通天塔!$L74+1)*(通天塔!$I74-1))*INDEX(战舰突破!$D$6:$D$18,通天塔!$O74+1),0),0)</f>
        <v>6750</v>
      </c>
      <c r="BY74" s="14">
        <f>(INDEX(装备数值!$C$13:$G$116,通天塔!$P74*8+1,BY$2)+INDEX(装备数值!$C$13:$G$116,通天塔!$Q74*8+2,BY$2)+INDEX(装备数值!$C$13:$G$116,通天塔!$S74*8+3,BY$2)+INDEX(装备数值!$C$13:$G$116,通天塔!$R74*8+4,BY$2)+INDEX(装备数值!$C$13:$G$116,通天塔!$T74*8+5,BY$2)+INDEX(装备数值!$C$13:$G$116,通天塔!$U74*8+6,BY$2)+INDEX(装备数值!$C$13:$G$116,通天塔!$V74*8+7,BY$2)+INDEX(装备数值!$C$13:$G$116,通天塔!$W74*8+8,BY$2))</f>
        <v>11175</v>
      </c>
      <c r="BZ74" s="14">
        <f>(INDEX(装备数值!$C$13:$G$116,通天塔!$P74*8+1,BZ$2)+INDEX(装备数值!$C$13:$G$116,通天塔!$Q74*8+2,BZ$2)+INDEX(装备数值!$C$13:$G$116,通天塔!$S74*8+3,BZ$2)+INDEX(装备数值!$C$13:$G$116,通天塔!$R74*8+4,BZ$2)+INDEX(装备数值!$C$13:$G$116,通天塔!$T74*8+5,BZ$2)+INDEX(装备数值!$C$13:$G$116,通天塔!$U74*8+6,BZ$2)+INDEX(装备数值!$C$13:$G$116,通天塔!$V74*8+7,BZ$2)+INDEX(装备数值!$C$13:$G$116,通天塔!$W74*8+8,BZ$2))</f>
        <v>124875</v>
      </c>
      <c r="CA74" s="14">
        <f>(INDEX(装备数值!$C$13:$G$116,通天塔!$P74*8+1,CA$2)+INDEX(装备数值!$C$13:$G$116,通天塔!$Q74*8+2,CA$2)+INDEX(装备数值!$C$13:$G$116,通天塔!$S74*8+3,CA$2)+INDEX(装备数值!$C$13:$G$116,通天塔!$R74*8+4,CA$2)+INDEX(装备数值!$C$13:$G$116,通天塔!$T74*8+5,CA$2)+INDEX(装备数值!$C$13:$G$116,通天塔!$U74*8+6,CA$2)+INDEX(装备数值!$C$13:$G$116,通天塔!$V74*8+7,CA$2)+INDEX(装备数值!$C$13:$G$116,通天塔!$W74*8+8,CA$2))</f>
        <v>7650</v>
      </c>
      <c r="CB74" s="14">
        <f>(INDEX(装备数值!$C$13:$G$116,通天塔!$P74*8+1,CB$2)+INDEX(装备数值!$C$13:$G$116,通天塔!$Q74*8+2,CB$2)+INDEX(装备数值!$C$13:$G$116,通天塔!$S74*8+3,CB$2)+INDEX(装备数值!$C$13:$G$116,通天塔!$R74*8+4,CB$2)+INDEX(装备数值!$C$13:$G$116,通天塔!$T74*8+5,CB$2)+INDEX(装备数值!$C$13:$G$116,通天塔!$U74*8+6,CB$2)+INDEX(装备数值!$C$13:$G$116,通天塔!$V74*8+7,CB$2)+INDEX(装备数值!$C$13:$G$116,通天塔!$W74*8+8,CB$2))</f>
        <v>180000</v>
      </c>
      <c r="CC74" s="14">
        <f>(INDEX(装备数值!$C$13:$G$116,通天塔!$P74*8+1,CC$2)+INDEX(装备数值!$C$13:$G$116,通天塔!$Q74*8+2,CC$2)+INDEX(装备数值!$C$13:$G$116,通天塔!$S74*8+3,CC$2)+INDEX(装备数值!$C$13:$G$116,通天塔!$R74*8+4,CC$2)+INDEX(装备数值!$C$13:$G$116,通天塔!$T74*8+5,CC$2)+INDEX(装备数值!$C$13:$G$116,通天塔!$U74*8+6,CC$2)+INDEX(装备数值!$C$13:$G$116,通天塔!$V74*8+7,CC$2)+INDEX(装备数值!$C$13:$G$116,通天塔!$W74*8+8,CC$2))</f>
        <v>2900</v>
      </c>
      <c r="CF74" s="14">
        <f>INDEX(装备数值!$I$13:$M$116,通天塔!$P74*8+1,CF$2)*$X74+INDEX(装备数值!$I$13:$M$116,通天塔!$Q74*8+2,CF$2)*$Y74+INDEX(装备数值!$I$13:$M$116,通天塔!$S74*8+3,CF$2)*$Z74+INDEX(装备数值!$I$13:$M$116,通天塔!$R74*8+4,CF$2)*$AA74+INDEX(装备数值!$I$13:$M$116,通天塔!$T74*8+5,CF$2)*$AB74+INDEX(装备数值!$I$13:$M$116,通天塔!$U74*8+6,CF$2)*$AC74+INDEX(装备数值!$I$13:$M$116,通天塔!$V74*8+7,CF$2)*$AD74+INDEX(装备数值!$I$13:$M$116,通天塔!$W74*8+8,CF$2)*$AE74</f>
        <v>32780</v>
      </c>
      <c r="CG74" s="14">
        <f>INDEX(装备数值!$I$13:$M$116,通天塔!$P74*8+1,CG$2)*$X74+INDEX(装备数值!$I$13:$M$116,通天塔!$Q74*8+2,CG$2)*$Y74+INDEX(装备数值!$I$13:$M$116,通天塔!$S74*8+3,CG$2)*$Z74+INDEX(装备数值!$I$13:$M$116,通天塔!$R74*8+4,CG$2)*$AA74+INDEX(装备数值!$I$13:$M$116,通天塔!$T74*8+5,CG$2)*$AB74+INDEX(装备数值!$I$13:$M$116,通天塔!$U74*8+6,CG$2)*$AC74+INDEX(装备数值!$I$13:$M$116,通天塔!$V74*8+7,CG$2)*$AD74+INDEX(装备数值!$I$13:$M$116,通天塔!$W74*8+8,CG$2)*$AE74</f>
        <v>287100</v>
      </c>
      <c r="CH74" s="14">
        <f>INDEX(装备数值!$I$13:$M$116,通天塔!$P74*8+1,CH$2)*$X74+INDEX(装备数值!$I$13:$M$116,通天塔!$Q74*8+2,CH$2)*$Y74+INDEX(装备数值!$I$13:$M$116,通天塔!$S74*8+3,CH$2)*$Z74+INDEX(装备数值!$I$13:$M$116,通天塔!$R74*8+4,CH$2)*$AA74+INDEX(装备数值!$I$13:$M$116,通天塔!$T74*8+5,CH$2)*$AB74+INDEX(装备数值!$I$13:$M$116,通天塔!$U74*8+6,CH$2)*$AC74+INDEX(装备数值!$I$13:$M$116,通天塔!$V74*8+7,CH$2)*$AD74+INDEX(装备数值!$I$13:$M$116,通天塔!$W74*8+8,CH$2)*$AE74</f>
        <v>18480</v>
      </c>
      <c r="CI74" s="14">
        <f>INDEX(装备数值!$I$13:$M$116,通天塔!$P74*8+1,CI$2)*$X74+INDEX(装备数值!$I$13:$M$116,通天塔!$Q74*8+2,CI$2)*$Y74+INDEX(装备数值!$I$13:$M$116,通天塔!$S74*8+3,CI$2)*$Z74+INDEX(装备数值!$I$13:$M$116,通天塔!$R74*8+4,CI$2)*$AA74+INDEX(装备数值!$I$13:$M$116,通天塔!$T74*8+5,CI$2)*$AB74+INDEX(装备数值!$I$13:$M$116,通天塔!$U74*8+6,CI$2)*$AC74+INDEX(装备数值!$I$13:$M$116,通天塔!$V74*8+7,CI$2)*$AD74+INDEX(装备数值!$I$13:$M$116,通天塔!$W74*8+8,CI$2)*$AE74</f>
        <v>396000</v>
      </c>
      <c r="CJ74" s="14">
        <f>INDEX(装备数值!$I$13:$M$116,通天塔!$P74*8+1,CJ$2)*$X74+INDEX(装备数值!$I$13:$M$116,通天塔!$Q74*8+2,CJ$2)*$Y74+INDEX(装备数值!$I$13:$M$116,通天塔!$S74*8+3,CJ$2)*$Z74+INDEX(装备数值!$I$13:$M$116,通天塔!$R74*8+4,CJ$2)*$AA74+INDEX(装备数值!$I$13:$M$116,通天塔!$T74*8+5,CJ$2)*$AB74+INDEX(装备数值!$I$13:$M$116,通天塔!$U74*8+6,CJ$2)*$AC74+INDEX(装备数值!$I$13:$M$116,通天塔!$V74*8+7,CJ$2)*$AD74+INDEX(装备数值!$I$13:$M$116,通天塔!$W74*8+8,CJ$2)*$AE74</f>
        <v>7040</v>
      </c>
      <c r="CM74" s="14">
        <f>INDEX(装备数值!$X$13:$AH$116,$P74*8+1,CM$2)*$AF74+INDEX(装备数值!$X$13:$AH$116,$Q74*8+2,CM$2)*$AG74+INDEX(装备数值!$X$13:$AH$116,$S74*8+3,CM$2)*$AH74+INDEX(装备数值!$X$13:$AH$116,$R74*8+4,CM$2)*$AI74+INDEX(装备数值!$X$13:$AH$116,$T74*8+5,CM$2)*$AJ74+INDEX(装备数值!$X$13:$AH$116,$U74*8+6,CM$2)*$AK74+INDEX(装备数值!$X$13:$AH$116,$V74*8+7,CM$2)*$AL74+INDEX(装备数值!$X$13:$AH$116,$W74*8+8,CM$2)*$AM74</f>
        <v>13500</v>
      </c>
      <c r="CN74" s="14">
        <f>INDEX(装备数值!$X$13:$AH$116,$P74*8+1,CN$2)*$AF74+INDEX(装备数值!$X$13:$AH$116,$Q74*8+2,CN$2)*$AG74+INDEX(装备数值!$X$13:$AH$116,$S74*8+3,CN$2)*$AH74+INDEX(装备数值!$X$13:$AH$116,$R74*8+4,CN$2)*$AI74+INDEX(装备数值!$X$13:$AH$116,$T74*8+5,CN$2)*$AJ74+INDEX(装备数值!$X$13:$AH$116,$U74*8+6,CN$2)*$AK74+INDEX(装备数值!$X$13:$AH$116,$V74*8+7,CN$2)*$AL74+INDEX(装备数值!$X$13:$AH$116,$W74*8+8,CN$2)*$AM74</f>
        <v>108735</v>
      </c>
      <c r="CO74" s="14">
        <f>INDEX(装备数值!$X$13:$AH$116,$P74*8+1,CO$2)*$AF74+INDEX(装备数值!$X$13:$AH$116,$Q74*8+2,CO$2)*$AG74+INDEX(装备数值!$X$13:$AH$116,$S74*8+3,CO$2)*$AH74+INDEX(装备数值!$X$13:$AH$116,$R74*8+4,CO$2)*$AI74+INDEX(装备数值!$X$13:$AH$116,$T74*8+5,CO$2)*$AJ74+INDEX(装备数值!$X$13:$AH$116,$U74*8+6,CO$2)*$AK74+INDEX(装备数值!$X$13:$AH$116,$V74*8+7,CO$2)*$AL74+INDEX(装备数值!$X$13:$AH$116,$W74*8+8,CO$2)*$AM74</f>
        <v>7750</v>
      </c>
      <c r="CP74" s="14">
        <f>INDEX(装备数值!$X$13:$AH$116,$P74*8+1,CP$2)*$AF74+INDEX(装备数值!$X$13:$AH$116,$Q74*8+2,CP$2)*$AG74+INDEX(装备数值!$X$13:$AH$116,$S74*8+3,CP$2)*$AH74+INDEX(装备数值!$X$13:$AH$116,$R74*8+4,CP$2)*$AI74+INDEX(装备数值!$X$13:$AH$116,$T74*8+5,CP$2)*$AJ74+INDEX(装备数值!$X$13:$AH$116,$U74*8+6,CP$2)*$AK74+INDEX(装备数值!$X$13:$AH$116,$V74*8+7,CP$2)*$AL74+INDEX(装备数值!$X$13:$AH$116,$W74*8+8,CP$2)*$AM74</f>
        <v>135000</v>
      </c>
      <c r="CQ74" s="14">
        <f>INDEX(装备数值!$X$13:$AH$116,$P74*8+1,CQ$2)*$AF74+INDEX(装备数值!$X$13:$AH$116,$Q74*8+2,CQ$2)*$AG74+INDEX(装备数值!$X$13:$AH$116,$S74*8+3,CQ$2)*$AH74+INDEX(装备数值!$X$13:$AH$116,$R74*8+4,CQ$2)*$AI74+INDEX(装备数值!$X$13:$AH$116,$T74*8+5,CQ$2)*$AJ74+INDEX(装备数值!$X$13:$AH$116,$U74*8+6,CQ$2)*$AK74+INDEX(装备数值!$X$13:$AH$116,$V74*8+7,CQ$2)*$AL74+INDEX(装备数值!$X$13:$AH$116,$W74*8+8,CQ$2)*$AM74</f>
        <v>3100</v>
      </c>
      <c r="CR74" s="14">
        <f>INDEX(装备数值!$X$13:$AH$116,$P74*8+1,CR$2)*$AF74+INDEX(装备数值!$X$13:$AH$116,$Q74*8+2,CR$2)*$AG74+INDEX(装备数值!$X$13:$AH$116,$S74*8+3,CR$2)*$AH74+INDEX(装备数值!$X$13:$AH$116,$R74*8+4,CR$2)*$AI74+INDEX(装备数值!$X$13:$AH$116,$T74*8+5,CR$2)*$AJ74+INDEX(装备数值!$X$13:$AH$116,$U74*8+6,CR$2)*$AK74+INDEX(装备数值!$X$13:$AH$116,$V74*8+7,CR$2)*$AL74+INDEX(装备数值!$X$13:$AH$116,$W74*8+8,CR$2)*$AM74</f>
        <v>11110</v>
      </c>
      <c r="CS74" s="14">
        <f>INDEX(装备数值!$X$13:$AH$116,$P74*8+1,CS$2)*$AF74+INDEX(装备数值!$X$13:$AH$116,$Q74*8+2,CS$2)*$AG74+INDEX(装备数值!$X$13:$AH$116,$S74*8+3,CS$2)*$AH74+INDEX(装备数值!$X$13:$AH$116,$R74*8+4,CS$2)*$AI74+INDEX(装备数值!$X$13:$AH$116,$T74*8+5,CS$2)*$AJ74+INDEX(装备数值!$X$13:$AH$116,$U74*8+6,CS$2)*$AK74+INDEX(装备数值!$X$13:$AH$116,$V74*8+7,CS$2)*$AL74+INDEX(装备数值!$X$13:$AH$116,$W74*8+8,CS$2)*$AM74</f>
        <v>11625</v>
      </c>
      <c r="CT74" s="14">
        <f>INDEX(装备数值!$X$13:$AH$116,$P74*8+1,CT$2)*$AF74+INDEX(装备数值!$X$13:$AH$116,$Q74*8+2,CT$2)*$AG74+INDEX(装备数值!$X$13:$AH$116,$S74*8+3,CT$2)*$AH74+INDEX(装备数值!$X$13:$AH$116,$R74*8+4,CT$2)*$AI74+INDEX(装备数值!$X$13:$AH$116,$T74*8+5,CT$2)*$AJ74+INDEX(装备数值!$X$13:$AH$116,$U74*8+6,CT$2)*$AK74+INDEX(装备数值!$X$13:$AH$116,$V74*8+7,CT$2)*$AL74+INDEX(装备数值!$X$13:$AH$116,$W74*8+8,CT$2)*$AM74</f>
        <v>11110</v>
      </c>
      <c r="CU74" s="14">
        <f>INDEX(装备数值!$X$13:$AH$116,$P74*8+1,CU$2)*$AF74+INDEX(装备数值!$X$13:$AH$116,$Q74*8+2,CU$2)*$AG74+INDEX(装备数值!$X$13:$AH$116,$S74*8+3,CU$2)*$AH74+INDEX(装备数值!$X$13:$AH$116,$R74*8+4,CU$2)*$AI74+INDEX(装备数值!$X$13:$AH$116,$T74*8+5,CU$2)*$AJ74+INDEX(装备数值!$X$13:$AH$116,$U74*8+6,CU$2)*$AK74+INDEX(装备数值!$X$13:$AH$116,$V74*8+7,CU$2)*$AL74+INDEX(装备数值!$X$13:$AH$116,$W74*8+8,CU$2)*$AM74</f>
        <v>11625</v>
      </c>
      <c r="CV74" s="14">
        <f>INDEX(装备数值!$X$13:$AH$116,$P74*8+1,CV$2)*$AF74+INDEX(装备数值!$X$13:$AH$116,$Q74*8+2,CV$2)*$AG74+INDEX(装备数值!$X$13:$AH$116,$S74*8+3,CV$2)*$AH74+INDEX(装备数值!$X$13:$AH$116,$R74*8+4,CV$2)*$AI74+INDEX(装备数值!$X$13:$AH$116,$T74*8+5,CV$2)*$AJ74+INDEX(装备数值!$X$13:$AH$116,$U74*8+6,CV$2)*$AK74+INDEX(装备数值!$X$13:$AH$116,$V74*8+7,CV$2)*$AL74+INDEX(装备数值!$X$13:$AH$116,$W74*8+8,CV$2)*$AM74</f>
        <v>30</v>
      </c>
      <c r="CW74" s="14">
        <f>INDEX(装备数值!$X$13:$AH$116,$P74*8+1,CW$2)*$AF74+INDEX(装备数值!$X$13:$AH$116,$Q74*8+2,CW$2)*$AG74+INDEX(装备数值!$X$13:$AH$116,$S74*8+3,CW$2)*$AH74+INDEX(装备数值!$X$13:$AH$116,$R74*8+4,CW$2)*$AI74+INDEX(装备数值!$X$13:$AH$116,$T74*8+5,CW$2)*$AJ74+INDEX(装备数值!$X$13:$AH$116,$U74*8+6,CW$2)*$AK74+INDEX(装备数值!$X$13:$AH$116,$V74*8+7,CW$2)*$AL74+INDEX(装备数值!$X$13:$AH$116,$W74*8+8,CW$2)*$AM74</f>
        <v>30</v>
      </c>
      <c r="CY74" s="14">
        <f>INDEX(装备数值!$AN$17:$AN$117,MATCH(MIN($X74:$AE74),装备数值!$AO$17:$AO$117,1))</f>
        <v>22</v>
      </c>
      <c r="CZ74" s="14">
        <f>IF(COUNTIF($P74:$W74,"&gt;"&amp;0)=8,INDEX(装备数值!AR$17:AR$117,$CY74+1),0)</f>
        <v>5280</v>
      </c>
      <c r="DA74" s="14">
        <f>IF(COUNTIF($P74:$W74,"&gt;"&amp;0)=8,INDEX(装备数值!AS$17:AS$117,$CY74+1),0)</f>
        <v>39600</v>
      </c>
      <c r="DB74" s="14">
        <f>IF(COUNTIF($P74:$W74,"&gt;"&amp;0)=8,INDEX(装备数值!AT$17:AT$117,$CY74+1),0)</f>
        <v>2640</v>
      </c>
      <c r="DC74" s="14">
        <f>IF(COUNTIF($P74:$W74,"&gt;"&amp;0)=8,INDEX(装备数值!AU$17:AU$117,$CY74+1),0)</f>
        <v>52800</v>
      </c>
      <c r="DD74" s="14">
        <f>IF(COUNTIF($P74:$W74,"&gt;"&amp;0)=8,INDEX(装备数值!AV$17:AV$117,$CY74+1),0)</f>
        <v>1012</v>
      </c>
      <c r="DF74" s="14">
        <f>INDEX(装备数值!$AY$17:$AY$77,MATCH(MIN($AF74:$AM74),装备数值!$AZ$17:$AZ$77,1))</f>
        <v>15</v>
      </c>
      <c r="DG74" s="26">
        <f>INDEX(装备数值!BA$17:BA$77,通天塔!DF74+1)</f>
        <v>0.15</v>
      </c>
      <c r="DH74" s="26">
        <f>INDEX(装备数值!BA$17:BA$77,通天塔!DF74+1)</f>
        <v>0.15</v>
      </c>
      <c r="DJ74" s="14">
        <f t="shared" si="134"/>
        <v>23</v>
      </c>
      <c r="DK74" s="14">
        <f>VLOOKUP(DJ74,军阶与晶片数值!$W$6:$X$27,2)</f>
        <v>5</v>
      </c>
      <c r="DL74" s="14">
        <f>INDEX(军阶与晶片数值!Y$6:Y$27,$DK74+1)</f>
        <v>500</v>
      </c>
      <c r="DM74" s="14">
        <f>INDEX(军阶与晶片数值!Z$6:Z$27,$DK74+1)</f>
        <v>500</v>
      </c>
      <c r="DN74" s="14">
        <f>INDEX(军阶与晶片数值!AA$6:AA$27,$DK74+1)</f>
        <v>500</v>
      </c>
      <c r="DO74" s="14">
        <f>INDEX(军阶与晶片数值!AB$6:AB$27,$DK74+1)</f>
        <v>500</v>
      </c>
      <c r="DP74" s="29">
        <f>INDEX(军阶与晶片数值!AC$6:AC$27,$DK74+1)</f>
        <v>30</v>
      </c>
      <c r="DQ74" s="29">
        <f>INDEX(军阶与晶片数值!AD$6:AD$27,$DK74+1)</f>
        <v>15</v>
      </c>
      <c r="DS74" s="26">
        <f>INDEX(军阶与晶片数值!I$6:I$16,AN74+1)</f>
        <v>6.5000000000000002E-2</v>
      </c>
      <c r="DT74" s="26">
        <f>INDEX(军阶与晶片数值!M$6:M$16,AO74+1)</f>
        <v>0.15</v>
      </c>
      <c r="DU74" s="26">
        <f>INDEX(军阶与晶片数值!J$6:J$16,AP74+1)</f>
        <v>0.15</v>
      </c>
      <c r="DV74" s="26">
        <f>INDEX(军阶与晶片数值!K$6:K$16,AQ74+1)</f>
        <v>0.3</v>
      </c>
      <c r="DW74" s="26">
        <f>INDEX(军阶与晶片数值!L$6:L$16,AR74+1)</f>
        <v>0.3</v>
      </c>
      <c r="DX74" s="28">
        <f>INDEX(军阶与晶片数值!N$6:N$16,AS74+1)</f>
        <v>0</v>
      </c>
      <c r="DY74" s="28">
        <f>INDEX(军阶与晶片数值!O$6:O$16,AT74+1)</f>
        <v>0</v>
      </c>
      <c r="DZ74" s="28">
        <f>INDEX(军阶与晶片数值!P$6:P$16,AU74+1)</f>
        <v>0</v>
      </c>
      <c r="EA74" s="28">
        <f>INDEX(军阶与晶片数值!Q$6:Q$16,AV74+1)</f>
        <v>0</v>
      </c>
      <c r="EB74" s="26">
        <f>INDEX(军阶与晶片数值!R$6:R$16,AW74+1)</f>
        <v>0.06</v>
      </c>
      <c r="EC74" s="26">
        <f>INDEX(军阶与晶片数值!S$6:S$16,AX74+1)</f>
        <v>0.06</v>
      </c>
      <c r="ED74" s="26">
        <f>INDEX(军阶与晶片数值!T$6:T$16,AY74+1)</f>
        <v>0</v>
      </c>
      <c r="EE74" s="26">
        <f>INDEX(军阶与晶片数值!U$6:U$16,AZ74+1)</f>
        <v>0</v>
      </c>
      <c r="EG74" s="26">
        <f>INDEX(军阶与晶片数值!$C$6:$C$36,通天塔!$BA74+1)</f>
        <v>0.6</v>
      </c>
      <c r="EH74" s="26">
        <f>INDEX(军阶与晶片数值!$C$6:$C$36,通天塔!$BA74+1)</f>
        <v>0.6</v>
      </c>
      <c r="EI74" s="26">
        <f>INDEX(军阶与晶片数值!$C$6:$C$36,通天塔!$BA74+1)</f>
        <v>0.6</v>
      </c>
      <c r="EJ74" s="26">
        <f>INDEX(军阶与晶片数值!$C$6:$C$36,通天塔!$BA74+1)</f>
        <v>0.6</v>
      </c>
      <c r="EK74" s="26">
        <f>INDEX(军阶与晶片数值!$C$6:$C$36,通天塔!$BA74+1)</f>
        <v>0.6</v>
      </c>
      <c r="EM74" s="14">
        <f>INDEX(战舰突破!$H$6:$H$18,通天塔!$J74+1)+INDEX(战舰突破!$H$23:$H$35,通天塔!$K74+1)+INDEX(战舰突破!$H$40:$H$52,通天塔!$L74+1)</f>
        <v>200</v>
      </c>
      <c r="EN74" s="14">
        <f>INDEX(战舰突破!$I$6:$I$18,通天塔!$J74+1)+INDEX(战舰突破!$I$23:$I$35,通天塔!$K74+1)+INDEX(战舰突破!$I$40:$I$52,通天塔!$L74+1)</f>
        <v>200</v>
      </c>
      <c r="EO74" s="14">
        <f>INDEX(战舰突破!$J$6:$J$18,通天塔!$J74+1)+INDEX(战舰突破!$J$23:$J$35,通天塔!$K74+1)+INDEX(战舰突破!$J$40:$J$52,通天塔!$L74+1)</f>
        <v>0</v>
      </c>
      <c r="EP74" s="14">
        <f>INDEX(战舰突破!$K$6:$K$18,通天塔!$J74+1)+INDEX(战舰突破!$K$23:$K$35,通天塔!$K74+1)+INDEX(战舰突破!$K$40:$K$52,通天塔!$L74+1)</f>
        <v>0</v>
      </c>
      <c r="EQ74" s="14">
        <f>INDEX(战舰突破!$L$6:$L$18,通天塔!$J74+1)+INDEX(战舰突破!$L$23:$L$35,通天塔!$K74+1)+INDEX(战舰突破!$L$40:$L$52,通天塔!$L74+1)</f>
        <v>200</v>
      </c>
      <c r="ER74" s="18">
        <f>INDEX(战舰突破!$N$6:$N$18,通天塔!$J74+1)+INDEX(战舰突破!$N$23:$N$35,通天塔!$K74+1)+INDEX(战舰突破!$N$40:$N$52,通天塔!$L74+1)</f>
        <v>0</v>
      </c>
      <c r="ES74" s="18">
        <f>INDEX(战舰突破!$O$6:$O$18,通天塔!$J74+1)+INDEX(战舰突破!$O$23:$O$35,通天塔!$K74+1)+INDEX(战舰突破!$O$40:$O$52,通天塔!$L74+1)</f>
        <v>0</v>
      </c>
      <c r="ET74" s="18">
        <f>INDEX(战舰突破!$P$6:$P$18,通天塔!$J74+1)+INDEX(战舰突破!$P$23:$P$35,通天塔!$K74+1)+INDEX(战舰突破!$P$40:$P$52,通天塔!$L74+1)</f>
        <v>0</v>
      </c>
      <c r="EU74" s="18">
        <f>INDEX(战舰突破!$Q$6:$Q$18,通天塔!$J74+1)+INDEX(战舰突破!$Q$23:$Q$35,通天塔!$K74+1)+INDEX(战舰突破!$Q$40:$Q$52,通天塔!$L74+1)</f>
        <v>0</v>
      </c>
      <c r="EV74" s="18">
        <f>INDEX(战舰突破!$R$6:$R$18,通天塔!$J74+1)+INDEX(战舰突破!$R$23:$R$35,通天塔!$K74+1)+INDEX(战舰突破!$R$40:$R$52,通天塔!$L74+1)</f>
        <v>0</v>
      </c>
      <c r="EW74" s="18">
        <f>INDEX(战舰突破!$M$6:$M$18,通天塔!$J74+1)+INDEX(战舰突破!$M$23:$M$35,通天塔!$K74+1)+INDEX(战舰突破!$M$40:$M$52,通天塔!$L74+1)</f>
        <v>0.2</v>
      </c>
      <c r="EX74" s="22">
        <f>INDEX(战舰突破!$W$6:$W$18,通天塔!$J74+1)+INDEX(战舰突破!$W$23:$W$35,通天塔!$K74+1)+INDEX(战舰突破!$W$40:$W$52,通天塔!$L74+1)</f>
        <v>0.5</v>
      </c>
      <c r="FA74" s="14">
        <f>INDEX(战舰突破!$S$6:$S$18,通天塔!$J74+1)</f>
        <v>0</v>
      </c>
      <c r="FB74" s="14">
        <f>INDEX(战舰突破!$T$6:$T$18,通天塔!$J74+1)</f>
        <v>0.5</v>
      </c>
      <c r="FC74" s="14">
        <f>INDEX(战舰突破!$U$6:$U$18,通天塔!$J74+1)</f>
        <v>0.1</v>
      </c>
      <c r="FD74" s="14">
        <f>INDEX(战舰突破!$V$6:$V$18,通天塔!$J74+1)</f>
        <v>0</v>
      </c>
      <c r="FE74" s="14">
        <f>INDEX(战舰突破!$X$6:$X$18,通天塔!$J74+1)</f>
        <v>6</v>
      </c>
      <c r="FG74" s="14">
        <f>INDEX(战舰突破!$S$23:$S$35,通天塔!$J74+1)</f>
        <v>0.6</v>
      </c>
      <c r="FH74" s="14">
        <f>INDEX(战舰突破!$T$23:$T$35,通天塔!$J74+1)</f>
        <v>0.25</v>
      </c>
      <c r="FI74" s="14">
        <f>INDEX(战舰突破!$U$23:$U$35,通天塔!$J74+1)</f>
        <v>0.1</v>
      </c>
      <c r="FJ74" s="14">
        <f>INDEX(战舰突破!$V$23:$V$35,通天塔!$J74+1)</f>
        <v>0</v>
      </c>
      <c r="FK74" s="14">
        <f>INDEX(战舰突破!$X$23:$X$35,通天塔!$J74+1)</f>
        <v>90</v>
      </c>
      <c r="FM74" s="14">
        <f>INDEX(战舰突破!$S$40:$S$52,通天塔!$J74+1)</f>
        <v>0.6</v>
      </c>
      <c r="FN74" s="14">
        <f>INDEX(战舰突破!$T$40:$T$52,通天塔!$J74+1)</f>
        <v>0.25</v>
      </c>
      <c r="FO74" s="14">
        <f>INDEX(战舰突破!$U$40:$U$52,通天塔!$J74+1)</f>
        <v>0.1</v>
      </c>
      <c r="FP74" s="14">
        <f>INDEX(战舰突破!$V$40:$V$52,通天塔!$J74+1)</f>
        <v>0</v>
      </c>
      <c r="FQ74" s="14">
        <f>INDEX(战舰突破!$X$40:$X$52,通天塔!$J74+1)</f>
        <v>150</v>
      </c>
      <c r="FT74" s="14">
        <f t="shared" si="135"/>
        <v>150964</v>
      </c>
      <c r="FU74" s="14">
        <f t="shared" si="136"/>
        <v>151584</v>
      </c>
      <c r="FV74" s="14">
        <f t="shared" si="137"/>
        <v>152248</v>
      </c>
      <c r="FW74" s="14">
        <f t="shared" si="138"/>
        <v>1408532</v>
      </c>
      <c r="FX74" s="14">
        <f t="shared" si="139"/>
        <v>91359</v>
      </c>
      <c r="FY74" s="14">
        <f t="shared" si="140"/>
        <v>2508794</v>
      </c>
      <c r="FZ74" s="14">
        <f t="shared" si="141"/>
        <v>53753</v>
      </c>
      <c r="GA74" s="28">
        <f t="shared" si="142"/>
        <v>11610</v>
      </c>
      <c r="GB74" s="28">
        <f t="shared" si="143"/>
        <v>12125</v>
      </c>
      <c r="GC74" s="28">
        <f t="shared" si="144"/>
        <v>11610</v>
      </c>
      <c r="GD74" s="28">
        <f t="shared" si="145"/>
        <v>12125</v>
      </c>
      <c r="GE74" s="28">
        <f t="shared" si="146"/>
        <v>1.2189999999999999</v>
      </c>
      <c r="GF74" s="28">
        <f t="shared" si="147"/>
        <v>1.2189999999999999</v>
      </c>
      <c r="GG74" s="28">
        <f t="shared" si="148"/>
        <v>0</v>
      </c>
      <c r="GH74" s="28">
        <f t="shared" si="149"/>
        <v>22.065000000000001</v>
      </c>
      <c r="GI74" s="14">
        <f t="shared" si="150"/>
        <v>1</v>
      </c>
      <c r="GJ74" s="14">
        <f t="shared" si="151"/>
        <v>1.6</v>
      </c>
      <c r="GK74" s="14">
        <f t="shared" si="152"/>
        <v>1.6</v>
      </c>
      <c r="GL74" s="18">
        <f t="shared" si="153"/>
        <v>1.7</v>
      </c>
      <c r="GM74" s="18">
        <f t="shared" si="154"/>
        <v>1.45</v>
      </c>
      <c r="GN74" s="18">
        <f t="shared" si="155"/>
        <v>1.45</v>
      </c>
      <c r="GO74" s="29">
        <f t="shared" si="156"/>
        <v>11760</v>
      </c>
      <c r="GP74" s="29">
        <f t="shared" si="156"/>
        <v>12060</v>
      </c>
      <c r="GQ74" s="29">
        <f t="shared" si="156"/>
        <v>12060</v>
      </c>
      <c r="GR74" s="26">
        <f t="shared" si="157"/>
        <v>0.1</v>
      </c>
      <c r="GS74" s="26">
        <f t="shared" si="158"/>
        <v>0.1</v>
      </c>
      <c r="GT74" s="26">
        <f t="shared" si="159"/>
        <v>0.1</v>
      </c>
      <c r="GU74" s="14">
        <f t="shared" si="160"/>
        <v>2</v>
      </c>
      <c r="GV74" s="14">
        <f t="shared" si="161"/>
        <v>2</v>
      </c>
      <c r="GW74" s="14">
        <f t="shared" si="162"/>
        <v>2</v>
      </c>
      <c r="GX74" s="14">
        <f t="shared" si="163"/>
        <v>6</v>
      </c>
      <c r="GY74" s="14">
        <f t="shared" si="164"/>
        <v>90</v>
      </c>
      <c r="GZ74" s="14">
        <f t="shared" si="165"/>
        <v>150</v>
      </c>
      <c r="HA74">
        <v>70</v>
      </c>
      <c r="HB74" s="14">
        <f t="shared" si="166"/>
        <v>23687424</v>
      </c>
      <c r="HD74" s="14">
        <f t="shared" si="167"/>
        <v>182718</v>
      </c>
      <c r="HE74" s="14">
        <f t="shared" si="168"/>
        <v>75452</v>
      </c>
      <c r="HF74" s="29">
        <f t="shared" si="169"/>
        <v>11640</v>
      </c>
      <c r="HG74" s="29">
        <f t="shared" si="170"/>
        <v>8177</v>
      </c>
      <c r="HH74" s="29">
        <f t="shared" si="171"/>
        <v>8445</v>
      </c>
      <c r="HI74" s="29">
        <f t="shared" si="172"/>
        <v>8242</v>
      </c>
      <c r="HJ74" s="14">
        <f t="shared" si="173"/>
        <v>1.2189999999999999</v>
      </c>
      <c r="HK74" s="14">
        <f t="shared" si="174"/>
        <v>1.2189999999999999</v>
      </c>
      <c r="HL74" s="14">
        <f t="shared" si="175"/>
        <v>45479</v>
      </c>
      <c r="HM74" s="14">
        <f t="shared" si="176"/>
        <v>68716</v>
      </c>
      <c r="HN74" s="26">
        <f t="shared" si="177"/>
        <v>0.35988979777323332</v>
      </c>
      <c r="HO74" s="26">
        <f t="shared" si="178"/>
        <v>0.69549338478500555</v>
      </c>
      <c r="HP74" s="29">
        <f t="shared" si="179"/>
        <v>16951</v>
      </c>
      <c r="HQ74" s="29">
        <f t="shared" si="180"/>
        <v>70025</v>
      </c>
      <c r="HR74" s="29">
        <f t="shared" si="181"/>
        <v>94124</v>
      </c>
      <c r="HS74" s="26">
        <f t="shared" si="182"/>
        <v>0.42446279347393545</v>
      </c>
      <c r="HT74" s="26">
        <f t="shared" si="183"/>
        <v>0.44311579785117383</v>
      </c>
      <c r="HU74" s="26">
        <f t="shared" si="184"/>
        <v>0.44311579785117383</v>
      </c>
      <c r="HV74" s="26">
        <f t="shared" si="185"/>
        <v>2.4462793473935429E-2</v>
      </c>
      <c r="HW74" s="29">
        <f t="shared" si="124"/>
        <v>1.4</v>
      </c>
      <c r="HX74" s="29">
        <f t="shared" si="125"/>
        <v>2.2698448070035817</v>
      </c>
      <c r="HY74" s="29">
        <f t="shared" si="126"/>
        <v>2.2698448070035817</v>
      </c>
      <c r="HZ74" s="29">
        <f t="shared" si="127"/>
        <v>118656.99999999999</v>
      </c>
      <c r="IA74" s="29">
        <f t="shared" si="128"/>
        <v>105963.92174028387</v>
      </c>
      <c r="IB74" s="29">
        <f t="shared" si="129"/>
        <v>106823.43630720256</v>
      </c>
      <c r="IC74" s="29">
        <f t="shared" si="130"/>
        <v>880842</v>
      </c>
      <c r="ID74" s="14">
        <f t="shared" si="186"/>
        <v>331444.36</v>
      </c>
      <c r="IH74" s="14">
        <v>1</v>
      </c>
      <c r="II74" s="14">
        <v>1</v>
      </c>
      <c r="IJ74" s="14">
        <v>480</v>
      </c>
      <c r="IK74" s="14">
        <v>80</v>
      </c>
      <c r="IL74" s="14">
        <v>60</v>
      </c>
      <c r="IM74" s="23">
        <f t="shared" si="187"/>
        <v>63340879</v>
      </c>
      <c r="IN74" s="23">
        <f t="shared" si="201"/>
        <v>1</v>
      </c>
      <c r="IO74" s="23">
        <f t="shared" si="202"/>
        <v>63340.88</v>
      </c>
      <c r="IP74" s="23">
        <f t="shared" si="203"/>
        <v>74132603</v>
      </c>
      <c r="IQ74" s="23">
        <f t="shared" si="188"/>
        <v>1</v>
      </c>
      <c r="IR74" s="23">
        <f t="shared" si="189"/>
        <v>74132.600000000006</v>
      </c>
      <c r="IS74" s="14">
        <v>1</v>
      </c>
      <c r="IT74" s="14">
        <v>1</v>
      </c>
      <c r="IU74" s="14">
        <v>240</v>
      </c>
      <c r="IV74" s="14">
        <v>40</v>
      </c>
      <c r="IW74" s="14">
        <v>30</v>
      </c>
      <c r="IX74" s="23">
        <f>INT(($HP74*$GI74*IU74*$HW74+$HQ74*$GJ74*$HX74*IV74+$HR74*$GK74*$HY74*IW74)+$IC74*IS74+($HQ74*$GJ74*$HX74*IT74*5*6/1.5+$HR74*$GK74*$HY74*IT74*5*6/2))</f>
        <v>37217757</v>
      </c>
      <c r="IY74" s="23">
        <f t="shared" si="190"/>
        <v>1</v>
      </c>
      <c r="IZ74" s="23">
        <f t="shared" si="191"/>
        <v>37217.760000000002</v>
      </c>
      <c r="JA74" s="23"/>
      <c r="JB74" s="23"/>
      <c r="JC74" s="23"/>
      <c r="JG74">
        <f t="shared" si="131"/>
        <v>1.3832211082761967</v>
      </c>
      <c r="JH74">
        <f t="shared" si="132"/>
        <v>1.6861465309886836</v>
      </c>
      <c r="JJ74" s="14">
        <v>10</v>
      </c>
      <c r="JK74" s="14">
        <v>2</v>
      </c>
      <c r="JL74" s="14">
        <v>1.5</v>
      </c>
      <c r="JM74" s="23">
        <f>INT(($HP74*$GI74*$HW74*JJ74+$HQ74*$GJ74*$HX74*JK74+$HR74*$GK74*$HY74*JL74))</f>
        <v>1258693</v>
      </c>
      <c r="JN74" s="23">
        <f t="shared" si="192"/>
        <v>1</v>
      </c>
      <c r="JO74" s="23">
        <f t="shared" si="193"/>
        <v>1258.69</v>
      </c>
      <c r="JP74" s="14">
        <v>30</v>
      </c>
      <c r="JQ74" s="14">
        <v>6</v>
      </c>
      <c r="JR74" s="14">
        <v>4</v>
      </c>
      <c r="JS74" s="23">
        <f>INT(($HP74*$GI74*$HW74*JP74+$HQ74*$GJ74*$HX74*JQ74+$HR74*$GK74*$HY74*JR74))</f>
        <v>3605162</v>
      </c>
      <c r="JT74" s="23">
        <f t="shared" si="194"/>
        <v>1</v>
      </c>
      <c r="JU74" s="23">
        <f t="shared" si="195"/>
        <v>3605.16</v>
      </c>
      <c r="JW74" s="23">
        <f t="shared" si="196"/>
        <v>4806883</v>
      </c>
      <c r="JX74" s="23">
        <f t="shared" si="197"/>
        <v>1</v>
      </c>
      <c r="JY74" s="23">
        <f t="shared" si="198"/>
        <v>4806.88</v>
      </c>
      <c r="JZ74" s="23">
        <f t="shared" si="113"/>
        <v>1888040</v>
      </c>
      <c r="KA74" s="23">
        <f t="shared" si="199"/>
        <v>1</v>
      </c>
      <c r="KB74" s="23">
        <f t="shared" si="200"/>
        <v>1888.04</v>
      </c>
    </row>
    <row r="75" spans="1:288" ht="16.5" x14ac:dyDescent="0.2">
      <c r="A75">
        <v>40</v>
      </c>
      <c r="B75">
        <v>900</v>
      </c>
      <c r="C75" s="14">
        <f t="shared" si="133"/>
        <v>1</v>
      </c>
      <c r="D75" s="14">
        <v>71</v>
      </c>
      <c r="E75" s="14" t="s">
        <v>755</v>
      </c>
      <c r="F75" s="14">
        <v>225</v>
      </c>
      <c r="G75" s="14">
        <v>225</v>
      </c>
      <c r="H75" s="14">
        <v>225</v>
      </c>
      <c r="I75" s="14">
        <v>225</v>
      </c>
      <c r="J75" s="14">
        <v>5</v>
      </c>
      <c r="K75" s="14">
        <v>5</v>
      </c>
      <c r="L75" s="14">
        <v>5</v>
      </c>
      <c r="M75" s="14">
        <v>3</v>
      </c>
      <c r="N75" s="14">
        <v>3</v>
      </c>
      <c r="O75" s="14">
        <v>3</v>
      </c>
      <c r="P75" s="14">
        <v>5</v>
      </c>
      <c r="Q75" s="14">
        <v>6</v>
      </c>
      <c r="R75" s="14">
        <v>6</v>
      </c>
      <c r="S75" s="14">
        <v>6</v>
      </c>
      <c r="T75" s="14">
        <v>6</v>
      </c>
      <c r="U75" s="14">
        <v>6</v>
      </c>
      <c r="V75" s="14">
        <v>5</v>
      </c>
      <c r="W75" s="14">
        <v>5</v>
      </c>
      <c r="X75" s="14">
        <v>225</v>
      </c>
      <c r="Y75" s="14">
        <v>225</v>
      </c>
      <c r="Z75" s="14">
        <v>225</v>
      </c>
      <c r="AA75" s="14">
        <v>225</v>
      </c>
      <c r="AB75" s="14">
        <v>225</v>
      </c>
      <c r="AC75" s="14">
        <v>225</v>
      </c>
      <c r="AD75" s="14">
        <v>225</v>
      </c>
      <c r="AE75" s="14">
        <v>225</v>
      </c>
      <c r="AF75" s="14">
        <v>31</v>
      </c>
      <c r="AG75" s="14">
        <v>32</v>
      </c>
      <c r="AH75" s="14">
        <v>32</v>
      </c>
      <c r="AI75" s="14">
        <v>32</v>
      </c>
      <c r="AJ75" s="14">
        <v>32</v>
      </c>
      <c r="AK75" s="14">
        <v>32</v>
      </c>
      <c r="AL75" s="14">
        <v>30</v>
      </c>
      <c r="AM75" s="14">
        <v>30</v>
      </c>
      <c r="AN75" s="14">
        <v>3</v>
      </c>
      <c r="AO75" s="14">
        <v>4</v>
      </c>
      <c r="AP75" s="14">
        <v>4</v>
      </c>
      <c r="AQ75" s="14">
        <v>4</v>
      </c>
      <c r="AR75" s="14">
        <v>4</v>
      </c>
      <c r="AS75" s="14">
        <v>0</v>
      </c>
      <c r="AT75" s="14">
        <v>0</v>
      </c>
      <c r="AU75" s="14">
        <v>0</v>
      </c>
      <c r="AV75" s="14">
        <v>0</v>
      </c>
      <c r="AW75" s="14">
        <v>2</v>
      </c>
      <c r="AX75" s="14">
        <v>2</v>
      </c>
      <c r="AY75" s="14">
        <v>0</v>
      </c>
      <c r="AZ75" s="14">
        <v>0</v>
      </c>
      <c r="BA75" s="14">
        <v>12</v>
      </c>
      <c r="BD75" s="33"/>
      <c r="BF75" s="14">
        <f>ROUND((INDEX(新战舰养成!S$6:S$18,通天塔!$J75+1)+INDEX(新战舰养成!D$6:D$18,通天塔!$J75+1)*(通天塔!$G75-1))*INDEX(战舰突破!$D$6:$D$18,通天塔!$M75+1),0)</f>
        <v>25919</v>
      </c>
      <c r="BG75" s="14">
        <f>ROUND((INDEX(新战舰养成!T$6:T$18,通天塔!$J75+1)+INDEX(新战舰养成!E$6:E$18,通天塔!$J75+1)*(通天塔!$G75-1))*INDEX(战舰突破!$D$6:$D$18,通天塔!$M75+1),0)</f>
        <v>207277</v>
      </c>
      <c r="BH75" s="14">
        <f>ROUND((INDEX(新战舰养成!U$6:U$18,通天塔!$J75+1)+INDEX(新战舰养成!F$6:F$18,通天塔!$J75+1)*(通天塔!$G75-1))*INDEX(战舰突破!$D$6:$D$18,通天塔!$M75+1),0)</f>
        <v>13062</v>
      </c>
      <c r="BI75" s="14">
        <f>ROUND((INDEX(新战舰养成!V$6:V$18,通天塔!$J75+1)+INDEX(新战舰养成!G$6:G$18,通天塔!$J75+1)*(通天塔!$G75-1))*INDEX(战舰突破!$D$6:$D$18,通天塔!$M75+1),0)</f>
        <v>390</v>
      </c>
      <c r="BJ75" s="14">
        <f>ROUND((INDEX(新战舰养成!W$6:W$18,通天塔!$J75+1)+INDEX(新战舰养成!H$6:H$18,通天塔!$J75+1)*(通天塔!$G75-1))*INDEX(战舰突破!$D$6:$D$18,通天塔!$M75+1),0)</f>
        <v>5</v>
      </c>
      <c r="BL75" s="14">
        <f>IF($H75&gt;0,ROUND((INDEX(新战舰养成!X$6:X$18,通天塔!$K75+1)+INDEX(新战舰养成!I$6:I$18,通天塔!$K75+1)*(通天塔!$H75-1))*INDEX(战舰突破!$D$6:$D$18,通天塔!$N75+1),0),0)</f>
        <v>26283</v>
      </c>
      <c r="BM75" s="14">
        <f>IF($H75&gt;0,ROUND((INDEX(新战舰养成!Y$6:Y$18,通天塔!$K75+1)+INDEX(新战舰养成!J$6:J$18,通天塔!$K75+1)*(通天塔!$H75-1))*INDEX(战舰突破!$D$6:$D$18,通天塔!$N75+1),0),0)</f>
        <v>0</v>
      </c>
      <c r="BN75" s="14">
        <f>IF($H75&gt;0,ROUND((INDEX(新战舰养成!Z$6:Z$18,通天塔!$K75+1)+INDEX(新战舰养成!K$6:K$18,通天塔!$K75+1)*(通天塔!$H75-1))*INDEX(战舰突破!$D$6:$D$18,通天塔!$N75+1),0),0)</f>
        <v>0</v>
      </c>
      <c r="BO75" s="14">
        <f>IF($H75&gt;0,ROUND((INDEX(新战舰养成!AA$6:AA$18,通天塔!$K75+1)+INDEX(新战舰养成!L$6:L$18,通天塔!$K75+1)*(通天塔!$H75-1))*INDEX(战舰突破!$D$6:$D$18,通天塔!$N75+1),0),0)</f>
        <v>259194</v>
      </c>
      <c r="BP75" s="14">
        <f>IF($H75&gt;0,ROUND((INDEX(新战舰养成!AB$6:AB$18,通天塔!$K75+1)+INDEX(新战舰养成!M$6:M$18,通天塔!$K75+1)*(通天塔!$H75-1))*INDEX(战舰突破!$D$6:$D$18,通天塔!$N75+1),0),0)</f>
        <v>5088</v>
      </c>
      <c r="BR75" s="14">
        <f>IF($I75&gt;0,ROUND((INDEX(新战舰养成!AC$6:AC$18,通天塔!$L75+1)+INDEX(新战舰养成!I$6:I$18,通天塔!$L75+1)*(通天塔!$I75-1))*INDEX(战舰突破!$D$6:$D$18,通天塔!$O75+1),0),0)</f>
        <v>26673</v>
      </c>
      <c r="BS75" s="14">
        <f>IF($I75&gt;0,ROUND((INDEX(新战舰养成!AD$6:AD$18,通天塔!$L75+1)+INDEX(新战舰养成!J$6:J$18,通天塔!$L75+1)*(通天塔!$I75-1))*INDEX(战舰突破!$D$6:$D$18,通天塔!$O75+1),0),0)</f>
        <v>0</v>
      </c>
      <c r="BT75" s="14">
        <f>IF($I75&gt;0,ROUND((INDEX(新战舰养成!AE$6:AE$18,通天塔!$L75+1)+INDEX(新战舰养成!K$6:K$18,通天塔!$L75+1)*(通天塔!$I75-1))*INDEX(战舰突破!$D$6:$D$18,通天塔!$O75+1),0),0)</f>
        <v>0</v>
      </c>
      <c r="BU75" s="14">
        <f>IF($I75&gt;0,ROUND((INDEX(新战舰养成!AF$6:AF$18,通天塔!$L75+1)+INDEX(新战舰养成!L$6:L$18,通天塔!$L75+1)*(通天塔!$I75-1))*INDEX(战舰突破!$D$6:$D$18,通天塔!$O75+1),0),0)</f>
        <v>187967</v>
      </c>
      <c r="BV75" s="14">
        <f>IF($I75&gt;0,ROUND((INDEX(新战舰养成!AG$6:AG$18,通天塔!$L75+1)+INDEX(新战舰养成!M$6:M$18,通天塔!$L75+1)*(通天塔!$I75-1))*INDEX(战舰突破!$D$6:$D$18,通天塔!$O75+1),0),0)</f>
        <v>6802</v>
      </c>
      <c r="BY75" s="14">
        <f>(INDEX(装备数值!$C$13:$G$116,通天塔!$P75*8+1,BY$2)+INDEX(装备数值!$C$13:$G$116,通天塔!$Q75*8+2,BY$2)+INDEX(装备数值!$C$13:$G$116,通天塔!$S75*8+3,BY$2)+INDEX(装备数值!$C$13:$G$116,通天塔!$R75*8+4,BY$2)+INDEX(装备数值!$C$13:$G$116,通天塔!$T75*8+5,BY$2)+INDEX(装备数值!$C$13:$G$116,通天塔!$U75*8+6,BY$2)+INDEX(装备数值!$C$13:$G$116,通天塔!$V75*8+7,BY$2)+INDEX(装备数值!$C$13:$G$116,通天塔!$W75*8+8,BY$2))</f>
        <v>11175</v>
      </c>
      <c r="BZ75" s="14">
        <f>(INDEX(装备数值!$C$13:$G$116,通天塔!$P75*8+1,BZ$2)+INDEX(装备数值!$C$13:$G$116,通天塔!$Q75*8+2,BZ$2)+INDEX(装备数值!$C$13:$G$116,通天塔!$S75*8+3,BZ$2)+INDEX(装备数值!$C$13:$G$116,通天塔!$R75*8+4,BZ$2)+INDEX(装备数值!$C$13:$G$116,通天塔!$T75*8+5,BZ$2)+INDEX(装备数值!$C$13:$G$116,通天塔!$U75*8+6,BZ$2)+INDEX(装备数值!$C$13:$G$116,通天塔!$V75*8+7,BZ$2)+INDEX(装备数值!$C$13:$G$116,通天塔!$W75*8+8,BZ$2))</f>
        <v>124875</v>
      </c>
      <c r="CA75" s="14">
        <f>(INDEX(装备数值!$C$13:$G$116,通天塔!$P75*8+1,CA$2)+INDEX(装备数值!$C$13:$G$116,通天塔!$Q75*8+2,CA$2)+INDEX(装备数值!$C$13:$G$116,通天塔!$S75*8+3,CA$2)+INDEX(装备数值!$C$13:$G$116,通天塔!$R75*8+4,CA$2)+INDEX(装备数值!$C$13:$G$116,通天塔!$T75*8+5,CA$2)+INDEX(装备数值!$C$13:$G$116,通天塔!$U75*8+6,CA$2)+INDEX(装备数值!$C$13:$G$116,通天塔!$V75*8+7,CA$2)+INDEX(装备数值!$C$13:$G$116,通天塔!$W75*8+8,CA$2))</f>
        <v>7650</v>
      </c>
      <c r="CB75" s="14">
        <f>(INDEX(装备数值!$C$13:$G$116,通天塔!$P75*8+1,CB$2)+INDEX(装备数值!$C$13:$G$116,通天塔!$Q75*8+2,CB$2)+INDEX(装备数值!$C$13:$G$116,通天塔!$S75*8+3,CB$2)+INDEX(装备数值!$C$13:$G$116,通天塔!$R75*8+4,CB$2)+INDEX(装备数值!$C$13:$G$116,通天塔!$T75*8+5,CB$2)+INDEX(装备数值!$C$13:$G$116,通天塔!$U75*8+6,CB$2)+INDEX(装备数值!$C$13:$G$116,通天塔!$V75*8+7,CB$2)+INDEX(装备数值!$C$13:$G$116,通天塔!$W75*8+8,CB$2))</f>
        <v>180000</v>
      </c>
      <c r="CC75" s="14">
        <f>(INDEX(装备数值!$C$13:$G$116,通天塔!$P75*8+1,CC$2)+INDEX(装备数值!$C$13:$G$116,通天塔!$Q75*8+2,CC$2)+INDEX(装备数值!$C$13:$G$116,通天塔!$S75*8+3,CC$2)+INDEX(装备数值!$C$13:$G$116,通天塔!$R75*8+4,CC$2)+INDEX(装备数值!$C$13:$G$116,通天塔!$T75*8+5,CC$2)+INDEX(装备数值!$C$13:$G$116,通天塔!$U75*8+6,CC$2)+INDEX(装备数值!$C$13:$G$116,通天塔!$V75*8+7,CC$2)+INDEX(装备数值!$C$13:$G$116,通天塔!$W75*8+8,CC$2))</f>
        <v>2900</v>
      </c>
      <c r="CF75" s="14">
        <f>INDEX(装备数值!$I$13:$M$116,通天塔!$P75*8+1,CF$2)*$X75+INDEX(装备数值!$I$13:$M$116,通天塔!$Q75*8+2,CF$2)*$Y75+INDEX(装备数值!$I$13:$M$116,通天塔!$S75*8+3,CF$2)*$Z75+INDEX(装备数值!$I$13:$M$116,通天塔!$R75*8+4,CF$2)*$AA75+INDEX(装备数值!$I$13:$M$116,通天塔!$T75*8+5,CF$2)*$AB75+INDEX(装备数值!$I$13:$M$116,通天塔!$U75*8+6,CF$2)*$AC75+INDEX(装备数值!$I$13:$M$116,通天塔!$V75*8+7,CF$2)*$AD75+INDEX(装备数值!$I$13:$M$116,通天塔!$W75*8+8,CF$2)*$AE75</f>
        <v>33525</v>
      </c>
      <c r="CG75" s="14">
        <f>INDEX(装备数值!$I$13:$M$116,通天塔!$P75*8+1,CG$2)*$X75+INDEX(装备数值!$I$13:$M$116,通天塔!$Q75*8+2,CG$2)*$Y75+INDEX(装备数值!$I$13:$M$116,通天塔!$S75*8+3,CG$2)*$Z75+INDEX(装备数值!$I$13:$M$116,通天塔!$R75*8+4,CG$2)*$AA75+INDEX(装备数值!$I$13:$M$116,通天塔!$T75*8+5,CG$2)*$AB75+INDEX(装备数值!$I$13:$M$116,通天塔!$U75*8+6,CG$2)*$AC75+INDEX(装备数值!$I$13:$M$116,通天塔!$V75*8+7,CG$2)*$AD75+INDEX(装备数值!$I$13:$M$116,通天塔!$W75*8+8,CG$2)*$AE75</f>
        <v>293625</v>
      </c>
      <c r="CH75" s="14">
        <f>INDEX(装备数值!$I$13:$M$116,通天塔!$P75*8+1,CH$2)*$X75+INDEX(装备数值!$I$13:$M$116,通天塔!$Q75*8+2,CH$2)*$Y75+INDEX(装备数值!$I$13:$M$116,通天塔!$S75*8+3,CH$2)*$Z75+INDEX(装备数值!$I$13:$M$116,通天塔!$R75*8+4,CH$2)*$AA75+INDEX(装备数值!$I$13:$M$116,通天塔!$T75*8+5,CH$2)*$AB75+INDEX(装备数值!$I$13:$M$116,通天塔!$U75*8+6,CH$2)*$AC75+INDEX(装备数值!$I$13:$M$116,通天塔!$V75*8+7,CH$2)*$AD75+INDEX(装备数值!$I$13:$M$116,通天塔!$W75*8+8,CH$2)*$AE75</f>
        <v>18900</v>
      </c>
      <c r="CI75" s="14">
        <f>INDEX(装备数值!$I$13:$M$116,通天塔!$P75*8+1,CI$2)*$X75+INDEX(装备数值!$I$13:$M$116,通天塔!$Q75*8+2,CI$2)*$Y75+INDEX(装备数值!$I$13:$M$116,通天塔!$S75*8+3,CI$2)*$Z75+INDEX(装备数值!$I$13:$M$116,通天塔!$R75*8+4,CI$2)*$AA75+INDEX(装备数值!$I$13:$M$116,通天塔!$T75*8+5,CI$2)*$AB75+INDEX(装备数值!$I$13:$M$116,通天塔!$U75*8+6,CI$2)*$AC75+INDEX(装备数值!$I$13:$M$116,通天塔!$V75*8+7,CI$2)*$AD75+INDEX(装备数值!$I$13:$M$116,通天塔!$W75*8+8,CI$2)*$AE75</f>
        <v>405000</v>
      </c>
      <c r="CJ75" s="14">
        <f>INDEX(装备数值!$I$13:$M$116,通天塔!$P75*8+1,CJ$2)*$X75+INDEX(装备数值!$I$13:$M$116,通天塔!$Q75*8+2,CJ$2)*$Y75+INDEX(装备数值!$I$13:$M$116,通天塔!$S75*8+3,CJ$2)*$Z75+INDEX(装备数值!$I$13:$M$116,通天塔!$R75*8+4,CJ$2)*$AA75+INDEX(装备数值!$I$13:$M$116,通天塔!$T75*8+5,CJ$2)*$AB75+INDEX(装备数值!$I$13:$M$116,通天塔!$U75*8+6,CJ$2)*$AC75+INDEX(装备数值!$I$13:$M$116,通天塔!$V75*8+7,CJ$2)*$AD75+INDEX(装备数值!$I$13:$M$116,通天塔!$W75*8+8,CJ$2)*$AE75</f>
        <v>7200</v>
      </c>
      <c r="CM75" s="14">
        <f>INDEX(装备数值!$X$13:$AH$116,$P75*8+1,CM$2)*$AF75+INDEX(装备数值!$X$13:$AH$116,$Q75*8+2,CM$2)*$AG75+INDEX(装备数值!$X$13:$AH$116,$S75*8+3,CM$2)*$AH75+INDEX(装备数值!$X$13:$AH$116,$R75*8+4,CM$2)*$AI75+INDEX(装备数值!$X$13:$AH$116,$T75*8+5,CM$2)*$AJ75+INDEX(装备数值!$X$13:$AH$116,$U75*8+6,CM$2)*$AK75+INDEX(装备数值!$X$13:$AH$116,$V75*8+7,CM$2)*$AL75+INDEX(装备数值!$X$13:$AH$116,$W75*8+8,CM$2)*$AM75</f>
        <v>13500</v>
      </c>
      <c r="CN75" s="14">
        <f>INDEX(装备数值!$X$13:$AH$116,$P75*8+1,CN$2)*$AF75+INDEX(装备数值!$X$13:$AH$116,$Q75*8+2,CN$2)*$AG75+INDEX(装备数值!$X$13:$AH$116,$S75*8+3,CN$2)*$AH75+INDEX(装备数值!$X$13:$AH$116,$R75*8+4,CN$2)*$AI75+INDEX(装备数值!$X$13:$AH$116,$T75*8+5,CN$2)*$AJ75+INDEX(装备数值!$X$13:$AH$116,$U75*8+6,CN$2)*$AK75+INDEX(装备数值!$X$13:$AH$116,$V75*8+7,CN$2)*$AL75+INDEX(装备数值!$X$13:$AH$116,$W75*8+8,CN$2)*$AM75</f>
        <v>110610</v>
      </c>
      <c r="CO75" s="14">
        <f>INDEX(装备数值!$X$13:$AH$116,$P75*8+1,CO$2)*$AF75+INDEX(装备数值!$X$13:$AH$116,$Q75*8+2,CO$2)*$AG75+INDEX(装备数值!$X$13:$AH$116,$S75*8+3,CO$2)*$AH75+INDEX(装备数值!$X$13:$AH$116,$R75*8+4,CO$2)*$AI75+INDEX(装备数值!$X$13:$AH$116,$T75*8+5,CO$2)*$AJ75+INDEX(装备数值!$X$13:$AH$116,$U75*8+6,CO$2)*$AK75+INDEX(装备数值!$X$13:$AH$116,$V75*8+7,CO$2)*$AL75+INDEX(装备数值!$X$13:$AH$116,$W75*8+8,CO$2)*$AM75</f>
        <v>8000</v>
      </c>
      <c r="CP75" s="14">
        <f>INDEX(装备数值!$X$13:$AH$116,$P75*8+1,CP$2)*$AF75+INDEX(装备数值!$X$13:$AH$116,$Q75*8+2,CP$2)*$AG75+INDEX(装备数值!$X$13:$AH$116,$S75*8+3,CP$2)*$AH75+INDEX(装备数值!$X$13:$AH$116,$R75*8+4,CP$2)*$AI75+INDEX(装备数值!$X$13:$AH$116,$T75*8+5,CP$2)*$AJ75+INDEX(装备数值!$X$13:$AH$116,$U75*8+6,CP$2)*$AK75+INDEX(装备数值!$X$13:$AH$116,$V75*8+7,CP$2)*$AL75+INDEX(装备数值!$X$13:$AH$116,$W75*8+8,CP$2)*$AM75</f>
        <v>137250</v>
      </c>
      <c r="CQ75" s="14">
        <f>INDEX(装备数值!$X$13:$AH$116,$P75*8+1,CQ$2)*$AF75+INDEX(装备数值!$X$13:$AH$116,$Q75*8+2,CQ$2)*$AG75+INDEX(装备数值!$X$13:$AH$116,$S75*8+3,CQ$2)*$AH75+INDEX(装备数值!$X$13:$AH$116,$R75*8+4,CQ$2)*$AI75+INDEX(装备数值!$X$13:$AH$116,$T75*8+5,CQ$2)*$AJ75+INDEX(装备数值!$X$13:$AH$116,$U75*8+6,CQ$2)*$AK75+INDEX(装备数值!$X$13:$AH$116,$V75*8+7,CQ$2)*$AL75+INDEX(装备数值!$X$13:$AH$116,$W75*8+8,CQ$2)*$AM75</f>
        <v>3200</v>
      </c>
      <c r="CR75" s="14">
        <f>INDEX(装备数值!$X$13:$AH$116,$P75*8+1,CR$2)*$AF75+INDEX(装备数值!$X$13:$AH$116,$Q75*8+2,CR$2)*$AG75+INDEX(装备数值!$X$13:$AH$116,$S75*8+3,CR$2)*$AH75+INDEX(装备数值!$X$13:$AH$116,$R75*8+4,CR$2)*$AI75+INDEX(装备数值!$X$13:$AH$116,$T75*8+5,CR$2)*$AJ75+INDEX(装备数值!$X$13:$AH$116,$U75*8+6,CR$2)*$AK75+INDEX(装备数值!$X$13:$AH$116,$V75*8+7,CR$2)*$AL75+INDEX(装备数值!$X$13:$AH$116,$W75*8+8,CR$2)*$AM75</f>
        <v>11472</v>
      </c>
      <c r="CS75" s="14">
        <f>INDEX(装备数值!$X$13:$AH$116,$P75*8+1,CS$2)*$AF75+INDEX(装备数值!$X$13:$AH$116,$Q75*8+2,CS$2)*$AG75+INDEX(装备数值!$X$13:$AH$116,$S75*8+3,CS$2)*$AH75+INDEX(装备数值!$X$13:$AH$116,$R75*8+4,CS$2)*$AI75+INDEX(装备数值!$X$13:$AH$116,$T75*8+5,CS$2)*$AJ75+INDEX(装备数值!$X$13:$AH$116,$U75*8+6,CS$2)*$AK75+INDEX(装备数值!$X$13:$AH$116,$V75*8+7,CS$2)*$AL75+INDEX(装备数值!$X$13:$AH$116,$W75*8+8,CS$2)*$AM75</f>
        <v>12000</v>
      </c>
      <c r="CT75" s="14">
        <f>INDEX(装备数值!$X$13:$AH$116,$P75*8+1,CT$2)*$AF75+INDEX(装备数值!$X$13:$AH$116,$Q75*8+2,CT$2)*$AG75+INDEX(装备数值!$X$13:$AH$116,$S75*8+3,CT$2)*$AH75+INDEX(装备数值!$X$13:$AH$116,$R75*8+4,CT$2)*$AI75+INDEX(装备数值!$X$13:$AH$116,$T75*8+5,CT$2)*$AJ75+INDEX(装备数值!$X$13:$AH$116,$U75*8+6,CT$2)*$AK75+INDEX(装备数值!$X$13:$AH$116,$V75*8+7,CT$2)*$AL75+INDEX(装备数值!$X$13:$AH$116,$W75*8+8,CT$2)*$AM75</f>
        <v>11472</v>
      </c>
      <c r="CU75" s="14">
        <f>INDEX(装备数值!$X$13:$AH$116,$P75*8+1,CU$2)*$AF75+INDEX(装备数值!$X$13:$AH$116,$Q75*8+2,CU$2)*$AG75+INDEX(装备数值!$X$13:$AH$116,$S75*8+3,CU$2)*$AH75+INDEX(装备数值!$X$13:$AH$116,$R75*8+4,CU$2)*$AI75+INDEX(装备数值!$X$13:$AH$116,$T75*8+5,CU$2)*$AJ75+INDEX(装备数值!$X$13:$AH$116,$U75*8+6,CU$2)*$AK75+INDEX(装备数值!$X$13:$AH$116,$V75*8+7,CU$2)*$AL75+INDEX(装备数值!$X$13:$AH$116,$W75*8+8,CU$2)*$AM75</f>
        <v>12000</v>
      </c>
      <c r="CV75" s="14">
        <f>INDEX(装备数值!$X$13:$AH$116,$P75*8+1,CV$2)*$AF75+INDEX(装备数值!$X$13:$AH$116,$Q75*8+2,CV$2)*$AG75+INDEX(装备数值!$X$13:$AH$116,$S75*8+3,CV$2)*$AH75+INDEX(装备数值!$X$13:$AH$116,$R75*8+4,CV$2)*$AI75+INDEX(装备数值!$X$13:$AH$116,$T75*8+5,CV$2)*$AJ75+INDEX(装备数值!$X$13:$AH$116,$U75*8+6,CV$2)*$AK75+INDEX(装备数值!$X$13:$AH$116,$V75*8+7,CV$2)*$AL75+INDEX(装备数值!$X$13:$AH$116,$W75*8+8,CV$2)*$AM75</f>
        <v>30</v>
      </c>
      <c r="CW75" s="14">
        <f>INDEX(装备数值!$X$13:$AH$116,$P75*8+1,CW$2)*$AF75+INDEX(装备数值!$X$13:$AH$116,$Q75*8+2,CW$2)*$AG75+INDEX(装备数值!$X$13:$AH$116,$S75*8+3,CW$2)*$AH75+INDEX(装备数值!$X$13:$AH$116,$R75*8+4,CW$2)*$AI75+INDEX(装备数值!$X$13:$AH$116,$T75*8+5,CW$2)*$AJ75+INDEX(装备数值!$X$13:$AH$116,$U75*8+6,CW$2)*$AK75+INDEX(装备数值!$X$13:$AH$116,$V75*8+7,CW$2)*$AL75+INDEX(装备数值!$X$13:$AH$116,$W75*8+8,CW$2)*$AM75</f>
        <v>30</v>
      </c>
      <c r="CY75" s="14">
        <f>INDEX(装备数值!$AN$17:$AN$117,MATCH(MIN($X75:$AE75),装备数值!$AO$17:$AO$117,1))</f>
        <v>22</v>
      </c>
      <c r="CZ75" s="14">
        <f>IF(COUNTIF($P75:$W75,"&gt;"&amp;0)=8,INDEX(装备数值!AR$17:AR$117,$CY75+1),0)</f>
        <v>5280</v>
      </c>
      <c r="DA75" s="14">
        <f>IF(COUNTIF($P75:$W75,"&gt;"&amp;0)=8,INDEX(装备数值!AS$17:AS$117,$CY75+1),0)</f>
        <v>39600</v>
      </c>
      <c r="DB75" s="14">
        <f>IF(COUNTIF($P75:$W75,"&gt;"&amp;0)=8,INDEX(装备数值!AT$17:AT$117,$CY75+1),0)</f>
        <v>2640</v>
      </c>
      <c r="DC75" s="14">
        <f>IF(COUNTIF($P75:$W75,"&gt;"&amp;0)=8,INDEX(装备数值!AU$17:AU$117,$CY75+1),0)</f>
        <v>52800</v>
      </c>
      <c r="DD75" s="14">
        <f>IF(COUNTIF($P75:$W75,"&gt;"&amp;0)=8,INDEX(装备数值!AV$17:AV$117,$CY75+1),0)</f>
        <v>1012</v>
      </c>
      <c r="DF75" s="14">
        <f>INDEX(装备数值!$AY$17:$AY$77,MATCH(MIN($AF75:$AM75),装备数值!$AZ$17:$AZ$77,1))</f>
        <v>15</v>
      </c>
      <c r="DG75" s="26">
        <f>INDEX(装备数值!BA$17:BA$77,通天塔!DF75+1)</f>
        <v>0.15</v>
      </c>
      <c r="DH75" s="26">
        <f>INDEX(装备数值!BA$17:BA$77,通天塔!DF75+1)</f>
        <v>0.15</v>
      </c>
      <c r="DJ75" s="14">
        <f t="shared" si="134"/>
        <v>23</v>
      </c>
      <c r="DK75" s="14">
        <f>VLOOKUP(DJ75,军阶与晶片数值!$W$6:$X$27,2)</f>
        <v>5</v>
      </c>
      <c r="DL75" s="14">
        <f>INDEX(军阶与晶片数值!Y$6:Y$27,$DK75+1)</f>
        <v>500</v>
      </c>
      <c r="DM75" s="14">
        <f>INDEX(军阶与晶片数值!Z$6:Z$27,$DK75+1)</f>
        <v>500</v>
      </c>
      <c r="DN75" s="14">
        <f>INDEX(军阶与晶片数值!AA$6:AA$27,$DK75+1)</f>
        <v>500</v>
      </c>
      <c r="DO75" s="14">
        <f>INDEX(军阶与晶片数值!AB$6:AB$27,$DK75+1)</f>
        <v>500</v>
      </c>
      <c r="DP75" s="29">
        <f>INDEX(军阶与晶片数值!AC$6:AC$27,$DK75+1)</f>
        <v>30</v>
      </c>
      <c r="DQ75" s="29">
        <f>INDEX(军阶与晶片数值!AD$6:AD$27,$DK75+1)</f>
        <v>15</v>
      </c>
      <c r="DS75" s="26">
        <f>INDEX(军阶与晶片数值!I$6:I$16,AN75+1)</f>
        <v>6.5000000000000002E-2</v>
      </c>
      <c r="DT75" s="26">
        <f>INDEX(军阶与晶片数值!M$6:M$16,AO75+1)</f>
        <v>0.15</v>
      </c>
      <c r="DU75" s="26">
        <f>INDEX(军阶与晶片数值!J$6:J$16,AP75+1)</f>
        <v>0.15</v>
      </c>
      <c r="DV75" s="26">
        <f>INDEX(军阶与晶片数值!K$6:K$16,AQ75+1)</f>
        <v>0.3</v>
      </c>
      <c r="DW75" s="26">
        <f>INDEX(军阶与晶片数值!L$6:L$16,AR75+1)</f>
        <v>0.3</v>
      </c>
      <c r="DX75" s="28">
        <f>INDEX(军阶与晶片数值!N$6:N$16,AS75+1)</f>
        <v>0</v>
      </c>
      <c r="DY75" s="28">
        <f>INDEX(军阶与晶片数值!O$6:O$16,AT75+1)</f>
        <v>0</v>
      </c>
      <c r="DZ75" s="28">
        <f>INDEX(军阶与晶片数值!P$6:P$16,AU75+1)</f>
        <v>0</v>
      </c>
      <c r="EA75" s="28">
        <f>INDEX(军阶与晶片数值!Q$6:Q$16,AV75+1)</f>
        <v>0</v>
      </c>
      <c r="EB75" s="26">
        <f>INDEX(军阶与晶片数值!R$6:R$16,AW75+1)</f>
        <v>0.06</v>
      </c>
      <c r="EC75" s="26">
        <f>INDEX(军阶与晶片数值!S$6:S$16,AX75+1)</f>
        <v>0.06</v>
      </c>
      <c r="ED75" s="26">
        <f>INDEX(军阶与晶片数值!T$6:T$16,AY75+1)</f>
        <v>0</v>
      </c>
      <c r="EE75" s="26">
        <f>INDEX(军阶与晶片数值!U$6:U$16,AZ75+1)</f>
        <v>0</v>
      </c>
      <c r="EG75" s="26">
        <f>INDEX(军阶与晶片数值!$C$6:$C$36,通天塔!$BA75+1)</f>
        <v>0.6</v>
      </c>
      <c r="EH75" s="26">
        <f>INDEX(军阶与晶片数值!$C$6:$C$36,通天塔!$BA75+1)</f>
        <v>0.6</v>
      </c>
      <c r="EI75" s="26">
        <f>INDEX(军阶与晶片数值!$C$6:$C$36,通天塔!$BA75+1)</f>
        <v>0.6</v>
      </c>
      <c r="EJ75" s="26">
        <f>INDEX(军阶与晶片数值!$C$6:$C$36,通天塔!$BA75+1)</f>
        <v>0.6</v>
      </c>
      <c r="EK75" s="26">
        <f>INDEX(军阶与晶片数值!$C$6:$C$36,通天塔!$BA75+1)</f>
        <v>0.6</v>
      </c>
      <c r="EM75" s="14">
        <f>INDEX(战舰突破!$H$6:$H$18,通天塔!$J75+1)+INDEX(战舰突破!$H$23:$H$35,通天塔!$K75+1)+INDEX(战舰突破!$H$40:$H$52,通天塔!$L75+1)</f>
        <v>200</v>
      </c>
      <c r="EN75" s="14">
        <f>INDEX(战舰突破!$I$6:$I$18,通天塔!$J75+1)+INDEX(战舰突破!$I$23:$I$35,通天塔!$K75+1)+INDEX(战舰突破!$I$40:$I$52,通天塔!$L75+1)</f>
        <v>200</v>
      </c>
      <c r="EO75" s="14">
        <f>INDEX(战舰突破!$J$6:$J$18,通天塔!$J75+1)+INDEX(战舰突破!$J$23:$J$35,通天塔!$K75+1)+INDEX(战舰突破!$J$40:$J$52,通天塔!$L75+1)</f>
        <v>0</v>
      </c>
      <c r="EP75" s="14">
        <f>INDEX(战舰突破!$K$6:$K$18,通天塔!$J75+1)+INDEX(战舰突破!$K$23:$K$35,通天塔!$K75+1)+INDEX(战舰突破!$K$40:$K$52,通天塔!$L75+1)</f>
        <v>0</v>
      </c>
      <c r="EQ75" s="14">
        <f>INDEX(战舰突破!$L$6:$L$18,通天塔!$J75+1)+INDEX(战舰突破!$L$23:$L$35,通天塔!$K75+1)+INDEX(战舰突破!$L$40:$L$52,通天塔!$L75+1)</f>
        <v>200</v>
      </c>
      <c r="ER75" s="18">
        <f>INDEX(战舰突破!$N$6:$N$18,通天塔!$J75+1)+INDEX(战舰突破!$N$23:$N$35,通天塔!$K75+1)+INDEX(战舰突破!$N$40:$N$52,通天塔!$L75+1)</f>
        <v>0</v>
      </c>
      <c r="ES75" s="18">
        <f>INDEX(战舰突破!$O$6:$O$18,通天塔!$J75+1)+INDEX(战舰突破!$O$23:$O$35,通天塔!$K75+1)+INDEX(战舰突破!$O$40:$O$52,通天塔!$L75+1)</f>
        <v>0</v>
      </c>
      <c r="ET75" s="18">
        <f>INDEX(战舰突破!$P$6:$P$18,通天塔!$J75+1)+INDEX(战舰突破!$P$23:$P$35,通天塔!$K75+1)+INDEX(战舰突破!$P$40:$P$52,通天塔!$L75+1)</f>
        <v>0</v>
      </c>
      <c r="EU75" s="18">
        <f>INDEX(战舰突破!$Q$6:$Q$18,通天塔!$J75+1)+INDEX(战舰突破!$Q$23:$Q$35,通天塔!$K75+1)+INDEX(战舰突破!$Q$40:$Q$52,通天塔!$L75+1)</f>
        <v>0</v>
      </c>
      <c r="EV75" s="18">
        <f>INDEX(战舰突破!$R$6:$R$18,通天塔!$J75+1)+INDEX(战舰突破!$R$23:$R$35,通天塔!$K75+1)+INDEX(战舰突破!$R$40:$R$52,通天塔!$L75+1)</f>
        <v>0</v>
      </c>
      <c r="EW75" s="18">
        <f>INDEX(战舰突破!$M$6:$M$18,通天塔!$J75+1)+INDEX(战舰突破!$M$23:$M$35,通天塔!$K75+1)+INDEX(战舰突破!$M$40:$M$52,通天塔!$L75+1)</f>
        <v>0.2</v>
      </c>
      <c r="EX75" s="22">
        <f>INDEX(战舰突破!$W$6:$W$18,通天塔!$J75+1)+INDEX(战舰突破!$W$23:$W$35,通天塔!$K75+1)+INDEX(战舰突破!$W$40:$W$52,通天塔!$L75+1)</f>
        <v>0.5</v>
      </c>
      <c r="FA75" s="14">
        <f>INDEX(战舰突破!$S$6:$S$18,通天塔!$J75+1)</f>
        <v>0</v>
      </c>
      <c r="FB75" s="14">
        <f>INDEX(战舰突破!$T$6:$T$18,通天塔!$J75+1)</f>
        <v>0.5</v>
      </c>
      <c r="FC75" s="14">
        <f>INDEX(战舰突破!$U$6:$U$18,通天塔!$J75+1)</f>
        <v>0.1</v>
      </c>
      <c r="FD75" s="14">
        <f>INDEX(战舰突破!$V$6:$V$18,通天塔!$J75+1)</f>
        <v>0</v>
      </c>
      <c r="FE75" s="14">
        <f>INDEX(战舰突破!$X$6:$X$18,通天塔!$J75+1)</f>
        <v>6</v>
      </c>
      <c r="FG75" s="14">
        <f>INDEX(战舰突破!$S$23:$S$35,通天塔!$J75+1)</f>
        <v>0.6</v>
      </c>
      <c r="FH75" s="14">
        <f>INDEX(战舰突破!$T$23:$T$35,通天塔!$J75+1)</f>
        <v>0.25</v>
      </c>
      <c r="FI75" s="14">
        <f>INDEX(战舰突破!$U$23:$U$35,通天塔!$J75+1)</f>
        <v>0.1</v>
      </c>
      <c r="FJ75" s="14">
        <f>INDEX(战舰突破!$V$23:$V$35,通天塔!$J75+1)</f>
        <v>0</v>
      </c>
      <c r="FK75" s="14">
        <f>INDEX(战舰突破!$X$23:$X$35,通天塔!$J75+1)</f>
        <v>90</v>
      </c>
      <c r="FM75" s="14">
        <f>INDEX(战舰突破!$S$40:$S$52,通天塔!$J75+1)</f>
        <v>0.6</v>
      </c>
      <c r="FN75" s="14">
        <f>INDEX(战舰突破!$T$40:$T$52,通天塔!$J75+1)</f>
        <v>0.25</v>
      </c>
      <c r="FO75" s="14">
        <f>INDEX(战舰突破!$U$40:$U$52,通天塔!$J75+1)</f>
        <v>0.1</v>
      </c>
      <c r="FP75" s="14">
        <f>INDEX(战舰突破!$V$40:$V$52,通天塔!$J75+1)</f>
        <v>0</v>
      </c>
      <c r="FQ75" s="14">
        <f>INDEX(战舰突破!$X$40:$X$52,通天塔!$J75+1)</f>
        <v>150</v>
      </c>
      <c r="FT75" s="14">
        <f t="shared" si="135"/>
        <v>152676</v>
      </c>
      <c r="FU75" s="14">
        <f t="shared" si="136"/>
        <v>153296</v>
      </c>
      <c r="FV75" s="14">
        <f t="shared" si="137"/>
        <v>153961</v>
      </c>
      <c r="FW75" s="14">
        <f t="shared" si="138"/>
        <v>1427816</v>
      </c>
      <c r="FX75" s="14">
        <f t="shared" si="139"/>
        <v>92831</v>
      </c>
      <c r="FY75" s="14">
        <f t="shared" si="140"/>
        <v>2543010</v>
      </c>
      <c r="FZ75" s="14">
        <f t="shared" si="141"/>
        <v>54510</v>
      </c>
      <c r="GA75" s="28">
        <f t="shared" si="142"/>
        <v>11972</v>
      </c>
      <c r="GB75" s="28">
        <f t="shared" si="143"/>
        <v>12500</v>
      </c>
      <c r="GC75" s="28">
        <f t="shared" si="144"/>
        <v>11972</v>
      </c>
      <c r="GD75" s="28">
        <f t="shared" si="145"/>
        <v>12500</v>
      </c>
      <c r="GE75" s="28">
        <f t="shared" si="146"/>
        <v>1.2189999999999999</v>
      </c>
      <c r="GF75" s="28">
        <f t="shared" si="147"/>
        <v>1.2189999999999999</v>
      </c>
      <c r="GG75" s="28">
        <f t="shared" si="148"/>
        <v>0</v>
      </c>
      <c r="GH75" s="28">
        <f t="shared" si="149"/>
        <v>22.065000000000001</v>
      </c>
      <c r="GI75" s="14">
        <f t="shared" si="150"/>
        <v>1</v>
      </c>
      <c r="GJ75" s="14">
        <f t="shared" si="151"/>
        <v>1.6</v>
      </c>
      <c r="GK75" s="14">
        <f t="shared" si="152"/>
        <v>1.6</v>
      </c>
      <c r="GL75" s="18">
        <f t="shared" si="153"/>
        <v>1.7</v>
      </c>
      <c r="GM75" s="18">
        <f t="shared" si="154"/>
        <v>1.45</v>
      </c>
      <c r="GN75" s="18">
        <f t="shared" si="155"/>
        <v>1.45</v>
      </c>
      <c r="GO75" s="29">
        <f t="shared" si="156"/>
        <v>12122</v>
      </c>
      <c r="GP75" s="29">
        <f t="shared" si="156"/>
        <v>12422</v>
      </c>
      <c r="GQ75" s="29">
        <f t="shared" si="156"/>
        <v>12422</v>
      </c>
      <c r="GR75" s="26">
        <f t="shared" si="157"/>
        <v>0.1</v>
      </c>
      <c r="GS75" s="26">
        <f t="shared" si="158"/>
        <v>0.1</v>
      </c>
      <c r="GT75" s="26">
        <f t="shared" si="159"/>
        <v>0.1</v>
      </c>
      <c r="GU75" s="14">
        <f t="shared" si="160"/>
        <v>2</v>
      </c>
      <c r="GV75" s="14">
        <f t="shared" si="161"/>
        <v>2</v>
      </c>
      <c r="GW75" s="14">
        <f t="shared" si="162"/>
        <v>2</v>
      </c>
      <c r="GX75" s="14">
        <f t="shared" si="163"/>
        <v>6</v>
      </c>
      <c r="GY75" s="14">
        <f t="shared" si="164"/>
        <v>90</v>
      </c>
      <c r="GZ75" s="14">
        <f t="shared" si="165"/>
        <v>150</v>
      </c>
      <c r="HA75">
        <v>71</v>
      </c>
      <c r="HB75" s="14">
        <f t="shared" si="166"/>
        <v>24056214</v>
      </c>
      <c r="HD75" s="14">
        <f t="shared" si="167"/>
        <v>185662</v>
      </c>
      <c r="HE75" s="14">
        <f t="shared" si="168"/>
        <v>76308</v>
      </c>
      <c r="HF75" s="29">
        <f t="shared" si="169"/>
        <v>12000</v>
      </c>
      <c r="HG75" s="29">
        <f t="shared" si="170"/>
        <v>8437</v>
      </c>
      <c r="HH75" s="29">
        <f t="shared" si="171"/>
        <v>8716</v>
      </c>
      <c r="HI75" s="29">
        <f t="shared" si="172"/>
        <v>8505</v>
      </c>
      <c r="HJ75" s="14">
        <f t="shared" si="173"/>
        <v>1.2189999999999999</v>
      </c>
      <c r="HK75" s="14">
        <f t="shared" si="174"/>
        <v>1.2189999999999999</v>
      </c>
      <c r="HL75" s="14">
        <f t="shared" si="175"/>
        <v>45993</v>
      </c>
      <c r="HM75" s="14">
        <f t="shared" si="176"/>
        <v>69374</v>
      </c>
      <c r="HN75" s="26">
        <f t="shared" si="177"/>
        <v>0.36018538953873314</v>
      </c>
      <c r="HO75" s="26">
        <f t="shared" si="178"/>
        <v>0.69553580987046348</v>
      </c>
      <c r="HP75" s="29">
        <f t="shared" si="179"/>
        <v>17166</v>
      </c>
      <c r="HQ75" s="29">
        <f t="shared" si="180"/>
        <v>70905</v>
      </c>
      <c r="HR75" s="29">
        <f t="shared" si="181"/>
        <v>95298</v>
      </c>
      <c r="HS75" s="26">
        <f t="shared" si="182"/>
        <v>0.42561578743211792</v>
      </c>
      <c r="HT75" s="26">
        <f t="shared" si="183"/>
        <v>0.44379848719937931</v>
      </c>
      <c r="HU75" s="26">
        <f t="shared" si="184"/>
        <v>0.44379848719937931</v>
      </c>
      <c r="HV75" s="26">
        <f t="shared" si="185"/>
        <v>2.5615787432117898E-2</v>
      </c>
      <c r="HW75" s="29">
        <f t="shared" si="124"/>
        <v>1.4</v>
      </c>
      <c r="HX75" s="29">
        <f t="shared" si="125"/>
        <v>2.2690923196276183</v>
      </c>
      <c r="HY75" s="29">
        <f t="shared" si="126"/>
        <v>2.2690923196276183</v>
      </c>
      <c r="HZ75" s="29">
        <f t="shared" si="127"/>
        <v>120161.99999999999</v>
      </c>
      <c r="IA75" s="29">
        <f t="shared" si="128"/>
        <v>107259.99394879751</v>
      </c>
      <c r="IB75" s="29">
        <f t="shared" si="129"/>
        <v>108119.97993793638</v>
      </c>
      <c r="IC75" s="29">
        <f t="shared" si="130"/>
        <v>890824</v>
      </c>
      <c r="ID75" s="14">
        <f t="shared" si="186"/>
        <v>335541.96999999997</v>
      </c>
      <c r="IH75" s="14">
        <v>1</v>
      </c>
      <c r="II75" s="14">
        <v>1</v>
      </c>
      <c r="IJ75" s="14">
        <v>480</v>
      </c>
      <c r="IK75" s="14">
        <v>80</v>
      </c>
      <c r="IL75" s="14">
        <v>60</v>
      </c>
      <c r="IM75" s="23">
        <f t="shared" si="187"/>
        <v>64117569</v>
      </c>
      <c r="IN75" s="23">
        <f t="shared" si="201"/>
        <v>1</v>
      </c>
      <c r="IO75" s="23">
        <f t="shared" si="202"/>
        <v>64117.57</v>
      </c>
      <c r="IP75" s="23">
        <f t="shared" si="203"/>
        <v>74948165</v>
      </c>
      <c r="IQ75" s="23">
        <f t="shared" si="188"/>
        <v>1</v>
      </c>
      <c r="IR75" s="23">
        <f t="shared" si="189"/>
        <v>74948.17</v>
      </c>
      <c r="IS75" s="14">
        <v>1</v>
      </c>
      <c r="IT75" s="14">
        <v>1</v>
      </c>
      <c r="IU75" s="14">
        <v>240</v>
      </c>
      <c r="IV75" s="14">
        <v>40</v>
      </c>
      <c r="IW75" s="14">
        <v>30</v>
      </c>
      <c r="IX75" s="23">
        <f>INT(($HP75*$GI75*IU75*$HW75+$HQ75*$GJ75*$HX75*IV75+$HR75*$GK75*$HY75*IW75)+$IC75*IS75+($HQ75*$GJ75*$HX75*IT75*5*6/1.5+$HR75*$GK75*$HY75*IT75*5*6/2))</f>
        <v>37673316</v>
      </c>
      <c r="IY75" s="23">
        <f t="shared" si="190"/>
        <v>1</v>
      </c>
      <c r="IZ75" s="23">
        <f t="shared" si="191"/>
        <v>37673.32</v>
      </c>
      <c r="JA75" s="23"/>
      <c r="JB75" s="23"/>
      <c r="JC75" s="23"/>
      <c r="JG75">
        <f t="shared" si="131"/>
        <v>1.3798916138539079</v>
      </c>
      <c r="JH75">
        <f t="shared" si="132"/>
        <v>1.6820878772879135</v>
      </c>
      <c r="JJ75" s="14">
        <v>10</v>
      </c>
      <c r="JK75" s="14">
        <v>2</v>
      </c>
      <c r="JL75" s="14">
        <v>1.5</v>
      </c>
      <c r="JM75" s="23">
        <f>INT(($HP75*$GI75*$HW75*JJ75+$HQ75*$GJ75*$HX75*JK75+$HR75*$GK75*$HY75*JL75))</f>
        <v>1274147</v>
      </c>
      <c r="JN75" s="23">
        <f t="shared" si="192"/>
        <v>1</v>
      </c>
      <c r="JO75" s="23">
        <f t="shared" si="193"/>
        <v>1274.1500000000001</v>
      </c>
      <c r="JP75" s="14">
        <v>30</v>
      </c>
      <c r="JQ75" s="14">
        <v>6</v>
      </c>
      <c r="JR75" s="14">
        <v>4</v>
      </c>
      <c r="JS75" s="23">
        <f>INT(($HP75*$GI75*$HW75*JP75+$HQ75*$GJ75*$HX75*JQ75+$HR75*$GK75*$HY75*JR75))</f>
        <v>3649451</v>
      </c>
      <c r="JT75" s="23">
        <f t="shared" si="194"/>
        <v>1</v>
      </c>
      <c r="JU75" s="23">
        <f t="shared" si="195"/>
        <v>3649.45</v>
      </c>
      <c r="JW75" s="23">
        <f t="shared" si="196"/>
        <v>4865935</v>
      </c>
      <c r="JX75" s="23">
        <f t="shared" si="197"/>
        <v>1</v>
      </c>
      <c r="JY75" s="23">
        <f t="shared" si="198"/>
        <v>4865.9399999999996</v>
      </c>
      <c r="JZ75" s="23">
        <f t="shared" si="113"/>
        <v>1911221</v>
      </c>
      <c r="KA75" s="23">
        <f t="shared" si="199"/>
        <v>1</v>
      </c>
      <c r="KB75" s="23">
        <f t="shared" si="200"/>
        <v>1911.22</v>
      </c>
    </row>
    <row r="76" spans="1:288" ht="16.5" x14ac:dyDescent="0.2">
      <c r="A76">
        <v>41</v>
      </c>
      <c r="B76">
        <v>910</v>
      </c>
      <c r="C76" s="14">
        <f t="shared" si="133"/>
        <v>1</v>
      </c>
      <c r="D76" s="14">
        <v>72</v>
      </c>
      <c r="E76" s="14" t="s">
        <v>703</v>
      </c>
      <c r="F76" s="14">
        <v>240</v>
      </c>
      <c r="G76" s="14">
        <v>240</v>
      </c>
      <c r="H76" s="14">
        <v>240</v>
      </c>
      <c r="I76" s="14">
        <v>240</v>
      </c>
      <c r="J76" s="14">
        <v>5</v>
      </c>
      <c r="K76" s="14">
        <v>5</v>
      </c>
      <c r="L76" s="14">
        <v>5</v>
      </c>
      <c r="M76" s="14">
        <v>3</v>
      </c>
      <c r="N76" s="14">
        <v>3</v>
      </c>
      <c r="O76" s="14">
        <v>3</v>
      </c>
      <c r="P76" s="14">
        <v>5</v>
      </c>
      <c r="Q76" s="14">
        <v>6</v>
      </c>
      <c r="R76" s="14">
        <v>6</v>
      </c>
      <c r="S76" s="14">
        <v>6</v>
      </c>
      <c r="T76" s="14">
        <v>6</v>
      </c>
      <c r="U76" s="14">
        <v>6</v>
      </c>
      <c r="V76" s="14">
        <v>5</v>
      </c>
      <c r="W76" s="14">
        <v>5</v>
      </c>
      <c r="X76" s="14">
        <v>240</v>
      </c>
      <c r="Y76" s="14">
        <v>240</v>
      </c>
      <c r="Z76" s="14">
        <v>240</v>
      </c>
      <c r="AA76" s="14">
        <v>240</v>
      </c>
      <c r="AB76" s="14">
        <v>240</v>
      </c>
      <c r="AC76" s="14">
        <v>240</v>
      </c>
      <c r="AD76" s="14">
        <v>240</v>
      </c>
      <c r="AE76" s="14">
        <v>240</v>
      </c>
      <c r="AF76" s="14">
        <v>32</v>
      </c>
      <c r="AG76" s="14">
        <v>33</v>
      </c>
      <c r="AH76" s="14">
        <v>33</v>
      </c>
      <c r="AI76" s="14">
        <v>33</v>
      </c>
      <c r="AJ76" s="14">
        <v>33</v>
      </c>
      <c r="AK76" s="14">
        <v>33</v>
      </c>
      <c r="AL76" s="14">
        <v>31</v>
      </c>
      <c r="AM76" s="14">
        <v>31</v>
      </c>
      <c r="AN76" s="14">
        <v>3</v>
      </c>
      <c r="AO76" s="14">
        <v>4</v>
      </c>
      <c r="AP76" s="14">
        <v>4</v>
      </c>
      <c r="AQ76" s="14">
        <v>4</v>
      </c>
      <c r="AR76" s="14">
        <v>4</v>
      </c>
      <c r="AS76" s="14">
        <v>0</v>
      </c>
      <c r="AT76" s="14">
        <v>0</v>
      </c>
      <c r="AU76" s="14">
        <v>0</v>
      </c>
      <c r="AV76" s="14">
        <v>0</v>
      </c>
      <c r="AW76" s="14">
        <v>2</v>
      </c>
      <c r="AX76" s="14">
        <v>2</v>
      </c>
      <c r="AY76" s="14">
        <v>0</v>
      </c>
      <c r="AZ76" s="14">
        <v>0</v>
      </c>
      <c r="BA76" s="14">
        <v>13</v>
      </c>
      <c r="BD76" s="33"/>
      <c r="BF76" s="14">
        <f>ROUND((INDEX(新战舰养成!S$6:S$18,通天塔!$J76+1)+INDEX(新战舰养成!D$6:D$18,通天塔!$J76+1)*(通天塔!$G76-1))*INDEX(战舰突破!$D$6:$D$18,通天塔!$M76+1),0)</f>
        <v>26699</v>
      </c>
      <c r="BG76" s="14">
        <f>ROUND((INDEX(新战舰养成!T$6:T$18,通天塔!$J76+1)+INDEX(新战舰养成!E$6:E$18,通天塔!$J76+1)*(通天塔!$G76-1))*INDEX(战舰突破!$D$6:$D$18,通天塔!$M76+1),0)</f>
        <v>213517</v>
      </c>
      <c r="BH76" s="14">
        <f>ROUND((INDEX(新战舰养成!U$6:U$18,通天塔!$J76+1)+INDEX(新战舰养成!F$6:F$18,通天塔!$J76+1)*(通天塔!$G76-1))*INDEX(战舰突破!$D$6:$D$18,通天塔!$M76+1),0)</f>
        <v>13452</v>
      </c>
      <c r="BI76" s="14">
        <f>ROUND((INDEX(新战舰养成!V$6:V$18,通天塔!$J76+1)+INDEX(新战舰养成!G$6:G$18,通天塔!$J76+1)*(通天塔!$G76-1))*INDEX(战舰突破!$D$6:$D$18,通天塔!$M76+1),0)</f>
        <v>390</v>
      </c>
      <c r="BJ76" s="14">
        <f>ROUND((INDEX(新战舰养成!W$6:W$18,通天塔!$J76+1)+INDEX(新战舰养成!H$6:H$18,通天塔!$J76+1)*(通天塔!$G76-1))*INDEX(战舰突破!$D$6:$D$18,通天塔!$M76+1),0)</f>
        <v>5</v>
      </c>
      <c r="BL76" s="14">
        <f>IF($H76&gt;0,ROUND((INDEX(新战舰养成!X$6:X$18,通天塔!$K76+1)+INDEX(新战舰养成!I$6:I$18,通天塔!$K76+1)*(通天塔!$H76-1))*INDEX(战舰突破!$D$6:$D$18,通天塔!$N76+1),0),0)</f>
        <v>27063</v>
      </c>
      <c r="BM76" s="14">
        <f>IF($H76&gt;0,ROUND((INDEX(新战舰养成!Y$6:Y$18,通天塔!$K76+1)+INDEX(新战舰养成!J$6:J$18,通天塔!$K76+1)*(通天塔!$H76-1))*INDEX(战舰突破!$D$6:$D$18,通天塔!$N76+1),0),0)</f>
        <v>0</v>
      </c>
      <c r="BN76" s="14">
        <f>IF($H76&gt;0,ROUND((INDEX(新战舰养成!Z$6:Z$18,通天塔!$K76+1)+INDEX(新战舰养成!K$6:K$18,通天塔!$K76+1)*(通天塔!$H76-1))*INDEX(战舰突破!$D$6:$D$18,通天塔!$N76+1),0),0)</f>
        <v>0</v>
      </c>
      <c r="BO76" s="14">
        <f>IF($H76&gt;0,ROUND((INDEX(新战舰养成!AA$6:AA$18,通天塔!$K76+1)+INDEX(新战舰养成!L$6:L$18,通天塔!$K76+1)*(通天塔!$H76-1))*INDEX(战舰突破!$D$6:$D$18,通天塔!$N76+1),0),0)</f>
        <v>266994</v>
      </c>
      <c r="BP76" s="14">
        <f>IF($H76&gt;0,ROUND((INDEX(新战舰养成!AB$6:AB$18,通天塔!$K76+1)+INDEX(新战舰养成!M$6:M$18,通天塔!$K76+1)*(通天塔!$H76-1))*INDEX(战舰突破!$D$6:$D$18,通天塔!$N76+1),0),0)</f>
        <v>5244</v>
      </c>
      <c r="BR76" s="14">
        <f>IF($I76&gt;0,ROUND((INDEX(新战舰养成!AC$6:AC$18,通天塔!$L76+1)+INDEX(新战舰养成!I$6:I$18,通天塔!$L76+1)*(通天塔!$I76-1))*INDEX(战舰突破!$D$6:$D$18,通天塔!$O76+1),0),0)</f>
        <v>27453</v>
      </c>
      <c r="BS76" s="14">
        <f>IF($I76&gt;0,ROUND((INDEX(新战舰养成!AD$6:AD$18,通天塔!$L76+1)+INDEX(新战舰养成!J$6:J$18,通天塔!$L76+1)*(通天塔!$I76-1))*INDEX(战舰突破!$D$6:$D$18,通天塔!$O76+1),0),0)</f>
        <v>0</v>
      </c>
      <c r="BT76" s="14">
        <f>IF($I76&gt;0,ROUND((INDEX(新战舰养成!AE$6:AE$18,通天塔!$L76+1)+INDEX(新战舰养成!K$6:K$18,通天塔!$L76+1)*(通天塔!$I76-1))*INDEX(战舰突破!$D$6:$D$18,通天塔!$O76+1),0),0)</f>
        <v>0</v>
      </c>
      <c r="BU76" s="14">
        <f>IF($I76&gt;0,ROUND((INDEX(新战舰养成!AF$6:AF$18,通天塔!$L76+1)+INDEX(新战舰养成!L$6:L$18,通天塔!$L76+1)*(通天塔!$I76-1))*INDEX(战舰突破!$D$6:$D$18,通天塔!$O76+1),0),0)</f>
        <v>195767</v>
      </c>
      <c r="BV76" s="14">
        <f>IF($I76&gt;0,ROUND((INDEX(新战舰养成!AG$6:AG$18,通天塔!$L76+1)+INDEX(新战舰养成!M$6:M$18,通天塔!$L76+1)*(通天塔!$I76-1))*INDEX(战舰突破!$D$6:$D$18,通天塔!$O76+1),0),0)</f>
        <v>6958</v>
      </c>
      <c r="BY76" s="14">
        <f>(INDEX(装备数值!$C$13:$G$116,通天塔!$P76*8+1,BY$2)+INDEX(装备数值!$C$13:$G$116,通天塔!$Q76*8+2,BY$2)+INDEX(装备数值!$C$13:$G$116,通天塔!$S76*8+3,BY$2)+INDEX(装备数值!$C$13:$G$116,通天塔!$R76*8+4,BY$2)+INDEX(装备数值!$C$13:$G$116,通天塔!$T76*8+5,BY$2)+INDEX(装备数值!$C$13:$G$116,通天塔!$U76*8+6,BY$2)+INDEX(装备数值!$C$13:$G$116,通天塔!$V76*8+7,BY$2)+INDEX(装备数值!$C$13:$G$116,通天塔!$W76*8+8,BY$2))</f>
        <v>11175</v>
      </c>
      <c r="BZ76" s="14">
        <f>(INDEX(装备数值!$C$13:$G$116,通天塔!$P76*8+1,BZ$2)+INDEX(装备数值!$C$13:$G$116,通天塔!$Q76*8+2,BZ$2)+INDEX(装备数值!$C$13:$G$116,通天塔!$S76*8+3,BZ$2)+INDEX(装备数值!$C$13:$G$116,通天塔!$R76*8+4,BZ$2)+INDEX(装备数值!$C$13:$G$116,通天塔!$T76*8+5,BZ$2)+INDEX(装备数值!$C$13:$G$116,通天塔!$U76*8+6,BZ$2)+INDEX(装备数值!$C$13:$G$116,通天塔!$V76*8+7,BZ$2)+INDEX(装备数值!$C$13:$G$116,通天塔!$W76*8+8,BZ$2))</f>
        <v>124875</v>
      </c>
      <c r="CA76" s="14">
        <f>(INDEX(装备数值!$C$13:$G$116,通天塔!$P76*8+1,CA$2)+INDEX(装备数值!$C$13:$G$116,通天塔!$Q76*8+2,CA$2)+INDEX(装备数值!$C$13:$G$116,通天塔!$S76*8+3,CA$2)+INDEX(装备数值!$C$13:$G$116,通天塔!$R76*8+4,CA$2)+INDEX(装备数值!$C$13:$G$116,通天塔!$T76*8+5,CA$2)+INDEX(装备数值!$C$13:$G$116,通天塔!$U76*8+6,CA$2)+INDEX(装备数值!$C$13:$G$116,通天塔!$V76*8+7,CA$2)+INDEX(装备数值!$C$13:$G$116,通天塔!$W76*8+8,CA$2))</f>
        <v>7650</v>
      </c>
      <c r="CB76" s="14">
        <f>(INDEX(装备数值!$C$13:$G$116,通天塔!$P76*8+1,CB$2)+INDEX(装备数值!$C$13:$G$116,通天塔!$Q76*8+2,CB$2)+INDEX(装备数值!$C$13:$G$116,通天塔!$S76*8+3,CB$2)+INDEX(装备数值!$C$13:$G$116,通天塔!$R76*8+4,CB$2)+INDEX(装备数值!$C$13:$G$116,通天塔!$T76*8+5,CB$2)+INDEX(装备数值!$C$13:$G$116,通天塔!$U76*8+6,CB$2)+INDEX(装备数值!$C$13:$G$116,通天塔!$V76*8+7,CB$2)+INDEX(装备数值!$C$13:$G$116,通天塔!$W76*8+8,CB$2))</f>
        <v>180000</v>
      </c>
      <c r="CC76" s="14">
        <f>(INDEX(装备数值!$C$13:$G$116,通天塔!$P76*8+1,CC$2)+INDEX(装备数值!$C$13:$G$116,通天塔!$Q76*8+2,CC$2)+INDEX(装备数值!$C$13:$G$116,通天塔!$S76*8+3,CC$2)+INDEX(装备数值!$C$13:$G$116,通天塔!$R76*8+4,CC$2)+INDEX(装备数值!$C$13:$G$116,通天塔!$T76*8+5,CC$2)+INDEX(装备数值!$C$13:$G$116,通天塔!$U76*8+6,CC$2)+INDEX(装备数值!$C$13:$G$116,通天塔!$V76*8+7,CC$2)+INDEX(装备数值!$C$13:$G$116,通天塔!$W76*8+8,CC$2))</f>
        <v>2900</v>
      </c>
      <c r="CF76" s="14">
        <f>INDEX(装备数值!$I$13:$M$116,通天塔!$P76*8+1,CF$2)*$X76+INDEX(装备数值!$I$13:$M$116,通天塔!$Q76*8+2,CF$2)*$Y76+INDEX(装备数值!$I$13:$M$116,通天塔!$S76*8+3,CF$2)*$Z76+INDEX(装备数值!$I$13:$M$116,通天塔!$R76*8+4,CF$2)*$AA76+INDEX(装备数值!$I$13:$M$116,通天塔!$T76*8+5,CF$2)*$AB76+INDEX(装备数值!$I$13:$M$116,通天塔!$U76*8+6,CF$2)*$AC76+INDEX(装备数值!$I$13:$M$116,通天塔!$V76*8+7,CF$2)*$AD76+INDEX(装备数值!$I$13:$M$116,通天塔!$W76*8+8,CF$2)*$AE76</f>
        <v>35760</v>
      </c>
      <c r="CG76" s="14">
        <f>INDEX(装备数值!$I$13:$M$116,通天塔!$P76*8+1,CG$2)*$X76+INDEX(装备数值!$I$13:$M$116,通天塔!$Q76*8+2,CG$2)*$Y76+INDEX(装备数值!$I$13:$M$116,通天塔!$S76*8+3,CG$2)*$Z76+INDEX(装备数值!$I$13:$M$116,通天塔!$R76*8+4,CG$2)*$AA76+INDEX(装备数值!$I$13:$M$116,通天塔!$T76*8+5,CG$2)*$AB76+INDEX(装备数值!$I$13:$M$116,通天塔!$U76*8+6,CG$2)*$AC76+INDEX(装备数值!$I$13:$M$116,通天塔!$V76*8+7,CG$2)*$AD76+INDEX(装备数值!$I$13:$M$116,通天塔!$W76*8+8,CG$2)*$AE76</f>
        <v>313200</v>
      </c>
      <c r="CH76" s="14">
        <f>INDEX(装备数值!$I$13:$M$116,通天塔!$P76*8+1,CH$2)*$X76+INDEX(装备数值!$I$13:$M$116,通天塔!$Q76*8+2,CH$2)*$Y76+INDEX(装备数值!$I$13:$M$116,通天塔!$S76*8+3,CH$2)*$Z76+INDEX(装备数值!$I$13:$M$116,通天塔!$R76*8+4,CH$2)*$AA76+INDEX(装备数值!$I$13:$M$116,通天塔!$T76*8+5,CH$2)*$AB76+INDEX(装备数值!$I$13:$M$116,通天塔!$U76*8+6,CH$2)*$AC76+INDEX(装备数值!$I$13:$M$116,通天塔!$V76*8+7,CH$2)*$AD76+INDEX(装备数值!$I$13:$M$116,通天塔!$W76*8+8,CH$2)*$AE76</f>
        <v>20160</v>
      </c>
      <c r="CI76" s="14">
        <f>INDEX(装备数值!$I$13:$M$116,通天塔!$P76*8+1,CI$2)*$X76+INDEX(装备数值!$I$13:$M$116,通天塔!$Q76*8+2,CI$2)*$Y76+INDEX(装备数值!$I$13:$M$116,通天塔!$S76*8+3,CI$2)*$Z76+INDEX(装备数值!$I$13:$M$116,通天塔!$R76*8+4,CI$2)*$AA76+INDEX(装备数值!$I$13:$M$116,通天塔!$T76*8+5,CI$2)*$AB76+INDEX(装备数值!$I$13:$M$116,通天塔!$U76*8+6,CI$2)*$AC76+INDEX(装备数值!$I$13:$M$116,通天塔!$V76*8+7,CI$2)*$AD76+INDEX(装备数值!$I$13:$M$116,通天塔!$W76*8+8,CI$2)*$AE76</f>
        <v>432000</v>
      </c>
      <c r="CJ76" s="14">
        <f>INDEX(装备数值!$I$13:$M$116,通天塔!$P76*8+1,CJ$2)*$X76+INDEX(装备数值!$I$13:$M$116,通天塔!$Q76*8+2,CJ$2)*$Y76+INDEX(装备数值!$I$13:$M$116,通天塔!$S76*8+3,CJ$2)*$Z76+INDEX(装备数值!$I$13:$M$116,通天塔!$R76*8+4,CJ$2)*$AA76+INDEX(装备数值!$I$13:$M$116,通天塔!$T76*8+5,CJ$2)*$AB76+INDEX(装备数值!$I$13:$M$116,通天塔!$U76*8+6,CJ$2)*$AC76+INDEX(装备数值!$I$13:$M$116,通天塔!$V76*8+7,CJ$2)*$AD76+INDEX(装备数值!$I$13:$M$116,通天塔!$W76*8+8,CJ$2)*$AE76</f>
        <v>7680</v>
      </c>
      <c r="CM76" s="14">
        <f>INDEX(装备数值!$X$13:$AH$116,$P76*8+1,CM$2)*$AF76+INDEX(装备数值!$X$13:$AH$116,$Q76*8+2,CM$2)*$AG76+INDEX(装备数值!$X$13:$AH$116,$S76*8+3,CM$2)*$AH76+INDEX(装备数值!$X$13:$AH$116,$R76*8+4,CM$2)*$AI76+INDEX(装备数值!$X$13:$AH$116,$T76*8+5,CM$2)*$AJ76+INDEX(装备数值!$X$13:$AH$116,$U76*8+6,CM$2)*$AK76+INDEX(装备数值!$X$13:$AH$116,$V76*8+7,CM$2)*$AL76+INDEX(装备数值!$X$13:$AH$116,$W76*8+8,CM$2)*$AM76</f>
        <v>13950</v>
      </c>
      <c r="CN76" s="14">
        <f>INDEX(装备数值!$X$13:$AH$116,$P76*8+1,CN$2)*$AF76+INDEX(装备数值!$X$13:$AH$116,$Q76*8+2,CN$2)*$AG76+INDEX(装备数值!$X$13:$AH$116,$S76*8+3,CN$2)*$AH76+INDEX(装备数值!$X$13:$AH$116,$R76*8+4,CN$2)*$AI76+INDEX(装备数值!$X$13:$AH$116,$T76*8+5,CN$2)*$AJ76+INDEX(装备数值!$X$13:$AH$116,$U76*8+6,CN$2)*$AK76+INDEX(装备数值!$X$13:$AH$116,$V76*8+7,CN$2)*$AL76+INDEX(装备数值!$X$13:$AH$116,$W76*8+8,CN$2)*$AM76</f>
        <v>114172</v>
      </c>
      <c r="CO76" s="14">
        <f>INDEX(装备数值!$X$13:$AH$116,$P76*8+1,CO$2)*$AF76+INDEX(装备数值!$X$13:$AH$116,$Q76*8+2,CO$2)*$AG76+INDEX(装备数值!$X$13:$AH$116,$S76*8+3,CO$2)*$AH76+INDEX(装备数值!$X$13:$AH$116,$R76*8+4,CO$2)*$AI76+INDEX(装备数值!$X$13:$AH$116,$T76*8+5,CO$2)*$AJ76+INDEX(装备数值!$X$13:$AH$116,$U76*8+6,CO$2)*$AK76+INDEX(装备数值!$X$13:$AH$116,$V76*8+7,CO$2)*$AL76+INDEX(装备数值!$X$13:$AH$116,$W76*8+8,CO$2)*$AM76</f>
        <v>8250</v>
      </c>
      <c r="CP76" s="14">
        <f>INDEX(装备数值!$X$13:$AH$116,$P76*8+1,CP$2)*$AF76+INDEX(装备数值!$X$13:$AH$116,$Q76*8+2,CP$2)*$AG76+INDEX(装备数值!$X$13:$AH$116,$S76*8+3,CP$2)*$AH76+INDEX(装备数值!$X$13:$AH$116,$R76*8+4,CP$2)*$AI76+INDEX(装备数值!$X$13:$AH$116,$T76*8+5,CP$2)*$AJ76+INDEX(装备数值!$X$13:$AH$116,$U76*8+6,CP$2)*$AK76+INDEX(装备数值!$X$13:$AH$116,$V76*8+7,CP$2)*$AL76+INDEX(装备数值!$X$13:$AH$116,$W76*8+8,CP$2)*$AM76</f>
        <v>141750</v>
      </c>
      <c r="CQ76" s="14">
        <f>INDEX(装备数值!$X$13:$AH$116,$P76*8+1,CQ$2)*$AF76+INDEX(装备数值!$X$13:$AH$116,$Q76*8+2,CQ$2)*$AG76+INDEX(装备数值!$X$13:$AH$116,$S76*8+3,CQ$2)*$AH76+INDEX(装备数值!$X$13:$AH$116,$R76*8+4,CQ$2)*$AI76+INDEX(装备数值!$X$13:$AH$116,$T76*8+5,CQ$2)*$AJ76+INDEX(装备数值!$X$13:$AH$116,$U76*8+6,CQ$2)*$AK76+INDEX(装备数值!$X$13:$AH$116,$V76*8+7,CQ$2)*$AL76+INDEX(装备数值!$X$13:$AH$116,$W76*8+8,CQ$2)*$AM76</f>
        <v>3300</v>
      </c>
      <c r="CR76" s="14">
        <f>INDEX(装备数值!$X$13:$AH$116,$P76*8+1,CR$2)*$AF76+INDEX(装备数值!$X$13:$AH$116,$Q76*8+2,CR$2)*$AG76+INDEX(装备数值!$X$13:$AH$116,$S76*8+3,CR$2)*$AH76+INDEX(装备数值!$X$13:$AH$116,$R76*8+4,CR$2)*$AI76+INDEX(装备数值!$X$13:$AH$116,$T76*8+5,CR$2)*$AJ76+INDEX(装备数值!$X$13:$AH$116,$U76*8+6,CR$2)*$AK76+INDEX(装备数值!$X$13:$AH$116,$V76*8+7,CR$2)*$AL76+INDEX(装备数值!$X$13:$AH$116,$W76*8+8,CR$2)*$AM76</f>
        <v>11834</v>
      </c>
      <c r="CS76" s="14">
        <f>INDEX(装备数值!$X$13:$AH$116,$P76*8+1,CS$2)*$AF76+INDEX(装备数值!$X$13:$AH$116,$Q76*8+2,CS$2)*$AG76+INDEX(装备数值!$X$13:$AH$116,$S76*8+3,CS$2)*$AH76+INDEX(装备数值!$X$13:$AH$116,$R76*8+4,CS$2)*$AI76+INDEX(装备数值!$X$13:$AH$116,$T76*8+5,CS$2)*$AJ76+INDEX(装备数值!$X$13:$AH$116,$U76*8+6,CS$2)*$AK76+INDEX(装备数值!$X$13:$AH$116,$V76*8+7,CS$2)*$AL76+INDEX(装备数值!$X$13:$AH$116,$W76*8+8,CS$2)*$AM76</f>
        <v>12375</v>
      </c>
      <c r="CT76" s="14">
        <f>INDEX(装备数值!$X$13:$AH$116,$P76*8+1,CT$2)*$AF76+INDEX(装备数值!$X$13:$AH$116,$Q76*8+2,CT$2)*$AG76+INDEX(装备数值!$X$13:$AH$116,$S76*8+3,CT$2)*$AH76+INDEX(装备数值!$X$13:$AH$116,$R76*8+4,CT$2)*$AI76+INDEX(装备数值!$X$13:$AH$116,$T76*8+5,CT$2)*$AJ76+INDEX(装备数值!$X$13:$AH$116,$U76*8+6,CT$2)*$AK76+INDEX(装备数值!$X$13:$AH$116,$V76*8+7,CT$2)*$AL76+INDEX(装备数值!$X$13:$AH$116,$W76*8+8,CT$2)*$AM76</f>
        <v>11834</v>
      </c>
      <c r="CU76" s="14">
        <f>INDEX(装备数值!$X$13:$AH$116,$P76*8+1,CU$2)*$AF76+INDEX(装备数值!$X$13:$AH$116,$Q76*8+2,CU$2)*$AG76+INDEX(装备数值!$X$13:$AH$116,$S76*8+3,CU$2)*$AH76+INDEX(装备数值!$X$13:$AH$116,$R76*8+4,CU$2)*$AI76+INDEX(装备数值!$X$13:$AH$116,$T76*8+5,CU$2)*$AJ76+INDEX(装备数值!$X$13:$AH$116,$U76*8+6,CU$2)*$AK76+INDEX(装备数值!$X$13:$AH$116,$V76*8+7,CU$2)*$AL76+INDEX(装备数值!$X$13:$AH$116,$W76*8+8,CU$2)*$AM76</f>
        <v>12375</v>
      </c>
      <c r="CV76" s="14">
        <f>INDEX(装备数值!$X$13:$AH$116,$P76*8+1,CV$2)*$AF76+INDEX(装备数值!$X$13:$AH$116,$Q76*8+2,CV$2)*$AG76+INDEX(装备数值!$X$13:$AH$116,$S76*8+3,CV$2)*$AH76+INDEX(装备数值!$X$13:$AH$116,$R76*8+4,CV$2)*$AI76+INDEX(装备数值!$X$13:$AH$116,$T76*8+5,CV$2)*$AJ76+INDEX(装备数值!$X$13:$AH$116,$U76*8+6,CV$2)*$AK76+INDEX(装备数值!$X$13:$AH$116,$V76*8+7,CV$2)*$AL76+INDEX(装备数值!$X$13:$AH$116,$W76*8+8,CV$2)*$AM76</f>
        <v>31</v>
      </c>
      <c r="CW76" s="14">
        <f>INDEX(装备数值!$X$13:$AH$116,$P76*8+1,CW$2)*$AF76+INDEX(装备数值!$X$13:$AH$116,$Q76*8+2,CW$2)*$AG76+INDEX(装备数值!$X$13:$AH$116,$S76*8+3,CW$2)*$AH76+INDEX(装备数值!$X$13:$AH$116,$R76*8+4,CW$2)*$AI76+INDEX(装备数值!$X$13:$AH$116,$T76*8+5,CW$2)*$AJ76+INDEX(装备数值!$X$13:$AH$116,$U76*8+6,CW$2)*$AK76+INDEX(装备数值!$X$13:$AH$116,$V76*8+7,CW$2)*$AL76+INDEX(装备数值!$X$13:$AH$116,$W76*8+8,CW$2)*$AM76</f>
        <v>31</v>
      </c>
      <c r="CY76" s="14">
        <f>INDEX(装备数值!$AN$17:$AN$117,MATCH(MIN($X76:$AE76),装备数值!$AO$17:$AO$117,1))</f>
        <v>24</v>
      </c>
      <c r="CZ76" s="14">
        <f>IF(COUNTIF($P76:$W76,"&gt;"&amp;0)=8,INDEX(装备数值!AR$17:AR$117,$CY76+1),0)</f>
        <v>5760</v>
      </c>
      <c r="DA76" s="14">
        <f>IF(COUNTIF($P76:$W76,"&gt;"&amp;0)=8,INDEX(装备数值!AS$17:AS$117,$CY76+1),0)</f>
        <v>43200</v>
      </c>
      <c r="DB76" s="14">
        <f>IF(COUNTIF($P76:$W76,"&gt;"&amp;0)=8,INDEX(装备数值!AT$17:AT$117,$CY76+1),0)</f>
        <v>2880</v>
      </c>
      <c r="DC76" s="14">
        <f>IF(COUNTIF($P76:$W76,"&gt;"&amp;0)=8,INDEX(装备数值!AU$17:AU$117,$CY76+1),0)</f>
        <v>57600</v>
      </c>
      <c r="DD76" s="14">
        <f>IF(COUNTIF($P76:$W76,"&gt;"&amp;0)=8,INDEX(装备数值!AV$17:AV$117,$CY76+1),0)</f>
        <v>1104</v>
      </c>
      <c r="DF76" s="14">
        <f>INDEX(装备数值!$AY$17:$AY$77,MATCH(MIN($AF76:$AM76),装备数值!$AZ$17:$AZ$77,1))</f>
        <v>15</v>
      </c>
      <c r="DG76" s="26">
        <f>INDEX(装备数值!BA$17:BA$77,通天塔!DF76+1)</f>
        <v>0.15</v>
      </c>
      <c r="DH76" s="26">
        <f>INDEX(装备数值!BA$17:BA$77,通天塔!DF76+1)</f>
        <v>0.15</v>
      </c>
      <c r="DJ76" s="14">
        <f t="shared" si="134"/>
        <v>23</v>
      </c>
      <c r="DK76" s="14">
        <f>VLOOKUP(DJ76,军阶与晶片数值!$W$6:$X$27,2)</f>
        <v>5</v>
      </c>
      <c r="DL76" s="14">
        <f>INDEX(军阶与晶片数值!Y$6:Y$27,$DK76+1)</f>
        <v>500</v>
      </c>
      <c r="DM76" s="14">
        <f>INDEX(军阶与晶片数值!Z$6:Z$27,$DK76+1)</f>
        <v>500</v>
      </c>
      <c r="DN76" s="14">
        <f>INDEX(军阶与晶片数值!AA$6:AA$27,$DK76+1)</f>
        <v>500</v>
      </c>
      <c r="DO76" s="14">
        <f>INDEX(军阶与晶片数值!AB$6:AB$27,$DK76+1)</f>
        <v>500</v>
      </c>
      <c r="DP76" s="29">
        <f>INDEX(军阶与晶片数值!AC$6:AC$27,$DK76+1)</f>
        <v>30</v>
      </c>
      <c r="DQ76" s="29">
        <f>INDEX(军阶与晶片数值!AD$6:AD$27,$DK76+1)</f>
        <v>15</v>
      </c>
      <c r="DS76" s="26">
        <f>INDEX(军阶与晶片数值!I$6:I$16,AN76+1)</f>
        <v>6.5000000000000002E-2</v>
      </c>
      <c r="DT76" s="26">
        <f>INDEX(军阶与晶片数值!M$6:M$16,AO76+1)</f>
        <v>0.15</v>
      </c>
      <c r="DU76" s="26">
        <f>INDEX(军阶与晶片数值!J$6:J$16,AP76+1)</f>
        <v>0.15</v>
      </c>
      <c r="DV76" s="26">
        <f>INDEX(军阶与晶片数值!K$6:K$16,AQ76+1)</f>
        <v>0.3</v>
      </c>
      <c r="DW76" s="26">
        <f>INDEX(军阶与晶片数值!L$6:L$16,AR76+1)</f>
        <v>0.3</v>
      </c>
      <c r="DX76" s="28">
        <f>INDEX(军阶与晶片数值!N$6:N$16,AS76+1)</f>
        <v>0</v>
      </c>
      <c r="DY76" s="28">
        <f>INDEX(军阶与晶片数值!O$6:O$16,AT76+1)</f>
        <v>0</v>
      </c>
      <c r="DZ76" s="28">
        <f>INDEX(军阶与晶片数值!P$6:P$16,AU76+1)</f>
        <v>0</v>
      </c>
      <c r="EA76" s="28">
        <f>INDEX(军阶与晶片数值!Q$6:Q$16,AV76+1)</f>
        <v>0</v>
      </c>
      <c r="EB76" s="26">
        <f>INDEX(军阶与晶片数值!R$6:R$16,AW76+1)</f>
        <v>0.06</v>
      </c>
      <c r="EC76" s="26">
        <f>INDEX(军阶与晶片数值!S$6:S$16,AX76+1)</f>
        <v>0.06</v>
      </c>
      <c r="ED76" s="26">
        <f>INDEX(军阶与晶片数值!T$6:T$16,AY76+1)</f>
        <v>0</v>
      </c>
      <c r="EE76" s="26">
        <f>INDEX(军阶与晶片数值!U$6:U$16,AZ76+1)</f>
        <v>0</v>
      </c>
      <c r="EG76" s="26">
        <f>INDEX(军阶与晶片数值!$C$6:$C$36,通天塔!$BA76+1)</f>
        <v>0.65</v>
      </c>
      <c r="EH76" s="26">
        <f>INDEX(军阶与晶片数值!$C$6:$C$36,通天塔!$BA76+1)</f>
        <v>0.65</v>
      </c>
      <c r="EI76" s="26">
        <f>INDEX(军阶与晶片数值!$C$6:$C$36,通天塔!$BA76+1)</f>
        <v>0.65</v>
      </c>
      <c r="EJ76" s="26">
        <f>INDEX(军阶与晶片数值!$C$6:$C$36,通天塔!$BA76+1)</f>
        <v>0.65</v>
      </c>
      <c r="EK76" s="26">
        <f>INDEX(军阶与晶片数值!$C$6:$C$36,通天塔!$BA76+1)</f>
        <v>0.65</v>
      </c>
      <c r="EM76" s="14">
        <f>INDEX(战舰突破!$H$6:$H$18,通天塔!$J76+1)+INDEX(战舰突破!$H$23:$H$35,通天塔!$K76+1)+INDEX(战舰突破!$H$40:$H$52,通天塔!$L76+1)</f>
        <v>200</v>
      </c>
      <c r="EN76" s="14">
        <f>INDEX(战舰突破!$I$6:$I$18,通天塔!$J76+1)+INDEX(战舰突破!$I$23:$I$35,通天塔!$K76+1)+INDEX(战舰突破!$I$40:$I$52,通天塔!$L76+1)</f>
        <v>200</v>
      </c>
      <c r="EO76" s="14">
        <f>INDEX(战舰突破!$J$6:$J$18,通天塔!$J76+1)+INDEX(战舰突破!$J$23:$J$35,通天塔!$K76+1)+INDEX(战舰突破!$J$40:$J$52,通天塔!$L76+1)</f>
        <v>0</v>
      </c>
      <c r="EP76" s="14">
        <f>INDEX(战舰突破!$K$6:$K$18,通天塔!$J76+1)+INDEX(战舰突破!$K$23:$K$35,通天塔!$K76+1)+INDEX(战舰突破!$K$40:$K$52,通天塔!$L76+1)</f>
        <v>0</v>
      </c>
      <c r="EQ76" s="14">
        <f>INDEX(战舰突破!$L$6:$L$18,通天塔!$J76+1)+INDEX(战舰突破!$L$23:$L$35,通天塔!$K76+1)+INDEX(战舰突破!$L$40:$L$52,通天塔!$L76+1)</f>
        <v>200</v>
      </c>
      <c r="ER76" s="18">
        <f>INDEX(战舰突破!$N$6:$N$18,通天塔!$J76+1)+INDEX(战舰突破!$N$23:$N$35,通天塔!$K76+1)+INDEX(战舰突破!$N$40:$N$52,通天塔!$L76+1)</f>
        <v>0</v>
      </c>
      <c r="ES76" s="18">
        <f>INDEX(战舰突破!$O$6:$O$18,通天塔!$J76+1)+INDEX(战舰突破!$O$23:$O$35,通天塔!$K76+1)+INDEX(战舰突破!$O$40:$O$52,通天塔!$L76+1)</f>
        <v>0</v>
      </c>
      <c r="ET76" s="18">
        <f>INDEX(战舰突破!$P$6:$P$18,通天塔!$J76+1)+INDEX(战舰突破!$P$23:$P$35,通天塔!$K76+1)+INDEX(战舰突破!$P$40:$P$52,通天塔!$L76+1)</f>
        <v>0</v>
      </c>
      <c r="EU76" s="18">
        <f>INDEX(战舰突破!$Q$6:$Q$18,通天塔!$J76+1)+INDEX(战舰突破!$Q$23:$Q$35,通天塔!$K76+1)+INDEX(战舰突破!$Q$40:$Q$52,通天塔!$L76+1)</f>
        <v>0</v>
      </c>
      <c r="EV76" s="18">
        <f>INDEX(战舰突破!$R$6:$R$18,通天塔!$J76+1)+INDEX(战舰突破!$R$23:$R$35,通天塔!$K76+1)+INDEX(战舰突破!$R$40:$R$52,通天塔!$L76+1)</f>
        <v>0</v>
      </c>
      <c r="EW76" s="18">
        <f>INDEX(战舰突破!$M$6:$M$18,通天塔!$J76+1)+INDEX(战舰突破!$M$23:$M$35,通天塔!$K76+1)+INDEX(战舰突破!$M$40:$M$52,通天塔!$L76+1)</f>
        <v>0.2</v>
      </c>
      <c r="EX76" s="22">
        <f>INDEX(战舰突破!$W$6:$W$18,通天塔!$J76+1)+INDEX(战舰突破!$W$23:$W$35,通天塔!$K76+1)+INDEX(战舰突破!$W$40:$W$52,通天塔!$L76+1)</f>
        <v>0.5</v>
      </c>
      <c r="FA76" s="14">
        <f>INDEX(战舰突破!$S$6:$S$18,通天塔!$J76+1)</f>
        <v>0</v>
      </c>
      <c r="FB76" s="14">
        <f>INDEX(战舰突破!$T$6:$T$18,通天塔!$J76+1)</f>
        <v>0.5</v>
      </c>
      <c r="FC76" s="14">
        <f>INDEX(战舰突破!$U$6:$U$18,通天塔!$J76+1)</f>
        <v>0.1</v>
      </c>
      <c r="FD76" s="14">
        <f>INDEX(战舰突破!$V$6:$V$18,通天塔!$J76+1)</f>
        <v>0</v>
      </c>
      <c r="FE76" s="14">
        <f>INDEX(战舰突破!$X$6:$X$18,通天塔!$J76+1)</f>
        <v>6</v>
      </c>
      <c r="FG76" s="14">
        <f>INDEX(战舰突破!$S$23:$S$35,通天塔!$J76+1)</f>
        <v>0.6</v>
      </c>
      <c r="FH76" s="14">
        <f>INDEX(战舰突破!$T$23:$T$35,通天塔!$J76+1)</f>
        <v>0.25</v>
      </c>
      <c r="FI76" s="14">
        <f>INDEX(战舰突破!$U$23:$U$35,通天塔!$J76+1)</f>
        <v>0.1</v>
      </c>
      <c r="FJ76" s="14">
        <f>INDEX(战舰突破!$V$23:$V$35,通天塔!$J76+1)</f>
        <v>0</v>
      </c>
      <c r="FK76" s="14">
        <f>INDEX(战舰突破!$X$23:$X$35,通天塔!$J76+1)</f>
        <v>90</v>
      </c>
      <c r="FM76" s="14">
        <f>INDEX(战舰突破!$S$40:$S$52,通天塔!$J76+1)</f>
        <v>0.6</v>
      </c>
      <c r="FN76" s="14">
        <f>INDEX(战舰突破!$T$40:$T$52,通天塔!$J76+1)</f>
        <v>0.25</v>
      </c>
      <c r="FO76" s="14">
        <f>INDEX(战舰突破!$U$40:$U$52,通天塔!$J76+1)</f>
        <v>0.1</v>
      </c>
      <c r="FP76" s="14">
        <f>INDEX(战舰突破!$V$40:$V$52,通天塔!$J76+1)</f>
        <v>0</v>
      </c>
      <c r="FQ76" s="14">
        <f>INDEX(战舰突破!$X$40:$X$52,通天塔!$J76+1)</f>
        <v>150</v>
      </c>
      <c r="FT76" s="14">
        <f t="shared" si="135"/>
        <v>164380</v>
      </c>
      <c r="FU76" s="14">
        <f t="shared" si="136"/>
        <v>165019</v>
      </c>
      <c r="FV76" s="14">
        <f t="shared" si="137"/>
        <v>165705</v>
      </c>
      <c r="FW76" s="14">
        <f t="shared" si="138"/>
        <v>1535009</v>
      </c>
      <c r="FX76" s="14">
        <f t="shared" si="139"/>
        <v>99793</v>
      </c>
      <c r="FY76" s="14">
        <f t="shared" si="140"/>
        <v>2733804</v>
      </c>
      <c r="FZ76" s="14">
        <f t="shared" si="141"/>
        <v>58324</v>
      </c>
      <c r="GA76" s="28">
        <f t="shared" si="142"/>
        <v>12334</v>
      </c>
      <c r="GB76" s="28">
        <f t="shared" si="143"/>
        <v>12875</v>
      </c>
      <c r="GC76" s="28">
        <f t="shared" si="144"/>
        <v>12334</v>
      </c>
      <c r="GD76" s="28">
        <f t="shared" si="145"/>
        <v>12875</v>
      </c>
      <c r="GE76" s="28">
        <f t="shared" si="146"/>
        <v>1.2189999999999999</v>
      </c>
      <c r="GF76" s="28">
        <f t="shared" si="147"/>
        <v>1.2189999999999999</v>
      </c>
      <c r="GG76" s="28">
        <f t="shared" si="148"/>
        <v>0</v>
      </c>
      <c r="GH76" s="28">
        <f t="shared" si="149"/>
        <v>24.065000000000001</v>
      </c>
      <c r="GI76" s="14">
        <f t="shared" si="150"/>
        <v>1</v>
      </c>
      <c r="GJ76" s="14">
        <f t="shared" si="151"/>
        <v>1.6</v>
      </c>
      <c r="GK76" s="14">
        <f t="shared" si="152"/>
        <v>1.6</v>
      </c>
      <c r="GL76" s="18">
        <f t="shared" si="153"/>
        <v>1.7</v>
      </c>
      <c r="GM76" s="18">
        <f t="shared" si="154"/>
        <v>1.45</v>
      </c>
      <c r="GN76" s="18">
        <f t="shared" si="155"/>
        <v>1.45</v>
      </c>
      <c r="GO76" s="29">
        <f t="shared" si="156"/>
        <v>12484</v>
      </c>
      <c r="GP76" s="29">
        <f t="shared" si="156"/>
        <v>12784</v>
      </c>
      <c r="GQ76" s="29">
        <f t="shared" si="156"/>
        <v>12784</v>
      </c>
      <c r="GR76" s="26">
        <f t="shared" si="157"/>
        <v>0.1</v>
      </c>
      <c r="GS76" s="26">
        <f t="shared" si="158"/>
        <v>0.1</v>
      </c>
      <c r="GT76" s="26">
        <f t="shared" si="159"/>
        <v>0.1</v>
      </c>
      <c r="GU76" s="14">
        <f t="shared" si="160"/>
        <v>2</v>
      </c>
      <c r="GV76" s="14">
        <f t="shared" si="161"/>
        <v>2</v>
      </c>
      <c r="GW76" s="14">
        <f t="shared" si="162"/>
        <v>2</v>
      </c>
      <c r="GX76" s="14">
        <f t="shared" si="163"/>
        <v>6</v>
      </c>
      <c r="GY76" s="14">
        <f t="shared" si="164"/>
        <v>90</v>
      </c>
      <c r="GZ76" s="14">
        <f t="shared" si="165"/>
        <v>150</v>
      </c>
      <c r="HA76">
        <v>72</v>
      </c>
      <c r="HB76" s="14">
        <f t="shared" si="166"/>
        <v>25636219</v>
      </c>
      <c r="HD76" s="14">
        <f t="shared" si="167"/>
        <v>199586</v>
      </c>
      <c r="HE76" s="14">
        <f t="shared" si="168"/>
        <v>82160</v>
      </c>
      <c r="HF76" s="29">
        <f t="shared" si="169"/>
        <v>12360</v>
      </c>
      <c r="HG76" s="29">
        <f t="shared" si="170"/>
        <v>8697</v>
      </c>
      <c r="HH76" s="29">
        <f t="shared" si="171"/>
        <v>8988</v>
      </c>
      <c r="HI76" s="29">
        <f t="shared" si="172"/>
        <v>8767</v>
      </c>
      <c r="HJ76" s="14">
        <f t="shared" si="173"/>
        <v>1.2189999999999999</v>
      </c>
      <c r="HK76" s="14">
        <f t="shared" si="174"/>
        <v>1.2189999999999999</v>
      </c>
      <c r="HL76" s="14">
        <f t="shared" si="175"/>
        <v>49510</v>
      </c>
      <c r="HM76" s="14">
        <f t="shared" si="176"/>
        <v>75026</v>
      </c>
      <c r="HN76" s="26">
        <f t="shared" si="177"/>
        <v>0.36046449259815488</v>
      </c>
      <c r="HO76" s="26">
        <f t="shared" si="178"/>
        <v>0.69555549776344527</v>
      </c>
      <c r="HP76" s="29">
        <f t="shared" si="179"/>
        <v>18420</v>
      </c>
      <c r="HQ76" s="29">
        <f t="shared" si="180"/>
        <v>76053</v>
      </c>
      <c r="HR76" s="29">
        <f t="shared" si="181"/>
        <v>102185</v>
      </c>
      <c r="HS76" s="26">
        <f t="shared" si="182"/>
        <v>0.42671206961785846</v>
      </c>
      <c r="HT76" s="26">
        <f t="shared" si="183"/>
        <v>0.44444759742716611</v>
      </c>
      <c r="HU76" s="26">
        <f t="shared" si="184"/>
        <v>0.44444759742716611</v>
      </c>
      <c r="HV76" s="26">
        <f t="shared" si="185"/>
        <v>2.6712069617858436E-2</v>
      </c>
      <c r="HW76" s="29">
        <f t="shared" si="124"/>
        <v>1.4</v>
      </c>
      <c r="HX76" s="29">
        <f t="shared" si="125"/>
        <v>2.2683768444948926</v>
      </c>
      <c r="HY76" s="29">
        <f t="shared" si="126"/>
        <v>2.2683768444948926</v>
      </c>
      <c r="HZ76" s="29">
        <f t="shared" si="127"/>
        <v>128939.99999999999</v>
      </c>
      <c r="IA76" s="29">
        <f t="shared" si="128"/>
        <v>115011.24276958004</v>
      </c>
      <c r="IB76" s="29">
        <f t="shared" si="129"/>
        <v>115897.04392735531</v>
      </c>
      <c r="IC76" s="29">
        <f t="shared" si="130"/>
        <v>959074</v>
      </c>
      <c r="ID76" s="14">
        <f t="shared" si="186"/>
        <v>359848.29</v>
      </c>
      <c r="IH76" s="14">
        <v>1</v>
      </c>
      <c r="II76" s="14">
        <v>1</v>
      </c>
      <c r="IJ76" s="14">
        <v>480</v>
      </c>
      <c r="IK76" s="14">
        <v>80</v>
      </c>
      <c r="IL76" s="14">
        <v>60</v>
      </c>
      <c r="IM76" s="23">
        <f t="shared" si="187"/>
        <v>68755302</v>
      </c>
      <c r="IN76" s="23">
        <f t="shared" si="201"/>
        <v>1</v>
      </c>
      <c r="IO76" s="23">
        <f t="shared" si="202"/>
        <v>68755.3</v>
      </c>
      <c r="IP76" s="23">
        <f t="shared" si="203"/>
        <v>80654696</v>
      </c>
      <c r="IQ76" s="23">
        <f t="shared" si="188"/>
        <v>1</v>
      </c>
      <c r="IR76" s="23">
        <f t="shared" si="189"/>
        <v>80654.7</v>
      </c>
      <c r="IS76" s="14">
        <v>1</v>
      </c>
      <c r="IT76" s="14">
        <v>1</v>
      </c>
      <c r="IU76" s="14">
        <v>240</v>
      </c>
      <c r="IV76" s="14">
        <v>40</v>
      </c>
      <c r="IW76" s="14">
        <v>30</v>
      </c>
      <c r="IX76" s="23">
        <f>INT(($HP76*$GI76*IU76*$HW76+$HQ76*$GJ76*$HX76*IV76+$HR76*$GK76*$HY76*IW76)+$IC76*IS76+($HQ76*$GJ76*$HX76*IT76*5*6/1.5+$HR76*$GK76*$HY76*IT76*5*6/2))</f>
        <v>40398987</v>
      </c>
      <c r="IY76" s="23">
        <f t="shared" si="190"/>
        <v>1</v>
      </c>
      <c r="IZ76" s="23">
        <f t="shared" si="191"/>
        <v>40398.99</v>
      </c>
      <c r="JA76" s="23"/>
      <c r="JB76" s="23"/>
      <c r="JC76" s="23"/>
      <c r="JG76">
        <f t="shared" si="131"/>
        <v>1.3799634324204688</v>
      </c>
      <c r="JH76">
        <f t="shared" si="132"/>
        <v>1.6821754241205513</v>
      </c>
      <c r="JJ76" s="14">
        <v>10</v>
      </c>
      <c r="JK76" s="14">
        <v>2</v>
      </c>
      <c r="JL76" s="14">
        <v>1.5</v>
      </c>
      <c r="JM76" s="23">
        <f>INT(($HP76*$GI76*$HW76*JJ76+$HQ76*$GJ76*$HX76*JK76+$HR76*$GK76*$HY76*JL76))</f>
        <v>1366239</v>
      </c>
      <c r="JN76" s="23">
        <f t="shared" si="192"/>
        <v>1</v>
      </c>
      <c r="JO76" s="23">
        <f t="shared" si="193"/>
        <v>1366.24</v>
      </c>
      <c r="JP76" s="14">
        <v>30</v>
      </c>
      <c r="JQ76" s="14">
        <v>6</v>
      </c>
      <c r="JR76" s="14">
        <v>4</v>
      </c>
      <c r="JS76" s="23">
        <f>INT(($HP76*$GI76*$HW76*JP76+$HQ76*$GJ76*$HX76*JQ76+$HR76*$GK76*$HY76*JR76))</f>
        <v>3913284</v>
      </c>
      <c r="JT76" s="23">
        <f t="shared" si="194"/>
        <v>1</v>
      </c>
      <c r="JU76" s="23">
        <f t="shared" si="195"/>
        <v>3913.28</v>
      </c>
      <c r="JW76" s="23">
        <f t="shared" si="196"/>
        <v>5217712</v>
      </c>
      <c r="JX76" s="23">
        <f t="shared" si="197"/>
        <v>1</v>
      </c>
      <c r="JY76" s="23">
        <f t="shared" si="198"/>
        <v>5217.71</v>
      </c>
      <c r="JZ76" s="23">
        <f t="shared" si="113"/>
        <v>2049359</v>
      </c>
      <c r="KA76" s="23">
        <f t="shared" si="199"/>
        <v>1</v>
      </c>
      <c r="KB76" s="23">
        <f t="shared" si="200"/>
        <v>2049.36</v>
      </c>
    </row>
    <row r="77" spans="1:288" ht="16.5" x14ac:dyDescent="0.2">
      <c r="A77">
        <v>42</v>
      </c>
      <c r="B77">
        <v>920</v>
      </c>
      <c r="C77" s="14">
        <f t="shared" si="133"/>
        <v>1</v>
      </c>
      <c r="D77" s="14">
        <v>73</v>
      </c>
      <c r="E77" s="14" t="s">
        <v>756</v>
      </c>
      <c r="F77" s="14">
        <v>243</v>
      </c>
      <c r="G77" s="14">
        <v>243</v>
      </c>
      <c r="H77" s="14">
        <v>243</v>
      </c>
      <c r="I77" s="14">
        <v>243</v>
      </c>
      <c r="J77" s="14">
        <v>5</v>
      </c>
      <c r="K77" s="14">
        <v>5</v>
      </c>
      <c r="L77" s="14">
        <v>5</v>
      </c>
      <c r="M77" s="14">
        <v>3</v>
      </c>
      <c r="N77" s="14">
        <v>3</v>
      </c>
      <c r="O77" s="14">
        <v>3</v>
      </c>
      <c r="P77" s="14">
        <v>5</v>
      </c>
      <c r="Q77" s="14">
        <v>6</v>
      </c>
      <c r="R77" s="14">
        <v>6</v>
      </c>
      <c r="S77" s="14">
        <v>6</v>
      </c>
      <c r="T77" s="14">
        <v>6</v>
      </c>
      <c r="U77" s="14">
        <v>6</v>
      </c>
      <c r="V77" s="14">
        <v>5</v>
      </c>
      <c r="W77" s="14">
        <v>5</v>
      </c>
      <c r="X77" s="14">
        <v>243</v>
      </c>
      <c r="Y77" s="14">
        <v>243</v>
      </c>
      <c r="Z77" s="14">
        <v>243</v>
      </c>
      <c r="AA77" s="14">
        <v>243</v>
      </c>
      <c r="AB77" s="14">
        <v>243</v>
      </c>
      <c r="AC77" s="14">
        <v>243</v>
      </c>
      <c r="AD77" s="14">
        <v>243</v>
      </c>
      <c r="AE77" s="14">
        <v>243</v>
      </c>
      <c r="AF77" s="14">
        <v>33</v>
      </c>
      <c r="AG77" s="14">
        <v>33</v>
      </c>
      <c r="AH77" s="14">
        <v>33</v>
      </c>
      <c r="AI77" s="14">
        <v>33</v>
      </c>
      <c r="AJ77" s="14">
        <v>33</v>
      </c>
      <c r="AK77" s="14">
        <v>33</v>
      </c>
      <c r="AL77" s="14">
        <v>32</v>
      </c>
      <c r="AM77" s="14">
        <v>32</v>
      </c>
      <c r="AN77" s="14">
        <v>3</v>
      </c>
      <c r="AO77" s="14">
        <v>4</v>
      </c>
      <c r="AP77" s="14">
        <v>4</v>
      </c>
      <c r="AQ77" s="14">
        <v>4</v>
      </c>
      <c r="AR77" s="14">
        <v>4</v>
      </c>
      <c r="AS77" s="14">
        <v>0</v>
      </c>
      <c r="AT77" s="14">
        <v>0</v>
      </c>
      <c r="AU77" s="14">
        <v>0</v>
      </c>
      <c r="AV77" s="14">
        <v>0</v>
      </c>
      <c r="AW77" s="14">
        <v>2</v>
      </c>
      <c r="AX77" s="14">
        <v>2</v>
      </c>
      <c r="AY77" s="14">
        <v>0</v>
      </c>
      <c r="AZ77" s="14">
        <v>0</v>
      </c>
      <c r="BA77" s="14">
        <v>13</v>
      </c>
      <c r="BD77" s="33"/>
      <c r="BF77" s="14">
        <f>ROUND((INDEX(新战舰养成!S$6:S$18,通天塔!$J77+1)+INDEX(新战舰养成!D$6:D$18,通天塔!$J77+1)*(通天塔!$G77-1))*INDEX(战舰突破!$D$6:$D$18,通天塔!$M77+1),0)</f>
        <v>26855</v>
      </c>
      <c r="BG77" s="14">
        <f>ROUND((INDEX(新战舰养成!T$6:T$18,通天塔!$J77+1)+INDEX(新战舰养成!E$6:E$18,通天塔!$J77+1)*(通天塔!$G77-1))*INDEX(战舰突破!$D$6:$D$18,通天塔!$M77+1),0)</f>
        <v>214765</v>
      </c>
      <c r="BH77" s="14">
        <f>ROUND((INDEX(新战舰养成!U$6:U$18,通天塔!$J77+1)+INDEX(新战舰养成!F$6:F$18,通天塔!$J77+1)*(通天塔!$G77-1))*INDEX(战舰突破!$D$6:$D$18,通天塔!$M77+1),0)</f>
        <v>13530</v>
      </c>
      <c r="BI77" s="14">
        <f>ROUND((INDEX(新战舰养成!V$6:V$18,通天塔!$J77+1)+INDEX(新战舰养成!G$6:G$18,通天塔!$J77+1)*(通天塔!$G77-1))*INDEX(战舰突破!$D$6:$D$18,通天塔!$M77+1),0)</f>
        <v>390</v>
      </c>
      <c r="BJ77" s="14">
        <f>ROUND((INDEX(新战舰养成!W$6:W$18,通天塔!$J77+1)+INDEX(新战舰养成!H$6:H$18,通天塔!$J77+1)*(通天塔!$G77-1))*INDEX(战舰突破!$D$6:$D$18,通天塔!$M77+1),0)</f>
        <v>5</v>
      </c>
      <c r="BL77" s="14">
        <f>IF($H77&gt;0,ROUND((INDEX(新战舰养成!X$6:X$18,通天塔!$K77+1)+INDEX(新战舰养成!I$6:I$18,通天塔!$K77+1)*(通天塔!$H77-1))*INDEX(战舰突破!$D$6:$D$18,通天塔!$N77+1),0),0)</f>
        <v>27219</v>
      </c>
      <c r="BM77" s="14">
        <f>IF($H77&gt;0,ROUND((INDEX(新战舰养成!Y$6:Y$18,通天塔!$K77+1)+INDEX(新战舰养成!J$6:J$18,通天塔!$K77+1)*(通天塔!$H77-1))*INDEX(战舰突破!$D$6:$D$18,通天塔!$N77+1),0),0)</f>
        <v>0</v>
      </c>
      <c r="BN77" s="14">
        <f>IF($H77&gt;0,ROUND((INDEX(新战舰养成!Z$6:Z$18,通天塔!$K77+1)+INDEX(新战舰养成!K$6:K$18,通天塔!$K77+1)*(通天塔!$H77-1))*INDEX(战舰突破!$D$6:$D$18,通天塔!$N77+1),0),0)</f>
        <v>0</v>
      </c>
      <c r="BO77" s="14">
        <f>IF($H77&gt;0,ROUND((INDEX(新战舰养成!AA$6:AA$18,通天塔!$K77+1)+INDEX(新战舰养成!L$6:L$18,通天塔!$K77+1)*(通天塔!$H77-1))*INDEX(战舰突破!$D$6:$D$18,通天塔!$N77+1),0),0)</f>
        <v>268554</v>
      </c>
      <c r="BP77" s="14">
        <f>IF($H77&gt;0,ROUND((INDEX(新战舰养成!AB$6:AB$18,通天塔!$K77+1)+INDEX(新战舰养成!M$6:M$18,通天塔!$K77+1)*(通天塔!$H77-1))*INDEX(战舰突破!$D$6:$D$18,通天塔!$N77+1),0),0)</f>
        <v>5275</v>
      </c>
      <c r="BR77" s="14">
        <f>IF($I77&gt;0,ROUND((INDEX(新战舰养成!AC$6:AC$18,通天塔!$L77+1)+INDEX(新战舰养成!I$6:I$18,通天塔!$L77+1)*(通天塔!$I77-1))*INDEX(战舰突破!$D$6:$D$18,通天塔!$O77+1),0),0)</f>
        <v>27609</v>
      </c>
      <c r="BS77" s="14">
        <f>IF($I77&gt;0,ROUND((INDEX(新战舰养成!AD$6:AD$18,通天塔!$L77+1)+INDEX(新战舰养成!J$6:J$18,通天塔!$L77+1)*(通天塔!$I77-1))*INDEX(战舰突破!$D$6:$D$18,通天塔!$O77+1),0),0)</f>
        <v>0</v>
      </c>
      <c r="BT77" s="14">
        <f>IF($I77&gt;0,ROUND((INDEX(新战舰养成!AE$6:AE$18,通天塔!$L77+1)+INDEX(新战舰养成!K$6:K$18,通天塔!$L77+1)*(通天塔!$I77-1))*INDEX(战舰突破!$D$6:$D$18,通天塔!$O77+1),0),0)</f>
        <v>0</v>
      </c>
      <c r="BU77" s="14">
        <f>IF($I77&gt;0,ROUND((INDEX(新战舰养成!AF$6:AF$18,通天塔!$L77+1)+INDEX(新战舰养成!L$6:L$18,通天塔!$L77+1)*(通天塔!$I77-1))*INDEX(战舰突破!$D$6:$D$18,通天塔!$O77+1),0),0)</f>
        <v>197327</v>
      </c>
      <c r="BV77" s="14">
        <f>IF($I77&gt;0,ROUND((INDEX(新战舰养成!AG$6:AG$18,通天塔!$L77+1)+INDEX(新战舰养成!M$6:M$18,通天塔!$L77+1)*(通天塔!$I77-1))*INDEX(战舰突破!$D$6:$D$18,通天塔!$O77+1),0),0)</f>
        <v>6989</v>
      </c>
      <c r="BY77" s="14">
        <f>(INDEX(装备数值!$C$13:$G$116,通天塔!$P77*8+1,BY$2)+INDEX(装备数值!$C$13:$G$116,通天塔!$Q77*8+2,BY$2)+INDEX(装备数值!$C$13:$G$116,通天塔!$S77*8+3,BY$2)+INDEX(装备数值!$C$13:$G$116,通天塔!$R77*8+4,BY$2)+INDEX(装备数值!$C$13:$G$116,通天塔!$T77*8+5,BY$2)+INDEX(装备数值!$C$13:$G$116,通天塔!$U77*8+6,BY$2)+INDEX(装备数值!$C$13:$G$116,通天塔!$V77*8+7,BY$2)+INDEX(装备数值!$C$13:$G$116,通天塔!$W77*8+8,BY$2))</f>
        <v>11175</v>
      </c>
      <c r="BZ77" s="14">
        <f>(INDEX(装备数值!$C$13:$G$116,通天塔!$P77*8+1,BZ$2)+INDEX(装备数值!$C$13:$G$116,通天塔!$Q77*8+2,BZ$2)+INDEX(装备数值!$C$13:$G$116,通天塔!$S77*8+3,BZ$2)+INDEX(装备数值!$C$13:$G$116,通天塔!$R77*8+4,BZ$2)+INDEX(装备数值!$C$13:$G$116,通天塔!$T77*8+5,BZ$2)+INDEX(装备数值!$C$13:$G$116,通天塔!$U77*8+6,BZ$2)+INDEX(装备数值!$C$13:$G$116,通天塔!$V77*8+7,BZ$2)+INDEX(装备数值!$C$13:$G$116,通天塔!$W77*8+8,BZ$2))</f>
        <v>124875</v>
      </c>
      <c r="CA77" s="14">
        <f>(INDEX(装备数值!$C$13:$G$116,通天塔!$P77*8+1,CA$2)+INDEX(装备数值!$C$13:$G$116,通天塔!$Q77*8+2,CA$2)+INDEX(装备数值!$C$13:$G$116,通天塔!$S77*8+3,CA$2)+INDEX(装备数值!$C$13:$G$116,通天塔!$R77*8+4,CA$2)+INDEX(装备数值!$C$13:$G$116,通天塔!$T77*8+5,CA$2)+INDEX(装备数值!$C$13:$G$116,通天塔!$U77*8+6,CA$2)+INDEX(装备数值!$C$13:$G$116,通天塔!$V77*8+7,CA$2)+INDEX(装备数值!$C$13:$G$116,通天塔!$W77*8+8,CA$2))</f>
        <v>7650</v>
      </c>
      <c r="CB77" s="14">
        <f>(INDEX(装备数值!$C$13:$G$116,通天塔!$P77*8+1,CB$2)+INDEX(装备数值!$C$13:$G$116,通天塔!$Q77*8+2,CB$2)+INDEX(装备数值!$C$13:$G$116,通天塔!$S77*8+3,CB$2)+INDEX(装备数值!$C$13:$G$116,通天塔!$R77*8+4,CB$2)+INDEX(装备数值!$C$13:$G$116,通天塔!$T77*8+5,CB$2)+INDEX(装备数值!$C$13:$G$116,通天塔!$U77*8+6,CB$2)+INDEX(装备数值!$C$13:$G$116,通天塔!$V77*8+7,CB$2)+INDEX(装备数值!$C$13:$G$116,通天塔!$W77*8+8,CB$2))</f>
        <v>180000</v>
      </c>
      <c r="CC77" s="14">
        <f>(INDEX(装备数值!$C$13:$G$116,通天塔!$P77*8+1,CC$2)+INDEX(装备数值!$C$13:$G$116,通天塔!$Q77*8+2,CC$2)+INDEX(装备数值!$C$13:$G$116,通天塔!$S77*8+3,CC$2)+INDEX(装备数值!$C$13:$G$116,通天塔!$R77*8+4,CC$2)+INDEX(装备数值!$C$13:$G$116,通天塔!$T77*8+5,CC$2)+INDEX(装备数值!$C$13:$G$116,通天塔!$U77*8+6,CC$2)+INDEX(装备数值!$C$13:$G$116,通天塔!$V77*8+7,CC$2)+INDEX(装备数值!$C$13:$G$116,通天塔!$W77*8+8,CC$2))</f>
        <v>2900</v>
      </c>
      <c r="CF77" s="14">
        <f>INDEX(装备数值!$I$13:$M$116,通天塔!$P77*8+1,CF$2)*$X77+INDEX(装备数值!$I$13:$M$116,通天塔!$Q77*8+2,CF$2)*$Y77+INDEX(装备数值!$I$13:$M$116,通天塔!$S77*8+3,CF$2)*$Z77+INDEX(装备数值!$I$13:$M$116,通天塔!$R77*8+4,CF$2)*$AA77+INDEX(装备数值!$I$13:$M$116,通天塔!$T77*8+5,CF$2)*$AB77+INDEX(装备数值!$I$13:$M$116,通天塔!$U77*8+6,CF$2)*$AC77+INDEX(装备数值!$I$13:$M$116,通天塔!$V77*8+7,CF$2)*$AD77+INDEX(装备数值!$I$13:$M$116,通天塔!$W77*8+8,CF$2)*$AE77</f>
        <v>36207</v>
      </c>
      <c r="CG77" s="14">
        <f>INDEX(装备数值!$I$13:$M$116,通天塔!$P77*8+1,CG$2)*$X77+INDEX(装备数值!$I$13:$M$116,通天塔!$Q77*8+2,CG$2)*$Y77+INDEX(装备数值!$I$13:$M$116,通天塔!$S77*8+3,CG$2)*$Z77+INDEX(装备数值!$I$13:$M$116,通天塔!$R77*8+4,CG$2)*$AA77+INDEX(装备数值!$I$13:$M$116,通天塔!$T77*8+5,CG$2)*$AB77+INDEX(装备数值!$I$13:$M$116,通天塔!$U77*8+6,CG$2)*$AC77+INDEX(装备数值!$I$13:$M$116,通天塔!$V77*8+7,CG$2)*$AD77+INDEX(装备数值!$I$13:$M$116,通天塔!$W77*8+8,CG$2)*$AE77</f>
        <v>317115</v>
      </c>
      <c r="CH77" s="14">
        <f>INDEX(装备数值!$I$13:$M$116,通天塔!$P77*8+1,CH$2)*$X77+INDEX(装备数值!$I$13:$M$116,通天塔!$Q77*8+2,CH$2)*$Y77+INDEX(装备数值!$I$13:$M$116,通天塔!$S77*8+3,CH$2)*$Z77+INDEX(装备数值!$I$13:$M$116,通天塔!$R77*8+4,CH$2)*$AA77+INDEX(装备数值!$I$13:$M$116,通天塔!$T77*8+5,CH$2)*$AB77+INDEX(装备数值!$I$13:$M$116,通天塔!$U77*8+6,CH$2)*$AC77+INDEX(装备数值!$I$13:$M$116,通天塔!$V77*8+7,CH$2)*$AD77+INDEX(装备数值!$I$13:$M$116,通天塔!$W77*8+8,CH$2)*$AE77</f>
        <v>20412</v>
      </c>
      <c r="CI77" s="14">
        <f>INDEX(装备数值!$I$13:$M$116,通天塔!$P77*8+1,CI$2)*$X77+INDEX(装备数值!$I$13:$M$116,通天塔!$Q77*8+2,CI$2)*$Y77+INDEX(装备数值!$I$13:$M$116,通天塔!$S77*8+3,CI$2)*$Z77+INDEX(装备数值!$I$13:$M$116,通天塔!$R77*8+4,CI$2)*$AA77+INDEX(装备数值!$I$13:$M$116,通天塔!$T77*8+5,CI$2)*$AB77+INDEX(装备数值!$I$13:$M$116,通天塔!$U77*8+6,CI$2)*$AC77+INDEX(装备数值!$I$13:$M$116,通天塔!$V77*8+7,CI$2)*$AD77+INDEX(装备数值!$I$13:$M$116,通天塔!$W77*8+8,CI$2)*$AE77</f>
        <v>437400</v>
      </c>
      <c r="CJ77" s="14">
        <f>INDEX(装备数值!$I$13:$M$116,通天塔!$P77*8+1,CJ$2)*$X77+INDEX(装备数值!$I$13:$M$116,通天塔!$Q77*8+2,CJ$2)*$Y77+INDEX(装备数值!$I$13:$M$116,通天塔!$S77*8+3,CJ$2)*$Z77+INDEX(装备数值!$I$13:$M$116,通天塔!$R77*8+4,CJ$2)*$AA77+INDEX(装备数值!$I$13:$M$116,通天塔!$T77*8+5,CJ$2)*$AB77+INDEX(装备数值!$I$13:$M$116,通天塔!$U77*8+6,CJ$2)*$AC77+INDEX(装备数值!$I$13:$M$116,通天塔!$V77*8+7,CJ$2)*$AD77+INDEX(装备数值!$I$13:$M$116,通天塔!$W77*8+8,CJ$2)*$AE77</f>
        <v>7776</v>
      </c>
      <c r="CM77" s="14">
        <f>INDEX(装备数值!$X$13:$AH$116,$P77*8+1,CM$2)*$AF77+INDEX(装备数值!$X$13:$AH$116,$Q77*8+2,CM$2)*$AG77+INDEX(装备数值!$X$13:$AH$116,$S77*8+3,CM$2)*$AH77+INDEX(装备数值!$X$13:$AH$116,$R77*8+4,CM$2)*$AI77+INDEX(装备数值!$X$13:$AH$116,$T77*8+5,CM$2)*$AJ77+INDEX(装备数值!$X$13:$AH$116,$U77*8+6,CM$2)*$AK77+INDEX(装备数值!$X$13:$AH$116,$V77*8+7,CM$2)*$AL77+INDEX(装备数值!$X$13:$AH$116,$W77*8+8,CM$2)*$AM77</f>
        <v>14400</v>
      </c>
      <c r="CN77" s="14">
        <f>INDEX(装备数值!$X$13:$AH$116,$P77*8+1,CN$2)*$AF77+INDEX(装备数值!$X$13:$AH$116,$Q77*8+2,CN$2)*$AG77+INDEX(装备数值!$X$13:$AH$116,$S77*8+3,CN$2)*$AH77+INDEX(装备数值!$X$13:$AH$116,$R77*8+4,CN$2)*$AI77+INDEX(装备数值!$X$13:$AH$116,$T77*8+5,CN$2)*$AJ77+INDEX(装备数值!$X$13:$AH$116,$U77*8+6,CN$2)*$AK77+INDEX(装备数值!$X$13:$AH$116,$V77*8+7,CN$2)*$AL77+INDEX(装备数值!$X$13:$AH$116,$W77*8+8,CN$2)*$AM77</f>
        <v>115859</v>
      </c>
      <c r="CO77" s="14">
        <f>INDEX(装备数值!$X$13:$AH$116,$P77*8+1,CO$2)*$AF77+INDEX(装备数值!$X$13:$AH$116,$Q77*8+2,CO$2)*$AG77+INDEX(装备数值!$X$13:$AH$116,$S77*8+3,CO$2)*$AH77+INDEX(装备数值!$X$13:$AH$116,$R77*8+4,CO$2)*$AI77+INDEX(装备数值!$X$13:$AH$116,$T77*8+5,CO$2)*$AJ77+INDEX(装备数值!$X$13:$AH$116,$U77*8+6,CO$2)*$AK77+INDEX(装备数值!$X$13:$AH$116,$V77*8+7,CO$2)*$AL77+INDEX(装备数值!$X$13:$AH$116,$W77*8+8,CO$2)*$AM77</f>
        <v>8250</v>
      </c>
      <c r="CP77" s="14">
        <f>INDEX(装备数值!$X$13:$AH$116,$P77*8+1,CP$2)*$AF77+INDEX(装备数值!$X$13:$AH$116,$Q77*8+2,CP$2)*$AG77+INDEX(装备数值!$X$13:$AH$116,$S77*8+3,CP$2)*$AH77+INDEX(装备数值!$X$13:$AH$116,$R77*8+4,CP$2)*$AI77+INDEX(装备数值!$X$13:$AH$116,$T77*8+5,CP$2)*$AJ77+INDEX(装备数值!$X$13:$AH$116,$U77*8+6,CP$2)*$AK77+INDEX(装备数值!$X$13:$AH$116,$V77*8+7,CP$2)*$AL77+INDEX(装备数值!$X$13:$AH$116,$W77*8+8,CP$2)*$AM77</f>
        <v>146250</v>
      </c>
      <c r="CQ77" s="14">
        <f>INDEX(装备数值!$X$13:$AH$116,$P77*8+1,CQ$2)*$AF77+INDEX(装备数值!$X$13:$AH$116,$Q77*8+2,CQ$2)*$AG77+INDEX(装备数值!$X$13:$AH$116,$S77*8+3,CQ$2)*$AH77+INDEX(装备数值!$X$13:$AH$116,$R77*8+4,CQ$2)*$AI77+INDEX(装备数值!$X$13:$AH$116,$T77*8+5,CQ$2)*$AJ77+INDEX(装备数值!$X$13:$AH$116,$U77*8+6,CQ$2)*$AK77+INDEX(装备数值!$X$13:$AH$116,$V77*8+7,CQ$2)*$AL77+INDEX(装备数值!$X$13:$AH$116,$W77*8+8,CQ$2)*$AM77</f>
        <v>3300</v>
      </c>
      <c r="CR77" s="14">
        <f>INDEX(装备数值!$X$13:$AH$116,$P77*8+1,CR$2)*$AF77+INDEX(装备数值!$X$13:$AH$116,$Q77*8+2,CR$2)*$AG77+INDEX(装备数值!$X$13:$AH$116,$S77*8+3,CR$2)*$AH77+INDEX(装备数值!$X$13:$AH$116,$R77*8+4,CR$2)*$AI77+INDEX(装备数值!$X$13:$AH$116,$T77*8+5,CR$2)*$AJ77+INDEX(装备数值!$X$13:$AH$116,$U77*8+6,CR$2)*$AK77+INDEX(装备数值!$X$13:$AH$116,$V77*8+7,CR$2)*$AL77+INDEX(装备数值!$X$13:$AH$116,$W77*8+8,CR$2)*$AM77</f>
        <v>11946</v>
      </c>
      <c r="CS77" s="14">
        <f>INDEX(装备数值!$X$13:$AH$116,$P77*8+1,CS$2)*$AF77+INDEX(装备数值!$X$13:$AH$116,$Q77*8+2,CS$2)*$AG77+INDEX(装备数值!$X$13:$AH$116,$S77*8+3,CS$2)*$AH77+INDEX(装备数值!$X$13:$AH$116,$R77*8+4,CS$2)*$AI77+INDEX(装备数值!$X$13:$AH$116,$T77*8+5,CS$2)*$AJ77+INDEX(装备数值!$X$13:$AH$116,$U77*8+6,CS$2)*$AK77+INDEX(装备数值!$X$13:$AH$116,$V77*8+7,CS$2)*$AL77+INDEX(装备数值!$X$13:$AH$116,$W77*8+8,CS$2)*$AM77</f>
        <v>12375</v>
      </c>
      <c r="CT77" s="14">
        <f>INDEX(装备数值!$X$13:$AH$116,$P77*8+1,CT$2)*$AF77+INDEX(装备数值!$X$13:$AH$116,$Q77*8+2,CT$2)*$AG77+INDEX(装备数值!$X$13:$AH$116,$S77*8+3,CT$2)*$AH77+INDEX(装备数值!$X$13:$AH$116,$R77*8+4,CT$2)*$AI77+INDEX(装备数值!$X$13:$AH$116,$T77*8+5,CT$2)*$AJ77+INDEX(装备数值!$X$13:$AH$116,$U77*8+6,CT$2)*$AK77+INDEX(装备数值!$X$13:$AH$116,$V77*8+7,CT$2)*$AL77+INDEX(装备数值!$X$13:$AH$116,$W77*8+8,CT$2)*$AM77</f>
        <v>11946</v>
      </c>
      <c r="CU77" s="14">
        <f>INDEX(装备数值!$X$13:$AH$116,$P77*8+1,CU$2)*$AF77+INDEX(装备数值!$X$13:$AH$116,$Q77*8+2,CU$2)*$AG77+INDEX(装备数值!$X$13:$AH$116,$S77*8+3,CU$2)*$AH77+INDEX(装备数值!$X$13:$AH$116,$R77*8+4,CU$2)*$AI77+INDEX(装备数值!$X$13:$AH$116,$T77*8+5,CU$2)*$AJ77+INDEX(装备数值!$X$13:$AH$116,$U77*8+6,CU$2)*$AK77+INDEX(装备数值!$X$13:$AH$116,$V77*8+7,CU$2)*$AL77+INDEX(装备数值!$X$13:$AH$116,$W77*8+8,CU$2)*$AM77</f>
        <v>12375</v>
      </c>
      <c r="CV77" s="14">
        <f>INDEX(装备数值!$X$13:$AH$116,$P77*8+1,CV$2)*$AF77+INDEX(装备数值!$X$13:$AH$116,$Q77*8+2,CV$2)*$AG77+INDEX(装备数值!$X$13:$AH$116,$S77*8+3,CV$2)*$AH77+INDEX(装备数值!$X$13:$AH$116,$R77*8+4,CV$2)*$AI77+INDEX(装备数值!$X$13:$AH$116,$T77*8+5,CV$2)*$AJ77+INDEX(装备数值!$X$13:$AH$116,$U77*8+6,CV$2)*$AK77+INDEX(装备数值!$X$13:$AH$116,$V77*8+7,CV$2)*$AL77+INDEX(装备数值!$X$13:$AH$116,$W77*8+8,CV$2)*$AM77</f>
        <v>32</v>
      </c>
      <c r="CW77" s="14">
        <f>INDEX(装备数值!$X$13:$AH$116,$P77*8+1,CW$2)*$AF77+INDEX(装备数值!$X$13:$AH$116,$Q77*8+2,CW$2)*$AG77+INDEX(装备数值!$X$13:$AH$116,$S77*8+3,CW$2)*$AH77+INDEX(装备数值!$X$13:$AH$116,$R77*8+4,CW$2)*$AI77+INDEX(装备数值!$X$13:$AH$116,$T77*8+5,CW$2)*$AJ77+INDEX(装备数值!$X$13:$AH$116,$U77*8+6,CW$2)*$AK77+INDEX(装备数值!$X$13:$AH$116,$V77*8+7,CW$2)*$AL77+INDEX(装备数值!$X$13:$AH$116,$W77*8+8,CW$2)*$AM77</f>
        <v>32</v>
      </c>
      <c r="CY77" s="14">
        <f>INDEX(装备数值!$AN$17:$AN$117,MATCH(MIN($X77:$AE77),装备数值!$AO$17:$AO$117,1))</f>
        <v>24</v>
      </c>
      <c r="CZ77" s="14">
        <f>IF(COUNTIF($P77:$W77,"&gt;"&amp;0)=8,INDEX(装备数值!AR$17:AR$117,$CY77+1),0)</f>
        <v>5760</v>
      </c>
      <c r="DA77" s="14">
        <f>IF(COUNTIF($P77:$W77,"&gt;"&amp;0)=8,INDEX(装备数值!AS$17:AS$117,$CY77+1),0)</f>
        <v>43200</v>
      </c>
      <c r="DB77" s="14">
        <f>IF(COUNTIF($P77:$W77,"&gt;"&amp;0)=8,INDEX(装备数值!AT$17:AT$117,$CY77+1),0)</f>
        <v>2880</v>
      </c>
      <c r="DC77" s="14">
        <f>IF(COUNTIF($P77:$W77,"&gt;"&amp;0)=8,INDEX(装备数值!AU$17:AU$117,$CY77+1),0)</f>
        <v>57600</v>
      </c>
      <c r="DD77" s="14">
        <f>IF(COUNTIF($P77:$W77,"&gt;"&amp;0)=8,INDEX(装备数值!AV$17:AV$117,$CY77+1),0)</f>
        <v>1104</v>
      </c>
      <c r="DF77" s="14">
        <f>INDEX(装备数值!$AY$17:$AY$77,MATCH(MIN($AF77:$AM77),装备数值!$AZ$17:$AZ$77,1))</f>
        <v>16</v>
      </c>
      <c r="DG77" s="26">
        <f>INDEX(装备数值!BA$17:BA$77,通天塔!DF77+1)</f>
        <v>0.17</v>
      </c>
      <c r="DH77" s="26">
        <f>INDEX(装备数值!BA$17:BA$77,通天塔!DF77+1)</f>
        <v>0.17</v>
      </c>
      <c r="DJ77" s="14">
        <f t="shared" si="134"/>
        <v>23</v>
      </c>
      <c r="DK77" s="14">
        <f>VLOOKUP(DJ77,军阶与晶片数值!$W$6:$X$27,2)</f>
        <v>5</v>
      </c>
      <c r="DL77" s="14">
        <f>INDEX(军阶与晶片数值!Y$6:Y$27,$DK77+1)</f>
        <v>500</v>
      </c>
      <c r="DM77" s="14">
        <f>INDEX(军阶与晶片数值!Z$6:Z$27,$DK77+1)</f>
        <v>500</v>
      </c>
      <c r="DN77" s="14">
        <f>INDEX(军阶与晶片数值!AA$6:AA$27,$DK77+1)</f>
        <v>500</v>
      </c>
      <c r="DO77" s="14">
        <f>INDEX(军阶与晶片数值!AB$6:AB$27,$DK77+1)</f>
        <v>500</v>
      </c>
      <c r="DP77" s="29">
        <f>INDEX(军阶与晶片数值!AC$6:AC$27,$DK77+1)</f>
        <v>30</v>
      </c>
      <c r="DQ77" s="29">
        <f>INDEX(军阶与晶片数值!AD$6:AD$27,$DK77+1)</f>
        <v>15</v>
      </c>
      <c r="DS77" s="26">
        <f>INDEX(军阶与晶片数值!I$6:I$16,AN77+1)</f>
        <v>6.5000000000000002E-2</v>
      </c>
      <c r="DT77" s="26">
        <f>INDEX(军阶与晶片数值!M$6:M$16,AO77+1)</f>
        <v>0.15</v>
      </c>
      <c r="DU77" s="26">
        <f>INDEX(军阶与晶片数值!J$6:J$16,AP77+1)</f>
        <v>0.15</v>
      </c>
      <c r="DV77" s="26">
        <f>INDEX(军阶与晶片数值!K$6:K$16,AQ77+1)</f>
        <v>0.3</v>
      </c>
      <c r="DW77" s="26">
        <f>INDEX(军阶与晶片数值!L$6:L$16,AR77+1)</f>
        <v>0.3</v>
      </c>
      <c r="DX77" s="28">
        <f>INDEX(军阶与晶片数值!N$6:N$16,AS77+1)</f>
        <v>0</v>
      </c>
      <c r="DY77" s="28">
        <f>INDEX(军阶与晶片数值!O$6:O$16,AT77+1)</f>
        <v>0</v>
      </c>
      <c r="DZ77" s="28">
        <f>INDEX(军阶与晶片数值!P$6:P$16,AU77+1)</f>
        <v>0</v>
      </c>
      <c r="EA77" s="28">
        <f>INDEX(军阶与晶片数值!Q$6:Q$16,AV77+1)</f>
        <v>0</v>
      </c>
      <c r="EB77" s="26">
        <f>INDEX(军阶与晶片数值!R$6:R$16,AW77+1)</f>
        <v>0.06</v>
      </c>
      <c r="EC77" s="26">
        <f>INDEX(军阶与晶片数值!S$6:S$16,AX77+1)</f>
        <v>0.06</v>
      </c>
      <c r="ED77" s="26">
        <f>INDEX(军阶与晶片数值!T$6:T$16,AY77+1)</f>
        <v>0</v>
      </c>
      <c r="EE77" s="26">
        <f>INDEX(军阶与晶片数值!U$6:U$16,AZ77+1)</f>
        <v>0</v>
      </c>
      <c r="EG77" s="26">
        <f>INDEX(军阶与晶片数值!$C$6:$C$36,通天塔!$BA77+1)</f>
        <v>0.65</v>
      </c>
      <c r="EH77" s="26">
        <f>INDEX(军阶与晶片数值!$C$6:$C$36,通天塔!$BA77+1)</f>
        <v>0.65</v>
      </c>
      <c r="EI77" s="26">
        <f>INDEX(军阶与晶片数值!$C$6:$C$36,通天塔!$BA77+1)</f>
        <v>0.65</v>
      </c>
      <c r="EJ77" s="26">
        <f>INDEX(军阶与晶片数值!$C$6:$C$36,通天塔!$BA77+1)</f>
        <v>0.65</v>
      </c>
      <c r="EK77" s="26">
        <f>INDEX(军阶与晶片数值!$C$6:$C$36,通天塔!$BA77+1)</f>
        <v>0.65</v>
      </c>
      <c r="EM77" s="14">
        <f>INDEX(战舰突破!$H$6:$H$18,通天塔!$J77+1)+INDEX(战舰突破!$H$23:$H$35,通天塔!$K77+1)+INDEX(战舰突破!$H$40:$H$52,通天塔!$L77+1)</f>
        <v>200</v>
      </c>
      <c r="EN77" s="14">
        <f>INDEX(战舰突破!$I$6:$I$18,通天塔!$J77+1)+INDEX(战舰突破!$I$23:$I$35,通天塔!$K77+1)+INDEX(战舰突破!$I$40:$I$52,通天塔!$L77+1)</f>
        <v>200</v>
      </c>
      <c r="EO77" s="14">
        <f>INDEX(战舰突破!$J$6:$J$18,通天塔!$J77+1)+INDEX(战舰突破!$J$23:$J$35,通天塔!$K77+1)+INDEX(战舰突破!$J$40:$J$52,通天塔!$L77+1)</f>
        <v>0</v>
      </c>
      <c r="EP77" s="14">
        <f>INDEX(战舰突破!$K$6:$K$18,通天塔!$J77+1)+INDEX(战舰突破!$K$23:$K$35,通天塔!$K77+1)+INDEX(战舰突破!$K$40:$K$52,通天塔!$L77+1)</f>
        <v>0</v>
      </c>
      <c r="EQ77" s="14">
        <f>INDEX(战舰突破!$L$6:$L$18,通天塔!$J77+1)+INDEX(战舰突破!$L$23:$L$35,通天塔!$K77+1)+INDEX(战舰突破!$L$40:$L$52,通天塔!$L77+1)</f>
        <v>200</v>
      </c>
      <c r="ER77" s="18">
        <f>INDEX(战舰突破!$N$6:$N$18,通天塔!$J77+1)+INDEX(战舰突破!$N$23:$N$35,通天塔!$K77+1)+INDEX(战舰突破!$N$40:$N$52,通天塔!$L77+1)</f>
        <v>0</v>
      </c>
      <c r="ES77" s="18">
        <f>INDEX(战舰突破!$O$6:$O$18,通天塔!$J77+1)+INDEX(战舰突破!$O$23:$O$35,通天塔!$K77+1)+INDEX(战舰突破!$O$40:$O$52,通天塔!$L77+1)</f>
        <v>0</v>
      </c>
      <c r="ET77" s="18">
        <f>INDEX(战舰突破!$P$6:$P$18,通天塔!$J77+1)+INDEX(战舰突破!$P$23:$P$35,通天塔!$K77+1)+INDEX(战舰突破!$P$40:$P$52,通天塔!$L77+1)</f>
        <v>0</v>
      </c>
      <c r="EU77" s="18">
        <f>INDEX(战舰突破!$Q$6:$Q$18,通天塔!$J77+1)+INDEX(战舰突破!$Q$23:$Q$35,通天塔!$K77+1)+INDEX(战舰突破!$Q$40:$Q$52,通天塔!$L77+1)</f>
        <v>0</v>
      </c>
      <c r="EV77" s="18">
        <f>INDEX(战舰突破!$R$6:$R$18,通天塔!$J77+1)+INDEX(战舰突破!$R$23:$R$35,通天塔!$K77+1)+INDEX(战舰突破!$R$40:$R$52,通天塔!$L77+1)</f>
        <v>0</v>
      </c>
      <c r="EW77" s="18">
        <f>INDEX(战舰突破!$M$6:$M$18,通天塔!$J77+1)+INDEX(战舰突破!$M$23:$M$35,通天塔!$K77+1)+INDEX(战舰突破!$M$40:$M$52,通天塔!$L77+1)</f>
        <v>0.2</v>
      </c>
      <c r="EX77" s="22">
        <f>INDEX(战舰突破!$W$6:$W$18,通天塔!$J77+1)+INDEX(战舰突破!$W$23:$W$35,通天塔!$K77+1)+INDEX(战舰突破!$W$40:$W$52,通天塔!$L77+1)</f>
        <v>0.5</v>
      </c>
      <c r="FA77" s="14">
        <f>INDEX(战舰突破!$S$6:$S$18,通天塔!$J77+1)</f>
        <v>0</v>
      </c>
      <c r="FB77" s="14">
        <f>INDEX(战舰突破!$T$6:$T$18,通天塔!$J77+1)</f>
        <v>0.5</v>
      </c>
      <c r="FC77" s="14">
        <f>INDEX(战舰突破!$U$6:$U$18,通天塔!$J77+1)</f>
        <v>0.1</v>
      </c>
      <c r="FD77" s="14">
        <f>INDEX(战舰突破!$V$6:$V$18,通天塔!$J77+1)</f>
        <v>0</v>
      </c>
      <c r="FE77" s="14">
        <f>INDEX(战舰突破!$X$6:$X$18,通天塔!$J77+1)</f>
        <v>6</v>
      </c>
      <c r="FG77" s="14">
        <f>INDEX(战舰突破!$S$23:$S$35,通天塔!$J77+1)</f>
        <v>0.6</v>
      </c>
      <c r="FH77" s="14">
        <f>INDEX(战舰突破!$T$23:$T$35,通天塔!$J77+1)</f>
        <v>0.25</v>
      </c>
      <c r="FI77" s="14">
        <f>INDEX(战舰突破!$U$23:$U$35,通天塔!$J77+1)</f>
        <v>0.1</v>
      </c>
      <c r="FJ77" s="14">
        <f>INDEX(战舰突破!$V$23:$V$35,通天塔!$J77+1)</f>
        <v>0</v>
      </c>
      <c r="FK77" s="14">
        <f>INDEX(战舰突破!$X$23:$X$35,通天塔!$J77+1)</f>
        <v>90</v>
      </c>
      <c r="FM77" s="14">
        <f>INDEX(战舰突破!$S$40:$S$52,通天塔!$J77+1)</f>
        <v>0.6</v>
      </c>
      <c r="FN77" s="14">
        <f>INDEX(战舰突破!$T$40:$T$52,通天塔!$J77+1)</f>
        <v>0.25</v>
      </c>
      <c r="FO77" s="14">
        <f>INDEX(战舰突破!$U$40:$U$52,通天塔!$J77+1)</f>
        <v>0.1</v>
      </c>
      <c r="FP77" s="14">
        <f>INDEX(战舰突破!$V$40:$V$52,通天塔!$J77+1)</f>
        <v>0</v>
      </c>
      <c r="FQ77" s="14">
        <f>INDEX(战舰突破!$X$40:$X$52,通天塔!$J77+1)</f>
        <v>150</v>
      </c>
      <c r="FT77" s="14">
        <f t="shared" si="135"/>
        <v>166230</v>
      </c>
      <c r="FU77" s="14">
        <f t="shared" si="136"/>
        <v>166870</v>
      </c>
      <c r="FV77" s="14">
        <f t="shared" si="137"/>
        <v>167555</v>
      </c>
      <c r="FW77" s="14">
        <f t="shared" si="138"/>
        <v>1548007</v>
      </c>
      <c r="FX77" s="14">
        <f t="shared" si="139"/>
        <v>100419</v>
      </c>
      <c r="FY77" s="14">
        <f t="shared" si="140"/>
        <v>2761732</v>
      </c>
      <c r="FZ77" s="14">
        <f t="shared" si="141"/>
        <v>58663</v>
      </c>
      <c r="GA77" s="28">
        <f t="shared" si="142"/>
        <v>12446</v>
      </c>
      <c r="GB77" s="28">
        <f t="shared" si="143"/>
        <v>12875</v>
      </c>
      <c r="GC77" s="28">
        <f t="shared" si="144"/>
        <v>12446</v>
      </c>
      <c r="GD77" s="28">
        <f t="shared" si="145"/>
        <v>12875</v>
      </c>
      <c r="GE77" s="28">
        <f t="shared" si="146"/>
        <v>1.2402</v>
      </c>
      <c r="GF77" s="28">
        <f t="shared" si="147"/>
        <v>1.2402</v>
      </c>
      <c r="GG77" s="28">
        <f t="shared" si="148"/>
        <v>0</v>
      </c>
      <c r="GH77" s="28">
        <f t="shared" si="149"/>
        <v>24.065000000000001</v>
      </c>
      <c r="GI77" s="14">
        <f t="shared" si="150"/>
        <v>1</v>
      </c>
      <c r="GJ77" s="14">
        <f t="shared" si="151"/>
        <v>1.6</v>
      </c>
      <c r="GK77" s="14">
        <f t="shared" si="152"/>
        <v>1.6</v>
      </c>
      <c r="GL77" s="18">
        <f t="shared" si="153"/>
        <v>1.7</v>
      </c>
      <c r="GM77" s="18">
        <f t="shared" si="154"/>
        <v>1.45</v>
      </c>
      <c r="GN77" s="18">
        <f t="shared" si="155"/>
        <v>1.45</v>
      </c>
      <c r="GO77" s="29">
        <f t="shared" si="156"/>
        <v>12596</v>
      </c>
      <c r="GP77" s="29">
        <f t="shared" si="156"/>
        <v>12896</v>
      </c>
      <c r="GQ77" s="29">
        <f t="shared" si="156"/>
        <v>12896</v>
      </c>
      <c r="GR77" s="26">
        <f t="shared" si="157"/>
        <v>0.1</v>
      </c>
      <c r="GS77" s="26">
        <f t="shared" si="158"/>
        <v>0.1</v>
      </c>
      <c r="GT77" s="26">
        <f t="shared" si="159"/>
        <v>0.1</v>
      </c>
      <c r="GU77" s="14">
        <f t="shared" si="160"/>
        <v>2</v>
      </c>
      <c r="GV77" s="14">
        <f t="shared" si="161"/>
        <v>2</v>
      </c>
      <c r="GW77" s="14">
        <f t="shared" si="162"/>
        <v>2</v>
      </c>
      <c r="GX77" s="14">
        <f t="shared" si="163"/>
        <v>6</v>
      </c>
      <c r="GY77" s="14">
        <f t="shared" si="164"/>
        <v>90</v>
      </c>
      <c r="GZ77" s="14">
        <f t="shared" si="165"/>
        <v>150</v>
      </c>
      <c r="HA77">
        <v>73</v>
      </c>
      <c r="HB77" s="14">
        <f t="shared" si="166"/>
        <v>25905478</v>
      </c>
      <c r="HD77" s="14">
        <f t="shared" si="167"/>
        <v>200838</v>
      </c>
      <c r="HE77" s="14">
        <f t="shared" si="168"/>
        <v>83085</v>
      </c>
      <c r="HF77" s="29">
        <f t="shared" si="169"/>
        <v>12360</v>
      </c>
      <c r="HG77" s="29">
        <f t="shared" si="170"/>
        <v>8697</v>
      </c>
      <c r="HH77" s="29">
        <f t="shared" si="171"/>
        <v>9072</v>
      </c>
      <c r="HI77" s="29">
        <f t="shared" si="172"/>
        <v>8767</v>
      </c>
      <c r="HJ77" s="14">
        <f t="shared" si="173"/>
        <v>1.2402</v>
      </c>
      <c r="HK77" s="14">
        <f t="shared" si="174"/>
        <v>1.2402</v>
      </c>
      <c r="HL77" s="14">
        <f t="shared" si="175"/>
        <v>50065</v>
      </c>
      <c r="HM77" s="14">
        <f t="shared" si="176"/>
        <v>75727</v>
      </c>
      <c r="HN77" s="26">
        <f t="shared" si="177"/>
        <v>0.36797361081313018</v>
      </c>
      <c r="HO77" s="26">
        <f t="shared" si="178"/>
        <v>0.68808652160461992</v>
      </c>
      <c r="HP77" s="29">
        <f t="shared" si="179"/>
        <v>18654</v>
      </c>
      <c r="HQ77" s="29">
        <f t="shared" si="180"/>
        <v>77012</v>
      </c>
      <c r="HR77" s="29">
        <f t="shared" si="181"/>
        <v>103462</v>
      </c>
      <c r="HS77" s="26">
        <f t="shared" si="182"/>
        <v>0.43333333333333335</v>
      </c>
      <c r="HT77" s="26">
        <f t="shared" si="183"/>
        <v>0.45106886114264089</v>
      </c>
      <c r="HU77" s="26">
        <f t="shared" si="184"/>
        <v>0.45106886114264089</v>
      </c>
      <c r="HV77" s="26">
        <f t="shared" si="185"/>
        <v>3.3333333333333326E-2</v>
      </c>
      <c r="HW77" s="29">
        <f t="shared" si="124"/>
        <v>1.4</v>
      </c>
      <c r="HX77" s="29">
        <f t="shared" si="125"/>
        <v>2.2683768444948922</v>
      </c>
      <c r="HY77" s="29">
        <f t="shared" si="126"/>
        <v>2.2683768444948922</v>
      </c>
      <c r="HZ77" s="29">
        <f t="shared" si="127"/>
        <v>130577.99999999999</v>
      </c>
      <c r="IA77" s="29">
        <f t="shared" si="128"/>
        <v>116461.4916988271</v>
      </c>
      <c r="IB77" s="29">
        <f t="shared" si="129"/>
        <v>117345.40254256527</v>
      </c>
      <c r="IC77" s="29">
        <f t="shared" si="130"/>
        <v>969861</v>
      </c>
      <c r="ID77" s="14">
        <f t="shared" si="186"/>
        <v>364384.89</v>
      </c>
      <c r="IH77" s="14">
        <v>1</v>
      </c>
      <c r="II77" s="14">
        <v>1</v>
      </c>
      <c r="IJ77" s="14">
        <v>480</v>
      </c>
      <c r="IK77" s="14">
        <v>80</v>
      </c>
      <c r="IL77" s="14">
        <v>60</v>
      </c>
      <c r="IM77" s="23">
        <f t="shared" si="187"/>
        <v>69619003</v>
      </c>
      <c r="IN77" s="23">
        <f t="shared" si="201"/>
        <v>1</v>
      </c>
      <c r="IO77" s="23">
        <f t="shared" si="202"/>
        <v>69619</v>
      </c>
      <c r="IP77" s="23">
        <f t="shared" si="203"/>
        <v>81558203</v>
      </c>
      <c r="IQ77" s="23">
        <f t="shared" si="188"/>
        <v>1</v>
      </c>
      <c r="IR77" s="23">
        <f t="shared" si="189"/>
        <v>81558.2</v>
      </c>
      <c r="IS77" s="14">
        <v>1</v>
      </c>
      <c r="IT77" s="14">
        <v>1</v>
      </c>
      <c r="IU77" s="14">
        <v>240</v>
      </c>
      <c r="IV77" s="14">
        <v>40</v>
      </c>
      <c r="IW77" s="14">
        <v>30</v>
      </c>
      <c r="IX77" s="23">
        <f>INT(($HP77*$GI77*IU77*$HW77+$HQ77*$GJ77*$HX77*IV77+$HR77*$GK77*$HY77*IW77)+$IC77*IS77+($HQ77*$GJ77*$HX77*IT77*5*6/1.5+$HR77*$GK77*$HY77*IT77*5*6/2))</f>
        <v>40905797</v>
      </c>
      <c r="IY77" s="23">
        <f t="shared" si="190"/>
        <v>1</v>
      </c>
      <c r="IZ77" s="23">
        <f t="shared" si="191"/>
        <v>40905.800000000003</v>
      </c>
      <c r="JA77" s="23"/>
      <c r="JB77" s="23"/>
      <c r="JC77" s="23"/>
      <c r="JG77">
        <f t="shared" si="131"/>
        <v>1.3840903233254713</v>
      </c>
      <c r="JH77">
        <f t="shared" si="132"/>
        <v>1.7165488189882494</v>
      </c>
      <c r="JJ77" s="14">
        <v>10</v>
      </c>
      <c r="JK77" s="14">
        <v>2</v>
      </c>
      <c r="JL77" s="14">
        <v>1.5</v>
      </c>
      <c r="JM77" s="23">
        <f>INT(($HP77*$GI77*$HW77*JJ77+$HQ77*$GJ77*$HX77*JK77+$HR77*$GK77*$HY77*JL77))</f>
        <v>1383429</v>
      </c>
      <c r="JN77" s="23">
        <f t="shared" si="192"/>
        <v>1</v>
      </c>
      <c r="JO77" s="23">
        <f t="shared" si="193"/>
        <v>1383.43</v>
      </c>
      <c r="JP77" s="14">
        <v>30</v>
      </c>
      <c r="JQ77" s="14">
        <v>6</v>
      </c>
      <c r="JR77" s="14">
        <v>4</v>
      </c>
      <c r="JS77" s="23">
        <f>INT(($HP77*$GI77*$HW77*JP77+$HQ77*$GJ77*$HX77*JQ77+$HR77*$GK77*$HY77*JR77))</f>
        <v>3962534</v>
      </c>
      <c r="JT77" s="23">
        <f t="shared" si="194"/>
        <v>1</v>
      </c>
      <c r="JU77" s="23">
        <f t="shared" si="195"/>
        <v>3962.53</v>
      </c>
      <c r="JW77" s="23">
        <f t="shared" si="196"/>
        <v>5283379</v>
      </c>
      <c r="JX77" s="23">
        <f t="shared" si="197"/>
        <v>1</v>
      </c>
      <c r="JY77" s="23">
        <f t="shared" si="198"/>
        <v>5283.38</v>
      </c>
      <c r="JZ77" s="23">
        <f t="shared" si="113"/>
        <v>2075144</v>
      </c>
      <c r="KA77" s="23">
        <f t="shared" si="199"/>
        <v>1</v>
      </c>
      <c r="KB77" s="23">
        <f t="shared" si="200"/>
        <v>2075.14</v>
      </c>
    </row>
    <row r="78" spans="1:288" ht="16.5" x14ac:dyDescent="0.2">
      <c r="A78">
        <v>43</v>
      </c>
      <c r="B78">
        <v>930</v>
      </c>
      <c r="C78" s="14">
        <f t="shared" si="133"/>
        <v>1</v>
      </c>
      <c r="D78" s="14">
        <v>74</v>
      </c>
      <c r="E78" s="14" t="s">
        <v>757</v>
      </c>
      <c r="F78" s="14">
        <v>245</v>
      </c>
      <c r="G78" s="14">
        <v>245</v>
      </c>
      <c r="H78" s="14">
        <v>245</v>
      </c>
      <c r="I78" s="14">
        <v>245</v>
      </c>
      <c r="J78" s="14">
        <v>5</v>
      </c>
      <c r="K78" s="14">
        <v>5</v>
      </c>
      <c r="L78" s="14">
        <v>5</v>
      </c>
      <c r="M78" s="14">
        <v>3</v>
      </c>
      <c r="N78" s="14">
        <v>3</v>
      </c>
      <c r="O78" s="14">
        <v>3</v>
      </c>
      <c r="P78" s="14">
        <v>5</v>
      </c>
      <c r="Q78" s="14">
        <v>6</v>
      </c>
      <c r="R78" s="14">
        <v>6</v>
      </c>
      <c r="S78" s="14">
        <v>6</v>
      </c>
      <c r="T78" s="14">
        <v>6</v>
      </c>
      <c r="U78" s="14">
        <v>6</v>
      </c>
      <c r="V78" s="14">
        <v>5</v>
      </c>
      <c r="W78" s="14">
        <v>5</v>
      </c>
      <c r="X78" s="14">
        <v>245</v>
      </c>
      <c r="Y78" s="14">
        <v>245</v>
      </c>
      <c r="Z78" s="14">
        <v>245</v>
      </c>
      <c r="AA78" s="14">
        <v>245</v>
      </c>
      <c r="AB78" s="14">
        <v>245</v>
      </c>
      <c r="AC78" s="14">
        <v>245</v>
      </c>
      <c r="AD78" s="14">
        <v>245</v>
      </c>
      <c r="AE78" s="14">
        <v>245</v>
      </c>
      <c r="AF78" s="14">
        <v>33</v>
      </c>
      <c r="AG78" s="14">
        <v>33</v>
      </c>
      <c r="AH78" s="14">
        <v>33</v>
      </c>
      <c r="AI78" s="14">
        <v>33</v>
      </c>
      <c r="AJ78" s="14">
        <v>33</v>
      </c>
      <c r="AK78" s="14">
        <v>33</v>
      </c>
      <c r="AL78" s="14">
        <v>33</v>
      </c>
      <c r="AM78" s="14">
        <v>33</v>
      </c>
      <c r="AN78" s="14">
        <v>3</v>
      </c>
      <c r="AO78" s="14">
        <v>4</v>
      </c>
      <c r="AP78" s="14">
        <v>4</v>
      </c>
      <c r="AQ78" s="14">
        <v>4</v>
      </c>
      <c r="AR78" s="14">
        <v>4</v>
      </c>
      <c r="AS78" s="14">
        <v>0</v>
      </c>
      <c r="AT78" s="14">
        <v>0</v>
      </c>
      <c r="AU78" s="14">
        <v>0</v>
      </c>
      <c r="AV78" s="14">
        <v>0</v>
      </c>
      <c r="AW78" s="14">
        <v>2</v>
      </c>
      <c r="AX78" s="14">
        <v>2</v>
      </c>
      <c r="AY78" s="14">
        <v>0</v>
      </c>
      <c r="AZ78" s="14">
        <v>0</v>
      </c>
      <c r="BA78" s="14">
        <v>13</v>
      </c>
      <c r="BD78" s="33"/>
      <c r="BF78" s="14">
        <f>ROUND((INDEX(新战舰养成!S$6:S$18,通天塔!$J78+1)+INDEX(新战舰养成!D$6:D$18,通天塔!$J78+1)*(通天塔!$G78-1))*INDEX(战舰突破!$D$6:$D$18,通天塔!$M78+1),0)</f>
        <v>26959</v>
      </c>
      <c r="BG78" s="14">
        <f>ROUND((INDEX(新战舰养成!T$6:T$18,通天塔!$J78+1)+INDEX(新战舰养成!E$6:E$18,通天塔!$J78+1)*(通天塔!$G78-1))*INDEX(战舰突破!$D$6:$D$18,通天塔!$M78+1),0)</f>
        <v>215597</v>
      </c>
      <c r="BH78" s="14">
        <f>ROUND((INDEX(新战舰养成!U$6:U$18,通天塔!$J78+1)+INDEX(新战舰养成!F$6:F$18,通天塔!$J78+1)*(通天塔!$G78-1))*INDEX(战舰突破!$D$6:$D$18,通天塔!$M78+1),0)</f>
        <v>13582</v>
      </c>
      <c r="BI78" s="14">
        <f>ROUND((INDEX(新战舰养成!V$6:V$18,通天塔!$J78+1)+INDEX(新战舰养成!G$6:G$18,通天塔!$J78+1)*(通天塔!$G78-1))*INDEX(战舰突破!$D$6:$D$18,通天塔!$M78+1),0)</f>
        <v>390</v>
      </c>
      <c r="BJ78" s="14">
        <f>ROUND((INDEX(新战舰养成!W$6:W$18,通天塔!$J78+1)+INDEX(新战舰养成!H$6:H$18,通天塔!$J78+1)*(通天塔!$G78-1))*INDEX(战舰突破!$D$6:$D$18,通天塔!$M78+1),0)</f>
        <v>5</v>
      </c>
      <c r="BL78" s="14">
        <f>IF($H78&gt;0,ROUND((INDEX(新战舰养成!X$6:X$18,通天塔!$K78+1)+INDEX(新战舰养成!I$6:I$18,通天塔!$K78+1)*(通天塔!$H78-1))*INDEX(战舰突破!$D$6:$D$18,通天塔!$N78+1),0),0)</f>
        <v>27323</v>
      </c>
      <c r="BM78" s="14">
        <f>IF($H78&gt;0,ROUND((INDEX(新战舰养成!Y$6:Y$18,通天塔!$K78+1)+INDEX(新战舰养成!J$6:J$18,通天塔!$K78+1)*(通天塔!$H78-1))*INDEX(战舰突破!$D$6:$D$18,通天塔!$N78+1),0),0)</f>
        <v>0</v>
      </c>
      <c r="BN78" s="14">
        <f>IF($H78&gt;0,ROUND((INDEX(新战舰养成!Z$6:Z$18,通天塔!$K78+1)+INDEX(新战舰养成!K$6:K$18,通天塔!$K78+1)*(通天塔!$H78-1))*INDEX(战舰突破!$D$6:$D$18,通天塔!$N78+1),0),0)</f>
        <v>0</v>
      </c>
      <c r="BO78" s="14">
        <f>IF($H78&gt;0,ROUND((INDEX(新战舰养成!AA$6:AA$18,通天塔!$K78+1)+INDEX(新战舰养成!L$6:L$18,通天塔!$K78+1)*(通天塔!$H78-1))*INDEX(战舰突破!$D$6:$D$18,通天塔!$N78+1),0),0)</f>
        <v>269594</v>
      </c>
      <c r="BP78" s="14">
        <f>IF($H78&gt;0,ROUND((INDEX(新战舰养成!AB$6:AB$18,通天塔!$K78+1)+INDEX(新战舰养成!M$6:M$18,通天塔!$K78+1)*(通天塔!$H78-1))*INDEX(战舰突破!$D$6:$D$18,通天塔!$N78+1),0),0)</f>
        <v>5296</v>
      </c>
      <c r="BR78" s="14">
        <f>IF($I78&gt;0,ROUND((INDEX(新战舰养成!AC$6:AC$18,通天塔!$L78+1)+INDEX(新战舰养成!I$6:I$18,通天塔!$L78+1)*(通天塔!$I78-1))*INDEX(战舰突破!$D$6:$D$18,通天塔!$O78+1),0),0)</f>
        <v>27713</v>
      </c>
      <c r="BS78" s="14">
        <f>IF($I78&gt;0,ROUND((INDEX(新战舰养成!AD$6:AD$18,通天塔!$L78+1)+INDEX(新战舰养成!J$6:J$18,通天塔!$L78+1)*(通天塔!$I78-1))*INDEX(战舰突破!$D$6:$D$18,通天塔!$O78+1),0),0)</f>
        <v>0</v>
      </c>
      <c r="BT78" s="14">
        <f>IF($I78&gt;0,ROUND((INDEX(新战舰养成!AE$6:AE$18,通天塔!$L78+1)+INDEX(新战舰养成!K$6:K$18,通天塔!$L78+1)*(通天塔!$I78-1))*INDEX(战舰突破!$D$6:$D$18,通天塔!$O78+1),0),0)</f>
        <v>0</v>
      </c>
      <c r="BU78" s="14">
        <f>IF($I78&gt;0,ROUND((INDEX(新战舰养成!AF$6:AF$18,通天塔!$L78+1)+INDEX(新战舰养成!L$6:L$18,通天塔!$L78+1)*(通天塔!$I78-1))*INDEX(战舰突破!$D$6:$D$18,通天塔!$O78+1),0),0)</f>
        <v>198367</v>
      </c>
      <c r="BV78" s="14">
        <f>IF($I78&gt;0,ROUND((INDEX(新战舰养成!AG$6:AG$18,通天塔!$L78+1)+INDEX(新战舰养成!M$6:M$18,通天塔!$L78+1)*(通天塔!$I78-1))*INDEX(战舰突破!$D$6:$D$18,通天塔!$O78+1),0),0)</f>
        <v>7010</v>
      </c>
      <c r="BY78" s="14">
        <f>(INDEX(装备数值!$C$13:$G$116,通天塔!$P78*8+1,BY$2)+INDEX(装备数值!$C$13:$G$116,通天塔!$Q78*8+2,BY$2)+INDEX(装备数值!$C$13:$G$116,通天塔!$S78*8+3,BY$2)+INDEX(装备数值!$C$13:$G$116,通天塔!$R78*8+4,BY$2)+INDEX(装备数值!$C$13:$G$116,通天塔!$T78*8+5,BY$2)+INDEX(装备数值!$C$13:$G$116,通天塔!$U78*8+6,BY$2)+INDEX(装备数值!$C$13:$G$116,通天塔!$V78*8+7,BY$2)+INDEX(装备数值!$C$13:$G$116,通天塔!$W78*8+8,BY$2))</f>
        <v>11175</v>
      </c>
      <c r="BZ78" s="14">
        <f>(INDEX(装备数值!$C$13:$G$116,通天塔!$P78*8+1,BZ$2)+INDEX(装备数值!$C$13:$G$116,通天塔!$Q78*8+2,BZ$2)+INDEX(装备数值!$C$13:$G$116,通天塔!$S78*8+3,BZ$2)+INDEX(装备数值!$C$13:$G$116,通天塔!$R78*8+4,BZ$2)+INDEX(装备数值!$C$13:$G$116,通天塔!$T78*8+5,BZ$2)+INDEX(装备数值!$C$13:$G$116,通天塔!$U78*8+6,BZ$2)+INDEX(装备数值!$C$13:$G$116,通天塔!$V78*8+7,BZ$2)+INDEX(装备数值!$C$13:$G$116,通天塔!$W78*8+8,BZ$2))</f>
        <v>124875</v>
      </c>
      <c r="CA78" s="14">
        <f>(INDEX(装备数值!$C$13:$G$116,通天塔!$P78*8+1,CA$2)+INDEX(装备数值!$C$13:$G$116,通天塔!$Q78*8+2,CA$2)+INDEX(装备数值!$C$13:$G$116,通天塔!$S78*8+3,CA$2)+INDEX(装备数值!$C$13:$G$116,通天塔!$R78*8+4,CA$2)+INDEX(装备数值!$C$13:$G$116,通天塔!$T78*8+5,CA$2)+INDEX(装备数值!$C$13:$G$116,通天塔!$U78*8+6,CA$2)+INDEX(装备数值!$C$13:$G$116,通天塔!$V78*8+7,CA$2)+INDEX(装备数值!$C$13:$G$116,通天塔!$W78*8+8,CA$2))</f>
        <v>7650</v>
      </c>
      <c r="CB78" s="14">
        <f>(INDEX(装备数值!$C$13:$G$116,通天塔!$P78*8+1,CB$2)+INDEX(装备数值!$C$13:$G$116,通天塔!$Q78*8+2,CB$2)+INDEX(装备数值!$C$13:$G$116,通天塔!$S78*8+3,CB$2)+INDEX(装备数值!$C$13:$G$116,通天塔!$R78*8+4,CB$2)+INDEX(装备数值!$C$13:$G$116,通天塔!$T78*8+5,CB$2)+INDEX(装备数值!$C$13:$G$116,通天塔!$U78*8+6,CB$2)+INDEX(装备数值!$C$13:$G$116,通天塔!$V78*8+7,CB$2)+INDEX(装备数值!$C$13:$G$116,通天塔!$W78*8+8,CB$2))</f>
        <v>180000</v>
      </c>
      <c r="CC78" s="14">
        <f>(INDEX(装备数值!$C$13:$G$116,通天塔!$P78*8+1,CC$2)+INDEX(装备数值!$C$13:$G$116,通天塔!$Q78*8+2,CC$2)+INDEX(装备数值!$C$13:$G$116,通天塔!$S78*8+3,CC$2)+INDEX(装备数值!$C$13:$G$116,通天塔!$R78*8+4,CC$2)+INDEX(装备数值!$C$13:$G$116,通天塔!$T78*8+5,CC$2)+INDEX(装备数值!$C$13:$G$116,通天塔!$U78*8+6,CC$2)+INDEX(装备数值!$C$13:$G$116,通天塔!$V78*8+7,CC$2)+INDEX(装备数值!$C$13:$G$116,通天塔!$W78*8+8,CC$2))</f>
        <v>2900</v>
      </c>
      <c r="CF78" s="14">
        <f>INDEX(装备数值!$I$13:$M$116,通天塔!$P78*8+1,CF$2)*$X78+INDEX(装备数值!$I$13:$M$116,通天塔!$Q78*8+2,CF$2)*$Y78+INDEX(装备数值!$I$13:$M$116,通天塔!$S78*8+3,CF$2)*$Z78+INDEX(装备数值!$I$13:$M$116,通天塔!$R78*8+4,CF$2)*$AA78+INDEX(装备数值!$I$13:$M$116,通天塔!$T78*8+5,CF$2)*$AB78+INDEX(装备数值!$I$13:$M$116,通天塔!$U78*8+6,CF$2)*$AC78+INDEX(装备数值!$I$13:$M$116,通天塔!$V78*8+7,CF$2)*$AD78+INDEX(装备数值!$I$13:$M$116,通天塔!$W78*8+8,CF$2)*$AE78</f>
        <v>36505</v>
      </c>
      <c r="CG78" s="14">
        <f>INDEX(装备数值!$I$13:$M$116,通天塔!$P78*8+1,CG$2)*$X78+INDEX(装备数值!$I$13:$M$116,通天塔!$Q78*8+2,CG$2)*$Y78+INDEX(装备数值!$I$13:$M$116,通天塔!$S78*8+3,CG$2)*$Z78+INDEX(装备数值!$I$13:$M$116,通天塔!$R78*8+4,CG$2)*$AA78+INDEX(装备数值!$I$13:$M$116,通天塔!$T78*8+5,CG$2)*$AB78+INDEX(装备数值!$I$13:$M$116,通天塔!$U78*8+6,CG$2)*$AC78+INDEX(装备数值!$I$13:$M$116,通天塔!$V78*8+7,CG$2)*$AD78+INDEX(装备数值!$I$13:$M$116,通天塔!$W78*8+8,CG$2)*$AE78</f>
        <v>319725</v>
      </c>
      <c r="CH78" s="14">
        <f>INDEX(装备数值!$I$13:$M$116,通天塔!$P78*8+1,CH$2)*$X78+INDEX(装备数值!$I$13:$M$116,通天塔!$Q78*8+2,CH$2)*$Y78+INDEX(装备数值!$I$13:$M$116,通天塔!$S78*8+3,CH$2)*$Z78+INDEX(装备数值!$I$13:$M$116,通天塔!$R78*8+4,CH$2)*$AA78+INDEX(装备数值!$I$13:$M$116,通天塔!$T78*8+5,CH$2)*$AB78+INDEX(装备数值!$I$13:$M$116,通天塔!$U78*8+6,CH$2)*$AC78+INDEX(装备数值!$I$13:$M$116,通天塔!$V78*8+7,CH$2)*$AD78+INDEX(装备数值!$I$13:$M$116,通天塔!$W78*8+8,CH$2)*$AE78</f>
        <v>20580</v>
      </c>
      <c r="CI78" s="14">
        <f>INDEX(装备数值!$I$13:$M$116,通天塔!$P78*8+1,CI$2)*$X78+INDEX(装备数值!$I$13:$M$116,通天塔!$Q78*8+2,CI$2)*$Y78+INDEX(装备数值!$I$13:$M$116,通天塔!$S78*8+3,CI$2)*$Z78+INDEX(装备数值!$I$13:$M$116,通天塔!$R78*8+4,CI$2)*$AA78+INDEX(装备数值!$I$13:$M$116,通天塔!$T78*8+5,CI$2)*$AB78+INDEX(装备数值!$I$13:$M$116,通天塔!$U78*8+6,CI$2)*$AC78+INDEX(装备数值!$I$13:$M$116,通天塔!$V78*8+7,CI$2)*$AD78+INDEX(装备数值!$I$13:$M$116,通天塔!$W78*8+8,CI$2)*$AE78</f>
        <v>441000</v>
      </c>
      <c r="CJ78" s="14">
        <f>INDEX(装备数值!$I$13:$M$116,通天塔!$P78*8+1,CJ$2)*$X78+INDEX(装备数值!$I$13:$M$116,通天塔!$Q78*8+2,CJ$2)*$Y78+INDEX(装备数值!$I$13:$M$116,通天塔!$S78*8+3,CJ$2)*$Z78+INDEX(装备数值!$I$13:$M$116,通天塔!$R78*8+4,CJ$2)*$AA78+INDEX(装备数值!$I$13:$M$116,通天塔!$T78*8+5,CJ$2)*$AB78+INDEX(装备数值!$I$13:$M$116,通天塔!$U78*8+6,CJ$2)*$AC78+INDEX(装备数值!$I$13:$M$116,通天塔!$V78*8+7,CJ$2)*$AD78+INDEX(装备数值!$I$13:$M$116,通天塔!$W78*8+8,CJ$2)*$AE78</f>
        <v>7840</v>
      </c>
      <c r="CM78" s="14">
        <f>INDEX(装备数值!$X$13:$AH$116,$P78*8+1,CM$2)*$AF78+INDEX(装备数值!$X$13:$AH$116,$Q78*8+2,CM$2)*$AG78+INDEX(装备数值!$X$13:$AH$116,$S78*8+3,CM$2)*$AH78+INDEX(装备数值!$X$13:$AH$116,$R78*8+4,CM$2)*$AI78+INDEX(装备数值!$X$13:$AH$116,$T78*8+5,CM$2)*$AJ78+INDEX(装备数值!$X$13:$AH$116,$U78*8+6,CM$2)*$AK78+INDEX(装备数值!$X$13:$AH$116,$V78*8+7,CM$2)*$AL78+INDEX(装备数值!$X$13:$AH$116,$W78*8+8,CM$2)*$AM78</f>
        <v>14850</v>
      </c>
      <c r="CN78" s="14">
        <f>INDEX(装备数值!$X$13:$AH$116,$P78*8+1,CN$2)*$AF78+INDEX(装备数值!$X$13:$AH$116,$Q78*8+2,CN$2)*$AG78+INDEX(装备数值!$X$13:$AH$116,$S78*8+3,CN$2)*$AH78+INDEX(装备数值!$X$13:$AH$116,$R78*8+4,CN$2)*$AI78+INDEX(装备数值!$X$13:$AH$116,$T78*8+5,CN$2)*$AJ78+INDEX(装备数值!$X$13:$AH$116,$U78*8+6,CN$2)*$AK78+INDEX(装备数值!$X$13:$AH$116,$V78*8+7,CN$2)*$AL78+INDEX(装备数值!$X$13:$AH$116,$W78*8+8,CN$2)*$AM78</f>
        <v>117546</v>
      </c>
      <c r="CO78" s="14">
        <f>INDEX(装备数值!$X$13:$AH$116,$P78*8+1,CO$2)*$AF78+INDEX(装备数值!$X$13:$AH$116,$Q78*8+2,CO$2)*$AG78+INDEX(装备数值!$X$13:$AH$116,$S78*8+3,CO$2)*$AH78+INDEX(装备数值!$X$13:$AH$116,$R78*8+4,CO$2)*$AI78+INDEX(装备数值!$X$13:$AH$116,$T78*8+5,CO$2)*$AJ78+INDEX(装备数值!$X$13:$AH$116,$U78*8+6,CO$2)*$AK78+INDEX(装备数值!$X$13:$AH$116,$V78*8+7,CO$2)*$AL78+INDEX(装备数值!$X$13:$AH$116,$W78*8+8,CO$2)*$AM78</f>
        <v>8250</v>
      </c>
      <c r="CP78" s="14">
        <f>INDEX(装备数值!$X$13:$AH$116,$P78*8+1,CP$2)*$AF78+INDEX(装备数值!$X$13:$AH$116,$Q78*8+2,CP$2)*$AG78+INDEX(装备数值!$X$13:$AH$116,$S78*8+3,CP$2)*$AH78+INDEX(装备数值!$X$13:$AH$116,$R78*8+4,CP$2)*$AI78+INDEX(装备数值!$X$13:$AH$116,$T78*8+5,CP$2)*$AJ78+INDEX(装备数值!$X$13:$AH$116,$U78*8+6,CP$2)*$AK78+INDEX(装备数值!$X$13:$AH$116,$V78*8+7,CP$2)*$AL78+INDEX(装备数值!$X$13:$AH$116,$W78*8+8,CP$2)*$AM78</f>
        <v>148500</v>
      </c>
      <c r="CQ78" s="14">
        <f>INDEX(装备数值!$X$13:$AH$116,$P78*8+1,CQ$2)*$AF78+INDEX(装备数值!$X$13:$AH$116,$Q78*8+2,CQ$2)*$AG78+INDEX(装备数值!$X$13:$AH$116,$S78*8+3,CQ$2)*$AH78+INDEX(装备数值!$X$13:$AH$116,$R78*8+4,CQ$2)*$AI78+INDEX(装备数值!$X$13:$AH$116,$T78*8+5,CQ$2)*$AJ78+INDEX(装备数值!$X$13:$AH$116,$U78*8+6,CQ$2)*$AK78+INDEX(装备数值!$X$13:$AH$116,$V78*8+7,CQ$2)*$AL78+INDEX(装备数值!$X$13:$AH$116,$W78*8+8,CQ$2)*$AM78</f>
        <v>3300</v>
      </c>
      <c r="CR78" s="14">
        <f>INDEX(装备数值!$X$13:$AH$116,$P78*8+1,CR$2)*$AF78+INDEX(装备数值!$X$13:$AH$116,$Q78*8+2,CR$2)*$AG78+INDEX(装备数值!$X$13:$AH$116,$S78*8+3,CR$2)*$AH78+INDEX(装备数值!$X$13:$AH$116,$R78*8+4,CR$2)*$AI78+INDEX(装备数值!$X$13:$AH$116,$T78*8+5,CR$2)*$AJ78+INDEX(装备数值!$X$13:$AH$116,$U78*8+6,CR$2)*$AK78+INDEX(装备数值!$X$13:$AH$116,$V78*8+7,CR$2)*$AL78+INDEX(装备数值!$X$13:$AH$116,$W78*8+8,CR$2)*$AM78</f>
        <v>11946</v>
      </c>
      <c r="CS78" s="14">
        <f>INDEX(装备数值!$X$13:$AH$116,$P78*8+1,CS$2)*$AF78+INDEX(装备数值!$X$13:$AH$116,$Q78*8+2,CS$2)*$AG78+INDEX(装备数值!$X$13:$AH$116,$S78*8+3,CS$2)*$AH78+INDEX(装备数值!$X$13:$AH$116,$R78*8+4,CS$2)*$AI78+INDEX(装备数值!$X$13:$AH$116,$T78*8+5,CS$2)*$AJ78+INDEX(装备数值!$X$13:$AH$116,$U78*8+6,CS$2)*$AK78+INDEX(装备数值!$X$13:$AH$116,$V78*8+7,CS$2)*$AL78+INDEX(装备数值!$X$13:$AH$116,$W78*8+8,CS$2)*$AM78</f>
        <v>12375</v>
      </c>
      <c r="CT78" s="14">
        <f>INDEX(装备数值!$X$13:$AH$116,$P78*8+1,CT$2)*$AF78+INDEX(装备数值!$X$13:$AH$116,$Q78*8+2,CT$2)*$AG78+INDEX(装备数值!$X$13:$AH$116,$S78*8+3,CT$2)*$AH78+INDEX(装备数值!$X$13:$AH$116,$R78*8+4,CT$2)*$AI78+INDEX(装备数值!$X$13:$AH$116,$T78*8+5,CT$2)*$AJ78+INDEX(装备数值!$X$13:$AH$116,$U78*8+6,CT$2)*$AK78+INDEX(装备数值!$X$13:$AH$116,$V78*8+7,CT$2)*$AL78+INDEX(装备数值!$X$13:$AH$116,$W78*8+8,CT$2)*$AM78</f>
        <v>11946</v>
      </c>
      <c r="CU78" s="14">
        <f>INDEX(装备数值!$X$13:$AH$116,$P78*8+1,CU$2)*$AF78+INDEX(装备数值!$X$13:$AH$116,$Q78*8+2,CU$2)*$AG78+INDEX(装备数值!$X$13:$AH$116,$S78*8+3,CU$2)*$AH78+INDEX(装备数值!$X$13:$AH$116,$R78*8+4,CU$2)*$AI78+INDEX(装备数值!$X$13:$AH$116,$T78*8+5,CU$2)*$AJ78+INDEX(装备数值!$X$13:$AH$116,$U78*8+6,CU$2)*$AK78+INDEX(装备数值!$X$13:$AH$116,$V78*8+7,CU$2)*$AL78+INDEX(装备数值!$X$13:$AH$116,$W78*8+8,CU$2)*$AM78</f>
        <v>12375</v>
      </c>
      <c r="CV78" s="14">
        <f>INDEX(装备数值!$X$13:$AH$116,$P78*8+1,CV$2)*$AF78+INDEX(装备数值!$X$13:$AH$116,$Q78*8+2,CV$2)*$AG78+INDEX(装备数值!$X$13:$AH$116,$S78*8+3,CV$2)*$AH78+INDEX(装备数值!$X$13:$AH$116,$R78*8+4,CV$2)*$AI78+INDEX(装备数值!$X$13:$AH$116,$T78*8+5,CV$2)*$AJ78+INDEX(装备数值!$X$13:$AH$116,$U78*8+6,CV$2)*$AK78+INDEX(装备数值!$X$13:$AH$116,$V78*8+7,CV$2)*$AL78+INDEX(装备数值!$X$13:$AH$116,$W78*8+8,CV$2)*$AM78</f>
        <v>33</v>
      </c>
      <c r="CW78" s="14">
        <f>INDEX(装备数值!$X$13:$AH$116,$P78*8+1,CW$2)*$AF78+INDEX(装备数值!$X$13:$AH$116,$Q78*8+2,CW$2)*$AG78+INDEX(装备数值!$X$13:$AH$116,$S78*8+3,CW$2)*$AH78+INDEX(装备数值!$X$13:$AH$116,$R78*8+4,CW$2)*$AI78+INDEX(装备数值!$X$13:$AH$116,$T78*8+5,CW$2)*$AJ78+INDEX(装备数值!$X$13:$AH$116,$U78*8+6,CW$2)*$AK78+INDEX(装备数值!$X$13:$AH$116,$V78*8+7,CW$2)*$AL78+INDEX(装备数值!$X$13:$AH$116,$W78*8+8,CW$2)*$AM78</f>
        <v>33</v>
      </c>
      <c r="CY78" s="14">
        <f>INDEX(装备数值!$AN$17:$AN$117,MATCH(MIN($X78:$AE78),装备数值!$AO$17:$AO$117,1))</f>
        <v>24</v>
      </c>
      <c r="CZ78" s="14">
        <f>IF(COUNTIF($P78:$W78,"&gt;"&amp;0)=8,INDEX(装备数值!AR$17:AR$117,$CY78+1),0)</f>
        <v>5760</v>
      </c>
      <c r="DA78" s="14">
        <f>IF(COUNTIF($P78:$W78,"&gt;"&amp;0)=8,INDEX(装备数值!AS$17:AS$117,$CY78+1),0)</f>
        <v>43200</v>
      </c>
      <c r="DB78" s="14">
        <f>IF(COUNTIF($P78:$W78,"&gt;"&amp;0)=8,INDEX(装备数值!AT$17:AT$117,$CY78+1),0)</f>
        <v>2880</v>
      </c>
      <c r="DC78" s="14">
        <f>IF(COUNTIF($P78:$W78,"&gt;"&amp;0)=8,INDEX(装备数值!AU$17:AU$117,$CY78+1),0)</f>
        <v>57600</v>
      </c>
      <c r="DD78" s="14">
        <f>IF(COUNTIF($P78:$W78,"&gt;"&amp;0)=8,INDEX(装备数值!AV$17:AV$117,$CY78+1),0)</f>
        <v>1104</v>
      </c>
      <c r="DF78" s="14">
        <f>INDEX(装备数值!$AY$17:$AY$77,MATCH(MIN($AF78:$AM78),装备数值!$AZ$17:$AZ$77,1))</f>
        <v>16</v>
      </c>
      <c r="DG78" s="26">
        <f>INDEX(装备数值!BA$17:BA$77,通天塔!DF78+1)</f>
        <v>0.17</v>
      </c>
      <c r="DH78" s="26">
        <f>INDEX(装备数值!BA$17:BA$77,通天塔!DF78+1)</f>
        <v>0.17</v>
      </c>
      <c r="DJ78" s="14">
        <f t="shared" si="134"/>
        <v>23</v>
      </c>
      <c r="DK78" s="14">
        <f>VLOOKUP(DJ78,军阶与晶片数值!$W$6:$X$27,2)</f>
        <v>5</v>
      </c>
      <c r="DL78" s="14">
        <f>INDEX(军阶与晶片数值!Y$6:Y$27,$DK78+1)</f>
        <v>500</v>
      </c>
      <c r="DM78" s="14">
        <f>INDEX(军阶与晶片数值!Z$6:Z$27,$DK78+1)</f>
        <v>500</v>
      </c>
      <c r="DN78" s="14">
        <f>INDEX(军阶与晶片数值!AA$6:AA$27,$DK78+1)</f>
        <v>500</v>
      </c>
      <c r="DO78" s="14">
        <f>INDEX(军阶与晶片数值!AB$6:AB$27,$DK78+1)</f>
        <v>500</v>
      </c>
      <c r="DP78" s="29">
        <f>INDEX(军阶与晶片数值!AC$6:AC$27,$DK78+1)</f>
        <v>30</v>
      </c>
      <c r="DQ78" s="29">
        <f>INDEX(军阶与晶片数值!AD$6:AD$27,$DK78+1)</f>
        <v>15</v>
      </c>
      <c r="DS78" s="26">
        <f>INDEX(军阶与晶片数值!I$6:I$16,AN78+1)</f>
        <v>6.5000000000000002E-2</v>
      </c>
      <c r="DT78" s="26">
        <f>INDEX(军阶与晶片数值!M$6:M$16,AO78+1)</f>
        <v>0.15</v>
      </c>
      <c r="DU78" s="26">
        <f>INDEX(军阶与晶片数值!J$6:J$16,AP78+1)</f>
        <v>0.15</v>
      </c>
      <c r="DV78" s="26">
        <f>INDEX(军阶与晶片数值!K$6:K$16,AQ78+1)</f>
        <v>0.3</v>
      </c>
      <c r="DW78" s="26">
        <f>INDEX(军阶与晶片数值!L$6:L$16,AR78+1)</f>
        <v>0.3</v>
      </c>
      <c r="DX78" s="28">
        <f>INDEX(军阶与晶片数值!N$6:N$16,AS78+1)</f>
        <v>0</v>
      </c>
      <c r="DY78" s="28">
        <f>INDEX(军阶与晶片数值!O$6:O$16,AT78+1)</f>
        <v>0</v>
      </c>
      <c r="DZ78" s="28">
        <f>INDEX(军阶与晶片数值!P$6:P$16,AU78+1)</f>
        <v>0</v>
      </c>
      <c r="EA78" s="28">
        <f>INDEX(军阶与晶片数值!Q$6:Q$16,AV78+1)</f>
        <v>0</v>
      </c>
      <c r="EB78" s="26">
        <f>INDEX(军阶与晶片数值!R$6:R$16,AW78+1)</f>
        <v>0.06</v>
      </c>
      <c r="EC78" s="26">
        <f>INDEX(军阶与晶片数值!S$6:S$16,AX78+1)</f>
        <v>0.06</v>
      </c>
      <c r="ED78" s="26">
        <f>INDEX(军阶与晶片数值!T$6:T$16,AY78+1)</f>
        <v>0</v>
      </c>
      <c r="EE78" s="26">
        <f>INDEX(军阶与晶片数值!U$6:U$16,AZ78+1)</f>
        <v>0</v>
      </c>
      <c r="EG78" s="26">
        <f>INDEX(军阶与晶片数值!$C$6:$C$36,通天塔!$BA78+1)</f>
        <v>0.65</v>
      </c>
      <c r="EH78" s="26">
        <f>INDEX(军阶与晶片数值!$C$6:$C$36,通天塔!$BA78+1)</f>
        <v>0.65</v>
      </c>
      <c r="EI78" s="26">
        <f>INDEX(军阶与晶片数值!$C$6:$C$36,通天塔!$BA78+1)</f>
        <v>0.65</v>
      </c>
      <c r="EJ78" s="26">
        <f>INDEX(军阶与晶片数值!$C$6:$C$36,通天塔!$BA78+1)</f>
        <v>0.65</v>
      </c>
      <c r="EK78" s="26">
        <f>INDEX(军阶与晶片数值!$C$6:$C$36,通天塔!$BA78+1)</f>
        <v>0.65</v>
      </c>
      <c r="EM78" s="14">
        <f>INDEX(战舰突破!$H$6:$H$18,通天塔!$J78+1)+INDEX(战舰突破!$H$23:$H$35,通天塔!$K78+1)+INDEX(战舰突破!$H$40:$H$52,通天塔!$L78+1)</f>
        <v>200</v>
      </c>
      <c r="EN78" s="14">
        <f>INDEX(战舰突破!$I$6:$I$18,通天塔!$J78+1)+INDEX(战舰突破!$I$23:$I$35,通天塔!$K78+1)+INDEX(战舰突破!$I$40:$I$52,通天塔!$L78+1)</f>
        <v>200</v>
      </c>
      <c r="EO78" s="14">
        <f>INDEX(战舰突破!$J$6:$J$18,通天塔!$J78+1)+INDEX(战舰突破!$J$23:$J$35,通天塔!$K78+1)+INDEX(战舰突破!$J$40:$J$52,通天塔!$L78+1)</f>
        <v>0</v>
      </c>
      <c r="EP78" s="14">
        <f>INDEX(战舰突破!$K$6:$K$18,通天塔!$J78+1)+INDEX(战舰突破!$K$23:$K$35,通天塔!$K78+1)+INDEX(战舰突破!$K$40:$K$52,通天塔!$L78+1)</f>
        <v>0</v>
      </c>
      <c r="EQ78" s="14">
        <f>INDEX(战舰突破!$L$6:$L$18,通天塔!$J78+1)+INDEX(战舰突破!$L$23:$L$35,通天塔!$K78+1)+INDEX(战舰突破!$L$40:$L$52,通天塔!$L78+1)</f>
        <v>200</v>
      </c>
      <c r="ER78" s="18">
        <f>INDEX(战舰突破!$N$6:$N$18,通天塔!$J78+1)+INDEX(战舰突破!$N$23:$N$35,通天塔!$K78+1)+INDEX(战舰突破!$N$40:$N$52,通天塔!$L78+1)</f>
        <v>0</v>
      </c>
      <c r="ES78" s="18">
        <f>INDEX(战舰突破!$O$6:$O$18,通天塔!$J78+1)+INDEX(战舰突破!$O$23:$O$35,通天塔!$K78+1)+INDEX(战舰突破!$O$40:$O$52,通天塔!$L78+1)</f>
        <v>0</v>
      </c>
      <c r="ET78" s="18">
        <f>INDEX(战舰突破!$P$6:$P$18,通天塔!$J78+1)+INDEX(战舰突破!$P$23:$P$35,通天塔!$K78+1)+INDEX(战舰突破!$P$40:$P$52,通天塔!$L78+1)</f>
        <v>0</v>
      </c>
      <c r="EU78" s="18">
        <f>INDEX(战舰突破!$Q$6:$Q$18,通天塔!$J78+1)+INDEX(战舰突破!$Q$23:$Q$35,通天塔!$K78+1)+INDEX(战舰突破!$Q$40:$Q$52,通天塔!$L78+1)</f>
        <v>0</v>
      </c>
      <c r="EV78" s="18">
        <f>INDEX(战舰突破!$R$6:$R$18,通天塔!$J78+1)+INDEX(战舰突破!$R$23:$R$35,通天塔!$K78+1)+INDEX(战舰突破!$R$40:$R$52,通天塔!$L78+1)</f>
        <v>0</v>
      </c>
      <c r="EW78" s="18">
        <f>INDEX(战舰突破!$M$6:$M$18,通天塔!$J78+1)+INDEX(战舰突破!$M$23:$M$35,通天塔!$K78+1)+INDEX(战舰突破!$M$40:$M$52,通天塔!$L78+1)</f>
        <v>0.2</v>
      </c>
      <c r="EX78" s="22">
        <f>INDEX(战舰突破!$W$6:$W$18,通天塔!$J78+1)+INDEX(战舰突破!$W$23:$W$35,通天塔!$K78+1)+INDEX(战舰突破!$W$40:$W$52,通天塔!$L78+1)</f>
        <v>0.5</v>
      </c>
      <c r="FA78" s="14">
        <f>INDEX(战舰突破!$S$6:$S$18,通天塔!$J78+1)</f>
        <v>0</v>
      </c>
      <c r="FB78" s="14">
        <f>INDEX(战舰突破!$T$6:$T$18,通天塔!$J78+1)</f>
        <v>0.5</v>
      </c>
      <c r="FC78" s="14">
        <f>INDEX(战舰突破!$U$6:$U$18,通天塔!$J78+1)</f>
        <v>0.1</v>
      </c>
      <c r="FD78" s="14">
        <f>INDEX(战舰突破!$V$6:$V$18,通天塔!$J78+1)</f>
        <v>0</v>
      </c>
      <c r="FE78" s="14">
        <f>INDEX(战舰突破!$X$6:$X$18,通天塔!$J78+1)</f>
        <v>6</v>
      </c>
      <c r="FG78" s="14">
        <f>INDEX(战舰突破!$S$23:$S$35,通天塔!$J78+1)</f>
        <v>0.6</v>
      </c>
      <c r="FH78" s="14">
        <f>INDEX(战舰突破!$T$23:$T$35,通天塔!$J78+1)</f>
        <v>0.25</v>
      </c>
      <c r="FI78" s="14">
        <f>INDEX(战舰突破!$U$23:$U$35,通天塔!$J78+1)</f>
        <v>0.1</v>
      </c>
      <c r="FJ78" s="14">
        <f>INDEX(战舰突破!$V$23:$V$35,通天塔!$J78+1)</f>
        <v>0</v>
      </c>
      <c r="FK78" s="14">
        <f>INDEX(战舰突破!$X$23:$X$35,通天塔!$J78+1)</f>
        <v>90</v>
      </c>
      <c r="FM78" s="14">
        <f>INDEX(战舰突破!$S$40:$S$52,通天塔!$J78+1)</f>
        <v>0.6</v>
      </c>
      <c r="FN78" s="14">
        <f>INDEX(战舰突破!$T$40:$T$52,通天塔!$J78+1)</f>
        <v>0.25</v>
      </c>
      <c r="FO78" s="14">
        <f>INDEX(战舰突破!$U$40:$U$52,通天塔!$J78+1)</f>
        <v>0.1</v>
      </c>
      <c r="FP78" s="14">
        <f>INDEX(战舰突破!$V$40:$V$52,通天塔!$J78+1)</f>
        <v>0</v>
      </c>
      <c r="FQ78" s="14">
        <f>INDEX(战舰突破!$X$40:$X$52,通天塔!$J78+1)</f>
        <v>150</v>
      </c>
      <c r="FT78" s="14">
        <f t="shared" si="135"/>
        <v>167727</v>
      </c>
      <c r="FU78" s="14">
        <f t="shared" si="136"/>
        <v>168367</v>
      </c>
      <c r="FV78" s="14">
        <f t="shared" si="137"/>
        <v>169052</v>
      </c>
      <c r="FW78" s="14">
        <f t="shared" si="138"/>
        <v>1557739</v>
      </c>
      <c r="FX78" s="14">
        <f t="shared" si="139"/>
        <v>100836</v>
      </c>
      <c r="FY78" s="14">
        <f t="shared" si="140"/>
        <v>2778742</v>
      </c>
      <c r="FZ78" s="14">
        <f t="shared" si="141"/>
        <v>58890</v>
      </c>
      <c r="GA78" s="28">
        <f t="shared" si="142"/>
        <v>12446</v>
      </c>
      <c r="GB78" s="28">
        <f t="shared" si="143"/>
        <v>12875</v>
      </c>
      <c r="GC78" s="28">
        <f t="shared" si="144"/>
        <v>12446</v>
      </c>
      <c r="GD78" s="28">
        <f t="shared" si="145"/>
        <v>12875</v>
      </c>
      <c r="GE78" s="28">
        <f t="shared" si="146"/>
        <v>1.2402</v>
      </c>
      <c r="GF78" s="28">
        <f t="shared" si="147"/>
        <v>1.2402</v>
      </c>
      <c r="GG78" s="28">
        <f t="shared" si="148"/>
        <v>0</v>
      </c>
      <c r="GH78" s="28">
        <f t="shared" si="149"/>
        <v>24.065000000000001</v>
      </c>
      <c r="GI78" s="14">
        <f t="shared" si="150"/>
        <v>1</v>
      </c>
      <c r="GJ78" s="14">
        <f t="shared" si="151"/>
        <v>1.6</v>
      </c>
      <c r="GK78" s="14">
        <f t="shared" si="152"/>
        <v>1.6</v>
      </c>
      <c r="GL78" s="18">
        <f t="shared" si="153"/>
        <v>1.7</v>
      </c>
      <c r="GM78" s="18">
        <f t="shared" si="154"/>
        <v>1.45</v>
      </c>
      <c r="GN78" s="18">
        <f t="shared" si="155"/>
        <v>1.45</v>
      </c>
      <c r="GO78" s="29">
        <f t="shared" si="156"/>
        <v>12596</v>
      </c>
      <c r="GP78" s="29">
        <f t="shared" si="156"/>
        <v>12896</v>
      </c>
      <c r="GQ78" s="29">
        <f t="shared" si="156"/>
        <v>12896</v>
      </c>
      <c r="GR78" s="26">
        <f t="shared" si="157"/>
        <v>0.1</v>
      </c>
      <c r="GS78" s="26">
        <f t="shared" si="158"/>
        <v>0.1</v>
      </c>
      <c r="GT78" s="26">
        <f t="shared" si="159"/>
        <v>0.1</v>
      </c>
      <c r="GU78" s="14">
        <f t="shared" si="160"/>
        <v>2</v>
      </c>
      <c r="GV78" s="14">
        <f t="shared" si="161"/>
        <v>2</v>
      </c>
      <c r="GW78" s="14">
        <f t="shared" si="162"/>
        <v>2</v>
      </c>
      <c r="GX78" s="14">
        <f t="shared" si="163"/>
        <v>6</v>
      </c>
      <c r="GY78" s="14">
        <f t="shared" si="164"/>
        <v>90</v>
      </c>
      <c r="GZ78" s="14">
        <f t="shared" si="165"/>
        <v>150</v>
      </c>
      <c r="HA78">
        <v>74</v>
      </c>
      <c r="HB78" s="14">
        <f t="shared" si="166"/>
        <v>26042491</v>
      </c>
      <c r="HD78" s="14">
        <f t="shared" si="167"/>
        <v>201672</v>
      </c>
      <c r="HE78" s="14">
        <f t="shared" si="168"/>
        <v>83833</v>
      </c>
      <c r="HF78" s="29">
        <f t="shared" si="169"/>
        <v>12360</v>
      </c>
      <c r="HG78" s="29">
        <f t="shared" si="170"/>
        <v>8697</v>
      </c>
      <c r="HH78" s="29">
        <f t="shared" si="171"/>
        <v>9072</v>
      </c>
      <c r="HI78" s="29">
        <f t="shared" si="172"/>
        <v>8767</v>
      </c>
      <c r="HJ78" s="14">
        <f t="shared" si="173"/>
        <v>1.2402</v>
      </c>
      <c r="HK78" s="14">
        <f t="shared" si="174"/>
        <v>1.2402</v>
      </c>
      <c r="HL78" s="14">
        <f t="shared" si="175"/>
        <v>50514</v>
      </c>
      <c r="HM78" s="14">
        <f t="shared" si="176"/>
        <v>76475</v>
      </c>
      <c r="HN78" s="26">
        <f t="shared" si="177"/>
        <v>0.36797361081313018</v>
      </c>
      <c r="HO78" s="26">
        <f t="shared" si="178"/>
        <v>0.68808652160461992</v>
      </c>
      <c r="HP78" s="29">
        <f t="shared" si="179"/>
        <v>18810</v>
      </c>
      <c r="HQ78" s="29">
        <f t="shared" si="180"/>
        <v>77649</v>
      </c>
      <c r="HR78" s="29">
        <f t="shared" si="181"/>
        <v>104312</v>
      </c>
      <c r="HS78" s="26">
        <f t="shared" si="182"/>
        <v>0.43333333333333335</v>
      </c>
      <c r="HT78" s="26">
        <f t="shared" si="183"/>
        <v>0.45106886114264089</v>
      </c>
      <c r="HU78" s="26">
        <f t="shared" si="184"/>
        <v>0.45106886114264089</v>
      </c>
      <c r="HV78" s="26">
        <f t="shared" si="185"/>
        <v>3.3333333333333326E-2</v>
      </c>
      <c r="HW78" s="29">
        <f t="shared" si="124"/>
        <v>1.4</v>
      </c>
      <c r="HX78" s="29">
        <f t="shared" si="125"/>
        <v>2.2683768444948922</v>
      </c>
      <c r="HY78" s="29">
        <f t="shared" si="126"/>
        <v>2.2683768444948922</v>
      </c>
      <c r="HZ78" s="29">
        <f t="shared" si="127"/>
        <v>131669.99999999997</v>
      </c>
      <c r="IA78" s="29">
        <f t="shared" si="128"/>
        <v>117424.7957321226</v>
      </c>
      <c r="IB78" s="29">
        <f t="shared" si="129"/>
        <v>118309.4627014756</v>
      </c>
      <c r="IC78" s="29">
        <f t="shared" si="130"/>
        <v>978590</v>
      </c>
      <c r="ID78" s="14">
        <f t="shared" si="186"/>
        <v>367404.26</v>
      </c>
      <c r="IH78" s="14">
        <v>1</v>
      </c>
      <c r="II78" s="14">
        <v>1</v>
      </c>
      <c r="IJ78" s="14">
        <v>480</v>
      </c>
      <c r="IK78" s="14">
        <v>80</v>
      </c>
      <c r="IL78" s="14">
        <v>60</v>
      </c>
      <c r="IM78" s="23">
        <f t="shared" si="187"/>
        <v>70195132</v>
      </c>
      <c r="IN78" s="23">
        <f t="shared" si="201"/>
        <v>1</v>
      </c>
      <c r="IO78" s="23">
        <f t="shared" si="202"/>
        <v>70195.13</v>
      </c>
      <c r="IP78" s="23">
        <f t="shared" si="203"/>
        <v>82289145</v>
      </c>
      <c r="IQ78" s="23">
        <f t="shared" si="188"/>
        <v>1</v>
      </c>
      <c r="IR78" s="23">
        <f t="shared" si="189"/>
        <v>82289.149999999994</v>
      </c>
      <c r="IS78" s="14">
        <v>1</v>
      </c>
      <c r="IT78" s="14">
        <v>1</v>
      </c>
      <c r="IU78" s="14">
        <v>240</v>
      </c>
      <c r="IV78" s="14">
        <v>40</v>
      </c>
      <c r="IW78" s="14">
        <v>30</v>
      </c>
      <c r="IX78" s="23">
        <f>INT(($HP78*$GI78*IU78*$HW78+$HQ78*$GJ78*$HX78*IV78+$HR78*$GK78*$HY78*IW78)+$IC78*IS78+($HQ78*$GJ78*$HX78*IT78*5*6/1.5+$HR78*$GK78*$HY78*IT78*5*6/2))</f>
        <v>41244483</v>
      </c>
      <c r="IY78" s="23">
        <f t="shared" si="190"/>
        <v>1</v>
      </c>
      <c r="IZ78" s="23">
        <f t="shared" si="191"/>
        <v>41244.480000000003</v>
      </c>
      <c r="JA78" s="23"/>
      <c r="JB78" s="23"/>
      <c r="JC78" s="23"/>
      <c r="JG78">
        <f t="shared" si="131"/>
        <v>1.3869499769889613</v>
      </c>
      <c r="JH78">
        <f t="shared" si="132"/>
        <v>1.7200953614617098</v>
      </c>
      <c r="JJ78" s="14">
        <v>10</v>
      </c>
      <c r="JK78" s="14">
        <v>2</v>
      </c>
      <c r="JL78" s="14">
        <v>1.5</v>
      </c>
      <c r="JM78" s="23">
        <f>INT(($HP78*$GI78*$HW78*JJ78+$HQ78*$GJ78*$HX78*JK78+$HR78*$GK78*$HY78*JL78))</f>
        <v>1394864</v>
      </c>
      <c r="JN78" s="23">
        <f t="shared" si="192"/>
        <v>1</v>
      </c>
      <c r="JO78" s="23">
        <f t="shared" si="193"/>
        <v>1394.86</v>
      </c>
      <c r="JP78" s="14">
        <v>30</v>
      </c>
      <c r="JQ78" s="14">
        <v>6</v>
      </c>
      <c r="JR78" s="14">
        <v>4</v>
      </c>
      <c r="JS78" s="23">
        <f>INT(($HP78*$GI78*$HW78*JP78+$HQ78*$GJ78*$HX78*JQ78+$HR78*$GK78*$HY78*JR78))</f>
        <v>3995298</v>
      </c>
      <c r="JT78" s="23">
        <f t="shared" si="194"/>
        <v>1</v>
      </c>
      <c r="JU78" s="23">
        <f t="shared" si="195"/>
        <v>3995.3</v>
      </c>
      <c r="JW78" s="23">
        <f t="shared" si="196"/>
        <v>5327064</v>
      </c>
      <c r="JX78" s="23">
        <f t="shared" si="197"/>
        <v>1</v>
      </c>
      <c r="JY78" s="23">
        <f t="shared" si="198"/>
        <v>5327.06</v>
      </c>
      <c r="JZ78" s="23">
        <f t="shared" ref="JZ78:JZ104" si="204">ROUND(JM78*1.5,0)</f>
        <v>2092296</v>
      </c>
      <c r="KA78" s="23">
        <f t="shared" si="199"/>
        <v>1</v>
      </c>
      <c r="KB78" s="23">
        <f t="shared" si="200"/>
        <v>2092.3000000000002</v>
      </c>
    </row>
    <row r="79" spans="1:288" ht="16.5" x14ac:dyDescent="0.2">
      <c r="A79">
        <v>44</v>
      </c>
      <c r="B79">
        <v>940</v>
      </c>
      <c r="C79" s="14">
        <f t="shared" si="133"/>
        <v>1</v>
      </c>
      <c r="D79" s="14">
        <v>75</v>
      </c>
      <c r="E79" s="14" t="s">
        <v>684</v>
      </c>
      <c r="F79" s="14">
        <v>245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D79" s="33"/>
      <c r="BF79" s="14">
        <f>ROUND((INDEX(新战舰养成!S$6:S$18,通天塔!$J79+1)+INDEX(新战舰养成!D$6:D$18,通天塔!$J79+1)*(通天塔!$G79-1))*INDEX(战舰突破!$D$6:$D$18,通天塔!$M79+1),0)</f>
        <v>10</v>
      </c>
      <c r="BG79" s="14">
        <f>ROUND((INDEX(新战舰养成!T$6:T$18,通天塔!$J79+1)+INDEX(新战舰养成!E$6:E$18,通天塔!$J79+1)*(通天塔!$G79-1))*INDEX(战舰突破!$D$6:$D$18,通天塔!$M79+1),0)</f>
        <v>20</v>
      </c>
      <c r="BH79" s="14">
        <f>ROUND((INDEX(新战舰养成!U$6:U$18,通天塔!$J79+1)+INDEX(新战舰养成!F$6:F$18,通天塔!$J79+1)*(通天塔!$G79-1))*INDEX(战舰突破!$D$6:$D$18,通天塔!$M79+1),0)</f>
        <v>5</v>
      </c>
      <c r="BI79" s="14">
        <f>ROUND((INDEX(新战舰养成!V$6:V$18,通天塔!$J79+1)+INDEX(新战舰养成!G$6:G$18,通天塔!$J79+1)*(通天塔!$G79-1))*INDEX(战舰突破!$D$6:$D$18,通天塔!$M79+1),0)</f>
        <v>300</v>
      </c>
      <c r="BJ79" s="14">
        <f>ROUND((INDEX(新战舰养成!W$6:W$18,通天塔!$J79+1)+INDEX(新战舰养成!H$6:H$18,通天塔!$J79+1)*(通天塔!$G79-1))*INDEX(战舰突破!$D$6:$D$18,通天塔!$M79+1),0)</f>
        <v>4</v>
      </c>
      <c r="BL79" s="14">
        <f>IF($H79&gt;0,ROUND((INDEX(新战舰养成!X$6:X$18,通天塔!$K79+1)+INDEX(新战舰养成!I$6:I$18,通天塔!$K79+1)*(通天塔!$H79-1))*INDEX(战舰突破!$D$6:$D$18,通天塔!$N79+1),0),0)</f>
        <v>0</v>
      </c>
      <c r="BM79" s="14">
        <f>IF($H79&gt;0,ROUND((INDEX(新战舰养成!Y$6:Y$18,通天塔!$K79+1)+INDEX(新战舰养成!J$6:J$18,通天塔!$K79+1)*(通天塔!$H79-1))*INDEX(战舰突破!$D$6:$D$18,通天塔!$N79+1),0),0)</f>
        <v>0</v>
      </c>
      <c r="BN79" s="14">
        <f>IF($H79&gt;0,ROUND((INDEX(新战舰养成!Z$6:Z$18,通天塔!$K79+1)+INDEX(新战舰养成!K$6:K$18,通天塔!$K79+1)*(通天塔!$H79-1))*INDEX(战舰突破!$D$6:$D$18,通天塔!$N79+1),0),0)</f>
        <v>0</v>
      </c>
      <c r="BO79" s="14">
        <f>IF($H79&gt;0,ROUND((INDEX(新战舰养成!AA$6:AA$18,通天塔!$K79+1)+INDEX(新战舰养成!L$6:L$18,通天塔!$K79+1)*(通天塔!$H79-1))*INDEX(战舰突破!$D$6:$D$18,通天塔!$N79+1),0),0)</f>
        <v>0</v>
      </c>
      <c r="BP79" s="14">
        <f>IF($H79&gt;0,ROUND((INDEX(新战舰养成!AB$6:AB$18,通天塔!$K79+1)+INDEX(新战舰养成!M$6:M$18,通天塔!$K79+1)*(通天塔!$H79-1))*INDEX(战舰突破!$D$6:$D$18,通天塔!$N79+1),0),0)</f>
        <v>0</v>
      </c>
      <c r="BR79" s="14">
        <f>IF($I79&gt;0,ROUND((INDEX(新战舰养成!AC$6:AC$18,通天塔!$L79+1)+INDEX(新战舰养成!I$6:I$18,通天塔!$L79+1)*(通天塔!$I79-1))*INDEX(战舰突破!$D$6:$D$18,通天塔!$O79+1),0),0)</f>
        <v>0</v>
      </c>
      <c r="BS79" s="14">
        <f>IF($I79&gt;0,ROUND((INDEX(新战舰养成!AD$6:AD$18,通天塔!$L79+1)+INDEX(新战舰养成!J$6:J$18,通天塔!$L79+1)*(通天塔!$I79-1))*INDEX(战舰突破!$D$6:$D$18,通天塔!$O79+1),0),0)</f>
        <v>0</v>
      </c>
      <c r="BT79" s="14">
        <f>IF($I79&gt;0,ROUND((INDEX(新战舰养成!AE$6:AE$18,通天塔!$L79+1)+INDEX(新战舰养成!K$6:K$18,通天塔!$L79+1)*(通天塔!$I79-1))*INDEX(战舰突破!$D$6:$D$18,通天塔!$O79+1),0),0)</f>
        <v>0</v>
      </c>
      <c r="BU79" s="14">
        <f>IF($I79&gt;0,ROUND((INDEX(新战舰养成!AF$6:AF$18,通天塔!$L79+1)+INDEX(新战舰养成!L$6:L$18,通天塔!$L79+1)*(通天塔!$I79-1))*INDEX(战舰突破!$D$6:$D$18,通天塔!$O79+1),0),0)</f>
        <v>0</v>
      </c>
      <c r="BV79" s="14">
        <f>IF($I79&gt;0,ROUND((INDEX(新战舰养成!AG$6:AG$18,通天塔!$L79+1)+INDEX(新战舰养成!M$6:M$18,通天塔!$L79+1)*(通天塔!$I79-1))*INDEX(战舰突破!$D$6:$D$18,通天塔!$O79+1),0),0)</f>
        <v>0</v>
      </c>
      <c r="BY79" s="14">
        <f>(INDEX(装备数值!$C$13:$G$116,通天塔!$P79*8+1,BY$2)+INDEX(装备数值!$C$13:$G$116,通天塔!$Q79*8+2,BY$2)+INDEX(装备数值!$C$13:$G$116,通天塔!$S79*8+3,BY$2)+INDEX(装备数值!$C$13:$G$116,通天塔!$R79*8+4,BY$2)+INDEX(装备数值!$C$13:$G$116,通天塔!$T79*8+5,BY$2)+INDEX(装备数值!$C$13:$G$116,通天塔!$U79*8+6,BY$2)+INDEX(装备数值!$C$13:$G$116,通天塔!$V79*8+7,BY$2)+INDEX(装备数值!$C$13:$G$116,通天塔!$W79*8+8,BY$2))</f>
        <v>0</v>
      </c>
      <c r="BZ79" s="14">
        <f>(INDEX(装备数值!$C$13:$G$116,通天塔!$P79*8+1,BZ$2)+INDEX(装备数值!$C$13:$G$116,通天塔!$Q79*8+2,BZ$2)+INDEX(装备数值!$C$13:$G$116,通天塔!$S79*8+3,BZ$2)+INDEX(装备数值!$C$13:$G$116,通天塔!$R79*8+4,BZ$2)+INDEX(装备数值!$C$13:$G$116,通天塔!$T79*8+5,BZ$2)+INDEX(装备数值!$C$13:$G$116,通天塔!$U79*8+6,BZ$2)+INDEX(装备数值!$C$13:$G$116,通天塔!$V79*8+7,BZ$2)+INDEX(装备数值!$C$13:$G$116,通天塔!$W79*8+8,BZ$2))</f>
        <v>0</v>
      </c>
      <c r="CA79" s="14">
        <f>(INDEX(装备数值!$C$13:$G$116,通天塔!$P79*8+1,CA$2)+INDEX(装备数值!$C$13:$G$116,通天塔!$Q79*8+2,CA$2)+INDEX(装备数值!$C$13:$G$116,通天塔!$S79*8+3,CA$2)+INDEX(装备数值!$C$13:$G$116,通天塔!$R79*8+4,CA$2)+INDEX(装备数值!$C$13:$G$116,通天塔!$T79*8+5,CA$2)+INDEX(装备数值!$C$13:$G$116,通天塔!$U79*8+6,CA$2)+INDEX(装备数值!$C$13:$G$116,通天塔!$V79*8+7,CA$2)+INDEX(装备数值!$C$13:$G$116,通天塔!$W79*8+8,CA$2))</f>
        <v>0</v>
      </c>
      <c r="CB79" s="14">
        <f>(INDEX(装备数值!$C$13:$G$116,通天塔!$P79*8+1,CB$2)+INDEX(装备数值!$C$13:$G$116,通天塔!$Q79*8+2,CB$2)+INDEX(装备数值!$C$13:$G$116,通天塔!$S79*8+3,CB$2)+INDEX(装备数值!$C$13:$G$116,通天塔!$R79*8+4,CB$2)+INDEX(装备数值!$C$13:$G$116,通天塔!$T79*8+5,CB$2)+INDEX(装备数值!$C$13:$G$116,通天塔!$U79*8+6,CB$2)+INDEX(装备数值!$C$13:$G$116,通天塔!$V79*8+7,CB$2)+INDEX(装备数值!$C$13:$G$116,通天塔!$W79*8+8,CB$2))</f>
        <v>0</v>
      </c>
      <c r="CC79" s="14">
        <f>(INDEX(装备数值!$C$13:$G$116,通天塔!$P79*8+1,CC$2)+INDEX(装备数值!$C$13:$G$116,通天塔!$Q79*8+2,CC$2)+INDEX(装备数值!$C$13:$G$116,通天塔!$S79*8+3,CC$2)+INDEX(装备数值!$C$13:$G$116,通天塔!$R79*8+4,CC$2)+INDEX(装备数值!$C$13:$G$116,通天塔!$T79*8+5,CC$2)+INDEX(装备数值!$C$13:$G$116,通天塔!$U79*8+6,CC$2)+INDEX(装备数值!$C$13:$G$116,通天塔!$V79*8+7,CC$2)+INDEX(装备数值!$C$13:$G$116,通天塔!$W79*8+8,CC$2))</f>
        <v>0</v>
      </c>
      <c r="CF79" s="14">
        <f>INDEX(装备数值!$I$13:$M$116,通天塔!$P79*8+1,CF$2)*$X79+INDEX(装备数值!$I$13:$M$116,通天塔!$Q79*8+2,CF$2)*$Y79+INDEX(装备数值!$I$13:$M$116,通天塔!$S79*8+3,CF$2)*$Z79+INDEX(装备数值!$I$13:$M$116,通天塔!$R79*8+4,CF$2)*$AA79+INDEX(装备数值!$I$13:$M$116,通天塔!$T79*8+5,CF$2)*$AB79+INDEX(装备数值!$I$13:$M$116,通天塔!$U79*8+6,CF$2)*$AC79+INDEX(装备数值!$I$13:$M$116,通天塔!$V79*8+7,CF$2)*$AD79+INDEX(装备数值!$I$13:$M$116,通天塔!$W79*8+8,CF$2)*$AE79</f>
        <v>0</v>
      </c>
      <c r="CG79" s="14">
        <f>INDEX(装备数值!$I$13:$M$116,通天塔!$P79*8+1,CG$2)*$X79+INDEX(装备数值!$I$13:$M$116,通天塔!$Q79*8+2,CG$2)*$Y79+INDEX(装备数值!$I$13:$M$116,通天塔!$S79*8+3,CG$2)*$Z79+INDEX(装备数值!$I$13:$M$116,通天塔!$R79*8+4,CG$2)*$AA79+INDEX(装备数值!$I$13:$M$116,通天塔!$T79*8+5,CG$2)*$AB79+INDEX(装备数值!$I$13:$M$116,通天塔!$U79*8+6,CG$2)*$AC79+INDEX(装备数值!$I$13:$M$116,通天塔!$V79*8+7,CG$2)*$AD79+INDEX(装备数值!$I$13:$M$116,通天塔!$W79*8+8,CG$2)*$AE79</f>
        <v>0</v>
      </c>
      <c r="CH79" s="14">
        <f>INDEX(装备数值!$I$13:$M$116,通天塔!$P79*8+1,CH$2)*$X79+INDEX(装备数值!$I$13:$M$116,通天塔!$Q79*8+2,CH$2)*$Y79+INDEX(装备数值!$I$13:$M$116,通天塔!$S79*8+3,CH$2)*$Z79+INDEX(装备数值!$I$13:$M$116,通天塔!$R79*8+4,CH$2)*$AA79+INDEX(装备数值!$I$13:$M$116,通天塔!$T79*8+5,CH$2)*$AB79+INDEX(装备数值!$I$13:$M$116,通天塔!$U79*8+6,CH$2)*$AC79+INDEX(装备数值!$I$13:$M$116,通天塔!$V79*8+7,CH$2)*$AD79+INDEX(装备数值!$I$13:$M$116,通天塔!$W79*8+8,CH$2)*$AE79</f>
        <v>0</v>
      </c>
      <c r="CI79" s="14">
        <f>INDEX(装备数值!$I$13:$M$116,通天塔!$P79*8+1,CI$2)*$X79+INDEX(装备数值!$I$13:$M$116,通天塔!$Q79*8+2,CI$2)*$Y79+INDEX(装备数值!$I$13:$M$116,通天塔!$S79*8+3,CI$2)*$Z79+INDEX(装备数值!$I$13:$M$116,通天塔!$R79*8+4,CI$2)*$AA79+INDEX(装备数值!$I$13:$M$116,通天塔!$T79*8+5,CI$2)*$AB79+INDEX(装备数值!$I$13:$M$116,通天塔!$U79*8+6,CI$2)*$AC79+INDEX(装备数值!$I$13:$M$116,通天塔!$V79*8+7,CI$2)*$AD79+INDEX(装备数值!$I$13:$M$116,通天塔!$W79*8+8,CI$2)*$AE79</f>
        <v>0</v>
      </c>
      <c r="CJ79" s="14">
        <f>INDEX(装备数值!$I$13:$M$116,通天塔!$P79*8+1,CJ$2)*$X79+INDEX(装备数值!$I$13:$M$116,通天塔!$Q79*8+2,CJ$2)*$Y79+INDEX(装备数值!$I$13:$M$116,通天塔!$S79*8+3,CJ$2)*$Z79+INDEX(装备数值!$I$13:$M$116,通天塔!$R79*8+4,CJ$2)*$AA79+INDEX(装备数值!$I$13:$M$116,通天塔!$T79*8+5,CJ$2)*$AB79+INDEX(装备数值!$I$13:$M$116,通天塔!$U79*8+6,CJ$2)*$AC79+INDEX(装备数值!$I$13:$M$116,通天塔!$V79*8+7,CJ$2)*$AD79+INDEX(装备数值!$I$13:$M$116,通天塔!$W79*8+8,CJ$2)*$AE79</f>
        <v>0</v>
      </c>
      <c r="CM79" s="14">
        <f>INDEX(装备数值!$X$13:$AH$116,$P79*8+1,CM$2)*$AF79+INDEX(装备数值!$X$13:$AH$116,$Q79*8+2,CM$2)*$AG79+INDEX(装备数值!$X$13:$AH$116,$S79*8+3,CM$2)*$AH79+INDEX(装备数值!$X$13:$AH$116,$R79*8+4,CM$2)*$AI79+INDEX(装备数值!$X$13:$AH$116,$T79*8+5,CM$2)*$AJ79+INDEX(装备数值!$X$13:$AH$116,$U79*8+6,CM$2)*$AK79+INDEX(装备数值!$X$13:$AH$116,$V79*8+7,CM$2)*$AL79+INDEX(装备数值!$X$13:$AH$116,$W79*8+8,CM$2)*$AM79</f>
        <v>0</v>
      </c>
      <c r="CN79" s="14">
        <f>INDEX(装备数值!$X$13:$AH$116,$P79*8+1,CN$2)*$AF79+INDEX(装备数值!$X$13:$AH$116,$Q79*8+2,CN$2)*$AG79+INDEX(装备数值!$X$13:$AH$116,$S79*8+3,CN$2)*$AH79+INDEX(装备数值!$X$13:$AH$116,$R79*8+4,CN$2)*$AI79+INDEX(装备数值!$X$13:$AH$116,$T79*8+5,CN$2)*$AJ79+INDEX(装备数值!$X$13:$AH$116,$U79*8+6,CN$2)*$AK79+INDEX(装备数值!$X$13:$AH$116,$V79*8+7,CN$2)*$AL79+INDEX(装备数值!$X$13:$AH$116,$W79*8+8,CN$2)*$AM79</f>
        <v>0</v>
      </c>
      <c r="CO79" s="14">
        <f>INDEX(装备数值!$X$13:$AH$116,$P79*8+1,CO$2)*$AF79+INDEX(装备数值!$X$13:$AH$116,$Q79*8+2,CO$2)*$AG79+INDEX(装备数值!$X$13:$AH$116,$S79*8+3,CO$2)*$AH79+INDEX(装备数值!$X$13:$AH$116,$R79*8+4,CO$2)*$AI79+INDEX(装备数值!$X$13:$AH$116,$T79*8+5,CO$2)*$AJ79+INDEX(装备数值!$X$13:$AH$116,$U79*8+6,CO$2)*$AK79+INDEX(装备数值!$X$13:$AH$116,$V79*8+7,CO$2)*$AL79+INDEX(装备数值!$X$13:$AH$116,$W79*8+8,CO$2)*$AM79</f>
        <v>0</v>
      </c>
      <c r="CP79" s="14">
        <f>INDEX(装备数值!$X$13:$AH$116,$P79*8+1,CP$2)*$AF79+INDEX(装备数值!$X$13:$AH$116,$Q79*8+2,CP$2)*$AG79+INDEX(装备数值!$X$13:$AH$116,$S79*8+3,CP$2)*$AH79+INDEX(装备数值!$X$13:$AH$116,$R79*8+4,CP$2)*$AI79+INDEX(装备数值!$X$13:$AH$116,$T79*8+5,CP$2)*$AJ79+INDEX(装备数值!$X$13:$AH$116,$U79*8+6,CP$2)*$AK79+INDEX(装备数值!$X$13:$AH$116,$V79*8+7,CP$2)*$AL79+INDEX(装备数值!$X$13:$AH$116,$W79*8+8,CP$2)*$AM79</f>
        <v>0</v>
      </c>
      <c r="CQ79" s="14">
        <f>INDEX(装备数值!$X$13:$AH$116,$P79*8+1,CQ$2)*$AF79+INDEX(装备数值!$X$13:$AH$116,$Q79*8+2,CQ$2)*$AG79+INDEX(装备数值!$X$13:$AH$116,$S79*8+3,CQ$2)*$AH79+INDEX(装备数值!$X$13:$AH$116,$R79*8+4,CQ$2)*$AI79+INDEX(装备数值!$X$13:$AH$116,$T79*8+5,CQ$2)*$AJ79+INDEX(装备数值!$X$13:$AH$116,$U79*8+6,CQ$2)*$AK79+INDEX(装备数值!$X$13:$AH$116,$V79*8+7,CQ$2)*$AL79+INDEX(装备数值!$X$13:$AH$116,$W79*8+8,CQ$2)*$AM79</f>
        <v>0</v>
      </c>
      <c r="CR79" s="14">
        <f>INDEX(装备数值!$X$13:$AH$116,$P79*8+1,CR$2)*$AF79+INDEX(装备数值!$X$13:$AH$116,$Q79*8+2,CR$2)*$AG79+INDEX(装备数值!$X$13:$AH$116,$S79*8+3,CR$2)*$AH79+INDEX(装备数值!$X$13:$AH$116,$R79*8+4,CR$2)*$AI79+INDEX(装备数值!$X$13:$AH$116,$T79*8+5,CR$2)*$AJ79+INDEX(装备数值!$X$13:$AH$116,$U79*8+6,CR$2)*$AK79+INDEX(装备数值!$X$13:$AH$116,$V79*8+7,CR$2)*$AL79+INDEX(装备数值!$X$13:$AH$116,$W79*8+8,CR$2)*$AM79</f>
        <v>0</v>
      </c>
      <c r="CS79" s="14">
        <f>INDEX(装备数值!$X$13:$AH$116,$P79*8+1,CS$2)*$AF79+INDEX(装备数值!$X$13:$AH$116,$Q79*8+2,CS$2)*$AG79+INDEX(装备数值!$X$13:$AH$116,$S79*8+3,CS$2)*$AH79+INDEX(装备数值!$X$13:$AH$116,$R79*8+4,CS$2)*$AI79+INDEX(装备数值!$X$13:$AH$116,$T79*8+5,CS$2)*$AJ79+INDEX(装备数值!$X$13:$AH$116,$U79*8+6,CS$2)*$AK79+INDEX(装备数值!$X$13:$AH$116,$V79*8+7,CS$2)*$AL79+INDEX(装备数值!$X$13:$AH$116,$W79*8+8,CS$2)*$AM79</f>
        <v>0</v>
      </c>
      <c r="CT79" s="14">
        <f>INDEX(装备数值!$X$13:$AH$116,$P79*8+1,CT$2)*$AF79+INDEX(装备数值!$X$13:$AH$116,$Q79*8+2,CT$2)*$AG79+INDEX(装备数值!$X$13:$AH$116,$S79*8+3,CT$2)*$AH79+INDEX(装备数值!$X$13:$AH$116,$R79*8+4,CT$2)*$AI79+INDEX(装备数值!$X$13:$AH$116,$T79*8+5,CT$2)*$AJ79+INDEX(装备数值!$X$13:$AH$116,$U79*8+6,CT$2)*$AK79+INDEX(装备数值!$X$13:$AH$116,$V79*8+7,CT$2)*$AL79+INDEX(装备数值!$X$13:$AH$116,$W79*8+8,CT$2)*$AM79</f>
        <v>0</v>
      </c>
      <c r="CU79" s="14">
        <f>INDEX(装备数值!$X$13:$AH$116,$P79*8+1,CU$2)*$AF79+INDEX(装备数值!$X$13:$AH$116,$Q79*8+2,CU$2)*$AG79+INDEX(装备数值!$X$13:$AH$116,$S79*8+3,CU$2)*$AH79+INDEX(装备数值!$X$13:$AH$116,$R79*8+4,CU$2)*$AI79+INDEX(装备数值!$X$13:$AH$116,$T79*8+5,CU$2)*$AJ79+INDEX(装备数值!$X$13:$AH$116,$U79*8+6,CU$2)*$AK79+INDEX(装备数值!$X$13:$AH$116,$V79*8+7,CU$2)*$AL79+INDEX(装备数值!$X$13:$AH$116,$W79*8+8,CU$2)*$AM79</f>
        <v>0</v>
      </c>
      <c r="CV79" s="14">
        <f>INDEX(装备数值!$X$13:$AH$116,$P79*8+1,CV$2)*$AF79+INDEX(装备数值!$X$13:$AH$116,$Q79*8+2,CV$2)*$AG79+INDEX(装备数值!$X$13:$AH$116,$S79*8+3,CV$2)*$AH79+INDEX(装备数值!$X$13:$AH$116,$R79*8+4,CV$2)*$AI79+INDEX(装备数值!$X$13:$AH$116,$T79*8+5,CV$2)*$AJ79+INDEX(装备数值!$X$13:$AH$116,$U79*8+6,CV$2)*$AK79+INDEX(装备数值!$X$13:$AH$116,$V79*8+7,CV$2)*$AL79+INDEX(装备数值!$X$13:$AH$116,$W79*8+8,CV$2)*$AM79</f>
        <v>0</v>
      </c>
      <c r="CW79" s="14">
        <f>INDEX(装备数值!$X$13:$AH$116,$P79*8+1,CW$2)*$AF79+INDEX(装备数值!$X$13:$AH$116,$Q79*8+2,CW$2)*$AG79+INDEX(装备数值!$X$13:$AH$116,$S79*8+3,CW$2)*$AH79+INDEX(装备数值!$X$13:$AH$116,$R79*8+4,CW$2)*$AI79+INDEX(装备数值!$X$13:$AH$116,$T79*8+5,CW$2)*$AJ79+INDEX(装备数值!$X$13:$AH$116,$U79*8+6,CW$2)*$AK79+INDEX(装备数值!$X$13:$AH$116,$V79*8+7,CW$2)*$AL79+INDEX(装备数值!$X$13:$AH$116,$W79*8+8,CW$2)*$AM79</f>
        <v>0</v>
      </c>
      <c r="CY79" s="14">
        <f>INDEX(装备数值!$AN$17:$AN$117,MATCH(MIN($X79:$AE79),装备数值!$AO$17:$AO$117,1))</f>
        <v>0</v>
      </c>
      <c r="CZ79" s="14">
        <f>IF(COUNTIF($P79:$W79,"&gt;"&amp;0)=8,INDEX(装备数值!AR$17:AR$117,$CY79+1),0)</f>
        <v>0</v>
      </c>
      <c r="DA79" s="14">
        <f>IF(COUNTIF($P79:$W79,"&gt;"&amp;0)=8,INDEX(装备数值!AS$17:AS$117,$CY79+1),0)</f>
        <v>0</v>
      </c>
      <c r="DB79" s="14">
        <f>IF(COUNTIF($P79:$W79,"&gt;"&amp;0)=8,INDEX(装备数值!AT$17:AT$117,$CY79+1),0)</f>
        <v>0</v>
      </c>
      <c r="DC79" s="14">
        <f>IF(COUNTIF($P79:$W79,"&gt;"&amp;0)=8,INDEX(装备数值!AU$17:AU$117,$CY79+1),0)</f>
        <v>0</v>
      </c>
      <c r="DD79" s="14">
        <f>IF(COUNTIF($P79:$W79,"&gt;"&amp;0)=8,INDEX(装备数值!AV$17:AV$117,$CY79+1),0)</f>
        <v>0</v>
      </c>
      <c r="DF79" s="14">
        <f>INDEX(装备数值!$AY$17:$AY$77,MATCH(MIN($AF79:$AM79),装备数值!$AZ$17:$AZ$77,1))</f>
        <v>0</v>
      </c>
      <c r="DG79" s="26">
        <f>INDEX(装备数值!BA$17:BA$77,通天塔!DF79+1)</f>
        <v>0</v>
      </c>
      <c r="DH79" s="26">
        <f>INDEX(装备数值!BA$17:BA$77,通天塔!DF79+1)</f>
        <v>0</v>
      </c>
      <c r="DJ79" s="14">
        <f t="shared" si="134"/>
        <v>0</v>
      </c>
      <c r="DK79" s="14">
        <f>VLOOKUP(DJ79,军阶与晶片数值!$W$6:$X$27,2)</f>
        <v>0</v>
      </c>
      <c r="DL79" s="14">
        <f>INDEX(军阶与晶片数值!Y$6:Y$27,$DK79+1)</f>
        <v>0</v>
      </c>
      <c r="DM79" s="14">
        <f>INDEX(军阶与晶片数值!Z$6:Z$27,$DK79+1)</f>
        <v>0</v>
      </c>
      <c r="DN79" s="14">
        <f>INDEX(军阶与晶片数值!AA$6:AA$27,$DK79+1)</f>
        <v>0</v>
      </c>
      <c r="DO79" s="14">
        <f>INDEX(军阶与晶片数值!AB$6:AB$27,$DK79+1)</f>
        <v>0</v>
      </c>
      <c r="DP79" s="29">
        <f>INDEX(军阶与晶片数值!AC$6:AC$27,$DK79+1)</f>
        <v>0</v>
      </c>
      <c r="DQ79" s="29">
        <f>INDEX(军阶与晶片数值!AD$6:AD$27,$DK79+1)</f>
        <v>0</v>
      </c>
      <c r="DS79" s="26">
        <f>INDEX(军阶与晶片数值!I$6:I$16,AN79+1)</f>
        <v>0</v>
      </c>
      <c r="DT79" s="26">
        <f>INDEX(军阶与晶片数值!M$6:M$16,AO79+1)</f>
        <v>0</v>
      </c>
      <c r="DU79" s="26">
        <f>INDEX(军阶与晶片数值!J$6:J$16,AP79+1)</f>
        <v>0</v>
      </c>
      <c r="DV79" s="26">
        <f>INDEX(军阶与晶片数值!K$6:K$16,AQ79+1)</f>
        <v>0</v>
      </c>
      <c r="DW79" s="26">
        <f>INDEX(军阶与晶片数值!L$6:L$16,AR79+1)</f>
        <v>0</v>
      </c>
      <c r="DX79" s="28">
        <f>INDEX(军阶与晶片数值!N$6:N$16,AS79+1)</f>
        <v>0</v>
      </c>
      <c r="DY79" s="28">
        <f>INDEX(军阶与晶片数值!O$6:O$16,AT79+1)</f>
        <v>0</v>
      </c>
      <c r="DZ79" s="28">
        <f>INDEX(军阶与晶片数值!P$6:P$16,AU79+1)</f>
        <v>0</v>
      </c>
      <c r="EA79" s="28">
        <f>INDEX(军阶与晶片数值!Q$6:Q$16,AV79+1)</f>
        <v>0</v>
      </c>
      <c r="EB79" s="26">
        <f>INDEX(军阶与晶片数值!R$6:R$16,AW79+1)</f>
        <v>0</v>
      </c>
      <c r="EC79" s="26">
        <f>INDEX(军阶与晶片数值!S$6:S$16,AX79+1)</f>
        <v>0</v>
      </c>
      <c r="ED79" s="26">
        <f>INDEX(军阶与晶片数值!T$6:T$16,AY79+1)</f>
        <v>0</v>
      </c>
      <c r="EE79" s="26">
        <f>INDEX(军阶与晶片数值!U$6:U$16,AZ79+1)</f>
        <v>0</v>
      </c>
      <c r="EG79" s="26">
        <f>INDEX(军阶与晶片数值!$C$6:$C$36,通天塔!$BA79+1)</f>
        <v>0</v>
      </c>
      <c r="EH79" s="26">
        <f>INDEX(军阶与晶片数值!$C$6:$C$36,通天塔!$BA79+1)</f>
        <v>0</v>
      </c>
      <c r="EI79" s="26">
        <f>INDEX(军阶与晶片数值!$C$6:$C$36,通天塔!$BA79+1)</f>
        <v>0</v>
      </c>
      <c r="EJ79" s="26">
        <f>INDEX(军阶与晶片数值!$C$6:$C$36,通天塔!$BA79+1)</f>
        <v>0</v>
      </c>
      <c r="EK79" s="26">
        <f>INDEX(军阶与晶片数值!$C$6:$C$36,通天塔!$BA79+1)</f>
        <v>0</v>
      </c>
      <c r="EM79" s="14">
        <f>INDEX(战舰突破!$H$6:$H$18,通天塔!$J79+1)+INDEX(战舰突破!$H$23:$H$35,通天塔!$K79+1)+INDEX(战舰突破!$H$40:$H$52,通天塔!$L79+1)</f>
        <v>0</v>
      </c>
      <c r="EN79" s="14">
        <f>INDEX(战舰突破!$I$6:$I$18,通天塔!$J79+1)+INDEX(战舰突破!$I$23:$I$35,通天塔!$K79+1)+INDEX(战舰突破!$I$40:$I$52,通天塔!$L79+1)</f>
        <v>0</v>
      </c>
      <c r="EO79" s="14">
        <f>INDEX(战舰突破!$J$6:$J$18,通天塔!$J79+1)+INDEX(战舰突破!$J$23:$J$35,通天塔!$K79+1)+INDEX(战舰突破!$J$40:$J$52,通天塔!$L79+1)</f>
        <v>0</v>
      </c>
      <c r="EP79" s="14">
        <f>INDEX(战舰突破!$K$6:$K$18,通天塔!$J79+1)+INDEX(战舰突破!$K$23:$K$35,通天塔!$K79+1)+INDEX(战舰突破!$K$40:$K$52,通天塔!$L79+1)</f>
        <v>0</v>
      </c>
      <c r="EQ79" s="14">
        <f>INDEX(战舰突破!$L$6:$L$18,通天塔!$J79+1)+INDEX(战舰突破!$L$23:$L$35,通天塔!$K79+1)+INDEX(战舰突破!$L$40:$L$52,通天塔!$L79+1)</f>
        <v>0</v>
      </c>
      <c r="ER79" s="18">
        <f>INDEX(战舰突破!$N$6:$N$18,通天塔!$J79+1)+INDEX(战舰突破!$N$23:$N$35,通天塔!$K79+1)+INDEX(战舰突破!$N$40:$N$52,通天塔!$L79+1)</f>
        <v>0</v>
      </c>
      <c r="ES79" s="18">
        <f>INDEX(战舰突破!$O$6:$O$18,通天塔!$J79+1)+INDEX(战舰突破!$O$23:$O$35,通天塔!$K79+1)+INDEX(战舰突破!$O$40:$O$52,通天塔!$L79+1)</f>
        <v>0</v>
      </c>
      <c r="ET79" s="18">
        <f>INDEX(战舰突破!$P$6:$P$18,通天塔!$J79+1)+INDEX(战舰突破!$P$23:$P$35,通天塔!$K79+1)+INDEX(战舰突破!$P$40:$P$52,通天塔!$L79+1)</f>
        <v>0</v>
      </c>
      <c r="EU79" s="18">
        <f>INDEX(战舰突破!$Q$6:$Q$18,通天塔!$J79+1)+INDEX(战舰突破!$Q$23:$Q$35,通天塔!$K79+1)+INDEX(战舰突破!$Q$40:$Q$52,通天塔!$L79+1)</f>
        <v>0</v>
      </c>
      <c r="EV79" s="18">
        <f>INDEX(战舰突破!$R$6:$R$18,通天塔!$J79+1)+INDEX(战舰突破!$R$23:$R$35,通天塔!$K79+1)+INDEX(战舰突破!$R$40:$R$52,通天塔!$L79+1)</f>
        <v>0</v>
      </c>
      <c r="EW79" s="18">
        <f>INDEX(战舰突破!$M$6:$M$18,通天塔!$J79+1)+INDEX(战舰突破!$M$23:$M$35,通天塔!$K79+1)+INDEX(战舰突破!$M$40:$M$52,通天塔!$L79+1)</f>
        <v>0</v>
      </c>
      <c r="EX79" s="22">
        <f>INDEX(战舰突破!$W$6:$W$18,通天塔!$J79+1)+INDEX(战舰突破!$W$23:$W$35,通天塔!$K79+1)+INDEX(战舰突破!$W$40:$W$52,通天塔!$L79+1)</f>
        <v>0.3</v>
      </c>
      <c r="FA79" s="14">
        <f>INDEX(战舰突破!$S$6:$S$18,通天塔!$J79+1)</f>
        <v>0</v>
      </c>
      <c r="FB79" s="14">
        <f>INDEX(战舰突破!$T$6:$T$18,通天塔!$J79+1)</f>
        <v>0</v>
      </c>
      <c r="FC79" s="14">
        <f>INDEX(战舰突破!$U$6:$U$18,通天塔!$J79+1)</f>
        <v>0</v>
      </c>
      <c r="FD79" s="14">
        <f>INDEX(战舰突破!$V$6:$V$18,通天塔!$J79+1)</f>
        <v>0</v>
      </c>
      <c r="FE79" s="14">
        <f>INDEX(战舰突破!$X$6:$X$18,通天塔!$J79+1)</f>
        <v>1</v>
      </c>
      <c r="FG79" s="14">
        <f>INDEX(战舰突破!$S$23:$S$35,通天塔!$J79+1)</f>
        <v>0</v>
      </c>
      <c r="FH79" s="14">
        <f>INDEX(战舰突破!$T$23:$T$35,通天塔!$J79+1)</f>
        <v>0</v>
      </c>
      <c r="FI79" s="14">
        <f>INDEX(战舰突破!$U$23:$U$35,通天塔!$J79+1)</f>
        <v>0</v>
      </c>
      <c r="FJ79" s="14">
        <f>INDEX(战舰突破!$V$23:$V$35,通天塔!$J79+1)</f>
        <v>0</v>
      </c>
      <c r="FK79" s="14">
        <f>INDEX(战舰突破!$X$23:$X$35,通天塔!$J79+1)</f>
        <v>15</v>
      </c>
      <c r="FM79" s="14">
        <f>INDEX(战舰突破!$S$40:$S$52,通天塔!$J79+1)</f>
        <v>0</v>
      </c>
      <c r="FN79" s="14">
        <f>INDEX(战舰突破!$T$40:$T$52,通天塔!$J79+1)</f>
        <v>0</v>
      </c>
      <c r="FO79" s="14">
        <f>INDEX(战舰突破!$U$40:$U$52,通天塔!$J79+1)</f>
        <v>0</v>
      </c>
      <c r="FP79" s="14">
        <f>INDEX(战舰突破!$V$40:$V$52,通天塔!$J79+1)</f>
        <v>0</v>
      </c>
      <c r="FQ79" s="14">
        <f>INDEX(战舰突破!$X$40:$X$52,通天塔!$J79+1)</f>
        <v>25</v>
      </c>
      <c r="FT79" s="14">
        <f t="shared" si="135"/>
        <v>10</v>
      </c>
      <c r="FU79" s="14">
        <f t="shared" si="136"/>
        <v>0</v>
      </c>
      <c r="FV79" s="14">
        <f t="shared" si="137"/>
        <v>0</v>
      </c>
      <c r="FW79" s="14">
        <f t="shared" si="138"/>
        <v>20</v>
      </c>
      <c r="FX79" s="14">
        <f t="shared" si="139"/>
        <v>5</v>
      </c>
      <c r="FY79" s="14">
        <f t="shared" si="140"/>
        <v>300</v>
      </c>
      <c r="FZ79" s="14">
        <f t="shared" si="141"/>
        <v>4</v>
      </c>
      <c r="GA79" s="28">
        <f t="shared" si="142"/>
        <v>0</v>
      </c>
      <c r="GB79" s="28">
        <f t="shared" si="143"/>
        <v>0</v>
      </c>
      <c r="GC79" s="28">
        <f t="shared" si="144"/>
        <v>0</v>
      </c>
      <c r="GD79" s="28">
        <f t="shared" si="145"/>
        <v>0</v>
      </c>
      <c r="GE79" s="28">
        <f t="shared" si="146"/>
        <v>1</v>
      </c>
      <c r="GF79" s="28">
        <f t="shared" si="147"/>
        <v>1</v>
      </c>
      <c r="GG79" s="28">
        <f t="shared" si="148"/>
        <v>0</v>
      </c>
      <c r="GH79" s="28">
        <f t="shared" si="149"/>
        <v>0</v>
      </c>
      <c r="GI79" s="14">
        <f t="shared" si="150"/>
        <v>1</v>
      </c>
      <c r="GJ79" s="14">
        <f t="shared" si="151"/>
        <v>1</v>
      </c>
      <c r="GK79" s="14">
        <f t="shared" si="152"/>
        <v>1</v>
      </c>
      <c r="GL79" s="18">
        <f t="shared" si="153"/>
        <v>1</v>
      </c>
      <c r="GM79" s="18">
        <f t="shared" si="154"/>
        <v>1</v>
      </c>
      <c r="GN79" s="18">
        <f t="shared" si="155"/>
        <v>1</v>
      </c>
      <c r="GO79" s="29">
        <f t="shared" si="156"/>
        <v>150</v>
      </c>
      <c r="GP79" s="29">
        <f t="shared" si="156"/>
        <v>450</v>
      </c>
      <c r="GQ79" s="29">
        <f t="shared" si="156"/>
        <v>450</v>
      </c>
      <c r="GR79" s="26">
        <f t="shared" si="157"/>
        <v>0</v>
      </c>
      <c r="GS79" s="26">
        <f t="shared" si="158"/>
        <v>0</v>
      </c>
      <c r="GT79" s="26">
        <f t="shared" si="159"/>
        <v>0</v>
      </c>
      <c r="GU79" s="14">
        <f t="shared" si="160"/>
        <v>2</v>
      </c>
      <c r="GV79" s="14">
        <f t="shared" si="161"/>
        <v>2</v>
      </c>
      <c r="GW79" s="14">
        <f t="shared" si="162"/>
        <v>2</v>
      </c>
      <c r="GX79" s="14">
        <f t="shared" si="163"/>
        <v>1</v>
      </c>
      <c r="GY79" s="14">
        <f t="shared" si="164"/>
        <v>15</v>
      </c>
      <c r="GZ79" s="14">
        <f t="shared" si="165"/>
        <v>25</v>
      </c>
      <c r="HA79">
        <v>75</v>
      </c>
      <c r="HB79" s="14">
        <f t="shared" si="166"/>
        <v>1080</v>
      </c>
      <c r="HD79" s="14">
        <f t="shared" si="167"/>
        <v>10</v>
      </c>
      <c r="HE79" s="14">
        <f t="shared" si="168"/>
        <v>20</v>
      </c>
      <c r="HF79" s="29">
        <f t="shared" si="169"/>
        <v>0</v>
      </c>
      <c r="HG79" s="29">
        <f t="shared" si="170"/>
        <v>0</v>
      </c>
      <c r="HH79" s="29">
        <f t="shared" si="171"/>
        <v>0</v>
      </c>
      <c r="HI79" s="29">
        <f t="shared" si="172"/>
        <v>0</v>
      </c>
      <c r="HJ79" s="14">
        <f t="shared" si="173"/>
        <v>1</v>
      </c>
      <c r="HK79" s="14">
        <f t="shared" si="174"/>
        <v>1</v>
      </c>
      <c r="HL79" s="14">
        <f t="shared" si="175"/>
        <v>1</v>
      </c>
      <c r="HM79" s="14">
        <f t="shared" si="176"/>
        <v>20</v>
      </c>
      <c r="HN79" s="26">
        <f t="shared" si="177"/>
        <v>0</v>
      </c>
      <c r="HO79" s="26">
        <f t="shared" si="178"/>
        <v>0.3</v>
      </c>
      <c r="HP79" s="29">
        <f t="shared" si="179"/>
        <v>0</v>
      </c>
      <c r="HQ79" s="29">
        <f t="shared" si="180"/>
        <v>0</v>
      </c>
      <c r="HR79" s="29">
        <f t="shared" si="181"/>
        <v>0</v>
      </c>
      <c r="HS79" s="26">
        <f t="shared" si="182"/>
        <v>0.05</v>
      </c>
      <c r="HT79" s="26">
        <f t="shared" si="183"/>
        <v>0.15</v>
      </c>
      <c r="HU79" s="26">
        <f t="shared" si="184"/>
        <v>0.15</v>
      </c>
      <c r="HV79" s="26">
        <f t="shared" si="185"/>
        <v>0</v>
      </c>
      <c r="HW79" s="29">
        <f t="shared" si="124"/>
        <v>1.05</v>
      </c>
      <c r="HX79" s="29">
        <f t="shared" si="125"/>
        <v>1.1499999999999999</v>
      </c>
      <c r="HY79" s="29">
        <f t="shared" si="126"/>
        <v>1.1499999999999999</v>
      </c>
      <c r="HZ79" s="29">
        <f t="shared" si="127"/>
        <v>0</v>
      </c>
      <c r="IA79" s="29">
        <f t="shared" si="128"/>
        <v>0</v>
      </c>
      <c r="IB79" s="29">
        <f t="shared" si="129"/>
        <v>0</v>
      </c>
      <c r="IC79" s="29">
        <f t="shared" si="130"/>
        <v>200</v>
      </c>
      <c r="ID79" s="14">
        <f t="shared" si="186"/>
        <v>0</v>
      </c>
      <c r="IH79" s="14"/>
      <c r="II79" s="14"/>
      <c r="IJ79" s="14"/>
      <c r="IK79" s="14"/>
      <c r="IL79" s="14"/>
      <c r="IM79" s="23">
        <v>0</v>
      </c>
      <c r="IN79" s="23">
        <v>0</v>
      </c>
      <c r="IO79" s="23">
        <v>0</v>
      </c>
      <c r="IP79" s="23">
        <v>0</v>
      </c>
      <c r="IQ79" s="23">
        <v>0</v>
      </c>
      <c r="IR79" s="23">
        <v>0</v>
      </c>
      <c r="IS79" s="14"/>
      <c r="IT79" s="14"/>
      <c r="IU79" s="14"/>
      <c r="IV79" s="14"/>
      <c r="IW79" s="14"/>
      <c r="IX79" s="23">
        <v>0</v>
      </c>
      <c r="IY79" s="23">
        <v>0</v>
      </c>
      <c r="IZ79" s="23">
        <v>0</v>
      </c>
      <c r="JA79" s="23"/>
      <c r="JB79" s="23"/>
      <c r="JC79" s="23"/>
      <c r="JG79">
        <f t="shared" si="131"/>
        <v>1.6000766503784611</v>
      </c>
      <c r="JH79">
        <f t="shared" si="132"/>
        <v>1.6000766503784611</v>
      </c>
      <c r="JJ79" s="14"/>
      <c r="JK79" s="14"/>
      <c r="JL79" s="14"/>
      <c r="JM79" s="23">
        <v>0</v>
      </c>
      <c r="JN79" s="23">
        <v>0</v>
      </c>
      <c r="JO79" s="23">
        <v>0</v>
      </c>
      <c r="JP79" s="14"/>
      <c r="JQ79" s="14"/>
      <c r="JR79" s="14"/>
      <c r="JS79" s="23">
        <v>0</v>
      </c>
      <c r="JT79" s="23">
        <v>0</v>
      </c>
      <c r="JU79" s="23">
        <v>0</v>
      </c>
      <c r="JW79" s="23"/>
      <c r="JX79" s="23">
        <v>0</v>
      </c>
      <c r="JY79" s="23">
        <v>0</v>
      </c>
      <c r="JZ79" s="23"/>
      <c r="KA79" s="23">
        <v>0</v>
      </c>
      <c r="KB79" s="23">
        <v>0</v>
      </c>
    </row>
    <row r="80" spans="1:288" ht="16.5" x14ac:dyDescent="0.2">
      <c r="A80">
        <v>45</v>
      </c>
      <c r="B80">
        <v>950</v>
      </c>
      <c r="C80" s="14">
        <f t="shared" si="133"/>
        <v>1</v>
      </c>
      <c r="D80" s="14">
        <v>76</v>
      </c>
      <c r="E80" s="14" t="s">
        <v>758</v>
      </c>
      <c r="F80" s="14">
        <v>250</v>
      </c>
      <c r="G80" s="14">
        <v>250</v>
      </c>
      <c r="H80" s="14">
        <v>250</v>
      </c>
      <c r="I80" s="14">
        <v>250</v>
      </c>
      <c r="J80" s="14">
        <v>6</v>
      </c>
      <c r="K80" s="14">
        <v>5</v>
      </c>
      <c r="L80" s="14">
        <v>5</v>
      </c>
      <c r="M80" s="14">
        <v>3</v>
      </c>
      <c r="N80" s="14">
        <v>3</v>
      </c>
      <c r="O80" s="14">
        <v>3</v>
      </c>
      <c r="P80" s="14">
        <v>5</v>
      </c>
      <c r="Q80" s="14">
        <v>6</v>
      </c>
      <c r="R80" s="14">
        <v>6</v>
      </c>
      <c r="S80" s="14">
        <v>6</v>
      </c>
      <c r="T80" s="14">
        <v>6</v>
      </c>
      <c r="U80" s="14">
        <v>6</v>
      </c>
      <c r="V80" s="14">
        <v>6</v>
      </c>
      <c r="W80" s="14">
        <v>6</v>
      </c>
      <c r="X80" s="14">
        <v>250</v>
      </c>
      <c r="Y80" s="14">
        <v>250</v>
      </c>
      <c r="Z80" s="14">
        <v>250</v>
      </c>
      <c r="AA80" s="14">
        <v>250</v>
      </c>
      <c r="AB80" s="14">
        <v>250</v>
      </c>
      <c r="AC80" s="14">
        <v>250</v>
      </c>
      <c r="AD80" s="14">
        <v>250</v>
      </c>
      <c r="AE80" s="14">
        <v>250</v>
      </c>
      <c r="AF80" s="14">
        <v>35</v>
      </c>
      <c r="AG80" s="14">
        <v>35</v>
      </c>
      <c r="AH80" s="14">
        <v>35</v>
      </c>
      <c r="AI80" s="14">
        <v>35</v>
      </c>
      <c r="AJ80" s="14">
        <v>35</v>
      </c>
      <c r="AK80" s="14">
        <v>35</v>
      </c>
      <c r="AL80" s="14">
        <v>35</v>
      </c>
      <c r="AM80" s="14">
        <v>35</v>
      </c>
      <c r="AN80" s="14">
        <v>3</v>
      </c>
      <c r="AO80" s="14">
        <v>4</v>
      </c>
      <c r="AP80" s="14">
        <v>4</v>
      </c>
      <c r="AQ80" s="14">
        <v>4</v>
      </c>
      <c r="AR80" s="14">
        <v>4</v>
      </c>
      <c r="AS80" s="14">
        <v>0</v>
      </c>
      <c r="AT80" s="14">
        <v>0</v>
      </c>
      <c r="AU80" s="14">
        <v>0</v>
      </c>
      <c r="AV80" s="14">
        <v>0</v>
      </c>
      <c r="AW80" s="14">
        <v>2</v>
      </c>
      <c r="AX80" s="14">
        <v>2</v>
      </c>
      <c r="AY80" s="14">
        <v>0</v>
      </c>
      <c r="AZ80" s="14">
        <v>0</v>
      </c>
      <c r="BA80" s="14">
        <v>13</v>
      </c>
      <c r="BD80" s="33"/>
      <c r="BF80" s="14">
        <f>ROUND((INDEX(新战舰养成!S$6:S$18,通天塔!$J80+1)+INDEX(新战舰养成!D$6:D$18,通天塔!$J80+1)*(通天塔!$G80-1))*INDEX(战舰突破!$D$6:$D$18,通天塔!$M80+1),0)</f>
        <v>43404</v>
      </c>
      <c r="BG80" s="14">
        <f>ROUND((INDEX(新战舰养成!T$6:T$18,通天塔!$J80+1)+INDEX(新战舰养成!E$6:E$18,通天塔!$J80+1)*(通天塔!$G80-1))*INDEX(战舰突破!$D$6:$D$18,通天塔!$M80+1),0)</f>
        <v>347157</v>
      </c>
      <c r="BH80" s="14">
        <f>ROUND((INDEX(新战舰养成!U$6:U$18,通天塔!$J80+1)+INDEX(新战舰养成!F$6:F$18,通天塔!$J80+1)*(通天塔!$G80-1))*INDEX(战舰突破!$D$6:$D$18,通天塔!$M80+1),0)</f>
        <v>21805</v>
      </c>
      <c r="BI80" s="14">
        <f>ROUND((INDEX(新战舰养成!V$6:V$18,通天塔!$J80+1)+INDEX(新战舰养成!G$6:G$18,通天塔!$J80+1)*(通天塔!$G80-1))*INDEX(战舰突破!$D$6:$D$18,通天塔!$M80+1),0)</f>
        <v>390</v>
      </c>
      <c r="BJ80" s="14">
        <f>ROUND((INDEX(新战舰养成!W$6:W$18,通天塔!$J80+1)+INDEX(新战舰养成!H$6:H$18,通天塔!$J80+1)*(通天塔!$G80-1))*INDEX(战舰突破!$D$6:$D$18,通天塔!$M80+1),0)</f>
        <v>5</v>
      </c>
      <c r="BL80" s="14">
        <f>IF($H80&gt;0,ROUND((INDEX(新战舰养成!X$6:X$18,通天塔!$K80+1)+INDEX(新战舰养成!I$6:I$18,通天塔!$K80+1)*(通天塔!$H80-1))*INDEX(战舰突破!$D$6:$D$18,通天塔!$N80+1),0),0)</f>
        <v>27583</v>
      </c>
      <c r="BM80" s="14">
        <f>IF($H80&gt;0,ROUND((INDEX(新战舰养成!Y$6:Y$18,通天塔!$K80+1)+INDEX(新战舰养成!J$6:J$18,通天塔!$K80+1)*(通天塔!$H80-1))*INDEX(战舰突破!$D$6:$D$18,通天塔!$N80+1),0),0)</f>
        <v>0</v>
      </c>
      <c r="BN80" s="14">
        <f>IF($H80&gt;0,ROUND((INDEX(新战舰养成!Z$6:Z$18,通天塔!$K80+1)+INDEX(新战舰养成!K$6:K$18,通天塔!$K80+1)*(通天塔!$H80-1))*INDEX(战舰突破!$D$6:$D$18,通天塔!$N80+1),0),0)</f>
        <v>0</v>
      </c>
      <c r="BO80" s="14">
        <f>IF($H80&gt;0,ROUND((INDEX(新战舰养成!AA$6:AA$18,通天塔!$K80+1)+INDEX(新战舰养成!L$6:L$18,通天塔!$K80+1)*(通天塔!$H80-1))*INDEX(战舰突破!$D$6:$D$18,通天塔!$N80+1),0),0)</f>
        <v>272194</v>
      </c>
      <c r="BP80" s="14">
        <f>IF($H80&gt;0,ROUND((INDEX(新战舰养成!AB$6:AB$18,通天塔!$K80+1)+INDEX(新战舰养成!M$6:M$18,通天塔!$K80+1)*(通天塔!$H80-1))*INDEX(战舰突破!$D$6:$D$18,通天塔!$N80+1),0),0)</f>
        <v>5348</v>
      </c>
      <c r="BR80" s="14">
        <f>IF($I80&gt;0,ROUND((INDEX(新战舰养成!AC$6:AC$18,通天塔!$L80+1)+INDEX(新战舰养成!I$6:I$18,通天塔!$L80+1)*(通天塔!$I80-1))*INDEX(战舰突破!$D$6:$D$18,通天塔!$O80+1),0),0)</f>
        <v>27973</v>
      </c>
      <c r="BS80" s="14">
        <f>IF($I80&gt;0,ROUND((INDEX(新战舰养成!AD$6:AD$18,通天塔!$L80+1)+INDEX(新战舰养成!J$6:J$18,通天塔!$L80+1)*(通天塔!$I80-1))*INDEX(战舰突破!$D$6:$D$18,通天塔!$O80+1),0),0)</f>
        <v>0</v>
      </c>
      <c r="BT80" s="14">
        <f>IF($I80&gt;0,ROUND((INDEX(新战舰养成!AE$6:AE$18,通天塔!$L80+1)+INDEX(新战舰养成!K$6:K$18,通天塔!$L80+1)*(通天塔!$I80-1))*INDEX(战舰突破!$D$6:$D$18,通天塔!$O80+1),0),0)</f>
        <v>0</v>
      </c>
      <c r="BU80" s="14">
        <f>IF($I80&gt;0,ROUND((INDEX(新战舰养成!AF$6:AF$18,通天塔!$L80+1)+INDEX(新战舰养成!L$6:L$18,通天塔!$L80+1)*(通天塔!$I80-1))*INDEX(战舰突破!$D$6:$D$18,通天塔!$O80+1),0),0)</f>
        <v>200967</v>
      </c>
      <c r="BV80" s="14">
        <f>IF($I80&gt;0,ROUND((INDEX(新战舰养成!AG$6:AG$18,通天塔!$L80+1)+INDEX(新战舰养成!M$6:M$18,通天塔!$L80+1)*(通天塔!$I80-1))*INDEX(战舰突破!$D$6:$D$18,通天塔!$O80+1),0),0)</f>
        <v>7062</v>
      </c>
      <c r="BY80" s="14">
        <f>(INDEX(装备数值!$C$13:$G$116,通天塔!$P80*8+1,BY$2)+INDEX(装备数值!$C$13:$G$116,通天塔!$Q80*8+2,BY$2)+INDEX(装备数值!$C$13:$G$116,通天塔!$S80*8+3,BY$2)+INDEX(装备数值!$C$13:$G$116,通天塔!$R80*8+4,BY$2)+INDEX(装备数值!$C$13:$G$116,通天塔!$T80*8+5,BY$2)+INDEX(装备数值!$C$13:$G$116,通天塔!$U80*8+6,BY$2)+INDEX(装备数值!$C$13:$G$116,通天塔!$V80*8+7,BY$2)+INDEX(装备数值!$C$13:$G$116,通天塔!$W80*8+8,BY$2))</f>
        <v>14625</v>
      </c>
      <c r="BZ80" s="14">
        <f>(INDEX(装备数值!$C$13:$G$116,通天塔!$P80*8+1,BZ$2)+INDEX(装备数值!$C$13:$G$116,通天塔!$Q80*8+2,BZ$2)+INDEX(装备数值!$C$13:$G$116,通天塔!$S80*8+3,BZ$2)+INDEX(装备数值!$C$13:$G$116,通天塔!$R80*8+4,BZ$2)+INDEX(装备数值!$C$13:$G$116,通天塔!$T80*8+5,BZ$2)+INDEX(装备数值!$C$13:$G$116,通天塔!$U80*8+6,BZ$2)+INDEX(装备数值!$C$13:$G$116,通天塔!$V80*8+7,BZ$2)+INDEX(装备数值!$C$13:$G$116,通天塔!$W80*8+8,BZ$2))</f>
        <v>124875</v>
      </c>
      <c r="CA80" s="14">
        <f>(INDEX(装备数值!$C$13:$G$116,通天塔!$P80*8+1,CA$2)+INDEX(装备数值!$C$13:$G$116,通天塔!$Q80*8+2,CA$2)+INDEX(装备数值!$C$13:$G$116,通天塔!$S80*8+3,CA$2)+INDEX(装备数值!$C$13:$G$116,通天塔!$R80*8+4,CA$2)+INDEX(装备数值!$C$13:$G$116,通天塔!$T80*8+5,CA$2)+INDEX(装备数值!$C$13:$G$116,通天塔!$U80*8+6,CA$2)+INDEX(装备数值!$C$13:$G$116,通天塔!$V80*8+7,CA$2)+INDEX(装备数值!$C$13:$G$116,通天塔!$W80*8+8,CA$2))</f>
        <v>9000</v>
      </c>
      <c r="CB80" s="14">
        <f>(INDEX(装备数值!$C$13:$G$116,通天塔!$P80*8+1,CB$2)+INDEX(装备数值!$C$13:$G$116,通天塔!$Q80*8+2,CB$2)+INDEX(装备数值!$C$13:$G$116,通天塔!$S80*8+3,CB$2)+INDEX(装备数值!$C$13:$G$116,通天塔!$R80*8+4,CB$2)+INDEX(装备数值!$C$13:$G$116,通天塔!$T80*8+5,CB$2)+INDEX(装备数值!$C$13:$G$116,通天塔!$U80*8+6,CB$2)+INDEX(装备数值!$C$13:$G$116,通天塔!$V80*8+7,CB$2)+INDEX(装备数值!$C$13:$G$116,通天塔!$W80*8+8,CB$2))</f>
        <v>180000</v>
      </c>
      <c r="CC80" s="14">
        <f>(INDEX(装备数值!$C$13:$G$116,通天塔!$P80*8+1,CC$2)+INDEX(装备数值!$C$13:$G$116,通天塔!$Q80*8+2,CC$2)+INDEX(装备数值!$C$13:$G$116,通天塔!$S80*8+3,CC$2)+INDEX(装备数值!$C$13:$G$116,通天塔!$R80*8+4,CC$2)+INDEX(装备数值!$C$13:$G$116,通天塔!$T80*8+5,CC$2)+INDEX(装备数值!$C$13:$G$116,通天塔!$U80*8+6,CC$2)+INDEX(装备数值!$C$13:$G$116,通天塔!$V80*8+7,CC$2)+INDEX(装备数值!$C$13:$G$116,通天塔!$W80*8+8,CC$2))</f>
        <v>3400</v>
      </c>
      <c r="CF80" s="14">
        <f>INDEX(装备数值!$I$13:$M$116,通天塔!$P80*8+1,CF$2)*$X80+INDEX(装备数值!$I$13:$M$116,通天塔!$Q80*8+2,CF$2)*$Y80+INDEX(装备数值!$I$13:$M$116,通天塔!$S80*8+3,CF$2)*$Z80+INDEX(装备数值!$I$13:$M$116,通天塔!$R80*8+4,CF$2)*$AA80+INDEX(装备数值!$I$13:$M$116,通天塔!$T80*8+5,CF$2)*$AB80+INDEX(装备数值!$I$13:$M$116,通天塔!$U80*8+6,CF$2)*$AC80+INDEX(装备数值!$I$13:$M$116,通天塔!$V80*8+7,CF$2)*$AD80+INDEX(装备数值!$I$13:$M$116,通天塔!$W80*8+8,CF$2)*$AE80</f>
        <v>41250</v>
      </c>
      <c r="CG80" s="14">
        <f>INDEX(装备数值!$I$13:$M$116,通天塔!$P80*8+1,CG$2)*$X80+INDEX(装备数值!$I$13:$M$116,通天塔!$Q80*8+2,CG$2)*$Y80+INDEX(装备数值!$I$13:$M$116,通天塔!$S80*8+3,CG$2)*$Z80+INDEX(装备数值!$I$13:$M$116,通天塔!$R80*8+4,CG$2)*$AA80+INDEX(装备数值!$I$13:$M$116,通天塔!$T80*8+5,CG$2)*$AB80+INDEX(装备数值!$I$13:$M$116,通天塔!$U80*8+6,CG$2)*$AC80+INDEX(装备数值!$I$13:$M$116,通天塔!$V80*8+7,CG$2)*$AD80+INDEX(装备数值!$I$13:$M$116,通天塔!$W80*8+8,CG$2)*$AE80</f>
        <v>326250</v>
      </c>
      <c r="CH80" s="14">
        <f>INDEX(装备数值!$I$13:$M$116,通天塔!$P80*8+1,CH$2)*$X80+INDEX(装备数值!$I$13:$M$116,通天塔!$Q80*8+2,CH$2)*$Y80+INDEX(装备数值!$I$13:$M$116,通天塔!$S80*8+3,CH$2)*$Z80+INDEX(装备数值!$I$13:$M$116,通天塔!$R80*8+4,CH$2)*$AA80+INDEX(装备数值!$I$13:$M$116,通天塔!$T80*8+5,CH$2)*$AB80+INDEX(装备数值!$I$13:$M$116,通天塔!$U80*8+6,CH$2)*$AC80+INDEX(装备数值!$I$13:$M$116,通天塔!$V80*8+7,CH$2)*$AD80+INDEX(装备数值!$I$13:$M$116,通天塔!$W80*8+8,CH$2)*$AE80</f>
        <v>22500</v>
      </c>
      <c r="CI80" s="14">
        <f>INDEX(装备数值!$I$13:$M$116,通天塔!$P80*8+1,CI$2)*$X80+INDEX(装备数值!$I$13:$M$116,通天塔!$Q80*8+2,CI$2)*$Y80+INDEX(装备数值!$I$13:$M$116,通天塔!$S80*8+3,CI$2)*$Z80+INDEX(装备数值!$I$13:$M$116,通天塔!$R80*8+4,CI$2)*$AA80+INDEX(装备数值!$I$13:$M$116,通天塔!$T80*8+5,CI$2)*$AB80+INDEX(装备数值!$I$13:$M$116,通天塔!$U80*8+6,CI$2)*$AC80+INDEX(装备数值!$I$13:$M$116,通天塔!$V80*8+7,CI$2)*$AD80+INDEX(装备数值!$I$13:$M$116,通天塔!$W80*8+8,CI$2)*$AE80</f>
        <v>450000</v>
      </c>
      <c r="CJ80" s="14">
        <f>INDEX(装备数值!$I$13:$M$116,通天塔!$P80*8+1,CJ$2)*$X80+INDEX(装备数值!$I$13:$M$116,通天塔!$Q80*8+2,CJ$2)*$Y80+INDEX(装备数值!$I$13:$M$116,通天塔!$S80*8+3,CJ$2)*$Z80+INDEX(装备数值!$I$13:$M$116,通天塔!$R80*8+4,CJ$2)*$AA80+INDEX(装备数值!$I$13:$M$116,通天塔!$T80*8+5,CJ$2)*$AB80+INDEX(装备数值!$I$13:$M$116,通天塔!$U80*8+6,CJ$2)*$AC80+INDEX(装备数值!$I$13:$M$116,通天塔!$V80*8+7,CJ$2)*$AD80+INDEX(装备数值!$I$13:$M$116,通天塔!$W80*8+8,CJ$2)*$AE80</f>
        <v>8500</v>
      </c>
      <c r="CM80" s="14">
        <f>INDEX(装备数值!$X$13:$AH$116,$P80*8+1,CM$2)*$AF80+INDEX(装备数值!$X$13:$AH$116,$Q80*8+2,CM$2)*$AG80+INDEX(装备数值!$X$13:$AH$116,$S80*8+3,CM$2)*$AH80+INDEX(装备数值!$X$13:$AH$116,$R80*8+4,CM$2)*$AI80+INDEX(装备数值!$X$13:$AH$116,$T80*8+5,CM$2)*$AJ80+INDEX(装备数值!$X$13:$AH$116,$U80*8+6,CM$2)*$AK80+INDEX(装备数值!$X$13:$AH$116,$V80*8+7,CM$2)*$AL80+INDEX(装备数值!$X$13:$AH$116,$W80*8+8,CM$2)*$AM80</f>
        <v>17500</v>
      </c>
      <c r="CN80" s="14">
        <f>INDEX(装备数值!$X$13:$AH$116,$P80*8+1,CN$2)*$AF80+INDEX(装备数值!$X$13:$AH$116,$Q80*8+2,CN$2)*$AG80+INDEX(装备数值!$X$13:$AH$116,$S80*8+3,CN$2)*$AH80+INDEX(装备数值!$X$13:$AH$116,$R80*8+4,CN$2)*$AI80+INDEX(装备数值!$X$13:$AH$116,$T80*8+5,CN$2)*$AJ80+INDEX(装备数值!$X$13:$AH$116,$U80*8+6,CN$2)*$AK80+INDEX(装备数值!$X$13:$AH$116,$V80*8+7,CN$2)*$AL80+INDEX(装备数值!$X$13:$AH$116,$W80*8+8,CN$2)*$AM80</f>
        <v>131250</v>
      </c>
      <c r="CO80" s="14">
        <f>INDEX(装备数值!$X$13:$AH$116,$P80*8+1,CO$2)*$AF80+INDEX(装备数值!$X$13:$AH$116,$Q80*8+2,CO$2)*$AG80+INDEX(装备数值!$X$13:$AH$116,$S80*8+3,CO$2)*$AH80+INDEX(装备数值!$X$13:$AH$116,$R80*8+4,CO$2)*$AI80+INDEX(装备数值!$X$13:$AH$116,$T80*8+5,CO$2)*$AJ80+INDEX(装备数值!$X$13:$AH$116,$U80*8+6,CO$2)*$AK80+INDEX(装备数值!$X$13:$AH$116,$V80*8+7,CO$2)*$AL80+INDEX(装备数值!$X$13:$AH$116,$W80*8+8,CO$2)*$AM80</f>
        <v>8750</v>
      </c>
      <c r="CP80" s="14">
        <f>INDEX(装备数值!$X$13:$AH$116,$P80*8+1,CP$2)*$AF80+INDEX(装备数值!$X$13:$AH$116,$Q80*8+2,CP$2)*$AG80+INDEX(装备数值!$X$13:$AH$116,$S80*8+3,CP$2)*$AH80+INDEX(装备数值!$X$13:$AH$116,$R80*8+4,CP$2)*$AI80+INDEX(装备数值!$X$13:$AH$116,$T80*8+5,CP$2)*$AJ80+INDEX(装备数值!$X$13:$AH$116,$U80*8+6,CP$2)*$AK80+INDEX(装备数值!$X$13:$AH$116,$V80*8+7,CP$2)*$AL80+INDEX(装备数值!$X$13:$AH$116,$W80*8+8,CP$2)*$AM80</f>
        <v>166250</v>
      </c>
      <c r="CQ80" s="14">
        <f>INDEX(装备数值!$X$13:$AH$116,$P80*8+1,CQ$2)*$AF80+INDEX(装备数值!$X$13:$AH$116,$Q80*8+2,CQ$2)*$AG80+INDEX(装备数值!$X$13:$AH$116,$S80*8+3,CQ$2)*$AH80+INDEX(装备数值!$X$13:$AH$116,$R80*8+4,CQ$2)*$AI80+INDEX(装备数值!$X$13:$AH$116,$T80*8+5,CQ$2)*$AJ80+INDEX(装备数值!$X$13:$AH$116,$U80*8+6,CQ$2)*$AK80+INDEX(装备数值!$X$13:$AH$116,$V80*8+7,CQ$2)*$AL80+INDEX(装备数值!$X$13:$AH$116,$W80*8+8,CQ$2)*$AM80</f>
        <v>3500</v>
      </c>
      <c r="CR80" s="14">
        <f>INDEX(装备数值!$X$13:$AH$116,$P80*8+1,CR$2)*$AF80+INDEX(装备数值!$X$13:$AH$116,$Q80*8+2,CR$2)*$AG80+INDEX(装备数值!$X$13:$AH$116,$S80*8+3,CR$2)*$AH80+INDEX(装备数值!$X$13:$AH$116,$R80*8+4,CR$2)*$AI80+INDEX(装备数值!$X$13:$AH$116,$T80*8+5,CR$2)*$AJ80+INDEX(装备数值!$X$13:$AH$116,$U80*8+6,CR$2)*$AK80+INDEX(装备数值!$X$13:$AH$116,$V80*8+7,CR$2)*$AL80+INDEX(装备数值!$X$13:$AH$116,$W80*8+8,CR$2)*$AM80</f>
        <v>12670</v>
      </c>
      <c r="CS80" s="14">
        <f>INDEX(装备数值!$X$13:$AH$116,$P80*8+1,CS$2)*$AF80+INDEX(装备数值!$X$13:$AH$116,$Q80*8+2,CS$2)*$AG80+INDEX(装备数值!$X$13:$AH$116,$S80*8+3,CS$2)*$AH80+INDEX(装备数值!$X$13:$AH$116,$R80*8+4,CS$2)*$AI80+INDEX(装备数值!$X$13:$AH$116,$T80*8+5,CS$2)*$AJ80+INDEX(装备数值!$X$13:$AH$116,$U80*8+6,CS$2)*$AK80+INDEX(装备数值!$X$13:$AH$116,$V80*8+7,CS$2)*$AL80+INDEX(装备数值!$X$13:$AH$116,$W80*8+8,CS$2)*$AM80</f>
        <v>13125</v>
      </c>
      <c r="CT80" s="14">
        <f>INDEX(装备数值!$X$13:$AH$116,$P80*8+1,CT$2)*$AF80+INDEX(装备数值!$X$13:$AH$116,$Q80*8+2,CT$2)*$AG80+INDEX(装备数值!$X$13:$AH$116,$S80*8+3,CT$2)*$AH80+INDEX(装备数值!$X$13:$AH$116,$R80*8+4,CT$2)*$AI80+INDEX(装备数值!$X$13:$AH$116,$T80*8+5,CT$2)*$AJ80+INDEX(装备数值!$X$13:$AH$116,$U80*8+6,CT$2)*$AK80+INDEX(装备数值!$X$13:$AH$116,$V80*8+7,CT$2)*$AL80+INDEX(装备数值!$X$13:$AH$116,$W80*8+8,CT$2)*$AM80</f>
        <v>12670</v>
      </c>
      <c r="CU80" s="14">
        <f>INDEX(装备数值!$X$13:$AH$116,$P80*8+1,CU$2)*$AF80+INDEX(装备数值!$X$13:$AH$116,$Q80*8+2,CU$2)*$AG80+INDEX(装备数值!$X$13:$AH$116,$S80*8+3,CU$2)*$AH80+INDEX(装备数值!$X$13:$AH$116,$R80*8+4,CU$2)*$AI80+INDEX(装备数值!$X$13:$AH$116,$T80*8+5,CU$2)*$AJ80+INDEX(装备数值!$X$13:$AH$116,$U80*8+6,CU$2)*$AK80+INDEX(装备数值!$X$13:$AH$116,$V80*8+7,CU$2)*$AL80+INDEX(装备数值!$X$13:$AH$116,$W80*8+8,CU$2)*$AM80</f>
        <v>13125</v>
      </c>
      <c r="CV80" s="14">
        <f>INDEX(装备数值!$X$13:$AH$116,$P80*8+1,CV$2)*$AF80+INDEX(装备数值!$X$13:$AH$116,$Q80*8+2,CV$2)*$AG80+INDEX(装备数值!$X$13:$AH$116,$S80*8+3,CV$2)*$AH80+INDEX(装备数值!$X$13:$AH$116,$R80*8+4,CV$2)*$AI80+INDEX(装备数值!$X$13:$AH$116,$T80*8+5,CV$2)*$AJ80+INDEX(装备数值!$X$13:$AH$116,$U80*8+6,CV$2)*$AK80+INDEX(装备数值!$X$13:$AH$116,$V80*8+7,CV$2)*$AL80+INDEX(装备数值!$X$13:$AH$116,$W80*8+8,CV$2)*$AM80</f>
        <v>35</v>
      </c>
      <c r="CW80" s="14">
        <f>INDEX(装备数值!$X$13:$AH$116,$P80*8+1,CW$2)*$AF80+INDEX(装备数值!$X$13:$AH$116,$Q80*8+2,CW$2)*$AG80+INDEX(装备数值!$X$13:$AH$116,$S80*8+3,CW$2)*$AH80+INDEX(装备数值!$X$13:$AH$116,$R80*8+4,CW$2)*$AI80+INDEX(装备数值!$X$13:$AH$116,$T80*8+5,CW$2)*$AJ80+INDEX(装备数值!$X$13:$AH$116,$U80*8+6,CW$2)*$AK80+INDEX(装备数值!$X$13:$AH$116,$V80*8+7,CW$2)*$AL80+INDEX(装备数值!$X$13:$AH$116,$W80*8+8,CW$2)*$AM80</f>
        <v>35</v>
      </c>
      <c r="CY80" s="14">
        <f>INDEX(装备数值!$AN$17:$AN$117,MATCH(MIN($X80:$AE80),装备数值!$AO$17:$AO$117,1))</f>
        <v>25</v>
      </c>
      <c r="CZ80" s="14">
        <f>IF(COUNTIF($P80:$W80,"&gt;"&amp;0)=8,INDEX(装备数值!AR$17:AR$117,$CY80+1),0)</f>
        <v>6000</v>
      </c>
      <c r="DA80" s="14">
        <f>IF(COUNTIF($P80:$W80,"&gt;"&amp;0)=8,INDEX(装备数值!AS$17:AS$117,$CY80+1),0)</f>
        <v>45000</v>
      </c>
      <c r="DB80" s="14">
        <f>IF(COUNTIF($P80:$W80,"&gt;"&amp;0)=8,INDEX(装备数值!AT$17:AT$117,$CY80+1),0)</f>
        <v>3000</v>
      </c>
      <c r="DC80" s="14">
        <f>IF(COUNTIF($P80:$W80,"&gt;"&amp;0)=8,INDEX(装备数值!AU$17:AU$117,$CY80+1),0)</f>
        <v>60000</v>
      </c>
      <c r="DD80" s="14">
        <f>IF(COUNTIF($P80:$W80,"&gt;"&amp;0)=8,INDEX(装备数值!AV$17:AV$117,$CY80+1),0)</f>
        <v>1150</v>
      </c>
      <c r="DF80" s="14">
        <f>INDEX(装备数值!$AY$17:$AY$77,MATCH(MIN($AF80:$AM80),装备数值!$AZ$17:$AZ$77,1))</f>
        <v>17</v>
      </c>
      <c r="DG80" s="26">
        <f>INDEX(装备数值!BA$17:BA$77,通天塔!DF80+1)</f>
        <v>0.19</v>
      </c>
      <c r="DH80" s="26">
        <f>INDEX(装备数值!BA$17:BA$77,通天塔!DF80+1)</f>
        <v>0.19</v>
      </c>
      <c r="DJ80" s="14">
        <f t="shared" si="134"/>
        <v>23</v>
      </c>
      <c r="DK80" s="14">
        <f>VLOOKUP(DJ80,军阶与晶片数值!$W$6:$X$27,2)</f>
        <v>5</v>
      </c>
      <c r="DL80" s="14">
        <f>INDEX(军阶与晶片数值!Y$6:Y$27,$DK80+1)</f>
        <v>500</v>
      </c>
      <c r="DM80" s="14">
        <f>INDEX(军阶与晶片数值!Z$6:Z$27,$DK80+1)</f>
        <v>500</v>
      </c>
      <c r="DN80" s="14">
        <f>INDEX(军阶与晶片数值!AA$6:AA$27,$DK80+1)</f>
        <v>500</v>
      </c>
      <c r="DO80" s="14">
        <f>INDEX(军阶与晶片数值!AB$6:AB$27,$DK80+1)</f>
        <v>500</v>
      </c>
      <c r="DP80" s="29">
        <f>INDEX(军阶与晶片数值!AC$6:AC$27,$DK80+1)</f>
        <v>30</v>
      </c>
      <c r="DQ80" s="29">
        <f>INDEX(军阶与晶片数值!AD$6:AD$27,$DK80+1)</f>
        <v>15</v>
      </c>
      <c r="DS80" s="26">
        <f>INDEX(军阶与晶片数值!I$6:I$16,AN80+1)</f>
        <v>6.5000000000000002E-2</v>
      </c>
      <c r="DT80" s="26">
        <f>INDEX(军阶与晶片数值!M$6:M$16,AO80+1)</f>
        <v>0.15</v>
      </c>
      <c r="DU80" s="26">
        <f>INDEX(军阶与晶片数值!J$6:J$16,AP80+1)</f>
        <v>0.15</v>
      </c>
      <c r="DV80" s="26">
        <f>INDEX(军阶与晶片数值!K$6:K$16,AQ80+1)</f>
        <v>0.3</v>
      </c>
      <c r="DW80" s="26">
        <f>INDEX(军阶与晶片数值!L$6:L$16,AR80+1)</f>
        <v>0.3</v>
      </c>
      <c r="DX80" s="28">
        <f>INDEX(军阶与晶片数值!N$6:N$16,AS80+1)</f>
        <v>0</v>
      </c>
      <c r="DY80" s="28">
        <f>INDEX(军阶与晶片数值!O$6:O$16,AT80+1)</f>
        <v>0</v>
      </c>
      <c r="DZ80" s="28">
        <f>INDEX(军阶与晶片数值!P$6:P$16,AU80+1)</f>
        <v>0</v>
      </c>
      <c r="EA80" s="28">
        <f>INDEX(军阶与晶片数值!Q$6:Q$16,AV80+1)</f>
        <v>0</v>
      </c>
      <c r="EB80" s="26">
        <f>INDEX(军阶与晶片数值!R$6:R$16,AW80+1)</f>
        <v>0.06</v>
      </c>
      <c r="EC80" s="26">
        <f>INDEX(军阶与晶片数值!S$6:S$16,AX80+1)</f>
        <v>0.06</v>
      </c>
      <c r="ED80" s="26">
        <f>INDEX(军阶与晶片数值!T$6:T$16,AY80+1)</f>
        <v>0</v>
      </c>
      <c r="EE80" s="26">
        <f>INDEX(军阶与晶片数值!U$6:U$16,AZ80+1)</f>
        <v>0</v>
      </c>
      <c r="EG80" s="26">
        <f>INDEX(军阶与晶片数值!$C$6:$C$36,通天塔!$BA80+1)</f>
        <v>0.65</v>
      </c>
      <c r="EH80" s="26">
        <f>INDEX(军阶与晶片数值!$C$6:$C$36,通天塔!$BA80+1)</f>
        <v>0.65</v>
      </c>
      <c r="EI80" s="26">
        <f>INDEX(军阶与晶片数值!$C$6:$C$36,通天塔!$BA80+1)</f>
        <v>0.65</v>
      </c>
      <c r="EJ80" s="26">
        <f>INDEX(军阶与晶片数值!$C$6:$C$36,通天塔!$BA80+1)</f>
        <v>0.65</v>
      </c>
      <c r="EK80" s="26">
        <f>INDEX(军阶与晶片数值!$C$6:$C$36,通天塔!$BA80+1)</f>
        <v>0.65</v>
      </c>
      <c r="EM80" s="14">
        <f>INDEX(战舰突破!$H$6:$H$18,通天塔!$J80+1)+INDEX(战舰突破!$H$23:$H$35,通天塔!$K80+1)+INDEX(战舰突破!$H$40:$H$52,通天塔!$L80+1)</f>
        <v>200</v>
      </c>
      <c r="EN80" s="14">
        <f>INDEX(战舰突破!$I$6:$I$18,通天塔!$J80+1)+INDEX(战舰突破!$I$23:$I$35,通天塔!$K80+1)+INDEX(战舰突破!$I$40:$I$52,通天塔!$L80+1)</f>
        <v>200</v>
      </c>
      <c r="EO80" s="14">
        <f>INDEX(战舰突破!$J$6:$J$18,通天塔!$J80+1)+INDEX(战舰突破!$J$23:$J$35,通天塔!$K80+1)+INDEX(战舰突破!$J$40:$J$52,通天塔!$L80+1)</f>
        <v>0</v>
      </c>
      <c r="EP80" s="14">
        <f>INDEX(战舰突破!$K$6:$K$18,通天塔!$J80+1)+INDEX(战舰突破!$K$23:$K$35,通天塔!$K80+1)+INDEX(战舰突破!$K$40:$K$52,通天塔!$L80+1)</f>
        <v>0</v>
      </c>
      <c r="EQ80" s="14">
        <f>INDEX(战舰突破!$L$6:$L$18,通天塔!$J80+1)+INDEX(战舰突破!$L$23:$L$35,通天塔!$K80+1)+INDEX(战舰突破!$L$40:$L$52,通天塔!$L80+1)</f>
        <v>200</v>
      </c>
      <c r="ER80" s="18">
        <f>INDEX(战舰突破!$N$6:$N$18,通天塔!$J80+1)+INDEX(战舰突破!$N$23:$N$35,通天塔!$K80+1)+INDEX(战舰突破!$N$40:$N$52,通天塔!$L80+1)</f>
        <v>0</v>
      </c>
      <c r="ES80" s="18">
        <f>INDEX(战舰突破!$O$6:$O$18,通天塔!$J80+1)+INDEX(战舰突破!$O$23:$O$35,通天塔!$K80+1)+INDEX(战舰突破!$O$40:$O$52,通天塔!$L80+1)</f>
        <v>0</v>
      </c>
      <c r="ET80" s="18">
        <f>INDEX(战舰突破!$P$6:$P$18,通天塔!$J80+1)+INDEX(战舰突破!$P$23:$P$35,通天塔!$K80+1)+INDEX(战舰突破!$P$40:$P$52,通天塔!$L80+1)</f>
        <v>0</v>
      </c>
      <c r="EU80" s="18">
        <f>INDEX(战舰突破!$Q$6:$Q$18,通天塔!$J80+1)+INDEX(战舰突破!$Q$23:$Q$35,通天塔!$K80+1)+INDEX(战舰突破!$Q$40:$Q$52,通天塔!$L80+1)</f>
        <v>0</v>
      </c>
      <c r="EV80" s="18">
        <f>INDEX(战舰突破!$R$6:$R$18,通天塔!$J80+1)+INDEX(战舰突破!$R$23:$R$35,通天塔!$K80+1)+INDEX(战舰突破!$R$40:$R$52,通天塔!$L80+1)</f>
        <v>0</v>
      </c>
      <c r="EW80" s="18">
        <f>INDEX(战舰突破!$M$6:$M$18,通天塔!$J80+1)+INDEX(战舰突破!$M$23:$M$35,通天塔!$K80+1)+INDEX(战舰突破!$M$40:$M$52,通天塔!$L80+1)</f>
        <v>0.2</v>
      </c>
      <c r="EX80" s="22">
        <f>INDEX(战舰突破!$W$6:$W$18,通天塔!$J80+1)+INDEX(战舰突破!$W$23:$W$35,通天塔!$K80+1)+INDEX(战舰突破!$W$40:$W$52,通天塔!$L80+1)</f>
        <v>0.5</v>
      </c>
      <c r="FA80" s="14">
        <f>INDEX(战舰突破!$S$6:$S$18,通天塔!$J80+1)</f>
        <v>0</v>
      </c>
      <c r="FB80" s="14">
        <f>INDEX(战舰突破!$T$6:$T$18,通天塔!$J80+1)</f>
        <v>0.5</v>
      </c>
      <c r="FC80" s="14">
        <f>INDEX(战舰突破!$U$6:$U$18,通天塔!$J80+1)</f>
        <v>0.1</v>
      </c>
      <c r="FD80" s="14">
        <f>INDEX(战舰突破!$V$6:$V$18,通天塔!$J80+1)</f>
        <v>0</v>
      </c>
      <c r="FE80" s="14">
        <f>INDEX(战舰突破!$X$6:$X$18,通天塔!$J80+1)</f>
        <v>7</v>
      </c>
      <c r="FG80" s="14">
        <f>INDEX(战舰突破!$S$23:$S$35,通天塔!$J80+1)</f>
        <v>0.6</v>
      </c>
      <c r="FH80" s="14">
        <f>INDEX(战舰突破!$T$23:$T$35,通天塔!$J80+1)</f>
        <v>0.25</v>
      </c>
      <c r="FI80" s="14">
        <f>INDEX(战舰突破!$U$23:$U$35,通天塔!$J80+1)</f>
        <v>0.1</v>
      </c>
      <c r="FJ80" s="14">
        <f>INDEX(战舰突破!$V$23:$V$35,通天塔!$J80+1)</f>
        <v>0</v>
      </c>
      <c r="FK80" s="14">
        <f>INDEX(战舰突破!$X$23:$X$35,通天塔!$J80+1)</f>
        <v>105</v>
      </c>
      <c r="FM80" s="14">
        <f>INDEX(战舰突破!$S$40:$S$52,通天塔!$J80+1)</f>
        <v>0.6</v>
      </c>
      <c r="FN80" s="14">
        <f>INDEX(战舰突破!$T$40:$T$52,通天塔!$J80+1)</f>
        <v>0.25</v>
      </c>
      <c r="FO80" s="14">
        <f>INDEX(战舰突破!$U$40:$U$52,通天塔!$J80+1)</f>
        <v>0.1</v>
      </c>
      <c r="FP80" s="14">
        <f>INDEX(战舰突破!$V$40:$V$52,通天塔!$J80+1)</f>
        <v>0</v>
      </c>
      <c r="FQ80" s="14">
        <f>INDEX(战舰突破!$X$40:$X$52,通天塔!$J80+1)</f>
        <v>175</v>
      </c>
      <c r="FT80" s="14">
        <f t="shared" si="135"/>
        <v>216104</v>
      </c>
      <c r="FU80" s="14">
        <f t="shared" si="136"/>
        <v>188303</v>
      </c>
      <c r="FV80" s="14">
        <f t="shared" si="137"/>
        <v>188988</v>
      </c>
      <c r="FW80" s="14">
        <f t="shared" si="138"/>
        <v>1849174</v>
      </c>
      <c r="FX80" s="14">
        <f t="shared" si="139"/>
        <v>123821</v>
      </c>
      <c r="FY80" s="14">
        <f t="shared" si="140"/>
        <v>2852423</v>
      </c>
      <c r="FZ80" s="14">
        <f t="shared" si="141"/>
        <v>62129</v>
      </c>
      <c r="GA80" s="28">
        <f t="shared" si="142"/>
        <v>13170</v>
      </c>
      <c r="GB80" s="28">
        <f t="shared" si="143"/>
        <v>13625</v>
      </c>
      <c r="GC80" s="28">
        <f t="shared" si="144"/>
        <v>13170</v>
      </c>
      <c r="GD80" s="28">
        <f t="shared" si="145"/>
        <v>13625</v>
      </c>
      <c r="GE80" s="28">
        <f t="shared" si="146"/>
        <v>1.2614000000000001</v>
      </c>
      <c r="GF80" s="28">
        <f t="shared" si="147"/>
        <v>1.2614000000000001</v>
      </c>
      <c r="GG80" s="28">
        <f t="shared" si="148"/>
        <v>0</v>
      </c>
      <c r="GH80" s="28">
        <f t="shared" si="149"/>
        <v>25.065000000000001</v>
      </c>
      <c r="GI80" s="14">
        <f t="shared" si="150"/>
        <v>1</v>
      </c>
      <c r="GJ80" s="14">
        <f t="shared" si="151"/>
        <v>1.6</v>
      </c>
      <c r="GK80" s="14">
        <f t="shared" si="152"/>
        <v>1.6</v>
      </c>
      <c r="GL80" s="18">
        <f t="shared" si="153"/>
        <v>1.7</v>
      </c>
      <c r="GM80" s="18">
        <f t="shared" si="154"/>
        <v>1.45</v>
      </c>
      <c r="GN80" s="18">
        <f t="shared" si="155"/>
        <v>1.45</v>
      </c>
      <c r="GO80" s="29">
        <f t="shared" si="156"/>
        <v>13320</v>
      </c>
      <c r="GP80" s="29">
        <f t="shared" si="156"/>
        <v>13620</v>
      </c>
      <c r="GQ80" s="29">
        <f t="shared" si="156"/>
        <v>13620</v>
      </c>
      <c r="GR80" s="26">
        <f t="shared" si="157"/>
        <v>0.1</v>
      </c>
      <c r="GS80" s="26">
        <f t="shared" si="158"/>
        <v>0.1</v>
      </c>
      <c r="GT80" s="26">
        <f t="shared" si="159"/>
        <v>0.1</v>
      </c>
      <c r="GU80" s="14">
        <f t="shared" si="160"/>
        <v>2</v>
      </c>
      <c r="GV80" s="14">
        <f t="shared" si="161"/>
        <v>2</v>
      </c>
      <c r="GW80" s="14">
        <f t="shared" si="162"/>
        <v>2</v>
      </c>
      <c r="GX80" s="14">
        <f t="shared" si="163"/>
        <v>7</v>
      </c>
      <c r="GY80" s="14">
        <f t="shared" si="164"/>
        <v>105</v>
      </c>
      <c r="GZ80" s="14">
        <f t="shared" si="165"/>
        <v>175</v>
      </c>
      <c r="HA80">
        <v>76</v>
      </c>
      <c r="HB80" s="14">
        <f t="shared" si="166"/>
        <v>29131075</v>
      </c>
      <c r="HD80" s="14">
        <f t="shared" si="167"/>
        <v>241360</v>
      </c>
      <c r="HE80" s="14">
        <f t="shared" si="168"/>
        <v>108022</v>
      </c>
      <c r="HF80" s="29">
        <f t="shared" si="169"/>
        <v>13080</v>
      </c>
      <c r="HG80" s="29">
        <f t="shared" si="170"/>
        <v>9218</v>
      </c>
      <c r="HH80" s="29">
        <f t="shared" si="171"/>
        <v>9615</v>
      </c>
      <c r="HI80" s="29">
        <f t="shared" si="172"/>
        <v>9292</v>
      </c>
      <c r="HJ80" s="14">
        <f t="shared" si="173"/>
        <v>1.2614000000000001</v>
      </c>
      <c r="HK80" s="14">
        <f t="shared" si="174"/>
        <v>1.2614000000000001</v>
      </c>
      <c r="HL80" s="14">
        <f t="shared" si="175"/>
        <v>59339</v>
      </c>
      <c r="HM80" s="14">
        <f t="shared" si="176"/>
        <v>100266</v>
      </c>
      <c r="HN80" s="26">
        <f t="shared" si="177"/>
        <v>0.36800264147109613</v>
      </c>
      <c r="HO80" s="26">
        <f t="shared" si="178"/>
        <v>0.68853759765625</v>
      </c>
      <c r="HP80" s="29">
        <f t="shared" si="179"/>
        <v>23915</v>
      </c>
      <c r="HQ80" s="29">
        <f t="shared" si="180"/>
        <v>76020</v>
      </c>
      <c r="HR80" s="29">
        <f t="shared" si="181"/>
        <v>102124</v>
      </c>
      <c r="HS80" s="26">
        <f t="shared" si="182"/>
        <v>0.43498602722437563</v>
      </c>
      <c r="HT80" s="26">
        <f t="shared" si="183"/>
        <v>0.45188857838276386</v>
      </c>
      <c r="HU80" s="26">
        <f t="shared" si="184"/>
        <v>0.45188857838276386</v>
      </c>
      <c r="HV80" s="26">
        <f t="shared" si="185"/>
        <v>3.4986027224375604E-2</v>
      </c>
      <c r="HW80" s="29">
        <f t="shared" si="124"/>
        <v>1.4</v>
      </c>
      <c r="HX80" s="29">
        <f t="shared" si="125"/>
        <v>2.2670440818534212</v>
      </c>
      <c r="HY80" s="29">
        <f t="shared" si="126"/>
        <v>2.2670440818534212</v>
      </c>
      <c r="HZ80" s="29">
        <f t="shared" si="127"/>
        <v>167404.99999999997</v>
      </c>
      <c r="IA80" s="29">
        <f t="shared" si="128"/>
        <v>114893.79406833139</v>
      </c>
      <c r="IB80" s="29">
        <f t="shared" si="129"/>
        <v>115759.80490759939</v>
      </c>
      <c r="IC80" s="29">
        <f t="shared" si="130"/>
        <v>1260683</v>
      </c>
      <c r="ID80" s="14">
        <f t="shared" si="186"/>
        <v>398058.6</v>
      </c>
      <c r="IH80" s="14">
        <v>1</v>
      </c>
      <c r="II80" s="14">
        <v>1</v>
      </c>
      <c r="IJ80" s="14">
        <v>480</v>
      </c>
      <c r="IK80" s="14">
        <v>80</v>
      </c>
      <c r="IL80" s="14">
        <v>60</v>
      </c>
      <c r="IM80" s="23">
        <f t="shared" si="187"/>
        <v>72688426</v>
      </c>
      <c r="IN80" s="23">
        <f t="shared" si="201"/>
        <v>1</v>
      </c>
      <c r="IO80" s="23">
        <f t="shared" si="202"/>
        <v>72688.429999999993</v>
      </c>
      <c r="IP80" s="23">
        <f t="shared" si="203"/>
        <v>94404505</v>
      </c>
      <c r="IQ80" s="23">
        <f t="shared" si="188"/>
        <v>1</v>
      </c>
      <c r="IR80" s="23">
        <f t="shared" si="189"/>
        <v>94404.51</v>
      </c>
      <c r="IS80" s="14">
        <v>1</v>
      </c>
      <c r="IT80" s="14">
        <v>1</v>
      </c>
      <c r="IU80" s="14">
        <v>240</v>
      </c>
      <c r="IV80" s="14">
        <v>40</v>
      </c>
      <c r="IW80" s="14">
        <v>30</v>
      </c>
      <c r="IX80" s="23">
        <f>INT(($HP80*$GI80*IU80*$HW80+$HQ80*$GJ80*$HX80*IV80+$HR80*$GK80*$HY80*IW80)+$IC80*IS80+($HQ80*$GJ80*$HX80*IT80*5*6/1.5+$HR80*$GK80*$HY80*IT80*5*6/2))</f>
        <v>42510241</v>
      </c>
      <c r="IY80" s="23">
        <f t="shared" si="190"/>
        <v>1</v>
      </c>
      <c r="IZ80" s="23">
        <f t="shared" si="191"/>
        <v>42510.239999999998</v>
      </c>
      <c r="JA80" s="23"/>
      <c r="JB80" s="23"/>
      <c r="JC80" s="23"/>
      <c r="JG80">
        <f t="shared" si="131"/>
        <v>1.3055651753131408</v>
      </c>
      <c r="JH80">
        <f t="shared" si="132"/>
        <v>1.6468399121399959</v>
      </c>
      <c r="JJ80" s="14">
        <v>10</v>
      </c>
      <c r="JK80" s="14">
        <v>2</v>
      </c>
      <c r="JL80" s="14">
        <v>1.5</v>
      </c>
      <c r="JM80" s="23">
        <f>INT(($HP80*$GI80*$HW80*JJ80+$HQ80*$GJ80*$HX80*JK80+$HR80*$GK80*$HY80*JL80))</f>
        <v>1441947</v>
      </c>
      <c r="JN80" s="23">
        <f t="shared" si="192"/>
        <v>1</v>
      </c>
      <c r="JO80" s="23">
        <f t="shared" si="193"/>
        <v>1441.95</v>
      </c>
      <c r="JP80" s="14">
        <v>30</v>
      </c>
      <c r="JQ80" s="14">
        <v>6</v>
      </c>
      <c r="JR80" s="14">
        <v>4</v>
      </c>
      <c r="JS80" s="23">
        <f>INT(($HP80*$GI80*$HW80*JP80+$HQ80*$GJ80*$HX80*JQ80+$HR80*$GK80*$HY80*JR80))</f>
        <v>4140626</v>
      </c>
      <c r="JT80" s="23">
        <f t="shared" si="194"/>
        <v>1</v>
      </c>
      <c r="JU80" s="23">
        <f t="shared" si="195"/>
        <v>4140.63</v>
      </c>
      <c r="JW80" s="23">
        <f t="shared" si="196"/>
        <v>5520835</v>
      </c>
      <c r="JX80" s="23">
        <f t="shared" si="197"/>
        <v>1</v>
      </c>
      <c r="JY80" s="23">
        <f t="shared" si="198"/>
        <v>5520.84</v>
      </c>
      <c r="JZ80" s="23">
        <f t="shared" si="204"/>
        <v>2162921</v>
      </c>
      <c r="KA80" s="23">
        <f t="shared" si="199"/>
        <v>1</v>
      </c>
      <c r="KB80" s="23">
        <f t="shared" si="200"/>
        <v>2162.92</v>
      </c>
    </row>
    <row r="81" spans="1:288" ht="16.5" x14ac:dyDescent="0.2">
      <c r="A81">
        <v>46</v>
      </c>
      <c r="B81">
        <v>960</v>
      </c>
      <c r="C81" s="14">
        <f t="shared" si="133"/>
        <v>1</v>
      </c>
      <c r="D81" s="14">
        <v>77</v>
      </c>
      <c r="E81" s="14" t="s">
        <v>799</v>
      </c>
      <c r="F81" s="14">
        <v>253</v>
      </c>
      <c r="G81" s="14">
        <v>253</v>
      </c>
      <c r="H81" s="14">
        <v>253</v>
      </c>
      <c r="I81" s="14">
        <v>253</v>
      </c>
      <c r="J81" s="14">
        <v>6</v>
      </c>
      <c r="K81" s="14">
        <v>5</v>
      </c>
      <c r="L81" s="14">
        <v>5</v>
      </c>
      <c r="M81" s="14">
        <v>3</v>
      </c>
      <c r="N81" s="14">
        <v>3</v>
      </c>
      <c r="O81" s="14">
        <v>3</v>
      </c>
      <c r="P81" s="14">
        <v>5</v>
      </c>
      <c r="Q81" s="14">
        <v>6</v>
      </c>
      <c r="R81" s="14">
        <v>6</v>
      </c>
      <c r="S81" s="14">
        <v>6</v>
      </c>
      <c r="T81" s="14">
        <v>6</v>
      </c>
      <c r="U81" s="14">
        <v>6</v>
      </c>
      <c r="V81" s="14">
        <v>6</v>
      </c>
      <c r="W81" s="14">
        <v>6</v>
      </c>
      <c r="X81" s="14">
        <v>253</v>
      </c>
      <c r="Y81" s="14">
        <v>253</v>
      </c>
      <c r="Z81" s="14">
        <v>253</v>
      </c>
      <c r="AA81" s="14">
        <v>253</v>
      </c>
      <c r="AB81" s="14">
        <v>253</v>
      </c>
      <c r="AC81" s="14">
        <v>253</v>
      </c>
      <c r="AD81" s="14">
        <v>253</v>
      </c>
      <c r="AE81" s="14">
        <v>253</v>
      </c>
      <c r="AF81" s="14">
        <v>35</v>
      </c>
      <c r="AG81" s="14">
        <v>35</v>
      </c>
      <c r="AH81" s="14">
        <v>35</v>
      </c>
      <c r="AI81" s="14">
        <v>35</v>
      </c>
      <c r="AJ81" s="14">
        <v>35</v>
      </c>
      <c r="AK81" s="14">
        <v>35</v>
      </c>
      <c r="AL81" s="14">
        <v>35</v>
      </c>
      <c r="AM81" s="14">
        <v>35</v>
      </c>
      <c r="AN81" s="14">
        <v>3</v>
      </c>
      <c r="AO81" s="14">
        <v>4</v>
      </c>
      <c r="AP81" s="14">
        <v>4</v>
      </c>
      <c r="AQ81" s="14">
        <v>4</v>
      </c>
      <c r="AR81" s="14">
        <v>4</v>
      </c>
      <c r="AS81" s="14">
        <v>0</v>
      </c>
      <c r="AT81" s="14">
        <v>0</v>
      </c>
      <c r="AU81" s="14">
        <v>0</v>
      </c>
      <c r="AV81" s="14">
        <v>0</v>
      </c>
      <c r="AW81" s="14">
        <v>2</v>
      </c>
      <c r="AX81" s="14">
        <v>2</v>
      </c>
      <c r="AY81" s="14">
        <v>0</v>
      </c>
      <c r="AZ81" s="14">
        <v>0</v>
      </c>
      <c r="BA81" s="14">
        <v>13</v>
      </c>
      <c r="BF81" s="14">
        <f>ROUND((INDEX(新战舰养成!S$6:S$18,通天塔!$J81+1)+INDEX(新战舰养成!D$6:D$18,通天塔!$J81+1)*(通天塔!$G81-1))*INDEX(战舰突破!$D$6:$D$18,通天塔!$M81+1),0)</f>
        <v>43599</v>
      </c>
      <c r="BG81" s="14">
        <f>ROUND((INDEX(新战舰养成!T$6:T$18,通天塔!$J81+1)+INDEX(新战舰养成!E$6:E$18,通天塔!$J81+1)*(通天塔!$G81-1))*INDEX(战舰突破!$D$6:$D$18,通天塔!$M81+1),0)</f>
        <v>348717</v>
      </c>
      <c r="BH81" s="14">
        <f>ROUND((INDEX(新战舰养成!U$6:U$18,通天塔!$J81+1)+INDEX(新战舰养成!F$6:F$18,通天塔!$J81+1)*(通天塔!$G81-1))*INDEX(战舰突破!$D$6:$D$18,通天塔!$M81+1),0)</f>
        <v>21902</v>
      </c>
      <c r="BI81" s="14">
        <f>ROUND((INDEX(新战舰养成!V$6:V$18,通天塔!$J81+1)+INDEX(新战舰养成!G$6:G$18,通天塔!$J81+1)*(通天塔!$G81-1))*INDEX(战舰突破!$D$6:$D$18,通天塔!$M81+1),0)</f>
        <v>390</v>
      </c>
      <c r="BJ81" s="14">
        <f>ROUND((INDEX(新战舰养成!W$6:W$18,通天塔!$J81+1)+INDEX(新战舰养成!H$6:H$18,通天塔!$J81+1)*(通天塔!$G81-1))*INDEX(战舰突破!$D$6:$D$18,通天塔!$M81+1),0)</f>
        <v>5</v>
      </c>
      <c r="BL81" s="14">
        <f>IF($H81&gt;0,ROUND((INDEX(新战舰养成!X$6:X$18,通天塔!$K81+1)+INDEX(新战舰养成!I$6:I$18,通天塔!$K81+1)*(通天塔!$H81-1))*INDEX(战舰突破!$D$6:$D$18,通天塔!$N81+1),0),0)</f>
        <v>27739</v>
      </c>
      <c r="BM81" s="14">
        <f>IF($H81&gt;0,ROUND((INDEX(新战舰养成!Y$6:Y$18,通天塔!$K81+1)+INDEX(新战舰养成!J$6:J$18,通天塔!$K81+1)*(通天塔!$H81-1))*INDEX(战舰突破!$D$6:$D$18,通天塔!$N81+1),0),0)</f>
        <v>0</v>
      </c>
      <c r="BN81" s="14">
        <f>IF($H81&gt;0,ROUND((INDEX(新战舰养成!Z$6:Z$18,通天塔!$K81+1)+INDEX(新战舰养成!K$6:K$18,通天塔!$K81+1)*(通天塔!$H81-1))*INDEX(战舰突破!$D$6:$D$18,通天塔!$N81+1),0),0)</f>
        <v>0</v>
      </c>
      <c r="BO81" s="14">
        <f>IF($H81&gt;0,ROUND((INDEX(新战舰养成!AA$6:AA$18,通天塔!$K81+1)+INDEX(新战舰养成!L$6:L$18,通天塔!$K81+1)*(通天塔!$H81-1))*INDEX(战舰突破!$D$6:$D$18,通天塔!$N81+1),0),0)</f>
        <v>273754</v>
      </c>
      <c r="BP81" s="14">
        <f>IF($H81&gt;0,ROUND((INDEX(新战舰养成!AB$6:AB$18,通天塔!$K81+1)+INDEX(新战舰养成!M$6:M$18,通天塔!$K81+1)*(通天塔!$H81-1))*INDEX(战舰突破!$D$6:$D$18,通天塔!$N81+1),0),0)</f>
        <v>5379</v>
      </c>
      <c r="BR81" s="14">
        <f>IF($I81&gt;0,ROUND((INDEX(新战舰养成!AC$6:AC$18,通天塔!$L81+1)+INDEX(新战舰养成!I$6:I$18,通天塔!$L81+1)*(通天塔!$I81-1))*INDEX(战舰突破!$D$6:$D$18,通天塔!$O81+1),0),0)</f>
        <v>28129</v>
      </c>
      <c r="BS81" s="14">
        <f>IF($I81&gt;0,ROUND((INDEX(新战舰养成!AD$6:AD$18,通天塔!$L81+1)+INDEX(新战舰养成!J$6:J$18,通天塔!$L81+1)*(通天塔!$I81-1))*INDEX(战舰突破!$D$6:$D$18,通天塔!$O81+1),0),0)</f>
        <v>0</v>
      </c>
      <c r="BT81" s="14">
        <f>IF($I81&gt;0,ROUND((INDEX(新战舰养成!AE$6:AE$18,通天塔!$L81+1)+INDEX(新战舰养成!K$6:K$18,通天塔!$L81+1)*(通天塔!$I81-1))*INDEX(战舰突破!$D$6:$D$18,通天塔!$O81+1),0),0)</f>
        <v>0</v>
      </c>
      <c r="BU81" s="14">
        <f>IF($I81&gt;0,ROUND((INDEX(新战舰养成!AF$6:AF$18,通天塔!$L81+1)+INDEX(新战舰养成!L$6:L$18,通天塔!$L81+1)*(通天塔!$I81-1))*INDEX(战舰突破!$D$6:$D$18,通天塔!$O81+1),0),0)</f>
        <v>202527</v>
      </c>
      <c r="BV81" s="14">
        <f>IF($I81&gt;0,ROUND((INDEX(新战舰养成!AG$6:AG$18,通天塔!$L81+1)+INDEX(新战舰养成!M$6:M$18,通天塔!$L81+1)*(通天塔!$I81-1))*INDEX(战舰突破!$D$6:$D$18,通天塔!$O81+1),0),0)</f>
        <v>7093</v>
      </c>
      <c r="BY81" s="14">
        <f>(INDEX(装备数值!$C$13:$G$116,通天塔!$P81*8+1,BY$2)+INDEX(装备数值!$C$13:$G$116,通天塔!$Q81*8+2,BY$2)+INDEX(装备数值!$C$13:$G$116,通天塔!$S81*8+3,BY$2)+INDEX(装备数值!$C$13:$G$116,通天塔!$R81*8+4,BY$2)+INDEX(装备数值!$C$13:$G$116,通天塔!$T81*8+5,BY$2)+INDEX(装备数值!$C$13:$G$116,通天塔!$U81*8+6,BY$2)+INDEX(装备数值!$C$13:$G$116,通天塔!$V81*8+7,BY$2)+INDEX(装备数值!$C$13:$G$116,通天塔!$W81*8+8,BY$2))</f>
        <v>14625</v>
      </c>
      <c r="BZ81" s="14">
        <f>(INDEX(装备数值!$C$13:$G$116,通天塔!$P81*8+1,BZ$2)+INDEX(装备数值!$C$13:$G$116,通天塔!$Q81*8+2,BZ$2)+INDEX(装备数值!$C$13:$G$116,通天塔!$S81*8+3,BZ$2)+INDEX(装备数值!$C$13:$G$116,通天塔!$R81*8+4,BZ$2)+INDEX(装备数值!$C$13:$G$116,通天塔!$T81*8+5,BZ$2)+INDEX(装备数值!$C$13:$G$116,通天塔!$U81*8+6,BZ$2)+INDEX(装备数值!$C$13:$G$116,通天塔!$V81*8+7,BZ$2)+INDEX(装备数值!$C$13:$G$116,通天塔!$W81*8+8,BZ$2))</f>
        <v>124875</v>
      </c>
      <c r="CA81" s="14">
        <f>(INDEX(装备数值!$C$13:$G$116,通天塔!$P81*8+1,CA$2)+INDEX(装备数值!$C$13:$G$116,通天塔!$Q81*8+2,CA$2)+INDEX(装备数值!$C$13:$G$116,通天塔!$S81*8+3,CA$2)+INDEX(装备数值!$C$13:$G$116,通天塔!$R81*8+4,CA$2)+INDEX(装备数值!$C$13:$G$116,通天塔!$T81*8+5,CA$2)+INDEX(装备数值!$C$13:$G$116,通天塔!$U81*8+6,CA$2)+INDEX(装备数值!$C$13:$G$116,通天塔!$V81*8+7,CA$2)+INDEX(装备数值!$C$13:$G$116,通天塔!$W81*8+8,CA$2))</f>
        <v>9000</v>
      </c>
      <c r="CB81" s="14">
        <f>(INDEX(装备数值!$C$13:$G$116,通天塔!$P81*8+1,CB$2)+INDEX(装备数值!$C$13:$G$116,通天塔!$Q81*8+2,CB$2)+INDEX(装备数值!$C$13:$G$116,通天塔!$S81*8+3,CB$2)+INDEX(装备数值!$C$13:$G$116,通天塔!$R81*8+4,CB$2)+INDEX(装备数值!$C$13:$G$116,通天塔!$T81*8+5,CB$2)+INDEX(装备数值!$C$13:$G$116,通天塔!$U81*8+6,CB$2)+INDEX(装备数值!$C$13:$G$116,通天塔!$V81*8+7,CB$2)+INDEX(装备数值!$C$13:$G$116,通天塔!$W81*8+8,CB$2))</f>
        <v>180000</v>
      </c>
      <c r="CC81" s="14">
        <f>(INDEX(装备数值!$C$13:$G$116,通天塔!$P81*8+1,CC$2)+INDEX(装备数值!$C$13:$G$116,通天塔!$Q81*8+2,CC$2)+INDEX(装备数值!$C$13:$G$116,通天塔!$S81*8+3,CC$2)+INDEX(装备数值!$C$13:$G$116,通天塔!$R81*8+4,CC$2)+INDEX(装备数值!$C$13:$G$116,通天塔!$T81*8+5,CC$2)+INDEX(装备数值!$C$13:$G$116,通天塔!$U81*8+6,CC$2)+INDEX(装备数值!$C$13:$G$116,通天塔!$V81*8+7,CC$2)+INDEX(装备数值!$C$13:$G$116,通天塔!$W81*8+8,CC$2))</f>
        <v>3400</v>
      </c>
      <c r="CF81" s="14">
        <f>INDEX(装备数值!$I$13:$M$116,通天塔!$P81*8+1,CF$2)*$X81+INDEX(装备数值!$I$13:$M$116,通天塔!$Q81*8+2,CF$2)*$Y81+INDEX(装备数值!$I$13:$M$116,通天塔!$S81*8+3,CF$2)*$Z81+INDEX(装备数值!$I$13:$M$116,通天塔!$R81*8+4,CF$2)*$AA81+INDEX(装备数值!$I$13:$M$116,通天塔!$T81*8+5,CF$2)*$AB81+INDEX(装备数值!$I$13:$M$116,通天塔!$U81*8+6,CF$2)*$AC81+INDEX(装备数值!$I$13:$M$116,通天塔!$V81*8+7,CF$2)*$AD81+INDEX(装备数值!$I$13:$M$116,通天塔!$W81*8+8,CF$2)*$AE81</f>
        <v>41745</v>
      </c>
      <c r="CG81" s="14">
        <f>INDEX(装备数值!$I$13:$M$116,通天塔!$P81*8+1,CG$2)*$X81+INDEX(装备数值!$I$13:$M$116,通天塔!$Q81*8+2,CG$2)*$Y81+INDEX(装备数值!$I$13:$M$116,通天塔!$S81*8+3,CG$2)*$Z81+INDEX(装备数值!$I$13:$M$116,通天塔!$R81*8+4,CG$2)*$AA81+INDEX(装备数值!$I$13:$M$116,通天塔!$T81*8+5,CG$2)*$AB81+INDEX(装备数值!$I$13:$M$116,通天塔!$U81*8+6,CG$2)*$AC81+INDEX(装备数值!$I$13:$M$116,通天塔!$V81*8+7,CG$2)*$AD81+INDEX(装备数值!$I$13:$M$116,通天塔!$W81*8+8,CG$2)*$AE81</f>
        <v>330165</v>
      </c>
      <c r="CH81" s="14">
        <f>INDEX(装备数值!$I$13:$M$116,通天塔!$P81*8+1,CH$2)*$X81+INDEX(装备数值!$I$13:$M$116,通天塔!$Q81*8+2,CH$2)*$Y81+INDEX(装备数值!$I$13:$M$116,通天塔!$S81*8+3,CH$2)*$Z81+INDEX(装备数值!$I$13:$M$116,通天塔!$R81*8+4,CH$2)*$AA81+INDEX(装备数值!$I$13:$M$116,通天塔!$T81*8+5,CH$2)*$AB81+INDEX(装备数值!$I$13:$M$116,通天塔!$U81*8+6,CH$2)*$AC81+INDEX(装备数值!$I$13:$M$116,通天塔!$V81*8+7,CH$2)*$AD81+INDEX(装备数值!$I$13:$M$116,通天塔!$W81*8+8,CH$2)*$AE81</f>
        <v>22770</v>
      </c>
      <c r="CI81" s="14">
        <f>INDEX(装备数值!$I$13:$M$116,通天塔!$P81*8+1,CI$2)*$X81+INDEX(装备数值!$I$13:$M$116,通天塔!$Q81*8+2,CI$2)*$Y81+INDEX(装备数值!$I$13:$M$116,通天塔!$S81*8+3,CI$2)*$Z81+INDEX(装备数值!$I$13:$M$116,通天塔!$R81*8+4,CI$2)*$AA81+INDEX(装备数值!$I$13:$M$116,通天塔!$T81*8+5,CI$2)*$AB81+INDEX(装备数值!$I$13:$M$116,通天塔!$U81*8+6,CI$2)*$AC81+INDEX(装备数值!$I$13:$M$116,通天塔!$V81*8+7,CI$2)*$AD81+INDEX(装备数值!$I$13:$M$116,通天塔!$W81*8+8,CI$2)*$AE81</f>
        <v>455400</v>
      </c>
      <c r="CJ81" s="14">
        <f>INDEX(装备数值!$I$13:$M$116,通天塔!$P81*8+1,CJ$2)*$X81+INDEX(装备数值!$I$13:$M$116,通天塔!$Q81*8+2,CJ$2)*$Y81+INDEX(装备数值!$I$13:$M$116,通天塔!$S81*8+3,CJ$2)*$Z81+INDEX(装备数值!$I$13:$M$116,通天塔!$R81*8+4,CJ$2)*$AA81+INDEX(装备数值!$I$13:$M$116,通天塔!$T81*8+5,CJ$2)*$AB81+INDEX(装备数值!$I$13:$M$116,通天塔!$U81*8+6,CJ$2)*$AC81+INDEX(装备数值!$I$13:$M$116,通天塔!$V81*8+7,CJ$2)*$AD81+INDEX(装备数值!$I$13:$M$116,通天塔!$W81*8+8,CJ$2)*$AE81</f>
        <v>8602</v>
      </c>
      <c r="CM81" s="14">
        <f>INDEX(装备数值!$X$13:$AH$116,$P81*8+1,CM$2)*$AF81+INDEX(装备数值!$X$13:$AH$116,$Q81*8+2,CM$2)*$AG81+INDEX(装备数值!$X$13:$AH$116,$S81*8+3,CM$2)*$AH81+INDEX(装备数值!$X$13:$AH$116,$R81*8+4,CM$2)*$AI81+INDEX(装备数值!$X$13:$AH$116,$T81*8+5,CM$2)*$AJ81+INDEX(装备数值!$X$13:$AH$116,$U81*8+6,CM$2)*$AK81+INDEX(装备数值!$X$13:$AH$116,$V81*8+7,CM$2)*$AL81+INDEX(装备数值!$X$13:$AH$116,$W81*8+8,CM$2)*$AM81</f>
        <v>17500</v>
      </c>
      <c r="CN81" s="14">
        <f>INDEX(装备数值!$X$13:$AH$116,$P81*8+1,CN$2)*$AF81+INDEX(装备数值!$X$13:$AH$116,$Q81*8+2,CN$2)*$AG81+INDEX(装备数值!$X$13:$AH$116,$S81*8+3,CN$2)*$AH81+INDEX(装备数值!$X$13:$AH$116,$R81*8+4,CN$2)*$AI81+INDEX(装备数值!$X$13:$AH$116,$T81*8+5,CN$2)*$AJ81+INDEX(装备数值!$X$13:$AH$116,$U81*8+6,CN$2)*$AK81+INDEX(装备数值!$X$13:$AH$116,$V81*8+7,CN$2)*$AL81+INDEX(装备数值!$X$13:$AH$116,$W81*8+8,CN$2)*$AM81</f>
        <v>131250</v>
      </c>
      <c r="CO81" s="14">
        <f>INDEX(装备数值!$X$13:$AH$116,$P81*8+1,CO$2)*$AF81+INDEX(装备数值!$X$13:$AH$116,$Q81*8+2,CO$2)*$AG81+INDEX(装备数值!$X$13:$AH$116,$S81*8+3,CO$2)*$AH81+INDEX(装备数值!$X$13:$AH$116,$R81*8+4,CO$2)*$AI81+INDEX(装备数值!$X$13:$AH$116,$T81*8+5,CO$2)*$AJ81+INDEX(装备数值!$X$13:$AH$116,$U81*8+6,CO$2)*$AK81+INDEX(装备数值!$X$13:$AH$116,$V81*8+7,CO$2)*$AL81+INDEX(装备数值!$X$13:$AH$116,$W81*8+8,CO$2)*$AM81</f>
        <v>8750</v>
      </c>
      <c r="CP81" s="14">
        <f>INDEX(装备数值!$X$13:$AH$116,$P81*8+1,CP$2)*$AF81+INDEX(装备数值!$X$13:$AH$116,$Q81*8+2,CP$2)*$AG81+INDEX(装备数值!$X$13:$AH$116,$S81*8+3,CP$2)*$AH81+INDEX(装备数值!$X$13:$AH$116,$R81*8+4,CP$2)*$AI81+INDEX(装备数值!$X$13:$AH$116,$T81*8+5,CP$2)*$AJ81+INDEX(装备数值!$X$13:$AH$116,$U81*8+6,CP$2)*$AK81+INDEX(装备数值!$X$13:$AH$116,$V81*8+7,CP$2)*$AL81+INDEX(装备数值!$X$13:$AH$116,$W81*8+8,CP$2)*$AM81</f>
        <v>166250</v>
      </c>
      <c r="CQ81" s="14">
        <f>INDEX(装备数值!$X$13:$AH$116,$P81*8+1,CQ$2)*$AF81+INDEX(装备数值!$X$13:$AH$116,$Q81*8+2,CQ$2)*$AG81+INDEX(装备数值!$X$13:$AH$116,$S81*8+3,CQ$2)*$AH81+INDEX(装备数值!$X$13:$AH$116,$R81*8+4,CQ$2)*$AI81+INDEX(装备数值!$X$13:$AH$116,$T81*8+5,CQ$2)*$AJ81+INDEX(装备数值!$X$13:$AH$116,$U81*8+6,CQ$2)*$AK81+INDEX(装备数值!$X$13:$AH$116,$V81*8+7,CQ$2)*$AL81+INDEX(装备数值!$X$13:$AH$116,$W81*8+8,CQ$2)*$AM81</f>
        <v>3500</v>
      </c>
      <c r="CR81" s="14">
        <f>INDEX(装备数值!$X$13:$AH$116,$P81*8+1,CR$2)*$AF81+INDEX(装备数值!$X$13:$AH$116,$Q81*8+2,CR$2)*$AG81+INDEX(装备数值!$X$13:$AH$116,$S81*8+3,CR$2)*$AH81+INDEX(装备数值!$X$13:$AH$116,$R81*8+4,CR$2)*$AI81+INDEX(装备数值!$X$13:$AH$116,$T81*8+5,CR$2)*$AJ81+INDEX(装备数值!$X$13:$AH$116,$U81*8+6,CR$2)*$AK81+INDEX(装备数值!$X$13:$AH$116,$V81*8+7,CR$2)*$AL81+INDEX(装备数值!$X$13:$AH$116,$W81*8+8,CR$2)*$AM81</f>
        <v>12670</v>
      </c>
      <c r="CS81" s="14">
        <f>INDEX(装备数值!$X$13:$AH$116,$P81*8+1,CS$2)*$AF81+INDEX(装备数值!$X$13:$AH$116,$Q81*8+2,CS$2)*$AG81+INDEX(装备数值!$X$13:$AH$116,$S81*8+3,CS$2)*$AH81+INDEX(装备数值!$X$13:$AH$116,$R81*8+4,CS$2)*$AI81+INDEX(装备数值!$X$13:$AH$116,$T81*8+5,CS$2)*$AJ81+INDEX(装备数值!$X$13:$AH$116,$U81*8+6,CS$2)*$AK81+INDEX(装备数值!$X$13:$AH$116,$V81*8+7,CS$2)*$AL81+INDEX(装备数值!$X$13:$AH$116,$W81*8+8,CS$2)*$AM81</f>
        <v>13125</v>
      </c>
      <c r="CT81" s="14">
        <f>INDEX(装备数值!$X$13:$AH$116,$P81*8+1,CT$2)*$AF81+INDEX(装备数值!$X$13:$AH$116,$Q81*8+2,CT$2)*$AG81+INDEX(装备数值!$X$13:$AH$116,$S81*8+3,CT$2)*$AH81+INDEX(装备数值!$X$13:$AH$116,$R81*8+4,CT$2)*$AI81+INDEX(装备数值!$X$13:$AH$116,$T81*8+5,CT$2)*$AJ81+INDEX(装备数值!$X$13:$AH$116,$U81*8+6,CT$2)*$AK81+INDEX(装备数值!$X$13:$AH$116,$V81*8+7,CT$2)*$AL81+INDEX(装备数值!$X$13:$AH$116,$W81*8+8,CT$2)*$AM81</f>
        <v>12670</v>
      </c>
      <c r="CU81" s="14">
        <f>INDEX(装备数值!$X$13:$AH$116,$P81*8+1,CU$2)*$AF81+INDEX(装备数值!$X$13:$AH$116,$Q81*8+2,CU$2)*$AG81+INDEX(装备数值!$X$13:$AH$116,$S81*8+3,CU$2)*$AH81+INDEX(装备数值!$X$13:$AH$116,$R81*8+4,CU$2)*$AI81+INDEX(装备数值!$X$13:$AH$116,$T81*8+5,CU$2)*$AJ81+INDEX(装备数值!$X$13:$AH$116,$U81*8+6,CU$2)*$AK81+INDEX(装备数值!$X$13:$AH$116,$V81*8+7,CU$2)*$AL81+INDEX(装备数值!$X$13:$AH$116,$W81*8+8,CU$2)*$AM81</f>
        <v>13125</v>
      </c>
      <c r="CV81" s="14">
        <f>INDEX(装备数值!$X$13:$AH$116,$P81*8+1,CV$2)*$AF81+INDEX(装备数值!$X$13:$AH$116,$Q81*8+2,CV$2)*$AG81+INDEX(装备数值!$X$13:$AH$116,$S81*8+3,CV$2)*$AH81+INDEX(装备数值!$X$13:$AH$116,$R81*8+4,CV$2)*$AI81+INDEX(装备数值!$X$13:$AH$116,$T81*8+5,CV$2)*$AJ81+INDEX(装备数值!$X$13:$AH$116,$U81*8+6,CV$2)*$AK81+INDEX(装备数值!$X$13:$AH$116,$V81*8+7,CV$2)*$AL81+INDEX(装备数值!$X$13:$AH$116,$W81*8+8,CV$2)*$AM81</f>
        <v>35</v>
      </c>
      <c r="CW81" s="14">
        <f>INDEX(装备数值!$X$13:$AH$116,$P81*8+1,CW$2)*$AF81+INDEX(装备数值!$X$13:$AH$116,$Q81*8+2,CW$2)*$AG81+INDEX(装备数值!$X$13:$AH$116,$S81*8+3,CW$2)*$AH81+INDEX(装备数值!$X$13:$AH$116,$R81*8+4,CW$2)*$AI81+INDEX(装备数值!$X$13:$AH$116,$T81*8+5,CW$2)*$AJ81+INDEX(装备数值!$X$13:$AH$116,$U81*8+6,CW$2)*$AK81+INDEX(装备数值!$X$13:$AH$116,$V81*8+7,CW$2)*$AL81+INDEX(装备数值!$X$13:$AH$116,$W81*8+8,CW$2)*$AM81</f>
        <v>35</v>
      </c>
      <c r="CY81" s="14">
        <f>INDEX(装备数值!$AN$17:$AN$117,MATCH(MIN($X81:$AE81),装备数值!$AO$17:$AO$117,1))</f>
        <v>25</v>
      </c>
      <c r="CZ81" s="14">
        <f>IF(COUNTIF($P81:$W81,"&gt;"&amp;0)=8,INDEX(装备数值!AR$17:AR$117,$CY81+1),0)</f>
        <v>6000</v>
      </c>
      <c r="DA81" s="14">
        <f>IF(COUNTIF($P81:$W81,"&gt;"&amp;0)=8,INDEX(装备数值!AS$17:AS$117,$CY81+1),0)</f>
        <v>45000</v>
      </c>
      <c r="DB81" s="14">
        <f>IF(COUNTIF($P81:$W81,"&gt;"&amp;0)=8,INDEX(装备数值!AT$17:AT$117,$CY81+1),0)</f>
        <v>3000</v>
      </c>
      <c r="DC81" s="14">
        <f>IF(COUNTIF($P81:$W81,"&gt;"&amp;0)=8,INDEX(装备数值!AU$17:AU$117,$CY81+1),0)</f>
        <v>60000</v>
      </c>
      <c r="DD81" s="14">
        <f>IF(COUNTIF($P81:$W81,"&gt;"&amp;0)=8,INDEX(装备数值!AV$17:AV$117,$CY81+1),0)</f>
        <v>1150</v>
      </c>
      <c r="DF81" s="14">
        <f>INDEX(装备数值!$AY$17:$AY$77,MATCH(MIN($AF81:$AM81),装备数值!$AZ$17:$AZ$77,1))</f>
        <v>17</v>
      </c>
      <c r="DG81" s="26">
        <f>INDEX(装备数值!BA$17:BA$77,通天塔!DF81+1)</f>
        <v>0.19</v>
      </c>
      <c r="DH81" s="26">
        <f>INDEX(装备数值!BA$17:BA$77,通天塔!DF81+1)</f>
        <v>0.19</v>
      </c>
      <c r="DJ81" s="14">
        <f t="shared" si="134"/>
        <v>23</v>
      </c>
      <c r="DK81" s="14">
        <f>VLOOKUP(DJ81,军阶与晶片数值!$W$6:$X$27,2)</f>
        <v>5</v>
      </c>
      <c r="DL81" s="14">
        <f>INDEX(军阶与晶片数值!Y$6:Y$27,$DK81+1)</f>
        <v>500</v>
      </c>
      <c r="DM81" s="14">
        <f>INDEX(军阶与晶片数值!Z$6:Z$27,$DK81+1)</f>
        <v>500</v>
      </c>
      <c r="DN81" s="14">
        <f>INDEX(军阶与晶片数值!AA$6:AA$27,$DK81+1)</f>
        <v>500</v>
      </c>
      <c r="DO81" s="14">
        <f>INDEX(军阶与晶片数值!AB$6:AB$27,$DK81+1)</f>
        <v>500</v>
      </c>
      <c r="DP81" s="29">
        <f>INDEX(军阶与晶片数值!AC$6:AC$27,$DK81+1)</f>
        <v>30</v>
      </c>
      <c r="DQ81" s="29">
        <f>INDEX(军阶与晶片数值!AD$6:AD$27,$DK81+1)</f>
        <v>15</v>
      </c>
      <c r="DS81" s="26">
        <f>INDEX(军阶与晶片数值!I$6:I$16,AN81+1)</f>
        <v>6.5000000000000002E-2</v>
      </c>
      <c r="DT81" s="26">
        <f>INDEX(军阶与晶片数值!M$6:M$16,AO81+1)</f>
        <v>0.15</v>
      </c>
      <c r="DU81" s="26">
        <f>INDEX(军阶与晶片数值!J$6:J$16,AP81+1)</f>
        <v>0.15</v>
      </c>
      <c r="DV81" s="26">
        <f>INDEX(军阶与晶片数值!K$6:K$16,AQ81+1)</f>
        <v>0.3</v>
      </c>
      <c r="DW81" s="26">
        <f>INDEX(军阶与晶片数值!L$6:L$16,AR81+1)</f>
        <v>0.3</v>
      </c>
      <c r="DX81" s="28">
        <f>INDEX(军阶与晶片数值!N$6:N$16,AS81+1)</f>
        <v>0</v>
      </c>
      <c r="DY81" s="28">
        <f>INDEX(军阶与晶片数值!O$6:O$16,AT81+1)</f>
        <v>0</v>
      </c>
      <c r="DZ81" s="28">
        <f>INDEX(军阶与晶片数值!P$6:P$16,AU81+1)</f>
        <v>0</v>
      </c>
      <c r="EA81" s="28">
        <f>INDEX(军阶与晶片数值!Q$6:Q$16,AV81+1)</f>
        <v>0</v>
      </c>
      <c r="EB81" s="26">
        <f>INDEX(军阶与晶片数值!R$6:R$16,AW81+1)</f>
        <v>0.06</v>
      </c>
      <c r="EC81" s="26">
        <f>INDEX(军阶与晶片数值!S$6:S$16,AX81+1)</f>
        <v>0.06</v>
      </c>
      <c r="ED81" s="26">
        <f>INDEX(军阶与晶片数值!T$6:T$16,AY81+1)</f>
        <v>0</v>
      </c>
      <c r="EE81" s="26">
        <f>INDEX(军阶与晶片数值!U$6:U$16,AZ81+1)</f>
        <v>0</v>
      </c>
      <c r="EG81" s="26">
        <f>INDEX(军阶与晶片数值!$C$6:$C$36,通天塔!$BA81+1)</f>
        <v>0.65</v>
      </c>
      <c r="EH81" s="26">
        <f>INDEX(军阶与晶片数值!$C$6:$C$36,通天塔!$BA81+1)</f>
        <v>0.65</v>
      </c>
      <c r="EI81" s="26">
        <f>INDEX(军阶与晶片数值!$C$6:$C$36,通天塔!$BA81+1)</f>
        <v>0.65</v>
      </c>
      <c r="EJ81" s="26">
        <f>INDEX(军阶与晶片数值!$C$6:$C$36,通天塔!$BA81+1)</f>
        <v>0.65</v>
      </c>
      <c r="EK81" s="26">
        <f>INDEX(军阶与晶片数值!$C$6:$C$36,通天塔!$BA81+1)</f>
        <v>0.65</v>
      </c>
      <c r="EM81" s="14">
        <f>INDEX(战舰突破!$H$6:$H$18,通天塔!$J81+1)+INDEX(战舰突破!$H$23:$H$35,通天塔!$K81+1)+INDEX(战舰突破!$H$40:$H$52,通天塔!$L81+1)</f>
        <v>200</v>
      </c>
      <c r="EN81" s="14">
        <f>INDEX(战舰突破!$I$6:$I$18,通天塔!$J81+1)+INDEX(战舰突破!$I$23:$I$35,通天塔!$K81+1)+INDEX(战舰突破!$I$40:$I$52,通天塔!$L81+1)</f>
        <v>200</v>
      </c>
      <c r="EO81" s="14">
        <f>INDEX(战舰突破!$J$6:$J$18,通天塔!$J81+1)+INDEX(战舰突破!$J$23:$J$35,通天塔!$K81+1)+INDEX(战舰突破!$J$40:$J$52,通天塔!$L81+1)</f>
        <v>0</v>
      </c>
      <c r="EP81" s="14">
        <f>INDEX(战舰突破!$K$6:$K$18,通天塔!$J81+1)+INDEX(战舰突破!$K$23:$K$35,通天塔!$K81+1)+INDEX(战舰突破!$K$40:$K$52,通天塔!$L81+1)</f>
        <v>0</v>
      </c>
      <c r="EQ81" s="14">
        <f>INDEX(战舰突破!$L$6:$L$18,通天塔!$J81+1)+INDEX(战舰突破!$L$23:$L$35,通天塔!$K81+1)+INDEX(战舰突破!$L$40:$L$52,通天塔!$L81+1)</f>
        <v>200</v>
      </c>
      <c r="ER81" s="18">
        <f>INDEX(战舰突破!$N$6:$N$18,通天塔!$J81+1)+INDEX(战舰突破!$N$23:$N$35,通天塔!$K81+1)+INDEX(战舰突破!$N$40:$N$52,通天塔!$L81+1)</f>
        <v>0</v>
      </c>
      <c r="ES81" s="18">
        <f>INDEX(战舰突破!$O$6:$O$18,通天塔!$J81+1)+INDEX(战舰突破!$O$23:$O$35,通天塔!$K81+1)+INDEX(战舰突破!$O$40:$O$52,通天塔!$L81+1)</f>
        <v>0</v>
      </c>
      <c r="ET81" s="18">
        <f>INDEX(战舰突破!$P$6:$P$18,通天塔!$J81+1)+INDEX(战舰突破!$P$23:$P$35,通天塔!$K81+1)+INDEX(战舰突破!$P$40:$P$52,通天塔!$L81+1)</f>
        <v>0</v>
      </c>
      <c r="EU81" s="18">
        <f>INDEX(战舰突破!$Q$6:$Q$18,通天塔!$J81+1)+INDEX(战舰突破!$Q$23:$Q$35,通天塔!$K81+1)+INDEX(战舰突破!$Q$40:$Q$52,通天塔!$L81+1)</f>
        <v>0</v>
      </c>
      <c r="EV81" s="18">
        <f>INDEX(战舰突破!$R$6:$R$18,通天塔!$J81+1)+INDEX(战舰突破!$R$23:$R$35,通天塔!$K81+1)+INDEX(战舰突破!$R$40:$R$52,通天塔!$L81+1)</f>
        <v>0</v>
      </c>
      <c r="EW81" s="18">
        <f>INDEX(战舰突破!$M$6:$M$18,通天塔!$J81+1)+INDEX(战舰突破!$M$23:$M$35,通天塔!$K81+1)+INDEX(战舰突破!$M$40:$M$52,通天塔!$L81+1)</f>
        <v>0.2</v>
      </c>
      <c r="EX81" s="22">
        <f>INDEX(战舰突破!$W$6:$W$18,通天塔!$J81+1)+INDEX(战舰突破!$W$23:$W$35,通天塔!$K81+1)+INDEX(战舰突破!$W$40:$W$52,通天塔!$L81+1)</f>
        <v>0.5</v>
      </c>
      <c r="FA81" s="14">
        <f>INDEX(战舰突破!$S$6:$S$18,通天塔!$J81+1)</f>
        <v>0</v>
      </c>
      <c r="FB81" s="14">
        <f>INDEX(战舰突破!$T$6:$T$18,通天塔!$J81+1)</f>
        <v>0.5</v>
      </c>
      <c r="FC81" s="14">
        <f>INDEX(战舰突破!$U$6:$U$18,通天塔!$J81+1)</f>
        <v>0.1</v>
      </c>
      <c r="FD81" s="14">
        <f>INDEX(战舰突破!$V$6:$V$18,通天塔!$J81+1)</f>
        <v>0</v>
      </c>
      <c r="FE81" s="14">
        <f>INDEX(战舰突破!$X$6:$X$18,通天塔!$J81+1)</f>
        <v>7</v>
      </c>
      <c r="FG81" s="14">
        <f>INDEX(战舰突破!$S$23:$S$35,通天塔!$J81+1)</f>
        <v>0.6</v>
      </c>
      <c r="FH81" s="14">
        <f>INDEX(战舰突破!$T$23:$T$35,通天塔!$J81+1)</f>
        <v>0.25</v>
      </c>
      <c r="FI81" s="14">
        <f>INDEX(战舰突破!$U$23:$U$35,通天塔!$J81+1)</f>
        <v>0.1</v>
      </c>
      <c r="FJ81" s="14">
        <f>INDEX(战舰突破!$V$23:$V$35,通天塔!$J81+1)</f>
        <v>0</v>
      </c>
      <c r="FK81" s="14">
        <f>INDEX(战舰突破!$X$23:$X$35,通天塔!$J81+1)</f>
        <v>105</v>
      </c>
      <c r="FM81" s="14">
        <f>INDEX(战舰突破!$S$40:$S$52,通天塔!$J81+1)</f>
        <v>0.6</v>
      </c>
      <c r="FN81" s="14">
        <f>INDEX(战舰突破!$T$40:$T$52,通天塔!$J81+1)</f>
        <v>0.25</v>
      </c>
      <c r="FO81" s="14">
        <f>INDEX(战舰突破!$U$40:$U$52,通天塔!$J81+1)</f>
        <v>0.1</v>
      </c>
      <c r="FP81" s="14">
        <f>INDEX(战舰突破!$V$40:$V$52,通天塔!$J81+1)</f>
        <v>0</v>
      </c>
      <c r="FQ81" s="14">
        <f>INDEX(战舰突破!$X$40:$X$52,通天塔!$J81+1)</f>
        <v>175</v>
      </c>
      <c r="FT81" s="14">
        <f t="shared" si="135"/>
        <v>217317</v>
      </c>
      <c r="FU81" s="14">
        <f t="shared" si="136"/>
        <v>189447</v>
      </c>
      <c r="FV81" s="14">
        <f t="shared" si="137"/>
        <v>190132</v>
      </c>
      <c r="FW81" s="14">
        <f t="shared" si="138"/>
        <v>1859563</v>
      </c>
      <c r="FX81" s="14">
        <f t="shared" si="139"/>
        <v>124517</v>
      </c>
      <c r="FY81" s="14">
        <f t="shared" si="140"/>
        <v>2870698</v>
      </c>
      <c r="FZ81" s="14">
        <f t="shared" si="141"/>
        <v>62481</v>
      </c>
      <c r="GA81" s="28">
        <f t="shared" si="142"/>
        <v>13170</v>
      </c>
      <c r="GB81" s="28">
        <f t="shared" si="143"/>
        <v>13625</v>
      </c>
      <c r="GC81" s="28">
        <f t="shared" si="144"/>
        <v>13170</v>
      </c>
      <c r="GD81" s="28">
        <f t="shared" si="145"/>
        <v>13625</v>
      </c>
      <c r="GE81" s="28">
        <f t="shared" si="146"/>
        <v>1.2614000000000001</v>
      </c>
      <c r="GF81" s="28">
        <f t="shared" si="147"/>
        <v>1.2614000000000001</v>
      </c>
      <c r="GG81" s="28">
        <f t="shared" si="148"/>
        <v>0</v>
      </c>
      <c r="GH81" s="28">
        <f t="shared" si="149"/>
        <v>25.065000000000001</v>
      </c>
      <c r="GI81" s="14">
        <f t="shared" si="150"/>
        <v>1</v>
      </c>
      <c r="GJ81" s="14">
        <f t="shared" si="151"/>
        <v>1.6</v>
      </c>
      <c r="GK81" s="14">
        <f t="shared" si="152"/>
        <v>1.6</v>
      </c>
      <c r="GL81" s="18">
        <f t="shared" si="153"/>
        <v>1.7</v>
      </c>
      <c r="GM81" s="18">
        <f t="shared" si="154"/>
        <v>1.45</v>
      </c>
      <c r="GN81" s="18">
        <f t="shared" si="155"/>
        <v>1.45</v>
      </c>
      <c r="GO81" s="29">
        <f t="shared" si="156"/>
        <v>13320</v>
      </c>
      <c r="GP81" s="29">
        <f t="shared" si="156"/>
        <v>13620</v>
      </c>
      <c r="GQ81" s="29">
        <f t="shared" si="156"/>
        <v>13620</v>
      </c>
      <c r="GR81" s="26">
        <f t="shared" si="157"/>
        <v>0.1</v>
      </c>
      <c r="GS81" s="26">
        <f t="shared" si="158"/>
        <v>0.1</v>
      </c>
      <c r="GT81" s="26">
        <f t="shared" si="159"/>
        <v>0.1</v>
      </c>
      <c r="GU81" s="14">
        <f t="shared" si="160"/>
        <v>2</v>
      </c>
      <c r="GV81" s="14">
        <f t="shared" si="161"/>
        <v>2</v>
      </c>
      <c r="GW81" s="14">
        <f t="shared" si="162"/>
        <v>2</v>
      </c>
      <c r="GX81" s="14">
        <f t="shared" si="163"/>
        <v>7</v>
      </c>
      <c r="GY81" s="14">
        <f t="shared" si="164"/>
        <v>105</v>
      </c>
      <c r="GZ81" s="14">
        <f t="shared" si="165"/>
        <v>175</v>
      </c>
      <c r="HA81">
        <v>77</v>
      </c>
      <c r="HB81" s="14">
        <f t="shared" si="166"/>
        <v>29273866</v>
      </c>
      <c r="HD81" s="14">
        <f t="shared" si="167"/>
        <v>242773</v>
      </c>
      <c r="HE81" s="14">
        <f t="shared" si="168"/>
        <v>108628</v>
      </c>
      <c r="HF81" s="29">
        <f t="shared" si="169"/>
        <v>13080</v>
      </c>
      <c r="HG81" s="29">
        <f t="shared" si="170"/>
        <v>9218</v>
      </c>
      <c r="HH81" s="29">
        <f t="shared" si="171"/>
        <v>9615</v>
      </c>
      <c r="HI81" s="29">
        <f t="shared" si="172"/>
        <v>9292</v>
      </c>
      <c r="HJ81" s="14">
        <f t="shared" si="173"/>
        <v>1.2614000000000001</v>
      </c>
      <c r="HK81" s="14">
        <f t="shared" si="174"/>
        <v>1.2614000000000001</v>
      </c>
      <c r="HL81" s="14">
        <f t="shared" si="175"/>
        <v>59689</v>
      </c>
      <c r="HM81" s="14">
        <f t="shared" si="176"/>
        <v>100872</v>
      </c>
      <c r="HN81" s="26">
        <f t="shared" si="177"/>
        <v>0.36800264147109613</v>
      </c>
      <c r="HO81" s="26">
        <f t="shared" si="178"/>
        <v>0.68853759765625</v>
      </c>
      <c r="HP81" s="29">
        <f t="shared" si="179"/>
        <v>24041</v>
      </c>
      <c r="HQ81" s="29">
        <f t="shared" si="180"/>
        <v>76483</v>
      </c>
      <c r="HR81" s="29">
        <f t="shared" si="181"/>
        <v>102741</v>
      </c>
      <c r="HS81" s="26">
        <f t="shared" si="182"/>
        <v>0.43498602722437563</v>
      </c>
      <c r="HT81" s="26">
        <f t="shared" si="183"/>
        <v>0.45188857838276386</v>
      </c>
      <c r="HU81" s="26">
        <f t="shared" si="184"/>
        <v>0.45188857838276386</v>
      </c>
      <c r="HV81" s="26">
        <f t="shared" si="185"/>
        <v>3.4986027224375604E-2</v>
      </c>
      <c r="HW81" s="29">
        <f t="shared" si="124"/>
        <v>1.4</v>
      </c>
      <c r="HX81" s="29">
        <f t="shared" si="125"/>
        <v>2.2670440818534212</v>
      </c>
      <c r="HY81" s="29">
        <f t="shared" si="126"/>
        <v>2.2670440818534212</v>
      </c>
      <c r="HZ81" s="29">
        <f t="shared" si="127"/>
        <v>168286.99999999997</v>
      </c>
      <c r="IA81" s="29">
        <f t="shared" si="128"/>
        <v>115593.55500826349</v>
      </c>
      <c r="IB81" s="29">
        <f t="shared" si="129"/>
        <v>116459.18800685117</v>
      </c>
      <c r="IC81" s="29">
        <f t="shared" si="130"/>
        <v>1267767</v>
      </c>
      <c r="ID81" s="14">
        <f t="shared" si="186"/>
        <v>400339.74</v>
      </c>
      <c r="IH81" s="14">
        <v>1</v>
      </c>
      <c r="II81" s="14">
        <v>1</v>
      </c>
      <c r="IJ81" s="14">
        <v>480</v>
      </c>
      <c r="IK81" s="14">
        <v>80</v>
      </c>
      <c r="IL81" s="14">
        <v>60</v>
      </c>
      <c r="IM81" s="23">
        <f t="shared" si="187"/>
        <v>73115977</v>
      </c>
      <c r="IN81" s="23">
        <f t="shared" si="201"/>
        <v>1</v>
      </c>
      <c r="IO81" s="23">
        <f t="shared" si="202"/>
        <v>73115.98</v>
      </c>
      <c r="IP81" s="23">
        <f t="shared" si="203"/>
        <v>94968711</v>
      </c>
      <c r="IQ81" s="23">
        <f t="shared" si="188"/>
        <v>1</v>
      </c>
      <c r="IR81" s="23">
        <f t="shared" si="189"/>
        <v>94968.71</v>
      </c>
      <c r="IS81" s="14">
        <v>1</v>
      </c>
      <c r="IT81" s="14">
        <v>1</v>
      </c>
      <c r="IU81" s="14">
        <v>240</v>
      </c>
      <c r="IV81" s="14">
        <v>40</v>
      </c>
      <c r="IW81" s="14">
        <v>30</v>
      </c>
      <c r="IX81" s="23">
        <f>INT(($HP81*$GI81*IU81*$HW81+$HQ81*$GJ81*$HX81*IV81+$HR81*$GK81*$HY81*IW81)+$IC81*IS81+($HQ81*$GJ81*$HX81*IT81*5*6/1.5+$HR81*$GK81*$HY81*IT81*5*6/2))</f>
        <v>42761137</v>
      </c>
      <c r="IY81" s="23">
        <f t="shared" si="190"/>
        <v>1</v>
      </c>
      <c r="IZ81" s="23">
        <f t="shared" si="191"/>
        <v>42761.14</v>
      </c>
      <c r="JA81" s="23"/>
      <c r="JB81" s="23"/>
      <c r="JC81" s="23"/>
      <c r="JG81">
        <f t="shared" si="131"/>
        <v>1.3055388940209403</v>
      </c>
      <c r="JH81">
        <f t="shared" si="132"/>
        <v>1.6468067609180141</v>
      </c>
      <c r="JJ81" s="14">
        <v>10</v>
      </c>
      <c r="JK81" s="14">
        <v>2</v>
      </c>
      <c r="JL81" s="14">
        <v>1.5</v>
      </c>
      <c r="JM81" s="23">
        <f>INT(($HP81*$GI81*$HW81*JJ81+$HQ81*$GJ81*$HX81*JK81+$HR81*$GK81*$HY81*JL81))</f>
        <v>1450427</v>
      </c>
      <c r="JN81" s="23">
        <f t="shared" si="192"/>
        <v>1</v>
      </c>
      <c r="JO81" s="23">
        <f t="shared" si="193"/>
        <v>1450.43</v>
      </c>
      <c r="JP81" s="14">
        <v>30</v>
      </c>
      <c r="JQ81" s="14">
        <v>6</v>
      </c>
      <c r="JR81" s="14">
        <v>4</v>
      </c>
      <c r="JS81" s="23">
        <f>INT(($HP81*$GI81*$HW81*JP81+$HQ81*$GJ81*$HX81*JQ81+$HR81*$GK81*$HY81*JR81))</f>
        <v>4164946</v>
      </c>
      <c r="JT81" s="23">
        <f t="shared" si="194"/>
        <v>1</v>
      </c>
      <c r="JU81" s="23">
        <f t="shared" si="195"/>
        <v>4164.95</v>
      </c>
      <c r="JW81" s="23">
        <f t="shared" si="196"/>
        <v>5553261</v>
      </c>
      <c r="JX81" s="23">
        <f t="shared" si="197"/>
        <v>1</v>
      </c>
      <c r="JY81" s="23">
        <f t="shared" si="198"/>
        <v>5553.26</v>
      </c>
      <c r="JZ81" s="23">
        <f t="shared" si="204"/>
        <v>2175641</v>
      </c>
      <c r="KA81" s="23">
        <f t="shared" si="199"/>
        <v>1</v>
      </c>
      <c r="KB81" s="23">
        <f t="shared" si="200"/>
        <v>2175.64</v>
      </c>
    </row>
    <row r="82" spans="1:288" ht="16.5" x14ac:dyDescent="0.2">
      <c r="A82">
        <v>47</v>
      </c>
      <c r="B82">
        <v>970</v>
      </c>
      <c r="C82" s="14">
        <f t="shared" si="133"/>
        <v>1</v>
      </c>
      <c r="D82" s="14">
        <v>78</v>
      </c>
      <c r="E82" s="14" t="s">
        <v>704</v>
      </c>
      <c r="F82" s="14">
        <v>260</v>
      </c>
      <c r="G82" s="14">
        <v>260</v>
      </c>
      <c r="H82" s="14">
        <v>260</v>
      </c>
      <c r="I82" s="14">
        <v>260</v>
      </c>
      <c r="J82" s="14">
        <v>6</v>
      </c>
      <c r="K82" s="14">
        <v>6</v>
      </c>
      <c r="L82" s="14">
        <v>5</v>
      </c>
      <c r="M82" s="14">
        <v>3</v>
      </c>
      <c r="N82" s="14">
        <v>3</v>
      </c>
      <c r="O82" s="14">
        <v>3</v>
      </c>
      <c r="P82" s="14">
        <v>6</v>
      </c>
      <c r="Q82" s="14">
        <v>6</v>
      </c>
      <c r="R82" s="14">
        <v>6</v>
      </c>
      <c r="S82" s="14">
        <v>6</v>
      </c>
      <c r="T82" s="14">
        <v>6</v>
      </c>
      <c r="U82" s="14">
        <v>6</v>
      </c>
      <c r="V82" s="14">
        <v>6</v>
      </c>
      <c r="W82" s="14">
        <v>6</v>
      </c>
      <c r="X82" s="14">
        <v>260</v>
      </c>
      <c r="Y82" s="14">
        <v>260</v>
      </c>
      <c r="Z82" s="14">
        <v>260</v>
      </c>
      <c r="AA82" s="14">
        <v>260</v>
      </c>
      <c r="AB82" s="14">
        <v>260</v>
      </c>
      <c r="AC82" s="14">
        <v>260</v>
      </c>
      <c r="AD82" s="14">
        <v>260</v>
      </c>
      <c r="AE82" s="14">
        <v>260</v>
      </c>
      <c r="AF82" s="14">
        <v>35</v>
      </c>
      <c r="AG82" s="14">
        <v>36</v>
      </c>
      <c r="AH82" s="14">
        <v>36</v>
      </c>
      <c r="AI82" s="14">
        <v>36</v>
      </c>
      <c r="AJ82" s="14">
        <v>36</v>
      </c>
      <c r="AK82" s="14">
        <v>36</v>
      </c>
      <c r="AL82" s="14">
        <v>35</v>
      </c>
      <c r="AM82" s="14">
        <v>35</v>
      </c>
      <c r="AN82" s="14">
        <v>3</v>
      </c>
      <c r="AO82" s="14">
        <v>4</v>
      </c>
      <c r="AP82" s="14">
        <v>4</v>
      </c>
      <c r="AQ82" s="14">
        <v>4</v>
      </c>
      <c r="AR82" s="14">
        <v>4</v>
      </c>
      <c r="AS82" s="14">
        <v>0</v>
      </c>
      <c r="AT82" s="14">
        <v>0</v>
      </c>
      <c r="AU82" s="14">
        <v>0</v>
      </c>
      <c r="AV82" s="14">
        <v>0</v>
      </c>
      <c r="AW82" s="14">
        <v>2</v>
      </c>
      <c r="AX82" s="14">
        <v>2</v>
      </c>
      <c r="AY82" s="14">
        <v>0</v>
      </c>
      <c r="AZ82" s="14">
        <v>0</v>
      </c>
      <c r="BA82" s="14">
        <v>14</v>
      </c>
      <c r="BF82" s="14">
        <f>ROUND((INDEX(新战舰养成!S$6:S$18,通天塔!$J82+1)+INDEX(新战舰养成!D$6:D$18,通天塔!$J82+1)*(通天塔!$G82-1))*INDEX(战舰突破!$D$6:$D$18,通天塔!$M82+1),0)</f>
        <v>44054</v>
      </c>
      <c r="BG82" s="14">
        <f>ROUND((INDEX(新战舰养成!T$6:T$18,通天塔!$J82+1)+INDEX(新战舰养成!E$6:E$18,通天塔!$J82+1)*(通天塔!$G82-1))*INDEX(战舰突破!$D$6:$D$18,通天塔!$M82+1),0)</f>
        <v>352357</v>
      </c>
      <c r="BH82" s="14">
        <f>ROUND((INDEX(新战舰养成!U$6:U$18,通天塔!$J82+1)+INDEX(新战舰养成!F$6:F$18,通天塔!$J82+1)*(通天塔!$G82-1))*INDEX(战舰突破!$D$6:$D$18,通天塔!$M82+1),0)</f>
        <v>22130</v>
      </c>
      <c r="BI82" s="14">
        <f>ROUND((INDEX(新战舰养成!V$6:V$18,通天塔!$J82+1)+INDEX(新战舰养成!G$6:G$18,通天塔!$J82+1)*(通天塔!$G82-1))*INDEX(战舰突破!$D$6:$D$18,通天塔!$M82+1),0)</f>
        <v>390</v>
      </c>
      <c r="BJ82" s="14">
        <f>ROUND((INDEX(新战舰养成!W$6:W$18,通天塔!$J82+1)+INDEX(新战舰养成!H$6:H$18,通天塔!$J82+1)*(通天塔!$G82-1))*INDEX(战舰突破!$D$6:$D$18,通天塔!$M82+1),0)</f>
        <v>5</v>
      </c>
      <c r="BL82" s="14">
        <f>IF($H82&gt;0,ROUND((INDEX(新战舰养成!X$6:X$18,通天塔!$K82+1)+INDEX(新战舰养成!I$6:I$18,通天塔!$K82+1)*(通天塔!$H82-1))*INDEX(战舰突破!$D$6:$D$18,通天塔!$N82+1),0),0)</f>
        <v>44418</v>
      </c>
      <c r="BM82" s="14">
        <f>IF($H82&gt;0,ROUND((INDEX(新战舰养成!Y$6:Y$18,通天塔!$K82+1)+INDEX(新战舰养成!J$6:J$18,通天塔!$K82+1)*(通天塔!$H82-1))*INDEX(战舰突破!$D$6:$D$18,通天塔!$N82+1),0),0)</f>
        <v>0</v>
      </c>
      <c r="BN82" s="14">
        <f>IF($H82&gt;0,ROUND((INDEX(新战舰养成!Z$6:Z$18,通天塔!$K82+1)+INDEX(新战舰养成!K$6:K$18,通天塔!$K82+1)*(通天塔!$H82-1))*INDEX(战舰突破!$D$6:$D$18,通天塔!$N82+1),0),0)</f>
        <v>0</v>
      </c>
      <c r="BO82" s="14">
        <f>IF($H82&gt;0,ROUND((INDEX(新战舰养成!AA$6:AA$18,通天塔!$K82+1)+INDEX(新战舰养成!L$6:L$18,通天塔!$K82+1)*(通天塔!$H82-1))*INDEX(战舰突破!$D$6:$D$18,通天塔!$N82+1),0),0)</f>
        <v>440544</v>
      </c>
      <c r="BP82" s="14">
        <f>IF($H82&gt;0,ROUND((INDEX(新战舰养成!AB$6:AB$18,通天塔!$K82+1)+INDEX(新战舰养成!M$6:M$18,通天塔!$K82+1)*(通天塔!$H82-1))*INDEX(战舰突破!$D$6:$D$18,通天塔!$N82+1),0),0)</f>
        <v>8715</v>
      </c>
      <c r="BR82" s="14">
        <f>IF($I82&gt;0,ROUND((INDEX(新战舰养成!AC$6:AC$18,通天塔!$L82+1)+INDEX(新战舰养成!I$6:I$18,通天塔!$L82+1)*(通天塔!$I82-1))*INDEX(战舰突破!$D$6:$D$18,通天塔!$O82+1),0),0)</f>
        <v>28493</v>
      </c>
      <c r="BS82" s="14">
        <f>IF($I82&gt;0,ROUND((INDEX(新战舰养成!AD$6:AD$18,通天塔!$L82+1)+INDEX(新战舰养成!J$6:J$18,通天塔!$L82+1)*(通天塔!$I82-1))*INDEX(战舰突破!$D$6:$D$18,通天塔!$O82+1),0),0)</f>
        <v>0</v>
      </c>
      <c r="BT82" s="14">
        <f>IF($I82&gt;0,ROUND((INDEX(新战舰养成!AE$6:AE$18,通天塔!$L82+1)+INDEX(新战舰养成!K$6:K$18,通天塔!$L82+1)*(通天塔!$I82-1))*INDEX(战舰突破!$D$6:$D$18,通天塔!$O82+1),0),0)</f>
        <v>0</v>
      </c>
      <c r="BU82" s="14">
        <f>IF($I82&gt;0,ROUND((INDEX(新战舰养成!AF$6:AF$18,通天塔!$L82+1)+INDEX(新战舰养成!L$6:L$18,通天塔!$L82+1)*(通天塔!$I82-1))*INDEX(战舰突破!$D$6:$D$18,通天塔!$O82+1),0),0)</f>
        <v>206167</v>
      </c>
      <c r="BV82" s="14">
        <f>IF($I82&gt;0,ROUND((INDEX(新战舰养成!AG$6:AG$18,通天塔!$L82+1)+INDEX(新战舰养成!M$6:M$18,通天塔!$L82+1)*(通天塔!$I82-1))*INDEX(战舰突破!$D$6:$D$18,通天塔!$O82+1),0),0)</f>
        <v>7166</v>
      </c>
      <c r="BY82" s="14">
        <f>(INDEX(装备数值!$C$13:$G$116,通天塔!$P82*8+1,BY$2)+INDEX(装备数值!$C$13:$G$116,通天塔!$Q82*8+2,BY$2)+INDEX(装备数值!$C$13:$G$116,通天塔!$S82*8+3,BY$2)+INDEX(装备数值!$C$13:$G$116,通天塔!$R82*8+4,BY$2)+INDEX(装备数值!$C$13:$G$116,通天塔!$T82*8+5,BY$2)+INDEX(装备数值!$C$13:$G$116,通天塔!$U82*8+6,BY$2)+INDEX(装备数值!$C$13:$G$116,通天塔!$V82*8+7,BY$2)+INDEX(装备数值!$C$13:$G$116,通天塔!$W82*8+8,BY$2))</f>
        <v>18000</v>
      </c>
      <c r="BZ82" s="14">
        <f>(INDEX(装备数值!$C$13:$G$116,通天塔!$P82*8+1,BZ$2)+INDEX(装备数值!$C$13:$G$116,通天塔!$Q82*8+2,BZ$2)+INDEX(装备数值!$C$13:$G$116,通天塔!$S82*8+3,BZ$2)+INDEX(装备数值!$C$13:$G$116,通天塔!$R82*8+4,BZ$2)+INDEX(装备数值!$C$13:$G$116,通天塔!$T82*8+5,BZ$2)+INDEX(装备数值!$C$13:$G$116,通天塔!$U82*8+6,BZ$2)+INDEX(装备数值!$C$13:$G$116,通天塔!$V82*8+7,BZ$2)+INDEX(装备数值!$C$13:$G$116,通天塔!$W82*8+8,BZ$2))</f>
        <v>135000</v>
      </c>
      <c r="CA82" s="14">
        <f>(INDEX(装备数值!$C$13:$G$116,通天塔!$P82*8+1,CA$2)+INDEX(装备数值!$C$13:$G$116,通天塔!$Q82*8+2,CA$2)+INDEX(装备数值!$C$13:$G$116,通天塔!$S82*8+3,CA$2)+INDEX(装备数值!$C$13:$G$116,通天塔!$R82*8+4,CA$2)+INDEX(装备数值!$C$13:$G$116,通天塔!$T82*8+5,CA$2)+INDEX(装备数值!$C$13:$G$116,通天塔!$U82*8+6,CA$2)+INDEX(装备数值!$C$13:$G$116,通天塔!$V82*8+7,CA$2)+INDEX(装备数值!$C$13:$G$116,通天塔!$W82*8+8,CA$2))</f>
        <v>9000</v>
      </c>
      <c r="CB82" s="14">
        <f>(INDEX(装备数值!$C$13:$G$116,通天塔!$P82*8+1,CB$2)+INDEX(装备数值!$C$13:$G$116,通天塔!$Q82*8+2,CB$2)+INDEX(装备数值!$C$13:$G$116,通天塔!$S82*8+3,CB$2)+INDEX(装备数值!$C$13:$G$116,通天塔!$R82*8+4,CB$2)+INDEX(装备数值!$C$13:$G$116,通天塔!$T82*8+5,CB$2)+INDEX(装备数值!$C$13:$G$116,通天塔!$U82*8+6,CB$2)+INDEX(装备数值!$C$13:$G$116,通天塔!$V82*8+7,CB$2)+INDEX(装备数值!$C$13:$G$116,通天塔!$W82*8+8,CB$2))</f>
        <v>180000</v>
      </c>
      <c r="CC82" s="14">
        <f>(INDEX(装备数值!$C$13:$G$116,通天塔!$P82*8+1,CC$2)+INDEX(装备数值!$C$13:$G$116,通天塔!$Q82*8+2,CC$2)+INDEX(装备数值!$C$13:$G$116,通天塔!$S82*8+3,CC$2)+INDEX(装备数值!$C$13:$G$116,通天塔!$R82*8+4,CC$2)+INDEX(装备数值!$C$13:$G$116,通天塔!$T82*8+5,CC$2)+INDEX(装备数值!$C$13:$G$116,通天塔!$U82*8+6,CC$2)+INDEX(装备数值!$C$13:$G$116,通天塔!$V82*8+7,CC$2)+INDEX(装备数值!$C$13:$G$116,通天塔!$W82*8+8,CC$2))</f>
        <v>3400</v>
      </c>
      <c r="CF82" s="14">
        <f>INDEX(装备数值!$I$13:$M$116,通天塔!$P82*8+1,CF$2)*$X82+INDEX(装备数值!$I$13:$M$116,通天塔!$Q82*8+2,CF$2)*$Y82+INDEX(装备数值!$I$13:$M$116,通天塔!$S82*8+3,CF$2)*$Z82+INDEX(装备数值!$I$13:$M$116,通天塔!$R82*8+4,CF$2)*$AA82+INDEX(装备数值!$I$13:$M$116,通天塔!$T82*8+5,CF$2)*$AB82+INDEX(装备数值!$I$13:$M$116,通天塔!$U82*8+6,CF$2)*$AC82+INDEX(装备数值!$I$13:$M$116,通天塔!$V82*8+7,CF$2)*$AD82+INDEX(装备数值!$I$13:$M$116,通天塔!$W82*8+8,CF$2)*$AE82</f>
        <v>46800</v>
      </c>
      <c r="CG82" s="14">
        <f>INDEX(装备数值!$I$13:$M$116,通天塔!$P82*8+1,CG$2)*$X82+INDEX(装备数值!$I$13:$M$116,通天塔!$Q82*8+2,CG$2)*$Y82+INDEX(装备数值!$I$13:$M$116,通天塔!$S82*8+3,CG$2)*$Z82+INDEX(装备数值!$I$13:$M$116,通天塔!$R82*8+4,CG$2)*$AA82+INDEX(装备数值!$I$13:$M$116,通天塔!$T82*8+5,CG$2)*$AB82+INDEX(装备数值!$I$13:$M$116,通天塔!$U82*8+6,CG$2)*$AC82+INDEX(装备数值!$I$13:$M$116,通天塔!$V82*8+7,CG$2)*$AD82+INDEX(装备数值!$I$13:$M$116,通天塔!$W82*8+8,CG$2)*$AE82</f>
        <v>351000</v>
      </c>
      <c r="CH82" s="14">
        <f>INDEX(装备数值!$I$13:$M$116,通天塔!$P82*8+1,CH$2)*$X82+INDEX(装备数值!$I$13:$M$116,通天塔!$Q82*8+2,CH$2)*$Y82+INDEX(装备数值!$I$13:$M$116,通天塔!$S82*8+3,CH$2)*$Z82+INDEX(装备数值!$I$13:$M$116,通天塔!$R82*8+4,CH$2)*$AA82+INDEX(装备数值!$I$13:$M$116,通天塔!$T82*8+5,CH$2)*$AB82+INDEX(装备数值!$I$13:$M$116,通天塔!$U82*8+6,CH$2)*$AC82+INDEX(装备数值!$I$13:$M$116,通天塔!$V82*8+7,CH$2)*$AD82+INDEX(装备数值!$I$13:$M$116,通天塔!$W82*8+8,CH$2)*$AE82</f>
        <v>23400</v>
      </c>
      <c r="CI82" s="14">
        <f>INDEX(装备数值!$I$13:$M$116,通天塔!$P82*8+1,CI$2)*$X82+INDEX(装备数值!$I$13:$M$116,通天塔!$Q82*8+2,CI$2)*$Y82+INDEX(装备数值!$I$13:$M$116,通天塔!$S82*8+3,CI$2)*$Z82+INDEX(装备数值!$I$13:$M$116,通天塔!$R82*8+4,CI$2)*$AA82+INDEX(装备数值!$I$13:$M$116,通天塔!$T82*8+5,CI$2)*$AB82+INDEX(装备数值!$I$13:$M$116,通天塔!$U82*8+6,CI$2)*$AC82+INDEX(装备数值!$I$13:$M$116,通天塔!$V82*8+7,CI$2)*$AD82+INDEX(装备数值!$I$13:$M$116,通天塔!$W82*8+8,CI$2)*$AE82</f>
        <v>468000</v>
      </c>
      <c r="CJ82" s="14">
        <f>INDEX(装备数值!$I$13:$M$116,通天塔!$P82*8+1,CJ$2)*$X82+INDEX(装备数值!$I$13:$M$116,通天塔!$Q82*8+2,CJ$2)*$Y82+INDEX(装备数值!$I$13:$M$116,通天塔!$S82*8+3,CJ$2)*$Z82+INDEX(装备数值!$I$13:$M$116,通天塔!$R82*8+4,CJ$2)*$AA82+INDEX(装备数值!$I$13:$M$116,通天塔!$T82*8+5,CJ$2)*$AB82+INDEX(装备数值!$I$13:$M$116,通天塔!$U82*8+6,CJ$2)*$AC82+INDEX(装备数值!$I$13:$M$116,通天塔!$V82*8+7,CJ$2)*$AD82+INDEX(装备数值!$I$13:$M$116,通天塔!$W82*8+8,CJ$2)*$AE82</f>
        <v>8840</v>
      </c>
      <c r="CM82" s="14">
        <f>INDEX(装备数值!$X$13:$AH$116,$P82*8+1,CM$2)*$AF82+INDEX(装备数值!$X$13:$AH$116,$Q82*8+2,CM$2)*$AG82+INDEX(装备数值!$X$13:$AH$116,$S82*8+3,CM$2)*$AH82+INDEX(装备数值!$X$13:$AH$116,$R82*8+4,CM$2)*$AI82+INDEX(装备数值!$X$13:$AH$116,$T82*8+5,CM$2)*$AJ82+INDEX(装备数值!$X$13:$AH$116,$U82*8+6,CM$2)*$AK82+INDEX(装备数值!$X$13:$AH$116,$V82*8+7,CM$2)*$AL82+INDEX(装备数值!$X$13:$AH$116,$W82*8+8,CM$2)*$AM82</f>
        <v>17500</v>
      </c>
      <c r="CN82" s="14">
        <f>INDEX(装备数值!$X$13:$AH$116,$P82*8+1,CN$2)*$AF82+INDEX(装备数值!$X$13:$AH$116,$Q82*8+2,CN$2)*$AG82+INDEX(装备数值!$X$13:$AH$116,$S82*8+3,CN$2)*$AH82+INDEX(装备数值!$X$13:$AH$116,$R82*8+4,CN$2)*$AI82+INDEX(装备数值!$X$13:$AH$116,$T82*8+5,CN$2)*$AJ82+INDEX(装备数值!$X$13:$AH$116,$U82*8+6,CN$2)*$AK82+INDEX(装备数值!$X$13:$AH$116,$V82*8+7,CN$2)*$AL82+INDEX(装备数值!$X$13:$AH$116,$W82*8+8,CN$2)*$AM82</f>
        <v>133125</v>
      </c>
      <c r="CO82" s="14">
        <f>INDEX(装备数值!$X$13:$AH$116,$P82*8+1,CO$2)*$AF82+INDEX(装备数值!$X$13:$AH$116,$Q82*8+2,CO$2)*$AG82+INDEX(装备数值!$X$13:$AH$116,$S82*8+3,CO$2)*$AH82+INDEX(装备数值!$X$13:$AH$116,$R82*8+4,CO$2)*$AI82+INDEX(装备数值!$X$13:$AH$116,$T82*8+5,CO$2)*$AJ82+INDEX(装备数值!$X$13:$AH$116,$U82*8+6,CO$2)*$AK82+INDEX(装备数值!$X$13:$AH$116,$V82*8+7,CO$2)*$AL82+INDEX(装备数值!$X$13:$AH$116,$W82*8+8,CO$2)*$AM82</f>
        <v>9000</v>
      </c>
      <c r="CP82" s="14">
        <f>INDEX(装备数值!$X$13:$AH$116,$P82*8+1,CP$2)*$AF82+INDEX(装备数值!$X$13:$AH$116,$Q82*8+2,CP$2)*$AG82+INDEX(装备数值!$X$13:$AH$116,$S82*8+3,CP$2)*$AH82+INDEX(装备数值!$X$13:$AH$116,$R82*8+4,CP$2)*$AI82+INDEX(装备数值!$X$13:$AH$116,$T82*8+5,CP$2)*$AJ82+INDEX(装备数值!$X$13:$AH$116,$U82*8+6,CP$2)*$AK82+INDEX(装备数值!$X$13:$AH$116,$V82*8+7,CP$2)*$AL82+INDEX(装备数值!$X$13:$AH$116,$W82*8+8,CP$2)*$AM82</f>
        <v>175000</v>
      </c>
      <c r="CQ82" s="14">
        <f>INDEX(装备数值!$X$13:$AH$116,$P82*8+1,CQ$2)*$AF82+INDEX(装备数值!$X$13:$AH$116,$Q82*8+2,CQ$2)*$AG82+INDEX(装备数值!$X$13:$AH$116,$S82*8+3,CQ$2)*$AH82+INDEX(装备数值!$X$13:$AH$116,$R82*8+4,CQ$2)*$AI82+INDEX(装备数值!$X$13:$AH$116,$T82*8+5,CQ$2)*$AJ82+INDEX(装备数值!$X$13:$AH$116,$U82*8+6,CQ$2)*$AK82+INDEX(装备数值!$X$13:$AH$116,$V82*8+7,CQ$2)*$AL82+INDEX(装备数值!$X$13:$AH$116,$W82*8+8,CQ$2)*$AM82</f>
        <v>3600</v>
      </c>
      <c r="CR82" s="14">
        <f>INDEX(装备数值!$X$13:$AH$116,$P82*8+1,CR$2)*$AF82+INDEX(装备数值!$X$13:$AH$116,$Q82*8+2,CR$2)*$AG82+INDEX(装备数值!$X$13:$AH$116,$S82*8+3,CR$2)*$AH82+INDEX(装备数值!$X$13:$AH$116,$R82*8+4,CR$2)*$AI82+INDEX(装备数值!$X$13:$AH$116,$T82*8+5,CR$2)*$AJ82+INDEX(装备数值!$X$13:$AH$116,$U82*8+6,CR$2)*$AK82+INDEX(装备数值!$X$13:$AH$116,$V82*8+7,CR$2)*$AL82+INDEX(装备数值!$X$13:$AH$116,$W82*8+8,CR$2)*$AM82</f>
        <v>13375</v>
      </c>
      <c r="CS82" s="14">
        <f>INDEX(装备数值!$X$13:$AH$116,$P82*8+1,CS$2)*$AF82+INDEX(装备数值!$X$13:$AH$116,$Q82*8+2,CS$2)*$AG82+INDEX(装备数值!$X$13:$AH$116,$S82*8+3,CS$2)*$AH82+INDEX(装备数值!$X$13:$AH$116,$R82*8+4,CS$2)*$AI82+INDEX(装备数值!$X$13:$AH$116,$T82*8+5,CS$2)*$AJ82+INDEX(装备数值!$X$13:$AH$116,$U82*8+6,CS$2)*$AK82+INDEX(装备数值!$X$13:$AH$116,$V82*8+7,CS$2)*$AL82+INDEX(装备数值!$X$13:$AH$116,$W82*8+8,CS$2)*$AM82</f>
        <v>13500</v>
      </c>
      <c r="CT82" s="14">
        <f>INDEX(装备数值!$X$13:$AH$116,$P82*8+1,CT$2)*$AF82+INDEX(装备数值!$X$13:$AH$116,$Q82*8+2,CT$2)*$AG82+INDEX(装备数值!$X$13:$AH$116,$S82*8+3,CT$2)*$AH82+INDEX(装备数值!$X$13:$AH$116,$R82*8+4,CT$2)*$AI82+INDEX(装备数值!$X$13:$AH$116,$T82*8+5,CT$2)*$AJ82+INDEX(装备数值!$X$13:$AH$116,$U82*8+6,CT$2)*$AK82+INDEX(装备数值!$X$13:$AH$116,$V82*8+7,CT$2)*$AL82+INDEX(装备数值!$X$13:$AH$116,$W82*8+8,CT$2)*$AM82</f>
        <v>13375</v>
      </c>
      <c r="CU82" s="14">
        <f>INDEX(装备数值!$X$13:$AH$116,$P82*8+1,CU$2)*$AF82+INDEX(装备数值!$X$13:$AH$116,$Q82*8+2,CU$2)*$AG82+INDEX(装备数值!$X$13:$AH$116,$S82*8+3,CU$2)*$AH82+INDEX(装备数值!$X$13:$AH$116,$R82*8+4,CU$2)*$AI82+INDEX(装备数值!$X$13:$AH$116,$T82*8+5,CU$2)*$AJ82+INDEX(装备数值!$X$13:$AH$116,$U82*8+6,CU$2)*$AK82+INDEX(装备数值!$X$13:$AH$116,$V82*8+7,CU$2)*$AL82+INDEX(装备数值!$X$13:$AH$116,$W82*8+8,CU$2)*$AM82</f>
        <v>13500</v>
      </c>
      <c r="CV82" s="14">
        <f>INDEX(装备数值!$X$13:$AH$116,$P82*8+1,CV$2)*$AF82+INDEX(装备数值!$X$13:$AH$116,$Q82*8+2,CV$2)*$AG82+INDEX(装备数值!$X$13:$AH$116,$S82*8+3,CV$2)*$AH82+INDEX(装备数值!$X$13:$AH$116,$R82*8+4,CV$2)*$AI82+INDEX(装备数值!$X$13:$AH$116,$T82*8+5,CV$2)*$AJ82+INDEX(装备数值!$X$13:$AH$116,$U82*8+6,CV$2)*$AK82+INDEX(装备数值!$X$13:$AH$116,$V82*8+7,CV$2)*$AL82+INDEX(装备数值!$X$13:$AH$116,$W82*8+8,CV$2)*$AM82</f>
        <v>35</v>
      </c>
      <c r="CW82" s="14">
        <f>INDEX(装备数值!$X$13:$AH$116,$P82*8+1,CW$2)*$AF82+INDEX(装备数值!$X$13:$AH$116,$Q82*8+2,CW$2)*$AG82+INDEX(装备数值!$X$13:$AH$116,$S82*8+3,CW$2)*$AH82+INDEX(装备数值!$X$13:$AH$116,$R82*8+4,CW$2)*$AI82+INDEX(装备数值!$X$13:$AH$116,$T82*8+5,CW$2)*$AJ82+INDEX(装备数值!$X$13:$AH$116,$U82*8+6,CW$2)*$AK82+INDEX(装备数值!$X$13:$AH$116,$V82*8+7,CW$2)*$AL82+INDEX(装备数值!$X$13:$AH$116,$W82*8+8,CW$2)*$AM82</f>
        <v>35</v>
      </c>
      <c r="CY82" s="14">
        <f>INDEX(装备数值!$AN$17:$AN$117,MATCH(MIN($X82:$AE82),装备数值!$AO$17:$AO$117,1))</f>
        <v>26</v>
      </c>
      <c r="CZ82" s="14">
        <f>IF(COUNTIF($P82:$W82,"&gt;"&amp;0)=8,INDEX(装备数值!AR$17:AR$117,$CY82+1),0)</f>
        <v>7748</v>
      </c>
      <c r="DA82" s="14">
        <f>IF(COUNTIF($P82:$W82,"&gt;"&amp;0)=8,INDEX(装备数值!AS$17:AS$117,$CY82+1),0)</f>
        <v>58500</v>
      </c>
      <c r="DB82" s="14">
        <f>IF(COUNTIF($P82:$W82,"&gt;"&amp;0)=8,INDEX(装备数值!AT$17:AT$117,$CY82+1),0)</f>
        <v>3848</v>
      </c>
      <c r="DC82" s="14">
        <f>IF(COUNTIF($P82:$W82,"&gt;"&amp;0)=8,INDEX(装备数值!AU$17:AU$117,$CY82+1),0)</f>
        <v>78000</v>
      </c>
      <c r="DD82" s="14">
        <f>IF(COUNTIF($P82:$W82,"&gt;"&amp;0)=8,INDEX(装备数值!AV$17:AV$117,$CY82+1),0)</f>
        <v>1560</v>
      </c>
      <c r="DF82" s="14">
        <f>INDEX(装备数值!$AY$17:$AY$77,MATCH(MIN($AF82:$AM82),装备数值!$AZ$17:$AZ$77,1))</f>
        <v>17</v>
      </c>
      <c r="DG82" s="26">
        <f>INDEX(装备数值!BA$17:BA$77,通天塔!DF82+1)</f>
        <v>0.19</v>
      </c>
      <c r="DH82" s="26">
        <f>INDEX(装备数值!BA$17:BA$77,通天塔!DF82+1)</f>
        <v>0.19</v>
      </c>
      <c r="DJ82" s="14">
        <f t="shared" si="134"/>
        <v>23</v>
      </c>
      <c r="DK82" s="14">
        <f>VLOOKUP(DJ82,军阶与晶片数值!$W$6:$X$27,2)</f>
        <v>5</v>
      </c>
      <c r="DL82" s="14">
        <f>INDEX(军阶与晶片数值!Y$6:Y$27,$DK82+1)</f>
        <v>500</v>
      </c>
      <c r="DM82" s="14">
        <f>INDEX(军阶与晶片数值!Z$6:Z$27,$DK82+1)</f>
        <v>500</v>
      </c>
      <c r="DN82" s="14">
        <f>INDEX(军阶与晶片数值!AA$6:AA$27,$DK82+1)</f>
        <v>500</v>
      </c>
      <c r="DO82" s="14">
        <f>INDEX(军阶与晶片数值!AB$6:AB$27,$DK82+1)</f>
        <v>500</v>
      </c>
      <c r="DP82" s="29">
        <f>INDEX(军阶与晶片数值!AC$6:AC$27,$DK82+1)</f>
        <v>30</v>
      </c>
      <c r="DQ82" s="29">
        <f>INDEX(军阶与晶片数值!AD$6:AD$27,$DK82+1)</f>
        <v>15</v>
      </c>
      <c r="DS82" s="26">
        <f>INDEX(军阶与晶片数值!I$6:I$16,AN82+1)</f>
        <v>6.5000000000000002E-2</v>
      </c>
      <c r="DT82" s="26">
        <f>INDEX(军阶与晶片数值!M$6:M$16,AO82+1)</f>
        <v>0.15</v>
      </c>
      <c r="DU82" s="26">
        <f>INDEX(军阶与晶片数值!J$6:J$16,AP82+1)</f>
        <v>0.15</v>
      </c>
      <c r="DV82" s="26">
        <f>INDEX(军阶与晶片数值!K$6:K$16,AQ82+1)</f>
        <v>0.3</v>
      </c>
      <c r="DW82" s="26">
        <f>INDEX(军阶与晶片数值!L$6:L$16,AR82+1)</f>
        <v>0.3</v>
      </c>
      <c r="DX82" s="28">
        <f>INDEX(军阶与晶片数值!N$6:N$16,AS82+1)</f>
        <v>0</v>
      </c>
      <c r="DY82" s="28">
        <f>INDEX(军阶与晶片数值!O$6:O$16,AT82+1)</f>
        <v>0</v>
      </c>
      <c r="DZ82" s="28">
        <f>INDEX(军阶与晶片数值!P$6:P$16,AU82+1)</f>
        <v>0</v>
      </c>
      <c r="EA82" s="28">
        <f>INDEX(军阶与晶片数值!Q$6:Q$16,AV82+1)</f>
        <v>0</v>
      </c>
      <c r="EB82" s="26">
        <f>INDEX(军阶与晶片数值!R$6:R$16,AW82+1)</f>
        <v>0.06</v>
      </c>
      <c r="EC82" s="26">
        <f>INDEX(军阶与晶片数值!S$6:S$16,AX82+1)</f>
        <v>0.06</v>
      </c>
      <c r="ED82" s="26">
        <f>INDEX(军阶与晶片数值!T$6:T$16,AY82+1)</f>
        <v>0</v>
      </c>
      <c r="EE82" s="26">
        <f>INDEX(军阶与晶片数值!U$6:U$16,AZ82+1)</f>
        <v>0</v>
      </c>
      <c r="EG82" s="26">
        <f>INDEX(军阶与晶片数值!$C$6:$C$36,通天塔!$BA82+1)</f>
        <v>0.7</v>
      </c>
      <c r="EH82" s="26">
        <f>INDEX(军阶与晶片数值!$C$6:$C$36,通天塔!$BA82+1)</f>
        <v>0.7</v>
      </c>
      <c r="EI82" s="26">
        <f>INDEX(军阶与晶片数值!$C$6:$C$36,通天塔!$BA82+1)</f>
        <v>0.7</v>
      </c>
      <c r="EJ82" s="26">
        <f>INDEX(军阶与晶片数值!$C$6:$C$36,通天塔!$BA82+1)</f>
        <v>0.7</v>
      </c>
      <c r="EK82" s="26">
        <f>INDEX(军阶与晶片数值!$C$6:$C$36,通天塔!$BA82+1)</f>
        <v>0.7</v>
      </c>
      <c r="EM82" s="14">
        <f>INDEX(战舰突破!$H$6:$H$18,通天塔!$J82+1)+INDEX(战舰突破!$H$23:$H$35,通天塔!$K82+1)+INDEX(战舰突破!$H$40:$H$52,通天塔!$L82+1)</f>
        <v>200</v>
      </c>
      <c r="EN82" s="14">
        <f>INDEX(战舰突破!$I$6:$I$18,通天塔!$J82+1)+INDEX(战舰突破!$I$23:$I$35,通天塔!$K82+1)+INDEX(战舰突破!$I$40:$I$52,通天塔!$L82+1)</f>
        <v>200</v>
      </c>
      <c r="EO82" s="14">
        <f>INDEX(战舰突破!$J$6:$J$18,通天塔!$J82+1)+INDEX(战舰突破!$J$23:$J$35,通天塔!$K82+1)+INDEX(战舰突破!$J$40:$J$52,通天塔!$L82+1)</f>
        <v>0</v>
      </c>
      <c r="EP82" s="14">
        <f>INDEX(战舰突破!$K$6:$K$18,通天塔!$J82+1)+INDEX(战舰突破!$K$23:$K$35,通天塔!$K82+1)+INDEX(战舰突破!$K$40:$K$52,通天塔!$L82+1)</f>
        <v>0</v>
      </c>
      <c r="EQ82" s="14">
        <f>INDEX(战舰突破!$L$6:$L$18,通天塔!$J82+1)+INDEX(战舰突破!$L$23:$L$35,通天塔!$K82+1)+INDEX(战舰突破!$L$40:$L$52,通天塔!$L82+1)</f>
        <v>200</v>
      </c>
      <c r="ER82" s="18">
        <f>INDEX(战舰突破!$N$6:$N$18,通天塔!$J82+1)+INDEX(战舰突破!$N$23:$N$35,通天塔!$K82+1)+INDEX(战舰突破!$N$40:$N$52,通天塔!$L82+1)</f>
        <v>0</v>
      </c>
      <c r="ES82" s="18">
        <f>INDEX(战舰突破!$O$6:$O$18,通天塔!$J82+1)+INDEX(战舰突破!$O$23:$O$35,通天塔!$K82+1)+INDEX(战舰突破!$O$40:$O$52,通天塔!$L82+1)</f>
        <v>0.3</v>
      </c>
      <c r="ET82" s="18">
        <f>INDEX(战舰突破!$P$6:$P$18,通天塔!$J82+1)+INDEX(战舰突破!$P$23:$P$35,通天塔!$K82+1)+INDEX(战舰突破!$P$40:$P$52,通天塔!$L82+1)</f>
        <v>0</v>
      </c>
      <c r="EU82" s="18">
        <f>INDEX(战舰突破!$Q$6:$Q$18,通天塔!$J82+1)+INDEX(战舰突破!$Q$23:$Q$35,通天塔!$K82+1)+INDEX(战舰突破!$Q$40:$Q$52,通天塔!$L82+1)</f>
        <v>0</v>
      </c>
      <c r="EV82" s="18">
        <f>INDEX(战舰突破!$R$6:$R$18,通天塔!$J82+1)+INDEX(战舰突破!$R$23:$R$35,通天塔!$K82+1)+INDEX(战舰突破!$R$40:$R$52,通天塔!$L82+1)</f>
        <v>0</v>
      </c>
      <c r="EW82" s="18">
        <f>INDEX(战舰突破!$M$6:$M$18,通天塔!$J82+1)+INDEX(战舰突破!$M$23:$M$35,通天塔!$K82+1)+INDEX(战舰突破!$M$40:$M$52,通天塔!$L82+1)</f>
        <v>0.2</v>
      </c>
      <c r="EX82" s="22">
        <f>INDEX(战舰突破!$W$6:$W$18,通天塔!$J82+1)+INDEX(战舰突破!$W$23:$W$35,通天塔!$K82+1)+INDEX(战舰突破!$W$40:$W$52,通天塔!$L82+1)</f>
        <v>0.5</v>
      </c>
      <c r="FA82" s="14">
        <f>INDEX(战舰突破!$S$6:$S$18,通天塔!$J82+1)</f>
        <v>0</v>
      </c>
      <c r="FB82" s="14">
        <f>INDEX(战舰突破!$T$6:$T$18,通天塔!$J82+1)</f>
        <v>0.5</v>
      </c>
      <c r="FC82" s="14">
        <f>INDEX(战舰突破!$U$6:$U$18,通天塔!$J82+1)</f>
        <v>0.1</v>
      </c>
      <c r="FD82" s="14">
        <f>INDEX(战舰突破!$V$6:$V$18,通天塔!$J82+1)</f>
        <v>0</v>
      </c>
      <c r="FE82" s="14">
        <f>INDEX(战舰突破!$X$6:$X$18,通天塔!$J82+1)</f>
        <v>7</v>
      </c>
      <c r="FG82" s="14">
        <f>INDEX(战舰突破!$S$23:$S$35,通天塔!$J82+1)</f>
        <v>0.6</v>
      </c>
      <c r="FH82" s="14">
        <f>INDEX(战舰突破!$T$23:$T$35,通天塔!$J82+1)</f>
        <v>0.25</v>
      </c>
      <c r="FI82" s="14">
        <f>INDEX(战舰突破!$U$23:$U$35,通天塔!$J82+1)</f>
        <v>0.1</v>
      </c>
      <c r="FJ82" s="14">
        <f>INDEX(战舰突破!$V$23:$V$35,通天塔!$J82+1)</f>
        <v>0</v>
      </c>
      <c r="FK82" s="14">
        <f>INDEX(战舰突破!$X$23:$X$35,通天塔!$J82+1)</f>
        <v>105</v>
      </c>
      <c r="FM82" s="14">
        <f>INDEX(战舰突破!$S$40:$S$52,通天塔!$J82+1)</f>
        <v>0.6</v>
      </c>
      <c r="FN82" s="14">
        <f>INDEX(战舰突破!$T$40:$T$52,通天塔!$J82+1)</f>
        <v>0.25</v>
      </c>
      <c r="FO82" s="14">
        <f>INDEX(战舰突破!$U$40:$U$52,通天塔!$J82+1)</f>
        <v>0.1</v>
      </c>
      <c r="FP82" s="14">
        <f>INDEX(战舰突破!$V$40:$V$52,通天塔!$J82+1)</f>
        <v>0</v>
      </c>
      <c r="FQ82" s="14">
        <f>INDEX(战舰突破!$X$40:$X$52,通天塔!$J82+1)</f>
        <v>175</v>
      </c>
      <c r="FT82" s="14">
        <f t="shared" si="135"/>
        <v>243153</v>
      </c>
      <c r="FU82" s="14">
        <f t="shared" si="136"/>
        <v>243812</v>
      </c>
      <c r="FV82" s="14">
        <f t="shared" si="137"/>
        <v>214980</v>
      </c>
      <c r="FW82" s="14">
        <f t="shared" si="138"/>
        <v>2617699</v>
      </c>
      <c r="FX82" s="14">
        <f t="shared" si="139"/>
        <v>132114</v>
      </c>
      <c r="FY82" s="14">
        <f t="shared" si="140"/>
        <v>3421303</v>
      </c>
      <c r="FZ82" s="14">
        <f t="shared" si="141"/>
        <v>73562</v>
      </c>
      <c r="GA82" s="28">
        <f t="shared" si="142"/>
        <v>13875</v>
      </c>
      <c r="GB82" s="28">
        <f t="shared" si="143"/>
        <v>14000</v>
      </c>
      <c r="GC82" s="28">
        <f t="shared" si="144"/>
        <v>13875</v>
      </c>
      <c r="GD82" s="28">
        <f t="shared" si="145"/>
        <v>14000</v>
      </c>
      <c r="GE82" s="28">
        <f t="shared" si="146"/>
        <v>1.2614000000000001</v>
      </c>
      <c r="GF82" s="28">
        <f t="shared" si="147"/>
        <v>1.2614000000000001</v>
      </c>
      <c r="GG82" s="28">
        <f t="shared" si="148"/>
        <v>0</v>
      </c>
      <c r="GH82" s="28">
        <f t="shared" si="149"/>
        <v>26.065000000000001</v>
      </c>
      <c r="GI82" s="14">
        <f t="shared" si="150"/>
        <v>1</v>
      </c>
      <c r="GJ82" s="14">
        <f t="shared" si="151"/>
        <v>1.6</v>
      </c>
      <c r="GK82" s="14">
        <f t="shared" si="152"/>
        <v>1.6</v>
      </c>
      <c r="GL82" s="18">
        <f t="shared" si="153"/>
        <v>1.7</v>
      </c>
      <c r="GM82" s="18">
        <f t="shared" si="154"/>
        <v>1.45</v>
      </c>
      <c r="GN82" s="18">
        <f t="shared" si="155"/>
        <v>1.45</v>
      </c>
      <c r="GO82" s="29">
        <f t="shared" si="156"/>
        <v>14025</v>
      </c>
      <c r="GP82" s="29">
        <f t="shared" si="156"/>
        <v>14325</v>
      </c>
      <c r="GQ82" s="29">
        <f t="shared" si="156"/>
        <v>14325</v>
      </c>
      <c r="GR82" s="26">
        <f t="shared" si="157"/>
        <v>0.1</v>
      </c>
      <c r="GS82" s="26">
        <f t="shared" si="158"/>
        <v>0.1</v>
      </c>
      <c r="GT82" s="26">
        <f t="shared" si="159"/>
        <v>0.1</v>
      </c>
      <c r="GU82" s="14">
        <f t="shared" si="160"/>
        <v>2</v>
      </c>
      <c r="GV82" s="14">
        <f t="shared" si="161"/>
        <v>2</v>
      </c>
      <c r="GW82" s="14">
        <f t="shared" si="162"/>
        <v>2</v>
      </c>
      <c r="GX82" s="14">
        <f t="shared" si="163"/>
        <v>7</v>
      </c>
      <c r="GY82" s="14">
        <f t="shared" si="164"/>
        <v>105</v>
      </c>
      <c r="GZ82" s="14">
        <f t="shared" si="165"/>
        <v>175</v>
      </c>
      <c r="HA82">
        <v>78</v>
      </c>
      <c r="HB82" s="14">
        <f t="shared" si="166"/>
        <v>34033698</v>
      </c>
      <c r="HD82" s="14">
        <f t="shared" si="167"/>
        <v>264228</v>
      </c>
      <c r="HE82" s="14">
        <f t="shared" si="168"/>
        <v>121546</v>
      </c>
      <c r="HF82" s="29">
        <f t="shared" si="169"/>
        <v>13440</v>
      </c>
      <c r="HG82" s="29">
        <f t="shared" si="170"/>
        <v>9479</v>
      </c>
      <c r="HH82" s="29">
        <f t="shared" si="171"/>
        <v>10143</v>
      </c>
      <c r="HI82" s="29">
        <f t="shared" si="172"/>
        <v>9555</v>
      </c>
      <c r="HJ82" s="14">
        <f t="shared" si="173"/>
        <v>1.2614000000000001</v>
      </c>
      <c r="HK82" s="14">
        <f t="shared" si="174"/>
        <v>1.2614000000000001</v>
      </c>
      <c r="HL82" s="14">
        <f t="shared" si="175"/>
        <v>70194</v>
      </c>
      <c r="HM82" s="14">
        <f t="shared" si="176"/>
        <v>112906</v>
      </c>
      <c r="HN82" s="26">
        <f t="shared" si="177"/>
        <v>0.38918992478226438</v>
      </c>
      <c r="HO82" s="26">
        <f t="shared" si="178"/>
        <v>0.66832280832095092</v>
      </c>
      <c r="HP82" s="29">
        <f t="shared" si="179"/>
        <v>26891</v>
      </c>
      <c r="HQ82" s="29">
        <f t="shared" si="180"/>
        <v>110771</v>
      </c>
      <c r="HR82" s="29">
        <f t="shared" si="181"/>
        <v>117228</v>
      </c>
      <c r="HS82" s="26">
        <f t="shared" si="182"/>
        <v>0.45459970054606302</v>
      </c>
      <c r="HT82" s="26">
        <f t="shared" si="183"/>
        <v>0.47111370442134926</v>
      </c>
      <c r="HU82" s="26">
        <f t="shared" si="184"/>
        <v>0.47111370442134926</v>
      </c>
      <c r="HV82" s="26">
        <f t="shared" si="185"/>
        <v>5.4599700546063001E-2</v>
      </c>
      <c r="HW82" s="29">
        <f t="shared" si="124"/>
        <v>1.4</v>
      </c>
      <c r="HX82" s="29">
        <f t="shared" si="125"/>
        <v>2.2664224062004581</v>
      </c>
      <c r="HY82" s="29">
        <f t="shared" si="126"/>
        <v>2.2664224062004581</v>
      </c>
      <c r="HZ82" s="29">
        <f t="shared" si="127"/>
        <v>188236.99999999997</v>
      </c>
      <c r="IA82" s="29">
        <f t="shared" si="128"/>
        <v>167369.25090482063</v>
      </c>
      <c r="IB82" s="29">
        <f t="shared" si="129"/>
        <v>132844.08291703364</v>
      </c>
      <c r="IC82" s="29">
        <f t="shared" si="130"/>
        <v>1418414</v>
      </c>
      <c r="ID82" s="14">
        <f t="shared" si="186"/>
        <v>488450.33</v>
      </c>
      <c r="IH82" s="14">
        <v>1</v>
      </c>
      <c r="II82" s="14">
        <v>1</v>
      </c>
      <c r="IJ82" s="14">
        <v>480</v>
      </c>
      <c r="IK82" s="14">
        <v>80</v>
      </c>
      <c r="IL82" s="14">
        <v>60</v>
      </c>
      <c r="IM82" s="23">
        <f t="shared" si="187"/>
        <v>91540366</v>
      </c>
      <c r="IN82" s="23">
        <f t="shared" si="201"/>
        <v>1</v>
      </c>
      <c r="IO82" s="23">
        <f t="shared" si="202"/>
        <v>91540.37</v>
      </c>
      <c r="IP82" s="23">
        <f t="shared" si="203"/>
        <v>113230562</v>
      </c>
      <c r="IQ82" s="23">
        <f t="shared" si="188"/>
        <v>1</v>
      </c>
      <c r="IR82" s="23">
        <f t="shared" si="189"/>
        <v>113230.56</v>
      </c>
      <c r="IS82" s="14">
        <v>1</v>
      </c>
      <c r="IT82" s="14">
        <v>1</v>
      </c>
      <c r="IU82" s="14">
        <v>240</v>
      </c>
      <c r="IV82" s="14">
        <v>40</v>
      </c>
      <c r="IW82" s="14">
        <v>30</v>
      </c>
      <c r="IX82" s="23">
        <f>INT(($HP82*$GI82*IU82*$HW82+$HQ82*$GJ82*$HX82*IV82+$HR82*$GK82*$HY82*IW82)+$IC82*IS82+($HQ82*$GJ82*$HX82*IT82*5*6/1.5+$HR82*$GK82*$HY82*IT82*5*6/2))</f>
        <v>53684510</v>
      </c>
      <c r="IY82" s="23">
        <f t="shared" si="190"/>
        <v>1</v>
      </c>
      <c r="IZ82" s="23">
        <f t="shared" si="191"/>
        <v>53684.51</v>
      </c>
      <c r="JA82" s="23"/>
      <c r="JB82" s="23"/>
      <c r="JC82" s="23"/>
      <c r="JG82">
        <f t="shared" si="131"/>
        <v>1.5571176324997127</v>
      </c>
      <c r="JH82">
        <f t="shared" si="132"/>
        <v>1.9641481816351376</v>
      </c>
      <c r="JJ82" s="14">
        <v>10</v>
      </c>
      <c r="JK82" s="14">
        <v>2</v>
      </c>
      <c r="JL82" s="14">
        <v>1.5</v>
      </c>
      <c r="JM82" s="23">
        <f>INT(($HP82*$GI82*$HW82*JJ82+$HQ82*$GJ82*$HX82*JK82+$HR82*$GK82*$HY82*JL82))</f>
        <v>1817498</v>
      </c>
      <c r="JN82" s="23">
        <f t="shared" si="192"/>
        <v>1</v>
      </c>
      <c r="JO82" s="23">
        <f t="shared" si="193"/>
        <v>1817.5</v>
      </c>
      <c r="JP82" s="14">
        <v>30</v>
      </c>
      <c r="JQ82" s="14">
        <v>6</v>
      </c>
      <c r="JR82" s="14">
        <v>4</v>
      </c>
      <c r="JS82" s="23">
        <f>INT(($HP82*$GI82*$HW82*JP82+$HQ82*$GJ82*$HX82*JQ82+$HR82*$GK82*$HY82*JR82))</f>
        <v>5239943</v>
      </c>
      <c r="JT82" s="23">
        <f t="shared" si="194"/>
        <v>1</v>
      </c>
      <c r="JU82" s="23">
        <f t="shared" si="195"/>
        <v>5239.9399999999996</v>
      </c>
      <c r="JW82" s="23">
        <f t="shared" si="196"/>
        <v>6986591</v>
      </c>
      <c r="JX82" s="23">
        <f t="shared" si="197"/>
        <v>1</v>
      </c>
      <c r="JY82" s="23">
        <f t="shared" si="198"/>
        <v>6986.59</v>
      </c>
      <c r="JZ82" s="23">
        <f t="shared" si="204"/>
        <v>2726247</v>
      </c>
      <c r="KA82" s="23">
        <f t="shared" si="199"/>
        <v>1</v>
      </c>
      <c r="KB82" s="23">
        <f t="shared" si="200"/>
        <v>2726.25</v>
      </c>
    </row>
    <row r="83" spans="1:288" ht="16.5" x14ac:dyDescent="0.2">
      <c r="A83">
        <v>48</v>
      </c>
      <c r="B83">
        <v>980</v>
      </c>
      <c r="C83" s="14">
        <f t="shared" si="133"/>
        <v>1</v>
      </c>
      <c r="D83" s="14">
        <v>79</v>
      </c>
      <c r="E83" s="14" t="s">
        <v>759</v>
      </c>
      <c r="F83" s="14">
        <v>265</v>
      </c>
      <c r="G83" s="14">
        <v>265</v>
      </c>
      <c r="H83" s="14">
        <v>265</v>
      </c>
      <c r="I83" s="14">
        <v>265</v>
      </c>
      <c r="J83" s="14">
        <v>6</v>
      </c>
      <c r="K83" s="14">
        <v>6</v>
      </c>
      <c r="L83" s="14">
        <v>5</v>
      </c>
      <c r="M83" s="14">
        <v>3</v>
      </c>
      <c r="N83" s="14">
        <v>3</v>
      </c>
      <c r="O83" s="14">
        <v>3</v>
      </c>
      <c r="P83" s="14">
        <v>6</v>
      </c>
      <c r="Q83" s="14">
        <v>6</v>
      </c>
      <c r="R83" s="14">
        <v>6</v>
      </c>
      <c r="S83" s="14">
        <v>6</v>
      </c>
      <c r="T83" s="14">
        <v>6</v>
      </c>
      <c r="U83" s="14">
        <v>6</v>
      </c>
      <c r="V83" s="14">
        <v>6</v>
      </c>
      <c r="W83" s="14">
        <v>6</v>
      </c>
      <c r="X83" s="14">
        <v>265</v>
      </c>
      <c r="Y83" s="14">
        <v>265</v>
      </c>
      <c r="Z83" s="14">
        <v>265</v>
      </c>
      <c r="AA83" s="14">
        <v>265</v>
      </c>
      <c r="AB83" s="14">
        <v>265</v>
      </c>
      <c r="AC83" s="14">
        <v>265</v>
      </c>
      <c r="AD83" s="14">
        <v>265</v>
      </c>
      <c r="AE83" s="14">
        <v>265</v>
      </c>
      <c r="AF83" s="14">
        <v>36</v>
      </c>
      <c r="AG83" s="14">
        <v>36</v>
      </c>
      <c r="AH83" s="14">
        <v>36</v>
      </c>
      <c r="AI83" s="14">
        <v>36</v>
      </c>
      <c r="AJ83" s="14">
        <v>36</v>
      </c>
      <c r="AK83" s="14">
        <v>36</v>
      </c>
      <c r="AL83" s="14">
        <v>35</v>
      </c>
      <c r="AM83" s="14">
        <v>35</v>
      </c>
      <c r="AN83" s="14">
        <v>3</v>
      </c>
      <c r="AO83" s="14">
        <v>4</v>
      </c>
      <c r="AP83" s="14">
        <v>4</v>
      </c>
      <c r="AQ83" s="14">
        <v>4</v>
      </c>
      <c r="AR83" s="14">
        <v>4</v>
      </c>
      <c r="AS83" s="14">
        <v>0</v>
      </c>
      <c r="AT83" s="14">
        <v>0</v>
      </c>
      <c r="AU83" s="14">
        <v>0</v>
      </c>
      <c r="AV83" s="14">
        <v>0</v>
      </c>
      <c r="AW83" s="14">
        <v>2</v>
      </c>
      <c r="AX83" s="14">
        <v>2</v>
      </c>
      <c r="AY83" s="14">
        <v>0</v>
      </c>
      <c r="AZ83" s="14">
        <v>0</v>
      </c>
      <c r="BA83" s="14">
        <v>14</v>
      </c>
      <c r="BF83" s="14">
        <f>ROUND((INDEX(新战舰养成!S$6:S$18,通天塔!$J83+1)+INDEX(新战舰养成!D$6:D$18,通天塔!$J83+1)*(通天塔!$G83-1))*INDEX(战舰突破!$D$6:$D$18,通天塔!$M83+1),0)</f>
        <v>44379</v>
      </c>
      <c r="BG83" s="14">
        <f>ROUND((INDEX(新战舰养成!T$6:T$18,通天塔!$J83+1)+INDEX(新战舰养成!E$6:E$18,通天塔!$J83+1)*(通天塔!$G83-1))*INDEX(战舰突破!$D$6:$D$18,通天塔!$M83+1),0)</f>
        <v>354957</v>
      </c>
      <c r="BH83" s="14">
        <f>ROUND((INDEX(新战舰养成!U$6:U$18,通天塔!$J83+1)+INDEX(新战舰养成!F$6:F$18,通天塔!$J83+1)*(通天塔!$G83-1))*INDEX(战舰突破!$D$6:$D$18,通天塔!$M83+1),0)</f>
        <v>22292</v>
      </c>
      <c r="BI83" s="14">
        <f>ROUND((INDEX(新战舰养成!V$6:V$18,通天塔!$J83+1)+INDEX(新战舰养成!G$6:G$18,通天塔!$J83+1)*(通天塔!$G83-1))*INDEX(战舰突破!$D$6:$D$18,通天塔!$M83+1),0)</f>
        <v>390</v>
      </c>
      <c r="BJ83" s="14">
        <f>ROUND((INDEX(新战舰养成!W$6:W$18,通天塔!$J83+1)+INDEX(新战舰养成!H$6:H$18,通天塔!$J83+1)*(通天塔!$G83-1))*INDEX(战舰突破!$D$6:$D$18,通天塔!$M83+1),0)</f>
        <v>5</v>
      </c>
      <c r="BL83" s="14">
        <f>IF($H83&gt;0,ROUND((INDEX(新战舰养成!X$6:X$18,通天塔!$K83+1)+INDEX(新战舰养成!I$6:I$18,通天塔!$K83+1)*(通天塔!$H83-1))*INDEX(战舰突破!$D$6:$D$18,通天塔!$N83+1),0),0)</f>
        <v>44743</v>
      </c>
      <c r="BM83" s="14">
        <f>IF($H83&gt;0,ROUND((INDEX(新战舰养成!Y$6:Y$18,通天塔!$K83+1)+INDEX(新战舰养成!J$6:J$18,通天塔!$K83+1)*(通天塔!$H83-1))*INDEX(战舰突破!$D$6:$D$18,通天塔!$N83+1),0),0)</f>
        <v>0</v>
      </c>
      <c r="BN83" s="14">
        <f>IF($H83&gt;0,ROUND((INDEX(新战舰养成!Z$6:Z$18,通天塔!$K83+1)+INDEX(新战舰养成!K$6:K$18,通天塔!$K83+1)*(通天塔!$H83-1))*INDEX(战舰突破!$D$6:$D$18,通天塔!$N83+1),0),0)</f>
        <v>0</v>
      </c>
      <c r="BO83" s="14">
        <f>IF($H83&gt;0,ROUND((INDEX(新战舰养成!AA$6:AA$18,通天塔!$K83+1)+INDEX(新战舰养成!L$6:L$18,通天塔!$K83+1)*(通天塔!$H83-1))*INDEX(战舰突破!$D$6:$D$18,通天塔!$N83+1),0),0)</f>
        <v>443794</v>
      </c>
      <c r="BP83" s="14">
        <f>IF($H83&gt;0,ROUND((INDEX(新战舰养成!AB$6:AB$18,通天塔!$K83+1)+INDEX(新战舰养成!M$6:M$18,通天塔!$K83+1)*(通天塔!$H83-1))*INDEX(战舰突破!$D$6:$D$18,通天塔!$N83+1),0),0)</f>
        <v>8780</v>
      </c>
      <c r="BR83" s="14">
        <f>IF($I83&gt;0,ROUND((INDEX(新战舰养成!AC$6:AC$18,通天塔!$L83+1)+INDEX(新战舰养成!I$6:I$18,通天塔!$L83+1)*(通天塔!$I83-1))*INDEX(战舰突破!$D$6:$D$18,通天塔!$O83+1),0),0)</f>
        <v>28753</v>
      </c>
      <c r="BS83" s="14">
        <f>IF($I83&gt;0,ROUND((INDEX(新战舰养成!AD$6:AD$18,通天塔!$L83+1)+INDEX(新战舰养成!J$6:J$18,通天塔!$L83+1)*(通天塔!$I83-1))*INDEX(战舰突破!$D$6:$D$18,通天塔!$O83+1),0),0)</f>
        <v>0</v>
      </c>
      <c r="BT83" s="14">
        <f>IF($I83&gt;0,ROUND((INDEX(新战舰养成!AE$6:AE$18,通天塔!$L83+1)+INDEX(新战舰养成!K$6:K$18,通天塔!$L83+1)*(通天塔!$I83-1))*INDEX(战舰突破!$D$6:$D$18,通天塔!$O83+1),0),0)</f>
        <v>0</v>
      </c>
      <c r="BU83" s="14">
        <f>IF($I83&gt;0,ROUND((INDEX(新战舰养成!AF$6:AF$18,通天塔!$L83+1)+INDEX(新战舰养成!L$6:L$18,通天塔!$L83+1)*(通天塔!$I83-1))*INDEX(战舰突破!$D$6:$D$18,通天塔!$O83+1),0),0)</f>
        <v>208767</v>
      </c>
      <c r="BV83" s="14">
        <f>IF($I83&gt;0,ROUND((INDEX(新战舰养成!AG$6:AG$18,通天塔!$L83+1)+INDEX(新战舰养成!M$6:M$18,通天塔!$L83+1)*(通天塔!$I83-1))*INDEX(战舰突破!$D$6:$D$18,通天塔!$O83+1),0),0)</f>
        <v>7218</v>
      </c>
      <c r="BY83" s="14">
        <f>(INDEX(装备数值!$C$13:$G$116,通天塔!$P83*8+1,BY$2)+INDEX(装备数值!$C$13:$G$116,通天塔!$Q83*8+2,BY$2)+INDEX(装备数值!$C$13:$G$116,通天塔!$S83*8+3,BY$2)+INDEX(装备数值!$C$13:$G$116,通天塔!$R83*8+4,BY$2)+INDEX(装备数值!$C$13:$G$116,通天塔!$T83*8+5,BY$2)+INDEX(装备数值!$C$13:$G$116,通天塔!$U83*8+6,BY$2)+INDEX(装备数值!$C$13:$G$116,通天塔!$V83*8+7,BY$2)+INDEX(装备数值!$C$13:$G$116,通天塔!$W83*8+8,BY$2))</f>
        <v>18000</v>
      </c>
      <c r="BZ83" s="14">
        <f>(INDEX(装备数值!$C$13:$G$116,通天塔!$P83*8+1,BZ$2)+INDEX(装备数值!$C$13:$G$116,通天塔!$Q83*8+2,BZ$2)+INDEX(装备数值!$C$13:$G$116,通天塔!$S83*8+3,BZ$2)+INDEX(装备数值!$C$13:$G$116,通天塔!$R83*8+4,BZ$2)+INDEX(装备数值!$C$13:$G$116,通天塔!$T83*8+5,BZ$2)+INDEX(装备数值!$C$13:$G$116,通天塔!$U83*8+6,BZ$2)+INDEX(装备数值!$C$13:$G$116,通天塔!$V83*8+7,BZ$2)+INDEX(装备数值!$C$13:$G$116,通天塔!$W83*8+8,BZ$2))</f>
        <v>135000</v>
      </c>
      <c r="CA83" s="14">
        <f>(INDEX(装备数值!$C$13:$G$116,通天塔!$P83*8+1,CA$2)+INDEX(装备数值!$C$13:$G$116,通天塔!$Q83*8+2,CA$2)+INDEX(装备数值!$C$13:$G$116,通天塔!$S83*8+3,CA$2)+INDEX(装备数值!$C$13:$G$116,通天塔!$R83*8+4,CA$2)+INDEX(装备数值!$C$13:$G$116,通天塔!$T83*8+5,CA$2)+INDEX(装备数值!$C$13:$G$116,通天塔!$U83*8+6,CA$2)+INDEX(装备数值!$C$13:$G$116,通天塔!$V83*8+7,CA$2)+INDEX(装备数值!$C$13:$G$116,通天塔!$W83*8+8,CA$2))</f>
        <v>9000</v>
      </c>
      <c r="CB83" s="14">
        <f>(INDEX(装备数值!$C$13:$G$116,通天塔!$P83*8+1,CB$2)+INDEX(装备数值!$C$13:$G$116,通天塔!$Q83*8+2,CB$2)+INDEX(装备数值!$C$13:$G$116,通天塔!$S83*8+3,CB$2)+INDEX(装备数值!$C$13:$G$116,通天塔!$R83*8+4,CB$2)+INDEX(装备数值!$C$13:$G$116,通天塔!$T83*8+5,CB$2)+INDEX(装备数值!$C$13:$G$116,通天塔!$U83*8+6,CB$2)+INDEX(装备数值!$C$13:$G$116,通天塔!$V83*8+7,CB$2)+INDEX(装备数值!$C$13:$G$116,通天塔!$W83*8+8,CB$2))</f>
        <v>180000</v>
      </c>
      <c r="CC83" s="14">
        <f>(INDEX(装备数值!$C$13:$G$116,通天塔!$P83*8+1,CC$2)+INDEX(装备数值!$C$13:$G$116,通天塔!$Q83*8+2,CC$2)+INDEX(装备数值!$C$13:$G$116,通天塔!$S83*8+3,CC$2)+INDEX(装备数值!$C$13:$G$116,通天塔!$R83*8+4,CC$2)+INDEX(装备数值!$C$13:$G$116,通天塔!$T83*8+5,CC$2)+INDEX(装备数值!$C$13:$G$116,通天塔!$U83*8+6,CC$2)+INDEX(装备数值!$C$13:$G$116,通天塔!$V83*8+7,CC$2)+INDEX(装备数值!$C$13:$G$116,通天塔!$W83*8+8,CC$2))</f>
        <v>3400</v>
      </c>
      <c r="CF83" s="14">
        <f>INDEX(装备数值!$I$13:$M$116,通天塔!$P83*8+1,CF$2)*$X83+INDEX(装备数值!$I$13:$M$116,通天塔!$Q83*8+2,CF$2)*$Y83+INDEX(装备数值!$I$13:$M$116,通天塔!$S83*8+3,CF$2)*$Z83+INDEX(装备数值!$I$13:$M$116,通天塔!$R83*8+4,CF$2)*$AA83+INDEX(装备数值!$I$13:$M$116,通天塔!$T83*8+5,CF$2)*$AB83+INDEX(装备数值!$I$13:$M$116,通天塔!$U83*8+6,CF$2)*$AC83+INDEX(装备数值!$I$13:$M$116,通天塔!$V83*8+7,CF$2)*$AD83+INDEX(装备数值!$I$13:$M$116,通天塔!$W83*8+8,CF$2)*$AE83</f>
        <v>47700</v>
      </c>
      <c r="CG83" s="14">
        <f>INDEX(装备数值!$I$13:$M$116,通天塔!$P83*8+1,CG$2)*$X83+INDEX(装备数值!$I$13:$M$116,通天塔!$Q83*8+2,CG$2)*$Y83+INDEX(装备数值!$I$13:$M$116,通天塔!$S83*8+3,CG$2)*$Z83+INDEX(装备数值!$I$13:$M$116,通天塔!$R83*8+4,CG$2)*$AA83+INDEX(装备数值!$I$13:$M$116,通天塔!$T83*8+5,CG$2)*$AB83+INDEX(装备数值!$I$13:$M$116,通天塔!$U83*8+6,CG$2)*$AC83+INDEX(装备数值!$I$13:$M$116,通天塔!$V83*8+7,CG$2)*$AD83+INDEX(装备数值!$I$13:$M$116,通天塔!$W83*8+8,CG$2)*$AE83</f>
        <v>357750</v>
      </c>
      <c r="CH83" s="14">
        <f>INDEX(装备数值!$I$13:$M$116,通天塔!$P83*8+1,CH$2)*$X83+INDEX(装备数值!$I$13:$M$116,通天塔!$Q83*8+2,CH$2)*$Y83+INDEX(装备数值!$I$13:$M$116,通天塔!$S83*8+3,CH$2)*$Z83+INDEX(装备数值!$I$13:$M$116,通天塔!$R83*8+4,CH$2)*$AA83+INDEX(装备数值!$I$13:$M$116,通天塔!$T83*8+5,CH$2)*$AB83+INDEX(装备数值!$I$13:$M$116,通天塔!$U83*8+6,CH$2)*$AC83+INDEX(装备数值!$I$13:$M$116,通天塔!$V83*8+7,CH$2)*$AD83+INDEX(装备数值!$I$13:$M$116,通天塔!$W83*8+8,CH$2)*$AE83</f>
        <v>23850</v>
      </c>
      <c r="CI83" s="14">
        <f>INDEX(装备数值!$I$13:$M$116,通天塔!$P83*8+1,CI$2)*$X83+INDEX(装备数值!$I$13:$M$116,通天塔!$Q83*8+2,CI$2)*$Y83+INDEX(装备数值!$I$13:$M$116,通天塔!$S83*8+3,CI$2)*$Z83+INDEX(装备数值!$I$13:$M$116,通天塔!$R83*8+4,CI$2)*$AA83+INDEX(装备数值!$I$13:$M$116,通天塔!$T83*8+5,CI$2)*$AB83+INDEX(装备数值!$I$13:$M$116,通天塔!$U83*8+6,CI$2)*$AC83+INDEX(装备数值!$I$13:$M$116,通天塔!$V83*8+7,CI$2)*$AD83+INDEX(装备数值!$I$13:$M$116,通天塔!$W83*8+8,CI$2)*$AE83</f>
        <v>477000</v>
      </c>
      <c r="CJ83" s="14">
        <f>INDEX(装备数值!$I$13:$M$116,通天塔!$P83*8+1,CJ$2)*$X83+INDEX(装备数值!$I$13:$M$116,通天塔!$Q83*8+2,CJ$2)*$Y83+INDEX(装备数值!$I$13:$M$116,通天塔!$S83*8+3,CJ$2)*$Z83+INDEX(装备数值!$I$13:$M$116,通天塔!$R83*8+4,CJ$2)*$AA83+INDEX(装备数值!$I$13:$M$116,通天塔!$T83*8+5,CJ$2)*$AB83+INDEX(装备数值!$I$13:$M$116,通天塔!$U83*8+6,CJ$2)*$AC83+INDEX(装备数值!$I$13:$M$116,通天塔!$V83*8+7,CJ$2)*$AD83+INDEX(装备数值!$I$13:$M$116,通天塔!$W83*8+8,CJ$2)*$AE83</f>
        <v>9010</v>
      </c>
      <c r="CM83" s="14">
        <f>INDEX(装备数值!$X$13:$AH$116,$P83*8+1,CM$2)*$AF83+INDEX(装备数值!$X$13:$AH$116,$Q83*8+2,CM$2)*$AG83+INDEX(装备数值!$X$13:$AH$116,$S83*8+3,CM$2)*$AH83+INDEX(装备数值!$X$13:$AH$116,$R83*8+4,CM$2)*$AI83+INDEX(装备数值!$X$13:$AH$116,$T83*8+5,CM$2)*$AJ83+INDEX(装备数值!$X$13:$AH$116,$U83*8+6,CM$2)*$AK83+INDEX(装备数值!$X$13:$AH$116,$V83*8+7,CM$2)*$AL83+INDEX(装备数值!$X$13:$AH$116,$W83*8+8,CM$2)*$AM83</f>
        <v>17500</v>
      </c>
      <c r="CN83" s="14">
        <f>INDEX(装备数值!$X$13:$AH$116,$P83*8+1,CN$2)*$AF83+INDEX(装备数值!$X$13:$AH$116,$Q83*8+2,CN$2)*$AG83+INDEX(装备数值!$X$13:$AH$116,$S83*8+3,CN$2)*$AH83+INDEX(装备数值!$X$13:$AH$116,$R83*8+4,CN$2)*$AI83+INDEX(装备数值!$X$13:$AH$116,$T83*8+5,CN$2)*$AJ83+INDEX(装备数值!$X$13:$AH$116,$U83*8+6,CN$2)*$AK83+INDEX(装备数值!$X$13:$AH$116,$V83*8+7,CN$2)*$AL83+INDEX(装备数值!$X$13:$AH$116,$W83*8+8,CN$2)*$AM83</f>
        <v>133125</v>
      </c>
      <c r="CO83" s="14">
        <f>INDEX(装备数值!$X$13:$AH$116,$P83*8+1,CO$2)*$AF83+INDEX(装备数值!$X$13:$AH$116,$Q83*8+2,CO$2)*$AG83+INDEX(装备数值!$X$13:$AH$116,$S83*8+3,CO$2)*$AH83+INDEX(装备数值!$X$13:$AH$116,$R83*8+4,CO$2)*$AI83+INDEX(装备数值!$X$13:$AH$116,$T83*8+5,CO$2)*$AJ83+INDEX(装备数值!$X$13:$AH$116,$U83*8+6,CO$2)*$AK83+INDEX(装备数值!$X$13:$AH$116,$V83*8+7,CO$2)*$AL83+INDEX(装备数值!$X$13:$AH$116,$W83*8+8,CO$2)*$AM83</f>
        <v>9000</v>
      </c>
      <c r="CP83" s="14">
        <f>INDEX(装备数值!$X$13:$AH$116,$P83*8+1,CP$2)*$AF83+INDEX(装备数值!$X$13:$AH$116,$Q83*8+2,CP$2)*$AG83+INDEX(装备数值!$X$13:$AH$116,$S83*8+3,CP$2)*$AH83+INDEX(装备数值!$X$13:$AH$116,$R83*8+4,CP$2)*$AI83+INDEX(装备数值!$X$13:$AH$116,$T83*8+5,CP$2)*$AJ83+INDEX(装备数值!$X$13:$AH$116,$U83*8+6,CP$2)*$AK83+INDEX(装备数值!$X$13:$AH$116,$V83*8+7,CP$2)*$AL83+INDEX(装备数值!$X$13:$AH$116,$W83*8+8,CP$2)*$AM83</f>
        <v>177500</v>
      </c>
      <c r="CQ83" s="14">
        <f>INDEX(装备数值!$X$13:$AH$116,$P83*8+1,CQ$2)*$AF83+INDEX(装备数值!$X$13:$AH$116,$Q83*8+2,CQ$2)*$AG83+INDEX(装备数值!$X$13:$AH$116,$S83*8+3,CQ$2)*$AH83+INDEX(装备数值!$X$13:$AH$116,$R83*8+4,CQ$2)*$AI83+INDEX(装备数值!$X$13:$AH$116,$T83*8+5,CQ$2)*$AJ83+INDEX(装备数值!$X$13:$AH$116,$U83*8+6,CQ$2)*$AK83+INDEX(装备数值!$X$13:$AH$116,$V83*8+7,CQ$2)*$AL83+INDEX(装备数值!$X$13:$AH$116,$W83*8+8,CQ$2)*$AM83</f>
        <v>3600</v>
      </c>
      <c r="CR83" s="14">
        <f>INDEX(装备数值!$X$13:$AH$116,$P83*8+1,CR$2)*$AF83+INDEX(装备数值!$X$13:$AH$116,$Q83*8+2,CR$2)*$AG83+INDEX(装备数值!$X$13:$AH$116,$S83*8+3,CR$2)*$AH83+INDEX(装备数值!$X$13:$AH$116,$R83*8+4,CR$2)*$AI83+INDEX(装备数值!$X$13:$AH$116,$T83*8+5,CR$2)*$AJ83+INDEX(装备数值!$X$13:$AH$116,$U83*8+6,CR$2)*$AK83+INDEX(装备数值!$X$13:$AH$116,$V83*8+7,CR$2)*$AL83+INDEX(装备数值!$X$13:$AH$116,$W83*8+8,CR$2)*$AM83</f>
        <v>13500</v>
      </c>
      <c r="CS83" s="14">
        <f>INDEX(装备数值!$X$13:$AH$116,$P83*8+1,CS$2)*$AF83+INDEX(装备数值!$X$13:$AH$116,$Q83*8+2,CS$2)*$AG83+INDEX(装备数值!$X$13:$AH$116,$S83*8+3,CS$2)*$AH83+INDEX(装备数值!$X$13:$AH$116,$R83*8+4,CS$2)*$AI83+INDEX(装备数值!$X$13:$AH$116,$T83*8+5,CS$2)*$AJ83+INDEX(装备数值!$X$13:$AH$116,$U83*8+6,CS$2)*$AK83+INDEX(装备数值!$X$13:$AH$116,$V83*8+7,CS$2)*$AL83+INDEX(装备数值!$X$13:$AH$116,$W83*8+8,CS$2)*$AM83</f>
        <v>13500</v>
      </c>
      <c r="CT83" s="14">
        <f>INDEX(装备数值!$X$13:$AH$116,$P83*8+1,CT$2)*$AF83+INDEX(装备数值!$X$13:$AH$116,$Q83*8+2,CT$2)*$AG83+INDEX(装备数值!$X$13:$AH$116,$S83*8+3,CT$2)*$AH83+INDEX(装备数值!$X$13:$AH$116,$R83*8+4,CT$2)*$AI83+INDEX(装备数值!$X$13:$AH$116,$T83*8+5,CT$2)*$AJ83+INDEX(装备数值!$X$13:$AH$116,$U83*8+6,CT$2)*$AK83+INDEX(装备数值!$X$13:$AH$116,$V83*8+7,CT$2)*$AL83+INDEX(装备数值!$X$13:$AH$116,$W83*8+8,CT$2)*$AM83</f>
        <v>13500</v>
      </c>
      <c r="CU83" s="14">
        <f>INDEX(装备数值!$X$13:$AH$116,$P83*8+1,CU$2)*$AF83+INDEX(装备数值!$X$13:$AH$116,$Q83*8+2,CU$2)*$AG83+INDEX(装备数值!$X$13:$AH$116,$S83*8+3,CU$2)*$AH83+INDEX(装备数值!$X$13:$AH$116,$R83*8+4,CU$2)*$AI83+INDEX(装备数值!$X$13:$AH$116,$T83*8+5,CU$2)*$AJ83+INDEX(装备数值!$X$13:$AH$116,$U83*8+6,CU$2)*$AK83+INDEX(装备数值!$X$13:$AH$116,$V83*8+7,CU$2)*$AL83+INDEX(装备数值!$X$13:$AH$116,$W83*8+8,CU$2)*$AM83</f>
        <v>13500</v>
      </c>
      <c r="CV83" s="14">
        <f>INDEX(装备数值!$X$13:$AH$116,$P83*8+1,CV$2)*$AF83+INDEX(装备数值!$X$13:$AH$116,$Q83*8+2,CV$2)*$AG83+INDEX(装备数值!$X$13:$AH$116,$S83*8+3,CV$2)*$AH83+INDEX(装备数值!$X$13:$AH$116,$R83*8+4,CV$2)*$AI83+INDEX(装备数值!$X$13:$AH$116,$T83*8+5,CV$2)*$AJ83+INDEX(装备数值!$X$13:$AH$116,$U83*8+6,CV$2)*$AK83+INDEX(装备数值!$X$13:$AH$116,$V83*8+7,CV$2)*$AL83+INDEX(装备数值!$X$13:$AH$116,$W83*8+8,CV$2)*$AM83</f>
        <v>35</v>
      </c>
      <c r="CW83" s="14">
        <f>INDEX(装备数值!$X$13:$AH$116,$P83*8+1,CW$2)*$AF83+INDEX(装备数值!$X$13:$AH$116,$Q83*8+2,CW$2)*$AG83+INDEX(装备数值!$X$13:$AH$116,$S83*8+3,CW$2)*$AH83+INDEX(装备数值!$X$13:$AH$116,$R83*8+4,CW$2)*$AI83+INDEX(装备数值!$X$13:$AH$116,$T83*8+5,CW$2)*$AJ83+INDEX(装备数值!$X$13:$AH$116,$U83*8+6,CW$2)*$AK83+INDEX(装备数值!$X$13:$AH$116,$V83*8+7,CW$2)*$AL83+INDEX(装备数值!$X$13:$AH$116,$W83*8+8,CW$2)*$AM83</f>
        <v>35</v>
      </c>
      <c r="CY83" s="14">
        <f>INDEX(装备数值!$AN$17:$AN$117,MATCH(MIN($X83:$AE83),装备数值!$AO$17:$AO$117,1))</f>
        <v>26</v>
      </c>
      <c r="CZ83" s="14">
        <f>IF(COUNTIF($P83:$W83,"&gt;"&amp;0)=8,INDEX(装备数值!AR$17:AR$117,$CY83+1),0)</f>
        <v>7748</v>
      </c>
      <c r="DA83" s="14">
        <f>IF(COUNTIF($P83:$W83,"&gt;"&amp;0)=8,INDEX(装备数值!AS$17:AS$117,$CY83+1),0)</f>
        <v>58500</v>
      </c>
      <c r="DB83" s="14">
        <f>IF(COUNTIF($P83:$W83,"&gt;"&amp;0)=8,INDEX(装备数值!AT$17:AT$117,$CY83+1),0)</f>
        <v>3848</v>
      </c>
      <c r="DC83" s="14">
        <f>IF(COUNTIF($P83:$W83,"&gt;"&amp;0)=8,INDEX(装备数值!AU$17:AU$117,$CY83+1),0)</f>
        <v>78000</v>
      </c>
      <c r="DD83" s="14">
        <f>IF(COUNTIF($P83:$W83,"&gt;"&amp;0)=8,INDEX(装备数值!AV$17:AV$117,$CY83+1),0)</f>
        <v>1560</v>
      </c>
      <c r="DF83" s="14">
        <f>INDEX(装备数值!$AY$17:$AY$77,MATCH(MIN($AF83:$AM83),装备数值!$AZ$17:$AZ$77,1))</f>
        <v>17</v>
      </c>
      <c r="DG83" s="26">
        <f>INDEX(装备数值!BA$17:BA$77,通天塔!DF83+1)</f>
        <v>0.19</v>
      </c>
      <c r="DH83" s="26">
        <f>INDEX(装备数值!BA$17:BA$77,通天塔!DF83+1)</f>
        <v>0.19</v>
      </c>
      <c r="DJ83" s="14">
        <f t="shared" si="134"/>
        <v>23</v>
      </c>
      <c r="DK83" s="14">
        <f>VLOOKUP(DJ83,军阶与晶片数值!$W$6:$X$27,2)</f>
        <v>5</v>
      </c>
      <c r="DL83" s="14">
        <f>INDEX(军阶与晶片数值!Y$6:Y$27,$DK83+1)</f>
        <v>500</v>
      </c>
      <c r="DM83" s="14">
        <f>INDEX(军阶与晶片数值!Z$6:Z$27,$DK83+1)</f>
        <v>500</v>
      </c>
      <c r="DN83" s="14">
        <f>INDEX(军阶与晶片数值!AA$6:AA$27,$DK83+1)</f>
        <v>500</v>
      </c>
      <c r="DO83" s="14">
        <f>INDEX(军阶与晶片数值!AB$6:AB$27,$DK83+1)</f>
        <v>500</v>
      </c>
      <c r="DP83" s="29">
        <f>INDEX(军阶与晶片数值!AC$6:AC$27,$DK83+1)</f>
        <v>30</v>
      </c>
      <c r="DQ83" s="29">
        <f>INDEX(军阶与晶片数值!AD$6:AD$27,$DK83+1)</f>
        <v>15</v>
      </c>
      <c r="DS83" s="26">
        <f>INDEX(军阶与晶片数值!I$6:I$16,AN83+1)</f>
        <v>6.5000000000000002E-2</v>
      </c>
      <c r="DT83" s="26">
        <f>INDEX(军阶与晶片数值!M$6:M$16,AO83+1)</f>
        <v>0.15</v>
      </c>
      <c r="DU83" s="26">
        <f>INDEX(军阶与晶片数值!J$6:J$16,AP83+1)</f>
        <v>0.15</v>
      </c>
      <c r="DV83" s="26">
        <f>INDEX(军阶与晶片数值!K$6:K$16,AQ83+1)</f>
        <v>0.3</v>
      </c>
      <c r="DW83" s="26">
        <f>INDEX(军阶与晶片数值!L$6:L$16,AR83+1)</f>
        <v>0.3</v>
      </c>
      <c r="DX83" s="28">
        <f>INDEX(军阶与晶片数值!N$6:N$16,AS83+1)</f>
        <v>0</v>
      </c>
      <c r="DY83" s="28">
        <f>INDEX(军阶与晶片数值!O$6:O$16,AT83+1)</f>
        <v>0</v>
      </c>
      <c r="DZ83" s="28">
        <f>INDEX(军阶与晶片数值!P$6:P$16,AU83+1)</f>
        <v>0</v>
      </c>
      <c r="EA83" s="28">
        <f>INDEX(军阶与晶片数值!Q$6:Q$16,AV83+1)</f>
        <v>0</v>
      </c>
      <c r="EB83" s="26">
        <f>INDEX(军阶与晶片数值!R$6:R$16,AW83+1)</f>
        <v>0.06</v>
      </c>
      <c r="EC83" s="26">
        <f>INDEX(军阶与晶片数值!S$6:S$16,AX83+1)</f>
        <v>0.06</v>
      </c>
      <c r="ED83" s="26">
        <f>INDEX(军阶与晶片数值!T$6:T$16,AY83+1)</f>
        <v>0</v>
      </c>
      <c r="EE83" s="26">
        <f>INDEX(军阶与晶片数值!U$6:U$16,AZ83+1)</f>
        <v>0</v>
      </c>
      <c r="EG83" s="26">
        <f>INDEX(军阶与晶片数值!$C$6:$C$36,通天塔!$BA83+1)</f>
        <v>0.7</v>
      </c>
      <c r="EH83" s="26">
        <f>INDEX(军阶与晶片数值!$C$6:$C$36,通天塔!$BA83+1)</f>
        <v>0.7</v>
      </c>
      <c r="EI83" s="26">
        <f>INDEX(军阶与晶片数值!$C$6:$C$36,通天塔!$BA83+1)</f>
        <v>0.7</v>
      </c>
      <c r="EJ83" s="26">
        <f>INDEX(军阶与晶片数值!$C$6:$C$36,通天塔!$BA83+1)</f>
        <v>0.7</v>
      </c>
      <c r="EK83" s="26">
        <f>INDEX(军阶与晶片数值!$C$6:$C$36,通天塔!$BA83+1)</f>
        <v>0.7</v>
      </c>
      <c r="EM83" s="14">
        <f>INDEX(战舰突破!$H$6:$H$18,通天塔!$J83+1)+INDEX(战舰突破!$H$23:$H$35,通天塔!$K83+1)+INDEX(战舰突破!$H$40:$H$52,通天塔!$L83+1)</f>
        <v>200</v>
      </c>
      <c r="EN83" s="14">
        <f>INDEX(战舰突破!$I$6:$I$18,通天塔!$J83+1)+INDEX(战舰突破!$I$23:$I$35,通天塔!$K83+1)+INDEX(战舰突破!$I$40:$I$52,通天塔!$L83+1)</f>
        <v>200</v>
      </c>
      <c r="EO83" s="14">
        <f>INDEX(战舰突破!$J$6:$J$18,通天塔!$J83+1)+INDEX(战舰突破!$J$23:$J$35,通天塔!$K83+1)+INDEX(战舰突破!$J$40:$J$52,通天塔!$L83+1)</f>
        <v>0</v>
      </c>
      <c r="EP83" s="14">
        <f>INDEX(战舰突破!$K$6:$K$18,通天塔!$J83+1)+INDEX(战舰突破!$K$23:$K$35,通天塔!$K83+1)+INDEX(战舰突破!$K$40:$K$52,通天塔!$L83+1)</f>
        <v>0</v>
      </c>
      <c r="EQ83" s="14">
        <f>INDEX(战舰突破!$L$6:$L$18,通天塔!$J83+1)+INDEX(战舰突破!$L$23:$L$35,通天塔!$K83+1)+INDEX(战舰突破!$L$40:$L$52,通天塔!$L83+1)</f>
        <v>200</v>
      </c>
      <c r="ER83" s="18">
        <f>INDEX(战舰突破!$N$6:$N$18,通天塔!$J83+1)+INDEX(战舰突破!$N$23:$N$35,通天塔!$K83+1)+INDEX(战舰突破!$N$40:$N$52,通天塔!$L83+1)</f>
        <v>0</v>
      </c>
      <c r="ES83" s="18">
        <f>INDEX(战舰突破!$O$6:$O$18,通天塔!$J83+1)+INDEX(战舰突破!$O$23:$O$35,通天塔!$K83+1)+INDEX(战舰突破!$O$40:$O$52,通天塔!$L83+1)</f>
        <v>0.3</v>
      </c>
      <c r="ET83" s="18">
        <f>INDEX(战舰突破!$P$6:$P$18,通天塔!$J83+1)+INDEX(战舰突破!$P$23:$P$35,通天塔!$K83+1)+INDEX(战舰突破!$P$40:$P$52,通天塔!$L83+1)</f>
        <v>0</v>
      </c>
      <c r="EU83" s="18">
        <f>INDEX(战舰突破!$Q$6:$Q$18,通天塔!$J83+1)+INDEX(战舰突破!$Q$23:$Q$35,通天塔!$K83+1)+INDEX(战舰突破!$Q$40:$Q$52,通天塔!$L83+1)</f>
        <v>0</v>
      </c>
      <c r="EV83" s="18">
        <f>INDEX(战舰突破!$R$6:$R$18,通天塔!$J83+1)+INDEX(战舰突破!$R$23:$R$35,通天塔!$K83+1)+INDEX(战舰突破!$R$40:$R$52,通天塔!$L83+1)</f>
        <v>0</v>
      </c>
      <c r="EW83" s="18">
        <f>INDEX(战舰突破!$M$6:$M$18,通天塔!$J83+1)+INDEX(战舰突破!$M$23:$M$35,通天塔!$K83+1)+INDEX(战舰突破!$M$40:$M$52,通天塔!$L83+1)</f>
        <v>0.2</v>
      </c>
      <c r="EX83" s="22">
        <f>INDEX(战舰突破!$W$6:$W$18,通天塔!$J83+1)+INDEX(战舰突破!$W$23:$W$35,通天塔!$K83+1)+INDEX(战舰突破!$W$40:$W$52,通天塔!$L83+1)</f>
        <v>0.5</v>
      </c>
      <c r="FA83" s="14">
        <f>INDEX(战舰突破!$S$6:$S$18,通天塔!$J83+1)</f>
        <v>0</v>
      </c>
      <c r="FB83" s="14">
        <f>INDEX(战舰突破!$T$6:$T$18,通天塔!$J83+1)</f>
        <v>0.5</v>
      </c>
      <c r="FC83" s="14">
        <f>INDEX(战舰突破!$U$6:$U$18,通天塔!$J83+1)</f>
        <v>0.1</v>
      </c>
      <c r="FD83" s="14">
        <f>INDEX(战舰突破!$V$6:$V$18,通天塔!$J83+1)</f>
        <v>0</v>
      </c>
      <c r="FE83" s="14">
        <f>INDEX(战舰突破!$X$6:$X$18,通天塔!$J83+1)</f>
        <v>7</v>
      </c>
      <c r="FG83" s="14">
        <f>INDEX(战舰突破!$S$23:$S$35,通天塔!$J83+1)</f>
        <v>0.6</v>
      </c>
      <c r="FH83" s="14">
        <f>INDEX(战舰突破!$T$23:$T$35,通天塔!$J83+1)</f>
        <v>0.25</v>
      </c>
      <c r="FI83" s="14">
        <f>INDEX(战舰突破!$U$23:$U$35,通天塔!$J83+1)</f>
        <v>0.1</v>
      </c>
      <c r="FJ83" s="14">
        <f>INDEX(战舰突破!$V$23:$V$35,通天塔!$J83+1)</f>
        <v>0</v>
      </c>
      <c r="FK83" s="14">
        <f>INDEX(战舰突破!$X$23:$X$35,通天塔!$J83+1)</f>
        <v>105</v>
      </c>
      <c r="FM83" s="14">
        <f>INDEX(战舰突破!$S$40:$S$52,通天塔!$J83+1)</f>
        <v>0.6</v>
      </c>
      <c r="FN83" s="14">
        <f>INDEX(战舰突破!$T$40:$T$52,通天塔!$J83+1)</f>
        <v>0.25</v>
      </c>
      <c r="FO83" s="14">
        <f>INDEX(战舰突破!$U$40:$U$52,通天塔!$J83+1)</f>
        <v>0.1</v>
      </c>
      <c r="FP83" s="14">
        <f>INDEX(战舰突破!$V$40:$V$52,通天塔!$J83+1)</f>
        <v>0</v>
      </c>
      <c r="FQ83" s="14">
        <f>INDEX(战舰突破!$X$40:$X$52,通天塔!$J83+1)</f>
        <v>175</v>
      </c>
      <c r="FT83" s="14">
        <f t="shared" si="135"/>
        <v>245371</v>
      </c>
      <c r="FU83" s="14">
        <f t="shared" si="136"/>
        <v>246030</v>
      </c>
      <c r="FV83" s="14">
        <f t="shared" si="137"/>
        <v>217080</v>
      </c>
      <c r="FW83" s="14">
        <f t="shared" si="138"/>
        <v>2641462</v>
      </c>
      <c r="FX83" s="14">
        <f t="shared" si="139"/>
        <v>133311</v>
      </c>
      <c r="FY83" s="14">
        <f t="shared" si="140"/>
        <v>3459646</v>
      </c>
      <c r="FZ83" s="14">
        <f t="shared" si="141"/>
        <v>74196</v>
      </c>
      <c r="GA83" s="28">
        <f t="shared" si="142"/>
        <v>14000</v>
      </c>
      <c r="GB83" s="28">
        <f t="shared" si="143"/>
        <v>14000</v>
      </c>
      <c r="GC83" s="28">
        <f t="shared" si="144"/>
        <v>14000</v>
      </c>
      <c r="GD83" s="28">
        <f t="shared" si="145"/>
        <v>14000</v>
      </c>
      <c r="GE83" s="28">
        <f t="shared" si="146"/>
        <v>1.2614000000000001</v>
      </c>
      <c r="GF83" s="28">
        <f t="shared" si="147"/>
        <v>1.2614000000000001</v>
      </c>
      <c r="GG83" s="28">
        <f t="shared" si="148"/>
        <v>0</v>
      </c>
      <c r="GH83" s="28">
        <f t="shared" si="149"/>
        <v>26.065000000000001</v>
      </c>
      <c r="GI83" s="14">
        <f t="shared" si="150"/>
        <v>1</v>
      </c>
      <c r="GJ83" s="14">
        <f t="shared" si="151"/>
        <v>1.6</v>
      </c>
      <c r="GK83" s="14">
        <f t="shared" si="152"/>
        <v>1.6</v>
      </c>
      <c r="GL83" s="18">
        <f t="shared" si="153"/>
        <v>1.7</v>
      </c>
      <c r="GM83" s="18">
        <f t="shared" si="154"/>
        <v>1.45</v>
      </c>
      <c r="GN83" s="18">
        <f t="shared" si="155"/>
        <v>1.45</v>
      </c>
      <c r="GO83" s="29">
        <f t="shared" si="156"/>
        <v>14150</v>
      </c>
      <c r="GP83" s="29">
        <f t="shared" si="156"/>
        <v>14450</v>
      </c>
      <c r="GQ83" s="29">
        <f t="shared" si="156"/>
        <v>14450</v>
      </c>
      <c r="GR83" s="26">
        <f t="shared" si="157"/>
        <v>0.1</v>
      </c>
      <c r="GS83" s="26">
        <f t="shared" si="158"/>
        <v>0.1</v>
      </c>
      <c r="GT83" s="26">
        <f t="shared" si="159"/>
        <v>0.1</v>
      </c>
      <c r="GU83" s="14">
        <f t="shared" si="160"/>
        <v>2</v>
      </c>
      <c r="GV83" s="14">
        <f t="shared" si="161"/>
        <v>2</v>
      </c>
      <c r="GW83" s="14">
        <f t="shared" si="162"/>
        <v>2</v>
      </c>
      <c r="GX83" s="14">
        <f t="shared" si="163"/>
        <v>7</v>
      </c>
      <c r="GY83" s="14">
        <f t="shared" si="164"/>
        <v>105</v>
      </c>
      <c r="GZ83" s="14">
        <f t="shared" si="165"/>
        <v>175</v>
      </c>
      <c r="HA83">
        <v>79</v>
      </c>
      <c r="HB83" s="14">
        <f t="shared" si="166"/>
        <v>34327107</v>
      </c>
      <c r="HD83" s="14">
        <f t="shared" si="167"/>
        <v>266622</v>
      </c>
      <c r="HE83" s="14">
        <f t="shared" si="168"/>
        <v>122655</v>
      </c>
      <c r="HF83" s="29">
        <f t="shared" si="169"/>
        <v>13440</v>
      </c>
      <c r="HG83" s="29">
        <f t="shared" si="170"/>
        <v>9479</v>
      </c>
      <c r="HH83" s="29">
        <f t="shared" si="171"/>
        <v>10237</v>
      </c>
      <c r="HI83" s="29">
        <f t="shared" si="172"/>
        <v>9555</v>
      </c>
      <c r="HJ83" s="14">
        <f t="shared" si="173"/>
        <v>1.2614000000000001</v>
      </c>
      <c r="HK83" s="14">
        <f t="shared" si="174"/>
        <v>1.2614000000000001</v>
      </c>
      <c r="HL83" s="14">
        <f t="shared" si="175"/>
        <v>70848</v>
      </c>
      <c r="HM83" s="14">
        <f t="shared" si="176"/>
        <v>113765</v>
      </c>
      <c r="HN83" s="26">
        <f t="shared" si="177"/>
        <v>0.39692201108471886</v>
      </c>
      <c r="HO83" s="26">
        <f t="shared" si="178"/>
        <v>0.66111213404529545</v>
      </c>
      <c r="HP83" s="29">
        <f t="shared" si="179"/>
        <v>27168</v>
      </c>
      <c r="HQ83" s="29">
        <f t="shared" si="180"/>
        <v>111904</v>
      </c>
      <c r="HR83" s="29">
        <f t="shared" si="181"/>
        <v>118603</v>
      </c>
      <c r="HS83" s="26">
        <f t="shared" si="182"/>
        <v>0.46148053549409895</v>
      </c>
      <c r="HT83" s="26">
        <f t="shared" si="183"/>
        <v>0.47799453936938519</v>
      </c>
      <c r="HU83" s="26">
        <f t="shared" si="184"/>
        <v>0.47799453936938519</v>
      </c>
      <c r="HV83" s="26">
        <f t="shared" si="185"/>
        <v>6.1480535494098931E-2</v>
      </c>
      <c r="HW83" s="29">
        <f t="shared" si="124"/>
        <v>1.4</v>
      </c>
      <c r="HX83" s="29">
        <f t="shared" si="125"/>
        <v>2.2664224062004581</v>
      </c>
      <c r="HY83" s="29">
        <f t="shared" si="126"/>
        <v>2.2664224062004581</v>
      </c>
      <c r="HZ83" s="29">
        <f t="shared" si="127"/>
        <v>190175.99999999997</v>
      </c>
      <c r="IA83" s="29">
        <f t="shared" si="128"/>
        <v>169081.15529563738</v>
      </c>
      <c r="IB83" s="29">
        <f t="shared" si="129"/>
        <v>134402.24832129647</v>
      </c>
      <c r="IC83" s="29">
        <f t="shared" si="130"/>
        <v>1431343</v>
      </c>
      <c r="ID83" s="14">
        <f t="shared" si="186"/>
        <v>493659.4</v>
      </c>
      <c r="IH83" s="14">
        <v>1</v>
      </c>
      <c r="II83" s="14">
        <v>1</v>
      </c>
      <c r="IJ83" s="14">
        <v>480</v>
      </c>
      <c r="IK83" s="14">
        <v>80</v>
      </c>
      <c r="IL83" s="14">
        <v>60</v>
      </c>
      <c r="IM83" s="23">
        <f t="shared" si="187"/>
        <v>92524255</v>
      </c>
      <c r="IN83" s="23">
        <f t="shared" si="201"/>
        <v>1</v>
      </c>
      <c r="IO83" s="23">
        <f t="shared" si="202"/>
        <v>92524.26</v>
      </c>
      <c r="IP83" s="23">
        <f t="shared" si="203"/>
        <v>114289514</v>
      </c>
      <c r="IQ83" s="23">
        <f t="shared" si="188"/>
        <v>1</v>
      </c>
      <c r="IR83" s="23">
        <f t="shared" si="189"/>
        <v>114289.51</v>
      </c>
      <c r="IS83" s="14">
        <v>1</v>
      </c>
      <c r="IT83" s="14">
        <v>1</v>
      </c>
      <c r="IU83" s="14">
        <v>240</v>
      </c>
      <c r="IV83" s="14">
        <v>40</v>
      </c>
      <c r="IW83" s="14">
        <v>30</v>
      </c>
      <c r="IX83" s="23">
        <f>INT(($HP83*$GI83*IU83*$HW83+$HQ83*$GJ83*$HX83*IV83+$HR83*$GK83*$HY83*IW83)+$IC83*IS83+($HQ83*$GJ83*$HX83*IT83*5*6/1.5+$HR83*$GK83*$HY83*IT83*5*6/2))</f>
        <v>54261401</v>
      </c>
      <c r="IY83" s="23">
        <f t="shared" si="190"/>
        <v>1</v>
      </c>
      <c r="IZ83" s="23">
        <f t="shared" si="191"/>
        <v>54261.4</v>
      </c>
      <c r="JA83" s="23"/>
      <c r="JB83" s="23"/>
      <c r="JC83" s="23"/>
      <c r="JG83">
        <f t="shared" si="131"/>
        <v>1.5584273703011102</v>
      </c>
      <c r="JH83">
        <f t="shared" si="132"/>
        <v>1.9658002848978207</v>
      </c>
      <c r="JJ83" s="14">
        <v>10</v>
      </c>
      <c r="JK83" s="14">
        <v>2</v>
      </c>
      <c r="JL83" s="14">
        <v>1.5</v>
      </c>
      <c r="JM83" s="23">
        <f>INT(($HP83*$GI83*$HW83*JJ83+$HQ83*$GJ83*$HX83*JK83+$HR83*$GK83*$HY83*JL83))</f>
        <v>1837072</v>
      </c>
      <c r="JN83" s="23">
        <f t="shared" si="192"/>
        <v>1</v>
      </c>
      <c r="JO83" s="23">
        <f t="shared" si="193"/>
        <v>1837.07</v>
      </c>
      <c r="JP83" s="14">
        <v>30</v>
      </c>
      <c r="JQ83" s="14">
        <v>6</v>
      </c>
      <c r="JR83" s="14">
        <v>4</v>
      </c>
      <c r="JS83" s="23">
        <f>INT(($HP83*$GI83*$HW83*JP83+$HQ83*$GJ83*$HX83*JQ83+$HR83*$GK83*$HY83*JR83))</f>
        <v>5296173</v>
      </c>
      <c r="JT83" s="23">
        <f t="shared" si="194"/>
        <v>1</v>
      </c>
      <c r="JU83" s="23">
        <f t="shared" si="195"/>
        <v>5296.17</v>
      </c>
      <c r="JW83" s="23">
        <f t="shared" si="196"/>
        <v>7061564</v>
      </c>
      <c r="JX83" s="23">
        <f t="shared" si="197"/>
        <v>1</v>
      </c>
      <c r="JY83" s="23">
        <f t="shared" si="198"/>
        <v>7061.56</v>
      </c>
      <c r="JZ83" s="23">
        <f t="shared" si="204"/>
        <v>2755608</v>
      </c>
      <c r="KA83" s="23">
        <f t="shared" si="199"/>
        <v>1</v>
      </c>
      <c r="KB83" s="23">
        <f t="shared" si="200"/>
        <v>2755.61</v>
      </c>
    </row>
    <row r="84" spans="1:288" ht="16.5" x14ac:dyDescent="0.2">
      <c r="A84">
        <v>49</v>
      </c>
      <c r="B84">
        <v>990</v>
      </c>
      <c r="C84" s="14">
        <f t="shared" si="133"/>
        <v>1</v>
      </c>
      <c r="D84" s="14">
        <v>80</v>
      </c>
      <c r="E84" s="14" t="s">
        <v>760</v>
      </c>
      <c r="F84" s="14">
        <v>270</v>
      </c>
      <c r="G84" s="14">
        <v>270</v>
      </c>
      <c r="H84" s="14">
        <v>270</v>
      </c>
      <c r="I84" s="14">
        <v>270</v>
      </c>
      <c r="J84" s="14">
        <v>6</v>
      </c>
      <c r="K84" s="14">
        <v>6</v>
      </c>
      <c r="L84" s="14">
        <v>6</v>
      </c>
      <c r="M84" s="14">
        <v>3</v>
      </c>
      <c r="N84" s="14">
        <v>3</v>
      </c>
      <c r="O84" s="14">
        <v>3</v>
      </c>
      <c r="P84" s="14">
        <v>6</v>
      </c>
      <c r="Q84" s="14">
        <v>6</v>
      </c>
      <c r="R84" s="14">
        <v>6</v>
      </c>
      <c r="S84" s="14">
        <v>6</v>
      </c>
      <c r="T84" s="14">
        <v>6</v>
      </c>
      <c r="U84" s="14">
        <v>6</v>
      </c>
      <c r="V84" s="14">
        <v>6</v>
      </c>
      <c r="W84" s="14">
        <v>6</v>
      </c>
      <c r="X84" s="14">
        <v>270</v>
      </c>
      <c r="Y84" s="14">
        <v>270</v>
      </c>
      <c r="Z84" s="14">
        <v>270</v>
      </c>
      <c r="AA84" s="14">
        <v>270</v>
      </c>
      <c r="AB84" s="14">
        <v>270</v>
      </c>
      <c r="AC84" s="14">
        <v>270</v>
      </c>
      <c r="AD84" s="14">
        <v>270</v>
      </c>
      <c r="AE84" s="14">
        <v>270</v>
      </c>
      <c r="AF84" s="14">
        <v>36</v>
      </c>
      <c r="AG84" s="14">
        <v>36</v>
      </c>
      <c r="AH84" s="14">
        <v>36</v>
      </c>
      <c r="AI84" s="14">
        <v>36</v>
      </c>
      <c r="AJ84" s="14">
        <v>36</v>
      </c>
      <c r="AK84" s="14">
        <v>36</v>
      </c>
      <c r="AL84" s="14">
        <v>36</v>
      </c>
      <c r="AM84" s="14">
        <v>36</v>
      </c>
      <c r="AN84" s="14">
        <v>3</v>
      </c>
      <c r="AO84" s="14">
        <v>4</v>
      </c>
      <c r="AP84" s="14">
        <v>4</v>
      </c>
      <c r="AQ84" s="14">
        <v>4</v>
      </c>
      <c r="AR84" s="14">
        <v>4</v>
      </c>
      <c r="AS84" s="14">
        <v>0</v>
      </c>
      <c r="AT84" s="14">
        <v>0</v>
      </c>
      <c r="AU84" s="14">
        <v>0</v>
      </c>
      <c r="AV84" s="14">
        <v>0</v>
      </c>
      <c r="AW84" s="14">
        <v>2</v>
      </c>
      <c r="AX84" s="14">
        <v>2</v>
      </c>
      <c r="AY84" s="14">
        <v>0</v>
      </c>
      <c r="AZ84" s="14">
        <v>0</v>
      </c>
      <c r="BA84" s="14">
        <v>14</v>
      </c>
      <c r="BF84" s="14">
        <f>ROUND((INDEX(新战舰养成!S$6:S$18,通天塔!$J84+1)+INDEX(新战舰养成!D$6:D$18,通天塔!$J84+1)*(通天塔!$G84-1))*INDEX(战舰突破!$D$6:$D$18,通天塔!$M84+1),0)</f>
        <v>44704</v>
      </c>
      <c r="BG84" s="14">
        <f>ROUND((INDEX(新战舰养成!T$6:T$18,通天塔!$J84+1)+INDEX(新战舰养成!E$6:E$18,通天塔!$J84+1)*(通天塔!$G84-1))*INDEX(战舰突破!$D$6:$D$18,通天塔!$M84+1),0)</f>
        <v>357557</v>
      </c>
      <c r="BH84" s="14">
        <f>ROUND((INDEX(新战舰养成!U$6:U$18,通天塔!$J84+1)+INDEX(新战舰养成!F$6:F$18,通天塔!$J84+1)*(通天塔!$G84-1))*INDEX(战舰突破!$D$6:$D$18,通天塔!$M84+1),0)</f>
        <v>22455</v>
      </c>
      <c r="BI84" s="14">
        <f>ROUND((INDEX(新战舰养成!V$6:V$18,通天塔!$J84+1)+INDEX(新战舰养成!G$6:G$18,通天塔!$J84+1)*(通天塔!$G84-1))*INDEX(战舰突破!$D$6:$D$18,通天塔!$M84+1),0)</f>
        <v>390</v>
      </c>
      <c r="BJ84" s="14">
        <f>ROUND((INDEX(新战舰养成!W$6:W$18,通天塔!$J84+1)+INDEX(新战舰养成!H$6:H$18,通天塔!$J84+1)*(通天塔!$G84-1))*INDEX(战舰突破!$D$6:$D$18,通天塔!$M84+1),0)</f>
        <v>5</v>
      </c>
      <c r="BL84" s="14">
        <f>IF($H84&gt;0,ROUND((INDEX(新战舰养成!X$6:X$18,通天塔!$K84+1)+INDEX(新战舰养成!I$6:I$18,通天塔!$K84+1)*(通天塔!$H84-1))*INDEX(战舰突破!$D$6:$D$18,通天塔!$N84+1),0),0)</f>
        <v>45068</v>
      </c>
      <c r="BM84" s="14">
        <f>IF($H84&gt;0,ROUND((INDEX(新战舰养成!Y$6:Y$18,通天塔!$K84+1)+INDEX(新战舰养成!J$6:J$18,通天塔!$K84+1)*(通天塔!$H84-1))*INDEX(战舰突破!$D$6:$D$18,通天塔!$N84+1),0),0)</f>
        <v>0</v>
      </c>
      <c r="BN84" s="14">
        <f>IF($H84&gt;0,ROUND((INDEX(新战舰养成!Z$6:Z$18,通天塔!$K84+1)+INDEX(新战舰养成!K$6:K$18,通天塔!$K84+1)*(通天塔!$H84-1))*INDEX(战舰突破!$D$6:$D$18,通天塔!$N84+1),0),0)</f>
        <v>0</v>
      </c>
      <c r="BO84" s="14">
        <f>IF($H84&gt;0,ROUND((INDEX(新战舰养成!AA$6:AA$18,通天塔!$K84+1)+INDEX(新战舰养成!L$6:L$18,通天塔!$K84+1)*(通天塔!$H84-1))*INDEX(战舰突破!$D$6:$D$18,通天塔!$N84+1),0),0)</f>
        <v>447044</v>
      </c>
      <c r="BP84" s="14">
        <f>IF($H84&gt;0,ROUND((INDEX(新战舰养成!AB$6:AB$18,通天塔!$K84+1)+INDEX(新战舰养成!M$6:M$18,通天塔!$K84+1)*(通天塔!$H84-1))*INDEX(战舰突破!$D$6:$D$18,通天塔!$N84+1),0),0)</f>
        <v>8845</v>
      </c>
      <c r="BR84" s="14">
        <f>IF($I84&gt;0,ROUND((INDEX(新战舰养成!AC$6:AC$18,通天塔!$L84+1)+INDEX(新战舰养成!I$6:I$18,通天塔!$L84+1)*(通天塔!$I84-1))*INDEX(战舰突破!$D$6:$D$18,通天塔!$O84+1),0),0)</f>
        <v>45458</v>
      </c>
      <c r="BS84" s="14">
        <f>IF($I84&gt;0,ROUND((INDEX(新战舰养成!AD$6:AD$18,通天塔!$L84+1)+INDEX(新战舰养成!J$6:J$18,通天塔!$L84+1)*(通天塔!$I84-1))*INDEX(战舰突破!$D$6:$D$18,通天塔!$O84+1),0),0)</f>
        <v>0</v>
      </c>
      <c r="BT84" s="14">
        <f>IF($I84&gt;0,ROUND((INDEX(新战舰养成!AE$6:AE$18,通天塔!$L84+1)+INDEX(新战舰养成!K$6:K$18,通天塔!$L84+1)*(通天塔!$I84-1))*INDEX(战舰突破!$D$6:$D$18,通天塔!$O84+1),0),0)</f>
        <v>0</v>
      </c>
      <c r="BU84" s="14">
        <f>IF($I84&gt;0,ROUND((INDEX(新战舰养成!AF$6:AF$18,通天塔!$L84+1)+INDEX(新战舰养成!L$6:L$18,通天塔!$L84+1)*(通天塔!$I84-1))*INDEX(战舰突破!$D$6:$D$18,通天塔!$O84+1),0),0)</f>
        <v>311077</v>
      </c>
      <c r="BV84" s="14">
        <f>IF($I84&gt;0,ROUND((INDEX(新战舰养成!AG$6:AG$18,通天塔!$L84+1)+INDEX(新战舰养成!M$6:M$18,通天塔!$L84+1)*(通天塔!$I84-1))*INDEX(战舰突破!$D$6:$D$18,通天塔!$O84+1),0),0)</f>
        <v>11853</v>
      </c>
      <c r="BY84" s="14">
        <f>(INDEX(装备数值!$C$13:$G$116,通天塔!$P84*8+1,BY$2)+INDEX(装备数值!$C$13:$G$116,通天塔!$Q84*8+2,BY$2)+INDEX(装备数值!$C$13:$G$116,通天塔!$S84*8+3,BY$2)+INDEX(装备数值!$C$13:$G$116,通天塔!$R84*8+4,BY$2)+INDEX(装备数值!$C$13:$G$116,通天塔!$T84*8+5,BY$2)+INDEX(装备数值!$C$13:$G$116,通天塔!$U84*8+6,BY$2)+INDEX(装备数值!$C$13:$G$116,通天塔!$V84*8+7,BY$2)+INDEX(装备数值!$C$13:$G$116,通天塔!$W84*8+8,BY$2))</f>
        <v>18000</v>
      </c>
      <c r="BZ84" s="14">
        <f>(INDEX(装备数值!$C$13:$G$116,通天塔!$P84*8+1,BZ$2)+INDEX(装备数值!$C$13:$G$116,通天塔!$Q84*8+2,BZ$2)+INDEX(装备数值!$C$13:$G$116,通天塔!$S84*8+3,BZ$2)+INDEX(装备数值!$C$13:$G$116,通天塔!$R84*8+4,BZ$2)+INDEX(装备数值!$C$13:$G$116,通天塔!$T84*8+5,BZ$2)+INDEX(装备数值!$C$13:$G$116,通天塔!$U84*8+6,BZ$2)+INDEX(装备数值!$C$13:$G$116,通天塔!$V84*8+7,BZ$2)+INDEX(装备数值!$C$13:$G$116,通天塔!$W84*8+8,BZ$2))</f>
        <v>135000</v>
      </c>
      <c r="CA84" s="14">
        <f>(INDEX(装备数值!$C$13:$G$116,通天塔!$P84*8+1,CA$2)+INDEX(装备数值!$C$13:$G$116,通天塔!$Q84*8+2,CA$2)+INDEX(装备数值!$C$13:$G$116,通天塔!$S84*8+3,CA$2)+INDEX(装备数值!$C$13:$G$116,通天塔!$R84*8+4,CA$2)+INDEX(装备数值!$C$13:$G$116,通天塔!$T84*8+5,CA$2)+INDEX(装备数值!$C$13:$G$116,通天塔!$U84*8+6,CA$2)+INDEX(装备数值!$C$13:$G$116,通天塔!$V84*8+7,CA$2)+INDEX(装备数值!$C$13:$G$116,通天塔!$W84*8+8,CA$2))</f>
        <v>9000</v>
      </c>
      <c r="CB84" s="14">
        <f>(INDEX(装备数值!$C$13:$G$116,通天塔!$P84*8+1,CB$2)+INDEX(装备数值!$C$13:$G$116,通天塔!$Q84*8+2,CB$2)+INDEX(装备数值!$C$13:$G$116,通天塔!$S84*8+3,CB$2)+INDEX(装备数值!$C$13:$G$116,通天塔!$R84*8+4,CB$2)+INDEX(装备数值!$C$13:$G$116,通天塔!$T84*8+5,CB$2)+INDEX(装备数值!$C$13:$G$116,通天塔!$U84*8+6,CB$2)+INDEX(装备数值!$C$13:$G$116,通天塔!$V84*8+7,CB$2)+INDEX(装备数值!$C$13:$G$116,通天塔!$W84*8+8,CB$2))</f>
        <v>180000</v>
      </c>
      <c r="CC84" s="14">
        <f>(INDEX(装备数值!$C$13:$G$116,通天塔!$P84*8+1,CC$2)+INDEX(装备数值!$C$13:$G$116,通天塔!$Q84*8+2,CC$2)+INDEX(装备数值!$C$13:$G$116,通天塔!$S84*8+3,CC$2)+INDEX(装备数值!$C$13:$G$116,通天塔!$R84*8+4,CC$2)+INDEX(装备数值!$C$13:$G$116,通天塔!$T84*8+5,CC$2)+INDEX(装备数值!$C$13:$G$116,通天塔!$U84*8+6,CC$2)+INDEX(装备数值!$C$13:$G$116,通天塔!$V84*8+7,CC$2)+INDEX(装备数值!$C$13:$G$116,通天塔!$W84*8+8,CC$2))</f>
        <v>3400</v>
      </c>
      <c r="CF84" s="14">
        <f>INDEX(装备数值!$I$13:$M$116,通天塔!$P84*8+1,CF$2)*$X84+INDEX(装备数值!$I$13:$M$116,通天塔!$Q84*8+2,CF$2)*$Y84+INDEX(装备数值!$I$13:$M$116,通天塔!$S84*8+3,CF$2)*$Z84+INDEX(装备数值!$I$13:$M$116,通天塔!$R84*8+4,CF$2)*$AA84+INDEX(装备数值!$I$13:$M$116,通天塔!$T84*8+5,CF$2)*$AB84+INDEX(装备数值!$I$13:$M$116,通天塔!$U84*8+6,CF$2)*$AC84+INDEX(装备数值!$I$13:$M$116,通天塔!$V84*8+7,CF$2)*$AD84+INDEX(装备数值!$I$13:$M$116,通天塔!$W84*8+8,CF$2)*$AE84</f>
        <v>48600</v>
      </c>
      <c r="CG84" s="14">
        <f>INDEX(装备数值!$I$13:$M$116,通天塔!$P84*8+1,CG$2)*$X84+INDEX(装备数值!$I$13:$M$116,通天塔!$Q84*8+2,CG$2)*$Y84+INDEX(装备数值!$I$13:$M$116,通天塔!$S84*8+3,CG$2)*$Z84+INDEX(装备数值!$I$13:$M$116,通天塔!$R84*8+4,CG$2)*$AA84+INDEX(装备数值!$I$13:$M$116,通天塔!$T84*8+5,CG$2)*$AB84+INDEX(装备数值!$I$13:$M$116,通天塔!$U84*8+6,CG$2)*$AC84+INDEX(装备数值!$I$13:$M$116,通天塔!$V84*8+7,CG$2)*$AD84+INDEX(装备数值!$I$13:$M$116,通天塔!$W84*8+8,CG$2)*$AE84</f>
        <v>364500</v>
      </c>
      <c r="CH84" s="14">
        <f>INDEX(装备数值!$I$13:$M$116,通天塔!$P84*8+1,CH$2)*$X84+INDEX(装备数值!$I$13:$M$116,通天塔!$Q84*8+2,CH$2)*$Y84+INDEX(装备数值!$I$13:$M$116,通天塔!$S84*8+3,CH$2)*$Z84+INDEX(装备数值!$I$13:$M$116,通天塔!$R84*8+4,CH$2)*$AA84+INDEX(装备数值!$I$13:$M$116,通天塔!$T84*8+5,CH$2)*$AB84+INDEX(装备数值!$I$13:$M$116,通天塔!$U84*8+6,CH$2)*$AC84+INDEX(装备数值!$I$13:$M$116,通天塔!$V84*8+7,CH$2)*$AD84+INDEX(装备数值!$I$13:$M$116,通天塔!$W84*8+8,CH$2)*$AE84</f>
        <v>24300</v>
      </c>
      <c r="CI84" s="14">
        <f>INDEX(装备数值!$I$13:$M$116,通天塔!$P84*8+1,CI$2)*$X84+INDEX(装备数值!$I$13:$M$116,通天塔!$Q84*8+2,CI$2)*$Y84+INDEX(装备数值!$I$13:$M$116,通天塔!$S84*8+3,CI$2)*$Z84+INDEX(装备数值!$I$13:$M$116,通天塔!$R84*8+4,CI$2)*$AA84+INDEX(装备数值!$I$13:$M$116,通天塔!$T84*8+5,CI$2)*$AB84+INDEX(装备数值!$I$13:$M$116,通天塔!$U84*8+6,CI$2)*$AC84+INDEX(装备数值!$I$13:$M$116,通天塔!$V84*8+7,CI$2)*$AD84+INDEX(装备数值!$I$13:$M$116,通天塔!$W84*8+8,CI$2)*$AE84</f>
        <v>486000</v>
      </c>
      <c r="CJ84" s="14">
        <f>INDEX(装备数值!$I$13:$M$116,通天塔!$P84*8+1,CJ$2)*$X84+INDEX(装备数值!$I$13:$M$116,通天塔!$Q84*8+2,CJ$2)*$Y84+INDEX(装备数值!$I$13:$M$116,通天塔!$S84*8+3,CJ$2)*$Z84+INDEX(装备数值!$I$13:$M$116,通天塔!$R84*8+4,CJ$2)*$AA84+INDEX(装备数值!$I$13:$M$116,通天塔!$T84*8+5,CJ$2)*$AB84+INDEX(装备数值!$I$13:$M$116,通天塔!$U84*8+6,CJ$2)*$AC84+INDEX(装备数值!$I$13:$M$116,通天塔!$V84*8+7,CJ$2)*$AD84+INDEX(装备数值!$I$13:$M$116,通天塔!$W84*8+8,CJ$2)*$AE84</f>
        <v>9180</v>
      </c>
      <c r="CM84" s="14">
        <f>INDEX(装备数值!$X$13:$AH$116,$P84*8+1,CM$2)*$AF84+INDEX(装备数值!$X$13:$AH$116,$Q84*8+2,CM$2)*$AG84+INDEX(装备数值!$X$13:$AH$116,$S84*8+3,CM$2)*$AH84+INDEX(装备数值!$X$13:$AH$116,$R84*8+4,CM$2)*$AI84+INDEX(装备数值!$X$13:$AH$116,$T84*8+5,CM$2)*$AJ84+INDEX(装备数值!$X$13:$AH$116,$U84*8+6,CM$2)*$AK84+INDEX(装备数值!$X$13:$AH$116,$V84*8+7,CM$2)*$AL84+INDEX(装备数值!$X$13:$AH$116,$W84*8+8,CM$2)*$AM84</f>
        <v>18000</v>
      </c>
      <c r="CN84" s="14">
        <f>INDEX(装备数值!$X$13:$AH$116,$P84*8+1,CN$2)*$AF84+INDEX(装备数值!$X$13:$AH$116,$Q84*8+2,CN$2)*$AG84+INDEX(装备数值!$X$13:$AH$116,$S84*8+3,CN$2)*$AH84+INDEX(装备数值!$X$13:$AH$116,$R84*8+4,CN$2)*$AI84+INDEX(装备数值!$X$13:$AH$116,$T84*8+5,CN$2)*$AJ84+INDEX(装备数值!$X$13:$AH$116,$U84*8+6,CN$2)*$AK84+INDEX(装备数值!$X$13:$AH$116,$V84*8+7,CN$2)*$AL84+INDEX(装备数值!$X$13:$AH$116,$W84*8+8,CN$2)*$AM84</f>
        <v>135000</v>
      </c>
      <c r="CO84" s="14">
        <f>INDEX(装备数值!$X$13:$AH$116,$P84*8+1,CO$2)*$AF84+INDEX(装备数值!$X$13:$AH$116,$Q84*8+2,CO$2)*$AG84+INDEX(装备数值!$X$13:$AH$116,$S84*8+3,CO$2)*$AH84+INDEX(装备数值!$X$13:$AH$116,$R84*8+4,CO$2)*$AI84+INDEX(装备数值!$X$13:$AH$116,$T84*8+5,CO$2)*$AJ84+INDEX(装备数值!$X$13:$AH$116,$U84*8+6,CO$2)*$AK84+INDEX(装备数值!$X$13:$AH$116,$V84*8+7,CO$2)*$AL84+INDEX(装备数值!$X$13:$AH$116,$W84*8+8,CO$2)*$AM84</f>
        <v>9000</v>
      </c>
      <c r="CP84" s="14">
        <f>INDEX(装备数值!$X$13:$AH$116,$P84*8+1,CP$2)*$AF84+INDEX(装备数值!$X$13:$AH$116,$Q84*8+2,CP$2)*$AG84+INDEX(装备数值!$X$13:$AH$116,$S84*8+3,CP$2)*$AH84+INDEX(装备数值!$X$13:$AH$116,$R84*8+4,CP$2)*$AI84+INDEX(装备数值!$X$13:$AH$116,$T84*8+5,CP$2)*$AJ84+INDEX(装备数值!$X$13:$AH$116,$U84*8+6,CP$2)*$AK84+INDEX(装备数值!$X$13:$AH$116,$V84*8+7,CP$2)*$AL84+INDEX(装备数值!$X$13:$AH$116,$W84*8+8,CP$2)*$AM84</f>
        <v>180000</v>
      </c>
      <c r="CQ84" s="14">
        <f>INDEX(装备数值!$X$13:$AH$116,$P84*8+1,CQ$2)*$AF84+INDEX(装备数值!$X$13:$AH$116,$Q84*8+2,CQ$2)*$AG84+INDEX(装备数值!$X$13:$AH$116,$S84*8+3,CQ$2)*$AH84+INDEX(装备数值!$X$13:$AH$116,$R84*8+4,CQ$2)*$AI84+INDEX(装备数值!$X$13:$AH$116,$T84*8+5,CQ$2)*$AJ84+INDEX(装备数值!$X$13:$AH$116,$U84*8+6,CQ$2)*$AK84+INDEX(装备数值!$X$13:$AH$116,$V84*8+7,CQ$2)*$AL84+INDEX(装备数值!$X$13:$AH$116,$W84*8+8,CQ$2)*$AM84</f>
        <v>3600</v>
      </c>
      <c r="CR84" s="14">
        <f>INDEX(装备数值!$X$13:$AH$116,$P84*8+1,CR$2)*$AF84+INDEX(装备数值!$X$13:$AH$116,$Q84*8+2,CR$2)*$AG84+INDEX(装备数值!$X$13:$AH$116,$S84*8+3,CR$2)*$AH84+INDEX(装备数值!$X$13:$AH$116,$R84*8+4,CR$2)*$AI84+INDEX(装备数值!$X$13:$AH$116,$T84*8+5,CR$2)*$AJ84+INDEX(装备数值!$X$13:$AH$116,$U84*8+6,CR$2)*$AK84+INDEX(装备数值!$X$13:$AH$116,$V84*8+7,CR$2)*$AL84+INDEX(装备数值!$X$13:$AH$116,$W84*8+8,CR$2)*$AM84</f>
        <v>13500</v>
      </c>
      <c r="CS84" s="14">
        <f>INDEX(装备数值!$X$13:$AH$116,$P84*8+1,CS$2)*$AF84+INDEX(装备数值!$X$13:$AH$116,$Q84*8+2,CS$2)*$AG84+INDEX(装备数值!$X$13:$AH$116,$S84*8+3,CS$2)*$AH84+INDEX(装备数值!$X$13:$AH$116,$R84*8+4,CS$2)*$AI84+INDEX(装备数值!$X$13:$AH$116,$T84*8+5,CS$2)*$AJ84+INDEX(装备数值!$X$13:$AH$116,$U84*8+6,CS$2)*$AK84+INDEX(装备数值!$X$13:$AH$116,$V84*8+7,CS$2)*$AL84+INDEX(装备数值!$X$13:$AH$116,$W84*8+8,CS$2)*$AM84</f>
        <v>13500</v>
      </c>
      <c r="CT84" s="14">
        <f>INDEX(装备数值!$X$13:$AH$116,$P84*8+1,CT$2)*$AF84+INDEX(装备数值!$X$13:$AH$116,$Q84*8+2,CT$2)*$AG84+INDEX(装备数值!$X$13:$AH$116,$S84*8+3,CT$2)*$AH84+INDEX(装备数值!$X$13:$AH$116,$R84*8+4,CT$2)*$AI84+INDEX(装备数值!$X$13:$AH$116,$T84*8+5,CT$2)*$AJ84+INDEX(装备数值!$X$13:$AH$116,$U84*8+6,CT$2)*$AK84+INDEX(装备数值!$X$13:$AH$116,$V84*8+7,CT$2)*$AL84+INDEX(装备数值!$X$13:$AH$116,$W84*8+8,CT$2)*$AM84</f>
        <v>13500</v>
      </c>
      <c r="CU84" s="14">
        <f>INDEX(装备数值!$X$13:$AH$116,$P84*8+1,CU$2)*$AF84+INDEX(装备数值!$X$13:$AH$116,$Q84*8+2,CU$2)*$AG84+INDEX(装备数值!$X$13:$AH$116,$S84*8+3,CU$2)*$AH84+INDEX(装备数值!$X$13:$AH$116,$R84*8+4,CU$2)*$AI84+INDEX(装备数值!$X$13:$AH$116,$T84*8+5,CU$2)*$AJ84+INDEX(装备数值!$X$13:$AH$116,$U84*8+6,CU$2)*$AK84+INDEX(装备数值!$X$13:$AH$116,$V84*8+7,CU$2)*$AL84+INDEX(装备数值!$X$13:$AH$116,$W84*8+8,CU$2)*$AM84</f>
        <v>13500</v>
      </c>
      <c r="CV84" s="14">
        <f>INDEX(装备数值!$X$13:$AH$116,$P84*8+1,CV$2)*$AF84+INDEX(装备数值!$X$13:$AH$116,$Q84*8+2,CV$2)*$AG84+INDEX(装备数值!$X$13:$AH$116,$S84*8+3,CV$2)*$AH84+INDEX(装备数值!$X$13:$AH$116,$R84*8+4,CV$2)*$AI84+INDEX(装备数值!$X$13:$AH$116,$T84*8+5,CV$2)*$AJ84+INDEX(装备数值!$X$13:$AH$116,$U84*8+6,CV$2)*$AK84+INDEX(装备数值!$X$13:$AH$116,$V84*8+7,CV$2)*$AL84+INDEX(装备数值!$X$13:$AH$116,$W84*8+8,CV$2)*$AM84</f>
        <v>36</v>
      </c>
      <c r="CW84" s="14">
        <f>INDEX(装备数值!$X$13:$AH$116,$P84*8+1,CW$2)*$AF84+INDEX(装备数值!$X$13:$AH$116,$Q84*8+2,CW$2)*$AG84+INDEX(装备数值!$X$13:$AH$116,$S84*8+3,CW$2)*$AH84+INDEX(装备数值!$X$13:$AH$116,$R84*8+4,CW$2)*$AI84+INDEX(装备数值!$X$13:$AH$116,$T84*8+5,CW$2)*$AJ84+INDEX(装备数值!$X$13:$AH$116,$U84*8+6,CW$2)*$AK84+INDEX(装备数值!$X$13:$AH$116,$V84*8+7,CW$2)*$AL84+INDEX(装备数值!$X$13:$AH$116,$W84*8+8,CW$2)*$AM84</f>
        <v>36</v>
      </c>
      <c r="CY84" s="14">
        <f>INDEX(装备数值!$AN$17:$AN$117,MATCH(MIN($X84:$AE84),装备数值!$AO$17:$AO$117,1))</f>
        <v>27</v>
      </c>
      <c r="CZ84" s="14">
        <f>IF(COUNTIF($P84:$W84,"&gt;"&amp;0)=8,INDEX(装备数值!AR$17:AR$117,$CY84+1),0)</f>
        <v>8046</v>
      </c>
      <c r="DA84" s="14">
        <f>IF(COUNTIF($P84:$W84,"&gt;"&amp;0)=8,INDEX(装备数值!AS$17:AS$117,$CY84+1),0)</f>
        <v>60750</v>
      </c>
      <c r="DB84" s="14">
        <f>IF(COUNTIF($P84:$W84,"&gt;"&amp;0)=8,INDEX(装备数值!AT$17:AT$117,$CY84+1),0)</f>
        <v>3996</v>
      </c>
      <c r="DC84" s="14">
        <f>IF(COUNTIF($P84:$W84,"&gt;"&amp;0)=8,INDEX(装备数值!AU$17:AU$117,$CY84+1),0)</f>
        <v>81000</v>
      </c>
      <c r="DD84" s="14">
        <f>IF(COUNTIF($P84:$W84,"&gt;"&amp;0)=8,INDEX(装备数值!AV$17:AV$117,$CY84+1),0)</f>
        <v>1620</v>
      </c>
      <c r="DF84" s="14">
        <f>INDEX(装备数值!$AY$17:$AY$77,MATCH(MIN($AF84:$AM84),装备数值!$AZ$17:$AZ$77,1))</f>
        <v>18</v>
      </c>
      <c r="DG84" s="26">
        <f>INDEX(装备数值!BA$17:BA$77,通天塔!DF84+1)</f>
        <v>0.21</v>
      </c>
      <c r="DH84" s="26">
        <f>INDEX(装备数值!BA$17:BA$77,通天塔!DF84+1)</f>
        <v>0.21</v>
      </c>
      <c r="DJ84" s="14">
        <f t="shared" si="134"/>
        <v>23</v>
      </c>
      <c r="DK84" s="14">
        <f>VLOOKUP(DJ84,军阶与晶片数值!$W$6:$X$27,2)</f>
        <v>5</v>
      </c>
      <c r="DL84" s="14">
        <f>INDEX(军阶与晶片数值!Y$6:Y$27,$DK84+1)</f>
        <v>500</v>
      </c>
      <c r="DM84" s="14">
        <f>INDEX(军阶与晶片数值!Z$6:Z$27,$DK84+1)</f>
        <v>500</v>
      </c>
      <c r="DN84" s="14">
        <f>INDEX(军阶与晶片数值!AA$6:AA$27,$DK84+1)</f>
        <v>500</v>
      </c>
      <c r="DO84" s="14">
        <f>INDEX(军阶与晶片数值!AB$6:AB$27,$DK84+1)</f>
        <v>500</v>
      </c>
      <c r="DP84" s="29">
        <f>INDEX(军阶与晶片数值!AC$6:AC$27,$DK84+1)</f>
        <v>30</v>
      </c>
      <c r="DQ84" s="29">
        <f>INDEX(军阶与晶片数值!AD$6:AD$27,$DK84+1)</f>
        <v>15</v>
      </c>
      <c r="DS84" s="26">
        <f>INDEX(军阶与晶片数值!I$6:I$16,AN84+1)</f>
        <v>6.5000000000000002E-2</v>
      </c>
      <c r="DT84" s="26">
        <f>INDEX(军阶与晶片数值!M$6:M$16,AO84+1)</f>
        <v>0.15</v>
      </c>
      <c r="DU84" s="26">
        <f>INDEX(军阶与晶片数值!J$6:J$16,AP84+1)</f>
        <v>0.15</v>
      </c>
      <c r="DV84" s="26">
        <f>INDEX(军阶与晶片数值!K$6:K$16,AQ84+1)</f>
        <v>0.3</v>
      </c>
      <c r="DW84" s="26">
        <f>INDEX(军阶与晶片数值!L$6:L$16,AR84+1)</f>
        <v>0.3</v>
      </c>
      <c r="DX84" s="28">
        <f>INDEX(军阶与晶片数值!N$6:N$16,AS84+1)</f>
        <v>0</v>
      </c>
      <c r="DY84" s="28">
        <f>INDEX(军阶与晶片数值!O$6:O$16,AT84+1)</f>
        <v>0</v>
      </c>
      <c r="DZ84" s="28">
        <f>INDEX(军阶与晶片数值!P$6:P$16,AU84+1)</f>
        <v>0</v>
      </c>
      <c r="EA84" s="28">
        <f>INDEX(军阶与晶片数值!Q$6:Q$16,AV84+1)</f>
        <v>0</v>
      </c>
      <c r="EB84" s="26">
        <f>INDEX(军阶与晶片数值!R$6:R$16,AW84+1)</f>
        <v>0.06</v>
      </c>
      <c r="EC84" s="26">
        <f>INDEX(军阶与晶片数值!S$6:S$16,AX84+1)</f>
        <v>0.06</v>
      </c>
      <c r="ED84" s="26">
        <f>INDEX(军阶与晶片数值!T$6:T$16,AY84+1)</f>
        <v>0</v>
      </c>
      <c r="EE84" s="26">
        <f>INDEX(军阶与晶片数值!U$6:U$16,AZ84+1)</f>
        <v>0</v>
      </c>
      <c r="EG84" s="26">
        <f>INDEX(军阶与晶片数值!$C$6:$C$36,通天塔!$BA84+1)</f>
        <v>0.7</v>
      </c>
      <c r="EH84" s="26">
        <f>INDEX(军阶与晶片数值!$C$6:$C$36,通天塔!$BA84+1)</f>
        <v>0.7</v>
      </c>
      <c r="EI84" s="26">
        <f>INDEX(军阶与晶片数值!$C$6:$C$36,通天塔!$BA84+1)</f>
        <v>0.7</v>
      </c>
      <c r="EJ84" s="26">
        <f>INDEX(军阶与晶片数值!$C$6:$C$36,通天塔!$BA84+1)</f>
        <v>0.7</v>
      </c>
      <c r="EK84" s="26">
        <f>INDEX(军阶与晶片数值!$C$6:$C$36,通天塔!$BA84+1)</f>
        <v>0.7</v>
      </c>
      <c r="EM84" s="14">
        <f>INDEX(战舰突破!$H$6:$H$18,通天塔!$J84+1)+INDEX(战舰突破!$H$23:$H$35,通天塔!$K84+1)+INDEX(战舰突破!$H$40:$H$52,通天塔!$L84+1)</f>
        <v>200</v>
      </c>
      <c r="EN84" s="14">
        <f>INDEX(战舰突破!$I$6:$I$18,通天塔!$J84+1)+INDEX(战舰突破!$I$23:$I$35,通天塔!$K84+1)+INDEX(战舰突破!$I$40:$I$52,通天塔!$L84+1)</f>
        <v>200</v>
      </c>
      <c r="EO84" s="14">
        <f>INDEX(战舰突破!$J$6:$J$18,通天塔!$J84+1)+INDEX(战舰突破!$J$23:$J$35,通天塔!$K84+1)+INDEX(战舰突破!$J$40:$J$52,通天塔!$L84+1)</f>
        <v>0</v>
      </c>
      <c r="EP84" s="14">
        <f>INDEX(战舰突破!$K$6:$K$18,通天塔!$J84+1)+INDEX(战舰突破!$K$23:$K$35,通天塔!$K84+1)+INDEX(战舰突破!$K$40:$K$52,通天塔!$L84+1)</f>
        <v>0</v>
      </c>
      <c r="EQ84" s="14">
        <f>INDEX(战舰突破!$L$6:$L$18,通天塔!$J84+1)+INDEX(战舰突破!$L$23:$L$35,通天塔!$K84+1)+INDEX(战舰突破!$L$40:$L$52,通天塔!$L84+1)</f>
        <v>200</v>
      </c>
      <c r="ER84" s="18">
        <f>INDEX(战舰突破!$N$6:$N$18,通天塔!$J84+1)+INDEX(战舰突破!$N$23:$N$35,通天塔!$K84+1)+INDEX(战舰突破!$N$40:$N$52,通天塔!$L84+1)</f>
        <v>0</v>
      </c>
      <c r="ES84" s="18">
        <f>INDEX(战舰突破!$O$6:$O$18,通天塔!$J84+1)+INDEX(战舰突破!$O$23:$O$35,通天塔!$K84+1)+INDEX(战舰突破!$O$40:$O$52,通天塔!$L84+1)</f>
        <v>0.6</v>
      </c>
      <c r="ET84" s="18">
        <f>INDEX(战舰突破!$P$6:$P$18,通天塔!$J84+1)+INDEX(战舰突破!$P$23:$P$35,通天塔!$K84+1)+INDEX(战舰突破!$P$40:$P$52,通天塔!$L84+1)</f>
        <v>0</v>
      </c>
      <c r="EU84" s="18">
        <f>INDEX(战舰突破!$Q$6:$Q$18,通天塔!$J84+1)+INDEX(战舰突破!$Q$23:$Q$35,通天塔!$K84+1)+INDEX(战舰突破!$Q$40:$Q$52,通天塔!$L84+1)</f>
        <v>0.3</v>
      </c>
      <c r="EV84" s="18">
        <f>INDEX(战舰突破!$R$6:$R$18,通天塔!$J84+1)+INDEX(战舰突破!$R$23:$R$35,通天塔!$K84+1)+INDEX(战舰突破!$R$40:$R$52,通天塔!$L84+1)</f>
        <v>0</v>
      </c>
      <c r="EW84" s="18">
        <f>INDEX(战舰突破!$M$6:$M$18,通天塔!$J84+1)+INDEX(战舰突破!$M$23:$M$35,通天塔!$K84+1)+INDEX(战舰突破!$M$40:$M$52,通天塔!$L84+1)</f>
        <v>0.2</v>
      </c>
      <c r="EX84" s="22">
        <f>INDEX(战舰突破!$W$6:$W$18,通天塔!$J84+1)+INDEX(战舰突破!$W$23:$W$35,通天塔!$K84+1)+INDEX(战舰突破!$W$40:$W$52,通天塔!$L84+1)</f>
        <v>0.5</v>
      </c>
      <c r="FA84" s="14">
        <f>INDEX(战舰突破!$S$6:$S$18,通天塔!$J84+1)</f>
        <v>0</v>
      </c>
      <c r="FB84" s="14">
        <f>INDEX(战舰突破!$T$6:$T$18,通天塔!$J84+1)</f>
        <v>0.5</v>
      </c>
      <c r="FC84" s="14">
        <f>INDEX(战舰突破!$U$6:$U$18,通天塔!$J84+1)</f>
        <v>0.1</v>
      </c>
      <c r="FD84" s="14">
        <f>INDEX(战舰突破!$V$6:$V$18,通天塔!$J84+1)</f>
        <v>0</v>
      </c>
      <c r="FE84" s="14">
        <f>INDEX(战舰突破!$X$6:$X$18,通天塔!$J84+1)</f>
        <v>7</v>
      </c>
      <c r="FG84" s="14">
        <f>INDEX(战舰突破!$S$23:$S$35,通天塔!$J84+1)</f>
        <v>0.6</v>
      </c>
      <c r="FH84" s="14">
        <f>INDEX(战舰突破!$T$23:$T$35,通天塔!$J84+1)</f>
        <v>0.25</v>
      </c>
      <c r="FI84" s="14">
        <f>INDEX(战舰突破!$U$23:$U$35,通天塔!$J84+1)</f>
        <v>0.1</v>
      </c>
      <c r="FJ84" s="14">
        <f>INDEX(战舰突破!$V$23:$V$35,通天塔!$J84+1)</f>
        <v>0</v>
      </c>
      <c r="FK84" s="14">
        <f>INDEX(战舰突破!$X$23:$X$35,通天塔!$J84+1)</f>
        <v>105</v>
      </c>
      <c r="FM84" s="14">
        <f>INDEX(战舰突破!$S$40:$S$52,通天塔!$J84+1)</f>
        <v>0.6</v>
      </c>
      <c r="FN84" s="14">
        <f>INDEX(战舰突破!$T$40:$T$52,通天塔!$J84+1)</f>
        <v>0.25</v>
      </c>
      <c r="FO84" s="14">
        <f>INDEX(战舰突破!$U$40:$U$52,通天塔!$J84+1)</f>
        <v>0.1</v>
      </c>
      <c r="FP84" s="14">
        <f>INDEX(战舰突破!$V$40:$V$52,通天塔!$J84+1)</f>
        <v>0</v>
      </c>
      <c r="FQ84" s="14">
        <f>INDEX(战舰突破!$X$40:$X$52,通天塔!$J84+1)</f>
        <v>175</v>
      </c>
      <c r="FT84" s="14">
        <f t="shared" si="135"/>
        <v>249034</v>
      </c>
      <c r="FU84" s="14">
        <f t="shared" si="136"/>
        <v>249693</v>
      </c>
      <c r="FV84" s="14">
        <f t="shared" si="137"/>
        <v>250399</v>
      </c>
      <c r="FW84" s="14">
        <f t="shared" si="138"/>
        <v>3293180</v>
      </c>
      <c r="FX84" s="14">
        <f t="shared" si="139"/>
        <v>134799</v>
      </c>
      <c r="FY84" s="14">
        <f t="shared" si="140"/>
        <v>3724979</v>
      </c>
      <c r="FZ84" s="14">
        <f t="shared" si="141"/>
        <v>85091</v>
      </c>
      <c r="GA84" s="28">
        <f t="shared" si="142"/>
        <v>14000</v>
      </c>
      <c r="GB84" s="28">
        <f t="shared" si="143"/>
        <v>14000</v>
      </c>
      <c r="GC84" s="28">
        <f t="shared" si="144"/>
        <v>14000</v>
      </c>
      <c r="GD84" s="28">
        <f t="shared" si="145"/>
        <v>14000</v>
      </c>
      <c r="GE84" s="28">
        <f t="shared" si="146"/>
        <v>1.2826</v>
      </c>
      <c r="GF84" s="28">
        <f t="shared" si="147"/>
        <v>1.2826</v>
      </c>
      <c r="GG84" s="28">
        <f t="shared" si="148"/>
        <v>0</v>
      </c>
      <c r="GH84" s="28">
        <f t="shared" si="149"/>
        <v>27.065000000000001</v>
      </c>
      <c r="GI84" s="14">
        <f t="shared" si="150"/>
        <v>1</v>
      </c>
      <c r="GJ84" s="14">
        <f t="shared" si="151"/>
        <v>1.6</v>
      </c>
      <c r="GK84" s="14">
        <f t="shared" si="152"/>
        <v>1.6</v>
      </c>
      <c r="GL84" s="18">
        <f t="shared" si="153"/>
        <v>1.7</v>
      </c>
      <c r="GM84" s="18">
        <f t="shared" si="154"/>
        <v>1.45</v>
      </c>
      <c r="GN84" s="18">
        <f t="shared" si="155"/>
        <v>1.45</v>
      </c>
      <c r="GO84" s="29">
        <f t="shared" si="156"/>
        <v>14150</v>
      </c>
      <c r="GP84" s="29">
        <f t="shared" si="156"/>
        <v>14450</v>
      </c>
      <c r="GQ84" s="29">
        <f t="shared" si="156"/>
        <v>14450</v>
      </c>
      <c r="GR84" s="26">
        <f t="shared" si="157"/>
        <v>0.1</v>
      </c>
      <c r="GS84" s="26">
        <f t="shared" si="158"/>
        <v>0.1</v>
      </c>
      <c r="GT84" s="26">
        <f t="shared" si="159"/>
        <v>0.1</v>
      </c>
      <c r="GU84" s="14">
        <f t="shared" si="160"/>
        <v>2</v>
      </c>
      <c r="GV84" s="14">
        <f t="shared" si="161"/>
        <v>2</v>
      </c>
      <c r="GW84" s="14">
        <f t="shared" si="162"/>
        <v>2</v>
      </c>
      <c r="GX84" s="14">
        <f t="shared" si="163"/>
        <v>7</v>
      </c>
      <c r="GY84" s="14">
        <f t="shared" si="164"/>
        <v>105</v>
      </c>
      <c r="GZ84" s="14">
        <f t="shared" si="165"/>
        <v>175</v>
      </c>
      <c r="HA84">
        <v>80</v>
      </c>
      <c r="HB84" s="14">
        <f t="shared" si="166"/>
        <v>37237723</v>
      </c>
      <c r="HD84" s="14">
        <f t="shared" si="167"/>
        <v>269598</v>
      </c>
      <c r="HE84" s="14">
        <f t="shared" si="168"/>
        <v>124487</v>
      </c>
      <c r="HF84" s="29">
        <f t="shared" si="169"/>
        <v>13440</v>
      </c>
      <c r="HG84" s="29">
        <f t="shared" si="170"/>
        <v>9479</v>
      </c>
      <c r="HH84" s="29">
        <f t="shared" si="171"/>
        <v>10237</v>
      </c>
      <c r="HI84" s="29">
        <f t="shared" si="172"/>
        <v>9555</v>
      </c>
      <c r="HJ84" s="14">
        <f t="shared" si="173"/>
        <v>1.2826</v>
      </c>
      <c r="HK84" s="14">
        <f t="shared" si="174"/>
        <v>1.2826</v>
      </c>
      <c r="HL84" s="14">
        <f t="shared" si="175"/>
        <v>74912</v>
      </c>
      <c r="HM84" s="14">
        <f t="shared" si="176"/>
        <v>115597</v>
      </c>
      <c r="HN84" s="26">
        <f t="shared" si="177"/>
        <v>0.39692201108471886</v>
      </c>
      <c r="HO84" s="26">
        <f t="shared" si="178"/>
        <v>0.66111213404529545</v>
      </c>
      <c r="HP84" s="29">
        <f t="shared" si="179"/>
        <v>27549</v>
      </c>
      <c r="HQ84" s="29">
        <f t="shared" si="180"/>
        <v>113463</v>
      </c>
      <c r="HR84" s="29">
        <f t="shared" si="181"/>
        <v>152091</v>
      </c>
      <c r="HS84" s="26">
        <f t="shared" si="182"/>
        <v>0.46148053549409895</v>
      </c>
      <c r="HT84" s="26">
        <f t="shared" si="183"/>
        <v>0.47799453936938519</v>
      </c>
      <c r="HU84" s="26">
        <f t="shared" si="184"/>
        <v>0.47799453936938519</v>
      </c>
      <c r="HV84" s="26">
        <f t="shared" si="185"/>
        <v>6.1480535494098931E-2</v>
      </c>
      <c r="HW84" s="29">
        <f t="shared" si="124"/>
        <v>1.4</v>
      </c>
      <c r="HX84" s="29">
        <f t="shared" si="125"/>
        <v>2.2664224062004581</v>
      </c>
      <c r="HY84" s="29">
        <f t="shared" si="126"/>
        <v>2.2664224062004581</v>
      </c>
      <c r="HZ84" s="29">
        <f t="shared" si="127"/>
        <v>192842.99999999997</v>
      </c>
      <c r="IA84" s="29">
        <f t="shared" si="128"/>
        <v>171436.72364981507</v>
      </c>
      <c r="IB84" s="29">
        <f t="shared" si="129"/>
        <v>172351.22509071694</v>
      </c>
      <c r="IC84" s="29">
        <f t="shared" si="130"/>
        <v>1452700</v>
      </c>
      <c r="ID84" s="14">
        <f t="shared" si="186"/>
        <v>536630.94999999995</v>
      </c>
      <c r="IH84" s="14">
        <v>1</v>
      </c>
      <c r="II84" s="14">
        <v>1</v>
      </c>
      <c r="IJ84" s="14">
        <v>480</v>
      </c>
      <c r="IK84" s="14">
        <v>80</v>
      </c>
      <c r="IL84" s="14">
        <v>60</v>
      </c>
      <c r="IM84" s="23">
        <f t="shared" si="187"/>
        <v>102474735</v>
      </c>
      <c r="IN84" s="23">
        <f t="shared" si="201"/>
        <v>1</v>
      </c>
      <c r="IO84" s="23">
        <f t="shared" si="202"/>
        <v>102474.74</v>
      </c>
      <c r="IP84" s="23">
        <f t="shared" si="203"/>
        <v>121911825</v>
      </c>
      <c r="IQ84" s="23">
        <f t="shared" si="188"/>
        <v>1</v>
      </c>
      <c r="IR84" s="23">
        <f t="shared" si="189"/>
        <v>121911.83</v>
      </c>
      <c r="IS84" s="14">
        <v>1</v>
      </c>
      <c r="IT84" s="14">
        <v>1</v>
      </c>
      <c r="IU84" s="14">
        <v>240</v>
      </c>
      <c r="IV84" s="14">
        <v>40</v>
      </c>
      <c r="IW84" s="14">
        <v>30</v>
      </c>
      <c r="IX84" s="23">
        <f>INT(($HP84*$GI84*IU84*$HW84+$HQ84*$GJ84*$HX84*IV84+$HR84*$GK84*$HY84*IW84)+$IC84*IS84+($HQ84*$GJ84*$HX84*IT84*5*6/1.5+$HR84*$GK84*$HY84*IT84*5*6/2))</f>
        <v>60214628</v>
      </c>
      <c r="IY84" s="23">
        <f t="shared" si="190"/>
        <v>1</v>
      </c>
      <c r="IZ84" s="23">
        <f t="shared" si="191"/>
        <v>60214.63</v>
      </c>
      <c r="JA84" s="23"/>
      <c r="JB84" s="23"/>
      <c r="JC84" s="23"/>
      <c r="JG84">
        <f t="shared" si="131"/>
        <v>1.8190454301171977</v>
      </c>
      <c r="JH84">
        <f t="shared" si="132"/>
        <v>2.3331076686683176</v>
      </c>
      <c r="JJ84" s="14">
        <v>10</v>
      </c>
      <c r="JK84" s="14">
        <v>2</v>
      </c>
      <c r="JL84" s="14">
        <v>1.5</v>
      </c>
      <c r="JM84" s="23">
        <f>INT(($HP84*$GI84*$HW84*JJ84+$HQ84*$GJ84*$HX84*JK84+$HR84*$GK84*$HY84*JL84))</f>
        <v>2035868</v>
      </c>
      <c r="JN84" s="23">
        <f t="shared" si="192"/>
        <v>1</v>
      </c>
      <c r="JO84" s="23">
        <f t="shared" si="193"/>
        <v>2035.87</v>
      </c>
      <c r="JP84" s="14">
        <v>30</v>
      </c>
      <c r="JQ84" s="14">
        <v>6</v>
      </c>
      <c r="JR84" s="14">
        <v>4</v>
      </c>
      <c r="JS84" s="23">
        <f>INT(($HP84*$GI84*$HW84*JP84+$HQ84*$GJ84*$HX84*JQ84+$HR84*$GK84*$HY84*JR84))</f>
        <v>5831842</v>
      </c>
      <c r="JT84" s="23">
        <f t="shared" si="194"/>
        <v>1</v>
      </c>
      <c r="JU84" s="23">
        <f t="shared" si="195"/>
        <v>5831.84</v>
      </c>
      <c r="JW84" s="23">
        <f t="shared" si="196"/>
        <v>7775789</v>
      </c>
      <c r="JX84" s="23">
        <f t="shared" si="197"/>
        <v>1</v>
      </c>
      <c r="JY84" s="23">
        <f t="shared" si="198"/>
        <v>7775.79</v>
      </c>
      <c r="JZ84" s="23">
        <f t="shared" si="204"/>
        <v>3053802</v>
      </c>
      <c r="KA84" s="23">
        <f t="shared" si="199"/>
        <v>1</v>
      </c>
      <c r="KB84" s="23">
        <f t="shared" si="200"/>
        <v>3053.8</v>
      </c>
    </row>
    <row r="85" spans="1:288" ht="16.5" x14ac:dyDescent="0.2">
      <c r="A85">
        <v>50</v>
      </c>
      <c r="B85">
        <v>1000</v>
      </c>
      <c r="C85" s="14">
        <f t="shared" si="133"/>
        <v>1</v>
      </c>
      <c r="D85" s="14">
        <v>81</v>
      </c>
      <c r="E85" s="14" t="s">
        <v>684</v>
      </c>
      <c r="F85" s="14">
        <v>270</v>
      </c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F85" s="14">
        <f>ROUND((INDEX(新战舰养成!S$6:S$18,通天塔!$J85+1)+INDEX(新战舰养成!D$6:D$18,通天塔!$J85+1)*(通天塔!$G85-1))*INDEX(战舰突破!$D$6:$D$18,通天塔!$M85+1),0)</f>
        <v>10</v>
      </c>
      <c r="BG85" s="14">
        <f>ROUND((INDEX(新战舰养成!T$6:T$18,通天塔!$J85+1)+INDEX(新战舰养成!E$6:E$18,通天塔!$J85+1)*(通天塔!$G85-1))*INDEX(战舰突破!$D$6:$D$18,通天塔!$M85+1),0)</f>
        <v>20</v>
      </c>
      <c r="BH85" s="14">
        <f>ROUND((INDEX(新战舰养成!U$6:U$18,通天塔!$J85+1)+INDEX(新战舰养成!F$6:F$18,通天塔!$J85+1)*(通天塔!$G85-1))*INDEX(战舰突破!$D$6:$D$18,通天塔!$M85+1),0)</f>
        <v>5</v>
      </c>
      <c r="BI85" s="14">
        <f>ROUND((INDEX(新战舰养成!V$6:V$18,通天塔!$J85+1)+INDEX(新战舰养成!G$6:G$18,通天塔!$J85+1)*(通天塔!$G85-1))*INDEX(战舰突破!$D$6:$D$18,通天塔!$M85+1),0)</f>
        <v>300</v>
      </c>
      <c r="BJ85" s="14">
        <f>ROUND((INDEX(新战舰养成!W$6:W$18,通天塔!$J85+1)+INDEX(新战舰养成!H$6:H$18,通天塔!$J85+1)*(通天塔!$G85-1))*INDEX(战舰突破!$D$6:$D$18,通天塔!$M85+1),0)</f>
        <v>4</v>
      </c>
      <c r="BL85" s="14">
        <f>IF($H85&gt;0,ROUND((INDEX(新战舰养成!X$6:X$18,通天塔!$K85+1)+INDEX(新战舰养成!I$6:I$18,通天塔!$K85+1)*(通天塔!$H85-1))*INDEX(战舰突破!$D$6:$D$18,通天塔!$N85+1),0),0)</f>
        <v>0</v>
      </c>
      <c r="BM85" s="14">
        <f>IF($H85&gt;0,ROUND((INDEX(新战舰养成!Y$6:Y$18,通天塔!$K85+1)+INDEX(新战舰养成!J$6:J$18,通天塔!$K85+1)*(通天塔!$H85-1))*INDEX(战舰突破!$D$6:$D$18,通天塔!$N85+1),0),0)</f>
        <v>0</v>
      </c>
      <c r="BN85" s="14">
        <f>IF($H85&gt;0,ROUND((INDEX(新战舰养成!Z$6:Z$18,通天塔!$K85+1)+INDEX(新战舰养成!K$6:K$18,通天塔!$K85+1)*(通天塔!$H85-1))*INDEX(战舰突破!$D$6:$D$18,通天塔!$N85+1),0),0)</f>
        <v>0</v>
      </c>
      <c r="BO85" s="14">
        <f>IF($H85&gt;0,ROUND((INDEX(新战舰养成!AA$6:AA$18,通天塔!$K85+1)+INDEX(新战舰养成!L$6:L$18,通天塔!$K85+1)*(通天塔!$H85-1))*INDEX(战舰突破!$D$6:$D$18,通天塔!$N85+1),0),0)</f>
        <v>0</v>
      </c>
      <c r="BP85" s="14">
        <f>IF($H85&gt;0,ROUND((INDEX(新战舰养成!AB$6:AB$18,通天塔!$K85+1)+INDEX(新战舰养成!M$6:M$18,通天塔!$K85+1)*(通天塔!$H85-1))*INDEX(战舰突破!$D$6:$D$18,通天塔!$N85+1),0),0)</f>
        <v>0</v>
      </c>
      <c r="BR85" s="14">
        <f>IF($I85&gt;0,ROUND((INDEX(新战舰养成!AC$6:AC$18,通天塔!$L85+1)+INDEX(新战舰养成!I$6:I$18,通天塔!$L85+1)*(通天塔!$I85-1))*INDEX(战舰突破!$D$6:$D$18,通天塔!$O85+1),0),0)</f>
        <v>0</v>
      </c>
      <c r="BS85" s="14">
        <f>IF($I85&gt;0,ROUND((INDEX(新战舰养成!AD$6:AD$18,通天塔!$L85+1)+INDEX(新战舰养成!J$6:J$18,通天塔!$L85+1)*(通天塔!$I85-1))*INDEX(战舰突破!$D$6:$D$18,通天塔!$O85+1),0),0)</f>
        <v>0</v>
      </c>
      <c r="BT85" s="14">
        <f>IF($I85&gt;0,ROUND((INDEX(新战舰养成!AE$6:AE$18,通天塔!$L85+1)+INDEX(新战舰养成!K$6:K$18,通天塔!$L85+1)*(通天塔!$I85-1))*INDEX(战舰突破!$D$6:$D$18,通天塔!$O85+1),0),0)</f>
        <v>0</v>
      </c>
      <c r="BU85" s="14">
        <f>IF($I85&gt;0,ROUND((INDEX(新战舰养成!AF$6:AF$18,通天塔!$L85+1)+INDEX(新战舰养成!L$6:L$18,通天塔!$L85+1)*(通天塔!$I85-1))*INDEX(战舰突破!$D$6:$D$18,通天塔!$O85+1),0),0)</f>
        <v>0</v>
      </c>
      <c r="BV85" s="14">
        <f>IF($I85&gt;0,ROUND((INDEX(新战舰养成!AG$6:AG$18,通天塔!$L85+1)+INDEX(新战舰养成!M$6:M$18,通天塔!$L85+1)*(通天塔!$I85-1))*INDEX(战舰突破!$D$6:$D$18,通天塔!$O85+1),0),0)</f>
        <v>0</v>
      </c>
      <c r="BY85" s="14">
        <f>(INDEX(装备数值!$C$13:$G$116,通天塔!$P85*8+1,BY$2)+INDEX(装备数值!$C$13:$G$116,通天塔!$Q85*8+2,BY$2)+INDEX(装备数值!$C$13:$G$116,通天塔!$S85*8+3,BY$2)+INDEX(装备数值!$C$13:$G$116,通天塔!$R85*8+4,BY$2)+INDEX(装备数值!$C$13:$G$116,通天塔!$T85*8+5,BY$2)+INDEX(装备数值!$C$13:$G$116,通天塔!$U85*8+6,BY$2)+INDEX(装备数值!$C$13:$G$116,通天塔!$V85*8+7,BY$2)+INDEX(装备数值!$C$13:$G$116,通天塔!$W85*8+8,BY$2))</f>
        <v>0</v>
      </c>
      <c r="BZ85" s="14">
        <f>(INDEX(装备数值!$C$13:$G$116,通天塔!$P85*8+1,BZ$2)+INDEX(装备数值!$C$13:$G$116,通天塔!$Q85*8+2,BZ$2)+INDEX(装备数值!$C$13:$G$116,通天塔!$S85*8+3,BZ$2)+INDEX(装备数值!$C$13:$G$116,通天塔!$R85*8+4,BZ$2)+INDEX(装备数值!$C$13:$G$116,通天塔!$T85*8+5,BZ$2)+INDEX(装备数值!$C$13:$G$116,通天塔!$U85*8+6,BZ$2)+INDEX(装备数值!$C$13:$G$116,通天塔!$V85*8+7,BZ$2)+INDEX(装备数值!$C$13:$G$116,通天塔!$W85*8+8,BZ$2))</f>
        <v>0</v>
      </c>
      <c r="CA85" s="14">
        <f>(INDEX(装备数值!$C$13:$G$116,通天塔!$P85*8+1,CA$2)+INDEX(装备数值!$C$13:$G$116,通天塔!$Q85*8+2,CA$2)+INDEX(装备数值!$C$13:$G$116,通天塔!$S85*8+3,CA$2)+INDEX(装备数值!$C$13:$G$116,通天塔!$R85*8+4,CA$2)+INDEX(装备数值!$C$13:$G$116,通天塔!$T85*8+5,CA$2)+INDEX(装备数值!$C$13:$G$116,通天塔!$U85*8+6,CA$2)+INDEX(装备数值!$C$13:$G$116,通天塔!$V85*8+7,CA$2)+INDEX(装备数值!$C$13:$G$116,通天塔!$W85*8+8,CA$2))</f>
        <v>0</v>
      </c>
      <c r="CB85" s="14">
        <f>(INDEX(装备数值!$C$13:$G$116,通天塔!$P85*8+1,CB$2)+INDEX(装备数值!$C$13:$G$116,通天塔!$Q85*8+2,CB$2)+INDEX(装备数值!$C$13:$G$116,通天塔!$S85*8+3,CB$2)+INDEX(装备数值!$C$13:$G$116,通天塔!$R85*8+4,CB$2)+INDEX(装备数值!$C$13:$G$116,通天塔!$T85*8+5,CB$2)+INDEX(装备数值!$C$13:$G$116,通天塔!$U85*8+6,CB$2)+INDEX(装备数值!$C$13:$G$116,通天塔!$V85*8+7,CB$2)+INDEX(装备数值!$C$13:$G$116,通天塔!$W85*8+8,CB$2))</f>
        <v>0</v>
      </c>
      <c r="CC85" s="14">
        <f>(INDEX(装备数值!$C$13:$G$116,通天塔!$P85*8+1,CC$2)+INDEX(装备数值!$C$13:$G$116,通天塔!$Q85*8+2,CC$2)+INDEX(装备数值!$C$13:$G$116,通天塔!$S85*8+3,CC$2)+INDEX(装备数值!$C$13:$G$116,通天塔!$R85*8+4,CC$2)+INDEX(装备数值!$C$13:$G$116,通天塔!$T85*8+5,CC$2)+INDEX(装备数值!$C$13:$G$116,通天塔!$U85*8+6,CC$2)+INDEX(装备数值!$C$13:$G$116,通天塔!$V85*8+7,CC$2)+INDEX(装备数值!$C$13:$G$116,通天塔!$W85*8+8,CC$2))</f>
        <v>0</v>
      </c>
      <c r="CF85" s="14">
        <f>INDEX(装备数值!$I$13:$M$116,通天塔!$P85*8+1,CF$2)*$X85+INDEX(装备数值!$I$13:$M$116,通天塔!$Q85*8+2,CF$2)*$Y85+INDEX(装备数值!$I$13:$M$116,通天塔!$S85*8+3,CF$2)*$Z85+INDEX(装备数值!$I$13:$M$116,通天塔!$R85*8+4,CF$2)*$AA85+INDEX(装备数值!$I$13:$M$116,通天塔!$T85*8+5,CF$2)*$AB85+INDEX(装备数值!$I$13:$M$116,通天塔!$U85*8+6,CF$2)*$AC85+INDEX(装备数值!$I$13:$M$116,通天塔!$V85*8+7,CF$2)*$AD85+INDEX(装备数值!$I$13:$M$116,通天塔!$W85*8+8,CF$2)*$AE85</f>
        <v>0</v>
      </c>
      <c r="CG85" s="14">
        <f>INDEX(装备数值!$I$13:$M$116,通天塔!$P85*8+1,CG$2)*$X85+INDEX(装备数值!$I$13:$M$116,通天塔!$Q85*8+2,CG$2)*$Y85+INDEX(装备数值!$I$13:$M$116,通天塔!$S85*8+3,CG$2)*$Z85+INDEX(装备数值!$I$13:$M$116,通天塔!$R85*8+4,CG$2)*$AA85+INDEX(装备数值!$I$13:$M$116,通天塔!$T85*8+5,CG$2)*$AB85+INDEX(装备数值!$I$13:$M$116,通天塔!$U85*8+6,CG$2)*$AC85+INDEX(装备数值!$I$13:$M$116,通天塔!$V85*8+7,CG$2)*$AD85+INDEX(装备数值!$I$13:$M$116,通天塔!$W85*8+8,CG$2)*$AE85</f>
        <v>0</v>
      </c>
      <c r="CH85" s="14">
        <f>INDEX(装备数值!$I$13:$M$116,通天塔!$P85*8+1,CH$2)*$X85+INDEX(装备数值!$I$13:$M$116,通天塔!$Q85*8+2,CH$2)*$Y85+INDEX(装备数值!$I$13:$M$116,通天塔!$S85*8+3,CH$2)*$Z85+INDEX(装备数值!$I$13:$M$116,通天塔!$R85*8+4,CH$2)*$AA85+INDEX(装备数值!$I$13:$M$116,通天塔!$T85*8+5,CH$2)*$AB85+INDEX(装备数值!$I$13:$M$116,通天塔!$U85*8+6,CH$2)*$AC85+INDEX(装备数值!$I$13:$M$116,通天塔!$V85*8+7,CH$2)*$AD85+INDEX(装备数值!$I$13:$M$116,通天塔!$W85*8+8,CH$2)*$AE85</f>
        <v>0</v>
      </c>
      <c r="CI85" s="14">
        <f>INDEX(装备数值!$I$13:$M$116,通天塔!$P85*8+1,CI$2)*$X85+INDEX(装备数值!$I$13:$M$116,通天塔!$Q85*8+2,CI$2)*$Y85+INDEX(装备数值!$I$13:$M$116,通天塔!$S85*8+3,CI$2)*$Z85+INDEX(装备数值!$I$13:$M$116,通天塔!$R85*8+4,CI$2)*$AA85+INDEX(装备数值!$I$13:$M$116,通天塔!$T85*8+5,CI$2)*$AB85+INDEX(装备数值!$I$13:$M$116,通天塔!$U85*8+6,CI$2)*$AC85+INDEX(装备数值!$I$13:$M$116,通天塔!$V85*8+7,CI$2)*$AD85+INDEX(装备数值!$I$13:$M$116,通天塔!$W85*8+8,CI$2)*$AE85</f>
        <v>0</v>
      </c>
      <c r="CJ85" s="14">
        <f>INDEX(装备数值!$I$13:$M$116,通天塔!$P85*8+1,CJ$2)*$X85+INDEX(装备数值!$I$13:$M$116,通天塔!$Q85*8+2,CJ$2)*$Y85+INDEX(装备数值!$I$13:$M$116,通天塔!$S85*8+3,CJ$2)*$Z85+INDEX(装备数值!$I$13:$M$116,通天塔!$R85*8+4,CJ$2)*$AA85+INDEX(装备数值!$I$13:$M$116,通天塔!$T85*8+5,CJ$2)*$AB85+INDEX(装备数值!$I$13:$M$116,通天塔!$U85*8+6,CJ$2)*$AC85+INDEX(装备数值!$I$13:$M$116,通天塔!$V85*8+7,CJ$2)*$AD85+INDEX(装备数值!$I$13:$M$116,通天塔!$W85*8+8,CJ$2)*$AE85</f>
        <v>0</v>
      </c>
      <c r="CM85" s="14">
        <f>INDEX(装备数值!$X$13:$AH$116,$P85*8+1,CM$2)*$AF85+INDEX(装备数值!$X$13:$AH$116,$Q85*8+2,CM$2)*$AG85+INDEX(装备数值!$X$13:$AH$116,$S85*8+3,CM$2)*$AH85+INDEX(装备数值!$X$13:$AH$116,$R85*8+4,CM$2)*$AI85+INDEX(装备数值!$X$13:$AH$116,$T85*8+5,CM$2)*$AJ85+INDEX(装备数值!$X$13:$AH$116,$U85*8+6,CM$2)*$AK85+INDEX(装备数值!$X$13:$AH$116,$V85*8+7,CM$2)*$AL85+INDEX(装备数值!$X$13:$AH$116,$W85*8+8,CM$2)*$AM85</f>
        <v>0</v>
      </c>
      <c r="CN85" s="14">
        <f>INDEX(装备数值!$X$13:$AH$116,$P85*8+1,CN$2)*$AF85+INDEX(装备数值!$X$13:$AH$116,$Q85*8+2,CN$2)*$AG85+INDEX(装备数值!$X$13:$AH$116,$S85*8+3,CN$2)*$AH85+INDEX(装备数值!$X$13:$AH$116,$R85*8+4,CN$2)*$AI85+INDEX(装备数值!$X$13:$AH$116,$T85*8+5,CN$2)*$AJ85+INDEX(装备数值!$X$13:$AH$116,$U85*8+6,CN$2)*$AK85+INDEX(装备数值!$X$13:$AH$116,$V85*8+7,CN$2)*$AL85+INDEX(装备数值!$X$13:$AH$116,$W85*8+8,CN$2)*$AM85</f>
        <v>0</v>
      </c>
      <c r="CO85" s="14">
        <f>INDEX(装备数值!$X$13:$AH$116,$P85*8+1,CO$2)*$AF85+INDEX(装备数值!$X$13:$AH$116,$Q85*8+2,CO$2)*$AG85+INDEX(装备数值!$X$13:$AH$116,$S85*8+3,CO$2)*$AH85+INDEX(装备数值!$X$13:$AH$116,$R85*8+4,CO$2)*$AI85+INDEX(装备数值!$X$13:$AH$116,$T85*8+5,CO$2)*$AJ85+INDEX(装备数值!$X$13:$AH$116,$U85*8+6,CO$2)*$AK85+INDEX(装备数值!$X$13:$AH$116,$V85*8+7,CO$2)*$AL85+INDEX(装备数值!$X$13:$AH$116,$W85*8+8,CO$2)*$AM85</f>
        <v>0</v>
      </c>
      <c r="CP85" s="14">
        <f>INDEX(装备数值!$X$13:$AH$116,$P85*8+1,CP$2)*$AF85+INDEX(装备数值!$X$13:$AH$116,$Q85*8+2,CP$2)*$AG85+INDEX(装备数值!$X$13:$AH$116,$S85*8+3,CP$2)*$AH85+INDEX(装备数值!$X$13:$AH$116,$R85*8+4,CP$2)*$AI85+INDEX(装备数值!$X$13:$AH$116,$T85*8+5,CP$2)*$AJ85+INDEX(装备数值!$X$13:$AH$116,$U85*8+6,CP$2)*$AK85+INDEX(装备数值!$X$13:$AH$116,$V85*8+7,CP$2)*$AL85+INDEX(装备数值!$X$13:$AH$116,$W85*8+8,CP$2)*$AM85</f>
        <v>0</v>
      </c>
      <c r="CQ85" s="14">
        <f>INDEX(装备数值!$X$13:$AH$116,$P85*8+1,CQ$2)*$AF85+INDEX(装备数值!$X$13:$AH$116,$Q85*8+2,CQ$2)*$AG85+INDEX(装备数值!$X$13:$AH$116,$S85*8+3,CQ$2)*$AH85+INDEX(装备数值!$X$13:$AH$116,$R85*8+4,CQ$2)*$AI85+INDEX(装备数值!$X$13:$AH$116,$T85*8+5,CQ$2)*$AJ85+INDEX(装备数值!$X$13:$AH$116,$U85*8+6,CQ$2)*$AK85+INDEX(装备数值!$X$13:$AH$116,$V85*8+7,CQ$2)*$AL85+INDEX(装备数值!$X$13:$AH$116,$W85*8+8,CQ$2)*$AM85</f>
        <v>0</v>
      </c>
      <c r="CR85" s="14">
        <f>INDEX(装备数值!$X$13:$AH$116,$P85*8+1,CR$2)*$AF85+INDEX(装备数值!$X$13:$AH$116,$Q85*8+2,CR$2)*$AG85+INDEX(装备数值!$X$13:$AH$116,$S85*8+3,CR$2)*$AH85+INDEX(装备数值!$X$13:$AH$116,$R85*8+4,CR$2)*$AI85+INDEX(装备数值!$X$13:$AH$116,$T85*8+5,CR$2)*$AJ85+INDEX(装备数值!$X$13:$AH$116,$U85*8+6,CR$2)*$AK85+INDEX(装备数值!$X$13:$AH$116,$V85*8+7,CR$2)*$AL85+INDEX(装备数值!$X$13:$AH$116,$W85*8+8,CR$2)*$AM85</f>
        <v>0</v>
      </c>
      <c r="CS85" s="14">
        <f>INDEX(装备数值!$X$13:$AH$116,$P85*8+1,CS$2)*$AF85+INDEX(装备数值!$X$13:$AH$116,$Q85*8+2,CS$2)*$AG85+INDEX(装备数值!$X$13:$AH$116,$S85*8+3,CS$2)*$AH85+INDEX(装备数值!$X$13:$AH$116,$R85*8+4,CS$2)*$AI85+INDEX(装备数值!$X$13:$AH$116,$T85*8+5,CS$2)*$AJ85+INDEX(装备数值!$X$13:$AH$116,$U85*8+6,CS$2)*$AK85+INDEX(装备数值!$X$13:$AH$116,$V85*8+7,CS$2)*$AL85+INDEX(装备数值!$X$13:$AH$116,$W85*8+8,CS$2)*$AM85</f>
        <v>0</v>
      </c>
      <c r="CT85" s="14">
        <f>INDEX(装备数值!$X$13:$AH$116,$P85*8+1,CT$2)*$AF85+INDEX(装备数值!$X$13:$AH$116,$Q85*8+2,CT$2)*$AG85+INDEX(装备数值!$X$13:$AH$116,$S85*8+3,CT$2)*$AH85+INDEX(装备数值!$X$13:$AH$116,$R85*8+4,CT$2)*$AI85+INDEX(装备数值!$X$13:$AH$116,$T85*8+5,CT$2)*$AJ85+INDEX(装备数值!$X$13:$AH$116,$U85*8+6,CT$2)*$AK85+INDEX(装备数值!$X$13:$AH$116,$V85*8+7,CT$2)*$AL85+INDEX(装备数值!$X$13:$AH$116,$W85*8+8,CT$2)*$AM85</f>
        <v>0</v>
      </c>
      <c r="CU85" s="14">
        <f>INDEX(装备数值!$X$13:$AH$116,$P85*8+1,CU$2)*$AF85+INDEX(装备数值!$X$13:$AH$116,$Q85*8+2,CU$2)*$AG85+INDEX(装备数值!$X$13:$AH$116,$S85*8+3,CU$2)*$AH85+INDEX(装备数值!$X$13:$AH$116,$R85*8+4,CU$2)*$AI85+INDEX(装备数值!$X$13:$AH$116,$T85*8+5,CU$2)*$AJ85+INDEX(装备数值!$X$13:$AH$116,$U85*8+6,CU$2)*$AK85+INDEX(装备数值!$X$13:$AH$116,$V85*8+7,CU$2)*$AL85+INDEX(装备数值!$X$13:$AH$116,$W85*8+8,CU$2)*$AM85</f>
        <v>0</v>
      </c>
      <c r="CV85" s="14">
        <f>INDEX(装备数值!$X$13:$AH$116,$P85*8+1,CV$2)*$AF85+INDEX(装备数值!$X$13:$AH$116,$Q85*8+2,CV$2)*$AG85+INDEX(装备数值!$X$13:$AH$116,$S85*8+3,CV$2)*$AH85+INDEX(装备数值!$X$13:$AH$116,$R85*8+4,CV$2)*$AI85+INDEX(装备数值!$X$13:$AH$116,$T85*8+5,CV$2)*$AJ85+INDEX(装备数值!$X$13:$AH$116,$U85*8+6,CV$2)*$AK85+INDEX(装备数值!$X$13:$AH$116,$V85*8+7,CV$2)*$AL85+INDEX(装备数值!$X$13:$AH$116,$W85*8+8,CV$2)*$AM85</f>
        <v>0</v>
      </c>
      <c r="CW85" s="14">
        <f>INDEX(装备数值!$X$13:$AH$116,$P85*8+1,CW$2)*$AF85+INDEX(装备数值!$X$13:$AH$116,$Q85*8+2,CW$2)*$AG85+INDEX(装备数值!$X$13:$AH$116,$S85*8+3,CW$2)*$AH85+INDEX(装备数值!$X$13:$AH$116,$R85*8+4,CW$2)*$AI85+INDEX(装备数值!$X$13:$AH$116,$T85*8+5,CW$2)*$AJ85+INDEX(装备数值!$X$13:$AH$116,$U85*8+6,CW$2)*$AK85+INDEX(装备数值!$X$13:$AH$116,$V85*8+7,CW$2)*$AL85+INDEX(装备数值!$X$13:$AH$116,$W85*8+8,CW$2)*$AM85</f>
        <v>0</v>
      </c>
      <c r="CY85" s="14">
        <f>INDEX(装备数值!$AN$17:$AN$117,MATCH(MIN($X85:$AE85),装备数值!$AO$17:$AO$117,1))</f>
        <v>0</v>
      </c>
      <c r="CZ85" s="14">
        <f>IF(COUNTIF($P85:$W85,"&gt;"&amp;0)=8,INDEX(装备数值!AR$17:AR$117,$CY85+1),0)</f>
        <v>0</v>
      </c>
      <c r="DA85" s="14">
        <f>IF(COUNTIF($P85:$W85,"&gt;"&amp;0)=8,INDEX(装备数值!AS$17:AS$117,$CY85+1),0)</f>
        <v>0</v>
      </c>
      <c r="DB85" s="14">
        <f>IF(COUNTIF($P85:$W85,"&gt;"&amp;0)=8,INDEX(装备数值!AT$17:AT$117,$CY85+1),0)</f>
        <v>0</v>
      </c>
      <c r="DC85" s="14">
        <f>IF(COUNTIF($P85:$W85,"&gt;"&amp;0)=8,INDEX(装备数值!AU$17:AU$117,$CY85+1),0)</f>
        <v>0</v>
      </c>
      <c r="DD85" s="14">
        <f>IF(COUNTIF($P85:$W85,"&gt;"&amp;0)=8,INDEX(装备数值!AV$17:AV$117,$CY85+1),0)</f>
        <v>0</v>
      </c>
      <c r="DF85" s="14">
        <f>INDEX(装备数值!$AY$17:$AY$77,MATCH(MIN($AF85:$AM85),装备数值!$AZ$17:$AZ$77,1))</f>
        <v>0</v>
      </c>
      <c r="DG85" s="26">
        <f>INDEX(装备数值!BA$17:BA$77,通天塔!DF85+1)</f>
        <v>0</v>
      </c>
      <c r="DH85" s="26">
        <f>INDEX(装备数值!BA$17:BA$77,通天塔!DF85+1)</f>
        <v>0</v>
      </c>
      <c r="DJ85" s="14">
        <f t="shared" si="134"/>
        <v>0</v>
      </c>
      <c r="DK85" s="14">
        <f>VLOOKUP(DJ85,军阶与晶片数值!$W$6:$X$27,2)</f>
        <v>0</v>
      </c>
      <c r="DL85" s="14">
        <f>INDEX(军阶与晶片数值!Y$6:Y$27,$DK85+1)</f>
        <v>0</v>
      </c>
      <c r="DM85" s="14">
        <f>INDEX(军阶与晶片数值!Z$6:Z$27,$DK85+1)</f>
        <v>0</v>
      </c>
      <c r="DN85" s="14">
        <f>INDEX(军阶与晶片数值!AA$6:AA$27,$DK85+1)</f>
        <v>0</v>
      </c>
      <c r="DO85" s="14">
        <f>INDEX(军阶与晶片数值!AB$6:AB$27,$DK85+1)</f>
        <v>0</v>
      </c>
      <c r="DP85" s="29">
        <f>INDEX(军阶与晶片数值!AC$6:AC$27,$DK85+1)</f>
        <v>0</v>
      </c>
      <c r="DQ85" s="29">
        <f>INDEX(军阶与晶片数值!AD$6:AD$27,$DK85+1)</f>
        <v>0</v>
      </c>
      <c r="DS85" s="26">
        <f>INDEX(军阶与晶片数值!I$6:I$16,AN85+1)</f>
        <v>0</v>
      </c>
      <c r="DT85" s="26">
        <f>INDEX(军阶与晶片数值!M$6:M$16,AO85+1)</f>
        <v>0</v>
      </c>
      <c r="DU85" s="26">
        <f>INDEX(军阶与晶片数值!J$6:J$16,AP85+1)</f>
        <v>0</v>
      </c>
      <c r="DV85" s="26">
        <f>INDEX(军阶与晶片数值!K$6:K$16,AQ85+1)</f>
        <v>0</v>
      </c>
      <c r="DW85" s="26">
        <f>INDEX(军阶与晶片数值!L$6:L$16,AR85+1)</f>
        <v>0</v>
      </c>
      <c r="DX85" s="28">
        <f>INDEX(军阶与晶片数值!N$6:N$16,AS85+1)</f>
        <v>0</v>
      </c>
      <c r="DY85" s="28">
        <f>INDEX(军阶与晶片数值!O$6:O$16,AT85+1)</f>
        <v>0</v>
      </c>
      <c r="DZ85" s="28">
        <f>INDEX(军阶与晶片数值!P$6:P$16,AU85+1)</f>
        <v>0</v>
      </c>
      <c r="EA85" s="28">
        <f>INDEX(军阶与晶片数值!Q$6:Q$16,AV85+1)</f>
        <v>0</v>
      </c>
      <c r="EB85" s="26">
        <f>INDEX(军阶与晶片数值!R$6:R$16,AW85+1)</f>
        <v>0</v>
      </c>
      <c r="EC85" s="26">
        <f>INDEX(军阶与晶片数值!S$6:S$16,AX85+1)</f>
        <v>0</v>
      </c>
      <c r="ED85" s="26">
        <f>INDEX(军阶与晶片数值!T$6:T$16,AY85+1)</f>
        <v>0</v>
      </c>
      <c r="EE85" s="26">
        <f>INDEX(军阶与晶片数值!U$6:U$16,AZ85+1)</f>
        <v>0</v>
      </c>
      <c r="EG85" s="26">
        <f>INDEX(军阶与晶片数值!$C$6:$C$36,通天塔!$BA85+1)</f>
        <v>0</v>
      </c>
      <c r="EH85" s="26">
        <f>INDEX(军阶与晶片数值!$C$6:$C$36,通天塔!$BA85+1)</f>
        <v>0</v>
      </c>
      <c r="EI85" s="26">
        <f>INDEX(军阶与晶片数值!$C$6:$C$36,通天塔!$BA85+1)</f>
        <v>0</v>
      </c>
      <c r="EJ85" s="26">
        <f>INDEX(军阶与晶片数值!$C$6:$C$36,通天塔!$BA85+1)</f>
        <v>0</v>
      </c>
      <c r="EK85" s="26">
        <f>INDEX(军阶与晶片数值!$C$6:$C$36,通天塔!$BA85+1)</f>
        <v>0</v>
      </c>
      <c r="EM85" s="14">
        <f>INDEX(战舰突破!$H$6:$H$18,通天塔!$J85+1)+INDEX(战舰突破!$H$23:$H$35,通天塔!$K85+1)+INDEX(战舰突破!$H$40:$H$52,通天塔!$L85+1)</f>
        <v>0</v>
      </c>
      <c r="EN85" s="14">
        <f>INDEX(战舰突破!$I$6:$I$18,通天塔!$J85+1)+INDEX(战舰突破!$I$23:$I$35,通天塔!$K85+1)+INDEX(战舰突破!$I$40:$I$52,通天塔!$L85+1)</f>
        <v>0</v>
      </c>
      <c r="EO85" s="14">
        <f>INDEX(战舰突破!$J$6:$J$18,通天塔!$J85+1)+INDEX(战舰突破!$J$23:$J$35,通天塔!$K85+1)+INDEX(战舰突破!$J$40:$J$52,通天塔!$L85+1)</f>
        <v>0</v>
      </c>
      <c r="EP85" s="14">
        <f>INDEX(战舰突破!$K$6:$K$18,通天塔!$J85+1)+INDEX(战舰突破!$K$23:$K$35,通天塔!$K85+1)+INDEX(战舰突破!$K$40:$K$52,通天塔!$L85+1)</f>
        <v>0</v>
      </c>
      <c r="EQ85" s="14">
        <f>INDEX(战舰突破!$L$6:$L$18,通天塔!$J85+1)+INDEX(战舰突破!$L$23:$L$35,通天塔!$K85+1)+INDEX(战舰突破!$L$40:$L$52,通天塔!$L85+1)</f>
        <v>0</v>
      </c>
      <c r="ER85" s="18">
        <f>INDEX(战舰突破!$N$6:$N$18,通天塔!$J85+1)+INDEX(战舰突破!$N$23:$N$35,通天塔!$K85+1)+INDEX(战舰突破!$N$40:$N$52,通天塔!$L85+1)</f>
        <v>0</v>
      </c>
      <c r="ES85" s="18">
        <f>INDEX(战舰突破!$O$6:$O$18,通天塔!$J85+1)+INDEX(战舰突破!$O$23:$O$35,通天塔!$K85+1)+INDEX(战舰突破!$O$40:$O$52,通天塔!$L85+1)</f>
        <v>0</v>
      </c>
      <c r="ET85" s="18">
        <f>INDEX(战舰突破!$P$6:$P$18,通天塔!$J85+1)+INDEX(战舰突破!$P$23:$P$35,通天塔!$K85+1)+INDEX(战舰突破!$P$40:$P$52,通天塔!$L85+1)</f>
        <v>0</v>
      </c>
      <c r="EU85" s="18">
        <f>INDEX(战舰突破!$Q$6:$Q$18,通天塔!$J85+1)+INDEX(战舰突破!$Q$23:$Q$35,通天塔!$K85+1)+INDEX(战舰突破!$Q$40:$Q$52,通天塔!$L85+1)</f>
        <v>0</v>
      </c>
      <c r="EV85" s="18">
        <f>INDEX(战舰突破!$R$6:$R$18,通天塔!$J85+1)+INDEX(战舰突破!$R$23:$R$35,通天塔!$K85+1)+INDEX(战舰突破!$R$40:$R$52,通天塔!$L85+1)</f>
        <v>0</v>
      </c>
      <c r="EW85" s="18">
        <f>INDEX(战舰突破!$M$6:$M$18,通天塔!$J85+1)+INDEX(战舰突破!$M$23:$M$35,通天塔!$K85+1)+INDEX(战舰突破!$M$40:$M$52,通天塔!$L85+1)</f>
        <v>0</v>
      </c>
      <c r="EX85" s="22">
        <f>INDEX(战舰突破!$W$6:$W$18,通天塔!$J85+1)+INDEX(战舰突破!$W$23:$W$35,通天塔!$K85+1)+INDEX(战舰突破!$W$40:$W$52,通天塔!$L85+1)</f>
        <v>0.3</v>
      </c>
      <c r="FA85" s="14">
        <f>INDEX(战舰突破!$S$6:$S$18,通天塔!$J85+1)</f>
        <v>0</v>
      </c>
      <c r="FB85" s="14">
        <f>INDEX(战舰突破!$T$6:$T$18,通天塔!$J85+1)</f>
        <v>0</v>
      </c>
      <c r="FC85" s="14">
        <f>INDEX(战舰突破!$U$6:$U$18,通天塔!$J85+1)</f>
        <v>0</v>
      </c>
      <c r="FD85" s="14">
        <f>INDEX(战舰突破!$V$6:$V$18,通天塔!$J85+1)</f>
        <v>0</v>
      </c>
      <c r="FE85" s="14">
        <f>INDEX(战舰突破!$X$6:$X$18,通天塔!$J85+1)</f>
        <v>1</v>
      </c>
      <c r="FG85" s="14">
        <f>INDEX(战舰突破!$S$23:$S$35,通天塔!$J85+1)</f>
        <v>0</v>
      </c>
      <c r="FH85" s="14">
        <f>INDEX(战舰突破!$T$23:$T$35,通天塔!$J85+1)</f>
        <v>0</v>
      </c>
      <c r="FI85" s="14">
        <f>INDEX(战舰突破!$U$23:$U$35,通天塔!$J85+1)</f>
        <v>0</v>
      </c>
      <c r="FJ85" s="14">
        <f>INDEX(战舰突破!$V$23:$V$35,通天塔!$J85+1)</f>
        <v>0</v>
      </c>
      <c r="FK85" s="14">
        <f>INDEX(战舰突破!$X$23:$X$35,通天塔!$J85+1)</f>
        <v>15</v>
      </c>
      <c r="FM85" s="14">
        <f>INDEX(战舰突破!$S$40:$S$52,通天塔!$J85+1)</f>
        <v>0</v>
      </c>
      <c r="FN85" s="14">
        <f>INDEX(战舰突破!$T$40:$T$52,通天塔!$J85+1)</f>
        <v>0</v>
      </c>
      <c r="FO85" s="14">
        <f>INDEX(战舰突破!$U$40:$U$52,通天塔!$J85+1)</f>
        <v>0</v>
      </c>
      <c r="FP85" s="14">
        <f>INDEX(战舰突破!$V$40:$V$52,通天塔!$J85+1)</f>
        <v>0</v>
      </c>
      <c r="FQ85" s="14">
        <f>INDEX(战舰突破!$X$40:$X$52,通天塔!$J85+1)</f>
        <v>25</v>
      </c>
      <c r="FT85" s="14">
        <f t="shared" si="135"/>
        <v>10</v>
      </c>
      <c r="FU85" s="14">
        <f t="shared" si="136"/>
        <v>0</v>
      </c>
      <c r="FV85" s="14">
        <f t="shared" si="137"/>
        <v>0</v>
      </c>
      <c r="FW85" s="14">
        <f t="shared" si="138"/>
        <v>20</v>
      </c>
      <c r="FX85" s="14">
        <f t="shared" si="139"/>
        <v>5</v>
      </c>
      <c r="FY85" s="14">
        <f t="shared" si="140"/>
        <v>300</v>
      </c>
      <c r="FZ85" s="14">
        <f t="shared" si="141"/>
        <v>4</v>
      </c>
      <c r="GA85" s="28">
        <f t="shared" si="142"/>
        <v>0</v>
      </c>
      <c r="GB85" s="28">
        <f t="shared" si="143"/>
        <v>0</v>
      </c>
      <c r="GC85" s="28">
        <f t="shared" si="144"/>
        <v>0</v>
      </c>
      <c r="GD85" s="28">
        <f t="shared" si="145"/>
        <v>0</v>
      </c>
      <c r="GE85" s="28">
        <f t="shared" si="146"/>
        <v>1</v>
      </c>
      <c r="GF85" s="28">
        <f t="shared" si="147"/>
        <v>1</v>
      </c>
      <c r="GG85" s="28">
        <f t="shared" si="148"/>
        <v>0</v>
      </c>
      <c r="GH85" s="28">
        <f t="shared" si="149"/>
        <v>0</v>
      </c>
      <c r="GI85" s="14">
        <f t="shared" si="150"/>
        <v>1</v>
      </c>
      <c r="GJ85" s="14">
        <f t="shared" si="151"/>
        <v>1</v>
      </c>
      <c r="GK85" s="14">
        <f t="shared" si="152"/>
        <v>1</v>
      </c>
      <c r="GL85" s="18">
        <f t="shared" si="153"/>
        <v>1</v>
      </c>
      <c r="GM85" s="18">
        <f t="shared" si="154"/>
        <v>1</v>
      </c>
      <c r="GN85" s="18">
        <f t="shared" si="155"/>
        <v>1</v>
      </c>
      <c r="GO85" s="29">
        <f t="shared" si="156"/>
        <v>150</v>
      </c>
      <c r="GP85" s="29">
        <f t="shared" si="156"/>
        <v>450</v>
      </c>
      <c r="GQ85" s="29">
        <f t="shared" si="156"/>
        <v>450</v>
      </c>
      <c r="GR85" s="26">
        <f t="shared" si="157"/>
        <v>0</v>
      </c>
      <c r="GS85" s="26">
        <f t="shared" si="158"/>
        <v>0</v>
      </c>
      <c r="GT85" s="26">
        <f t="shared" si="159"/>
        <v>0</v>
      </c>
      <c r="GU85" s="14">
        <f t="shared" si="160"/>
        <v>2</v>
      </c>
      <c r="GV85" s="14">
        <f t="shared" si="161"/>
        <v>2</v>
      </c>
      <c r="GW85" s="14">
        <f t="shared" si="162"/>
        <v>2</v>
      </c>
      <c r="GX85" s="14">
        <f t="shared" si="163"/>
        <v>1</v>
      </c>
      <c r="GY85" s="14">
        <f t="shared" si="164"/>
        <v>15</v>
      </c>
      <c r="GZ85" s="14">
        <f t="shared" si="165"/>
        <v>25</v>
      </c>
      <c r="HA85">
        <v>81</v>
      </c>
      <c r="HB85" s="14">
        <f t="shared" si="166"/>
        <v>1080</v>
      </c>
      <c r="HD85" s="14">
        <f t="shared" si="167"/>
        <v>10</v>
      </c>
      <c r="HE85" s="14">
        <f t="shared" si="168"/>
        <v>20</v>
      </c>
      <c r="HF85" s="29">
        <f t="shared" si="169"/>
        <v>0</v>
      </c>
      <c r="HG85" s="29">
        <f t="shared" si="170"/>
        <v>0</v>
      </c>
      <c r="HH85" s="29">
        <f t="shared" si="171"/>
        <v>0</v>
      </c>
      <c r="HI85" s="29">
        <f t="shared" si="172"/>
        <v>0</v>
      </c>
      <c r="HJ85" s="14">
        <f t="shared" si="173"/>
        <v>1</v>
      </c>
      <c r="HK85" s="14">
        <f t="shared" si="174"/>
        <v>1</v>
      </c>
      <c r="HL85" s="14">
        <f t="shared" si="175"/>
        <v>1</v>
      </c>
      <c r="HM85" s="14">
        <f t="shared" si="176"/>
        <v>20</v>
      </c>
      <c r="HN85" s="26">
        <f t="shared" si="177"/>
        <v>0</v>
      </c>
      <c r="HO85" s="26">
        <f t="shared" si="178"/>
        <v>0.3</v>
      </c>
      <c r="HP85" s="29">
        <f t="shared" si="179"/>
        <v>0</v>
      </c>
      <c r="HQ85" s="29">
        <f t="shared" si="180"/>
        <v>0</v>
      </c>
      <c r="HR85" s="29">
        <f t="shared" si="181"/>
        <v>0</v>
      </c>
      <c r="HS85" s="26">
        <f t="shared" si="182"/>
        <v>0.05</v>
      </c>
      <c r="HT85" s="26">
        <f t="shared" si="183"/>
        <v>0.15</v>
      </c>
      <c r="HU85" s="26">
        <f t="shared" si="184"/>
        <v>0.15</v>
      </c>
      <c r="HV85" s="26">
        <f t="shared" si="185"/>
        <v>0</v>
      </c>
      <c r="HW85" s="29">
        <f t="shared" si="124"/>
        <v>1.05</v>
      </c>
      <c r="HX85" s="29">
        <f t="shared" si="125"/>
        <v>1.1499999999999999</v>
      </c>
      <c r="HY85" s="29">
        <f t="shared" si="126"/>
        <v>1.1499999999999999</v>
      </c>
      <c r="HZ85" s="29">
        <f t="shared" si="127"/>
        <v>0</v>
      </c>
      <c r="IA85" s="29">
        <f t="shared" si="128"/>
        <v>0</v>
      </c>
      <c r="IB85" s="29">
        <f t="shared" si="129"/>
        <v>0</v>
      </c>
      <c r="IC85" s="29">
        <f t="shared" si="130"/>
        <v>200</v>
      </c>
      <c r="ID85" s="14">
        <f t="shared" si="186"/>
        <v>0</v>
      </c>
      <c r="IH85" s="14"/>
      <c r="II85" s="14"/>
      <c r="IJ85" s="14"/>
      <c r="IK85" s="14"/>
      <c r="IL85" s="14"/>
      <c r="IM85" s="23">
        <v>0</v>
      </c>
      <c r="IN85" s="23">
        <v>0</v>
      </c>
      <c r="IO85" s="23">
        <v>0</v>
      </c>
      <c r="IP85" s="23">
        <v>0</v>
      </c>
      <c r="IQ85" s="23">
        <v>0</v>
      </c>
      <c r="IR85" s="23">
        <v>0</v>
      </c>
      <c r="IS85" s="14"/>
      <c r="IT85" s="14"/>
      <c r="IU85" s="14"/>
      <c r="IV85" s="14"/>
      <c r="IW85" s="14"/>
      <c r="IX85" s="23">
        <v>0</v>
      </c>
      <c r="IY85" s="23">
        <v>0</v>
      </c>
      <c r="IZ85" s="23">
        <v>0</v>
      </c>
      <c r="JA85" s="23"/>
      <c r="JB85" s="23"/>
      <c r="JC85" s="23"/>
      <c r="JG85">
        <f t="shared" si="131"/>
        <v>1.6000766503784611</v>
      </c>
      <c r="JH85">
        <f t="shared" si="132"/>
        <v>1.6000766503784611</v>
      </c>
      <c r="JJ85" s="14"/>
      <c r="JK85" s="14"/>
      <c r="JL85" s="14"/>
      <c r="JM85" s="23">
        <v>0</v>
      </c>
      <c r="JN85" s="23">
        <v>0</v>
      </c>
      <c r="JO85" s="23">
        <v>0</v>
      </c>
      <c r="JP85" s="14"/>
      <c r="JQ85" s="14"/>
      <c r="JR85" s="14"/>
      <c r="JS85" s="23">
        <v>0</v>
      </c>
      <c r="JT85" s="23">
        <v>0</v>
      </c>
      <c r="JU85" s="23">
        <v>0</v>
      </c>
      <c r="JW85" s="23"/>
      <c r="JX85" s="23">
        <v>0</v>
      </c>
      <c r="JY85" s="23">
        <v>0</v>
      </c>
      <c r="JZ85" s="23"/>
      <c r="KA85" s="23">
        <v>0</v>
      </c>
      <c r="KB85" s="23">
        <v>0</v>
      </c>
    </row>
    <row r="86" spans="1:288" ht="16.5" x14ac:dyDescent="0.2">
      <c r="C86" s="14">
        <f t="shared" si="133"/>
        <v>1</v>
      </c>
      <c r="D86" s="14">
        <v>82</v>
      </c>
      <c r="E86" s="14" t="s">
        <v>761</v>
      </c>
      <c r="F86" s="14">
        <v>285</v>
      </c>
      <c r="G86" s="14">
        <v>285</v>
      </c>
      <c r="H86" s="14">
        <v>285</v>
      </c>
      <c r="I86" s="14">
        <v>285</v>
      </c>
      <c r="J86" s="14">
        <v>6</v>
      </c>
      <c r="K86" s="14">
        <v>6</v>
      </c>
      <c r="L86" s="14">
        <v>6</v>
      </c>
      <c r="M86" s="14">
        <v>3</v>
      </c>
      <c r="N86" s="14">
        <v>3</v>
      </c>
      <c r="O86" s="14">
        <v>3</v>
      </c>
      <c r="P86" s="14">
        <v>6</v>
      </c>
      <c r="Q86" s="14">
        <v>6</v>
      </c>
      <c r="R86" s="14">
        <v>6</v>
      </c>
      <c r="S86" s="14">
        <v>6</v>
      </c>
      <c r="T86" s="14">
        <v>6</v>
      </c>
      <c r="U86" s="14">
        <v>6</v>
      </c>
      <c r="V86" s="14">
        <v>6</v>
      </c>
      <c r="W86" s="14">
        <v>6</v>
      </c>
      <c r="X86" s="14">
        <v>285</v>
      </c>
      <c r="Y86" s="14">
        <v>285</v>
      </c>
      <c r="Z86" s="14">
        <v>285</v>
      </c>
      <c r="AA86" s="14">
        <v>285</v>
      </c>
      <c r="AB86" s="14">
        <v>285</v>
      </c>
      <c r="AC86" s="14">
        <v>285</v>
      </c>
      <c r="AD86" s="14">
        <v>285</v>
      </c>
      <c r="AE86" s="14">
        <v>285</v>
      </c>
      <c r="AF86" s="14">
        <v>37</v>
      </c>
      <c r="AG86" s="14">
        <v>37</v>
      </c>
      <c r="AH86" s="14">
        <v>37</v>
      </c>
      <c r="AI86" s="14">
        <v>37</v>
      </c>
      <c r="AJ86" s="14">
        <v>37</v>
      </c>
      <c r="AK86" s="14">
        <v>37</v>
      </c>
      <c r="AL86" s="14">
        <v>37</v>
      </c>
      <c r="AM86" s="14">
        <v>37</v>
      </c>
      <c r="AN86" s="14">
        <v>3</v>
      </c>
      <c r="AO86" s="14">
        <v>4</v>
      </c>
      <c r="AP86" s="14">
        <v>4</v>
      </c>
      <c r="AQ86" s="14">
        <v>4</v>
      </c>
      <c r="AR86" s="14">
        <v>4</v>
      </c>
      <c r="AS86" s="14">
        <v>0</v>
      </c>
      <c r="AT86" s="14">
        <v>0</v>
      </c>
      <c r="AU86" s="14">
        <v>0</v>
      </c>
      <c r="AV86" s="14">
        <v>0</v>
      </c>
      <c r="AW86" s="14">
        <v>2</v>
      </c>
      <c r="AX86" s="14">
        <v>2</v>
      </c>
      <c r="AY86" s="14">
        <v>0</v>
      </c>
      <c r="AZ86" s="14">
        <v>0</v>
      </c>
      <c r="BA86" s="14">
        <v>14</v>
      </c>
      <c r="BF86" s="14">
        <f>ROUND((INDEX(新战舰养成!S$6:S$18,通天塔!$J86+1)+INDEX(新战舰养成!D$6:D$18,通天塔!$J86+1)*(通天塔!$G86-1))*INDEX(战舰突破!$D$6:$D$18,通天塔!$M86+1),0)</f>
        <v>45679</v>
      </c>
      <c r="BG86" s="14">
        <f>ROUND((INDEX(新战舰养成!T$6:T$18,通天塔!$J86+1)+INDEX(新战舰养成!E$6:E$18,通天塔!$J86+1)*(通天塔!$G86-1))*INDEX(战舰突破!$D$6:$D$18,通天塔!$M86+1),0)</f>
        <v>365357</v>
      </c>
      <c r="BH86" s="14">
        <f>ROUND((INDEX(新战舰养成!U$6:U$18,通天塔!$J86+1)+INDEX(新战舰养成!F$6:F$18,通天塔!$J86+1)*(通天塔!$G86-1))*INDEX(战舰突破!$D$6:$D$18,通天塔!$M86+1),0)</f>
        <v>22942</v>
      </c>
      <c r="BI86" s="14">
        <f>ROUND((INDEX(新战舰养成!V$6:V$18,通天塔!$J86+1)+INDEX(新战舰养成!G$6:G$18,通天塔!$J86+1)*(通天塔!$G86-1))*INDEX(战舰突破!$D$6:$D$18,通天塔!$M86+1),0)</f>
        <v>390</v>
      </c>
      <c r="BJ86" s="14">
        <f>ROUND((INDEX(新战舰养成!W$6:W$18,通天塔!$J86+1)+INDEX(新战舰养成!H$6:H$18,通天塔!$J86+1)*(通天塔!$G86-1))*INDEX(战舰突破!$D$6:$D$18,通天塔!$M86+1),0)</f>
        <v>5</v>
      </c>
      <c r="BL86" s="14">
        <f>IF($H86&gt;0,ROUND((INDEX(新战舰养成!X$6:X$18,通天塔!$K86+1)+INDEX(新战舰养成!I$6:I$18,通天塔!$K86+1)*(通天塔!$H86-1))*INDEX(战舰突破!$D$6:$D$18,通天塔!$N86+1),0),0)</f>
        <v>46043</v>
      </c>
      <c r="BM86" s="14">
        <f>IF($H86&gt;0,ROUND((INDEX(新战舰养成!Y$6:Y$18,通天塔!$K86+1)+INDEX(新战舰养成!J$6:J$18,通天塔!$K86+1)*(通天塔!$H86-1))*INDEX(战舰突破!$D$6:$D$18,通天塔!$N86+1),0),0)</f>
        <v>0</v>
      </c>
      <c r="BN86" s="14">
        <f>IF($H86&gt;0,ROUND((INDEX(新战舰养成!Z$6:Z$18,通天塔!$K86+1)+INDEX(新战舰养成!K$6:K$18,通天塔!$K86+1)*(通天塔!$H86-1))*INDEX(战舰突破!$D$6:$D$18,通天塔!$N86+1),0),0)</f>
        <v>0</v>
      </c>
      <c r="BO86" s="14">
        <f>IF($H86&gt;0,ROUND((INDEX(新战舰养成!AA$6:AA$18,通天塔!$K86+1)+INDEX(新战舰养成!L$6:L$18,通天塔!$K86+1)*(通天塔!$H86-1))*INDEX(战舰突破!$D$6:$D$18,通天塔!$N86+1),0),0)</f>
        <v>456794</v>
      </c>
      <c r="BP86" s="14">
        <f>IF($H86&gt;0,ROUND((INDEX(新战舰养成!AB$6:AB$18,通天塔!$K86+1)+INDEX(新战舰养成!M$6:M$18,通天塔!$K86+1)*(通天塔!$H86-1))*INDEX(战舰突破!$D$6:$D$18,通天塔!$N86+1),0),0)</f>
        <v>9040</v>
      </c>
      <c r="BR86" s="14">
        <f>IF($I86&gt;0,ROUND((INDEX(新战舰养成!AC$6:AC$18,通天塔!$L86+1)+INDEX(新战舰养成!I$6:I$18,通天塔!$L86+1)*(通天塔!$I86-1))*INDEX(战舰突破!$D$6:$D$18,通天塔!$O86+1),0),0)</f>
        <v>46433</v>
      </c>
      <c r="BS86" s="14">
        <f>IF($I86&gt;0,ROUND((INDEX(新战舰养成!AD$6:AD$18,通天塔!$L86+1)+INDEX(新战舰养成!J$6:J$18,通天塔!$L86+1)*(通天塔!$I86-1))*INDEX(战舰突破!$D$6:$D$18,通天塔!$O86+1),0),0)</f>
        <v>0</v>
      </c>
      <c r="BT86" s="14">
        <f>IF($I86&gt;0,ROUND((INDEX(新战舰养成!AE$6:AE$18,通天塔!$L86+1)+INDEX(新战舰养成!K$6:K$18,通天塔!$L86+1)*(通天塔!$I86-1))*INDEX(战舰突破!$D$6:$D$18,通天塔!$O86+1),0),0)</f>
        <v>0</v>
      </c>
      <c r="BU86" s="14">
        <f>IF($I86&gt;0,ROUND((INDEX(新战舰养成!AF$6:AF$18,通天塔!$L86+1)+INDEX(新战舰养成!L$6:L$18,通天塔!$L86+1)*(通天塔!$I86-1))*INDEX(战舰突破!$D$6:$D$18,通天塔!$O86+1),0),0)</f>
        <v>320827</v>
      </c>
      <c r="BV86" s="14">
        <f>IF($I86&gt;0,ROUND((INDEX(新战舰养成!AG$6:AG$18,通天塔!$L86+1)+INDEX(新战舰养成!M$6:M$18,通天塔!$L86+1)*(通天塔!$I86-1))*INDEX(战舰突破!$D$6:$D$18,通天塔!$O86+1),0),0)</f>
        <v>12048</v>
      </c>
      <c r="BY86" s="14">
        <f>(INDEX(装备数值!$C$13:$G$116,通天塔!$P86*8+1,BY$2)+INDEX(装备数值!$C$13:$G$116,通天塔!$Q86*8+2,BY$2)+INDEX(装备数值!$C$13:$G$116,通天塔!$S86*8+3,BY$2)+INDEX(装备数值!$C$13:$G$116,通天塔!$R86*8+4,BY$2)+INDEX(装备数值!$C$13:$G$116,通天塔!$T86*8+5,BY$2)+INDEX(装备数值!$C$13:$G$116,通天塔!$U86*8+6,BY$2)+INDEX(装备数值!$C$13:$G$116,通天塔!$V86*8+7,BY$2)+INDEX(装备数值!$C$13:$G$116,通天塔!$W86*8+8,BY$2))</f>
        <v>18000</v>
      </c>
      <c r="BZ86" s="14">
        <f>(INDEX(装备数值!$C$13:$G$116,通天塔!$P86*8+1,BZ$2)+INDEX(装备数值!$C$13:$G$116,通天塔!$Q86*8+2,BZ$2)+INDEX(装备数值!$C$13:$G$116,通天塔!$S86*8+3,BZ$2)+INDEX(装备数值!$C$13:$G$116,通天塔!$R86*8+4,BZ$2)+INDEX(装备数值!$C$13:$G$116,通天塔!$T86*8+5,BZ$2)+INDEX(装备数值!$C$13:$G$116,通天塔!$U86*8+6,BZ$2)+INDEX(装备数值!$C$13:$G$116,通天塔!$V86*8+7,BZ$2)+INDEX(装备数值!$C$13:$G$116,通天塔!$W86*8+8,BZ$2))</f>
        <v>135000</v>
      </c>
      <c r="CA86" s="14">
        <f>(INDEX(装备数值!$C$13:$G$116,通天塔!$P86*8+1,CA$2)+INDEX(装备数值!$C$13:$G$116,通天塔!$Q86*8+2,CA$2)+INDEX(装备数值!$C$13:$G$116,通天塔!$S86*8+3,CA$2)+INDEX(装备数值!$C$13:$G$116,通天塔!$R86*8+4,CA$2)+INDEX(装备数值!$C$13:$G$116,通天塔!$T86*8+5,CA$2)+INDEX(装备数值!$C$13:$G$116,通天塔!$U86*8+6,CA$2)+INDEX(装备数值!$C$13:$G$116,通天塔!$V86*8+7,CA$2)+INDEX(装备数值!$C$13:$G$116,通天塔!$W86*8+8,CA$2))</f>
        <v>9000</v>
      </c>
      <c r="CB86" s="14">
        <f>(INDEX(装备数值!$C$13:$G$116,通天塔!$P86*8+1,CB$2)+INDEX(装备数值!$C$13:$G$116,通天塔!$Q86*8+2,CB$2)+INDEX(装备数值!$C$13:$G$116,通天塔!$S86*8+3,CB$2)+INDEX(装备数值!$C$13:$G$116,通天塔!$R86*8+4,CB$2)+INDEX(装备数值!$C$13:$G$116,通天塔!$T86*8+5,CB$2)+INDEX(装备数值!$C$13:$G$116,通天塔!$U86*8+6,CB$2)+INDEX(装备数值!$C$13:$G$116,通天塔!$V86*8+7,CB$2)+INDEX(装备数值!$C$13:$G$116,通天塔!$W86*8+8,CB$2))</f>
        <v>180000</v>
      </c>
      <c r="CC86" s="14">
        <f>(INDEX(装备数值!$C$13:$G$116,通天塔!$P86*8+1,CC$2)+INDEX(装备数值!$C$13:$G$116,通天塔!$Q86*8+2,CC$2)+INDEX(装备数值!$C$13:$G$116,通天塔!$S86*8+3,CC$2)+INDEX(装备数值!$C$13:$G$116,通天塔!$R86*8+4,CC$2)+INDEX(装备数值!$C$13:$G$116,通天塔!$T86*8+5,CC$2)+INDEX(装备数值!$C$13:$G$116,通天塔!$U86*8+6,CC$2)+INDEX(装备数值!$C$13:$G$116,通天塔!$V86*8+7,CC$2)+INDEX(装备数值!$C$13:$G$116,通天塔!$W86*8+8,CC$2))</f>
        <v>3400</v>
      </c>
      <c r="CF86" s="14">
        <f>INDEX(装备数值!$I$13:$M$116,通天塔!$P86*8+1,CF$2)*$X86+INDEX(装备数值!$I$13:$M$116,通天塔!$Q86*8+2,CF$2)*$Y86+INDEX(装备数值!$I$13:$M$116,通天塔!$S86*8+3,CF$2)*$Z86+INDEX(装备数值!$I$13:$M$116,通天塔!$R86*8+4,CF$2)*$AA86+INDEX(装备数值!$I$13:$M$116,通天塔!$T86*8+5,CF$2)*$AB86+INDEX(装备数值!$I$13:$M$116,通天塔!$U86*8+6,CF$2)*$AC86+INDEX(装备数值!$I$13:$M$116,通天塔!$V86*8+7,CF$2)*$AD86+INDEX(装备数值!$I$13:$M$116,通天塔!$W86*8+8,CF$2)*$AE86</f>
        <v>51300</v>
      </c>
      <c r="CG86" s="14">
        <f>INDEX(装备数值!$I$13:$M$116,通天塔!$P86*8+1,CG$2)*$X86+INDEX(装备数值!$I$13:$M$116,通天塔!$Q86*8+2,CG$2)*$Y86+INDEX(装备数值!$I$13:$M$116,通天塔!$S86*8+3,CG$2)*$Z86+INDEX(装备数值!$I$13:$M$116,通天塔!$R86*8+4,CG$2)*$AA86+INDEX(装备数值!$I$13:$M$116,通天塔!$T86*8+5,CG$2)*$AB86+INDEX(装备数值!$I$13:$M$116,通天塔!$U86*8+6,CG$2)*$AC86+INDEX(装备数值!$I$13:$M$116,通天塔!$V86*8+7,CG$2)*$AD86+INDEX(装备数值!$I$13:$M$116,通天塔!$W86*8+8,CG$2)*$AE86</f>
        <v>384750</v>
      </c>
      <c r="CH86" s="14">
        <f>INDEX(装备数值!$I$13:$M$116,通天塔!$P86*8+1,CH$2)*$X86+INDEX(装备数值!$I$13:$M$116,通天塔!$Q86*8+2,CH$2)*$Y86+INDEX(装备数值!$I$13:$M$116,通天塔!$S86*8+3,CH$2)*$Z86+INDEX(装备数值!$I$13:$M$116,通天塔!$R86*8+4,CH$2)*$AA86+INDEX(装备数值!$I$13:$M$116,通天塔!$T86*8+5,CH$2)*$AB86+INDEX(装备数值!$I$13:$M$116,通天塔!$U86*8+6,CH$2)*$AC86+INDEX(装备数值!$I$13:$M$116,通天塔!$V86*8+7,CH$2)*$AD86+INDEX(装备数值!$I$13:$M$116,通天塔!$W86*8+8,CH$2)*$AE86</f>
        <v>25650</v>
      </c>
      <c r="CI86" s="14">
        <f>INDEX(装备数值!$I$13:$M$116,通天塔!$P86*8+1,CI$2)*$X86+INDEX(装备数值!$I$13:$M$116,通天塔!$Q86*8+2,CI$2)*$Y86+INDEX(装备数值!$I$13:$M$116,通天塔!$S86*8+3,CI$2)*$Z86+INDEX(装备数值!$I$13:$M$116,通天塔!$R86*8+4,CI$2)*$AA86+INDEX(装备数值!$I$13:$M$116,通天塔!$T86*8+5,CI$2)*$AB86+INDEX(装备数值!$I$13:$M$116,通天塔!$U86*8+6,CI$2)*$AC86+INDEX(装备数值!$I$13:$M$116,通天塔!$V86*8+7,CI$2)*$AD86+INDEX(装备数值!$I$13:$M$116,通天塔!$W86*8+8,CI$2)*$AE86</f>
        <v>513000</v>
      </c>
      <c r="CJ86" s="14">
        <f>INDEX(装备数值!$I$13:$M$116,通天塔!$P86*8+1,CJ$2)*$X86+INDEX(装备数值!$I$13:$M$116,通天塔!$Q86*8+2,CJ$2)*$Y86+INDEX(装备数值!$I$13:$M$116,通天塔!$S86*8+3,CJ$2)*$Z86+INDEX(装备数值!$I$13:$M$116,通天塔!$R86*8+4,CJ$2)*$AA86+INDEX(装备数值!$I$13:$M$116,通天塔!$T86*8+5,CJ$2)*$AB86+INDEX(装备数值!$I$13:$M$116,通天塔!$U86*8+6,CJ$2)*$AC86+INDEX(装备数值!$I$13:$M$116,通天塔!$V86*8+7,CJ$2)*$AD86+INDEX(装备数值!$I$13:$M$116,通天塔!$W86*8+8,CJ$2)*$AE86</f>
        <v>9690</v>
      </c>
      <c r="CM86" s="14">
        <f>INDEX(装备数值!$X$13:$AH$116,$P86*8+1,CM$2)*$AF86+INDEX(装备数值!$X$13:$AH$116,$Q86*8+2,CM$2)*$AG86+INDEX(装备数值!$X$13:$AH$116,$S86*8+3,CM$2)*$AH86+INDEX(装备数值!$X$13:$AH$116,$R86*8+4,CM$2)*$AI86+INDEX(装备数值!$X$13:$AH$116,$T86*8+5,CM$2)*$AJ86+INDEX(装备数值!$X$13:$AH$116,$U86*8+6,CM$2)*$AK86+INDEX(装备数值!$X$13:$AH$116,$V86*8+7,CM$2)*$AL86+INDEX(装备数值!$X$13:$AH$116,$W86*8+8,CM$2)*$AM86</f>
        <v>18500</v>
      </c>
      <c r="CN86" s="14">
        <f>INDEX(装备数值!$X$13:$AH$116,$P86*8+1,CN$2)*$AF86+INDEX(装备数值!$X$13:$AH$116,$Q86*8+2,CN$2)*$AG86+INDEX(装备数值!$X$13:$AH$116,$S86*8+3,CN$2)*$AH86+INDEX(装备数值!$X$13:$AH$116,$R86*8+4,CN$2)*$AI86+INDEX(装备数值!$X$13:$AH$116,$T86*8+5,CN$2)*$AJ86+INDEX(装备数值!$X$13:$AH$116,$U86*8+6,CN$2)*$AK86+INDEX(装备数值!$X$13:$AH$116,$V86*8+7,CN$2)*$AL86+INDEX(装备数值!$X$13:$AH$116,$W86*8+8,CN$2)*$AM86</f>
        <v>138750</v>
      </c>
      <c r="CO86" s="14">
        <f>INDEX(装备数值!$X$13:$AH$116,$P86*8+1,CO$2)*$AF86+INDEX(装备数值!$X$13:$AH$116,$Q86*8+2,CO$2)*$AG86+INDEX(装备数值!$X$13:$AH$116,$S86*8+3,CO$2)*$AH86+INDEX(装备数值!$X$13:$AH$116,$R86*8+4,CO$2)*$AI86+INDEX(装备数值!$X$13:$AH$116,$T86*8+5,CO$2)*$AJ86+INDEX(装备数值!$X$13:$AH$116,$U86*8+6,CO$2)*$AK86+INDEX(装备数值!$X$13:$AH$116,$V86*8+7,CO$2)*$AL86+INDEX(装备数值!$X$13:$AH$116,$W86*8+8,CO$2)*$AM86</f>
        <v>9250</v>
      </c>
      <c r="CP86" s="14">
        <f>INDEX(装备数值!$X$13:$AH$116,$P86*8+1,CP$2)*$AF86+INDEX(装备数值!$X$13:$AH$116,$Q86*8+2,CP$2)*$AG86+INDEX(装备数值!$X$13:$AH$116,$S86*8+3,CP$2)*$AH86+INDEX(装备数值!$X$13:$AH$116,$R86*8+4,CP$2)*$AI86+INDEX(装备数值!$X$13:$AH$116,$T86*8+5,CP$2)*$AJ86+INDEX(装备数值!$X$13:$AH$116,$U86*8+6,CP$2)*$AK86+INDEX(装备数值!$X$13:$AH$116,$V86*8+7,CP$2)*$AL86+INDEX(装备数值!$X$13:$AH$116,$W86*8+8,CP$2)*$AM86</f>
        <v>185000</v>
      </c>
      <c r="CQ86" s="14">
        <f>INDEX(装备数值!$X$13:$AH$116,$P86*8+1,CQ$2)*$AF86+INDEX(装备数值!$X$13:$AH$116,$Q86*8+2,CQ$2)*$AG86+INDEX(装备数值!$X$13:$AH$116,$S86*8+3,CQ$2)*$AH86+INDEX(装备数值!$X$13:$AH$116,$R86*8+4,CQ$2)*$AI86+INDEX(装备数值!$X$13:$AH$116,$T86*8+5,CQ$2)*$AJ86+INDEX(装备数值!$X$13:$AH$116,$U86*8+6,CQ$2)*$AK86+INDEX(装备数值!$X$13:$AH$116,$V86*8+7,CQ$2)*$AL86+INDEX(装备数值!$X$13:$AH$116,$W86*8+8,CQ$2)*$AM86</f>
        <v>3700</v>
      </c>
      <c r="CR86" s="14">
        <f>INDEX(装备数值!$X$13:$AH$116,$P86*8+1,CR$2)*$AF86+INDEX(装备数值!$X$13:$AH$116,$Q86*8+2,CR$2)*$AG86+INDEX(装备数值!$X$13:$AH$116,$S86*8+3,CR$2)*$AH86+INDEX(装备数值!$X$13:$AH$116,$R86*8+4,CR$2)*$AI86+INDEX(装备数值!$X$13:$AH$116,$T86*8+5,CR$2)*$AJ86+INDEX(装备数值!$X$13:$AH$116,$U86*8+6,CR$2)*$AK86+INDEX(装备数值!$X$13:$AH$116,$V86*8+7,CR$2)*$AL86+INDEX(装备数值!$X$13:$AH$116,$W86*8+8,CR$2)*$AM86</f>
        <v>13875</v>
      </c>
      <c r="CS86" s="14">
        <f>INDEX(装备数值!$X$13:$AH$116,$P86*8+1,CS$2)*$AF86+INDEX(装备数值!$X$13:$AH$116,$Q86*8+2,CS$2)*$AG86+INDEX(装备数值!$X$13:$AH$116,$S86*8+3,CS$2)*$AH86+INDEX(装备数值!$X$13:$AH$116,$R86*8+4,CS$2)*$AI86+INDEX(装备数值!$X$13:$AH$116,$T86*8+5,CS$2)*$AJ86+INDEX(装备数值!$X$13:$AH$116,$U86*8+6,CS$2)*$AK86+INDEX(装备数值!$X$13:$AH$116,$V86*8+7,CS$2)*$AL86+INDEX(装备数值!$X$13:$AH$116,$W86*8+8,CS$2)*$AM86</f>
        <v>13875</v>
      </c>
      <c r="CT86" s="14">
        <f>INDEX(装备数值!$X$13:$AH$116,$P86*8+1,CT$2)*$AF86+INDEX(装备数值!$X$13:$AH$116,$Q86*8+2,CT$2)*$AG86+INDEX(装备数值!$X$13:$AH$116,$S86*8+3,CT$2)*$AH86+INDEX(装备数值!$X$13:$AH$116,$R86*8+4,CT$2)*$AI86+INDEX(装备数值!$X$13:$AH$116,$T86*8+5,CT$2)*$AJ86+INDEX(装备数值!$X$13:$AH$116,$U86*8+6,CT$2)*$AK86+INDEX(装备数值!$X$13:$AH$116,$V86*8+7,CT$2)*$AL86+INDEX(装备数值!$X$13:$AH$116,$W86*8+8,CT$2)*$AM86</f>
        <v>13875</v>
      </c>
      <c r="CU86" s="14">
        <f>INDEX(装备数值!$X$13:$AH$116,$P86*8+1,CU$2)*$AF86+INDEX(装备数值!$X$13:$AH$116,$Q86*8+2,CU$2)*$AG86+INDEX(装备数值!$X$13:$AH$116,$S86*8+3,CU$2)*$AH86+INDEX(装备数值!$X$13:$AH$116,$R86*8+4,CU$2)*$AI86+INDEX(装备数值!$X$13:$AH$116,$T86*8+5,CU$2)*$AJ86+INDEX(装备数值!$X$13:$AH$116,$U86*8+6,CU$2)*$AK86+INDEX(装备数值!$X$13:$AH$116,$V86*8+7,CU$2)*$AL86+INDEX(装备数值!$X$13:$AH$116,$W86*8+8,CU$2)*$AM86</f>
        <v>13875</v>
      </c>
      <c r="CV86" s="14">
        <f>INDEX(装备数值!$X$13:$AH$116,$P86*8+1,CV$2)*$AF86+INDEX(装备数值!$X$13:$AH$116,$Q86*8+2,CV$2)*$AG86+INDEX(装备数值!$X$13:$AH$116,$S86*8+3,CV$2)*$AH86+INDEX(装备数值!$X$13:$AH$116,$R86*8+4,CV$2)*$AI86+INDEX(装备数值!$X$13:$AH$116,$T86*8+5,CV$2)*$AJ86+INDEX(装备数值!$X$13:$AH$116,$U86*8+6,CV$2)*$AK86+INDEX(装备数值!$X$13:$AH$116,$V86*8+7,CV$2)*$AL86+INDEX(装备数值!$X$13:$AH$116,$W86*8+8,CV$2)*$AM86</f>
        <v>37</v>
      </c>
      <c r="CW86" s="14">
        <f>INDEX(装备数值!$X$13:$AH$116,$P86*8+1,CW$2)*$AF86+INDEX(装备数值!$X$13:$AH$116,$Q86*8+2,CW$2)*$AG86+INDEX(装备数值!$X$13:$AH$116,$S86*8+3,CW$2)*$AH86+INDEX(装备数值!$X$13:$AH$116,$R86*8+4,CW$2)*$AI86+INDEX(装备数值!$X$13:$AH$116,$T86*8+5,CW$2)*$AJ86+INDEX(装备数值!$X$13:$AH$116,$U86*8+6,CW$2)*$AK86+INDEX(装备数值!$X$13:$AH$116,$V86*8+7,CW$2)*$AL86+INDEX(装备数值!$X$13:$AH$116,$W86*8+8,CW$2)*$AM86</f>
        <v>37</v>
      </c>
      <c r="CY86" s="14">
        <f>INDEX(装备数值!$AN$17:$AN$117,MATCH(MIN($X86:$AE86),装备数值!$AO$17:$AO$117,1))</f>
        <v>28</v>
      </c>
      <c r="CZ86" s="14">
        <f>IF(COUNTIF($P86:$W86,"&gt;"&amp;0)=8,INDEX(装备数值!AR$17:AR$117,$CY86+1),0)</f>
        <v>8344</v>
      </c>
      <c r="DA86" s="14">
        <f>IF(COUNTIF($P86:$W86,"&gt;"&amp;0)=8,INDEX(装备数值!AS$17:AS$117,$CY86+1),0)</f>
        <v>63000</v>
      </c>
      <c r="DB86" s="14">
        <f>IF(COUNTIF($P86:$W86,"&gt;"&amp;0)=8,INDEX(装备数值!AT$17:AT$117,$CY86+1),0)</f>
        <v>4144</v>
      </c>
      <c r="DC86" s="14">
        <f>IF(COUNTIF($P86:$W86,"&gt;"&amp;0)=8,INDEX(装备数值!AU$17:AU$117,$CY86+1),0)</f>
        <v>84000</v>
      </c>
      <c r="DD86" s="14">
        <f>IF(COUNTIF($P86:$W86,"&gt;"&amp;0)=8,INDEX(装备数值!AV$17:AV$117,$CY86+1),0)</f>
        <v>1680</v>
      </c>
      <c r="DF86" s="14">
        <f>INDEX(装备数值!$AY$17:$AY$77,MATCH(MIN($AF86:$AM86),装备数值!$AZ$17:$AZ$77,1))</f>
        <v>18</v>
      </c>
      <c r="DG86" s="26">
        <f>INDEX(装备数值!BA$17:BA$77,通天塔!DF86+1)</f>
        <v>0.21</v>
      </c>
      <c r="DH86" s="26">
        <f>INDEX(装备数值!BA$17:BA$77,通天塔!DF86+1)</f>
        <v>0.21</v>
      </c>
      <c r="DJ86" s="14">
        <f t="shared" si="134"/>
        <v>23</v>
      </c>
      <c r="DK86" s="14">
        <f>VLOOKUP(DJ86,军阶与晶片数值!$W$6:$X$27,2)</f>
        <v>5</v>
      </c>
      <c r="DL86" s="14">
        <f>INDEX(军阶与晶片数值!Y$6:Y$27,$DK86+1)</f>
        <v>500</v>
      </c>
      <c r="DM86" s="14">
        <f>INDEX(军阶与晶片数值!Z$6:Z$27,$DK86+1)</f>
        <v>500</v>
      </c>
      <c r="DN86" s="14">
        <f>INDEX(军阶与晶片数值!AA$6:AA$27,$DK86+1)</f>
        <v>500</v>
      </c>
      <c r="DO86" s="14">
        <f>INDEX(军阶与晶片数值!AB$6:AB$27,$DK86+1)</f>
        <v>500</v>
      </c>
      <c r="DP86" s="29">
        <f>INDEX(军阶与晶片数值!AC$6:AC$27,$DK86+1)</f>
        <v>30</v>
      </c>
      <c r="DQ86" s="29">
        <f>INDEX(军阶与晶片数值!AD$6:AD$27,$DK86+1)</f>
        <v>15</v>
      </c>
      <c r="DS86" s="26">
        <f>INDEX(军阶与晶片数值!I$6:I$16,AN86+1)</f>
        <v>6.5000000000000002E-2</v>
      </c>
      <c r="DT86" s="26">
        <f>INDEX(军阶与晶片数值!M$6:M$16,AO86+1)</f>
        <v>0.15</v>
      </c>
      <c r="DU86" s="26">
        <f>INDEX(军阶与晶片数值!J$6:J$16,AP86+1)</f>
        <v>0.15</v>
      </c>
      <c r="DV86" s="26">
        <f>INDEX(军阶与晶片数值!K$6:K$16,AQ86+1)</f>
        <v>0.3</v>
      </c>
      <c r="DW86" s="26">
        <f>INDEX(军阶与晶片数值!L$6:L$16,AR86+1)</f>
        <v>0.3</v>
      </c>
      <c r="DX86" s="28">
        <f>INDEX(军阶与晶片数值!N$6:N$16,AS86+1)</f>
        <v>0</v>
      </c>
      <c r="DY86" s="28">
        <f>INDEX(军阶与晶片数值!O$6:O$16,AT86+1)</f>
        <v>0</v>
      </c>
      <c r="DZ86" s="28">
        <f>INDEX(军阶与晶片数值!P$6:P$16,AU86+1)</f>
        <v>0</v>
      </c>
      <c r="EA86" s="28">
        <f>INDEX(军阶与晶片数值!Q$6:Q$16,AV86+1)</f>
        <v>0</v>
      </c>
      <c r="EB86" s="26">
        <f>INDEX(军阶与晶片数值!R$6:R$16,AW86+1)</f>
        <v>0.06</v>
      </c>
      <c r="EC86" s="26">
        <f>INDEX(军阶与晶片数值!S$6:S$16,AX86+1)</f>
        <v>0.06</v>
      </c>
      <c r="ED86" s="26">
        <f>INDEX(军阶与晶片数值!T$6:T$16,AY86+1)</f>
        <v>0</v>
      </c>
      <c r="EE86" s="26">
        <f>INDEX(军阶与晶片数值!U$6:U$16,AZ86+1)</f>
        <v>0</v>
      </c>
      <c r="EG86" s="26">
        <f>INDEX(军阶与晶片数值!$C$6:$C$36,通天塔!$BA86+1)</f>
        <v>0.7</v>
      </c>
      <c r="EH86" s="26">
        <f>INDEX(军阶与晶片数值!$C$6:$C$36,通天塔!$BA86+1)</f>
        <v>0.7</v>
      </c>
      <c r="EI86" s="26">
        <f>INDEX(军阶与晶片数值!$C$6:$C$36,通天塔!$BA86+1)</f>
        <v>0.7</v>
      </c>
      <c r="EJ86" s="26">
        <f>INDEX(军阶与晶片数值!$C$6:$C$36,通天塔!$BA86+1)</f>
        <v>0.7</v>
      </c>
      <c r="EK86" s="26">
        <f>INDEX(军阶与晶片数值!$C$6:$C$36,通天塔!$BA86+1)</f>
        <v>0.7</v>
      </c>
      <c r="EM86" s="14">
        <f>INDEX(战舰突破!$H$6:$H$18,通天塔!$J86+1)+INDEX(战舰突破!$H$23:$H$35,通天塔!$K86+1)+INDEX(战舰突破!$H$40:$H$52,通天塔!$L86+1)</f>
        <v>200</v>
      </c>
      <c r="EN86" s="14">
        <f>INDEX(战舰突破!$I$6:$I$18,通天塔!$J86+1)+INDEX(战舰突破!$I$23:$I$35,通天塔!$K86+1)+INDEX(战舰突破!$I$40:$I$52,通天塔!$L86+1)</f>
        <v>200</v>
      </c>
      <c r="EO86" s="14">
        <f>INDEX(战舰突破!$J$6:$J$18,通天塔!$J86+1)+INDEX(战舰突破!$J$23:$J$35,通天塔!$K86+1)+INDEX(战舰突破!$J$40:$J$52,通天塔!$L86+1)</f>
        <v>0</v>
      </c>
      <c r="EP86" s="14">
        <f>INDEX(战舰突破!$K$6:$K$18,通天塔!$J86+1)+INDEX(战舰突破!$K$23:$K$35,通天塔!$K86+1)+INDEX(战舰突破!$K$40:$K$52,通天塔!$L86+1)</f>
        <v>0</v>
      </c>
      <c r="EQ86" s="14">
        <f>INDEX(战舰突破!$L$6:$L$18,通天塔!$J86+1)+INDEX(战舰突破!$L$23:$L$35,通天塔!$K86+1)+INDEX(战舰突破!$L$40:$L$52,通天塔!$L86+1)</f>
        <v>200</v>
      </c>
      <c r="ER86" s="18">
        <f>INDEX(战舰突破!$N$6:$N$18,通天塔!$J86+1)+INDEX(战舰突破!$N$23:$N$35,通天塔!$K86+1)+INDEX(战舰突破!$N$40:$N$52,通天塔!$L86+1)</f>
        <v>0</v>
      </c>
      <c r="ES86" s="18">
        <f>INDEX(战舰突破!$O$6:$O$18,通天塔!$J86+1)+INDEX(战舰突破!$O$23:$O$35,通天塔!$K86+1)+INDEX(战舰突破!$O$40:$O$52,通天塔!$L86+1)</f>
        <v>0.6</v>
      </c>
      <c r="ET86" s="18">
        <f>INDEX(战舰突破!$P$6:$P$18,通天塔!$J86+1)+INDEX(战舰突破!$P$23:$P$35,通天塔!$K86+1)+INDEX(战舰突破!$P$40:$P$52,通天塔!$L86+1)</f>
        <v>0</v>
      </c>
      <c r="EU86" s="18">
        <f>INDEX(战舰突破!$Q$6:$Q$18,通天塔!$J86+1)+INDEX(战舰突破!$Q$23:$Q$35,通天塔!$K86+1)+INDEX(战舰突破!$Q$40:$Q$52,通天塔!$L86+1)</f>
        <v>0.3</v>
      </c>
      <c r="EV86" s="18">
        <f>INDEX(战舰突破!$R$6:$R$18,通天塔!$J86+1)+INDEX(战舰突破!$R$23:$R$35,通天塔!$K86+1)+INDEX(战舰突破!$R$40:$R$52,通天塔!$L86+1)</f>
        <v>0</v>
      </c>
      <c r="EW86" s="18">
        <f>INDEX(战舰突破!$M$6:$M$18,通天塔!$J86+1)+INDEX(战舰突破!$M$23:$M$35,通天塔!$K86+1)+INDEX(战舰突破!$M$40:$M$52,通天塔!$L86+1)</f>
        <v>0.2</v>
      </c>
      <c r="EX86" s="22">
        <f>INDEX(战舰突破!$W$6:$W$18,通天塔!$J86+1)+INDEX(战舰突破!$W$23:$W$35,通天塔!$K86+1)+INDEX(战舰突破!$W$40:$W$52,通天塔!$L86+1)</f>
        <v>0.5</v>
      </c>
      <c r="FA86" s="14">
        <f>INDEX(战舰突破!$S$6:$S$18,通天塔!$J86+1)</f>
        <v>0</v>
      </c>
      <c r="FB86" s="14">
        <f>INDEX(战舰突破!$T$6:$T$18,通天塔!$J86+1)</f>
        <v>0.5</v>
      </c>
      <c r="FC86" s="14">
        <f>INDEX(战舰突破!$U$6:$U$18,通天塔!$J86+1)</f>
        <v>0.1</v>
      </c>
      <c r="FD86" s="14">
        <f>INDEX(战舰突破!$V$6:$V$18,通天塔!$J86+1)</f>
        <v>0</v>
      </c>
      <c r="FE86" s="14">
        <f>INDEX(战舰突破!$X$6:$X$18,通天塔!$J86+1)</f>
        <v>7</v>
      </c>
      <c r="FG86" s="14">
        <f>INDEX(战舰突破!$S$23:$S$35,通天塔!$J86+1)</f>
        <v>0.6</v>
      </c>
      <c r="FH86" s="14">
        <f>INDEX(战舰突破!$T$23:$T$35,通天塔!$J86+1)</f>
        <v>0.25</v>
      </c>
      <c r="FI86" s="14">
        <f>INDEX(战舰突破!$U$23:$U$35,通天塔!$J86+1)</f>
        <v>0.1</v>
      </c>
      <c r="FJ86" s="14">
        <f>INDEX(战舰突破!$V$23:$V$35,通天塔!$J86+1)</f>
        <v>0</v>
      </c>
      <c r="FK86" s="14">
        <f>INDEX(战舰突破!$X$23:$X$35,通天塔!$J86+1)</f>
        <v>105</v>
      </c>
      <c r="FM86" s="14">
        <f>INDEX(战舰突破!$S$40:$S$52,通天塔!$J86+1)</f>
        <v>0.6</v>
      </c>
      <c r="FN86" s="14">
        <f>INDEX(战舰突破!$T$40:$T$52,通天塔!$J86+1)</f>
        <v>0.25</v>
      </c>
      <c r="FO86" s="14">
        <f>INDEX(战舰突破!$U$40:$U$52,通天塔!$J86+1)</f>
        <v>0.1</v>
      </c>
      <c r="FP86" s="14">
        <f>INDEX(战舰突破!$V$40:$V$52,通天塔!$J86+1)</f>
        <v>0</v>
      </c>
      <c r="FQ86" s="14">
        <f>INDEX(战舰突破!$X$40:$X$52,通天塔!$J86+1)</f>
        <v>175</v>
      </c>
      <c r="FT86" s="14">
        <f t="shared" si="135"/>
        <v>257132</v>
      </c>
      <c r="FU86" s="14">
        <f t="shared" si="136"/>
        <v>257791</v>
      </c>
      <c r="FV86" s="14">
        <f t="shared" si="137"/>
        <v>258497</v>
      </c>
      <c r="FW86" s="14">
        <f t="shared" si="138"/>
        <v>3399688</v>
      </c>
      <c r="FX86" s="14">
        <f t="shared" si="139"/>
        <v>139168</v>
      </c>
      <c r="FY86" s="14">
        <f t="shared" si="140"/>
        <v>3845424</v>
      </c>
      <c r="FZ86" s="14">
        <f t="shared" si="141"/>
        <v>87434</v>
      </c>
      <c r="GA86" s="28">
        <f t="shared" si="142"/>
        <v>14375</v>
      </c>
      <c r="GB86" s="28">
        <f t="shared" si="143"/>
        <v>14375</v>
      </c>
      <c r="GC86" s="28">
        <f t="shared" si="144"/>
        <v>14375</v>
      </c>
      <c r="GD86" s="28">
        <f t="shared" si="145"/>
        <v>14375</v>
      </c>
      <c r="GE86" s="28">
        <f t="shared" si="146"/>
        <v>1.2826</v>
      </c>
      <c r="GF86" s="28">
        <f t="shared" si="147"/>
        <v>1.2826</v>
      </c>
      <c r="GG86" s="28">
        <f t="shared" si="148"/>
        <v>0</v>
      </c>
      <c r="GH86" s="28">
        <f t="shared" si="149"/>
        <v>28.065000000000001</v>
      </c>
      <c r="GI86" s="14">
        <f t="shared" si="150"/>
        <v>1</v>
      </c>
      <c r="GJ86" s="14">
        <f t="shared" si="151"/>
        <v>1.6</v>
      </c>
      <c r="GK86" s="14">
        <f t="shared" si="152"/>
        <v>1.6</v>
      </c>
      <c r="GL86" s="18">
        <f t="shared" si="153"/>
        <v>1.7</v>
      </c>
      <c r="GM86" s="18">
        <f t="shared" si="154"/>
        <v>1.45</v>
      </c>
      <c r="GN86" s="18">
        <f t="shared" si="155"/>
        <v>1.45</v>
      </c>
      <c r="GO86" s="29">
        <f t="shared" si="156"/>
        <v>14525</v>
      </c>
      <c r="GP86" s="29">
        <f t="shared" si="156"/>
        <v>14825</v>
      </c>
      <c r="GQ86" s="29">
        <f t="shared" si="156"/>
        <v>14825</v>
      </c>
      <c r="GR86" s="26">
        <f t="shared" si="157"/>
        <v>0.1</v>
      </c>
      <c r="GS86" s="26">
        <f t="shared" si="158"/>
        <v>0.1</v>
      </c>
      <c r="GT86" s="26">
        <f t="shared" si="159"/>
        <v>0.1</v>
      </c>
      <c r="GU86" s="14">
        <f t="shared" si="160"/>
        <v>2</v>
      </c>
      <c r="GV86" s="14">
        <f t="shared" si="161"/>
        <v>2</v>
      </c>
      <c r="GW86" s="14">
        <f t="shared" si="162"/>
        <v>2</v>
      </c>
      <c r="GX86" s="14">
        <f t="shared" si="163"/>
        <v>7</v>
      </c>
      <c r="GY86" s="14">
        <f t="shared" si="164"/>
        <v>105</v>
      </c>
      <c r="GZ86" s="14">
        <f t="shared" si="165"/>
        <v>175</v>
      </c>
      <c r="HA86">
        <v>82</v>
      </c>
      <c r="HB86" s="14">
        <f t="shared" si="166"/>
        <v>38361858</v>
      </c>
      <c r="HD86" s="14">
        <f t="shared" si="167"/>
        <v>278336</v>
      </c>
      <c r="HE86" s="14">
        <f t="shared" si="168"/>
        <v>128536</v>
      </c>
      <c r="HF86" s="29">
        <f t="shared" si="169"/>
        <v>13800</v>
      </c>
      <c r="HG86" s="29">
        <f t="shared" si="170"/>
        <v>9739</v>
      </c>
      <c r="HH86" s="29">
        <f t="shared" si="171"/>
        <v>10518</v>
      </c>
      <c r="HI86" s="29">
        <f t="shared" si="172"/>
        <v>9817</v>
      </c>
      <c r="HJ86" s="14">
        <f t="shared" si="173"/>
        <v>1.2826</v>
      </c>
      <c r="HK86" s="14">
        <f t="shared" si="174"/>
        <v>1.2826</v>
      </c>
      <c r="HL86" s="14">
        <f t="shared" si="175"/>
        <v>77342</v>
      </c>
      <c r="HM86" s="14">
        <f t="shared" si="176"/>
        <v>119420</v>
      </c>
      <c r="HN86" s="26">
        <f t="shared" si="177"/>
        <v>0.39703541103820911</v>
      </c>
      <c r="HO86" s="26">
        <f t="shared" si="178"/>
        <v>0.66125594543659694</v>
      </c>
      <c r="HP86" s="29">
        <f t="shared" si="179"/>
        <v>28433</v>
      </c>
      <c r="HQ86" s="29">
        <f t="shared" si="180"/>
        <v>117082</v>
      </c>
      <c r="HR86" s="29">
        <f t="shared" si="181"/>
        <v>156916</v>
      </c>
      <c r="HS86" s="26">
        <f t="shared" si="182"/>
        <v>0.46237515068021351</v>
      </c>
      <c r="HT86" s="26">
        <f t="shared" si="183"/>
        <v>0.47851945927329076</v>
      </c>
      <c r="HU86" s="26">
        <f t="shared" si="184"/>
        <v>0.47851945927329076</v>
      </c>
      <c r="HV86" s="26">
        <f t="shared" si="185"/>
        <v>6.2375150680213487E-2</v>
      </c>
      <c r="HW86" s="29">
        <f t="shared" si="124"/>
        <v>1.4</v>
      </c>
      <c r="HX86" s="29">
        <f t="shared" si="125"/>
        <v>2.265830893748924</v>
      </c>
      <c r="HY86" s="29">
        <f t="shared" si="126"/>
        <v>2.265830893748924</v>
      </c>
      <c r="HZ86" s="29">
        <f t="shared" si="127"/>
        <v>199030.99999999997</v>
      </c>
      <c r="IA86" s="29">
        <f t="shared" si="128"/>
        <v>176858.67513460768</v>
      </c>
      <c r="IB86" s="29">
        <f t="shared" si="129"/>
        <v>177772.56026175307</v>
      </c>
      <c r="IC86" s="29">
        <f t="shared" si="130"/>
        <v>1499922</v>
      </c>
      <c r="ID86" s="14">
        <f t="shared" si="186"/>
        <v>553662.24</v>
      </c>
      <c r="IH86" s="14">
        <v>1</v>
      </c>
      <c r="II86" s="14">
        <v>1</v>
      </c>
      <c r="IJ86" s="14">
        <v>480</v>
      </c>
      <c r="IK86" s="14">
        <v>80</v>
      </c>
      <c r="IL86" s="14">
        <v>60</v>
      </c>
      <c r="IM86" s="23">
        <f t="shared" si="187"/>
        <v>105718394</v>
      </c>
      <c r="IN86" s="23">
        <f t="shared" si="201"/>
        <v>1</v>
      </c>
      <c r="IO86" s="23">
        <f t="shared" si="202"/>
        <v>105718.39</v>
      </c>
      <c r="IP86" s="23">
        <f t="shared" si="203"/>
        <v>125835194</v>
      </c>
      <c r="IQ86" s="23">
        <f t="shared" si="188"/>
        <v>1</v>
      </c>
      <c r="IR86" s="23">
        <f t="shared" si="189"/>
        <v>125835.19</v>
      </c>
      <c r="IS86" s="14">
        <v>1</v>
      </c>
      <c r="IT86" s="14">
        <v>1</v>
      </c>
      <c r="IU86" s="14">
        <v>240</v>
      </c>
      <c r="IV86" s="14">
        <v>40</v>
      </c>
      <c r="IW86" s="14">
        <v>30</v>
      </c>
      <c r="IX86" s="23">
        <f>INT(($HP86*$GI86*IU86*$HW86+$HQ86*$GJ86*$HX86*IV86+$HR86*$GK86*$HY86*IW86)+$IC86*IS86+($HQ86*$GJ86*$HX86*IT86*5*6/1.5+$HR86*$GK86*$HY86*IT86*5*6/2))</f>
        <v>62120307</v>
      </c>
      <c r="IY86" s="23">
        <f t="shared" si="190"/>
        <v>1</v>
      </c>
      <c r="IZ86" s="23">
        <f t="shared" si="191"/>
        <v>62120.31</v>
      </c>
      <c r="JA86" s="23"/>
      <c r="JB86" s="23"/>
      <c r="JC86" s="23"/>
      <c r="JG86">
        <f t="shared" si="131"/>
        <v>1.8189186912251905</v>
      </c>
      <c r="JH86">
        <f t="shared" si="132"/>
        <v>2.3329451133654291</v>
      </c>
      <c r="JJ86" s="14">
        <v>10</v>
      </c>
      <c r="JK86" s="14">
        <v>2</v>
      </c>
      <c r="JL86" s="14">
        <v>1.5</v>
      </c>
      <c r="JM86" s="23">
        <f>INT(($HP86*$GI86*$HW86*JJ86+$HQ86*$GJ86*$HX86*JK86+$HR86*$GK86*$HY86*JL86))</f>
        <v>2100291</v>
      </c>
      <c r="JN86" s="23">
        <f t="shared" si="192"/>
        <v>1</v>
      </c>
      <c r="JO86" s="23">
        <f t="shared" si="193"/>
        <v>2100.29</v>
      </c>
      <c r="JP86" s="14">
        <v>30</v>
      </c>
      <c r="JQ86" s="14">
        <v>6</v>
      </c>
      <c r="JR86" s="14">
        <v>4</v>
      </c>
      <c r="JS86" s="23">
        <f>INT(($HP86*$GI86*$HW86*JP86+$HQ86*$GJ86*$HX86*JQ86+$HR86*$GK86*$HY86*JR86))</f>
        <v>6016439</v>
      </c>
      <c r="JT86" s="23">
        <f t="shared" si="194"/>
        <v>1</v>
      </c>
      <c r="JU86" s="23">
        <f t="shared" si="195"/>
        <v>6016.44</v>
      </c>
      <c r="JW86" s="23">
        <f t="shared" si="196"/>
        <v>8021919</v>
      </c>
      <c r="JX86" s="23">
        <f t="shared" si="197"/>
        <v>1</v>
      </c>
      <c r="JY86" s="23">
        <f t="shared" si="198"/>
        <v>8021.92</v>
      </c>
      <c r="JZ86" s="23">
        <f t="shared" si="204"/>
        <v>3150437</v>
      </c>
      <c r="KA86" s="23">
        <f t="shared" si="199"/>
        <v>1</v>
      </c>
      <c r="KB86" s="23">
        <f t="shared" si="200"/>
        <v>3150.44</v>
      </c>
    </row>
    <row r="87" spans="1:288" ht="16.5" x14ac:dyDescent="0.2">
      <c r="C87" s="14">
        <f t="shared" si="133"/>
        <v>1</v>
      </c>
      <c r="D87" s="14">
        <v>83</v>
      </c>
      <c r="E87" s="14" t="s">
        <v>762</v>
      </c>
      <c r="F87" s="14">
        <v>290</v>
      </c>
      <c r="G87" s="14">
        <v>290</v>
      </c>
      <c r="H87" s="14">
        <v>290</v>
      </c>
      <c r="I87" s="14">
        <v>290</v>
      </c>
      <c r="J87" s="14">
        <v>6</v>
      </c>
      <c r="K87" s="14">
        <v>6</v>
      </c>
      <c r="L87" s="14">
        <v>6</v>
      </c>
      <c r="M87" s="14">
        <v>3</v>
      </c>
      <c r="N87" s="14">
        <v>3</v>
      </c>
      <c r="O87" s="14">
        <v>3</v>
      </c>
      <c r="P87" s="14">
        <v>6</v>
      </c>
      <c r="Q87" s="14">
        <v>6</v>
      </c>
      <c r="R87" s="14">
        <v>6</v>
      </c>
      <c r="S87" s="14">
        <v>6</v>
      </c>
      <c r="T87" s="14">
        <v>6</v>
      </c>
      <c r="U87" s="14">
        <v>6</v>
      </c>
      <c r="V87" s="14">
        <v>6</v>
      </c>
      <c r="W87" s="14">
        <v>6</v>
      </c>
      <c r="X87" s="14">
        <v>290</v>
      </c>
      <c r="Y87" s="14">
        <v>290</v>
      </c>
      <c r="Z87" s="14">
        <v>290</v>
      </c>
      <c r="AA87" s="14">
        <v>290</v>
      </c>
      <c r="AB87" s="14">
        <v>290</v>
      </c>
      <c r="AC87" s="14">
        <v>290</v>
      </c>
      <c r="AD87" s="14">
        <v>290</v>
      </c>
      <c r="AE87" s="14">
        <v>290</v>
      </c>
      <c r="AF87" s="14">
        <v>37</v>
      </c>
      <c r="AG87" s="14">
        <v>37</v>
      </c>
      <c r="AH87" s="14">
        <v>37</v>
      </c>
      <c r="AI87" s="14">
        <v>37</v>
      </c>
      <c r="AJ87" s="14">
        <v>37</v>
      </c>
      <c r="AK87" s="14">
        <v>37</v>
      </c>
      <c r="AL87" s="14">
        <v>37</v>
      </c>
      <c r="AM87" s="14">
        <v>37</v>
      </c>
      <c r="AN87" s="14">
        <v>3</v>
      </c>
      <c r="AO87" s="14">
        <v>4</v>
      </c>
      <c r="AP87" s="14">
        <v>4</v>
      </c>
      <c r="AQ87" s="14">
        <v>4</v>
      </c>
      <c r="AR87" s="14">
        <v>4</v>
      </c>
      <c r="AS87" s="14">
        <v>0</v>
      </c>
      <c r="AT87" s="14">
        <v>0</v>
      </c>
      <c r="AU87" s="14">
        <v>0</v>
      </c>
      <c r="AV87" s="14">
        <v>0</v>
      </c>
      <c r="AW87" s="14">
        <v>2</v>
      </c>
      <c r="AX87" s="14">
        <v>2</v>
      </c>
      <c r="AY87" s="14">
        <v>0</v>
      </c>
      <c r="AZ87" s="14">
        <v>0</v>
      </c>
      <c r="BA87" s="14">
        <v>15</v>
      </c>
      <c r="BF87" s="14">
        <f>ROUND((INDEX(新战舰养成!S$6:S$18,通天塔!$J87+1)+INDEX(新战舰养成!D$6:D$18,通天塔!$J87+1)*(通天塔!$G87-1))*INDEX(战舰突破!$D$6:$D$18,通天塔!$M87+1),0)</f>
        <v>46004</v>
      </c>
      <c r="BG87" s="14">
        <f>ROUND((INDEX(新战舰养成!T$6:T$18,通天塔!$J87+1)+INDEX(新战舰养成!E$6:E$18,通天塔!$J87+1)*(通天塔!$G87-1))*INDEX(战舰突破!$D$6:$D$18,通天塔!$M87+1),0)</f>
        <v>367957</v>
      </c>
      <c r="BH87" s="14">
        <f>ROUND((INDEX(新战舰养成!U$6:U$18,通天塔!$J87+1)+INDEX(新战舰养成!F$6:F$18,通天塔!$J87+1)*(通天塔!$G87-1))*INDEX(战舰突破!$D$6:$D$18,通天塔!$M87+1),0)</f>
        <v>23105</v>
      </c>
      <c r="BI87" s="14">
        <f>ROUND((INDEX(新战舰养成!V$6:V$18,通天塔!$J87+1)+INDEX(新战舰养成!G$6:G$18,通天塔!$J87+1)*(通天塔!$G87-1))*INDEX(战舰突破!$D$6:$D$18,通天塔!$M87+1),0)</f>
        <v>390</v>
      </c>
      <c r="BJ87" s="14">
        <f>ROUND((INDEX(新战舰养成!W$6:W$18,通天塔!$J87+1)+INDEX(新战舰养成!H$6:H$18,通天塔!$J87+1)*(通天塔!$G87-1))*INDEX(战舰突破!$D$6:$D$18,通天塔!$M87+1),0)</f>
        <v>5</v>
      </c>
      <c r="BL87" s="14">
        <f>IF($H87&gt;0,ROUND((INDEX(新战舰养成!X$6:X$18,通天塔!$K87+1)+INDEX(新战舰养成!I$6:I$18,通天塔!$K87+1)*(通天塔!$H87-1))*INDEX(战舰突破!$D$6:$D$18,通天塔!$N87+1),0),0)</f>
        <v>46368</v>
      </c>
      <c r="BM87" s="14">
        <f>IF($H87&gt;0,ROUND((INDEX(新战舰养成!Y$6:Y$18,通天塔!$K87+1)+INDEX(新战舰养成!J$6:J$18,通天塔!$K87+1)*(通天塔!$H87-1))*INDEX(战舰突破!$D$6:$D$18,通天塔!$N87+1),0),0)</f>
        <v>0</v>
      </c>
      <c r="BN87" s="14">
        <f>IF($H87&gt;0,ROUND((INDEX(新战舰养成!Z$6:Z$18,通天塔!$K87+1)+INDEX(新战舰养成!K$6:K$18,通天塔!$K87+1)*(通天塔!$H87-1))*INDEX(战舰突破!$D$6:$D$18,通天塔!$N87+1),0),0)</f>
        <v>0</v>
      </c>
      <c r="BO87" s="14">
        <f>IF($H87&gt;0,ROUND((INDEX(新战舰养成!AA$6:AA$18,通天塔!$K87+1)+INDEX(新战舰养成!L$6:L$18,通天塔!$K87+1)*(通天塔!$H87-1))*INDEX(战舰突破!$D$6:$D$18,通天塔!$N87+1),0),0)</f>
        <v>460044</v>
      </c>
      <c r="BP87" s="14">
        <f>IF($H87&gt;0,ROUND((INDEX(新战舰养成!AB$6:AB$18,通天塔!$K87+1)+INDEX(新战舰养成!M$6:M$18,通天塔!$K87+1)*(通天塔!$H87-1))*INDEX(战舰突破!$D$6:$D$18,通天塔!$N87+1),0),0)</f>
        <v>9105</v>
      </c>
      <c r="BR87" s="14">
        <f>IF($I87&gt;0,ROUND((INDEX(新战舰养成!AC$6:AC$18,通天塔!$L87+1)+INDEX(新战舰养成!I$6:I$18,通天塔!$L87+1)*(通天塔!$I87-1))*INDEX(战舰突破!$D$6:$D$18,通天塔!$O87+1),0),0)</f>
        <v>46758</v>
      </c>
      <c r="BS87" s="14">
        <f>IF($I87&gt;0,ROUND((INDEX(新战舰养成!AD$6:AD$18,通天塔!$L87+1)+INDEX(新战舰养成!J$6:J$18,通天塔!$L87+1)*(通天塔!$I87-1))*INDEX(战舰突破!$D$6:$D$18,通天塔!$O87+1),0),0)</f>
        <v>0</v>
      </c>
      <c r="BT87" s="14">
        <f>IF($I87&gt;0,ROUND((INDEX(新战舰养成!AE$6:AE$18,通天塔!$L87+1)+INDEX(新战舰养成!K$6:K$18,通天塔!$L87+1)*(通天塔!$I87-1))*INDEX(战舰突破!$D$6:$D$18,通天塔!$O87+1),0),0)</f>
        <v>0</v>
      </c>
      <c r="BU87" s="14">
        <f>IF($I87&gt;0,ROUND((INDEX(新战舰养成!AF$6:AF$18,通天塔!$L87+1)+INDEX(新战舰养成!L$6:L$18,通天塔!$L87+1)*(通天塔!$I87-1))*INDEX(战舰突破!$D$6:$D$18,通天塔!$O87+1),0),0)</f>
        <v>324077</v>
      </c>
      <c r="BV87" s="14">
        <f>IF($I87&gt;0,ROUND((INDEX(新战舰养成!AG$6:AG$18,通天塔!$L87+1)+INDEX(新战舰养成!M$6:M$18,通天塔!$L87+1)*(通天塔!$I87-1))*INDEX(战舰突破!$D$6:$D$18,通天塔!$O87+1),0),0)</f>
        <v>12113</v>
      </c>
      <c r="BY87" s="14">
        <f>(INDEX(装备数值!$C$13:$G$116,通天塔!$P87*8+1,BY$2)+INDEX(装备数值!$C$13:$G$116,通天塔!$Q87*8+2,BY$2)+INDEX(装备数值!$C$13:$G$116,通天塔!$S87*8+3,BY$2)+INDEX(装备数值!$C$13:$G$116,通天塔!$R87*8+4,BY$2)+INDEX(装备数值!$C$13:$G$116,通天塔!$T87*8+5,BY$2)+INDEX(装备数值!$C$13:$G$116,通天塔!$U87*8+6,BY$2)+INDEX(装备数值!$C$13:$G$116,通天塔!$V87*8+7,BY$2)+INDEX(装备数值!$C$13:$G$116,通天塔!$W87*8+8,BY$2))</f>
        <v>18000</v>
      </c>
      <c r="BZ87" s="14">
        <f>(INDEX(装备数值!$C$13:$G$116,通天塔!$P87*8+1,BZ$2)+INDEX(装备数值!$C$13:$G$116,通天塔!$Q87*8+2,BZ$2)+INDEX(装备数值!$C$13:$G$116,通天塔!$S87*8+3,BZ$2)+INDEX(装备数值!$C$13:$G$116,通天塔!$R87*8+4,BZ$2)+INDEX(装备数值!$C$13:$G$116,通天塔!$T87*8+5,BZ$2)+INDEX(装备数值!$C$13:$G$116,通天塔!$U87*8+6,BZ$2)+INDEX(装备数值!$C$13:$G$116,通天塔!$V87*8+7,BZ$2)+INDEX(装备数值!$C$13:$G$116,通天塔!$W87*8+8,BZ$2))</f>
        <v>135000</v>
      </c>
      <c r="CA87" s="14">
        <f>(INDEX(装备数值!$C$13:$G$116,通天塔!$P87*8+1,CA$2)+INDEX(装备数值!$C$13:$G$116,通天塔!$Q87*8+2,CA$2)+INDEX(装备数值!$C$13:$G$116,通天塔!$S87*8+3,CA$2)+INDEX(装备数值!$C$13:$G$116,通天塔!$R87*8+4,CA$2)+INDEX(装备数值!$C$13:$G$116,通天塔!$T87*8+5,CA$2)+INDEX(装备数值!$C$13:$G$116,通天塔!$U87*8+6,CA$2)+INDEX(装备数值!$C$13:$G$116,通天塔!$V87*8+7,CA$2)+INDEX(装备数值!$C$13:$G$116,通天塔!$W87*8+8,CA$2))</f>
        <v>9000</v>
      </c>
      <c r="CB87" s="14">
        <f>(INDEX(装备数值!$C$13:$G$116,通天塔!$P87*8+1,CB$2)+INDEX(装备数值!$C$13:$G$116,通天塔!$Q87*8+2,CB$2)+INDEX(装备数值!$C$13:$G$116,通天塔!$S87*8+3,CB$2)+INDEX(装备数值!$C$13:$G$116,通天塔!$R87*8+4,CB$2)+INDEX(装备数值!$C$13:$G$116,通天塔!$T87*8+5,CB$2)+INDEX(装备数值!$C$13:$G$116,通天塔!$U87*8+6,CB$2)+INDEX(装备数值!$C$13:$G$116,通天塔!$V87*8+7,CB$2)+INDEX(装备数值!$C$13:$G$116,通天塔!$W87*8+8,CB$2))</f>
        <v>180000</v>
      </c>
      <c r="CC87" s="14">
        <f>(INDEX(装备数值!$C$13:$G$116,通天塔!$P87*8+1,CC$2)+INDEX(装备数值!$C$13:$G$116,通天塔!$Q87*8+2,CC$2)+INDEX(装备数值!$C$13:$G$116,通天塔!$S87*8+3,CC$2)+INDEX(装备数值!$C$13:$G$116,通天塔!$R87*8+4,CC$2)+INDEX(装备数值!$C$13:$G$116,通天塔!$T87*8+5,CC$2)+INDEX(装备数值!$C$13:$G$116,通天塔!$U87*8+6,CC$2)+INDEX(装备数值!$C$13:$G$116,通天塔!$V87*8+7,CC$2)+INDEX(装备数值!$C$13:$G$116,通天塔!$W87*8+8,CC$2))</f>
        <v>3400</v>
      </c>
      <c r="CF87" s="14">
        <f>INDEX(装备数值!$I$13:$M$116,通天塔!$P87*8+1,CF$2)*$X87+INDEX(装备数值!$I$13:$M$116,通天塔!$Q87*8+2,CF$2)*$Y87+INDEX(装备数值!$I$13:$M$116,通天塔!$S87*8+3,CF$2)*$Z87+INDEX(装备数值!$I$13:$M$116,通天塔!$R87*8+4,CF$2)*$AA87+INDEX(装备数值!$I$13:$M$116,通天塔!$T87*8+5,CF$2)*$AB87+INDEX(装备数值!$I$13:$M$116,通天塔!$U87*8+6,CF$2)*$AC87+INDEX(装备数值!$I$13:$M$116,通天塔!$V87*8+7,CF$2)*$AD87+INDEX(装备数值!$I$13:$M$116,通天塔!$W87*8+8,CF$2)*$AE87</f>
        <v>52200</v>
      </c>
      <c r="CG87" s="14">
        <f>INDEX(装备数值!$I$13:$M$116,通天塔!$P87*8+1,CG$2)*$X87+INDEX(装备数值!$I$13:$M$116,通天塔!$Q87*8+2,CG$2)*$Y87+INDEX(装备数值!$I$13:$M$116,通天塔!$S87*8+3,CG$2)*$Z87+INDEX(装备数值!$I$13:$M$116,通天塔!$R87*8+4,CG$2)*$AA87+INDEX(装备数值!$I$13:$M$116,通天塔!$T87*8+5,CG$2)*$AB87+INDEX(装备数值!$I$13:$M$116,通天塔!$U87*8+6,CG$2)*$AC87+INDEX(装备数值!$I$13:$M$116,通天塔!$V87*8+7,CG$2)*$AD87+INDEX(装备数值!$I$13:$M$116,通天塔!$W87*8+8,CG$2)*$AE87</f>
        <v>391500</v>
      </c>
      <c r="CH87" s="14">
        <f>INDEX(装备数值!$I$13:$M$116,通天塔!$P87*8+1,CH$2)*$X87+INDEX(装备数值!$I$13:$M$116,通天塔!$Q87*8+2,CH$2)*$Y87+INDEX(装备数值!$I$13:$M$116,通天塔!$S87*8+3,CH$2)*$Z87+INDEX(装备数值!$I$13:$M$116,通天塔!$R87*8+4,CH$2)*$AA87+INDEX(装备数值!$I$13:$M$116,通天塔!$T87*8+5,CH$2)*$AB87+INDEX(装备数值!$I$13:$M$116,通天塔!$U87*8+6,CH$2)*$AC87+INDEX(装备数值!$I$13:$M$116,通天塔!$V87*8+7,CH$2)*$AD87+INDEX(装备数值!$I$13:$M$116,通天塔!$W87*8+8,CH$2)*$AE87</f>
        <v>26100</v>
      </c>
      <c r="CI87" s="14">
        <f>INDEX(装备数值!$I$13:$M$116,通天塔!$P87*8+1,CI$2)*$X87+INDEX(装备数值!$I$13:$M$116,通天塔!$Q87*8+2,CI$2)*$Y87+INDEX(装备数值!$I$13:$M$116,通天塔!$S87*8+3,CI$2)*$Z87+INDEX(装备数值!$I$13:$M$116,通天塔!$R87*8+4,CI$2)*$AA87+INDEX(装备数值!$I$13:$M$116,通天塔!$T87*8+5,CI$2)*$AB87+INDEX(装备数值!$I$13:$M$116,通天塔!$U87*8+6,CI$2)*$AC87+INDEX(装备数值!$I$13:$M$116,通天塔!$V87*8+7,CI$2)*$AD87+INDEX(装备数值!$I$13:$M$116,通天塔!$W87*8+8,CI$2)*$AE87</f>
        <v>522000</v>
      </c>
      <c r="CJ87" s="14">
        <f>INDEX(装备数值!$I$13:$M$116,通天塔!$P87*8+1,CJ$2)*$X87+INDEX(装备数值!$I$13:$M$116,通天塔!$Q87*8+2,CJ$2)*$Y87+INDEX(装备数值!$I$13:$M$116,通天塔!$S87*8+3,CJ$2)*$Z87+INDEX(装备数值!$I$13:$M$116,通天塔!$R87*8+4,CJ$2)*$AA87+INDEX(装备数值!$I$13:$M$116,通天塔!$T87*8+5,CJ$2)*$AB87+INDEX(装备数值!$I$13:$M$116,通天塔!$U87*8+6,CJ$2)*$AC87+INDEX(装备数值!$I$13:$M$116,通天塔!$V87*8+7,CJ$2)*$AD87+INDEX(装备数值!$I$13:$M$116,通天塔!$W87*8+8,CJ$2)*$AE87</f>
        <v>9860</v>
      </c>
      <c r="CM87" s="14">
        <f>INDEX(装备数值!$X$13:$AH$116,$P87*8+1,CM$2)*$AF87+INDEX(装备数值!$X$13:$AH$116,$Q87*8+2,CM$2)*$AG87+INDEX(装备数值!$X$13:$AH$116,$S87*8+3,CM$2)*$AH87+INDEX(装备数值!$X$13:$AH$116,$R87*8+4,CM$2)*$AI87+INDEX(装备数值!$X$13:$AH$116,$T87*8+5,CM$2)*$AJ87+INDEX(装备数值!$X$13:$AH$116,$U87*8+6,CM$2)*$AK87+INDEX(装备数值!$X$13:$AH$116,$V87*8+7,CM$2)*$AL87+INDEX(装备数值!$X$13:$AH$116,$W87*8+8,CM$2)*$AM87</f>
        <v>18500</v>
      </c>
      <c r="CN87" s="14">
        <f>INDEX(装备数值!$X$13:$AH$116,$P87*8+1,CN$2)*$AF87+INDEX(装备数值!$X$13:$AH$116,$Q87*8+2,CN$2)*$AG87+INDEX(装备数值!$X$13:$AH$116,$S87*8+3,CN$2)*$AH87+INDEX(装备数值!$X$13:$AH$116,$R87*8+4,CN$2)*$AI87+INDEX(装备数值!$X$13:$AH$116,$T87*8+5,CN$2)*$AJ87+INDEX(装备数值!$X$13:$AH$116,$U87*8+6,CN$2)*$AK87+INDEX(装备数值!$X$13:$AH$116,$V87*8+7,CN$2)*$AL87+INDEX(装备数值!$X$13:$AH$116,$W87*8+8,CN$2)*$AM87</f>
        <v>138750</v>
      </c>
      <c r="CO87" s="14">
        <f>INDEX(装备数值!$X$13:$AH$116,$P87*8+1,CO$2)*$AF87+INDEX(装备数值!$X$13:$AH$116,$Q87*8+2,CO$2)*$AG87+INDEX(装备数值!$X$13:$AH$116,$S87*8+3,CO$2)*$AH87+INDEX(装备数值!$X$13:$AH$116,$R87*8+4,CO$2)*$AI87+INDEX(装备数值!$X$13:$AH$116,$T87*8+5,CO$2)*$AJ87+INDEX(装备数值!$X$13:$AH$116,$U87*8+6,CO$2)*$AK87+INDEX(装备数值!$X$13:$AH$116,$V87*8+7,CO$2)*$AL87+INDEX(装备数值!$X$13:$AH$116,$W87*8+8,CO$2)*$AM87</f>
        <v>9250</v>
      </c>
      <c r="CP87" s="14">
        <f>INDEX(装备数值!$X$13:$AH$116,$P87*8+1,CP$2)*$AF87+INDEX(装备数值!$X$13:$AH$116,$Q87*8+2,CP$2)*$AG87+INDEX(装备数值!$X$13:$AH$116,$S87*8+3,CP$2)*$AH87+INDEX(装备数值!$X$13:$AH$116,$R87*8+4,CP$2)*$AI87+INDEX(装备数值!$X$13:$AH$116,$T87*8+5,CP$2)*$AJ87+INDEX(装备数值!$X$13:$AH$116,$U87*8+6,CP$2)*$AK87+INDEX(装备数值!$X$13:$AH$116,$V87*8+7,CP$2)*$AL87+INDEX(装备数值!$X$13:$AH$116,$W87*8+8,CP$2)*$AM87</f>
        <v>185000</v>
      </c>
      <c r="CQ87" s="14">
        <f>INDEX(装备数值!$X$13:$AH$116,$P87*8+1,CQ$2)*$AF87+INDEX(装备数值!$X$13:$AH$116,$Q87*8+2,CQ$2)*$AG87+INDEX(装备数值!$X$13:$AH$116,$S87*8+3,CQ$2)*$AH87+INDEX(装备数值!$X$13:$AH$116,$R87*8+4,CQ$2)*$AI87+INDEX(装备数值!$X$13:$AH$116,$T87*8+5,CQ$2)*$AJ87+INDEX(装备数值!$X$13:$AH$116,$U87*8+6,CQ$2)*$AK87+INDEX(装备数值!$X$13:$AH$116,$V87*8+7,CQ$2)*$AL87+INDEX(装备数值!$X$13:$AH$116,$W87*8+8,CQ$2)*$AM87</f>
        <v>3700</v>
      </c>
      <c r="CR87" s="14">
        <f>INDEX(装备数值!$X$13:$AH$116,$P87*8+1,CR$2)*$AF87+INDEX(装备数值!$X$13:$AH$116,$Q87*8+2,CR$2)*$AG87+INDEX(装备数值!$X$13:$AH$116,$S87*8+3,CR$2)*$AH87+INDEX(装备数值!$X$13:$AH$116,$R87*8+4,CR$2)*$AI87+INDEX(装备数值!$X$13:$AH$116,$T87*8+5,CR$2)*$AJ87+INDEX(装备数值!$X$13:$AH$116,$U87*8+6,CR$2)*$AK87+INDEX(装备数值!$X$13:$AH$116,$V87*8+7,CR$2)*$AL87+INDEX(装备数值!$X$13:$AH$116,$W87*8+8,CR$2)*$AM87</f>
        <v>13875</v>
      </c>
      <c r="CS87" s="14">
        <f>INDEX(装备数值!$X$13:$AH$116,$P87*8+1,CS$2)*$AF87+INDEX(装备数值!$X$13:$AH$116,$Q87*8+2,CS$2)*$AG87+INDEX(装备数值!$X$13:$AH$116,$S87*8+3,CS$2)*$AH87+INDEX(装备数值!$X$13:$AH$116,$R87*8+4,CS$2)*$AI87+INDEX(装备数值!$X$13:$AH$116,$T87*8+5,CS$2)*$AJ87+INDEX(装备数值!$X$13:$AH$116,$U87*8+6,CS$2)*$AK87+INDEX(装备数值!$X$13:$AH$116,$V87*8+7,CS$2)*$AL87+INDEX(装备数值!$X$13:$AH$116,$W87*8+8,CS$2)*$AM87</f>
        <v>13875</v>
      </c>
      <c r="CT87" s="14">
        <f>INDEX(装备数值!$X$13:$AH$116,$P87*8+1,CT$2)*$AF87+INDEX(装备数值!$X$13:$AH$116,$Q87*8+2,CT$2)*$AG87+INDEX(装备数值!$X$13:$AH$116,$S87*8+3,CT$2)*$AH87+INDEX(装备数值!$X$13:$AH$116,$R87*8+4,CT$2)*$AI87+INDEX(装备数值!$X$13:$AH$116,$T87*8+5,CT$2)*$AJ87+INDEX(装备数值!$X$13:$AH$116,$U87*8+6,CT$2)*$AK87+INDEX(装备数值!$X$13:$AH$116,$V87*8+7,CT$2)*$AL87+INDEX(装备数值!$X$13:$AH$116,$W87*8+8,CT$2)*$AM87</f>
        <v>13875</v>
      </c>
      <c r="CU87" s="14">
        <f>INDEX(装备数值!$X$13:$AH$116,$P87*8+1,CU$2)*$AF87+INDEX(装备数值!$X$13:$AH$116,$Q87*8+2,CU$2)*$AG87+INDEX(装备数值!$X$13:$AH$116,$S87*8+3,CU$2)*$AH87+INDEX(装备数值!$X$13:$AH$116,$R87*8+4,CU$2)*$AI87+INDEX(装备数值!$X$13:$AH$116,$T87*8+5,CU$2)*$AJ87+INDEX(装备数值!$X$13:$AH$116,$U87*8+6,CU$2)*$AK87+INDEX(装备数值!$X$13:$AH$116,$V87*8+7,CU$2)*$AL87+INDEX(装备数值!$X$13:$AH$116,$W87*8+8,CU$2)*$AM87</f>
        <v>13875</v>
      </c>
      <c r="CV87" s="14">
        <f>INDEX(装备数值!$X$13:$AH$116,$P87*8+1,CV$2)*$AF87+INDEX(装备数值!$X$13:$AH$116,$Q87*8+2,CV$2)*$AG87+INDEX(装备数值!$X$13:$AH$116,$S87*8+3,CV$2)*$AH87+INDEX(装备数值!$X$13:$AH$116,$R87*8+4,CV$2)*$AI87+INDEX(装备数值!$X$13:$AH$116,$T87*8+5,CV$2)*$AJ87+INDEX(装备数值!$X$13:$AH$116,$U87*8+6,CV$2)*$AK87+INDEX(装备数值!$X$13:$AH$116,$V87*8+7,CV$2)*$AL87+INDEX(装备数值!$X$13:$AH$116,$W87*8+8,CV$2)*$AM87</f>
        <v>37</v>
      </c>
      <c r="CW87" s="14">
        <f>INDEX(装备数值!$X$13:$AH$116,$P87*8+1,CW$2)*$AF87+INDEX(装备数值!$X$13:$AH$116,$Q87*8+2,CW$2)*$AG87+INDEX(装备数值!$X$13:$AH$116,$S87*8+3,CW$2)*$AH87+INDEX(装备数值!$X$13:$AH$116,$R87*8+4,CW$2)*$AI87+INDEX(装备数值!$X$13:$AH$116,$T87*8+5,CW$2)*$AJ87+INDEX(装备数值!$X$13:$AH$116,$U87*8+6,CW$2)*$AK87+INDEX(装备数值!$X$13:$AH$116,$V87*8+7,CW$2)*$AL87+INDEX(装备数值!$X$13:$AH$116,$W87*8+8,CW$2)*$AM87</f>
        <v>37</v>
      </c>
      <c r="CY87" s="14">
        <f>INDEX(装备数值!$AN$17:$AN$117,MATCH(MIN($X87:$AE87),装备数值!$AO$17:$AO$117,1))</f>
        <v>29</v>
      </c>
      <c r="CZ87" s="14">
        <f>IF(COUNTIF($P87:$W87,"&gt;"&amp;0)=8,INDEX(装备数值!AR$17:AR$117,$CY87+1),0)</f>
        <v>8642</v>
      </c>
      <c r="DA87" s="14">
        <f>IF(COUNTIF($P87:$W87,"&gt;"&amp;0)=8,INDEX(装备数值!AS$17:AS$117,$CY87+1),0)</f>
        <v>65250</v>
      </c>
      <c r="DB87" s="14">
        <f>IF(COUNTIF($P87:$W87,"&gt;"&amp;0)=8,INDEX(装备数值!AT$17:AT$117,$CY87+1),0)</f>
        <v>4292</v>
      </c>
      <c r="DC87" s="14">
        <f>IF(COUNTIF($P87:$W87,"&gt;"&amp;0)=8,INDEX(装备数值!AU$17:AU$117,$CY87+1),0)</f>
        <v>87000</v>
      </c>
      <c r="DD87" s="14">
        <f>IF(COUNTIF($P87:$W87,"&gt;"&amp;0)=8,INDEX(装备数值!AV$17:AV$117,$CY87+1),0)</f>
        <v>1740</v>
      </c>
      <c r="DF87" s="14">
        <f>INDEX(装备数值!$AY$17:$AY$77,MATCH(MIN($AF87:$AM87),装备数值!$AZ$17:$AZ$77,1))</f>
        <v>18</v>
      </c>
      <c r="DG87" s="26">
        <f>INDEX(装备数值!BA$17:BA$77,通天塔!DF87+1)</f>
        <v>0.21</v>
      </c>
      <c r="DH87" s="26">
        <f>INDEX(装备数值!BA$17:BA$77,通天塔!DF87+1)</f>
        <v>0.21</v>
      </c>
      <c r="DJ87" s="14">
        <f t="shared" si="134"/>
        <v>23</v>
      </c>
      <c r="DK87" s="14">
        <f>VLOOKUP(DJ87,军阶与晶片数值!$W$6:$X$27,2)</f>
        <v>5</v>
      </c>
      <c r="DL87" s="14">
        <f>INDEX(军阶与晶片数值!Y$6:Y$27,$DK87+1)</f>
        <v>500</v>
      </c>
      <c r="DM87" s="14">
        <f>INDEX(军阶与晶片数值!Z$6:Z$27,$DK87+1)</f>
        <v>500</v>
      </c>
      <c r="DN87" s="14">
        <f>INDEX(军阶与晶片数值!AA$6:AA$27,$DK87+1)</f>
        <v>500</v>
      </c>
      <c r="DO87" s="14">
        <f>INDEX(军阶与晶片数值!AB$6:AB$27,$DK87+1)</f>
        <v>500</v>
      </c>
      <c r="DP87" s="29">
        <f>INDEX(军阶与晶片数值!AC$6:AC$27,$DK87+1)</f>
        <v>30</v>
      </c>
      <c r="DQ87" s="29">
        <f>INDEX(军阶与晶片数值!AD$6:AD$27,$DK87+1)</f>
        <v>15</v>
      </c>
      <c r="DS87" s="26">
        <f>INDEX(军阶与晶片数值!I$6:I$16,AN87+1)</f>
        <v>6.5000000000000002E-2</v>
      </c>
      <c r="DT87" s="26">
        <f>INDEX(军阶与晶片数值!M$6:M$16,AO87+1)</f>
        <v>0.15</v>
      </c>
      <c r="DU87" s="26">
        <f>INDEX(军阶与晶片数值!J$6:J$16,AP87+1)</f>
        <v>0.15</v>
      </c>
      <c r="DV87" s="26">
        <f>INDEX(军阶与晶片数值!K$6:K$16,AQ87+1)</f>
        <v>0.3</v>
      </c>
      <c r="DW87" s="26">
        <f>INDEX(军阶与晶片数值!L$6:L$16,AR87+1)</f>
        <v>0.3</v>
      </c>
      <c r="DX87" s="28">
        <f>INDEX(军阶与晶片数值!N$6:N$16,AS87+1)</f>
        <v>0</v>
      </c>
      <c r="DY87" s="28">
        <f>INDEX(军阶与晶片数值!O$6:O$16,AT87+1)</f>
        <v>0</v>
      </c>
      <c r="DZ87" s="28">
        <f>INDEX(军阶与晶片数值!P$6:P$16,AU87+1)</f>
        <v>0</v>
      </c>
      <c r="EA87" s="28">
        <f>INDEX(军阶与晶片数值!Q$6:Q$16,AV87+1)</f>
        <v>0</v>
      </c>
      <c r="EB87" s="26">
        <f>INDEX(军阶与晶片数值!R$6:R$16,AW87+1)</f>
        <v>0.06</v>
      </c>
      <c r="EC87" s="26">
        <f>INDEX(军阶与晶片数值!S$6:S$16,AX87+1)</f>
        <v>0.06</v>
      </c>
      <c r="ED87" s="26">
        <f>INDEX(军阶与晶片数值!T$6:T$16,AY87+1)</f>
        <v>0</v>
      </c>
      <c r="EE87" s="26">
        <f>INDEX(军阶与晶片数值!U$6:U$16,AZ87+1)</f>
        <v>0</v>
      </c>
      <c r="EG87" s="26">
        <f>INDEX(军阶与晶片数值!$C$6:$C$36,通天塔!$BA87+1)</f>
        <v>0.75</v>
      </c>
      <c r="EH87" s="26">
        <f>INDEX(军阶与晶片数值!$C$6:$C$36,通天塔!$BA87+1)</f>
        <v>0.75</v>
      </c>
      <c r="EI87" s="26">
        <f>INDEX(军阶与晶片数值!$C$6:$C$36,通天塔!$BA87+1)</f>
        <v>0.75</v>
      </c>
      <c r="EJ87" s="26">
        <f>INDEX(军阶与晶片数值!$C$6:$C$36,通天塔!$BA87+1)</f>
        <v>0.75</v>
      </c>
      <c r="EK87" s="26">
        <f>INDEX(军阶与晶片数值!$C$6:$C$36,通天塔!$BA87+1)</f>
        <v>0.75</v>
      </c>
      <c r="EM87" s="14">
        <f>INDEX(战舰突破!$H$6:$H$18,通天塔!$J87+1)+INDEX(战舰突破!$H$23:$H$35,通天塔!$K87+1)+INDEX(战舰突破!$H$40:$H$52,通天塔!$L87+1)</f>
        <v>200</v>
      </c>
      <c r="EN87" s="14">
        <f>INDEX(战舰突破!$I$6:$I$18,通天塔!$J87+1)+INDEX(战舰突破!$I$23:$I$35,通天塔!$K87+1)+INDEX(战舰突破!$I$40:$I$52,通天塔!$L87+1)</f>
        <v>200</v>
      </c>
      <c r="EO87" s="14">
        <f>INDEX(战舰突破!$J$6:$J$18,通天塔!$J87+1)+INDEX(战舰突破!$J$23:$J$35,通天塔!$K87+1)+INDEX(战舰突破!$J$40:$J$52,通天塔!$L87+1)</f>
        <v>0</v>
      </c>
      <c r="EP87" s="14">
        <f>INDEX(战舰突破!$K$6:$K$18,通天塔!$J87+1)+INDEX(战舰突破!$K$23:$K$35,通天塔!$K87+1)+INDEX(战舰突破!$K$40:$K$52,通天塔!$L87+1)</f>
        <v>0</v>
      </c>
      <c r="EQ87" s="14">
        <f>INDEX(战舰突破!$L$6:$L$18,通天塔!$J87+1)+INDEX(战舰突破!$L$23:$L$35,通天塔!$K87+1)+INDEX(战舰突破!$L$40:$L$52,通天塔!$L87+1)</f>
        <v>200</v>
      </c>
      <c r="ER87" s="18">
        <f>INDEX(战舰突破!$N$6:$N$18,通天塔!$J87+1)+INDEX(战舰突破!$N$23:$N$35,通天塔!$K87+1)+INDEX(战舰突破!$N$40:$N$52,通天塔!$L87+1)</f>
        <v>0</v>
      </c>
      <c r="ES87" s="18">
        <f>INDEX(战舰突破!$O$6:$O$18,通天塔!$J87+1)+INDEX(战舰突破!$O$23:$O$35,通天塔!$K87+1)+INDEX(战舰突破!$O$40:$O$52,通天塔!$L87+1)</f>
        <v>0.6</v>
      </c>
      <c r="ET87" s="18">
        <f>INDEX(战舰突破!$P$6:$P$18,通天塔!$J87+1)+INDEX(战舰突破!$P$23:$P$35,通天塔!$K87+1)+INDEX(战舰突破!$P$40:$P$52,通天塔!$L87+1)</f>
        <v>0</v>
      </c>
      <c r="EU87" s="18">
        <f>INDEX(战舰突破!$Q$6:$Q$18,通天塔!$J87+1)+INDEX(战舰突破!$Q$23:$Q$35,通天塔!$K87+1)+INDEX(战舰突破!$Q$40:$Q$52,通天塔!$L87+1)</f>
        <v>0.3</v>
      </c>
      <c r="EV87" s="18">
        <f>INDEX(战舰突破!$R$6:$R$18,通天塔!$J87+1)+INDEX(战舰突破!$R$23:$R$35,通天塔!$K87+1)+INDEX(战舰突破!$R$40:$R$52,通天塔!$L87+1)</f>
        <v>0</v>
      </c>
      <c r="EW87" s="18">
        <f>INDEX(战舰突破!$M$6:$M$18,通天塔!$J87+1)+INDEX(战舰突破!$M$23:$M$35,通天塔!$K87+1)+INDEX(战舰突破!$M$40:$M$52,通天塔!$L87+1)</f>
        <v>0.2</v>
      </c>
      <c r="EX87" s="22">
        <f>INDEX(战舰突破!$W$6:$W$18,通天塔!$J87+1)+INDEX(战舰突破!$W$23:$W$35,通天塔!$K87+1)+INDEX(战舰突破!$W$40:$W$52,通天塔!$L87+1)</f>
        <v>0.5</v>
      </c>
      <c r="FA87" s="14">
        <f>INDEX(战舰突破!$S$6:$S$18,通天塔!$J87+1)</f>
        <v>0</v>
      </c>
      <c r="FB87" s="14">
        <f>INDEX(战舰突破!$T$6:$T$18,通天塔!$J87+1)</f>
        <v>0.5</v>
      </c>
      <c r="FC87" s="14">
        <f>INDEX(战舰突破!$U$6:$U$18,通天塔!$J87+1)</f>
        <v>0.1</v>
      </c>
      <c r="FD87" s="14">
        <f>INDEX(战舰突破!$V$6:$V$18,通天塔!$J87+1)</f>
        <v>0</v>
      </c>
      <c r="FE87" s="14">
        <f>INDEX(战舰突破!$X$6:$X$18,通天塔!$J87+1)</f>
        <v>7</v>
      </c>
      <c r="FG87" s="14">
        <f>INDEX(战舰突破!$S$23:$S$35,通天塔!$J87+1)</f>
        <v>0.6</v>
      </c>
      <c r="FH87" s="14">
        <f>INDEX(战舰突破!$T$23:$T$35,通天塔!$J87+1)</f>
        <v>0.25</v>
      </c>
      <c r="FI87" s="14">
        <f>INDEX(战舰突破!$U$23:$U$35,通天塔!$J87+1)</f>
        <v>0.1</v>
      </c>
      <c r="FJ87" s="14">
        <f>INDEX(战舰突破!$V$23:$V$35,通天塔!$J87+1)</f>
        <v>0</v>
      </c>
      <c r="FK87" s="14">
        <f>INDEX(战舰突破!$X$23:$X$35,通天塔!$J87+1)</f>
        <v>105</v>
      </c>
      <c r="FM87" s="14">
        <f>INDEX(战舰突破!$S$40:$S$52,通天塔!$J87+1)</f>
        <v>0.6</v>
      </c>
      <c r="FN87" s="14">
        <f>INDEX(战舰突破!$T$40:$T$52,通天塔!$J87+1)</f>
        <v>0.25</v>
      </c>
      <c r="FO87" s="14">
        <f>INDEX(战舰突破!$U$40:$U$52,通天塔!$J87+1)</f>
        <v>0.1</v>
      </c>
      <c r="FP87" s="14">
        <f>INDEX(战舰突破!$V$40:$V$52,通天塔!$J87+1)</f>
        <v>0</v>
      </c>
      <c r="FQ87" s="14">
        <f>INDEX(战舰突破!$X$40:$X$52,通天塔!$J87+1)</f>
        <v>175</v>
      </c>
      <c r="FT87" s="14">
        <f t="shared" si="135"/>
        <v>267533</v>
      </c>
      <c r="FU87" s="14">
        <f t="shared" si="136"/>
        <v>268212</v>
      </c>
      <c r="FV87" s="14">
        <f t="shared" si="137"/>
        <v>268939</v>
      </c>
      <c r="FW87" s="14">
        <f t="shared" si="138"/>
        <v>3537031</v>
      </c>
      <c r="FX87" s="14">
        <f t="shared" si="139"/>
        <v>144793</v>
      </c>
      <c r="FY87" s="14">
        <f t="shared" si="140"/>
        <v>4000612</v>
      </c>
      <c r="FZ87" s="14">
        <f t="shared" si="141"/>
        <v>90824</v>
      </c>
      <c r="GA87" s="28">
        <f t="shared" si="142"/>
        <v>14375</v>
      </c>
      <c r="GB87" s="28">
        <f t="shared" si="143"/>
        <v>14375</v>
      </c>
      <c r="GC87" s="28">
        <f t="shared" si="144"/>
        <v>14375</v>
      </c>
      <c r="GD87" s="28">
        <f t="shared" si="145"/>
        <v>14375</v>
      </c>
      <c r="GE87" s="28">
        <f t="shared" si="146"/>
        <v>1.2826</v>
      </c>
      <c r="GF87" s="28">
        <f t="shared" si="147"/>
        <v>1.2826</v>
      </c>
      <c r="GG87" s="28">
        <f t="shared" si="148"/>
        <v>0</v>
      </c>
      <c r="GH87" s="28">
        <f t="shared" si="149"/>
        <v>29.065000000000001</v>
      </c>
      <c r="GI87" s="14">
        <f t="shared" si="150"/>
        <v>1</v>
      </c>
      <c r="GJ87" s="14">
        <f t="shared" si="151"/>
        <v>1.6</v>
      </c>
      <c r="GK87" s="14">
        <f t="shared" si="152"/>
        <v>1.6</v>
      </c>
      <c r="GL87" s="18">
        <f t="shared" si="153"/>
        <v>1.7</v>
      </c>
      <c r="GM87" s="18">
        <f t="shared" si="154"/>
        <v>1.45</v>
      </c>
      <c r="GN87" s="18">
        <f t="shared" si="155"/>
        <v>1.45</v>
      </c>
      <c r="GO87" s="29">
        <f t="shared" si="156"/>
        <v>14525</v>
      </c>
      <c r="GP87" s="29">
        <f t="shared" si="156"/>
        <v>14825</v>
      </c>
      <c r="GQ87" s="29">
        <f t="shared" si="156"/>
        <v>14825</v>
      </c>
      <c r="GR87" s="26">
        <f t="shared" si="157"/>
        <v>0.1</v>
      </c>
      <c r="GS87" s="26">
        <f t="shared" si="158"/>
        <v>0.1</v>
      </c>
      <c r="GT87" s="26">
        <f t="shared" si="159"/>
        <v>0.1</v>
      </c>
      <c r="GU87" s="14">
        <f t="shared" si="160"/>
        <v>2</v>
      </c>
      <c r="GV87" s="14">
        <f t="shared" si="161"/>
        <v>2</v>
      </c>
      <c r="GW87" s="14">
        <f t="shared" si="162"/>
        <v>2</v>
      </c>
      <c r="GX87" s="14">
        <f t="shared" si="163"/>
        <v>7</v>
      </c>
      <c r="GY87" s="14">
        <f t="shared" si="164"/>
        <v>105</v>
      </c>
      <c r="GZ87" s="14">
        <f t="shared" si="165"/>
        <v>175</v>
      </c>
      <c r="HA87">
        <v>83</v>
      </c>
      <c r="HB87" s="14">
        <f t="shared" si="166"/>
        <v>39692614</v>
      </c>
      <c r="HD87" s="14">
        <f t="shared" si="167"/>
        <v>289586</v>
      </c>
      <c r="HE87" s="14">
        <f t="shared" si="168"/>
        <v>133736</v>
      </c>
      <c r="HF87" s="29">
        <f t="shared" si="169"/>
        <v>13800</v>
      </c>
      <c r="HG87" s="29">
        <f t="shared" si="170"/>
        <v>9739</v>
      </c>
      <c r="HH87" s="29">
        <f t="shared" si="171"/>
        <v>10518</v>
      </c>
      <c r="HI87" s="29">
        <f t="shared" si="172"/>
        <v>9817</v>
      </c>
      <c r="HJ87" s="14">
        <f t="shared" si="173"/>
        <v>1.2826</v>
      </c>
      <c r="HK87" s="14">
        <f t="shared" si="174"/>
        <v>1.2826</v>
      </c>
      <c r="HL87" s="14">
        <f t="shared" si="175"/>
        <v>80468</v>
      </c>
      <c r="HM87" s="14">
        <f t="shared" si="176"/>
        <v>124620</v>
      </c>
      <c r="HN87" s="26">
        <f t="shared" si="177"/>
        <v>0.39703541103820911</v>
      </c>
      <c r="HO87" s="26">
        <f t="shared" si="178"/>
        <v>0.66125594543659694</v>
      </c>
      <c r="HP87" s="29">
        <f t="shared" si="179"/>
        <v>29515</v>
      </c>
      <c r="HQ87" s="29">
        <f t="shared" si="180"/>
        <v>121528</v>
      </c>
      <c r="HR87" s="29">
        <f t="shared" si="181"/>
        <v>162867</v>
      </c>
      <c r="HS87" s="26">
        <f t="shared" si="182"/>
        <v>0.46237515068021351</v>
      </c>
      <c r="HT87" s="26">
        <f t="shared" si="183"/>
        <v>0.47851945927329076</v>
      </c>
      <c r="HU87" s="26">
        <f t="shared" si="184"/>
        <v>0.47851945927329076</v>
      </c>
      <c r="HV87" s="26">
        <f t="shared" si="185"/>
        <v>6.2375150680213487E-2</v>
      </c>
      <c r="HW87" s="29">
        <f t="shared" si="124"/>
        <v>1.4</v>
      </c>
      <c r="HX87" s="29">
        <f t="shared" si="125"/>
        <v>2.265830893748924</v>
      </c>
      <c r="HY87" s="29">
        <f t="shared" si="126"/>
        <v>2.265830893748924</v>
      </c>
      <c r="HZ87" s="29">
        <f t="shared" si="127"/>
        <v>206604.99999999997</v>
      </c>
      <c r="IA87" s="29">
        <f t="shared" si="128"/>
        <v>183574.5979036795</v>
      </c>
      <c r="IB87" s="29">
        <f t="shared" si="129"/>
        <v>184514.54008610299</v>
      </c>
      <c r="IC87" s="29">
        <f t="shared" si="130"/>
        <v>1560570</v>
      </c>
      <c r="ID87" s="14">
        <f t="shared" si="186"/>
        <v>574694.14</v>
      </c>
      <c r="IH87" s="14">
        <v>1</v>
      </c>
      <c r="II87" s="14">
        <v>1</v>
      </c>
      <c r="IJ87" s="14">
        <v>480</v>
      </c>
      <c r="IK87" s="14">
        <v>80</v>
      </c>
      <c r="IL87" s="14">
        <v>60</v>
      </c>
      <c r="IM87" s="23">
        <f t="shared" si="187"/>
        <v>109736043</v>
      </c>
      <c r="IN87" s="23">
        <f t="shared" si="201"/>
        <v>1</v>
      </c>
      <c r="IO87" s="23">
        <f t="shared" si="202"/>
        <v>109736.04</v>
      </c>
      <c r="IP87" s="23">
        <f t="shared" si="203"/>
        <v>130921061</v>
      </c>
      <c r="IQ87" s="23">
        <f t="shared" si="188"/>
        <v>1</v>
      </c>
      <c r="IR87" s="23">
        <f t="shared" si="189"/>
        <v>130921.06</v>
      </c>
      <c r="IS87" s="14">
        <v>1</v>
      </c>
      <c r="IT87" s="14">
        <v>1</v>
      </c>
      <c r="IU87" s="14">
        <v>240</v>
      </c>
      <c r="IV87" s="14">
        <v>40</v>
      </c>
      <c r="IW87" s="14">
        <v>30</v>
      </c>
      <c r="IX87" s="23">
        <f>INT(($HP87*$GI87*IU87*$HW87+$HQ87*$GJ87*$HX87*IV87+$HR87*$GK87*$HY87*IW87)+$IC87*IS87+($HQ87*$GJ87*$HX87*IT87*5*6/1.5+$HR87*$GK87*$HY87*IT87*5*6/2))</f>
        <v>64482445</v>
      </c>
      <c r="IY87" s="23">
        <f t="shared" si="190"/>
        <v>1</v>
      </c>
      <c r="IZ87" s="23">
        <f t="shared" si="191"/>
        <v>64482.45</v>
      </c>
      <c r="JA87" s="23"/>
      <c r="JB87" s="23"/>
      <c r="JC87" s="23"/>
      <c r="JG87">
        <f t="shared" si="131"/>
        <v>1.818857319063601</v>
      </c>
      <c r="JH87">
        <f t="shared" si="132"/>
        <v>2.3328663974309745</v>
      </c>
      <c r="JJ87" s="14">
        <v>10</v>
      </c>
      <c r="JK87" s="14">
        <v>2</v>
      </c>
      <c r="JL87" s="14">
        <v>1.5</v>
      </c>
      <c r="JM87" s="23">
        <f>INT(($HP87*$GI87*$HW87*JJ87+$HQ87*$GJ87*$HX87*JK87+$HR87*$GK87*$HY87*JL87))</f>
        <v>2180037</v>
      </c>
      <c r="JN87" s="23">
        <f t="shared" si="192"/>
        <v>1</v>
      </c>
      <c r="JO87" s="23">
        <f t="shared" si="193"/>
        <v>2180.04</v>
      </c>
      <c r="JP87" s="14">
        <v>30</v>
      </c>
      <c r="JQ87" s="14">
        <v>6</v>
      </c>
      <c r="JR87" s="14">
        <v>4</v>
      </c>
      <c r="JS87" s="23">
        <f>INT(($HP87*$GI87*$HW87*JP87+$HQ87*$GJ87*$HX87*JQ87+$HR87*$GK87*$HY87*JR87))</f>
        <v>6244890</v>
      </c>
      <c r="JT87" s="23">
        <f t="shared" si="194"/>
        <v>1</v>
      </c>
      <c r="JU87" s="23">
        <f t="shared" si="195"/>
        <v>6244.89</v>
      </c>
      <c r="JW87" s="23">
        <f t="shared" si="196"/>
        <v>8326520</v>
      </c>
      <c r="JX87" s="23">
        <f t="shared" si="197"/>
        <v>1</v>
      </c>
      <c r="JY87" s="23">
        <f t="shared" si="198"/>
        <v>8326.52</v>
      </c>
      <c r="JZ87" s="23">
        <f t="shared" si="204"/>
        <v>3270056</v>
      </c>
      <c r="KA87" s="23">
        <f t="shared" si="199"/>
        <v>1</v>
      </c>
      <c r="KB87" s="23">
        <f t="shared" si="200"/>
        <v>3270.06</v>
      </c>
    </row>
    <row r="88" spans="1:288" ht="16.5" x14ac:dyDescent="0.2">
      <c r="C88" s="14">
        <f t="shared" si="133"/>
        <v>1</v>
      </c>
      <c r="D88" s="14">
        <v>84</v>
      </c>
      <c r="E88" s="14" t="s">
        <v>705</v>
      </c>
      <c r="F88" s="14">
        <v>300</v>
      </c>
      <c r="G88" s="14">
        <v>300</v>
      </c>
      <c r="H88" s="14">
        <v>300</v>
      </c>
      <c r="I88" s="14">
        <v>300</v>
      </c>
      <c r="J88" s="14">
        <v>7</v>
      </c>
      <c r="K88" s="14">
        <v>6</v>
      </c>
      <c r="L88" s="14">
        <v>6</v>
      </c>
      <c r="M88" s="14">
        <v>4</v>
      </c>
      <c r="N88" s="14">
        <v>3</v>
      </c>
      <c r="O88" s="14">
        <v>3</v>
      </c>
      <c r="P88" s="14">
        <v>6</v>
      </c>
      <c r="Q88" s="14">
        <v>6</v>
      </c>
      <c r="R88" s="14">
        <v>6</v>
      </c>
      <c r="S88" s="14">
        <v>6</v>
      </c>
      <c r="T88" s="14">
        <v>6</v>
      </c>
      <c r="U88" s="14">
        <v>6</v>
      </c>
      <c r="V88" s="14">
        <v>6</v>
      </c>
      <c r="W88" s="14">
        <v>6</v>
      </c>
      <c r="X88" s="14">
        <v>300</v>
      </c>
      <c r="Y88" s="14">
        <v>300</v>
      </c>
      <c r="Z88" s="14">
        <v>300</v>
      </c>
      <c r="AA88" s="14">
        <v>300</v>
      </c>
      <c r="AB88" s="14">
        <v>300</v>
      </c>
      <c r="AC88" s="14">
        <v>300</v>
      </c>
      <c r="AD88" s="14">
        <v>300</v>
      </c>
      <c r="AE88" s="14">
        <v>300</v>
      </c>
      <c r="AF88" s="14">
        <v>38</v>
      </c>
      <c r="AG88" s="14">
        <v>40</v>
      </c>
      <c r="AH88" s="14">
        <v>40</v>
      </c>
      <c r="AI88" s="14">
        <v>40</v>
      </c>
      <c r="AJ88" s="14">
        <v>40</v>
      </c>
      <c r="AK88" s="14">
        <v>40</v>
      </c>
      <c r="AL88" s="14">
        <v>38</v>
      </c>
      <c r="AM88" s="14">
        <v>38</v>
      </c>
      <c r="AN88" s="14">
        <v>4</v>
      </c>
      <c r="AO88" s="14">
        <v>5</v>
      </c>
      <c r="AP88" s="14">
        <v>5</v>
      </c>
      <c r="AQ88" s="14">
        <v>5</v>
      </c>
      <c r="AR88" s="14">
        <v>5</v>
      </c>
      <c r="AS88" s="14">
        <v>0</v>
      </c>
      <c r="AT88" s="14">
        <v>0</v>
      </c>
      <c r="AU88" s="14">
        <v>0</v>
      </c>
      <c r="AV88" s="14">
        <v>0</v>
      </c>
      <c r="AW88" s="14">
        <v>2</v>
      </c>
      <c r="AX88" s="14">
        <v>2</v>
      </c>
      <c r="AY88" s="14">
        <v>0</v>
      </c>
      <c r="AZ88" s="14">
        <v>0</v>
      </c>
      <c r="BA88" s="14">
        <v>15</v>
      </c>
      <c r="BF88" s="14">
        <f>ROUND((INDEX(新战舰养成!S$6:S$18,通天塔!$J88+1)+INDEX(新战舰养成!D$6:D$18,通天塔!$J88+1)*(通天塔!$G88-1))*INDEX(战舰突破!$D$6:$D$18,通天塔!$M88+1),0)</f>
        <v>78051</v>
      </c>
      <c r="BG88" s="14">
        <f>ROUND((INDEX(新战舰养成!T$6:T$18,通天塔!$J88+1)+INDEX(新战舰养成!E$6:E$18,通天塔!$J88+1)*(通天塔!$G88-1))*INDEX(战舰突破!$D$6:$D$18,通天塔!$M88+1),0)</f>
        <v>624318</v>
      </c>
      <c r="BH88" s="14">
        <f>ROUND((INDEX(新战舰养成!U$6:U$18,通天塔!$J88+1)+INDEX(新战舰养成!F$6:F$18,通天塔!$J88+1)*(通天塔!$G88-1))*INDEX(战舰突破!$D$6:$D$18,通天塔!$M88+1),0)</f>
        <v>39140</v>
      </c>
      <c r="BI88" s="14">
        <f>ROUND((INDEX(新战舰养成!V$6:V$18,通天塔!$J88+1)+INDEX(新战舰养成!G$6:G$18,通天塔!$J88+1)*(通天塔!$G88-1))*INDEX(战舰突破!$D$6:$D$18,通天塔!$M88+1),0)</f>
        <v>435</v>
      </c>
      <c r="BJ88" s="14">
        <f>ROUND((INDEX(新战舰养成!W$6:W$18,通天塔!$J88+1)+INDEX(新战舰养成!H$6:H$18,通天塔!$J88+1)*(通天塔!$G88-1))*INDEX(战舰突破!$D$6:$D$18,通天塔!$M88+1),0)</f>
        <v>6</v>
      </c>
      <c r="BL88" s="14">
        <f>IF($H88&gt;0,ROUND((INDEX(新战舰养成!X$6:X$18,通天塔!$K88+1)+INDEX(新战舰养成!I$6:I$18,通天塔!$K88+1)*(通天塔!$H88-1))*INDEX(战舰突破!$D$6:$D$18,通天塔!$N88+1),0),0)</f>
        <v>47018</v>
      </c>
      <c r="BM88" s="14">
        <f>IF($H88&gt;0,ROUND((INDEX(新战舰养成!Y$6:Y$18,通天塔!$K88+1)+INDEX(新战舰养成!J$6:J$18,通天塔!$K88+1)*(通天塔!$H88-1))*INDEX(战舰突破!$D$6:$D$18,通天塔!$N88+1),0),0)</f>
        <v>0</v>
      </c>
      <c r="BN88" s="14">
        <f>IF($H88&gt;0,ROUND((INDEX(新战舰养成!Z$6:Z$18,通天塔!$K88+1)+INDEX(新战舰养成!K$6:K$18,通天塔!$K88+1)*(通天塔!$H88-1))*INDEX(战舰突破!$D$6:$D$18,通天塔!$N88+1),0),0)</f>
        <v>0</v>
      </c>
      <c r="BO88" s="14">
        <f>IF($H88&gt;0,ROUND((INDEX(新战舰养成!AA$6:AA$18,通天塔!$K88+1)+INDEX(新战舰养成!L$6:L$18,通天塔!$K88+1)*(通天塔!$H88-1))*INDEX(战舰突破!$D$6:$D$18,通天塔!$N88+1),0),0)</f>
        <v>466544</v>
      </c>
      <c r="BP88" s="14">
        <f>IF($H88&gt;0,ROUND((INDEX(新战舰养成!AB$6:AB$18,通天塔!$K88+1)+INDEX(新战舰养成!M$6:M$18,通天塔!$K88+1)*(通天塔!$H88-1))*INDEX(战舰突破!$D$6:$D$18,通天塔!$N88+1),0),0)</f>
        <v>9235</v>
      </c>
      <c r="BR88" s="14">
        <f>IF($I88&gt;0,ROUND((INDEX(新战舰养成!AC$6:AC$18,通天塔!$L88+1)+INDEX(新战舰养成!I$6:I$18,通天塔!$L88+1)*(通天塔!$I88-1))*INDEX(战舰突破!$D$6:$D$18,通天塔!$O88+1),0),0)</f>
        <v>47408</v>
      </c>
      <c r="BS88" s="14">
        <f>IF($I88&gt;0,ROUND((INDEX(新战舰养成!AD$6:AD$18,通天塔!$L88+1)+INDEX(新战舰养成!J$6:J$18,通天塔!$L88+1)*(通天塔!$I88-1))*INDEX(战舰突破!$D$6:$D$18,通天塔!$O88+1),0),0)</f>
        <v>0</v>
      </c>
      <c r="BT88" s="14">
        <f>IF($I88&gt;0,ROUND((INDEX(新战舰养成!AE$6:AE$18,通天塔!$L88+1)+INDEX(新战舰养成!K$6:K$18,通天塔!$L88+1)*(通天塔!$I88-1))*INDEX(战舰突破!$D$6:$D$18,通天塔!$O88+1),0),0)</f>
        <v>0</v>
      </c>
      <c r="BU88" s="14">
        <f>IF($I88&gt;0,ROUND((INDEX(新战舰养成!AF$6:AF$18,通天塔!$L88+1)+INDEX(新战舰养成!L$6:L$18,通天塔!$L88+1)*(通天塔!$I88-1))*INDEX(战舰突破!$D$6:$D$18,通天塔!$O88+1),0),0)</f>
        <v>330577</v>
      </c>
      <c r="BV88" s="14">
        <f>IF($I88&gt;0,ROUND((INDEX(新战舰养成!AG$6:AG$18,通天塔!$L88+1)+INDEX(新战舰养成!M$6:M$18,通天塔!$L88+1)*(通天塔!$I88-1))*INDEX(战舰突破!$D$6:$D$18,通天塔!$O88+1),0),0)</f>
        <v>12243</v>
      </c>
      <c r="BY88" s="14">
        <f>(INDEX(装备数值!$C$13:$G$116,通天塔!$P88*8+1,BY$2)+INDEX(装备数值!$C$13:$G$116,通天塔!$Q88*8+2,BY$2)+INDEX(装备数值!$C$13:$G$116,通天塔!$S88*8+3,BY$2)+INDEX(装备数值!$C$13:$G$116,通天塔!$R88*8+4,BY$2)+INDEX(装备数值!$C$13:$G$116,通天塔!$T88*8+5,BY$2)+INDEX(装备数值!$C$13:$G$116,通天塔!$U88*8+6,BY$2)+INDEX(装备数值!$C$13:$G$116,通天塔!$V88*8+7,BY$2)+INDEX(装备数值!$C$13:$G$116,通天塔!$W88*8+8,BY$2))</f>
        <v>18000</v>
      </c>
      <c r="BZ88" s="14">
        <f>(INDEX(装备数值!$C$13:$G$116,通天塔!$P88*8+1,BZ$2)+INDEX(装备数值!$C$13:$G$116,通天塔!$Q88*8+2,BZ$2)+INDEX(装备数值!$C$13:$G$116,通天塔!$S88*8+3,BZ$2)+INDEX(装备数值!$C$13:$G$116,通天塔!$R88*8+4,BZ$2)+INDEX(装备数值!$C$13:$G$116,通天塔!$T88*8+5,BZ$2)+INDEX(装备数值!$C$13:$G$116,通天塔!$U88*8+6,BZ$2)+INDEX(装备数值!$C$13:$G$116,通天塔!$V88*8+7,BZ$2)+INDEX(装备数值!$C$13:$G$116,通天塔!$W88*8+8,BZ$2))</f>
        <v>135000</v>
      </c>
      <c r="CA88" s="14">
        <f>(INDEX(装备数值!$C$13:$G$116,通天塔!$P88*8+1,CA$2)+INDEX(装备数值!$C$13:$G$116,通天塔!$Q88*8+2,CA$2)+INDEX(装备数值!$C$13:$G$116,通天塔!$S88*8+3,CA$2)+INDEX(装备数值!$C$13:$G$116,通天塔!$R88*8+4,CA$2)+INDEX(装备数值!$C$13:$G$116,通天塔!$T88*8+5,CA$2)+INDEX(装备数值!$C$13:$G$116,通天塔!$U88*8+6,CA$2)+INDEX(装备数值!$C$13:$G$116,通天塔!$V88*8+7,CA$2)+INDEX(装备数值!$C$13:$G$116,通天塔!$W88*8+8,CA$2))</f>
        <v>9000</v>
      </c>
      <c r="CB88" s="14">
        <f>(INDEX(装备数值!$C$13:$G$116,通天塔!$P88*8+1,CB$2)+INDEX(装备数值!$C$13:$G$116,通天塔!$Q88*8+2,CB$2)+INDEX(装备数值!$C$13:$G$116,通天塔!$S88*8+3,CB$2)+INDEX(装备数值!$C$13:$G$116,通天塔!$R88*8+4,CB$2)+INDEX(装备数值!$C$13:$G$116,通天塔!$T88*8+5,CB$2)+INDEX(装备数值!$C$13:$G$116,通天塔!$U88*8+6,CB$2)+INDEX(装备数值!$C$13:$G$116,通天塔!$V88*8+7,CB$2)+INDEX(装备数值!$C$13:$G$116,通天塔!$W88*8+8,CB$2))</f>
        <v>180000</v>
      </c>
      <c r="CC88" s="14">
        <f>(INDEX(装备数值!$C$13:$G$116,通天塔!$P88*8+1,CC$2)+INDEX(装备数值!$C$13:$G$116,通天塔!$Q88*8+2,CC$2)+INDEX(装备数值!$C$13:$G$116,通天塔!$S88*8+3,CC$2)+INDEX(装备数值!$C$13:$G$116,通天塔!$R88*8+4,CC$2)+INDEX(装备数值!$C$13:$G$116,通天塔!$T88*8+5,CC$2)+INDEX(装备数值!$C$13:$G$116,通天塔!$U88*8+6,CC$2)+INDEX(装备数值!$C$13:$G$116,通天塔!$V88*8+7,CC$2)+INDEX(装备数值!$C$13:$G$116,通天塔!$W88*8+8,CC$2))</f>
        <v>3400</v>
      </c>
      <c r="CF88" s="14">
        <f>INDEX(装备数值!$I$13:$M$116,通天塔!$P88*8+1,CF$2)*$X88+INDEX(装备数值!$I$13:$M$116,通天塔!$Q88*8+2,CF$2)*$Y88+INDEX(装备数值!$I$13:$M$116,通天塔!$S88*8+3,CF$2)*$Z88+INDEX(装备数值!$I$13:$M$116,通天塔!$R88*8+4,CF$2)*$AA88+INDEX(装备数值!$I$13:$M$116,通天塔!$T88*8+5,CF$2)*$AB88+INDEX(装备数值!$I$13:$M$116,通天塔!$U88*8+6,CF$2)*$AC88+INDEX(装备数值!$I$13:$M$116,通天塔!$V88*8+7,CF$2)*$AD88+INDEX(装备数值!$I$13:$M$116,通天塔!$W88*8+8,CF$2)*$AE88</f>
        <v>54000</v>
      </c>
      <c r="CG88" s="14">
        <f>INDEX(装备数值!$I$13:$M$116,通天塔!$P88*8+1,CG$2)*$X88+INDEX(装备数值!$I$13:$M$116,通天塔!$Q88*8+2,CG$2)*$Y88+INDEX(装备数值!$I$13:$M$116,通天塔!$S88*8+3,CG$2)*$Z88+INDEX(装备数值!$I$13:$M$116,通天塔!$R88*8+4,CG$2)*$AA88+INDEX(装备数值!$I$13:$M$116,通天塔!$T88*8+5,CG$2)*$AB88+INDEX(装备数值!$I$13:$M$116,通天塔!$U88*8+6,CG$2)*$AC88+INDEX(装备数值!$I$13:$M$116,通天塔!$V88*8+7,CG$2)*$AD88+INDEX(装备数值!$I$13:$M$116,通天塔!$W88*8+8,CG$2)*$AE88</f>
        <v>405000</v>
      </c>
      <c r="CH88" s="14">
        <f>INDEX(装备数值!$I$13:$M$116,通天塔!$P88*8+1,CH$2)*$X88+INDEX(装备数值!$I$13:$M$116,通天塔!$Q88*8+2,CH$2)*$Y88+INDEX(装备数值!$I$13:$M$116,通天塔!$S88*8+3,CH$2)*$Z88+INDEX(装备数值!$I$13:$M$116,通天塔!$R88*8+4,CH$2)*$AA88+INDEX(装备数值!$I$13:$M$116,通天塔!$T88*8+5,CH$2)*$AB88+INDEX(装备数值!$I$13:$M$116,通天塔!$U88*8+6,CH$2)*$AC88+INDEX(装备数值!$I$13:$M$116,通天塔!$V88*8+7,CH$2)*$AD88+INDEX(装备数值!$I$13:$M$116,通天塔!$W88*8+8,CH$2)*$AE88</f>
        <v>27000</v>
      </c>
      <c r="CI88" s="14">
        <f>INDEX(装备数值!$I$13:$M$116,通天塔!$P88*8+1,CI$2)*$X88+INDEX(装备数值!$I$13:$M$116,通天塔!$Q88*8+2,CI$2)*$Y88+INDEX(装备数值!$I$13:$M$116,通天塔!$S88*8+3,CI$2)*$Z88+INDEX(装备数值!$I$13:$M$116,通天塔!$R88*8+4,CI$2)*$AA88+INDEX(装备数值!$I$13:$M$116,通天塔!$T88*8+5,CI$2)*$AB88+INDEX(装备数值!$I$13:$M$116,通天塔!$U88*8+6,CI$2)*$AC88+INDEX(装备数值!$I$13:$M$116,通天塔!$V88*8+7,CI$2)*$AD88+INDEX(装备数值!$I$13:$M$116,通天塔!$W88*8+8,CI$2)*$AE88</f>
        <v>540000</v>
      </c>
      <c r="CJ88" s="14">
        <f>INDEX(装备数值!$I$13:$M$116,通天塔!$P88*8+1,CJ$2)*$X88+INDEX(装备数值!$I$13:$M$116,通天塔!$Q88*8+2,CJ$2)*$Y88+INDEX(装备数值!$I$13:$M$116,通天塔!$S88*8+3,CJ$2)*$Z88+INDEX(装备数值!$I$13:$M$116,通天塔!$R88*8+4,CJ$2)*$AA88+INDEX(装备数值!$I$13:$M$116,通天塔!$T88*8+5,CJ$2)*$AB88+INDEX(装备数值!$I$13:$M$116,通天塔!$U88*8+6,CJ$2)*$AC88+INDEX(装备数值!$I$13:$M$116,通天塔!$V88*8+7,CJ$2)*$AD88+INDEX(装备数值!$I$13:$M$116,通天塔!$W88*8+8,CJ$2)*$AE88</f>
        <v>10200</v>
      </c>
      <c r="CM88" s="14">
        <f>INDEX(装备数值!$X$13:$AH$116,$P88*8+1,CM$2)*$AF88+INDEX(装备数值!$X$13:$AH$116,$Q88*8+2,CM$2)*$AG88+INDEX(装备数值!$X$13:$AH$116,$S88*8+3,CM$2)*$AH88+INDEX(装备数值!$X$13:$AH$116,$R88*8+4,CM$2)*$AI88+INDEX(装备数值!$X$13:$AH$116,$T88*8+5,CM$2)*$AJ88+INDEX(装备数值!$X$13:$AH$116,$U88*8+6,CM$2)*$AK88+INDEX(装备数值!$X$13:$AH$116,$V88*8+7,CM$2)*$AL88+INDEX(装备数值!$X$13:$AH$116,$W88*8+8,CM$2)*$AM88</f>
        <v>19000</v>
      </c>
      <c r="CN88" s="14">
        <f>INDEX(装备数值!$X$13:$AH$116,$P88*8+1,CN$2)*$AF88+INDEX(装备数值!$X$13:$AH$116,$Q88*8+2,CN$2)*$AG88+INDEX(装备数值!$X$13:$AH$116,$S88*8+3,CN$2)*$AH88+INDEX(装备数值!$X$13:$AH$116,$R88*8+4,CN$2)*$AI88+INDEX(装备数值!$X$13:$AH$116,$T88*8+5,CN$2)*$AJ88+INDEX(装备数值!$X$13:$AH$116,$U88*8+6,CN$2)*$AK88+INDEX(装备数值!$X$13:$AH$116,$V88*8+7,CN$2)*$AL88+INDEX(装备数值!$X$13:$AH$116,$W88*8+8,CN$2)*$AM88</f>
        <v>146250</v>
      </c>
      <c r="CO88" s="14">
        <f>INDEX(装备数值!$X$13:$AH$116,$P88*8+1,CO$2)*$AF88+INDEX(装备数值!$X$13:$AH$116,$Q88*8+2,CO$2)*$AG88+INDEX(装备数值!$X$13:$AH$116,$S88*8+3,CO$2)*$AH88+INDEX(装备数值!$X$13:$AH$116,$R88*8+4,CO$2)*$AI88+INDEX(装备数值!$X$13:$AH$116,$T88*8+5,CO$2)*$AJ88+INDEX(装备数值!$X$13:$AH$116,$U88*8+6,CO$2)*$AK88+INDEX(装备数值!$X$13:$AH$116,$V88*8+7,CO$2)*$AL88+INDEX(装备数值!$X$13:$AH$116,$W88*8+8,CO$2)*$AM88</f>
        <v>10000</v>
      </c>
      <c r="CP88" s="14">
        <f>INDEX(装备数值!$X$13:$AH$116,$P88*8+1,CP$2)*$AF88+INDEX(装备数值!$X$13:$AH$116,$Q88*8+2,CP$2)*$AG88+INDEX(装备数值!$X$13:$AH$116,$S88*8+3,CP$2)*$AH88+INDEX(装备数值!$X$13:$AH$116,$R88*8+4,CP$2)*$AI88+INDEX(装备数值!$X$13:$AH$116,$T88*8+5,CP$2)*$AJ88+INDEX(装备数值!$X$13:$AH$116,$U88*8+6,CP$2)*$AK88+INDEX(装备数值!$X$13:$AH$116,$V88*8+7,CP$2)*$AL88+INDEX(装备数值!$X$13:$AH$116,$W88*8+8,CP$2)*$AM88</f>
        <v>190000</v>
      </c>
      <c r="CQ88" s="14">
        <f>INDEX(装备数值!$X$13:$AH$116,$P88*8+1,CQ$2)*$AF88+INDEX(装备数值!$X$13:$AH$116,$Q88*8+2,CQ$2)*$AG88+INDEX(装备数值!$X$13:$AH$116,$S88*8+3,CQ$2)*$AH88+INDEX(装备数值!$X$13:$AH$116,$R88*8+4,CQ$2)*$AI88+INDEX(装备数值!$X$13:$AH$116,$T88*8+5,CQ$2)*$AJ88+INDEX(装备数值!$X$13:$AH$116,$U88*8+6,CQ$2)*$AK88+INDEX(装备数值!$X$13:$AH$116,$V88*8+7,CQ$2)*$AL88+INDEX(装备数值!$X$13:$AH$116,$W88*8+8,CQ$2)*$AM88</f>
        <v>4000</v>
      </c>
      <c r="CR88" s="14">
        <f>INDEX(装备数值!$X$13:$AH$116,$P88*8+1,CR$2)*$AF88+INDEX(装备数值!$X$13:$AH$116,$Q88*8+2,CR$2)*$AG88+INDEX(装备数值!$X$13:$AH$116,$S88*8+3,CR$2)*$AH88+INDEX(装备数值!$X$13:$AH$116,$R88*8+4,CR$2)*$AI88+INDEX(装备数值!$X$13:$AH$116,$T88*8+5,CR$2)*$AJ88+INDEX(装备数值!$X$13:$AH$116,$U88*8+6,CR$2)*$AK88+INDEX(装备数值!$X$13:$AH$116,$V88*8+7,CR$2)*$AL88+INDEX(装备数值!$X$13:$AH$116,$W88*8+8,CR$2)*$AM88</f>
        <v>14750</v>
      </c>
      <c r="CS88" s="14">
        <f>INDEX(装备数值!$X$13:$AH$116,$P88*8+1,CS$2)*$AF88+INDEX(装备数值!$X$13:$AH$116,$Q88*8+2,CS$2)*$AG88+INDEX(装备数值!$X$13:$AH$116,$S88*8+3,CS$2)*$AH88+INDEX(装备数值!$X$13:$AH$116,$R88*8+4,CS$2)*$AI88+INDEX(装备数值!$X$13:$AH$116,$T88*8+5,CS$2)*$AJ88+INDEX(装备数值!$X$13:$AH$116,$U88*8+6,CS$2)*$AK88+INDEX(装备数值!$X$13:$AH$116,$V88*8+7,CS$2)*$AL88+INDEX(装备数值!$X$13:$AH$116,$W88*8+8,CS$2)*$AM88</f>
        <v>15000</v>
      </c>
      <c r="CT88" s="14">
        <f>INDEX(装备数值!$X$13:$AH$116,$P88*8+1,CT$2)*$AF88+INDEX(装备数值!$X$13:$AH$116,$Q88*8+2,CT$2)*$AG88+INDEX(装备数值!$X$13:$AH$116,$S88*8+3,CT$2)*$AH88+INDEX(装备数值!$X$13:$AH$116,$R88*8+4,CT$2)*$AI88+INDEX(装备数值!$X$13:$AH$116,$T88*8+5,CT$2)*$AJ88+INDEX(装备数值!$X$13:$AH$116,$U88*8+6,CT$2)*$AK88+INDEX(装备数值!$X$13:$AH$116,$V88*8+7,CT$2)*$AL88+INDEX(装备数值!$X$13:$AH$116,$W88*8+8,CT$2)*$AM88</f>
        <v>14750</v>
      </c>
      <c r="CU88" s="14">
        <f>INDEX(装备数值!$X$13:$AH$116,$P88*8+1,CU$2)*$AF88+INDEX(装备数值!$X$13:$AH$116,$Q88*8+2,CU$2)*$AG88+INDEX(装备数值!$X$13:$AH$116,$S88*8+3,CU$2)*$AH88+INDEX(装备数值!$X$13:$AH$116,$R88*8+4,CU$2)*$AI88+INDEX(装备数值!$X$13:$AH$116,$T88*8+5,CU$2)*$AJ88+INDEX(装备数值!$X$13:$AH$116,$U88*8+6,CU$2)*$AK88+INDEX(装备数值!$X$13:$AH$116,$V88*8+7,CU$2)*$AL88+INDEX(装备数值!$X$13:$AH$116,$W88*8+8,CU$2)*$AM88</f>
        <v>15000</v>
      </c>
      <c r="CV88" s="14">
        <f>INDEX(装备数值!$X$13:$AH$116,$P88*8+1,CV$2)*$AF88+INDEX(装备数值!$X$13:$AH$116,$Q88*8+2,CV$2)*$AG88+INDEX(装备数值!$X$13:$AH$116,$S88*8+3,CV$2)*$AH88+INDEX(装备数值!$X$13:$AH$116,$R88*8+4,CV$2)*$AI88+INDEX(装备数值!$X$13:$AH$116,$T88*8+5,CV$2)*$AJ88+INDEX(装备数值!$X$13:$AH$116,$U88*8+6,CV$2)*$AK88+INDEX(装备数值!$X$13:$AH$116,$V88*8+7,CV$2)*$AL88+INDEX(装备数值!$X$13:$AH$116,$W88*8+8,CV$2)*$AM88</f>
        <v>38</v>
      </c>
      <c r="CW88" s="14">
        <f>INDEX(装备数值!$X$13:$AH$116,$P88*8+1,CW$2)*$AF88+INDEX(装备数值!$X$13:$AH$116,$Q88*8+2,CW$2)*$AG88+INDEX(装备数值!$X$13:$AH$116,$S88*8+3,CW$2)*$AH88+INDEX(装备数值!$X$13:$AH$116,$R88*8+4,CW$2)*$AI88+INDEX(装备数值!$X$13:$AH$116,$T88*8+5,CW$2)*$AJ88+INDEX(装备数值!$X$13:$AH$116,$U88*8+6,CW$2)*$AK88+INDEX(装备数值!$X$13:$AH$116,$V88*8+7,CW$2)*$AL88+INDEX(装备数值!$X$13:$AH$116,$W88*8+8,CW$2)*$AM88</f>
        <v>38</v>
      </c>
      <c r="CY88" s="14">
        <f>INDEX(装备数值!$AN$17:$AN$117,MATCH(MIN($X88:$AE88),装备数值!$AO$17:$AO$117,1))</f>
        <v>30</v>
      </c>
      <c r="CZ88" s="14">
        <f>IF(COUNTIF($P88:$W88,"&gt;"&amp;0)=8,INDEX(装备数值!AR$17:AR$117,$CY88+1),0)</f>
        <v>8940</v>
      </c>
      <c r="DA88" s="14">
        <f>IF(COUNTIF($P88:$W88,"&gt;"&amp;0)=8,INDEX(装备数值!AS$17:AS$117,$CY88+1),0)</f>
        <v>67500</v>
      </c>
      <c r="DB88" s="14">
        <f>IF(COUNTIF($P88:$W88,"&gt;"&amp;0)=8,INDEX(装备数值!AT$17:AT$117,$CY88+1),0)</f>
        <v>4440</v>
      </c>
      <c r="DC88" s="14">
        <f>IF(COUNTIF($P88:$W88,"&gt;"&amp;0)=8,INDEX(装备数值!AU$17:AU$117,$CY88+1),0)</f>
        <v>90000</v>
      </c>
      <c r="DD88" s="14">
        <f>IF(COUNTIF($P88:$W88,"&gt;"&amp;0)=8,INDEX(装备数值!AV$17:AV$117,$CY88+1),0)</f>
        <v>1800</v>
      </c>
      <c r="DF88" s="14">
        <f>INDEX(装备数值!$AY$17:$AY$77,MATCH(MIN($AF88:$AM88),装备数值!$AZ$17:$AZ$77,1))</f>
        <v>19</v>
      </c>
      <c r="DG88" s="26">
        <f>INDEX(装备数值!BA$17:BA$77,通天塔!DF88+1)</f>
        <v>0.23</v>
      </c>
      <c r="DH88" s="26">
        <f>INDEX(装备数值!BA$17:BA$77,通天塔!DF88+1)</f>
        <v>0.23</v>
      </c>
      <c r="DJ88" s="14">
        <f t="shared" si="134"/>
        <v>28</v>
      </c>
      <c r="DK88" s="14">
        <f>VLOOKUP(DJ88,军阶与晶片数值!$W$6:$X$27,2)</f>
        <v>6</v>
      </c>
      <c r="DL88" s="14">
        <f>INDEX(军阶与晶片数值!Y$6:Y$27,$DK88+1)</f>
        <v>550</v>
      </c>
      <c r="DM88" s="14">
        <f>INDEX(军阶与晶片数值!Z$6:Z$27,$DK88+1)</f>
        <v>550</v>
      </c>
      <c r="DN88" s="14">
        <f>INDEX(军阶与晶片数值!AA$6:AA$27,$DK88+1)</f>
        <v>550</v>
      </c>
      <c r="DO88" s="14">
        <f>INDEX(军阶与晶片数值!AB$6:AB$27,$DK88+1)</f>
        <v>550</v>
      </c>
      <c r="DP88" s="29">
        <f>INDEX(军阶与晶片数值!AC$6:AC$27,$DK88+1)</f>
        <v>35</v>
      </c>
      <c r="DQ88" s="29">
        <f>INDEX(军阶与晶片数值!AD$6:AD$27,$DK88+1)</f>
        <v>17.5</v>
      </c>
      <c r="DS88" s="26">
        <f>INDEX(军阶与晶片数值!I$6:I$16,AN88+1)</f>
        <v>0.15</v>
      </c>
      <c r="DT88" s="26">
        <f>INDEX(军阶与晶片数值!M$6:M$16,AO88+1)</f>
        <v>0.2</v>
      </c>
      <c r="DU88" s="26">
        <f>INDEX(军阶与晶片数值!J$6:J$16,AP88+1)</f>
        <v>0.2</v>
      </c>
      <c r="DV88" s="26">
        <f>INDEX(军阶与晶片数值!K$6:K$16,AQ88+1)</f>
        <v>0.4</v>
      </c>
      <c r="DW88" s="26">
        <f>INDEX(军阶与晶片数值!L$6:L$16,AR88+1)</f>
        <v>0.4</v>
      </c>
      <c r="DX88" s="28">
        <f>INDEX(军阶与晶片数值!N$6:N$16,AS88+1)</f>
        <v>0</v>
      </c>
      <c r="DY88" s="28">
        <f>INDEX(军阶与晶片数值!O$6:O$16,AT88+1)</f>
        <v>0</v>
      </c>
      <c r="DZ88" s="28">
        <f>INDEX(军阶与晶片数值!P$6:P$16,AU88+1)</f>
        <v>0</v>
      </c>
      <c r="EA88" s="28">
        <f>INDEX(军阶与晶片数值!Q$6:Q$16,AV88+1)</f>
        <v>0</v>
      </c>
      <c r="EB88" s="26">
        <f>INDEX(军阶与晶片数值!R$6:R$16,AW88+1)</f>
        <v>0.06</v>
      </c>
      <c r="EC88" s="26">
        <f>INDEX(军阶与晶片数值!S$6:S$16,AX88+1)</f>
        <v>0.06</v>
      </c>
      <c r="ED88" s="26">
        <f>INDEX(军阶与晶片数值!T$6:T$16,AY88+1)</f>
        <v>0</v>
      </c>
      <c r="EE88" s="26">
        <f>INDEX(军阶与晶片数值!U$6:U$16,AZ88+1)</f>
        <v>0</v>
      </c>
      <c r="EG88" s="26">
        <f>INDEX(军阶与晶片数值!$C$6:$C$36,通天塔!$BA88+1)</f>
        <v>0.75</v>
      </c>
      <c r="EH88" s="26">
        <f>INDEX(军阶与晶片数值!$C$6:$C$36,通天塔!$BA88+1)</f>
        <v>0.75</v>
      </c>
      <c r="EI88" s="26">
        <f>INDEX(军阶与晶片数值!$C$6:$C$36,通天塔!$BA88+1)</f>
        <v>0.75</v>
      </c>
      <c r="EJ88" s="26">
        <f>INDEX(军阶与晶片数值!$C$6:$C$36,通天塔!$BA88+1)</f>
        <v>0.75</v>
      </c>
      <c r="EK88" s="26">
        <f>INDEX(军阶与晶片数值!$C$6:$C$36,通天塔!$BA88+1)</f>
        <v>0.75</v>
      </c>
      <c r="EM88" s="14">
        <f>INDEX(战舰突破!$H$6:$H$18,通天塔!$J88+1)+INDEX(战舰突破!$H$23:$H$35,通天塔!$K88+1)+INDEX(战舰突破!$H$40:$H$52,通天塔!$L88+1)</f>
        <v>200</v>
      </c>
      <c r="EN88" s="14">
        <f>INDEX(战舰突破!$I$6:$I$18,通天塔!$J88+1)+INDEX(战舰突破!$I$23:$I$35,通天塔!$K88+1)+INDEX(战舰突破!$I$40:$I$52,通天塔!$L88+1)</f>
        <v>200</v>
      </c>
      <c r="EO88" s="14">
        <f>INDEX(战舰突破!$J$6:$J$18,通天塔!$J88+1)+INDEX(战舰突破!$J$23:$J$35,通天塔!$K88+1)+INDEX(战舰突破!$J$40:$J$52,通天塔!$L88+1)</f>
        <v>0</v>
      </c>
      <c r="EP88" s="14">
        <f>INDEX(战舰突破!$K$6:$K$18,通天塔!$J88+1)+INDEX(战舰突破!$K$23:$K$35,通天塔!$K88+1)+INDEX(战舰突破!$K$40:$K$52,通天塔!$L88+1)</f>
        <v>0</v>
      </c>
      <c r="EQ88" s="14">
        <f>INDEX(战舰突破!$L$6:$L$18,通天塔!$J88+1)+INDEX(战舰突破!$L$23:$L$35,通天塔!$K88+1)+INDEX(战舰突破!$L$40:$L$52,通天塔!$L88+1)</f>
        <v>200</v>
      </c>
      <c r="ER88" s="18">
        <f>INDEX(战舰突破!$N$6:$N$18,通天塔!$J88+1)+INDEX(战舰突破!$N$23:$N$35,通天塔!$K88+1)+INDEX(战舰突破!$N$40:$N$52,通天塔!$L88+1)</f>
        <v>0</v>
      </c>
      <c r="ES88" s="18">
        <f>INDEX(战舰突破!$O$6:$O$18,通天塔!$J88+1)+INDEX(战舰突破!$O$23:$O$35,通天塔!$K88+1)+INDEX(战舰突破!$O$40:$O$52,通天塔!$L88+1)</f>
        <v>0.6</v>
      </c>
      <c r="ET88" s="18">
        <f>INDEX(战舰突破!$P$6:$P$18,通天塔!$J88+1)+INDEX(战舰突破!$P$23:$P$35,通天塔!$K88+1)+INDEX(战舰突破!$P$40:$P$52,通天塔!$L88+1)</f>
        <v>0</v>
      </c>
      <c r="EU88" s="18">
        <f>INDEX(战舰突破!$Q$6:$Q$18,通天塔!$J88+1)+INDEX(战舰突破!$Q$23:$Q$35,通天塔!$K88+1)+INDEX(战舰突破!$Q$40:$Q$52,通天塔!$L88+1)</f>
        <v>0.3</v>
      </c>
      <c r="EV88" s="18">
        <f>INDEX(战舰突破!$R$6:$R$18,通天塔!$J88+1)+INDEX(战舰突破!$R$23:$R$35,通天塔!$K88+1)+INDEX(战舰突破!$R$40:$R$52,通天塔!$L88+1)</f>
        <v>0</v>
      </c>
      <c r="EW88" s="18">
        <f>INDEX(战舰突破!$M$6:$M$18,通天塔!$J88+1)+INDEX(战舰突破!$M$23:$M$35,通天塔!$K88+1)+INDEX(战舰突破!$M$40:$M$52,通天塔!$L88+1)</f>
        <v>0.2</v>
      </c>
      <c r="EX88" s="22">
        <f>INDEX(战舰突破!$W$6:$W$18,通天塔!$J88+1)+INDEX(战舰突破!$W$23:$W$35,通天塔!$K88+1)+INDEX(战舰突破!$W$40:$W$52,通天塔!$L88+1)</f>
        <v>0.5</v>
      </c>
      <c r="FA88" s="14">
        <f>INDEX(战舰突破!$S$6:$S$18,通天塔!$J88+1)</f>
        <v>0</v>
      </c>
      <c r="FB88" s="14">
        <f>INDEX(战舰突破!$T$6:$T$18,通天塔!$J88+1)</f>
        <v>0.5</v>
      </c>
      <c r="FC88" s="14">
        <f>INDEX(战舰突破!$U$6:$U$18,通天塔!$J88+1)</f>
        <v>0.1</v>
      </c>
      <c r="FD88" s="14">
        <f>INDEX(战舰突破!$V$6:$V$18,通天塔!$J88+1)</f>
        <v>1</v>
      </c>
      <c r="FE88" s="14">
        <f>INDEX(战舰突破!$X$6:$X$18,通天塔!$J88+1)</f>
        <v>8</v>
      </c>
      <c r="FG88" s="14">
        <f>INDEX(战舰突破!$S$23:$S$35,通天塔!$J88+1)</f>
        <v>0.6</v>
      </c>
      <c r="FH88" s="14">
        <f>INDEX(战舰突破!$T$23:$T$35,通天塔!$J88+1)</f>
        <v>0.25</v>
      </c>
      <c r="FI88" s="14">
        <f>INDEX(战舰突破!$U$23:$U$35,通天塔!$J88+1)</f>
        <v>0.1</v>
      </c>
      <c r="FJ88" s="14">
        <f>INDEX(战舰突破!$V$23:$V$35,通天塔!$J88+1)</f>
        <v>1</v>
      </c>
      <c r="FK88" s="14">
        <f>INDEX(战舰突破!$X$23:$X$35,通天塔!$J88+1)</f>
        <v>120</v>
      </c>
      <c r="FM88" s="14">
        <f>INDEX(战舰突破!$S$40:$S$52,通天塔!$J88+1)</f>
        <v>0.6</v>
      </c>
      <c r="FN88" s="14">
        <f>INDEX(战舰突破!$T$40:$T$52,通天塔!$J88+1)</f>
        <v>0.25</v>
      </c>
      <c r="FO88" s="14">
        <f>INDEX(战舰突破!$U$40:$U$52,通天塔!$J88+1)</f>
        <v>0.1</v>
      </c>
      <c r="FP88" s="14">
        <f>INDEX(战舰突破!$V$40:$V$52,通天塔!$J88+1)</f>
        <v>1</v>
      </c>
      <c r="FQ88" s="14">
        <f>INDEX(战舰突破!$X$40:$X$52,通天塔!$J88+1)</f>
        <v>200</v>
      </c>
      <c r="FT88" s="14">
        <f t="shared" si="135"/>
        <v>358609</v>
      </c>
      <c r="FU88" s="14">
        <f t="shared" si="136"/>
        <v>296155</v>
      </c>
      <c r="FV88" s="14">
        <f t="shared" si="137"/>
        <v>296940</v>
      </c>
      <c r="FW88" s="14">
        <f t="shared" si="138"/>
        <v>4630308</v>
      </c>
      <c r="FX88" s="14">
        <f t="shared" si="139"/>
        <v>188538</v>
      </c>
      <c r="FY88" s="14">
        <f t="shared" si="140"/>
        <v>4404012</v>
      </c>
      <c r="FZ88" s="14">
        <f t="shared" si="141"/>
        <v>100165</v>
      </c>
      <c r="GA88" s="28">
        <f t="shared" si="142"/>
        <v>15300</v>
      </c>
      <c r="GB88" s="28">
        <f t="shared" si="143"/>
        <v>15550</v>
      </c>
      <c r="GC88" s="28">
        <f t="shared" si="144"/>
        <v>15300</v>
      </c>
      <c r="GD88" s="28">
        <f t="shared" si="145"/>
        <v>15550</v>
      </c>
      <c r="GE88" s="28">
        <f t="shared" si="146"/>
        <v>1.3038000000000001</v>
      </c>
      <c r="GF88" s="28">
        <f t="shared" si="147"/>
        <v>1.3038000000000001</v>
      </c>
      <c r="GG88" s="28">
        <f t="shared" si="148"/>
        <v>0</v>
      </c>
      <c r="GH88" s="28">
        <f t="shared" si="149"/>
        <v>30.15</v>
      </c>
      <c r="GI88" s="14">
        <f t="shared" si="150"/>
        <v>1</v>
      </c>
      <c r="GJ88" s="14">
        <f t="shared" si="151"/>
        <v>1.6</v>
      </c>
      <c r="GK88" s="14">
        <f t="shared" si="152"/>
        <v>1.6</v>
      </c>
      <c r="GL88" s="18">
        <f t="shared" si="153"/>
        <v>1.7</v>
      </c>
      <c r="GM88" s="18">
        <f t="shared" si="154"/>
        <v>1.45</v>
      </c>
      <c r="GN88" s="18">
        <f t="shared" si="155"/>
        <v>1.45</v>
      </c>
      <c r="GO88" s="29">
        <f t="shared" si="156"/>
        <v>15450</v>
      </c>
      <c r="GP88" s="29">
        <f t="shared" si="156"/>
        <v>15750</v>
      </c>
      <c r="GQ88" s="29">
        <f t="shared" si="156"/>
        <v>15750</v>
      </c>
      <c r="GR88" s="26">
        <f t="shared" si="157"/>
        <v>0.1</v>
      </c>
      <c r="GS88" s="26">
        <f t="shared" si="158"/>
        <v>0.1</v>
      </c>
      <c r="GT88" s="26">
        <f t="shared" si="159"/>
        <v>0.1</v>
      </c>
      <c r="GU88" s="14">
        <f t="shared" si="160"/>
        <v>3</v>
      </c>
      <c r="GV88" s="14">
        <f t="shared" si="161"/>
        <v>3</v>
      </c>
      <c r="GW88" s="14">
        <f t="shared" si="162"/>
        <v>3</v>
      </c>
      <c r="GX88" s="14">
        <f t="shared" si="163"/>
        <v>8</v>
      </c>
      <c r="GY88" s="14">
        <f t="shared" si="164"/>
        <v>120</v>
      </c>
      <c r="GZ88" s="14">
        <f t="shared" si="165"/>
        <v>200</v>
      </c>
      <c r="HA88">
        <v>84</v>
      </c>
      <c r="HB88" s="14">
        <f t="shared" si="166"/>
        <v>46534455</v>
      </c>
      <c r="HD88" s="14">
        <f t="shared" si="167"/>
        <v>377076</v>
      </c>
      <c r="HE88" s="14">
        <f t="shared" si="168"/>
        <v>179274</v>
      </c>
      <c r="HF88" s="29">
        <f t="shared" si="169"/>
        <v>14928</v>
      </c>
      <c r="HG88" s="29">
        <f t="shared" si="170"/>
        <v>10555</v>
      </c>
      <c r="HH88" s="29">
        <f t="shared" si="171"/>
        <v>11212</v>
      </c>
      <c r="HI88" s="29">
        <f t="shared" si="172"/>
        <v>10640</v>
      </c>
      <c r="HJ88" s="14">
        <f t="shared" si="173"/>
        <v>1.3038000000000001</v>
      </c>
      <c r="HK88" s="14">
        <f t="shared" si="174"/>
        <v>1.3038000000000001</v>
      </c>
      <c r="HL88" s="14">
        <f t="shared" si="175"/>
        <v>95170</v>
      </c>
      <c r="HM88" s="14">
        <f t="shared" si="176"/>
        <v>169954</v>
      </c>
      <c r="HN88" s="26">
        <f t="shared" si="177"/>
        <v>0.38327370304114489</v>
      </c>
      <c r="HO88" s="26">
        <f t="shared" si="178"/>
        <v>0.67476978964264589</v>
      </c>
      <c r="HP88" s="29">
        <f t="shared" si="179"/>
        <v>39030</v>
      </c>
      <c r="HQ88" s="29">
        <f t="shared" si="180"/>
        <v>110944</v>
      </c>
      <c r="HR88" s="29">
        <f t="shared" si="181"/>
        <v>148786</v>
      </c>
      <c r="HS88" s="26">
        <f t="shared" si="182"/>
        <v>0.45227272727272727</v>
      </c>
      <c r="HT88" s="26">
        <f t="shared" si="183"/>
        <v>0.46735720032180206</v>
      </c>
      <c r="HU88" s="26">
        <f t="shared" si="184"/>
        <v>0.46735720032180206</v>
      </c>
      <c r="HV88" s="26">
        <f t="shared" si="185"/>
        <v>5.2272727272727249E-2</v>
      </c>
      <c r="HW88" s="29">
        <f t="shared" si="124"/>
        <v>1.8000000000000003</v>
      </c>
      <c r="HX88" s="29">
        <f t="shared" si="125"/>
        <v>2.9282703137570394</v>
      </c>
      <c r="HY88" s="29">
        <f t="shared" si="126"/>
        <v>2.9282703137570394</v>
      </c>
      <c r="HZ88" s="29">
        <f t="shared" si="127"/>
        <v>351270</v>
      </c>
      <c r="IA88" s="29">
        <f t="shared" si="128"/>
        <v>216582.68112630732</v>
      </c>
      <c r="IB88" s="29">
        <f t="shared" si="129"/>
        <v>217842.81345132744</v>
      </c>
      <c r="IC88" s="29">
        <f t="shared" si="130"/>
        <v>2091646</v>
      </c>
      <c r="ID88" s="14">
        <f t="shared" si="186"/>
        <v>785695.49</v>
      </c>
      <c r="IH88" s="14">
        <v>1</v>
      </c>
      <c r="II88" s="14">
        <v>1</v>
      </c>
      <c r="IJ88" s="14">
        <v>480</v>
      </c>
      <c r="IK88" s="14">
        <v>80</v>
      </c>
      <c r="IL88" s="14">
        <v>60</v>
      </c>
      <c r="IM88" s="23">
        <f t="shared" si="187"/>
        <v>140075684</v>
      </c>
      <c r="IN88" s="23">
        <f t="shared" si="201"/>
        <v>1</v>
      </c>
      <c r="IO88" s="23">
        <f t="shared" si="202"/>
        <v>140075.68</v>
      </c>
      <c r="IP88" s="23">
        <f t="shared" si="203"/>
        <v>194230387</v>
      </c>
      <c r="IQ88" s="23">
        <f t="shared" si="188"/>
        <v>1</v>
      </c>
      <c r="IR88" s="23">
        <f t="shared" si="189"/>
        <v>194230.39</v>
      </c>
      <c r="IS88" s="14">
        <v>1</v>
      </c>
      <c r="IT88" s="14">
        <v>1</v>
      </c>
      <c r="IU88" s="14">
        <v>240</v>
      </c>
      <c r="IV88" s="14">
        <v>40</v>
      </c>
      <c r="IW88" s="14">
        <v>30</v>
      </c>
      <c r="IX88" s="23">
        <f>INT(($HP88*$GI88*IU88*$HW88+$HQ88*$GJ88*$HX88*IV88+$HR88*$GK88*$HY88*IW88)+$IC88*IS88+($HQ88*$GJ88*$HX88*IT88*5*6/1.5+$HR88*$GK88*$HY88*IT88*5*6/2))</f>
        <v>81509877</v>
      </c>
      <c r="IY88" s="23">
        <f t="shared" si="190"/>
        <v>1</v>
      </c>
      <c r="IZ88" s="23">
        <f t="shared" si="191"/>
        <v>81509.88</v>
      </c>
      <c r="JA88" s="23"/>
      <c r="JB88" s="23"/>
      <c r="JC88" s="23"/>
      <c r="JG88">
        <f t="shared" si="131"/>
        <v>1.7248636945886733</v>
      </c>
      <c r="JH88">
        <f t="shared" si="132"/>
        <v>2.2488772850047125</v>
      </c>
      <c r="JJ88" s="14">
        <v>10</v>
      </c>
      <c r="JK88" s="14">
        <v>2</v>
      </c>
      <c r="JL88" s="14">
        <v>1.5</v>
      </c>
      <c r="JM88" s="23">
        <f>INT(($HP88*$GI88*$HW88*JJ88+$HQ88*$GJ88*$HX88*JK88+$HR88*$GK88*$HY88*JL88))</f>
        <v>2787782</v>
      </c>
      <c r="JN88" s="23">
        <f t="shared" si="192"/>
        <v>1</v>
      </c>
      <c r="JO88" s="23">
        <f t="shared" si="193"/>
        <v>2787.78</v>
      </c>
      <c r="JP88" s="14">
        <v>30</v>
      </c>
      <c r="JQ88" s="14">
        <v>6</v>
      </c>
      <c r="JR88" s="14">
        <v>4</v>
      </c>
      <c r="JS88" s="23">
        <f>INT(($HP88*$GI88*$HW88*JP88+$HQ88*$GJ88*$HX88*JQ88+$HR88*$GK88*$HY88*JR88))</f>
        <v>8014798</v>
      </c>
      <c r="JT88" s="23">
        <f t="shared" si="194"/>
        <v>1</v>
      </c>
      <c r="JU88" s="23">
        <f t="shared" si="195"/>
        <v>8014.8</v>
      </c>
      <c r="JW88" s="23">
        <f t="shared" si="196"/>
        <v>10686397</v>
      </c>
      <c r="JX88" s="23">
        <f t="shared" si="197"/>
        <v>1</v>
      </c>
      <c r="JY88" s="23">
        <f t="shared" si="198"/>
        <v>10686.4</v>
      </c>
      <c r="JZ88" s="23">
        <f t="shared" si="204"/>
        <v>4181673</v>
      </c>
      <c r="KA88" s="23">
        <f t="shared" si="199"/>
        <v>1</v>
      </c>
      <c r="KB88" s="23">
        <f t="shared" si="200"/>
        <v>4181.67</v>
      </c>
    </row>
    <row r="89" spans="1:288" ht="16.5" x14ac:dyDescent="0.2">
      <c r="C89" s="14">
        <f t="shared" si="133"/>
        <v>1</v>
      </c>
      <c r="D89" s="14">
        <v>85</v>
      </c>
      <c r="E89" s="14" t="s">
        <v>765</v>
      </c>
      <c r="F89" s="14">
        <v>302</v>
      </c>
      <c r="G89" s="14">
        <v>302</v>
      </c>
      <c r="H89" s="14">
        <v>302</v>
      </c>
      <c r="I89" s="14">
        <v>302</v>
      </c>
      <c r="J89" s="14">
        <v>7</v>
      </c>
      <c r="K89" s="14">
        <v>6</v>
      </c>
      <c r="L89" s="14">
        <v>6</v>
      </c>
      <c r="M89" s="14">
        <v>4</v>
      </c>
      <c r="N89" s="14">
        <v>3</v>
      </c>
      <c r="O89" s="14">
        <v>3</v>
      </c>
      <c r="P89" s="14">
        <v>6</v>
      </c>
      <c r="Q89" s="14">
        <v>6</v>
      </c>
      <c r="R89" s="14">
        <v>6</v>
      </c>
      <c r="S89" s="14">
        <v>6</v>
      </c>
      <c r="T89" s="14">
        <v>6</v>
      </c>
      <c r="U89" s="14">
        <v>6</v>
      </c>
      <c r="V89" s="14">
        <v>6</v>
      </c>
      <c r="W89" s="14">
        <v>6</v>
      </c>
      <c r="X89" s="14">
        <v>302</v>
      </c>
      <c r="Y89" s="14">
        <v>302</v>
      </c>
      <c r="Z89" s="14">
        <v>302</v>
      </c>
      <c r="AA89" s="14">
        <v>302</v>
      </c>
      <c r="AB89" s="14">
        <v>302</v>
      </c>
      <c r="AC89" s="14">
        <v>302</v>
      </c>
      <c r="AD89" s="14">
        <v>302</v>
      </c>
      <c r="AE89" s="14">
        <v>302</v>
      </c>
      <c r="AF89" s="14">
        <v>40</v>
      </c>
      <c r="AG89" s="14">
        <v>40</v>
      </c>
      <c r="AH89" s="14">
        <v>40</v>
      </c>
      <c r="AI89" s="14">
        <v>40</v>
      </c>
      <c r="AJ89" s="14">
        <v>40</v>
      </c>
      <c r="AK89" s="14">
        <v>40</v>
      </c>
      <c r="AL89" s="14">
        <v>38</v>
      </c>
      <c r="AM89" s="14">
        <v>38</v>
      </c>
      <c r="AN89" s="14">
        <v>4</v>
      </c>
      <c r="AO89" s="14">
        <v>5</v>
      </c>
      <c r="AP89" s="14">
        <v>5</v>
      </c>
      <c r="AQ89" s="14">
        <v>5</v>
      </c>
      <c r="AR89" s="14">
        <v>5</v>
      </c>
      <c r="AS89" s="14">
        <v>0</v>
      </c>
      <c r="AT89" s="14">
        <v>0</v>
      </c>
      <c r="AU89" s="14">
        <v>0</v>
      </c>
      <c r="AV89" s="14">
        <v>0</v>
      </c>
      <c r="AW89" s="14">
        <v>2</v>
      </c>
      <c r="AX89" s="14">
        <v>2</v>
      </c>
      <c r="AY89" s="14">
        <v>0</v>
      </c>
      <c r="AZ89" s="14">
        <v>0</v>
      </c>
      <c r="BA89" s="14">
        <v>15</v>
      </c>
      <c r="BF89" s="14">
        <f>ROUND((INDEX(新战舰养成!S$6:S$18,通天塔!$J89+1)+INDEX(新战舰养成!D$6:D$18,通天塔!$J89+1)*(通天塔!$G89-1))*INDEX(战舰突破!$D$6:$D$18,通天塔!$M89+1),0)</f>
        <v>78225</v>
      </c>
      <c r="BG89" s="14">
        <f>ROUND((INDEX(新战舰养成!T$6:T$18,通天塔!$J89+1)+INDEX(新战舰养成!E$6:E$18,通天塔!$J89+1)*(通天塔!$G89-1))*INDEX(战舰突破!$D$6:$D$18,通天塔!$M89+1),0)</f>
        <v>625710</v>
      </c>
      <c r="BH89" s="14">
        <f>ROUND((INDEX(新战舰养成!U$6:U$18,通天塔!$J89+1)+INDEX(新战舰养成!F$6:F$18,通天塔!$J89+1)*(通天塔!$G89-1))*INDEX(战舰突破!$D$6:$D$18,通天塔!$M89+1),0)</f>
        <v>39227</v>
      </c>
      <c r="BI89" s="14">
        <f>ROUND((INDEX(新战舰养成!V$6:V$18,通天塔!$J89+1)+INDEX(新战舰养成!G$6:G$18,通天塔!$J89+1)*(通天塔!$G89-1))*INDEX(战舰突破!$D$6:$D$18,通天塔!$M89+1),0)</f>
        <v>435</v>
      </c>
      <c r="BJ89" s="14">
        <f>ROUND((INDEX(新战舰养成!W$6:W$18,通天塔!$J89+1)+INDEX(新战舰养成!H$6:H$18,通天塔!$J89+1)*(通天塔!$G89-1))*INDEX(战舰突破!$D$6:$D$18,通天塔!$M89+1),0)</f>
        <v>6</v>
      </c>
      <c r="BL89" s="14">
        <f>IF($H89&gt;0,ROUND((INDEX(新战舰养成!X$6:X$18,通天塔!$K89+1)+INDEX(新战舰养成!I$6:I$18,通天塔!$K89+1)*(通天塔!$H89-1))*INDEX(战舰突破!$D$6:$D$18,通天塔!$N89+1),0),0)</f>
        <v>47148</v>
      </c>
      <c r="BM89" s="14">
        <f>IF($H89&gt;0,ROUND((INDEX(新战舰养成!Y$6:Y$18,通天塔!$K89+1)+INDEX(新战舰养成!J$6:J$18,通天塔!$K89+1)*(通天塔!$H89-1))*INDEX(战舰突破!$D$6:$D$18,通天塔!$N89+1),0),0)</f>
        <v>0</v>
      </c>
      <c r="BN89" s="14">
        <f>IF($H89&gt;0,ROUND((INDEX(新战舰养成!Z$6:Z$18,通天塔!$K89+1)+INDEX(新战舰养成!K$6:K$18,通天塔!$K89+1)*(通天塔!$H89-1))*INDEX(战舰突破!$D$6:$D$18,通天塔!$N89+1),0),0)</f>
        <v>0</v>
      </c>
      <c r="BO89" s="14">
        <f>IF($H89&gt;0,ROUND((INDEX(新战舰养成!AA$6:AA$18,通天塔!$K89+1)+INDEX(新战舰养成!L$6:L$18,通天塔!$K89+1)*(通天塔!$H89-1))*INDEX(战舰突破!$D$6:$D$18,通天塔!$N89+1),0),0)</f>
        <v>467844</v>
      </c>
      <c r="BP89" s="14">
        <f>IF($H89&gt;0,ROUND((INDEX(新战舰养成!AB$6:AB$18,通天塔!$K89+1)+INDEX(新战舰养成!M$6:M$18,通天塔!$K89+1)*(通天塔!$H89-1))*INDEX(战舰突破!$D$6:$D$18,通天塔!$N89+1),0),0)</f>
        <v>9261</v>
      </c>
      <c r="BR89" s="14">
        <f>IF($I89&gt;0,ROUND((INDEX(新战舰养成!AC$6:AC$18,通天塔!$L89+1)+INDEX(新战舰养成!I$6:I$18,通天塔!$L89+1)*(通天塔!$I89-1))*INDEX(战舰突破!$D$6:$D$18,通天塔!$O89+1),0),0)</f>
        <v>47538</v>
      </c>
      <c r="BS89" s="14">
        <f>IF($I89&gt;0,ROUND((INDEX(新战舰养成!AD$6:AD$18,通天塔!$L89+1)+INDEX(新战舰养成!J$6:J$18,通天塔!$L89+1)*(通天塔!$I89-1))*INDEX(战舰突破!$D$6:$D$18,通天塔!$O89+1),0),0)</f>
        <v>0</v>
      </c>
      <c r="BT89" s="14">
        <f>IF($I89&gt;0,ROUND((INDEX(新战舰养成!AE$6:AE$18,通天塔!$L89+1)+INDEX(新战舰养成!K$6:K$18,通天塔!$L89+1)*(通天塔!$I89-1))*INDEX(战舰突破!$D$6:$D$18,通天塔!$O89+1),0),0)</f>
        <v>0</v>
      </c>
      <c r="BU89" s="14">
        <f>IF($I89&gt;0,ROUND((INDEX(新战舰养成!AF$6:AF$18,通天塔!$L89+1)+INDEX(新战舰养成!L$6:L$18,通天塔!$L89+1)*(通天塔!$I89-1))*INDEX(战舰突破!$D$6:$D$18,通天塔!$O89+1),0),0)</f>
        <v>331877</v>
      </c>
      <c r="BV89" s="14">
        <f>IF($I89&gt;0,ROUND((INDEX(新战舰养成!AG$6:AG$18,通天塔!$L89+1)+INDEX(新战舰养成!M$6:M$18,通天塔!$L89+1)*(通天塔!$I89-1))*INDEX(战舰突破!$D$6:$D$18,通天塔!$O89+1),0),0)</f>
        <v>12269</v>
      </c>
      <c r="BY89" s="14">
        <f>(INDEX(装备数值!$C$13:$G$116,通天塔!$P89*8+1,BY$2)+INDEX(装备数值!$C$13:$G$116,通天塔!$Q89*8+2,BY$2)+INDEX(装备数值!$C$13:$G$116,通天塔!$S89*8+3,BY$2)+INDEX(装备数值!$C$13:$G$116,通天塔!$R89*8+4,BY$2)+INDEX(装备数值!$C$13:$G$116,通天塔!$T89*8+5,BY$2)+INDEX(装备数值!$C$13:$G$116,通天塔!$U89*8+6,BY$2)+INDEX(装备数值!$C$13:$G$116,通天塔!$V89*8+7,BY$2)+INDEX(装备数值!$C$13:$G$116,通天塔!$W89*8+8,BY$2))</f>
        <v>18000</v>
      </c>
      <c r="BZ89" s="14">
        <f>(INDEX(装备数值!$C$13:$G$116,通天塔!$P89*8+1,BZ$2)+INDEX(装备数值!$C$13:$G$116,通天塔!$Q89*8+2,BZ$2)+INDEX(装备数值!$C$13:$G$116,通天塔!$S89*8+3,BZ$2)+INDEX(装备数值!$C$13:$G$116,通天塔!$R89*8+4,BZ$2)+INDEX(装备数值!$C$13:$G$116,通天塔!$T89*8+5,BZ$2)+INDEX(装备数值!$C$13:$G$116,通天塔!$U89*8+6,BZ$2)+INDEX(装备数值!$C$13:$G$116,通天塔!$V89*8+7,BZ$2)+INDEX(装备数值!$C$13:$G$116,通天塔!$W89*8+8,BZ$2))</f>
        <v>135000</v>
      </c>
      <c r="CA89" s="14">
        <f>(INDEX(装备数值!$C$13:$G$116,通天塔!$P89*8+1,CA$2)+INDEX(装备数值!$C$13:$G$116,通天塔!$Q89*8+2,CA$2)+INDEX(装备数值!$C$13:$G$116,通天塔!$S89*8+3,CA$2)+INDEX(装备数值!$C$13:$G$116,通天塔!$R89*8+4,CA$2)+INDEX(装备数值!$C$13:$G$116,通天塔!$T89*8+5,CA$2)+INDEX(装备数值!$C$13:$G$116,通天塔!$U89*8+6,CA$2)+INDEX(装备数值!$C$13:$G$116,通天塔!$V89*8+7,CA$2)+INDEX(装备数值!$C$13:$G$116,通天塔!$W89*8+8,CA$2))</f>
        <v>9000</v>
      </c>
      <c r="CB89" s="14">
        <f>(INDEX(装备数值!$C$13:$G$116,通天塔!$P89*8+1,CB$2)+INDEX(装备数值!$C$13:$G$116,通天塔!$Q89*8+2,CB$2)+INDEX(装备数值!$C$13:$G$116,通天塔!$S89*8+3,CB$2)+INDEX(装备数值!$C$13:$G$116,通天塔!$R89*8+4,CB$2)+INDEX(装备数值!$C$13:$G$116,通天塔!$T89*8+5,CB$2)+INDEX(装备数值!$C$13:$G$116,通天塔!$U89*8+6,CB$2)+INDEX(装备数值!$C$13:$G$116,通天塔!$V89*8+7,CB$2)+INDEX(装备数值!$C$13:$G$116,通天塔!$W89*8+8,CB$2))</f>
        <v>180000</v>
      </c>
      <c r="CC89" s="14">
        <f>(INDEX(装备数值!$C$13:$G$116,通天塔!$P89*8+1,CC$2)+INDEX(装备数值!$C$13:$G$116,通天塔!$Q89*8+2,CC$2)+INDEX(装备数值!$C$13:$G$116,通天塔!$S89*8+3,CC$2)+INDEX(装备数值!$C$13:$G$116,通天塔!$R89*8+4,CC$2)+INDEX(装备数值!$C$13:$G$116,通天塔!$T89*8+5,CC$2)+INDEX(装备数值!$C$13:$G$116,通天塔!$U89*8+6,CC$2)+INDEX(装备数值!$C$13:$G$116,通天塔!$V89*8+7,CC$2)+INDEX(装备数值!$C$13:$G$116,通天塔!$W89*8+8,CC$2))</f>
        <v>3400</v>
      </c>
      <c r="CF89" s="14">
        <f>INDEX(装备数值!$I$13:$M$116,通天塔!$P89*8+1,CF$2)*$X89+INDEX(装备数值!$I$13:$M$116,通天塔!$Q89*8+2,CF$2)*$Y89+INDEX(装备数值!$I$13:$M$116,通天塔!$S89*8+3,CF$2)*$Z89+INDEX(装备数值!$I$13:$M$116,通天塔!$R89*8+4,CF$2)*$AA89+INDEX(装备数值!$I$13:$M$116,通天塔!$T89*8+5,CF$2)*$AB89+INDEX(装备数值!$I$13:$M$116,通天塔!$U89*8+6,CF$2)*$AC89+INDEX(装备数值!$I$13:$M$116,通天塔!$V89*8+7,CF$2)*$AD89+INDEX(装备数值!$I$13:$M$116,通天塔!$W89*8+8,CF$2)*$AE89</f>
        <v>54360</v>
      </c>
      <c r="CG89" s="14">
        <f>INDEX(装备数值!$I$13:$M$116,通天塔!$P89*8+1,CG$2)*$X89+INDEX(装备数值!$I$13:$M$116,通天塔!$Q89*8+2,CG$2)*$Y89+INDEX(装备数值!$I$13:$M$116,通天塔!$S89*8+3,CG$2)*$Z89+INDEX(装备数值!$I$13:$M$116,通天塔!$R89*8+4,CG$2)*$AA89+INDEX(装备数值!$I$13:$M$116,通天塔!$T89*8+5,CG$2)*$AB89+INDEX(装备数值!$I$13:$M$116,通天塔!$U89*8+6,CG$2)*$AC89+INDEX(装备数值!$I$13:$M$116,通天塔!$V89*8+7,CG$2)*$AD89+INDEX(装备数值!$I$13:$M$116,通天塔!$W89*8+8,CG$2)*$AE89</f>
        <v>407700</v>
      </c>
      <c r="CH89" s="14">
        <f>INDEX(装备数值!$I$13:$M$116,通天塔!$P89*8+1,CH$2)*$X89+INDEX(装备数值!$I$13:$M$116,通天塔!$Q89*8+2,CH$2)*$Y89+INDEX(装备数值!$I$13:$M$116,通天塔!$S89*8+3,CH$2)*$Z89+INDEX(装备数值!$I$13:$M$116,通天塔!$R89*8+4,CH$2)*$AA89+INDEX(装备数值!$I$13:$M$116,通天塔!$T89*8+5,CH$2)*$AB89+INDEX(装备数值!$I$13:$M$116,通天塔!$U89*8+6,CH$2)*$AC89+INDEX(装备数值!$I$13:$M$116,通天塔!$V89*8+7,CH$2)*$AD89+INDEX(装备数值!$I$13:$M$116,通天塔!$W89*8+8,CH$2)*$AE89</f>
        <v>27180</v>
      </c>
      <c r="CI89" s="14">
        <f>INDEX(装备数值!$I$13:$M$116,通天塔!$P89*8+1,CI$2)*$X89+INDEX(装备数值!$I$13:$M$116,通天塔!$Q89*8+2,CI$2)*$Y89+INDEX(装备数值!$I$13:$M$116,通天塔!$S89*8+3,CI$2)*$Z89+INDEX(装备数值!$I$13:$M$116,通天塔!$R89*8+4,CI$2)*$AA89+INDEX(装备数值!$I$13:$M$116,通天塔!$T89*8+5,CI$2)*$AB89+INDEX(装备数值!$I$13:$M$116,通天塔!$U89*8+6,CI$2)*$AC89+INDEX(装备数值!$I$13:$M$116,通天塔!$V89*8+7,CI$2)*$AD89+INDEX(装备数值!$I$13:$M$116,通天塔!$W89*8+8,CI$2)*$AE89</f>
        <v>543600</v>
      </c>
      <c r="CJ89" s="14">
        <f>INDEX(装备数值!$I$13:$M$116,通天塔!$P89*8+1,CJ$2)*$X89+INDEX(装备数值!$I$13:$M$116,通天塔!$Q89*8+2,CJ$2)*$Y89+INDEX(装备数值!$I$13:$M$116,通天塔!$S89*8+3,CJ$2)*$Z89+INDEX(装备数值!$I$13:$M$116,通天塔!$R89*8+4,CJ$2)*$AA89+INDEX(装备数值!$I$13:$M$116,通天塔!$T89*8+5,CJ$2)*$AB89+INDEX(装备数值!$I$13:$M$116,通天塔!$U89*8+6,CJ$2)*$AC89+INDEX(装备数值!$I$13:$M$116,通天塔!$V89*8+7,CJ$2)*$AD89+INDEX(装备数值!$I$13:$M$116,通天塔!$W89*8+8,CJ$2)*$AE89</f>
        <v>10268</v>
      </c>
      <c r="CM89" s="14">
        <f>INDEX(装备数值!$X$13:$AH$116,$P89*8+1,CM$2)*$AF89+INDEX(装备数值!$X$13:$AH$116,$Q89*8+2,CM$2)*$AG89+INDEX(装备数值!$X$13:$AH$116,$S89*8+3,CM$2)*$AH89+INDEX(装备数值!$X$13:$AH$116,$R89*8+4,CM$2)*$AI89+INDEX(装备数值!$X$13:$AH$116,$T89*8+5,CM$2)*$AJ89+INDEX(装备数值!$X$13:$AH$116,$U89*8+6,CM$2)*$AK89+INDEX(装备数值!$X$13:$AH$116,$V89*8+7,CM$2)*$AL89+INDEX(装备数值!$X$13:$AH$116,$W89*8+8,CM$2)*$AM89</f>
        <v>19000</v>
      </c>
      <c r="CN89" s="14">
        <f>INDEX(装备数值!$X$13:$AH$116,$P89*8+1,CN$2)*$AF89+INDEX(装备数值!$X$13:$AH$116,$Q89*8+2,CN$2)*$AG89+INDEX(装备数值!$X$13:$AH$116,$S89*8+3,CN$2)*$AH89+INDEX(装备数值!$X$13:$AH$116,$R89*8+4,CN$2)*$AI89+INDEX(装备数值!$X$13:$AH$116,$T89*8+5,CN$2)*$AJ89+INDEX(装备数值!$X$13:$AH$116,$U89*8+6,CN$2)*$AK89+INDEX(装备数值!$X$13:$AH$116,$V89*8+7,CN$2)*$AL89+INDEX(装备数值!$X$13:$AH$116,$W89*8+8,CN$2)*$AM89</f>
        <v>146250</v>
      </c>
      <c r="CO89" s="14">
        <f>INDEX(装备数值!$X$13:$AH$116,$P89*8+1,CO$2)*$AF89+INDEX(装备数值!$X$13:$AH$116,$Q89*8+2,CO$2)*$AG89+INDEX(装备数值!$X$13:$AH$116,$S89*8+3,CO$2)*$AH89+INDEX(装备数值!$X$13:$AH$116,$R89*8+4,CO$2)*$AI89+INDEX(装备数值!$X$13:$AH$116,$T89*8+5,CO$2)*$AJ89+INDEX(装备数值!$X$13:$AH$116,$U89*8+6,CO$2)*$AK89+INDEX(装备数值!$X$13:$AH$116,$V89*8+7,CO$2)*$AL89+INDEX(装备数值!$X$13:$AH$116,$W89*8+8,CO$2)*$AM89</f>
        <v>10000</v>
      </c>
      <c r="CP89" s="14">
        <f>INDEX(装备数值!$X$13:$AH$116,$P89*8+1,CP$2)*$AF89+INDEX(装备数值!$X$13:$AH$116,$Q89*8+2,CP$2)*$AG89+INDEX(装备数值!$X$13:$AH$116,$S89*8+3,CP$2)*$AH89+INDEX(装备数值!$X$13:$AH$116,$R89*8+4,CP$2)*$AI89+INDEX(装备数值!$X$13:$AH$116,$T89*8+5,CP$2)*$AJ89+INDEX(装备数值!$X$13:$AH$116,$U89*8+6,CP$2)*$AK89+INDEX(装备数值!$X$13:$AH$116,$V89*8+7,CP$2)*$AL89+INDEX(装备数值!$X$13:$AH$116,$W89*8+8,CP$2)*$AM89</f>
        <v>195000</v>
      </c>
      <c r="CQ89" s="14">
        <f>INDEX(装备数值!$X$13:$AH$116,$P89*8+1,CQ$2)*$AF89+INDEX(装备数值!$X$13:$AH$116,$Q89*8+2,CQ$2)*$AG89+INDEX(装备数值!$X$13:$AH$116,$S89*8+3,CQ$2)*$AH89+INDEX(装备数值!$X$13:$AH$116,$R89*8+4,CQ$2)*$AI89+INDEX(装备数值!$X$13:$AH$116,$T89*8+5,CQ$2)*$AJ89+INDEX(装备数值!$X$13:$AH$116,$U89*8+6,CQ$2)*$AK89+INDEX(装备数值!$X$13:$AH$116,$V89*8+7,CQ$2)*$AL89+INDEX(装备数值!$X$13:$AH$116,$W89*8+8,CQ$2)*$AM89</f>
        <v>4000</v>
      </c>
      <c r="CR89" s="14">
        <f>INDEX(装备数值!$X$13:$AH$116,$P89*8+1,CR$2)*$AF89+INDEX(装备数值!$X$13:$AH$116,$Q89*8+2,CR$2)*$AG89+INDEX(装备数值!$X$13:$AH$116,$S89*8+3,CR$2)*$AH89+INDEX(装备数值!$X$13:$AH$116,$R89*8+4,CR$2)*$AI89+INDEX(装备数值!$X$13:$AH$116,$T89*8+5,CR$2)*$AJ89+INDEX(装备数值!$X$13:$AH$116,$U89*8+6,CR$2)*$AK89+INDEX(装备数值!$X$13:$AH$116,$V89*8+7,CR$2)*$AL89+INDEX(装备数值!$X$13:$AH$116,$W89*8+8,CR$2)*$AM89</f>
        <v>15000</v>
      </c>
      <c r="CS89" s="14">
        <f>INDEX(装备数值!$X$13:$AH$116,$P89*8+1,CS$2)*$AF89+INDEX(装备数值!$X$13:$AH$116,$Q89*8+2,CS$2)*$AG89+INDEX(装备数值!$X$13:$AH$116,$S89*8+3,CS$2)*$AH89+INDEX(装备数值!$X$13:$AH$116,$R89*8+4,CS$2)*$AI89+INDEX(装备数值!$X$13:$AH$116,$T89*8+5,CS$2)*$AJ89+INDEX(装备数值!$X$13:$AH$116,$U89*8+6,CS$2)*$AK89+INDEX(装备数值!$X$13:$AH$116,$V89*8+7,CS$2)*$AL89+INDEX(装备数值!$X$13:$AH$116,$W89*8+8,CS$2)*$AM89</f>
        <v>15000</v>
      </c>
      <c r="CT89" s="14">
        <f>INDEX(装备数值!$X$13:$AH$116,$P89*8+1,CT$2)*$AF89+INDEX(装备数值!$X$13:$AH$116,$Q89*8+2,CT$2)*$AG89+INDEX(装备数值!$X$13:$AH$116,$S89*8+3,CT$2)*$AH89+INDEX(装备数值!$X$13:$AH$116,$R89*8+4,CT$2)*$AI89+INDEX(装备数值!$X$13:$AH$116,$T89*8+5,CT$2)*$AJ89+INDEX(装备数值!$X$13:$AH$116,$U89*8+6,CT$2)*$AK89+INDEX(装备数值!$X$13:$AH$116,$V89*8+7,CT$2)*$AL89+INDEX(装备数值!$X$13:$AH$116,$W89*8+8,CT$2)*$AM89</f>
        <v>15000</v>
      </c>
      <c r="CU89" s="14">
        <f>INDEX(装备数值!$X$13:$AH$116,$P89*8+1,CU$2)*$AF89+INDEX(装备数值!$X$13:$AH$116,$Q89*8+2,CU$2)*$AG89+INDEX(装备数值!$X$13:$AH$116,$S89*8+3,CU$2)*$AH89+INDEX(装备数值!$X$13:$AH$116,$R89*8+4,CU$2)*$AI89+INDEX(装备数值!$X$13:$AH$116,$T89*8+5,CU$2)*$AJ89+INDEX(装备数值!$X$13:$AH$116,$U89*8+6,CU$2)*$AK89+INDEX(装备数值!$X$13:$AH$116,$V89*8+7,CU$2)*$AL89+INDEX(装备数值!$X$13:$AH$116,$W89*8+8,CU$2)*$AM89</f>
        <v>15000</v>
      </c>
      <c r="CV89" s="14">
        <f>INDEX(装备数值!$X$13:$AH$116,$P89*8+1,CV$2)*$AF89+INDEX(装备数值!$X$13:$AH$116,$Q89*8+2,CV$2)*$AG89+INDEX(装备数值!$X$13:$AH$116,$S89*8+3,CV$2)*$AH89+INDEX(装备数值!$X$13:$AH$116,$R89*8+4,CV$2)*$AI89+INDEX(装备数值!$X$13:$AH$116,$T89*8+5,CV$2)*$AJ89+INDEX(装备数值!$X$13:$AH$116,$U89*8+6,CV$2)*$AK89+INDEX(装备数值!$X$13:$AH$116,$V89*8+7,CV$2)*$AL89+INDEX(装备数值!$X$13:$AH$116,$W89*8+8,CV$2)*$AM89</f>
        <v>38</v>
      </c>
      <c r="CW89" s="14">
        <f>INDEX(装备数值!$X$13:$AH$116,$P89*8+1,CW$2)*$AF89+INDEX(装备数值!$X$13:$AH$116,$Q89*8+2,CW$2)*$AG89+INDEX(装备数值!$X$13:$AH$116,$S89*8+3,CW$2)*$AH89+INDEX(装备数值!$X$13:$AH$116,$R89*8+4,CW$2)*$AI89+INDEX(装备数值!$X$13:$AH$116,$T89*8+5,CW$2)*$AJ89+INDEX(装备数值!$X$13:$AH$116,$U89*8+6,CW$2)*$AK89+INDEX(装备数值!$X$13:$AH$116,$V89*8+7,CW$2)*$AL89+INDEX(装备数值!$X$13:$AH$116,$W89*8+8,CW$2)*$AM89</f>
        <v>38</v>
      </c>
      <c r="CY89" s="14">
        <f>INDEX(装备数值!$AN$17:$AN$117,MATCH(MIN($X89:$AE89),装备数值!$AO$17:$AO$117,1))</f>
        <v>30</v>
      </c>
      <c r="CZ89" s="14">
        <f>IF(COUNTIF($P89:$W89,"&gt;"&amp;0)=8,INDEX(装备数值!AR$17:AR$117,$CY89+1),0)</f>
        <v>8940</v>
      </c>
      <c r="DA89" s="14">
        <f>IF(COUNTIF($P89:$W89,"&gt;"&amp;0)=8,INDEX(装备数值!AS$17:AS$117,$CY89+1),0)</f>
        <v>67500</v>
      </c>
      <c r="DB89" s="14">
        <f>IF(COUNTIF($P89:$W89,"&gt;"&amp;0)=8,INDEX(装备数值!AT$17:AT$117,$CY89+1),0)</f>
        <v>4440</v>
      </c>
      <c r="DC89" s="14">
        <f>IF(COUNTIF($P89:$W89,"&gt;"&amp;0)=8,INDEX(装备数值!AU$17:AU$117,$CY89+1),0)</f>
        <v>90000</v>
      </c>
      <c r="DD89" s="14">
        <f>IF(COUNTIF($P89:$W89,"&gt;"&amp;0)=8,INDEX(装备数值!AV$17:AV$117,$CY89+1),0)</f>
        <v>1800</v>
      </c>
      <c r="DF89" s="14">
        <f>INDEX(装备数值!$AY$17:$AY$77,MATCH(MIN($AF89:$AM89),装备数值!$AZ$17:$AZ$77,1))</f>
        <v>19</v>
      </c>
      <c r="DG89" s="26">
        <f>INDEX(装备数值!BA$17:BA$77,通天塔!DF89+1)</f>
        <v>0.23</v>
      </c>
      <c r="DH89" s="26">
        <f>INDEX(装备数值!BA$17:BA$77,通天塔!DF89+1)</f>
        <v>0.23</v>
      </c>
      <c r="DJ89" s="14">
        <f t="shared" si="134"/>
        <v>28</v>
      </c>
      <c r="DK89" s="14">
        <f>VLOOKUP(DJ89,军阶与晶片数值!$W$6:$X$27,2)</f>
        <v>6</v>
      </c>
      <c r="DL89" s="14">
        <f>INDEX(军阶与晶片数值!Y$6:Y$27,$DK89+1)</f>
        <v>550</v>
      </c>
      <c r="DM89" s="14">
        <f>INDEX(军阶与晶片数值!Z$6:Z$27,$DK89+1)</f>
        <v>550</v>
      </c>
      <c r="DN89" s="14">
        <f>INDEX(军阶与晶片数值!AA$6:AA$27,$DK89+1)</f>
        <v>550</v>
      </c>
      <c r="DO89" s="14">
        <f>INDEX(军阶与晶片数值!AB$6:AB$27,$DK89+1)</f>
        <v>550</v>
      </c>
      <c r="DP89" s="29">
        <f>INDEX(军阶与晶片数值!AC$6:AC$27,$DK89+1)</f>
        <v>35</v>
      </c>
      <c r="DQ89" s="29">
        <f>INDEX(军阶与晶片数值!AD$6:AD$27,$DK89+1)</f>
        <v>17.5</v>
      </c>
      <c r="DS89" s="26">
        <f>INDEX(军阶与晶片数值!I$6:I$16,AN89+1)</f>
        <v>0.15</v>
      </c>
      <c r="DT89" s="26">
        <f>INDEX(军阶与晶片数值!M$6:M$16,AO89+1)</f>
        <v>0.2</v>
      </c>
      <c r="DU89" s="26">
        <f>INDEX(军阶与晶片数值!J$6:J$16,AP89+1)</f>
        <v>0.2</v>
      </c>
      <c r="DV89" s="26">
        <f>INDEX(军阶与晶片数值!K$6:K$16,AQ89+1)</f>
        <v>0.4</v>
      </c>
      <c r="DW89" s="26">
        <f>INDEX(军阶与晶片数值!L$6:L$16,AR89+1)</f>
        <v>0.4</v>
      </c>
      <c r="DX89" s="28">
        <f>INDEX(军阶与晶片数值!N$6:N$16,AS89+1)</f>
        <v>0</v>
      </c>
      <c r="DY89" s="28">
        <f>INDEX(军阶与晶片数值!O$6:O$16,AT89+1)</f>
        <v>0</v>
      </c>
      <c r="DZ89" s="28">
        <f>INDEX(军阶与晶片数值!P$6:P$16,AU89+1)</f>
        <v>0</v>
      </c>
      <c r="EA89" s="28">
        <f>INDEX(军阶与晶片数值!Q$6:Q$16,AV89+1)</f>
        <v>0</v>
      </c>
      <c r="EB89" s="26">
        <f>INDEX(军阶与晶片数值!R$6:R$16,AW89+1)</f>
        <v>0.06</v>
      </c>
      <c r="EC89" s="26">
        <f>INDEX(军阶与晶片数值!S$6:S$16,AX89+1)</f>
        <v>0.06</v>
      </c>
      <c r="ED89" s="26">
        <f>INDEX(军阶与晶片数值!T$6:T$16,AY89+1)</f>
        <v>0</v>
      </c>
      <c r="EE89" s="26">
        <f>INDEX(军阶与晶片数值!U$6:U$16,AZ89+1)</f>
        <v>0</v>
      </c>
      <c r="EG89" s="26">
        <f>INDEX(军阶与晶片数值!$C$6:$C$36,通天塔!$BA89+1)</f>
        <v>0.75</v>
      </c>
      <c r="EH89" s="26">
        <f>INDEX(军阶与晶片数值!$C$6:$C$36,通天塔!$BA89+1)</f>
        <v>0.75</v>
      </c>
      <c r="EI89" s="26">
        <f>INDEX(军阶与晶片数值!$C$6:$C$36,通天塔!$BA89+1)</f>
        <v>0.75</v>
      </c>
      <c r="EJ89" s="26">
        <f>INDEX(军阶与晶片数值!$C$6:$C$36,通天塔!$BA89+1)</f>
        <v>0.75</v>
      </c>
      <c r="EK89" s="26">
        <f>INDEX(军阶与晶片数值!$C$6:$C$36,通天塔!$BA89+1)</f>
        <v>0.75</v>
      </c>
      <c r="EM89" s="14">
        <f>INDEX(战舰突破!$H$6:$H$18,通天塔!$J89+1)+INDEX(战舰突破!$H$23:$H$35,通天塔!$K89+1)+INDEX(战舰突破!$H$40:$H$52,通天塔!$L89+1)</f>
        <v>200</v>
      </c>
      <c r="EN89" s="14">
        <f>INDEX(战舰突破!$I$6:$I$18,通天塔!$J89+1)+INDEX(战舰突破!$I$23:$I$35,通天塔!$K89+1)+INDEX(战舰突破!$I$40:$I$52,通天塔!$L89+1)</f>
        <v>200</v>
      </c>
      <c r="EO89" s="14">
        <f>INDEX(战舰突破!$J$6:$J$18,通天塔!$J89+1)+INDEX(战舰突破!$J$23:$J$35,通天塔!$K89+1)+INDEX(战舰突破!$J$40:$J$52,通天塔!$L89+1)</f>
        <v>0</v>
      </c>
      <c r="EP89" s="14">
        <f>INDEX(战舰突破!$K$6:$K$18,通天塔!$J89+1)+INDEX(战舰突破!$K$23:$K$35,通天塔!$K89+1)+INDEX(战舰突破!$K$40:$K$52,通天塔!$L89+1)</f>
        <v>0</v>
      </c>
      <c r="EQ89" s="14">
        <f>INDEX(战舰突破!$L$6:$L$18,通天塔!$J89+1)+INDEX(战舰突破!$L$23:$L$35,通天塔!$K89+1)+INDEX(战舰突破!$L$40:$L$52,通天塔!$L89+1)</f>
        <v>200</v>
      </c>
      <c r="ER89" s="18">
        <f>INDEX(战舰突破!$N$6:$N$18,通天塔!$J89+1)+INDEX(战舰突破!$N$23:$N$35,通天塔!$K89+1)+INDEX(战舰突破!$N$40:$N$52,通天塔!$L89+1)</f>
        <v>0</v>
      </c>
      <c r="ES89" s="18">
        <f>INDEX(战舰突破!$O$6:$O$18,通天塔!$J89+1)+INDEX(战舰突破!$O$23:$O$35,通天塔!$K89+1)+INDEX(战舰突破!$O$40:$O$52,通天塔!$L89+1)</f>
        <v>0.6</v>
      </c>
      <c r="ET89" s="18">
        <f>INDEX(战舰突破!$P$6:$P$18,通天塔!$J89+1)+INDEX(战舰突破!$P$23:$P$35,通天塔!$K89+1)+INDEX(战舰突破!$P$40:$P$52,通天塔!$L89+1)</f>
        <v>0</v>
      </c>
      <c r="EU89" s="18">
        <f>INDEX(战舰突破!$Q$6:$Q$18,通天塔!$J89+1)+INDEX(战舰突破!$Q$23:$Q$35,通天塔!$K89+1)+INDEX(战舰突破!$Q$40:$Q$52,通天塔!$L89+1)</f>
        <v>0.3</v>
      </c>
      <c r="EV89" s="18">
        <f>INDEX(战舰突破!$R$6:$R$18,通天塔!$J89+1)+INDEX(战舰突破!$R$23:$R$35,通天塔!$K89+1)+INDEX(战舰突破!$R$40:$R$52,通天塔!$L89+1)</f>
        <v>0</v>
      </c>
      <c r="EW89" s="18">
        <f>INDEX(战舰突破!$M$6:$M$18,通天塔!$J89+1)+INDEX(战舰突破!$M$23:$M$35,通天塔!$K89+1)+INDEX(战舰突破!$M$40:$M$52,通天塔!$L89+1)</f>
        <v>0.2</v>
      </c>
      <c r="EX89" s="22">
        <f>INDEX(战舰突破!$W$6:$W$18,通天塔!$J89+1)+INDEX(战舰突破!$W$23:$W$35,通天塔!$K89+1)+INDEX(战舰突破!$W$40:$W$52,通天塔!$L89+1)</f>
        <v>0.5</v>
      </c>
      <c r="FA89" s="14">
        <f>INDEX(战舰突破!$S$6:$S$18,通天塔!$J89+1)</f>
        <v>0</v>
      </c>
      <c r="FB89" s="14">
        <f>INDEX(战舰突破!$T$6:$T$18,通天塔!$J89+1)</f>
        <v>0.5</v>
      </c>
      <c r="FC89" s="14">
        <f>INDEX(战舰突破!$U$6:$U$18,通天塔!$J89+1)</f>
        <v>0.1</v>
      </c>
      <c r="FD89" s="14">
        <f>INDEX(战舰突破!$V$6:$V$18,通天塔!$J89+1)</f>
        <v>1</v>
      </c>
      <c r="FE89" s="14">
        <f>INDEX(战舰突破!$X$6:$X$18,通天塔!$J89+1)</f>
        <v>8</v>
      </c>
      <c r="FG89" s="14">
        <f>INDEX(战舰突破!$S$23:$S$35,通天塔!$J89+1)</f>
        <v>0.6</v>
      </c>
      <c r="FH89" s="14">
        <f>INDEX(战舰突破!$T$23:$T$35,通天塔!$J89+1)</f>
        <v>0.25</v>
      </c>
      <c r="FI89" s="14">
        <f>INDEX(战舰突破!$U$23:$U$35,通天塔!$J89+1)</f>
        <v>0.1</v>
      </c>
      <c r="FJ89" s="14">
        <f>INDEX(战舰突破!$V$23:$V$35,通天塔!$J89+1)</f>
        <v>1</v>
      </c>
      <c r="FK89" s="14">
        <f>INDEX(战舰突破!$X$23:$X$35,通天塔!$J89+1)</f>
        <v>120</v>
      </c>
      <c r="FM89" s="14">
        <f>INDEX(战舰突破!$S$40:$S$52,通天塔!$J89+1)</f>
        <v>0.6</v>
      </c>
      <c r="FN89" s="14">
        <f>INDEX(战舰突破!$T$40:$T$52,通天塔!$J89+1)</f>
        <v>0.25</v>
      </c>
      <c r="FO89" s="14">
        <f>INDEX(战舰突破!$U$40:$U$52,通天塔!$J89+1)</f>
        <v>0.1</v>
      </c>
      <c r="FP89" s="14">
        <f>INDEX(战舰突破!$V$40:$V$52,通天塔!$J89+1)</f>
        <v>1</v>
      </c>
      <c r="FQ89" s="14">
        <f>INDEX(战舰突破!$X$40:$X$52,通天塔!$J89+1)</f>
        <v>200</v>
      </c>
      <c r="FT89" s="14">
        <f t="shared" si="135"/>
        <v>359684</v>
      </c>
      <c r="FU89" s="14">
        <f t="shared" si="136"/>
        <v>297141</v>
      </c>
      <c r="FV89" s="14">
        <f t="shared" si="137"/>
        <v>297926</v>
      </c>
      <c r="FW89" s="14">
        <f t="shared" si="138"/>
        <v>4644057</v>
      </c>
      <c r="FX89" s="14">
        <f t="shared" si="139"/>
        <v>189098</v>
      </c>
      <c r="FY89" s="14">
        <f t="shared" si="140"/>
        <v>4431452</v>
      </c>
      <c r="FZ89" s="14">
        <f t="shared" si="141"/>
        <v>100459</v>
      </c>
      <c r="GA89" s="28">
        <f t="shared" si="142"/>
        <v>15550</v>
      </c>
      <c r="GB89" s="28">
        <f t="shared" si="143"/>
        <v>15550</v>
      </c>
      <c r="GC89" s="28">
        <f t="shared" si="144"/>
        <v>15550</v>
      </c>
      <c r="GD89" s="28">
        <f t="shared" si="145"/>
        <v>15550</v>
      </c>
      <c r="GE89" s="28">
        <f t="shared" si="146"/>
        <v>1.3038000000000001</v>
      </c>
      <c r="GF89" s="28">
        <f t="shared" si="147"/>
        <v>1.3038000000000001</v>
      </c>
      <c r="GG89" s="28">
        <f t="shared" si="148"/>
        <v>0</v>
      </c>
      <c r="GH89" s="28">
        <f t="shared" si="149"/>
        <v>30.15</v>
      </c>
      <c r="GI89" s="14">
        <f t="shared" si="150"/>
        <v>1</v>
      </c>
      <c r="GJ89" s="14">
        <f t="shared" si="151"/>
        <v>1.6</v>
      </c>
      <c r="GK89" s="14">
        <f t="shared" si="152"/>
        <v>1.6</v>
      </c>
      <c r="GL89" s="18">
        <f t="shared" si="153"/>
        <v>1.7</v>
      </c>
      <c r="GM89" s="18">
        <f t="shared" si="154"/>
        <v>1.45</v>
      </c>
      <c r="GN89" s="18">
        <f t="shared" si="155"/>
        <v>1.45</v>
      </c>
      <c r="GO89" s="29">
        <f t="shared" si="156"/>
        <v>15700</v>
      </c>
      <c r="GP89" s="29">
        <f t="shared" si="156"/>
        <v>16000</v>
      </c>
      <c r="GQ89" s="29">
        <f t="shared" si="156"/>
        <v>16000</v>
      </c>
      <c r="GR89" s="26">
        <f t="shared" si="157"/>
        <v>0.1</v>
      </c>
      <c r="GS89" s="26">
        <f t="shared" si="158"/>
        <v>0.1</v>
      </c>
      <c r="GT89" s="26">
        <f t="shared" si="159"/>
        <v>0.1</v>
      </c>
      <c r="GU89" s="14">
        <f t="shared" si="160"/>
        <v>3</v>
      </c>
      <c r="GV89" s="14">
        <f t="shared" si="161"/>
        <v>3</v>
      </c>
      <c r="GW89" s="14">
        <f t="shared" si="162"/>
        <v>3</v>
      </c>
      <c r="GX89" s="14">
        <f t="shared" si="163"/>
        <v>8</v>
      </c>
      <c r="GY89" s="14">
        <f t="shared" si="164"/>
        <v>120</v>
      </c>
      <c r="GZ89" s="14">
        <f t="shared" si="165"/>
        <v>200</v>
      </c>
      <c r="HA89">
        <v>85</v>
      </c>
      <c r="HB89" s="14">
        <f t="shared" si="166"/>
        <v>46718293</v>
      </c>
      <c r="HD89" s="14">
        <f t="shared" si="167"/>
        <v>378196</v>
      </c>
      <c r="HE89" s="14">
        <f t="shared" si="168"/>
        <v>179812</v>
      </c>
      <c r="HF89" s="29">
        <f t="shared" si="169"/>
        <v>14928</v>
      </c>
      <c r="HG89" s="29">
        <f t="shared" si="170"/>
        <v>10555</v>
      </c>
      <c r="HH89" s="29">
        <f t="shared" si="171"/>
        <v>11400</v>
      </c>
      <c r="HI89" s="29">
        <f t="shared" si="172"/>
        <v>10640</v>
      </c>
      <c r="HJ89" s="14">
        <f t="shared" si="173"/>
        <v>1.3038000000000001</v>
      </c>
      <c r="HK89" s="14">
        <f t="shared" si="174"/>
        <v>1.3038000000000001</v>
      </c>
      <c r="HL89" s="14">
        <f t="shared" si="175"/>
        <v>95475</v>
      </c>
      <c r="HM89" s="14">
        <f t="shared" si="176"/>
        <v>169992</v>
      </c>
      <c r="HN89" s="26">
        <f t="shared" si="177"/>
        <v>0.3972495527728086</v>
      </c>
      <c r="HO89" s="26">
        <f t="shared" si="178"/>
        <v>0.66164241164241167</v>
      </c>
      <c r="HP89" s="29">
        <f t="shared" si="179"/>
        <v>39233</v>
      </c>
      <c r="HQ89" s="29">
        <f t="shared" si="180"/>
        <v>111674</v>
      </c>
      <c r="HR89" s="29">
        <f t="shared" si="181"/>
        <v>149760</v>
      </c>
      <c r="HS89" s="26">
        <f t="shared" si="182"/>
        <v>0.46484312148028961</v>
      </c>
      <c r="HT89" s="26">
        <f t="shared" si="183"/>
        <v>0.4799275945293644</v>
      </c>
      <c r="HU89" s="26">
        <f t="shared" si="184"/>
        <v>0.4799275945293644</v>
      </c>
      <c r="HV89" s="26">
        <f t="shared" si="185"/>
        <v>6.4843121480289589E-2</v>
      </c>
      <c r="HW89" s="29">
        <f t="shared" si="124"/>
        <v>1.8000000000000003</v>
      </c>
      <c r="HX89" s="29">
        <f t="shared" si="125"/>
        <v>2.9282703137570394</v>
      </c>
      <c r="HY89" s="29">
        <f t="shared" si="126"/>
        <v>2.9282703137570394</v>
      </c>
      <c r="HZ89" s="29">
        <f t="shared" si="127"/>
        <v>353097</v>
      </c>
      <c r="IA89" s="29">
        <f t="shared" si="128"/>
        <v>218007.7726790024</v>
      </c>
      <c r="IB89" s="29">
        <f t="shared" si="129"/>
        <v>219268.88109412711</v>
      </c>
      <c r="IC89" s="29">
        <f t="shared" si="130"/>
        <v>2097911</v>
      </c>
      <c r="ID89" s="14">
        <f t="shared" si="186"/>
        <v>790373.65</v>
      </c>
      <c r="IH89" s="14">
        <v>1</v>
      </c>
      <c r="II89" s="14">
        <v>1</v>
      </c>
      <c r="IJ89" s="14">
        <v>480</v>
      </c>
      <c r="IK89" s="14">
        <v>80</v>
      </c>
      <c r="IL89" s="14">
        <v>60</v>
      </c>
      <c r="IM89" s="23">
        <f t="shared" si="187"/>
        <v>140941619</v>
      </c>
      <c r="IN89" s="23">
        <f t="shared" si="201"/>
        <v>1</v>
      </c>
      <c r="IO89" s="23">
        <f t="shared" si="202"/>
        <v>140941.62</v>
      </c>
      <c r="IP89" s="23">
        <f t="shared" si="203"/>
        <v>194863357</v>
      </c>
      <c r="IQ89" s="23">
        <f t="shared" si="188"/>
        <v>1</v>
      </c>
      <c r="IR89" s="23">
        <f t="shared" si="189"/>
        <v>194863.35999999999</v>
      </c>
      <c r="IS89" s="14">
        <v>1</v>
      </c>
      <c r="IT89" s="14">
        <v>1</v>
      </c>
      <c r="IU89" s="14">
        <v>240</v>
      </c>
      <c r="IV89" s="14">
        <v>40</v>
      </c>
      <c r="IW89" s="14">
        <v>30</v>
      </c>
      <c r="IX89" s="23">
        <f>INT(($HP89*$GI89*IU89*$HW89+$HQ89*$GJ89*$HX89*IV89+$HR89*$GK89*$HY89*IW89)+$IC89*IS89+($HQ89*$GJ89*$HX89*IT89*5*6/1.5+$HR89*$GK89*$HY89*IT89*5*6/2))</f>
        <v>82014405</v>
      </c>
      <c r="IY89" s="23">
        <f t="shared" si="190"/>
        <v>1</v>
      </c>
      <c r="IZ89" s="23">
        <f t="shared" si="191"/>
        <v>82014.41</v>
      </c>
      <c r="JA89" s="23"/>
      <c r="JB89" s="23"/>
      <c r="JC89" s="23"/>
      <c r="JG89">
        <f t="shared" si="131"/>
        <v>1.7266451733448958</v>
      </c>
      <c r="JH89">
        <f t="shared" si="132"/>
        <v>2.2511999770070754</v>
      </c>
      <c r="JJ89" s="14">
        <v>10</v>
      </c>
      <c r="JK89" s="14">
        <v>2</v>
      </c>
      <c r="JL89" s="14">
        <v>1.5</v>
      </c>
      <c r="JM89" s="23">
        <f>INT(($HP89*$GI89*$HW89*JJ89+$HQ89*$GJ89*$HX89*JK89+$HR89*$GK89*$HY89*JL89))</f>
        <v>2805121</v>
      </c>
      <c r="JN89" s="23">
        <f t="shared" si="192"/>
        <v>1</v>
      </c>
      <c r="JO89" s="23">
        <f t="shared" si="193"/>
        <v>2805.12</v>
      </c>
      <c r="JP89" s="14">
        <v>30</v>
      </c>
      <c r="JQ89" s="14">
        <v>6</v>
      </c>
      <c r="JR89" s="14">
        <v>4</v>
      </c>
      <c r="JS89" s="23">
        <f>INT(($HP89*$GI89*$HW89*JP89+$HQ89*$GJ89*$HX89*JQ89+$HR89*$GK89*$HY89*JR89))</f>
        <v>8064535</v>
      </c>
      <c r="JT89" s="23">
        <f t="shared" si="194"/>
        <v>1</v>
      </c>
      <c r="JU89" s="23">
        <f t="shared" si="195"/>
        <v>8064.54</v>
      </c>
      <c r="JW89" s="23">
        <f t="shared" si="196"/>
        <v>10752713</v>
      </c>
      <c r="JX89" s="23">
        <f t="shared" si="197"/>
        <v>1</v>
      </c>
      <c r="JY89" s="23">
        <f t="shared" si="198"/>
        <v>10752.71</v>
      </c>
      <c r="JZ89" s="23">
        <f t="shared" si="204"/>
        <v>4207682</v>
      </c>
      <c r="KA89" s="23">
        <f t="shared" si="199"/>
        <v>1</v>
      </c>
      <c r="KB89" s="23">
        <f t="shared" si="200"/>
        <v>4207.68</v>
      </c>
    </row>
    <row r="90" spans="1:288" ht="16.5" x14ac:dyDescent="0.2">
      <c r="C90" s="14">
        <f t="shared" si="133"/>
        <v>1</v>
      </c>
      <c r="D90" s="14">
        <v>86</v>
      </c>
      <c r="E90" s="14" t="s">
        <v>763</v>
      </c>
      <c r="F90" s="14">
        <v>305</v>
      </c>
      <c r="G90" s="14">
        <v>305</v>
      </c>
      <c r="H90" s="14">
        <v>305</v>
      </c>
      <c r="I90" s="14">
        <v>305</v>
      </c>
      <c r="J90" s="14">
        <v>7</v>
      </c>
      <c r="K90" s="14">
        <v>6</v>
      </c>
      <c r="L90" s="14">
        <v>6</v>
      </c>
      <c r="M90" s="14">
        <v>4</v>
      </c>
      <c r="N90" s="14">
        <v>3</v>
      </c>
      <c r="O90" s="14">
        <v>3</v>
      </c>
      <c r="P90" s="14">
        <v>6</v>
      </c>
      <c r="Q90" s="14">
        <v>6</v>
      </c>
      <c r="R90" s="14">
        <v>6</v>
      </c>
      <c r="S90" s="14">
        <v>6</v>
      </c>
      <c r="T90" s="14">
        <v>6</v>
      </c>
      <c r="U90" s="14">
        <v>6</v>
      </c>
      <c r="V90" s="14">
        <v>6</v>
      </c>
      <c r="W90" s="14">
        <v>6</v>
      </c>
      <c r="X90" s="14">
        <v>305</v>
      </c>
      <c r="Y90" s="14">
        <v>305</v>
      </c>
      <c r="Z90" s="14">
        <v>305</v>
      </c>
      <c r="AA90" s="14">
        <v>305</v>
      </c>
      <c r="AB90" s="14">
        <v>305</v>
      </c>
      <c r="AC90" s="14">
        <v>305</v>
      </c>
      <c r="AD90" s="14">
        <v>305</v>
      </c>
      <c r="AE90" s="14">
        <v>305</v>
      </c>
      <c r="AF90" s="14">
        <v>40</v>
      </c>
      <c r="AG90" s="14">
        <v>40</v>
      </c>
      <c r="AH90" s="14">
        <v>40</v>
      </c>
      <c r="AI90" s="14">
        <v>40</v>
      </c>
      <c r="AJ90" s="14">
        <v>40</v>
      </c>
      <c r="AK90" s="14">
        <v>40</v>
      </c>
      <c r="AL90" s="14">
        <v>40</v>
      </c>
      <c r="AM90" s="14">
        <v>40</v>
      </c>
      <c r="AN90" s="14">
        <v>4</v>
      </c>
      <c r="AO90" s="14">
        <v>5</v>
      </c>
      <c r="AP90" s="14">
        <v>5</v>
      </c>
      <c r="AQ90" s="14">
        <v>5</v>
      </c>
      <c r="AR90" s="14">
        <v>5</v>
      </c>
      <c r="AS90" s="14">
        <v>0</v>
      </c>
      <c r="AT90" s="14">
        <v>0</v>
      </c>
      <c r="AU90" s="14">
        <v>0</v>
      </c>
      <c r="AV90" s="14">
        <v>0</v>
      </c>
      <c r="AW90" s="14">
        <v>2</v>
      </c>
      <c r="AX90" s="14">
        <v>2</v>
      </c>
      <c r="AY90" s="14">
        <v>0</v>
      </c>
      <c r="AZ90" s="14">
        <v>0</v>
      </c>
      <c r="BA90" s="14">
        <v>15</v>
      </c>
      <c r="BF90" s="14">
        <f>ROUND((INDEX(新战舰养成!S$6:S$18,通天塔!$J90+1)+INDEX(新战舰养成!D$6:D$18,通天塔!$J90+1)*(通天塔!$G90-1))*INDEX(战舰突破!$D$6:$D$18,通天塔!$M90+1),0)</f>
        <v>78486</v>
      </c>
      <c r="BG90" s="14">
        <f>ROUND((INDEX(新战舰养成!T$6:T$18,通天塔!$J90+1)+INDEX(新战舰养成!E$6:E$18,通天塔!$J90+1)*(通天塔!$G90-1))*INDEX(战舰突破!$D$6:$D$18,通天塔!$M90+1),0)</f>
        <v>627798</v>
      </c>
      <c r="BH90" s="14">
        <f>ROUND((INDEX(新战舰养成!U$6:U$18,通天塔!$J90+1)+INDEX(新战舰养成!F$6:F$18,通天塔!$J90+1)*(通天塔!$G90-1))*INDEX(战舰突破!$D$6:$D$18,通天塔!$M90+1),0)</f>
        <v>39357</v>
      </c>
      <c r="BI90" s="14">
        <f>ROUND((INDEX(新战舰养成!V$6:V$18,通天塔!$J90+1)+INDEX(新战舰养成!G$6:G$18,通天塔!$J90+1)*(通天塔!$G90-1))*INDEX(战舰突破!$D$6:$D$18,通天塔!$M90+1),0)</f>
        <v>435</v>
      </c>
      <c r="BJ90" s="14">
        <f>ROUND((INDEX(新战舰养成!W$6:W$18,通天塔!$J90+1)+INDEX(新战舰养成!H$6:H$18,通天塔!$J90+1)*(通天塔!$G90-1))*INDEX(战舰突破!$D$6:$D$18,通天塔!$M90+1),0)</f>
        <v>6</v>
      </c>
      <c r="BL90" s="14">
        <f>IF($H90&gt;0,ROUND((INDEX(新战舰养成!X$6:X$18,通天塔!$K90+1)+INDEX(新战舰养成!I$6:I$18,通天塔!$K90+1)*(通天塔!$H90-1))*INDEX(战舰突破!$D$6:$D$18,通天塔!$N90+1),0),0)</f>
        <v>47343</v>
      </c>
      <c r="BM90" s="14">
        <f>IF($H90&gt;0,ROUND((INDEX(新战舰养成!Y$6:Y$18,通天塔!$K90+1)+INDEX(新战舰养成!J$6:J$18,通天塔!$K90+1)*(通天塔!$H90-1))*INDEX(战舰突破!$D$6:$D$18,通天塔!$N90+1),0),0)</f>
        <v>0</v>
      </c>
      <c r="BN90" s="14">
        <f>IF($H90&gt;0,ROUND((INDEX(新战舰养成!Z$6:Z$18,通天塔!$K90+1)+INDEX(新战舰养成!K$6:K$18,通天塔!$K90+1)*(通天塔!$H90-1))*INDEX(战舰突破!$D$6:$D$18,通天塔!$N90+1),0),0)</f>
        <v>0</v>
      </c>
      <c r="BO90" s="14">
        <f>IF($H90&gt;0,ROUND((INDEX(新战舰养成!AA$6:AA$18,通天塔!$K90+1)+INDEX(新战舰养成!L$6:L$18,通天塔!$K90+1)*(通天塔!$H90-1))*INDEX(战舰突破!$D$6:$D$18,通天塔!$N90+1),0),0)</f>
        <v>469794</v>
      </c>
      <c r="BP90" s="14">
        <f>IF($H90&gt;0,ROUND((INDEX(新战舰养成!AB$6:AB$18,通天塔!$K90+1)+INDEX(新战舰养成!M$6:M$18,通天塔!$K90+1)*(通天塔!$H90-1))*INDEX(战舰突破!$D$6:$D$18,通天塔!$N90+1),0),0)</f>
        <v>9300</v>
      </c>
      <c r="BR90" s="14">
        <f>IF($I90&gt;0,ROUND((INDEX(新战舰养成!AC$6:AC$18,通天塔!$L90+1)+INDEX(新战舰养成!I$6:I$18,通天塔!$L90+1)*(通天塔!$I90-1))*INDEX(战舰突破!$D$6:$D$18,通天塔!$O90+1),0),0)</f>
        <v>47733</v>
      </c>
      <c r="BS90" s="14">
        <f>IF($I90&gt;0,ROUND((INDEX(新战舰养成!AD$6:AD$18,通天塔!$L90+1)+INDEX(新战舰养成!J$6:J$18,通天塔!$L90+1)*(通天塔!$I90-1))*INDEX(战舰突破!$D$6:$D$18,通天塔!$O90+1),0),0)</f>
        <v>0</v>
      </c>
      <c r="BT90" s="14">
        <f>IF($I90&gt;0,ROUND((INDEX(新战舰养成!AE$6:AE$18,通天塔!$L90+1)+INDEX(新战舰养成!K$6:K$18,通天塔!$L90+1)*(通天塔!$I90-1))*INDEX(战舰突破!$D$6:$D$18,通天塔!$O90+1),0),0)</f>
        <v>0</v>
      </c>
      <c r="BU90" s="14">
        <f>IF($I90&gt;0,ROUND((INDEX(新战舰养成!AF$6:AF$18,通天塔!$L90+1)+INDEX(新战舰养成!L$6:L$18,通天塔!$L90+1)*(通天塔!$I90-1))*INDEX(战舰突破!$D$6:$D$18,通天塔!$O90+1),0),0)</f>
        <v>333827</v>
      </c>
      <c r="BV90" s="14">
        <f>IF($I90&gt;0,ROUND((INDEX(新战舰养成!AG$6:AG$18,通天塔!$L90+1)+INDEX(新战舰养成!M$6:M$18,通天塔!$L90+1)*(通天塔!$I90-1))*INDEX(战舰突破!$D$6:$D$18,通天塔!$O90+1),0),0)</f>
        <v>12308</v>
      </c>
      <c r="BY90" s="14">
        <f>(INDEX(装备数值!$C$13:$G$116,通天塔!$P90*8+1,BY$2)+INDEX(装备数值!$C$13:$G$116,通天塔!$Q90*8+2,BY$2)+INDEX(装备数值!$C$13:$G$116,通天塔!$S90*8+3,BY$2)+INDEX(装备数值!$C$13:$G$116,通天塔!$R90*8+4,BY$2)+INDEX(装备数值!$C$13:$G$116,通天塔!$T90*8+5,BY$2)+INDEX(装备数值!$C$13:$G$116,通天塔!$U90*8+6,BY$2)+INDEX(装备数值!$C$13:$G$116,通天塔!$V90*8+7,BY$2)+INDEX(装备数值!$C$13:$G$116,通天塔!$W90*8+8,BY$2))</f>
        <v>18000</v>
      </c>
      <c r="BZ90" s="14">
        <f>(INDEX(装备数值!$C$13:$G$116,通天塔!$P90*8+1,BZ$2)+INDEX(装备数值!$C$13:$G$116,通天塔!$Q90*8+2,BZ$2)+INDEX(装备数值!$C$13:$G$116,通天塔!$S90*8+3,BZ$2)+INDEX(装备数值!$C$13:$G$116,通天塔!$R90*8+4,BZ$2)+INDEX(装备数值!$C$13:$G$116,通天塔!$T90*8+5,BZ$2)+INDEX(装备数值!$C$13:$G$116,通天塔!$U90*8+6,BZ$2)+INDEX(装备数值!$C$13:$G$116,通天塔!$V90*8+7,BZ$2)+INDEX(装备数值!$C$13:$G$116,通天塔!$W90*8+8,BZ$2))</f>
        <v>135000</v>
      </c>
      <c r="CA90" s="14">
        <f>(INDEX(装备数值!$C$13:$G$116,通天塔!$P90*8+1,CA$2)+INDEX(装备数值!$C$13:$G$116,通天塔!$Q90*8+2,CA$2)+INDEX(装备数值!$C$13:$G$116,通天塔!$S90*8+3,CA$2)+INDEX(装备数值!$C$13:$G$116,通天塔!$R90*8+4,CA$2)+INDEX(装备数值!$C$13:$G$116,通天塔!$T90*8+5,CA$2)+INDEX(装备数值!$C$13:$G$116,通天塔!$U90*8+6,CA$2)+INDEX(装备数值!$C$13:$G$116,通天塔!$V90*8+7,CA$2)+INDEX(装备数值!$C$13:$G$116,通天塔!$W90*8+8,CA$2))</f>
        <v>9000</v>
      </c>
      <c r="CB90" s="14">
        <f>(INDEX(装备数值!$C$13:$G$116,通天塔!$P90*8+1,CB$2)+INDEX(装备数值!$C$13:$G$116,通天塔!$Q90*8+2,CB$2)+INDEX(装备数值!$C$13:$G$116,通天塔!$S90*8+3,CB$2)+INDEX(装备数值!$C$13:$G$116,通天塔!$R90*8+4,CB$2)+INDEX(装备数值!$C$13:$G$116,通天塔!$T90*8+5,CB$2)+INDEX(装备数值!$C$13:$G$116,通天塔!$U90*8+6,CB$2)+INDEX(装备数值!$C$13:$G$116,通天塔!$V90*8+7,CB$2)+INDEX(装备数值!$C$13:$G$116,通天塔!$W90*8+8,CB$2))</f>
        <v>180000</v>
      </c>
      <c r="CC90" s="14">
        <f>(INDEX(装备数值!$C$13:$G$116,通天塔!$P90*8+1,CC$2)+INDEX(装备数值!$C$13:$G$116,通天塔!$Q90*8+2,CC$2)+INDEX(装备数值!$C$13:$G$116,通天塔!$S90*8+3,CC$2)+INDEX(装备数值!$C$13:$G$116,通天塔!$R90*8+4,CC$2)+INDEX(装备数值!$C$13:$G$116,通天塔!$T90*8+5,CC$2)+INDEX(装备数值!$C$13:$G$116,通天塔!$U90*8+6,CC$2)+INDEX(装备数值!$C$13:$G$116,通天塔!$V90*8+7,CC$2)+INDEX(装备数值!$C$13:$G$116,通天塔!$W90*8+8,CC$2))</f>
        <v>3400</v>
      </c>
      <c r="CF90" s="14">
        <f>INDEX(装备数值!$I$13:$M$116,通天塔!$P90*8+1,CF$2)*$X90+INDEX(装备数值!$I$13:$M$116,通天塔!$Q90*8+2,CF$2)*$Y90+INDEX(装备数值!$I$13:$M$116,通天塔!$S90*8+3,CF$2)*$Z90+INDEX(装备数值!$I$13:$M$116,通天塔!$R90*8+4,CF$2)*$AA90+INDEX(装备数值!$I$13:$M$116,通天塔!$T90*8+5,CF$2)*$AB90+INDEX(装备数值!$I$13:$M$116,通天塔!$U90*8+6,CF$2)*$AC90+INDEX(装备数值!$I$13:$M$116,通天塔!$V90*8+7,CF$2)*$AD90+INDEX(装备数值!$I$13:$M$116,通天塔!$W90*8+8,CF$2)*$AE90</f>
        <v>54900</v>
      </c>
      <c r="CG90" s="14">
        <f>INDEX(装备数值!$I$13:$M$116,通天塔!$P90*8+1,CG$2)*$X90+INDEX(装备数值!$I$13:$M$116,通天塔!$Q90*8+2,CG$2)*$Y90+INDEX(装备数值!$I$13:$M$116,通天塔!$S90*8+3,CG$2)*$Z90+INDEX(装备数值!$I$13:$M$116,通天塔!$R90*8+4,CG$2)*$AA90+INDEX(装备数值!$I$13:$M$116,通天塔!$T90*8+5,CG$2)*$AB90+INDEX(装备数值!$I$13:$M$116,通天塔!$U90*8+6,CG$2)*$AC90+INDEX(装备数值!$I$13:$M$116,通天塔!$V90*8+7,CG$2)*$AD90+INDEX(装备数值!$I$13:$M$116,通天塔!$W90*8+8,CG$2)*$AE90</f>
        <v>411750</v>
      </c>
      <c r="CH90" s="14">
        <f>INDEX(装备数值!$I$13:$M$116,通天塔!$P90*8+1,CH$2)*$X90+INDEX(装备数值!$I$13:$M$116,通天塔!$Q90*8+2,CH$2)*$Y90+INDEX(装备数值!$I$13:$M$116,通天塔!$S90*8+3,CH$2)*$Z90+INDEX(装备数值!$I$13:$M$116,通天塔!$R90*8+4,CH$2)*$AA90+INDEX(装备数值!$I$13:$M$116,通天塔!$T90*8+5,CH$2)*$AB90+INDEX(装备数值!$I$13:$M$116,通天塔!$U90*8+6,CH$2)*$AC90+INDEX(装备数值!$I$13:$M$116,通天塔!$V90*8+7,CH$2)*$AD90+INDEX(装备数值!$I$13:$M$116,通天塔!$W90*8+8,CH$2)*$AE90</f>
        <v>27450</v>
      </c>
      <c r="CI90" s="14">
        <f>INDEX(装备数值!$I$13:$M$116,通天塔!$P90*8+1,CI$2)*$X90+INDEX(装备数值!$I$13:$M$116,通天塔!$Q90*8+2,CI$2)*$Y90+INDEX(装备数值!$I$13:$M$116,通天塔!$S90*8+3,CI$2)*$Z90+INDEX(装备数值!$I$13:$M$116,通天塔!$R90*8+4,CI$2)*$AA90+INDEX(装备数值!$I$13:$M$116,通天塔!$T90*8+5,CI$2)*$AB90+INDEX(装备数值!$I$13:$M$116,通天塔!$U90*8+6,CI$2)*$AC90+INDEX(装备数值!$I$13:$M$116,通天塔!$V90*8+7,CI$2)*$AD90+INDEX(装备数值!$I$13:$M$116,通天塔!$W90*8+8,CI$2)*$AE90</f>
        <v>549000</v>
      </c>
      <c r="CJ90" s="14">
        <f>INDEX(装备数值!$I$13:$M$116,通天塔!$P90*8+1,CJ$2)*$X90+INDEX(装备数值!$I$13:$M$116,通天塔!$Q90*8+2,CJ$2)*$Y90+INDEX(装备数值!$I$13:$M$116,通天塔!$S90*8+3,CJ$2)*$Z90+INDEX(装备数值!$I$13:$M$116,通天塔!$R90*8+4,CJ$2)*$AA90+INDEX(装备数值!$I$13:$M$116,通天塔!$T90*8+5,CJ$2)*$AB90+INDEX(装备数值!$I$13:$M$116,通天塔!$U90*8+6,CJ$2)*$AC90+INDEX(装备数值!$I$13:$M$116,通天塔!$V90*8+7,CJ$2)*$AD90+INDEX(装备数值!$I$13:$M$116,通天塔!$W90*8+8,CJ$2)*$AE90</f>
        <v>10370</v>
      </c>
      <c r="CM90" s="14">
        <f>INDEX(装备数值!$X$13:$AH$116,$P90*8+1,CM$2)*$AF90+INDEX(装备数值!$X$13:$AH$116,$Q90*8+2,CM$2)*$AG90+INDEX(装备数值!$X$13:$AH$116,$S90*8+3,CM$2)*$AH90+INDEX(装备数值!$X$13:$AH$116,$R90*8+4,CM$2)*$AI90+INDEX(装备数值!$X$13:$AH$116,$T90*8+5,CM$2)*$AJ90+INDEX(装备数值!$X$13:$AH$116,$U90*8+6,CM$2)*$AK90+INDEX(装备数值!$X$13:$AH$116,$V90*8+7,CM$2)*$AL90+INDEX(装备数值!$X$13:$AH$116,$W90*8+8,CM$2)*$AM90</f>
        <v>20000</v>
      </c>
      <c r="CN90" s="14">
        <f>INDEX(装备数值!$X$13:$AH$116,$P90*8+1,CN$2)*$AF90+INDEX(装备数值!$X$13:$AH$116,$Q90*8+2,CN$2)*$AG90+INDEX(装备数值!$X$13:$AH$116,$S90*8+3,CN$2)*$AH90+INDEX(装备数值!$X$13:$AH$116,$R90*8+4,CN$2)*$AI90+INDEX(装备数值!$X$13:$AH$116,$T90*8+5,CN$2)*$AJ90+INDEX(装备数值!$X$13:$AH$116,$U90*8+6,CN$2)*$AK90+INDEX(装备数值!$X$13:$AH$116,$V90*8+7,CN$2)*$AL90+INDEX(装备数值!$X$13:$AH$116,$W90*8+8,CN$2)*$AM90</f>
        <v>150000</v>
      </c>
      <c r="CO90" s="14">
        <f>INDEX(装备数值!$X$13:$AH$116,$P90*8+1,CO$2)*$AF90+INDEX(装备数值!$X$13:$AH$116,$Q90*8+2,CO$2)*$AG90+INDEX(装备数值!$X$13:$AH$116,$S90*8+3,CO$2)*$AH90+INDEX(装备数值!$X$13:$AH$116,$R90*8+4,CO$2)*$AI90+INDEX(装备数值!$X$13:$AH$116,$T90*8+5,CO$2)*$AJ90+INDEX(装备数值!$X$13:$AH$116,$U90*8+6,CO$2)*$AK90+INDEX(装备数值!$X$13:$AH$116,$V90*8+7,CO$2)*$AL90+INDEX(装备数值!$X$13:$AH$116,$W90*8+8,CO$2)*$AM90</f>
        <v>10000</v>
      </c>
      <c r="CP90" s="14">
        <f>INDEX(装备数值!$X$13:$AH$116,$P90*8+1,CP$2)*$AF90+INDEX(装备数值!$X$13:$AH$116,$Q90*8+2,CP$2)*$AG90+INDEX(装备数值!$X$13:$AH$116,$S90*8+3,CP$2)*$AH90+INDEX(装备数值!$X$13:$AH$116,$R90*8+4,CP$2)*$AI90+INDEX(装备数值!$X$13:$AH$116,$T90*8+5,CP$2)*$AJ90+INDEX(装备数值!$X$13:$AH$116,$U90*8+6,CP$2)*$AK90+INDEX(装备数值!$X$13:$AH$116,$V90*8+7,CP$2)*$AL90+INDEX(装备数值!$X$13:$AH$116,$W90*8+8,CP$2)*$AM90</f>
        <v>200000</v>
      </c>
      <c r="CQ90" s="14">
        <f>INDEX(装备数值!$X$13:$AH$116,$P90*8+1,CQ$2)*$AF90+INDEX(装备数值!$X$13:$AH$116,$Q90*8+2,CQ$2)*$AG90+INDEX(装备数值!$X$13:$AH$116,$S90*8+3,CQ$2)*$AH90+INDEX(装备数值!$X$13:$AH$116,$R90*8+4,CQ$2)*$AI90+INDEX(装备数值!$X$13:$AH$116,$T90*8+5,CQ$2)*$AJ90+INDEX(装备数值!$X$13:$AH$116,$U90*8+6,CQ$2)*$AK90+INDEX(装备数值!$X$13:$AH$116,$V90*8+7,CQ$2)*$AL90+INDEX(装备数值!$X$13:$AH$116,$W90*8+8,CQ$2)*$AM90</f>
        <v>4000</v>
      </c>
      <c r="CR90" s="14">
        <f>INDEX(装备数值!$X$13:$AH$116,$P90*8+1,CR$2)*$AF90+INDEX(装备数值!$X$13:$AH$116,$Q90*8+2,CR$2)*$AG90+INDEX(装备数值!$X$13:$AH$116,$S90*8+3,CR$2)*$AH90+INDEX(装备数值!$X$13:$AH$116,$R90*8+4,CR$2)*$AI90+INDEX(装备数值!$X$13:$AH$116,$T90*8+5,CR$2)*$AJ90+INDEX(装备数值!$X$13:$AH$116,$U90*8+6,CR$2)*$AK90+INDEX(装备数值!$X$13:$AH$116,$V90*8+7,CR$2)*$AL90+INDEX(装备数值!$X$13:$AH$116,$W90*8+8,CR$2)*$AM90</f>
        <v>15000</v>
      </c>
      <c r="CS90" s="14">
        <f>INDEX(装备数值!$X$13:$AH$116,$P90*8+1,CS$2)*$AF90+INDEX(装备数值!$X$13:$AH$116,$Q90*8+2,CS$2)*$AG90+INDEX(装备数值!$X$13:$AH$116,$S90*8+3,CS$2)*$AH90+INDEX(装备数值!$X$13:$AH$116,$R90*8+4,CS$2)*$AI90+INDEX(装备数值!$X$13:$AH$116,$T90*8+5,CS$2)*$AJ90+INDEX(装备数值!$X$13:$AH$116,$U90*8+6,CS$2)*$AK90+INDEX(装备数值!$X$13:$AH$116,$V90*8+7,CS$2)*$AL90+INDEX(装备数值!$X$13:$AH$116,$W90*8+8,CS$2)*$AM90</f>
        <v>15000</v>
      </c>
      <c r="CT90" s="14">
        <f>INDEX(装备数值!$X$13:$AH$116,$P90*8+1,CT$2)*$AF90+INDEX(装备数值!$X$13:$AH$116,$Q90*8+2,CT$2)*$AG90+INDEX(装备数值!$X$13:$AH$116,$S90*8+3,CT$2)*$AH90+INDEX(装备数值!$X$13:$AH$116,$R90*8+4,CT$2)*$AI90+INDEX(装备数值!$X$13:$AH$116,$T90*8+5,CT$2)*$AJ90+INDEX(装备数值!$X$13:$AH$116,$U90*8+6,CT$2)*$AK90+INDEX(装备数值!$X$13:$AH$116,$V90*8+7,CT$2)*$AL90+INDEX(装备数值!$X$13:$AH$116,$W90*8+8,CT$2)*$AM90</f>
        <v>15000</v>
      </c>
      <c r="CU90" s="14">
        <f>INDEX(装备数值!$X$13:$AH$116,$P90*8+1,CU$2)*$AF90+INDEX(装备数值!$X$13:$AH$116,$Q90*8+2,CU$2)*$AG90+INDEX(装备数值!$X$13:$AH$116,$S90*8+3,CU$2)*$AH90+INDEX(装备数值!$X$13:$AH$116,$R90*8+4,CU$2)*$AI90+INDEX(装备数值!$X$13:$AH$116,$T90*8+5,CU$2)*$AJ90+INDEX(装备数值!$X$13:$AH$116,$U90*8+6,CU$2)*$AK90+INDEX(装备数值!$X$13:$AH$116,$V90*8+7,CU$2)*$AL90+INDEX(装备数值!$X$13:$AH$116,$W90*8+8,CU$2)*$AM90</f>
        <v>15000</v>
      </c>
      <c r="CV90" s="14">
        <f>INDEX(装备数值!$X$13:$AH$116,$P90*8+1,CV$2)*$AF90+INDEX(装备数值!$X$13:$AH$116,$Q90*8+2,CV$2)*$AG90+INDEX(装备数值!$X$13:$AH$116,$S90*8+3,CV$2)*$AH90+INDEX(装备数值!$X$13:$AH$116,$R90*8+4,CV$2)*$AI90+INDEX(装备数值!$X$13:$AH$116,$T90*8+5,CV$2)*$AJ90+INDEX(装备数值!$X$13:$AH$116,$U90*8+6,CV$2)*$AK90+INDEX(装备数值!$X$13:$AH$116,$V90*8+7,CV$2)*$AL90+INDEX(装备数值!$X$13:$AH$116,$W90*8+8,CV$2)*$AM90</f>
        <v>40</v>
      </c>
      <c r="CW90" s="14">
        <f>INDEX(装备数值!$X$13:$AH$116,$P90*8+1,CW$2)*$AF90+INDEX(装备数值!$X$13:$AH$116,$Q90*8+2,CW$2)*$AG90+INDEX(装备数值!$X$13:$AH$116,$S90*8+3,CW$2)*$AH90+INDEX(装备数值!$X$13:$AH$116,$R90*8+4,CW$2)*$AI90+INDEX(装备数值!$X$13:$AH$116,$T90*8+5,CW$2)*$AJ90+INDEX(装备数值!$X$13:$AH$116,$U90*8+6,CW$2)*$AK90+INDEX(装备数值!$X$13:$AH$116,$V90*8+7,CW$2)*$AL90+INDEX(装备数值!$X$13:$AH$116,$W90*8+8,CW$2)*$AM90</f>
        <v>40</v>
      </c>
      <c r="CY90" s="14">
        <f>INDEX(装备数值!$AN$17:$AN$117,MATCH(MIN($X90:$AE90),装备数值!$AO$17:$AO$117,1))</f>
        <v>30</v>
      </c>
      <c r="CZ90" s="14">
        <f>IF(COUNTIF($P90:$W90,"&gt;"&amp;0)=8,INDEX(装备数值!AR$17:AR$117,$CY90+1),0)</f>
        <v>8940</v>
      </c>
      <c r="DA90" s="14">
        <f>IF(COUNTIF($P90:$W90,"&gt;"&amp;0)=8,INDEX(装备数值!AS$17:AS$117,$CY90+1),0)</f>
        <v>67500</v>
      </c>
      <c r="DB90" s="14">
        <f>IF(COUNTIF($P90:$W90,"&gt;"&amp;0)=8,INDEX(装备数值!AT$17:AT$117,$CY90+1),0)</f>
        <v>4440</v>
      </c>
      <c r="DC90" s="14">
        <f>IF(COUNTIF($P90:$W90,"&gt;"&amp;0)=8,INDEX(装备数值!AU$17:AU$117,$CY90+1),0)</f>
        <v>90000</v>
      </c>
      <c r="DD90" s="14">
        <f>IF(COUNTIF($P90:$W90,"&gt;"&amp;0)=8,INDEX(装备数值!AV$17:AV$117,$CY90+1),0)</f>
        <v>1800</v>
      </c>
      <c r="DF90" s="14">
        <f>INDEX(装备数值!$AY$17:$AY$77,MATCH(MIN($AF90:$AM90),装备数值!$AZ$17:$AZ$77,1))</f>
        <v>20</v>
      </c>
      <c r="DG90" s="26">
        <f>INDEX(装备数值!BA$17:BA$77,通天塔!DF90+1)</f>
        <v>0.25</v>
      </c>
      <c r="DH90" s="26">
        <f>INDEX(装备数值!BA$17:BA$77,通天塔!DF90+1)</f>
        <v>0.25</v>
      </c>
      <c r="DJ90" s="14">
        <f t="shared" si="134"/>
        <v>28</v>
      </c>
      <c r="DK90" s="14">
        <f>VLOOKUP(DJ90,军阶与晶片数值!$W$6:$X$27,2)</f>
        <v>6</v>
      </c>
      <c r="DL90" s="14">
        <f>INDEX(军阶与晶片数值!Y$6:Y$27,$DK90+1)</f>
        <v>550</v>
      </c>
      <c r="DM90" s="14">
        <f>INDEX(军阶与晶片数值!Z$6:Z$27,$DK90+1)</f>
        <v>550</v>
      </c>
      <c r="DN90" s="14">
        <f>INDEX(军阶与晶片数值!AA$6:AA$27,$DK90+1)</f>
        <v>550</v>
      </c>
      <c r="DO90" s="14">
        <f>INDEX(军阶与晶片数值!AB$6:AB$27,$DK90+1)</f>
        <v>550</v>
      </c>
      <c r="DP90" s="29">
        <f>INDEX(军阶与晶片数值!AC$6:AC$27,$DK90+1)</f>
        <v>35</v>
      </c>
      <c r="DQ90" s="29">
        <f>INDEX(军阶与晶片数值!AD$6:AD$27,$DK90+1)</f>
        <v>17.5</v>
      </c>
      <c r="DS90" s="26">
        <f>INDEX(军阶与晶片数值!I$6:I$16,AN90+1)</f>
        <v>0.15</v>
      </c>
      <c r="DT90" s="26">
        <f>INDEX(军阶与晶片数值!M$6:M$16,AO90+1)</f>
        <v>0.2</v>
      </c>
      <c r="DU90" s="26">
        <f>INDEX(军阶与晶片数值!J$6:J$16,AP90+1)</f>
        <v>0.2</v>
      </c>
      <c r="DV90" s="26">
        <f>INDEX(军阶与晶片数值!K$6:K$16,AQ90+1)</f>
        <v>0.4</v>
      </c>
      <c r="DW90" s="26">
        <f>INDEX(军阶与晶片数值!L$6:L$16,AR90+1)</f>
        <v>0.4</v>
      </c>
      <c r="DX90" s="28">
        <f>INDEX(军阶与晶片数值!N$6:N$16,AS90+1)</f>
        <v>0</v>
      </c>
      <c r="DY90" s="28">
        <f>INDEX(军阶与晶片数值!O$6:O$16,AT90+1)</f>
        <v>0</v>
      </c>
      <c r="DZ90" s="28">
        <f>INDEX(军阶与晶片数值!P$6:P$16,AU90+1)</f>
        <v>0</v>
      </c>
      <c r="EA90" s="28">
        <f>INDEX(军阶与晶片数值!Q$6:Q$16,AV90+1)</f>
        <v>0</v>
      </c>
      <c r="EB90" s="26">
        <f>INDEX(军阶与晶片数值!R$6:R$16,AW90+1)</f>
        <v>0.06</v>
      </c>
      <c r="EC90" s="26">
        <f>INDEX(军阶与晶片数值!S$6:S$16,AX90+1)</f>
        <v>0.06</v>
      </c>
      <c r="ED90" s="26">
        <f>INDEX(军阶与晶片数值!T$6:T$16,AY90+1)</f>
        <v>0</v>
      </c>
      <c r="EE90" s="26">
        <f>INDEX(军阶与晶片数值!U$6:U$16,AZ90+1)</f>
        <v>0</v>
      </c>
      <c r="EG90" s="26">
        <f>INDEX(军阶与晶片数值!$C$6:$C$36,通天塔!$BA90+1)</f>
        <v>0.75</v>
      </c>
      <c r="EH90" s="26">
        <f>INDEX(军阶与晶片数值!$C$6:$C$36,通天塔!$BA90+1)</f>
        <v>0.75</v>
      </c>
      <c r="EI90" s="26">
        <f>INDEX(军阶与晶片数值!$C$6:$C$36,通天塔!$BA90+1)</f>
        <v>0.75</v>
      </c>
      <c r="EJ90" s="26">
        <f>INDEX(军阶与晶片数值!$C$6:$C$36,通天塔!$BA90+1)</f>
        <v>0.75</v>
      </c>
      <c r="EK90" s="26">
        <f>INDEX(军阶与晶片数值!$C$6:$C$36,通天塔!$BA90+1)</f>
        <v>0.75</v>
      </c>
      <c r="EM90" s="14">
        <f>INDEX(战舰突破!$H$6:$H$18,通天塔!$J90+1)+INDEX(战舰突破!$H$23:$H$35,通天塔!$K90+1)+INDEX(战舰突破!$H$40:$H$52,通天塔!$L90+1)</f>
        <v>200</v>
      </c>
      <c r="EN90" s="14">
        <f>INDEX(战舰突破!$I$6:$I$18,通天塔!$J90+1)+INDEX(战舰突破!$I$23:$I$35,通天塔!$K90+1)+INDEX(战舰突破!$I$40:$I$52,通天塔!$L90+1)</f>
        <v>200</v>
      </c>
      <c r="EO90" s="14">
        <f>INDEX(战舰突破!$J$6:$J$18,通天塔!$J90+1)+INDEX(战舰突破!$J$23:$J$35,通天塔!$K90+1)+INDEX(战舰突破!$J$40:$J$52,通天塔!$L90+1)</f>
        <v>0</v>
      </c>
      <c r="EP90" s="14">
        <f>INDEX(战舰突破!$K$6:$K$18,通天塔!$J90+1)+INDEX(战舰突破!$K$23:$K$35,通天塔!$K90+1)+INDEX(战舰突破!$K$40:$K$52,通天塔!$L90+1)</f>
        <v>0</v>
      </c>
      <c r="EQ90" s="14">
        <f>INDEX(战舰突破!$L$6:$L$18,通天塔!$J90+1)+INDEX(战舰突破!$L$23:$L$35,通天塔!$K90+1)+INDEX(战舰突破!$L$40:$L$52,通天塔!$L90+1)</f>
        <v>200</v>
      </c>
      <c r="ER90" s="18">
        <f>INDEX(战舰突破!$N$6:$N$18,通天塔!$J90+1)+INDEX(战舰突破!$N$23:$N$35,通天塔!$K90+1)+INDEX(战舰突破!$N$40:$N$52,通天塔!$L90+1)</f>
        <v>0</v>
      </c>
      <c r="ES90" s="18">
        <f>INDEX(战舰突破!$O$6:$O$18,通天塔!$J90+1)+INDEX(战舰突破!$O$23:$O$35,通天塔!$K90+1)+INDEX(战舰突破!$O$40:$O$52,通天塔!$L90+1)</f>
        <v>0.6</v>
      </c>
      <c r="ET90" s="18">
        <f>INDEX(战舰突破!$P$6:$P$18,通天塔!$J90+1)+INDEX(战舰突破!$P$23:$P$35,通天塔!$K90+1)+INDEX(战舰突破!$P$40:$P$52,通天塔!$L90+1)</f>
        <v>0</v>
      </c>
      <c r="EU90" s="18">
        <f>INDEX(战舰突破!$Q$6:$Q$18,通天塔!$J90+1)+INDEX(战舰突破!$Q$23:$Q$35,通天塔!$K90+1)+INDEX(战舰突破!$Q$40:$Q$52,通天塔!$L90+1)</f>
        <v>0.3</v>
      </c>
      <c r="EV90" s="18">
        <f>INDEX(战舰突破!$R$6:$R$18,通天塔!$J90+1)+INDEX(战舰突破!$R$23:$R$35,通天塔!$K90+1)+INDEX(战舰突破!$R$40:$R$52,通天塔!$L90+1)</f>
        <v>0</v>
      </c>
      <c r="EW90" s="18">
        <f>INDEX(战舰突破!$M$6:$M$18,通天塔!$J90+1)+INDEX(战舰突破!$M$23:$M$35,通天塔!$K90+1)+INDEX(战舰突破!$M$40:$M$52,通天塔!$L90+1)</f>
        <v>0.2</v>
      </c>
      <c r="EX90" s="22">
        <f>INDEX(战舰突破!$W$6:$W$18,通天塔!$J90+1)+INDEX(战舰突破!$W$23:$W$35,通天塔!$K90+1)+INDEX(战舰突破!$W$40:$W$52,通天塔!$L90+1)</f>
        <v>0.5</v>
      </c>
      <c r="FA90" s="14">
        <f>INDEX(战舰突破!$S$6:$S$18,通天塔!$J90+1)</f>
        <v>0</v>
      </c>
      <c r="FB90" s="14">
        <f>INDEX(战舰突破!$T$6:$T$18,通天塔!$J90+1)</f>
        <v>0.5</v>
      </c>
      <c r="FC90" s="14">
        <f>INDEX(战舰突破!$U$6:$U$18,通天塔!$J90+1)</f>
        <v>0.1</v>
      </c>
      <c r="FD90" s="14">
        <f>INDEX(战舰突破!$V$6:$V$18,通天塔!$J90+1)</f>
        <v>1</v>
      </c>
      <c r="FE90" s="14">
        <f>INDEX(战舰突破!$X$6:$X$18,通天塔!$J90+1)</f>
        <v>8</v>
      </c>
      <c r="FG90" s="14">
        <f>INDEX(战舰突破!$S$23:$S$35,通天塔!$J90+1)</f>
        <v>0.6</v>
      </c>
      <c r="FH90" s="14">
        <f>INDEX(战舰突破!$T$23:$T$35,通天塔!$J90+1)</f>
        <v>0.25</v>
      </c>
      <c r="FI90" s="14">
        <f>INDEX(战舰突破!$U$23:$U$35,通天塔!$J90+1)</f>
        <v>0.1</v>
      </c>
      <c r="FJ90" s="14">
        <f>INDEX(战舰突破!$V$23:$V$35,通天塔!$J90+1)</f>
        <v>1</v>
      </c>
      <c r="FK90" s="14">
        <f>INDEX(战舰突破!$X$23:$X$35,通天塔!$J90+1)</f>
        <v>120</v>
      </c>
      <c r="FM90" s="14">
        <f>INDEX(战舰突破!$S$40:$S$52,通天塔!$J90+1)</f>
        <v>0.6</v>
      </c>
      <c r="FN90" s="14">
        <f>INDEX(战舰突破!$T$40:$T$52,通天塔!$J90+1)</f>
        <v>0.25</v>
      </c>
      <c r="FO90" s="14">
        <f>INDEX(战舰突破!$U$40:$U$52,通天塔!$J90+1)</f>
        <v>0.1</v>
      </c>
      <c r="FP90" s="14">
        <f>INDEX(战舰突破!$V$40:$V$52,通天塔!$J90+1)</f>
        <v>1</v>
      </c>
      <c r="FQ90" s="14">
        <f>INDEX(战舰突破!$X$40:$X$52,通天塔!$J90+1)</f>
        <v>200</v>
      </c>
      <c r="FT90" s="14">
        <f t="shared" si="135"/>
        <v>363308</v>
      </c>
      <c r="FU90" s="14">
        <f t="shared" si="136"/>
        <v>300633</v>
      </c>
      <c r="FV90" s="14">
        <f t="shared" si="137"/>
        <v>301418</v>
      </c>
      <c r="FW90" s="14">
        <f t="shared" si="138"/>
        <v>4677281</v>
      </c>
      <c r="FX90" s="14">
        <f t="shared" si="139"/>
        <v>189938</v>
      </c>
      <c r="FY90" s="14">
        <f t="shared" si="140"/>
        <v>4466487</v>
      </c>
      <c r="FZ90" s="14">
        <f t="shared" si="141"/>
        <v>100900</v>
      </c>
      <c r="GA90" s="28">
        <f t="shared" si="142"/>
        <v>15550</v>
      </c>
      <c r="GB90" s="28">
        <f t="shared" si="143"/>
        <v>15550</v>
      </c>
      <c r="GC90" s="28">
        <f t="shared" si="144"/>
        <v>15550</v>
      </c>
      <c r="GD90" s="28">
        <f t="shared" si="145"/>
        <v>15550</v>
      </c>
      <c r="GE90" s="28">
        <f t="shared" si="146"/>
        <v>1.3250000000000002</v>
      </c>
      <c r="GF90" s="28">
        <f t="shared" si="147"/>
        <v>1.3250000000000002</v>
      </c>
      <c r="GG90" s="28">
        <f t="shared" si="148"/>
        <v>0</v>
      </c>
      <c r="GH90" s="28">
        <f t="shared" si="149"/>
        <v>30.15</v>
      </c>
      <c r="GI90" s="14">
        <f t="shared" si="150"/>
        <v>1</v>
      </c>
      <c r="GJ90" s="14">
        <f t="shared" si="151"/>
        <v>1.6</v>
      </c>
      <c r="GK90" s="14">
        <f t="shared" si="152"/>
        <v>1.6</v>
      </c>
      <c r="GL90" s="18">
        <f t="shared" si="153"/>
        <v>1.7</v>
      </c>
      <c r="GM90" s="18">
        <f t="shared" si="154"/>
        <v>1.45</v>
      </c>
      <c r="GN90" s="18">
        <f t="shared" si="155"/>
        <v>1.45</v>
      </c>
      <c r="GO90" s="29">
        <f t="shared" si="156"/>
        <v>15700</v>
      </c>
      <c r="GP90" s="29">
        <f t="shared" si="156"/>
        <v>16000</v>
      </c>
      <c r="GQ90" s="29">
        <f t="shared" si="156"/>
        <v>16000</v>
      </c>
      <c r="GR90" s="26">
        <f t="shared" si="157"/>
        <v>0.1</v>
      </c>
      <c r="GS90" s="26">
        <f t="shared" si="158"/>
        <v>0.1</v>
      </c>
      <c r="GT90" s="26">
        <f t="shared" si="159"/>
        <v>0.1</v>
      </c>
      <c r="GU90" s="14">
        <f t="shared" si="160"/>
        <v>3</v>
      </c>
      <c r="GV90" s="14">
        <f t="shared" si="161"/>
        <v>3</v>
      </c>
      <c r="GW90" s="14">
        <f t="shared" si="162"/>
        <v>3</v>
      </c>
      <c r="GX90" s="14">
        <f t="shared" si="163"/>
        <v>8</v>
      </c>
      <c r="GY90" s="14">
        <f t="shared" si="164"/>
        <v>120</v>
      </c>
      <c r="GZ90" s="14">
        <f t="shared" si="165"/>
        <v>200</v>
      </c>
      <c r="HA90">
        <v>86</v>
      </c>
      <c r="HB90" s="14">
        <f t="shared" si="166"/>
        <v>47101677</v>
      </c>
      <c r="HD90" s="14">
        <f t="shared" si="167"/>
        <v>379876</v>
      </c>
      <c r="HE90" s="14">
        <f t="shared" si="168"/>
        <v>181624</v>
      </c>
      <c r="HF90" s="29">
        <f t="shared" si="169"/>
        <v>14928</v>
      </c>
      <c r="HG90" s="29">
        <f t="shared" si="170"/>
        <v>10555</v>
      </c>
      <c r="HH90" s="29">
        <f t="shared" si="171"/>
        <v>11400</v>
      </c>
      <c r="HI90" s="29">
        <f t="shared" si="172"/>
        <v>10640</v>
      </c>
      <c r="HJ90" s="14">
        <f t="shared" si="173"/>
        <v>1.3250000000000002</v>
      </c>
      <c r="HK90" s="14">
        <f t="shared" si="174"/>
        <v>1.3250000000000002</v>
      </c>
      <c r="HL90" s="14">
        <f t="shared" si="175"/>
        <v>96535</v>
      </c>
      <c r="HM90" s="14">
        <f t="shared" si="176"/>
        <v>171804</v>
      </c>
      <c r="HN90" s="26">
        <f t="shared" si="177"/>
        <v>0.3972495527728086</v>
      </c>
      <c r="HO90" s="26">
        <f t="shared" si="178"/>
        <v>0.66164241164241167</v>
      </c>
      <c r="HP90" s="29">
        <f t="shared" si="179"/>
        <v>39610</v>
      </c>
      <c r="HQ90" s="29">
        <f t="shared" si="180"/>
        <v>113112</v>
      </c>
      <c r="HR90" s="29">
        <f t="shared" si="181"/>
        <v>151678</v>
      </c>
      <c r="HS90" s="26">
        <f t="shared" si="182"/>
        <v>0.46484312148028961</v>
      </c>
      <c r="HT90" s="26">
        <f t="shared" si="183"/>
        <v>0.4799275945293644</v>
      </c>
      <c r="HU90" s="26">
        <f t="shared" si="184"/>
        <v>0.4799275945293644</v>
      </c>
      <c r="HV90" s="26">
        <f t="shared" si="185"/>
        <v>6.4843121480289589E-2</v>
      </c>
      <c r="HW90" s="29">
        <f t="shared" si="124"/>
        <v>1.8000000000000003</v>
      </c>
      <c r="HX90" s="29">
        <f t="shared" si="125"/>
        <v>2.9282703137570394</v>
      </c>
      <c r="HY90" s="29">
        <f t="shared" si="126"/>
        <v>2.9282703137570394</v>
      </c>
      <c r="HZ90" s="29">
        <f t="shared" si="127"/>
        <v>356490</v>
      </c>
      <c r="IA90" s="29">
        <f t="shared" si="128"/>
        <v>220815.00781979083</v>
      </c>
      <c r="IB90" s="29">
        <f t="shared" si="129"/>
        <v>222077.09232502012</v>
      </c>
      <c r="IC90" s="29">
        <f t="shared" si="130"/>
        <v>2119044</v>
      </c>
      <c r="ID90" s="14">
        <f t="shared" si="186"/>
        <v>799382.1</v>
      </c>
      <c r="IH90" s="14">
        <v>1</v>
      </c>
      <c r="II90" s="14">
        <v>1</v>
      </c>
      <c r="IJ90" s="14">
        <v>480</v>
      </c>
      <c r="IK90" s="14">
        <v>80</v>
      </c>
      <c r="IL90" s="14">
        <v>60</v>
      </c>
      <c r="IM90" s="23">
        <f t="shared" si="187"/>
        <v>142636188</v>
      </c>
      <c r="IN90" s="23">
        <f t="shared" si="201"/>
        <v>1</v>
      </c>
      <c r="IO90" s="23">
        <f t="shared" si="202"/>
        <v>142636.19</v>
      </c>
      <c r="IP90" s="23">
        <f t="shared" si="203"/>
        <v>197085136</v>
      </c>
      <c r="IQ90" s="23">
        <f t="shared" si="188"/>
        <v>1</v>
      </c>
      <c r="IR90" s="23">
        <f t="shared" si="189"/>
        <v>197085.14</v>
      </c>
      <c r="IS90" s="14">
        <v>1</v>
      </c>
      <c r="IT90" s="14">
        <v>1</v>
      </c>
      <c r="IU90" s="14">
        <v>240</v>
      </c>
      <c r="IV90" s="14">
        <v>40</v>
      </c>
      <c r="IW90" s="14">
        <v>30</v>
      </c>
      <c r="IX90" s="23">
        <f>INT(($HP90*$GI90*IU90*$HW90+$HQ90*$GJ90*$HX90*IV90+$HR90*$GK90*$HY90*IW90)+$IC90*IS90+($HQ90*$GJ90*$HX90*IT90*5*6/1.5+$HR90*$GK90*$HY90*IT90*5*6/2))</f>
        <v>83007026</v>
      </c>
      <c r="IY90" s="23">
        <f t="shared" si="190"/>
        <v>1</v>
      </c>
      <c r="IZ90" s="23">
        <f t="shared" si="191"/>
        <v>83007.03</v>
      </c>
      <c r="JA90" s="23"/>
      <c r="JB90" s="23"/>
      <c r="JC90" s="23"/>
      <c r="JG90">
        <f t="shared" si="131"/>
        <v>1.7317188342422076</v>
      </c>
      <c r="JH90">
        <f t="shared" si="132"/>
        <v>2.2945274553709254</v>
      </c>
      <c r="JJ90" s="14">
        <v>10</v>
      </c>
      <c r="JK90" s="14">
        <v>2</v>
      </c>
      <c r="JL90" s="14">
        <v>1.5</v>
      </c>
      <c r="JM90" s="23">
        <f>INT(($HP90*$GI90*$HW90*JJ90+$HQ90*$GJ90*$HX90*JK90+$HR90*$GK90*$HY90*JL90))</f>
        <v>2838862</v>
      </c>
      <c r="JN90" s="23">
        <f t="shared" si="192"/>
        <v>1</v>
      </c>
      <c r="JO90" s="23">
        <f t="shared" si="193"/>
        <v>2838.86</v>
      </c>
      <c r="JP90" s="14">
        <v>30</v>
      </c>
      <c r="JQ90" s="14">
        <v>6</v>
      </c>
      <c r="JR90" s="14">
        <v>4</v>
      </c>
      <c r="JS90" s="23">
        <f>INT(($HP90*$GI90*$HW90*JP90+$HQ90*$GJ90*$HX90*JQ90+$HR90*$GK90*$HY90*JR90))</f>
        <v>8161262</v>
      </c>
      <c r="JT90" s="23">
        <f t="shared" si="194"/>
        <v>1</v>
      </c>
      <c r="JU90" s="23">
        <f t="shared" si="195"/>
        <v>8161.26</v>
      </c>
      <c r="JW90" s="23">
        <f t="shared" si="196"/>
        <v>10881683</v>
      </c>
      <c r="JX90" s="23">
        <f t="shared" si="197"/>
        <v>1</v>
      </c>
      <c r="JY90" s="23">
        <f t="shared" si="198"/>
        <v>10881.68</v>
      </c>
      <c r="JZ90" s="23">
        <f t="shared" si="204"/>
        <v>4258293</v>
      </c>
      <c r="KA90" s="23">
        <f t="shared" si="199"/>
        <v>1</v>
      </c>
      <c r="KB90" s="23">
        <f t="shared" si="200"/>
        <v>4258.29</v>
      </c>
    </row>
    <row r="91" spans="1:288" ht="16.5" x14ac:dyDescent="0.2">
      <c r="C91" s="14">
        <f t="shared" si="133"/>
        <v>1</v>
      </c>
      <c r="D91" s="14">
        <v>87</v>
      </c>
      <c r="E91" s="14" t="s">
        <v>684</v>
      </c>
      <c r="F91" s="14">
        <v>305</v>
      </c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F91" s="14">
        <f>ROUND((INDEX(新战舰养成!S$6:S$18,通天塔!$J91+1)+INDEX(新战舰养成!D$6:D$18,通天塔!$J91+1)*(通天塔!$G91-1))*INDEX(战舰突破!$D$6:$D$18,通天塔!$M91+1),0)</f>
        <v>10</v>
      </c>
      <c r="BG91" s="14">
        <f>ROUND((INDEX(新战舰养成!T$6:T$18,通天塔!$J91+1)+INDEX(新战舰养成!E$6:E$18,通天塔!$J91+1)*(通天塔!$G91-1))*INDEX(战舰突破!$D$6:$D$18,通天塔!$M91+1),0)</f>
        <v>20</v>
      </c>
      <c r="BH91" s="14">
        <f>ROUND((INDEX(新战舰养成!U$6:U$18,通天塔!$J91+1)+INDEX(新战舰养成!F$6:F$18,通天塔!$J91+1)*(通天塔!$G91-1))*INDEX(战舰突破!$D$6:$D$18,通天塔!$M91+1),0)</f>
        <v>5</v>
      </c>
      <c r="BI91" s="14">
        <f>ROUND((INDEX(新战舰养成!V$6:V$18,通天塔!$J91+1)+INDEX(新战舰养成!G$6:G$18,通天塔!$J91+1)*(通天塔!$G91-1))*INDEX(战舰突破!$D$6:$D$18,通天塔!$M91+1),0)</f>
        <v>300</v>
      </c>
      <c r="BJ91" s="14">
        <f>ROUND((INDEX(新战舰养成!W$6:W$18,通天塔!$J91+1)+INDEX(新战舰养成!H$6:H$18,通天塔!$J91+1)*(通天塔!$G91-1))*INDEX(战舰突破!$D$6:$D$18,通天塔!$M91+1),0)</f>
        <v>4</v>
      </c>
      <c r="BL91" s="14">
        <f>IF($H91&gt;0,ROUND((INDEX(新战舰养成!X$6:X$18,通天塔!$K91+1)+INDEX(新战舰养成!I$6:I$18,通天塔!$K91+1)*(通天塔!$H91-1))*INDEX(战舰突破!$D$6:$D$18,通天塔!$N91+1),0),0)</f>
        <v>0</v>
      </c>
      <c r="BM91" s="14">
        <f>IF($H91&gt;0,ROUND((INDEX(新战舰养成!Y$6:Y$18,通天塔!$K91+1)+INDEX(新战舰养成!J$6:J$18,通天塔!$K91+1)*(通天塔!$H91-1))*INDEX(战舰突破!$D$6:$D$18,通天塔!$N91+1),0),0)</f>
        <v>0</v>
      </c>
      <c r="BN91" s="14">
        <f>IF($H91&gt;0,ROUND((INDEX(新战舰养成!Z$6:Z$18,通天塔!$K91+1)+INDEX(新战舰养成!K$6:K$18,通天塔!$K91+1)*(通天塔!$H91-1))*INDEX(战舰突破!$D$6:$D$18,通天塔!$N91+1),0),0)</f>
        <v>0</v>
      </c>
      <c r="BO91" s="14">
        <f>IF($H91&gt;0,ROUND((INDEX(新战舰养成!AA$6:AA$18,通天塔!$K91+1)+INDEX(新战舰养成!L$6:L$18,通天塔!$K91+1)*(通天塔!$H91-1))*INDEX(战舰突破!$D$6:$D$18,通天塔!$N91+1),0),0)</f>
        <v>0</v>
      </c>
      <c r="BP91" s="14">
        <f>IF($H91&gt;0,ROUND((INDEX(新战舰养成!AB$6:AB$18,通天塔!$K91+1)+INDEX(新战舰养成!M$6:M$18,通天塔!$K91+1)*(通天塔!$H91-1))*INDEX(战舰突破!$D$6:$D$18,通天塔!$N91+1),0),0)</f>
        <v>0</v>
      </c>
      <c r="BR91" s="14">
        <f>IF($I91&gt;0,ROUND((INDEX(新战舰养成!AC$6:AC$18,通天塔!$L91+1)+INDEX(新战舰养成!I$6:I$18,通天塔!$L91+1)*(通天塔!$I91-1))*INDEX(战舰突破!$D$6:$D$18,通天塔!$O91+1),0),0)</f>
        <v>0</v>
      </c>
      <c r="BS91" s="14">
        <f>IF($I91&gt;0,ROUND((INDEX(新战舰养成!AD$6:AD$18,通天塔!$L91+1)+INDEX(新战舰养成!J$6:J$18,通天塔!$L91+1)*(通天塔!$I91-1))*INDEX(战舰突破!$D$6:$D$18,通天塔!$O91+1),0),0)</f>
        <v>0</v>
      </c>
      <c r="BT91" s="14">
        <f>IF($I91&gt;0,ROUND((INDEX(新战舰养成!AE$6:AE$18,通天塔!$L91+1)+INDEX(新战舰养成!K$6:K$18,通天塔!$L91+1)*(通天塔!$I91-1))*INDEX(战舰突破!$D$6:$D$18,通天塔!$O91+1),0),0)</f>
        <v>0</v>
      </c>
      <c r="BU91" s="14">
        <f>IF($I91&gt;0,ROUND((INDEX(新战舰养成!AF$6:AF$18,通天塔!$L91+1)+INDEX(新战舰养成!L$6:L$18,通天塔!$L91+1)*(通天塔!$I91-1))*INDEX(战舰突破!$D$6:$D$18,通天塔!$O91+1),0),0)</f>
        <v>0</v>
      </c>
      <c r="BV91" s="14">
        <f>IF($I91&gt;0,ROUND((INDEX(新战舰养成!AG$6:AG$18,通天塔!$L91+1)+INDEX(新战舰养成!M$6:M$18,通天塔!$L91+1)*(通天塔!$I91-1))*INDEX(战舰突破!$D$6:$D$18,通天塔!$O91+1),0),0)</f>
        <v>0</v>
      </c>
      <c r="BY91" s="14">
        <f>(INDEX(装备数值!$C$13:$G$116,通天塔!$P91*8+1,BY$2)+INDEX(装备数值!$C$13:$G$116,通天塔!$Q91*8+2,BY$2)+INDEX(装备数值!$C$13:$G$116,通天塔!$S91*8+3,BY$2)+INDEX(装备数值!$C$13:$G$116,通天塔!$R91*8+4,BY$2)+INDEX(装备数值!$C$13:$G$116,通天塔!$T91*8+5,BY$2)+INDEX(装备数值!$C$13:$G$116,通天塔!$U91*8+6,BY$2)+INDEX(装备数值!$C$13:$G$116,通天塔!$V91*8+7,BY$2)+INDEX(装备数值!$C$13:$G$116,通天塔!$W91*8+8,BY$2))</f>
        <v>0</v>
      </c>
      <c r="BZ91" s="14">
        <f>(INDEX(装备数值!$C$13:$G$116,通天塔!$P91*8+1,BZ$2)+INDEX(装备数值!$C$13:$G$116,通天塔!$Q91*8+2,BZ$2)+INDEX(装备数值!$C$13:$G$116,通天塔!$S91*8+3,BZ$2)+INDEX(装备数值!$C$13:$G$116,通天塔!$R91*8+4,BZ$2)+INDEX(装备数值!$C$13:$G$116,通天塔!$T91*8+5,BZ$2)+INDEX(装备数值!$C$13:$G$116,通天塔!$U91*8+6,BZ$2)+INDEX(装备数值!$C$13:$G$116,通天塔!$V91*8+7,BZ$2)+INDEX(装备数值!$C$13:$G$116,通天塔!$W91*8+8,BZ$2))</f>
        <v>0</v>
      </c>
      <c r="CA91" s="14">
        <f>(INDEX(装备数值!$C$13:$G$116,通天塔!$P91*8+1,CA$2)+INDEX(装备数值!$C$13:$G$116,通天塔!$Q91*8+2,CA$2)+INDEX(装备数值!$C$13:$G$116,通天塔!$S91*8+3,CA$2)+INDEX(装备数值!$C$13:$G$116,通天塔!$R91*8+4,CA$2)+INDEX(装备数值!$C$13:$G$116,通天塔!$T91*8+5,CA$2)+INDEX(装备数值!$C$13:$G$116,通天塔!$U91*8+6,CA$2)+INDEX(装备数值!$C$13:$G$116,通天塔!$V91*8+7,CA$2)+INDEX(装备数值!$C$13:$G$116,通天塔!$W91*8+8,CA$2))</f>
        <v>0</v>
      </c>
      <c r="CB91" s="14">
        <f>(INDEX(装备数值!$C$13:$G$116,通天塔!$P91*8+1,CB$2)+INDEX(装备数值!$C$13:$G$116,通天塔!$Q91*8+2,CB$2)+INDEX(装备数值!$C$13:$G$116,通天塔!$S91*8+3,CB$2)+INDEX(装备数值!$C$13:$G$116,通天塔!$R91*8+4,CB$2)+INDEX(装备数值!$C$13:$G$116,通天塔!$T91*8+5,CB$2)+INDEX(装备数值!$C$13:$G$116,通天塔!$U91*8+6,CB$2)+INDEX(装备数值!$C$13:$G$116,通天塔!$V91*8+7,CB$2)+INDEX(装备数值!$C$13:$G$116,通天塔!$W91*8+8,CB$2))</f>
        <v>0</v>
      </c>
      <c r="CC91" s="14">
        <f>(INDEX(装备数值!$C$13:$G$116,通天塔!$P91*8+1,CC$2)+INDEX(装备数值!$C$13:$G$116,通天塔!$Q91*8+2,CC$2)+INDEX(装备数值!$C$13:$G$116,通天塔!$S91*8+3,CC$2)+INDEX(装备数值!$C$13:$G$116,通天塔!$R91*8+4,CC$2)+INDEX(装备数值!$C$13:$G$116,通天塔!$T91*8+5,CC$2)+INDEX(装备数值!$C$13:$G$116,通天塔!$U91*8+6,CC$2)+INDEX(装备数值!$C$13:$G$116,通天塔!$V91*8+7,CC$2)+INDEX(装备数值!$C$13:$G$116,通天塔!$W91*8+8,CC$2))</f>
        <v>0</v>
      </c>
      <c r="CF91" s="14">
        <f>INDEX(装备数值!$I$13:$M$116,通天塔!$P91*8+1,CF$2)*$X91+INDEX(装备数值!$I$13:$M$116,通天塔!$Q91*8+2,CF$2)*$Y91+INDEX(装备数值!$I$13:$M$116,通天塔!$S91*8+3,CF$2)*$Z91+INDEX(装备数值!$I$13:$M$116,通天塔!$R91*8+4,CF$2)*$AA91+INDEX(装备数值!$I$13:$M$116,通天塔!$T91*8+5,CF$2)*$AB91+INDEX(装备数值!$I$13:$M$116,通天塔!$U91*8+6,CF$2)*$AC91+INDEX(装备数值!$I$13:$M$116,通天塔!$V91*8+7,CF$2)*$AD91+INDEX(装备数值!$I$13:$M$116,通天塔!$W91*8+8,CF$2)*$AE91</f>
        <v>0</v>
      </c>
      <c r="CG91" s="14">
        <f>INDEX(装备数值!$I$13:$M$116,通天塔!$P91*8+1,CG$2)*$X91+INDEX(装备数值!$I$13:$M$116,通天塔!$Q91*8+2,CG$2)*$Y91+INDEX(装备数值!$I$13:$M$116,通天塔!$S91*8+3,CG$2)*$Z91+INDEX(装备数值!$I$13:$M$116,通天塔!$R91*8+4,CG$2)*$AA91+INDEX(装备数值!$I$13:$M$116,通天塔!$T91*8+5,CG$2)*$AB91+INDEX(装备数值!$I$13:$M$116,通天塔!$U91*8+6,CG$2)*$AC91+INDEX(装备数值!$I$13:$M$116,通天塔!$V91*8+7,CG$2)*$AD91+INDEX(装备数值!$I$13:$M$116,通天塔!$W91*8+8,CG$2)*$AE91</f>
        <v>0</v>
      </c>
      <c r="CH91" s="14">
        <f>INDEX(装备数值!$I$13:$M$116,通天塔!$P91*8+1,CH$2)*$X91+INDEX(装备数值!$I$13:$M$116,通天塔!$Q91*8+2,CH$2)*$Y91+INDEX(装备数值!$I$13:$M$116,通天塔!$S91*8+3,CH$2)*$Z91+INDEX(装备数值!$I$13:$M$116,通天塔!$R91*8+4,CH$2)*$AA91+INDEX(装备数值!$I$13:$M$116,通天塔!$T91*8+5,CH$2)*$AB91+INDEX(装备数值!$I$13:$M$116,通天塔!$U91*8+6,CH$2)*$AC91+INDEX(装备数值!$I$13:$M$116,通天塔!$V91*8+7,CH$2)*$AD91+INDEX(装备数值!$I$13:$M$116,通天塔!$W91*8+8,CH$2)*$AE91</f>
        <v>0</v>
      </c>
      <c r="CI91" s="14">
        <f>INDEX(装备数值!$I$13:$M$116,通天塔!$P91*8+1,CI$2)*$X91+INDEX(装备数值!$I$13:$M$116,通天塔!$Q91*8+2,CI$2)*$Y91+INDEX(装备数值!$I$13:$M$116,通天塔!$S91*8+3,CI$2)*$Z91+INDEX(装备数值!$I$13:$M$116,通天塔!$R91*8+4,CI$2)*$AA91+INDEX(装备数值!$I$13:$M$116,通天塔!$T91*8+5,CI$2)*$AB91+INDEX(装备数值!$I$13:$M$116,通天塔!$U91*8+6,CI$2)*$AC91+INDEX(装备数值!$I$13:$M$116,通天塔!$V91*8+7,CI$2)*$AD91+INDEX(装备数值!$I$13:$M$116,通天塔!$W91*8+8,CI$2)*$AE91</f>
        <v>0</v>
      </c>
      <c r="CJ91" s="14">
        <f>INDEX(装备数值!$I$13:$M$116,通天塔!$P91*8+1,CJ$2)*$X91+INDEX(装备数值!$I$13:$M$116,通天塔!$Q91*8+2,CJ$2)*$Y91+INDEX(装备数值!$I$13:$M$116,通天塔!$S91*8+3,CJ$2)*$Z91+INDEX(装备数值!$I$13:$M$116,通天塔!$R91*8+4,CJ$2)*$AA91+INDEX(装备数值!$I$13:$M$116,通天塔!$T91*8+5,CJ$2)*$AB91+INDEX(装备数值!$I$13:$M$116,通天塔!$U91*8+6,CJ$2)*$AC91+INDEX(装备数值!$I$13:$M$116,通天塔!$V91*8+7,CJ$2)*$AD91+INDEX(装备数值!$I$13:$M$116,通天塔!$W91*8+8,CJ$2)*$AE91</f>
        <v>0</v>
      </c>
      <c r="CM91" s="14">
        <f>INDEX(装备数值!$X$13:$AH$116,$P91*8+1,CM$2)*$AF91+INDEX(装备数值!$X$13:$AH$116,$Q91*8+2,CM$2)*$AG91+INDEX(装备数值!$X$13:$AH$116,$S91*8+3,CM$2)*$AH91+INDEX(装备数值!$X$13:$AH$116,$R91*8+4,CM$2)*$AI91+INDEX(装备数值!$X$13:$AH$116,$T91*8+5,CM$2)*$AJ91+INDEX(装备数值!$X$13:$AH$116,$U91*8+6,CM$2)*$AK91+INDEX(装备数值!$X$13:$AH$116,$V91*8+7,CM$2)*$AL91+INDEX(装备数值!$X$13:$AH$116,$W91*8+8,CM$2)*$AM91</f>
        <v>0</v>
      </c>
      <c r="CN91" s="14">
        <f>INDEX(装备数值!$X$13:$AH$116,$P91*8+1,CN$2)*$AF91+INDEX(装备数值!$X$13:$AH$116,$Q91*8+2,CN$2)*$AG91+INDEX(装备数值!$X$13:$AH$116,$S91*8+3,CN$2)*$AH91+INDEX(装备数值!$X$13:$AH$116,$R91*8+4,CN$2)*$AI91+INDEX(装备数值!$X$13:$AH$116,$T91*8+5,CN$2)*$AJ91+INDEX(装备数值!$X$13:$AH$116,$U91*8+6,CN$2)*$AK91+INDEX(装备数值!$X$13:$AH$116,$V91*8+7,CN$2)*$AL91+INDEX(装备数值!$X$13:$AH$116,$W91*8+8,CN$2)*$AM91</f>
        <v>0</v>
      </c>
      <c r="CO91" s="14">
        <f>INDEX(装备数值!$X$13:$AH$116,$P91*8+1,CO$2)*$AF91+INDEX(装备数值!$X$13:$AH$116,$Q91*8+2,CO$2)*$AG91+INDEX(装备数值!$X$13:$AH$116,$S91*8+3,CO$2)*$AH91+INDEX(装备数值!$X$13:$AH$116,$R91*8+4,CO$2)*$AI91+INDEX(装备数值!$X$13:$AH$116,$T91*8+5,CO$2)*$AJ91+INDEX(装备数值!$X$13:$AH$116,$U91*8+6,CO$2)*$AK91+INDEX(装备数值!$X$13:$AH$116,$V91*8+7,CO$2)*$AL91+INDEX(装备数值!$X$13:$AH$116,$W91*8+8,CO$2)*$AM91</f>
        <v>0</v>
      </c>
      <c r="CP91" s="14">
        <f>INDEX(装备数值!$X$13:$AH$116,$P91*8+1,CP$2)*$AF91+INDEX(装备数值!$X$13:$AH$116,$Q91*8+2,CP$2)*$AG91+INDEX(装备数值!$X$13:$AH$116,$S91*8+3,CP$2)*$AH91+INDEX(装备数值!$X$13:$AH$116,$R91*8+4,CP$2)*$AI91+INDEX(装备数值!$X$13:$AH$116,$T91*8+5,CP$2)*$AJ91+INDEX(装备数值!$X$13:$AH$116,$U91*8+6,CP$2)*$AK91+INDEX(装备数值!$X$13:$AH$116,$V91*8+7,CP$2)*$AL91+INDEX(装备数值!$X$13:$AH$116,$W91*8+8,CP$2)*$AM91</f>
        <v>0</v>
      </c>
      <c r="CQ91" s="14">
        <f>INDEX(装备数值!$X$13:$AH$116,$P91*8+1,CQ$2)*$AF91+INDEX(装备数值!$X$13:$AH$116,$Q91*8+2,CQ$2)*$AG91+INDEX(装备数值!$X$13:$AH$116,$S91*8+3,CQ$2)*$AH91+INDEX(装备数值!$X$13:$AH$116,$R91*8+4,CQ$2)*$AI91+INDEX(装备数值!$X$13:$AH$116,$T91*8+5,CQ$2)*$AJ91+INDEX(装备数值!$X$13:$AH$116,$U91*8+6,CQ$2)*$AK91+INDEX(装备数值!$X$13:$AH$116,$V91*8+7,CQ$2)*$AL91+INDEX(装备数值!$X$13:$AH$116,$W91*8+8,CQ$2)*$AM91</f>
        <v>0</v>
      </c>
      <c r="CR91" s="14">
        <f>INDEX(装备数值!$X$13:$AH$116,$P91*8+1,CR$2)*$AF91+INDEX(装备数值!$X$13:$AH$116,$Q91*8+2,CR$2)*$AG91+INDEX(装备数值!$X$13:$AH$116,$S91*8+3,CR$2)*$AH91+INDEX(装备数值!$X$13:$AH$116,$R91*8+4,CR$2)*$AI91+INDEX(装备数值!$X$13:$AH$116,$T91*8+5,CR$2)*$AJ91+INDEX(装备数值!$X$13:$AH$116,$U91*8+6,CR$2)*$AK91+INDEX(装备数值!$X$13:$AH$116,$V91*8+7,CR$2)*$AL91+INDEX(装备数值!$X$13:$AH$116,$W91*8+8,CR$2)*$AM91</f>
        <v>0</v>
      </c>
      <c r="CS91" s="14">
        <f>INDEX(装备数值!$X$13:$AH$116,$P91*8+1,CS$2)*$AF91+INDEX(装备数值!$X$13:$AH$116,$Q91*8+2,CS$2)*$AG91+INDEX(装备数值!$X$13:$AH$116,$S91*8+3,CS$2)*$AH91+INDEX(装备数值!$X$13:$AH$116,$R91*8+4,CS$2)*$AI91+INDEX(装备数值!$X$13:$AH$116,$T91*8+5,CS$2)*$AJ91+INDEX(装备数值!$X$13:$AH$116,$U91*8+6,CS$2)*$AK91+INDEX(装备数值!$X$13:$AH$116,$V91*8+7,CS$2)*$AL91+INDEX(装备数值!$X$13:$AH$116,$W91*8+8,CS$2)*$AM91</f>
        <v>0</v>
      </c>
      <c r="CT91" s="14">
        <f>INDEX(装备数值!$X$13:$AH$116,$P91*8+1,CT$2)*$AF91+INDEX(装备数值!$X$13:$AH$116,$Q91*8+2,CT$2)*$AG91+INDEX(装备数值!$X$13:$AH$116,$S91*8+3,CT$2)*$AH91+INDEX(装备数值!$X$13:$AH$116,$R91*8+4,CT$2)*$AI91+INDEX(装备数值!$X$13:$AH$116,$T91*8+5,CT$2)*$AJ91+INDEX(装备数值!$X$13:$AH$116,$U91*8+6,CT$2)*$AK91+INDEX(装备数值!$X$13:$AH$116,$V91*8+7,CT$2)*$AL91+INDEX(装备数值!$X$13:$AH$116,$W91*8+8,CT$2)*$AM91</f>
        <v>0</v>
      </c>
      <c r="CU91" s="14">
        <f>INDEX(装备数值!$X$13:$AH$116,$P91*8+1,CU$2)*$AF91+INDEX(装备数值!$X$13:$AH$116,$Q91*8+2,CU$2)*$AG91+INDEX(装备数值!$X$13:$AH$116,$S91*8+3,CU$2)*$AH91+INDEX(装备数值!$X$13:$AH$116,$R91*8+4,CU$2)*$AI91+INDEX(装备数值!$X$13:$AH$116,$T91*8+5,CU$2)*$AJ91+INDEX(装备数值!$X$13:$AH$116,$U91*8+6,CU$2)*$AK91+INDEX(装备数值!$X$13:$AH$116,$V91*8+7,CU$2)*$AL91+INDEX(装备数值!$X$13:$AH$116,$W91*8+8,CU$2)*$AM91</f>
        <v>0</v>
      </c>
      <c r="CV91" s="14">
        <f>INDEX(装备数值!$X$13:$AH$116,$P91*8+1,CV$2)*$AF91+INDEX(装备数值!$X$13:$AH$116,$Q91*8+2,CV$2)*$AG91+INDEX(装备数值!$X$13:$AH$116,$S91*8+3,CV$2)*$AH91+INDEX(装备数值!$X$13:$AH$116,$R91*8+4,CV$2)*$AI91+INDEX(装备数值!$X$13:$AH$116,$T91*8+5,CV$2)*$AJ91+INDEX(装备数值!$X$13:$AH$116,$U91*8+6,CV$2)*$AK91+INDEX(装备数值!$X$13:$AH$116,$V91*8+7,CV$2)*$AL91+INDEX(装备数值!$X$13:$AH$116,$W91*8+8,CV$2)*$AM91</f>
        <v>0</v>
      </c>
      <c r="CW91" s="14">
        <f>INDEX(装备数值!$X$13:$AH$116,$P91*8+1,CW$2)*$AF91+INDEX(装备数值!$X$13:$AH$116,$Q91*8+2,CW$2)*$AG91+INDEX(装备数值!$X$13:$AH$116,$S91*8+3,CW$2)*$AH91+INDEX(装备数值!$X$13:$AH$116,$R91*8+4,CW$2)*$AI91+INDEX(装备数值!$X$13:$AH$116,$T91*8+5,CW$2)*$AJ91+INDEX(装备数值!$X$13:$AH$116,$U91*8+6,CW$2)*$AK91+INDEX(装备数值!$X$13:$AH$116,$V91*8+7,CW$2)*$AL91+INDEX(装备数值!$X$13:$AH$116,$W91*8+8,CW$2)*$AM91</f>
        <v>0</v>
      </c>
      <c r="CY91" s="14">
        <f>INDEX(装备数值!$AN$17:$AN$117,MATCH(MIN($X91:$AE91),装备数值!$AO$17:$AO$117,1))</f>
        <v>0</v>
      </c>
      <c r="CZ91" s="14">
        <f>IF(COUNTIF($P91:$W91,"&gt;"&amp;0)=8,INDEX(装备数值!AR$17:AR$117,$CY91+1),0)</f>
        <v>0</v>
      </c>
      <c r="DA91" s="14">
        <f>IF(COUNTIF($P91:$W91,"&gt;"&amp;0)=8,INDEX(装备数值!AS$17:AS$117,$CY91+1),0)</f>
        <v>0</v>
      </c>
      <c r="DB91" s="14">
        <f>IF(COUNTIF($P91:$W91,"&gt;"&amp;0)=8,INDEX(装备数值!AT$17:AT$117,$CY91+1),0)</f>
        <v>0</v>
      </c>
      <c r="DC91" s="14">
        <f>IF(COUNTIF($P91:$W91,"&gt;"&amp;0)=8,INDEX(装备数值!AU$17:AU$117,$CY91+1),0)</f>
        <v>0</v>
      </c>
      <c r="DD91" s="14">
        <f>IF(COUNTIF($P91:$W91,"&gt;"&amp;0)=8,INDEX(装备数值!AV$17:AV$117,$CY91+1),0)</f>
        <v>0</v>
      </c>
      <c r="DF91" s="14">
        <f>INDEX(装备数值!$AY$17:$AY$77,MATCH(MIN($AF91:$AM91),装备数值!$AZ$17:$AZ$77,1))</f>
        <v>0</v>
      </c>
      <c r="DG91" s="26">
        <f>INDEX(装备数值!BA$17:BA$77,通天塔!DF91+1)</f>
        <v>0</v>
      </c>
      <c r="DH91" s="26">
        <f>INDEX(装备数值!BA$17:BA$77,通天塔!DF91+1)</f>
        <v>0</v>
      </c>
      <c r="DJ91" s="14">
        <f t="shared" si="134"/>
        <v>0</v>
      </c>
      <c r="DK91" s="14">
        <f>VLOOKUP(DJ91,军阶与晶片数值!$W$6:$X$27,2)</f>
        <v>0</v>
      </c>
      <c r="DL91" s="14">
        <f>INDEX(军阶与晶片数值!Y$6:Y$27,$DK91+1)</f>
        <v>0</v>
      </c>
      <c r="DM91" s="14">
        <f>INDEX(军阶与晶片数值!Z$6:Z$27,$DK91+1)</f>
        <v>0</v>
      </c>
      <c r="DN91" s="14">
        <f>INDEX(军阶与晶片数值!AA$6:AA$27,$DK91+1)</f>
        <v>0</v>
      </c>
      <c r="DO91" s="14">
        <f>INDEX(军阶与晶片数值!AB$6:AB$27,$DK91+1)</f>
        <v>0</v>
      </c>
      <c r="DP91" s="29">
        <f>INDEX(军阶与晶片数值!AC$6:AC$27,$DK91+1)</f>
        <v>0</v>
      </c>
      <c r="DQ91" s="29">
        <f>INDEX(军阶与晶片数值!AD$6:AD$27,$DK91+1)</f>
        <v>0</v>
      </c>
      <c r="DS91" s="26">
        <f>INDEX(军阶与晶片数值!I$6:I$16,AN91+1)</f>
        <v>0</v>
      </c>
      <c r="DT91" s="26">
        <f>INDEX(军阶与晶片数值!M$6:M$16,AO91+1)</f>
        <v>0</v>
      </c>
      <c r="DU91" s="26">
        <f>INDEX(军阶与晶片数值!J$6:J$16,AP91+1)</f>
        <v>0</v>
      </c>
      <c r="DV91" s="26">
        <f>INDEX(军阶与晶片数值!K$6:K$16,AQ91+1)</f>
        <v>0</v>
      </c>
      <c r="DW91" s="26">
        <f>INDEX(军阶与晶片数值!L$6:L$16,AR91+1)</f>
        <v>0</v>
      </c>
      <c r="DX91" s="28">
        <f>INDEX(军阶与晶片数值!N$6:N$16,AS91+1)</f>
        <v>0</v>
      </c>
      <c r="DY91" s="28">
        <f>INDEX(军阶与晶片数值!O$6:O$16,AT91+1)</f>
        <v>0</v>
      </c>
      <c r="DZ91" s="28">
        <f>INDEX(军阶与晶片数值!P$6:P$16,AU91+1)</f>
        <v>0</v>
      </c>
      <c r="EA91" s="28">
        <f>INDEX(军阶与晶片数值!Q$6:Q$16,AV91+1)</f>
        <v>0</v>
      </c>
      <c r="EB91" s="26">
        <f>INDEX(军阶与晶片数值!R$6:R$16,AW91+1)</f>
        <v>0</v>
      </c>
      <c r="EC91" s="26">
        <f>INDEX(军阶与晶片数值!S$6:S$16,AX91+1)</f>
        <v>0</v>
      </c>
      <c r="ED91" s="26">
        <f>INDEX(军阶与晶片数值!T$6:T$16,AY91+1)</f>
        <v>0</v>
      </c>
      <c r="EE91" s="26">
        <f>INDEX(军阶与晶片数值!U$6:U$16,AZ91+1)</f>
        <v>0</v>
      </c>
      <c r="EG91" s="26">
        <f>INDEX(军阶与晶片数值!$C$6:$C$36,通天塔!$BA91+1)</f>
        <v>0</v>
      </c>
      <c r="EH91" s="26">
        <f>INDEX(军阶与晶片数值!$C$6:$C$36,通天塔!$BA91+1)</f>
        <v>0</v>
      </c>
      <c r="EI91" s="26">
        <f>INDEX(军阶与晶片数值!$C$6:$C$36,通天塔!$BA91+1)</f>
        <v>0</v>
      </c>
      <c r="EJ91" s="26">
        <f>INDEX(军阶与晶片数值!$C$6:$C$36,通天塔!$BA91+1)</f>
        <v>0</v>
      </c>
      <c r="EK91" s="26">
        <f>INDEX(军阶与晶片数值!$C$6:$C$36,通天塔!$BA91+1)</f>
        <v>0</v>
      </c>
      <c r="EM91" s="14">
        <f>INDEX(战舰突破!$H$6:$H$18,通天塔!$J91+1)+INDEX(战舰突破!$H$23:$H$35,通天塔!$K91+1)+INDEX(战舰突破!$H$40:$H$52,通天塔!$L91+1)</f>
        <v>0</v>
      </c>
      <c r="EN91" s="14">
        <f>INDEX(战舰突破!$I$6:$I$18,通天塔!$J91+1)+INDEX(战舰突破!$I$23:$I$35,通天塔!$K91+1)+INDEX(战舰突破!$I$40:$I$52,通天塔!$L91+1)</f>
        <v>0</v>
      </c>
      <c r="EO91" s="14">
        <f>INDEX(战舰突破!$J$6:$J$18,通天塔!$J91+1)+INDEX(战舰突破!$J$23:$J$35,通天塔!$K91+1)+INDEX(战舰突破!$J$40:$J$52,通天塔!$L91+1)</f>
        <v>0</v>
      </c>
      <c r="EP91" s="14">
        <f>INDEX(战舰突破!$K$6:$K$18,通天塔!$J91+1)+INDEX(战舰突破!$K$23:$K$35,通天塔!$K91+1)+INDEX(战舰突破!$K$40:$K$52,通天塔!$L91+1)</f>
        <v>0</v>
      </c>
      <c r="EQ91" s="14">
        <f>INDEX(战舰突破!$L$6:$L$18,通天塔!$J91+1)+INDEX(战舰突破!$L$23:$L$35,通天塔!$K91+1)+INDEX(战舰突破!$L$40:$L$52,通天塔!$L91+1)</f>
        <v>0</v>
      </c>
      <c r="ER91" s="18">
        <f>INDEX(战舰突破!$N$6:$N$18,通天塔!$J91+1)+INDEX(战舰突破!$N$23:$N$35,通天塔!$K91+1)+INDEX(战舰突破!$N$40:$N$52,通天塔!$L91+1)</f>
        <v>0</v>
      </c>
      <c r="ES91" s="18">
        <f>INDEX(战舰突破!$O$6:$O$18,通天塔!$J91+1)+INDEX(战舰突破!$O$23:$O$35,通天塔!$K91+1)+INDEX(战舰突破!$O$40:$O$52,通天塔!$L91+1)</f>
        <v>0</v>
      </c>
      <c r="ET91" s="18">
        <f>INDEX(战舰突破!$P$6:$P$18,通天塔!$J91+1)+INDEX(战舰突破!$P$23:$P$35,通天塔!$K91+1)+INDEX(战舰突破!$P$40:$P$52,通天塔!$L91+1)</f>
        <v>0</v>
      </c>
      <c r="EU91" s="18">
        <f>INDEX(战舰突破!$Q$6:$Q$18,通天塔!$J91+1)+INDEX(战舰突破!$Q$23:$Q$35,通天塔!$K91+1)+INDEX(战舰突破!$Q$40:$Q$52,通天塔!$L91+1)</f>
        <v>0</v>
      </c>
      <c r="EV91" s="18">
        <f>INDEX(战舰突破!$R$6:$R$18,通天塔!$J91+1)+INDEX(战舰突破!$R$23:$R$35,通天塔!$K91+1)+INDEX(战舰突破!$R$40:$R$52,通天塔!$L91+1)</f>
        <v>0</v>
      </c>
      <c r="EW91" s="18">
        <f>INDEX(战舰突破!$M$6:$M$18,通天塔!$J91+1)+INDEX(战舰突破!$M$23:$M$35,通天塔!$K91+1)+INDEX(战舰突破!$M$40:$M$52,通天塔!$L91+1)</f>
        <v>0</v>
      </c>
      <c r="EX91" s="22">
        <f>INDEX(战舰突破!$W$6:$W$18,通天塔!$J91+1)+INDEX(战舰突破!$W$23:$W$35,通天塔!$K91+1)+INDEX(战舰突破!$W$40:$W$52,通天塔!$L91+1)</f>
        <v>0.3</v>
      </c>
      <c r="FA91" s="14">
        <f>INDEX(战舰突破!$S$6:$S$18,通天塔!$J91+1)</f>
        <v>0</v>
      </c>
      <c r="FB91" s="14">
        <f>INDEX(战舰突破!$T$6:$T$18,通天塔!$J91+1)</f>
        <v>0</v>
      </c>
      <c r="FC91" s="14">
        <f>INDEX(战舰突破!$U$6:$U$18,通天塔!$J91+1)</f>
        <v>0</v>
      </c>
      <c r="FD91" s="14">
        <f>INDEX(战舰突破!$V$6:$V$18,通天塔!$J91+1)</f>
        <v>0</v>
      </c>
      <c r="FE91" s="14">
        <f>INDEX(战舰突破!$X$6:$X$18,通天塔!$J91+1)</f>
        <v>1</v>
      </c>
      <c r="FG91" s="14">
        <f>INDEX(战舰突破!$S$23:$S$35,通天塔!$J91+1)</f>
        <v>0</v>
      </c>
      <c r="FH91" s="14">
        <f>INDEX(战舰突破!$T$23:$T$35,通天塔!$J91+1)</f>
        <v>0</v>
      </c>
      <c r="FI91" s="14">
        <f>INDEX(战舰突破!$U$23:$U$35,通天塔!$J91+1)</f>
        <v>0</v>
      </c>
      <c r="FJ91" s="14">
        <f>INDEX(战舰突破!$V$23:$V$35,通天塔!$J91+1)</f>
        <v>0</v>
      </c>
      <c r="FK91" s="14">
        <f>INDEX(战舰突破!$X$23:$X$35,通天塔!$J91+1)</f>
        <v>15</v>
      </c>
      <c r="FM91" s="14">
        <f>INDEX(战舰突破!$S$40:$S$52,通天塔!$J91+1)</f>
        <v>0</v>
      </c>
      <c r="FN91" s="14">
        <f>INDEX(战舰突破!$T$40:$T$52,通天塔!$J91+1)</f>
        <v>0</v>
      </c>
      <c r="FO91" s="14">
        <f>INDEX(战舰突破!$U$40:$U$52,通天塔!$J91+1)</f>
        <v>0</v>
      </c>
      <c r="FP91" s="14">
        <f>INDEX(战舰突破!$V$40:$V$52,通天塔!$J91+1)</f>
        <v>0</v>
      </c>
      <c r="FQ91" s="14">
        <f>INDEX(战舰突破!$X$40:$X$52,通天塔!$J91+1)</f>
        <v>25</v>
      </c>
      <c r="FT91" s="14">
        <f t="shared" si="135"/>
        <v>10</v>
      </c>
      <c r="FU91" s="14">
        <f t="shared" si="136"/>
        <v>0</v>
      </c>
      <c r="FV91" s="14">
        <f t="shared" si="137"/>
        <v>0</v>
      </c>
      <c r="FW91" s="14">
        <f t="shared" si="138"/>
        <v>20</v>
      </c>
      <c r="FX91" s="14">
        <f t="shared" si="139"/>
        <v>5</v>
      </c>
      <c r="FY91" s="14">
        <f t="shared" si="140"/>
        <v>300</v>
      </c>
      <c r="FZ91" s="14">
        <f t="shared" si="141"/>
        <v>4</v>
      </c>
      <c r="GA91" s="28">
        <f t="shared" si="142"/>
        <v>0</v>
      </c>
      <c r="GB91" s="28">
        <f t="shared" si="143"/>
        <v>0</v>
      </c>
      <c r="GC91" s="28">
        <f t="shared" si="144"/>
        <v>0</v>
      </c>
      <c r="GD91" s="28">
        <f t="shared" si="145"/>
        <v>0</v>
      </c>
      <c r="GE91" s="28">
        <f t="shared" si="146"/>
        <v>1</v>
      </c>
      <c r="GF91" s="28">
        <f t="shared" si="147"/>
        <v>1</v>
      </c>
      <c r="GG91" s="28">
        <f t="shared" si="148"/>
        <v>0</v>
      </c>
      <c r="GH91" s="28">
        <f t="shared" si="149"/>
        <v>0</v>
      </c>
      <c r="GI91" s="14">
        <f t="shared" si="150"/>
        <v>1</v>
      </c>
      <c r="GJ91" s="14">
        <f t="shared" si="151"/>
        <v>1</v>
      </c>
      <c r="GK91" s="14">
        <f t="shared" si="152"/>
        <v>1</v>
      </c>
      <c r="GL91" s="18">
        <f t="shared" si="153"/>
        <v>1</v>
      </c>
      <c r="GM91" s="18">
        <f t="shared" si="154"/>
        <v>1</v>
      </c>
      <c r="GN91" s="18">
        <f t="shared" si="155"/>
        <v>1</v>
      </c>
      <c r="GO91" s="29">
        <f t="shared" si="156"/>
        <v>150</v>
      </c>
      <c r="GP91" s="29">
        <f t="shared" si="156"/>
        <v>450</v>
      </c>
      <c r="GQ91" s="29">
        <f t="shared" si="156"/>
        <v>450</v>
      </c>
      <c r="GR91" s="26">
        <f t="shared" si="157"/>
        <v>0</v>
      </c>
      <c r="GS91" s="26">
        <f t="shared" si="158"/>
        <v>0</v>
      </c>
      <c r="GT91" s="26">
        <f t="shared" si="159"/>
        <v>0</v>
      </c>
      <c r="GU91" s="14">
        <f t="shared" si="160"/>
        <v>2</v>
      </c>
      <c r="GV91" s="14">
        <f t="shared" si="161"/>
        <v>2</v>
      </c>
      <c r="GW91" s="14">
        <f t="shared" si="162"/>
        <v>2</v>
      </c>
      <c r="GX91" s="14">
        <f t="shared" si="163"/>
        <v>1</v>
      </c>
      <c r="GY91" s="14">
        <f t="shared" si="164"/>
        <v>15</v>
      </c>
      <c r="GZ91" s="14">
        <f t="shared" si="165"/>
        <v>25</v>
      </c>
      <c r="HA91">
        <v>87</v>
      </c>
      <c r="HB91" s="14">
        <f t="shared" si="166"/>
        <v>1080</v>
      </c>
      <c r="HD91" s="14">
        <f t="shared" si="167"/>
        <v>10</v>
      </c>
      <c r="HE91" s="14">
        <f t="shared" si="168"/>
        <v>20</v>
      </c>
      <c r="HF91" s="29">
        <f t="shared" si="169"/>
        <v>0</v>
      </c>
      <c r="HG91" s="29">
        <f t="shared" si="170"/>
        <v>0</v>
      </c>
      <c r="HH91" s="29">
        <f t="shared" si="171"/>
        <v>0</v>
      </c>
      <c r="HI91" s="29">
        <f t="shared" si="172"/>
        <v>0</v>
      </c>
      <c r="HJ91" s="14">
        <f t="shared" si="173"/>
        <v>1</v>
      </c>
      <c r="HK91" s="14">
        <f t="shared" si="174"/>
        <v>1</v>
      </c>
      <c r="HL91" s="14">
        <f t="shared" si="175"/>
        <v>1</v>
      </c>
      <c r="HM91" s="14">
        <f t="shared" si="176"/>
        <v>20</v>
      </c>
      <c r="HN91" s="26">
        <f t="shared" si="177"/>
        <v>0</v>
      </c>
      <c r="HO91" s="26">
        <f t="shared" si="178"/>
        <v>0.3</v>
      </c>
      <c r="HP91" s="29">
        <f t="shared" si="179"/>
        <v>0</v>
      </c>
      <c r="HQ91" s="29">
        <f t="shared" si="180"/>
        <v>0</v>
      </c>
      <c r="HR91" s="29">
        <f t="shared" si="181"/>
        <v>0</v>
      </c>
      <c r="HS91" s="26">
        <f t="shared" si="182"/>
        <v>0.05</v>
      </c>
      <c r="HT91" s="26">
        <f t="shared" si="183"/>
        <v>0.15</v>
      </c>
      <c r="HU91" s="26">
        <f t="shared" si="184"/>
        <v>0.15</v>
      </c>
      <c r="HV91" s="26">
        <f t="shared" si="185"/>
        <v>0</v>
      </c>
      <c r="HW91" s="29">
        <f t="shared" si="124"/>
        <v>1.05</v>
      </c>
      <c r="HX91" s="29">
        <f t="shared" si="125"/>
        <v>1.1499999999999999</v>
      </c>
      <c r="HY91" s="29">
        <f t="shared" si="126"/>
        <v>1.1499999999999999</v>
      </c>
      <c r="HZ91" s="29">
        <f t="shared" si="127"/>
        <v>0</v>
      </c>
      <c r="IA91" s="29">
        <f t="shared" si="128"/>
        <v>0</v>
      </c>
      <c r="IB91" s="29">
        <f t="shared" si="129"/>
        <v>0</v>
      </c>
      <c r="IC91" s="29">
        <f t="shared" si="130"/>
        <v>200</v>
      </c>
      <c r="ID91" s="14">
        <f t="shared" si="186"/>
        <v>0</v>
      </c>
      <c r="IH91" s="14"/>
      <c r="II91" s="14"/>
      <c r="IJ91" s="14"/>
      <c r="IK91" s="14"/>
      <c r="IL91" s="14"/>
      <c r="IM91" s="23">
        <v>0</v>
      </c>
      <c r="IN91" s="23">
        <v>0</v>
      </c>
      <c r="IO91" s="23">
        <v>0</v>
      </c>
      <c r="IP91" s="23">
        <v>0</v>
      </c>
      <c r="IQ91" s="23">
        <v>0</v>
      </c>
      <c r="IR91" s="23">
        <v>0</v>
      </c>
      <c r="IS91" s="14"/>
      <c r="IT91" s="14"/>
      <c r="IU91" s="14"/>
      <c r="IV91" s="14"/>
      <c r="IW91" s="14"/>
      <c r="IX91" s="23">
        <v>0</v>
      </c>
      <c r="IY91" s="23">
        <v>0</v>
      </c>
      <c r="IZ91" s="23">
        <v>0</v>
      </c>
      <c r="JA91" s="23"/>
      <c r="JB91" s="23"/>
      <c r="JC91" s="23"/>
      <c r="JG91">
        <f t="shared" si="131"/>
        <v>1.6000766503784611</v>
      </c>
      <c r="JH91">
        <f t="shared" si="132"/>
        <v>1.6000766503784611</v>
      </c>
      <c r="JJ91" s="14"/>
      <c r="JK91" s="14"/>
      <c r="JL91" s="14"/>
      <c r="JM91" s="23">
        <v>0</v>
      </c>
      <c r="JN91" s="23">
        <v>0</v>
      </c>
      <c r="JO91" s="23">
        <v>0</v>
      </c>
      <c r="JP91" s="14"/>
      <c r="JQ91" s="14"/>
      <c r="JR91" s="14"/>
      <c r="JS91" s="23">
        <v>0</v>
      </c>
      <c r="JT91" s="23">
        <v>0</v>
      </c>
      <c r="JU91" s="23">
        <v>0</v>
      </c>
      <c r="JW91" s="23"/>
      <c r="JX91" s="23">
        <v>0</v>
      </c>
      <c r="JY91" s="23">
        <v>0</v>
      </c>
      <c r="JZ91" s="23"/>
      <c r="KA91" s="23">
        <v>0</v>
      </c>
      <c r="KB91" s="23">
        <v>0</v>
      </c>
    </row>
    <row r="92" spans="1:288" ht="16.5" x14ac:dyDescent="0.2">
      <c r="C92" s="14">
        <f t="shared" si="133"/>
        <v>1</v>
      </c>
      <c r="D92" s="14">
        <v>88</v>
      </c>
      <c r="E92" s="14" t="s">
        <v>764</v>
      </c>
      <c r="F92" s="14">
        <v>310</v>
      </c>
      <c r="G92" s="14">
        <v>310</v>
      </c>
      <c r="H92" s="14">
        <v>310</v>
      </c>
      <c r="I92" s="14">
        <v>310</v>
      </c>
      <c r="J92" s="14">
        <v>7</v>
      </c>
      <c r="K92" s="14">
        <v>6</v>
      </c>
      <c r="L92" s="14">
        <v>6</v>
      </c>
      <c r="M92" s="14">
        <v>4</v>
      </c>
      <c r="N92" s="14">
        <v>3</v>
      </c>
      <c r="O92" s="14">
        <v>3</v>
      </c>
      <c r="P92" s="14">
        <v>6</v>
      </c>
      <c r="Q92" s="14">
        <v>7</v>
      </c>
      <c r="R92" s="14">
        <v>7</v>
      </c>
      <c r="S92" s="14">
        <v>7</v>
      </c>
      <c r="T92" s="14">
        <v>7</v>
      </c>
      <c r="U92" s="14">
        <v>7</v>
      </c>
      <c r="V92" s="14">
        <v>6</v>
      </c>
      <c r="W92" s="14">
        <v>6</v>
      </c>
      <c r="X92" s="14">
        <v>310</v>
      </c>
      <c r="Y92" s="14">
        <v>310</v>
      </c>
      <c r="Z92" s="14">
        <v>310</v>
      </c>
      <c r="AA92" s="14">
        <v>310</v>
      </c>
      <c r="AB92" s="14">
        <v>310</v>
      </c>
      <c r="AC92" s="14">
        <v>310</v>
      </c>
      <c r="AD92" s="14">
        <v>310</v>
      </c>
      <c r="AE92" s="14">
        <v>310</v>
      </c>
      <c r="AF92" s="14">
        <v>40</v>
      </c>
      <c r="AG92" s="14">
        <v>41</v>
      </c>
      <c r="AH92" s="14">
        <v>41</v>
      </c>
      <c r="AI92" s="14">
        <v>41</v>
      </c>
      <c r="AJ92" s="14">
        <v>41</v>
      </c>
      <c r="AK92" s="14">
        <v>41</v>
      </c>
      <c r="AL92" s="14">
        <v>40</v>
      </c>
      <c r="AM92" s="14">
        <v>40</v>
      </c>
      <c r="AN92" s="14">
        <v>4</v>
      </c>
      <c r="AO92" s="14">
        <v>5</v>
      </c>
      <c r="AP92" s="14">
        <v>5</v>
      </c>
      <c r="AQ92" s="14">
        <v>5</v>
      </c>
      <c r="AR92" s="14">
        <v>5</v>
      </c>
      <c r="AS92" s="14">
        <v>0</v>
      </c>
      <c r="AT92" s="14">
        <v>0</v>
      </c>
      <c r="AU92" s="14">
        <v>0</v>
      </c>
      <c r="AV92" s="14">
        <v>0</v>
      </c>
      <c r="AW92" s="14">
        <v>3</v>
      </c>
      <c r="AX92" s="14">
        <v>3</v>
      </c>
      <c r="AY92" s="14">
        <v>0</v>
      </c>
      <c r="AZ92" s="14">
        <v>0</v>
      </c>
      <c r="BA92" s="14">
        <v>15</v>
      </c>
      <c r="BF92" s="14">
        <f>ROUND((INDEX(新战舰养成!S$6:S$18,通天塔!$J92+1)+INDEX(新战舰养成!D$6:D$18,通天塔!$J92+1)*(通天塔!$G92-1))*INDEX(战舰突破!$D$6:$D$18,通天塔!$M92+1),0)</f>
        <v>78921</v>
      </c>
      <c r="BG92" s="14">
        <f>ROUND((INDEX(新战舰养成!T$6:T$18,通天塔!$J92+1)+INDEX(新战舰养成!E$6:E$18,通天塔!$J92+1)*(通天塔!$G92-1))*INDEX(战舰突破!$D$6:$D$18,通天塔!$M92+1),0)</f>
        <v>631278</v>
      </c>
      <c r="BH92" s="14">
        <f>ROUND((INDEX(新战舰养成!U$6:U$18,通天塔!$J92+1)+INDEX(新战舰养成!F$6:F$18,通天塔!$J92+1)*(通天塔!$G92-1))*INDEX(战舰突破!$D$6:$D$18,通天塔!$M92+1),0)</f>
        <v>39575</v>
      </c>
      <c r="BI92" s="14">
        <f>ROUND((INDEX(新战舰养成!V$6:V$18,通天塔!$J92+1)+INDEX(新战舰养成!G$6:G$18,通天塔!$J92+1)*(通天塔!$G92-1))*INDEX(战舰突破!$D$6:$D$18,通天塔!$M92+1),0)</f>
        <v>435</v>
      </c>
      <c r="BJ92" s="14">
        <f>ROUND((INDEX(新战舰养成!W$6:W$18,通天塔!$J92+1)+INDEX(新战舰养成!H$6:H$18,通天塔!$J92+1)*(通天塔!$G92-1))*INDEX(战舰突破!$D$6:$D$18,通天塔!$M92+1),0)</f>
        <v>6</v>
      </c>
      <c r="BL92" s="14">
        <f>IF($H92&gt;0,ROUND((INDEX(新战舰养成!X$6:X$18,通天塔!$K92+1)+INDEX(新战舰养成!I$6:I$18,通天塔!$K92+1)*(通天塔!$H92-1))*INDEX(战舰突破!$D$6:$D$18,通天塔!$N92+1),0),0)</f>
        <v>47668</v>
      </c>
      <c r="BM92" s="14">
        <f>IF($H92&gt;0,ROUND((INDEX(新战舰养成!Y$6:Y$18,通天塔!$K92+1)+INDEX(新战舰养成!J$6:J$18,通天塔!$K92+1)*(通天塔!$H92-1))*INDEX(战舰突破!$D$6:$D$18,通天塔!$N92+1),0),0)</f>
        <v>0</v>
      </c>
      <c r="BN92" s="14">
        <f>IF($H92&gt;0,ROUND((INDEX(新战舰养成!Z$6:Z$18,通天塔!$K92+1)+INDEX(新战舰养成!K$6:K$18,通天塔!$K92+1)*(通天塔!$H92-1))*INDEX(战舰突破!$D$6:$D$18,通天塔!$N92+1),0),0)</f>
        <v>0</v>
      </c>
      <c r="BO92" s="14">
        <f>IF($H92&gt;0,ROUND((INDEX(新战舰养成!AA$6:AA$18,通天塔!$K92+1)+INDEX(新战舰养成!L$6:L$18,通天塔!$K92+1)*(通天塔!$H92-1))*INDEX(战舰突破!$D$6:$D$18,通天塔!$N92+1),0),0)</f>
        <v>473044</v>
      </c>
      <c r="BP92" s="14">
        <f>IF($H92&gt;0,ROUND((INDEX(新战舰养成!AB$6:AB$18,通天塔!$K92+1)+INDEX(新战舰养成!M$6:M$18,通天塔!$K92+1)*(通天塔!$H92-1))*INDEX(战舰突破!$D$6:$D$18,通天塔!$N92+1),0),0)</f>
        <v>9365</v>
      </c>
      <c r="BR92" s="14">
        <f>IF($I92&gt;0,ROUND((INDEX(新战舰养成!AC$6:AC$18,通天塔!$L92+1)+INDEX(新战舰养成!I$6:I$18,通天塔!$L92+1)*(通天塔!$I92-1))*INDEX(战舰突破!$D$6:$D$18,通天塔!$O92+1),0),0)</f>
        <v>48058</v>
      </c>
      <c r="BS92" s="14">
        <f>IF($I92&gt;0,ROUND((INDEX(新战舰养成!AD$6:AD$18,通天塔!$L92+1)+INDEX(新战舰养成!J$6:J$18,通天塔!$L92+1)*(通天塔!$I92-1))*INDEX(战舰突破!$D$6:$D$18,通天塔!$O92+1),0),0)</f>
        <v>0</v>
      </c>
      <c r="BT92" s="14">
        <f>IF($I92&gt;0,ROUND((INDEX(新战舰养成!AE$6:AE$18,通天塔!$L92+1)+INDEX(新战舰养成!K$6:K$18,通天塔!$L92+1)*(通天塔!$I92-1))*INDEX(战舰突破!$D$6:$D$18,通天塔!$O92+1),0),0)</f>
        <v>0</v>
      </c>
      <c r="BU92" s="14">
        <f>IF($I92&gt;0,ROUND((INDEX(新战舰养成!AF$6:AF$18,通天塔!$L92+1)+INDEX(新战舰养成!L$6:L$18,通天塔!$L92+1)*(通天塔!$I92-1))*INDEX(战舰突破!$D$6:$D$18,通天塔!$O92+1),0),0)</f>
        <v>337077</v>
      </c>
      <c r="BV92" s="14">
        <f>IF($I92&gt;0,ROUND((INDEX(新战舰养成!AG$6:AG$18,通天塔!$L92+1)+INDEX(新战舰养成!M$6:M$18,通天塔!$L92+1)*(通天塔!$I92-1))*INDEX(战舰突破!$D$6:$D$18,通天塔!$O92+1),0),0)</f>
        <v>12373</v>
      </c>
      <c r="BY92" s="14">
        <f>(INDEX(装备数值!$C$13:$G$116,通天塔!$P92*8+1,BY$2)+INDEX(装备数值!$C$13:$G$116,通天塔!$Q92*8+2,BY$2)+INDEX(装备数值!$C$13:$G$116,通天塔!$S92*8+3,BY$2)+INDEX(装备数值!$C$13:$G$116,通天塔!$R92*8+4,BY$2)+INDEX(装备数值!$C$13:$G$116,通天塔!$T92*8+5,BY$2)+INDEX(装备数值!$C$13:$G$116,通天塔!$U92*8+6,BY$2)+INDEX(装备数值!$C$13:$G$116,通天塔!$V92*8+7,BY$2)+INDEX(装备数值!$C$13:$G$116,通天塔!$W92*8+8,BY$2))</f>
        <v>18000</v>
      </c>
      <c r="BZ92" s="14">
        <f>(INDEX(装备数值!$C$13:$G$116,通天塔!$P92*8+1,BZ$2)+INDEX(装备数值!$C$13:$G$116,通天塔!$Q92*8+2,BZ$2)+INDEX(装备数值!$C$13:$G$116,通天塔!$S92*8+3,BZ$2)+INDEX(装备数值!$C$13:$G$116,通天塔!$R92*8+4,BZ$2)+INDEX(装备数值!$C$13:$G$116,通天塔!$T92*8+5,BZ$2)+INDEX(装备数值!$C$13:$G$116,通天塔!$U92*8+6,BZ$2)+INDEX(装备数值!$C$13:$G$116,通天塔!$V92*8+7,BZ$2)+INDEX(装备数值!$C$13:$G$116,通天塔!$W92*8+8,BZ$2))</f>
        <v>225000</v>
      </c>
      <c r="CA92" s="14">
        <f>(INDEX(装备数值!$C$13:$G$116,通天塔!$P92*8+1,CA$2)+INDEX(装备数值!$C$13:$G$116,通天塔!$Q92*8+2,CA$2)+INDEX(装备数值!$C$13:$G$116,通天塔!$S92*8+3,CA$2)+INDEX(装备数值!$C$13:$G$116,通天塔!$R92*8+4,CA$2)+INDEX(装备数值!$C$13:$G$116,通天塔!$T92*8+5,CA$2)+INDEX(装备数值!$C$13:$G$116,通天塔!$U92*8+6,CA$2)+INDEX(装备数值!$C$13:$G$116,通天塔!$V92*8+7,CA$2)+INDEX(装备数值!$C$13:$G$116,通天塔!$W92*8+8,CA$2))</f>
        <v>13500</v>
      </c>
      <c r="CB92" s="14">
        <f>(INDEX(装备数值!$C$13:$G$116,通天塔!$P92*8+1,CB$2)+INDEX(装备数值!$C$13:$G$116,通天塔!$Q92*8+2,CB$2)+INDEX(装备数值!$C$13:$G$116,通天塔!$S92*8+3,CB$2)+INDEX(装备数值!$C$13:$G$116,通天塔!$R92*8+4,CB$2)+INDEX(装备数值!$C$13:$G$116,通天塔!$T92*8+5,CB$2)+INDEX(装备数值!$C$13:$G$116,通天塔!$U92*8+6,CB$2)+INDEX(装备数值!$C$13:$G$116,通天塔!$V92*8+7,CB$2)+INDEX(装备数值!$C$13:$G$116,通天塔!$W92*8+8,CB$2))</f>
        <v>330000</v>
      </c>
      <c r="CC92" s="14">
        <f>(INDEX(装备数值!$C$13:$G$116,通天塔!$P92*8+1,CC$2)+INDEX(装备数值!$C$13:$G$116,通天塔!$Q92*8+2,CC$2)+INDEX(装备数值!$C$13:$G$116,通天塔!$S92*8+3,CC$2)+INDEX(装备数值!$C$13:$G$116,通天塔!$R92*8+4,CC$2)+INDEX(装备数值!$C$13:$G$116,通天塔!$T92*8+5,CC$2)+INDEX(装备数值!$C$13:$G$116,通天塔!$U92*8+6,CC$2)+INDEX(装备数值!$C$13:$G$116,通天塔!$V92*8+7,CC$2)+INDEX(装备数值!$C$13:$G$116,通天塔!$W92*8+8,CC$2))</f>
        <v>5300</v>
      </c>
      <c r="CF92" s="14">
        <f>INDEX(装备数值!$I$13:$M$116,通天塔!$P92*8+1,CF$2)*$X92+INDEX(装备数值!$I$13:$M$116,通天塔!$Q92*8+2,CF$2)*$Y92+INDEX(装备数值!$I$13:$M$116,通天塔!$S92*8+3,CF$2)*$Z92+INDEX(装备数值!$I$13:$M$116,通天塔!$R92*8+4,CF$2)*$AA92+INDEX(装备数值!$I$13:$M$116,通天塔!$T92*8+5,CF$2)*$AB92+INDEX(装备数值!$I$13:$M$116,通天塔!$U92*8+6,CF$2)*$AC92+INDEX(装备数值!$I$13:$M$116,通天塔!$V92*8+7,CF$2)*$AD92+INDEX(装备数值!$I$13:$M$116,通天塔!$W92*8+8,CF$2)*$AE92</f>
        <v>55800</v>
      </c>
      <c r="CG92" s="14">
        <f>INDEX(装备数值!$I$13:$M$116,通天塔!$P92*8+1,CG$2)*$X92+INDEX(装备数值!$I$13:$M$116,通天塔!$Q92*8+2,CG$2)*$Y92+INDEX(装备数值!$I$13:$M$116,通天塔!$S92*8+3,CG$2)*$Z92+INDEX(装备数值!$I$13:$M$116,通天塔!$R92*8+4,CG$2)*$AA92+INDEX(装备数值!$I$13:$M$116,通天塔!$T92*8+5,CG$2)*$AB92+INDEX(装备数值!$I$13:$M$116,通天塔!$U92*8+6,CG$2)*$AC92+INDEX(装备数值!$I$13:$M$116,通天塔!$V92*8+7,CG$2)*$AD92+INDEX(装备数值!$I$13:$M$116,通天塔!$W92*8+8,CG$2)*$AE92</f>
        <v>492900</v>
      </c>
      <c r="CH92" s="14">
        <f>INDEX(装备数值!$I$13:$M$116,通天塔!$P92*8+1,CH$2)*$X92+INDEX(装备数值!$I$13:$M$116,通天塔!$Q92*8+2,CH$2)*$Y92+INDEX(装备数值!$I$13:$M$116,通天塔!$S92*8+3,CH$2)*$Z92+INDEX(装备数值!$I$13:$M$116,通天塔!$R92*8+4,CH$2)*$AA92+INDEX(装备数值!$I$13:$M$116,通天塔!$T92*8+5,CH$2)*$AB92+INDEX(装备数值!$I$13:$M$116,通天塔!$U92*8+6,CH$2)*$AC92+INDEX(装备数值!$I$13:$M$116,通天塔!$V92*8+7,CH$2)*$AD92+INDEX(装备数值!$I$13:$M$116,通天塔!$W92*8+8,CH$2)*$AE92</f>
        <v>31620</v>
      </c>
      <c r="CI92" s="14">
        <f>INDEX(装备数值!$I$13:$M$116,通天塔!$P92*8+1,CI$2)*$X92+INDEX(装备数值!$I$13:$M$116,通天塔!$Q92*8+2,CI$2)*$Y92+INDEX(装备数值!$I$13:$M$116,通天塔!$S92*8+3,CI$2)*$Z92+INDEX(装备数值!$I$13:$M$116,通天塔!$R92*8+4,CI$2)*$AA92+INDEX(装备数值!$I$13:$M$116,通天塔!$T92*8+5,CI$2)*$AB92+INDEX(装备数值!$I$13:$M$116,通天塔!$U92*8+6,CI$2)*$AC92+INDEX(装备数值!$I$13:$M$116,通天塔!$V92*8+7,CI$2)*$AD92+INDEX(装备数值!$I$13:$M$116,通天塔!$W92*8+8,CI$2)*$AE92</f>
        <v>682000</v>
      </c>
      <c r="CJ92" s="14">
        <f>INDEX(装备数值!$I$13:$M$116,通天塔!$P92*8+1,CJ$2)*$X92+INDEX(装备数值!$I$13:$M$116,通天塔!$Q92*8+2,CJ$2)*$Y92+INDEX(装备数值!$I$13:$M$116,通天塔!$S92*8+3,CJ$2)*$Z92+INDEX(装备数值!$I$13:$M$116,通天塔!$R92*8+4,CJ$2)*$AA92+INDEX(装备数值!$I$13:$M$116,通天塔!$T92*8+5,CJ$2)*$AB92+INDEX(装备数值!$I$13:$M$116,通天塔!$U92*8+6,CJ$2)*$AC92+INDEX(装备数值!$I$13:$M$116,通天塔!$V92*8+7,CJ$2)*$AD92+INDEX(装备数值!$I$13:$M$116,通天塔!$W92*8+8,CJ$2)*$AE92</f>
        <v>12400</v>
      </c>
      <c r="CM92" s="14">
        <f>INDEX(装备数值!$X$13:$AH$116,$P92*8+1,CM$2)*$AF92+INDEX(装备数值!$X$13:$AH$116,$Q92*8+2,CM$2)*$AG92+INDEX(装备数值!$X$13:$AH$116,$S92*8+3,CM$2)*$AH92+INDEX(装备数值!$X$13:$AH$116,$R92*8+4,CM$2)*$AI92+INDEX(装备数值!$X$13:$AH$116,$T92*8+5,CM$2)*$AJ92+INDEX(装备数值!$X$13:$AH$116,$U92*8+6,CM$2)*$AK92+INDEX(装备数值!$X$13:$AH$116,$V92*8+7,CM$2)*$AL92+INDEX(装备数值!$X$13:$AH$116,$W92*8+8,CM$2)*$AM92</f>
        <v>20000</v>
      </c>
      <c r="CN92" s="14">
        <f>INDEX(装备数值!$X$13:$AH$116,$P92*8+1,CN$2)*$AF92+INDEX(装备数值!$X$13:$AH$116,$Q92*8+2,CN$2)*$AG92+INDEX(装备数值!$X$13:$AH$116,$S92*8+3,CN$2)*$AH92+INDEX(装备数值!$X$13:$AH$116,$R92*8+4,CN$2)*$AI92+INDEX(装备数值!$X$13:$AH$116,$T92*8+5,CN$2)*$AJ92+INDEX(装备数值!$X$13:$AH$116,$U92*8+6,CN$2)*$AK92+INDEX(装备数值!$X$13:$AH$116,$V92*8+7,CN$2)*$AL92+INDEX(装备数值!$X$13:$AH$116,$W92*8+8,CN$2)*$AM92</f>
        <v>167250</v>
      </c>
      <c r="CO92" s="14">
        <f>INDEX(装备数值!$X$13:$AH$116,$P92*8+1,CO$2)*$AF92+INDEX(装备数值!$X$13:$AH$116,$Q92*8+2,CO$2)*$AG92+INDEX(装备数值!$X$13:$AH$116,$S92*8+3,CO$2)*$AH92+INDEX(装备数值!$X$13:$AH$116,$R92*8+4,CO$2)*$AI92+INDEX(装备数值!$X$13:$AH$116,$T92*8+5,CO$2)*$AJ92+INDEX(装备数值!$X$13:$AH$116,$U92*8+6,CO$2)*$AK92+INDEX(装备数值!$X$13:$AH$116,$V92*8+7,CO$2)*$AL92+INDEX(装备数值!$X$13:$AH$116,$W92*8+8,CO$2)*$AM92</f>
        <v>12300</v>
      </c>
      <c r="CP92" s="14">
        <f>INDEX(装备数值!$X$13:$AH$116,$P92*8+1,CP$2)*$AF92+INDEX(装备数值!$X$13:$AH$116,$Q92*8+2,CP$2)*$AG92+INDEX(装备数值!$X$13:$AH$116,$S92*8+3,CP$2)*$AH92+INDEX(装备数值!$X$13:$AH$116,$R92*8+4,CP$2)*$AI92+INDEX(装备数值!$X$13:$AH$116,$T92*8+5,CP$2)*$AJ92+INDEX(装备数值!$X$13:$AH$116,$U92*8+6,CP$2)*$AK92+INDEX(装备数值!$X$13:$AH$116,$V92*8+7,CP$2)*$AL92+INDEX(装备数值!$X$13:$AH$116,$W92*8+8,CP$2)*$AM92</f>
        <v>200000</v>
      </c>
      <c r="CQ92" s="14">
        <f>INDEX(装备数值!$X$13:$AH$116,$P92*8+1,CQ$2)*$AF92+INDEX(装备数值!$X$13:$AH$116,$Q92*8+2,CQ$2)*$AG92+INDEX(装备数值!$X$13:$AH$116,$S92*8+3,CQ$2)*$AH92+INDEX(装备数值!$X$13:$AH$116,$R92*8+4,CQ$2)*$AI92+INDEX(装备数值!$X$13:$AH$116,$T92*8+5,CQ$2)*$AJ92+INDEX(装备数值!$X$13:$AH$116,$U92*8+6,CQ$2)*$AK92+INDEX(装备数值!$X$13:$AH$116,$V92*8+7,CQ$2)*$AL92+INDEX(装备数值!$X$13:$AH$116,$W92*8+8,CQ$2)*$AM92</f>
        <v>4920</v>
      </c>
      <c r="CR92" s="14">
        <f>INDEX(装备数值!$X$13:$AH$116,$P92*8+1,CR$2)*$AF92+INDEX(装备数值!$X$13:$AH$116,$Q92*8+2,CR$2)*$AG92+INDEX(装备数值!$X$13:$AH$116,$S92*8+3,CR$2)*$AH92+INDEX(装备数值!$X$13:$AH$116,$R92*8+4,CR$2)*$AI92+INDEX(装备数值!$X$13:$AH$116,$T92*8+5,CR$2)*$AJ92+INDEX(装备数值!$X$13:$AH$116,$U92*8+6,CR$2)*$AK92+INDEX(装备数值!$X$13:$AH$116,$V92*8+7,CR$2)*$AL92+INDEX(装备数值!$X$13:$AH$116,$W92*8+8,CR$2)*$AM92</f>
        <v>17300</v>
      </c>
      <c r="CS92" s="14">
        <f>INDEX(装备数值!$X$13:$AH$116,$P92*8+1,CS$2)*$AF92+INDEX(装备数值!$X$13:$AH$116,$Q92*8+2,CS$2)*$AG92+INDEX(装备数值!$X$13:$AH$116,$S92*8+3,CS$2)*$AH92+INDEX(装备数值!$X$13:$AH$116,$R92*8+4,CS$2)*$AI92+INDEX(装备数值!$X$13:$AH$116,$T92*8+5,CS$2)*$AJ92+INDEX(装备数值!$X$13:$AH$116,$U92*8+6,CS$2)*$AK92+INDEX(装备数值!$X$13:$AH$116,$V92*8+7,CS$2)*$AL92+INDEX(装备数值!$X$13:$AH$116,$W92*8+8,CS$2)*$AM92</f>
        <v>18450</v>
      </c>
      <c r="CT92" s="14">
        <f>INDEX(装备数值!$X$13:$AH$116,$P92*8+1,CT$2)*$AF92+INDEX(装备数值!$X$13:$AH$116,$Q92*8+2,CT$2)*$AG92+INDEX(装备数值!$X$13:$AH$116,$S92*8+3,CT$2)*$AH92+INDEX(装备数值!$X$13:$AH$116,$R92*8+4,CT$2)*$AI92+INDEX(装备数值!$X$13:$AH$116,$T92*8+5,CT$2)*$AJ92+INDEX(装备数值!$X$13:$AH$116,$U92*8+6,CT$2)*$AK92+INDEX(装备数值!$X$13:$AH$116,$V92*8+7,CT$2)*$AL92+INDEX(装备数值!$X$13:$AH$116,$W92*8+8,CT$2)*$AM92</f>
        <v>17300</v>
      </c>
      <c r="CU92" s="14">
        <f>INDEX(装备数值!$X$13:$AH$116,$P92*8+1,CU$2)*$AF92+INDEX(装备数值!$X$13:$AH$116,$Q92*8+2,CU$2)*$AG92+INDEX(装备数值!$X$13:$AH$116,$S92*8+3,CU$2)*$AH92+INDEX(装备数值!$X$13:$AH$116,$R92*8+4,CU$2)*$AI92+INDEX(装备数值!$X$13:$AH$116,$T92*8+5,CU$2)*$AJ92+INDEX(装备数值!$X$13:$AH$116,$U92*8+6,CU$2)*$AK92+INDEX(装备数值!$X$13:$AH$116,$V92*8+7,CU$2)*$AL92+INDEX(装备数值!$X$13:$AH$116,$W92*8+8,CU$2)*$AM92</f>
        <v>18450</v>
      </c>
      <c r="CV92" s="14">
        <f>INDEX(装备数值!$X$13:$AH$116,$P92*8+1,CV$2)*$AF92+INDEX(装备数值!$X$13:$AH$116,$Q92*8+2,CV$2)*$AG92+INDEX(装备数值!$X$13:$AH$116,$S92*8+3,CV$2)*$AH92+INDEX(装备数值!$X$13:$AH$116,$R92*8+4,CV$2)*$AI92+INDEX(装备数值!$X$13:$AH$116,$T92*8+5,CV$2)*$AJ92+INDEX(装备数值!$X$13:$AH$116,$U92*8+6,CV$2)*$AK92+INDEX(装备数值!$X$13:$AH$116,$V92*8+7,CV$2)*$AL92+INDEX(装备数值!$X$13:$AH$116,$W92*8+8,CV$2)*$AM92</f>
        <v>40</v>
      </c>
      <c r="CW92" s="14">
        <f>INDEX(装备数值!$X$13:$AH$116,$P92*8+1,CW$2)*$AF92+INDEX(装备数值!$X$13:$AH$116,$Q92*8+2,CW$2)*$AG92+INDEX(装备数值!$X$13:$AH$116,$S92*8+3,CW$2)*$AH92+INDEX(装备数值!$X$13:$AH$116,$R92*8+4,CW$2)*$AI92+INDEX(装备数值!$X$13:$AH$116,$T92*8+5,CW$2)*$AJ92+INDEX(装备数值!$X$13:$AH$116,$U92*8+6,CW$2)*$AK92+INDEX(装备数值!$X$13:$AH$116,$V92*8+7,CW$2)*$AL92+INDEX(装备数值!$X$13:$AH$116,$W92*8+8,CW$2)*$AM92</f>
        <v>40</v>
      </c>
      <c r="CY92" s="14">
        <f>INDEX(装备数值!$AN$17:$AN$117,MATCH(MIN($X92:$AE92),装备数值!$AO$17:$AO$117,1))</f>
        <v>31</v>
      </c>
      <c r="CZ92" s="14">
        <f>IF(COUNTIF($P92:$W92,"&gt;"&amp;0)=8,INDEX(装备数值!AR$17:AR$117,$CY92+1),0)</f>
        <v>9238</v>
      </c>
      <c r="DA92" s="14">
        <f>IF(COUNTIF($P92:$W92,"&gt;"&amp;0)=8,INDEX(装备数值!AS$17:AS$117,$CY92+1),0)</f>
        <v>69750</v>
      </c>
      <c r="DB92" s="14">
        <f>IF(COUNTIF($P92:$W92,"&gt;"&amp;0)=8,INDEX(装备数值!AT$17:AT$117,$CY92+1),0)</f>
        <v>4588</v>
      </c>
      <c r="DC92" s="14">
        <f>IF(COUNTIF($P92:$W92,"&gt;"&amp;0)=8,INDEX(装备数值!AU$17:AU$117,$CY92+1),0)</f>
        <v>93000</v>
      </c>
      <c r="DD92" s="14">
        <f>IF(COUNTIF($P92:$W92,"&gt;"&amp;0)=8,INDEX(装备数值!AV$17:AV$117,$CY92+1),0)</f>
        <v>1860</v>
      </c>
      <c r="DF92" s="14">
        <f>INDEX(装备数值!$AY$17:$AY$77,MATCH(MIN($AF92:$AM92),装备数值!$AZ$17:$AZ$77,1))</f>
        <v>20</v>
      </c>
      <c r="DG92" s="26">
        <f>INDEX(装备数值!BA$17:BA$77,通天塔!DF92+1)</f>
        <v>0.25</v>
      </c>
      <c r="DH92" s="26">
        <f>INDEX(装备数值!BA$17:BA$77,通天塔!DF92+1)</f>
        <v>0.25</v>
      </c>
      <c r="DJ92" s="14">
        <f t="shared" si="134"/>
        <v>30</v>
      </c>
      <c r="DK92" s="14">
        <f>VLOOKUP(DJ92,军阶与晶片数值!$W$6:$X$27,2)</f>
        <v>7</v>
      </c>
      <c r="DL92" s="14">
        <f>INDEX(军阶与晶片数值!Y$6:Y$27,$DK92+1)</f>
        <v>600</v>
      </c>
      <c r="DM92" s="14">
        <f>INDEX(军阶与晶片数值!Z$6:Z$27,$DK92+1)</f>
        <v>600</v>
      </c>
      <c r="DN92" s="14">
        <f>INDEX(军阶与晶片数值!AA$6:AA$27,$DK92+1)</f>
        <v>600</v>
      </c>
      <c r="DO92" s="14">
        <f>INDEX(军阶与晶片数值!AB$6:AB$27,$DK92+1)</f>
        <v>600</v>
      </c>
      <c r="DP92" s="29">
        <f>INDEX(军阶与晶片数值!AC$6:AC$27,$DK92+1)</f>
        <v>40</v>
      </c>
      <c r="DQ92" s="29">
        <f>INDEX(军阶与晶片数值!AD$6:AD$27,$DK92+1)</f>
        <v>20</v>
      </c>
      <c r="DS92" s="26">
        <f>INDEX(军阶与晶片数值!I$6:I$16,AN92+1)</f>
        <v>0.15</v>
      </c>
      <c r="DT92" s="26">
        <f>INDEX(军阶与晶片数值!M$6:M$16,AO92+1)</f>
        <v>0.2</v>
      </c>
      <c r="DU92" s="26">
        <f>INDEX(军阶与晶片数值!J$6:J$16,AP92+1)</f>
        <v>0.2</v>
      </c>
      <c r="DV92" s="26">
        <f>INDEX(军阶与晶片数值!K$6:K$16,AQ92+1)</f>
        <v>0.4</v>
      </c>
      <c r="DW92" s="26">
        <f>INDEX(军阶与晶片数值!L$6:L$16,AR92+1)</f>
        <v>0.4</v>
      </c>
      <c r="DX92" s="28">
        <f>INDEX(军阶与晶片数值!N$6:N$16,AS92+1)</f>
        <v>0</v>
      </c>
      <c r="DY92" s="28">
        <f>INDEX(军阶与晶片数值!O$6:O$16,AT92+1)</f>
        <v>0</v>
      </c>
      <c r="DZ92" s="28">
        <f>INDEX(军阶与晶片数值!P$6:P$16,AU92+1)</f>
        <v>0</v>
      </c>
      <c r="EA92" s="28">
        <f>INDEX(军阶与晶片数值!Q$6:Q$16,AV92+1)</f>
        <v>0</v>
      </c>
      <c r="EB92" s="26">
        <f>INDEX(军阶与晶片数值!R$6:R$16,AW92+1)</f>
        <v>0.13</v>
      </c>
      <c r="EC92" s="26">
        <f>INDEX(军阶与晶片数值!S$6:S$16,AX92+1)</f>
        <v>0.13</v>
      </c>
      <c r="ED92" s="26">
        <f>INDEX(军阶与晶片数值!T$6:T$16,AY92+1)</f>
        <v>0</v>
      </c>
      <c r="EE92" s="26">
        <f>INDEX(军阶与晶片数值!U$6:U$16,AZ92+1)</f>
        <v>0</v>
      </c>
      <c r="EG92" s="26">
        <f>INDEX(军阶与晶片数值!$C$6:$C$36,通天塔!$BA92+1)</f>
        <v>0.75</v>
      </c>
      <c r="EH92" s="26">
        <f>INDEX(军阶与晶片数值!$C$6:$C$36,通天塔!$BA92+1)</f>
        <v>0.75</v>
      </c>
      <c r="EI92" s="26">
        <f>INDEX(军阶与晶片数值!$C$6:$C$36,通天塔!$BA92+1)</f>
        <v>0.75</v>
      </c>
      <c r="EJ92" s="26">
        <f>INDEX(军阶与晶片数值!$C$6:$C$36,通天塔!$BA92+1)</f>
        <v>0.75</v>
      </c>
      <c r="EK92" s="26">
        <f>INDEX(军阶与晶片数值!$C$6:$C$36,通天塔!$BA92+1)</f>
        <v>0.75</v>
      </c>
      <c r="EM92" s="14">
        <f>INDEX(战舰突破!$H$6:$H$18,通天塔!$J92+1)+INDEX(战舰突破!$H$23:$H$35,通天塔!$K92+1)+INDEX(战舰突破!$H$40:$H$52,通天塔!$L92+1)</f>
        <v>200</v>
      </c>
      <c r="EN92" s="14">
        <f>INDEX(战舰突破!$I$6:$I$18,通天塔!$J92+1)+INDEX(战舰突破!$I$23:$I$35,通天塔!$K92+1)+INDEX(战舰突破!$I$40:$I$52,通天塔!$L92+1)</f>
        <v>200</v>
      </c>
      <c r="EO92" s="14">
        <f>INDEX(战舰突破!$J$6:$J$18,通天塔!$J92+1)+INDEX(战舰突破!$J$23:$J$35,通天塔!$K92+1)+INDEX(战舰突破!$J$40:$J$52,通天塔!$L92+1)</f>
        <v>0</v>
      </c>
      <c r="EP92" s="14">
        <f>INDEX(战舰突破!$K$6:$K$18,通天塔!$J92+1)+INDEX(战舰突破!$K$23:$K$35,通天塔!$K92+1)+INDEX(战舰突破!$K$40:$K$52,通天塔!$L92+1)</f>
        <v>0</v>
      </c>
      <c r="EQ92" s="14">
        <f>INDEX(战舰突破!$L$6:$L$18,通天塔!$J92+1)+INDEX(战舰突破!$L$23:$L$35,通天塔!$K92+1)+INDEX(战舰突破!$L$40:$L$52,通天塔!$L92+1)</f>
        <v>200</v>
      </c>
      <c r="ER92" s="18">
        <f>INDEX(战舰突破!$N$6:$N$18,通天塔!$J92+1)+INDEX(战舰突破!$N$23:$N$35,通天塔!$K92+1)+INDEX(战舰突破!$N$40:$N$52,通天塔!$L92+1)</f>
        <v>0</v>
      </c>
      <c r="ES92" s="18">
        <f>INDEX(战舰突破!$O$6:$O$18,通天塔!$J92+1)+INDEX(战舰突破!$O$23:$O$35,通天塔!$K92+1)+INDEX(战舰突破!$O$40:$O$52,通天塔!$L92+1)</f>
        <v>0.6</v>
      </c>
      <c r="ET92" s="18">
        <f>INDEX(战舰突破!$P$6:$P$18,通天塔!$J92+1)+INDEX(战舰突破!$P$23:$P$35,通天塔!$K92+1)+INDEX(战舰突破!$P$40:$P$52,通天塔!$L92+1)</f>
        <v>0</v>
      </c>
      <c r="EU92" s="18">
        <f>INDEX(战舰突破!$Q$6:$Q$18,通天塔!$J92+1)+INDEX(战舰突破!$Q$23:$Q$35,通天塔!$K92+1)+INDEX(战舰突破!$Q$40:$Q$52,通天塔!$L92+1)</f>
        <v>0.3</v>
      </c>
      <c r="EV92" s="18">
        <f>INDEX(战舰突破!$R$6:$R$18,通天塔!$J92+1)+INDEX(战舰突破!$R$23:$R$35,通天塔!$K92+1)+INDEX(战舰突破!$R$40:$R$52,通天塔!$L92+1)</f>
        <v>0</v>
      </c>
      <c r="EW92" s="18">
        <f>INDEX(战舰突破!$M$6:$M$18,通天塔!$J92+1)+INDEX(战舰突破!$M$23:$M$35,通天塔!$K92+1)+INDEX(战舰突破!$M$40:$M$52,通天塔!$L92+1)</f>
        <v>0.2</v>
      </c>
      <c r="EX92" s="22">
        <f>INDEX(战舰突破!$W$6:$W$18,通天塔!$J92+1)+INDEX(战舰突破!$W$23:$W$35,通天塔!$K92+1)+INDEX(战舰突破!$W$40:$W$52,通天塔!$L92+1)</f>
        <v>0.5</v>
      </c>
      <c r="FA92" s="14">
        <f>INDEX(战舰突破!$S$6:$S$18,通天塔!$J92+1)</f>
        <v>0</v>
      </c>
      <c r="FB92" s="14">
        <f>INDEX(战舰突破!$T$6:$T$18,通天塔!$J92+1)</f>
        <v>0.5</v>
      </c>
      <c r="FC92" s="14">
        <f>INDEX(战舰突破!$U$6:$U$18,通天塔!$J92+1)</f>
        <v>0.1</v>
      </c>
      <c r="FD92" s="14">
        <f>INDEX(战舰突破!$V$6:$V$18,通天塔!$J92+1)</f>
        <v>1</v>
      </c>
      <c r="FE92" s="14">
        <f>INDEX(战舰突破!$X$6:$X$18,通天塔!$J92+1)</f>
        <v>8</v>
      </c>
      <c r="FG92" s="14">
        <f>INDEX(战舰突破!$S$23:$S$35,通天塔!$J92+1)</f>
        <v>0.6</v>
      </c>
      <c r="FH92" s="14">
        <f>INDEX(战舰突破!$T$23:$T$35,通天塔!$J92+1)</f>
        <v>0.25</v>
      </c>
      <c r="FI92" s="14">
        <f>INDEX(战舰突破!$U$23:$U$35,通天塔!$J92+1)</f>
        <v>0.1</v>
      </c>
      <c r="FJ92" s="14">
        <f>INDEX(战舰突破!$V$23:$V$35,通天塔!$J92+1)</f>
        <v>1</v>
      </c>
      <c r="FK92" s="14">
        <f>INDEX(战舰突破!$X$23:$X$35,通天塔!$J92+1)</f>
        <v>120</v>
      </c>
      <c r="FM92" s="14">
        <f>INDEX(战舰突破!$S$40:$S$52,通天塔!$J92+1)</f>
        <v>0.6</v>
      </c>
      <c r="FN92" s="14">
        <f>INDEX(战舰突破!$T$40:$T$52,通天塔!$J92+1)</f>
        <v>0.25</v>
      </c>
      <c r="FO92" s="14">
        <f>INDEX(战舰突破!$U$40:$U$52,通天塔!$J92+1)</f>
        <v>0.1</v>
      </c>
      <c r="FP92" s="14">
        <f>INDEX(战舰突破!$V$40:$V$52,通天塔!$J92+1)</f>
        <v>1</v>
      </c>
      <c r="FQ92" s="14">
        <f>INDEX(战舰突破!$X$40:$X$52,通天塔!$J92+1)</f>
        <v>200</v>
      </c>
      <c r="FT92" s="14">
        <f t="shared" si="135"/>
        <v>366594</v>
      </c>
      <c r="FU92" s="14">
        <f t="shared" si="136"/>
        <v>303698</v>
      </c>
      <c r="FV92" s="14">
        <f t="shared" si="137"/>
        <v>304483</v>
      </c>
      <c r="FW92" s="14">
        <f t="shared" si="138"/>
        <v>5329558</v>
      </c>
      <c r="FX92" s="14">
        <f t="shared" si="139"/>
        <v>213744</v>
      </c>
      <c r="FY92" s="14">
        <f t="shared" si="140"/>
        <v>5183112</v>
      </c>
      <c r="FZ92" s="14">
        <f t="shared" si="141"/>
        <v>113248</v>
      </c>
      <c r="GA92" s="28">
        <f t="shared" si="142"/>
        <v>17900</v>
      </c>
      <c r="GB92" s="28">
        <f t="shared" si="143"/>
        <v>19050</v>
      </c>
      <c r="GC92" s="28">
        <f t="shared" si="144"/>
        <v>17900</v>
      </c>
      <c r="GD92" s="28">
        <f t="shared" si="145"/>
        <v>19050</v>
      </c>
      <c r="GE92" s="28">
        <f t="shared" si="146"/>
        <v>1.4124999999999999</v>
      </c>
      <c r="GF92" s="28">
        <f t="shared" si="147"/>
        <v>1.4124999999999999</v>
      </c>
      <c r="GG92" s="28">
        <f t="shared" si="148"/>
        <v>0</v>
      </c>
      <c r="GH92" s="28">
        <f t="shared" si="149"/>
        <v>31.15</v>
      </c>
      <c r="GI92" s="14">
        <f t="shared" si="150"/>
        <v>1</v>
      </c>
      <c r="GJ92" s="14">
        <f t="shared" si="151"/>
        <v>1.6</v>
      </c>
      <c r="GK92" s="14">
        <f t="shared" si="152"/>
        <v>1.6</v>
      </c>
      <c r="GL92" s="18">
        <f t="shared" si="153"/>
        <v>1.7</v>
      </c>
      <c r="GM92" s="18">
        <f t="shared" si="154"/>
        <v>1.45</v>
      </c>
      <c r="GN92" s="18">
        <f t="shared" si="155"/>
        <v>1.45</v>
      </c>
      <c r="GO92" s="29">
        <f t="shared" si="156"/>
        <v>18050</v>
      </c>
      <c r="GP92" s="29">
        <f t="shared" si="156"/>
        <v>18350</v>
      </c>
      <c r="GQ92" s="29">
        <f t="shared" si="156"/>
        <v>18350</v>
      </c>
      <c r="GR92" s="26">
        <f t="shared" si="157"/>
        <v>0.1</v>
      </c>
      <c r="GS92" s="26">
        <f t="shared" si="158"/>
        <v>0.1</v>
      </c>
      <c r="GT92" s="26">
        <f t="shared" si="159"/>
        <v>0.1</v>
      </c>
      <c r="GU92" s="14">
        <f t="shared" si="160"/>
        <v>3</v>
      </c>
      <c r="GV92" s="14">
        <f t="shared" si="161"/>
        <v>3</v>
      </c>
      <c r="GW92" s="14">
        <f t="shared" si="162"/>
        <v>3</v>
      </c>
      <c r="GX92" s="14">
        <f t="shared" si="163"/>
        <v>8</v>
      </c>
      <c r="GY92" s="14">
        <f t="shared" si="164"/>
        <v>120</v>
      </c>
      <c r="GZ92" s="14">
        <f t="shared" si="165"/>
        <v>200</v>
      </c>
      <c r="HA92">
        <v>88</v>
      </c>
      <c r="HB92" s="14">
        <f t="shared" si="166"/>
        <v>52076550</v>
      </c>
      <c r="HD92" s="14">
        <f t="shared" si="167"/>
        <v>427488</v>
      </c>
      <c r="HE92" s="14">
        <f t="shared" si="168"/>
        <v>183267</v>
      </c>
      <c r="HF92" s="29">
        <f t="shared" si="169"/>
        <v>18288</v>
      </c>
      <c r="HG92" s="29">
        <f t="shared" si="170"/>
        <v>12986</v>
      </c>
      <c r="HH92" s="29">
        <f t="shared" si="171"/>
        <v>13162</v>
      </c>
      <c r="HI92" s="29">
        <f t="shared" si="172"/>
        <v>13090</v>
      </c>
      <c r="HJ92" s="14">
        <f t="shared" si="173"/>
        <v>1.4124999999999999</v>
      </c>
      <c r="HK92" s="14">
        <f t="shared" si="174"/>
        <v>1.4124999999999999</v>
      </c>
      <c r="HL92" s="14">
        <f t="shared" si="175"/>
        <v>97477</v>
      </c>
      <c r="HM92" s="14">
        <f t="shared" si="176"/>
        <v>173647</v>
      </c>
      <c r="HN92" s="26">
        <f t="shared" si="177"/>
        <v>0.34490485636617435</v>
      </c>
      <c r="HO92" s="26">
        <f t="shared" si="178"/>
        <v>0.71442300718067742</v>
      </c>
      <c r="HP92" s="29">
        <f t="shared" si="179"/>
        <v>39915</v>
      </c>
      <c r="HQ92" s="29">
        <f t="shared" si="180"/>
        <v>114200</v>
      </c>
      <c r="HR92" s="29">
        <f t="shared" si="181"/>
        <v>153129</v>
      </c>
      <c r="HS92" s="26">
        <f t="shared" si="182"/>
        <v>0.42220240898997363</v>
      </c>
      <c r="HT92" s="26">
        <f t="shared" si="183"/>
        <v>0.43481932575196813</v>
      </c>
      <c r="HU92" s="26">
        <f t="shared" si="184"/>
        <v>0.43481932575196813</v>
      </c>
      <c r="HV92" s="26">
        <f t="shared" si="185"/>
        <v>2.220240898997361E-2</v>
      </c>
      <c r="HW92" s="29">
        <f t="shared" si="124"/>
        <v>1.8000000000000003</v>
      </c>
      <c r="HX92" s="29">
        <f t="shared" si="125"/>
        <v>2.9203741336383824</v>
      </c>
      <c r="HY92" s="29">
        <f t="shared" si="126"/>
        <v>2.9203741336383824</v>
      </c>
      <c r="HZ92" s="29">
        <f t="shared" si="127"/>
        <v>359235</v>
      </c>
      <c r="IA92" s="29">
        <f t="shared" si="128"/>
        <v>222337.81737433551</v>
      </c>
      <c r="IB92" s="29">
        <f t="shared" si="129"/>
        <v>223596.98535495592</v>
      </c>
      <c r="IC92" s="29">
        <f t="shared" si="130"/>
        <v>2138203</v>
      </c>
      <c r="ID92" s="14">
        <f t="shared" si="186"/>
        <v>805169.8</v>
      </c>
      <c r="IH92" s="14">
        <v>1</v>
      </c>
      <c r="II92" s="14">
        <v>1</v>
      </c>
      <c r="IJ92" s="14">
        <v>480</v>
      </c>
      <c r="IK92" s="14">
        <v>80</v>
      </c>
      <c r="IL92" s="14">
        <v>60</v>
      </c>
      <c r="IM92" s="23">
        <f t="shared" si="187"/>
        <v>143649115</v>
      </c>
      <c r="IN92" s="23">
        <f t="shared" si="201"/>
        <v>1</v>
      </c>
      <c r="IO92" s="23">
        <f t="shared" si="202"/>
        <v>143649.12</v>
      </c>
      <c r="IP92" s="23">
        <f t="shared" si="203"/>
        <v>198610643</v>
      </c>
      <c r="IQ92" s="23">
        <f t="shared" si="188"/>
        <v>1</v>
      </c>
      <c r="IR92" s="23">
        <f t="shared" si="189"/>
        <v>198610.64</v>
      </c>
      <c r="IS92" s="14">
        <v>1</v>
      </c>
      <c r="IT92" s="14">
        <v>1</v>
      </c>
      <c r="IU92" s="14">
        <v>240</v>
      </c>
      <c r="IV92" s="14">
        <v>40</v>
      </c>
      <c r="IW92" s="14">
        <v>30</v>
      </c>
      <c r="IX92" s="23">
        <f>INT(($HP92*$GI92*IU92*$HW92+$HQ92*$GJ92*$HX92*IV92+$HR92*$GK92*$HY92*IW92)+$IC92*IS92+($HQ92*$GJ92*$HX92*IT92*5*6/1.5+$HR92*$GK92*$HY92*IT92*5*6/2))</f>
        <v>83596094</v>
      </c>
      <c r="IY92" s="23">
        <f t="shared" si="190"/>
        <v>1</v>
      </c>
      <c r="IZ92" s="23">
        <f t="shared" si="191"/>
        <v>83596.09</v>
      </c>
      <c r="JA92" s="23"/>
      <c r="JB92" s="23"/>
      <c r="JC92" s="23"/>
      <c r="JG92">
        <f t="shared" si="131"/>
        <v>1.763743985125271</v>
      </c>
      <c r="JH92">
        <f t="shared" si="132"/>
        <v>2.4912883789894451</v>
      </c>
      <c r="JJ92" s="14">
        <v>10</v>
      </c>
      <c r="JK92" s="14">
        <v>2</v>
      </c>
      <c r="JL92" s="14">
        <v>1.5</v>
      </c>
      <c r="JM92" s="23">
        <f t="shared" ref="JM92:JM104" si="205">INT(($HP92*$GI92*$HW92*JJ92+$HQ92*$GJ92*$HX92*JK92+$HR92*$GK92*$HY92*JL92))</f>
        <v>2858957</v>
      </c>
      <c r="JN92" s="23">
        <f t="shared" si="192"/>
        <v>1</v>
      </c>
      <c r="JO92" s="23">
        <f t="shared" si="193"/>
        <v>2858.96</v>
      </c>
      <c r="JP92" s="14">
        <v>30</v>
      </c>
      <c r="JQ92" s="14">
        <v>6</v>
      </c>
      <c r="JR92" s="14">
        <v>4</v>
      </c>
      <c r="JS92" s="23">
        <f t="shared" ref="JS92:JS104" si="206">INT(($HP92*$GI92*$HW92*JP92+$HQ92*$GJ92*$HX92*JQ92+$HR92*$GK92*$HY92*JR92))</f>
        <v>8219115</v>
      </c>
      <c r="JT92" s="23">
        <f t="shared" si="194"/>
        <v>1</v>
      </c>
      <c r="JU92" s="23">
        <f t="shared" si="195"/>
        <v>8219.1200000000008</v>
      </c>
      <c r="JW92" s="23">
        <f t="shared" si="196"/>
        <v>10958820</v>
      </c>
      <c r="JX92" s="23">
        <f t="shared" si="197"/>
        <v>1</v>
      </c>
      <c r="JY92" s="23">
        <f t="shared" si="198"/>
        <v>10958.82</v>
      </c>
      <c r="JZ92" s="23">
        <f t="shared" si="204"/>
        <v>4288436</v>
      </c>
      <c r="KA92" s="23">
        <f t="shared" si="199"/>
        <v>1</v>
      </c>
      <c r="KB92" s="23">
        <f t="shared" si="200"/>
        <v>4288.4399999999996</v>
      </c>
    </row>
    <row r="93" spans="1:288" ht="16.5" x14ac:dyDescent="0.2">
      <c r="C93" s="14">
        <f t="shared" si="133"/>
        <v>1</v>
      </c>
      <c r="D93" s="14">
        <v>89</v>
      </c>
      <c r="E93" s="14" t="s">
        <v>766</v>
      </c>
      <c r="F93" s="14">
        <v>315</v>
      </c>
      <c r="G93" s="14">
        <v>315</v>
      </c>
      <c r="H93" s="14">
        <v>315</v>
      </c>
      <c r="I93" s="14">
        <v>315</v>
      </c>
      <c r="J93" s="14">
        <v>7</v>
      </c>
      <c r="K93" s="14">
        <v>6</v>
      </c>
      <c r="L93" s="14">
        <v>6</v>
      </c>
      <c r="M93" s="14">
        <v>4</v>
      </c>
      <c r="N93" s="14">
        <v>3</v>
      </c>
      <c r="O93" s="14">
        <v>3</v>
      </c>
      <c r="P93" s="14">
        <v>6</v>
      </c>
      <c r="Q93" s="14">
        <v>7</v>
      </c>
      <c r="R93" s="14">
        <v>7</v>
      </c>
      <c r="S93" s="14">
        <v>7</v>
      </c>
      <c r="T93" s="14">
        <v>7</v>
      </c>
      <c r="U93" s="14">
        <v>7</v>
      </c>
      <c r="V93" s="14">
        <v>6</v>
      </c>
      <c r="W93" s="14">
        <v>6</v>
      </c>
      <c r="X93" s="14">
        <v>315</v>
      </c>
      <c r="Y93" s="14">
        <v>315</v>
      </c>
      <c r="Z93" s="14">
        <v>315</v>
      </c>
      <c r="AA93" s="14">
        <v>315</v>
      </c>
      <c r="AB93" s="14">
        <v>315</v>
      </c>
      <c r="AC93" s="14">
        <v>315</v>
      </c>
      <c r="AD93" s="14">
        <v>315</v>
      </c>
      <c r="AE93" s="14">
        <v>315</v>
      </c>
      <c r="AF93" s="14">
        <v>41</v>
      </c>
      <c r="AG93" s="14">
        <v>41</v>
      </c>
      <c r="AH93" s="14">
        <v>41</v>
      </c>
      <c r="AI93" s="14">
        <v>41</v>
      </c>
      <c r="AJ93" s="14">
        <v>41</v>
      </c>
      <c r="AK93" s="14">
        <v>41</v>
      </c>
      <c r="AL93" s="14">
        <v>40</v>
      </c>
      <c r="AM93" s="14">
        <v>40</v>
      </c>
      <c r="AN93" s="14">
        <v>4</v>
      </c>
      <c r="AO93" s="14">
        <v>5</v>
      </c>
      <c r="AP93" s="14">
        <v>5</v>
      </c>
      <c r="AQ93" s="14">
        <v>5</v>
      </c>
      <c r="AR93" s="14">
        <v>5</v>
      </c>
      <c r="AS93" s="14">
        <v>0</v>
      </c>
      <c r="AT93" s="14">
        <v>0</v>
      </c>
      <c r="AU93" s="14">
        <v>0</v>
      </c>
      <c r="AV93" s="14">
        <v>0</v>
      </c>
      <c r="AW93" s="14">
        <v>3</v>
      </c>
      <c r="AX93" s="14">
        <v>3</v>
      </c>
      <c r="AY93" s="14">
        <v>0</v>
      </c>
      <c r="AZ93" s="14">
        <v>0</v>
      </c>
      <c r="BA93" s="14">
        <v>15</v>
      </c>
      <c r="BF93" s="14">
        <f>ROUND((INDEX(新战舰养成!S$6:S$18,通天塔!$J93+1)+INDEX(新战舰养成!D$6:D$18,通天塔!$J93+1)*(通天塔!$G93-1))*INDEX(战舰突破!$D$6:$D$18,通天塔!$M93+1),0)</f>
        <v>79356</v>
      </c>
      <c r="BG93" s="14">
        <f>ROUND((INDEX(新战舰养成!T$6:T$18,通天塔!$J93+1)+INDEX(新战舰养成!E$6:E$18,通天塔!$J93+1)*(通天塔!$G93-1))*INDEX(战舰突破!$D$6:$D$18,通天塔!$M93+1),0)</f>
        <v>634758</v>
      </c>
      <c r="BH93" s="14">
        <f>ROUND((INDEX(新战舰养成!U$6:U$18,通天塔!$J93+1)+INDEX(新战舰养成!F$6:F$18,通天塔!$J93+1)*(通天塔!$G93-1))*INDEX(战舰突破!$D$6:$D$18,通天塔!$M93+1),0)</f>
        <v>39792</v>
      </c>
      <c r="BI93" s="14">
        <f>ROUND((INDEX(新战舰养成!V$6:V$18,通天塔!$J93+1)+INDEX(新战舰养成!G$6:G$18,通天塔!$J93+1)*(通天塔!$G93-1))*INDEX(战舰突破!$D$6:$D$18,通天塔!$M93+1),0)</f>
        <v>435</v>
      </c>
      <c r="BJ93" s="14">
        <f>ROUND((INDEX(新战舰养成!W$6:W$18,通天塔!$J93+1)+INDEX(新战舰养成!H$6:H$18,通天塔!$J93+1)*(通天塔!$G93-1))*INDEX(战舰突破!$D$6:$D$18,通天塔!$M93+1),0)</f>
        <v>6</v>
      </c>
      <c r="BL93" s="14">
        <f>IF($H93&gt;0,ROUND((INDEX(新战舰养成!X$6:X$18,通天塔!$K93+1)+INDEX(新战舰养成!I$6:I$18,通天塔!$K93+1)*(通天塔!$H93-1))*INDEX(战舰突破!$D$6:$D$18,通天塔!$N93+1),0),0)</f>
        <v>47993</v>
      </c>
      <c r="BM93" s="14">
        <f>IF($H93&gt;0,ROUND((INDEX(新战舰养成!Y$6:Y$18,通天塔!$K93+1)+INDEX(新战舰养成!J$6:J$18,通天塔!$K93+1)*(通天塔!$H93-1))*INDEX(战舰突破!$D$6:$D$18,通天塔!$N93+1),0),0)</f>
        <v>0</v>
      </c>
      <c r="BN93" s="14">
        <f>IF($H93&gt;0,ROUND((INDEX(新战舰养成!Z$6:Z$18,通天塔!$K93+1)+INDEX(新战舰养成!K$6:K$18,通天塔!$K93+1)*(通天塔!$H93-1))*INDEX(战舰突破!$D$6:$D$18,通天塔!$N93+1),0),0)</f>
        <v>0</v>
      </c>
      <c r="BO93" s="14">
        <f>IF($H93&gt;0,ROUND((INDEX(新战舰养成!AA$6:AA$18,通天塔!$K93+1)+INDEX(新战舰养成!L$6:L$18,通天塔!$K93+1)*(通天塔!$H93-1))*INDEX(战舰突破!$D$6:$D$18,通天塔!$N93+1),0),0)</f>
        <v>476294</v>
      </c>
      <c r="BP93" s="14">
        <f>IF($H93&gt;0,ROUND((INDEX(新战舰养成!AB$6:AB$18,通天塔!$K93+1)+INDEX(新战舰养成!M$6:M$18,通天塔!$K93+1)*(通天塔!$H93-1))*INDEX(战舰突破!$D$6:$D$18,通天塔!$N93+1),0),0)</f>
        <v>9430</v>
      </c>
      <c r="BR93" s="14">
        <f>IF($I93&gt;0,ROUND((INDEX(新战舰养成!AC$6:AC$18,通天塔!$L93+1)+INDEX(新战舰养成!I$6:I$18,通天塔!$L93+1)*(通天塔!$I93-1))*INDEX(战舰突破!$D$6:$D$18,通天塔!$O93+1),0),0)</f>
        <v>48383</v>
      </c>
      <c r="BS93" s="14">
        <f>IF($I93&gt;0,ROUND((INDEX(新战舰养成!AD$6:AD$18,通天塔!$L93+1)+INDEX(新战舰养成!J$6:J$18,通天塔!$L93+1)*(通天塔!$I93-1))*INDEX(战舰突破!$D$6:$D$18,通天塔!$O93+1),0),0)</f>
        <v>0</v>
      </c>
      <c r="BT93" s="14">
        <f>IF($I93&gt;0,ROUND((INDEX(新战舰养成!AE$6:AE$18,通天塔!$L93+1)+INDEX(新战舰养成!K$6:K$18,通天塔!$L93+1)*(通天塔!$I93-1))*INDEX(战舰突破!$D$6:$D$18,通天塔!$O93+1),0),0)</f>
        <v>0</v>
      </c>
      <c r="BU93" s="14">
        <f>IF($I93&gt;0,ROUND((INDEX(新战舰养成!AF$6:AF$18,通天塔!$L93+1)+INDEX(新战舰养成!L$6:L$18,通天塔!$L93+1)*(通天塔!$I93-1))*INDEX(战舰突破!$D$6:$D$18,通天塔!$O93+1),0),0)</f>
        <v>340327</v>
      </c>
      <c r="BV93" s="14">
        <f>IF($I93&gt;0,ROUND((INDEX(新战舰养成!AG$6:AG$18,通天塔!$L93+1)+INDEX(新战舰养成!M$6:M$18,通天塔!$L93+1)*(通天塔!$I93-1))*INDEX(战舰突破!$D$6:$D$18,通天塔!$O93+1),0),0)</f>
        <v>12438</v>
      </c>
      <c r="BY93" s="14">
        <f>(INDEX(装备数值!$C$13:$G$116,通天塔!$P93*8+1,BY$2)+INDEX(装备数值!$C$13:$G$116,通天塔!$Q93*8+2,BY$2)+INDEX(装备数值!$C$13:$G$116,通天塔!$S93*8+3,BY$2)+INDEX(装备数值!$C$13:$G$116,通天塔!$R93*8+4,BY$2)+INDEX(装备数值!$C$13:$G$116,通天塔!$T93*8+5,BY$2)+INDEX(装备数值!$C$13:$G$116,通天塔!$U93*8+6,BY$2)+INDEX(装备数值!$C$13:$G$116,通天塔!$V93*8+7,BY$2)+INDEX(装备数值!$C$13:$G$116,通天塔!$W93*8+8,BY$2))</f>
        <v>18000</v>
      </c>
      <c r="BZ93" s="14">
        <f>(INDEX(装备数值!$C$13:$G$116,通天塔!$P93*8+1,BZ$2)+INDEX(装备数值!$C$13:$G$116,通天塔!$Q93*8+2,BZ$2)+INDEX(装备数值!$C$13:$G$116,通天塔!$S93*8+3,BZ$2)+INDEX(装备数值!$C$13:$G$116,通天塔!$R93*8+4,BZ$2)+INDEX(装备数值!$C$13:$G$116,通天塔!$T93*8+5,BZ$2)+INDEX(装备数值!$C$13:$G$116,通天塔!$U93*8+6,BZ$2)+INDEX(装备数值!$C$13:$G$116,通天塔!$V93*8+7,BZ$2)+INDEX(装备数值!$C$13:$G$116,通天塔!$W93*8+8,BZ$2))</f>
        <v>225000</v>
      </c>
      <c r="CA93" s="14">
        <f>(INDEX(装备数值!$C$13:$G$116,通天塔!$P93*8+1,CA$2)+INDEX(装备数值!$C$13:$G$116,通天塔!$Q93*8+2,CA$2)+INDEX(装备数值!$C$13:$G$116,通天塔!$S93*8+3,CA$2)+INDEX(装备数值!$C$13:$G$116,通天塔!$R93*8+4,CA$2)+INDEX(装备数值!$C$13:$G$116,通天塔!$T93*8+5,CA$2)+INDEX(装备数值!$C$13:$G$116,通天塔!$U93*8+6,CA$2)+INDEX(装备数值!$C$13:$G$116,通天塔!$V93*8+7,CA$2)+INDEX(装备数值!$C$13:$G$116,通天塔!$W93*8+8,CA$2))</f>
        <v>13500</v>
      </c>
      <c r="CB93" s="14">
        <f>(INDEX(装备数值!$C$13:$G$116,通天塔!$P93*8+1,CB$2)+INDEX(装备数值!$C$13:$G$116,通天塔!$Q93*8+2,CB$2)+INDEX(装备数值!$C$13:$G$116,通天塔!$S93*8+3,CB$2)+INDEX(装备数值!$C$13:$G$116,通天塔!$R93*8+4,CB$2)+INDEX(装备数值!$C$13:$G$116,通天塔!$T93*8+5,CB$2)+INDEX(装备数值!$C$13:$G$116,通天塔!$U93*8+6,CB$2)+INDEX(装备数值!$C$13:$G$116,通天塔!$V93*8+7,CB$2)+INDEX(装备数值!$C$13:$G$116,通天塔!$W93*8+8,CB$2))</f>
        <v>330000</v>
      </c>
      <c r="CC93" s="14">
        <f>(INDEX(装备数值!$C$13:$G$116,通天塔!$P93*8+1,CC$2)+INDEX(装备数值!$C$13:$G$116,通天塔!$Q93*8+2,CC$2)+INDEX(装备数值!$C$13:$G$116,通天塔!$S93*8+3,CC$2)+INDEX(装备数值!$C$13:$G$116,通天塔!$R93*8+4,CC$2)+INDEX(装备数值!$C$13:$G$116,通天塔!$T93*8+5,CC$2)+INDEX(装备数值!$C$13:$G$116,通天塔!$U93*8+6,CC$2)+INDEX(装备数值!$C$13:$G$116,通天塔!$V93*8+7,CC$2)+INDEX(装备数值!$C$13:$G$116,通天塔!$W93*8+8,CC$2))</f>
        <v>5300</v>
      </c>
      <c r="CF93" s="14">
        <f>INDEX(装备数值!$I$13:$M$116,通天塔!$P93*8+1,CF$2)*$X93+INDEX(装备数值!$I$13:$M$116,通天塔!$Q93*8+2,CF$2)*$Y93+INDEX(装备数值!$I$13:$M$116,通天塔!$S93*8+3,CF$2)*$Z93+INDEX(装备数值!$I$13:$M$116,通天塔!$R93*8+4,CF$2)*$AA93+INDEX(装备数值!$I$13:$M$116,通天塔!$T93*8+5,CF$2)*$AB93+INDEX(装备数值!$I$13:$M$116,通天塔!$U93*8+6,CF$2)*$AC93+INDEX(装备数值!$I$13:$M$116,通天塔!$V93*8+7,CF$2)*$AD93+INDEX(装备数值!$I$13:$M$116,通天塔!$W93*8+8,CF$2)*$AE93</f>
        <v>56700</v>
      </c>
      <c r="CG93" s="14">
        <f>INDEX(装备数值!$I$13:$M$116,通天塔!$P93*8+1,CG$2)*$X93+INDEX(装备数值!$I$13:$M$116,通天塔!$Q93*8+2,CG$2)*$Y93+INDEX(装备数值!$I$13:$M$116,通天塔!$S93*8+3,CG$2)*$Z93+INDEX(装备数值!$I$13:$M$116,通天塔!$R93*8+4,CG$2)*$AA93+INDEX(装备数值!$I$13:$M$116,通天塔!$T93*8+5,CG$2)*$AB93+INDEX(装备数值!$I$13:$M$116,通天塔!$U93*8+6,CG$2)*$AC93+INDEX(装备数值!$I$13:$M$116,通天塔!$V93*8+7,CG$2)*$AD93+INDEX(装备数值!$I$13:$M$116,通天塔!$W93*8+8,CG$2)*$AE93</f>
        <v>500850</v>
      </c>
      <c r="CH93" s="14">
        <f>INDEX(装备数值!$I$13:$M$116,通天塔!$P93*8+1,CH$2)*$X93+INDEX(装备数值!$I$13:$M$116,通天塔!$Q93*8+2,CH$2)*$Y93+INDEX(装备数值!$I$13:$M$116,通天塔!$S93*8+3,CH$2)*$Z93+INDEX(装备数值!$I$13:$M$116,通天塔!$R93*8+4,CH$2)*$AA93+INDEX(装备数值!$I$13:$M$116,通天塔!$T93*8+5,CH$2)*$AB93+INDEX(装备数值!$I$13:$M$116,通天塔!$U93*8+6,CH$2)*$AC93+INDEX(装备数值!$I$13:$M$116,通天塔!$V93*8+7,CH$2)*$AD93+INDEX(装备数值!$I$13:$M$116,通天塔!$W93*8+8,CH$2)*$AE93</f>
        <v>32130</v>
      </c>
      <c r="CI93" s="14">
        <f>INDEX(装备数值!$I$13:$M$116,通天塔!$P93*8+1,CI$2)*$X93+INDEX(装备数值!$I$13:$M$116,通天塔!$Q93*8+2,CI$2)*$Y93+INDEX(装备数值!$I$13:$M$116,通天塔!$S93*8+3,CI$2)*$Z93+INDEX(装备数值!$I$13:$M$116,通天塔!$R93*8+4,CI$2)*$AA93+INDEX(装备数值!$I$13:$M$116,通天塔!$T93*8+5,CI$2)*$AB93+INDEX(装备数值!$I$13:$M$116,通天塔!$U93*8+6,CI$2)*$AC93+INDEX(装备数值!$I$13:$M$116,通天塔!$V93*8+7,CI$2)*$AD93+INDEX(装备数值!$I$13:$M$116,通天塔!$W93*8+8,CI$2)*$AE93</f>
        <v>693000</v>
      </c>
      <c r="CJ93" s="14">
        <f>INDEX(装备数值!$I$13:$M$116,通天塔!$P93*8+1,CJ$2)*$X93+INDEX(装备数值!$I$13:$M$116,通天塔!$Q93*8+2,CJ$2)*$Y93+INDEX(装备数值!$I$13:$M$116,通天塔!$S93*8+3,CJ$2)*$Z93+INDEX(装备数值!$I$13:$M$116,通天塔!$R93*8+4,CJ$2)*$AA93+INDEX(装备数值!$I$13:$M$116,通天塔!$T93*8+5,CJ$2)*$AB93+INDEX(装备数值!$I$13:$M$116,通天塔!$U93*8+6,CJ$2)*$AC93+INDEX(装备数值!$I$13:$M$116,通天塔!$V93*8+7,CJ$2)*$AD93+INDEX(装备数值!$I$13:$M$116,通天塔!$W93*8+8,CJ$2)*$AE93</f>
        <v>12600</v>
      </c>
      <c r="CM93" s="14">
        <f>INDEX(装备数值!$X$13:$AH$116,$P93*8+1,CM$2)*$AF93+INDEX(装备数值!$X$13:$AH$116,$Q93*8+2,CM$2)*$AG93+INDEX(装备数值!$X$13:$AH$116,$S93*8+3,CM$2)*$AH93+INDEX(装备数值!$X$13:$AH$116,$R93*8+4,CM$2)*$AI93+INDEX(装备数值!$X$13:$AH$116,$T93*8+5,CM$2)*$AJ93+INDEX(装备数值!$X$13:$AH$116,$U93*8+6,CM$2)*$AK93+INDEX(装备数值!$X$13:$AH$116,$V93*8+7,CM$2)*$AL93+INDEX(装备数值!$X$13:$AH$116,$W93*8+8,CM$2)*$AM93</f>
        <v>20000</v>
      </c>
      <c r="CN93" s="14">
        <f>INDEX(装备数值!$X$13:$AH$116,$P93*8+1,CN$2)*$AF93+INDEX(装备数值!$X$13:$AH$116,$Q93*8+2,CN$2)*$AG93+INDEX(装备数值!$X$13:$AH$116,$S93*8+3,CN$2)*$AH93+INDEX(装备数值!$X$13:$AH$116,$R93*8+4,CN$2)*$AI93+INDEX(装备数值!$X$13:$AH$116,$T93*8+5,CN$2)*$AJ93+INDEX(装备数值!$X$13:$AH$116,$U93*8+6,CN$2)*$AK93+INDEX(装备数值!$X$13:$AH$116,$V93*8+7,CN$2)*$AL93+INDEX(装备数值!$X$13:$AH$116,$W93*8+8,CN$2)*$AM93</f>
        <v>167250</v>
      </c>
      <c r="CO93" s="14">
        <f>INDEX(装备数值!$X$13:$AH$116,$P93*8+1,CO$2)*$AF93+INDEX(装备数值!$X$13:$AH$116,$Q93*8+2,CO$2)*$AG93+INDEX(装备数值!$X$13:$AH$116,$S93*8+3,CO$2)*$AH93+INDEX(装备数值!$X$13:$AH$116,$R93*8+4,CO$2)*$AI93+INDEX(装备数值!$X$13:$AH$116,$T93*8+5,CO$2)*$AJ93+INDEX(装备数值!$X$13:$AH$116,$U93*8+6,CO$2)*$AK93+INDEX(装备数值!$X$13:$AH$116,$V93*8+7,CO$2)*$AL93+INDEX(装备数值!$X$13:$AH$116,$W93*8+8,CO$2)*$AM93</f>
        <v>12300</v>
      </c>
      <c r="CP93" s="14">
        <f>INDEX(装备数值!$X$13:$AH$116,$P93*8+1,CP$2)*$AF93+INDEX(装备数值!$X$13:$AH$116,$Q93*8+2,CP$2)*$AG93+INDEX(装备数值!$X$13:$AH$116,$S93*8+3,CP$2)*$AH93+INDEX(装备数值!$X$13:$AH$116,$R93*8+4,CP$2)*$AI93+INDEX(装备数值!$X$13:$AH$116,$T93*8+5,CP$2)*$AJ93+INDEX(装备数值!$X$13:$AH$116,$U93*8+6,CP$2)*$AK93+INDEX(装备数值!$X$13:$AH$116,$V93*8+7,CP$2)*$AL93+INDEX(装备数值!$X$13:$AH$116,$W93*8+8,CP$2)*$AM93</f>
        <v>202500</v>
      </c>
      <c r="CQ93" s="14">
        <f>INDEX(装备数值!$X$13:$AH$116,$P93*8+1,CQ$2)*$AF93+INDEX(装备数值!$X$13:$AH$116,$Q93*8+2,CQ$2)*$AG93+INDEX(装备数值!$X$13:$AH$116,$S93*8+3,CQ$2)*$AH93+INDEX(装备数值!$X$13:$AH$116,$R93*8+4,CQ$2)*$AI93+INDEX(装备数值!$X$13:$AH$116,$T93*8+5,CQ$2)*$AJ93+INDEX(装备数值!$X$13:$AH$116,$U93*8+6,CQ$2)*$AK93+INDEX(装备数值!$X$13:$AH$116,$V93*8+7,CQ$2)*$AL93+INDEX(装备数值!$X$13:$AH$116,$W93*8+8,CQ$2)*$AM93</f>
        <v>4920</v>
      </c>
      <c r="CR93" s="14">
        <f>INDEX(装备数值!$X$13:$AH$116,$P93*8+1,CR$2)*$AF93+INDEX(装备数值!$X$13:$AH$116,$Q93*8+2,CR$2)*$AG93+INDEX(装备数值!$X$13:$AH$116,$S93*8+3,CR$2)*$AH93+INDEX(装备数值!$X$13:$AH$116,$R93*8+4,CR$2)*$AI93+INDEX(装备数值!$X$13:$AH$116,$T93*8+5,CR$2)*$AJ93+INDEX(装备数值!$X$13:$AH$116,$U93*8+6,CR$2)*$AK93+INDEX(装备数值!$X$13:$AH$116,$V93*8+7,CR$2)*$AL93+INDEX(装备数值!$X$13:$AH$116,$W93*8+8,CR$2)*$AM93</f>
        <v>17425</v>
      </c>
      <c r="CS93" s="14">
        <f>INDEX(装备数值!$X$13:$AH$116,$P93*8+1,CS$2)*$AF93+INDEX(装备数值!$X$13:$AH$116,$Q93*8+2,CS$2)*$AG93+INDEX(装备数值!$X$13:$AH$116,$S93*8+3,CS$2)*$AH93+INDEX(装备数值!$X$13:$AH$116,$R93*8+4,CS$2)*$AI93+INDEX(装备数值!$X$13:$AH$116,$T93*8+5,CS$2)*$AJ93+INDEX(装备数值!$X$13:$AH$116,$U93*8+6,CS$2)*$AK93+INDEX(装备数值!$X$13:$AH$116,$V93*8+7,CS$2)*$AL93+INDEX(装备数值!$X$13:$AH$116,$W93*8+8,CS$2)*$AM93</f>
        <v>18450</v>
      </c>
      <c r="CT93" s="14">
        <f>INDEX(装备数值!$X$13:$AH$116,$P93*8+1,CT$2)*$AF93+INDEX(装备数值!$X$13:$AH$116,$Q93*8+2,CT$2)*$AG93+INDEX(装备数值!$X$13:$AH$116,$S93*8+3,CT$2)*$AH93+INDEX(装备数值!$X$13:$AH$116,$R93*8+4,CT$2)*$AI93+INDEX(装备数值!$X$13:$AH$116,$T93*8+5,CT$2)*$AJ93+INDEX(装备数值!$X$13:$AH$116,$U93*8+6,CT$2)*$AK93+INDEX(装备数值!$X$13:$AH$116,$V93*8+7,CT$2)*$AL93+INDEX(装备数值!$X$13:$AH$116,$W93*8+8,CT$2)*$AM93</f>
        <v>17425</v>
      </c>
      <c r="CU93" s="14">
        <f>INDEX(装备数值!$X$13:$AH$116,$P93*8+1,CU$2)*$AF93+INDEX(装备数值!$X$13:$AH$116,$Q93*8+2,CU$2)*$AG93+INDEX(装备数值!$X$13:$AH$116,$S93*8+3,CU$2)*$AH93+INDEX(装备数值!$X$13:$AH$116,$R93*8+4,CU$2)*$AI93+INDEX(装备数值!$X$13:$AH$116,$T93*8+5,CU$2)*$AJ93+INDEX(装备数值!$X$13:$AH$116,$U93*8+6,CU$2)*$AK93+INDEX(装备数值!$X$13:$AH$116,$V93*8+7,CU$2)*$AL93+INDEX(装备数值!$X$13:$AH$116,$W93*8+8,CU$2)*$AM93</f>
        <v>18450</v>
      </c>
      <c r="CV93" s="14">
        <f>INDEX(装备数值!$X$13:$AH$116,$P93*8+1,CV$2)*$AF93+INDEX(装备数值!$X$13:$AH$116,$Q93*8+2,CV$2)*$AG93+INDEX(装备数值!$X$13:$AH$116,$S93*8+3,CV$2)*$AH93+INDEX(装备数值!$X$13:$AH$116,$R93*8+4,CV$2)*$AI93+INDEX(装备数值!$X$13:$AH$116,$T93*8+5,CV$2)*$AJ93+INDEX(装备数值!$X$13:$AH$116,$U93*8+6,CV$2)*$AK93+INDEX(装备数值!$X$13:$AH$116,$V93*8+7,CV$2)*$AL93+INDEX(装备数值!$X$13:$AH$116,$W93*8+8,CV$2)*$AM93</f>
        <v>40</v>
      </c>
      <c r="CW93" s="14">
        <f>INDEX(装备数值!$X$13:$AH$116,$P93*8+1,CW$2)*$AF93+INDEX(装备数值!$X$13:$AH$116,$Q93*8+2,CW$2)*$AG93+INDEX(装备数值!$X$13:$AH$116,$S93*8+3,CW$2)*$AH93+INDEX(装备数值!$X$13:$AH$116,$R93*8+4,CW$2)*$AI93+INDEX(装备数值!$X$13:$AH$116,$T93*8+5,CW$2)*$AJ93+INDEX(装备数值!$X$13:$AH$116,$U93*8+6,CW$2)*$AK93+INDEX(装备数值!$X$13:$AH$116,$V93*8+7,CW$2)*$AL93+INDEX(装备数值!$X$13:$AH$116,$W93*8+8,CW$2)*$AM93</f>
        <v>40</v>
      </c>
      <c r="CY93" s="14">
        <f>INDEX(装备数值!$AN$17:$AN$117,MATCH(MIN($X93:$AE93),装备数值!$AO$17:$AO$117,1))</f>
        <v>31</v>
      </c>
      <c r="CZ93" s="14">
        <f>IF(COUNTIF($P93:$W93,"&gt;"&amp;0)=8,INDEX(装备数值!AR$17:AR$117,$CY93+1),0)</f>
        <v>9238</v>
      </c>
      <c r="DA93" s="14">
        <f>IF(COUNTIF($P93:$W93,"&gt;"&amp;0)=8,INDEX(装备数值!AS$17:AS$117,$CY93+1),0)</f>
        <v>69750</v>
      </c>
      <c r="DB93" s="14">
        <f>IF(COUNTIF($P93:$W93,"&gt;"&amp;0)=8,INDEX(装备数值!AT$17:AT$117,$CY93+1),0)</f>
        <v>4588</v>
      </c>
      <c r="DC93" s="14">
        <f>IF(COUNTIF($P93:$W93,"&gt;"&amp;0)=8,INDEX(装备数值!AU$17:AU$117,$CY93+1),0)</f>
        <v>93000</v>
      </c>
      <c r="DD93" s="14">
        <f>IF(COUNTIF($P93:$W93,"&gt;"&amp;0)=8,INDEX(装备数值!AV$17:AV$117,$CY93+1),0)</f>
        <v>1860</v>
      </c>
      <c r="DF93" s="14">
        <f>INDEX(装备数值!$AY$17:$AY$77,MATCH(MIN($AF93:$AM93),装备数值!$AZ$17:$AZ$77,1))</f>
        <v>20</v>
      </c>
      <c r="DG93" s="26">
        <f>INDEX(装备数值!BA$17:BA$77,通天塔!DF93+1)</f>
        <v>0.25</v>
      </c>
      <c r="DH93" s="26">
        <f>INDEX(装备数值!BA$17:BA$77,通天塔!DF93+1)</f>
        <v>0.25</v>
      </c>
      <c r="DJ93" s="14">
        <f t="shared" si="134"/>
        <v>30</v>
      </c>
      <c r="DK93" s="14">
        <f>VLOOKUP(DJ93,军阶与晶片数值!$W$6:$X$27,2)</f>
        <v>7</v>
      </c>
      <c r="DL93" s="14">
        <f>INDEX(军阶与晶片数值!Y$6:Y$27,$DK93+1)</f>
        <v>600</v>
      </c>
      <c r="DM93" s="14">
        <f>INDEX(军阶与晶片数值!Z$6:Z$27,$DK93+1)</f>
        <v>600</v>
      </c>
      <c r="DN93" s="14">
        <f>INDEX(军阶与晶片数值!AA$6:AA$27,$DK93+1)</f>
        <v>600</v>
      </c>
      <c r="DO93" s="14">
        <f>INDEX(军阶与晶片数值!AB$6:AB$27,$DK93+1)</f>
        <v>600</v>
      </c>
      <c r="DP93" s="29">
        <f>INDEX(军阶与晶片数值!AC$6:AC$27,$DK93+1)</f>
        <v>40</v>
      </c>
      <c r="DQ93" s="29">
        <f>INDEX(军阶与晶片数值!AD$6:AD$27,$DK93+1)</f>
        <v>20</v>
      </c>
      <c r="DS93" s="26">
        <f>INDEX(军阶与晶片数值!I$6:I$16,AN93+1)</f>
        <v>0.15</v>
      </c>
      <c r="DT93" s="26">
        <f>INDEX(军阶与晶片数值!M$6:M$16,AO93+1)</f>
        <v>0.2</v>
      </c>
      <c r="DU93" s="26">
        <f>INDEX(军阶与晶片数值!J$6:J$16,AP93+1)</f>
        <v>0.2</v>
      </c>
      <c r="DV93" s="26">
        <f>INDEX(军阶与晶片数值!K$6:K$16,AQ93+1)</f>
        <v>0.4</v>
      </c>
      <c r="DW93" s="26">
        <f>INDEX(军阶与晶片数值!L$6:L$16,AR93+1)</f>
        <v>0.4</v>
      </c>
      <c r="DX93" s="28">
        <f>INDEX(军阶与晶片数值!N$6:N$16,AS93+1)</f>
        <v>0</v>
      </c>
      <c r="DY93" s="28">
        <f>INDEX(军阶与晶片数值!O$6:O$16,AT93+1)</f>
        <v>0</v>
      </c>
      <c r="DZ93" s="28">
        <f>INDEX(军阶与晶片数值!P$6:P$16,AU93+1)</f>
        <v>0</v>
      </c>
      <c r="EA93" s="28">
        <f>INDEX(军阶与晶片数值!Q$6:Q$16,AV93+1)</f>
        <v>0</v>
      </c>
      <c r="EB93" s="26">
        <f>INDEX(军阶与晶片数值!R$6:R$16,AW93+1)</f>
        <v>0.13</v>
      </c>
      <c r="EC93" s="26">
        <f>INDEX(军阶与晶片数值!S$6:S$16,AX93+1)</f>
        <v>0.13</v>
      </c>
      <c r="ED93" s="26">
        <f>INDEX(军阶与晶片数值!T$6:T$16,AY93+1)</f>
        <v>0</v>
      </c>
      <c r="EE93" s="26">
        <f>INDEX(军阶与晶片数值!U$6:U$16,AZ93+1)</f>
        <v>0</v>
      </c>
      <c r="EG93" s="26">
        <f>INDEX(军阶与晶片数值!$C$6:$C$36,通天塔!$BA93+1)</f>
        <v>0.75</v>
      </c>
      <c r="EH93" s="26">
        <f>INDEX(军阶与晶片数值!$C$6:$C$36,通天塔!$BA93+1)</f>
        <v>0.75</v>
      </c>
      <c r="EI93" s="26">
        <f>INDEX(军阶与晶片数值!$C$6:$C$36,通天塔!$BA93+1)</f>
        <v>0.75</v>
      </c>
      <c r="EJ93" s="26">
        <f>INDEX(军阶与晶片数值!$C$6:$C$36,通天塔!$BA93+1)</f>
        <v>0.75</v>
      </c>
      <c r="EK93" s="26">
        <f>INDEX(军阶与晶片数值!$C$6:$C$36,通天塔!$BA93+1)</f>
        <v>0.75</v>
      </c>
      <c r="EM93" s="14">
        <f>INDEX(战舰突破!$H$6:$H$18,通天塔!$J93+1)+INDEX(战舰突破!$H$23:$H$35,通天塔!$K93+1)+INDEX(战舰突破!$H$40:$H$52,通天塔!$L93+1)</f>
        <v>200</v>
      </c>
      <c r="EN93" s="14">
        <f>INDEX(战舰突破!$I$6:$I$18,通天塔!$J93+1)+INDEX(战舰突破!$I$23:$I$35,通天塔!$K93+1)+INDEX(战舰突破!$I$40:$I$52,通天塔!$L93+1)</f>
        <v>200</v>
      </c>
      <c r="EO93" s="14">
        <f>INDEX(战舰突破!$J$6:$J$18,通天塔!$J93+1)+INDEX(战舰突破!$J$23:$J$35,通天塔!$K93+1)+INDEX(战舰突破!$J$40:$J$52,通天塔!$L93+1)</f>
        <v>0</v>
      </c>
      <c r="EP93" s="14">
        <f>INDEX(战舰突破!$K$6:$K$18,通天塔!$J93+1)+INDEX(战舰突破!$K$23:$K$35,通天塔!$K93+1)+INDEX(战舰突破!$K$40:$K$52,通天塔!$L93+1)</f>
        <v>0</v>
      </c>
      <c r="EQ93" s="14">
        <f>INDEX(战舰突破!$L$6:$L$18,通天塔!$J93+1)+INDEX(战舰突破!$L$23:$L$35,通天塔!$K93+1)+INDEX(战舰突破!$L$40:$L$52,通天塔!$L93+1)</f>
        <v>200</v>
      </c>
      <c r="ER93" s="18">
        <f>INDEX(战舰突破!$N$6:$N$18,通天塔!$J93+1)+INDEX(战舰突破!$N$23:$N$35,通天塔!$K93+1)+INDEX(战舰突破!$N$40:$N$52,通天塔!$L93+1)</f>
        <v>0</v>
      </c>
      <c r="ES93" s="18">
        <f>INDEX(战舰突破!$O$6:$O$18,通天塔!$J93+1)+INDEX(战舰突破!$O$23:$O$35,通天塔!$K93+1)+INDEX(战舰突破!$O$40:$O$52,通天塔!$L93+1)</f>
        <v>0.6</v>
      </c>
      <c r="ET93" s="18">
        <f>INDEX(战舰突破!$P$6:$P$18,通天塔!$J93+1)+INDEX(战舰突破!$P$23:$P$35,通天塔!$K93+1)+INDEX(战舰突破!$P$40:$P$52,通天塔!$L93+1)</f>
        <v>0</v>
      </c>
      <c r="EU93" s="18">
        <f>INDEX(战舰突破!$Q$6:$Q$18,通天塔!$J93+1)+INDEX(战舰突破!$Q$23:$Q$35,通天塔!$K93+1)+INDEX(战舰突破!$Q$40:$Q$52,通天塔!$L93+1)</f>
        <v>0.3</v>
      </c>
      <c r="EV93" s="18">
        <f>INDEX(战舰突破!$R$6:$R$18,通天塔!$J93+1)+INDEX(战舰突破!$R$23:$R$35,通天塔!$K93+1)+INDEX(战舰突破!$R$40:$R$52,通天塔!$L93+1)</f>
        <v>0</v>
      </c>
      <c r="EW93" s="18">
        <f>INDEX(战舰突破!$M$6:$M$18,通天塔!$J93+1)+INDEX(战舰突破!$M$23:$M$35,通天塔!$K93+1)+INDEX(战舰突破!$M$40:$M$52,通天塔!$L93+1)</f>
        <v>0.2</v>
      </c>
      <c r="EX93" s="22">
        <f>INDEX(战舰突破!$W$6:$W$18,通天塔!$J93+1)+INDEX(战舰突破!$W$23:$W$35,通天塔!$K93+1)+INDEX(战舰突破!$W$40:$W$52,通天塔!$L93+1)</f>
        <v>0.5</v>
      </c>
      <c r="FA93" s="14">
        <f>INDEX(战舰突破!$S$6:$S$18,通天塔!$J93+1)</f>
        <v>0</v>
      </c>
      <c r="FB93" s="14">
        <f>INDEX(战舰突破!$T$6:$T$18,通天塔!$J93+1)</f>
        <v>0.5</v>
      </c>
      <c r="FC93" s="14">
        <f>INDEX(战舰突破!$U$6:$U$18,通天塔!$J93+1)</f>
        <v>0.1</v>
      </c>
      <c r="FD93" s="14">
        <f>INDEX(战舰突破!$V$6:$V$18,通天塔!$J93+1)</f>
        <v>1</v>
      </c>
      <c r="FE93" s="14">
        <f>INDEX(战舰突破!$X$6:$X$18,通天塔!$J93+1)</f>
        <v>8</v>
      </c>
      <c r="FG93" s="14">
        <f>INDEX(战舰突破!$S$23:$S$35,通天塔!$J93+1)</f>
        <v>0.6</v>
      </c>
      <c r="FH93" s="14">
        <f>INDEX(战舰突破!$T$23:$T$35,通天塔!$J93+1)</f>
        <v>0.25</v>
      </c>
      <c r="FI93" s="14">
        <f>INDEX(战舰突破!$U$23:$U$35,通天塔!$J93+1)</f>
        <v>0.1</v>
      </c>
      <c r="FJ93" s="14">
        <f>INDEX(战舰突破!$V$23:$V$35,通天塔!$J93+1)</f>
        <v>1</v>
      </c>
      <c r="FK93" s="14">
        <f>INDEX(战舰突破!$X$23:$X$35,通天塔!$J93+1)</f>
        <v>120</v>
      </c>
      <c r="FM93" s="14">
        <f>INDEX(战舰突破!$S$40:$S$52,通天塔!$J93+1)</f>
        <v>0.6</v>
      </c>
      <c r="FN93" s="14">
        <f>INDEX(战舰突破!$T$40:$T$52,通天塔!$J93+1)</f>
        <v>0.25</v>
      </c>
      <c r="FO93" s="14">
        <f>INDEX(战舰突破!$U$40:$U$52,通天塔!$J93+1)</f>
        <v>0.1</v>
      </c>
      <c r="FP93" s="14">
        <f>INDEX(战舰突破!$V$40:$V$52,通天塔!$J93+1)</f>
        <v>1</v>
      </c>
      <c r="FQ93" s="14">
        <f>INDEX(战舰突破!$X$40:$X$52,通天塔!$J93+1)</f>
        <v>200</v>
      </c>
      <c r="FT93" s="14">
        <f t="shared" si="135"/>
        <v>369281</v>
      </c>
      <c r="FU93" s="14">
        <f t="shared" si="136"/>
        <v>306163</v>
      </c>
      <c r="FV93" s="14">
        <f t="shared" si="137"/>
        <v>306948</v>
      </c>
      <c r="FW93" s="14">
        <f t="shared" si="138"/>
        <v>5367962</v>
      </c>
      <c r="FX93" s="14">
        <f t="shared" si="139"/>
        <v>215271</v>
      </c>
      <c r="FY93" s="14">
        <f t="shared" si="140"/>
        <v>5232112</v>
      </c>
      <c r="FZ93" s="14">
        <f t="shared" si="141"/>
        <v>114057</v>
      </c>
      <c r="GA93" s="28">
        <f t="shared" si="142"/>
        <v>18025</v>
      </c>
      <c r="GB93" s="28">
        <f t="shared" si="143"/>
        <v>19050</v>
      </c>
      <c r="GC93" s="28">
        <f t="shared" si="144"/>
        <v>18025</v>
      </c>
      <c r="GD93" s="28">
        <f t="shared" si="145"/>
        <v>19050</v>
      </c>
      <c r="GE93" s="28">
        <f t="shared" si="146"/>
        <v>1.4124999999999999</v>
      </c>
      <c r="GF93" s="28">
        <f t="shared" si="147"/>
        <v>1.4124999999999999</v>
      </c>
      <c r="GG93" s="28">
        <f t="shared" si="148"/>
        <v>0</v>
      </c>
      <c r="GH93" s="28">
        <f t="shared" si="149"/>
        <v>31.15</v>
      </c>
      <c r="GI93" s="14">
        <f t="shared" si="150"/>
        <v>1</v>
      </c>
      <c r="GJ93" s="14">
        <f t="shared" si="151"/>
        <v>1.6</v>
      </c>
      <c r="GK93" s="14">
        <f t="shared" si="152"/>
        <v>1.6</v>
      </c>
      <c r="GL93" s="18">
        <f t="shared" si="153"/>
        <v>1.7</v>
      </c>
      <c r="GM93" s="18">
        <f t="shared" si="154"/>
        <v>1.45</v>
      </c>
      <c r="GN93" s="18">
        <f t="shared" si="155"/>
        <v>1.45</v>
      </c>
      <c r="GO93" s="29">
        <f t="shared" si="156"/>
        <v>18175</v>
      </c>
      <c r="GP93" s="29">
        <f t="shared" si="156"/>
        <v>18475</v>
      </c>
      <c r="GQ93" s="29">
        <f t="shared" si="156"/>
        <v>18475</v>
      </c>
      <c r="GR93" s="26">
        <f t="shared" si="157"/>
        <v>0.1</v>
      </c>
      <c r="GS93" s="26">
        <f t="shared" si="158"/>
        <v>0.1</v>
      </c>
      <c r="GT93" s="26">
        <f t="shared" si="159"/>
        <v>0.1</v>
      </c>
      <c r="GU93" s="14">
        <f t="shared" si="160"/>
        <v>3</v>
      </c>
      <c r="GV93" s="14">
        <f t="shared" si="161"/>
        <v>3</v>
      </c>
      <c r="GW93" s="14">
        <f t="shared" si="162"/>
        <v>3</v>
      </c>
      <c r="GX93" s="14">
        <f t="shared" si="163"/>
        <v>8</v>
      </c>
      <c r="GY93" s="14">
        <f t="shared" si="164"/>
        <v>120</v>
      </c>
      <c r="GZ93" s="14">
        <f t="shared" si="165"/>
        <v>200</v>
      </c>
      <c r="HA93">
        <v>89</v>
      </c>
      <c r="HB93" s="14">
        <f t="shared" si="166"/>
        <v>52447146</v>
      </c>
      <c r="HD93" s="14">
        <f t="shared" si="167"/>
        <v>430542</v>
      </c>
      <c r="HE93" s="14">
        <f t="shared" si="168"/>
        <v>184610</v>
      </c>
      <c r="HF93" s="29">
        <f t="shared" si="169"/>
        <v>18288</v>
      </c>
      <c r="HG93" s="29">
        <f t="shared" si="170"/>
        <v>12986</v>
      </c>
      <c r="HH93" s="29">
        <f t="shared" si="171"/>
        <v>13256</v>
      </c>
      <c r="HI93" s="29">
        <f t="shared" si="172"/>
        <v>13090</v>
      </c>
      <c r="HJ93" s="14">
        <f t="shared" si="173"/>
        <v>1.4124999999999999</v>
      </c>
      <c r="HK93" s="14">
        <f t="shared" si="174"/>
        <v>1.4124999999999999</v>
      </c>
      <c r="HL93" s="14">
        <f t="shared" si="175"/>
        <v>98239</v>
      </c>
      <c r="HM93" s="14">
        <f t="shared" si="176"/>
        <v>174740</v>
      </c>
      <c r="HN93" s="26">
        <f t="shared" si="177"/>
        <v>0.35064469914040108</v>
      </c>
      <c r="HO93" s="26">
        <f t="shared" si="178"/>
        <v>0.7084684100569123</v>
      </c>
      <c r="HP93" s="29">
        <f t="shared" si="179"/>
        <v>40241</v>
      </c>
      <c r="HQ93" s="29">
        <f t="shared" si="180"/>
        <v>115343</v>
      </c>
      <c r="HR93" s="29">
        <f t="shared" si="181"/>
        <v>154653</v>
      </c>
      <c r="HS93" s="26">
        <f t="shared" si="182"/>
        <v>0.42745945764080473</v>
      </c>
      <c r="HT93" s="26">
        <f t="shared" si="183"/>
        <v>0.44007637440279923</v>
      </c>
      <c r="HU93" s="26">
        <f t="shared" si="184"/>
        <v>0.44007637440279923</v>
      </c>
      <c r="HV93" s="26">
        <f t="shared" si="185"/>
        <v>2.7459457640804708E-2</v>
      </c>
      <c r="HW93" s="29">
        <f t="shared" si="124"/>
        <v>1.8000000000000003</v>
      </c>
      <c r="HX93" s="29">
        <f t="shared" si="125"/>
        <v>2.9203741336383824</v>
      </c>
      <c r="HY93" s="29">
        <f t="shared" si="126"/>
        <v>2.9203741336383824</v>
      </c>
      <c r="HZ93" s="29">
        <f t="shared" si="127"/>
        <v>362169</v>
      </c>
      <c r="IA93" s="29">
        <f t="shared" si="128"/>
        <v>224563.14246416796</v>
      </c>
      <c r="IB93" s="29">
        <f t="shared" si="129"/>
        <v>225822.31044478837</v>
      </c>
      <c r="IC93" s="29">
        <f t="shared" si="130"/>
        <v>2153876</v>
      </c>
      <c r="ID93" s="14">
        <f t="shared" si="186"/>
        <v>812554.45</v>
      </c>
      <c r="IH93" s="14">
        <v>1</v>
      </c>
      <c r="II93" s="14">
        <v>1</v>
      </c>
      <c r="IJ93" s="14">
        <v>480</v>
      </c>
      <c r="IK93" s="14">
        <v>80</v>
      </c>
      <c r="IL93" s="14">
        <v>60</v>
      </c>
      <c r="IM93" s="23">
        <f t="shared" si="187"/>
        <v>145014608</v>
      </c>
      <c r="IN93" s="23">
        <f t="shared" si="201"/>
        <v>1</v>
      </c>
      <c r="IO93" s="23">
        <f t="shared" si="202"/>
        <v>145014.60999999999</v>
      </c>
      <c r="IP93" s="23">
        <f t="shared" si="203"/>
        <v>200189510</v>
      </c>
      <c r="IQ93" s="23">
        <f t="shared" si="188"/>
        <v>1</v>
      </c>
      <c r="IR93" s="23">
        <f t="shared" si="189"/>
        <v>200189.51</v>
      </c>
      <c r="IS93" s="14">
        <v>1</v>
      </c>
      <c r="IT93" s="14">
        <v>1</v>
      </c>
      <c r="IU93" s="14">
        <v>240</v>
      </c>
      <c r="IV93" s="14">
        <v>40</v>
      </c>
      <c r="IW93" s="14">
        <v>30</v>
      </c>
      <c r="IX93" s="23">
        <f>INT(($HP93*$GI93*IU93*$HW93+$HQ93*$GJ93*$HX93*IV93+$HR93*$GK93*$HY93*IW93)+$IC93*IS93+($HQ93*$GJ93*$HX93*IT93*5*6/1.5+$HR93*$GK93*$HY93*IT93*5*6/2))</f>
        <v>84393493</v>
      </c>
      <c r="IY93" s="23">
        <f t="shared" si="190"/>
        <v>1</v>
      </c>
      <c r="IZ93" s="23">
        <f t="shared" si="191"/>
        <v>84393.49</v>
      </c>
      <c r="JA93" s="23"/>
      <c r="JB93" s="23"/>
      <c r="JC93" s="23"/>
      <c r="JG93">
        <f t="shared" si="131"/>
        <v>1.7651227049041247</v>
      </c>
      <c r="JH93">
        <f t="shared" si="132"/>
        <v>2.4932358206770759</v>
      </c>
      <c r="JJ93" s="14">
        <v>10</v>
      </c>
      <c r="JK93" s="14">
        <v>2</v>
      </c>
      <c r="JL93" s="14">
        <v>1.5</v>
      </c>
      <c r="JM93" s="23">
        <f t="shared" si="205"/>
        <v>2886188</v>
      </c>
      <c r="JN93" s="23">
        <f t="shared" si="192"/>
        <v>1</v>
      </c>
      <c r="JO93" s="23">
        <f t="shared" si="193"/>
        <v>2886.19</v>
      </c>
      <c r="JP93" s="14">
        <v>30</v>
      </c>
      <c r="JQ93" s="14">
        <v>6</v>
      </c>
      <c r="JR93" s="14">
        <v>4</v>
      </c>
      <c r="JS93" s="23">
        <f t="shared" si="206"/>
        <v>8297248</v>
      </c>
      <c r="JT93" s="23">
        <f t="shared" si="194"/>
        <v>1</v>
      </c>
      <c r="JU93" s="23">
        <f t="shared" si="195"/>
        <v>8297.25</v>
      </c>
      <c r="JW93" s="23">
        <f t="shared" si="196"/>
        <v>11062997</v>
      </c>
      <c r="JX93" s="23">
        <f t="shared" si="197"/>
        <v>1</v>
      </c>
      <c r="JY93" s="23">
        <f t="shared" si="198"/>
        <v>11063</v>
      </c>
      <c r="JZ93" s="23">
        <f t="shared" si="204"/>
        <v>4329282</v>
      </c>
      <c r="KA93" s="23">
        <f t="shared" si="199"/>
        <v>1</v>
      </c>
      <c r="KB93" s="23">
        <f t="shared" si="200"/>
        <v>4329.28</v>
      </c>
    </row>
    <row r="94" spans="1:288" ht="16.5" x14ac:dyDescent="0.2">
      <c r="C94" s="14">
        <f t="shared" si="133"/>
        <v>1</v>
      </c>
      <c r="D94" s="14">
        <v>90</v>
      </c>
      <c r="E94" s="14" t="s">
        <v>706</v>
      </c>
      <c r="F94" s="14">
        <v>320</v>
      </c>
      <c r="G94" s="14">
        <v>320</v>
      </c>
      <c r="H94" s="14">
        <v>320</v>
      </c>
      <c r="I94" s="14">
        <v>320</v>
      </c>
      <c r="J94" s="14">
        <v>7</v>
      </c>
      <c r="K94" s="14">
        <v>7</v>
      </c>
      <c r="L94" s="14">
        <v>6</v>
      </c>
      <c r="M94" s="14">
        <v>4</v>
      </c>
      <c r="N94" s="14">
        <v>4</v>
      </c>
      <c r="O94" s="14">
        <v>4</v>
      </c>
      <c r="P94" s="14">
        <v>6</v>
      </c>
      <c r="Q94" s="14">
        <v>7</v>
      </c>
      <c r="R94" s="14">
        <v>7</v>
      </c>
      <c r="S94" s="14">
        <v>7</v>
      </c>
      <c r="T94" s="14">
        <v>7</v>
      </c>
      <c r="U94" s="14">
        <v>7</v>
      </c>
      <c r="V94" s="14">
        <v>7</v>
      </c>
      <c r="W94" s="14">
        <v>7</v>
      </c>
      <c r="X94" s="14">
        <v>320</v>
      </c>
      <c r="Y94" s="14">
        <v>320</v>
      </c>
      <c r="Z94" s="14">
        <v>320</v>
      </c>
      <c r="AA94" s="14">
        <v>320</v>
      </c>
      <c r="AB94" s="14">
        <v>320</v>
      </c>
      <c r="AC94" s="14">
        <v>320</v>
      </c>
      <c r="AD94" s="14">
        <v>320</v>
      </c>
      <c r="AE94" s="14">
        <v>320</v>
      </c>
      <c r="AF94" s="14">
        <v>41</v>
      </c>
      <c r="AG94" s="14">
        <v>42</v>
      </c>
      <c r="AH94" s="14">
        <v>42</v>
      </c>
      <c r="AI94" s="14">
        <v>42</v>
      </c>
      <c r="AJ94" s="14">
        <v>42</v>
      </c>
      <c r="AK94" s="14">
        <v>42</v>
      </c>
      <c r="AL94" s="14">
        <v>41</v>
      </c>
      <c r="AM94" s="14">
        <v>41</v>
      </c>
      <c r="AN94" s="14">
        <v>4</v>
      </c>
      <c r="AO94" s="14">
        <v>5</v>
      </c>
      <c r="AP94" s="14">
        <v>5</v>
      </c>
      <c r="AQ94" s="14">
        <v>5</v>
      </c>
      <c r="AR94" s="14">
        <v>5</v>
      </c>
      <c r="AS94" s="14">
        <v>0</v>
      </c>
      <c r="AT94" s="14">
        <v>0</v>
      </c>
      <c r="AU94" s="14">
        <v>0</v>
      </c>
      <c r="AV94" s="14">
        <v>0</v>
      </c>
      <c r="AW94" s="14">
        <v>3</v>
      </c>
      <c r="AX94" s="14">
        <v>3</v>
      </c>
      <c r="AY94" s="14">
        <v>0</v>
      </c>
      <c r="AZ94" s="14">
        <v>0</v>
      </c>
      <c r="BA94" s="14">
        <v>16</v>
      </c>
      <c r="BF94" s="14">
        <f>ROUND((INDEX(新战舰养成!S$6:S$18,通天塔!$J94+1)+INDEX(新战舰养成!D$6:D$18,通天塔!$J94+1)*(通天塔!$G94-1))*INDEX(战舰突破!$D$6:$D$18,通天塔!$M94+1),0)</f>
        <v>79791</v>
      </c>
      <c r="BG94" s="14">
        <f>ROUND((INDEX(新战舰养成!T$6:T$18,通天塔!$J94+1)+INDEX(新战舰养成!E$6:E$18,通天塔!$J94+1)*(通天塔!$G94-1))*INDEX(战舰突破!$D$6:$D$18,通天塔!$M94+1),0)</f>
        <v>638238</v>
      </c>
      <c r="BH94" s="14">
        <f>ROUND((INDEX(新战舰养成!U$6:U$18,通天塔!$J94+1)+INDEX(新战舰养成!F$6:F$18,通天塔!$J94+1)*(通天塔!$G94-1))*INDEX(战舰突破!$D$6:$D$18,通天塔!$M94+1),0)</f>
        <v>40010</v>
      </c>
      <c r="BI94" s="14">
        <f>ROUND((INDEX(新战舰养成!V$6:V$18,通天塔!$J94+1)+INDEX(新战舰养成!G$6:G$18,通天塔!$J94+1)*(通天塔!$G94-1))*INDEX(战舰突破!$D$6:$D$18,通天塔!$M94+1),0)</f>
        <v>435</v>
      </c>
      <c r="BJ94" s="14">
        <f>ROUND((INDEX(新战舰养成!W$6:W$18,通天塔!$J94+1)+INDEX(新战舰养成!H$6:H$18,通天塔!$J94+1)*(通天塔!$G94-1))*INDEX(战舰突破!$D$6:$D$18,通天塔!$M94+1),0)</f>
        <v>6</v>
      </c>
      <c r="BL94" s="14">
        <f>IF($H94&gt;0,ROUND((INDEX(新战舰养成!X$6:X$18,通天塔!$K94+1)+INDEX(新战舰养成!I$6:I$18,通天塔!$K94+1)*(通天塔!$H94-1))*INDEX(战舰突破!$D$6:$D$18,通天塔!$N94+1),0),0)</f>
        <v>80197</v>
      </c>
      <c r="BM94" s="14">
        <f>IF($H94&gt;0,ROUND((INDEX(新战舰养成!Y$6:Y$18,通天塔!$K94+1)+INDEX(新战舰养成!J$6:J$18,通天塔!$K94+1)*(通天塔!$H94-1))*INDEX(战舰突破!$D$6:$D$18,通天塔!$N94+1),0),0)</f>
        <v>0</v>
      </c>
      <c r="BN94" s="14">
        <f>IF($H94&gt;0,ROUND((INDEX(新战舰养成!Z$6:Z$18,通天塔!$K94+1)+INDEX(新战舰养成!K$6:K$18,通天塔!$K94+1)*(通天塔!$H94-1))*INDEX(战舰突破!$D$6:$D$18,通天塔!$N94+1),0),0)</f>
        <v>0</v>
      </c>
      <c r="BO94" s="14">
        <f>IF($H94&gt;0,ROUND((INDEX(新战舰养成!AA$6:AA$18,通天塔!$K94+1)+INDEX(新战舰养成!L$6:L$18,通天塔!$K94+1)*(通天塔!$H94-1))*INDEX(战舰突破!$D$6:$D$18,通天塔!$N94+1),0),0)</f>
        <v>797906</v>
      </c>
      <c r="BP94" s="14">
        <f>IF($H94&gt;0,ROUND((INDEX(新战舰养成!AB$6:AB$18,通天塔!$K94+1)+INDEX(新战舰养成!M$6:M$18,通天塔!$K94+1)*(通天塔!$H94-1))*INDEX(战舰突破!$D$6:$D$18,通天塔!$N94+1),0),0)</f>
        <v>15851</v>
      </c>
      <c r="BR94" s="14">
        <f>IF($I94&gt;0,ROUND((INDEX(新战舰养成!AC$6:AC$18,通天塔!$L94+1)+INDEX(新战舰养成!I$6:I$18,通天塔!$L94+1)*(通天塔!$I94-1))*INDEX(战舰突破!$D$6:$D$18,通天塔!$O94+1),0),0)</f>
        <v>54329</v>
      </c>
      <c r="BS94" s="14">
        <f>IF($I94&gt;0,ROUND((INDEX(新战舰养成!AD$6:AD$18,通天塔!$L94+1)+INDEX(新战舰养成!J$6:J$18,通天塔!$L94+1)*(通天塔!$I94-1))*INDEX(战舰突破!$D$6:$D$18,通天塔!$O94+1),0),0)</f>
        <v>0</v>
      </c>
      <c r="BT94" s="14">
        <f>IF($I94&gt;0,ROUND((INDEX(新战舰养成!AE$6:AE$18,通天塔!$L94+1)+INDEX(新战舰养成!K$6:K$18,通天塔!$L94+1)*(通天塔!$I94-1))*INDEX(战舰突破!$D$6:$D$18,通天塔!$O94+1),0),0)</f>
        <v>0</v>
      </c>
      <c r="BU94" s="14">
        <f>IF($I94&gt;0,ROUND((INDEX(新战舰养成!AF$6:AF$18,通天塔!$L94+1)+INDEX(新战舰养成!L$6:L$18,通天塔!$L94+1)*(通天塔!$I94-1))*INDEX(战舰突破!$D$6:$D$18,通天塔!$O94+1),0),0)</f>
        <v>383221</v>
      </c>
      <c r="BV94" s="14">
        <f>IF($I94&gt;0,ROUND((INDEX(新战舰养成!AG$6:AG$18,通天塔!$L94+1)+INDEX(新战舰养成!M$6:M$18,通天塔!$L94+1)*(通天塔!$I94-1))*INDEX(战舰突破!$D$6:$D$18,通天塔!$O94+1),0),0)</f>
        <v>13946</v>
      </c>
      <c r="BY94" s="14">
        <f>(INDEX(装备数值!$C$13:$G$116,通天塔!$P94*8+1,BY$2)+INDEX(装备数值!$C$13:$G$116,通天塔!$Q94*8+2,BY$2)+INDEX(装备数值!$C$13:$G$116,通天塔!$S94*8+3,BY$2)+INDEX(装备数值!$C$13:$G$116,通天塔!$R94*8+4,BY$2)+INDEX(装备数值!$C$13:$G$116,通天塔!$T94*8+5,BY$2)+INDEX(装备数值!$C$13:$G$116,通天塔!$U94*8+6,BY$2)+INDEX(装备数值!$C$13:$G$116,通天塔!$V94*8+7,BY$2)+INDEX(装备数值!$C$13:$G$116,通天塔!$W94*8+8,BY$2))</f>
        <v>25500</v>
      </c>
      <c r="BZ94" s="14">
        <f>(INDEX(装备数值!$C$13:$G$116,通天塔!$P94*8+1,BZ$2)+INDEX(装备数值!$C$13:$G$116,通天塔!$Q94*8+2,BZ$2)+INDEX(装备数值!$C$13:$G$116,通天塔!$S94*8+3,BZ$2)+INDEX(装备数值!$C$13:$G$116,通天塔!$R94*8+4,BZ$2)+INDEX(装备数值!$C$13:$G$116,通天塔!$T94*8+5,BZ$2)+INDEX(装备数值!$C$13:$G$116,通天塔!$U94*8+6,BZ$2)+INDEX(装备数值!$C$13:$G$116,通天塔!$V94*8+7,BZ$2)+INDEX(装备数值!$C$13:$G$116,通天塔!$W94*8+8,BZ$2))</f>
        <v>225000</v>
      </c>
      <c r="CA94" s="14">
        <f>(INDEX(装备数值!$C$13:$G$116,通天塔!$P94*8+1,CA$2)+INDEX(装备数值!$C$13:$G$116,通天塔!$Q94*8+2,CA$2)+INDEX(装备数值!$C$13:$G$116,通天塔!$S94*8+3,CA$2)+INDEX(装备数值!$C$13:$G$116,通天塔!$R94*8+4,CA$2)+INDEX(装备数值!$C$13:$G$116,通天塔!$T94*8+5,CA$2)+INDEX(装备数值!$C$13:$G$116,通天塔!$U94*8+6,CA$2)+INDEX(装备数值!$C$13:$G$116,通天塔!$V94*8+7,CA$2)+INDEX(装备数值!$C$13:$G$116,通天塔!$W94*8+8,CA$2))</f>
        <v>16500</v>
      </c>
      <c r="CB94" s="14">
        <f>(INDEX(装备数值!$C$13:$G$116,通天塔!$P94*8+1,CB$2)+INDEX(装备数值!$C$13:$G$116,通天塔!$Q94*8+2,CB$2)+INDEX(装备数值!$C$13:$G$116,通天塔!$S94*8+3,CB$2)+INDEX(装备数值!$C$13:$G$116,通天塔!$R94*8+4,CB$2)+INDEX(装备数值!$C$13:$G$116,通天塔!$T94*8+5,CB$2)+INDEX(装备数值!$C$13:$G$116,通天塔!$U94*8+6,CB$2)+INDEX(装备数值!$C$13:$G$116,通天塔!$V94*8+7,CB$2)+INDEX(装备数值!$C$13:$G$116,通天塔!$W94*8+8,CB$2))</f>
        <v>330000</v>
      </c>
      <c r="CC94" s="14">
        <f>(INDEX(装备数值!$C$13:$G$116,通天塔!$P94*8+1,CC$2)+INDEX(装备数值!$C$13:$G$116,通天塔!$Q94*8+2,CC$2)+INDEX(装备数值!$C$13:$G$116,通天塔!$S94*8+3,CC$2)+INDEX(装备数值!$C$13:$G$116,通天塔!$R94*8+4,CC$2)+INDEX(装备数值!$C$13:$G$116,通天塔!$T94*8+5,CC$2)+INDEX(装备数值!$C$13:$G$116,通天塔!$U94*8+6,CC$2)+INDEX(装备数值!$C$13:$G$116,通天塔!$V94*8+7,CC$2)+INDEX(装备数值!$C$13:$G$116,通天塔!$W94*8+8,CC$2))</f>
        <v>6450</v>
      </c>
      <c r="CF94" s="14">
        <f>INDEX(装备数值!$I$13:$M$116,通天塔!$P94*8+1,CF$2)*$X94+INDEX(装备数值!$I$13:$M$116,通天塔!$Q94*8+2,CF$2)*$Y94+INDEX(装备数值!$I$13:$M$116,通天塔!$S94*8+3,CF$2)*$Z94+INDEX(装备数值!$I$13:$M$116,通天塔!$R94*8+4,CF$2)*$AA94+INDEX(装备数值!$I$13:$M$116,通天塔!$T94*8+5,CF$2)*$AB94+INDEX(装备数值!$I$13:$M$116,通天塔!$U94*8+6,CF$2)*$AC94+INDEX(装备数值!$I$13:$M$116,通天塔!$V94*8+7,CF$2)*$AD94+INDEX(装备数值!$I$13:$M$116,通天塔!$W94*8+8,CF$2)*$AE94</f>
        <v>64000</v>
      </c>
      <c r="CG94" s="14">
        <f>INDEX(装备数值!$I$13:$M$116,通天塔!$P94*8+1,CG$2)*$X94+INDEX(装备数值!$I$13:$M$116,通天塔!$Q94*8+2,CG$2)*$Y94+INDEX(装备数值!$I$13:$M$116,通天塔!$S94*8+3,CG$2)*$Z94+INDEX(装备数值!$I$13:$M$116,通天塔!$R94*8+4,CG$2)*$AA94+INDEX(装备数值!$I$13:$M$116,通天塔!$T94*8+5,CG$2)*$AB94+INDEX(装备数值!$I$13:$M$116,通天塔!$U94*8+6,CG$2)*$AC94+INDEX(装备数值!$I$13:$M$116,通天塔!$V94*8+7,CG$2)*$AD94+INDEX(装备数值!$I$13:$M$116,通天塔!$W94*8+8,CG$2)*$AE94</f>
        <v>508800</v>
      </c>
      <c r="CH94" s="14">
        <f>INDEX(装备数值!$I$13:$M$116,通天塔!$P94*8+1,CH$2)*$X94+INDEX(装备数值!$I$13:$M$116,通天塔!$Q94*8+2,CH$2)*$Y94+INDEX(装备数值!$I$13:$M$116,通天塔!$S94*8+3,CH$2)*$Z94+INDEX(装备数值!$I$13:$M$116,通天塔!$R94*8+4,CH$2)*$AA94+INDEX(装备数值!$I$13:$M$116,通天塔!$T94*8+5,CH$2)*$AB94+INDEX(装备数值!$I$13:$M$116,通天塔!$U94*8+6,CH$2)*$AC94+INDEX(装备数值!$I$13:$M$116,通天塔!$V94*8+7,CH$2)*$AD94+INDEX(装备数值!$I$13:$M$116,通天塔!$W94*8+8,CH$2)*$AE94</f>
        <v>35200</v>
      </c>
      <c r="CI94" s="14">
        <f>INDEX(装备数值!$I$13:$M$116,通天塔!$P94*8+1,CI$2)*$X94+INDEX(装备数值!$I$13:$M$116,通天塔!$Q94*8+2,CI$2)*$Y94+INDEX(装备数值!$I$13:$M$116,通天塔!$S94*8+3,CI$2)*$Z94+INDEX(装备数值!$I$13:$M$116,通天塔!$R94*8+4,CI$2)*$AA94+INDEX(装备数值!$I$13:$M$116,通天塔!$T94*8+5,CI$2)*$AB94+INDEX(装备数值!$I$13:$M$116,通天塔!$U94*8+6,CI$2)*$AC94+INDEX(装备数值!$I$13:$M$116,通天塔!$V94*8+7,CI$2)*$AD94+INDEX(装备数值!$I$13:$M$116,通天塔!$W94*8+8,CI$2)*$AE94</f>
        <v>704000</v>
      </c>
      <c r="CJ94" s="14">
        <f>INDEX(装备数值!$I$13:$M$116,通天塔!$P94*8+1,CJ$2)*$X94+INDEX(装备数值!$I$13:$M$116,通天塔!$Q94*8+2,CJ$2)*$Y94+INDEX(装备数值!$I$13:$M$116,通天塔!$S94*8+3,CJ$2)*$Z94+INDEX(装备数值!$I$13:$M$116,通天塔!$R94*8+4,CJ$2)*$AA94+INDEX(装备数值!$I$13:$M$116,通天塔!$T94*8+5,CJ$2)*$AB94+INDEX(装备数值!$I$13:$M$116,通天塔!$U94*8+6,CJ$2)*$AC94+INDEX(装备数值!$I$13:$M$116,通天塔!$V94*8+7,CJ$2)*$AD94+INDEX(装备数值!$I$13:$M$116,通天塔!$W94*8+8,CJ$2)*$AE94</f>
        <v>13760</v>
      </c>
      <c r="CM94" s="14">
        <f>INDEX(装备数值!$X$13:$AH$116,$P94*8+1,CM$2)*$AF94+INDEX(装备数值!$X$13:$AH$116,$Q94*8+2,CM$2)*$AG94+INDEX(装备数值!$X$13:$AH$116,$S94*8+3,CM$2)*$AH94+INDEX(装备数值!$X$13:$AH$116,$R94*8+4,CM$2)*$AI94+INDEX(装备数值!$X$13:$AH$116,$T94*8+5,CM$2)*$AJ94+INDEX(装备数值!$X$13:$AH$116,$U94*8+6,CM$2)*$AK94+INDEX(装备数值!$X$13:$AH$116,$V94*8+7,CM$2)*$AL94+INDEX(装备数值!$X$13:$AH$116,$W94*8+8,CM$2)*$AM94</f>
        <v>24600</v>
      </c>
      <c r="CN94" s="14">
        <f>INDEX(装备数值!$X$13:$AH$116,$P94*8+1,CN$2)*$AF94+INDEX(装备数值!$X$13:$AH$116,$Q94*8+2,CN$2)*$AG94+INDEX(装备数值!$X$13:$AH$116,$S94*8+3,CN$2)*$AH94+INDEX(装备数值!$X$13:$AH$116,$R94*8+4,CN$2)*$AI94+INDEX(装备数值!$X$13:$AH$116,$T94*8+5,CN$2)*$AJ94+INDEX(装备数值!$X$13:$AH$116,$U94*8+6,CN$2)*$AK94+INDEX(装备数值!$X$13:$AH$116,$V94*8+7,CN$2)*$AL94+INDEX(装备数值!$X$13:$AH$116,$W94*8+8,CN$2)*$AM94</f>
        <v>186750</v>
      </c>
      <c r="CO94" s="14">
        <f>INDEX(装备数值!$X$13:$AH$116,$P94*8+1,CO$2)*$AF94+INDEX(装备数值!$X$13:$AH$116,$Q94*8+2,CO$2)*$AG94+INDEX(装备数值!$X$13:$AH$116,$S94*8+3,CO$2)*$AH94+INDEX(装备数值!$X$13:$AH$116,$R94*8+4,CO$2)*$AI94+INDEX(装备数值!$X$13:$AH$116,$T94*8+5,CO$2)*$AJ94+INDEX(装备数值!$X$13:$AH$116,$U94*8+6,CO$2)*$AK94+INDEX(装备数值!$X$13:$AH$116,$V94*8+7,CO$2)*$AL94+INDEX(装备数值!$X$13:$AH$116,$W94*8+8,CO$2)*$AM94</f>
        <v>12600</v>
      </c>
      <c r="CP94" s="14">
        <f>INDEX(装备数值!$X$13:$AH$116,$P94*8+1,CP$2)*$AF94+INDEX(装备数值!$X$13:$AH$116,$Q94*8+2,CP$2)*$AG94+INDEX(装备数值!$X$13:$AH$116,$S94*8+3,CP$2)*$AH94+INDEX(装备数值!$X$13:$AH$116,$R94*8+4,CP$2)*$AI94+INDEX(装备数值!$X$13:$AH$116,$T94*8+5,CP$2)*$AJ94+INDEX(装备数值!$X$13:$AH$116,$U94*8+6,CP$2)*$AK94+INDEX(装备数值!$X$13:$AH$116,$V94*8+7,CP$2)*$AL94+INDEX(装备数值!$X$13:$AH$116,$W94*8+8,CP$2)*$AM94</f>
        <v>225500</v>
      </c>
      <c r="CQ94" s="14">
        <f>INDEX(装备数值!$X$13:$AH$116,$P94*8+1,CQ$2)*$AF94+INDEX(装备数值!$X$13:$AH$116,$Q94*8+2,CQ$2)*$AG94+INDEX(装备数值!$X$13:$AH$116,$S94*8+3,CQ$2)*$AH94+INDEX(装备数值!$X$13:$AH$116,$R94*8+4,CQ$2)*$AI94+INDEX(装备数值!$X$13:$AH$116,$T94*8+5,CQ$2)*$AJ94+INDEX(装备数值!$X$13:$AH$116,$U94*8+6,CQ$2)*$AK94+INDEX(装备数值!$X$13:$AH$116,$V94*8+7,CQ$2)*$AL94+INDEX(装备数值!$X$13:$AH$116,$W94*8+8,CQ$2)*$AM94</f>
        <v>5040</v>
      </c>
      <c r="CR94" s="14">
        <f>INDEX(装备数值!$X$13:$AH$116,$P94*8+1,CR$2)*$AF94+INDEX(装备数值!$X$13:$AH$116,$Q94*8+2,CR$2)*$AG94+INDEX(装备数值!$X$13:$AH$116,$S94*8+3,CR$2)*$AH94+INDEX(装备数值!$X$13:$AH$116,$R94*8+4,CR$2)*$AI94+INDEX(装备数值!$X$13:$AH$116,$T94*8+5,CR$2)*$AJ94+INDEX(装备数值!$X$13:$AH$116,$U94*8+6,CR$2)*$AK94+INDEX(装备数值!$X$13:$AH$116,$V94*8+7,CR$2)*$AL94+INDEX(装备数值!$X$13:$AH$116,$W94*8+8,CR$2)*$AM94</f>
        <v>17725</v>
      </c>
      <c r="CS94" s="14">
        <f>INDEX(装备数值!$X$13:$AH$116,$P94*8+1,CS$2)*$AF94+INDEX(装备数值!$X$13:$AH$116,$Q94*8+2,CS$2)*$AG94+INDEX(装备数值!$X$13:$AH$116,$S94*8+3,CS$2)*$AH94+INDEX(装备数值!$X$13:$AH$116,$R94*8+4,CS$2)*$AI94+INDEX(装备数值!$X$13:$AH$116,$T94*8+5,CS$2)*$AJ94+INDEX(装备数值!$X$13:$AH$116,$U94*8+6,CS$2)*$AK94+INDEX(装备数值!$X$13:$AH$116,$V94*8+7,CS$2)*$AL94+INDEX(装备数值!$X$13:$AH$116,$W94*8+8,CS$2)*$AM94</f>
        <v>18900</v>
      </c>
      <c r="CT94" s="14">
        <f>INDEX(装备数值!$X$13:$AH$116,$P94*8+1,CT$2)*$AF94+INDEX(装备数值!$X$13:$AH$116,$Q94*8+2,CT$2)*$AG94+INDEX(装备数值!$X$13:$AH$116,$S94*8+3,CT$2)*$AH94+INDEX(装备数值!$X$13:$AH$116,$R94*8+4,CT$2)*$AI94+INDEX(装备数值!$X$13:$AH$116,$T94*8+5,CT$2)*$AJ94+INDEX(装备数值!$X$13:$AH$116,$U94*8+6,CT$2)*$AK94+INDEX(装备数值!$X$13:$AH$116,$V94*8+7,CT$2)*$AL94+INDEX(装备数值!$X$13:$AH$116,$W94*8+8,CT$2)*$AM94</f>
        <v>17725</v>
      </c>
      <c r="CU94" s="14">
        <f>INDEX(装备数值!$X$13:$AH$116,$P94*8+1,CU$2)*$AF94+INDEX(装备数值!$X$13:$AH$116,$Q94*8+2,CU$2)*$AG94+INDEX(装备数值!$X$13:$AH$116,$S94*8+3,CU$2)*$AH94+INDEX(装备数值!$X$13:$AH$116,$R94*8+4,CU$2)*$AI94+INDEX(装备数值!$X$13:$AH$116,$T94*8+5,CU$2)*$AJ94+INDEX(装备数值!$X$13:$AH$116,$U94*8+6,CU$2)*$AK94+INDEX(装备数值!$X$13:$AH$116,$V94*8+7,CU$2)*$AL94+INDEX(装备数值!$X$13:$AH$116,$W94*8+8,CU$2)*$AM94</f>
        <v>18900</v>
      </c>
      <c r="CV94" s="14">
        <f>INDEX(装备数值!$X$13:$AH$116,$P94*8+1,CV$2)*$AF94+INDEX(装备数值!$X$13:$AH$116,$Q94*8+2,CV$2)*$AG94+INDEX(装备数值!$X$13:$AH$116,$S94*8+3,CV$2)*$AH94+INDEX(装备数值!$X$13:$AH$116,$R94*8+4,CV$2)*$AI94+INDEX(装备数值!$X$13:$AH$116,$T94*8+5,CV$2)*$AJ94+INDEX(装备数值!$X$13:$AH$116,$U94*8+6,CV$2)*$AK94+INDEX(装备数值!$X$13:$AH$116,$V94*8+7,CV$2)*$AL94+INDEX(装备数值!$X$13:$AH$116,$W94*8+8,CV$2)*$AM94</f>
        <v>41</v>
      </c>
      <c r="CW94" s="14">
        <f>INDEX(装备数值!$X$13:$AH$116,$P94*8+1,CW$2)*$AF94+INDEX(装备数值!$X$13:$AH$116,$Q94*8+2,CW$2)*$AG94+INDEX(装备数值!$X$13:$AH$116,$S94*8+3,CW$2)*$AH94+INDEX(装备数值!$X$13:$AH$116,$R94*8+4,CW$2)*$AI94+INDEX(装备数值!$X$13:$AH$116,$T94*8+5,CW$2)*$AJ94+INDEX(装备数值!$X$13:$AH$116,$U94*8+6,CW$2)*$AK94+INDEX(装备数值!$X$13:$AH$116,$V94*8+7,CW$2)*$AL94+INDEX(装备数值!$X$13:$AH$116,$W94*8+8,CW$2)*$AM94</f>
        <v>41</v>
      </c>
      <c r="CY94" s="14">
        <f>INDEX(装备数值!$AN$17:$AN$117,MATCH(MIN($X94:$AE94),装备数值!$AO$17:$AO$117,1))</f>
        <v>32</v>
      </c>
      <c r="CZ94" s="14">
        <f>IF(COUNTIF($P94:$W94,"&gt;"&amp;0)=8,INDEX(装备数值!AR$17:AR$117,$CY94+1),0)</f>
        <v>9536</v>
      </c>
      <c r="DA94" s="14">
        <f>IF(COUNTIF($P94:$W94,"&gt;"&amp;0)=8,INDEX(装备数值!AS$17:AS$117,$CY94+1),0)</f>
        <v>72000</v>
      </c>
      <c r="DB94" s="14">
        <f>IF(COUNTIF($P94:$W94,"&gt;"&amp;0)=8,INDEX(装备数值!AT$17:AT$117,$CY94+1),0)</f>
        <v>4736</v>
      </c>
      <c r="DC94" s="14">
        <f>IF(COUNTIF($P94:$W94,"&gt;"&amp;0)=8,INDEX(装备数值!AU$17:AU$117,$CY94+1),0)</f>
        <v>96000</v>
      </c>
      <c r="DD94" s="14">
        <f>IF(COUNTIF($P94:$W94,"&gt;"&amp;0)=8,INDEX(装备数值!AV$17:AV$117,$CY94+1),0)</f>
        <v>1920</v>
      </c>
      <c r="DF94" s="14">
        <f>INDEX(装备数值!$AY$17:$AY$77,MATCH(MIN($AF94:$AM94),装备数值!$AZ$17:$AZ$77,1))</f>
        <v>20</v>
      </c>
      <c r="DG94" s="26">
        <f>INDEX(装备数值!BA$17:BA$77,通天塔!DF94+1)</f>
        <v>0.25</v>
      </c>
      <c r="DH94" s="26">
        <f>INDEX(装备数值!BA$17:BA$77,通天塔!DF94+1)</f>
        <v>0.25</v>
      </c>
      <c r="DJ94" s="14">
        <f t="shared" si="134"/>
        <v>30</v>
      </c>
      <c r="DK94" s="14">
        <f>VLOOKUP(DJ94,军阶与晶片数值!$W$6:$X$27,2)</f>
        <v>7</v>
      </c>
      <c r="DL94" s="14">
        <f>INDEX(军阶与晶片数值!Y$6:Y$27,$DK94+1)</f>
        <v>600</v>
      </c>
      <c r="DM94" s="14">
        <f>INDEX(军阶与晶片数值!Z$6:Z$27,$DK94+1)</f>
        <v>600</v>
      </c>
      <c r="DN94" s="14">
        <f>INDEX(军阶与晶片数值!AA$6:AA$27,$DK94+1)</f>
        <v>600</v>
      </c>
      <c r="DO94" s="14">
        <f>INDEX(军阶与晶片数值!AB$6:AB$27,$DK94+1)</f>
        <v>600</v>
      </c>
      <c r="DP94" s="29">
        <f>INDEX(军阶与晶片数值!AC$6:AC$27,$DK94+1)</f>
        <v>40</v>
      </c>
      <c r="DQ94" s="29">
        <f>INDEX(军阶与晶片数值!AD$6:AD$27,$DK94+1)</f>
        <v>20</v>
      </c>
      <c r="DS94" s="26">
        <f>INDEX(军阶与晶片数值!I$6:I$16,AN94+1)</f>
        <v>0.15</v>
      </c>
      <c r="DT94" s="26">
        <f>INDEX(军阶与晶片数值!M$6:M$16,AO94+1)</f>
        <v>0.2</v>
      </c>
      <c r="DU94" s="26">
        <f>INDEX(军阶与晶片数值!J$6:J$16,AP94+1)</f>
        <v>0.2</v>
      </c>
      <c r="DV94" s="26">
        <f>INDEX(军阶与晶片数值!K$6:K$16,AQ94+1)</f>
        <v>0.4</v>
      </c>
      <c r="DW94" s="26">
        <f>INDEX(军阶与晶片数值!L$6:L$16,AR94+1)</f>
        <v>0.4</v>
      </c>
      <c r="DX94" s="28">
        <f>INDEX(军阶与晶片数值!N$6:N$16,AS94+1)</f>
        <v>0</v>
      </c>
      <c r="DY94" s="28">
        <f>INDEX(军阶与晶片数值!O$6:O$16,AT94+1)</f>
        <v>0</v>
      </c>
      <c r="DZ94" s="28">
        <f>INDEX(军阶与晶片数值!P$6:P$16,AU94+1)</f>
        <v>0</v>
      </c>
      <c r="EA94" s="28">
        <f>INDEX(军阶与晶片数值!Q$6:Q$16,AV94+1)</f>
        <v>0</v>
      </c>
      <c r="EB94" s="26">
        <f>INDEX(军阶与晶片数值!R$6:R$16,AW94+1)</f>
        <v>0.13</v>
      </c>
      <c r="EC94" s="26">
        <f>INDEX(军阶与晶片数值!S$6:S$16,AX94+1)</f>
        <v>0.13</v>
      </c>
      <c r="ED94" s="26">
        <f>INDEX(军阶与晶片数值!T$6:T$16,AY94+1)</f>
        <v>0</v>
      </c>
      <c r="EE94" s="26">
        <f>INDEX(军阶与晶片数值!U$6:U$16,AZ94+1)</f>
        <v>0</v>
      </c>
      <c r="EG94" s="26">
        <f>INDEX(军阶与晶片数值!$C$6:$C$36,通天塔!$BA94+1)</f>
        <v>0.8</v>
      </c>
      <c r="EH94" s="26">
        <f>INDEX(军阶与晶片数值!$C$6:$C$36,通天塔!$BA94+1)</f>
        <v>0.8</v>
      </c>
      <c r="EI94" s="26">
        <f>INDEX(军阶与晶片数值!$C$6:$C$36,通天塔!$BA94+1)</f>
        <v>0.8</v>
      </c>
      <c r="EJ94" s="26">
        <f>INDEX(军阶与晶片数值!$C$6:$C$36,通天塔!$BA94+1)</f>
        <v>0.8</v>
      </c>
      <c r="EK94" s="26">
        <f>INDEX(军阶与晶片数值!$C$6:$C$36,通天塔!$BA94+1)</f>
        <v>0.8</v>
      </c>
      <c r="EM94" s="14">
        <f>INDEX(战舰突破!$H$6:$H$18,通天塔!$J94+1)+INDEX(战舰突破!$H$23:$H$35,通天塔!$K94+1)+INDEX(战舰突破!$H$40:$H$52,通天塔!$L94+1)</f>
        <v>200</v>
      </c>
      <c r="EN94" s="14">
        <f>INDEX(战舰突破!$I$6:$I$18,通天塔!$J94+1)+INDEX(战舰突破!$I$23:$I$35,通天塔!$K94+1)+INDEX(战舰突破!$I$40:$I$52,通天塔!$L94+1)</f>
        <v>200</v>
      </c>
      <c r="EO94" s="14">
        <f>INDEX(战舰突破!$J$6:$J$18,通天塔!$J94+1)+INDEX(战舰突破!$J$23:$J$35,通天塔!$K94+1)+INDEX(战舰突破!$J$40:$J$52,通天塔!$L94+1)</f>
        <v>0</v>
      </c>
      <c r="EP94" s="14">
        <f>INDEX(战舰突破!$K$6:$K$18,通天塔!$J94+1)+INDEX(战舰突破!$K$23:$K$35,通天塔!$K94+1)+INDEX(战舰突破!$K$40:$K$52,通天塔!$L94+1)</f>
        <v>0</v>
      </c>
      <c r="EQ94" s="14">
        <f>INDEX(战舰突破!$L$6:$L$18,通天塔!$J94+1)+INDEX(战舰突破!$L$23:$L$35,通天塔!$K94+1)+INDEX(战舰突破!$L$40:$L$52,通天塔!$L94+1)</f>
        <v>200</v>
      </c>
      <c r="ER94" s="18">
        <f>INDEX(战舰突破!$N$6:$N$18,通天塔!$J94+1)+INDEX(战舰突破!$N$23:$N$35,通天塔!$K94+1)+INDEX(战舰突破!$N$40:$N$52,通天塔!$L94+1)</f>
        <v>0</v>
      </c>
      <c r="ES94" s="18">
        <f>INDEX(战舰突破!$O$6:$O$18,通天塔!$J94+1)+INDEX(战舰突破!$O$23:$O$35,通天塔!$K94+1)+INDEX(战舰突破!$O$40:$O$52,通天塔!$L94+1)</f>
        <v>0.6</v>
      </c>
      <c r="ET94" s="18">
        <f>INDEX(战舰突破!$P$6:$P$18,通天塔!$J94+1)+INDEX(战舰突破!$P$23:$P$35,通天塔!$K94+1)+INDEX(战舰突破!$P$40:$P$52,通天塔!$L94+1)</f>
        <v>0</v>
      </c>
      <c r="EU94" s="18">
        <f>INDEX(战舰突破!$Q$6:$Q$18,通天塔!$J94+1)+INDEX(战舰突破!$Q$23:$Q$35,通天塔!$K94+1)+INDEX(战舰突破!$Q$40:$Q$52,通天塔!$L94+1)</f>
        <v>0.3</v>
      </c>
      <c r="EV94" s="18">
        <f>INDEX(战舰突破!$R$6:$R$18,通天塔!$J94+1)+INDEX(战舰突破!$R$23:$R$35,通天塔!$K94+1)+INDEX(战舰突破!$R$40:$R$52,通天塔!$L94+1)</f>
        <v>0</v>
      </c>
      <c r="EW94" s="18">
        <f>INDEX(战舰突破!$M$6:$M$18,通天塔!$J94+1)+INDEX(战舰突破!$M$23:$M$35,通天塔!$K94+1)+INDEX(战舰突破!$M$40:$M$52,通天塔!$L94+1)</f>
        <v>0.2</v>
      </c>
      <c r="EX94" s="22">
        <f>INDEX(战舰突破!$W$6:$W$18,通天塔!$J94+1)+INDEX(战舰突破!$W$23:$W$35,通天塔!$K94+1)+INDEX(战舰突破!$W$40:$W$52,通天塔!$L94+1)</f>
        <v>0.5</v>
      </c>
      <c r="FA94" s="14">
        <f>INDEX(战舰突破!$S$6:$S$18,通天塔!$J94+1)</f>
        <v>0</v>
      </c>
      <c r="FB94" s="14">
        <f>INDEX(战舰突破!$T$6:$T$18,通天塔!$J94+1)</f>
        <v>0.5</v>
      </c>
      <c r="FC94" s="14">
        <f>INDEX(战舰突破!$U$6:$U$18,通天塔!$J94+1)</f>
        <v>0.1</v>
      </c>
      <c r="FD94" s="14">
        <f>INDEX(战舰突破!$V$6:$V$18,通天塔!$J94+1)</f>
        <v>1</v>
      </c>
      <c r="FE94" s="14">
        <f>INDEX(战舰突破!$X$6:$X$18,通天塔!$J94+1)</f>
        <v>8</v>
      </c>
      <c r="FG94" s="14">
        <f>INDEX(战舰突破!$S$23:$S$35,通天塔!$J94+1)</f>
        <v>0.6</v>
      </c>
      <c r="FH94" s="14">
        <f>INDEX(战舰突破!$T$23:$T$35,通天塔!$J94+1)</f>
        <v>0.25</v>
      </c>
      <c r="FI94" s="14">
        <f>INDEX(战舰突破!$U$23:$U$35,通天塔!$J94+1)</f>
        <v>0.1</v>
      </c>
      <c r="FJ94" s="14">
        <f>INDEX(战舰突破!$V$23:$V$35,通天塔!$J94+1)</f>
        <v>1</v>
      </c>
      <c r="FK94" s="14">
        <f>INDEX(战舰突破!$X$23:$X$35,通天塔!$J94+1)</f>
        <v>120</v>
      </c>
      <c r="FM94" s="14">
        <f>INDEX(战舰突破!$S$40:$S$52,通天塔!$J94+1)</f>
        <v>0.6</v>
      </c>
      <c r="FN94" s="14">
        <f>INDEX(战舰突破!$T$40:$T$52,通天塔!$J94+1)</f>
        <v>0.25</v>
      </c>
      <c r="FO94" s="14">
        <f>INDEX(战舰突破!$U$40:$U$52,通天塔!$J94+1)</f>
        <v>0.1</v>
      </c>
      <c r="FP94" s="14">
        <f>INDEX(战舰突破!$V$40:$V$52,通天塔!$J94+1)</f>
        <v>1</v>
      </c>
      <c r="FQ94" s="14">
        <f>INDEX(战舰突破!$X$40:$X$52,通天塔!$J94+1)</f>
        <v>200</v>
      </c>
      <c r="FT94" s="14">
        <f t="shared" si="135"/>
        <v>421507</v>
      </c>
      <c r="FU94" s="14">
        <f t="shared" si="136"/>
        <v>422348</v>
      </c>
      <c r="FV94" s="14">
        <f t="shared" si="137"/>
        <v>368801</v>
      </c>
      <c r="FW94" s="14">
        <f t="shared" si="138"/>
        <v>5636003</v>
      </c>
      <c r="FX94" s="14">
        <f t="shared" si="139"/>
        <v>235971</v>
      </c>
      <c r="FY94" s="14">
        <f t="shared" si="140"/>
        <v>6393396</v>
      </c>
      <c r="FZ94" s="14">
        <f t="shared" si="141"/>
        <v>143571</v>
      </c>
      <c r="GA94" s="28">
        <f t="shared" si="142"/>
        <v>18325</v>
      </c>
      <c r="GB94" s="28">
        <f t="shared" si="143"/>
        <v>19500</v>
      </c>
      <c r="GC94" s="28">
        <f t="shared" si="144"/>
        <v>18325</v>
      </c>
      <c r="GD94" s="28">
        <f t="shared" si="145"/>
        <v>19500</v>
      </c>
      <c r="GE94" s="28">
        <f t="shared" si="146"/>
        <v>1.4124999999999999</v>
      </c>
      <c r="GF94" s="28">
        <f t="shared" si="147"/>
        <v>1.4124999999999999</v>
      </c>
      <c r="GG94" s="28">
        <f t="shared" si="148"/>
        <v>0</v>
      </c>
      <c r="GH94" s="28">
        <f t="shared" si="149"/>
        <v>32.15</v>
      </c>
      <c r="GI94" s="14">
        <f t="shared" si="150"/>
        <v>1</v>
      </c>
      <c r="GJ94" s="14">
        <f t="shared" si="151"/>
        <v>1.6</v>
      </c>
      <c r="GK94" s="14">
        <f t="shared" si="152"/>
        <v>1.6</v>
      </c>
      <c r="GL94" s="18">
        <f t="shared" si="153"/>
        <v>1.7</v>
      </c>
      <c r="GM94" s="18">
        <f t="shared" si="154"/>
        <v>1.45</v>
      </c>
      <c r="GN94" s="18">
        <f t="shared" si="155"/>
        <v>1.45</v>
      </c>
      <c r="GO94" s="29">
        <f t="shared" si="156"/>
        <v>18475</v>
      </c>
      <c r="GP94" s="29">
        <f t="shared" si="156"/>
        <v>18775</v>
      </c>
      <c r="GQ94" s="29">
        <f t="shared" si="156"/>
        <v>18775</v>
      </c>
      <c r="GR94" s="26">
        <f t="shared" si="157"/>
        <v>0.1</v>
      </c>
      <c r="GS94" s="26">
        <f t="shared" si="158"/>
        <v>0.1</v>
      </c>
      <c r="GT94" s="26">
        <f t="shared" si="159"/>
        <v>0.1</v>
      </c>
      <c r="GU94" s="14">
        <f t="shared" si="160"/>
        <v>3</v>
      </c>
      <c r="GV94" s="14">
        <f t="shared" si="161"/>
        <v>3</v>
      </c>
      <c r="GW94" s="14">
        <f t="shared" si="162"/>
        <v>3</v>
      </c>
      <c r="GX94" s="14">
        <f t="shared" si="163"/>
        <v>8</v>
      </c>
      <c r="GY94" s="14">
        <f t="shared" si="164"/>
        <v>120</v>
      </c>
      <c r="GZ94" s="14">
        <f t="shared" si="165"/>
        <v>200</v>
      </c>
      <c r="HA94">
        <v>90</v>
      </c>
      <c r="HB94" s="14">
        <f t="shared" si="166"/>
        <v>60992143</v>
      </c>
      <c r="HD94" s="14">
        <f t="shared" si="167"/>
        <v>471942</v>
      </c>
      <c r="HE94" s="14">
        <f t="shared" si="168"/>
        <v>210723</v>
      </c>
      <c r="HF94" s="29">
        <f t="shared" si="169"/>
        <v>18720</v>
      </c>
      <c r="HG94" s="29">
        <f t="shared" si="170"/>
        <v>13298</v>
      </c>
      <c r="HH94" s="29">
        <f t="shared" si="171"/>
        <v>13481</v>
      </c>
      <c r="HI94" s="29">
        <f t="shared" si="172"/>
        <v>13405</v>
      </c>
      <c r="HJ94" s="14">
        <f t="shared" si="173"/>
        <v>1.4124999999999999</v>
      </c>
      <c r="HK94" s="14">
        <f t="shared" si="174"/>
        <v>1.4124999999999999</v>
      </c>
      <c r="HL94" s="14">
        <f t="shared" si="175"/>
        <v>121265</v>
      </c>
      <c r="HM94" s="14">
        <f t="shared" si="176"/>
        <v>200883</v>
      </c>
      <c r="HN94" s="26">
        <f t="shared" si="177"/>
        <v>0.34504955828485229</v>
      </c>
      <c r="HO94" s="26">
        <f t="shared" si="178"/>
        <v>0.71444775272933503</v>
      </c>
      <c r="HP94" s="29">
        <f t="shared" si="179"/>
        <v>45671</v>
      </c>
      <c r="HQ94" s="29">
        <f t="shared" si="180"/>
        <v>187820</v>
      </c>
      <c r="HR94" s="29">
        <f t="shared" si="181"/>
        <v>194164</v>
      </c>
      <c r="HS94" s="26">
        <f t="shared" si="182"/>
        <v>0.42280201674026219</v>
      </c>
      <c r="HT94" s="26">
        <f t="shared" si="183"/>
        <v>0.435159493837738</v>
      </c>
      <c r="HU94" s="26">
        <f t="shared" si="184"/>
        <v>0.435159493837738</v>
      </c>
      <c r="HV94" s="26">
        <f t="shared" si="185"/>
        <v>2.2802016740262165E-2</v>
      </c>
      <c r="HW94" s="29">
        <f t="shared" si="124"/>
        <v>1.8000000000000003</v>
      </c>
      <c r="HX94" s="29">
        <f t="shared" si="125"/>
        <v>2.9195439267119228</v>
      </c>
      <c r="HY94" s="29">
        <f t="shared" si="126"/>
        <v>2.9195439267119228</v>
      </c>
      <c r="HZ94" s="29">
        <f t="shared" si="127"/>
        <v>411039</v>
      </c>
      <c r="IA94" s="29">
        <f t="shared" si="128"/>
        <v>365565.82687668887</v>
      </c>
      <c r="IB94" s="29">
        <f t="shared" si="129"/>
        <v>283435.16349304689</v>
      </c>
      <c r="IC94" s="29">
        <f t="shared" si="130"/>
        <v>2458404</v>
      </c>
      <c r="ID94" s="14">
        <f t="shared" si="186"/>
        <v>1060039.99</v>
      </c>
      <c r="IH94" s="14">
        <v>1</v>
      </c>
      <c r="II94" s="14">
        <v>1</v>
      </c>
      <c r="IJ94" s="14">
        <v>480</v>
      </c>
      <c r="IK94" s="14">
        <v>80</v>
      </c>
      <c r="IL94" s="14">
        <v>60</v>
      </c>
      <c r="IM94" s="23">
        <f t="shared" si="187"/>
        <v>197678385</v>
      </c>
      <c r="IN94" s="23">
        <f t="shared" si="201"/>
        <v>1</v>
      </c>
      <c r="IO94" s="23">
        <f t="shared" si="202"/>
        <v>197678.39</v>
      </c>
      <c r="IP94" s="23">
        <f t="shared" si="203"/>
        <v>252566219</v>
      </c>
      <c r="IQ94" s="23">
        <f t="shared" si="188"/>
        <v>1</v>
      </c>
      <c r="IR94" s="23">
        <f t="shared" si="189"/>
        <v>252566.22</v>
      </c>
      <c r="IS94" s="14">
        <v>1</v>
      </c>
      <c r="IT94" s="14">
        <v>1</v>
      </c>
      <c r="IU94" s="14">
        <v>240</v>
      </c>
      <c r="IV94" s="14">
        <v>40</v>
      </c>
      <c r="IW94" s="14">
        <v>30</v>
      </c>
      <c r="IX94" s="23">
        <f>INT(($HP94*$GI94*IU94*$HW94+$HQ94*$GJ94*$HX94*IV94+$HR94*$GK94*$HY94*IW94)+$IC94*IS94+($HQ94*$GJ94*$HX94*IT94*5*6/1.5+$HR94*$GK94*$HY94*IT94*5*6/2))</f>
        <v>115644418</v>
      </c>
      <c r="IY94" s="23">
        <f t="shared" si="190"/>
        <v>1</v>
      </c>
      <c r="IZ94" s="23">
        <f t="shared" si="191"/>
        <v>115644.42</v>
      </c>
      <c r="JA94" s="23"/>
      <c r="JB94" s="23"/>
      <c r="JC94" s="23"/>
      <c r="JG94">
        <f t="shared" si="131"/>
        <v>1.7802222313718614</v>
      </c>
      <c r="JH94">
        <f t="shared" si="132"/>
        <v>2.5145639018127541</v>
      </c>
      <c r="JJ94" s="14">
        <v>10</v>
      </c>
      <c r="JK94" s="14">
        <v>2</v>
      </c>
      <c r="JL94" s="14">
        <v>1.5</v>
      </c>
      <c r="JM94" s="23">
        <f t="shared" si="205"/>
        <v>3937282</v>
      </c>
      <c r="JN94" s="23">
        <f t="shared" si="192"/>
        <v>1</v>
      </c>
      <c r="JO94" s="23">
        <f t="shared" si="193"/>
        <v>3937.28</v>
      </c>
      <c r="JP94" s="14">
        <v>30</v>
      </c>
      <c r="JQ94" s="14">
        <v>6</v>
      </c>
      <c r="JR94" s="14">
        <v>4</v>
      </c>
      <c r="JS94" s="23">
        <f t="shared" si="206"/>
        <v>11358351</v>
      </c>
      <c r="JT94" s="23">
        <f t="shared" si="194"/>
        <v>1</v>
      </c>
      <c r="JU94" s="23">
        <f t="shared" si="195"/>
        <v>11358.35</v>
      </c>
      <c r="JW94" s="23">
        <f t="shared" si="196"/>
        <v>15144468</v>
      </c>
      <c r="JX94" s="23">
        <f t="shared" si="197"/>
        <v>1</v>
      </c>
      <c r="JY94" s="23">
        <f t="shared" si="198"/>
        <v>15144.47</v>
      </c>
      <c r="JZ94" s="23">
        <f t="shared" si="204"/>
        <v>5905923</v>
      </c>
      <c r="KA94" s="23">
        <f t="shared" si="199"/>
        <v>1</v>
      </c>
      <c r="KB94" s="23">
        <f t="shared" si="200"/>
        <v>5905.92</v>
      </c>
    </row>
    <row r="95" spans="1:288" ht="16.5" x14ac:dyDescent="0.2">
      <c r="C95" s="14">
        <f t="shared" si="133"/>
        <v>1</v>
      </c>
      <c r="D95" s="14">
        <v>91</v>
      </c>
      <c r="E95" s="14" t="s">
        <v>798</v>
      </c>
      <c r="F95" s="14">
        <v>323</v>
      </c>
      <c r="G95" s="14">
        <v>323</v>
      </c>
      <c r="H95" s="14">
        <v>323</v>
      </c>
      <c r="I95" s="14">
        <v>323</v>
      </c>
      <c r="J95" s="14">
        <v>7</v>
      </c>
      <c r="K95" s="14">
        <v>7</v>
      </c>
      <c r="L95" s="14">
        <v>6</v>
      </c>
      <c r="M95" s="14">
        <v>4</v>
      </c>
      <c r="N95" s="14">
        <v>4</v>
      </c>
      <c r="O95" s="14">
        <v>4</v>
      </c>
      <c r="P95" s="14">
        <v>6</v>
      </c>
      <c r="Q95" s="14">
        <v>7</v>
      </c>
      <c r="R95" s="14">
        <v>7</v>
      </c>
      <c r="S95" s="14">
        <v>7</v>
      </c>
      <c r="T95" s="14">
        <v>7</v>
      </c>
      <c r="U95" s="14">
        <v>7</v>
      </c>
      <c r="V95" s="14">
        <v>7</v>
      </c>
      <c r="W95" s="14">
        <v>7</v>
      </c>
      <c r="X95" s="14">
        <v>323</v>
      </c>
      <c r="Y95" s="14">
        <v>323</v>
      </c>
      <c r="Z95" s="14">
        <v>323</v>
      </c>
      <c r="AA95" s="14">
        <v>323</v>
      </c>
      <c r="AB95" s="14">
        <v>323</v>
      </c>
      <c r="AC95" s="14">
        <v>323</v>
      </c>
      <c r="AD95" s="14">
        <v>323</v>
      </c>
      <c r="AE95" s="14">
        <v>323</v>
      </c>
      <c r="AF95" s="14">
        <v>42</v>
      </c>
      <c r="AG95" s="14">
        <v>42</v>
      </c>
      <c r="AH95" s="14">
        <v>42</v>
      </c>
      <c r="AI95" s="14">
        <v>42</v>
      </c>
      <c r="AJ95" s="14">
        <v>42</v>
      </c>
      <c r="AK95" s="14">
        <v>42</v>
      </c>
      <c r="AL95" s="14">
        <v>41</v>
      </c>
      <c r="AM95" s="14">
        <v>41</v>
      </c>
      <c r="AN95" s="14">
        <v>4</v>
      </c>
      <c r="AO95" s="14">
        <v>5</v>
      </c>
      <c r="AP95" s="14">
        <v>5</v>
      </c>
      <c r="AQ95" s="14">
        <v>5</v>
      </c>
      <c r="AR95" s="14">
        <v>5</v>
      </c>
      <c r="AS95" s="14">
        <v>0</v>
      </c>
      <c r="AT95" s="14">
        <v>0</v>
      </c>
      <c r="AU95" s="14">
        <v>0</v>
      </c>
      <c r="AV95" s="14">
        <v>0</v>
      </c>
      <c r="AW95" s="14">
        <v>3</v>
      </c>
      <c r="AX95" s="14">
        <v>3</v>
      </c>
      <c r="AY95" s="14">
        <v>0</v>
      </c>
      <c r="AZ95" s="14">
        <v>0</v>
      </c>
      <c r="BA95" s="14">
        <v>16</v>
      </c>
      <c r="BF95" s="14">
        <f>ROUND((INDEX(新战舰养成!S$6:S$18,通天塔!$J95+1)+INDEX(新战舰养成!D$6:D$18,通天塔!$J95+1)*(通天塔!$G95-1))*INDEX(战舰突破!$D$6:$D$18,通天塔!$M95+1),0)</f>
        <v>80052</v>
      </c>
      <c r="BG95" s="14">
        <f>ROUND((INDEX(新战舰养成!T$6:T$18,通天塔!$J95+1)+INDEX(新战舰养成!E$6:E$18,通天塔!$J95+1)*(通天塔!$G95-1))*INDEX(战舰突破!$D$6:$D$18,通天塔!$M95+1),0)</f>
        <v>640326</v>
      </c>
      <c r="BH95" s="14">
        <f>ROUND((INDEX(新战舰养成!U$6:U$18,通天塔!$J95+1)+INDEX(新战舰养成!F$6:F$18,通天塔!$J95+1)*(通天塔!$G95-1))*INDEX(战舰突破!$D$6:$D$18,通天塔!$M95+1),0)</f>
        <v>40140</v>
      </c>
      <c r="BI95" s="14">
        <f>ROUND((INDEX(新战舰养成!V$6:V$18,通天塔!$J95+1)+INDEX(新战舰养成!G$6:G$18,通天塔!$J95+1)*(通天塔!$G95-1))*INDEX(战舰突破!$D$6:$D$18,通天塔!$M95+1),0)</f>
        <v>435</v>
      </c>
      <c r="BJ95" s="14">
        <f>ROUND((INDEX(新战舰养成!W$6:W$18,通天塔!$J95+1)+INDEX(新战舰养成!H$6:H$18,通天塔!$J95+1)*(通天塔!$G95-1))*INDEX(战舰突破!$D$6:$D$18,通天塔!$M95+1),0)</f>
        <v>6</v>
      </c>
      <c r="BL95" s="14">
        <f>IF($H95&gt;0,ROUND((INDEX(新战舰养成!X$6:X$18,通天塔!$K95+1)+INDEX(新战舰养成!I$6:I$18,通天塔!$K95+1)*(通天塔!$H95-1))*INDEX(战舰突破!$D$6:$D$18,通天塔!$N95+1),0),0)</f>
        <v>80458</v>
      </c>
      <c r="BM95" s="14">
        <f>IF($H95&gt;0,ROUND((INDEX(新战舰养成!Y$6:Y$18,通天塔!$K95+1)+INDEX(新战舰养成!J$6:J$18,通天塔!$K95+1)*(通天塔!$H95-1))*INDEX(战舰突破!$D$6:$D$18,通天塔!$N95+1),0),0)</f>
        <v>0</v>
      </c>
      <c r="BN95" s="14">
        <f>IF($H95&gt;0,ROUND((INDEX(新战舰养成!Z$6:Z$18,通天塔!$K95+1)+INDEX(新战舰养成!K$6:K$18,通天塔!$K95+1)*(通天塔!$H95-1))*INDEX(战舰突破!$D$6:$D$18,通天塔!$N95+1),0),0)</f>
        <v>0</v>
      </c>
      <c r="BO95" s="14">
        <f>IF($H95&gt;0,ROUND((INDEX(新战舰养成!AA$6:AA$18,通天塔!$K95+1)+INDEX(新战舰养成!L$6:L$18,通天塔!$K95+1)*(通天塔!$H95-1))*INDEX(战舰突破!$D$6:$D$18,通天塔!$N95+1),0),0)</f>
        <v>800516</v>
      </c>
      <c r="BP95" s="14">
        <f>IF($H95&gt;0,ROUND((INDEX(新战舰养成!AB$6:AB$18,通天塔!$K95+1)+INDEX(新战舰养成!M$6:M$18,通天塔!$K95+1)*(通天塔!$H95-1))*INDEX(战舰突破!$D$6:$D$18,通天塔!$N95+1),0),0)</f>
        <v>15904</v>
      </c>
      <c r="BR95" s="14">
        <f>IF($I95&gt;0,ROUND((INDEX(新战舰养成!AC$6:AC$18,通天塔!$L95+1)+INDEX(新战舰养成!I$6:I$18,通天塔!$L95+1)*(通天塔!$I95-1))*INDEX(战舰突破!$D$6:$D$18,通天塔!$O95+1),0),0)</f>
        <v>54546</v>
      </c>
      <c r="BS95" s="14">
        <f>IF($I95&gt;0,ROUND((INDEX(新战舰养成!AD$6:AD$18,通天塔!$L95+1)+INDEX(新战舰养成!J$6:J$18,通天塔!$L95+1)*(通天塔!$I95-1))*INDEX(战舰突破!$D$6:$D$18,通天塔!$O95+1),0),0)</f>
        <v>0</v>
      </c>
      <c r="BT95" s="14">
        <f>IF($I95&gt;0,ROUND((INDEX(新战舰养成!AE$6:AE$18,通天塔!$L95+1)+INDEX(新战舰养成!K$6:K$18,通天塔!$L95+1)*(通天塔!$I95-1))*INDEX(战舰突破!$D$6:$D$18,通天塔!$O95+1),0),0)</f>
        <v>0</v>
      </c>
      <c r="BU95" s="14">
        <f>IF($I95&gt;0,ROUND((INDEX(新战舰养成!AF$6:AF$18,通天塔!$L95+1)+INDEX(新战舰养成!L$6:L$18,通天塔!$L95+1)*(通天塔!$I95-1))*INDEX(战舰突破!$D$6:$D$18,通天塔!$O95+1),0),0)</f>
        <v>385396</v>
      </c>
      <c r="BV95" s="14">
        <f>IF($I95&gt;0,ROUND((INDEX(新战舰养成!AG$6:AG$18,通天塔!$L95+1)+INDEX(新战舰养成!M$6:M$18,通天塔!$L95+1)*(通天塔!$I95-1))*INDEX(战舰突破!$D$6:$D$18,通天塔!$O95+1),0),0)</f>
        <v>13990</v>
      </c>
      <c r="BY95" s="14">
        <f>(INDEX(装备数值!$C$13:$G$116,通天塔!$P95*8+1,BY$2)+INDEX(装备数值!$C$13:$G$116,通天塔!$Q95*8+2,BY$2)+INDEX(装备数值!$C$13:$G$116,通天塔!$S95*8+3,BY$2)+INDEX(装备数值!$C$13:$G$116,通天塔!$R95*8+4,BY$2)+INDEX(装备数值!$C$13:$G$116,通天塔!$T95*8+5,BY$2)+INDEX(装备数值!$C$13:$G$116,通天塔!$U95*8+6,BY$2)+INDEX(装备数值!$C$13:$G$116,通天塔!$V95*8+7,BY$2)+INDEX(装备数值!$C$13:$G$116,通天塔!$W95*8+8,BY$2))</f>
        <v>25500</v>
      </c>
      <c r="BZ95" s="14">
        <f>(INDEX(装备数值!$C$13:$G$116,通天塔!$P95*8+1,BZ$2)+INDEX(装备数值!$C$13:$G$116,通天塔!$Q95*8+2,BZ$2)+INDEX(装备数值!$C$13:$G$116,通天塔!$S95*8+3,BZ$2)+INDEX(装备数值!$C$13:$G$116,通天塔!$R95*8+4,BZ$2)+INDEX(装备数值!$C$13:$G$116,通天塔!$T95*8+5,BZ$2)+INDEX(装备数值!$C$13:$G$116,通天塔!$U95*8+6,BZ$2)+INDEX(装备数值!$C$13:$G$116,通天塔!$V95*8+7,BZ$2)+INDEX(装备数值!$C$13:$G$116,通天塔!$W95*8+8,BZ$2))</f>
        <v>225000</v>
      </c>
      <c r="CA95" s="14">
        <f>(INDEX(装备数值!$C$13:$G$116,通天塔!$P95*8+1,CA$2)+INDEX(装备数值!$C$13:$G$116,通天塔!$Q95*8+2,CA$2)+INDEX(装备数值!$C$13:$G$116,通天塔!$S95*8+3,CA$2)+INDEX(装备数值!$C$13:$G$116,通天塔!$R95*8+4,CA$2)+INDEX(装备数值!$C$13:$G$116,通天塔!$T95*8+5,CA$2)+INDEX(装备数值!$C$13:$G$116,通天塔!$U95*8+6,CA$2)+INDEX(装备数值!$C$13:$G$116,通天塔!$V95*8+7,CA$2)+INDEX(装备数值!$C$13:$G$116,通天塔!$W95*8+8,CA$2))</f>
        <v>16500</v>
      </c>
      <c r="CB95" s="14">
        <f>(INDEX(装备数值!$C$13:$G$116,通天塔!$P95*8+1,CB$2)+INDEX(装备数值!$C$13:$G$116,通天塔!$Q95*8+2,CB$2)+INDEX(装备数值!$C$13:$G$116,通天塔!$S95*8+3,CB$2)+INDEX(装备数值!$C$13:$G$116,通天塔!$R95*8+4,CB$2)+INDEX(装备数值!$C$13:$G$116,通天塔!$T95*8+5,CB$2)+INDEX(装备数值!$C$13:$G$116,通天塔!$U95*8+6,CB$2)+INDEX(装备数值!$C$13:$G$116,通天塔!$V95*8+7,CB$2)+INDEX(装备数值!$C$13:$G$116,通天塔!$W95*8+8,CB$2))</f>
        <v>330000</v>
      </c>
      <c r="CC95" s="14">
        <f>(INDEX(装备数值!$C$13:$G$116,通天塔!$P95*8+1,CC$2)+INDEX(装备数值!$C$13:$G$116,通天塔!$Q95*8+2,CC$2)+INDEX(装备数值!$C$13:$G$116,通天塔!$S95*8+3,CC$2)+INDEX(装备数值!$C$13:$G$116,通天塔!$R95*8+4,CC$2)+INDEX(装备数值!$C$13:$G$116,通天塔!$T95*8+5,CC$2)+INDEX(装备数值!$C$13:$G$116,通天塔!$U95*8+6,CC$2)+INDEX(装备数值!$C$13:$G$116,通天塔!$V95*8+7,CC$2)+INDEX(装备数值!$C$13:$G$116,通天塔!$W95*8+8,CC$2))</f>
        <v>6450</v>
      </c>
      <c r="CF95" s="14">
        <f>INDEX(装备数值!$I$13:$M$116,通天塔!$P95*8+1,CF$2)*$X95+INDEX(装备数值!$I$13:$M$116,通天塔!$Q95*8+2,CF$2)*$Y95+INDEX(装备数值!$I$13:$M$116,通天塔!$S95*8+3,CF$2)*$Z95+INDEX(装备数值!$I$13:$M$116,通天塔!$R95*8+4,CF$2)*$AA95+INDEX(装备数值!$I$13:$M$116,通天塔!$T95*8+5,CF$2)*$AB95+INDEX(装备数值!$I$13:$M$116,通天塔!$U95*8+6,CF$2)*$AC95+INDEX(装备数值!$I$13:$M$116,通天塔!$V95*8+7,CF$2)*$AD95+INDEX(装备数值!$I$13:$M$116,通天塔!$W95*8+8,CF$2)*$AE95</f>
        <v>64600</v>
      </c>
      <c r="CG95" s="14">
        <f>INDEX(装备数值!$I$13:$M$116,通天塔!$P95*8+1,CG$2)*$X95+INDEX(装备数值!$I$13:$M$116,通天塔!$Q95*8+2,CG$2)*$Y95+INDEX(装备数值!$I$13:$M$116,通天塔!$S95*8+3,CG$2)*$Z95+INDEX(装备数值!$I$13:$M$116,通天塔!$R95*8+4,CG$2)*$AA95+INDEX(装备数值!$I$13:$M$116,通天塔!$T95*8+5,CG$2)*$AB95+INDEX(装备数值!$I$13:$M$116,通天塔!$U95*8+6,CG$2)*$AC95+INDEX(装备数值!$I$13:$M$116,通天塔!$V95*8+7,CG$2)*$AD95+INDEX(装备数值!$I$13:$M$116,通天塔!$W95*8+8,CG$2)*$AE95</f>
        <v>513570</v>
      </c>
      <c r="CH95" s="14">
        <f>INDEX(装备数值!$I$13:$M$116,通天塔!$P95*8+1,CH$2)*$X95+INDEX(装备数值!$I$13:$M$116,通天塔!$Q95*8+2,CH$2)*$Y95+INDEX(装备数值!$I$13:$M$116,通天塔!$S95*8+3,CH$2)*$Z95+INDEX(装备数值!$I$13:$M$116,通天塔!$R95*8+4,CH$2)*$AA95+INDEX(装备数值!$I$13:$M$116,通天塔!$T95*8+5,CH$2)*$AB95+INDEX(装备数值!$I$13:$M$116,通天塔!$U95*8+6,CH$2)*$AC95+INDEX(装备数值!$I$13:$M$116,通天塔!$V95*8+7,CH$2)*$AD95+INDEX(装备数值!$I$13:$M$116,通天塔!$W95*8+8,CH$2)*$AE95</f>
        <v>35530</v>
      </c>
      <c r="CI95" s="14">
        <f>INDEX(装备数值!$I$13:$M$116,通天塔!$P95*8+1,CI$2)*$X95+INDEX(装备数值!$I$13:$M$116,通天塔!$Q95*8+2,CI$2)*$Y95+INDEX(装备数值!$I$13:$M$116,通天塔!$S95*8+3,CI$2)*$Z95+INDEX(装备数值!$I$13:$M$116,通天塔!$R95*8+4,CI$2)*$AA95+INDEX(装备数值!$I$13:$M$116,通天塔!$T95*8+5,CI$2)*$AB95+INDEX(装备数值!$I$13:$M$116,通天塔!$U95*8+6,CI$2)*$AC95+INDEX(装备数值!$I$13:$M$116,通天塔!$V95*8+7,CI$2)*$AD95+INDEX(装备数值!$I$13:$M$116,通天塔!$W95*8+8,CI$2)*$AE95</f>
        <v>710600</v>
      </c>
      <c r="CJ95" s="14">
        <f>INDEX(装备数值!$I$13:$M$116,通天塔!$P95*8+1,CJ$2)*$X95+INDEX(装备数值!$I$13:$M$116,通天塔!$Q95*8+2,CJ$2)*$Y95+INDEX(装备数值!$I$13:$M$116,通天塔!$S95*8+3,CJ$2)*$Z95+INDEX(装备数值!$I$13:$M$116,通天塔!$R95*8+4,CJ$2)*$AA95+INDEX(装备数值!$I$13:$M$116,通天塔!$T95*8+5,CJ$2)*$AB95+INDEX(装备数值!$I$13:$M$116,通天塔!$U95*8+6,CJ$2)*$AC95+INDEX(装备数值!$I$13:$M$116,通天塔!$V95*8+7,CJ$2)*$AD95+INDEX(装备数值!$I$13:$M$116,通天塔!$W95*8+8,CJ$2)*$AE95</f>
        <v>13889</v>
      </c>
      <c r="CM95" s="14">
        <f>INDEX(装备数值!$X$13:$AH$116,$P95*8+1,CM$2)*$AF95+INDEX(装备数值!$X$13:$AH$116,$Q95*8+2,CM$2)*$AG95+INDEX(装备数值!$X$13:$AH$116,$S95*8+3,CM$2)*$AH95+INDEX(装备数值!$X$13:$AH$116,$R95*8+4,CM$2)*$AI95+INDEX(装备数值!$X$13:$AH$116,$T95*8+5,CM$2)*$AJ95+INDEX(装备数值!$X$13:$AH$116,$U95*8+6,CM$2)*$AK95+INDEX(装备数值!$X$13:$AH$116,$V95*8+7,CM$2)*$AL95+INDEX(装备数值!$X$13:$AH$116,$W95*8+8,CM$2)*$AM95</f>
        <v>24600</v>
      </c>
      <c r="CN95" s="14">
        <f>INDEX(装备数值!$X$13:$AH$116,$P95*8+1,CN$2)*$AF95+INDEX(装备数值!$X$13:$AH$116,$Q95*8+2,CN$2)*$AG95+INDEX(装备数值!$X$13:$AH$116,$S95*8+3,CN$2)*$AH95+INDEX(装备数值!$X$13:$AH$116,$R95*8+4,CN$2)*$AI95+INDEX(装备数值!$X$13:$AH$116,$T95*8+5,CN$2)*$AJ95+INDEX(装备数值!$X$13:$AH$116,$U95*8+6,CN$2)*$AK95+INDEX(装备数值!$X$13:$AH$116,$V95*8+7,CN$2)*$AL95+INDEX(装备数值!$X$13:$AH$116,$W95*8+8,CN$2)*$AM95</f>
        <v>186750</v>
      </c>
      <c r="CO95" s="14">
        <f>INDEX(装备数值!$X$13:$AH$116,$P95*8+1,CO$2)*$AF95+INDEX(装备数值!$X$13:$AH$116,$Q95*8+2,CO$2)*$AG95+INDEX(装备数值!$X$13:$AH$116,$S95*8+3,CO$2)*$AH95+INDEX(装备数值!$X$13:$AH$116,$R95*8+4,CO$2)*$AI95+INDEX(装备数值!$X$13:$AH$116,$T95*8+5,CO$2)*$AJ95+INDEX(装备数值!$X$13:$AH$116,$U95*8+6,CO$2)*$AK95+INDEX(装备数值!$X$13:$AH$116,$V95*8+7,CO$2)*$AL95+INDEX(装备数值!$X$13:$AH$116,$W95*8+8,CO$2)*$AM95</f>
        <v>12600</v>
      </c>
      <c r="CP95" s="14">
        <f>INDEX(装备数值!$X$13:$AH$116,$P95*8+1,CP$2)*$AF95+INDEX(装备数值!$X$13:$AH$116,$Q95*8+2,CP$2)*$AG95+INDEX(装备数值!$X$13:$AH$116,$S95*8+3,CP$2)*$AH95+INDEX(装备数值!$X$13:$AH$116,$R95*8+4,CP$2)*$AI95+INDEX(装备数值!$X$13:$AH$116,$T95*8+5,CP$2)*$AJ95+INDEX(装备数值!$X$13:$AH$116,$U95*8+6,CP$2)*$AK95+INDEX(装备数值!$X$13:$AH$116,$V95*8+7,CP$2)*$AL95+INDEX(装备数值!$X$13:$AH$116,$W95*8+8,CP$2)*$AM95</f>
        <v>228000</v>
      </c>
      <c r="CQ95" s="14">
        <f>INDEX(装备数值!$X$13:$AH$116,$P95*8+1,CQ$2)*$AF95+INDEX(装备数值!$X$13:$AH$116,$Q95*8+2,CQ$2)*$AG95+INDEX(装备数值!$X$13:$AH$116,$S95*8+3,CQ$2)*$AH95+INDEX(装备数值!$X$13:$AH$116,$R95*8+4,CQ$2)*$AI95+INDEX(装备数值!$X$13:$AH$116,$T95*8+5,CQ$2)*$AJ95+INDEX(装备数值!$X$13:$AH$116,$U95*8+6,CQ$2)*$AK95+INDEX(装备数值!$X$13:$AH$116,$V95*8+7,CQ$2)*$AL95+INDEX(装备数值!$X$13:$AH$116,$W95*8+8,CQ$2)*$AM95</f>
        <v>5040</v>
      </c>
      <c r="CR95" s="14">
        <f>INDEX(装备数值!$X$13:$AH$116,$P95*8+1,CR$2)*$AF95+INDEX(装备数值!$X$13:$AH$116,$Q95*8+2,CR$2)*$AG95+INDEX(装备数值!$X$13:$AH$116,$S95*8+3,CR$2)*$AH95+INDEX(装备数值!$X$13:$AH$116,$R95*8+4,CR$2)*$AI95+INDEX(装备数值!$X$13:$AH$116,$T95*8+5,CR$2)*$AJ95+INDEX(装备数值!$X$13:$AH$116,$U95*8+6,CR$2)*$AK95+INDEX(装备数值!$X$13:$AH$116,$V95*8+7,CR$2)*$AL95+INDEX(装备数值!$X$13:$AH$116,$W95*8+8,CR$2)*$AM95</f>
        <v>17850</v>
      </c>
      <c r="CS95" s="14">
        <f>INDEX(装备数值!$X$13:$AH$116,$P95*8+1,CS$2)*$AF95+INDEX(装备数值!$X$13:$AH$116,$Q95*8+2,CS$2)*$AG95+INDEX(装备数值!$X$13:$AH$116,$S95*8+3,CS$2)*$AH95+INDEX(装备数值!$X$13:$AH$116,$R95*8+4,CS$2)*$AI95+INDEX(装备数值!$X$13:$AH$116,$T95*8+5,CS$2)*$AJ95+INDEX(装备数值!$X$13:$AH$116,$U95*8+6,CS$2)*$AK95+INDEX(装备数值!$X$13:$AH$116,$V95*8+7,CS$2)*$AL95+INDEX(装备数值!$X$13:$AH$116,$W95*8+8,CS$2)*$AM95</f>
        <v>18900</v>
      </c>
      <c r="CT95" s="14">
        <f>INDEX(装备数值!$X$13:$AH$116,$P95*8+1,CT$2)*$AF95+INDEX(装备数值!$X$13:$AH$116,$Q95*8+2,CT$2)*$AG95+INDEX(装备数值!$X$13:$AH$116,$S95*8+3,CT$2)*$AH95+INDEX(装备数值!$X$13:$AH$116,$R95*8+4,CT$2)*$AI95+INDEX(装备数值!$X$13:$AH$116,$T95*8+5,CT$2)*$AJ95+INDEX(装备数值!$X$13:$AH$116,$U95*8+6,CT$2)*$AK95+INDEX(装备数值!$X$13:$AH$116,$V95*8+7,CT$2)*$AL95+INDEX(装备数值!$X$13:$AH$116,$W95*8+8,CT$2)*$AM95</f>
        <v>17850</v>
      </c>
      <c r="CU95" s="14">
        <f>INDEX(装备数值!$X$13:$AH$116,$P95*8+1,CU$2)*$AF95+INDEX(装备数值!$X$13:$AH$116,$Q95*8+2,CU$2)*$AG95+INDEX(装备数值!$X$13:$AH$116,$S95*8+3,CU$2)*$AH95+INDEX(装备数值!$X$13:$AH$116,$R95*8+4,CU$2)*$AI95+INDEX(装备数值!$X$13:$AH$116,$T95*8+5,CU$2)*$AJ95+INDEX(装备数值!$X$13:$AH$116,$U95*8+6,CU$2)*$AK95+INDEX(装备数值!$X$13:$AH$116,$V95*8+7,CU$2)*$AL95+INDEX(装备数值!$X$13:$AH$116,$W95*8+8,CU$2)*$AM95</f>
        <v>18900</v>
      </c>
      <c r="CV95" s="14">
        <f>INDEX(装备数值!$X$13:$AH$116,$P95*8+1,CV$2)*$AF95+INDEX(装备数值!$X$13:$AH$116,$Q95*8+2,CV$2)*$AG95+INDEX(装备数值!$X$13:$AH$116,$S95*8+3,CV$2)*$AH95+INDEX(装备数值!$X$13:$AH$116,$R95*8+4,CV$2)*$AI95+INDEX(装备数值!$X$13:$AH$116,$T95*8+5,CV$2)*$AJ95+INDEX(装备数值!$X$13:$AH$116,$U95*8+6,CV$2)*$AK95+INDEX(装备数值!$X$13:$AH$116,$V95*8+7,CV$2)*$AL95+INDEX(装备数值!$X$13:$AH$116,$W95*8+8,CV$2)*$AM95</f>
        <v>41</v>
      </c>
      <c r="CW95" s="14">
        <f>INDEX(装备数值!$X$13:$AH$116,$P95*8+1,CW$2)*$AF95+INDEX(装备数值!$X$13:$AH$116,$Q95*8+2,CW$2)*$AG95+INDEX(装备数值!$X$13:$AH$116,$S95*8+3,CW$2)*$AH95+INDEX(装备数值!$X$13:$AH$116,$R95*8+4,CW$2)*$AI95+INDEX(装备数值!$X$13:$AH$116,$T95*8+5,CW$2)*$AJ95+INDEX(装备数值!$X$13:$AH$116,$U95*8+6,CW$2)*$AK95+INDEX(装备数值!$X$13:$AH$116,$V95*8+7,CW$2)*$AL95+INDEX(装备数值!$X$13:$AH$116,$W95*8+8,CW$2)*$AM95</f>
        <v>41</v>
      </c>
      <c r="CY95" s="14">
        <f>INDEX(装备数值!$AN$17:$AN$117,MATCH(MIN($X95:$AE95),装备数值!$AO$17:$AO$117,1))</f>
        <v>32</v>
      </c>
      <c r="CZ95" s="14">
        <f>IF(COUNTIF($P95:$W95,"&gt;"&amp;0)=8,INDEX(装备数值!AR$17:AR$117,$CY95+1),0)</f>
        <v>9536</v>
      </c>
      <c r="DA95" s="14">
        <f>IF(COUNTIF($P95:$W95,"&gt;"&amp;0)=8,INDEX(装备数值!AS$17:AS$117,$CY95+1),0)</f>
        <v>72000</v>
      </c>
      <c r="DB95" s="14">
        <f>IF(COUNTIF($P95:$W95,"&gt;"&amp;0)=8,INDEX(装备数值!AT$17:AT$117,$CY95+1),0)</f>
        <v>4736</v>
      </c>
      <c r="DC95" s="14">
        <f>IF(COUNTIF($P95:$W95,"&gt;"&amp;0)=8,INDEX(装备数值!AU$17:AU$117,$CY95+1),0)</f>
        <v>96000</v>
      </c>
      <c r="DD95" s="14">
        <f>IF(COUNTIF($P95:$W95,"&gt;"&amp;0)=8,INDEX(装备数值!AV$17:AV$117,$CY95+1),0)</f>
        <v>1920</v>
      </c>
      <c r="DF95" s="14">
        <f>INDEX(装备数值!$AY$17:$AY$77,MATCH(MIN($AF95:$AM95),装备数值!$AZ$17:$AZ$77,1))</f>
        <v>20</v>
      </c>
      <c r="DG95" s="26">
        <f>INDEX(装备数值!BA$17:BA$77,通天塔!DF95+1)</f>
        <v>0.25</v>
      </c>
      <c r="DH95" s="26">
        <f>INDEX(装备数值!BA$17:BA$77,通天塔!DF95+1)</f>
        <v>0.25</v>
      </c>
      <c r="DJ95" s="14">
        <f t="shared" si="134"/>
        <v>30</v>
      </c>
      <c r="DK95" s="14">
        <f>VLOOKUP(DJ95,军阶与晶片数值!$W$6:$X$27,2)</f>
        <v>7</v>
      </c>
      <c r="DL95" s="14">
        <f>INDEX(军阶与晶片数值!Y$6:Y$27,$DK95+1)</f>
        <v>600</v>
      </c>
      <c r="DM95" s="14">
        <f>INDEX(军阶与晶片数值!Z$6:Z$27,$DK95+1)</f>
        <v>600</v>
      </c>
      <c r="DN95" s="14">
        <f>INDEX(军阶与晶片数值!AA$6:AA$27,$DK95+1)</f>
        <v>600</v>
      </c>
      <c r="DO95" s="14">
        <f>INDEX(军阶与晶片数值!AB$6:AB$27,$DK95+1)</f>
        <v>600</v>
      </c>
      <c r="DP95" s="29">
        <f>INDEX(军阶与晶片数值!AC$6:AC$27,$DK95+1)</f>
        <v>40</v>
      </c>
      <c r="DQ95" s="29">
        <f>INDEX(军阶与晶片数值!AD$6:AD$27,$DK95+1)</f>
        <v>20</v>
      </c>
      <c r="DS95" s="26">
        <f>INDEX(军阶与晶片数值!I$6:I$16,AN95+1)</f>
        <v>0.15</v>
      </c>
      <c r="DT95" s="26">
        <f>INDEX(军阶与晶片数值!M$6:M$16,AO95+1)</f>
        <v>0.2</v>
      </c>
      <c r="DU95" s="26">
        <f>INDEX(军阶与晶片数值!J$6:J$16,AP95+1)</f>
        <v>0.2</v>
      </c>
      <c r="DV95" s="26">
        <f>INDEX(军阶与晶片数值!K$6:K$16,AQ95+1)</f>
        <v>0.4</v>
      </c>
      <c r="DW95" s="26">
        <f>INDEX(军阶与晶片数值!L$6:L$16,AR95+1)</f>
        <v>0.4</v>
      </c>
      <c r="DX95" s="28">
        <f>INDEX(军阶与晶片数值!N$6:N$16,AS95+1)</f>
        <v>0</v>
      </c>
      <c r="DY95" s="28">
        <f>INDEX(军阶与晶片数值!O$6:O$16,AT95+1)</f>
        <v>0</v>
      </c>
      <c r="DZ95" s="28">
        <f>INDEX(军阶与晶片数值!P$6:P$16,AU95+1)</f>
        <v>0</v>
      </c>
      <c r="EA95" s="28">
        <f>INDEX(军阶与晶片数值!Q$6:Q$16,AV95+1)</f>
        <v>0</v>
      </c>
      <c r="EB95" s="26">
        <f>INDEX(军阶与晶片数值!R$6:R$16,AW95+1)</f>
        <v>0.13</v>
      </c>
      <c r="EC95" s="26">
        <f>INDEX(军阶与晶片数值!S$6:S$16,AX95+1)</f>
        <v>0.13</v>
      </c>
      <c r="ED95" s="26">
        <f>INDEX(军阶与晶片数值!T$6:T$16,AY95+1)</f>
        <v>0</v>
      </c>
      <c r="EE95" s="26">
        <f>INDEX(军阶与晶片数值!U$6:U$16,AZ95+1)</f>
        <v>0</v>
      </c>
      <c r="EG95" s="26">
        <f>INDEX(军阶与晶片数值!$C$6:$C$36,通天塔!$BA95+1)</f>
        <v>0.8</v>
      </c>
      <c r="EH95" s="26">
        <f>INDEX(军阶与晶片数值!$C$6:$C$36,通天塔!$BA95+1)</f>
        <v>0.8</v>
      </c>
      <c r="EI95" s="26">
        <f>INDEX(军阶与晶片数值!$C$6:$C$36,通天塔!$BA95+1)</f>
        <v>0.8</v>
      </c>
      <c r="EJ95" s="26">
        <f>INDEX(军阶与晶片数值!$C$6:$C$36,通天塔!$BA95+1)</f>
        <v>0.8</v>
      </c>
      <c r="EK95" s="26">
        <f>INDEX(军阶与晶片数值!$C$6:$C$36,通天塔!$BA95+1)</f>
        <v>0.8</v>
      </c>
      <c r="EM95" s="14">
        <f>INDEX(战舰突破!$H$6:$H$18,通天塔!$J95+1)+INDEX(战舰突破!$H$23:$H$35,通天塔!$K95+1)+INDEX(战舰突破!$H$40:$H$52,通天塔!$L95+1)</f>
        <v>200</v>
      </c>
      <c r="EN95" s="14">
        <f>INDEX(战舰突破!$I$6:$I$18,通天塔!$J95+1)+INDEX(战舰突破!$I$23:$I$35,通天塔!$K95+1)+INDEX(战舰突破!$I$40:$I$52,通天塔!$L95+1)</f>
        <v>200</v>
      </c>
      <c r="EO95" s="14">
        <f>INDEX(战舰突破!$J$6:$J$18,通天塔!$J95+1)+INDEX(战舰突破!$J$23:$J$35,通天塔!$K95+1)+INDEX(战舰突破!$J$40:$J$52,通天塔!$L95+1)</f>
        <v>0</v>
      </c>
      <c r="EP95" s="14">
        <f>INDEX(战舰突破!$K$6:$K$18,通天塔!$J95+1)+INDEX(战舰突破!$K$23:$K$35,通天塔!$K95+1)+INDEX(战舰突破!$K$40:$K$52,通天塔!$L95+1)</f>
        <v>0</v>
      </c>
      <c r="EQ95" s="14">
        <f>INDEX(战舰突破!$L$6:$L$18,通天塔!$J95+1)+INDEX(战舰突破!$L$23:$L$35,通天塔!$K95+1)+INDEX(战舰突破!$L$40:$L$52,通天塔!$L95+1)</f>
        <v>200</v>
      </c>
      <c r="ER95" s="18">
        <f>INDEX(战舰突破!$N$6:$N$18,通天塔!$J95+1)+INDEX(战舰突破!$N$23:$N$35,通天塔!$K95+1)+INDEX(战舰突破!$N$40:$N$52,通天塔!$L95+1)</f>
        <v>0</v>
      </c>
      <c r="ES95" s="18">
        <f>INDEX(战舰突破!$O$6:$O$18,通天塔!$J95+1)+INDEX(战舰突破!$O$23:$O$35,通天塔!$K95+1)+INDEX(战舰突破!$O$40:$O$52,通天塔!$L95+1)</f>
        <v>0.6</v>
      </c>
      <c r="ET95" s="18">
        <f>INDEX(战舰突破!$P$6:$P$18,通天塔!$J95+1)+INDEX(战舰突破!$P$23:$P$35,通天塔!$K95+1)+INDEX(战舰突破!$P$40:$P$52,通天塔!$L95+1)</f>
        <v>0</v>
      </c>
      <c r="EU95" s="18">
        <f>INDEX(战舰突破!$Q$6:$Q$18,通天塔!$J95+1)+INDEX(战舰突破!$Q$23:$Q$35,通天塔!$K95+1)+INDEX(战舰突破!$Q$40:$Q$52,通天塔!$L95+1)</f>
        <v>0.3</v>
      </c>
      <c r="EV95" s="18">
        <f>INDEX(战舰突破!$R$6:$R$18,通天塔!$J95+1)+INDEX(战舰突破!$R$23:$R$35,通天塔!$K95+1)+INDEX(战舰突破!$R$40:$R$52,通天塔!$L95+1)</f>
        <v>0</v>
      </c>
      <c r="EW95" s="18">
        <f>INDEX(战舰突破!$M$6:$M$18,通天塔!$J95+1)+INDEX(战舰突破!$M$23:$M$35,通天塔!$K95+1)+INDEX(战舰突破!$M$40:$M$52,通天塔!$L95+1)</f>
        <v>0.2</v>
      </c>
      <c r="EX95" s="22">
        <f>INDEX(战舰突破!$W$6:$W$18,通天塔!$J95+1)+INDEX(战舰突破!$W$23:$W$35,通天塔!$K95+1)+INDEX(战舰突破!$W$40:$W$52,通天塔!$L95+1)</f>
        <v>0.5</v>
      </c>
      <c r="FA95" s="14">
        <f>INDEX(战舰突破!$S$6:$S$18,通天塔!$J95+1)</f>
        <v>0</v>
      </c>
      <c r="FB95" s="14">
        <f>INDEX(战舰突破!$T$6:$T$18,通天塔!$J95+1)</f>
        <v>0.5</v>
      </c>
      <c r="FC95" s="14">
        <f>INDEX(战舰突破!$U$6:$U$18,通天塔!$J95+1)</f>
        <v>0.1</v>
      </c>
      <c r="FD95" s="14">
        <f>INDEX(战舰突破!$V$6:$V$18,通天塔!$J95+1)</f>
        <v>1</v>
      </c>
      <c r="FE95" s="14">
        <f>INDEX(战舰突破!$X$6:$X$18,通天塔!$J95+1)</f>
        <v>8</v>
      </c>
      <c r="FG95" s="14">
        <f>INDEX(战舰突破!$S$23:$S$35,通天塔!$J95+1)</f>
        <v>0.6</v>
      </c>
      <c r="FH95" s="14">
        <f>INDEX(战舰突破!$T$23:$T$35,通天塔!$J95+1)</f>
        <v>0.25</v>
      </c>
      <c r="FI95" s="14">
        <f>INDEX(战舰突破!$U$23:$U$35,通天塔!$J95+1)</f>
        <v>0.1</v>
      </c>
      <c r="FJ95" s="14">
        <f>INDEX(战舰突破!$V$23:$V$35,通天塔!$J95+1)</f>
        <v>1</v>
      </c>
      <c r="FK95" s="14">
        <f>INDEX(战舰突破!$X$23:$X$35,通天塔!$J95+1)</f>
        <v>120</v>
      </c>
      <c r="FM95" s="14">
        <f>INDEX(战舰突破!$S$40:$S$52,通天塔!$J95+1)</f>
        <v>0.6</v>
      </c>
      <c r="FN95" s="14">
        <f>INDEX(战舰突破!$T$40:$T$52,通天塔!$J95+1)</f>
        <v>0.25</v>
      </c>
      <c r="FO95" s="14">
        <f>INDEX(战舰突破!$U$40:$U$52,通天塔!$J95+1)</f>
        <v>0.1</v>
      </c>
      <c r="FP95" s="14">
        <f>INDEX(战舰突破!$V$40:$V$52,通天塔!$J95+1)</f>
        <v>1</v>
      </c>
      <c r="FQ95" s="14">
        <f>INDEX(战舰突破!$X$40:$X$52,通天塔!$J95+1)</f>
        <v>200</v>
      </c>
      <c r="FT95" s="14">
        <f t="shared" si="135"/>
        <v>423290</v>
      </c>
      <c r="FU95" s="14">
        <f t="shared" si="136"/>
        <v>424130</v>
      </c>
      <c r="FV95" s="14">
        <f t="shared" si="137"/>
        <v>370492</v>
      </c>
      <c r="FW95" s="14">
        <f t="shared" si="138"/>
        <v>5659704</v>
      </c>
      <c r="FX95" s="14">
        <f t="shared" si="139"/>
        <v>236964</v>
      </c>
      <c r="FY95" s="14">
        <f t="shared" si="140"/>
        <v>6428386</v>
      </c>
      <c r="FZ95" s="14">
        <f t="shared" si="141"/>
        <v>144141</v>
      </c>
      <c r="GA95" s="28">
        <f t="shared" si="142"/>
        <v>18450</v>
      </c>
      <c r="GB95" s="28">
        <f t="shared" si="143"/>
        <v>19500</v>
      </c>
      <c r="GC95" s="28">
        <f t="shared" si="144"/>
        <v>18450</v>
      </c>
      <c r="GD95" s="28">
        <f t="shared" si="145"/>
        <v>19500</v>
      </c>
      <c r="GE95" s="28">
        <f t="shared" si="146"/>
        <v>1.4124999999999999</v>
      </c>
      <c r="GF95" s="28">
        <f t="shared" si="147"/>
        <v>1.4124999999999999</v>
      </c>
      <c r="GG95" s="28">
        <f t="shared" si="148"/>
        <v>0</v>
      </c>
      <c r="GH95" s="28">
        <f t="shared" si="149"/>
        <v>32.15</v>
      </c>
      <c r="GI95" s="14">
        <f t="shared" si="150"/>
        <v>1</v>
      </c>
      <c r="GJ95" s="14">
        <f t="shared" si="151"/>
        <v>1.6</v>
      </c>
      <c r="GK95" s="14">
        <f t="shared" si="152"/>
        <v>1.6</v>
      </c>
      <c r="GL95" s="18">
        <f t="shared" si="153"/>
        <v>1.7</v>
      </c>
      <c r="GM95" s="18">
        <f t="shared" si="154"/>
        <v>1.45</v>
      </c>
      <c r="GN95" s="18">
        <f t="shared" si="155"/>
        <v>1.45</v>
      </c>
      <c r="GO95" s="29">
        <f t="shared" si="156"/>
        <v>18600</v>
      </c>
      <c r="GP95" s="29">
        <f t="shared" si="156"/>
        <v>18900</v>
      </c>
      <c r="GQ95" s="29">
        <f t="shared" si="156"/>
        <v>18900</v>
      </c>
      <c r="GR95" s="26">
        <f t="shared" si="157"/>
        <v>0.1</v>
      </c>
      <c r="GS95" s="26">
        <f t="shared" si="158"/>
        <v>0.1</v>
      </c>
      <c r="GT95" s="26">
        <f t="shared" si="159"/>
        <v>0.1</v>
      </c>
      <c r="GU95" s="14">
        <f t="shared" si="160"/>
        <v>3</v>
      </c>
      <c r="GV95" s="14">
        <f t="shared" si="161"/>
        <v>3</v>
      </c>
      <c r="GW95" s="14">
        <f t="shared" si="162"/>
        <v>3</v>
      </c>
      <c r="GX95" s="14">
        <f t="shared" si="163"/>
        <v>8</v>
      </c>
      <c r="GY95" s="14">
        <f t="shared" si="164"/>
        <v>120</v>
      </c>
      <c r="GZ95" s="14">
        <f t="shared" si="165"/>
        <v>200</v>
      </c>
      <c r="HA95">
        <v>91</v>
      </c>
      <c r="HB95" s="14">
        <f t="shared" si="166"/>
        <v>61250310</v>
      </c>
      <c r="HD95" s="14">
        <f t="shared" si="167"/>
        <v>473928</v>
      </c>
      <c r="HE95" s="14">
        <f t="shared" si="168"/>
        <v>211615</v>
      </c>
      <c r="HF95" s="29">
        <f t="shared" si="169"/>
        <v>18720</v>
      </c>
      <c r="HG95" s="29">
        <f t="shared" si="170"/>
        <v>13298</v>
      </c>
      <c r="HH95" s="29">
        <f t="shared" si="171"/>
        <v>13575</v>
      </c>
      <c r="HI95" s="29">
        <f t="shared" si="172"/>
        <v>13405</v>
      </c>
      <c r="HJ95" s="14">
        <f t="shared" si="173"/>
        <v>1.4124999999999999</v>
      </c>
      <c r="HK95" s="14">
        <f t="shared" si="174"/>
        <v>1.4124999999999999</v>
      </c>
      <c r="HL95" s="14">
        <f t="shared" si="175"/>
        <v>121791</v>
      </c>
      <c r="HM95" s="14">
        <f t="shared" si="176"/>
        <v>201525</v>
      </c>
      <c r="HN95" s="26">
        <f t="shared" si="177"/>
        <v>0.35066077713136523</v>
      </c>
      <c r="HO95" s="26">
        <f t="shared" si="178"/>
        <v>0.70862676056338025</v>
      </c>
      <c r="HP95" s="29">
        <f t="shared" si="179"/>
        <v>45902</v>
      </c>
      <c r="HQ95" s="29">
        <f t="shared" si="180"/>
        <v>188765</v>
      </c>
      <c r="HR95" s="29">
        <f t="shared" si="181"/>
        <v>195314</v>
      </c>
      <c r="HS95" s="26">
        <f t="shared" si="182"/>
        <v>0.42795096553087708</v>
      </c>
      <c r="HT95" s="26">
        <f t="shared" si="183"/>
        <v>0.44030844262835289</v>
      </c>
      <c r="HU95" s="26">
        <f t="shared" si="184"/>
        <v>0.44030844262835289</v>
      </c>
      <c r="HV95" s="26">
        <f t="shared" si="185"/>
        <v>2.7950965530877059E-2</v>
      </c>
      <c r="HW95" s="29">
        <f t="shared" si="124"/>
        <v>1.8000000000000003</v>
      </c>
      <c r="HX95" s="29">
        <f t="shared" si="125"/>
        <v>2.9195439267119228</v>
      </c>
      <c r="HY95" s="29">
        <f t="shared" si="126"/>
        <v>2.9195439267119228</v>
      </c>
      <c r="HZ95" s="29">
        <f t="shared" si="127"/>
        <v>413118</v>
      </c>
      <c r="IA95" s="29">
        <f t="shared" si="128"/>
        <v>367405.13955051737</v>
      </c>
      <c r="IB95" s="29">
        <f t="shared" si="129"/>
        <v>285113.90125090623</v>
      </c>
      <c r="IC95" s="29">
        <f t="shared" si="130"/>
        <v>2468799</v>
      </c>
      <c r="ID95" s="14">
        <f t="shared" si="186"/>
        <v>1065637.04</v>
      </c>
      <c r="IH95" s="14">
        <v>1</v>
      </c>
      <c r="II95" s="14">
        <v>1</v>
      </c>
      <c r="IJ95" s="14">
        <v>480</v>
      </c>
      <c r="IK95" s="14">
        <v>80</v>
      </c>
      <c r="IL95" s="14">
        <v>60</v>
      </c>
      <c r="IM95" s="23">
        <f t="shared" si="187"/>
        <v>198732696</v>
      </c>
      <c r="IN95" s="23">
        <f t="shared" si="201"/>
        <v>1</v>
      </c>
      <c r="IO95" s="23">
        <f t="shared" si="202"/>
        <v>198732.7</v>
      </c>
      <c r="IP95" s="23">
        <f t="shared" si="203"/>
        <v>253666713</v>
      </c>
      <c r="IQ95" s="23">
        <f t="shared" si="188"/>
        <v>1</v>
      </c>
      <c r="IR95" s="23">
        <f t="shared" si="189"/>
        <v>253666.71</v>
      </c>
      <c r="IS95" s="14">
        <v>1</v>
      </c>
      <c r="IT95" s="14">
        <v>1</v>
      </c>
      <c r="IU95" s="14">
        <v>240</v>
      </c>
      <c r="IV95" s="14">
        <v>40</v>
      </c>
      <c r="IW95" s="14">
        <v>30</v>
      </c>
      <c r="IX95" s="23">
        <f>INT(($HP95*$GI95*IU95*$HW95+$HQ95*$GJ95*$HX95*IV95+$HR95*$GK95*$HY95*IW95)+$IC95*IS95+($HQ95*$GJ95*$HX95*IT95*5*6/1.5+$HR95*$GK95*$HY95*IT95*5*6/2))</f>
        <v>116261204</v>
      </c>
      <c r="IY95" s="23">
        <f t="shared" si="190"/>
        <v>1</v>
      </c>
      <c r="IZ95" s="23">
        <f t="shared" si="191"/>
        <v>116261.2</v>
      </c>
      <c r="JA95" s="23"/>
      <c r="JB95" s="23"/>
      <c r="JC95" s="23"/>
      <c r="JG95">
        <f t="shared" si="131"/>
        <v>1.7810199578790056</v>
      </c>
      <c r="JH95">
        <f t="shared" si="132"/>
        <v>2.515690690504095</v>
      </c>
      <c r="JJ95" s="14">
        <v>10</v>
      </c>
      <c r="JK95" s="14">
        <v>2</v>
      </c>
      <c r="JL95" s="14">
        <v>1.5</v>
      </c>
      <c r="JM95" s="23">
        <f t="shared" si="205"/>
        <v>3958327</v>
      </c>
      <c r="JN95" s="23">
        <f t="shared" si="192"/>
        <v>1</v>
      </c>
      <c r="JO95" s="23">
        <f t="shared" si="193"/>
        <v>3958.33</v>
      </c>
      <c r="JP95" s="14">
        <v>30</v>
      </c>
      <c r="JQ95" s="14">
        <v>6</v>
      </c>
      <c r="JR95" s="14">
        <v>4</v>
      </c>
      <c r="JS95" s="23">
        <f t="shared" si="206"/>
        <v>11418799</v>
      </c>
      <c r="JT95" s="23">
        <f t="shared" si="194"/>
        <v>1</v>
      </c>
      <c r="JU95" s="23">
        <f t="shared" si="195"/>
        <v>11418.8</v>
      </c>
      <c r="JW95" s="23">
        <f t="shared" si="196"/>
        <v>15225065</v>
      </c>
      <c r="JX95" s="23">
        <f t="shared" si="197"/>
        <v>1</v>
      </c>
      <c r="JY95" s="23">
        <f t="shared" si="198"/>
        <v>15225.07</v>
      </c>
      <c r="JZ95" s="23">
        <f t="shared" si="204"/>
        <v>5937491</v>
      </c>
      <c r="KA95" s="23">
        <f t="shared" si="199"/>
        <v>1</v>
      </c>
      <c r="KB95" s="23">
        <f t="shared" si="200"/>
        <v>5937.49</v>
      </c>
    </row>
    <row r="96" spans="1:288" ht="16.5" x14ac:dyDescent="0.2">
      <c r="C96" s="14">
        <f t="shared" si="133"/>
        <v>35</v>
      </c>
      <c r="D96" s="14">
        <v>92</v>
      </c>
      <c r="E96" s="14" t="s">
        <v>767</v>
      </c>
      <c r="F96" s="14">
        <v>325</v>
      </c>
      <c r="G96" s="14">
        <v>325</v>
      </c>
      <c r="H96" s="14">
        <v>325</v>
      </c>
      <c r="I96" s="14">
        <v>325</v>
      </c>
      <c r="J96" s="14">
        <v>7</v>
      </c>
      <c r="K96" s="14">
        <v>7</v>
      </c>
      <c r="L96" s="14">
        <v>6</v>
      </c>
      <c r="M96" s="14">
        <v>4</v>
      </c>
      <c r="N96" s="14">
        <v>4</v>
      </c>
      <c r="O96" s="14">
        <v>4</v>
      </c>
      <c r="P96" s="14">
        <v>6</v>
      </c>
      <c r="Q96" s="14">
        <v>7</v>
      </c>
      <c r="R96" s="14">
        <v>7</v>
      </c>
      <c r="S96" s="14">
        <v>7</v>
      </c>
      <c r="T96" s="14">
        <v>7</v>
      </c>
      <c r="U96" s="14">
        <v>7</v>
      </c>
      <c r="V96" s="14">
        <v>7</v>
      </c>
      <c r="W96" s="14">
        <v>7</v>
      </c>
      <c r="X96" s="14">
        <v>325</v>
      </c>
      <c r="Y96" s="14">
        <v>325</v>
      </c>
      <c r="Z96" s="14">
        <v>325</v>
      </c>
      <c r="AA96" s="14">
        <v>325</v>
      </c>
      <c r="AB96" s="14">
        <v>325</v>
      </c>
      <c r="AC96" s="14">
        <v>325</v>
      </c>
      <c r="AD96" s="14">
        <v>325</v>
      </c>
      <c r="AE96" s="14">
        <v>325</v>
      </c>
      <c r="AF96" s="14">
        <v>42</v>
      </c>
      <c r="AG96" s="14">
        <v>42</v>
      </c>
      <c r="AH96" s="14">
        <v>42</v>
      </c>
      <c r="AI96" s="14">
        <v>42</v>
      </c>
      <c r="AJ96" s="14">
        <v>42</v>
      </c>
      <c r="AK96" s="14">
        <v>42</v>
      </c>
      <c r="AL96" s="14">
        <v>42</v>
      </c>
      <c r="AM96" s="14">
        <v>42</v>
      </c>
      <c r="AN96" s="14">
        <v>4</v>
      </c>
      <c r="AO96" s="14">
        <v>5</v>
      </c>
      <c r="AP96" s="14">
        <v>5</v>
      </c>
      <c r="AQ96" s="14">
        <v>5</v>
      </c>
      <c r="AR96" s="14">
        <v>5</v>
      </c>
      <c r="AS96" s="14">
        <v>0</v>
      </c>
      <c r="AT96" s="14">
        <v>0</v>
      </c>
      <c r="AU96" s="14">
        <v>0</v>
      </c>
      <c r="AV96" s="14">
        <v>0</v>
      </c>
      <c r="AW96" s="14">
        <v>3</v>
      </c>
      <c r="AX96" s="14">
        <v>3</v>
      </c>
      <c r="AY96" s="14">
        <v>0</v>
      </c>
      <c r="AZ96" s="14">
        <v>0</v>
      </c>
      <c r="BA96" s="14">
        <v>16</v>
      </c>
      <c r="BF96" s="14">
        <f>ROUND((INDEX(新战舰养成!S$6:S$18,通天塔!$J96+1)+INDEX(新战舰养成!D$6:D$18,通天塔!$J96+1)*(通天塔!$G96-1))*INDEX(战舰突破!$D$6:$D$18,通天塔!$M96+1),0)</f>
        <v>80226</v>
      </c>
      <c r="BG96" s="14">
        <f>ROUND((INDEX(新战舰养成!T$6:T$18,通天塔!$J96+1)+INDEX(新战舰养成!E$6:E$18,通天塔!$J96+1)*(通天塔!$G96-1))*INDEX(战舰突破!$D$6:$D$18,通天塔!$M96+1),0)</f>
        <v>641718</v>
      </c>
      <c r="BH96" s="14">
        <f>ROUND((INDEX(新战舰养成!U$6:U$18,通天塔!$J96+1)+INDEX(新战舰养成!F$6:F$18,通天塔!$J96+1)*(通天塔!$G96-1))*INDEX(战舰突破!$D$6:$D$18,通天塔!$M96+1),0)</f>
        <v>40227</v>
      </c>
      <c r="BI96" s="14">
        <f>ROUND((INDEX(新战舰养成!V$6:V$18,通天塔!$J96+1)+INDEX(新战舰养成!G$6:G$18,通天塔!$J96+1)*(通天塔!$G96-1))*INDEX(战舰突破!$D$6:$D$18,通天塔!$M96+1),0)</f>
        <v>435</v>
      </c>
      <c r="BJ96" s="14">
        <f>ROUND((INDEX(新战舰养成!W$6:W$18,通天塔!$J96+1)+INDEX(新战舰养成!H$6:H$18,通天塔!$J96+1)*(通天塔!$G96-1))*INDEX(战舰突破!$D$6:$D$18,通天塔!$M96+1),0)</f>
        <v>6</v>
      </c>
      <c r="BL96" s="14">
        <f>IF($H96&gt;0,ROUND((INDEX(新战舰养成!X$6:X$18,通天塔!$K96+1)+INDEX(新战舰养成!I$6:I$18,通天塔!$K96+1)*(通天塔!$H96-1))*INDEX(战舰突破!$D$6:$D$18,通天塔!$N96+1),0),0)</f>
        <v>80632</v>
      </c>
      <c r="BM96" s="14">
        <f>IF($H96&gt;0,ROUND((INDEX(新战舰养成!Y$6:Y$18,通天塔!$K96+1)+INDEX(新战舰养成!J$6:J$18,通天塔!$K96+1)*(通天塔!$H96-1))*INDEX(战舰突破!$D$6:$D$18,通天塔!$N96+1),0),0)</f>
        <v>0</v>
      </c>
      <c r="BN96" s="14">
        <f>IF($H96&gt;0,ROUND((INDEX(新战舰养成!Z$6:Z$18,通天塔!$K96+1)+INDEX(新战舰养成!K$6:K$18,通天塔!$K96+1)*(通天塔!$H96-1))*INDEX(战舰突破!$D$6:$D$18,通天塔!$N96+1),0),0)</f>
        <v>0</v>
      </c>
      <c r="BO96" s="14">
        <f>IF($H96&gt;0,ROUND((INDEX(新战舰养成!AA$6:AA$18,通天塔!$K96+1)+INDEX(新战舰养成!L$6:L$18,通天塔!$K96+1)*(通天塔!$H96-1))*INDEX(战舰突破!$D$6:$D$18,通天塔!$N96+1),0),0)</f>
        <v>802256</v>
      </c>
      <c r="BP96" s="14">
        <f>IF($H96&gt;0,ROUND((INDEX(新战舰养成!AB$6:AB$18,通天塔!$K96+1)+INDEX(新战舰养成!M$6:M$18,通天塔!$K96+1)*(通天塔!$H96-1))*INDEX(战舰突破!$D$6:$D$18,通天塔!$N96+1),0),0)</f>
        <v>15938</v>
      </c>
      <c r="BR96" s="14">
        <f>IF($I96&gt;0,ROUND((INDEX(新战舰养成!AC$6:AC$18,通天塔!$L96+1)+INDEX(新战舰养成!I$6:I$18,通天塔!$L96+1)*(通天塔!$I96-1))*INDEX(战舰突破!$D$6:$D$18,通天塔!$O96+1),0),0)</f>
        <v>54691</v>
      </c>
      <c r="BS96" s="14">
        <f>IF($I96&gt;0,ROUND((INDEX(新战舰养成!AD$6:AD$18,通天塔!$L96+1)+INDEX(新战舰养成!J$6:J$18,通天塔!$L96+1)*(通天塔!$I96-1))*INDEX(战舰突破!$D$6:$D$18,通天塔!$O96+1),0),0)</f>
        <v>0</v>
      </c>
      <c r="BT96" s="14">
        <f>IF($I96&gt;0,ROUND((INDEX(新战舰养成!AE$6:AE$18,通天塔!$L96+1)+INDEX(新战舰养成!K$6:K$18,通天塔!$L96+1)*(通天塔!$I96-1))*INDEX(战舰突破!$D$6:$D$18,通天塔!$O96+1),0),0)</f>
        <v>0</v>
      </c>
      <c r="BU96" s="14">
        <f>IF($I96&gt;0,ROUND((INDEX(新战舰养成!AF$6:AF$18,通天塔!$L96+1)+INDEX(新战舰养成!L$6:L$18,通天塔!$L96+1)*(通天塔!$I96-1))*INDEX(战舰突破!$D$6:$D$18,通天塔!$O96+1),0),0)</f>
        <v>386846</v>
      </c>
      <c r="BV96" s="14">
        <f>IF($I96&gt;0,ROUND((INDEX(新战舰养成!AG$6:AG$18,通天塔!$L96+1)+INDEX(新战舰养成!M$6:M$18,通天塔!$L96+1)*(通天塔!$I96-1))*INDEX(战舰突破!$D$6:$D$18,通天塔!$O96+1),0),0)</f>
        <v>14019</v>
      </c>
      <c r="BY96" s="14">
        <f>(INDEX(装备数值!$C$13:$G$116,通天塔!$P96*8+1,BY$2)+INDEX(装备数值!$C$13:$G$116,通天塔!$Q96*8+2,BY$2)+INDEX(装备数值!$C$13:$G$116,通天塔!$S96*8+3,BY$2)+INDEX(装备数值!$C$13:$G$116,通天塔!$R96*8+4,BY$2)+INDEX(装备数值!$C$13:$G$116,通天塔!$T96*8+5,BY$2)+INDEX(装备数值!$C$13:$G$116,通天塔!$U96*8+6,BY$2)+INDEX(装备数值!$C$13:$G$116,通天塔!$V96*8+7,BY$2)+INDEX(装备数值!$C$13:$G$116,通天塔!$W96*8+8,BY$2))</f>
        <v>25500</v>
      </c>
      <c r="BZ96" s="14">
        <f>(INDEX(装备数值!$C$13:$G$116,通天塔!$P96*8+1,BZ$2)+INDEX(装备数值!$C$13:$G$116,通天塔!$Q96*8+2,BZ$2)+INDEX(装备数值!$C$13:$G$116,通天塔!$S96*8+3,BZ$2)+INDEX(装备数值!$C$13:$G$116,通天塔!$R96*8+4,BZ$2)+INDEX(装备数值!$C$13:$G$116,通天塔!$T96*8+5,BZ$2)+INDEX(装备数值!$C$13:$G$116,通天塔!$U96*8+6,BZ$2)+INDEX(装备数值!$C$13:$G$116,通天塔!$V96*8+7,BZ$2)+INDEX(装备数值!$C$13:$G$116,通天塔!$W96*8+8,BZ$2))</f>
        <v>225000</v>
      </c>
      <c r="CA96" s="14">
        <f>(INDEX(装备数值!$C$13:$G$116,通天塔!$P96*8+1,CA$2)+INDEX(装备数值!$C$13:$G$116,通天塔!$Q96*8+2,CA$2)+INDEX(装备数值!$C$13:$G$116,通天塔!$S96*8+3,CA$2)+INDEX(装备数值!$C$13:$G$116,通天塔!$R96*8+4,CA$2)+INDEX(装备数值!$C$13:$G$116,通天塔!$T96*8+5,CA$2)+INDEX(装备数值!$C$13:$G$116,通天塔!$U96*8+6,CA$2)+INDEX(装备数值!$C$13:$G$116,通天塔!$V96*8+7,CA$2)+INDEX(装备数值!$C$13:$G$116,通天塔!$W96*8+8,CA$2))</f>
        <v>16500</v>
      </c>
      <c r="CB96" s="14">
        <f>(INDEX(装备数值!$C$13:$G$116,通天塔!$P96*8+1,CB$2)+INDEX(装备数值!$C$13:$G$116,通天塔!$Q96*8+2,CB$2)+INDEX(装备数值!$C$13:$G$116,通天塔!$S96*8+3,CB$2)+INDEX(装备数值!$C$13:$G$116,通天塔!$R96*8+4,CB$2)+INDEX(装备数值!$C$13:$G$116,通天塔!$T96*8+5,CB$2)+INDEX(装备数值!$C$13:$G$116,通天塔!$U96*8+6,CB$2)+INDEX(装备数值!$C$13:$G$116,通天塔!$V96*8+7,CB$2)+INDEX(装备数值!$C$13:$G$116,通天塔!$W96*8+8,CB$2))</f>
        <v>330000</v>
      </c>
      <c r="CC96" s="14">
        <f>(INDEX(装备数值!$C$13:$G$116,通天塔!$P96*8+1,CC$2)+INDEX(装备数值!$C$13:$G$116,通天塔!$Q96*8+2,CC$2)+INDEX(装备数值!$C$13:$G$116,通天塔!$S96*8+3,CC$2)+INDEX(装备数值!$C$13:$G$116,通天塔!$R96*8+4,CC$2)+INDEX(装备数值!$C$13:$G$116,通天塔!$T96*8+5,CC$2)+INDEX(装备数值!$C$13:$G$116,通天塔!$U96*8+6,CC$2)+INDEX(装备数值!$C$13:$G$116,通天塔!$V96*8+7,CC$2)+INDEX(装备数值!$C$13:$G$116,通天塔!$W96*8+8,CC$2))</f>
        <v>6450</v>
      </c>
      <c r="CF96" s="14">
        <f>INDEX(装备数值!$I$13:$M$116,通天塔!$P96*8+1,CF$2)*$X96+INDEX(装备数值!$I$13:$M$116,通天塔!$Q96*8+2,CF$2)*$Y96+INDEX(装备数值!$I$13:$M$116,通天塔!$S96*8+3,CF$2)*$Z96+INDEX(装备数值!$I$13:$M$116,通天塔!$R96*8+4,CF$2)*$AA96+INDEX(装备数值!$I$13:$M$116,通天塔!$T96*8+5,CF$2)*$AB96+INDEX(装备数值!$I$13:$M$116,通天塔!$U96*8+6,CF$2)*$AC96+INDEX(装备数值!$I$13:$M$116,通天塔!$V96*8+7,CF$2)*$AD96+INDEX(装备数值!$I$13:$M$116,通天塔!$W96*8+8,CF$2)*$AE96</f>
        <v>65000</v>
      </c>
      <c r="CG96" s="14">
        <f>INDEX(装备数值!$I$13:$M$116,通天塔!$P96*8+1,CG$2)*$X96+INDEX(装备数值!$I$13:$M$116,通天塔!$Q96*8+2,CG$2)*$Y96+INDEX(装备数值!$I$13:$M$116,通天塔!$S96*8+3,CG$2)*$Z96+INDEX(装备数值!$I$13:$M$116,通天塔!$R96*8+4,CG$2)*$AA96+INDEX(装备数值!$I$13:$M$116,通天塔!$T96*8+5,CG$2)*$AB96+INDEX(装备数值!$I$13:$M$116,通天塔!$U96*8+6,CG$2)*$AC96+INDEX(装备数值!$I$13:$M$116,通天塔!$V96*8+7,CG$2)*$AD96+INDEX(装备数值!$I$13:$M$116,通天塔!$W96*8+8,CG$2)*$AE96</f>
        <v>516750</v>
      </c>
      <c r="CH96" s="14">
        <f>INDEX(装备数值!$I$13:$M$116,通天塔!$P96*8+1,CH$2)*$X96+INDEX(装备数值!$I$13:$M$116,通天塔!$Q96*8+2,CH$2)*$Y96+INDEX(装备数值!$I$13:$M$116,通天塔!$S96*8+3,CH$2)*$Z96+INDEX(装备数值!$I$13:$M$116,通天塔!$R96*8+4,CH$2)*$AA96+INDEX(装备数值!$I$13:$M$116,通天塔!$T96*8+5,CH$2)*$AB96+INDEX(装备数值!$I$13:$M$116,通天塔!$U96*8+6,CH$2)*$AC96+INDEX(装备数值!$I$13:$M$116,通天塔!$V96*8+7,CH$2)*$AD96+INDEX(装备数值!$I$13:$M$116,通天塔!$W96*8+8,CH$2)*$AE96</f>
        <v>35750</v>
      </c>
      <c r="CI96" s="14">
        <f>INDEX(装备数值!$I$13:$M$116,通天塔!$P96*8+1,CI$2)*$X96+INDEX(装备数值!$I$13:$M$116,通天塔!$Q96*8+2,CI$2)*$Y96+INDEX(装备数值!$I$13:$M$116,通天塔!$S96*8+3,CI$2)*$Z96+INDEX(装备数值!$I$13:$M$116,通天塔!$R96*8+4,CI$2)*$AA96+INDEX(装备数值!$I$13:$M$116,通天塔!$T96*8+5,CI$2)*$AB96+INDEX(装备数值!$I$13:$M$116,通天塔!$U96*8+6,CI$2)*$AC96+INDEX(装备数值!$I$13:$M$116,通天塔!$V96*8+7,CI$2)*$AD96+INDEX(装备数值!$I$13:$M$116,通天塔!$W96*8+8,CI$2)*$AE96</f>
        <v>715000</v>
      </c>
      <c r="CJ96" s="14">
        <f>INDEX(装备数值!$I$13:$M$116,通天塔!$P96*8+1,CJ$2)*$X96+INDEX(装备数值!$I$13:$M$116,通天塔!$Q96*8+2,CJ$2)*$Y96+INDEX(装备数值!$I$13:$M$116,通天塔!$S96*8+3,CJ$2)*$Z96+INDEX(装备数值!$I$13:$M$116,通天塔!$R96*8+4,CJ$2)*$AA96+INDEX(装备数值!$I$13:$M$116,通天塔!$T96*8+5,CJ$2)*$AB96+INDEX(装备数值!$I$13:$M$116,通天塔!$U96*8+6,CJ$2)*$AC96+INDEX(装备数值!$I$13:$M$116,通天塔!$V96*8+7,CJ$2)*$AD96+INDEX(装备数值!$I$13:$M$116,通天塔!$W96*8+8,CJ$2)*$AE96</f>
        <v>13975</v>
      </c>
      <c r="CM96" s="14">
        <f>INDEX(装备数值!$X$13:$AH$116,$P96*8+1,CM$2)*$AF96+INDEX(装备数值!$X$13:$AH$116,$Q96*8+2,CM$2)*$AG96+INDEX(装备数值!$X$13:$AH$116,$S96*8+3,CM$2)*$AH96+INDEX(装备数值!$X$13:$AH$116,$R96*8+4,CM$2)*$AI96+INDEX(装备数值!$X$13:$AH$116,$T96*8+5,CM$2)*$AJ96+INDEX(装备数值!$X$13:$AH$116,$U96*8+6,CM$2)*$AK96+INDEX(装备数值!$X$13:$AH$116,$V96*8+7,CM$2)*$AL96+INDEX(装备数值!$X$13:$AH$116,$W96*8+8,CM$2)*$AM96</f>
        <v>25200</v>
      </c>
      <c r="CN96" s="14">
        <f>INDEX(装备数值!$X$13:$AH$116,$P96*8+1,CN$2)*$AF96+INDEX(装备数值!$X$13:$AH$116,$Q96*8+2,CN$2)*$AG96+INDEX(装备数值!$X$13:$AH$116,$S96*8+3,CN$2)*$AH96+INDEX(装备数值!$X$13:$AH$116,$R96*8+4,CN$2)*$AI96+INDEX(装备数值!$X$13:$AH$116,$T96*8+5,CN$2)*$AJ96+INDEX(装备数值!$X$13:$AH$116,$U96*8+6,CN$2)*$AK96+INDEX(装备数值!$X$13:$AH$116,$V96*8+7,CN$2)*$AL96+INDEX(装备数值!$X$13:$AH$116,$W96*8+8,CN$2)*$AM96</f>
        <v>189000</v>
      </c>
      <c r="CO96" s="14">
        <f>INDEX(装备数值!$X$13:$AH$116,$P96*8+1,CO$2)*$AF96+INDEX(装备数值!$X$13:$AH$116,$Q96*8+2,CO$2)*$AG96+INDEX(装备数值!$X$13:$AH$116,$S96*8+3,CO$2)*$AH96+INDEX(装备数值!$X$13:$AH$116,$R96*8+4,CO$2)*$AI96+INDEX(装备数值!$X$13:$AH$116,$T96*8+5,CO$2)*$AJ96+INDEX(装备数值!$X$13:$AH$116,$U96*8+6,CO$2)*$AK96+INDEX(装备数值!$X$13:$AH$116,$V96*8+7,CO$2)*$AL96+INDEX(装备数值!$X$13:$AH$116,$W96*8+8,CO$2)*$AM96</f>
        <v>12600</v>
      </c>
      <c r="CP96" s="14">
        <f>INDEX(装备数值!$X$13:$AH$116,$P96*8+1,CP$2)*$AF96+INDEX(装备数值!$X$13:$AH$116,$Q96*8+2,CP$2)*$AG96+INDEX(装备数值!$X$13:$AH$116,$S96*8+3,CP$2)*$AH96+INDEX(装备数值!$X$13:$AH$116,$R96*8+4,CP$2)*$AI96+INDEX(装备数值!$X$13:$AH$116,$T96*8+5,CP$2)*$AJ96+INDEX(装备数值!$X$13:$AH$116,$U96*8+6,CP$2)*$AK96+INDEX(装备数值!$X$13:$AH$116,$V96*8+7,CP$2)*$AL96+INDEX(装备数值!$X$13:$AH$116,$W96*8+8,CP$2)*$AM96</f>
        <v>231000</v>
      </c>
      <c r="CQ96" s="14">
        <f>INDEX(装备数值!$X$13:$AH$116,$P96*8+1,CQ$2)*$AF96+INDEX(装备数值!$X$13:$AH$116,$Q96*8+2,CQ$2)*$AG96+INDEX(装备数值!$X$13:$AH$116,$S96*8+3,CQ$2)*$AH96+INDEX(装备数值!$X$13:$AH$116,$R96*8+4,CQ$2)*$AI96+INDEX(装备数值!$X$13:$AH$116,$T96*8+5,CQ$2)*$AJ96+INDEX(装备数值!$X$13:$AH$116,$U96*8+6,CQ$2)*$AK96+INDEX(装备数值!$X$13:$AH$116,$V96*8+7,CQ$2)*$AL96+INDEX(装备数值!$X$13:$AH$116,$W96*8+8,CQ$2)*$AM96</f>
        <v>5040</v>
      </c>
      <c r="CR96" s="14">
        <f>INDEX(装备数值!$X$13:$AH$116,$P96*8+1,CR$2)*$AF96+INDEX(装备数值!$X$13:$AH$116,$Q96*8+2,CR$2)*$AG96+INDEX(装备数值!$X$13:$AH$116,$S96*8+3,CR$2)*$AH96+INDEX(装备数值!$X$13:$AH$116,$R96*8+4,CR$2)*$AI96+INDEX(装备数值!$X$13:$AH$116,$T96*8+5,CR$2)*$AJ96+INDEX(装备数值!$X$13:$AH$116,$U96*8+6,CR$2)*$AK96+INDEX(装备数值!$X$13:$AH$116,$V96*8+7,CR$2)*$AL96+INDEX(装备数值!$X$13:$AH$116,$W96*8+8,CR$2)*$AM96</f>
        <v>17850</v>
      </c>
      <c r="CS96" s="14">
        <f>INDEX(装备数值!$X$13:$AH$116,$P96*8+1,CS$2)*$AF96+INDEX(装备数值!$X$13:$AH$116,$Q96*8+2,CS$2)*$AG96+INDEX(装备数值!$X$13:$AH$116,$S96*8+3,CS$2)*$AH96+INDEX(装备数值!$X$13:$AH$116,$R96*8+4,CS$2)*$AI96+INDEX(装备数值!$X$13:$AH$116,$T96*8+5,CS$2)*$AJ96+INDEX(装备数值!$X$13:$AH$116,$U96*8+6,CS$2)*$AK96+INDEX(装备数值!$X$13:$AH$116,$V96*8+7,CS$2)*$AL96+INDEX(装备数值!$X$13:$AH$116,$W96*8+8,CS$2)*$AM96</f>
        <v>18900</v>
      </c>
      <c r="CT96" s="14">
        <f>INDEX(装备数值!$X$13:$AH$116,$P96*8+1,CT$2)*$AF96+INDEX(装备数值!$X$13:$AH$116,$Q96*8+2,CT$2)*$AG96+INDEX(装备数值!$X$13:$AH$116,$S96*8+3,CT$2)*$AH96+INDEX(装备数值!$X$13:$AH$116,$R96*8+4,CT$2)*$AI96+INDEX(装备数值!$X$13:$AH$116,$T96*8+5,CT$2)*$AJ96+INDEX(装备数值!$X$13:$AH$116,$U96*8+6,CT$2)*$AK96+INDEX(装备数值!$X$13:$AH$116,$V96*8+7,CT$2)*$AL96+INDEX(装备数值!$X$13:$AH$116,$W96*8+8,CT$2)*$AM96</f>
        <v>17850</v>
      </c>
      <c r="CU96" s="14">
        <f>INDEX(装备数值!$X$13:$AH$116,$P96*8+1,CU$2)*$AF96+INDEX(装备数值!$X$13:$AH$116,$Q96*8+2,CU$2)*$AG96+INDEX(装备数值!$X$13:$AH$116,$S96*8+3,CU$2)*$AH96+INDEX(装备数值!$X$13:$AH$116,$R96*8+4,CU$2)*$AI96+INDEX(装备数值!$X$13:$AH$116,$T96*8+5,CU$2)*$AJ96+INDEX(装备数值!$X$13:$AH$116,$U96*8+6,CU$2)*$AK96+INDEX(装备数值!$X$13:$AH$116,$V96*8+7,CU$2)*$AL96+INDEX(装备数值!$X$13:$AH$116,$W96*8+8,CU$2)*$AM96</f>
        <v>18900</v>
      </c>
      <c r="CV96" s="14">
        <f>INDEX(装备数值!$X$13:$AH$116,$P96*8+1,CV$2)*$AF96+INDEX(装备数值!$X$13:$AH$116,$Q96*8+2,CV$2)*$AG96+INDEX(装备数值!$X$13:$AH$116,$S96*8+3,CV$2)*$AH96+INDEX(装备数值!$X$13:$AH$116,$R96*8+4,CV$2)*$AI96+INDEX(装备数值!$X$13:$AH$116,$T96*8+5,CV$2)*$AJ96+INDEX(装备数值!$X$13:$AH$116,$U96*8+6,CV$2)*$AK96+INDEX(装备数值!$X$13:$AH$116,$V96*8+7,CV$2)*$AL96+INDEX(装备数值!$X$13:$AH$116,$W96*8+8,CV$2)*$AM96</f>
        <v>42</v>
      </c>
      <c r="CW96" s="14">
        <f>INDEX(装备数值!$X$13:$AH$116,$P96*8+1,CW$2)*$AF96+INDEX(装备数值!$X$13:$AH$116,$Q96*8+2,CW$2)*$AG96+INDEX(装备数值!$X$13:$AH$116,$S96*8+3,CW$2)*$AH96+INDEX(装备数值!$X$13:$AH$116,$R96*8+4,CW$2)*$AI96+INDEX(装备数值!$X$13:$AH$116,$T96*8+5,CW$2)*$AJ96+INDEX(装备数值!$X$13:$AH$116,$U96*8+6,CW$2)*$AK96+INDEX(装备数值!$X$13:$AH$116,$V96*8+7,CW$2)*$AL96+INDEX(装备数值!$X$13:$AH$116,$W96*8+8,CW$2)*$AM96</f>
        <v>42</v>
      </c>
      <c r="CY96" s="14">
        <f>INDEX(装备数值!$AN$17:$AN$117,MATCH(MIN($X96:$AE96),装备数值!$AO$17:$AO$117,1))</f>
        <v>32</v>
      </c>
      <c r="CZ96" s="14">
        <f>IF(COUNTIF($P96:$W96,"&gt;"&amp;0)=8,INDEX(装备数值!AR$17:AR$117,$CY96+1),0)</f>
        <v>9536</v>
      </c>
      <c r="DA96" s="14">
        <f>IF(COUNTIF($P96:$W96,"&gt;"&amp;0)=8,INDEX(装备数值!AS$17:AS$117,$CY96+1),0)</f>
        <v>72000</v>
      </c>
      <c r="DB96" s="14">
        <f>IF(COUNTIF($P96:$W96,"&gt;"&amp;0)=8,INDEX(装备数值!AT$17:AT$117,$CY96+1),0)</f>
        <v>4736</v>
      </c>
      <c r="DC96" s="14">
        <f>IF(COUNTIF($P96:$W96,"&gt;"&amp;0)=8,INDEX(装备数值!AU$17:AU$117,$CY96+1),0)</f>
        <v>96000</v>
      </c>
      <c r="DD96" s="14">
        <f>IF(COUNTIF($P96:$W96,"&gt;"&amp;0)=8,INDEX(装备数值!AV$17:AV$117,$CY96+1),0)</f>
        <v>1920</v>
      </c>
      <c r="DF96" s="14">
        <f>INDEX(装备数值!$AY$17:$AY$77,MATCH(MIN($AF96:$AM96),装备数值!$AZ$17:$AZ$77,1))</f>
        <v>21</v>
      </c>
      <c r="DG96" s="26">
        <f>INDEX(装备数值!BA$17:BA$77,通天塔!DF96+1)</f>
        <v>0.27</v>
      </c>
      <c r="DH96" s="26">
        <f>INDEX(装备数值!BA$17:BA$77,通天塔!DF96+1)</f>
        <v>0.27</v>
      </c>
      <c r="DJ96" s="14">
        <f t="shared" si="134"/>
        <v>30</v>
      </c>
      <c r="DK96" s="14">
        <f>VLOOKUP(DJ96,军阶与晶片数值!$W$6:$X$27,2)</f>
        <v>7</v>
      </c>
      <c r="DL96" s="14">
        <f>INDEX(军阶与晶片数值!Y$6:Y$27,$DK96+1)</f>
        <v>600</v>
      </c>
      <c r="DM96" s="14">
        <f>INDEX(军阶与晶片数值!Z$6:Z$27,$DK96+1)</f>
        <v>600</v>
      </c>
      <c r="DN96" s="14">
        <f>INDEX(军阶与晶片数值!AA$6:AA$27,$DK96+1)</f>
        <v>600</v>
      </c>
      <c r="DO96" s="14">
        <f>INDEX(军阶与晶片数值!AB$6:AB$27,$DK96+1)</f>
        <v>600</v>
      </c>
      <c r="DP96" s="29">
        <f>INDEX(军阶与晶片数值!AC$6:AC$27,$DK96+1)</f>
        <v>40</v>
      </c>
      <c r="DQ96" s="29">
        <f>INDEX(军阶与晶片数值!AD$6:AD$27,$DK96+1)</f>
        <v>20</v>
      </c>
      <c r="DS96" s="26">
        <f>INDEX(军阶与晶片数值!I$6:I$16,AN96+1)</f>
        <v>0.15</v>
      </c>
      <c r="DT96" s="26">
        <f>INDEX(军阶与晶片数值!M$6:M$16,AO96+1)</f>
        <v>0.2</v>
      </c>
      <c r="DU96" s="26">
        <f>INDEX(军阶与晶片数值!J$6:J$16,AP96+1)</f>
        <v>0.2</v>
      </c>
      <c r="DV96" s="26">
        <f>INDEX(军阶与晶片数值!K$6:K$16,AQ96+1)</f>
        <v>0.4</v>
      </c>
      <c r="DW96" s="26">
        <f>INDEX(军阶与晶片数值!L$6:L$16,AR96+1)</f>
        <v>0.4</v>
      </c>
      <c r="DX96" s="28">
        <f>INDEX(军阶与晶片数值!N$6:N$16,AS96+1)</f>
        <v>0</v>
      </c>
      <c r="DY96" s="28">
        <f>INDEX(军阶与晶片数值!O$6:O$16,AT96+1)</f>
        <v>0</v>
      </c>
      <c r="DZ96" s="28">
        <f>INDEX(军阶与晶片数值!P$6:P$16,AU96+1)</f>
        <v>0</v>
      </c>
      <c r="EA96" s="28">
        <f>INDEX(军阶与晶片数值!Q$6:Q$16,AV96+1)</f>
        <v>0</v>
      </c>
      <c r="EB96" s="26">
        <f>INDEX(军阶与晶片数值!R$6:R$16,AW96+1)</f>
        <v>0.13</v>
      </c>
      <c r="EC96" s="26">
        <f>INDEX(军阶与晶片数值!S$6:S$16,AX96+1)</f>
        <v>0.13</v>
      </c>
      <c r="ED96" s="26">
        <f>INDEX(军阶与晶片数值!T$6:T$16,AY96+1)</f>
        <v>0</v>
      </c>
      <c r="EE96" s="26">
        <f>INDEX(军阶与晶片数值!U$6:U$16,AZ96+1)</f>
        <v>0</v>
      </c>
      <c r="EG96" s="26">
        <f>INDEX(军阶与晶片数值!$C$6:$C$36,通天塔!$BA96+1)</f>
        <v>0.8</v>
      </c>
      <c r="EH96" s="26">
        <f>INDEX(军阶与晶片数值!$C$6:$C$36,通天塔!$BA96+1)</f>
        <v>0.8</v>
      </c>
      <c r="EI96" s="26">
        <f>INDEX(军阶与晶片数值!$C$6:$C$36,通天塔!$BA96+1)</f>
        <v>0.8</v>
      </c>
      <c r="EJ96" s="26">
        <f>INDEX(军阶与晶片数值!$C$6:$C$36,通天塔!$BA96+1)</f>
        <v>0.8</v>
      </c>
      <c r="EK96" s="26">
        <f>INDEX(军阶与晶片数值!$C$6:$C$36,通天塔!$BA96+1)</f>
        <v>0.8</v>
      </c>
      <c r="EM96" s="14">
        <f>INDEX(战舰突破!$H$6:$H$18,通天塔!$J96+1)+INDEX(战舰突破!$H$23:$H$35,通天塔!$K96+1)+INDEX(战舰突破!$H$40:$H$52,通天塔!$L96+1)</f>
        <v>200</v>
      </c>
      <c r="EN96" s="14">
        <f>INDEX(战舰突破!$I$6:$I$18,通天塔!$J96+1)+INDEX(战舰突破!$I$23:$I$35,通天塔!$K96+1)+INDEX(战舰突破!$I$40:$I$52,通天塔!$L96+1)</f>
        <v>200</v>
      </c>
      <c r="EO96" s="14">
        <f>INDEX(战舰突破!$J$6:$J$18,通天塔!$J96+1)+INDEX(战舰突破!$J$23:$J$35,通天塔!$K96+1)+INDEX(战舰突破!$J$40:$J$52,通天塔!$L96+1)</f>
        <v>0</v>
      </c>
      <c r="EP96" s="14">
        <f>INDEX(战舰突破!$K$6:$K$18,通天塔!$J96+1)+INDEX(战舰突破!$K$23:$K$35,通天塔!$K96+1)+INDEX(战舰突破!$K$40:$K$52,通天塔!$L96+1)</f>
        <v>0</v>
      </c>
      <c r="EQ96" s="14">
        <f>INDEX(战舰突破!$L$6:$L$18,通天塔!$J96+1)+INDEX(战舰突破!$L$23:$L$35,通天塔!$K96+1)+INDEX(战舰突破!$L$40:$L$52,通天塔!$L96+1)</f>
        <v>200</v>
      </c>
      <c r="ER96" s="18">
        <f>INDEX(战舰突破!$N$6:$N$18,通天塔!$J96+1)+INDEX(战舰突破!$N$23:$N$35,通天塔!$K96+1)+INDEX(战舰突破!$N$40:$N$52,通天塔!$L96+1)</f>
        <v>0</v>
      </c>
      <c r="ES96" s="18">
        <f>INDEX(战舰突破!$O$6:$O$18,通天塔!$J96+1)+INDEX(战舰突破!$O$23:$O$35,通天塔!$K96+1)+INDEX(战舰突破!$O$40:$O$52,通天塔!$L96+1)</f>
        <v>0.6</v>
      </c>
      <c r="ET96" s="18">
        <f>INDEX(战舰突破!$P$6:$P$18,通天塔!$J96+1)+INDEX(战舰突破!$P$23:$P$35,通天塔!$K96+1)+INDEX(战舰突破!$P$40:$P$52,通天塔!$L96+1)</f>
        <v>0</v>
      </c>
      <c r="EU96" s="18">
        <f>INDEX(战舰突破!$Q$6:$Q$18,通天塔!$J96+1)+INDEX(战舰突破!$Q$23:$Q$35,通天塔!$K96+1)+INDEX(战舰突破!$Q$40:$Q$52,通天塔!$L96+1)</f>
        <v>0.3</v>
      </c>
      <c r="EV96" s="18">
        <f>INDEX(战舰突破!$R$6:$R$18,通天塔!$J96+1)+INDEX(战舰突破!$R$23:$R$35,通天塔!$K96+1)+INDEX(战舰突破!$R$40:$R$52,通天塔!$L96+1)</f>
        <v>0</v>
      </c>
      <c r="EW96" s="18">
        <f>INDEX(战舰突破!$M$6:$M$18,通天塔!$J96+1)+INDEX(战舰突破!$M$23:$M$35,通天塔!$K96+1)+INDEX(战舰突破!$M$40:$M$52,通天塔!$L96+1)</f>
        <v>0.2</v>
      </c>
      <c r="EX96" s="22">
        <f>INDEX(战舰突破!$W$6:$W$18,通天塔!$J96+1)+INDEX(战舰突破!$W$23:$W$35,通天塔!$K96+1)+INDEX(战舰突破!$W$40:$W$52,通天塔!$L96+1)</f>
        <v>0.5</v>
      </c>
      <c r="FA96" s="14">
        <f>INDEX(战舰突破!$S$6:$S$18,通天塔!$J96+1)</f>
        <v>0</v>
      </c>
      <c r="FB96" s="14">
        <f>INDEX(战舰突破!$T$6:$T$18,通天塔!$J96+1)</f>
        <v>0.5</v>
      </c>
      <c r="FC96" s="14">
        <f>INDEX(战舰突破!$U$6:$U$18,通天塔!$J96+1)</f>
        <v>0.1</v>
      </c>
      <c r="FD96" s="14">
        <f>INDEX(战舰突破!$V$6:$V$18,通天塔!$J96+1)</f>
        <v>1</v>
      </c>
      <c r="FE96" s="14">
        <f>INDEX(战舰突破!$X$6:$X$18,通天塔!$J96+1)</f>
        <v>8</v>
      </c>
      <c r="FG96" s="14">
        <f>INDEX(战舰突破!$S$23:$S$35,通天塔!$J96+1)</f>
        <v>0.6</v>
      </c>
      <c r="FH96" s="14">
        <f>INDEX(战舰突破!$T$23:$T$35,通天塔!$J96+1)</f>
        <v>0.25</v>
      </c>
      <c r="FI96" s="14">
        <f>INDEX(战舰突破!$U$23:$U$35,通天塔!$J96+1)</f>
        <v>0.1</v>
      </c>
      <c r="FJ96" s="14">
        <f>INDEX(战舰突破!$V$23:$V$35,通天塔!$J96+1)</f>
        <v>1</v>
      </c>
      <c r="FK96" s="14">
        <f>INDEX(战舰突破!$X$23:$X$35,通天塔!$J96+1)</f>
        <v>120</v>
      </c>
      <c r="FM96" s="14">
        <f>INDEX(战舰突破!$S$40:$S$52,通天塔!$J96+1)</f>
        <v>0.6</v>
      </c>
      <c r="FN96" s="14">
        <f>INDEX(战舰突破!$T$40:$T$52,通天塔!$J96+1)</f>
        <v>0.25</v>
      </c>
      <c r="FO96" s="14">
        <f>INDEX(战舰突破!$U$40:$U$52,通天塔!$J96+1)</f>
        <v>0.1</v>
      </c>
      <c r="FP96" s="14">
        <f>INDEX(战舰突破!$V$40:$V$52,通天塔!$J96+1)</f>
        <v>1</v>
      </c>
      <c r="FQ96" s="14">
        <f>INDEX(战舰突破!$X$40:$X$52,通天塔!$J96+1)</f>
        <v>200</v>
      </c>
      <c r="FT96" s="14">
        <f t="shared" si="135"/>
        <v>425720</v>
      </c>
      <c r="FU96" s="14">
        <f t="shared" si="136"/>
        <v>426560</v>
      </c>
      <c r="FV96" s="14">
        <f t="shared" si="137"/>
        <v>372862</v>
      </c>
      <c r="FW96" s="14">
        <f t="shared" si="138"/>
        <v>5683281</v>
      </c>
      <c r="FX96" s="14">
        <f t="shared" si="139"/>
        <v>237628</v>
      </c>
      <c r="FY96" s="14">
        <f t="shared" si="140"/>
        <v>6455073</v>
      </c>
      <c r="FZ96" s="14">
        <f t="shared" si="141"/>
        <v>144516</v>
      </c>
      <c r="GA96" s="28">
        <f t="shared" si="142"/>
        <v>18450</v>
      </c>
      <c r="GB96" s="28">
        <f t="shared" si="143"/>
        <v>19500</v>
      </c>
      <c r="GC96" s="28">
        <f t="shared" si="144"/>
        <v>18450</v>
      </c>
      <c r="GD96" s="28">
        <f t="shared" si="145"/>
        <v>19500</v>
      </c>
      <c r="GE96" s="28">
        <f t="shared" si="146"/>
        <v>1.4350999999999998</v>
      </c>
      <c r="GF96" s="28">
        <f t="shared" si="147"/>
        <v>1.4350999999999998</v>
      </c>
      <c r="GG96" s="28">
        <f t="shared" si="148"/>
        <v>0</v>
      </c>
      <c r="GH96" s="28">
        <f t="shared" si="149"/>
        <v>32.15</v>
      </c>
      <c r="GI96" s="14">
        <f t="shared" si="150"/>
        <v>1</v>
      </c>
      <c r="GJ96" s="14">
        <f t="shared" si="151"/>
        <v>1.6</v>
      </c>
      <c r="GK96" s="14">
        <f t="shared" si="152"/>
        <v>1.6</v>
      </c>
      <c r="GL96" s="18">
        <f t="shared" si="153"/>
        <v>1.7</v>
      </c>
      <c r="GM96" s="18">
        <f t="shared" si="154"/>
        <v>1.45</v>
      </c>
      <c r="GN96" s="18">
        <f t="shared" si="155"/>
        <v>1.45</v>
      </c>
      <c r="GO96" s="29">
        <f t="shared" si="156"/>
        <v>18600</v>
      </c>
      <c r="GP96" s="29">
        <f t="shared" si="156"/>
        <v>18900</v>
      </c>
      <c r="GQ96" s="29">
        <f t="shared" si="156"/>
        <v>18900</v>
      </c>
      <c r="GR96" s="26">
        <f t="shared" si="157"/>
        <v>0.1</v>
      </c>
      <c r="GS96" s="26">
        <f t="shared" si="158"/>
        <v>0.1</v>
      </c>
      <c r="GT96" s="26">
        <f t="shared" si="159"/>
        <v>0.1</v>
      </c>
      <c r="GU96" s="14">
        <f t="shared" si="160"/>
        <v>3</v>
      </c>
      <c r="GV96" s="14">
        <f t="shared" si="161"/>
        <v>3</v>
      </c>
      <c r="GW96" s="14">
        <f t="shared" si="162"/>
        <v>3</v>
      </c>
      <c r="GX96" s="14">
        <f t="shared" si="163"/>
        <v>8</v>
      </c>
      <c r="GY96" s="14">
        <f t="shared" si="164"/>
        <v>120</v>
      </c>
      <c r="GZ96" s="14">
        <f t="shared" si="165"/>
        <v>200</v>
      </c>
      <c r="HA96">
        <v>92</v>
      </c>
      <c r="HB96" s="14">
        <f t="shared" si="166"/>
        <v>61550001</v>
      </c>
      <c r="HD96" s="14">
        <f t="shared" si="167"/>
        <v>475256</v>
      </c>
      <c r="HE96" s="14">
        <f t="shared" si="168"/>
        <v>212830</v>
      </c>
      <c r="HF96" s="29">
        <f t="shared" si="169"/>
        <v>18720</v>
      </c>
      <c r="HG96" s="29">
        <f t="shared" si="170"/>
        <v>13298</v>
      </c>
      <c r="HH96" s="29">
        <f t="shared" si="171"/>
        <v>13575</v>
      </c>
      <c r="HI96" s="29">
        <f t="shared" si="172"/>
        <v>13405</v>
      </c>
      <c r="HJ96" s="14">
        <f t="shared" si="173"/>
        <v>1.4350999999999998</v>
      </c>
      <c r="HK96" s="14">
        <f t="shared" si="174"/>
        <v>1.4350999999999998</v>
      </c>
      <c r="HL96" s="14">
        <f t="shared" si="175"/>
        <v>122514</v>
      </c>
      <c r="HM96" s="14">
        <f t="shared" si="176"/>
        <v>202740</v>
      </c>
      <c r="HN96" s="26">
        <f t="shared" si="177"/>
        <v>0.35066077713136523</v>
      </c>
      <c r="HO96" s="26">
        <f t="shared" si="178"/>
        <v>0.70862676056338025</v>
      </c>
      <c r="HP96" s="29">
        <f t="shared" si="179"/>
        <v>46155</v>
      </c>
      <c r="HQ96" s="29">
        <f t="shared" si="180"/>
        <v>189801</v>
      </c>
      <c r="HR96" s="29">
        <f t="shared" si="181"/>
        <v>196631</v>
      </c>
      <c r="HS96" s="26">
        <f t="shared" si="182"/>
        <v>0.42795096553087708</v>
      </c>
      <c r="HT96" s="26">
        <f t="shared" si="183"/>
        <v>0.44030844262835289</v>
      </c>
      <c r="HU96" s="26">
        <f t="shared" si="184"/>
        <v>0.44030844262835289</v>
      </c>
      <c r="HV96" s="26">
        <f t="shared" si="185"/>
        <v>2.7950965530877059E-2</v>
      </c>
      <c r="HW96" s="29">
        <f t="shared" si="124"/>
        <v>1.8000000000000003</v>
      </c>
      <c r="HX96" s="29">
        <f t="shared" si="125"/>
        <v>2.9195439267119228</v>
      </c>
      <c r="HY96" s="29">
        <f t="shared" si="126"/>
        <v>2.9195439267119228</v>
      </c>
      <c r="HZ96" s="29">
        <f t="shared" si="127"/>
        <v>415395</v>
      </c>
      <c r="IA96" s="29">
        <f t="shared" si="128"/>
        <v>369421.57122256642</v>
      </c>
      <c r="IB96" s="29">
        <f t="shared" si="129"/>
        <v>287036.42092664604</v>
      </c>
      <c r="IC96" s="29">
        <f t="shared" si="130"/>
        <v>2482967</v>
      </c>
      <c r="ID96" s="14">
        <f t="shared" si="186"/>
        <v>1071852.99</v>
      </c>
      <c r="IH96" s="14">
        <v>1</v>
      </c>
      <c r="II96" s="14">
        <v>1</v>
      </c>
      <c r="IJ96" s="14">
        <v>480</v>
      </c>
      <c r="IK96" s="14">
        <v>80</v>
      </c>
      <c r="IL96" s="14">
        <v>60</v>
      </c>
      <c r="IM96" s="23">
        <f t="shared" si="187"/>
        <v>199910805</v>
      </c>
      <c r="IN96" s="23">
        <f t="shared" si="201"/>
        <v>1</v>
      </c>
      <c r="IO96" s="23">
        <f t="shared" si="202"/>
        <v>199910.81</v>
      </c>
      <c r="IP96" s="23">
        <f t="shared" si="203"/>
        <v>255183590</v>
      </c>
      <c r="IQ96" s="23">
        <f t="shared" si="188"/>
        <v>1</v>
      </c>
      <c r="IR96" s="23">
        <f t="shared" si="189"/>
        <v>255183.59</v>
      </c>
      <c r="IS96" s="14">
        <v>1</v>
      </c>
      <c r="IT96" s="14">
        <v>1</v>
      </c>
      <c r="IU96" s="14">
        <v>240</v>
      </c>
      <c r="IV96" s="14">
        <v>40</v>
      </c>
      <c r="IW96" s="14">
        <v>30</v>
      </c>
      <c r="IX96" s="23">
        <f>INT(($HP96*$GI96*IU96*$HW96+$HQ96*$GJ96*$HX96*IV96+$HR96*$GK96*$HY96*IW96)+$IC96*IS96+($HQ96*$GJ96*$HX96*IT96*5*6/1.5+$HR96*$GK96*$HY96*IT96*5*6/2))</f>
        <v>116951877</v>
      </c>
      <c r="IY96" s="23">
        <f t="shared" si="190"/>
        <v>1</v>
      </c>
      <c r="IZ96" s="23">
        <f t="shared" si="191"/>
        <v>116951.88</v>
      </c>
      <c r="JA96" s="23"/>
      <c r="JB96" s="23"/>
      <c r="JC96" s="23"/>
      <c r="JG96">
        <f t="shared" si="131"/>
        <v>1.7834327601587969</v>
      </c>
      <c r="JH96">
        <f t="shared" si="132"/>
        <v>2.5594043541038891</v>
      </c>
      <c r="JJ96" s="14">
        <v>10</v>
      </c>
      <c r="JK96" s="14">
        <v>2</v>
      </c>
      <c r="JL96" s="14">
        <v>1.5</v>
      </c>
      <c r="JM96" s="23">
        <f t="shared" si="205"/>
        <v>3981788</v>
      </c>
      <c r="JN96" s="23">
        <f t="shared" si="192"/>
        <v>1</v>
      </c>
      <c r="JO96" s="23">
        <f t="shared" si="193"/>
        <v>3981.79</v>
      </c>
      <c r="JP96" s="14">
        <v>30</v>
      </c>
      <c r="JQ96" s="14">
        <v>6</v>
      </c>
      <c r="JR96" s="14">
        <v>4</v>
      </c>
      <c r="JS96" s="23">
        <f t="shared" si="206"/>
        <v>11486106</v>
      </c>
      <c r="JT96" s="23">
        <f t="shared" si="194"/>
        <v>1</v>
      </c>
      <c r="JU96" s="23">
        <f t="shared" si="195"/>
        <v>11486.11</v>
      </c>
      <c r="JW96" s="23">
        <f t="shared" si="196"/>
        <v>15314808</v>
      </c>
      <c r="JX96" s="23">
        <f t="shared" si="197"/>
        <v>1</v>
      </c>
      <c r="JY96" s="23">
        <f t="shared" si="198"/>
        <v>15314.81</v>
      </c>
      <c r="JZ96" s="23">
        <f t="shared" si="204"/>
        <v>5972682</v>
      </c>
      <c r="KA96" s="23">
        <f t="shared" si="199"/>
        <v>1</v>
      </c>
      <c r="KB96" s="23">
        <f t="shared" si="200"/>
        <v>5972.68</v>
      </c>
    </row>
    <row r="97" spans="3:288" ht="16.5" x14ac:dyDescent="0.2">
      <c r="C97" s="14">
        <f t="shared" si="133"/>
        <v>35</v>
      </c>
      <c r="D97" s="14">
        <v>93</v>
      </c>
      <c r="E97" s="14" t="s">
        <v>684</v>
      </c>
      <c r="F97" s="14">
        <v>325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F97" s="14">
        <f>ROUND((INDEX(新战舰养成!S$6:S$18,通天塔!$J97+1)+INDEX(新战舰养成!D$6:D$18,通天塔!$J97+1)*(通天塔!$G97-1))*INDEX(战舰突破!$D$6:$D$18,通天塔!$M97+1),0)</f>
        <v>10</v>
      </c>
      <c r="BG97" s="14">
        <f>ROUND((INDEX(新战舰养成!T$6:T$18,通天塔!$J97+1)+INDEX(新战舰养成!E$6:E$18,通天塔!$J97+1)*(通天塔!$G97-1))*INDEX(战舰突破!$D$6:$D$18,通天塔!$M97+1),0)</f>
        <v>20</v>
      </c>
      <c r="BH97" s="14">
        <f>ROUND((INDEX(新战舰养成!U$6:U$18,通天塔!$J97+1)+INDEX(新战舰养成!F$6:F$18,通天塔!$J97+1)*(通天塔!$G97-1))*INDEX(战舰突破!$D$6:$D$18,通天塔!$M97+1),0)</f>
        <v>5</v>
      </c>
      <c r="BI97" s="14">
        <f>ROUND((INDEX(新战舰养成!V$6:V$18,通天塔!$J97+1)+INDEX(新战舰养成!G$6:G$18,通天塔!$J97+1)*(通天塔!$G97-1))*INDEX(战舰突破!$D$6:$D$18,通天塔!$M97+1),0)</f>
        <v>300</v>
      </c>
      <c r="BJ97" s="14">
        <f>ROUND((INDEX(新战舰养成!W$6:W$18,通天塔!$J97+1)+INDEX(新战舰养成!H$6:H$18,通天塔!$J97+1)*(通天塔!$G97-1))*INDEX(战舰突破!$D$6:$D$18,通天塔!$M97+1),0)</f>
        <v>4</v>
      </c>
      <c r="BL97" s="14">
        <f>IF($H97&gt;0,ROUND((INDEX(新战舰养成!X$6:X$18,通天塔!$K97+1)+INDEX(新战舰养成!I$6:I$18,通天塔!$K97+1)*(通天塔!$H97-1))*INDEX(战舰突破!$D$6:$D$18,通天塔!$N97+1),0),0)</f>
        <v>0</v>
      </c>
      <c r="BM97" s="14">
        <f>IF($H97&gt;0,ROUND((INDEX(新战舰养成!Y$6:Y$18,通天塔!$K97+1)+INDEX(新战舰养成!J$6:J$18,通天塔!$K97+1)*(通天塔!$H97-1))*INDEX(战舰突破!$D$6:$D$18,通天塔!$N97+1),0),0)</f>
        <v>0</v>
      </c>
      <c r="BN97" s="14">
        <f>IF($H97&gt;0,ROUND((INDEX(新战舰养成!Z$6:Z$18,通天塔!$K97+1)+INDEX(新战舰养成!K$6:K$18,通天塔!$K97+1)*(通天塔!$H97-1))*INDEX(战舰突破!$D$6:$D$18,通天塔!$N97+1),0),0)</f>
        <v>0</v>
      </c>
      <c r="BO97" s="14">
        <f>IF($H97&gt;0,ROUND((INDEX(新战舰养成!AA$6:AA$18,通天塔!$K97+1)+INDEX(新战舰养成!L$6:L$18,通天塔!$K97+1)*(通天塔!$H97-1))*INDEX(战舰突破!$D$6:$D$18,通天塔!$N97+1),0),0)</f>
        <v>0</v>
      </c>
      <c r="BP97" s="14">
        <f>IF($H97&gt;0,ROUND((INDEX(新战舰养成!AB$6:AB$18,通天塔!$K97+1)+INDEX(新战舰养成!M$6:M$18,通天塔!$K97+1)*(通天塔!$H97-1))*INDEX(战舰突破!$D$6:$D$18,通天塔!$N97+1),0),0)</f>
        <v>0</v>
      </c>
      <c r="BR97" s="14">
        <f>IF($I97&gt;0,ROUND((INDEX(新战舰养成!AC$6:AC$18,通天塔!$L97+1)+INDEX(新战舰养成!I$6:I$18,通天塔!$L97+1)*(通天塔!$I97-1))*INDEX(战舰突破!$D$6:$D$18,通天塔!$O97+1),0),0)</f>
        <v>0</v>
      </c>
      <c r="BS97" s="14">
        <f>IF($I97&gt;0,ROUND((INDEX(新战舰养成!AD$6:AD$18,通天塔!$L97+1)+INDEX(新战舰养成!J$6:J$18,通天塔!$L97+1)*(通天塔!$I97-1))*INDEX(战舰突破!$D$6:$D$18,通天塔!$O97+1),0),0)</f>
        <v>0</v>
      </c>
      <c r="BT97" s="14">
        <f>IF($I97&gt;0,ROUND((INDEX(新战舰养成!AE$6:AE$18,通天塔!$L97+1)+INDEX(新战舰养成!K$6:K$18,通天塔!$L97+1)*(通天塔!$I97-1))*INDEX(战舰突破!$D$6:$D$18,通天塔!$O97+1),0),0)</f>
        <v>0</v>
      </c>
      <c r="BU97" s="14">
        <f>IF($I97&gt;0,ROUND((INDEX(新战舰养成!AF$6:AF$18,通天塔!$L97+1)+INDEX(新战舰养成!L$6:L$18,通天塔!$L97+1)*(通天塔!$I97-1))*INDEX(战舰突破!$D$6:$D$18,通天塔!$O97+1),0),0)</f>
        <v>0</v>
      </c>
      <c r="BV97" s="14">
        <f>IF($I97&gt;0,ROUND((INDEX(新战舰养成!AG$6:AG$18,通天塔!$L97+1)+INDEX(新战舰养成!M$6:M$18,通天塔!$L97+1)*(通天塔!$I97-1))*INDEX(战舰突破!$D$6:$D$18,通天塔!$O97+1),0),0)</f>
        <v>0</v>
      </c>
      <c r="BY97" s="14">
        <f>(INDEX(装备数值!$C$13:$G$116,通天塔!$P97*8+1,BY$2)+INDEX(装备数值!$C$13:$G$116,通天塔!$Q97*8+2,BY$2)+INDEX(装备数值!$C$13:$G$116,通天塔!$S97*8+3,BY$2)+INDEX(装备数值!$C$13:$G$116,通天塔!$R97*8+4,BY$2)+INDEX(装备数值!$C$13:$G$116,通天塔!$T97*8+5,BY$2)+INDEX(装备数值!$C$13:$G$116,通天塔!$U97*8+6,BY$2)+INDEX(装备数值!$C$13:$G$116,通天塔!$V97*8+7,BY$2)+INDEX(装备数值!$C$13:$G$116,通天塔!$W97*8+8,BY$2))</f>
        <v>0</v>
      </c>
      <c r="BZ97" s="14">
        <f>(INDEX(装备数值!$C$13:$G$116,通天塔!$P97*8+1,BZ$2)+INDEX(装备数值!$C$13:$G$116,通天塔!$Q97*8+2,BZ$2)+INDEX(装备数值!$C$13:$G$116,通天塔!$S97*8+3,BZ$2)+INDEX(装备数值!$C$13:$G$116,通天塔!$R97*8+4,BZ$2)+INDEX(装备数值!$C$13:$G$116,通天塔!$T97*8+5,BZ$2)+INDEX(装备数值!$C$13:$G$116,通天塔!$U97*8+6,BZ$2)+INDEX(装备数值!$C$13:$G$116,通天塔!$V97*8+7,BZ$2)+INDEX(装备数值!$C$13:$G$116,通天塔!$W97*8+8,BZ$2))</f>
        <v>0</v>
      </c>
      <c r="CA97" s="14">
        <f>(INDEX(装备数值!$C$13:$G$116,通天塔!$P97*8+1,CA$2)+INDEX(装备数值!$C$13:$G$116,通天塔!$Q97*8+2,CA$2)+INDEX(装备数值!$C$13:$G$116,通天塔!$S97*8+3,CA$2)+INDEX(装备数值!$C$13:$G$116,通天塔!$R97*8+4,CA$2)+INDEX(装备数值!$C$13:$G$116,通天塔!$T97*8+5,CA$2)+INDEX(装备数值!$C$13:$G$116,通天塔!$U97*8+6,CA$2)+INDEX(装备数值!$C$13:$G$116,通天塔!$V97*8+7,CA$2)+INDEX(装备数值!$C$13:$G$116,通天塔!$W97*8+8,CA$2))</f>
        <v>0</v>
      </c>
      <c r="CB97" s="14">
        <f>(INDEX(装备数值!$C$13:$G$116,通天塔!$P97*8+1,CB$2)+INDEX(装备数值!$C$13:$G$116,通天塔!$Q97*8+2,CB$2)+INDEX(装备数值!$C$13:$G$116,通天塔!$S97*8+3,CB$2)+INDEX(装备数值!$C$13:$G$116,通天塔!$R97*8+4,CB$2)+INDEX(装备数值!$C$13:$G$116,通天塔!$T97*8+5,CB$2)+INDEX(装备数值!$C$13:$G$116,通天塔!$U97*8+6,CB$2)+INDEX(装备数值!$C$13:$G$116,通天塔!$V97*8+7,CB$2)+INDEX(装备数值!$C$13:$G$116,通天塔!$W97*8+8,CB$2))</f>
        <v>0</v>
      </c>
      <c r="CC97" s="14">
        <f>(INDEX(装备数值!$C$13:$G$116,通天塔!$P97*8+1,CC$2)+INDEX(装备数值!$C$13:$G$116,通天塔!$Q97*8+2,CC$2)+INDEX(装备数值!$C$13:$G$116,通天塔!$S97*8+3,CC$2)+INDEX(装备数值!$C$13:$G$116,通天塔!$R97*8+4,CC$2)+INDEX(装备数值!$C$13:$G$116,通天塔!$T97*8+5,CC$2)+INDEX(装备数值!$C$13:$G$116,通天塔!$U97*8+6,CC$2)+INDEX(装备数值!$C$13:$G$116,通天塔!$V97*8+7,CC$2)+INDEX(装备数值!$C$13:$G$116,通天塔!$W97*8+8,CC$2))</f>
        <v>0</v>
      </c>
      <c r="CF97" s="14">
        <f>INDEX(装备数值!$I$13:$M$116,通天塔!$P97*8+1,CF$2)*$X97+INDEX(装备数值!$I$13:$M$116,通天塔!$Q97*8+2,CF$2)*$Y97+INDEX(装备数值!$I$13:$M$116,通天塔!$S97*8+3,CF$2)*$Z97+INDEX(装备数值!$I$13:$M$116,通天塔!$R97*8+4,CF$2)*$AA97+INDEX(装备数值!$I$13:$M$116,通天塔!$T97*8+5,CF$2)*$AB97+INDEX(装备数值!$I$13:$M$116,通天塔!$U97*8+6,CF$2)*$AC97+INDEX(装备数值!$I$13:$M$116,通天塔!$V97*8+7,CF$2)*$AD97+INDEX(装备数值!$I$13:$M$116,通天塔!$W97*8+8,CF$2)*$AE97</f>
        <v>0</v>
      </c>
      <c r="CG97" s="14">
        <f>INDEX(装备数值!$I$13:$M$116,通天塔!$P97*8+1,CG$2)*$X97+INDEX(装备数值!$I$13:$M$116,通天塔!$Q97*8+2,CG$2)*$Y97+INDEX(装备数值!$I$13:$M$116,通天塔!$S97*8+3,CG$2)*$Z97+INDEX(装备数值!$I$13:$M$116,通天塔!$R97*8+4,CG$2)*$AA97+INDEX(装备数值!$I$13:$M$116,通天塔!$T97*8+5,CG$2)*$AB97+INDEX(装备数值!$I$13:$M$116,通天塔!$U97*8+6,CG$2)*$AC97+INDEX(装备数值!$I$13:$M$116,通天塔!$V97*8+7,CG$2)*$AD97+INDEX(装备数值!$I$13:$M$116,通天塔!$W97*8+8,CG$2)*$AE97</f>
        <v>0</v>
      </c>
      <c r="CH97" s="14">
        <f>INDEX(装备数值!$I$13:$M$116,通天塔!$P97*8+1,CH$2)*$X97+INDEX(装备数值!$I$13:$M$116,通天塔!$Q97*8+2,CH$2)*$Y97+INDEX(装备数值!$I$13:$M$116,通天塔!$S97*8+3,CH$2)*$Z97+INDEX(装备数值!$I$13:$M$116,通天塔!$R97*8+4,CH$2)*$AA97+INDEX(装备数值!$I$13:$M$116,通天塔!$T97*8+5,CH$2)*$AB97+INDEX(装备数值!$I$13:$M$116,通天塔!$U97*8+6,CH$2)*$AC97+INDEX(装备数值!$I$13:$M$116,通天塔!$V97*8+7,CH$2)*$AD97+INDEX(装备数值!$I$13:$M$116,通天塔!$W97*8+8,CH$2)*$AE97</f>
        <v>0</v>
      </c>
      <c r="CI97" s="14">
        <f>INDEX(装备数值!$I$13:$M$116,通天塔!$P97*8+1,CI$2)*$X97+INDEX(装备数值!$I$13:$M$116,通天塔!$Q97*8+2,CI$2)*$Y97+INDEX(装备数值!$I$13:$M$116,通天塔!$S97*8+3,CI$2)*$Z97+INDEX(装备数值!$I$13:$M$116,通天塔!$R97*8+4,CI$2)*$AA97+INDEX(装备数值!$I$13:$M$116,通天塔!$T97*8+5,CI$2)*$AB97+INDEX(装备数值!$I$13:$M$116,通天塔!$U97*8+6,CI$2)*$AC97+INDEX(装备数值!$I$13:$M$116,通天塔!$V97*8+7,CI$2)*$AD97+INDEX(装备数值!$I$13:$M$116,通天塔!$W97*8+8,CI$2)*$AE97</f>
        <v>0</v>
      </c>
      <c r="CJ97" s="14">
        <f>INDEX(装备数值!$I$13:$M$116,通天塔!$P97*8+1,CJ$2)*$X97+INDEX(装备数值!$I$13:$M$116,通天塔!$Q97*8+2,CJ$2)*$Y97+INDEX(装备数值!$I$13:$M$116,通天塔!$S97*8+3,CJ$2)*$Z97+INDEX(装备数值!$I$13:$M$116,通天塔!$R97*8+4,CJ$2)*$AA97+INDEX(装备数值!$I$13:$M$116,通天塔!$T97*8+5,CJ$2)*$AB97+INDEX(装备数值!$I$13:$M$116,通天塔!$U97*8+6,CJ$2)*$AC97+INDEX(装备数值!$I$13:$M$116,通天塔!$V97*8+7,CJ$2)*$AD97+INDEX(装备数值!$I$13:$M$116,通天塔!$W97*8+8,CJ$2)*$AE97</f>
        <v>0</v>
      </c>
      <c r="CM97" s="14">
        <f>INDEX(装备数值!$X$13:$AH$116,$P97*8+1,CM$2)*$AF97+INDEX(装备数值!$X$13:$AH$116,$Q97*8+2,CM$2)*$AG97+INDEX(装备数值!$X$13:$AH$116,$S97*8+3,CM$2)*$AH97+INDEX(装备数值!$X$13:$AH$116,$R97*8+4,CM$2)*$AI97+INDEX(装备数值!$X$13:$AH$116,$T97*8+5,CM$2)*$AJ97+INDEX(装备数值!$X$13:$AH$116,$U97*8+6,CM$2)*$AK97+INDEX(装备数值!$X$13:$AH$116,$V97*8+7,CM$2)*$AL97+INDEX(装备数值!$X$13:$AH$116,$W97*8+8,CM$2)*$AM97</f>
        <v>0</v>
      </c>
      <c r="CN97" s="14">
        <f>INDEX(装备数值!$X$13:$AH$116,$P97*8+1,CN$2)*$AF97+INDEX(装备数值!$X$13:$AH$116,$Q97*8+2,CN$2)*$AG97+INDEX(装备数值!$X$13:$AH$116,$S97*8+3,CN$2)*$AH97+INDEX(装备数值!$X$13:$AH$116,$R97*8+4,CN$2)*$AI97+INDEX(装备数值!$X$13:$AH$116,$T97*8+5,CN$2)*$AJ97+INDEX(装备数值!$X$13:$AH$116,$U97*8+6,CN$2)*$AK97+INDEX(装备数值!$X$13:$AH$116,$V97*8+7,CN$2)*$AL97+INDEX(装备数值!$X$13:$AH$116,$W97*8+8,CN$2)*$AM97</f>
        <v>0</v>
      </c>
      <c r="CO97" s="14">
        <f>INDEX(装备数值!$X$13:$AH$116,$P97*8+1,CO$2)*$AF97+INDEX(装备数值!$X$13:$AH$116,$Q97*8+2,CO$2)*$AG97+INDEX(装备数值!$X$13:$AH$116,$S97*8+3,CO$2)*$AH97+INDEX(装备数值!$X$13:$AH$116,$R97*8+4,CO$2)*$AI97+INDEX(装备数值!$X$13:$AH$116,$T97*8+5,CO$2)*$AJ97+INDEX(装备数值!$X$13:$AH$116,$U97*8+6,CO$2)*$AK97+INDEX(装备数值!$X$13:$AH$116,$V97*8+7,CO$2)*$AL97+INDEX(装备数值!$X$13:$AH$116,$W97*8+8,CO$2)*$AM97</f>
        <v>0</v>
      </c>
      <c r="CP97" s="14">
        <f>INDEX(装备数值!$X$13:$AH$116,$P97*8+1,CP$2)*$AF97+INDEX(装备数值!$X$13:$AH$116,$Q97*8+2,CP$2)*$AG97+INDEX(装备数值!$X$13:$AH$116,$S97*8+3,CP$2)*$AH97+INDEX(装备数值!$X$13:$AH$116,$R97*8+4,CP$2)*$AI97+INDEX(装备数值!$X$13:$AH$116,$T97*8+5,CP$2)*$AJ97+INDEX(装备数值!$X$13:$AH$116,$U97*8+6,CP$2)*$AK97+INDEX(装备数值!$X$13:$AH$116,$V97*8+7,CP$2)*$AL97+INDEX(装备数值!$X$13:$AH$116,$W97*8+8,CP$2)*$AM97</f>
        <v>0</v>
      </c>
      <c r="CQ97" s="14">
        <f>INDEX(装备数值!$X$13:$AH$116,$P97*8+1,CQ$2)*$AF97+INDEX(装备数值!$X$13:$AH$116,$Q97*8+2,CQ$2)*$AG97+INDEX(装备数值!$X$13:$AH$116,$S97*8+3,CQ$2)*$AH97+INDEX(装备数值!$X$13:$AH$116,$R97*8+4,CQ$2)*$AI97+INDEX(装备数值!$X$13:$AH$116,$T97*8+5,CQ$2)*$AJ97+INDEX(装备数值!$X$13:$AH$116,$U97*8+6,CQ$2)*$AK97+INDEX(装备数值!$X$13:$AH$116,$V97*8+7,CQ$2)*$AL97+INDEX(装备数值!$X$13:$AH$116,$W97*8+8,CQ$2)*$AM97</f>
        <v>0</v>
      </c>
      <c r="CR97" s="14">
        <f>INDEX(装备数值!$X$13:$AH$116,$P97*8+1,CR$2)*$AF97+INDEX(装备数值!$X$13:$AH$116,$Q97*8+2,CR$2)*$AG97+INDEX(装备数值!$X$13:$AH$116,$S97*8+3,CR$2)*$AH97+INDEX(装备数值!$X$13:$AH$116,$R97*8+4,CR$2)*$AI97+INDEX(装备数值!$X$13:$AH$116,$T97*8+5,CR$2)*$AJ97+INDEX(装备数值!$X$13:$AH$116,$U97*8+6,CR$2)*$AK97+INDEX(装备数值!$X$13:$AH$116,$V97*8+7,CR$2)*$AL97+INDEX(装备数值!$X$13:$AH$116,$W97*8+8,CR$2)*$AM97</f>
        <v>0</v>
      </c>
      <c r="CS97" s="14">
        <f>INDEX(装备数值!$X$13:$AH$116,$P97*8+1,CS$2)*$AF97+INDEX(装备数值!$X$13:$AH$116,$Q97*8+2,CS$2)*$AG97+INDEX(装备数值!$X$13:$AH$116,$S97*8+3,CS$2)*$AH97+INDEX(装备数值!$X$13:$AH$116,$R97*8+4,CS$2)*$AI97+INDEX(装备数值!$X$13:$AH$116,$T97*8+5,CS$2)*$AJ97+INDEX(装备数值!$X$13:$AH$116,$U97*8+6,CS$2)*$AK97+INDEX(装备数值!$X$13:$AH$116,$V97*8+7,CS$2)*$AL97+INDEX(装备数值!$X$13:$AH$116,$W97*8+8,CS$2)*$AM97</f>
        <v>0</v>
      </c>
      <c r="CT97" s="14">
        <f>INDEX(装备数值!$X$13:$AH$116,$P97*8+1,CT$2)*$AF97+INDEX(装备数值!$X$13:$AH$116,$Q97*8+2,CT$2)*$AG97+INDEX(装备数值!$X$13:$AH$116,$S97*8+3,CT$2)*$AH97+INDEX(装备数值!$X$13:$AH$116,$R97*8+4,CT$2)*$AI97+INDEX(装备数值!$X$13:$AH$116,$T97*8+5,CT$2)*$AJ97+INDEX(装备数值!$X$13:$AH$116,$U97*8+6,CT$2)*$AK97+INDEX(装备数值!$X$13:$AH$116,$V97*8+7,CT$2)*$AL97+INDEX(装备数值!$X$13:$AH$116,$W97*8+8,CT$2)*$AM97</f>
        <v>0</v>
      </c>
      <c r="CU97" s="14">
        <f>INDEX(装备数值!$X$13:$AH$116,$P97*8+1,CU$2)*$AF97+INDEX(装备数值!$X$13:$AH$116,$Q97*8+2,CU$2)*$AG97+INDEX(装备数值!$X$13:$AH$116,$S97*8+3,CU$2)*$AH97+INDEX(装备数值!$X$13:$AH$116,$R97*8+4,CU$2)*$AI97+INDEX(装备数值!$X$13:$AH$116,$T97*8+5,CU$2)*$AJ97+INDEX(装备数值!$X$13:$AH$116,$U97*8+6,CU$2)*$AK97+INDEX(装备数值!$X$13:$AH$116,$V97*8+7,CU$2)*$AL97+INDEX(装备数值!$X$13:$AH$116,$W97*8+8,CU$2)*$AM97</f>
        <v>0</v>
      </c>
      <c r="CV97" s="14">
        <f>INDEX(装备数值!$X$13:$AH$116,$P97*8+1,CV$2)*$AF97+INDEX(装备数值!$X$13:$AH$116,$Q97*8+2,CV$2)*$AG97+INDEX(装备数值!$X$13:$AH$116,$S97*8+3,CV$2)*$AH97+INDEX(装备数值!$X$13:$AH$116,$R97*8+4,CV$2)*$AI97+INDEX(装备数值!$X$13:$AH$116,$T97*8+5,CV$2)*$AJ97+INDEX(装备数值!$X$13:$AH$116,$U97*8+6,CV$2)*$AK97+INDEX(装备数值!$X$13:$AH$116,$V97*8+7,CV$2)*$AL97+INDEX(装备数值!$X$13:$AH$116,$W97*8+8,CV$2)*$AM97</f>
        <v>0</v>
      </c>
      <c r="CW97" s="14">
        <f>INDEX(装备数值!$X$13:$AH$116,$P97*8+1,CW$2)*$AF97+INDEX(装备数值!$X$13:$AH$116,$Q97*8+2,CW$2)*$AG97+INDEX(装备数值!$X$13:$AH$116,$S97*8+3,CW$2)*$AH97+INDEX(装备数值!$X$13:$AH$116,$R97*8+4,CW$2)*$AI97+INDEX(装备数值!$X$13:$AH$116,$T97*8+5,CW$2)*$AJ97+INDEX(装备数值!$X$13:$AH$116,$U97*8+6,CW$2)*$AK97+INDEX(装备数值!$X$13:$AH$116,$V97*8+7,CW$2)*$AL97+INDEX(装备数值!$X$13:$AH$116,$W97*8+8,CW$2)*$AM97</f>
        <v>0</v>
      </c>
      <c r="CY97" s="14">
        <f>INDEX(装备数值!$AN$17:$AN$117,MATCH(MIN($X97:$AE97),装备数值!$AO$17:$AO$117,1))</f>
        <v>0</v>
      </c>
      <c r="CZ97" s="14">
        <f>IF(COUNTIF($P97:$W97,"&gt;"&amp;0)=8,INDEX(装备数值!AR$17:AR$117,$CY97+1),0)</f>
        <v>0</v>
      </c>
      <c r="DA97" s="14">
        <f>IF(COUNTIF($P97:$W97,"&gt;"&amp;0)=8,INDEX(装备数值!AS$17:AS$117,$CY97+1),0)</f>
        <v>0</v>
      </c>
      <c r="DB97" s="14">
        <f>IF(COUNTIF($P97:$W97,"&gt;"&amp;0)=8,INDEX(装备数值!AT$17:AT$117,$CY97+1),0)</f>
        <v>0</v>
      </c>
      <c r="DC97" s="14">
        <f>IF(COUNTIF($P97:$W97,"&gt;"&amp;0)=8,INDEX(装备数值!AU$17:AU$117,$CY97+1),0)</f>
        <v>0</v>
      </c>
      <c r="DD97" s="14">
        <f>IF(COUNTIF($P97:$W97,"&gt;"&amp;0)=8,INDEX(装备数值!AV$17:AV$117,$CY97+1),0)</f>
        <v>0</v>
      </c>
      <c r="DF97" s="14">
        <f>INDEX(装备数值!$AY$17:$AY$77,MATCH(MIN($AF97:$AM97),装备数值!$AZ$17:$AZ$77,1))</f>
        <v>0</v>
      </c>
      <c r="DG97" s="26">
        <f>INDEX(装备数值!BA$17:BA$77,通天塔!DF97+1)</f>
        <v>0</v>
      </c>
      <c r="DH97" s="26">
        <f>INDEX(装备数值!BA$17:BA$77,通天塔!DF97+1)</f>
        <v>0</v>
      </c>
      <c r="DJ97" s="14">
        <f t="shared" si="134"/>
        <v>0</v>
      </c>
      <c r="DK97" s="14">
        <f>VLOOKUP(DJ97,军阶与晶片数值!$W$6:$X$27,2)</f>
        <v>0</v>
      </c>
      <c r="DL97" s="14">
        <f>INDEX(军阶与晶片数值!Y$6:Y$27,$DK97+1)</f>
        <v>0</v>
      </c>
      <c r="DM97" s="14">
        <f>INDEX(军阶与晶片数值!Z$6:Z$27,$DK97+1)</f>
        <v>0</v>
      </c>
      <c r="DN97" s="14">
        <f>INDEX(军阶与晶片数值!AA$6:AA$27,$DK97+1)</f>
        <v>0</v>
      </c>
      <c r="DO97" s="14">
        <f>INDEX(军阶与晶片数值!AB$6:AB$27,$DK97+1)</f>
        <v>0</v>
      </c>
      <c r="DP97" s="29">
        <f>INDEX(军阶与晶片数值!AC$6:AC$27,$DK97+1)</f>
        <v>0</v>
      </c>
      <c r="DQ97" s="29">
        <f>INDEX(军阶与晶片数值!AD$6:AD$27,$DK97+1)</f>
        <v>0</v>
      </c>
      <c r="DS97" s="26">
        <f>INDEX(军阶与晶片数值!I$6:I$16,AN97+1)</f>
        <v>0</v>
      </c>
      <c r="DT97" s="26">
        <f>INDEX(军阶与晶片数值!M$6:M$16,AO97+1)</f>
        <v>0</v>
      </c>
      <c r="DU97" s="26">
        <f>INDEX(军阶与晶片数值!J$6:J$16,AP97+1)</f>
        <v>0</v>
      </c>
      <c r="DV97" s="26">
        <f>INDEX(军阶与晶片数值!K$6:K$16,AQ97+1)</f>
        <v>0</v>
      </c>
      <c r="DW97" s="26">
        <f>INDEX(军阶与晶片数值!L$6:L$16,AR97+1)</f>
        <v>0</v>
      </c>
      <c r="DX97" s="28">
        <f>INDEX(军阶与晶片数值!N$6:N$16,AS97+1)</f>
        <v>0</v>
      </c>
      <c r="DY97" s="28">
        <f>INDEX(军阶与晶片数值!O$6:O$16,AT97+1)</f>
        <v>0</v>
      </c>
      <c r="DZ97" s="28">
        <f>INDEX(军阶与晶片数值!P$6:P$16,AU97+1)</f>
        <v>0</v>
      </c>
      <c r="EA97" s="28">
        <f>INDEX(军阶与晶片数值!Q$6:Q$16,AV97+1)</f>
        <v>0</v>
      </c>
      <c r="EB97" s="26">
        <f>INDEX(军阶与晶片数值!R$6:R$16,AW97+1)</f>
        <v>0</v>
      </c>
      <c r="EC97" s="26">
        <f>INDEX(军阶与晶片数值!S$6:S$16,AX97+1)</f>
        <v>0</v>
      </c>
      <c r="ED97" s="26">
        <f>INDEX(军阶与晶片数值!T$6:T$16,AY97+1)</f>
        <v>0</v>
      </c>
      <c r="EE97" s="26">
        <f>INDEX(军阶与晶片数值!U$6:U$16,AZ97+1)</f>
        <v>0</v>
      </c>
      <c r="EG97" s="26">
        <f>INDEX(军阶与晶片数值!$C$6:$C$36,通天塔!$BA97+1)</f>
        <v>0</v>
      </c>
      <c r="EH97" s="26">
        <f>INDEX(军阶与晶片数值!$C$6:$C$36,通天塔!$BA97+1)</f>
        <v>0</v>
      </c>
      <c r="EI97" s="26">
        <f>INDEX(军阶与晶片数值!$C$6:$C$36,通天塔!$BA97+1)</f>
        <v>0</v>
      </c>
      <c r="EJ97" s="26">
        <f>INDEX(军阶与晶片数值!$C$6:$C$36,通天塔!$BA97+1)</f>
        <v>0</v>
      </c>
      <c r="EK97" s="26">
        <f>INDEX(军阶与晶片数值!$C$6:$C$36,通天塔!$BA97+1)</f>
        <v>0</v>
      </c>
      <c r="EM97" s="14">
        <f>INDEX(战舰突破!$H$6:$H$18,通天塔!$J97+1)+INDEX(战舰突破!$H$23:$H$35,通天塔!$K97+1)+INDEX(战舰突破!$H$40:$H$52,通天塔!$L97+1)</f>
        <v>0</v>
      </c>
      <c r="EN97" s="14">
        <f>INDEX(战舰突破!$I$6:$I$18,通天塔!$J97+1)+INDEX(战舰突破!$I$23:$I$35,通天塔!$K97+1)+INDEX(战舰突破!$I$40:$I$52,通天塔!$L97+1)</f>
        <v>0</v>
      </c>
      <c r="EO97" s="14">
        <f>INDEX(战舰突破!$J$6:$J$18,通天塔!$J97+1)+INDEX(战舰突破!$J$23:$J$35,通天塔!$K97+1)+INDEX(战舰突破!$J$40:$J$52,通天塔!$L97+1)</f>
        <v>0</v>
      </c>
      <c r="EP97" s="14">
        <f>INDEX(战舰突破!$K$6:$K$18,通天塔!$J97+1)+INDEX(战舰突破!$K$23:$K$35,通天塔!$K97+1)+INDEX(战舰突破!$K$40:$K$52,通天塔!$L97+1)</f>
        <v>0</v>
      </c>
      <c r="EQ97" s="14">
        <f>INDEX(战舰突破!$L$6:$L$18,通天塔!$J97+1)+INDEX(战舰突破!$L$23:$L$35,通天塔!$K97+1)+INDEX(战舰突破!$L$40:$L$52,通天塔!$L97+1)</f>
        <v>0</v>
      </c>
      <c r="ER97" s="18">
        <f>INDEX(战舰突破!$N$6:$N$18,通天塔!$J97+1)+INDEX(战舰突破!$N$23:$N$35,通天塔!$K97+1)+INDEX(战舰突破!$N$40:$N$52,通天塔!$L97+1)</f>
        <v>0</v>
      </c>
      <c r="ES97" s="18">
        <f>INDEX(战舰突破!$O$6:$O$18,通天塔!$J97+1)+INDEX(战舰突破!$O$23:$O$35,通天塔!$K97+1)+INDEX(战舰突破!$O$40:$O$52,通天塔!$L97+1)</f>
        <v>0</v>
      </c>
      <c r="ET97" s="18">
        <f>INDEX(战舰突破!$P$6:$P$18,通天塔!$J97+1)+INDEX(战舰突破!$P$23:$P$35,通天塔!$K97+1)+INDEX(战舰突破!$P$40:$P$52,通天塔!$L97+1)</f>
        <v>0</v>
      </c>
      <c r="EU97" s="18">
        <f>INDEX(战舰突破!$Q$6:$Q$18,通天塔!$J97+1)+INDEX(战舰突破!$Q$23:$Q$35,通天塔!$K97+1)+INDEX(战舰突破!$Q$40:$Q$52,通天塔!$L97+1)</f>
        <v>0</v>
      </c>
      <c r="EV97" s="18">
        <f>INDEX(战舰突破!$R$6:$R$18,通天塔!$J97+1)+INDEX(战舰突破!$R$23:$R$35,通天塔!$K97+1)+INDEX(战舰突破!$R$40:$R$52,通天塔!$L97+1)</f>
        <v>0</v>
      </c>
      <c r="EW97" s="18">
        <f>INDEX(战舰突破!$M$6:$M$18,通天塔!$J97+1)+INDEX(战舰突破!$M$23:$M$35,通天塔!$K97+1)+INDEX(战舰突破!$M$40:$M$52,通天塔!$L97+1)</f>
        <v>0</v>
      </c>
      <c r="EX97" s="22">
        <f>INDEX(战舰突破!$W$6:$W$18,通天塔!$J97+1)+INDEX(战舰突破!$W$23:$W$35,通天塔!$K97+1)+INDEX(战舰突破!$W$40:$W$52,通天塔!$L97+1)</f>
        <v>0.3</v>
      </c>
      <c r="FA97" s="14">
        <f>INDEX(战舰突破!$S$6:$S$18,通天塔!$J97+1)</f>
        <v>0</v>
      </c>
      <c r="FB97" s="14">
        <f>INDEX(战舰突破!$T$6:$T$18,通天塔!$J97+1)</f>
        <v>0</v>
      </c>
      <c r="FC97" s="14">
        <f>INDEX(战舰突破!$U$6:$U$18,通天塔!$J97+1)</f>
        <v>0</v>
      </c>
      <c r="FD97" s="14">
        <f>INDEX(战舰突破!$V$6:$V$18,通天塔!$J97+1)</f>
        <v>0</v>
      </c>
      <c r="FE97" s="14">
        <f>INDEX(战舰突破!$X$6:$X$18,通天塔!$J97+1)</f>
        <v>1</v>
      </c>
      <c r="FG97" s="14">
        <f>INDEX(战舰突破!$S$23:$S$35,通天塔!$J97+1)</f>
        <v>0</v>
      </c>
      <c r="FH97" s="14">
        <f>INDEX(战舰突破!$T$23:$T$35,通天塔!$J97+1)</f>
        <v>0</v>
      </c>
      <c r="FI97" s="14">
        <f>INDEX(战舰突破!$U$23:$U$35,通天塔!$J97+1)</f>
        <v>0</v>
      </c>
      <c r="FJ97" s="14">
        <f>INDEX(战舰突破!$V$23:$V$35,通天塔!$J97+1)</f>
        <v>0</v>
      </c>
      <c r="FK97" s="14">
        <f>INDEX(战舰突破!$X$23:$X$35,通天塔!$J97+1)</f>
        <v>15</v>
      </c>
      <c r="FM97" s="14">
        <f>INDEX(战舰突破!$S$40:$S$52,通天塔!$J97+1)</f>
        <v>0</v>
      </c>
      <c r="FN97" s="14">
        <f>INDEX(战舰突破!$T$40:$T$52,通天塔!$J97+1)</f>
        <v>0</v>
      </c>
      <c r="FO97" s="14">
        <f>INDEX(战舰突破!$U$40:$U$52,通天塔!$J97+1)</f>
        <v>0</v>
      </c>
      <c r="FP97" s="14">
        <f>INDEX(战舰突破!$V$40:$V$52,通天塔!$J97+1)</f>
        <v>0</v>
      </c>
      <c r="FQ97" s="14">
        <f>INDEX(战舰突破!$X$40:$X$52,通天塔!$J97+1)</f>
        <v>25</v>
      </c>
      <c r="FT97" s="14">
        <f t="shared" si="135"/>
        <v>10</v>
      </c>
      <c r="FU97" s="14">
        <f t="shared" si="136"/>
        <v>0</v>
      </c>
      <c r="FV97" s="14">
        <f t="shared" si="137"/>
        <v>0</v>
      </c>
      <c r="FW97" s="14">
        <f t="shared" si="138"/>
        <v>20</v>
      </c>
      <c r="FX97" s="14">
        <f t="shared" si="139"/>
        <v>5</v>
      </c>
      <c r="FY97" s="14">
        <f t="shared" si="140"/>
        <v>300</v>
      </c>
      <c r="FZ97" s="14">
        <f t="shared" si="141"/>
        <v>4</v>
      </c>
      <c r="GA97" s="28">
        <f t="shared" si="142"/>
        <v>0</v>
      </c>
      <c r="GB97" s="28">
        <f t="shared" si="143"/>
        <v>0</v>
      </c>
      <c r="GC97" s="28">
        <f t="shared" si="144"/>
        <v>0</v>
      </c>
      <c r="GD97" s="28">
        <f t="shared" si="145"/>
        <v>0</v>
      </c>
      <c r="GE97" s="28">
        <f t="shared" si="146"/>
        <v>1</v>
      </c>
      <c r="GF97" s="28">
        <f t="shared" si="147"/>
        <v>1</v>
      </c>
      <c r="GG97" s="28">
        <f t="shared" si="148"/>
        <v>0</v>
      </c>
      <c r="GH97" s="28">
        <f t="shared" si="149"/>
        <v>0</v>
      </c>
      <c r="GI97" s="14">
        <f t="shared" si="150"/>
        <v>1</v>
      </c>
      <c r="GJ97" s="14">
        <f t="shared" si="151"/>
        <v>1</v>
      </c>
      <c r="GK97" s="14">
        <f t="shared" si="152"/>
        <v>1</v>
      </c>
      <c r="GL97" s="18">
        <f t="shared" si="153"/>
        <v>1</v>
      </c>
      <c r="GM97" s="18">
        <f t="shared" si="154"/>
        <v>1</v>
      </c>
      <c r="GN97" s="18">
        <f t="shared" si="155"/>
        <v>1</v>
      </c>
      <c r="GO97" s="29">
        <f t="shared" si="156"/>
        <v>150</v>
      </c>
      <c r="GP97" s="29">
        <f t="shared" si="156"/>
        <v>450</v>
      </c>
      <c r="GQ97" s="29">
        <f t="shared" si="156"/>
        <v>450</v>
      </c>
      <c r="GR97" s="26">
        <f t="shared" si="157"/>
        <v>0</v>
      </c>
      <c r="GS97" s="26">
        <f t="shared" si="158"/>
        <v>0</v>
      </c>
      <c r="GT97" s="26">
        <f t="shared" si="159"/>
        <v>0</v>
      </c>
      <c r="GU97" s="14">
        <f t="shared" si="160"/>
        <v>2</v>
      </c>
      <c r="GV97" s="14">
        <f t="shared" si="161"/>
        <v>2</v>
      </c>
      <c r="GW97" s="14">
        <f t="shared" si="162"/>
        <v>2</v>
      </c>
      <c r="GX97" s="14">
        <f t="shared" si="163"/>
        <v>1</v>
      </c>
      <c r="GY97" s="14">
        <f t="shared" si="164"/>
        <v>15</v>
      </c>
      <c r="GZ97" s="14">
        <f t="shared" si="165"/>
        <v>25</v>
      </c>
      <c r="HA97">
        <v>93</v>
      </c>
      <c r="HB97" s="14">
        <f t="shared" si="166"/>
        <v>1080</v>
      </c>
      <c r="HD97" s="14">
        <f t="shared" si="167"/>
        <v>10</v>
      </c>
      <c r="HE97" s="14">
        <f t="shared" si="168"/>
        <v>20</v>
      </c>
      <c r="HF97" s="29">
        <f t="shared" si="169"/>
        <v>0</v>
      </c>
      <c r="HG97" s="29">
        <f t="shared" si="170"/>
        <v>0</v>
      </c>
      <c r="HH97" s="29">
        <f t="shared" si="171"/>
        <v>0</v>
      </c>
      <c r="HI97" s="29">
        <f t="shared" si="172"/>
        <v>0</v>
      </c>
      <c r="HJ97" s="14">
        <f t="shared" si="173"/>
        <v>1</v>
      </c>
      <c r="HK97" s="14">
        <f t="shared" si="174"/>
        <v>1</v>
      </c>
      <c r="HL97" s="14">
        <f t="shared" si="175"/>
        <v>1</v>
      </c>
      <c r="HM97" s="14">
        <f t="shared" si="176"/>
        <v>20</v>
      </c>
      <c r="HN97" s="26">
        <f t="shared" si="177"/>
        <v>0</v>
      </c>
      <c r="HO97" s="26">
        <f t="shared" si="178"/>
        <v>0.3</v>
      </c>
      <c r="HP97" s="29">
        <f t="shared" si="179"/>
        <v>0</v>
      </c>
      <c r="HQ97" s="29">
        <f t="shared" si="180"/>
        <v>0</v>
      </c>
      <c r="HR97" s="29">
        <f t="shared" si="181"/>
        <v>0</v>
      </c>
      <c r="HS97" s="26">
        <f t="shared" si="182"/>
        <v>0.05</v>
      </c>
      <c r="HT97" s="26">
        <f t="shared" si="183"/>
        <v>0.15</v>
      </c>
      <c r="HU97" s="26">
        <f t="shared" si="184"/>
        <v>0.15</v>
      </c>
      <c r="HV97" s="26">
        <f t="shared" si="185"/>
        <v>0</v>
      </c>
      <c r="HW97" s="29">
        <f t="shared" si="124"/>
        <v>1.05</v>
      </c>
      <c r="HX97" s="29">
        <f t="shared" si="125"/>
        <v>1.1499999999999999</v>
      </c>
      <c r="HY97" s="29">
        <f t="shared" si="126"/>
        <v>1.1499999999999999</v>
      </c>
      <c r="HZ97" s="29">
        <f t="shared" si="127"/>
        <v>0</v>
      </c>
      <c r="IA97" s="29">
        <f t="shared" si="128"/>
        <v>0</v>
      </c>
      <c r="IB97" s="29">
        <f t="shared" si="129"/>
        <v>0</v>
      </c>
      <c r="IC97" s="29">
        <f t="shared" si="130"/>
        <v>200</v>
      </c>
      <c r="ID97" s="14">
        <f t="shared" si="186"/>
        <v>0</v>
      </c>
      <c r="IH97" s="14"/>
      <c r="II97" s="14"/>
      <c r="IJ97" s="14"/>
      <c r="IK97" s="14"/>
      <c r="IL97" s="14"/>
      <c r="IM97" s="23">
        <v>0</v>
      </c>
      <c r="IN97" s="23">
        <v>0</v>
      </c>
      <c r="IO97" s="23">
        <v>0</v>
      </c>
      <c r="IP97" s="23">
        <v>0</v>
      </c>
      <c r="IQ97" s="23">
        <v>0</v>
      </c>
      <c r="IR97" s="23">
        <v>0</v>
      </c>
      <c r="IS97" s="14"/>
      <c r="IT97" s="14"/>
      <c r="IU97" s="14"/>
      <c r="IV97" s="14"/>
      <c r="IW97" s="14"/>
      <c r="IX97" s="23">
        <v>0</v>
      </c>
      <c r="IY97" s="23">
        <v>0</v>
      </c>
      <c r="IZ97" s="23">
        <v>0</v>
      </c>
      <c r="JA97" s="23"/>
      <c r="JB97" s="23"/>
      <c r="JC97" s="23"/>
      <c r="JG97">
        <f t="shared" si="131"/>
        <v>1.6000766503784611</v>
      </c>
      <c r="JH97">
        <f t="shared" si="132"/>
        <v>1.6000766503784611</v>
      </c>
      <c r="JJ97" s="14"/>
      <c r="JK97" s="14"/>
      <c r="JL97" s="14"/>
      <c r="JM97" s="23">
        <f t="shared" si="205"/>
        <v>0</v>
      </c>
      <c r="JN97" s="23">
        <v>0</v>
      </c>
      <c r="JO97" s="23">
        <v>0</v>
      </c>
      <c r="JP97" s="14"/>
      <c r="JQ97" s="14"/>
      <c r="JR97" s="14"/>
      <c r="JS97" s="23">
        <f t="shared" si="206"/>
        <v>0</v>
      </c>
      <c r="JT97" s="23">
        <v>0</v>
      </c>
      <c r="JU97" s="23">
        <v>0</v>
      </c>
      <c r="JW97" s="23"/>
      <c r="JX97" s="23">
        <v>0</v>
      </c>
      <c r="JY97" s="23">
        <v>0</v>
      </c>
      <c r="JZ97" s="23"/>
      <c r="KA97" s="23">
        <v>0</v>
      </c>
      <c r="KB97" s="23">
        <v>0</v>
      </c>
    </row>
    <row r="98" spans="3:288" ht="16.5" x14ac:dyDescent="0.2">
      <c r="C98" s="14">
        <f t="shared" si="133"/>
        <v>35</v>
      </c>
      <c r="D98" s="14">
        <v>94</v>
      </c>
      <c r="E98" s="14" t="s">
        <v>768</v>
      </c>
      <c r="F98" s="14">
        <v>340</v>
      </c>
      <c r="G98" s="14">
        <v>340</v>
      </c>
      <c r="H98" s="14">
        <v>340</v>
      </c>
      <c r="I98" s="14">
        <v>340</v>
      </c>
      <c r="J98" s="14">
        <v>7</v>
      </c>
      <c r="K98" s="14">
        <v>7</v>
      </c>
      <c r="L98" s="14">
        <v>7</v>
      </c>
      <c r="M98" s="14">
        <v>4</v>
      </c>
      <c r="N98" s="14">
        <v>4</v>
      </c>
      <c r="O98" s="14">
        <v>4</v>
      </c>
      <c r="P98" s="14">
        <v>7</v>
      </c>
      <c r="Q98" s="14">
        <v>7</v>
      </c>
      <c r="R98" s="14">
        <v>7</v>
      </c>
      <c r="S98" s="14">
        <v>7</v>
      </c>
      <c r="T98" s="14">
        <v>7</v>
      </c>
      <c r="U98" s="14">
        <v>7</v>
      </c>
      <c r="V98" s="14">
        <v>7</v>
      </c>
      <c r="W98" s="14">
        <v>7</v>
      </c>
      <c r="X98" s="14">
        <v>340</v>
      </c>
      <c r="Y98" s="14">
        <v>340</v>
      </c>
      <c r="Z98" s="14">
        <v>340</v>
      </c>
      <c r="AA98" s="14">
        <v>340</v>
      </c>
      <c r="AB98" s="14">
        <v>340</v>
      </c>
      <c r="AC98" s="14">
        <v>340</v>
      </c>
      <c r="AD98" s="14">
        <v>340</v>
      </c>
      <c r="AE98" s="14">
        <v>340</v>
      </c>
      <c r="AF98" s="14">
        <v>42</v>
      </c>
      <c r="AG98" s="14">
        <v>43</v>
      </c>
      <c r="AH98" s="14">
        <v>43</v>
      </c>
      <c r="AI98" s="14">
        <v>43</v>
      </c>
      <c r="AJ98" s="14">
        <v>43</v>
      </c>
      <c r="AK98" s="14">
        <v>43</v>
      </c>
      <c r="AL98" s="14">
        <v>42</v>
      </c>
      <c r="AM98" s="14">
        <v>42</v>
      </c>
      <c r="AN98" s="14">
        <v>4</v>
      </c>
      <c r="AO98" s="14">
        <v>5</v>
      </c>
      <c r="AP98" s="14">
        <v>5</v>
      </c>
      <c r="AQ98" s="14">
        <v>5</v>
      </c>
      <c r="AR98" s="14">
        <v>5</v>
      </c>
      <c r="AS98" s="14">
        <v>0</v>
      </c>
      <c r="AT98" s="14">
        <v>0</v>
      </c>
      <c r="AU98" s="14">
        <v>0</v>
      </c>
      <c r="AV98" s="14">
        <v>0</v>
      </c>
      <c r="AW98" s="14">
        <v>3</v>
      </c>
      <c r="AX98" s="14">
        <v>3</v>
      </c>
      <c r="AY98" s="14">
        <v>0</v>
      </c>
      <c r="AZ98" s="14">
        <v>0</v>
      </c>
      <c r="BA98" s="14">
        <v>16</v>
      </c>
      <c r="BF98" s="14">
        <f>ROUND((INDEX(新战舰养成!S$6:S$18,通天塔!$J98+1)+INDEX(新战舰养成!D$6:D$18,通天塔!$J98+1)*(通天塔!$G98-1))*INDEX(战舰突破!$D$6:$D$18,通天塔!$M98+1),0)</f>
        <v>81531</v>
      </c>
      <c r="BG98" s="14">
        <f>ROUND((INDEX(新战舰养成!T$6:T$18,通天塔!$J98+1)+INDEX(新战舰养成!E$6:E$18,通天塔!$J98+1)*(通天塔!$G98-1))*INDEX(战舰突破!$D$6:$D$18,通天塔!$M98+1),0)</f>
        <v>652158</v>
      </c>
      <c r="BH98" s="14">
        <f>ROUND((INDEX(新战舰养成!U$6:U$18,通天塔!$J98+1)+INDEX(新战舰养成!F$6:F$18,通天塔!$J98+1)*(通天塔!$G98-1))*INDEX(战舰突破!$D$6:$D$18,通天塔!$M98+1),0)</f>
        <v>40880</v>
      </c>
      <c r="BI98" s="14">
        <f>ROUND((INDEX(新战舰养成!V$6:V$18,通天塔!$J98+1)+INDEX(新战舰养成!G$6:G$18,通天塔!$J98+1)*(通天塔!$G98-1))*INDEX(战舰突破!$D$6:$D$18,通天塔!$M98+1),0)</f>
        <v>435</v>
      </c>
      <c r="BJ98" s="14">
        <f>ROUND((INDEX(新战舰养成!W$6:W$18,通天塔!$J98+1)+INDEX(新战舰养成!H$6:H$18,通天塔!$J98+1)*(通天塔!$G98-1))*INDEX(战舰突破!$D$6:$D$18,通天塔!$M98+1),0)</f>
        <v>6</v>
      </c>
      <c r="BL98" s="14">
        <f>IF($H98&gt;0,ROUND((INDEX(新战舰养成!X$6:X$18,通天塔!$K98+1)+INDEX(新战舰养成!I$6:I$18,通天塔!$K98+1)*(通天塔!$H98-1))*INDEX(战舰突破!$D$6:$D$18,通天塔!$N98+1),0),0)</f>
        <v>81937</v>
      </c>
      <c r="BM98" s="14">
        <f>IF($H98&gt;0,ROUND((INDEX(新战舰养成!Y$6:Y$18,通天塔!$K98+1)+INDEX(新战舰养成!J$6:J$18,通天塔!$K98+1)*(通天塔!$H98-1))*INDEX(战舰突破!$D$6:$D$18,通天塔!$N98+1),0),0)</f>
        <v>0</v>
      </c>
      <c r="BN98" s="14">
        <f>IF($H98&gt;0,ROUND((INDEX(新战舰养成!Z$6:Z$18,通天塔!$K98+1)+INDEX(新战舰养成!K$6:K$18,通天塔!$K98+1)*(通天塔!$H98-1))*INDEX(战舰突破!$D$6:$D$18,通天塔!$N98+1),0),0)</f>
        <v>0</v>
      </c>
      <c r="BO98" s="14">
        <f>IF($H98&gt;0,ROUND((INDEX(新战舰养成!AA$6:AA$18,通天塔!$K98+1)+INDEX(新战舰养成!L$6:L$18,通天塔!$K98+1)*(通天塔!$H98-1))*INDEX(战舰突破!$D$6:$D$18,通天塔!$N98+1),0),0)</f>
        <v>815306</v>
      </c>
      <c r="BP98" s="14">
        <f>IF($H98&gt;0,ROUND((INDEX(新战舰养成!AB$6:AB$18,通天塔!$K98+1)+INDEX(新战舰养成!M$6:M$18,通天塔!$K98+1)*(通天塔!$H98-1))*INDEX(战舰突破!$D$6:$D$18,通天塔!$N98+1),0),0)</f>
        <v>16199</v>
      </c>
      <c r="BR98" s="14">
        <f>IF($I98&gt;0,ROUND((INDEX(新战舰养成!AC$6:AC$18,通天塔!$L98+1)+INDEX(新战舰养成!I$6:I$18,通天塔!$L98+1)*(通天塔!$I98-1))*INDEX(战舰突破!$D$6:$D$18,通天塔!$O98+1),0),0)</f>
        <v>82372</v>
      </c>
      <c r="BS98" s="14">
        <f>IF($I98&gt;0,ROUND((INDEX(新战舰养成!AD$6:AD$18,通天塔!$L98+1)+INDEX(新战舰养成!J$6:J$18,通天塔!$L98+1)*(通天塔!$I98-1))*INDEX(战舰突破!$D$6:$D$18,通天塔!$O98+1),0),0)</f>
        <v>0</v>
      </c>
      <c r="BT98" s="14">
        <f>IF($I98&gt;0,ROUND((INDEX(新战舰养成!AE$6:AE$18,通天塔!$L98+1)+INDEX(新战舰养成!K$6:K$18,通天塔!$L98+1)*(通天塔!$I98-1))*INDEX(战舰突破!$D$6:$D$18,通天塔!$O98+1),0),0)</f>
        <v>0</v>
      </c>
      <c r="BU98" s="14">
        <f>IF($I98&gt;0,ROUND((INDEX(新战舰养成!AF$6:AF$18,通天塔!$L98+1)+INDEX(新战舰养成!L$6:L$18,通天塔!$L98+1)*(通天塔!$I98-1))*INDEX(战舰突破!$D$6:$D$18,通天塔!$O98+1),0),0)</f>
        <v>555263</v>
      </c>
      <c r="BV98" s="14">
        <f>IF($I98&gt;0,ROUND((INDEX(新战舰养成!AG$6:AG$18,通天塔!$L98+1)+INDEX(新战舰养成!M$6:M$18,通天塔!$L98+1)*(通天塔!$I98-1))*INDEX(战舰突破!$D$6:$D$18,通天塔!$O98+1),0),0)</f>
        <v>21722</v>
      </c>
      <c r="BY98" s="14">
        <f>(INDEX(装备数值!$C$13:$G$116,通天塔!$P98*8+1,BY$2)+INDEX(装备数值!$C$13:$G$116,通天塔!$Q98*8+2,BY$2)+INDEX(装备数值!$C$13:$G$116,通天塔!$S98*8+3,BY$2)+INDEX(装备数值!$C$13:$G$116,通天塔!$R98*8+4,BY$2)+INDEX(装备数值!$C$13:$G$116,通天塔!$T98*8+5,BY$2)+INDEX(装备数值!$C$13:$G$116,通天塔!$U98*8+6,BY$2)+INDEX(装备数值!$C$13:$G$116,通天塔!$V98*8+7,BY$2)+INDEX(装备数值!$C$13:$G$116,通天塔!$W98*8+8,BY$2))</f>
        <v>33000</v>
      </c>
      <c r="BZ98" s="14">
        <f>(INDEX(装备数值!$C$13:$G$116,通天塔!$P98*8+1,BZ$2)+INDEX(装备数值!$C$13:$G$116,通天塔!$Q98*8+2,BZ$2)+INDEX(装备数值!$C$13:$G$116,通天塔!$S98*8+3,BZ$2)+INDEX(装备数值!$C$13:$G$116,通天塔!$R98*8+4,BZ$2)+INDEX(装备数值!$C$13:$G$116,通天塔!$T98*8+5,BZ$2)+INDEX(装备数值!$C$13:$G$116,通天塔!$U98*8+6,BZ$2)+INDEX(装备数值!$C$13:$G$116,通天塔!$V98*8+7,BZ$2)+INDEX(装备数值!$C$13:$G$116,通天塔!$W98*8+8,BZ$2))</f>
        <v>247500</v>
      </c>
      <c r="CA98" s="14">
        <f>(INDEX(装备数值!$C$13:$G$116,通天塔!$P98*8+1,CA$2)+INDEX(装备数值!$C$13:$G$116,通天塔!$Q98*8+2,CA$2)+INDEX(装备数值!$C$13:$G$116,通天塔!$S98*8+3,CA$2)+INDEX(装备数值!$C$13:$G$116,通天塔!$R98*8+4,CA$2)+INDEX(装备数值!$C$13:$G$116,通天塔!$T98*8+5,CA$2)+INDEX(装备数值!$C$13:$G$116,通天塔!$U98*8+6,CA$2)+INDEX(装备数值!$C$13:$G$116,通天塔!$V98*8+7,CA$2)+INDEX(装备数值!$C$13:$G$116,通天塔!$W98*8+8,CA$2))</f>
        <v>16500</v>
      </c>
      <c r="CB98" s="14">
        <f>(INDEX(装备数值!$C$13:$G$116,通天塔!$P98*8+1,CB$2)+INDEX(装备数值!$C$13:$G$116,通天塔!$Q98*8+2,CB$2)+INDEX(装备数值!$C$13:$G$116,通天塔!$S98*8+3,CB$2)+INDEX(装备数值!$C$13:$G$116,通天塔!$R98*8+4,CB$2)+INDEX(装备数值!$C$13:$G$116,通天塔!$T98*8+5,CB$2)+INDEX(装备数值!$C$13:$G$116,通天塔!$U98*8+6,CB$2)+INDEX(装备数值!$C$13:$G$116,通天塔!$V98*8+7,CB$2)+INDEX(装备数值!$C$13:$G$116,通天塔!$W98*8+8,CB$2))</f>
        <v>330000</v>
      </c>
      <c r="CC98" s="14">
        <f>(INDEX(装备数值!$C$13:$G$116,通天塔!$P98*8+1,CC$2)+INDEX(装备数值!$C$13:$G$116,通天塔!$Q98*8+2,CC$2)+INDEX(装备数值!$C$13:$G$116,通天塔!$S98*8+3,CC$2)+INDEX(装备数值!$C$13:$G$116,通天塔!$R98*8+4,CC$2)+INDEX(装备数值!$C$13:$G$116,通天塔!$T98*8+5,CC$2)+INDEX(装备数值!$C$13:$G$116,通天塔!$U98*8+6,CC$2)+INDEX(装备数值!$C$13:$G$116,通天塔!$V98*8+7,CC$2)+INDEX(装备数值!$C$13:$G$116,通天塔!$W98*8+8,CC$2))</f>
        <v>6450</v>
      </c>
      <c r="CF98" s="14">
        <f>INDEX(装备数值!$I$13:$M$116,通天塔!$P98*8+1,CF$2)*$X98+INDEX(装备数值!$I$13:$M$116,通天塔!$Q98*8+2,CF$2)*$Y98+INDEX(装备数值!$I$13:$M$116,通天塔!$S98*8+3,CF$2)*$Z98+INDEX(装备数值!$I$13:$M$116,通天塔!$R98*8+4,CF$2)*$AA98+INDEX(装备数值!$I$13:$M$116,通天塔!$T98*8+5,CF$2)*$AB98+INDEX(装备数值!$I$13:$M$116,通天塔!$U98*8+6,CF$2)*$AC98+INDEX(装备数值!$I$13:$M$116,通天塔!$V98*8+7,CF$2)*$AD98+INDEX(装备数值!$I$13:$M$116,通天塔!$W98*8+8,CF$2)*$AE98</f>
        <v>74800</v>
      </c>
      <c r="CG98" s="14">
        <f>INDEX(装备数值!$I$13:$M$116,通天塔!$P98*8+1,CG$2)*$X98+INDEX(装备数值!$I$13:$M$116,通天塔!$Q98*8+2,CG$2)*$Y98+INDEX(装备数值!$I$13:$M$116,通天塔!$S98*8+3,CG$2)*$Z98+INDEX(装备数值!$I$13:$M$116,通天塔!$R98*8+4,CG$2)*$AA98+INDEX(装备数值!$I$13:$M$116,通天塔!$T98*8+5,CG$2)*$AB98+INDEX(装备数值!$I$13:$M$116,通天塔!$U98*8+6,CG$2)*$AC98+INDEX(装备数值!$I$13:$M$116,通天塔!$V98*8+7,CG$2)*$AD98+INDEX(装备数值!$I$13:$M$116,通天塔!$W98*8+8,CG$2)*$AE98</f>
        <v>561000</v>
      </c>
      <c r="CH98" s="14">
        <f>INDEX(装备数值!$I$13:$M$116,通天塔!$P98*8+1,CH$2)*$X98+INDEX(装备数值!$I$13:$M$116,通天塔!$Q98*8+2,CH$2)*$Y98+INDEX(装备数值!$I$13:$M$116,通天塔!$S98*8+3,CH$2)*$Z98+INDEX(装备数值!$I$13:$M$116,通天塔!$R98*8+4,CH$2)*$AA98+INDEX(装备数值!$I$13:$M$116,通天塔!$T98*8+5,CH$2)*$AB98+INDEX(装备数值!$I$13:$M$116,通天塔!$U98*8+6,CH$2)*$AC98+INDEX(装备数值!$I$13:$M$116,通天塔!$V98*8+7,CH$2)*$AD98+INDEX(装备数值!$I$13:$M$116,通天塔!$W98*8+8,CH$2)*$AE98</f>
        <v>37400</v>
      </c>
      <c r="CI98" s="14">
        <f>INDEX(装备数值!$I$13:$M$116,通天塔!$P98*8+1,CI$2)*$X98+INDEX(装备数值!$I$13:$M$116,通天塔!$Q98*8+2,CI$2)*$Y98+INDEX(装备数值!$I$13:$M$116,通天塔!$S98*8+3,CI$2)*$Z98+INDEX(装备数值!$I$13:$M$116,通天塔!$R98*8+4,CI$2)*$AA98+INDEX(装备数值!$I$13:$M$116,通天塔!$T98*8+5,CI$2)*$AB98+INDEX(装备数值!$I$13:$M$116,通天塔!$U98*8+6,CI$2)*$AC98+INDEX(装备数值!$I$13:$M$116,通天塔!$V98*8+7,CI$2)*$AD98+INDEX(装备数值!$I$13:$M$116,通天塔!$W98*8+8,CI$2)*$AE98</f>
        <v>748000</v>
      </c>
      <c r="CJ98" s="14">
        <f>INDEX(装备数值!$I$13:$M$116,通天塔!$P98*8+1,CJ$2)*$X98+INDEX(装备数值!$I$13:$M$116,通天塔!$Q98*8+2,CJ$2)*$Y98+INDEX(装备数值!$I$13:$M$116,通天塔!$S98*8+3,CJ$2)*$Z98+INDEX(装备数值!$I$13:$M$116,通天塔!$R98*8+4,CJ$2)*$AA98+INDEX(装备数值!$I$13:$M$116,通天塔!$T98*8+5,CJ$2)*$AB98+INDEX(装备数值!$I$13:$M$116,通天塔!$U98*8+6,CJ$2)*$AC98+INDEX(装备数值!$I$13:$M$116,通天塔!$V98*8+7,CJ$2)*$AD98+INDEX(装备数值!$I$13:$M$116,通天塔!$W98*8+8,CJ$2)*$AE98</f>
        <v>14620</v>
      </c>
      <c r="CM98" s="14">
        <f>INDEX(装备数值!$X$13:$AH$116,$P98*8+1,CM$2)*$AF98+INDEX(装备数值!$X$13:$AH$116,$Q98*8+2,CM$2)*$AG98+INDEX(装备数值!$X$13:$AH$116,$S98*8+3,CM$2)*$AH98+INDEX(装备数值!$X$13:$AH$116,$R98*8+4,CM$2)*$AI98+INDEX(装备数值!$X$13:$AH$116,$T98*8+5,CM$2)*$AJ98+INDEX(装备数值!$X$13:$AH$116,$U98*8+6,CM$2)*$AK98+INDEX(装备数值!$X$13:$AH$116,$V98*8+7,CM$2)*$AL98+INDEX(装备数值!$X$13:$AH$116,$W98*8+8,CM$2)*$AM98</f>
        <v>25200</v>
      </c>
      <c r="CN98" s="14">
        <f>INDEX(装备数值!$X$13:$AH$116,$P98*8+1,CN$2)*$AF98+INDEX(装备数值!$X$13:$AH$116,$Q98*8+2,CN$2)*$AG98+INDEX(装备数值!$X$13:$AH$116,$S98*8+3,CN$2)*$AH98+INDEX(装备数值!$X$13:$AH$116,$R98*8+4,CN$2)*$AI98+INDEX(装备数值!$X$13:$AH$116,$T98*8+5,CN$2)*$AJ98+INDEX(装备数值!$X$13:$AH$116,$U98*8+6,CN$2)*$AK98+INDEX(装备数值!$X$13:$AH$116,$V98*8+7,CN$2)*$AL98+INDEX(装备数值!$X$13:$AH$116,$W98*8+8,CN$2)*$AM98</f>
        <v>191250</v>
      </c>
      <c r="CO98" s="14">
        <f>INDEX(装备数值!$X$13:$AH$116,$P98*8+1,CO$2)*$AF98+INDEX(装备数值!$X$13:$AH$116,$Q98*8+2,CO$2)*$AG98+INDEX(装备数值!$X$13:$AH$116,$S98*8+3,CO$2)*$AH98+INDEX(装备数值!$X$13:$AH$116,$R98*8+4,CO$2)*$AI98+INDEX(装备数值!$X$13:$AH$116,$T98*8+5,CO$2)*$AJ98+INDEX(装备数值!$X$13:$AH$116,$U98*8+6,CO$2)*$AK98+INDEX(装备数值!$X$13:$AH$116,$V98*8+7,CO$2)*$AL98+INDEX(装备数值!$X$13:$AH$116,$W98*8+8,CO$2)*$AM98</f>
        <v>12900</v>
      </c>
      <c r="CP98" s="14">
        <f>INDEX(装备数值!$X$13:$AH$116,$P98*8+1,CP$2)*$AF98+INDEX(装备数值!$X$13:$AH$116,$Q98*8+2,CP$2)*$AG98+INDEX(装备数值!$X$13:$AH$116,$S98*8+3,CP$2)*$AH98+INDEX(装备数值!$X$13:$AH$116,$R98*8+4,CP$2)*$AI98+INDEX(装备数值!$X$13:$AH$116,$T98*8+5,CP$2)*$AJ98+INDEX(装备数值!$X$13:$AH$116,$U98*8+6,CP$2)*$AK98+INDEX(装备数值!$X$13:$AH$116,$V98*8+7,CP$2)*$AL98+INDEX(装备数值!$X$13:$AH$116,$W98*8+8,CP$2)*$AM98</f>
        <v>252000</v>
      </c>
      <c r="CQ98" s="14">
        <f>INDEX(装备数值!$X$13:$AH$116,$P98*8+1,CQ$2)*$AF98+INDEX(装备数值!$X$13:$AH$116,$Q98*8+2,CQ$2)*$AG98+INDEX(装备数值!$X$13:$AH$116,$S98*8+3,CQ$2)*$AH98+INDEX(装备数值!$X$13:$AH$116,$R98*8+4,CQ$2)*$AI98+INDEX(装备数值!$X$13:$AH$116,$T98*8+5,CQ$2)*$AJ98+INDEX(装备数值!$X$13:$AH$116,$U98*8+6,CQ$2)*$AK98+INDEX(装备数值!$X$13:$AH$116,$V98*8+7,CQ$2)*$AL98+INDEX(装备数值!$X$13:$AH$116,$W98*8+8,CQ$2)*$AM98</f>
        <v>5160</v>
      </c>
      <c r="CR98" s="14">
        <f>INDEX(装备数值!$X$13:$AH$116,$P98*8+1,CR$2)*$AF98+INDEX(装备数值!$X$13:$AH$116,$Q98*8+2,CR$2)*$AG98+INDEX(装备数值!$X$13:$AH$116,$S98*8+3,CR$2)*$AH98+INDEX(装备数值!$X$13:$AH$116,$R98*8+4,CR$2)*$AI98+INDEX(装备数值!$X$13:$AH$116,$T98*8+5,CR$2)*$AJ98+INDEX(装备数值!$X$13:$AH$116,$U98*8+6,CR$2)*$AK98+INDEX(装备数值!$X$13:$AH$116,$V98*8+7,CR$2)*$AL98+INDEX(装备数值!$X$13:$AH$116,$W98*8+8,CR$2)*$AM98</f>
        <v>19200</v>
      </c>
      <c r="CS98" s="14">
        <f>INDEX(装备数值!$X$13:$AH$116,$P98*8+1,CS$2)*$AF98+INDEX(装备数值!$X$13:$AH$116,$Q98*8+2,CS$2)*$AG98+INDEX(装备数值!$X$13:$AH$116,$S98*8+3,CS$2)*$AH98+INDEX(装备数值!$X$13:$AH$116,$R98*8+4,CS$2)*$AI98+INDEX(装备数值!$X$13:$AH$116,$T98*8+5,CS$2)*$AJ98+INDEX(装备数值!$X$13:$AH$116,$U98*8+6,CS$2)*$AK98+INDEX(装备数值!$X$13:$AH$116,$V98*8+7,CS$2)*$AL98+INDEX(装备数值!$X$13:$AH$116,$W98*8+8,CS$2)*$AM98</f>
        <v>19350</v>
      </c>
      <c r="CT98" s="14">
        <f>INDEX(装备数值!$X$13:$AH$116,$P98*8+1,CT$2)*$AF98+INDEX(装备数值!$X$13:$AH$116,$Q98*8+2,CT$2)*$AG98+INDEX(装备数值!$X$13:$AH$116,$S98*8+3,CT$2)*$AH98+INDEX(装备数值!$X$13:$AH$116,$R98*8+4,CT$2)*$AI98+INDEX(装备数值!$X$13:$AH$116,$T98*8+5,CT$2)*$AJ98+INDEX(装备数值!$X$13:$AH$116,$U98*8+6,CT$2)*$AK98+INDEX(装备数值!$X$13:$AH$116,$V98*8+7,CT$2)*$AL98+INDEX(装备数值!$X$13:$AH$116,$W98*8+8,CT$2)*$AM98</f>
        <v>19200</v>
      </c>
      <c r="CU98" s="14">
        <f>INDEX(装备数值!$X$13:$AH$116,$P98*8+1,CU$2)*$AF98+INDEX(装备数值!$X$13:$AH$116,$Q98*8+2,CU$2)*$AG98+INDEX(装备数值!$X$13:$AH$116,$S98*8+3,CU$2)*$AH98+INDEX(装备数值!$X$13:$AH$116,$R98*8+4,CU$2)*$AI98+INDEX(装备数值!$X$13:$AH$116,$T98*8+5,CU$2)*$AJ98+INDEX(装备数值!$X$13:$AH$116,$U98*8+6,CU$2)*$AK98+INDEX(装备数值!$X$13:$AH$116,$V98*8+7,CU$2)*$AL98+INDEX(装备数值!$X$13:$AH$116,$W98*8+8,CU$2)*$AM98</f>
        <v>19350</v>
      </c>
      <c r="CV98" s="14">
        <f>INDEX(装备数值!$X$13:$AH$116,$P98*8+1,CV$2)*$AF98+INDEX(装备数值!$X$13:$AH$116,$Q98*8+2,CV$2)*$AG98+INDEX(装备数值!$X$13:$AH$116,$S98*8+3,CV$2)*$AH98+INDEX(装备数值!$X$13:$AH$116,$R98*8+4,CV$2)*$AI98+INDEX(装备数值!$X$13:$AH$116,$T98*8+5,CV$2)*$AJ98+INDEX(装备数值!$X$13:$AH$116,$U98*8+6,CV$2)*$AK98+INDEX(装备数值!$X$13:$AH$116,$V98*8+7,CV$2)*$AL98+INDEX(装备数值!$X$13:$AH$116,$W98*8+8,CV$2)*$AM98</f>
        <v>42</v>
      </c>
      <c r="CW98" s="14">
        <f>INDEX(装备数值!$X$13:$AH$116,$P98*8+1,CW$2)*$AF98+INDEX(装备数值!$X$13:$AH$116,$Q98*8+2,CW$2)*$AG98+INDEX(装备数值!$X$13:$AH$116,$S98*8+3,CW$2)*$AH98+INDEX(装备数值!$X$13:$AH$116,$R98*8+4,CW$2)*$AI98+INDEX(装备数值!$X$13:$AH$116,$T98*8+5,CW$2)*$AJ98+INDEX(装备数值!$X$13:$AH$116,$U98*8+6,CW$2)*$AK98+INDEX(装备数值!$X$13:$AH$116,$V98*8+7,CW$2)*$AL98+INDEX(装备数值!$X$13:$AH$116,$W98*8+8,CW$2)*$AM98</f>
        <v>42</v>
      </c>
      <c r="CY98" s="14">
        <f>INDEX(装备数值!$AN$17:$AN$117,MATCH(MIN($X98:$AE98),装备数值!$AO$17:$AO$117,1))</f>
        <v>34</v>
      </c>
      <c r="CZ98" s="14">
        <f>IF(COUNTIF($P98:$W98,"&gt;"&amp;0)=8,INDEX(装备数值!AR$17:AR$117,$CY98+1),0)</f>
        <v>10132</v>
      </c>
      <c r="DA98" s="14">
        <f>IF(COUNTIF($P98:$W98,"&gt;"&amp;0)=8,INDEX(装备数值!AS$17:AS$117,$CY98+1),0)</f>
        <v>76500</v>
      </c>
      <c r="DB98" s="14">
        <f>IF(COUNTIF($P98:$W98,"&gt;"&amp;0)=8,INDEX(装备数值!AT$17:AT$117,$CY98+1),0)</f>
        <v>5032</v>
      </c>
      <c r="DC98" s="14">
        <f>IF(COUNTIF($P98:$W98,"&gt;"&amp;0)=8,INDEX(装备数值!AU$17:AU$117,$CY98+1),0)</f>
        <v>102000</v>
      </c>
      <c r="DD98" s="14">
        <f>IF(COUNTIF($P98:$W98,"&gt;"&amp;0)=8,INDEX(装备数值!AV$17:AV$117,$CY98+1),0)</f>
        <v>2040</v>
      </c>
      <c r="DF98" s="14">
        <f>INDEX(装备数值!$AY$17:$AY$77,MATCH(MIN($AF98:$AM98),装备数值!$AZ$17:$AZ$77,1))</f>
        <v>21</v>
      </c>
      <c r="DG98" s="26">
        <f>INDEX(装备数值!BA$17:BA$77,通天塔!DF98+1)</f>
        <v>0.27</v>
      </c>
      <c r="DH98" s="26">
        <f>INDEX(装备数值!BA$17:BA$77,通天塔!DF98+1)</f>
        <v>0.27</v>
      </c>
      <c r="DJ98" s="14">
        <f t="shared" si="134"/>
        <v>30</v>
      </c>
      <c r="DK98" s="14">
        <f>VLOOKUP(DJ98,军阶与晶片数值!$W$6:$X$27,2)</f>
        <v>7</v>
      </c>
      <c r="DL98" s="14">
        <f>INDEX(军阶与晶片数值!Y$6:Y$27,$DK98+1)</f>
        <v>600</v>
      </c>
      <c r="DM98" s="14">
        <f>INDEX(军阶与晶片数值!Z$6:Z$27,$DK98+1)</f>
        <v>600</v>
      </c>
      <c r="DN98" s="14">
        <f>INDEX(军阶与晶片数值!AA$6:AA$27,$DK98+1)</f>
        <v>600</v>
      </c>
      <c r="DO98" s="14">
        <f>INDEX(军阶与晶片数值!AB$6:AB$27,$DK98+1)</f>
        <v>600</v>
      </c>
      <c r="DP98" s="29">
        <f>INDEX(军阶与晶片数值!AC$6:AC$27,$DK98+1)</f>
        <v>40</v>
      </c>
      <c r="DQ98" s="29">
        <f>INDEX(军阶与晶片数值!AD$6:AD$27,$DK98+1)</f>
        <v>20</v>
      </c>
      <c r="DS98" s="26">
        <f>INDEX(军阶与晶片数值!I$6:I$16,AN98+1)</f>
        <v>0.15</v>
      </c>
      <c r="DT98" s="26">
        <f>INDEX(军阶与晶片数值!M$6:M$16,AO98+1)</f>
        <v>0.2</v>
      </c>
      <c r="DU98" s="26">
        <f>INDEX(军阶与晶片数值!J$6:J$16,AP98+1)</f>
        <v>0.2</v>
      </c>
      <c r="DV98" s="26">
        <f>INDEX(军阶与晶片数值!K$6:K$16,AQ98+1)</f>
        <v>0.4</v>
      </c>
      <c r="DW98" s="26">
        <f>INDEX(军阶与晶片数值!L$6:L$16,AR98+1)</f>
        <v>0.4</v>
      </c>
      <c r="DX98" s="28">
        <f>INDEX(军阶与晶片数值!N$6:N$16,AS98+1)</f>
        <v>0</v>
      </c>
      <c r="DY98" s="28">
        <f>INDEX(军阶与晶片数值!O$6:O$16,AT98+1)</f>
        <v>0</v>
      </c>
      <c r="DZ98" s="28">
        <f>INDEX(军阶与晶片数值!P$6:P$16,AU98+1)</f>
        <v>0</v>
      </c>
      <c r="EA98" s="28">
        <f>INDEX(军阶与晶片数值!Q$6:Q$16,AV98+1)</f>
        <v>0</v>
      </c>
      <c r="EB98" s="26">
        <f>INDEX(军阶与晶片数值!R$6:R$16,AW98+1)</f>
        <v>0.13</v>
      </c>
      <c r="EC98" s="26">
        <f>INDEX(军阶与晶片数值!S$6:S$16,AX98+1)</f>
        <v>0.13</v>
      </c>
      <c r="ED98" s="26">
        <f>INDEX(军阶与晶片数值!T$6:T$16,AY98+1)</f>
        <v>0</v>
      </c>
      <c r="EE98" s="26">
        <f>INDEX(军阶与晶片数值!U$6:U$16,AZ98+1)</f>
        <v>0</v>
      </c>
      <c r="EG98" s="26">
        <f>INDEX(军阶与晶片数值!$C$6:$C$36,通天塔!$BA98+1)</f>
        <v>0.8</v>
      </c>
      <c r="EH98" s="26">
        <f>INDEX(军阶与晶片数值!$C$6:$C$36,通天塔!$BA98+1)</f>
        <v>0.8</v>
      </c>
      <c r="EI98" s="26">
        <f>INDEX(军阶与晶片数值!$C$6:$C$36,通天塔!$BA98+1)</f>
        <v>0.8</v>
      </c>
      <c r="EJ98" s="26">
        <f>INDEX(军阶与晶片数值!$C$6:$C$36,通天塔!$BA98+1)</f>
        <v>0.8</v>
      </c>
      <c r="EK98" s="26">
        <f>INDEX(军阶与晶片数值!$C$6:$C$36,通天塔!$BA98+1)</f>
        <v>0.8</v>
      </c>
      <c r="EM98" s="14">
        <f>INDEX(战舰突破!$H$6:$H$18,通天塔!$J98+1)+INDEX(战舰突破!$H$23:$H$35,通天塔!$K98+1)+INDEX(战舰突破!$H$40:$H$52,通天塔!$L98+1)</f>
        <v>200</v>
      </c>
      <c r="EN98" s="14">
        <f>INDEX(战舰突破!$I$6:$I$18,通天塔!$J98+1)+INDEX(战舰突破!$I$23:$I$35,通天塔!$K98+1)+INDEX(战舰突破!$I$40:$I$52,通天塔!$L98+1)</f>
        <v>200</v>
      </c>
      <c r="EO98" s="14">
        <f>INDEX(战舰突破!$J$6:$J$18,通天塔!$J98+1)+INDEX(战舰突破!$J$23:$J$35,通天塔!$K98+1)+INDEX(战舰突破!$J$40:$J$52,通天塔!$L98+1)</f>
        <v>0</v>
      </c>
      <c r="EP98" s="14">
        <f>INDEX(战舰突破!$K$6:$K$18,通天塔!$J98+1)+INDEX(战舰突破!$K$23:$K$35,通天塔!$K98+1)+INDEX(战舰突破!$K$40:$K$52,通天塔!$L98+1)</f>
        <v>0</v>
      </c>
      <c r="EQ98" s="14">
        <f>INDEX(战舰突破!$L$6:$L$18,通天塔!$J98+1)+INDEX(战舰突破!$L$23:$L$35,通天塔!$K98+1)+INDEX(战舰突破!$L$40:$L$52,通天塔!$L98+1)</f>
        <v>200</v>
      </c>
      <c r="ER98" s="18">
        <f>INDEX(战舰突破!$N$6:$N$18,通天塔!$J98+1)+INDEX(战舰突破!$N$23:$N$35,通天塔!$K98+1)+INDEX(战舰突破!$N$40:$N$52,通天塔!$L98+1)</f>
        <v>0</v>
      </c>
      <c r="ES98" s="18">
        <f>INDEX(战舰突破!$O$6:$O$18,通天塔!$J98+1)+INDEX(战舰突破!$O$23:$O$35,通天塔!$K98+1)+INDEX(战舰突破!$O$40:$O$52,通天塔!$L98+1)</f>
        <v>0.6</v>
      </c>
      <c r="ET98" s="18">
        <f>INDEX(战舰突破!$P$6:$P$18,通天塔!$J98+1)+INDEX(战舰突破!$P$23:$P$35,通天塔!$K98+1)+INDEX(战舰突破!$P$40:$P$52,通天塔!$L98+1)</f>
        <v>0</v>
      </c>
      <c r="EU98" s="18">
        <f>INDEX(战舰突破!$Q$6:$Q$18,通天塔!$J98+1)+INDEX(战舰突破!$Q$23:$Q$35,通天塔!$K98+1)+INDEX(战舰突破!$Q$40:$Q$52,通天塔!$L98+1)</f>
        <v>0.3</v>
      </c>
      <c r="EV98" s="18">
        <f>INDEX(战舰突破!$R$6:$R$18,通天塔!$J98+1)+INDEX(战舰突破!$R$23:$R$35,通天塔!$K98+1)+INDEX(战舰突破!$R$40:$R$52,通天塔!$L98+1)</f>
        <v>0</v>
      </c>
      <c r="EW98" s="18">
        <f>INDEX(战舰突破!$M$6:$M$18,通天塔!$J98+1)+INDEX(战舰突破!$M$23:$M$35,通天塔!$K98+1)+INDEX(战舰突破!$M$40:$M$52,通天塔!$L98+1)</f>
        <v>0.2</v>
      </c>
      <c r="EX98" s="22">
        <f>INDEX(战舰突破!$W$6:$W$18,通天塔!$J98+1)+INDEX(战舰突破!$W$23:$W$35,通天塔!$K98+1)+INDEX(战舰突破!$W$40:$W$52,通天塔!$L98+1)</f>
        <v>0.5</v>
      </c>
      <c r="FA98" s="14">
        <f>INDEX(战舰突破!$S$6:$S$18,通天塔!$J98+1)</f>
        <v>0</v>
      </c>
      <c r="FB98" s="14">
        <f>INDEX(战舰突破!$T$6:$T$18,通天塔!$J98+1)</f>
        <v>0.5</v>
      </c>
      <c r="FC98" s="14">
        <f>INDEX(战舰突破!$U$6:$U$18,通天塔!$J98+1)</f>
        <v>0.1</v>
      </c>
      <c r="FD98" s="14">
        <f>INDEX(战舰突破!$V$6:$V$18,通天塔!$J98+1)</f>
        <v>1</v>
      </c>
      <c r="FE98" s="14">
        <f>INDEX(战舰突破!$X$6:$X$18,通天塔!$J98+1)</f>
        <v>8</v>
      </c>
      <c r="FG98" s="14">
        <f>INDEX(战舰突破!$S$23:$S$35,通天塔!$J98+1)</f>
        <v>0.6</v>
      </c>
      <c r="FH98" s="14">
        <f>INDEX(战舰突破!$T$23:$T$35,通天塔!$J98+1)</f>
        <v>0.25</v>
      </c>
      <c r="FI98" s="14">
        <f>INDEX(战舰突破!$U$23:$U$35,通天塔!$J98+1)</f>
        <v>0.1</v>
      </c>
      <c r="FJ98" s="14">
        <f>INDEX(战舰突破!$V$23:$V$35,通天塔!$J98+1)</f>
        <v>1</v>
      </c>
      <c r="FK98" s="14">
        <f>INDEX(战舰突破!$X$23:$X$35,通天塔!$J98+1)</f>
        <v>120</v>
      </c>
      <c r="FM98" s="14">
        <f>INDEX(战舰突破!$S$40:$S$52,通天塔!$J98+1)</f>
        <v>0.6</v>
      </c>
      <c r="FN98" s="14">
        <f>INDEX(战舰突破!$T$40:$T$52,通天塔!$J98+1)</f>
        <v>0.25</v>
      </c>
      <c r="FO98" s="14">
        <f>INDEX(战舰突破!$U$40:$U$52,通天塔!$J98+1)</f>
        <v>0.1</v>
      </c>
      <c r="FP98" s="14">
        <f>INDEX(战舰突破!$V$40:$V$52,通天塔!$J98+1)</f>
        <v>1</v>
      </c>
      <c r="FQ98" s="14">
        <f>INDEX(战舰突破!$X$40:$X$52,通天塔!$J98+1)</f>
        <v>200</v>
      </c>
      <c r="FT98" s="14">
        <f t="shared" si="135"/>
        <v>465466</v>
      </c>
      <c r="FU98" s="14">
        <f t="shared" si="136"/>
        <v>466306</v>
      </c>
      <c r="FV98" s="14">
        <f t="shared" si="137"/>
        <v>467207</v>
      </c>
      <c r="FW98" s="14">
        <f t="shared" si="138"/>
        <v>5973378</v>
      </c>
      <c r="FX98" s="14">
        <f t="shared" si="139"/>
        <v>243889</v>
      </c>
      <c r="FY98" s="14">
        <f t="shared" si="140"/>
        <v>7063570</v>
      </c>
      <c r="FZ98" s="14">
        <f t="shared" si="141"/>
        <v>166816</v>
      </c>
      <c r="GA98" s="28">
        <f t="shared" si="142"/>
        <v>19800</v>
      </c>
      <c r="GB98" s="28">
        <f t="shared" si="143"/>
        <v>19950</v>
      </c>
      <c r="GC98" s="28">
        <f t="shared" si="144"/>
        <v>19800</v>
      </c>
      <c r="GD98" s="28">
        <f t="shared" si="145"/>
        <v>19950</v>
      </c>
      <c r="GE98" s="28">
        <f t="shared" si="146"/>
        <v>1.4350999999999998</v>
      </c>
      <c r="GF98" s="28">
        <f t="shared" si="147"/>
        <v>1.4350999999999998</v>
      </c>
      <c r="GG98" s="28">
        <f t="shared" si="148"/>
        <v>0</v>
      </c>
      <c r="GH98" s="28">
        <f t="shared" si="149"/>
        <v>34.15</v>
      </c>
      <c r="GI98" s="14">
        <f t="shared" si="150"/>
        <v>1</v>
      </c>
      <c r="GJ98" s="14">
        <f t="shared" si="151"/>
        <v>1.6</v>
      </c>
      <c r="GK98" s="14">
        <f t="shared" si="152"/>
        <v>1.6</v>
      </c>
      <c r="GL98" s="18">
        <f t="shared" si="153"/>
        <v>1.7</v>
      </c>
      <c r="GM98" s="18">
        <f t="shared" si="154"/>
        <v>1.45</v>
      </c>
      <c r="GN98" s="18">
        <f t="shared" si="155"/>
        <v>1.45</v>
      </c>
      <c r="GO98" s="29">
        <f t="shared" si="156"/>
        <v>19950</v>
      </c>
      <c r="GP98" s="29">
        <f t="shared" si="156"/>
        <v>20250</v>
      </c>
      <c r="GQ98" s="29">
        <f t="shared" si="156"/>
        <v>20250</v>
      </c>
      <c r="GR98" s="26">
        <f t="shared" si="157"/>
        <v>0.1</v>
      </c>
      <c r="GS98" s="26">
        <f t="shared" si="158"/>
        <v>0.1</v>
      </c>
      <c r="GT98" s="26">
        <f t="shared" si="159"/>
        <v>0.1</v>
      </c>
      <c r="GU98" s="14">
        <f t="shared" si="160"/>
        <v>3</v>
      </c>
      <c r="GV98" s="14">
        <f t="shared" si="161"/>
        <v>3</v>
      </c>
      <c r="GW98" s="14">
        <f t="shared" si="162"/>
        <v>3</v>
      </c>
      <c r="GX98" s="14">
        <f t="shared" si="163"/>
        <v>8</v>
      </c>
      <c r="GY98" s="14">
        <f t="shared" si="164"/>
        <v>120</v>
      </c>
      <c r="GZ98" s="14">
        <f t="shared" si="165"/>
        <v>200</v>
      </c>
      <c r="HA98">
        <v>94</v>
      </c>
      <c r="HB98" s="14">
        <f t="shared" si="166"/>
        <v>67635777</v>
      </c>
      <c r="HD98" s="14">
        <f t="shared" si="167"/>
        <v>487778</v>
      </c>
      <c r="HE98" s="14">
        <f t="shared" si="168"/>
        <v>232703</v>
      </c>
      <c r="HF98" s="29">
        <f t="shared" si="169"/>
        <v>19152</v>
      </c>
      <c r="HG98" s="29">
        <f t="shared" si="170"/>
        <v>13611</v>
      </c>
      <c r="HH98" s="29">
        <f t="shared" si="171"/>
        <v>14587</v>
      </c>
      <c r="HI98" s="29">
        <f t="shared" si="172"/>
        <v>13720</v>
      </c>
      <c r="HJ98" s="14">
        <f t="shared" si="173"/>
        <v>1.4350999999999998</v>
      </c>
      <c r="HK98" s="14">
        <f t="shared" si="174"/>
        <v>1.4350999999999998</v>
      </c>
      <c r="HL98" s="14">
        <f t="shared" si="175"/>
        <v>139897</v>
      </c>
      <c r="HM98" s="14">
        <f t="shared" si="176"/>
        <v>220543</v>
      </c>
      <c r="HN98" s="26">
        <f t="shared" si="177"/>
        <v>0.39122646810901929</v>
      </c>
      <c r="HO98" s="26">
        <f t="shared" si="178"/>
        <v>0.66886339731790689</v>
      </c>
      <c r="HP98" s="29">
        <f t="shared" si="179"/>
        <v>50669</v>
      </c>
      <c r="HQ98" s="29">
        <f t="shared" si="180"/>
        <v>208282</v>
      </c>
      <c r="HR98" s="29">
        <f t="shared" si="181"/>
        <v>278729</v>
      </c>
      <c r="HS98" s="26">
        <f t="shared" si="182"/>
        <v>0.46570127857419596</v>
      </c>
      <c r="HT98" s="26">
        <f t="shared" si="183"/>
        <v>0.47780898876404487</v>
      </c>
      <c r="HU98" s="26">
        <f t="shared" si="184"/>
        <v>0.47780898876404487</v>
      </c>
      <c r="HV98" s="26">
        <f t="shared" si="185"/>
        <v>6.5701278574195943E-2</v>
      </c>
      <c r="HW98" s="29">
        <f t="shared" si="124"/>
        <v>1.8000000000000003</v>
      </c>
      <c r="HX98" s="29">
        <f t="shared" si="125"/>
        <v>2.9187446726075166</v>
      </c>
      <c r="HY98" s="29">
        <f t="shared" si="126"/>
        <v>2.9187446726075166</v>
      </c>
      <c r="HZ98" s="29">
        <f t="shared" si="127"/>
        <v>456021</v>
      </c>
      <c r="IA98" s="29">
        <f t="shared" si="128"/>
        <v>405281.31860002584</v>
      </c>
      <c r="IB98" s="29">
        <f t="shared" si="129"/>
        <v>406769.39192561025</v>
      </c>
      <c r="IC98" s="29">
        <f t="shared" si="130"/>
        <v>2714730</v>
      </c>
      <c r="ID98" s="14">
        <f t="shared" si="186"/>
        <v>1268071.71</v>
      </c>
      <c r="IH98" s="14">
        <v>1</v>
      </c>
      <c r="II98" s="14">
        <v>1</v>
      </c>
      <c r="IJ98" s="14">
        <v>480</v>
      </c>
      <c r="IK98" s="14">
        <v>80</v>
      </c>
      <c r="IL98" s="14">
        <v>60</v>
      </c>
      <c r="IM98" s="23">
        <f t="shared" si="187"/>
        <v>241384916</v>
      </c>
      <c r="IN98" s="23">
        <f t="shared" si="201"/>
        <v>1</v>
      </c>
      <c r="IO98" s="23">
        <f t="shared" si="202"/>
        <v>241384.92</v>
      </c>
      <c r="IP98" s="23">
        <f t="shared" si="203"/>
        <v>294085930</v>
      </c>
      <c r="IQ98" s="23">
        <f t="shared" si="188"/>
        <v>1</v>
      </c>
      <c r="IR98" s="23">
        <f t="shared" si="189"/>
        <v>294085.93</v>
      </c>
      <c r="IS98" s="14">
        <v>1</v>
      </c>
      <c r="IT98" s="14">
        <v>1</v>
      </c>
      <c r="IU98" s="14">
        <v>240</v>
      </c>
      <c r="IV98" s="14">
        <v>40</v>
      </c>
      <c r="IW98" s="14">
        <v>30</v>
      </c>
      <c r="IX98" s="23">
        <f>INT(($HP98*$GI98*IU98*$HW98+$HQ98*$GJ98*$HX98*IV98+$HR98*$GK98*$HY98*IW98)+$IC98*IS98+($HQ98*$GJ98*$HX98*IT98*5*6/1.5+$HR98*$GK98*$HY98*IT98*5*6/2))</f>
        <v>141539040</v>
      </c>
      <c r="IY98" s="23">
        <f t="shared" si="190"/>
        <v>1</v>
      </c>
      <c r="IZ98" s="23">
        <f t="shared" si="191"/>
        <v>141539.04</v>
      </c>
      <c r="JA98" s="23"/>
      <c r="JB98" s="23"/>
      <c r="JC98" s="23"/>
      <c r="JG98">
        <f t="shared" si="131"/>
        <v>1.8531998371901133</v>
      </c>
      <c r="JH98">
        <f t="shared" si="132"/>
        <v>2.659527086351531</v>
      </c>
      <c r="JJ98" s="14">
        <v>10</v>
      </c>
      <c r="JK98" s="14">
        <v>2</v>
      </c>
      <c r="JL98" s="14">
        <v>1.5</v>
      </c>
      <c r="JM98" s="23">
        <f t="shared" si="205"/>
        <v>4809885</v>
      </c>
      <c r="JN98" s="23">
        <f t="shared" si="192"/>
        <v>1</v>
      </c>
      <c r="JO98" s="23">
        <f t="shared" si="193"/>
        <v>4809.8900000000003</v>
      </c>
      <c r="JP98" s="14">
        <v>30</v>
      </c>
      <c r="JQ98" s="14">
        <v>6</v>
      </c>
      <c r="JR98" s="14">
        <v>4</v>
      </c>
      <c r="JS98" s="23">
        <f t="shared" si="206"/>
        <v>13778825</v>
      </c>
      <c r="JT98" s="23">
        <f t="shared" si="194"/>
        <v>1</v>
      </c>
      <c r="JU98" s="23">
        <f t="shared" si="195"/>
        <v>13778.83</v>
      </c>
      <c r="JW98" s="23">
        <f t="shared" si="196"/>
        <v>18371767</v>
      </c>
      <c r="JX98" s="23">
        <f t="shared" si="197"/>
        <v>1</v>
      </c>
      <c r="JY98" s="23">
        <f t="shared" si="198"/>
        <v>18371.77</v>
      </c>
      <c r="JZ98" s="23">
        <f t="shared" si="204"/>
        <v>7214828</v>
      </c>
      <c r="KA98" s="23">
        <f t="shared" si="199"/>
        <v>1</v>
      </c>
      <c r="KB98" s="23">
        <f t="shared" si="200"/>
        <v>7214.83</v>
      </c>
    </row>
    <row r="99" spans="3:288" ht="16.5" x14ac:dyDescent="0.2">
      <c r="C99" s="14">
        <f t="shared" si="133"/>
        <v>35</v>
      </c>
      <c r="D99" s="14">
        <v>95</v>
      </c>
      <c r="E99" s="14" t="s">
        <v>797</v>
      </c>
      <c r="F99" s="14">
        <v>343</v>
      </c>
      <c r="G99" s="14">
        <v>343</v>
      </c>
      <c r="H99" s="14">
        <v>343</v>
      </c>
      <c r="I99" s="14">
        <v>343</v>
      </c>
      <c r="J99" s="14">
        <v>7</v>
      </c>
      <c r="K99" s="14">
        <v>7</v>
      </c>
      <c r="L99" s="14">
        <v>7</v>
      </c>
      <c r="M99" s="14">
        <v>4</v>
      </c>
      <c r="N99" s="14">
        <v>4</v>
      </c>
      <c r="O99" s="14">
        <v>4</v>
      </c>
      <c r="P99" s="14">
        <v>7</v>
      </c>
      <c r="Q99" s="14">
        <v>7</v>
      </c>
      <c r="R99" s="14">
        <v>7</v>
      </c>
      <c r="S99" s="14">
        <v>7</v>
      </c>
      <c r="T99" s="14">
        <v>7</v>
      </c>
      <c r="U99" s="14">
        <v>7</v>
      </c>
      <c r="V99" s="14">
        <v>7</v>
      </c>
      <c r="W99" s="14">
        <v>7</v>
      </c>
      <c r="X99" s="14">
        <v>343</v>
      </c>
      <c r="Y99" s="14">
        <v>343</v>
      </c>
      <c r="Z99" s="14">
        <v>343</v>
      </c>
      <c r="AA99" s="14">
        <v>343</v>
      </c>
      <c r="AB99" s="14">
        <v>343</v>
      </c>
      <c r="AC99" s="14">
        <v>343</v>
      </c>
      <c r="AD99" s="14">
        <v>343</v>
      </c>
      <c r="AE99" s="14">
        <v>343</v>
      </c>
      <c r="AF99" s="14">
        <v>43</v>
      </c>
      <c r="AG99" s="14">
        <v>43</v>
      </c>
      <c r="AH99" s="14">
        <v>43</v>
      </c>
      <c r="AI99" s="14">
        <v>43</v>
      </c>
      <c r="AJ99" s="14">
        <v>43</v>
      </c>
      <c r="AK99" s="14">
        <v>43</v>
      </c>
      <c r="AL99" s="14">
        <v>42</v>
      </c>
      <c r="AM99" s="14">
        <v>42</v>
      </c>
      <c r="AN99" s="14">
        <v>4</v>
      </c>
      <c r="AO99" s="14">
        <v>5</v>
      </c>
      <c r="AP99" s="14">
        <v>5</v>
      </c>
      <c r="AQ99" s="14">
        <v>5</v>
      </c>
      <c r="AR99" s="14">
        <v>5</v>
      </c>
      <c r="AS99" s="14">
        <v>0</v>
      </c>
      <c r="AT99" s="14">
        <v>0</v>
      </c>
      <c r="AU99" s="14">
        <v>0</v>
      </c>
      <c r="AV99" s="14">
        <v>0</v>
      </c>
      <c r="AW99" s="14">
        <v>3</v>
      </c>
      <c r="AX99" s="14">
        <v>3</v>
      </c>
      <c r="AY99" s="14">
        <v>0</v>
      </c>
      <c r="AZ99" s="14">
        <v>0</v>
      </c>
      <c r="BA99" s="14">
        <v>16</v>
      </c>
      <c r="BF99" s="14">
        <f>ROUND((INDEX(新战舰养成!S$6:S$18,通天塔!$J99+1)+INDEX(新战舰养成!D$6:D$18,通天塔!$J99+1)*(通天塔!$G99-1))*INDEX(战舰突破!$D$6:$D$18,通天塔!$M99+1),0)</f>
        <v>81792</v>
      </c>
      <c r="BG99" s="14">
        <f>ROUND((INDEX(新战舰养成!T$6:T$18,通天塔!$J99+1)+INDEX(新战舰养成!E$6:E$18,通天塔!$J99+1)*(通天塔!$G99-1))*INDEX(战舰突破!$D$6:$D$18,通天塔!$M99+1),0)</f>
        <v>654246</v>
      </c>
      <c r="BH99" s="14">
        <f>ROUND((INDEX(新战舰养成!U$6:U$18,通天塔!$J99+1)+INDEX(新战舰养成!F$6:F$18,通天塔!$J99+1)*(通天塔!$G99-1))*INDEX(战舰突破!$D$6:$D$18,通天塔!$M99+1),0)</f>
        <v>41010</v>
      </c>
      <c r="BI99" s="14">
        <f>ROUND((INDEX(新战舰养成!V$6:V$18,通天塔!$J99+1)+INDEX(新战舰养成!G$6:G$18,通天塔!$J99+1)*(通天塔!$G99-1))*INDEX(战舰突破!$D$6:$D$18,通天塔!$M99+1),0)</f>
        <v>435</v>
      </c>
      <c r="BJ99" s="14">
        <f>ROUND((INDEX(新战舰养成!W$6:W$18,通天塔!$J99+1)+INDEX(新战舰养成!H$6:H$18,通天塔!$J99+1)*(通天塔!$G99-1))*INDEX(战舰突破!$D$6:$D$18,通天塔!$M99+1),0)</f>
        <v>6</v>
      </c>
      <c r="BL99" s="14">
        <f>IF($H99&gt;0,ROUND((INDEX(新战舰养成!X$6:X$18,通天塔!$K99+1)+INDEX(新战舰养成!I$6:I$18,通天塔!$K99+1)*(通天塔!$H99-1))*INDEX(战舰突破!$D$6:$D$18,通天塔!$N99+1),0),0)</f>
        <v>82198</v>
      </c>
      <c r="BM99" s="14">
        <f>IF($H99&gt;0,ROUND((INDEX(新战舰养成!Y$6:Y$18,通天塔!$K99+1)+INDEX(新战舰养成!J$6:J$18,通天塔!$K99+1)*(通天塔!$H99-1))*INDEX(战舰突破!$D$6:$D$18,通天塔!$N99+1),0),0)</f>
        <v>0</v>
      </c>
      <c r="BN99" s="14">
        <f>IF($H99&gt;0,ROUND((INDEX(新战舰养成!Z$6:Z$18,通天塔!$K99+1)+INDEX(新战舰养成!K$6:K$18,通天塔!$K99+1)*(通天塔!$H99-1))*INDEX(战舰突破!$D$6:$D$18,通天塔!$N99+1),0),0)</f>
        <v>0</v>
      </c>
      <c r="BO99" s="14">
        <f>IF($H99&gt;0,ROUND((INDEX(新战舰养成!AA$6:AA$18,通天塔!$K99+1)+INDEX(新战舰养成!L$6:L$18,通天塔!$K99+1)*(通天塔!$H99-1))*INDEX(战舰突破!$D$6:$D$18,通天塔!$N99+1),0),0)</f>
        <v>817916</v>
      </c>
      <c r="BP99" s="14">
        <f>IF($H99&gt;0,ROUND((INDEX(新战舰养成!AB$6:AB$18,通天塔!$K99+1)+INDEX(新战舰养成!M$6:M$18,通天塔!$K99+1)*(通天塔!$H99-1))*INDEX(战舰突破!$D$6:$D$18,通天塔!$N99+1),0),0)</f>
        <v>16252</v>
      </c>
      <c r="BR99" s="14">
        <f>IF($I99&gt;0,ROUND((INDEX(新战舰养成!AC$6:AC$18,通天塔!$L99+1)+INDEX(新战舰养成!I$6:I$18,通天塔!$L99+1)*(通天塔!$I99-1))*INDEX(战舰突破!$D$6:$D$18,通天塔!$O99+1),0),0)</f>
        <v>82633</v>
      </c>
      <c r="BS99" s="14">
        <f>IF($I99&gt;0,ROUND((INDEX(新战舰养成!AD$6:AD$18,通天塔!$L99+1)+INDEX(新战舰养成!J$6:J$18,通天塔!$L99+1)*(通天塔!$I99-1))*INDEX(战舰突破!$D$6:$D$18,通天塔!$O99+1),0),0)</f>
        <v>0</v>
      </c>
      <c r="BT99" s="14">
        <f>IF($I99&gt;0,ROUND((INDEX(新战舰养成!AE$6:AE$18,通天塔!$L99+1)+INDEX(新战舰养成!K$6:K$18,通天塔!$L99+1)*(通天塔!$I99-1))*INDEX(战舰突破!$D$6:$D$18,通天塔!$O99+1),0),0)</f>
        <v>0</v>
      </c>
      <c r="BU99" s="14">
        <f>IF($I99&gt;0,ROUND((INDEX(新战舰养成!AF$6:AF$18,通天塔!$L99+1)+INDEX(新战舰养成!L$6:L$18,通天塔!$L99+1)*(通天塔!$I99-1))*INDEX(战舰突破!$D$6:$D$18,通天塔!$O99+1),0),0)</f>
        <v>557873</v>
      </c>
      <c r="BV99" s="14">
        <f>IF($I99&gt;0,ROUND((INDEX(新战舰养成!AG$6:AG$18,通天塔!$L99+1)+INDEX(新战舰养成!M$6:M$18,通天塔!$L99+1)*(通天塔!$I99-1))*INDEX(战舰突破!$D$6:$D$18,通天塔!$O99+1),0),0)</f>
        <v>21775</v>
      </c>
      <c r="BY99" s="14">
        <f>(INDEX(装备数值!$C$13:$G$116,通天塔!$P99*8+1,BY$2)+INDEX(装备数值!$C$13:$G$116,通天塔!$Q99*8+2,BY$2)+INDEX(装备数值!$C$13:$G$116,通天塔!$S99*8+3,BY$2)+INDEX(装备数值!$C$13:$G$116,通天塔!$R99*8+4,BY$2)+INDEX(装备数值!$C$13:$G$116,通天塔!$T99*8+5,BY$2)+INDEX(装备数值!$C$13:$G$116,通天塔!$U99*8+6,BY$2)+INDEX(装备数值!$C$13:$G$116,通天塔!$V99*8+7,BY$2)+INDEX(装备数值!$C$13:$G$116,通天塔!$W99*8+8,BY$2))</f>
        <v>33000</v>
      </c>
      <c r="BZ99" s="14">
        <f>(INDEX(装备数值!$C$13:$G$116,通天塔!$P99*8+1,BZ$2)+INDEX(装备数值!$C$13:$G$116,通天塔!$Q99*8+2,BZ$2)+INDEX(装备数值!$C$13:$G$116,通天塔!$S99*8+3,BZ$2)+INDEX(装备数值!$C$13:$G$116,通天塔!$R99*8+4,BZ$2)+INDEX(装备数值!$C$13:$G$116,通天塔!$T99*8+5,BZ$2)+INDEX(装备数值!$C$13:$G$116,通天塔!$U99*8+6,BZ$2)+INDEX(装备数值!$C$13:$G$116,通天塔!$V99*8+7,BZ$2)+INDEX(装备数值!$C$13:$G$116,通天塔!$W99*8+8,BZ$2))</f>
        <v>247500</v>
      </c>
      <c r="CA99" s="14">
        <f>(INDEX(装备数值!$C$13:$G$116,通天塔!$P99*8+1,CA$2)+INDEX(装备数值!$C$13:$G$116,通天塔!$Q99*8+2,CA$2)+INDEX(装备数值!$C$13:$G$116,通天塔!$S99*8+3,CA$2)+INDEX(装备数值!$C$13:$G$116,通天塔!$R99*8+4,CA$2)+INDEX(装备数值!$C$13:$G$116,通天塔!$T99*8+5,CA$2)+INDEX(装备数值!$C$13:$G$116,通天塔!$U99*8+6,CA$2)+INDEX(装备数值!$C$13:$G$116,通天塔!$V99*8+7,CA$2)+INDEX(装备数值!$C$13:$G$116,通天塔!$W99*8+8,CA$2))</f>
        <v>16500</v>
      </c>
      <c r="CB99" s="14">
        <f>(INDEX(装备数值!$C$13:$G$116,通天塔!$P99*8+1,CB$2)+INDEX(装备数值!$C$13:$G$116,通天塔!$Q99*8+2,CB$2)+INDEX(装备数值!$C$13:$G$116,通天塔!$S99*8+3,CB$2)+INDEX(装备数值!$C$13:$G$116,通天塔!$R99*8+4,CB$2)+INDEX(装备数值!$C$13:$G$116,通天塔!$T99*8+5,CB$2)+INDEX(装备数值!$C$13:$G$116,通天塔!$U99*8+6,CB$2)+INDEX(装备数值!$C$13:$G$116,通天塔!$V99*8+7,CB$2)+INDEX(装备数值!$C$13:$G$116,通天塔!$W99*8+8,CB$2))</f>
        <v>330000</v>
      </c>
      <c r="CC99" s="14">
        <f>(INDEX(装备数值!$C$13:$G$116,通天塔!$P99*8+1,CC$2)+INDEX(装备数值!$C$13:$G$116,通天塔!$Q99*8+2,CC$2)+INDEX(装备数值!$C$13:$G$116,通天塔!$S99*8+3,CC$2)+INDEX(装备数值!$C$13:$G$116,通天塔!$R99*8+4,CC$2)+INDEX(装备数值!$C$13:$G$116,通天塔!$T99*8+5,CC$2)+INDEX(装备数值!$C$13:$G$116,通天塔!$U99*8+6,CC$2)+INDEX(装备数值!$C$13:$G$116,通天塔!$V99*8+7,CC$2)+INDEX(装备数值!$C$13:$G$116,通天塔!$W99*8+8,CC$2))</f>
        <v>6450</v>
      </c>
      <c r="CF99" s="14">
        <f>INDEX(装备数值!$I$13:$M$116,通天塔!$P99*8+1,CF$2)*$X99+INDEX(装备数值!$I$13:$M$116,通天塔!$Q99*8+2,CF$2)*$Y99+INDEX(装备数值!$I$13:$M$116,通天塔!$S99*8+3,CF$2)*$Z99+INDEX(装备数值!$I$13:$M$116,通天塔!$R99*8+4,CF$2)*$AA99+INDEX(装备数值!$I$13:$M$116,通天塔!$T99*8+5,CF$2)*$AB99+INDEX(装备数值!$I$13:$M$116,通天塔!$U99*8+6,CF$2)*$AC99+INDEX(装备数值!$I$13:$M$116,通天塔!$V99*8+7,CF$2)*$AD99+INDEX(装备数值!$I$13:$M$116,通天塔!$W99*8+8,CF$2)*$AE99</f>
        <v>75460</v>
      </c>
      <c r="CG99" s="14">
        <f>INDEX(装备数值!$I$13:$M$116,通天塔!$P99*8+1,CG$2)*$X99+INDEX(装备数值!$I$13:$M$116,通天塔!$Q99*8+2,CG$2)*$Y99+INDEX(装备数值!$I$13:$M$116,通天塔!$S99*8+3,CG$2)*$Z99+INDEX(装备数值!$I$13:$M$116,通天塔!$R99*8+4,CG$2)*$AA99+INDEX(装备数值!$I$13:$M$116,通天塔!$T99*8+5,CG$2)*$AB99+INDEX(装备数值!$I$13:$M$116,通天塔!$U99*8+6,CG$2)*$AC99+INDEX(装备数值!$I$13:$M$116,通天塔!$V99*8+7,CG$2)*$AD99+INDEX(装备数值!$I$13:$M$116,通天塔!$W99*8+8,CG$2)*$AE99</f>
        <v>565950</v>
      </c>
      <c r="CH99" s="14">
        <f>INDEX(装备数值!$I$13:$M$116,通天塔!$P99*8+1,CH$2)*$X99+INDEX(装备数值!$I$13:$M$116,通天塔!$Q99*8+2,CH$2)*$Y99+INDEX(装备数值!$I$13:$M$116,通天塔!$S99*8+3,CH$2)*$Z99+INDEX(装备数值!$I$13:$M$116,通天塔!$R99*8+4,CH$2)*$AA99+INDEX(装备数值!$I$13:$M$116,通天塔!$T99*8+5,CH$2)*$AB99+INDEX(装备数值!$I$13:$M$116,通天塔!$U99*8+6,CH$2)*$AC99+INDEX(装备数值!$I$13:$M$116,通天塔!$V99*8+7,CH$2)*$AD99+INDEX(装备数值!$I$13:$M$116,通天塔!$W99*8+8,CH$2)*$AE99</f>
        <v>37730</v>
      </c>
      <c r="CI99" s="14">
        <f>INDEX(装备数值!$I$13:$M$116,通天塔!$P99*8+1,CI$2)*$X99+INDEX(装备数值!$I$13:$M$116,通天塔!$Q99*8+2,CI$2)*$Y99+INDEX(装备数值!$I$13:$M$116,通天塔!$S99*8+3,CI$2)*$Z99+INDEX(装备数值!$I$13:$M$116,通天塔!$R99*8+4,CI$2)*$AA99+INDEX(装备数值!$I$13:$M$116,通天塔!$T99*8+5,CI$2)*$AB99+INDEX(装备数值!$I$13:$M$116,通天塔!$U99*8+6,CI$2)*$AC99+INDEX(装备数值!$I$13:$M$116,通天塔!$V99*8+7,CI$2)*$AD99+INDEX(装备数值!$I$13:$M$116,通天塔!$W99*8+8,CI$2)*$AE99</f>
        <v>754600</v>
      </c>
      <c r="CJ99" s="14">
        <f>INDEX(装备数值!$I$13:$M$116,通天塔!$P99*8+1,CJ$2)*$X99+INDEX(装备数值!$I$13:$M$116,通天塔!$Q99*8+2,CJ$2)*$Y99+INDEX(装备数值!$I$13:$M$116,通天塔!$S99*8+3,CJ$2)*$Z99+INDEX(装备数值!$I$13:$M$116,通天塔!$R99*8+4,CJ$2)*$AA99+INDEX(装备数值!$I$13:$M$116,通天塔!$T99*8+5,CJ$2)*$AB99+INDEX(装备数值!$I$13:$M$116,通天塔!$U99*8+6,CJ$2)*$AC99+INDEX(装备数值!$I$13:$M$116,通天塔!$V99*8+7,CJ$2)*$AD99+INDEX(装备数值!$I$13:$M$116,通天塔!$W99*8+8,CJ$2)*$AE99</f>
        <v>14749</v>
      </c>
      <c r="CM99" s="14">
        <f>INDEX(装备数值!$X$13:$AH$116,$P99*8+1,CM$2)*$AF99+INDEX(装备数值!$X$13:$AH$116,$Q99*8+2,CM$2)*$AG99+INDEX(装备数值!$X$13:$AH$116,$S99*8+3,CM$2)*$AH99+INDEX(装备数值!$X$13:$AH$116,$R99*8+4,CM$2)*$AI99+INDEX(装备数值!$X$13:$AH$116,$T99*8+5,CM$2)*$AJ99+INDEX(装备数值!$X$13:$AH$116,$U99*8+6,CM$2)*$AK99+INDEX(装备数值!$X$13:$AH$116,$V99*8+7,CM$2)*$AL99+INDEX(装备数值!$X$13:$AH$116,$W99*8+8,CM$2)*$AM99</f>
        <v>25200</v>
      </c>
      <c r="CN99" s="14">
        <f>INDEX(装备数值!$X$13:$AH$116,$P99*8+1,CN$2)*$AF99+INDEX(装备数值!$X$13:$AH$116,$Q99*8+2,CN$2)*$AG99+INDEX(装备数值!$X$13:$AH$116,$S99*8+3,CN$2)*$AH99+INDEX(装备数值!$X$13:$AH$116,$R99*8+4,CN$2)*$AI99+INDEX(装备数值!$X$13:$AH$116,$T99*8+5,CN$2)*$AJ99+INDEX(装备数值!$X$13:$AH$116,$U99*8+6,CN$2)*$AK99+INDEX(装备数值!$X$13:$AH$116,$V99*8+7,CN$2)*$AL99+INDEX(装备数值!$X$13:$AH$116,$W99*8+8,CN$2)*$AM99</f>
        <v>191250</v>
      </c>
      <c r="CO99" s="14">
        <f>INDEX(装备数值!$X$13:$AH$116,$P99*8+1,CO$2)*$AF99+INDEX(装备数值!$X$13:$AH$116,$Q99*8+2,CO$2)*$AG99+INDEX(装备数值!$X$13:$AH$116,$S99*8+3,CO$2)*$AH99+INDEX(装备数值!$X$13:$AH$116,$R99*8+4,CO$2)*$AI99+INDEX(装备数值!$X$13:$AH$116,$T99*8+5,CO$2)*$AJ99+INDEX(装备数值!$X$13:$AH$116,$U99*8+6,CO$2)*$AK99+INDEX(装备数值!$X$13:$AH$116,$V99*8+7,CO$2)*$AL99+INDEX(装备数值!$X$13:$AH$116,$W99*8+8,CO$2)*$AM99</f>
        <v>12900</v>
      </c>
      <c r="CP99" s="14">
        <f>INDEX(装备数值!$X$13:$AH$116,$P99*8+1,CP$2)*$AF99+INDEX(装备数值!$X$13:$AH$116,$Q99*8+2,CP$2)*$AG99+INDEX(装备数值!$X$13:$AH$116,$S99*8+3,CP$2)*$AH99+INDEX(装备数值!$X$13:$AH$116,$R99*8+4,CP$2)*$AI99+INDEX(装备数值!$X$13:$AH$116,$T99*8+5,CP$2)*$AJ99+INDEX(装备数值!$X$13:$AH$116,$U99*8+6,CP$2)*$AK99+INDEX(装备数值!$X$13:$AH$116,$V99*8+7,CP$2)*$AL99+INDEX(装备数值!$X$13:$AH$116,$W99*8+8,CP$2)*$AM99</f>
        <v>255000</v>
      </c>
      <c r="CQ99" s="14">
        <f>INDEX(装备数值!$X$13:$AH$116,$P99*8+1,CQ$2)*$AF99+INDEX(装备数值!$X$13:$AH$116,$Q99*8+2,CQ$2)*$AG99+INDEX(装备数值!$X$13:$AH$116,$S99*8+3,CQ$2)*$AH99+INDEX(装备数值!$X$13:$AH$116,$R99*8+4,CQ$2)*$AI99+INDEX(装备数值!$X$13:$AH$116,$T99*8+5,CQ$2)*$AJ99+INDEX(装备数值!$X$13:$AH$116,$U99*8+6,CQ$2)*$AK99+INDEX(装备数值!$X$13:$AH$116,$V99*8+7,CQ$2)*$AL99+INDEX(装备数值!$X$13:$AH$116,$W99*8+8,CQ$2)*$AM99</f>
        <v>5160</v>
      </c>
      <c r="CR99" s="14">
        <f>INDEX(装备数值!$X$13:$AH$116,$P99*8+1,CR$2)*$AF99+INDEX(装备数值!$X$13:$AH$116,$Q99*8+2,CR$2)*$AG99+INDEX(装备数值!$X$13:$AH$116,$S99*8+3,CR$2)*$AH99+INDEX(装备数值!$X$13:$AH$116,$R99*8+4,CR$2)*$AI99+INDEX(装备数值!$X$13:$AH$116,$T99*8+5,CR$2)*$AJ99+INDEX(装备数值!$X$13:$AH$116,$U99*8+6,CR$2)*$AK99+INDEX(装备数值!$X$13:$AH$116,$V99*8+7,CR$2)*$AL99+INDEX(装备数值!$X$13:$AH$116,$W99*8+8,CR$2)*$AM99</f>
        <v>19350</v>
      </c>
      <c r="CS99" s="14">
        <f>INDEX(装备数值!$X$13:$AH$116,$P99*8+1,CS$2)*$AF99+INDEX(装备数值!$X$13:$AH$116,$Q99*8+2,CS$2)*$AG99+INDEX(装备数值!$X$13:$AH$116,$S99*8+3,CS$2)*$AH99+INDEX(装备数值!$X$13:$AH$116,$R99*8+4,CS$2)*$AI99+INDEX(装备数值!$X$13:$AH$116,$T99*8+5,CS$2)*$AJ99+INDEX(装备数值!$X$13:$AH$116,$U99*8+6,CS$2)*$AK99+INDEX(装备数值!$X$13:$AH$116,$V99*8+7,CS$2)*$AL99+INDEX(装备数值!$X$13:$AH$116,$W99*8+8,CS$2)*$AM99</f>
        <v>19350</v>
      </c>
      <c r="CT99" s="14">
        <f>INDEX(装备数值!$X$13:$AH$116,$P99*8+1,CT$2)*$AF99+INDEX(装备数值!$X$13:$AH$116,$Q99*8+2,CT$2)*$AG99+INDEX(装备数值!$X$13:$AH$116,$S99*8+3,CT$2)*$AH99+INDEX(装备数值!$X$13:$AH$116,$R99*8+4,CT$2)*$AI99+INDEX(装备数值!$X$13:$AH$116,$T99*8+5,CT$2)*$AJ99+INDEX(装备数值!$X$13:$AH$116,$U99*8+6,CT$2)*$AK99+INDEX(装备数值!$X$13:$AH$116,$V99*8+7,CT$2)*$AL99+INDEX(装备数值!$X$13:$AH$116,$W99*8+8,CT$2)*$AM99</f>
        <v>19350</v>
      </c>
      <c r="CU99" s="14">
        <f>INDEX(装备数值!$X$13:$AH$116,$P99*8+1,CU$2)*$AF99+INDEX(装备数值!$X$13:$AH$116,$Q99*8+2,CU$2)*$AG99+INDEX(装备数值!$X$13:$AH$116,$S99*8+3,CU$2)*$AH99+INDEX(装备数值!$X$13:$AH$116,$R99*8+4,CU$2)*$AI99+INDEX(装备数值!$X$13:$AH$116,$T99*8+5,CU$2)*$AJ99+INDEX(装备数值!$X$13:$AH$116,$U99*8+6,CU$2)*$AK99+INDEX(装备数值!$X$13:$AH$116,$V99*8+7,CU$2)*$AL99+INDEX(装备数值!$X$13:$AH$116,$W99*8+8,CU$2)*$AM99</f>
        <v>19350</v>
      </c>
      <c r="CV99" s="14">
        <f>INDEX(装备数值!$X$13:$AH$116,$P99*8+1,CV$2)*$AF99+INDEX(装备数值!$X$13:$AH$116,$Q99*8+2,CV$2)*$AG99+INDEX(装备数值!$X$13:$AH$116,$S99*8+3,CV$2)*$AH99+INDEX(装备数值!$X$13:$AH$116,$R99*8+4,CV$2)*$AI99+INDEX(装备数值!$X$13:$AH$116,$T99*8+5,CV$2)*$AJ99+INDEX(装备数值!$X$13:$AH$116,$U99*8+6,CV$2)*$AK99+INDEX(装备数值!$X$13:$AH$116,$V99*8+7,CV$2)*$AL99+INDEX(装备数值!$X$13:$AH$116,$W99*8+8,CV$2)*$AM99</f>
        <v>42</v>
      </c>
      <c r="CW99" s="14">
        <f>INDEX(装备数值!$X$13:$AH$116,$P99*8+1,CW$2)*$AF99+INDEX(装备数值!$X$13:$AH$116,$Q99*8+2,CW$2)*$AG99+INDEX(装备数值!$X$13:$AH$116,$S99*8+3,CW$2)*$AH99+INDEX(装备数值!$X$13:$AH$116,$R99*8+4,CW$2)*$AI99+INDEX(装备数值!$X$13:$AH$116,$T99*8+5,CW$2)*$AJ99+INDEX(装备数值!$X$13:$AH$116,$U99*8+6,CW$2)*$AK99+INDEX(装备数值!$X$13:$AH$116,$V99*8+7,CW$2)*$AL99+INDEX(装备数值!$X$13:$AH$116,$W99*8+8,CW$2)*$AM99</f>
        <v>42</v>
      </c>
      <c r="CY99" s="14">
        <f>INDEX(装备数值!$AN$17:$AN$117,MATCH(MIN($X99:$AE99),装备数值!$AO$17:$AO$117,1))</f>
        <v>34</v>
      </c>
      <c r="CZ99" s="14">
        <f>IF(COUNTIF($P99:$W99,"&gt;"&amp;0)=8,INDEX(装备数值!AR$17:AR$117,$CY99+1),0)</f>
        <v>10132</v>
      </c>
      <c r="DA99" s="14">
        <f>IF(COUNTIF($P99:$W99,"&gt;"&amp;0)=8,INDEX(装备数值!AS$17:AS$117,$CY99+1),0)</f>
        <v>76500</v>
      </c>
      <c r="DB99" s="14">
        <f>IF(COUNTIF($P99:$W99,"&gt;"&amp;0)=8,INDEX(装备数值!AT$17:AT$117,$CY99+1),0)</f>
        <v>5032</v>
      </c>
      <c r="DC99" s="14">
        <f>IF(COUNTIF($P99:$W99,"&gt;"&amp;0)=8,INDEX(装备数值!AU$17:AU$117,$CY99+1),0)</f>
        <v>102000</v>
      </c>
      <c r="DD99" s="14">
        <f>IF(COUNTIF($P99:$W99,"&gt;"&amp;0)=8,INDEX(装备数值!AV$17:AV$117,$CY99+1),0)</f>
        <v>2040</v>
      </c>
      <c r="DF99" s="14">
        <f>INDEX(装备数值!$AY$17:$AY$77,MATCH(MIN($AF99:$AM99),装备数值!$AZ$17:$AZ$77,1))</f>
        <v>21</v>
      </c>
      <c r="DG99" s="26">
        <f>INDEX(装备数值!BA$17:BA$77,通天塔!DF99+1)</f>
        <v>0.27</v>
      </c>
      <c r="DH99" s="26">
        <f>INDEX(装备数值!BA$17:BA$77,通天塔!DF99+1)</f>
        <v>0.27</v>
      </c>
      <c r="DJ99" s="14">
        <f t="shared" si="134"/>
        <v>30</v>
      </c>
      <c r="DK99" s="14">
        <f>VLOOKUP(DJ99,军阶与晶片数值!$W$6:$X$27,2)</f>
        <v>7</v>
      </c>
      <c r="DL99" s="14">
        <f>INDEX(军阶与晶片数值!Y$6:Y$27,$DK99+1)</f>
        <v>600</v>
      </c>
      <c r="DM99" s="14">
        <f>INDEX(军阶与晶片数值!Z$6:Z$27,$DK99+1)</f>
        <v>600</v>
      </c>
      <c r="DN99" s="14">
        <f>INDEX(军阶与晶片数值!AA$6:AA$27,$DK99+1)</f>
        <v>600</v>
      </c>
      <c r="DO99" s="14">
        <f>INDEX(军阶与晶片数值!AB$6:AB$27,$DK99+1)</f>
        <v>600</v>
      </c>
      <c r="DP99" s="29">
        <f>INDEX(军阶与晶片数值!AC$6:AC$27,$DK99+1)</f>
        <v>40</v>
      </c>
      <c r="DQ99" s="29">
        <f>INDEX(军阶与晶片数值!AD$6:AD$27,$DK99+1)</f>
        <v>20</v>
      </c>
      <c r="DS99" s="26">
        <f>INDEX(军阶与晶片数值!I$6:I$16,AN99+1)</f>
        <v>0.15</v>
      </c>
      <c r="DT99" s="26">
        <f>INDEX(军阶与晶片数值!M$6:M$16,AO99+1)</f>
        <v>0.2</v>
      </c>
      <c r="DU99" s="26">
        <f>INDEX(军阶与晶片数值!J$6:J$16,AP99+1)</f>
        <v>0.2</v>
      </c>
      <c r="DV99" s="26">
        <f>INDEX(军阶与晶片数值!K$6:K$16,AQ99+1)</f>
        <v>0.4</v>
      </c>
      <c r="DW99" s="26">
        <f>INDEX(军阶与晶片数值!L$6:L$16,AR99+1)</f>
        <v>0.4</v>
      </c>
      <c r="DX99" s="28">
        <f>INDEX(军阶与晶片数值!N$6:N$16,AS99+1)</f>
        <v>0</v>
      </c>
      <c r="DY99" s="28">
        <f>INDEX(军阶与晶片数值!O$6:O$16,AT99+1)</f>
        <v>0</v>
      </c>
      <c r="DZ99" s="28">
        <f>INDEX(军阶与晶片数值!P$6:P$16,AU99+1)</f>
        <v>0</v>
      </c>
      <c r="EA99" s="28">
        <f>INDEX(军阶与晶片数值!Q$6:Q$16,AV99+1)</f>
        <v>0</v>
      </c>
      <c r="EB99" s="26">
        <f>INDEX(军阶与晶片数值!R$6:R$16,AW99+1)</f>
        <v>0.13</v>
      </c>
      <c r="EC99" s="26">
        <f>INDEX(军阶与晶片数值!S$6:S$16,AX99+1)</f>
        <v>0.13</v>
      </c>
      <c r="ED99" s="26">
        <f>INDEX(军阶与晶片数值!T$6:T$16,AY99+1)</f>
        <v>0</v>
      </c>
      <c r="EE99" s="26">
        <f>INDEX(军阶与晶片数值!U$6:U$16,AZ99+1)</f>
        <v>0</v>
      </c>
      <c r="EG99" s="26">
        <f>INDEX(军阶与晶片数值!$C$6:$C$36,通天塔!$BA99+1)</f>
        <v>0.8</v>
      </c>
      <c r="EH99" s="26">
        <f>INDEX(军阶与晶片数值!$C$6:$C$36,通天塔!$BA99+1)</f>
        <v>0.8</v>
      </c>
      <c r="EI99" s="26">
        <f>INDEX(军阶与晶片数值!$C$6:$C$36,通天塔!$BA99+1)</f>
        <v>0.8</v>
      </c>
      <c r="EJ99" s="26">
        <f>INDEX(军阶与晶片数值!$C$6:$C$36,通天塔!$BA99+1)</f>
        <v>0.8</v>
      </c>
      <c r="EK99" s="26">
        <f>INDEX(军阶与晶片数值!$C$6:$C$36,通天塔!$BA99+1)</f>
        <v>0.8</v>
      </c>
      <c r="EM99" s="14">
        <f>INDEX(战舰突破!$H$6:$H$18,通天塔!$J99+1)+INDEX(战舰突破!$H$23:$H$35,通天塔!$K99+1)+INDEX(战舰突破!$H$40:$H$52,通天塔!$L99+1)</f>
        <v>200</v>
      </c>
      <c r="EN99" s="14">
        <f>INDEX(战舰突破!$I$6:$I$18,通天塔!$J99+1)+INDEX(战舰突破!$I$23:$I$35,通天塔!$K99+1)+INDEX(战舰突破!$I$40:$I$52,通天塔!$L99+1)</f>
        <v>200</v>
      </c>
      <c r="EO99" s="14">
        <f>INDEX(战舰突破!$J$6:$J$18,通天塔!$J99+1)+INDEX(战舰突破!$J$23:$J$35,通天塔!$K99+1)+INDEX(战舰突破!$J$40:$J$52,通天塔!$L99+1)</f>
        <v>0</v>
      </c>
      <c r="EP99" s="14">
        <f>INDEX(战舰突破!$K$6:$K$18,通天塔!$J99+1)+INDEX(战舰突破!$K$23:$K$35,通天塔!$K99+1)+INDEX(战舰突破!$K$40:$K$52,通天塔!$L99+1)</f>
        <v>0</v>
      </c>
      <c r="EQ99" s="14">
        <f>INDEX(战舰突破!$L$6:$L$18,通天塔!$J99+1)+INDEX(战舰突破!$L$23:$L$35,通天塔!$K99+1)+INDEX(战舰突破!$L$40:$L$52,通天塔!$L99+1)</f>
        <v>200</v>
      </c>
      <c r="ER99" s="18">
        <f>INDEX(战舰突破!$N$6:$N$18,通天塔!$J99+1)+INDEX(战舰突破!$N$23:$N$35,通天塔!$K99+1)+INDEX(战舰突破!$N$40:$N$52,通天塔!$L99+1)</f>
        <v>0</v>
      </c>
      <c r="ES99" s="18">
        <f>INDEX(战舰突破!$O$6:$O$18,通天塔!$J99+1)+INDEX(战舰突破!$O$23:$O$35,通天塔!$K99+1)+INDEX(战舰突破!$O$40:$O$52,通天塔!$L99+1)</f>
        <v>0.6</v>
      </c>
      <c r="ET99" s="18">
        <f>INDEX(战舰突破!$P$6:$P$18,通天塔!$J99+1)+INDEX(战舰突破!$P$23:$P$35,通天塔!$K99+1)+INDEX(战舰突破!$P$40:$P$52,通天塔!$L99+1)</f>
        <v>0</v>
      </c>
      <c r="EU99" s="18">
        <f>INDEX(战舰突破!$Q$6:$Q$18,通天塔!$J99+1)+INDEX(战舰突破!$Q$23:$Q$35,通天塔!$K99+1)+INDEX(战舰突破!$Q$40:$Q$52,通天塔!$L99+1)</f>
        <v>0.3</v>
      </c>
      <c r="EV99" s="18">
        <f>INDEX(战舰突破!$R$6:$R$18,通天塔!$J99+1)+INDEX(战舰突破!$R$23:$R$35,通天塔!$K99+1)+INDEX(战舰突破!$R$40:$R$52,通天塔!$L99+1)</f>
        <v>0</v>
      </c>
      <c r="EW99" s="18">
        <f>INDEX(战舰突破!$M$6:$M$18,通天塔!$J99+1)+INDEX(战舰突破!$M$23:$M$35,通天塔!$K99+1)+INDEX(战舰突破!$M$40:$M$52,通天塔!$L99+1)</f>
        <v>0.2</v>
      </c>
      <c r="EX99" s="22">
        <f>INDEX(战舰突破!$W$6:$W$18,通天塔!$J99+1)+INDEX(战舰突破!$W$23:$W$35,通天塔!$K99+1)+INDEX(战舰突破!$W$40:$W$52,通天塔!$L99+1)</f>
        <v>0.5</v>
      </c>
      <c r="FA99" s="14">
        <f>INDEX(战舰突破!$S$6:$S$18,通天塔!$J99+1)</f>
        <v>0</v>
      </c>
      <c r="FB99" s="14">
        <f>INDEX(战舰突破!$T$6:$T$18,通天塔!$J99+1)</f>
        <v>0.5</v>
      </c>
      <c r="FC99" s="14">
        <f>INDEX(战舰突破!$U$6:$U$18,通天塔!$J99+1)</f>
        <v>0.1</v>
      </c>
      <c r="FD99" s="14">
        <f>INDEX(战舰突破!$V$6:$V$18,通天塔!$J99+1)</f>
        <v>1</v>
      </c>
      <c r="FE99" s="14">
        <f>INDEX(战舰突破!$X$6:$X$18,通天塔!$J99+1)</f>
        <v>8</v>
      </c>
      <c r="FG99" s="14">
        <f>INDEX(战舰突破!$S$23:$S$35,通天塔!$J99+1)</f>
        <v>0.6</v>
      </c>
      <c r="FH99" s="14">
        <f>INDEX(战舰突破!$T$23:$T$35,通天塔!$J99+1)</f>
        <v>0.25</v>
      </c>
      <c r="FI99" s="14">
        <f>INDEX(战舰突破!$U$23:$U$35,通天塔!$J99+1)</f>
        <v>0.1</v>
      </c>
      <c r="FJ99" s="14">
        <f>INDEX(战舰突破!$V$23:$V$35,通天塔!$J99+1)</f>
        <v>1</v>
      </c>
      <c r="FK99" s="14">
        <f>INDEX(战舰突破!$X$23:$X$35,通天塔!$J99+1)</f>
        <v>120</v>
      </c>
      <c r="FM99" s="14">
        <f>INDEX(战舰突破!$S$40:$S$52,通天塔!$J99+1)</f>
        <v>0.6</v>
      </c>
      <c r="FN99" s="14">
        <f>INDEX(战舰突破!$T$40:$T$52,通天塔!$J99+1)</f>
        <v>0.25</v>
      </c>
      <c r="FO99" s="14">
        <f>INDEX(战舰突破!$U$40:$U$52,通天塔!$J99+1)</f>
        <v>0.1</v>
      </c>
      <c r="FP99" s="14">
        <f>INDEX(战舰突破!$V$40:$V$52,通天塔!$J99+1)</f>
        <v>1</v>
      </c>
      <c r="FQ99" s="14">
        <f>INDEX(战舰突破!$X$40:$X$52,通天塔!$J99+1)</f>
        <v>200</v>
      </c>
      <c r="FT99" s="14">
        <f t="shared" si="135"/>
        <v>467372</v>
      </c>
      <c r="FU99" s="14">
        <f t="shared" si="136"/>
        <v>468213</v>
      </c>
      <c r="FV99" s="14">
        <f t="shared" si="137"/>
        <v>469113</v>
      </c>
      <c r="FW99" s="14">
        <f t="shared" si="138"/>
        <v>5997701</v>
      </c>
      <c r="FX99" s="14">
        <f t="shared" si="139"/>
        <v>244883</v>
      </c>
      <c r="FY99" s="14">
        <f t="shared" si="140"/>
        <v>7100916</v>
      </c>
      <c r="FZ99" s="14">
        <f t="shared" si="141"/>
        <v>167408</v>
      </c>
      <c r="GA99" s="28">
        <f t="shared" si="142"/>
        <v>19950</v>
      </c>
      <c r="GB99" s="28">
        <f t="shared" si="143"/>
        <v>19950</v>
      </c>
      <c r="GC99" s="28">
        <f t="shared" si="144"/>
        <v>19950</v>
      </c>
      <c r="GD99" s="28">
        <f t="shared" si="145"/>
        <v>19950</v>
      </c>
      <c r="GE99" s="28">
        <f t="shared" si="146"/>
        <v>1.4350999999999998</v>
      </c>
      <c r="GF99" s="28">
        <f t="shared" si="147"/>
        <v>1.4350999999999998</v>
      </c>
      <c r="GG99" s="28">
        <f t="shared" si="148"/>
        <v>0</v>
      </c>
      <c r="GH99" s="28">
        <f t="shared" si="149"/>
        <v>34.15</v>
      </c>
      <c r="GI99" s="14">
        <f t="shared" si="150"/>
        <v>1</v>
      </c>
      <c r="GJ99" s="14">
        <f t="shared" si="151"/>
        <v>1.6</v>
      </c>
      <c r="GK99" s="14">
        <f t="shared" si="152"/>
        <v>1.6</v>
      </c>
      <c r="GL99" s="18">
        <f t="shared" si="153"/>
        <v>1.7</v>
      </c>
      <c r="GM99" s="18">
        <f t="shared" si="154"/>
        <v>1.45</v>
      </c>
      <c r="GN99" s="18">
        <f t="shared" si="155"/>
        <v>1.45</v>
      </c>
      <c r="GO99" s="29">
        <f t="shared" si="156"/>
        <v>20100</v>
      </c>
      <c r="GP99" s="29">
        <f t="shared" si="156"/>
        <v>20400</v>
      </c>
      <c r="GQ99" s="29">
        <f t="shared" si="156"/>
        <v>20400</v>
      </c>
      <c r="GR99" s="26">
        <f t="shared" si="157"/>
        <v>0.1</v>
      </c>
      <c r="GS99" s="26">
        <f t="shared" si="158"/>
        <v>0.1</v>
      </c>
      <c r="GT99" s="26">
        <f t="shared" si="159"/>
        <v>0.1</v>
      </c>
      <c r="GU99" s="14">
        <f t="shared" si="160"/>
        <v>3</v>
      </c>
      <c r="GV99" s="14">
        <f t="shared" si="161"/>
        <v>3</v>
      </c>
      <c r="GW99" s="14">
        <f t="shared" si="162"/>
        <v>3</v>
      </c>
      <c r="GX99" s="14">
        <f t="shared" si="163"/>
        <v>8</v>
      </c>
      <c r="GY99" s="14">
        <f t="shared" si="164"/>
        <v>120</v>
      </c>
      <c r="GZ99" s="14">
        <f t="shared" si="165"/>
        <v>200</v>
      </c>
      <c r="HA99">
        <v>95</v>
      </c>
      <c r="HB99" s="14">
        <f t="shared" si="166"/>
        <v>67910785</v>
      </c>
      <c r="HD99" s="14">
        <f t="shared" si="167"/>
        <v>489766</v>
      </c>
      <c r="HE99" s="14">
        <f t="shared" si="168"/>
        <v>233656</v>
      </c>
      <c r="HF99" s="29">
        <f t="shared" si="169"/>
        <v>19152</v>
      </c>
      <c r="HG99" s="29">
        <f t="shared" si="170"/>
        <v>13611</v>
      </c>
      <c r="HH99" s="29">
        <f t="shared" si="171"/>
        <v>14700</v>
      </c>
      <c r="HI99" s="29">
        <f t="shared" si="172"/>
        <v>13720</v>
      </c>
      <c r="HJ99" s="14">
        <f t="shared" si="173"/>
        <v>1.4350999999999998</v>
      </c>
      <c r="HK99" s="14">
        <f t="shared" si="174"/>
        <v>1.4350999999999998</v>
      </c>
      <c r="HL99" s="14">
        <f t="shared" si="175"/>
        <v>140469</v>
      </c>
      <c r="HM99" s="14">
        <f t="shared" si="176"/>
        <v>221196</v>
      </c>
      <c r="HN99" s="26">
        <f t="shared" si="177"/>
        <v>0.39781188536105638</v>
      </c>
      <c r="HO99" s="26">
        <f t="shared" si="178"/>
        <v>0.66272430668841764</v>
      </c>
      <c r="HP99" s="29">
        <f t="shared" si="179"/>
        <v>50922</v>
      </c>
      <c r="HQ99" s="29">
        <f t="shared" si="180"/>
        <v>209320</v>
      </c>
      <c r="HR99" s="29">
        <f t="shared" si="181"/>
        <v>280111</v>
      </c>
      <c r="HS99" s="26">
        <f t="shared" si="182"/>
        <v>0.47175513366912047</v>
      </c>
      <c r="HT99" s="26">
        <f t="shared" si="183"/>
        <v>0.48386284385896927</v>
      </c>
      <c r="HU99" s="26">
        <f t="shared" si="184"/>
        <v>0.48386284385896927</v>
      </c>
      <c r="HV99" s="26">
        <f t="shared" si="185"/>
        <v>7.1755133669120452E-2</v>
      </c>
      <c r="HW99" s="29">
        <f t="shared" si="124"/>
        <v>1.8000000000000003</v>
      </c>
      <c r="HX99" s="29">
        <f t="shared" si="125"/>
        <v>2.9187446726075161</v>
      </c>
      <c r="HY99" s="29">
        <f t="shared" si="126"/>
        <v>2.9187446726075161</v>
      </c>
      <c r="HZ99" s="29">
        <f t="shared" si="127"/>
        <v>458298</v>
      </c>
      <c r="IA99" s="29">
        <f t="shared" si="128"/>
        <v>407301.0899134702</v>
      </c>
      <c r="IB99" s="29">
        <f t="shared" si="129"/>
        <v>408786.244494382</v>
      </c>
      <c r="IC99" s="29">
        <f t="shared" si="130"/>
        <v>2725839</v>
      </c>
      <c r="ID99" s="14">
        <f t="shared" si="186"/>
        <v>1274385.33</v>
      </c>
      <c r="IH99" s="14">
        <v>1</v>
      </c>
      <c r="II99" s="14">
        <v>1</v>
      </c>
      <c r="IJ99" s="14">
        <v>480</v>
      </c>
      <c r="IK99" s="14">
        <v>80</v>
      </c>
      <c r="IL99" s="14">
        <v>60</v>
      </c>
      <c r="IM99" s="23">
        <f t="shared" si="187"/>
        <v>242583407</v>
      </c>
      <c r="IN99" s="23">
        <f t="shared" si="201"/>
        <v>1</v>
      </c>
      <c r="IO99" s="23">
        <f t="shared" si="202"/>
        <v>242583.41</v>
      </c>
      <c r="IP99" s="23">
        <f t="shared" si="203"/>
        <v>295287682</v>
      </c>
      <c r="IQ99" s="23">
        <f t="shared" si="188"/>
        <v>1</v>
      </c>
      <c r="IR99" s="23">
        <f t="shared" si="189"/>
        <v>295287.67999999999</v>
      </c>
      <c r="IS99" s="14">
        <v>1</v>
      </c>
      <c r="IT99" s="14">
        <v>1</v>
      </c>
      <c r="IU99" s="14">
        <v>240</v>
      </c>
      <c r="IV99" s="14">
        <v>40</v>
      </c>
      <c r="IW99" s="14">
        <v>30</v>
      </c>
      <c r="IX99" s="23">
        <f>INT(($HP99*$GI99*IU99*$HW99+$HQ99*$GJ99*$HX99*IV99+$HR99*$GK99*$HY99*IW99)+$IC99*IS99+($HQ99*$GJ99*$HX99*IT99*5*6/1.5+$HR99*$GK99*$HY99*IT99*5*6/2))</f>
        <v>142240719</v>
      </c>
      <c r="IY99" s="23">
        <f t="shared" si="190"/>
        <v>1</v>
      </c>
      <c r="IZ99" s="23">
        <f t="shared" si="191"/>
        <v>142240.72</v>
      </c>
      <c r="JA99" s="23"/>
      <c r="JB99" s="23"/>
      <c r="JC99" s="23"/>
      <c r="JG99">
        <f t="shared" si="131"/>
        <v>1.8540158003258562</v>
      </c>
      <c r="JH99">
        <f t="shared" si="132"/>
        <v>2.6606980750476361</v>
      </c>
      <c r="JJ99" s="14">
        <v>10</v>
      </c>
      <c r="JK99" s="14">
        <v>2</v>
      </c>
      <c r="JL99" s="14">
        <v>1.5</v>
      </c>
      <c r="JM99" s="23">
        <f t="shared" si="205"/>
        <v>4833815</v>
      </c>
      <c r="JN99" s="23">
        <f t="shared" si="192"/>
        <v>1</v>
      </c>
      <c r="JO99" s="23">
        <f t="shared" si="193"/>
        <v>4833.82</v>
      </c>
      <c r="JP99" s="14">
        <v>30</v>
      </c>
      <c r="JQ99" s="14">
        <v>6</v>
      </c>
      <c r="JR99" s="14">
        <v>4</v>
      </c>
      <c r="JS99" s="23">
        <f t="shared" si="206"/>
        <v>13847387</v>
      </c>
      <c r="JT99" s="23">
        <f t="shared" si="194"/>
        <v>1</v>
      </c>
      <c r="JU99" s="23">
        <f t="shared" si="195"/>
        <v>13847.39</v>
      </c>
      <c r="JW99" s="23">
        <f t="shared" si="196"/>
        <v>18463183</v>
      </c>
      <c r="JX99" s="23">
        <f t="shared" si="197"/>
        <v>1</v>
      </c>
      <c r="JY99" s="23">
        <f t="shared" si="198"/>
        <v>18463.18</v>
      </c>
      <c r="JZ99" s="23">
        <f t="shared" si="204"/>
        <v>7250723</v>
      </c>
      <c r="KA99" s="23">
        <f t="shared" si="199"/>
        <v>1</v>
      </c>
      <c r="KB99" s="23">
        <f t="shared" si="200"/>
        <v>7250.72</v>
      </c>
    </row>
    <row r="100" spans="3:288" ht="16.5" x14ac:dyDescent="0.2">
      <c r="C100" s="14">
        <f t="shared" si="133"/>
        <v>36</v>
      </c>
      <c r="D100" s="14">
        <v>96</v>
      </c>
      <c r="E100" s="14" t="s">
        <v>707</v>
      </c>
      <c r="F100" s="14">
        <v>350</v>
      </c>
      <c r="G100" s="14">
        <v>350</v>
      </c>
      <c r="H100" s="14">
        <v>350</v>
      </c>
      <c r="I100" s="14">
        <v>350</v>
      </c>
      <c r="J100" s="14">
        <v>7</v>
      </c>
      <c r="K100" s="14">
        <v>7</v>
      </c>
      <c r="L100" s="14">
        <v>7</v>
      </c>
      <c r="M100" s="14">
        <v>4</v>
      </c>
      <c r="N100" s="14">
        <v>4</v>
      </c>
      <c r="O100" s="14">
        <v>4</v>
      </c>
      <c r="P100" s="14">
        <v>7</v>
      </c>
      <c r="Q100" s="14">
        <v>7</v>
      </c>
      <c r="R100" s="14">
        <v>7</v>
      </c>
      <c r="S100" s="14">
        <v>7</v>
      </c>
      <c r="T100" s="14">
        <v>7</v>
      </c>
      <c r="U100" s="14">
        <v>7</v>
      </c>
      <c r="V100" s="14">
        <v>7</v>
      </c>
      <c r="W100" s="14">
        <v>7</v>
      </c>
      <c r="X100" s="14">
        <v>350</v>
      </c>
      <c r="Y100" s="14">
        <v>350</v>
      </c>
      <c r="Z100" s="14">
        <v>350</v>
      </c>
      <c r="AA100" s="14">
        <v>350</v>
      </c>
      <c r="AB100" s="14">
        <v>350</v>
      </c>
      <c r="AC100" s="14">
        <v>350</v>
      </c>
      <c r="AD100" s="14">
        <v>350</v>
      </c>
      <c r="AE100" s="14">
        <v>350</v>
      </c>
      <c r="AF100" s="14">
        <v>44</v>
      </c>
      <c r="AG100" s="14">
        <v>44</v>
      </c>
      <c r="AH100" s="14">
        <v>45</v>
      </c>
      <c r="AI100" s="14">
        <v>45</v>
      </c>
      <c r="AJ100" s="14">
        <v>45</v>
      </c>
      <c r="AK100" s="14">
        <v>45</v>
      </c>
      <c r="AL100" s="14">
        <v>43</v>
      </c>
      <c r="AM100" s="14">
        <v>43</v>
      </c>
      <c r="AN100" s="14">
        <v>4</v>
      </c>
      <c r="AO100" s="14">
        <v>5</v>
      </c>
      <c r="AP100" s="14">
        <v>5</v>
      </c>
      <c r="AQ100" s="14">
        <v>5</v>
      </c>
      <c r="AR100" s="14">
        <v>5</v>
      </c>
      <c r="AS100" s="14">
        <v>0</v>
      </c>
      <c r="AT100" s="14">
        <v>0</v>
      </c>
      <c r="AU100" s="14">
        <v>0</v>
      </c>
      <c r="AV100" s="14">
        <v>0</v>
      </c>
      <c r="AW100" s="14">
        <v>3</v>
      </c>
      <c r="AX100" s="14">
        <v>3</v>
      </c>
      <c r="AY100" s="14">
        <v>0</v>
      </c>
      <c r="AZ100" s="14">
        <v>0</v>
      </c>
      <c r="BA100" s="14">
        <v>16</v>
      </c>
      <c r="BF100" s="14">
        <f>ROUND((INDEX(新战舰养成!S$6:S$18,通天塔!$J100+1)+INDEX(新战舰养成!D$6:D$18,通天塔!$J100+1)*(通天塔!$G100-1))*INDEX(战舰突破!$D$6:$D$18,通天塔!$M100+1),0)</f>
        <v>82401</v>
      </c>
      <c r="BG100" s="14">
        <f>ROUND((INDEX(新战舰养成!T$6:T$18,通天塔!$J100+1)+INDEX(新战舰养成!E$6:E$18,通天塔!$J100+1)*(通天塔!$G100-1))*INDEX(战舰突破!$D$6:$D$18,通天塔!$M100+1),0)</f>
        <v>659118</v>
      </c>
      <c r="BH100" s="14">
        <f>ROUND((INDEX(新战舰养成!U$6:U$18,通天塔!$J100+1)+INDEX(新战舰养成!F$6:F$18,通天塔!$J100+1)*(通天塔!$G100-1))*INDEX(战舰突破!$D$6:$D$18,通天塔!$M100+1),0)</f>
        <v>41315</v>
      </c>
      <c r="BI100" s="14">
        <f>ROUND((INDEX(新战舰养成!V$6:V$18,通天塔!$J100+1)+INDEX(新战舰养成!G$6:G$18,通天塔!$J100+1)*(通天塔!$G100-1))*INDEX(战舰突破!$D$6:$D$18,通天塔!$M100+1),0)</f>
        <v>435</v>
      </c>
      <c r="BJ100" s="14">
        <f>ROUND((INDEX(新战舰养成!W$6:W$18,通天塔!$J100+1)+INDEX(新战舰养成!H$6:H$18,通天塔!$J100+1)*(通天塔!$G100-1))*INDEX(战舰突破!$D$6:$D$18,通天塔!$M100+1),0)</f>
        <v>6</v>
      </c>
      <c r="BL100" s="14">
        <f>IF($H100&gt;0,ROUND((INDEX(新战舰养成!X$6:X$18,通天塔!$K100+1)+INDEX(新战舰养成!I$6:I$18,通天塔!$K100+1)*(通天塔!$H100-1))*INDEX(战舰突破!$D$6:$D$18,通天塔!$N100+1),0),0)</f>
        <v>82807</v>
      </c>
      <c r="BM100" s="14">
        <f>IF($H100&gt;0,ROUND((INDEX(新战舰养成!Y$6:Y$18,通天塔!$K100+1)+INDEX(新战舰养成!J$6:J$18,通天塔!$K100+1)*(通天塔!$H100-1))*INDEX(战舰突破!$D$6:$D$18,通天塔!$N100+1),0),0)</f>
        <v>0</v>
      </c>
      <c r="BN100" s="14">
        <f>IF($H100&gt;0,ROUND((INDEX(新战舰养成!Z$6:Z$18,通天塔!$K100+1)+INDEX(新战舰养成!K$6:K$18,通天塔!$K100+1)*(通天塔!$H100-1))*INDEX(战舰突破!$D$6:$D$18,通天塔!$N100+1),0),0)</f>
        <v>0</v>
      </c>
      <c r="BO100" s="14">
        <f>IF($H100&gt;0,ROUND((INDEX(新战舰养成!AA$6:AA$18,通天塔!$K100+1)+INDEX(新战舰养成!L$6:L$18,通天塔!$K100+1)*(通天塔!$H100-1))*INDEX(战舰突破!$D$6:$D$18,通天塔!$N100+1),0),0)</f>
        <v>824006</v>
      </c>
      <c r="BP100" s="14">
        <f>IF($H100&gt;0,ROUND((INDEX(新战舰养成!AB$6:AB$18,通天塔!$K100+1)+INDEX(新战舰养成!M$6:M$18,通天塔!$K100+1)*(通天塔!$H100-1))*INDEX(战舰突破!$D$6:$D$18,通天塔!$N100+1),0),0)</f>
        <v>16373</v>
      </c>
      <c r="BR100" s="14">
        <f>IF($I100&gt;0,ROUND((INDEX(新战舰养成!AC$6:AC$18,通天塔!$L100+1)+INDEX(新战舰养成!I$6:I$18,通天塔!$L100+1)*(通天塔!$I100-1))*INDEX(战舰突破!$D$6:$D$18,通天塔!$O100+1),0),0)</f>
        <v>83242</v>
      </c>
      <c r="BS100" s="14">
        <f>IF($I100&gt;0,ROUND((INDEX(新战舰养成!AD$6:AD$18,通天塔!$L100+1)+INDEX(新战舰养成!J$6:J$18,通天塔!$L100+1)*(通天塔!$I100-1))*INDEX(战舰突破!$D$6:$D$18,通天塔!$O100+1),0),0)</f>
        <v>0</v>
      </c>
      <c r="BT100" s="14">
        <f>IF($I100&gt;0,ROUND((INDEX(新战舰养成!AE$6:AE$18,通天塔!$L100+1)+INDEX(新战舰养成!K$6:K$18,通天塔!$L100+1)*(通天塔!$I100-1))*INDEX(战舰突破!$D$6:$D$18,通天塔!$O100+1),0),0)</f>
        <v>0</v>
      </c>
      <c r="BU100" s="14">
        <f>IF($I100&gt;0,ROUND((INDEX(新战舰养成!AF$6:AF$18,通天塔!$L100+1)+INDEX(新战舰养成!L$6:L$18,通天塔!$L100+1)*(通天塔!$I100-1))*INDEX(战舰突破!$D$6:$D$18,通天塔!$O100+1),0),0)</f>
        <v>563963</v>
      </c>
      <c r="BV100" s="14">
        <f>IF($I100&gt;0,ROUND((INDEX(新战舰养成!AG$6:AG$18,通天塔!$L100+1)+INDEX(新战舰养成!M$6:M$18,通天塔!$L100+1)*(通天塔!$I100-1))*INDEX(战舰突破!$D$6:$D$18,通天塔!$O100+1),0),0)</f>
        <v>21896</v>
      </c>
      <c r="BY100" s="14">
        <f>(INDEX(装备数值!$C$13:$G$116,通天塔!$P100*8+1,BY$2)+INDEX(装备数值!$C$13:$G$116,通天塔!$Q100*8+2,BY$2)+INDEX(装备数值!$C$13:$G$116,通天塔!$S100*8+3,BY$2)+INDEX(装备数值!$C$13:$G$116,通天塔!$R100*8+4,BY$2)+INDEX(装备数值!$C$13:$G$116,通天塔!$T100*8+5,BY$2)+INDEX(装备数值!$C$13:$G$116,通天塔!$U100*8+6,BY$2)+INDEX(装备数值!$C$13:$G$116,通天塔!$V100*8+7,BY$2)+INDEX(装备数值!$C$13:$G$116,通天塔!$W100*8+8,BY$2))</f>
        <v>33000</v>
      </c>
      <c r="BZ100" s="14">
        <f>(INDEX(装备数值!$C$13:$G$116,通天塔!$P100*8+1,BZ$2)+INDEX(装备数值!$C$13:$G$116,通天塔!$Q100*8+2,BZ$2)+INDEX(装备数值!$C$13:$G$116,通天塔!$S100*8+3,BZ$2)+INDEX(装备数值!$C$13:$G$116,通天塔!$R100*8+4,BZ$2)+INDEX(装备数值!$C$13:$G$116,通天塔!$T100*8+5,BZ$2)+INDEX(装备数值!$C$13:$G$116,通天塔!$U100*8+6,BZ$2)+INDEX(装备数值!$C$13:$G$116,通天塔!$V100*8+7,BZ$2)+INDEX(装备数值!$C$13:$G$116,通天塔!$W100*8+8,BZ$2))</f>
        <v>247500</v>
      </c>
      <c r="CA100" s="14">
        <f>(INDEX(装备数值!$C$13:$G$116,通天塔!$P100*8+1,CA$2)+INDEX(装备数值!$C$13:$G$116,通天塔!$Q100*8+2,CA$2)+INDEX(装备数值!$C$13:$G$116,通天塔!$S100*8+3,CA$2)+INDEX(装备数值!$C$13:$G$116,通天塔!$R100*8+4,CA$2)+INDEX(装备数值!$C$13:$G$116,通天塔!$T100*8+5,CA$2)+INDEX(装备数值!$C$13:$G$116,通天塔!$U100*8+6,CA$2)+INDEX(装备数值!$C$13:$G$116,通天塔!$V100*8+7,CA$2)+INDEX(装备数值!$C$13:$G$116,通天塔!$W100*8+8,CA$2))</f>
        <v>16500</v>
      </c>
      <c r="CB100" s="14">
        <f>(INDEX(装备数值!$C$13:$G$116,通天塔!$P100*8+1,CB$2)+INDEX(装备数值!$C$13:$G$116,通天塔!$Q100*8+2,CB$2)+INDEX(装备数值!$C$13:$G$116,通天塔!$S100*8+3,CB$2)+INDEX(装备数值!$C$13:$G$116,通天塔!$R100*8+4,CB$2)+INDEX(装备数值!$C$13:$G$116,通天塔!$T100*8+5,CB$2)+INDEX(装备数值!$C$13:$G$116,通天塔!$U100*8+6,CB$2)+INDEX(装备数值!$C$13:$G$116,通天塔!$V100*8+7,CB$2)+INDEX(装备数值!$C$13:$G$116,通天塔!$W100*8+8,CB$2))</f>
        <v>330000</v>
      </c>
      <c r="CC100" s="14">
        <f>(INDEX(装备数值!$C$13:$G$116,通天塔!$P100*8+1,CC$2)+INDEX(装备数值!$C$13:$G$116,通天塔!$Q100*8+2,CC$2)+INDEX(装备数值!$C$13:$G$116,通天塔!$S100*8+3,CC$2)+INDEX(装备数值!$C$13:$G$116,通天塔!$R100*8+4,CC$2)+INDEX(装备数值!$C$13:$G$116,通天塔!$T100*8+5,CC$2)+INDEX(装备数值!$C$13:$G$116,通天塔!$U100*8+6,CC$2)+INDEX(装备数值!$C$13:$G$116,通天塔!$V100*8+7,CC$2)+INDEX(装备数值!$C$13:$G$116,通天塔!$W100*8+8,CC$2))</f>
        <v>6450</v>
      </c>
      <c r="CF100" s="14">
        <f>INDEX(装备数值!$I$13:$M$116,通天塔!$P100*8+1,CF$2)*$X100+INDEX(装备数值!$I$13:$M$116,通天塔!$Q100*8+2,CF$2)*$Y100+INDEX(装备数值!$I$13:$M$116,通天塔!$S100*8+3,CF$2)*$Z100+INDEX(装备数值!$I$13:$M$116,通天塔!$R100*8+4,CF$2)*$AA100+INDEX(装备数值!$I$13:$M$116,通天塔!$T100*8+5,CF$2)*$AB100+INDEX(装备数值!$I$13:$M$116,通天塔!$U100*8+6,CF$2)*$AC100+INDEX(装备数值!$I$13:$M$116,通天塔!$V100*8+7,CF$2)*$AD100+INDEX(装备数值!$I$13:$M$116,通天塔!$W100*8+8,CF$2)*$AE100</f>
        <v>77000</v>
      </c>
      <c r="CG100" s="14">
        <f>INDEX(装备数值!$I$13:$M$116,通天塔!$P100*8+1,CG$2)*$X100+INDEX(装备数值!$I$13:$M$116,通天塔!$Q100*8+2,CG$2)*$Y100+INDEX(装备数值!$I$13:$M$116,通天塔!$S100*8+3,CG$2)*$Z100+INDEX(装备数值!$I$13:$M$116,通天塔!$R100*8+4,CG$2)*$AA100+INDEX(装备数值!$I$13:$M$116,通天塔!$T100*8+5,CG$2)*$AB100+INDEX(装备数值!$I$13:$M$116,通天塔!$U100*8+6,CG$2)*$AC100+INDEX(装备数值!$I$13:$M$116,通天塔!$V100*8+7,CG$2)*$AD100+INDEX(装备数值!$I$13:$M$116,通天塔!$W100*8+8,CG$2)*$AE100</f>
        <v>577500</v>
      </c>
      <c r="CH100" s="14">
        <f>INDEX(装备数值!$I$13:$M$116,通天塔!$P100*8+1,CH$2)*$X100+INDEX(装备数值!$I$13:$M$116,通天塔!$Q100*8+2,CH$2)*$Y100+INDEX(装备数值!$I$13:$M$116,通天塔!$S100*8+3,CH$2)*$Z100+INDEX(装备数值!$I$13:$M$116,通天塔!$R100*8+4,CH$2)*$AA100+INDEX(装备数值!$I$13:$M$116,通天塔!$T100*8+5,CH$2)*$AB100+INDEX(装备数值!$I$13:$M$116,通天塔!$U100*8+6,CH$2)*$AC100+INDEX(装备数值!$I$13:$M$116,通天塔!$V100*8+7,CH$2)*$AD100+INDEX(装备数值!$I$13:$M$116,通天塔!$W100*8+8,CH$2)*$AE100</f>
        <v>38500</v>
      </c>
      <c r="CI100" s="14">
        <f>INDEX(装备数值!$I$13:$M$116,通天塔!$P100*8+1,CI$2)*$X100+INDEX(装备数值!$I$13:$M$116,通天塔!$Q100*8+2,CI$2)*$Y100+INDEX(装备数值!$I$13:$M$116,通天塔!$S100*8+3,CI$2)*$Z100+INDEX(装备数值!$I$13:$M$116,通天塔!$R100*8+4,CI$2)*$AA100+INDEX(装备数值!$I$13:$M$116,通天塔!$T100*8+5,CI$2)*$AB100+INDEX(装备数值!$I$13:$M$116,通天塔!$U100*8+6,CI$2)*$AC100+INDEX(装备数值!$I$13:$M$116,通天塔!$V100*8+7,CI$2)*$AD100+INDEX(装备数值!$I$13:$M$116,通天塔!$W100*8+8,CI$2)*$AE100</f>
        <v>770000</v>
      </c>
      <c r="CJ100" s="14">
        <f>INDEX(装备数值!$I$13:$M$116,通天塔!$P100*8+1,CJ$2)*$X100+INDEX(装备数值!$I$13:$M$116,通天塔!$Q100*8+2,CJ$2)*$Y100+INDEX(装备数值!$I$13:$M$116,通天塔!$S100*8+3,CJ$2)*$Z100+INDEX(装备数值!$I$13:$M$116,通天塔!$R100*8+4,CJ$2)*$AA100+INDEX(装备数值!$I$13:$M$116,通天塔!$T100*8+5,CJ$2)*$AB100+INDEX(装备数值!$I$13:$M$116,通天塔!$U100*8+6,CJ$2)*$AC100+INDEX(装备数值!$I$13:$M$116,通天塔!$V100*8+7,CJ$2)*$AD100+INDEX(装备数值!$I$13:$M$116,通天塔!$W100*8+8,CJ$2)*$AE100</f>
        <v>15050</v>
      </c>
      <c r="CM100" s="14">
        <f>INDEX(装备数值!$X$13:$AH$116,$P100*8+1,CM$2)*$AF100+INDEX(装备数值!$X$13:$AH$116,$Q100*8+2,CM$2)*$AG100+INDEX(装备数值!$X$13:$AH$116,$S100*8+3,CM$2)*$AH100+INDEX(装备数值!$X$13:$AH$116,$R100*8+4,CM$2)*$AI100+INDEX(装备数值!$X$13:$AH$116,$T100*8+5,CM$2)*$AJ100+INDEX(装备数值!$X$13:$AH$116,$U100*8+6,CM$2)*$AK100+INDEX(装备数值!$X$13:$AH$116,$V100*8+7,CM$2)*$AL100+INDEX(装备数值!$X$13:$AH$116,$W100*8+8,CM$2)*$AM100</f>
        <v>25800</v>
      </c>
      <c r="CN100" s="14">
        <f>INDEX(装备数值!$X$13:$AH$116,$P100*8+1,CN$2)*$AF100+INDEX(装备数值!$X$13:$AH$116,$Q100*8+2,CN$2)*$AG100+INDEX(装备数值!$X$13:$AH$116,$S100*8+3,CN$2)*$AH100+INDEX(装备数值!$X$13:$AH$116,$R100*8+4,CN$2)*$AI100+INDEX(装备数值!$X$13:$AH$116,$T100*8+5,CN$2)*$AJ100+INDEX(装备数值!$X$13:$AH$116,$U100*8+6,CN$2)*$AK100+INDEX(装备数值!$X$13:$AH$116,$V100*8+7,CN$2)*$AL100+INDEX(装备数值!$X$13:$AH$116,$W100*8+8,CN$2)*$AM100</f>
        <v>195750</v>
      </c>
      <c r="CO100" s="14">
        <f>INDEX(装备数值!$X$13:$AH$116,$P100*8+1,CO$2)*$AF100+INDEX(装备数值!$X$13:$AH$116,$Q100*8+2,CO$2)*$AG100+INDEX(装备数值!$X$13:$AH$116,$S100*8+3,CO$2)*$AH100+INDEX(装备数值!$X$13:$AH$116,$R100*8+4,CO$2)*$AI100+INDEX(装备数值!$X$13:$AH$116,$T100*8+5,CO$2)*$AJ100+INDEX(装备数值!$X$13:$AH$116,$U100*8+6,CO$2)*$AK100+INDEX(装备数值!$X$13:$AH$116,$V100*8+7,CO$2)*$AL100+INDEX(装备数值!$X$13:$AH$116,$W100*8+8,CO$2)*$AM100</f>
        <v>13500</v>
      </c>
      <c r="CP100" s="14">
        <f>INDEX(装备数值!$X$13:$AH$116,$P100*8+1,CP$2)*$AF100+INDEX(装备数值!$X$13:$AH$116,$Q100*8+2,CP$2)*$AG100+INDEX(装备数值!$X$13:$AH$116,$S100*8+3,CP$2)*$AH100+INDEX(装备数值!$X$13:$AH$116,$R100*8+4,CP$2)*$AI100+INDEX(装备数值!$X$13:$AH$116,$T100*8+5,CP$2)*$AJ100+INDEX(装备数值!$X$13:$AH$116,$U100*8+6,CP$2)*$AK100+INDEX(装备数值!$X$13:$AH$116,$V100*8+7,CP$2)*$AL100+INDEX(装备数值!$X$13:$AH$116,$W100*8+8,CP$2)*$AM100</f>
        <v>261000</v>
      </c>
      <c r="CQ100" s="14">
        <f>INDEX(装备数值!$X$13:$AH$116,$P100*8+1,CQ$2)*$AF100+INDEX(装备数值!$X$13:$AH$116,$Q100*8+2,CQ$2)*$AG100+INDEX(装备数值!$X$13:$AH$116,$S100*8+3,CQ$2)*$AH100+INDEX(装备数值!$X$13:$AH$116,$R100*8+4,CQ$2)*$AI100+INDEX(装备数值!$X$13:$AH$116,$T100*8+5,CQ$2)*$AJ100+INDEX(装备数值!$X$13:$AH$116,$U100*8+6,CQ$2)*$AK100+INDEX(装备数值!$X$13:$AH$116,$V100*8+7,CQ$2)*$AL100+INDEX(装备数值!$X$13:$AH$116,$W100*8+8,CQ$2)*$AM100</f>
        <v>5400</v>
      </c>
      <c r="CR100" s="14">
        <f>INDEX(装备数值!$X$13:$AH$116,$P100*8+1,CR$2)*$AF100+INDEX(装备数值!$X$13:$AH$116,$Q100*8+2,CR$2)*$AG100+INDEX(装备数值!$X$13:$AH$116,$S100*8+3,CR$2)*$AH100+INDEX(装备数值!$X$13:$AH$116,$R100*8+4,CR$2)*$AI100+INDEX(装备数值!$X$13:$AH$116,$T100*8+5,CR$2)*$AJ100+INDEX(装备数值!$X$13:$AH$116,$U100*8+6,CR$2)*$AK100+INDEX(装备数值!$X$13:$AH$116,$V100*8+7,CR$2)*$AL100+INDEX(装备数值!$X$13:$AH$116,$W100*8+8,CR$2)*$AM100</f>
        <v>19950</v>
      </c>
      <c r="CS100" s="14">
        <f>INDEX(装备数值!$X$13:$AH$116,$P100*8+1,CS$2)*$AF100+INDEX(装备数值!$X$13:$AH$116,$Q100*8+2,CS$2)*$AG100+INDEX(装备数值!$X$13:$AH$116,$S100*8+3,CS$2)*$AH100+INDEX(装备数值!$X$13:$AH$116,$R100*8+4,CS$2)*$AI100+INDEX(装备数值!$X$13:$AH$116,$T100*8+5,CS$2)*$AJ100+INDEX(装备数值!$X$13:$AH$116,$U100*8+6,CS$2)*$AK100+INDEX(装备数值!$X$13:$AH$116,$V100*8+7,CS$2)*$AL100+INDEX(装备数值!$X$13:$AH$116,$W100*8+8,CS$2)*$AM100</f>
        <v>20250</v>
      </c>
      <c r="CT100" s="14">
        <f>INDEX(装备数值!$X$13:$AH$116,$P100*8+1,CT$2)*$AF100+INDEX(装备数值!$X$13:$AH$116,$Q100*8+2,CT$2)*$AG100+INDEX(装备数值!$X$13:$AH$116,$S100*8+3,CT$2)*$AH100+INDEX(装备数值!$X$13:$AH$116,$R100*8+4,CT$2)*$AI100+INDEX(装备数值!$X$13:$AH$116,$T100*8+5,CT$2)*$AJ100+INDEX(装备数值!$X$13:$AH$116,$U100*8+6,CT$2)*$AK100+INDEX(装备数值!$X$13:$AH$116,$V100*8+7,CT$2)*$AL100+INDEX(装备数值!$X$13:$AH$116,$W100*8+8,CT$2)*$AM100</f>
        <v>20100</v>
      </c>
      <c r="CU100" s="14">
        <f>INDEX(装备数值!$X$13:$AH$116,$P100*8+1,CU$2)*$AF100+INDEX(装备数值!$X$13:$AH$116,$Q100*8+2,CU$2)*$AG100+INDEX(装备数值!$X$13:$AH$116,$S100*8+3,CU$2)*$AH100+INDEX(装备数值!$X$13:$AH$116,$R100*8+4,CU$2)*$AI100+INDEX(装备数值!$X$13:$AH$116,$T100*8+5,CU$2)*$AJ100+INDEX(装备数值!$X$13:$AH$116,$U100*8+6,CU$2)*$AK100+INDEX(装备数值!$X$13:$AH$116,$V100*8+7,CU$2)*$AL100+INDEX(装备数值!$X$13:$AH$116,$W100*8+8,CU$2)*$AM100</f>
        <v>20100</v>
      </c>
      <c r="CV100" s="14">
        <f>INDEX(装备数值!$X$13:$AH$116,$P100*8+1,CV$2)*$AF100+INDEX(装备数值!$X$13:$AH$116,$Q100*8+2,CV$2)*$AG100+INDEX(装备数值!$X$13:$AH$116,$S100*8+3,CV$2)*$AH100+INDEX(装备数值!$X$13:$AH$116,$R100*8+4,CV$2)*$AI100+INDEX(装备数值!$X$13:$AH$116,$T100*8+5,CV$2)*$AJ100+INDEX(装备数值!$X$13:$AH$116,$U100*8+6,CV$2)*$AK100+INDEX(装备数值!$X$13:$AH$116,$V100*8+7,CV$2)*$AL100+INDEX(装备数值!$X$13:$AH$116,$W100*8+8,CV$2)*$AM100</f>
        <v>43</v>
      </c>
      <c r="CW100" s="14">
        <f>INDEX(装备数值!$X$13:$AH$116,$P100*8+1,CW$2)*$AF100+INDEX(装备数值!$X$13:$AH$116,$Q100*8+2,CW$2)*$AG100+INDEX(装备数值!$X$13:$AH$116,$S100*8+3,CW$2)*$AH100+INDEX(装备数值!$X$13:$AH$116,$R100*8+4,CW$2)*$AI100+INDEX(装备数值!$X$13:$AH$116,$T100*8+5,CW$2)*$AJ100+INDEX(装备数值!$X$13:$AH$116,$U100*8+6,CW$2)*$AK100+INDEX(装备数值!$X$13:$AH$116,$V100*8+7,CW$2)*$AL100+INDEX(装备数值!$X$13:$AH$116,$W100*8+8,CW$2)*$AM100</f>
        <v>43</v>
      </c>
      <c r="CY100" s="14">
        <f>INDEX(装备数值!$AN$17:$AN$117,MATCH(MIN($X100:$AE100),装备数值!$AO$17:$AO$117,1))</f>
        <v>35</v>
      </c>
      <c r="CZ100" s="14">
        <f>IF(COUNTIF($P100:$W100,"&gt;"&amp;0)=8,INDEX(装备数值!AR$17:AR$117,$CY100+1),0)</f>
        <v>10430</v>
      </c>
      <c r="DA100" s="14">
        <f>IF(COUNTIF($P100:$W100,"&gt;"&amp;0)=8,INDEX(装备数值!AS$17:AS$117,$CY100+1),0)</f>
        <v>78750</v>
      </c>
      <c r="DB100" s="14">
        <f>IF(COUNTIF($P100:$W100,"&gt;"&amp;0)=8,INDEX(装备数值!AT$17:AT$117,$CY100+1),0)</f>
        <v>5180</v>
      </c>
      <c r="DC100" s="14">
        <f>IF(COUNTIF($P100:$W100,"&gt;"&amp;0)=8,INDEX(装备数值!AU$17:AU$117,$CY100+1),0)</f>
        <v>105000</v>
      </c>
      <c r="DD100" s="14">
        <f>IF(COUNTIF($P100:$W100,"&gt;"&amp;0)=8,INDEX(装备数值!AV$17:AV$117,$CY100+1),0)</f>
        <v>2100</v>
      </c>
      <c r="DF100" s="14">
        <f>INDEX(装备数值!$AY$17:$AY$77,MATCH(MIN($AF100:$AM100),装备数值!$AZ$17:$AZ$77,1))</f>
        <v>21</v>
      </c>
      <c r="DG100" s="26">
        <f>INDEX(装备数值!BA$17:BA$77,通天塔!DF100+1)</f>
        <v>0.27</v>
      </c>
      <c r="DH100" s="26">
        <f>INDEX(装备数值!BA$17:BA$77,通天塔!DF100+1)</f>
        <v>0.27</v>
      </c>
      <c r="DJ100" s="14">
        <f t="shared" si="134"/>
        <v>30</v>
      </c>
      <c r="DK100" s="14">
        <f>VLOOKUP(DJ100,军阶与晶片数值!$W$6:$X$27,2)</f>
        <v>7</v>
      </c>
      <c r="DL100" s="14">
        <f>INDEX(军阶与晶片数值!Y$6:Y$27,$DK100+1)</f>
        <v>600</v>
      </c>
      <c r="DM100" s="14">
        <f>INDEX(军阶与晶片数值!Z$6:Z$27,$DK100+1)</f>
        <v>600</v>
      </c>
      <c r="DN100" s="14">
        <f>INDEX(军阶与晶片数值!AA$6:AA$27,$DK100+1)</f>
        <v>600</v>
      </c>
      <c r="DO100" s="14">
        <f>INDEX(军阶与晶片数值!AB$6:AB$27,$DK100+1)</f>
        <v>600</v>
      </c>
      <c r="DP100" s="29">
        <f>INDEX(军阶与晶片数值!AC$6:AC$27,$DK100+1)</f>
        <v>40</v>
      </c>
      <c r="DQ100" s="29">
        <f>INDEX(军阶与晶片数值!AD$6:AD$27,$DK100+1)</f>
        <v>20</v>
      </c>
      <c r="DS100" s="26">
        <f>INDEX(军阶与晶片数值!I$6:I$16,AN100+1)</f>
        <v>0.15</v>
      </c>
      <c r="DT100" s="26">
        <f>INDEX(军阶与晶片数值!M$6:M$16,AO100+1)</f>
        <v>0.2</v>
      </c>
      <c r="DU100" s="26">
        <f>INDEX(军阶与晶片数值!J$6:J$16,AP100+1)</f>
        <v>0.2</v>
      </c>
      <c r="DV100" s="26">
        <f>INDEX(军阶与晶片数值!K$6:K$16,AQ100+1)</f>
        <v>0.4</v>
      </c>
      <c r="DW100" s="26">
        <f>INDEX(军阶与晶片数值!L$6:L$16,AR100+1)</f>
        <v>0.4</v>
      </c>
      <c r="DX100" s="28">
        <f>INDEX(军阶与晶片数值!N$6:N$16,AS100+1)</f>
        <v>0</v>
      </c>
      <c r="DY100" s="28">
        <f>INDEX(军阶与晶片数值!O$6:O$16,AT100+1)</f>
        <v>0</v>
      </c>
      <c r="DZ100" s="28">
        <f>INDEX(军阶与晶片数值!P$6:P$16,AU100+1)</f>
        <v>0</v>
      </c>
      <c r="EA100" s="28">
        <f>INDEX(军阶与晶片数值!Q$6:Q$16,AV100+1)</f>
        <v>0</v>
      </c>
      <c r="EB100" s="26">
        <f>INDEX(军阶与晶片数值!R$6:R$16,AW100+1)</f>
        <v>0.13</v>
      </c>
      <c r="EC100" s="26">
        <f>INDEX(军阶与晶片数值!S$6:S$16,AX100+1)</f>
        <v>0.13</v>
      </c>
      <c r="ED100" s="26">
        <f>INDEX(军阶与晶片数值!T$6:T$16,AY100+1)</f>
        <v>0</v>
      </c>
      <c r="EE100" s="26">
        <f>INDEX(军阶与晶片数值!U$6:U$16,AZ100+1)</f>
        <v>0</v>
      </c>
      <c r="EG100" s="26">
        <f>INDEX(军阶与晶片数值!$C$6:$C$36,通天塔!$BA100+1)</f>
        <v>0.8</v>
      </c>
      <c r="EH100" s="26">
        <f>INDEX(军阶与晶片数值!$C$6:$C$36,通天塔!$BA100+1)</f>
        <v>0.8</v>
      </c>
      <c r="EI100" s="26">
        <f>INDEX(军阶与晶片数值!$C$6:$C$36,通天塔!$BA100+1)</f>
        <v>0.8</v>
      </c>
      <c r="EJ100" s="26">
        <f>INDEX(军阶与晶片数值!$C$6:$C$36,通天塔!$BA100+1)</f>
        <v>0.8</v>
      </c>
      <c r="EK100" s="26">
        <f>INDEX(军阶与晶片数值!$C$6:$C$36,通天塔!$BA100+1)</f>
        <v>0.8</v>
      </c>
      <c r="EM100" s="14">
        <f>INDEX(战舰突破!$H$6:$H$18,通天塔!$J100+1)+INDEX(战舰突破!$H$23:$H$35,通天塔!$K100+1)+INDEX(战舰突破!$H$40:$H$52,通天塔!$L100+1)</f>
        <v>200</v>
      </c>
      <c r="EN100" s="14">
        <f>INDEX(战舰突破!$I$6:$I$18,通天塔!$J100+1)+INDEX(战舰突破!$I$23:$I$35,通天塔!$K100+1)+INDEX(战舰突破!$I$40:$I$52,通天塔!$L100+1)</f>
        <v>200</v>
      </c>
      <c r="EO100" s="14">
        <f>INDEX(战舰突破!$J$6:$J$18,通天塔!$J100+1)+INDEX(战舰突破!$J$23:$J$35,通天塔!$K100+1)+INDEX(战舰突破!$J$40:$J$52,通天塔!$L100+1)</f>
        <v>0</v>
      </c>
      <c r="EP100" s="14">
        <f>INDEX(战舰突破!$K$6:$K$18,通天塔!$J100+1)+INDEX(战舰突破!$K$23:$K$35,通天塔!$K100+1)+INDEX(战舰突破!$K$40:$K$52,通天塔!$L100+1)</f>
        <v>0</v>
      </c>
      <c r="EQ100" s="14">
        <f>INDEX(战舰突破!$L$6:$L$18,通天塔!$J100+1)+INDEX(战舰突破!$L$23:$L$35,通天塔!$K100+1)+INDEX(战舰突破!$L$40:$L$52,通天塔!$L100+1)</f>
        <v>200</v>
      </c>
      <c r="ER100" s="18">
        <f>INDEX(战舰突破!$N$6:$N$18,通天塔!$J100+1)+INDEX(战舰突破!$N$23:$N$35,通天塔!$K100+1)+INDEX(战舰突破!$N$40:$N$52,通天塔!$L100+1)</f>
        <v>0</v>
      </c>
      <c r="ES100" s="18">
        <f>INDEX(战舰突破!$O$6:$O$18,通天塔!$J100+1)+INDEX(战舰突破!$O$23:$O$35,通天塔!$K100+1)+INDEX(战舰突破!$O$40:$O$52,通天塔!$L100+1)</f>
        <v>0.6</v>
      </c>
      <c r="ET100" s="18">
        <f>INDEX(战舰突破!$P$6:$P$18,通天塔!$J100+1)+INDEX(战舰突破!$P$23:$P$35,通天塔!$K100+1)+INDEX(战舰突破!$P$40:$P$52,通天塔!$L100+1)</f>
        <v>0</v>
      </c>
      <c r="EU100" s="18">
        <f>INDEX(战舰突破!$Q$6:$Q$18,通天塔!$J100+1)+INDEX(战舰突破!$Q$23:$Q$35,通天塔!$K100+1)+INDEX(战舰突破!$Q$40:$Q$52,通天塔!$L100+1)</f>
        <v>0.3</v>
      </c>
      <c r="EV100" s="18">
        <f>INDEX(战舰突破!$R$6:$R$18,通天塔!$J100+1)+INDEX(战舰突破!$R$23:$R$35,通天塔!$K100+1)+INDEX(战舰突破!$R$40:$R$52,通天塔!$L100+1)</f>
        <v>0</v>
      </c>
      <c r="EW100" s="18">
        <f>INDEX(战舰突破!$M$6:$M$18,通天塔!$J100+1)+INDEX(战舰突破!$M$23:$M$35,通天塔!$K100+1)+INDEX(战舰突破!$M$40:$M$52,通天塔!$L100+1)</f>
        <v>0.2</v>
      </c>
      <c r="EX100" s="22">
        <f>INDEX(战舰突破!$W$6:$W$18,通天塔!$J100+1)+INDEX(战舰突破!$W$23:$W$35,通天塔!$K100+1)+INDEX(战舰突破!$W$40:$W$52,通天塔!$L100+1)</f>
        <v>0.5</v>
      </c>
      <c r="FA100" s="14">
        <f>INDEX(战舰突破!$S$6:$S$18,通天塔!$J100+1)</f>
        <v>0</v>
      </c>
      <c r="FB100" s="14">
        <f>INDEX(战舰突破!$T$6:$T$18,通天塔!$J100+1)</f>
        <v>0.5</v>
      </c>
      <c r="FC100" s="14">
        <f>INDEX(战舰突破!$U$6:$U$18,通天塔!$J100+1)</f>
        <v>0.1</v>
      </c>
      <c r="FD100" s="14">
        <f>INDEX(战舰突破!$V$6:$V$18,通天塔!$J100+1)</f>
        <v>1</v>
      </c>
      <c r="FE100" s="14">
        <f>INDEX(战舰突破!$X$6:$X$18,通天塔!$J100+1)</f>
        <v>8</v>
      </c>
      <c r="FG100" s="14">
        <f>INDEX(战舰突破!$S$23:$S$35,通天塔!$J100+1)</f>
        <v>0.6</v>
      </c>
      <c r="FH100" s="14">
        <f>INDEX(战舰突破!$T$23:$T$35,通天塔!$J100+1)</f>
        <v>0.25</v>
      </c>
      <c r="FI100" s="14">
        <f>INDEX(战舰突破!$U$23:$U$35,通天塔!$J100+1)</f>
        <v>0.1</v>
      </c>
      <c r="FJ100" s="14">
        <f>INDEX(战舰突破!$V$23:$V$35,通天塔!$J100+1)</f>
        <v>1</v>
      </c>
      <c r="FK100" s="14">
        <f>INDEX(战舰突破!$X$23:$X$35,通天塔!$J100+1)</f>
        <v>120</v>
      </c>
      <c r="FM100" s="14">
        <f>INDEX(战舰突破!$S$40:$S$52,通天塔!$J100+1)</f>
        <v>0.6</v>
      </c>
      <c r="FN100" s="14">
        <f>INDEX(战舰突破!$T$40:$T$52,通天塔!$J100+1)</f>
        <v>0.25</v>
      </c>
      <c r="FO100" s="14">
        <f>INDEX(战舰突破!$U$40:$U$52,通天塔!$J100+1)</f>
        <v>0.1</v>
      </c>
      <c r="FP100" s="14">
        <f>INDEX(战舰突破!$V$40:$V$52,通天塔!$J100+1)</f>
        <v>1</v>
      </c>
      <c r="FQ100" s="14">
        <f>INDEX(战舰突破!$X$40:$X$52,通天塔!$J100+1)</f>
        <v>200</v>
      </c>
      <c r="FT100" s="14">
        <f t="shared" si="135"/>
        <v>473680</v>
      </c>
      <c r="FU100" s="14">
        <f t="shared" si="136"/>
        <v>474520</v>
      </c>
      <c r="FV100" s="14">
        <f t="shared" si="137"/>
        <v>475421</v>
      </c>
      <c r="FW100" s="14">
        <f t="shared" si="138"/>
        <v>6077783</v>
      </c>
      <c r="FX100" s="14">
        <f t="shared" si="139"/>
        <v>248821</v>
      </c>
      <c r="FY100" s="14">
        <f t="shared" si="140"/>
        <v>7193098</v>
      </c>
      <c r="FZ100" s="14">
        <f t="shared" si="141"/>
        <v>169533</v>
      </c>
      <c r="GA100" s="28">
        <f t="shared" si="142"/>
        <v>20550</v>
      </c>
      <c r="GB100" s="28">
        <f t="shared" si="143"/>
        <v>20850</v>
      </c>
      <c r="GC100" s="28">
        <f t="shared" si="144"/>
        <v>20700</v>
      </c>
      <c r="GD100" s="28">
        <f t="shared" si="145"/>
        <v>20700</v>
      </c>
      <c r="GE100" s="28">
        <f t="shared" si="146"/>
        <v>1.4350999999999998</v>
      </c>
      <c r="GF100" s="28">
        <f t="shared" si="147"/>
        <v>1.4350999999999998</v>
      </c>
      <c r="GG100" s="28">
        <f t="shared" si="148"/>
        <v>0</v>
      </c>
      <c r="GH100" s="28">
        <f t="shared" si="149"/>
        <v>35.15</v>
      </c>
      <c r="GI100" s="14">
        <f t="shared" si="150"/>
        <v>1</v>
      </c>
      <c r="GJ100" s="14">
        <f t="shared" si="151"/>
        <v>1.6</v>
      </c>
      <c r="GK100" s="14">
        <f t="shared" si="152"/>
        <v>1.6</v>
      </c>
      <c r="GL100" s="18">
        <f t="shared" si="153"/>
        <v>1.7</v>
      </c>
      <c r="GM100" s="18">
        <f t="shared" si="154"/>
        <v>1.45</v>
      </c>
      <c r="GN100" s="18">
        <f t="shared" si="155"/>
        <v>1.45</v>
      </c>
      <c r="GO100" s="29">
        <f t="shared" si="156"/>
        <v>20700</v>
      </c>
      <c r="GP100" s="29">
        <f t="shared" si="156"/>
        <v>21000</v>
      </c>
      <c r="GQ100" s="29">
        <f t="shared" si="156"/>
        <v>21000</v>
      </c>
      <c r="GR100" s="26">
        <f t="shared" si="157"/>
        <v>0.1</v>
      </c>
      <c r="GS100" s="26">
        <f t="shared" si="158"/>
        <v>0.1</v>
      </c>
      <c r="GT100" s="26">
        <f t="shared" si="159"/>
        <v>0.1</v>
      </c>
      <c r="GU100" s="14">
        <f t="shared" si="160"/>
        <v>3</v>
      </c>
      <c r="GV100" s="14">
        <f t="shared" si="161"/>
        <v>3</v>
      </c>
      <c r="GW100" s="14">
        <f t="shared" si="162"/>
        <v>3</v>
      </c>
      <c r="GX100" s="14">
        <f t="shared" si="163"/>
        <v>8</v>
      </c>
      <c r="GY100" s="14">
        <f t="shared" si="164"/>
        <v>120</v>
      </c>
      <c r="GZ100" s="14">
        <f t="shared" si="165"/>
        <v>200</v>
      </c>
      <c r="HA100">
        <v>96</v>
      </c>
      <c r="HB100" s="14">
        <f t="shared" si="166"/>
        <v>68955541</v>
      </c>
      <c r="HD100" s="14">
        <f t="shared" si="167"/>
        <v>497642</v>
      </c>
      <c r="HE100" s="14">
        <f t="shared" si="168"/>
        <v>236810</v>
      </c>
      <c r="HF100" s="29">
        <f t="shared" si="169"/>
        <v>20016</v>
      </c>
      <c r="HG100" s="29">
        <f t="shared" si="170"/>
        <v>14236</v>
      </c>
      <c r="HH100" s="29">
        <f t="shared" si="171"/>
        <v>15262</v>
      </c>
      <c r="HI100" s="29">
        <f t="shared" si="172"/>
        <v>14245</v>
      </c>
      <c r="HJ100" s="14">
        <f t="shared" si="173"/>
        <v>1.4350999999999998</v>
      </c>
      <c r="HK100" s="14">
        <f t="shared" si="174"/>
        <v>1.4350999999999998</v>
      </c>
      <c r="HL100" s="14">
        <f t="shared" si="175"/>
        <v>142362</v>
      </c>
      <c r="HM100" s="14">
        <f t="shared" si="176"/>
        <v>223900</v>
      </c>
      <c r="HN100" s="26">
        <f t="shared" si="177"/>
        <v>0.3852869927999461</v>
      </c>
      <c r="HO100" s="26">
        <f t="shared" si="178"/>
        <v>0.66286901240007556</v>
      </c>
      <c r="HP100" s="29">
        <f t="shared" si="179"/>
        <v>51660</v>
      </c>
      <c r="HQ100" s="29">
        <f t="shared" si="180"/>
        <v>212343</v>
      </c>
      <c r="HR100" s="29">
        <f t="shared" si="181"/>
        <v>284144</v>
      </c>
      <c r="HS100" s="26">
        <f t="shared" si="182"/>
        <v>0.4612128359505927</v>
      </c>
      <c r="HT100" s="26">
        <f t="shared" si="183"/>
        <v>0.47285084724722237</v>
      </c>
      <c r="HU100" s="26">
        <f t="shared" si="184"/>
        <v>0.47285084724722237</v>
      </c>
      <c r="HV100" s="26">
        <f t="shared" si="185"/>
        <v>6.1212835950592681E-2</v>
      </c>
      <c r="HW100" s="29">
        <f t="shared" si="124"/>
        <v>1.8000000000000003</v>
      </c>
      <c r="HX100" s="29">
        <f t="shared" si="125"/>
        <v>2.9172416361492148</v>
      </c>
      <c r="HY100" s="29">
        <f t="shared" si="126"/>
        <v>2.9172416361492148</v>
      </c>
      <c r="HZ100" s="29">
        <f t="shared" si="127"/>
        <v>464940</v>
      </c>
      <c r="IA100" s="29">
        <f t="shared" si="128"/>
        <v>412970.56049655518</v>
      </c>
      <c r="IB100" s="29">
        <f t="shared" si="129"/>
        <v>414458.35373099125</v>
      </c>
      <c r="IC100" s="29">
        <f t="shared" si="130"/>
        <v>2762624</v>
      </c>
      <c r="ID100" s="14">
        <f t="shared" si="186"/>
        <v>1292368.9099999999</v>
      </c>
      <c r="IH100" s="14">
        <v>1</v>
      </c>
      <c r="II100" s="14">
        <v>1</v>
      </c>
      <c r="IJ100" s="14">
        <v>480</v>
      </c>
      <c r="IK100" s="14">
        <v>80</v>
      </c>
      <c r="IL100" s="14">
        <v>60</v>
      </c>
      <c r="IM100" s="23">
        <f t="shared" si="187"/>
        <v>245979803</v>
      </c>
      <c r="IN100" s="23">
        <f t="shared" si="201"/>
        <v>1</v>
      </c>
      <c r="IO100" s="23">
        <f t="shared" si="202"/>
        <v>245979.8</v>
      </c>
      <c r="IP100" s="23">
        <f t="shared" si="203"/>
        <v>299134152</v>
      </c>
      <c r="IQ100" s="23">
        <f t="shared" si="188"/>
        <v>1</v>
      </c>
      <c r="IR100" s="23">
        <f t="shared" si="189"/>
        <v>299134.15000000002</v>
      </c>
      <c r="IS100" s="14">
        <v>1</v>
      </c>
      <c r="IT100" s="14">
        <v>1</v>
      </c>
      <c r="IU100" s="14">
        <v>240</v>
      </c>
      <c r="IV100" s="14">
        <v>40</v>
      </c>
      <c r="IW100" s="14">
        <v>30</v>
      </c>
      <c r="IX100" s="23">
        <f>INT(($HP100*$GI100*IU100*$HW100+$HQ100*$GJ100*$HX100*IV100+$HR100*$GK100*$HY100*IW100)+$IC100*IS100+($HQ100*$GJ100*$HX100*IT100*5*6/1.5+$HR100*$GK100*$HY100*IT100*5*6/2))</f>
        <v>144229507</v>
      </c>
      <c r="IY100" s="23">
        <f t="shared" si="190"/>
        <v>1</v>
      </c>
      <c r="IZ100" s="23">
        <f t="shared" si="191"/>
        <v>144229.51</v>
      </c>
      <c r="JA100" s="23"/>
      <c r="JB100" s="23"/>
      <c r="JC100" s="23"/>
      <c r="JG100">
        <f t="shared" si="131"/>
        <v>1.8487880653151061</v>
      </c>
      <c r="JH100">
        <f t="shared" si="132"/>
        <v>2.6531957525337084</v>
      </c>
      <c r="JJ100" s="14">
        <v>10</v>
      </c>
      <c r="JK100" s="14">
        <v>2</v>
      </c>
      <c r="JL100" s="14">
        <v>1.5</v>
      </c>
      <c r="JM100" s="23">
        <f t="shared" si="205"/>
        <v>4901538</v>
      </c>
      <c r="JN100" s="23">
        <f t="shared" si="192"/>
        <v>1</v>
      </c>
      <c r="JO100" s="23">
        <f t="shared" si="193"/>
        <v>4901.54</v>
      </c>
      <c r="JP100" s="14">
        <v>30</v>
      </c>
      <c r="JQ100" s="14">
        <v>6</v>
      </c>
      <c r="JR100" s="14">
        <v>4</v>
      </c>
      <c r="JS100" s="23">
        <f t="shared" si="206"/>
        <v>14041482</v>
      </c>
      <c r="JT100" s="23">
        <f t="shared" si="194"/>
        <v>1</v>
      </c>
      <c r="JU100" s="23">
        <f t="shared" si="195"/>
        <v>14041.48</v>
      </c>
      <c r="JW100" s="23">
        <f t="shared" si="196"/>
        <v>18721976</v>
      </c>
      <c r="JX100" s="23">
        <f t="shared" si="197"/>
        <v>1</v>
      </c>
      <c r="JY100" s="23">
        <f t="shared" si="198"/>
        <v>18721.98</v>
      </c>
      <c r="JZ100" s="23">
        <f t="shared" si="204"/>
        <v>7352307</v>
      </c>
      <c r="KA100" s="23">
        <f t="shared" si="199"/>
        <v>1</v>
      </c>
      <c r="KB100" s="23">
        <f t="shared" si="200"/>
        <v>7352.31</v>
      </c>
    </row>
    <row r="101" spans="3:288" ht="16.5" x14ac:dyDescent="0.2">
      <c r="C101" s="14">
        <f t="shared" si="133"/>
        <v>36</v>
      </c>
      <c r="D101" s="14">
        <v>97</v>
      </c>
      <c r="E101" s="14" t="s">
        <v>769</v>
      </c>
      <c r="F101" s="14">
        <v>352</v>
      </c>
      <c r="G101" s="14">
        <v>352</v>
      </c>
      <c r="H101" s="14">
        <v>352</v>
      </c>
      <c r="I101" s="14">
        <v>352</v>
      </c>
      <c r="J101" s="14">
        <v>7</v>
      </c>
      <c r="K101" s="14">
        <v>7</v>
      </c>
      <c r="L101" s="14">
        <v>7</v>
      </c>
      <c r="M101" s="14">
        <v>4</v>
      </c>
      <c r="N101" s="14">
        <v>4</v>
      </c>
      <c r="O101" s="14">
        <v>4</v>
      </c>
      <c r="P101" s="14">
        <v>7</v>
      </c>
      <c r="Q101" s="14">
        <v>7</v>
      </c>
      <c r="R101" s="14">
        <v>7</v>
      </c>
      <c r="S101" s="14">
        <v>7</v>
      </c>
      <c r="T101" s="14">
        <v>7</v>
      </c>
      <c r="U101" s="14">
        <v>7</v>
      </c>
      <c r="V101" s="14">
        <v>7</v>
      </c>
      <c r="W101" s="14">
        <v>7</v>
      </c>
      <c r="X101" s="14">
        <v>352</v>
      </c>
      <c r="Y101" s="14">
        <v>352</v>
      </c>
      <c r="Z101" s="14">
        <v>352</v>
      </c>
      <c r="AA101" s="14">
        <v>352</v>
      </c>
      <c r="AB101" s="14">
        <v>352</v>
      </c>
      <c r="AC101" s="14">
        <v>352</v>
      </c>
      <c r="AD101" s="14">
        <v>352</v>
      </c>
      <c r="AE101" s="14">
        <v>352</v>
      </c>
      <c r="AF101" s="14">
        <v>45</v>
      </c>
      <c r="AG101" s="14">
        <v>45</v>
      </c>
      <c r="AH101" s="14">
        <v>45</v>
      </c>
      <c r="AI101" s="14">
        <v>45</v>
      </c>
      <c r="AJ101" s="14">
        <v>45</v>
      </c>
      <c r="AK101" s="14">
        <v>45</v>
      </c>
      <c r="AL101" s="14">
        <v>44</v>
      </c>
      <c r="AM101" s="14">
        <v>44</v>
      </c>
      <c r="AN101" s="14">
        <v>4</v>
      </c>
      <c r="AO101" s="14">
        <v>5</v>
      </c>
      <c r="AP101" s="14">
        <v>5</v>
      </c>
      <c r="AQ101" s="14">
        <v>5</v>
      </c>
      <c r="AR101" s="14">
        <v>5</v>
      </c>
      <c r="AS101" s="14">
        <v>0</v>
      </c>
      <c r="AT101" s="14">
        <v>0</v>
      </c>
      <c r="AU101" s="14">
        <v>0</v>
      </c>
      <c r="AV101" s="14">
        <v>0</v>
      </c>
      <c r="AW101" s="14">
        <v>3</v>
      </c>
      <c r="AX101" s="14">
        <v>3</v>
      </c>
      <c r="AY101" s="14">
        <v>0</v>
      </c>
      <c r="AZ101" s="14">
        <v>0</v>
      </c>
      <c r="BA101" s="14">
        <v>16</v>
      </c>
      <c r="BF101" s="14">
        <f>ROUND((INDEX(新战舰养成!S$6:S$18,通天塔!$J101+1)+INDEX(新战舰养成!D$6:D$18,通天塔!$J101+1)*(通天塔!$G101-1))*INDEX(战舰突破!$D$6:$D$18,通天塔!$M101+1),0)</f>
        <v>82575</v>
      </c>
      <c r="BG101" s="14">
        <f>ROUND((INDEX(新战舰养成!T$6:T$18,通天塔!$J101+1)+INDEX(新战舰养成!E$6:E$18,通天塔!$J101+1)*(通天塔!$G101-1))*INDEX(战舰突破!$D$6:$D$18,通天塔!$M101+1),0)</f>
        <v>660510</v>
      </c>
      <c r="BH101" s="14">
        <f>ROUND((INDEX(新战舰养成!U$6:U$18,通天塔!$J101+1)+INDEX(新战舰养成!F$6:F$18,通天塔!$J101+1)*(通天塔!$G101-1))*INDEX(战舰突破!$D$6:$D$18,通天塔!$M101+1),0)</f>
        <v>41402</v>
      </c>
      <c r="BI101" s="14">
        <f>ROUND((INDEX(新战舰养成!V$6:V$18,通天塔!$J101+1)+INDEX(新战舰养成!G$6:G$18,通天塔!$J101+1)*(通天塔!$G101-1))*INDEX(战舰突破!$D$6:$D$18,通天塔!$M101+1),0)</f>
        <v>435</v>
      </c>
      <c r="BJ101" s="14">
        <f>ROUND((INDEX(新战舰养成!W$6:W$18,通天塔!$J101+1)+INDEX(新战舰养成!H$6:H$18,通天塔!$J101+1)*(通天塔!$G101-1))*INDEX(战舰突破!$D$6:$D$18,通天塔!$M101+1),0)</f>
        <v>6</v>
      </c>
      <c r="BL101" s="14">
        <f>IF($H101&gt;0,ROUND((INDEX(新战舰养成!X$6:X$18,通天塔!$K101+1)+INDEX(新战舰养成!I$6:I$18,通天塔!$K101+1)*(通天塔!$H101-1))*INDEX(战舰突破!$D$6:$D$18,通天塔!$N101+1),0),0)</f>
        <v>82981</v>
      </c>
      <c r="BM101" s="14">
        <f>IF($H101&gt;0,ROUND((INDEX(新战舰养成!Y$6:Y$18,通天塔!$K101+1)+INDEX(新战舰养成!J$6:J$18,通天塔!$K101+1)*(通天塔!$H101-1))*INDEX(战舰突破!$D$6:$D$18,通天塔!$N101+1),0),0)</f>
        <v>0</v>
      </c>
      <c r="BN101" s="14">
        <f>IF($H101&gt;0,ROUND((INDEX(新战舰养成!Z$6:Z$18,通天塔!$K101+1)+INDEX(新战舰养成!K$6:K$18,通天塔!$K101+1)*(通天塔!$H101-1))*INDEX(战舰突破!$D$6:$D$18,通天塔!$N101+1),0),0)</f>
        <v>0</v>
      </c>
      <c r="BO101" s="14">
        <f>IF($H101&gt;0,ROUND((INDEX(新战舰养成!AA$6:AA$18,通天塔!$K101+1)+INDEX(新战舰养成!L$6:L$18,通天塔!$K101+1)*(通天塔!$H101-1))*INDEX(战舰突破!$D$6:$D$18,通天塔!$N101+1),0),0)</f>
        <v>825746</v>
      </c>
      <c r="BP101" s="14">
        <f>IF($H101&gt;0,ROUND((INDEX(新战舰养成!AB$6:AB$18,通天塔!$K101+1)+INDEX(新战舰养成!M$6:M$18,通天塔!$K101+1)*(通天塔!$H101-1))*INDEX(战舰突破!$D$6:$D$18,通天塔!$N101+1),0),0)</f>
        <v>16408</v>
      </c>
      <c r="BR101" s="14">
        <f>IF($I101&gt;0,ROUND((INDEX(新战舰养成!AC$6:AC$18,通天塔!$L101+1)+INDEX(新战舰养成!I$6:I$18,通天塔!$L101+1)*(通天塔!$I101-1))*INDEX(战舰突破!$D$6:$D$18,通天塔!$O101+1),0),0)</f>
        <v>83416</v>
      </c>
      <c r="BS101" s="14">
        <f>IF($I101&gt;0,ROUND((INDEX(新战舰养成!AD$6:AD$18,通天塔!$L101+1)+INDEX(新战舰养成!J$6:J$18,通天塔!$L101+1)*(通天塔!$I101-1))*INDEX(战舰突破!$D$6:$D$18,通天塔!$O101+1),0),0)</f>
        <v>0</v>
      </c>
      <c r="BT101" s="14">
        <f>IF($I101&gt;0,ROUND((INDEX(新战舰养成!AE$6:AE$18,通天塔!$L101+1)+INDEX(新战舰养成!K$6:K$18,通天塔!$L101+1)*(通天塔!$I101-1))*INDEX(战舰突破!$D$6:$D$18,通天塔!$O101+1),0),0)</f>
        <v>0</v>
      </c>
      <c r="BU101" s="14">
        <f>IF($I101&gt;0,ROUND((INDEX(新战舰养成!AF$6:AF$18,通天塔!$L101+1)+INDEX(新战舰养成!L$6:L$18,通天塔!$L101+1)*(通天塔!$I101-1))*INDEX(战舰突破!$D$6:$D$18,通天塔!$O101+1),0),0)</f>
        <v>565703</v>
      </c>
      <c r="BV101" s="14">
        <f>IF($I101&gt;0,ROUND((INDEX(新战舰养成!AG$6:AG$18,通天塔!$L101+1)+INDEX(新战舰养成!M$6:M$18,通天塔!$L101+1)*(通天塔!$I101-1))*INDEX(战舰突破!$D$6:$D$18,通天塔!$O101+1),0),0)</f>
        <v>21931</v>
      </c>
      <c r="BY101" s="14">
        <f>(INDEX(装备数值!$C$13:$G$116,通天塔!$P101*8+1,BY$2)+INDEX(装备数值!$C$13:$G$116,通天塔!$Q101*8+2,BY$2)+INDEX(装备数值!$C$13:$G$116,通天塔!$S101*8+3,BY$2)+INDEX(装备数值!$C$13:$G$116,通天塔!$R101*8+4,BY$2)+INDEX(装备数值!$C$13:$G$116,通天塔!$T101*8+5,BY$2)+INDEX(装备数值!$C$13:$G$116,通天塔!$U101*8+6,BY$2)+INDEX(装备数值!$C$13:$G$116,通天塔!$V101*8+7,BY$2)+INDEX(装备数值!$C$13:$G$116,通天塔!$W101*8+8,BY$2))</f>
        <v>33000</v>
      </c>
      <c r="BZ101" s="14">
        <f>(INDEX(装备数值!$C$13:$G$116,通天塔!$P101*8+1,BZ$2)+INDEX(装备数值!$C$13:$G$116,通天塔!$Q101*8+2,BZ$2)+INDEX(装备数值!$C$13:$G$116,通天塔!$S101*8+3,BZ$2)+INDEX(装备数值!$C$13:$G$116,通天塔!$R101*8+4,BZ$2)+INDEX(装备数值!$C$13:$G$116,通天塔!$T101*8+5,BZ$2)+INDEX(装备数值!$C$13:$G$116,通天塔!$U101*8+6,BZ$2)+INDEX(装备数值!$C$13:$G$116,通天塔!$V101*8+7,BZ$2)+INDEX(装备数值!$C$13:$G$116,通天塔!$W101*8+8,BZ$2))</f>
        <v>247500</v>
      </c>
      <c r="CA101" s="14">
        <f>(INDEX(装备数值!$C$13:$G$116,通天塔!$P101*8+1,CA$2)+INDEX(装备数值!$C$13:$G$116,通天塔!$Q101*8+2,CA$2)+INDEX(装备数值!$C$13:$G$116,通天塔!$S101*8+3,CA$2)+INDEX(装备数值!$C$13:$G$116,通天塔!$R101*8+4,CA$2)+INDEX(装备数值!$C$13:$G$116,通天塔!$T101*8+5,CA$2)+INDEX(装备数值!$C$13:$G$116,通天塔!$U101*8+6,CA$2)+INDEX(装备数值!$C$13:$G$116,通天塔!$V101*8+7,CA$2)+INDEX(装备数值!$C$13:$G$116,通天塔!$W101*8+8,CA$2))</f>
        <v>16500</v>
      </c>
      <c r="CB101" s="14">
        <f>(INDEX(装备数值!$C$13:$G$116,通天塔!$P101*8+1,CB$2)+INDEX(装备数值!$C$13:$G$116,通天塔!$Q101*8+2,CB$2)+INDEX(装备数值!$C$13:$G$116,通天塔!$S101*8+3,CB$2)+INDEX(装备数值!$C$13:$G$116,通天塔!$R101*8+4,CB$2)+INDEX(装备数值!$C$13:$G$116,通天塔!$T101*8+5,CB$2)+INDEX(装备数值!$C$13:$G$116,通天塔!$U101*8+6,CB$2)+INDEX(装备数值!$C$13:$G$116,通天塔!$V101*8+7,CB$2)+INDEX(装备数值!$C$13:$G$116,通天塔!$W101*8+8,CB$2))</f>
        <v>330000</v>
      </c>
      <c r="CC101" s="14">
        <f>(INDEX(装备数值!$C$13:$G$116,通天塔!$P101*8+1,CC$2)+INDEX(装备数值!$C$13:$G$116,通天塔!$Q101*8+2,CC$2)+INDEX(装备数值!$C$13:$G$116,通天塔!$S101*8+3,CC$2)+INDEX(装备数值!$C$13:$G$116,通天塔!$R101*8+4,CC$2)+INDEX(装备数值!$C$13:$G$116,通天塔!$T101*8+5,CC$2)+INDEX(装备数值!$C$13:$G$116,通天塔!$U101*8+6,CC$2)+INDEX(装备数值!$C$13:$G$116,通天塔!$V101*8+7,CC$2)+INDEX(装备数值!$C$13:$G$116,通天塔!$W101*8+8,CC$2))</f>
        <v>6450</v>
      </c>
      <c r="CF101" s="14">
        <f>INDEX(装备数值!$I$13:$M$116,通天塔!$P101*8+1,CF$2)*$X101+INDEX(装备数值!$I$13:$M$116,通天塔!$Q101*8+2,CF$2)*$Y101+INDEX(装备数值!$I$13:$M$116,通天塔!$S101*8+3,CF$2)*$Z101+INDEX(装备数值!$I$13:$M$116,通天塔!$R101*8+4,CF$2)*$AA101+INDEX(装备数值!$I$13:$M$116,通天塔!$T101*8+5,CF$2)*$AB101+INDEX(装备数值!$I$13:$M$116,通天塔!$U101*8+6,CF$2)*$AC101+INDEX(装备数值!$I$13:$M$116,通天塔!$V101*8+7,CF$2)*$AD101+INDEX(装备数值!$I$13:$M$116,通天塔!$W101*8+8,CF$2)*$AE101</f>
        <v>77440</v>
      </c>
      <c r="CG101" s="14">
        <f>INDEX(装备数值!$I$13:$M$116,通天塔!$P101*8+1,CG$2)*$X101+INDEX(装备数值!$I$13:$M$116,通天塔!$Q101*8+2,CG$2)*$Y101+INDEX(装备数值!$I$13:$M$116,通天塔!$S101*8+3,CG$2)*$Z101+INDEX(装备数值!$I$13:$M$116,通天塔!$R101*8+4,CG$2)*$AA101+INDEX(装备数值!$I$13:$M$116,通天塔!$T101*8+5,CG$2)*$AB101+INDEX(装备数值!$I$13:$M$116,通天塔!$U101*8+6,CG$2)*$AC101+INDEX(装备数值!$I$13:$M$116,通天塔!$V101*8+7,CG$2)*$AD101+INDEX(装备数值!$I$13:$M$116,通天塔!$W101*8+8,CG$2)*$AE101</f>
        <v>580800</v>
      </c>
      <c r="CH101" s="14">
        <f>INDEX(装备数值!$I$13:$M$116,通天塔!$P101*8+1,CH$2)*$X101+INDEX(装备数值!$I$13:$M$116,通天塔!$Q101*8+2,CH$2)*$Y101+INDEX(装备数值!$I$13:$M$116,通天塔!$S101*8+3,CH$2)*$Z101+INDEX(装备数值!$I$13:$M$116,通天塔!$R101*8+4,CH$2)*$AA101+INDEX(装备数值!$I$13:$M$116,通天塔!$T101*8+5,CH$2)*$AB101+INDEX(装备数值!$I$13:$M$116,通天塔!$U101*8+6,CH$2)*$AC101+INDEX(装备数值!$I$13:$M$116,通天塔!$V101*8+7,CH$2)*$AD101+INDEX(装备数值!$I$13:$M$116,通天塔!$W101*8+8,CH$2)*$AE101</f>
        <v>38720</v>
      </c>
      <c r="CI101" s="14">
        <f>INDEX(装备数值!$I$13:$M$116,通天塔!$P101*8+1,CI$2)*$X101+INDEX(装备数值!$I$13:$M$116,通天塔!$Q101*8+2,CI$2)*$Y101+INDEX(装备数值!$I$13:$M$116,通天塔!$S101*8+3,CI$2)*$Z101+INDEX(装备数值!$I$13:$M$116,通天塔!$R101*8+4,CI$2)*$AA101+INDEX(装备数值!$I$13:$M$116,通天塔!$T101*8+5,CI$2)*$AB101+INDEX(装备数值!$I$13:$M$116,通天塔!$U101*8+6,CI$2)*$AC101+INDEX(装备数值!$I$13:$M$116,通天塔!$V101*8+7,CI$2)*$AD101+INDEX(装备数值!$I$13:$M$116,通天塔!$W101*8+8,CI$2)*$AE101</f>
        <v>774400</v>
      </c>
      <c r="CJ101" s="14">
        <f>INDEX(装备数值!$I$13:$M$116,通天塔!$P101*8+1,CJ$2)*$X101+INDEX(装备数值!$I$13:$M$116,通天塔!$Q101*8+2,CJ$2)*$Y101+INDEX(装备数值!$I$13:$M$116,通天塔!$S101*8+3,CJ$2)*$Z101+INDEX(装备数值!$I$13:$M$116,通天塔!$R101*8+4,CJ$2)*$AA101+INDEX(装备数值!$I$13:$M$116,通天塔!$T101*8+5,CJ$2)*$AB101+INDEX(装备数值!$I$13:$M$116,通天塔!$U101*8+6,CJ$2)*$AC101+INDEX(装备数值!$I$13:$M$116,通天塔!$V101*8+7,CJ$2)*$AD101+INDEX(装备数值!$I$13:$M$116,通天塔!$W101*8+8,CJ$2)*$AE101</f>
        <v>15136</v>
      </c>
      <c r="CM101" s="14">
        <f>INDEX(装备数值!$X$13:$AH$116,$P101*8+1,CM$2)*$AF101+INDEX(装备数值!$X$13:$AH$116,$Q101*8+2,CM$2)*$AG101+INDEX(装备数值!$X$13:$AH$116,$S101*8+3,CM$2)*$AH101+INDEX(装备数值!$X$13:$AH$116,$R101*8+4,CM$2)*$AI101+INDEX(装备数值!$X$13:$AH$116,$T101*8+5,CM$2)*$AJ101+INDEX(装备数值!$X$13:$AH$116,$U101*8+6,CM$2)*$AK101+INDEX(装备数值!$X$13:$AH$116,$V101*8+7,CM$2)*$AL101+INDEX(装备数值!$X$13:$AH$116,$W101*8+8,CM$2)*$AM101</f>
        <v>26400</v>
      </c>
      <c r="CN101" s="14">
        <f>INDEX(装备数值!$X$13:$AH$116,$P101*8+1,CN$2)*$AF101+INDEX(装备数值!$X$13:$AH$116,$Q101*8+2,CN$2)*$AG101+INDEX(装备数值!$X$13:$AH$116,$S101*8+3,CN$2)*$AH101+INDEX(装备数值!$X$13:$AH$116,$R101*8+4,CN$2)*$AI101+INDEX(装备数值!$X$13:$AH$116,$T101*8+5,CN$2)*$AJ101+INDEX(装备数值!$X$13:$AH$116,$U101*8+6,CN$2)*$AK101+INDEX(装备数值!$X$13:$AH$116,$V101*8+7,CN$2)*$AL101+INDEX(装备数值!$X$13:$AH$116,$W101*8+8,CN$2)*$AM101</f>
        <v>200250</v>
      </c>
      <c r="CO101" s="14">
        <f>INDEX(装备数值!$X$13:$AH$116,$P101*8+1,CO$2)*$AF101+INDEX(装备数值!$X$13:$AH$116,$Q101*8+2,CO$2)*$AG101+INDEX(装备数值!$X$13:$AH$116,$S101*8+3,CO$2)*$AH101+INDEX(装备数值!$X$13:$AH$116,$R101*8+4,CO$2)*$AI101+INDEX(装备数值!$X$13:$AH$116,$T101*8+5,CO$2)*$AJ101+INDEX(装备数值!$X$13:$AH$116,$U101*8+6,CO$2)*$AK101+INDEX(装备数值!$X$13:$AH$116,$V101*8+7,CO$2)*$AL101+INDEX(装备数值!$X$13:$AH$116,$W101*8+8,CO$2)*$AM101</f>
        <v>13500</v>
      </c>
      <c r="CP101" s="14">
        <f>INDEX(装备数值!$X$13:$AH$116,$P101*8+1,CP$2)*$AF101+INDEX(装备数值!$X$13:$AH$116,$Q101*8+2,CP$2)*$AG101+INDEX(装备数值!$X$13:$AH$116,$S101*8+3,CP$2)*$AH101+INDEX(装备数值!$X$13:$AH$116,$R101*8+4,CP$2)*$AI101+INDEX(装备数值!$X$13:$AH$116,$T101*8+5,CP$2)*$AJ101+INDEX(装备数值!$X$13:$AH$116,$U101*8+6,CP$2)*$AK101+INDEX(装备数值!$X$13:$AH$116,$V101*8+7,CP$2)*$AL101+INDEX(装备数值!$X$13:$AH$116,$W101*8+8,CP$2)*$AM101</f>
        <v>267000</v>
      </c>
      <c r="CQ101" s="14">
        <f>INDEX(装备数值!$X$13:$AH$116,$P101*8+1,CQ$2)*$AF101+INDEX(装备数值!$X$13:$AH$116,$Q101*8+2,CQ$2)*$AG101+INDEX(装备数值!$X$13:$AH$116,$S101*8+3,CQ$2)*$AH101+INDEX(装备数值!$X$13:$AH$116,$R101*8+4,CQ$2)*$AI101+INDEX(装备数值!$X$13:$AH$116,$T101*8+5,CQ$2)*$AJ101+INDEX(装备数值!$X$13:$AH$116,$U101*8+6,CQ$2)*$AK101+INDEX(装备数值!$X$13:$AH$116,$V101*8+7,CQ$2)*$AL101+INDEX(装备数值!$X$13:$AH$116,$W101*8+8,CQ$2)*$AM101</f>
        <v>5400</v>
      </c>
      <c r="CR101" s="14">
        <f>INDEX(装备数值!$X$13:$AH$116,$P101*8+1,CR$2)*$AF101+INDEX(装备数值!$X$13:$AH$116,$Q101*8+2,CR$2)*$AG101+INDEX(装备数值!$X$13:$AH$116,$S101*8+3,CR$2)*$AH101+INDEX(装备数值!$X$13:$AH$116,$R101*8+4,CR$2)*$AI101+INDEX(装备数值!$X$13:$AH$116,$T101*8+5,CR$2)*$AJ101+INDEX(装备数值!$X$13:$AH$116,$U101*8+6,CR$2)*$AK101+INDEX(装备数值!$X$13:$AH$116,$V101*8+7,CR$2)*$AL101+INDEX(装备数值!$X$13:$AH$116,$W101*8+8,CR$2)*$AM101</f>
        <v>20250</v>
      </c>
      <c r="CS101" s="14">
        <f>INDEX(装备数值!$X$13:$AH$116,$P101*8+1,CS$2)*$AF101+INDEX(装备数值!$X$13:$AH$116,$Q101*8+2,CS$2)*$AG101+INDEX(装备数值!$X$13:$AH$116,$S101*8+3,CS$2)*$AH101+INDEX(装备数值!$X$13:$AH$116,$R101*8+4,CS$2)*$AI101+INDEX(装备数值!$X$13:$AH$116,$T101*8+5,CS$2)*$AJ101+INDEX(装备数值!$X$13:$AH$116,$U101*8+6,CS$2)*$AK101+INDEX(装备数值!$X$13:$AH$116,$V101*8+7,CS$2)*$AL101+INDEX(装备数值!$X$13:$AH$116,$W101*8+8,CS$2)*$AM101</f>
        <v>20250</v>
      </c>
      <c r="CT101" s="14">
        <f>INDEX(装备数值!$X$13:$AH$116,$P101*8+1,CT$2)*$AF101+INDEX(装备数值!$X$13:$AH$116,$Q101*8+2,CT$2)*$AG101+INDEX(装备数值!$X$13:$AH$116,$S101*8+3,CT$2)*$AH101+INDEX(装备数值!$X$13:$AH$116,$R101*8+4,CT$2)*$AI101+INDEX(装备数值!$X$13:$AH$116,$T101*8+5,CT$2)*$AJ101+INDEX(装备数值!$X$13:$AH$116,$U101*8+6,CT$2)*$AK101+INDEX(装备数值!$X$13:$AH$116,$V101*8+7,CT$2)*$AL101+INDEX(装备数值!$X$13:$AH$116,$W101*8+8,CT$2)*$AM101</f>
        <v>20250</v>
      </c>
      <c r="CU101" s="14">
        <f>INDEX(装备数值!$X$13:$AH$116,$P101*8+1,CU$2)*$AF101+INDEX(装备数值!$X$13:$AH$116,$Q101*8+2,CU$2)*$AG101+INDEX(装备数值!$X$13:$AH$116,$S101*8+3,CU$2)*$AH101+INDEX(装备数值!$X$13:$AH$116,$R101*8+4,CU$2)*$AI101+INDEX(装备数值!$X$13:$AH$116,$T101*8+5,CU$2)*$AJ101+INDEX(装备数值!$X$13:$AH$116,$U101*8+6,CU$2)*$AK101+INDEX(装备数值!$X$13:$AH$116,$V101*8+7,CU$2)*$AL101+INDEX(装备数值!$X$13:$AH$116,$W101*8+8,CU$2)*$AM101</f>
        <v>20250</v>
      </c>
      <c r="CV101" s="14">
        <f>INDEX(装备数值!$X$13:$AH$116,$P101*8+1,CV$2)*$AF101+INDEX(装备数值!$X$13:$AH$116,$Q101*8+2,CV$2)*$AG101+INDEX(装备数值!$X$13:$AH$116,$S101*8+3,CV$2)*$AH101+INDEX(装备数值!$X$13:$AH$116,$R101*8+4,CV$2)*$AI101+INDEX(装备数值!$X$13:$AH$116,$T101*8+5,CV$2)*$AJ101+INDEX(装备数值!$X$13:$AH$116,$U101*8+6,CV$2)*$AK101+INDEX(装备数值!$X$13:$AH$116,$V101*8+7,CV$2)*$AL101+INDEX(装备数值!$X$13:$AH$116,$W101*8+8,CV$2)*$AM101</f>
        <v>44</v>
      </c>
      <c r="CW101" s="14">
        <f>INDEX(装备数值!$X$13:$AH$116,$P101*8+1,CW$2)*$AF101+INDEX(装备数值!$X$13:$AH$116,$Q101*8+2,CW$2)*$AG101+INDEX(装备数值!$X$13:$AH$116,$S101*8+3,CW$2)*$AH101+INDEX(装备数值!$X$13:$AH$116,$R101*8+4,CW$2)*$AI101+INDEX(装备数值!$X$13:$AH$116,$T101*8+5,CW$2)*$AJ101+INDEX(装备数值!$X$13:$AH$116,$U101*8+6,CW$2)*$AK101+INDEX(装备数值!$X$13:$AH$116,$V101*8+7,CW$2)*$AL101+INDEX(装备数值!$X$13:$AH$116,$W101*8+8,CW$2)*$AM101</f>
        <v>44</v>
      </c>
      <c r="CY101" s="14">
        <f>INDEX(装备数值!$AN$17:$AN$117,MATCH(MIN($X101:$AE101),装备数值!$AO$17:$AO$117,1))</f>
        <v>35</v>
      </c>
      <c r="CZ101" s="14">
        <f>IF(COUNTIF($P101:$W101,"&gt;"&amp;0)=8,INDEX(装备数值!AR$17:AR$117,$CY101+1),0)</f>
        <v>10430</v>
      </c>
      <c r="DA101" s="14">
        <f>IF(COUNTIF($P101:$W101,"&gt;"&amp;0)=8,INDEX(装备数值!AS$17:AS$117,$CY101+1),0)</f>
        <v>78750</v>
      </c>
      <c r="DB101" s="14">
        <f>IF(COUNTIF($P101:$W101,"&gt;"&amp;0)=8,INDEX(装备数值!AT$17:AT$117,$CY101+1),0)</f>
        <v>5180</v>
      </c>
      <c r="DC101" s="14">
        <f>IF(COUNTIF($P101:$W101,"&gt;"&amp;0)=8,INDEX(装备数值!AU$17:AU$117,$CY101+1),0)</f>
        <v>105000</v>
      </c>
      <c r="DD101" s="14">
        <f>IF(COUNTIF($P101:$W101,"&gt;"&amp;0)=8,INDEX(装备数值!AV$17:AV$117,$CY101+1),0)</f>
        <v>2100</v>
      </c>
      <c r="DF101" s="14">
        <f>INDEX(装备数值!$AY$17:$AY$77,MATCH(MIN($AF101:$AM101),装备数值!$AZ$17:$AZ$77,1))</f>
        <v>22</v>
      </c>
      <c r="DG101" s="26">
        <f>INDEX(装备数值!BA$17:BA$77,通天塔!DF101+1)</f>
        <v>0.28999999999999998</v>
      </c>
      <c r="DH101" s="26">
        <f>INDEX(装备数值!BA$17:BA$77,通天塔!DF101+1)</f>
        <v>0.28999999999999998</v>
      </c>
      <c r="DJ101" s="14">
        <f t="shared" si="134"/>
        <v>30</v>
      </c>
      <c r="DK101" s="14">
        <f>VLOOKUP(DJ101,军阶与晶片数值!$W$6:$X$27,2)</f>
        <v>7</v>
      </c>
      <c r="DL101" s="14">
        <f>INDEX(军阶与晶片数值!Y$6:Y$27,$DK101+1)</f>
        <v>600</v>
      </c>
      <c r="DM101" s="14">
        <f>INDEX(军阶与晶片数值!Z$6:Z$27,$DK101+1)</f>
        <v>600</v>
      </c>
      <c r="DN101" s="14">
        <f>INDEX(军阶与晶片数值!AA$6:AA$27,$DK101+1)</f>
        <v>600</v>
      </c>
      <c r="DO101" s="14">
        <f>INDEX(军阶与晶片数值!AB$6:AB$27,$DK101+1)</f>
        <v>600</v>
      </c>
      <c r="DP101" s="29">
        <f>INDEX(军阶与晶片数值!AC$6:AC$27,$DK101+1)</f>
        <v>40</v>
      </c>
      <c r="DQ101" s="29">
        <f>INDEX(军阶与晶片数值!AD$6:AD$27,$DK101+1)</f>
        <v>20</v>
      </c>
      <c r="DS101" s="26">
        <f>INDEX(军阶与晶片数值!I$6:I$16,AN101+1)</f>
        <v>0.15</v>
      </c>
      <c r="DT101" s="26">
        <f>INDEX(军阶与晶片数值!M$6:M$16,AO101+1)</f>
        <v>0.2</v>
      </c>
      <c r="DU101" s="26">
        <f>INDEX(军阶与晶片数值!J$6:J$16,AP101+1)</f>
        <v>0.2</v>
      </c>
      <c r="DV101" s="26">
        <f>INDEX(军阶与晶片数值!K$6:K$16,AQ101+1)</f>
        <v>0.4</v>
      </c>
      <c r="DW101" s="26">
        <f>INDEX(军阶与晶片数值!L$6:L$16,AR101+1)</f>
        <v>0.4</v>
      </c>
      <c r="DX101" s="28">
        <f>INDEX(军阶与晶片数值!N$6:N$16,AS101+1)</f>
        <v>0</v>
      </c>
      <c r="DY101" s="28">
        <f>INDEX(军阶与晶片数值!O$6:O$16,AT101+1)</f>
        <v>0</v>
      </c>
      <c r="DZ101" s="28">
        <f>INDEX(军阶与晶片数值!P$6:P$16,AU101+1)</f>
        <v>0</v>
      </c>
      <c r="EA101" s="28">
        <f>INDEX(军阶与晶片数值!Q$6:Q$16,AV101+1)</f>
        <v>0</v>
      </c>
      <c r="EB101" s="26">
        <f>INDEX(军阶与晶片数值!R$6:R$16,AW101+1)</f>
        <v>0.13</v>
      </c>
      <c r="EC101" s="26">
        <f>INDEX(军阶与晶片数值!S$6:S$16,AX101+1)</f>
        <v>0.13</v>
      </c>
      <c r="ED101" s="26">
        <f>INDEX(军阶与晶片数值!T$6:T$16,AY101+1)</f>
        <v>0</v>
      </c>
      <c r="EE101" s="26">
        <f>INDEX(军阶与晶片数值!U$6:U$16,AZ101+1)</f>
        <v>0</v>
      </c>
      <c r="EG101" s="26">
        <f>INDEX(军阶与晶片数值!$C$6:$C$36,通天塔!$BA101+1)</f>
        <v>0.8</v>
      </c>
      <c r="EH101" s="26">
        <f>INDEX(军阶与晶片数值!$C$6:$C$36,通天塔!$BA101+1)</f>
        <v>0.8</v>
      </c>
      <c r="EI101" s="26">
        <f>INDEX(军阶与晶片数值!$C$6:$C$36,通天塔!$BA101+1)</f>
        <v>0.8</v>
      </c>
      <c r="EJ101" s="26">
        <f>INDEX(军阶与晶片数值!$C$6:$C$36,通天塔!$BA101+1)</f>
        <v>0.8</v>
      </c>
      <c r="EK101" s="26">
        <f>INDEX(军阶与晶片数值!$C$6:$C$36,通天塔!$BA101+1)</f>
        <v>0.8</v>
      </c>
      <c r="EM101" s="14">
        <f>INDEX(战舰突破!$H$6:$H$18,通天塔!$J101+1)+INDEX(战舰突破!$H$23:$H$35,通天塔!$K101+1)+INDEX(战舰突破!$H$40:$H$52,通天塔!$L101+1)</f>
        <v>200</v>
      </c>
      <c r="EN101" s="14">
        <f>INDEX(战舰突破!$I$6:$I$18,通天塔!$J101+1)+INDEX(战舰突破!$I$23:$I$35,通天塔!$K101+1)+INDEX(战舰突破!$I$40:$I$52,通天塔!$L101+1)</f>
        <v>200</v>
      </c>
      <c r="EO101" s="14">
        <f>INDEX(战舰突破!$J$6:$J$18,通天塔!$J101+1)+INDEX(战舰突破!$J$23:$J$35,通天塔!$K101+1)+INDEX(战舰突破!$J$40:$J$52,通天塔!$L101+1)</f>
        <v>0</v>
      </c>
      <c r="EP101" s="14">
        <f>INDEX(战舰突破!$K$6:$K$18,通天塔!$J101+1)+INDEX(战舰突破!$K$23:$K$35,通天塔!$K101+1)+INDEX(战舰突破!$K$40:$K$52,通天塔!$L101+1)</f>
        <v>0</v>
      </c>
      <c r="EQ101" s="14">
        <f>INDEX(战舰突破!$L$6:$L$18,通天塔!$J101+1)+INDEX(战舰突破!$L$23:$L$35,通天塔!$K101+1)+INDEX(战舰突破!$L$40:$L$52,通天塔!$L101+1)</f>
        <v>200</v>
      </c>
      <c r="ER101" s="18">
        <f>INDEX(战舰突破!$N$6:$N$18,通天塔!$J101+1)+INDEX(战舰突破!$N$23:$N$35,通天塔!$K101+1)+INDEX(战舰突破!$N$40:$N$52,通天塔!$L101+1)</f>
        <v>0</v>
      </c>
      <c r="ES101" s="18">
        <f>INDEX(战舰突破!$O$6:$O$18,通天塔!$J101+1)+INDEX(战舰突破!$O$23:$O$35,通天塔!$K101+1)+INDEX(战舰突破!$O$40:$O$52,通天塔!$L101+1)</f>
        <v>0.6</v>
      </c>
      <c r="ET101" s="18">
        <f>INDEX(战舰突破!$P$6:$P$18,通天塔!$J101+1)+INDEX(战舰突破!$P$23:$P$35,通天塔!$K101+1)+INDEX(战舰突破!$P$40:$P$52,通天塔!$L101+1)</f>
        <v>0</v>
      </c>
      <c r="EU101" s="18">
        <f>INDEX(战舰突破!$Q$6:$Q$18,通天塔!$J101+1)+INDEX(战舰突破!$Q$23:$Q$35,通天塔!$K101+1)+INDEX(战舰突破!$Q$40:$Q$52,通天塔!$L101+1)</f>
        <v>0.3</v>
      </c>
      <c r="EV101" s="18">
        <f>INDEX(战舰突破!$R$6:$R$18,通天塔!$J101+1)+INDEX(战舰突破!$R$23:$R$35,通天塔!$K101+1)+INDEX(战舰突破!$R$40:$R$52,通天塔!$L101+1)</f>
        <v>0</v>
      </c>
      <c r="EW101" s="18">
        <f>INDEX(战舰突破!$M$6:$M$18,通天塔!$J101+1)+INDEX(战舰突破!$M$23:$M$35,通天塔!$K101+1)+INDEX(战舰突破!$M$40:$M$52,通天塔!$L101+1)</f>
        <v>0.2</v>
      </c>
      <c r="EX101" s="22">
        <f>INDEX(战舰突破!$W$6:$W$18,通天塔!$J101+1)+INDEX(战舰突破!$W$23:$W$35,通天塔!$K101+1)+INDEX(战舰突破!$W$40:$W$52,通天塔!$L101+1)</f>
        <v>0.5</v>
      </c>
      <c r="FA101" s="14">
        <f>INDEX(战舰突破!$S$6:$S$18,通天塔!$J101+1)</f>
        <v>0</v>
      </c>
      <c r="FB101" s="14">
        <f>INDEX(战舰突破!$T$6:$T$18,通天塔!$J101+1)</f>
        <v>0.5</v>
      </c>
      <c r="FC101" s="14">
        <f>INDEX(战舰突破!$U$6:$U$18,通天塔!$J101+1)</f>
        <v>0.1</v>
      </c>
      <c r="FD101" s="14">
        <f>INDEX(战舰突破!$V$6:$V$18,通天塔!$J101+1)</f>
        <v>1</v>
      </c>
      <c r="FE101" s="14">
        <f>INDEX(战舰突破!$X$6:$X$18,通天塔!$J101+1)</f>
        <v>8</v>
      </c>
      <c r="FG101" s="14">
        <f>INDEX(战舰突破!$S$23:$S$35,通天塔!$J101+1)</f>
        <v>0.6</v>
      </c>
      <c r="FH101" s="14">
        <f>INDEX(战舰突破!$T$23:$T$35,通天塔!$J101+1)</f>
        <v>0.25</v>
      </c>
      <c r="FI101" s="14">
        <f>INDEX(战舰突破!$U$23:$U$35,通天塔!$J101+1)</f>
        <v>0.1</v>
      </c>
      <c r="FJ101" s="14">
        <f>INDEX(战舰突破!$V$23:$V$35,通天塔!$J101+1)</f>
        <v>1</v>
      </c>
      <c r="FK101" s="14">
        <f>INDEX(战舰突破!$X$23:$X$35,通天塔!$J101+1)</f>
        <v>120</v>
      </c>
      <c r="FM101" s="14">
        <f>INDEX(战舰突破!$S$40:$S$52,通天塔!$J101+1)</f>
        <v>0.6</v>
      </c>
      <c r="FN101" s="14">
        <f>INDEX(战舰突破!$T$40:$T$52,通天塔!$J101+1)</f>
        <v>0.25</v>
      </c>
      <c r="FO101" s="14">
        <f>INDEX(战舰突破!$U$40:$U$52,通天塔!$J101+1)</f>
        <v>0.1</v>
      </c>
      <c r="FP101" s="14">
        <f>INDEX(战舰突破!$V$40:$V$52,通天塔!$J101+1)</f>
        <v>1</v>
      </c>
      <c r="FQ101" s="14">
        <f>INDEX(战舰突破!$X$40:$X$52,通天塔!$J101+1)</f>
        <v>200</v>
      </c>
      <c r="FT101" s="14">
        <f t="shared" si="135"/>
        <v>476193</v>
      </c>
      <c r="FU101" s="14">
        <f t="shared" si="136"/>
        <v>477033</v>
      </c>
      <c r="FV101" s="14">
        <f t="shared" si="137"/>
        <v>477934</v>
      </c>
      <c r="FW101" s="14">
        <f t="shared" si="138"/>
        <v>6109551</v>
      </c>
      <c r="FX101" s="14">
        <f t="shared" si="139"/>
        <v>249484</v>
      </c>
      <c r="FY101" s="14">
        <f t="shared" si="140"/>
        <v>7228075</v>
      </c>
      <c r="FZ101" s="14">
        <f t="shared" si="141"/>
        <v>169926</v>
      </c>
      <c r="GA101" s="28">
        <f t="shared" si="142"/>
        <v>20850</v>
      </c>
      <c r="GB101" s="28">
        <f t="shared" si="143"/>
        <v>20850</v>
      </c>
      <c r="GC101" s="28">
        <f t="shared" si="144"/>
        <v>20850</v>
      </c>
      <c r="GD101" s="28">
        <f t="shared" si="145"/>
        <v>20850</v>
      </c>
      <c r="GE101" s="28">
        <f t="shared" si="146"/>
        <v>1.4577</v>
      </c>
      <c r="GF101" s="28">
        <f t="shared" si="147"/>
        <v>1.4577</v>
      </c>
      <c r="GG101" s="28">
        <f t="shared" si="148"/>
        <v>0</v>
      </c>
      <c r="GH101" s="28">
        <f t="shared" si="149"/>
        <v>35.15</v>
      </c>
      <c r="GI101" s="14">
        <f t="shared" si="150"/>
        <v>1</v>
      </c>
      <c r="GJ101" s="14">
        <f t="shared" si="151"/>
        <v>1.6</v>
      </c>
      <c r="GK101" s="14">
        <f t="shared" si="152"/>
        <v>1.6</v>
      </c>
      <c r="GL101" s="18">
        <f t="shared" si="153"/>
        <v>1.7</v>
      </c>
      <c r="GM101" s="18">
        <f t="shared" si="154"/>
        <v>1.45</v>
      </c>
      <c r="GN101" s="18">
        <f t="shared" si="155"/>
        <v>1.45</v>
      </c>
      <c r="GO101" s="29">
        <f t="shared" si="156"/>
        <v>21000</v>
      </c>
      <c r="GP101" s="29">
        <f t="shared" si="156"/>
        <v>21300</v>
      </c>
      <c r="GQ101" s="29">
        <f t="shared" si="156"/>
        <v>21300</v>
      </c>
      <c r="GR101" s="26">
        <f t="shared" si="157"/>
        <v>0.1</v>
      </c>
      <c r="GS101" s="26">
        <f t="shared" si="158"/>
        <v>0.1</v>
      </c>
      <c r="GT101" s="26">
        <f t="shared" si="159"/>
        <v>0.1</v>
      </c>
      <c r="GU101" s="14">
        <f t="shared" si="160"/>
        <v>3</v>
      </c>
      <c r="GV101" s="14">
        <f t="shared" si="161"/>
        <v>3</v>
      </c>
      <c r="GW101" s="14">
        <f t="shared" si="162"/>
        <v>3</v>
      </c>
      <c r="GX101" s="14">
        <f t="shared" si="163"/>
        <v>8</v>
      </c>
      <c r="GY101" s="14">
        <f t="shared" si="164"/>
        <v>120</v>
      </c>
      <c r="GZ101" s="14">
        <f t="shared" si="165"/>
        <v>200</v>
      </c>
      <c r="HA101">
        <v>97</v>
      </c>
      <c r="HB101" s="14">
        <f t="shared" si="166"/>
        <v>69330909</v>
      </c>
      <c r="HD101" s="14">
        <f t="shared" si="167"/>
        <v>498968</v>
      </c>
      <c r="HE101" s="14">
        <f t="shared" si="168"/>
        <v>238066</v>
      </c>
      <c r="HF101" s="29">
        <f t="shared" si="169"/>
        <v>20016</v>
      </c>
      <c r="HG101" s="29">
        <f t="shared" si="170"/>
        <v>14236</v>
      </c>
      <c r="HH101" s="29">
        <f t="shared" si="171"/>
        <v>15375</v>
      </c>
      <c r="HI101" s="29">
        <f t="shared" si="172"/>
        <v>14350</v>
      </c>
      <c r="HJ101" s="14">
        <f t="shared" si="173"/>
        <v>1.4577</v>
      </c>
      <c r="HK101" s="14">
        <f t="shared" si="174"/>
        <v>1.4577</v>
      </c>
      <c r="HL101" s="14">
        <f t="shared" si="175"/>
        <v>143116</v>
      </c>
      <c r="HM101" s="14">
        <f t="shared" si="176"/>
        <v>225066</v>
      </c>
      <c r="HN101" s="26">
        <f t="shared" si="177"/>
        <v>0.39790390956194055</v>
      </c>
      <c r="HO101" s="26">
        <f t="shared" si="178"/>
        <v>0.66289062499999996</v>
      </c>
      <c r="HP101" s="29">
        <f t="shared" si="179"/>
        <v>51939</v>
      </c>
      <c r="HQ101" s="29">
        <f t="shared" si="180"/>
        <v>213482</v>
      </c>
      <c r="HR101" s="29">
        <f t="shared" si="181"/>
        <v>285662</v>
      </c>
      <c r="HS101" s="26">
        <f t="shared" si="182"/>
        <v>0.47285084724722237</v>
      </c>
      <c r="HT101" s="26">
        <f t="shared" si="183"/>
        <v>0.48448885854385193</v>
      </c>
      <c r="HU101" s="26">
        <f t="shared" si="184"/>
        <v>0.48448885854385193</v>
      </c>
      <c r="HV101" s="26">
        <f t="shared" si="185"/>
        <v>7.285084724722235E-2</v>
      </c>
      <c r="HW101" s="29">
        <f t="shared" ref="HW101:HW132" si="207">GI101*((HS101-$HV101)*GU101+(1-(HS101-$HV101)))</f>
        <v>1.8000000000000003</v>
      </c>
      <c r="HX101" s="29">
        <f t="shared" ref="HX101:HX132" si="208">GJ101*((HT101-$HV101)*GV101+(1-(HT101-$HV101)))</f>
        <v>2.9172416361492148</v>
      </c>
      <c r="HY101" s="29">
        <f t="shared" ref="HY101:HY132" si="209">GK101*((HU101-$HV101)*GW101+(1-(HU101-$HV101)))</f>
        <v>2.9172416361492148</v>
      </c>
      <c r="HZ101" s="29">
        <f t="shared" ref="HZ101:HZ132" si="210">GI101*((HS101-$HV101)*GU101+(1-(HS101-$HV101)))/HP$1*HP101</f>
        <v>467451</v>
      </c>
      <c r="IA101" s="29">
        <f t="shared" ref="IA101:IA132" si="211">GJ101*((HT101-$HV101)*GV101+(1-(HT101-$HV101)))/HQ$1*HQ101</f>
        <v>415185.7193122711</v>
      </c>
      <c r="IB101" s="29">
        <f t="shared" ref="IB101:IB132" si="212">GK101*((HU101-$HV101)*GW101+(1-(HU101-$HV101)))/HR$1*HR101</f>
        <v>416672.54013282852</v>
      </c>
      <c r="IC101" s="29">
        <f t="shared" ref="IC101:IC132" si="213">ROUND((MAX(FT101*0.5,(FT101-0.6*HE101)) * ((FT101-0.6*HE101)/FT101)+GX101)*GL101,0)*7+200</f>
        <v>2777282</v>
      </c>
      <c r="ID101" s="14">
        <f t="shared" si="186"/>
        <v>1299309.26</v>
      </c>
      <c r="IH101" s="14">
        <v>1</v>
      </c>
      <c r="II101" s="14">
        <v>1</v>
      </c>
      <c r="IJ101" s="14">
        <v>480</v>
      </c>
      <c r="IK101" s="14">
        <v>80</v>
      </c>
      <c r="IL101" s="14">
        <v>60</v>
      </c>
      <c r="IM101" s="23">
        <f t="shared" si="187"/>
        <v>247298560</v>
      </c>
      <c r="IN101" s="23">
        <f t="shared" si="201"/>
        <v>1</v>
      </c>
      <c r="IO101" s="23">
        <f t="shared" si="202"/>
        <v>247298.56</v>
      </c>
      <c r="IP101" s="23">
        <f t="shared" si="203"/>
        <v>300717599</v>
      </c>
      <c r="IQ101" s="23">
        <f t="shared" si="188"/>
        <v>1</v>
      </c>
      <c r="IR101" s="23">
        <f t="shared" si="189"/>
        <v>300717.59999999998</v>
      </c>
      <c r="IS101" s="14">
        <v>1</v>
      </c>
      <c r="IT101" s="14">
        <v>1</v>
      </c>
      <c r="IU101" s="14">
        <v>240</v>
      </c>
      <c r="IV101" s="14">
        <v>40</v>
      </c>
      <c r="IW101" s="14">
        <v>30</v>
      </c>
      <c r="IX101" s="23">
        <f>INT(($HP101*$GI101*IU101*$HW101+$HQ101*$GJ101*$HX101*IV101+$HR101*$GK101*$HY101*IW101)+$IC101*IS101+($HQ101*$GJ101*$HX101*IT101*5*6/1.5+$HR101*$GK101*$HY101*IT101*5*6/2))</f>
        <v>145002519</v>
      </c>
      <c r="IY101" s="23">
        <f t="shared" si="190"/>
        <v>1</v>
      </c>
      <c r="IZ101" s="23">
        <f t="shared" si="191"/>
        <v>145002.51999999999</v>
      </c>
      <c r="JA101" s="23"/>
      <c r="JB101" s="23"/>
      <c r="JC101" s="23"/>
      <c r="JG101">
        <f t="shared" si="131"/>
        <v>1.8532661204812584</v>
      </c>
      <c r="JH101">
        <f t="shared" ref="JH101:JH104" si="214">HJ101*JG101</f>
        <v>2.7015060238255302</v>
      </c>
      <c r="JJ101" s="14">
        <v>10</v>
      </c>
      <c r="JK101" s="14">
        <v>2</v>
      </c>
      <c r="JL101" s="14">
        <v>1.5</v>
      </c>
      <c r="JM101" s="23">
        <f t="shared" si="205"/>
        <v>4927821</v>
      </c>
      <c r="JN101" s="23">
        <f t="shared" si="192"/>
        <v>1</v>
      </c>
      <c r="JO101" s="23">
        <f t="shared" si="193"/>
        <v>4927.82</v>
      </c>
      <c r="JP101" s="14">
        <v>30</v>
      </c>
      <c r="JQ101" s="14">
        <v>6</v>
      </c>
      <c r="JR101" s="14">
        <v>4</v>
      </c>
      <c r="JS101" s="23">
        <f t="shared" si="206"/>
        <v>14116788</v>
      </c>
      <c r="JT101" s="23">
        <f t="shared" si="194"/>
        <v>1</v>
      </c>
      <c r="JU101" s="23">
        <f t="shared" si="195"/>
        <v>14116.79</v>
      </c>
      <c r="JW101" s="23">
        <f t="shared" si="196"/>
        <v>18822384</v>
      </c>
      <c r="JX101" s="23">
        <f t="shared" si="197"/>
        <v>1</v>
      </c>
      <c r="JY101" s="23">
        <f t="shared" si="198"/>
        <v>18822.38</v>
      </c>
      <c r="JZ101" s="23">
        <f t="shared" si="204"/>
        <v>7391732</v>
      </c>
      <c r="KA101" s="23">
        <f t="shared" si="199"/>
        <v>1</v>
      </c>
      <c r="KB101" s="23">
        <f t="shared" si="200"/>
        <v>7391.73</v>
      </c>
    </row>
    <row r="102" spans="3:288" ht="16.5" x14ac:dyDescent="0.2">
      <c r="C102" s="14">
        <f t="shared" si="133"/>
        <v>36</v>
      </c>
      <c r="D102" s="14">
        <v>98</v>
      </c>
      <c r="E102" s="14" t="s">
        <v>770</v>
      </c>
      <c r="F102" s="14">
        <v>355</v>
      </c>
      <c r="G102" s="14">
        <v>355</v>
      </c>
      <c r="H102" s="14">
        <v>355</v>
      </c>
      <c r="I102" s="14">
        <v>355</v>
      </c>
      <c r="J102" s="14">
        <v>7</v>
      </c>
      <c r="K102" s="14">
        <v>7</v>
      </c>
      <c r="L102" s="14">
        <v>7</v>
      </c>
      <c r="M102" s="14">
        <v>4</v>
      </c>
      <c r="N102" s="14">
        <v>4</v>
      </c>
      <c r="O102" s="14">
        <v>4</v>
      </c>
      <c r="P102" s="14">
        <v>7</v>
      </c>
      <c r="Q102" s="14">
        <v>7</v>
      </c>
      <c r="R102" s="14">
        <v>7</v>
      </c>
      <c r="S102" s="14">
        <v>7</v>
      </c>
      <c r="T102" s="14">
        <v>7</v>
      </c>
      <c r="U102" s="14">
        <v>7</v>
      </c>
      <c r="V102" s="14">
        <v>7</v>
      </c>
      <c r="W102" s="14">
        <v>7</v>
      </c>
      <c r="X102" s="14">
        <v>355</v>
      </c>
      <c r="Y102" s="14">
        <v>355</v>
      </c>
      <c r="Z102" s="14">
        <v>355</v>
      </c>
      <c r="AA102" s="14">
        <v>355</v>
      </c>
      <c r="AB102" s="14">
        <v>355</v>
      </c>
      <c r="AC102" s="14">
        <v>355</v>
      </c>
      <c r="AD102" s="14">
        <v>355</v>
      </c>
      <c r="AE102" s="14">
        <v>355</v>
      </c>
      <c r="AF102" s="14">
        <v>45</v>
      </c>
      <c r="AG102" s="14">
        <v>45</v>
      </c>
      <c r="AH102" s="14">
        <v>45</v>
      </c>
      <c r="AI102" s="14">
        <v>45</v>
      </c>
      <c r="AJ102" s="14">
        <v>45</v>
      </c>
      <c r="AK102" s="14">
        <v>45</v>
      </c>
      <c r="AL102" s="14">
        <v>45</v>
      </c>
      <c r="AM102" s="14">
        <v>45</v>
      </c>
      <c r="AN102" s="14">
        <v>4</v>
      </c>
      <c r="AO102" s="14">
        <v>5</v>
      </c>
      <c r="AP102" s="14">
        <v>5</v>
      </c>
      <c r="AQ102" s="14">
        <v>5</v>
      </c>
      <c r="AR102" s="14">
        <v>5</v>
      </c>
      <c r="AS102" s="14">
        <v>0</v>
      </c>
      <c r="AT102" s="14">
        <v>0</v>
      </c>
      <c r="AU102" s="14">
        <v>0</v>
      </c>
      <c r="AV102" s="14">
        <v>0</v>
      </c>
      <c r="AW102" s="14">
        <v>3</v>
      </c>
      <c r="AX102" s="14">
        <v>3</v>
      </c>
      <c r="AY102" s="14">
        <v>0</v>
      </c>
      <c r="AZ102" s="14">
        <v>0</v>
      </c>
      <c r="BA102" s="14">
        <v>16</v>
      </c>
      <c r="BF102" s="14">
        <f>ROUND((INDEX(新战舰养成!S$6:S$18,通天塔!$J102+1)+INDEX(新战舰养成!D$6:D$18,通天塔!$J102+1)*(通天塔!$G102-1))*INDEX(战舰突破!$D$6:$D$18,通天塔!$M102+1),0)</f>
        <v>82836</v>
      </c>
      <c r="BG102" s="14">
        <f>ROUND((INDEX(新战舰养成!T$6:T$18,通天塔!$J102+1)+INDEX(新战舰养成!E$6:E$18,通天塔!$J102+1)*(通天塔!$G102-1))*INDEX(战舰突破!$D$6:$D$18,通天塔!$M102+1),0)</f>
        <v>662598</v>
      </c>
      <c r="BH102" s="14">
        <f>ROUND((INDEX(新战舰养成!U$6:U$18,通天塔!$J102+1)+INDEX(新战舰养成!F$6:F$18,通天塔!$J102+1)*(通天塔!$G102-1))*INDEX(战舰突破!$D$6:$D$18,通天塔!$M102+1),0)</f>
        <v>41532</v>
      </c>
      <c r="BI102" s="14">
        <f>ROUND((INDEX(新战舰养成!V$6:V$18,通天塔!$J102+1)+INDEX(新战舰养成!G$6:G$18,通天塔!$J102+1)*(通天塔!$G102-1))*INDEX(战舰突破!$D$6:$D$18,通天塔!$M102+1),0)</f>
        <v>435</v>
      </c>
      <c r="BJ102" s="14">
        <f>ROUND((INDEX(新战舰养成!W$6:W$18,通天塔!$J102+1)+INDEX(新战舰养成!H$6:H$18,通天塔!$J102+1)*(通天塔!$G102-1))*INDEX(战舰突破!$D$6:$D$18,通天塔!$M102+1),0)</f>
        <v>6</v>
      </c>
      <c r="BL102" s="14">
        <f>IF($H102&gt;0,ROUND((INDEX(新战舰养成!X$6:X$18,通天塔!$K102+1)+INDEX(新战舰养成!I$6:I$18,通天塔!$K102+1)*(通天塔!$H102-1))*INDEX(战舰突破!$D$6:$D$18,通天塔!$N102+1),0),0)</f>
        <v>83242</v>
      </c>
      <c r="BM102" s="14">
        <f>IF($H102&gt;0,ROUND((INDEX(新战舰养成!Y$6:Y$18,通天塔!$K102+1)+INDEX(新战舰养成!J$6:J$18,通天塔!$K102+1)*(通天塔!$H102-1))*INDEX(战舰突破!$D$6:$D$18,通天塔!$N102+1),0),0)</f>
        <v>0</v>
      </c>
      <c r="BN102" s="14">
        <f>IF($H102&gt;0,ROUND((INDEX(新战舰养成!Z$6:Z$18,通天塔!$K102+1)+INDEX(新战舰养成!K$6:K$18,通天塔!$K102+1)*(通天塔!$H102-1))*INDEX(战舰突破!$D$6:$D$18,通天塔!$N102+1),0),0)</f>
        <v>0</v>
      </c>
      <c r="BO102" s="14">
        <f>IF($H102&gt;0,ROUND((INDEX(新战舰养成!AA$6:AA$18,通天塔!$K102+1)+INDEX(新战舰养成!L$6:L$18,通天塔!$K102+1)*(通天塔!$H102-1))*INDEX(战舰突破!$D$6:$D$18,通天塔!$N102+1),0),0)</f>
        <v>828356</v>
      </c>
      <c r="BP102" s="14">
        <f>IF($H102&gt;0,ROUND((INDEX(新战舰养成!AB$6:AB$18,通天塔!$K102+1)+INDEX(新战舰养成!M$6:M$18,通天塔!$K102+1)*(通天塔!$H102-1))*INDEX(战舰突破!$D$6:$D$18,通天塔!$N102+1),0),0)</f>
        <v>16460</v>
      </c>
      <c r="BR102" s="14">
        <f>IF($I102&gt;0,ROUND((INDEX(新战舰养成!AC$6:AC$18,通天塔!$L102+1)+INDEX(新战舰养成!I$6:I$18,通天塔!$L102+1)*(通天塔!$I102-1))*INDEX(战舰突破!$D$6:$D$18,通天塔!$O102+1),0),0)</f>
        <v>83677</v>
      </c>
      <c r="BS102" s="14">
        <f>IF($I102&gt;0,ROUND((INDEX(新战舰养成!AD$6:AD$18,通天塔!$L102+1)+INDEX(新战舰养成!J$6:J$18,通天塔!$L102+1)*(通天塔!$I102-1))*INDEX(战舰突破!$D$6:$D$18,通天塔!$O102+1),0),0)</f>
        <v>0</v>
      </c>
      <c r="BT102" s="14">
        <f>IF($I102&gt;0,ROUND((INDEX(新战舰养成!AE$6:AE$18,通天塔!$L102+1)+INDEX(新战舰养成!K$6:K$18,通天塔!$L102+1)*(通天塔!$I102-1))*INDEX(战舰突破!$D$6:$D$18,通天塔!$O102+1),0),0)</f>
        <v>0</v>
      </c>
      <c r="BU102" s="14">
        <f>IF($I102&gt;0,ROUND((INDEX(新战舰养成!AF$6:AF$18,通天塔!$L102+1)+INDEX(新战舰养成!L$6:L$18,通天塔!$L102+1)*(通天塔!$I102-1))*INDEX(战舰突破!$D$6:$D$18,通天塔!$O102+1),0),0)</f>
        <v>568313</v>
      </c>
      <c r="BV102" s="14">
        <f>IF($I102&gt;0,ROUND((INDEX(新战舰养成!AG$6:AG$18,通天塔!$L102+1)+INDEX(新战舰养成!M$6:M$18,通天塔!$L102+1)*(通天塔!$I102-1))*INDEX(战舰突破!$D$6:$D$18,通天塔!$O102+1),0),0)</f>
        <v>21983</v>
      </c>
      <c r="BY102" s="14">
        <f>(INDEX(装备数值!$C$13:$G$116,通天塔!$P102*8+1,BY$2)+INDEX(装备数值!$C$13:$G$116,通天塔!$Q102*8+2,BY$2)+INDEX(装备数值!$C$13:$G$116,通天塔!$S102*8+3,BY$2)+INDEX(装备数值!$C$13:$G$116,通天塔!$R102*8+4,BY$2)+INDEX(装备数值!$C$13:$G$116,通天塔!$T102*8+5,BY$2)+INDEX(装备数值!$C$13:$G$116,通天塔!$U102*8+6,BY$2)+INDEX(装备数值!$C$13:$G$116,通天塔!$V102*8+7,BY$2)+INDEX(装备数值!$C$13:$G$116,通天塔!$W102*8+8,BY$2))</f>
        <v>33000</v>
      </c>
      <c r="BZ102" s="14">
        <f>(INDEX(装备数值!$C$13:$G$116,通天塔!$P102*8+1,BZ$2)+INDEX(装备数值!$C$13:$G$116,通天塔!$Q102*8+2,BZ$2)+INDEX(装备数值!$C$13:$G$116,通天塔!$S102*8+3,BZ$2)+INDEX(装备数值!$C$13:$G$116,通天塔!$R102*8+4,BZ$2)+INDEX(装备数值!$C$13:$G$116,通天塔!$T102*8+5,BZ$2)+INDEX(装备数值!$C$13:$G$116,通天塔!$U102*8+6,BZ$2)+INDEX(装备数值!$C$13:$G$116,通天塔!$V102*8+7,BZ$2)+INDEX(装备数值!$C$13:$G$116,通天塔!$W102*8+8,BZ$2))</f>
        <v>247500</v>
      </c>
      <c r="CA102" s="14">
        <f>(INDEX(装备数值!$C$13:$G$116,通天塔!$P102*8+1,CA$2)+INDEX(装备数值!$C$13:$G$116,通天塔!$Q102*8+2,CA$2)+INDEX(装备数值!$C$13:$G$116,通天塔!$S102*8+3,CA$2)+INDEX(装备数值!$C$13:$G$116,通天塔!$R102*8+4,CA$2)+INDEX(装备数值!$C$13:$G$116,通天塔!$T102*8+5,CA$2)+INDEX(装备数值!$C$13:$G$116,通天塔!$U102*8+6,CA$2)+INDEX(装备数值!$C$13:$G$116,通天塔!$V102*8+7,CA$2)+INDEX(装备数值!$C$13:$G$116,通天塔!$W102*8+8,CA$2))</f>
        <v>16500</v>
      </c>
      <c r="CB102" s="14">
        <f>(INDEX(装备数值!$C$13:$G$116,通天塔!$P102*8+1,CB$2)+INDEX(装备数值!$C$13:$G$116,通天塔!$Q102*8+2,CB$2)+INDEX(装备数值!$C$13:$G$116,通天塔!$S102*8+3,CB$2)+INDEX(装备数值!$C$13:$G$116,通天塔!$R102*8+4,CB$2)+INDEX(装备数值!$C$13:$G$116,通天塔!$T102*8+5,CB$2)+INDEX(装备数值!$C$13:$G$116,通天塔!$U102*8+6,CB$2)+INDEX(装备数值!$C$13:$G$116,通天塔!$V102*8+7,CB$2)+INDEX(装备数值!$C$13:$G$116,通天塔!$W102*8+8,CB$2))</f>
        <v>330000</v>
      </c>
      <c r="CC102" s="14">
        <f>(INDEX(装备数值!$C$13:$G$116,通天塔!$P102*8+1,CC$2)+INDEX(装备数值!$C$13:$G$116,通天塔!$Q102*8+2,CC$2)+INDEX(装备数值!$C$13:$G$116,通天塔!$S102*8+3,CC$2)+INDEX(装备数值!$C$13:$G$116,通天塔!$R102*8+4,CC$2)+INDEX(装备数值!$C$13:$G$116,通天塔!$T102*8+5,CC$2)+INDEX(装备数值!$C$13:$G$116,通天塔!$U102*8+6,CC$2)+INDEX(装备数值!$C$13:$G$116,通天塔!$V102*8+7,CC$2)+INDEX(装备数值!$C$13:$G$116,通天塔!$W102*8+8,CC$2))</f>
        <v>6450</v>
      </c>
      <c r="CF102" s="14">
        <f>INDEX(装备数值!$I$13:$M$116,通天塔!$P102*8+1,CF$2)*$X102+INDEX(装备数值!$I$13:$M$116,通天塔!$Q102*8+2,CF$2)*$Y102+INDEX(装备数值!$I$13:$M$116,通天塔!$S102*8+3,CF$2)*$Z102+INDEX(装备数值!$I$13:$M$116,通天塔!$R102*8+4,CF$2)*$AA102+INDEX(装备数值!$I$13:$M$116,通天塔!$T102*8+5,CF$2)*$AB102+INDEX(装备数值!$I$13:$M$116,通天塔!$U102*8+6,CF$2)*$AC102+INDEX(装备数值!$I$13:$M$116,通天塔!$V102*8+7,CF$2)*$AD102+INDEX(装备数值!$I$13:$M$116,通天塔!$W102*8+8,CF$2)*$AE102</f>
        <v>78100</v>
      </c>
      <c r="CG102" s="14">
        <f>INDEX(装备数值!$I$13:$M$116,通天塔!$P102*8+1,CG$2)*$X102+INDEX(装备数值!$I$13:$M$116,通天塔!$Q102*8+2,CG$2)*$Y102+INDEX(装备数值!$I$13:$M$116,通天塔!$S102*8+3,CG$2)*$Z102+INDEX(装备数值!$I$13:$M$116,通天塔!$R102*8+4,CG$2)*$AA102+INDEX(装备数值!$I$13:$M$116,通天塔!$T102*8+5,CG$2)*$AB102+INDEX(装备数值!$I$13:$M$116,通天塔!$U102*8+6,CG$2)*$AC102+INDEX(装备数值!$I$13:$M$116,通天塔!$V102*8+7,CG$2)*$AD102+INDEX(装备数值!$I$13:$M$116,通天塔!$W102*8+8,CG$2)*$AE102</f>
        <v>585750</v>
      </c>
      <c r="CH102" s="14">
        <f>INDEX(装备数值!$I$13:$M$116,通天塔!$P102*8+1,CH$2)*$X102+INDEX(装备数值!$I$13:$M$116,通天塔!$Q102*8+2,CH$2)*$Y102+INDEX(装备数值!$I$13:$M$116,通天塔!$S102*8+3,CH$2)*$Z102+INDEX(装备数值!$I$13:$M$116,通天塔!$R102*8+4,CH$2)*$AA102+INDEX(装备数值!$I$13:$M$116,通天塔!$T102*8+5,CH$2)*$AB102+INDEX(装备数值!$I$13:$M$116,通天塔!$U102*8+6,CH$2)*$AC102+INDEX(装备数值!$I$13:$M$116,通天塔!$V102*8+7,CH$2)*$AD102+INDEX(装备数值!$I$13:$M$116,通天塔!$W102*8+8,CH$2)*$AE102</f>
        <v>39050</v>
      </c>
      <c r="CI102" s="14">
        <f>INDEX(装备数值!$I$13:$M$116,通天塔!$P102*8+1,CI$2)*$X102+INDEX(装备数值!$I$13:$M$116,通天塔!$Q102*8+2,CI$2)*$Y102+INDEX(装备数值!$I$13:$M$116,通天塔!$S102*8+3,CI$2)*$Z102+INDEX(装备数值!$I$13:$M$116,通天塔!$R102*8+4,CI$2)*$AA102+INDEX(装备数值!$I$13:$M$116,通天塔!$T102*8+5,CI$2)*$AB102+INDEX(装备数值!$I$13:$M$116,通天塔!$U102*8+6,CI$2)*$AC102+INDEX(装备数值!$I$13:$M$116,通天塔!$V102*8+7,CI$2)*$AD102+INDEX(装备数值!$I$13:$M$116,通天塔!$W102*8+8,CI$2)*$AE102</f>
        <v>781000</v>
      </c>
      <c r="CJ102" s="14">
        <f>INDEX(装备数值!$I$13:$M$116,通天塔!$P102*8+1,CJ$2)*$X102+INDEX(装备数值!$I$13:$M$116,通天塔!$Q102*8+2,CJ$2)*$Y102+INDEX(装备数值!$I$13:$M$116,通天塔!$S102*8+3,CJ$2)*$Z102+INDEX(装备数值!$I$13:$M$116,通天塔!$R102*8+4,CJ$2)*$AA102+INDEX(装备数值!$I$13:$M$116,通天塔!$T102*8+5,CJ$2)*$AB102+INDEX(装备数值!$I$13:$M$116,通天塔!$U102*8+6,CJ$2)*$AC102+INDEX(装备数值!$I$13:$M$116,通天塔!$V102*8+7,CJ$2)*$AD102+INDEX(装备数值!$I$13:$M$116,通天塔!$W102*8+8,CJ$2)*$AE102</f>
        <v>15265</v>
      </c>
      <c r="CM102" s="14">
        <f>INDEX(装备数值!$X$13:$AH$116,$P102*8+1,CM$2)*$AF102+INDEX(装备数值!$X$13:$AH$116,$Q102*8+2,CM$2)*$AG102+INDEX(装备数值!$X$13:$AH$116,$S102*8+3,CM$2)*$AH102+INDEX(装备数值!$X$13:$AH$116,$R102*8+4,CM$2)*$AI102+INDEX(装备数值!$X$13:$AH$116,$T102*8+5,CM$2)*$AJ102+INDEX(装备数值!$X$13:$AH$116,$U102*8+6,CM$2)*$AK102+INDEX(装备数值!$X$13:$AH$116,$V102*8+7,CM$2)*$AL102+INDEX(装备数值!$X$13:$AH$116,$W102*8+8,CM$2)*$AM102</f>
        <v>27000</v>
      </c>
      <c r="CN102" s="14">
        <f>INDEX(装备数值!$X$13:$AH$116,$P102*8+1,CN$2)*$AF102+INDEX(装备数值!$X$13:$AH$116,$Q102*8+2,CN$2)*$AG102+INDEX(装备数值!$X$13:$AH$116,$S102*8+3,CN$2)*$AH102+INDEX(装备数值!$X$13:$AH$116,$R102*8+4,CN$2)*$AI102+INDEX(装备数值!$X$13:$AH$116,$T102*8+5,CN$2)*$AJ102+INDEX(装备数值!$X$13:$AH$116,$U102*8+6,CN$2)*$AK102+INDEX(装备数值!$X$13:$AH$116,$V102*8+7,CN$2)*$AL102+INDEX(装备数值!$X$13:$AH$116,$W102*8+8,CN$2)*$AM102</f>
        <v>202500</v>
      </c>
      <c r="CO102" s="14">
        <f>INDEX(装备数值!$X$13:$AH$116,$P102*8+1,CO$2)*$AF102+INDEX(装备数值!$X$13:$AH$116,$Q102*8+2,CO$2)*$AG102+INDEX(装备数值!$X$13:$AH$116,$S102*8+3,CO$2)*$AH102+INDEX(装备数值!$X$13:$AH$116,$R102*8+4,CO$2)*$AI102+INDEX(装备数值!$X$13:$AH$116,$T102*8+5,CO$2)*$AJ102+INDEX(装备数值!$X$13:$AH$116,$U102*8+6,CO$2)*$AK102+INDEX(装备数值!$X$13:$AH$116,$V102*8+7,CO$2)*$AL102+INDEX(装备数值!$X$13:$AH$116,$W102*8+8,CO$2)*$AM102</f>
        <v>13500</v>
      </c>
      <c r="CP102" s="14">
        <f>INDEX(装备数值!$X$13:$AH$116,$P102*8+1,CP$2)*$AF102+INDEX(装备数值!$X$13:$AH$116,$Q102*8+2,CP$2)*$AG102+INDEX(装备数值!$X$13:$AH$116,$S102*8+3,CP$2)*$AH102+INDEX(装备数值!$X$13:$AH$116,$R102*8+4,CP$2)*$AI102+INDEX(装备数值!$X$13:$AH$116,$T102*8+5,CP$2)*$AJ102+INDEX(装备数值!$X$13:$AH$116,$U102*8+6,CP$2)*$AK102+INDEX(装备数值!$X$13:$AH$116,$V102*8+7,CP$2)*$AL102+INDEX(装备数值!$X$13:$AH$116,$W102*8+8,CP$2)*$AM102</f>
        <v>270000</v>
      </c>
      <c r="CQ102" s="14">
        <f>INDEX(装备数值!$X$13:$AH$116,$P102*8+1,CQ$2)*$AF102+INDEX(装备数值!$X$13:$AH$116,$Q102*8+2,CQ$2)*$AG102+INDEX(装备数值!$X$13:$AH$116,$S102*8+3,CQ$2)*$AH102+INDEX(装备数值!$X$13:$AH$116,$R102*8+4,CQ$2)*$AI102+INDEX(装备数值!$X$13:$AH$116,$T102*8+5,CQ$2)*$AJ102+INDEX(装备数值!$X$13:$AH$116,$U102*8+6,CQ$2)*$AK102+INDEX(装备数值!$X$13:$AH$116,$V102*8+7,CQ$2)*$AL102+INDEX(装备数值!$X$13:$AH$116,$W102*8+8,CQ$2)*$AM102</f>
        <v>5400</v>
      </c>
      <c r="CR102" s="14">
        <f>INDEX(装备数值!$X$13:$AH$116,$P102*8+1,CR$2)*$AF102+INDEX(装备数值!$X$13:$AH$116,$Q102*8+2,CR$2)*$AG102+INDEX(装备数值!$X$13:$AH$116,$S102*8+3,CR$2)*$AH102+INDEX(装备数值!$X$13:$AH$116,$R102*8+4,CR$2)*$AI102+INDEX(装备数值!$X$13:$AH$116,$T102*8+5,CR$2)*$AJ102+INDEX(装备数值!$X$13:$AH$116,$U102*8+6,CR$2)*$AK102+INDEX(装备数值!$X$13:$AH$116,$V102*8+7,CR$2)*$AL102+INDEX(装备数值!$X$13:$AH$116,$W102*8+8,CR$2)*$AM102</f>
        <v>20250</v>
      </c>
      <c r="CS102" s="14">
        <f>INDEX(装备数值!$X$13:$AH$116,$P102*8+1,CS$2)*$AF102+INDEX(装备数值!$X$13:$AH$116,$Q102*8+2,CS$2)*$AG102+INDEX(装备数值!$X$13:$AH$116,$S102*8+3,CS$2)*$AH102+INDEX(装备数值!$X$13:$AH$116,$R102*8+4,CS$2)*$AI102+INDEX(装备数值!$X$13:$AH$116,$T102*8+5,CS$2)*$AJ102+INDEX(装备数值!$X$13:$AH$116,$U102*8+6,CS$2)*$AK102+INDEX(装备数值!$X$13:$AH$116,$V102*8+7,CS$2)*$AL102+INDEX(装备数值!$X$13:$AH$116,$W102*8+8,CS$2)*$AM102</f>
        <v>20250</v>
      </c>
      <c r="CT102" s="14">
        <f>INDEX(装备数值!$X$13:$AH$116,$P102*8+1,CT$2)*$AF102+INDEX(装备数值!$X$13:$AH$116,$Q102*8+2,CT$2)*$AG102+INDEX(装备数值!$X$13:$AH$116,$S102*8+3,CT$2)*$AH102+INDEX(装备数值!$X$13:$AH$116,$R102*8+4,CT$2)*$AI102+INDEX(装备数值!$X$13:$AH$116,$T102*8+5,CT$2)*$AJ102+INDEX(装备数值!$X$13:$AH$116,$U102*8+6,CT$2)*$AK102+INDEX(装备数值!$X$13:$AH$116,$V102*8+7,CT$2)*$AL102+INDEX(装备数值!$X$13:$AH$116,$W102*8+8,CT$2)*$AM102</f>
        <v>20250</v>
      </c>
      <c r="CU102" s="14">
        <f>INDEX(装备数值!$X$13:$AH$116,$P102*8+1,CU$2)*$AF102+INDEX(装备数值!$X$13:$AH$116,$Q102*8+2,CU$2)*$AG102+INDEX(装备数值!$X$13:$AH$116,$S102*8+3,CU$2)*$AH102+INDEX(装备数值!$X$13:$AH$116,$R102*8+4,CU$2)*$AI102+INDEX(装备数值!$X$13:$AH$116,$T102*8+5,CU$2)*$AJ102+INDEX(装备数值!$X$13:$AH$116,$U102*8+6,CU$2)*$AK102+INDEX(装备数值!$X$13:$AH$116,$V102*8+7,CU$2)*$AL102+INDEX(装备数值!$X$13:$AH$116,$W102*8+8,CU$2)*$AM102</f>
        <v>20250</v>
      </c>
      <c r="CV102" s="14">
        <f>INDEX(装备数值!$X$13:$AH$116,$P102*8+1,CV$2)*$AF102+INDEX(装备数值!$X$13:$AH$116,$Q102*8+2,CV$2)*$AG102+INDEX(装备数值!$X$13:$AH$116,$S102*8+3,CV$2)*$AH102+INDEX(装备数值!$X$13:$AH$116,$R102*8+4,CV$2)*$AI102+INDEX(装备数值!$X$13:$AH$116,$T102*8+5,CV$2)*$AJ102+INDEX(装备数值!$X$13:$AH$116,$U102*8+6,CV$2)*$AK102+INDEX(装备数值!$X$13:$AH$116,$V102*8+7,CV$2)*$AL102+INDEX(装备数值!$X$13:$AH$116,$W102*8+8,CV$2)*$AM102</f>
        <v>45</v>
      </c>
      <c r="CW102" s="14">
        <f>INDEX(装备数值!$X$13:$AH$116,$P102*8+1,CW$2)*$AF102+INDEX(装备数值!$X$13:$AH$116,$Q102*8+2,CW$2)*$AG102+INDEX(装备数值!$X$13:$AH$116,$S102*8+3,CW$2)*$AH102+INDEX(装备数值!$X$13:$AH$116,$R102*8+4,CW$2)*$AI102+INDEX(装备数值!$X$13:$AH$116,$T102*8+5,CW$2)*$AJ102+INDEX(装备数值!$X$13:$AH$116,$U102*8+6,CW$2)*$AK102+INDEX(装备数值!$X$13:$AH$116,$V102*8+7,CW$2)*$AL102+INDEX(装备数值!$X$13:$AH$116,$W102*8+8,CW$2)*$AM102</f>
        <v>45</v>
      </c>
      <c r="CY102" s="14">
        <f>INDEX(装备数值!$AN$17:$AN$117,MATCH(MIN($X102:$AE102),装备数值!$AO$17:$AO$117,1))</f>
        <v>35</v>
      </c>
      <c r="CZ102" s="14">
        <f>IF(COUNTIF($P102:$W102,"&gt;"&amp;0)=8,INDEX(装备数值!AR$17:AR$117,$CY102+1),0)</f>
        <v>10430</v>
      </c>
      <c r="DA102" s="14">
        <f>IF(COUNTIF($P102:$W102,"&gt;"&amp;0)=8,INDEX(装备数值!AS$17:AS$117,$CY102+1),0)</f>
        <v>78750</v>
      </c>
      <c r="DB102" s="14">
        <f>IF(COUNTIF($P102:$W102,"&gt;"&amp;0)=8,INDEX(装备数值!AT$17:AT$117,$CY102+1),0)</f>
        <v>5180</v>
      </c>
      <c r="DC102" s="14">
        <f>IF(COUNTIF($P102:$W102,"&gt;"&amp;0)=8,INDEX(装备数值!AU$17:AU$117,$CY102+1),0)</f>
        <v>105000</v>
      </c>
      <c r="DD102" s="14">
        <f>IF(COUNTIF($P102:$W102,"&gt;"&amp;0)=8,INDEX(装备数值!AV$17:AV$117,$CY102+1),0)</f>
        <v>2100</v>
      </c>
      <c r="DF102" s="14">
        <f>INDEX(装备数值!$AY$17:$AY$77,MATCH(MIN($AF102:$AM102),装备数值!$AZ$17:$AZ$77,1))</f>
        <v>22</v>
      </c>
      <c r="DG102" s="26">
        <f>INDEX(装备数值!BA$17:BA$77,通天塔!DF102+1)</f>
        <v>0.28999999999999998</v>
      </c>
      <c r="DH102" s="26">
        <f>INDEX(装备数值!BA$17:BA$77,通天塔!DF102+1)</f>
        <v>0.28999999999999998</v>
      </c>
      <c r="DJ102" s="14">
        <f t="shared" si="134"/>
        <v>30</v>
      </c>
      <c r="DK102" s="14">
        <f>VLOOKUP(DJ102,军阶与晶片数值!$W$6:$X$27,2)</f>
        <v>7</v>
      </c>
      <c r="DL102" s="14">
        <f>INDEX(军阶与晶片数值!Y$6:Y$27,$DK102+1)</f>
        <v>600</v>
      </c>
      <c r="DM102" s="14">
        <f>INDEX(军阶与晶片数值!Z$6:Z$27,$DK102+1)</f>
        <v>600</v>
      </c>
      <c r="DN102" s="14">
        <f>INDEX(军阶与晶片数值!AA$6:AA$27,$DK102+1)</f>
        <v>600</v>
      </c>
      <c r="DO102" s="14">
        <f>INDEX(军阶与晶片数值!AB$6:AB$27,$DK102+1)</f>
        <v>600</v>
      </c>
      <c r="DP102" s="29">
        <f>INDEX(军阶与晶片数值!AC$6:AC$27,$DK102+1)</f>
        <v>40</v>
      </c>
      <c r="DQ102" s="29">
        <f>INDEX(军阶与晶片数值!AD$6:AD$27,$DK102+1)</f>
        <v>20</v>
      </c>
      <c r="DS102" s="26">
        <f>INDEX(军阶与晶片数值!I$6:I$16,AN102+1)</f>
        <v>0.15</v>
      </c>
      <c r="DT102" s="26">
        <f>INDEX(军阶与晶片数值!M$6:M$16,AO102+1)</f>
        <v>0.2</v>
      </c>
      <c r="DU102" s="26">
        <f>INDEX(军阶与晶片数值!J$6:J$16,AP102+1)</f>
        <v>0.2</v>
      </c>
      <c r="DV102" s="26">
        <f>INDEX(军阶与晶片数值!K$6:K$16,AQ102+1)</f>
        <v>0.4</v>
      </c>
      <c r="DW102" s="26">
        <f>INDEX(军阶与晶片数值!L$6:L$16,AR102+1)</f>
        <v>0.4</v>
      </c>
      <c r="DX102" s="28">
        <f>INDEX(军阶与晶片数值!N$6:N$16,AS102+1)</f>
        <v>0</v>
      </c>
      <c r="DY102" s="28">
        <f>INDEX(军阶与晶片数值!O$6:O$16,AT102+1)</f>
        <v>0</v>
      </c>
      <c r="DZ102" s="28">
        <f>INDEX(军阶与晶片数值!P$6:P$16,AU102+1)</f>
        <v>0</v>
      </c>
      <c r="EA102" s="28">
        <f>INDEX(军阶与晶片数值!Q$6:Q$16,AV102+1)</f>
        <v>0</v>
      </c>
      <c r="EB102" s="26">
        <f>INDEX(军阶与晶片数值!R$6:R$16,AW102+1)</f>
        <v>0.13</v>
      </c>
      <c r="EC102" s="26">
        <f>INDEX(军阶与晶片数值!S$6:S$16,AX102+1)</f>
        <v>0.13</v>
      </c>
      <c r="ED102" s="26">
        <f>INDEX(军阶与晶片数值!T$6:T$16,AY102+1)</f>
        <v>0</v>
      </c>
      <c r="EE102" s="26">
        <f>INDEX(军阶与晶片数值!U$6:U$16,AZ102+1)</f>
        <v>0</v>
      </c>
      <c r="EG102" s="26">
        <f>INDEX(军阶与晶片数值!$C$6:$C$36,通天塔!$BA102+1)</f>
        <v>0.8</v>
      </c>
      <c r="EH102" s="26">
        <f>INDEX(军阶与晶片数值!$C$6:$C$36,通天塔!$BA102+1)</f>
        <v>0.8</v>
      </c>
      <c r="EI102" s="26">
        <f>INDEX(军阶与晶片数值!$C$6:$C$36,通天塔!$BA102+1)</f>
        <v>0.8</v>
      </c>
      <c r="EJ102" s="26">
        <f>INDEX(军阶与晶片数值!$C$6:$C$36,通天塔!$BA102+1)</f>
        <v>0.8</v>
      </c>
      <c r="EK102" s="26">
        <f>INDEX(军阶与晶片数值!$C$6:$C$36,通天塔!$BA102+1)</f>
        <v>0.8</v>
      </c>
      <c r="EM102" s="14">
        <f>INDEX(战舰突破!$H$6:$H$18,通天塔!$J102+1)+INDEX(战舰突破!$H$23:$H$35,通天塔!$K102+1)+INDEX(战舰突破!$H$40:$H$52,通天塔!$L102+1)</f>
        <v>200</v>
      </c>
      <c r="EN102" s="14">
        <f>INDEX(战舰突破!$I$6:$I$18,通天塔!$J102+1)+INDEX(战舰突破!$I$23:$I$35,通天塔!$K102+1)+INDEX(战舰突破!$I$40:$I$52,通天塔!$L102+1)</f>
        <v>200</v>
      </c>
      <c r="EO102" s="14">
        <f>INDEX(战舰突破!$J$6:$J$18,通天塔!$J102+1)+INDEX(战舰突破!$J$23:$J$35,通天塔!$K102+1)+INDEX(战舰突破!$J$40:$J$52,通天塔!$L102+1)</f>
        <v>0</v>
      </c>
      <c r="EP102" s="14">
        <f>INDEX(战舰突破!$K$6:$K$18,通天塔!$J102+1)+INDEX(战舰突破!$K$23:$K$35,通天塔!$K102+1)+INDEX(战舰突破!$K$40:$K$52,通天塔!$L102+1)</f>
        <v>0</v>
      </c>
      <c r="EQ102" s="14">
        <f>INDEX(战舰突破!$L$6:$L$18,通天塔!$J102+1)+INDEX(战舰突破!$L$23:$L$35,通天塔!$K102+1)+INDEX(战舰突破!$L$40:$L$52,通天塔!$L102+1)</f>
        <v>200</v>
      </c>
      <c r="ER102" s="18">
        <f>INDEX(战舰突破!$N$6:$N$18,通天塔!$J102+1)+INDEX(战舰突破!$N$23:$N$35,通天塔!$K102+1)+INDEX(战舰突破!$N$40:$N$52,通天塔!$L102+1)</f>
        <v>0</v>
      </c>
      <c r="ES102" s="18">
        <f>INDEX(战舰突破!$O$6:$O$18,通天塔!$J102+1)+INDEX(战舰突破!$O$23:$O$35,通天塔!$K102+1)+INDEX(战舰突破!$O$40:$O$52,通天塔!$L102+1)</f>
        <v>0.6</v>
      </c>
      <c r="ET102" s="18">
        <f>INDEX(战舰突破!$P$6:$P$18,通天塔!$J102+1)+INDEX(战舰突破!$P$23:$P$35,通天塔!$K102+1)+INDEX(战舰突破!$P$40:$P$52,通天塔!$L102+1)</f>
        <v>0</v>
      </c>
      <c r="EU102" s="18">
        <f>INDEX(战舰突破!$Q$6:$Q$18,通天塔!$J102+1)+INDEX(战舰突破!$Q$23:$Q$35,通天塔!$K102+1)+INDEX(战舰突破!$Q$40:$Q$52,通天塔!$L102+1)</f>
        <v>0.3</v>
      </c>
      <c r="EV102" s="18">
        <f>INDEX(战舰突破!$R$6:$R$18,通天塔!$J102+1)+INDEX(战舰突破!$R$23:$R$35,通天塔!$K102+1)+INDEX(战舰突破!$R$40:$R$52,通天塔!$L102+1)</f>
        <v>0</v>
      </c>
      <c r="EW102" s="18">
        <f>INDEX(战舰突破!$M$6:$M$18,通天塔!$J102+1)+INDEX(战舰突破!$M$23:$M$35,通天塔!$K102+1)+INDEX(战舰突破!$M$40:$M$52,通天塔!$L102+1)</f>
        <v>0.2</v>
      </c>
      <c r="EX102" s="22">
        <f>INDEX(战舰突破!$W$6:$W$18,通天塔!$J102+1)+INDEX(战舰突破!$W$23:$W$35,通天塔!$K102+1)+INDEX(战舰突破!$W$40:$W$52,通天塔!$L102+1)</f>
        <v>0.5</v>
      </c>
      <c r="FA102" s="14">
        <f>INDEX(战舰突破!$S$6:$S$18,通天塔!$J102+1)</f>
        <v>0</v>
      </c>
      <c r="FB102" s="14">
        <f>INDEX(战舰突破!$T$6:$T$18,通天塔!$J102+1)</f>
        <v>0.5</v>
      </c>
      <c r="FC102" s="14">
        <f>INDEX(战舰突破!$U$6:$U$18,通天塔!$J102+1)</f>
        <v>0.1</v>
      </c>
      <c r="FD102" s="14">
        <f>INDEX(战舰突破!$V$6:$V$18,通天塔!$J102+1)</f>
        <v>1</v>
      </c>
      <c r="FE102" s="14">
        <f>INDEX(战舰突破!$X$6:$X$18,通天塔!$J102+1)</f>
        <v>8</v>
      </c>
      <c r="FG102" s="14">
        <f>INDEX(战舰突破!$S$23:$S$35,通天塔!$J102+1)</f>
        <v>0.6</v>
      </c>
      <c r="FH102" s="14">
        <f>INDEX(战舰突破!$T$23:$T$35,通天塔!$J102+1)</f>
        <v>0.25</v>
      </c>
      <c r="FI102" s="14">
        <f>INDEX(战舰突破!$U$23:$U$35,通天塔!$J102+1)</f>
        <v>0.1</v>
      </c>
      <c r="FJ102" s="14">
        <f>INDEX(战舰突破!$V$23:$V$35,通天塔!$J102+1)</f>
        <v>1</v>
      </c>
      <c r="FK102" s="14">
        <f>INDEX(战舰突破!$X$23:$X$35,通天塔!$J102+1)</f>
        <v>120</v>
      </c>
      <c r="FM102" s="14">
        <f>INDEX(战舰突破!$S$40:$S$52,通天塔!$J102+1)</f>
        <v>0.6</v>
      </c>
      <c r="FN102" s="14">
        <f>INDEX(战舰突破!$T$40:$T$52,通天塔!$J102+1)</f>
        <v>0.25</v>
      </c>
      <c r="FO102" s="14">
        <f>INDEX(战舰突破!$U$40:$U$52,通天塔!$J102+1)</f>
        <v>0.1</v>
      </c>
      <c r="FP102" s="14">
        <f>INDEX(战舰突破!$V$40:$V$52,通天塔!$J102+1)</f>
        <v>1</v>
      </c>
      <c r="FQ102" s="14">
        <f>INDEX(战舰突破!$X$40:$X$52,通天塔!$J102+1)</f>
        <v>200</v>
      </c>
      <c r="FT102" s="14">
        <f t="shared" si="135"/>
        <v>479341</v>
      </c>
      <c r="FU102" s="14">
        <f t="shared" si="136"/>
        <v>480182</v>
      </c>
      <c r="FV102" s="14">
        <f t="shared" si="137"/>
        <v>481082</v>
      </c>
      <c r="FW102" s="14">
        <f t="shared" si="138"/>
        <v>6141650</v>
      </c>
      <c r="FX102" s="14">
        <f t="shared" si="139"/>
        <v>250477</v>
      </c>
      <c r="FY102" s="14">
        <f t="shared" si="140"/>
        <v>7265422</v>
      </c>
      <c r="FZ102" s="14">
        <f t="shared" si="141"/>
        <v>170513</v>
      </c>
      <c r="GA102" s="28">
        <f t="shared" si="142"/>
        <v>20850</v>
      </c>
      <c r="GB102" s="28">
        <f t="shared" si="143"/>
        <v>20850</v>
      </c>
      <c r="GC102" s="28">
        <f t="shared" si="144"/>
        <v>20850</v>
      </c>
      <c r="GD102" s="28">
        <f t="shared" si="145"/>
        <v>20850</v>
      </c>
      <c r="GE102" s="28">
        <f t="shared" si="146"/>
        <v>1.4577</v>
      </c>
      <c r="GF102" s="28">
        <f t="shared" si="147"/>
        <v>1.4577</v>
      </c>
      <c r="GG102" s="28">
        <f t="shared" si="148"/>
        <v>0</v>
      </c>
      <c r="GH102" s="28">
        <f t="shared" si="149"/>
        <v>35.15</v>
      </c>
      <c r="GI102" s="14">
        <f t="shared" si="150"/>
        <v>1</v>
      </c>
      <c r="GJ102" s="14">
        <f t="shared" si="151"/>
        <v>1.6</v>
      </c>
      <c r="GK102" s="14">
        <f t="shared" si="152"/>
        <v>1.6</v>
      </c>
      <c r="GL102" s="18">
        <f t="shared" si="153"/>
        <v>1.7</v>
      </c>
      <c r="GM102" s="18">
        <f t="shared" si="154"/>
        <v>1.45</v>
      </c>
      <c r="GN102" s="18">
        <f t="shared" si="155"/>
        <v>1.45</v>
      </c>
      <c r="GO102" s="29">
        <f t="shared" ref="GO102:GQ143" si="215">$GA102+GO$2</f>
        <v>21000</v>
      </c>
      <c r="GP102" s="29">
        <f t="shared" si="215"/>
        <v>21300</v>
      </c>
      <c r="GQ102" s="29">
        <f t="shared" si="215"/>
        <v>21300</v>
      </c>
      <c r="GR102" s="26">
        <f t="shared" si="157"/>
        <v>0.1</v>
      </c>
      <c r="GS102" s="26">
        <f t="shared" si="158"/>
        <v>0.1</v>
      </c>
      <c r="GT102" s="26">
        <f t="shared" si="159"/>
        <v>0.1</v>
      </c>
      <c r="GU102" s="14">
        <f t="shared" si="160"/>
        <v>3</v>
      </c>
      <c r="GV102" s="14">
        <f t="shared" si="161"/>
        <v>3</v>
      </c>
      <c r="GW102" s="14">
        <f t="shared" si="162"/>
        <v>3</v>
      </c>
      <c r="GX102" s="14">
        <f t="shared" si="163"/>
        <v>8</v>
      </c>
      <c r="GY102" s="14">
        <f t="shared" si="164"/>
        <v>120</v>
      </c>
      <c r="GZ102" s="14">
        <f t="shared" si="165"/>
        <v>200</v>
      </c>
      <c r="HA102">
        <v>98</v>
      </c>
      <c r="HB102" s="14">
        <f t="shared" si="166"/>
        <v>69650568</v>
      </c>
      <c r="HD102" s="14">
        <f t="shared" si="167"/>
        <v>500954</v>
      </c>
      <c r="HE102" s="14">
        <f t="shared" si="168"/>
        <v>239640</v>
      </c>
      <c r="HF102" s="29">
        <f t="shared" si="169"/>
        <v>20016</v>
      </c>
      <c r="HG102" s="29">
        <f t="shared" si="170"/>
        <v>14236</v>
      </c>
      <c r="HH102" s="29">
        <f t="shared" si="171"/>
        <v>15375</v>
      </c>
      <c r="HI102" s="29">
        <f t="shared" si="172"/>
        <v>14350</v>
      </c>
      <c r="HJ102" s="14">
        <f t="shared" si="173"/>
        <v>1.4577</v>
      </c>
      <c r="HK102" s="14">
        <f t="shared" si="174"/>
        <v>1.4577</v>
      </c>
      <c r="HL102" s="14">
        <f t="shared" si="175"/>
        <v>144060</v>
      </c>
      <c r="HM102" s="14">
        <f t="shared" si="176"/>
        <v>226640</v>
      </c>
      <c r="HN102" s="26">
        <f t="shared" si="177"/>
        <v>0.39790390956194055</v>
      </c>
      <c r="HO102" s="26">
        <f t="shared" si="178"/>
        <v>0.66289062499999996</v>
      </c>
      <c r="HP102" s="29">
        <f t="shared" si="179"/>
        <v>52266</v>
      </c>
      <c r="HQ102" s="29">
        <f t="shared" si="180"/>
        <v>214824</v>
      </c>
      <c r="HR102" s="29">
        <f t="shared" si="181"/>
        <v>287450</v>
      </c>
      <c r="HS102" s="26">
        <f t="shared" si="182"/>
        <v>0.47285084724722237</v>
      </c>
      <c r="HT102" s="26">
        <f t="shared" si="183"/>
        <v>0.48448885854385193</v>
      </c>
      <c r="HU102" s="26">
        <f t="shared" si="184"/>
        <v>0.48448885854385193</v>
      </c>
      <c r="HV102" s="26">
        <f t="shared" si="185"/>
        <v>7.285084724722235E-2</v>
      </c>
      <c r="HW102" s="29">
        <f t="shared" si="207"/>
        <v>1.8000000000000003</v>
      </c>
      <c r="HX102" s="29">
        <f t="shared" si="208"/>
        <v>2.9172416361492148</v>
      </c>
      <c r="HY102" s="29">
        <f t="shared" si="209"/>
        <v>2.9172416361492148</v>
      </c>
      <c r="HZ102" s="29">
        <f t="shared" si="210"/>
        <v>470394</v>
      </c>
      <c r="IA102" s="29">
        <f t="shared" si="211"/>
        <v>417795.67816274596</v>
      </c>
      <c r="IB102" s="29">
        <f t="shared" si="212"/>
        <v>419280.55415554589</v>
      </c>
      <c r="IC102" s="29">
        <f t="shared" si="213"/>
        <v>2795636</v>
      </c>
      <c r="ID102" s="14">
        <f t="shared" si="186"/>
        <v>1307470.23</v>
      </c>
      <c r="IH102" s="14">
        <v>1</v>
      </c>
      <c r="II102" s="14">
        <v>1</v>
      </c>
      <c r="IJ102" s="14">
        <v>480</v>
      </c>
      <c r="IK102" s="14">
        <v>80</v>
      </c>
      <c r="IL102" s="14">
        <v>60</v>
      </c>
      <c r="IM102" s="23">
        <f t="shared" si="187"/>
        <v>248851755</v>
      </c>
      <c r="IN102" s="23">
        <f t="shared" si="201"/>
        <v>1</v>
      </c>
      <c r="IO102" s="23">
        <f t="shared" si="202"/>
        <v>248851.76</v>
      </c>
      <c r="IP102" s="23">
        <f t="shared" si="203"/>
        <v>302701447</v>
      </c>
      <c r="IQ102" s="23">
        <f t="shared" si="188"/>
        <v>1</v>
      </c>
      <c r="IR102" s="23">
        <f t="shared" si="189"/>
        <v>302701.45</v>
      </c>
      <c r="IS102" s="14">
        <v>1</v>
      </c>
      <c r="IT102" s="14">
        <v>1</v>
      </c>
      <c r="IU102" s="14">
        <v>240</v>
      </c>
      <c r="IV102" s="14">
        <v>40</v>
      </c>
      <c r="IW102" s="14">
        <v>30</v>
      </c>
      <c r="IX102" s="23">
        <f>INT(($HP102*$GI102*IU102*$HW102+$HQ102*$GJ102*$HX102*IV102+$HR102*$GK102*$HY102*IW102)+$IC102*IS102+($HQ102*$GJ102*$HX102*IT102*5*6/1.5+$HR102*$GK102*$HY102*IT102*5*6/2))</f>
        <v>145913525</v>
      </c>
      <c r="IY102" s="23">
        <f t="shared" si="190"/>
        <v>1</v>
      </c>
      <c r="IZ102" s="23">
        <f t="shared" si="191"/>
        <v>145913.53</v>
      </c>
      <c r="JA102" s="23"/>
      <c r="JB102" s="23"/>
      <c r="JC102" s="23"/>
      <c r="JG102">
        <f t="shared" si="131"/>
        <v>1.8555583357129932</v>
      </c>
      <c r="JH102">
        <f t="shared" si="214"/>
        <v>2.7048473859688302</v>
      </c>
      <c r="JJ102" s="14">
        <v>10</v>
      </c>
      <c r="JK102" s="14">
        <v>2</v>
      </c>
      <c r="JL102" s="14">
        <v>1.5</v>
      </c>
      <c r="JM102" s="23">
        <f t="shared" si="205"/>
        <v>4958753</v>
      </c>
      <c r="JN102" s="23">
        <f t="shared" si="192"/>
        <v>1</v>
      </c>
      <c r="JO102" s="23">
        <f t="shared" si="193"/>
        <v>4958.75</v>
      </c>
      <c r="JP102" s="14">
        <v>30</v>
      </c>
      <c r="JQ102" s="14">
        <v>6</v>
      </c>
      <c r="JR102" s="14">
        <v>4</v>
      </c>
      <c r="JS102" s="23">
        <f t="shared" si="206"/>
        <v>14205412</v>
      </c>
      <c r="JT102" s="23">
        <f t="shared" si="194"/>
        <v>1</v>
      </c>
      <c r="JU102" s="23">
        <f t="shared" si="195"/>
        <v>14205.41</v>
      </c>
      <c r="JW102" s="23">
        <f t="shared" si="196"/>
        <v>18940549</v>
      </c>
      <c r="JX102" s="23">
        <f t="shared" si="197"/>
        <v>1</v>
      </c>
      <c r="JY102" s="23">
        <f t="shared" si="198"/>
        <v>18940.55</v>
      </c>
      <c r="JZ102" s="23">
        <f t="shared" si="204"/>
        <v>7438130</v>
      </c>
      <c r="KA102" s="23">
        <f t="shared" si="199"/>
        <v>1</v>
      </c>
      <c r="KB102" s="23">
        <f t="shared" si="200"/>
        <v>7438.13</v>
      </c>
    </row>
    <row r="103" spans="3:288" ht="16.5" x14ac:dyDescent="0.2">
      <c r="C103" s="14">
        <f t="shared" si="133"/>
        <v>36</v>
      </c>
      <c r="D103" s="14">
        <v>99</v>
      </c>
      <c r="E103" s="14" t="s">
        <v>684</v>
      </c>
      <c r="F103" s="14">
        <v>355</v>
      </c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F103" s="14">
        <f>ROUND((INDEX(新战舰养成!S$6:S$18,通天塔!$J103+1)+INDEX(新战舰养成!D$6:D$18,通天塔!$J103+1)*(通天塔!$G103-1))*INDEX(战舰突破!$D$6:$D$18,通天塔!$M103+1),0)</f>
        <v>10</v>
      </c>
      <c r="BG103" s="14">
        <f>ROUND((INDEX(新战舰养成!T$6:T$18,通天塔!$J103+1)+INDEX(新战舰养成!E$6:E$18,通天塔!$J103+1)*(通天塔!$G103-1))*INDEX(战舰突破!$D$6:$D$18,通天塔!$M103+1),0)</f>
        <v>20</v>
      </c>
      <c r="BH103" s="14">
        <f>ROUND((INDEX(新战舰养成!U$6:U$18,通天塔!$J103+1)+INDEX(新战舰养成!F$6:F$18,通天塔!$J103+1)*(通天塔!$G103-1))*INDEX(战舰突破!$D$6:$D$18,通天塔!$M103+1),0)</f>
        <v>5</v>
      </c>
      <c r="BI103" s="14">
        <f>ROUND((INDEX(新战舰养成!V$6:V$18,通天塔!$J103+1)+INDEX(新战舰养成!G$6:G$18,通天塔!$J103+1)*(通天塔!$G103-1))*INDEX(战舰突破!$D$6:$D$18,通天塔!$M103+1),0)</f>
        <v>300</v>
      </c>
      <c r="BJ103" s="14">
        <f>ROUND((INDEX(新战舰养成!W$6:W$18,通天塔!$J103+1)+INDEX(新战舰养成!H$6:H$18,通天塔!$J103+1)*(通天塔!$G103-1))*INDEX(战舰突破!$D$6:$D$18,通天塔!$M103+1),0)</f>
        <v>4</v>
      </c>
      <c r="BL103" s="14">
        <f>IF($H103&gt;0,ROUND((INDEX(新战舰养成!X$6:X$18,通天塔!$K103+1)+INDEX(新战舰养成!I$6:I$18,通天塔!$K103+1)*(通天塔!$H103-1))*INDEX(战舰突破!$D$6:$D$18,通天塔!$N103+1),0),0)</f>
        <v>0</v>
      </c>
      <c r="BM103" s="14">
        <f>IF($H103&gt;0,ROUND((INDEX(新战舰养成!Y$6:Y$18,通天塔!$K103+1)+INDEX(新战舰养成!J$6:J$18,通天塔!$K103+1)*(通天塔!$H103-1))*INDEX(战舰突破!$D$6:$D$18,通天塔!$N103+1),0),0)</f>
        <v>0</v>
      </c>
      <c r="BN103" s="14">
        <f>IF($H103&gt;0,ROUND((INDEX(新战舰养成!Z$6:Z$18,通天塔!$K103+1)+INDEX(新战舰养成!K$6:K$18,通天塔!$K103+1)*(通天塔!$H103-1))*INDEX(战舰突破!$D$6:$D$18,通天塔!$N103+1),0),0)</f>
        <v>0</v>
      </c>
      <c r="BO103" s="14">
        <f>IF($H103&gt;0,ROUND((INDEX(新战舰养成!AA$6:AA$18,通天塔!$K103+1)+INDEX(新战舰养成!L$6:L$18,通天塔!$K103+1)*(通天塔!$H103-1))*INDEX(战舰突破!$D$6:$D$18,通天塔!$N103+1),0),0)</f>
        <v>0</v>
      </c>
      <c r="BP103" s="14">
        <f>IF($H103&gt;0,ROUND((INDEX(新战舰养成!AB$6:AB$18,通天塔!$K103+1)+INDEX(新战舰养成!M$6:M$18,通天塔!$K103+1)*(通天塔!$H103-1))*INDEX(战舰突破!$D$6:$D$18,通天塔!$N103+1),0),0)</f>
        <v>0</v>
      </c>
      <c r="BR103" s="14">
        <f>IF($I103&gt;0,ROUND((INDEX(新战舰养成!AC$6:AC$18,通天塔!$L103+1)+INDEX(新战舰养成!I$6:I$18,通天塔!$L103+1)*(通天塔!$I103-1))*INDEX(战舰突破!$D$6:$D$18,通天塔!$O103+1),0),0)</f>
        <v>0</v>
      </c>
      <c r="BS103" s="14">
        <f>IF($I103&gt;0,ROUND((INDEX(新战舰养成!AD$6:AD$18,通天塔!$L103+1)+INDEX(新战舰养成!J$6:J$18,通天塔!$L103+1)*(通天塔!$I103-1))*INDEX(战舰突破!$D$6:$D$18,通天塔!$O103+1),0),0)</f>
        <v>0</v>
      </c>
      <c r="BT103" s="14">
        <f>IF($I103&gt;0,ROUND((INDEX(新战舰养成!AE$6:AE$18,通天塔!$L103+1)+INDEX(新战舰养成!K$6:K$18,通天塔!$L103+1)*(通天塔!$I103-1))*INDEX(战舰突破!$D$6:$D$18,通天塔!$O103+1),0),0)</f>
        <v>0</v>
      </c>
      <c r="BU103" s="14">
        <f>IF($I103&gt;0,ROUND((INDEX(新战舰养成!AF$6:AF$18,通天塔!$L103+1)+INDEX(新战舰养成!L$6:L$18,通天塔!$L103+1)*(通天塔!$I103-1))*INDEX(战舰突破!$D$6:$D$18,通天塔!$O103+1),0),0)</f>
        <v>0</v>
      </c>
      <c r="BV103" s="14">
        <f>IF($I103&gt;0,ROUND((INDEX(新战舰养成!AG$6:AG$18,通天塔!$L103+1)+INDEX(新战舰养成!M$6:M$18,通天塔!$L103+1)*(通天塔!$I103-1))*INDEX(战舰突破!$D$6:$D$18,通天塔!$O103+1),0),0)</f>
        <v>0</v>
      </c>
      <c r="BY103" s="14">
        <f>(INDEX(装备数值!$C$13:$G$116,通天塔!$P103*8+1,BY$2)+INDEX(装备数值!$C$13:$G$116,通天塔!$Q103*8+2,BY$2)+INDEX(装备数值!$C$13:$G$116,通天塔!$S103*8+3,BY$2)+INDEX(装备数值!$C$13:$G$116,通天塔!$R103*8+4,BY$2)+INDEX(装备数值!$C$13:$G$116,通天塔!$T103*8+5,BY$2)+INDEX(装备数值!$C$13:$G$116,通天塔!$U103*8+6,BY$2)+INDEX(装备数值!$C$13:$G$116,通天塔!$V103*8+7,BY$2)+INDEX(装备数值!$C$13:$G$116,通天塔!$W103*8+8,BY$2))</f>
        <v>0</v>
      </c>
      <c r="BZ103" s="14">
        <f>(INDEX(装备数值!$C$13:$G$116,通天塔!$P103*8+1,BZ$2)+INDEX(装备数值!$C$13:$G$116,通天塔!$Q103*8+2,BZ$2)+INDEX(装备数值!$C$13:$G$116,通天塔!$S103*8+3,BZ$2)+INDEX(装备数值!$C$13:$G$116,通天塔!$R103*8+4,BZ$2)+INDEX(装备数值!$C$13:$G$116,通天塔!$T103*8+5,BZ$2)+INDEX(装备数值!$C$13:$G$116,通天塔!$U103*8+6,BZ$2)+INDEX(装备数值!$C$13:$G$116,通天塔!$V103*8+7,BZ$2)+INDEX(装备数值!$C$13:$G$116,通天塔!$W103*8+8,BZ$2))</f>
        <v>0</v>
      </c>
      <c r="CA103" s="14">
        <f>(INDEX(装备数值!$C$13:$G$116,通天塔!$P103*8+1,CA$2)+INDEX(装备数值!$C$13:$G$116,通天塔!$Q103*8+2,CA$2)+INDEX(装备数值!$C$13:$G$116,通天塔!$S103*8+3,CA$2)+INDEX(装备数值!$C$13:$G$116,通天塔!$R103*8+4,CA$2)+INDEX(装备数值!$C$13:$G$116,通天塔!$T103*8+5,CA$2)+INDEX(装备数值!$C$13:$G$116,通天塔!$U103*8+6,CA$2)+INDEX(装备数值!$C$13:$G$116,通天塔!$V103*8+7,CA$2)+INDEX(装备数值!$C$13:$G$116,通天塔!$W103*8+8,CA$2))</f>
        <v>0</v>
      </c>
      <c r="CB103" s="14">
        <f>(INDEX(装备数值!$C$13:$G$116,通天塔!$P103*8+1,CB$2)+INDEX(装备数值!$C$13:$G$116,通天塔!$Q103*8+2,CB$2)+INDEX(装备数值!$C$13:$G$116,通天塔!$S103*8+3,CB$2)+INDEX(装备数值!$C$13:$G$116,通天塔!$R103*8+4,CB$2)+INDEX(装备数值!$C$13:$G$116,通天塔!$T103*8+5,CB$2)+INDEX(装备数值!$C$13:$G$116,通天塔!$U103*8+6,CB$2)+INDEX(装备数值!$C$13:$G$116,通天塔!$V103*8+7,CB$2)+INDEX(装备数值!$C$13:$G$116,通天塔!$W103*8+8,CB$2))</f>
        <v>0</v>
      </c>
      <c r="CC103" s="14">
        <f>(INDEX(装备数值!$C$13:$G$116,通天塔!$P103*8+1,CC$2)+INDEX(装备数值!$C$13:$G$116,通天塔!$Q103*8+2,CC$2)+INDEX(装备数值!$C$13:$G$116,通天塔!$S103*8+3,CC$2)+INDEX(装备数值!$C$13:$G$116,通天塔!$R103*8+4,CC$2)+INDEX(装备数值!$C$13:$G$116,通天塔!$T103*8+5,CC$2)+INDEX(装备数值!$C$13:$G$116,通天塔!$U103*8+6,CC$2)+INDEX(装备数值!$C$13:$G$116,通天塔!$V103*8+7,CC$2)+INDEX(装备数值!$C$13:$G$116,通天塔!$W103*8+8,CC$2))</f>
        <v>0</v>
      </c>
      <c r="CF103" s="14">
        <f>INDEX(装备数值!$I$13:$M$116,通天塔!$P103*8+1,CF$2)*$X103+INDEX(装备数值!$I$13:$M$116,通天塔!$Q103*8+2,CF$2)*$Y103+INDEX(装备数值!$I$13:$M$116,通天塔!$S103*8+3,CF$2)*$Z103+INDEX(装备数值!$I$13:$M$116,通天塔!$R103*8+4,CF$2)*$AA103+INDEX(装备数值!$I$13:$M$116,通天塔!$T103*8+5,CF$2)*$AB103+INDEX(装备数值!$I$13:$M$116,通天塔!$U103*8+6,CF$2)*$AC103+INDEX(装备数值!$I$13:$M$116,通天塔!$V103*8+7,CF$2)*$AD103+INDEX(装备数值!$I$13:$M$116,通天塔!$W103*8+8,CF$2)*$AE103</f>
        <v>0</v>
      </c>
      <c r="CG103" s="14">
        <f>INDEX(装备数值!$I$13:$M$116,通天塔!$P103*8+1,CG$2)*$X103+INDEX(装备数值!$I$13:$M$116,通天塔!$Q103*8+2,CG$2)*$Y103+INDEX(装备数值!$I$13:$M$116,通天塔!$S103*8+3,CG$2)*$Z103+INDEX(装备数值!$I$13:$M$116,通天塔!$R103*8+4,CG$2)*$AA103+INDEX(装备数值!$I$13:$M$116,通天塔!$T103*8+5,CG$2)*$AB103+INDEX(装备数值!$I$13:$M$116,通天塔!$U103*8+6,CG$2)*$AC103+INDEX(装备数值!$I$13:$M$116,通天塔!$V103*8+7,CG$2)*$AD103+INDEX(装备数值!$I$13:$M$116,通天塔!$W103*8+8,CG$2)*$AE103</f>
        <v>0</v>
      </c>
      <c r="CH103" s="14">
        <f>INDEX(装备数值!$I$13:$M$116,通天塔!$P103*8+1,CH$2)*$X103+INDEX(装备数值!$I$13:$M$116,通天塔!$Q103*8+2,CH$2)*$Y103+INDEX(装备数值!$I$13:$M$116,通天塔!$S103*8+3,CH$2)*$Z103+INDEX(装备数值!$I$13:$M$116,通天塔!$R103*8+4,CH$2)*$AA103+INDEX(装备数值!$I$13:$M$116,通天塔!$T103*8+5,CH$2)*$AB103+INDEX(装备数值!$I$13:$M$116,通天塔!$U103*8+6,CH$2)*$AC103+INDEX(装备数值!$I$13:$M$116,通天塔!$V103*8+7,CH$2)*$AD103+INDEX(装备数值!$I$13:$M$116,通天塔!$W103*8+8,CH$2)*$AE103</f>
        <v>0</v>
      </c>
      <c r="CI103" s="14">
        <f>INDEX(装备数值!$I$13:$M$116,通天塔!$P103*8+1,CI$2)*$X103+INDEX(装备数值!$I$13:$M$116,通天塔!$Q103*8+2,CI$2)*$Y103+INDEX(装备数值!$I$13:$M$116,通天塔!$S103*8+3,CI$2)*$Z103+INDEX(装备数值!$I$13:$M$116,通天塔!$R103*8+4,CI$2)*$AA103+INDEX(装备数值!$I$13:$M$116,通天塔!$T103*8+5,CI$2)*$AB103+INDEX(装备数值!$I$13:$M$116,通天塔!$U103*8+6,CI$2)*$AC103+INDEX(装备数值!$I$13:$M$116,通天塔!$V103*8+7,CI$2)*$AD103+INDEX(装备数值!$I$13:$M$116,通天塔!$W103*8+8,CI$2)*$AE103</f>
        <v>0</v>
      </c>
      <c r="CJ103" s="14">
        <f>INDEX(装备数值!$I$13:$M$116,通天塔!$P103*8+1,CJ$2)*$X103+INDEX(装备数值!$I$13:$M$116,通天塔!$Q103*8+2,CJ$2)*$Y103+INDEX(装备数值!$I$13:$M$116,通天塔!$S103*8+3,CJ$2)*$Z103+INDEX(装备数值!$I$13:$M$116,通天塔!$R103*8+4,CJ$2)*$AA103+INDEX(装备数值!$I$13:$M$116,通天塔!$T103*8+5,CJ$2)*$AB103+INDEX(装备数值!$I$13:$M$116,通天塔!$U103*8+6,CJ$2)*$AC103+INDEX(装备数值!$I$13:$M$116,通天塔!$V103*8+7,CJ$2)*$AD103+INDEX(装备数值!$I$13:$M$116,通天塔!$W103*8+8,CJ$2)*$AE103</f>
        <v>0</v>
      </c>
      <c r="CM103" s="14">
        <f>INDEX(装备数值!$X$13:$AH$116,$P103*8+1,CM$2)*$AF103+INDEX(装备数值!$X$13:$AH$116,$Q103*8+2,CM$2)*$AG103+INDEX(装备数值!$X$13:$AH$116,$S103*8+3,CM$2)*$AH103+INDEX(装备数值!$X$13:$AH$116,$R103*8+4,CM$2)*$AI103+INDEX(装备数值!$X$13:$AH$116,$T103*8+5,CM$2)*$AJ103+INDEX(装备数值!$X$13:$AH$116,$U103*8+6,CM$2)*$AK103+INDEX(装备数值!$X$13:$AH$116,$V103*8+7,CM$2)*$AL103+INDEX(装备数值!$X$13:$AH$116,$W103*8+8,CM$2)*$AM103</f>
        <v>0</v>
      </c>
      <c r="CN103" s="14">
        <f>INDEX(装备数值!$X$13:$AH$116,$P103*8+1,CN$2)*$AF103+INDEX(装备数值!$X$13:$AH$116,$Q103*8+2,CN$2)*$AG103+INDEX(装备数值!$X$13:$AH$116,$S103*8+3,CN$2)*$AH103+INDEX(装备数值!$X$13:$AH$116,$R103*8+4,CN$2)*$AI103+INDEX(装备数值!$X$13:$AH$116,$T103*8+5,CN$2)*$AJ103+INDEX(装备数值!$X$13:$AH$116,$U103*8+6,CN$2)*$AK103+INDEX(装备数值!$X$13:$AH$116,$V103*8+7,CN$2)*$AL103+INDEX(装备数值!$X$13:$AH$116,$W103*8+8,CN$2)*$AM103</f>
        <v>0</v>
      </c>
      <c r="CO103" s="14">
        <f>INDEX(装备数值!$X$13:$AH$116,$P103*8+1,CO$2)*$AF103+INDEX(装备数值!$X$13:$AH$116,$Q103*8+2,CO$2)*$AG103+INDEX(装备数值!$X$13:$AH$116,$S103*8+3,CO$2)*$AH103+INDEX(装备数值!$X$13:$AH$116,$R103*8+4,CO$2)*$AI103+INDEX(装备数值!$X$13:$AH$116,$T103*8+5,CO$2)*$AJ103+INDEX(装备数值!$X$13:$AH$116,$U103*8+6,CO$2)*$AK103+INDEX(装备数值!$X$13:$AH$116,$V103*8+7,CO$2)*$AL103+INDEX(装备数值!$X$13:$AH$116,$W103*8+8,CO$2)*$AM103</f>
        <v>0</v>
      </c>
      <c r="CP103" s="14">
        <f>INDEX(装备数值!$X$13:$AH$116,$P103*8+1,CP$2)*$AF103+INDEX(装备数值!$X$13:$AH$116,$Q103*8+2,CP$2)*$AG103+INDEX(装备数值!$X$13:$AH$116,$S103*8+3,CP$2)*$AH103+INDEX(装备数值!$X$13:$AH$116,$R103*8+4,CP$2)*$AI103+INDEX(装备数值!$X$13:$AH$116,$T103*8+5,CP$2)*$AJ103+INDEX(装备数值!$X$13:$AH$116,$U103*8+6,CP$2)*$AK103+INDEX(装备数值!$X$13:$AH$116,$V103*8+7,CP$2)*$AL103+INDEX(装备数值!$X$13:$AH$116,$W103*8+8,CP$2)*$AM103</f>
        <v>0</v>
      </c>
      <c r="CQ103" s="14">
        <f>INDEX(装备数值!$X$13:$AH$116,$P103*8+1,CQ$2)*$AF103+INDEX(装备数值!$X$13:$AH$116,$Q103*8+2,CQ$2)*$AG103+INDEX(装备数值!$X$13:$AH$116,$S103*8+3,CQ$2)*$AH103+INDEX(装备数值!$X$13:$AH$116,$R103*8+4,CQ$2)*$AI103+INDEX(装备数值!$X$13:$AH$116,$T103*8+5,CQ$2)*$AJ103+INDEX(装备数值!$X$13:$AH$116,$U103*8+6,CQ$2)*$AK103+INDEX(装备数值!$X$13:$AH$116,$V103*8+7,CQ$2)*$AL103+INDEX(装备数值!$X$13:$AH$116,$W103*8+8,CQ$2)*$AM103</f>
        <v>0</v>
      </c>
      <c r="CR103" s="14">
        <f>INDEX(装备数值!$X$13:$AH$116,$P103*8+1,CR$2)*$AF103+INDEX(装备数值!$X$13:$AH$116,$Q103*8+2,CR$2)*$AG103+INDEX(装备数值!$X$13:$AH$116,$S103*8+3,CR$2)*$AH103+INDEX(装备数值!$X$13:$AH$116,$R103*8+4,CR$2)*$AI103+INDEX(装备数值!$X$13:$AH$116,$T103*8+5,CR$2)*$AJ103+INDEX(装备数值!$X$13:$AH$116,$U103*8+6,CR$2)*$AK103+INDEX(装备数值!$X$13:$AH$116,$V103*8+7,CR$2)*$AL103+INDEX(装备数值!$X$13:$AH$116,$W103*8+8,CR$2)*$AM103</f>
        <v>0</v>
      </c>
      <c r="CS103" s="14">
        <f>INDEX(装备数值!$X$13:$AH$116,$P103*8+1,CS$2)*$AF103+INDEX(装备数值!$X$13:$AH$116,$Q103*8+2,CS$2)*$AG103+INDEX(装备数值!$X$13:$AH$116,$S103*8+3,CS$2)*$AH103+INDEX(装备数值!$X$13:$AH$116,$R103*8+4,CS$2)*$AI103+INDEX(装备数值!$X$13:$AH$116,$T103*8+5,CS$2)*$AJ103+INDEX(装备数值!$X$13:$AH$116,$U103*8+6,CS$2)*$AK103+INDEX(装备数值!$X$13:$AH$116,$V103*8+7,CS$2)*$AL103+INDEX(装备数值!$X$13:$AH$116,$W103*8+8,CS$2)*$AM103</f>
        <v>0</v>
      </c>
      <c r="CT103" s="14">
        <f>INDEX(装备数值!$X$13:$AH$116,$P103*8+1,CT$2)*$AF103+INDEX(装备数值!$X$13:$AH$116,$Q103*8+2,CT$2)*$AG103+INDEX(装备数值!$X$13:$AH$116,$S103*8+3,CT$2)*$AH103+INDEX(装备数值!$X$13:$AH$116,$R103*8+4,CT$2)*$AI103+INDEX(装备数值!$X$13:$AH$116,$T103*8+5,CT$2)*$AJ103+INDEX(装备数值!$X$13:$AH$116,$U103*8+6,CT$2)*$AK103+INDEX(装备数值!$X$13:$AH$116,$V103*8+7,CT$2)*$AL103+INDEX(装备数值!$X$13:$AH$116,$W103*8+8,CT$2)*$AM103</f>
        <v>0</v>
      </c>
      <c r="CU103" s="14">
        <f>INDEX(装备数值!$X$13:$AH$116,$P103*8+1,CU$2)*$AF103+INDEX(装备数值!$X$13:$AH$116,$Q103*8+2,CU$2)*$AG103+INDEX(装备数值!$X$13:$AH$116,$S103*8+3,CU$2)*$AH103+INDEX(装备数值!$X$13:$AH$116,$R103*8+4,CU$2)*$AI103+INDEX(装备数值!$X$13:$AH$116,$T103*8+5,CU$2)*$AJ103+INDEX(装备数值!$X$13:$AH$116,$U103*8+6,CU$2)*$AK103+INDEX(装备数值!$X$13:$AH$116,$V103*8+7,CU$2)*$AL103+INDEX(装备数值!$X$13:$AH$116,$W103*8+8,CU$2)*$AM103</f>
        <v>0</v>
      </c>
      <c r="CV103" s="14">
        <f>INDEX(装备数值!$X$13:$AH$116,$P103*8+1,CV$2)*$AF103+INDEX(装备数值!$X$13:$AH$116,$Q103*8+2,CV$2)*$AG103+INDEX(装备数值!$X$13:$AH$116,$S103*8+3,CV$2)*$AH103+INDEX(装备数值!$X$13:$AH$116,$R103*8+4,CV$2)*$AI103+INDEX(装备数值!$X$13:$AH$116,$T103*8+5,CV$2)*$AJ103+INDEX(装备数值!$X$13:$AH$116,$U103*8+6,CV$2)*$AK103+INDEX(装备数值!$X$13:$AH$116,$V103*8+7,CV$2)*$AL103+INDEX(装备数值!$X$13:$AH$116,$W103*8+8,CV$2)*$AM103</f>
        <v>0</v>
      </c>
      <c r="CW103" s="14">
        <f>INDEX(装备数值!$X$13:$AH$116,$P103*8+1,CW$2)*$AF103+INDEX(装备数值!$X$13:$AH$116,$Q103*8+2,CW$2)*$AG103+INDEX(装备数值!$X$13:$AH$116,$S103*8+3,CW$2)*$AH103+INDEX(装备数值!$X$13:$AH$116,$R103*8+4,CW$2)*$AI103+INDEX(装备数值!$X$13:$AH$116,$T103*8+5,CW$2)*$AJ103+INDEX(装备数值!$X$13:$AH$116,$U103*8+6,CW$2)*$AK103+INDEX(装备数值!$X$13:$AH$116,$V103*8+7,CW$2)*$AL103+INDEX(装备数值!$X$13:$AH$116,$W103*8+8,CW$2)*$AM103</f>
        <v>0</v>
      </c>
      <c r="CY103" s="14">
        <f>INDEX(装备数值!$AN$17:$AN$117,MATCH(MIN($X103:$AE103),装备数值!$AO$17:$AO$117,1))</f>
        <v>0</v>
      </c>
      <c r="CZ103" s="14">
        <f>IF(COUNTIF($P103:$W103,"&gt;"&amp;0)=8,INDEX(装备数值!AR$17:AR$117,$CY103+1),0)</f>
        <v>0</v>
      </c>
      <c r="DA103" s="14">
        <f>IF(COUNTIF($P103:$W103,"&gt;"&amp;0)=8,INDEX(装备数值!AS$17:AS$117,$CY103+1),0)</f>
        <v>0</v>
      </c>
      <c r="DB103" s="14">
        <f>IF(COUNTIF($P103:$W103,"&gt;"&amp;0)=8,INDEX(装备数值!AT$17:AT$117,$CY103+1),0)</f>
        <v>0</v>
      </c>
      <c r="DC103" s="14">
        <f>IF(COUNTIF($P103:$W103,"&gt;"&amp;0)=8,INDEX(装备数值!AU$17:AU$117,$CY103+1),0)</f>
        <v>0</v>
      </c>
      <c r="DD103" s="14">
        <f>IF(COUNTIF($P103:$W103,"&gt;"&amp;0)=8,INDEX(装备数值!AV$17:AV$117,$CY103+1),0)</f>
        <v>0</v>
      </c>
      <c r="DF103" s="14">
        <f>INDEX(装备数值!$AY$17:$AY$77,MATCH(MIN($AF103:$AM103),装备数值!$AZ$17:$AZ$77,1))</f>
        <v>0</v>
      </c>
      <c r="DG103" s="26">
        <f>INDEX(装备数值!BA$17:BA$77,通天塔!DF103+1)</f>
        <v>0</v>
      </c>
      <c r="DH103" s="26">
        <f>INDEX(装备数值!BA$17:BA$77,通天塔!DF103+1)</f>
        <v>0</v>
      </c>
      <c r="DJ103" s="14">
        <f t="shared" si="134"/>
        <v>0</v>
      </c>
      <c r="DK103" s="14">
        <f>VLOOKUP(DJ103,军阶与晶片数值!$W$6:$X$27,2)</f>
        <v>0</v>
      </c>
      <c r="DL103" s="14">
        <f>INDEX(军阶与晶片数值!Y$6:Y$27,$DK103+1)</f>
        <v>0</v>
      </c>
      <c r="DM103" s="14">
        <f>INDEX(军阶与晶片数值!Z$6:Z$27,$DK103+1)</f>
        <v>0</v>
      </c>
      <c r="DN103" s="14">
        <f>INDEX(军阶与晶片数值!AA$6:AA$27,$DK103+1)</f>
        <v>0</v>
      </c>
      <c r="DO103" s="14">
        <f>INDEX(军阶与晶片数值!AB$6:AB$27,$DK103+1)</f>
        <v>0</v>
      </c>
      <c r="DP103" s="29">
        <f>INDEX(军阶与晶片数值!AC$6:AC$27,$DK103+1)</f>
        <v>0</v>
      </c>
      <c r="DQ103" s="29">
        <f>INDEX(军阶与晶片数值!AD$6:AD$27,$DK103+1)</f>
        <v>0</v>
      </c>
      <c r="DS103" s="26">
        <f>INDEX(军阶与晶片数值!I$6:I$16,AN103+1)</f>
        <v>0</v>
      </c>
      <c r="DT103" s="26">
        <f>INDEX(军阶与晶片数值!M$6:M$16,AO103+1)</f>
        <v>0</v>
      </c>
      <c r="DU103" s="26">
        <f>INDEX(军阶与晶片数值!J$6:J$16,AP103+1)</f>
        <v>0</v>
      </c>
      <c r="DV103" s="26">
        <f>INDEX(军阶与晶片数值!K$6:K$16,AQ103+1)</f>
        <v>0</v>
      </c>
      <c r="DW103" s="26">
        <f>INDEX(军阶与晶片数值!L$6:L$16,AR103+1)</f>
        <v>0</v>
      </c>
      <c r="DX103" s="28">
        <f>INDEX(军阶与晶片数值!N$6:N$16,AS103+1)</f>
        <v>0</v>
      </c>
      <c r="DY103" s="28">
        <f>INDEX(军阶与晶片数值!O$6:O$16,AT103+1)</f>
        <v>0</v>
      </c>
      <c r="DZ103" s="28">
        <f>INDEX(军阶与晶片数值!P$6:P$16,AU103+1)</f>
        <v>0</v>
      </c>
      <c r="EA103" s="28">
        <f>INDEX(军阶与晶片数值!Q$6:Q$16,AV103+1)</f>
        <v>0</v>
      </c>
      <c r="EB103" s="26">
        <f>INDEX(军阶与晶片数值!R$6:R$16,AW103+1)</f>
        <v>0</v>
      </c>
      <c r="EC103" s="26">
        <f>INDEX(军阶与晶片数值!S$6:S$16,AX103+1)</f>
        <v>0</v>
      </c>
      <c r="ED103" s="26">
        <f>INDEX(军阶与晶片数值!T$6:T$16,AY103+1)</f>
        <v>0</v>
      </c>
      <c r="EE103" s="26">
        <f>INDEX(军阶与晶片数值!U$6:U$16,AZ103+1)</f>
        <v>0</v>
      </c>
      <c r="EG103" s="26">
        <f>INDEX(军阶与晶片数值!$C$6:$C$36,通天塔!$BA103+1)</f>
        <v>0</v>
      </c>
      <c r="EH103" s="26">
        <f>INDEX(军阶与晶片数值!$C$6:$C$36,通天塔!$BA103+1)</f>
        <v>0</v>
      </c>
      <c r="EI103" s="26">
        <f>INDEX(军阶与晶片数值!$C$6:$C$36,通天塔!$BA103+1)</f>
        <v>0</v>
      </c>
      <c r="EJ103" s="26">
        <f>INDEX(军阶与晶片数值!$C$6:$C$36,通天塔!$BA103+1)</f>
        <v>0</v>
      </c>
      <c r="EK103" s="26">
        <f>INDEX(军阶与晶片数值!$C$6:$C$36,通天塔!$BA103+1)</f>
        <v>0</v>
      </c>
      <c r="EM103" s="14">
        <f>INDEX(战舰突破!$H$6:$H$18,通天塔!$J103+1)+INDEX(战舰突破!$H$23:$H$35,通天塔!$K103+1)+INDEX(战舰突破!$H$40:$H$52,通天塔!$L103+1)</f>
        <v>0</v>
      </c>
      <c r="EN103" s="14">
        <f>INDEX(战舰突破!$I$6:$I$18,通天塔!$J103+1)+INDEX(战舰突破!$I$23:$I$35,通天塔!$K103+1)+INDEX(战舰突破!$I$40:$I$52,通天塔!$L103+1)</f>
        <v>0</v>
      </c>
      <c r="EO103" s="14">
        <f>INDEX(战舰突破!$J$6:$J$18,通天塔!$J103+1)+INDEX(战舰突破!$J$23:$J$35,通天塔!$K103+1)+INDEX(战舰突破!$J$40:$J$52,通天塔!$L103+1)</f>
        <v>0</v>
      </c>
      <c r="EP103" s="14">
        <f>INDEX(战舰突破!$K$6:$K$18,通天塔!$J103+1)+INDEX(战舰突破!$K$23:$K$35,通天塔!$K103+1)+INDEX(战舰突破!$K$40:$K$52,通天塔!$L103+1)</f>
        <v>0</v>
      </c>
      <c r="EQ103" s="14">
        <f>INDEX(战舰突破!$L$6:$L$18,通天塔!$J103+1)+INDEX(战舰突破!$L$23:$L$35,通天塔!$K103+1)+INDEX(战舰突破!$L$40:$L$52,通天塔!$L103+1)</f>
        <v>0</v>
      </c>
      <c r="ER103" s="18">
        <f>INDEX(战舰突破!$N$6:$N$18,通天塔!$J103+1)+INDEX(战舰突破!$N$23:$N$35,通天塔!$K103+1)+INDEX(战舰突破!$N$40:$N$52,通天塔!$L103+1)</f>
        <v>0</v>
      </c>
      <c r="ES103" s="18">
        <f>INDEX(战舰突破!$O$6:$O$18,通天塔!$J103+1)+INDEX(战舰突破!$O$23:$O$35,通天塔!$K103+1)+INDEX(战舰突破!$O$40:$O$52,通天塔!$L103+1)</f>
        <v>0</v>
      </c>
      <c r="ET103" s="18">
        <f>INDEX(战舰突破!$P$6:$P$18,通天塔!$J103+1)+INDEX(战舰突破!$P$23:$P$35,通天塔!$K103+1)+INDEX(战舰突破!$P$40:$P$52,通天塔!$L103+1)</f>
        <v>0</v>
      </c>
      <c r="EU103" s="18">
        <f>INDEX(战舰突破!$Q$6:$Q$18,通天塔!$J103+1)+INDEX(战舰突破!$Q$23:$Q$35,通天塔!$K103+1)+INDEX(战舰突破!$Q$40:$Q$52,通天塔!$L103+1)</f>
        <v>0</v>
      </c>
      <c r="EV103" s="18">
        <f>INDEX(战舰突破!$R$6:$R$18,通天塔!$J103+1)+INDEX(战舰突破!$R$23:$R$35,通天塔!$K103+1)+INDEX(战舰突破!$R$40:$R$52,通天塔!$L103+1)</f>
        <v>0</v>
      </c>
      <c r="EW103" s="18">
        <f>INDEX(战舰突破!$M$6:$M$18,通天塔!$J103+1)+INDEX(战舰突破!$M$23:$M$35,通天塔!$K103+1)+INDEX(战舰突破!$M$40:$M$52,通天塔!$L103+1)</f>
        <v>0</v>
      </c>
      <c r="EX103" s="22">
        <f>INDEX(战舰突破!$W$6:$W$18,通天塔!$J103+1)+INDEX(战舰突破!$W$23:$W$35,通天塔!$K103+1)+INDEX(战舰突破!$W$40:$W$52,通天塔!$L103+1)</f>
        <v>0.3</v>
      </c>
      <c r="FA103" s="14">
        <f>INDEX(战舰突破!$S$6:$S$18,通天塔!$J103+1)</f>
        <v>0</v>
      </c>
      <c r="FB103" s="14">
        <f>INDEX(战舰突破!$T$6:$T$18,通天塔!$J103+1)</f>
        <v>0</v>
      </c>
      <c r="FC103" s="14">
        <f>INDEX(战舰突破!$U$6:$U$18,通天塔!$J103+1)</f>
        <v>0</v>
      </c>
      <c r="FD103" s="14">
        <f>INDEX(战舰突破!$V$6:$V$18,通天塔!$J103+1)</f>
        <v>0</v>
      </c>
      <c r="FE103" s="14">
        <f>INDEX(战舰突破!$X$6:$X$18,通天塔!$J103+1)</f>
        <v>1</v>
      </c>
      <c r="FG103" s="14">
        <f>INDEX(战舰突破!$S$23:$S$35,通天塔!$J103+1)</f>
        <v>0</v>
      </c>
      <c r="FH103" s="14">
        <f>INDEX(战舰突破!$T$23:$T$35,通天塔!$J103+1)</f>
        <v>0</v>
      </c>
      <c r="FI103" s="14">
        <f>INDEX(战舰突破!$U$23:$U$35,通天塔!$J103+1)</f>
        <v>0</v>
      </c>
      <c r="FJ103" s="14">
        <f>INDEX(战舰突破!$V$23:$V$35,通天塔!$J103+1)</f>
        <v>0</v>
      </c>
      <c r="FK103" s="14">
        <f>INDEX(战舰突破!$X$23:$X$35,通天塔!$J103+1)</f>
        <v>15</v>
      </c>
      <c r="FM103" s="14">
        <f>INDEX(战舰突破!$S$40:$S$52,通天塔!$J103+1)</f>
        <v>0</v>
      </c>
      <c r="FN103" s="14">
        <f>INDEX(战舰突破!$T$40:$T$52,通天塔!$J103+1)</f>
        <v>0</v>
      </c>
      <c r="FO103" s="14">
        <f>INDEX(战舰突破!$U$40:$U$52,通天塔!$J103+1)</f>
        <v>0</v>
      </c>
      <c r="FP103" s="14">
        <f>INDEX(战舰突破!$V$40:$V$52,通天塔!$J103+1)</f>
        <v>0</v>
      </c>
      <c r="FQ103" s="14">
        <f>INDEX(战舰突破!$X$40:$X$52,通天塔!$J103+1)</f>
        <v>25</v>
      </c>
      <c r="FT103" s="14">
        <f t="shared" si="135"/>
        <v>10</v>
      </c>
      <c r="FU103" s="14">
        <f t="shared" si="136"/>
        <v>0</v>
      </c>
      <c r="FV103" s="14">
        <f t="shared" si="137"/>
        <v>0</v>
      </c>
      <c r="FW103" s="14">
        <f t="shared" si="138"/>
        <v>20</v>
      </c>
      <c r="FX103" s="14">
        <f t="shared" si="139"/>
        <v>5</v>
      </c>
      <c r="FY103" s="14">
        <f t="shared" si="140"/>
        <v>300</v>
      </c>
      <c r="FZ103" s="14">
        <f t="shared" si="141"/>
        <v>4</v>
      </c>
      <c r="GA103" s="28">
        <f t="shared" si="142"/>
        <v>0</v>
      </c>
      <c r="GB103" s="28">
        <f t="shared" si="143"/>
        <v>0</v>
      </c>
      <c r="GC103" s="28">
        <f t="shared" si="144"/>
        <v>0</v>
      </c>
      <c r="GD103" s="28">
        <f t="shared" si="145"/>
        <v>0</v>
      </c>
      <c r="GE103" s="28">
        <f t="shared" si="146"/>
        <v>1</v>
      </c>
      <c r="GF103" s="28">
        <f t="shared" si="147"/>
        <v>1</v>
      </c>
      <c r="GG103" s="28">
        <f t="shared" si="148"/>
        <v>0</v>
      </c>
      <c r="GH103" s="28">
        <f t="shared" si="149"/>
        <v>0</v>
      </c>
      <c r="GI103" s="14">
        <f t="shared" si="150"/>
        <v>1</v>
      </c>
      <c r="GJ103" s="14">
        <f t="shared" si="151"/>
        <v>1</v>
      </c>
      <c r="GK103" s="14">
        <f t="shared" si="152"/>
        <v>1</v>
      </c>
      <c r="GL103" s="18">
        <f t="shared" si="153"/>
        <v>1</v>
      </c>
      <c r="GM103" s="18">
        <f t="shared" si="154"/>
        <v>1</v>
      </c>
      <c r="GN103" s="18">
        <f t="shared" si="155"/>
        <v>1</v>
      </c>
      <c r="GO103" s="29">
        <f t="shared" si="215"/>
        <v>150</v>
      </c>
      <c r="GP103" s="29">
        <f t="shared" si="215"/>
        <v>450</v>
      </c>
      <c r="GQ103" s="29">
        <f t="shared" si="215"/>
        <v>450</v>
      </c>
      <c r="GR103" s="26">
        <f t="shared" si="157"/>
        <v>0</v>
      </c>
      <c r="GS103" s="26">
        <f t="shared" si="158"/>
        <v>0</v>
      </c>
      <c r="GT103" s="26">
        <f t="shared" si="159"/>
        <v>0</v>
      </c>
      <c r="GU103" s="14">
        <f t="shared" si="160"/>
        <v>2</v>
      </c>
      <c r="GV103" s="14">
        <f t="shared" si="161"/>
        <v>2</v>
      </c>
      <c r="GW103" s="14">
        <f t="shared" si="162"/>
        <v>2</v>
      </c>
      <c r="GX103" s="14">
        <f t="shared" si="163"/>
        <v>1</v>
      </c>
      <c r="GY103" s="14">
        <f t="shared" si="164"/>
        <v>15</v>
      </c>
      <c r="GZ103" s="14">
        <f t="shared" si="165"/>
        <v>25</v>
      </c>
      <c r="HA103">
        <v>99</v>
      </c>
      <c r="HB103" s="14">
        <f t="shared" si="166"/>
        <v>1080</v>
      </c>
      <c r="HD103" s="14">
        <f t="shared" si="167"/>
        <v>10</v>
      </c>
      <c r="HE103" s="14">
        <f t="shared" si="168"/>
        <v>20</v>
      </c>
      <c r="HF103" s="29">
        <f t="shared" si="169"/>
        <v>0</v>
      </c>
      <c r="HG103" s="29">
        <f t="shared" si="170"/>
        <v>0</v>
      </c>
      <c r="HH103" s="29">
        <f t="shared" si="171"/>
        <v>0</v>
      </c>
      <c r="HI103" s="29">
        <f t="shared" si="172"/>
        <v>0</v>
      </c>
      <c r="HJ103" s="14">
        <f t="shared" si="173"/>
        <v>1</v>
      </c>
      <c r="HK103" s="14">
        <f t="shared" si="174"/>
        <v>1</v>
      </c>
      <c r="HL103" s="14">
        <f t="shared" si="175"/>
        <v>1</v>
      </c>
      <c r="HM103" s="14">
        <f t="shared" si="176"/>
        <v>20</v>
      </c>
      <c r="HN103" s="26">
        <f t="shared" si="177"/>
        <v>0</v>
      </c>
      <c r="HO103" s="26">
        <f t="shared" si="178"/>
        <v>0.3</v>
      </c>
      <c r="HP103" s="29">
        <f t="shared" si="179"/>
        <v>0</v>
      </c>
      <c r="HQ103" s="29">
        <f t="shared" si="180"/>
        <v>0</v>
      </c>
      <c r="HR103" s="29">
        <f t="shared" si="181"/>
        <v>0</v>
      </c>
      <c r="HS103" s="26">
        <f t="shared" si="182"/>
        <v>0.05</v>
      </c>
      <c r="HT103" s="26">
        <f t="shared" si="183"/>
        <v>0.15</v>
      </c>
      <c r="HU103" s="26">
        <f t="shared" si="184"/>
        <v>0.15</v>
      </c>
      <c r="HV103" s="26">
        <f t="shared" si="185"/>
        <v>0</v>
      </c>
      <c r="HW103" s="29">
        <f t="shared" si="207"/>
        <v>1.05</v>
      </c>
      <c r="HX103" s="29">
        <f t="shared" si="208"/>
        <v>1.1499999999999999</v>
      </c>
      <c r="HY103" s="29">
        <f t="shared" si="209"/>
        <v>1.1499999999999999</v>
      </c>
      <c r="HZ103" s="29">
        <f t="shared" si="210"/>
        <v>0</v>
      </c>
      <c r="IA103" s="29">
        <f t="shared" si="211"/>
        <v>0</v>
      </c>
      <c r="IB103" s="29">
        <f t="shared" si="212"/>
        <v>0</v>
      </c>
      <c r="IC103" s="29">
        <f t="shared" si="213"/>
        <v>200</v>
      </c>
      <c r="ID103" s="14">
        <f t="shared" si="186"/>
        <v>0</v>
      </c>
      <c r="IH103" s="14"/>
      <c r="II103" s="14"/>
      <c r="IJ103" s="14"/>
      <c r="IK103" s="14"/>
      <c r="IL103" s="14"/>
      <c r="IM103" s="23">
        <v>0</v>
      </c>
      <c r="IN103" s="23">
        <v>0</v>
      </c>
      <c r="IO103" s="23">
        <v>0</v>
      </c>
      <c r="IP103" s="23">
        <v>0</v>
      </c>
      <c r="IQ103" s="23">
        <v>0</v>
      </c>
      <c r="IR103" s="23">
        <v>0</v>
      </c>
      <c r="IS103" s="14"/>
      <c r="IT103" s="14"/>
      <c r="IU103" s="14"/>
      <c r="IV103" s="14"/>
      <c r="IW103" s="14"/>
      <c r="IX103" s="23">
        <v>0</v>
      </c>
      <c r="IY103" s="23">
        <v>0</v>
      </c>
      <c r="IZ103" s="23">
        <v>0</v>
      </c>
      <c r="JA103" s="23"/>
      <c r="JB103" s="23"/>
      <c r="JC103" s="23"/>
      <c r="JG103">
        <f t="shared" si="131"/>
        <v>1.6000766503784611</v>
      </c>
      <c r="JH103">
        <f t="shared" si="214"/>
        <v>1.6000766503784611</v>
      </c>
      <c r="JJ103" s="14"/>
      <c r="JK103" s="14"/>
      <c r="JL103" s="14"/>
      <c r="JM103" s="23">
        <f t="shared" si="205"/>
        <v>0</v>
      </c>
      <c r="JN103" s="23">
        <v>0</v>
      </c>
      <c r="JO103" s="23">
        <v>0</v>
      </c>
      <c r="JP103" s="14"/>
      <c r="JQ103" s="14"/>
      <c r="JR103" s="14"/>
      <c r="JS103" s="23">
        <f t="shared" si="206"/>
        <v>0</v>
      </c>
      <c r="JT103" s="23">
        <v>0</v>
      </c>
      <c r="JU103" s="23">
        <v>0</v>
      </c>
      <c r="JW103" s="23"/>
      <c r="JX103" s="23">
        <v>0</v>
      </c>
      <c r="JY103" s="23">
        <v>0</v>
      </c>
      <c r="JZ103" s="23"/>
      <c r="KA103" s="23">
        <v>0</v>
      </c>
      <c r="KB103" s="23">
        <v>0</v>
      </c>
    </row>
    <row r="104" spans="3:288" ht="16.5" x14ac:dyDescent="0.2">
      <c r="C104" s="14">
        <f t="shared" si="133"/>
        <v>36</v>
      </c>
      <c r="D104" s="14">
        <v>100</v>
      </c>
      <c r="E104" s="14" t="s">
        <v>771</v>
      </c>
      <c r="F104" s="14">
        <v>360</v>
      </c>
      <c r="G104" s="14">
        <v>360</v>
      </c>
      <c r="H104" s="14">
        <v>360</v>
      </c>
      <c r="I104" s="14">
        <v>360</v>
      </c>
      <c r="J104" s="14">
        <v>7</v>
      </c>
      <c r="K104" s="14">
        <v>7</v>
      </c>
      <c r="L104" s="14">
        <v>7</v>
      </c>
      <c r="M104" s="14">
        <v>5</v>
      </c>
      <c r="N104" s="14">
        <v>4</v>
      </c>
      <c r="O104" s="14">
        <v>4</v>
      </c>
      <c r="P104" s="14">
        <v>7</v>
      </c>
      <c r="Q104" s="14">
        <v>7</v>
      </c>
      <c r="R104" s="14">
        <v>7</v>
      </c>
      <c r="S104" s="14">
        <v>7</v>
      </c>
      <c r="T104" s="14">
        <v>7</v>
      </c>
      <c r="U104" s="14">
        <v>7</v>
      </c>
      <c r="V104" s="14">
        <v>7</v>
      </c>
      <c r="W104" s="14">
        <v>7</v>
      </c>
      <c r="X104" s="14">
        <v>360</v>
      </c>
      <c r="Y104" s="14">
        <v>360</v>
      </c>
      <c r="Z104" s="14">
        <v>360</v>
      </c>
      <c r="AA104" s="14">
        <v>360</v>
      </c>
      <c r="AB104" s="14">
        <v>360</v>
      </c>
      <c r="AC104" s="14">
        <v>360</v>
      </c>
      <c r="AD104" s="14">
        <v>360</v>
      </c>
      <c r="AE104" s="14">
        <v>360</v>
      </c>
      <c r="AF104" s="14">
        <v>45</v>
      </c>
      <c r="AG104" s="14">
        <v>46</v>
      </c>
      <c r="AH104" s="14">
        <v>46</v>
      </c>
      <c r="AI104" s="14">
        <v>46</v>
      </c>
      <c r="AJ104" s="14">
        <v>46</v>
      </c>
      <c r="AK104" s="14">
        <v>46</v>
      </c>
      <c r="AL104" s="14">
        <v>45</v>
      </c>
      <c r="AM104" s="14">
        <v>45</v>
      </c>
      <c r="AN104" s="14">
        <v>4</v>
      </c>
      <c r="AO104" s="14">
        <v>5</v>
      </c>
      <c r="AP104" s="14">
        <v>5</v>
      </c>
      <c r="AQ104" s="14">
        <v>5</v>
      </c>
      <c r="AR104" s="14">
        <v>5</v>
      </c>
      <c r="AS104" s="14">
        <v>0</v>
      </c>
      <c r="AT104" s="14">
        <v>0</v>
      </c>
      <c r="AU104" s="14">
        <v>0</v>
      </c>
      <c r="AV104" s="14">
        <v>0</v>
      </c>
      <c r="AW104" s="14">
        <v>3</v>
      </c>
      <c r="AX104" s="14">
        <v>3</v>
      </c>
      <c r="AY104" s="14">
        <v>0</v>
      </c>
      <c r="AZ104" s="14">
        <v>0</v>
      </c>
      <c r="BA104" s="14">
        <v>16</v>
      </c>
      <c r="BF104" s="14">
        <f>ROUND((INDEX(新战舰养成!S$6:S$18,通天塔!$J104+1)+INDEX(新战舰养成!D$6:D$18,通天塔!$J104+1)*(通天塔!$G104-1))*INDEX(战舰突破!$D$6:$D$18,通天塔!$M104+1),0)</f>
        <v>91885</v>
      </c>
      <c r="BG104" s="14">
        <f>ROUND((INDEX(新战舰养成!T$6:T$18,通天塔!$J104+1)+INDEX(新战舰养成!E$6:E$18,通天塔!$J104+1)*(通天塔!$G104-1))*INDEX(战舰突破!$D$6:$D$18,通天塔!$M104+1),0)</f>
        <v>734982</v>
      </c>
      <c r="BH104" s="14">
        <f>ROUND((INDEX(新战舰养成!U$6:U$18,通天塔!$J104+1)+INDEX(新战舰养成!F$6:F$18,通天塔!$J104+1)*(通天塔!$G104-1))*INDEX(战舰突破!$D$6:$D$18,通天塔!$M104+1),0)</f>
        <v>46069</v>
      </c>
      <c r="BI104" s="14">
        <f>ROUND((INDEX(新战舰养成!V$6:V$18,通天塔!$J104+1)+INDEX(新战舰养成!G$6:G$18,通天塔!$J104+1)*(通天塔!$G104-1))*INDEX(战舰突破!$D$6:$D$18,通天塔!$M104+1),0)</f>
        <v>480</v>
      </c>
      <c r="BJ104" s="14">
        <f>ROUND((INDEX(新战舰养成!W$6:W$18,通天塔!$J104+1)+INDEX(新战舰养成!H$6:H$18,通天塔!$J104+1)*(通天塔!$G104-1))*INDEX(战舰突破!$D$6:$D$18,通天塔!$M104+1),0)</f>
        <v>6</v>
      </c>
      <c r="BL104" s="14">
        <f>IF($H104&gt;0,ROUND((INDEX(新战舰养成!X$6:X$18,通天塔!$K104+1)+INDEX(新战舰养成!I$6:I$18,通天塔!$K104+1)*(通天塔!$H104-1))*INDEX(战舰突破!$D$6:$D$18,通天塔!$N104+1),0),0)</f>
        <v>83677</v>
      </c>
      <c r="BM104" s="14">
        <f>IF($H104&gt;0,ROUND((INDEX(新战舰养成!Y$6:Y$18,通天塔!$K104+1)+INDEX(新战舰养成!J$6:J$18,通天塔!$K104+1)*(通天塔!$H104-1))*INDEX(战舰突破!$D$6:$D$18,通天塔!$N104+1),0),0)</f>
        <v>0</v>
      </c>
      <c r="BN104" s="14">
        <f>IF($H104&gt;0,ROUND((INDEX(新战舰养成!Z$6:Z$18,通天塔!$K104+1)+INDEX(新战舰养成!K$6:K$18,通天塔!$K104+1)*(通天塔!$H104-1))*INDEX(战舰突破!$D$6:$D$18,通天塔!$N104+1),0),0)</f>
        <v>0</v>
      </c>
      <c r="BO104" s="14">
        <f>IF($H104&gt;0,ROUND((INDEX(新战舰养成!AA$6:AA$18,通天塔!$K104+1)+INDEX(新战舰养成!L$6:L$18,通天塔!$K104+1)*(通天塔!$H104-1))*INDEX(战舰突破!$D$6:$D$18,通天塔!$N104+1),0),0)</f>
        <v>832706</v>
      </c>
      <c r="BP104" s="14">
        <f>IF($H104&gt;0,ROUND((INDEX(新战舰养成!AB$6:AB$18,通天塔!$K104+1)+INDEX(新战舰养成!M$6:M$18,通天塔!$K104+1)*(通天塔!$H104-1))*INDEX(战舰突破!$D$6:$D$18,通天塔!$N104+1),0),0)</f>
        <v>16547</v>
      </c>
      <c r="BR104" s="14">
        <f>IF($I104&gt;0,ROUND((INDEX(新战舰养成!AC$6:AC$18,通天塔!$L104+1)+INDEX(新战舰养成!I$6:I$18,通天塔!$L104+1)*(通天塔!$I104-1))*INDEX(战舰突破!$D$6:$D$18,通天塔!$O104+1),0),0)</f>
        <v>84112</v>
      </c>
      <c r="BS104" s="14">
        <f>IF($I104&gt;0,ROUND((INDEX(新战舰养成!AD$6:AD$18,通天塔!$L104+1)+INDEX(新战舰养成!J$6:J$18,通天塔!$L104+1)*(通天塔!$I104-1))*INDEX(战舰突破!$D$6:$D$18,通天塔!$O104+1),0),0)</f>
        <v>0</v>
      </c>
      <c r="BT104" s="14">
        <f>IF($I104&gt;0,ROUND((INDEX(新战舰养成!AE$6:AE$18,通天塔!$L104+1)+INDEX(新战舰养成!K$6:K$18,通天塔!$L104+1)*(通天塔!$I104-1))*INDEX(战舰突破!$D$6:$D$18,通天塔!$O104+1),0),0)</f>
        <v>0</v>
      </c>
      <c r="BU104" s="14">
        <f>IF($I104&gt;0,ROUND((INDEX(新战舰养成!AF$6:AF$18,通天塔!$L104+1)+INDEX(新战舰养成!L$6:L$18,通天塔!$L104+1)*(通天塔!$I104-1))*INDEX(战舰突破!$D$6:$D$18,通天塔!$O104+1),0),0)</f>
        <v>572663</v>
      </c>
      <c r="BV104" s="14">
        <f>IF($I104&gt;0,ROUND((INDEX(新战舰养成!AG$6:AG$18,通天塔!$L104+1)+INDEX(新战舰养成!M$6:M$18,通天塔!$L104+1)*(通天塔!$I104-1))*INDEX(战舰突破!$D$6:$D$18,通天塔!$O104+1),0),0)</f>
        <v>22070</v>
      </c>
      <c r="BY104" s="14">
        <f>(INDEX(装备数值!$C$13:$G$116,通天塔!$P104*8+1,BY$2)+INDEX(装备数值!$C$13:$G$116,通天塔!$Q104*8+2,BY$2)+INDEX(装备数值!$C$13:$G$116,通天塔!$S104*8+3,BY$2)+INDEX(装备数值!$C$13:$G$116,通天塔!$R104*8+4,BY$2)+INDEX(装备数值!$C$13:$G$116,通天塔!$T104*8+5,BY$2)+INDEX(装备数值!$C$13:$G$116,通天塔!$U104*8+6,BY$2)+INDEX(装备数值!$C$13:$G$116,通天塔!$V104*8+7,BY$2)+INDEX(装备数值!$C$13:$G$116,通天塔!$W104*8+8,BY$2))</f>
        <v>33000</v>
      </c>
      <c r="BZ104" s="14">
        <f>(INDEX(装备数值!$C$13:$G$116,通天塔!$P104*8+1,BZ$2)+INDEX(装备数值!$C$13:$G$116,通天塔!$Q104*8+2,BZ$2)+INDEX(装备数值!$C$13:$G$116,通天塔!$S104*8+3,BZ$2)+INDEX(装备数值!$C$13:$G$116,通天塔!$R104*8+4,BZ$2)+INDEX(装备数值!$C$13:$G$116,通天塔!$T104*8+5,BZ$2)+INDEX(装备数值!$C$13:$G$116,通天塔!$U104*8+6,BZ$2)+INDEX(装备数值!$C$13:$G$116,通天塔!$V104*8+7,BZ$2)+INDEX(装备数值!$C$13:$G$116,通天塔!$W104*8+8,BZ$2))</f>
        <v>247500</v>
      </c>
      <c r="CA104" s="14">
        <f>(INDEX(装备数值!$C$13:$G$116,通天塔!$P104*8+1,CA$2)+INDEX(装备数值!$C$13:$G$116,通天塔!$Q104*8+2,CA$2)+INDEX(装备数值!$C$13:$G$116,通天塔!$S104*8+3,CA$2)+INDEX(装备数值!$C$13:$G$116,通天塔!$R104*8+4,CA$2)+INDEX(装备数值!$C$13:$G$116,通天塔!$T104*8+5,CA$2)+INDEX(装备数值!$C$13:$G$116,通天塔!$U104*8+6,CA$2)+INDEX(装备数值!$C$13:$G$116,通天塔!$V104*8+7,CA$2)+INDEX(装备数值!$C$13:$G$116,通天塔!$W104*8+8,CA$2))</f>
        <v>16500</v>
      </c>
      <c r="CB104" s="14">
        <f>(INDEX(装备数值!$C$13:$G$116,通天塔!$P104*8+1,CB$2)+INDEX(装备数值!$C$13:$G$116,通天塔!$Q104*8+2,CB$2)+INDEX(装备数值!$C$13:$G$116,通天塔!$S104*8+3,CB$2)+INDEX(装备数值!$C$13:$G$116,通天塔!$R104*8+4,CB$2)+INDEX(装备数值!$C$13:$G$116,通天塔!$T104*8+5,CB$2)+INDEX(装备数值!$C$13:$G$116,通天塔!$U104*8+6,CB$2)+INDEX(装备数值!$C$13:$G$116,通天塔!$V104*8+7,CB$2)+INDEX(装备数值!$C$13:$G$116,通天塔!$W104*8+8,CB$2))</f>
        <v>330000</v>
      </c>
      <c r="CC104" s="14">
        <f>(INDEX(装备数值!$C$13:$G$116,通天塔!$P104*8+1,CC$2)+INDEX(装备数值!$C$13:$G$116,通天塔!$Q104*8+2,CC$2)+INDEX(装备数值!$C$13:$G$116,通天塔!$S104*8+3,CC$2)+INDEX(装备数值!$C$13:$G$116,通天塔!$R104*8+4,CC$2)+INDEX(装备数值!$C$13:$G$116,通天塔!$T104*8+5,CC$2)+INDEX(装备数值!$C$13:$G$116,通天塔!$U104*8+6,CC$2)+INDEX(装备数值!$C$13:$G$116,通天塔!$V104*8+7,CC$2)+INDEX(装备数值!$C$13:$G$116,通天塔!$W104*8+8,CC$2))</f>
        <v>6450</v>
      </c>
      <c r="CF104" s="14">
        <f>INDEX(装备数值!$I$13:$M$116,通天塔!$P104*8+1,CF$2)*$X104+INDEX(装备数值!$I$13:$M$116,通天塔!$Q104*8+2,CF$2)*$Y104+INDEX(装备数值!$I$13:$M$116,通天塔!$S104*8+3,CF$2)*$Z104+INDEX(装备数值!$I$13:$M$116,通天塔!$R104*8+4,CF$2)*$AA104+INDEX(装备数值!$I$13:$M$116,通天塔!$T104*8+5,CF$2)*$AB104+INDEX(装备数值!$I$13:$M$116,通天塔!$U104*8+6,CF$2)*$AC104+INDEX(装备数值!$I$13:$M$116,通天塔!$V104*8+7,CF$2)*$AD104+INDEX(装备数值!$I$13:$M$116,通天塔!$W104*8+8,CF$2)*$AE104</f>
        <v>79200</v>
      </c>
      <c r="CG104" s="14">
        <f>INDEX(装备数值!$I$13:$M$116,通天塔!$P104*8+1,CG$2)*$X104+INDEX(装备数值!$I$13:$M$116,通天塔!$Q104*8+2,CG$2)*$Y104+INDEX(装备数值!$I$13:$M$116,通天塔!$S104*8+3,CG$2)*$Z104+INDEX(装备数值!$I$13:$M$116,通天塔!$R104*8+4,CG$2)*$AA104+INDEX(装备数值!$I$13:$M$116,通天塔!$T104*8+5,CG$2)*$AB104+INDEX(装备数值!$I$13:$M$116,通天塔!$U104*8+6,CG$2)*$AC104+INDEX(装备数值!$I$13:$M$116,通天塔!$V104*8+7,CG$2)*$AD104+INDEX(装备数值!$I$13:$M$116,通天塔!$W104*8+8,CG$2)*$AE104</f>
        <v>594000</v>
      </c>
      <c r="CH104" s="14">
        <f>INDEX(装备数值!$I$13:$M$116,通天塔!$P104*8+1,CH$2)*$X104+INDEX(装备数值!$I$13:$M$116,通天塔!$Q104*8+2,CH$2)*$Y104+INDEX(装备数值!$I$13:$M$116,通天塔!$S104*8+3,CH$2)*$Z104+INDEX(装备数值!$I$13:$M$116,通天塔!$R104*8+4,CH$2)*$AA104+INDEX(装备数值!$I$13:$M$116,通天塔!$T104*8+5,CH$2)*$AB104+INDEX(装备数值!$I$13:$M$116,通天塔!$U104*8+6,CH$2)*$AC104+INDEX(装备数值!$I$13:$M$116,通天塔!$V104*8+7,CH$2)*$AD104+INDEX(装备数值!$I$13:$M$116,通天塔!$W104*8+8,CH$2)*$AE104</f>
        <v>39600</v>
      </c>
      <c r="CI104" s="14">
        <f>INDEX(装备数值!$I$13:$M$116,通天塔!$P104*8+1,CI$2)*$X104+INDEX(装备数值!$I$13:$M$116,通天塔!$Q104*8+2,CI$2)*$Y104+INDEX(装备数值!$I$13:$M$116,通天塔!$S104*8+3,CI$2)*$Z104+INDEX(装备数值!$I$13:$M$116,通天塔!$R104*8+4,CI$2)*$AA104+INDEX(装备数值!$I$13:$M$116,通天塔!$T104*8+5,CI$2)*$AB104+INDEX(装备数值!$I$13:$M$116,通天塔!$U104*8+6,CI$2)*$AC104+INDEX(装备数值!$I$13:$M$116,通天塔!$V104*8+7,CI$2)*$AD104+INDEX(装备数值!$I$13:$M$116,通天塔!$W104*8+8,CI$2)*$AE104</f>
        <v>792000</v>
      </c>
      <c r="CJ104" s="14">
        <f>INDEX(装备数值!$I$13:$M$116,通天塔!$P104*8+1,CJ$2)*$X104+INDEX(装备数值!$I$13:$M$116,通天塔!$Q104*8+2,CJ$2)*$Y104+INDEX(装备数值!$I$13:$M$116,通天塔!$S104*8+3,CJ$2)*$Z104+INDEX(装备数值!$I$13:$M$116,通天塔!$R104*8+4,CJ$2)*$AA104+INDEX(装备数值!$I$13:$M$116,通天塔!$T104*8+5,CJ$2)*$AB104+INDEX(装备数值!$I$13:$M$116,通天塔!$U104*8+6,CJ$2)*$AC104+INDEX(装备数值!$I$13:$M$116,通天塔!$V104*8+7,CJ$2)*$AD104+INDEX(装备数值!$I$13:$M$116,通天塔!$W104*8+8,CJ$2)*$AE104</f>
        <v>15480</v>
      </c>
      <c r="CM104" s="14">
        <f>INDEX(装备数值!$X$13:$AH$116,$P104*8+1,CM$2)*$AF104+INDEX(装备数值!$X$13:$AH$116,$Q104*8+2,CM$2)*$AG104+INDEX(装备数值!$X$13:$AH$116,$S104*8+3,CM$2)*$AH104+INDEX(装备数值!$X$13:$AH$116,$R104*8+4,CM$2)*$AI104+INDEX(装备数值!$X$13:$AH$116,$T104*8+5,CM$2)*$AJ104+INDEX(装备数值!$X$13:$AH$116,$U104*8+6,CM$2)*$AK104+INDEX(装备数值!$X$13:$AH$116,$V104*8+7,CM$2)*$AL104+INDEX(装备数值!$X$13:$AH$116,$W104*8+8,CM$2)*$AM104</f>
        <v>27000</v>
      </c>
      <c r="CN104" s="14">
        <f>INDEX(装备数值!$X$13:$AH$116,$P104*8+1,CN$2)*$AF104+INDEX(装备数值!$X$13:$AH$116,$Q104*8+2,CN$2)*$AG104+INDEX(装备数值!$X$13:$AH$116,$S104*8+3,CN$2)*$AH104+INDEX(装备数值!$X$13:$AH$116,$R104*8+4,CN$2)*$AI104+INDEX(装备数值!$X$13:$AH$116,$T104*8+5,CN$2)*$AJ104+INDEX(装备数值!$X$13:$AH$116,$U104*8+6,CN$2)*$AK104+INDEX(装备数值!$X$13:$AH$116,$V104*8+7,CN$2)*$AL104+INDEX(装备数值!$X$13:$AH$116,$W104*8+8,CN$2)*$AM104</f>
        <v>204750</v>
      </c>
      <c r="CO104" s="14">
        <f>INDEX(装备数值!$X$13:$AH$116,$P104*8+1,CO$2)*$AF104+INDEX(装备数值!$X$13:$AH$116,$Q104*8+2,CO$2)*$AG104+INDEX(装备数值!$X$13:$AH$116,$S104*8+3,CO$2)*$AH104+INDEX(装备数值!$X$13:$AH$116,$R104*8+4,CO$2)*$AI104+INDEX(装备数值!$X$13:$AH$116,$T104*8+5,CO$2)*$AJ104+INDEX(装备数值!$X$13:$AH$116,$U104*8+6,CO$2)*$AK104+INDEX(装备数值!$X$13:$AH$116,$V104*8+7,CO$2)*$AL104+INDEX(装备数值!$X$13:$AH$116,$W104*8+8,CO$2)*$AM104</f>
        <v>13800</v>
      </c>
      <c r="CP104" s="14">
        <f>INDEX(装备数值!$X$13:$AH$116,$P104*8+1,CP$2)*$AF104+INDEX(装备数值!$X$13:$AH$116,$Q104*8+2,CP$2)*$AG104+INDEX(装备数值!$X$13:$AH$116,$S104*8+3,CP$2)*$AH104+INDEX(装备数值!$X$13:$AH$116,$R104*8+4,CP$2)*$AI104+INDEX(装备数值!$X$13:$AH$116,$T104*8+5,CP$2)*$AJ104+INDEX(装备数值!$X$13:$AH$116,$U104*8+6,CP$2)*$AK104+INDEX(装备数值!$X$13:$AH$116,$V104*8+7,CP$2)*$AL104+INDEX(装备数值!$X$13:$AH$116,$W104*8+8,CP$2)*$AM104</f>
        <v>270000</v>
      </c>
      <c r="CQ104" s="14">
        <f>INDEX(装备数值!$X$13:$AH$116,$P104*8+1,CQ$2)*$AF104+INDEX(装备数值!$X$13:$AH$116,$Q104*8+2,CQ$2)*$AG104+INDEX(装备数值!$X$13:$AH$116,$S104*8+3,CQ$2)*$AH104+INDEX(装备数值!$X$13:$AH$116,$R104*8+4,CQ$2)*$AI104+INDEX(装备数值!$X$13:$AH$116,$T104*8+5,CQ$2)*$AJ104+INDEX(装备数值!$X$13:$AH$116,$U104*8+6,CQ$2)*$AK104+INDEX(装备数值!$X$13:$AH$116,$V104*8+7,CQ$2)*$AL104+INDEX(装备数值!$X$13:$AH$116,$W104*8+8,CQ$2)*$AM104</f>
        <v>5520</v>
      </c>
      <c r="CR104" s="14">
        <f>INDEX(装备数值!$X$13:$AH$116,$P104*8+1,CR$2)*$AF104+INDEX(装备数值!$X$13:$AH$116,$Q104*8+2,CR$2)*$AG104+INDEX(装备数值!$X$13:$AH$116,$S104*8+3,CR$2)*$AH104+INDEX(装备数值!$X$13:$AH$116,$R104*8+4,CR$2)*$AI104+INDEX(装备数值!$X$13:$AH$116,$T104*8+5,CR$2)*$AJ104+INDEX(装备数值!$X$13:$AH$116,$U104*8+6,CR$2)*$AK104+INDEX(装备数值!$X$13:$AH$116,$V104*8+7,CR$2)*$AL104+INDEX(装备数值!$X$13:$AH$116,$W104*8+8,CR$2)*$AM104</f>
        <v>20550</v>
      </c>
      <c r="CS104" s="14">
        <f>INDEX(装备数值!$X$13:$AH$116,$P104*8+1,CS$2)*$AF104+INDEX(装备数值!$X$13:$AH$116,$Q104*8+2,CS$2)*$AG104+INDEX(装备数值!$X$13:$AH$116,$S104*8+3,CS$2)*$AH104+INDEX(装备数值!$X$13:$AH$116,$R104*8+4,CS$2)*$AI104+INDEX(装备数值!$X$13:$AH$116,$T104*8+5,CS$2)*$AJ104+INDEX(装备数值!$X$13:$AH$116,$U104*8+6,CS$2)*$AK104+INDEX(装备数值!$X$13:$AH$116,$V104*8+7,CS$2)*$AL104+INDEX(装备数值!$X$13:$AH$116,$W104*8+8,CS$2)*$AM104</f>
        <v>20700</v>
      </c>
      <c r="CT104" s="14">
        <f>INDEX(装备数值!$X$13:$AH$116,$P104*8+1,CT$2)*$AF104+INDEX(装备数值!$X$13:$AH$116,$Q104*8+2,CT$2)*$AG104+INDEX(装备数值!$X$13:$AH$116,$S104*8+3,CT$2)*$AH104+INDEX(装备数值!$X$13:$AH$116,$R104*8+4,CT$2)*$AI104+INDEX(装备数值!$X$13:$AH$116,$T104*8+5,CT$2)*$AJ104+INDEX(装备数值!$X$13:$AH$116,$U104*8+6,CT$2)*$AK104+INDEX(装备数值!$X$13:$AH$116,$V104*8+7,CT$2)*$AL104+INDEX(装备数值!$X$13:$AH$116,$W104*8+8,CT$2)*$AM104</f>
        <v>20550</v>
      </c>
      <c r="CU104" s="14">
        <f>INDEX(装备数值!$X$13:$AH$116,$P104*8+1,CU$2)*$AF104+INDEX(装备数值!$X$13:$AH$116,$Q104*8+2,CU$2)*$AG104+INDEX(装备数值!$X$13:$AH$116,$S104*8+3,CU$2)*$AH104+INDEX(装备数值!$X$13:$AH$116,$R104*8+4,CU$2)*$AI104+INDEX(装备数值!$X$13:$AH$116,$T104*8+5,CU$2)*$AJ104+INDEX(装备数值!$X$13:$AH$116,$U104*8+6,CU$2)*$AK104+INDEX(装备数值!$X$13:$AH$116,$V104*8+7,CU$2)*$AL104+INDEX(装备数值!$X$13:$AH$116,$W104*8+8,CU$2)*$AM104</f>
        <v>20700</v>
      </c>
      <c r="CV104" s="14">
        <f>INDEX(装备数值!$X$13:$AH$116,$P104*8+1,CV$2)*$AF104+INDEX(装备数值!$X$13:$AH$116,$Q104*8+2,CV$2)*$AG104+INDEX(装备数值!$X$13:$AH$116,$S104*8+3,CV$2)*$AH104+INDEX(装备数值!$X$13:$AH$116,$R104*8+4,CV$2)*$AI104+INDEX(装备数值!$X$13:$AH$116,$T104*8+5,CV$2)*$AJ104+INDEX(装备数值!$X$13:$AH$116,$U104*8+6,CV$2)*$AK104+INDEX(装备数值!$X$13:$AH$116,$V104*8+7,CV$2)*$AL104+INDEX(装备数值!$X$13:$AH$116,$W104*8+8,CV$2)*$AM104</f>
        <v>45</v>
      </c>
      <c r="CW104" s="14">
        <f>INDEX(装备数值!$X$13:$AH$116,$P104*8+1,CW$2)*$AF104+INDEX(装备数值!$X$13:$AH$116,$Q104*8+2,CW$2)*$AG104+INDEX(装备数值!$X$13:$AH$116,$S104*8+3,CW$2)*$AH104+INDEX(装备数值!$X$13:$AH$116,$R104*8+4,CW$2)*$AI104+INDEX(装备数值!$X$13:$AH$116,$T104*8+5,CW$2)*$AJ104+INDEX(装备数值!$X$13:$AH$116,$U104*8+6,CW$2)*$AK104+INDEX(装备数值!$X$13:$AH$116,$V104*8+7,CW$2)*$AL104+INDEX(装备数值!$X$13:$AH$116,$W104*8+8,CW$2)*$AM104</f>
        <v>45</v>
      </c>
      <c r="CY104" s="14">
        <f>INDEX(装备数值!$AN$17:$AN$117,MATCH(MIN($X104:$AE104),装备数值!$AO$17:$AO$117,1))</f>
        <v>36</v>
      </c>
      <c r="CZ104" s="14">
        <f>IF(COUNTIF($P104:$W104,"&gt;"&amp;0)=8,INDEX(装备数值!AR$17:AR$117,$CY104+1),0)</f>
        <v>10728</v>
      </c>
      <c r="DA104" s="14">
        <f>IF(COUNTIF($P104:$W104,"&gt;"&amp;0)=8,INDEX(装备数值!AS$17:AS$117,$CY104+1),0)</f>
        <v>81000</v>
      </c>
      <c r="DB104" s="14">
        <f>IF(COUNTIF($P104:$W104,"&gt;"&amp;0)=8,INDEX(装备数值!AT$17:AT$117,$CY104+1),0)</f>
        <v>5328</v>
      </c>
      <c r="DC104" s="14">
        <f>IF(COUNTIF($P104:$W104,"&gt;"&amp;0)=8,INDEX(装备数值!AU$17:AU$117,$CY104+1),0)</f>
        <v>108000</v>
      </c>
      <c r="DD104" s="14">
        <f>IF(COUNTIF($P104:$W104,"&gt;"&amp;0)=8,INDEX(装备数值!AV$17:AV$117,$CY104+1),0)</f>
        <v>2160</v>
      </c>
      <c r="DF104" s="14">
        <f>INDEX(装备数值!$AY$17:$AY$77,MATCH(MIN($AF104:$AM104),装备数值!$AZ$17:$AZ$77,1))</f>
        <v>22</v>
      </c>
      <c r="DG104" s="26">
        <f>INDEX(装备数值!BA$17:BA$77,通天塔!DF104+1)</f>
        <v>0.28999999999999998</v>
      </c>
      <c r="DH104" s="26">
        <f>INDEX(装备数值!BA$17:BA$77,通天塔!DF104+1)</f>
        <v>0.28999999999999998</v>
      </c>
      <c r="DJ104" s="14">
        <f t="shared" si="134"/>
        <v>30</v>
      </c>
      <c r="DK104" s="14">
        <f>VLOOKUP(DJ104,军阶与晶片数值!$W$6:$X$27,2)</f>
        <v>7</v>
      </c>
      <c r="DL104" s="14">
        <f>INDEX(军阶与晶片数值!Y$6:Y$27,$DK104+1)</f>
        <v>600</v>
      </c>
      <c r="DM104" s="14">
        <f>INDEX(军阶与晶片数值!Z$6:Z$27,$DK104+1)</f>
        <v>600</v>
      </c>
      <c r="DN104" s="14">
        <f>INDEX(军阶与晶片数值!AA$6:AA$27,$DK104+1)</f>
        <v>600</v>
      </c>
      <c r="DO104" s="14">
        <f>INDEX(军阶与晶片数值!AB$6:AB$27,$DK104+1)</f>
        <v>600</v>
      </c>
      <c r="DP104" s="29">
        <f>INDEX(军阶与晶片数值!AC$6:AC$27,$DK104+1)</f>
        <v>40</v>
      </c>
      <c r="DQ104" s="29">
        <f>INDEX(军阶与晶片数值!AD$6:AD$27,$DK104+1)</f>
        <v>20</v>
      </c>
      <c r="DS104" s="26">
        <f>INDEX(军阶与晶片数值!I$6:I$16,AN104+1)</f>
        <v>0.15</v>
      </c>
      <c r="DT104" s="26">
        <f>INDEX(军阶与晶片数值!M$6:M$16,AO104+1)</f>
        <v>0.2</v>
      </c>
      <c r="DU104" s="26">
        <f>INDEX(军阶与晶片数值!J$6:J$16,AP104+1)</f>
        <v>0.2</v>
      </c>
      <c r="DV104" s="26">
        <f>INDEX(军阶与晶片数值!K$6:K$16,AQ104+1)</f>
        <v>0.4</v>
      </c>
      <c r="DW104" s="26">
        <f>INDEX(军阶与晶片数值!L$6:L$16,AR104+1)</f>
        <v>0.4</v>
      </c>
      <c r="DX104" s="28">
        <f>INDEX(军阶与晶片数值!N$6:N$16,AS104+1)</f>
        <v>0</v>
      </c>
      <c r="DY104" s="28">
        <f>INDEX(军阶与晶片数值!O$6:O$16,AT104+1)</f>
        <v>0</v>
      </c>
      <c r="DZ104" s="28">
        <f>INDEX(军阶与晶片数值!P$6:P$16,AU104+1)</f>
        <v>0</v>
      </c>
      <c r="EA104" s="28">
        <f>INDEX(军阶与晶片数值!Q$6:Q$16,AV104+1)</f>
        <v>0</v>
      </c>
      <c r="EB104" s="26">
        <f>INDEX(军阶与晶片数值!R$6:R$16,AW104+1)</f>
        <v>0.13</v>
      </c>
      <c r="EC104" s="26">
        <f>INDEX(军阶与晶片数值!S$6:S$16,AX104+1)</f>
        <v>0.13</v>
      </c>
      <c r="ED104" s="26">
        <f>INDEX(军阶与晶片数值!T$6:T$16,AY104+1)</f>
        <v>0</v>
      </c>
      <c r="EE104" s="26">
        <f>INDEX(军阶与晶片数值!U$6:U$16,AZ104+1)</f>
        <v>0</v>
      </c>
      <c r="EG104" s="26">
        <f>INDEX(军阶与晶片数值!$C$6:$C$36,通天塔!$BA104+1)</f>
        <v>0.8</v>
      </c>
      <c r="EH104" s="26">
        <f>INDEX(军阶与晶片数值!$C$6:$C$36,通天塔!$BA104+1)</f>
        <v>0.8</v>
      </c>
      <c r="EI104" s="26">
        <f>INDEX(军阶与晶片数值!$C$6:$C$36,通天塔!$BA104+1)</f>
        <v>0.8</v>
      </c>
      <c r="EJ104" s="26">
        <f>INDEX(军阶与晶片数值!$C$6:$C$36,通天塔!$BA104+1)</f>
        <v>0.8</v>
      </c>
      <c r="EK104" s="26">
        <f>INDEX(军阶与晶片数值!$C$6:$C$36,通天塔!$BA104+1)</f>
        <v>0.8</v>
      </c>
      <c r="EM104" s="14">
        <f>INDEX(战舰突破!$H$6:$H$18,通天塔!$J104+1)+INDEX(战舰突破!$H$23:$H$35,通天塔!$K104+1)+INDEX(战舰突破!$H$40:$H$52,通天塔!$L104+1)</f>
        <v>200</v>
      </c>
      <c r="EN104" s="14">
        <f>INDEX(战舰突破!$I$6:$I$18,通天塔!$J104+1)+INDEX(战舰突破!$I$23:$I$35,通天塔!$K104+1)+INDEX(战舰突破!$I$40:$I$52,通天塔!$L104+1)</f>
        <v>200</v>
      </c>
      <c r="EO104" s="14">
        <f>INDEX(战舰突破!$J$6:$J$18,通天塔!$J104+1)+INDEX(战舰突破!$J$23:$J$35,通天塔!$K104+1)+INDEX(战舰突破!$J$40:$J$52,通天塔!$L104+1)</f>
        <v>0</v>
      </c>
      <c r="EP104" s="14">
        <f>INDEX(战舰突破!$K$6:$K$18,通天塔!$J104+1)+INDEX(战舰突破!$K$23:$K$35,通天塔!$K104+1)+INDEX(战舰突破!$K$40:$K$52,通天塔!$L104+1)</f>
        <v>0</v>
      </c>
      <c r="EQ104" s="14">
        <f>INDEX(战舰突破!$L$6:$L$18,通天塔!$J104+1)+INDEX(战舰突破!$L$23:$L$35,通天塔!$K104+1)+INDEX(战舰突破!$L$40:$L$52,通天塔!$L104+1)</f>
        <v>200</v>
      </c>
      <c r="ER104" s="18">
        <f>INDEX(战舰突破!$N$6:$N$18,通天塔!$J104+1)+INDEX(战舰突破!$N$23:$N$35,通天塔!$K104+1)+INDEX(战舰突破!$N$40:$N$52,通天塔!$L104+1)</f>
        <v>0</v>
      </c>
      <c r="ES104" s="18">
        <f>INDEX(战舰突破!$O$6:$O$18,通天塔!$J104+1)+INDEX(战舰突破!$O$23:$O$35,通天塔!$K104+1)+INDEX(战舰突破!$O$40:$O$52,通天塔!$L104+1)</f>
        <v>0.6</v>
      </c>
      <c r="ET104" s="18">
        <f>INDEX(战舰突破!$P$6:$P$18,通天塔!$J104+1)+INDEX(战舰突破!$P$23:$P$35,通天塔!$K104+1)+INDEX(战舰突破!$P$40:$P$52,通天塔!$L104+1)</f>
        <v>0</v>
      </c>
      <c r="EU104" s="18">
        <f>INDEX(战舰突破!$Q$6:$Q$18,通天塔!$J104+1)+INDEX(战舰突破!$Q$23:$Q$35,通天塔!$K104+1)+INDEX(战舰突破!$Q$40:$Q$52,通天塔!$L104+1)</f>
        <v>0.3</v>
      </c>
      <c r="EV104" s="18">
        <f>INDEX(战舰突破!$R$6:$R$18,通天塔!$J104+1)+INDEX(战舰突破!$R$23:$R$35,通天塔!$K104+1)+INDEX(战舰突破!$R$40:$R$52,通天塔!$L104+1)</f>
        <v>0</v>
      </c>
      <c r="EW104" s="18">
        <f>INDEX(战舰突破!$M$6:$M$18,通天塔!$J104+1)+INDEX(战舰突破!$M$23:$M$35,通天塔!$K104+1)+INDEX(战舰突破!$M$40:$M$52,通天塔!$L104+1)</f>
        <v>0.2</v>
      </c>
      <c r="EX104" s="22">
        <f>INDEX(战舰突破!$W$6:$W$18,通天塔!$J104+1)+INDEX(战舰突破!$W$23:$W$35,通天塔!$K104+1)+INDEX(战舰突破!$W$40:$W$52,通天塔!$L104+1)</f>
        <v>0.5</v>
      </c>
      <c r="FA104" s="14">
        <f>INDEX(战舰突破!$S$6:$S$18,通天塔!$J104+1)</f>
        <v>0</v>
      </c>
      <c r="FB104" s="14">
        <f>INDEX(战舰突破!$T$6:$T$18,通天塔!$J104+1)</f>
        <v>0.5</v>
      </c>
      <c r="FC104" s="14">
        <f>INDEX(战舰突破!$U$6:$U$18,通天塔!$J104+1)</f>
        <v>0.1</v>
      </c>
      <c r="FD104" s="14">
        <f>INDEX(战舰突破!$V$6:$V$18,通天塔!$J104+1)</f>
        <v>1</v>
      </c>
      <c r="FE104" s="14">
        <f>INDEX(战舰突破!$X$6:$X$18,通天塔!$J104+1)</f>
        <v>8</v>
      </c>
      <c r="FG104" s="14">
        <f>INDEX(战舰突破!$S$23:$S$35,通天塔!$J104+1)</f>
        <v>0.6</v>
      </c>
      <c r="FH104" s="14">
        <f>INDEX(战舰突破!$T$23:$T$35,通天塔!$J104+1)</f>
        <v>0.25</v>
      </c>
      <c r="FI104" s="14">
        <f>INDEX(战舰突破!$U$23:$U$35,通天塔!$J104+1)</f>
        <v>0.1</v>
      </c>
      <c r="FJ104" s="14">
        <f>INDEX(战舰突破!$V$23:$V$35,通天塔!$J104+1)</f>
        <v>1</v>
      </c>
      <c r="FK104" s="14">
        <f>INDEX(战舰突破!$X$23:$X$35,通天塔!$J104+1)</f>
        <v>120</v>
      </c>
      <c r="FM104" s="14">
        <f>INDEX(战舰突破!$S$40:$S$52,通天塔!$J104+1)</f>
        <v>0.6</v>
      </c>
      <c r="FN104" s="14">
        <f>INDEX(战舰突破!$T$40:$T$52,通天塔!$J104+1)</f>
        <v>0.25</v>
      </c>
      <c r="FO104" s="14">
        <f>INDEX(战舰突破!$U$40:$U$52,通天塔!$J104+1)</f>
        <v>0.1</v>
      </c>
      <c r="FP104" s="14">
        <f>INDEX(战舰突破!$V$40:$V$52,通天塔!$J104+1)</f>
        <v>1</v>
      </c>
      <c r="FQ104" s="14">
        <f>INDEX(战舰突破!$X$40:$X$52,通天塔!$J104+1)</f>
        <v>200</v>
      </c>
      <c r="FT104" s="14">
        <f t="shared" si="135"/>
        <v>500966</v>
      </c>
      <c r="FU104" s="14">
        <f t="shared" si="136"/>
        <v>483976</v>
      </c>
      <c r="FV104" s="14">
        <f t="shared" si="137"/>
        <v>484876</v>
      </c>
      <c r="FW104" s="14">
        <f t="shared" si="138"/>
        <v>6435873</v>
      </c>
      <c r="FX104" s="14">
        <f t="shared" si="139"/>
        <v>262433</v>
      </c>
      <c r="FY104" s="14">
        <f t="shared" si="140"/>
        <v>7322739</v>
      </c>
      <c r="FZ104" s="14">
        <f t="shared" si="141"/>
        <v>171947</v>
      </c>
      <c r="GA104" s="28">
        <f t="shared" si="142"/>
        <v>21150</v>
      </c>
      <c r="GB104" s="28">
        <f t="shared" si="143"/>
        <v>21300</v>
      </c>
      <c r="GC104" s="28">
        <f t="shared" si="144"/>
        <v>21150</v>
      </c>
      <c r="GD104" s="28">
        <f t="shared" si="145"/>
        <v>21300</v>
      </c>
      <c r="GE104" s="28">
        <f t="shared" si="146"/>
        <v>1.4577</v>
      </c>
      <c r="GF104" s="28">
        <f t="shared" si="147"/>
        <v>1.4577</v>
      </c>
      <c r="GG104" s="28">
        <f t="shared" si="148"/>
        <v>0</v>
      </c>
      <c r="GH104" s="28">
        <f t="shared" si="149"/>
        <v>36.15</v>
      </c>
      <c r="GI104" s="14">
        <f t="shared" si="150"/>
        <v>1</v>
      </c>
      <c r="GJ104" s="14">
        <f t="shared" si="151"/>
        <v>1.6</v>
      </c>
      <c r="GK104" s="14">
        <f t="shared" si="152"/>
        <v>1.6</v>
      </c>
      <c r="GL104" s="18">
        <f t="shared" si="153"/>
        <v>1.7</v>
      </c>
      <c r="GM104" s="18">
        <f t="shared" si="154"/>
        <v>1.45</v>
      </c>
      <c r="GN104" s="18">
        <f t="shared" si="155"/>
        <v>1.45</v>
      </c>
      <c r="GO104" s="29">
        <f t="shared" si="215"/>
        <v>21300</v>
      </c>
      <c r="GP104" s="29">
        <f t="shared" si="215"/>
        <v>21600</v>
      </c>
      <c r="GQ104" s="29">
        <f t="shared" si="215"/>
        <v>21600</v>
      </c>
      <c r="GR104" s="26">
        <f t="shared" si="157"/>
        <v>0.1</v>
      </c>
      <c r="GS104" s="26">
        <f t="shared" si="158"/>
        <v>0.1</v>
      </c>
      <c r="GT104" s="26">
        <f t="shared" si="159"/>
        <v>0.1</v>
      </c>
      <c r="GU104" s="14">
        <f t="shared" si="160"/>
        <v>3</v>
      </c>
      <c r="GV104" s="14">
        <f t="shared" si="161"/>
        <v>3</v>
      </c>
      <c r="GW104" s="14">
        <f t="shared" si="162"/>
        <v>3</v>
      </c>
      <c r="GX104" s="14">
        <f t="shared" si="163"/>
        <v>8</v>
      </c>
      <c r="GY104" s="14">
        <f t="shared" si="164"/>
        <v>120</v>
      </c>
      <c r="GZ104" s="14">
        <f t="shared" si="165"/>
        <v>200</v>
      </c>
      <c r="HA104">
        <v>100</v>
      </c>
      <c r="HB104" s="14">
        <f t="shared" si="166"/>
        <v>71194803</v>
      </c>
      <c r="HD104" s="14">
        <f t="shared" si="167"/>
        <v>524866</v>
      </c>
      <c r="HE104" s="14">
        <f t="shared" si="168"/>
        <v>250453</v>
      </c>
      <c r="HF104" s="29">
        <f t="shared" si="169"/>
        <v>20448</v>
      </c>
      <c r="HG104" s="29">
        <f t="shared" si="170"/>
        <v>14548</v>
      </c>
      <c r="HH104" s="29">
        <f t="shared" si="171"/>
        <v>15600</v>
      </c>
      <c r="HI104" s="29">
        <f t="shared" si="172"/>
        <v>14665</v>
      </c>
      <c r="HJ104" s="14">
        <f t="shared" si="173"/>
        <v>1.4577</v>
      </c>
      <c r="HK104" s="14">
        <f t="shared" si="174"/>
        <v>1.4577</v>
      </c>
      <c r="HL104" s="14">
        <f t="shared" si="175"/>
        <v>146981</v>
      </c>
      <c r="HM104" s="14">
        <f t="shared" si="176"/>
        <v>237483</v>
      </c>
      <c r="HN104" s="26">
        <f t="shared" si="177"/>
        <v>0.39179793053450196</v>
      </c>
      <c r="HO104" s="26">
        <f t="shared" si="178"/>
        <v>0.66872110939907548</v>
      </c>
      <c r="HP104" s="29">
        <f t="shared" si="179"/>
        <v>54511</v>
      </c>
      <c r="HQ104" s="29">
        <f t="shared" si="180"/>
        <v>209798</v>
      </c>
      <c r="HR104" s="29">
        <f t="shared" si="181"/>
        <v>280743</v>
      </c>
      <c r="HS104" s="26">
        <f t="shared" si="182"/>
        <v>0.46768556293003705</v>
      </c>
      <c r="HT104" s="26">
        <f t="shared" si="183"/>
        <v>0.47910247823174812</v>
      </c>
      <c r="HU104" s="26">
        <f t="shared" si="184"/>
        <v>0.47910247823174812</v>
      </c>
      <c r="HV104" s="26">
        <f t="shared" si="185"/>
        <v>6.7685562930037024E-2</v>
      </c>
      <c r="HW104" s="29">
        <f t="shared" si="207"/>
        <v>1.8000000000000003</v>
      </c>
      <c r="HX104" s="29">
        <f t="shared" si="208"/>
        <v>2.9165341289654756</v>
      </c>
      <c r="HY104" s="29">
        <f t="shared" si="209"/>
        <v>2.9165341289654756</v>
      </c>
      <c r="HZ104" s="29">
        <f t="shared" si="210"/>
        <v>490599</v>
      </c>
      <c r="IA104" s="29">
        <f t="shared" si="211"/>
        <v>407922.01812579925</v>
      </c>
      <c r="IB104" s="29">
        <f t="shared" si="212"/>
        <v>409398.27048407728</v>
      </c>
      <c r="IC104" s="29">
        <f t="shared" si="213"/>
        <v>2921727</v>
      </c>
      <c r="ID104" s="14">
        <f t="shared" si="186"/>
        <v>1307919.29</v>
      </c>
      <c r="IH104" s="14">
        <v>1</v>
      </c>
      <c r="II104" s="14">
        <v>1</v>
      </c>
      <c r="IJ104" s="14">
        <v>480</v>
      </c>
      <c r="IK104" s="14">
        <v>80</v>
      </c>
      <c r="IL104" s="14">
        <v>60</v>
      </c>
      <c r="IM104" s="23">
        <f t="shared" si="187"/>
        <v>246176100</v>
      </c>
      <c r="IN104" s="23">
        <f t="shared" si="201"/>
        <v>1</v>
      </c>
      <c r="IO104" s="23">
        <f t="shared" si="202"/>
        <v>246176.1</v>
      </c>
      <c r="IP104" s="23">
        <f t="shared" si="203"/>
        <v>306979305</v>
      </c>
      <c r="IQ104" s="23">
        <f t="shared" si="188"/>
        <v>1</v>
      </c>
      <c r="IR104" s="23">
        <f t="shared" si="189"/>
        <v>306979.31</v>
      </c>
      <c r="IS104" s="14">
        <v>1</v>
      </c>
      <c r="IT104" s="14">
        <v>1</v>
      </c>
      <c r="IU104" s="14">
        <v>240</v>
      </c>
      <c r="IV104" s="14">
        <v>40</v>
      </c>
      <c r="IW104" s="14">
        <v>30</v>
      </c>
      <c r="IX104" s="23">
        <f>INT(($HP104*$GI104*IU104*$HW104+$HQ104*$GJ104*$HX104*IV104+$HR104*$GK104*$HY104*IW104)+$IC104*IS104+($HQ104*$GJ104*$HX104*IT104*5*6/1.5+$HR104*$GK104*$HY104*IT104*5*6/2))</f>
        <v>144164600</v>
      </c>
      <c r="IY104" s="23">
        <f t="shared" si="190"/>
        <v>1</v>
      </c>
      <c r="IZ104" s="23">
        <f t="shared" si="191"/>
        <v>144164.6</v>
      </c>
      <c r="JA104" s="23"/>
      <c r="JB104" s="23"/>
      <c r="JC104" s="23"/>
      <c r="JG104">
        <f t="shared" si="131"/>
        <v>1.8298588398818101</v>
      </c>
      <c r="JH104">
        <f t="shared" si="214"/>
        <v>2.6673852308957144</v>
      </c>
      <c r="JJ104" s="14">
        <v>10</v>
      </c>
      <c r="JK104" s="14">
        <v>2</v>
      </c>
      <c r="JL104" s="14">
        <v>1.5</v>
      </c>
      <c r="JM104" s="23">
        <f t="shared" si="205"/>
        <v>4904335</v>
      </c>
      <c r="JN104" s="23">
        <f t="shared" si="192"/>
        <v>1</v>
      </c>
      <c r="JO104" s="23">
        <f t="shared" si="193"/>
        <v>4904.34</v>
      </c>
      <c r="JP104" s="14">
        <v>30</v>
      </c>
      <c r="JQ104" s="14">
        <v>6</v>
      </c>
      <c r="JR104" s="14">
        <v>4</v>
      </c>
      <c r="JS104" s="23">
        <f t="shared" si="206"/>
        <v>14057968</v>
      </c>
      <c r="JT104" s="23">
        <f t="shared" si="194"/>
        <v>1</v>
      </c>
      <c r="JU104" s="23">
        <f t="shared" si="195"/>
        <v>14057.97</v>
      </c>
      <c r="JW104" s="23">
        <f t="shared" si="196"/>
        <v>18743957</v>
      </c>
      <c r="JX104" s="23">
        <f t="shared" si="197"/>
        <v>1</v>
      </c>
      <c r="JY104" s="23">
        <f t="shared" si="198"/>
        <v>18743.96</v>
      </c>
      <c r="JZ104" s="23">
        <f t="shared" si="204"/>
        <v>7356503</v>
      </c>
      <c r="KA104" s="23">
        <f t="shared" si="199"/>
        <v>1</v>
      </c>
      <c r="KB104" s="23">
        <f t="shared" si="200"/>
        <v>7356.5</v>
      </c>
    </row>
    <row r="105" spans="3:288" ht="16.5" x14ac:dyDescent="0.2">
      <c r="C105" s="14">
        <f t="shared" si="133"/>
        <v>36</v>
      </c>
      <c r="D105" s="14">
        <v>101</v>
      </c>
      <c r="E105" s="14" t="s">
        <v>772</v>
      </c>
      <c r="F105" s="14">
        <v>365</v>
      </c>
      <c r="G105" s="14">
        <v>365</v>
      </c>
      <c r="H105" s="14">
        <v>365</v>
      </c>
      <c r="I105" s="14">
        <v>365</v>
      </c>
      <c r="J105" s="14">
        <v>7</v>
      </c>
      <c r="K105" s="14">
        <v>7</v>
      </c>
      <c r="L105" s="14">
        <v>7</v>
      </c>
      <c r="M105" s="14">
        <v>5</v>
      </c>
      <c r="N105" s="14">
        <v>4</v>
      </c>
      <c r="O105" s="14">
        <v>4</v>
      </c>
      <c r="P105" s="14">
        <v>7</v>
      </c>
      <c r="Q105" s="14">
        <v>7</v>
      </c>
      <c r="R105" s="14">
        <v>7</v>
      </c>
      <c r="S105" s="14">
        <v>7</v>
      </c>
      <c r="T105" s="14">
        <v>7</v>
      </c>
      <c r="U105" s="14">
        <v>7</v>
      </c>
      <c r="V105" s="14">
        <v>7</v>
      </c>
      <c r="W105" s="14">
        <v>7</v>
      </c>
      <c r="X105" s="14">
        <v>365</v>
      </c>
      <c r="Y105" s="14">
        <v>365</v>
      </c>
      <c r="Z105" s="14">
        <v>365</v>
      </c>
      <c r="AA105" s="14">
        <v>365</v>
      </c>
      <c r="AB105" s="14">
        <v>365</v>
      </c>
      <c r="AC105" s="14">
        <v>365</v>
      </c>
      <c r="AD105" s="14">
        <v>365</v>
      </c>
      <c r="AE105" s="14">
        <v>365</v>
      </c>
      <c r="AF105" s="14">
        <v>46</v>
      </c>
      <c r="AG105" s="14">
        <v>46</v>
      </c>
      <c r="AH105" s="14">
        <v>46</v>
      </c>
      <c r="AI105" s="14">
        <v>46</v>
      </c>
      <c r="AJ105" s="14">
        <v>46</v>
      </c>
      <c r="AK105" s="14">
        <v>46</v>
      </c>
      <c r="AL105" s="14">
        <v>45</v>
      </c>
      <c r="AM105" s="14">
        <v>45</v>
      </c>
      <c r="AN105" s="14">
        <v>4</v>
      </c>
      <c r="AO105" s="14">
        <v>5</v>
      </c>
      <c r="AP105" s="14">
        <v>5</v>
      </c>
      <c r="AQ105" s="14">
        <v>5</v>
      </c>
      <c r="AR105" s="14">
        <v>5</v>
      </c>
      <c r="AS105" s="14">
        <v>0</v>
      </c>
      <c r="AT105" s="14">
        <v>0</v>
      </c>
      <c r="AU105" s="14">
        <v>0</v>
      </c>
      <c r="AV105" s="14">
        <v>0</v>
      </c>
      <c r="AW105" s="14">
        <v>3</v>
      </c>
      <c r="AX105" s="14">
        <v>3</v>
      </c>
      <c r="AY105" s="14">
        <v>0</v>
      </c>
      <c r="AZ105" s="14">
        <v>0</v>
      </c>
      <c r="BA105" s="14">
        <v>16</v>
      </c>
      <c r="BF105" s="14">
        <f>ROUND((INDEX(新战舰养成!S$6:S$18,通天塔!$J105+1)+INDEX(新战舰养成!D$6:D$18,通天塔!$J105+1)*(通天塔!$G105-1))*INDEX(战舰突破!$D$6:$D$18,通天塔!$M105+1),0)</f>
        <v>92365</v>
      </c>
      <c r="BG105" s="14">
        <f>ROUND((INDEX(新战舰养成!T$6:T$18,通天塔!$J105+1)+INDEX(新战舰养成!E$6:E$18,通天塔!$J105+1)*(通天塔!$G105-1))*INDEX(战舰突破!$D$6:$D$18,通天塔!$M105+1),0)</f>
        <v>738822</v>
      </c>
      <c r="BH105" s="14">
        <f>ROUND((INDEX(新战舰养成!U$6:U$18,通天塔!$J105+1)+INDEX(新战舰养成!F$6:F$18,通天塔!$J105+1)*(通天塔!$G105-1))*INDEX(战舰突破!$D$6:$D$18,通天塔!$M105+1),0)</f>
        <v>46309</v>
      </c>
      <c r="BI105" s="14">
        <f>ROUND((INDEX(新战舰养成!V$6:V$18,通天塔!$J105+1)+INDEX(新战舰养成!G$6:G$18,通天塔!$J105+1)*(通天塔!$G105-1))*INDEX(战舰突破!$D$6:$D$18,通天塔!$M105+1),0)</f>
        <v>480</v>
      </c>
      <c r="BJ105" s="14">
        <f>ROUND((INDEX(新战舰养成!W$6:W$18,通天塔!$J105+1)+INDEX(新战舰养成!H$6:H$18,通天塔!$J105+1)*(通天塔!$G105-1))*INDEX(战舰突破!$D$6:$D$18,通天塔!$M105+1),0)</f>
        <v>6</v>
      </c>
      <c r="BL105" s="14">
        <f>IF($H105&gt;0,ROUND((INDEX(新战舰养成!X$6:X$18,通天塔!$K105+1)+INDEX(新战舰养成!I$6:I$18,通天塔!$K105+1)*(通天塔!$H105-1))*INDEX(战舰突破!$D$6:$D$18,通天塔!$N105+1),0),0)</f>
        <v>84112</v>
      </c>
      <c r="BM105" s="14">
        <f>IF($H105&gt;0,ROUND((INDEX(新战舰养成!Y$6:Y$18,通天塔!$K105+1)+INDEX(新战舰养成!J$6:J$18,通天塔!$K105+1)*(通天塔!$H105-1))*INDEX(战舰突破!$D$6:$D$18,通天塔!$N105+1),0),0)</f>
        <v>0</v>
      </c>
      <c r="BN105" s="14">
        <f>IF($H105&gt;0,ROUND((INDEX(新战舰养成!Z$6:Z$18,通天塔!$K105+1)+INDEX(新战舰养成!K$6:K$18,通天塔!$K105+1)*(通天塔!$H105-1))*INDEX(战舰突破!$D$6:$D$18,通天塔!$N105+1),0),0)</f>
        <v>0</v>
      </c>
      <c r="BO105" s="14">
        <f>IF($H105&gt;0,ROUND((INDEX(新战舰养成!AA$6:AA$18,通天塔!$K105+1)+INDEX(新战舰养成!L$6:L$18,通天塔!$K105+1)*(通天塔!$H105-1))*INDEX(战舰突破!$D$6:$D$18,通天塔!$N105+1),0),0)</f>
        <v>837056</v>
      </c>
      <c r="BP105" s="14">
        <f>IF($H105&gt;0,ROUND((INDEX(新战舰养成!AB$6:AB$18,通天塔!$K105+1)+INDEX(新战舰养成!M$6:M$18,通天塔!$K105+1)*(通天塔!$H105-1))*INDEX(战舰突破!$D$6:$D$18,通天塔!$N105+1),0),0)</f>
        <v>16634</v>
      </c>
      <c r="BR105" s="14">
        <f>IF($I105&gt;0,ROUND((INDEX(新战舰养成!AC$6:AC$18,通天塔!$L105+1)+INDEX(新战舰养成!I$6:I$18,通天塔!$L105+1)*(通天塔!$I105-1))*INDEX(战舰突破!$D$6:$D$18,通天塔!$O105+1),0),0)</f>
        <v>84547</v>
      </c>
      <c r="BS105" s="14">
        <f>IF($I105&gt;0,ROUND((INDEX(新战舰养成!AD$6:AD$18,通天塔!$L105+1)+INDEX(新战舰养成!J$6:J$18,通天塔!$L105+1)*(通天塔!$I105-1))*INDEX(战舰突破!$D$6:$D$18,通天塔!$O105+1),0),0)</f>
        <v>0</v>
      </c>
      <c r="BT105" s="14">
        <f>IF($I105&gt;0,ROUND((INDEX(新战舰养成!AE$6:AE$18,通天塔!$L105+1)+INDEX(新战舰养成!K$6:K$18,通天塔!$L105+1)*(通天塔!$I105-1))*INDEX(战舰突破!$D$6:$D$18,通天塔!$O105+1),0),0)</f>
        <v>0</v>
      </c>
      <c r="BU105" s="14">
        <f>IF($I105&gt;0,ROUND((INDEX(新战舰养成!AF$6:AF$18,通天塔!$L105+1)+INDEX(新战舰养成!L$6:L$18,通天塔!$L105+1)*(通天塔!$I105-1))*INDEX(战舰突破!$D$6:$D$18,通天塔!$O105+1),0),0)</f>
        <v>577013</v>
      </c>
      <c r="BV105" s="14">
        <f>IF($I105&gt;0,ROUND((INDEX(新战舰养成!AG$6:AG$18,通天塔!$L105+1)+INDEX(新战舰养成!M$6:M$18,通天塔!$L105+1)*(通天塔!$I105-1))*INDEX(战舰突破!$D$6:$D$18,通天塔!$O105+1),0),0)</f>
        <v>22157</v>
      </c>
      <c r="BY105" s="14">
        <f>(INDEX(装备数值!$C$13:$G$116,通天塔!$P105*8+1,BY$2)+INDEX(装备数值!$C$13:$G$116,通天塔!$Q105*8+2,BY$2)+INDEX(装备数值!$C$13:$G$116,通天塔!$S105*8+3,BY$2)+INDEX(装备数值!$C$13:$G$116,通天塔!$R105*8+4,BY$2)+INDEX(装备数值!$C$13:$G$116,通天塔!$T105*8+5,BY$2)+INDEX(装备数值!$C$13:$G$116,通天塔!$U105*8+6,BY$2)+INDEX(装备数值!$C$13:$G$116,通天塔!$V105*8+7,BY$2)+INDEX(装备数值!$C$13:$G$116,通天塔!$W105*8+8,BY$2))</f>
        <v>33000</v>
      </c>
      <c r="BZ105" s="14">
        <f>(INDEX(装备数值!$C$13:$G$116,通天塔!$P105*8+1,BZ$2)+INDEX(装备数值!$C$13:$G$116,通天塔!$Q105*8+2,BZ$2)+INDEX(装备数值!$C$13:$G$116,通天塔!$S105*8+3,BZ$2)+INDEX(装备数值!$C$13:$G$116,通天塔!$R105*8+4,BZ$2)+INDEX(装备数值!$C$13:$G$116,通天塔!$T105*8+5,BZ$2)+INDEX(装备数值!$C$13:$G$116,通天塔!$U105*8+6,BZ$2)+INDEX(装备数值!$C$13:$G$116,通天塔!$V105*8+7,BZ$2)+INDEX(装备数值!$C$13:$G$116,通天塔!$W105*8+8,BZ$2))</f>
        <v>247500</v>
      </c>
      <c r="CA105" s="14">
        <f>(INDEX(装备数值!$C$13:$G$116,通天塔!$P105*8+1,CA$2)+INDEX(装备数值!$C$13:$G$116,通天塔!$Q105*8+2,CA$2)+INDEX(装备数值!$C$13:$G$116,通天塔!$S105*8+3,CA$2)+INDEX(装备数值!$C$13:$G$116,通天塔!$R105*8+4,CA$2)+INDEX(装备数值!$C$13:$G$116,通天塔!$T105*8+5,CA$2)+INDEX(装备数值!$C$13:$G$116,通天塔!$U105*8+6,CA$2)+INDEX(装备数值!$C$13:$G$116,通天塔!$V105*8+7,CA$2)+INDEX(装备数值!$C$13:$G$116,通天塔!$W105*8+8,CA$2))</f>
        <v>16500</v>
      </c>
      <c r="CB105" s="14">
        <f>(INDEX(装备数值!$C$13:$G$116,通天塔!$P105*8+1,CB$2)+INDEX(装备数值!$C$13:$G$116,通天塔!$Q105*8+2,CB$2)+INDEX(装备数值!$C$13:$G$116,通天塔!$S105*8+3,CB$2)+INDEX(装备数值!$C$13:$G$116,通天塔!$R105*8+4,CB$2)+INDEX(装备数值!$C$13:$G$116,通天塔!$T105*8+5,CB$2)+INDEX(装备数值!$C$13:$G$116,通天塔!$U105*8+6,CB$2)+INDEX(装备数值!$C$13:$G$116,通天塔!$V105*8+7,CB$2)+INDEX(装备数值!$C$13:$G$116,通天塔!$W105*8+8,CB$2))</f>
        <v>330000</v>
      </c>
      <c r="CC105" s="14">
        <f>(INDEX(装备数值!$C$13:$G$116,通天塔!$P105*8+1,CC$2)+INDEX(装备数值!$C$13:$G$116,通天塔!$Q105*8+2,CC$2)+INDEX(装备数值!$C$13:$G$116,通天塔!$S105*8+3,CC$2)+INDEX(装备数值!$C$13:$G$116,通天塔!$R105*8+4,CC$2)+INDEX(装备数值!$C$13:$G$116,通天塔!$T105*8+5,CC$2)+INDEX(装备数值!$C$13:$G$116,通天塔!$U105*8+6,CC$2)+INDEX(装备数值!$C$13:$G$116,通天塔!$V105*8+7,CC$2)+INDEX(装备数值!$C$13:$G$116,通天塔!$W105*8+8,CC$2))</f>
        <v>6450</v>
      </c>
      <c r="CF105" s="14">
        <f>INDEX(装备数值!$I$13:$M$116,通天塔!$P105*8+1,CF$2)*$X105+INDEX(装备数值!$I$13:$M$116,通天塔!$Q105*8+2,CF$2)*$Y105+INDEX(装备数值!$I$13:$M$116,通天塔!$S105*8+3,CF$2)*$Z105+INDEX(装备数值!$I$13:$M$116,通天塔!$R105*8+4,CF$2)*$AA105+INDEX(装备数值!$I$13:$M$116,通天塔!$T105*8+5,CF$2)*$AB105+INDEX(装备数值!$I$13:$M$116,通天塔!$U105*8+6,CF$2)*$AC105+INDEX(装备数值!$I$13:$M$116,通天塔!$V105*8+7,CF$2)*$AD105+INDEX(装备数值!$I$13:$M$116,通天塔!$W105*8+8,CF$2)*$AE105</f>
        <v>80300</v>
      </c>
      <c r="CG105" s="14">
        <f>INDEX(装备数值!$I$13:$M$116,通天塔!$P105*8+1,CG$2)*$X105+INDEX(装备数值!$I$13:$M$116,通天塔!$Q105*8+2,CG$2)*$Y105+INDEX(装备数值!$I$13:$M$116,通天塔!$S105*8+3,CG$2)*$Z105+INDEX(装备数值!$I$13:$M$116,通天塔!$R105*8+4,CG$2)*$AA105+INDEX(装备数值!$I$13:$M$116,通天塔!$T105*8+5,CG$2)*$AB105+INDEX(装备数值!$I$13:$M$116,通天塔!$U105*8+6,CG$2)*$AC105+INDEX(装备数值!$I$13:$M$116,通天塔!$V105*8+7,CG$2)*$AD105+INDEX(装备数值!$I$13:$M$116,通天塔!$W105*8+8,CG$2)*$AE105</f>
        <v>602250</v>
      </c>
      <c r="CH105" s="14">
        <f>INDEX(装备数值!$I$13:$M$116,通天塔!$P105*8+1,CH$2)*$X105+INDEX(装备数值!$I$13:$M$116,通天塔!$Q105*8+2,CH$2)*$Y105+INDEX(装备数值!$I$13:$M$116,通天塔!$S105*8+3,CH$2)*$Z105+INDEX(装备数值!$I$13:$M$116,通天塔!$R105*8+4,CH$2)*$AA105+INDEX(装备数值!$I$13:$M$116,通天塔!$T105*8+5,CH$2)*$AB105+INDEX(装备数值!$I$13:$M$116,通天塔!$U105*8+6,CH$2)*$AC105+INDEX(装备数值!$I$13:$M$116,通天塔!$V105*8+7,CH$2)*$AD105+INDEX(装备数值!$I$13:$M$116,通天塔!$W105*8+8,CH$2)*$AE105</f>
        <v>40150</v>
      </c>
      <c r="CI105" s="14">
        <f>INDEX(装备数值!$I$13:$M$116,通天塔!$P105*8+1,CI$2)*$X105+INDEX(装备数值!$I$13:$M$116,通天塔!$Q105*8+2,CI$2)*$Y105+INDEX(装备数值!$I$13:$M$116,通天塔!$S105*8+3,CI$2)*$Z105+INDEX(装备数值!$I$13:$M$116,通天塔!$R105*8+4,CI$2)*$AA105+INDEX(装备数值!$I$13:$M$116,通天塔!$T105*8+5,CI$2)*$AB105+INDEX(装备数值!$I$13:$M$116,通天塔!$U105*8+6,CI$2)*$AC105+INDEX(装备数值!$I$13:$M$116,通天塔!$V105*8+7,CI$2)*$AD105+INDEX(装备数值!$I$13:$M$116,通天塔!$W105*8+8,CI$2)*$AE105</f>
        <v>803000</v>
      </c>
      <c r="CJ105" s="14">
        <f>INDEX(装备数值!$I$13:$M$116,通天塔!$P105*8+1,CJ$2)*$X105+INDEX(装备数值!$I$13:$M$116,通天塔!$Q105*8+2,CJ$2)*$Y105+INDEX(装备数值!$I$13:$M$116,通天塔!$S105*8+3,CJ$2)*$Z105+INDEX(装备数值!$I$13:$M$116,通天塔!$R105*8+4,CJ$2)*$AA105+INDEX(装备数值!$I$13:$M$116,通天塔!$T105*8+5,CJ$2)*$AB105+INDEX(装备数值!$I$13:$M$116,通天塔!$U105*8+6,CJ$2)*$AC105+INDEX(装备数值!$I$13:$M$116,通天塔!$V105*8+7,CJ$2)*$AD105+INDEX(装备数值!$I$13:$M$116,通天塔!$W105*8+8,CJ$2)*$AE105</f>
        <v>15695</v>
      </c>
      <c r="CM105" s="14">
        <f>INDEX(装备数值!$X$13:$AH$116,$P105*8+1,CM$2)*$AF105+INDEX(装备数值!$X$13:$AH$116,$Q105*8+2,CM$2)*$AG105+INDEX(装备数值!$X$13:$AH$116,$S105*8+3,CM$2)*$AH105+INDEX(装备数值!$X$13:$AH$116,$R105*8+4,CM$2)*$AI105+INDEX(装备数值!$X$13:$AH$116,$T105*8+5,CM$2)*$AJ105+INDEX(装备数值!$X$13:$AH$116,$U105*8+6,CM$2)*$AK105+INDEX(装备数值!$X$13:$AH$116,$V105*8+7,CM$2)*$AL105+INDEX(装备数值!$X$13:$AH$116,$W105*8+8,CM$2)*$AM105</f>
        <v>27000</v>
      </c>
      <c r="CN105" s="14">
        <f>INDEX(装备数值!$X$13:$AH$116,$P105*8+1,CN$2)*$AF105+INDEX(装备数值!$X$13:$AH$116,$Q105*8+2,CN$2)*$AG105+INDEX(装备数值!$X$13:$AH$116,$S105*8+3,CN$2)*$AH105+INDEX(装备数值!$X$13:$AH$116,$R105*8+4,CN$2)*$AI105+INDEX(装备数值!$X$13:$AH$116,$T105*8+5,CN$2)*$AJ105+INDEX(装备数值!$X$13:$AH$116,$U105*8+6,CN$2)*$AK105+INDEX(装备数值!$X$13:$AH$116,$V105*8+7,CN$2)*$AL105+INDEX(装备数值!$X$13:$AH$116,$W105*8+8,CN$2)*$AM105</f>
        <v>204750</v>
      </c>
      <c r="CO105" s="14">
        <f>INDEX(装备数值!$X$13:$AH$116,$P105*8+1,CO$2)*$AF105+INDEX(装备数值!$X$13:$AH$116,$Q105*8+2,CO$2)*$AG105+INDEX(装备数值!$X$13:$AH$116,$S105*8+3,CO$2)*$AH105+INDEX(装备数值!$X$13:$AH$116,$R105*8+4,CO$2)*$AI105+INDEX(装备数值!$X$13:$AH$116,$T105*8+5,CO$2)*$AJ105+INDEX(装备数值!$X$13:$AH$116,$U105*8+6,CO$2)*$AK105+INDEX(装备数值!$X$13:$AH$116,$V105*8+7,CO$2)*$AL105+INDEX(装备数值!$X$13:$AH$116,$W105*8+8,CO$2)*$AM105</f>
        <v>13800</v>
      </c>
      <c r="CP105" s="14">
        <f>INDEX(装备数值!$X$13:$AH$116,$P105*8+1,CP$2)*$AF105+INDEX(装备数值!$X$13:$AH$116,$Q105*8+2,CP$2)*$AG105+INDEX(装备数值!$X$13:$AH$116,$S105*8+3,CP$2)*$AH105+INDEX(装备数值!$X$13:$AH$116,$R105*8+4,CP$2)*$AI105+INDEX(装备数值!$X$13:$AH$116,$T105*8+5,CP$2)*$AJ105+INDEX(装备数值!$X$13:$AH$116,$U105*8+6,CP$2)*$AK105+INDEX(装备数值!$X$13:$AH$116,$V105*8+7,CP$2)*$AL105+INDEX(装备数值!$X$13:$AH$116,$W105*8+8,CP$2)*$AM105</f>
        <v>273000</v>
      </c>
      <c r="CQ105" s="14">
        <f>INDEX(装备数值!$X$13:$AH$116,$P105*8+1,CQ$2)*$AF105+INDEX(装备数值!$X$13:$AH$116,$Q105*8+2,CQ$2)*$AG105+INDEX(装备数值!$X$13:$AH$116,$S105*8+3,CQ$2)*$AH105+INDEX(装备数值!$X$13:$AH$116,$R105*8+4,CQ$2)*$AI105+INDEX(装备数值!$X$13:$AH$116,$T105*8+5,CQ$2)*$AJ105+INDEX(装备数值!$X$13:$AH$116,$U105*8+6,CQ$2)*$AK105+INDEX(装备数值!$X$13:$AH$116,$V105*8+7,CQ$2)*$AL105+INDEX(装备数值!$X$13:$AH$116,$W105*8+8,CQ$2)*$AM105</f>
        <v>5520</v>
      </c>
      <c r="CR105" s="14">
        <f>INDEX(装备数值!$X$13:$AH$116,$P105*8+1,CR$2)*$AF105+INDEX(装备数值!$X$13:$AH$116,$Q105*8+2,CR$2)*$AG105+INDEX(装备数值!$X$13:$AH$116,$S105*8+3,CR$2)*$AH105+INDEX(装备数值!$X$13:$AH$116,$R105*8+4,CR$2)*$AI105+INDEX(装备数值!$X$13:$AH$116,$T105*8+5,CR$2)*$AJ105+INDEX(装备数值!$X$13:$AH$116,$U105*8+6,CR$2)*$AK105+INDEX(装备数值!$X$13:$AH$116,$V105*8+7,CR$2)*$AL105+INDEX(装备数值!$X$13:$AH$116,$W105*8+8,CR$2)*$AM105</f>
        <v>20700</v>
      </c>
      <c r="CS105" s="14">
        <f>INDEX(装备数值!$X$13:$AH$116,$P105*8+1,CS$2)*$AF105+INDEX(装备数值!$X$13:$AH$116,$Q105*8+2,CS$2)*$AG105+INDEX(装备数值!$X$13:$AH$116,$S105*8+3,CS$2)*$AH105+INDEX(装备数值!$X$13:$AH$116,$R105*8+4,CS$2)*$AI105+INDEX(装备数值!$X$13:$AH$116,$T105*8+5,CS$2)*$AJ105+INDEX(装备数值!$X$13:$AH$116,$U105*8+6,CS$2)*$AK105+INDEX(装备数值!$X$13:$AH$116,$V105*8+7,CS$2)*$AL105+INDEX(装备数值!$X$13:$AH$116,$W105*8+8,CS$2)*$AM105</f>
        <v>20700</v>
      </c>
      <c r="CT105" s="14">
        <f>INDEX(装备数值!$X$13:$AH$116,$P105*8+1,CT$2)*$AF105+INDEX(装备数值!$X$13:$AH$116,$Q105*8+2,CT$2)*$AG105+INDEX(装备数值!$X$13:$AH$116,$S105*8+3,CT$2)*$AH105+INDEX(装备数值!$X$13:$AH$116,$R105*8+4,CT$2)*$AI105+INDEX(装备数值!$X$13:$AH$116,$T105*8+5,CT$2)*$AJ105+INDEX(装备数值!$X$13:$AH$116,$U105*8+6,CT$2)*$AK105+INDEX(装备数值!$X$13:$AH$116,$V105*8+7,CT$2)*$AL105+INDEX(装备数值!$X$13:$AH$116,$W105*8+8,CT$2)*$AM105</f>
        <v>20700</v>
      </c>
      <c r="CU105" s="14">
        <f>INDEX(装备数值!$X$13:$AH$116,$P105*8+1,CU$2)*$AF105+INDEX(装备数值!$X$13:$AH$116,$Q105*8+2,CU$2)*$AG105+INDEX(装备数值!$X$13:$AH$116,$S105*8+3,CU$2)*$AH105+INDEX(装备数值!$X$13:$AH$116,$R105*8+4,CU$2)*$AI105+INDEX(装备数值!$X$13:$AH$116,$T105*8+5,CU$2)*$AJ105+INDEX(装备数值!$X$13:$AH$116,$U105*8+6,CU$2)*$AK105+INDEX(装备数值!$X$13:$AH$116,$V105*8+7,CU$2)*$AL105+INDEX(装备数值!$X$13:$AH$116,$W105*8+8,CU$2)*$AM105</f>
        <v>20700</v>
      </c>
      <c r="CV105" s="14">
        <f>INDEX(装备数值!$X$13:$AH$116,$P105*8+1,CV$2)*$AF105+INDEX(装备数值!$X$13:$AH$116,$Q105*8+2,CV$2)*$AG105+INDEX(装备数值!$X$13:$AH$116,$S105*8+3,CV$2)*$AH105+INDEX(装备数值!$X$13:$AH$116,$R105*8+4,CV$2)*$AI105+INDEX(装备数值!$X$13:$AH$116,$T105*8+5,CV$2)*$AJ105+INDEX(装备数值!$X$13:$AH$116,$U105*8+6,CV$2)*$AK105+INDEX(装备数值!$X$13:$AH$116,$V105*8+7,CV$2)*$AL105+INDEX(装备数值!$X$13:$AH$116,$W105*8+8,CV$2)*$AM105</f>
        <v>45</v>
      </c>
      <c r="CW105" s="14">
        <f>INDEX(装备数值!$X$13:$AH$116,$P105*8+1,CW$2)*$AF105+INDEX(装备数值!$X$13:$AH$116,$Q105*8+2,CW$2)*$AG105+INDEX(装备数值!$X$13:$AH$116,$S105*8+3,CW$2)*$AH105+INDEX(装备数值!$X$13:$AH$116,$R105*8+4,CW$2)*$AI105+INDEX(装备数值!$X$13:$AH$116,$T105*8+5,CW$2)*$AJ105+INDEX(装备数值!$X$13:$AH$116,$U105*8+6,CW$2)*$AK105+INDEX(装备数值!$X$13:$AH$116,$V105*8+7,CW$2)*$AL105+INDEX(装备数值!$X$13:$AH$116,$W105*8+8,CW$2)*$AM105</f>
        <v>45</v>
      </c>
      <c r="CY105" s="14">
        <f>INDEX(装备数值!$AN$17:$AN$117,MATCH(MIN($X105:$AE105),装备数值!$AO$17:$AO$117,1))</f>
        <v>36</v>
      </c>
      <c r="CZ105" s="14">
        <f>IF(COUNTIF($P105:$W105,"&gt;"&amp;0)=8,INDEX(装备数值!AR$17:AR$117,$CY105+1),0)</f>
        <v>10728</v>
      </c>
      <c r="DA105" s="14">
        <f>IF(COUNTIF($P105:$W105,"&gt;"&amp;0)=8,INDEX(装备数值!AS$17:AS$117,$CY105+1),0)</f>
        <v>81000</v>
      </c>
      <c r="DB105" s="14">
        <f>IF(COUNTIF($P105:$W105,"&gt;"&amp;0)=8,INDEX(装备数值!AT$17:AT$117,$CY105+1),0)</f>
        <v>5328</v>
      </c>
      <c r="DC105" s="14">
        <f>IF(COUNTIF($P105:$W105,"&gt;"&amp;0)=8,INDEX(装备数值!AU$17:AU$117,$CY105+1),0)</f>
        <v>108000</v>
      </c>
      <c r="DD105" s="14">
        <f>IF(COUNTIF($P105:$W105,"&gt;"&amp;0)=8,INDEX(装备数值!AV$17:AV$117,$CY105+1),0)</f>
        <v>2160</v>
      </c>
      <c r="DF105" s="14">
        <f>INDEX(装备数值!$AY$17:$AY$77,MATCH(MIN($AF105:$AM105),装备数值!$AZ$17:$AZ$77,1))</f>
        <v>22</v>
      </c>
      <c r="DG105" s="26">
        <f>INDEX(装备数值!BA$17:BA$77,通天塔!DF105+1)</f>
        <v>0.28999999999999998</v>
      </c>
      <c r="DH105" s="26">
        <f>INDEX(装备数值!BA$17:BA$77,通天塔!DF105+1)</f>
        <v>0.28999999999999998</v>
      </c>
      <c r="DJ105" s="14">
        <f t="shared" si="134"/>
        <v>30</v>
      </c>
      <c r="DK105" s="14">
        <f>VLOOKUP(DJ105,军阶与晶片数值!$W$6:$X$27,2)</f>
        <v>7</v>
      </c>
      <c r="DL105" s="14">
        <f>INDEX(军阶与晶片数值!Y$6:Y$27,$DK105+1)</f>
        <v>600</v>
      </c>
      <c r="DM105" s="14">
        <f>INDEX(军阶与晶片数值!Z$6:Z$27,$DK105+1)</f>
        <v>600</v>
      </c>
      <c r="DN105" s="14">
        <f>INDEX(军阶与晶片数值!AA$6:AA$27,$DK105+1)</f>
        <v>600</v>
      </c>
      <c r="DO105" s="14">
        <f>INDEX(军阶与晶片数值!AB$6:AB$27,$DK105+1)</f>
        <v>600</v>
      </c>
      <c r="DP105" s="29">
        <f>INDEX(军阶与晶片数值!AC$6:AC$27,$DK105+1)</f>
        <v>40</v>
      </c>
      <c r="DQ105" s="29">
        <f>INDEX(军阶与晶片数值!AD$6:AD$27,$DK105+1)</f>
        <v>20</v>
      </c>
      <c r="DS105" s="26">
        <f>INDEX(军阶与晶片数值!I$6:I$16,AN105+1)</f>
        <v>0.15</v>
      </c>
      <c r="DT105" s="26">
        <f>INDEX(军阶与晶片数值!M$6:M$16,AO105+1)</f>
        <v>0.2</v>
      </c>
      <c r="DU105" s="26">
        <f>INDEX(军阶与晶片数值!J$6:J$16,AP105+1)</f>
        <v>0.2</v>
      </c>
      <c r="DV105" s="26">
        <f>INDEX(军阶与晶片数值!K$6:K$16,AQ105+1)</f>
        <v>0.4</v>
      </c>
      <c r="DW105" s="26">
        <f>INDEX(军阶与晶片数值!L$6:L$16,AR105+1)</f>
        <v>0.4</v>
      </c>
      <c r="DX105" s="28">
        <f>INDEX(军阶与晶片数值!N$6:N$16,AS105+1)</f>
        <v>0</v>
      </c>
      <c r="DY105" s="28">
        <f>INDEX(军阶与晶片数值!O$6:O$16,AT105+1)</f>
        <v>0</v>
      </c>
      <c r="DZ105" s="28">
        <f>INDEX(军阶与晶片数值!P$6:P$16,AU105+1)</f>
        <v>0</v>
      </c>
      <c r="EA105" s="28">
        <f>INDEX(军阶与晶片数值!Q$6:Q$16,AV105+1)</f>
        <v>0</v>
      </c>
      <c r="EB105" s="26">
        <f>INDEX(军阶与晶片数值!R$6:R$16,AW105+1)</f>
        <v>0.13</v>
      </c>
      <c r="EC105" s="26">
        <f>INDEX(军阶与晶片数值!S$6:S$16,AX105+1)</f>
        <v>0.13</v>
      </c>
      <c r="ED105" s="26">
        <f>INDEX(军阶与晶片数值!T$6:T$16,AY105+1)</f>
        <v>0</v>
      </c>
      <c r="EE105" s="26">
        <f>INDEX(军阶与晶片数值!U$6:U$16,AZ105+1)</f>
        <v>0</v>
      </c>
      <c r="EG105" s="26">
        <f>INDEX(军阶与晶片数值!$C$6:$C$36,通天塔!$BA105+1)</f>
        <v>0.8</v>
      </c>
      <c r="EH105" s="26">
        <f>INDEX(军阶与晶片数值!$C$6:$C$36,通天塔!$BA105+1)</f>
        <v>0.8</v>
      </c>
      <c r="EI105" s="26">
        <f>INDEX(军阶与晶片数值!$C$6:$C$36,通天塔!$BA105+1)</f>
        <v>0.8</v>
      </c>
      <c r="EJ105" s="26">
        <f>INDEX(军阶与晶片数值!$C$6:$C$36,通天塔!$BA105+1)</f>
        <v>0.8</v>
      </c>
      <c r="EK105" s="26">
        <f>INDEX(军阶与晶片数值!$C$6:$C$36,通天塔!$BA105+1)</f>
        <v>0.8</v>
      </c>
      <c r="EM105" s="14">
        <f>INDEX(战舰突破!$H$6:$H$18,通天塔!$J105+1)+INDEX(战舰突破!$H$23:$H$35,通天塔!$K105+1)+INDEX(战舰突破!$H$40:$H$52,通天塔!$L105+1)</f>
        <v>200</v>
      </c>
      <c r="EN105" s="14">
        <f>INDEX(战舰突破!$I$6:$I$18,通天塔!$J105+1)+INDEX(战舰突破!$I$23:$I$35,通天塔!$K105+1)+INDEX(战舰突破!$I$40:$I$52,通天塔!$L105+1)</f>
        <v>200</v>
      </c>
      <c r="EO105" s="14">
        <f>INDEX(战舰突破!$J$6:$J$18,通天塔!$J105+1)+INDEX(战舰突破!$J$23:$J$35,通天塔!$K105+1)+INDEX(战舰突破!$J$40:$J$52,通天塔!$L105+1)</f>
        <v>0</v>
      </c>
      <c r="EP105" s="14">
        <f>INDEX(战舰突破!$K$6:$K$18,通天塔!$J105+1)+INDEX(战舰突破!$K$23:$K$35,通天塔!$K105+1)+INDEX(战舰突破!$K$40:$K$52,通天塔!$L105+1)</f>
        <v>0</v>
      </c>
      <c r="EQ105" s="14">
        <f>INDEX(战舰突破!$L$6:$L$18,通天塔!$J105+1)+INDEX(战舰突破!$L$23:$L$35,通天塔!$K105+1)+INDEX(战舰突破!$L$40:$L$52,通天塔!$L105+1)</f>
        <v>200</v>
      </c>
      <c r="ER105" s="18">
        <f>INDEX(战舰突破!$N$6:$N$18,通天塔!$J105+1)+INDEX(战舰突破!$N$23:$N$35,通天塔!$K105+1)+INDEX(战舰突破!$N$40:$N$52,通天塔!$L105+1)</f>
        <v>0</v>
      </c>
      <c r="ES105" s="18">
        <f>INDEX(战舰突破!$O$6:$O$18,通天塔!$J105+1)+INDEX(战舰突破!$O$23:$O$35,通天塔!$K105+1)+INDEX(战舰突破!$O$40:$O$52,通天塔!$L105+1)</f>
        <v>0.6</v>
      </c>
      <c r="ET105" s="18">
        <f>INDEX(战舰突破!$P$6:$P$18,通天塔!$J105+1)+INDEX(战舰突破!$P$23:$P$35,通天塔!$K105+1)+INDEX(战舰突破!$P$40:$P$52,通天塔!$L105+1)</f>
        <v>0</v>
      </c>
      <c r="EU105" s="18">
        <f>INDEX(战舰突破!$Q$6:$Q$18,通天塔!$J105+1)+INDEX(战舰突破!$Q$23:$Q$35,通天塔!$K105+1)+INDEX(战舰突破!$Q$40:$Q$52,通天塔!$L105+1)</f>
        <v>0.3</v>
      </c>
      <c r="EV105" s="18">
        <f>INDEX(战舰突破!$R$6:$R$18,通天塔!$J105+1)+INDEX(战舰突破!$R$23:$R$35,通天塔!$K105+1)+INDEX(战舰突破!$R$40:$R$52,通天塔!$L105+1)</f>
        <v>0</v>
      </c>
      <c r="EW105" s="18">
        <f>INDEX(战舰突破!$M$6:$M$18,通天塔!$J105+1)+INDEX(战舰突破!$M$23:$M$35,通天塔!$K105+1)+INDEX(战舰突破!$M$40:$M$52,通天塔!$L105+1)</f>
        <v>0.2</v>
      </c>
      <c r="EX105" s="22">
        <f>INDEX(战舰突破!$W$6:$W$18,通天塔!$J105+1)+INDEX(战舰突破!$W$23:$W$35,通天塔!$K105+1)+INDEX(战舰突破!$W$40:$W$52,通天塔!$L105+1)</f>
        <v>0.5</v>
      </c>
      <c r="FA105" s="14">
        <f>INDEX(战舰突破!$S$6:$S$18,通天塔!$J105+1)</f>
        <v>0</v>
      </c>
      <c r="FB105" s="14">
        <f>INDEX(战舰突破!$T$6:$T$18,通天塔!$J105+1)</f>
        <v>0.5</v>
      </c>
      <c r="FC105" s="14">
        <f>INDEX(战舰突破!$U$6:$U$18,通天塔!$J105+1)</f>
        <v>0.1</v>
      </c>
      <c r="FD105" s="14">
        <f>INDEX(战舰突破!$V$6:$V$18,通天塔!$J105+1)</f>
        <v>1</v>
      </c>
      <c r="FE105" s="14">
        <f>INDEX(战舰突破!$X$6:$X$18,通天塔!$J105+1)</f>
        <v>8</v>
      </c>
      <c r="FG105" s="14">
        <f>INDEX(战舰突破!$S$23:$S$35,通天塔!$J105+1)</f>
        <v>0.6</v>
      </c>
      <c r="FH105" s="14">
        <f>INDEX(战舰突破!$T$23:$T$35,通天塔!$J105+1)</f>
        <v>0.25</v>
      </c>
      <c r="FI105" s="14">
        <f>INDEX(战舰突破!$U$23:$U$35,通天塔!$J105+1)</f>
        <v>0.1</v>
      </c>
      <c r="FJ105" s="14">
        <f>INDEX(战舰突破!$V$23:$V$35,通天塔!$J105+1)</f>
        <v>1</v>
      </c>
      <c r="FK105" s="14">
        <f>INDEX(战舰突破!$X$23:$X$35,通天塔!$J105+1)</f>
        <v>120</v>
      </c>
      <c r="FM105" s="14">
        <f>INDEX(战舰突破!$S$40:$S$52,通天塔!$J105+1)</f>
        <v>0.6</v>
      </c>
      <c r="FN105" s="14">
        <f>INDEX(战舰突破!$T$40:$T$52,通天塔!$J105+1)</f>
        <v>0.25</v>
      </c>
      <c r="FO105" s="14">
        <f>INDEX(战舰突破!$U$40:$U$52,通天塔!$J105+1)</f>
        <v>0.1</v>
      </c>
      <c r="FP105" s="14">
        <f>INDEX(战舰突破!$V$40:$V$52,通天塔!$J105+1)</f>
        <v>1</v>
      </c>
      <c r="FQ105" s="14">
        <f>INDEX(战舰突破!$X$40:$X$52,通天塔!$J105+1)</f>
        <v>200</v>
      </c>
      <c r="FT105" s="14">
        <f t="shared" si="135"/>
        <v>504237</v>
      </c>
      <c r="FU105" s="14">
        <f t="shared" si="136"/>
        <v>487153</v>
      </c>
      <c r="FV105" s="14">
        <f t="shared" si="137"/>
        <v>488054</v>
      </c>
      <c r="FW105" s="14">
        <f t="shared" si="138"/>
        <v>6477656</v>
      </c>
      <c r="FX105" s="14">
        <f t="shared" si="139"/>
        <v>264139</v>
      </c>
      <c r="FY105" s="14">
        <f t="shared" si="140"/>
        <v>7379943</v>
      </c>
      <c r="FZ105" s="14">
        <f t="shared" si="141"/>
        <v>172927</v>
      </c>
      <c r="GA105" s="28">
        <f t="shared" si="142"/>
        <v>21300</v>
      </c>
      <c r="GB105" s="28">
        <f t="shared" si="143"/>
        <v>21300</v>
      </c>
      <c r="GC105" s="28">
        <f t="shared" si="144"/>
        <v>21300</v>
      </c>
      <c r="GD105" s="28">
        <f t="shared" si="145"/>
        <v>21300</v>
      </c>
      <c r="GE105" s="28">
        <f t="shared" si="146"/>
        <v>1.4577</v>
      </c>
      <c r="GF105" s="28">
        <f t="shared" si="147"/>
        <v>1.4577</v>
      </c>
      <c r="GG105" s="28">
        <f t="shared" si="148"/>
        <v>0</v>
      </c>
      <c r="GH105" s="28">
        <f t="shared" si="149"/>
        <v>36.15</v>
      </c>
      <c r="GI105" s="14">
        <f t="shared" si="150"/>
        <v>1</v>
      </c>
      <c r="GJ105" s="14">
        <f t="shared" si="151"/>
        <v>1.6</v>
      </c>
      <c r="GK105" s="14">
        <f t="shared" si="152"/>
        <v>1.6</v>
      </c>
      <c r="GL105" s="18">
        <f t="shared" si="153"/>
        <v>1.7</v>
      </c>
      <c r="GM105" s="18">
        <f t="shared" si="154"/>
        <v>1.45</v>
      </c>
      <c r="GN105" s="18">
        <f t="shared" si="155"/>
        <v>1.45</v>
      </c>
      <c r="GO105" s="29">
        <f t="shared" si="215"/>
        <v>21450</v>
      </c>
      <c r="GP105" s="29">
        <f t="shared" si="215"/>
        <v>21750</v>
      </c>
      <c r="GQ105" s="29">
        <f t="shared" si="215"/>
        <v>21750</v>
      </c>
      <c r="GR105" s="26">
        <f t="shared" si="157"/>
        <v>0.1</v>
      </c>
      <c r="GS105" s="26">
        <f t="shared" si="158"/>
        <v>0.1</v>
      </c>
      <c r="GT105" s="26">
        <f t="shared" si="159"/>
        <v>0.1</v>
      </c>
      <c r="GU105" s="14">
        <f t="shared" si="160"/>
        <v>3</v>
      </c>
      <c r="GV105" s="14">
        <f t="shared" si="161"/>
        <v>3</v>
      </c>
      <c r="GW105" s="14">
        <f t="shared" si="162"/>
        <v>3</v>
      </c>
      <c r="GX105" s="14">
        <f t="shared" si="163"/>
        <v>8</v>
      </c>
      <c r="GY105" s="14">
        <f t="shared" si="164"/>
        <v>120</v>
      </c>
      <c r="GZ105" s="14">
        <f t="shared" si="165"/>
        <v>200</v>
      </c>
      <c r="HA105">
        <v>101</v>
      </c>
      <c r="HB105" s="14">
        <f t="shared" si="166"/>
        <v>71634853</v>
      </c>
      <c r="HD105" s="14">
        <f t="shared" si="167"/>
        <v>528278</v>
      </c>
      <c r="HE105" s="14">
        <f t="shared" si="168"/>
        <v>252088</v>
      </c>
      <c r="HF105" s="29">
        <f t="shared" si="169"/>
        <v>20448</v>
      </c>
      <c r="HG105" s="29">
        <f t="shared" si="170"/>
        <v>14548</v>
      </c>
      <c r="HH105" s="29">
        <f t="shared" si="171"/>
        <v>15712</v>
      </c>
      <c r="HI105" s="29">
        <f t="shared" si="172"/>
        <v>14665</v>
      </c>
      <c r="HJ105" s="14">
        <f t="shared" si="173"/>
        <v>1.4577</v>
      </c>
      <c r="HK105" s="14">
        <f t="shared" si="174"/>
        <v>1.4577</v>
      </c>
      <c r="HL105" s="14">
        <f t="shared" si="175"/>
        <v>147944</v>
      </c>
      <c r="HM105" s="14">
        <f t="shared" si="176"/>
        <v>238818</v>
      </c>
      <c r="HN105" s="26">
        <f t="shared" si="177"/>
        <v>0.39797666908323986</v>
      </c>
      <c r="HO105" s="26">
        <f t="shared" si="178"/>
        <v>0.66297361816735023</v>
      </c>
      <c r="HP105" s="29">
        <f t="shared" si="179"/>
        <v>54906</v>
      </c>
      <c r="HQ105" s="29">
        <f t="shared" si="180"/>
        <v>211339</v>
      </c>
      <c r="HR105" s="29">
        <f t="shared" si="181"/>
        <v>282799</v>
      </c>
      <c r="HS105" s="26">
        <f t="shared" si="182"/>
        <v>0.47339402058089253</v>
      </c>
      <c r="HT105" s="26">
        <f t="shared" si="183"/>
        <v>0.4848109358826036</v>
      </c>
      <c r="HU105" s="26">
        <f t="shared" si="184"/>
        <v>0.4848109358826036</v>
      </c>
      <c r="HV105" s="26">
        <f t="shared" si="185"/>
        <v>7.3394020580892505E-2</v>
      </c>
      <c r="HW105" s="29">
        <f t="shared" si="207"/>
        <v>1.8000000000000003</v>
      </c>
      <c r="HX105" s="29">
        <f t="shared" si="208"/>
        <v>2.9165341289654756</v>
      </c>
      <c r="HY105" s="29">
        <f t="shared" si="209"/>
        <v>2.9165341289654756</v>
      </c>
      <c r="HZ105" s="29">
        <f t="shared" si="210"/>
        <v>494154</v>
      </c>
      <c r="IA105" s="29">
        <f t="shared" si="211"/>
        <v>410918.27085428976</v>
      </c>
      <c r="IB105" s="29">
        <f t="shared" si="212"/>
        <v>412396.46756865375</v>
      </c>
      <c r="IC105" s="29">
        <f t="shared" si="213"/>
        <v>2940809</v>
      </c>
      <c r="ID105" s="14">
        <f t="shared" si="186"/>
        <v>1317468.74</v>
      </c>
      <c r="IH105" s="14">
        <v>1</v>
      </c>
      <c r="II105" s="14">
        <v>1</v>
      </c>
      <c r="IJ105" s="14">
        <v>480</v>
      </c>
      <c r="IK105" s="14">
        <v>80</v>
      </c>
      <c r="IL105" s="14">
        <v>60</v>
      </c>
      <c r="IM105" s="23">
        <f t="shared" ref="IM105:IM142" si="216">INT(($HP105*$GI105*IJ105*$HW105+$HQ105*$GJ105*$HX105*IK105+$HR105*$GK105*$HY105*IL105)+$IC105*IH105+($HQ105*$GJ105*$HX105*II105*5*6/1.5+$HR105*$GK105*$HY105*II105*5*6/2)*IM$3)</f>
        <v>247975130</v>
      </c>
      <c r="IN105" s="23">
        <f t="shared" ref="IN105:IN142" si="217">MAX(INT(LOG(IM105,1000)-1),0)</f>
        <v>1</v>
      </c>
      <c r="IO105" s="23">
        <f t="shared" ref="IO105:IO142" si="218">ROUND(IM105/1000^IN105,2)</f>
        <v>247975.13</v>
      </c>
      <c r="IP105" s="23">
        <f t="shared" si="203"/>
        <v>308991253</v>
      </c>
      <c r="IQ105" s="23">
        <f t="shared" si="188"/>
        <v>1</v>
      </c>
      <c r="IR105" s="23">
        <f t="shared" si="189"/>
        <v>308991.25</v>
      </c>
      <c r="IS105" s="14">
        <v>1</v>
      </c>
      <c r="IT105" s="14">
        <v>1</v>
      </c>
      <c r="IU105" s="14">
        <v>240</v>
      </c>
      <c r="IV105" s="14">
        <v>40</v>
      </c>
      <c r="IW105" s="14">
        <v>30</v>
      </c>
      <c r="IX105" s="23">
        <f t="shared" ref="IX105:IX142" si="219">INT(($HP105*$GI105*IU105*$HW105+$HQ105*$GJ105*$HX105*IV105+$HR105*$GK105*$HY105*IW105)+$IC105*IS105+($HQ105*$GJ105*$HX105*IT105*5*6/1.5+$HR105*$GK105*$HY105*IT105*5*6/2))</f>
        <v>145217523</v>
      </c>
      <c r="IY105" s="23">
        <f t="shared" ref="IY105:IY142" si="220">MAX(INT(LOG(IX105,1000)-1),0)</f>
        <v>1</v>
      </c>
      <c r="IZ105" s="23">
        <f t="shared" ref="IZ105:IZ142" si="221">ROUND(IX105/1000^IY105,2)</f>
        <v>145217.51999999999</v>
      </c>
      <c r="JA105" s="23"/>
      <c r="JB105" s="23"/>
      <c r="JC105" s="23"/>
      <c r="JG105">
        <f t="shared" ref="JG105:JG142" si="222">FW105/(((HD105-0.6*FX105)*(HD105-0.6*FX105)/HD105)*$JI$3)+FY105/(HD105*$JI$3)</f>
        <v>1.830702162706531</v>
      </c>
      <c r="JH105">
        <f t="shared" ref="JH105:JH142" si="223">HJ105*JG105</f>
        <v>2.66861454257731</v>
      </c>
      <c r="JJ105" s="14">
        <v>10</v>
      </c>
      <c r="JK105" s="14">
        <v>2</v>
      </c>
      <c r="JL105" s="14">
        <v>1.5</v>
      </c>
      <c r="JM105" s="23">
        <f t="shared" ref="JM105:JM142" si="224">INT(($HP105*$GI105*$HW105*JJ105+$HQ105*$GJ105*$HX105*JK105+$HR105*$GK105*$HY105*JL105))</f>
        <v>4940218</v>
      </c>
      <c r="JN105" s="23">
        <f t="shared" ref="JN105:JN142" si="225">MAX(INT(LOG(JM105,1000)-1),0)</f>
        <v>1</v>
      </c>
      <c r="JO105" s="23">
        <f t="shared" ref="JO105:JO142" si="226">ROUND(JM105/1000^JN105,2)</f>
        <v>4940.22</v>
      </c>
      <c r="JP105" s="14">
        <v>30</v>
      </c>
      <c r="JQ105" s="14">
        <v>6</v>
      </c>
      <c r="JR105" s="14">
        <v>4</v>
      </c>
      <c r="JS105" s="23">
        <f t="shared" ref="JS105:JS142" si="227">INT(($HP105*$GI105*$HW105*JP105+$HQ105*$GJ105*$HX105*JQ105+$HR105*$GK105*$HY105*JR105))</f>
        <v>14160821</v>
      </c>
      <c r="JT105" s="23">
        <f t="shared" ref="JT105:JT142" si="228">MAX(INT(LOG(JS105,1000)-1),0)</f>
        <v>1</v>
      </c>
      <c r="JU105" s="23">
        <f t="shared" ref="JU105:JU142" si="229">ROUND(JS105/1000^JT105,2)</f>
        <v>14160.82</v>
      </c>
      <c r="JW105" s="23">
        <f t="shared" ref="JW105:JW142" si="230">ROUND(JS105/3*4,0)</f>
        <v>18881095</v>
      </c>
      <c r="JX105" s="23">
        <f t="shared" ref="JX105:JX142" si="231">MAX(INT(LOG(JW105,1000)-1),0)</f>
        <v>1</v>
      </c>
      <c r="JY105" s="23">
        <f t="shared" ref="JY105:JY142" si="232">ROUND(JW105/1000^JX105,2)</f>
        <v>18881.099999999999</v>
      </c>
      <c r="JZ105" s="23">
        <f t="shared" ref="JZ105:JZ142" si="233">ROUND(JM105*1.5,0)</f>
        <v>7410327</v>
      </c>
      <c r="KA105" s="23">
        <f t="shared" ref="KA105:KA142" si="234">MAX(INT(LOG(JZ105,1000)-1),0)</f>
        <v>1</v>
      </c>
      <c r="KB105" s="23">
        <f t="shared" ref="KB105:KB142" si="235">ROUND(JZ105/1000^KA105,2)</f>
        <v>7410.33</v>
      </c>
    </row>
    <row r="106" spans="3:288" ht="16.5" x14ac:dyDescent="0.2">
      <c r="C106" s="14">
        <f t="shared" si="133"/>
        <v>36</v>
      </c>
      <c r="D106" s="14">
        <v>102</v>
      </c>
      <c r="E106" s="14" t="s">
        <v>708</v>
      </c>
      <c r="F106" s="14">
        <v>370</v>
      </c>
      <c r="G106" s="14">
        <v>370</v>
      </c>
      <c r="H106" s="14">
        <v>370</v>
      </c>
      <c r="I106" s="14">
        <v>370</v>
      </c>
      <c r="J106" s="14">
        <v>7</v>
      </c>
      <c r="K106" s="14">
        <v>7</v>
      </c>
      <c r="L106" s="14">
        <v>7</v>
      </c>
      <c r="M106" s="14">
        <v>5</v>
      </c>
      <c r="N106" s="14">
        <v>4</v>
      </c>
      <c r="O106" s="14">
        <v>4</v>
      </c>
      <c r="P106" s="14">
        <v>7</v>
      </c>
      <c r="Q106" s="14">
        <v>7</v>
      </c>
      <c r="R106" s="14">
        <v>7</v>
      </c>
      <c r="S106" s="14">
        <v>7</v>
      </c>
      <c r="T106" s="14">
        <v>7</v>
      </c>
      <c r="U106" s="14">
        <v>7</v>
      </c>
      <c r="V106" s="14">
        <v>7</v>
      </c>
      <c r="W106" s="14">
        <v>7</v>
      </c>
      <c r="X106" s="14">
        <v>370</v>
      </c>
      <c r="Y106" s="14">
        <v>370</v>
      </c>
      <c r="Z106" s="14">
        <v>370</v>
      </c>
      <c r="AA106" s="14">
        <v>370</v>
      </c>
      <c r="AB106" s="14">
        <v>370</v>
      </c>
      <c r="AC106" s="14">
        <v>370</v>
      </c>
      <c r="AD106" s="14">
        <v>370</v>
      </c>
      <c r="AE106" s="14">
        <v>370</v>
      </c>
      <c r="AF106" s="14">
        <v>46</v>
      </c>
      <c r="AG106" s="14">
        <v>46</v>
      </c>
      <c r="AH106" s="14">
        <v>47</v>
      </c>
      <c r="AI106" s="14">
        <v>47</v>
      </c>
      <c r="AJ106" s="14">
        <v>47</v>
      </c>
      <c r="AK106" s="14">
        <v>47</v>
      </c>
      <c r="AL106" s="14">
        <v>46</v>
      </c>
      <c r="AM106" s="14">
        <v>46</v>
      </c>
      <c r="AN106" s="14">
        <v>4</v>
      </c>
      <c r="AO106" s="14">
        <v>5</v>
      </c>
      <c r="AP106" s="14">
        <v>5</v>
      </c>
      <c r="AQ106" s="14">
        <v>5</v>
      </c>
      <c r="AR106" s="14">
        <v>5</v>
      </c>
      <c r="AS106" s="14">
        <v>0</v>
      </c>
      <c r="AT106" s="14">
        <v>0</v>
      </c>
      <c r="AU106" s="14">
        <v>0</v>
      </c>
      <c r="AV106" s="14">
        <v>0</v>
      </c>
      <c r="AW106" s="14">
        <v>3</v>
      </c>
      <c r="AX106" s="14">
        <v>3</v>
      </c>
      <c r="AY106" s="14">
        <v>0</v>
      </c>
      <c r="AZ106" s="14">
        <v>0</v>
      </c>
      <c r="BA106" s="14">
        <v>16</v>
      </c>
      <c r="BF106" s="14">
        <f>ROUND((INDEX(新战舰养成!S$6:S$18,通天塔!$J106+1)+INDEX(新战舰养成!D$6:D$18,通天塔!$J106+1)*(通天塔!$G106-1))*INDEX(战舰突破!$D$6:$D$18,通天塔!$M106+1),0)</f>
        <v>92845</v>
      </c>
      <c r="BG106" s="14">
        <f>ROUND((INDEX(新战舰养成!T$6:T$18,通天塔!$J106+1)+INDEX(新战舰养成!E$6:E$18,通天塔!$J106+1)*(通天塔!$G106-1))*INDEX(战舰突破!$D$6:$D$18,通天塔!$M106+1),0)</f>
        <v>742662</v>
      </c>
      <c r="BH106" s="14">
        <f>ROUND((INDEX(新战舰养成!U$6:U$18,通天塔!$J106+1)+INDEX(新战舰养成!F$6:F$18,通天塔!$J106+1)*(通天塔!$G106-1))*INDEX(战舰突破!$D$6:$D$18,通天塔!$M106+1),0)</f>
        <v>46549</v>
      </c>
      <c r="BI106" s="14">
        <f>ROUND((INDEX(新战舰养成!V$6:V$18,通天塔!$J106+1)+INDEX(新战舰养成!G$6:G$18,通天塔!$J106+1)*(通天塔!$G106-1))*INDEX(战舰突破!$D$6:$D$18,通天塔!$M106+1),0)</f>
        <v>480</v>
      </c>
      <c r="BJ106" s="14">
        <f>ROUND((INDEX(新战舰养成!W$6:W$18,通天塔!$J106+1)+INDEX(新战舰养成!H$6:H$18,通天塔!$J106+1)*(通天塔!$G106-1))*INDEX(战舰突破!$D$6:$D$18,通天塔!$M106+1),0)</f>
        <v>6</v>
      </c>
      <c r="BL106" s="14">
        <f>IF($H106&gt;0,ROUND((INDEX(新战舰养成!X$6:X$18,通天塔!$K106+1)+INDEX(新战舰养成!I$6:I$18,通天塔!$K106+1)*(通天塔!$H106-1))*INDEX(战舰突破!$D$6:$D$18,通天塔!$N106+1),0),0)</f>
        <v>84547</v>
      </c>
      <c r="BM106" s="14">
        <f>IF($H106&gt;0,ROUND((INDEX(新战舰养成!Y$6:Y$18,通天塔!$K106+1)+INDEX(新战舰养成!J$6:J$18,通天塔!$K106+1)*(通天塔!$H106-1))*INDEX(战舰突破!$D$6:$D$18,通天塔!$N106+1),0),0)</f>
        <v>0</v>
      </c>
      <c r="BN106" s="14">
        <f>IF($H106&gt;0,ROUND((INDEX(新战舰养成!Z$6:Z$18,通天塔!$K106+1)+INDEX(新战舰养成!K$6:K$18,通天塔!$K106+1)*(通天塔!$H106-1))*INDEX(战舰突破!$D$6:$D$18,通天塔!$N106+1),0),0)</f>
        <v>0</v>
      </c>
      <c r="BO106" s="14">
        <f>IF($H106&gt;0,ROUND((INDEX(新战舰养成!AA$6:AA$18,通天塔!$K106+1)+INDEX(新战舰养成!L$6:L$18,通天塔!$K106+1)*(通天塔!$H106-1))*INDEX(战舰突破!$D$6:$D$18,通天塔!$N106+1),0),0)</f>
        <v>841406</v>
      </c>
      <c r="BP106" s="14">
        <f>IF($H106&gt;0,ROUND((INDEX(新战舰养成!AB$6:AB$18,通天塔!$K106+1)+INDEX(新战舰养成!M$6:M$18,通天塔!$K106+1)*(通天塔!$H106-1))*INDEX(战舰突破!$D$6:$D$18,通天塔!$N106+1),0),0)</f>
        <v>16721</v>
      </c>
      <c r="BR106" s="14">
        <f>IF($I106&gt;0,ROUND((INDEX(新战舰养成!AC$6:AC$18,通天塔!$L106+1)+INDEX(新战舰养成!I$6:I$18,通天塔!$L106+1)*(通天塔!$I106-1))*INDEX(战舰突破!$D$6:$D$18,通天塔!$O106+1),0),0)</f>
        <v>84982</v>
      </c>
      <c r="BS106" s="14">
        <f>IF($I106&gt;0,ROUND((INDEX(新战舰养成!AD$6:AD$18,通天塔!$L106+1)+INDEX(新战舰养成!J$6:J$18,通天塔!$L106+1)*(通天塔!$I106-1))*INDEX(战舰突破!$D$6:$D$18,通天塔!$O106+1),0),0)</f>
        <v>0</v>
      </c>
      <c r="BT106" s="14">
        <f>IF($I106&gt;0,ROUND((INDEX(新战舰养成!AE$6:AE$18,通天塔!$L106+1)+INDEX(新战舰养成!K$6:K$18,通天塔!$L106+1)*(通天塔!$I106-1))*INDEX(战舰突破!$D$6:$D$18,通天塔!$O106+1),0),0)</f>
        <v>0</v>
      </c>
      <c r="BU106" s="14">
        <f>IF($I106&gt;0,ROUND((INDEX(新战舰养成!AF$6:AF$18,通天塔!$L106+1)+INDEX(新战舰养成!L$6:L$18,通天塔!$L106+1)*(通天塔!$I106-1))*INDEX(战舰突破!$D$6:$D$18,通天塔!$O106+1),0),0)</f>
        <v>581363</v>
      </c>
      <c r="BV106" s="14">
        <f>IF($I106&gt;0,ROUND((INDEX(新战舰养成!AG$6:AG$18,通天塔!$L106+1)+INDEX(新战舰养成!M$6:M$18,通天塔!$L106+1)*(通天塔!$I106-1))*INDEX(战舰突破!$D$6:$D$18,通天塔!$O106+1),0),0)</f>
        <v>22244</v>
      </c>
      <c r="BY106" s="14">
        <f>(INDEX(装备数值!$C$13:$G$116,通天塔!$P106*8+1,BY$2)+INDEX(装备数值!$C$13:$G$116,通天塔!$Q106*8+2,BY$2)+INDEX(装备数值!$C$13:$G$116,通天塔!$S106*8+3,BY$2)+INDEX(装备数值!$C$13:$G$116,通天塔!$R106*8+4,BY$2)+INDEX(装备数值!$C$13:$G$116,通天塔!$T106*8+5,BY$2)+INDEX(装备数值!$C$13:$G$116,通天塔!$U106*8+6,BY$2)+INDEX(装备数值!$C$13:$G$116,通天塔!$V106*8+7,BY$2)+INDEX(装备数值!$C$13:$G$116,通天塔!$W106*8+8,BY$2))</f>
        <v>33000</v>
      </c>
      <c r="BZ106" s="14">
        <f>(INDEX(装备数值!$C$13:$G$116,通天塔!$P106*8+1,BZ$2)+INDEX(装备数值!$C$13:$G$116,通天塔!$Q106*8+2,BZ$2)+INDEX(装备数值!$C$13:$G$116,通天塔!$S106*8+3,BZ$2)+INDEX(装备数值!$C$13:$G$116,通天塔!$R106*8+4,BZ$2)+INDEX(装备数值!$C$13:$G$116,通天塔!$T106*8+5,BZ$2)+INDEX(装备数值!$C$13:$G$116,通天塔!$U106*8+6,BZ$2)+INDEX(装备数值!$C$13:$G$116,通天塔!$V106*8+7,BZ$2)+INDEX(装备数值!$C$13:$G$116,通天塔!$W106*8+8,BZ$2))</f>
        <v>247500</v>
      </c>
      <c r="CA106" s="14">
        <f>(INDEX(装备数值!$C$13:$G$116,通天塔!$P106*8+1,CA$2)+INDEX(装备数值!$C$13:$G$116,通天塔!$Q106*8+2,CA$2)+INDEX(装备数值!$C$13:$G$116,通天塔!$S106*8+3,CA$2)+INDEX(装备数值!$C$13:$G$116,通天塔!$R106*8+4,CA$2)+INDEX(装备数值!$C$13:$G$116,通天塔!$T106*8+5,CA$2)+INDEX(装备数值!$C$13:$G$116,通天塔!$U106*8+6,CA$2)+INDEX(装备数值!$C$13:$G$116,通天塔!$V106*8+7,CA$2)+INDEX(装备数值!$C$13:$G$116,通天塔!$W106*8+8,CA$2))</f>
        <v>16500</v>
      </c>
      <c r="CB106" s="14">
        <f>(INDEX(装备数值!$C$13:$G$116,通天塔!$P106*8+1,CB$2)+INDEX(装备数值!$C$13:$G$116,通天塔!$Q106*8+2,CB$2)+INDEX(装备数值!$C$13:$G$116,通天塔!$S106*8+3,CB$2)+INDEX(装备数值!$C$13:$G$116,通天塔!$R106*8+4,CB$2)+INDEX(装备数值!$C$13:$G$116,通天塔!$T106*8+5,CB$2)+INDEX(装备数值!$C$13:$G$116,通天塔!$U106*8+6,CB$2)+INDEX(装备数值!$C$13:$G$116,通天塔!$V106*8+7,CB$2)+INDEX(装备数值!$C$13:$G$116,通天塔!$W106*8+8,CB$2))</f>
        <v>330000</v>
      </c>
      <c r="CC106" s="14">
        <f>(INDEX(装备数值!$C$13:$G$116,通天塔!$P106*8+1,CC$2)+INDEX(装备数值!$C$13:$G$116,通天塔!$Q106*8+2,CC$2)+INDEX(装备数值!$C$13:$G$116,通天塔!$S106*8+3,CC$2)+INDEX(装备数值!$C$13:$G$116,通天塔!$R106*8+4,CC$2)+INDEX(装备数值!$C$13:$G$116,通天塔!$T106*8+5,CC$2)+INDEX(装备数值!$C$13:$G$116,通天塔!$U106*8+6,CC$2)+INDEX(装备数值!$C$13:$G$116,通天塔!$V106*8+7,CC$2)+INDEX(装备数值!$C$13:$G$116,通天塔!$W106*8+8,CC$2))</f>
        <v>6450</v>
      </c>
      <c r="CF106" s="14">
        <f>INDEX(装备数值!$I$13:$M$116,通天塔!$P106*8+1,CF$2)*$X106+INDEX(装备数值!$I$13:$M$116,通天塔!$Q106*8+2,CF$2)*$Y106+INDEX(装备数值!$I$13:$M$116,通天塔!$S106*8+3,CF$2)*$Z106+INDEX(装备数值!$I$13:$M$116,通天塔!$R106*8+4,CF$2)*$AA106+INDEX(装备数值!$I$13:$M$116,通天塔!$T106*8+5,CF$2)*$AB106+INDEX(装备数值!$I$13:$M$116,通天塔!$U106*8+6,CF$2)*$AC106+INDEX(装备数值!$I$13:$M$116,通天塔!$V106*8+7,CF$2)*$AD106+INDEX(装备数值!$I$13:$M$116,通天塔!$W106*8+8,CF$2)*$AE106</f>
        <v>81400</v>
      </c>
      <c r="CG106" s="14">
        <f>INDEX(装备数值!$I$13:$M$116,通天塔!$P106*8+1,CG$2)*$X106+INDEX(装备数值!$I$13:$M$116,通天塔!$Q106*8+2,CG$2)*$Y106+INDEX(装备数值!$I$13:$M$116,通天塔!$S106*8+3,CG$2)*$Z106+INDEX(装备数值!$I$13:$M$116,通天塔!$R106*8+4,CG$2)*$AA106+INDEX(装备数值!$I$13:$M$116,通天塔!$T106*8+5,CG$2)*$AB106+INDEX(装备数值!$I$13:$M$116,通天塔!$U106*8+6,CG$2)*$AC106+INDEX(装备数值!$I$13:$M$116,通天塔!$V106*8+7,CG$2)*$AD106+INDEX(装备数值!$I$13:$M$116,通天塔!$W106*8+8,CG$2)*$AE106</f>
        <v>610500</v>
      </c>
      <c r="CH106" s="14">
        <f>INDEX(装备数值!$I$13:$M$116,通天塔!$P106*8+1,CH$2)*$X106+INDEX(装备数值!$I$13:$M$116,通天塔!$Q106*8+2,CH$2)*$Y106+INDEX(装备数值!$I$13:$M$116,通天塔!$S106*8+3,CH$2)*$Z106+INDEX(装备数值!$I$13:$M$116,通天塔!$R106*8+4,CH$2)*$AA106+INDEX(装备数值!$I$13:$M$116,通天塔!$T106*8+5,CH$2)*$AB106+INDEX(装备数值!$I$13:$M$116,通天塔!$U106*8+6,CH$2)*$AC106+INDEX(装备数值!$I$13:$M$116,通天塔!$V106*8+7,CH$2)*$AD106+INDEX(装备数值!$I$13:$M$116,通天塔!$W106*8+8,CH$2)*$AE106</f>
        <v>40700</v>
      </c>
      <c r="CI106" s="14">
        <f>INDEX(装备数值!$I$13:$M$116,通天塔!$P106*8+1,CI$2)*$X106+INDEX(装备数值!$I$13:$M$116,通天塔!$Q106*8+2,CI$2)*$Y106+INDEX(装备数值!$I$13:$M$116,通天塔!$S106*8+3,CI$2)*$Z106+INDEX(装备数值!$I$13:$M$116,通天塔!$R106*8+4,CI$2)*$AA106+INDEX(装备数值!$I$13:$M$116,通天塔!$T106*8+5,CI$2)*$AB106+INDEX(装备数值!$I$13:$M$116,通天塔!$U106*8+6,CI$2)*$AC106+INDEX(装备数值!$I$13:$M$116,通天塔!$V106*8+7,CI$2)*$AD106+INDEX(装备数值!$I$13:$M$116,通天塔!$W106*8+8,CI$2)*$AE106</f>
        <v>814000</v>
      </c>
      <c r="CJ106" s="14">
        <f>INDEX(装备数值!$I$13:$M$116,通天塔!$P106*8+1,CJ$2)*$X106+INDEX(装备数值!$I$13:$M$116,通天塔!$Q106*8+2,CJ$2)*$Y106+INDEX(装备数值!$I$13:$M$116,通天塔!$S106*8+3,CJ$2)*$Z106+INDEX(装备数值!$I$13:$M$116,通天塔!$R106*8+4,CJ$2)*$AA106+INDEX(装备数值!$I$13:$M$116,通天塔!$T106*8+5,CJ$2)*$AB106+INDEX(装备数值!$I$13:$M$116,通天塔!$U106*8+6,CJ$2)*$AC106+INDEX(装备数值!$I$13:$M$116,通天塔!$V106*8+7,CJ$2)*$AD106+INDEX(装备数值!$I$13:$M$116,通天塔!$W106*8+8,CJ$2)*$AE106</f>
        <v>15910</v>
      </c>
      <c r="CM106" s="14">
        <f>INDEX(装备数值!$X$13:$AH$116,$P106*8+1,CM$2)*$AF106+INDEX(装备数值!$X$13:$AH$116,$Q106*8+2,CM$2)*$AG106+INDEX(装备数值!$X$13:$AH$116,$S106*8+3,CM$2)*$AH106+INDEX(装备数值!$X$13:$AH$116,$R106*8+4,CM$2)*$AI106+INDEX(装备数值!$X$13:$AH$116,$T106*8+5,CM$2)*$AJ106+INDEX(装备数值!$X$13:$AH$116,$U106*8+6,CM$2)*$AK106+INDEX(装备数值!$X$13:$AH$116,$V106*8+7,CM$2)*$AL106+INDEX(装备数值!$X$13:$AH$116,$W106*8+8,CM$2)*$AM106</f>
        <v>27600</v>
      </c>
      <c r="CN106" s="14">
        <f>INDEX(装备数值!$X$13:$AH$116,$P106*8+1,CN$2)*$AF106+INDEX(装备数值!$X$13:$AH$116,$Q106*8+2,CN$2)*$AG106+INDEX(装备数值!$X$13:$AH$116,$S106*8+3,CN$2)*$AH106+INDEX(装备数值!$X$13:$AH$116,$R106*8+4,CN$2)*$AI106+INDEX(装备数值!$X$13:$AH$116,$T106*8+5,CN$2)*$AJ106+INDEX(装备数值!$X$13:$AH$116,$U106*8+6,CN$2)*$AK106+INDEX(装备数值!$X$13:$AH$116,$V106*8+7,CN$2)*$AL106+INDEX(装备数值!$X$13:$AH$116,$W106*8+8,CN$2)*$AM106</f>
        <v>207000</v>
      </c>
      <c r="CO106" s="14">
        <f>INDEX(装备数值!$X$13:$AH$116,$P106*8+1,CO$2)*$AF106+INDEX(装备数值!$X$13:$AH$116,$Q106*8+2,CO$2)*$AG106+INDEX(装备数值!$X$13:$AH$116,$S106*8+3,CO$2)*$AH106+INDEX(装备数值!$X$13:$AH$116,$R106*8+4,CO$2)*$AI106+INDEX(装备数值!$X$13:$AH$116,$T106*8+5,CO$2)*$AJ106+INDEX(装备数值!$X$13:$AH$116,$U106*8+6,CO$2)*$AK106+INDEX(装备数值!$X$13:$AH$116,$V106*8+7,CO$2)*$AL106+INDEX(装备数值!$X$13:$AH$116,$W106*8+8,CO$2)*$AM106</f>
        <v>14100</v>
      </c>
      <c r="CP106" s="14">
        <f>INDEX(装备数值!$X$13:$AH$116,$P106*8+1,CP$2)*$AF106+INDEX(装备数值!$X$13:$AH$116,$Q106*8+2,CP$2)*$AG106+INDEX(装备数值!$X$13:$AH$116,$S106*8+3,CP$2)*$AH106+INDEX(装备数值!$X$13:$AH$116,$R106*8+4,CP$2)*$AI106+INDEX(装备数值!$X$13:$AH$116,$T106*8+5,CP$2)*$AJ106+INDEX(装备数值!$X$13:$AH$116,$U106*8+6,CP$2)*$AK106+INDEX(装备数值!$X$13:$AH$116,$V106*8+7,CP$2)*$AL106+INDEX(装备数值!$X$13:$AH$116,$W106*8+8,CP$2)*$AM106</f>
        <v>276000</v>
      </c>
      <c r="CQ106" s="14">
        <f>INDEX(装备数值!$X$13:$AH$116,$P106*8+1,CQ$2)*$AF106+INDEX(装备数值!$X$13:$AH$116,$Q106*8+2,CQ$2)*$AG106+INDEX(装备数值!$X$13:$AH$116,$S106*8+3,CQ$2)*$AH106+INDEX(装备数值!$X$13:$AH$116,$R106*8+4,CQ$2)*$AI106+INDEX(装备数值!$X$13:$AH$116,$T106*8+5,CQ$2)*$AJ106+INDEX(装备数值!$X$13:$AH$116,$U106*8+6,CQ$2)*$AK106+INDEX(装备数值!$X$13:$AH$116,$V106*8+7,CQ$2)*$AL106+INDEX(装备数值!$X$13:$AH$116,$W106*8+8,CQ$2)*$AM106</f>
        <v>5640</v>
      </c>
      <c r="CR106" s="14">
        <f>INDEX(装备数值!$X$13:$AH$116,$P106*8+1,CR$2)*$AF106+INDEX(装备数值!$X$13:$AH$116,$Q106*8+2,CR$2)*$AG106+INDEX(装备数值!$X$13:$AH$116,$S106*8+3,CR$2)*$AH106+INDEX(装备数值!$X$13:$AH$116,$R106*8+4,CR$2)*$AI106+INDEX(装备数值!$X$13:$AH$116,$T106*8+5,CR$2)*$AJ106+INDEX(装备数值!$X$13:$AH$116,$U106*8+6,CR$2)*$AK106+INDEX(装备数值!$X$13:$AH$116,$V106*8+7,CR$2)*$AL106+INDEX(装备数值!$X$13:$AH$116,$W106*8+8,CR$2)*$AM106</f>
        <v>20850</v>
      </c>
      <c r="CS106" s="14">
        <f>INDEX(装备数值!$X$13:$AH$116,$P106*8+1,CS$2)*$AF106+INDEX(装备数值!$X$13:$AH$116,$Q106*8+2,CS$2)*$AG106+INDEX(装备数值!$X$13:$AH$116,$S106*8+3,CS$2)*$AH106+INDEX(装备数值!$X$13:$AH$116,$R106*8+4,CS$2)*$AI106+INDEX(装备数值!$X$13:$AH$116,$T106*8+5,CS$2)*$AJ106+INDEX(装备数值!$X$13:$AH$116,$U106*8+6,CS$2)*$AK106+INDEX(装备数值!$X$13:$AH$116,$V106*8+7,CS$2)*$AL106+INDEX(装备数值!$X$13:$AH$116,$W106*8+8,CS$2)*$AM106</f>
        <v>21150</v>
      </c>
      <c r="CT106" s="14">
        <f>INDEX(装备数值!$X$13:$AH$116,$P106*8+1,CT$2)*$AF106+INDEX(装备数值!$X$13:$AH$116,$Q106*8+2,CT$2)*$AG106+INDEX(装备数值!$X$13:$AH$116,$S106*8+3,CT$2)*$AH106+INDEX(装备数值!$X$13:$AH$116,$R106*8+4,CT$2)*$AI106+INDEX(装备数值!$X$13:$AH$116,$T106*8+5,CT$2)*$AJ106+INDEX(装备数值!$X$13:$AH$116,$U106*8+6,CT$2)*$AK106+INDEX(装备数值!$X$13:$AH$116,$V106*8+7,CT$2)*$AL106+INDEX(装备数值!$X$13:$AH$116,$W106*8+8,CT$2)*$AM106</f>
        <v>21000</v>
      </c>
      <c r="CU106" s="14">
        <f>INDEX(装备数值!$X$13:$AH$116,$P106*8+1,CU$2)*$AF106+INDEX(装备数值!$X$13:$AH$116,$Q106*8+2,CU$2)*$AG106+INDEX(装备数值!$X$13:$AH$116,$S106*8+3,CU$2)*$AH106+INDEX(装备数值!$X$13:$AH$116,$R106*8+4,CU$2)*$AI106+INDEX(装备数值!$X$13:$AH$116,$T106*8+5,CU$2)*$AJ106+INDEX(装备数值!$X$13:$AH$116,$U106*8+6,CU$2)*$AK106+INDEX(装备数值!$X$13:$AH$116,$V106*8+7,CU$2)*$AL106+INDEX(装备数值!$X$13:$AH$116,$W106*8+8,CU$2)*$AM106</f>
        <v>21000</v>
      </c>
      <c r="CV106" s="14">
        <f>INDEX(装备数值!$X$13:$AH$116,$P106*8+1,CV$2)*$AF106+INDEX(装备数值!$X$13:$AH$116,$Q106*8+2,CV$2)*$AG106+INDEX(装备数值!$X$13:$AH$116,$S106*8+3,CV$2)*$AH106+INDEX(装备数值!$X$13:$AH$116,$R106*8+4,CV$2)*$AI106+INDEX(装备数值!$X$13:$AH$116,$T106*8+5,CV$2)*$AJ106+INDEX(装备数值!$X$13:$AH$116,$U106*8+6,CV$2)*$AK106+INDEX(装备数值!$X$13:$AH$116,$V106*8+7,CV$2)*$AL106+INDEX(装备数值!$X$13:$AH$116,$W106*8+8,CV$2)*$AM106</f>
        <v>46</v>
      </c>
      <c r="CW106" s="14">
        <f>INDEX(装备数值!$X$13:$AH$116,$P106*8+1,CW$2)*$AF106+INDEX(装备数值!$X$13:$AH$116,$Q106*8+2,CW$2)*$AG106+INDEX(装备数值!$X$13:$AH$116,$S106*8+3,CW$2)*$AH106+INDEX(装备数值!$X$13:$AH$116,$R106*8+4,CW$2)*$AI106+INDEX(装备数值!$X$13:$AH$116,$T106*8+5,CW$2)*$AJ106+INDEX(装备数值!$X$13:$AH$116,$U106*8+6,CW$2)*$AK106+INDEX(装备数值!$X$13:$AH$116,$V106*8+7,CW$2)*$AL106+INDEX(装备数值!$X$13:$AH$116,$W106*8+8,CW$2)*$AM106</f>
        <v>46</v>
      </c>
      <c r="CY106" s="14">
        <f>INDEX(装备数值!$AN$17:$AN$117,MATCH(MIN($X106:$AE106),装备数值!$AO$17:$AO$117,1))</f>
        <v>37</v>
      </c>
      <c r="CZ106" s="14">
        <f>IF(COUNTIF($P106:$W106,"&gt;"&amp;0)=8,INDEX(装备数值!AR$17:AR$117,$CY106+1),0)</f>
        <v>11026</v>
      </c>
      <c r="DA106" s="14">
        <f>IF(COUNTIF($P106:$W106,"&gt;"&amp;0)=8,INDEX(装备数值!AS$17:AS$117,$CY106+1),0)</f>
        <v>83250</v>
      </c>
      <c r="DB106" s="14">
        <f>IF(COUNTIF($P106:$W106,"&gt;"&amp;0)=8,INDEX(装备数值!AT$17:AT$117,$CY106+1),0)</f>
        <v>5476</v>
      </c>
      <c r="DC106" s="14">
        <f>IF(COUNTIF($P106:$W106,"&gt;"&amp;0)=8,INDEX(装备数值!AU$17:AU$117,$CY106+1),0)</f>
        <v>111000</v>
      </c>
      <c r="DD106" s="14">
        <f>IF(COUNTIF($P106:$W106,"&gt;"&amp;0)=8,INDEX(装备数值!AV$17:AV$117,$CY106+1),0)</f>
        <v>2220</v>
      </c>
      <c r="DF106" s="14">
        <f>INDEX(装备数值!$AY$17:$AY$77,MATCH(MIN($AF106:$AM106),装备数值!$AZ$17:$AZ$77,1))</f>
        <v>23</v>
      </c>
      <c r="DG106" s="26">
        <f>INDEX(装备数值!BA$17:BA$77,通天塔!DF106+1)</f>
        <v>0.31</v>
      </c>
      <c r="DH106" s="26">
        <f>INDEX(装备数值!BA$17:BA$77,通天塔!DF106+1)</f>
        <v>0.31</v>
      </c>
      <c r="DJ106" s="14">
        <f t="shared" si="134"/>
        <v>30</v>
      </c>
      <c r="DK106" s="14">
        <f>VLOOKUP(DJ106,军阶与晶片数值!$W$6:$X$27,2)</f>
        <v>7</v>
      </c>
      <c r="DL106" s="14">
        <f>INDEX(军阶与晶片数值!Y$6:Y$27,$DK106+1)</f>
        <v>600</v>
      </c>
      <c r="DM106" s="14">
        <f>INDEX(军阶与晶片数值!Z$6:Z$27,$DK106+1)</f>
        <v>600</v>
      </c>
      <c r="DN106" s="14">
        <f>INDEX(军阶与晶片数值!AA$6:AA$27,$DK106+1)</f>
        <v>600</v>
      </c>
      <c r="DO106" s="14">
        <f>INDEX(军阶与晶片数值!AB$6:AB$27,$DK106+1)</f>
        <v>600</v>
      </c>
      <c r="DP106" s="29">
        <f>INDEX(军阶与晶片数值!AC$6:AC$27,$DK106+1)</f>
        <v>40</v>
      </c>
      <c r="DQ106" s="29">
        <f>INDEX(军阶与晶片数值!AD$6:AD$27,$DK106+1)</f>
        <v>20</v>
      </c>
      <c r="DS106" s="26">
        <f>INDEX(军阶与晶片数值!I$6:I$16,AN106+1)</f>
        <v>0.15</v>
      </c>
      <c r="DT106" s="26">
        <f>INDEX(军阶与晶片数值!M$6:M$16,AO106+1)</f>
        <v>0.2</v>
      </c>
      <c r="DU106" s="26">
        <f>INDEX(军阶与晶片数值!J$6:J$16,AP106+1)</f>
        <v>0.2</v>
      </c>
      <c r="DV106" s="26">
        <f>INDEX(军阶与晶片数值!K$6:K$16,AQ106+1)</f>
        <v>0.4</v>
      </c>
      <c r="DW106" s="26">
        <f>INDEX(军阶与晶片数值!L$6:L$16,AR106+1)</f>
        <v>0.4</v>
      </c>
      <c r="DX106" s="28">
        <f>INDEX(军阶与晶片数值!N$6:N$16,AS106+1)</f>
        <v>0</v>
      </c>
      <c r="DY106" s="28">
        <f>INDEX(军阶与晶片数值!O$6:O$16,AT106+1)</f>
        <v>0</v>
      </c>
      <c r="DZ106" s="28">
        <f>INDEX(军阶与晶片数值!P$6:P$16,AU106+1)</f>
        <v>0</v>
      </c>
      <c r="EA106" s="28">
        <f>INDEX(军阶与晶片数值!Q$6:Q$16,AV106+1)</f>
        <v>0</v>
      </c>
      <c r="EB106" s="26">
        <f>INDEX(军阶与晶片数值!R$6:R$16,AW106+1)</f>
        <v>0.13</v>
      </c>
      <c r="EC106" s="26">
        <f>INDEX(军阶与晶片数值!S$6:S$16,AX106+1)</f>
        <v>0.13</v>
      </c>
      <c r="ED106" s="26">
        <f>INDEX(军阶与晶片数值!T$6:T$16,AY106+1)</f>
        <v>0</v>
      </c>
      <c r="EE106" s="26">
        <f>INDEX(军阶与晶片数值!U$6:U$16,AZ106+1)</f>
        <v>0</v>
      </c>
      <c r="EG106" s="26">
        <f>INDEX(军阶与晶片数值!$C$6:$C$36,通天塔!$BA106+1)</f>
        <v>0.8</v>
      </c>
      <c r="EH106" s="26">
        <f>INDEX(军阶与晶片数值!$C$6:$C$36,通天塔!$BA106+1)</f>
        <v>0.8</v>
      </c>
      <c r="EI106" s="26">
        <f>INDEX(军阶与晶片数值!$C$6:$C$36,通天塔!$BA106+1)</f>
        <v>0.8</v>
      </c>
      <c r="EJ106" s="26">
        <f>INDEX(军阶与晶片数值!$C$6:$C$36,通天塔!$BA106+1)</f>
        <v>0.8</v>
      </c>
      <c r="EK106" s="26">
        <f>INDEX(军阶与晶片数值!$C$6:$C$36,通天塔!$BA106+1)</f>
        <v>0.8</v>
      </c>
      <c r="EM106" s="14">
        <f>INDEX(战舰突破!$H$6:$H$18,通天塔!$J106+1)+INDEX(战舰突破!$H$23:$H$35,通天塔!$K106+1)+INDEX(战舰突破!$H$40:$H$52,通天塔!$L106+1)</f>
        <v>200</v>
      </c>
      <c r="EN106" s="14">
        <f>INDEX(战舰突破!$I$6:$I$18,通天塔!$J106+1)+INDEX(战舰突破!$I$23:$I$35,通天塔!$K106+1)+INDEX(战舰突破!$I$40:$I$52,通天塔!$L106+1)</f>
        <v>200</v>
      </c>
      <c r="EO106" s="14">
        <f>INDEX(战舰突破!$J$6:$J$18,通天塔!$J106+1)+INDEX(战舰突破!$J$23:$J$35,通天塔!$K106+1)+INDEX(战舰突破!$J$40:$J$52,通天塔!$L106+1)</f>
        <v>0</v>
      </c>
      <c r="EP106" s="14">
        <f>INDEX(战舰突破!$K$6:$K$18,通天塔!$J106+1)+INDEX(战舰突破!$K$23:$K$35,通天塔!$K106+1)+INDEX(战舰突破!$K$40:$K$52,通天塔!$L106+1)</f>
        <v>0</v>
      </c>
      <c r="EQ106" s="14">
        <f>INDEX(战舰突破!$L$6:$L$18,通天塔!$J106+1)+INDEX(战舰突破!$L$23:$L$35,通天塔!$K106+1)+INDEX(战舰突破!$L$40:$L$52,通天塔!$L106+1)</f>
        <v>200</v>
      </c>
      <c r="ER106" s="18">
        <f>INDEX(战舰突破!$N$6:$N$18,通天塔!$J106+1)+INDEX(战舰突破!$N$23:$N$35,通天塔!$K106+1)+INDEX(战舰突破!$N$40:$N$52,通天塔!$L106+1)</f>
        <v>0</v>
      </c>
      <c r="ES106" s="18">
        <f>INDEX(战舰突破!$O$6:$O$18,通天塔!$J106+1)+INDEX(战舰突破!$O$23:$O$35,通天塔!$K106+1)+INDEX(战舰突破!$O$40:$O$52,通天塔!$L106+1)</f>
        <v>0.6</v>
      </c>
      <c r="ET106" s="18">
        <f>INDEX(战舰突破!$P$6:$P$18,通天塔!$J106+1)+INDEX(战舰突破!$P$23:$P$35,通天塔!$K106+1)+INDEX(战舰突破!$P$40:$P$52,通天塔!$L106+1)</f>
        <v>0</v>
      </c>
      <c r="EU106" s="18">
        <f>INDEX(战舰突破!$Q$6:$Q$18,通天塔!$J106+1)+INDEX(战舰突破!$Q$23:$Q$35,通天塔!$K106+1)+INDEX(战舰突破!$Q$40:$Q$52,通天塔!$L106+1)</f>
        <v>0.3</v>
      </c>
      <c r="EV106" s="18">
        <f>INDEX(战舰突破!$R$6:$R$18,通天塔!$J106+1)+INDEX(战舰突破!$R$23:$R$35,通天塔!$K106+1)+INDEX(战舰突破!$R$40:$R$52,通天塔!$L106+1)</f>
        <v>0</v>
      </c>
      <c r="EW106" s="18">
        <f>INDEX(战舰突破!$M$6:$M$18,通天塔!$J106+1)+INDEX(战舰突破!$M$23:$M$35,通天塔!$K106+1)+INDEX(战舰突破!$M$40:$M$52,通天塔!$L106+1)</f>
        <v>0.2</v>
      </c>
      <c r="EX106" s="22">
        <f>INDEX(战舰突破!$W$6:$W$18,通天塔!$J106+1)+INDEX(战舰突破!$W$23:$W$35,通天塔!$K106+1)+INDEX(战舰突破!$W$40:$W$52,通天塔!$L106+1)</f>
        <v>0.5</v>
      </c>
      <c r="FA106" s="14">
        <f>INDEX(战舰突破!$S$6:$S$18,通天塔!$J106+1)</f>
        <v>0</v>
      </c>
      <c r="FB106" s="14">
        <f>INDEX(战舰突破!$T$6:$T$18,通天塔!$J106+1)</f>
        <v>0.5</v>
      </c>
      <c r="FC106" s="14">
        <f>INDEX(战舰突破!$U$6:$U$18,通天塔!$J106+1)</f>
        <v>0.1</v>
      </c>
      <c r="FD106" s="14">
        <f>INDEX(战舰突破!$V$6:$V$18,通天塔!$J106+1)</f>
        <v>1</v>
      </c>
      <c r="FE106" s="14">
        <f>INDEX(战舰突破!$X$6:$X$18,通天塔!$J106+1)</f>
        <v>8</v>
      </c>
      <c r="FG106" s="14">
        <f>INDEX(战舰突破!$S$23:$S$35,通天塔!$J106+1)</f>
        <v>0.6</v>
      </c>
      <c r="FH106" s="14">
        <f>INDEX(战舰突破!$T$23:$T$35,通天塔!$J106+1)</f>
        <v>0.25</v>
      </c>
      <c r="FI106" s="14">
        <f>INDEX(战舰突破!$U$23:$U$35,通天塔!$J106+1)</f>
        <v>0.1</v>
      </c>
      <c r="FJ106" s="14">
        <f>INDEX(战舰突破!$V$23:$V$35,通天塔!$J106+1)</f>
        <v>1</v>
      </c>
      <c r="FK106" s="14">
        <f>INDEX(战舰突破!$X$23:$X$35,通天塔!$J106+1)</f>
        <v>120</v>
      </c>
      <c r="FM106" s="14">
        <f>INDEX(战舰突破!$S$40:$S$52,通天塔!$J106+1)</f>
        <v>0.6</v>
      </c>
      <c r="FN106" s="14">
        <f>INDEX(战舰突破!$T$40:$T$52,通天塔!$J106+1)</f>
        <v>0.25</v>
      </c>
      <c r="FO106" s="14">
        <f>INDEX(战舰突破!$U$40:$U$52,通天塔!$J106+1)</f>
        <v>0.1</v>
      </c>
      <c r="FP106" s="14">
        <f>INDEX(战舰突破!$V$40:$V$52,通天塔!$J106+1)</f>
        <v>1</v>
      </c>
      <c r="FQ106" s="14">
        <f>INDEX(战舰突破!$X$40:$X$52,通天塔!$J106+1)</f>
        <v>200</v>
      </c>
      <c r="FT106" s="14">
        <f t="shared" si="135"/>
        <v>509366</v>
      </c>
      <c r="FU106" s="14">
        <f t="shared" si="136"/>
        <v>492190</v>
      </c>
      <c r="FV106" s="14">
        <f t="shared" si="137"/>
        <v>493090</v>
      </c>
      <c r="FW106" s="14">
        <f t="shared" si="138"/>
        <v>6534991</v>
      </c>
      <c r="FX106" s="14">
        <f t="shared" si="139"/>
        <v>266814</v>
      </c>
      <c r="FY106" s="14">
        <f t="shared" si="140"/>
        <v>7444707</v>
      </c>
      <c r="FZ106" s="14">
        <f t="shared" si="141"/>
        <v>174361</v>
      </c>
      <c r="GA106" s="28">
        <f t="shared" si="142"/>
        <v>21450</v>
      </c>
      <c r="GB106" s="28">
        <f t="shared" si="143"/>
        <v>21750</v>
      </c>
      <c r="GC106" s="28">
        <f t="shared" si="144"/>
        <v>21600</v>
      </c>
      <c r="GD106" s="28">
        <f t="shared" si="145"/>
        <v>21600</v>
      </c>
      <c r="GE106" s="28">
        <f t="shared" si="146"/>
        <v>1.4802999999999999</v>
      </c>
      <c r="GF106" s="28">
        <f t="shared" si="147"/>
        <v>1.4802999999999999</v>
      </c>
      <c r="GG106" s="28">
        <f t="shared" si="148"/>
        <v>0</v>
      </c>
      <c r="GH106" s="28">
        <f t="shared" si="149"/>
        <v>37.15</v>
      </c>
      <c r="GI106" s="14">
        <f t="shared" si="150"/>
        <v>1</v>
      </c>
      <c r="GJ106" s="14">
        <f t="shared" si="151"/>
        <v>1.6</v>
      </c>
      <c r="GK106" s="14">
        <f t="shared" si="152"/>
        <v>1.6</v>
      </c>
      <c r="GL106" s="18">
        <f t="shared" si="153"/>
        <v>1.7</v>
      </c>
      <c r="GM106" s="18">
        <f t="shared" si="154"/>
        <v>1.45</v>
      </c>
      <c r="GN106" s="18">
        <f t="shared" si="155"/>
        <v>1.45</v>
      </c>
      <c r="GO106" s="29">
        <f t="shared" si="215"/>
        <v>21600</v>
      </c>
      <c r="GP106" s="29">
        <f t="shared" si="215"/>
        <v>21900</v>
      </c>
      <c r="GQ106" s="29">
        <f t="shared" si="215"/>
        <v>21900</v>
      </c>
      <c r="GR106" s="26">
        <f t="shared" si="157"/>
        <v>0.1</v>
      </c>
      <c r="GS106" s="26">
        <f t="shared" si="158"/>
        <v>0.1</v>
      </c>
      <c r="GT106" s="26">
        <f t="shared" si="159"/>
        <v>0.1</v>
      </c>
      <c r="GU106" s="14">
        <f t="shared" si="160"/>
        <v>3</v>
      </c>
      <c r="GV106" s="14">
        <f t="shared" si="161"/>
        <v>3</v>
      </c>
      <c r="GW106" s="14">
        <f t="shared" si="162"/>
        <v>3</v>
      </c>
      <c r="GX106" s="14">
        <f t="shared" si="163"/>
        <v>8</v>
      </c>
      <c r="GY106" s="14">
        <f t="shared" si="164"/>
        <v>120</v>
      </c>
      <c r="GZ106" s="14">
        <f t="shared" si="165"/>
        <v>200</v>
      </c>
      <c r="HA106">
        <v>102</v>
      </c>
      <c r="HB106" s="14">
        <f t="shared" si="166"/>
        <v>72391632</v>
      </c>
      <c r="HD106" s="14">
        <f t="shared" si="167"/>
        <v>533628</v>
      </c>
      <c r="HE106" s="14">
        <f t="shared" si="168"/>
        <v>254653</v>
      </c>
      <c r="HF106" s="29">
        <f t="shared" si="169"/>
        <v>20880</v>
      </c>
      <c r="HG106" s="29">
        <f t="shared" si="170"/>
        <v>14861</v>
      </c>
      <c r="HH106" s="29">
        <f t="shared" si="171"/>
        <v>15937</v>
      </c>
      <c r="HI106" s="29">
        <f t="shared" si="172"/>
        <v>14875</v>
      </c>
      <c r="HJ106" s="14">
        <f t="shared" si="173"/>
        <v>1.4802999999999999</v>
      </c>
      <c r="HK106" s="14">
        <f t="shared" si="174"/>
        <v>1.4802999999999999</v>
      </c>
      <c r="HL106" s="14">
        <f t="shared" si="175"/>
        <v>149464</v>
      </c>
      <c r="HM106" s="14">
        <f t="shared" si="176"/>
        <v>241203</v>
      </c>
      <c r="HN106" s="26">
        <f t="shared" si="177"/>
        <v>0.38588079555727745</v>
      </c>
      <c r="HO106" s="26">
        <f t="shared" si="178"/>
        <v>0.6630237893974158</v>
      </c>
      <c r="HP106" s="29">
        <f t="shared" si="179"/>
        <v>55473</v>
      </c>
      <c r="HQ106" s="29">
        <f t="shared" si="180"/>
        <v>213585</v>
      </c>
      <c r="HR106" s="29">
        <f t="shared" si="181"/>
        <v>285792</v>
      </c>
      <c r="HS106" s="26">
        <f t="shared" si="182"/>
        <v>0.46266132887189282</v>
      </c>
      <c r="HT106" s="26">
        <f t="shared" si="183"/>
        <v>0.47386472275334601</v>
      </c>
      <c r="HU106" s="26">
        <f t="shared" si="184"/>
        <v>0.47386472275334601</v>
      </c>
      <c r="HV106" s="26">
        <f t="shared" si="185"/>
        <v>6.2661328871892796E-2</v>
      </c>
      <c r="HW106" s="29">
        <f t="shared" si="207"/>
        <v>1.8000000000000003</v>
      </c>
      <c r="HX106" s="29">
        <f t="shared" si="208"/>
        <v>2.9158508604206506</v>
      </c>
      <c r="HY106" s="29">
        <f t="shared" si="209"/>
        <v>2.9158508604206506</v>
      </c>
      <c r="HZ106" s="29">
        <f t="shared" si="210"/>
        <v>499257</v>
      </c>
      <c r="IA106" s="29">
        <f t="shared" si="211"/>
        <v>415188.00401529646</v>
      </c>
      <c r="IB106" s="29">
        <f t="shared" si="212"/>
        <v>416663.42455066927</v>
      </c>
      <c r="IC106" s="29">
        <f t="shared" si="213"/>
        <v>2970706</v>
      </c>
      <c r="ID106" s="14">
        <f t="shared" si="186"/>
        <v>1331108.43</v>
      </c>
      <c r="IH106" s="14">
        <v>1</v>
      </c>
      <c r="II106" s="14">
        <v>1</v>
      </c>
      <c r="IJ106" s="14">
        <v>480</v>
      </c>
      <c r="IK106" s="14">
        <v>80</v>
      </c>
      <c r="IL106" s="14">
        <v>60</v>
      </c>
      <c r="IM106" s="23">
        <f t="shared" si="216"/>
        <v>250543720</v>
      </c>
      <c r="IN106" s="23">
        <f t="shared" si="217"/>
        <v>1</v>
      </c>
      <c r="IO106" s="23">
        <f t="shared" si="218"/>
        <v>250543.72</v>
      </c>
      <c r="IP106" s="23">
        <f t="shared" si="203"/>
        <v>312113107</v>
      </c>
      <c r="IQ106" s="23">
        <f t="shared" si="188"/>
        <v>1</v>
      </c>
      <c r="IR106" s="23">
        <f t="shared" si="189"/>
        <v>312113.11</v>
      </c>
      <c r="IS106" s="14">
        <v>1</v>
      </c>
      <c r="IT106" s="14">
        <v>1</v>
      </c>
      <c r="IU106" s="14">
        <v>240</v>
      </c>
      <c r="IV106" s="14">
        <v>40</v>
      </c>
      <c r="IW106" s="14">
        <v>30</v>
      </c>
      <c r="IX106" s="23">
        <f t="shared" si="219"/>
        <v>146721647</v>
      </c>
      <c r="IY106" s="23">
        <f t="shared" si="220"/>
        <v>1</v>
      </c>
      <c r="IZ106" s="23">
        <f t="shared" si="221"/>
        <v>146721.65</v>
      </c>
      <c r="JA106" s="23"/>
      <c r="JB106" s="23"/>
      <c r="JC106" s="23"/>
      <c r="JG106">
        <f t="shared" si="222"/>
        <v>1.828340486822106</v>
      </c>
      <c r="JH106">
        <f t="shared" si="223"/>
        <v>2.7064924226427634</v>
      </c>
      <c r="JJ106" s="14">
        <v>10</v>
      </c>
      <c r="JK106" s="14">
        <v>2</v>
      </c>
      <c r="JL106" s="14">
        <v>1.5</v>
      </c>
      <c r="JM106" s="23">
        <f t="shared" si="224"/>
        <v>4991400</v>
      </c>
      <c r="JN106" s="23">
        <f t="shared" si="225"/>
        <v>1</v>
      </c>
      <c r="JO106" s="23">
        <f t="shared" si="226"/>
        <v>4991.3999999999996</v>
      </c>
      <c r="JP106" s="14">
        <v>30</v>
      </c>
      <c r="JQ106" s="14">
        <v>6</v>
      </c>
      <c r="JR106" s="14">
        <v>4</v>
      </c>
      <c r="JS106" s="23">
        <f t="shared" si="227"/>
        <v>14307541</v>
      </c>
      <c r="JT106" s="23">
        <f t="shared" si="228"/>
        <v>1</v>
      </c>
      <c r="JU106" s="23">
        <f t="shared" si="229"/>
        <v>14307.54</v>
      </c>
      <c r="JW106" s="23">
        <f t="shared" si="230"/>
        <v>19076721</v>
      </c>
      <c r="JX106" s="23">
        <f t="shared" si="231"/>
        <v>1</v>
      </c>
      <c r="JY106" s="23">
        <f t="shared" si="232"/>
        <v>19076.72</v>
      </c>
      <c r="JZ106" s="23">
        <f t="shared" si="233"/>
        <v>7487100</v>
      </c>
      <c r="KA106" s="23">
        <f t="shared" si="234"/>
        <v>1</v>
      </c>
      <c r="KB106" s="23">
        <f t="shared" si="235"/>
        <v>7487.1</v>
      </c>
    </row>
    <row r="107" spans="3:288" ht="16.5" x14ac:dyDescent="0.2">
      <c r="C107" s="14">
        <f t="shared" si="133"/>
        <v>36</v>
      </c>
      <c r="D107" s="14">
        <v>103</v>
      </c>
      <c r="E107" s="14" t="s">
        <v>773</v>
      </c>
      <c r="F107" s="14">
        <v>372</v>
      </c>
      <c r="G107" s="14">
        <v>372</v>
      </c>
      <c r="H107" s="14">
        <v>372</v>
      </c>
      <c r="I107" s="14">
        <v>372</v>
      </c>
      <c r="J107" s="14">
        <v>7</v>
      </c>
      <c r="K107" s="14">
        <v>7</v>
      </c>
      <c r="L107" s="14">
        <v>7</v>
      </c>
      <c r="M107" s="14">
        <v>5</v>
      </c>
      <c r="N107" s="14">
        <v>4</v>
      </c>
      <c r="O107" s="14">
        <v>4</v>
      </c>
      <c r="P107" s="14">
        <v>7</v>
      </c>
      <c r="Q107" s="14">
        <v>7</v>
      </c>
      <c r="R107" s="14">
        <v>7</v>
      </c>
      <c r="S107" s="14">
        <v>7</v>
      </c>
      <c r="T107" s="14">
        <v>7</v>
      </c>
      <c r="U107" s="14">
        <v>7</v>
      </c>
      <c r="V107" s="14">
        <v>7</v>
      </c>
      <c r="W107" s="14">
        <v>7</v>
      </c>
      <c r="X107" s="14">
        <v>372</v>
      </c>
      <c r="Y107" s="14">
        <v>372</v>
      </c>
      <c r="Z107" s="14">
        <v>372</v>
      </c>
      <c r="AA107" s="14">
        <v>372</v>
      </c>
      <c r="AB107" s="14">
        <v>372</v>
      </c>
      <c r="AC107" s="14">
        <v>372</v>
      </c>
      <c r="AD107" s="14">
        <v>372</v>
      </c>
      <c r="AE107" s="14">
        <v>372</v>
      </c>
      <c r="AF107" s="14">
        <v>47</v>
      </c>
      <c r="AG107" s="14">
        <v>47</v>
      </c>
      <c r="AH107" s="14">
        <v>47</v>
      </c>
      <c r="AI107" s="14">
        <v>47</v>
      </c>
      <c r="AJ107" s="14">
        <v>47</v>
      </c>
      <c r="AK107" s="14">
        <v>47</v>
      </c>
      <c r="AL107" s="14">
        <v>46</v>
      </c>
      <c r="AM107" s="14">
        <v>46</v>
      </c>
      <c r="AN107" s="14">
        <v>4</v>
      </c>
      <c r="AO107" s="14">
        <v>5</v>
      </c>
      <c r="AP107" s="14">
        <v>5</v>
      </c>
      <c r="AQ107" s="14">
        <v>5</v>
      </c>
      <c r="AR107" s="14">
        <v>5</v>
      </c>
      <c r="AS107" s="14">
        <v>0</v>
      </c>
      <c r="AT107" s="14">
        <v>0</v>
      </c>
      <c r="AU107" s="14">
        <v>0</v>
      </c>
      <c r="AV107" s="14">
        <v>0</v>
      </c>
      <c r="AW107" s="14">
        <v>3</v>
      </c>
      <c r="AX107" s="14">
        <v>3</v>
      </c>
      <c r="AY107" s="14">
        <v>0</v>
      </c>
      <c r="AZ107" s="14">
        <v>0</v>
      </c>
      <c r="BA107" s="14">
        <v>16</v>
      </c>
      <c r="BF107" s="14">
        <f>ROUND((INDEX(新战舰养成!S$6:S$18,通天塔!$J107+1)+INDEX(新战舰养成!D$6:D$18,通天塔!$J107+1)*(通天塔!$G107-1))*INDEX(战舰突破!$D$6:$D$18,通天塔!$M107+1),0)</f>
        <v>93037</v>
      </c>
      <c r="BG107" s="14">
        <f>ROUND((INDEX(新战舰养成!T$6:T$18,通天塔!$J107+1)+INDEX(新战舰养成!E$6:E$18,通天塔!$J107+1)*(通天塔!$G107-1))*INDEX(战舰突破!$D$6:$D$18,通天塔!$M107+1),0)</f>
        <v>744198</v>
      </c>
      <c r="BH107" s="14">
        <f>ROUND((INDEX(新战舰养成!U$6:U$18,通天塔!$J107+1)+INDEX(新战舰养成!F$6:F$18,通天塔!$J107+1)*(通天塔!$G107-1))*INDEX(战舰突破!$D$6:$D$18,通天塔!$M107+1),0)</f>
        <v>46645</v>
      </c>
      <c r="BI107" s="14">
        <f>ROUND((INDEX(新战舰养成!V$6:V$18,通天塔!$J107+1)+INDEX(新战舰养成!G$6:G$18,通天塔!$J107+1)*(通天塔!$G107-1))*INDEX(战舰突破!$D$6:$D$18,通天塔!$M107+1),0)</f>
        <v>480</v>
      </c>
      <c r="BJ107" s="14">
        <f>ROUND((INDEX(新战舰养成!W$6:W$18,通天塔!$J107+1)+INDEX(新战舰养成!H$6:H$18,通天塔!$J107+1)*(通天塔!$G107-1))*INDEX(战舰突破!$D$6:$D$18,通天塔!$M107+1),0)</f>
        <v>6</v>
      </c>
      <c r="BL107" s="14">
        <f>IF($H107&gt;0,ROUND((INDEX(新战舰养成!X$6:X$18,通天塔!$K107+1)+INDEX(新战舰养成!I$6:I$18,通天塔!$K107+1)*(通天塔!$H107-1))*INDEX(战舰突破!$D$6:$D$18,通天塔!$N107+1),0),0)</f>
        <v>84721</v>
      </c>
      <c r="BM107" s="14">
        <f>IF($H107&gt;0,ROUND((INDEX(新战舰养成!Y$6:Y$18,通天塔!$K107+1)+INDEX(新战舰养成!J$6:J$18,通天塔!$K107+1)*(通天塔!$H107-1))*INDEX(战舰突破!$D$6:$D$18,通天塔!$N107+1),0),0)</f>
        <v>0</v>
      </c>
      <c r="BN107" s="14">
        <f>IF($H107&gt;0,ROUND((INDEX(新战舰养成!Z$6:Z$18,通天塔!$K107+1)+INDEX(新战舰养成!K$6:K$18,通天塔!$K107+1)*(通天塔!$H107-1))*INDEX(战舰突破!$D$6:$D$18,通天塔!$N107+1),0),0)</f>
        <v>0</v>
      </c>
      <c r="BO107" s="14">
        <f>IF($H107&gt;0,ROUND((INDEX(新战舰养成!AA$6:AA$18,通天塔!$K107+1)+INDEX(新战舰养成!L$6:L$18,通天塔!$K107+1)*(通天塔!$H107-1))*INDEX(战舰突破!$D$6:$D$18,通天塔!$N107+1),0),0)</f>
        <v>843146</v>
      </c>
      <c r="BP107" s="14">
        <f>IF($H107&gt;0,ROUND((INDEX(新战舰养成!AB$6:AB$18,通天塔!$K107+1)+INDEX(新战舰养成!M$6:M$18,通天塔!$K107+1)*(通天塔!$H107-1))*INDEX(战舰突破!$D$6:$D$18,通天塔!$N107+1),0),0)</f>
        <v>16756</v>
      </c>
      <c r="BR107" s="14">
        <f>IF($I107&gt;0,ROUND((INDEX(新战舰养成!AC$6:AC$18,通天塔!$L107+1)+INDEX(新战舰养成!I$6:I$18,通天塔!$L107+1)*(通天塔!$I107-1))*INDEX(战舰突破!$D$6:$D$18,通天塔!$O107+1),0),0)</f>
        <v>85156</v>
      </c>
      <c r="BS107" s="14">
        <f>IF($I107&gt;0,ROUND((INDEX(新战舰养成!AD$6:AD$18,通天塔!$L107+1)+INDEX(新战舰养成!J$6:J$18,通天塔!$L107+1)*(通天塔!$I107-1))*INDEX(战舰突破!$D$6:$D$18,通天塔!$O107+1),0),0)</f>
        <v>0</v>
      </c>
      <c r="BT107" s="14">
        <f>IF($I107&gt;0,ROUND((INDEX(新战舰养成!AE$6:AE$18,通天塔!$L107+1)+INDEX(新战舰养成!K$6:K$18,通天塔!$L107+1)*(通天塔!$I107-1))*INDEX(战舰突破!$D$6:$D$18,通天塔!$O107+1),0),0)</f>
        <v>0</v>
      </c>
      <c r="BU107" s="14">
        <f>IF($I107&gt;0,ROUND((INDEX(新战舰养成!AF$6:AF$18,通天塔!$L107+1)+INDEX(新战舰养成!L$6:L$18,通天塔!$L107+1)*(通天塔!$I107-1))*INDEX(战舰突破!$D$6:$D$18,通天塔!$O107+1),0),0)</f>
        <v>583103</v>
      </c>
      <c r="BV107" s="14">
        <f>IF($I107&gt;0,ROUND((INDEX(新战舰养成!AG$6:AG$18,通天塔!$L107+1)+INDEX(新战舰养成!M$6:M$18,通天塔!$L107+1)*(通天塔!$I107-1))*INDEX(战舰突破!$D$6:$D$18,通天塔!$O107+1),0),0)</f>
        <v>22279</v>
      </c>
      <c r="BY107" s="14">
        <f>(INDEX(装备数值!$C$13:$G$116,通天塔!$P107*8+1,BY$2)+INDEX(装备数值!$C$13:$G$116,通天塔!$Q107*8+2,BY$2)+INDEX(装备数值!$C$13:$G$116,通天塔!$S107*8+3,BY$2)+INDEX(装备数值!$C$13:$G$116,通天塔!$R107*8+4,BY$2)+INDEX(装备数值!$C$13:$G$116,通天塔!$T107*8+5,BY$2)+INDEX(装备数值!$C$13:$G$116,通天塔!$U107*8+6,BY$2)+INDEX(装备数值!$C$13:$G$116,通天塔!$V107*8+7,BY$2)+INDEX(装备数值!$C$13:$G$116,通天塔!$W107*8+8,BY$2))</f>
        <v>33000</v>
      </c>
      <c r="BZ107" s="14">
        <f>(INDEX(装备数值!$C$13:$G$116,通天塔!$P107*8+1,BZ$2)+INDEX(装备数值!$C$13:$G$116,通天塔!$Q107*8+2,BZ$2)+INDEX(装备数值!$C$13:$G$116,通天塔!$S107*8+3,BZ$2)+INDEX(装备数值!$C$13:$G$116,通天塔!$R107*8+4,BZ$2)+INDEX(装备数值!$C$13:$G$116,通天塔!$T107*8+5,BZ$2)+INDEX(装备数值!$C$13:$G$116,通天塔!$U107*8+6,BZ$2)+INDEX(装备数值!$C$13:$G$116,通天塔!$V107*8+7,BZ$2)+INDEX(装备数值!$C$13:$G$116,通天塔!$W107*8+8,BZ$2))</f>
        <v>247500</v>
      </c>
      <c r="CA107" s="14">
        <f>(INDEX(装备数值!$C$13:$G$116,通天塔!$P107*8+1,CA$2)+INDEX(装备数值!$C$13:$G$116,通天塔!$Q107*8+2,CA$2)+INDEX(装备数值!$C$13:$G$116,通天塔!$S107*8+3,CA$2)+INDEX(装备数值!$C$13:$G$116,通天塔!$R107*8+4,CA$2)+INDEX(装备数值!$C$13:$G$116,通天塔!$T107*8+5,CA$2)+INDEX(装备数值!$C$13:$G$116,通天塔!$U107*8+6,CA$2)+INDEX(装备数值!$C$13:$G$116,通天塔!$V107*8+7,CA$2)+INDEX(装备数值!$C$13:$G$116,通天塔!$W107*8+8,CA$2))</f>
        <v>16500</v>
      </c>
      <c r="CB107" s="14">
        <f>(INDEX(装备数值!$C$13:$G$116,通天塔!$P107*8+1,CB$2)+INDEX(装备数值!$C$13:$G$116,通天塔!$Q107*8+2,CB$2)+INDEX(装备数值!$C$13:$G$116,通天塔!$S107*8+3,CB$2)+INDEX(装备数值!$C$13:$G$116,通天塔!$R107*8+4,CB$2)+INDEX(装备数值!$C$13:$G$116,通天塔!$T107*8+5,CB$2)+INDEX(装备数值!$C$13:$G$116,通天塔!$U107*8+6,CB$2)+INDEX(装备数值!$C$13:$G$116,通天塔!$V107*8+7,CB$2)+INDEX(装备数值!$C$13:$G$116,通天塔!$W107*8+8,CB$2))</f>
        <v>330000</v>
      </c>
      <c r="CC107" s="14">
        <f>(INDEX(装备数值!$C$13:$G$116,通天塔!$P107*8+1,CC$2)+INDEX(装备数值!$C$13:$G$116,通天塔!$Q107*8+2,CC$2)+INDEX(装备数值!$C$13:$G$116,通天塔!$S107*8+3,CC$2)+INDEX(装备数值!$C$13:$G$116,通天塔!$R107*8+4,CC$2)+INDEX(装备数值!$C$13:$G$116,通天塔!$T107*8+5,CC$2)+INDEX(装备数值!$C$13:$G$116,通天塔!$U107*8+6,CC$2)+INDEX(装备数值!$C$13:$G$116,通天塔!$V107*8+7,CC$2)+INDEX(装备数值!$C$13:$G$116,通天塔!$W107*8+8,CC$2))</f>
        <v>6450</v>
      </c>
      <c r="CF107" s="14">
        <f>INDEX(装备数值!$I$13:$M$116,通天塔!$P107*8+1,CF$2)*$X107+INDEX(装备数值!$I$13:$M$116,通天塔!$Q107*8+2,CF$2)*$Y107+INDEX(装备数值!$I$13:$M$116,通天塔!$S107*8+3,CF$2)*$Z107+INDEX(装备数值!$I$13:$M$116,通天塔!$R107*8+4,CF$2)*$AA107+INDEX(装备数值!$I$13:$M$116,通天塔!$T107*8+5,CF$2)*$AB107+INDEX(装备数值!$I$13:$M$116,通天塔!$U107*8+6,CF$2)*$AC107+INDEX(装备数值!$I$13:$M$116,通天塔!$V107*8+7,CF$2)*$AD107+INDEX(装备数值!$I$13:$M$116,通天塔!$W107*8+8,CF$2)*$AE107</f>
        <v>81840</v>
      </c>
      <c r="CG107" s="14">
        <f>INDEX(装备数值!$I$13:$M$116,通天塔!$P107*8+1,CG$2)*$X107+INDEX(装备数值!$I$13:$M$116,通天塔!$Q107*8+2,CG$2)*$Y107+INDEX(装备数值!$I$13:$M$116,通天塔!$S107*8+3,CG$2)*$Z107+INDEX(装备数值!$I$13:$M$116,通天塔!$R107*8+4,CG$2)*$AA107+INDEX(装备数值!$I$13:$M$116,通天塔!$T107*8+5,CG$2)*$AB107+INDEX(装备数值!$I$13:$M$116,通天塔!$U107*8+6,CG$2)*$AC107+INDEX(装备数值!$I$13:$M$116,通天塔!$V107*8+7,CG$2)*$AD107+INDEX(装备数值!$I$13:$M$116,通天塔!$W107*8+8,CG$2)*$AE107</f>
        <v>613800</v>
      </c>
      <c r="CH107" s="14">
        <f>INDEX(装备数值!$I$13:$M$116,通天塔!$P107*8+1,CH$2)*$X107+INDEX(装备数值!$I$13:$M$116,通天塔!$Q107*8+2,CH$2)*$Y107+INDEX(装备数值!$I$13:$M$116,通天塔!$S107*8+3,CH$2)*$Z107+INDEX(装备数值!$I$13:$M$116,通天塔!$R107*8+4,CH$2)*$AA107+INDEX(装备数值!$I$13:$M$116,通天塔!$T107*8+5,CH$2)*$AB107+INDEX(装备数值!$I$13:$M$116,通天塔!$U107*8+6,CH$2)*$AC107+INDEX(装备数值!$I$13:$M$116,通天塔!$V107*8+7,CH$2)*$AD107+INDEX(装备数值!$I$13:$M$116,通天塔!$W107*8+8,CH$2)*$AE107</f>
        <v>40920</v>
      </c>
      <c r="CI107" s="14">
        <f>INDEX(装备数值!$I$13:$M$116,通天塔!$P107*8+1,CI$2)*$X107+INDEX(装备数值!$I$13:$M$116,通天塔!$Q107*8+2,CI$2)*$Y107+INDEX(装备数值!$I$13:$M$116,通天塔!$S107*8+3,CI$2)*$Z107+INDEX(装备数值!$I$13:$M$116,通天塔!$R107*8+4,CI$2)*$AA107+INDEX(装备数值!$I$13:$M$116,通天塔!$T107*8+5,CI$2)*$AB107+INDEX(装备数值!$I$13:$M$116,通天塔!$U107*8+6,CI$2)*$AC107+INDEX(装备数值!$I$13:$M$116,通天塔!$V107*8+7,CI$2)*$AD107+INDEX(装备数值!$I$13:$M$116,通天塔!$W107*8+8,CI$2)*$AE107</f>
        <v>818400</v>
      </c>
      <c r="CJ107" s="14">
        <f>INDEX(装备数值!$I$13:$M$116,通天塔!$P107*8+1,CJ$2)*$X107+INDEX(装备数值!$I$13:$M$116,通天塔!$Q107*8+2,CJ$2)*$Y107+INDEX(装备数值!$I$13:$M$116,通天塔!$S107*8+3,CJ$2)*$Z107+INDEX(装备数值!$I$13:$M$116,通天塔!$R107*8+4,CJ$2)*$AA107+INDEX(装备数值!$I$13:$M$116,通天塔!$T107*8+5,CJ$2)*$AB107+INDEX(装备数值!$I$13:$M$116,通天塔!$U107*8+6,CJ$2)*$AC107+INDEX(装备数值!$I$13:$M$116,通天塔!$V107*8+7,CJ$2)*$AD107+INDEX(装备数值!$I$13:$M$116,通天塔!$W107*8+8,CJ$2)*$AE107</f>
        <v>15996</v>
      </c>
      <c r="CM107" s="14">
        <f>INDEX(装备数值!$X$13:$AH$116,$P107*8+1,CM$2)*$AF107+INDEX(装备数值!$X$13:$AH$116,$Q107*8+2,CM$2)*$AG107+INDEX(装备数值!$X$13:$AH$116,$S107*8+3,CM$2)*$AH107+INDEX(装备数值!$X$13:$AH$116,$R107*8+4,CM$2)*$AI107+INDEX(装备数值!$X$13:$AH$116,$T107*8+5,CM$2)*$AJ107+INDEX(装备数值!$X$13:$AH$116,$U107*8+6,CM$2)*$AK107+INDEX(装备数值!$X$13:$AH$116,$V107*8+7,CM$2)*$AL107+INDEX(装备数值!$X$13:$AH$116,$W107*8+8,CM$2)*$AM107</f>
        <v>27600</v>
      </c>
      <c r="CN107" s="14">
        <f>INDEX(装备数值!$X$13:$AH$116,$P107*8+1,CN$2)*$AF107+INDEX(装备数值!$X$13:$AH$116,$Q107*8+2,CN$2)*$AG107+INDEX(装备数值!$X$13:$AH$116,$S107*8+3,CN$2)*$AH107+INDEX(装备数值!$X$13:$AH$116,$R107*8+4,CN$2)*$AI107+INDEX(装备数值!$X$13:$AH$116,$T107*8+5,CN$2)*$AJ107+INDEX(装备数值!$X$13:$AH$116,$U107*8+6,CN$2)*$AK107+INDEX(装备数值!$X$13:$AH$116,$V107*8+7,CN$2)*$AL107+INDEX(装备数值!$X$13:$AH$116,$W107*8+8,CN$2)*$AM107</f>
        <v>209250</v>
      </c>
      <c r="CO107" s="14">
        <f>INDEX(装备数值!$X$13:$AH$116,$P107*8+1,CO$2)*$AF107+INDEX(装备数值!$X$13:$AH$116,$Q107*8+2,CO$2)*$AG107+INDEX(装备数值!$X$13:$AH$116,$S107*8+3,CO$2)*$AH107+INDEX(装备数值!$X$13:$AH$116,$R107*8+4,CO$2)*$AI107+INDEX(装备数值!$X$13:$AH$116,$T107*8+5,CO$2)*$AJ107+INDEX(装备数值!$X$13:$AH$116,$U107*8+6,CO$2)*$AK107+INDEX(装备数值!$X$13:$AH$116,$V107*8+7,CO$2)*$AL107+INDEX(装备数值!$X$13:$AH$116,$W107*8+8,CO$2)*$AM107</f>
        <v>14100</v>
      </c>
      <c r="CP107" s="14">
        <f>INDEX(装备数值!$X$13:$AH$116,$P107*8+1,CP$2)*$AF107+INDEX(装备数值!$X$13:$AH$116,$Q107*8+2,CP$2)*$AG107+INDEX(装备数值!$X$13:$AH$116,$S107*8+3,CP$2)*$AH107+INDEX(装备数值!$X$13:$AH$116,$R107*8+4,CP$2)*$AI107+INDEX(装备数值!$X$13:$AH$116,$T107*8+5,CP$2)*$AJ107+INDEX(装备数值!$X$13:$AH$116,$U107*8+6,CP$2)*$AK107+INDEX(装备数值!$X$13:$AH$116,$V107*8+7,CP$2)*$AL107+INDEX(装备数值!$X$13:$AH$116,$W107*8+8,CP$2)*$AM107</f>
        <v>279000</v>
      </c>
      <c r="CQ107" s="14">
        <f>INDEX(装备数值!$X$13:$AH$116,$P107*8+1,CQ$2)*$AF107+INDEX(装备数值!$X$13:$AH$116,$Q107*8+2,CQ$2)*$AG107+INDEX(装备数值!$X$13:$AH$116,$S107*8+3,CQ$2)*$AH107+INDEX(装备数值!$X$13:$AH$116,$R107*8+4,CQ$2)*$AI107+INDEX(装备数值!$X$13:$AH$116,$T107*8+5,CQ$2)*$AJ107+INDEX(装备数值!$X$13:$AH$116,$U107*8+6,CQ$2)*$AK107+INDEX(装备数值!$X$13:$AH$116,$V107*8+7,CQ$2)*$AL107+INDEX(装备数值!$X$13:$AH$116,$W107*8+8,CQ$2)*$AM107</f>
        <v>5640</v>
      </c>
      <c r="CR107" s="14">
        <f>INDEX(装备数值!$X$13:$AH$116,$P107*8+1,CR$2)*$AF107+INDEX(装备数值!$X$13:$AH$116,$Q107*8+2,CR$2)*$AG107+INDEX(装备数值!$X$13:$AH$116,$S107*8+3,CR$2)*$AH107+INDEX(装备数值!$X$13:$AH$116,$R107*8+4,CR$2)*$AI107+INDEX(装备数值!$X$13:$AH$116,$T107*8+5,CR$2)*$AJ107+INDEX(装备数值!$X$13:$AH$116,$U107*8+6,CR$2)*$AK107+INDEX(装备数值!$X$13:$AH$116,$V107*8+7,CR$2)*$AL107+INDEX(装备数值!$X$13:$AH$116,$W107*8+8,CR$2)*$AM107</f>
        <v>21150</v>
      </c>
      <c r="CS107" s="14">
        <f>INDEX(装备数值!$X$13:$AH$116,$P107*8+1,CS$2)*$AF107+INDEX(装备数值!$X$13:$AH$116,$Q107*8+2,CS$2)*$AG107+INDEX(装备数值!$X$13:$AH$116,$S107*8+3,CS$2)*$AH107+INDEX(装备数值!$X$13:$AH$116,$R107*8+4,CS$2)*$AI107+INDEX(装备数值!$X$13:$AH$116,$T107*8+5,CS$2)*$AJ107+INDEX(装备数值!$X$13:$AH$116,$U107*8+6,CS$2)*$AK107+INDEX(装备数值!$X$13:$AH$116,$V107*8+7,CS$2)*$AL107+INDEX(装备数值!$X$13:$AH$116,$W107*8+8,CS$2)*$AM107</f>
        <v>21150</v>
      </c>
      <c r="CT107" s="14">
        <f>INDEX(装备数值!$X$13:$AH$116,$P107*8+1,CT$2)*$AF107+INDEX(装备数值!$X$13:$AH$116,$Q107*8+2,CT$2)*$AG107+INDEX(装备数值!$X$13:$AH$116,$S107*8+3,CT$2)*$AH107+INDEX(装备数值!$X$13:$AH$116,$R107*8+4,CT$2)*$AI107+INDEX(装备数值!$X$13:$AH$116,$T107*8+5,CT$2)*$AJ107+INDEX(装备数值!$X$13:$AH$116,$U107*8+6,CT$2)*$AK107+INDEX(装备数值!$X$13:$AH$116,$V107*8+7,CT$2)*$AL107+INDEX(装备数值!$X$13:$AH$116,$W107*8+8,CT$2)*$AM107</f>
        <v>21150</v>
      </c>
      <c r="CU107" s="14">
        <f>INDEX(装备数值!$X$13:$AH$116,$P107*8+1,CU$2)*$AF107+INDEX(装备数值!$X$13:$AH$116,$Q107*8+2,CU$2)*$AG107+INDEX(装备数值!$X$13:$AH$116,$S107*8+3,CU$2)*$AH107+INDEX(装备数值!$X$13:$AH$116,$R107*8+4,CU$2)*$AI107+INDEX(装备数值!$X$13:$AH$116,$T107*8+5,CU$2)*$AJ107+INDEX(装备数值!$X$13:$AH$116,$U107*8+6,CU$2)*$AK107+INDEX(装备数值!$X$13:$AH$116,$V107*8+7,CU$2)*$AL107+INDEX(装备数值!$X$13:$AH$116,$W107*8+8,CU$2)*$AM107</f>
        <v>21150</v>
      </c>
      <c r="CV107" s="14">
        <f>INDEX(装备数值!$X$13:$AH$116,$P107*8+1,CV$2)*$AF107+INDEX(装备数值!$X$13:$AH$116,$Q107*8+2,CV$2)*$AG107+INDEX(装备数值!$X$13:$AH$116,$S107*8+3,CV$2)*$AH107+INDEX(装备数值!$X$13:$AH$116,$R107*8+4,CV$2)*$AI107+INDEX(装备数值!$X$13:$AH$116,$T107*8+5,CV$2)*$AJ107+INDEX(装备数值!$X$13:$AH$116,$U107*8+6,CV$2)*$AK107+INDEX(装备数值!$X$13:$AH$116,$V107*8+7,CV$2)*$AL107+INDEX(装备数值!$X$13:$AH$116,$W107*8+8,CV$2)*$AM107</f>
        <v>46</v>
      </c>
      <c r="CW107" s="14">
        <f>INDEX(装备数值!$X$13:$AH$116,$P107*8+1,CW$2)*$AF107+INDEX(装备数值!$X$13:$AH$116,$Q107*8+2,CW$2)*$AG107+INDEX(装备数值!$X$13:$AH$116,$S107*8+3,CW$2)*$AH107+INDEX(装备数值!$X$13:$AH$116,$R107*8+4,CW$2)*$AI107+INDEX(装备数值!$X$13:$AH$116,$T107*8+5,CW$2)*$AJ107+INDEX(装备数值!$X$13:$AH$116,$U107*8+6,CW$2)*$AK107+INDEX(装备数值!$X$13:$AH$116,$V107*8+7,CW$2)*$AL107+INDEX(装备数值!$X$13:$AH$116,$W107*8+8,CW$2)*$AM107</f>
        <v>46</v>
      </c>
      <c r="CY107" s="14">
        <f>INDEX(装备数值!$AN$17:$AN$117,MATCH(MIN($X107:$AE107),装备数值!$AO$17:$AO$117,1))</f>
        <v>37</v>
      </c>
      <c r="CZ107" s="14">
        <f>IF(COUNTIF($P107:$W107,"&gt;"&amp;0)=8,INDEX(装备数值!AR$17:AR$117,$CY107+1),0)</f>
        <v>11026</v>
      </c>
      <c r="DA107" s="14">
        <f>IF(COUNTIF($P107:$W107,"&gt;"&amp;0)=8,INDEX(装备数值!AS$17:AS$117,$CY107+1),0)</f>
        <v>83250</v>
      </c>
      <c r="DB107" s="14">
        <f>IF(COUNTIF($P107:$W107,"&gt;"&amp;0)=8,INDEX(装备数值!AT$17:AT$117,$CY107+1),0)</f>
        <v>5476</v>
      </c>
      <c r="DC107" s="14">
        <f>IF(COUNTIF($P107:$W107,"&gt;"&amp;0)=8,INDEX(装备数值!AU$17:AU$117,$CY107+1),0)</f>
        <v>111000</v>
      </c>
      <c r="DD107" s="14">
        <f>IF(COUNTIF($P107:$W107,"&gt;"&amp;0)=8,INDEX(装备数值!AV$17:AV$117,$CY107+1),0)</f>
        <v>2220</v>
      </c>
      <c r="DF107" s="14">
        <f>INDEX(装备数值!$AY$17:$AY$77,MATCH(MIN($AF107:$AM107),装备数值!$AZ$17:$AZ$77,1))</f>
        <v>23</v>
      </c>
      <c r="DG107" s="26">
        <f>INDEX(装备数值!BA$17:BA$77,通天塔!DF107+1)</f>
        <v>0.31</v>
      </c>
      <c r="DH107" s="26">
        <f>INDEX(装备数值!BA$17:BA$77,通天塔!DF107+1)</f>
        <v>0.31</v>
      </c>
      <c r="DJ107" s="14">
        <f t="shared" si="134"/>
        <v>30</v>
      </c>
      <c r="DK107" s="14">
        <f>VLOOKUP(DJ107,军阶与晶片数值!$W$6:$X$27,2)</f>
        <v>7</v>
      </c>
      <c r="DL107" s="14">
        <f>INDEX(军阶与晶片数值!Y$6:Y$27,$DK107+1)</f>
        <v>600</v>
      </c>
      <c r="DM107" s="14">
        <f>INDEX(军阶与晶片数值!Z$6:Z$27,$DK107+1)</f>
        <v>600</v>
      </c>
      <c r="DN107" s="14">
        <f>INDEX(军阶与晶片数值!AA$6:AA$27,$DK107+1)</f>
        <v>600</v>
      </c>
      <c r="DO107" s="14">
        <f>INDEX(军阶与晶片数值!AB$6:AB$27,$DK107+1)</f>
        <v>600</v>
      </c>
      <c r="DP107" s="29">
        <f>INDEX(军阶与晶片数值!AC$6:AC$27,$DK107+1)</f>
        <v>40</v>
      </c>
      <c r="DQ107" s="29">
        <f>INDEX(军阶与晶片数值!AD$6:AD$27,$DK107+1)</f>
        <v>20</v>
      </c>
      <c r="DS107" s="26">
        <f>INDEX(军阶与晶片数值!I$6:I$16,AN107+1)</f>
        <v>0.15</v>
      </c>
      <c r="DT107" s="26">
        <f>INDEX(军阶与晶片数值!M$6:M$16,AO107+1)</f>
        <v>0.2</v>
      </c>
      <c r="DU107" s="26">
        <f>INDEX(军阶与晶片数值!J$6:J$16,AP107+1)</f>
        <v>0.2</v>
      </c>
      <c r="DV107" s="26">
        <f>INDEX(军阶与晶片数值!K$6:K$16,AQ107+1)</f>
        <v>0.4</v>
      </c>
      <c r="DW107" s="26">
        <f>INDEX(军阶与晶片数值!L$6:L$16,AR107+1)</f>
        <v>0.4</v>
      </c>
      <c r="DX107" s="28">
        <f>INDEX(军阶与晶片数值!N$6:N$16,AS107+1)</f>
        <v>0</v>
      </c>
      <c r="DY107" s="28">
        <f>INDEX(军阶与晶片数值!O$6:O$16,AT107+1)</f>
        <v>0</v>
      </c>
      <c r="DZ107" s="28">
        <f>INDEX(军阶与晶片数值!P$6:P$16,AU107+1)</f>
        <v>0</v>
      </c>
      <c r="EA107" s="28">
        <f>INDEX(军阶与晶片数值!Q$6:Q$16,AV107+1)</f>
        <v>0</v>
      </c>
      <c r="EB107" s="26">
        <f>INDEX(军阶与晶片数值!R$6:R$16,AW107+1)</f>
        <v>0.13</v>
      </c>
      <c r="EC107" s="26">
        <f>INDEX(军阶与晶片数值!S$6:S$16,AX107+1)</f>
        <v>0.13</v>
      </c>
      <c r="ED107" s="26">
        <f>INDEX(军阶与晶片数值!T$6:T$16,AY107+1)</f>
        <v>0</v>
      </c>
      <c r="EE107" s="26">
        <f>INDEX(军阶与晶片数值!U$6:U$16,AZ107+1)</f>
        <v>0</v>
      </c>
      <c r="EG107" s="26">
        <f>INDEX(军阶与晶片数值!$C$6:$C$36,通天塔!$BA107+1)</f>
        <v>0.8</v>
      </c>
      <c r="EH107" s="26">
        <f>INDEX(军阶与晶片数值!$C$6:$C$36,通天塔!$BA107+1)</f>
        <v>0.8</v>
      </c>
      <c r="EI107" s="26">
        <f>INDEX(军阶与晶片数值!$C$6:$C$36,通天塔!$BA107+1)</f>
        <v>0.8</v>
      </c>
      <c r="EJ107" s="26">
        <f>INDEX(军阶与晶片数值!$C$6:$C$36,通天塔!$BA107+1)</f>
        <v>0.8</v>
      </c>
      <c r="EK107" s="26">
        <f>INDEX(军阶与晶片数值!$C$6:$C$36,通天塔!$BA107+1)</f>
        <v>0.8</v>
      </c>
      <c r="EM107" s="14">
        <f>INDEX(战舰突破!$H$6:$H$18,通天塔!$J107+1)+INDEX(战舰突破!$H$23:$H$35,通天塔!$K107+1)+INDEX(战舰突破!$H$40:$H$52,通天塔!$L107+1)</f>
        <v>200</v>
      </c>
      <c r="EN107" s="14">
        <f>INDEX(战舰突破!$I$6:$I$18,通天塔!$J107+1)+INDEX(战舰突破!$I$23:$I$35,通天塔!$K107+1)+INDEX(战舰突破!$I$40:$I$52,通天塔!$L107+1)</f>
        <v>200</v>
      </c>
      <c r="EO107" s="14">
        <f>INDEX(战舰突破!$J$6:$J$18,通天塔!$J107+1)+INDEX(战舰突破!$J$23:$J$35,通天塔!$K107+1)+INDEX(战舰突破!$J$40:$J$52,通天塔!$L107+1)</f>
        <v>0</v>
      </c>
      <c r="EP107" s="14">
        <f>INDEX(战舰突破!$K$6:$K$18,通天塔!$J107+1)+INDEX(战舰突破!$K$23:$K$35,通天塔!$K107+1)+INDEX(战舰突破!$K$40:$K$52,通天塔!$L107+1)</f>
        <v>0</v>
      </c>
      <c r="EQ107" s="14">
        <f>INDEX(战舰突破!$L$6:$L$18,通天塔!$J107+1)+INDEX(战舰突破!$L$23:$L$35,通天塔!$K107+1)+INDEX(战舰突破!$L$40:$L$52,通天塔!$L107+1)</f>
        <v>200</v>
      </c>
      <c r="ER107" s="18">
        <f>INDEX(战舰突破!$N$6:$N$18,通天塔!$J107+1)+INDEX(战舰突破!$N$23:$N$35,通天塔!$K107+1)+INDEX(战舰突破!$N$40:$N$52,通天塔!$L107+1)</f>
        <v>0</v>
      </c>
      <c r="ES107" s="18">
        <f>INDEX(战舰突破!$O$6:$O$18,通天塔!$J107+1)+INDEX(战舰突破!$O$23:$O$35,通天塔!$K107+1)+INDEX(战舰突破!$O$40:$O$52,通天塔!$L107+1)</f>
        <v>0.6</v>
      </c>
      <c r="ET107" s="18">
        <f>INDEX(战舰突破!$P$6:$P$18,通天塔!$J107+1)+INDEX(战舰突破!$P$23:$P$35,通天塔!$K107+1)+INDEX(战舰突破!$P$40:$P$52,通天塔!$L107+1)</f>
        <v>0</v>
      </c>
      <c r="EU107" s="18">
        <f>INDEX(战舰突破!$Q$6:$Q$18,通天塔!$J107+1)+INDEX(战舰突破!$Q$23:$Q$35,通天塔!$K107+1)+INDEX(战舰突破!$Q$40:$Q$52,通天塔!$L107+1)</f>
        <v>0.3</v>
      </c>
      <c r="EV107" s="18">
        <f>INDEX(战舰突破!$R$6:$R$18,通天塔!$J107+1)+INDEX(战舰突破!$R$23:$R$35,通天塔!$K107+1)+INDEX(战舰突破!$R$40:$R$52,通天塔!$L107+1)</f>
        <v>0</v>
      </c>
      <c r="EW107" s="18">
        <f>INDEX(战舰突破!$M$6:$M$18,通天塔!$J107+1)+INDEX(战舰突破!$M$23:$M$35,通天塔!$K107+1)+INDEX(战舰突破!$M$40:$M$52,通天塔!$L107+1)</f>
        <v>0.2</v>
      </c>
      <c r="EX107" s="22">
        <f>INDEX(战舰突破!$W$6:$W$18,通天塔!$J107+1)+INDEX(战舰突破!$W$23:$W$35,通天塔!$K107+1)+INDEX(战舰突破!$W$40:$W$52,通天塔!$L107+1)</f>
        <v>0.5</v>
      </c>
      <c r="FA107" s="14">
        <f>INDEX(战舰突破!$S$6:$S$18,通天塔!$J107+1)</f>
        <v>0</v>
      </c>
      <c r="FB107" s="14">
        <f>INDEX(战舰突破!$T$6:$T$18,通天塔!$J107+1)</f>
        <v>0.5</v>
      </c>
      <c r="FC107" s="14">
        <f>INDEX(战舰突破!$U$6:$U$18,通天塔!$J107+1)</f>
        <v>0.1</v>
      </c>
      <c r="FD107" s="14">
        <f>INDEX(战舰突破!$V$6:$V$18,通天塔!$J107+1)</f>
        <v>1</v>
      </c>
      <c r="FE107" s="14">
        <f>INDEX(战舰突破!$X$6:$X$18,通天塔!$J107+1)</f>
        <v>8</v>
      </c>
      <c r="FG107" s="14">
        <f>INDEX(战舰突破!$S$23:$S$35,通天塔!$J107+1)</f>
        <v>0.6</v>
      </c>
      <c r="FH107" s="14">
        <f>INDEX(战舰突破!$T$23:$T$35,通天塔!$J107+1)</f>
        <v>0.25</v>
      </c>
      <c r="FI107" s="14">
        <f>INDEX(战舰突破!$U$23:$U$35,通天塔!$J107+1)</f>
        <v>0.1</v>
      </c>
      <c r="FJ107" s="14">
        <f>INDEX(战舰突破!$V$23:$V$35,通天塔!$J107+1)</f>
        <v>1</v>
      </c>
      <c r="FK107" s="14">
        <f>INDEX(战舰突破!$X$23:$X$35,通天塔!$J107+1)</f>
        <v>120</v>
      </c>
      <c r="FM107" s="14">
        <f>INDEX(战舰突破!$S$40:$S$52,通天塔!$J107+1)</f>
        <v>0.6</v>
      </c>
      <c r="FN107" s="14">
        <f>INDEX(战舰突破!$T$40:$T$52,通天塔!$J107+1)</f>
        <v>0.25</v>
      </c>
      <c r="FO107" s="14">
        <f>INDEX(战舰突破!$U$40:$U$52,通天塔!$J107+1)</f>
        <v>0.1</v>
      </c>
      <c r="FP107" s="14">
        <f>INDEX(战舰突破!$V$40:$V$52,通天塔!$J107+1)</f>
        <v>1</v>
      </c>
      <c r="FQ107" s="14">
        <f>INDEX(战舰突破!$X$40:$X$52,通天塔!$J107+1)</f>
        <v>200</v>
      </c>
      <c r="FT107" s="14">
        <f t="shared" si="135"/>
        <v>510675</v>
      </c>
      <c r="FU107" s="14">
        <f t="shared" si="136"/>
        <v>493461</v>
      </c>
      <c r="FV107" s="14">
        <f t="shared" si="137"/>
        <v>494361</v>
      </c>
      <c r="FW107" s="14">
        <f t="shared" si="138"/>
        <v>6559481</v>
      </c>
      <c r="FX107" s="14">
        <f t="shared" si="139"/>
        <v>267496</v>
      </c>
      <c r="FY107" s="14">
        <f t="shared" si="140"/>
        <v>7472125</v>
      </c>
      <c r="FZ107" s="14">
        <f t="shared" si="141"/>
        <v>174754</v>
      </c>
      <c r="GA107" s="28">
        <f t="shared" si="142"/>
        <v>21750</v>
      </c>
      <c r="GB107" s="28">
        <f t="shared" si="143"/>
        <v>21750</v>
      </c>
      <c r="GC107" s="28">
        <f t="shared" si="144"/>
        <v>21750</v>
      </c>
      <c r="GD107" s="28">
        <f t="shared" si="145"/>
        <v>21750</v>
      </c>
      <c r="GE107" s="28">
        <f t="shared" si="146"/>
        <v>1.4802999999999999</v>
      </c>
      <c r="GF107" s="28">
        <f t="shared" si="147"/>
        <v>1.4802999999999999</v>
      </c>
      <c r="GG107" s="28">
        <f t="shared" si="148"/>
        <v>0</v>
      </c>
      <c r="GH107" s="28">
        <f t="shared" si="149"/>
        <v>37.15</v>
      </c>
      <c r="GI107" s="14">
        <f t="shared" si="150"/>
        <v>1</v>
      </c>
      <c r="GJ107" s="14">
        <f t="shared" si="151"/>
        <v>1.6</v>
      </c>
      <c r="GK107" s="14">
        <f t="shared" si="152"/>
        <v>1.6</v>
      </c>
      <c r="GL107" s="18">
        <f t="shared" si="153"/>
        <v>1.7</v>
      </c>
      <c r="GM107" s="18">
        <f t="shared" si="154"/>
        <v>1.45</v>
      </c>
      <c r="GN107" s="18">
        <f t="shared" si="155"/>
        <v>1.45</v>
      </c>
      <c r="GO107" s="29">
        <f t="shared" si="215"/>
        <v>21900</v>
      </c>
      <c r="GP107" s="29">
        <f t="shared" si="215"/>
        <v>22200</v>
      </c>
      <c r="GQ107" s="29">
        <f t="shared" si="215"/>
        <v>22200</v>
      </c>
      <c r="GR107" s="26">
        <f t="shared" si="157"/>
        <v>0.1</v>
      </c>
      <c r="GS107" s="26">
        <f t="shared" si="158"/>
        <v>0.1</v>
      </c>
      <c r="GT107" s="26">
        <f t="shared" si="159"/>
        <v>0.1</v>
      </c>
      <c r="GU107" s="14">
        <f t="shared" si="160"/>
        <v>3</v>
      </c>
      <c r="GV107" s="14">
        <f t="shared" si="161"/>
        <v>3</v>
      </c>
      <c r="GW107" s="14">
        <f t="shared" si="162"/>
        <v>3</v>
      </c>
      <c r="GX107" s="14">
        <f t="shared" si="163"/>
        <v>8</v>
      </c>
      <c r="GY107" s="14">
        <f t="shared" si="164"/>
        <v>120</v>
      </c>
      <c r="GZ107" s="14">
        <f t="shared" si="165"/>
        <v>200</v>
      </c>
      <c r="HA107">
        <v>103</v>
      </c>
      <c r="HB107" s="14">
        <f t="shared" si="166"/>
        <v>72622194</v>
      </c>
      <c r="HD107" s="14">
        <f t="shared" si="167"/>
        <v>534992</v>
      </c>
      <c r="HE107" s="14">
        <f t="shared" si="168"/>
        <v>255307</v>
      </c>
      <c r="HF107" s="29">
        <f t="shared" si="169"/>
        <v>20880</v>
      </c>
      <c r="HG107" s="29">
        <f t="shared" si="170"/>
        <v>14861</v>
      </c>
      <c r="HH107" s="29">
        <f t="shared" si="171"/>
        <v>16050</v>
      </c>
      <c r="HI107" s="29">
        <f t="shared" si="172"/>
        <v>14980</v>
      </c>
      <c r="HJ107" s="14">
        <f t="shared" si="173"/>
        <v>1.4802999999999999</v>
      </c>
      <c r="HK107" s="14">
        <f t="shared" si="174"/>
        <v>1.4802999999999999</v>
      </c>
      <c r="HL107" s="14">
        <f t="shared" si="175"/>
        <v>149849</v>
      </c>
      <c r="HM107" s="14">
        <f t="shared" si="176"/>
        <v>241767</v>
      </c>
      <c r="HN107" s="26">
        <f t="shared" si="177"/>
        <v>0.39798850574712635</v>
      </c>
      <c r="HO107" s="26">
        <f t="shared" si="178"/>
        <v>0.66304347826086962</v>
      </c>
      <c r="HP107" s="29">
        <f t="shared" si="179"/>
        <v>55626</v>
      </c>
      <c r="HQ107" s="29">
        <f t="shared" si="180"/>
        <v>214179</v>
      </c>
      <c r="HR107" s="29">
        <f t="shared" si="181"/>
        <v>286584</v>
      </c>
      <c r="HS107" s="26">
        <f t="shared" si="182"/>
        <v>0.47386472275334601</v>
      </c>
      <c r="HT107" s="26">
        <f t="shared" si="183"/>
        <v>0.48506811663479921</v>
      </c>
      <c r="HU107" s="26">
        <f t="shared" si="184"/>
        <v>0.48506811663479921</v>
      </c>
      <c r="HV107" s="26">
        <f t="shared" si="185"/>
        <v>7.386472275334599E-2</v>
      </c>
      <c r="HW107" s="29">
        <f t="shared" si="207"/>
        <v>1.8000000000000003</v>
      </c>
      <c r="HX107" s="29">
        <f t="shared" si="208"/>
        <v>2.9158508604206506</v>
      </c>
      <c r="HY107" s="29">
        <f t="shared" si="209"/>
        <v>2.9158508604206506</v>
      </c>
      <c r="HZ107" s="29">
        <f t="shared" si="210"/>
        <v>500634</v>
      </c>
      <c r="IA107" s="29">
        <f t="shared" si="211"/>
        <v>416342.68095602305</v>
      </c>
      <c r="IB107" s="29">
        <f t="shared" si="212"/>
        <v>417818.10149139585</v>
      </c>
      <c r="IC107" s="29">
        <f t="shared" si="213"/>
        <v>2978343</v>
      </c>
      <c r="ID107" s="14">
        <f t="shared" si="186"/>
        <v>1334794.78</v>
      </c>
      <c r="IH107" s="14">
        <v>1</v>
      </c>
      <c r="II107" s="14">
        <v>1</v>
      </c>
      <c r="IJ107" s="14">
        <v>480</v>
      </c>
      <c r="IK107" s="14">
        <v>80</v>
      </c>
      <c r="IL107" s="14">
        <v>60</v>
      </c>
      <c r="IM107" s="23">
        <f t="shared" si="216"/>
        <v>251237794</v>
      </c>
      <c r="IN107" s="23">
        <f t="shared" si="217"/>
        <v>1</v>
      </c>
      <c r="IO107" s="23">
        <f t="shared" si="218"/>
        <v>251237.79</v>
      </c>
      <c r="IP107" s="23">
        <f t="shared" si="203"/>
        <v>312917809</v>
      </c>
      <c r="IQ107" s="23">
        <f t="shared" si="188"/>
        <v>1</v>
      </c>
      <c r="IR107" s="23">
        <f t="shared" si="189"/>
        <v>312917.81</v>
      </c>
      <c r="IS107" s="14">
        <v>1</v>
      </c>
      <c r="IT107" s="14">
        <v>1</v>
      </c>
      <c r="IU107" s="14">
        <v>240</v>
      </c>
      <c r="IV107" s="14">
        <v>40</v>
      </c>
      <c r="IW107" s="14">
        <v>30</v>
      </c>
      <c r="IX107" s="23">
        <f t="shared" si="219"/>
        <v>147127927</v>
      </c>
      <c r="IY107" s="23">
        <f t="shared" si="220"/>
        <v>1</v>
      </c>
      <c r="IZ107" s="23">
        <f t="shared" si="221"/>
        <v>147127.93</v>
      </c>
      <c r="JA107" s="23"/>
      <c r="JB107" s="23"/>
      <c r="JC107" s="23"/>
      <c r="JG107">
        <f t="shared" si="222"/>
        <v>1.8304710482764224</v>
      </c>
      <c r="JH107">
        <f t="shared" si="223"/>
        <v>2.7096462927635878</v>
      </c>
      <c r="JJ107" s="14">
        <v>10</v>
      </c>
      <c r="JK107" s="14">
        <v>2</v>
      </c>
      <c r="JL107" s="14">
        <v>1.5</v>
      </c>
      <c r="JM107" s="23">
        <f t="shared" si="224"/>
        <v>5005239</v>
      </c>
      <c r="JN107" s="23">
        <f t="shared" si="225"/>
        <v>1</v>
      </c>
      <c r="JO107" s="23">
        <f t="shared" si="226"/>
        <v>5005.24</v>
      </c>
      <c r="JP107" s="14">
        <v>30</v>
      </c>
      <c r="JQ107" s="14">
        <v>6</v>
      </c>
      <c r="JR107" s="14">
        <v>4</v>
      </c>
      <c r="JS107" s="23">
        <f t="shared" si="227"/>
        <v>14347210</v>
      </c>
      <c r="JT107" s="23">
        <f t="shared" si="228"/>
        <v>1</v>
      </c>
      <c r="JU107" s="23">
        <f t="shared" si="229"/>
        <v>14347.21</v>
      </c>
      <c r="JW107" s="23">
        <f t="shared" si="230"/>
        <v>19129613</v>
      </c>
      <c r="JX107" s="23">
        <f t="shared" si="231"/>
        <v>1</v>
      </c>
      <c r="JY107" s="23">
        <f t="shared" si="232"/>
        <v>19129.61</v>
      </c>
      <c r="JZ107" s="23">
        <f t="shared" si="233"/>
        <v>7507859</v>
      </c>
      <c r="KA107" s="23">
        <f t="shared" si="234"/>
        <v>1</v>
      </c>
      <c r="KB107" s="23">
        <f t="shared" si="235"/>
        <v>7507.86</v>
      </c>
    </row>
    <row r="108" spans="3:288" ht="16.5" x14ac:dyDescent="0.2">
      <c r="C108" s="14">
        <f t="shared" si="133"/>
        <v>37</v>
      </c>
      <c r="D108" s="14">
        <v>104</v>
      </c>
      <c r="E108" s="14" t="s">
        <v>774</v>
      </c>
      <c r="F108" s="14">
        <v>375</v>
      </c>
      <c r="G108" s="14">
        <v>375</v>
      </c>
      <c r="H108" s="14">
        <v>375</v>
      </c>
      <c r="I108" s="14">
        <v>375</v>
      </c>
      <c r="J108" s="14">
        <v>7</v>
      </c>
      <c r="K108" s="14">
        <v>7</v>
      </c>
      <c r="L108" s="14">
        <v>7</v>
      </c>
      <c r="M108" s="14">
        <v>5</v>
      </c>
      <c r="N108" s="14">
        <v>4</v>
      </c>
      <c r="O108" s="14">
        <v>4</v>
      </c>
      <c r="P108" s="14">
        <v>7</v>
      </c>
      <c r="Q108" s="14">
        <v>7</v>
      </c>
      <c r="R108" s="14">
        <v>7</v>
      </c>
      <c r="S108" s="14">
        <v>7</v>
      </c>
      <c r="T108" s="14">
        <v>7</v>
      </c>
      <c r="U108" s="14">
        <v>7</v>
      </c>
      <c r="V108" s="14">
        <v>7</v>
      </c>
      <c r="W108" s="14">
        <v>7</v>
      </c>
      <c r="X108" s="14">
        <v>375</v>
      </c>
      <c r="Y108" s="14">
        <v>375</v>
      </c>
      <c r="Z108" s="14">
        <v>375</v>
      </c>
      <c r="AA108" s="14">
        <v>375</v>
      </c>
      <c r="AB108" s="14">
        <v>375</v>
      </c>
      <c r="AC108" s="14">
        <v>375</v>
      </c>
      <c r="AD108" s="14">
        <v>375</v>
      </c>
      <c r="AE108" s="14">
        <v>375</v>
      </c>
      <c r="AF108" s="14">
        <v>47</v>
      </c>
      <c r="AG108" s="14">
        <v>47</v>
      </c>
      <c r="AH108" s="14">
        <v>47</v>
      </c>
      <c r="AI108" s="14">
        <v>47</v>
      </c>
      <c r="AJ108" s="14">
        <v>47</v>
      </c>
      <c r="AK108" s="14">
        <v>47</v>
      </c>
      <c r="AL108" s="14">
        <v>47</v>
      </c>
      <c r="AM108" s="14">
        <v>47</v>
      </c>
      <c r="AN108" s="14">
        <v>4</v>
      </c>
      <c r="AO108" s="14">
        <v>5</v>
      </c>
      <c r="AP108" s="14">
        <v>5</v>
      </c>
      <c r="AQ108" s="14">
        <v>5</v>
      </c>
      <c r="AR108" s="14">
        <v>5</v>
      </c>
      <c r="AS108" s="14">
        <v>0</v>
      </c>
      <c r="AT108" s="14">
        <v>0</v>
      </c>
      <c r="AU108" s="14">
        <v>0</v>
      </c>
      <c r="AV108" s="14">
        <v>0</v>
      </c>
      <c r="AW108" s="14">
        <v>3</v>
      </c>
      <c r="AX108" s="14">
        <v>3</v>
      </c>
      <c r="AY108" s="14">
        <v>0</v>
      </c>
      <c r="AZ108" s="14">
        <v>0</v>
      </c>
      <c r="BA108" s="14">
        <v>16</v>
      </c>
      <c r="BF108" s="14">
        <f>ROUND((INDEX(新战舰养成!S$6:S$18,通天塔!$J108+1)+INDEX(新战舰养成!D$6:D$18,通天塔!$J108+1)*(通天塔!$G108-1))*INDEX(战舰突破!$D$6:$D$18,通天塔!$M108+1),0)</f>
        <v>93325</v>
      </c>
      <c r="BG108" s="14">
        <f>ROUND((INDEX(新战舰养成!T$6:T$18,通天塔!$J108+1)+INDEX(新战舰养成!E$6:E$18,通天塔!$J108+1)*(通天塔!$G108-1))*INDEX(战舰突破!$D$6:$D$18,通天塔!$M108+1),0)</f>
        <v>746502</v>
      </c>
      <c r="BH108" s="14">
        <f>ROUND((INDEX(新战舰养成!U$6:U$18,通天塔!$J108+1)+INDEX(新战舰养成!F$6:F$18,通天塔!$J108+1)*(通天塔!$G108-1))*INDEX(战舰突破!$D$6:$D$18,通天塔!$M108+1),0)</f>
        <v>46789</v>
      </c>
      <c r="BI108" s="14">
        <f>ROUND((INDEX(新战舰养成!V$6:V$18,通天塔!$J108+1)+INDEX(新战舰养成!G$6:G$18,通天塔!$J108+1)*(通天塔!$G108-1))*INDEX(战舰突破!$D$6:$D$18,通天塔!$M108+1),0)</f>
        <v>480</v>
      </c>
      <c r="BJ108" s="14">
        <f>ROUND((INDEX(新战舰养成!W$6:W$18,通天塔!$J108+1)+INDEX(新战舰养成!H$6:H$18,通天塔!$J108+1)*(通天塔!$G108-1))*INDEX(战舰突破!$D$6:$D$18,通天塔!$M108+1),0)</f>
        <v>6</v>
      </c>
      <c r="BL108" s="14">
        <f>IF($H108&gt;0,ROUND((INDEX(新战舰养成!X$6:X$18,通天塔!$K108+1)+INDEX(新战舰养成!I$6:I$18,通天塔!$K108+1)*(通天塔!$H108-1))*INDEX(战舰突破!$D$6:$D$18,通天塔!$N108+1),0),0)</f>
        <v>84982</v>
      </c>
      <c r="BM108" s="14">
        <f>IF($H108&gt;0,ROUND((INDEX(新战舰养成!Y$6:Y$18,通天塔!$K108+1)+INDEX(新战舰养成!J$6:J$18,通天塔!$K108+1)*(通天塔!$H108-1))*INDEX(战舰突破!$D$6:$D$18,通天塔!$N108+1),0),0)</f>
        <v>0</v>
      </c>
      <c r="BN108" s="14">
        <f>IF($H108&gt;0,ROUND((INDEX(新战舰养成!Z$6:Z$18,通天塔!$K108+1)+INDEX(新战舰养成!K$6:K$18,通天塔!$K108+1)*(通天塔!$H108-1))*INDEX(战舰突破!$D$6:$D$18,通天塔!$N108+1),0),0)</f>
        <v>0</v>
      </c>
      <c r="BO108" s="14">
        <f>IF($H108&gt;0,ROUND((INDEX(新战舰养成!AA$6:AA$18,通天塔!$K108+1)+INDEX(新战舰养成!L$6:L$18,通天塔!$K108+1)*(通天塔!$H108-1))*INDEX(战舰突破!$D$6:$D$18,通天塔!$N108+1),0),0)</f>
        <v>845756</v>
      </c>
      <c r="BP108" s="14">
        <f>IF($H108&gt;0,ROUND((INDEX(新战舰养成!AB$6:AB$18,通天塔!$K108+1)+INDEX(新战舰养成!M$6:M$18,通天塔!$K108+1)*(通天塔!$H108-1))*INDEX(战舰突破!$D$6:$D$18,通天塔!$N108+1),0),0)</f>
        <v>16808</v>
      </c>
      <c r="BR108" s="14">
        <f>IF($I108&gt;0,ROUND((INDEX(新战舰养成!AC$6:AC$18,通天塔!$L108+1)+INDEX(新战舰养成!I$6:I$18,通天塔!$L108+1)*(通天塔!$I108-1))*INDEX(战舰突破!$D$6:$D$18,通天塔!$O108+1),0),0)</f>
        <v>85417</v>
      </c>
      <c r="BS108" s="14">
        <f>IF($I108&gt;0,ROUND((INDEX(新战舰养成!AD$6:AD$18,通天塔!$L108+1)+INDEX(新战舰养成!J$6:J$18,通天塔!$L108+1)*(通天塔!$I108-1))*INDEX(战舰突破!$D$6:$D$18,通天塔!$O108+1),0),0)</f>
        <v>0</v>
      </c>
      <c r="BT108" s="14">
        <f>IF($I108&gt;0,ROUND((INDEX(新战舰养成!AE$6:AE$18,通天塔!$L108+1)+INDEX(新战舰养成!K$6:K$18,通天塔!$L108+1)*(通天塔!$I108-1))*INDEX(战舰突破!$D$6:$D$18,通天塔!$O108+1),0),0)</f>
        <v>0</v>
      </c>
      <c r="BU108" s="14">
        <f>IF($I108&gt;0,ROUND((INDEX(新战舰养成!AF$6:AF$18,通天塔!$L108+1)+INDEX(新战舰养成!L$6:L$18,通天塔!$L108+1)*(通天塔!$I108-1))*INDEX(战舰突破!$D$6:$D$18,通天塔!$O108+1),0),0)</f>
        <v>585713</v>
      </c>
      <c r="BV108" s="14">
        <f>IF($I108&gt;0,ROUND((INDEX(新战舰养成!AG$6:AG$18,通天塔!$L108+1)+INDEX(新战舰养成!M$6:M$18,通天塔!$L108+1)*(通天塔!$I108-1))*INDEX(战舰突破!$D$6:$D$18,通天塔!$O108+1),0),0)</f>
        <v>22331</v>
      </c>
      <c r="BY108" s="14">
        <f>(INDEX(装备数值!$C$13:$G$116,通天塔!$P108*8+1,BY$2)+INDEX(装备数值!$C$13:$G$116,通天塔!$Q108*8+2,BY$2)+INDEX(装备数值!$C$13:$G$116,通天塔!$S108*8+3,BY$2)+INDEX(装备数值!$C$13:$G$116,通天塔!$R108*8+4,BY$2)+INDEX(装备数值!$C$13:$G$116,通天塔!$T108*8+5,BY$2)+INDEX(装备数值!$C$13:$G$116,通天塔!$U108*8+6,BY$2)+INDEX(装备数值!$C$13:$G$116,通天塔!$V108*8+7,BY$2)+INDEX(装备数值!$C$13:$G$116,通天塔!$W108*8+8,BY$2))</f>
        <v>33000</v>
      </c>
      <c r="BZ108" s="14">
        <f>(INDEX(装备数值!$C$13:$G$116,通天塔!$P108*8+1,BZ$2)+INDEX(装备数值!$C$13:$G$116,通天塔!$Q108*8+2,BZ$2)+INDEX(装备数值!$C$13:$G$116,通天塔!$S108*8+3,BZ$2)+INDEX(装备数值!$C$13:$G$116,通天塔!$R108*8+4,BZ$2)+INDEX(装备数值!$C$13:$G$116,通天塔!$T108*8+5,BZ$2)+INDEX(装备数值!$C$13:$G$116,通天塔!$U108*8+6,BZ$2)+INDEX(装备数值!$C$13:$G$116,通天塔!$V108*8+7,BZ$2)+INDEX(装备数值!$C$13:$G$116,通天塔!$W108*8+8,BZ$2))</f>
        <v>247500</v>
      </c>
      <c r="CA108" s="14">
        <f>(INDEX(装备数值!$C$13:$G$116,通天塔!$P108*8+1,CA$2)+INDEX(装备数值!$C$13:$G$116,通天塔!$Q108*8+2,CA$2)+INDEX(装备数值!$C$13:$G$116,通天塔!$S108*8+3,CA$2)+INDEX(装备数值!$C$13:$G$116,通天塔!$R108*8+4,CA$2)+INDEX(装备数值!$C$13:$G$116,通天塔!$T108*8+5,CA$2)+INDEX(装备数值!$C$13:$G$116,通天塔!$U108*8+6,CA$2)+INDEX(装备数值!$C$13:$G$116,通天塔!$V108*8+7,CA$2)+INDEX(装备数值!$C$13:$G$116,通天塔!$W108*8+8,CA$2))</f>
        <v>16500</v>
      </c>
      <c r="CB108" s="14">
        <f>(INDEX(装备数值!$C$13:$G$116,通天塔!$P108*8+1,CB$2)+INDEX(装备数值!$C$13:$G$116,通天塔!$Q108*8+2,CB$2)+INDEX(装备数值!$C$13:$G$116,通天塔!$S108*8+3,CB$2)+INDEX(装备数值!$C$13:$G$116,通天塔!$R108*8+4,CB$2)+INDEX(装备数值!$C$13:$G$116,通天塔!$T108*8+5,CB$2)+INDEX(装备数值!$C$13:$G$116,通天塔!$U108*8+6,CB$2)+INDEX(装备数值!$C$13:$G$116,通天塔!$V108*8+7,CB$2)+INDEX(装备数值!$C$13:$G$116,通天塔!$W108*8+8,CB$2))</f>
        <v>330000</v>
      </c>
      <c r="CC108" s="14">
        <f>(INDEX(装备数值!$C$13:$G$116,通天塔!$P108*8+1,CC$2)+INDEX(装备数值!$C$13:$G$116,通天塔!$Q108*8+2,CC$2)+INDEX(装备数值!$C$13:$G$116,通天塔!$S108*8+3,CC$2)+INDEX(装备数值!$C$13:$G$116,通天塔!$R108*8+4,CC$2)+INDEX(装备数值!$C$13:$G$116,通天塔!$T108*8+5,CC$2)+INDEX(装备数值!$C$13:$G$116,通天塔!$U108*8+6,CC$2)+INDEX(装备数值!$C$13:$G$116,通天塔!$V108*8+7,CC$2)+INDEX(装备数值!$C$13:$G$116,通天塔!$W108*8+8,CC$2))</f>
        <v>6450</v>
      </c>
      <c r="CF108" s="14">
        <f>INDEX(装备数值!$I$13:$M$116,通天塔!$P108*8+1,CF$2)*$X108+INDEX(装备数值!$I$13:$M$116,通天塔!$Q108*8+2,CF$2)*$Y108+INDEX(装备数值!$I$13:$M$116,通天塔!$S108*8+3,CF$2)*$Z108+INDEX(装备数值!$I$13:$M$116,通天塔!$R108*8+4,CF$2)*$AA108+INDEX(装备数值!$I$13:$M$116,通天塔!$T108*8+5,CF$2)*$AB108+INDEX(装备数值!$I$13:$M$116,通天塔!$U108*8+6,CF$2)*$AC108+INDEX(装备数值!$I$13:$M$116,通天塔!$V108*8+7,CF$2)*$AD108+INDEX(装备数值!$I$13:$M$116,通天塔!$W108*8+8,CF$2)*$AE108</f>
        <v>82500</v>
      </c>
      <c r="CG108" s="14">
        <f>INDEX(装备数值!$I$13:$M$116,通天塔!$P108*8+1,CG$2)*$X108+INDEX(装备数值!$I$13:$M$116,通天塔!$Q108*8+2,CG$2)*$Y108+INDEX(装备数值!$I$13:$M$116,通天塔!$S108*8+3,CG$2)*$Z108+INDEX(装备数值!$I$13:$M$116,通天塔!$R108*8+4,CG$2)*$AA108+INDEX(装备数值!$I$13:$M$116,通天塔!$T108*8+5,CG$2)*$AB108+INDEX(装备数值!$I$13:$M$116,通天塔!$U108*8+6,CG$2)*$AC108+INDEX(装备数值!$I$13:$M$116,通天塔!$V108*8+7,CG$2)*$AD108+INDEX(装备数值!$I$13:$M$116,通天塔!$W108*8+8,CG$2)*$AE108</f>
        <v>618750</v>
      </c>
      <c r="CH108" s="14">
        <f>INDEX(装备数值!$I$13:$M$116,通天塔!$P108*8+1,CH$2)*$X108+INDEX(装备数值!$I$13:$M$116,通天塔!$Q108*8+2,CH$2)*$Y108+INDEX(装备数值!$I$13:$M$116,通天塔!$S108*8+3,CH$2)*$Z108+INDEX(装备数值!$I$13:$M$116,通天塔!$R108*8+4,CH$2)*$AA108+INDEX(装备数值!$I$13:$M$116,通天塔!$T108*8+5,CH$2)*$AB108+INDEX(装备数值!$I$13:$M$116,通天塔!$U108*8+6,CH$2)*$AC108+INDEX(装备数值!$I$13:$M$116,通天塔!$V108*8+7,CH$2)*$AD108+INDEX(装备数值!$I$13:$M$116,通天塔!$W108*8+8,CH$2)*$AE108</f>
        <v>41250</v>
      </c>
      <c r="CI108" s="14">
        <f>INDEX(装备数值!$I$13:$M$116,通天塔!$P108*8+1,CI$2)*$X108+INDEX(装备数值!$I$13:$M$116,通天塔!$Q108*8+2,CI$2)*$Y108+INDEX(装备数值!$I$13:$M$116,通天塔!$S108*8+3,CI$2)*$Z108+INDEX(装备数值!$I$13:$M$116,通天塔!$R108*8+4,CI$2)*$AA108+INDEX(装备数值!$I$13:$M$116,通天塔!$T108*8+5,CI$2)*$AB108+INDEX(装备数值!$I$13:$M$116,通天塔!$U108*8+6,CI$2)*$AC108+INDEX(装备数值!$I$13:$M$116,通天塔!$V108*8+7,CI$2)*$AD108+INDEX(装备数值!$I$13:$M$116,通天塔!$W108*8+8,CI$2)*$AE108</f>
        <v>825000</v>
      </c>
      <c r="CJ108" s="14">
        <f>INDEX(装备数值!$I$13:$M$116,通天塔!$P108*8+1,CJ$2)*$X108+INDEX(装备数值!$I$13:$M$116,通天塔!$Q108*8+2,CJ$2)*$Y108+INDEX(装备数值!$I$13:$M$116,通天塔!$S108*8+3,CJ$2)*$Z108+INDEX(装备数值!$I$13:$M$116,通天塔!$R108*8+4,CJ$2)*$AA108+INDEX(装备数值!$I$13:$M$116,通天塔!$T108*8+5,CJ$2)*$AB108+INDEX(装备数值!$I$13:$M$116,通天塔!$U108*8+6,CJ$2)*$AC108+INDEX(装备数值!$I$13:$M$116,通天塔!$V108*8+7,CJ$2)*$AD108+INDEX(装备数值!$I$13:$M$116,通天塔!$W108*8+8,CJ$2)*$AE108</f>
        <v>16125</v>
      </c>
      <c r="CM108" s="14">
        <f>INDEX(装备数值!$X$13:$AH$116,$P108*8+1,CM$2)*$AF108+INDEX(装备数值!$X$13:$AH$116,$Q108*8+2,CM$2)*$AG108+INDEX(装备数值!$X$13:$AH$116,$S108*8+3,CM$2)*$AH108+INDEX(装备数值!$X$13:$AH$116,$R108*8+4,CM$2)*$AI108+INDEX(装备数值!$X$13:$AH$116,$T108*8+5,CM$2)*$AJ108+INDEX(装备数值!$X$13:$AH$116,$U108*8+6,CM$2)*$AK108+INDEX(装备数值!$X$13:$AH$116,$V108*8+7,CM$2)*$AL108+INDEX(装备数值!$X$13:$AH$116,$W108*8+8,CM$2)*$AM108</f>
        <v>28200</v>
      </c>
      <c r="CN108" s="14">
        <f>INDEX(装备数值!$X$13:$AH$116,$P108*8+1,CN$2)*$AF108+INDEX(装备数值!$X$13:$AH$116,$Q108*8+2,CN$2)*$AG108+INDEX(装备数值!$X$13:$AH$116,$S108*8+3,CN$2)*$AH108+INDEX(装备数值!$X$13:$AH$116,$R108*8+4,CN$2)*$AI108+INDEX(装备数值!$X$13:$AH$116,$T108*8+5,CN$2)*$AJ108+INDEX(装备数值!$X$13:$AH$116,$U108*8+6,CN$2)*$AK108+INDEX(装备数值!$X$13:$AH$116,$V108*8+7,CN$2)*$AL108+INDEX(装备数值!$X$13:$AH$116,$W108*8+8,CN$2)*$AM108</f>
        <v>211500</v>
      </c>
      <c r="CO108" s="14">
        <f>INDEX(装备数值!$X$13:$AH$116,$P108*8+1,CO$2)*$AF108+INDEX(装备数值!$X$13:$AH$116,$Q108*8+2,CO$2)*$AG108+INDEX(装备数值!$X$13:$AH$116,$S108*8+3,CO$2)*$AH108+INDEX(装备数值!$X$13:$AH$116,$R108*8+4,CO$2)*$AI108+INDEX(装备数值!$X$13:$AH$116,$T108*8+5,CO$2)*$AJ108+INDEX(装备数值!$X$13:$AH$116,$U108*8+6,CO$2)*$AK108+INDEX(装备数值!$X$13:$AH$116,$V108*8+7,CO$2)*$AL108+INDEX(装备数值!$X$13:$AH$116,$W108*8+8,CO$2)*$AM108</f>
        <v>14100</v>
      </c>
      <c r="CP108" s="14">
        <f>INDEX(装备数值!$X$13:$AH$116,$P108*8+1,CP$2)*$AF108+INDEX(装备数值!$X$13:$AH$116,$Q108*8+2,CP$2)*$AG108+INDEX(装备数值!$X$13:$AH$116,$S108*8+3,CP$2)*$AH108+INDEX(装备数值!$X$13:$AH$116,$R108*8+4,CP$2)*$AI108+INDEX(装备数值!$X$13:$AH$116,$T108*8+5,CP$2)*$AJ108+INDEX(装备数值!$X$13:$AH$116,$U108*8+6,CP$2)*$AK108+INDEX(装备数值!$X$13:$AH$116,$V108*8+7,CP$2)*$AL108+INDEX(装备数值!$X$13:$AH$116,$W108*8+8,CP$2)*$AM108</f>
        <v>282000</v>
      </c>
      <c r="CQ108" s="14">
        <f>INDEX(装备数值!$X$13:$AH$116,$P108*8+1,CQ$2)*$AF108+INDEX(装备数值!$X$13:$AH$116,$Q108*8+2,CQ$2)*$AG108+INDEX(装备数值!$X$13:$AH$116,$S108*8+3,CQ$2)*$AH108+INDEX(装备数值!$X$13:$AH$116,$R108*8+4,CQ$2)*$AI108+INDEX(装备数值!$X$13:$AH$116,$T108*8+5,CQ$2)*$AJ108+INDEX(装备数值!$X$13:$AH$116,$U108*8+6,CQ$2)*$AK108+INDEX(装备数值!$X$13:$AH$116,$V108*8+7,CQ$2)*$AL108+INDEX(装备数值!$X$13:$AH$116,$W108*8+8,CQ$2)*$AM108</f>
        <v>5640</v>
      </c>
      <c r="CR108" s="14">
        <f>INDEX(装备数值!$X$13:$AH$116,$P108*8+1,CR$2)*$AF108+INDEX(装备数值!$X$13:$AH$116,$Q108*8+2,CR$2)*$AG108+INDEX(装备数值!$X$13:$AH$116,$S108*8+3,CR$2)*$AH108+INDEX(装备数值!$X$13:$AH$116,$R108*8+4,CR$2)*$AI108+INDEX(装备数值!$X$13:$AH$116,$T108*8+5,CR$2)*$AJ108+INDEX(装备数值!$X$13:$AH$116,$U108*8+6,CR$2)*$AK108+INDEX(装备数值!$X$13:$AH$116,$V108*8+7,CR$2)*$AL108+INDEX(装备数值!$X$13:$AH$116,$W108*8+8,CR$2)*$AM108</f>
        <v>21150</v>
      </c>
      <c r="CS108" s="14">
        <f>INDEX(装备数值!$X$13:$AH$116,$P108*8+1,CS$2)*$AF108+INDEX(装备数值!$X$13:$AH$116,$Q108*8+2,CS$2)*$AG108+INDEX(装备数值!$X$13:$AH$116,$S108*8+3,CS$2)*$AH108+INDEX(装备数值!$X$13:$AH$116,$R108*8+4,CS$2)*$AI108+INDEX(装备数值!$X$13:$AH$116,$T108*8+5,CS$2)*$AJ108+INDEX(装备数值!$X$13:$AH$116,$U108*8+6,CS$2)*$AK108+INDEX(装备数值!$X$13:$AH$116,$V108*8+7,CS$2)*$AL108+INDEX(装备数值!$X$13:$AH$116,$W108*8+8,CS$2)*$AM108</f>
        <v>21150</v>
      </c>
      <c r="CT108" s="14">
        <f>INDEX(装备数值!$X$13:$AH$116,$P108*8+1,CT$2)*$AF108+INDEX(装备数值!$X$13:$AH$116,$Q108*8+2,CT$2)*$AG108+INDEX(装备数值!$X$13:$AH$116,$S108*8+3,CT$2)*$AH108+INDEX(装备数值!$X$13:$AH$116,$R108*8+4,CT$2)*$AI108+INDEX(装备数值!$X$13:$AH$116,$T108*8+5,CT$2)*$AJ108+INDEX(装备数值!$X$13:$AH$116,$U108*8+6,CT$2)*$AK108+INDEX(装备数值!$X$13:$AH$116,$V108*8+7,CT$2)*$AL108+INDEX(装备数值!$X$13:$AH$116,$W108*8+8,CT$2)*$AM108</f>
        <v>21150</v>
      </c>
      <c r="CU108" s="14">
        <f>INDEX(装备数值!$X$13:$AH$116,$P108*8+1,CU$2)*$AF108+INDEX(装备数值!$X$13:$AH$116,$Q108*8+2,CU$2)*$AG108+INDEX(装备数值!$X$13:$AH$116,$S108*8+3,CU$2)*$AH108+INDEX(装备数值!$X$13:$AH$116,$R108*8+4,CU$2)*$AI108+INDEX(装备数值!$X$13:$AH$116,$T108*8+5,CU$2)*$AJ108+INDEX(装备数值!$X$13:$AH$116,$U108*8+6,CU$2)*$AK108+INDEX(装备数值!$X$13:$AH$116,$V108*8+7,CU$2)*$AL108+INDEX(装备数值!$X$13:$AH$116,$W108*8+8,CU$2)*$AM108</f>
        <v>21150</v>
      </c>
      <c r="CV108" s="14">
        <f>INDEX(装备数值!$X$13:$AH$116,$P108*8+1,CV$2)*$AF108+INDEX(装备数值!$X$13:$AH$116,$Q108*8+2,CV$2)*$AG108+INDEX(装备数值!$X$13:$AH$116,$S108*8+3,CV$2)*$AH108+INDEX(装备数值!$X$13:$AH$116,$R108*8+4,CV$2)*$AI108+INDEX(装备数值!$X$13:$AH$116,$T108*8+5,CV$2)*$AJ108+INDEX(装备数值!$X$13:$AH$116,$U108*8+6,CV$2)*$AK108+INDEX(装备数值!$X$13:$AH$116,$V108*8+7,CV$2)*$AL108+INDEX(装备数值!$X$13:$AH$116,$W108*8+8,CV$2)*$AM108</f>
        <v>47</v>
      </c>
      <c r="CW108" s="14">
        <f>INDEX(装备数值!$X$13:$AH$116,$P108*8+1,CW$2)*$AF108+INDEX(装备数值!$X$13:$AH$116,$Q108*8+2,CW$2)*$AG108+INDEX(装备数值!$X$13:$AH$116,$S108*8+3,CW$2)*$AH108+INDEX(装备数值!$X$13:$AH$116,$R108*8+4,CW$2)*$AI108+INDEX(装备数值!$X$13:$AH$116,$T108*8+5,CW$2)*$AJ108+INDEX(装备数值!$X$13:$AH$116,$U108*8+6,CW$2)*$AK108+INDEX(装备数值!$X$13:$AH$116,$V108*8+7,CW$2)*$AL108+INDEX(装备数值!$X$13:$AH$116,$W108*8+8,CW$2)*$AM108</f>
        <v>47</v>
      </c>
      <c r="CY108" s="14">
        <f>INDEX(装备数值!$AN$17:$AN$117,MATCH(MIN($X108:$AE108),装备数值!$AO$17:$AO$117,1))</f>
        <v>37</v>
      </c>
      <c r="CZ108" s="14">
        <f>IF(COUNTIF($P108:$W108,"&gt;"&amp;0)=8,INDEX(装备数值!AR$17:AR$117,$CY108+1),0)</f>
        <v>11026</v>
      </c>
      <c r="DA108" s="14">
        <f>IF(COUNTIF($P108:$W108,"&gt;"&amp;0)=8,INDEX(装备数值!AS$17:AS$117,$CY108+1),0)</f>
        <v>83250</v>
      </c>
      <c r="DB108" s="14">
        <f>IF(COUNTIF($P108:$W108,"&gt;"&amp;0)=8,INDEX(装备数值!AT$17:AT$117,$CY108+1),0)</f>
        <v>5476</v>
      </c>
      <c r="DC108" s="14">
        <f>IF(COUNTIF($P108:$W108,"&gt;"&amp;0)=8,INDEX(装备数值!AU$17:AU$117,$CY108+1),0)</f>
        <v>111000</v>
      </c>
      <c r="DD108" s="14">
        <f>IF(COUNTIF($P108:$W108,"&gt;"&amp;0)=8,INDEX(装备数值!AV$17:AV$117,$CY108+1),0)</f>
        <v>2220</v>
      </c>
      <c r="DF108" s="14">
        <f>INDEX(装备数值!$AY$17:$AY$77,MATCH(MIN($AF108:$AM108),装备数值!$AZ$17:$AZ$77,1))</f>
        <v>23</v>
      </c>
      <c r="DG108" s="26">
        <f>INDEX(装备数值!BA$17:BA$77,通天塔!DF108+1)</f>
        <v>0.31</v>
      </c>
      <c r="DH108" s="26">
        <f>INDEX(装备数值!BA$17:BA$77,通天塔!DF108+1)</f>
        <v>0.31</v>
      </c>
      <c r="DJ108" s="14">
        <f t="shared" si="134"/>
        <v>30</v>
      </c>
      <c r="DK108" s="14">
        <f>VLOOKUP(DJ108,军阶与晶片数值!$W$6:$X$27,2)</f>
        <v>7</v>
      </c>
      <c r="DL108" s="14">
        <f>INDEX(军阶与晶片数值!Y$6:Y$27,$DK108+1)</f>
        <v>600</v>
      </c>
      <c r="DM108" s="14">
        <f>INDEX(军阶与晶片数值!Z$6:Z$27,$DK108+1)</f>
        <v>600</v>
      </c>
      <c r="DN108" s="14">
        <f>INDEX(军阶与晶片数值!AA$6:AA$27,$DK108+1)</f>
        <v>600</v>
      </c>
      <c r="DO108" s="14">
        <f>INDEX(军阶与晶片数值!AB$6:AB$27,$DK108+1)</f>
        <v>600</v>
      </c>
      <c r="DP108" s="29">
        <f>INDEX(军阶与晶片数值!AC$6:AC$27,$DK108+1)</f>
        <v>40</v>
      </c>
      <c r="DQ108" s="29">
        <f>INDEX(军阶与晶片数值!AD$6:AD$27,$DK108+1)</f>
        <v>20</v>
      </c>
      <c r="DS108" s="26">
        <f>INDEX(军阶与晶片数值!I$6:I$16,AN108+1)</f>
        <v>0.15</v>
      </c>
      <c r="DT108" s="26">
        <f>INDEX(军阶与晶片数值!M$6:M$16,AO108+1)</f>
        <v>0.2</v>
      </c>
      <c r="DU108" s="26">
        <f>INDEX(军阶与晶片数值!J$6:J$16,AP108+1)</f>
        <v>0.2</v>
      </c>
      <c r="DV108" s="26">
        <f>INDEX(军阶与晶片数值!K$6:K$16,AQ108+1)</f>
        <v>0.4</v>
      </c>
      <c r="DW108" s="26">
        <f>INDEX(军阶与晶片数值!L$6:L$16,AR108+1)</f>
        <v>0.4</v>
      </c>
      <c r="DX108" s="28">
        <f>INDEX(军阶与晶片数值!N$6:N$16,AS108+1)</f>
        <v>0</v>
      </c>
      <c r="DY108" s="28">
        <f>INDEX(军阶与晶片数值!O$6:O$16,AT108+1)</f>
        <v>0</v>
      </c>
      <c r="DZ108" s="28">
        <f>INDEX(军阶与晶片数值!P$6:P$16,AU108+1)</f>
        <v>0</v>
      </c>
      <c r="EA108" s="28">
        <f>INDEX(军阶与晶片数值!Q$6:Q$16,AV108+1)</f>
        <v>0</v>
      </c>
      <c r="EB108" s="26">
        <f>INDEX(军阶与晶片数值!R$6:R$16,AW108+1)</f>
        <v>0.13</v>
      </c>
      <c r="EC108" s="26">
        <f>INDEX(军阶与晶片数值!S$6:S$16,AX108+1)</f>
        <v>0.13</v>
      </c>
      <c r="ED108" s="26">
        <f>INDEX(军阶与晶片数值!T$6:T$16,AY108+1)</f>
        <v>0</v>
      </c>
      <c r="EE108" s="26">
        <f>INDEX(军阶与晶片数值!U$6:U$16,AZ108+1)</f>
        <v>0</v>
      </c>
      <c r="EG108" s="26">
        <f>INDEX(军阶与晶片数值!$C$6:$C$36,通天塔!$BA108+1)</f>
        <v>0.8</v>
      </c>
      <c r="EH108" s="26">
        <f>INDEX(军阶与晶片数值!$C$6:$C$36,通天塔!$BA108+1)</f>
        <v>0.8</v>
      </c>
      <c r="EI108" s="26">
        <f>INDEX(军阶与晶片数值!$C$6:$C$36,通天塔!$BA108+1)</f>
        <v>0.8</v>
      </c>
      <c r="EJ108" s="26">
        <f>INDEX(军阶与晶片数值!$C$6:$C$36,通天塔!$BA108+1)</f>
        <v>0.8</v>
      </c>
      <c r="EK108" s="26">
        <f>INDEX(军阶与晶片数值!$C$6:$C$36,通天塔!$BA108+1)</f>
        <v>0.8</v>
      </c>
      <c r="EM108" s="14">
        <f>INDEX(战舰突破!$H$6:$H$18,通天塔!$J108+1)+INDEX(战舰突破!$H$23:$H$35,通天塔!$K108+1)+INDEX(战舰突破!$H$40:$H$52,通天塔!$L108+1)</f>
        <v>200</v>
      </c>
      <c r="EN108" s="14">
        <f>INDEX(战舰突破!$I$6:$I$18,通天塔!$J108+1)+INDEX(战舰突破!$I$23:$I$35,通天塔!$K108+1)+INDEX(战舰突破!$I$40:$I$52,通天塔!$L108+1)</f>
        <v>200</v>
      </c>
      <c r="EO108" s="14">
        <f>INDEX(战舰突破!$J$6:$J$18,通天塔!$J108+1)+INDEX(战舰突破!$J$23:$J$35,通天塔!$K108+1)+INDEX(战舰突破!$J$40:$J$52,通天塔!$L108+1)</f>
        <v>0</v>
      </c>
      <c r="EP108" s="14">
        <f>INDEX(战舰突破!$K$6:$K$18,通天塔!$J108+1)+INDEX(战舰突破!$K$23:$K$35,通天塔!$K108+1)+INDEX(战舰突破!$K$40:$K$52,通天塔!$L108+1)</f>
        <v>0</v>
      </c>
      <c r="EQ108" s="14">
        <f>INDEX(战舰突破!$L$6:$L$18,通天塔!$J108+1)+INDEX(战舰突破!$L$23:$L$35,通天塔!$K108+1)+INDEX(战舰突破!$L$40:$L$52,通天塔!$L108+1)</f>
        <v>200</v>
      </c>
      <c r="ER108" s="18">
        <f>INDEX(战舰突破!$N$6:$N$18,通天塔!$J108+1)+INDEX(战舰突破!$N$23:$N$35,通天塔!$K108+1)+INDEX(战舰突破!$N$40:$N$52,通天塔!$L108+1)</f>
        <v>0</v>
      </c>
      <c r="ES108" s="18">
        <f>INDEX(战舰突破!$O$6:$O$18,通天塔!$J108+1)+INDEX(战舰突破!$O$23:$O$35,通天塔!$K108+1)+INDEX(战舰突破!$O$40:$O$52,通天塔!$L108+1)</f>
        <v>0.6</v>
      </c>
      <c r="ET108" s="18">
        <f>INDEX(战舰突破!$P$6:$P$18,通天塔!$J108+1)+INDEX(战舰突破!$P$23:$P$35,通天塔!$K108+1)+INDEX(战舰突破!$P$40:$P$52,通天塔!$L108+1)</f>
        <v>0</v>
      </c>
      <c r="EU108" s="18">
        <f>INDEX(战舰突破!$Q$6:$Q$18,通天塔!$J108+1)+INDEX(战舰突破!$Q$23:$Q$35,通天塔!$K108+1)+INDEX(战舰突破!$Q$40:$Q$52,通天塔!$L108+1)</f>
        <v>0.3</v>
      </c>
      <c r="EV108" s="18">
        <f>INDEX(战舰突破!$R$6:$R$18,通天塔!$J108+1)+INDEX(战舰突破!$R$23:$R$35,通天塔!$K108+1)+INDEX(战舰突破!$R$40:$R$52,通天塔!$L108+1)</f>
        <v>0</v>
      </c>
      <c r="EW108" s="18">
        <f>INDEX(战舰突破!$M$6:$M$18,通天塔!$J108+1)+INDEX(战舰突破!$M$23:$M$35,通天塔!$K108+1)+INDEX(战舰突破!$M$40:$M$52,通天塔!$L108+1)</f>
        <v>0.2</v>
      </c>
      <c r="EX108" s="22">
        <f>INDEX(战舰突破!$W$6:$W$18,通天塔!$J108+1)+INDEX(战舰突破!$W$23:$W$35,通天塔!$K108+1)+INDEX(战舰突破!$W$40:$W$52,通天塔!$L108+1)</f>
        <v>0.5</v>
      </c>
      <c r="FA108" s="14">
        <f>INDEX(战舰突破!$S$6:$S$18,通天塔!$J108+1)</f>
        <v>0</v>
      </c>
      <c r="FB108" s="14">
        <f>INDEX(战舰突破!$T$6:$T$18,通天塔!$J108+1)</f>
        <v>0.5</v>
      </c>
      <c r="FC108" s="14">
        <f>INDEX(战舰突破!$U$6:$U$18,通天塔!$J108+1)</f>
        <v>0.1</v>
      </c>
      <c r="FD108" s="14">
        <f>INDEX(战舰突破!$V$6:$V$18,通天塔!$J108+1)</f>
        <v>1</v>
      </c>
      <c r="FE108" s="14">
        <f>INDEX(战舰突破!$X$6:$X$18,通天塔!$J108+1)</f>
        <v>8</v>
      </c>
      <c r="FG108" s="14">
        <f>INDEX(战舰突破!$S$23:$S$35,通天塔!$J108+1)</f>
        <v>0.6</v>
      </c>
      <c r="FH108" s="14">
        <f>INDEX(战舰突破!$T$23:$T$35,通天塔!$J108+1)</f>
        <v>0.25</v>
      </c>
      <c r="FI108" s="14">
        <f>INDEX(战舰突破!$U$23:$U$35,通天塔!$J108+1)</f>
        <v>0.1</v>
      </c>
      <c r="FJ108" s="14">
        <f>INDEX(战舰突破!$V$23:$V$35,通天塔!$J108+1)</f>
        <v>1</v>
      </c>
      <c r="FK108" s="14">
        <f>INDEX(战舰突破!$X$23:$X$35,通天塔!$J108+1)</f>
        <v>120</v>
      </c>
      <c r="FM108" s="14">
        <f>INDEX(战舰突破!$S$40:$S$52,通天塔!$J108+1)</f>
        <v>0.6</v>
      </c>
      <c r="FN108" s="14">
        <f>INDEX(战舰突破!$T$40:$T$52,通天塔!$J108+1)</f>
        <v>0.25</v>
      </c>
      <c r="FO108" s="14">
        <f>INDEX(战舰突破!$U$40:$U$52,通天塔!$J108+1)</f>
        <v>0.1</v>
      </c>
      <c r="FP108" s="14">
        <f>INDEX(战舰突破!$V$40:$V$52,通天塔!$J108+1)</f>
        <v>1</v>
      </c>
      <c r="FQ108" s="14">
        <f>INDEX(战舰突破!$X$40:$X$52,通天塔!$J108+1)</f>
        <v>200</v>
      </c>
      <c r="FT108" s="14">
        <f t="shared" si="135"/>
        <v>513879</v>
      </c>
      <c r="FU108" s="14">
        <f t="shared" si="136"/>
        <v>496609</v>
      </c>
      <c r="FV108" s="14">
        <f t="shared" si="137"/>
        <v>497510</v>
      </c>
      <c r="FW108" s="14">
        <f t="shared" si="138"/>
        <v>6592326</v>
      </c>
      <c r="FX108" s="14">
        <f t="shared" si="139"/>
        <v>268520</v>
      </c>
      <c r="FY108" s="14">
        <f t="shared" si="140"/>
        <v>7509471</v>
      </c>
      <c r="FZ108" s="14">
        <f t="shared" si="141"/>
        <v>175341</v>
      </c>
      <c r="GA108" s="28">
        <f t="shared" si="142"/>
        <v>21750</v>
      </c>
      <c r="GB108" s="28">
        <f t="shared" si="143"/>
        <v>21750</v>
      </c>
      <c r="GC108" s="28">
        <f t="shared" si="144"/>
        <v>21750</v>
      </c>
      <c r="GD108" s="28">
        <f t="shared" si="145"/>
        <v>21750</v>
      </c>
      <c r="GE108" s="28">
        <f t="shared" si="146"/>
        <v>1.4802999999999999</v>
      </c>
      <c r="GF108" s="28">
        <f t="shared" si="147"/>
        <v>1.4802999999999999</v>
      </c>
      <c r="GG108" s="28">
        <f t="shared" si="148"/>
        <v>0</v>
      </c>
      <c r="GH108" s="28">
        <f t="shared" si="149"/>
        <v>37.15</v>
      </c>
      <c r="GI108" s="14">
        <f t="shared" si="150"/>
        <v>1</v>
      </c>
      <c r="GJ108" s="14">
        <f t="shared" si="151"/>
        <v>1.6</v>
      </c>
      <c r="GK108" s="14">
        <f t="shared" si="152"/>
        <v>1.6</v>
      </c>
      <c r="GL108" s="18">
        <f t="shared" si="153"/>
        <v>1.7</v>
      </c>
      <c r="GM108" s="18">
        <f t="shared" si="154"/>
        <v>1.45</v>
      </c>
      <c r="GN108" s="18">
        <f t="shared" si="155"/>
        <v>1.45</v>
      </c>
      <c r="GO108" s="29">
        <f t="shared" si="215"/>
        <v>21900</v>
      </c>
      <c r="GP108" s="29">
        <f t="shared" si="215"/>
        <v>22200</v>
      </c>
      <c r="GQ108" s="29">
        <f t="shared" si="215"/>
        <v>22200</v>
      </c>
      <c r="GR108" s="26">
        <f t="shared" si="157"/>
        <v>0.1</v>
      </c>
      <c r="GS108" s="26">
        <f t="shared" si="158"/>
        <v>0.1</v>
      </c>
      <c r="GT108" s="26">
        <f t="shared" si="159"/>
        <v>0.1</v>
      </c>
      <c r="GU108" s="14">
        <f t="shared" si="160"/>
        <v>3</v>
      </c>
      <c r="GV108" s="14">
        <f t="shared" si="161"/>
        <v>3</v>
      </c>
      <c r="GW108" s="14">
        <f t="shared" si="162"/>
        <v>3</v>
      </c>
      <c r="GX108" s="14">
        <f t="shared" si="163"/>
        <v>8</v>
      </c>
      <c r="GY108" s="14">
        <f t="shared" si="164"/>
        <v>120</v>
      </c>
      <c r="GZ108" s="14">
        <f t="shared" si="165"/>
        <v>200</v>
      </c>
      <c r="HA108">
        <v>104</v>
      </c>
      <c r="HB108" s="14">
        <f t="shared" si="166"/>
        <v>72944740</v>
      </c>
      <c r="HD108" s="14">
        <f t="shared" si="167"/>
        <v>537040</v>
      </c>
      <c r="HE108" s="14">
        <f t="shared" si="168"/>
        <v>256909</v>
      </c>
      <c r="HF108" s="29">
        <f t="shared" si="169"/>
        <v>20880</v>
      </c>
      <c r="HG108" s="29">
        <f t="shared" si="170"/>
        <v>14861</v>
      </c>
      <c r="HH108" s="29">
        <f t="shared" si="171"/>
        <v>16050</v>
      </c>
      <c r="HI108" s="29">
        <f t="shared" si="172"/>
        <v>14980</v>
      </c>
      <c r="HJ108" s="14">
        <f t="shared" si="173"/>
        <v>1.4802999999999999</v>
      </c>
      <c r="HK108" s="14">
        <f t="shared" si="174"/>
        <v>1.4802999999999999</v>
      </c>
      <c r="HL108" s="14">
        <f t="shared" si="175"/>
        <v>150799</v>
      </c>
      <c r="HM108" s="14">
        <f t="shared" si="176"/>
        <v>243369</v>
      </c>
      <c r="HN108" s="26">
        <f t="shared" si="177"/>
        <v>0.39798850574712635</v>
      </c>
      <c r="HO108" s="26">
        <f t="shared" si="178"/>
        <v>0.66304347826086962</v>
      </c>
      <c r="HP108" s="29">
        <f t="shared" si="179"/>
        <v>55959</v>
      </c>
      <c r="HQ108" s="29">
        <f t="shared" si="180"/>
        <v>215501</v>
      </c>
      <c r="HR108" s="29">
        <f t="shared" si="181"/>
        <v>288347</v>
      </c>
      <c r="HS108" s="26">
        <f t="shared" si="182"/>
        <v>0.47386472275334601</v>
      </c>
      <c r="HT108" s="26">
        <f t="shared" si="183"/>
        <v>0.48506811663479921</v>
      </c>
      <c r="HU108" s="26">
        <f t="shared" si="184"/>
        <v>0.48506811663479921</v>
      </c>
      <c r="HV108" s="26">
        <f t="shared" si="185"/>
        <v>7.386472275334599E-2</v>
      </c>
      <c r="HW108" s="29">
        <f t="shared" si="207"/>
        <v>1.8000000000000003</v>
      </c>
      <c r="HX108" s="29">
        <f t="shared" si="208"/>
        <v>2.9158508604206506</v>
      </c>
      <c r="HY108" s="29">
        <f t="shared" si="209"/>
        <v>2.9158508604206506</v>
      </c>
      <c r="HZ108" s="29">
        <f t="shared" si="210"/>
        <v>503631</v>
      </c>
      <c r="IA108" s="29">
        <f t="shared" si="211"/>
        <v>418912.5175143404</v>
      </c>
      <c r="IB108" s="29">
        <f t="shared" si="212"/>
        <v>420388.42402485665</v>
      </c>
      <c r="IC108" s="29">
        <f t="shared" si="213"/>
        <v>2997026</v>
      </c>
      <c r="ID108" s="14">
        <f t="shared" si="186"/>
        <v>1342931.94</v>
      </c>
      <c r="IH108" s="14">
        <v>1</v>
      </c>
      <c r="II108" s="14">
        <v>1</v>
      </c>
      <c r="IJ108" s="14">
        <v>480</v>
      </c>
      <c r="IK108" s="14">
        <v>80</v>
      </c>
      <c r="IL108" s="14">
        <v>60</v>
      </c>
      <c r="IM108" s="23">
        <f t="shared" si="216"/>
        <v>252777827</v>
      </c>
      <c r="IN108" s="23">
        <f t="shared" si="217"/>
        <v>1</v>
      </c>
      <c r="IO108" s="23">
        <f t="shared" si="218"/>
        <v>252777.83</v>
      </c>
      <c r="IP108" s="23">
        <f t="shared" si="203"/>
        <v>314906957</v>
      </c>
      <c r="IQ108" s="23">
        <f t="shared" si="188"/>
        <v>1</v>
      </c>
      <c r="IR108" s="23">
        <f t="shared" si="189"/>
        <v>314906.96000000002</v>
      </c>
      <c r="IS108" s="14">
        <v>1</v>
      </c>
      <c r="IT108" s="14">
        <v>1</v>
      </c>
      <c r="IU108" s="14">
        <v>240</v>
      </c>
      <c r="IV108" s="14">
        <v>40</v>
      </c>
      <c r="IW108" s="14">
        <v>30</v>
      </c>
      <c r="IX108" s="23">
        <f t="shared" si="219"/>
        <v>148030649</v>
      </c>
      <c r="IY108" s="23">
        <f t="shared" si="220"/>
        <v>1</v>
      </c>
      <c r="IZ108" s="23">
        <f t="shared" si="221"/>
        <v>148030.65</v>
      </c>
      <c r="JA108" s="23"/>
      <c r="JB108" s="23"/>
      <c r="JC108" s="23"/>
      <c r="JG108">
        <f t="shared" si="222"/>
        <v>1.8326152195246772</v>
      </c>
      <c r="JH108">
        <f t="shared" si="223"/>
        <v>2.7128203094623795</v>
      </c>
      <c r="JJ108" s="14">
        <v>10</v>
      </c>
      <c r="JK108" s="14">
        <v>2</v>
      </c>
      <c r="JL108" s="14">
        <v>1.5</v>
      </c>
      <c r="JM108" s="23">
        <f t="shared" si="224"/>
        <v>5035906</v>
      </c>
      <c r="JN108" s="23">
        <f t="shared" si="225"/>
        <v>1</v>
      </c>
      <c r="JO108" s="23">
        <f t="shared" si="226"/>
        <v>5035.91</v>
      </c>
      <c r="JP108" s="14">
        <v>30</v>
      </c>
      <c r="JQ108" s="14">
        <v>6</v>
      </c>
      <c r="JR108" s="14">
        <v>4</v>
      </c>
      <c r="JS108" s="23">
        <f t="shared" si="227"/>
        <v>14435098</v>
      </c>
      <c r="JT108" s="23">
        <f t="shared" si="228"/>
        <v>1</v>
      </c>
      <c r="JU108" s="23">
        <f t="shared" si="229"/>
        <v>14435.1</v>
      </c>
      <c r="JW108" s="23">
        <f t="shared" si="230"/>
        <v>19246797</v>
      </c>
      <c r="JX108" s="23">
        <f t="shared" si="231"/>
        <v>1</v>
      </c>
      <c r="JY108" s="23">
        <f t="shared" si="232"/>
        <v>19246.8</v>
      </c>
      <c r="JZ108" s="23">
        <f t="shared" si="233"/>
        <v>7553859</v>
      </c>
      <c r="KA108" s="23">
        <f t="shared" si="234"/>
        <v>1</v>
      </c>
      <c r="KB108" s="23">
        <f t="shared" si="235"/>
        <v>7553.86</v>
      </c>
    </row>
    <row r="109" spans="3:288" ht="16.5" x14ac:dyDescent="0.2">
      <c r="C109" s="14">
        <f t="shared" si="133"/>
        <v>37</v>
      </c>
      <c r="D109" s="14">
        <v>105</v>
      </c>
      <c r="E109" s="14" t="s">
        <v>684</v>
      </c>
      <c r="F109" s="14">
        <v>375</v>
      </c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F109" s="14">
        <f>ROUND((INDEX(新战舰养成!S$6:S$18,通天塔!$J109+1)+INDEX(新战舰养成!D$6:D$18,通天塔!$J109+1)*(通天塔!$G109-1))*INDEX(战舰突破!$D$6:$D$18,通天塔!$M109+1),0)</f>
        <v>10</v>
      </c>
      <c r="BG109" s="14">
        <f>ROUND((INDEX(新战舰养成!T$6:T$18,通天塔!$J109+1)+INDEX(新战舰养成!E$6:E$18,通天塔!$J109+1)*(通天塔!$G109-1))*INDEX(战舰突破!$D$6:$D$18,通天塔!$M109+1),0)</f>
        <v>20</v>
      </c>
      <c r="BH109" s="14">
        <f>ROUND((INDEX(新战舰养成!U$6:U$18,通天塔!$J109+1)+INDEX(新战舰养成!F$6:F$18,通天塔!$J109+1)*(通天塔!$G109-1))*INDEX(战舰突破!$D$6:$D$18,通天塔!$M109+1),0)</f>
        <v>5</v>
      </c>
      <c r="BI109" s="14">
        <f>ROUND((INDEX(新战舰养成!V$6:V$18,通天塔!$J109+1)+INDEX(新战舰养成!G$6:G$18,通天塔!$J109+1)*(通天塔!$G109-1))*INDEX(战舰突破!$D$6:$D$18,通天塔!$M109+1),0)</f>
        <v>300</v>
      </c>
      <c r="BJ109" s="14">
        <f>ROUND((INDEX(新战舰养成!W$6:W$18,通天塔!$J109+1)+INDEX(新战舰养成!H$6:H$18,通天塔!$J109+1)*(通天塔!$G109-1))*INDEX(战舰突破!$D$6:$D$18,通天塔!$M109+1),0)</f>
        <v>4</v>
      </c>
      <c r="BL109" s="14">
        <f>IF($H109&gt;0,ROUND((INDEX(新战舰养成!X$6:X$18,通天塔!$K109+1)+INDEX(新战舰养成!I$6:I$18,通天塔!$K109+1)*(通天塔!$H109-1))*INDEX(战舰突破!$D$6:$D$18,通天塔!$N109+1),0),0)</f>
        <v>0</v>
      </c>
      <c r="BM109" s="14">
        <f>IF($H109&gt;0,ROUND((INDEX(新战舰养成!Y$6:Y$18,通天塔!$K109+1)+INDEX(新战舰养成!J$6:J$18,通天塔!$K109+1)*(通天塔!$H109-1))*INDEX(战舰突破!$D$6:$D$18,通天塔!$N109+1),0),0)</f>
        <v>0</v>
      </c>
      <c r="BN109" s="14">
        <f>IF($H109&gt;0,ROUND((INDEX(新战舰养成!Z$6:Z$18,通天塔!$K109+1)+INDEX(新战舰养成!K$6:K$18,通天塔!$K109+1)*(通天塔!$H109-1))*INDEX(战舰突破!$D$6:$D$18,通天塔!$N109+1),0),0)</f>
        <v>0</v>
      </c>
      <c r="BO109" s="14">
        <f>IF($H109&gt;0,ROUND((INDEX(新战舰养成!AA$6:AA$18,通天塔!$K109+1)+INDEX(新战舰养成!L$6:L$18,通天塔!$K109+1)*(通天塔!$H109-1))*INDEX(战舰突破!$D$6:$D$18,通天塔!$N109+1),0),0)</f>
        <v>0</v>
      </c>
      <c r="BP109" s="14">
        <f>IF($H109&gt;0,ROUND((INDEX(新战舰养成!AB$6:AB$18,通天塔!$K109+1)+INDEX(新战舰养成!M$6:M$18,通天塔!$K109+1)*(通天塔!$H109-1))*INDEX(战舰突破!$D$6:$D$18,通天塔!$N109+1),0),0)</f>
        <v>0</v>
      </c>
      <c r="BR109" s="14">
        <f>IF($I109&gt;0,ROUND((INDEX(新战舰养成!AC$6:AC$18,通天塔!$L109+1)+INDEX(新战舰养成!I$6:I$18,通天塔!$L109+1)*(通天塔!$I109-1))*INDEX(战舰突破!$D$6:$D$18,通天塔!$O109+1),0),0)</f>
        <v>0</v>
      </c>
      <c r="BS109" s="14">
        <f>IF($I109&gt;0,ROUND((INDEX(新战舰养成!AD$6:AD$18,通天塔!$L109+1)+INDEX(新战舰养成!J$6:J$18,通天塔!$L109+1)*(通天塔!$I109-1))*INDEX(战舰突破!$D$6:$D$18,通天塔!$O109+1),0),0)</f>
        <v>0</v>
      </c>
      <c r="BT109" s="14">
        <f>IF($I109&gt;0,ROUND((INDEX(新战舰养成!AE$6:AE$18,通天塔!$L109+1)+INDEX(新战舰养成!K$6:K$18,通天塔!$L109+1)*(通天塔!$I109-1))*INDEX(战舰突破!$D$6:$D$18,通天塔!$O109+1),0),0)</f>
        <v>0</v>
      </c>
      <c r="BU109" s="14">
        <f>IF($I109&gt;0,ROUND((INDEX(新战舰养成!AF$6:AF$18,通天塔!$L109+1)+INDEX(新战舰养成!L$6:L$18,通天塔!$L109+1)*(通天塔!$I109-1))*INDEX(战舰突破!$D$6:$D$18,通天塔!$O109+1),0),0)</f>
        <v>0</v>
      </c>
      <c r="BV109" s="14">
        <f>IF($I109&gt;0,ROUND((INDEX(新战舰养成!AG$6:AG$18,通天塔!$L109+1)+INDEX(新战舰养成!M$6:M$18,通天塔!$L109+1)*(通天塔!$I109-1))*INDEX(战舰突破!$D$6:$D$18,通天塔!$O109+1),0),0)</f>
        <v>0</v>
      </c>
      <c r="BY109" s="14">
        <f>(INDEX(装备数值!$C$13:$G$116,通天塔!$P109*8+1,BY$2)+INDEX(装备数值!$C$13:$G$116,通天塔!$Q109*8+2,BY$2)+INDEX(装备数值!$C$13:$G$116,通天塔!$S109*8+3,BY$2)+INDEX(装备数值!$C$13:$G$116,通天塔!$R109*8+4,BY$2)+INDEX(装备数值!$C$13:$G$116,通天塔!$T109*8+5,BY$2)+INDEX(装备数值!$C$13:$G$116,通天塔!$U109*8+6,BY$2)+INDEX(装备数值!$C$13:$G$116,通天塔!$V109*8+7,BY$2)+INDEX(装备数值!$C$13:$G$116,通天塔!$W109*8+8,BY$2))</f>
        <v>0</v>
      </c>
      <c r="BZ109" s="14">
        <f>(INDEX(装备数值!$C$13:$G$116,通天塔!$P109*8+1,BZ$2)+INDEX(装备数值!$C$13:$G$116,通天塔!$Q109*8+2,BZ$2)+INDEX(装备数值!$C$13:$G$116,通天塔!$S109*8+3,BZ$2)+INDEX(装备数值!$C$13:$G$116,通天塔!$R109*8+4,BZ$2)+INDEX(装备数值!$C$13:$G$116,通天塔!$T109*8+5,BZ$2)+INDEX(装备数值!$C$13:$G$116,通天塔!$U109*8+6,BZ$2)+INDEX(装备数值!$C$13:$G$116,通天塔!$V109*8+7,BZ$2)+INDEX(装备数值!$C$13:$G$116,通天塔!$W109*8+8,BZ$2))</f>
        <v>0</v>
      </c>
      <c r="CA109" s="14">
        <f>(INDEX(装备数值!$C$13:$G$116,通天塔!$P109*8+1,CA$2)+INDEX(装备数值!$C$13:$G$116,通天塔!$Q109*8+2,CA$2)+INDEX(装备数值!$C$13:$G$116,通天塔!$S109*8+3,CA$2)+INDEX(装备数值!$C$13:$G$116,通天塔!$R109*8+4,CA$2)+INDEX(装备数值!$C$13:$G$116,通天塔!$T109*8+5,CA$2)+INDEX(装备数值!$C$13:$G$116,通天塔!$U109*8+6,CA$2)+INDEX(装备数值!$C$13:$G$116,通天塔!$V109*8+7,CA$2)+INDEX(装备数值!$C$13:$G$116,通天塔!$W109*8+8,CA$2))</f>
        <v>0</v>
      </c>
      <c r="CB109" s="14">
        <f>(INDEX(装备数值!$C$13:$G$116,通天塔!$P109*8+1,CB$2)+INDEX(装备数值!$C$13:$G$116,通天塔!$Q109*8+2,CB$2)+INDEX(装备数值!$C$13:$G$116,通天塔!$S109*8+3,CB$2)+INDEX(装备数值!$C$13:$G$116,通天塔!$R109*8+4,CB$2)+INDEX(装备数值!$C$13:$G$116,通天塔!$T109*8+5,CB$2)+INDEX(装备数值!$C$13:$G$116,通天塔!$U109*8+6,CB$2)+INDEX(装备数值!$C$13:$G$116,通天塔!$V109*8+7,CB$2)+INDEX(装备数值!$C$13:$G$116,通天塔!$W109*8+8,CB$2))</f>
        <v>0</v>
      </c>
      <c r="CC109" s="14">
        <f>(INDEX(装备数值!$C$13:$G$116,通天塔!$P109*8+1,CC$2)+INDEX(装备数值!$C$13:$G$116,通天塔!$Q109*8+2,CC$2)+INDEX(装备数值!$C$13:$G$116,通天塔!$S109*8+3,CC$2)+INDEX(装备数值!$C$13:$G$116,通天塔!$R109*8+4,CC$2)+INDEX(装备数值!$C$13:$G$116,通天塔!$T109*8+5,CC$2)+INDEX(装备数值!$C$13:$G$116,通天塔!$U109*8+6,CC$2)+INDEX(装备数值!$C$13:$G$116,通天塔!$V109*8+7,CC$2)+INDEX(装备数值!$C$13:$G$116,通天塔!$W109*8+8,CC$2))</f>
        <v>0</v>
      </c>
      <c r="CF109" s="14">
        <f>INDEX(装备数值!$I$13:$M$116,通天塔!$P109*8+1,CF$2)*$X109+INDEX(装备数值!$I$13:$M$116,通天塔!$Q109*8+2,CF$2)*$Y109+INDEX(装备数值!$I$13:$M$116,通天塔!$S109*8+3,CF$2)*$Z109+INDEX(装备数值!$I$13:$M$116,通天塔!$R109*8+4,CF$2)*$AA109+INDEX(装备数值!$I$13:$M$116,通天塔!$T109*8+5,CF$2)*$AB109+INDEX(装备数值!$I$13:$M$116,通天塔!$U109*8+6,CF$2)*$AC109+INDEX(装备数值!$I$13:$M$116,通天塔!$V109*8+7,CF$2)*$AD109+INDEX(装备数值!$I$13:$M$116,通天塔!$W109*8+8,CF$2)*$AE109</f>
        <v>0</v>
      </c>
      <c r="CG109" s="14">
        <f>INDEX(装备数值!$I$13:$M$116,通天塔!$P109*8+1,CG$2)*$X109+INDEX(装备数值!$I$13:$M$116,通天塔!$Q109*8+2,CG$2)*$Y109+INDEX(装备数值!$I$13:$M$116,通天塔!$S109*8+3,CG$2)*$Z109+INDEX(装备数值!$I$13:$M$116,通天塔!$R109*8+4,CG$2)*$AA109+INDEX(装备数值!$I$13:$M$116,通天塔!$T109*8+5,CG$2)*$AB109+INDEX(装备数值!$I$13:$M$116,通天塔!$U109*8+6,CG$2)*$AC109+INDEX(装备数值!$I$13:$M$116,通天塔!$V109*8+7,CG$2)*$AD109+INDEX(装备数值!$I$13:$M$116,通天塔!$W109*8+8,CG$2)*$AE109</f>
        <v>0</v>
      </c>
      <c r="CH109" s="14">
        <f>INDEX(装备数值!$I$13:$M$116,通天塔!$P109*8+1,CH$2)*$X109+INDEX(装备数值!$I$13:$M$116,通天塔!$Q109*8+2,CH$2)*$Y109+INDEX(装备数值!$I$13:$M$116,通天塔!$S109*8+3,CH$2)*$Z109+INDEX(装备数值!$I$13:$M$116,通天塔!$R109*8+4,CH$2)*$AA109+INDEX(装备数值!$I$13:$M$116,通天塔!$T109*8+5,CH$2)*$AB109+INDEX(装备数值!$I$13:$M$116,通天塔!$U109*8+6,CH$2)*$AC109+INDEX(装备数值!$I$13:$M$116,通天塔!$V109*8+7,CH$2)*$AD109+INDEX(装备数值!$I$13:$M$116,通天塔!$W109*8+8,CH$2)*$AE109</f>
        <v>0</v>
      </c>
      <c r="CI109" s="14">
        <f>INDEX(装备数值!$I$13:$M$116,通天塔!$P109*8+1,CI$2)*$X109+INDEX(装备数值!$I$13:$M$116,通天塔!$Q109*8+2,CI$2)*$Y109+INDEX(装备数值!$I$13:$M$116,通天塔!$S109*8+3,CI$2)*$Z109+INDEX(装备数值!$I$13:$M$116,通天塔!$R109*8+4,CI$2)*$AA109+INDEX(装备数值!$I$13:$M$116,通天塔!$T109*8+5,CI$2)*$AB109+INDEX(装备数值!$I$13:$M$116,通天塔!$U109*8+6,CI$2)*$AC109+INDEX(装备数值!$I$13:$M$116,通天塔!$V109*8+7,CI$2)*$AD109+INDEX(装备数值!$I$13:$M$116,通天塔!$W109*8+8,CI$2)*$AE109</f>
        <v>0</v>
      </c>
      <c r="CJ109" s="14">
        <f>INDEX(装备数值!$I$13:$M$116,通天塔!$P109*8+1,CJ$2)*$X109+INDEX(装备数值!$I$13:$M$116,通天塔!$Q109*8+2,CJ$2)*$Y109+INDEX(装备数值!$I$13:$M$116,通天塔!$S109*8+3,CJ$2)*$Z109+INDEX(装备数值!$I$13:$M$116,通天塔!$R109*8+4,CJ$2)*$AA109+INDEX(装备数值!$I$13:$M$116,通天塔!$T109*8+5,CJ$2)*$AB109+INDEX(装备数值!$I$13:$M$116,通天塔!$U109*8+6,CJ$2)*$AC109+INDEX(装备数值!$I$13:$M$116,通天塔!$V109*8+7,CJ$2)*$AD109+INDEX(装备数值!$I$13:$M$116,通天塔!$W109*8+8,CJ$2)*$AE109</f>
        <v>0</v>
      </c>
      <c r="CM109" s="14">
        <f>INDEX(装备数值!$X$13:$AH$116,$P109*8+1,CM$2)*$AF109+INDEX(装备数值!$X$13:$AH$116,$Q109*8+2,CM$2)*$AG109+INDEX(装备数值!$X$13:$AH$116,$S109*8+3,CM$2)*$AH109+INDEX(装备数值!$X$13:$AH$116,$R109*8+4,CM$2)*$AI109+INDEX(装备数值!$X$13:$AH$116,$T109*8+5,CM$2)*$AJ109+INDEX(装备数值!$X$13:$AH$116,$U109*8+6,CM$2)*$AK109+INDEX(装备数值!$X$13:$AH$116,$V109*8+7,CM$2)*$AL109+INDEX(装备数值!$X$13:$AH$116,$W109*8+8,CM$2)*$AM109</f>
        <v>0</v>
      </c>
      <c r="CN109" s="14">
        <f>INDEX(装备数值!$X$13:$AH$116,$P109*8+1,CN$2)*$AF109+INDEX(装备数值!$X$13:$AH$116,$Q109*8+2,CN$2)*$AG109+INDEX(装备数值!$X$13:$AH$116,$S109*8+3,CN$2)*$AH109+INDEX(装备数值!$X$13:$AH$116,$R109*8+4,CN$2)*$AI109+INDEX(装备数值!$X$13:$AH$116,$T109*8+5,CN$2)*$AJ109+INDEX(装备数值!$X$13:$AH$116,$U109*8+6,CN$2)*$AK109+INDEX(装备数值!$X$13:$AH$116,$V109*8+7,CN$2)*$AL109+INDEX(装备数值!$X$13:$AH$116,$W109*8+8,CN$2)*$AM109</f>
        <v>0</v>
      </c>
      <c r="CO109" s="14">
        <f>INDEX(装备数值!$X$13:$AH$116,$P109*8+1,CO$2)*$AF109+INDEX(装备数值!$X$13:$AH$116,$Q109*8+2,CO$2)*$AG109+INDEX(装备数值!$X$13:$AH$116,$S109*8+3,CO$2)*$AH109+INDEX(装备数值!$X$13:$AH$116,$R109*8+4,CO$2)*$AI109+INDEX(装备数值!$X$13:$AH$116,$T109*8+5,CO$2)*$AJ109+INDEX(装备数值!$X$13:$AH$116,$U109*8+6,CO$2)*$AK109+INDEX(装备数值!$X$13:$AH$116,$V109*8+7,CO$2)*$AL109+INDEX(装备数值!$X$13:$AH$116,$W109*8+8,CO$2)*$AM109</f>
        <v>0</v>
      </c>
      <c r="CP109" s="14">
        <f>INDEX(装备数值!$X$13:$AH$116,$P109*8+1,CP$2)*$AF109+INDEX(装备数值!$X$13:$AH$116,$Q109*8+2,CP$2)*$AG109+INDEX(装备数值!$X$13:$AH$116,$S109*8+3,CP$2)*$AH109+INDEX(装备数值!$X$13:$AH$116,$R109*8+4,CP$2)*$AI109+INDEX(装备数值!$X$13:$AH$116,$T109*8+5,CP$2)*$AJ109+INDEX(装备数值!$X$13:$AH$116,$U109*8+6,CP$2)*$AK109+INDEX(装备数值!$X$13:$AH$116,$V109*8+7,CP$2)*$AL109+INDEX(装备数值!$X$13:$AH$116,$W109*8+8,CP$2)*$AM109</f>
        <v>0</v>
      </c>
      <c r="CQ109" s="14">
        <f>INDEX(装备数值!$X$13:$AH$116,$P109*8+1,CQ$2)*$AF109+INDEX(装备数值!$X$13:$AH$116,$Q109*8+2,CQ$2)*$AG109+INDEX(装备数值!$X$13:$AH$116,$S109*8+3,CQ$2)*$AH109+INDEX(装备数值!$X$13:$AH$116,$R109*8+4,CQ$2)*$AI109+INDEX(装备数值!$X$13:$AH$116,$T109*8+5,CQ$2)*$AJ109+INDEX(装备数值!$X$13:$AH$116,$U109*8+6,CQ$2)*$AK109+INDEX(装备数值!$X$13:$AH$116,$V109*8+7,CQ$2)*$AL109+INDEX(装备数值!$X$13:$AH$116,$W109*8+8,CQ$2)*$AM109</f>
        <v>0</v>
      </c>
      <c r="CR109" s="14">
        <f>INDEX(装备数值!$X$13:$AH$116,$P109*8+1,CR$2)*$AF109+INDEX(装备数值!$X$13:$AH$116,$Q109*8+2,CR$2)*$AG109+INDEX(装备数值!$X$13:$AH$116,$S109*8+3,CR$2)*$AH109+INDEX(装备数值!$X$13:$AH$116,$R109*8+4,CR$2)*$AI109+INDEX(装备数值!$X$13:$AH$116,$T109*8+5,CR$2)*$AJ109+INDEX(装备数值!$X$13:$AH$116,$U109*8+6,CR$2)*$AK109+INDEX(装备数值!$X$13:$AH$116,$V109*8+7,CR$2)*$AL109+INDEX(装备数值!$X$13:$AH$116,$W109*8+8,CR$2)*$AM109</f>
        <v>0</v>
      </c>
      <c r="CS109" s="14">
        <f>INDEX(装备数值!$X$13:$AH$116,$P109*8+1,CS$2)*$AF109+INDEX(装备数值!$X$13:$AH$116,$Q109*8+2,CS$2)*$AG109+INDEX(装备数值!$X$13:$AH$116,$S109*8+3,CS$2)*$AH109+INDEX(装备数值!$X$13:$AH$116,$R109*8+4,CS$2)*$AI109+INDEX(装备数值!$X$13:$AH$116,$T109*8+5,CS$2)*$AJ109+INDEX(装备数值!$X$13:$AH$116,$U109*8+6,CS$2)*$AK109+INDEX(装备数值!$X$13:$AH$116,$V109*8+7,CS$2)*$AL109+INDEX(装备数值!$X$13:$AH$116,$W109*8+8,CS$2)*$AM109</f>
        <v>0</v>
      </c>
      <c r="CT109" s="14">
        <f>INDEX(装备数值!$X$13:$AH$116,$P109*8+1,CT$2)*$AF109+INDEX(装备数值!$X$13:$AH$116,$Q109*8+2,CT$2)*$AG109+INDEX(装备数值!$X$13:$AH$116,$S109*8+3,CT$2)*$AH109+INDEX(装备数值!$X$13:$AH$116,$R109*8+4,CT$2)*$AI109+INDEX(装备数值!$X$13:$AH$116,$T109*8+5,CT$2)*$AJ109+INDEX(装备数值!$X$13:$AH$116,$U109*8+6,CT$2)*$AK109+INDEX(装备数值!$X$13:$AH$116,$V109*8+7,CT$2)*$AL109+INDEX(装备数值!$X$13:$AH$116,$W109*8+8,CT$2)*$AM109</f>
        <v>0</v>
      </c>
      <c r="CU109" s="14">
        <f>INDEX(装备数值!$X$13:$AH$116,$P109*8+1,CU$2)*$AF109+INDEX(装备数值!$X$13:$AH$116,$Q109*8+2,CU$2)*$AG109+INDEX(装备数值!$X$13:$AH$116,$S109*8+3,CU$2)*$AH109+INDEX(装备数值!$X$13:$AH$116,$R109*8+4,CU$2)*$AI109+INDEX(装备数值!$X$13:$AH$116,$T109*8+5,CU$2)*$AJ109+INDEX(装备数值!$X$13:$AH$116,$U109*8+6,CU$2)*$AK109+INDEX(装备数值!$X$13:$AH$116,$V109*8+7,CU$2)*$AL109+INDEX(装备数值!$X$13:$AH$116,$W109*8+8,CU$2)*$AM109</f>
        <v>0</v>
      </c>
      <c r="CV109" s="14">
        <f>INDEX(装备数值!$X$13:$AH$116,$P109*8+1,CV$2)*$AF109+INDEX(装备数值!$X$13:$AH$116,$Q109*8+2,CV$2)*$AG109+INDEX(装备数值!$X$13:$AH$116,$S109*8+3,CV$2)*$AH109+INDEX(装备数值!$X$13:$AH$116,$R109*8+4,CV$2)*$AI109+INDEX(装备数值!$X$13:$AH$116,$T109*8+5,CV$2)*$AJ109+INDEX(装备数值!$X$13:$AH$116,$U109*8+6,CV$2)*$AK109+INDEX(装备数值!$X$13:$AH$116,$V109*8+7,CV$2)*$AL109+INDEX(装备数值!$X$13:$AH$116,$W109*8+8,CV$2)*$AM109</f>
        <v>0</v>
      </c>
      <c r="CW109" s="14">
        <f>INDEX(装备数值!$X$13:$AH$116,$P109*8+1,CW$2)*$AF109+INDEX(装备数值!$X$13:$AH$116,$Q109*8+2,CW$2)*$AG109+INDEX(装备数值!$X$13:$AH$116,$S109*8+3,CW$2)*$AH109+INDEX(装备数值!$X$13:$AH$116,$R109*8+4,CW$2)*$AI109+INDEX(装备数值!$X$13:$AH$116,$T109*8+5,CW$2)*$AJ109+INDEX(装备数值!$X$13:$AH$116,$U109*8+6,CW$2)*$AK109+INDEX(装备数值!$X$13:$AH$116,$V109*8+7,CW$2)*$AL109+INDEX(装备数值!$X$13:$AH$116,$W109*8+8,CW$2)*$AM109</f>
        <v>0</v>
      </c>
      <c r="CY109" s="14">
        <f>INDEX(装备数值!$AN$17:$AN$117,MATCH(MIN($X109:$AE109),装备数值!$AO$17:$AO$117,1))</f>
        <v>0</v>
      </c>
      <c r="CZ109" s="14">
        <f>IF(COUNTIF($P109:$W109,"&gt;"&amp;0)=8,INDEX(装备数值!AR$17:AR$117,$CY109+1),0)</f>
        <v>0</v>
      </c>
      <c r="DA109" s="14">
        <f>IF(COUNTIF($P109:$W109,"&gt;"&amp;0)=8,INDEX(装备数值!AS$17:AS$117,$CY109+1),0)</f>
        <v>0</v>
      </c>
      <c r="DB109" s="14">
        <f>IF(COUNTIF($P109:$W109,"&gt;"&amp;0)=8,INDEX(装备数值!AT$17:AT$117,$CY109+1),0)</f>
        <v>0</v>
      </c>
      <c r="DC109" s="14">
        <f>IF(COUNTIF($P109:$W109,"&gt;"&amp;0)=8,INDEX(装备数值!AU$17:AU$117,$CY109+1),0)</f>
        <v>0</v>
      </c>
      <c r="DD109" s="14">
        <f>IF(COUNTIF($P109:$W109,"&gt;"&amp;0)=8,INDEX(装备数值!AV$17:AV$117,$CY109+1),0)</f>
        <v>0</v>
      </c>
      <c r="DF109" s="14">
        <f>INDEX(装备数值!$AY$17:$AY$77,MATCH(MIN($AF109:$AM109),装备数值!$AZ$17:$AZ$77,1))</f>
        <v>0</v>
      </c>
      <c r="DG109" s="26">
        <f>INDEX(装备数值!BA$17:BA$77,通天塔!DF109+1)</f>
        <v>0</v>
      </c>
      <c r="DH109" s="26">
        <f>INDEX(装备数值!BA$17:BA$77,通天塔!DF109+1)</f>
        <v>0</v>
      </c>
      <c r="DJ109" s="14">
        <f t="shared" si="134"/>
        <v>0</v>
      </c>
      <c r="DK109" s="14">
        <f>VLOOKUP(DJ109,军阶与晶片数值!$W$6:$X$27,2)</f>
        <v>0</v>
      </c>
      <c r="DL109" s="14">
        <f>INDEX(军阶与晶片数值!Y$6:Y$27,$DK109+1)</f>
        <v>0</v>
      </c>
      <c r="DM109" s="14">
        <f>INDEX(军阶与晶片数值!Z$6:Z$27,$DK109+1)</f>
        <v>0</v>
      </c>
      <c r="DN109" s="14">
        <f>INDEX(军阶与晶片数值!AA$6:AA$27,$DK109+1)</f>
        <v>0</v>
      </c>
      <c r="DO109" s="14">
        <f>INDEX(军阶与晶片数值!AB$6:AB$27,$DK109+1)</f>
        <v>0</v>
      </c>
      <c r="DP109" s="29">
        <f>INDEX(军阶与晶片数值!AC$6:AC$27,$DK109+1)</f>
        <v>0</v>
      </c>
      <c r="DQ109" s="29">
        <f>INDEX(军阶与晶片数值!AD$6:AD$27,$DK109+1)</f>
        <v>0</v>
      </c>
      <c r="DS109" s="26">
        <f>INDEX(军阶与晶片数值!I$6:I$16,AN109+1)</f>
        <v>0</v>
      </c>
      <c r="DT109" s="26">
        <f>INDEX(军阶与晶片数值!M$6:M$16,AO109+1)</f>
        <v>0</v>
      </c>
      <c r="DU109" s="26">
        <f>INDEX(军阶与晶片数值!J$6:J$16,AP109+1)</f>
        <v>0</v>
      </c>
      <c r="DV109" s="26">
        <f>INDEX(军阶与晶片数值!K$6:K$16,AQ109+1)</f>
        <v>0</v>
      </c>
      <c r="DW109" s="26">
        <f>INDEX(军阶与晶片数值!L$6:L$16,AR109+1)</f>
        <v>0</v>
      </c>
      <c r="DX109" s="28">
        <f>INDEX(军阶与晶片数值!N$6:N$16,AS109+1)</f>
        <v>0</v>
      </c>
      <c r="DY109" s="28">
        <f>INDEX(军阶与晶片数值!O$6:O$16,AT109+1)</f>
        <v>0</v>
      </c>
      <c r="DZ109" s="28">
        <f>INDEX(军阶与晶片数值!P$6:P$16,AU109+1)</f>
        <v>0</v>
      </c>
      <c r="EA109" s="28">
        <f>INDEX(军阶与晶片数值!Q$6:Q$16,AV109+1)</f>
        <v>0</v>
      </c>
      <c r="EB109" s="26">
        <f>INDEX(军阶与晶片数值!R$6:R$16,AW109+1)</f>
        <v>0</v>
      </c>
      <c r="EC109" s="26">
        <f>INDEX(军阶与晶片数值!S$6:S$16,AX109+1)</f>
        <v>0</v>
      </c>
      <c r="ED109" s="26">
        <f>INDEX(军阶与晶片数值!T$6:T$16,AY109+1)</f>
        <v>0</v>
      </c>
      <c r="EE109" s="26">
        <f>INDEX(军阶与晶片数值!U$6:U$16,AZ109+1)</f>
        <v>0</v>
      </c>
      <c r="EG109" s="26">
        <f>INDEX(军阶与晶片数值!$C$6:$C$36,通天塔!$BA109+1)</f>
        <v>0</v>
      </c>
      <c r="EH109" s="26">
        <f>INDEX(军阶与晶片数值!$C$6:$C$36,通天塔!$BA109+1)</f>
        <v>0</v>
      </c>
      <c r="EI109" s="26">
        <f>INDEX(军阶与晶片数值!$C$6:$C$36,通天塔!$BA109+1)</f>
        <v>0</v>
      </c>
      <c r="EJ109" s="26">
        <f>INDEX(军阶与晶片数值!$C$6:$C$36,通天塔!$BA109+1)</f>
        <v>0</v>
      </c>
      <c r="EK109" s="26">
        <f>INDEX(军阶与晶片数值!$C$6:$C$36,通天塔!$BA109+1)</f>
        <v>0</v>
      </c>
      <c r="EM109" s="14">
        <f>INDEX(战舰突破!$H$6:$H$18,通天塔!$J109+1)+INDEX(战舰突破!$H$23:$H$35,通天塔!$K109+1)+INDEX(战舰突破!$H$40:$H$52,通天塔!$L109+1)</f>
        <v>0</v>
      </c>
      <c r="EN109" s="14">
        <f>INDEX(战舰突破!$I$6:$I$18,通天塔!$J109+1)+INDEX(战舰突破!$I$23:$I$35,通天塔!$K109+1)+INDEX(战舰突破!$I$40:$I$52,通天塔!$L109+1)</f>
        <v>0</v>
      </c>
      <c r="EO109" s="14">
        <f>INDEX(战舰突破!$J$6:$J$18,通天塔!$J109+1)+INDEX(战舰突破!$J$23:$J$35,通天塔!$K109+1)+INDEX(战舰突破!$J$40:$J$52,通天塔!$L109+1)</f>
        <v>0</v>
      </c>
      <c r="EP109" s="14">
        <f>INDEX(战舰突破!$K$6:$K$18,通天塔!$J109+1)+INDEX(战舰突破!$K$23:$K$35,通天塔!$K109+1)+INDEX(战舰突破!$K$40:$K$52,通天塔!$L109+1)</f>
        <v>0</v>
      </c>
      <c r="EQ109" s="14">
        <f>INDEX(战舰突破!$L$6:$L$18,通天塔!$J109+1)+INDEX(战舰突破!$L$23:$L$35,通天塔!$K109+1)+INDEX(战舰突破!$L$40:$L$52,通天塔!$L109+1)</f>
        <v>0</v>
      </c>
      <c r="ER109" s="18">
        <f>INDEX(战舰突破!$N$6:$N$18,通天塔!$J109+1)+INDEX(战舰突破!$N$23:$N$35,通天塔!$K109+1)+INDEX(战舰突破!$N$40:$N$52,通天塔!$L109+1)</f>
        <v>0</v>
      </c>
      <c r="ES109" s="18">
        <f>INDEX(战舰突破!$O$6:$O$18,通天塔!$J109+1)+INDEX(战舰突破!$O$23:$O$35,通天塔!$K109+1)+INDEX(战舰突破!$O$40:$O$52,通天塔!$L109+1)</f>
        <v>0</v>
      </c>
      <c r="ET109" s="18">
        <f>INDEX(战舰突破!$P$6:$P$18,通天塔!$J109+1)+INDEX(战舰突破!$P$23:$P$35,通天塔!$K109+1)+INDEX(战舰突破!$P$40:$P$52,通天塔!$L109+1)</f>
        <v>0</v>
      </c>
      <c r="EU109" s="18">
        <f>INDEX(战舰突破!$Q$6:$Q$18,通天塔!$J109+1)+INDEX(战舰突破!$Q$23:$Q$35,通天塔!$K109+1)+INDEX(战舰突破!$Q$40:$Q$52,通天塔!$L109+1)</f>
        <v>0</v>
      </c>
      <c r="EV109" s="18">
        <f>INDEX(战舰突破!$R$6:$R$18,通天塔!$J109+1)+INDEX(战舰突破!$R$23:$R$35,通天塔!$K109+1)+INDEX(战舰突破!$R$40:$R$52,通天塔!$L109+1)</f>
        <v>0</v>
      </c>
      <c r="EW109" s="18">
        <f>INDEX(战舰突破!$M$6:$M$18,通天塔!$J109+1)+INDEX(战舰突破!$M$23:$M$35,通天塔!$K109+1)+INDEX(战舰突破!$M$40:$M$52,通天塔!$L109+1)</f>
        <v>0</v>
      </c>
      <c r="EX109" s="22">
        <f>INDEX(战舰突破!$W$6:$W$18,通天塔!$J109+1)+INDEX(战舰突破!$W$23:$W$35,通天塔!$K109+1)+INDEX(战舰突破!$W$40:$W$52,通天塔!$L109+1)</f>
        <v>0.3</v>
      </c>
      <c r="FA109" s="14">
        <f>INDEX(战舰突破!$S$6:$S$18,通天塔!$J109+1)</f>
        <v>0</v>
      </c>
      <c r="FB109" s="14">
        <f>INDEX(战舰突破!$T$6:$T$18,通天塔!$J109+1)</f>
        <v>0</v>
      </c>
      <c r="FC109" s="14">
        <f>INDEX(战舰突破!$U$6:$U$18,通天塔!$J109+1)</f>
        <v>0</v>
      </c>
      <c r="FD109" s="14">
        <f>INDEX(战舰突破!$V$6:$V$18,通天塔!$J109+1)</f>
        <v>0</v>
      </c>
      <c r="FE109" s="14">
        <f>INDEX(战舰突破!$X$6:$X$18,通天塔!$J109+1)</f>
        <v>1</v>
      </c>
      <c r="FG109" s="14">
        <f>INDEX(战舰突破!$S$23:$S$35,通天塔!$J109+1)</f>
        <v>0</v>
      </c>
      <c r="FH109" s="14">
        <f>INDEX(战舰突破!$T$23:$T$35,通天塔!$J109+1)</f>
        <v>0</v>
      </c>
      <c r="FI109" s="14">
        <f>INDEX(战舰突破!$U$23:$U$35,通天塔!$J109+1)</f>
        <v>0</v>
      </c>
      <c r="FJ109" s="14">
        <f>INDEX(战舰突破!$V$23:$V$35,通天塔!$J109+1)</f>
        <v>0</v>
      </c>
      <c r="FK109" s="14">
        <f>INDEX(战舰突破!$X$23:$X$35,通天塔!$J109+1)</f>
        <v>15</v>
      </c>
      <c r="FM109" s="14">
        <f>INDEX(战舰突破!$S$40:$S$52,通天塔!$J109+1)</f>
        <v>0</v>
      </c>
      <c r="FN109" s="14">
        <f>INDEX(战舰突破!$T$40:$T$52,通天塔!$J109+1)</f>
        <v>0</v>
      </c>
      <c r="FO109" s="14">
        <f>INDEX(战舰突破!$U$40:$U$52,通天塔!$J109+1)</f>
        <v>0</v>
      </c>
      <c r="FP109" s="14">
        <f>INDEX(战舰突破!$V$40:$V$52,通天塔!$J109+1)</f>
        <v>0</v>
      </c>
      <c r="FQ109" s="14">
        <f>INDEX(战舰突破!$X$40:$X$52,通天塔!$J109+1)</f>
        <v>25</v>
      </c>
      <c r="FT109" s="14">
        <f t="shared" si="135"/>
        <v>10</v>
      </c>
      <c r="FU109" s="14">
        <f t="shared" si="136"/>
        <v>0</v>
      </c>
      <c r="FV109" s="14">
        <f t="shared" si="137"/>
        <v>0</v>
      </c>
      <c r="FW109" s="14">
        <f t="shared" si="138"/>
        <v>20</v>
      </c>
      <c r="FX109" s="14">
        <f t="shared" si="139"/>
        <v>5</v>
      </c>
      <c r="FY109" s="14">
        <f t="shared" si="140"/>
        <v>300</v>
      </c>
      <c r="FZ109" s="14">
        <f t="shared" si="141"/>
        <v>4</v>
      </c>
      <c r="GA109" s="28">
        <f t="shared" si="142"/>
        <v>0</v>
      </c>
      <c r="GB109" s="28">
        <f t="shared" si="143"/>
        <v>0</v>
      </c>
      <c r="GC109" s="28">
        <f t="shared" si="144"/>
        <v>0</v>
      </c>
      <c r="GD109" s="28">
        <f t="shared" si="145"/>
        <v>0</v>
      </c>
      <c r="GE109" s="28">
        <f t="shared" si="146"/>
        <v>1</v>
      </c>
      <c r="GF109" s="28">
        <f t="shared" si="147"/>
        <v>1</v>
      </c>
      <c r="GG109" s="28">
        <f t="shared" si="148"/>
        <v>0</v>
      </c>
      <c r="GH109" s="28">
        <f t="shared" si="149"/>
        <v>0</v>
      </c>
      <c r="GI109" s="14">
        <f t="shared" si="150"/>
        <v>1</v>
      </c>
      <c r="GJ109" s="14">
        <f t="shared" si="151"/>
        <v>1</v>
      </c>
      <c r="GK109" s="14">
        <f t="shared" si="152"/>
        <v>1</v>
      </c>
      <c r="GL109" s="18">
        <f t="shared" si="153"/>
        <v>1</v>
      </c>
      <c r="GM109" s="18">
        <f t="shared" si="154"/>
        <v>1</v>
      </c>
      <c r="GN109" s="18">
        <f t="shared" si="155"/>
        <v>1</v>
      </c>
      <c r="GO109" s="29">
        <f t="shared" si="215"/>
        <v>150</v>
      </c>
      <c r="GP109" s="29">
        <f t="shared" si="215"/>
        <v>450</v>
      </c>
      <c r="GQ109" s="29">
        <f t="shared" si="215"/>
        <v>450</v>
      </c>
      <c r="GR109" s="26">
        <f t="shared" si="157"/>
        <v>0</v>
      </c>
      <c r="GS109" s="26">
        <f t="shared" si="158"/>
        <v>0</v>
      </c>
      <c r="GT109" s="26">
        <f t="shared" si="159"/>
        <v>0</v>
      </c>
      <c r="GU109" s="14">
        <f t="shared" si="160"/>
        <v>2</v>
      </c>
      <c r="GV109" s="14">
        <f t="shared" si="161"/>
        <v>2</v>
      </c>
      <c r="GW109" s="14">
        <f t="shared" si="162"/>
        <v>2</v>
      </c>
      <c r="GX109" s="14">
        <f t="shared" si="163"/>
        <v>1</v>
      </c>
      <c r="GY109" s="14">
        <f t="shared" si="164"/>
        <v>15</v>
      </c>
      <c r="GZ109" s="14">
        <f t="shared" si="165"/>
        <v>25</v>
      </c>
      <c r="HA109">
        <v>105</v>
      </c>
      <c r="HB109" s="14">
        <f t="shared" si="166"/>
        <v>1080</v>
      </c>
      <c r="HD109" s="14">
        <f t="shared" si="167"/>
        <v>10</v>
      </c>
      <c r="HE109" s="14">
        <f t="shared" si="168"/>
        <v>20</v>
      </c>
      <c r="HF109" s="29">
        <f t="shared" si="169"/>
        <v>0</v>
      </c>
      <c r="HG109" s="29">
        <f t="shared" si="170"/>
        <v>0</v>
      </c>
      <c r="HH109" s="29">
        <f t="shared" si="171"/>
        <v>0</v>
      </c>
      <c r="HI109" s="29">
        <f t="shared" si="172"/>
        <v>0</v>
      </c>
      <c r="HJ109" s="14">
        <f t="shared" si="173"/>
        <v>1</v>
      </c>
      <c r="HK109" s="14">
        <f t="shared" si="174"/>
        <v>1</v>
      </c>
      <c r="HL109" s="14">
        <f t="shared" si="175"/>
        <v>1</v>
      </c>
      <c r="HM109" s="14">
        <f t="shared" si="176"/>
        <v>20</v>
      </c>
      <c r="HN109" s="26">
        <f t="shared" si="177"/>
        <v>0</v>
      </c>
      <c r="HO109" s="26">
        <f t="shared" si="178"/>
        <v>0.3</v>
      </c>
      <c r="HP109" s="29">
        <f t="shared" si="179"/>
        <v>0</v>
      </c>
      <c r="HQ109" s="29">
        <f t="shared" si="180"/>
        <v>0</v>
      </c>
      <c r="HR109" s="29">
        <f t="shared" si="181"/>
        <v>0</v>
      </c>
      <c r="HS109" s="26">
        <f t="shared" si="182"/>
        <v>0.05</v>
      </c>
      <c r="HT109" s="26">
        <f t="shared" si="183"/>
        <v>0.15</v>
      </c>
      <c r="HU109" s="26">
        <f t="shared" si="184"/>
        <v>0.15</v>
      </c>
      <c r="HV109" s="26">
        <f t="shared" si="185"/>
        <v>0</v>
      </c>
      <c r="HW109" s="29">
        <f t="shared" si="207"/>
        <v>1.05</v>
      </c>
      <c r="HX109" s="29">
        <f t="shared" si="208"/>
        <v>1.1499999999999999</v>
      </c>
      <c r="HY109" s="29">
        <f t="shared" si="209"/>
        <v>1.1499999999999999</v>
      </c>
      <c r="HZ109" s="29">
        <f t="shared" si="210"/>
        <v>0</v>
      </c>
      <c r="IA109" s="29">
        <f t="shared" si="211"/>
        <v>0</v>
      </c>
      <c r="IB109" s="29">
        <f t="shared" si="212"/>
        <v>0</v>
      </c>
      <c r="IC109" s="29">
        <f t="shared" si="213"/>
        <v>200</v>
      </c>
      <c r="ID109" s="14">
        <f t="shared" si="186"/>
        <v>0</v>
      </c>
      <c r="IH109" s="14">
        <v>1</v>
      </c>
      <c r="II109" s="14">
        <v>1</v>
      </c>
      <c r="IJ109" s="14">
        <v>480</v>
      </c>
      <c r="IK109" s="14">
        <v>80</v>
      </c>
      <c r="IL109" s="14">
        <v>60</v>
      </c>
      <c r="IM109" s="23">
        <v>0</v>
      </c>
      <c r="IN109" s="23">
        <v>0</v>
      </c>
      <c r="IO109" s="23">
        <v>0</v>
      </c>
      <c r="IP109" s="23">
        <v>0</v>
      </c>
      <c r="IQ109" s="23">
        <v>0</v>
      </c>
      <c r="IR109" s="23">
        <v>0</v>
      </c>
      <c r="IS109" s="14">
        <v>1</v>
      </c>
      <c r="IT109" s="14">
        <v>1</v>
      </c>
      <c r="IU109" s="14"/>
      <c r="IV109" s="14"/>
      <c r="IW109" s="14"/>
      <c r="IX109" s="23">
        <v>0</v>
      </c>
      <c r="IY109" s="23">
        <v>0</v>
      </c>
      <c r="IZ109" s="23">
        <v>0</v>
      </c>
      <c r="JA109" s="23"/>
      <c r="JB109" s="23"/>
      <c r="JC109" s="23"/>
      <c r="JG109">
        <f t="shared" si="222"/>
        <v>1.6000766503784611</v>
      </c>
      <c r="JH109">
        <f t="shared" si="223"/>
        <v>1.6000766503784611</v>
      </c>
      <c r="JJ109" s="14"/>
      <c r="JK109" s="14"/>
      <c r="JL109" s="14"/>
      <c r="JM109" s="23">
        <f t="shared" si="224"/>
        <v>0</v>
      </c>
      <c r="JN109" s="23">
        <v>0</v>
      </c>
      <c r="JO109" s="23">
        <v>0</v>
      </c>
      <c r="JP109" s="14"/>
      <c r="JQ109" s="14"/>
      <c r="JR109" s="14"/>
      <c r="JS109" s="23">
        <f t="shared" si="227"/>
        <v>0</v>
      </c>
      <c r="JT109" s="23">
        <v>0</v>
      </c>
      <c r="JU109" s="23">
        <v>0</v>
      </c>
      <c r="JW109" s="23"/>
      <c r="JX109" s="23">
        <v>0</v>
      </c>
      <c r="JY109" s="23">
        <v>0</v>
      </c>
      <c r="JZ109" s="23"/>
      <c r="KA109" s="23">
        <v>0</v>
      </c>
      <c r="KB109" s="23">
        <v>0</v>
      </c>
    </row>
    <row r="110" spans="3:288" ht="16.5" x14ac:dyDescent="0.2">
      <c r="C110" s="14">
        <f t="shared" si="133"/>
        <v>37</v>
      </c>
      <c r="D110" s="14">
        <v>106</v>
      </c>
      <c r="E110" s="14" t="s">
        <v>775</v>
      </c>
      <c r="F110" s="14">
        <v>385</v>
      </c>
      <c r="G110" s="14">
        <v>385</v>
      </c>
      <c r="H110" s="14">
        <v>385</v>
      </c>
      <c r="I110" s="14">
        <v>385</v>
      </c>
      <c r="J110" s="14">
        <v>8</v>
      </c>
      <c r="K110" s="14">
        <v>7</v>
      </c>
      <c r="L110" s="14">
        <v>7</v>
      </c>
      <c r="M110" s="14">
        <v>5</v>
      </c>
      <c r="N110" s="14">
        <v>5</v>
      </c>
      <c r="O110" s="14">
        <v>5</v>
      </c>
      <c r="P110" s="14">
        <v>7</v>
      </c>
      <c r="Q110" s="14">
        <v>7</v>
      </c>
      <c r="R110" s="14">
        <v>7</v>
      </c>
      <c r="S110" s="14">
        <v>7</v>
      </c>
      <c r="T110" s="14">
        <v>7</v>
      </c>
      <c r="U110" s="14">
        <v>7</v>
      </c>
      <c r="V110" s="14">
        <v>7</v>
      </c>
      <c r="W110" s="14">
        <v>7</v>
      </c>
      <c r="X110" s="14">
        <v>385</v>
      </c>
      <c r="Y110" s="14">
        <v>385</v>
      </c>
      <c r="Z110" s="14">
        <v>385</v>
      </c>
      <c r="AA110" s="14">
        <v>385</v>
      </c>
      <c r="AB110" s="14">
        <v>385</v>
      </c>
      <c r="AC110" s="14">
        <v>385</v>
      </c>
      <c r="AD110" s="14">
        <v>385</v>
      </c>
      <c r="AE110" s="14">
        <v>385</v>
      </c>
      <c r="AF110" s="14">
        <v>47</v>
      </c>
      <c r="AG110" s="14">
        <v>48</v>
      </c>
      <c r="AH110" s="14">
        <v>48</v>
      </c>
      <c r="AI110" s="14">
        <v>48</v>
      </c>
      <c r="AJ110" s="14">
        <v>48</v>
      </c>
      <c r="AK110" s="14">
        <v>48</v>
      </c>
      <c r="AL110" s="14">
        <v>47</v>
      </c>
      <c r="AM110" s="14">
        <v>47</v>
      </c>
      <c r="AN110" s="14">
        <v>4</v>
      </c>
      <c r="AO110" s="14">
        <v>5</v>
      </c>
      <c r="AP110" s="14">
        <v>5</v>
      </c>
      <c r="AQ110" s="14">
        <v>5</v>
      </c>
      <c r="AR110" s="14">
        <v>5</v>
      </c>
      <c r="AS110" s="14">
        <v>0</v>
      </c>
      <c r="AT110" s="14">
        <v>0</v>
      </c>
      <c r="AU110" s="14">
        <v>0</v>
      </c>
      <c r="AV110" s="14">
        <v>0</v>
      </c>
      <c r="AW110" s="14">
        <v>3</v>
      </c>
      <c r="AX110" s="14">
        <v>3</v>
      </c>
      <c r="AY110" s="14">
        <v>0</v>
      </c>
      <c r="AZ110" s="14">
        <v>0</v>
      </c>
      <c r="BA110" s="14">
        <v>17</v>
      </c>
      <c r="BF110" s="14">
        <f>ROUND((INDEX(新战舰养成!S$6:S$18,通天塔!$J110+1)+INDEX(新战舰养成!D$6:D$18,通天塔!$J110+1)*(通天塔!$G110-1))*INDEX(战舰突破!$D$6:$D$18,通天塔!$M110+1),0)</f>
        <v>133933</v>
      </c>
      <c r="BG110" s="14">
        <f>ROUND((INDEX(新战舰养成!T$6:T$18,通天塔!$J110+1)+INDEX(新战舰养成!E$6:E$18,通天塔!$J110+1)*(通天塔!$G110-1))*INDEX(战舰突破!$D$6:$D$18,通天塔!$M110+1),0)</f>
        <v>1071366</v>
      </c>
      <c r="BH110" s="14">
        <f>ROUND((INDEX(新战舰养成!U$6:U$18,通天塔!$J110+1)+INDEX(新战舰养成!F$6:F$18,通天塔!$J110+1)*(通天塔!$G110-1))*INDEX(战舰突破!$D$6:$D$18,通天塔!$M110+1),0)</f>
        <v>67093</v>
      </c>
      <c r="BI110" s="14">
        <f>ROUND((INDEX(新战舰养成!V$6:V$18,通天塔!$J110+1)+INDEX(新战舰养成!G$6:G$18,通天塔!$J110+1)*(通天塔!$G110-1))*INDEX(战舰突破!$D$6:$D$18,通天塔!$M110+1),0)</f>
        <v>480</v>
      </c>
      <c r="BJ110" s="14">
        <f>ROUND((INDEX(新战舰养成!W$6:W$18,通天塔!$J110+1)+INDEX(新战舰养成!H$6:H$18,通天塔!$J110+1)*(通天塔!$G110-1))*INDEX(战舰突破!$D$6:$D$18,通天塔!$M110+1),0)</f>
        <v>6</v>
      </c>
      <c r="BL110" s="14">
        <f>IF($H110&gt;0,ROUND((INDEX(新战舰养成!X$6:X$18,通天塔!$K110+1)+INDEX(新战舰养成!I$6:I$18,通天塔!$K110+1)*(通天塔!$H110-1))*INDEX(战舰突破!$D$6:$D$18,通天塔!$N110+1),0),0)</f>
        <v>94733</v>
      </c>
      <c r="BM110" s="14">
        <f>IF($H110&gt;0,ROUND((INDEX(新战舰养成!Y$6:Y$18,通天塔!$K110+1)+INDEX(新战舰养成!J$6:J$18,通天塔!$K110+1)*(通天塔!$H110-1))*INDEX(战舰突破!$D$6:$D$18,通天塔!$N110+1),0),0)</f>
        <v>0</v>
      </c>
      <c r="BN110" s="14">
        <f>IF($H110&gt;0,ROUND((INDEX(新战舰养成!Z$6:Z$18,通天塔!$K110+1)+INDEX(新战舰养成!K$6:K$18,通天塔!$K110+1)*(通天塔!$H110-1))*INDEX(战舰突破!$D$6:$D$18,通天塔!$N110+1),0),0)</f>
        <v>0</v>
      </c>
      <c r="BO110" s="14">
        <f>IF($H110&gt;0,ROUND((INDEX(新战舰养成!AA$6:AA$18,通天塔!$K110+1)+INDEX(新战舰养成!L$6:L$18,通天塔!$K110+1)*(通天塔!$H110-1))*INDEX(战舰突破!$D$6:$D$18,通天塔!$N110+1),0),0)</f>
        <v>942848</v>
      </c>
      <c r="BP110" s="14">
        <f>IF($H110&gt;0,ROUND((INDEX(新战舰养成!AB$6:AB$18,通天塔!$K110+1)+INDEX(新战舰养成!M$6:M$18,通天塔!$K110+1)*(通天塔!$H110-1))*INDEX(战舰突破!$D$6:$D$18,通天塔!$N110+1),0),0)</f>
        <v>18739</v>
      </c>
      <c r="BR110" s="14">
        <f>IF($I110&gt;0,ROUND((INDEX(新战舰养成!AC$6:AC$18,通天塔!$L110+1)+INDEX(新战舰养成!I$6:I$18,通天塔!$L110+1)*(通天塔!$I110-1))*INDEX(战舰突破!$D$6:$D$18,通天塔!$O110+1),0),0)</f>
        <v>95213</v>
      </c>
      <c r="BS110" s="14">
        <f>IF($I110&gt;0,ROUND((INDEX(新战舰养成!AD$6:AD$18,通天塔!$L110+1)+INDEX(新战舰养成!J$6:J$18,通天塔!$L110+1)*(通天塔!$I110-1))*INDEX(战舰突破!$D$6:$D$18,通天塔!$O110+1),0),0)</f>
        <v>0</v>
      </c>
      <c r="BT110" s="14">
        <f>IF($I110&gt;0,ROUND((INDEX(新战舰养成!AE$6:AE$18,通天塔!$L110+1)+INDEX(新战舰养成!K$6:K$18,通天塔!$L110+1)*(通天塔!$I110-1))*INDEX(战舰突破!$D$6:$D$18,通天塔!$O110+1),0),0)</f>
        <v>0</v>
      </c>
      <c r="BU110" s="14">
        <f>IF($I110&gt;0,ROUND((INDEX(新战舰养成!AF$6:AF$18,通天塔!$L110+1)+INDEX(新战舰养成!L$6:L$18,通天塔!$L110+1)*(通天塔!$I110-1))*INDEX(战舰突破!$D$6:$D$18,通天塔!$O110+1),0),0)</f>
        <v>655904</v>
      </c>
      <c r="BV110" s="14">
        <f>IF($I110&gt;0,ROUND((INDEX(新战舰养成!AG$6:AG$18,通天塔!$L110+1)+INDEX(新战舰养成!M$6:M$18,通天塔!$L110+1)*(通天塔!$I110-1))*INDEX(战舰突破!$D$6:$D$18,通天塔!$O110+1),0),0)</f>
        <v>24834</v>
      </c>
      <c r="BY110" s="14">
        <f>(INDEX(装备数值!$C$13:$G$116,通天塔!$P110*8+1,BY$2)+INDEX(装备数值!$C$13:$G$116,通天塔!$Q110*8+2,BY$2)+INDEX(装备数值!$C$13:$G$116,通天塔!$S110*8+3,BY$2)+INDEX(装备数值!$C$13:$G$116,通天塔!$R110*8+4,BY$2)+INDEX(装备数值!$C$13:$G$116,通天塔!$T110*8+5,BY$2)+INDEX(装备数值!$C$13:$G$116,通天塔!$U110*8+6,BY$2)+INDEX(装备数值!$C$13:$G$116,通天塔!$V110*8+7,BY$2)+INDEX(装备数值!$C$13:$G$116,通天塔!$W110*8+8,BY$2))</f>
        <v>33000</v>
      </c>
      <c r="BZ110" s="14">
        <f>(INDEX(装备数值!$C$13:$G$116,通天塔!$P110*8+1,BZ$2)+INDEX(装备数值!$C$13:$G$116,通天塔!$Q110*8+2,BZ$2)+INDEX(装备数值!$C$13:$G$116,通天塔!$S110*8+3,BZ$2)+INDEX(装备数值!$C$13:$G$116,通天塔!$R110*8+4,BZ$2)+INDEX(装备数值!$C$13:$G$116,通天塔!$T110*8+5,BZ$2)+INDEX(装备数值!$C$13:$G$116,通天塔!$U110*8+6,BZ$2)+INDEX(装备数值!$C$13:$G$116,通天塔!$V110*8+7,BZ$2)+INDEX(装备数值!$C$13:$G$116,通天塔!$W110*8+8,BZ$2))</f>
        <v>247500</v>
      </c>
      <c r="CA110" s="14">
        <f>(INDEX(装备数值!$C$13:$G$116,通天塔!$P110*8+1,CA$2)+INDEX(装备数值!$C$13:$G$116,通天塔!$Q110*8+2,CA$2)+INDEX(装备数值!$C$13:$G$116,通天塔!$S110*8+3,CA$2)+INDEX(装备数值!$C$13:$G$116,通天塔!$R110*8+4,CA$2)+INDEX(装备数值!$C$13:$G$116,通天塔!$T110*8+5,CA$2)+INDEX(装备数值!$C$13:$G$116,通天塔!$U110*8+6,CA$2)+INDEX(装备数值!$C$13:$G$116,通天塔!$V110*8+7,CA$2)+INDEX(装备数值!$C$13:$G$116,通天塔!$W110*8+8,CA$2))</f>
        <v>16500</v>
      </c>
      <c r="CB110" s="14">
        <f>(INDEX(装备数值!$C$13:$G$116,通天塔!$P110*8+1,CB$2)+INDEX(装备数值!$C$13:$G$116,通天塔!$Q110*8+2,CB$2)+INDEX(装备数值!$C$13:$G$116,通天塔!$S110*8+3,CB$2)+INDEX(装备数值!$C$13:$G$116,通天塔!$R110*8+4,CB$2)+INDEX(装备数值!$C$13:$G$116,通天塔!$T110*8+5,CB$2)+INDEX(装备数值!$C$13:$G$116,通天塔!$U110*8+6,CB$2)+INDEX(装备数值!$C$13:$G$116,通天塔!$V110*8+7,CB$2)+INDEX(装备数值!$C$13:$G$116,通天塔!$W110*8+8,CB$2))</f>
        <v>330000</v>
      </c>
      <c r="CC110" s="14">
        <f>(INDEX(装备数值!$C$13:$G$116,通天塔!$P110*8+1,CC$2)+INDEX(装备数值!$C$13:$G$116,通天塔!$Q110*8+2,CC$2)+INDEX(装备数值!$C$13:$G$116,通天塔!$S110*8+3,CC$2)+INDEX(装备数值!$C$13:$G$116,通天塔!$R110*8+4,CC$2)+INDEX(装备数值!$C$13:$G$116,通天塔!$T110*8+5,CC$2)+INDEX(装备数值!$C$13:$G$116,通天塔!$U110*8+6,CC$2)+INDEX(装备数值!$C$13:$G$116,通天塔!$V110*8+7,CC$2)+INDEX(装备数值!$C$13:$G$116,通天塔!$W110*8+8,CC$2))</f>
        <v>6450</v>
      </c>
      <c r="CF110" s="14">
        <f>INDEX(装备数值!$I$13:$M$116,通天塔!$P110*8+1,CF$2)*$X110+INDEX(装备数值!$I$13:$M$116,通天塔!$Q110*8+2,CF$2)*$Y110+INDEX(装备数值!$I$13:$M$116,通天塔!$S110*8+3,CF$2)*$Z110+INDEX(装备数值!$I$13:$M$116,通天塔!$R110*8+4,CF$2)*$AA110+INDEX(装备数值!$I$13:$M$116,通天塔!$T110*8+5,CF$2)*$AB110+INDEX(装备数值!$I$13:$M$116,通天塔!$U110*8+6,CF$2)*$AC110+INDEX(装备数值!$I$13:$M$116,通天塔!$V110*8+7,CF$2)*$AD110+INDEX(装备数值!$I$13:$M$116,通天塔!$W110*8+8,CF$2)*$AE110</f>
        <v>84700</v>
      </c>
      <c r="CG110" s="14">
        <f>INDEX(装备数值!$I$13:$M$116,通天塔!$P110*8+1,CG$2)*$X110+INDEX(装备数值!$I$13:$M$116,通天塔!$Q110*8+2,CG$2)*$Y110+INDEX(装备数值!$I$13:$M$116,通天塔!$S110*8+3,CG$2)*$Z110+INDEX(装备数值!$I$13:$M$116,通天塔!$R110*8+4,CG$2)*$AA110+INDEX(装备数值!$I$13:$M$116,通天塔!$T110*8+5,CG$2)*$AB110+INDEX(装备数值!$I$13:$M$116,通天塔!$U110*8+6,CG$2)*$AC110+INDEX(装备数值!$I$13:$M$116,通天塔!$V110*8+7,CG$2)*$AD110+INDEX(装备数值!$I$13:$M$116,通天塔!$W110*8+8,CG$2)*$AE110</f>
        <v>635250</v>
      </c>
      <c r="CH110" s="14">
        <f>INDEX(装备数值!$I$13:$M$116,通天塔!$P110*8+1,CH$2)*$X110+INDEX(装备数值!$I$13:$M$116,通天塔!$Q110*8+2,CH$2)*$Y110+INDEX(装备数值!$I$13:$M$116,通天塔!$S110*8+3,CH$2)*$Z110+INDEX(装备数值!$I$13:$M$116,通天塔!$R110*8+4,CH$2)*$AA110+INDEX(装备数值!$I$13:$M$116,通天塔!$T110*8+5,CH$2)*$AB110+INDEX(装备数值!$I$13:$M$116,通天塔!$U110*8+6,CH$2)*$AC110+INDEX(装备数值!$I$13:$M$116,通天塔!$V110*8+7,CH$2)*$AD110+INDEX(装备数值!$I$13:$M$116,通天塔!$W110*8+8,CH$2)*$AE110</f>
        <v>42350</v>
      </c>
      <c r="CI110" s="14">
        <f>INDEX(装备数值!$I$13:$M$116,通天塔!$P110*8+1,CI$2)*$X110+INDEX(装备数值!$I$13:$M$116,通天塔!$Q110*8+2,CI$2)*$Y110+INDEX(装备数值!$I$13:$M$116,通天塔!$S110*8+3,CI$2)*$Z110+INDEX(装备数值!$I$13:$M$116,通天塔!$R110*8+4,CI$2)*$AA110+INDEX(装备数值!$I$13:$M$116,通天塔!$T110*8+5,CI$2)*$AB110+INDEX(装备数值!$I$13:$M$116,通天塔!$U110*8+6,CI$2)*$AC110+INDEX(装备数值!$I$13:$M$116,通天塔!$V110*8+7,CI$2)*$AD110+INDEX(装备数值!$I$13:$M$116,通天塔!$W110*8+8,CI$2)*$AE110</f>
        <v>847000</v>
      </c>
      <c r="CJ110" s="14">
        <f>INDEX(装备数值!$I$13:$M$116,通天塔!$P110*8+1,CJ$2)*$X110+INDEX(装备数值!$I$13:$M$116,通天塔!$Q110*8+2,CJ$2)*$Y110+INDEX(装备数值!$I$13:$M$116,通天塔!$S110*8+3,CJ$2)*$Z110+INDEX(装备数值!$I$13:$M$116,通天塔!$R110*8+4,CJ$2)*$AA110+INDEX(装备数值!$I$13:$M$116,通天塔!$T110*8+5,CJ$2)*$AB110+INDEX(装备数值!$I$13:$M$116,通天塔!$U110*8+6,CJ$2)*$AC110+INDEX(装备数值!$I$13:$M$116,通天塔!$V110*8+7,CJ$2)*$AD110+INDEX(装备数值!$I$13:$M$116,通天塔!$W110*8+8,CJ$2)*$AE110</f>
        <v>16555</v>
      </c>
      <c r="CM110" s="14">
        <f>INDEX(装备数值!$X$13:$AH$116,$P110*8+1,CM$2)*$AF110+INDEX(装备数值!$X$13:$AH$116,$Q110*8+2,CM$2)*$AG110+INDEX(装备数值!$X$13:$AH$116,$S110*8+3,CM$2)*$AH110+INDEX(装备数值!$X$13:$AH$116,$R110*8+4,CM$2)*$AI110+INDEX(装备数值!$X$13:$AH$116,$T110*8+5,CM$2)*$AJ110+INDEX(装备数值!$X$13:$AH$116,$U110*8+6,CM$2)*$AK110+INDEX(装备数值!$X$13:$AH$116,$V110*8+7,CM$2)*$AL110+INDEX(装备数值!$X$13:$AH$116,$W110*8+8,CM$2)*$AM110</f>
        <v>28200</v>
      </c>
      <c r="CN110" s="14">
        <f>INDEX(装备数值!$X$13:$AH$116,$P110*8+1,CN$2)*$AF110+INDEX(装备数值!$X$13:$AH$116,$Q110*8+2,CN$2)*$AG110+INDEX(装备数值!$X$13:$AH$116,$S110*8+3,CN$2)*$AH110+INDEX(装备数值!$X$13:$AH$116,$R110*8+4,CN$2)*$AI110+INDEX(装备数值!$X$13:$AH$116,$T110*8+5,CN$2)*$AJ110+INDEX(装备数值!$X$13:$AH$116,$U110*8+6,CN$2)*$AK110+INDEX(装备数值!$X$13:$AH$116,$V110*8+7,CN$2)*$AL110+INDEX(装备数值!$X$13:$AH$116,$W110*8+8,CN$2)*$AM110</f>
        <v>213750</v>
      </c>
      <c r="CO110" s="14">
        <f>INDEX(装备数值!$X$13:$AH$116,$P110*8+1,CO$2)*$AF110+INDEX(装备数值!$X$13:$AH$116,$Q110*8+2,CO$2)*$AG110+INDEX(装备数值!$X$13:$AH$116,$S110*8+3,CO$2)*$AH110+INDEX(装备数值!$X$13:$AH$116,$R110*8+4,CO$2)*$AI110+INDEX(装备数值!$X$13:$AH$116,$T110*8+5,CO$2)*$AJ110+INDEX(装备数值!$X$13:$AH$116,$U110*8+6,CO$2)*$AK110+INDEX(装备数值!$X$13:$AH$116,$V110*8+7,CO$2)*$AL110+INDEX(装备数值!$X$13:$AH$116,$W110*8+8,CO$2)*$AM110</f>
        <v>14400</v>
      </c>
      <c r="CP110" s="14">
        <f>INDEX(装备数值!$X$13:$AH$116,$P110*8+1,CP$2)*$AF110+INDEX(装备数值!$X$13:$AH$116,$Q110*8+2,CP$2)*$AG110+INDEX(装备数值!$X$13:$AH$116,$S110*8+3,CP$2)*$AH110+INDEX(装备数值!$X$13:$AH$116,$R110*8+4,CP$2)*$AI110+INDEX(装备数值!$X$13:$AH$116,$T110*8+5,CP$2)*$AJ110+INDEX(装备数值!$X$13:$AH$116,$U110*8+6,CP$2)*$AK110+INDEX(装备数值!$X$13:$AH$116,$V110*8+7,CP$2)*$AL110+INDEX(装备数值!$X$13:$AH$116,$W110*8+8,CP$2)*$AM110</f>
        <v>282000</v>
      </c>
      <c r="CQ110" s="14">
        <f>INDEX(装备数值!$X$13:$AH$116,$P110*8+1,CQ$2)*$AF110+INDEX(装备数值!$X$13:$AH$116,$Q110*8+2,CQ$2)*$AG110+INDEX(装备数值!$X$13:$AH$116,$S110*8+3,CQ$2)*$AH110+INDEX(装备数值!$X$13:$AH$116,$R110*8+4,CQ$2)*$AI110+INDEX(装备数值!$X$13:$AH$116,$T110*8+5,CQ$2)*$AJ110+INDEX(装备数值!$X$13:$AH$116,$U110*8+6,CQ$2)*$AK110+INDEX(装备数值!$X$13:$AH$116,$V110*8+7,CQ$2)*$AL110+INDEX(装备数值!$X$13:$AH$116,$W110*8+8,CQ$2)*$AM110</f>
        <v>5760</v>
      </c>
      <c r="CR110" s="14">
        <f>INDEX(装备数值!$X$13:$AH$116,$P110*8+1,CR$2)*$AF110+INDEX(装备数值!$X$13:$AH$116,$Q110*8+2,CR$2)*$AG110+INDEX(装备数值!$X$13:$AH$116,$S110*8+3,CR$2)*$AH110+INDEX(装备数值!$X$13:$AH$116,$R110*8+4,CR$2)*$AI110+INDEX(装备数值!$X$13:$AH$116,$T110*8+5,CR$2)*$AJ110+INDEX(装备数值!$X$13:$AH$116,$U110*8+6,CR$2)*$AK110+INDEX(装备数值!$X$13:$AH$116,$V110*8+7,CR$2)*$AL110+INDEX(装备数值!$X$13:$AH$116,$W110*8+8,CR$2)*$AM110</f>
        <v>21450</v>
      </c>
      <c r="CS110" s="14">
        <f>INDEX(装备数值!$X$13:$AH$116,$P110*8+1,CS$2)*$AF110+INDEX(装备数值!$X$13:$AH$116,$Q110*8+2,CS$2)*$AG110+INDEX(装备数值!$X$13:$AH$116,$S110*8+3,CS$2)*$AH110+INDEX(装备数值!$X$13:$AH$116,$R110*8+4,CS$2)*$AI110+INDEX(装备数值!$X$13:$AH$116,$T110*8+5,CS$2)*$AJ110+INDEX(装备数值!$X$13:$AH$116,$U110*8+6,CS$2)*$AK110+INDEX(装备数值!$X$13:$AH$116,$V110*8+7,CS$2)*$AL110+INDEX(装备数值!$X$13:$AH$116,$W110*8+8,CS$2)*$AM110</f>
        <v>21600</v>
      </c>
      <c r="CT110" s="14">
        <f>INDEX(装备数值!$X$13:$AH$116,$P110*8+1,CT$2)*$AF110+INDEX(装备数值!$X$13:$AH$116,$Q110*8+2,CT$2)*$AG110+INDEX(装备数值!$X$13:$AH$116,$S110*8+3,CT$2)*$AH110+INDEX(装备数值!$X$13:$AH$116,$R110*8+4,CT$2)*$AI110+INDEX(装备数值!$X$13:$AH$116,$T110*8+5,CT$2)*$AJ110+INDEX(装备数值!$X$13:$AH$116,$U110*8+6,CT$2)*$AK110+INDEX(装备数值!$X$13:$AH$116,$V110*8+7,CT$2)*$AL110+INDEX(装备数值!$X$13:$AH$116,$W110*8+8,CT$2)*$AM110</f>
        <v>21450</v>
      </c>
      <c r="CU110" s="14">
        <f>INDEX(装备数值!$X$13:$AH$116,$P110*8+1,CU$2)*$AF110+INDEX(装备数值!$X$13:$AH$116,$Q110*8+2,CU$2)*$AG110+INDEX(装备数值!$X$13:$AH$116,$S110*8+3,CU$2)*$AH110+INDEX(装备数值!$X$13:$AH$116,$R110*8+4,CU$2)*$AI110+INDEX(装备数值!$X$13:$AH$116,$T110*8+5,CU$2)*$AJ110+INDEX(装备数值!$X$13:$AH$116,$U110*8+6,CU$2)*$AK110+INDEX(装备数值!$X$13:$AH$116,$V110*8+7,CU$2)*$AL110+INDEX(装备数值!$X$13:$AH$116,$W110*8+8,CU$2)*$AM110</f>
        <v>21600</v>
      </c>
      <c r="CV110" s="14">
        <f>INDEX(装备数值!$X$13:$AH$116,$P110*8+1,CV$2)*$AF110+INDEX(装备数值!$X$13:$AH$116,$Q110*8+2,CV$2)*$AG110+INDEX(装备数值!$X$13:$AH$116,$S110*8+3,CV$2)*$AH110+INDEX(装备数值!$X$13:$AH$116,$R110*8+4,CV$2)*$AI110+INDEX(装备数值!$X$13:$AH$116,$T110*8+5,CV$2)*$AJ110+INDEX(装备数值!$X$13:$AH$116,$U110*8+6,CV$2)*$AK110+INDEX(装备数值!$X$13:$AH$116,$V110*8+7,CV$2)*$AL110+INDEX(装备数值!$X$13:$AH$116,$W110*8+8,CV$2)*$AM110</f>
        <v>47</v>
      </c>
      <c r="CW110" s="14">
        <f>INDEX(装备数值!$X$13:$AH$116,$P110*8+1,CW$2)*$AF110+INDEX(装备数值!$X$13:$AH$116,$Q110*8+2,CW$2)*$AG110+INDEX(装备数值!$X$13:$AH$116,$S110*8+3,CW$2)*$AH110+INDEX(装备数值!$X$13:$AH$116,$R110*8+4,CW$2)*$AI110+INDEX(装备数值!$X$13:$AH$116,$T110*8+5,CW$2)*$AJ110+INDEX(装备数值!$X$13:$AH$116,$U110*8+6,CW$2)*$AK110+INDEX(装备数值!$X$13:$AH$116,$V110*8+7,CW$2)*$AL110+INDEX(装备数值!$X$13:$AH$116,$W110*8+8,CW$2)*$AM110</f>
        <v>47</v>
      </c>
      <c r="CY110" s="14">
        <f>INDEX(装备数值!$AN$17:$AN$117,MATCH(MIN($X110:$AE110),装备数值!$AO$17:$AO$117,1))</f>
        <v>38</v>
      </c>
      <c r="CZ110" s="14">
        <f>IF(COUNTIF($P110:$W110,"&gt;"&amp;0)=8,INDEX(装备数值!AR$17:AR$117,$CY110+1),0)</f>
        <v>11324</v>
      </c>
      <c r="DA110" s="14">
        <f>IF(COUNTIF($P110:$W110,"&gt;"&amp;0)=8,INDEX(装备数值!AS$17:AS$117,$CY110+1),0)</f>
        <v>85500</v>
      </c>
      <c r="DB110" s="14">
        <f>IF(COUNTIF($P110:$W110,"&gt;"&amp;0)=8,INDEX(装备数值!AT$17:AT$117,$CY110+1),0)</f>
        <v>5624</v>
      </c>
      <c r="DC110" s="14">
        <f>IF(COUNTIF($P110:$W110,"&gt;"&amp;0)=8,INDEX(装备数值!AU$17:AU$117,$CY110+1),0)</f>
        <v>114000</v>
      </c>
      <c r="DD110" s="14">
        <f>IF(COUNTIF($P110:$W110,"&gt;"&amp;0)=8,INDEX(装备数值!AV$17:AV$117,$CY110+1),0)</f>
        <v>2280</v>
      </c>
      <c r="DF110" s="14">
        <f>INDEX(装备数值!$AY$17:$AY$77,MATCH(MIN($AF110:$AM110),装备数值!$AZ$17:$AZ$77,1))</f>
        <v>23</v>
      </c>
      <c r="DG110" s="26">
        <f>INDEX(装备数值!BA$17:BA$77,通天塔!DF110+1)</f>
        <v>0.31</v>
      </c>
      <c r="DH110" s="26">
        <f>INDEX(装备数值!BA$17:BA$77,通天塔!DF110+1)</f>
        <v>0.31</v>
      </c>
      <c r="DJ110" s="14">
        <f t="shared" si="134"/>
        <v>30</v>
      </c>
      <c r="DK110" s="14">
        <f>VLOOKUP(DJ110,军阶与晶片数值!$W$6:$X$27,2)</f>
        <v>7</v>
      </c>
      <c r="DL110" s="14">
        <f>INDEX(军阶与晶片数值!Y$6:Y$27,$DK110+1)</f>
        <v>600</v>
      </c>
      <c r="DM110" s="14">
        <f>INDEX(军阶与晶片数值!Z$6:Z$27,$DK110+1)</f>
        <v>600</v>
      </c>
      <c r="DN110" s="14">
        <f>INDEX(军阶与晶片数值!AA$6:AA$27,$DK110+1)</f>
        <v>600</v>
      </c>
      <c r="DO110" s="14">
        <f>INDEX(军阶与晶片数值!AB$6:AB$27,$DK110+1)</f>
        <v>600</v>
      </c>
      <c r="DP110" s="29">
        <f>INDEX(军阶与晶片数值!AC$6:AC$27,$DK110+1)</f>
        <v>40</v>
      </c>
      <c r="DQ110" s="29">
        <f>INDEX(军阶与晶片数值!AD$6:AD$27,$DK110+1)</f>
        <v>20</v>
      </c>
      <c r="DS110" s="26">
        <f>INDEX(军阶与晶片数值!I$6:I$16,AN110+1)</f>
        <v>0.15</v>
      </c>
      <c r="DT110" s="26">
        <f>INDEX(军阶与晶片数值!M$6:M$16,AO110+1)</f>
        <v>0.2</v>
      </c>
      <c r="DU110" s="26">
        <f>INDEX(军阶与晶片数值!J$6:J$16,AP110+1)</f>
        <v>0.2</v>
      </c>
      <c r="DV110" s="26">
        <f>INDEX(军阶与晶片数值!K$6:K$16,AQ110+1)</f>
        <v>0.4</v>
      </c>
      <c r="DW110" s="26">
        <f>INDEX(军阶与晶片数值!L$6:L$16,AR110+1)</f>
        <v>0.4</v>
      </c>
      <c r="DX110" s="28">
        <f>INDEX(军阶与晶片数值!N$6:N$16,AS110+1)</f>
        <v>0</v>
      </c>
      <c r="DY110" s="28">
        <f>INDEX(军阶与晶片数值!O$6:O$16,AT110+1)</f>
        <v>0</v>
      </c>
      <c r="DZ110" s="28">
        <f>INDEX(军阶与晶片数值!P$6:P$16,AU110+1)</f>
        <v>0</v>
      </c>
      <c r="EA110" s="28">
        <f>INDEX(军阶与晶片数值!Q$6:Q$16,AV110+1)</f>
        <v>0</v>
      </c>
      <c r="EB110" s="26">
        <f>INDEX(军阶与晶片数值!R$6:R$16,AW110+1)</f>
        <v>0.13</v>
      </c>
      <c r="EC110" s="26">
        <f>INDEX(军阶与晶片数值!S$6:S$16,AX110+1)</f>
        <v>0.13</v>
      </c>
      <c r="ED110" s="26">
        <f>INDEX(军阶与晶片数值!T$6:T$16,AY110+1)</f>
        <v>0</v>
      </c>
      <c r="EE110" s="26">
        <f>INDEX(军阶与晶片数值!U$6:U$16,AZ110+1)</f>
        <v>0</v>
      </c>
      <c r="EG110" s="26">
        <f>INDEX(军阶与晶片数值!$C$6:$C$36,通天塔!$BA110+1)</f>
        <v>0.85</v>
      </c>
      <c r="EH110" s="26">
        <f>INDEX(军阶与晶片数值!$C$6:$C$36,通天塔!$BA110+1)</f>
        <v>0.85</v>
      </c>
      <c r="EI110" s="26">
        <f>INDEX(军阶与晶片数值!$C$6:$C$36,通天塔!$BA110+1)</f>
        <v>0.85</v>
      </c>
      <c r="EJ110" s="26">
        <f>INDEX(军阶与晶片数值!$C$6:$C$36,通天塔!$BA110+1)</f>
        <v>0.85</v>
      </c>
      <c r="EK110" s="26">
        <f>INDEX(军阶与晶片数值!$C$6:$C$36,通天塔!$BA110+1)</f>
        <v>0.85</v>
      </c>
      <c r="EM110" s="14">
        <f>INDEX(战舰突破!$H$6:$H$18,通天塔!$J110+1)+INDEX(战舰突破!$H$23:$H$35,通天塔!$K110+1)+INDEX(战舰突破!$H$40:$H$52,通天塔!$L110+1)</f>
        <v>200</v>
      </c>
      <c r="EN110" s="14">
        <f>INDEX(战舰突破!$I$6:$I$18,通天塔!$J110+1)+INDEX(战舰突破!$I$23:$I$35,通天塔!$K110+1)+INDEX(战舰突破!$I$40:$I$52,通天塔!$L110+1)</f>
        <v>200</v>
      </c>
      <c r="EO110" s="14">
        <f>INDEX(战舰突破!$J$6:$J$18,通天塔!$J110+1)+INDEX(战舰突破!$J$23:$J$35,通天塔!$K110+1)+INDEX(战舰突破!$J$40:$J$52,通天塔!$L110+1)</f>
        <v>0</v>
      </c>
      <c r="EP110" s="14">
        <f>INDEX(战舰突破!$K$6:$K$18,通天塔!$J110+1)+INDEX(战舰突破!$K$23:$K$35,通天塔!$K110+1)+INDEX(战舰突破!$K$40:$K$52,通天塔!$L110+1)</f>
        <v>0</v>
      </c>
      <c r="EQ110" s="14">
        <f>INDEX(战舰突破!$L$6:$L$18,通天塔!$J110+1)+INDEX(战舰突破!$L$23:$L$35,通天塔!$K110+1)+INDEX(战舰突破!$L$40:$L$52,通天塔!$L110+1)</f>
        <v>200</v>
      </c>
      <c r="ER110" s="18">
        <f>INDEX(战舰突破!$N$6:$N$18,通天塔!$J110+1)+INDEX(战舰突破!$N$23:$N$35,通天塔!$K110+1)+INDEX(战舰突破!$N$40:$N$52,通天塔!$L110+1)</f>
        <v>0</v>
      </c>
      <c r="ES110" s="18">
        <f>INDEX(战舰突破!$O$6:$O$18,通天塔!$J110+1)+INDEX(战舰突破!$O$23:$O$35,通天塔!$K110+1)+INDEX(战舰突破!$O$40:$O$52,通天塔!$L110+1)</f>
        <v>1</v>
      </c>
      <c r="ET110" s="18">
        <f>INDEX(战舰突破!$P$6:$P$18,通天塔!$J110+1)+INDEX(战舰突破!$P$23:$P$35,通天塔!$K110+1)+INDEX(战舰突破!$P$40:$P$52,通天塔!$L110+1)</f>
        <v>0</v>
      </c>
      <c r="EU110" s="18">
        <f>INDEX(战舰突破!$Q$6:$Q$18,通天塔!$J110+1)+INDEX(战舰突破!$Q$23:$Q$35,通天塔!$K110+1)+INDEX(战舰突破!$Q$40:$Q$52,通天塔!$L110+1)</f>
        <v>0.3</v>
      </c>
      <c r="EV110" s="18">
        <f>INDEX(战舰突破!$R$6:$R$18,通天塔!$J110+1)+INDEX(战舰突破!$R$23:$R$35,通天塔!$K110+1)+INDEX(战舰突破!$R$40:$R$52,通天塔!$L110+1)</f>
        <v>0</v>
      </c>
      <c r="EW110" s="18">
        <f>INDEX(战舰突破!$M$6:$M$18,通天塔!$J110+1)+INDEX(战舰突破!$M$23:$M$35,通天塔!$K110+1)+INDEX(战舰突破!$M$40:$M$52,通天塔!$L110+1)</f>
        <v>0.2</v>
      </c>
      <c r="EX110" s="22">
        <f>INDEX(战舰突破!$W$6:$W$18,通天塔!$J110+1)+INDEX(战舰突破!$W$23:$W$35,通天塔!$K110+1)+INDEX(战舰突破!$W$40:$W$52,通天塔!$L110+1)</f>
        <v>0.5</v>
      </c>
      <c r="FA110" s="14">
        <f>INDEX(战舰突破!$S$6:$S$18,通天塔!$J110+1)</f>
        <v>0</v>
      </c>
      <c r="FB110" s="14">
        <f>INDEX(战舰突破!$T$6:$T$18,通天塔!$J110+1)</f>
        <v>0.5</v>
      </c>
      <c r="FC110" s="14">
        <f>INDEX(战舰突破!$U$6:$U$18,通天塔!$J110+1)</f>
        <v>0.1</v>
      </c>
      <c r="FD110" s="14">
        <f>INDEX(战舰突破!$V$6:$V$18,通天塔!$J110+1)</f>
        <v>1</v>
      </c>
      <c r="FE110" s="14">
        <f>INDEX(战舰突破!$X$6:$X$18,通天塔!$J110+1)</f>
        <v>9</v>
      </c>
      <c r="FG110" s="14">
        <f>INDEX(战舰突破!$S$23:$S$35,通天塔!$J110+1)</f>
        <v>0.6</v>
      </c>
      <c r="FH110" s="14">
        <f>INDEX(战舰突破!$T$23:$T$35,通天塔!$J110+1)</f>
        <v>0.55000000000000004</v>
      </c>
      <c r="FI110" s="14">
        <f>INDEX(战舰突破!$U$23:$U$35,通天塔!$J110+1)</f>
        <v>0.1</v>
      </c>
      <c r="FJ110" s="14">
        <f>INDEX(战舰突破!$V$23:$V$35,通天塔!$J110+1)</f>
        <v>1</v>
      </c>
      <c r="FK110" s="14">
        <f>INDEX(战舰突破!$X$23:$X$35,通天塔!$J110+1)</f>
        <v>135</v>
      </c>
      <c r="FM110" s="14">
        <f>INDEX(战舰突破!$S$40:$S$52,通天塔!$J110+1)</f>
        <v>0.6</v>
      </c>
      <c r="FN110" s="14">
        <f>INDEX(战舰突破!$T$40:$T$52,通天塔!$J110+1)</f>
        <v>0.25</v>
      </c>
      <c r="FO110" s="14">
        <f>INDEX(战舰突破!$U$40:$U$52,通天塔!$J110+1)</f>
        <v>0.1</v>
      </c>
      <c r="FP110" s="14">
        <f>INDEX(战舰突破!$V$40:$V$52,通天塔!$J110+1)</f>
        <v>1</v>
      </c>
      <c r="FQ110" s="14">
        <f>INDEX(战舰突破!$X$40:$X$52,通天塔!$J110+1)</f>
        <v>225</v>
      </c>
      <c r="FT110" s="14">
        <f t="shared" si="135"/>
        <v>619862</v>
      </c>
      <c r="FU110" s="14">
        <f t="shared" si="136"/>
        <v>536464</v>
      </c>
      <c r="FV110" s="14">
        <f t="shared" si="137"/>
        <v>537485</v>
      </c>
      <c r="FW110" s="14">
        <f t="shared" si="138"/>
        <v>10004945</v>
      </c>
      <c r="FX110" s="14">
        <f t="shared" si="139"/>
        <v>324490</v>
      </c>
      <c r="FY110" s="14">
        <f t="shared" si="140"/>
        <v>8216080</v>
      </c>
      <c r="FZ110" s="14">
        <f t="shared" si="141"/>
        <v>193276</v>
      </c>
      <c r="GA110" s="28">
        <f t="shared" si="142"/>
        <v>22050</v>
      </c>
      <c r="GB110" s="28">
        <f t="shared" si="143"/>
        <v>22200</v>
      </c>
      <c r="GC110" s="28">
        <f t="shared" si="144"/>
        <v>22050</v>
      </c>
      <c r="GD110" s="28">
        <f t="shared" si="145"/>
        <v>22200</v>
      </c>
      <c r="GE110" s="28">
        <f t="shared" si="146"/>
        <v>1.4802999999999999</v>
      </c>
      <c r="GF110" s="28">
        <f t="shared" si="147"/>
        <v>1.4802999999999999</v>
      </c>
      <c r="GG110" s="28">
        <f t="shared" si="148"/>
        <v>0</v>
      </c>
      <c r="GH110" s="28">
        <f t="shared" si="149"/>
        <v>38.15</v>
      </c>
      <c r="GI110" s="14">
        <f t="shared" si="150"/>
        <v>1</v>
      </c>
      <c r="GJ110" s="14">
        <f t="shared" si="151"/>
        <v>1.6</v>
      </c>
      <c r="GK110" s="14">
        <f t="shared" si="152"/>
        <v>1.6</v>
      </c>
      <c r="GL110" s="18">
        <f t="shared" si="153"/>
        <v>1.7</v>
      </c>
      <c r="GM110" s="18">
        <f t="shared" si="154"/>
        <v>1.75</v>
      </c>
      <c r="GN110" s="18">
        <f t="shared" si="155"/>
        <v>1.45</v>
      </c>
      <c r="GO110" s="29">
        <f t="shared" si="215"/>
        <v>22200</v>
      </c>
      <c r="GP110" s="29">
        <f t="shared" si="215"/>
        <v>22500</v>
      </c>
      <c r="GQ110" s="29">
        <f t="shared" si="215"/>
        <v>22500</v>
      </c>
      <c r="GR110" s="26">
        <f t="shared" si="157"/>
        <v>0.1</v>
      </c>
      <c r="GS110" s="26">
        <f t="shared" si="158"/>
        <v>0.1</v>
      </c>
      <c r="GT110" s="26">
        <f t="shared" si="159"/>
        <v>0.1</v>
      </c>
      <c r="GU110" s="14">
        <f t="shared" si="160"/>
        <v>3</v>
      </c>
      <c r="GV110" s="14">
        <f t="shared" si="161"/>
        <v>3</v>
      </c>
      <c r="GW110" s="14">
        <f t="shared" si="162"/>
        <v>3</v>
      </c>
      <c r="GX110" s="14">
        <f t="shared" si="163"/>
        <v>9</v>
      </c>
      <c r="GY110" s="14">
        <f t="shared" si="164"/>
        <v>135</v>
      </c>
      <c r="GZ110" s="14">
        <f t="shared" si="165"/>
        <v>225</v>
      </c>
      <c r="HA110">
        <v>106</v>
      </c>
      <c r="HB110" s="14">
        <f t="shared" si="166"/>
        <v>85047502</v>
      </c>
      <c r="HD110" s="14">
        <f t="shared" si="167"/>
        <v>648980</v>
      </c>
      <c r="HE110" s="14">
        <f t="shared" si="168"/>
        <v>309901</v>
      </c>
      <c r="HF110" s="29">
        <f t="shared" si="169"/>
        <v>21312</v>
      </c>
      <c r="HG110" s="29">
        <f t="shared" si="170"/>
        <v>15173</v>
      </c>
      <c r="HH110" s="29">
        <f t="shared" si="171"/>
        <v>16275</v>
      </c>
      <c r="HI110" s="29">
        <f t="shared" si="172"/>
        <v>15295</v>
      </c>
      <c r="HJ110" s="14">
        <f t="shared" si="173"/>
        <v>1.4802999999999999</v>
      </c>
      <c r="HK110" s="14">
        <f t="shared" si="174"/>
        <v>1.4802999999999999</v>
      </c>
      <c r="HL110" s="14">
        <f t="shared" si="175"/>
        <v>169381</v>
      </c>
      <c r="HM110" s="14">
        <f t="shared" si="176"/>
        <v>296391</v>
      </c>
      <c r="HN110" s="26">
        <f t="shared" si="177"/>
        <v>0.39212242055956442</v>
      </c>
      <c r="HO110" s="26">
        <f t="shared" si="178"/>
        <v>0.66863905325443784</v>
      </c>
      <c r="HP110" s="29">
        <f t="shared" si="179"/>
        <v>66985</v>
      </c>
      <c r="HQ110" s="29">
        <f t="shared" si="180"/>
        <v>251969</v>
      </c>
      <c r="HR110" s="29">
        <f t="shared" si="181"/>
        <v>279486</v>
      </c>
      <c r="HS110" s="26">
        <f t="shared" si="182"/>
        <v>0.46887024870952598</v>
      </c>
      <c r="HT110" s="26">
        <f t="shared" si="183"/>
        <v>0.47986860628812755</v>
      </c>
      <c r="HU110" s="26">
        <f t="shared" si="184"/>
        <v>0.47986860628812755</v>
      </c>
      <c r="HV110" s="26">
        <f t="shared" si="185"/>
        <v>6.8870248709525961E-2</v>
      </c>
      <c r="HW110" s="29">
        <f t="shared" si="207"/>
        <v>1.8000000000000003</v>
      </c>
      <c r="HX110" s="29">
        <f t="shared" si="208"/>
        <v>2.9151947442515254</v>
      </c>
      <c r="HY110" s="29">
        <f t="shared" si="209"/>
        <v>2.9151947442515254</v>
      </c>
      <c r="HZ110" s="29">
        <f t="shared" si="210"/>
        <v>602865</v>
      </c>
      <c r="IA110" s="29">
        <f t="shared" si="211"/>
        <v>489692.46967620839</v>
      </c>
      <c r="IB110" s="29">
        <f t="shared" si="212"/>
        <v>407378.05914594093</v>
      </c>
      <c r="IC110" s="29">
        <f t="shared" si="213"/>
        <v>3615021</v>
      </c>
      <c r="ID110" s="14">
        <f t="shared" si="186"/>
        <v>1499935.53</v>
      </c>
      <c r="IH110" s="14">
        <v>1</v>
      </c>
      <c r="II110" s="14">
        <v>1</v>
      </c>
      <c r="IJ110" s="14">
        <v>480</v>
      </c>
      <c r="IK110" s="14">
        <v>80</v>
      </c>
      <c r="IL110" s="14">
        <v>60</v>
      </c>
      <c r="IM110" s="23">
        <f t="shared" si="216"/>
        <v>276786987</v>
      </c>
      <c r="IN110" s="23">
        <f t="shared" si="217"/>
        <v>1</v>
      </c>
      <c r="IO110" s="23">
        <f t="shared" si="218"/>
        <v>276786.99</v>
      </c>
      <c r="IP110" s="23">
        <f t="shared" si="203"/>
        <v>347205978</v>
      </c>
      <c r="IQ110" s="23">
        <f t="shared" si="188"/>
        <v>1</v>
      </c>
      <c r="IR110" s="23">
        <f t="shared" si="189"/>
        <v>347205.98</v>
      </c>
      <c r="IS110" s="14">
        <v>1</v>
      </c>
      <c r="IT110" s="14">
        <v>1</v>
      </c>
      <c r="IU110" s="14">
        <v>240</v>
      </c>
      <c r="IV110" s="14">
        <v>40</v>
      </c>
      <c r="IW110" s="14">
        <v>30</v>
      </c>
      <c r="IX110" s="23">
        <f t="shared" si="219"/>
        <v>161730697</v>
      </c>
      <c r="IY110" s="23">
        <f t="shared" si="220"/>
        <v>1</v>
      </c>
      <c r="IZ110" s="23">
        <f t="shared" si="221"/>
        <v>161730.70000000001</v>
      </c>
      <c r="JA110" s="23"/>
      <c r="JB110" s="23"/>
      <c r="JC110" s="23"/>
      <c r="JG110">
        <f t="shared" si="222"/>
        <v>2.0714582596019446</v>
      </c>
      <c r="JH110">
        <f t="shared" si="223"/>
        <v>3.0663796616887584</v>
      </c>
      <c r="JJ110" s="14">
        <v>10</v>
      </c>
      <c r="JK110" s="14">
        <v>2</v>
      </c>
      <c r="JL110" s="14">
        <v>1.5</v>
      </c>
      <c r="JM110" s="23">
        <f t="shared" si="224"/>
        <v>5511668</v>
      </c>
      <c r="JN110" s="23">
        <f t="shared" si="225"/>
        <v>1</v>
      </c>
      <c r="JO110" s="23">
        <f t="shared" si="226"/>
        <v>5511.67</v>
      </c>
      <c r="JP110" s="14">
        <v>30</v>
      </c>
      <c r="JQ110" s="14">
        <v>6</v>
      </c>
      <c r="JR110" s="14">
        <v>4</v>
      </c>
      <c r="JS110" s="23">
        <f t="shared" si="227"/>
        <v>15883200</v>
      </c>
      <c r="JT110" s="23">
        <f t="shared" si="228"/>
        <v>1</v>
      </c>
      <c r="JU110" s="23">
        <f t="shared" si="229"/>
        <v>15883.2</v>
      </c>
      <c r="JW110" s="23">
        <f t="shared" si="230"/>
        <v>21177600</v>
      </c>
      <c r="JX110" s="23">
        <f t="shared" si="231"/>
        <v>1</v>
      </c>
      <c r="JY110" s="23">
        <f t="shared" si="232"/>
        <v>21177.599999999999</v>
      </c>
      <c r="JZ110" s="23">
        <f t="shared" si="233"/>
        <v>8267502</v>
      </c>
      <c r="KA110" s="23">
        <f t="shared" si="234"/>
        <v>1</v>
      </c>
      <c r="KB110" s="23">
        <f t="shared" si="235"/>
        <v>8267.5</v>
      </c>
    </row>
    <row r="111" spans="3:288" ht="16.5" x14ac:dyDescent="0.2">
      <c r="C111" s="14">
        <f t="shared" si="133"/>
        <v>37</v>
      </c>
      <c r="D111" s="14">
        <v>107</v>
      </c>
      <c r="E111" s="14" t="s">
        <v>776</v>
      </c>
      <c r="F111" s="14">
        <v>390</v>
      </c>
      <c r="G111" s="14">
        <v>390</v>
      </c>
      <c r="H111" s="14">
        <v>390</v>
      </c>
      <c r="I111" s="14">
        <v>390</v>
      </c>
      <c r="J111" s="14">
        <v>8</v>
      </c>
      <c r="K111" s="14">
        <v>7</v>
      </c>
      <c r="L111" s="14">
        <v>7</v>
      </c>
      <c r="M111" s="14">
        <v>5</v>
      </c>
      <c r="N111" s="14">
        <v>5</v>
      </c>
      <c r="O111" s="14">
        <v>5</v>
      </c>
      <c r="P111" s="14">
        <v>7</v>
      </c>
      <c r="Q111" s="14">
        <v>7</v>
      </c>
      <c r="R111" s="14">
        <v>7</v>
      </c>
      <c r="S111" s="14">
        <v>7</v>
      </c>
      <c r="T111" s="14">
        <v>7</v>
      </c>
      <c r="U111" s="14">
        <v>7</v>
      </c>
      <c r="V111" s="14">
        <v>7</v>
      </c>
      <c r="W111" s="14">
        <v>7</v>
      </c>
      <c r="X111" s="14">
        <v>390</v>
      </c>
      <c r="Y111" s="14">
        <v>390</v>
      </c>
      <c r="Z111" s="14">
        <v>390</v>
      </c>
      <c r="AA111" s="14">
        <v>390</v>
      </c>
      <c r="AB111" s="14">
        <v>390</v>
      </c>
      <c r="AC111" s="14">
        <v>390</v>
      </c>
      <c r="AD111" s="14">
        <v>390</v>
      </c>
      <c r="AE111" s="14">
        <v>390</v>
      </c>
      <c r="AF111" s="14">
        <v>48</v>
      </c>
      <c r="AG111" s="14">
        <v>48</v>
      </c>
      <c r="AH111" s="14">
        <v>48</v>
      </c>
      <c r="AI111" s="14">
        <v>48</v>
      </c>
      <c r="AJ111" s="14">
        <v>48</v>
      </c>
      <c r="AK111" s="14">
        <v>48</v>
      </c>
      <c r="AL111" s="14">
        <v>47</v>
      </c>
      <c r="AM111" s="14">
        <v>47</v>
      </c>
      <c r="AN111" s="14">
        <v>4</v>
      </c>
      <c r="AO111" s="14">
        <v>5</v>
      </c>
      <c r="AP111" s="14">
        <v>5</v>
      </c>
      <c r="AQ111" s="14">
        <v>5</v>
      </c>
      <c r="AR111" s="14">
        <v>5</v>
      </c>
      <c r="AS111" s="14">
        <v>0</v>
      </c>
      <c r="AT111" s="14">
        <v>0</v>
      </c>
      <c r="AU111" s="14">
        <v>0</v>
      </c>
      <c r="AV111" s="14">
        <v>0</v>
      </c>
      <c r="AW111" s="14">
        <v>3</v>
      </c>
      <c r="AX111" s="14">
        <v>3</v>
      </c>
      <c r="AY111" s="14">
        <v>0</v>
      </c>
      <c r="AZ111" s="14">
        <v>0</v>
      </c>
      <c r="BA111" s="14">
        <v>17</v>
      </c>
      <c r="BF111" s="14">
        <f>ROUND((INDEX(新战舰养成!S$6:S$18,通天塔!$J111+1)+INDEX(新战舰养成!D$6:D$18,通天塔!$J111+1)*(通天塔!$G111-1))*INDEX(战舰突破!$D$6:$D$18,通天塔!$M111+1),0)</f>
        <v>134493</v>
      </c>
      <c r="BG111" s="14">
        <f>ROUND((INDEX(新战舰养成!T$6:T$18,通天塔!$J111+1)+INDEX(新战舰养成!E$6:E$18,通天塔!$J111+1)*(通天塔!$G111-1))*INDEX(战舰突破!$D$6:$D$18,通天塔!$M111+1),0)</f>
        <v>1075846</v>
      </c>
      <c r="BH111" s="14">
        <f>ROUND((INDEX(新战舰养成!U$6:U$18,通天塔!$J111+1)+INDEX(新战舰养成!F$6:F$18,通天塔!$J111+1)*(通天塔!$G111-1))*INDEX(战舰突破!$D$6:$D$18,通天塔!$M111+1),0)</f>
        <v>67373</v>
      </c>
      <c r="BI111" s="14">
        <f>ROUND((INDEX(新战舰养成!V$6:V$18,通天塔!$J111+1)+INDEX(新战舰养成!G$6:G$18,通天塔!$J111+1)*(通天塔!$G111-1))*INDEX(战舰突破!$D$6:$D$18,通天塔!$M111+1),0)</f>
        <v>480</v>
      </c>
      <c r="BJ111" s="14">
        <f>ROUND((INDEX(新战舰养成!W$6:W$18,通天塔!$J111+1)+INDEX(新战舰养成!H$6:H$18,通天塔!$J111+1)*(通天塔!$G111-1))*INDEX(战舰突破!$D$6:$D$18,通天塔!$M111+1),0)</f>
        <v>6</v>
      </c>
      <c r="BL111" s="14">
        <f>IF($H111&gt;0,ROUND((INDEX(新战舰养成!X$6:X$18,通天塔!$K111+1)+INDEX(新战舰养成!I$6:I$18,通天塔!$K111+1)*(通天塔!$H111-1))*INDEX(战舰突破!$D$6:$D$18,通天塔!$N111+1),0),0)</f>
        <v>95213</v>
      </c>
      <c r="BM111" s="14">
        <f>IF($H111&gt;0,ROUND((INDEX(新战舰养成!Y$6:Y$18,通天塔!$K111+1)+INDEX(新战舰养成!J$6:J$18,通天塔!$K111+1)*(通天塔!$H111-1))*INDEX(战舰突破!$D$6:$D$18,通天塔!$N111+1),0),0)</f>
        <v>0</v>
      </c>
      <c r="BN111" s="14">
        <f>IF($H111&gt;0,ROUND((INDEX(新战舰养成!Z$6:Z$18,通天塔!$K111+1)+INDEX(新战舰养成!K$6:K$18,通天塔!$K111+1)*(通天塔!$H111-1))*INDEX(战舰突破!$D$6:$D$18,通天塔!$N111+1),0),0)</f>
        <v>0</v>
      </c>
      <c r="BO111" s="14">
        <f>IF($H111&gt;0,ROUND((INDEX(新战舰养成!AA$6:AA$18,通天塔!$K111+1)+INDEX(新战舰养成!L$6:L$18,通天塔!$K111+1)*(通天塔!$H111-1))*INDEX(战舰突破!$D$6:$D$18,通天塔!$N111+1),0),0)</f>
        <v>947648</v>
      </c>
      <c r="BP111" s="14">
        <f>IF($H111&gt;0,ROUND((INDEX(新战舰养成!AB$6:AB$18,通天塔!$K111+1)+INDEX(新战舰养成!M$6:M$18,通天塔!$K111+1)*(通天塔!$H111-1))*INDEX(战舰突破!$D$6:$D$18,通天塔!$N111+1),0),0)</f>
        <v>18835</v>
      </c>
      <c r="BR111" s="14">
        <f>IF($I111&gt;0,ROUND((INDEX(新战舰养成!AC$6:AC$18,通天塔!$L111+1)+INDEX(新战舰养成!I$6:I$18,通天塔!$L111+1)*(通天塔!$I111-1))*INDEX(战舰突破!$D$6:$D$18,通天塔!$O111+1),0),0)</f>
        <v>95693</v>
      </c>
      <c r="BS111" s="14">
        <f>IF($I111&gt;0,ROUND((INDEX(新战舰养成!AD$6:AD$18,通天塔!$L111+1)+INDEX(新战舰养成!J$6:J$18,通天塔!$L111+1)*(通天塔!$I111-1))*INDEX(战舰突破!$D$6:$D$18,通天塔!$O111+1),0),0)</f>
        <v>0</v>
      </c>
      <c r="BT111" s="14">
        <f>IF($I111&gt;0,ROUND((INDEX(新战舰养成!AE$6:AE$18,通天塔!$L111+1)+INDEX(新战舰养成!K$6:K$18,通天塔!$L111+1)*(通天塔!$I111-1))*INDEX(战舰突破!$D$6:$D$18,通天塔!$O111+1),0),0)</f>
        <v>0</v>
      </c>
      <c r="BU111" s="14">
        <f>IF($I111&gt;0,ROUND((INDEX(新战舰养成!AF$6:AF$18,通天塔!$L111+1)+INDEX(新战舰养成!L$6:L$18,通天塔!$L111+1)*(通天塔!$I111-1))*INDEX(战舰突破!$D$6:$D$18,通天塔!$O111+1),0),0)</f>
        <v>660704</v>
      </c>
      <c r="BV111" s="14">
        <f>IF($I111&gt;0,ROUND((INDEX(新战舰养成!AG$6:AG$18,通天塔!$L111+1)+INDEX(新战舰养成!M$6:M$18,通天塔!$L111+1)*(通天塔!$I111-1))*INDEX(战舰突破!$D$6:$D$18,通天塔!$O111+1),0),0)</f>
        <v>24930</v>
      </c>
      <c r="BY111" s="14">
        <f>(INDEX(装备数值!$C$13:$G$116,通天塔!$P111*8+1,BY$2)+INDEX(装备数值!$C$13:$G$116,通天塔!$Q111*8+2,BY$2)+INDEX(装备数值!$C$13:$G$116,通天塔!$S111*8+3,BY$2)+INDEX(装备数值!$C$13:$G$116,通天塔!$R111*8+4,BY$2)+INDEX(装备数值!$C$13:$G$116,通天塔!$T111*8+5,BY$2)+INDEX(装备数值!$C$13:$G$116,通天塔!$U111*8+6,BY$2)+INDEX(装备数值!$C$13:$G$116,通天塔!$V111*8+7,BY$2)+INDEX(装备数值!$C$13:$G$116,通天塔!$W111*8+8,BY$2))</f>
        <v>33000</v>
      </c>
      <c r="BZ111" s="14">
        <f>(INDEX(装备数值!$C$13:$G$116,通天塔!$P111*8+1,BZ$2)+INDEX(装备数值!$C$13:$G$116,通天塔!$Q111*8+2,BZ$2)+INDEX(装备数值!$C$13:$G$116,通天塔!$S111*8+3,BZ$2)+INDEX(装备数值!$C$13:$G$116,通天塔!$R111*8+4,BZ$2)+INDEX(装备数值!$C$13:$G$116,通天塔!$T111*8+5,BZ$2)+INDEX(装备数值!$C$13:$G$116,通天塔!$U111*8+6,BZ$2)+INDEX(装备数值!$C$13:$G$116,通天塔!$V111*8+7,BZ$2)+INDEX(装备数值!$C$13:$G$116,通天塔!$W111*8+8,BZ$2))</f>
        <v>247500</v>
      </c>
      <c r="CA111" s="14">
        <f>(INDEX(装备数值!$C$13:$G$116,通天塔!$P111*8+1,CA$2)+INDEX(装备数值!$C$13:$G$116,通天塔!$Q111*8+2,CA$2)+INDEX(装备数值!$C$13:$G$116,通天塔!$S111*8+3,CA$2)+INDEX(装备数值!$C$13:$G$116,通天塔!$R111*8+4,CA$2)+INDEX(装备数值!$C$13:$G$116,通天塔!$T111*8+5,CA$2)+INDEX(装备数值!$C$13:$G$116,通天塔!$U111*8+6,CA$2)+INDEX(装备数值!$C$13:$G$116,通天塔!$V111*8+7,CA$2)+INDEX(装备数值!$C$13:$G$116,通天塔!$W111*8+8,CA$2))</f>
        <v>16500</v>
      </c>
      <c r="CB111" s="14">
        <f>(INDEX(装备数值!$C$13:$G$116,通天塔!$P111*8+1,CB$2)+INDEX(装备数值!$C$13:$G$116,通天塔!$Q111*8+2,CB$2)+INDEX(装备数值!$C$13:$G$116,通天塔!$S111*8+3,CB$2)+INDEX(装备数值!$C$13:$G$116,通天塔!$R111*8+4,CB$2)+INDEX(装备数值!$C$13:$G$116,通天塔!$T111*8+5,CB$2)+INDEX(装备数值!$C$13:$G$116,通天塔!$U111*8+6,CB$2)+INDEX(装备数值!$C$13:$G$116,通天塔!$V111*8+7,CB$2)+INDEX(装备数值!$C$13:$G$116,通天塔!$W111*8+8,CB$2))</f>
        <v>330000</v>
      </c>
      <c r="CC111" s="14">
        <f>(INDEX(装备数值!$C$13:$G$116,通天塔!$P111*8+1,CC$2)+INDEX(装备数值!$C$13:$G$116,通天塔!$Q111*8+2,CC$2)+INDEX(装备数值!$C$13:$G$116,通天塔!$S111*8+3,CC$2)+INDEX(装备数值!$C$13:$G$116,通天塔!$R111*8+4,CC$2)+INDEX(装备数值!$C$13:$G$116,通天塔!$T111*8+5,CC$2)+INDEX(装备数值!$C$13:$G$116,通天塔!$U111*8+6,CC$2)+INDEX(装备数值!$C$13:$G$116,通天塔!$V111*8+7,CC$2)+INDEX(装备数值!$C$13:$G$116,通天塔!$W111*8+8,CC$2))</f>
        <v>6450</v>
      </c>
      <c r="CF111" s="14">
        <f>INDEX(装备数值!$I$13:$M$116,通天塔!$P111*8+1,CF$2)*$X111+INDEX(装备数值!$I$13:$M$116,通天塔!$Q111*8+2,CF$2)*$Y111+INDEX(装备数值!$I$13:$M$116,通天塔!$S111*8+3,CF$2)*$Z111+INDEX(装备数值!$I$13:$M$116,通天塔!$R111*8+4,CF$2)*$AA111+INDEX(装备数值!$I$13:$M$116,通天塔!$T111*8+5,CF$2)*$AB111+INDEX(装备数值!$I$13:$M$116,通天塔!$U111*8+6,CF$2)*$AC111+INDEX(装备数值!$I$13:$M$116,通天塔!$V111*8+7,CF$2)*$AD111+INDEX(装备数值!$I$13:$M$116,通天塔!$W111*8+8,CF$2)*$AE111</f>
        <v>85800</v>
      </c>
      <c r="CG111" s="14">
        <f>INDEX(装备数值!$I$13:$M$116,通天塔!$P111*8+1,CG$2)*$X111+INDEX(装备数值!$I$13:$M$116,通天塔!$Q111*8+2,CG$2)*$Y111+INDEX(装备数值!$I$13:$M$116,通天塔!$S111*8+3,CG$2)*$Z111+INDEX(装备数值!$I$13:$M$116,通天塔!$R111*8+4,CG$2)*$AA111+INDEX(装备数值!$I$13:$M$116,通天塔!$T111*8+5,CG$2)*$AB111+INDEX(装备数值!$I$13:$M$116,通天塔!$U111*8+6,CG$2)*$AC111+INDEX(装备数值!$I$13:$M$116,通天塔!$V111*8+7,CG$2)*$AD111+INDEX(装备数值!$I$13:$M$116,通天塔!$W111*8+8,CG$2)*$AE111</f>
        <v>643500</v>
      </c>
      <c r="CH111" s="14">
        <f>INDEX(装备数值!$I$13:$M$116,通天塔!$P111*8+1,CH$2)*$X111+INDEX(装备数值!$I$13:$M$116,通天塔!$Q111*8+2,CH$2)*$Y111+INDEX(装备数值!$I$13:$M$116,通天塔!$S111*8+3,CH$2)*$Z111+INDEX(装备数值!$I$13:$M$116,通天塔!$R111*8+4,CH$2)*$AA111+INDEX(装备数值!$I$13:$M$116,通天塔!$T111*8+5,CH$2)*$AB111+INDEX(装备数值!$I$13:$M$116,通天塔!$U111*8+6,CH$2)*$AC111+INDEX(装备数值!$I$13:$M$116,通天塔!$V111*8+7,CH$2)*$AD111+INDEX(装备数值!$I$13:$M$116,通天塔!$W111*8+8,CH$2)*$AE111</f>
        <v>42900</v>
      </c>
      <c r="CI111" s="14">
        <f>INDEX(装备数值!$I$13:$M$116,通天塔!$P111*8+1,CI$2)*$X111+INDEX(装备数值!$I$13:$M$116,通天塔!$Q111*8+2,CI$2)*$Y111+INDEX(装备数值!$I$13:$M$116,通天塔!$S111*8+3,CI$2)*$Z111+INDEX(装备数值!$I$13:$M$116,通天塔!$R111*8+4,CI$2)*$AA111+INDEX(装备数值!$I$13:$M$116,通天塔!$T111*8+5,CI$2)*$AB111+INDEX(装备数值!$I$13:$M$116,通天塔!$U111*8+6,CI$2)*$AC111+INDEX(装备数值!$I$13:$M$116,通天塔!$V111*8+7,CI$2)*$AD111+INDEX(装备数值!$I$13:$M$116,通天塔!$W111*8+8,CI$2)*$AE111</f>
        <v>858000</v>
      </c>
      <c r="CJ111" s="14">
        <f>INDEX(装备数值!$I$13:$M$116,通天塔!$P111*8+1,CJ$2)*$X111+INDEX(装备数值!$I$13:$M$116,通天塔!$Q111*8+2,CJ$2)*$Y111+INDEX(装备数值!$I$13:$M$116,通天塔!$S111*8+3,CJ$2)*$Z111+INDEX(装备数值!$I$13:$M$116,通天塔!$R111*8+4,CJ$2)*$AA111+INDEX(装备数值!$I$13:$M$116,通天塔!$T111*8+5,CJ$2)*$AB111+INDEX(装备数值!$I$13:$M$116,通天塔!$U111*8+6,CJ$2)*$AC111+INDEX(装备数值!$I$13:$M$116,通天塔!$V111*8+7,CJ$2)*$AD111+INDEX(装备数值!$I$13:$M$116,通天塔!$W111*8+8,CJ$2)*$AE111</f>
        <v>16770</v>
      </c>
      <c r="CM111" s="14">
        <f>INDEX(装备数值!$X$13:$AH$116,$P111*8+1,CM$2)*$AF111+INDEX(装备数值!$X$13:$AH$116,$Q111*8+2,CM$2)*$AG111+INDEX(装备数值!$X$13:$AH$116,$S111*8+3,CM$2)*$AH111+INDEX(装备数值!$X$13:$AH$116,$R111*8+4,CM$2)*$AI111+INDEX(装备数值!$X$13:$AH$116,$T111*8+5,CM$2)*$AJ111+INDEX(装备数值!$X$13:$AH$116,$U111*8+6,CM$2)*$AK111+INDEX(装备数值!$X$13:$AH$116,$V111*8+7,CM$2)*$AL111+INDEX(装备数值!$X$13:$AH$116,$W111*8+8,CM$2)*$AM111</f>
        <v>28200</v>
      </c>
      <c r="CN111" s="14">
        <f>INDEX(装备数值!$X$13:$AH$116,$P111*8+1,CN$2)*$AF111+INDEX(装备数值!$X$13:$AH$116,$Q111*8+2,CN$2)*$AG111+INDEX(装备数值!$X$13:$AH$116,$S111*8+3,CN$2)*$AH111+INDEX(装备数值!$X$13:$AH$116,$R111*8+4,CN$2)*$AI111+INDEX(装备数值!$X$13:$AH$116,$T111*8+5,CN$2)*$AJ111+INDEX(装备数值!$X$13:$AH$116,$U111*8+6,CN$2)*$AK111+INDEX(装备数值!$X$13:$AH$116,$V111*8+7,CN$2)*$AL111+INDEX(装备数值!$X$13:$AH$116,$W111*8+8,CN$2)*$AM111</f>
        <v>213750</v>
      </c>
      <c r="CO111" s="14">
        <f>INDEX(装备数值!$X$13:$AH$116,$P111*8+1,CO$2)*$AF111+INDEX(装备数值!$X$13:$AH$116,$Q111*8+2,CO$2)*$AG111+INDEX(装备数值!$X$13:$AH$116,$S111*8+3,CO$2)*$AH111+INDEX(装备数值!$X$13:$AH$116,$R111*8+4,CO$2)*$AI111+INDEX(装备数值!$X$13:$AH$116,$T111*8+5,CO$2)*$AJ111+INDEX(装备数值!$X$13:$AH$116,$U111*8+6,CO$2)*$AK111+INDEX(装备数值!$X$13:$AH$116,$V111*8+7,CO$2)*$AL111+INDEX(装备数值!$X$13:$AH$116,$W111*8+8,CO$2)*$AM111</f>
        <v>14400</v>
      </c>
      <c r="CP111" s="14">
        <f>INDEX(装备数值!$X$13:$AH$116,$P111*8+1,CP$2)*$AF111+INDEX(装备数值!$X$13:$AH$116,$Q111*8+2,CP$2)*$AG111+INDEX(装备数值!$X$13:$AH$116,$S111*8+3,CP$2)*$AH111+INDEX(装备数值!$X$13:$AH$116,$R111*8+4,CP$2)*$AI111+INDEX(装备数值!$X$13:$AH$116,$T111*8+5,CP$2)*$AJ111+INDEX(装备数值!$X$13:$AH$116,$U111*8+6,CP$2)*$AK111+INDEX(装备数值!$X$13:$AH$116,$V111*8+7,CP$2)*$AL111+INDEX(装备数值!$X$13:$AH$116,$W111*8+8,CP$2)*$AM111</f>
        <v>285000</v>
      </c>
      <c r="CQ111" s="14">
        <f>INDEX(装备数值!$X$13:$AH$116,$P111*8+1,CQ$2)*$AF111+INDEX(装备数值!$X$13:$AH$116,$Q111*8+2,CQ$2)*$AG111+INDEX(装备数值!$X$13:$AH$116,$S111*8+3,CQ$2)*$AH111+INDEX(装备数值!$X$13:$AH$116,$R111*8+4,CQ$2)*$AI111+INDEX(装备数值!$X$13:$AH$116,$T111*8+5,CQ$2)*$AJ111+INDEX(装备数值!$X$13:$AH$116,$U111*8+6,CQ$2)*$AK111+INDEX(装备数值!$X$13:$AH$116,$V111*8+7,CQ$2)*$AL111+INDEX(装备数值!$X$13:$AH$116,$W111*8+8,CQ$2)*$AM111</f>
        <v>5760</v>
      </c>
      <c r="CR111" s="14">
        <f>INDEX(装备数值!$X$13:$AH$116,$P111*8+1,CR$2)*$AF111+INDEX(装备数值!$X$13:$AH$116,$Q111*8+2,CR$2)*$AG111+INDEX(装备数值!$X$13:$AH$116,$S111*8+3,CR$2)*$AH111+INDEX(装备数值!$X$13:$AH$116,$R111*8+4,CR$2)*$AI111+INDEX(装备数值!$X$13:$AH$116,$T111*8+5,CR$2)*$AJ111+INDEX(装备数值!$X$13:$AH$116,$U111*8+6,CR$2)*$AK111+INDEX(装备数值!$X$13:$AH$116,$V111*8+7,CR$2)*$AL111+INDEX(装备数值!$X$13:$AH$116,$W111*8+8,CR$2)*$AM111</f>
        <v>21600</v>
      </c>
      <c r="CS111" s="14">
        <f>INDEX(装备数值!$X$13:$AH$116,$P111*8+1,CS$2)*$AF111+INDEX(装备数值!$X$13:$AH$116,$Q111*8+2,CS$2)*$AG111+INDEX(装备数值!$X$13:$AH$116,$S111*8+3,CS$2)*$AH111+INDEX(装备数值!$X$13:$AH$116,$R111*8+4,CS$2)*$AI111+INDEX(装备数值!$X$13:$AH$116,$T111*8+5,CS$2)*$AJ111+INDEX(装备数值!$X$13:$AH$116,$U111*8+6,CS$2)*$AK111+INDEX(装备数值!$X$13:$AH$116,$V111*8+7,CS$2)*$AL111+INDEX(装备数值!$X$13:$AH$116,$W111*8+8,CS$2)*$AM111</f>
        <v>21600</v>
      </c>
      <c r="CT111" s="14">
        <f>INDEX(装备数值!$X$13:$AH$116,$P111*8+1,CT$2)*$AF111+INDEX(装备数值!$X$13:$AH$116,$Q111*8+2,CT$2)*$AG111+INDEX(装备数值!$X$13:$AH$116,$S111*8+3,CT$2)*$AH111+INDEX(装备数值!$X$13:$AH$116,$R111*8+4,CT$2)*$AI111+INDEX(装备数值!$X$13:$AH$116,$T111*8+5,CT$2)*$AJ111+INDEX(装备数值!$X$13:$AH$116,$U111*8+6,CT$2)*$AK111+INDEX(装备数值!$X$13:$AH$116,$V111*8+7,CT$2)*$AL111+INDEX(装备数值!$X$13:$AH$116,$W111*8+8,CT$2)*$AM111</f>
        <v>21600</v>
      </c>
      <c r="CU111" s="14">
        <f>INDEX(装备数值!$X$13:$AH$116,$P111*8+1,CU$2)*$AF111+INDEX(装备数值!$X$13:$AH$116,$Q111*8+2,CU$2)*$AG111+INDEX(装备数值!$X$13:$AH$116,$S111*8+3,CU$2)*$AH111+INDEX(装备数值!$X$13:$AH$116,$R111*8+4,CU$2)*$AI111+INDEX(装备数值!$X$13:$AH$116,$T111*8+5,CU$2)*$AJ111+INDEX(装备数值!$X$13:$AH$116,$U111*8+6,CU$2)*$AK111+INDEX(装备数值!$X$13:$AH$116,$V111*8+7,CU$2)*$AL111+INDEX(装备数值!$X$13:$AH$116,$W111*8+8,CU$2)*$AM111</f>
        <v>21600</v>
      </c>
      <c r="CV111" s="14">
        <f>INDEX(装备数值!$X$13:$AH$116,$P111*8+1,CV$2)*$AF111+INDEX(装备数值!$X$13:$AH$116,$Q111*8+2,CV$2)*$AG111+INDEX(装备数值!$X$13:$AH$116,$S111*8+3,CV$2)*$AH111+INDEX(装备数值!$X$13:$AH$116,$R111*8+4,CV$2)*$AI111+INDEX(装备数值!$X$13:$AH$116,$T111*8+5,CV$2)*$AJ111+INDEX(装备数值!$X$13:$AH$116,$U111*8+6,CV$2)*$AK111+INDEX(装备数值!$X$13:$AH$116,$V111*8+7,CV$2)*$AL111+INDEX(装备数值!$X$13:$AH$116,$W111*8+8,CV$2)*$AM111</f>
        <v>47</v>
      </c>
      <c r="CW111" s="14">
        <f>INDEX(装备数值!$X$13:$AH$116,$P111*8+1,CW$2)*$AF111+INDEX(装备数值!$X$13:$AH$116,$Q111*8+2,CW$2)*$AG111+INDEX(装备数值!$X$13:$AH$116,$S111*8+3,CW$2)*$AH111+INDEX(装备数值!$X$13:$AH$116,$R111*8+4,CW$2)*$AI111+INDEX(装备数值!$X$13:$AH$116,$T111*8+5,CW$2)*$AJ111+INDEX(装备数值!$X$13:$AH$116,$U111*8+6,CW$2)*$AK111+INDEX(装备数值!$X$13:$AH$116,$V111*8+7,CW$2)*$AL111+INDEX(装备数值!$X$13:$AH$116,$W111*8+8,CW$2)*$AM111</f>
        <v>47</v>
      </c>
      <c r="CY111" s="14">
        <f>INDEX(装备数值!$AN$17:$AN$117,MATCH(MIN($X111:$AE111),装备数值!$AO$17:$AO$117,1))</f>
        <v>39</v>
      </c>
      <c r="CZ111" s="14">
        <f>IF(COUNTIF($P111:$W111,"&gt;"&amp;0)=8,INDEX(装备数值!AR$17:AR$117,$CY111+1),0)</f>
        <v>11622</v>
      </c>
      <c r="DA111" s="14">
        <f>IF(COUNTIF($P111:$W111,"&gt;"&amp;0)=8,INDEX(装备数值!AS$17:AS$117,$CY111+1),0)</f>
        <v>87750</v>
      </c>
      <c r="DB111" s="14">
        <f>IF(COUNTIF($P111:$W111,"&gt;"&amp;0)=8,INDEX(装备数值!AT$17:AT$117,$CY111+1),0)</f>
        <v>5772</v>
      </c>
      <c r="DC111" s="14">
        <f>IF(COUNTIF($P111:$W111,"&gt;"&amp;0)=8,INDEX(装备数值!AU$17:AU$117,$CY111+1),0)</f>
        <v>117000</v>
      </c>
      <c r="DD111" s="14">
        <f>IF(COUNTIF($P111:$W111,"&gt;"&amp;0)=8,INDEX(装备数值!AV$17:AV$117,$CY111+1),0)</f>
        <v>2340</v>
      </c>
      <c r="DF111" s="14">
        <f>INDEX(装备数值!$AY$17:$AY$77,MATCH(MIN($AF111:$AM111),装备数值!$AZ$17:$AZ$77,1))</f>
        <v>23</v>
      </c>
      <c r="DG111" s="26">
        <f>INDEX(装备数值!BA$17:BA$77,通天塔!DF111+1)</f>
        <v>0.31</v>
      </c>
      <c r="DH111" s="26">
        <f>INDEX(装备数值!BA$17:BA$77,通天塔!DF111+1)</f>
        <v>0.31</v>
      </c>
      <c r="DJ111" s="14">
        <f t="shared" si="134"/>
        <v>30</v>
      </c>
      <c r="DK111" s="14">
        <f>VLOOKUP(DJ111,军阶与晶片数值!$W$6:$X$27,2)</f>
        <v>7</v>
      </c>
      <c r="DL111" s="14">
        <f>INDEX(军阶与晶片数值!Y$6:Y$27,$DK111+1)</f>
        <v>600</v>
      </c>
      <c r="DM111" s="14">
        <f>INDEX(军阶与晶片数值!Z$6:Z$27,$DK111+1)</f>
        <v>600</v>
      </c>
      <c r="DN111" s="14">
        <f>INDEX(军阶与晶片数值!AA$6:AA$27,$DK111+1)</f>
        <v>600</v>
      </c>
      <c r="DO111" s="14">
        <f>INDEX(军阶与晶片数值!AB$6:AB$27,$DK111+1)</f>
        <v>600</v>
      </c>
      <c r="DP111" s="29">
        <f>INDEX(军阶与晶片数值!AC$6:AC$27,$DK111+1)</f>
        <v>40</v>
      </c>
      <c r="DQ111" s="29">
        <f>INDEX(军阶与晶片数值!AD$6:AD$27,$DK111+1)</f>
        <v>20</v>
      </c>
      <c r="DS111" s="26">
        <f>INDEX(军阶与晶片数值!I$6:I$16,AN111+1)</f>
        <v>0.15</v>
      </c>
      <c r="DT111" s="26">
        <f>INDEX(军阶与晶片数值!M$6:M$16,AO111+1)</f>
        <v>0.2</v>
      </c>
      <c r="DU111" s="26">
        <f>INDEX(军阶与晶片数值!J$6:J$16,AP111+1)</f>
        <v>0.2</v>
      </c>
      <c r="DV111" s="26">
        <f>INDEX(军阶与晶片数值!K$6:K$16,AQ111+1)</f>
        <v>0.4</v>
      </c>
      <c r="DW111" s="26">
        <f>INDEX(军阶与晶片数值!L$6:L$16,AR111+1)</f>
        <v>0.4</v>
      </c>
      <c r="DX111" s="28">
        <f>INDEX(军阶与晶片数值!N$6:N$16,AS111+1)</f>
        <v>0</v>
      </c>
      <c r="DY111" s="28">
        <f>INDEX(军阶与晶片数值!O$6:O$16,AT111+1)</f>
        <v>0</v>
      </c>
      <c r="DZ111" s="28">
        <f>INDEX(军阶与晶片数值!P$6:P$16,AU111+1)</f>
        <v>0</v>
      </c>
      <c r="EA111" s="28">
        <f>INDEX(军阶与晶片数值!Q$6:Q$16,AV111+1)</f>
        <v>0</v>
      </c>
      <c r="EB111" s="26">
        <f>INDEX(军阶与晶片数值!R$6:R$16,AW111+1)</f>
        <v>0.13</v>
      </c>
      <c r="EC111" s="26">
        <f>INDEX(军阶与晶片数值!S$6:S$16,AX111+1)</f>
        <v>0.13</v>
      </c>
      <c r="ED111" s="26">
        <f>INDEX(军阶与晶片数值!T$6:T$16,AY111+1)</f>
        <v>0</v>
      </c>
      <c r="EE111" s="26">
        <f>INDEX(军阶与晶片数值!U$6:U$16,AZ111+1)</f>
        <v>0</v>
      </c>
      <c r="EG111" s="26">
        <f>INDEX(军阶与晶片数值!$C$6:$C$36,通天塔!$BA111+1)</f>
        <v>0.85</v>
      </c>
      <c r="EH111" s="26">
        <f>INDEX(军阶与晶片数值!$C$6:$C$36,通天塔!$BA111+1)</f>
        <v>0.85</v>
      </c>
      <c r="EI111" s="26">
        <f>INDEX(军阶与晶片数值!$C$6:$C$36,通天塔!$BA111+1)</f>
        <v>0.85</v>
      </c>
      <c r="EJ111" s="26">
        <f>INDEX(军阶与晶片数值!$C$6:$C$36,通天塔!$BA111+1)</f>
        <v>0.85</v>
      </c>
      <c r="EK111" s="26">
        <f>INDEX(军阶与晶片数值!$C$6:$C$36,通天塔!$BA111+1)</f>
        <v>0.85</v>
      </c>
      <c r="EM111" s="14">
        <f>INDEX(战舰突破!$H$6:$H$18,通天塔!$J111+1)+INDEX(战舰突破!$H$23:$H$35,通天塔!$K111+1)+INDEX(战舰突破!$H$40:$H$52,通天塔!$L111+1)</f>
        <v>200</v>
      </c>
      <c r="EN111" s="14">
        <f>INDEX(战舰突破!$I$6:$I$18,通天塔!$J111+1)+INDEX(战舰突破!$I$23:$I$35,通天塔!$K111+1)+INDEX(战舰突破!$I$40:$I$52,通天塔!$L111+1)</f>
        <v>200</v>
      </c>
      <c r="EO111" s="14">
        <f>INDEX(战舰突破!$J$6:$J$18,通天塔!$J111+1)+INDEX(战舰突破!$J$23:$J$35,通天塔!$K111+1)+INDEX(战舰突破!$J$40:$J$52,通天塔!$L111+1)</f>
        <v>0</v>
      </c>
      <c r="EP111" s="14">
        <f>INDEX(战舰突破!$K$6:$K$18,通天塔!$J111+1)+INDEX(战舰突破!$K$23:$K$35,通天塔!$K111+1)+INDEX(战舰突破!$K$40:$K$52,通天塔!$L111+1)</f>
        <v>0</v>
      </c>
      <c r="EQ111" s="14">
        <f>INDEX(战舰突破!$L$6:$L$18,通天塔!$J111+1)+INDEX(战舰突破!$L$23:$L$35,通天塔!$K111+1)+INDEX(战舰突破!$L$40:$L$52,通天塔!$L111+1)</f>
        <v>200</v>
      </c>
      <c r="ER111" s="18">
        <f>INDEX(战舰突破!$N$6:$N$18,通天塔!$J111+1)+INDEX(战舰突破!$N$23:$N$35,通天塔!$K111+1)+INDEX(战舰突破!$N$40:$N$52,通天塔!$L111+1)</f>
        <v>0</v>
      </c>
      <c r="ES111" s="18">
        <f>INDEX(战舰突破!$O$6:$O$18,通天塔!$J111+1)+INDEX(战舰突破!$O$23:$O$35,通天塔!$K111+1)+INDEX(战舰突破!$O$40:$O$52,通天塔!$L111+1)</f>
        <v>1</v>
      </c>
      <c r="ET111" s="18">
        <f>INDEX(战舰突破!$P$6:$P$18,通天塔!$J111+1)+INDEX(战舰突破!$P$23:$P$35,通天塔!$K111+1)+INDEX(战舰突破!$P$40:$P$52,通天塔!$L111+1)</f>
        <v>0</v>
      </c>
      <c r="EU111" s="18">
        <f>INDEX(战舰突破!$Q$6:$Q$18,通天塔!$J111+1)+INDEX(战舰突破!$Q$23:$Q$35,通天塔!$K111+1)+INDEX(战舰突破!$Q$40:$Q$52,通天塔!$L111+1)</f>
        <v>0.3</v>
      </c>
      <c r="EV111" s="18">
        <f>INDEX(战舰突破!$R$6:$R$18,通天塔!$J111+1)+INDEX(战舰突破!$R$23:$R$35,通天塔!$K111+1)+INDEX(战舰突破!$R$40:$R$52,通天塔!$L111+1)</f>
        <v>0</v>
      </c>
      <c r="EW111" s="18">
        <f>INDEX(战舰突破!$M$6:$M$18,通天塔!$J111+1)+INDEX(战舰突破!$M$23:$M$35,通天塔!$K111+1)+INDEX(战舰突破!$M$40:$M$52,通天塔!$L111+1)</f>
        <v>0.2</v>
      </c>
      <c r="EX111" s="22">
        <f>INDEX(战舰突破!$W$6:$W$18,通天塔!$J111+1)+INDEX(战舰突破!$W$23:$W$35,通天塔!$K111+1)+INDEX(战舰突破!$W$40:$W$52,通天塔!$L111+1)</f>
        <v>0.5</v>
      </c>
      <c r="FA111" s="14">
        <f>INDEX(战舰突破!$S$6:$S$18,通天塔!$J111+1)</f>
        <v>0</v>
      </c>
      <c r="FB111" s="14">
        <f>INDEX(战舰突破!$T$6:$T$18,通天塔!$J111+1)</f>
        <v>0.5</v>
      </c>
      <c r="FC111" s="14">
        <f>INDEX(战舰突破!$U$6:$U$18,通天塔!$J111+1)</f>
        <v>0.1</v>
      </c>
      <c r="FD111" s="14">
        <f>INDEX(战舰突破!$V$6:$V$18,通天塔!$J111+1)</f>
        <v>1</v>
      </c>
      <c r="FE111" s="14">
        <f>INDEX(战舰突破!$X$6:$X$18,通天塔!$J111+1)</f>
        <v>9</v>
      </c>
      <c r="FG111" s="14">
        <f>INDEX(战舰突破!$S$23:$S$35,通天塔!$J111+1)</f>
        <v>0.6</v>
      </c>
      <c r="FH111" s="14">
        <f>INDEX(战舰突破!$T$23:$T$35,通天塔!$J111+1)</f>
        <v>0.55000000000000004</v>
      </c>
      <c r="FI111" s="14">
        <f>INDEX(战舰突破!$U$23:$U$35,通天塔!$J111+1)</f>
        <v>0.1</v>
      </c>
      <c r="FJ111" s="14">
        <f>INDEX(战舰突破!$V$23:$V$35,通天塔!$J111+1)</f>
        <v>1</v>
      </c>
      <c r="FK111" s="14">
        <f>INDEX(战舰突破!$X$23:$X$35,通天塔!$J111+1)</f>
        <v>135</v>
      </c>
      <c r="FM111" s="14">
        <f>INDEX(战舰突破!$S$40:$S$52,通天塔!$J111+1)</f>
        <v>0.6</v>
      </c>
      <c r="FN111" s="14">
        <f>INDEX(战舰突破!$T$40:$T$52,通天塔!$J111+1)</f>
        <v>0.25</v>
      </c>
      <c r="FO111" s="14">
        <f>INDEX(战舰突破!$U$40:$U$52,通天塔!$J111+1)</f>
        <v>0.1</v>
      </c>
      <c r="FP111" s="14">
        <f>INDEX(战舰突破!$V$40:$V$52,通天塔!$J111+1)</f>
        <v>1</v>
      </c>
      <c r="FQ111" s="14">
        <f>INDEX(战舰突破!$X$40:$X$52,通天塔!$J111+1)</f>
        <v>225</v>
      </c>
      <c r="FT111" s="14">
        <f t="shared" si="135"/>
        <v>624027</v>
      </c>
      <c r="FU111" s="14">
        <f t="shared" si="136"/>
        <v>540459</v>
      </c>
      <c r="FV111" s="14">
        <f t="shared" si="137"/>
        <v>541480</v>
      </c>
      <c r="FW111" s="14">
        <f t="shared" si="138"/>
        <v>10071456</v>
      </c>
      <c r="FX111" s="14">
        <f t="shared" si="139"/>
        <v>326661</v>
      </c>
      <c r="FY111" s="14">
        <f t="shared" si="140"/>
        <v>8284974</v>
      </c>
      <c r="FZ111" s="14">
        <f t="shared" si="141"/>
        <v>194485</v>
      </c>
      <c r="GA111" s="28">
        <f t="shared" si="142"/>
        <v>22200</v>
      </c>
      <c r="GB111" s="28">
        <f t="shared" si="143"/>
        <v>22200</v>
      </c>
      <c r="GC111" s="28">
        <f t="shared" si="144"/>
        <v>22200</v>
      </c>
      <c r="GD111" s="28">
        <f t="shared" si="145"/>
        <v>22200</v>
      </c>
      <c r="GE111" s="28">
        <f t="shared" si="146"/>
        <v>1.4802999999999999</v>
      </c>
      <c r="GF111" s="28">
        <f t="shared" si="147"/>
        <v>1.4802999999999999</v>
      </c>
      <c r="GG111" s="28">
        <f t="shared" si="148"/>
        <v>0</v>
      </c>
      <c r="GH111" s="28">
        <f t="shared" si="149"/>
        <v>39.15</v>
      </c>
      <c r="GI111" s="14">
        <f t="shared" si="150"/>
        <v>1</v>
      </c>
      <c r="GJ111" s="14">
        <f t="shared" si="151"/>
        <v>1.6</v>
      </c>
      <c r="GK111" s="14">
        <f t="shared" si="152"/>
        <v>1.6</v>
      </c>
      <c r="GL111" s="18">
        <f t="shared" si="153"/>
        <v>1.7</v>
      </c>
      <c r="GM111" s="18">
        <f t="shared" si="154"/>
        <v>1.75</v>
      </c>
      <c r="GN111" s="18">
        <f t="shared" si="155"/>
        <v>1.45</v>
      </c>
      <c r="GO111" s="29">
        <f t="shared" si="215"/>
        <v>22350</v>
      </c>
      <c r="GP111" s="29">
        <f t="shared" si="215"/>
        <v>22650</v>
      </c>
      <c r="GQ111" s="29">
        <f t="shared" si="215"/>
        <v>22650</v>
      </c>
      <c r="GR111" s="26">
        <f t="shared" si="157"/>
        <v>0.1</v>
      </c>
      <c r="GS111" s="26">
        <f t="shared" si="158"/>
        <v>0.1</v>
      </c>
      <c r="GT111" s="26">
        <f t="shared" si="159"/>
        <v>0.1</v>
      </c>
      <c r="GU111" s="14">
        <f t="shared" si="160"/>
        <v>3</v>
      </c>
      <c r="GV111" s="14">
        <f t="shared" si="161"/>
        <v>3</v>
      </c>
      <c r="GW111" s="14">
        <f t="shared" si="162"/>
        <v>3</v>
      </c>
      <c r="GX111" s="14">
        <f t="shared" si="163"/>
        <v>9</v>
      </c>
      <c r="GY111" s="14">
        <f t="shared" si="164"/>
        <v>135</v>
      </c>
      <c r="GZ111" s="14">
        <f t="shared" si="165"/>
        <v>225</v>
      </c>
      <c r="HA111">
        <v>107</v>
      </c>
      <c r="HB111" s="14">
        <f t="shared" si="166"/>
        <v>85611240</v>
      </c>
      <c r="HD111" s="14">
        <f t="shared" si="167"/>
        <v>653322</v>
      </c>
      <c r="HE111" s="14">
        <f t="shared" si="168"/>
        <v>311983</v>
      </c>
      <c r="HF111" s="29">
        <f t="shared" si="169"/>
        <v>21312</v>
      </c>
      <c r="HG111" s="29">
        <f t="shared" si="170"/>
        <v>15173</v>
      </c>
      <c r="HH111" s="29">
        <f t="shared" si="171"/>
        <v>16387</v>
      </c>
      <c r="HI111" s="29">
        <f t="shared" si="172"/>
        <v>15295</v>
      </c>
      <c r="HJ111" s="14">
        <f t="shared" si="173"/>
        <v>1.4802999999999999</v>
      </c>
      <c r="HK111" s="14">
        <f t="shared" si="174"/>
        <v>1.4802999999999999</v>
      </c>
      <c r="HL111" s="14">
        <f t="shared" si="175"/>
        <v>170596</v>
      </c>
      <c r="HM111" s="14">
        <f t="shared" si="176"/>
        <v>298173</v>
      </c>
      <c r="HN111" s="26">
        <f t="shared" si="177"/>
        <v>0.39805671604000498</v>
      </c>
      <c r="HO111" s="26">
        <f t="shared" si="178"/>
        <v>0.66312015048201267</v>
      </c>
      <c r="HP111" s="29">
        <f t="shared" si="179"/>
        <v>67473</v>
      </c>
      <c r="HQ111" s="29">
        <f t="shared" si="180"/>
        <v>254202</v>
      </c>
      <c r="HR111" s="29">
        <f t="shared" si="181"/>
        <v>281953</v>
      </c>
      <c r="HS111" s="26">
        <f t="shared" si="182"/>
        <v>0.47436942749882671</v>
      </c>
      <c r="HT111" s="26">
        <f t="shared" si="183"/>
        <v>0.48536778507742839</v>
      </c>
      <c r="HU111" s="26">
        <f t="shared" si="184"/>
        <v>0.48536778507742839</v>
      </c>
      <c r="HV111" s="26">
        <f t="shared" si="185"/>
        <v>7.436942749882669E-2</v>
      </c>
      <c r="HW111" s="29">
        <f t="shared" si="207"/>
        <v>1.8000000000000003</v>
      </c>
      <c r="HX111" s="29">
        <f t="shared" si="208"/>
        <v>2.9151947442515258</v>
      </c>
      <c r="HY111" s="29">
        <f t="shared" si="209"/>
        <v>2.9151947442515258</v>
      </c>
      <c r="HZ111" s="29">
        <f t="shared" si="210"/>
        <v>607257</v>
      </c>
      <c r="IA111" s="29">
        <f t="shared" si="211"/>
        <v>494032.2229188176</v>
      </c>
      <c r="IB111" s="29">
        <f t="shared" si="212"/>
        <v>410973.95186297526</v>
      </c>
      <c r="IC111" s="29">
        <f t="shared" si="213"/>
        <v>3639311</v>
      </c>
      <c r="ID111" s="14">
        <f t="shared" si="186"/>
        <v>1512263.17</v>
      </c>
      <c r="IH111" s="14">
        <v>1</v>
      </c>
      <c r="II111" s="14">
        <v>1</v>
      </c>
      <c r="IJ111" s="14">
        <v>480</v>
      </c>
      <c r="IK111" s="14">
        <v>80</v>
      </c>
      <c r="IL111" s="14">
        <v>60</v>
      </c>
      <c r="IM111" s="23">
        <f t="shared" si="216"/>
        <v>279137464</v>
      </c>
      <c r="IN111" s="23">
        <f t="shared" si="217"/>
        <v>1</v>
      </c>
      <c r="IO111" s="23">
        <f t="shared" si="218"/>
        <v>279137.46000000002</v>
      </c>
      <c r="IP111" s="23">
        <f t="shared" si="203"/>
        <v>349740364</v>
      </c>
      <c r="IQ111" s="23">
        <f t="shared" si="188"/>
        <v>1</v>
      </c>
      <c r="IR111" s="23">
        <f t="shared" si="189"/>
        <v>349740.36</v>
      </c>
      <c r="IS111" s="14">
        <v>1</v>
      </c>
      <c r="IT111" s="14">
        <v>1</v>
      </c>
      <c r="IU111" s="14">
        <v>240</v>
      </c>
      <c r="IV111" s="14">
        <v>40</v>
      </c>
      <c r="IW111" s="14">
        <v>30</v>
      </c>
      <c r="IX111" s="23">
        <f t="shared" si="219"/>
        <v>163108536</v>
      </c>
      <c r="IY111" s="23">
        <f t="shared" si="220"/>
        <v>1</v>
      </c>
      <c r="IZ111" s="23">
        <f t="shared" si="221"/>
        <v>163108.54</v>
      </c>
      <c r="JA111" s="23"/>
      <c r="JB111" s="23"/>
      <c r="JC111" s="23"/>
      <c r="JG111">
        <f t="shared" si="222"/>
        <v>2.0723962426837939</v>
      </c>
      <c r="JH111">
        <f t="shared" si="223"/>
        <v>3.0677681580448199</v>
      </c>
      <c r="JJ111" s="14">
        <v>10</v>
      </c>
      <c r="JK111" s="14">
        <v>2</v>
      </c>
      <c r="JL111" s="14">
        <v>1.5</v>
      </c>
      <c r="JM111" s="23">
        <f t="shared" si="224"/>
        <v>5558543</v>
      </c>
      <c r="JN111" s="23">
        <f t="shared" si="225"/>
        <v>1</v>
      </c>
      <c r="JO111" s="23">
        <f t="shared" si="226"/>
        <v>5558.54</v>
      </c>
      <c r="JP111" s="14">
        <v>30</v>
      </c>
      <c r="JQ111" s="14">
        <v>6</v>
      </c>
      <c r="JR111" s="14">
        <v>4</v>
      </c>
      <c r="JS111" s="23">
        <f t="shared" si="227"/>
        <v>16018072</v>
      </c>
      <c r="JT111" s="23">
        <f t="shared" si="228"/>
        <v>1</v>
      </c>
      <c r="JU111" s="23">
        <f t="shared" si="229"/>
        <v>16018.07</v>
      </c>
      <c r="JW111" s="23">
        <f t="shared" si="230"/>
        <v>21357429</v>
      </c>
      <c r="JX111" s="23">
        <f t="shared" si="231"/>
        <v>1</v>
      </c>
      <c r="JY111" s="23">
        <f t="shared" si="232"/>
        <v>21357.43</v>
      </c>
      <c r="JZ111" s="23">
        <f t="shared" si="233"/>
        <v>8337815</v>
      </c>
      <c r="KA111" s="23">
        <f t="shared" si="234"/>
        <v>1</v>
      </c>
      <c r="KB111" s="23">
        <f t="shared" si="235"/>
        <v>8337.82</v>
      </c>
    </row>
    <row r="112" spans="3:288" ht="16.5" x14ac:dyDescent="0.2">
      <c r="C112" s="14">
        <f t="shared" si="133"/>
        <v>38</v>
      </c>
      <c r="D112" s="14">
        <v>108</v>
      </c>
      <c r="E112" s="14" t="s">
        <v>709</v>
      </c>
      <c r="F112" s="14">
        <v>400</v>
      </c>
      <c r="G112" s="14">
        <v>400</v>
      </c>
      <c r="H112" s="14">
        <v>400</v>
      </c>
      <c r="I112" s="14">
        <v>400</v>
      </c>
      <c r="J112" s="14">
        <v>8</v>
      </c>
      <c r="K112" s="14">
        <v>8</v>
      </c>
      <c r="L112" s="14">
        <v>7</v>
      </c>
      <c r="M112" s="14">
        <v>5</v>
      </c>
      <c r="N112" s="14">
        <v>5</v>
      </c>
      <c r="O112" s="14">
        <v>5</v>
      </c>
      <c r="P112" s="14">
        <v>7</v>
      </c>
      <c r="Q112" s="14">
        <v>7</v>
      </c>
      <c r="R112" s="14">
        <v>7</v>
      </c>
      <c r="S112" s="14">
        <v>7</v>
      </c>
      <c r="T112" s="14">
        <v>7</v>
      </c>
      <c r="U112" s="14">
        <v>7</v>
      </c>
      <c r="V112" s="14">
        <v>7</v>
      </c>
      <c r="W112" s="14">
        <v>7</v>
      </c>
      <c r="X112" s="14">
        <v>400</v>
      </c>
      <c r="Y112" s="14">
        <v>400</v>
      </c>
      <c r="Z112" s="14">
        <v>400</v>
      </c>
      <c r="AA112" s="14">
        <v>400</v>
      </c>
      <c r="AB112" s="14">
        <v>400</v>
      </c>
      <c r="AC112" s="14">
        <v>400</v>
      </c>
      <c r="AD112" s="14">
        <v>400</v>
      </c>
      <c r="AE112" s="14">
        <v>400</v>
      </c>
      <c r="AF112" s="14">
        <v>50</v>
      </c>
      <c r="AG112" s="14">
        <v>50</v>
      </c>
      <c r="AH112" s="14">
        <v>50</v>
      </c>
      <c r="AI112" s="14">
        <v>50</v>
      </c>
      <c r="AJ112" s="14">
        <v>50</v>
      </c>
      <c r="AK112" s="14">
        <v>50</v>
      </c>
      <c r="AL112" s="14">
        <v>50</v>
      </c>
      <c r="AM112" s="14">
        <v>50</v>
      </c>
      <c r="AN112" s="14">
        <v>5</v>
      </c>
      <c r="AO112" s="14">
        <v>6</v>
      </c>
      <c r="AP112" s="14">
        <v>6</v>
      </c>
      <c r="AQ112" s="14">
        <v>6</v>
      </c>
      <c r="AR112" s="14">
        <v>6</v>
      </c>
      <c r="AS112" s="14">
        <v>0</v>
      </c>
      <c r="AT112" s="14">
        <v>0</v>
      </c>
      <c r="AU112" s="14">
        <v>0</v>
      </c>
      <c r="AV112" s="14">
        <v>0</v>
      </c>
      <c r="AW112" s="14">
        <v>3</v>
      </c>
      <c r="AX112" s="14">
        <v>3</v>
      </c>
      <c r="AY112" s="14">
        <v>0</v>
      </c>
      <c r="AZ112" s="14">
        <v>0</v>
      </c>
      <c r="BA112" s="14">
        <v>17</v>
      </c>
      <c r="BF112" s="14">
        <f>ROUND((INDEX(新战舰养成!S$6:S$18,通天塔!$J112+1)+INDEX(新战舰养成!D$6:D$18,通天塔!$J112+1)*(通天塔!$G112-1))*INDEX(战舰突破!$D$6:$D$18,通天塔!$M112+1),0)</f>
        <v>135613</v>
      </c>
      <c r="BG112" s="14">
        <f>ROUND((INDEX(新战舰养成!T$6:T$18,通天塔!$J112+1)+INDEX(新战舰养成!E$6:E$18,通天塔!$J112+1)*(通天塔!$G112-1))*INDEX(战舰突破!$D$6:$D$18,通天塔!$M112+1),0)</f>
        <v>1084806</v>
      </c>
      <c r="BH112" s="14">
        <f>ROUND((INDEX(新战舰养成!U$6:U$18,通天塔!$J112+1)+INDEX(新战舰养成!F$6:F$18,通天塔!$J112+1)*(通天塔!$G112-1))*INDEX(战舰突破!$D$6:$D$18,通天塔!$M112+1),0)</f>
        <v>67933</v>
      </c>
      <c r="BI112" s="14">
        <f>ROUND((INDEX(新战舰养成!V$6:V$18,通天塔!$J112+1)+INDEX(新战舰养成!G$6:G$18,通天塔!$J112+1)*(通天塔!$G112-1))*INDEX(战舰突破!$D$6:$D$18,通天塔!$M112+1),0)</f>
        <v>480</v>
      </c>
      <c r="BJ112" s="14">
        <f>ROUND((INDEX(新战舰养成!W$6:W$18,通天塔!$J112+1)+INDEX(新战舰养成!H$6:H$18,通天塔!$J112+1)*(通天塔!$G112-1))*INDEX(战舰突破!$D$6:$D$18,通天塔!$M112+1),0)</f>
        <v>6</v>
      </c>
      <c r="BL112" s="14">
        <f>IF($H112&gt;0,ROUND((INDEX(新战舰养成!X$6:X$18,通天塔!$K112+1)+INDEX(新战舰养成!I$6:I$18,通天塔!$K112+1)*(通天塔!$H112-1))*INDEX(战舰突破!$D$6:$D$18,通天塔!$N112+1),0),0)</f>
        <v>136061</v>
      </c>
      <c r="BM112" s="14">
        <f>IF($H112&gt;0,ROUND((INDEX(新战舰养成!Y$6:Y$18,通天塔!$K112+1)+INDEX(新战舰养成!J$6:J$18,通天塔!$K112+1)*(通天塔!$H112-1))*INDEX(战舰突破!$D$6:$D$18,通天塔!$N112+1),0),0)</f>
        <v>0</v>
      </c>
      <c r="BN112" s="14">
        <f>IF($H112&gt;0,ROUND((INDEX(新战舰养成!Z$6:Z$18,通天塔!$K112+1)+INDEX(新战舰养成!K$6:K$18,通天塔!$K112+1)*(通天塔!$H112-1))*INDEX(战舰突破!$D$6:$D$18,通天塔!$N112+1),0),0)</f>
        <v>0</v>
      </c>
      <c r="BO112" s="14">
        <f>IF($H112&gt;0,ROUND((INDEX(新战舰养成!AA$6:AA$18,通天塔!$K112+1)+INDEX(新战舰养成!L$6:L$18,通天塔!$K112+1)*(通天塔!$H112-1))*INDEX(战舰突破!$D$6:$D$18,通天塔!$N112+1),0),0)</f>
        <v>1356128</v>
      </c>
      <c r="BP112" s="14">
        <f>IF($H112&gt;0,ROUND((INDEX(新战舰养成!AB$6:AB$18,通天塔!$K112+1)+INDEX(新战舰养成!M$6:M$18,通天塔!$K112+1)*(通天塔!$H112-1))*INDEX(战舰突破!$D$6:$D$18,通天塔!$N112+1),0),0)</f>
        <v>27005</v>
      </c>
      <c r="BR112" s="14">
        <f>IF($I112&gt;0,ROUND((INDEX(新战舰养成!AC$6:AC$18,通天塔!$L112+1)+INDEX(新战舰养成!I$6:I$18,通天塔!$L112+1)*(通天塔!$I112-1))*INDEX(战舰突破!$D$6:$D$18,通天塔!$O112+1),0),0)</f>
        <v>96653</v>
      </c>
      <c r="BS112" s="14">
        <f>IF($I112&gt;0,ROUND((INDEX(新战舰养成!AD$6:AD$18,通天塔!$L112+1)+INDEX(新战舰养成!J$6:J$18,通天塔!$L112+1)*(通天塔!$I112-1))*INDEX(战舰突破!$D$6:$D$18,通天塔!$O112+1),0),0)</f>
        <v>0</v>
      </c>
      <c r="BT112" s="14">
        <f>IF($I112&gt;0,ROUND((INDEX(新战舰养成!AE$6:AE$18,通天塔!$L112+1)+INDEX(新战舰养成!K$6:K$18,通天塔!$L112+1)*(通天塔!$I112-1))*INDEX(战舰突破!$D$6:$D$18,通天塔!$O112+1),0),0)</f>
        <v>0</v>
      </c>
      <c r="BU112" s="14">
        <f>IF($I112&gt;0,ROUND((INDEX(新战舰养成!AF$6:AF$18,通天塔!$L112+1)+INDEX(新战舰养成!L$6:L$18,通天塔!$L112+1)*(通天塔!$I112-1))*INDEX(战舰突破!$D$6:$D$18,通天塔!$O112+1),0),0)</f>
        <v>670304</v>
      </c>
      <c r="BV112" s="14">
        <f>IF($I112&gt;0,ROUND((INDEX(新战舰养成!AG$6:AG$18,通天塔!$L112+1)+INDEX(新战舰养成!M$6:M$18,通天塔!$L112+1)*(通天塔!$I112-1))*INDEX(战舰突破!$D$6:$D$18,通天塔!$O112+1),0),0)</f>
        <v>25122</v>
      </c>
      <c r="BY112" s="14">
        <f>(INDEX(装备数值!$C$13:$G$116,通天塔!$P112*8+1,BY$2)+INDEX(装备数值!$C$13:$G$116,通天塔!$Q112*8+2,BY$2)+INDEX(装备数值!$C$13:$G$116,通天塔!$S112*8+3,BY$2)+INDEX(装备数值!$C$13:$G$116,通天塔!$R112*8+4,BY$2)+INDEX(装备数值!$C$13:$G$116,通天塔!$T112*8+5,BY$2)+INDEX(装备数值!$C$13:$G$116,通天塔!$U112*8+6,BY$2)+INDEX(装备数值!$C$13:$G$116,通天塔!$V112*8+7,BY$2)+INDEX(装备数值!$C$13:$G$116,通天塔!$W112*8+8,BY$2))</f>
        <v>33000</v>
      </c>
      <c r="BZ112" s="14">
        <f>(INDEX(装备数值!$C$13:$G$116,通天塔!$P112*8+1,BZ$2)+INDEX(装备数值!$C$13:$G$116,通天塔!$Q112*8+2,BZ$2)+INDEX(装备数值!$C$13:$G$116,通天塔!$S112*8+3,BZ$2)+INDEX(装备数值!$C$13:$G$116,通天塔!$R112*8+4,BZ$2)+INDEX(装备数值!$C$13:$G$116,通天塔!$T112*8+5,BZ$2)+INDEX(装备数值!$C$13:$G$116,通天塔!$U112*8+6,BZ$2)+INDEX(装备数值!$C$13:$G$116,通天塔!$V112*8+7,BZ$2)+INDEX(装备数值!$C$13:$G$116,通天塔!$W112*8+8,BZ$2))</f>
        <v>247500</v>
      </c>
      <c r="CA112" s="14">
        <f>(INDEX(装备数值!$C$13:$G$116,通天塔!$P112*8+1,CA$2)+INDEX(装备数值!$C$13:$G$116,通天塔!$Q112*8+2,CA$2)+INDEX(装备数值!$C$13:$G$116,通天塔!$S112*8+3,CA$2)+INDEX(装备数值!$C$13:$G$116,通天塔!$R112*8+4,CA$2)+INDEX(装备数值!$C$13:$G$116,通天塔!$T112*8+5,CA$2)+INDEX(装备数值!$C$13:$G$116,通天塔!$U112*8+6,CA$2)+INDEX(装备数值!$C$13:$G$116,通天塔!$V112*8+7,CA$2)+INDEX(装备数值!$C$13:$G$116,通天塔!$W112*8+8,CA$2))</f>
        <v>16500</v>
      </c>
      <c r="CB112" s="14">
        <f>(INDEX(装备数值!$C$13:$G$116,通天塔!$P112*8+1,CB$2)+INDEX(装备数值!$C$13:$G$116,通天塔!$Q112*8+2,CB$2)+INDEX(装备数值!$C$13:$G$116,通天塔!$S112*8+3,CB$2)+INDEX(装备数值!$C$13:$G$116,通天塔!$R112*8+4,CB$2)+INDEX(装备数值!$C$13:$G$116,通天塔!$T112*8+5,CB$2)+INDEX(装备数值!$C$13:$G$116,通天塔!$U112*8+6,CB$2)+INDEX(装备数值!$C$13:$G$116,通天塔!$V112*8+7,CB$2)+INDEX(装备数值!$C$13:$G$116,通天塔!$W112*8+8,CB$2))</f>
        <v>330000</v>
      </c>
      <c r="CC112" s="14">
        <f>(INDEX(装备数值!$C$13:$G$116,通天塔!$P112*8+1,CC$2)+INDEX(装备数值!$C$13:$G$116,通天塔!$Q112*8+2,CC$2)+INDEX(装备数值!$C$13:$G$116,通天塔!$S112*8+3,CC$2)+INDEX(装备数值!$C$13:$G$116,通天塔!$R112*8+4,CC$2)+INDEX(装备数值!$C$13:$G$116,通天塔!$T112*8+5,CC$2)+INDEX(装备数值!$C$13:$G$116,通天塔!$U112*8+6,CC$2)+INDEX(装备数值!$C$13:$G$116,通天塔!$V112*8+7,CC$2)+INDEX(装备数值!$C$13:$G$116,通天塔!$W112*8+8,CC$2))</f>
        <v>6450</v>
      </c>
      <c r="CF112" s="14">
        <f>INDEX(装备数值!$I$13:$M$116,通天塔!$P112*8+1,CF$2)*$X112+INDEX(装备数值!$I$13:$M$116,通天塔!$Q112*8+2,CF$2)*$Y112+INDEX(装备数值!$I$13:$M$116,通天塔!$S112*8+3,CF$2)*$Z112+INDEX(装备数值!$I$13:$M$116,通天塔!$R112*8+4,CF$2)*$AA112+INDEX(装备数值!$I$13:$M$116,通天塔!$T112*8+5,CF$2)*$AB112+INDEX(装备数值!$I$13:$M$116,通天塔!$U112*8+6,CF$2)*$AC112+INDEX(装备数值!$I$13:$M$116,通天塔!$V112*8+7,CF$2)*$AD112+INDEX(装备数值!$I$13:$M$116,通天塔!$W112*8+8,CF$2)*$AE112</f>
        <v>88000</v>
      </c>
      <c r="CG112" s="14">
        <f>INDEX(装备数值!$I$13:$M$116,通天塔!$P112*8+1,CG$2)*$X112+INDEX(装备数值!$I$13:$M$116,通天塔!$Q112*8+2,CG$2)*$Y112+INDEX(装备数值!$I$13:$M$116,通天塔!$S112*8+3,CG$2)*$Z112+INDEX(装备数值!$I$13:$M$116,通天塔!$R112*8+4,CG$2)*$AA112+INDEX(装备数值!$I$13:$M$116,通天塔!$T112*8+5,CG$2)*$AB112+INDEX(装备数值!$I$13:$M$116,通天塔!$U112*8+6,CG$2)*$AC112+INDEX(装备数值!$I$13:$M$116,通天塔!$V112*8+7,CG$2)*$AD112+INDEX(装备数值!$I$13:$M$116,通天塔!$W112*8+8,CG$2)*$AE112</f>
        <v>660000</v>
      </c>
      <c r="CH112" s="14">
        <f>INDEX(装备数值!$I$13:$M$116,通天塔!$P112*8+1,CH$2)*$X112+INDEX(装备数值!$I$13:$M$116,通天塔!$Q112*8+2,CH$2)*$Y112+INDEX(装备数值!$I$13:$M$116,通天塔!$S112*8+3,CH$2)*$Z112+INDEX(装备数值!$I$13:$M$116,通天塔!$R112*8+4,CH$2)*$AA112+INDEX(装备数值!$I$13:$M$116,通天塔!$T112*8+5,CH$2)*$AB112+INDEX(装备数值!$I$13:$M$116,通天塔!$U112*8+6,CH$2)*$AC112+INDEX(装备数值!$I$13:$M$116,通天塔!$V112*8+7,CH$2)*$AD112+INDEX(装备数值!$I$13:$M$116,通天塔!$W112*8+8,CH$2)*$AE112</f>
        <v>44000</v>
      </c>
      <c r="CI112" s="14">
        <f>INDEX(装备数值!$I$13:$M$116,通天塔!$P112*8+1,CI$2)*$X112+INDEX(装备数值!$I$13:$M$116,通天塔!$Q112*8+2,CI$2)*$Y112+INDEX(装备数值!$I$13:$M$116,通天塔!$S112*8+3,CI$2)*$Z112+INDEX(装备数值!$I$13:$M$116,通天塔!$R112*8+4,CI$2)*$AA112+INDEX(装备数值!$I$13:$M$116,通天塔!$T112*8+5,CI$2)*$AB112+INDEX(装备数值!$I$13:$M$116,通天塔!$U112*8+6,CI$2)*$AC112+INDEX(装备数值!$I$13:$M$116,通天塔!$V112*8+7,CI$2)*$AD112+INDEX(装备数值!$I$13:$M$116,通天塔!$W112*8+8,CI$2)*$AE112</f>
        <v>880000</v>
      </c>
      <c r="CJ112" s="14">
        <f>INDEX(装备数值!$I$13:$M$116,通天塔!$P112*8+1,CJ$2)*$X112+INDEX(装备数值!$I$13:$M$116,通天塔!$Q112*8+2,CJ$2)*$Y112+INDEX(装备数值!$I$13:$M$116,通天塔!$S112*8+3,CJ$2)*$Z112+INDEX(装备数值!$I$13:$M$116,通天塔!$R112*8+4,CJ$2)*$AA112+INDEX(装备数值!$I$13:$M$116,通天塔!$T112*8+5,CJ$2)*$AB112+INDEX(装备数值!$I$13:$M$116,通天塔!$U112*8+6,CJ$2)*$AC112+INDEX(装备数值!$I$13:$M$116,通天塔!$V112*8+7,CJ$2)*$AD112+INDEX(装备数值!$I$13:$M$116,通天塔!$W112*8+8,CJ$2)*$AE112</f>
        <v>17200</v>
      </c>
      <c r="CM112" s="14">
        <f>INDEX(装备数值!$X$13:$AH$116,$P112*8+1,CM$2)*$AF112+INDEX(装备数值!$X$13:$AH$116,$Q112*8+2,CM$2)*$AG112+INDEX(装备数值!$X$13:$AH$116,$S112*8+3,CM$2)*$AH112+INDEX(装备数值!$X$13:$AH$116,$R112*8+4,CM$2)*$AI112+INDEX(装备数值!$X$13:$AH$116,$T112*8+5,CM$2)*$AJ112+INDEX(装备数值!$X$13:$AH$116,$U112*8+6,CM$2)*$AK112+INDEX(装备数值!$X$13:$AH$116,$V112*8+7,CM$2)*$AL112+INDEX(装备数值!$X$13:$AH$116,$W112*8+8,CM$2)*$AM112</f>
        <v>30000</v>
      </c>
      <c r="CN112" s="14">
        <f>INDEX(装备数值!$X$13:$AH$116,$P112*8+1,CN$2)*$AF112+INDEX(装备数值!$X$13:$AH$116,$Q112*8+2,CN$2)*$AG112+INDEX(装备数值!$X$13:$AH$116,$S112*8+3,CN$2)*$AH112+INDEX(装备数值!$X$13:$AH$116,$R112*8+4,CN$2)*$AI112+INDEX(装备数值!$X$13:$AH$116,$T112*8+5,CN$2)*$AJ112+INDEX(装备数值!$X$13:$AH$116,$U112*8+6,CN$2)*$AK112+INDEX(装备数值!$X$13:$AH$116,$V112*8+7,CN$2)*$AL112+INDEX(装备数值!$X$13:$AH$116,$W112*8+8,CN$2)*$AM112</f>
        <v>225000</v>
      </c>
      <c r="CO112" s="14">
        <f>INDEX(装备数值!$X$13:$AH$116,$P112*8+1,CO$2)*$AF112+INDEX(装备数值!$X$13:$AH$116,$Q112*8+2,CO$2)*$AG112+INDEX(装备数值!$X$13:$AH$116,$S112*8+3,CO$2)*$AH112+INDEX(装备数值!$X$13:$AH$116,$R112*8+4,CO$2)*$AI112+INDEX(装备数值!$X$13:$AH$116,$T112*8+5,CO$2)*$AJ112+INDEX(装备数值!$X$13:$AH$116,$U112*8+6,CO$2)*$AK112+INDEX(装备数值!$X$13:$AH$116,$V112*8+7,CO$2)*$AL112+INDEX(装备数值!$X$13:$AH$116,$W112*8+8,CO$2)*$AM112</f>
        <v>15000</v>
      </c>
      <c r="CP112" s="14">
        <f>INDEX(装备数值!$X$13:$AH$116,$P112*8+1,CP$2)*$AF112+INDEX(装备数值!$X$13:$AH$116,$Q112*8+2,CP$2)*$AG112+INDEX(装备数值!$X$13:$AH$116,$S112*8+3,CP$2)*$AH112+INDEX(装备数值!$X$13:$AH$116,$R112*8+4,CP$2)*$AI112+INDEX(装备数值!$X$13:$AH$116,$T112*8+5,CP$2)*$AJ112+INDEX(装备数值!$X$13:$AH$116,$U112*8+6,CP$2)*$AK112+INDEX(装备数值!$X$13:$AH$116,$V112*8+7,CP$2)*$AL112+INDEX(装备数值!$X$13:$AH$116,$W112*8+8,CP$2)*$AM112</f>
        <v>300000</v>
      </c>
      <c r="CQ112" s="14">
        <f>INDEX(装备数值!$X$13:$AH$116,$P112*8+1,CQ$2)*$AF112+INDEX(装备数值!$X$13:$AH$116,$Q112*8+2,CQ$2)*$AG112+INDEX(装备数值!$X$13:$AH$116,$S112*8+3,CQ$2)*$AH112+INDEX(装备数值!$X$13:$AH$116,$R112*8+4,CQ$2)*$AI112+INDEX(装备数值!$X$13:$AH$116,$T112*8+5,CQ$2)*$AJ112+INDEX(装备数值!$X$13:$AH$116,$U112*8+6,CQ$2)*$AK112+INDEX(装备数值!$X$13:$AH$116,$V112*8+7,CQ$2)*$AL112+INDEX(装备数值!$X$13:$AH$116,$W112*8+8,CQ$2)*$AM112</f>
        <v>6000</v>
      </c>
      <c r="CR112" s="14">
        <f>INDEX(装备数值!$X$13:$AH$116,$P112*8+1,CR$2)*$AF112+INDEX(装备数值!$X$13:$AH$116,$Q112*8+2,CR$2)*$AG112+INDEX(装备数值!$X$13:$AH$116,$S112*8+3,CR$2)*$AH112+INDEX(装备数值!$X$13:$AH$116,$R112*8+4,CR$2)*$AI112+INDEX(装备数值!$X$13:$AH$116,$T112*8+5,CR$2)*$AJ112+INDEX(装备数值!$X$13:$AH$116,$U112*8+6,CR$2)*$AK112+INDEX(装备数值!$X$13:$AH$116,$V112*8+7,CR$2)*$AL112+INDEX(装备数值!$X$13:$AH$116,$W112*8+8,CR$2)*$AM112</f>
        <v>22500</v>
      </c>
      <c r="CS112" s="14">
        <f>INDEX(装备数值!$X$13:$AH$116,$P112*8+1,CS$2)*$AF112+INDEX(装备数值!$X$13:$AH$116,$Q112*8+2,CS$2)*$AG112+INDEX(装备数值!$X$13:$AH$116,$S112*8+3,CS$2)*$AH112+INDEX(装备数值!$X$13:$AH$116,$R112*8+4,CS$2)*$AI112+INDEX(装备数值!$X$13:$AH$116,$T112*8+5,CS$2)*$AJ112+INDEX(装备数值!$X$13:$AH$116,$U112*8+6,CS$2)*$AK112+INDEX(装备数值!$X$13:$AH$116,$V112*8+7,CS$2)*$AL112+INDEX(装备数值!$X$13:$AH$116,$W112*8+8,CS$2)*$AM112</f>
        <v>22500</v>
      </c>
      <c r="CT112" s="14">
        <f>INDEX(装备数值!$X$13:$AH$116,$P112*8+1,CT$2)*$AF112+INDEX(装备数值!$X$13:$AH$116,$Q112*8+2,CT$2)*$AG112+INDEX(装备数值!$X$13:$AH$116,$S112*8+3,CT$2)*$AH112+INDEX(装备数值!$X$13:$AH$116,$R112*8+4,CT$2)*$AI112+INDEX(装备数值!$X$13:$AH$116,$T112*8+5,CT$2)*$AJ112+INDEX(装备数值!$X$13:$AH$116,$U112*8+6,CT$2)*$AK112+INDEX(装备数值!$X$13:$AH$116,$V112*8+7,CT$2)*$AL112+INDEX(装备数值!$X$13:$AH$116,$W112*8+8,CT$2)*$AM112</f>
        <v>22500</v>
      </c>
      <c r="CU112" s="14">
        <f>INDEX(装备数值!$X$13:$AH$116,$P112*8+1,CU$2)*$AF112+INDEX(装备数值!$X$13:$AH$116,$Q112*8+2,CU$2)*$AG112+INDEX(装备数值!$X$13:$AH$116,$S112*8+3,CU$2)*$AH112+INDEX(装备数值!$X$13:$AH$116,$R112*8+4,CU$2)*$AI112+INDEX(装备数值!$X$13:$AH$116,$T112*8+5,CU$2)*$AJ112+INDEX(装备数值!$X$13:$AH$116,$U112*8+6,CU$2)*$AK112+INDEX(装备数值!$X$13:$AH$116,$V112*8+7,CU$2)*$AL112+INDEX(装备数值!$X$13:$AH$116,$W112*8+8,CU$2)*$AM112</f>
        <v>22500</v>
      </c>
      <c r="CV112" s="14">
        <f>INDEX(装备数值!$X$13:$AH$116,$P112*8+1,CV$2)*$AF112+INDEX(装备数值!$X$13:$AH$116,$Q112*8+2,CV$2)*$AG112+INDEX(装备数值!$X$13:$AH$116,$S112*8+3,CV$2)*$AH112+INDEX(装备数值!$X$13:$AH$116,$R112*8+4,CV$2)*$AI112+INDEX(装备数值!$X$13:$AH$116,$T112*8+5,CV$2)*$AJ112+INDEX(装备数值!$X$13:$AH$116,$U112*8+6,CV$2)*$AK112+INDEX(装备数值!$X$13:$AH$116,$V112*8+7,CV$2)*$AL112+INDEX(装备数值!$X$13:$AH$116,$W112*8+8,CV$2)*$AM112</f>
        <v>50</v>
      </c>
      <c r="CW112" s="14">
        <f>INDEX(装备数值!$X$13:$AH$116,$P112*8+1,CW$2)*$AF112+INDEX(装备数值!$X$13:$AH$116,$Q112*8+2,CW$2)*$AG112+INDEX(装备数值!$X$13:$AH$116,$S112*8+3,CW$2)*$AH112+INDEX(装备数值!$X$13:$AH$116,$R112*8+4,CW$2)*$AI112+INDEX(装备数值!$X$13:$AH$116,$T112*8+5,CW$2)*$AJ112+INDEX(装备数值!$X$13:$AH$116,$U112*8+6,CW$2)*$AK112+INDEX(装备数值!$X$13:$AH$116,$V112*8+7,CW$2)*$AL112+INDEX(装备数值!$X$13:$AH$116,$W112*8+8,CW$2)*$AM112</f>
        <v>50</v>
      </c>
      <c r="CY112" s="14">
        <f>INDEX(装备数值!$AN$17:$AN$117,MATCH(MIN($X112:$AE112),装备数值!$AO$17:$AO$117,1))</f>
        <v>40</v>
      </c>
      <c r="CZ112" s="14">
        <f>IF(COUNTIF($P112:$W112,"&gt;"&amp;0)=8,INDEX(装备数值!AR$17:AR$117,$CY112+1),0)</f>
        <v>14400</v>
      </c>
      <c r="DA112" s="14">
        <f>IF(COUNTIF($P112:$W112,"&gt;"&amp;0)=8,INDEX(装备数值!AS$17:AS$117,$CY112+1),0)</f>
        <v>108000</v>
      </c>
      <c r="DB112" s="14">
        <f>IF(COUNTIF($P112:$W112,"&gt;"&amp;0)=8,INDEX(装备数值!AT$17:AT$117,$CY112+1),0)</f>
        <v>7200</v>
      </c>
      <c r="DC112" s="14">
        <f>IF(COUNTIF($P112:$W112,"&gt;"&amp;0)=8,INDEX(装备数值!AU$17:AU$117,$CY112+1),0)</f>
        <v>144000</v>
      </c>
      <c r="DD112" s="14">
        <f>IF(COUNTIF($P112:$W112,"&gt;"&amp;0)=8,INDEX(装备数值!AV$17:AV$117,$CY112+1),0)</f>
        <v>2720</v>
      </c>
      <c r="DF112" s="14">
        <f>INDEX(装备数值!$AY$17:$AY$77,MATCH(MIN($AF112:$AM112),装备数值!$AZ$17:$AZ$77,1))</f>
        <v>25</v>
      </c>
      <c r="DG112" s="26">
        <f>INDEX(装备数值!BA$17:BA$77,通天塔!DF112+1)</f>
        <v>0.35</v>
      </c>
      <c r="DH112" s="26">
        <f>INDEX(装备数值!BA$17:BA$77,通天塔!DF112+1)</f>
        <v>0.35</v>
      </c>
      <c r="DJ112" s="14">
        <f t="shared" si="134"/>
        <v>35</v>
      </c>
      <c r="DK112" s="14">
        <f>VLOOKUP(DJ112,军阶与晶片数值!$W$6:$X$27,2)</f>
        <v>8</v>
      </c>
      <c r="DL112" s="14">
        <f>INDEX(军阶与晶片数值!Y$6:Y$27,$DK112+1)</f>
        <v>650</v>
      </c>
      <c r="DM112" s="14">
        <f>INDEX(军阶与晶片数值!Z$6:Z$27,$DK112+1)</f>
        <v>650</v>
      </c>
      <c r="DN112" s="14">
        <f>INDEX(军阶与晶片数值!AA$6:AA$27,$DK112+1)</f>
        <v>650</v>
      </c>
      <c r="DO112" s="14">
        <f>INDEX(军阶与晶片数值!AB$6:AB$27,$DK112+1)</f>
        <v>650</v>
      </c>
      <c r="DP112" s="29">
        <f>INDEX(军阶与晶片数值!AC$6:AC$27,$DK112+1)</f>
        <v>45</v>
      </c>
      <c r="DQ112" s="29">
        <f>INDEX(军阶与晶片数值!AD$6:AD$27,$DK112+1)</f>
        <v>25</v>
      </c>
      <c r="DS112" s="26">
        <f>INDEX(军阶与晶片数值!I$6:I$16,AN112+1)</f>
        <v>0.2</v>
      </c>
      <c r="DT112" s="26">
        <f>INDEX(军阶与晶片数值!M$6:M$16,AO112+1)</f>
        <v>0.3</v>
      </c>
      <c r="DU112" s="26">
        <f>INDEX(军阶与晶片数值!J$6:J$16,AP112+1)</f>
        <v>0.3</v>
      </c>
      <c r="DV112" s="26">
        <f>INDEX(军阶与晶片数值!K$6:K$16,AQ112+1)</f>
        <v>0.6</v>
      </c>
      <c r="DW112" s="26">
        <f>INDEX(军阶与晶片数值!L$6:L$16,AR112+1)</f>
        <v>0.6</v>
      </c>
      <c r="DX112" s="28">
        <f>INDEX(军阶与晶片数值!N$6:N$16,AS112+1)</f>
        <v>0</v>
      </c>
      <c r="DY112" s="28">
        <f>INDEX(军阶与晶片数值!O$6:O$16,AT112+1)</f>
        <v>0</v>
      </c>
      <c r="DZ112" s="28">
        <f>INDEX(军阶与晶片数值!P$6:P$16,AU112+1)</f>
        <v>0</v>
      </c>
      <c r="EA112" s="28">
        <f>INDEX(军阶与晶片数值!Q$6:Q$16,AV112+1)</f>
        <v>0</v>
      </c>
      <c r="EB112" s="26">
        <f>INDEX(军阶与晶片数值!R$6:R$16,AW112+1)</f>
        <v>0.13</v>
      </c>
      <c r="EC112" s="26">
        <f>INDEX(军阶与晶片数值!S$6:S$16,AX112+1)</f>
        <v>0.13</v>
      </c>
      <c r="ED112" s="26">
        <f>INDEX(军阶与晶片数值!T$6:T$16,AY112+1)</f>
        <v>0</v>
      </c>
      <c r="EE112" s="26">
        <f>INDEX(军阶与晶片数值!U$6:U$16,AZ112+1)</f>
        <v>0</v>
      </c>
      <c r="EG112" s="26">
        <f>INDEX(军阶与晶片数值!$C$6:$C$36,通天塔!$BA112+1)</f>
        <v>0.85</v>
      </c>
      <c r="EH112" s="26">
        <f>INDEX(军阶与晶片数值!$C$6:$C$36,通天塔!$BA112+1)</f>
        <v>0.85</v>
      </c>
      <c r="EI112" s="26">
        <f>INDEX(军阶与晶片数值!$C$6:$C$36,通天塔!$BA112+1)</f>
        <v>0.85</v>
      </c>
      <c r="EJ112" s="26">
        <f>INDEX(军阶与晶片数值!$C$6:$C$36,通天塔!$BA112+1)</f>
        <v>0.85</v>
      </c>
      <c r="EK112" s="26">
        <f>INDEX(军阶与晶片数值!$C$6:$C$36,通天塔!$BA112+1)</f>
        <v>0.85</v>
      </c>
      <c r="EM112" s="14">
        <f>INDEX(战舰突破!$H$6:$H$18,通天塔!$J112+1)+INDEX(战舰突破!$H$23:$H$35,通天塔!$K112+1)+INDEX(战舰突破!$H$40:$H$52,通天塔!$L112+1)</f>
        <v>200</v>
      </c>
      <c r="EN112" s="14">
        <f>INDEX(战舰突破!$I$6:$I$18,通天塔!$J112+1)+INDEX(战舰突破!$I$23:$I$35,通天塔!$K112+1)+INDEX(战舰突破!$I$40:$I$52,通天塔!$L112+1)</f>
        <v>200</v>
      </c>
      <c r="EO112" s="14">
        <f>INDEX(战舰突破!$J$6:$J$18,通天塔!$J112+1)+INDEX(战舰突破!$J$23:$J$35,通天塔!$K112+1)+INDEX(战舰突破!$J$40:$J$52,通天塔!$L112+1)</f>
        <v>0</v>
      </c>
      <c r="EP112" s="14">
        <f>INDEX(战舰突破!$K$6:$K$18,通天塔!$J112+1)+INDEX(战舰突破!$K$23:$K$35,通天塔!$K112+1)+INDEX(战舰突破!$K$40:$K$52,通天塔!$L112+1)</f>
        <v>0</v>
      </c>
      <c r="EQ112" s="14">
        <f>INDEX(战舰突破!$L$6:$L$18,通天塔!$J112+1)+INDEX(战舰突破!$L$23:$L$35,通天塔!$K112+1)+INDEX(战舰突破!$L$40:$L$52,通天塔!$L112+1)</f>
        <v>200</v>
      </c>
      <c r="ER112" s="18">
        <f>INDEX(战舰突破!$N$6:$N$18,通天塔!$J112+1)+INDEX(战舰突破!$N$23:$N$35,通天塔!$K112+1)+INDEX(战舰突破!$N$40:$N$52,通天塔!$L112+1)</f>
        <v>0</v>
      </c>
      <c r="ES112" s="18">
        <f>INDEX(战舰突破!$O$6:$O$18,通天塔!$J112+1)+INDEX(战舰突破!$O$23:$O$35,通天塔!$K112+1)+INDEX(战舰突破!$O$40:$O$52,通天塔!$L112+1)</f>
        <v>1</v>
      </c>
      <c r="ET112" s="18">
        <f>INDEX(战舰突破!$P$6:$P$18,通天塔!$J112+1)+INDEX(战舰突破!$P$23:$P$35,通天塔!$K112+1)+INDEX(战舰突破!$P$40:$P$52,通天塔!$L112+1)</f>
        <v>0</v>
      </c>
      <c r="EU112" s="18">
        <f>INDEX(战舰突破!$Q$6:$Q$18,通天塔!$J112+1)+INDEX(战舰突破!$Q$23:$Q$35,通天塔!$K112+1)+INDEX(战舰突破!$Q$40:$Q$52,通天塔!$L112+1)</f>
        <v>0.3</v>
      </c>
      <c r="EV112" s="18">
        <f>INDEX(战舰突破!$R$6:$R$18,通天塔!$J112+1)+INDEX(战舰突破!$R$23:$R$35,通天塔!$K112+1)+INDEX(战舰突破!$R$40:$R$52,通天塔!$L112+1)</f>
        <v>0</v>
      </c>
      <c r="EW112" s="18">
        <f>INDEX(战舰突破!$M$6:$M$18,通天塔!$J112+1)+INDEX(战舰突破!$M$23:$M$35,通天塔!$K112+1)+INDEX(战舰突破!$M$40:$M$52,通天塔!$L112+1)</f>
        <v>0.2</v>
      </c>
      <c r="EX112" s="22">
        <f>INDEX(战舰突破!$W$6:$W$18,通天塔!$J112+1)+INDEX(战舰突破!$W$23:$W$35,通天塔!$K112+1)+INDEX(战舰突破!$W$40:$W$52,通天塔!$L112+1)</f>
        <v>0.5</v>
      </c>
      <c r="FA112" s="14">
        <f>INDEX(战舰突破!$S$6:$S$18,通天塔!$J112+1)</f>
        <v>0</v>
      </c>
      <c r="FB112" s="14">
        <f>INDEX(战舰突破!$T$6:$T$18,通天塔!$J112+1)</f>
        <v>0.5</v>
      </c>
      <c r="FC112" s="14">
        <f>INDEX(战舰突破!$U$6:$U$18,通天塔!$J112+1)</f>
        <v>0.1</v>
      </c>
      <c r="FD112" s="14">
        <f>INDEX(战舰突破!$V$6:$V$18,通天塔!$J112+1)</f>
        <v>1</v>
      </c>
      <c r="FE112" s="14">
        <f>INDEX(战舰突破!$X$6:$X$18,通天塔!$J112+1)</f>
        <v>9</v>
      </c>
      <c r="FG112" s="14">
        <f>INDEX(战舰突破!$S$23:$S$35,通天塔!$J112+1)</f>
        <v>0.6</v>
      </c>
      <c r="FH112" s="14">
        <f>INDEX(战舰突破!$T$23:$T$35,通天塔!$J112+1)</f>
        <v>0.55000000000000004</v>
      </c>
      <c r="FI112" s="14">
        <f>INDEX(战舰突破!$U$23:$U$35,通天塔!$J112+1)</f>
        <v>0.1</v>
      </c>
      <c r="FJ112" s="14">
        <f>INDEX(战舰突破!$V$23:$V$35,通天塔!$J112+1)</f>
        <v>1</v>
      </c>
      <c r="FK112" s="14">
        <f>INDEX(战舰突破!$X$23:$X$35,通天塔!$J112+1)</f>
        <v>135</v>
      </c>
      <c r="FM112" s="14">
        <f>INDEX(战舰突破!$S$40:$S$52,通天塔!$J112+1)</f>
        <v>0.6</v>
      </c>
      <c r="FN112" s="14">
        <f>INDEX(战舰突破!$T$40:$T$52,通天塔!$J112+1)</f>
        <v>0.25</v>
      </c>
      <c r="FO112" s="14">
        <f>INDEX(战舰突破!$U$40:$U$52,通天塔!$J112+1)</f>
        <v>0.1</v>
      </c>
      <c r="FP112" s="14">
        <f>INDEX(战舰突破!$V$40:$V$52,通天塔!$J112+1)</f>
        <v>1</v>
      </c>
      <c r="FQ112" s="14">
        <f>INDEX(战舰突破!$X$40:$X$52,通天塔!$J112+1)</f>
        <v>225</v>
      </c>
      <c r="FT112" s="14">
        <f t="shared" si="135"/>
        <v>668692</v>
      </c>
      <c r="FU112" s="14">
        <f t="shared" si="136"/>
        <v>669687</v>
      </c>
      <c r="FV112" s="14">
        <f t="shared" si="137"/>
        <v>582201</v>
      </c>
      <c r="FW112" s="14">
        <f t="shared" si="138"/>
        <v>11184721</v>
      </c>
      <c r="FX112" s="14">
        <f t="shared" si="139"/>
        <v>362753</v>
      </c>
      <c r="FY112" s="14">
        <f t="shared" si="140"/>
        <v>10895499</v>
      </c>
      <c r="FZ112" s="14">
        <f t="shared" si="141"/>
        <v>250128</v>
      </c>
      <c r="GA112" s="28">
        <f t="shared" si="142"/>
        <v>23150</v>
      </c>
      <c r="GB112" s="28">
        <f t="shared" si="143"/>
        <v>23150</v>
      </c>
      <c r="GC112" s="28">
        <f t="shared" si="144"/>
        <v>23150</v>
      </c>
      <c r="GD112" s="28">
        <f t="shared" si="145"/>
        <v>23150</v>
      </c>
      <c r="GE112" s="28">
        <f t="shared" si="146"/>
        <v>1.5254999999999999</v>
      </c>
      <c r="GF112" s="28">
        <f t="shared" si="147"/>
        <v>1.5254999999999999</v>
      </c>
      <c r="GG112" s="28">
        <f t="shared" si="148"/>
        <v>0</v>
      </c>
      <c r="GH112" s="28">
        <f t="shared" si="149"/>
        <v>40.200000000000003</v>
      </c>
      <c r="GI112" s="14">
        <f t="shared" si="150"/>
        <v>1</v>
      </c>
      <c r="GJ112" s="14">
        <f t="shared" si="151"/>
        <v>1.6</v>
      </c>
      <c r="GK112" s="14">
        <f t="shared" si="152"/>
        <v>1.6</v>
      </c>
      <c r="GL112" s="18">
        <f t="shared" si="153"/>
        <v>1.7</v>
      </c>
      <c r="GM112" s="18">
        <f t="shared" si="154"/>
        <v>1.75</v>
      </c>
      <c r="GN112" s="18">
        <f t="shared" si="155"/>
        <v>1.45</v>
      </c>
      <c r="GO112" s="29">
        <f t="shared" si="215"/>
        <v>23300</v>
      </c>
      <c r="GP112" s="29">
        <f t="shared" si="215"/>
        <v>23600</v>
      </c>
      <c r="GQ112" s="29">
        <f t="shared" si="215"/>
        <v>23600</v>
      </c>
      <c r="GR112" s="26">
        <f t="shared" si="157"/>
        <v>0.1</v>
      </c>
      <c r="GS112" s="26">
        <f t="shared" si="158"/>
        <v>0.1</v>
      </c>
      <c r="GT112" s="26">
        <f t="shared" si="159"/>
        <v>0.1</v>
      </c>
      <c r="GU112" s="14">
        <f t="shared" si="160"/>
        <v>3</v>
      </c>
      <c r="GV112" s="14">
        <f t="shared" si="161"/>
        <v>3</v>
      </c>
      <c r="GW112" s="14">
        <f t="shared" si="162"/>
        <v>3</v>
      </c>
      <c r="GX112" s="14">
        <f t="shared" si="163"/>
        <v>9</v>
      </c>
      <c r="GY112" s="14">
        <f t="shared" si="164"/>
        <v>135</v>
      </c>
      <c r="GZ112" s="14">
        <f t="shared" si="165"/>
        <v>225</v>
      </c>
      <c r="HA112">
        <v>108</v>
      </c>
      <c r="HB112" s="14">
        <f t="shared" si="166"/>
        <v>100092720</v>
      </c>
      <c r="HD112" s="14">
        <f t="shared" si="167"/>
        <v>725506</v>
      </c>
      <c r="HE112" s="14">
        <f t="shared" si="168"/>
        <v>334316</v>
      </c>
      <c r="HF112" s="29">
        <f t="shared" si="169"/>
        <v>22224</v>
      </c>
      <c r="HG112" s="29">
        <f t="shared" si="170"/>
        <v>15833</v>
      </c>
      <c r="HH112" s="29">
        <f t="shared" si="171"/>
        <v>17100</v>
      </c>
      <c r="HI112" s="29">
        <f t="shared" si="172"/>
        <v>15960</v>
      </c>
      <c r="HJ112" s="14">
        <f t="shared" si="173"/>
        <v>1.5254999999999999</v>
      </c>
      <c r="HK112" s="14">
        <f t="shared" si="174"/>
        <v>1.5254999999999999</v>
      </c>
      <c r="HL112" s="14">
        <f t="shared" si="175"/>
        <v>192058</v>
      </c>
      <c r="HM112" s="14">
        <f t="shared" si="176"/>
        <v>319936</v>
      </c>
      <c r="HN112" s="26">
        <f t="shared" si="177"/>
        <v>0.39811945558391049</v>
      </c>
      <c r="HO112" s="26">
        <f t="shared" si="178"/>
        <v>0.6632581100141044</v>
      </c>
      <c r="HP112" s="29">
        <f t="shared" si="179"/>
        <v>72225</v>
      </c>
      <c r="HQ112" s="29">
        <f t="shared" si="180"/>
        <v>358064</v>
      </c>
      <c r="HR112" s="29">
        <f t="shared" si="181"/>
        <v>303748</v>
      </c>
      <c r="HS112" s="26">
        <f t="shared" si="182"/>
        <v>0.4753105940817709</v>
      </c>
      <c r="HT112" s="26">
        <f t="shared" si="183"/>
        <v>0.48589902868759871</v>
      </c>
      <c r="HU112" s="26">
        <f t="shared" si="184"/>
        <v>0.48589902868759871</v>
      </c>
      <c r="HV112" s="26">
        <f t="shared" si="185"/>
        <v>7.5310594081770876E-2</v>
      </c>
      <c r="HW112" s="29">
        <f t="shared" si="207"/>
        <v>1.8000000000000003</v>
      </c>
      <c r="HX112" s="29">
        <f t="shared" si="208"/>
        <v>2.913882990738649</v>
      </c>
      <c r="HY112" s="29">
        <f t="shared" si="209"/>
        <v>2.913882990738649</v>
      </c>
      <c r="HZ112" s="29">
        <f t="shared" si="210"/>
        <v>650025</v>
      </c>
      <c r="IA112" s="29">
        <f t="shared" si="211"/>
        <v>695571.06613056245</v>
      </c>
      <c r="IB112" s="29">
        <f t="shared" si="212"/>
        <v>442543.06533544156</v>
      </c>
      <c r="IC112" s="29">
        <f t="shared" si="213"/>
        <v>3899753</v>
      </c>
      <c r="ID112" s="14">
        <f t="shared" si="186"/>
        <v>1788139.13</v>
      </c>
      <c r="IH112" s="14">
        <v>1</v>
      </c>
      <c r="II112" s="14">
        <v>1</v>
      </c>
      <c r="IJ112" s="14">
        <v>480</v>
      </c>
      <c r="IK112" s="14">
        <v>80</v>
      </c>
      <c r="IL112" s="14">
        <v>60</v>
      </c>
      <c r="IM112" s="23">
        <f t="shared" si="216"/>
        <v>339449544</v>
      </c>
      <c r="IN112" s="23">
        <f t="shared" si="217"/>
        <v>1</v>
      </c>
      <c r="IO112" s="23">
        <f t="shared" si="218"/>
        <v>339449.54</v>
      </c>
      <c r="IP112" s="23">
        <f t="shared" si="203"/>
        <v>399210974</v>
      </c>
      <c r="IQ112" s="23">
        <f t="shared" si="188"/>
        <v>1</v>
      </c>
      <c r="IR112" s="23">
        <f t="shared" si="189"/>
        <v>399210.97</v>
      </c>
      <c r="IS112" s="14">
        <v>1</v>
      </c>
      <c r="IT112" s="14">
        <v>1</v>
      </c>
      <c r="IU112" s="14">
        <v>240</v>
      </c>
      <c r="IV112" s="14">
        <v>40</v>
      </c>
      <c r="IW112" s="14">
        <v>30</v>
      </c>
      <c r="IX112" s="23">
        <f t="shared" si="219"/>
        <v>198989387</v>
      </c>
      <c r="IY112" s="23">
        <f t="shared" si="220"/>
        <v>1</v>
      </c>
      <c r="IZ112" s="23">
        <f t="shared" si="221"/>
        <v>198989.39</v>
      </c>
      <c r="JA112" s="23"/>
      <c r="JB112" s="23"/>
      <c r="JC112" s="23"/>
      <c r="JG112">
        <f t="shared" si="222"/>
        <v>2.1821558287452643</v>
      </c>
      <c r="JH112">
        <f t="shared" si="223"/>
        <v>3.3288787167509004</v>
      </c>
      <c r="JJ112" s="14">
        <v>10</v>
      </c>
      <c r="JK112" s="14">
        <v>2</v>
      </c>
      <c r="JL112" s="14">
        <v>1.5</v>
      </c>
      <c r="JM112" s="23">
        <f t="shared" si="224"/>
        <v>6762997</v>
      </c>
      <c r="JN112" s="23">
        <f t="shared" si="225"/>
        <v>1</v>
      </c>
      <c r="JO112" s="23">
        <f t="shared" si="226"/>
        <v>6763</v>
      </c>
      <c r="JP112" s="14">
        <v>30</v>
      </c>
      <c r="JQ112" s="14">
        <v>6</v>
      </c>
      <c r="JR112" s="14">
        <v>4</v>
      </c>
      <c r="JS112" s="23">
        <f t="shared" si="227"/>
        <v>19580924</v>
      </c>
      <c r="JT112" s="23">
        <f t="shared" si="228"/>
        <v>1</v>
      </c>
      <c r="JU112" s="23">
        <f t="shared" si="229"/>
        <v>19580.919999999998</v>
      </c>
      <c r="JW112" s="23">
        <f t="shared" si="230"/>
        <v>26107899</v>
      </c>
      <c r="JX112" s="23">
        <f t="shared" si="231"/>
        <v>1</v>
      </c>
      <c r="JY112" s="23">
        <f t="shared" si="232"/>
        <v>26107.9</v>
      </c>
      <c r="JZ112" s="23">
        <f t="shared" si="233"/>
        <v>10144496</v>
      </c>
      <c r="KA112" s="23">
        <f t="shared" si="234"/>
        <v>1</v>
      </c>
      <c r="KB112" s="23">
        <f t="shared" si="235"/>
        <v>10144.5</v>
      </c>
    </row>
    <row r="113" spans="3:288" ht="16.5" x14ac:dyDescent="0.2">
      <c r="C113" s="14">
        <f t="shared" si="133"/>
        <v>38</v>
      </c>
      <c r="D113" s="14">
        <v>109</v>
      </c>
      <c r="E113" s="14" t="s">
        <v>777</v>
      </c>
      <c r="F113" s="14">
        <v>402</v>
      </c>
      <c r="G113" s="14">
        <v>402</v>
      </c>
      <c r="H113" s="14">
        <v>402</v>
      </c>
      <c r="I113" s="14">
        <v>402</v>
      </c>
      <c r="J113" s="14">
        <v>8</v>
      </c>
      <c r="K113" s="14">
        <v>8</v>
      </c>
      <c r="L113" s="14">
        <v>7</v>
      </c>
      <c r="M113" s="14">
        <v>5</v>
      </c>
      <c r="N113" s="14">
        <v>5</v>
      </c>
      <c r="O113" s="14">
        <v>5</v>
      </c>
      <c r="P113" s="14">
        <v>7</v>
      </c>
      <c r="Q113" s="14">
        <v>7</v>
      </c>
      <c r="R113" s="14">
        <v>7</v>
      </c>
      <c r="S113" s="14">
        <v>7</v>
      </c>
      <c r="T113" s="14">
        <v>7</v>
      </c>
      <c r="U113" s="14">
        <v>7</v>
      </c>
      <c r="V113" s="14">
        <v>7</v>
      </c>
      <c r="W113" s="14">
        <v>7</v>
      </c>
      <c r="X113" s="14">
        <v>402</v>
      </c>
      <c r="Y113" s="14">
        <v>402</v>
      </c>
      <c r="Z113" s="14">
        <v>402</v>
      </c>
      <c r="AA113" s="14">
        <v>402</v>
      </c>
      <c r="AB113" s="14">
        <v>402</v>
      </c>
      <c r="AC113" s="14">
        <v>402</v>
      </c>
      <c r="AD113" s="14">
        <v>402</v>
      </c>
      <c r="AE113" s="14">
        <v>402</v>
      </c>
      <c r="AF113" s="14">
        <v>50</v>
      </c>
      <c r="AG113" s="14">
        <v>50</v>
      </c>
      <c r="AH113" s="14">
        <v>50</v>
      </c>
      <c r="AI113" s="14">
        <v>50</v>
      </c>
      <c r="AJ113" s="14">
        <v>50</v>
      </c>
      <c r="AK113" s="14">
        <v>50</v>
      </c>
      <c r="AL113" s="14">
        <v>50</v>
      </c>
      <c r="AM113" s="14">
        <v>50</v>
      </c>
      <c r="AN113" s="14">
        <v>5</v>
      </c>
      <c r="AO113" s="14">
        <v>6</v>
      </c>
      <c r="AP113" s="14">
        <v>6</v>
      </c>
      <c r="AQ113" s="14">
        <v>6</v>
      </c>
      <c r="AR113" s="14">
        <v>6</v>
      </c>
      <c r="AS113" s="14">
        <v>0</v>
      </c>
      <c r="AT113" s="14">
        <v>0</v>
      </c>
      <c r="AU113" s="14">
        <v>0</v>
      </c>
      <c r="AV113" s="14">
        <v>0</v>
      </c>
      <c r="AW113" s="14">
        <v>3</v>
      </c>
      <c r="AX113" s="14">
        <v>3</v>
      </c>
      <c r="AY113" s="14">
        <v>0</v>
      </c>
      <c r="AZ113" s="14">
        <v>0</v>
      </c>
      <c r="BA113" s="14">
        <v>17</v>
      </c>
      <c r="BF113" s="14">
        <f>ROUND((INDEX(新战舰养成!S$6:S$18,通天塔!$J113+1)+INDEX(新战舰养成!D$6:D$18,通天塔!$J113+1)*(通天塔!$G113-1))*INDEX(战舰突破!$D$6:$D$18,通天塔!$M113+1),0)</f>
        <v>135837</v>
      </c>
      <c r="BG113" s="14">
        <f>ROUND((INDEX(新战舰养成!T$6:T$18,通天塔!$J113+1)+INDEX(新战舰养成!E$6:E$18,通天塔!$J113+1)*(通天塔!$G113-1))*INDEX(战舰突破!$D$6:$D$18,通天塔!$M113+1),0)</f>
        <v>1086598</v>
      </c>
      <c r="BH113" s="14">
        <f>ROUND((INDEX(新战舰养成!U$6:U$18,通天塔!$J113+1)+INDEX(新战舰养成!F$6:F$18,通天塔!$J113+1)*(通天塔!$G113-1))*INDEX(战舰突破!$D$6:$D$18,通天塔!$M113+1),0)</f>
        <v>68045</v>
      </c>
      <c r="BI113" s="14">
        <f>ROUND((INDEX(新战舰养成!V$6:V$18,通天塔!$J113+1)+INDEX(新战舰养成!G$6:G$18,通天塔!$J113+1)*(通天塔!$G113-1))*INDEX(战舰突破!$D$6:$D$18,通天塔!$M113+1),0)</f>
        <v>480</v>
      </c>
      <c r="BJ113" s="14">
        <f>ROUND((INDEX(新战舰养成!W$6:W$18,通天塔!$J113+1)+INDEX(新战舰养成!H$6:H$18,通天塔!$J113+1)*(通天塔!$G113-1))*INDEX(战舰突破!$D$6:$D$18,通天塔!$M113+1),0)</f>
        <v>6</v>
      </c>
      <c r="BL113" s="14">
        <f>IF($H113&gt;0,ROUND((INDEX(新战舰养成!X$6:X$18,通天塔!$K113+1)+INDEX(新战舰养成!I$6:I$18,通天塔!$K113+1)*(通天塔!$H113-1))*INDEX(战舰突破!$D$6:$D$18,通天塔!$N113+1),0),0)</f>
        <v>136285</v>
      </c>
      <c r="BM113" s="14">
        <f>IF($H113&gt;0,ROUND((INDEX(新战舰养成!Y$6:Y$18,通天塔!$K113+1)+INDEX(新战舰养成!J$6:J$18,通天塔!$K113+1)*(通天塔!$H113-1))*INDEX(战舰突破!$D$6:$D$18,通天塔!$N113+1),0),0)</f>
        <v>0</v>
      </c>
      <c r="BN113" s="14">
        <f>IF($H113&gt;0,ROUND((INDEX(新战舰养成!Z$6:Z$18,通天塔!$K113+1)+INDEX(新战舰养成!K$6:K$18,通天塔!$K113+1)*(通天塔!$H113-1))*INDEX(战舰突破!$D$6:$D$18,通天塔!$N113+1),0),0)</f>
        <v>0</v>
      </c>
      <c r="BO113" s="14">
        <f>IF($H113&gt;0,ROUND((INDEX(新战舰养成!AA$6:AA$18,通天塔!$K113+1)+INDEX(新战舰养成!L$6:L$18,通天塔!$K113+1)*(通天塔!$H113-1))*INDEX(战舰突破!$D$6:$D$18,通天塔!$N113+1),0),0)</f>
        <v>1358368</v>
      </c>
      <c r="BP113" s="14">
        <f>IF($H113&gt;0,ROUND((INDEX(新战舰养成!AB$6:AB$18,通天塔!$K113+1)+INDEX(新战舰养成!M$6:M$18,通天塔!$K113+1)*(通天塔!$H113-1))*INDEX(战舰突破!$D$6:$D$18,通天塔!$N113+1),0),0)</f>
        <v>27050</v>
      </c>
      <c r="BR113" s="14">
        <f>IF($I113&gt;0,ROUND((INDEX(新战舰养成!AC$6:AC$18,通天塔!$L113+1)+INDEX(新战舰养成!I$6:I$18,通天塔!$L113+1)*(通天塔!$I113-1))*INDEX(战舰突破!$D$6:$D$18,通天塔!$O113+1),0),0)</f>
        <v>96845</v>
      </c>
      <c r="BS113" s="14">
        <f>IF($I113&gt;0,ROUND((INDEX(新战舰养成!AD$6:AD$18,通天塔!$L113+1)+INDEX(新战舰养成!J$6:J$18,通天塔!$L113+1)*(通天塔!$I113-1))*INDEX(战舰突破!$D$6:$D$18,通天塔!$O113+1),0),0)</f>
        <v>0</v>
      </c>
      <c r="BT113" s="14">
        <f>IF($I113&gt;0,ROUND((INDEX(新战舰养成!AE$6:AE$18,通天塔!$L113+1)+INDEX(新战舰养成!K$6:K$18,通天塔!$L113+1)*(通天塔!$I113-1))*INDEX(战舰突破!$D$6:$D$18,通天塔!$O113+1),0),0)</f>
        <v>0</v>
      </c>
      <c r="BU113" s="14">
        <f>IF($I113&gt;0,ROUND((INDEX(新战舰养成!AF$6:AF$18,通天塔!$L113+1)+INDEX(新战舰养成!L$6:L$18,通天塔!$L113+1)*(通天塔!$I113-1))*INDEX(战舰突破!$D$6:$D$18,通天塔!$O113+1),0),0)</f>
        <v>672224</v>
      </c>
      <c r="BV113" s="14">
        <f>IF($I113&gt;0,ROUND((INDEX(新战舰养成!AG$6:AG$18,通天塔!$L113+1)+INDEX(新战舰养成!M$6:M$18,通天塔!$L113+1)*(通天塔!$I113-1))*INDEX(战舰突破!$D$6:$D$18,通天塔!$O113+1),0),0)</f>
        <v>25160</v>
      </c>
      <c r="BY113" s="14">
        <f>(INDEX(装备数值!$C$13:$G$116,通天塔!$P113*8+1,BY$2)+INDEX(装备数值!$C$13:$G$116,通天塔!$Q113*8+2,BY$2)+INDEX(装备数值!$C$13:$G$116,通天塔!$S113*8+3,BY$2)+INDEX(装备数值!$C$13:$G$116,通天塔!$R113*8+4,BY$2)+INDEX(装备数值!$C$13:$G$116,通天塔!$T113*8+5,BY$2)+INDEX(装备数值!$C$13:$G$116,通天塔!$U113*8+6,BY$2)+INDEX(装备数值!$C$13:$G$116,通天塔!$V113*8+7,BY$2)+INDEX(装备数值!$C$13:$G$116,通天塔!$W113*8+8,BY$2))</f>
        <v>33000</v>
      </c>
      <c r="BZ113" s="14">
        <f>(INDEX(装备数值!$C$13:$G$116,通天塔!$P113*8+1,BZ$2)+INDEX(装备数值!$C$13:$G$116,通天塔!$Q113*8+2,BZ$2)+INDEX(装备数值!$C$13:$G$116,通天塔!$S113*8+3,BZ$2)+INDEX(装备数值!$C$13:$G$116,通天塔!$R113*8+4,BZ$2)+INDEX(装备数值!$C$13:$G$116,通天塔!$T113*8+5,BZ$2)+INDEX(装备数值!$C$13:$G$116,通天塔!$U113*8+6,BZ$2)+INDEX(装备数值!$C$13:$G$116,通天塔!$V113*8+7,BZ$2)+INDEX(装备数值!$C$13:$G$116,通天塔!$W113*8+8,BZ$2))</f>
        <v>247500</v>
      </c>
      <c r="CA113" s="14">
        <f>(INDEX(装备数值!$C$13:$G$116,通天塔!$P113*8+1,CA$2)+INDEX(装备数值!$C$13:$G$116,通天塔!$Q113*8+2,CA$2)+INDEX(装备数值!$C$13:$G$116,通天塔!$S113*8+3,CA$2)+INDEX(装备数值!$C$13:$G$116,通天塔!$R113*8+4,CA$2)+INDEX(装备数值!$C$13:$G$116,通天塔!$T113*8+5,CA$2)+INDEX(装备数值!$C$13:$G$116,通天塔!$U113*8+6,CA$2)+INDEX(装备数值!$C$13:$G$116,通天塔!$V113*8+7,CA$2)+INDEX(装备数值!$C$13:$G$116,通天塔!$W113*8+8,CA$2))</f>
        <v>16500</v>
      </c>
      <c r="CB113" s="14">
        <f>(INDEX(装备数值!$C$13:$G$116,通天塔!$P113*8+1,CB$2)+INDEX(装备数值!$C$13:$G$116,通天塔!$Q113*8+2,CB$2)+INDEX(装备数值!$C$13:$G$116,通天塔!$S113*8+3,CB$2)+INDEX(装备数值!$C$13:$G$116,通天塔!$R113*8+4,CB$2)+INDEX(装备数值!$C$13:$G$116,通天塔!$T113*8+5,CB$2)+INDEX(装备数值!$C$13:$G$116,通天塔!$U113*8+6,CB$2)+INDEX(装备数值!$C$13:$G$116,通天塔!$V113*8+7,CB$2)+INDEX(装备数值!$C$13:$G$116,通天塔!$W113*8+8,CB$2))</f>
        <v>330000</v>
      </c>
      <c r="CC113" s="14">
        <f>(INDEX(装备数值!$C$13:$G$116,通天塔!$P113*8+1,CC$2)+INDEX(装备数值!$C$13:$G$116,通天塔!$Q113*8+2,CC$2)+INDEX(装备数值!$C$13:$G$116,通天塔!$S113*8+3,CC$2)+INDEX(装备数值!$C$13:$G$116,通天塔!$R113*8+4,CC$2)+INDEX(装备数值!$C$13:$G$116,通天塔!$T113*8+5,CC$2)+INDEX(装备数值!$C$13:$G$116,通天塔!$U113*8+6,CC$2)+INDEX(装备数值!$C$13:$G$116,通天塔!$V113*8+7,CC$2)+INDEX(装备数值!$C$13:$G$116,通天塔!$W113*8+8,CC$2))</f>
        <v>6450</v>
      </c>
      <c r="CF113" s="14">
        <f>INDEX(装备数值!$I$13:$M$116,通天塔!$P113*8+1,CF$2)*$X113+INDEX(装备数值!$I$13:$M$116,通天塔!$Q113*8+2,CF$2)*$Y113+INDEX(装备数值!$I$13:$M$116,通天塔!$S113*8+3,CF$2)*$Z113+INDEX(装备数值!$I$13:$M$116,通天塔!$R113*8+4,CF$2)*$AA113+INDEX(装备数值!$I$13:$M$116,通天塔!$T113*8+5,CF$2)*$AB113+INDEX(装备数值!$I$13:$M$116,通天塔!$U113*8+6,CF$2)*$AC113+INDEX(装备数值!$I$13:$M$116,通天塔!$V113*8+7,CF$2)*$AD113+INDEX(装备数值!$I$13:$M$116,通天塔!$W113*8+8,CF$2)*$AE113</f>
        <v>88440</v>
      </c>
      <c r="CG113" s="14">
        <f>INDEX(装备数值!$I$13:$M$116,通天塔!$P113*8+1,CG$2)*$X113+INDEX(装备数值!$I$13:$M$116,通天塔!$Q113*8+2,CG$2)*$Y113+INDEX(装备数值!$I$13:$M$116,通天塔!$S113*8+3,CG$2)*$Z113+INDEX(装备数值!$I$13:$M$116,通天塔!$R113*8+4,CG$2)*$AA113+INDEX(装备数值!$I$13:$M$116,通天塔!$T113*8+5,CG$2)*$AB113+INDEX(装备数值!$I$13:$M$116,通天塔!$U113*8+6,CG$2)*$AC113+INDEX(装备数值!$I$13:$M$116,通天塔!$V113*8+7,CG$2)*$AD113+INDEX(装备数值!$I$13:$M$116,通天塔!$W113*8+8,CG$2)*$AE113</f>
        <v>663300</v>
      </c>
      <c r="CH113" s="14">
        <f>INDEX(装备数值!$I$13:$M$116,通天塔!$P113*8+1,CH$2)*$X113+INDEX(装备数值!$I$13:$M$116,通天塔!$Q113*8+2,CH$2)*$Y113+INDEX(装备数值!$I$13:$M$116,通天塔!$S113*8+3,CH$2)*$Z113+INDEX(装备数值!$I$13:$M$116,通天塔!$R113*8+4,CH$2)*$AA113+INDEX(装备数值!$I$13:$M$116,通天塔!$T113*8+5,CH$2)*$AB113+INDEX(装备数值!$I$13:$M$116,通天塔!$U113*8+6,CH$2)*$AC113+INDEX(装备数值!$I$13:$M$116,通天塔!$V113*8+7,CH$2)*$AD113+INDEX(装备数值!$I$13:$M$116,通天塔!$W113*8+8,CH$2)*$AE113</f>
        <v>44220</v>
      </c>
      <c r="CI113" s="14">
        <f>INDEX(装备数值!$I$13:$M$116,通天塔!$P113*8+1,CI$2)*$X113+INDEX(装备数值!$I$13:$M$116,通天塔!$Q113*8+2,CI$2)*$Y113+INDEX(装备数值!$I$13:$M$116,通天塔!$S113*8+3,CI$2)*$Z113+INDEX(装备数值!$I$13:$M$116,通天塔!$R113*8+4,CI$2)*$AA113+INDEX(装备数值!$I$13:$M$116,通天塔!$T113*8+5,CI$2)*$AB113+INDEX(装备数值!$I$13:$M$116,通天塔!$U113*8+6,CI$2)*$AC113+INDEX(装备数值!$I$13:$M$116,通天塔!$V113*8+7,CI$2)*$AD113+INDEX(装备数值!$I$13:$M$116,通天塔!$W113*8+8,CI$2)*$AE113</f>
        <v>884400</v>
      </c>
      <c r="CJ113" s="14">
        <f>INDEX(装备数值!$I$13:$M$116,通天塔!$P113*8+1,CJ$2)*$X113+INDEX(装备数值!$I$13:$M$116,通天塔!$Q113*8+2,CJ$2)*$Y113+INDEX(装备数值!$I$13:$M$116,通天塔!$S113*8+3,CJ$2)*$Z113+INDEX(装备数值!$I$13:$M$116,通天塔!$R113*8+4,CJ$2)*$AA113+INDEX(装备数值!$I$13:$M$116,通天塔!$T113*8+5,CJ$2)*$AB113+INDEX(装备数值!$I$13:$M$116,通天塔!$U113*8+6,CJ$2)*$AC113+INDEX(装备数值!$I$13:$M$116,通天塔!$V113*8+7,CJ$2)*$AD113+INDEX(装备数值!$I$13:$M$116,通天塔!$W113*8+8,CJ$2)*$AE113</f>
        <v>17286</v>
      </c>
      <c r="CM113" s="14">
        <f>INDEX(装备数值!$X$13:$AH$116,$P113*8+1,CM$2)*$AF113+INDEX(装备数值!$X$13:$AH$116,$Q113*8+2,CM$2)*$AG113+INDEX(装备数值!$X$13:$AH$116,$S113*8+3,CM$2)*$AH113+INDEX(装备数值!$X$13:$AH$116,$R113*8+4,CM$2)*$AI113+INDEX(装备数值!$X$13:$AH$116,$T113*8+5,CM$2)*$AJ113+INDEX(装备数值!$X$13:$AH$116,$U113*8+6,CM$2)*$AK113+INDEX(装备数值!$X$13:$AH$116,$V113*8+7,CM$2)*$AL113+INDEX(装备数值!$X$13:$AH$116,$W113*8+8,CM$2)*$AM113</f>
        <v>30000</v>
      </c>
      <c r="CN113" s="14">
        <f>INDEX(装备数值!$X$13:$AH$116,$P113*8+1,CN$2)*$AF113+INDEX(装备数值!$X$13:$AH$116,$Q113*8+2,CN$2)*$AG113+INDEX(装备数值!$X$13:$AH$116,$S113*8+3,CN$2)*$AH113+INDEX(装备数值!$X$13:$AH$116,$R113*8+4,CN$2)*$AI113+INDEX(装备数值!$X$13:$AH$116,$T113*8+5,CN$2)*$AJ113+INDEX(装备数值!$X$13:$AH$116,$U113*8+6,CN$2)*$AK113+INDEX(装备数值!$X$13:$AH$116,$V113*8+7,CN$2)*$AL113+INDEX(装备数值!$X$13:$AH$116,$W113*8+8,CN$2)*$AM113</f>
        <v>225000</v>
      </c>
      <c r="CO113" s="14">
        <f>INDEX(装备数值!$X$13:$AH$116,$P113*8+1,CO$2)*$AF113+INDEX(装备数值!$X$13:$AH$116,$Q113*8+2,CO$2)*$AG113+INDEX(装备数值!$X$13:$AH$116,$S113*8+3,CO$2)*$AH113+INDEX(装备数值!$X$13:$AH$116,$R113*8+4,CO$2)*$AI113+INDEX(装备数值!$X$13:$AH$116,$T113*8+5,CO$2)*$AJ113+INDEX(装备数值!$X$13:$AH$116,$U113*8+6,CO$2)*$AK113+INDEX(装备数值!$X$13:$AH$116,$V113*8+7,CO$2)*$AL113+INDEX(装备数值!$X$13:$AH$116,$W113*8+8,CO$2)*$AM113</f>
        <v>15000</v>
      </c>
      <c r="CP113" s="14">
        <f>INDEX(装备数值!$X$13:$AH$116,$P113*8+1,CP$2)*$AF113+INDEX(装备数值!$X$13:$AH$116,$Q113*8+2,CP$2)*$AG113+INDEX(装备数值!$X$13:$AH$116,$S113*8+3,CP$2)*$AH113+INDEX(装备数值!$X$13:$AH$116,$R113*8+4,CP$2)*$AI113+INDEX(装备数值!$X$13:$AH$116,$T113*8+5,CP$2)*$AJ113+INDEX(装备数值!$X$13:$AH$116,$U113*8+6,CP$2)*$AK113+INDEX(装备数值!$X$13:$AH$116,$V113*8+7,CP$2)*$AL113+INDEX(装备数值!$X$13:$AH$116,$W113*8+8,CP$2)*$AM113</f>
        <v>300000</v>
      </c>
      <c r="CQ113" s="14">
        <f>INDEX(装备数值!$X$13:$AH$116,$P113*8+1,CQ$2)*$AF113+INDEX(装备数值!$X$13:$AH$116,$Q113*8+2,CQ$2)*$AG113+INDEX(装备数值!$X$13:$AH$116,$S113*8+3,CQ$2)*$AH113+INDEX(装备数值!$X$13:$AH$116,$R113*8+4,CQ$2)*$AI113+INDEX(装备数值!$X$13:$AH$116,$T113*8+5,CQ$2)*$AJ113+INDEX(装备数值!$X$13:$AH$116,$U113*8+6,CQ$2)*$AK113+INDEX(装备数值!$X$13:$AH$116,$V113*8+7,CQ$2)*$AL113+INDEX(装备数值!$X$13:$AH$116,$W113*8+8,CQ$2)*$AM113</f>
        <v>6000</v>
      </c>
      <c r="CR113" s="14">
        <f>INDEX(装备数值!$X$13:$AH$116,$P113*8+1,CR$2)*$AF113+INDEX(装备数值!$X$13:$AH$116,$Q113*8+2,CR$2)*$AG113+INDEX(装备数值!$X$13:$AH$116,$S113*8+3,CR$2)*$AH113+INDEX(装备数值!$X$13:$AH$116,$R113*8+4,CR$2)*$AI113+INDEX(装备数值!$X$13:$AH$116,$T113*8+5,CR$2)*$AJ113+INDEX(装备数值!$X$13:$AH$116,$U113*8+6,CR$2)*$AK113+INDEX(装备数值!$X$13:$AH$116,$V113*8+7,CR$2)*$AL113+INDEX(装备数值!$X$13:$AH$116,$W113*8+8,CR$2)*$AM113</f>
        <v>22500</v>
      </c>
      <c r="CS113" s="14">
        <f>INDEX(装备数值!$X$13:$AH$116,$P113*8+1,CS$2)*$AF113+INDEX(装备数值!$X$13:$AH$116,$Q113*8+2,CS$2)*$AG113+INDEX(装备数值!$X$13:$AH$116,$S113*8+3,CS$2)*$AH113+INDEX(装备数值!$X$13:$AH$116,$R113*8+4,CS$2)*$AI113+INDEX(装备数值!$X$13:$AH$116,$T113*8+5,CS$2)*$AJ113+INDEX(装备数值!$X$13:$AH$116,$U113*8+6,CS$2)*$AK113+INDEX(装备数值!$X$13:$AH$116,$V113*8+7,CS$2)*$AL113+INDEX(装备数值!$X$13:$AH$116,$W113*8+8,CS$2)*$AM113</f>
        <v>22500</v>
      </c>
      <c r="CT113" s="14">
        <f>INDEX(装备数值!$X$13:$AH$116,$P113*8+1,CT$2)*$AF113+INDEX(装备数值!$X$13:$AH$116,$Q113*8+2,CT$2)*$AG113+INDEX(装备数值!$X$13:$AH$116,$S113*8+3,CT$2)*$AH113+INDEX(装备数值!$X$13:$AH$116,$R113*8+4,CT$2)*$AI113+INDEX(装备数值!$X$13:$AH$116,$T113*8+5,CT$2)*$AJ113+INDEX(装备数值!$X$13:$AH$116,$U113*8+6,CT$2)*$AK113+INDEX(装备数值!$X$13:$AH$116,$V113*8+7,CT$2)*$AL113+INDEX(装备数值!$X$13:$AH$116,$W113*8+8,CT$2)*$AM113</f>
        <v>22500</v>
      </c>
      <c r="CU113" s="14">
        <f>INDEX(装备数值!$X$13:$AH$116,$P113*8+1,CU$2)*$AF113+INDEX(装备数值!$X$13:$AH$116,$Q113*8+2,CU$2)*$AG113+INDEX(装备数值!$X$13:$AH$116,$S113*8+3,CU$2)*$AH113+INDEX(装备数值!$X$13:$AH$116,$R113*8+4,CU$2)*$AI113+INDEX(装备数值!$X$13:$AH$116,$T113*8+5,CU$2)*$AJ113+INDEX(装备数值!$X$13:$AH$116,$U113*8+6,CU$2)*$AK113+INDEX(装备数值!$X$13:$AH$116,$V113*8+7,CU$2)*$AL113+INDEX(装备数值!$X$13:$AH$116,$W113*8+8,CU$2)*$AM113</f>
        <v>22500</v>
      </c>
      <c r="CV113" s="14">
        <f>INDEX(装备数值!$X$13:$AH$116,$P113*8+1,CV$2)*$AF113+INDEX(装备数值!$X$13:$AH$116,$Q113*8+2,CV$2)*$AG113+INDEX(装备数值!$X$13:$AH$116,$S113*8+3,CV$2)*$AH113+INDEX(装备数值!$X$13:$AH$116,$R113*8+4,CV$2)*$AI113+INDEX(装备数值!$X$13:$AH$116,$T113*8+5,CV$2)*$AJ113+INDEX(装备数值!$X$13:$AH$116,$U113*8+6,CV$2)*$AK113+INDEX(装备数值!$X$13:$AH$116,$V113*8+7,CV$2)*$AL113+INDEX(装备数值!$X$13:$AH$116,$W113*8+8,CV$2)*$AM113</f>
        <v>50</v>
      </c>
      <c r="CW113" s="14">
        <f>INDEX(装备数值!$X$13:$AH$116,$P113*8+1,CW$2)*$AF113+INDEX(装备数值!$X$13:$AH$116,$Q113*8+2,CW$2)*$AG113+INDEX(装备数值!$X$13:$AH$116,$S113*8+3,CW$2)*$AH113+INDEX(装备数值!$X$13:$AH$116,$R113*8+4,CW$2)*$AI113+INDEX(装备数值!$X$13:$AH$116,$T113*8+5,CW$2)*$AJ113+INDEX(装备数值!$X$13:$AH$116,$U113*8+6,CW$2)*$AK113+INDEX(装备数值!$X$13:$AH$116,$V113*8+7,CW$2)*$AL113+INDEX(装备数值!$X$13:$AH$116,$W113*8+8,CW$2)*$AM113</f>
        <v>50</v>
      </c>
      <c r="CY113" s="14">
        <f>INDEX(装备数值!$AN$17:$AN$117,MATCH(MIN($X113:$AE113),装备数值!$AO$17:$AO$117,1))</f>
        <v>40</v>
      </c>
      <c r="CZ113" s="14">
        <f>IF(COUNTIF($P113:$W113,"&gt;"&amp;0)=8,INDEX(装备数值!AR$17:AR$117,$CY113+1),0)</f>
        <v>14400</v>
      </c>
      <c r="DA113" s="14">
        <f>IF(COUNTIF($P113:$W113,"&gt;"&amp;0)=8,INDEX(装备数值!AS$17:AS$117,$CY113+1),0)</f>
        <v>108000</v>
      </c>
      <c r="DB113" s="14">
        <f>IF(COUNTIF($P113:$W113,"&gt;"&amp;0)=8,INDEX(装备数值!AT$17:AT$117,$CY113+1),0)</f>
        <v>7200</v>
      </c>
      <c r="DC113" s="14">
        <f>IF(COUNTIF($P113:$W113,"&gt;"&amp;0)=8,INDEX(装备数值!AU$17:AU$117,$CY113+1),0)</f>
        <v>144000</v>
      </c>
      <c r="DD113" s="14">
        <f>IF(COUNTIF($P113:$W113,"&gt;"&amp;0)=8,INDEX(装备数值!AV$17:AV$117,$CY113+1),0)</f>
        <v>2720</v>
      </c>
      <c r="DF113" s="14">
        <f>INDEX(装备数值!$AY$17:$AY$77,MATCH(MIN($AF113:$AM113),装备数值!$AZ$17:$AZ$77,1))</f>
        <v>25</v>
      </c>
      <c r="DG113" s="26">
        <f>INDEX(装备数值!BA$17:BA$77,通天塔!DF113+1)</f>
        <v>0.35</v>
      </c>
      <c r="DH113" s="26">
        <f>INDEX(装备数值!BA$17:BA$77,通天塔!DF113+1)</f>
        <v>0.35</v>
      </c>
      <c r="DJ113" s="14">
        <f t="shared" si="134"/>
        <v>35</v>
      </c>
      <c r="DK113" s="14">
        <f>VLOOKUP(DJ113,军阶与晶片数值!$W$6:$X$27,2)</f>
        <v>8</v>
      </c>
      <c r="DL113" s="14">
        <f>INDEX(军阶与晶片数值!Y$6:Y$27,$DK113+1)</f>
        <v>650</v>
      </c>
      <c r="DM113" s="14">
        <f>INDEX(军阶与晶片数值!Z$6:Z$27,$DK113+1)</f>
        <v>650</v>
      </c>
      <c r="DN113" s="14">
        <f>INDEX(军阶与晶片数值!AA$6:AA$27,$DK113+1)</f>
        <v>650</v>
      </c>
      <c r="DO113" s="14">
        <f>INDEX(军阶与晶片数值!AB$6:AB$27,$DK113+1)</f>
        <v>650</v>
      </c>
      <c r="DP113" s="29">
        <f>INDEX(军阶与晶片数值!AC$6:AC$27,$DK113+1)</f>
        <v>45</v>
      </c>
      <c r="DQ113" s="29">
        <f>INDEX(军阶与晶片数值!AD$6:AD$27,$DK113+1)</f>
        <v>25</v>
      </c>
      <c r="DS113" s="26">
        <f>INDEX(军阶与晶片数值!I$6:I$16,AN113+1)</f>
        <v>0.2</v>
      </c>
      <c r="DT113" s="26">
        <f>INDEX(军阶与晶片数值!M$6:M$16,AO113+1)</f>
        <v>0.3</v>
      </c>
      <c r="DU113" s="26">
        <f>INDEX(军阶与晶片数值!J$6:J$16,AP113+1)</f>
        <v>0.3</v>
      </c>
      <c r="DV113" s="26">
        <f>INDEX(军阶与晶片数值!K$6:K$16,AQ113+1)</f>
        <v>0.6</v>
      </c>
      <c r="DW113" s="26">
        <f>INDEX(军阶与晶片数值!L$6:L$16,AR113+1)</f>
        <v>0.6</v>
      </c>
      <c r="DX113" s="28">
        <f>INDEX(军阶与晶片数值!N$6:N$16,AS113+1)</f>
        <v>0</v>
      </c>
      <c r="DY113" s="28">
        <f>INDEX(军阶与晶片数值!O$6:O$16,AT113+1)</f>
        <v>0</v>
      </c>
      <c r="DZ113" s="28">
        <f>INDEX(军阶与晶片数值!P$6:P$16,AU113+1)</f>
        <v>0</v>
      </c>
      <c r="EA113" s="28">
        <f>INDEX(军阶与晶片数值!Q$6:Q$16,AV113+1)</f>
        <v>0</v>
      </c>
      <c r="EB113" s="26">
        <f>INDEX(军阶与晶片数值!R$6:R$16,AW113+1)</f>
        <v>0.13</v>
      </c>
      <c r="EC113" s="26">
        <f>INDEX(军阶与晶片数值!S$6:S$16,AX113+1)</f>
        <v>0.13</v>
      </c>
      <c r="ED113" s="26">
        <f>INDEX(军阶与晶片数值!T$6:T$16,AY113+1)</f>
        <v>0</v>
      </c>
      <c r="EE113" s="26">
        <f>INDEX(军阶与晶片数值!U$6:U$16,AZ113+1)</f>
        <v>0</v>
      </c>
      <c r="EG113" s="26">
        <f>INDEX(军阶与晶片数值!$C$6:$C$36,通天塔!$BA113+1)</f>
        <v>0.85</v>
      </c>
      <c r="EH113" s="26">
        <f>INDEX(军阶与晶片数值!$C$6:$C$36,通天塔!$BA113+1)</f>
        <v>0.85</v>
      </c>
      <c r="EI113" s="26">
        <f>INDEX(军阶与晶片数值!$C$6:$C$36,通天塔!$BA113+1)</f>
        <v>0.85</v>
      </c>
      <c r="EJ113" s="26">
        <f>INDEX(军阶与晶片数值!$C$6:$C$36,通天塔!$BA113+1)</f>
        <v>0.85</v>
      </c>
      <c r="EK113" s="26">
        <f>INDEX(军阶与晶片数值!$C$6:$C$36,通天塔!$BA113+1)</f>
        <v>0.85</v>
      </c>
      <c r="EM113" s="14">
        <f>INDEX(战舰突破!$H$6:$H$18,通天塔!$J113+1)+INDEX(战舰突破!$H$23:$H$35,通天塔!$K113+1)+INDEX(战舰突破!$H$40:$H$52,通天塔!$L113+1)</f>
        <v>200</v>
      </c>
      <c r="EN113" s="14">
        <f>INDEX(战舰突破!$I$6:$I$18,通天塔!$J113+1)+INDEX(战舰突破!$I$23:$I$35,通天塔!$K113+1)+INDEX(战舰突破!$I$40:$I$52,通天塔!$L113+1)</f>
        <v>200</v>
      </c>
      <c r="EO113" s="14">
        <f>INDEX(战舰突破!$J$6:$J$18,通天塔!$J113+1)+INDEX(战舰突破!$J$23:$J$35,通天塔!$K113+1)+INDEX(战舰突破!$J$40:$J$52,通天塔!$L113+1)</f>
        <v>0</v>
      </c>
      <c r="EP113" s="14">
        <f>INDEX(战舰突破!$K$6:$K$18,通天塔!$J113+1)+INDEX(战舰突破!$K$23:$K$35,通天塔!$K113+1)+INDEX(战舰突破!$K$40:$K$52,通天塔!$L113+1)</f>
        <v>0</v>
      </c>
      <c r="EQ113" s="14">
        <f>INDEX(战舰突破!$L$6:$L$18,通天塔!$J113+1)+INDEX(战舰突破!$L$23:$L$35,通天塔!$K113+1)+INDEX(战舰突破!$L$40:$L$52,通天塔!$L113+1)</f>
        <v>200</v>
      </c>
      <c r="ER113" s="18">
        <f>INDEX(战舰突破!$N$6:$N$18,通天塔!$J113+1)+INDEX(战舰突破!$N$23:$N$35,通天塔!$K113+1)+INDEX(战舰突破!$N$40:$N$52,通天塔!$L113+1)</f>
        <v>0</v>
      </c>
      <c r="ES113" s="18">
        <f>INDEX(战舰突破!$O$6:$O$18,通天塔!$J113+1)+INDEX(战舰突破!$O$23:$O$35,通天塔!$K113+1)+INDEX(战舰突破!$O$40:$O$52,通天塔!$L113+1)</f>
        <v>1</v>
      </c>
      <c r="ET113" s="18">
        <f>INDEX(战舰突破!$P$6:$P$18,通天塔!$J113+1)+INDEX(战舰突破!$P$23:$P$35,通天塔!$K113+1)+INDEX(战舰突破!$P$40:$P$52,通天塔!$L113+1)</f>
        <v>0</v>
      </c>
      <c r="EU113" s="18">
        <f>INDEX(战舰突破!$Q$6:$Q$18,通天塔!$J113+1)+INDEX(战舰突破!$Q$23:$Q$35,通天塔!$K113+1)+INDEX(战舰突破!$Q$40:$Q$52,通天塔!$L113+1)</f>
        <v>0.3</v>
      </c>
      <c r="EV113" s="18">
        <f>INDEX(战舰突破!$R$6:$R$18,通天塔!$J113+1)+INDEX(战舰突破!$R$23:$R$35,通天塔!$K113+1)+INDEX(战舰突破!$R$40:$R$52,通天塔!$L113+1)</f>
        <v>0</v>
      </c>
      <c r="EW113" s="18">
        <f>INDEX(战舰突破!$M$6:$M$18,通天塔!$J113+1)+INDEX(战舰突破!$M$23:$M$35,通天塔!$K113+1)+INDEX(战舰突破!$M$40:$M$52,通天塔!$L113+1)</f>
        <v>0.2</v>
      </c>
      <c r="EX113" s="22">
        <f>INDEX(战舰突破!$W$6:$W$18,通天塔!$J113+1)+INDEX(战舰突破!$W$23:$W$35,通天塔!$K113+1)+INDEX(战舰突破!$W$40:$W$52,通天塔!$L113+1)</f>
        <v>0.5</v>
      </c>
      <c r="FA113" s="14">
        <f>INDEX(战舰突破!$S$6:$S$18,通天塔!$J113+1)</f>
        <v>0</v>
      </c>
      <c r="FB113" s="14">
        <f>INDEX(战舰突破!$T$6:$T$18,通天塔!$J113+1)</f>
        <v>0.5</v>
      </c>
      <c r="FC113" s="14">
        <f>INDEX(战舰突破!$U$6:$U$18,通天塔!$J113+1)</f>
        <v>0.1</v>
      </c>
      <c r="FD113" s="14">
        <f>INDEX(战舰突破!$V$6:$V$18,通天塔!$J113+1)</f>
        <v>1</v>
      </c>
      <c r="FE113" s="14">
        <f>INDEX(战舰突破!$X$6:$X$18,通天塔!$J113+1)</f>
        <v>9</v>
      </c>
      <c r="FG113" s="14">
        <f>INDEX(战舰突破!$S$23:$S$35,通天塔!$J113+1)</f>
        <v>0.6</v>
      </c>
      <c r="FH113" s="14">
        <f>INDEX(战舰突破!$T$23:$T$35,通天塔!$J113+1)</f>
        <v>0.55000000000000004</v>
      </c>
      <c r="FI113" s="14">
        <f>INDEX(战舰突破!$U$23:$U$35,通天塔!$J113+1)</f>
        <v>0.1</v>
      </c>
      <c r="FJ113" s="14">
        <f>INDEX(战舰突破!$V$23:$V$35,通天塔!$J113+1)</f>
        <v>1</v>
      </c>
      <c r="FK113" s="14">
        <f>INDEX(战舰突破!$X$23:$X$35,通天塔!$J113+1)</f>
        <v>135</v>
      </c>
      <c r="FM113" s="14">
        <f>INDEX(战舰突破!$S$40:$S$52,通天塔!$J113+1)</f>
        <v>0.6</v>
      </c>
      <c r="FN113" s="14">
        <f>INDEX(战舰突破!$T$40:$T$52,通天塔!$J113+1)</f>
        <v>0.25</v>
      </c>
      <c r="FO113" s="14">
        <f>INDEX(战舰突破!$U$40:$U$52,通天塔!$J113+1)</f>
        <v>0.1</v>
      </c>
      <c r="FP113" s="14">
        <f>INDEX(战舰突破!$V$40:$V$52,通天塔!$J113+1)</f>
        <v>1</v>
      </c>
      <c r="FQ113" s="14">
        <f>INDEX(战舰突破!$X$40:$X$52,通天塔!$J113+1)</f>
        <v>225</v>
      </c>
      <c r="FT113" s="14">
        <f t="shared" si="135"/>
        <v>670166</v>
      </c>
      <c r="FU113" s="14">
        <f t="shared" si="136"/>
        <v>671161</v>
      </c>
      <c r="FV113" s="14">
        <f t="shared" si="137"/>
        <v>583604</v>
      </c>
      <c r="FW113" s="14">
        <f t="shared" si="138"/>
        <v>11209214</v>
      </c>
      <c r="FX113" s="14">
        <f t="shared" si="139"/>
        <v>363551</v>
      </c>
      <c r="FY113" s="14">
        <f t="shared" si="140"/>
        <v>10920837</v>
      </c>
      <c r="FZ113" s="14">
        <f t="shared" si="141"/>
        <v>250629</v>
      </c>
      <c r="GA113" s="28">
        <f t="shared" si="142"/>
        <v>23150</v>
      </c>
      <c r="GB113" s="28">
        <f t="shared" si="143"/>
        <v>23150</v>
      </c>
      <c r="GC113" s="28">
        <f t="shared" si="144"/>
        <v>23150</v>
      </c>
      <c r="GD113" s="28">
        <f t="shared" si="145"/>
        <v>23150</v>
      </c>
      <c r="GE113" s="28">
        <f t="shared" si="146"/>
        <v>1.5254999999999999</v>
      </c>
      <c r="GF113" s="28">
        <f t="shared" si="147"/>
        <v>1.5254999999999999</v>
      </c>
      <c r="GG113" s="28">
        <f t="shared" si="148"/>
        <v>0</v>
      </c>
      <c r="GH113" s="28">
        <f t="shared" si="149"/>
        <v>40.200000000000003</v>
      </c>
      <c r="GI113" s="14">
        <f t="shared" si="150"/>
        <v>1</v>
      </c>
      <c r="GJ113" s="14">
        <f t="shared" si="151"/>
        <v>1.6</v>
      </c>
      <c r="GK113" s="14">
        <f t="shared" si="152"/>
        <v>1.6</v>
      </c>
      <c r="GL113" s="18">
        <f t="shared" si="153"/>
        <v>1.7</v>
      </c>
      <c r="GM113" s="18">
        <f t="shared" si="154"/>
        <v>1.75</v>
      </c>
      <c r="GN113" s="18">
        <f t="shared" si="155"/>
        <v>1.45</v>
      </c>
      <c r="GO113" s="29">
        <f t="shared" si="215"/>
        <v>23300</v>
      </c>
      <c r="GP113" s="29">
        <f t="shared" si="215"/>
        <v>23600</v>
      </c>
      <c r="GQ113" s="29">
        <f t="shared" si="215"/>
        <v>23600</v>
      </c>
      <c r="GR113" s="26">
        <f t="shared" si="157"/>
        <v>0.1</v>
      </c>
      <c r="GS113" s="26">
        <f t="shared" si="158"/>
        <v>0.1</v>
      </c>
      <c r="GT113" s="26">
        <f t="shared" si="159"/>
        <v>0.1</v>
      </c>
      <c r="GU113" s="14">
        <f t="shared" si="160"/>
        <v>3</v>
      </c>
      <c r="GV113" s="14">
        <f t="shared" si="161"/>
        <v>3</v>
      </c>
      <c r="GW113" s="14">
        <f t="shared" si="162"/>
        <v>3</v>
      </c>
      <c r="GX113" s="14">
        <f t="shared" si="163"/>
        <v>9</v>
      </c>
      <c r="GY113" s="14">
        <f t="shared" si="164"/>
        <v>135</v>
      </c>
      <c r="GZ113" s="14">
        <f t="shared" si="165"/>
        <v>225</v>
      </c>
      <c r="HA113">
        <v>109</v>
      </c>
      <c r="HB113" s="14">
        <f t="shared" si="166"/>
        <v>100294246</v>
      </c>
      <c r="HD113" s="14">
        <f t="shared" si="167"/>
        <v>727102</v>
      </c>
      <c r="HE113" s="14">
        <f t="shared" si="168"/>
        <v>335053</v>
      </c>
      <c r="HF113" s="29">
        <f t="shared" si="169"/>
        <v>22224</v>
      </c>
      <c r="HG113" s="29">
        <f t="shared" si="170"/>
        <v>15833</v>
      </c>
      <c r="HH113" s="29">
        <f t="shared" si="171"/>
        <v>17100</v>
      </c>
      <c r="HI113" s="29">
        <f t="shared" si="172"/>
        <v>15960</v>
      </c>
      <c r="HJ113" s="14">
        <f t="shared" si="173"/>
        <v>1.5254999999999999</v>
      </c>
      <c r="HK113" s="14">
        <f t="shared" si="174"/>
        <v>1.5254999999999999</v>
      </c>
      <c r="HL113" s="14">
        <f t="shared" si="175"/>
        <v>192493</v>
      </c>
      <c r="HM113" s="14">
        <f t="shared" si="176"/>
        <v>320673</v>
      </c>
      <c r="HN113" s="26">
        <f t="shared" si="177"/>
        <v>0.39811945558391049</v>
      </c>
      <c r="HO113" s="26">
        <f t="shared" si="178"/>
        <v>0.6632581100141044</v>
      </c>
      <c r="HP113" s="29">
        <f t="shared" si="179"/>
        <v>72379</v>
      </c>
      <c r="HQ113" s="29">
        <f t="shared" si="180"/>
        <v>358822</v>
      </c>
      <c r="HR113" s="29">
        <f t="shared" si="181"/>
        <v>304511</v>
      </c>
      <c r="HS113" s="26">
        <f t="shared" si="182"/>
        <v>0.4753105940817709</v>
      </c>
      <c r="HT113" s="26">
        <f t="shared" si="183"/>
        <v>0.48589902868759871</v>
      </c>
      <c r="HU113" s="26">
        <f t="shared" si="184"/>
        <v>0.48589902868759871</v>
      </c>
      <c r="HV113" s="26">
        <f t="shared" si="185"/>
        <v>7.5310594081770876E-2</v>
      </c>
      <c r="HW113" s="29">
        <f t="shared" si="207"/>
        <v>1.8000000000000003</v>
      </c>
      <c r="HX113" s="29">
        <f t="shared" si="208"/>
        <v>2.913882990738649</v>
      </c>
      <c r="HY113" s="29">
        <f t="shared" si="209"/>
        <v>2.913882990738649</v>
      </c>
      <c r="HZ113" s="29">
        <f t="shared" si="210"/>
        <v>651411</v>
      </c>
      <c r="IA113" s="29">
        <f t="shared" si="211"/>
        <v>697043.54833521566</v>
      </c>
      <c r="IB113" s="29">
        <f t="shared" si="212"/>
        <v>443654.7116964084</v>
      </c>
      <c r="IC113" s="29">
        <f t="shared" si="213"/>
        <v>3908342</v>
      </c>
      <c r="ID113" s="14">
        <f t="shared" si="186"/>
        <v>1792109.26</v>
      </c>
      <c r="IH113" s="14">
        <v>1</v>
      </c>
      <c r="II113" s="14">
        <v>1</v>
      </c>
      <c r="IJ113" s="14">
        <v>480</v>
      </c>
      <c r="IK113" s="14">
        <v>80</v>
      </c>
      <c r="IL113" s="14">
        <v>60</v>
      </c>
      <c r="IM113" s="23">
        <f t="shared" si="216"/>
        <v>340211380</v>
      </c>
      <c r="IN113" s="23">
        <f t="shared" si="217"/>
        <v>1</v>
      </c>
      <c r="IO113" s="23">
        <f t="shared" si="218"/>
        <v>340211.38</v>
      </c>
      <c r="IP113" s="23">
        <f t="shared" si="203"/>
        <v>400120792</v>
      </c>
      <c r="IQ113" s="23">
        <f t="shared" si="188"/>
        <v>1</v>
      </c>
      <c r="IR113" s="23">
        <f t="shared" si="189"/>
        <v>400120.79</v>
      </c>
      <c r="IS113" s="14">
        <v>1</v>
      </c>
      <c r="IT113" s="14">
        <v>1</v>
      </c>
      <c r="IU113" s="14">
        <v>240</v>
      </c>
      <c r="IV113" s="14">
        <v>40</v>
      </c>
      <c r="IW113" s="14">
        <v>30</v>
      </c>
      <c r="IX113" s="23">
        <f t="shared" si="219"/>
        <v>199436619</v>
      </c>
      <c r="IY113" s="23">
        <f t="shared" si="220"/>
        <v>1</v>
      </c>
      <c r="IZ113" s="23">
        <f t="shared" si="221"/>
        <v>199436.62</v>
      </c>
      <c r="JA113" s="23"/>
      <c r="JB113" s="23"/>
      <c r="JC113" s="23"/>
      <c r="JG113">
        <f t="shared" si="222"/>
        <v>2.1822295514302184</v>
      </c>
      <c r="JH113">
        <f t="shared" si="223"/>
        <v>3.3289911807067978</v>
      </c>
      <c r="JJ113" s="14">
        <v>10</v>
      </c>
      <c r="JK113" s="14">
        <v>2</v>
      </c>
      <c r="JL113" s="14">
        <v>1.5</v>
      </c>
      <c r="JM113" s="23">
        <f t="shared" si="224"/>
        <v>6778173</v>
      </c>
      <c r="JN113" s="23">
        <f t="shared" si="225"/>
        <v>1</v>
      </c>
      <c r="JO113" s="23">
        <f t="shared" si="226"/>
        <v>6778.17</v>
      </c>
      <c r="JP113" s="14">
        <v>30</v>
      </c>
      <c r="JQ113" s="14">
        <v>6</v>
      </c>
      <c r="JR113" s="14">
        <v>4</v>
      </c>
      <c r="JS113" s="23">
        <f t="shared" si="227"/>
        <v>19624673</v>
      </c>
      <c r="JT113" s="23">
        <f t="shared" si="228"/>
        <v>1</v>
      </c>
      <c r="JU113" s="23">
        <f t="shared" si="229"/>
        <v>19624.669999999998</v>
      </c>
      <c r="JW113" s="23">
        <f t="shared" si="230"/>
        <v>26166231</v>
      </c>
      <c r="JX113" s="23">
        <f t="shared" si="231"/>
        <v>1</v>
      </c>
      <c r="JY113" s="23">
        <f t="shared" si="232"/>
        <v>26166.23</v>
      </c>
      <c r="JZ113" s="23">
        <f t="shared" si="233"/>
        <v>10167260</v>
      </c>
      <c r="KA113" s="23">
        <f t="shared" si="234"/>
        <v>1</v>
      </c>
      <c r="KB113" s="23">
        <f t="shared" si="235"/>
        <v>10167.26</v>
      </c>
    </row>
    <row r="114" spans="3:288" ht="16.5" x14ac:dyDescent="0.2">
      <c r="C114" s="14">
        <f t="shared" si="133"/>
        <v>38</v>
      </c>
      <c r="D114" s="14">
        <v>110</v>
      </c>
      <c r="E114" s="14" t="s">
        <v>778</v>
      </c>
      <c r="F114" s="14">
        <v>405</v>
      </c>
      <c r="G114" s="14">
        <v>405</v>
      </c>
      <c r="H114" s="14">
        <v>405</v>
      </c>
      <c r="I114" s="14">
        <v>405</v>
      </c>
      <c r="J114" s="14">
        <v>8</v>
      </c>
      <c r="K114" s="14">
        <v>8</v>
      </c>
      <c r="L114" s="14">
        <v>7</v>
      </c>
      <c r="M114" s="14">
        <v>5</v>
      </c>
      <c r="N114" s="14">
        <v>5</v>
      </c>
      <c r="O114" s="14">
        <v>5</v>
      </c>
      <c r="P114" s="14">
        <v>7</v>
      </c>
      <c r="Q114" s="14">
        <v>7</v>
      </c>
      <c r="R114" s="14">
        <v>7</v>
      </c>
      <c r="S114" s="14">
        <v>7</v>
      </c>
      <c r="T114" s="14">
        <v>7</v>
      </c>
      <c r="U114" s="14">
        <v>7</v>
      </c>
      <c r="V114" s="14">
        <v>7</v>
      </c>
      <c r="W114" s="14">
        <v>7</v>
      </c>
      <c r="X114" s="14">
        <v>405</v>
      </c>
      <c r="Y114" s="14">
        <v>405</v>
      </c>
      <c r="Z114" s="14">
        <v>405</v>
      </c>
      <c r="AA114" s="14">
        <v>405</v>
      </c>
      <c r="AB114" s="14">
        <v>405</v>
      </c>
      <c r="AC114" s="14">
        <v>405</v>
      </c>
      <c r="AD114" s="14">
        <v>405</v>
      </c>
      <c r="AE114" s="14">
        <v>405</v>
      </c>
      <c r="AF114" s="14">
        <v>50</v>
      </c>
      <c r="AG114" s="14">
        <v>50</v>
      </c>
      <c r="AH114" s="14">
        <v>50</v>
      </c>
      <c r="AI114" s="14">
        <v>50</v>
      </c>
      <c r="AJ114" s="14">
        <v>50</v>
      </c>
      <c r="AK114" s="14">
        <v>50</v>
      </c>
      <c r="AL114" s="14">
        <v>50</v>
      </c>
      <c r="AM114" s="14">
        <v>50</v>
      </c>
      <c r="AN114" s="14">
        <v>5</v>
      </c>
      <c r="AO114" s="14">
        <v>6</v>
      </c>
      <c r="AP114" s="14">
        <v>6</v>
      </c>
      <c r="AQ114" s="14">
        <v>6</v>
      </c>
      <c r="AR114" s="14">
        <v>6</v>
      </c>
      <c r="AS114" s="14">
        <v>0</v>
      </c>
      <c r="AT114" s="14">
        <v>0</v>
      </c>
      <c r="AU114" s="14">
        <v>0</v>
      </c>
      <c r="AV114" s="14">
        <v>0</v>
      </c>
      <c r="AW114" s="14">
        <v>3</v>
      </c>
      <c r="AX114" s="14">
        <v>3</v>
      </c>
      <c r="AY114" s="14">
        <v>0</v>
      </c>
      <c r="AZ114" s="14">
        <v>0</v>
      </c>
      <c r="BA114" s="14">
        <v>17</v>
      </c>
      <c r="BF114" s="14">
        <f>ROUND((INDEX(新战舰养成!S$6:S$18,通天塔!$J114+1)+INDEX(新战舰养成!D$6:D$18,通天塔!$J114+1)*(通天塔!$G114-1))*INDEX(战舰突破!$D$6:$D$18,通天塔!$M114+1),0)</f>
        <v>136173</v>
      </c>
      <c r="BG114" s="14">
        <f>ROUND((INDEX(新战舰养成!T$6:T$18,通天塔!$J114+1)+INDEX(新战舰养成!E$6:E$18,通天塔!$J114+1)*(通天塔!$G114-1))*INDEX(战舰突破!$D$6:$D$18,通天塔!$M114+1),0)</f>
        <v>1089286</v>
      </c>
      <c r="BH114" s="14">
        <f>ROUND((INDEX(新战舰养成!U$6:U$18,通天塔!$J114+1)+INDEX(新战舰养成!F$6:F$18,通天塔!$J114+1)*(通天塔!$G114-1))*INDEX(战舰突破!$D$6:$D$18,通天塔!$M114+1),0)</f>
        <v>68213</v>
      </c>
      <c r="BI114" s="14">
        <f>ROUND((INDEX(新战舰养成!V$6:V$18,通天塔!$J114+1)+INDEX(新战舰养成!G$6:G$18,通天塔!$J114+1)*(通天塔!$G114-1))*INDEX(战舰突破!$D$6:$D$18,通天塔!$M114+1),0)</f>
        <v>480</v>
      </c>
      <c r="BJ114" s="14">
        <f>ROUND((INDEX(新战舰养成!W$6:W$18,通天塔!$J114+1)+INDEX(新战舰养成!H$6:H$18,通天塔!$J114+1)*(通天塔!$G114-1))*INDEX(战舰突破!$D$6:$D$18,通天塔!$M114+1),0)</f>
        <v>6</v>
      </c>
      <c r="BL114" s="14">
        <f>IF($H114&gt;0,ROUND((INDEX(新战舰养成!X$6:X$18,通天塔!$K114+1)+INDEX(新战舰养成!I$6:I$18,通天塔!$K114+1)*(通天塔!$H114-1))*INDEX(战舰突破!$D$6:$D$18,通天塔!$N114+1),0),0)</f>
        <v>136621</v>
      </c>
      <c r="BM114" s="14">
        <f>IF($H114&gt;0,ROUND((INDEX(新战舰养成!Y$6:Y$18,通天塔!$K114+1)+INDEX(新战舰养成!J$6:J$18,通天塔!$K114+1)*(通天塔!$H114-1))*INDEX(战舰突破!$D$6:$D$18,通天塔!$N114+1),0),0)</f>
        <v>0</v>
      </c>
      <c r="BN114" s="14">
        <f>IF($H114&gt;0,ROUND((INDEX(新战舰养成!Z$6:Z$18,通天塔!$K114+1)+INDEX(新战舰养成!K$6:K$18,通天塔!$K114+1)*(通天塔!$H114-1))*INDEX(战舰突破!$D$6:$D$18,通天塔!$N114+1),0),0)</f>
        <v>0</v>
      </c>
      <c r="BO114" s="14">
        <f>IF($H114&gt;0,ROUND((INDEX(新战舰养成!AA$6:AA$18,通天塔!$K114+1)+INDEX(新战舰养成!L$6:L$18,通天塔!$K114+1)*(通天塔!$H114-1))*INDEX(战舰突破!$D$6:$D$18,通天塔!$N114+1),0),0)</f>
        <v>1361728</v>
      </c>
      <c r="BP114" s="14">
        <f>IF($H114&gt;0,ROUND((INDEX(新战舰养成!AB$6:AB$18,通天塔!$K114+1)+INDEX(新战舰养成!M$6:M$18,通天塔!$K114+1)*(通天塔!$H114-1))*INDEX(战舰突破!$D$6:$D$18,通天塔!$N114+1),0),0)</f>
        <v>27117</v>
      </c>
      <c r="BR114" s="14">
        <f>IF($I114&gt;0,ROUND((INDEX(新战舰养成!AC$6:AC$18,通天塔!$L114+1)+INDEX(新战舰养成!I$6:I$18,通天塔!$L114+1)*(通天塔!$I114-1))*INDEX(战舰突破!$D$6:$D$18,通天塔!$O114+1),0),0)</f>
        <v>97133</v>
      </c>
      <c r="BS114" s="14">
        <f>IF($I114&gt;0,ROUND((INDEX(新战舰养成!AD$6:AD$18,通天塔!$L114+1)+INDEX(新战舰养成!J$6:J$18,通天塔!$L114+1)*(通天塔!$I114-1))*INDEX(战舰突破!$D$6:$D$18,通天塔!$O114+1),0),0)</f>
        <v>0</v>
      </c>
      <c r="BT114" s="14">
        <f>IF($I114&gt;0,ROUND((INDEX(新战舰养成!AE$6:AE$18,通天塔!$L114+1)+INDEX(新战舰养成!K$6:K$18,通天塔!$L114+1)*(通天塔!$I114-1))*INDEX(战舰突破!$D$6:$D$18,通天塔!$O114+1),0),0)</f>
        <v>0</v>
      </c>
      <c r="BU114" s="14">
        <f>IF($I114&gt;0,ROUND((INDEX(新战舰养成!AF$6:AF$18,通天塔!$L114+1)+INDEX(新战舰养成!L$6:L$18,通天塔!$L114+1)*(通天塔!$I114-1))*INDEX(战舰突破!$D$6:$D$18,通天塔!$O114+1),0),0)</f>
        <v>675104</v>
      </c>
      <c r="BV114" s="14">
        <f>IF($I114&gt;0,ROUND((INDEX(新战舰养成!AG$6:AG$18,通天塔!$L114+1)+INDEX(新战舰养成!M$6:M$18,通天塔!$L114+1)*(通天塔!$I114-1))*INDEX(战舰突破!$D$6:$D$18,通天塔!$O114+1),0),0)</f>
        <v>25218</v>
      </c>
      <c r="BY114" s="14">
        <f>(INDEX(装备数值!$C$13:$G$116,通天塔!$P114*8+1,BY$2)+INDEX(装备数值!$C$13:$G$116,通天塔!$Q114*8+2,BY$2)+INDEX(装备数值!$C$13:$G$116,通天塔!$S114*8+3,BY$2)+INDEX(装备数值!$C$13:$G$116,通天塔!$R114*8+4,BY$2)+INDEX(装备数值!$C$13:$G$116,通天塔!$T114*8+5,BY$2)+INDEX(装备数值!$C$13:$G$116,通天塔!$U114*8+6,BY$2)+INDEX(装备数值!$C$13:$G$116,通天塔!$V114*8+7,BY$2)+INDEX(装备数值!$C$13:$G$116,通天塔!$W114*8+8,BY$2))</f>
        <v>33000</v>
      </c>
      <c r="BZ114" s="14">
        <f>(INDEX(装备数值!$C$13:$G$116,通天塔!$P114*8+1,BZ$2)+INDEX(装备数值!$C$13:$G$116,通天塔!$Q114*8+2,BZ$2)+INDEX(装备数值!$C$13:$G$116,通天塔!$S114*8+3,BZ$2)+INDEX(装备数值!$C$13:$G$116,通天塔!$R114*8+4,BZ$2)+INDEX(装备数值!$C$13:$G$116,通天塔!$T114*8+5,BZ$2)+INDEX(装备数值!$C$13:$G$116,通天塔!$U114*8+6,BZ$2)+INDEX(装备数值!$C$13:$G$116,通天塔!$V114*8+7,BZ$2)+INDEX(装备数值!$C$13:$G$116,通天塔!$W114*8+8,BZ$2))</f>
        <v>247500</v>
      </c>
      <c r="CA114" s="14">
        <f>(INDEX(装备数值!$C$13:$G$116,通天塔!$P114*8+1,CA$2)+INDEX(装备数值!$C$13:$G$116,通天塔!$Q114*8+2,CA$2)+INDEX(装备数值!$C$13:$G$116,通天塔!$S114*8+3,CA$2)+INDEX(装备数值!$C$13:$G$116,通天塔!$R114*8+4,CA$2)+INDEX(装备数值!$C$13:$G$116,通天塔!$T114*8+5,CA$2)+INDEX(装备数值!$C$13:$G$116,通天塔!$U114*8+6,CA$2)+INDEX(装备数值!$C$13:$G$116,通天塔!$V114*8+7,CA$2)+INDEX(装备数值!$C$13:$G$116,通天塔!$W114*8+8,CA$2))</f>
        <v>16500</v>
      </c>
      <c r="CB114" s="14">
        <f>(INDEX(装备数值!$C$13:$G$116,通天塔!$P114*8+1,CB$2)+INDEX(装备数值!$C$13:$G$116,通天塔!$Q114*8+2,CB$2)+INDEX(装备数值!$C$13:$G$116,通天塔!$S114*8+3,CB$2)+INDEX(装备数值!$C$13:$G$116,通天塔!$R114*8+4,CB$2)+INDEX(装备数值!$C$13:$G$116,通天塔!$T114*8+5,CB$2)+INDEX(装备数值!$C$13:$G$116,通天塔!$U114*8+6,CB$2)+INDEX(装备数值!$C$13:$G$116,通天塔!$V114*8+7,CB$2)+INDEX(装备数值!$C$13:$G$116,通天塔!$W114*8+8,CB$2))</f>
        <v>330000</v>
      </c>
      <c r="CC114" s="14">
        <f>(INDEX(装备数值!$C$13:$G$116,通天塔!$P114*8+1,CC$2)+INDEX(装备数值!$C$13:$G$116,通天塔!$Q114*8+2,CC$2)+INDEX(装备数值!$C$13:$G$116,通天塔!$S114*8+3,CC$2)+INDEX(装备数值!$C$13:$G$116,通天塔!$R114*8+4,CC$2)+INDEX(装备数值!$C$13:$G$116,通天塔!$T114*8+5,CC$2)+INDEX(装备数值!$C$13:$G$116,通天塔!$U114*8+6,CC$2)+INDEX(装备数值!$C$13:$G$116,通天塔!$V114*8+7,CC$2)+INDEX(装备数值!$C$13:$G$116,通天塔!$W114*8+8,CC$2))</f>
        <v>6450</v>
      </c>
      <c r="CF114" s="14">
        <f>INDEX(装备数值!$I$13:$M$116,通天塔!$P114*8+1,CF$2)*$X114+INDEX(装备数值!$I$13:$M$116,通天塔!$Q114*8+2,CF$2)*$Y114+INDEX(装备数值!$I$13:$M$116,通天塔!$S114*8+3,CF$2)*$Z114+INDEX(装备数值!$I$13:$M$116,通天塔!$R114*8+4,CF$2)*$AA114+INDEX(装备数值!$I$13:$M$116,通天塔!$T114*8+5,CF$2)*$AB114+INDEX(装备数值!$I$13:$M$116,通天塔!$U114*8+6,CF$2)*$AC114+INDEX(装备数值!$I$13:$M$116,通天塔!$V114*8+7,CF$2)*$AD114+INDEX(装备数值!$I$13:$M$116,通天塔!$W114*8+8,CF$2)*$AE114</f>
        <v>89100</v>
      </c>
      <c r="CG114" s="14">
        <f>INDEX(装备数值!$I$13:$M$116,通天塔!$P114*8+1,CG$2)*$X114+INDEX(装备数值!$I$13:$M$116,通天塔!$Q114*8+2,CG$2)*$Y114+INDEX(装备数值!$I$13:$M$116,通天塔!$S114*8+3,CG$2)*$Z114+INDEX(装备数值!$I$13:$M$116,通天塔!$R114*8+4,CG$2)*$AA114+INDEX(装备数值!$I$13:$M$116,通天塔!$T114*8+5,CG$2)*$AB114+INDEX(装备数值!$I$13:$M$116,通天塔!$U114*8+6,CG$2)*$AC114+INDEX(装备数值!$I$13:$M$116,通天塔!$V114*8+7,CG$2)*$AD114+INDEX(装备数值!$I$13:$M$116,通天塔!$W114*8+8,CG$2)*$AE114</f>
        <v>668250</v>
      </c>
      <c r="CH114" s="14">
        <f>INDEX(装备数值!$I$13:$M$116,通天塔!$P114*8+1,CH$2)*$X114+INDEX(装备数值!$I$13:$M$116,通天塔!$Q114*8+2,CH$2)*$Y114+INDEX(装备数值!$I$13:$M$116,通天塔!$S114*8+3,CH$2)*$Z114+INDEX(装备数值!$I$13:$M$116,通天塔!$R114*8+4,CH$2)*$AA114+INDEX(装备数值!$I$13:$M$116,通天塔!$T114*8+5,CH$2)*$AB114+INDEX(装备数值!$I$13:$M$116,通天塔!$U114*8+6,CH$2)*$AC114+INDEX(装备数值!$I$13:$M$116,通天塔!$V114*8+7,CH$2)*$AD114+INDEX(装备数值!$I$13:$M$116,通天塔!$W114*8+8,CH$2)*$AE114</f>
        <v>44550</v>
      </c>
      <c r="CI114" s="14">
        <f>INDEX(装备数值!$I$13:$M$116,通天塔!$P114*8+1,CI$2)*$X114+INDEX(装备数值!$I$13:$M$116,通天塔!$Q114*8+2,CI$2)*$Y114+INDEX(装备数值!$I$13:$M$116,通天塔!$S114*8+3,CI$2)*$Z114+INDEX(装备数值!$I$13:$M$116,通天塔!$R114*8+4,CI$2)*$AA114+INDEX(装备数值!$I$13:$M$116,通天塔!$T114*8+5,CI$2)*$AB114+INDEX(装备数值!$I$13:$M$116,通天塔!$U114*8+6,CI$2)*$AC114+INDEX(装备数值!$I$13:$M$116,通天塔!$V114*8+7,CI$2)*$AD114+INDEX(装备数值!$I$13:$M$116,通天塔!$W114*8+8,CI$2)*$AE114</f>
        <v>891000</v>
      </c>
      <c r="CJ114" s="14">
        <f>INDEX(装备数值!$I$13:$M$116,通天塔!$P114*8+1,CJ$2)*$X114+INDEX(装备数值!$I$13:$M$116,通天塔!$Q114*8+2,CJ$2)*$Y114+INDEX(装备数值!$I$13:$M$116,通天塔!$S114*8+3,CJ$2)*$Z114+INDEX(装备数值!$I$13:$M$116,通天塔!$R114*8+4,CJ$2)*$AA114+INDEX(装备数值!$I$13:$M$116,通天塔!$T114*8+5,CJ$2)*$AB114+INDEX(装备数值!$I$13:$M$116,通天塔!$U114*8+6,CJ$2)*$AC114+INDEX(装备数值!$I$13:$M$116,通天塔!$V114*8+7,CJ$2)*$AD114+INDEX(装备数值!$I$13:$M$116,通天塔!$W114*8+8,CJ$2)*$AE114</f>
        <v>17415</v>
      </c>
      <c r="CM114" s="14">
        <f>INDEX(装备数值!$X$13:$AH$116,$P114*8+1,CM$2)*$AF114+INDEX(装备数值!$X$13:$AH$116,$Q114*8+2,CM$2)*$AG114+INDEX(装备数值!$X$13:$AH$116,$S114*8+3,CM$2)*$AH114+INDEX(装备数值!$X$13:$AH$116,$R114*8+4,CM$2)*$AI114+INDEX(装备数值!$X$13:$AH$116,$T114*8+5,CM$2)*$AJ114+INDEX(装备数值!$X$13:$AH$116,$U114*8+6,CM$2)*$AK114+INDEX(装备数值!$X$13:$AH$116,$V114*8+7,CM$2)*$AL114+INDEX(装备数值!$X$13:$AH$116,$W114*8+8,CM$2)*$AM114</f>
        <v>30000</v>
      </c>
      <c r="CN114" s="14">
        <f>INDEX(装备数值!$X$13:$AH$116,$P114*8+1,CN$2)*$AF114+INDEX(装备数值!$X$13:$AH$116,$Q114*8+2,CN$2)*$AG114+INDEX(装备数值!$X$13:$AH$116,$S114*8+3,CN$2)*$AH114+INDEX(装备数值!$X$13:$AH$116,$R114*8+4,CN$2)*$AI114+INDEX(装备数值!$X$13:$AH$116,$T114*8+5,CN$2)*$AJ114+INDEX(装备数值!$X$13:$AH$116,$U114*8+6,CN$2)*$AK114+INDEX(装备数值!$X$13:$AH$116,$V114*8+7,CN$2)*$AL114+INDEX(装备数值!$X$13:$AH$116,$W114*8+8,CN$2)*$AM114</f>
        <v>225000</v>
      </c>
      <c r="CO114" s="14">
        <f>INDEX(装备数值!$X$13:$AH$116,$P114*8+1,CO$2)*$AF114+INDEX(装备数值!$X$13:$AH$116,$Q114*8+2,CO$2)*$AG114+INDEX(装备数值!$X$13:$AH$116,$S114*8+3,CO$2)*$AH114+INDEX(装备数值!$X$13:$AH$116,$R114*8+4,CO$2)*$AI114+INDEX(装备数值!$X$13:$AH$116,$T114*8+5,CO$2)*$AJ114+INDEX(装备数值!$X$13:$AH$116,$U114*8+6,CO$2)*$AK114+INDEX(装备数值!$X$13:$AH$116,$V114*8+7,CO$2)*$AL114+INDEX(装备数值!$X$13:$AH$116,$W114*8+8,CO$2)*$AM114</f>
        <v>15000</v>
      </c>
      <c r="CP114" s="14">
        <f>INDEX(装备数值!$X$13:$AH$116,$P114*8+1,CP$2)*$AF114+INDEX(装备数值!$X$13:$AH$116,$Q114*8+2,CP$2)*$AG114+INDEX(装备数值!$X$13:$AH$116,$S114*8+3,CP$2)*$AH114+INDEX(装备数值!$X$13:$AH$116,$R114*8+4,CP$2)*$AI114+INDEX(装备数值!$X$13:$AH$116,$T114*8+5,CP$2)*$AJ114+INDEX(装备数值!$X$13:$AH$116,$U114*8+6,CP$2)*$AK114+INDEX(装备数值!$X$13:$AH$116,$V114*8+7,CP$2)*$AL114+INDEX(装备数值!$X$13:$AH$116,$W114*8+8,CP$2)*$AM114</f>
        <v>300000</v>
      </c>
      <c r="CQ114" s="14">
        <f>INDEX(装备数值!$X$13:$AH$116,$P114*8+1,CQ$2)*$AF114+INDEX(装备数值!$X$13:$AH$116,$Q114*8+2,CQ$2)*$AG114+INDEX(装备数值!$X$13:$AH$116,$S114*8+3,CQ$2)*$AH114+INDEX(装备数值!$X$13:$AH$116,$R114*8+4,CQ$2)*$AI114+INDEX(装备数值!$X$13:$AH$116,$T114*8+5,CQ$2)*$AJ114+INDEX(装备数值!$X$13:$AH$116,$U114*8+6,CQ$2)*$AK114+INDEX(装备数值!$X$13:$AH$116,$V114*8+7,CQ$2)*$AL114+INDEX(装备数值!$X$13:$AH$116,$W114*8+8,CQ$2)*$AM114</f>
        <v>6000</v>
      </c>
      <c r="CR114" s="14">
        <f>INDEX(装备数值!$X$13:$AH$116,$P114*8+1,CR$2)*$AF114+INDEX(装备数值!$X$13:$AH$116,$Q114*8+2,CR$2)*$AG114+INDEX(装备数值!$X$13:$AH$116,$S114*8+3,CR$2)*$AH114+INDEX(装备数值!$X$13:$AH$116,$R114*8+4,CR$2)*$AI114+INDEX(装备数值!$X$13:$AH$116,$T114*8+5,CR$2)*$AJ114+INDEX(装备数值!$X$13:$AH$116,$U114*8+6,CR$2)*$AK114+INDEX(装备数值!$X$13:$AH$116,$V114*8+7,CR$2)*$AL114+INDEX(装备数值!$X$13:$AH$116,$W114*8+8,CR$2)*$AM114</f>
        <v>22500</v>
      </c>
      <c r="CS114" s="14">
        <f>INDEX(装备数值!$X$13:$AH$116,$P114*8+1,CS$2)*$AF114+INDEX(装备数值!$X$13:$AH$116,$Q114*8+2,CS$2)*$AG114+INDEX(装备数值!$X$13:$AH$116,$S114*8+3,CS$2)*$AH114+INDEX(装备数值!$X$13:$AH$116,$R114*8+4,CS$2)*$AI114+INDEX(装备数值!$X$13:$AH$116,$T114*8+5,CS$2)*$AJ114+INDEX(装备数值!$X$13:$AH$116,$U114*8+6,CS$2)*$AK114+INDEX(装备数值!$X$13:$AH$116,$V114*8+7,CS$2)*$AL114+INDEX(装备数值!$X$13:$AH$116,$W114*8+8,CS$2)*$AM114</f>
        <v>22500</v>
      </c>
      <c r="CT114" s="14">
        <f>INDEX(装备数值!$X$13:$AH$116,$P114*8+1,CT$2)*$AF114+INDEX(装备数值!$X$13:$AH$116,$Q114*8+2,CT$2)*$AG114+INDEX(装备数值!$X$13:$AH$116,$S114*8+3,CT$2)*$AH114+INDEX(装备数值!$X$13:$AH$116,$R114*8+4,CT$2)*$AI114+INDEX(装备数值!$X$13:$AH$116,$T114*8+5,CT$2)*$AJ114+INDEX(装备数值!$X$13:$AH$116,$U114*8+6,CT$2)*$AK114+INDEX(装备数值!$X$13:$AH$116,$V114*8+7,CT$2)*$AL114+INDEX(装备数值!$X$13:$AH$116,$W114*8+8,CT$2)*$AM114</f>
        <v>22500</v>
      </c>
      <c r="CU114" s="14">
        <f>INDEX(装备数值!$X$13:$AH$116,$P114*8+1,CU$2)*$AF114+INDEX(装备数值!$X$13:$AH$116,$Q114*8+2,CU$2)*$AG114+INDEX(装备数值!$X$13:$AH$116,$S114*8+3,CU$2)*$AH114+INDEX(装备数值!$X$13:$AH$116,$R114*8+4,CU$2)*$AI114+INDEX(装备数值!$X$13:$AH$116,$T114*8+5,CU$2)*$AJ114+INDEX(装备数值!$X$13:$AH$116,$U114*8+6,CU$2)*$AK114+INDEX(装备数值!$X$13:$AH$116,$V114*8+7,CU$2)*$AL114+INDEX(装备数值!$X$13:$AH$116,$W114*8+8,CU$2)*$AM114</f>
        <v>22500</v>
      </c>
      <c r="CV114" s="14">
        <f>INDEX(装备数值!$X$13:$AH$116,$P114*8+1,CV$2)*$AF114+INDEX(装备数值!$X$13:$AH$116,$Q114*8+2,CV$2)*$AG114+INDEX(装备数值!$X$13:$AH$116,$S114*8+3,CV$2)*$AH114+INDEX(装备数值!$X$13:$AH$116,$R114*8+4,CV$2)*$AI114+INDEX(装备数值!$X$13:$AH$116,$T114*8+5,CV$2)*$AJ114+INDEX(装备数值!$X$13:$AH$116,$U114*8+6,CV$2)*$AK114+INDEX(装备数值!$X$13:$AH$116,$V114*8+7,CV$2)*$AL114+INDEX(装备数值!$X$13:$AH$116,$W114*8+8,CV$2)*$AM114</f>
        <v>50</v>
      </c>
      <c r="CW114" s="14">
        <f>INDEX(装备数值!$X$13:$AH$116,$P114*8+1,CW$2)*$AF114+INDEX(装备数值!$X$13:$AH$116,$Q114*8+2,CW$2)*$AG114+INDEX(装备数值!$X$13:$AH$116,$S114*8+3,CW$2)*$AH114+INDEX(装备数值!$X$13:$AH$116,$R114*8+4,CW$2)*$AI114+INDEX(装备数值!$X$13:$AH$116,$T114*8+5,CW$2)*$AJ114+INDEX(装备数值!$X$13:$AH$116,$U114*8+6,CW$2)*$AK114+INDEX(装备数值!$X$13:$AH$116,$V114*8+7,CW$2)*$AL114+INDEX(装备数值!$X$13:$AH$116,$W114*8+8,CW$2)*$AM114</f>
        <v>50</v>
      </c>
      <c r="CY114" s="14">
        <f>INDEX(装备数值!$AN$17:$AN$117,MATCH(MIN($X114:$AE114),装备数值!$AO$17:$AO$117,1))</f>
        <v>40</v>
      </c>
      <c r="CZ114" s="14">
        <f>IF(COUNTIF($P114:$W114,"&gt;"&amp;0)=8,INDEX(装备数值!AR$17:AR$117,$CY114+1),0)</f>
        <v>14400</v>
      </c>
      <c r="DA114" s="14">
        <f>IF(COUNTIF($P114:$W114,"&gt;"&amp;0)=8,INDEX(装备数值!AS$17:AS$117,$CY114+1),0)</f>
        <v>108000</v>
      </c>
      <c r="DB114" s="14">
        <f>IF(COUNTIF($P114:$W114,"&gt;"&amp;0)=8,INDEX(装备数值!AT$17:AT$117,$CY114+1),0)</f>
        <v>7200</v>
      </c>
      <c r="DC114" s="14">
        <f>IF(COUNTIF($P114:$W114,"&gt;"&amp;0)=8,INDEX(装备数值!AU$17:AU$117,$CY114+1),0)</f>
        <v>144000</v>
      </c>
      <c r="DD114" s="14">
        <f>IF(COUNTIF($P114:$W114,"&gt;"&amp;0)=8,INDEX(装备数值!AV$17:AV$117,$CY114+1),0)</f>
        <v>2720</v>
      </c>
      <c r="DF114" s="14">
        <f>INDEX(装备数值!$AY$17:$AY$77,MATCH(MIN($AF114:$AM114),装备数值!$AZ$17:$AZ$77,1))</f>
        <v>25</v>
      </c>
      <c r="DG114" s="26">
        <f>INDEX(装备数值!BA$17:BA$77,通天塔!DF114+1)</f>
        <v>0.35</v>
      </c>
      <c r="DH114" s="26">
        <f>INDEX(装备数值!BA$17:BA$77,通天塔!DF114+1)</f>
        <v>0.35</v>
      </c>
      <c r="DJ114" s="14">
        <f t="shared" si="134"/>
        <v>35</v>
      </c>
      <c r="DK114" s="14">
        <f>VLOOKUP(DJ114,军阶与晶片数值!$W$6:$X$27,2)</f>
        <v>8</v>
      </c>
      <c r="DL114" s="14">
        <f>INDEX(军阶与晶片数值!Y$6:Y$27,$DK114+1)</f>
        <v>650</v>
      </c>
      <c r="DM114" s="14">
        <f>INDEX(军阶与晶片数值!Z$6:Z$27,$DK114+1)</f>
        <v>650</v>
      </c>
      <c r="DN114" s="14">
        <f>INDEX(军阶与晶片数值!AA$6:AA$27,$DK114+1)</f>
        <v>650</v>
      </c>
      <c r="DO114" s="14">
        <f>INDEX(军阶与晶片数值!AB$6:AB$27,$DK114+1)</f>
        <v>650</v>
      </c>
      <c r="DP114" s="29">
        <f>INDEX(军阶与晶片数值!AC$6:AC$27,$DK114+1)</f>
        <v>45</v>
      </c>
      <c r="DQ114" s="29">
        <f>INDEX(军阶与晶片数值!AD$6:AD$27,$DK114+1)</f>
        <v>25</v>
      </c>
      <c r="DS114" s="26">
        <f>INDEX(军阶与晶片数值!I$6:I$16,AN114+1)</f>
        <v>0.2</v>
      </c>
      <c r="DT114" s="26">
        <f>INDEX(军阶与晶片数值!M$6:M$16,AO114+1)</f>
        <v>0.3</v>
      </c>
      <c r="DU114" s="26">
        <f>INDEX(军阶与晶片数值!J$6:J$16,AP114+1)</f>
        <v>0.3</v>
      </c>
      <c r="DV114" s="26">
        <f>INDEX(军阶与晶片数值!K$6:K$16,AQ114+1)</f>
        <v>0.6</v>
      </c>
      <c r="DW114" s="26">
        <f>INDEX(军阶与晶片数值!L$6:L$16,AR114+1)</f>
        <v>0.6</v>
      </c>
      <c r="DX114" s="28">
        <f>INDEX(军阶与晶片数值!N$6:N$16,AS114+1)</f>
        <v>0</v>
      </c>
      <c r="DY114" s="28">
        <f>INDEX(军阶与晶片数值!O$6:O$16,AT114+1)</f>
        <v>0</v>
      </c>
      <c r="DZ114" s="28">
        <f>INDEX(军阶与晶片数值!P$6:P$16,AU114+1)</f>
        <v>0</v>
      </c>
      <c r="EA114" s="28">
        <f>INDEX(军阶与晶片数值!Q$6:Q$16,AV114+1)</f>
        <v>0</v>
      </c>
      <c r="EB114" s="26">
        <f>INDEX(军阶与晶片数值!R$6:R$16,AW114+1)</f>
        <v>0.13</v>
      </c>
      <c r="EC114" s="26">
        <f>INDEX(军阶与晶片数值!S$6:S$16,AX114+1)</f>
        <v>0.13</v>
      </c>
      <c r="ED114" s="26">
        <f>INDEX(军阶与晶片数值!T$6:T$16,AY114+1)</f>
        <v>0</v>
      </c>
      <c r="EE114" s="26">
        <f>INDEX(军阶与晶片数值!U$6:U$16,AZ114+1)</f>
        <v>0</v>
      </c>
      <c r="EG114" s="26">
        <f>INDEX(军阶与晶片数值!$C$6:$C$36,通天塔!$BA114+1)</f>
        <v>0.85</v>
      </c>
      <c r="EH114" s="26">
        <f>INDEX(军阶与晶片数值!$C$6:$C$36,通天塔!$BA114+1)</f>
        <v>0.85</v>
      </c>
      <c r="EI114" s="26">
        <f>INDEX(军阶与晶片数值!$C$6:$C$36,通天塔!$BA114+1)</f>
        <v>0.85</v>
      </c>
      <c r="EJ114" s="26">
        <f>INDEX(军阶与晶片数值!$C$6:$C$36,通天塔!$BA114+1)</f>
        <v>0.85</v>
      </c>
      <c r="EK114" s="26">
        <f>INDEX(军阶与晶片数值!$C$6:$C$36,通天塔!$BA114+1)</f>
        <v>0.85</v>
      </c>
      <c r="EM114" s="14">
        <f>INDEX(战舰突破!$H$6:$H$18,通天塔!$J114+1)+INDEX(战舰突破!$H$23:$H$35,通天塔!$K114+1)+INDEX(战舰突破!$H$40:$H$52,通天塔!$L114+1)</f>
        <v>200</v>
      </c>
      <c r="EN114" s="14">
        <f>INDEX(战舰突破!$I$6:$I$18,通天塔!$J114+1)+INDEX(战舰突破!$I$23:$I$35,通天塔!$K114+1)+INDEX(战舰突破!$I$40:$I$52,通天塔!$L114+1)</f>
        <v>200</v>
      </c>
      <c r="EO114" s="14">
        <f>INDEX(战舰突破!$J$6:$J$18,通天塔!$J114+1)+INDEX(战舰突破!$J$23:$J$35,通天塔!$K114+1)+INDEX(战舰突破!$J$40:$J$52,通天塔!$L114+1)</f>
        <v>0</v>
      </c>
      <c r="EP114" s="14">
        <f>INDEX(战舰突破!$K$6:$K$18,通天塔!$J114+1)+INDEX(战舰突破!$K$23:$K$35,通天塔!$K114+1)+INDEX(战舰突破!$K$40:$K$52,通天塔!$L114+1)</f>
        <v>0</v>
      </c>
      <c r="EQ114" s="14">
        <f>INDEX(战舰突破!$L$6:$L$18,通天塔!$J114+1)+INDEX(战舰突破!$L$23:$L$35,通天塔!$K114+1)+INDEX(战舰突破!$L$40:$L$52,通天塔!$L114+1)</f>
        <v>200</v>
      </c>
      <c r="ER114" s="18">
        <f>INDEX(战舰突破!$N$6:$N$18,通天塔!$J114+1)+INDEX(战舰突破!$N$23:$N$35,通天塔!$K114+1)+INDEX(战舰突破!$N$40:$N$52,通天塔!$L114+1)</f>
        <v>0</v>
      </c>
      <c r="ES114" s="18">
        <f>INDEX(战舰突破!$O$6:$O$18,通天塔!$J114+1)+INDEX(战舰突破!$O$23:$O$35,通天塔!$K114+1)+INDEX(战舰突破!$O$40:$O$52,通天塔!$L114+1)</f>
        <v>1</v>
      </c>
      <c r="ET114" s="18">
        <f>INDEX(战舰突破!$P$6:$P$18,通天塔!$J114+1)+INDEX(战舰突破!$P$23:$P$35,通天塔!$K114+1)+INDEX(战舰突破!$P$40:$P$52,通天塔!$L114+1)</f>
        <v>0</v>
      </c>
      <c r="EU114" s="18">
        <f>INDEX(战舰突破!$Q$6:$Q$18,通天塔!$J114+1)+INDEX(战舰突破!$Q$23:$Q$35,通天塔!$K114+1)+INDEX(战舰突破!$Q$40:$Q$52,通天塔!$L114+1)</f>
        <v>0.3</v>
      </c>
      <c r="EV114" s="18">
        <f>INDEX(战舰突破!$R$6:$R$18,通天塔!$J114+1)+INDEX(战舰突破!$R$23:$R$35,通天塔!$K114+1)+INDEX(战舰突破!$R$40:$R$52,通天塔!$L114+1)</f>
        <v>0</v>
      </c>
      <c r="EW114" s="18">
        <f>INDEX(战舰突破!$M$6:$M$18,通天塔!$J114+1)+INDEX(战舰突破!$M$23:$M$35,通天塔!$K114+1)+INDEX(战舰突破!$M$40:$M$52,通天塔!$L114+1)</f>
        <v>0.2</v>
      </c>
      <c r="EX114" s="22">
        <f>INDEX(战舰突破!$W$6:$W$18,通天塔!$J114+1)+INDEX(战舰突破!$W$23:$W$35,通天塔!$K114+1)+INDEX(战舰突破!$W$40:$W$52,通天塔!$L114+1)</f>
        <v>0.5</v>
      </c>
      <c r="FA114" s="14">
        <f>INDEX(战舰突破!$S$6:$S$18,通天塔!$J114+1)</f>
        <v>0</v>
      </c>
      <c r="FB114" s="14">
        <f>INDEX(战舰突破!$T$6:$T$18,通天塔!$J114+1)</f>
        <v>0.5</v>
      </c>
      <c r="FC114" s="14">
        <f>INDEX(战舰突破!$U$6:$U$18,通天塔!$J114+1)</f>
        <v>0.1</v>
      </c>
      <c r="FD114" s="14">
        <f>INDEX(战舰突破!$V$6:$V$18,通天塔!$J114+1)</f>
        <v>1</v>
      </c>
      <c r="FE114" s="14">
        <f>INDEX(战舰突破!$X$6:$X$18,通天塔!$J114+1)</f>
        <v>9</v>
      </c>
      <c r="FG114" s="14">
        <f>INDEX(战舰突破!$S$23:$S$35,通天塔!$J114+1)</f>
        <v>0.6</v>
      </c>
      <c r="FH114" s="14">
        <f>INDEX(战舰突破!$T$23:$T$35,通天塔!$J114+1)</f>
        <v>0.55000000000000004</v>
      </c>
      <c r="FI114" s="14">
        <f>INDEX(战舰突破!$U$23:$U$35,通天塔!$J114+1)</f>
        <v>0.1</v>
      </c>
      <c r="FJ114" s="14">
        <f>INDEX(战舰突破!$V$23:$V$35,通天塔!$J114+1)</f>
        <v>1</v>
      </c>
      <c r="FK114" s="14">
        <f>INDEX(战舰突破!$X$23:$X$35,通天塔!$J114+1)</f>
        <v>135</v>
      </c>
      <c r="FM114" s="14">
        <f>INDEX(战舰突破!$S$40:$S$52,通天塔!$J114+1)</f>
        <v>0.6</v>
      </c>
      <c r="FN114" s="14">
        <f>INDEX(战舰突破!$T$40:$T$52,通天塔!$J114+1)</f>
        <v>0.25</v>
      </c>
      <c r="FO114" s="14">
        <f>INDEX(战舰突破!$U$40:$U$52,通天塔!$J114+1)</f>
        <v>0.1</v>
      </c>
      <c r="FP114" s="14">
        <f>INDEX(战舰突破!$V$40:$V$52,通天塔!$J114+1)</f>
        <v>1</v>
      </c>
      <c r="FQ114" s="14">
        <f>INDEX(战舰突破!$X$40:$X$52,通天塔!$J114+1)</f>
        <v>225</v>
      </c>
      <c r="FT114" s="14">
        <f t="shared" si="135"/>
        <v>672378</v>
      </c>
      <c r="FU114" s="14">
        <f t="shared" si="136"/>
        <v>673372</v>
      </c>
      <c r="FV114" s="14">
        <f t="shared" si="137"/>
        <v>585709</v>
      </c>
      <c r="FW114" s="14">
        <f t="shared" si="138"/>
        <v>11245953</v>
      </c>
      <c r="FX114" s="14">
        <f t="shared" si="139"/>
        <v>364749</v>
      </c>
      <c r="FY114" s="14">
        <f t="shared" si="140"/>
        <v>10958843</v>
      </c>
      <c r="FZ114" s="14">
        <f t="shared" si="141"/>
        <v>251380</v>
      </c>
      <c r="GA114" s="28">
        <f t="shared" si="142"/>
        <v>23150</v>
      </c>
      <c r="GB114" s="28">
        <f t="shared" si="143"/>
        <v>23150</v>
      </c>
      <c r="GC114" s="28">
        <f t="shared" si="144"/>
        <v>23150</v>
      </c>
      <c r="GD114" s="28">
        <f t="shared" si="145"/>
        <v>23150</v>
      </c>
      <c r="GE114" s="28">
        <f t="shared" si="146"/>
        <v>1.5254999999999999</v>
      </c>
      <c r="GF114" s="28">
        <f t="shared" si="147"/>
        <v>1.5254999999999999</v>
      </c>
      <c r="GG114" s="28">
        <f t="shared" si="148"/>
        <v>0</v>
      </c>
      <c r="GH114" s="28">
        <f t="shared" si="149"/>
        <v>40.200000000000003</v>
      </c>
      <c r="GI114" s="14">
        <f t="shared" si="150"/>
        <v>1</v>
      </c>
      <c r="GJ114" s="14">
        <f t="shared" si="151"/>
        <v>1.6</v>
      </c>
      <c r="GK114" s="14">
        <f t="shared" si="152"/>
        <v>1.6</v>
      </c>
      <c r="GL114" s="18">
        <f t="shared" si="153"/>
        <v>1.7</v>
      </c>
      <c r="GM114" s="18">
        <f t="shared" si="154"/>
        <v>1.75</v>
      </c>
      <c r="GN114" s="18">
        <f t="shared" si="155"/>
        <v>1.45</v>
      </c>
      <c r="GO114" s="29">
        <f t="shared" si="215"/>
        <v>23300</v>
      </c>
      <c r="GP114" s="29">
        <f t="shared" si="215"/>
        <v>23600</v>
      </c>
      <c r="GQ114" s="29">
        <f t="shared" si="215"/>
        <v>23600</v>
      </c>
      <c r="GR114" s="26">
        <f t="shared" si="157"/>
        <v>0.1</v>
      </c>
      <c r="GS114" s="26">
        <f t="shared" si="158"/>
        <v>0.1</v>
      </c>
      <c r="GT114" s="26">
        <f t="shared" si="159"/>
        <v>0.1</v>
      </c>
      <c r="GU114" s="14">
        <f t="shared" si="160"/>
        <v>3</v>
      </c>
      <c r="GV114" s="14">
        <f t="shared" si="161"/>
        <v>3</v>
      </c>
      <c r="GW114" s="14">
        <f t="shared" si="162"/>
        <v>3</v>
      </c>
      <c r="GX114" s="14">
        <f t="shared" si="163"/>
        <v>9</v>
      </c>
      <c r="GY114" s="14">
        <f t="shared" si="164"/>
        <v>135</v>
      </c>
      <c r="GZ114" s="14">
        <f t="shared" si="165"/>
        <v>225</v>
      </c>
      <c r="HA114">
        <v>110</v>
      </c>
      <c r="HB114" s="14">
        <f t="shared" si="166"/>
        <v>100596549</v>
      </c>
      <c r="HD114" s="14">
        <f t="shared" si="167"/>
        <v>729498</v>
      </c>
      <c r="HE114" s="14">
        <f t="shared" si="168"/>
        <v>336159</v>
      </c>
      <c r="HF114" s="29">
        <f t="shared" si="169"/>
        <v>22224</v>
      </c>
      <c r="HG114" s="29">
        <f t="shared" si="170"/>
        <v>15833</v>
      </c>
      <c r="HH114" s="29">
        <f t="shared" si="171"/>
        <v>17100</v>
      </c>
      <c r="HI114" s="29">
        <f t="shared" si="172"/>
        <v>15960</v>
      </c>
      <c r="HJ114" s="14">
        <f t="shared" si="173"/>
        <v>1.5254999999999999</v>
      </c>
      <c r="HK114" s="14">
        <f t="shared" si="174"/>
        <v>1.5254999999999999</v>
      </c>
      <c r="HL114" s="14">
        <f t="shared" si="175"/>
        <v>193145</v>
      </c>
      <c r="HM114" s="14">
        <f t="shared" si="176"/>
        <v>321779</v>
      </c>
      <c r="HN114" s="26">
        <f t="shared" si="177"/>
        <v>0.39811945558391049</v>
      </c>
      <c r="HO114" s="26">
        <f t="shared" si="178"/>
        <v>0.6632581100141044</v>
      </c>
      <c r="HP114" s="29">
        <f t="shared" si="179"/>
        <v>72609</v>
      </c>
      <c r="HQ114" s="29">
        <f t="shared" si="180"/>
        <v>359959</v>
      </c>
      <c r="HR114" s="29">
        <f t="shared" si="181"/>
        <v>305656</v>
      </c>
      <c r="HS114" s="26">
        <f t="shared" si="182"/>
        <v>0.4753105940817709</v>
      </c>
      <c r="HT114" s="26">
        <f t="shared" si="183"/>
        <v>0.48589902868759871</v>
      </c>
      <c r="HU114" s="26">
        <f t="shared" si="184"/>
        <v>0.48589902868759871</v>
      </c>
      <c r="HV114" s="26">
        <f t="shared" si="185"/>
        <v>7.5310594081770876E-2</v>
      </c>
      <c r="HW114" s="29">
        <f t="shared" si="207"/>
        <v>1.8000000000000003</v>
      </c>
      <c r="HX114" s="29">
        <f t="shared" si="208"/>
        <v>2.913882990738649</v>
      </c>
      <c r="HY114" s="29">
        <f t="shared" si="209"/>
        <v>2.913882990738649</v>
      </c>
      <c r="HZ114" s="29">
        <f t="shared" si="210"/>
        <v>653481</v>
      </c>
      <c r="IA114" s="29">
        <f t="shared" si="211"/>
        <v>699252.27164219564</v>
      </c>
      <c r="IB114" s="29">
        <f t="shared" si="212"/>
        <v>445322.90970860625</v>
      </c>
      <c r="IC114" s="29">
        <f t="shared" si="213"/>
        <v>3921243</v>
      </c>
      <c r="ID114" s="14">
        <f t="shared" si="186"/>
        <v>1798056.18</v>
      </c>
      <c r="IH114" s="14">
        <v>1</v>
      </c>
      <c r="II114" s="14">
        <v>1</v>
      </c>
      <c r="IJ114" s="14">
        <v>480</v>
      </c>
      <c r="IK114" s="14">
        <v>80</v>
      </c>
      <c r="IL114" s="14">
        <v>60</v>
      </c>
      <c r="IM114" s="23">
        <f t="shared" si="216"/>
        <v>341353462</v>
      </c>
      <c r="IN114" s="23">
        <f t="shared" si="217"/>
        <v>1</v>
      </c>
      <c r="IO114" s="23">
        <f t="shared" si="218"/>
        <v>341353.46</v>
      </c>
      <c r="IP114" s="23">
        <f t="shared" si="203"/>
        <v>401485797</v>
      </c>
      <c r="IQ114" s="23">
        <f t="shared" si="188"/>
        <v>1</v>
      </c>
      <c r="IR114" s="23">
        <f t="shared" si="189"/>
        <v>401485.8</v>
      </c>
      <c r="IS114" s="14">
        <v>1</v>
      </c>
      <c r="IT114" s="14">
        <v>1</v>
      </c>
      <c r="IU114" s="14">
        <v>240</v>
      </c>
      <c r="IV114" s="14">
        <v>40</v>
      </c>
      <c r="IW114" s="14">
        <v>30</v>
      </c>
      <c r="IX114" s="23">
        <f t="shared" si="219"/>
        <v>200107157</v>
      </c>
      <c r="IY114" s="23">
        <f t="shared" si="220"/>
        <v>1</v>
      </c>
      <c r="IZ114" s="23">
        <f t="shared" si="221"/>
        <v>200107.16</v>
      </c>
      <c r="JA114" s="23"/>
      <c r="JB114" s="23"/>
      <c r="JC114" s="23"/>
      <c r="JG114">
        <f t="shared" si="222"/>
        <v>2.1823334174606379</v>
      </c>
      <c r="JH114">
        <f t="shared" si="223"/>
        <v>3.3291496283362028</v>
      </c>
      <c r="JJ114" s="14">
        <v>10</v>
      </c>
      <c r="JK114" s="14">
        <v>2</v>
      </c>
      <c r="JL114" s="14">
        <v>1.5</v>
      </c>
      <c r="JM114" s="23">
        <f t="shared" si="224"/>
        <v>6800922</v>
      </c>
      <c r="JN114" s="23">
        <f t="shared" si="225"/>
        <v>1</v>
      </c>
      <c r="JO114" s="23">
        <f t="shared" si="226"/>
        <v>6800.92</v>
      </c>
      <c r="JP114" s="14">
        <v>30</v>
      </c>
      <c r="JQ114" s="14">
        <v>6</v>
      </c>
      <c r="JR114" s="14">
        <v>4</v>
      </c>
      <c r="JS114" s="23">
        <f t="shared" si="227"/>
        <v>19690251</v>
      </c>
      <c r="JT114" s="23">
        <f t="shared" si="228"/>
        <v>1</v>
      </c>
      <c r="JU114" s="23">
        <f t="shared" si="229"/>
        <v>19690.25</v>
      </c>
      <c r="JW114" s="23">
        <f t="shared" si="230"/>
        <v>26253668</v>
      </c>
      <c r="JX114" s="23">
        <f t="shared" si="231"/>
        <v>1</v>
      </c>
      <c r="JY114" s="23">
        <f t="shared" si="232"/>
        <v>26253.67</v>
      </c>
      <c r="JZ114" s="23">
        <f t="shared" si="233"/>
        <v>10201383</v>
      </c>
      <c r="KA114" s="23">
        <f t="shared" si="234"/>
        <v>1</v>
      </c>
      <c r="KB114" s="23">
        <f t="shared" si="235"/>
        <v>10201.379999999999</v>
      </c>
    </row>
    <row r="115" spans="3:288" ht="16.5" x14ac:dyDescent="0.2">
      <c r="C115" s="14">
        <f t="shared" si="133"/>
        <v>38</v>
      </c>
      <c r="D115" s="14">
        <v>111</v>
      </c>
      <c r="E115" s="14" t="s">
        <v>684</v>
      </c>
      <c r="F115" s="14">
        <v>405</v>
      </c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F115" s="14">
        <f>ROUND((INDEX(新战舰养成!S$6:S$18,通天塔!$J115+1)+INDEX(新战舰养成!D$6:D$18,通天塔!$J115+1)*(通天塔!$G115-1))*INDEX(战舰突破!$D$6:$D$18,通天塔!$M115+1),0)</f>
        <v>10</v>
      </c>
      <c r="BG115" s="14">
        <f>ROUND((INDEX(新战舰养成!T$6:T$18,通天塔!$J115+1)+INDEX(新战舰养成!E$6:E$18,通天塔!$J115+1)*(通天塔!$G115-1))*INDEX(战舰突破!$D$6:$D$18,通天塔!$M115+1),0)</f>
        <v>20</v>
      </c>
      <c r="BH115" s="14">
        <f>ROUND((INDEX(新战舰养成!U$6:U$18,通天塔!$J115+1)+INDEX(新战舰养成!F$6:F$18,通天塔!$J115+1)*(通天塔!$G115-1))*INDEX(战舰突破!$D$6:$D$18,通天塔!$M115+1),0)</f>
        <v>5</v>
      </c>
      <c r="BI115" s="14">
        <f>ROUND((INDEX(新战舰养成!V$6:V$18,通天塔!$J115+1)+INDEX(新战舰养成!G$6:G$18,通天塔!$J115+1)*(通天塔!$G115-1))*INDEX(战舰突破!$D$6:$D$18,通天塔!$M115+1),0)</f>
        <v>300</v>
      </c>
      <c r="BJ115" s="14">
        <f>ROUND((INDEX(新战舰养成!W$6:W$18,通天塔!$J115+1)+INDEX(新战舰养成!H$6:H$18,通天塔!$J115+1)*(通天塔!$G115-1))*INDEX(战舰突破!$D$6:$D$18,通天塔!$M115+1),0)</f>
        <v>4</v>
      </c>
      <c r="BL115" s="14">
        <f>IF($H115&gt;0,ROUND((INDEX(新战舰养成!X$6:X$18,通天塔!$K115+1)+INDEX(新战舰养成!I$6:I$18,通天塔!$K115+1)*(通天塔!$H115-1))*INDEX(战舰突破!$D$6:$D$18,通天塔!$N115+1),0),0)</f>
        <v>0</v>
      </c>
      <c r="BM115" s="14">
        <f>IF($H115&gt;0,ROUND((INDEX(新战舰养成!Y$6:Y$18,通天塔!$K115+1)+INDEX(新战舰养成!J$6:J$18,通天塔!$K115+1)*(通天塔!$H115-1))*INDEX(战舰突破!$D$6:$D$18,通天塔!$N115+1),0),0)</f>
        <v>0</v>
      </c>
      <c r="BN115" s="14">
        <f>IF($H115&gt;0,ROUND((INDEX(新战舰养成!Z$6:Z$18,通天塔!$K115+1)+INDEX(新战舰养成!K$6:K$18,通天塔!$K115+1)*(通天塔!$H115-1))*INDEX(战舰突破!$D$6:$D$18,通天塔!$N115+1),0),0)</f>
        <v>0</v>
      </c>
      <c r="BO115" s="14">
        <f>IF($H115&gt;0,ROUND((INDEX(新战舰养成!AA$6:AA$18,通天塔!$K115+1)+INDEX(新战舰养成!L$6:L$18,通天塔!$K115+1)*(通天塔!$H115-1))*INDEX(战舰突破!$D$6:$D$18,通天塔!$N115+1),0),0)</f>
        <v>0</v>
      </c>
      <c r="BP115" s="14">
        <f>IF($H115&gt;0,ROUND((INDEX(新战舰养成!AB$6:AB$18,通天塔!$K115+1)+INDEX(新战舰养成!M$6:M$18,通天塔!$K115+1)*(通天塔!$H115-1))*INDEX(战舰突破!$D$6:$D$18,通天塔!$N115+1),0),0)</f>
        <v>0</v>
      </c>
      <c r="BR115" s="14">
        <f>IF($I115&gt;0,ROUND((INDEX(新战舰养成!AC$6:AC$18,通天塔!$L115+1)+INDEX(新战舰养成!I$6:I$18,通天塔!$L115+1)*(通天塔!$I115-1))*INDEX(战舰突破!$D$6:$D$18,通天塔!$O115+1),0),0)</f>
        <v>0</v>
      </c>
      <c r="BS115" s="14">
        <f>IF($I115&gt;0,ROUND((INDEX(新战舰养成!AD$6:AD$18,通天塔!$L115+1)+INDEX(新战舰养成!J$6:J$18,通天塔!$L115+1)*(通天塔!$I115-1))*INDEX(战舰突破!$D$6:$D$18,通天塔!$O115+1),0),0)</f>
        <v>0</v>
      </c>
      <c r="BT115" s="14">
        <f>IF($I115&gt;0,ROUND((INDEX(新战舰养成!AE$6:AE$18,通天塔!$L115+1)+INDEX(新战舰养成!K$6:K$18,通天塔!$L115+1)*(通天塔!$I115-1))*INDEX(战舰突破!$D$6:$D$18,通天塔!$O115+1),0),0)</f>
        <v>0</v>
      </c>
      <c r="BU115" s="14">
        <f>IF($I115&gt;0,ROUND((INDEX(新战舰养成!AF$6:AF$18,通天塔!$L115+1)+INDEX(新战舰养成!L$6:L$18,通天塔!$L115+1)*(通天塔!$I115-1))*INDEX(战舰突破!$D$6:$D$18,通天塔!$O115+1),0),0)</f>
        <v>0</v>
      </c>
      <c r="BV115" s="14">
        <f>IF($I115&gt;0,ROUND((INDEX(新战舰养成!AG$6:AG$18,通天塔!$L115+1)+INDEX(新战舰养成!M$6:M$18,通天塔!$L115+1)*(通天塔!$I115-1))*INDEX(战舰突破!$D$6:$D$18,通天塔!$O115+1),0),0)</f>
        <v>0</v>
      </c>
      <c r="BY115" s="14">
        <f>(INDEX(装备数值!$C$13:$G$116,通天塔!$P115*8+1,BY$2)+INDEX(装备数值!$C$13:$G$116,通天塔!$Q115*8+2,BY$2)+INDEX(装备数值!$C$13:$G$116,通天塔!$S115*8+3,BY$2)+INDEX(装备数值!$C$13:$G$116,通天塔!$R115*8+4,BY$2)+INDEX(装备数值!$C$13:$G$116,通天塔!$T115*8+5,BY$2)+INDEX(装备数值!$C$13:$G$116,通天塔!$U115*8+6,BY$2)+INDEX(装备数值!$C$13:$G$116,通天塔!$V115*8+7,BY$2)+INDEX(装备数值!$C$13:$G$116,通天塔!$W115*8+8,BY$2))</f>
        <v>0</v>
      </c>
      <c r="BZ115" s="14">
        <f>(INDEX(装备数值!$C$13:$G$116,通天塔!$P115*8+1,BZ$2)+INDEX(装备数值!$C$13:$G$116,通天塔!$Q115*8+2,BZ$2)+INDEX(装备数值!$C$13:$G$116,通天塔!$S115*8+3,BZ$2)+INDEX(装备数值!$C$13:$G$116,通天塔!$R115*8+4,BZ$2)+INDEX(装备数值!$C$13:$G$116,通天塔!$T115*8+5,BZ$2)+INDEX(装备数值!$C$13:$G$116,通天塔!$U115*8+6,BZ$2)+INDEX(装备数值!$C$13:$G$116,通天塔!$V115*8+7,BZ$2)+INDEX(装备数值!$C$13:$G$116,通天塔!$W115*8+8,BZ$2))</f>
        <v>0</v>
      </c>
      <c r="CA115" s="14">
        <f>(INDEX(装备数值!$C$13:$G$116,通天塔!$P115*8+1,CA$2)+INDEX(装备数值!$C$13:$G$116,通天塔!$Q115*8+2,CA$2)+INDEX(装备数值!$C$13:$G$116,通天塔!$S115*8+3,CA$2)+INDEX(装备数值!$C$13:$G$116,通天塔!$R115*8+4,CA$2)+INDEX(装备数值!$C$13:$G$116,通天塔!$T115*8+5,CA$2)+INDEX(装备数值!$C$13:$G$116,通天塔!$U115*8+6,CA$2)+INDEX(装备数值!$C$13:$G$116,通天塔!$V115*8+7,CA$2)+INDEX(装备数值!$C$13:$G$116,通天塔!$W115*8+8,CA$2))</f>
        <v>0</v>
      </c>
      <c r="CB115" s="14">
        <f>(INDEX(装备数值!$C$13:$G$116,通天塔!$P115*8+1,CB$2)+INDEX(装备数值!$C$13:$G$116,通天塔!$Q115*8+2,CB$2)+INDEX(装备数值!$C$13:$G$116,通天塔!$S115*8+3,CB$2)+INDEX(装备数值!$C$13:$G$116,通天塔!$R115*8+4,CB$2)+INDEX(装备数值!$C$13:$G$116,通天塔!$T115*8+5,CB$2)+INDEX(装备数值!$C$13:$G$116,通天塔!$U115*8+6,CB$2)+INDEX(装备数值!$C$13:$G$116,通天塔!$V115*8+7,CB$2)+INDEX(装备数值!$C$13:$G$116,通天塔!$W115*8+8,CB$2))</f>
        <v>0</v>
      </c>
      <c r="CC115" s="14">
        <f>(INDEX(装备数值!$C$13:$G$116,通天塔!$P115*8+1,CC$2)+INDEX(装备数值!$C$13:$G$116,通天塔!$Q115*8+2,CC$2)+INDEX(装备数值!$C$13:$G$116,通天塔!$S115*8+3,CC$2)+INDEX(装备数值!$C$13:$G$116,通天塔!$R115*8+4,CC$2)+INDEX(装备数值!$C$13:$G$116,通天塔!$T115*8+5,CC$2)+INDEX(装备数值!$C$13:$G$116,通天塔!$U115*8+6,CC$2)+INDEX(装备数值!$C$13:$G$116,通天塔!$V115*8+7,CC$2)+INDEX(装备数值!$C$13:$G$116,通天塔!$W115*8+8,CC$2))</f>
        <v>0</v>
      </c>
      <c r="CF115" s="14">
        <f>INDEX(装备数值!$I$13:$M$116,通天塔!$P115*8+1,CF$2)*$X115+INDEX(装备数值!$I$13:$M$116,通天塔!$Q115*8+2,CF$2)*$Y115+INDEX(装备数值!$I$13:$M$116,通天塔!$S115*8+3,CF$2)*$Z115+INDEX(装备数值!$I$13:$M$116,通天塔!$R115*8+4,CF$2)*$AA115+INDEX(装备数值!$I$13:$M$116,通天塔!$T115*8+5,CF$2)*$AB115+INDEX(装备数值!$I$13:$M$116,通天塔!$U115*8+6,CF$2)*$AC115+INDEX(装备数值!$I$13:$M$116,通天塔!$V115*8+7,CF$2)*$AD115+INDEX(装备数值!$I$13:$M$116,通天塔!$W115*8+8,CF$2)*$AE115</f>
        <v>0</v>
      </c>
      <c r="CG115" s="14">
        <f>INDEX(装备数值!$I$13:$M$116,通天塔!$P115*8+1,CG$2)*$X115+INDEX(装备数值!$I$13:$M$116,通天塔!$Q115*8+2,CG$2)*$Y115+INDEX(装备数值!$I$13:$M$116,通天塔!$S115*8+3,CG$2)*$Z115+INDEX(装备数值!$I$13:$M$116,通天塔!$R115*8+4,CG$2)*$AA115+INDEX(装备数值!$I$13:$M$116,通天塔!$T115*8+5,CG$2)*$AB115+INDEX(装备数值!$I$13:$M$116,通天塔!$U115*8+6,CG$2)*$AC115+INDEX(装备数值!$I$13:$M$116,通天塔!$V115*8+7,CG$2)*$AD115+INDEX(装备数值!$I$13:$M$116,通天塔!$W115*8+8,CG$2)*$AE115</f>
        <v>0</v>
      </c>
      <c r="CH115" s="14">
        <f>INDEX(装备数值!$I$13:$M$116,通天塔!$P115*8+1,CH$2)*$X115+INDEX(装备数值!$I$13:$M$116,通天塔!$Q115*8+2,CH$2)*$Y115+INDEX(装备数值!$I$13:$M$116,通天塔!$S115*8+3,CH$2)*$Z115+INDEX(装备数值!$I$13:$M$116,通天塔!$R115*8+4,CH$2)*$AA115+INDEX(装备数值!$I$13:$M$116,通天塔!$T115*8+5,CH$2)*$AB115+INDEX(装备数值!$I$13:$M$116,通天塔!$U115*8+6,CH$2)*$AC115+INDEX(装备数值!$I$13:$M$116,通天塔!$V115*8+7,CH$2)*$AD115+INDEX(装备数值!$I$13:$M$116,通天塔!$W115*8+8,CH$2)*$AE115</f>
        <v>0</v>
      </c>
      <c r="CI115" s="14">
        <f>INDEX(装备数值!$I$13:$M$116,通天塔!$P115*8+1,CI$2)*$X115+INDEX(装备数值!$I$13:$M$116,通天塔!$Q115*8+2,CI$2)*$Y115+INDEX(装备数值!$I$13:$M$116,通天塔!$S115*8+3,CI$2)*$Z115+INDEX(装备数值!$I$13:$M$116,通天塔!$R115*8+4,CI$2)*$AA115+INDEX(装备数值!$I$13:$M$116,通天塔!$T115*8+5,CI$2)*$AB115+INDEX(装备数值!$I$13:$M$116,通天塔!$U115*8+6,CI$2)*$AC115+INDEX(装备数值!$I$13:$M$116,通天塔!$V115*8+7,CI$2)*$AD115+INDEX(装备数值!$I$13:$M$116,通天塔!$W115*8+8,CI$2)*$AE115</f>
        <v>0</v>
      </c>
      <c r="CJ115" s="14">
        <f>INDEX(装备数值!$I$13:$M$116,通天塔!$P115*8+1,CJ$2)*$X115+INDEX(装备数值!$I$13:$M$116,通天塔!$Q115*8+2,CJ$2)*$Y115+INDEX(装备数值!$I$13:$M$116,通天塔!$S115*8+3,CJ$2)*$Z115+INDEX(装备数值!$I$13:$M$116,通天塔!$R115*8+4,CJ$2)*$AA115+INDEX(装备数值!$I$13:$M$116,通天塔!$T115*8+5,CJ$2)*$AB115+INDEX(装备数值!$I$13:$M$116,通天塔!$U115*8+6,CJ$2)*$AC115+INDEX(装备数值!$I$13:$M$116,通天塔!$V115*8+7,CJ$2)*$AD115+INDEX(装备数值!$I$13:$M$116,通天塔!$W115*8+8,CJ$2)*$AE115</f>
        <v>0</v>
      </c>
      <c r="CM115" s="14">
        <f>INDEX(装备数值!$X$13:$AH$116,$P115*8+1,CM$2)*$AF115+INDEX(装备数值!$X$13:$AH$116,$Q115*8+2,CM$2)*$AG115+INDEX(装备数值!$X$13:$AH$116,$S115*8+3,CM$2)*$AH115+INDEX(装备数值!$X$13:$AH$116,$R115*8+4,CM$2)*$AI115+INDEX(装备数值!$X$13:$AH$116,$T115*8+5,CM$2)*$AJ115+INDEX(装备数值!$X$13:$AH$116,$U115*8+6,CM$2)*$AK115+INDEX(装备数值!$X$13:$AH$116,$V115*8+7,CM$2)*$AL115+INDEX(装备数值!$X$13:$AH$116,$W115*8+8,CM$2)*$AM115</f>
        <v>0</v>
      </c>
      <c r="CN115" s="14">
        <f>INDEX(装备数值!$X$13:$AH$116,$P115*8+1,CN$2)*$AF115+INDEX(装备数值!$X$13:$AH$116,$Q115*8+2,CN$2)*$AG115+INDEX(装备数值!$X$13:$AH$116,$S115*8+3,CN$2)*$AH115+INDEX(装备数值!$X$13:$AH$116,$R115*8+4,CN$2)*$AI115+INDEX(装备数值!$X$13:$AH$116,$T115*8+5,CN$2)*$AJ115+INDEX(装备数值!$X$13:$AH$116,$U115*8+6,CN$2)*$AK115+INDEX(装备数值!$X$13:$AH$116,$V115*8+7,CN$2)*$AL115+INDEX(装备数值!$X$13:$AH$116,$W115*8+8,CN$2)*$AM115</f>
        <v>0</v>
      </c>
      <c r="CO115" s="14">
        <f>INDEX(装备数值!$X$13:$AH$116,$P115*8+1,CO$2)*$AF115+INDEX(装备数值!$X$13:$AH$116,$Q115*8+2,CO$2)*$AG115+INDEX(装备数值!$X$13:$AH$116,$S115*8+3,CO$2)*$AH115+INDEX(装备数值!$X$13:$AH$116,$R115*8+4,CO$2)*$AI115+INDEX(装备数值!$X$13:$AH$116,$T115*8+5,CO$2)*$AJ115+INDEX(装备数值!$X$13:$AH$116,$U115*8+6,CO$2)*$AK115+INDEX(装备数值!$X$13:$AH$116,$V115*8+7,CO$2)*$AL115+INDEX(装备数值!$X$13:$AH$116,$W115*8+8,CO$2)*$AM115</f>
        <v>0</v>
      </c>
      <c r="CP115" s="14">
        <f>INDEX(装备数值!$X$13:$AH$116,$P115*8+1,CP$2)*$AF115+INDEX(装备数值!$X$13:$AH$116,$Q115*8+2,CP$2)*$AG115+INDEX(装备数值!$X$13:$AH$116,$S115*8+3,CP$2)*$AH115+INDEX(装备数值!$X$13:$AH$116,$R115*8+4,CP$2)*$AI115+INDEX(装备数值!$X$13:$AH$116,$T115*8+5,CP$2)*$AJ115+INDEX(装备数值!$X$13:$AH$116,$U115*8+6,CP$2)*$AK115+INDEX(装备数值!$X$13:$AH$116,$V115*8+7,CP$2)*$AL115+INDEX(装备数值!$X$13:$AH$116,$W115*8+8,CP$2)*$AM115</f>
        <v>0</v>
      </c>
      <c r="CQ115" s="14">
        <f>INDEX(装备数值!$X$13:$AH$116,$P115*8+1,CQ$2)*$AF115+INDEX(装备数值!$X$13:$AH$116,$Q115*8+2,CQ$2)*$AG115+INDEX(装备数值!$X$13:$AH$116,$S115*8+3,CQ$2)*$AH115+INDEX(装备数值!$X$13:$AH$116,$R115*8+4,CQ$2)*$AI115+INDEX(装备数值!$X$13:$AH$116,$T115*8+5,CQ$2)*$AJ115+INDEX(装备数值!$X$13:$AH$116,$U115*8+6,CQ$2)*$AK115+INDEX(装备数值!$X$13:$AH$116,$V115*8+7,CQ$2)*$AL115+INDEX(装备数值!$X$13:$AH$116,$W115*8+8,CQ$2)*$AM115</f>
        <v>0</v>
      </c>
      <c r="CR115" s="14">
        <f>INDEX(装备数值!$X$13:$AH$116,$P115*8+1,CR$2)*$AF115+INDEX(装备数值!$X$13:$AH$116,$Q115*8+2,CR$2)*$AG115+INDEX(装备数值!$X$13:$AH$116,$S115*8+3,CR$2)*$AH115+INDEX(装备数值!$X$13:$AH$116,$R115*8+4,CR$2)*$AI115+INDEX(装备数值!$X$13:$AH$116,$T115*8+5,CR$2)*$AJ115+INDEX(装备数值!$X$13:$AH$116,$U115*8+6,CR$2)*$AK115+INDEX(装备数值!$X$13:$AH$116,$V115*8+7,CR$2)*$AL115+INDEX(装备数值!$X$13:$AH$116,$W115*8+8,CR$2)*$AM115</f>
        <v>0</v>
      </c>
      <c r="CS115" s="14">
        <f>INDEX(装备数值!$X$13:$AH$116,$P115*8+1,CS$2)*$AF115+INDEX(装备数值!$X$13:$AH$116,$Q115*8+2,CS$2)*$AG115+INDEX(装备数值!$X$13:$AH$116,$S115*8+3,CS$2)*$AH115+INDEX(装备数值!$X$13:$AH$116,$R115*8+4,CS$2)*$AI115+INDEX(装备数值!$X$13:$AH$116,$T115*8+5,CS$2)*$AJ115+INDEX(装备数值!$X$13:$AH$116,$U115*8+6,CS$2)*$AK115+INDEX(装备数值!$X$13:$AH$116,$V115*8+7,CS$2)*$AL115+INDEX(装备数值!$X$13:$AH$116,$W115*8+8,CS$2)*$AM115</f>
        <v>0</v>
      </c>
      <c r="CT115" s="14">
        <f>INDEX(装备数值!$X$13:$AH$116,$P115*8+1,CT$2)*$AF115+INDEX(装备数值!$X$13:$AH$116,$Q115*8+2,CT$2)*$AG115+INDEX(装备数值!$X$13:$AH$116,$S115*8+3,CT$2)*$AH115+INDEX(装备数值!$X$13:$AH$116,$R115*8+4,CT$2)*$AI115+INDEX(装备数值!$X$13:$AH$116,$T115*8+5,CT$2)*$AJ115+INDEX(装备数值!$X$13:$AH$116,$U115*8+6,CT$2)*$AK115+INDEX(装备数值!$X$13:$AH$116,$V115*8+7,CT$2)*$AL115+INDEX(装备数值!$X$13:$AH$116,$W115*8+8,CT$2)*$AM115</f>
        <v>0</v>
      </c>
      <c r="CU115" s="14">
        <f>INDEX(装备数值!$X$13:$AH$116,$P115*8+1,CU$2)*$AF115+INDEX(装备数值!$X$13:$AH$116,$Q115*8+2,CU$2)*$AG115+INDEX(装备数值!$X$13:$AH$116,$S115*8+3,CU$2)*$AH115+INDEX(装备数值!$X$13:$AH$116,$R115*8+4,CU$2)*$AI115+INDEX(装备数值!$X$13:$AH$116,$T115*8+5,CU$2)*$AJ115+INDEX(装备数值!$X$13:$AH$116,$U115*8+6,CU$2)*$AK115+INDEX(装备数值!$X$13:$AH$116,$V115*8+7,CU$2)*$AL115+INDEX(装备数值!$X$13:$AH$116,$W115*8+8,CU$2)*$AM115</f>
        <v>0</v>
      </c>
      <c r="CV115" s="14">
        <f>INDEX(装备数值!$X$13:$AH$116,$P115*8+1,CV$2)*$AF115+INDEX(装备数值!$X$13:$AH$116,$Q115*8+2,CV$2)*$AG115+INDEX(装备数值!$X$13:$AH$116,$S115*8+3,CV$2)*$AH115+INDEX(装备数值!$X$13:$AH$116,$R115*8+4,CV$2)*$AI115+INDEX(装备数值!$X$13:$AH$116,$T115*8+5,CV$2)*$AJ115+INDEX(装备数值!$X$13:$AH$116,$U115*8+6,CV$2)*$AK115+INDEX(装备数值!$X$13:$AH$116,$V115*8+7,CV$2)*$AL115+INDEX(装备数值!$X$13:$AH$116,$W115*8+8,CV$2)*$AM115</f>
        <v>0</v>
      </c>
      <c r="CW115" s="14">
        <f>INDEX(装备数值!$X$13:$AH$116,$P115*8+1,CW$2)*$AF115+INDEX(装备数值!$X$13:$AH$116,$Q115*8+2,CW$2)*$AG115+INDEX(装备数值!$X$13:$AH$116,$S115*8+3,CW$2)*$AH115+INDEX(装备数值!$X$13:$AH$116,$R115*8+4,CW$2)*$AI115+INDEX(装备数值!$X$13:$AH$116,$T115*8+5,CW$2)*$AJ115+INDEX(装备数值!$X$13:$AH$116,$U115*8+6,CW$2)*$AK115+INDEX(装备数值!$X$13:$AH$116,$V115*8+7,CW$2)*$AL115+INDEX(装备数值!$X$13:$AH$116,$W115*8+8,CW$2)*$AM115</f>
        <v>0</v>
      </c>
      <c r="CY115" s="14">
        <f>INDEX(装备数值!$AN$17:$AN$117,MATCH(MIN($X115:$AE115),装备数值!$AO$17:$AO$117,1))</f>
        <v>0</v>
      </c>
      <c r="CZ115" s="14">
        <f>IF(COUNTIF($P115:$W115,"&gt;"&amp;0)=8,INDEX(装备数值!AR$17:AR$117,$CY115+1),0)</f>
        <v>0</v>
      </c>
      <c r="DA115" s="14">
        <f>IF(COUNTIF($P115:$W115,"&gt;"&amp;0)=8,INDEX(装备数值!AS$17:AS$117,$CY115+1),0)</f>
        <v>0</v>
      </c>
      <c r="DB115" s="14">
        <f>IF(COUNTIF($P115:$W115,"&gt;"&amp;0)=8,INDEX(装备数值!AT$17:AT$117,$CY115+1),0)</f>
        <v>0</v>
      </c>
      <c r="DC115" s="14">
        <f>IF(COUNTIF($P115:$W115,"&gt;"&amp;0)=8,INDEX(装备数值!AU$17:AU$117,$CY115+1),0)</f>
        <v>0</v>
      </c>
      <c r="DD115" s="14">
        <f>IF(COUNTIF($P115:$W115,"&gt;"&amp;0)=8,INDEX(装备数值!AV$17:AV$117,$CY115+1),0)</f>
        <v>0</v>
      </c>
      <c r="DF115" s="14">
        <f>INDEX(装备数值!$AY$17:$AY$77,MATCH(MIN($AF115:$AM115),装备数值!$AZ$17:$AZ$77,1))</f>
        <v>0</v>
      </c>
      <c r="DG115" s="26">
        <f>INDEX(装备数值!BA$17:BA$77,通天塔!DF115+1)</f>
        <v>0</v>
      </c>
      <c r="DH115" s="26">
        <f>INDEX(装备数值!BA$17:BA$77,通天塔!DF115+1)</f>
        <v>0</v>
      </c>
      <c r="DJ115" s="14">
        <f t="shared" si="134"/>
        <v>0</v>
      </c>
      <c r="DK115" s="14">
        <f>VLOOKUP(DJ115,军阶与晶片数值!$W$6:$X$27,2)</f>
        <v>0</v>
      </c>
      <c r="DL115" s="14">
        <f>INDEX(军阶与晶片数值!Y$6:Y$27,$DK115+1)</f>
        <v>0</v>
      </c>
      <c r="DM115" s="14">
        <f>INDEX(军阶与晶片数值!Z$6:Z$27,$DK115+1)</f>
        <v>0</v>
      </c>
      <c r="DN115" s="14">
        <f>INDEX(军阶与晶片数值!AA$6:AA$27,$DK115+1)</f>
        <v>0</v>
      </c>
      <c r="DO115" s="14">
        <f>INDEX(军阶与晶片数值!AB$6:AB$27,$DK115+1)</f>
        <v>0</v>
      </c>
      <c r="DP115" s="29">
        <f>INDEX(军阶与晶片数值!AC$6:AC$27,$DK115+1)</f>
        <v>0</v>
      </c>
      <c r="DQ115" s="29">
        <f>INDEX(军阶与晶片数值!AD$6:AD$27,$DK115+1)</f>
        <v>0</v>
      </c>
      <c r="DS115" s="26">
        <f>INDEX(军阶与晶片数值!I$6:I$16,AN115+1)</f>
        <v>0</v>
      </c>
      <c r="DT115" s="26">
        <f>INDEX(军阶与晶片数值!M$6:M$16,AO115+1)</f>
        <v>0</v>
      </c>
      <c r="DU115" s="26">
        <f>INDEX(军阶与晶片数值!J$6:J$16,AP115+1)</f>
        <v>0</v>
      </c>
      <c r="DV115" s="26">
        <f>INDEX(军阶与晶片数值!K$6:K$16,AQ115+1)</f>
        <v>0</v>
      </c>
      <c r="DW115" s="26">
        <f>INDEX(军阶与晶片数值!L$6:L$16,AR115+1)</f>
        <v>0</v>
      </c>
      <c r="DX115" s="28">
        <f>INDEX(军阶与晶片数值!N$6:N$16,AS115+1)</f>
        <v>0</v>
      </c>
      <c r="DY115" s="28">
        <f>INDEX(军阶与晶片数值!O$6:O$16,AT115+1)</f>
        <v>0</v>
      </c>
      <c r="DZ115" s="28">
        <f>INDEX(军阶与晶片数值!P$6:P$16,AU115+1)</f>
        <v>0</v>
      </c>
      <c r="EA115" s="28">
        <f>INDEX(军阶与晶片数值!Q$6:Q$16,AV115+1)</f>
        <v>0</v>
      </c>
      <c r="EB115" s="26">
        <f>INDEX(军阶与晶片数值!R$6:R$16,AW115+1)</f>
        <v>0</v>
      </c>
      <c r="EC115" s="26">
        <f>INDEX(军阶与晶片数值!S$6:S$16,AX115+1)</f>
        <v>0</v>
      </c>
      <c r="ED115" s="26">
        <f>INDEX(军阶与晶片数值!T$6:T$16,AY115+1)</f>
        <v>0</v>
      </c>
      <c r="EE115" s="26">
        <f>INDEX(军阶与晶片数值!U$6:U$16,AZ115+1)</f>
        <v>0</v>
      </c>
      <c r="EG115" s="26">
        <f>INDEX(军阶与晶片数值!$C$6:$C$36,通天塔!$BA115+1)</f>
        <v>0</v>
      </c>
      <c r="EH115" s="26">
        <f>INDEX(军阶与晶片数值!$C$6:$C$36,通天塔!$BA115+1)</f>
        <v>0</v>
      </c>
      <c r="EI115" s="26">
        <f>INDEX(军阶与晶片数值!$C$6:$C$36,通天塔!$BA115+1)</f>
        <v>0</v>
      </c>
      <c r="EJ115" s="26">
        <f>INDEX(军阶与晶片数值!$C$6:$C$36,通天塔!$BA115+1)</f>
        <v>0</v>
      </c>
      <c r="EK115" s="26">
        <f>INDEX(军阶与晶片数值!$C$6:$C$36,通天塔!$BA115+1)</f>
        <v>0</v>
      </c>
      <c r="EM115" s="14">
        <f>INDEX(战舰突破!$H$6:$H$18,通天塔!$J115+1)+INDEX(战舰突破!$H$23:$H$35,通天塔!$K115+1)+INDEX(战舰突破!$H$40:$H$52,通天塔!$L115+1)</f>
        <v>0</v>
      </c>
      <c r="EN115" s="14">
        <f>INDEX(战舰突破!$I$6:$I$18,通天塔!$J115+1)+INDEX(战舰突破!$I$23:$I$35,通天塔!$K115+1)+INDEX(战舰突破!$I$40:$I$52,通天塔!$L115+1)</f>
        <v>0</v>
      </c>
      <c r="EO115" s="14">
        <f>INDEX(战舰突破!$J$6:$J$18,通天塔!$J115+1)+INDEX(战舰突破!$J$23:$J$35,通天塔!$K115+1)+INDEX(战舰突破!$J$40:$J$52,通天塔!$L115+1)</f>
        <v>0</v>
      </c>
      <c r="EP115" s="14">
        <f>INDEX(战舰突破!$K$6:$K$18,通天塔!$J115+1)+INDEX(战舰突破!$K$23:$K$35,通天塔!$K115+1)+INDEX(战舰突破!$K$40:$K$52,通天塔!$L115+1)</f>
        <v>0</v>
      </c>
      <c r="EQ115" s="14">
        <f>INDEX(战舰突破!$L$6:$L$18,通天塔!$J115+1)+INDEX(战舰突破!$L$23:$L$35,通天塔!$K115+1)+INDEX(战舰突破!$L$40:$L$52,通天塔!$L115+1)</f>
        <v>0</v>
      </c>
      <c r="ER115" s="18">
        <f>INDEX(战舰突破!$N$6:$N$18,通天塔!$J115+1)+INDEX(战舰突破!$N$23:$N$35,通天塔!$K115+1)+INDEX(战舰突破!$N$40:$N$52,通天塔!$L115+1)</f>
        <v>0</v>
      </c>
      <c r="ES115" s="18">
        <f>INDEX(战舰突破!$O$6:$O$18,通天塔!$J115+1)+INDEX(战舰突破!$O$23:$O$35,通天塔!$K115+1)+INDEX(战舰突破!$O$40:$O$52,通天塔!$L115+1)</f>
        <v>0</v>
      </c>
      <c r="ET115" s="18">
        <f>INDEX(战舰突破!$P$6:$P$18,通天塔!$J115+1)+INDEX(战舰突破!$P$23:$P$35,通天塔!$K115+1)+INDEX(战舰突破!$P$40:$P$52,通天塔!$L115+1)</f>
        <v>0</v>
      </c>
      <c r="EU115" s="18">
        <f>INDEX(战舰突破!$Q$6:$Q$18,通天塔!$J115+1)+INDEX(战舰突破!$Q$23:$Q$35,通天塔!$K115+1)+INDEX(战舰突破!$Q$40:$Q$52,通天塔!$L115+1)</f>
        <v>0</v>
      </c>
      <c r="EV115" s="18">
        <f>INDEX(战舰突破!$R$6:$R$18,通天塔!$J115+1)+INDEX(战舰突破!$R$23:$R$35,通天塔!$K115+1)+INDEX(战舰突破!$R$40:$R$52,通天塔!$L115+1)</f>
        <v>0</v>
      </c>
      <c r="EW115" s="18">
        <f>INDEX(战舰突破!$M$6:$M$18,通天塔!$J115+1)+INDEX(战舰突破!$M$23:$M$35,通天塔!$K115+1)+INDEX(战舰突破!$M$40:$M$52,通天塔!$L115+1)</f>
        <v>0</v>
      </c>
      <c r="EX115" s="22">
        <f>INDEX(战舰突破!$W$6:$W$18,通天塔!$J115+1)+INDEX(战舰突破!$W$23:$W$35,通天塔!$K115+1)+INDEX(战舰突破!$W$40:$W$52,通天塔!$L115+1)</f>
        <v>0.3</v>
      </c>
      <c r="FA115" s="14">
        <f>INDEX(战舰突破!$S$6:$S$18,通天塔!$J115+1)</f>
        <v>0</v>
      </c>
      <c r="FB115" s="14">
        <f>INDEX(战舰突破!$T$6:$T$18,通天塔!$J115+1)</f>
        <v>0</v>
      </c>
      <c r="FC115" s="14">
        <f>INDEX(战舰突破!$U$6:$U$18,通天塔!$J115+1)</f>
        <v>0</v>
      </c>
      <c r="FD115" s="14">
        <f>INDEX(战舰突破!$V$6:$V$18,通天塔!$J115+1)</f>
        <v>0</v>
      </c>
      <c r="FE115" s="14">
        <f>INDEX(战舰突破!$X$6:$X$18,通天塔!$J115+1)</f>
        <v>1</v>
      </c>
      <c r="FG115" s="14">
        <f>INDEX(战舰突破!$S$23:$S$35,通天塔!$J115+1)</f>
        <v>0</v>
      </c>
      <c r="FH115" s="14">
        <f>INDEX(战舰突破!$T$23:$T$35,通天塔!$J115+1)</f>
        <v>0</v>
      </c>
      <c r="FI115" s="14">
        <f>INDEX(战舰突破!$U$23:$U$35,通天塔!$J115+1)</f>
        <v>0</v>
      </c>
      <c r="FJ115" s="14">
        <f>INDEX(战舰突破!$V$23:$V$35,通天塔!$J115+1)</f>
        <v>0</v>
      </c>
      <c r="FK115" s="14">
        <f>INDEX(战舰突破!$X$23:$X$35,通天塔!$J115+1)</f>
        <v>15</v>
      </c>
      <c r="FM115" s="14">
        <f>INDEX(战舰突破!$S$40:$S$52,通天塔!$J115+1)</f>
        <v>0</v>
      </c>
      <c r="FN115" s="14">
        <f>INDEX(战舰突破!$T$40:$T$52,通天塔!$J115+1)</f>
        <v>0</v>
      </c>
      <c r="FO115" s="14">
        <f>INDEX(战舰突破!$U$40:$U$52,通天塔!$J115+1)</f>
        <v>0</v>
      </c>
      <c r="FP115" s="14">
        <f>INDEX(战舰突破!$V$40:$V$52,通天塔!$J115+1)</f>
        <v>0</v>
      </c>
      <c r="FQ115" s="14">
        <f>INDEX(战舰突破!$X$40:$X$52,通天塔!$J115+1)</f>
        <v>25</v>
      </c>
      <c r="FT115" s="14">
        <f t="shared" si="135"/>
        <v>10</v>
      </c>
      <c r="FU115" s="14">
        <f t="shared" si="136"/>
        <v>0</v>
      </c>
      <c r="FV115" s="14">
        <f t="shared" si="137"/>
        <v>0</v>
      </c>
      <c r="FW115" s="14">
        <f t="shared" si="138"/>
        <v>20</v>
      </c>
      <c r="FX115" s="14">
        <f t="shared" si="139"/>
        <v>5</v>
      </c>
      <c r="FY115" s="14">
        <f t="shared" si="140"/>
        <v>300</v>
      </c>
      <c r="FZ115" s="14">
        <f t="shared" si="141"/>
        <v>4</v>
      </c>
      <c r="GA115" s="28">
        <f t="shared" si="142"/>
        <v>0</v>
      </c>
      <c r="GB115" s="28">
        <f t="shared" si="143"/>
        <v>0</v>
      </c>
      <c r="GC115" s="28">
        <f t="shared" si="144"/>
        <v>0</v>
      </c>
      <c r="GD115" s="28">
        <f t="shared" si="145"/>
        <v>0</v>
      </c>
      <c r="GE115" s="28">
        <f t="shared" si="146"/>
        <v>1</v>
      </c>
      <c r="GF115" s="28">
        <f t="shared" si="147"/>
        <v>1</v>
      </c>
      <c r="GG115" s="28">
        <f t="shared" si="148"/>
        <v>0</v>
      </c>
      <c r="GH115" s="28">
        <f t="shared" si="149"/>
        <v>0</v>
      </c>
      <c r="GI115" s="14">
        <f t="shared" si="150"/>
        <v>1</v>
      </c>
      <c r="GJ115" s="14">
        <f t="shared" si="151"/>
        <v>1</v>
      </c>
      <c r="GK115" s="14">
        <f t="shared" si="152"/>
        <v>1</v>
      </c>
      <c r="GL115" s="18">
        <f t="shared" si="153"/>
        <v>1</v>
      </c>
      <c r="GM115" s="18">
        <f t="shared" si="154"/>
        <v>1</v>
      </c>
      <c r="GN115" s="18">
        <f t="shared" si="155"/>
        <v>1</v>
      </c>
      <c r="GO115" s="29">
        <f t="shared" si="215"/>
        <v>150</v>
      </c>
      <c r="GP115" s="29">
        <f t="shared" si="215"/>
        <v>450</v>
      </c>
      <c r="GQ115" s="29">
        <f t="shared" si="215"/>
        <v>450</v>
      </c>
      <c r="GR115" s="26">
        <f t="shared" si="157"/>
        <v>0</v>
      </c>
      <c r="GS115" s="26">
        <f t="shared" si="158"/>
        <v>0</v>
      </c>
      <c r="GT115" s="26">
        <f t="shared" si="159"/>
        <v>0</v>
      </c>
      <c r="GU115" s="14">
        <f t="shared" si="160"/>
        <v>2</v>
      </c>
      <c r="GV115" s="14">
        <f t="shared" si="161"/>
        <v>2</v>
      </c>
      <c r="GW115" s="14">
        <f t="shared" si="162"/>
        <v>2</v>
      </c>
      <c r="GX115" s="14">
        <f t="shared" si="163"/>
        <v>1</v>
      </c>
      <c r="GY115" s="14">
        <f t="shared" si="164"/>
        <v>15</v>
      </c>
      <c r="GZ115" s="14">
        <f t="shared" si="165"/>
        <v>25</v>
      </c>
      <c r="HA115">
        <v>111</v>
      </c>
      <c r="HB115" s="14">
        <f t="shared" si="166"/>
        <v>1080</v>
      </c>
      <c r="HD115" s="14">
        <f t="shared" si="167"/>
        <v>10</v>
      </c>
      <c r="HE115" s="14">
        <f t="shared" si="168"/>
        <v>20</v>
      </c>
      <c r="HF115" s="29">
        <f t="shared" si="169"/>
        <v>0</v>
      </c>
      <c r="HG115" s="29">
        <f t="shared" si="170"/>
        <v>0</v>
      </c>
      <c r="HH115" s="29">
        <f t="shared" si="171"/>
        <v>0</v>
      </c>
      <c r="HI115" s="29">
        <f t="shared" si="172"/>
        <v>0</v>
      </c>
      <c r="HJ115" s="14">
        <f t="shared" si="173"/>
        <v>1</v>
      </c>
      <c r="HK115" s="14">
        <f t="shared" si="174"/>
        <v>1</v>
      </c>
      <c r="HL115" s="14">
        <f t="shared" si="175"/>
        <v>1</v>
      </c>
      <c r="HM115" s="14">
        <f t="shared" si="176"/>
        <v>20</v>
      </c>
      <c r="HN115" s="26">
        <f t="shared" si="177"/>
        <v>0</v>
      </c>
      <c r="HO115" s="26">
        <f t="shared" si="178"/>
        <v>0.3</v>
      </c>
      <c r="HP115" s="29">
        <f t="shared" si="179"/>
        <v>0</v>
      </c>
      <c r="HQ115" s="29">
        <f t="shared" si="180"/>
        <v>0</v>
      </c>
      <c r="HR115" s="29">
        <f t="shared" si="181"/>
        <v>0</v>
      </c>
      <c r="HS115" s="26">
        <f t="shared" si="182"/>
        <v>0.05</v>
      </c>
      <c r="HT115" s="26">
        <f t="shared" si="183"/>
        <v>0.15</v>
      </c>
      <c r="HU115" s="26">
        <f t="shared" si="184"/>
        <v>0.15</v>
      </c>
      <c r="HV115" s="26">
        <f t="shared" si="185"/>
        <v>0</v>
      </c>
      <c r="HW115" s="29">
        <f t="shared" si="207"/>
        <v>1.05</v>
      </c>
      <c r="HX115" s="29">
        <f t="shared" si="208"/>
        <v>1.1499999999999999</v>
      </c>
      <c r="HY115" s="29">
        <f t="shared" si="209"/>
        <v>1.1499999999999999</v>
      </c>
      <c r="HZ115" s="29">
        <f t="shared" si="210"/>
        <v>0</v>
      </c>
      <c r="IA115" s="29">
        <f t="shared" si="211"/>
        <v>0</v>
      </c>
      <c r="IB115" s="29">
        <f t="shared" si="212"/>
        <v>0</v>
      </c>
      <c r="IC115" s="29">
        <f t="shared" si="213"/>
        <v>200</v>
      </c>
      <c r="ID115" s="14">
        <f t="shared" si="186"/>
        <v>0</v>
      </c>
      <c r="IH115" s="14">
        <v>1</v>
      </c>
      <c r="II115" s="14">
        <v>1</v>
      </c>
      <c r="IJ115" s="14">
        <v>480</v>
      </c>
      <c r="IK115" s="14">
        <v>80</v>
      </c>
      <c r="IL115" s="14">
        <v>60</v>
      </c>
      <c r="IM115" s="23">
        <v>0</v>
      </c>
      <c r="IN115" s="23">
        <v>0</v>
      </c>
      <c r="IO115" s="23">
        <v>0</v>
      </c>
      <c r="IP115" s="23">
        <v>0</v>
      </c>
      <c r="IQ115" s="23">
        <v>0</v>
      </c>
      <c r="IR115" s="23">
        <v>0</v>
      </c>
      <c r="IS115" s="14">
        <v>1</v>
      </c>
      <c r="IT115" s="14">
        <v>1</v>
      </c>
      <c r="IU115" s="14"/>
      <c r="IV115" s="14"/>
      <c r="IW115" s="14"/>
      <c r="IX115" s="23">
        <v>0</v>
      </c>
      <c r="IY115" s="23">
        <v>0</v>
      </c>
      <c r="IZ115" s="23">
        <v>0</v>
      </c>
      <c r="JA115" s="23"/>
      <c r="JB115" s="23"/>
      <c r="JC115" s="23"/>
      <c r="JG115">
        <f t="shared" si="222"/>
        <v>1.6000766503784611</v>
      </c>
      <c r="JH115">
        <f t="shared" si="223"/>
        <v>1.6000766503784611</v>
      </c>
      <c r="JJ115" s="14"/>
      <c r="JK115" s="14"/>
      <c r="JL115" s="14"/>
      <c r="JM115" s="23">
        <f t="shared" si="224"/>
        <v>0</v>
      </c>
      <c r="JN115" s="23">
        <v>0</v>
      </c>
      <c r="JO115" s="23">
        <v>0</v>
      </c>
      <c r="JP115" s="14"/>
      <c r="JQ115" s="14"/>
      <c r="JR115" s="14"/>
      <c r="JS115" s="23">
        <f t="shared" si="227"/>
        <v>0</v>
      </c>
      <c r="JT115" s="23">
        <v>0</v>
      </c>
      <c r="JU115" s="23">
        <v>0</v>
      </c>
      <c r="JW115" s="23"/>
      <c r="JX115" s="23">
        <v>0</v>
      </c>
      <c r="JY115" s="23">
        <v>0</v>
      </c>
      <c r="JZ115" s="23"/>
      <c r="KA115" s="23">
        <v>0</v>
      </c>
      <c r="KB115" s="23">
        <v>0</v>
      </c>
    </row>
    <row r="116" spans="3:288" ht="16.5" x14ac:dyDescent="0.2">
      <c r="C116" s="14">
        <f t="shared" si="133"/>
        <v>38</v>
      </c>
      <c r="D116" s="14">
        <v>112</v>
      </c>
      <c r="E116" s="14" t="s">
        <v>779</v>
      </c>
      <c r="F116" s="14">
        <v>410</v>
      </c>
      <c r="G116" s="14">
        <v>410</v>
      </c>
      <c r="H116" s="14">
        <v>410</v>
      </c>
      <c r="I116" s="14">
        <v>410</v>
      </c>
      <c r="J116" s="14">
        <v>8</v>
      </c>
      <c r="K116" s="14">
        <v>8</v>
      </c>
      <c r="L116" s="14">
        <v>8</v>
      </c>
      <c r="M116" s="14">
        <v>5</v>
      </c>
      <c r="N116" s="14">
        <v>5</v>
      </c>
      <c r="O116" s="14">
        <v>5</v>
      </c>
      <c r="P116" s="14">
        <v>7</v>
      </c>
      <c r="Q116" s="14">
        <v>8</v>
      </c>
      <c r="R116" s="14">
        <v>8</v>
      </c>
      <c r="S116" s="14">
        <v>8</v>
      </c>
      <c r="T116" s="14">
        <v>8</v>
      </c>
      <c r="U116" s="14">
        <v>8</v>
      </c>
      <c r="V116" s="14">
        <v>7</v>
      </c>
      <c r="W116" s="14">
        <v>7</v>
      </c>
      <c r="X116" s="14">
        <v>410</v>
      </c>
      <c r="Y116" s="14">
        <v>410</v>
      </c>
      <c r="Z116" s="14">
        <v>410</v>
      </c>
      <c r="AA116" s="14">
        <v>410</v>
      </c>
      <c r="AB116" s="14">
        <v>410</v>
      </c>
      <c r="AC116" s="14">
        <v>410</v>
      </c>
      <c r="AD116" s="14">
        <v>410</v>
      </c>
      <c r="AE116" s="14">
        <v>410</v>
      </c>
      <c r="AF116" s="14">
        <v>50</v>
      </c>
      <c r="AG116" s="14">
        <v>51</v>
      </c>
      <c r="AH116" s="14">
        <v>51</v>
      </c>
      <c r="AI116" s="14">
        <v>51</v>
      </c>
      <c r="AJ116" s="14">
        <v>51</v>
      </c>
      <c r="AK116" s="14">
        <v>51</v>
      </c>
      <c r="AL116" s="14">
        <v>50</v>
      </c>
      <c r="AM116" s="14">
        <v>50</v>
      </c>
      <c r="AN116" s="14">
        <v>5</v>
      </c>
      <c r="AO116" s="14">
        <v>6</v>
      </c>
      <c r="AP116" s="14">
        <v>6</v>
      </c>
      <c r="AQ116" s="14">
        <v>6</v>
      </c>
      <c r="AR116" s="14">
        <v>6</v>
      </c>
      <c r="AS116" s="14">
        <v>0</v>
      </c>
      <c r="AT116" s="14">
        <v>0</v>
      </c>
      <c r="AU116" s="14">
        <v>0</v>
      </c>
      <c r="AV116" s="14">
        <v>0</v>
      </c>
      <c r="AW116" s="14">
        <v>3</v>
      </c>
      <c r="AX116" s="14">
        <v>3</v>
      </c>
      <c r="AY116" s="14">
        <v>0</v>
      </c>
      <c r="AZ116" s="14">
        <v>0</v>
      </c>
      <c r="BA116" s="14">
        <v>17</v>
      </c>
      <c r="BF116" s="14">
        <f>ROUND((INDEX(新战舰养成!S$6:S$18,通天塔!$J116+1)+INDEX(新战舰养成!D$6:D$18,通天塔!$J116+1)*(通天塔!$G116-1))*INDEX(战舰突破!$D$6:$D$18,通天塔!$M116+1),0)</f>
        <v>136733</v>
      </c>
      <c r="BG116" s="14">
        <f>ROUND((INDEX(新战舰养成!T$6:T$18,通天塔!$J116+1)+INDEX(新战舰养成!E$6:E$18,通天塔!$J116+1)*(通天塔!$G116-1))*INDEX(战舰突破!$D$6:$D$18,通天塔!$M116+1),0)</f>
        <v>1093766</v>
      </c>
      <c r="BH116" s="14">
        <f>ROUND((INDEX(新战舰养成!U$6:U$18,通天塔!$J116+1)+INDEX(新战舰养成!F$6:F$18,通天塔!$J116+1)*(通天塔!$G116-1))*INDEX(战舰突破!$D$6:$D$18,通天塔!$M116+1),0)</f>
        <v>68493</v>
      </c>
      <c r="BI116" s="14">
        <f>ROUND((INDEX(新战舰养成!V$6:V$18,通天塔!$J116+1)+INDEX(新战舰养成!G$6:G$18,通天塔!$J116+1)*(通天塔!$G116-1))*INDEX(战舰突破!$D$6:$D$18,通天塔!$M116+1),0)</f>
        <v>480</v>
      </c>
      <c r="BJ116" s="14">
        <f>ROUND((INDEX(新战舰养成!W$6:W$18,通天塔!$J116+1)+INDEX(新战舰养成!H$6:H$18,通天塔!$J116+1)*(通天塔!$G116-1))*INDEX(战舰突破!$D$6:$D$18,通天塔!$M116+1),0)</f>
        <v>6</v>
      </c>
      <c r="BL116" s="14">
        <f>IF($H116&gt;0,ROUND((INDEX(新战舰养成!X$6:X$18,通天塔!$K116+1)+INDEX(新战舰养成!I$6:I$18,通天塔!$K116+1)*(通天塔!$H116-1))*INDEX(战舰突破!$D$6:$D$18,通天塔!$N116+1),0),0)</f>
        <v>137181</v>
      </c>
      <c r="BM116" s="14">
        <f>IF($H116&gt;0,ROUND((INDEX(新战舰养成!Y$6:Y$18,通天塔!$K116+1)+INDEX(新战舰养成!J$6:J$18,通天塔!$K116+1)*(通天塔!$H116-1))*INDEX(战舰突破!$D$6:$D$18,通天塔!$N116+1),0),0)</f>
        <v>0</v>
      </c>
      <c r="BN116" s="14">
        <f>IF($H116&gt;0,ROUND((INDEX(新战舰养成!Z$6:Z$18,通天塔!$K116+1)+INDEX(新战舰养成!K$6:K$18,通天塔!$K116+1)*(通天塔!$H116-1))*INDEX(战舰突破!$D$6:$D$18,通天塔!$N116+1),0),0)</f>
        <v>0</v>
      </c>
      <c r="BO116" s="14">
        <f>IF($H116&gt;0,ROUND((INDEX(新战舰养成!AA$6:AA$18,通天塔!$K116+1)+INDEX(新战舰养成!L$6:L$18,通天塔!$K116+1)*(通天塔!$H116-1))*INDEX(战舰突破!$D$6:$D$18,通天塔!$N116+1),0),0)</f>
        <v>1367328</v>
      </c>
      <c r="BP116" s="14">
        <f>IF($H116&gt;0,ROUND((INDEX(新战舰养成!AB$6:AB$18,通天塔!$K116+1)+INDEX(新战舰养成!M$6:M$18,通天塔!$K116+1)*(通天塔!$H116-1))*INDEX(战舰突破!$D$6:$D$18,通天塔!$N116+1),0),0)</f>
        <v>27229</v>
      </c>
      <c r="BR116" s="14">
        <f>IF($I116&gt;0,ROUND((INDEX(新战舰养成!AC$6:AC$18,通天塔!$L116+1)+INDEX(新战舰养成!I$6:I$18,通天塔!$L116+1)*(通天塔!$I116-1))*INDEX(战舰突破!$D$6:$D$18,通天塔!$O116+1),0),0)</f>
        <v>137661</v>
      </c>
      <c r="BS116" s="14">
        <f>IF($I116&gt;0,ROUND((INDEX(新战舰养成!AD$6:AD$18,通天塔!$L116+1)+INDEX(新战舰养成!J$6:J$18,通天塔!$L116+1)*(通天塔!$I116-1))*INDEX(战舰突破!$D$6:$D$18,通天塔!$O116+1),0),0)</f>
        <v>0</v>
      </c>
      <c r="BT116" s="14">
        <f>IF($I116&gt;0,ROUND((INDEX(新战舰养成!AE$6:AE$18,通天塔!$L116+1)+INDEX(新战舰养成!K$6:K$18,通天塔!$L116+1)*(通天塔!$I116-1))*INDEX(战舰突破!$D$6:$D$18,通天塔!$O116+1),0),0)</f>
        <v>0</v>
      </c>
      <c r="BU116" s="14">
        <f>IF($I116&gt;0,ROUND((INDEX(新战舰养成!AF$6:AF$18,通天塔!$L116+1)+INDEX(新战舰养成!L$6:L$18,通天塔!$L116+1)*(通天塔!$I116-1))*INDEX(战舰突破!$D$6:$D$18,通天塔!$O116+1),0),0)</f>
        <v>912864</v>
      </c>
      <c r="BV116" s="14">
        <f>IF($I116&gt;0,ROUND((INDEX(新战舰养成!AG$6:AG$18,通天塔!$L116+1)+INDEX(新战舰养成!M$6:M$18,通天塔!$L116+1)*(通天塔!$I116-1))*INDEX(战舰突破!$D$6:$D$18,通天塔!$O116+1),0),0)</f>
        <v>36674</v>
      </c>
      <c r="BY116" s="14">
        <f>(INDEX(装备数值!$C$13:$G$116,通天塔!$P116*8+1,BY$2)+INDEX(装备数值!$C$13:$G$116,通天塔!$Q116*8+2,BY$2)+INDEX(装备数值!$C$13:$G$116,通天塔!$S116*8+3,BY$2)+INDEX(装备数值!$C$13:$G$116,通天塔!$R116*8+4,BY$2)+INDEX(装备数值!$C$13:$G$116,通天塔!$T116*8+5,BY$2)+INDEX(装备数值!$C$13:$G$116,通天塔!$U116*8+6,BY$2)+INDEX(装备数值!$C$13:$G$116,通天塔!$V116*8+7,BY$2)+INDEX(装备数值!$C$13:$G$116,通天塔!$W116*8+8,BY$2))</f>
        <v>33000</v>
      </c>
      <c r="BZ116" s="14">
        <f>(INDEX(装备数值!$C$13:$G$116,通天塔!$P116*8+1,BZ$2)+INDEX(装备数值!$C$13:$G$116,通天塔!$Q116*8+2,BZ$2)+INDEX(装备数值!$C$13:$G$116,通天塔!$S116*8+3,BZ$2)+INDEX(装备数值!$C$13:$G$116,通天塔!$R116*8+4,BZ$2)+INDEX(装备数值!$C$13:$G$116,通天塔!$T116*8+5,BZ$2)+INDEX(装备数值!$C$13:$G$116,通天塔!$U116*8+6,BZ$2)+INDEX(装备数值!$C$13:$G$116,通天塔!$V116*8+7,BZ$2)+INDEX(装备数值!$C$13:$G$116,通天塔!$W116*8+8,BZ$2))</f>
        <v>312000</v>
      </c>
      <c r="CA116" s="14">
        <f>(INDEX(装备数值!$C$13:$G$116,通天塔!$P116*8+1,CA$2)+INDEX(装备数值!$C$13:$G$116,通天塔!$Q116*8+2,CA$2)+INDEX(装备数值!$C$13:$G$116,通天塔!$S116*8+3,CA$2)+INDEX(装备数值!$C$13:$G$116,通天塔!$R116*8+4,CA$2)+INDEX(装备数值!$C$13:$G$116,通天塔!$T116*8+5,CA$2)+INDEX(装备数值!$C$13:$G$116,通天塔!$U116*8+6,CA$2)+INDEX(装备数值!$C$13:$G$116,通天塔!$V116*8+7,CA$2)+INDEX(装备数值!$C$13:$G$116,通天塔!$W116*8+8,CA$2))</f>
        <v>19550</v>
      </c>
      <c r="CB116" s="14">
        <f>(INDEX(装备数值!$C$13:$G$116,通天塔!$P116*8+1,CB$2)+INDEX(装备数值!$C$13:$G$116,通天塔!$Q116*8+2,CB$2)+INDEX(装备数值!$C$13:$G$116,通天塔!$S116*8+3,CB$2)+INDEX(装备数值!$C$13:$G$116,通天塔!$R116*8+4,CB$2)+INDEX(装备数值!$C$13:$G$116,通天塔!$T116*8+5,CB$2)+INDEX(装备数值!$C$13:$G$116,通天塔!$U116*8+6,CB$2)+INDEX(装备数值!$C$13:$G$116,通天塔!$V116*8+7,CB$2)+INDEX(装备数值!$C$13:$G$116,通天塔!$W116*8+8,CB$2))</f>
        <v>437500</v>
      </c>
      <c r="CC116" s="14">
        <f>(INDEX(装备数值!$C$13:$G$116,通天塔!$P116*8+1,CC$2)+INDEX(装备数值!$C$13:$G$116,通天塔!$Q116*8+2,CC$2)+INDEX(装备数值!$C$13:$G$116,通天塔!$S116*8+3,CC$2)+INDEX(装备数值!$C$13:$G$116,通天塔!$R116*8+4,CC$2)+INDEX(装备数值!$C$13:$G$116,通天塔!$T116*8+5,CC$2)+INDEX(装备数值!$C$13:$G$116,通天塔!$U116*8+6,CC$2)+INDEX(装备数值!$C$13:$G$116,通天塔!$V116*8+7,CC$2)+INDEX(装备数值!$C$13:$G$116,通天塔!$W116*8+8,CC$2))</f>
        <v>7800</v>
      </c>
      <c r="CF116" s="14">
        <f>INDEX(装备数值!$I$13:$M$116,通天塔!$P116*8+1,CF$2)*$X116+INDEX(装备数值!$I$13:$M$116,通天塔!$Q116*8+2,CF$2)*$Y116+INDEX(装备数值!$I$13:$M$116,通天塔!$S116*8+3,CF$2)*$Z116+INDEX(装备数值!$I$13:$M$116,通天塔!$R116*8+4,CF$2)*$AA116+INDEX(装备数值!$I$13:$M$116,通天塔!$T116*8+5,CF$2)*$AB116+INDEX(装备数值!$I$13:$M$116,通天塔!$U116*8+6,CF$2)*$AC116+INDEX(装备数值!$I$13:$M$116,通天塔!$V116*8+7,CF$2)*$AD116+INDEX(装备数值!$I$13:$M$116,通天塔!$W116*8+8,CF$2)*$AE116</f>
        <v>90200</v>
      </c>
      <c r="CG116" s="14">
        <f>INDEX(装备数值!$I$13:$M$116,通天塔!$P116*8+1,CG$2)*$X116+INDEX(装备数值!$I$13:$M$116,通天塔!$Q116*8+2,CG$2)*$Y116+INDEX(装备数值!$I$13:$M$116,通天塔!$S116*8+3,CG$2)*$Z116+INDEX(装备数值!$I$13:$M$116,通天塔!$R116*8+4,CG$2)*$AA116+INDEX(装备数值!$I$13:$M$116,通天塔!$T116*8+5,CG$2)*$AB116+INDEX(装备数值!$I$13:$M$116,通天塔!$U116*8+6,CG$2)*$AC116+INDEX(装备数值!$I$13:$M$116,通天塔!$V116*8+7,CG$2)*$AD116+INDEX(装备数值!$I$13:$M$116,通天塔!$W116*8+8,CG$2)*$AE116</f>
        <v>750300</v>
      </c>
      <c r="CH116" s="14">
        <f>INDEX(装备数值!$I$13:$M$116,通天塔!$P116*8+1,CH$2)*$X116+INDEX(装备数值!$I$13:$M$116,通天塔!$Q116*8+2,CH$2)*$Y116+INDEX(装备数值!$I$13:$M$116,通天塔!$S116*8+3,CH$2)*$Z116+INDEX(装备数值!$I$13:$M$116,通天塔!$R116*8+4,CH$2)*$AA116+INDEX(装备数值!$I$13:$M$116,通天塔!$T116*8+5,CH$2)*$AB116+INDEX(装备数值!$I$13:$M$116,通天塔!$U116*8+6,CH$2)*$AC116+INDEX(装备数值!$I$13:$M$116,通天塔!$V116*8+7,CH$2)*$AD116+INDEX(装备数值!$I$13:$M$116,通天塔!$W116*8+8,CH$2)*$AE116</f>
        <v>48380</v>
      </c>
      <c r="CI116" s="14">
        <f>INDEX(装备数值!$I$13:$M$116,通天塔!$P116*8+1,CI$2)*$X116+INDEX(装备数值!$I$13:$M$116,通天塔!$Q116*8+2,CI$2)*$Y116+INDEX(装备数值!$I$13:$M$116,通天塔!$S116*8+3,CI$2)*$Z116+INDEX(装备数值!$I$13:$M$116,通天塔!$R116*8+4,CI$2)*$AA116+INDEX(装备数值!$I$13:$M$116,通天塔!$T116*8+5,CI$2)*$AB116+INDEX(装备数值!$I$13:$M$116,通天塔!$U116*8+6,CI$2)*$AC116+INDEX(装备数值!$I$13:$M$116,通天塔!$V116*8+7,CI$2)*$AD116+INDEX(装备数值!$I$13:$M$116,通天塔!$W116*8+8,CI$2)*$AE116</f>
        <v>1025000</v>
      </c>
      <c r="CJ116" s="14">
        <f>INDEX(装备数值!$I$13:$M$116,通天塔!$P116*8+1,CJ$2)*$X116+INDEX(装备数值!$I$13:$M$116,通天塔!$Q116*8+2,CJ$2)*$Y116+INDEX(装备数值!$I$13:$M$116,通天塔!$S116*8+3,CJ$2)*$Z116+INDEX(装备数值!$I$13:$M$116,通天塔!$R116*8+4,CJ$2)*$AA116+INDEX(装备数值!$I$13:$M$116,通天塔!$T116*8+5,CJ$2)*$AB116+INDEX(装备数值!$I$13:$M$116,通天塔!$U116*8+6,CJ$2)*$AC116+INDEX(装备数值!$I$13:$M$116,通天塔!$V116*8+7,CJ$2)*$AD116+INDEX(装备数值!$I$13:$M$116,通天塔!$W116*8+8,CJ$2)*$AE116</f>
        <v>19270</v>
      </c>
      <c r="CM116" s="14">
        <f>INDEX(装备数值!$X$13:$AH$116,$P116*8+1,CM$2)*$AF116+INDEX(装备数值!$X$13:$AH$116,$Q116*8+2,CM$2)*$AG116+INDEX(装备数值!$X$13:$AH$116,$S116*8+3,CM$2)*$AH116+INDEX(装备数值!$X$13:$AH$116,$R116*8+4,CM$2)*$AI116+INDEX(装备数值!$X$13:$AH$116,$T116*8+5,CM$2)*$AJ116+INDEX(装备数值!$X$13:$AH$116,$U116*8+6,CM$2)*$AK116+INDEX(装备数值!$X$13:$AH$116,$V116*8+7,CM$2)*$AL116+INDEX(装备数值!$X$13:$AH$116,$W116*8+8,CM$2)*$AM116</f>
        <v>30000</v>
      </c>
      <c r="CN116" s="14">
        <f>INDEX(装备数值!$X$13:$AH$116,$P116*8+1,CN$2)*$AF116+INDEX(装备数值!$X$13:$AH$116,$Q116*8+2,CN$2)*$AG116+INDEX(装备数值!$X$13:$AH$116,$S116*8+3,CN$2)*$AH116+INDEX(装备数值!$X$13:$AH$116,$R116*8+4,CN$2)*$AI116+INDEX(装备数值!$X$13:$AH$116,$T116*8+5,CN$2)*$AJ116+INDEX(装备数值!$X$13:$AH$116,$U116*8+6,CN$2)*$AK116+INDEX(装备数值!$X$13:$AH$116,$V116*8+7,CN$2)*$AL116+INDEX(装备数值!$X$13:$AH$116,$W116*8+8,CN$2)*$AM116</f>
        <v>236787</v>
      </c>
      <c r="CO116" s="14">
        <f>INDEX(装备数值!$X$13:$AH$116,$P116*8+1,CO$2)*$AF116+INDEX(装备数值!$X$13:$AH$116,$Q116*8+2,CO$2)*$AG116+INDEX(装备数值!$X$13:$AH$116,$S116*8+3,CO$2)*$AH116+INDEX(装备数值!$X$13:$AH$116,$R116*8+4,CO$2)*$AI116+INDEX(装备数值!$X$13:$AH$116,$T116*8+5,CO$2)*$AJ116+INDEX(装备数值!$X$13:$AH$116,$U116*8+6,CO$2)*$AK116+INDEX(装备数值!$X$13:$AH$116,$V116*8+7,CO$2)*$AL116+INDEX(装备数值!$X$13:$AH$116,$W116*8+8,CO$2)*$AM116</f>
        <v>16524</v>
      </c>
      <c r="CP116" s="14">
        <f>INDEX(装备数值!$X$13:$AH$116,$P116*8+1,CP$2)*$AF116+INDEX(装备数值!$X$13:$AH$116,$Q116*8+2,CP$2)*$AG116+INDEX(装备数值!$X$13:$AH$116,$S116*8+3,CP$2)*$AH116+INDEX(装备数值!$X$13:$AH$116,$R116*8+4,CP$2)*$AI116+INDEX(装备数值!$X$13:$AH$116,$T116*8+5,CP$2)*$AJ116+INDEX(装备数值!$X$13:$AH$116,$U116*8+6,CP$2)*$AK116+INDEX(装备数值!$X$13:$AH$116,$V116*8+7,CP$2)*$AL116+INDEX(装备数值!$X$13:$AH$116,$W116*8+8,CP$2)*$AM116</f>
        <v>300000</v>
      </c>
      <c r="CQ116" s="14">
        <f>INDEX(装备数值!$X$13:$AH$116,$P116*8+1,CQ$2)*$AF116+INDEX(装备数值!$X$13:$AH$116,$Q116*8+2,CQ$2)*$AG116+INDEX(装备数值!$X$13:$AH$116,$S116*8+3,CQ$2)*$AH116+INDEX(装备数值!$X$13:$AH$116,$R116*8+4,CQ$2)*$AI116+INDEX(装备数值!$X$13:$AH$116,$T116*8+5,CQ$2)*$AJ116+INDEX(装备数值!$X$13:$AH$116,$U116*8+6,CQ$2)*$AK116+INDEX(装备数值!$X$13:$AH$116,$V116*8+7,CQ$2)*$AL116+INDEX(装备数值!$X$13:$AH$116,$W116*8+8,CQ$2)*$AM116</f>
        <v>6630</v>
      </c>
      <c r="CR116" s="14">
        <f>INDEX(装备数值!$X$13:$AH$116,$P116*8+1,CR$2)*$AF116+INDEX(装备数值!$X$13:$AH$116,$Q116*8+2,CR$2)*$AG116+INDEX(装备数值!$X$13:$AH$116,$S116*8+3,CR$2)*$AH116+INDEX(装备数值!$X$13:$AH$116,$R116*8+4,CR$2)*$AI116+INDEX(装备数值!$X$13:$AH$116,$T116*8+5,CR$2)*$AJ116+INDEX(装备数值!$X$13:$AH$116,$U116*8+6,CR$2)*$AK116+INDEX(装备数值!$X$13:$AH$116,$V116*8+7,CR$2)*$AL116+INDEX(装备数值!$X$13:$AH$116,$W116*8+8,CR$2)*$AM116</f>
        <v>24024</v>
      </c>
      <c r="CS116" s="14">
        <f>INDEX(装备数值!$X$13:$AH$116,$P116*8+1,CS$2)*$AF116+INDEX(装备数值!$X$13:$AH$116,$Q116*8+2,CS$2)*$AG116+INDEX(装备数值!$X$13:$AH$116,$S116*8+3,CS$2)*$AH116+INDEX(装备数值!$X$13:$AH$116,$R116*8+4,CS$2)*$AI116+INDEX(装备数值!$X$13:$AH$116,$T116*8+5,CS$2)*$AJ116+INDEX(装备数值!$X$13:$AH$116,$U116*8+6,CS$2)*$AK116+INDEX(装备数值!$X$13:$AH$116,$V116*8+7,CS$2)*$AL116+INDEX(装备数值!$X$13:$AH$116,$W116*8+8,CS$2)*$AM116</f>
        <v>24786</v>
      </c>
      <c r="CT116" s="14">
        <f>INDEX(装备数值!$X$13:$AH$116,$P116*8+1,CT$2)*$AF116+INDEX(装备数值!$X$13:$AH$116,$Q116*8+2,CT$2)*$AG116+INDEX(装备数值!$X$13:$AH$116,$S116*8+3,CT$2)*$AH116+INDEX(装备数值!$X$13:$AH$116,$R116*8+4,CT$2)*$AI116+INDEX(装备数值!$X$13:$AH$116,$T116*8+5,CT$2)*$AJ116+INDEX(装备数值!$X$13:$AH$116,$U116*8+6,CT$2)*$AK116+INDEX(装备数值!$X$13:$AH$116,$V116*8+7,CT$2)*$AL116+INDEX(装备数值!$X$13:$AH$116,$W116*8+8,CT$2)*$AM116</f>
        <v>24024</v>
      </c>
      <c r="CU116" s="14">
        <f>INDEX(装备数值!$X$13:$AH$116,$P116*8+1,CU$2)*$AF116+INDEX(装备数值!$X$13:$AH$116,$Q116*8+2,CU$2)*$AG116+INDEX(装备数值!$X$13:$AH$116,$S116*8+3,CU$2)*$AH116+INDEX(装备数值!$X$13:$AH$116,$R116*8+4,CU$2)*$AI116+INDEX(装备数值!$X$13:$AH$116,$T116*8+5,CU$2)*$AJ116+INDEX(装备数值!$X$13:$AH$116,$U116*8+6,CU$2)*$AK116+INDEX(装备数值!$X$13:$AH$116,$V116*8+7,CU$2)*$AL116+INDEX(装备数值!$X$13:$AH$116,$W116*8+8,CU$2)*$AM116</f>
        <v>24786</v>
      </c>
      <c r="CV116" s="14">
        <f>INDEX(装备数值!$X$13:$AH$116,$P116*8+1,CV$2)*$AF116+INDEX(装备数值!$X$13:$AH$116,$Q116*8+2,CV$2)*$AG116+INDEX(装备数值!$X$13:$AH$116,$S116*8+3,CV$2)*$AH116+INDEX(装备数值!$X$13:$AH$116,$R116*8+4,CV$2)*$AI116+INDEX(装备数值!$X$13:$AH$116,$T116*8+5,CV$2)*$AJ116+INDEX(装备数值!$X$13:$AH$116,$U116*8+6,CV$2)*$AK116+INDEX(装备数值!$X$13:$AH$116,$V116*8+7,CV$2)*$AL116+INDEX(装备数值!$X$13:$AH$116,$W116*8+8,CV$2)*$AM116</f>
        <v>50</v>
      </c>
      <c r="CW116" s="14">
        <f>INDEX(装备数值!$X$13:$AH$116,$P116*8+1,CW$2)*$AF116+INDEX(装备数值!$X$13:$AH$116,$Q116*8+2,CW$2)*$AG116+INDEX(装备数值!$X$13:$AH$116,$S116*8+3,CW$2)*$AH116+INDEX(装备数值!$X$13:$AH$116,$R116*8+4,CW$2)*$AI116+INDEX(装备数值!$X$13:$AH$116,$T116*8+5,CW$2)*$AJ116+INDEX(装备数值!$X$13:$AH$116,$U116*8+6,CW$2)*$AK116+INDEX(装备数值!$X$13:$AH$116,$V116*8+7,CW$2)*$AL116+INDEX(装备数值!$X$13:$AH$116,$W116*8+8,CW$2)*$AM116</f>
        <v>50</v>
      </c>
      <c r="CY116" s="14">
        <f>INDEX(装备数值!$AN$17:$AN$117,MATCH(MIN($X116:$AE116),装备数值!$AO$17:$AO$117,1))</f>
        <v>41</v>
      </c>
      <c r="CZ116" s="14">
        <f>IF(COUNTIF($P116:$W116,"&gt;"&amp;0)=8,INDEX(装备数值!AR$17:AR$117,$CY116+1),0)</f>
        <v>14760</v>
      </c>
      <c r="DA116" s="14">
        <f>IF(COUNTIF($P116:$W116,"&gt;"&amp;0)=8,INDEX(装备数值!AS$17:AS$117,$CY116+1),0)</f>
        <v>110700</v>
      </c>
      <c r="DB116" s="14">
        <f>IF(COUNTIF($P116:$W116,"&gt;"&amp;0)=8,INDEX(装备数值!AT$17:AT$117,$CY116+1),0)</f>
        <v>7380</v>
      </c>
      <c r="DC116" s="14">
        <f>IF(COUNTIF($P116:$W116,"&gt;"&amp;0)=8,INDEX(装备数值!AU$17:AU$117,$CY116+1),0)</f>
        <v>147600</v>
      </c>
      <c r="DD116" s="14">
        <f>IF(COUNTIF($P116:$W116,"&gt;"&amp;0)=8,INDEX(装备数值!AV$17:AV$117,$CY116+1),0)</f>
        <v>2788</v>
      </c>
      <c r="DF116" s="14">
        <f>INDEX(装备数值!$AY$17:$AY$77,MATCH(MIN($AF116:$AM116),装备数值!$AZ$17:$AZ$77,1))</f>
        <v>25</v>
      </c>
      <c r="DG116" s="26">
        <f>INDEX(装备数值!BA$17:BA$77,通天塔!DF116+1)</f>
        <v>0.35</v>
      </c>
      <c r="DH116" s="26">
        <f>INDEX(装备数值!BA$17:BA$77,通天塔!DF116+1)</f>
        <v>0.35</v>
      </c>
      <c r="DJ116" s="14">
        <f t="shared" si="134"/>
        <v>35</v>
      </c>
      <c r="DK116" s="14">
        <f>VLOOKUP(DJ116,军阶与晶片数值!$W$6:$X$27,2)</f>
        <v>8</v>
      </c>
      <c r="DL116" s="14">
        <f>INDEX(军阶与晶片数值!Y$6:Y$27,$DK116+1)</f>
        <v>650</v>
      </c>
      <c r="DM116" s="14">
        <f>INDEX(军阶与晶片数值!Z$6:Z$27,$DK116+1)</f>
        <v>650</v>
      </c>
      <c r="DN116" s="14">
        <f>INDEX(军阶与晶片数值!AA$6:AA$27,$DK116+1)</f>
        <v>650</v>
      </c>
      <c r="DO116" s="14">
        <f>INDEX(军阶与晶片数值!AB$6:AB$27,$DK116+1)</f>
        <v>650</v>
      </c>
      <c r="DP116" s="29">
        <f>INDEX(军阶与晶片数值!AC$6:AC$27,$DK116+1)</f>
        <v>45</v>
      </c>
      <c r="DQ116" s="29">
        <f>INDEX(军阶与晶片数值!AD$6:AD$27,$DK116+1)</f>
        <v>25</v>
      </c>
      <c r="DS116" s="26">
        <f>INDEX(军阶与晶片数值!I$6:I$16,AN116+1)</f>
        <v>0.2</v>
      </c>
      <c r="DT116" s="26">
        <f>INDEX(军阶与晶片数值!M$6:M$16,AO116+1)</f>
        <v>0.3</v>
      </c>
      <c r="DU116" s="26">
        <f>INDEX(军阶与晶片数值!J$6:J$16,AP116+1)</f>
        <v>0.3</v>
      </c>
      <c r="DV116" s="26">
        <f>INDEX(军阶与晶片数值!K$6:K$16,AQ116+1)</f>
        <v>0.6</v>
      </c>
      <c r="DW116" s="26">
        <f>INDEX(军阶与晶片数值!L$6:L$16,AR116+1)</f>
        <v>0.6</v>
      </c>
      <c r="DX116" s="28">
        <f>INDEX(军阶与晶片数值!N$6:N$16,AS116+1)</f>
        <v>0</v>
      </c>
      <c r="DY116" s="28">
        <f>INDEX(军阶与晶片数值!O$6:O$16,AT116+1)</f>
        <v>0</v>
      </c>
      <c r="DZ116" s="28">
        <f>INDEX(军阶与晶片数值!P$6:P$16,AU116+1)</f>
        <v>0</v>
      </c>
      <c r="EA116" s="28">
        <f>INDEX(军阶与晶片数值!Q$6:Q$16,AV116+1)</f>
        <v>0</v>
      </c>
      <c r="EB116" s="26">
        <f>INDEX(军阶与晶片数值!R$6:R$16,AW116+1)</f>
        <v>0.13</v>
      </c>
      <c r="EC116" s="26">
        <f>INDEX(军阶与晶片数值!S$6:S$16,AX116+1)</f>
        <v>0.13</v>
      </c>
      <c r="ED116" s="26">
        <f>INDEX(军阶与晶片数值!T$6:T$16,AY116+1)</f>
        <v>0</v>
      </c>
      <c r="EE116" s="26">
        <f>INDEX(军阶与晶片数值!U$6:U$16,AZ116+1)</f>
        <v>0</v>
      </c>
      <c r="EG116" s="26">
        <f>INDEX(军阶与晶片数值!$C$6:$C$36,通天塔!$BA116+1)</f>
        <v>0.85</v>
      </c>
      <c r="EH116" s="26">
        <f>INDEX(军阶与晶片数值!$C$6:$C$36,通天塔!$BA116+1)</f>
        <v>0.85</v>
      </c>
      <c r="EI116" s="26">
        <f>INDEX(军阶与晶片数值!$C$6:$C$36,通天塔!$BA116+1)</f>
        <v>0.85</v>
      </c>
      <c r="EJ116" s="26">
        <f>INDEX(军阶与晶片数值!$C$6:$C$36,通天塔!$BA116+1)</f>
        <v>0.85</v>
      </c>
      <c r="EK116" s="26">
        <f>INDEX(军阶与晶片数值!$C$6:$C$36,通天塔!$BA116+1)</f>
        <v>0.85</v>
      </c>
      <c r="EM116" s="14">
        <f>INDEX(战舰突破!$H$6:$H$18,通天塔!$J116+1)+INDEX(战舰突破!$H$23:$H$35,通天塔!$K116+1)+INDEX(战舰突破!$H$40:$H$52,通天塔!$L116+1)</f>
        <v>200</v>
      </c>
      <c r="EN116" s="14">
        <f>INDEX(战舰突破!$I$6:$I$18,通天塔!$J116+1)+INDEX(战舰突破!$I$23:$I$35,通天塔!$K116+1)+INDEX(战舰突破!$I$40:$I$52,通天塔!$L116+1)</f>
        <v>200</v>
      </c>
      <c r="EO116" s="14">
        <f>INDEX(战舰突破!$J$6:$J$18,通天塔!$J116+1)+INDEX(战舰突破!$J$23:$J$35,通天塔!$K116+1)+INDEX(战舰突破!$J$40:$J$52,通天塔!$L116+1)</f>
        <v>0</v>
      </c>
      <c r="EP116" s="14">
        <f>INDEX(战舰突破!$K$6:$K$18,通天塔!$J116+1)+INDEX(战舰突破!$K$23:$K$35,通天塔!$K116+1)+INDEX(战舰突破!$K$40:$K$52,通天塔!$L116+1)</f>
        <v>0</v>
      </c>
      <c r="EQ116" s="14">
        <f>INDEX(战舰突破!$L$6:$L$18,通天塔!$J116+1)+INDEX(战舰突破!$L$23:$L$35,通天塔!$K116+1)+INDEX(战舰突破!$L$40:$L$52,通天塔!$L116+1)</f>
        <v>200</v>
      </c>
      <c r="ER116" s="18">
        <f>INDEX(战舰突破!$N$6:$N$18,通天塔!$J116+1)+INDEX(战舰突破!$N$23:$N$35,通天塔!$K116+1)+INDEX(战舰突破!$N$40:$N$52,通天塔!$L116+1)</f>
        <v>0</v>
      </c>
      <c r="ES116" s="18">
        <f>INDEX(战舰突破!$O$6:$O$18,通天塔!$J116+1)+INDEX(战舰突破!$O$23:$O$35,通天塔!$K116+1)+INDEX(战舰突破!$O$40:$O$52,通天塔!$L116+1)</f>
        <v>1.4</v>
      </c>
      <c r="ET116" s="18">
        <f>INDEX(战舰突破!$P$6:$P$18,通天塔!$J116+1)+INDEX(战舰突破!$P$23:$P$35,通天塔!$K116+1)+INDEX(战舰突破!$P$40:$P$52,通天塔!$L116+1)</f>
        <v>0</v>
      </c>
      <c r="EU116" s="18">
        <f>INDEX(战舰突破!$Q$6:$Q$18,通天塔!$J116+1)+INDEX(战舰突破!$Q$23:$Q$35,通天塔!$K116+1)+INDEX(战舰突破!$Q$40:$Q$52,通天塔!$L116+1)</f>
        <v>0.3</v>
      </c>
      <c r="EV116" s="18">
        <f>INDEX(战舰突破!$R$6:$R$18,通天塔!$J116+1)+INDEX(战舰突破!$R$23:$R$35,通天塔!$K116+1)+INDEX(战舰突破!$R$40:$R$52,通天塔!$L116+1)</f>
        <v>0</v>
      </c>
      <c r="EW116" s="18">
        <f>INDEX(战舰突破!$M$6:$M$18,通天塔!$J116+1)+INDEX(战舰突破!$M$23:$M$35,通天塔!$K116+1)+INDEX(战舰突破!$M$40:$M$52,通天塔!$L116+1)</f>
        <v>0.2</v>
      </c>
      <c r="EX116" s="22">
        <f>INDEX(战舰突破!$W$6:$W$18,通天塔!$J116+1)+INDEX(战舰突破!$W$23:$W$35,通天塔!$K116+1)+INDEX(战舰突破!$W$40:$W$52,通天塔!$L116+1)</f>
        <v>0.5</v>
      </c>
      <c r="FA116" s="14">
        <f>INDEX(战舰突破!$S$6:$S$18,通天塔!$J116+1)</f>
        <v>0</v>
      </c>
      <c r="FB116" s="14">
        <f>INDEX(战舰突破!$T$6:$T$18,通天塔!$J116+1)</f>
        <v>0.5</v>
      </c>
      <c r="FC116" s="14">
        <f>INDEX(战舰突破!$U$6:$U$18,通天塔!$J116+1)</f>
        <v>0.1</v>
      </c>
      <c r="FD116" s="14">
        <f>INDEX(战舰突破!$V$6:$V$18,通天塔!$J116+1)</f>
        <v>1</v>
      </c>
      <c r="FE116" s="14">
        <f>INDEX(战舰突破!$X$6:$X$18,通天塔!$J116+1)</f>
        <v>9</v>
      </c>
      <c r="FG116" s="14">
        <f>INDEX(战舰突破!$S$23:$S$35,通天塔!$J116+1)</f>
        <v>0.6</v>
      </c>
      <c r="FH116" s="14">
        <f>INDEX(战舰突破!$T$23:$T$35,通天塔!$J116+1)</f>
        <v>0.55000000000000004</v>
      </c>
      <c r="FI116" s="14">
        <f>INDEX(战舰突破!$U$23:$U$35,通天塔!$J116+1)</f>
        <v>0.1</v>
      </c>
      <c r="FJ116" s="14">
        <f>INDEX(战舰突破!$V$23:$V$35,通天塔!$J116+1)</f>
        <v>1</v>
      </c>
      <c r="FK116" s="14">
        <f>INDEX(战舰突破!$X$23:$X$35,通天塔!$J116+1)</f>
        <v>135</v>
      </c>
      <c r="FM116" s="14">
        <f>INDEX(战舰突破!$S$40:$S$52,通天塔!$J116+1)</f>
        <v>0.6</v>
      </c>
      <c r="FN116" s="14">
        <f>INDEX(战舰突破!$T$40:$T$52,通天塔!$J116+1)</f>
        <v>0.25</v>
      </c>
      <c r="FO116" s="14">
        <f>INDEX(战舰突破!$U$40:$U$52,通天塔!$J116+1)</f>
        <v>0.1</v>
      </c>
      <c r="FP116" s="14">
        <f>INDEX(战舰突破!$V$40:$V$52,通天塔!$J116+1)</f>
        <v>1</v>
      </c>
      <c r="FQ116" s="14">
        <f>INDEX(战舰突破!$X$40:$X$52,通天塔!$J116+1)</f>
        <v>225</v>
      </c>
      <c r="FT116" s="14">
        <f t="shared" si="135"/>
        <v>676862</v>
      </c>
      <c r="FU116" s="14">
        <f t="shared" si="136"/>
        <v>677857</v>
      </c>
      <c r="FV116" s="14">
        <f t="shared" si="137"/>
        <v>678922</v>
      </c>
      <c r="FW116" s="14">
        <f t="shared" si="138"/>
        <v>14450507</v>
      </c>
      <c r="FX116" s="14">
        <f t="shared" si="139"/>
        <v>386067</v>
      </c>
      <c r="FY116" s="14">
        <f t="shared" si="140"/>
        <v>12404685</v>
      </c>
      <c r="FZ116" s="14">
        <f t="shared" si="141"/>
        <v>297175</v>
      </c>
      <c r="GA116" s="28">
        <f t="shared" si="142"/>
        <v>24674</v>
      </c>
      <c r="GB116" s="28">
        <f t="shared" si="143"/>
        <v>25436</v>
      </c>
      <c r="GC116" s="28">
        <f t="shared" si="144"/>
        <v>24674</v>
      </c>
      <c r="GD116" s="28">
        <f t="shared" si="145"/>
        <v>25436</v>
      </c>
      <c r="GE116" s="28">
        <f t="shared" si="146"/>
        <v>1.5254999999999999</v>
      </c>
      <c r="GF116" s="28">
        <f t="shared" si="147"/>
        <v>1.5254999999999999</v>
      </c>
      <c r="GG116" s="28">
        <f t="shared" si="148"/>
        <v>0</v>
      </c>
      <c r="GH116" s="28">
        <f t="shared" si="149"/>
        <v>41.2</v>
      </c>
      <c r="GI116" s="14">
        <f t="shared" si="150"/>
        <v>1</v>
      </c>
      <c r="GJ116" s="14">
        <f t="shared" si="151"/>
        <v>1.6</v>
      </c>
      <c r="GK116" s="14">
        <f t="shared" si="152"/>
        <v>1.6</v>
      </c>
      <c r="GL116" s="18">
        <f t="shared" si="153"/>
        <v>1.7</v>
      </c>
      <c r="GM116" s="18">
        <f t="shared" si="154"/>
        <v>1.75</v>
      </c>
      <c r="GN116" s="18">
        <f t="shared" si="155"/>
        <v>1.45</v>
      </c>
      <c r="GO116" s="29">
        <f t="shared" si="215"/>
        <v>24824</v>
      </c>
      <c r="GP116" s="29">
        <f t="shared" si="215"/>
        <v>25124</v>
      </c>
      <c r="GQ116" s="29">
        <f t="shared" si="215"/>
        <v>25124</v>
      </c>
      <c r="GR116" s="26">
        <f t="shared" si="157"/>
        <v>0.1</v>
      </c>
      <c r="GS116" s="26">
        <f t="shared" si="158"/>
        <v>0.1</v>
      </c>
      <c r="GT116" s="26">
        <f t="shared" si="159"/>
        <v>0.1</v>
      </c>
      <c r="GU116" s="14">
        <f t="shared" si="160"/>
        <v>3</v>
      </c>
      <c r="GV116" s="14">
        <f t="shared" si="161"/>
        <v>3</v>
      </c>
      <c r="GW116" s="14">
        <f t="shared" si="162"/>
        <v>3</v>
      </c>
      <c r="GX116" s="14">
        <f t="shared" si="163"/>
        <v>9</v>
      </c>
      <c r="GY116" s="14">
        <f t="shared" si="164"/>
        <v>135</v>
      </c>
      <c r="GZ116" s="14">
        <f t="shared" si="165"/>
        <v>225</v>
      </c>
      <c r="HA116">
        <v>112</v>
      </c>
      <c r="HB116" s="14">
        <f t="shared" si="166"/>
        <v>113750538</v>
      </c>
      <c r="HD116" s="14">
        <f t="shared" si="167"/>
        <v>772134</v>
      </c>
      <c r="HE116" s="14">
        <f t="shared" si="168"/>
        <v>338401</v>
      </c>
      <c r="HF116" s="29">
        <f t="shared" si="169"/>
        <v>24418</v>
      </c>
      <c r="HG116" s="29">
        <f t="shared" si="170"/>
        <v>17420</v>
      </c>
      <c r="HH116" s="29">
        <f t="shared" si="171"/>
        <v>18243</v>
      </c>
      <c r="HI116" s="29">
        <f t="shared" si="172"/>
        <v>17560</v>
      </c>
      <c r="HJ116" s="14">
        <f t="shared" si="173"/>
        <v>1.5254999999999999</v>
      </c>
      <c r="HK116" s="14">
        <f t="shared" si="174"/>
        <v>1.5254999999999999</v>
      </c>
      <c r="HL116" s="14">
        <f t="shared" si="175"/>
        <v>203364</v>
      </c>
      <c r="HM116" s="14">
        <f t="shared" si="176"/>
        <v>324173</v>
      </c>
      <c r="HN116" s="26">
        <f t="shared" si="177"/>
        <v>0.37191742865059574</v>
      </c>
      <c r="HO116" s="26">
        <f t="shared" si="178"/>
        <v>0.68870574517701921</v>
      </c>
      <c r="HP116" s="29">
        <f t="shared" si="179"/>
        <v>73048</v>
      </c>
      <c r="HQ116" s="29">
        <f t="shared" si="180"/>
        <v>362129</v>
      </c>
      <c r="HR116" s="29">
        <f t="shared" si="181"/>
        <v>401266</v>
      </c>
      <c r="HS116" s="26">
        <f t="shared" si="182"/>
        <v>0.45268204197978756</v>
      </c>
      <c r="HT116" s="26">
        <f t="shared" si="183"/>
        <v>0.46239958538481474</v>
      </c>
      <c r="HU116" s="26">
        <f t="shared" si="184"/>
        <v>0.46239958538481474</v>
      </c>
      <c r="HV116" s="26">
        <f t="shared" si="185"/>
        <v>5.2682041979787542E-2</v>
      </c>
      <c r="HW116" s="29">
        <f t="shared" si="207"/>
        <v>1.8000000000000003</v>
      </c>
      <c r="HX116" s="29">
        <f t="shared" si="208"/>
        <v>2.9110961388960868</v>
      </c>
      <c r="HY116" s="29">
        <f t="shared" si="209"/>
        <v>2.9110961388960868</v>
      </c>
      <c r="HZ116" s="29">
        <f t="shared" si="210"/>
        <v>657432</v>
      </c>
      <c r="IA116" s="29">
        <f t="shared" si="211"/>
        <v>702794.88912153407</v>
      </c>
      <c r="IB116" s="29">
        <f t="shared" si="212"/>
        <v>584061.9516351386</v>
      </c>
      <c r="IC116" s="29">
        <f t="shared" si="213"/>
        <v>3947388</v>
      </c>
      <c r="ID116" s="14">
        <f t="shared" si="186"/>
        <v>1944288.84</v>
      </c>
      <c r="IH116" s="14">
        <v>1</v>
      </c>
      <c r="II116" s="14">
        <v>1</v>
      </c>
      <c r="IJ116" s="14">
        <v>480</v>
      </c>
      <c r="IK116" s="14">
        <v>80</v>
      </c>
      <c r="IL116" s="14">
        <v>60</v>
      </c>
      <c r="IM116" s="23">
        <f t="shared" si="216"/>
        <v>375906501</v>
      </c>
      <c r="IN116" s="23">
        <f t="shared" si="217"/>
        <v>1</v>
      </c>
      <c r="IO116" s="23">
        <f t="shared" si="218"/>
        <v>375906.5</v>
      </c>
      <c r="IP116" s="23">
        <f t="shared" si="203"/>
        <v>426524944</v>
      </c>
      <c r="IQ116" s="23">
        <f t="shared" si="188"/>
        <v>1</v>
      </c>
      <c r="IR116" s="23">
        <f t="shared" si="189"/>
        <v>426524.94</v>
      </c>
      <c r="IS116" s="14">
        <v>1</v>
      </c>
      <c r="IT116" s="14">
        <v>1</v>
      </c>
      <c r="IU116" s="14">
        <v>240</v>
      </c>
      <c r="IV116" s="14">
        <v>40</v>
      </c>
      <c r="IW116" s="14">
        <v>30</v>
      </c>
      <c r="IX116" s="23">
        <f t="shared" si="219"/>
        <v>220811509</v>
      </c>
      <c r="IY116" s="23">
        <f t="shared" si="220"/>
        <v>1</v>
      </c>
      <c r="IZ116" s="23">
        <f t="shared" si="221"/>
        <v>220811.51</v>
      </c>
      <c r="JA116" s="23"/>
      <c r="JB116" s="23"/>
      <c r="JC116" s="23"/>
      <c r="JG116">
        <f t="shared" si="222"/>
        <v>2.5473889449219329</v>
      </c>
      <c r="JH116">
        <f t="shared" si="223"/>
        <v>3.8860418354784083</v>
      </c>
      <c r="JJ116" s="14">
        <v>10</v>
      </c>
      <c r="JK116" s="14">
        <v>2</v>
      </c>
      <c r="JL116" s="14">
        <v>1.5</v>
      </c>
      <c r="JM116" s="23">
        <f t="shared" si="224"/>
        <v>7491776</v>
      </c>
      <c r="JN116" s="23">
        <f t="shared" si="225"/>
        <v>1</v>
      </c>
      <c r="JO116" s="23">
        <f t="shared" si="226"/>
        <v>7491.78</v>
      </c>
      <c r="JP116" s="14">
        <v>30</v>
      </c>
      <c r="JQ116" s="14">
        <v>6</v>
      </c>
      <c r="JR116" s="14">
        <v>4</v>
      </c>
      <c r="JS116" s="23">
        <f t="shared" si="227"/>
        <v>21540831</v>
      </c>
      <c r="JT116" s="23">
        <f t="shared" si="228"/>
        <v>1</v>
      </c>
      <c r="JU116" s="23">
        <f t="shared" si="229"/>
        <v>21540.83</v>
      </c>
      <c r="JW116" s="23">
        <f t="shared" si="230"/>
        <v>28721108</v>
      </c>
      <c r="JX116" s="23">
        <f t="shared" si="231"/>
        <v>1</v>
      </c>
      <c r="JY116" s="23">
        <f t="shared" si="232"/>
        <v>28721.11</v>
      </c>
      <c r="JZ116" s="23">
        <f t="shared" si="233"/>
        <v>11237664</v>
      </c>
      <c r="KA116" s="23">
        <f t="shared" si="234"/>
        <v>1</v>
      </c>
      <c r="KB116" s="23">
        <f t="shared" si="235"/>
        <v>11237.66</v>
      </c>
    </row>
    <row r="117" spans="3:288" ht="16.5" x14ac:dyDescent="0.2">
      <c r="C117" s="14">
        <f t="shared" si="133"/>
        <v>38</v>
      </c>
      <c r="D117" s="14">
        <v>113</v>
      </c>
      <c r="E117" s="14" t="s">
        <v>780</v>
      </c>
      <c r="F117" s="14">
        <v>413</v>
      </c>
      <c r="G117" s="14">
        <v>413</v>
      </c>
      <c r="H117" s="14">
        <v>413</v>
      </c>
      <c r="I117" s="14">
        <v>413</v>
      </c>
      <c r="J117" s="14">
        <v>8</v>
      </c>
      <c r="K117" s="14">
        <v>8</v>
      </c>
      <c r="L117" s="14">
        <v>8</v>
      </c>
      <c r="M117" s="14">
        <v>5</v>
      </c>
      <c r="N117" s="14">
        <v>5</v>
      </c>
      <c r="O117" s="14">
        <v>5</v>
      </c>
      <c r="P117" s="14">
        <v>7</v>
      </c>
      <c r="Q117" s="14">
        <v>8</v>
      </c>
      <c r="R117" s="14">
        <v>8</v>
      </c>
      <c r="S117" s="14">
        <v>8</v>
      </c>
      <c r="T117" s="14">
        <v>8</v>
      </c>
      <c r="U117" s="14">
        <v>8</v>
      </c>
      <c r="V117" s="14">
        <v>7</v>
      </c>
      <c r="W117" s="14">
        <v>7</v>
      </c>
      <c r="X117" s="14">
        <v>413</v>
      </c>
      <c r="Y117" s="14">
        <v>413</v>
      </c>
      <c r="Z117" s="14">
        <v>413</v>
      </c>
      <c r="AA117" s="14">
        <v>413</v>
      </c>
      <c r="AB117" s="14">
        <v>413</v>
      </c>
      <c r="AC117" s="14">
        <v>413</v>
      </c>
      <c r="AD117" s="14">
        <v>413</v>
      </c>
      <c r="AE117" s="14">
        <v>413</v>
      </c>
      <c r="AF117" s="14">
        <v>51</v>
      </c>
      <c r="AG117" s="14">
        <v>51</v>
      </c>
      <c r="AH117" s="14">
        <v>51</v>
      </c>
      <c r="AI117" s="14">
        <v>51</v>
      </c>
      <c r="AJ117" s="14">
        <v>51</v>
      </c>
      <c r="AK117" s="14">
        <v>51</v>
      </c>
      <c r="AL117" s="14">
        <v>50</v>
      </c>
      <c r="AM117" s="14">
        <v>50</v>
      </c>
      <c r="AN117" s="14">
        <v>5</v>
      </c>
      <c r="AO117" s="14">
        <v>6</v>
      </c>
      <c r="AP117" s="14">
        <v>6</v>
      </c>
      <c r="AQ117" s="14">
        <v>6</v>
      </c>
      <c r="AR117" s="14">
        <v>6</v>
      </c>
      <c r="AS117" s="14">
        <v>0</v>
      </c>
      <c r="AT117" s="14">
        <v>0</v>
      </c>
      <c r="AU117" s="14">
        <v>0</v>
      </c>
      <c r="AV117" s="14">
        <v>0</v>
      </c>
      <c r="AW117" s="14">
        <v>3</v>
      </c>
      <c r="AX117" s="14">
        <v>3</v>
      </c>
      <c r="AY117" s="14">
        <v>0</v>
      </c>
      <c r="AZ117" s="14">
        <v>0</v>
      </c>
      <c r="BA117" s="14">
        <v>17</v>
      </c>
      <c r="BF117" s="14">
        <f>ROUND((INDEX(新战舰养成!S$6:S$18,通天塔!$J117+1)+INDEX(新战舰养成!D$6:D$18,通天塔!$J117+1)*(通天塔!$G117-1))*INDEX(战舰突破!$D$6:$D$18,通天塔!$M117+1),0)</f>
        <v>137069</v>
      </c>
      <c r="BG117" s="14">
        <f>ROUND((INDEX(新战舰养成!T$6:T$18,通天塔!$J117+1)+INDEX(新战舰养成!E$6:E$18,通天塔!$J117+1)*(通天塔!$G117-1))*INDEX(战舰突破!$D$6:$D$18,通天塔!$M117+1),0)</f>
        <v>1096454</v>
      </c>
      <c r="BH117" s="14">
        <f>ROUND((INDEX(新战舰养成!U$6:U$18,通天塔!$J117+1)+INDEX(新战舰养成!F$6:F$18,通天塔!$J117+1)*(通天塔!$G117-1))*INDEX(战舰突破!$D$6:$D$18,通天塔!$M117+1),0)</f>
        <v>68661</v>
      </c>
      <c r="BI117" s="14">
        <f>ROUND((INDEX(新战舰养成!V$6:V$18,通天塔!$J117+1)+INDEX(新战舰养成!G$6:G$18,通天塔!$J117+1)*(通天塔!$G117-1))*INDEX(战舰突破!$D$6:$D$18,通天塔!$M117+1),0)</f>
        <v>480</v>
      </c>
      <c r="BJ117" s="14">
        <f>ROUND((INDEX(新战舰养成!W$6:W$18,通天塔!$J117+1)+INDEX(新战舰养成!H$6:H$18,通天塔!$J117+1)*(通天塔!$G117-1))*INDEX(战舰突破!$D$6:$D$18,通天塔!$M117+1),0)</f>
        <v>6</v>
      </c>
      <c r="BL117" s="14">
        <f>IF($H117&gt;0,ROUND((INDEX(新战舰养成!X$6:X$18,通天塔!$K117+1)+INDEX(新战舰养成!I$6:I$18,通天塔!$K117+1)*(通天塔!$H117-1))*INDEX(战舰突破!$D$6:$D$18,通天塔!$N117+1),0),0)</f>
        <v>137517</v>
      </c>
      <c r="BM117" s="14">
        <f>IF($H117&gt;0,ROUND((INDEX(新战舰养成!Y$6:Y$18,通天塔!$K117+1)+INDEX(新战舰养成!J$6:J$18,通天塔!$K117+1)*(通天塔!$H117-1))*INDEX(战舰突破!$D$6:$D$18,通天塔!$N117+1),0),0)</f>
        <v>0</v>
      </c>
      <c r="BN117" s="14">
        <f>IF($H117&gt;0,ROUND((INDEX(新战舰养成!Z$6:Z$18,通天塔!$K117+1)+INDEX(新战舰养成!K$6:K$18,通天塔!$K117+1)*(通天塔!$H117-1))*INDEX(战舰突破!$D$6:$D$18,通天塔!$N117+1),0),0)</f>
        <v>0</v>
      </c>
      <c r="BO117" s="14">
        <f>IF($H117&gt;0,ROUND((INDEX(新战舰养成!AA$6:AA$18,通天塔!$K117+1)+INDEX(新战舰养成!L$6:L$18,通天塔!$K117+1)*(通天塔!$H117-1))*INDEX(战舰突破!$D$6:$D$18,通天塔!$N117+1),0),0)</f>
        <v>1370688</v>
      </c>
      <c r="BP117" s="14">
        <f>IF($H117&gt;0,ROUND((INDEX(新战舰养成!AB$6:AB$18,通天塔!$K117+1)+INDEX(新战舰养成!M$6:M$18,通天塔!$K117+1)*(通天塔!$H117-1))*INDEX(战舰突破!$D$6:$D$18,通天塔!$N117+1),0),0)</f>
        <v>27296</v>
      </c>
      <c r="BR117" s="14">
        <f>IF($I117&gt;0,ROUND((INDEX(新战舰养成!AC$6:AC$18,通天塔!$L117+1)+INDEX(新战舰养成!I$6:I$18,通天塔!$L117+1)*(通天塔!$I117-1))*INDEX(战舰突破!$D$6:$D$18,通天塔!$O117+1),0),0)</f>
        <v>137997</v>
      </c>
      <c r="BS117" s="14">
        <f>IF($I117&gt;0,ROUND((INDEX(新战舰养成!AD$6:AD$18,通天塔!$L117+1)+INDEX(新战舰养成!J$6:J$18,通天塔!$L117+1)*(通天塔!$I117-1))*INDEX(战舰突破!$D$6:$D$18,通天塔!$O117+1),0),0)</f>
        <v>0</v>
      </c>
      <c r="BT117" s="14">
        <f>IF($I117&gt;0,ROUND((INDEX(新战舰养成!AE$6:AE$18,通天塔!$L117+1)+INDEX(新战舰养成!K$6:K$18,通天塔!$L117+1)*(通天塔!$I117-1))*INDEX(战舰突破!$D$6:$D$18,通天塔!$O117+1),0),0)</f>
        <v>0</v>
      </c>
      <c r="BU117" s="14">
        <f>IF($I117&gt;0,ROUND((INDEX(新战舰养成!AF$6:AF$18,通天塔!$L117+1)+INDEX(新战舰养成!L$6:L$18,通天塔!$L117+1)*(通天塔!$I117-1))*INDEX(战舰突破!$D$6:$D$18,通天塔!$O117+1),0),0)</f>
        <v>916224</v>
      </c>
      <c r="BV117" s="14">
        <f>IF($I117&gt;0,ROUND((INDEX(新战舰养成!AG$6:AG$18,通天塔!$L117+1)+INDEX(新战舰养成!M$6:M$18,通天塔!$L117+1)*(通天塔!$I117-1))*INDEX(战舰突破!$D$6:$D$18,通天塔!$O117+1),0),0)</f>
        <v>36741</v>
      </c>
      <c r="BY117" s="14">
        <f>(INDEX(装备数值!$C$13:$G$116,通天塔!$P117*8+1,BY$2)+INDEX(装备数值!$C$13:$G$116,通天塔!$Q117*8+2,BY$2)+INDEX(装备数值!$C$13:$G$116,通天塔!$S117*8+3,BY$2)+INDEX(装备数值!$C$13:$G$116,通天塔!$R117*8+4,BY$2)+INDEX(装备数值!$C$13:$G$116,通天塔!$T117*8+5,BY$2)+INDEX(装备数值!$C$13:$G$116,通天塔!$U117*8+6,BY$2)+INDEX(装备数值!$C$13:$G$116,通天塔!$V117*8+7,BY$2)+INDEX(装备数值!$C$13:$G$116,通天塔!$W117*8+8,BY$2))</f>
        <v>33000</v>
      </c>
      <c r="BZ117" s="14">
        <f>(INDEX(装备数值!$C$13:$G$116,通天塔!$P117*8+1,BZ$2)+INDEX(装备数值!$C$13:$G$116,通天塔!$Q117*8+2,BZ$2)+INDEX(装备数值!$C$13:$G$116,通天塔!$S117*8+3,BZ$2)+INDEX(装备数值!$C$13:$G$116,通天塔!$R117*8+4,BZ$2)+INDEX(装备数值!$C$13:$G$116,通天塔!$T117*8+5,BZ$2)+INDEX(装备数值!$C$13:$G$116,通天塔!$U117*8+6,BZ$2)+INDEX(装备数值!$C$13:$G$116,通天塔!$V117*8+7,BZ$2)+INDEX(装备数值!$C$13:$G$116,通天塔!$W117*8+8,BZ$2))</f>
        <v>312000</v>
      </c>
      <c r="CA117" s="14">
        <f>(INDEX(装备数值!$C$13:$G$116,通天塔!$P117*8+1,CA$2)+INDEX(装备数值!$C$13:$G$116,通天塔!$Q117*8+2,CA$2)+INDEX(装备数值!$C$13:$G$116,通天塔!$S117*8+3,CA$2)+INDEX(装备数值!$C$13:$G$116,通天塔!$R117*8+4,CA$2)+INDEX(装备数值!$C$13:$G$116,通天塔!$T117*8+5,CA$2)+INDEX(装备数值!$C$13:$G$116,通天塔!$U117*8+6,CA$2)+INDEX(装备数值!$C$13:$G$116,通天塔!$V117*8+7,CA$2)+INDEX(装备数值!$C$13:$G$116,通天塔!$W117*8+8,CA$2))</f>
        <v>19550</v>
      </c>
      <c r="CB117" s="14">
        <f>(INDEX(装备数值!$C$13:$G$116,通天塔!$P117*8+1,CB$2)+INDEX(装备数值!$C$13:$G$116,通天塔!$Q117*8+2,CB$2)+INDEX(装备数值!$C$13:$G$116,通天塔!$S117*8+3,CB$2)+INDEX(装备数值!$C$13:$G$116,通天塔!$R117*8+4,CB$2)+INDEX(装备数值!$C$13:$G$116,通天塔!$T117*8+5,CB$2)+INDEX(装备数值!$C$13:$G$116,通天塔!$U117*8+6,CB$2)+INDEX(装备数值!$C$13:$G$116,通天塔!$V117*8+7,CB$2)+INDEX(装备数值!$C$13:$G$116,通天塔!$W117*8+8,CB$2))</f>
        <v>437500</v>
      </c>
      <c r="CC117" s="14">
        <f>(INDEX(装备数值!$C$13:$G$116,通天塔!$P117*8+1,CC$2)+INDEX(装备数值!$C$13:$G$116,通天塔!$Q117*8+2,CC$2)+INDEX(装备数值!$C$13:$G$116,通天塔!$S117*8+3,CC$2)+INDEX(装备数值!$C$13:$G$116,通天塔!$R117*8+4,CC$2)+INDEX(装备数值!$C$13:$G$116,通天塔!$T117*8+5,CC$2)+INDEX(装备数值!$C$13:$G$116,通天塔!$U117*8+6,CC$2)+INDEX(装备数值!$C$13:$G$116,通天塔!$V117*8+7,CC$2)+INDEX(装备数值!$C$13:$G$116,通天塔!$W117*8+8,CC$2))</f>
        <v>7800</v>
      </c>
      <c r="CF117" s="14">
        <f>INDEX(装备数值!$I$13:$M$116,通天塔!$P117*8+1,CF$2)*$X117+INDEX(装备数值!$I$13:$M$116,通天塔!$Q117*8+2,CF$2)*$Y117+INDEX(装备数值!$I$13:$M$116,通天塔!$S117*8+3,CF$2)*$Z117+INDEX(装备数值!$I$13:$M$116,通天塔!$R117*8+4,CF$2)*$AA117+INDEX(装备数值!$I$13:$M$116,通天塔!$T117*8+5,CF$2)*$AB117+INDEX(装备数值!$I$13:$M$116,通天塔!$U117*8+6,CF$2)*$AC117+INDEX(装备数值!$I$13:$M$116,通天塔!$V117*8+7,CF$2)*$AD117+INDEX(装备数值!$I$13:$M$116,通天塔!$W117*8+8,CF$2)*$AE117</f>
        <v>90860</v>
      </c>
      <c r="CG117" s="14">
        <f>INDEX(装备数值!$I$13:$M$116,通天塔!$P117*8+1,CG$2)*$X117+INDEX(装备数值!$I$13:$M$116,通天塔!$Q117*8+2,CG$2)*$Y117+INDEX(装备数值!$I$13:$M$116,通天塔!$S117*8+3,CG$2)*$Z117+INDEX(装备数值!$I$13:$M$116,通天塔!$R117*8+4,CG$2)*$AA117+INDEX(装备数值!$I$13:$M$116,通天塔!$T117*8+5,CG$2)*$AB117+INDEX(装备数值!$I$13:$M$116,通天塔!$U117*8+6,CG$2)*$AC117+INDEX(装备数值!$I$13:$M$116,通天塔!$V117*8+7,CG$2)*$AD117+INDEX(装备数值!$I$13:$M$116,通天塔!$W117*8+8,CG$2)*$AE117</f>
        <v>755790</v>
      </c>
      <c r="CH117" s="14">
        <f>INDEX(装备数值!$I$13:$M$116,通天塔!$P117*8+1,CH$2)*$X117+INDEX(装备数值!$I$13:$M$116,通天塔!$Q117*8+2,CH$2)*$Y117+INDEX(装备数值!$I$13:$M$116,通天塔!$S117*8+3,CH$2)*$Z117+INDEX(装备数值!$I$13:$M$116,通天塔!$R117*8+4,CH$2)*$AA117+INDEX(装备数值!$I$13:$M$116,通天塔!$T117*8+5,CH$2)*$AB117+INDEX(装备数值!$I$13:$M$116,通天塔!$U117*8+6,CH$2)*$AC117+INDEX(装备数值!$I$13:$M$116,通天塔!$V117*8+7,CH$2)*$AD117+INDEX(装备数值!$I$13:$M$116,通天塔!$W117*8+8,CH$2)*$AE117</f>
        <v>48734</v>
      </c>
      <c r="CI117" s="14">
        <f>INDEX(装备数值!$I$13:$M$116,通天塔!$P117*8+1,CI$2)*$X117+INDEX(装备数值!$I$13:$M$116,通天塔!$Q117*8+2,CI$2)*$Y117+INDEX(装备数值!$I$13:$M$116,通天塔!$S117*8+3,CI$2)*$Z117+INDEX(装备数值!$I$13:$M$116,通天塔!$R117*8+4,CI$2)*$AA117+INDEX(装备数值!$I$13:$M$116,通天塔!$T117*8+5,CI$2)*$AB117+INDEX(装备数值!$I$13:$M$116,通天塔!$U117*8+6,CI$2)*$AC117+INDEX(装备数值!$I$13:$M$116,通天塔!$V117*8+7,CI$2)*$AD117+INDEX(装备数值!$I$13:$M$116,通天塔!$W117*8+8,CI$2)*$AE117</f>
        <v>1032500</v>
      </c>
      <c r="CJ117" s="14">
        <f>INDEX(装备数值!$I$13:$M$116,通天塔!$P117*8+1,CJ$2)*$X117+INDEX(装备数值!$I$13:$M$116,通天塔!$Q117*8+2,CJ$2)*$Y117+INDEX(装备数值!$I$13:$M$116,通天塔!$S117*8+3,CJ$2)*$Z117+INDEX(装备数值!$I$13:$M$116,通天塔!$R117*8+4,CJ$2)*$AA117+INDEX(装备数值!$I$13:$M$116,通天塔!$T117*8+5,CJ$2)*$AB117+INDEX(装备数值!$I$13:$M$116,通天塔!$U117*8+6,CJ$2)*$AC117+INDEX(装备数值!$I$13:$M$116,通天塔!$V117*8+7,CJ$2)*$AD117+INDEX(装备数值!$I$13:$M$116,通天塔!$W117*8+8,CJ$2)*$AE117</f>
        <v>19411</v>
      </c>
      <c r="CM117" s="14">
        <f>INDEX(装备数值!$X$13:$AH$116,$P117*8+1,CM$2)*$AF117+INDEX(装备数值!$X$13:$AH$116,$Q117*8+2,CM$2)*$AG117+INDEX(装备数值!$X$13:$AH$116,$S117*8+3,CM$2)*$AH117+INDEX(装备数值!$X$13:$AH$116,$R117*8+4,CM$2)*$AI117+INDEX(装备数值!$X$13:$AH$116,$T117*8+5,CM$2)*$AJ117+INDEX(装备数值!$X$13:$AH$116,$U117*8+6,CM$2)*$AK117+INDEX(装备数值!$X$13:$AH$116,$V117*8+7,CM$2)*$AL117+INDEX(装备数值!$X$13:$AH$116,$W117*8+8,CM$2)*$AM117</f>
        <v>30000</v>
      </c>
      <c r="CN117" s="14">
        <f>INDEX(装备数值!$X$13:$AH$116,$P117*8+1,CN$2)*$AF117+INDEX(装备数值!$X$13:$AH$116,$Q117*8+2,CN$2)*$AG117+INDEX(装备数值!$X$13:$AH$116,$S117*8+3,CN$2)*$AH117+INDEX(装备数值!$X$13:$AH$116,$R117*8+4,CN$2)*$AI117+INDEX(装备数值!$X$13:$AH$116,$T117*8+5,CN$2)*$AJ117+INDEX(装备数值!$X$13:$AH$116,$U117*8+6,CN$2)*$AK117+INDEX(装备数值!$X$13:$AH$116,$V117*8+7,CN$2)*$AL117+INDEX(装备数值!$X$13:$AH$116,$W117*8+8,CN$2)*$AM117</f>
        <v>236787</v>
      </c>
      <c r="CO117" s="14">
        <f>INDEX(装备数值!$X$13:$AH$116,$P117*8+1,CO$2)*$AF117+INDEX(装备数值!$X$13:$AH$116,$Q117*8+2,CO$2)*$AG117+INDEX(装备数值!$X$13:$AH$116,$S117*8+3,CO$2)*$AH117+INDEX(装备数值!$X$13:$AH$116,$R117*8+4,CO$2)*$AI117+INDEX(装备数值!$X$13:$AH$116,$T117*8+5,CO$2)*$AJ117+INDEX(装备数值!$X$13:$AH$116,$U117*8+6,CO$2)*$AK117+INDEX(装备数值!$X$13:$AH$116,$V117*8+7,CO$2)*$AL117+INDEX(装备数值!$X$13:$AH$116,$W117*8+8,CO$2)*$AM117</f>
        <v>16524</v>
      </c>
      <c r="CP117" s="14">
        <f>INDEX(装备数值!$X$13:$AH$116,$P117*8+1,CP$2)*$AF117+INDEX(装备数值!$X$13:$AH$116,$Q117*8+2,CP$2)*$AG117+INDEX(装备数值!$X$13:$AH$116,$S117*8+3,CP$2)*$AH117+INDEX(装备数值!$X$13:$AH$116,$R117*8+4,CP$2)*$AI117+INDEX(装备数值!$X$13:$AH$116,$T117*8+5,CP$2)*$AJ117+INDEX(装备数值!$X$13:$AH$116,$U117*8+6,CP$2)*$AK117+INDEX(装备数值!$X$13:$AH$116,$V117*8+7,CP$2)*$AL117+INDEX(装备数值!$X$13:$AH$116,$W117*8+8,CP$2)*$AM117</f>
        <v>303000</v>
      </c>
      <c r="CQ117" s="14">
        <f>INDEX(装备数值!$X$13:$AH$116,$P117*8+1,CQ$2)*$AF117+INDEX(装备数值!$X$13:$AH$116,$Q117*8+2,CQ$2)*$AG117+INDEX(装备数值!$X$13:$AH$116,$S117*8+3,CQ$2)*$AH117+INDEX(装备数值!$X$13:$AH$116,$R117*8+4,CQ$2)*$AI117+INDEX(装备数值!$X$13:$AH$116,$T117*8+5,CQ$2)*$AJ117+INDEX(装备数值!$X$13:$AH$116,$U117*8+6,CQ$2)*$AK117+INDEX(装备数值!$X$13:$AH$116,$V117*8+7,CQ$2)*$AL117+INDEX(装备数值!$X$13:$AH$116,$W117*8+8,CQ$2)*$AM117</f>
        <v>6630</v>
      </c>
      <c r="CR117" s="14">
        <f>INDEX(装备数值!$X$13:$AH$116,$P117*8+1,CR$2)*$AF117+INDEX(装备数值!$X$13:$AH$116,$Q117*8+2,CR$2)*$AG117+INDEX(装备数值!$X$13:$AH$116,$S117*8+3,CR$2)*$AH117+INDEX(装备数值!$X$13:$AH$116,$R117*8+4,CR$2)*$AI117+INDEX(装备数值!$X$13:$AH$116,$T117*8+5,CR$2)*$AJ117+INDEX(装备数值!$X$13:$AH$116,$U117*8+6,CR$2)*$AK117+INDEX(装备数值!$X$13:$AH$116,$V117*8+7,CR$2)*$AL117+INDEX(装备数值!$X$13:$AH$116,$W117*8+8,CR$2)*$AM117</f>
        <v>24174</v>
      </c>
      <c r="CS117" s="14">
        <f>INDEX(装备数值!$X$13:$AH$116,$P117*8+1,CS$2)*$AF117+INDEX(装备数值!$X$13:$AH$116,$Q117*8+2,CS$2)*$AG117+INDEX(装备数值!$X$13:$AH$116,$S117*8+3,CS$2)*$AH117+INDEX(装备数值!$X$13:$AH$116,$R117*8+4,CS$2)*$AI117+INDEX(装备数值!$X$13:$AH$116,$T117*8+5,CS$2)*$AJ117+INDEX(装备数值!$X$13:$AH$116,$U117*8+6,CS$2)*$AK117+INDEX(装备数值!$X$13:$AH$116,$V117*8+7,CS$2)*$AL117+INDEX(装备数值!$X$13:$AH$116,$W117*8+8,CS$2)*$AM117</f>
        <v>24786</v>
      </c>
      <c r="CT117" s="14">
        <f>INDEX(装备数值!$X$13:$AH$116,$P117*8+1,CT$2)*$AF117+INDEX(装备数值!$X$13:$AH$116,$Q117*8+2,CT$2)*$AG117+INDEX(装备数值!$X$13:$AH$116,$S117*8+3,CT$2)*$AH117+INDEX(装备数值!$X$13:$AH$116,$R117*8+4,CT$2)*$AI117+INDEX(装备数值!$X$13:$AH$116,$T117*8+5,CT$2)*$AJ117+INDEX(装备数值!$X$13:$AH$116,$U117*8+6,CT$2)*$AK117+INDEX(装备数值!$X$13:$AH$116,$V117*8+7,CT$2)*$AL117+INDEX(装备数值!$X$13:$AH$116,$W117*8+8,CT$2)*$AM117</f>
        <v>24174</v>
      </c>
      <c r="CU117" s="14">
        <f>INDEX(装备数值!$X$13:$AH$116,$P117*8+1,CU$2)*$AF117+INDEX(装备数值!$X$13:$AH$116,$Q117*8+2,CU$2)*$AG117+INDEX(装备数值!$X$13:$AH$116,$S117*8+3,CU$2)*$AH117+INDEX(装备数值!$X$13:$AH$116,$R117*8+4,CU$2)*$AI117+INDEX(装备数值!$X$13:$AH$116,$T117*8+5,CU$2)*$AJ117+INDEX(装备数值!$X$13:$AH$116,$U117*8+6,CU$2)*$AK117+INDEX(装备数值!$X$13:$AH$116,$V117*8+7,CU$2)*$AL117+INDEX(装备数值!$X$13:$AH$116,$W117*8+8,CU$2)*$AM117</f>
        <v>24786</v>
      </c>
      <c r="CV117" s="14">
        <f>INDEX(装备数值!$X$13:$AH$116,$P117*8+1,CV$2)*$AF117+INDEX(装备数值!$X$13:$AH$116,$Q117*8+2,CV$2)*$AG117+INDEX(装备数值!$X$13:$AH$116,$S117*8+3,CV$2)*$AH117+INDEX(装备数值!$X$13:$AH$116,$R117*8+4,CV$2)*$AI117+INDEX(装备数值!$X$13:$AH$116,$T117*8+5,CV$2)*$AJ117+INDEX(装备数值!$X$13:$AH$116,$U117*8+6,CV$2)*$AK117+INDEX(装备数值!$X$13:$AH$116,$V117*8+7,CV$2)*$AL117+INDEX(装备数值!$X$13:$AH$116,$W117*8+8,CV$2)*$AM117</f>
        <v>50</v>
      </c>
      <c r="CW117" s="14">
        <f>INDEX(装备数值!$X$13:$AH$116,$P117*8+1,CW$2)*$AF117+INDEX(装备数值!$X$13:$AH$116,$Q117*8+2,CW$2)*$AG117+INDEX(装备数值!$X$13:$AH$116,$S117*8+3,CW$2)*$AH117+INDEX(装备数值!$X$13:$AH$116,$R117*8+4,CW$2)*$AI117+INDEX(装备数值!$X$13:$AH$116,$T117*8+5,CW$2)*$AJ117+INDEX(装备数值!$X$13:$AH$116,$U117*8+6,CW$2)*$AK117+INDEX(装备数值!$X$13:$AH$116,$V117*8+7,CW$2)*$AL117+INDEX(装备数值!$X$13:$AH$116,$W117*8+8,CW$2)*$AM117</f>
        <v>50</v>
      </c>
      <c r="CY117" s="14">
        <f>INDEX(装备数值!$AN$17:$AN$117,MATCH(MIN($X117:$AE117),装备数值!$AO$17:$AO$117,1))</f>
        <v>41</v>
      </c>
      <c r="CZ117" s="14">
        <f>IF(COUNTIF($P117:$W117,"&gt;"&amp;0)=8,INDEX(装备数值!AR$17:AR$117,$CY117+1),0)</f>
        <v>14760</v>
      </c>
      <c r="DA117" s="14">
        <f>IF(COUNTIF($P117:$W117,"&gt;"&amp;0)=8,INDEX(装备数值!AS$17:AS$117,$CY117+1),0)</f>
        <v>110700</v>
      </c>
      <c r="DB117" s="14">
        <f>IF(COUNTIF($P117:$W117,"&gt;"&amp;0)=8,INDEX(装备数值!AT$17:AT$117,$CY117+1),0)</f>
        <v>7380</v>
      </c>
      <c r="DC117" s="14">
        <f>IF(COUNTIF($P117:$W117,"&gt;"&amp;0)=8,INDEX(装备数值!AU$17:AU$117,$CY117+1),0)</f>
        <v>147600</v>
      </c>
      <c r="DD117" s="14">
        <f>IF(COUNTIF($P117:$W117,"&gt;"&amp;0)=8,INDEX(装备数值!AV$17:AV$117,$CY117+1),0)</f>
        <v>2788</v>
      </c>
      <c r="DF117" s="14">
        <f>INDEX(装备数值!$AY$17:$AY$77,MATCH(MIN($AF117:$AM117),装备数值!$AZ$17:$AZ$77,1))</f>
        <v>25</v>
      </c>
      <c r="DG117" s="26">
        <f>INDEX(装备数值!BA$17:BA$77,通天塔!DF117+1)</f>
        <v>0.35</v>
      </c>
      <c r="DH117" s="26">
        <f>INDEX(装备数值!BA$17:BA$77,通天塔!DF117+1)</f>
        <v>0.35</v>
      </c>
      <c r="DJ117" s="14">
        <f t="shared" si="134"/>
        <v>35</v>
      </c>
      <c r="DK117" s="14">
        <f>VLOOKUP(DJ117,军阶与晶片数值!$W$6:$X$27,2)</f>
        <v>8</v>
      </c>
      <c r="DL117" s="14">
        <f>INDEX(军阶与晶片数值!Y$6:Y$27,$DK117+1)</f>
        <v>650</v>
      </c>
      <c r="DM117" s="14">
        <f>INDEX(军阶与晶片数值!Z$6:Z$27,$DK117+1)</f>
        <v>650</v>
      </c>
      <c r="DN117" s="14">
        <f>INDEX(军阶与晶片数值!AA$6:AA$27,$DK117+1)</f>
        <v>650</v>
      </c>
      <c r="DO117" s="14">
        <f>INDEX(军阶与晶片数值!AB$6:AB$27,$DK117+1)</f>
        <v>650</v>
      </c>
      <c r="DP117" s="29">
        <f>INDEX(军阶与晶片数值!AC$6:AC$27,$DK117+1)</f>
        <v>45</v>
      </c>
      <c r="DQ117" s="29">
        <f>INDEX(军阶与晶片数值!AD$6:AD$27,$DK117+1)</f>
        <v>25</v>
      </c>
      <c r="DS117" s="26">
        <f>INDEX(军阶与晶片数值!I$6:I$16,AN117+1)</f>
        <v>0.2</v>
      </c>
      <c r="DT117" s="26">
        <f>INDEX(军阶与晶片数值!M$6:M$16,AO117+1)</f>
        <v>0.3</v>
      </c>
      <c r="DU117" s="26">
        <f>INDEX(军阶与晶片数值!J$6:J$16,AP117+1)</f>
        <v>0.3</v>
      </c>
      <c r="DV117" s="26">
        <f>INDEX(军阶与晶片数值!K$6:K$16,AQ117+1)</f>
        <v>0.6</v>
      </c>
      <c r="DW117" s="26">
        <f>INDEX(军阶与晶片数值!L$6:L$16,AR117+1)</f>
        <v>0.6</v>
      </c>
      <c r="DX117" s="28">
        <f>INDEX(军阶与晶片数值!N$6:N$16,AS117+1)</f>
        <v>0</v>
      </c>
      <c r="DY117" s="28">
        <f>INDEX(军阶与晶片数值!O$6:O$16,AT117+1)</f>
        <v>0</v>
      </c>
      <c r="DZ117" s="28">
        <f>INDEX(军阶与晶片数值!P$6:P$16,AU117+1)</f>
        <v>0</v>
      </c>
      <c r="EA117" s="28">
        <f>INDEX(军阶与晶片数值!Q$6:Q$16,AV117+1)</f>
        <v>0</v>
      </c>
      <c r="EB117" s="26">
        <f>INDEX(军阶与晶片数值!R$6:R$16,AW117+1)</f>
        <v>0.13</v>
      </c>
      <c r="EC117" s="26">
        <f>INDEX(军阶与晶片数值!S$6:S$16,AX117+1)</f>
        <v>0.13</v>
      </c>
      <c r="ED117" s="26">
        <f>INDEX(军阶与晶片数值!T$6:T$16,AY117+1)</f>
        <v>0</v>
      </c>
      <c r="EE117" s="26">
        <f>INDEX(军阶与晶片数值!U$6:U$16,AZ117+1)</f>
        <v>0</v>
      </c>
      <c r="EG117" s="26">
        <f>INDEX(军阶与晶片数值!$C$6:$C$36,通天塔!$BA117+1)</f>
        <v>0.85</v>
      </c>
      <c r="EH117" s="26">
        <f>INDEX(军阶与晶片数值!$C$6:$C$36,通天塔!$BA117+1)</f>
        <v>0.85</v>
      </c>
      <c r="EI117" s="26">
        <f>INDEX(军阶与晶片数值!$C$6:$C$36,通天塔!$BA117+1)</f>
        <v>0.85</v>
      </c>
      <c r="EJ117" s="26">
        <f>INDEX(军阶与晶片数值!$C$6:$C$36,通天塔!$BA117+1)</f>
        <v>0.85</v>
      </c>
      <c r="EK117" s="26">
        <f>INDEX(军阶与晶片数值!$C$6:$C$36,通天塔!$BA117+1)</f>
        <v>0.85</v>
      </c>
      <c r="EM117" s="14">
        <f>INDEX(战舰突破!$H$6:$H$18,通天塔!$J117+1)+INDEX(战舰突破!$H$23:$H$35,通天塔!$K117+1)+INDEX(战舰突破!$H$40:$H$52,通天塔!$L117+1)</f>
        <v>200</v>
      </c>
      <c r="EN117" s="14">
        <f>INDEX(战舰突破!$I$6:$I$18,通天塔!$J117+1)+INDEX(战舰突破!$I$23:$I$35,通天塔!$K117+1)+INDEX(战舰突破!$I$40:$I$52,通天塔!$L117+1)</f>
        <v>200</v>
      </c>
      <c r="EO117" s="14">
        <f>INDEX(战舰突破!$J$6:$J$18,通天塔!$J117+1)+INDEX(战舰突破!$J$23:$J$35,通天塔!$K117+1)+INDEX(战舰突破!$J$40:$J$52,通天塔!$L117+1)</f>
        <v>0</v>
      </c>
      <c r="EP117" s="14">
        <f>INDEX(战舰突破!$K$6:$K$18,通天塔!$J117+1)+INDEX(战舰突破!$K$23:$K$35,通天塔!$K117+1)+INDEX(战舰突破!$K$40:$K$52,通天塔!$L117+1)</f>
        <v>0</v>
      </c>
      <c r="EQ117" s="14">
        <f>INDEX(战舰突破!$L$6:$L$18,通天塔!$J117+1)+INDEX(战舰突破!$L$23:$L$35,通天塔!$K117+1)+INDEX(战舰突破!$L$40:$L$52,通天塔!$L117+1)</f>
        <v>200</v>
      </c>
      <c r="ER117" s="18">
        <f>INDEX(战舰突破!$N$6:$N$18,通天塔!$J117+1)+INDEX(战舰突破!$N$23:$N$35,通天塔!$K117+1)+INDEX(战舰突破!$N$40:$N$52,通天塔!$L117+1)</f>
        <v>0</v>
      </c>
      <c r="ES117" s="18">
        <f>INDEX(战舰突破!$O$6:$O$18,通天塔!$J117+1)+INDEX(战舰突破!$O$23:$O$35,通天塔!$K117+1)+INDEX(战舰突破!$O$40:$O$52,通天塔!$L117+1)</f>
        <v>1.4</v>
      </c>
      <c r="ET117" s="18">
        <f>INDEX(战舰突破!$P$6:$P$18,通天塔!$J117+1)+INDEX(战舰突破!$P$23:$P$35,通天塔!$K117+1)+INDEX(战舰突破!$P$40:$P$52,通天塔!$L117+1)</f>
        <v>0</v>
      </c>
      <c r="EU117" s="18">
        <f>INDEX(战舰突破!$Q$6:$Q$18,通天塔!$J117+1)+INDEX(战舰突破!$Q$23:$Q$35,通天塔!$K117+1)+INDEX(战舰突破!$Q$40:$Q$52,通天塔!$L117+1)</f>
        <v>0.3</v>
      </c>
      <c r="EV117" s="18">
        <f>INDEX(战舰突破!$R$6:$R$18,通天塔!$J117+1)+INDEX(战舰突破!$R$23:$R$35,通天塔!$K117+1)+INDEX(战舰突破!$R$40:$R$52,通天塔!$L117+1)</f>
        <v>0</v>
      </c>
      <c r="EW117" s="18">
        <f>INDEX(战舰突破!$M$6:$M$18,通天塔!$J117+1)+INDEX(战舰突破!$M$23:$M$35,通天塔!$K117+1)+INDEX(战舰突破!$M$40:$M$52,通天塔!$L117+1)</f>
        <v>0.2</v>
      </c>
      <c r="EX117" s="22">
        <f>INDEX(战舰突破!$W$6:$W$18,通天塔!$J117+1)+INDEX(战舰突破!$W$23:$W$35,通天塔!$K117+1)+INDEX(战舰突破!$W$40:$W$52,通天塔!$L117+1)</f>
        <v>0.5</v>
      </c>
      <c r="FA117" s="14">
        <f>INDEX(战舰突破!$S$6:$S$18,通天塔!$J117+1)</f>
        <v>0</v>
      </c>
      <c r="FB117" s="14">
        <f>INDEX(战舰突破!$T$6:$T$18,通天塔!$J117+1)</f>
        <v>0.5</v>
      </c>
      <c r="FC117" s="14">
        <f>INDEX(战舰突破!$U$6:$U$18,通天塔!$J117+1)</f>
        <v>0.1</v>
      </c>
      <c r="FD117" s="14">
        <f>INDEX(战舰突破!$V$6:$V$18,通天塔!$J117+1)</f>
        <v>1</v>
      </c>
      <c r="FE117" s="14">
        <f>INDEX(战舰突破!$X$6:$X$18,通天塔!$J117+1)</f>
        <v>9</v>
      </c>
      <c r="FG117" s="14">
        <f>INDEX(战舰突破!$S$23:$S$35,通天塔!$J117+1)</f>
        <v>0.6</v>
      </c>
      <c r="FH117" s="14">
        <f>INDEX(战舰突破!$T$23:$T$35,通天塔!$J117+1)</f>
        <v>0.55000000000000004</v>
      </c>
      <c r="FI117" s="14">
        <f>INDEX(战舰突破!$U$23:$U$35,通天塔!$J117+1)</f>
        <v>0.1</v>
      </c>
      <c r="FJ117" s="14">
        <f>INDEX(战舰突破!$V$23:$V$35,通天塔!$J117+1)</f>
        <v>1</v>
      </c>
      <c r="FK117" s="14">
        <f>INDEX(战舰突破!$X$23:$X$35,通天塔!$J117+1)</f>
        <v>135</v>
      </c>
      <c r="FM117" s="14">
        <f>INDEX(战舰突破!$S$40:$S$52,通天塔!$J117+1)</f>
        <v>0.6</v>
      </c>
      <c r="FN117" s="14">
        <f>INDEX(战舰突破!$T$40:$T$52,通天塔!$J117+1)</f>
        <v>0.25</v>
      </c>
      <c r="FO117" s="14">
        <f>INDEX(战舰突破!$U$40:$U$52,通天塔!$J117+1)</f>
        <v>0.1</v>
      </c>
      <c r="FP117" s="14">
        <f>INDEX(战舰突破!$V$40:$V$52,通天塔!$J117+1)</f>
        <v>1</v>
      </c>
      <c r="FQ117" s="14">
        <f>INDEX(战舰突破!$X$40:$X$52,通天塔!$J117+1)</f>
        <v>225</v>
      </c>
      <c r="FT117" s="14">
        <f t="shared" si="135"/>
        <v>679073</v>
      </c>
      <c r="FU117" s="14">
        <f t="shared" si="136"/>
        <v>680068</v>
      </c>
      <c r="FV117" s="14">
        <f t="shared" si="137"/>
        <v>681133</v>
      </c>
      <c r="FW117" s="14">
        <f t="shared" si="138"/>
        <v>14497711</v>
      </c>
      <c r="FX117" s="14">
        <f t="shared" si="139"/>
        <v>387322</v>
      </c>
      <c r="FY117" s="14">
        <f t="shared" si="140"/>
        <v>12455656</v>
      </c>
      <c r="FZ117" s="14">
        <f t="shared" si="141"/>
        <v>297989</v>
      </c>
      <c r="GA117" s="28">
        <f t="shared" si="142"/>
        <v>24824</v>
      </c>
      <c r="GB117" s="28">
        <f t="shared" si="143"/>
        <v>25436</v>
      </c>
      <c r="GC117" s="28">
        <f t="shared" si="144"/>
        <v>24824</v>
      </c>
      <c r="GD117" s="28">
        <f t="shared" si="145"/>
        <v>25436</v>
      </c>
      <c r="GE117" s="28">
        <f t="shared" si="146"/>
        <v>1.5254999999999999</v>
      </c>
      <c r="GF117" s="28">
        <f t="shared" si="147"/>
        <v>1.5254999999999999</v>
      </c>
      <c r="GG117" s="28">
        <f t="shared" si="148"/>
        <v>0</v>
      </c>
      <c r="GH117" s="28">
        <f t="shared" si="149"/>
        <v>41.2</v>
      </c>
      <c r="GI117" s="14">
        <f t="shared" si="150"/>
        <v>1</v>
      </c>
      <c r="GJ117" s="14">
        <f t="shared" si="151"/>
        <v>1.6</v>
      </c>
      <c r="GK117" s="14">
        <f t="shared" si="152"/>
        <v>1.6</v>
      </c>
      <c r="GL117" s="18">
        <f t="shared" si="153"/>
        <v>1.7</v>
      </c>
      <c r="GM117" s="18">
        <f t="shared" si="154"/>
        <v>1.75</v>
      </c>
      <c r="GN117" s="18">
        <f t="shared" si="155"/>
        <v>1.45</v>
      </c>
      <c r="GO117" s="29">
        <f t="shared" si="215"/>
        <v>24974</v>
      </c>
      <c r="GP117" s="29">
        <f t="shared" si="215"/>
        <v>25274</v>
      </c>
      <c r="GQ117" s="29">
        <f t="shared" si="215"/>
        <v>25274</v>
      </c>
      <c r="GR117" s="26">
        <f t="shared" si="157"/>
        <v>0.1</v>
      </c>
      <c r="GS117" s="26">
        <f t="shared" si="158"/>
        <v>0.1</v>
      </c>
      <c r="GT117" s="26">
        <f t="shared" si="159"/>
        <v>0.1</v>
      </c>
      <c r="GU117" s="14">
        <f t="shared" si="160"/>
        <v>3</v>
      </c>
      <c r="GV117" s="14">
        <f t="shared" si="161"/>
        <v>3</v>
      </c>
      <c r="GW117" s="14">
        <f t="shared" si="162"/>
        <v>3</v>
      </c>
      <c r="GX117" s="14">
        <f t="shared" si="163"/>
        <v>9</v>
      </c>
      <c r="GY117" s="14">
        <f t="shared" si="164"/>
        <v>135</v>
      </c>
      <c r="GZ117" s="14">
        <f t="shared" si="165"/>
        <v>225</v>
      </c>
      <c r="HA117">
        <v>113</v>
      </c>
      <c r="HB117" s="14">
        <f t="shared" si="166"/>
        <v>114118495</v>
      </c>
      <c r="HD117" s="14">
        <f t="shared" si="167"/>
        <v>774644</v>
      </c>
      <c r="HE117" s="14">
        <f t="shared" si="168"/>
        <v>339506</v>
      </c>
      <c r="HF117" s="29">
        <f t="shared" si="169"/>
        <v>24418</v>
      </c>
      <c r="HG117" s="29">
        <f t="shared" si="170"/>
        <v>17420</v>
      </c>
      <c r="HH117" s="29">
        <f t="shared" si="171"/>
        <v>18355</v>
      </c>
      <c r="HI117" s="29">
        <f t="shared" si="172"/>
        <v>17560</v>
      </c>
      <c r="HJ117" s="14">
        <f t="shared" si="173"/>
        <v>1.5254999999999999</v>
      </c>
      <c r="HK117" s="14">
        <f t="shared" si="174"/>
        <v>1.5254999999999999</v>
      </c>
      <c r="HL117" s="14">
        <f t="shared" si="175"/>
        <v>204027</v>
      </c>
      <c r="HM117" s="14">
        <f t="shared" si="176"/>
        <v>324978</v>
      </c>
      <c r="HN117" s="26">
        <f t="shared" si="177"/>
        <v>0.37711277362150181</v>
      </c>
      <c r="HO117" s="26">
        <f t="shared" si="178"/>
        <v>0.68364067439409903</v>
      </c>
      <c r="HP117" s="29">
        <f t="shared" si="179"/>
        <v>73333</v>
      </c>
      <c r="HQ117" s="29">
        <f t="shared" si="180"/>
        <v>363537</v>
      </c>
      <c r="HR117" s="29">
        <f t="shared" si="181"/>
        <v>402821</v>
      </c>
      <c r="HS117" s="26">
        <f t="shared" si="182"/>
        <v>0.45754081368230115</v>
      </c>
      <c r="HT117" s="26">
        <f t="shared" si="183"/>
        <v>0.46725835708732832</v>
      </c>
      <c r="HU117" s="26">
        <f t="shared" si="184"/>
        <v>0.46725835708732832</v>
      </c>
      <c r="HV117" s="26">
        <f t="shared" si="185"/>
        <v>5.7540813682301128E-2</v>
      </c>
      <c r="HW117" s="29">
        <f t="shared" si="207"/>
        <v>1.8000000000000003</v>
      </c>
      <c r="HX117" s="29">
        <f t="shared" si="208"/>
        <v>2.9110961388960868</v>
      </c>
      <c r="HY117" s="29">
        <f t="shared" si="209"/>
        <v>2.9110961388960868</v>
      </c>
      <c r="HZ117" s="29">
        <f t="shared" si="210"/>
        <v>659997</v>
      </c>
      <c r="IA117" s="29">
        <f t="shared" si="211"/>
        <v>705527.43803057785</v>
      </c>
      <c r="IB117" s="29">
        <f t="shared" si="212"/>
        <v>586325.32888313034</v>
      </c>
      <c r="IC117" s="29">
        <f t="shared" si="213"/>
        <v>3960289</v>
      </c>
      <c r="ID117" s="14">
        <f t="shared" si="186"/>
        <v>1951849.77</v>
      </c>
      <c r="IH117" s="14">
        <v>1</v>
      </c>
      <c r="II117" s="14">
        <v>1</v>
      </c>
      <c r="IJ117" s="14">
        <v>480</v>
      </c>
      <c r="IK117" s="14">
        <v>80</v>
      </c>
      <c r="IL117" s="14">
        <v>60</v>
      </c>
      <c r="IM117" s="23">
        <f t="shared" si="216"/>
        <v>377364665</v>
      </c>
      <c r="IN117" s="23">
        <f t="shared" si="217"/>
        <v>1</v>
      </c>
      <c r="IO117" s="23">
        <f t="shared" si="218"/>
        <v>377364.67</v>
      </c>
      <c r="IP117" s="23">
        <f t="shared" si="203"/>
        <v>427915654</v>
      </c>
      <c r="IQ117" s="23">
        <f t="shared" si="188"/>
        <v>1</v>
      </c>
      <c r="IR117" s="23">
        <f t="shared" si="189"/>
        <v>427915.65</v>
      </c>
      <c r="IS117" s="14">
        <v>1</v>
      </c>
      <c r="IT117" s="14">
        <v>1</v>
      </c>
      <c r="IU117" s="14">
        <v>240</v>
      </c>
      <c r="IV117" s="14">
        <v>40</v>
      </c>
      <c r="IW117" s="14">
        <v>30</v>
      </c>
      <c r="IX117" s="23">
        <f t="shared" si="219"/>
        <v>221666943</v>
      </c>
      <c r="IY117" s="23">
        <f t="shared" si="220"/>
        <v>1</v>
      </c>
      <c r="IZ117" s="23">
        <f t="shared" si="221"/>
        <v>221666.94</v>
      </c>
      <c r="JA117" s="23"/>
      <c r="JB117" s="23"/>
      <c r="JC117" s="23"/>
      <c r="JG117">
        <f t="shared" si="222"/>
        <v>2.5480625627698568</v>
      </c>
      <c r="JH117">
        <f t="shared" si="223"/>
        <v>3.8870694395054159</v>
      </c>
      <c r="JJ117" s="14">
        <v>10</v>
      </c>
      <c r="JK117" s="14">
        <v>2</v>
      </c>
      <c r="JL117" s="14">
        <v>1.5</v>
      </c>
      <c r="JM117" s="23">
        <f t="shared" si="224"/>
        <v>7520887</v>
      </c>
      <c r="JN117" s="23">
        <f t="shared" si="225"/>
        <v>1</v>
      </c>
      <c r="JO117" s="23">
        <f t="shared" si="226"/>
        <v>7520.89</v>
      </c>
      <c r="JP117" s="14">
        <v>30</v>
      </c>
      <c r="JQ117" s="14">
        <v>6</v>
      </c>
      <c r="JR117" s="14">
        <v>4</v>
      </c>
      <c r="JS117" s="23">
        <f t="shared" si="227"/>
        <v>21624541</v>
      </c>
      <c r="JT117" s="23">
        <f t="shared" si="228"/>
        <v>1</v>
      </c>
      <c r="JU117" s="23">
        <f t="shared" si="229"/>
        <v>21624.54</v>
      </c>
      <c r="JW117" s="23">
        <f t="shared" si="230"/>
        <v>28832721</v>
      </c>
      <c r="JX117" s="23">
        <f t="shared" si="231"/>
        <v>1</v>
      </c>
      <c r="JY117" s="23">
        <f t="shared" si="232"/>
        <v>28832.720000000001</v>
      </c>
      <c r="JZ117" s="23">
        <f t="shared" si="233"/>
        <v>11281331</v>
      </c>
      <c r="KA117" s="23">
        <f t="shared" si="234"/>
        <v>1</v>
      </c>
      <c r="KB117" s="23">
        <f t="shared" si="235"/>
        <v>11281.33</v>
      </c>
    </row>
    <row r="118" spans="3:288" ht="16.5" x14ac:dyDescent="0.2">
      <c r="C118" s="14">
        <f t="shared" si="133"/>
        <v>39</v>
      </c>
      <c r="D118" s="14">
        <v>114</v>
      </c>
      <c r="E118" s="14" t="s">
        <v>710</v>
      </c>
      <c r="F118" s="14">
        <v>420</v>
      </c>
      <c r="G118" s="14">
        <v>420</v>
      </c>
      <c r="H118" s="14">
        <v>420</v>
      </c>
      <c r="I118" s="14">
        <v>420</v>
      </c>
      <c r="J118" s="14">
        <v>8</v>
      </c>
      <c r="K118" s="14">
        <v>8</v>
      </c>
      <c r="L118" s="14">
        <v>8</v>
      </c>
      <c r="M118" s="14">
        <v>5</v>
      </c>
      <c r="N118" s="14">
        <v>5</v>
      </c>
      <c r="O118" s="14">
        <v>5</v>
      </c>
      <c r="P118" s="14">
        <v>7</v>
      </c>
      <c r="Q118" s="14">
        <v>8</v>
      </c>
      <c r="R118" s="14">
        <v>8</v>
      </c>
      <c r="S118" s="14">
        <v>8</v>
      </c>
      <c r="T118" s="14">
        <v>8</v>
      </c>
      <c r="U118" s="14">
        <v>8</v>
      </c>
      <c r="V118" s="14">
        <v>8</v>
      </c>
      <c r="W118" s="14">
        <v>8</v>
      </c>
      <c r="X118" s="14">
        <v>420</v>
      </c>
      <c r="Y118" s="14">
        <v>420</v>
      </c>
      <c r="Z118" s="14">
        <v>420</v>
      </c>
      <c r="AA118" s="14">
        <v>420</v>
      </c>
      <c r="AB118" s="14">
        <v>420</v>
      </c>
      <c r="AC118" s="14">
        <v>420</v>
      </c>
      <c r="AD118" s="14">
        <v>420</v>
      </c>
      <c r="AE118" s="14">
        <v>420</v>
      </c>
      <c r="AF118" s="14">
        <v>52</v>
      </c>
      <c r="AG118" s="14">
        <v>52</v>
      </c>
      <c r="AH118" s="14">
        <v>52</v>
      </c>
      <c r="AI118" s="14">
        <v>52</v>
      </c>
      <c r="AJ118" s="14">
        <v>52</v>
      </c>
      <c r="AK118" s="14">
        <v>52</v>
      </c>
      <c r="AL118" s="14">
        <v>51</v>
      </c>
      <c r="AM118" s="14">
        <v>51</v>
      </c>
      <c r="AN118" s="14">
        <v>5</v>
      </c>
      <c r="AO118" s="14">
        <v>6</v>
      </c>
      <c r="AP118" s="14">
        <v>6</v>
      </c>
      <c r="AQ118" s="14">
        <v>6</v>
      </c>
      <c r="AR118" s="14">
        <v>6</v>
      </c>
      <c r="AS118" s="14">
        <v>0</v>
      </c>
      <c r="AT118" s="14">
        <v>0</v>
      </c>
      <c r="AU118" s="14">
        <v>0</v>
      </c>
      <c r="AV118" s="14">
        <v>0</v>
      </c>
      <c r="AW118" s="14">
        <v>3</v>
      </c>
      <c r="AX118" s="14">
        <v>3</v>
      </c>
      <c r="AY118" s="14">
        <v>0</v>
      </c>
      <c r="AZ118" s="14">
        <v>0</v>
      </c>
      <c r="BA118" s="14">
        <v>17</v>
      </c>
      <c r="BF118" s="14">
        <f>ROUND((INDEX(新战舰养成!S$6:S$18,通天塔!$J118+1)+INDEX(新战舰养成!D$6:D$18,通天塔!$J118+1)*(通天塔!$G118-1))*INDEX(战舰突破!$D$6:$D$18,通天塔!$M118+1),0)</f>
        <v>137853</v>
      </c>
      <c r="BG118" s="14">
        <f>ROUND((INDEX(新战舰养成!T$6:T$18,通天塔!$J118+1)+INDEX(新战舰养成!E$6:E$18,通天塔!$J118+1)*(通天塔!$G118-1))*INDEX(战舰突破!$D$6:$D$18,通天塔!$M118+1),0)</f>
        <v>1102726</v>
      </c>
      <c r="BH118" s="14">
        <f>ROUND((INDEX(新战舰养成!U$6:U$18,通天塔!$J118+1)+INDEX(新战舰养成!F$6:F$18,通天塔!$J118+1)*(通天塔!$G118-1))*INDEX(战舰突破!$D$6:$D$18,通天塔!$M118+1),0)</f>
        <v>69053</v>
      </c>
      <c r="BI118" s="14">
        <f>ROUND((INDEX(新战舰养成!V$6:V$18,通天塔!$J118+1)+INDEX(新战舰养成!G$6:G$18,通天塔!$J118+1)*(通天塔!$G118-1))*INDEX(战舰突破!$D$6:$D$18,通天塔!$M118+1),0)</f>
        <v>480</v>
      </c>
      <c r="BJ118" s="14">
        <f>ROUND((INDEX(新战舰养成!W$6:W$18,通天塔!$J118+1)+INDEX(新战舰养成!H$6:H$18,通天塔!$J118+1)*(通天塔!$G118-1))*INDEX(战舰突破!$D$6:$D$18,通天塔!$M118+1),0)</f>
        <v>6</v>
      </c>
      <c r="BL118" s="14">
        <f>IF($H118&gt;0,ROUND((INDEX(新战舰养成!X$6:X$18,通天塔!$K118+1)+INDEX(新战舰养成!I$6:I$18,通天塔!$K118+1)*(通天塔!$H118-1))*INDEX(战舰突破!$D$6:$D$18,通天塔!$N118+1),0),0)</f>
        <v>138301</v>
      </c>
      <c r="BM118" s="14">
        <f>IF($H118&gt;0,ROUND((INDEX(新战舰养成!Y$6:Y$18,通天塔!$K118+1)+INDEX(新战舰养成!J$6:J$18,通天塔!$K118+1)*(通天塔!$H118-1))*INDEX(战舰突破!$D$6:$D$18,通天塔!$N118+1),0),0)</f>
        <v>0</v>
      </c>
      <c r="BN118" s="14">
        <f>IF($H118&gt;0,ROUND((INDEX(新战舰养成!Z$6:Z$18,通天塔!$K118+1)+INDEX(新战舰养成!K$6:K$18,通天塔!$K118+1)*(通天塔!$H118-1))*INDEX(战舰突破!$D$6:$D$18,通天塔!$N118+1),0),0)</f>
        <v>0</v>
      </c>
      <c r="BO118" s="14">
        <f>IF($H118&gt;0,ROUND((INDEX(新战舰养成!AA$6:AA$18,通天塔!$K118+1)+INDEX(新战舰养成!L$6:L$18,通天塔!$K118+1)*(通天塔!$H118-1))*INDEX(战舰突破!$D$6:$D$18,通天塔!$N118+1),0),0)</f>
        <v>1378528</v>
      </c>
      <c r="BP118" s="14">
        <f>IF($H118&gt;0,ROUND((INDEX(新战舰养成!AB$6:AB$18,通天塔!$K118+1)+INDEX(新战舰养成!M$6:M$18,通天塔!$K118+1)*(通天塔!$H118-1))*INDEX(战舰突破!$D$6:$D$18,通天塔!$N118+1),0),0)</f>
        <v>27453</v>
      </c>
      <c r="BR118" s="14">
        <f>IF($I118&gt;0,ROUND((INDEX(新战舰养成!AC$6:AC$18,通天塔!$L118+1)+INDEX(新战舰养成!I$6:I$18,通天塔!$L118+1)*(通天塔!$I118-1))*INDEX(战舰突破!$D$6:$D$18,通天塔!$O118+1),0),0)</f>
        <v>138781</v>
      </c>
      <c r="BS118" s="14">
        <f>IF($I118&gt;0,ROUND((INDEX(新战舰养成!AD$6:AD$18,通天塔!$L118+1)+INDEX(新战舰养成!J$6:J$18,通天塔!$L118+1)*(通天塔!$I118-1))*INDEX(战舰突破!$D$6:$D$18,通天塔!$O118+1),0),0)</f>
        <v>0</v>
      </c>
      <c r="BT118" s="14">
        <f>IF($I118&gt;0,ROUND((INDEX(新战舰养成!AE$6:AE$18,通天塔!$L118+1)+INDEX(新战舰养成!K$6:K$18,通天塔!$L118+1)*(通天塔!$I118-1))*INDEX(战舰突破!$D$6:$D$18,通天塔!$O118+1),0),0)</f>
        <v>0</v>
      </c>
      <c r="BU118" s="14">
        <f>IF($I118&gt;0,ROUND((INDEX(新战舰养成!AF$6:AF$18,通天塔!$L118+1)+INDEX(新战舰养成!L$6:L$18,通天塔!$L118+1)*(通天塔!$I118-1))*INDEX(战舰突破!$D$6:$D$18,通天塔!$O118+1),0),0)</f>
        <v>924064</v>
      </c>
      <c r="BV118" s="14">
        <f>IF($I118&gt;0,ROUND((INDEX(新战舰养成!AG$6:AG$18,通天塔!$L118+1)+INDEX(新战舰养成!M$6:M$18,通天塔!$L118+1)*(通天塔!$I118-1))*INDEX(战舰突破!$D$6:$D$18,通天塔!$O118+1),0),0)</f>
        <v>36898</v>
      </c>
      <c r="BY118" s="14">
        <f>(INDEX(装备数值!$C$13:$G$116,通天塔!$P118*8+1,BY$2)+INDEX(装备数值!$C$13:$G$116,通天塔!$Q118*8+2,BY$2)+INDEX(装备数值!$C$13:$G$116,通天塔!$S118*8+3,BY$2)+INDEX(装备数值!$C$13:$G$116,通天塔!$R118*8+4,BY$2)+INDEX(装备数值!$C$13:$G$116,通天塔!$T118*8+5,BY$2)+INDEX(装备数值!$C$13:$G$116,通天塔!$U118*8+6,BY$2)+INDEX(装备数值!$C$13:$G$116,通天塔!$V118*8+7,BY$2)+INDEX(装备数值!$C$13:$G$116,通天塔!$W118*8+8,BY$2))</f>
        <v>38200</v>
      </c>
      <c r="BZ118" s="14">
        <f>(INDEX(装备数值!$C$13:$G$116,通天塔!$P118*8+1,BZ$2)+INDEX(装备数值!$C$13:$G$116,通天塔!$Q118*8+2,BZ$2)+INDEX(装备数值!$C$13:$G$116,通天塔!$S118*8+3,BZ$2)+INDEX(装备数值!$C$13:$G$116,通天塔!$R118*8+4,BZ$2)+INDEX(装备数值!$C$13:$G$116,通天塔!$T118*8+5,BZ$2)+INDEX(装备数值!$C$13:$G$116,通天塔!$U118*8+6,BZ$2)+INDEX(装备数值!$C$13:$G$116,通天塔!$V118*8+7,BZ$2)+INDEX(装备数值!$C$13:$G$116,通天塔!$W118*8+8,BZ$2))</f>
        <v>312000</v>
      </c>
      <c r="CA118" s="14">
        <f>(INDEX(装备数值!$C$13:$G$116,通天塔!$P118*8+1,CA$2)+INDEX(装备数值!$C$13:$G$116,通天塔!$Q118*8+2,CA$2)+INDEX(装备数值!$C$13:$G$116,通天塔!$S118*8+3,CA$2)+INDEX(装备数值!$C$13:$G$116,通天塔!$R118*8+4,CA$2)+INDEX(装备数值!$C$13:$G$116,通天塔!$T118*8+5,CA$2)+INDEX(装备数值!$C$13:$G$116,通天塔!$U118*8+6,CA$2)+INDEX(装备数值!$C$13:$G$116,通天塔!$V118*8+7,CA$2)+INDEX(装备数值!$C$13:$G$116,通天塔!$W118*8+8,CA$2))</f>
        <v>21700</v>
      </c>
      <c r="CB118" s="14">
        <f>(INDEX(装备数值!$C$13:$G$116,通天塔!$P118*8+1,CB$2)+INDEX(装备数值!$C$13:$G$116,通天塔!$Q118*8+2,CB$2)+INDEX(装备数值!$C$13:$G$116,通天塔!$S118*8+3,CB$2)+INDEX(装备数值!$C$13:$G$116,通天塔!$R118*8+4,CB$2)+INDEX(装备数值!$C$13:$G$116,通天塔!$T118*8+5,CB$2)+INDEX(装备数值!$C$13:$G$116,通天塔!$U118*8+6,CB$2)+INDEX(装备数值!$C$13:$G$116,通天塔!$V118*8+7,CB$2)+INDEX(装备数值!$C$13:$G$116,通天塔!$W118*8+8,CB$2))</f>
        <v>437500</v>
      </c>
      <c r="CC118" s="14">
        <f>(INDEX(装备数值!$C$13:$G$116,通天塔!$P118*8+1,CC$2)+INDEX(装备数值!$C$13:$G$116,通天塔!$Q118*8+2,CC$2)+INDEX(装备数值!$C$13:$G$116,通天塔!$S118*8+3,CC$2)+INDEX(装备数值!$C$13:$G$116,通天塔!$R118*8+4,CC$2)+INDEX(装备数值!$C$13:$G$116,通天塔!$T118*8+5,CC$2)+INDEX(装备数值!$C$13:$G$116,通天塔!$U118*8+6,CC$2)+INDEX(装备数值!$C$13:$G$116,通天塔!$V118*8+7,CC$2)+INDEX(装备数值!$C$13:$G$116,通天塔!$W118*8+8,CC$2))</f>
        <v>8750</v>
      </c>
      <c r="CF118" s="14">
        <f>INDEX(装备数值!$I$13:$M$116,通天塔!$P118*8+1,CF$2)*$X118+INDEX(装备数值!$I$13:$M$116,通天塔!$Q118*8+2,CF$2)*$Y118+INDEX(装备数值!$I$13:$M$116,通天塔!$S118*8+3,CF$2)*$Z118+INDEX(装备数值!$I$13:$M$116,通天塔!$R118*8+4,CF$2)*$AA118+INDEX(装备数值!$I$13:$M$116,通天塔!$T118*8+5,CF$2)*$AB118+INDEX(装备数值!$I$13:$M$116,通天塔!$U118*8+6,CF$2)*$AC118+INDEX(装备数值!$I$13:$M$116,通天塔!$V118*8+7,CF$2)*$AD118+INDEX(装备数值!$I$13:$M$116,通天塔!$W118*8+8,CF$2)*$AE118</f>
        <v>98280</v>
      </c>
      <c r="CG118" s="14">
        <f>INDEX(装备数值!$I$13:$M$116,通天塔!$P118*8+1,CG$2)*$X118+INDEX(装备数值!$I$13:$M$116,通天塔!$Q118*8+2,CG$2)*$Y118+INDEX(装备数值!$I$13:$M$116,通天塔!$S118*8+3,CG$2)*$Z118+INDEX(装备数值!$I$13:$M$116,通天塔!$R118*8+4,CG$2)*$AA118+INDEX(装备数值!$I$13:$M$116,通天塔!$T118*8+5,CG$2)*$AB118+INDEX(装备数值!$I$13:$M$116,通天塔!$U118*8+6,CG$2)*$AC118+INDEX(装备数值!$I$13:$M$116,通天塔!$V118*8+7,CG$2)*$AD118+INDEX(装备数值!$I$13:$M$116,通天塔!$W118*8+8,CG$2)*$AE118</f>
        <v>768600</v>
      </c>
      <c r="CH118" s="14">
        <f>INDEX(装备数值!$I$13:$M$116,通天塔!$P118*8+1,CH$2)*$X118+INDEX(装备数值!$I$13:$M$116,通天塔!$Q118*8+2,CH$2)*$Y118+INDEX(装备数值!$I$13:$M$116,通天塔!$S118*8+3,CH$2)*$Z118+INDEX(装备数值!$I$13:$M$116,通天塔!$R118*8+4,CH$2)*$AA118+INDEX(装备数值!$I$13:$M$116,通天塔!$T118*8+5,CH$2)*$AB118+INDEX(装备数值!$I$13:$M$116,通天塔!$U118*8+6,CH$2)*$AC118+INDEX(装备数值!$I$13:$M$116,通天塔!$V118*8+7,CH$2)*$AD118+INDEX(装备数值!$I$13:$M$116,通天塔!$W118*8+8,CH$2)*$AE118</f>
        <v>52080</v>
      </c>
      <c r="CI118" s="14">
        <f>INDEX(装备数值!$I$13:$M$116,通天塔!$P118*8+1,CI$2)*$X118+INDEX(装备数值!$I$13:$M$116,通天塔!$Q118*8+2,CI$2)*$Y118+INDEX(装备数值!$I$13:$M$116,通天塔!$S118*8+3,CI$2)*$Z118+INDEX(装备数值!$I$13:$M$116,通天塔!$R118*8+4,CI$2)*$AA118+INDEX(装备数值!$I$13:$M$116,通天塔!$T118*8+5,CI$2)*$AB118+INDEX(装备数值!$I$13:$M$116,通天塔!$U118*8+6,CI$2)*$AC118+INDEX(装备数值!$I$13:$M$116,通天塔!$V118*8+7,CI$2)*$AD118+INDEX(装备数值!$I$13:$M$116,通天塔!$W118*8+8,CI$2)*$AE118</f>
        <v>1050000</v>
      </c>
      <c r="CJ118" s="14">
        <f>INDEX(装备数值!$I$13:$M$116,通天塔!$P118*8+1,CJ$2)*$X118+INDEX(装备数值!$I$13:$M$116,通天塔!$Q118*8+2,CJ$2)*$Y118+INDEX(装备数值!$I$13:$M$116,通天塔!$S118*8+3,CJ$2)*$Z118+INDEX(装备数值!$I$13:$M$116,通天塔!$R118*8+4,CJ$2)*$AA118+INDEX(装备数值!$I$13:$M$116,通天塔!$T118*8+5,CJ$2)*$AB118+INDEX(装备数值!$I$13:$M$116,通天塔!$U118*8+6,CJ$2)*$AC118+INDEX(装备数值!$I$13:$M$116,通天塔!$V118*8+7,CJ$2)*$AD118+INDEX(装备数值!$I$13:$M$116,通天塔!$W118*8+8,CJ$2)*$AE118</f>
        <v>21000</v>
      </c>
      <c r="CM118" s="14">
        <f>INDEX(装备数值!$X$13:$AH$116,$P118*8+1,CM$2)*$AF118+INDEX(装备数值!$X$13:$AH$116,$Q118*8+2,CM$2)*$AG118+INDEX(装备数值!$X$13:$AH$116,$S118*8+3,CM$2)*$AH118+INDEX(装备数值!$X$13:$AH$116,$R118*8+4,CM$2)*$AI118+INDEX(装备数值!$X$13:$AH$116,$T118*8+5,CM$2)*$AJ118+INDEX(装备数值!$X$13:$AH$116,$U118*8+6,CM$2)*$AK118+INDEX(装备数值!$X$13:$AH$116,$V118*8+7,CM$2)*$AL118+INDEX(装备数值!$X$13:$AH$116,$W118*8+8,CM$2)*$AM118</f>
        <v>33150</v>
      </c>
      <c r="CN118" s="14">
        <f>INDEX(装备数值!$X$13:$AH$116,$P118*8+1,CN$2)*$AF118+INDEX(装备数值!$X$13:$AH$116,$Q118*8+2,CN$2)*$AG118+INDEX(装备数值!$X$13:$AH$116,$S118*8+3,CN$2)*$AH118+INDEX(装备数值!$X$13:$AH$116,$R118*8+4,CN$2)*$AI118+INDEX(装备数值!$X$13:$AH$116,$T118*8+5,CN$2)*$AJ118+INDEX(装备数值!$X$13:$AH$116,$U118*8+6,CN$2)*$AK118+INDEX(装备数值!$X$13:$AH$116,$V118*8+7,CN$2)*$AL118+INDEX(装备数值!$X$13:$AH$116,$W118*8+8,CN$2)*$AM118</f>
        <v>251011</v>
      </c>
      <c r="CO118" s="14">
        <f>INDEX(装备数值!$X$13:$AH$116,$P118*8+1,CO$2)*$AF118+INDEX(装备数值!$X$13:$AH$116,$Q118*8+2,CO$2)*$AG118+INDEX(装备数值!$X$13:$AH$116,$S118*8+3,CO$2)*$AH118+INDEX(装备数值!$X$13:$AH$116,$R118*8+4,CO$2)*$AI118+INDEX(装备数值!$X$13:$AH$116,$T118*8+5,CO$2)*$AJ118+INDEX(装备数值!$X$13:$AH$116,$U118*8+6,CO$2)*$AK118+INDEX(装备数值!$X$13:$AH$116,$V118*8+7,CO$2)*$AL118+INDEX(装备数值!$X$13:$AH$116,$W118*8+8,CO$2)*$AM118</f>
        <v>16848</v>
      </c>
      <c r="CP118" s="14">
        <f>INDEX(装备数值!$X$13:$AH$116,$P118*8+1,CP$2)*$AF118+INDEX(装备数值!$X$13:$AH$116,$Q118*8+2,CP$2)*$AG118+INDEX(装备数值!$X$13:$AH$116,$S118*8+3,CP$2)*$AH118+INDEX(装备数值!$X$13:$AH$116,$R118*8+4,CP$2)*$AI118+INDEX(装备数值!$X$13:$AH$116,$T118*8+5,CP$2)*$AJ118+INDEX(装备数值!$X$13:$AH$116,$U118*8+6,CP$2)*$AK118+INDEX(装备数值!$X$13:$AH$116,$V118*8+7,CP$2)*$AL118+INDEX(装备数值!$X$13:$AH$116,$W118*8+8,CP$2)*$AM118</f>
        <v>321750</v>
      </c>
      <c r="CQ118" s="14">
        <f>INDEX(装备数值!$X$13:$AH$116,$P118*8+1,CQ$2)*$AF118+INDEX(装备数值!$X$13:$AH$116,$Q118*8+2,CQ$2)*$AG118+INDEX(装备数值!$X$13:$AH$116,$S118*8+3,CQ$2)*$AH118+INDEX(装备数值!$X$13:$AH$116,$R118*8+4,CQ$2)*$AI118+INDEX(装备数值!$X$13:$AH$116,$T118*8+5,CQ$2)*$AJ118+INDEX(装备数值!$X$13:$AH$116,$U118*8+6,CQ$2)*$AK118+INDEX(装备数值!$X$13:$AH$116,$V118*8+7,CQ$2)*$AL118+INDEX(装备数值!$X$13:$AH$116,$W118*8+8,CQ$2)*$AM118</f>
        <v>6760</v>
      </c>
      <c r="CR118" s="14">
        <f>INDEX(装备数值!$X$13:$AH$116,$P118*8+1,CR$2)*$AF118+INDEX(装备数值!$X$13:$AH$116,$Q118*8+2,CR$2)*$AG118+INDEX(装备数值!$X$13:$AH$116,$S118*8+3,CR$2)*$AH118+INDEX(装备数值!$X$13:$AH$116,$R118*8+4,CR$2)*$AI118+INDEX(装备数值!$X$13:$AH$116,$T118*8+5,CR$2)*$AJ118+INDEX(装备数值!$X$13:$AH$116,$U118*8+6,CR$2)*$AK118+INDEX(装备数值!$X$13:$AH$116,$V118*8+7,CR$2)*$AL118+INDEX(装备数值!$X$13:$AH$116,$W118*8+8,CR$2)*$AM118</f>
        <v>24648</v>
      </c>
      <c r="CS118" s="14">
        <f>INDEX(装备数值!$X$13:$AH$116,$P118*8+1,CS$2)*$AF118+INDEX(装备数值!$X$13:$AH$116,$Q118*8+2,CS$2)*$AG118+INDEX(装备数值!$X$13:$AH$116,$S118*8+3,CS$2)*$AH118+INDEX(装备数值!$X$13:$AH$116,$R118*8+4,CS$2)*$AI118+INDEX(装备数值!$X$13:$AH$116,$T118*8+5,CS$2)*$AJ118+INDEX(装备数值!$X$13:$AH$116,$U118*8+6,CS$2)*$AK118+INDEX(装备数值!$X$13:$AH$116,$V118*8+7,CS$2)*$AL118+INDEX(装备数值!$X$13:$AH$116,$W118*8+8,CS$2)*$AM118</f>
        <v>25272</v>
      </c>
      <c r="CT118" s="14">
        <f>INDEX(装备数值!$X$13:$AH$116,$P118*8+1,CT$2)*$AF118+INDEX(装备数值!$X$13:$AH$116,$Q118*8+2,CT$2)*$AG118+INDEX(装备数值!$X$13:$AH$116,$S118*8+3,CT$2)*$AH118+INDEX(装备数值!$X$13:$AH$116,$R118*8+4,CT$2)*$AI118+INDEX(装备数值!$X$13:$AH$116,$T118*8+5,CT$2)*$AJ118+INDEX(装备数值!$X$13:$AH$116,$U118*8+6,CT$2)*$AK118+INDEX(装备数值!$X$13:$AH$116,$V118*8+7,CT$2)*$AL118+INDEX(装备数值!$X$13:$AH$116,$W118*8+8,CT$2)*$AM118</f>
        <v>24648</v>
      </c>
      <c r="CU118" s="14">
        <f>INDEX(装备数值!$X$13:$AH$116,$P118*8+1,CU$2)*$AF118+INDEX(装备数值!$X$13:$AH$116,$Q118*8+2,CU$2)*$AG118+INDEX(装备数值!$X$13:$AH$116,$S118*8+3,CU$2)*$AH118+INDEX(装备数值!$X$13:$AH$116,$R118*8+4,CU$2)*$AI118+INDEX(装备数值!$X$13:$AH$116,$T118*8+5,CU$2)*$AJ118+INDEX(装备数值!$X$13:$AH$116,$U118*8+6,CU$2)*$AK118+INDEX(装备数值!$X$13:$AH$116,$V118*8+7,CU$2)*$AL118+INDEX(装备数值!$X$13:$AH$116,$W118*8+8,CU$2)*$AM118</f>
        <v>25272</v>
      </c>
      <c r="CV118" s="14">
        <f>INDEX(装备数值!$X$13:$AH$116,$P118*8+1,CV$2)*$AF118+INDEX(装备数值!$X$13:$AH$116,$Q118*8+2,CV$2)*$AG118+INDEX(装备数值!$X$13:$AH$116,$S118*8+3,CV$2)*$AH118+INDEX(装备数值!$X$13:$AH$116,$R118*8+4,CV$2)*$AI118+INDEX(装备数值!$X$13:$AH$116,$T118*8+5,CV$2)*$AJ118+INDEX(装备数值!$X$13:$AH$116,$U118*8+6,CV$2)*$AK118+INDEX(装备数值!$X$13:$AH$116,$V118*8+7,CV$2)*$AL118+INDEX(装备数值!$X$13:$AH$116,$W118*8+8,CV$2)*$AM118</f>
        <v>51</v>
      </c>
      <c r="CW118" s="14">
        <f>INDEX(装备数值!$X$13:$AH$116,$P118*8+1,CW$2)*$AF118+INDEX(装备数值!$X$13:$AH$116,$Q118*8+2,CW$2)*$AG118+INDEX(装备数值!$X$13:$AH$116,$S118*8+3,CW$2)*$AH118+INDEX(装备数值!$X$13:$AH$116,$R118*8+4,CW$2)*$AI118+INDEX(装备数值!$X$13:$AH$116,$T118*8+5,CW$2)*$AJ118+INDEX(装备数值!$X$13:$AH$116,$U118*8+6,CW$2)*$AK118+INDEX(装备数值!$X$13:$AH$116,$V118*8+7,CW$2)*$AL118+INDEX(装备数值!$X$13:$AH$116,$W118*8+8,CW$2)*$AM118</f>
        <v>51</v>
      </c>
      <c r="CY118" s="14">
        <f>INDEX(装备数值!$AN$17:$AN$117,MATCH(MIN($X118:$AE118),装备数值!$AO$17:$AO$117,1))</f>
        <v>42</v>
      </c>
      <c r="CZ118" s="14">
        <f>IF(COUNTIF($P118:$W118,"&gt;"&amp;0)=8,INDEX(装备数值!AR$17:AR$117,$CY118+1),0)</f>
        <v>15120</v>
      </c>
      <c r="DA118" s="14">
        <f>IF(COUNTIF($P118:$W118,"&gt;"&amp;0)=8,INDEX(装备数值!AS$17:AS$117,$CY118+1),0)</f>
        <v>113400</v>
      </c>
      <c r="DB118" s="14">
        <f>IF(COUNTIF($P118:$W118,"&gt;"&amp;0)=8,INDEX(装备数值!AT$17:AT$117,$CY118+1),0)</f>
        <v>7560</v>
      </c>
      <c r="DC118" s="14">
        <f>IF(COUNTIF($P118:$W118,"&gt;"&amp;0)=8,INDEX(装备数值!AU$17:AU$117,$CY118+1),0)</f>
        <v>151200</v>
      </c>
      <c r="DD118" s="14">
        <f>IF(COUNTIF($P118:$W118,"&gt;"&amp;0)=8,INDEX(装备数值!AV$17:AV$117,$CY118+1),0)</f>
        <v>2856</v>
      </c>
      <c r="DF118" s="14">
        <f>INDEX(装备数值!$AY$17:$AY$77,MATCH(MIN($AF118:$AM118),装备数值!$AZ$17:$AZ$77,1))</f>
        <v>25</v>
      </c>
      <c r="DG118" s="26">
        <f>INDEX(装备数值!BA$17:BA$77,通天塔!DF118+1)</f>
        <v>0.35</v>
      </c>
      <c r="DH118" s="26">
        <f>INDEX(装备数值!BA$17:BA$77,通天塔!DF118+1)</f>
        <v>0.35</v>
      </c>
      <c r="DJ118" s="14">
        <f t="shared" si="134"/>
        <v>35</v>
      </c>
      <c r="DK118" s="14">
        <f>VLOOKUP(DJ118,军阶与晶片数值!$W$6:$X$27,2)</f>
        <v>8</v>
      </c>
      <c r="DL118" s="14">
        <f>INDEX(军阶与晶片数值!Y$6:Y$27,$DK118+1)</f>
        <v>650</v>
      </c>
      <c r="DM118" s="14">
        <f>INDEX(军阶与晶片数值!Z$6:Z$27,$DK118+1)</f>
        <v>650</v>
      </c>
      <c r="DN118" s="14">
        <f>INDEX(军阶与晶片数值!AA$6:AA$27,$DK118+1)</f>
        <v>650</v>
      </c>
      <c r="DO118" s="14">
        <f>INDEX(军阶与晶片数值!AB$6:AB$27,$DK118+1)</f>
        <v>650</v>
      </c>
      <c r="DP118" s="29">
        <f>INDEX(军阶与晶片数值!AC$6:AC$27,$DK118+1)</f>
        <v>45</v>
      </c>
      <c r="DQ118" s="29">
        <f>INDEX(军阶与晶片数值!AD$6:AD$27,$DK118+1)</f>
        <v>25</v>
      </c>
      <c r="DS118" s="26">
        <f>INDEX(军阶与晶片数值!I$6:I$16,AN118+1)</f>
        <v>0.2</v>
      </c>
      <c r="DT118" s="26">
        <f>INDEX(军阶与晶片数值!M$6:M$16,AO118+1)</f>
        <v>0.3</v>
      </c>
      <c r="DU118" s="26">
        <f>INDEX(军阶与晶片数值!J$6:J$16,AP118+1)</f>
        <v>0.3</v>
      </c>
      <c r="DV118" s="26">
        <f>INDEX(军阶与晶片数值!K$6:K$16,AQ118+1)</f>
        <v>0.6</v>
      </c>
      <c r="DW118" s="26">
        <f>INDEX(军阶与晶片数值!L$6:L$16,AR118+1)</f>
        <v>0.6</v>
      </c>
      <c r="DX118" s="28">
        <f>INDEX(军阶与晶片数值!N$6:N$16,AS118+1)</f>
        <v>0</v>
      </c>
      <c r="DY118" s="28">
        <f>INDEX(军阶与晶片数值!O$6:O$16,AT118+1)</f>
        <v>0</v>
      </c>
      <c r="DZ118" s="28">
        <f>INDEX(军阶与晶片数值!P$6:P$16,AU118+1)</f>
        <v>0</v>
      </c>
      <c r="EA118" s="28">
        <f>INDEX(军阶与晶片数值!Q$6:Q$16,AV118+1)</f>
        <v>0</v>
      </c>
      <c r="EB118" s="26">
        <f>INDEX(军阶与晶片数值!R$6:R$16,AW118+1)</f>
        <v>0.13</v>
      </c>
      <c r="EC118" s="26">
        <f>INDEX(军阶与晶片数值!S$6:S$16,AX118+1)</f>
        <v>0.13</v>
      </c>
      <c r="ED118" s="26">
        <f>INDEX(军阶与晶片数值!T$6:T$16,AY118+1)</f>
        <v>0</v>
      </c>
      <c r="EE118" s="26">
        <f>INDEX(军阶与晶片数值!U$6:U$16,AZ118+1)</f>
        <v>0</v>
      </c>
      <c r="EG118" s="26">
        <f>INDEX(军阶与晶片数值!$C$6:$C$36,通天塔!$BA118+1)</f>
        <v>0.85</v>
      </c>
      <c r="EH118" s="26">
        <f>INDEX(军阶与晶片数值!$C$6:$C$36,通天塔!$BA118+1)</f>
        <v>0.85</v>
      </c>
      <c r="EI118" s="26">
        <f>INDEX(军阶与晶片数值!$C$6:$C$36,通天塔!$BA118+1)</f>
        <v>0.85</v>
      </c>
      <c r="EJ118" s="26">
        <f>INDEX(军阶与晶片数值!$C$6:$C$36,通天塔!$BA118+1)</f>
        <v>0.85</v>
      </c>
      <c r="EK118" s="26">
        <f>INDEX(军阶与晶片数值!$C$6:$C$36,通天塔!$BA118+1)</f>
        <v>0.85</v>
      </c>
      <c r="EM118" s="14">
        <f>INDEX(战舰突破!$H$6:$H$18,通天塔!$J118+1)+INDEX(战舰突破!$H$23:$H$35,通天塔!$K118+1)+INDEX(战舰突破!$H$40:$H$52,通天塔!$L118+1)</f>
        <v>200</v>
      </c>
      <c r="EN118" s="14">
        <f>INDEX(战舰突破!$I$6:$I$18,通天塔!$J118+1)+INDEX(战舰突破!$I$23:$I$35,通天塔!$K118+1)+INDEX(战舰突破!$I$40:$I$52,通天塔!$L118+1)</f>
        <v>200</v>
      </c>
      <c r="EO118" s="14">
        <f>INDEX(战舰突破!$J$6:$J$18,通天塔!$J118+1)+INDEX(战舰突破!$J$23:$J$35,通天塔!$K118+1)+INDEX(战舰突破!$J$40:$J$52,通天塔!$L118+1)</f>
        <v>0</v>
      </c>
      <c r="EP118" s="14">
        <f>INDEX(战舰突破!$K$6:$K$18,通天塔!$J118+1)+INDEX(战舰突破!$K$23:$K$35,通天塔!$K118+1)+INDEX(战舰突破!$K$40:$K$52,通天塔!$L118+1)</f>
        <v>0</v>
      </c>
      <c r="EQ118" s="14">
        <f>INDEX(战舰突破!$L$6:$L$18,通天塔!$J118+1)+INDEX(战舰突破!$L$23:$L$35,通天塔!$K118+1)+INDEX(战舰突破!$L$40:$L$52,通天塔!$L118+1)</f>
        <v>200</v>
      </c>
      <c r="ER118" s="18">
        <f>INDEX(战舰突破!$N$6:$N$18,通天塔!$J118+1)+INDEX(战舰突破!$N$23:$N$35,通天塔!$K118+1)+INDEX(战舰突破!$N$40:$N$52,通天塔!$L118+1)</f>
        <v>0</v>
      </c>
      <c r="ES118" s="18">
        <f>INDEX(战舰突破!$O$6:$O$18,通天塔!$J118+1)+INDEX(战舰突破!$O$23:$O$35,通天塔!$K118+1)+INDEX(战舰突破!$O$40:$O$52,通天塔!$L118+1)</f>
        <v>1.4</v>
      </c>
      <c r="ET118" s="18">
        <f>INDEX(战舰突破!$P$6:$P$18,通天塔!$J118+1)+INDEX(战舰突破!$P$23:$P$35,通天塔!$K118+1)+INDEX(战舰突破!$P$40:$P$52,通天塔!$L118+1)</f>
        <v>0</v>
      </c>
      <c r="EU118" s="18">
        <f>INDEX(战舰突破!$Q$6:$Q$18,通天塔!$J118+1)+INDEX(战舰突破!$Q$23:$Q$35,通天塔!$K118+1)+INDEX(战舰突破!$Q$40:$Q$52,通天塔!$L118+1)</f>
        <v>0.3</v>
      </c>
      <c r="EV118" s="18">
        <f>INDEX(战舰突破!$R$6:$R$18,通天塔!$J118+1)+INDEX(战舰突破!$R$23:$R$35,通天塔!$K118+1)+INDEX(战舰突破!$R$40:$R$52,通天塔!$L118+1)</f>
        <v>0</v>
      </c>
      <c r="EW118" s="18">
        <f>INDEX(战舰突破!$M$6:$M$18,通天塔!$J118+1)+INDEX(战舰突破!$M$23:$M$35,通天塔!$K118+1)+INDEX(战舰突破!$M$40:$M$52,通天塔!$L118+1)</f>
        <v>0.2</v>
      </c>
      <c r="EX118" s="22">
        <f>INDEX(战舰突破!$W$6:$W$18,通天塔!$J118+1)+INDEX(战舰突破!$W$23:$W$35,通天塔!$K118+1)+INDEX(战舰突破!$W$40:$W$52,通天塔!$L118+1)</f>
        <v>0.5</v>
      </c>
      <c r="FA118" s="14">
        <f>INDEX(战舰突破!$S$6:$S$18,通天塔!$J118+1)</f>
        <v>0</v>
      </c>
      <c r="FB118" s="14">
        <f>INDEX(战舰突破!$T$6:$T$18,通天塔!$J118+1)</f>
        <v>0.5</v>
      </c>
      <c r="FC118" s="14">
        <f>INDEX(战舰突破!$U$6:$U$18,通天塔!$J118+1)</f>
        <v>0.1</v>
      </c>
      <c r="FD118" s="14">
        <f>INDEX(战舰突破!$V$6:$V$18,通天塔!$J118+1)</f>
        <v>1</v>
      </c>
      <c r="FE118" s="14">
        <f>INDEX(战舰突破!$X$6:$X$18,通天塔!$J118+1)</f>
        <v>9</v>
      </c>
      <c r="FG118" s="14">
        <f>INDEX(战舰突破!$S$23:$S$35,通天塔!$J118+1)</f>
        <v>0.6</v>
      </c>
      <c r="FH118" s="14">
        <f>INDEX(战舰突破!$T$23:$T$35,通天塔!$J118+1)</f>
        <v>0.55000000000000004</v>
      </c>
      <c r="FI118" s="14">
        <f>INDEX(战舰突破!$U$23:$U$35,通天塔!$J118+1)</f>
        <v>0.1</v>
      </c>
      <c r="FJ118" s="14">
        <f>INDEX(战舰突破!$V$23:$V$35,通天塔!$J118+1)</f>
        <v>1</v>
      </c>
      <c r="FK118" s="14">
        <f>INDEX(战舰突破!$X$23:$X$35,通天塔!$J118+1)</f>
        <v>135</v>
      </c>
      <c r="FM118" s="14">
        <f>INDEX(战舰突破!$S$40:$S$52,通天塔!$J118+1)</f>
        <v>0.6</v>
      </c>
      <c r="FN118" s="14">
        <f>INDEX(战舰突破!$T$40:$T$52,通天塔!$J118+1)</f>
        <v>0.25</v>
      </c>
      <c r="FO118" s="14">
        <f>INDEX(战舰突破!$U$40:$U$52,通天塔!$J118+1)</f>
        <v>0.1</v>
      </c>
      <c r="FP118" s="14">
        <f>INDEX(战舰突破!$V$40:$V$52,通天塔!$J118+1)</f>
        <v>1</v>
      </c>
      <c r="FQ118" s="14">
        <f>INDEX(战舰突破!$X$40:$X$52,通天塔!$J118+1)</f>
        <v>225</v>
      </c>
      <c r="FT118" s="14">
        <f t="shared" si="135"/>
        <v>716622</v>
      </c>
      <c r="FU118" s="14">
        <f t="shared" si="136"/>
        <v>717617</v>
      </c>
      <c r="FV118" s="14">
        <f t="shared" si="137"/>
        <v>718682</v>
      </c>
      <c r="FW118" s="14">
        <f t="shared" si="138"/>
        <v>14705537</v>
      </c>
      <c r="FX118" s="14">
        <f t="shared" si="139"/>
        <v>402695</v>
      </c>
      <c r="FY118" s="14">
        <f t="shared" si="140"/>
        <v>12620025</v>
      </c>
      <c r="FZ118" s="14">
        <f t="shared" si="141"/>
        <v>307020</v>
      </c>
      <c r="GA118" s="28">
        <f t="shared" si="142"/>
        <v>25298</v>
      </c>
      <c r="GB118" s="28">
        <f t="shared" si="143"/>
        <v>25922</v>
      </c>
      <c r="GC118" s="28">
        <f t="shared" si="144"/>
        <v>25298</v>
      </c>
      <c r="GD118" s="28">
        <f t="shared" si="145"/>
        <v>25922</v>
      </c>
      <c r="GE118" s="28">
        <f t="shared" si="146"/>
        <v>1.5254999999999999</v>
      </c>
      <c r="GF118" s="28">
        <f t="shared" si="147"/>
        <v>1.5254999999999999</v>
      </c>
      <c r="GG118" s="28">
        <f t="shared" si="148"/>
        <v>0</v>
      </c>
      <c r="GH118" s="28">
        <f t="shared" si="149"/>
        <v>42.2</v>
      </c>
      <c r="GI118" s="14">
        <f t="shared" si="150"/>
        <v>1</v>
      </c>
      <c r="GJ118" s="14">
        <f t="shared" si="151"/>
        <v>1.6</v>
      </c>
      <c r="GK118" s="14">
        <f t="shared" si="152"/>
        <v>1.6</v>
      </c>
      <c r="GL118" s="18">
        <f t="shared" si="153"/>
        <v>1.7</v>
      </c>
      <c r="GM118" s="18">
        <f t="shared" si="154"/>
        <v>1.75</v>
      </c>
      <c r="GN118" s="18">
        <f t="shared" si="155"/>
        <v>1.45</v>
      </c>
      <c r="GO118" s="29">
        <f t="shared" si="215"/>
        <v>25448</v>
      </c>
      <c r="GP118" s="29">
        <f t="shared" si="215"/>
        <v>25748</v>
      </c>
      <c r="GQ118" s="29">
        <f t="shared" si="215"/>
        <v>25748</v>
      </c>
      <c r="GR118" s="26">
        <f t="shared" si="157"/>
        <v>0.1</v>
      </c>
      <c r="GS118" s="26">
        <f t="shared" si="158"/>
        <v>0.1</v>
      </c>
      <c r="GT118" s="26">
        <f t="shared" si="159"/>
        <v>0.1</v>
      </c>
      <c r="GU118" s="14">
        <f t="shared" si="160"/>
        <v>3</v>
      </c>
      <c r="GV118" s="14">
        <f t="shared" si="161"/>
        <v>3</v>
      </c>
      <c r="GW118" s="14">
        <f t="shared" si="162"/>
        <v>3</v>
      </c>
      <c r="GX118" s="14">
        <f t="shared" si="163"/>
        <v>9</v>
      </c>
      <c r="GY118" s="14">
        <f t="shared" si="164"/>
        <v>135</v>
      </c>
      <c r="GZ118" s="14">
        <f t="shared" si="165"/>
        <v>225</v>
      </c>
      <c r="HA118">
        <v>114</v>
      </c>
      <c r="HB118" s="14">
        <f t="shared" si="166"/>
        <v>117649008</v>
      </c>
      <c r="HD118" s="14">
        <f t="shared" si="167"/>
        <v>805390</v>
      </c>
      <c r="HE118" s="14">
        <f t="shared" si="168"/>
        <v>358281</v>
      </c>
      <c r="HF118" s="29">
        <f t="shared" si="169"/>
        <v>24885</v>
      </c>
      <c r="HG118" s="29">
        <f t="shared" si="170"/>
        <v>17758</v>
      </c>
      <c r="HH118" s="29">
        <f t="shared" si="171"/>
        <v>18711</v>
      </c>
      <c r="HI118" s="29">
        <f t="shared" si="172"/>
        <v>17900</v>
      </c>
      <c r="HJ118" s="14">
        <f t="shared" si="173"/>
        <v>1.5254999999999999</v>
      </c>
      <c r="HK118" s="14">
        <f t="shared" si="174"/>
        <v>1.5254999999999999</v>
      </c>
      <c r="HL118" s="14">
        <f t="shared" si="175"/>
        <v>215292</v>
      </c>
      <c r="HM118" s="14">
        <f t="shared" si="176"/>
        <v>343485</v>
      </c>
      <c r="HN118" s="26">
        <f t="shared" si="177"/>
        <v>0.37710112604036328</v>
      </c>
      <c r="HO118" s="26">
        <f t="shared" si="178"/>
        <v>0.68371172941663216</v>
      </c>
      <c r="HP118" s="29">
        <f t="shared" si="179"/>
        <v>77290</v>
      </c>
      <c r="HQ118" s="29">
        <f t="shared" si="180"/>
        <v>383089</v>
      </c>
      <c r="HR118" s="29">
        <f t="shared" si="181"/>
        <v>424421</v>
      </c>
      <c r="HS118" s="26">
        <f t="shared" si="182"/>
        <v>0.45786685682269646</v>
      </c>
      <c r="HT118" s="26">
        <f t="shared" si="183"/>
        <v>0.46741710385575297</v>
      </c>
      <c r="HU118" s="26">
        <f t="shared" si="184"/>
        <v>0.46741710385575297</v>
      </c>
      <c r="HV118" s="26">
        <f t="shared" si="185"/>
        <v>5.7866856822696433E-2</v>
      </c>
      <c r="HW118" s="29">
        <f t="shared" si="207"/>
        <v>1.8000000000000003</v>
      </c>
      <c r="HX118" s="29">
        <f t="shared" si="208"/>
        <v>2.9105607905057811</v>
      </c>
      <c r="HY118" s="29">
        <f t="shared" si="209"/>
        <v>2.9105607905057811</v>
      </c>
      <c r="HZ118" s="29">
        <f t="shared" si="210"/>
        <v>695610</v>
      </c>
      <c r="IA118" s="29">
        <f t="shared" si="211"/>
        <v>743335.88178271276</v>
      </c>
      <c r="IB118" s="29">
        <f t="shared" si="212"/>
        <v>617651.56063362712</v>
      </c>
      <c r="IC118" s="29">
        <f t="shared" si="213"/>
        <v>4179228</v>
      </c>
      <c r="ID118" s="14">
        <f t="shared" si="186"/>
        <v>2056597.44</v>
      </c>
      <c r="IH118" s="14">
        <v>1</v>
      </c>
      <c r="II118" s="14">
        <v>1</v>
      </c>
      <c r="IJ118" s="14">
        <v>480</v>
      </c>
      <c r="IK118" s="14">
        <v>80</v>
      </c>
      <c r="IL118" s="14">
        <v>60</v>
      </c>
      <c r="IM118" s="23">
        <f t="shared" si="216"/>
        <v>397594774</v>
      </c>
      <c r="IN118" s="23">
        <f t="shared" si="217"/>
        <v>1</v>
      </c>
      <c r="IO118" s="23">
        <f t="shared" si="218"/>
        <v>397594.77</v>
      </c>
      <c r="IP118" s="23">
        <f t="shared" si="203"/>
        <v>451463612</v>
      </c>
      <c r="IQ118" s="23">
        <f t="shared" si="188"/>
        <v>1</v>
      </c>
      <c r="IR118" s="23">
        <f t="shared" si="189"/>
        <v>451463.61</v>
      </c>
      <c r="IS118" s="14">
        <v>1</v>
      </c>
      <c r="IT118" s="14">
        <v>1</v>
      </c>
      <c r="IU118" s="14">
        <v>240</v>
      </c>
      <c r="IV118" s="14">
        <v>40</v>
      </c>
      <c r="IW118" s="14">
        <v>30</v>
      </c>
      <c r="IX118" s="23">
        <f t="shared" si="219"/>
        <v>233550699</v>
      </c>
      <c r="IY118" s="23">
        <f t="shared" si="220"/>
        <v>1</v>
      </c>
      <c r="IZ118" s="23">
        <f t="shared" si="221"/>
        <v>233550.7</v>
      </c>
      <c r="JA118" s="23"/>
      <c r="JB118" s="23"/>
      <c r="JC118" s="23"/>
      <c r="JG118">
        <f t="shared" si="222"/>
        <v>2.4850949940736728</v>
      </c>
      <c r="JH118">
        <f t="shared" si="223"/>
        <v>3.7910124134593874</v>
      </c>
      <c r="JJ118" s="14">
        <v>10</v>
      </c>
      <c r="JK118" s="14">
        <v>2</v>
      </c>
      <c r="JL118" s="14">
        <v>1.5</v>
      </c>
      <c r="JM118" s="23">
        <f t="shared" si="224"/>
        <v>7923959</v>
      </c>
      <c r="JN118" s="23">
        <f t="shared" si="225"/>
        <v>1</v>
      </c>
      <c r="JO118" s="23">
        <f t="shared" si="226"/>
        <v>7923.96</v>
      </c>
      <c r="JP118" s="14">
        <v>30</v>
      </c>
      <c r="JQ118" s="14">
        <v>6</v>
      </c>
      <c r="JR118" s="14">
        <v>4</v>
      </c>
      <c r="JS118" s="23">
        <f t="shared" si="227"/>
        <v>22783636</v>
      </c>
      <c r="JT118" s="23">
        <f t="shared" si="228"/>
        <v>1</v>
      </c>
      <c r="JU118" s="23">
        <f t="shared" si="229"/>
        <v>22783.64</v>
      </c>
      <c r="JW118" s="23">
        <f t="shared" si="230"/>
        <v>30378181</v>
      </c>
      <c r="JX118" s="23">
        <f t="shared" si="231"/>
        <v>1</v>
      </c>
      <c r="JY118" s="23">
        <f t="shared" si="232"/>
        <v>30378.18</v>
      </c>
      <c r="JZ118" s="23">
        <f t="shared" si="233"/>
        <v>11885939</v>
      </c>
      <c r="KA118" s="23">
        <f t="shared" si="234"/>
        <v>1</v>
      </c>
      <c r="KB118" s="23">
        <f t="shared" si="235"/>
        <v>11885.94</v>
      </c>
    </row>
    <row r="119" spans="3:288" ht="16.5" x14ac:dyDescent="0.2">
      <c r="C119" s="14">
        <f t="shared" si="133"/>
        <v>39</v>
      </c>
      <c r="D119" s="14">
        <v>115</v>
      </c>
      <c r="E119" s="14" t="s">
        <v>782</v>
      </c>
      <c r="F119" s="14">
        <v>423</v>
      </c>
      <c r="G119" s="14">
        <v>420</v>
      </c>
      <c r="H119" s="14">
        <v>420</v>
      </c>
      <c r="I119" s="14">
        <v>420</v>
      </c>
      <c r="J119" s="14">
        <v>8</v>
      </c>
      <c r="K119" s="14">
        <v>8</v>
      </c>
      <c r="L119" s="14">
        <v>8</v>
      </c>
      <c r="M119" s="14">
        <v>5</v>
      </c>
      <c r="N119" s="14">
        <v>5</v>
      </c>
      <c r="O119" s="14">
        <v>5</v>
      </c>
      <c r="P119" s="14">
        <v>7</v>
      </c>
      <c r="Q119" s="14">
        <v>8</v>
      </c>
      <c r="R119" s="14">
        <v>8</v>
      </c>
      <c r="S119" s="14">
        <v>8</v>
      </c>
      <c r="T119" s="14">
        <v>8</v>
      </c>
      <c r="U119" s="14">
        <v>8</v>
      </c>
      <c r="V119" s="14">
        <v>8</v>
      </c>
      <c r="W119" s="14">
        <v>8</v>
      </c>
      <c r="X119" s="14">
        <v>423</v>
      </c>
      <c r="Y119" s="14">
        <v>423</v>
      </c>
      <c r="Z119" s="14">
        <v>423</v>
      </c>
      <c r="AA119" s="14">
        <v>423</v>
      </c>
      <c r="AB119" s="14">
        <v>423</v>
      </c>
      <c r="AC119" s="14">
        <v>423</v>
      </c>
      <c r="AD119" s="14">
        <v>423</v>
      </c>
      <c r="AE119" s="14">
        <v>423</v>
      </c>
      <c r="AF119" s="14">
        <v>52</v>
      </c>
      <c r="AG119" s="14">
        <v>52</v>
      </c>
      <c r="AH119" s="14">
        <v>52</v>
      </c>
      <c r="AI119" s="14">
        <v>52</v>
      </c>
      <c r="AJ119" s="14">
        <v>52</v>
      </c>
      <c r="AK119" s="14">
        <v>52</v>
      </c>
      <c r="AL119" s="14">
        <v>52</v>
      </c>
      <c r="AM119" s="14">
        <v>52</v>
      </c>
      <c r="AN119" s="14">
        <v>5</v>
      </c>
      <c r="AO119" s="14">
        <v>6</v>
      </c>
      <c r="AP119" s="14">
        <v>6</v>
      </c>
      <c r="AQ119" s="14">
        <v>6</v>
      </c>
      <c r="AR119" s="14">
        <v>6</v>
      </c>
      <c r="AS119" s="14">
        <v>0</v>
      </c>
      <c r="AT119" s="14">
        <v>0</v>
      </c>
      <c r="AU119" s="14">
        <v>0</v>
      </c>
      <c r="AV119" s="14">
        <v>0</v>
      </c>
      <c r="AW119" s="14">
        <v>3</v>
      </c>
      <c r="AX119" s="14">
        <v>3</v>
      </c>
      <c r="AY119" s="14">
        <v>0</v>
      </c>
      <c r="AZ119" s="14">
        <v>0</v>
      </c>
      <c r="BA119" s="14">
        <v>17</v>
      </c>
      <c r="BF119" s="14">
        <f>ROUND((INDEX(新战舰养成!S$6:S$18,通天塔!$J119+1)+INDEX(新战舰养成!D$6:D$18,通天塔!$J119+1)*(通天塔!$G119-1))*INDEX(战舰突破!$D$6:$D$18,通天塔!$M119+1),0)</f>
        <v>137853</v>
      </c>
      <c r="BG119" s="14">
        <f>ROUND((INDEX(新战舰养成!T$6:T$18,通天塔!$J119+1)+INDEX(新战舰养成!E$6:E$18,通天塔!$J119+1)*(通天塔!$G119-1))*INDEX(战舰突破!$D$6:$D$18,通天塔!$M119+1),0)</f>
        <v>1102726</v>
      </c>
      <c r="BH119" s="14">
        <f>ROUND((INDEX(新战舰养成!U$6:U$18,通天塔!$J119+1)+INDEX(新战舰养成!F$6:F$18,通天塔!$J119+1)*(通天塔!$G119-1))*INDEX(战舰突破!$D$6:$D$18,通天塔!$M119+1),0)</f>
        <v>69053</v>
      </c>
      <c r="BI119" s="14">
        <f>ROUND((INDEX(新战舰养成!V$6:V$18,通天塔!$J119+1)+INDEX(新战舰养成!G$6:G$18,通天塔!$J119+1)*(通天塔!$G119-1))*INDEX(战舰突破!$D$6:$D$18,通天塔!$M119+1),0)</f>
        <v>480</v>
      </c>
      <c r="BJ119" s="14">
        <f>ROUND((INDEX(新战舰养成!W$6:W$18,通天塔!$J119+1)+INDEX(新战舰养成!H$6:H$18,通天塔!$J119+1)*(通天塔!$G119-1))*INDEX(战舰突破!$D$6:$D$18,通天塔!$M119+1),0)</f>
        <v>6</v>
      </c>
      <c r="BL119" s="14">
        <f>IF($H119&gt;0,ROUND((INDEX(新战舰养成!X$6:X$18,通天塔!$K119+1)+INDEX(新战舰养成!I$6:I$18,通天塔!$K119+1)*(通天塔!$H119-1))*INDEX(战舰突破!$D$6:$D$18,通天塔!$N119+1),0),0)</f>
        <v>138301</v>
      </c>
      <c r="BM119" s="14">
        <f>IF($H119&gt;0,ROUND((INDEX(新战舰养成!Y$6:Y$18,通天塔!$K119+1)+INDEX(新战舰养成!J$6:J$18,通天塔!$K119+1)*(通天塔!$H119-1))*INDEX(战舰突破!$D$6:$D$18,通天塔!$N119+1),0),0)</f>
        <v>0</v>
      </c>
      <c r="BN119" s="14">
        <f>IF($H119&gt;0,ROUND((INDEX(新战舰养成!Z$6:Z$18,通天塔!$K119+1)+INDEX(新战舰养成!K$6:K$18,通天塔!$K119+1)*(通天塔!$H119-1))*INDEX(战舰突破!$D$6:$D$18,通天塔!$N119+1),0),0)</f>
        <v>0</v>
      </c>
      <c r="BO119" s="14">
        <f>IF($H119&gt;0,ROUND((INDEX(新战舰养成!AA$6:AA$18,通天塔!$K119+1)+INDEX(新战舰养成!L$6:L$18,通天塔!$K119+1)*(通天塔!$H119-1))*INDEX(战舰突破!$D$6:$D$18,通天塔!$N119+1),0),0)</f>
        <v>1378528</v>
      </c>
      <c r="BP119" s="14">
        <f>IF($H119&gt;0,ROUND((INDEX(新战舰养成!AB$6:AB$18,通天塔!$K119+1)+INDEX(新战舰养成!M$6:M$18,通天塔!$K119+1)*(通天塔!$H119-1))*INDEX(战舰突破!$D$6:$D$18,通天塔!$N119+1),0),0)</f>
        <v>27453</v>
      </c>
      <c r="BR119" s="14">
        <f>IF($I119&gt;0,ROUND((INDEX(新战舰养成!AC$6:AC$18,通天塔!$L119+1)+INDEX(新战舰养成!I$6:I$18,通天塔!$L119+1)*(通天塔!$I119-1))*INDEX(战舰突破!$D$6:$D$18,通天塔!$O119+1),0),0)</f>
        <v>138781</v>
      </c>
      <c r="BS119" s="14">
        <f>IF($I119&gt;0,ROUND((INDEX(新战舰养成!AD$6:AD$18,通天塔!$L119+1)+INDEX(新战舰养成!J$6:J$18,通天塔!$L119+1)*(通天塔!$I119-1))*INDEX(战舰突破!$D$6:$D$18,通天塔!$O119+1),0),0)</f>
        <v>0</v>
      </c>
      <c r="BT119" s="14">
        <f>IF($I119&gt;0,ROUND((INDEX(新战舰养成!AE$6:AE$18,通天塔!$L119+1)+INDEX(新战舰养成!K$6:K$18,通天塔!$L119+1)*(通天塔!$I119-1))*INDEX(战舰突破!$D$6:$D$18,通天塔!$O119+1),0),0)</f>
        <v>0</v>
      </c>
      <c r="BU119" s="14">
        <f>IF($I119&gt;0,ROUND((INDEX(新战舰养成!AF$6:AF$18,通天塔!$L119+1)+INDEX(新战舰养成!L$6:L$18,通天塔!$L119+1)*(通天塔!$I119-1))*INDEX(战舰突破!$D$6:$D$18,通天塔!$O119+1),0),0)</f>
        <v>924064</v>
      </c>
      <c r="BV119" s="14">
        <f>IF($I119&gt;0,ROUND((INDEX(新战舰养成!AG$6:AG$18,通天塔!$L119+1)+INDEX(新战舰养成!M$6:M$18,通天塔!$L119+1)*(通天塔!$I119-1))*INDEX(战舰突破!$D$6:$D$18,通天塔!$O119+1),0),0)</f>
        <v>36898</v>
      </c>
      <c r="BY119" s="14">
        <f>(INDEX(装备数值!$C$13:$G$116,通天塔!$P119*8+1,BY$2)+INDEX(装备数值!$C$13:$G$116,通天塔!$Q119*8+2,BY$2)+INDEX(装备数值!$C$13:$G$116,通天塔!$S119*8+3,BY$2)+INDEX(装备数值!$C$13:$G$116,通天塔!$R119*8+4,BY$2)+INDEX(装备数值!$C$13:$G$116,通天塔!$T119*8+5,BY$2)+INDEX(装备数值!$C$13:$G$116,通天塔!$U119*8+6,BY$2)+INDEX(装备数值!$C$13:$G$116,通天塔!$V119*8+7,BY$2)+INDEX(装备数值!$C$13:$G$116,通天塔!$W119*8+8,BY$2))</f>
        <v>38200</v>
      </c>
      <c r="BZ119" s="14">
        <f>(INDEX(装备数值!$C$13:$G$116,通天塔!$P119*8+1,BZ$2)+INDEX(装备数值!$C$13:$G$116,通天塔!$Q119*8+2,BZ$2)+INDEX(装备数值!$C$13:$G$116,通天塔!$S119*8+3,BZ$2)+INDEX(装备数值!$C$13:$G$116,通天塔!$R119*8+4,BZ$2)+INDEX(装备数值!$C$13:$G$116,通天塔!$T119*8+5,BZ$2)+INDEX(装备数值!$C$13:$G$116,通天塔!$U119*8+6,BZ$2)+INDEX(装备数值!$C$13:$G$116,通天塔!$V119*8+7,BZ$2)+INDEX(装备数值!$C$13:$G$116,通天塔!$W119*8+8,BZ$2))</f>
        <v>312000</v>
      </c>
      <c r="CA119" s="14">
        <f>(INDEX(装备数值!$C$13:$G$116,通天塔!$P119*8+1,CA$2)+INDEX(装备数值!$C$13:$G$116,通天塔!$Q119*8+2,CA$2)+INDEX(装备数值!$C$13:$G$116,通天塔!$S119*8+3,CA$2)+INDEX(装备数值!$C$13:$G$116,通天塔!$R119*8+4,CA$2)+INDEX(装备数值!$C$13:$G$116,通天塔!$T119*8+5,CA$2)+INDEX(装备数值!$C$13:$G$116,通天塔!$U119*8+6,CA$2)+INDEX(装备数值!$C$13:$G$116,通天塔!$V119*8+7,CA$2)+INDEX(装备数值!$C$13:$G$116,通天塔!$W119*8+8,CA$2))</f>
        <v>21700</v>
      </c>
      <c r="CB119" s="14">
        <f>(INDEX(装备数值!$C$13:$G$116,通天塔!$P119*8+1,CB$2)+INDEX(装备数值!$C$13:$G$116,通天塔!$Q119*8+2,CB$2)+INDEX(装备数值!$C$13:$G$116,通天塔!$S119*8+3,CB$2)+INDEX(装备数值!$C$13:$G$116,通天塔!$R119*8+4,CB$2)+INDEX(装备数值!$C$13:$G$116,通天塔!$T119*8+5,CB$2)+INDEX(装备数值!$C$13:$G$116,通天塔!$U119*8+6,CB$2)+INDEX(装备数值!$C$13:$G$116,通天塔!$V119*8+7,CB$2)+INDEX(装备数值!$C$13:$G$116,通天塔!$W119*8+8,CB$2))</f>
        <v>437500</v>
      </c>
      <c r="CC119" s="14">
        <f>(INDEX(装备数值!$C$13:$G$116,通天塔!$P119*8+1,CC$2)+INDEX(装备数值!$C$13:$G$116,通天塔!$Q119*8+2,CC$2)+INDEX(装备数值!$C$13:$G$116,通天塔!$S119*8+3,CC$2)+INDEX(装备数值!$C$13:$G$116,通天塔!$R119*8+4,CC$2)+INDEX(装备数值!$C$13:$G$116,通天塔!$T119*8+5,CC$2)+INDEX(装备数值!$C$13:$G$116,通天塔!$U119*8+6,CC$2)+INDEX(装备数值!$C$13:$G$116,通天塔!$V119*8+7,CC$2)+INDEX(装备数值!$C$13:$G$116,通天塔!$W119*8+8,CC$2))</f>
        <v>8750</v>
      </c>
      <c r="CF119" s="14">
        <f>INDEX(装备数值!$I$13:$M$116,通天塔!$P119*8+1,CF$2)*$X119+INDEX(装备数值!$I$13:$M$116,通天塔!$Q119*8+2,CF$2)*$Y119+INDEX(装备数值!$I$13:$M$116,通天塔!$S119*8+3,CF$2)*$Z119+INDEX(装备数值!$I$13:$M$116,通天塔!$R119*8+4,CF$2)*$AA119+INDEX(装备数值!$I$13:$M$116,通天塔!$T119*8+5,CF$2)*$AB119+INDEX(装备数值!$I$13:$M$116,通天塔!$U119*8+6,CF$2)*$AC119+INDEX(装备数值!$I$13:$M$116,通天塔!$V119*8+7,CF$2)*$AD119+INDEX(装备数值!$I$13:$M$116,通天塔!$W119*8+8,CF$2)*$AE119</f>
        <v>98982</v>
      </c>
      <c r="CG119" s="14">
        <f>INDEX(装备数值!$I$13:$M$116,通天塔!$P119*8+1,CG$2)*$X119+INDEX(装备数值!$I$13:$M$116,通天塔!$Q119*8+2,CG$2)*$Y119+INDEX(装备数值!$I$13:$M$116,通天塔!$S119*8+3,CG$2)*$Z119+INDEX(装备数值!$I$13:$M$116,通天塔!$R119*8+4,CG$2)*$AA119+INDEX(装备数值!$I$13:$M$116,通天塔!$T119*8+5,CG$2)*$AB119+INDEX(装备数值!$I$13:$M$116,通天塔!$U119*8+6,CG$2)*$AC119+INDEX(装备数值!$I$13:$M$116,通天塔!$V119*8+7,CG$2)*$AD119+INDEX(装备数值!$I$13:$M$116,通天塔!$W119*8+8,CG$2)*$AE119</f>
        <v>774090</v>
      </c>
      <c r="CH119" s="14">
        <f>INDEX(装备数值!$I$13:$M$116,通天塔!$P119*8+1,CH$2)*$X119+INDEX(装备数值!$I$13:$M$116,通天塔!$Q119*8+2,CH$2)*$Y119+INDEX(装备数值!$I$13:$M$116,通天塔!$S119*8+3,CH$2)*$Z119+INDEX(装备数值!$I$13:$M$116,通天塔!$R119*8+4,CH$2)*$AA119+INDEX(装备数值!$I$13:$M$116,通天塔!$T119*8+5,CH$2)*$AB119+INDEX(装备数值!$I$13:$M$116,通天塔!$U119*8+6,CH$2)*$AC119+INDEX(装备数值!$I$13:$M$116,通天塔!$V119*8+7,CH$2)*$AD119+INDEX(装备数值!$I$13:$M$116,通天塔!$W119*8+8,CH$2)*$AE119</f>
        <v>52452</v>
      </c>
      <c r="CI119" s="14">
        <f>INDEX(装备数值!$I$13:$M$116,通天塔!$P119*8+1,CI$2)*$X119+INDEX(装备数值!$I$13:$M$116,通天塔!$Q119*8+2,CI$2)*$Y119+INDEX(装备数值!$I$13:$M$116,通天塔!$S119*8+3,CI$2)*$Z119+INDEX(装备数值!$I$13:$M$116,通天塔!$R119*8+4,CI$2)*$AA119+INDEX(装备数值!$I$13:$M$116,通天塔!$T119*8+5,CI$2)*$AB119+INDEX(装备数值!$I$13:$M$116,通天塔!$U119*8+6,CI$2)*$AC119+INDEX(装备数值!$I$13:$M$116,通天塔!$V119*8+7,CI$2)*$AD119+INDEX(装备数值!$I$13:$M$116,通天塔!$W119*8+8,CI$2)*$AE119</f>
        <v>1057500</v>
      </c>
      <c r="CJ119" s="14">
        <f>INDEX(装备数值!$I$13:$M$116,通天塔!$P119*8+1,CJ$2)*$X119+INDEX(装备数值!$I$13:$M$116,通天塔!$Q119*8+2,CJ$2)*$Y119+INDEX(装备数值!$I$13:$M$116,通天塔!$S119*8+3,CJ$2)*$Z119+INDEX(装备数值!$I$13:$M$116,通天塔!$R119*8+4,CJ$2)*$AA119+INDEX(装备数值!$I$13:$M$116,通天塔!$T119*8+5,CJ$2)*$AB119+INDEX(装备数值!$I$13:$M$116,通天塔!$U119*8+6,CJ$2)*$AC119+INDEX(装备数值!$I$13:$M$116,通天塔!$V119*8+7,CJ$2)*$AD119+INDEX(装备数值!$I$13:$M$116,通天塔!$W119*8+8,CJ$2)*$AE119</f>
        <v>21150</v>
      </c>
      <c r="CM119" s="14">
        <f>INDEX(装备数值!$X$13:$AH$116,$P119*8+1,CM$2)*$AF119+INDEX(装备数值!$X$13:$AH$116,$Q119*8+2,CM$2)*$AG119+INDEX(装备数值!$X$13:$AH$116,$S119*8+3,CM$2)*$AH119+INDEX(装备数值!$X$13:$AH$116,$R119*8+4,CM$2)*$AI119+INDEX(装备数值!$X$13:$AH$116,$T119*8+5,CM$2)*$AJ119+INDEX(装备数值!$X$13:$AH$116,$U119*8+6,CM$2)*$AK119+INDEX(装备数值!$X$13:$AH$116,$V119*8+7,CM$2)*$AL119+INDEX(装备数值!$X$13:$AH$116,$W119*8+8,CM$2)*$AM119</f>
        <v>33800</v>
      </c>
      <c r="CN119" s="14">
        <f>INDEX(装备数值!$X$13:$AH$116,$P119*8+1,CN$2)*$AF119+INDEX(装备数值!$X$13:$AH$116,$Q119*8+2,CN$2)*$AG119+INDEX(装备数值!$X$13:$AH$116,$S119*8+3,CN$2)*$AH119+INDEX(装备数值!$X$13:$AH$116,$R119*8+4,CN$2)*$AI119+INDEX(装备数值!$X$13:$AH$116,$T119*8+5,CN$2)*$AJ119+INDEX(装备数值!$X$13:$AH$116,$U119*8+6,CN$2)*$AK119+INDEX(装备数值!$X$13:$AH$116,$V119*8+7,CN$2)*$AL119+INDEX(装备数值!$X$13:$AH$116,$W119*8+8,CN$2)*$AM119</f>
        <v>253448</v>
      </c>
      <c r="CO119" s="14">
        <f>INDEX(装备数值!$X$13:$AH$116,$P119*8+1,CO$2)*$AF119+INDEX(装备数值!$X$13:$AH$116,$Q119*8+2,CO$2)*$AG119+INDEX(装备数值!$X$13:$AH$116,$S119*8+3,CO$2)*$AH119+INDEX(装备数值!$X$13:$AH$116,$R119*8+4,CO$2)*$AI119+INDEX(装备数值!$X$13:$AH$116,$T119*8+5,CO$2)*$AJ119+INDEX(装备数值!$X$13:$AH$116,$U119*8+6,CO$2)*$AK119+INDEX(装备数值!$X$13:$AH$116,$V119*8+7,CO$2)*$AL119+INDEX(装备数值!$X$13:$AH$116,$W119*8+8,CO$2)*$AM119</f>
        <v>16848</v>
      </c>
      <c r="CP119" s="14">
        <f>INDEX(装备数值!$X$13:$AH$116,$P119*8+1,CP$2)*$AF119+INDEX(装备数值!$X$13:$AH$116,$Q119*8+2,CP$2)*$AG119+INDEX(装备数值!$X$13:$AH$116,$S119*8+3,CP$2)*$AH119+INDEX(装备数值!$X$13:$AH$116,$R119*8+4,CP$2)*$AI119+INDEX(装备数值!$X$13:$AH$116,$T119*8+5,CP$2)*$AJ119+INDEX(装备数值!$X$13:$AH$116,$U119*8+6,CP$2)*$AK119+INDEX(装备数值!$X$13:$AH$116,$V119*8+7,CP$2)*$AL119+INDEX(装备数值!$X$13:$AH$116,$W119*8+8,CP$2)*$AM119</f>
        <v>325000</v>
      </c>
      <c r="CQ119" s="14">
        <f>INDEX(装备数值!$X$13:$AH$116,$P119*8+1,CQ$2)*$AF119+INDEX(装备数值!$X$13:$AH$116,$Q119*8+2,CQ$2)*$AG119+INDEX(装备数值!$X$13:$AH$116,$S119*8+3,CQ$2)*$AH119+INDEX(装备数值!$X$13:$AH$116,$R119*8+4,CQ$2)*$AI119+INDEX(装备数值!$X$13:$AH$116,$T119*8+5,CQ$2)*$AJ119+INDEX(装备数值!$X$13:$AH$116,$U119*8+6,CQ$2)*$AK119+INDEX(装备数值!$X$13:$AH$116,$V119*8+7,CQ$2)*$AL119+INDEX(装备数值!$X$13:$AH$116,$W119*8+8,CQ$2)*$AM119</f>
        <v>6760</v>
      </c>
      <c r="CR119" s="14">
        <f>INDEX(装备数值!$X$13:$AH$116,$P119*8+1,CR$2)*$AF119+INDEX(装备数值!$X$13:$AH$116,$Q119*8+2,CR$2)*$AG119+INDEX(装备数值!$X$13:$AH$116,$S119*8+3,CR$2)*$AH119+INDEX(装备数值!$X$13:$AH$116,$R119*8+4,CR$2)*$AI119+INDEX(装备数值!$X$13:$AH$116,$T119*8+5,CR$2)*$AJ119+INDEX(装备数值!$X$13:$AH$116,$U119*8+6,CR$2)*$AK119+INDEX(装备数值!$X$13:$AH$116,$V119*8+7,CR$2)*$AL119+INDEX(装备数值!$X$13:$AH$116,$W119*8+8,CR$2)*$AM119</f>
        <v>24648</v>
      </c>
      <c r="CS119" s="14">
        <f>INDEX(装备数值!$X$13:$AH$116,$P119*8+1,CS$2)*$AF119+INDEX(装备数值!$X$13:$AH$116,$Q119*8+2,CS$2)*$AG119+INDEX(装备数值!$X$13:$AH$116,$S119*8+3,CS$2)*$AH119+INDEX(装备数值!$X$13:$AH$116,$R119*8+4,CS$2)*$AI119+INDEX(装备数值!$X$13:$AH$116,$T119*8+5,CS$2)*$AJ119+INDEX(装备数值!$X$13:$AH$116,$U119*8+6,CS$2)*$AK119+INDEX(装备数值!$X$13:$AH$116,$V119*8+7,CS$2)*$AL119+INDEX(装备数值!$X$13:$AH$116,$W119*8+8,CS$2)*$AM119</f>
        <v>25272</v>
      </c>
      <c r="CT119" s="14">
        <f>INDEX(装备数值!$X$13:$AH$116,$P119*8+1,CT$2)*$AF119+INDEX(装备数值!$X$13:$AH$116,$Q119*8+2,CT$2)*$AG119+INDEX(装备数值!$X$13:$AH$116,$S119*8+3,CT$2)*$AH119+INDEX(装备数值!$X$13:$AH$116,$R119*8+4,CT$2)*$AI119+INDEX(装备数值!$X$13:$AH$116,$T119*8+5,CT$2)*$AJ119+INDEX(装备数值!$X$13:$AH$116,$U119*8+6,CT$2)*$AK119+INDEX(装备数值!$X$13:$AH$116,$V119*8+7,CT$2)*$AL119+INDEX(装备数值!$X$13:$AH$116,$W119*8+8,CT$2)*$AM119</f>
        <v>24648</v>
      </c>
      <c r="CU119" s="14">
        <f>INDEX(装备数值!$X$13:$AH$116,$P119*8+1,CU$2)*$AF119+INDEX(装备数值!$X$13:$AH$116,$Q119*8+2,CU$2)*$AG119+INDEX(装备数值!$X$13:$AH$116,$S119*8+3,CU$2)*$AH119+INDEX(装备数值!$X$13:$AH$116,$R119*8+4,CU$2)*$AI119+INDEX(装备数值!$X$13:$AH$116,$T119*8+5,CU$2)*$AJ119+INDEX(装备数值!$X$13:$AH$116,$U119*8+6,CU$2)*$AK119+INDEX(装备数值!$X$13:$AH$116,$V119*8+7,CU$2)*$AL119+INDEX(装备数值!$X$13:$AH$116,$W119*8+8,CU$2)*$AM119</f>
        <v>25272</v>
      </c>
      <c r="CV119" s="14">
        <f>INDEX(装备数值!$X$13:$AH$116,$P119*8+1,CV$2)*$AF119+INDEX(装备数值!$X$13:$AH$116,$Q119*8+2,CV$2)*$AG119+INDEX(装备数值!$X$13:$AH$116,$S119*8+3,CV$2)*$AH119+INDEX(装备数值!$X$13:$AH$116,$R119*8+4,CV$2)*$AI119+INDEX(装备数值!$X$13:$AH$116,$T119*8+5,CV$2)*$AJ119+INDEX(装备数值!$X$13:$AH$116,$U119*8+6,CV$2)*$AK119+INDEX(装备数值!$X$13:$AH$116,$V119*8+7,CV$2)*$AL119+INDEX(装备数值!$X$13:$AH$116,$W119*8+8,CV$2)*$AM119</f>
        <v>52</v>
      </c>
      <c r="CW119" s="14">
        <f>INDEX(装备数值!$X$13:$AH$116,$P119*8+1,CW$2)*$AF119+INDEX(装备数值!$X$13:$AH$116,$Q119*8+2,CW$2)*$AG119+INDEX(装备数值!$X$13:$AH$116,$S119*8+3,CW$2)*$AH119+INDEX(装备数值!$X$13:$AH$116,$R119*8+4,CW$2)*$AI119+INDEX(装备数值!$X$13:$AH$116,$T119*8+5,CW$2)*$AJ119+INDEX(装备数值!$X$13:$AH$116,$U119*8+6,CW$2)*$AK119+INDEX(装备数值!$X$13:$AH$116,$V119*8+7,CW$2)*$AL119+INDEX(装备数值!$X$13:$AH$116,$W119*8+8,CW$2)*$AM119</f>
        <v>52</v>
      </c>
      <c r="CY119" s="14">
        <f>INDEX(装备数值!$AN$17:$AN$117,MATCH(MIN($X119:$AE119),装备数值!$AO$17:$AO$117,1))</f>
        <v>42</v>
      </c>
      <c r="CZ119" s="14">
        <f>IF(COUNTIF($P119:$W119,"&gt;"&amp;0)=8,INDEX(装备数值!AR$17:AR$117,$CY119+1),0)</f>
        <v>15120</v>
      </c>
      <c r="DA119" s="14">
        <f>IF(COUNTIF($P119:$W119,"&gt;"&amp;0)=8,INDEX(装备数值!AS$17:AS$117,$CY119+1),0)</f>
        <v>113400</v>
      </c>
      <c r="DB119" s="14">
        <f>IF(COUNTIF($P119:$W119,"&gt;"&amp;0)=8,INDEX(装备数值!AT$17:AT$117,$CY119+1),0)</f>
        <v>7560</v>
      </c>
      <c r="DC119" s="14">
        <f>IF(COUNTIF($P119:$W119,"&gt;"&amp;0)=8,INDEX(装备数值!AU$17:AU$117,$CY119+1),0)</f>
        <v>151200</v>
      </c>
      <c r="DD119" s="14">
        <f>IF(COUNTIF($P119:$W119,"&gt;"&amp;0)=8,INDEX(装备数值!AV$17:AV$117,$CY119+1),0)</f>
        <v>2856</v>
      </c>
      <c r="DF119" s="14">
        <f>INDEX(装备数值!$AY$17:$AY$77,MATCH(MIN($AF119:$AM119),装备数值!$AZ$17:$AZ$77,1))</f>
        <v>26</v>
      </c>
      <c r="DG119" s="26">
        <f>INDEX(装备数值!BA$17:BA$77,通天塔!DF119+1)</f>
        <v>0.37</v>
      </c>
      <c r="DH119" s="26">
        <f>INDEX(装备数值!BA$17:BA$77,通天塔!DF119+1)</f>
        <v>0.37</v>
      </c>
      <c r="DJ119" s="14">
        <f t="shared" si="134"/>
        <v>35</v>
      </c>
      <c r="DK119" s="14">
        <f>VLOOKUP(DJ119,军阶与晶片数值!$W$6:$X$27,2)</f>
        <v>8</v>
      </c>
      <c r="DL119" s="14">
        <f>INDEX(军阶与晶片数值!Y$6:Y$27,$DK119+1)</f>
        <v>650</v>
      </c>
      <c r="DM119" s="14">
        <f>INDEX(军阶与晶片数值!Z$6:Z$27,$DK119+1)</f>
        <v>650</v>
      </c>
      <c r="DN119" s="14">
        <f>INDEX(军阶与晶片数值!AA$6:AA$27,$DK119+1)</f>
        <v>650</v>
      </c>
      <c r="DO119" s="14">
        <f>INDEX(军阶与晶片数值!AB$6:AB$27,$DK119+1)</f>
        <v>650</v>
      </c>
      <c r="DP119" s="29">
        <f>INDEX(军阶与晶片数值!AC$6:AC$27,$DK119+1)</f>
        <v>45</v>
      </c>
      <c r="DQ119" s="29">
        <f>INDEX(军阶与晶片数值!AD$6:AD$27,$DK119+1)</f>
        <v>25</v>
      </c>
      <c r="DS119" s="26">
        <f>INDEX(军阶与晶片数值!I$6:I$16,AN119+1)</f>
        <v>0.2</v>
      </c>
      <c r="DT119" s="26">
        <f>INDEX(军阶与晶片数值!M$6:M$16,AO119+1)</f>
        <v>0.3</v>
      </c>
      <c r="DU119" s="26">
        <f>INDEX(军阶与晶片数值!J$6:J$16,AP119+1)</f>
        <v>0.3</v>
      </c>
      <c r="DV119" s="26">
        <f>INDEX(军阶与晶片数值!K$6:K$16,AQ119+1)</f>
        <v>0.6</v>
      </c>
      <c r="DW119" s="26">
        <f>INDEX(军阶与晶片数值!L$6:L$16,AR119+1)</f>
        <v>0.6</v>
      </c>
      <c r="DX119" s="28">
        <f>INDEX(军阶与晶片数值!N$6:N$16,AS119+1)</f>
        <v>0</v>
      </c>
      <c r="DY119" s="28">
        <f>INDEX(军阶与晶片数值!O$6:O$16,AT119+1)</f>
        <v>0</v>
      </c>
      <c r="DZ119" s="28">
        <f>INDEX(军阶与晶片数值!P$6:P$16,AU119+1)</f>
        <v>0</v>
      </c>
      <c r="EA119" s="28">
        <f>INDEX(军阶与晶片数值!Q$6:Q$16,AV119+1)</f>
        <v>0</v>
      </c>
      <c r="EB119" s="26">
        <f>INDEX(军阶与晶片数值!R$6:R$16,AW119+1)</f>
        <v>0.13</v>
      </c>
      <c r="EC119" s="26">
        <f>INDEX(军阶与晶片数值!S$6:S$16,AX119+1)</f>
        <v>0.13</v>
      </c>
      <c r="ED119" s="26">
        <f>INDEX(军阶与晶片数值!T$6:T$16,AY119+1)</f>
        <v>0</v>
      </c>
      <c r="EE119" s="26">
        <f>INDEX(军阶与晶片数值!U$6:U$16,AZ119+1)</f>
        <v>0</v>
      </c>
      <c r="EG119" s="26">
        <f>INDEX(军阶与晶片数值!$C$6:$C$36,通天塔!$BA119+1)</f>
        <v>0.85</v>
      </c>
      <c r="EH119" s="26">
        <f>INDEX(军阶与晶片数值!$C$6:$C$36,通天塔!$BA119+1)</f>
        <v>0.85</v>
      </c>
      <c r="EI119" s="26">
        <f>INDEX(军阶与晶片数值!$C$6:$C$36,通天塔!$BA119+1)</f>
        <v>0.85</v>
      </c>
      <c r="EJ119" s="26">
        <f>INDEX(军阶与晶片数值!$C$6:$C$36,通天塔!$BA119+1)</f>
        <v>0.85</v>
      </c>
      <c r="EK119" s="26">
        <f>INDEX(军阶与晶片数值!$C$6:$C$36,通天塔!$BA119+1)</f>
        <v>0.85</v>
      </c>
      <c r="EM119" s="14">
        <f>INDEX(战舰突破!$H$6:$H$18,通天塔!$J119+1)+INDEX(战舰突破!$H$23:$H$35,通天塔!$K119+1)+INDEX(战舰突破!$H$40:$H$52,通天塔!$L119+1)</f>
        <v>200</v>
      </c>
      <c r="EN119" s="14">
        <f>INDEX(战舰突破!$I$6:$I$18,通天塔!$J119+1)+INDEX(战舰突破!$I$23:$I$35,通天塔!$K119+1)+INDEX(战舰突破!$I$40:$I$52,通天塔!$L119+1)</f>
        <v>200</v>
      </c>
      <c r="EO119" s="14">
        <f>INDEX(战舰突破!$J$6:$J$18,通天塔!$J119+1)+INDEX(战舰突破!$J$23:$J$35,通天塔!$K119+1)+INDEX(战舰突破!$J$40:$J$52,通天塔!$L119+1)</f>
        <v>0</v>
      </c>
      <c r="EP119" s="14">
        <f>INDEX(战舰突破!$K$6:$K$18,通天塔!$J119+1)+INDEX(战舰突破!$K$23:$K$35,通天塔!$K119+1)+INDEX(战舰突破!$K$40:$K$52,通天塔!$L119+1)</f>
        <v>0</v>
      </c>
      <c r="EQ119" s="14">
        <f>INDEX(战舰突破!$L$6:$L$18,通天塔!$J119+1)+INDEX(战舰突破!$L$23:$L$35,通天塔!$K119+1)+INDEX(战舰突破!$L$40:$L$52,通天塔!$L119+1)</f>
        <v>200</v>
      </c>
      <c r="ER119" s="18">
        <f>INDEX(战舰突破!$N$6:$N$18,通天塔!$J119+1)+INDEX(战舰突破!$N$23:$N$35,通天塔!$K119+1)+INDEX(战舰突破!$N$40:$N$52,通天塔!$L119+1)</f>
        <v>0</v>
      </c>
      <c r="ES119" s="18">
        <f>INDEX(战舰突破!$O$6:$O$18,通天塔!$J119+1)+INDEX(战舰突破!$O$23:$O$35,通天塔!$K119+1)+INDEX(战舰突破!$O$40:$O$52,通天塔!$L119+1)</f>
        <v>1.4</v>
      </c>
      <c r="ET119" s="18">
        <f>INDEX(战舰突破!$P$6:$P$18,通天塔!$J119+1)+INDEX(战舰突破!$P$23:$P$35,通天塔!$K119+1)+INDEX(战舰突破!$P$40:$P$52,通天塔!$L119+1)</f>
        <v>0</v>
      </c>
      <c r="EU119" s="18">
        <f>INDEX(战舰突破!$Q$6:$Q$18,通天塔!$J119+1)+INDEX(战舰突破!$Q$23:$Q$35,通天塔!$K119+1)+INDEX(战舰突破!$Q$40:$Q$52,通天塔!$L119+1)</f>
        <v>0.3</v>
      </c>
      <c r="EV119" s="18">
        <f>INDEX(战舰突破!$R$6:$R$18,通天塔!$J119+1)+INDEX(战舰突破!$R$23:$R$35,通天塔!$K119+1)+INDEX(战舰突破!$R$40:$R$52,通天塔!$L119+1)</f>
        <v>0</v>
      </c>
      <c r="EW119" s="18">
        <f>INDEX(战舰突破!$M$6:$M$18,通天塔!$J119+1)+INDEX(战舰突破!$M$23:$M$35,通天塔!$K119+1)+INDEX(战舰突破!$M$40:$M$52,通天塔!$L119+1)</f>
        <v>0.2</v>
      </c>
      <c r="EX119" s="22">
        <f>INDEX(战舰突破!$W$6:$W$18,通天塔!$J119+1)+INDEX(战舰突破!$W$23:$W$35,通天塔!$K119+1)+INDEX(战舰突破!$W$40:$W$52,通天塔!$L119+1)</f>
        <v>0.5</v>
      </c>
      <c r="FA119" s="14">
        <f>INDEX(战舰突破!$S$6:$S$18,通天塔!$J119+1)</f>
        <v>0</v>
      </c>
      <c r="FB119" s="14">
        <f>INDEX(战舰突破!$T$6:$T$18,通天塔!$J119+1)</f>
        <v>0.5</v>
      </c>
      <c r="FC119" s="14">
        <f>INDEX(战舰突破!$U$6:$U$18,通天塔!$J119+1)</f>
        <v>0.1</v>
      </c>
      <c r="FD119" s="14">
        <f>INDEX(战舰突破!$V$6:$V$18,通天塔!$J119+1)</f>
        <v>1</v>
      </c>
      <c r="FE119" s="14">
        <f>INDEX(战舰突破!$X$6:$X$18,通天塔!$J119+1)</f>
        <v>9</v>
      </c>
      <c r="FG119" s="14">
        <f>INDEX(战舰突破!$S$23:$S$35,通天塔!$J119+1)</f>
        <v>0.6</v>
      </c>
      <c r="FH119" s="14">
        <f>INDEX(战舰突破!$T$23:$T$35,通天塔!$J119+1)</f>
        <v>0.55000000000000004</v>
      </c>
      <c r="FI119" s="14">
        <f>INDEX(战舰突破!$U$23:$U$35,通天塔!$J119+1)</f>
        <v>0.1</v>
      </c>
      <c r="FJ119" s="14">
        <f>INDEX(战舰突破!$V$23:$V$35,通天塔!$J119+1)</f>
        <v>1</v>
      </c>
      <c r="FK119" s="14">
        <f>INDEX(战舰突破!$X$23:$X$35,通天塔!$J119+1)</f>
        <v>135</v>
      </c>
      <c r="FM119" s="14">
        <f>INDEX(战舰突破!$S$40:$S$52,通天塔!$J119+1)</f>
        <v>0.6</v>
      </c>
      <c r="FN119" s="14">
        <f>INDEX(战舰突破!$T$40:$T$52,通天塔!$J119+1)</f>
        <v>0.25</v>
      </c>
      <c r="FO119" s="14">
        <f>INDEX(战舰突破!$U$40:$U$52,通天塔!$J119+1)</f>
        <v>0.1</v>
      </c>
      <c r="FP119" s="14">
        <f>INDEX(战舰突破!$V$40:$V$52,通天塔!$J119+1)</f>
        <v>1</v>
      </c>
      <c r="FQ119" s="14">
        <f>INDEX(战舰突破!$X$40:$X$52,通天塔!$J119+1)</f>
        <v>225</v>
      </c>
      <c r="FT119" s="14">
        <f t="shared" si="135"/>
        <v>719624</v>
      </c>
      <c r="FU119" s="14">
        <f t="shared" si="136"/>
        <v>720618</v>
      </c>
      <c r="FV119" s="14">
        <f t="shared" si="137"/>
        <v>721684</v>
      </c>
      <c r="FW119" s="14">
        <f t="shared" si="138"/>
        <v>14751292</v>
      </c>
      <c r="FX119" s="14">
        <f t="shared" si="139"/>
        <v>403590</v>
      </c>
      <c r="FY119" s="14">
        <f t="shared" si="140"/>
        <v>12651845</v>
      </c>
      <c r="FZ119" s="14">
        <f t="shared" si="141"/>
        <v>307464</v>
      </c>
      <c r="GA119" s="28">
        <f t="shared" si="142"/>
        <v>25298</v>
      </c>
      <c r="GB119" s="28">
        <f t="shared" si="143"/>
        <v>25922</v>
      </c>
      <c r="GC119" s="28">
        <f t="shared" si="144"/>
        <v>25298</v>
      </c>
      <c r="GD119" s="28">
        <f t="shared" si="145"/>
        <v>25922</v>
      </c>
      <c r="GE119" s="28">
        <f t="shared" si="146"/>
        <v>1.5481</v>
      </c>
      <c r="GF119" s="28">
        <f t="shared" si="147"/>
        <v>1.5481</v>
      </c>
      <c r="GG119" s="28">
        <f t="shared" si="148"/>
        <v>0</v>
      </c>
      <c r="GH119" s="28">
        <f t="shared" si="149"/>
        <v>42.2</v>
      </c>
      <c r="GI119" s="14">
        <f t="shared" si="150"/>
        <v>1</v>
      </c>
      <c r="GJ119" s="14">
        <f t="shared" si="151"/>
        <v>1.6</v>
      </c>
      <c r="GK119" s="14">
        <f t="shared" si="152"/>
        <v>1.6</v>
      </c>
      <c r="GL119" s="18">
        <f t="shared" si="153"/>
        <v>1.7</v>
      </c>
      <c r="GM119" s="18">
        <f t="shared" si="154"/>
        <v>1.75</v>
      </c>
      <c r="GN119" s="18">
        <f t="shared" si="155"/>
        <v>1.45</v>
      </c>
      <c r="GO119" s="29">
        <f t="shared" si="215"/>
        <v>25448</v>
      </c>
      <c r="GP119" s="29">
        <f t="shared" si="215"/>
        <v>25748</v>
      </c>
      <c r="GQ119" s="29">
        <f t="shared" si="215"/>
        <v>25748</v>
      </c>
      <c r="GR119" s="26">
        <f t="shared" si="157"/>
        <v>0.1</v>
      </c>
      <c r="GS119" s="26">
        <f t="shared" si="158"/>
        <v>0.1</v>
      </c>
      <c r="GT119" s="26">
        <f t="shared" si="159"/>
        <v>0.1</v>
      </c>
      <c r="GU119" s="14">
        <f t="shared" si="160"/>
        <v>3</v>
      </c>
      <c r="GV119" s="14">
        <f t="shared" si="161"/>
        <v>3</v>
      </c>
      <c r="GW119" s="14">
        <f t="shared" si="162"/>
        <v>3</v>
      </c>
      <c r="GX119" s="14">
        <f t="shared" si="163"/>
        <v>9</v>
      </c>
      <c r="GY119" s="14">
        <f t="shared" si="164"/>
        <v>135</v>
      </c>
      <c r="GZ119" s="14">
        <f t="shared" si="165"/>
        <v>225</v>
      </c>
      <c r="HA119">
        <v>115</v>
      </c>
      <c r="HB119" s="14">
        <f t="shared" si="166"/>
        <v>118028395</v>
      </c>
      <c r="HD119" s="14">
        <f t="shared" si="167"/>
        <v>807180</v>
      </c>
      <c r="HE119" s="14">
        <f t="shared" si="168"/>
        <v>359782</v>
      </c>
      <c r="HF119" s="29">
        <f t="shared" si="169"/>
        <v>24885</v>
      </c>
      <c r="HG119" s="29">
        <f t="shared" si="170"/>
        <v>17758</v>
      </c>
      <c r="HH119" s="29">
        <f t="shared" si="171"/>
        <v>18711</v>
      </c>
      <c r="HI119" s="29">
        <f t="shared" si="172"/>
        <v>17900</v>
      </c>
      <c r="HJ119" s="14">
        <f t="shared" si="173"/>
        <v>1.5481</v>
      </c>
      <c r="HK119" s="14">
        <f t="shared" si="174"/>
        <v>1.5481</v>
      </c>
      <c r="HL119" s="14">
        <f t="shared" si="175"/>
        <v>216192</v>
      </c>
      <c r="HM119" s="14">
        <f t="shared" si="176"/>
        <v>344986</v>
      </c>
      <c r="HN119" s="26">
        <f t="shared" si="177"/>
        <v>0.37710112604036328</v>
      </c>
      <c r="HO119" s="26">
        <f t="shared" si="178"/>
        <v>0.68371172941663216</v>
      </c>
      <c r="HP119" s="29">
        <f t="shared" si="179"/>
        <v>77603</v>
      </c>
      <c r="HQ119" s="29">
        <f t="shared" si="180"/>
        <v>384632</v>
      </c>
      <c r="HR119" s="29">
        <f t="shared" si="181"/>
        <v>426127</v>
      </c>
      <c r="HS119" s="26">
        <f t="shared" si="182"/>
        <v>0.45786685682269646</v>
      </c>
      <c r="HT119" s="26">
        <f t="shared" si="183"/>
        <v>0.46741710385575297</v>
      </c>
      <c r="HU119" s="26">
        <f t="shared" si="184"/>
        <v>0.46741710385575297</v>
      </c>
      <c r="HV119" s="26">
        <f t="shared" si="185"/>
        <v>5.7866856822696433E-2</v>
      </c>
      <c r="HW119" s="29">
        <f t="shared" si="207"/>
        <v>1.8000000000000003</v>
      </c>
      <c r="HX119" s="29">
        <f t="shared" si="208"/>
        <v>2.9105607905057811</v>
      </c>
      <c r="HY119" s="29">
        <f t="shared" si="209"/>
        <v>2.9105607905057811</v>
      </c>
      <c r="HZ119" s="29">
        <f t="shared" si="210"/>
        <v>698427</v>
      </c>
      <c r="IA119" s="29">
        <f t="shared" si="211"/>
        <v>746329.87864921312</v>
      </c>
      <c r="IB119" s="29">
        <f t="shared" si="212"/>
        <v>620134.26898792852</v>
      </c>
      <c r="IC119" s="29">
        <f t="shared" si="213"/>
        <v>4196735</v>
      </c>
      <c r="ID119" s="14">
        <f t="shared" si="186"/>
        <v>2064891.15</v>
      </c>
      <c r="IH119" s="14">
        <v>1</v>
      </c>
      <c r="II119" s="14">
        <v>1</v>
      </c>
      <c r="IJ119" s="14">
        <v>480</v>
      </c>
      <c r="IK119" s="14">
        <v>80</v>
      </c>
      <c r="IL119" s="14">
        <v>60</v>
      </c>
      <c r="IM119" s="23">
        <f t="shared" si="216"/>
        <v>399197122</v>
      </c>
      <c r="IN119" s="23">
        <f t="shared" si="217"/>
        <v>1</v>
      </c>
      <c r="IO119" s="23">
        <f t="shared" si="218"/>
        <v>399197.12</v>
      </c>
      <c r="IP119" s="23">
        <f t="shared" si="203"/>
        <v>453351296</v>
      </c>
      <c r="IQ119" s="23">
        <f t="shared" si="188"/>
        <v>1</v>
      </c>
      <c r="IR119" s="23">
        <f t="shared" si="189"/>
        <v>453351.3</v>
      </c>
      <c r="IS119" s="14">
        <v>1</v>
      </c>
      <c r="IT119" s="14">
        <v>1</v>
      </c>
      <c r="IU119" s="14">
        <v>240</v>
      </c>
      <c r="IV119" s="14">
        <v>40</v>
      </c>
      <c r="IW119" s="14">
        <v>30</v>
      </c>
      <c r="IX119" s="23">
        <f t="shared" si="219"/>
        <v>234492068</v>
      </c>
      <c r="IY119" s="23">
        <f t="shared" si="220"/>
        <v>1</v>
      </c>
      <c r="IZ119" s="23">
        <f t="shared" si="221"/>
        <v>234492.07</v>
      </c>
      <c r="JA119" s="23"/>
      <c r="JB119" s="23"/>
      <c r="JC119" s="23"/>
      <c r="JG119">
        <f t="shared" si="222"/>
        <v>2.4868659736040635</v>
      </c>
      <c r="JH119">
        <f t="shared" si="223"/>
        <v>3.8499172137364508</v>
      </c>
      <c r="JJ119" s="14">
        <v>10</v>
      </c>
      <c r="JK119" s="14">
        <v>2</v>
      </c>
      <c r="JL119" s="14">
        <v>1.5</v>
      </c>
      <c r="JM119" s="23">
        <f t="shared" si="224"/>
        <v>7955881</v>
      </c>
      <c r="JN119" s="23">
        <f t="shared" si="225"/>
        <v>1</v>
      </c>
      <c r="JO119" s="23">
        <f t="shared" si="226"/>
        <v>7955.88</v>
      </c>
      <c r="JP119" s="14">
        <v>30</v>
      </c>
      <c r="JQ119" s="14">
        <v>6</v>
      </c>
      <c r="JR119" s="14">
        <v>4</v>
      </c>
      <c r="JS119" s="23">
        <f t="shared" si="227"/>
        <v>22875430</v>
      </c>
      <c r="JT119" s="23">
        <f t="shared" si="228"/>
        <v>1</v>
      </c>
      <c r="JU119" s="23">
        <f t="shared" si="229"/>
        <v>22875.43</v>
      </c>
      <c r="JW119" s="23">
        <f t="shared" si="230"/>
        <v>30500573</v>
      </c>
      <c r="JX119" s="23">
        <f t="shared" si="231"/>
        <v>1</v>
      </c>
      <c r="JY119" s="23">
        <f t="shared" si="232"/>
        <v>30500.57</v>
      </c>
      <c r="JZ119" s="23">
        <f t="shared" si="233"/>
        <v>11933822</v>
      </c>
      <c r="KA119" s="23">
        <f t="shared" si="234"/>
        <v>1</v>
      </c>
      <c r="KB119" s="23">
        <f t="shared" si="235"/>
        <v>11933.82</v>
      </c>
    </row>
    <row r="120" spans="3:288" ht="16.5" x14ac:dyDescent="0.2">
      <c r="C120" s="14">
        <f t="shared" si="133"/>
        <v>39</v>
      </c>
      <c r="D120" s="14">
        <v>116</v>
      </c>
      <c r="E120" s="14" t="s">
        <v>781</v>
      </c>
      <c r="F120" s="14">
        <v>425</v>
      </c>
      <c r="G120" s="14">
        <v>420</v>
      </c>
      <c r="H120" s="14">
        <v>420</v>
      </c>
      <c r="I120" s="14">
        <v>420</v>
      </c>
      <c r="J120" s="14">
        <v>8</v>
      </c>
      <c r="K120" s="14">
        <v>8</v>
      </c>
      <c r="L120" s="14">
        <v>8</v>
      </c>
      <c r="M120" s="14">
        <v>5</v>
      </c>
      <c r="N120" s="14">
        <v>5</v>
      </c>
      <c r="O120" s="14">
        <v>5</v>
      </c>
      <c r="P120" s="14">
        <v>7</v>
      </c>
      <c r="Q120" s="14">
        <v>8</v>
      </c>
      <c r="R120" s="14">
        <v>8</v>
      </c>
      <c r="S120" s="14">
        <v>8</v>
      </c>
      <c r="T120" s="14">
        <v>8</v>
      </c>
      <c r="U120" s="14">
        <v>8</v>
      </c>
      <c r="V120" s="14">
        <v>8</v>
      </c>
      <c r="W120" s="14">
        <v>8</v>
      </c>
      <c r="X120" s="14">
        <v>425</v>
      </c>
      <c r="Y120" s="14">
        <v>425</v>
      </c>
      <c r="Z120" s="14">
        <v>425</v>
      </c>
      <c r="AA120" s="14">
        <v>425</v>
      </c>
      <c r="AB120" s="14">
        <v>425</v>
      </c>
      <c r="AC120" s="14">
        <v>425</v>
      </c>
      <c r="AD120" s="14">
        <v>425</v>
      </c>
      <c r="AE120" s="14">
        <v>425</v>
      </c>
      <c r="AF120" s="14">
        <v>52</v>
      </c>
      <c r="AG120" s="14">
        <v>52</v>
      </c>
      <c r="AH120" s="14">
        <v>52</v>
      </c>
      <c r="AI120" s="14">
        <v>52</v>
      </c>
      <c r="AJ120" s="14">
        <v>52</v>
      </c>
      <c r="AK120" s="14">
        <v>52</v>
      </c>
      <c r="AL120" s="14">
        <v>52</v>
      </c>
      <c r="AM120" s="14">
        <v>52</v>
      </c>
      <c r="AN120" s="14">
        <v>5</v>
      </c>
      <c r="AO120" s="14">
        <v>6</v>
      </c>
      <c r="AP120" s="14">
        <v>6</v>
      </c>
      <c r="AQ120" s="14">
        <v>6</v>
      </c>
      <c r="AR120" s="14">
        <v>6</v>
      </c>
      <c r="AS120" s="14">
        <v>0</v>
      </c>
      <c r="AT120" s="14">
        <v>0</v>
      </c>
      <c r="AU120" s="14">
        <v>0</v>
      </c>
      <c r="AV120" s="14">
        <v>0</v>
      </c>
      <c r="AW120" s="14">
        <v>3</v>
      </c>
      <c r="AX120" s="14">
        <v>3</v>
      </c>
      <c r="AY120" s="14">
        <v>0</v>
      </c>
      <c r="AZ120" s="14">
        <v>0</v>
      </c>
      <c r="BA120" s="14">
        <v>17</v>
      </c>
      <c r="BF120" s="14">
        <f>ROUND((INDEX(新战舰养成!S$6:S$18,通天塔!$J120+1)+INDEX(新战舰养成!D$6:D$18,通天塔!$J120+1)*(通天塔!$G120-1))*INDEX(战舰突破!$D$6:$D$18,通天塔!$M120+1),0)</f>
        <v>137853</v>
      </c>
      <c r="BG120" s="14">
        <f>ROUND((INDEX(新战舰养成!T$6:T$18,通天塔!$J120+1)+INDEX(新战舰养成!E$6:E$18,通天塔!$J120+1)*(通天塔!$G120-1))*INDEX(战舰突破!$D$6:$D$18,通天塔!$M120+1),0)</f>
        <v>1102726</v>
      </c>
      <c r="BH120" s="14">
        <f>ROUND((INDEX(新战舰养成!U$6:U$18,通天塔!$J120+1)+INDEX(新战舰养成!F$6:F$18,通天塔!$J120+1)*(通天塔!$G120-1))*INDEX(战舰突破!$D$6:$D$18,通天塔!$M120+1),0)</f>
        <v>69053</v>
      </c>
      <c r="BI120" s="14">
        <f>ROUND((INDEX(新战舰养成!V$6:V$18,通天塔!$J120+1)+INDEX(新战舰养成!G$6:G$18,通天塔!$J120+1)*(通天塔!$G120-1))*INDEX(战舰突破!$D$6:$D$18,通天塔!$M120+1),0)</f>
        <v>480</v>
      </c>
      <c r="BJ120" s="14">
        <f>ROUND((INDEX(新战舰养成!W$6:W$18,通天塔!$J120+1)+INDEX(新战舰养成!H$6:H$18,通天塔!$J120+1)*(通天塔!$G120-1))*INDEX(战舰突破!$D$6:$D$18,通天塔!$M120+1),0)</f>
        <v>6</v>
      </c>
      <c r="BL120" s="14">
        <f>IF($H120&gt;0,ROUND((INDEX(新战舰养成!X$6:X$18,通天塔!$K120+1)+INDEX(新战舰养成!I$6:I$18,通天塔!$K120+1)*(通天塔!$H120-1))*INDEX(战舰突破!$D$6:$D$18,通天塔!$N120+1),0),0)</f>
        <v>138301</v>
      </c>
      <c r="BM120" s="14">
        <f>IF($H120&gt;0,ROUND((INDEX(新战舰养成!Y$6:Y$18,通天塔!$K120+1)+INDEX(新战舰养成!J$6:J$18,通天塔!$K120+1)*(通天塔!$H120-1))*INDEX(战舰突破!$D$6:$D$18,通天塔!$N120+1),0),0)</f>
        <v>0</v>
      </c>
      <c r="BN120" s="14">
        <f>IF($H120&gt;0,ROUND((INDEX(新战舰养成!Z$6:Z$18,通天塔!$K120+1)+INDEX(新战舰养成!K$6:K$18,通天塔!$K120+1)*(通天塔!$H120-1))*INDEX(战舰突破!$D$6:$D$18,通天塔!$N120+1),0),0)</f>
        <v>0</v>
      </c>
      <c r="BO120" s="14">
        <f>IF($H120&gt;0,ROUND((INDEX(新战舰养成!AA$6:AA$18,通天塔!$K120+1)+INDEX(新战舰养成!L$6:L$18,通天塔!$K120+1)*(通天塔!$H120-1))*INDEX(战舰突破!$D$6:$D$18,通天塔!$N120+1),0),0)</f>
        <v>1378528</v>
      </c>
      <c r="BP120" s="14">
        <f>IF($H120&gt;0,ROUND((INDEX(新战舰养成!AB$6:AB$18,通天塔!$K120+1)+INDEX(新战舰养成!M$6:M$18,通天塔!$K120+1)*(通天塔!$H120-1))*INDEX(战舰突破!$D$6:$D$18,通天塔!$N120+1),0),0)</f>
        <v>27453</v>
      </c>
      <c r="BR120" s="14">
        <f>IF($I120&gt;0,ROUND((INDEX(新战舰养成!AC$6:AC$18,通天塔!$L120+1)+INDEX(新战舰养成!I$6:I$18,通天塔!$L120+1)*(通天塔!$I120-1))*INDEX(战舰突破!$D$6:$D$18,通天塔!$O120+1),0),0)</f>
        <v>138781</v>
      </c>
      <c r="BS120" s="14">
        <f>IF($I120&gt;0,ROUND((INDEX(新战舰养成!AD$6:AD$18,通天塔!$L120+1)+INDEX(新战舰养成!J$6:J$18,通天塔!$L120+1)*(通天塔!$I120-1))*INDEX(战舰突破!$D$6:$D$18,通天塔!$O120+1),0),0)</f>
        <v>0</v>
      </c>
      <c r="BT120" s="14">
        <f>IF($I120&gt;0,ROUND((INDEX(新战舰养成!AE$6:AE$18,通天塔!$L120+1)+INDEX(新战舰养成!K$6:K$18,通天塔!$L120+1)*(通天塔!$I120-1))*INDEX(战舰突破!$D$6:$D$18,通天塔!$O120+1),0),0)</f>
        <v>0</v>
      </c>
      <c r="BU120" s="14">
        <f>IF($I120&gt;0,ROUND((INDEX(新战舰养成!AF$6:AF$18,通天塔!$L120+1)+INDEX(新战舰养成!L$6:L$18,通天塔!$L120+1)*(通天塔!$I120-1))*INDEX(战舰突破!$D$6:$D$18,通天塔!$O120+1),0),0)</f>
        <v>924064</v>
      </c>
      <c r="BV120" s="14">
        <f>IF($I120&gt;0,ROUND((INDEX(新战舰养成!AG$6:AG$18,通天塔!$L120+1)+INDEX(新战舰养成!M$6:M$18,通天塔!$L120+1)*(通天塔!$I120-1))*INDEX(战舰突破!$D$6:$D$18,通天塔!$O120+1),0),0)</f>
        <v>36898</v>
      </c>
      <c r="BY120" s="14">
        <f>(INDEX(装备数值!$C$13:$G$116,通天塔!$P120*8+1,BY$2)+INDEX(装备数值!$C$13:$G$116,通天塔!$Q120*8+2,BY$2)+INDEX(装备数值!$C$13:$G$116,通天塔!$S120*8+3,BY$2)+INDEX(装备数值!$C$13:$G$116,通天塔!$R120*8+4,BY$2)+INDEX(装备数值!$C$13:$G$116,通天塔!$T120*8+5,BY$2)+INDEX(装备数值!$C$13:$G$116,通天塔!$U120*8+6,BY$2)+INDEX(装备数值!$C$13:$G$116,通天塔!$V120*8+7,BY$2)+INDEX(装备数值!$C$13:$G$116,通天塔!$W120*8+8,BY$2))</f>
        <v>38200</v>
      </c>
      <c r="BZ120" s="14">
        <f>(INDEX(装备数值!$C$13:$G$116,通天塔!$P120*8+1,BZ$2)+INDEX(装备数值!$C$13:$G$116,通天塔!$Q120*8+2,BZ$2)+INDEX(装备数值!$C$13:$G$116,通天塔!$S120*8+3,BZ$2)+INDEX(装备数值!$C$13:$G$116,通天塔!$R120*8+4,BZ$2)+INDEX(装备数值!$C$13:$G$116,通天塔!$T120*8+5,BZ$2)+INDEX(装备数值!$C$13:$G$116,通天塔!$U120*8+6,BZ$2)+INDEX(装备数值!$C$13:$G$116,通天塔!$V120*8+7,BZ$2)+INDEX(装备数值!$C$13:$G$116,通天塔!$W120*8+8,BZ$2))</f>
        <v>312000</v>
      </c>
      <c r="CA120" s="14">
        <f>(INDEX(装备数值!$C$13:$G$116,通天塔!$P120*8+1,CA$2)+INDEX(装备数值!$C$13:$G$116,通天塔!$Q120*8+2,CA$2)+INDEX(装备数值!$C$13:$G$116,通天塔!$S120*8+3,CA$2)+INDEX(装备数值!$C$13:$G$116,通天塔!$R120*8+4,CA$2)+INDEX(装备数值!$C$13:$G$116,通天塔!$T120*8+5,CA$2)+INDEX(装备数值!$C$13:$G$116,通天塔!$U120*8+6,CA$2)+INDEX(装备数值!$C$13:$G$116,通天塔!$V120*8+7,CA$2)+INDEX(装备数值!$C$13:$G$116,通天塔!$W120*8+8,CA$2))</f>
        <v>21700</v>
      </c>
      <c r="CB120" s="14">
        <f>(INDEX(装备数值!$C$13:$G$116,通天塔!$P120*8+1,CB$2)+INDEX(装备数值!$C$13:$G$116,通天塔!$Q120*8+2,CB$2)+INDEX(装备数值!$C$13:$G$116,通天塔!$S120*8+3,CB$2)+INDEX(装备数值!$C$13:$G$116,通天塔!$R120*8+4,CB$2)+INDEX(装备数值!$C$13:$G$116,通天塔!$T120*8+5,CB$2)+INDEX(装备数值!$C$13:$G$116,通天塔!$U120*8+6,CB$2)+INDEX(装备数值!$C$13:$G$116,通天塔!$V120*8+7,CB$2)+INDEX(装备数值!$C$13:$G$116,通天塔!$W120*8+8,CB$2))</f>
        <v>437500</v>
      </c>
      <c r="CC120" s="14">
        <f>(INDEX(装备数值!$C$13:$G$116,通天塔!$P120*8+1,CC$2)+INDEX(装备数值!$C$13:$G$116,通天塔!$Q120*8+2,CC$2)+INDEX(装备数值!$C$13:$G$116,通天塔!$S120*8+3,CC$2)+INDEX(装备数值!$C$13:$G$116,通天塔!$R120*8+4,CC$2)+INDEX(装备数值!$C$13:$G$116,通天塔!$T120*8+5,CC$2)+INDEX(装备数值!$C$13:$G$116,通天塔!$U120*8+6,CC$2)+INDEX(装备数值!$C$13:$G$116,通天塔!$V120*8+7,CC$2)+INDEX(装备数值!$C$13:$G$116,通天塔!$W120*8+8,CC$2))</f>
        <v>8750</v>
      </c>
      <c r="CF120" s="14">
        <f>INDEX(装备数值!$I$13:$M$116,通天塔!$P120*8+1,CF$2)*$X120+INDEX(装备数值!$I$13:$M$116,通天塔!$Q120*8+2,CF$2)*$Y120+INDEX(装备数值!$I$13:$M$116,通天塔!$S120*8+3,CF$2)*$Z120+INDEX(装备数值!$I$13:$M$116,通天塔!$R120*8+4,CF$2)*$AA120+INDEX(装备数值!$I$13:$M$116,通天塔!$T120*8+5,CF$2)*$AB120+INDEX(装备数值!$I$13:$M$116,通天塔!$U120*8+6,CF$2)*$AC120+INDEX(装备数值!$I$13:$M$116,通天塔!$V120*8+7,CF$2)*$AD120+INDEX(装备数值!$I$13:$M$116,通天塔!$W120*8+8,CF$2)*$AE120</f>
        <v>99450</v>
      </c>
      <c r="CG120" s="14">
        <f>INDEX(装备数值!$I$13:$M$116,通天塔!$P120*8+1,CG$2)*$X120+INDEX(装备数值!$I$13:$M$116,通天塔!$Q120*8+2,CG$2)*$Y120+INDEX(装备数值!$I$13:$M$116,通天塔!$S120*8+3,CG$2)*$Z120+INDEX(装备数值!$I$13:$M$116,通天塔!$R120*8+4,CG$2)*$AA120+INDEX(装备数值!$I$13:$M$116,通天塔!$T120*8+5,CG$2)*$AB120+INDEX(装备数值!$I$13:$M$116,通天塔!$U120*8+6,CG$2)*$AC120+INDEX(装备数值!$I$13:$M$116,通天塔!$V120*8+7,CG$2)*$AD120+INDEX(装备数值!$I$13:$M$116,通天塔!$W120*8+8,CG$2)*$AE120</f>
        <v>777750</v>
      </c>
      <c r="CH120" s="14">
        <f>INDEX(装备数值!$I$13:$M$116,通天塔!$P120*8+1,CH$2)*$X120+INDEX(装备数值!$I$13:$M$116,通天塔!$Q120*8+2,CH$2)*$Y120+INDEX(装备数值!$I$13:$M$116,通天塔!$S120*8+3,CH$2)*$Z120+INDEX(装备数值!$I$13:$M$116,通天塔!$R120*8+4,CH$2)*$AA120+INDEX(装备数值!$I$13:$M$116,通天塔!$T120*8+5,CH$2)*$AB120+INDEX(装备数值!$I$13:$M$116,通天塔!$U120*8+6,CH$2)*$AC120+INDEX(装备数值!$I$13:$M$116,通天塔!$V120*8+7,CH$2)*$AD120+INDEX(装备数值!$I$13:$M$116,通天塔!$W120*8+8,CH$2)*$AE120</f>
        <v>52700</v>
      </c>
      <c r="CI120" s="14">
        <f>INDEX(装备数值!$I$13:$M$116,通天塔!$P120*8+1,CI$2)*$X120+INDEX(装备数值!$I$13:$M$116,通天塔!$Q120*8+2,CI$2)*$Y120+INDEX(装备数值!$I$13:$M$116,通天塔!$S120*8+3,CI$2)*$Z120+INDEX(装备数值!$I$13:$M$116,通天塔!$R120*8+4,CI$2)*$AA120+INDEX(装备数值!$I$13:$M$116,通天塔!$T120*8+5,CI$2)*$AB120+INDEX(装备数值!$I$13:$M$116,通天塔!$U120*8+6,CI$2)*$AC120+INDEX(装备数值!$I$13:$M$116,通天塔!$V120*8+7,CI$2)*$AD120+INDEX(装备数值!$I$13:$M$116,通天塔!$W120*8+8,CI$2)*$AE120</f>
        <v>1062500</v>
      </c>
      <c r="CJ120" s="14">
        <f>INDEX(装备数值!$I$13:$M$116,通天塔!$P120*8+1,CJ$2)*$X120+INDEX(装备数值!$I$13:$M$116,通天塔!$Q120*8+2,CJ$2)*$Y120+INDEX(装备数值!$I$13:$M$116,通天塔!$S120*8+3,CJ$2)*$Z120+INDEX(装备数值!$I$13:$M$116,通天塔!$R120*8+4,CJ$2)*$AA120+INDEX(装备数值!$I$13:$M$116,通天塔!$T120*8+5,CJ$2)*$AB120+INDEX(装备数值!$I$13:$M$116,通天塔!$U120*8+6,CJ$2)*$AC120+INDEX(装备数值!$I$13:$M$116,通天塔!$V120*8+7,CJ$2)*$AD120+INDEX(装备数值!$I$13:$M$116,通天塔!$W120*8+8,CJ$2)*$AE120</f>
        <v>21250</v>
      </c>
      <c r="CM120" s="14">
        <f>INDEX(装备数值!$X$13:$AH$116,$P120*8+1,CM$2)*$AF120+INDEX(装备数值!$X$13:$AH$116,$Q120*8+2,CM$2)*$AG120+INDEX(装备数值!$X$13:$AH$116,$S120*8+3,CM$2)*$AH120+INDEX(装备数值!$X$13:$AH$116,$R120*8+4,CM$2)*$AI120+INDEX(装备数值!$X$13:$AH$116,$T120*8+5,CM$2)*$AJ120+INDEX(装备数值!$X$13:$AH$116,$U120*8+6,CM$2)*$AK120+INDEX(装备数值!$X$13:$AH$116,$V120*8+7,CM$2)*$AL120+INDEX(装备数值!$X$13:$AH$116,$W120*8+8,CM$2)*$AM120</f>
        <v>33800</v>
      </c>
      <c r="CN120" s="14">
        <f>INDEX(装备数值!$X$13:$AH$116,$P120*8+1,CN$2)*$AF120+INDEX(装备数值!$X$13:$AH$116,$Q120*8+2,CN$2)*$AG120+INDEX(装备数值!$X$13:$AH$116,$S120*8+3,CN$2)*$AH120+INDEX(装备数值!$X$13:$AH$116,$R120*8+4,CN$2)*$AI120+INDEX(装备数值!$X$13:$AH$116,$T120*8+5,CN$2)*$AJ120+INDEX(装备数值!$X$13:$AH$116,$U120*8+6,CN$2)*$AK120+INDEX(装备数值!$X$13:$AH$116,$V120*8+7,CN$2)*$AL120+INDEX(装备数值!$X$13:$AH$116,$W120*8+8,CN$2)*$AM120</f>
        <v>253448</v>
      </c>
      <c r="CO120" s="14">
        <f>INDEX(装备数值!$X$13:$AH$116,$P120*8+1,CO$2)*$AF120+INDEX(装备数值!$X$13:$AH$116,$Q120*8+2,CO$2)*$AG120+INDEX(装备数值!$X$13:$AH$116,$S120*8+3,CO$2)*$AH120+INDEX(装备数值!$X$13:$AH$116,$R120*8+4,CO$2)*$AI120+INDEX(装备数值!$X$13:$AH$116,$T120*8+5,CO$2)*$AJ120+INDEX(装备数值!$X$13:$AH$116,$U120*8+6,CO$2)*$AK120+INDEX(装备数值!$X$13:$AH$116,$V120*8+7,CO$2)*$AL120+INDEX(装备数值!$X$13:$AH$116,$W120*8+8,CO$2)*$AM120</f>
        <v>16848</v>
      </c>
      <c r="CP120" s="14">
        <f>INDEX(装备数值!$X$13:$AH$116,$P120*8+1,CP$2)*$AF120+INDEX(装备数值!$X$13:$AH$116,$Q120*8+2,CP$2)*$AG120+INDEX(装备数值!$X$13:$AH$116,$S120*8+3,CP$2)*$AH120+INDEX(装备数值!$X$13:$AH$116,$R120*8+4,CP$2)*$AI120+INDEX(装备数值!$X$13:$AH$116,$T120*8+5,CP$2)*$AJ120+INDEX(装备数值!$X$13:$AH$116,$U120*8+6,CP$2)*$AK120+INDEX(装备数值!$X$13:$AH$116,$V120*8+7,CP$2)*$AL120+INDEX(装备数值!$X$13:$AH$116,$W120*8+8,CP$2)*$AM120</f>
        <v>325000</v>
      </c>
      <c r="CQ120" s="14">
        <f>INDEX(装备数值!$X$13:$AH$116,$P120*8+1,CQ$2)*$AF120+INDEX(装备数值!$X$13:$AH$116,$Q120*8+2,CQ$2)*$AG120+INDEX(装备数值!$X$13:$AH$116,$S120*8+3,CQ$2)*$AH120+INDEX(装备数值!$X$13:$AH$116,$R120*8+4,CQ$2)*$AI120+INDEX(装备数值!$X$13:$AH$116,$T120*8+5,CQ$2)*$AJ120+INDEX(装备数值!$X$13:$AH$116,$U120*8+6,CQ$2)*$AK120+INDEX(装备数值!$X$13:$AH$116,$V120*8+7,CQ$2)*$AL120+INDEX(装备数值!$X$13:$AH$116,$W120*8+8,CQ$2)*$AM120</f>
        <v>6760</v>
      </c>
      <c r="CR120" s="14">
        <f>INDEX(装备数值!$X$13:$AH$116,$P120*8+1,CR$2)*$AF120+INDEX(装备数值!$X$13:$AH$116,$Q120*8+2,CR$2)*$AG120+INDEX(装备数值!$X$13:$AH$116,$S120*8+3,CR$2)*$AH120+INDEX(装备数值!$X$13:$AH$116,$R120*8+4,CR$2)*$AI120+INDEX(装备数值!$X$13:$AH$116,$T120*8+5,CR$2)*$AJ120+INDEX(装备数值!$X$13:$AH$116,$U120*8+6,CR$2)*$AK120+INDEX(装备数值!$X$13:$AH$116,$V120*8+7,CR$2)*$AL120+INDEX(装备数值!$X$13:$AH$116,$W120*8+8,CR$2)*$AM120</f>
        <v>24648</v>
      </c>
      <c r="CS120" s="14">
        <f>INDEX(装备数值!$X$13:$AH$116,$P120*8+1,CS$2)*$AF120+INDEX(装备数值!$X$13:$AH$116,$Q120*8+2,CS$2)*$AG120+INDEX(装备数值!$X$13:$AH$116,$S120*8+3,CS$2)*$AH120+INDEX(装备数值!$X$13:$AH$116,$R120*8+4,CS$2)*$AI120+INDEX(装备数值!$X$13:$AH$116,$T120*8+5,CS$2)*$AJ120+INDEX(装备数值!$X$13:$AH$116,$U120*8+6,CS$2)*$AK120+INDEX(装备数值!$X$13:$AH$116,$V120*8+7,CS$2)*$AL120+INDEX(装备数值!$X$13:$AH$116,$W120*8+8,CS$2)*$AM120</f>
        <v>25272</v>
      </c>
      <c r="CT120" s="14">
        <f>INDEX(装备数值!$X$13:$AH$116,$P120*8+1,CT$2)*$AF120+INDEX(装备数值!$X$13:$AH$116,$Q120*8+2,CT$2)*$AG120+INDEX(装备数值!$X$13:$AH$116,$S120*8+3,CT$2)*$AH120+INDEX(装备数值!$X$13:$AH$116,$R120*8+4,CT$2)*$AI120+INDEX(装备数值!$X$13:$AH$116,$T120*8+5,CT$2)*$AJ120+INDEX(装备数值!$X$13:$AH$116,$U120*8+6,CT$2)*$AK120+INDEX(装备数值!$X$13:$AH$116,$V120*8+7,CT$2)*$AL120+INDEX(装备数值!$X$13:$AH$116,$W120*8+8,CT$2)*$AM120</f>
        <v>24648</v>
      </c>
      <c r="CU120" s="14">
        <f>INDEX(装备数值!$X$13:$AH$116,$P120*8+1,CU$2)*$AF120+INDEX(装备数值!$X$13:$AH$116,$Q120*8+2,CU$2)*$AG120+INDEX(装备数值!$X$13:$AH$116,$S120*8+3,CU$2)*$AH120+INDEX(装备数值!$X$13:$AH$116,$R120*8+4,CU$2)*$AI120+INDEX(装备数值!$X$13:$AH$116,$T120*8+5,CU$2)*$AJ120+INDEX(装备数值!$X$13:$AH$116,$U120*8+6,CU$2)*$AK120+INDEX(装备数值!$X$13:$AH$116,$V120*8+7,CU$2)*$AL120+INDEX(装备数值!$X$13:$AH$116,$W120*8+8,CU$2)*$AM120</f>
        <v>25272</v>
      </c>
      <c r="CV120" s="14">
        <f>INDEX(装备数值!$X$13:$AH$116,$P120*8+1,CV$2)*$AF120+INDEX(装备数值!$X$13:$AH$116,$Q120*8+2,CV$2)*$AG120+INDEX(装备数值!$X$13:$AH$116,$S120*8+3,CV$2)*$AH120+INDEX(装备数值!$X$13:$AH$116,$R120*8+4,CV$2)*$AI120+INDEX(装备数值!$X$13:$AH$116,$T120*8+5,CV$2)*$AJ120+INDEX(装备数值!$X$13:$AH$116,$U120*8+6,CV$2)*$AK120+INDEX(装备数值!$X$13:$AH$116,$V120*8+7,CV$2)*$AL120+INDEX(装备数值!$X$13:$AH$116,$W120*8+8,CV$2)*$AM120</f>
        <v>52</v>
      </c>
      <c r="CW120" s="14">
        <f>INDEX(装备数值!$X$13:$AH$116,$P120*8+1,CW$2)*$AF120+INDEX(装备数值!$X$13:$AH$116,$Q120*8+2,CW$2)*$AG120+INDEX(装备数值!$X$13:$AH$116,$S120*8+3,CW$2)*$AH120+INDEX(装备数值!$X$13:$AH$116,$R120*8+4,CW$2)*$AI120+INDEX(装备数值!$X$13:$AH$116,$T120*8+5,CW$2)*$AJ120+INDEX(装备数值!$X$13:$AH$116,$U120*8+6,CW$2)*$AK120+INDEX(装备数值!$X$13:$AH$116,$V120*8+7,CW$2)*$AL120+INDEX(装备数值!$X$13:$AH$116,$W120*8+8,CW$2)*$AM120</f>
        <v>52</v>
      </c>
      <c r="CY120" s="14">
        <f>INDEX(装备数值!$AN$17:$AN$117,MATCH(MIN($X120:$AE120),装备数值!$AO$17:$AO$117,1))</f>
        <v>42</v>
      </c>
      <c r="CZ120" s="14">
        <f>IF(COUNTIF($P120:$W120,"&gt;"&amp;0)=8,INDEX(装备数值!AR$17:AR$117,$CY120+1),0)</f>
        <v>15120</v>
      </c>
      <c r="DA120" s="14">
        <f>IF(COUNTIF($P120:$W120,"&gt;"&amp;0)=8,INDEX(装备数值!AS$17:AS$117,$CY120+1),0)</f>
        <v>113400</v>
      </c>
      <c r="DB120" s="14">
        <f>IF(COUNTIF($P120:$W120,"&gt;"&amp;0)=8,INDEX(装备数值!AT$17:AT$117,$CY120+1),0)</f>
        <v>7560</v>
      </c>
      <c r="DC120" s="14">
        <f>IF(COUNTIF($P120:$W120,"&gt;"&amp;0)=8,INDEX(装备数值!AU$17:AU$117,$CY120+1),0)</f>
        <v>151200</v>
      </c>
      <c r="DD120" s="14">
        <f>IF(COUNTIF($P120:$W120,"&gt;"&amp;0)=8,INDEX(装备数值!AV$17:AV$117,$CY120+1),0)</f>
        <v>2856</v>
      </c>
      <c r="DF120" s="14">
        <f>INDEX(装备数值!$AY$17:$AY$77,MATCH(MIN($AF120:$AM120),装备数值!$AZ$17:$AZ$77,1))</f>
        <v>26</v>
      </c>
      <c r="DG120" s="26">
        <f>INDEX(装备数值!BA$17:BA$77,通天塔!DF120+1)</f>
        <v>0.37</v>
      </c>
      <c r="DH120" s="26">
        <f>INDEX(装备数值!BA$17:BA$77,通天塔!DF120+1)</f>
        <v>0.37</v>
      </c>
      <c r="DJ120" s="14">
        <f t="shared" si="134"/>
        <v>35</v>
      </c>
      <c r="DK120" s="14">
        <f>VLOOKUP(DJ120,军阶与晶片数值!$W$6:$X$27,2)</f>
        <v>8</v>
      </c>
      <c r="DL120" s="14">
        <f>INDEX(军阶与晶片数值!Y$6:Y$27,$DK120+1)</f>
        <v>650</v>
      </c>
      <c r="DM120" s="14">
        <f>INDEX(军阶与晶片数值!Z$6:Z$27,$DK120+1)</f>
        <v>650</v>
      </c>
      <c r="DN120" s="14">
        <f>INDEX(军阶与晶片数值!AA$6:AA$27,$DK120+1)</f>
        <v>650</v>
      </c>
      <c r="DO120" s="14">
        <f>INDEX(军阶与晶片数值!AB$6:AB$27,$DK120+1)</f>
        <v>650</v>
      </c>
      <c r="DP120" s="29">
        <f>INDEX(军阶与晶片数值!AC$6:AC$27,$DK120+1)</f>
        <v>45</v>
      </c>
      <c r="DQ120" s="29">
        <f>INDEX(军阶与晶片数值!AD$6:AD$27,$DK120+1)</f>
        <v>25</v>
      </c>
      <c r="DS120" s="26">
        <f>INDEX(军阶与晶片数值!I$6:I$16,AN120+1)</f>
        <v>0.2</v>
      </c>
      <c r="DT120" s="26">
        <f>INDEX(军阶与晶片数值!M$6:M$16,AO120+1)</f>
        <v>0.3</v>
      </c>
      <c r="DU120" s="26">
        <f>INDEX(军阶与晶片数值!J$6:J$16,AP120+1)</f>
        <v>0.3</v>
      </c>
      <c r="DV120" s="26">
        <f>INDEX(军阶与晶片数值!K$6:K$16,AQ120+1)</f>
        <v>0.6</v>
      </c>
      <c r="DW120" s="26">
        <f>INDEX(军阶与晶片数值!L$6:L$16,AR120+1)</f>
        <v>0.6</v>
      </c>
      <c r="DX120" s="28">
        <f>INDEX(军阶与晶片数值!N$6:N$16,AS120+1)</f>
        <v>0</v>
      </c>
      <c r="DY120" s="28">
        <f>INDEX(军阶与晶片数值!O$6:O$16,AT120+1)</f>
        <v>0</v>
      </c>
      <c r="DZ120" s="28">
        <f>INDEX(军阶与晶片数值!P$6:P$16,AU120+1)</f>
        <v>0</v>
      </c>
      <c r="EA120" s="28">
        <f>INDEX(军阶与晶片数值!Q$6:Q$16,AV120+1)</f>
        <v>0</v>
      </c>
      <c r="EB120" s="26">
        <f>INDEX(军阶与晶片数值!R$6:R$16,AW120+1)</f>
        <v>0.13</v>
      </c>
      <c r="EC120" s="26">
        <f>INDEX(军阶与晶片数值!S$6:S$16,AX120+1)</f>
        <v>0.13</v>
      </c>
      <c r="ED120" s="26">
        <f>INDEX(军阶与晶片数值!T$6:T$16,AY120+1)</f>
        <v>0</v>
      </c>
      <c r="EE120" s="26">
        <f>INDEX(军阶与晶片数值!U$6:U$16,AZ120+1)</f>
        <v>0</v>
      </c>
      <c r="EG120" s="26">
        <f>INDEX(军阶与晶片数值!$C$6:$C$36,通天塔!$BA120+1)</f>
        <v>0.85</v>
      </c>
      <c r="EH120" s="26">
        <f>INDEX(军阶与晶片数值!$C$6:$C$36,通天塔!$BA120+1)</f>
        <v>0.85</v>
      </c>
      <c r="EI120" s="26">
        <f>INDEX(军阶与晶片数值!$C$6:$C$36,通天塔!$BA120+1)</f>
        <v>0.85</v>
      </c>
      <c r="EJ120" s="26">
        <f>INDEX(军阶与晶片数值!$C$6:$C$36,通天塔!$BA120+1)</f>
        <v>0.85</v>
      </c>
      <c r="EK120" s="26">
        <f>INDEX(军阶与晶片数值!$C$6:$C$36,通天塔!$BA120+1)</f>
        <v>0.85</v>
      </c>
      <c r="EM120" s="14">
        <f>INDEX(战舰突破!$H$6:$H$18,通天塔!$J120+1)+INDEX(战舰突破!$H$23:$H$35,通天塔!$K120+1)+INDEX(战舰突破!$H$40:$H$52,通天塔!$L120+1)</f>
        <v>200</v>
      </c>
      <c r="EN120" s="14">
        <f>INDEX(战舰突破!$I$6:$I$18,通天塔!$J120+1)+INDEX(战舰突破!$I$23:$I$35,通天塔!$K120+1)+INDEX(战舰突破!$I$40:$I$52,通天塔!$L120+1)</f>
        <v>200</v>
      </c>
      <c r="EO120" s="14">
        <f>INDEX(战舰突破!$J$6:$J$18,通天塔!$J120+1)+INDEX(战舰突破!$J$23:$J$35,通天塔!$K120+1)+INDEX(战舰突破!$J$40:$J$52,通天塔!$L120+1)</f>
        <v>0</v>
      </c>
      <c r="EP120" s="14">
        <f>INDEX(战舰突破!$K$6:$K$18,通天塔!$J120+1)+INDEX(战舰突破!$K$23:$K$35,通天塔!$K120+1)+INDEX(战舰突破!$K$40:$K$52,通天塔!$L120+1)</f>
        <v>0</v>
      </c>
      <c r="EQ120" s="14">
        <f>INDEX(战舰突破!$L$6:$L$18,通天塔!$J120+1)+INDEX(战舰突破!$L$23:$L$35,通天塔!$K120+1)+INDEX(战舰突破!$L$40:$L$52,通天塔!$L120+1)</f>
        <v>200</v>
      </c>
      <c r="ER120" s="18">
        <f>INDEX(战舰突破!$N$6:$N$18,通天塔!$J120+1)+INDEX(战舰突破!$N$23:$N$35,通天塔!$K120+1)+INDEX(战舰突破!$N$40:$N$52,通天塔!$L120+1)</f>
        <v>0</v>
      </c>
      <c r="ES120" s="18">
        <f>INDEX(战舰突破!$O$6:$O$18,通天塔!$J120+1)+INDEX(战舰突破!$O$23:$O$35,通天塔!$K120+1)+INDEX(战舰突破!$O$40:$O$52,通天塔!$L120+1)</f>
        <v>1.4</v>
      </c>
      <c r="ET120" s="18">
        <f>INDEX(战舰突破!$P$6:$P$18,通天塔!$J120+1)+INDEX(战舰突破!$P$23:$P$35,通天塔!$K120+1)+INDEX(战舰突破!$P$40:$P$52,通天塔!$L120+1)</f>
        <v>0</v>
      </c>
      <c r="EU120" s="18">
        <f>INDEX(战舰突破!$Q$6:$Q$18,通天塔!$J120+1)+INDEX(战舰突破!$Q$23:$Q$35,通天塔!$K120+1)+INDEX(战舰突破!$Q$40:$Q$52,通天塔!$L120+1)</f>
        <v>0.3</v>
      </c>
      <c r="EV120" s="18">
        <f>INDEX(战舰突破!$R$6:$R$18,通天塔!$J120+1)+INDEX(战舰突破!$R$23:$R$35,通天塔!$K120+1)+INDEX(战舰突破!$R$40:$R$52,通天塔!$L120+1)</f>
        <v>0</v>
      </c>
      <c r="EW120" s="18">
        <f>INDEX(战舰突破!$M$6:$M$18,通天塔!$J120+1)+INDEX(战舰突破!$M$23:$M$35,通天塔!$K120+1)+INDEX(战舰突破!$M$40:$M$52,通天塔!$L120+1)</f>
        <v>0.2</v>
      </c>
      <c r="EX120" s="22">
        <f>INDEX(战舰突破!$W$6:$W$18,通天塔!$J120+1)+INDEX(战舰突破!$W$23:$W$35,通天塔!$K120+1)+INDEX(战舰突破!$W$40:$W$52,通天塔!$L120+1)</f>
        <v>0.5</v>
      </c>
      <c r="FA120" s="14">
        <f>INDEX(战舰突破!$S$6:$S$18,通天塔!$J120+1)</f>
        <v>0</v>
      </c>
      <c r="FB120" s="14">
        <f>INDEX(战舰突破!$T$6:$T$18,通天塔!$J120+1)</f>
        <v>0.5</v>
      </c>
      <c r="FC120" s="14">
        <f>INDEX(战舰突破!$U$6:$U$18,通天塔!$J120+1)</f>
        <v>0.1</v>
      </c>
      <c r="FD120" s="14">
        <f>INDEX(战舰突破!$V$6:$V$18,通天塔!$J120+1)</f>
        <v>1</v>
      </c>
      <c r="FE120" s="14">
        <f>INDEX(战舰突破!$X$6:$X$18,通天塔!$J120+1)</f>
        <v>9</v>
      </c>
      <c r="FG120" s="14">
        <f>INDEX(战舰突破!$S$23:$S$35,通天塔!$J120+1)</f>
        <v>0.6</v>
      </c>
      <c r="FH120" s="14">
        <f>INDEX(战舰突破!$T$23:$T$35,通天塔!$J120+1)</f>
        <v>0.55000000000000004</v>
      </c>
      <c r="FI120" s="14">
        <f>INDEX(战舰突破!$U$23:$U$35,通天塔!$J120+1)</f>
        <v>0.1</v>
      </c>
      <c r="FJ120" s="14">
        <f>INDEX(战舰突破!$V$23:$V$35,通天塔!$J120+1)</f>
        <v>1</v>
      </c>
      <c r="FK120" s="14">
        <f>INDEX(战舰突破!$X$23:$X$35,通天塔!$J120+1)</f>
        <v>135</v>
      </c>
      <c r="FM120" s="14">
        <f>INDEX(战舰突破!$S$40:$S$52,通天塔!$J120+1)</f>
        <v>0.6</v>
      </c>
      <c r="FN120" s="14">
        <f>INDEX(战舰突破!$T$40:$T$52,通天塔!$J120+1)</f>
        <v>0.25</v>
      </c>
      <c r="FO120" s="14">
        <f>INDEX(战舰突破!$U$40:$U$52,通天塔!$J120+1)</f>
        <v>0.1</v>
      </c>
      <c r="FP120" s="14">
        <f>INDEX(战舰突破!$V$40:$V$52,通天塔!$J120+1)</f>
        <v>1</v>
      </c>
      <c r="FQ120" s="14">
        <f>INDEX(战舰突破!$X$40:$X$52,通天塔!$J120+1)</f>
        <v>225</v>
      </c>
      <c r="FT120" s="14">
        <f t="shared" si="135"/>
        <v>720663</v>
      </c>
      <c r="FU120" s="14">
        <f t="shared" si="136"/>
        <v>721657</v>
      </c>
      <c r="FV120" s="14">
        <f t="shared" si="137"/>
        <v>722723</v>
      </c>
      <c r="FW120" s="14">
        <f t="shared" si="138"/>
        <v>14772418</v>
      </c>
      <c r="FX120" s="14">
        <f t="shared" si="139"/>
        <v>404186</v>
      </c>
      <c r="FY120" s="14">
        <f t="shared" si="140"/>
        <v>12666645</v>
      </c>
      <c r="FZ120" s="14">
        <f t="shared" si="141"/>
        <v>307760</v>
      </c>
      <c r="GA120" s="28">
        <f t="shared" si="142"/>
        <v>25298</v>
      </c>
      <c r="GB120" s="28">
        <f t="shared" si="143"/>
        <v>25922</v>
      </c>
      <c r="GC120" s="28">
        <f t="shared" si="144"/>
        <v>25298</v>
      </c>
      <c r="GD120" s="28">
        <f t="shared" si="145"/>
        <v>25922</v>
      </c>
      <c r="GE120" s="28">
        <f t="shared" si="146"/>
        <v>1.5481</v>
      </c>
      <c r="GF120" s="28">
        <f t="shared" si="147"/>
        <v>1.5481</v>
      </c>
      <c r="GG120" s="28">
        <f t="shared" si="148"/>
        <v>0</v>
      </c>
      <c r="GH120" s="28">
        <f t="shared" si="149"/>
        <v>42.2</v>
      </c>
      <c r="GI120" s="14">
        <f t="shared" si="150"/>
        <v>1</v>
      </c>
      <c r="GJ120" s="14">
        <f t="shared" si="151"/>
        <v>1.6</v>
      </c>
      <c r="GK120" s="14">
        <f t="shared" si="152"/>
        <v>1.6</v>
      </c>
      <c r="GL120" s="18">
        <f t="shared" si="153"/>
        <v>1.7</v>
      </c>
      <c r="GM120" s="18">
        <f t="shared" si="154"/>
        <v>1.75</v>
      </c>
      <c r="GN120" s="18">
        <f t="shared" si="155"/>
        <v>1.45</v>
      </c>
      <c r="GO120" s="29">
        <f t="shared" si="215"/>
        <v>25448</v>
      </c>
      <c r="GP120" s="29">
        <f t="shared" si="215"/>
        <v>25748</v>
      </c>
      <c r="GQ120" s="29">
        <f t="shared" si="215"/>
        <v>25748</v>
      </c>
      <c r="GR120" s="26">
        <f t="shared" si="157"/>
        <v>0.1</v>
      </c>
      <c r="GS120" s="26">
        <f t="shared" si="158"/>
        <v>0.1</v>
      </c>
      <c r="GT120" s="26">
        <f t="shared" si="159"/>
        <v>0.1</v>
      </c>
      <c r="GU120" s="14">
        <f t="shared" si="160"/>
        <v>3</v>
      </c>
      <c r="GV120" s="14">
        <f t="shared" si="161"/>
        <v>3</v>
      </c>
      <c r="GW120" s="14">
        <f t="shared" si="162"/>
        <v>3</v>
      </c>
      <c r="GX120" s="14">
        <f t="shared" si="163"/>
        <v>9</v>
      </c>
      <c r="GY120" s="14">
        <f t="shared" si="164"/>
        <v>135</v>
      </c>
      <c r="GZ120" s="14">
        <f t="shared" si="165"/>
        <v>225</v>
      </c>
      <c r="HA120">
        <v>116</v>
      </c>
      <c r="HB120" s="14">
        <f t="shared" si="166"/>
        <v>118169119</v>
      </c>
      <c r="HD120" s="14">
        <f t="shared" si="167"/>
        <v>808372</v>
      </c>
      <c r="HE120" s="14">
        <f t="shared" si="168"/>
        <v>360301</v>
      </c>
      <c r="HF120" s="29">
        <f t="shared" si="169"/>
        <v>24885</v>
      </c>
      <c r="HG120" s="29">
        <f t="shared" si="170"/>
        <v>17758</v>
      </c>
      <c r="HH120" s="29">
        <f t="shared" si="171"/>
        <v>18711</v>
      </c>
      <c r="HI120" s="29">
        <f t="shared" si="172"/>
        <v>17900</v>
      </c>
      <c r="HJ120" s="14">
        <f t="shared" si="173"/>
        <v>1.5481</v>
      </c>
      <c r="HK120" s="14">
        <f t="shared" si="174"/>
        <v>1.5481</v>
      </c>
      <c r="HL120" s="14">
        <f t="shared" si="175"/>
        <v>216504</v>
      </c>
      <c r="HM120" s="14">
        <f t="shared" si="176"/>
        <v>345505</v>
      </c>
      <c r="HN120" s="26">
        <f t="shared" si="177"/>
        <v>0.37710112604036328</v>
      </c>
      <c r="HO120" s="26">
        <f t="shared" si="178"/>
        <v>0.68371172941663216</v>
      </c>
      <c r="HP120" s="29">
        <f t="shared" si="179"/>
        <v>77711</v>
      </c>
      <c r="HQ120" s="29">
        <f t="shared" si="180"/>
        <v>385167</v>
      </c>
      <c r="HR120" s="29">
        <f t="shared" si="181"/>
        <v>426718</v>
      </c>
      <c r="HS120" s="26">
        <f t="shared" si="182"/>
        <v>0.45786685682269646</v>
      </c>
      <c r="HT120" s="26">
        <f t="shared" si="183"/>
        <v>0.46741710385575297</v>
      </c>
      <c r="HU120" s="26">
        <f t="shared" si="184"/>
        <v>0.46741710385575297</v>
      </c>
      <c r="HV120" s="26">
        <f t="shared" si="185"/>
        <v>5.7866856822696433E-2</v>
      </c>
      <c r="HW120" s="29">
        <f t="shared" si="207"/>
        <v>1.8000000000000003</v>
      </c>
      <c r="HX120" s="29">
        <f t="shared" si="208"/>
        <v>2.9105607905057811</v>
      </c>
      <c r="HY120" s="29">
        <f t="shared" si="209"/>
        <v>2.9105607905057811</v>
      </c>
      <c r="HZ120" s="29">
        <f t="shared" si="210"/>
        <v>699399</v>
      </c>
      <c r="IA120" s="29">
        <f t="shared" si="211"/>
        <v>747367.97866449342</v>
      </c>
      <c r="IB120" s="29">
        <f t="shared" si="212"/>
        <v>620994.33970152296</v>
      </c>
      <c r="IC120" s="29">
        <f t="shared" si="213"/>
        <v>4202797</v>
      </c>
      <c r="ID120" s="14">
        <f t="shared" si="186"/>
        <v>2067761.32</v>
      </c>
      <c r="IH120" s="14">
        <v>1</v>
      </c>
      <c r="II120" s="14">
        <v>1</v>
      </c>
      <c r="IJ120" s="14">
        <v>480</v>
      </c>
      <c r="IK120" s="14">
        <v>80</v>
      </c>
      <c r="IL120" s="14">
        <v>60</v>
      </c>
      <c r="IM120" s="23">
        <f t="shared" si="216"/>
        <v>399752057</v>
      </c>
      <c r="IN120" s="23">
        <f t="shared" si="217"/>
        <v>1</v>
      </c>
      <c r="IO120" s="23">
        <f t="shared" si="218"/>
        <v>399752.06</v>
      </c>
      <c r="IP120" s="23">
        <f t="shared" si="203"/>
        <v>454004701</v>
      </c>
      <c r="IQ120" s="23">
        <f t="shared" si="188"/>
        <v>1</v>
      </c>
      <c r="IR120" s="23">
        <f t="shared" si="189"/>
        <v>454004.7</v>
      </c>
      <c r="IS120" s="14">
        <v>1</v>
      </c>
      <c r="IT120" s="14">
        <v>1</v>
      </c>
      <c r="IU120" s="14">
        <v>240</v>
      </c>
      <c r="IV120" s="14">
        <v>40</v>
      </c>
      <c r="IW120" s="14">
        <v>30</v>
      </c>
      <c r="IX120" s="23">
        <f t="shared" si="219"/>
        <v>234818122</v>
      </c>
      <c r="IY120" s="23">
        <f t="shared" si="220"/>
        <v>1</v>
      </c>
      <c r="IZ120" s="23">
        <f t="shared" si="221"/>
        <v>234818.12</v>
      </c>
      <c r="JA120" s="23"/>
      <c r="JB120" s="23"/>
      <c r="JC120" s="23"/>
      <c r="JG120">
        <f t="shared" si="222"/>
        <v>2.4865624454133668</v>
      </c>
      <c r="JH120">
        <f t="shared" si="223"/>
        <v>3.8494473217444334</v>
      </c>
      <c r="JJ120" s="14">
        <v>10</v>
      </c>
      <c r="JK120" s="14">
        <v>2</v>
      </c>
      <c r="JL120" s="14">
        <v>1.5</v>
      </c>
      <c r="JM120" s="23">
        <f t="shared" si="224"/>
        <v>7966937</v>
      </c>
      <c r="JN120" s="23">
        <f t="shared" si="225"/>
        <v>1</v>
      </c>
      <c r="JO120" s="23">
        <f t="shared" si="226"/>
        <v>7966.94</v>
      </c>
      <c r="JP120" s="14">
        <v>30</v>
      </c>
      <c r="JQ120" s="14">
        <v>6</v>
      </c>
      <c r="JR120" s="14">
        <v>4</v>
      </c>
      <c r="JS120" s="23">
        <f t="shared" si="227"/>
        <v>22907220</v>
      </c>
      <c r="JT120" s="23">
        <f t="shared" si="228"/>
        <v>1</v>
      </c>
      <c r="JU120" s="23">
        <f t="shared" si="229"/>
        <v>22907.22</v>
      </c>
      <c r="JW120" s="23">
        <f t="shared" si="230"/>
        <v>30542960</v>
      </c>
      <c r="JX120" s="23">
        <f t="shared" si="231"/>
        <v>1</v>
      </c>
      <c r="JY120" s="23">
        <f t="shared" si="232"/>
        <v>30542.959999999999</v>
      </c>
      <c r="JZ120" s="23">
        <f t="shared" si="233"/>
        <v>11950406</v>
      </c>
      <c r="KA120" s="23">
        <f t="shared" si="234"/>
        <v>1</v>
      </c>
      <c r="KB120" s="23">
        <f t="shared" si="235"/>
        <v>11950.41</v>
      </c>
    </row>
    <row r="121" spans="3:288" ht="16.5" x14ac:dyDescent="0.2">
      <c r="C121" s="14">
        <f t="shared" si="133"/>
        <v>39</v>
      </c>
      <c r="D121" s="14">
        <v>117</v>
      </c>
      <c r="E121" s="14" t="s">
        <v>684</v>
      </c>
      <c r="F121" s="14">
        <v>425</v>
      </c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F121" s="14">
        <f>ROUND((INDEX(新战舰养成!S$6:S$18,通天塔!$J121+1)+INDEX(新战舰养成!D$6:D$18,通天塔!$J121+1)*(通天塔!$G121-1))*INDEX(战舰突破!$D$6:$D$18,通天塔!$M121+1),0)</f>
        <v>10</v>
      </c>
      <c r="BG121" s="14">
        <f>ROUND((INDEX(新战舰养成!T$6:T$18,通天塔!$J121+1)+INDEX(新战舰养成!E$6:E$18,通天塔!$J121+1)*(通天塔!$G121-1))*INDEX(战舰突破!$D$6:$D$18,通天塔!$M121+1),0)</f>
        <v>20</v>
      </c>
      <c r="BH121" s="14">
        <f>ROUND((INDEX(新战舰养成!U$6:U$18,通天塔!$J121+1)+INDEX(新战舰养成!F$6:F$18,通天塔!$J121+1)*(通天塔!$G121-1))*INDEX(战舰突破!$D$6:$D$18,通天塔!$M121+1),0)</f>
        <v>5</v>
      </c>
      <c r="BI121" s="14">
        <f>ROUND((INDEX(新战舰养成!V$6:V$18,通天塔!$J121+1)+INDEX(新战舰养成!G$6:G$18,通天塔!$J121+1)*(通天塔!$G121-1))*INDEX(战舰突破!$D$6:$D$18,通天塔!$M121+1),0)</f>
        <v>300</v>
      </c>
      <c r="BJ121" s="14">
        <f>ROUND((INDEX(新战舰养成!W$6:W$18,通天塔!$J121+1)+INDEX(新战舰养成!H$6:H$18,通天塔!$J121+1)*(通天塔!$G121-1))*INDEX(战舰突破!$D$6:$D$18,通天塔!$M121+1),0)</f>
        <v>4</v>
      </c>
      <c r="BL121" s="14">
        <f>IF($H121&gt;0,ROUND((INDEX(新战舰养成!X$6:X$18,通天塔!$K121+1)+INDEX(新战舰养成!I$6:I$18,通天塔!$K121+1)*(通天塔!$H121-1))*INDEX(战舰突破!$D$6:$D$18,通天塔!$N121+1),0),0)</f>
        <v>0</v>
      </c>
      <c r="BM121" s="14">
        <f>IF($H121&gt;0,ROUND((INDEX(新战舰养成!Y$6:Y$18,通天塔!$K121+1)+INDEX(新战舰养成!J$6:J$18,通天塔!$K121+1)*(通天塔!$H121-1))*INDEX(战舰突破!$D$6:$D$18,通天塔!$N121+1),0),0)</f>
        <v>0</v>
      </c>
      <c r="BN121" s="14">
        <f>IF($H121&gt;0,ROUND((INDEX(新战舰养成!Z$6:Z$18,通天塔!$K121+1)+INDEX(新战舰养成!K$6:K$18,通天塔!$K121+1)*(通天塔!$H121-1))*INDEX(战舰突破!$D$6:$D$18,通天塔!$N121+1),0),0)</f>
        <v>0</v>
      </c>
      <c r="BO121" s="14">
        <f>IF($H121&gt;0,ROUND((INDEX(新战舰养成!AA$6:AA$18,通天塔!$K121+1)+INDEX(新战舰养成!L$6:L$18,通天塔!$K121+1)*(通天塔!$H121-1))*INDEX(战舰突破!$D$6:$D$18,通天塔!$N121+1),0),0)</f>
        <v>0</v>
      </c>
      <c r="BP121" s="14">
        <f>IF($H121&gt;0,ROUND((INDEX(新战舰养成!AB$6:AB$18,通天塔!$K121+1)+INDEX(新战舰养成!M$6:M$18,通天塔!$K121+1)*(通天塔!$H121-1))*INDEX(战舰突破!$D$6:$D$18,通天塔!$N121+1),0),0)</f>
        <v>0</v>
      </c>
      <c r="BR121" s="14">
        <f>IF($I121&gt;0,ROUND((INDEX(新战舰养成!AC$6:AC$18,通天塔!$L121+1)+INDEX(新战舰养成!I$6:I$18,通天塔!$L121+1)*(通天塔!$I121-1))*INDEX(战舰突破!$D$6:$D$18,通天塔!$O121+1),0),0)</f>
        <v>0</v>
      </c>
      <c r="BS121" s="14">
        <f>IF($I121&gt;0,ROUND((INDEX(新战舰养成!AD$6:AD$18,通天塔!$L121+1)+INDEX(新战舰养成!J$6:J$18,通天塔!$L121+1)*(通天塔!$I121-1))*INDEX(战舰突破!$D$6:$D$18,通天塔!$O121+1),0),0)</f>
        <v>0</v>
      </c>
      <c r="BT121" s="14">
        <f>IF($I121&gt;0,ROUND((INDEX(新战舰养成!AE$6:AE$18,通天塔!$L121+1)+INDEX(新战舰养成!K$6:K$18,通天塔!$L121+1)*(通天塔!$I121-1))*INDEX(战舰突破!$D$6:$D$18,通天塔!$O121+1),0),0)</f>
        <v>0</v>
      </c>
      <c r="BU121" s="14">
        <f>IF($I121&gt;0,ROUND((INDEX(新战舰养成!AF$6:AF$18,通天塔!$L121+1)+INDEX(新战舰养成!L$6:L$18,通天塔!$L121+1)*(通天塔!$I121-1))*INDEX(战舰突破!$D$6:$D$18,通天塔!$O121+1),0),0)</f>
        <v>0</v>
      </c>
      <c r="BV121" s="14">
        <f>IF($I121&gt;0,ROUND((INDEX(新战舰养成!AG$6:AG$18,通天塔!$L121+1)+INDEX(新战舰养成!M$6:M$18,通天塔!$L121+1)*(通天塔!$I121-1))*INDEX(战舰突破!$D$6:$D$18,通天塔!$O121+1),0),0)</f>
        <v>0</v>
      </c>
      <c r="BY121" s="14">
        <f>(INDEX(装备数值!$C$13:$G$116,通天塔!$P121*8+1,BY$2)+INDEX(装备数值!$C$13:$G$116,通天塔!$Q121*8+2,BY$2)+INDEX(装备数值!$C$13:$G$116,通天塔!$S121*8+3,BY$2)+INDEX(装备数值!$C$13:$G$116,通天塔!$R121*8+4,BY$2)+INDEX(装备数值!$C$13:$G$116,通天塔!$T121*8+5,BY$2)+INDEX(装备数值!$C$13:$G$116,通天塔!$U121*8+6,BY$2)+INDEX(装备数值!$C$13:$G$116,通天塔!$V121*8+7,BY$2)+INDEX(装备数值!$C$13:$G$116,通天塔!$W121*8+8,BY$2))</f>
        <v>0</v>
      </c>
      <c r="BZ121" s="14">
        <f>(INDEX(装备数值!$C$13:$G$116,通天塔!$P121*8+1,BZ$2)+INDEX(装备数值!$C$13:$G$116,通天塔!$Q121*8+2,BZ$2)+INDEX(装备数值!$C$13:$G$116,通天塔!$S121*8+3,BZ$2)+INDEX(装备数值!$C$13:$G$116,通天塔!$R121*8+4,BZ$2)+INDEX(装备数值!$C$13:$G$116,通天塔!$T121*8+5,BZ$2)+INDEX(装备数值!$C$13:$G$116,通天塔!$U121*8+6,BZ$2)+INDEX(装备数值!$C$13:$G$116,通天塔!$V121*8+7,BZ$2)+INDEX(装备数值!$C$13:$G$116,通天塔!$W121*8+8,BZ$2))</f>
        <v>0</v>
      </c>
      <c r="CA121" s="14">
        <f>(INDEX(装备数值!$C$13:$G$116,通天塔!$P121*8+1,CA$2)+INDEX(装备数值!$C$13:$G$116,通天塔!$Q121*8+2,CA$2)+INDEX(装备数值!$C$13:$G$116,通天塔!$S121*8+3,CA$2)+INDEX(装备数值!$C$13:$G$116,通天塔!$R121*8+4,CA$2)+INDEX(装备数值!$C$13:$G$116,通天塔!$T121*8+5,CA$2)+INDEX(装备数值!$C$13:$G$116,通天塔!$U121*8+6,CA$2)+INDEX(装备数值!$C$13:$G$116,通天塔!$V121*8+7,CA$2)+INDEX(装备数值!$C$13:$G$116,通天塔!$W121*8+8,CA$2))</f>
        <v>0</v>
      </c>
      <c r="CB121" s="14">
        <f>(INDEX(装备数值!$C$13:$G$116,通天塔!$P121*8+1,CB$2)+INDEX(装备数值!$C$13:$G$116,通天塔!$Q121*8+2,CB$2)+INDEX(装备数值!$C$13:$G$116,通天塔!$S121*8+3,CB$2)+INDEX(装备数值!$C$13:$G$116,通天塔!$R121*8+4,CB$2)+INDEX(装备数值!$C$13:$G$116,通天塔!$T121*8+5,CB$2)+INDEX(装备数值!$C$13:$G$116,通天塔!$U121*8+6,CB$2)+INDEX(装备数值!$C$13:$G$116,通天塔!$V121*8+7,CB$2)+INDEX(装备数值!$C$13:$G$116,通天塔!$W121*8+8,CB$2))</f>
        <v>0</v>
      </c>
      <c r="CC121" s="14">
        <f>(INDEX(装备数值!$C$13:$G$116,通天塔!$P121*8+1,CC$2)+INDEX(装备数值!$C$13:$G$116,通天塔!$Q121*8+2,CC$2)+INDEX(装备数值!$C$13:$G$116,通天塔!$S121*8+3,CC$2)+INDEX(装备数值!$C$13:$G$116,通天塔!$R121*8+4,CC$2)+INDEX(装备数值!$C$13:$G$116,通天塔!$T121*8+5,CC$2)+INDEX(装备数值!$C$13:$G$116,通天塔!$U121*8+6,CC$2)+INDEX(装备数值!$C$13:$G$116,通天塔!$V121*8+7,CC$2)+INDEX(装备数值!$C$13:$G$116,通天塔!$W121*8+8,CC$2))</f>
        <v>0</v>
      </c>
      <c r="CF121" s="14">
        <f>INDEX(装备数值!$I$13:$M$116,通天塔!$P121*8+1,CF$2)*$X121+INDEX(装备数值!$I$13:$M$116,通天塔!$Q121*8+2,CF$2)*$Y121+INDEX(装备数值!$I$13:$M$116,通天塔!$S121*8+3,CF$2)*$Z121+INDEX(装备数值!$I$13:$M$116,通天塔!$R121*8+4,CF$2)*$AA121+INDEX(装备数值!$I$13:$M$116,通天塔!$T121*8+5,CF$2)*$AB121+INDEX(装备数值!$I$13:$M$116,通天塔!$U121*8+6,CF$2)*$AC121+INDEX(装备数值!$I$13:$M$116,通天塔!$V121*8+7,CF$2)*$AD121+INDEX(装备数值!$I$13:$M$116,通天塔!$W121*8+8,CF$2)*$AE121</f>
        <v>0</v>
      </c>
      <c r="CG121" s="14">
        <f>INDEX(装备数值!$I$13:$M$116,通天塔!$P121*8+1,CG$2)*$X121+INDEX(装备数值!$I$13:$M$116,通天塔!$Q121*8+2,CG$2)*$Y121+INDEX(装备数值!$I$13:$M$116,通天塔!$S121*8+3,CG$2)*$Z121+INDEX(装备数值!$I$13:$M$116,通天塔!$R121*8+4,CG$2)*$AA121+INDEX(装备数值!$I$13:$M$116,通天塔!$T121*8+5,CG$2)*$AB121+INDEX(装备数值!$I$13:$M$116,通天塔!$U121*8+6,CG$2)*$AC121+INDEX(装备数值!$I$13:$M$116,通天塔!$V121*8+7,CG$2)*$AD121+INDEX(装备数值!$I$13:$M$116,通天塔!$W121*8+8,CG$2)*$AE121</f>
        <v>0</v>
      </c>
      <c r="CH121" s="14">
        <f>INDEX(装备数值!$I$13:$M$116,通天塔!$P121*8+1,CH$2)*$X121+INDEX(装备数值!$I$13:$M$116,通天塔!$Q121*8+2,CH$2)*$Y121+INDEX(装备数值!$I$13:$M$116,通天塔!$S121*8+3,CH$2)*$Z121+INDEX(装备数值!$I$13:$M$116,通天塔!$R121*8+4,CH$2)*$AA121+INDEX(装备数值!$I$13:$M$116,通天塔!$T121*8+5,CH$2)*$AB121+INDEX(装备数值!$I$13:$M$116,通天塔!$U121*8+6,CH$2)*$AC121+INDEX(装备数值!$I$13:$M$116,通天塔!$V121*8+7,CH$2)*$AD121+INDEX(装备数值!$I$13:$M$116,通天塔!$W121*8+8,CH$2)*$AE121</f>
        <v>0</v>
      </c>
      <c r="CI121" s="14">
        <f>INDEX(装备数值!$I$13:$M$116,通天塔!$P121*8+1,CI$2)*$X121+INDEX(装备数值!$I$13:$M$116,通天塔!$Q121*8+2,CI$2)*$Y121+INDEX(装备数值!$I$13:$M$116,通天塔!$S121*8+3,CI$2)*$Z121+INDEX(装备数值!$I$13:$M$116,通天塔!$R121*8+4,CI$2)*$AA121+INDEX(装备数值!$I$13:$M$116,通天塔!$T121*8+5,CI$2)*$AB121+INDEX(装备数值!$I$13:$M$116,通天塔!$U121*8+6,CI$2)*$AC121+INDEX(装备数值!$I$13:$M$116,通天塔!$V121*8+7,CI$2)*$AD121+INDEX(装备数值!$I$13:$M$116,通天塔!$W121*8+8,CI$2)*$AE121</f>
        <v>0</v>
      </c>
      <c r="CJ121" s="14">
        <f>INDEX(装备数值!$I$13:$M$116,通天塔!$P121*8+1,CJ$2)*$X121+INDEX(装备数值!$I$13:$M$116,通天塔!$Q121*8+2,CJ$2)*$Y121+INDEX(装备数值!$I$13:$M$116,通天塔!$S121*8+3,CJ$2)*$Z121+INDEX(装备数值!$I$13:$M$116,通天塔!$R121*8+4,CJ$2)*$AA121+INDEX(装备数值!$I$13:$M$116,通天塔!$T121*8+5,CJ$2)*$AB121+INDEX(装备数值!$I$13:$M$116,通天塔!$U121*8+6,CJ$2)*$AC121+INDEX(装备数值!$I$13:$M$116,通天塔!$V121*8+7,CJ$2)*$AD121+INDEX(装备数值!$I$13:$M$116,通天塔!$W121*8+8,CJ$2)*$AE121</f>
        <v>0</v>
      </c>
      <c r="CM121" s="14">
        <f>INDEX(装备数值!$X$13:$AH$116,$P121*8+1,CM$2)*$AF121+INDEX(装备数值!$X$13:$AH$116,$Q121*8+2,CM$2)*$AG121+INDEX(装备数值!$X$13:$AH$116,$S121*8+3,CM$2)*$AH121+INDEX(装备数值!$X$13:$AH$116,$R121*8+4,CM$2)*$AI121+INDEX(装备数值!$X$13:$AH$116,$T121*8+5,CM$2)*$AJ121+INDEX(装备数值!$X$13:$AH$116,$U121*8+6,CM$2)*$AK121+INDEX(装备数值!$X$13:$AH$116,$V121*8+7,CM$2)*$AL121+INDEX(装备数值!$X$13:$AH$116,$W121*8+8,CM$2)*$AM121</f>
        <v>0</v>
      </c>
      <c r="CN121" s="14">
        <f>INDEX(装备数值!$X$13:$AH$116,$P121*8+1,CN$2)*$AF121+INDEX(装备数值!$X$13:$AH$116,$Q121*8+2,CN$2)*$AG121+INDEX(装备数值!$X$13:$AH$116,$S121*8+3,CN$2)*$AH121+INDEX(装备数值!$X$13:$AH$116,$R121*8+4,CN$2)*$AI121+INDEX(装备数值!$X$13:$AH$116,$T121*8+5,CN$2)*$AJ121+INDEX(装备数值!$X$13:$AH$116,$U121*8+6,CN$2)*$AK121+INDEX(装备数值!$X$13:$AH$116,$V121*8+7,CN$2)*$AL121+INDEX(装备数值!$X$13:$AH$116,$W121*8+8,CN$2)*$AM121</f>
        <v>0</v>
      </c>
      <c r="CO121" s="14">
        <f>INDEX(装备数值!$X$13:$AH$116,$P121*8+1,CO$2)*$AF121+INDEX(装备数值!$X$13:$AH$116,$Q121*8+2,CO$2)*$AG121+INDEX(装备数值!$X$13:$AH$116,$S121*8+3,CO$2)*$AH121+INDEX(装备数值!$X$13:$AH$116,$R121*8+4,CO$2)*$AI121+INDEX(装备数值!$X$13:$AH$116,$T121*8+5,CO$2)*$AJ121+INDEX(装备数值!$X$13:$AH$116,$U121*8+6,CO$2)*$AK121+INDEX(装备数值!$X$13:$AH$116,$V121*8+7,CO$2)*$AL121+INDEX(装备数值!$X$13:$AH$116,$W121*8+8,CO$2)*$AM121</f>
        <v>0</v>
      </c>
      <c r="CP121" s="14">
        <f>INDEX(装备数值!$X$13:$AH$116,$P121*8+1,CP$2)*$AF121+INDEX(装备数值!$X$13:$AH$116,$Q121*8+2,CP$2)*$AG121+INDEX(装备数值!$X$13:$AH$116,$S121*8+3,CP$2)*$AH121+INDEX(装备数值!$X$13:$AH$116,$R121*8+4,CP$2)*$AI121+INDEX(装备数值!$X$13:$AH$116,$T121*8+5,CP$2)*$AJ121+INDEX(装备数值!$X$13:$AH$116,$U121*8+6,CP$2)*$AK121+INDEX(装备数值!$X$13:$AH$116,$V121*8+7,CP$2)*$AL121+INDEX(装备数值!$X$13:$AH$116,$W121*8+8,CP$2)*$AM121</f>
        <v>0</v>
      </c>
      <c r="CQ121" s="14">
        <f>INDEX(装备数值!$X$13:$AH$116,$P121*8+1,CQ$2)*$AF121+INDEX(装备数值!$X$13:$AH$116,$Q121*8+2,CQ$2)*$AG121+INDEX(装备数值!$X$13:$AH$116,$S121*8+3,CQ$2)*$AH121+INDEX(装备数值!$X$13:$AH$116,$R121*8+4,CQ$2)*$AI121+INDEX(装备数值!$X$13:$AH$116,$T121*8+5,CQ$2)*$AJ121+INDEX(装备数值!$X$13:$AH$116,$U121*8+6,CQ$2)*$AK121+INDEX(装备数值!$X$13:$AH$116,$V121*8+7,CQ$2)*$AL121+INDEX(装备数值!$X$13:$AH$116,$W121*8+8,CQ$2)*$AM121</f>
        <v>0</v>
      </c>
      <c r="CR121" s="14">
        <f>INDEX(装备数值!$X$13:$AH$116,$P121*8+1,CR$2)*$AF121+INDEX(装备数值!$X$13:$AH$116,$Q121*8+2,CR$2)*$AG121+INDEX(装备数值!$X$13:$AH$116,$S121*8+3,CR$2)*$AH121+INDEX(装备数值!$X$13:$AH$116,$R121*8+4,CR$2)*$AI121+INDEX(装备数值!$X$13:$AH$116,$T121*8+5,CR$2)*$AJ121+INDEX(装备数值!$X$13:$AH$116,$U121*8+6,CR$2)*$AK121+INDEX(装备数值!$X$13:$AH$116,$V121*8+7,CR$2)*$AL121+INDEX(装备数值!$X$13:$AH$116,$W121*8+8,CR$2)*$AM121</f>
        <v>0</v>
      </c>
      <c r="CS121" s="14">
        <f>INDEX(装备数值!$X$13:$AH$116,$P121*8+1,CS$2)*$AF121+INDEX(装备数值!$X$13:$AH$116,$Q121*8+2,CS$2)*$AG121+INDEX(装备数值!$X$13:$AH$116,$S121*8+3,CS$2)*$AH121+INDEX(装备数值!$X$13:$AH$116,$R121*8+4,CS$2)*$AI121+INDEX(装备数值!$X$13:$AH$116,$T121*8+5,CS$2)*$AJ121+INDEX(装备数值!$X$13:$AH$116,$U121*8+6,CS$2)*$AK121+INDEX(装备数值!$X$13:$AH$116,$V121*8+7,CS$2)*$AL121+INDEX(装备数值!$X$13:$AH$116,$W121*8+8,CS$2)*$AM121</f>
        <v>0</v>
      </c>
      <c r="CT121" s="14">
        <f>INDEX(装备数值!$X$13:$AH$116,$P121*8+1,CT$2)*$AF121+INDEX(装备数值!$X$13:$AH$116,$Q121*8+2,CT$2)*$AG121+INDEX(装备数值!$X$13:$AH$116,$S121*8+3,CT$2)*$AH121+INDEX(装备数值!$X$13:$AH$116,$R121*8+4,CT$2)*$AI121+INDEX(装备数值!$X$13:$AH$116,$T121*8+5,CT$2)*$AJ121+INDEX(装备数值!$X$13:$AH$116,$U121*8+6,CT$2)*$AK121+INDEX(装备数值!$X$13:$AH$116,$V121*8+7,CT$2)*$AL121+INDEX(装备数值!$X$13:$AH$116,$W121*8+8,CT$2)*$AM121</f>
        <v>0</v>
      </c>
      <c r="CU121" s="14">
        <f>INDEX(装备数值!$X$13:$AH$116,$P121*8+1,CU$2)*$AF121+INDEX(装备数值!$X$13:$AH$116,$Q121*8+2,CU$2)*$AG121+INDEX(装备数值!$X$13:$AH$116,$S121*8+3,CU$2)*$AH121+INDEX(装备数值!$X$13:$AH$116,$R121*8+4,CU$2)*$AI121+INDEX(装备数值!$X$13:$AH$116,$T121*8+5,CU$2)*$AJ121+INDEX(装备数值!$X$13:$AH$116,$U121*8+6,CU$2)*$AK121+INDEX(装备数值!$X$13:$AH$116,$V121*8+7,CU$2)*$AL121+INDEX(装备数值!$X$13:$AH$116,$W121*8+8,CU$2)*$AM121</f>
        <v>0</v>
      </c>
      <c r="CV121" s="14">
        <f>INDEX(装备数值!$X$13:$AH$116,$P121*8+1,CV$2)*$AF121+INDEX(装备数值!$X$13:$AH$116,$Q121*8+2,CV$2)*$AG121+INDEX(装备数值!$X$13:$AH$116,$S121*8+3,CV$2)*$AH121+INDEX(装备数值!$X$13:$AH$116,$R121*8+4,CV$2)*$AI121+INDEX(装备数值!$X$13:$AH$116,$T121*8+5,CV$2)*$AJ121+INDEX(装备数值!$X$13:$AH$116,$U121*8+6,CV$2)*$AK121+INDEX(装备数值!$X$13:$AH$116,$V121*8+7,CV$2)*$AL121+INDEX(装备数值!$X$13:$AH$116,$W121*8+8,CV$2)*$AM121</f>
        <v>0</v>
      </c>
      <c r="CW121" s="14">
        <f>INDEX(装备数值!$X$13:$AH$116,$P121*8+1,CW$2)*$AF121+INDEX(装备数值!$X$13:$AH$116,$Q121*8+2,CW$2)*$AG121+INDEX(装备数值!$X$13:$AH$116,$S121*8+3,CW$2)*$AH121+INDEX(装备数值!$X$13:$AH$116,$R121*8+4,CW$2)*$AI121+INDEX(装备数值!$X$13:$AH$116,$T121*8+5,CW$2)*$AJ121+INDEX(装备数值!$X$13:$AH$116,$U121*8+6,CW$2)*$AK121+INDEX(装备数值!$X$13:$AH$116,$V121*8+7,CW$2)*$AL121+INDEX(装备数值!$X$13:$AH$116,$W121*8+8,CW$2)*$AM121</f>
        <v>0</v>
      </c>
      <c r="CY121" s="14">
        <f>INDEX(装备数值!$AN$17:$AN$117,MATCH(MIN($X121:$AE121),装备数值!$AO$17:$AO$117,1))</f>
        <v>0</v>
      </c>
      <c r="CZ121" s="14">
        <f>IF(COUNTIF($P121:$W121,"&gt;"&amp;0)=8,INDEX(装备数值!AR$17:AR$117,$CY121+1),0)</f>
        <v>0</v>
      </c>
      <c r="DA121" s="14">
        <f>IF(COUNTIF($P121:$W121,"&gt;"&amp;0)=8,INDEX(装备数值!AS$17:AS$117,$CY121+1),0)</f>
        <v>0</v>
      </c>
      <c r="DB121" s="14">
        <f>IF(COUNTIF($P121:$W121,"&gt;"&amp;0)=8,INDEX(装备数值!AT$17:AT$117,$CY121+1),0)</f>
        <v>0</v>
      </c>
      <c r="DC121" s="14">
        <f>IF(COUNTIF($P121:$W121,"&gt;"&amp;0)=8,INDEX(装备数值!AU$17:AU$117,$CY121+1),0)</f>
        <v>0</v>
      </c>
      <c r="DD121" s="14">
        <f>IF(COUNTIF($P121:$W121,"&gt;"&amp;0)=8,INDEX(装备数值!AV$17:AV$117,$CY121+1),0)</f>
        <v>0</v>
      </c>
      <c r="DF121" s="14">
        <f>INDEX(装备数值!$AY$17:$AY$77,MATCH(MIN($AF121:$AM121),装备数值!$AZ$17:$AZ$77,1))</f>
        <v>0</v>
      </c>
      <c r="DG121" s="26">
        <f>INDEX(装备数值!BA$17:BA$77,通天塔!DF121+1)</f>
        <v>0</v>
      </c>
      <c r="DH121" s="26">
        <f>INDEX(装备数值!BA$17:BA$77,通天塔!DF121+1)</f>
        <v>0</v>
      </c>
      <c r="DJ121" s="14">
        <f t="shared" si="134"/>
        <v>0</v>
      </c>
      <c r="DK121" s="14">
        <f>VLOOKUP(DJ121,军阶与晶片数值!$W$6:$X$27,2)</f>
        <v>0</v>
      </c>
      <c r="DL121" s="14">
        <f>INDEX(军阶与晶片数值!Y$6:Y$27,$DK121+1)</f>
        <v>0</v>
      </c>
      <c r="DM121" s="14">
        <f>INDEX(军阶与晶片数值!Z$6:Z$27,$DK121+1)</f>
        <v>0</v>
      </c>
      <c r="DN121" s="14">
        <f>INDEX(军阶与晶片数值!AA$6:AA$27,$DK121+1)</f>
        <v>0</v>
      </c>
      <c r="DO121" s="14">
        <f>INDEX(军阶与晶片数值!AB$6:AB$27,$DK121+1)</f>
        <v>0</v>
      </c>
      <c r="DP121" s="29">
        <f>INDEX(军阶与晶片数值!AC$6:AC$27,$DK121+1)</f>
        <v>0</v>
      </c>
      <c r="DQ121" s="29">
        <f>INDEX(军阶与晶片数值!AD$6:AD$27,$DK121+1)</f>
        <v>0</v>
      </c>
      <c r="DS121" s="26">
        <f>INDEX(军阶与晶片数值!I$6:I$16,AN121+1)</f>
        <v>0</v>
      </c>
      <c r="DT121" s="26">
        <f>INDEX(军阶与晶片数值!M$6:M$16,AO121+1)</f>
        <v>0</v>
      </c>
      <c r="DU121" s="26">
        <f>INDEX(军阶与晶片数值!J$6:J$16,AP121+1)</f>
        <v>0</v>
      </c>
      <c r="DV121" s="26">
        <f>INDEX(军阶与晶片数值!K$6:K$16,AQ121+1)</f>
        <v>0</v>
      </c>
      <c r="DW121" s="26">
        <f>INDEX(军阶与晶片数值!L$6:L$16,AR121+1)</f>
        <v>0</v>
      </c>
      <c r="DX121" s="28">
        <f>INDEX(军阶与晶片数值!N$6:N$16,AS121+1)</f>
        <v>0</v>
      </c>
      <c r="DY121" s="28">
        <f>INDEX(军阶与晶片数值!O$6:O$16,AT121+1)</f>
        <v>0</v>
      </c>
      <c r="DZ121" s="28">
        <f>INDEX(军阶与晶片数值!P$6:P$16,AU121+1)</f>
        <v>0</v>
      </c>
      <c r="EA121" s="28">
        <f>INDEX(军阶与晶片数值!Q$6:Q$16,AV121+1)</f>
        <v>0</v>
      </c>
      <c r="EB121" s="26">
        <f>INDEX(军阶与晶片数值!R$6:R$16,AW121+1)</f>
        <v>0</v>
      </c>
      <c r="EC121" s="26">
        <f>INDEX(军阶与晶片数值!S$6:S$16,AX121+1)</f>
        <v>0</v>
      </c>
      <c r="ED121" s="26">
        <f>INDEX(军阶与晶片数值!T$6:T$16,AY121+1)</f>
        <v>0</v>
      </c>
      <c r="EE121" s="26">
        <f>INDEX(军阶与晶片数值!U$6:U$16,AZ121+1)</f>
        <v>0</v>
      </c>
      <c r="EG121" s="26">
        <f>INDEX(军阶与晶片数值!$C$6:$C$36,通天塔!$BA121+1)</f>
        <v>0</v>
      </c>
      <c r="EH121" s="26">
        <f>INDEX(军阶与晶片数值!$C$6:$C$36,通天塔!$BA121+1)</f>
        <v>0</v>
      </c>
      <c r="EI121" s="26">
        <f>INDEX(军阶与晶片数值!$C$6:$C$36,通天塔!$BA121+1)</f>
        <v>0</v>
      </c>
      <c r="EJ121" s="26">
        <f>INDEX(军阶与晶片数值!$C$6:$C$36,通天塔!$BA121+1)</f>
        <v>0</v>
      </c>
      <c r="EK121" s="26">
        <f>INDEX(军阶与晶片数值!$C$6:$C$36,通天塔!$BA121+1)</f>
        <v>0</v>
      </c>
      <c r="EM121" s="14">
        <f>INDEX(战舰突破!$H$6:$H$18,通天塔!$J121+1)+INDEX(战舰突破!$H$23:$H$35,通天塔!$K121+1)+INDEX(战舰突破!$H$40:$H$52,通天塔!$L121+1)</f>
        <v>0</v>
      </c>
      <c r="EN121" s="14">
        <f>INDEX(战舰突破!$I$6:$I$18,通天塔!$J121+1)+INDEX(战舰突破!$I$23:$I$35,通天塔!$K121+1)+INDEX(战舰突破!$I$40:$I$52,通天塔!$L121+1)</f>
        <v>0</v>
      </c>
      <c r="EO121" s="14">
        <f>INDEX(战舰突破!$J$6:$J$18,通天塔!$J121+1)+INDEX(战舰突破!$J$23:$J$35,通天塔!$K121+1)+INDEX(战舰突破!$J$40:$J$52,通天塔!$L121+1)</f>
        <v>0</v>
      </c>
      <c r="EP121" s="14">
        <f>INDEX(战舰突破!$K$6:$K$18,通天塔!$J121+1)+INDEX(战舰突破!$K$23:$K$35,通天塔!$K121+1)+INDEX(战舰突破!$K$40:$K$52,通天塔!$L121+1)</f>
        <v>0</v>
      </c>
      <c r="EQ121" s="14">
        <f>INDEX(战舰突破!$L$6:$L$18,通天塔!$J121+1)+INDEX(战舰突破!$L$23:$L$35,通天塔!$K121+1)+INDEX(战舰突破!$L$40:$L$52,通天塔!$L121+1)</f>
        <v>0</v>
      </c>
      <c r="ER121" s="18">
        <f>INDEX(战舰突破!$N$6:$N$18,通天塔!$J121+1)+INDEX(战舰突破!$N$23:$N$35,通天塔!$K121+1)+INDEX(战舰突破!$N$40:$N$52,通天塔!$L121+1)</f>
        <v>0</v>
      </c>
      <c r="ES121" s="18">
        <f>INDEX(战舰突破!$O$6:$O$18,通天塔!$J121+1)+INDEX(战舰突破!$O$23:$O$35,通天塔!$K121+1)+INDEX(战舰突破!$O$40:$O$52,通天塔!$L121+1)</f>
        <v>0</v>
      </c>
      <c r="ET121" s="18">
        <f>INDEX(战舰突破!$P$6:$P$18,通天塔!$J121+1)+INDEX(战舰突破!$P$23:$P$35,通天塔!$K121+1)+INDEX(战舰突破!$P$40:$P$52,通天塔!$L121+1)</f>
        <v>0</v>
      </c>
      <c r="EU121" s="18">
        <f>INDEX(战舰突破!$Q$6:$Q$18,通天塔!$J121+1)+INDEX(战舰突破!$Q$23:$Q$35,通天塔!$K121+1)+INDEX(战舰突破!$Q$40:$Q$52,通天塔!$L121+1)</f>
        <v>0</v>
      </c>
      <c r="EV121" s="18">
        <f>INDEX(战舰突破!$R$6:$R$18,通天塔!$J121+1)+INDEX(战舰突破!$R$23:$R$35,通天塔!$K121+1)+INDEX(战舰突破!$R$40:$R$52,通天塔!$L121+1)</f>
        <v>0</v>
      </c>
      <c r="EW121" s="18">
        <f>INDEX(战舰突破!$M$6:$M$18,通天塔!$J121+1)+INDEX(战舰突破!$M$23:$M$35,通天塔!$K121+1)+INDEX(战舰突破!$M$40:$M$52,通天塔!$L121+1)</f>
        <v>0</v>
      </c>
      <c r="EX121" s="22">
        <f>INDEX(战舰突破!$W$6:$W$18,通天塔!$J121+1)+INDEX(战舰突破!$W$23:$W$35,通天塔!$K121+1)+INDEX(战舰突破!$W$40:$W$52,通天塔!$L121+1)</f>
        <v>0.3</v>
      </c>
      <c r="FA121" s="14">
        <f>INDEX(战舰突破!$S$6:$S$18,通天塔!$J121+1)</f>
        <v>0</v>
      </c>
      <c r="FB121" s="14">
        <f>INDEX(战舰突破!$T$6:$T$18,通天塔!$J121+1)</f>
        <v>0</v>
      </c>
      <c r="FC121" s="14">
        <f>INDEX(战舰突破!$U$6:$U$18,通天塔!$J121+1)</f>
        <v>0</v>
      </c>
      <c r="FD121" s="14">
        <f>INDEX(战舰突破!$V$6:$V$18,通天塔!$J121+1)</f>
        <v>0</v>
      </c>
      <c r="FE121" s="14">
        <f>INDEX(战舰突破!$X$6:$X$18,通天塔!$J121+1)</f>
        <v>1</v>
      </c>
      <c r="FG121" s="14">
        <f>INDEX(战舰突破!$S$23:$S$35,通天塔!$J121+1)</f>
        <v>0</v>
      </c>
      <c r="FH121" s="14">
        <f>INDEX(战舰突破!$T$23:$T$35,通天塔!$J121+1)</f>
        <v>0</v>
      </c>
      <c r="FI121" s="14">
        <f>INDEX(战舰突破!$U$23:$U$35,通天塔!$J121+1)</f>
        <v>0</v>
      </c>
      <c r="FJ121" s="14">
        <f>INDEX(战舰突破!$V$23:$V$35,通天塔!$J121+1)</f>
        <v>0</v>
      </c>
      <c r="FK121" s="14">
        <f>INDEX(战舰突破!$X$23:$X$35,通天塔!$J121+1)</f>
        <v>15</v>
      </c>
      <c r="FM121" s="14">
        <f>INDEX(战舰突破!$S$40:$S$52,通天塔!$J121+1)</f>
        <v>0</v>
      </c>
      <c r="FN121" s="14">
        <f>INDEX(战舰突破!$T$40:$T$52,通天塔!$J121+1)</f>
        <v>0</v>
      </c>
      <c r="FO121" s="14">
        <f>INDEX(战舰突破!$U$40:$U$52,通天塔!$J121+1)</f>
        <v>0</v>
      </c>
      <c r="FP121" s="14">
        <f>INDEX(战舰突破!$V$40:$V$52,通天塔!$J121+1)</f>
        <v>0</v>
      </c>
      <c r="FQ121" s="14">
        <f>INDEX(战舰突破!$X$40:$X$52,通天塔!$J121+1)</f>
        <v>25</v>
      </c>
      <c r="FT121" s="14">
        <f t="shared" si="135"/>
        <v>10</v>
      </c>
      <c r="FU121" s="14">
        <f t="shared" si="136"/>
        <v>0</v>
      </c>
      <c r="FV121" s="14">
        <f t="shared" si="137"/>
        <v>0</v>
      </c>
      <c r="FW121" s="14">
        <f t="shared" si="138"/>
        <v>20</v>
      </c>
      <c r="FX121" s="14">
        <f t="shared" si="139"/>
        <v>5</v>
      </c>
      <c r="FY121" s="14">
        <f t="shared" si="140"/>
        <v>300</v>
      </c>
      <c r="FZ121" s="14">
        <f t="shared" si="141"/>
        <v>4</v>
      </c>
      <c r="GA121" s="28">
        <f t="shared" si="142"/>
        <v>0</v>
      </c>
      <c r="GB121" s="28">
        <f t="shared" si="143"/>
        <v>0</v>
      </c>
      <c r="GC121" s="28">
        <f t="shared" si="144"/>
        <v>0</v>
      </c>
      <c r="GD121" s="28">
        <f t="shared" si="145"/>
        <v>0</v>
      </c>
      <c r="GE121" s="28">
        <f t="shared" si="146"/>
        <v>1</v>
      </c>
      <c r="GF121" s="28">
        <f t="shared" si="147"/>
        <v>1</v>
      </c>
      <c r="GG121" s="28">
        <f t="shared" si="148"/>
        <v>0</v>
      </c>
      <c r="GH121" s="28">
        <f t="shared" si="149"/>
        <v>0</v>
      </c>
      <c r="GI121" s="14">
        <f t="shared" si="150"/>
        <v>1</v>
      </c>
      <c r="GJ121" s="14">
        <f t="shared" si="151"/>
        <v>1</v>
      </c>
      <c r="GK121" s="14">
        <f t="shared" si="152"/>
        <v>1</v>
      </c>
      <c r="GL121" s="18">
        <f t="shared" si="153"/>
        <v>1</v>
      </c>
      <c r="GM121" s="18">
        <f t="shared" si="154"/>
        <v>1</v>
      </c>
      <c r="GN121" s="18">
        <f t="shared" si="155"/>
        <v>1</v>
      </c>
      <c r="GO121" s="29">
        <f t="shared" si="215"/>
        <v>150</v>
      </c>
      <c r="GP121" s="29">
        <f t="shared" si="215"/>
        <v>450</v>
      </c>
      <c r="GQ121" s="29">
        <f t="shared" si="215"/>
        <v>450</v>
      </c>
      <c r="GR121" s="26">
        <f t="shared" si="157"/>
        <v>0</v>
      </c>
      <c r="GS121" s="26">
        <f t="shared" si="158"/>
        <v>0</v>
      </c>
      <c r="GT121" s="26">
        <f t="shared" si="159"/>
        <v>0</v>
      </c>
      <c r="GU121" s="14">
        <f t="shared" si="160"/>
        <v>2</v>
      </c>
      <c r="GV121" s="14">
        <f t="shared" si="161"/>
        <v>2</v>
      </c>
      <c r="GW121" s="14">
        <f t="shared" si="162"/>
        <v>2</v>
      </c>
      <c r="GX121" s="14">
        <f t="shared" si="163"/>
        <v>1</v>
      </c>
      <c r="GY121" s="14">
        <f t="shared" si="164"/>
        <v>15</v>
      </c>
      <c r="GZ121" s="14">
        <f t="shared" si="165"/>
        <v>25</v>
      </c>
      <c r="HA121">
        <v>117</v>
      </c>
      <c r="HB121" s="14">
        <f t="shared" si="166"/>
        <v>1080</v>
      </c>
      <c r="HD121" s="14">
        <f t="shared" si="167"/>
        <v>10</v>
      </c>
      <c r="HE121" s="14">
        <f t="shared" si="168"/>
        <v>20</v>
      </c>
      <c r="HF121" s="29">
        <f t="shared" si="169"/>
        <v>0</v>
      </c>
      <c r="HG121" s="29">
        <f t="shared" si="170"/>
        <v>0</v>
      </c>
      <c r="HH121" s="29">
        <f t="shared" si="171"/>
        <v>0</v>
      </c>
      <c r="HI121" s="29">
        <f t="shared" si="172"/>
        <v>0</v>
      </c>
      <c r="HJ121" s="14">
        <f t="shared" si="173"/>
        <v>1</v>
      </c>
      <c r="HK121" s="14">
        <f t="shared" si="174"/>
        <v>1</v>
      </c>
      <c r="HL121" s="14">
        <f t="shared" si="175"/>
        <v>1</v>
      </c>
      <c r="HM121" s="14">
        <f t="shared" si="176"/>
        <v>20</v>
      </c>
      <c r="HN121" s="26">
        <f t="shared" si="177"/>
        <v>0</v>
      </c>
      <c r="HO121" s="26">
        <f t="shared" si="178"/>
        <v>0.3</v>
      </c>
      <c r="HP121" s="29">
        <f t="shared" si="179"/>
        <v>0</v>
      </c>
      <c r="HQ121" s="29">
        <f t="shared" si="180"/>
        <v>0</v>
      </c>
      <c r="HR121" s="29">
        <f t="shared" si="181"/>
        <v>0</v>
      </c>
      <c r="HS121" s="26">
        <f t="shared" si="182"/>
        <v>0.05</v>
      </c>
      <c r="HT121" s="26">
        <f t="shared" si="183"/>
        <v>0.15</v>
      </c>
      <c r="HU121" s="26">
        <f t="shared" si="184"/>
        <v>0.15</v>
      </c>
      <c r="HV121" s="26">
        <f t="shared" si="185"/>
        <v>0</v>
      </c>
      <c r="HW121" s="29">
        <f t="shared" si="207"/>
        <v>1.05</v>
      </c>
      <c r="HX121" s="29">
        <f t="shared" si="208"/>
        <v>1.1499999999999999</v>
      </c>
      <c r="HY121" s="29">
        <f t="shared" si="209"/>
        <v>1.1499999999999999</v>
      </c>
      <c r="HZ121" s="29">
        <f t="shared" si="210"/>
        <v>0</v>
      </c>
      <c r="IA121" s="29">
        <f t="shared" si="211"/>
        <v>0</v>
      </c>
      <c r="IB121" s="29">
        <f t="shared" si="212"/>
        <v>0</v>
      </c>
      <c r="IC121" s="29">
        <f t="shared" si="213"/>
        <v>200</v>
      </c>
      <c r="ID121" s="14">
        <f t="shared" si="186"/>
        <v>0</v>
      </c>
      <c r="IH121" s="14">
        <v>1</v>
      </c>
      <c r="II121" s="14">
        <v>1</v>
      </c>
      <c r="IJ121" s="14">
        <v>480</v>
      </c>
      <c r="IK121" s="14">
        <v>80</v>
      </c>
      <c r="IL121" s="14">
        <v>60</v>
      </c>
      <c r="IM121" s="23">
        <v>0</v>
      </c>
      <c r="IN121" s="23">
        <v>0</v>
      </c>
      <c r="IO121" s="23">
        <v>0</v>
      </c>
      <c r="IP121" s="23">
        <v>0</v>
      </c>
      <c r="IQ121" s="23">
        <v>0</v>
      </c>
      <c r="IR121" s="23">
        <v>0</v>
      </c>
      <c r="IS121" s="14">
        <v>1</v>
      </c>
      <c r="IT121" s="14">
        <v>1</v>
      </c>
      <c r="IU121" s="14"/>
      <c r="IV121" s="14"/>
      <c r="IW121" s="14"/>
      <c r="IX121" s="23">
        <v>0</v>
      </c>
      <c r="IY121" s="23">
        <v>0</v>
      </c>
      <c r="IZ121" s="23">
        <v>0</v>
      </c>
      <c r="JA121" s="23"/>
      <c r="JB121" s="23"/>
      <c r="JC121" s="23"/>
      <c r="JG121">
        <f t="shared" si="222"/>
        <v>1.6000766503784611</v>
      </c>
      <c r="JH121">
        <f t="shared" si="223"/>
        <v>1.6000766503784611</v>
      </c>
      <c r="JJ121" s="14"/>
      <c r="JK121" s="14"/>
      <c r="JL121" s="14"/>
      <c r="JM121" s="23">
        <f t="shared" si="224"/>
        <v>0</v>
      </c>
      <c r="JN121" s="23">
        <v>0</v>
      </c>
      <c r="JO121" s="23">
        <v>0</v>
      </c>
      <c r="JP121" s="14"/>
      <c r="JQ121" s="14"/>
      <c r="JR121" s="14"/>
      <c r="JS121" s="23">
        <f t="shared" si="227"/>
        <v>0</v>
      </c>
      <c r="JT121" s="23">
        <v>0</v>
      </c>
      <c r="JU121" s="23">
        <v>0</v>
      </c>
      <c r="JW121" s="23"/>
      <c r="JX121" s="23">
        <v>0</v>
      </c>
      <c r="JY121" s="23">
        <v>0</v>
      </c>
      <c r="JZ121" s="23"/>
      <c r="KA121" s="23">
        <v>0</v>
      </c>
      <c r="KB121" s="23">
        <v>0</v>
      </c>
    </row>
    <row r="122" spans="3:288" ht="16.5" x14ac:dyDescent="0.2">
      <c r="C122" s="14">
        <f t="shared" si="133"/>
        <v>39</v>
      </c>
      <c r="D122" s="14">
        <v>118</v>
      </c>
      <c r="E122" s="14" t="s">
        <v>783</v>
      </c>
      <c r="F122" s="14">
        <v>430</v>
      </c>
      <c r="G122" s="14">
        <v>200</v>
      </c>
      <c r="H122" s="14">
        <v>430</v>
      </c>
      <c r="I122" s="14">
        <v>430</v>
      </c>
      <c r="J122" s="14">
        <v>9</v>
      </c>
      <c r="K122" s="14">
        <v>8</v>
      </c>
      <c r="L122" s="14">
        <v>8</v>
      </c>
      <c r="M122" s="14">
        <v>5</v>
      </c>
      <c r="N122" s="14">
        <v>5</v>
      </c>
      <c r="O122" s="14">
        <v>5</v>
      </c>
      <c r="P122" s="14">
        <v>8</v>
      </c>
      <c r="Q122" s="14">
        <v>8</v>
      </c>
      <c r="R122" s="14">
        <v>8</v>
      </c>
      <c r="S122" s="14">
        <v>8</v>
      </c>
      <c r="T122" s="14">
        <v>8</v>
      </c>
      <c r="U122" s="14">
        <v>8</v>
      </c>
      <c r="V122" s="14">
        <v>8</v>
      </c>
      <c r="W122" s="14">
        <v>8</v>
      </c>
      <c r="X122" s="14">
        <v>430</v>
      </c>
      <c r="Y122" s="14">
        <v>430</v>
      </c>
      <c r="Z122" s="14">
        <v>430</v>
      </c>
      <c r="AA122" s="14">
        <v>430</v>
      </c>
      <c r="AB122" s="14">
        <v>430</v>
      </c>
      <c r="AC122" s="14">
        <v>430</v>
      </c>
      <c r="AD122" s="14">
        <v>430</v>
      </c>
      <c r="AE122" s="14">
        <v>430</v>
      </c>
      <c r="AF122" s="14">
        <v>53</v>
      </c>
      <c r="AG122" s="14">
        <v>53</v>
      </c>
      <c r="AH122" s="14">
        <v>53</v>
      </c>
      <c r="AI122" s="14">
        <v>53</v>
      </c>
      <c r="AJ122" s="14">
        <v>53</v>
      </c>
      <c r="AK122" s="14">
        <v>53</v>
      </c>
      <c r="AL122" s="14">
        <v>53</v>
      </c>
      <c r="AM122" s="14">
        <v>53</v>
      </c>
      <c r="AN122" s="14">
        <v>5</v>
      </c>
      <c r="AO122" s="14">
        <v>6</v>
      </c>
      <c r="AP122" s="14">
        <v>6</v>
      </c>
      <c r="AQ122" s="14">
        <v>6</v>
      </c>
      <c r="AR122" s="14">
        <v>6</v>
      </c>
      <c r="AS122" s="14">
        <v>0</v>
      </c>
      <c r="AT122" s="14">
        <v>0</v>
      </c>
      <c r="AU122" s="14">
        <v>0</v>
      </c>
      <c r="AV122" s="14">
        <v>0</v>
      </c>
      <c r="AW122" s="14">
        <v>3</v>
      </c>
      <c r="AX122" s="14">
        <v>3</v>
      </c>
      <c r="AY122" s="14">
        <v>0</v>
      </c>
      <c r="AZ122" s="14">
        <v>0</v>
      </c>
      <c r="BA122" s="14">
        <v>18</v>
      </c>
      <c r="BF122" s="14">
        <f>ROUND((INDEX(新战舰养成!S$6:S$18,通天塔!$J122+1)+INDEX(新战舰养成!D$6:D$18,通天塔!$J122+1)*(通天塔!$G122-1))*INDEX(战舰突破!$D$6:$D$18,通天塔!$M122+1),0)</f>
        <v>161085</v>
      </c>
      <c r="BG122" s="14">
        <f>ROUND((INDEX(新战舰养成!T$6:T$18,通天塔!$J122+1)+INDEX(新战舰养成!E$6:E$18,通天塔!$J122+1)*(通天塔!$G122-1))*INDEX(战舰突破!$D$6:$D$18,通天塔!$M122+1),0)</f>
        <v>1288582</v>
      </c>
      <c r="BH122" s="14">
        <f>ROUND((INDEX(新战舰养成!U$6:U$18,通天塔!$J122+1)+INDEX(新战舰养成!F$6:F$18,通天塔!$J122+1)*(通天塔!$G122-1))*INDEX(战舰突破!$D$6:$D$18,通天塔!$M122+1),0)</f>
        <v>80669</v>
      </c>
      <c r="BI122" s="14">
        <f>ROUND((INDEX(新战舰养成!V$6:V$18,通天塔!$J122+1)+INDEX(新战舰养成!G$6:G$18,通天塔!$J122+1)*(通天塔!$G122-1))*INDEX(战舰突破!$D$6:$D$18,通天塔!$M122+1),0)</f>
        <v>480</v>
      </c>
      <c r="BJ122" s="14">
        <f>ROUND((INDEX(新战舰养成!W$6:W$18,通天塔!$J122+1)+INDEX(新战舰养成!H$6:H$18,通天塔!$J122+1)*(通天塔!$G122-1))*INDEX(战舰突破!$D$6:$D$18,通天塔!$M122+1),0)</f>
        <v>6</v>
      </c>
      <c r="BL122" s="14">
        <f>IF($H122&gt;0,ROUND((INDEX(新战舰养成!X$6:X$18,通天塔!$K122+1)+INDEX(新战舰养成!I$6:I$18,通天塔!$K122+1)*(通天塔!$H122-1))*INDEX(战舰突破!$D$6:$D$18,通天塔!$N122+1),0),0)</f>
        <v>139421</v>
      </c>
      <c r="BM122" s="14">
        <f>IF($H122&gt;0,ROUND((INDEX(新战舰养成!Y$6:Y$18,通天塔!$K122+1)+INDEX(新战舰养成!J$6:J$18,通天塔!$K122+1)*(通天塔!$H122-1))*INDEX(战舰突破!$D$6:$D$18,通天塔!$N122+1),0),0)</f>
        <v>0</v>
      </c>
      <c r="BN122" s="14">
        <f>IF($H122&gt;0,ROUND((INDEX(新战舰养成!Z$6:Z$18,通天塔!$K122+1)+INDEX(新战舰养成!K$6:K$18,通天塔!$K122+1)*(通天塔!$H122-1))*INDEX(战舰突破!$D$6:$D$18,通天塔!$N122+1),0),0)</f>
        <v>0</v>
      </c>
      <c r="BO122" s="14">
        <f>IF($H122&gt;0,ROUND((INDEX(新战舰养成!AA$6:AA$18,通天塔!$K122+1)+INDEX(新战舰养成!L$6:L$18,通天塔!$K122+1)*(通天塔!$H122-1))*INDEX(战舰突破!$D$6:$D$18,通天塔!$N122+1),0),0)</f>
        <v>1389728</v>
      </c>
      <c r="BP122" s="14">
        <f>IF($H122&gt;0,ROUND((INDEX(新战舰养成!AB$6:AB$18,通天塔!$K122+1)+INDEX(新战舰养成!M$6:M$18,通天塔!$K122+1)*(通天塔!$H122-1))*INDEX(战舰突破!$D$6:$D$18,通天塔!$N122+1),0),0)</f>
        <v>27677</v>
      </c>
      <c r="BR122" s="14">
        <f>IF($I122&gt;0,ROUND((INDEX(新战舰养成!AC$6:AC$18,通天塔!$L122+1)+INDEX(新战舰养成!I$6:I$18,通天塔!$L122+1)*(通天塔!$I122-1))*INDEX(战舰突破!$D$6:$D$18,通天塔!$O122+1),0),0)</f>
        <v>139901</v>
      </c>
      <c r="BS122" s="14">
        <f>IF($I122&gt;0,ROUND((INDEX(新战舰养成!AD$6:AD$18,通天塔!$L122+1)+INDEX(新战舰养成!J$6:J$18,通天塔!$L122+1)*(通天塔!$I122-1))*INDEX(战舰突破!$D$6:$D$18,通天塔!$O122+1),0),0)</f>
        <v>0</v>
      </c>
      <c r="BT122" s="14">
        <f>IF($I122&gt;0,ROUND((INDEX(新战舰养成!AE$6:AE$18,通天塔!$L122+1)+INDEX(新战舰养成!K$6:K$18,通天塔!$L122+1)*(通天塔!$I122-1))*INDEX(战舰突破!$D$6:$D$18,通天塔!$O122+1),0),0)</f>
        <v>0</v>
      </c>
      <c r="BU122" s="14">
        <f>IF($I122&gt;0,ROUND((INDEX(新战舰养成!AF$6:AF$18,通天塔!$L122+1)+INDEX(新战舰养成!L$6:L$18,通天塔!$L122+1)*(通天塔!$I122-1))*INDEX(战舰突破!$D$6:$D$18,通天塔!$O122+1),0),0)</f>
        <v>935264</v>
      </c>
      <c r="BV122" s="14">
        <f>IF($I122&gt;0,ROUND((INDEX(新战舰养成!AG$6:AG$18,通天塔!$L122+1)+INDEX(新战舰养成!M$6:M$18,通天塔!$L122+1)*(通天塔!$I122-1))*INDEX(战舰突破!$D$6:$D$18,通天塔!$O122+1),0),0)</f>
        <v>37122</v>
      </c>
      <c r="BY122" s="14">
        <f>(INDEX(装备数值!$C$13:$G$116,通天塔!$P122*8+1,BY$2)+INDEX(装备数值!$C$13:$G$116,通天塔!$Q122*8+2,BY$2)+INDEX(装备数值!$C$13:$G$116,通天塔!$S122*8+3,BY$2)+INDEX(装备数值!$C$13:$G$116,通天塔!$R122*8+4,BY$2)+INDEX(装备数值!$C$13:$G$116,通天塔!$T122*8+5,BY$2)+INDEX(装备数值!$C$13:$G$116,通天塔!$U122*8+6,BY$2)+INDEX(装备数值!$C$13:$G$116,通天塔!$V122*8+7,BY$2)+INDEX(装备数值!$C$13:$G$116,通天塔!$W122*8+8,BY$2))</f>
        <v>43575</v>
      </c>
      <c r="BZ122" s="14">
        <f>(INDEX(装备数值!$C$13:$G$116,通天塔!$P122*8+1,BZ$2)+INDEX(装备数值!$C$13:$G$116,通天塔!$Q122*8+2,BZ$2)+INDEX(装备数值!$C$13:$G$116,通天塔!$S122*8+3,BZ$2)+INDEX(装备数值!$C$13:$G$116,通天塔!$R122*8+4,BZ$2)+INDEX(装备数值!$C$13:$G$116,通天塔!$T122*8+5,BZ$2)+INDEX(装备数值!$C$13:$G$116,通天塔!$U122*8+6,BZ$2)+INDEX(装备数值!$C$13:$G$116,通天塔!$V122*8+7,BZ$2)+INDEX(装备数值!$C$13:$G$116,通天塔!$W122*8+8,BZ$2))</f>
        <v>328125</v>
      </c>
      <c r="CA122" s="14">
        <f>(INDEX(装备数值!$C$13:$G$116,通天塔!$P122*8+1,CA$2)+INDEX(装备数值!$C$13:$G$116,通天塔!$Q122*8+2,CA$2)+INDEX(装备数值!$C$13:$G$116,通天塔!$S122*8+3,CA$2)+INDEX(装备数值!$C$13:$G$116,通天塔!$R122*8+4,CA$2)+INDEX(装备数值!$C$13:$G$116,通天塔!$T122*8+5,CA$2)+INDEX(装备数值!$C$13:$G$116,通天塔!$U122*8+6,CA$2)+INDEX(装备数值!$C$13:$G$116,通天塔!$V122*8+7,CA$2)+INDEX(装备数值!$C$13:$G$116,通天塔!$W122*8+8,CA$2))</f>
        <v>21700</v>
      </c>
      <c r="CB122" s="14">
        <f>(INDEX(装备数值!$C$13:$G$116,通天塔!$P122*8+1,CB$2)+INDEX(装备数值!$C$13:$G$116,通天塔!$Q122*8+2,CB$2)+INDEX(装备数值!$C$13:$G$116,通天塔!$S122*8+3,CB$2)+INDEX(装备数值!$C$13:$G$116,通天塔!$R122*8+4,CB$2)+INDEX(装备数值!$C$13:$G$116,通天塔!$T122*8+5,CB$2)+INDEX(装备数值!$C$13:$G$116,通天塔!$U122*8+6,CB$2)+INDEX(装备数值!$C$13:$G$116,通天塔!$V122*8+7,CB$2)+INDEX(装备数值!$C$13:$G$116,通天塔!$W122*8+8,CB$2))</f>
        <v>437500</v>
      </c>
      <c r="CC122" s="14">
        <f>(INDEX(装备数值!$C$13:$G$116,通天塔!$P122*8+1,CC$2)+INDEX(装备数值!$C$13:$G$116,通天塔!$Q122*8+2,CC$2)+INDEX(装备数值!$C$13:$G$116,通天塔!$S122*8+3,CC$2)+INDEX(装备数值!$C$13:$G$116,通天塔!$R122*8+4,CC$2)+INDEX(装备数值!$C$13:$G$116,通天塔!$T122*8+5,CC$2)+INDEX(装备数值!$C$13:$G$116,通天塔!$U122*8+6,CC$2)+INDEX(装备数值!$C$13:$G$116,通天塔!$V122*8+7,CC$2)+INDEX(装备数值!$C$13:$G$116,通天塔!$W122*8+8,CC$2))</f>
        <v>8750</v>
      </c>
      <c r="CF122" s="14">
        <f>INDEX(装备数值!$I$13:$M$116,通天塔!$P122*8+1,CF$2)*$X122+INDEX(装备数值!$I$13:$M$116,通天塔!$Q122*8+2,CF$2)*$Y122+INDEX(装备数值!$I$13:$M$116,通天塔!$S122*8+3,CF$2)*$Z122+INDEX(装备数值!$I$13:$M$116,通天塔!$R122*8+4,CF$2)*$AA122+INDEX(装备数值!$I$13:$M$116,通天塔!$T122*8+5,CF$2)*$AB122+INDEX(装备数值!$I$13:$M$116,通天塔!$U122*8+6,CF$2)*$AC122+INDEX(装备数值!$I$13:$M$116,通天塔!$V122*8+7,CF$2)*$AD122+INDEX(装备数值!$I$13:$M$116,通天塔!$W122*8+8,CF$2)*$AE122</f>
        <v>107070</v>
      </c>
      <c r="CG122" s="14">
        <f>INDEX(装备数值!$I$13:$M$116,通天塔!$P122*8+1,CG$2)*$X122+INDEX(装备数值!$I$13:$M$116,通天塔!$Q122*8+2,CG$2)*$Y122+INDEX(装备数值!$I$13:$M$116,通天塔!$S122*8+3,CG$2)*$Z122+INDEX(装备数值!$I$13:$M$116,通天塔!$R122*8+4,CG$2)*$AA122+INDEX(装备数值!$I$13:$M$116,通天塔!$T122*8+5,CG$2)*$AB122+INDEX(装备数值!$I$13:$M$116,通天塔!$U122*8+6,CG$2)*$AC122+INDEX(装备数值!$I$13:$M$116,通天塔!$V122*8+7,CG$2)*$AD122+INDEX(装备数值!$I$13:$M$116,通天塔!$W122*8+8,CG$2)*$AE122</f>
        <v>806250</v>
      </c>
      <c r="CH122" s="14">
        <f>INDEX(装备数值!$I$13:$M$116,通天塔!$P122*8+1,CH$2)*$X122+INDEX(装备数值!$I$13:$M$116,通天塔!$Q122*8+2,CH$2)*$Y122+INDEX(装备数值!$I$13:$M$116,通天塔!$S122*8+3,CH$2)*$Z122+INDEX(装备数值!$I$13:$M$116,通天塔!$R122*8+4,CH$2)*$AA122+INDEX(装备数值!$I$13:$M$116,通天塔!$T122*8+5,CH$2)*$AB122+INDEX(装备数值!$I$13:$M$116,通天塔!$U122*8+6,CH$2)*$AC122+INDEX(装备数值!$I$13:$M$116,通天塔!$V122*8+7,CH$2)*$AD122+INDEX(装备数值!$I$13:$M$116,通天塔!$W122*8+8,CH$2)*$AE122</f>
        <v>53320</v>
      </c>
      <c r="CI122" s="14">
        <f>INDEX(装备数值!$I$13:$M$116,通天塔!$P122*8+1,CI$2)*$X122+INDEX(装备数值!$I$13:$M$116,通天塔!$Q122*8+2,CI$2)*$Y122+INDEX(装备数值!$I$13:$M$116,通天塔!$S122*8+3,CI$2)*$Z122+INDEX(装备数值!$I$13:$M$116,通天塔!$R122*8+4,CI$2)*$AA122+INDEX(装备数值!$I$13:$M$116,通天塔!$T122*8+5,CI$2)*$AB122+INDEX(装备数值!$I$13:$M$116,通天塔!$U122*8+6,CI$2)*$AC122+INDEX(装备数值!$I$13:$M$116,通天塔!$V122*8+7,CI$2)*$AD122+INDEX(装备数值!$I$13:$M$116,通天塔!$W122*8+8,CI$2)*$AE122</f>
        <v>1075000</v>
      </c>
      <c r="CJ122" s="14">
        <f>INDEX(装备数值!$I$13:$M$116,通天塔!$P122*8+1,CJ$2)*$X122+INDEX(装备数值!$I$13:$M$116,通天塔!$Q122*8+2,CJ$2)*$Y122+INDEX(装备数值!$I$13:$M$116,通天塔!$S122*8+3,CJ$2)*$Z122+INDEX(装备数值!$I$13:$M$116,通天塔!$R122*8+4,CJ$2)*$AA122+INDEX(装备数值!$I$13:$M$116,通天塔!$T122*8+5,CJ$2)*$AB122+INDEX(装备数值!$I$13:$M$116,通天塔!$U122*8+6,CJ$2)*$AC122+INDEX(装备数值!$I$13:$M$116,通天塔!$V122*8+7,CJ$2)*$AD122+INDEX(装备数值!$I$13:$M$116,通天塔!$W122*8+8,CJ$2)*$AE122</f>
        <v>21500</v>
      </c>
      <c r="CM122" s="14">
        <f>INDEX(装备数值!$X$13:$AH$116,$P122*8+1,CM$2)*$AF122+INDEX(装备数值!$X$13:$AH$116,$Q122*8+2,CM$2)*$AG122+INDEX(装备数值!$X$13:$AH$116,$S122*8+3,CM$2)*$AH122+INDEX(装备数值!$X$13:$AH$116,$R122*8+4,CM$2)*$AI122+INDEX(装备数值!$X$13:$AH$116,$T122*8+5,CM$2)*$AJ122+INDEX(装备数值!$X$13:$AH$116,$U122*8+6,CM$2)*$AK122+INDEX(装备数值!$X$13:$AH$116,$V122*8+7,CM$2)*$AL122+INDEX(装备数值!$X$13:$AH$116,$W122*8+8,CM$2)*$AM122</f>
        <v>34450</v>
      </c>
      <c r="CN122" s="14">
        <f>INDEX(装备数值!$X$13:$AH$116,$P122*8+1,CN$2)*$AF122+INDEX(装备数值!$X$13:$AH$116,$Q122*8+2,CN$2)*$AG122+INDEX(装备数值!$X$13:$AH$116,$S122*8+3,CN$2)*$AH122+INDEX(装备数值!$X$13:$AH$116,$R122*8+4,CN$2)*$AI122+INDEX(装备数值!$X$13:$AH$116,$T122*8+5,CN$2)*$AJ122+INDEX(装备数值!$X$13:$AH$116,$U122*8+6,CN$2)*$AK122+INDEX(装备数值!$X$13:$AH$116,$V122*8+7,CN$2)*$AL122+INDEX(装备数值!$X$13:$AH$116,$W122*8+8,CN$2)*$AM122</f>
        <v>258322</v>
      </c>
      <c r="CO122" s="14">
        <f>INDEX(装备数值!$X$13:$AH$116,$P122*8+1,CO$2)*$AF122+INDEX(装备数值!$X$13:$AH$116,$Q122*8+2,CO$2)*$AG122+INDEX(装备数值!$X$13:$AH$116,$S122*8+3,CO$2)*$AH122+INDEX(装备数值!$X$13:$AH$116,$R122*8+4,CO$2)*$AI122+INDEX(装备数值!$X$13:$AH$116,$T122*8+5,CO$2)*$AJ122+INDEX(装备数值!$X$13:$AH$116,$U122*8+6,CO$2)*$AK122+INDEX(装备数值!$X$13:$AH$116,$V122*8+7,CO$2)*$AL122+INDEX(装备数值!$X$13:$AH$116,$W122*8+8,CO$2)*$AM122</f>
        <v>17172</v>
      </c>
      <c r="CP122" s="14">
        <f>INDEX(装备数值!$X$13:$AH$116,$P122*8+1,CP$2)*$AF122+INDEX(装备数值!$X$13:$AH$116,$Q122*8+2,CP$2)*$AG122+INDEX(装备数值!$X$13:$AH$116,$S122*8+3,CP$2)*$AH122+INDEX(装备数值!$X$13:$AH$116,$R122*8+4,CP$2)*$AI122+INDEX(装备数值!$X$13:$AH$116,$T122*8+5,CP$2)*$AJ122+INDEX(装备数值!$X$13:$AH$116,$U122*8+6,CP$2)*$AK122+INDEX(装备数值!$X$13:$AH$116,$V122*8+7,CP$2)*$AL122+INDEX(装备数值!$X$13:$AH$116,$W122*8+8,CP$2)*$AM122</f>
        <v>344500</v>
      </c>
      <c r="CQ122" s="14">
        <f>INDEX(装备数值!$X$13:$AH$116,$P122*8+1,CQ$2)*$AF122+INDEX(装备数值!$X$13:$AH$116,$Q122*8+2,CQ$2)*$AG122+INDEX(装备数值!$X$13:$AH$116,$S122*8+3,CQ$2)*$AH122+INDEX(装备数值!$X$13:$AH$116,$R122*8+4,CQ$2)*$AI122+INDEX(装备数值!$X$13:$AH$116,$T122*8+5,CQ$2)*$AJ122+INDEX(装备数值!$X$13:$AH$116,$U122*8+6,CQ$2)*$AK122+INDEX(装备数值!$X$13:$AH$116,$V122*8+7,CQ$2)*$AL122+INDEX(装备数值!$X$13:$AH$116,$W122*8+8,CQ$2)*$AM122</f>
        <v>6890</v>
      </c>
      <c r="CR122" s="14">
        <f>INDEX(装备数值!$X$13:$AH$116,$P122*8+1,CR$2)*$AF122+INDEX(装备数值!$X$13:$AH$116,$Q122*8+2,CR$2)*$AG122+INDEX(装备数值!$X$13:$AH$116,$S122*8+3,CR$2)*$AH122+INDEX(装备数值!$X$13:$AH$116,$R122*8+4,CR$2)*$AI122+INDEX(装备数值!$X$13:$AH$116,$T122*8+5,CR$2)*$AJ122+INDEX(装备数值!$X$13:$AH$116,$U122*8+6,CR$2)*$AK122+INDEX(装备数值!$X$13:$AH$116,$V122*8+7,CR$2)*$AL122+INDEX(装备数值!$X$13:$AH$116,$W122*8+8,CR$2)*$AM122</f>
        <v>25758</v>
      </c>
      <c r="CS122" s="14">
        <f>INDEX(装备数值!$X$13:$AH$116,$P122*8+1,CS$2)*$AF122+INDEX(装备数值!$X$13:$AH$116,$Q122*8+2,CS$2)*$AG122+INDEX(装备数值!$X$13:$AH$116,$S122*8+3,CS$2)*$AH122+INDEX(装备数值!$X$13:$AH$116,$R122*8+4,CS$2)*$AI122+INDEX(装备数值!$X$13:$AH$116,$T122*8+5,CS$2)*$AJ122+INDEX(装备数值!$X$13:$AH$116,$U122*8+6,CS$2)*$AK122+INDEX(装备数值!$X$13:$AH$116,$V122*8+7,CS$2)*$AL122+INDEX(装备数值!$X$13:$AH$116,$W122*8+8,CS$2)*$AM122</f>
        <v>25758</v>
      </c>
      <c r="CT122" s="14">
        <f>INDEX(装备数值!$X$13:$AH$116,$P122*8+1,CT$2)*$AF122+INDEX(装备数值!$X$13:$AH$116,$Q122*8+2,CT$2)*$AG122+INDEX(装备数值!$X$13:$AH$116,$S122*8+3,CT$2)*$AH122+INDEX(装备数值!$X$13:$AH$116,$R122*8+4,CT$2)*$AI122+INDEX(装备数值!$X$13:$AH$116,$T122*8+5,CT$2)*$AJ122+INDEX(装备数值!$X$13:$AH$116,$U122*8+6,CT$2)*$AK122+INDEX(装备数值!$X$13:$AH$116,$V122*8+7,CT$2)*$AL122+INDEX(装备数值!$X$13:$AH$116,$W122*8+8,CT$2)*$AM122</f>
        <v>25758</v>
      </c>
      <c r="CU122" s="14">
        <f>INDEX(装备数值!$X$13:$AH$116,$P122*8+1,CU$2)*$AF122+INDEX(装备数值!$X$13:$AH$116,$Q122*8+2,CU$2)*$AG122+INDEX(装备数值!$X$13:$AH$116,$S122*8+3,CU$2)*$AH122+INDEX(装备数值!$X$13:$AH$116,$R122*8+4,CU$2)*$AI122+INDEX(装备数值!$X$13:$AH$116,$T122*8+5,CU$2)*$AJ122+INDEX(装备数值!$X$13:$AH$116,$U122*8+6,CU$2)*$AK122+INDEX(装备数值!$X$13:$AH$116,$V122*8+7,CU$2)*$AL122+INDEX(装备数值!$X$13:$AH$116,$W122*8+8,CU$2)*$AM122</f>
        <v>25758</v>
      </c>
      <c r="CV122" s="14">
        <f>INDEX(装备数值!$X$13:$AH$116,$P122*8+1,CV$2)*$AF122+INDEX(装备数值!$X$13:$AH$116,$Q122*8+2,CV$2)*$AG122+INDEX(装备数值!$X$13:$AH$116,$S122*8+3,CV$2)*$AH122+INDEX(装备数值!$X$13:$AH$116,$R122*8+4,CV$2)*$AI122+INDEX(装备数值!$X$13:$AH$116,$T122*8+5,CV$2)*$AJ122+INDEX(装备数值!$X$13:$AH$116,$U122*8+6,CV$2)*$AK122+INDEX(装备数值!$X$13:$AH$116,$V122*8+7,CV$2)*$AL122+INDEX(装备数值!$X$13:$AH$116,$W122*8+8,CV$2)*$AM122</f>
        <v>53</v>
      </c>
      <c r="CW122" s="14">
        <f>INDEX(装备数值!$X$13:$AH$116,$P122*8+1,CW$2)*$AF122+INDEX(装备数值!$X$13:$AH$116,$Q122*8+2,CW$2)*$AG122+INDEX(装备数值!$X$13:$AH$116,$S122*8+3,CW$2)*$AH122+INDEX(装备数值!$X$13:$AH$116,$R122*8+4,CW$2)*$AI122+INDEX(装备数值!$X$13:$AH$116,$T122*8+5,CW$2)*$AJ122+INDEX(装备数值!$X$13:$AH$116,$U122*8+6,CW$2)*$AK122+INDEX(装备数值!$X$13:$AH$116,$V122*8+7,CW$2)*$AL122+INDEX(装备数值!$X$13:$AH$116,$W122*8+8,CW$2)*$AM122</f>
        <v>53</v>
      </c>
      <c r="CY122" s="14">
        <f>INDEX(装备数值!$AN$17:$AN$117,MATCH(MIN($X122:$AE122),装备数值!$AO$17:$AO$117,1))</f>
        <v>43</v>
      </c>
      <c r="CZ122" s="14">
        <f>IF(COUNTIF($P122:$W122,"&gt;"&amp;0)=8,INDEX(装备数值!AR$17:AR$117,$CY122+1),0)</f>
        <v>15480</v>
      </c>
      <c r="DA122" s="14">
        <f>IF(COUNTIF($P122:$W122,"&gt;"&amp;0)=8,INDEX(装备数值!AS$17:AS$117,$CY122+1),0)</f>
        <v>116100</v>
      </c>
      <c r="DB122" s="14">
        <f>IF(COUNTIF($P122:$W122,"&gt;"&amp;0)=8,INDEX(装备数值!AT$17:AT$117,$CY122+1),0)</f>
        <v>7740</v>
      </c>
      <c r="DC122" s="14">
        <f>IF(COUNTIF($P122:$W122,"&gt;"&amp;0)=8,INDEX(装备数值!AU$17:AU$117,$CY122+1),0)</f>
        <v>154800</v>
      </c>
      <c r="DD122" s="14">
        <f>IF(COUNTIF($P122:$W122,"&gt;"&amp;0)=8,INDEX(装备数值!AV$17:AV$117,$CY122+1),0)</f>
        <v>2924</v>
      </c>
      <c r="DF122" s="14">
        <f>INDEX(装备数值!$AY$17:$AY$77,MATCH(MIN($AF122:$AM122),装备数值!$AZ$17:$AZ$77,1))</f>
        <v>26</v>
      </c>
      <c r="DG122" s="26">
        <f>INDEX(装备数值!BA$17:BA$77,通天塔!DF122+1)</f>
        <v>0.37</v>
      </c>
      <c r="DH122" s="26">
        <f>INDEX(装备数值!BA$17:BA$77,通天塔!DF122+1)</f>
        <v>0.37</v>
      </c>
      <c r="DJ122" s="14">
        <f t="shared" si="134"/>
        <v>35</v>
      </c>
      <c r="DK122" s="14">
        <f>VLOOKUP(DJ122,军阶与晶片数值!$W$6:$X$27,2)</f>
        <v>8</v>
      </c>
      <c r="DL122" s="14">
        <f>INDEX(军阶与晶片数值!Y$6:Y$27,$DK122+1)</f>
        <v>650</v>
      </c>
      <c r="DM122" s="14">
        <f>INDEX(军阶与晶片数值!Z$6:Z$27,$DK122+1)</f>
        <v>650</v>
      </c>
      <c r="DN122" s="14">
        <f>INDEX(军阶与晶片数值!AA$6:AA$27,$DK122+1)</f>
        <v>650</v>
      </c>
      <c r="DO122" s="14">
        <f>INDEX(军阶与晶片数值!AB$6:AB$27,$DK122+1)</f>
        <v>650</v>
      </c>
      <c r="DP122" s="29">
        <f>INDEX(军阶与晶片数值!AC$6:AC$27,$DK122+1)</f>
        <v>45</v>
      </c>
      <c r="DQ122" s="29">
        <f>INDEX(军阶与晶片数值!AD$6:AD$27,$DK122+1)</f>
        <v>25</v>
      </c>
      <c r="DS122" s="26">
        <f>INDEX(军阶与晶片数值!I$6:I$16,AN122+1)</f>
        <v>0.2</v>
      </c>
      <c r="DT122" s="26">
        <f>INDEX(军阶与晶片数值!M$6:M$16,AO122+1)</f>
        <v>0.3</v>
      </c>
      <c r="DU122" s="26">
        <f>INDEX(军阶与晶片数值!J$6:J$16,AP122+1)</f>
        <v>0.3</v>
      </c>
      <c r="DV122" s="26">
        <f>INDEX(军阶与晶片数值!K$6:K$16,AQ122+1)</f>
        <v>0.6</v>
      </c>
      <c r="DW122" s="26">
        <f>INDEX(军阶与晶片数值!L$6:L$16,AR122+1)</f>
        <v>0.6</v>
      </c>
      <c r="DX122" s="28">
        <f>INDEX(军阶与晶片数值!N$6:N$16,AS122+1)</f>
        <v>0</v>
      </c>
      <c r="DY122" s="28">
        <f>INDEX(军阶与晶片数值!O$6:O$16,AT122+1)</f>
        <v>0</v>
      </c>
      <c r="DZ122" s="28">
        <f>INDEX(军阶与晶片数值!P$6:P$16,AU122+1)</f>
        <v>0</v>
      </c>
      <c r="EA122" s="28">
        <f>INDEX(军阶与晶片数值!Q$6:Q$16,AV122+1)</f>
        <v>0</v>
      </c>
      <c r="EB122" s="26">
        <f>INDEX(军阶与晶片数值!R$6:R$16,AW122+1)</f>
        <v>0.13</v>
      </c>
      <c r="EC122" s="26">
        <f>INDEX(军阶与晶片数值!S$6:S$16,AX122+1)</f>
        <v>0.13</v>
      </c>
      <c r="ED122" s="26">
        <f>INDEX(军阶与晶片数值!T$6:T$16,AY122+1)</f>
        <v>0</v>
      </c>
      <c r="EE122" s="26">
        <f>INDEX(军阶与晶片数值!U$6:U$16,AZ122+1)</f>
        <v>0</v>
      </c>
      <c r="EG122" s="26">
        <f>INDEX(军阶与晶片数值!$C$6:$C$36,通天塔!$BA122+1)</f>
        <v>0.9</v>
      </c>
      <c r="EH122" s="26">
        <f>INDEX(军阶与晶片数值!$C$6:$C$36,通天塔!$BA122+1)</f>
        <v>0.9</v>
      </c>
      <c r="EI122" s="26">
        <f>INDEX(军阶与晶片数值!$C$6:$C$36,通天塔!$BA122+1)</f>
        <v>0.9</v>
      </c>
      <c r="EJ122" s="26">
        <f>INDEX(军阶与晶片数值!$C$6:$C$36,通天塔!$BA122+1)</f>
        <v>0.9</v>
      </c>
      <c r="EK122" s="26">
        <f>INDEX(军阶与晶片数值!$C$6:$C$36,通天塔!$BA122+1)</f>
        <v>0.9</v>
      </c>
      <c r="EM122" s="14">
        <f>INDEX(战舰突破!$H$6:$H$18,通天塔!$J122+1)+INDEX(战舰突破!$H$23:$H$35,通天塔!$K122+1)+INDEX(战舰突破!$H$40:$H$52,通天塔!$L122+1)</f>
        <v>200</v>
      </c>
      <c r="EN122" s="14">
        <f>INDEX(战舰突破!$I$6:$I$18,通天塔!$J122+1)+INDEX(战舰突破!$I$23:$I$35,通天塔!$K122+1)+INDEX(战舰突破!$I$40:$I$52,通天塔!$L122+1)</f>
        <v>200</v>
      </c>
      <c r="EO122" s="14">
        <f>INDEX(战舰突破!$J$6:$J$18,通天塔!$J122+1)+INDEX(战舰突破!$J$23:$J$35,通天塔!$K122+1)+INDEX(战舰突破!$J$40:$J$52,通天塔!$L122+1)</f>
        <v>0</v>
      </c>
      <c r="EP122" s="14">
        <f>INDEX(战舰突破!$K$6:$K$18,通天塔!$J122+1)+INDEX(战舰突破!$K$23:$K$35,通天塔!$K122+1)+INDEX(战舰突破!$K$40:$K$52,通天塔!$L122+1)</f>
        <v>0</v>
      </c>
      <c r="EQ122" s="14">
        <f>INDEX(战舰突破!$L$6:$L$18,通天塔!$J122+1)+INDEX(战舰突破!$L$23:$L$35,通天塔!$K122+1)+INDEX(战舰突破!$L$40:$L$52,通天塔!$L122+1)</f>
        <v>200</v>
      </c>
      <c r="ER122" s="18">
        <f>INDEX(战舰突破!$N$6:$N$18,通天塔!$J122+1)+INDEX(战舰突破!$N$23:$N$35,通天塔!$K122+1)+INDEX(战舰突破!$N$40:$N$52,通天塔!$L122+1)</f>
        <v>0</v>
      </c>
      <c r="ES122" s="18">
        <f>INDEX(战舰突破!$O$6:$O$18,通天塔!$J122+1)+INDEX(战舰突破!$O$23:$O$35,通天塔!$K122+1)+INDEX(战舰突破!$O$40:$O$52,通天塔!$L122+1)</f>
        <v>1.4</v>
      </c>
      <c r="ET122" s="18">
        <f>INDEX(战舰突破!$P$6:$P$18,通天塔!$J122+1)+INDEX(战舰突破!$P$23:$P$35,通天塔!$K122+1)+INDEX(战舰突破!$P$40:$P$52,通天塔!$L122+1)</f>
        <v>0</v>
      </c>
      <c r="EU122" s="18">
        <f>INDEX(战舰突破!$Q$6:$Q$18,通天塔!$J122+1)+INDEX(战舰突破!$Q$23:$Q$35,通天塔!$K122+1)+INDEX(战舰突破!$Q$40:$Q$52,通天塔!$L122+1)</f>
        <v>0.3</v>
      </c>
      <c r="EV122" s="18">
        <f>INDEX(战舰突破!$R$6:$R$18,通天塔!$J122+1)+INDEX(战舰突破!$R$23:$R$35,通天塔!$K122+1)+INDEX(战舰突破!$R$40:$R$52,通天塔!$L122+1)</f>
        <v>0</v>
      </c>
      <c r="EW122" s="18">
        <f>INDEX(战舰突破!$M$6:$M$18,通天塔!$J122+1)+INDEX(战舰突破!$M$23:$M$35,通天塔!$K122+1)+INDEX(战舰突破!$M$40:$M$52,通天塔!$L122+1)</f>
        <v>0.2</v>
      </c>
      <c r="EX122" s="22">
        <f>INDEX(战舰突破!$W$6:$W$18,通天塔!$J122+1)+INDEX(战舰突破!$W$23:$W$35,通天塔!$K122+1)+INDEX(战舰突破!$W$40:$W$52,通天塔!$L122+1)</f>
        <v>0.5</v>
      </c>
      <c r="FA122" s="14">
        <f>INDEX(战舰突破!$S$6:$S$18,通天塔!$J122+1)</f>
        <v>0</v>
      </c>
      <c r="FB122" s="14">
        <f>INDEX(战舰突破!$T$6:$T$18,通天塔!$J122+1)</f>
        <v>1.1000000000000001</v>
      </c>
      <c r="FC122" s="14">
        <f>INDEX(战舰突破!$U$6:$U$18,通天塔!$J122+1)</f>
        <v>0.1</v>
      </c>
      <c r="FD122" s="14">
        <f>INDEX(战舰突破!$V$6:$V$18,通天塔!$J122+1)</f>
        <v>1</v>
      </c>
      <c r="FE122" s="14">
        <f>INDEX(战舰突破!$X$6:$X$18,通天塔!$J122+1)</f>
        <v>10</v>
      </c>
      <c r="FG122" s="14">
        <f>INDEX(战舰突破!$S$23:$S$35,通天塔!$J122+1)</f>
        <v>0.6</v>
      </c>
      <c r="FH122" s="14">
        <f>INDEX(战舰突破!$T$23:$T$35,通天塔!$J122+1)</f>
        <v>0.55000000000000004</v>
      </c>
      <c r="FI122" s="14">
        <f>INDEX(战舰突破!$U$23:$U$35,通天塔!$J122+1)</f>
        <v>0.1</v>
      </c>
      <c r="FJ122" s="14">
        <f>INDEX(战舰突破!$V$23:$V$35,通天塔!$J122+1)</f>
        <v>2</v>
      </c>
      <c r="FK122" s="14">
        <f>INDEX(战舰突破!$X$23:$X$35,通天塔!$J122+1)</f>
        <v>150</v>
      </c>
      <c r="FM122" s="14">
        <f>INDEX(战舰突破!$S$40:$S$52,通天塔!$J122+1)</f>
        <v>0.6</v>
      </c>
      <c r="FN122" s="14">
        <f>INDEX(战舰突破!$T$40:$T$52,通天塔!$J122+1)</f>
        <v>0.25</v>
      </c>
      <c r="FO122" s="14">
        <f>INDEX(战舰突破!$U$40:$U$52,通天塔!$J122+1)</f>
        <v>0.2</v>
      </c>
      <c r="FP122" s="14">
        <f>INDEX(战舰突破!$V$40:$V$52,通天塔!$J122+1)</f>
        <v>1</v>
      </c>
      <c r="FQ122" s="14">
        <f>INDEX(战舰突破!$X$40:$X$52,通天塔!$J122+1)</f>
        <v>250</v>
      </c>
      <c r="FT122" s="14">
        <f t="shared" si="135"/>
        <v>825040</v>
      </c>
      <c r="FU122" s="14">
        <f t="shared" si="136"/>
        <v>775646</v>
      </c>
      <c r="FV122" s="14">
        <f t="shared" si="137"/>
        <v>776741</v>
      </c>
      <c r="FW122" s="14">
        <f t="shared" si="138"/>
        <v>16582862</v>
      </c>
      <c r="FX122" s="14">
        <f t="shared" si="139"/>
        <v>446578</v>
      </c>
      <c r="FY122" s="14">
        <f t="shared" si="140"/>
        <v>13185306</v>
      </c>
      <c r="FZ122" s="14">
        <f t="shared" si="141"/>
        <v>318801</v>
      </c>
      <c r="GA122" s="28">
        <f t="shared" si="142"/>
        <v>26408</v>
      </c>
      <c r="GB122" s="28">
        <f t="shared" si="143"/>
        <v>26408</v>
      </c>
      <c r="GC122" s="28">
        <f t="shared" si="144"/>
        <v>26408</v>
      </c>
      <c r="GD122" s="28">
        <f t="shared" si="145"/>
        <v>26408</v>
      </c>
      <c r="GE122" s="28">
        <f t="shared" si="146"/>
        <v>1.5481</v>
      </c>
      <c r="GF122" s="28">
        <f t="shared" si="147"/>
        <v>1.5481</v>
      </c>
      <c r="GG122" s="28">
        <f t="shared" si="148"/>
        <v>0</v>
      </c>
      <c r="GH122" s="28">
        <f t="shared" si="149"/>
        <v>43.2</v>
      </c>
      <c r="GI122" s="14">
        <f t="shared" si="150"/>
        <v>1</v>
      </c>
      <c r="GJ122" s="14">
        <f t="shared" si="151"/>
        <v>1.6</v>
      </c>
      <c r="GK122" s="14">
        <f t="shared" si="152"/>
        <v>1.6</v>
      </c>
      <c r="GL122" s="18">
        <f t="shared" si="153"/>
        <v>2.3000000000000003</v>
      </c>
      <c r="GM122" s="18">
        <f t="shared" si="154"/>
        <v>1.75</v>
      </c>
      <c r="GN122" s="18">
        <f t="shared" si="155"/>
        <v>1.45</v>
      </c>
      <c r="GO122" s="29">
        <f t="shared" si="215"/>
        <v>26558</v>
      </c>
      <c r="GP122" s="29">
        <f t="shared" si="215"/>
        <v>26858</v>
      </c>
      <c r="GQ122" s="29">
        <f t="shared" si="215"/>
        <v>26858</v>
      </c>
      <c r="GR122" s="26">
        <f t="shared" si="157"/>
        <v>0.1</v>
      </c>
      <c r="GS122" s="26">
        <f t="shared" si="158"/>
        <v>0.1</v>
      </c>
      <c r="GT122" s="26">
        <f t="shared" si="159"/>
        <v>0.2</v>
      </c>
      <c r="GU122" s="14">
        <f t="shared" si="160"/>
        <v>3</v>
      </c>
      <c r="GV122" s="14">
        <f t="shared" si="161"/>
        <v>4</v>
      </c>
      <c r="GW122" s="14">
        <f t="shared" si="162"/>
        <v>3</v>
      </c>
      <c r="GX122" s="14">
        <f t="shared" si="163"/>
        <v>10</v>
      </c>
      <c r="GY122" s="14">
        <f t="shared" si="164"/>
        <v>150</v>
      </c>
      <c r="GZ122" s="14">
        <f t="shared" si="165"/>
        <v>250</v>
      </c>
      <c r="HA122">
        <v>118</v>
      </c>
      <c r="HB122" s="14">
        <f t="shared" si="166"/>
        <v>127187772</v>
      </c>
      <c r="HD122" s="14">
        <f t="shared" si="167"/>
        <v>893156</v>
      </c>
      <c r="HE122" s="14">
        <f t="shared" si="168"/>
        <v>412490</v>
      </c>
      <c r="HF122" s="29">
        <f t="shared" si="169"/>
        <v>25351</v>
      </c>
      <c r="HG122" s="29">
        <f t="shared" si="170"/>
        <v>18095</v>
      </c>
      <c r="HH122" s="29">
        <f t="shared" si="171"/>
        <v>19543</v>
      </c>
      <c r="HI122" s="29">
        <f t="shared" si="172"/>
        <v>18240</v>
      </c>
      <c r="HJ122" s="14">
        <f t="shared" si="173"/>
        <v>1.5481</v>
      </c>
      <c r="HK122" s="14">
        <f t="shared" si="174"/>
        <v>1.5481</v>
      </c>
      <c r="HL122" s="14">
        <f t="shared" si="175"/>
        <v>237742</v>
      </c>
      <c r="HM122" s="14">
        <f t="shared" si="176"/>
        <v>396154</v>
      </c>
      <c r="HN122" s="26">
        <f t="shared" si="177"/>
        <v>0.39837072649572647</v>
      </c>
      <c r="HO122" s="26">
        <f t="shared" si="178"/>
        <v>0.66367512891709635</v>
      </c>
      <c r="HP122" s="29">
        <f t="shared" si="179"/>
        <v>120216</v>
      </c>
      <c r="HQ122" s="29">
        <f t="shared" si="180"/>
        <v>392018</v>
      </c>
      <c r="HR122" s="29">
        <f t="shared" si="181"/>
        <v>434310</v>
      </c>
      <c r="HS122" s="26">
        <f t="shared" si="182"/>
        <v>0.47812969454181276</v>
      </c>
      <c r="HT122" s="26">
        <f t="shared" si="183"/>
        <v>0.48751877816725087</v>
      </c>
      <c r="HU122" s="26">
        <f t="shared" si="184"/>
        <v>0.58751877816725084</v>
      </c>
      <c r="HV122" s="26">
        <f t="shared" si="185"/>
        <v>7.8129694541812733E-2</v>
      </c>
      <c r="HW122" s="29">
        <f t="shared" si="207"/>
        <v>1.8000000000000003</v>
      </c>
      <c r="HX122" s="29">
        <f t="shared" si="208"/>
        <v>3.5650676014021032</v>
      </c>
      <c r="HY122" s="29">
        <f t="shared" si="209"/>
        <v>3.2300450676014019</v>
      </c>
      <c r="HZ122" s="29">
        <f t="shared" si="210"/>
        <v>1081944</v>
      </c>
      <c r="IA122" s="29">
        <f t="shared" si="211"/>
        <v>931713.78064429981</v>
      </c>
      <c r="IB122" s="29">
        <f t="shared" si="212"/>
        <v>701420.43665498239</v>
      </c>
      <c r="IC122" s="29">
        <f t="shared" si="213"/>
        <v>6509507</v>
      </c>
      <c r="ID122" s="14">
        <f t="shared" si="186"/>
        <v>2715078.22</v>
      </c>
      <c r="IH122" s="14">
        <v>1</v>
      </c>
      <c r="II122" s="14">
        <v>1</v>
      </c>
      <c r="IJ122" s="14">
        <v>480</v>
      </c>
      <c r="IK122" s="14">
        <v>80</v>
      </c>
      <c r="IL122" s="14">
        <v>60</v>
      </c>
      <c r="IM122" s="23">
        <f t="shared" si="216"/>
        <v>502328343</v>
      </c>
      <c r="IN122" s="23">
        <f t="shared" si="217"/>
        <v>1</v>
      </c>
      <c r="IO122" s="23">
        <f t="shared" si="218"/>
        <v>502328.34</v>
      </c>
      <c r="IP122" s="23">
        <f t="shared" si="203"/>
        <v>564319889</v>
      </c>
      <c r="IQ122" s="23">
        <f t="shared" si="188"/>
        <v>1</v>
      </c>
      <c r="IR122" s="23">
        <f t="shared" si="189"/>
        <v>564319.89</v>
      </c>
      <c r="IS122" s="14">
        <v>1</v>
      </c>
      <c r="IT122" s="14">
        <v>1</v>
      </c>
      <c r="IU122" s="14">
        <v>240</v>
      </c>
      <c r="IV122" s="14">
        <v>40</v>
      </c>
      <c r="IW122" s="14">
        <v>30</v>
      </c>
      <c r="IX122" s="23">
        <f t="shared" si="219"/>
        <v>293614146</v>
      </c>
      <c r="IY122" s="23">
        <f t="shared" si="220"/>
        <v>1</v>
      </c>
      <c r="IZ122" s="23">
        <f t="shared" si="221"/>
        <v>293614.15000000002</v>
      </c>
      <c r="JA122" s="23"/>
      <c r="JB122" s="23"/>
      <c r="JC122" s="23"/>
      <c r="JG122">
        <f t="shared" si="222"/>
        <v>2.4720001444791788</v>
      </c>
      <c r="JH122">
        <f t="shared" si="223"/>
        <v>3.8269034236682167</v>
      </c>
      <c r="JJ122" s="14">
        <v>10</v>
      </c>
      <c r="JK122" s="14">
        <v>2</v>
      </c>
      <c r="JL122" s="14">
        <v>1.5</v>
      </c>
      <c r="JM122" s="23">
        <f t="shared" si="224"/>
        <v>10002932</v>
      </c>
      <c r="JN122" s="23">
        <f t="shared" si="225"/>
        <v>1</v>
      </c>
      <c r="JO122" s="23">
        <f t="shared" si="226"/>
        <v>10002.93</v>
      </c>
      <c r="JP122" s="14">
        <v>30</v>
      </c>
      <c r="JQ122" s="14">
        <v>6</v>
      </c>
      <c r="JR122" s="14">
        <v>4</v>
      </c>
      <c r="JS122" s="23">
        <f t="shared" si="227"/>
        <v>28886524</v>
      </c>
      <c r="JT122" s="23">
        <f t="shared" si="228"/>
        <v>1</v>
      </c>
      <c r="JU122" s="23">
        <f t="shared" si="229"/>
        <v>28886.52</v>
      </c>
      <c r="JW122" s="23">
        <f t="shared" si="230"/>
        <v>38515365</v>
      </c>
      <c r="JX122" s="23">
        <f t="shared" si="231"/>
        <v>1</v>
      </c>
      <c r="JY122" s="23">
        <f t="shared" si="232"/>
        <v>38515.370000000003</v>
      </c>
      <c r="JZ122" s="23">
        <f t="shared" si="233"/>
        <v>15004398</v>
      </c>
      <c r="KA122" s="23">
        <f t="shared" si="234"/>
        <v>1</v>
      </c>
      <c r="KB122" s="23">
        <f t="shared" si="235"/>
        <v>15004.4</v>
      </c>
    </row>
    <row r="123" spans="3:288" ht="16.5" x14ac:dyDescent="0.2">
      <c r="C123" s="14">
        <f t="shared" si="133"/>
        <v>39</v>
      </c>
      <c r="D123" s="14">
        <v>119</v>
      </c>
      <c r="E123" s="14" t="s">
        <v>784</v>
      </c>
      <c r="F123" s="14">
        <v>433</v>
      </c>
      <c r="G123" s="14">
        <v>300</v>
      </c>
      <c r="H123" s="14">
        <v>433</v>
      </c>
      <c r="I123" s="14">
        <v>433</v>
      </c>
      <c r="J123" s="14">
        <v>9</v>
      </c>
      <c r="K123" s="14">
        <v>8</v>
      </c>
      <c r="L123" s="14">
        <v>8</v>
      </c>
      <c r="M123" s="14">
        <v>5</v>
      </c>
      <c r="N123" s="14">
        <v>5</v>
      </c>
      <c r="O123" s="14">
        <v>5</v>
      </c>
      <c r="P123" s="14">
        <v>8</v>
      </c>
      <c r="Q123" s="14">
        <v>8</v>
      </c>
      <c r="R123" s="14">
        <v>8</v>
      </c>
      <c r="S123" s="14">
        <v>8</v>
      </c>
      <c r="T123" s="14">
        <v>8</v>
      </c>
      <c r="U123" s="14">
        <v>8</v>
      </c>
      <c r="V123" s="14">
        <v>8</v>
      </c>
      <c r="W123" s="14">
        <v>8</v>
      </c>
      <c r="X123" s="14">
        <v>433</v>
      </c>
      <c r="Y123" s="14">
        <v>433</v>
      </c>
      <c r="Z123" s="14">
        <v>433</v>
      </c>
      <c r="AA123" s="14">
        <v>433</v>
      </c>
      <c r="AB123" s="14">
        <v>433</v>
      </c>
      <c r="AC123" s="14">
        <v>433</v>
      </c>
      <c r="AD123" s="14">
        <v>433</v>
      </c>
      <c r="AE123" s="14">
        <v>433</v>
      </c>
      <c r="AF123" s="14">
        <v>53</v>
      </c>
      <c r="AG123" s="14">
        <v>53</v>
      </c>
      <c r="AH123" s="14">
        <v>53</v>
      </c>
      <c r="AI123" s="14">
        <v>53</v>
      </c>
      <c r="AJ123" s="14">
        <v>53</v>
      </c>
      <c r="AK123" s="14">
        <v>53</v>
      </c>
      <c r="AL123" s="14">
        <v>53</v>
      </c>
      <c r="AM123" s="14">
        <v>53</v>
      </c>
      <c r="AN123" s="14">
        <v>5</v>
      </c>
      <c r="AO123" s="14">
        <v>6</v>
      </c>
      <c r="AP123" s="14">
        <v>6</v>
      </c>
      <c r="AQ123" s="14">
        <v>6</v>
      </c>
      <c r="AR123" s="14">
        <v>6</v>
      </c>
      <c r="AS123" s="14">
        <v>0</v>
      </c>
      <c r="AT123" s="14">
        <v>0</v>
      </c>
      <c r="AU123" s="14">
        <v>0</v>
      </c>
      <c r="AV123" s="14">
        <v>0</v>
      </c>
      <c r="AW123" s="14">
        <v>3</v>
      </c>
      <c r="AX123" s="14">
        <v>3</v>
      </c>
      <c r="AY123" s="14">
        <v>0</v>
      </c>
      <c r="AZ123" s="14">
        <v>0</v>
      </c>
      <c r="BA123" s="14">
        <v>18</v>
      </c>
      <c r="BF123" s="14">
        <f>ROUND((INDEX(新战舰养成!S$6:S$18,通天塔!$J123+1)+INDEX(新战舰养成!D$6:D$18,通天塔!$J123+1)*(通天塔!$G123-1))*INDEX(战舰突破!$D$6:$D$18,通天塔!$M123+1),0)</f>
        <v>173885</v>
      </c>
      <c r="BG123" s="14">
        <f>ROUND((INDEX(新战舰养成!T$6:T$18,通天塔!$J123+1)+INDEX(新战舰养成!E$6:E$18,通天塔!$J123+1)*(通天塔!$G123-1))*INDEX(战舰突破!$D$6:$D$18,通天塔!$M123+1),0)</f>
        <v>1390982</v>
      </c>
      <c r="BH123" s="14">
        <f>ROUND((INDEX(新战舰养成!U$6:U$18,通天塔!$J123+1)+INDEX(新战舰养成!F$6:F$18,通天塔!$J123+1)*(通天塔!$G123-1))*INDEX(战舰突破!$D$6:$D$18,通天塔!$M123+1),0)</f>
        <v>87069</v>
      </c>
      <c r="BI123" s="14">
        <f>ROUND((INDEX(新战舰养成!V$6:V$18,通天塔!$J123+1)+INDEX(新战舰养成!G$6:G$18,通天塔!$J123+1)*(通天塔!$G123-1))*INDEX(战舰突破!$D$6:$D$18,通天塔!$M123+1),0)</f>
        <v>480</v>
      </c>
      <c r="BJ123" s="14">
        <f>ROUND((INDEX(新战舰养成!W$6:W$18,通天塔!$J123+1)+INDEX(新战舰养成!H$6:H$18,通天塔!$J123+1)*(通天塔!$G123-1))*INDEX(战舰突破!$D$6:$D$18,通天塔!$M123+1),0)</f>
        <v>6</v>
      </c>
      <c r="BL123" s="14">
        <f>IF($H123&gt;0,ROUND((INDEX(新战舰养成!X$6:X$18,通天塔!$K123+1)+INDEX(新战舰养成!I$6:I$18,通天塔!$K123+1)*(通天塔!$H123-1))*INDEX(战舰突破!$D$6:$D$18,通天塔!$N123+1),0),0)</f>
        <v>139757</v>
      </c>
      <c r="BM123" s="14">
        <f>IF($H123&gt;0,ROUND((INDEX(新战舰养成!Y$6:Y$18,通天塔!$K123+1)+INDEX(新战舰养成!J$6:J$18,通天塔!$K123+1)*(通天塔!$H123-1))*INDEX(战舰突破!$D$6:$D$18,通天塔!$N123+1),0),0)</f>
        <v>0</v>
      </c>
      <c r="BN123" s="14">
        <f>IF($H123&gt;0,ROUND((INDEX(新战舰养成!Z$6:Z$18,通天塔!$K123+1)+INDEX(新战舰养成!K$6:K$18,通天塔!$K123+1)*(通天塔!$H123-1))*INDEX(战舰突破!$D$6:$D$18,通天塔!$N123+1),0),0)</f>
        <v>0</v>
      </c>
      <c r="BO123" s="14">
        <f>IF($H123&gt;0,ROUND((INDEX(新战舰养成!AA$6:AA$18,通天塔!$K123+1)+INDEX(新战舰养成!L$6:L$18,通天塔!$K123+1)*(通天塔!$H123-1))*INDEX(战舰突破!$D$6:$D$18,通天塔!$N123+1),0),0)</f>
        <v>1393088</v>
      </c>
      <c r="BP123" s="14">
        <f>IF($H123&gt;0,ROUND((INDEX(新战舰养成!AB$6:AB$18,通天塔!$K123+1)+INDEX(新战舰养成!M$6:M$18,通天塔!$K123+1)*(通天塔!$H123-1))*INDEX(战舰突破!$D$6:$D$18,通天塔!$N123+1),0),0)</f>
        <v>27744</v>
      </c>
      <c r="BR123" s="14">
        <f>IF($I123&gt;0,ROUND((INDEX(新战舰养成!AC$6:AC$18,通天塔!$L123+1)+INDEX(新战舰养成!I$6:I$18,通天塔!$L123+1)*(通天塔!$I123-1))*INDEX(战舰突破!$D$6:$D$18,通天塔!$O123+1),0),0)</f>
        <v>140237</v>
      </c>
      <c r="BS123" s="14">
        <f>IF($I123&gt;0,ROUND((INDEX(新战舰养成!AD$6:AD$18,通天塔!$L123+1)+INDEX(新战舰养成!J$6:J$18,通天塔!$L123+1)*(通天塔!$I123-1))*INDEX(战舰突破!$D$6:$D$18,通天塔!$O123+1),0),0)</f>
        <v>0</v>
      </c>
      <c r="BT123" s="14">
        <f>IF($I123&gt;0,ROUND((INDEX(新战舰养成!AE$6:AE$18,通天塔!$L123+1)+INDEX(新战舰养成!K$6:K$18,通天塔!$L123+1)*(通天塔!$I123-1))*INDEX(战舰突破!$D$6:$D$18,通天塔!$O123+1),0),0)</f>
        <v>0</v>
      </c>
      <c r="BU123" s="14">
        <f>IF($I123&gt;0,ROUND((INDEX(新战舰养成!AF$6:AF$18,通天塔!$L123+1)+INDEX(新战舰养成!L$6:L$18,通天塔!$L123+1)*(通天塔!$I123-1))*INDEX(战舰突破!$D$6:$D$18,通天塔!$O123+1),0),0)</f>
        <v>938624</v>
      </c>
      <c r="BV123" s="14">
        <f>IF($I123&gt;0,ROUND((INDEX(新战舰养成!AG$6:AG$18,通天塔!$L123+1)+INDEX(新战舰养成!M$6:M$18,通天塔!$L123+1)*(通天塔!$I123-1))*INDEX(战舰突破!$D$6:$D$18,通天塔!$O123+1),0),0)</f>
        <v>37189</v>
      </c>
      <c r="BY123" s="14">
        <f>(INDEX(装备数值!$C$13:$G$116,通天塔!$P123*8+1,BY$2)+INDEX(装备数值!$C$13:$G$116,通天塔!$Q123*8+2,BY$2)+INDEX(装备数值!$C$13:$G$116,通天塔!$S123*8+3,BY$2)+INDEX(装备数值!$C$13:$G$116,通天塔!$R123*8+4,BY$2)+INDEX(装备数值!$C$13:$G$116,通天塔!$T123*8+5,BY$2)+INDEX(装备数值!$C$13:$G$116,通天塔!$U123*8+6,BY$2)+INDEX(装备数值!$C$13:$G$116,通天塔!$V123*8+7,BY$2)+INDEX(装备数值!$C$13:$G$116,通天塔!$W123*8+8,BY$2))</f>
        <v>43575</v>
      </c>
      <c r="BZ123" s="14">
        <f>(INDEX(装备数值!$C$13:$G$116,通天塔!$P123*8+1,BZ$2)+INDEX(装备数值!$C$13:$G$116,通天塔!$Q123*8+2,BZ$2)+INDEX(装备数值!$C$13:$G$116,通天塔!$S123*8+3,BZ$2)+INDEX(装备数值!$C$13:$G$116,通天塔!$R123*8+4,BZ$2)+INDEX(装备数值!$C$13:$G$116,通天塔!$T123*8+5,BZ$2)+INDEX(装备数值!$C$13:$G$116,通天塔!$U123*8+6,BZ$2)+INDEX(装备数值!$C$13:$G$116,通天塔!$V123*8+7,BZ$2)+INDEX(装备数值!$C$13:$G$116,通天塔!$W123*8+8,BZ$2))</f>
        <v>328125</v>
      </c>
      <c r="CA123" s="14">
        <f>(INDEX(装备数值!$C$13:$G$116,通天塔!$P123*8+1,CA$2)+INDEX(装备数值!$C$13:$G$116,通天塔!$Q123*8+2,CA$2)+INDEX(装备数值!$C$13:$G$116,通天塔!$S123*8+3,CA$2)+INDEX(装备数值!$C$13:$G$116,通天塔!$R123*8+4,CA$2)+INDEX(装备数值!$C$13:$G$116,通天塔!$T123*8+5,CA$2)+INDEX(装备数值!$C$13:$G$116,通天塔!$U123*8+6,CA$2)+INDEX(装备数值!$C$13:$G$116,通天塔!$V123*8+7,CA$2)+INDEX(装备数值!$C$13:$G$116,通天塔!$W123*8+8,CA$2))</f>
        <v>21700</v>
      </c>
      <c r="CB123" s="14">
        <f>(INDEX(装备数值!$C$13:$G$116,通天塔!$P123*8+1,CB$2)+INDEX(装备数值!$C$13:$G$116,通天塔!$Q123*8+2,CB$2)+INDEX(装备数值!$C$13:$G$116,通天塔!$S123*8+3,CB$2)+INDEX(装备数值!$C$13:$G$116,通天塔!$R123*8+4,CB$2)+INDEX(装备数值!$C$13:$G$116,通天塔!$T123*8+5,CB$2)+INDEX(装备数值!$C$13:$G$116,通天塔!$U123*8+6,CB$2)+INDEX(装备数值!$C$13:$G$116,通天塔!$V123*8+7,CB$2)+INDEX(装备数值!$C$13:$G$116,通天塔!$W123*8+8,CB$2))</f>
        <v>437500</v>
      </c>
      <c r="CC123" s="14">
        <f>(INDEX(装备数值!$C$13:$G$116,通天塔!$P123*8+1,CC$2)+INDEX(装备数值!$C$13:$G$116,通天塔!$Q123*8+2,CC$2)+INDEX(装备数值!$C$13:$G$116,通天塔!$S123*8+3,CC$2)+INDEX(装备数值!$C$13:$G$116,通天塔!$R123*8+4,CC$2)+INDEX(装备数值!$C$13:$G$116,通天塔!$T123*8+5,CC$2)+INDEX(装备数值!$C$13:$G$116,通天塔!$U123*8+6,CC$2)+INDEX(装备数值!$C$13:$G$116,通天塔!$V123*8+7,CC$2)+INDEX(装备数值!$C$13:$G$116,通天塔!$W123*8+8,CC$2))</f>
        <v>8750</v>
      </c>
      <c r="CF123" s="14">
        <f>INDEX(装备数值!$I$13:$M$116,通天塔!$P123*8+1,CF$2)*$X123+INDEX(装备数值!$I$13:$M$116,通天塔!$Q123*8+2,CF$2)*$Y123+INDEX(装备数值!$I$13:$M$116,通天塔!$S123*8+3,CF$2)*$Z123+INDEX(装备数值!$I$13:$M$116,通天塔!$R123*8+4,CF$2)*$AA123+INDEX(装备数值!$I$13:$M$116,通天塔!$T123*8+5,CF$2)*$AB123+INDEX(装备数值!$I$13:$M$116,通天塔!$U123*8+6,CF$2)*$AC123+INDEX(装备数值!$I$13:$M$116,通天塔!$V123*8+7,CF$2)*$AD123+INDEX(装备数值!$I$13:$M$116,通天塔!$W123*8+8,CF$2)*$AE123</f>
        <v>107817</v>
      </c>
      <c r="CG123" s="14">
        <f>INDEX(装备数值!$I$13:$M$116,通天塔!$P123*8+1,CG$2)*$X123+INDEX(装备数值!$I$13:$M$116,通天塔!$Q123*8+2,CG$2)*$Y123+INDEX(装备数值!$I$13:$M$116,通天塔!$S123*8+3,CG$2)*$Z123+INDEX(装备数值!$I$13:$M$116,通天塔!$R123*8+4,CG$2)*$AA123+INDEX(装备数值!$I$13:$M$116,通天塔!$T123*8+5,CG$2)*$AB123+INDEX(装备数值!$I$13:$M$116,通天塔!$U123*8+6,CG$2)*$AC123+INDEX(装备数值!$I$13:$M$116,通天塔!$V123*8+7,CG$2)*$AD123+INDEX(装备数值!$I$13:$M$116,通天塔!$W123*8+8,CG$2)*$AE123</f>
        <v>811875</v>
      </c>
      <c r="CH123" s="14">
        <f>INDEX(装备数值!$I$13:$M$116,通天塔!$P123*8+1,CH$2)*$X123+INDEX(装备数值!$I$13:$M$116,通天塔!$Q123*8+2,CH$2)*$Y123+INDEX(装备数值!$I$13:$M$116,通天塔!$S123*8+3,CH$2)*$Z123+INDEX(装备数值!$I$13:$M$116,通天塔!$R123*8+4,CH$2)*$AA123+INDEX(装备数值!$I$13:$M$116,通天塔!$T123*8+5,CH$2)*$AB123+INDEX(装备数值!$I$13:$M$116,通天塔!$U123*8+6,CH$2)*$AC123+INDEX(装备数值!$I$13:$M$116,通天塔!$V123*8+7,CH$2)*$AD123+INDEX(装备数值!$I$13:$M$116,通天塔!$W123*8+8,CH$2)*$AE123</f>
        <v>53692</v>
      </c>
      <c r="CI123" s="14">
        <f>INDEX(装备数值!$I$13:$M$116,通天塔!$P123*8+1,CI$2)*$X123+INDEX(装备数值!$I$13:$M$116,通天塔!$Q123*8+2,CI$2)*$Y123+INDEX(装备数值!$I$13:$M$116,通天塔!$S123*8+3,CI$2)*$Z123+INDEX(装备数值!$I$13:$M$116,通天塔!$R123*8+4,CI$2)*$AA123+INDEX(装备数值!$I$13:$M$116,通天塔!$T123*8+5,CI$2)*$AB123+INDEX(装备数值!$I$13:$M$116,通天塔!$U123*8+6,CI$2)*$AC123+INDEX(装备数值!$I$13:$M$116,通天塔!$V123*8+7,CI$2)*$AD123+INDEX(装备数值!$I$13:$M$116,通天塔!$W123*8+8,CI$2)*$AE123</f>
        <v>1082500</v>
      </c>
      <c r="CJ123" s="14">
        <f>INDEX(装备数值!$I$13:$M$116,通天塔!$P123*8+1,CJ$2)*$X123+INDEX(装备数值!$I$13:$M$116,通天塔!$Q123*8+2,CJ$2)*$Y123+INDEX(装备数值!$I$13:$M$116,通天塔!$S123*8+3,CJ$2)*$Z123+INDEX(装备数值!$I$13:$M$116,通天塔!$R123*8+4,CJ$2)*$AA123+INDEX(装备数值!$I$13:$M$116,通天塔!$T123*8+5,CJ$2)*$AB123+INDEX(装备数值!$I$13:$M$116,通天塔!$U123*8+6,CJ$2)*$AC123+INDEX(装备数值!$I$13:$M$116,通天塔!$V123*8+7,CJ$2)*$AD123+INDEX(装备数值!$I$13:$M$116,通天塔!$W123*8+8,CJ$2)*$AE123</f>
        <v>21650</v>
      </c>
      <c r="CM123" s="14">
        <f>INDEX(装备数值!$X$13:$AH$116,$P123*8+1,CM$2)*$AF123+INDEX(装备数值!$X$13:$AH$116,$Q123*8+2,CM$2)*$AG123+INDEX(装备数值!$X$13:$AH$116,$S123*8+3,CM$2)*$AH123+INDEX(装备数值!$X$13:$AH$116,$R123*8+4,CM$2)*$AI123+INDEX(装备数值!$X$13:$AH$116,$T123*8+5,CM$2)*$AJ123+INDEX(装备数值!$X$13:$AH$116,$U123*8+6,CM$2)*$AK123+INDEX(装备数值!$X$13:$AH$116,$V123*8+7,CM$2)*$AL123+INDEX(装备数值!$X$13:$AH$116,$W123*8+8,CM$2)*$AM123</f>
        <v>34450</v>
      </c>
      <c r="CN123" s="14">
        <f>INDEX(装备数值!$X$13:$AH$116,$P123*8+1,CN$2)*$AF123+INDEX(装备数值!$X$13:$AH$116,$Q123*8+2,CN$2)*$AG123+INDEX(装备数值!$X$13:$AH$116,$S123*8+3,CN$2)*$AH123+INDEX(装备数值!$X$13:$AH$116,$R123*8+4,CN$2)*$AI123+INDEX(装备数值!$X$13:$AH$116,$T123*8+5,CN$2)*$AJ123+INDEX(装备数值!$X$13:$AH$116,$U123*8+6,CN$2)*$AK123+INDEX(装备数值!$X$13:$AH$116,$V123*8+7,CN$2)*$AL123+INDEX(装备数值!$X$13:$AH$116,$W123*8+8,CN$2)*$AM123</f>
        <v>258322</v>
      </c>
      <c r="CO123" s="14">
        <f>INDEX(装备数值!$X$13:$AH$116,$P123*8+1,CO$2)*$AF123+INDEX(装备数值!$X$13:$AH$116,$Q123*8+2,CO$2)*$AG123+INDEX(装备数值!$X$13:$AH$116,$S123*8+3,CO$2)*$AH123+INDEX(装备数值!$X$13:$AH$116,$R123*8+4,CO$2)*$AI123+INDEX(装备数值!$X$13:$AH$116,$T123*8+5,CO$2)*$AJ123+INDEX(装备数值!$X$13:$AH$116,$U123*8+6,CO$2)*$AK123+INDEX(装备数值!$X$13:$AH$116,$V123*8+7,CO$2)*$AL123+INDEX(装备数值!$X$13:$AH$116,$W123*8+8,CO$2)*$AM123</f>
        <v>17172</v>
      </c>
      <c r="CP123" s="14">
        <f>INDEX(装备数值!$X$13:$AH$116,$P123*8+1,CP$2)*$AF123+INDEX(装备数值!$X$13:$AH$116,$Q123*8+2,CP$2)*$AG123+INDEX(装备数值!$X$13:$AH$116,$S123*8+3,CP$2)*$AH123+INDEX(装备数值!$X$13:$AH$116,$R123*8+4,CP$2)*$AI123+INDEX(装备数值!$X$13:$AH$116,$T123*8+5,CP$2)*$AJ123+INDEX(装备数值!$X$13:$AH$116,$U123*8+6,CP$2)*$AK123+INDEX(装备数值!$X$13:$AH$116,$V123*8+7,CP$2)*$AL123+INDEX(装备数值!$X$13:$AH$116,$W123*8+8,CP$2)*$AM123</f>
        <v>344500</v>
      </c>
      <c r="CQ123" s="14">
        <f>INDEX(装备数值!$X$13:$AH$116,$P123*8+1,CQ$2)*$AF123+INDEX(装备数值!$X$13:$AH$116,$Q123*8+2,CQ$2)*$AG123+INDEX(装备数值!$X$13:$AH$116,$S123*8+3,CQ$2)*$AH123+INDEX(装备数值!$X$13:$AH$116,$R123*8+4,CQ$2)*$AI123+INDEX(装备数值!$X$13:$AH$116,$T123*8+5,CQ$2)*$AJ123+INDEX(装备数值!$X$13:$AH$116,$U123*8+6,CQ$2)*$AK123+INDEX(装备数值!$X$13:$AH$116,$V123*8+7,CQ$2)*$AL123+INDEX(装备数值!$X$13:$AH$116,$W123*8+8,CQ$2)*$AM123</f>
        <v>6890</v>
      </c>
      <c r="CR123" s="14">
        <f>INDEX(装备数值!$X$13:$AH$116,$P123*8+1,CR$2)*$AF123+INDEX(装备数值!$X$13:$AH$116,$Q123*8+2,CR$2)*$AG123+INDEX(装备数值!$X$13:$AH$116,$S123*8+3,CR$2)*$AH123+INDEX(装备数值!$X$13:$AH$116,$R123*8+4,CR$2)*$AI123+INDEX(装备数值!$X$13:$AH$116,$T123*8+5,CR$2)*$AJ123+INDEX(装备数值!$X$13:$AH$116,$U123*8+6,CR$2)*$AK123+INDEX(装备数值!$X$13:$AH$116,$V123*8+7,CR$2)*$AL123+INDEX(装备数值!$X$13:$AH$116,$W123*8+8,CR$2)*$AM123</f>
        <v>25758</v>
      </c>
      <c r="CS123" s="14">
        <f>INDEX(装备数值!$X$13:$AH$116,$P123*8+1,CS$2)*$AF123+INDEX(装备数值!$X$13:$AH$116,$Q123*8+2,CS$2)*$AG123+INDEX(装备数值!$X$13:$AH$116,$S123*8+3,CS$2)*$AH123+INDEX(装备数值!$X$13:$AH$116,$R123*8+4,CS$2)*$AI123+INDEX(装备数值!$X$13:$AH$116,$T123*8+5,CS$2)*$AJ123+INDEX(装备数值!$X$13:$AH$116,$U123*8+6,CS$2)*$AK123+INDEX(装备数值!$X$13:$AH$116,$V123*8+7,CS$2)*$AL123+INDEX(装备数值!$X$13:$AH$116,$W123*8+8,CS$2)*$AM123</f>
        <v>25758</v>
      </c>
      <c r="CT123" s="14">
        <f>INDEX(装备数值!$X$13:$AH$116,$P123*8+1,CT$2)*$AF123+INDEX(装备数值!$X$13:$AH$116,$Q123*8+2,CT$2)*$AG123+INDEX(装备数值!$X$13:$AH$116,$S123*8+3,CT$2)*$AH123+INDEX(装备数值!$X$13:$AH$116,$R123*8+4,CT$2)*$AI123+INDEX(装备数值!$X$13:$AH$116,$T123*8+5,CT$2)*$AJ123+INDEX(装备数值!$X$13:$AH$116,$U123*8+6,CT$2)*$AK123+INDEX(装备数值!$X$13:$AH$116,$V123*8+7,CT$2)*$AL123+INDEX(装备数值!$X$13:$AH$116,$W123*8+8,CT$2)*$AM123</f>
        <v>25758</v>
      </c>
      <c r="CU123" s="14">
        <f>INDEX(装备数值!$X$13:$AH$116,$P123*8+1,CU$2)*$AF123+INDEX(装备数值!$X$13:$AH$116,$Q123*8+2,CU$2)*$AG123+INDEX(装备数值!$X$13:$AH$116,$S123*8+3,CU$2)*$AH123+INDEX(装备数值!$X$13:$AH$116,$R123*8+4,CU$2)*$AI123+INDEX(装备数值!$X$13:$AH$116,$T123*8+5,CU$2)*$AJ123+INDEX(装备数值!$X$13:$AH$116,$U123*8+6,CU$2)*$AK123+INDEX(装备数值!$X$13:$AH$116,$V123*8+7,CU$2)*$AL123+INDEX(装备数值!$X$13:$AH$116,$W123*8+8,CU$2)*$AM123</f>
        <v>25758</v>
      </c>
      <c r="CV123" s="14">
        <f>INDEX(装备数值!$X$13:$AH$116,$P123*8+1,CV$2)*$AF123+INDEX(装备数值!$X$13:$AH$116,$Q123*8+2,CV$2)*$AG123+INDEX(装备数值!$X$13:$AH$116,$S123*8+3,CV$2)*$AH123+INDEX(装备数值!$X$13:$AH$116,$R123*8+4,CV$2)*$AI123+INDEX(装备数值!$X$13:$AH$116,$T123*8+5,CV$2)*$AJ123+INDEX(装备数值!$X$13:$AH$116,$U123*8+6,CV$2)*$AK123+INDEX(装备数值!$X$13:$AH$116,$V123*8+7,CV$2)*$AL123+INDEX(装备数值!$X$13:$AH$116,$W123*8+8,CV$2)*$AM123</f>
        <v>53</v>
      </c>
      <c r="CW123" s="14">
        <f>INDEX(装备数值!$X$13:$AH$116,$P123*8+1,CW$2)*$AF123+INDEX(装备数值!$X$13:$AH$116,$Q123*8+2,CW$2)*$AG123+INDEX(装备数值!$X$13:$AH$116,$S123*8+3,CW$2)*$AH123+INDEX(装备数值!$X$13:$AH$116,$R123*8+4,CW$2)*$AI123+INDEX(装备数值!$X$13:$AH$116,$T123*8+5,CW$2)*$AJ123+INDEX(装备数值!$X$13:$AH$116,$U123*8+6,CW$2)*$AK123+INDEX(装备数值!$X$13:$AH$116,$V123*8+7,CW$2)*$AL123+INDEX(装备数值!$X$13:$AH$116,$W123*8+8,CW$2)*$AM123</f>
        <v>53</v>
      </c>
      <c r="CY123" s="14">
        <f>INDEX(装备数值!$AN$17:$AN$117,MATCH(MIN($X123:$AE123),装备数值!$AO$17:$AO$117,1))</f>
        <v>43</v>
      </c>
      <c r="CZ123" s="14">
        <f>IF(COUNTIF($P123:$W123,"&gt;"&amp;0)=8,INDEX(装备数值!AR$17:AR$117,$CY123+1),0)</f>
        <v>15480</v>
      </c>
      <c r="DA123" s="14">
        <f>IF(COUNTIF($P123:$W123,"&gt;"&amp;0)=8,INDEX(装备数值!AS$17:AS$117,$CY123+1),0)</f>
        <v>116100</v>
      </c>
      <c r="DB123" s="14">
        <f>IF(COUNTIF($P123:$W123,"&gt;"&amp;0)=8,INDEX(装备数值!AT$17:AT$117,$CY123+1),0)</f>
        <v>7740</v>
      </c>
      <c r="DC123" s="14">
        <f>IF(COUNTIF($P123:$W123,"&gt;"&amp;0)=8,INDEX(装备数值!AU$17:AU$117,$CY123+1),0)</f>
        <v>154800</v>
      </c>
      <c r="DD123" s="14">
        <f>IF(COUNTIF($P123:$W123,"&gt;"&amp;0)=8,INDEX(装备数值!AV$17:AV$117,$CY123+1),0)</f>
        <v>2924</v>
      </c>
      <c r="DF123" s="14">
        <f>INDEX(装备数值!$AY$17:$AY$77,MATCH(MIN($AF123:$AM123),装备数值!$AZ$17:$AZ$77,1))</f>
        <v>26</v>
      </c>
      <c r="DG123" s="26">
        <f>INDEX(装备数值!BA$17:BA$77,通天塔!DF123+1)</f>
        <v>0.37</v>
      </c>
      <c r="DH123" s="26">
        <f>INDEX(装备数值!BA$17:BA$77,通天塔!DF123+1)</f>
        <v>0.37</v>
      </c>
      <c r="DJ123" s="14">
        <f t="shared" si="134"/>
        <v>35</v>
      </c>
      <c r="DK123" s="14">
        <f>VLOOKUP(DJ123,军阶与晶片数值!$W$6:$X$27,2)</f>
        <v>8</v>
      </c>
      <c r="DL123" s="14">
        <f>INDEX(军阶与晶片数值!Y$6:Y$27,$DK123+1)</f>
        <v>650</v>
      </c>
      <c r="DM123" s="14">
        <f>INDEX(军阶与晶片数值!Z$6:Z$27,$DK123+1)</f>
        <v>650</v>
      </c>
      <c r="DN123" s="14">
        <f>INDEX(军阶与晶片数值!AA$6:AA$27,$DK123+1)</f>
        <v>650</v>
      </c>
      <c r="DO123" s="14">
        <f>INDEX(军阶与晶片数值!AB$6:AB$27,$DK123+1)</f>
        <v>650</v>
      </c>
      <c r="DP123" s="29">
        <f>INDEX(军阶与晶片数值!AC$6:AC$27,$DK123+1)</f>
        <v>45</v>
      </c>
      <c r="DQ123" s="29">
        <f>INDEX(军阶与晶片数值!AD$6:AD$27,$DK123+1)</f>
        <v>25</v>
      </c>
      <c r="DS123" s="26">
        <f>INDEX(军阶与晶片数值!I$6:I$16,AN123+1)</f>
        <v>0.2</v>
      </c>
      <c r="DT123" s="26">
        <f>INDEX(军阶与晶片数值!M$6:M$16,AO123+1)</f>
        <v>0.3</v>
      </c>
      <c r="DU123" s="26">
        <f>INDEX(军阶与晶片数值!J$6:J$16,AP123+1)</f>
        <v>0.3</v>
      </c>
      <c r="DV123" s="26">
        <f>INDEX(军阶与晶片数值!K$6:K$16,AQ123+1)</f>
        <v>0.6</v>
      </c>
      <c r="DW123" s="26">
        <f>INDEX(军阶与晶片数值!L$6:L$16,AR123+1)</f>
        <v>0.6</v>
      </c>
      <c r="DX123" s="28">
        <f>INDEX(军阶与晶片数值!N$6:N$16,AS123+1)</f>
        <v>0</v>
      </c>
      <c r="DY123" s="28">
        <f>INDEX(军阶与晶片数值!O$6:O$16,AT123+1)</f>
        <v>0</v>
      </c>
      <c r="DZ123" s="28">
        <f>INDEX(军阶与晶片数值!P$6:P$16,AU123+1)</f>
        <v>0</v>
      </c>
      <c r="EA123" s="28">
        <f>INDEX(军阶与晶片数值!Q$6:Q$16,AV123+1)</f>
        <v>0</v>
      </c>
      <c r="EB123" s="26">
        <f>INDEX(军阶与晶片数值!R$6:R$16,AW123+1)</f>
        <v>0.13</v>
      </c>
      <c r="EC123" s="26">
        <f>INDEX(军阶与晶片数值!S$6:S$16,AX123+1)</f>
        <v>0.13</v>
      </c>
      <c r="ED123" s="26">
        <f>INDEX(军阶与晶片数值!T$6:T$16,AY123+1)</f>
        <v>0</v>
      </c>
      <c r="EE123" s="26">
        <f>INDEX(军阶与晶片数值!U$6:U$16,AZ123+1)</f>
        <v>0</v>
      </c>
      <c r="EG123" s="26">
        <f>INDEX(军阶与晶片数值!$C$6:$C$36,通天塔!$BA123+1)</f>
        <v>0.9</v>
      </c>
      <c r="EH123" s="26">
        <f>INDEX(军阶与晶片数值!$C$6:$C$36,通天塔!$BA123+1)</f>
        <v>0.9</v>
      </c>
      <c r="EI123" s="26">
        <f>INDEX(军阶与晶片数值!$C$6:$C$36,通天塔!$BA123+1)</f>
        <v>0.9</v>
      </c>
      <c r="EJ123" s="26">
        <f>INDEX(军阶与晶片数值!$C$6:$C$36,通天塔!$BA123+1)</f>
        <v>0.9</v>
      </c>
      <c r="EK123" s="26">
        <f>INDEX(军阶与晶片数值!$C$6:$C$36,通天塔!$BA123+1)</f>
        <v>0.9</v>
      </c>
      <c r="EM123" s="14">
        <f>INDEX(战舰突破!$H$6:$H$18,通天塔!$J123+1)+INDEX(战舰突破!$H$23:$H$35,通天塔!$K123+1)+INDEX(战舰突破!$H$40:$H$52,通天塔!$L123+1)</f>
        <v>200</v>
      </c>
      <c r="EN123" s="14">
        <f>INDEX(战舰突破!$I$6:$I$18,通天塔!$J123+1)+INDEX(战舰突破!$I$23:$I$35,通天塔!$K123+1)+INDEX(战舰突破!$I$40:$I$52,通天塔!$L123+1)</f>
        <v>200</v>
      </c>
      <c r="EO123" s="14">
        <f>INDEX(战舰突破!$J$6:$J$18,通天塔!$J123+1)+INDEX(战舰突破!$J$23:$J$35,通天塔!$K123+1)+INDEX(战舰突破!$J$40:$J$52,通天塔!$L123+1)</f>
        <v>0</v>
      </c>
      <c r="EP123" s="14">
        <f>INDEX(战舰突破!$K$6:$K$18,通天塔!$J123+1)+INDEX(战舰突破!$K$23:$K$35,通天塔!$K123+1)+INDEX(战舰突破!$K$40:$K$52,通天塔!$L123+1)</f>
        <v>0</v>
      </c>
      <c r="EQ123" s="14">
        <f>INDEX(战舰突破!$L$6:$L$18,通天塔!$J123+1)+INDEX(战舰突破!$L$23:$L$35,通天塔!$K123+1)+INDEX(战舰突破!$L$40:$L$52,通天塔!$L123+1)</f>
        <v>200</v>
      </c>
      <c r="ER123" s="18">
        <f>INDEX(战舰突破!$N$6:$N$18,通天塔!$J123+1)+INDEX(战舰突破!$N$23:$N$35,通天塔!$K123+1)+INDEX(战舰突破!$N$40:$N$52,通天塔!$L123+1)</f>
        <v>0</v>
      </c>
      <c r="ES123" s="18">
        <f>INDEX(战舰突破!$O$6:$O$18,通天塔!$J123+1)+INDEX(战舰突破!$O$23:$O$35,通天塔!$K123+1)+INDEX(战舰突破!$O$40:$O$52,通天塔!$L123+1)</f>
        <v>1.4</v>
      </c>
      <c r="ET123" s="18">
        <f>INDEX(战舰突破!$P$6:$P$18,通天塔!$J123+1)+INDEX(战舰突破!$P$23:$P$35,通天塔!$K123+1)+INDEX(战舰突破!$P$40:$P$52,通天塔!$L123+1)</f>
        <v>0</v>
      </c>
      <c r="EU123" s="18">
        <f>INDEX(战舰突破!$Q$6:$Q$18,通天塔!$J123+1)+INDEX(战舰突破!$Q$23:$Q$35,通天塔!$K123+1)+INDEX(战舰突破!$Q$40:$Q$52,通天塔!$L123+1)</f>
        <v>0.3</v>
      </c>
      <c r="EV123" s="18">
        <f>INDEX(战舰突破!$R$6:$R$18,通天塔!$J123+1)+INDEX(战舰突破!$R$23:$R$35,通天塔!$K123+1)+INDEX(战舰突破!$R$40:$R$52,通天塔!$L123+1)</f>
        <v>0</v>
      </c>
      <c r="EW123" s="18">
        <f>INDEX(战舰突破!$M$6:$M$18,通天塔!$J123+1)+INDEX(战舰突破!$M$23:$M$35,通天塔!$K123+1)+INDEX(战舰突破!$M$40:$M$52,通天塔!$L123+1)</f>
        <v>0.2</v>
      </c>
      <c r="EX123" s="22">
        <f>INDEX(战舰突破!$W$6:$W$18,通天塔!$J123+1)+INDEX(战舰突破!$W$23:$W$35,通天塔!$K123+1)+INDEX(战舰突破!$W$40:$W$52,通天塔!$L123+1)</f>
        <v>0.5</v>
      </c>
      <c r="FA123" s="14">
        <f>INDEX(战舰突破!$S$6:$S$18,通天塔!$J123+1)</f>
        <v>0</v>
      </c>
      <c r="FB123" s="14">
        <f>INDEX(战舰突破!$T$6:$T$18,通天塔!$J123+1)</f>
        <v>1.1000000000000001</v>
      </c>
      <c r="FC123" s="14">
        <f>INDEX(战舰突破!$U$6:$U$18,通天塔!$J123+1)</f>
        <v>0.1</v>
      </c>
      <c r="FD123" s="14">
        <f>INDEX(战舰突破!$V$6:$V$18,通天塔!$J123+1)</f>
        <v>1</v>
      </c>
      <c r="FE123" s="14">
        <f>INDEX(战舰突破!$X$6:$X$18,通天塔!$J123+1)</f>
        <v>10</v>
      </c>
      <c r="FG123" s="14">
        <f>INDEX(战舰突破!$S$23:$S$35,通天塔!$J123+1)</f>
        <v>0.6</v>
      </c>
      <c r="FH123" s="14">
        <f>INDEX(战舰突破!$T$23:$T$35,通天塔!$J123+1)</f>
        <v>0.55000000000000004</v>
      </c>
      <c r="FI123" s="14">
        <f>INDEX(战舰突破!$U$23:$U$35,通天塔!$J123+1)</f>
        <v>0.1</v>
      </c>
      <c r="FJ123" s="14">
        <f>INDEX(战舰突破!$V$23:$V$35,通天塔!$J123+1)</f>
        <v>2</v>
      </c>
      <c r="FK123" s="14">
        <f>INDEX(战舰突破!$X$23:$X$35,通天塔!$J123+1)</f>
        <v>150</v>
      </c>
      <c r="FM123" s="14">
        <f>INDEX(战舰突破!$S$40:$S$52,通天塔!$J123+1)</f>
        <v>0.6</v>
      </c>
      <c r="FN123" s="14">
        <f>INDEX(战舰突破!$T$40:$T$52,通天塔!$J123+1)</f>
        <v>0.25</v>
      </c>
      <c r="FO123" s="14">
        <f>INDEX(战舰突破!$U$40:$U$52,通天塔!$J123+1)</f>
        <v>0.2</v>
      </c>
      <c r="FP123" s="14">
        <f>INDEX(战舰突破!$V$40:$V$52,通天塔!$J123+1)</f>
        <v>1</v>
      </c>
      <c r="FQ123" s="14">
        <f>INDEX(战舰突破!$X$40:$X$52,通天塔!$J123+1)</f>
        <v>250</v>
      </c>
      <c r="FT123" s="14">
        <f t="shared" si="135"/>
        <v>855927</v>
      </c>
      <c r="FU123" s="14">
        <f t="shared" si="136"/>
        <v>778116</v>
      </c>
      <c r="FV123" s="14">
        <f t="shared" si="137"/>
        <v>779210</v>
      </c>
      <c r="FW123" s="14">
        <f t="shared" si="138"/>
        <v>17223234</v>
      </c>
      <c r="FX123" s="14">
        <f t="shared" si="139"/>
        <v>463305</v>
      </c>
      <c r="FY123" s="14">
        <f t="shared" si="140"/>
        <v>13228535</v>
      </c>
      <c r="FZ123" s="14">
        <f t="shared" si="141"/>
        <v>319665</v>
      </c>
      <c r="GA123" s="28">
        <f t="shared" si="142"/>
        <v>26408</v>
      </c>
      <c r="GB123" s="28">
        <f t="shared" si="143"/>
        <v>26408</v>
      </c>
      <c r="GC123" s="28">
        <f t="shared" si="144"/>
        <v>26408</v>
      </c>
      <c r="GD123" s="28">
        <f t="shared" si="145"/>
        <v>26408</v>
      </c>
      <c r="GE123" s="28">
        <f t="shared" si="146"/>
        <v>1.5481</v>
      </c>
      <c r="GF123" s="28">
        <f t="shared" si="147"/>
        <v>1.5481</v>
      </c>
      <c r="GG123" s="28">
        <f t="shared" si="148"/>
        <v>0</v>
      </c>
      <c r="GH123" s="28">
        <f t="shared" si="149"/>
        <v>43.2</v>
      </c>
      <c r="GI123" s="14">
        <f t="shared" si="150"/>
        <v>1</v>
      </c>
      <c r="GJ123" s="14">
        <f t="shared" si="151"/>
        <v>1.6</v>
      </c>
      <c r="GK123" s="14">
        <f t="shared" si="152"/>
        <v>1.6</v>
      </c>
      <c r="GL123" s="18">
        <f t="shared" si="153"/>
        <v>2.3000000000000003</v>
      </c>
      <c r="GM123" s="18">
        <f t="shared" si="154"/>
        <v>1.75</v>
      </c>
      <c r="GN123" s="18">
        <f t="shared" si="155"/>
        <v>1.45</v>
      </c>
      <c r="GO123" s="29">
        <f t="shared" si="215"/>
        <v>26558</v>
      </c>
      <c r="GP123" s="29">
        <f t="shared" si="215"/>
        <v>26858</v>
      </c>
      <c r="GQ123" s="29">
        <f t="shared" si="215"/>
        <v>26858</v>
      </c>
      <c r="GR123" s="26">
        <f t="shared" si="157"/>
        <v>0.1</v>
      </c>
      <c r="GS123" s="26">
        <f t="shared" si="158"/>
        <v>0.1</v>
      </c>
      <c r="GT123" s="26">
        <f t="shared" si="159"/>
        <v>0.2</v>
      </c>
      <c r="GU123" s="14">
        <f t="shared" si="160"/>
        <v>3</v>
      </c>
      <c r="GV123" s="14">
        <f t="shared" si="161"/>
        <v>4</v>
      </c>
      <c r="GW123" s="14">
        <f t="shared" si="162"/>
        <v>3</v>
      </c>
      <c r="GX123" s="14">
        <f t="shared" si="163"/>
        <v>10</v>
      </c>
      <c r="GY123" s="14">
        <f t="shared" si="164"/>
        <v>150</v>
      </c>
      <c r="GZ123" s="14">
        <f t="shared" si="165"/>
        <v>250</v>
      </c>
      <c r="HA123">
        <v>119</v>
      </c>
      <c r="HB123" s="14">
        <f t="shared" si="166"/>
        <v>129317173</v>
      </c>
      <c r="HD123" s="14">
        <f t="shared" si="167"/>
        <v>926610</v>
      </c>
      <c r="HE123" s="14">
        <f t="shared" si="168"/>
        <v>427933</v>
      </c>
      <c r="HF123" s="29">
        <f t="shared" si="169"/>
        <v>25351</v>
      </c>
      <c r="HG123" s="29">
        <f t="shared" si="170"/>
        <v>18095</v>
      </c>
      <c r="HH123" s="29">
        <f t="shared" si="171"/>
        <v>19543</v>
      </c>
      <c r="HI123" s="29">
        <f t="shared" si="172"/>
        <v>18240</v>
      </c>
      <c r="HJ123" s="14">
        <f t="shared" si="173"/>
        <v>1.5481</v>
      </c>
      <c r="HK123" s="14">
        <f t="shared" si="174"/>
        <v>1.5481</v>
      </c>
      <c r="HL123" s="14">
        <f t="shared" si="175"/>
        <v>241325</v>
      </c>
      <c r="HM123" s="14">
        <f t="shared" si="176"/>
        <v>411597</v>
      </c>
      <c r="HN123" s="26">
        <f t="shared" si="177"/>
        <v>0.39837072649572647</v>
      </c>
      <c r="HO123" s="26">
        <f t="shared" si="178"/>
        <v>0.66367512891709635</v>
      </c>
      <c r="HP123" s="29">
        <f t="shared" si="179"/>
        <v>124566</v>
      </c>
      <c r="HQ123" s="29">
        <f t="shared" si="180"/>
        <v>380971</v>
      </c>
      <c r="HR123" s="29">
        <f t="shared" si="181"/>
        <v>422096</v>
      </c>
      <c r="HS123" s="26">
        <f t="shared" si="182"/>
        <v>0.47812969454181276</v>
      </c>
      <c r="HT123" s="26">
        <f t="shared" si="183"/>
        <v>0.48751877816725087</v>
      </c>
      <c r="HU123" s="26">
        <f t="shared" si="184"/>
        <v>0.58751877816725084</v>
      </c>
      <c r="HV123" s="26">
        <f t="shared" si="185"/>
        <v>7.8129694541812733E-2</v>
      </c>
      <c r="HW123" s="29">
        <f t="shared" si="207"/>
        <v>1.8000000000000003</v>
      </c>
      <c r="HX123" s="29">
        <f t="shared" si="208"/>
        <v>3.5650676014021032</v>
      </c>
      <c r="HY123" s="29">
        <f t="shared" si="209"/>
        <v>3.2300450676014019</v>
      </c>
      <c r="HZ123" s="29">
        <f t="shared" si="210"/>
        <v>1121094</v>
      </c>
      <c r="IA123" s="29">
        <f t="shared" si="211"/>
        <v>905458.24611584039</v>
      </c>
      <c r="IB123" s="29">
        <f t="shared" si="212"/>
        <v>681694.55142714072</v>
      </c>
      <c r="IC123" s="29">
        <f t="shared" si="213"/>
        <v>6753184</v>
      </c>
      <c r="ID123" s="14">
        <f t="shared" si="186"/>
        <v>2708246.8</v>
      </c>
      <c r="IH123" s="14">
        <v>1</v>
      </c>
      <c r="II123" s="14">
        <v>1</v>
      </c>
      <c r="IJ123" s="14">
        <v>480</v>
      </c>
      <c r="IK123" s="14">
        <v>80</v>
      </c>
      <c r="IL123" s="14">
        <v>60</v>
      </c>
      <c r="IM123" s="23">
        <f t="shared" si="216"/>
        <v>495294879</v>
      </c>
      <c r="IN123" s="23">
        <f t="shared" si="217"/>
        <v>1</v>
      </c>
      <c r="IO123" s="23">
        <f t="shared" si="218"/>
        <v>495294.88</v>
      </c>
      <c r="IP123" s="23">
        <f t="shared" si="203"/>
        <v>569263476</v>
      </c>
      <c r="IQ123" s="23">
        <f t="shared" si="188"/>
        <v>1</v>
      </c>
      <c r="IR123" s="23">
        <f t="shared" si="189"/>
        <v>569263.48</v>
      </c>
      <c r="IS123" s="14">
        <v>1</v>
      </c>
      <c r="IT123" s="14">
        <v>1</v>
      </c>
      <c r="IU123" s="14">
        <v>240</v>
      </c>
      <c r="IV123" s="14">
        <v>40</v>
      </c>
      <c r="IW123" s="14">
        <v>30</v>
      </c>
      <c r="IX123" s="23">
        <f t="shared" si="219"/>
        <v>289115698</v>
      </c>
      <c r="IY123" s="23">
        <f t="shared" si="220"/>
        <v>1</v>
      </c>
      <c r="IZ123" s="23">
        <f t="shared" si="221"/>
        <v>289115.7</v>
      </c>
      <c r="JA123" s="23"/>
      <c r="JB123" s="23"/>
      <c r="JC123" s="23"/>
      <c r="JG123">
        <f t="shared" si="222"/>
        <v>2.4511577003851204</v>
      </c>
      <c r="JH123">
        <f t="shared" si="223"/>
        <v>3.7946372359662051</v>
      </c>
      <c r="JJ123" s="14">
        <v>10</v>
      </c>
      <c r="JK123" s="14">
        <v>2</v>
      </c>
      <c r="JL123" s="14">
        <v>1.5</v>
      </c>
      <c r="JM123" s="23">
        <f t="shared" si="224"/>
        <v>9860521</v>
      </c>
      <c r="JN123" s="23">
        <f t="shared" si="225"/>
        <v>1</v>
      </c>
      <c r="JO123" s="23">
        <f t="shared" si="226"/>
        <v>9860.52</v>
      </c>
      <c r="JP123" s="14">
        <v>30</v>
      </c>
      <c r="JQ123" s="14">
        <v>6</v>
      </c>
      <c r="JR123" s="14">
        <v>4</v>
      </c>
      <c r="JS123" s="23">
        <f t="shared" si="227"/>
        <v>28490853</v>
      </c>
      <c r="JT123" s="23">
        <f t="shared" si="228"/>
        <v>1</v>
      </c>
      <c r="JU123" s="23">
        <f t="shared" si="229"/>
        <v>28490.85</v>
      </c>
      <c r="JW123" s="23">
        <f t="shared" si="230"/>
        <v>37987804</v>
      </c>
      <c r="JX123" s="23">
        <f t="shared" si="231"/>
        <v>1</v>
      </c>
      <c r="JY123" s="23">
        <f t="shared" si="232"/>
        <v>37987.800000000003</v>
      </c>
      <c r="JZ123" s="23">
        <f t="shared" si="233"/>
        <v>14790782</v>
      </c>
      <c r="KA123" s="23">
        <f t="shared" si="234"/>
        <v>1</v>
      </c>
      <c r="KB123" s="23">
        <f t="shared" si="235"/>
        <v>14790.78</v>
      </c>
    </row>
    <row r="124" spans="3:288" ht="16.5" x14ac:dyDescent="0.2">
      <c r="C124" s="14">
        <f t="shared" si="133"/>
        <v>40</v>
      </c>
      <c r="D124" s="14">
        <v>120</v>
      </c>
      <c r="E124" s="14" t="s">
        <v>712</v>
      </c>
      <c r="F124" s="14">
        <v>440</v>
      </c>
      <c r="G124" s="14">
        <v>440</v>
      </c>
      <c r="H124" s="14">
        <v>440</v>
      </c>
      <c r="I124" s="14">
        <v>440</v>
      </c>
      <c r="J124" s="14">
        <v>9</v>
      </c>
      <c r="K124" s="14">
        <v>8</v>
      </c>
      <c r="L124" s="14">
        <v>8</v>
      </c>
      <c r="M124" s="14">
        <v>5</v>
      </c>
      <c r="N124" s="14">
        <v>5</v>
      </c>
      <c r="O124" s="14">
        <v>5</v>
      </c>
      <c r="P124" s="14">
        <v>8</v>
      </c>
      <c r="Q124" s="14">
        <v>8</v>
      </c>
      <c r="R124" s="14">
        <v>8</v>
      </c>
      <c r="S124" s="14">
        <v>8</v>
      </c>
      <c r="T124" s="14">
        <v>8</v>
      </c>
      <c r="U124" s="14">
        <v>8</v>
      </c>
      <c r="V124" s="14">
        <v>8</v>
      </c>
      <c r="W124" s="14">
        <v>8</v>
      </c>
      <c r="X124" s="14">
        <v>440</v>
      </c>
      <c r="Y124" s="14">
        <v>440</v>
      </c>
      <c r="Z124" s="14">
        <v>440</v>
      </c>
      <c r="AA124" s="14">
        <v>440</v>
      </c>
      <c r="AB124" s="14">
        <v>440</v>
      </c>
      <c r="AC124" s="14">
        <v>440</v>
      </c>
      <c r="AD124" s="14">
        <v>440</v>
      </c>
      <c r="AE124" s="14">
        <v>440</v>
      </c>
      <c r="AF124" s="14">
        <v>54</v>
      </c>
      <c r="AG124" s="14">
        <v>54</v>
      </c>
      <c r="AH124" s="14">
        <v>54</v>
      </c>
      <c r="AI124" s="14">
        <v>54</v>
      </c>
      <c r="AJ124" s="14">
        <v>54</v>
      </c>
      <c r="AK124" s="14">
        <v>54</v>
      </c>
      <c r="AL124" s="14">
        <v>54</v>
      </c>
      <c r="AM124" s="14">
        <v>54</v>
      </c>
      <c r="AN124" s="14">
        <v>5</v>
      </c>
      <c r="AO124" s="14">
        <v>6</v>
      </c>
      <c r="AP124" s="14">
        <v>6</v>
      </c>
      <c r="AQ124" s="14">
        <v>6</v>
      </c>
      <c r="AR124" s="14">
        <v>6</v>
      </c>
      <c r="AS124" s="14">
        <v>0</v>
      </c>
      <c r="AT124" s="14">
        <v>0</v>
      </c>
      <c r="AU124" s="14">
        <v>0</v>
      </c>
      <c r="AV124" s="14">
        <v>0</v>
      </c>
      <c r="AW124" s="14">
        <v>3</v>
      </c>
      <c r="AX124" s="14">
        <v>3</v>
      </c>
      <c r="AY124" s="14">
        <v>0</v>
      </c>
      <c r="AZ124" s="14">
        <v>0</v>
      </c>
      <c r="BA124" s="14">
        <v>18</v>
      </c>
      <c r="BF124" s="14">
        <f>ROUND((INDEX(新战舰养成!S$6:S$18,通天塔!$J124+1)+INDEX(新战舰养成!D$6:D$18,通天塔!$J124+1)*(通天塔!$G124-1))*INDEX(战舰突破!$D$6:$D$18,通天塔!$M124+1),0)</f>
        <v>191805</v>
      </c>
      <c r="BG124" s="14">
        <f>ROUND((INDEX(新战舰养成!T$6:T$18,通天塔!$J124+1)+INDEX(新战舰养成!E$6:E$18,通天塔!$J124+1)*(通天塔!$G124-1))*INDEX(战舰突破!$D$6:$D$18,通天塔!$M124+1),0)</f>
        <v>1534342</v>
      </c>
      <c r="BH124" s="14">
        <f>ROUND((INDEX(新战舰养成!U$6:U$18,通天塔!$J124+1)+INDEX(新战舰养成!F$6:F$18,通天塔!$J124+1)*(通天塔!$G124-1))*INDEX(战舰突破!$D$6:$D$18,通天塔!$M124+1),0)</f>
        <v>96029</v>
      </c>
      <c r="BI124" s="14">
        <f>ROUND((INDEX(新战舰养成!V$6:V$18,通天塔!$J124+1)+INDEX(新战舰养成!G$6:G$18,通天塔!$J124+1)*(通天塔!$G124-1))*INDEX(战舰突破!$D$6:$D$18,通天塔!$M124+1),0)</f>
        <v>480</v>
      </c>
      <c r="BJ124" s="14">
        <f>ROUND((INDEX(新战舰养成!W$6:W$18,通天塔!$J124+1)+INDEX(新战舰养成!H$6:H$18,通天塔!$J124+1)*(通天塔!$G124-1))*INDEX(战舰突破!$D$6:$D$18,通天塔!$M124+1),0)</f>
        <v>6</v>
      </c>
      <c r="BL124" s="14">
        <f>IF($H124&gt;0,ROUND((INDEX(新战舰养成!X$6:X$18,通天塔!$K124+1)+INDEX(新战舰养成!I$6:I$18,通天塔!$K124+1)*(通天塔!$H124-1))*INDEX(战舰突破!$D$6:$D$18,通天塔!$N124+1),0),0)</f>
        <v>140541</v>
      </c>
      <c r="BM124" s="14">
        <f>IF($H124&gt;0,ROUND((INDEX(新战舰养成!Y$6:Y$18,通天塔!$K124+1)+INDEX(新战舰养成!J$6:J$18,通天塔!$K124+1)*(通天塔!$H124-1))*INDEX(战舰突破!$D$6:$D$18,通天塔!$N124+1),0),0)</f>
        <v>0</v>
      </c>
      <c r="BN124" s="14">
        <f>IF($H124&gt;0,ROUND((INDEX(新战舰养成!Z$6:Z$18,通天塔!$K124+1)+INDEX(新战舰养成!K$6:K$18,通天塔!$K124+1)*(通天塔!$H124-1))*INDEX(战舰突破!$D$6:$D$18,通天塔!$N124+1),0),0)</f>
        <v>0</v>
      </c>
      <c r="BO124" s="14">
        <f>IF($H124&gt;0,ROUND((INDEX(新战舰养成!AA$6:AA$18,通天塔!$K124+1)+INDEX(新战舰养成!L$6:L$18,通天塔!$K124+1)*(通天塔!$H124-1))*INDEX(战舰突破!$D$6:$D$18,通天塔!$N124+1),0),0)</f>
        <v>1400928</v>
      </c>
      <c r="BP124" s="14">
        <f>IF($H124&gt;0,ROUND((INDEX(新战舰养成!AB$6:AB$18,通天塔!$K124+1)+INDEX(新战舰养成!M$6:M$18,通天塔!$K124+1)*(通天塔!$H124-1))*INDEX(战舰突破!$D$6:$D$18,通天塔!$N124+1),0),0)</f>
        <v>27901</v>
      </c>
      <c r="BR124" s="14">
        <f>IF($I124&gt;0,ROUND((INDEX(新战舰养成!AC$6:AC$18,通天塔!$L124+1)+INDEX(新战舰养成!I$6:I$18,通天塔!$L124+1)*(通天塔!$I124-1))*INDEX(战舰突破!$D$6:$D$18,通天塔!$O124+1),0),0)</f>
        <v>141021</v>
      </c>
      <c r="BS124" s="14">
        <f>IF($I124&gt;0,ROUND((INDEX(新战舰养成!AD$6:AD$18,通天塔!$L124+1)+INDEX(新战舰养成!J$6:J$18,通天塔!$L124+1)*(通天塔!$I124-1))*INDEX(战舰突破!$D$6:$D$18,通天塔!$O124+1),0),0)</f>
        <v>0</v>
      </c>
      <c r="BT124" s="14">
        <f>IF($I124&gt;0,ROUND((INDEX(新战舰养成!AE$6:AE$18,通天塔!$L124+1)+INDEX(新战舰养成!K$6:K$18,通天塔!$L124+1)*(通天塔!$I124-1))*INDEX(战舰突破!$D$6:$D$18,通天塔!$O124+1),0),0)</f>
        <v>0</v>
      </c>
      <c r="BU124" s="14">
        <f>IF($I124&gt;0,ROUND((INDEX(新战舰养成!AF$6:AF$18,通天塔!$L124+1)+INDEX(新战舰养成!L$6:L$18,通天塔!$L124+1)*(通天塔!$I124-1))*INDEX(战舰突破!$D$6:$D$18,通天塔!$O124+1),0),0)</f>
        <v>946464</v>
      </c>
      <c r="BV124" s="14">
        <f>IF($I124&gt;0,ROUND((INDEX(新战舰养成!AG$6:AG$18,通天塔!$L124+1)+INDEX(新战舰养成!M$6:M$18,通天塔!$L124+1)*(通天塔!$I124-1))*INDEX(战舰突破!$D$6:$D$18,通天塔!$O124+1),0),0)</f>
        <v>37346</v>
      </c>
      <c r="BY124" s="14">
        <f>(INDEX(装备数值!$C$13:$G$116,通天塔!$P124*8+1,BY$2)+INDEX(装备数值!$C$13:$G$116,通天塔!$Q124*8+2,BY$2)+INDEX(装备数值!$C$13:$G$116,通天塔!$S124*8+3,BY$2)+INDEX(装备数值!$C$13:$G$116,通天塔!$R124*8+4,BY$2)+INDEX(装备数值!$C$13:$G$116,通天塔!$T124*8+5,BY$2)+INDEX(装备数值!$C$13:$G$116,通天塔!$U124*8+6,BY$2)+INDEX(装备数值!$C$13:$G$116,通天塔!$V124*8+7,BY$2)+INDEX(装备数值!$C$13:$G$116,通天塔!$W124*8+8,BY$2))</f>
        <v>43575</v>
      </c>
      <c r="BZ124" s="14">
        <f>(INDEX(装备数值!$C$13:$G$116,通天塔!$P124*8+1,BZ$2)+INDEX(装备数值!$C$13:$G$116,通天塔!$Q124*8+2,BZ$2)+INDEX(装备数值!$C$13:$G$116,通天塔!$S124*8+3,BZ$2)+INDEX(装备数值!$C$13:$G$116,通天塔!$R124*8+4,BZ$2)+INDEX(装备数值!$C$13:$G$116,通天塔!$T124*8+5,BZ$2)+INDEX(装备数值!$C$13:$G$116,通天塔!$U124*8+6,BZ$2)+INDEX(装备数值!$C$13:$G$116,通天塔!$V124*8+7,BZ$2)+INDEX(装备数值!$C$13:$G$116,通天塔!$W124*8+8,BZ$2))</f>
        <v>328125</v>
      </c>
      <c r="CA124" s="14">
        <f>(INDEX(装备数值!$C$13:$G$116,通天塔!$P124*8+1,CA$2)+INDEX(装备数值!$C$13:$G$116,通天塔!$Q124*8+2,CA$2)+INDEX(装备数值!$C$13:$G$116,通天塔!$S124*8+3,CA$2)+INDEX(装备数值!$C$13:$G$116,通天塔!$R124*8+4,CA$2)+INDEX(装备数值!$C$13:$G$116,通天塔!$T124*8+5,CA$2)+INDEX(装备数值!$C$13:$G$116,通天塔!$U124*8+6,CA$2)+INDEX(装备数值!$C$13:$G$116,通天塔!$V124*8+7,CA$2)+INDEX(装备数值!$C$13:$G$116,通天塔!$W124*8+8,CA$2))</f>
        <v>21700</v>
      </c>
      <c r="CB124" s="14">
        <f>(INDEX(装备数值!$C$13:$G$116,通天塔!$P124*8+1,CB$2)+INDEX(装备数值!$C$13:$G$116,通天塔!$Q124*8+2,CB$2)+INDEX(装备数值!$C$13:$G$116,通天塔!$S124*8+3,CB$2)+INDEX(装备数值!$C$13:$G$116,通天塔!$R124*8+4,CB$2)+INDEX(装备数值!$C$13:$G$116,通天塔!$T124*8+5,CB$2)+INDEX(装备数值!$C$13:$G$116,通天塔!$U124*8+6,CB$2)+INDEX(装备数值!$C$13:$G$116,通天塔!$V124*8+7,CB$2)+INDEX(装备数值!$C$13:$G$116,通天塔!$W124*8+8,CB$2))</f>
        <v>437500</v>
      </c>
      <c r="CC124" s="14">
        <f>(INDEX(装备数值!$C$13:$G$116,通天塔!$P124*8+1,CC$2)+INDEX(装备数值!$C$13:$G$116,通天塔!$Q124*8+2,CC$2)+INDEX(装备数值!$C$13:$G$116,通天塔!$S124*8+3,CC$2)+INDEX(装备数值!$C$13:$G$116,通天塔!$R124*8+4,CC$2)+INDEX(装备数值!$C$13:$G$116,通天塔!$T124*8+5,CC$2)+INDEX(装备数值!$C$13:$G$116,通天塔!$U124*8+6,CC$2)+INDEX(装备数值!$C$13:$G$116,通天塔!$V124*8+7,CC$2)+INDEX(装备数值!$C$13:$G$116,通天塔!$W124*8+8,CC$2))</f>
        <v>8750</v>
      </c>
      <c r="CF124" s="14">
        <f>INDEX(装备数值!$I$13:$M$116,通天塔!$P124*8+1,CF$2)*$X124+INDEX(装备数值!$I$13:$M$116,通天塔!$Q124*8+2,CF$2)*$Y124+INDEX(装备数值!$I$13:$M$116,通天塔!$S124*8+3,CF$2)*$Z124+INDEX(装备数值!$I$13:$M$116,通天塔!$R124*8+4,CF$2)*$AA124+INDEX(装备数值!$I$13:$M$116,通天塔!$T124*8+5,CF$2)*$AB124+INDEX(装备数值!$I$13:$M$116,通天塔!$U124*8+6,CF$2)*$AC124+INDEX(装备数值!$I$13:$M$116,通天塔!$V124*8+7,CF$2)*$AD124+INDEX(装备数值!$I$13:$M$116,通天塔!$W124*8+8,CF$2)*$AE124</f>
        <v>109560</v>
      </c>
      <c r="CG124" s="14">
        <f>INDEX(装备数值!$I$13:$M$116,通天塔!$P124*8+1,CG$2)*$X124+INDEX(装备数值!$I$13:$M$116,通天塔!$Q124*8+2,CG$2)*$Y124+INDEX(装备数值!$I$13:$M$116,通天塔!$S124*8+3,CG$2)*$Z124+INDEX(装备数值!$I$13:$M$116,通天塔!$R124*8+4,CG$2)*$AA124+INDEX(装备数值!$I$13:$M$116,通天塔!$T124*8+5,CG$2)*$AB124+INDEX(装备数值!$I$13:$M$116,通天塔!$U124*8+6,CG$2)*$AC124+INDEX(装备数值!$I$13:$M$116,通天塔!$V124*8+7,CG$2)*$AD124+INDEX(装备数值!$I$13:$M$116,通天塔!$W124*8+8,CG$2)*$AE124</f>
        <v>825000</v>
      </c>
      <c r="CH124" s="14">
        <f>INDEX(装备数值!$I$13:$M$116,通天塔!$P124*8+1,CH$2)*$X124+INDEX(装备数值!$I$13:$M$116,通天塔!$Q124*8+2,CH$2)*$Y124+INDEX(装备数值!$I$13:$M$116,通天塔!$S124*8+3,CH$2)*$Z124+INDEX(装备数值!$I$13:$M$116,通天塔!$R124*8+4,CH$2)*$AA124+INDEX(装备数值!$I$13:$M$116,通天塔!$T124*8+5,CH$2)*$AB124+INDEX(装备数值!$I$13:$M$116,通天塔!$U124*8+6,CH$2)*$AC124+INDEX(装备数值!$I$13:$M$116,通天塔!$V124*8+7,CH$2)*$AD124+INDEX(装备数值!$I$13:$M$116,通天塔!$W124*8+8,CH$2)*$AE124</f>
        <v>54560</v>
      </c>
      <c r="CI124" s="14">
        <f>INDEX(装备数值!$I$13:$M$116,通天塔!$P124*8+1,CI$2)*$X124+INDEX(装备数值!$I$13:$M$116,通天塔!$Q124*8+2,CI$2)*$Y124+INDEX(装备数值!$I$13:$M$116,通天塔!$S124*8+3,CI$2)*$Z124+INDEX(装备数值!$I$13:$M$116,通天塔!$R124*8+4,CI$2)*$AA124+INDEX(装备数值!$I$13:$M$116,通天塔!$T124*8+5,CI$2)*$AB124+INDEX(装备数值!$I$13:$M$116,通天塔!$U124*8+6,CI$2)*$AC124+INDEX(装备数值!$I$13:$M$116,通天塔!$V124*8+7,CI$2)*$AD124+INDEX(装备数值!$I$13:$M$116,通天塔!$W124*8+8,CI$2)*$AE124</f>
        <v>1100000</v>
      </c>
      <c r="CJ124" s="14">
        <f>INDEX(装备数值!$I$13:$M$116,通天塔!$P124*8+1,CJ$2)*$X124+INDEX(装备数值!$I$13:$M$116,通天塔!$Q124*8+2,CJ$2)*$Y124+INDEX(装备数值!$I$13:$M$116,通天塔!$S124*8+3,CJ$2)*$Z124+INDEX(装备数值!$I$13:$M$116,通天塔!$R124*8+4,CJ$2)*$AA124+INDEX(装备数值!$I$13:$M$116,通天塔!$T124*8+5,CJ$2)*$AB124+INDEX(装备数值!$I$13:$M$116,通天塔!$U124*8+6,CJ$2)*$AC124+INDEX(装备数值!$I$13:$M$116,通天塔!$V124*8+7,CJ$2)*$AD124+INDEX(装备数值!$I$13:$M$116,通天塔!$W124*8+8,CJ$2)*$AE124</f>
        <v>22000</v>
      </c>
      <c r="CM124" s="14">
        <f>INDEX(装备数值!$X$13:$AH$116,$P124*8+1,CM$2)*$AF124+INDEX(装备数值!$X$13:$AH$116,$Q124*8+2,CM$2)*$AG124+INDEX(装备数值!$X$13:$AH$116,$S124*8+3,CM$2)*$AH124+INDEX(装备数值!$X$13:$AH$116,$R124*8+4,CM$2)*$AI124+INDEX(装备数值!$X$13:$AH$116,$T124*8+5,CM$2)*$AJ124+INDEX(装备数值!$X$13:$AH$116,$U124*8+6,CM$2)*$AK124+INDEX(装备数值!$X$13:$AH$116,$V124*8+7,CM$2)*$AL124+INDEX(装备数值!$X$13:$AH$116,$W124*8+8,CM$2)*$AM124</f>
        <v>35100</v>
      </c>
      <c r="CN124" s="14">
        <f>INDEX(装备数值!$X$13:$AH$116,$P124*8+1,CN$2)*$AF124+INDEX(装备数值!$X$13:$AH$116,$Q124*8+2,CN$2)*$AG124+INDEX(装备数值!$X$13:$AH$116,$S124*8+3,CN$2)*$AH124+INDEX(装备数值!$X$13:$AH$116,$R124*8+4,CN$2)*$AI124+INDEX(装备数值!$X$13:$AH$116,$T124*8+5,CN$2)*$AJ124+INDEX(装备数值!$X$13:$AH$116,$U124*8+6,CN$2)*$AK124+INDEX(装备数值!$X$13:$AH$116,$V124*8+7,CN$2)*$AL124+INDEX(装备数值!$X$13:$AH$116,$W124*8+8,CN$2)*$AM124</f>
        <v>263196</v>
      </c>
      <c r="CO124" s="14">
        <f>INDEX(装备数值!$X$13:$AH$116,$P124*8+1,CO$2)*$AF124+INDEX(装备数值!$X$13:$AH$116,$Q124*8+2,CO$2)*$AG124+INDEX(装备数值!$X$13:$AH$116,$S124*8+3,CO$2)*$AH124+INDEX(装备数值!$X$13:$AH$116,$R124*8+4,CO$2)*$AI124+INDEX(装备数值!$X$13:$AH$116,$T124*8+5,CO$2)*$AJ124+INDEX(装备数值!$X$13:$AH$116,$U124*8+6,CO$2)*$AK124+INDEX(装备数值!$X$13:$AH$116,$V124*8+7,CO$2)*$AL124+INDEX(装备数值!$X$13:$AH$116,$W124*8+8,CO$2)*$AM124</f>
        <v>17496</v>
      </c>
      <c r="CP124" s="14">
        <f>INDEX(装备数值!$X$13:$AH$116,$P124*8+1,CP$2)*$AF124+INDEX(装备数值!$X$13:$AH$116,$Q124*8+2,CP$2)*$AG124+INDEX(装备数值!$X$13:$AH$116,$S124*8+3,CP$2)*$AH124+INDEX(装备数值!$X$13:$AH$116,$R124*8+4,CP$2)*$AI124+INDEX(装备数值!$X$13:$AH$116,$T124*8+5,CP$2)*$AJ124+INDEX(装备数值!$X$13:$AH$116,$U124*8+6,CP$2)*$AK124+INDEX(装备数值!$X$13:$AH$116,$V124*8+7,CP$2)*$AL124+INDEX(装备数值!$X$13:$AH$116,$W124*8+8,CP$2)*$AM124</f>
        <v>351000</v>
      </c>
      <c r="CQ124" s="14">
        <f>INDEX(装备数值!$X$13:$AH$116,$P124*8+1,CQ$2)*$AF124+INDEX(装备数值!$X$13:$AH$116,$Q124*8+2,CQ$2)*$AG124+INDEX(装备数值!$X$13:$AH$116,$S124*8+3,CQ$2)*$AH124+INDEX(装备数值!$X$13:$AH$116,$R124*8+4,CQ$2)*$AI124+INDEX(装备数值!$X$13:$AH$116,$T124*8+5,CQ$2)*$AJ124+INDEX(装备数值!$X$13:$AH$116,$U124*8+6,CQ$2)*$AK124+INDEX(装备数值!$X$13:$AH$116,$V124*8+7,CQ$2)*$AL124+INDEX(装备数值!$X$13:$AH$116,$W124*8+8,CQ$2)*$AM124</f>
        <v>7020</v>
      </c>
      <c r="CR124" s="14">
        <f>INDEX(装备数值!$X$13:$AH$116,$P124*8+1,CR$2)*$AF124+INDEX(装备数值!$X$13:$AH$116,$Q124*8+2,CR$2)*$AG124+INDEX(装备数值!$X$13:$AH$116,$S124*8+3,CR$2)*$AH124+INDEX(装备数值!$X$13:$AH$116,$R124*8+4,CR$2)*$AI124+INDEX(装备数值!$X$13:$AH$116,$T124*8+5,CR$2)*$AJ124+INDEX(装备数值!$X$13:$AH$116,$U124*8+6,CR$2)*$AK124+INDEX(装备数值!$X$13:$AH$116,$V124*8+7,CR$2)*$AL124+INDEX(装备数值!$X$13:$AH$116,$W124*8+8,CR$2)*$AM124</f>
        <v>26244</v>
      </c>
      <c r="CS124" s="14">
        <f>INDEX(装备数值!$X$13:$AH$116,$P124*8+1,CS$2)*$AF124+INDEX(装备数值!$X$13:$AH$116,$Q124*8+2,CS$2)*$AG124+INDEX(装备数值!$X$13:$AH$116,$S124*8+3,CS$2)*$AH124+INDEX(装备数值!$X$13:$AH$116,$R124*8+4,CS$2)*$AI124+INDEX(装备数值!$X$13:$AH$116,$T124*8+5,CS$2)*$AJ124+INDEX(装备数值!$X$13:$AH$116,$U124*8+6,CS$2)*$AK124+INDEX(装备数值!$X$13:$AH$116,$V124*8+7,CS$2)*$AL124+INDEX(装备数值!$X$13:$AH$116,$W124*8+8,CS$2)*$AM124</f>
        <v>26244</v>
      </c>
      <c r="CT124" s="14">
        <f>INDEX(装备数值!$X$13:$AH$116,$P124*8+1,CT$2)*$AF124+INDEX(装备数值!$X$13:$AH$116,$Q124*8+2,CT$2)*$AG124+INDEX(装备数值!$X$13:$AH$116,$S124*8+3,CT$2)*$AH124+INDEX(装备数值!$X$13:$AH$116,$R124*8+4,CT$2)*$AI124+INDEX(装备数值!$X$13:$AH$116,$T124*8+5,CT$2)*$AJ124+INDEX(装备数值!$X$13:$AH$116,$U124*8+6,CT$2)*$AK124+INDEX(装备数值!$X$13:$AH$116,$V124*8+7,CT$2)*$AL124+INDEX(装备数值!$X$13:$AH$116,$W124*8+8,CT$2)*$AM124</f>
        <v>26244</v>
      </c>
      <c r="CU124" s="14">
        <f>INDEX(装备数值!$X$13:$AH$116,$P124*8+1,CU$2)*$AF124+INDEX(装备数值!$X$13:$AH$116,$Q124*8+2,CU$2)*$AG124+INDEX(装备数值!$X$13:$AH$116,$S124*8+3,CU$2)*$AH124+INDEX(装备数值!$X$13:$AH$116,$R124*8+4,CU$2)*$AI124+INDEX(装备数值!$X$13:$AH$116,$T124*8+5,CU$2)*$AJ124+INDEX(装备数值!$X$13:$AH$116,$U124*8+6,CU$2)*$AK124+INDEX(装备数值!$X$13:$AH$116,$V124*8+7,CU$2)*$AL124+INDEX(装备数值!$X$13:$AH$116,$W124*8+8,CU$2)*$AM124</f>
        <v>26244</v>
      </c>
      <c r="CV124" s="14">
        <f>INDEX(装备数值!$X$13:$AH$116,$P124*8+1,CV$2)*$AF124+INDEX(装备数值!$X$13:$AH$116,$Q124*8+2,CV$2)*$AG124+INDEX(装备数值!$X$13:$AH$116,$S124*8+3,CV$2)*$AH124+INDEX(装备数值!$X$13:$AH$116,$R124*8+4,CV$2)*$AI124+INDEX(装备数值!$X$13:$AH$116,$T124*8+5,CV$2)*$AJ124+INDEX(装备数值!$X$13:$AH$116,$U124*8+6,CV$2)*$AK124+INDEX(装备数值!$X$13:$AH$116,$V124*8+7,CV$2)*$AL124+INDEX(装备数值!$X$13:$AH$116,$W124*8+8,CV$2)*$AM124</f>
        <v>54</v>
      </c>
      <c r="CW124" s="14">
        <f>INDEX(装备数值!$X$13:$AH$116,$P124*8+1,CW$2)*$AF124+INDEX(装备数值!$X$13:$AH$116,$Q124*8+2,CW$2)*$AG124+INDEX(装备数值!$X$13:$AH$116,$S124*8+3,CW$2)*$AH124+INDEX(装备数值!$X$13:$AH$116,$R124*8+4,CW$2)*$AI124+INDEX(装备数值!$X$13:$AH$116,$T124*8+5,CW$2)*$AJ124+INDEX(装备数值!$X$13:$AH$116,$U124*8+6,CW$2)*$AK124+INDEX(装备数值!$X$13:$AH$116,$V124*8+7,CW$2)*$AL124+INDEX(装备数值!$X$13:$AH$116,$W124*8+8,CW$2)*$AM124</f>
        <v>54</v>
      </c>
      <c r="CY124" s="14">
        <f>INDEX(装备数值!$AN$17:$AN$117,MATCH(MIN($X124:$AE124),装备数值!$AO$17:$AO$117,1))</f>
        <v>44</v>
      </c>
      <c r="CZ124" s="14">
        <f>IF(COUNTIF($P124:$W124,"&gt;"&amp;0)=8,INDEX(装备数值!AR$17:AR$117,$CY124+1),0)</f>
        <v>15840</v>
      </c>
      <c r="DA124" s="14">
        <f>IF(COUNTIF($P124:$W124,"&gt;"&amp;0)=8,INDEX(装备数值!AS$17:AS$117,$CY124+1),0)</f>
        <v>118800</v>
      </c>
      <c r="DB124" s="14">
        <f>IF(COUNTIF($P124:$W124,"&gt;"&amp;0)=8,INDEX(装备数值!AT$17:AT$117,$CY124+1),0)</f>
        <v>7920</v>
      </c>
      <c r="DC124" s="14">
        <f>IF(COUNTIF($P124:$W124,"&gt;"&amp;0)=8,INDEX(装备数值!AU$17:AU$117,$CY124+1),0)</f>
        <v>158400</v>
      </c>
      <c r="DD124" s="14">
        <f>IF(COUNTIF($P124:$W124,"&gt;"&amp;0)=8,INDEX(装备数值!AV$17:AV$117,$CY124+1),0)</f>
        <v>2992</v>
      </c>
      <c r="DF124" s="14">
        <f>INDEX(装备数值!$AY$17:$AY$77,MATCH(MIN($AF124:$AM124),装备数值!$AZ$17:$AZ$77,1))</f>
        <v>27</v>
      </c>
      <c r="DG124" s="26">
        <f>INDEX(装备数值!BA$17:BA$77,通天塔!DF124+1)</f>
        <v>0.39</v>
      </c>
      <c r="DH124" s="26">
        <f>INDEX(装备数值!BA$17:BA$77,通天塔!DF124+1)</f>
        <v>0.39</v>
      </c>
      <c r="DJ124" s="14">
        <f t="shared" si="134"/>
        <v>35</v>
      </c>
      <c r="DK124" s="14">
        <f>VLOOKUP(DJ124,军阶与晶片数值!$W$6:$X$27,2)</f>
        <v>8</v>
      </c>
      <c r="DL124" s="14">
        <f>INDEX(军阶与晶片数值!Y$6:Y$27,$DK124+1)</f>
        <v>650</v>
      </c>
      <c r="DM124" s="14">
        <f>INDEX(军阶与晶片数值!Z$6:Z$27,$DK124+1)</f>
        <v>650</v>
      </c>
      <c r="DN124" s="14">
        <f>INDEX(军阶与晶片数值!AA$6:AA$27,$DK124+1)</f>
        <v>650</v>
      </c>
      <c r="DO124" s="14">
        <f>INDEX(军阶与晶片数值!AB$6:AB$27,$DK124+1)</f>
        <v>650</v>
      </c>
      <c r="DP124" s="29">
        <f>INDEX(军阶与晶片数值!AC$6:AC$27,$DK124+1)</f>
        <v>45</v>
      </c>
      <c r="DQ124" s="29">
        <f>INDEX(军阶与晶片数值!AD$6:AD$27,$DK124+1)</f>
        <v>25</v>
      </c>
      <c r="DS124" s="26">
        <f>INDEX(军阶与晶片数值!I$6:I$16,AN124+1)</f>
        <v>0.2</v>
      </c>
      <c r="DT124" s="26">
        <f>INDEX(军阶与晶片数值!M$6:M$16,AO124+1)</f>
        <v>0.3</v>
      </c>
      <c r="DU124" s="26">
        <f>INDEX(军阶与晶片数值!J$6:J$16,AP124+1)</f>
        <v>0.3</v>
      </c>
      <c r="DV124" s="26">
        <f>INDEX(军阶与晶片数值!K$6:K$16,AQ124+1)</f>
        <v>0.6</v>
      </c>
      <c r="DW124" s="26">
        <f>INDEX(军阶与晶片数值!L$6:L$16,AR124+1)</f>
        <v>0.6</v>
      </c>
      <c r="DX124" s="28">
        <f>INDEX(军阶与晶片数值!N$6:N$16,AS124+1)</f>
        <v>0</v>
      </c>
      <c r="DY124" s="28">
        <f>INDEX(军阶与晶片数值!O$6:O$16,AT124+1)</f>
        <v>0</v>
      </c>
      <c r="DZ124" s="28">
        <f>INDEX(军阶与晶片数值!P$6:P$16,AU124+1)</f>
        <v>0</v>
      </c>
      <c r="EA124" s="28">
        <f>INDEX(军阶与晶片数值!Q$6:Q$16,AV124+1)</f>
        <v>0</v>
      </c>
      <c r="EB124" s="26">
        <f>INDEX(军阶与晶片数值!R$6:R$16,AW124+1)</f>
        <v>0.13</v>
      </c>
      <c r="EC124" s="26">
        <f>INDEX(军阶与晶片数值!S$6:S$16,AX124+1)</f>
        <v>0.13</v>
      </c>
      <c r="ED124" s="26">
        <f>INDEX(军阶与晶片数值!T$6:T$16,AY124+1)</f>
        <v>0</v>
      </c>
      <c r="EE124" s="26">
        <f>INDEX(军阶与晶片数值!U$6:U$16,AZ124+1)</f>
        <v>0</v>
      </c>
      <c r="EG124" s="26">
        <f>INDEX(军阶与晶片数值!$C$6:$C$36,通天塔!$BA124+1)</f>
        <v>0.9</v>
      </c>
      <c r="EH124" s="26">
        <f>INDEX(军阶与晶片数值!$C$6:$C$36,通天塔!$BA124+1)</f>
        <v>0.9</v>
      </c>
      <c r="EI124" s="26">
        <f>INDEX(军阶与晶片数值!$C$6:$C$36,通天塔!$BA124+1)</f>
        <v>0.9</v>
      </c>
      <c r="EJ124" s="26">
        <f>INDEX(军阶与晶片数值!$C$6:$C$36,通天塔!$BA124+1)</f>
        <v>0.9</v>
      </c>
      <c r="EK124" s="26">
        <f>INDEX(军阶与晶片数值!$C$6:$C$36,通天塔!$BA124+1)</f>
        <v>0.9</v>
      </c>
      <c r="EM124" s="14">
        <f>INDEX(战舰突破!$H$6:$H$18,通天塔!$J124+1)+INDEX(战舰突破!$H$23:$H$35,通天塔!$K124+1)+INDEX(战舰突破!$H$40:$H$52,通天塔!$L124+1)</f>
        <v>200</v>
      </c>
      <c r="EN124" s="14">
        <f>INDEX(战舰突破!$I$6:$I$18,通天塔!$J124+1)+INDEX(战舰突破!$I$23:$I$35,通天塔!$K124+1)+INDEX(战舰突破!$I$40:$I$52,通天塔!$L124+1)</f>
        <v>200</v>
      </c>
      <c r="EO124" s="14">
        <f>INDEX(战舰突破!$J$6:$J$18,通天塔!$J124+1)+INDEX(战舰突破!$J$23:$J$35,通天塔!$K124+1)+INDEX(战舰突破!$J$40:$J$52,通天塔!$L124+1)</f>
        <v>0</v>
      </c>
      <c r="EP124" s="14">
        <f>INDEX(战舰突破!$K$6:$K$18,通天塔!$J124+1)+INDEX(战舰突破!$K$23:$K$35,通天塔!$K124+1)+INDEX(战舰突破!$K$40:$K$52,通天塔!$L124+1)</f>
        <v>0</v>
      </c>
      <c r="EQ124" s="14">
        <f>INDEX(战舰突破!$L$6:$L$18,通天塔!$J124+1)+INDEX(战舰突破!$L$23:$L$35,通天塔!$K124+1)+INDEX(战舰突破!$L$40:$L$52,通天塔!$L124+1)</f>
        <v>200</v>
      </c>
      <c r="ER124" s="18">
        <f>INDEX(战舰突破!$N$6:$N$18,通天塔!$J124+1)+INDEX(战舰突破!$N$23:$N$35,通天塔!$K124+1)+INDEX(战舰突破!$N$40:$N$52,通天塔!$L124+1)</f>
        <v>0</v>
      </c>
      <c r="ES124" s="18">
        <f>INDEX(战舰突破!$O$6:$O$18,通天塔!$J124+1)+INDEX(战舰突破!$O$23:$O$35,通天塔!$K124+1)+INDEX(战舰突破!$O$40:$O$52,通天塔!$L124+1)</f>
        <v>1.4</v>
      </c>
      <c r="ET124" s="18">
        <f>INDEX(战舰突破!$P$6:$P$18,通天塔!$J124+1)+INDEX(战舰突破!$P$23:$P$35,通天塔!$K124+1)+INDEX(战舰突破!$P$40:$P$52,通天塔!$L124+1)</f>
        <v>0</v>
      </c>
      <c r="EU124" s="18">
        <f>INDEX(战舰突破!$Q$6:$Q$18,通天塔!$J124+1)+INDEX(战舰突破!$Q$23:$Q$35,通天塔!$K124+1)+INDEX(战舰突破!$Q$40:$Q$52,通天塔!$L124+1)</f>
        <v>0.3</v>
      </c>
      <c r="EV124" s="18">
        <f>INDEX(战舰突破!$R$6:$R$18,通天塔!$J124+1)+INDEX(战舰突破!$R$23:$R$35,通天塔!$K124+1)+INDEX(战舰突破!$R$40:$R$52,通天塔!$L124+1)</f>
        <v>0</v>
      </c>
      <c r="EW124" s="18">
        <f>INDEX(战舰突破!$M$6:$M$18,通天塔!$J124+1)+INDEX(战舰突破!$M$23:$M$35,通天塔!$K124+1)+INDEX(战舰突破!$M$40:$M$52,通天塔!$L124+1)</f>
        <v>0.2</v>
      </c>
      <c r="EX124" s="22">
        <f>INDEX(战舰突破!$W$6:$W$18,通天塔!$J124+1)+INDEX(战舰突破!$W$23:$W$35,通天塔!$K124+1)+INDEX(战舰突破!$W$40:$W$52,通天塔!$L124+1)</f>
        <v>0.5</v>
      </c>
      <c r="FA124" s="14">
        <f>INDEX(战舰突破!$S$6:$S$18,通天塔!$J124+1)</f>
        <v>0</v>
      </c>
      <c r="FB124" s="14">
        <f>INDEX(战舰突破!$T$6:$T$18,通天塔!$J124+1)</f>
        <v>1.1000000000000001</v>
      </c>
      <c r="FC124" s="14">
        <f>INDEX(战舰突破!$U$6:$U$18,通天塔!$J124+1)</f>
        <v>0.1</v>
      </c>
      <c r="FD124" s="14">
        <f>INDEX(战舰突破!$V$6:$V$18,通天塔!$J124+1)</f>
        <v>1</v>
      </c>
      <c r="FE124" s="14">
        <f>INDEX(战舰突破!$X$6:$X$18,通天塔!$J124+1)</f>
        <v>10</v>
      </c>
      <c r="FG124" s="14">
        <f>INDEX(战舰突破!$S$23:$S$35,通天塔!$J124+1)</f>
        <v>0.6</v>
      </c>
      <c r="FH124" s="14">
        <f>INDEX(战舰突破!$T$23:$T$35,通天塔!$J124+1)</f>
        <v>0.55000000000000004</v>
      </c>
      <c r="FI124" s="14">
        <f>INDEX(战舰突破!$U$23:$U$35,通天塔!$J124+1)</f>
        <v>0.1</v>
      </c>
      <c r="FJ124" s="14">
        <f>INDEX(战舰突破!$V$23:$V$35,通天塔!$J124+1)</f>
        <v>2</v>
      </c>
      <c r="FK124" s="14">
        <f>INDEX(战舰突破!$X$23:$X$35,通天塔!$J124+1)</f>
        <v>150</v>
      </c>
      <c r="FM124" s="14">
        <f>INDEX(战舰突破!$S$40:$S$52,通天塔!$J124+1)</f>
        <v>0.6</v>
      </c>
      <c r="FN124" s="14">
        <f>INDEX(战舰突破!$T$40:$T$52,通天塔!$J124+1)</f>
        <v>0.25</v>
      </c>
      <c r="FO124" s="14">
        <f>INDEX(战舰突破!$U$40:$U$52,通天塔!$J124+1)</f>
        <v>0.2</v>
      </c>
      <c r="FP124" s="14">
        <f>INDEX(战舰突破!$V$40:$V$52,通天塔!$J124+1)</f>
        <v>1</v>
      </c>
      <c r="FQ124" s="14">
        <f>INDEX(战舰突破!$X$40:$X$52,通天塔!$J124+1)</f>
        <v>250</v>
      </c>
      <c r="FT124" s="14">
        <f t="shared" si="135"/>
        <v>903062</v>
      </c>
      <c r="FU124" s="14">
        <f t="shared" si="136"/>
        <v>786180</v>
      </c>
      <c r="FV124" s="14">
        <f t="shared" si="137"/>
        <v>787274</v>
      </c>
      <c r="FW124" s="14">
        <f t="shared" si="138"/>
        <v>18195776</v>
      </c>
      <c r="FX124" s="14">
        <f t="shared" si="139"/>
        <v>488825</v>
      </c>
      <c r="FY124" s="14">
        <f t="shared" si="140"/>
        <v>13360106</v>
      </c>
      <c r="FZ124" s="14">
        <f t="shared" si="141"/>
        <v>322285</v>
      </c>
      <c r="GA124" s="28">
        <f t="shared" si="142"/>
        <v>26894</v>
      </c>
      <c r="GB124" s="28">
        <f t="shared" si="143"/>
        <v>26894</v>
      </c>
      <c r="GC124" s="28">
        <f t="shared" si="144"/>
        <v>26894</v>
      </c>
      <c r="GD124" s="28">
        <f t="shared" si="145"/>
        <v>26894</v>
      </c>
      <c r="GE124" s="28">
        <f t="shared" si="146"/>
        <v>1.5707</v>
      </c>
      <c r="GF124" s="28">
        <f t="shared" si="147"/>
        <v>1.5707</v>
      </c>
      <c r="GG124" s="28">
        <f t="shared" si="148"/>
        <v>0</v>
      </c>
      <c r="GH124" s="28">
        <f t="shared" si="149"/>
        <v>44.2</v>
      </c>
      <c r="GI124" s="14">
        <f t="shared" si="150"/>
        <v>1</v>
      </c>
      <c r="GJ124" s="14">
        <f t="shared" si="151"/>
        <v>1.6</v>
      </c>
      <c r="GK124" s="14">
        <f t="shared" si="152"/>
        <v>1.6</v>
      </c>
      <c r="GL124" s="18">
        <f t="shared" si="153"/>
        <v>2.3000000000000003</v>
      </c>
      <c r="GM124" s="18">
        <f t="shared" si="154"/>
        <v>1.75</v>
      </c>
      <c r="GN124" s="18">
        <f t="shared" si="155"/>
        <v>1.45</v>
      </c>
      <c r="GO124" s="29">
        <f t="shared" si="215"/>
        <v>27044</v>
      </c>
      <c r="GP124" s="29">
        <f t="shared" si="215"/>
        <v>27344</v>
      </c>
      <c r="GQ124" s="29">
        <f t="shared" si="215"/>
        <v>27344</v>
      </c>
      <c r="GR124" s="26">
        <f t="shared" si="157"/>
        <v>0.1</v>
      </c>
      <c r="GS124" s="26">
        <f t="shared" si="158"/>
        <v>0.1</v>
      </c>
      <c r="GT124" s="26">
        <f t="shared" si="159"/>
        <v>0.2</v>
      </c>
      <c r="GU124" s="14">
        <f t="shared" si="160"/>
        <v>3</v>
      </c>
      <c r="GV124" s="14">
        <f t="shared" si="161"/>
        <v>4</v>
      </c>
      <c r="GW124" s="14">
        <f t="shared" si="162"/>
        <v>3</v>
      </c>
      <c r="GX124" s="14">
        <f t="shared" si="163"/>
        <v>10</v>
      </c>
      <c r="GY124" s="14">
        <f t="shared" si="164"/>
        <v>150</v>
      </c>
      <c r="GZ124" s="14">
        <f t="shared" si="165"/>
        <v>250</v>
      </c>
      <c r="HA124">
        <v>120</v>
      </c>
      <c r="HB124" s="14">
        <f t="shared" si="166"/>
        <v>133097988</v>
      </c>
      <c r="HD124" s="14">
        <f t="shared" si="167"/>
        <v>977650</v>
      </c>
      <c r="HE124" s="14">
        <f t="shared" si="168"/>
        <v>451501</v>
      </c>
      <c r="HF124" s="29">
        <f t="shared" si="169"/>
        <v>25818</v>
      </c>
      <c r="HG124" s="29">
        <f t="shared" si="170"/>
        <v>18433</v>
      </c>
      <c r="HH124" s="29">
        <f t="shared" si="171"/>
        <v>19908</v>
      </c>
      <c r="HI124" s="29">
        <f t="shared" si="172"/>
        <v>18580</v>
      </c>
      <c r="HJ124" s="14">
        <f t="shared" si="173"/>
        <v>1.5707</v>
      </c>
      <c r="HK124" s="14">
        <f t="shared" si="174"/>
        <v>1.5707</v>
      </c>
      <c r="HL124" s="14">
        <f t="shared" si="175"/>
        <v>247651</v>
      </c>
      <c r="HM124" s="14">
        <f t="shared" si="176"/>
        <v>434873</v>
      </c>
      <c r="HN124" s="26">
        <f t="shared" si="177"/>
        <v>0.39837601007450929</v>
      </c>
      <c r="HO124" s="26">
        <f t="shared" si="178"/>
        <v>0.66372424877027214</v>
      </c>
      <c r="HP124" s="29">
        <f t="shared" si="179"/>
        <v>131276</v>
      </c>
      <c r="HQ124" s="29">
        <f t="shared" si="180"/>
        <v>368739</v>
      </c>
      <c r="HR124" s="29">
        <f t="shared" si="181"/>
        <v>408571</v>
      </c>
      <c r="HS124" s="26">
        <f t="shared" si="182"/>
        <v>0.47847153831002553</v>
      </c>
      <c r="HT124" s="26">
        <f t="shared" si="183"/>
        <v>0.487704352964349</v>
      </c>
      <c r="HU124" s="26">
        <f t="shared" si="184"/>
        <v>0.58770435296434897</v>
      </c>
      <c r="HV124" s="26">
        <f t="shared" si="185"/>
        <v>7.8471538310025513E-2</v>
      </c>
      <c r="HW124" s="29">
        <f t="shared" si="207"/>
        <v>1.8000000000000003</v>
      </c>
      <c r="HX124" s="29">
        <f t="shared" si="208"/>
        <v>3.5643175103407532</v>
      </c>
      <c r="HY124" s="29">
        <f t="shared" si="209"/>
        <v>3.2295450068938352</v>
      </c>
      <c r="HZ124" s="29">
        <f t="shared" si="210"/>
        <v>1181484</v>
      </c>
      <c r="IA124" s="29">
        <f t="shared" si="211"/>
        <v>876201.91629702598</v>
      </c>
      <c r="IB124" s="29">
        <f t="shared" si="212"/>
        <v>659749.21650581062</v>
      </c>
      <c r="IC124" s="29">
        <f t="shared" si="213"/>
        <v>7125024</v>
      </c>
      <c r="ID124" s="14">
        <f t="shared" si="186"/>
        <v>2717435.13</v>
      </c>
      <c r="IH124" s="14">
        <v>1</v>
      </c>
      <c r="II124" s="14">
        <v>1</v>
      </c>
      <c r="IJ124" s="14">
        <v>480</v>
      </c>
      <c r="IK124" s="14">
        <v>80</v>
      </c>
      <c r="IL124" s="14">
        <v>60</v>
      </c>
      <c r="IM124" s="23">
        <f t="shared" si="216"/>
        <v>489175759</v>
      </c>
      <c r="IN124" s="23">
        <f t="shared" si="217"/>
        <v>1</v>
      </c>
      <c r="IO124" s="23">
        <f t="shared" si="218"/>
        <v>489175.76</v>
      </c>
      <c r="IP124" s="23">
        <f t="shared" si="203"/>
        <v>579332403</v>
      </c>
      <c r="IQ124" s="23">
        <f t="shared" si="188"/>
        <v>1</v>
      </c>
      <c r="IR124" s="23">
        <f t="shared" si="189"/>
        <v>579332.4</v>
      </c>
      <c r="IS124" s="14">
        <v>1</v>
      </c>
      <c r="IT124" s="14">
        <v>1</v>
      </c>
      <c r="IU124" s="14">
        <v>240</v>
      </c>
      <c r="IV124" s="14">
        <v>40</v>
      </c>
      <c r="IW124" s="14">
        <v>30</v>
      </c>
      <c r="IX124" s="23">
        <f t="shared" si="219"/>
        <v>285013219</v>
      </c>
      <c r="IY124" s="23">
        <f t="shared" si="220"/>
        <v>1</v>
      </c>
      <c r="IZ124" s="23">
        <f t="shared" si="221"/>
        <v>285013.21999999997</v>
      </c>
      <c r="JA124" s="23"/>
      <c r="JB124" s="23"/>
      <c r="JC124" s="23"/>
      <c r="JG124">
        <f t="shared" si="222"/>
        <v>2.4248211726785618</v>
      </c>
      <c r="JH124">
        <f t="shared" si="223"/>
        <v>3.8086666159262168</v>
      </c>
      <c r="JJ124" s="14">
        <v>10</v>
      </c>
      <c r="JK124" s="14">
        <v>2</v>
      </c>
      <c r="JL124" s="14">
        <v>1.5</v>
      </c>
      <c r="JM124" s="23">
        <f t="shared" si="224"/>
        <v>9735533</v>
      </c>
      <c r="JN124" s="23">
        <f t="shared" si="225"/>
        <v>1</v>
      </c>
      <c r="JO124" s="23">
        <f t="shared" si="226"/>
        <v>9735.5300000000007</v>
      </c>
      <c r="JP124" s="14">
        <v>30</v>
      </c>
      <c r="JQ124" s="14">
        <v>6</v>
      </c>
      <c r="JR124" s="14">
        <v>4</v>
      </c>
      <c r="JS124" s="23">
        <f t="shared" si="227"/>
        <v>28151001</v>
      </c>
      <c r="JT124" s="23">
        <f t="shared" si="228"/>
        <v>1</v>
      </c>
      <c r="JU124" s="23">
        <f t="shared" si="229"/>
        <v>28151</v>
      </c>
      <c r="JW124" s="23">
        <f t="shared" si="230"/>
        <v>37534668</v>
      </c>
      <c r="JX124" s="23">
        <f t="shared" si="231"/>
        <v>1</v>
      </c>
      <c r="JY124" s="23">
        <f t="shared" si="232"/>
        <v>37534.67</v>
      </c>
      <c r="JZ124" s="23">
        <f t="shared" si="233"/>
        <v>14603300</v>
      </c>
      <c r="KA124" s="23">
        <f t="shared" si="234"/>
        <v>1</v>
      </c>
      <c r="KB124" s="23">
        <f t="shared" si="235"/>
        <v>14603.3</v>
      </c>
    </row>
    <row r="125" spans="3:288" ht="16.5" x14ac:dyDescent="0.2">
      <c r="C125" s="14">
        <f t="shared" si="133"/>
        <v>40</v>
      </c>
      <c r="D125" s="14">
        <v>121</v>
      </c>
      <c r="E125" s="14" t="s">
        <v>785</v>
      </c>
      <c r="F125" s="14">
        <v>442</v>
      </c>
      <c r="G125" s="14">
        <v>442</v>
      </c>
      <c r="H125" s="14">
        <v>442</v>
      </c>
      <c r="I125" s="14">
        <v>442</v>
      </c>
      <c r="J125" s="14">
        <v>9</v>
      </c>
      <c r="K125" s="14">
        <v>8</v>
      </c>
      <c r="L125" s="14">
        <v>8</v>
      </c>
      <c r="M125" s="14">
        <v>5</v>
      </c>
      <c r="N125" s="14">
        <v>5</v>
      </c>
      <c r="O125" s="14">
        <v>5</v>
      </c>
      <c r="P125" s="14">
        <v>8</v>
      </c>
      <c r="Q125" s="14">
        <v>8</v>
      </c>
      <c r="R125" s="14">
        <v>8</v>
      </c>
      <c r="S125" s="14">
        <v>8</v>
      </c>
      <c r="T125" s="14">
        <v>8</v>
      </c>
      <c r="U125" s="14">
        <v>8</v>
      </c>
      <c r="V125" s="14">
        <v>8</v>
      </c>
      <c r="W125" s="14">
        <v>8</v>
      </c>
      <c r="X125" s="14">
        <v>442</v>
      </c>
      <c r="Y125" s="14">
        <v>442</v>
      </c>
      <c r="Z125" s="14">
        <v>442</v>
      </c>
      <c r="AA125" s="14">
        <v>442</v>
      </c>
      <c r="AB125" s="14">
        <v>442</v>
      </c>
      <c r="AC125" s="14">
        <v>442</v>
      </c>
      <c r="AD125" s="14">
        <v>442</v>
      </c>
      <c r="AE125" s="14">
        <v>442</v>
      </c>
      <c r="AF125" s="14">
        <v>54</v>
      </c>
      <c r="AG125" s="14">
        <v>54</v>
      </c>
      <c r="AH125" s="14">
        <v>54</v>
      </c>
      <c r="AI125" s="14">
        <v>54</v>
      </c>
      <c r="AJ125" s="14">
        <v>54</v>
      </c>
      <c r="AK125" s="14">
        <v>54</v>
      </c>
      <c r="AL125" s="14">
        <v>54</v>
      </c>
      <c r="AM125" s="14">
        <v>54</v>
      </c>
      <c r="AN125" s="14">
        <v>5</v>
      </c>
      <c r="AO125" s="14">
        <v>6</v>
      </c>
      <c r="AP125" s="14">
        <v>6</v>
      </c>
      <c r="AQ125" s="14">
        <v>6</v>
      </c>
      <c r="AR125" s="14">
        <v>6</v>
      </c>
      <c r="AS125" s="14">
        <v>0</v>
      </c>
      <c r="AT125" s="14">
        <v>0</v>
      </c>
      <c r="AU125" s="14">
        <v>0</v>
      </c>
      <c r="AV125" s="14">
        <v>0</v>
      </c>
      <c r="AW125" s="14">
        <v>3</v>
      </c>
      <c r="AX125" s="14">
        <v>3</v>
      </c>
      <c r="AY125" s="14">
        <v>0</v>
      </c>
      <c r="AZ125" s="14">
        <v>0</v>
      </c>
      <c r="BA125" s="14">
        <v>18</v>
      </c>
      <c r="BF125" s="14">
        <f>ROUND((INDEX(新战舰养成!S$6:S$18,通天塔!$J125+1)+INDEX(新战舰养成!D$6:D$18,通天塔!$J125+1)*(通天塔!$G125-1))*INDEX(战舰突破!$D$6:$D$18,通天塔!$M125+1),0)</f>
        <v>192061</v>
      </c>
      <c r="BG125" s="14">
        <f>ROUND((INDEX(新战舰养成!T$6:T$18,通天塔!$J125+1)+INDEX(新战舰养成!E$6:E$18,通天塔!$J125+1)*(通天塔!$G125-1))*INDEX(战舰突破!$D$6:$D$18,通天塔!$M125+1),0)</f>
        <v>1536390</v>
      </c>
      <c r="BH125" s="14">
        <f>ROUND((INDEX(新战舰养成!U$6:U$18,通天塔!$J125+1)+INDEX(新战舰养成!F$6:F$18,通天塔!$J125+1)*(通天塔!$G125-1))*INDEX(战舰突破!$D$6:$D$18,通天塔!$M125+1),0)</f>
        <v>96157</v>
      </c>
      <c r="BI125" s="14">
        <f>ROUND((INDEX(新战舰养成!V$6:V$18,通天塔!$J125+1)+INDEX(新战舰养成!G$6:G$18,通天塔!$J125+1)*(通天塔!$G125-1))*INDEX(战舰突破!$D$6:$D$18,通天塔!$M125+1),0)</f>
        <v>480</v>
      </c>
      <c r="BJ125" s="14">
        <f>ROUND((INDEX(新战舰养成!W$6:W$18,通天塔!$J125+1)+INDEX(新战舰养成!H$6:H$18,通天塔!$J125+1)*(通天塔!$G125-1))*INDEX(战舰突破!$D$6:$D$18,通天塔!$M125+1),0)</f>
        <v>6</v>
      </c>
      <c r="BL125" s="14">
        <f>IF($H125&gt;0,ROUND((INDEX(新战舰养成!X$6:X$18,通天塔!$K125+1)+INDEX(新战舰养成!I$6:I$18,通天塔!$K125+1)*(通天塔!$H125-1))*INDEX(战舰突破!$D$6:$D$18,通天塔!$N125+1),0),0)</f>
        <v>140765</v>
      </c>
      <c r="BM125" s="14">
        <f>IF($H125&gt;0,ROUND((INDEX(新战舰养成!Y$6:Y$18,通天塔!$K125+1)+INDEX(新战舰养成!J$6:J$18,通天塔!$K125+1)*(通天塔!$H125-1))*INDEX(战舰突破!$D$6:$D$18,通天塔!$N125+1),0),0)</f>
        <v>0</v>
      </c>
      <c r="BN125" s="14">
        <f>IF($H125&gt;0,ROUND((INDEX(新战舰养成!Z$6:Z$18,通天塔!$K125+1)+INDEX(新战舰养成!K$6:K$18,通天塔!$K125+1)*(通天塔!$H125-1))*INDEX(战舰突破!$D$6:$D$18,通天塔!$N125+1),0),0)</f>
        <v>0</v>
      </c>
      <c r="BO125" s="14">
        <f>IF($H125&gt;0,ROUND((INDEX(新战舰养成!AA$6:AA$18,通天塔!$K125+1)+INDEX(新战舰养成!L$6:L$18,通天塔!$K125+1)*(通天塔!$H125-1))*INDEX(战舰突破!$D$6:$D$18,通天塔!$N125+1),0),0)</f>
        <v>1403168</v>
      </c>
      <c r="BP125" s="14">
        <f>IF($H125&gt;0,ROUND((INDEX(新战舰养成!AB$6:AB$18,通天塔!$K125+1)+INDEX(新战舰养成!M$6:M$18,通天塔!$K125+1)*(通天塔!$H125-1))*INDEX(战舰突破!$D$6:$D$18,通天塔!$N125+1),0),0)</f>
        <v>27946</v>
      </c>
      <c r="BR125" s="14">
        <f>IF($I125&gt;0,ROUND((INDEX(新战舰养成!AC$6:AC$18,通天塔!$L125+1)+INDEX(新战舰养成!I$6:I$18,通天塔!$L125+1)*(通天塔!$I125-1))*INDEX(战舰突破!$D$6:$D$18,通天塔!$O125+1),0),0)</f>
        <v>141245</v>
      </c>
      <c r="BS125" s="14">
        <f>IF($I125&gt;0,ROUND((INDEX(新战舰养成!AD$6:AD$18,通天塔!$L125+1)+INDEX(新战舰养成!J$6:J$18,通天塔!$L125+1)*(通天塔!$I125-1))*INDEX(战舰突破!$D$6:$D$18,通天塔!$O125+1),0),0)</f>
        <v>0</v>
      </c>
      <c r="BT125" s="14">
        <f>IF($I125&gt;0,ROUND((INDEX(新战舰养成!AE$6:AE$18,通天塔!$L125+1)+INDEX(新战舰养成!K$6:K$18,通天塔!$L125+1)*(通天塔!$I125-1))*INDEX(战舰突破!$D$6:$D$18,通天塔!$O125+1),0),0)</f>
        <v>0</v>
      </c>
      <c r="BU125" s="14">
        <f>IF($I125&gt;0,ROUND((INDEX(新战舰养成!AF$6:AF$18,通天塔!$L125+1)+INDEX(新战舰养成!L$6:L$18,通天塔!$L125+1)*(通天塔!$I125-1))*INDEX(战舰突破!$D$6:$D$18,通天塔!$O125+1),0),0)</f>
        <v>948704</v>
      </c>
      <c r="BV125" s="14">
        <f>IF($I125&gt;0,ROUND((INDEX(新战舰养成!AG$6:AG$18,通天塔!$L125+1)+INDEX(新战舰养成!M$6:M$18,通天塔!$L125+1)*(通天塔!$I125-1))*INDEX(战舰突破!$D$6:$D$18,通天塔!$O125+1),0),0)</f>
        <v>37390</v>
      </c>
      <c r="BY125" s="14">
        <f>(INDEX(装备数值!$C$13:$G$116,通天塔!$P125*8+1,BY$2)+INDEX(装备数值!$C$13:$G$116,通天塔!$Q125*8+2,BY$2)+INDEX(装备数值!$C$13:$G$116,通天塔!$S125*8+3,BY$2)+INDEX(装备数值!$C$13:$G$116,通天塔!$R125*8+4,BY$2)+INDEX(装备数值!$C$13:$G$116,通天塔!$T125*8+5,BY$2)+INDEX(装备数值!$C$13:$G$116,通天塔!$U125*8+6,BY$2)+INDEX(装备数值!$C$13:$G$116,通天塔!$V125*8+7,BY$2)+INDEX(装备数值!$C$13:$G$116,通天塔!$W125*8+8,BY$2))</f>
        <v>43575</v>
      </c>
      <c r="BZ125" s="14">
        <f>(INDEX(装备数值!$C$13:$G$116,通天塔!$P125*8+1,BZ$2)+INDEX(装备数值!$C$13:$G$116,通天塔!$Q125*8+2,BZ$2)+INDEX(装备数值!$C$13:$G$116,通天塔!$S125*8+3,BZ$2)+INDEX(装备数值!$C$13:$G$116,通天塔!$R125*8+4,BZ$2)+INDEX(装备数值!$C$13:$G$116,通天塔!$T125*8+5,BZ$2)+INDEX(装备数值!$C$13:$G$116,通天塔!$U125*8+6,BZ$2)+INDEX(装备数值!$C$13:$G$116,通天塔!$V125*8+7,BZ$2)+INDEX(装备数值!$C$13:$G$116,通天塔!$W125*8+8,BZ$2))</f>
        <v>328125</v>
      </c>
      <c r="CA125" s="14">
        <f>(INDEX(装备数值!$C$13:$G$116,通天塔!$P125*8+1,CA$2)+INDEX(装备数值!$C$13:$G$116,通天塔!$Q125*8+2,CA$2)+INDEX(装备数值!$C$13:$G$116,通天塔!$S125*8+3,CA$2)+INDEX(装备数值!$C$13:$G$116,通天塔!$R125*8+4,CA$2)+INDEX(装备数值!$C$13:$G$116,通天塔!$T125*8+5,CA$2)+INDEX(装备数值!$C$13:$G$116,通天塔!$U125*8+6,CA$2)+INDEX(装备数值!$C$13:$G$116,通天塔!$V125*8+7,CA$2)+INDEX(装备数值!$C$13:$G$116,通天塔!$W125*8+8,CA$2))</f>
        <v>21700</v>
      </c>
      <c r="CB125" s="14">
        <f>(INDEX(装备数值!$C$13:$G$116,通天塔!$P125*8+1,CB$2)+INDEX(装备数值!$C$13:$G$116,通天塔!$Q125*8+2,CB$2)+INDEX(装备数值!$C$13:$G$116,通天塔!$S125*8+3,CB$2)+INDEX(装备数值!$C$13:$G$116,通天塔!$R125*8+4,CB$2)+INDEX(装备数值!$C$13:$G$116,通天塔!$T125*8+5,CB$2)+INDEX(装备数值!$C$13:$G$116,通天塔!$U125*8+6,CB$2)+INDEX(装备数值!$C$13:$G$116,通天塔!$V125*8+7,CB$2)+INDEX(装备数值!$C$13:$G$116,通天塔!$W125*8+8,CB$2))</f>
        <v>437500</v>
      </c>
      <c r="CC125" s="14">
        <f>(INDEX(装备数值!$C$13:$G$116,通天塔!$P125*8+1,CC$2)+INDEX(装备数值!$C$13:$G$116,通天塔!$Q125*8+2,CC$2)+INDEX(装备数值!$C$13:$G$116,通天塔!$S125*8+3,CC$2)+INDEX(装备数值!$C$13:$G$116,通天塔!$R125*8+4,CC$2)+INDEX(装备数值!$C$13:$G$116,通天塔!$T125*8+5,CC$2)+INDEX(装备数值!$C$13:$G$116,通天塔!$U125*8+6,CC$2)+INDEX(装备数值!$C$13:$G$116,通天塔!$V125*8+7,CC$2)+INDEX(装备数值!$C$13:$G$116,通天塔!$W125*8+8,CC$2))</f>
        <v>8750</v>
      </c>
      <c r="CF125" s="14">
        <f>INDEX(装备数值!$I$13:$M$116,通天塔!$P125*8+1,CF$2)*$X125+INDEX(装备数值!$I$13:$M$116,通天塔!$Q125*8+2,CF$2)*$Y125+INDEX(装备数值!$I$13:$M$116,通天塔!$S125*8+3,CF$2)*$Z125+INDEX(装备数值!$I$13:$M$116,通天塔!$R125*8+4,CF$2)*$AA125+INDEX(装备数值!$I$13:$M$116,通天塔!$T125*8+5,CF$2)*$AB125+INDEX(装备数值!$I$13:$M$116,通天塔!$U125*8+6,CF$2)*$AC125+INDEX(装备数值!$I$13:$M$116,通天塔!$V125*8+7,CF$2)*$AD125+INDEX(装备数值!$I$13:$M$116,通天塔!$W125*8+8,CF$2)*$AE125</f>
        <v>110058</v>
      </c>
      <c r="CG125" s="14">
        <f>INDEX(装备数值!$I$13:$M$116,通天塔!$P125*8+1,CG$2)*$X125+INDEX(装备数值!$I$13:$M$116,通天塔!$Q125*8+2,CG$2)*$Y125+INDEX(装备数值!$I$13:$M$116,通天塔!$S125*8+3,CG$2)*$Z125+INDEX(装备数值!$I$13:$M$116,通天塔!$R125*8+4,CG$2)*$AA125+INDEX(装备数值!$I$13:$M$116,通天塔!$T125*8+5,CG$2)*$AB125+INDEX(装备数值!$I$13:$M$116,通天塔!$U125*8+6,CG$2)*$AC125+INDEX(装备数值!$I$13:$M$116,通天塔!$V125*8+7,CG$2)*$AD125+INDEX(装备数值!$I$13:$M$116,通天塔!$W125*8+8,CG$2)*$AE125</f>
        <v>828750</v>
      </c>
      <c r="CH125" s="14">
        <f>INDEX(装备数值!$I$13:$M$116,通天塔!$P125*8+1,CH$2)*$X125+INDEX(装备数值!$I$13:$M$116,通天塔!$Q125*8+2,CH$2)*$Y125+INDEX(装备数值!$I$13:$M$116,通天塔!$S125*8+3,CH$2)*$Z125+INDEX(装备数值!$I$13:$M$116,通天塔!$R125*8+4,CH$2)*$AA125+INDEX(装备数值!$I$13:$M$116,通天塔!$T125*8+5,CH$2)*$AB125+INDEX(装备数值!$I$13:$M$116,通天塔!$U125*8+6,CH$2)*$AC125+INDEX(装备数值!$I$13:$M$116,通天塔!$V125*8+7,CH$2)*$AD125+INDEX(装备数值!$I$13:$M$116,通天塔!$W125*8+8,CH$2)*$AE125</f>
        <v>54808</v>
      </c>
      <c r="CI125" s="14">
        <f>INDEX(装备数值!$I$13:$M$116,通天塔!$P125*8+1,CI$2)*$X125+INDEX(装备数值!$I$13:$M$116,通天塔!$Q125*8+2,CI$2)*$Y125+INDEX(装备数值!$I$13:$M$116,通天塔!$S125*8+3,CI$2)*$Z125+INDEX(装备数值!$I$13:$M$116,通天塔!$R125*8+4,CI$2)*$AA125+INDEX(装备数值!$I$13:$M$116,通天塔!$T125*8+5,CI$2)*$AB125+INDEX(装备数值!$I$13:$M$116,通天塔!$U125*8+6,CI$2)*$AC125+INDEX(装备数值!$I$13:$M$116,通天塔!$V125*8+7,CI$2)*$AD125+INDEX(装备数值!$I$13:$M$116,通天塔!$W125*8+8,CI$2)*$AE125</f>
        <v>1105000</v>
      </c>
      <c r="CJ125" s="14">
        <f>INDEX(装备数值!$I$13:$M$116,通天塔!$P125*8+1,CJ$2)*$X125+INDEX(装备数值!$I$13:$M$116,通天塔!$Q125*8+2,CJ$2)*$Y125+INDEX(装备数值!$I$13:$M$116,通天塔!$S125*8+3,CJ$2)*$Z125+INDEX(装备数值!$I$13:$M$116,通天塔!$R125*8+4,CJ$2)*$AA125+INDEX(装备数值!$I$13:$M$116,通天塔!$T125*8+5,CJ$2)*$AB125+INDEX(装备数值!$I$13:$M$116,通天塔!$U125*8+6,CJ$2)*$AC125+INDEX(装备数值!$I$13:$M$116,通天塔!$V125*8+7,CJ$2)*$AD125+INDEX(装备数值!$I$13:$M$116,通天塔!$W125*8+8,CJ$2)*$AE125</f>
        <v>22100</v>
      </c>
      <c r="CM125" s="14">
        <f>INDEX(装备数值!$X$13:$AH$116,$P125*8+1,CM$2)*$AF125+INDEX(装备数值!$X$13:$AH$116,$Q125*8+2,CM$2)*$AG125+INDEX(装备数值!$X$13:$AH$116,$S125*8+3,CM$2)*$AH125+INDEX(装备数值!$X$13:$AH$116,$R125*8+4,CM$2)*$AI125+INDEX(装备数值!$X$13:$AH$116,$T125*8+5,CM$2)*$AJ125+INDEX(装备数值!$X$13:$AH$116,$U125*8+6,CM$2)*$AK125+INDEX(装备数值!$X$13:$AH$116,$V125*8+7,CM$2)*$AL125+INDEX(装备数值!$X$13:$AH$116,$W125*8+8,CM$2)*$AM125</f>
        <v>35100</v>
      </c>
      <c r="CN125" s="14">
        <f>INDEX(装备数值!$X$13:$AH$116,$P125*8+1,CN$2)*$AF125+INDEX(装备数值!$X$13:$AH$116,$Q125*8+2,CN$2)*$AG125+INDEX(装备数值!$X$13:$AH$116,$S125*8+3,CN$2)*$AH125+INDEX(装备数值!$X$13:$AH$116,$R125*8+4,CN$2)*$AI125+INDEX(装备数值!$X$13:$AH$116,$T125*8+5,CN$2)*$AJ125+INDEX(装备数值!$X$13:$AH$116,$U125*8+6,CN$2)*$AK125+INDEX(装备数值!$X$13:$AH$116,$V125*8+7,CN$2)*$AL125+INDEX(装备数值!$X$13:$AH$116,$W125*8+8,CN$2)*$AM125</f>
        <v>263196</v>
      </c>
      <c r="CO125" s="14">
        <f>INDEX(装备数值!$X$13:$AH$116,$P125*8+1,CO$2)*$AF125+INDEX(装备数值!$X$13:$AH$116,$Q125*8+2,CO$2)*$AG125+INDEX(装备数值!$X$13:$AH$116,$S125*8+3,CO$2)*$AH125+INDEX(装备数值!$X$13:$AH$116,$R125*8+4,CO$2)*$AI125+INDEX(装备数值!$X$13:$AH$116,$T125*8+5,CO$2)*$AJ125+INDEX(装备数值!$X$13:$AH$116,$U125*8+6,CO$2)*$AK125+INDEX(装备数值!$X$13:$AH$116,$V125*8+7,CO$2)*$AL125+INDEX(装备数值!$X$13:$AH$116,$W125*8+8,CO$2)*$AM125</f>
        <v>17496</v>
      </c>
      <c r="CP125" s="14">
        <f>INDEX(装备数值!$X$13:$AH$116,$P125*8+1,CP$2)*$AF125+INDEX(装备数值!$X$13:$AH$116,$Q125*8+2,CP$2)*$AG125+INDEX(装备数值!$X$13:$AH$116,$S125*8+3,CP$2)*$AH125+INDEX(装备数值!$X$13:$AH$116,$R125*8+4,CP$2)*$AI125+INDEX(装备数值!$X$13:$AH$116,$T125*8+5,CP$2)*$AJ125+INDEX(装备数值!$X$13:$AH$116,$U125*8+6,CP$2)*$AK125+INDEX(装备数值!$X$13:$AH$116,$V125*8+7,CP$2)*$AL125+INDEX(装备数值!$X$13:$AH$116,$W125*8+8,CP$2)*$AM125</f>
        <v>351000</v>
      </c>
      <c r="CQ125" s="14">
        <f>INDEX(装备数值!$X$13:$AH$116,$P125*8+1,CQ$2)*$AF125+INDEX(装备数值!$X$13:$AH$116,$Q125*8+2,CQ$2)*$AG125+INDEX(装备数值!$X$13:$AH$116,$S125*8+3,CQ$2)*$AH125+INDEX(装备数值!$X$13:$AH$116,$R125*8+4,CQ$2)*$AI125+INDEX(装备数值!$X$13:$AH$116,$T125*8+5,CQ$2)*$AJ125+INDEX(装备数值!$X$13:$AH$116,$U125*8+6,CQ$2)*$AK125+INDEX(装备数值!$X$13:$AH$116,$V125*8+7,CQ$2)*$AL125+INDEX(装备数值!$X$13:$AH$116,$W125*8+8,CQ$2)*$AM125</f>
        <v>7020</v>
      </c>
      <c r="CR125" s="14">
        <f>INDEX(装备数值!$X$13:$AH$116,$P125*8+1,CR$2)*$AF125+INDEX(装备数值!$X$13:$AH$116,$Q125*8+2,CR$2)*$AG125+INDEX(装备数值!$X$13:$AH$116,$S125*8+3,CR$2)*$AH125+INDEX(装备数值!$X$13:$AH$116,$R125*8+4,CR$2)*$AI125+INDEX(装备数值!$X$13:$AH$116,$T125*8+5,CR$2)*$AJ125+INDEX(装备数值!$X$13:$AH$116,$U125*8+6,CR$2)*$AK125+INDEX(装备数值!$X$13:$AH$116,$V125*8+7,CR$2)*$AL125+INDEX(装备数值!$X$13:$AH$116,$W125*8+8,CR$2)*$AM125</f>
        <v>26244</v>
      </c>
      <c r="CS125" s="14">
        <f>INDEX(装备数值!$X$13:$AH$116,$P125*8+1,CS$2)*$AF125+INDEX(装备数值!$X$13:$AH$116,$Q125*8+2,CS$2)*$AG125+INDEX(装备数值!$X$13:$AH$116,$S125*8+3,CS$2)*$AH125+INDEX(装备数值!$X$13:$AH$116,$R125*8+4,CS$2)*$AI125+INDEX(装备数值!$X$13:$AH$116,$T125*8+5,CS$2)*$AJ125+INDEX(装备数值!$X$13:$AH$116,$U125*8+6,CS$2)*$AK125+INDEX(装备数值!$X$13:$AH$116,$V125*8+7,CS$2)*$AL125+INDEX(装备数值!$X$13:$AH$116,$W125*8+8,CS$2)*$AM125</f>
        <v>26244</v>
      </c>
      <c r="CT125" s="14">
        <f>INDEX(装备数值!$X$13:$AH$116,$P125*8+1,CT$2)*$AF125+INDEX(装备数值!$X$13:$AH$116,$Q125*8+2,CT$2)*$AG125+INDEX(装备数值!$X$13:$AH$116,$S125*8+3,CT$2)*$AH125+INDEX(装备数值!$X$13:$AH$116,$R125*8+4,CT$2)*$AI125+INDEX(装备数值!$X$13:$AH$116,$T125*8+5,CT$2)*$AJ125+INDEX(装备数值!$X$13:$AH$116,$U125*8+6,CT$2)*$AK125+INDEX(装备数值!$X$13:$AH$116,$V125*8+7,CT$2)*$AL125+INDEX(装备数值!$X$13:$AH$116,$W125*8+8,CT$2)*$AM125</f>
        <v>26244</v>
      </c>
      <c r="CU125" s="14">
        <f>INDEX(装备数值!$X$13:$AH$116,$P125*8+1,CU$2)*$AF125+INDEX(装备数值!$X$13:$AH$116,$Q125*8+2,CU$2)*$AG125+INDEX(装备数值!$X$13:$AH$116,$S125*8+3,CU$2)*$AH125+INDEX(装备数值!$X$13:$AH$116,$R125*8+4,CU$2)*$AI125+INDEX(装备数值!$X$13:$AH$116,$T125*8+5,CU$2)*$AJ125+INDEX(装备数值!$X$13:$AH$116,$U125*8+6,CU$2)*$AK125+INDEX(装备数值!$X$13:$AH$116,$V125*8+7,CU$2)*$AL125+INDEX(装备数值!$X$13:$AH$116,$W125*8+8,CU$2)*$AM125</f>
        <v>26244</v>
      </c>
      <c r="CV125" s="14">
        <f>INDEX(装备数值!$X$13:$AH$116,$P125*8+1,CV$2)*$AF125+INDEX(装备数值!$X$13:$AH$116,$Q125*8+2,CV$2)*$AG125+INDEX(装备数值!$X$13:$AH$116,$S125*8+3,CV$2)*$AH125+INDEX(装备数值!$X$13:$AH$116,$R125*8+4,CV$2)*$AI125+INDEX(装备数值!$X$13:$AH$116,$T125*8+5,CV$2)*$AJ125+INDEX(装备数值!$X$13:$AH$116,$U125*8+6,CV$2)*$AK125+INDEX(装备数值!$X$13:$AH$116,$V125*8+7,CV$2)*$AL125+INDEX(装备数值!$X$13:$AH$116,$W125*8+8,CV$2)*$AM125</f>
        <v>54</v>
      </c>
      <c r="CW125" s="14">
        <f>INDEX(装备数值!$X$13:$AH$116,$P125*8+1,CW$2)*$AF125+INDEX(装备数值!$X$13:$AH$116,$Q125*8+2,CW$2)*$AG125+INDEX(装备数值!$X$13:$AH$116,$S125*8+3,CW$2)*$AH125+INDEX(装备数值!$X$13:$AH$116,$R125*8+4,CW$2)*$AI125+INDEX(装备数值!$X$13:$AH$116,$T125*8+5,CW$2)*$AJ125+INDEX(装备数值!$X$13:$AH$116,$U125*8+6,CW$2)*$AK125+INDEX(装备数值!$X$13:$AH$116,$V125*8+7,CW$2)*$AL125+INDEX(装备数值!$X$13:$AH$116,$W125*8+8,CW$2)*$AM125</f>
        <v>54</v>
      </c>
      <c r="CY125" s="14">
        <f>INDEX(装备数值!$AN$17:$AN$117,MATCH(MIN($X125:$AE125),装备数值!$AO$17:$AO$117,1))</f>
        <v>44</v>
      </c>
      <c r="CZ125" s="14">
        <f>IF(COUNTIF($P125:$W125,"&gt;"&amp;0)=8,INDEX(装备数值!AR$17:AR$117,$CY125+1),0)</f>
        <v>15840</v>
      </c>
      <c r="DA125" s="14">
        <f>IF(COUNTIF($P125:$W125,"&gt;"&amp;0)=8,INDEX(装备数值!AS$17:AS$117,$CY125+1),0)</f>
        <v>118800</v>
      </c>
      <c r="DB125" s="14">
        <f>IF(COUNTIF($P125:$W125,"&gt;"&amp;0)=8,INDEX(装备数值!AT$17:AT$117,$CY125+1),0)</f>
        <v>7920</v>
      </c>
      <c r="DC125" s="14">
        <f>IF(COUNTIF($P125:$W125,"&gt;"&amp;0)=8,INDEX(装备数值!AU$17:AU$117,$CY125+1),0)</f>
        <v>158400</v>
      </c>
      <c r="DD125" s="14">
        <f>IF(COUNTIF($P125:$W125,"&gt;"&amp;0)=8,INDEX(装备数值!AV$17:AV$117,$CY125+1),0)</f>
        <v>2992</v>
      </c>
      <c r="DF125" s="14">
        <f>INDEX(装备数值!$AY$17:$AY$77,MATCH(MIN($AF125:$AM125),装备数值!$AZ$17:$AZ$77,1))</f>
        <v>27</v>
      </c>
      <c r="DG125" s="26">
        <f>INDEX(装备数值!BA$17:BA$77,通天塔!DF125+1)</f>
        <v>0.39</v>
      </c>
      <c r="DH125" s="26">
        <f>INDEX(装备数值!BA$17:BA$77,通天塔!DF125+1)</f>
        <v>0.39</v>
      </c>
      <c r="DJ125" s="14">
        <f t="shared" si="134"/>
        <v>35</v>
      </c>
      <c r="DK125" s="14">
        <f>VLOOKUP(DJ125,军阶与晶片数值!$W$6:$X$27,2)</f>
        <v>8</v>
      </c>
      <c r="DL125" s="14">
        <f>INDEX(军阶与晶片数值!Y$6:Y$27,$DK125+1)</f>
        <v>650</v>
      </c>
      <c r="DM125" s="14">
        <f>INDEX(军阶与晶片数值!Z$6:Z$27,$DK125+1)</f>
        <v>650</v>
      </c>
      <c r="DN125" s="14">
        <f>INDEX(军阶与晶片数值!AA$6:AA$27,$DK125+1)</f>
        <v>650</v>
      </c>
      <c r="DO125" s="14">
        <f>INDEX(军阶与晶片数值!AB$6:AB$27,$DK125+1)</f>
        <v>650</v>
      </c>
      <c r="DP125" s="29">
        <f>INDEX(军阶与晶片数值!AC$6:AC$27,$DK125+1)</f>
        <v>45</v>
      </c>
      <c r="DQ125" s="29">
        <f>INDEX(军阶与晶片数值!AD$6:AD$27,$DK125+1)</f>
        <v>25</v>
      </c>
      <c r="DS125" s="26">
        <f>INDEX(军阶与晶片数值!I$6:I$16,AN125+1)</f>
        <v>0.2</v>
      </c>
      <c r="DT125" s="26">
        <f>INDEX(军阶与晶片数值!M$6:M$16,AO125+1)</f>
        <v>0.3</v>
      </c>
      <c r="DU125" s="26">
        <f>INDEX(军阶与晶片数值!J$6:J$16,AP125+1)</f>
        <v>0.3</v>
      </c>
      <c r="DV125" s="26">
        <f>INDEX(军阶与晶片数值!K$6:K$16,AQ125+1)</f>
        <v>0.6</v>
      </c>
      <c r="DW125" s="26">
        <f>INDEX(军阶与晶片数值!L$6:L$16,AR125+1)</f>
        <v>0.6</v>
      </c>
      <c r="DX125" s="28">
        <f>INDEX(军阶与晶片数值!N$6:N$16,AS125+1)</f>
        <v>0</v>
      </c>
      <c r="DY125" s="28">
        <f>INDEX(军阶与晶片数值!O$6:O$16,AT125+1)</f>
        <v>0</v>
      </c>
      <c r="DZ125" s="28">
        <f>INDEX(军阶与晶片数值!P$6:P$16,AU125+1)</f>
        <v>0</v>
      </c>
      <c r="EA125" s="28">
        <f>INDEX(军阶与晶片数值!Q$6:Q$16,AV125+1)</f>
        <v>0</v>
      </c>
      <c r="EB125" s="26">
        <f>INDEX(军阶与晶片数值!R$6:R$16,AW125+1)</f>
        <v>0.13</v>
      </c>
      <c r="EC125" s="26">
        <f>INDEX(军阶与晶片数值!S$6:S$16,AX125+1)</f>
        <v>0.13</v>
      </c>
      <c r="ED125" s="26">
        <f>INDEX(军阶与晶片数值!T$6:T$16,AY125+1)</f>
        <v>0</v>
      </c>
      <c r="EE125" s="26">
        <f>INDEX(军阶与晶片数值!U$6:U$16,AZ125+1)</f>
        <v>0</v>
      </c>
      <c r="EG125" s="26">
        <f>INDEX(军阶与晶片数值!$C$6:$C$36,通天塔!$BA125+1)</f>
        <v>0.9</v>
      </c>
      <c r="EH125" s="26">
        <f>INDEX(军阶与晶片数值!$C$6:$C$36,通天塔!$BA125+1)</f>
        <v>0.9</v>
      </c>
      <c r="EI125" s="26">
        <f>INDEX(军阶与晶片数值!$C$6:$C$36,通天塔!$BA125+1)</f>
        <v>0.9</v>
      </c>
      <c r="EJ125" s="26">
        <f>INDEX(军阶与晶片数值!$C$6:$C$36,通天塔!$BA125+1)</f>
        <v>0.9</v>
      </c>
      <c r="EK125" s="26">
        <f>INDEX(军阶与晶片数值!$C$6:$C$36,通天塔!$BA125+1)</f>
        <v>0.9</v>
      </c>
      <c r="EM125" s="14">
        <f>INDEX(战舰突破!$H$6:$H$18,通天塔!$J125+1)+INDEX(战舰突破!$H$23:$H$35,通天塔!$K125+1)+INDEX(战舰突破!$H$40:$H$52,通天塔!$L125+1)</f>
        <v>200</v>
      </c>
      <c r="EN125" s="14">
        <f>INDEX(战舰突破!$I$6:$I$18,通天塔!$J125+1)+INDEX(战舰突破!$I$23:$I$35,通天塔!$K125+1)+INDEX(战舰突破!$I$40:$I$52,通天塔!$L125+1)</f>
        <v>200</v>
      </c>
      <c r="EO125" s="14">
        <f>INDEX(战舰突破!$J$6:$J$18,通天塔!$J125+1)+INDEX(战舰突破!$J$23:$J$35,通天塔!$K125+1)+INDEX(战舰突破!$J$40:$J$52,通天塔!$L125+1)</f>
        <v>0</v>
      </c>
      <c r="EP125" s="14">
        <f>INDEX(战舰突破!$K$6:$K$18,通天塔!$J125+1)+INDEX(战舰突破!$K$23:$K$35,通天塔!$K125+1)+INDEX(战舰突破!$K$40:$K$52,通天塔!$L125+1)</f>
        <v>0</v>
      </c>
      <c r="EQ125" s="14">
        <f>INDEX(战舰突破!$L$6:$L$18,通天塔!$J125+1)+INDEX(战舰突破!$L$23:$L$35,通天塔!$K125+1)+INDEX(战舰突破!$L$40:$L$52,通天塔!$L125+1)</f>
        <v>200</v>
      </c>
      <c r="ER125" s="18">
        <f>INDEX(战舰突破!$N$6:$N$18,通天塔!$J125+1)+INDEX(战舰突破!$N$23:$N$35,通天塔!$K125+1)+INDEX(战舰突破!$N$40:$N$52,通天塔!$L125+1)</f>
        <v>0</v>
      </c>
      <c r="ES125" s="18">
        <f>INDEX(战舰突破!$O$6:$O$18,通天塔!$J125+1)+INDEX(战舰突破!$O$23:$O$35,通天塔!$K125+1)+INDEX(战舰突破!$O$40:$O$52,通天塔!$L125+1)</f>
        <v>1.4</v>
      </c>
      <c r="ET125" s="18">
        <f>INDEX(战舰突破!$P$6:$P$18,通天塔!$J125+1)+INDEX(战舰突破!$P$23:$P$35,通天塔!$K125+1)+INDEX(战舰突破!$P$40:$P$52,通天塔!$L125+1)</f>
        <v>0</v>
      </c>
      <c r="EU125" s="18">
        <f>INDEX(战舰突破!$Q$6:$Q$18,通天塔!$J125+1)+INDEX(战舰突破!$Q$23:$Q$35,通天塔!$K125+1)+INDEX(战舰突破!$Q$40:$Q$52,通天塔!$L125+1)</f>
        <v>0.3</v>
      </c>
      <c r="EV125" s="18">
        <f>INDEX(战舰突破!$R$6:$R$18,通天塔!$J125+1)+INDEX(战舰突破!$R$23:$R$35,通天塔!$K125+1)+INDEX(战舰突破!$R$40:$R$52,通天塔!$L125+1)</f>
        <v>0</v>
      </c>
      <c r="EW125" s="18">
        <f>INDEX(战舰突破!$M$6:$M$18,通天塔!$J125+1)+INDEX(战舰突破!$M$23:$M$35,通天塔!$K125+1)+INDEX(战舰突破!$M$40:$M$52,通天塔!$L125+1)</f>
        <v>0.2</v>
      </c>
      <c r="EX125" s="22">
        <f>INDEX(战舰突破!$W$6:$W$18,通天塔!$J125+1)+INDEX(战舰突破!$W$23:$W$35,通天塔!$K125+1)+INDEX(战舰突破!$W$40:$W$52,通天塔!$L125+1)</f>
        <v>0.5</v>
      </c>
      <c r="FA125" s="14">
        <f>INDEX(战舰突破!$S$6:$S$18,通天塔!$J125+1)</f>
        <v>0</v>
      </c>
      <c r="FB125" s="14">
        <f>INDEX(战舰突破!$T$6:$T$18,通天塔!$J125+1)</f>
        <v>1.1000000000000001</v>
      </c>
      <c r="FC125" s="14">
        <f>INDEX(战舰突破!$U$6:$U$18,通天塔!$J125+1)</f>
        <v>0.1</v>
      </c>
      <c r="FD125" s="14">
        <f>INDEX(战舰突破!$V$6:$V$18,通天塔!$J125+1)</f>
        <v>1</v>
      </c>
      <c r="FE125" s="14">
        <f>INDEX(战舰突破!$X$6:$X$18,通天塔!$J125+1)</f>
        <v>10</v>
      </c>
      <c r="FG125" s="14">
        <f>INDEX(战舰突破!$S$23:$S$35,通天塔!$J125+1)</f>
        <v>0.6</v>
      </c>
      <c r="FH125" s="14">
        <f>INDEX(战舰突破!$T$23:$T$35,通天塔!$J125+1)</f>
        <v>0.55000000000000004</v>
      </c>
      <c r="FI125" s="14">
        <f>INDEX(战舰突破!$U$23:$U$35,通天塔!$J125+1)</f>
        <v>0.1</v>
      </c>
      <c r="FJ125" s="14">
        <f>INDEX(战舰突破!$V$23:$V$35,通天塔!$J125+1)</f>
        <v>2</v>
      </c>
      <c r="FK125" s="14">
        <f>INDEX(战舰突破!$X$23:$X$35,通天塔!$J125+1)</f>
        <v>150</v>
      </c>
      <c r="FM125" s="14">
        <f>INDEX(战舰突破!$S$40:$S$52,通天塔!$J125+1)</f>
        <v>0.6</v>
      </c>
      <c r="FN125" s="14">
        <f>INDEX(战舰突破!$T$40:$T$52,通天塔!$J125+1)</f>
        <v>0.25</v>
      </c>
      <c r="FO125" s="14">
        <f>INDEX(战舰突破!$U$40:$U$52,通天塔!$J125+1)</f>
        <v>0.2</v>
      </c>
      <c r="FP125" s="14">
        <f>INDEX(战舰突破!$V$40:$V$52,通天塔!$J125+1)</f>
        <v>1</v>
      </c>
      <c r="FQ125" s="14">
        <f>INDEX(战舰突破!$X$40:$X$52,通天塔!$J125+1)</f>
        <v>250</v>
      </c>
      <c r="FT125" s="14">
        <f t="shared" si="135"/>
        <v>904781</v>
      </c>
      <c r="FU125" s="14">
        <f t="shared" si="136"/>
        <v>787826</v>
      </c>
      <c r="FV125" s="14">
        <f t="shared" si="137"/>
        <v>788921</v>
      </c>
      <c r="FW125" s="14">
        <f t="shared" si="138"/>
        <v>18230147</v>
      </c>
      <c r="FX125" s="14">
        <f t="shared" si="139"/>
        <v>489754</v>
      </c>
      <c r="FY125" s="14">
        <f t="shared" si="140"/>
        <v>13388926</v>
      </c>
      <c r="FZ125" s="14">
        <f t="shared" si="141"/>
        <v>322860</v>
      </c>
      <c r="GA125" s="28">
        <f t="shared" si="142"/>
        <v>26894</v>
      </c>
      <c r="GB125" s="28">
        <f t="shared" si="143"/>
        <v>26894</v>
      </c>
      <c r="GC125" s="28">
        <f t="shared" si="144"/>
        <v>26894</v>
      </c>
      <c r="GD125" s="28">
        <f t="shared" si="145"/>
        <v>26894</v>
      </c>
      <c r="GE125" s="28">
        <f t="shared" si="146"/>
        <v>1.5707</v>
      </c>
      <c r="GF125" s="28">
        <f t="shared" si="147"/>
        <v>1.5707</v>
      </c>
      <c r="GG125" s="28">
        <f t="shared" si="148"/>
        <v>0</v>
      </c>
      <c r="GH125" s="28">
        <f t="shared" si="149"/>
        <v>44.2</v>
      </c>
      <c r="GI125" s="14">
        <f t="shared" si="150"/>
        <v>1</v>
      </c>
      <c r="GJ125" s="14">
        <f t="shared" si="151"/>
        <v>1.6</v>
      </c>
      <c r="GK125" s="14">
        <f t="shared" si="152"/>
        <v>1.6</v>
      </c>
      <c r="GL125" s="18">
        <f t="shared" si="153"/>
        <v>2.3000000000000003</v>
      </c>
      <c r="GM125" s="18">
        <f t="shared" si="154"/>
        <v>1.75</v>
      </c>
      <c r="GN125" s="18">
        <f t="shared" si="155"/>
        <v>1.45</v>
      </c>
      <c r="GO125" s="29">
        <f t="shared" si="215"/>
        <v>27044</v>
      </c>
      <c r="GP125" s="29">
        <f t="shared" si="215"/>
        <v>27344</v>
      </c>
      <c r="GQ125" s="29">
        <f t="shared" si="215"/>
        <v>27344</v>
      </c>
      <c r="GR125" s="26">
        <f t="shared" si="157"/>
        <v>0.1</v>
      </c>
      <c r="GS125" s="26">
        <f t="shared" si="158"/>
        <v>0.1</v>
      </c>
      <c r="GT125" s="26">
        <f t="shared" si="159"/>
        <v>0.2</v>
      </c>
      <c r="GU125" s="14">
        <f t="shared" si="160"/>
        <v>3</v>
      </c>
      <c r="GV125" s="14">
        <f t="shared" si="161"/>
        <v>4</v>
      </c>
      <c r="GW125" s="14">
        <f t="shared" si="162"/>
        <v>3</v>
      </c>
      <c r="GX125" s="14">
        <f t="shared" si="163"/>
        <v>10</v>
      </c>
      <c r="GY125" s="14">
        <f t="shared" si="164"/>
        <v>150</v>
      </c>
      <c r="GZ125" s="14">
        <f t="shared" si="165"/>
        <v>250</v>
      </c>
      <c r="HA125">
        <v>121</v>
      </c>
      <c r="HB125" s="14">
        <f t="shared" si="166"/>
        <v>133338949</v>
      </c>
      <c r="HD125" s="14">
        <f t="shared" si="167"/>
        <v>979508</v>
      </c>
      <c r="HE125" s="14">
        <f t="shared" si="168"/>
        <v>452360</v>
      </c>
      <c r="HF125" s="29">
        <f t="shared" si="169"/>
        <v>25818</v>
      </c>
      <c r="HG125" s="29">
        <f t="shared" si="170"/>
        <v>18433</v>
      </c>
      <c r="HH125" s="29">
        <f t="shared" si="171"/>
        <v>19908</v>
      </c>
      <c r="HI125" s="29">
        <f t="shared" si="172"/>
        <v>18580</v>
      </c>
      <c r="HJ125" s="14">
        <f t="shared" si="173"/>
        <v>1.5707</v>
      </c>
      <c r="HK125" s="14">
        <f t="shared" si="174"/>
        <v>1.5707</v>
      </c>
      <c r="HL125" s="14">
        <f t="shared" si="175"/>
        <v>248152</v>
      </c>
      <c r="HM125" s="14">
        <f t="shared" si="176"/>
        <v>435732</v>
      </c>
      <c r="HN125" s="26">
        <f t="shared" si="177"/>
        <v>0.39837601007450929</v>
      </c>
      <c r="HO125" s="26">
        <f t="shared" si="178"/>
        <v>0.66372424877027214</v>
      </c>
      <c r="HP125" s="29">
        <f t="shared" si="179"/>
        <v>131519</v>
      </c>
      <c r="HQ125" s="29">
        <f t="shared" si="180"/>
        <v>369554</v>
      </c>
      <c r="HR125" s="29">
        <f t="shared" si="181"/>
        <v>409472</v>
      </c>
      <c r="HS125" s="26">
        <f t="shared" si="182"/>
        <v>0.47847153831002553</v>
      </c>
      <c r="HT125" s="26">
        <f t="shared" si="183"/>
        <v>0.487704352964349</v>
      </c>
      <c r="HU125" s="26">
        <f t="shared" si="184"/>
        <v>0.58770435296434897</v>
      </c>
      <c r="HV125" s="26">
        <f t="shared" si="185"/>
        <v>7.8471538310025513E-2</v>
      </c>
      <c r="HW125" s="29">
        <f t="shared" si="207"/>
        <v>1.8000000000000003</v>
      </c>
      <c r="HX125" s="29">
        <f t="shared" si="208"/>
        <v>3.5643175103407532</v>
      </c>
      <c r="HY125" s="29">
        <f t="shared" si="209"/>
        <v>3.2295450068938352</v>
      </c>
      <c r="HZ125" s="29">
        <f t="shared" si="210"/>
        <v>1183671</v>
      </c>
      <c r="IA125" s="29">
        <f t="shared" si="211"/>
        <v>878138.52881097782</v>
      </c>
      <c r="IB125" s="29">
        <f t="shared" si="212"/>
        <v>661204.1265314162</v>
      </c>
      <c r="IC125" s="29">
        <f t="shared" si="213"/>
        <v>7138590</v>
      </c>
      <c r="ID125" s="14">
        <f t="shared" si="186"/>
        <v>2723013.66</v>
      </c>
      <c r="IH125" s="14">
        <v>1</v>
      </c>
      <c r="II125" s="14">
        <v>1</v>
      </c>
      <c r="IJ125" s="14">
        <v>480</v>
      </c>
      <c r="IK125" s="14">
        <v>80</v>
      </c>
      <c r="IL125" s="14">
        <v>60</v>
      </c>
      <c r="IM125" s="23">
        <f t="shared" si="216"/>
        <v>490213243</v>
      </c>
      <c r="IN125" s="23">
        <f t="shared" si="217"/>
        <v>1</v>
      </c>
      <c r="IO125" s="23">
        <f t="shared" si="218"/>
        <v>490213.24</v>
      </c>
      <c r="IP125" s="23">
        <f t="shared" si="203"/>
        <v>580525854</v>
      </c>
      <c r="IQ125" s="23">
        <f t="shared" si="188"/>
        <v>1</v>
      </c>
      <c r="IR125" s="23">
        <f t="shared" si="189"/>
        <v>580525.85</v>
      </c>
      <c r="IS125" s="14">
        <v>1</v>
      </c>
      <c r="IT125" s="14">
        <v>1</v>
      </c>
      <c r="IU125" s="14">
        <v>240</v>
      </c>
      <c r="IV125" s="14">
        <v>40</v>
      </c>
      <c r="IW125" s="14">
        <v>30</v>
      </c>
      <c r="IX125" s="23">
        <f t="shared" si="219"/>
        <v>285620140</v>
      </c>
      <c r="IY125" s="23">
        <f t="shared" si="220"/>
        <v>1</v>
      </c>
      <c r="IZ125" s="23">
        <f t="shared" si="221"/>
        <v>285620.14</v>
      </c>
      <c r="JA125" s="23"/>
      <c r="JB125" s="23"/>
      <c r="JC125" s="23"/>
      <c r="JG125">
        <f t="shared" si="222"/>
        <v>2.4249650424600944</v>
      </c>
      <c r="JH125">
        <f t="shared" si="223"/>
        <v>3.8088925921920702</v>
      </c>
      <c r="JJ125" s="14">
        <v>10</v>
      </c>
      <c r="JK125" s="14">
        <v>2</v>
      </c>
      <c r="JL125" s="14">
        <v>1.5</v>
      </c>
      <c r="JM125" s="23">
        <f t="shared" si="224"/>
        <v>9756186</v>
      </c>
      <c r="JN125" s="23">
        <f t="shared" si="225"/>
        <v>1</v>
      </c>
      <c r="JO125" s="23">
        <f t="shared" si="226"/>
        <v>9756.19</v>
      </c>
      <c r="JP125" s="14">
        <v>30</v>
      </c>
      <c r="JQ125" s="14">
        <v>6</v>
      </c>
      <c r="JR125" s="14">
        <v>4</v>
      </c>
      <c r="JS125" s="23">
        <f t="shared" si="227"/>
        <v>28210633</v>
      </c>
      <c r="JT125" s="23">
        <f t="shared" si="228"/>
        <v>1</v>
      </c>
      <c r="JU125" s="23">
        <f t="shared" si="229"/>
        <v>28210.63</v>
      </c>
      <c r="JW125" s="23">
        <f t="shared" si="230"/>
        <v>37614177</v>
      </c>
      <c r="JX125" s="23">
        <f t="shared" si="231"/>
        <v>1</v>
      </c>
      <c r="JY125" s="23">
        <f t="shared" si="232"/>
        <v>37614.18</v>
      </c>
      <c r="JZ125" s="23">
        <f t="shared" si="233"/>
        <v>14634279</v>
      </c>
      <c r="KA125" s="23">
        <f t="shared" si="234"/>
        <v>1</v>
      </c>
      <c r="KB125" s="23">
        <f t="shared" si="235"/>
        <v>14634.28</v>
      </c>
    </row>
    <row r="126" spans="3:288" ht="16.5" x14ac:dyDescent="0.2">
      <c r="C126" s="14">
        <f t="shared" si="133"/>
        <v>40</v>
      </c>
      <c r="D126" s="14">
        <v>122</v>
      </c>
      <c r="E126" s="14" t="s">
        <v>786</v>
      </c>
      <c r="F126" s="14">
        <v>445</v>
      </c>
      <c r="G126" s="14">
        <v>445</v>
      </c>
      <c r="H126" s="14">
        <v>445</v>
      </c>
      <c r="I126" s="14">
        <v>445</v>
      </c>
      <c r="J126" s="14">
        <v>9</v>
      </c>
      <c r="K126" s="14">
        <v>8</v>
      </c>
      <c r="L126" s="14">
        <v>8</v>
      </c>
      <c r="M126" s="14">
        <v>5</v>
      </c>
      <c r="N126" s="14">
        <v>5</v>
      </c>
      <c r="O126" s="14">
        <v>5</v>
      </c>
      <c r="P126" s="14">
        <v>8</v>
      </c>
      <c r="Q126" s="14">
        <v>8</v>
      </c>
      <c r="R126" s="14">
        <v>8</v>
      </c>
      <c r="S126" s="14">
        <v>8</v>
      </c>
      <c r="T126" s="14">
        <v>8</v>
      </c>
      <c r="U126" s="14">
        <v>8</v>
      </c>
      <c r="V126" s="14">
        <v>8</v>
      </c>
      <c r="W126" s="14">
        <v>8</v>
      </c>
      <c r="X126" s="14">
        <v>445</v>
      </c>
      <c r="Y126" s="14">
        <v>445</v>
      </c>
      <c r="Z126" s="14">
        <v>445</v>
      </c>
      <c r="AA126" s="14">
        <v>445</v>
      </c>
      <c r="AB126" s="14">
        <v>445</v>
      </c>
      <c r="AC126" s="14">
        <v>445</v>
      </c>
      <c r="AD126" s="14">
        <v>445</v>
      </c>
      <c r="AE126" s="14">
        <v>445</v>
      </c>
      <c r="AF126" s="14">
        <v>54</v>
      </c>
      <c r="AG126" s="14">
        <v>54</v>
      </c>
      <c r="AH126" s="14">
        <v>54</v>
      </c>
      <c r="AI126" s="14">
        <v>54</v>
      </c>
      <c r="AJ126" s="14">
        <v>54</v>
      </c>
      <c r="AK126" s="14">
        <v>54</v>
      </c>
      <c r="AL126" s="14">
        <v>54</v>
      </c>
      <c r="AM126" s="14">
        <v>54</v>
      </c>
      <c r="AN126" s="14">
        <v>5</v>
      </c>
      <c r="AO126" s="14">
        <v>6</v>
      </c>
      <c r="AP126" s="14">
        <v>6</v>
      </c>
      <c r="AQ126" s="14">
        <v>6</v>
      </c>
      <c r="AR126" s="14">
        <v>6</v>
      </c>
      <c r="AS126" s="14">
        <v>0</v>
      </c>
      <c r="AT126" s="14">
        <v>0</v>
      </c>
      <c r="AU126" s="14">
        <v>0</v>
      </c>
      <c r="AV126" s="14">
        <v>0</v>
      </c>
      <c r="AW126" s="14">
        <v>3</v>
      </c>
      <c r="AX126" s="14">
        <v>3</v>
      </c>
      <c r="AY126" s="14">
        <v>0</v>
      </c>
      <c r="AZ126" s="14">
        <v>0</v>
      </c>
      <c r="BA126" s="14">
        <v>18</v>
      </c>
      <c r="BF126" s="14">
        <f>ROUND((INDEX(新战舰养成!S$6:S$18,通天塔!$J126+1)+INDEX(新战舰养成!D$6:D$18,通天塔!$J126+1)*(通天塔!$G126-1))*INDEX(战舰突破!$D$6:$D$18,通天塔!$M126+1),0)</f>
        <v>192445</v>
      </c>
      <c r="BG126" s="14">
        <f>ROUND((INDEX(新战舰养成!T$6:T$18,通天塔!$J126+1)+INDEX(新战舰养成!E$6:E$18,通天塔!$J126+1)*(通天塔!$G126-1))*INDEX(战舰突破!$D$6:$D$18,通天塔!$M126+1),0)</f>
        <v>1539462</v>
      </c>
      <c r="BH126" s="14">
        <f>ROUND((INDEX(新战舰养成!U$6:U$18,通天塔!$J126+1)+INDEX(新战舰养成!F$6:F$18,通天塔!$J126+1)*(通天塔!$G126-1))*INDEX(战舰突破!$D$6:$D$18,通天塔!$M126+1),0)</f>
        <v>96349</v>
      </c>
      <c r="BI126" s="14">
        <f>ROUND((INDEX(新战舰养成!V$6:V$18,通天塔!$J126+1)+INDEX(新战舰养成!G$6:G$18,通天塔!$J126+1)*(通天塔!$G126-1))*INDEX(战舰突破!$D$6:$D$18,通天塔!$M126+1),0)</f>
        <v>480</v>
      </c>
      <c r="BJ126" s="14">
        <f>ROUND((INDEX(新战舰养成!W$6:W$18,通天塔!$J126+1)+INDEX(新战舰养成!H$6:H$18,通天塔!$J126+1)*(通天塔!$G126-1))*INDEX(战舰突破!$D$6:$D$18,通天塔!$M126+1),0)</f>
        <v>6</v>
      </c>
      <c r="BL126" s="14">
        <f>IF($H126&gt;0,ROUND((INDEX(新战舰养成!X$6:X$18,通天塔!$K126+1)+INDEX(新战舰养成!I$6:I$18,通天塔!$K126+1)*(通天塔!$H126-1))*INDEX(战舰突破!$D$6:$D$18,通天塔!$N126+1),0),0)</f>
        <v>141101</v>
      </c>
      <c r="BM126" s="14">
        <f>IF($H126&gt;0,ROUND((INDEX(新战舰养成!Y$6:Y$18,通天塔!$K126+1)+INDEX(新战舰养成!J$6:J$18,通天塔!$K126+1)*(通天塔!$H126-1))*INDEX(战舰突破!$D$6:$D$18,通天塔!$N126+1),0),0)</f>
        <v>0</v>
      </c>
      <c r="BN126" s="14">
        <f>IF($H126&gt;0,ROUND((INDEX(新战舰养成!Z$6:Z$18,通天塔!$K126+1)+INDEX(新战舰养成!K$6:K$18,通天塔!$K126+1)*(通天塔!$H126-1))*INDEX(战舰突破!$D$6:$D$18,通天塔!$N126+1),0),0)</f>
        <v>0</v>
      </c>
      <c r="BO126" s="14">
        <f>IF($H126&gt;0,ROUND((INDEX(新战舰养成!AA$6:AA$18,通天塔!$K126+1)+INDEX(新战舰养成!L$6:L$18,通天塔!$K126+1)*(通天塔!$H126-1))*INDEX(战舰突破!$D$6:$D$18,通天塔!$N126+1),0),0)</f>
        <v>1406528</v>
      </c>
      <c r="BP126" s="14">
        <f>IF($H126&gt;0,ROUND((INDEX(新战舰养成!AB$6:AB$18,通天塔!$K126+1)+INDEX(新战舰养成!M$6:M$18,通天塔!$K126+1)*(通天塔!$H126-1))*INDEX(战舰突破!$D$6:$D$18,通天塔!$N126+1),0),0)</f>
        <v>28013</v>
      </c>
      <c r="BR126" s="14">
        <f>IF($I126&gt;0,ROUND((INDEX(新战舰养成!AC$6:AC$18,通天塔!$L126+1)+INDEX(新战舰养成!I$6:I$18,通天塔!$L126+1)*(通天塔!$I126-1))*INDEX(战舰突破!$D$6:$D$18,通天塔!$O126+1),0),0)</f>
        <v>141581</v>
      </c>
      <c r="BS126" s="14">
        <f>IF($I126&gt;0,ROUND((INDEX(新战舰养成!AD$6:AD$18,通天塔!$L126+1)+INDEX(新战舰养成!J$6:J$18,通天塔!$L126+1)*(通天塔!$I126-1))*INDEX(战舰突破!$D$6:$D$18,通天塔!$O126+1),0),0)</f>
        <v>0</v>
      </c>
      <c r="BT126" s="14">
        <f>IF($I126&gt;0,ROUND((INDEX(新战舰养成!AE$6:AE$18,通天塔!$L126+1)+INDEX(新战舰养成!K$6:K$18,通天塔!$L126+1)*(通天塔!$I126-1))*INDEX(战舰突破!$D$6:$D$18,通天塔!$O126+1),0),0)</f>
        <v>0</v>
      </c>
      <c r="BU126" s="14">
        <f>IF($I126&gt;0,ROUND((INDEX(新战舰养成!AF$6:AF$18,通天塔!$L126+1)+INDEX(新战舰养成!L$6:L$18,通天塔!$L126+1)*(通天塔!$I126-1))*INDEX(战舰突破!$D$6:$D$18,通天塔!$O126+1),0),0)</f>
        <v>952064</v>
      </c>
      <c r="BV126" s="14">
        <f>IF($I126&gt;0,ROUND((INDEX(新战舰养成!AG$6:AG$18,通天塔!$L126+1)+INDEX(新战舰养成!M$6:M$18,通天塔!$L126+1)*(通天塔!$I126-1))*INDEX(战舰突破!$D$6:$D$18,通天塔!$O126+1),0),0)</f>
        <v>37458</v>
      </c>
      <c r="BY126" s="14">
        <f>(INDEX(装备数值!$C$13:$G$116,通天塔!$P126*8+1,BY$2)+INDEX(装备数值!$C$13:$G$116,通天塔!$Q126*8+2,BY$2)+INDEX(装备数值!$C$13:$G$116,通天塔!$S126*8+3,BY$2)+INDEX(装备数值!$C$13:$G$116,通天塔!$R126*8+4,BY$2)+INDEX(装备数值!$C$13:$G$116,通天塔!$T126*8+5,BY$2)+INDEX(装备数值!$C$13:$G$116,通天塔!$U126*8+6,BY$2)+INDEX(装备数值!$C$13:$G$116,通天塔!$V126*8+7,BY$2)+INDEX(装备数值!$C$13:$G$116,通天塔!$W126*8+8,BY$2))</f>
        <v>43575</v>
      </c>
      <c r="BZ126" s="14">
        <f>(INDEX(装备数值!$C$13:$G$116,通天塔!$P126*8+1,BZ$2)+INDEX(装备数值!$C$13:$G$116,通天塔!$Q126*8+2,BZ$2)+INDEX(装备数值!$C$13:$G$116,通天塔!$S126*8+3,BZ$2)+INDEX(装备数值!$C$13:$G$116,通天塔!$R126*8+4,BZ$2)+INDEX(装备数值!$C$13:$G$116,通天塔!$T126*8+5,BZ$2)+INDEX(装备数值!$C$13:$G$116,通天塔!$U126*8+6,BZ$2)+INDEX(装备数值!$C$13:$G$116,通天塔!$V126*8+7,BZ$2)+INDEX(装备数值!$C$13:$G$116,通天塔!$W126*8+8,BZ$2))</f>
        <v>328125</v>
      </c>
      <c r="CA126" s="14">
        <f>(INDEX(装备数值!$C$13:$G$116,通天塔!$P126*8+1,CA$2)+INDEX(装备数值!$C$13:$G$116,通天塔!$Q126*8+2,CA$2)+INDEX(装备数值!$C$13:$G$116,通天塔!$S126*8+3,CA$2)+INDEX(装备数值!$C$13:$G$116,通天塔!$R126*8+4,CA$2)+INDEX(装备数值!$C$13:$G$116,通天塔!$T126*8+5,CA$2)+INDEX(装备数值!$C$13:$G$116,通天塔!$U126*8+6,CA$2)+INDEX(装备数值!$C$13:$G$116,通天塔!$V126*8+7,CA$2)+INDEX(装备数值!$C$13:$G$116,通天塔!$W126*8+8,CA$2))</f>
        <v>21700</v>
      </c>
      <c r="CB126" s="14">
        <f>(INDEX(装备数值!$C$13:$G$116,通天塔!$P126*8+1,CB$2)+INDEX(装备数值!$C$13:$G$116,通天塔!$Q126*8+2,CB$2)+INDEX(装备数值!$C$13:$G$116,通天塔!$S126*8+3,CB$2)+INDEX(装备数值!$C$13:$G$116,通天塔!$R126*8+4,CB$2)+INDEX(装备数值!$C$13:$G$116,通天塔!$T126*8+5,CB$2)+INDEX(装备数值!$C$13:$G$116,通天塔!$U126*8+6,CB$2)+INDEX(装备数值!$C$13:$G$116,通天塔!$V126*8+7,CB$2)+INDEX(装备数值!$C$13:$G$116,通天塔!$W126*8+8,CB$2))</f>
        <v>437500</v>
      </c>
      <c r="CC126" s="14">
        <f>(INDEX(装备数值!$C$13:$G$116,通天塔!$P126*8+1,CC$2)+INDEX(装备数值!$C$13:$G$116,通天塔!$Q126*8+2,CC$2)+INDEX(装备数值!$C$13:$G$116,通天塔!$S126*8+3,CC$2)+INDEX(装备数值!$C$13:$G$116,通天塔!$R126*8+4,CC$2)+INDEX(装备数值!$C$13:$G$116,通天塔!$T126*8+5,CC$2)+INDEX(装备数值!$C$13:$G$116,通天塔!$U126*8+6,CC$2)+INDEX(装备数值!$C$13:$G$116,通天塔!$V126*8+7,CC$2)+INDEX(装备数值!$C$13:$G$116,通天塔!$W126*8+8,CC$2))</f>
        <v>8750</v>
      </c>
      <c r="CF126" s="14">
        <f>INDEX(装备数值!$I$13:$M$116,通天塔!$P126*8+1,CF$2)*$X126+INDEX(装备数值!$I$13:$M$116,通天塔!$Q126*8+2,CF$2)*$Y126+INDEX(装备数值!$I$13:$M$116,通天塔!$S126*8+3,CF$2)*$Z126+INDEX(装备数值!$I$13:$M$116,通天塔!$R126*8+4,CF$2)*$AA126+INDEX(装备数值!$I$13:$M$116,通天塔!$T126*8+5,CF$2)*$AB126+INDEX(装备数值!$I$13:$M$116,通天塔!$U126*8+6,CF$2)*$AC126+INDEX(装备数值!$I$13:$M$116,通天塔!$V126*8+7,CF$2)*$AD126+INDEX(装备数值!$I$13:$M$116,通天塔!$W126*8+8,CF$2)*$AE126</f>
        <v>110805</v>
      </c>
      <c r="CG126" s="14">
        <f>INDEX(装备数值!$I$13:$M$116,通天塔!$P126*8+1,CG$2)*$X126+INDEX(装备数值!$I$13:$M$116,通天塔!$Q126*8+2,CG$2)*$Y126+INDEX(装备数值!$I$13:$M$116,通天塔!$S126*8+3,CG$2)*$Z126+INDEX(装备数值!$I$13:$M$116,通天塔!$R126*8+4,CG$2)*$AA126+INDEX(装备数值!$I$13:$M$116,通天塔!$T126*8+5,CG$2)*$AB126+INDEX(装备数值!$I$13:$M$116,通天塔!$U126*8+6,CG$2)*$AC126+INDEX(装备数值!$I$13:$M$116,通天塔!$V126*8+7,CG$2)*$AD126+INDEX(装备数值!$I$13:$M$116,通天塔!$W126*8+8,CG$2)*$AE126</f>
        <v>834375</v>
      </c>
      <c r="CH126" s="14">
        <f>INDEX(装备数值!$I$13:$M$116,通天塔!$P126*8+1,CH$2)*$X126+INDEX(装备数值!$I$13:$M$116,通天塔!$Q126*8+2,CH$2)*$Y126+INDEX(装备数值!$I$13:$M$116,通天塔!$S126*8+3,CH$2)*$Z126+INDEX(装备数值!$I$13:$M$116,通天塔!$R126*8+4,CH$2)*$AA126+INDEX(装备数值!$I$13:$M$116,通天塔!$T126*8+5,CH$2)*$AB126+INDEX(装备数值!$I$13:$M$116,通天塔!$U126*8+6,CH$2)*$AC126+INDEX(装备数值!$I$13:$M$116,通天塔!$V126*8+7,CH$2)*$AD126+INDEX(装备数值!$I$13:$M$116,通天塔!$W126*8+8,CH$2)*$AE126</f>
        <v>55180</v>
      </c>
      <c r="CI126" s="14">
        <f>INDEX(装备数值!$I$13:$M$116,通天塔!$P126*8+1,CI$2)*$X126+INDEX(装备数值!$I$13:$M$116,通天塔!$Q126*8+2,CI$2)*$Y126+INDEX(装备数值!$I$13:$M$116,通天塔!$S126*8+3,CI$2)*$Z126+INDEX(装备数值!$I$13:$M$116,通天塔!$R126*8+4,CI$2)*$AA126+INDEX(装备数值!$I$13:$M$116,通天塔!$T126*8+5,CI$2)*$AB126+INDEX(装备数值!$I$13:$M$116,通天塔!$U126*8+6,CI$2)*$AC126+INDEX(装备数值!$I$13:$M$116,通天塔!$V126*8+7,CI$2)*$AD126+INDEX(装备数值!$I$13:$M$116,通天塔!$W126*8+8,CI$2)*$AE126</f>
        <v>1112500</v>
      </c>
      <c r="CJ126" s="14">
        <f>INDEX(装备数值!$I$13:$M$116,通天塔!$P126*8+1,CJ$2)*$X126+INDEX(装备数值!$I$13:$M$116,通天塔!$Q126*8+2,CJ$2)*$Y126+INDEX(装备数值!$I$13:$M$116,通天塔!$S126*8+3,CJ$2)*$Z126+INDEX(装备数值!$I$13:$M$116,通天塔!$R126*8+4,CJ$2)*$AA126+INDEX(装备数值!$I$13:$M$116,通天塔!$T126*8+5,CJ$2)*$AB126+INDEX(装备数值!$I$13:$M$116,通天塔!$U126*8+6,CJ$2)*$AC126+INDEX(装备数值!$I$13:$M$116,通天塔!$V126*8+7,CJ$2)*$AD126+INDEX(装备数值!$I$13:$M$116,通天塔!$W126*8+8,CJ$2)*$AE126</f>
        <v>22250</v>
      </c>
      <c r="CM126" s="14">
        <f>INDEX(装备数值!$X$13:$AH$116,$P126*8+1,CM$2)*$AF126+INDEX(装备数值!$X$13:$AH$116,$Q126*8+2,CM$2)*$AG126+INDEX(装备数值!$X$13:$AH$116,$S126*8+3,CM$2)*$AH126+INDEX(装备数值!$X$13:$AH$116,$R126*8+4,CM$2)*$AI126+INDEX(装备数值!$X$13:$AH$116,$T126*8+5,CM$2)*$AJ126+INDEX(装备数值!$X$13:$AH$116,$U126*8+6,CM$2)*$AK126+INDEX(装备数值!$X$13:$AH$116,$V126*8+7,CM$2)*$AL126+INDEX(装备数值!$X$13:$AH$116,$W126*8+8,CM$2)*$AM126</f>
        <v>35100</v>
      </c>
      <c r="CN126" s="14">
        <f>INDEX(装备数值!$X$13:$AH$116,$P126*8+1,CN$2)*$AF126+INDEX(装备数值!$X$13:$AH$116,$Q126*8+2,CN$2)*$AG126+INDEX(装备数值!$X$13:$AH$116,$S126*8+3,CN$2)*$AH126+INDEX(装备数值!$X$13:$AH$116,$R126*8+4,CN$2)*$AI126+INDEX(装备数值!$X$13:$AH$116,$T126*8+5,CN$2)*$AJ126+INDEX(装备数值!$X$13:$AH$116,$U126*8+6,CN$2)*$AK126+INDEX(装备数值!$X$13:$AH$116,$V126*8+7,CN$2)*$AL126+INDEX(装备数值!$X$13:$AH$116,$W126*8+8,CN$2)*$AM126</f>
        <v>263196</v>
      </c>
      <c r="CO126" s="14">
        <f>INDEX(装备数值!$X$13:$AH$116,$P126*8+1,CO$2)*$AF126+INDEX(装备数值!$X$13:$AH$116,$Q126*8+2,CO$2)*$AG126+INDEX(装备数值!$X$13:$AH$116,$S126*8+3,CO$2)*$AH126+INDEX(装备数值!$X$13:$AH$116,$R126*8+4,CO$2)*$AI126+INDEX(装备数值!$X$13:$AH$116,$T126*8+5,CO$2)*$AJ126+INDEX(装备数值!$X$13:$AH$116,$U126*8+6,CO$2)*$AK126+INDEX(装备数值!$X$13:$AH$116,$V126*8+7,CO$2)*$AL126+INDEX(装备数值!$X$13:$AH$116,$W126*8+8,CO$2)*$AM126</f>
        <v>17496</v>
      </c>
      <c r="CP126" s="14">
        <f>INDEX(装备数值!$X$13:$AH$116,$P126*8+1,CP$2)*$AF126+INDEX(装备数值!$X$13:$AH$116,$Q126*8+2,CP$2)*$AG126+INDEX(装备数值!$X$13:$AH$116,$S126*8+3,CP$2)*$AH126+INDEX(装备数值!$X$13:$AH$116,$R126*8+4,CP$2)*$AI126+INDEX(装备数值!$X$13:$AH$116,$T126*8+5,CP$2)*$AJ126+INDEX(装备数值!$X$13:$AH$116,$U126*8+6,CP$2)*$AK126+INDEX(装备数值!$X$13:$AH$116,$V126*8+7,CP$2)*$AL126+INDEX(装备数值!$X$13:$AH$116,$W126*8+8,CP$2)*$AM126</f>
        <v>351000</v>
      </c>
      <c r="CQ126" s="14">
        <f>INDEX(装备数值!$X$13:$AH$116,$P126*8+1,CQ$2)*$AF126+INDEX(装备数值!$X$13:$AH$116,$Q126*8+2,CQ$2)*$AG126+INDEX(装备数值!$X$13:$AH$116,$S126*8+3,CQ$2)*$AH126+INDEX(装备数值!$X$13:$AH$116,$R126*8+4,CQ$2)*$AI126+INDEX(装备数值!$X$13:$AH$116,$T126*8+5,CQ$2)*$AJ126+INDEX(装备数值!$X$13:$AH$116,$U126*8+6,CQ$2)*$AK126+INDEX(装备数值!$X$13:$AH$116,$V126*8+7,CQ$2)*$AL126+INDEX(装备数值!$X$13:$AH$116,$W126*8+8,CQ$2)*$AM126</f>
        <v>7020</v>
      </c>
      <c r="CR126" s="14">
        <f>INDEX(装备数值!$X$13:$AH$116,$P126*8+1,CR$2)*$AF126+INDEX(装备数值!$X$13:$AH$116,$Q126*8+2,CR$2)*$AG126+INDEX(装备数值!$X$13:$AH$116,$S126*8+3,CR$2)*$AH126+INDEX(装备数值!$X$13:$AH$116,$R126*8+4,CR$2)*$AI126+INDEX(装备数值!$X$13:$AH$116,$T126*8+5,CR$2)*$AJ126+INDEX(装备数值!$X$13:$AH$116,$U126*8+6,CR$2)*$AK126+INDEX(装备数值!$X$13:$AH$116,$V126*8+7,CR$2)*$AL126+INDEX(装备数值!$X$13:$AH$116,$W126*8+8,CR$2)*$AM126</f>
        <v>26244</v>
      </c>
      <c r="CS126" s="14">
        <f>INDEX(装备数值!$X$13:$AH$116,$P126*8+1,CS$2)*$AF126+INDEX(装备数值!$X$13:$AH$116,$Q126*8+2,CS$2)*$AG126+INDEX(装备数值!$X$13:$AH$116,$S126*8+3,CS$2)*$AH126+INDEX(装备数值!$X$13:$AH$116,$R126*8+4,CS$2)*$AI126+INDEX(装备数值!$X$13:$AH$116,$T126*8+5,CS$2)*$AJ126+INDEX(装备数值!$X$13:$AH$116,$U126*8+6,CS$2)*$AK126+INDEX(装备数值!$X$13:$AH$116,$V126*8+7,CS$2)*$AL126+INDEX(装备数值!$X$13:$AH$116,$W126*8+8,CS$2)*$AM126</f>
        <v>26244</v>
      </c>
      <c r="CT126" s="14">
        <f>INDEX(装备数值!$X$13:$AH$116,$P126*8+1,CT$2)*$AF126+INDEX(装备数值!$X$13:$AH$116,$Q126*8+2,CT$2)*$AG126+INDEX(装备数值!$X$13:$AH$116,$S126*8+3,CT$2)*$AH126+INDEX(装备数值!$X$13:$AH$116,$R126*8+4,CT$2)*$AI126+INDEX(装备数值!$X$13:$AH$116,$T126*8+5,CT$2)*$AJ126+INDEX(装备数值!$X$13:$AH$116,$U126*8+6,CT$2)*$AK126+INDEX(装备数值!$X$13:$AH$116,$V126*8+7,CT$2)*$AL126+INDEX(装备数值!$X$13:$AH$116,$W126*8+8,CT$2)*$AM126</f>
        <v>26244</v>
      </c>
      <c r="CU126" s="14">
        <f>INDEX(装备数值!$X$13:$AH$116,$P126*8+1,CU$2)*$AF126+INDEX(装备数值!$X$13:$AH$116,$Q126*8+2,CU$2)*$AG126+INDEX(装备数值!$X$13:$AH$116,$S126*8+3,CU$2)*$AH126+INDEX(装备数值!$X$13:$AH$116,$R126*8+4,CU$2)*$AI126+INDEX(装备数值!$X$13:$AH$116,$T126*8+5,CU$2)*$AJ126+INDEX(装备数值!$X$13:$AH$116,$U126*8+6,CU$2)*$AK126+INDEX(装备数值!$X$13:$AH$116,$V126*8+7,CU$2)*$AL126+INDEX(装备数值!$X$13:$AH$116,$W126*8+8,CU$2)*$AM126</f>
        <v>26244</v>
      </c>
      <c r="CV126" s="14">
        <f>INDEX(装备数值!$X$13:$AH$116,$P126*8+1,CV$2)*$AF126+INDEX(装备数值!$X$13:$AH$116,$Q126*8+2,CV$2)*$AG126+INDEX(装备数值!$X$13:$AH$116,$S126*8+3,CV$2)*$AH126+INDEX(装备数值!$X$13:$AH$116,$R126*8+4,CV$2)*$AI126+INDEX(装备数值!$X$13:$AH$116,$T126*8+5,CV$2)*$AJ126+INDEX(装备数值!$X$13:$AH$116,$U126*8+6,CV$2)*$AK126+INDEX(装备数值!$X$13:$AH$116,$V126*8+7,CV$2)*$AL126+INDEX(装备数值!$X$13:$AH$116,$W126*8+8,CV$2)*$AM126</f>
        <v>54</v>
      </c>
      <c r="CW126" s="14">
        <f>INDEX(装备数值!$X$13:$AH$116,$P126*8+1,CW$2)*$AF126+INDEX(装备数值!$X$13:$AH$116,$Q126*8+2,CW$2)*$AG126+INDEX(装备数值!$X$13:$AH$116,$S126*8+3,CW$2)*$AH126+INDEX(装备数值!$X$13:$AH$116,$R126*8+4,CW$2)*$AI126+INDEX(装备数值!$X$13:$AH$116,$T126*8+5,CW$2)*$AJ126+INDEX(装备数值!$X$13:$AH$116,$U126*8+6,CW$2)*$AK126+INDEX(装备数值!$X$13:$AH$116,$V126*8+7,CW$2)*$AL126+INDEX(装备数值!$X$13:$AH$116,$W126*8+8,CW$2)*$AM126</f>
        <v>54</v>
      </c>
      <c r="CY126" s="14">
        <f>INDEX(装备数值!$AN$17:$AN$117,MATCH(MIN($X126:$AE126),装备数值!$AO$17:$AO$117,1))</f>
        <v>44</v>
      </c>
      <c r="CZ126" s="14">
        <f>IF(COUNTIF($P126:$W126,"&gt;"&amp;0)=8,INDEX(装备数值!AR$17:AR$117,$CY126+1),0)</f>
        <v>15840</v>
      </c>
      <c r="DA126" s="14">
        <f>IF(COUNTIF($P126:$W126,"&gt;"&amp;0)=8,INDEX(装备数值!AS$17:AS$117,$CY126+1),0)</f>
        <v>118800</v>
      </c>
      <c r="DB126" s="14">
        <f>IF(COUNTIF($P126:$W126,"&gt;"&amp;0)=8,INDEX(装备数值!AT$17:AT$117,$CY126+1),0)</f>
        <v>7920</v>
      </c>
      <c r="DC126" s="14">
        <f>IF(COUNTIF($P126:$W126,"&gt;"&amp;0)=8,INDEX(装备数值!AU$17:AU$117,$CY126+1),0)</f>
        <v>158400</v>
      </c>
      <c r="DD126" s="14">
        <f>IF(COUNTIF($P126:$W126,"&gt;"&amp;0)=8,INDEX(装备数值!AV$17:AV$117,$CY126+1),0)</f>
        <v>2992</v>
      </c>
      <c r="DF126" s="14">
        <f>INDEX(装备数值!$AY$17:$AY$77,MATCH(MIN($AF126:$AM126),装备数值!$AZ$17:$AZ$77,1))</f>
        <v>27</v>
      </c>
      <c r="DG126" s="26">
        <f>INDEX(装备数值!BA$17:BA$77,通天塔!DF126+1)</f>
        <v>0.39</v>
      </c>
      <c r="DH126" s="26">
        <f>INDEX(装备数值!BA$17:BA$77,通天塔!DF126+1)</f>
        <v>0.39</v>
      </c>
      <c r="DJ126" s="14">
        <f t="shared" si="134"/>
        <v>35</v>
      </c>
      <c r="DK126" s="14">
        <f>VLOOKUP(DJ126,军阶与晶片数值!$W$6:$X$27,2)</f>
        <v>8</v>
      </c>
      <c r="DL126" s="14">
        <f>INDEX(军阶与晶片数值!Y$6:Y$27,$DK126+1)</f>
        <v>650</v>
      </c>
      <c r="DM126" s="14">
        <f>INDEX(军阶与晶片数值!Z$6:Z$27,$DK126+1)</f>
        <v>650</v>
      </c>
      <c r="DN126" s="14">
        <f>INDEX(军阶与晶片数值!AA$6:AA$27,$DK126+1)</f>
        <v>650</v>
      </c>
      <c r="DO126" s="14">
        <f>INDEX(军阶与晶片数值!AB$6:AB$27,$DK126+1)</f>
        <v>650</v>
      </c>
      <c r="DP126" s="29">
        <f>INDEX(军阶与晶片数值!AC$6:AC$27,$DK126+1)</f>
        <v>45</v>
      </c>
      <c r="DQ126" s="29">
        <f>INDEX(军阶与晶片数值!AD$6:AD$27,$DK126+1)</f>
        <v>25</v>
      </c>
      <c r="DS126" s="26">
        <f>INDEX(军阶与晶片数值!I$6:I$16,AN126+1)</f>
        <v>0.2</v>
      </c>
      <c r="DT126" s="26">
        <f>INDEX(军阶与晶片数值!M$6:M$16,AO126+1)</f>
        <v>0.3</v>
      </c>
      <c r="DU126" s="26">
        <f>INDEX(军阶与晶片数值!J$6:J$16,AP126+1)</f>
        <v>0.3</v>
      </c>
      <c r="DV126" s="26">
        <f>INDEX(军阶与晶片数值!K$6:K$16,AQ126+1)</f>
        <v>0.6</v>
      </c>
      <c r="DW126" s="26">
        <f>INDEX(军阶与晶片数值!L$6:L$16,AR126+1)</f>
        <v>0.6</v>
      </c>
      <c r="DX126" s="28">
        <f>INDEX(军阶与晶片数值!N$6:N$16,AS126+1)</f>
        <v>0</v>
      </c>
      <c r="DY126" s="28">
        <f>INDEX(军阶与晶片数值!O$6:O$16,AT126+1)</f>
        <v>0</v>
      </c>
      <c r="DZ126" s="28">
        <f>INDEX(军阶与晶片数值!P$6:P$16,AU126+1)</f>
        <v>0</v>
      </c>
      <c r="EA126" s="28">
        <f>INDEX(军阶与晶片数值!Q$6:Q$16,AV126+1)</f>
        <v>0</v>
      </c>
      <c r="EB126" s="26">
        <f>INDEX(军阶与晶片数值!R$6:R$16,AW126+1)</f>
        <v>0.13</v>
      </c>
      <c r="EC126" s="26">
        <f>INDEX(军阶与晶片数值!S$6:S$16,AX126+1)</f>
        <v>0.13</v>
      </c>
      <c r="ED126" s="26">
        <f>INDEX(军阶与晶片数值!T$6:T$16,AY126+1)</f>
        <v>0</v>
      </c>
      <c r="EE126" s="26">
        <f>INDEX(军阶与晶片数值!U$6:U$16,AZ126+1)</f>
        <v>0</v>
      </c>
      <c r="EG126" s="26">
        <f>INDEX(军阶与晶片数值!$C$6:$C$36,通天塔!$BA126+1)</f>
        <v>0.9</v>
      </c>
      <c r="EH126" s="26">
        <f>INDEX(军阶与晶片数值!$C$6:$C$36,通天塔!$BA126+1)</f>
        <v>0.9</v>
      </c>
      <c r="EI126" s="26">
        <f>INDEX(军阶与晶片数值!$C$6:$C$36,通天塔!$BA126+1)</f>
        <v>0.9</v>
      </c>
      <c r="EJ126" s="26">
        <f>INDEX(军阶与晶片数值!$C$6:$C$36,通天塔!$BA126+1)</f>
        <v>0.9</v>
      </c>
      <c r="EK126" s="26">
        <f>INDEX(军阶与晶片数值!$C$6:$C$36,通天塔!$BA126+1)</f>
        <v>0.9</v>
      </c>
      <c r="EM126" s="14">
        <f>INDEX(战舰突破!$H$6:$H$18,通天塔!$J126+1)+INDEX(战舰突破!$H$23:$H$35,通天塔!$K126+1)+INDEX(战舰突破!$H$40:$H$52,通天塔!$L126+1)</f>
        <v>200</v>
      </c>
      <c r="EN126" s="14">
        <f>INDEX(战舰突破!$I$6:$I$18,通天塔!$J126+1)+INDEX(战舰突破!$I$23:$I$35,通天塔!$K126+1)+INDEX(战舰突破!$I$40:$I$52,通天塔!$L126+1)</f>
        <v>200</v>
      </c>
      <c r="EO126" s="14">
        <f>INDEX(战舰突破!$J$6:$J$18,通天塔!$J126+1)+INDEX(战舰突破!$J$23:$J$35,通天塔!$K126+1)+INDEX(战舰突破!$J$40:$J$52,通天塔!$L126+1)</f>
        <v>0</v>
      </c>
      <c r="EP126" s="14">
        <f>INDEX(战舰突破!$K$6:$K$18,通天塔!$J126+1)+INDEX(战舰突破!$K$23:$K$35,通天塔!$K126+1)+INDEX(战舰突破!$K$40:$K$52,通天塔!$L126+1)</f>
        <v>0</v>
      </c>
      <c r="EQ126" s="14">
        <f>INDEX(战舰突破!$L$6:$L$18,通天塔!$J126+1)+INDEX(战舰突破!$L$23:$L$35,通天塔!$K126+1)+INDEX(战舰突破!$L$40:$L$52,通天塔!$L126+1)</f>
        <v>200</v>
      </c>
      <c r="ER126" s="18">
        <f>INDEX(战舰突破!$N$6:$N$18,通天塔!$J126+1)+INDEX(战舰突破!$N$23:$N$35,通天塔!$K126+1)+INDEX(战舰突破!$N$40:$N$52,通天塔!$L126+1)</f>
        <v>0</v>
      </c>
      <c r="ES126" s="18">
        <f>INDEX(战舰突破!$O$6:$O$18,通天塔!$J126+1)+INDEX(战舰突破!$O$23:$O$35,通天塔!$K126+1)+INDEX(战舰突破!$O$40:$O$52,通天塔!$L126+1)</f>
        <v>1.4</v>
      </c>
      <c r="ET126" s="18">
        <f>INDEX(战舰突破!$P$6:$P$18,通天塔!$J126+1)+INDEX(战舰突破!$P$23:$P$35,通天塔!$K126+1)+INDEX(战舰突破!$P$40:$P$52,通天塔!$L126+1)</f>
        <v>0</v>
      </c>
      <c r="EU126" s="18">
        <f>INDEX(战舰突破!$Q$6:$Q$18,通天塔!$J126+1)+INDEX(战舰突破!$Q$23:$Q$35,通天塔!$K126+1)+INDEX(战舰突破!$Q$40:$Q$52,通天塔!$L126+1)</f>
        <v>0.3</v>
      </c>
      <c r="EV126" s="18">
        <f>INDEX(战舰突破!$R$6:$R$18,通天塔!$J126+1)+INDEX(战舰突破!$R$23:$R$35,通天塔!$K126+1)+INDEX(战舰突破!$R$40:$R$52,通天塔!$L126+1)</f>
        <v>0</v>
      </c>
      <c r="EW126" s="18">
        <f>INDEX(战舰突破!$M$6:$M$18,通天塔!$J126+1)+INDEX(战舰突破!$M$23:$M$35,通天塔!$K126+1)+INDEX(战舰突破!$M$40:$M$52,通天塔!$L126+1)</f>
        <v>0.2</v>
      </c>
      <c r="EX126" s="22">
        <f>INDEX(战舰突破!$W$6:$W$18,通天塔!$J126+1)+INDEX(战舰突破!$W$23:$W$35,通天塔!$K126+1)+INDEX(战舰突破!$W$40:$W$52,通天塔!$L126+1)</f>
        <v>0.5</v>
      </c>
      <c r="FA126" s="14">
        <f>INDEX(战舰突破!$S$6:$S$18,通天塔!$J126+1)</f>
        <v>0</v>
      </c>
      <c r="FB126" s="14">
        <f>INDEX(战舰突破!$T$6:$T$18,通天塔!$J126+1)</f>
        <v>1.1000000000000001</v>
      </c>
      <c r="FC126" s="14">
        <f>INDEX(战舰突破!$U$6:$U$18,通天塔!$J126+1)</f>
        <v>0.1</v>
      </c>
      <c r="FD126" s="14">
        <f>INDEX(战舰突破!$V$6:$V$18,通天塔!$J126+1)</f>
        <v>1</v>
      </c>
      <c r="FE126" s="14">
        <f>INDEX(战舰突破!$X$6:$X$18,通天塔!$J126+1)</f>
        <v>10</v>
      </c>
      <c r="FG126" s="14">
        <f>INDEX(战舰突破!$S$23:$S$35,通天塔!$J126+1)</f>
        <v>0.6</v>
      </c>
      <c r="FH126" s="14">
        <f>INDEX(战舰突破!$T$23:$T$35,通天塔!$J126+1)</f>
        <v>0.55000000000000004</v>
      </c>
      <c r="FI126" s="14">
        <f>INDEX(战舰突破!$U$23:$U$35,通天塔!$J126+1)</f>
        <v>0.1</v>
      </c>
      <c r="FJ126" s="14">
        <f>INDEX(战舰突破!$V$23:$V$35,通天塔!$J126+1)</f>
        <v>2</v>
      </c>
      <c r="FK126" s="14">
        <f>INDEX(战舰突破!$X$23:$X$35,通天塔!$J126+1)</f>
        <v>150</v>
      </c>
      <c r="FM126" s="14">
        <f>INDEX(战舰突破!$S$40:$S$52,通天塔!$J126+1)</f>
        <v>0.6</v>
      </c>
      <c r="FN126" s="14">
        <f>INDEX(战舰突破!$T$40:$T$52,通天塔!$J126+1)</f>
        <v>0.25</v>
      </c>
      <c r="FO126" s="14">
        <f>INDEX(战舰突破!$U$40:$U$52,通天塔!$J126+1)</f>
        <v>0.2</v>
      </c>
      <c r="FP126" s="14">
        <f>INDEX(战舰突破!$V$40:$V$52,通天塔!$J126+1)</f>
        <v>1</v>
      </c>
      <c r="FQ126" s="14">
        <f>INDEX(战舰突破!$X$40:$X$52,通天塔!$J126+1)</f>
        <v>250</v>
      </c>
      <c r="FT126" s="14">
        <f t="shared" si="135"/>
        <v>907360</v>
      </c>
      <c r="FU126" s="14">
        <f t="shared" si="136"/>
        <v>790295</v>
      </c>
      <c r="FV126" s="14">
        <f t="shared" si="137"/>
        <v>791390</v>
      </c>
      <c r="FW126" s="14">
        <f t="shared" si="138"/>
        <v>18281703</v>
      </c>
      <c r="FX126" s="14">
        <f t="shared" si="139"/>
        <v>491147</v>
      </c>
      <c r="FY126" s="14">
        <f t="shared" si="140"/>
        <v>13432154</v>
      </c>
      <c r="FZ126" s="14">
        <f t="shared" si="141"/>
        <v>323726</v>
      </c>
      <c r="GA126" s="28">
        <f t="shared" si="142"/>
        <v>26894</v>
      </c>
      <c r="GB126" s="28">
        <f t="shared" si="143"/>
        <v>26894</v>
      </c>
      <c r="GC126" s="28">
        <f t="shared" si="144"/>
        <v>26894</v>
      </c>
      <c r="GD126" s="28">
        <f t="shared" si="145"/>
        <v>26894</v>
      </c>
      <c r="GE126" s="28">
        <f t="shared" si="146"/>
        <v>1.5707</v>
      </c>
      <c r="GF126" s="28">
        <f t="shared" si="147"/>
        <v>1.5707</v>
      </c>
      <c r="GG126" s="28">
        <f t="shared" si="148"/>
        <v>0</v>
      </c>
      <c r="GH126" s="28">
        <f t="shared" si="149"/>
        <v>44.2</v>
      </c>
      <c r="GI126" s="14">
        <f t="shared" si="150"/>
        <v>1</v>
      </c>
      <c r="GJ126" s="14">
        <f t="shared" si="151"/>
        <v>1.6</v>
      </c>
      <c r="GK126" s="14">
        <f t="shared" si="152"/>
        <v>1.6</v>
      </c>
      <c r="GL126" s="18">
        <f t="shared" si="153"/>
        <v>2.3000000000000003</v>
      </c>
      <c r="GM126" s="18">
        <f t="shared" si="154"/>
        <v>1.75</v>
      </c>
      <c r="GN126" s="18">
        <f t="shared" si="155"/>
        <v>1.45</v>
      </c>
      <c r="GO126" s="29">
        <f t="shared" si="215"/>
        <v>27044</v>
      </c>
      <c r="GP126" s="29">
        <f t="shared" si="215"/>
        <v>27344</v>
      </c>
      <c r="GQ126" s="29">
        <f t="shared" si="215"/>
        <v>27344</v>
      </c>
      <c r="GR126" s="26">
        <f t="shared" si="157"/>
        <v>0.1</v>
      </c>
      <c r="GS126" s="26">
        <f t="shared" si="158"/>
        <v>0.1</v>
      </c>
      <c r="GT126" s="26">
        <f t="shared" si="159"/>
        <v>0.2</v>
      </c>
      <c r="GU126" s="14">
        <f t="shared" si="160"/>
        <v>3</v>
      </c>
      <c r="GV126" s="14">
        <f t="shared" si="161"/>
        <v>4</v>
      </c>
      <c r="GW126" s="14">
        <f t="shared" si="162"/>
        <v>3</v>
      </c>
      <c r="GX126" s="14">
        <f t="shared" si="163"/>
        <v>10</v>
      </c>
      <c r="GY126" s="14">
        <f t="shared" si="164"/>
        <v>150</v>
      </c>
      <c r="GZ126" s="14">
        <f t="shared" si="165"/>
        <v>250</v>
      </c>
      <c r="HA126">
        <v>122</v>
      </c>
      <c r="HB126" s="14">
        <f t="shared" si="166"/>
        <v>133700620</v>
      </c>
      <c r="HD126" s="14">
        <f t="shared" si="167"/>
        <v>982294</v>
      </c>
      <c r="HE126" s="14">
        <f t="shared" si="168"/>
        <v>453650</v>
      </c>
      <c r="HF126" s="29">
        <f t="shared" si="169"/>
        <v>25818</v>
      </c>
      <c r="HG126" s="29">
        <f t="shared" si="170"/>
        <v>18433</v>
      </c>
      <c r="HH126" s="29">
        <f t="shared" si="171"/>
        <v>19908</v>
      </c>
      <c r="HI126" s="29">
        <f t="shared" si="172"/>
        <v>18580</v>
      </c>
      <c r="HJ126" s="14">
        <f t="shared" si="173"/>
        <v>1.5707</v>
      </c>
      <c r="HK126" s="14">
        <f t="shared" si="174"/>
        <v>1.5707</v>
      </c>
      <c r="HL126" s="14">
        <f t="shared" si="175"/>
        <v>248904</v>
      </c>
      <c r="HM126" s="14">
        <f t="shared" si="176"/>
        <v>437022</v>
      </c>
      <c r="HN126" s="26">
        <f t="shared" si="177"/>
        <v>0.39837601007450929</v>
      </c>
      <c r="HO126" s="26">
        <f t="shared" si="178"/>
        <v>0.66372424877027214</v>
      </c>
      <c r="HP126" s="29">
        <f t="shared" si="179"/>
        <v>131882</v>
      </c>
      <c r="HQ126" s="29">
        <f t="shared" si="180"/>
        <v>370775</v>
      </c>
      <c r="HR126" s="29">
        <f t="shared" si="181"/>
        <v>410821</v>
      </c>
      <c r="HS126" s="26">
        <f t="shared" si="182"/>
        <v>0.47847153831002553</v>
      </c>
      <c r="HT126" s="26">
        <f t="shared" si="183"/>
        <v>0.487704352964349</v>
      </c>
      <c r="HU126" s="26">
        <f t="shared" si="184"/>
        <v>0.58770435296434897</v>
      </c>
      <c r="HV126" s="26">
        <f t="shared" si="185"/>
        <v>7.8471538310025513E-2</v>
      </c>
      <c r="HW126" s="29">
        <f t="shared" si="207"/>
        <v>1.8000000000000003</v>
      </c>
      <c r="HX126" s="29">
        <f t="shared" si="208"/>
        <v>3.5643175103407532</v>
      </c>
      <c r="HY126" s="29">
        <f t="shared" si="209"/>
        <v>3.2295450068938352</v>
      </c>
      <c r="HZ126" s="29">
        <f t="shared" si="210"/>
        <v>1186938</v>
      </c>
      <c r="IA126" s="29">
        <f t="shared" si="211"/>
        <v>881039.88326439518</v>
      </c>
      <c r="IB126" s="29">
        <f t="shared" si="212"/>
        <v>663382.45463856612</v>
      </c>
      <c r="IC126" s="29">
        <f t="shared" si="213"/>
        <v>7158932</v>
      </c>
      <c r="ID126" s="14">
        <f t="shared" si="186"/>
        <v>2731360.34</v>
      </c>
      <c r="IH126" s="14">
        <v>1</v>
      </c>
      <c r="II126" s="14">
        <v>1</v>
      </c>
      <c r="IJ126" s="14">
        <v>480</v>
      </c>
      <c r="IK126" s="14">
        <v>80</v>
      </c>
      <c r="IL126" s="14">
        <v>60</v>
      </c>
      <c r="IM126" s="23">
        <f t="shared" si="216"/>
        <v>491766341</v>
      </c>
      <c r="IN126" s="23">
        <f t="shared" si="217"/>
        <v>1</v>
      </c>
      <c r="IO126" s="23">
        <f t="shared" si="218"/>
        <v>491766.34</v>
      </c>
      <c r="IP126" s="23">
        <f t="shared" si="203"/>
        <v>582315624</v>
      </c>
      <c r="IQ126" s="23">
        <f t="shared" si="188"/>
        <v>1</v>
      </c>
      <c r="IR126" s="23">
        <f t="shared" si="189"/>
        <v>582315.62</v>
      </c>
      <c r="IS126" s="14">
        <v>1</v>
      </c>
      <c r="IT126" s="14">
        <v>1</v>
      </c>
      <c r="IU126" s="14">
        <v>240</v>
      </c>
      <c r="IV126" s="14">
        <v>40</v>
      </c>
      <c r="IW126" s="14">
        <v>30</v>
      </c>
      <c r="IX126" s="23">
        <f t="shared" si="219"/>
        <v>286528772</v>
      </c>
      <c r="IY126" s="23">
        <f t="shared" si="220"/>
        <v>1</v>
      </c>
      <c r="IZ126" s="23">
        <f t="shared" si="221"/>
        <v>286528.77</v>
      </c>
      <c r="JA126" s="23"/>
      <c r="JB126" s="23"/>
      <c r="JC126" s="23"/>
      <c r="JG126">
        <f t="shared" si="222"/>
        <v>2.4251821511869283</v>
      </c>
      <c r="JH126">
        <f t="shared" si="223"/>
        <v>3.8092336048693083</v>
      </c>
      <c r="JJ126" s="14">
        <v>10</v>
      </c>
      <c r="JK126" s="14">
        <v>2</v>
      </c>
      <c r="JL126" s="14">
        <v>1.5</v>
      </c>
      <c r="JM126" s="23">
        <f t="shared" si="224"/>
        <v>9787103</v>
      </c>
      <c r="JN126" s="23">
        <f t="shared" si="225"/>
        <v>1</v>
      </c>
      <c r="JO126" s="23">
        <f t="shared" si="226"/>
        <v>9787.1</v>
      </c>
      <c r="JP126" s="14">
        <v>30</v>
      </c>
      <c r="JQ126" s="14">
        <v>6</v>
      </c>
      <c r="JR126" s="14">
        <v>4</v>
      </c>
      <c r="JS126" s="23">
        <f t="shared" si="227"/>
        <v>28299897</v>
      </c>
      <c r="JT126" s="23">
        <f t="shared" si="228"/>
        <v>1</v>
      </c>
      <c r="JU126" s="23">
        <f t="shared" si="229"/>
        <v>28299.9</v>
      </c>
      <c r="JW126" s="23">
        <f t="shared" si="230"/>
        <v>37733196</v>
      </c>
      <c r="JX126" s="23">
        <f t="shared" si="231"/>
        <v>1</v>
      </c>
      <c r="JY126" s="23">
        <f t="shared" si="232"/>
        <v>37733.199999999997</v>
      </c>
      <c r="JZ126" s="23">
        <f t="shared" si="233"/>
        <v>14680655</v>
      </c>
      <c r="KA126" s="23">
        <f t="shared" si="234"/>
        <v>1</v>
      </c>
      <c r="KB126" s="23">
        <f t="shared" si="235"/>
        <v>14680.66</v>
      </c>
    </row>
    <row r="127" spans="3:288" ht="16.5" x14ac:dyDescent="0.2">
      <c r="C127" s="14">
        <f t="shared" si="133"/>
        <v>40</v>
      </c>
      <c r="D127" s="14">
        <v>123</v>
      </c>
      <c r="E127" s="14" t="s">
        <v>684</v>
      </c>
      <c r="F127" s="14">
        <v>445</v>
      </c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F127" s="14">
        <f>ROUND((INDEX(新战舰养成!S$6:S$18,通天塔!$J127+1)+INDEX(新战舰养成!D$6:D$18,通天塔!$J127+1)*(通天塔!$G127-1))*INDEX(战舰突破!$D$6:$D$18,通天塔!$M127+1),0)</f>
        <v>10</v>
      </c>
      <c r="BG127" s="14">
        <f>ROUND((INDEX(新战舰养成!T$6:T$18,通天塔!$J127+1)+INDEX(新战舰养成!E$6:E$18,通天塔!$J127+1)*(通天塔!$G127-1))*INDEX(战舰突破!$D$6:$D$18,通天塔!$M127+1),0)</f>
        <v>20</v>
      </c>
      <c r="BH127" s="14">
        <f>ROUND((INDEX(新战舰养成!U$6:U$18,通天塔!$J127+1)+INDEX(新战舰养成!F$6:F$18,通天塔!$J127+1)*(通天塔!$G127-1))*INDEX(战舰突破!$D$6:$D$18,通天塔!$M127+1),0)</f>
        <v>5</v>
      </c>
      <c r="BI127" s="14">
        <f>ROUND((INDEX(新战舰养成!V$6:V$18,通天塔!$J127+1)+INDEX(新战舰养成!G$6:G$18,通天塔!$J127+1)*(通天塔!$G127-1))*INDEX(战舰突破!$D$6:$D$18,通天塔!$M127+1),0)</f>
        <v>300</v>
      </c>
      <c r="BJ127" s="14">
        <f>ROUND((INDEX(新战舰养成!W$6:W$18,通天塔!$J127+1)+INDEX(新战舰养成!H$6:H$18,通天塔!$J127+1)*(通天塔!$G127-1))*INDEX(战舰突破!$D$6:$D$18,通天塔!$M127+1),0)</f>
        <v>4</v>
      </c>
      <c r="BL127" s="14">
        <f>IF($H127&gt;0,ROUND((INDEX(新战舰养成!X$6:X$18,通天塔!$K127+1)+INDEX(新战舰养成!I$6:I$18,通天塔!$K127+1)*(通天塔!$H127-1))*INDEX(战舰突破!$D$6:$D$18,通天塔!$N127+1),0),0)</f>
        <v>0</v>
      </c>
      <c r="BM127" s="14">
        <f>IF($H127&gt;0,ROUND((INDEX(新战舰养成!Y$6:Y$18,通天塔!$K127+1)+INDEX(新战舰养成!J$6:J$18,通天塔!$K127+1)*(通天塔!$H127-1))*INDEX(战舰突破!$D$6:$D$18,通天塔!$N127+1),0),0)</f>
        <v>0</v>
      </c>
      <c r="BN127" s="14">
        <f>IF($H127&gt;0,ROUND((INDEX(新战舰养成!Z$6:Z$18,通天塔!$K127+1)+INDEX(新战舰养成!K$6:K$18,通天塔!$K127+1)*(通天塔!$H127-1))*INDEX(战舰突破!$D$6:$D$18,通天塔!$N127+1),0),0)</f>
        <v>0</v>
      </c>
      <c r="BO127" s="14">
        <f>IF($H127&gt;0,ROUND((INDEX(新战舰养成!AA$6:AA$18,通天塔!$K127+1)+INDEX(新战舰养成!L$6:L$18,通天塔!$K127+1)*(通天塔!$H127-1))*INDEX(战舰突破!$D$6:$D$18,通天塔!$N127+1),0),0)</f>
        <v>0</v>
      </c>
      <c r="BP127" s="14">
        <f>IF($H127&gt;0,ROUND((INDEX(新战舰养成!AB$6:AB$18,通天塔!$K127+1)+INDEX(新战舰养成!M$6:M$18,通天塔!$K127+1)*(通天塔!$H127-1))*INDEX(战舰突破!$D$6:$D$18,通天塔!$N127+1),0),0)</f>
        <v>0</v>
      </c>
      <c r="BR127" s="14">
        <f>IF($I127&gt;0,ROUND((INDEX(新战舰养成!AC$6:AC$18,通天塔!$L127+1)+INDEX(新战舰养成!I$6:I$18,通天塔!$L127+1)*(通天塔!$I127-1))*INDEX(战舰突破!$D$6:$D$18,通天塔!$O127+1),0),0)</f>
        <v>0</v>
      </c>
      <c r="BS127" s="14">
        <f>IF($I127&gt;0,ROUND((INDEX(新战舰养成!AD$6:AD$18,通天塔!$L127+1)+INDEX(新战舰养成!J$6:J$18,通天塔!$L127+1)*(通天塔!$I127-1))*INDEX(战舰突破!$D$6:$D$18,通天塔!$O127+1),0),0)</f>
        <v>0</v>
      </c>
      <c r="BT127" s="14">
        <f>IF($I127&gt;0,ROUND((INDEX(新战舰养成!AE$6:AE$18,通天塔!$L127+1)+INDEX(新战舰养成!K$6:K$18,通天塔!$L127+1)*(通天塔!$I127-1))*INDEX(战舰突破!$D$6:$D$18,通天塔!$O127+1),0),0)</f>
        <v>0</v>
      </c>
      <c r="BU127" s="14">
        <f>IF($I127&gt;0,ROUND((INDEX(新战舰养成!AF$6:AF$18,通天塔!$L127+1)+INDEX(新战舰养成!L$6:L$18,通天塔!$L127+1)*(通天塔!$I127-1))*INDEX(战舰突破!$D$6:$D$18,通天塔!$O127+1),0),0)</f>
        <v>0</v>
      </c>
      <c r="BV127" s="14">
        <f>IF($I127&gt;0,ROUND((INDEX(新战舰养成!AG$6:AG$18,通天塔!$L127+1)+INDEX(新战舰养成!M$6:M$18,通天塔!$L127+1)*(通天塔!$I127-1))*INDEX(战舰突破!$D$6:$D$18,通天塔!$O127+1),0),0)</f>
        <v>0</v>
      </c>
      <c r="BY127" s="14">
        <f>(INDEX(装备数值!$C$13:$G$116,通天塔!$P127*8+1,BY$2)+INDEX(装备数值!$C$13:$G$116,通天塔!$Q127*8+2,BY$2)+INDEX(装备数值!$C$13:$G$116,通天塔!$S127*8+3,BY$2)+INDEX(装备数值!$C$13:$G$116,通天塔!$R127*8+4,BY$2)+INDEX(装备数值!$C$13:$G$116,通天塔!$T127*8+5,BY$2)+INDEX(装备数值!$C$13:$G$116,通天塔!$U127*8+6,BY$2)+INDEX(装备数值!$C$13:$G$116,通天塔!$V127*8+7,BY$2)+INDEX(装备数值!$C$13:$G$116,通天塔!$W127*8+8,BY$2))</f>
        <v>0</v>
      </c>
      <c r="BZ127" s="14">
        <f>(INDEX(装备数值!$C$13:$G$116,通天塔!$P127*8+1,BZ$2)+INDEX(装备数值!$C$13:$G$116,通天塔!$Q127*8+2,BZ$2)+INDEX(装备数值!$C$13:$G$116,通天塔!$S127*8+3,BZ$2)+INDEX(装备数值!$C$13:$G$116,通天塔!$R127*8+4,BZ$2)+INDEX(装备数值!$C$13:$G$116,通天塔!$T127*8+5,BZ$2)+INDEX(装备数值!$C$13:$G$116,通天塔!$U127*8+6,BZ$2)+INDEX(装备数值!$C$13:$G$116,通天塔!$V127*8+7,BZ$2)+INDEX(装备数值!$C$13:$G$116,通天塔!$W127*8+8,BZ$2))</f>
        <v>0</v>
      </c>
      <c r="CA127" s="14">
        <f>(INDEX(装备数值!$C$13:$G$116,通天塔!$P127*8+1,CA$2)+INDEX(装备数值!$C$13:$G$116,通天塔!$Q127*8+2,CA$2)+INDEX(装备数值!$C$13:$G$116,通天塔!$S127*8+3,CA$2)+INDEX(装备数值!$C$13:$G$116,通天塔!$R127*8+4,CA$2)+INDEX(装备数值!$C$13:$G$116,通天塔!$T127*8+5,CA$2)+INDEX(装备数值!$C$13:$G$116,通天塔!$U127*8+6,CA$2)+INDEX(装备数值!$C$13:$G$116,通天塔!$V127*8+7,CA$2)+INDEX(装备数值!$C$13:$G$116,通天塔!$W127*8+8,CA$2))</f>
        <v>0</v>
      </c>
      <c r="CB127" s="14">
        <f>(INDEX(装备数值!$C$13:$G$116,通天塔!$P127*8+1,CB$2)+INDEX(装备数值!$C$13:$G$116,通天塔!$Q127*8+2,CB$2)+INDEX(装备数值!$C$13:$G$116,通天塔!$S127*8+3,CB$2)+INDEX(装备数值!$C$13:$G$116,通天塔!$R127*8+4,CB$2)+INDEX(装备数值!$C$13:$G$116,通天塔!$T127*8+5,CB$2)+INDEX(装备数值!$C$13:$G$116,通天塔!$U127*8+6,CB$2)+INDEX(装备数值!$C$13:$G$116,通天塔!$V127*8+7,CB$2)+INDEX(装备数值!$C$13:$G$116,通天塔!$W127*8+8,CB$2))</f>
        <v>0</v>
      </c>
      <c r="CC127" s="14">
        <f>(INDEX(装备数值!$C$13:$G$116,通天塔!$P127*8+1,CC$2)+INDEX(装备数值!$C$13:$G$116,通天塔!$Q127*8+2,CC$2)+INDEX(装备数值!$C$13:$G$116,通天塔!$S127*8+3,CC$2)+INDEX(装备数值!$C$13:$G$116,通天塔!$R127*8+4,CC$2)+INDEX(装备数值!$C$13:$G$116,通天塔!$T127*8+5,CC$2)+INDEX(装备数值!$C$13:$G$116,通天塔!$U127*8+6,CC$2)+INDEX(装备数值!$C$13:$G$116,通天塔!$V127*8+7,CC$2)+INDEX(装备数值!$C$13:$G$116,通天塔!$W127*8+8,CC$2))</f>
        <v>0</v>
      </c>
      <c r="CF127" s="14">
        <f>INDEX(装备数值!$I$13:$M$116,通天塔!$P127*8+1,CF$2)*$X127+INDEX(装备数值!$I$13:$M$116,通天塔!$Q127*8+2,CF$2)*$Y127+INDEX(装备数值!$I$13:$M$116,通天塔!$S127*8+3,CF$2)*$Z127+INDEX(装备数值!$I$13:$M$116,通天塔!$R127*8+4,CF$2)*$AA127+INDEX(装备数值!$I$13:$M$116,通天塔!$T127*8+5,CF$2)*$AB127+INDEX(装备数值!$I$13:$M$116,通天塔!$U127*8+6,CF$2)*$AC127+INDEX(装备数值!$I$13:$M$116,通天塔!$V127*8+7,CF$2)*$AD127+INDEX(装备数值!$I$13:$M$116,通天塔!$W127*8+8,CF$2)*$AE127</f>
        <v>0</v>
      </c>
      <c r="CG127" s="14">
        <f>INDEX(装备数值!$I$13:$M$116,通天塔!$P127*8+1,CG$2)*$X127+INDEX(装备数值!$I$13:$M$116,通天塔!$Q127*8+2,CG$2)*$Y127+INDEX(装备数值!$I$13:$M$116,通天塔!$S127*8+3,CG$2)*$Z127+INDEX(装备数值!$I$13:$M$116,通天塔!$R127*8+4,CG$2)*$AA127+INDEX(装备数值!$I$13:$M$116,通天塔!$T127*8+5,CG$2)*$AB127+INDEX(装备数值!$I$13:$M$116,通天塔!$U127*8+6,CG$2)*$AC127+INDEX(装备数值!$I$13:$M$116,通天塔!$V127*8+7,CG$2)*$AD127+INDEX(装备数值!$I$13:$M$116,通天塔!$W127*8+8,CG$2)*$AE127</f>
        <v>0</v>
      </c>
      <c r="CH127" s="14">
        <f>INDEX(装备数值!$I$13:$M$116,通天塔!$P127*8+1,CH$2)*$X127+INDEX(装备数值!$I$13:$M$116,通天塔!$Q127*8+2,CH$2)*$Y127+INDEX(装备数值!$I$13:$M$116,通天塔!$S127*8+3,CH$2)*$Z127+INDEX(装备数值!$I$13:$M$116,通天塔!$R127*8+4,CH$2)*$AA127+INDEX(装备数值!$I$13:$M$116,通天塔!$T127*8+5,CH$2)*$AB127+INDEX(装备数值!$I$13:$M$116,通天塔!$U127*8+6,CH$2)*$AC127+INDEX(装备数值!$I$13:$M$116,通天塔!$V127*8+7,CH$2)*$AD127+INDEX(装备数值!$I$13:$M$116,通天塔!$W127*8+8,CH$2)*$AE127</f>
        <v>0</v>
      </c>
      <c r="CI127" s="14">
        <f>INDEX(装备数值!$I$13:$M$116,通天塔!$P127*8+1,CI$2)*$X127+INDEX(装备数值!$I$13:$M$116,通天塔!$Q127*8+2,CI$2)*$Y127+INDEX(装备数值!$I$13:$M$116,通天塔!$S127*8+3,CI$2)*$Z127+INDEX(装备数值!$I$13:$M$116,通天塔!$R127*8+4,CI$2)*$AA127+INDEX(装备数值!$I$13:$M$116,通天塔!$T127*8+5,CI$2)*$AB127+INDEX(装备数值!$I$13:$M$116,通天塔!$U127*8+6,CI$2)*$AC127+INDEX(装备数值!$I$13:$M$116,通天塔!$V127*8+7,CI$2)*$AD127+INDEX(装备数值!$I$13:$M$116,通天塔!$W127*8+8,CI$2)*$AE127</f>
        <v>0</v>
      </c>
      <c r="CJ127" s="14">
        <f>INDEX(装备数值!$I$13:$M$116,通天塔!$P127*8+1,CJ$2)*$X127+INDEX(装备数值!$I$13:$M$116,通天塔!$Q127*8+2,CJ$2)*$Y127+INDEX(装备数值!$I$13:$M$116,通天塔!$S127*8+3,CJ$2)*$Z127+INDEX(装备数值!$I$13:$M$116,通天塔!$R127*8+4,CJ$2)*$AA127+INDEX(装备数值!$I$13:$M$116,通天塔!$T127*8+5,CJ$2)*$AB127+INDEX(装备数值!$I$13:$M$116,通天塔!$U127*8+6,CJ$2)*$AC127+INDEX(装备数值!$I$13:$M$116,通天塔!$V127*8+7,CJ$2)*$AD127+INDEX(装备数值!$I$13:$M$116,通天塔!$W127*8+8,CJ$2)*$AE127</f>
        <v>0</v>
      </c>
      <c r="CM127" s="14">
        <f>INDEX(装备数值!$X$13:$AH$116,$P127*8+1,CM$2)*$AF127+INDEX(装备数值!$X$13:$AH$116,$Q127*8+2,CM$2)*$AG127+INDEX(装备数值!$X$13:$AH$116,$S127*8+3,CM$2)*$AH127+INDEX(装备数值!$X$13:$AH$116,$R127*8+4,CM$2)*$AI127+INDEX(装备数值!$X$13:$AH$116,$T127*8+5,CM$2)*$AJ127+INDEX(装备数值!$X$13:$AH$116,$U127*8+6,CM$2)*$AK127+INDEX(装备数值!$X$13:$AH$116,$V127*8+7,CM$2)*$AL127+INDEX(装备数值!$X$13:$AH$116,$W127*8+8,CM$2)*$AM127</f>
        <v>0</v>
      </c>
      <c r="CN127" s="14">
        <f>INDEX(装备数值!$X$13:$AH$116,$P127*8+1,CN$2)*$AF127+INDEX(装备数值!$X$13:$AH$116,$Q127*8+2,CN$2)*$AG127+INDEX(装备数值!$X$13:$AH$116,$S127*8+3,CN$2)*$AH127+INDEX(装备数值!$X$13:$AH$116,$R127*8+4,CN$2)*$AI127+INDEX(装备数值!$X$13:$AH$116,$T127*8+5,CN$2)*$AJ127+INDEX(装备数值!$X$13:$AH$116,$U127*8+6,CN$2)*$AK127+INDEX(装备数值!$X$13:$AH$116,$V127*8+7,CN$2)*$AL127+INDEX(装备数值!$X$13:$AH$116,$W127*8+8,CN$2)*$AM127</f>
        <v>0</v>
      </c>
      <c r="CO127" s="14">
        <f>INDEX(装备数值!$X$13:$AH$116,$P127*8+1,CO$2)*$AF127+INDEX(装备数值!$X$13:$AH$116,$Q127*8+2,CO$2)*$AG127+INDEX(装备数值!$X$13:$AH$116,$S127*8+3,CO$2)*$AH127+INDEX(装备数值!$X$13:$AH$116,$R127*8+4,CO$2)*$AI127+INDEX(装备数值!$X$13:$AH$116,$T127*8+5,CO$2)*$AJ127+INDEX(装备数值!$X$13:$AH$116,$U127*8+6,CO$2)*$AK127+INDEX(装备数值!$X$13:$AH$116,$V127*8+7,CO$2)*$AL127+INDEX(装备数值!$X$13:$AH$116,$W127*8+8,CO$2)*$AM127</f>
        <v>0</v>
      </c>
      <c r="CP127" s="14">
        <f>INDEX(装备数值!$X$13:$AH$116,$P127*8+1,CP$2)*$AF127+INDEX(装备数值!$X$13:$AH$116,$Q127*8+2,CP$2)*$AG127+INDEX(装备数值!$X$13:$AH$116,$S127*8+3,CP$2)*$AH127+INDEX(装备数值!$X$13:$AH$116,$R127*8+4,CP$2)*$AI127+INDEX(装备数值!$X$13:$AH$116,$T127*8+5,CP$2)*$AJ127+INDEX(装备数值!$X$13:$AH$116,$U127*8+6,CP$2)*$AK127+INDEX(装备数值!$X$13:$AH$116,$V127*8+7,CP$2)*$AL127+INDEX(装备数值!$X$13:$AH$116,$W127*8+8,CP$2)*$AM127</f>
        <v>0</v>
      </c>
      <c r="CQ127" s="14">
        <f>INDEX(装备数值!$X$13:$AH$116,$P127*8+1,CQ$2)*$AF127+INDEX(装备数值!$X$13:$AH$116,$Q127*8+2,CQ$2)*$AG127+INDEX(装备数值!$X$13:$AH$116,$S127*8+3,CQ$2)*$AH127+INDEX(装备数值!$X$13:$AH$116,$R127*8+4,CQ$2)*$AI127+INDEX(装备数值!$X$13:$AH$116,$T127*8+5,CQ$2)*$AJ127+INDEX(装备数值!$X$13:$AH$116,$U127*8+6,CQ$2)*$AK127+INDEX(装备数值!$X$13:$AH$116,$V127*8+7,CQ$2)*$AL127+INDEX(装备数值!$X$13:$AH$116,$W127*8+8,CQ$2)*$AM127</f>
        <v>0</v>
      </c>
      <c r="CR127" s="14">
        <f>INDEX(装备数值!$X$13:$AH$116,$P127*8+1,CR$2)*$AF127+INDEX(装备数值!$X$13:$AH$116,$Q127*8+2,CR$2)*$AG127+INDEX(装备数值!$X$13:$AH$116,$S127*8+3,CR$2)*$AH127+INDEX(装备数值!$X$13:$AH$116,$R127*8+4,CR$2)*$AI127+INDEX(装备数值!$X$13:$AH$116,$T127*8+5,CR$2)*$AJ127+INDEX(装备数值!$X$13:$AH$116,$U127*8+6,CR$2)*$AK127+INDEX(装备数值!$X$13:$AH$116,$V127*8+7,CR$2)*$AL127+INDEX(装备数值!$X$13:$AH$116,$W127*8+8,CR$2)*$AM127</f>
        <v>0</v>
      </c>
      <c r="CS127" s="14">
        <f>INDEX(装备数值!$X$13:$AH$116,$P127*8+1,CS$2)*$AF127+INDEX(装备数值!$X$13:$AH$116,$Q127*8+2,CS$2)*$AG127+INDEX(装备数值!$X$13:$AH$116,$S127*8+3,CS$2)*$AH127+INDEX(装备数值!$X$13:$AH$116,$R127*8+4,CS$2)*$AI127+INDEX(装备数值!$X$13:$AH$116,$T127*8+5,CS$2)*$AJ127+INDEX(装备数值!$X$13:$AH$116,$U127*8+6,CS$2)*$AK127+INDEX(装备数值!$X$13:$AH$116,$V127*8+7,CS$2)*$AL127+INDEX(装备数值!$X$13:$AH$116,$W127*8+8,CS$2)*$AM127</f>
        <v>0</v>
      </c>
      <c r="CT127" s="14">
        <f>INDEX(装备数值!$X$13:$AH$116,$P127*8+1,CT$2)*$AF127+INDEX(装备数值!$X$13:$AH$116,$Q127*8+2,CT$2)*$AG127+INDEX(装备数值!$X$13:$AH$116,$S127*8+3,CT$2)*$AH127+INDEX(装备数值!$X$13:$AH$116,$R127*8+4,CT$2)*$AI127+INDEX(装备数值!$X$13:$AH$116,$T127*8+5,CT$2)*$AJ127+INDEX(装备数值!$X$13:$AH$116,$U127*8+6,CT$2)*$AK127+INDEX(装备数值!$X$13:$AH$116,$V127*8+7,CT$2)*$AL127+INDEX(装备数值!$X$13:$AH$116,$W127*8+8,CT$2)*$AM127</f>
        <v>0</v>
      </c>
      <c r="CU127" s="14">
        <f>INDEX(装备数值!$X$13:$AH$116,$P127*8+1,CU$2)*$AF127+INDEX(装备数值!$X$13:$AH$116,$Q127*8+2,CU$2)*$AG127+INDEX(装备数值!$X$13:$AH$116,$S127*8+3,CU$2)*$AH127+INDEX(装备数值!$X$13:$AH$116,$R127*8+4,CU$2)*$AI127+INDEX(装备数值!$X$13:$AH$116,$T127*8+5,CU$2)*$AJ127+INDEX(装备数值!$X$13:$AH$116,$U127*8+6,CU$2)*$AK127+INDEX(装备数值!$X$13:$AH$116,$V127*8+7,CU$2)*$AL127+INDEX(装备数值!$X$13:$AH$116,$W127*8+8,CU$2)*$AM127</f>
        <v>0</v>
      </c>
      <c r="CV127" s="14">
        <f>INDEX(装备数值!$X$13:$AH$116,$P127*8+1,CV$2)*$AF127+INDEX(装备数值!$X$13:$AH$116,$Q127*8+2,CV$2)*$AG127+INDEX(装备数值!$X$13:$AH$116,$S127*8+3,CV$2)*$AH127+INDEX(装备数值!$X$13:$AH$116,$R127*8+4,CV$2)*$AI127+INDEX(装备数值!$X$13:$AH$116,$T127*8+5,CV$2)*$AJ127+INDEX(装备数值!$X$13:$AH$116,$U127*8+6,CV$2)*$AK127+INDEX(装备数值!$X$13:$AH$116,$V127*8+7,CV$2)*$AL127+INDEX(装备数值!$X$13:$AH$116,$W127*8+8,CV$2)*$AM127</f>
        <v>0</v>
      </c>
      <c r="CW127" s="14">
        <f>INDEX(装备数值!$X$13:$AH$116,$P127*8+1,CW$2)*$AF127+INDEX(装备数值!$X$13:$AH$116,$Q127*8+2,CW$2)*$AG127+INDEX(装备数值!$X$13:$AH$116,$S127*8+3,CW$2)*$AH127+INDEX(装备数值!$X$13:$AH$116,$R127*8+4,CW$2)*$AI127+INDEX(装备数值!$X$13:$AH$116,$T127*8+5,CW$2)*$AJ127+INDEX(装备数值!$X$13:$AH$116,$U127*8+6,CW$2)*$AK127+INDEX(装备数值!$X$13:$AH$116,$V127*8+7,CW$2)*$AL127+INDEX(装备数值!$X$13:$AH$116,$W127*8+8,CW$2)*$AM127</f>
        <v>0</v>
      </c>
      <c r="CY127" s="14">
        <f>INDEX(装备数值!$AN$17:$AN$117,MATCH(MIN($X127:$AE127),装备数值!$AO$17:$AO$117,1))</f>
        <v>0</v>
      </c>
      <c r="CZ127" s="14">
        <f>IF(COUNTIF($P127:$W127,"&gt;"&amp;0)=8,INDEX(装备数值!AR$17:AR$117,$CY127+1),0)</f>
        <v>0</v>
      </c>
      <c r="DA127" s="14">
        <f>IF(COUNTIF($P127:$W127,"&gt;"&amp;0)=8,INDEX(装备数值!AS$17:AS$117,$CY127+1),0)</f>
        <v>0</v>
      </c>
      <c r="DB127" s="14">
        <f>IF(COUNTIF($P127:$W127,"&gt;"&amp;0)=8,INDEX(装备数值!AT$17:AT$117,$CY127+1),0)</f>
        <v>0</v>
      </c>
      <c r="DC127" s="14">
        <f>IF(COUNTIF($P127:$W127,"&gt;"&amp;0)=8,INDEX(装备数值!AU$17:AU$117,$CY127+1),0)</f>
        <v>0</v>
      </c>
      <c r="DD127" s="14">
        <f>IF(COUNTIF($P127:$W127,"&gt;"&amp;0)=8,INDEX(装备数值!AV$17:AV$117,$CY127+1),0)</f>
        <v>0</v>
      </c>
      <c r="DF127" s="14">
        <f>INDEX(装备数值!$AY$17:$AY$77,MATCH(MIN($AF127:$AM127),装备数值!$AZ$17:$AZ$77,1))</f>
        <v>0</v>
      </c>
      <c r="DG127" s="26">
        <f>INDEX(装备数值!BA$17:BA$77,通天塔!DF127+1)</f>
        <v>0</v>
      </c>
      <c r="DH127" s="26">
        <f>INDEX(装备数值!BA$17:BA$77,通天塔!DF127+1)</f>
        <v>0</v>
      </c>
      <c r="DJ127" s="14">
        <f t="shared" si="134"/>
        <v>0</v>
      </c>
      <c r="DK127" s="14">
        <f>VLOOKUP(DJ127,军阶与晶片数值!$W$6:$X$27,2)</f>
        <v>0</v>
      </c>
      <c r="DL127" s="14">
        <f>INDEX(军阶与晶片数值!Y$6:Y$27,$DK127+1)</f>
        <v>0</v>
      </c>
      <c r="DM127" s="14">
        <f>INDEX(军阶与晶片数值!Z$6:Z$27,$DK127+1)</f>
        <v>0</v>
      </c>
      <c r="DN127" s="14">
        <f>INDEX(军阶与晶片数值!AA$6:AA$27,$DK127+1)</f>
        <v>0</v>
      </c>
      <c r="DO127" s="14">
        <f>INDEX(军阶与晶片数值!AB$6:AB$27,$DK127+1)</f>
        <v>0</v>
      </c>
      <c r="DP127" s="29">
        <f>INDEX(军阶与晶片数值!AC$6:AC$27,$DK127+1)</f>
        <v>0</v>
      </c>
      <c r="DQ127" s="29">
        <f>INDEX(军阶与晶片数值!AD$6:AD$27,$DK127+1)</f>
        <v>0</v>
      </c>
      <c r="DS127" s="26">
        <f>INDEX(军阶与晶片数值!I$6:I$16,AN127+1)</f>
        <v>0</v>
      </c>
      <c r="DT127" s="26">
        <f>INDEX(军阶与晶片数值!M$6:M$16,AO127+1)</f>
        <v>0</v>
      </c>
      <c r="DU127" s="26">
        <f>INDEX(军阶与晶片数值!J$6:J$16,AP127+1)</f>
        <v>0</v>
      </c>
      <c r="DV127" s="26">
        <f>INDEX(军阶与晶片数值!K$6:K$16,AQ127+1)</f>
        <v>0</v>
      </c>
      <c r="DW127" s="26">
        <f>INDEX(军阶与晶片数值!L$6:L$16,AR127+1)</f>
        <v>0</v>
      </c>
      <c r="DX127" s="28">
        <f>INDEX(军阶与晶片数值!N$6:N$16,AS127+1)</f>
        <v>0</v>
      </c>
      <c r="DY127" s="28">
        <f>INDEX(军阶与晶片数值!O$6:O$16,AT127+1)</f>
        <v>0</v>
      </c>
      <c r="DZ127" s="28">
        <f>INDEX(军阶与晶片数值!P$6:P$16,AU127+1)</f>
        <v>0</v>
      </c>
      <c r="EA127" s="28">
        <f>INDEX(军阶与晶片数值!Q$6:Q$16,AV127+1)</f>
        <v>0</v>
      </c>
      <c r="EB127" s="26">
        <f>INDEX(军阶与晶片数值!R$6:R$16,AW127+1)</f>
        <v>0</v>
      </c>
      <c r="EC127" s="26">
        <f>INDEX(军阶与晶片数值!S$6:S$16,AX127+1)</f>
        <v>0</v>
      </c>
      <c r="ED127" s="26">
        <f>INDEX(军阶与晶片数值!T$6:T$16,AY127+1)</f>
        <v>0</v>
      </c>
      <c r="EE127" s="26">
        <f>INDEX(军阶与晶片数值!U$6:U$16,AZ127+1)</f>
        <v>0</v>
      </c>
      <c r="EG127" s="26">
        <f>INDEX(军阶与晶片数值!$C$6:$C$36,通天塔!$BA127+1)</f>
        <v>0</v>
      </c>
      <c r="EH127" s="26">
        <f>INDEX(军阶与晶片数值!$C$6:$C$36,通天塔!$BA127+1)</f>
        <v>0</v>
      </c>
      <c r="EI127" s="26">
        <f>INDEX(军阶与晶片数值!$C$6:$C$36,通天塔!$BA127+1)</f>
        <v>0</v>
      </c>
      <c r="EJ127" s="26">
        <f>INDEX(军阶与晶片数值!$C$6:$C$36,通天塔!$BA127+1)</f>
        <v>0</v>
      </c>
      <c r="EK127" s="26">
        <f>INDEX(军阶与晶片数值!$C$6:$C$36,通天塔!$BA127+1)</f>
        <v>0</v>
      </c>
      <c r="EM127" s="14">
        <f>INDEX(战舰突破!$H$6:$H$18,通天塔!$J127+1)+INDEX(战舰突破!$H$23:$H$35,通天塔!$K127+1)+INDEX(战舰突破!$H$40:$H$52,通天塔!$L127+1)</f>
        <v>0</v>
      </c>
      <c r="EN127" s="14">
        <f>INDEX(战舰突破!$I$6:$I$18,通天塔!$J127+1)+INDEX(战舰突破!$I$23:$I$35,通天塔!$K127+1)+INDEX(战舰突破!$I$40:$I$52,通天塔!$L127+1)</f>
        <v>0</v>
      </c>
      <c r="EO127" s="14">
        <f>INDEX(战舰突破!$J$6:$J$18,通天塔!$J127+1)+INDEX(战舰突破!$J$23:$J$35,通天塔!$K127+1)+INDEX(战舰突破!$J$40:$J$52,通天塔!$L127+1)</f>
        <v>0</v>
      </c>
      <c r="EP127" s="14">
        <f>INDEX(战舰突破!$K$6:$K$18,通天塔!$J127+1)+INDEX(战舰突破!$K$23:$K$35,通天塔!$K127+1)+INDEX(战舰突破!$K$40:$K$52,通天塔!$L127+1)</f>
        <v>0</v>
      </c>
      <c r="EQ127" s="14">
        <f>INDEX(战舰突破!$L$6:$L$18,通天塔!$J127+1)+INDEX(战舰突破!$L$23:$L$35,通天塔!$K127+1)+INDEX(战舰突破!$L$40:$L$52,通天塔!$L127+1)</f>
        <v>0</v>
      </c>
      <c r="ER127" s="18">
        <f>INDEX(战舰突破!$N$6:$N$18,通天塔!$J127+1)+INDEX(战舰突破!$N$23:$N$35,通天塔!$K127+1)+INDEX(战舰突破!$N$40:$N$52,通天塔!$L127+1)</f>
        <v>0</v>
      </c>
      <c r="ES127" s="18">
        <f>INDEX(战舰突破!$O$6:$O$18,通天塔!$J127+1)+INDEX(战舰突破!$O$23:$O$35,通天塔!$K127+1)+INDEX(战舰突破!$O$40:$O$52,通天塔!$L127+1)</f>
        <v>0</v>
      </c>
      <c r="ET127" s="18">
        <f>INDEX(战舰突破!$P$6:$P$18,通天塔!$J127+1)+INDEX(战舰突破!$P$23:$P$35,通天塔!$K127+1)+INDEX(战舰突破!$P$40:$P$52,通天塔!$L127+1)</f>
        <v>0</v>
      </c>
      <c r="EU127" s="18">
        <f>INDEX(战舰突破!$Q$6:$Q$18,通天塔!$J127+1)+INDEX(战舰突破!$Q$23:$Q$35,通天塔!$K127+1)+INDEX(战舰突破!$Q$40:$Q$52,通天塔!$L127+1)</f>
        <v>0</v>
      </c>
      <c r="EV127" s="18">
        <f>INDEX(战舰突破!$R$6:$R$18,通天塔!$J127+1)+INDEX(战舰突破!$R$23:$R$35,通天塔!$K127+1)+INDEX(战舰突破!$R$40:$R$52,通天塔!$L127+1)</f>
        <v>0</v>
      </c>
      <c r="EW127" s="18">
        <f>INDEX(战舰突破!$M$6:$M$18,通天塔!$J127+1)+INDEX(战舰突破!$M$23:$M$35,通天塔!$K127+1)+INDEX(战舰突破!$M$40:$M$52,通天塔!$L127+1)</f>
        <v>0</v>
      </c>
      <c r="EX127" s="22">
        <f>INDEX(战舰突破!$W$6:$W$18,通天塔!$J127+1)+INDEX(战舰突破!$W$23:$W$35,通天塔!$K127+1)+INDEX(战舰突破!$W$40:$W$52,通天塔!$L127+1)</f>
        <v>0.3</v>
      </c>
      <c r="FA127" s="14">
        <f>INDEX(战舰突破!$S$6:$S$18,通天塔!$J127+1)</f>
        <v>0</v>
      </c>
      <c r="FB127" s="14">
        <f>INDEX(战舰突破!$T$6:$T$18,通天塔!$J127+1)</f>
        <v>0</v>
      </c>
      <c r="FC127" s="14">
        <f>INDEX(战舰突破!$U$6:$U$18,通天塔!$J127+1)</f>
        <v>0</v>
      </c>
      <c r="FD127" s="14">
        <f>INDEX(战舰突破!$V$6:$V$18,通天塔!$J127+1)</f>
        <v>0</v>
      </c>
      <c r="FE127" s="14">
        <f>INDEX(战舰突破!$X$6:$X$18,通天塔!$J127+1)</f>
        <v>1</v>
      </c>
      <c r="FG127" s="14">
        <f>INDEX(战舰突破!$S$23:$S$35,通天塔!$J127+1)</f>
        <v>0</v>
      </c>
      <c r="FH127" s="14">
        <f>INDEX(战舰突破!$T$23:$T$35,通天塔!$J127+1)</f>
        <v>0</v>
      </c>
      <c r="FI127" s="14">
        <f>INDEX(战舰突破!$U$23:$U$35,通天塔!$J127+1)</f>
        <v>0</v>
      </c>
      <c r="FJ127" s="14">
        <f>INDEX(战舰突破!$V$23:$V$35,通天塔!$J127+1)</f>
        <v>0</v>
      </c>
      <c r="FK127" s="14">
        <f>INDEX(战舰突破!$X$23:$X$35,通天塔!$J127+1)</f>
        <v>15</v>
      </c>
      <c r="FM127" s="14">
        <f>INDEX(战舰突破!$S$40:$S$52,通天塔!$J127+1)</f>
        <v>0</v>
      </c>
      <c r="FN127" s="14">
        <f>INDEX(战舰突破!$T$40:$T$52,通天塔!$J127+1)</f>
        <v>0</v>
      </c>
      <c r="FO127" s="14">
        <f>INDEX(战舰突破!$U$40:$U$52,通天塔!$J127+1)</f>
        <v>0</v>
      </c>
      <c r="FP127" s="14">
        <f>INDEX(战舰突破!$V$40:$V$52,通天塔!$J127+1)</f>
        <v>0</v>
      </c>
      <c r="FQ127" s="14">
        <f>INDEX(战舰突破!$X$40:$X$52,通天塔!$J127+1)</f>
        <v>25</v>
      </c>
      <c r="FT127" s="14">
        <f t="shared" si="135"/>
        <v>10</v>
      </c>
      <c r="FU127" s="14">
        <f t="shared" si="136"/>
        <v>0</v>
      </c>
      <c r="FV127" s="14">
        <f t="shared" si="137"/>
        <v>0</v>
      </c>
      <c r="FW127" s="14">
        <f t="shared" si="138"/>
        <v>20</v>
      </c>
      <c r="FX127" s="14">
        <f t="shared" si="139"/>
        <v>5</v>
      </c>
      <c r="FY127" s="14">
        <f t="shared" si="140"/>
        <v>300</v>
      </c>
      <c r="FZ127" s="14">
        <f t="shared" si="141"/>
        <v>4</v>
      </c>
      <c r="GA127" s="28">
        <f t="shared" si="142"/>
        <v>0</v>
      </c>
      <c r="GB127" s="28">
        <f t="shared" si="143"/>
        <v>0</v>
      </c>
      <c r="GC127" s="28">
        <f t="shared" si="144"/>
        <v>0</v>
      </c>
      <c r="GD127" s="28">
        <f t="shared" si="145"/>
        <v>0</v>
      </c>
      <c r="GE127" s="28">
        <f t="shared" si="146"/>
        <v>1</v>
      </c>
      <c r="GF127" s="28">
        <f t="shared" si="147"/>
        <v>1</v>
      </c>
      <c r="GG127" s="28">
        <f t="shared" si="148"/>
        <v>0</v>
      </c>
      <c r="GH127" s="28">
        <f t="shared" si="149"/>
        <v>0</v>
      </c>
      <c r="GI127" s="14">
        <f t="shared" si="150"/>
        <v>1</v>
      </c>
      <c r="GJ127" s="14">
        <f t="shared" si="151"/>
        <v>1</v>
      </c>
      <c r="GK127" s="14">
        <f t="shared" si="152"/>
        <v>1</v>
      </c>
      <c r="GL127" s="18">
        <f t="shared" si="153"/>
        <v>1</v>
      </c>
      <c r="GM127" s="18">
        <f t="shared" si="154"/>
        <v>1</v>
      </c>
      <c r="GN127" s="18">
        <f t="shared" si="155"/>
        <v>1</v>
      </c>
      <c r="GO127" s="29">
        <f t="shared" si="215"/>
        <v>150</v>
      </c>
      <c r="GP127" s="29">
        <f t="shared" si="215"/>
        <v>450</v>
      </c>
      <c r="GQ127" s="29">
        <f t="shared" si="215"/>
        <v>450</v>
      </c>
      <c r="GR127" s="26">
        <f t="shared" si="157"/>
        <v>0</v>
      </c>
      <c r="GS127" s="26">
        <f t="shared" si="158"/>
        <v>0</v>
      </c>
      <c r="GT127" s="26">
        <f t="shared" si="159"/>
        <v>0</v>
      </c>
      <c r="GU127" s="14">
        <f t="shared" si="160"/>
        <v>2</v>
      </c>
      <c r="GV127" s="14">
        <f t="shared" si="161"/>
        <v>2</v>
      </c>
      <c r="GW127" s="14">
        <f t="shared" si="162"/>
        <v>2</v>
      </c>
      <c r="GX127" s="14">
        <f t="shared" si="163"/>
        <v>1</v>
      </c>
      <c r="GY127" s="14">
        <f t="shared" si="164"/>
        <v>15</v>
      </c>
      <c r="GZ127" s="14">
        <f t="shared" si="165"/>
        <v>25</v>
      </c>
      <c r="HA127">
        <v>123</v>
      </c>
      <c r="HB127" s="14">
        <f t="shared" si="166"/>
        <v>1080</v>
      </c>
      <c r="HD127" s="14">
        <f t="shared" si="167"/>
        <v>10</v>
      </c>
      <c r="HE127" s="14">
        <f t="shared" si="168"/>
        <v>20</v>
      </c>
      <c r="HF127" s="29">
        <f t="shared" si="169"/>
        <v>0</v>
      </c>
      <c r="HG127" s="29">
        <f t="shared" si="170"/>
        <v>0</v>
      </c>
      <c r="HH127" s="29">
        <f t="shared" si="171"/>
        <v>0</v>
      </c>
      <c r="HI127" s="29">
        <f t="shared" si="172"/>
        <v>0</v>
      </c>
      <c r="HJ127" s="14">
        <f t="shared" si="173"/>
        <v>1</v>
      </c>
      <c r="HK127" s="14">
        <f t="shared" si="174"/>
        <v>1</v>
      </c>
      <c r="HL127" s="14">
        <f t="shared" si="175"/>
        <v>1</v>
      </c>
      <c r="HM127" s="14">
        <f t="shared" si="176"/>
        <v>20</v>
      </c>
      <c r="HN127" s="26">
        <f t="shared" si="177"/>
        <v>0</v>
      </c>
      <c r="HO127" s="26">
        <f t="shared" si="178"/>
        <v>0.3</v>
      </c>
      <c r="HP127" s="29">
        <f t="shared" si="179"/>
        <v>0</v>
      </c>
      <c r="HQ127" s="29">
        <f t="shared" si="180"/>
        <v>0</v>
      </c>
      <c r="HR127" s="29">
        <f t="shared" si="181"/>
        <v>0</v>
      </c>
      <c r="HS127" s="26">
        <f t="shared" si="182"/>
        <v>0.05</v>
      </c>
      <c r="HT127" s="26">
        <f t="shared" si="183"/>
        <v>0.15</v>
      </c>
      <c r="HU127" s="26">
        <f t="shared" si="184"/>
        <v>0.15</v>
      </c>
      <c r="HV127" s="26">
        <f t="shared" si="185"/>
        <v>0</v>
      </c>
      <c r="HW127" s="29">
        <f t="shared" si="207"/>
        <v>1.05</v>
      </c>
      <c r="HX127" s="29">
        <f t="shared" si="208"/>
        <v>1.1499999999999999</v>
      </c>
      <c r="HY127" s="29">
        <f t="shared" si="209"/>
        <v>1.1499999999999999</v>
      </c>
      <c r="HZ127" s="29">
        <f t="shared" si="210"/>
        <v>0</v>
      </c>
      <c r="IA127" s="29">
        <f t="shared" si="211"/>
        <v>0</v>
      </c>
      <c r="IB127" s="29">
        <f t="shared" si="212"/>
        <v>0</v>
      </c>
      <c r="IC127" s="29">
        <f t="shared" si="213"/>
        <v>200</v>
      </c>
      <c r="ID127" s="14">
        <f t="shared" si="186"/>
        <v>0</v>
      </c>
      <c r="IH127" s="14">
        <v>1</v>
      </c>
      <c r="II127" s="14">
        <v>1</v>
      </c>
      <c r="IJ127" s="14">
        <v>480</v>
      </c>
      <c r="IK127" s="14">
        <v>80</v>
      </c>
      <c r="IL127" s="14">
        <v>60</v>
      </c>
      <c r="IM127" s="23">
        <v>0</v>
      </c>
      <c r="IN127" s="23">
        <v>0</v>
      </c>
      <c r="IO127" s="23">
        <v>0</v>
      </c>
      <c r="IP127" s="23">
        <v>0</v>
      </c>
      <c r="IQ127" s="23">
        <v>0</v>
      </c>
      <c r="IR127" s="23">
        <v>0</v>
      </c>
      <c r="IS127" s="14">
        <v>1</v>
      </c>
      <c r="IT127" s="14">
        <v>1</v>
      </c>
      <c r="IU127" s="14"/>
      <c r="IV127" s="14"/>
      <c r="IW127" s="14"/>
      <c r="IX127" s="23">
        <v>0</v>
      </c>
      <c r="IY127" s="23">
        <v>0</v>
      </c>
      <c r="IZ127" s="23">
        <v>0</v>
      </c>
      <c r="JA127" s="23"/>
      <c r="JB127" s="23"/>
      <c r="JC127" s="23"/>
      <c r="JG127">
        <f t="shared" si="222"/>
        <v>1.6000766503784611</v>
      </c>
      <c r="JH127">
        <f t="shared" si="223"/>
        <v>1.6000766503784611</v>
      </c>
      <c r="JJ127" s="14"/>
      <c r="JK127" s="14"/>
      <c r="JL127" s="14"/>
      <c r="JM127" s="23">
        <f t="shared" si="224"/>
        <v>0</v>
      </c>
      <c r="JN127" s="23">
        <v>0</v>
      </c>
      <c r="JO127" s="23">
        <v>0</v>
      </c>
      <c r="JP127" s="14"/>
      <c r="JQ127" s="14"/>
      <c r="JR127" s="14"/>
      <c r="JS127" s="23">
        <f t="shared" si="227"/>
        <v>0</v>
      </c>
      <c r="JT127" s="23">
        <v>0</v>
      </c>
      <c r="JU127" s="23">
        <v>0</v>
      </c>
      <c r="JW127" s="23"/>
      <c r="JX127" s="23">
        <v>0</v>
      </c>
      <c r="JY127" s="23">
        <v>0</v>
      </c>
      <c r="JZ127" s="23"/>
      <c r="KA127" s="23">
        <v>0</v>
      </c>
      <c r="KB127" s="23">
        <v>0</v>
      </c>
    </row>
    <row r="128" spans="3:288" ht="16.5" x14ac:dyDescent="0.2">
      <c r="C128" s="14">
        <f t="shared" si="133"/>
        <v>40</v>
      </c>
      <c r="D128" s="14">
        <v>124</v>
      </c>
      <c r="E128" s="14" t="s">
        <v>787</v>
      </c>
      <c r="F128" s="14">
        <v>450</v>
      </c>
      <c r="G128" s="14">
        <v>450</v>
      </c>
      <c r="H128" s="14">
        <v>200</v>
      </c>
      <c r="I128" s="14">
        <v>450</v>
      </c>
      <c r="J128" s="14">
        <v>9</v>
      </c>
      <c r="K128" s="14">
        <v>9</v>
      </c>
      <c r="L128" s="14">
        <v>8</v>
      </c>
      <c r="M128" s="14">
        <v>5</v>
      </c>
      <c r="N128" s="14">
        <v>5</v>
      </c>
      <c r="O128" s="14">
        <v>5</v>
      </c>
      <c r="P128" s="14">
        <v>8</v>
      </c>
      <c r="Q128" s="14">
        <v>8</v>
      </c>
      <c r="R128" s="14">
        <v>8</v>
      </c>
      <c r="S128" s="14">
        <v>8</v>
      </c>
      <c r="T128" s="14">
        <v>8</v>
      </c>
      <c r="U128" s="14">
        <v>8</v>
      </c>
      <c r="V128" s="14">
        <v>8</v>
      </c>
      <c r="W128" s="14">
        <v>8</v>
      </c>
      <c r="X128" s="14">
        <v>450</v>
      </c>
      <c r="Y128" s="14">
        <v>450</v>
      </c>
      <c r="Z128" s="14">
        <v>450</v>
      </c>
      <c r="AA128" s="14">
        <v>450</v>
      </c>
      <c r="AB128" s="14">
        <v>450</v>
      </c>
      <c r="AC128" s="14">
        <v>450</v>
      </c>
      <c r="AD128" s="14">
        <v>450</v>
      </c>
      <c r="AE128" s="14">
        <v>450</v>
      </c>
      <c r="AF128" s="14">
        <v>55</v>
      </c>
      <c r="AG128" s="14">
        <v>55</v>
      </c>
      <c r="AH128" s="14">
        <v>55</v>
      </c>
      <c r="AI128" s="14">
        <v>55</v>
      </c>
      <c r="AJ128" s="14">
        <v>55</v>
      </c>
      <c r="AK128" s="14">
        <v>55</v>
      </c>
      <c r="AL128" s="14">
        <v>55</v>
      </c>
      <c r="AM128" s="14">
        <v>55</v>
      </c>
      <c r="AN128" s="14">
        <v>5</v>
      </c>
      <c r="AO128" s="14">
        <v>6</v>
      </c>
      <c r="AP128" s="14">
        <v>6</v>
      </c>
      <c r="AQ128" s="14">
        <v>6</v>
      </c>
      <c r="AR128" s="14">
        <v>6</v>
      </c>
      <c r="AS128" s="14">
        <v>0</v>
      </c>
      <c r="AT128" s="14">
        <v>0</v>
      </c>
      <c r="AU128" s="14">
        <v>0</v>
      </c>
      <c r="AV128" s="14">
        <v>0</v>
      </c>
      <c r="AW128" s="14">
        <v>3</v>
      </c>
      <c r="AX128" s="14">
        <v>3</v>
      </c>
      <c r="AY128" s="14">
        <v>0</v>
      </c>
      <c r="AZ128" s="14">
        <v>0</v>
      </c>
      <c r="BA128" s="14">
        <v>18</v>
      </c>
      <c r="BF128" s="14">
        <f>ROUND((INDEX(新战舰养成!S$6:S$18,通天塔!$J128+1)+INDEX(新战舰养成!D$6:D$18,通天塔!$J128+1)*(通天塔!$G128-1))*INDEX(战舰突破!$D$6:$D$18,通天塔!$M128+1),0)</f>
        <v>193085</v>
      </c>
      <c r="BG128" s="14">
        <f>ROUND((INDEX(新战舰养成!T$6:T$18,通天塔!$J128+1)+INDEX(新战舰养成!E$6:E$18,通天塔!$J128+1)*(通天塔!$G128-1))*INDEX(战舰突破!$D$6:$D$18,通天塔!$M128+1),0)</f>
        <v>1544582</v>
      </c>
      <c r="BH128" s="14">
        <f>ROUND((INDEX(新战舰养成!U$6:U$18,通天塔!$J128+1)+INDEX(新战舰养成!F$6:F$18,通天塔!$J128+1)*(通天塔!$G128-1))*INDEX(战舰突破!$D$6:$D$18,通天塔!$M128+1),0)</f>
        <v>96669</v>
      </c>
      <c r="BI128" s="14">
        <f>ROUND((INDEX(新战舰养成!V$6:V$18,通天塔!$J128+1)+INDEX(新战舰养成!G$6:G$18,通天塔!$J128+1)*(通天塔!$G128-1))*INDEX(战舰突破!$D$6:$D$18,通天塔!$M128+1),0)</f>
        <v>480</v>
      </c>
      <c r="BJ128" s="14">
        <f>ROUND((INDEX(新战舰养成!W$6:W$18,通天塔!$J128+1)+INDEX(新战舰养成!H$6:H$18,通天塔!$J128+1)*(通天塔!$G128-1))*INDEX(战舰突破!$D$6:$D$18,通天塔!$M128+1),0)</f>
        <v>6</v>
      </c>
      <c r="BL128" s="14">
        <f>IF($H128&gt;0,ROUND((INDEX(新战舰养成!X$6:X$18,通天塔!$K128+1)+INDEX(新战舰养成!I$6:I$18,通天塔!$K128+1)*(通天塔!$H128-1))*INDEX(战舰突破!$D$6:$D$18,通天塔!$N128+1),0),0)</f>
        <v>161533</v>
      </c>
      <c r="BM128" s="14">
        <f>IF($H128&gt;0,ROUND((INDEX(新战舰养成!Y$6:Y$18,通天塔!$K128+1)+INDEX(新战舰养成!J$6:J$18,通天塔!$K128+1)*(通天塔!$H128-1))*INDEX(战舰突破!$D$6:$D$18,通天塔!$N128+1),0),0)</f>
        <v>0</v>
      </c>
      <c r="BN128" s="14">
        <f>IF($H128&gt;0,ROUND((INDEX(新战舰养成!Z$6:Z$18,通天塔!$K128+1)+INDEX(新战舰养成!K$6:K$18,通天塔!$K128+1)*(通天塔!$H128-1))*INDEX(战舰突破!$D$6:$D$18,通天塔!$N128+1),0),0)</f>
        <v>0</v>
      </c>
      <c r="BO128" s="14">
        <f>IF($H128&gt;0,ROUND((INDEX(新战舰养成!AA$6:AA$18,通天塔!$K128+1)+INDEX(新战舰养成!L$6:L$18,通天塔!$K128+1)*(通天塔!$H128-1))*INDEX(战舰突破!$D$6:$D$18,通天塔!$N128+1),0),0)</f>
        <v>1610848</v>
      </c>
      <c r="BP128" s="14">
        <f>IF($H128&gt;0,ROUND((INDEX(新战舰养成!AB$6:AB$18,通天塔!$K128+1)+INDEX(新战舰养成!M$6:M$18,通天塔!$K128+1)*(通天塔!$H128-1))*INDEX(战舰突破!$D$6:$D$18,通天塔!$N128+1),0),0)</f>
        <v>32099</v>
      </c>
      <c r="BR128" s="14">
        <f>IF($I128&gt;0,ROUND((INDEX(新战舰养成!AC$6:AC$18,通天塔!$L128+1)+INDEX(新战舰养成!I$6:I$18,通天塔!$L128+1)*(通天塔!$I128-1))*INDEX(战舰突破!$D$6:$D$18,通天塔!$O128+1),0),0)</f>
        <v>142141</v>
      </c>
      <c r="BS128" s="14">
        <f>IF($I128&gt;0,ROUND((INDEX(新战舰养成!AD$6:AD$18,通天塔!$L128+1)+INDEX(新战舰养成!J$6:J$18,通天塔!$L128+1)*(通天塔!$I128-1))*INDEX(战舰突破!$D$6:$D$18,通天塔!$O128+1),0),0)</f>
        <v>0</v>
      </c>
      <c r="BT128" s="14">
        <f>IF($I128&gt;0,ROUND((INDEX(新战舰养成!AE$6:AE$18,通天塔!$L128+1)+INDEX(新战舰养成!K$6:K$18,通天塔!$L128+1)*(通天塔!$I128-1))*INDEX(战舰突破!$D$6:$D$18,通天塔!$O128+1),0),0)</f>
        <v>0</v>
      </c>
      <c r="BU128" s="14">
        <f>IF($I128&gt;0,ROUND((INDEX(新战舰养成!AF$6:AF$18,通天塔!$L128+1)+INDEX(新战舰养成!L$6:L$18,通天塔!$L128+1)*(通天塔!$I128-1))*INDEX(战舰突破!$D$6:$D$18,通天塔!$O128+1),0),0)</f>
        <v>957664</v>
      </c>
      <c r="BV128" s="14">
        <f>IF($I128&gt;0,ROUND((INDEX(新战舰养成!AG$6:AG$18,通天塔!$L128+1)+INDEX(新战舰养成!M$6:M$18,通天塔!$L128+1)*(通天塔!$I128-1))*INDEX(战舰突破!$D$6:$D$18,通天塔!$O128+1),0),0)</f>
        <v>37570</v>
      </c>
      <c r="BY128" s="14">
        <f>(INDEX(装备数值!$C$13:$G$116,通天塔!$P128*8+1,BY$2)+INDEX(装备数值!$C$13:$G$116,通天塔!$Q128*8+2,BY$2)+INDEX(装备数值!$C$13:$G$116,通天塔!$S128*8+3,BY$2)+INDEX(装备数值!$C$13:$G$116,通天塔!$R128*8+4,BY$2)+INDEX(装备数值!$C$13:$G$116,通天塔!$T128*8+5,BY$2)+INDEX(装备数值!$C$13:$G$116,通天塔!$U128*8+6,BY$2)+INDEX(装备数值!$C$13:$G$116,通天塔!$V128*8+7,BY$2)+INDEX(装备数值!$C$13:$G$116,通天塔!$W128*8+8,BY$2))</f>
        <v>43575</v>
      </c>
      <c r="BZ128" s="14">
        <f>(INDEX(装备数值!$C$13:$G$116,通天塔!$P128*8+1,BZ$2)+INDEX(装备数值!$C$13:$G$116,通天塔!$Q128*8+2,BZ$2)+INDEX(装备数值!$C$13:$G$116,通天塔!$S128*8+3,BZ$2)+INDEX(装备数值!$C$13:$G$116,通天塔!$R128*8+4,BZ$2)+INDEX(装备数值!$C$13:$G$116,通天塔!$T128*8+5,BZ$2)+INDEX(装备数值!$C$13:$G$116,通天塔!$U128*8+6,BZ$2)+INDEX(装备数值!$C$13:$G$116,通天塔!$V128*8+7,BZ$2)+INDEX(装备数值!$C$13:$G$116,通天塔!$W128*8+8,BZ$2))</f>
        <v>328125</v>
      </c>
      <c r="CA128" s="14">
        <f>(INDEX(装备数值!$C$13:$G$116,通天塔!$P128*8+1,CA$2)+INDEX(装备数值!$C$13:$G$116,通天塔!$Q128*8+2,CA$2)+INDEX(装备数值!$C$13:$G$116,通天塔!$S128*8+3,CA$2)+INDEX(装备数值!$C$13:$G$116,通天塔!$R128*8+4,CA$2)+INDEX(装备数值!$C$13:$G$116,通天塔!$T128*8+5,CA$2)+INDEX(装备数值!$C$13:$G$116,通天塔!$U128*8+6,CA$2)+INDEX(装备数值!$C$13:$G$116,通天塔!$V128*8+7,CA$2)+INDEX(装备数值!$C$13:$G$116,通天塔!$W128*8+8,CA$2))</f>
        <v>21700</v>
      </c>
      <c r="CB128" s="14">
        <f>(INDEX(装备数值!$C$13:$G$116,通天塔!$P128*8+1,CB$2)+INDEX(装备数值!$C$13:$G$116,通天塔!$Q128*8+2,CB$2)+INDEX(装备数值!$C$13:$G$116,通天塔!$S128*8+3,CB$2)+INDEX(装备数值!$C$13:$G$116,通天塔!$R128*8+4,CB$2)+INDEX(装备数值!$C$13:$G$116,通天塔!$T128*8+5,CB$2)+INDEX(装备数值!$C$13:$G$116,通天塔!$U128*8+6,CB$2)+INDEX(装备数值!$C$13:$G$116,通天塔!$V128*8+7,CB$2)+INDEX(装备数值!$C$13:$G$116,通天塔!$W128*8+8,CB$2))</f>
        <v>437500</v>
      </c>
      <c r="CC128" s="14">
        <f>(INDEX(装备数值!$C$13:$G$116,通天塔!$P128*8+1,CC$2)+INDEX(装备数值!$C$13:$G$116,通天塔!$Q128*8+2,CC$2)+INDEX(装备数值!$C$13:$G$116,通天塔!$S128*8+3,CC$2)+INDEX(装备数值!$C$13:$G$116,通天塔!$R128*8+4,CC$2)+INDEX(装备数值!$C$13:$G$116,通天塔!$T128*8+5,CC$2)+INDEX(装备数值!$C$13:$G$116,通天塔!$U128*8+6,CC$2)+INDEX(装备数值!$C$13:$G$116,通天塔!$V128*8+7,CC$2)+INDEX(装备数值!$C$13:$G$116,通天塔!$W128*8+8,CC$2))</f>
        <v>8750</v>
      </c>
      <c r="CF128" s="14">
        <f>INDEX(装备数值!$I$13:$M$116,通天塔!$P128*8+1,CF$2)*$X128+INDEX(装备数值!$I$13:$M$116,通天塔!$Q128*8+2,CF$2)*$Y128+INDEX(装备数值!$I$13:$M$116,通天塔!$S128*8+3,CF$2)*$Z128+INDEX(装备数值!$I$13:$M$116,通天塔!$R128*8+4,CF$2)*$AA128+INDEX(装备数值!$I$13:$M$116,通天塔!$T128*8+5,CF$2)*$AB128+INDEX(装备数值!$I$13:$M$116,通天塔!$U128*8+6,CF$2)*$AC128+INDEX(装备数值!$I$13:$M$116,通天塔!$V128*8+7,CF$2)*$AD128+INDEX(装备数值!$I$13:$M$116,通天塔!$W128*8+8,CF$2)*$AE128</f>
        <v>112050</v>
      </c>
      <c r="CG128" s="14">
        <f>INDEX(装备数值!$I$13:$M$116,通天塔!$P128*8+1,CG$2)*$X128+INDEX(装备数值!$I$13:$M$116,通天塔!$Q128*8+2,CG$2)*$Y128+INDEX(装备数值!$I$13:$M$116,通天塔!$S128*8+3,CG$2)*$Z128+INDEX(装备数值!$I$13:$M$116,通天塔!$R128*8+4,CG$2)*$AA128+INDEX(装备数值!$I$13:$M$116,通天塔!$T128*8+5,CG$2)*$AB128+INDEX(装备数值!$I$13:$M$116,通天塔!$U128*8+6,CG$2)*$AC128+INDEX(装备数值!$I$13:$M$116,通天塔!$V128*8+7,CG$2)*$AD128+INDEX(装备数值!$I$13:$M$116,通天塔!$W128*8+8,CG$2)*$AE128</f>
        <v>843750</v>
      </c>
      <c r="CH128" s="14">
        <f>INDEX(装备数值!$I$13:$M$116,通天塔!$P128*8+1,CH$2)*$X128+INDEX(装备数值!$I$13:$M$116,通天塔!$Q128*8+2,CH$2)*$Y128+INDEX(装备数值!$I$13:$M$116,通天塔!$S128*8+3,CH$2)*$Z128+INDEX(装备数值!$I$13:$M$116,通天塔!$R128*8+4,CH$2)*$AA128+INDEX(装备数值!$I$13:$M$116,通天塔!$T128*8+5,CH$2)*$AB128+INDEX(装备数值!$I$13:$M$116,通天塔!$U128*8+6,CH$2)*$AC128+INDEX(装备数值!$I$13:$M$116,通天塔!$V128*8+7,CH$2)*$AD128+INDEX(装备数值!$I$13:$M$116,通天塔!$W128*8+8,CH$2)*$AE128</f>
        <v>55800</v>
      </c>
      <c r="CI128" s="14">
        <f>INDEX(装备数值!$I$13:$M$116,通天塔!$P128*8+1,CI$2)*$X128+INDEX(装备数值!$I$13:$M$116,通天塔!$Q128*8+2,CI$2)*$Y128+INDEX(装备数值!$I$13:$M$116,通天塔!$S128*8+3,CI$2)*$Z128+INDEX(装备数值!$I$13:$M$116,通天塔!$R128*8+4,CI$2)*$AA128+INDEX(装备数值!$I$13:$M$116,通天塔!$T128*8+5,CI$2)*$AB128+INDEX(装备数值!$I$13:$M$116,通天塔!$U128*8+6,CI$2)*$AC128+INDEX(装备数值!$I$13:$M$116,通天塔!$V128*8+7,CI$2)*$AD128+INDEX(装备数值!$I$13:$M$116,通天塔!$W128*8+8,CI$2)*$AE128</f>
        <v>1125000</v>
      </c>
      <c r="CJ128" s="14">
        <f>INDEX(装备数值!$I$13:$M$116,通天塔!$P128*8+1,CJ$2)*$X128+INDEX(装备数值!$I$13:$M$116,通天塔!$Q128*8+2,CJ$2)*$Y128+INDEX(装备数值!$I$13:$M$116,通天塔!$S128*8+3,CJ$2)*$Z128+INDEX(装备数值!$I$13:$M$116,通天塔!$R128*8+4,CJ$2)*$AA128+INDEX(装备数值!$I$13:$M$116,通天塔!$T128*8+5,CJ$2)*$AB128+INDEX(装备数值!$I$13:$M$116,通天塔!$U128*8+6,CJ$2)*$AC128+INDEX(装备数值!$I$13:$M$116,通天塔!$V128*8+7,CJ$2)*$AD128+INDEX(装备数值!$I$13:$M$116,通天塔!$W128*8+8,CJ$2)*$AE128</f>
        <v>22500</v>
      </c>
      <c r="CM128" s="14">
        <f>INDEX(装备数值!$X$13:$AH$116,$P128*8+1,CM$2)*$AF128+INDEX(装备数值!$X$13:$AH$116,$Q128*8+2,CM$2)*$AG128+INDEX(装备数值!$X$13:$AH$116,$S128*8+3,CM$2)*$AH128+INDEX(装备数值!$X$13:$AH$116,$R128*8+4,CM$2)*$AI128+INDEX(装备数值!$X$13:$AH$116,$T128*8+5,CM$2)*$AJ128+INDEX(装备数值!$X$13:$AH$116,$U128*8+6,CM$2)*$AK128+INDEX(装备数值!$X$13:$AH$116,$V128*8+7,CM$2)*$AL128+INDEX(装备数值!$X$13:$AH$116,$W128*8+8,CM$2)*$AM128</f>
        <v>35750</v>
      </c>
      <c r="CN128" s="14">
        <f>INDEX(装备数值!$X$13:$AH$116,$P128*8+1,CN$2)*$AF128+INDEX(装备数值!$X$13:$AH$116,$Q128*8+2,CN$2)*$AG128+INDEX(装备数值!$X$13:$AH$116,$S128*8+3,CN$2)*$AH128+INDEX(装备数值!$X$13:$AH$116,$R128*8+4,CN$2)*$AI128+INDEX(装备数值!$X$13:$AH$116,$T128*8+5,CN$2)*$AJ128+INDEX(装备数值!$X$13:$AH$116,$U128*8+6,CN$2)*$AK128+INDEX(装备数值!$X$13:$AH$116,$V128*8+7,CN$2)*$AL128+INDEX(装备数值!$X$13:$AH$116,$W128*8+8,CN$2)*$AM128</f>
        <v>268070</v>
      </c>
      <c r="CO128" s="14">
        <f>INDEX(装备数值!$X$13:$AH$116,$P128*8+1,CO$2)*$AF128+INDEX(装备数值!$X$13:$AH$116,$Q128*8+2,CO$2)*$AG128+INDEX(装备数值!$X$13:$AH$116,$S128*8+3,CO$2)*$AH128+INDEX(装备数值!$X$13:$AH$116,$R128*8+4,CO$2)*$AI128+INDEX(装备数值!$X$13:$AH$116,$T128*8+5,CO$2)*$AJ128+INDEX(装备数值!$X$13:$AH$116,$U128*8+6,CO$2)*$AK128+INDEX(装备数值!$X$13:$AH$116,$V128*8+7,CO$2)*$AL128+INDEX(装备数值!$X$13:$AH$116,$W128*8+8,CO$2)*$AM128</f>
        <v>17820</v>
      </c>
      <c r="CP128" s="14">
        <f>INDEX(装备数值!$X$13:$AH$116,$P128*8+1,CP$2)*$AF128+INDEX(装备数值!$X$13:$AH$116,$Q128*8+2,CP$2)*$AG128+INDEX(装备数值!$X$13:$AH$116,$S128*8+3,CP$2)*$AH128+INDEX(装备数值!$X$13:$AH$116,$R128*8+4,CP$2)*$AI128+INDEX(装备数值!$X$13:$AH$116,$T128*8+5,CP$2)*$AJ128+INDEX(装备数值!$X$13:$AH$116,$U128*8+6,CP$2)*$AK128+INDEX(装备数值!$X$13:$AH$116,$V128*8+7,CP$2)*$AL128+INDEX(装备数值!$X$13:$AH$116,$W128*8+8,CP$2)*$AM128</f>
        <v>357500</v>
      </c>
      <c r="CQ128" s="14">
        <f>INDEX(装备数值!$X$13:$AH$116,$P128*8+1,CQ$2)*$AF128+INDEX(装备数值!$X$13:$AH$116,$Q128*8+2,CQ$2)*$AG128+INDEX(装备数值!$X$13:$AH$116,$S128*8+3,CQ$2)*$AH128+INDEX(装备数值!$X$13:$AH$116,$R128*8+4,CQ$2)*$AI128+INDEX(装备数值!$X$13:$AH$116,$T128*8+5,CQ$2)*$AJ128+INDEX(装备数值!$X$13:$AH$116,$U128*8+6,CQ$2)*$AK128+INDEX(装备数值!$X$13:$AH$116,$V128*8+7,CQ$2)*$AL128+INDEX(装备数值!$X$13:$AH$116,$W128*8+8,CQ$2)*$AM128</f>
        <v>7150</v>
      </c>
      <c r="CR128" s="14">
        <f>INDEX(装备数值!$X$13:$AH$116,$P128*8+1,CR$2)*$AF128+INDEX(装备数值!$X$13:$AH$116,$Q128*8+2,CR$2)*$AG128+INDEX(装备数值!$X$13:$AH$116,$S128*8+3,CR$2)*$AH128+INDEX(装备数值!$X$13:$AH$116,$R128*8+4,CR$2)*$AI128+INDEX(装备数值!$X$13:$AH$116,$T128*8+5,CR$2)*$AJ128+INDEX(装备数值!$X$13:$AH$116,$U128*8+6,CR$2)*$AK128+INDEX(装备数值!$X$13:$AH$116,$V128*8+7,CR$2)*$AL128+INDEX(装备数值!$X$13:$AH$116,$W128*8+8,CR$2)*$AM128</f>
        <v>26730</v>
      </c>
      <c r="CS128" s="14">
        <f>INDEX(装备数值!$X$13:$AH$116,$P128*8+1,CS$2)*$AF128+INDEX(装备数值!$X$13:$AH$116,$Q128*8+2,CS$2)*$AG128+INDEX(装备数值!$X$13:$AH$116,$S128*8+3,CS$2)*$AH128+INDEX(装备数值!$X$13:$AH$116,$R128*8+4,CS$2)*$AI128+INDEX(装备数值!$X$13:$AH$116,$T128*8+5,CS$2)*$AJ128+INDEX(装备数值!$X$13:$AH$116,$U128*8+6,CS$2)*$AK128+INDEX(装备数值!$X$13:$AH$116,$V128*8+7,CS$2)*$AL128+INDEX(装备数值!$X$13:$AH$116,$W128*8+8,CS$2)*$AM128</f>
        <v>26730</v>
      </c>
      <c r="CT128" s="14">
        <f>INDEX(装备数值!$X$13:$AH$116,$P128*8+1,CT$2)*$AF128+INDEX(装备数值!$X$13:$AH$116,$Q128*8+2,CT$2)*$AG128+INDEX(装备数值!$X$13:$AH$116,$S128*8+3,CT$2)*$AH128+INDEX(装备数值!$X$13:$AH$116,$R128*8+4,CT$2)*$AI128+INDEX(装备数值!$X$13:$AH$116,$T128*8+5,CT$2)*$AJ128+INDEX(装备数值!$X$13:$AH$116,$U128*8+6,CT$2)*$AK128+INDEX(装备数值!$X$13:$AH$116,$V128*8+7,CT$2)*$AL128+INDEX(装备数值!$X$13:$AH$116,$W128*8+8,CT$2)*$AM128</f>
        <v>26730</v>
      </c>
      <c r="CU128" s="14">
        <f>INDEX(装备数值!$X$13:$AH$116,$P128*8+1,CU$2)*$AF128+INDEX(装备数值!$X$13:$AH$116,$Q128*8+2,CU$2)*$AG128+INDEX(装备数值!$X$13:$AH$116,$S128*8+3,CU$2)*$AH128+INDEX(装备数值!$X$13:$AH$116,$R128*8+4,CU$2)*$AI128+INDEX(装备数值!$X$13:$AH$116,$T128*8+5,CU$2)*$AJ128+INDEX(装备数值!$X$13:$AH$116,$U128*8+6,CU$2)*$AK128+INDEX(装备数值!$X$13:$AH$116,$V128*8+7,CU$2)*$AL128+INDEX(装备数值!$X$13:$AH$116,$W128*8+8,CU$2)*$AM128</f>
        <v>26730</v>
      </c>
      <c r="CV128" s="14">
        <f>INDEX(装备数值!$X$13:$AH$116,$P128*8+1,CV$2)*$AF128+INDEX(装备数值!$X$13:$AH$116,$Q128*8+2,CV$2)*$AG128+INDEX(装备数值!$X$13:$AH$116,$S128*8+3,CV$2)*$AH128+INDEX(装备数值!$X$13:$AH$116,$R128*8+4,CV$2)*$AI128+INDEX(装备数值!$X$13:$AH$116,$T128*8+5,CV$2)*$AJ128+INDEX(装备数值!$X$13:$AH$116,$U128*8+6,CV$2)*$AK128+INDEX(装备数值!$X$13:$AH$116,$V128*8+7,CV$2)*$AL128+INDEX(装备数值!$X$13:$AH$116,$W128*8+8,CV$2)*$AM128</f>
        <v>55</v>
      </c>
      <c r="CW128" s="14">
        <f>INDEX(装备数值!$X$13:$AH$116,$P128*8+1,CW$2)*$AF128+INDEX(装备数值!$X$13:$AH$116,$Q128*8+2,CW$2)*$AG128+INDEX(装备数值!$X$13:$AH$116,$S128*8+3,CW$2)*$AH128+INDEX(装备数值!$X$13:$AH$116,$R128*8+4,CW$2)*$AI128+INDEX(装备数值!$X$13:$AH$116,$T128*8+5,CW$2)*$AJ128+INDEX(装备数值!$X$13:$AH$116,$U128*8+6,CW$2)*$AK128+INDEX(装备数值!$X$13:$AH$116,$V128*8+7,CW$2)*$AL128+INDEX(装备数值!$X$13:$AH$116,$W128*8+8,CW$2)*$AM128</f>
        <v>55</v>
      </c>
      <c r="CY128" s="14">
        <f>INDEX(装备数值!$AN$17:$AN$117,MATCH(MIN($X128:$AE128),装备数值!$AO$17:$AO$117,1))</f>
        <v>45</v>
      </c>
      <c r="CZ128" s="14">
        <f>IF(COUNTIF($P128:$W128,"&gt;"&amp;0)=8,INDEX(装备数值!AR$17:AR$117,$CY128+1),0)</f>
        <v>16200</v>
      </c>
      <c r="DA128" s="14">
        <f>IF(COUNTIF($P128:$W128,"&gt;"&amp;0)=8,INDEX(装备数值!AS$17:AS$117,$CY128+1),0)</f>
        <v>121500</v>
      </c>
      <c r="DB128" s="14">
        <f>IF(COUNTIF($P128:$W128,"&gt;"&amp;0)=8,INDEX(装备数值!AT$17:AT$117,$CY128+1),0)</f>
        <v>8100</v>
      </c>
      <c r="DC128" s="14">
        <f>IF(COUNTIF($P128:$W128,"&gt;"&amp;0)=8,INDEX(装备数值!AU$17:AU$117,$CY128+1),0)</f>
        <v>162000</v>
      </c>
      <c r="DD128" s="14">
        <f>IF(COUNTIF($P128:$W128,"&gt;"&amp;0)=8,INDEX(装备数值!AV$17:AV$117,$CY128+1),0)</f>
        <v>3060</v>
      </c>
      <c r="DF128" s="14">
        <f>INDEX(装备数值!$AY$17:$AY$77,MATCH(MIN($AF128:$AM128),装备数值!$AZ$17:$AZ$77,1))</f>
        <v>27</v>
      </c>
      <c r="DG128" s="26">
        <f>INDEX(装备数值!BA$17:BA$77,通天塔!DF128+1)</f>
        <v>0.39</v>
      </c>
      <c r="DH128" s="26">
        <f>INDEX(装备数值!BA$17:BA$77,通天塔!DF128+1)</f>
        <v>0.39</v>
      </c>
      <c r="DJ128" s="14">
        <f t="shared" si="134"/>
        <v>35</v>
      </c>
      <c r="DK128" s="14">
        <f>VLOOKUP(DJ128,军阶与晶片数值!$W$6:$X$27,2)</f>
        <v>8</v>
      </c>
      <c r="DL128" s="14">
        <f>INDEX(军阶与晶片数值!Y$6:Y$27,$DK128+1)</f>
        <v>650</v>
      </c>
      <c r="DM128" s="14">
        <f>INDEX(军阶与晶片数值!Z$6:Z$27,$DK128+1)</f>
        <v>650</v>
      </c>
      <c r="DN128" s="14">
        <f>INDEX(军阶与晶片数值!AA$6:AA$27,$DK128+1)</f>
        <v>650</v>
      </c>
      <c r="DO128" s="14">
        <f>INDEX(军阶与晶片数值!AB$6:AB$27,$DK128+1)</f>
        <v>650</v>
      </c>
      <c r="DP128" s="29">
        <f>INDEX(军阶与晶片数值!AC$6:AC$27,$DK128+1)</f>
        <v>45</v>
      </c>
      <c r="DQ128" s="29">
        <f>INDEX(军阶与晶片数值!AD$6:AD$27,$DK128+1)</f>
        <v>25</v>
      </c>
      <c r="DS128" s="26">
        <f>INDEX(军阶与晶片数值!I$6:I$16,AN128+1)</f>
        <v>0.2</v>
      </c>
      <c r="DT128" s="26">
        <f>INDEX(军阶与晶片数值!M$6:M$16,AO128+1)</f>
        <v>0.3</v>
      </c>
      <c r="DU128" s="26">
        <f>INDEX(军阶与晶片数值!J$6:J$16,AP128+1)</f>
        <v>0.3</v>
      </c>
      <c r="DV128" s="26">
        <f>INDEX(军阶与晶片数值!K$6:K$16,AQ128+1)</f>
        <v>0.6</v>
      </c>
      <c r="DW128" s="26">
        <f>INDEX(军阶与晶片数值!L$6:L$16,AR128+1)</f>
        <v>0.6</v>
      </c>
      <c r="DX128" s="28">
        <f>INDEX(军阶与晶片数值!N$6:N$16,AS128+1)</f>
        <v>0</v>
      </c>
      <c r="DY128" s="28">
        <f>INDEX(军阶与晶片数值!O$6:O$16,AT128+1)</f>
        <v>0</v>
      </c>
      <c r="DZ128" s="28">
        <f>INDEX(军阶与晶片数值!P$6:P$16,AU128+1)</f>
        <v>0</v>
      </c>
      <c r="EA128" s="28">
        <f>INDEX(军阶与晶片数值!Q$6:Q$16,AV128+1)</f>
        <v>0</v>
      </c>
      <c r="EB128" s="26">
        <f>INDEX(军阶与晶片数值!R$6:R$16,AW128+1)</f>
        <v>0.13</v>
      </c>
      <c r="EC128" s="26">
        <f>INDEX(军阶与晶片数值!S$6:S$16,AX128+1)</f>
        <v>0.13</v>
      </c>
      <c r="ED128" s="26">
        <f>INDEX(军阶与晶片数值!T$6:T$16,AY128+1)</f>
        <v>0</v>
      </c>
      <c r="EE128" s="26">
        <f>INDEX(军阶与晶片数值!U$6:U$16,AZ128+1)</f>
        <v>0</v>
      </c>
      <c r="EG128" s="26">
        <f>INDEX(军阶与晶片数值!$C$6:$C$36,通天塔!$BA128+1)</f>
        <v>0.9</v>
      </c>
      <c r="EH128" s="26">
        <f>INDEX(军阶与晶片数值!$C$6:$C$36,通天塔!$BA128+1)</f>
        <v>0.9</v>
      </c>
      <c r="EI128" s="26">
        <f>INDEX(军阶与晶片数值!$C$6:$C$36,通天塔!$BA128+1)</f>
        <v>0.9</v>
      </c>
      <c r="EJ128" s="26">
        <f>INDEX(军阶与晶片数值!$C$6:$C$36,通天塔!$BA128+1)</f>
        <v>0.9</v>
      </c>
      <c r="EK128" s="26">
        <f>INDEX(军阶与晶片数值!$C$6:$C$36,通天塔!$BA128+1)</f>
        <v>0.9</v>
      </c>
      <c r="EM128" s="14">
        <f>INDEX(战舰突破!$H$6:$H$18,通天塔!$J128+1)+INDEX(战舰突破!$H$23:$H$35,通天塔!$K128+1)+INDEX(战舰突破!$H$40:$H$52,通天塔!$L128+1)</f>
        <v>200</v>
      </c>
      <c r="EN128" s="14">
        <f>INDEX(战舰突破!$I$6:$I$18,通天塔!$J128+1)+INDEX(战舰突破!$I$23:$I$35,通天塔!$K128+1)+INDEX(战舰突破!$I$40:$I$52,通天塔!$L128+1)</f>
        <v>200</v>
      </c>
      <c r="EO128" s="14">
        <f>INDEX(战舰突破!$J$6:$J$18,通天塔!$J128+1)+INDEX(战舰突破!$J$23:$J$35,通天塔!$K128+1)+INDEX(战舰突破!$J$40:$J$52,通天塔!$L128+1)</f>
        <v>0</v>
      </c>
      <c r="EP128" s="14">
        <f>INDEX(战舰突破!$K$6:$K$18,通天塔!$J128+1)+INDEX(战舰突破!$K$23:$K$35,通天塔!$K128+1)+INDEX(战舰突破!$K$40:$K$52,通天塔!$L128+1)</f>
        <v>0</v>
      </c>
      <c r="EQ128" s="14">
        <f>INDEX(战舰突破!$L$6:$L$18,通天塔!$J128+1)+INDEX(战舰突破!$L$23:$L$35,通天塔!$K128+1)+INDEX(战舰突破!$L$40:$L$52,通天塔!$L128+1)</f>
        <v>200</v>
      </c>
      <c r="ER128" s="18">
        <f>INDEX(战舰突破!$N$6:$N$18,通天塔!$J128+1)+INDEX(战舰突破!$N$23:$N$35,通天塔!$K128+1)+INDEX(战舰突破!$N$40:$N$52,通天塔!$L128+1)</f>
        <v>0</v>
      </c>
      <c r="ES128" s="18">
        <f>INDEX(战舰突破!$O$6:$O$18,通天塔!$J128+1)+INDEX(战舰突破!$O$23:$O$35,通天塔!$K128+1)+INDEX(战舰突破!$O$40:$O$52,通天塔!$L128+1)</f>
        <v>1.4</v>
      </c>
      <c r="ET128" s="18">
        <f>INDEX(战舰突破!$P$6:$P$18,通天塔!$J128+1)+INDEX(战舰突破!$P$23:$P$35,通天塔!$K128+1)+INDEX(战舰突破!$P$40:$P$52,通天塔!$L128+1)</f>
        <v>0</v>
      </c>
      <c r="EU128" s="18">
        <f>INDEX(战舰突破!$Q$6:$Q$18,通天塔!$J128+1)+INDEX(战舰突破!$Q$23:$Q$35,通天塔!$K128+1)+INDEX(战舰突破!$Q$40:$Q$52,通天塔!$L128+1)</f>
        <v>0.3</v>
      </c>
      <c r="EV128" s="18">
        <f>INDEX(战舰突破!$R$6:$R$18,通天塔!$J128+1)+INDEX(战舰突破!$R$23:$R$35,通天塔!$K128+1)+INDEX(战舰突破!$R$40:$R$52,通天塔!$L128+1)</f>
        <v>0</v>
      </c>
      <c r="EW128" s="18">
        <f>INDEX(战舰突破!$M$6:$M$18,通天塔!$J128+1)+INDEX(战舰突破!$M$23:$M$35,通天塔!$K128+1)+INDEX(战舰突破!$M$40:$M$52,通天塔!$L128+1)</f>
        <v>0.2</v>
      </c>
      <c r="EX128" s="22">
        <f>INDEX(战舰突破!$W$6:$W$18,通天塔!$J128+1)+INDEX(战舰突破!$W$23:$W$35,通天塔!$K128+1)+INDEX(战舰突破!$W$40:$W$52,通天塔!$L128+1)</f>
        <v>0.5</v>
      </c>
      <c r="FA128" s="14">
        <f>INDEX(战舰突破!$S$6:$S$18,通天塔!$J128+1)</f>
        <v>0</v>
      </c>
      <c r="FB128" s="14">
        <f>INDEX(战舰突破!$T$6:$T$18,通天塔!$J128+1)</f>
        <v>1.1000000000000001</v>
      </c>
      <c r="FC128" s="14">
        <f>INDEX(战舰突破!$U$6:$U$18,通天塔!$J128+1)</f>
        <v>0.1</v>
      </c>
      <c r="FD128" s="14">
        <f>INDEX(战舰突破!$V$6:$V$18,通天塔!$J128+1)</f>
        <v>1</v>
      </c>
      <c r="FE128" s="14">
        <f>INDEX(战舰突破!$X$6:$X$18,通天塔!$J128+1)</f>
        <v>10</v>
      </c>
      <c r="FG128" s="14">
        <f>INDEX(战舰突破!$S$23:$S$35,通天塔!$J128+1)</f>
        <v>0.6</v>
      </c>
      <c r="FH128" s="14">
        <f>INDEX(战舰突破!$T$23:$T$35,通天塔!$J128+1)</f>
        <v>0.55000000000000004</v>
      </c>
      <c r="FI128" s="14">
        <f>INDEX(战舰突破!$U$23:$U$35,通天塔!$J128+1)</f>
        <v>0.1</v>
      </c>
      <c r="FJ128" s="14">
        <f>INDEX(战舰突破!$V$23:$V$35,通天塔!$J128+1)</f>
        <v>2</v>
      </c>
      <c r="FK128" s="14">
        <f>INDEX(战舰突破!$X$23:$X$35,通天塔!$J128+1)</f>
        <v>150</v>
      </c>
      <c r="FM128" s="14">
        <f>INDEX(战舰突破!$S$40:$S$52,通天塔!$J128+1)</f>
        <v>0.6</v>
      </c>
      <c r="FN128" s="14">
        <f>INDEX(战舰突破!$T$40:$T$52,通天塔!$J128+1)</f>
        <v>0.25</v>
      </c>
      <c r="FO128" s="14">
        <f>INDEX(战舰突破!$U$40:$U$52,通天塔!$J128+1)</f>
        <v>0.2</v>
      </c>
      <c r="FP128" s="14">
        <f>INDEX(战舰突破!$V$40:$V$52,通天塔!$J128+1)</f>
        <v>1</v>
      </c>
      <c r="FQ128" s="14">
        <f>INDEX(战舰突破!$X$40:$X$52,通天塔!$J128+1)</f>
        <v>250</v>
      </c>
      <c r="FT128" s="14">
        <f t="shared" si="135"/>
        <v>913960</v>
      </c>
      <c r="FU128" s="14">
        <f t="shared" si="136"/>
        <v>842022</v>
      </c>
      <c r="FV128" s="14">
        <f t="shared" si="137"/>
        <v>797808</v>
      </c>
      <c r="FW128" s="14">
        <f t="shared" si="138"/>
        <v>18412528</v>
      </c>
      <c r="FX128" s="14">
        <f t="shared" si="139"/>
        <v>494713</v>
      </c>
      <c r="FY128" s="14">
        <f t="shared" si="140"/>
        <v>14139015</v>
      </c>
      <c r="FZ128" s="14">
        <f t="shared" si="141"/>
        <v>337850</v>
      </c>
      <c r="GA128" s="28">
        <f t="shared" si="142"/>
        <v>27380</v>
      </c>
      <c r="GB128" s="28">
        <f t="shared" si="143"/>
        <v>27380</v>
      </c>
      <c r="GC128" s="28">
        <f t="shared" si="144"/>
        <v>27380</v>
      </c>
      <c r="GD128" s="28">
        <f t="shared" si="145"/>
        <v>27380</v>
      </c>
      <c r="GE128" s="28">
        <f t="shared" si="146"/>
        <v>1.5707</v>
      </c>
      <c r="GF128" s="28">
        <f t="shared" si="147"/>
        <v>1.5707</v>
      </c>
      <c r="GG128" s="28">
        <f t="shared" si="148"/>
        <v>0</v>
      </c>
      <c r="GH128" s="28">
        <f t="shared" si="149"/>
        <v>45.2</v>
      </c>
      <c r="GI128" s="14">
        <f t="shared" si="150"/>
        <v>1</v>
      </c>
      <c r="GJ128" s="14">
        <f t="shared" si="151"/>
        <v>1.6</v>
      </c>
      <c r="GK128" s="14">
        <f t="shared" si="152"/>
        <v>1.6</v>
      </c>
      <c r="GL128" s="18">
        <f t="shared" si="153"/>
        <v>2.3000000000000003</v>
      </c>
      <c r="GM128" s="18">
        <f t="shared" si="154"/>
        <v>1.75</v>
      </c>
      <c r="GN128" s="18">
        <f t="shared" si="155"/>
        <v>1.45</v>
      </c>
      <c r="GO128" s="29">
        <f t="shared" si="215"/>
        <v>27530</v>
      </c>
      <c r="GP128" s="29">
        <f t="shared" si="215"/>
        <v>27830</v>
      </c>
      <c r="GQ128" s="29">
        <f t="shared" si="215"/>
        <v>27830</v>
      </c>
      <c r="GR128" s="26">
        <f t="shared" si="157"/>
        <v>0.1</v>
      </c>
      <c r="GS128" s="26">
        <f t="shared" si="158"/>
        <v>0.1</v>
      </c>
      <c r="GT128" s="26">
        <f t="shared" si="159"/>
        <v>0.2</v>
      </c>
      <c r="GU128" s="14">
        <f t="shared" si="160"/>
        <v>3</v>
      </c>
      <c r="GV128" s="14">
        <f t="shared" si="161"/>
        <v>4</v>
      </c>
      <c r="GW128" s="14">
        <f t="shared" si="162"/>
        <v>3</v>
      </c>
      <c r="GX128" s="14">
        <f t="shared" si="163"/>
        <v>10</v>
      </c>
      <c r="GY128" s="14">
        <f t="shared" si="164"/>
        <v>150</v>
      </c>
      <c r="GZ128" s="14">
        <f t="shared" si="165"/>
        <v>250</v>
      </c>
      <c r="HA128">
        <v>124</v>
      </c>
      <c r="HB128" s="14">
        <f t="shared" si="166"/>
        <v>137240404</v>
      </c>
      <c r="HD128" s="14">
        <f t="shared" si="167"/>
        <v>989426</v>
      </c>
      <c r="HE128" s="14">
        <f t="shared" si="168"/>
        <v>456950</v>
      </c>
      <c r="HF128" s="29">
        <f t="shared" si="169"/>
        <v>26284</v>
      </c>
      <c r="HG128" s="29">
        <f t="shared" si="170"/>
        <v>18770</v>
      </c>
      <c r="HH128" s="29">
        <f t="shared" si="171"/>
        <v>20272</v>
      </c>
      <c r="HI128" s="29">
        <f t="shared" si="172"/>
        <v>18921</v>
      </c>
      <c r="HJ128" s="14">
        <f t="shared" si="173"/>
        <v>1.5707</v>
      </c>
      <c r="HK128" s="14">
        <f t="shared" si="174"/>
        <v>1.5707</v>
      </c>
      <c r="HL128" s="14">
        <f t="shared" si="175"/>
        <v>255379</v>
      </c>
      <c r="HM128" s="14">
        <f t="shared" si="176"/>
        <v>440032</v>
      </c>
      <c r="HN128" s="26">
        <f t="shared" si="177"/>
        <v>0.39842742974993556</v>
      </c>
      <c r="HO128" s="26">
        <f t="shared" si="178"/>
        <v>0.66377948987892998</v>
      </c>
      <c r="HP128" s="29">
        <f t="shared" si="179"/>
        <v>132882</v>
      </c>
      <c r="HQ128" s="29">
        <f t="shared" si="180"/>
        <v>416869</v>
      </c>
      <c r="HR128" s="29">
        <f t="shared" si="181"/>
        <v>414647</v>
      </c>
      <c r="HS128" s="26">
        <f t="shared" si="182"/>
        <v>0.47884475659966097</v>
      </c>
      <c r="HT128" s="26">
        <f t="shared" si="183"/>
        <v>0.48792685880358444</v>
      </c>
      <c r="HU128" s="26">
        <f t="shared" si="184"/>
        <v>0.58792685880358442</v>
      </c>
      <c r="HV128" s="26">
        <f t="shared" si="185"/>
        <v>7.8844756599660948E-2</v>
      </c>
      <c r="HW128" s="29">
        <f t="shared" si="207"/>
        <v>1.8000000000000003</v>
      </c>
      <c r="HX128" s="29">
        <f t="shared" si="208"/>
        <v>3.5635940905788335</v>
      </c>
      <c r="HY128" s="29">
        <f t="shared" si="209"/>
        <v>3.2290627270525558</v>
      </c>
      <c r="HZ128" s="29">
        <f t="shared" si="210"/>
        <v>1195938</v>
      </c>
      <c r="IA128" s="29">
        <f t="shared" si="211"/>
        <v>990367.93663033843</v>
      </c>
      <c r="IB128" s="29">
        <f t="shared" si="212"/>
        <v>669460.58629208058</v>
      </c>
      <c r="IC128" s="29">
        <f t="shared" si="213"/>
        <v>7210998</v>
      </c>
      <c r="ID128" s="14">
        <f t="shared" si="186"/>
        <v>2855766.52</v>
      </c>
      <c r="IH128" s="14">
        <v>1</v>
      </c>
      <c r="II128" s="14">
        <v>1</v>
      </c>
      <c r="IJ128" s="14">
        <v>480</v>
      </c>
      <c r="IK128" s="14">
        <v>80</v>
      </c>
      <c r="IL128" s="14">
        <v>60</v>
      </c>
      <c r="IM128" s="23">
        <f t="shared" si="216"/>
        <v>520379891</v>
      </c>
      <c r="IN128" s="23">
        <f t="shared" si="217"/>
        <v>1</v>
      </c>
      <c r="IO128" s="23">
        <f t="shared" si="218"/>
        <v>520379.89</v>
      </c>
      <c r="IP128" s="23">
        <f t="shared" si="203"/>
        <v>601648668</v>
      </c>
      <c r="IQ128" s="23">
        <f t="shared" si="188"/>
        <v>1</v>
      </c>
      <c r="IR128" s="23">
        <f t="shared" si="189"/>
        <v>601648.67000000004</v>
      </c>
      <c r="IS128" s="14">
        <v>1</v>
      </c>
      <c r="IT128" s="14">
        <v>1</v>
      </c>
      <c r="IU128" s="14">
        <v>240</v>
      </c>
      <c r="IV128" s="14">
        <v>40</v>
      </c>
      <c r="IW128" s="14">
        <v>30</v>
      </c>
      <c r="IX128" s="23">
        <f t="shared" si="219"/>
        <v>303631329</v>
      </c>
      <c r="IY128" s="23">
        <f t="shared" si="220"/>
        <v>1</v>
      </c>
      <c r="IZ128" s="23">
        <f t="shared" si="221"/>
        <v>303631.33</v>
      </c>
      <c r="JA128" s="23"/>
      <c r="JB128" s="23"/>
      <c r="JC128" s="23"/>
      <c r="JG128">
        <f t="shared" si="222"/>
        <v>2.453910217299796</v>
      </c>
      <c r="JH128">
        <f t="shared" si="223"/>
        <v>3.8543567783127894</v>
      </c>
      <c r="JJ128" s="14">
        <v>10</v>
      </c>
      <c r="JK128" s="14">
        <v>2</v>
      </c>
      <c r="JL128" s="14">
        <v>1.5</v>
      </c>
      <c r="JM128" s="23">
        <f t="shared" si="224"/>
        <v>10359052</v>
      </c>
      <c r="JN128" s="23">
        <f t="shared" si="225"/>
        <v>1</v>
      </c>
      <c r="JO128" s="23">
        <f t="shared" si="226"/>
        <v>10359.049999999999</v>
      </c>
      <c r="JP128" s="14">
        <v>30</v>
      </c>
      <c r="JQ128" s="14">
        <v>6</v>
      </c>
      <c r="JR128" s="14">
        <v>4</v>
      </c>
      <c r="JS128" s="23">
        <f t="shared" si="227"/>
        <v>30006021</v>
      </c>
      <c r="JT128" s="23">
        <f t="shared" si="228"/>
        <v>1</v>
      </c>
      <c r="JU128" s="23">
        <f t="shared" si="229"/>
        <v>30006.02</v>
      </c>
      <c r="JW128" s="23">
        <f t="shared" si="230"/>
        <v>40008028</v>
      </c>
      <c r="JX128" s="23">
        <f t="shared" si="231"/>
        <v>1</v>
      </c>
      <c r="JY128" s="23">
        <f t="shared" si="232"/>
        <v>40008.03</v>
      </c>
      <c r="JZ128" s="23">
        <f t="shared" si="233"/>
        <v>15538578</v>
      </c>
      <c r="KA128" s="23">
        <f t="shared" si="234"/>
        <v>1</v>
      </c>
      <c r="KB128" s="23">
        <f t="shared" si="235"/>
        <v>15538.58</v>
      </c>
    </row>
    <row r="129" spans="3:288" ht="16.5" x14ac:dyDescent="0.2">
      <c r="C129" s="14">
        <f t="shared" si="133"/>
        <v>40</v>
      </c>
      <c r="D129" s="14">
        <v>125</v>
      </c>
      <c r="E129" s="14" t="s">
        <v>788</v>
      </c>
      <c r="F129" s="14">
        <v>455</v>
      </c>
      <c r="G129" s="14">
        <v>455</v>
      </c>
      <c r="H129" s="14">
        <v>300</v>
      </c>
      <c r="I129" s="14">
        <v>455</v>
      </c>
      <c r="J129" s="14">
        <v>9</v>
      </c>
      <c r="K129" s="14">
        <v>9</v>
      </c>
      <c r="L129" s="14">
        <v>8</v>
      </c>
      <c r="M129" s="14">
        <v>5</v>
      </c>
      <c r="N129" s="14">
        <v>5</v>
      </c>
      <c r="O129" s="14">
        <v>5</v>
      </c>
      <c r="P129" s="14">
        <v>8</v>
      </c>
      <c r="Q129" s="14">
        <v>8</v>
      </c>
      <c r="R129" s="14">
        <v>8</v>
      </c>
      <c r="S129" s="14">
        <v>8</v>
      </c>
      <c r="T129" s="14">
        <v>8</v>
      </c>
      <c r="U129" s="14">
        <v>8</v>
      </c>
      <c r="V129" s="14">
        <v>8</v>
      </c>
      <c r="W129" s="14">
        <v>8</v>
      </c>
      <c r="X129" s="14">
        <v>455</v>
      </c>
      <c r="Y129" s="14">
        <v>455</v>
      </c>
      <c r="Z129" s="14">
        <v>455</v>
      </c>
      <c r="AA129" s="14">
        <v>455</v>
      </c>
      <c r="AB129" s="14">
        <v>455</v>
      </c>
      <c r="AC129" s="14">
        <v>455</v>
      </c>
      <c r="AD129" s="14">
        <v>455</v>
      </c>
      <c r="AE129" s="14">
        <v>455</v>
      </c>
      <c r="AF129" s="14">
        <v>55</v>
      </c>
      <c r="AG129" s="14">
        <v>55</v>
      </c>
      <c r="AH129" s="14">
        <v>55</v>
      </c>
      <c r="AI129" s="14">
        <v>55</v>
      </c>
      <c r="AJ129" s="14">
        <v>55</v>
      </c>
      <c r="AK129" s="14">
        <v>55</v>
      </c>
      <c r="AL129" s="14">
        <v>55</v>
      </c>
      <c r="AM129" s="14">
        <v>55</v>
      </c>
      <c r="AN129" s="14">
        <v>5</v>
      </c>
      <c r="AO129" s="14">
        <v>6</v>
      </c>
      <c r="AP129" s="14">
        <v>6</v>
      </c>
      <c r="AQ129" s="14">
        <v>6</v>
      </c>
      <c r="AR129" s="14">
        <v>6</v>
      </c>
      <c r="AS129" s="14">
        <v>0</v>
      </c>
      <c r="AT129" s="14">
        <v>0</v>
      </c>
      <c r="AU129" s="14">
        <v>0</v>
      </c>
      <c r="AV129" s="14">
        <v>0</v>
      </c>
      <c r="AW129" s="14">
        <v>3</v>
      </c>
      <c r="AX129" s="14">
        <v>3</v>
      </c>
      <c r="AY129" s="14">
        <v>0</v>
      </c>
      <c r="AZ129" s="14">
        <v>0</v>
      </c>
      <c r="BA129" s="14">
        <v>18</v>
      </c>
      <c r="BF129" s="14">
        <f>ROUND((INDEX(新战舰养成!S$6:S$18,通天塔!$J129+1)+INDEX(新战舰养成!D$6:D$18,通天塔!$J129+1)*(通天塔!$G129-1))*INDEX(战舰突破!$D$6:$D$18,通天塔!$M129+1),0)</f>
        <v>193725</v>
      </c>
      <c r="BG129" s="14">
        <f>ROUND((INDEX(新战舰养成!T$6:T$18,通天塔!$J129+1)+INDEX(新战舰养成!E$6:E$18,通天塔!$J129+1)*(通天塔!$G129-1))*INDEX(战舰突破!$D$6:$D$18,通天塔!$M129+1),0)</f>
        <v>1549702</v>
      </c>
      <c r="BH129" s="14">
        <f>ROUND((INDEX(新战舰养成!U$6:U$18,通天塔!$J129+1)+INDEX(新战舰养成!F$6:F$18,通天塔!$J129+1)*(通天塔!$G129-1))*INDEX(战舰突破!$D$6:$D$18,通天塔!$M129+1),0)</f>
        <v>96989</v>
      </c>
      <c r="BI129" s="14">
        <f>ROUND((INDEX(新战舰养成!V$6:V$18,通天塔!$J129+1)+INDEX(新战舰养成!G$6:G$18,通天塔!$J129+1)*(通天塔!$G129-1))*INDEX(战舰突破!$D$6:$D$18,通天塔!$M129+1),0)</f>
        <v>480</v>
      </c>
      <c r="BJ129" s="14">
        <f>ROUND((INDEX(新战舰养成!W$6:W$18,通天塔!$J129+1)+INDEX(新战舰养成!H$6:H$18,通天塔!$J129+1)*(通天塔!$G129-1))*INDEX(战舰突破!$D$6:$D$18,通天塔!$M129+1),0)</f>
        <v>6</v>
      </c>
      <c r="BL129" s="14">
        <f>IF($H129&gt;0,ROUND((INDEX(新战舰养成!X$6:X$18,通天塔!$K129+1)+INDEX(新战舰养成!I$6:I$18,通天塔!$K129+1)*(通天塔!$H129-1))*INDEX(战舰突破!$D$6:$D$18,通天塔!$N129+1),0),0)</f>
        <v>174333</v>
      </c>
      <c r="BM129" s="14">
        <f>IF($H129&gt;0,ROUND((INDEX(新战舰养成!Y$6:Y$18,通天塔!$K129+1)+INDEX(新战舰养成!J$6:J$18,通天塔!$K129+1)*(通天塔!$H129-1))*INDEX(战舰突破!$D$6:$D$18,通天塔!$N129+1),0),0)</f>
        <v>0</v>
      </c>
      <c r="BN129" s="14">
        <f>IF($H129&gt;0,ROUND((INDEX(新战舰养成!Z$6:Z$18,通天塔!$K129+1)+INDEX(新战舰养成!K$6:K$18,通天塔!$K129+1)*(通天塔!$H129-1))*INDEX(战舰突破!$D$6:$D$18,通天塔!$N129+1),0),0)</f>
        <v>0</v>
      </c>
      <c r="BO129" s="14">
        <f>IF($H129&gt;0,ROUND((INDEX(新战舰养成!AA$6:AA$18,通天塔!$K129+1)+INDEX(新战舰养成!L$6:L$18,通天塔!$K129+1)*(通天塔!$H129-1))*INDEX(战舰突破!$D$6:$D$18,通天塔!$N129+1),0),0)</f>
        <v>1738848</v>
      </c>
      <c r="BP129" s="14">
        <f>IF($H129&gt;0,ROUND((INDEX(新战舰养成!AB$6:AB$18,通天塔!$K129+1)+INDEX(新战舰养成!M$6:M$18,通天塔!$K129+1)*(通天塔!$H129-1))*INDEX(战舰突破!$D$6:$D$18,通天塔!$N129+1),0),0)</f>
        <v>34659</v>
      </c>
      <c r="BR129" s="14">
        <f>IF($I129&gt;0,ROUND((INDEX(新战舰养成!AC$6:AC$18,通天塔!$L129+1)+INDEX(新战舰养成!I$6:I$18,通天塔!$L129+1)*(通天塔!$I129-1))*INDEX(战舰突破!$D$6:$D$18,通天塔!$O129+1),0),0)</f>
        <v>142701</v>
      </c>
      <c r="BS129" s="14">
        <f>IF($I129&gt;0,ROUND((INDEX(新战舰养成!AD$6:AD$18,通天塔!$L129+1)+INDEX(新战舰养成!J$6:J$18,通天塔!$L129+1)*(通天塔!$I129-1))*INDEX(战舰突破!$D$6:$D$18,通天塔!$O129+1),0),0)</f>
        <v>0</v>
      </c>
      <c r="BT129" s="14">
        <f>IF($I129&gt;0,ROUND((INDEX(新战舰养成!AE$6:AE$18,通天塔!$L129+1)+INDEX(新战舰养成!K$6:K$18,通天塔!$L129+1)*(通天塔!$I129-1))*INDEX(战舰突破!$D$6:$D$18,通天塔!$O129+1),0),0)</f>
        <v>0</v>
      </c>
      <c r="BU129" s="14">
        <f>IF($I129&gt;0,ROUND((INDEX(新战舰养成!AF$6:AF$18,通天塔!$L129+1)+INDEX(新战舰养成!L$6:L$18,通天塔!$L129+1)*(通天塔!$I129-1))*INDEX(战舰突破!$D$6:$D$18,通天塔!$O129+1),0),0)</f>
        <v>963264</v>
      </c>
      <c r="BV129" s="14">
        <f>IF($I129&gt;0,ROUND((INDEX(新战舰养成!AG$6:AG$18,通天塔!$L129+1)+INDEX(新战舰养成!M$6:M$18,通天塔!$L129+1)*(通天塔!$I129-1))*INDEX(战舰突破!$D$6:$D$18,通天塔!$O129+1),0),0)</f>
        <v>37682</v>
      </c>
      <c r="BY129" s="14">
        <f>(INDEX(装备数值!$C$13:$G$116,通天塔!$P129*8+1,BY$2)+INDEX(装备数值!$C$13:$G$116,通天塔!$Q129*8+2,BY$2)+INDEX(装备数值!$C$13:$G$116,通天塔!$S129*8+3,BY$2)+INDEX(装备数值!$C$13:$G$116,通天塔!$R129*8+4,BY$2)+INDEX(装备数值!$C$13:$G$116,通天塔!$T129*8+5,BY$2)+INDEX(装备数值!$C$13:$G$116,通天塔!$U129*8+6,BY$2)+INDEX(装备数值!$C$13:$G$116,通天塔!$V129*8+7,BY$2)+INDEX(装备数值!$C$13:$G$116,通天塔!$W129*8+8,BY$2))</f>
        <v>43575</v>
      </c>
      <c r="BZ129" s="14">
        <f>(INDEX(装备数值!$C$13:$G$116,通天塔!$P129*8+1,BZ$2)+INDEX(装备数值!$C$13:$G$116,通天塔!$Q129*8+2,BZ$2)+INDEX(装备数值!$C$13:$G$116,通天塔!$S129*8+3,BZ$2)+INDEX(装备数值!$C$13:$G$116,通天塔!$R129*8+4,BZ$2)+INDEX(装备数值!$C$13:$G$116,通天塔!$T129*8+5,BZ$2)+INDEX(装备数值!$C$13:$G$116,通天塔!$U129*8+6,BZ$2)+INDEX(装备数值!$C$13:$G$116,通天塔!$V129*8+7,BZ$2)+INDEX(装备数值!$C$13:$G$116,通天塔!$W129*8+8,BZ$2))</f>
        <v>328125</v>
      </c>
      <c r="CA129" s="14">
        <f>(INDEX(装备数值!$C$13:$G$116,通天塔!$P129*8+1,CA$2)+INDEX(装备数值!$C$13:$G$116,通天塔!$Q129*8+2,CA$2)+INDEX(装备数值!$C$13:$G$116,通天塔!$S129*8+3,CA$2)+INDEX(装备数值!$C$13:$G$116,通天塔!$R129*8+4,CA$2)+INDEX(装备数值!$C$13:$G$116,通天塔!$T129*8+5,CA$2)+INDEX(装备数值!$C$13:$G$116,通天塔!$U129*8+6,CA$2)+INDEX(装备数值!$C$13:$G$116,通天塔!$V129*8+7,CA$2)+INDEX(装备数值!$C$13:$G$116,通天塔!$W129*8+8,CA$2))</f>
        <v>21700</v>
      </c>
      <c r="CB129" s="14">
        <f>(INDEX(装备数值!$C$13:$G$116,通天塔!$P129*8+1,CB$2)+INDEX(装备数值!$C$13:$G$116,通天塔!$Q129*8+2,CB$2)+INDEX(装备数值!$C$13:$G$116,通天塔!$S129*8+3,CB$2)+INDEX(装备数值!$C$13:$G$116,通天塔!$R129*8+4,CB$2)+INDEX(装备数值!$C$13:$G$116,通天塔!$T129*8+5,CB$2)+INDEX(装备数值!$C$13:$G$116,通天塔!$U129*8+6,CB$2)+INDEX(装备数值!$C$13:$G$116,通天塔!$V129*8+7,CB$2)+INDEX(装备数值!$C$13:$G$116,通天塔!$W129*8+8,CB$2))</f>
        <v>437500</v>
      </c>
      <c r="CC129" s="14">
        <f>(INDEX(装备数值!$C$13:$G$116,通天塔!$P129*8+1,CC$2)+INDEX(装备数值!$C$13:$G$116,通天塔!$Q129*8+2,CC$2)+INDEX(装备数值!$C$13:$G$116,通天塔!$S129*8+3,CC$2)+INDEX(装备数值!$C$13:$G$116,通天塔!$R129*8+4,CC$2)+INDEX(装备数值!$C$13:$G$116,通天塔!$T129*8+5,CC$2)+INDEX(装备数值!$C$13:$G$116,通天塔!$U129*8+6,CC$2)+INDEX(装备数值!$C$13:$G$116,通天塔!$V129*8+7,CC$2)+INDEX(装备数值!$C$13:$G$116,通天塔!$W129*8+8,CC$2))</f>
        <v>8750</v>
      </c>
      <c r="CF129" s="14">
        <f>INDEX(装备数值!$I$13:$M$116,通天塔!$P129*8+1,CF$2)*$X129+INDEX(装备数值!$I$13:$M$116,通天塔!$Q129*8+2,CF$2)*$Y129+INDEX(装备数值!$I$13:$M$116,通天塔!$S129*8+3,CF$2)*$Z129+INDEX(装备数值!$I$13:$M$116,通天塔!$R129*8+4,CF$2)*$AA129+INDEX(装备数值!$I$13:$M$116,通天塔!$T129*8+5,CF$2)*$AB129+INDEX(装备数值!$I$13:$M$116,通天塔!$U129*8+6,CF$2)*$AC129+INDEX(装备数值!$I$13:$M$116,通天塔!$V129*8+7,CF$2)*$AD129+INDEX(装备数值!$I$13:$M$116,通天塔!$W129*8+8,CF$2)*$AE129</f>
        <v>113295</v>
      </c>
      <c r="CG129" s="14">
        <f>INDEX(装备数值!$I$13:$M$116,通天塔!$P129*8+1,CG$2)*$X129+INDEX(装备数值!$I$13:$M$116,通天塔!$Q129*8+2,CG$2)*$Y129+INDEX(装备数值!$I$13:$M$116,通天塔!$S129*8+3,CG$2)*$Z129+INDEX(装备数值!$I$13:$M$116,通天塔!$R129*8+4,CG$2)*$AA129+INDEX(装备数值!$I$13:$M$116,通天塔!$T129*8+5,CG$2)*$AB129+INDEX(装备数值!$I$13:$M$116,通天塔!$U129*8+6,CG$2)*$AC129+INDEX(装备数值!$I$13:$M$116,通天塔!$V129*8+7,CG$2)*$AD129+INDEX(装备数值!$I$13:$M$116,通天塔!$W129*8+8,CG$2)*$AE129</f>
        <v>853125</v>
      </c>
      <c r="CH129" s="14">
        <f>INDEX(装备数值!$I$13:$M$116,通天塔!$P129*8+1,CH$2)*$X129+INDEX(装备数值!$I$13:$M$116,通天塔!$Q129*8+2,CH$2)*$Y129+INDEX(装备数值!$I$13:$M$116,通天塔!$S129*8+3,CH$2)*$Z129+INDEX(装备数值!$I$13:$M$116,通天塔!$R129*8+4,CH$2)*$AA129+INDEX(装备数值!$I$13:$M$116,通天塔!$T129*8+5,CH$2)*$AB129+INDEX(装备数值!$I$13:$M$116,通天塔!$U129*8+6,CH$2)*$AC129+INDEX(装备数值!$I$13:$M$116,通天塔!$V129*8+7,CH$2)*$AD129+INDEX(装备数值!$I$13:$M$116,通天塔!$W129*8+8,CH$2)*$AE129</f>
        <v>56420</v>
      </c>
      <c r="CI129" s="14">
        <f>INDEX(装备数值!$I$13:$M$116,通天塔!$P129*8+1,CI$2)*$X129+INDEX(装备数值!$I$13:$M$116,通天塔!$Q129*8+2,CI$2)*$Y129+INDEX(装备数值!$I$13:$M$116,通天塔!$S129*8+3,CI$2)*$Z129+INDEX(装备数值!$I$13:$M$116,通天塔!$R129*8+4,CI$2)*$AA129+INDEX(装备数值!$I$13:$M$116,通天塔!$T129*8+5,CI$2)*$AB129+INDEX(装备数值!$I$13:$M$116,通天塔!$U129*8+6,CI$2)*$AC129+INDEX(装备数值!$I$13:$M$116,通天塔!$V129*8+7,CI$2)*$AD129+INDEX(装备数值!$I$13:$M$116,通天塔!$W129*8+8,CI$2)*$AE129</f>
        <v>1137500</v>
      </c>
      <c r="CJ129" s="14">
        <f>INDEX(装备数值!$I$13:$M$116,通天塔!$P129*8+1,CJ$2)*$X129+INDEX(装备数值!$I$13:$M$116,通天塔!$Q129*8+2,CJ$2)*$Y129+INDEX(装备数值!$I$13:$M$116,通天塔!$S129*8+3,CJ$2)*$Z129+INDEX(装备数值!$I$13:$M$116,通天塔!$R129*8+4,CJ$2)*$AA129+INDEX(装备数值!$I$13:$M$116,通天塔!$T129*8+5,CJ$2)*$AB129+INDEX(装备数值!$I$13:$M$116,通天塔!$U129*8+6,CJ$2)*$AC129+INDEX(装备数值!$I$13:$M$116,通天塔!$V129*8+7,CJ$2)*$AD129+INDEX(装备数值!$I$13:$M$116,通天塔!$W129*8+8,CJ$2)*$AE129</f>
        <v>22750</v>
      </c>
      <c r="CM129" s="14">
        <f>INDEX(装备数值!$X$13:$AH$116,$P129*8+1,CM$2)*$AF129+INDEX(装备数值!$X$13:$AH$116,$Q129*8+2,CM$2)*$AG129+INDEX(装备数值!$X$13:$AH$116,$S129*8+3,CM$2)*$AH129+INDEX(装备数值!$X$13:$AH$116,$R129*8+4,CM$2)*$AI129+INDEX(装备数值!$X$13:$AH$116,$T129*8+5,CM$2)*$AJ129+INDEX(装备数值!$X$13:$AH$116,$U129*8+6,CM$2)*$AK129+INDEX(装备数值!$X$13:$AH$116,$V129*8+7,CM$2)*$AL129+INDEX(装备数值!$X$13:$AH$116,$W129*8+8,CM$2)*$AM129</f>
        <v>35750</v>
      </c>
      <c r="CN129" s="14">
        <f>INDEX(装备数值!$X$13:$AH$116,$P129*8+1,CN$2)*$AF129+INDEX(装备数值!$X$13:$AH$116,$Q129*8+2,CN$2)*$AG129+INDEX(装备数值!$X$13:$AH$116,$S129*8+3,CN$2)*$AH129+INDEX(装备数值!$X$13:$AH$116,$R129*8+4,CN$2)*$AI129+INDEX(装备数值!$X$13:$AH$116,$T129*8+5,CN$2)*$AJ129+INDEX(装备数值!$X$13:$AH$116,$U129*8+6,CN$2)*$AK129+INDEX(装备数值!$X$13:$AH$116,$V129*8+7,CN$2)*$AL129+INDEX(装备数值!$X$13:$AH$116,$W129*8+8,CN$2)*$AM129</f>
        <v>268070</v>
      </c>
      <c r="CO129" s="14">
        <f>INDEX(装备数值!$X$13:$AH$116,$P129*8+1,CO$2)*$AF129+INDEX(装备数值!$X$13:$AH$116,$Q129*8+2,CO$2)*$AG129+INDEX(装备数值!$X$13:$AH$116,$S129*8+3,CO$2)*$AH129+INDEX(装备数值!$X$13:$AH$116,$R129*8+4,CO$2)*$AI129+INDEX(装备数值!$X$13:$AH$116,$T129*8+5,CO$2)*$AJ129+INDEX(装备数值!$X$13:$AH$116,$U129*8+6,CO$2)*$AK129+INDEX(装备数值!$X$13:$AH$116,$V129*8+7,CO$2)*$AL129+INDEX(装备数值!$X$13:$AH$116,$W129*8+8,CO$2)*$AM129</f>
        <v>17820</v>
      </c>
      <c r="CP129" s="14">
        <f>INDEX(装备数值!$X$13:$AH$116,$P129*8+1,CP$2)*$AF129+INDEX(装备数值!$X$13:$AH$116,$Q129*8+2,CP$2)*$AG129+INDEX(装备数值!$X$13:$AH$116,$S129*8+3,CP$2)*$AH129+INDEX(装备数值!$X$13:$AH$116,$R129*8+4,CP$2)*$AI129+INDEX(装备数值!$X$13:$AH$116,$T129*8+5,CP$2)*$AJ129+INDEX(装备数值!$X$13:$AH$116,$U129*8+6,CP$2)*$AK129+INDEX(装备数值!$X$13:$AH$116,$V129*8+7,CP$2)*$AL129+INDEX(装备数值!$X$13:$AH$116,$W129*8+8,CP$2)*$AM129</f>
        <v>357500</v>
      </c>
      <c r="CQ129" s="14">
        <f>INDEX(装备数值!$X$13:$AH$116,$P129*8+1,CQ$2)*$AF129+INDEX(装备数值!$X$13:$AH$116,$Q129*8+2,CQ$2)*$AG129+INDEX(装备数值!$X$13:$AH$116,$S129*8+3,CQ$2)*$AH129+INDEX(装备数值!$X$13:$AH$116,$R129*8+4,CQ$2)*$AI129+INDEX(装备数值!$X$13:$AH$116,$T129*8+5,CQ$2)*$AJ129+INDEX(装备数值!$X$13:$AH$116,$U129*8+6,CQ$2)*$AK129+INDEX(装备数值!$X$13:$AH$116,$V129*8+7,CQ$2)*$AL129+INDEX(装备数值!$X$13:$AH$116,$W129*8+8,CQ$2)*$AM129</f>
        <v>7150</v>
      </c>
      <c r="CR129" s="14">
        <f>INDEX(装备数值!$X$13:$AH$116,$P129*8+1,CR$2)*$AF129+INDEX(装备数值!$X$13:$AH$116,$Q129*8+2,CR$2)*$AG129+INDEX(装备数值!$X$13:$AH$116,$S129*8+3,CR$2)*$AH129+INDEX(装备数值!$X$13:$AH$116,$R129*8+4,CR$2)*$AI129+INDEX(装备数值!$X$13:$AH$116,$T129*8+5,CR$2)*$AJ129+INDEX(装备数值!$X$13:$AH$116,$U129*8+6,CR$2)*$AK129+INDEX(装备数值!$X$13:$AH$116,$V129*8+7,CR$2)*$AL129+INDEX(装备数值!$X$13:$AH$116,$W129*8+8,CR$2)*$AM129</f>
        <v>26730</v>
      </c>
      <c r="CS129" s="14">
        <f>INDEX(装备数值!$X$13:$AH$116,$P129*8+1,CS$2)*$AF129+INDEX(装备数值!$X$13:$AH$116,$Q129*8+2,CS$2)*$AG129+INDEX(装备数值!$X$13:$AH$116,$S129*8+3,CS$2)*$AH129+INDEX(装备数值!$X$13:$AH$116,$R129*8+4,CS$2)*$AI129+INDEX(装备数值!$X$13:$AH$116,$T129*8+5,CS$2)*$AJ129+INDEX(装备数值!$X$13:$AH$116,$U129*8+6,CS$2)*$AK129+INDEX(装备数值!$X$13:$AH$116,$V129*8+7,CS$2)*$AL129+INDEX(装备数值!$X$13:$AH$116,$W129*8+8,CS$2)*$AM129</f>
        <v>26730</v>
      </c>
      <c r="CT129" s="14">
        <f>INDEX(装备数值!$X$13:$AH$116,$P129*8+1,CT$2)*$AF129+INDEX(装备数值!$X$13:$AH$116,$Q129*8+2,CT$2)*$AG129+INDEX(装备数值!$X$13:$AH$116,$S129*8+3,CT$2)*$AH129+INDEX(装备数值!$X$13:$AH$116,$R129*8+4,CT$2)*$AI129+INDEX(装备数值!$X$13:$AH$116,$T129*8+5,CT$2)*$AJ129+INDEX(装备数值!$X$13:$AH$116,$U129*8+6,CT$2)*$AK129+INDEX(装备数值!$X$13:$AH$116,$V129*8+7,CT$2)*$AL129+INDEX(装备数值!$X$13:$AH$116,$W129*8+8,CT$2)*$AM129</f>
        <v>26730</v>
      </c>
      <c r="CU129" s="14">
        <f>INDEX(装备数值!$X$13:$AH$116,$P129*8+1,CU$2)*$AF129+INDEX(装备数值!$X$13:$AH$116,$Q129*8+2,CU$2)*$AG129+INDEX(装备数值!$X$13:$AH$116,$S129*8+3,CU$2)*$AH129+INDEX(装备数值!$X$13:$AH$116,$R129*8+4,CU$2)*$AI129+INDEX(装备数值!$X$13:$AH$116,$T129*8+5,CU$2)*$AJ129+INDEX(装备数值!$X$13:$AH$116,$U129*8+6,CU$2)*$AK129+INDEX(装备数值!$X$13:$AH$116,$V129*8+7,CU$2)*$AL129+INDEX(装备数值!$X$13:$AH$116,$W129*8+8,CU$2)*$AM129</f>
        <v>26730</v>
      </c>
      <c r="CV129" s="14">
        <f>INDEX(装备数值!$X$13:$AH$116,$P129*8+1,CV$2)*$AF129+INDEX(装备数值!$X$13:$AH$116,$Q129*8+2,CV$2)*$AG129+INDEX(装备数值!$X$13:$AH$116,$S129*8+3,CV$2)*$AH129+INDEX(装备数值!$X$13:$AH$116,$R129*8+4,CV$2)*$AI129+INDEX(装备数值!$X$13:$AH$116,$T129*8+5,CV$2)*$AJ129+INDEX(装备数值!$X$13:$AH$116,$U129*8+6,CV$2)*$AK129+INDEX(装备数值!$X$13:$AH$116,$V129*8+7,CV$2)*$AL129+INDEX(装备数值!$X$13:$AH$116,$W129*8+8,CV$2)*$AM129</f>
        <v>55</v>
      </c>
      <c r="CW129" s="14">
        <f>INDEX(装备数值!$X$13:$AH$116,$P129*8+1,CW$2)*$AF129+INDEX(装备数值!$X$13:$AH$116,$Q129*8+2,CW$2)*$AG129+INDEX(装备数值!$X$13:$AH$116,$S129*8+3,CW$2)*$AH129+INDEX(装备数值!$X$13:$AH$116,$R129*8+4,CW$2)*$AI129+INDEX(装备数值!$X$13:$AH$116,$T129*8+5,CW$2)*$AJ129+INDEX(装备数值!$X$13:$AH$116,$U129*8+6,CW$2)*$AK129+INDEX(装备数值!$X$13:$AH$116,$V129*8+7,CW$2)*$AL129+INDEX(装备数值!$X$13:$AH$116,$W129*8+8,CW$2)*$AM129</f>
        <v>55</v>
      </c>
      <c r="CY129" s="14">
        <f>INDEX(装备数值!$AN$17:$AN$117,MATCH(MIN($X129:$AE129),装备数值!$AO$17:$AO$117,1))</f>
        <v>45</v>
      </c>
      <c r="CZ129" s="14">
        <f>IF(COUNTIF($P129:$W129,"&gt;"&amp;0)=8,INDEX(装备数值!AR$17:AR$117,$CY129+1),0)</f>
        <v>16200</v>
      </c>
      <c r="DA129" s="14">
        <f>IF(COUNTIF($P129:$W129,"&gt;"&amp;0)=8,INDEX(装备数值!AS$17:AS$117,$CY129+1),0)</f>
        <v>121500</v>
      </c>
      <c r="DB129" s="14">
        <f>IF(COUNTIF($P129:$W129,"&gt;"&amp;0)=8,INDEX(装备数值!AT$17:AT$117,$CY129+1),0)</f>
        <v>8100</v>
      </c>
      <c r="DC129" s="14">
        <f>IF(COUNTIF($P129:$W129,"&gt;"&amp;0)=8,INDEX(装备数值!AU$17:AU$117,$CY129+1),0)</f>
        <v>162000</v>
      </c>
      <c r="DD129" s="14">
        <f>IF(COUNTIF($P129:$W129,"&gt;"&amp;0)=8,INDEX(装备数值!AV$17:AV$117,$CY129+1),0)</f>
        <v>3060</v>
      </c>
      <c r="DF129" s="14">
        <f>INDEX(装备数值!$AY$17:$AY$77,MATCH(MIN($AF129:$AM129),装备数值!$AZ$17:$AZ$77,1))</f>
        <v>27</v>
      </c>
      <c r="DG129" s="26">
        <f>INDEX(装备数值!BA$17:BA$77,通天塔!DF129+1)</f>
        <v>0.39</v>
      </c>
      <c r="DH129" s="26">
        <f>INDEX(装备数值!BA$17:BA$77,通天塔!DF129+1)</f>
        <v>0.39</v>
      </c>
      <c r="DJ129" s="14">
        <f t="shared" si="134"/>
        <v>35</v>
      </c>
      <c r="DK129" s="14">
        <f>VLOOKUP(DJ129,军阶与晶片数值!$W$6:$X$27,2)</f>
        <v>8</v>
      </c>
      <c r="DL129" s="14">
        <f>INDEX(军阶与晶片数值!Y$6:Y$27,$DK129+1)</f>
        <v>650</v>
      </c>
      <c r="DM129" s="14">
        <f>INDEX(军阶与晶片数值!Z$6:Z$27,$DK129+1)</f>
        <v>650</v>
      </c>
      <c r="DN129" s="14">
        <f>INDEX(军阶与晶片数值!AA$6:AA$27,$DK129+1)</f>
        <v>650</v>
      </c>
      <c r="DO129" s="14">
        <f>INDEX(军阶与晶片数值!AB$6:AB$27,$DK129+1)</f>
        <v>650</v>
      </c>
      <c r="DP129" s="29">
        <f>INDEX(军阶与晶片数值!AC$6:AC$27,$DK129+1)</f>
        <v>45</v>
      </c>
      <c r="DQ129" s="29">
        <f>INDEX(军阶与晶片数值!AD$6:AD$27,$DK129+1)</f>
        <v>25</v>
      </c>
      <c r="DS129" s="26">
        <f>INDEX(军阶与晶片数值!I$6:I$16,AN129+1)</f>
        <v>0.2</v>
      </c>
      <c r="DT129" s="26">
        <f>INDEX(军阶与晶片数值!M$6:M$16,AO129+1)</f>
        <v>0.3</v>
      </c>
      <c r="DU129" s="26">
        <f>INDEX(军阶与晶片数值!J$6:J$16,AP129+1)</f>
        <v>0.3</v>
      </c>
      <c r="DV129" s="26">
        <f>INDEX(军阶与晶片数值!K$6:K$16,AQ129+1)</f>
        <v>0.6</v>
      </c>
      <c r="DW129" s="26">
        <f>INDEX(军阶与晶片数值!L$6:L$16,AR129+1)</f>
        <v>0.6</v>
      </c>
      <c r="DX129" s="28">
        <f>INDEX(军阶与晶片数值!N$6:N$16,AS129+1)</f>
        <v>0</v>
      </c>
      <c r="DY129" s="28">
        <f>INDEX(军阶与晶片数值!O$6:O$16,AT129+1)</f>
        <v>0</v>
      </c>
      <c r="DZ129" s="28">
        <f>INDEX(军阶与晶片数值!P$6:P$16,AU129+1)</f>
        <v>0</v>
      </c>
      <c r="EA129" s="28">
        <f>INDEX(军阶与晶片数值!Q$6:Q$16,AV129+1)</f>
        <v>0</v>
      </c>
      <c r="EB129" s="26">
        <f>INDEX(军阶与晶片数值!R$6:R$16,AW129+1)</f>
        <v>0.13</v>
      </c>
      <c r="EC129" s="26">
        <f>INDEX(军阶与晶片数值!S$6:S$16,AX129+1)</f>
        <v>0.13</v>
      </c>
      <c r="ED129" s="26">
        <f>INDEX(军阶与晶片数值!T$6:T$16,AY129+1)</f>
        <v>0</v>
      </c>
      <c r="EE129" s="26">
        <f>INDEX(军阶与晶片数值!U$6:U$16,AZ129+1)</f>
        <v>0</v>
      </c>
      <c r="EG129" s="26">
        <f>INDEX(军阶与晶片数值!$C$6:$C$36,通天塔!$BA129+1)</f>
        <v>0.9</v>
      </c>
      <c r="EH129" s="26">
        <f>INDEX(军阶与晶片数值!$C$6:$C$36,通天塔!$BA129+1)</f>
        <v>0.9</v>
      </c>
      <c r="EI129" s="26">
        <f>INDEX(军阶与晶片数值!$C$6:$C$36,通天塔!$BA129+1)</f>
        <v>0.9</v>
      </c>
      <c r="EJ129" s="26">
        <f>INDEX(军阶与晶片数值!$C$6:$C$36,通天塔!$BA129+1)</f>
        <v>0.9</v>
      </c>
      <c r="EK129" s="26">
        <f>INDEX(军阶与晶片数值!$C$6:$C$36,通天塔!$BA129+1)</f>
        <v>0.9</v>
      </c>
      <c r="EM129" s="14">
        <f>INDEX(战舰突破!$H$6:$H$18,通天塔!$J129+1)+INDEX(战舰突破!$H$23:$H$35,通天塔!$K129+1)+INDEX(战舰突破!$H$40:$H$52,通天塔!$L129+1)</f>
        <v>200</v>
      </c>
      <c r="EN129" s="14">
        <f>INDEX(战舰突破!$I$6:$I$18,通天塔!$J129+1)+INDEX(战舰突破!$I$23:$I$35,通天塔!$K129+1)+INDEX(战舰突破!$I$40:$I$52,通天塔!$L129+1)</f>
        <v>200</v>
      </c>
      <c r="EO129" s="14">
        <f>INDEX(战舰突破!$J$6:$J$18,通天塔!$J129+1)+INDEX(战舰突破!$J$23:$J$35,通天塔!$K129+1)+INDEX(战舰突破!$J$40:$J$52,通天塔!$L129+1)</f>
        <v>0</v>
      </c>
      <c r="EP129" s="14">
        <f>INDEX(战舰突破!$K$6:$K$18,通天塔!$J129+1)+INDEX(战舰突破!$K$23:$K$35,通天塔!$K129+1)+INDEX(战舰突破!$K$40:$K$52,通天塔!$L129+1)</f>
        <v>0</v>
      </c>
      <c r="EQ129" s="14">
        <f>INDEX(战舰突破!$L$6:$L$18,通天塔!$J129+1)+INDEX(战舰突破!$L$23:$L$35,通天塔!$K129+1)+INDEX(战舰突破!$L$40:$L$52,通天塔!$L129+1)</f>
        <v>200</v>
      </c>
      <c r="ER129" s="18">
        <f>INDEX(战舰突破!$N$6:$N$18,通天塔!$J129+1)+INDEX(战舰突破!$N$23:$N$35,通天塔!$K129+1)+INDEX(战舰突破!$N$40:$N$52,通天塔!$L129+1)</f>
        <v>0</v>
      </c>
      <c r="ES129" s="18">
        <f>INDEX(战舰突破!$O$6:$O$18,通天塔!$J129+1)+INDEX(战舰突破!$O$23:$O$35,通天塔!$K129+1)+INDEX(战舰突破!$O$40:$O$52,通天塔!$L129+1)</f>
        <v>1.4</v>
      </c>
      <c r="ET129" s="18">
        <f>INDEX(战舰突破!$P$6:$P$18,通天塔!$J129+1)+INDEX(战舰突破!$P$23:$P$35,通天塔!$K129+1)+INDEX(战舰突破!$P$40:$P$52,通天塔!$L129+1)</f>
        <v>0</v>
      </c>
      <c r="EU129" s="18">
        <f>INDEX(战舰突破!$Q$6:$Q$18,通天塔!$J129+1)+INDEX(战舰突破!$Q$23:$Q$35,通天塔!$K129+1)+INDEX(战舰突破!$Q$40:$Q$52,通天塔!$L129+1)</f>
        <v>0.3</v>
      </c>
      <c r="EV129" s="18">
        <f>INDEX(战舰突破!$R$6:$R$18,通天塔!$J129+1)+INDEX(战舰突破!$R$23:$R$35,通天塔!$K129+1)+INDEX(战舰突破!$R$40:$R$52,通天塔!$L129+1)</f>
        <v>0</v>
      </c>
      <c r="EW129" s="18">
        <f>INDEX(战舰突破!$M$6:$M$18,通天塔!$J129+1)+INDEX(战舰突破!$M$23:$M$35,通天塔!$K129+1)+INDEX(战舰突破!$M$40:$M$52,通天塔!$L129+1)</f>
        <v>0.2</v>
      </c>
      <c r="EX129" s="22">
        <f>INDEX(战舰突破!$W$6:$W$18,通天塔!$J129+1)+INDEX(战舰突破!$W$23:$W$35,通天塔!$K129+1)+INDEX(战舰突破!$W$40:$W$52,通天塔!$L129+1)</f>
        <v>0.5</v>
      </c>
      <c r="FA129" s="14">
        <f>INDEX(战舰突破!$S$6:$S$18,通天塔!$J129+1)</f>
        <v>0</v>
      </c>
      <c r="FB129" s="14">
        <f>INDEX(战舰突破!$T$6:$T$18,通天塔!$J129+1)</f>
        <v>1.1000000000000001</v>
      </c>
      <c r="FC129" s="14">
        <f>INDEX(战舰突破!$U$6:$U$18,通天塔!$J129+1)</f>
        <v>0.1</v>
      </c>
      <c r="FD129" s="14">
        <f>INDEX(战舰突破!$V$6:$V$18,通天塔!$J129+1)</f>
        <v>1</v>
      </c>
      <c r="FE129" s="14">
        <f>INDEX(战舰突破!$X$6:$X$18,通天塔!$J129+1)</f>
        <v>10</v>
      </c>
      <c r="FG129" s="14">
        <f>INDEX(战舰突破!$S$23:$S$35,通天塔!$J129+1)</f>
        <v>0.6</v>
      </c>
      <c r="FH129" s="14">
        <f>INDEX(战舰突破!$T$23:$T$35,通天塔!$J129+1)</f>
        <v>0.55000000000000004</v>
      </c>
      <c r="FI129" s="14">
        <f>INDEX(战舰突破!$U$23:$U$35,通天塔!$J129+1)</f>
        <v>0.1</v>
      </c>
      <c r="FJ129" s="14">
        <f>INDEX(战舰突破!$V$23:$V$35,通天塔!$J129+1)</f>
        <v>2</v>
      </c>
      <c r="FK129" s="14">
        <f>INDEX(战舰突破!$X$23:$X$35,通天塔!$J129+1)</f>
        <v>150</v>
      </c>
      <c r="FM129" s="14">
        <f>INDEX(战舰突破!$S$40:$S$52,通天塔!$J129+1)</f>
        <v>0.6</v>
      </c>
      <c r="FN129" s="14">
        <f>INDEX(战舰突破!$T$40:$T$52,通天塔!$J129+1)</f>
        <v>0.25</v>
      </c>
      <c r="FO129" s="14">
        <f>INDEX(战舰突破!$U$40:$U$52,通天塔!$J129+1)</f>
        <v>0.2</v>
      </c>
      <c r="FP129" s="14">
        <f>INDEX(战舰突破!$V$40:$V$52,通天塔!$J129+1)</f>
        <v>1</v>
      </c>
      <c r="FQ129" s="14">
        <f>INDEX(战舰突破!$X$40:$X$52,通天塔!$J129+1)</f>
        <v>250</v>
      </c>
      <c r="FT129" s="14">
        <f t="shared" si="135"/>
        <v>918258</v>
      </c>
      <c r="FU129" s="14">
        <f t="shared" si="136"/>
        <v>874044</v>
      </c>
      <c r="FV129" s="14">
        <f t="shared" si="137"/>
        <v>801923</v>
      </c>
      <c r="FW129" s="14">
        <f t="shared" si="138"/>
        <v>18498454</v>
      </c>
      <c r="FX129" s="14">
        <f t="shared" si="139"/>
        <v>497035</v>
      </c>
      <c r="FY129" s="14">
        <f t="shared" si="140"/>
        <v>14583159</v>
      </c>
      <c r="FZ129" s="14">
        <f t="shared" si="141"/>
        <v>346733</v>
      </c>
      <c r="GA129" s="28">
        <f t="shared" si="142"/>
        <v>27380</v>
      </c>
      <c r="GB129" s="28">
        <f t="shared" si="143"/>
        <v>27380</v>
      </c>
      <c r="GC129" s="28">
        <f t="shared" si="144"/>
        <v>27380</v>
      </c>
      <c r="GD129" s="28">
        <f t="shared" si="145"/>
        <v>27380</v>
      </c>
      <c r="GE129" s="28">
        <f t="shared" si="146"/>
        <v>1.5707</v>
      </c>
      <c r="GF129" s="28">
        <f t="shared" si="147"/>
        <v>1.5707</v>
      </c>
      <c r="GG129" s="28">
        <f t="shared" si="148"/>
        <v>0</v>
      </c>
      <c r="GH129" s="28">
        <f t="shared" si="149"/>
        <v>45.2</v>
      </c>
      <c r="GI129" s="14">
        <f t="shared" si="150"/>
        <v>1</v>
      </c>
      <c r="GJ129" s="14">
        <f t="shared" si="151"/>
        <v>1.6</v>
      </c>
      <c r="GK129" s="14">
        <f t="shared" si="152"/>
        <v>1.6</v>
      </c>
      <c r="GL129" s="18">
        <f t="shared" si="153"/>
        <v>2.3000000000000003</v>
      </c>
      <c r="GM129" s="18">
        <f t="shared" si="154"/>
        <v>1.75</v>
      </c>
      <c r="GN129" s="18">
        <f t="shared" si="155"/>
        <v>1.45</v>
      </c>
      <c r="GO129" s="29">
        <f t="shared" si="215"/>
        <v>27530</v>
      </c>
      <c r="GP129" s="29">
        <f t="shared" si="215"/>
        <v>27830</v>
      </c>
      <c r="GQ129" s="29">
        <f t="shared" si="215"/>
        <v>27830</v>
      </c>
      <c r="GR129" s="26">
        <f t="shared" si="157"/>
        <v>0.1</v>
      </c>
      <c r="GS129" s="26">
        <f t="shared" si="158"/>
        <v>0.1</v>
      </c>
      <c r="GT129" s="26">
        <f t="shared" si="159"/>
        <v>0.2</v>
      </c>
      <c r="GU129" s="14">
        <f t="shared" si="160"/>
        <v>3</v>
      </c>
      <c r="GV129" s="14">
        <f t="shared" si="161"/>
        <v>4</v>
      </c>
      <c r="GW129" s="14">
        <f t="shared" si="162"/>
        <v>3</v>
      </c>
      <c r="GX129" s="14">
        <f t="shared" si="163"/>
        <v>10</v>
      </c>
      <c r="GY129" s="14">
        <f t="shared" si="164"/>
        <v>150</v>
      </c>
      <c r="GZ129" s="14">
        <f t="shared" si="165"/>
        <v>250</v>
      </c>
      <c r="HA129">
        <v>125</v>
      </c>
      <c r="HB129" s="14">
        <f t="shared" si="166"/>
        <v>139377919</v>
      </c>
      <c r="HD129" s="14">
        <f t="shared" si="167"/>
        <v>994070</v>
      </c>
      <c r="HE129" s="14">
        <f t="shared" si="168"/>
        <v>459099</v>
      </c>
      <c r="HF129" s="29">
        <f t="shared" si="169"/>
        <v>26284</v>
      </c>
      <c r="HG129" s="29">
        <f t="shared" si="170"/>
        <v>18770</v>
      </c>
      <c r="HH129" s="29">
        <f t="shared" si="171"/>
        <v>20272</v>
      </c>
      <c r="HI129" s="29">
        <f t="shared" si="172"/>
        <v>18921</v>
      </c>
      <c r="HJ129" s="14">
        <f t="shared" si="173"/>
        <v>1.5707</v>
      </c>
      <c r="HK129" s="14">
        <f t="shared" si="174"/>
        <v>1.5707</v>
      </c>
      <c r="HL129" s="14">
        <f t="shared" si="175"/>
        <v>259422</v>
      </c>
      <c r="HM129" s="14">
        <f t="shared" si="176"/>
        <v>442181</v>
      </c>
      <c r="HN129" s="26">
        <f t="shared" si="177"/>
        <v>0.39842742974993556</v>
      </c>
      <c r="HO129" s="26">
        <f t="shared" si="178"/>
        <v>0.66377948987892998</v>
      </c>
      <c r="HP129" s="29">
        <f t="shared" si="179"/>
        <v>133488</v>
      </c>
      <c r="HQ129" s="29">
        <f t="shared" si="180"/>
        <v>445419</v>
      </c>
      <c r="HR129" s="29">
        <f t="shared" si="181"/>
        <v>416896</v>
      </c>
      <c r="HS129" s="26">
        <f t="shared" si="182"/>
        <v>0.47884475659966097</v>
      </c>
      <c r="HT129" s="26">
        <f t="shared" si="183"/>
        <v>0.48792685880358444</v>
      </c>
      <c r="HU129" s="26">
        <f t="shared" si="184"/>
        <v>0.58792685880358442</v>
      </c>
      <c r="HV129" s="26">
        <f t="shared" si="185"/>
        <v>7.8844756599660948E-2</v>
      </c>
      <c r="HW129" s="29">
        <f t="shared" si="207"/>
        <v>1.8000000000000003</v>
      </c>
      <c r="HX129" s="29">
        <f t="shared" si="208"/>
        <v>3.5635940905788335</v>
      </c>
      <c r="HY129" s="29">
        <f t="shared" si="209"/>
        <v>3.2290627270525558</v>
      </c>
      <c r="HZ129" s="29">
        <f t="shared" si="210"/>
        <v>1201392</v>
      </c>
      <c r="IA129" s="29">
        <f t="shared" si="211"/>
        <v>1058195.0108210223</v>
      </c>
      <c r="IB129" s="29">
        <f t="shared" si="212"/>
        <v>673091.66732865118</v>
      </c>
      <c r="IC129" s="29">
        <f t="shared" si="213"/>
        <v>7244906</v>
      </c>
      <c r="ID129" s="14">
        <f t="shared" si="186"/>
        <v>2932678.68</v>
      </c>
      <c r="IH129" s="14">
        <v>1</v>
      </c>
      <c r="II129" s="14">
        <v>1</v>
      </c>
      <c r="IJ129" s="14">
        <v>480</v>
      </c>
      <c r="IK129" s="14">
        <v>80</v>
      </c>
      <c r="IL129" s="14">
        <v>60</v>
      </c>
      <c r="IM129" s="23">
        <f t="shared" si="216"/>
        <v>538087340</v>
      </c>
      <c r="IN129" s="23">
        <f t="shared" si="217"/>
        <v>1</v>
      </c>
      <c r="IO129" s="23">
        <f t="shared" si="218"/>
        <v>538087.34</v>
      </c>
      <c r="IP129" s="23">
        <f t="shared" si="203"/>
        <v>613734488</v>
      </c>
      <c r="IQ129" s="23">
        <f t="shared" si="188"/>
        <v>1</v>
      </c>
      <c r="IR129" s="23">
        <f t="shared" si="189"/>
        <v>613734.49</v>
      </c>
      <c r="IS129" s="14">
        <v>1</v>
      </c>
      <c r="IT129" s="14">
        <v>1</v>
      </c>
      <c r="IU129" s="14">
        <v>240</v>
      </c>
      <c r="IV129" s="14">
        <v>40</v>
      </c>
      <c r="IW129" s="14">
        <v>30</v>
      </c>
      <c r="IX129" s="23">
        <f t="shared" si="219"/>
        <v>314217003</v>
      </c>
      <c r="IY129" s="23">
        <f t="shared" si="220"/>
        <v>1</v>
      </c>
      <c r="IZ129" s="23">
        <f t="shared" si="221"/>
        <v>314217</v>
      </c>
      <c r="JA129" s="23"/>
      <c r="JB129" s="23"/>
      <c r="JC129" s="23"/>
      <c r="JG129">
        <f t="shared" si="222"/>
        <v>2.4717044344689603</v>
      </c>
      <c r="JH129">
        <f t="shared" si="223"/>
        <v>3.8823061552203959</v>
      </c>
      <c r="JJ129" s="14">
        <v>10</v>
      </c>
      <c r="JK129" s="14">
        <v>2</v>
      </c>
      <c r="JL129" s="14">
        <v>1.5</v>
      </c>
      <c r="JM129" s="23">
        <f t="shared" si="224"/>
        <v>10712960</v>
      </c>
      <c r="JN129" s="23">
        <f t="shared" si="225"/>
        <v>1</v>
      </c>
      <c r="JO129" s="23">
        <f t="shared" si="226"/>
        <v>10712.96</v>
      </c>
      <c r="JP129" s="14">
        <v>30</v>
      </c>
      <c r="JQ129" s="14">
        <v>6</v>
      </c>
      <c r="JR129" s="14">
        <v>4</v>
      </c>
      <c r="JS129" s="23">
        <f t="shared" si="227"/>
        <v>31061933</v>
      </c>
      <c r="JT129" s="23">
        <f t="shared" si="228"/>
        <v>1</v>
      </c>
      <c r="JU129" s="23">
        <f t="shared" si="229"/>
        <v>31061.93</v>
      </c>
      <c r="JW129" s="23">
        <f t="shared" si="230"/>
        <v>41415911</v>
      </c>
      <c r="JX129" s="23">
        <f t="shared" si="231"/>
        <v>1</v>
      </c>
      <c r="JY129" s="23">
        <f t="shared" si="232"/>
        <v>41415.910000000003</v>
      </c>
      <c r="JZ129" s="23">
        <f t="shared" si="233"/>
        <v>16069440</v>
      </c>
      <c r="KA129" s="23">
        <f t="shared" si="234"/>
        <v>1</v>
      </c>
      <c r="KB129" s="23">
        <f t="shared" si="235"/>
        <v>16069.44</v>
      </c>
    </row>
    <row r="130" spans="3:288" ht="16.5" x14ac:dyDescent="0.2">
      <c r="C130" s="14">
        <f t="shared" si="133"/>
        <v>41</v>
      </c>
      <c r="D130" s="14">
        <v>126</v>
      </c>
      <c r="E130" s="14" t="s">
        <v>711</v>
      </c>
      <c r="F130" s="14">
        <v>460</v>
      </c>
      <c r="G130" s="14">
        <v>460</v>
      </c>
      <c r="H130" s="14">
        <v>460</v>
      </c>
      <c r="I130" s="14">
        <v>460</v>
      </c>
      <c r="J130" s="14">
        <v>9</v>
      </c>
      <c r="K130" s="14">
        <v>9</v>
      </c>
      <c r="L130" s="14">
        <v>8</v>
      </c>
      <c r="M130" s="14">
        <v>5</v>
      </c>
      <c r="N130" s="14">
        <v>5</v>
      </c>
      <c r="O130" s="14">
        <v>5</v>
      </c>
      <c r="P130" s="14">
        <v>8</v>
      </c>
      <c r="Q130" s="14">
        <v>8</v>
      </c>
      <c r="R130" s="14">
        <v>8</v>
      </c>
      <c r="S130" s="14">
        <v>8</v>
      </c>
      <c r="T130" s="14">
        <v>8</v>
      </c>
      <c r="U130" s="14">
        <v>8</v>
      </c>
      <c r="V130" s="14">
        <v>8</v>
      </c>
      <c r="W130" s="14">
        <v>8</v>
      </c>
      <c r="X130" s="14">
        <v>460</v>
      </c>
      <c r="Y130" s="14">
        <v>460</v>
      </c>
      <c r="Z130" s="14">
        <v>460</v>
      </c>
      <c r="AA130" s="14">
        <v>460</v>
      </c>
      <c r="AB130" s="14">
        <v>460</v>
      </c>
      <c r="AC130" s="14">
        <v>460</v>
      </c>
      <c r="AD130" s="14">
        <v>460</v>
      </c>
      <c r="AE130" s="14">
        <v>460</v>
      </c>
      <c r="AF130" s="14">
        <v>56</v>
      </c>
      <c r="AG130" s="14">
        <v>56</v>
      </c>
      <c r="AH130" s="14">
        <v>56</v>
      </c>
      <c r="AI130" s="14">
        <v>56</v>
      </c>
      <c r="AJ130" s="14">
        <v>56</v>
      </c>
      <c r="AK130" s="14">
        <v>56</v>
      </c>
      <c r="AL130" s="14">
        <v>56</v>
      </c>
      <c r="AM130" s="14">
        <v>56</v>
      </c>
      <c r="AN130" s="14">
        <v>5</v>
      </c>
      <c r="AO130" s="14">
        <v>6</v>
      </c>
      <c r="AP130" s="14">
        <v>6</v>
      </c>
      <c r="AQ130" s="14">
        <v>6</v>
      </c>
      <c r="AR130" s="14">
        <v>6</v>
      </c>
      <c r="AS130" s="14">
        <v>0</v>
      </c>
      <c r="AT130" s="14">
        <v>0</v>
      </c>
      <c r="AU130" s="14">
        <v>0</v>
      </c>
      <c r="AV130" s="14">
        <v>0</v>
      </c>
      <c r="AW130" s="14">
        <v>3</v>
      </c>
      <c r="AX130" s="14">
        <v>3</v>
      </c>
      <c r="AY130" s="14">
        <v>0</v>
      </c>
      <c r="AZ130" s="14">
        <v>0</v>
      </c>
      <c r="BA130" s="14">
        <v>18</v>
      </c>
      <c r="BF130" s="14">
        <f>ROUND((INDEX(新战舰养成!S$6:S$18,通天塔!$J130+1)+INDEX(新战舰养成!D$6:D$18,通天塔!$J130+1)*(通天塔!$G130-1))*INDEX(战舰突破!$D$6:$D$18,通天塔!$M130+1),0)</f>
        <v>194365</v>
      </c>
      <c r="BG130" s="14">
        <f>ROUND((INDEX(新战舰养成!T$6:T$18,通天塔!$J130+1)+INDEX(新战舰养成!E$6:E$18,通天塔!$J130+1)*(通天塔!$G130-1))*INDEX(战舰突破!$D$6:$D$18,通天塔!$M130+1),0)</f>
        <v>1554822</v>
      </c>
      <c r="BH130" s="14">
        <f>ROUND((INDEX(新战舰养成!U$6:U$18,通天塔!$J130+1)+INDEX(新战舰养成!F$6:F$18,通天塔!$J130+1)*(通天塔!$G130-1))*INDEX(战舰突破!$D$6:$D$18,通天塔!$M130+1),0)</f>
        <v>97309</v>
      </c>
      <c r="BI130" s="14">
        <f>ROUND((INDEX(新战舰养成!V$6:V$18,通天塔!$J130+1)+INDEX(新战舰养成!G$6:G$18,通天塔!$J130+1)*(通天塔!$G130-1))*INDEX(战舰突破!$D$6:$D$18,通天塔!$M130+1),0)</f>
        <v>480</v>
      </c>
      <c r="BJ130" s="14">
        <f>ROUND((INDEX(新战舰养成!W$6:W$18,通天塔!$J130+1)+INDEX(新战舰养成!H$6:H$18,通天塔!$J130+1)*(通天塔!$G130-1))*INDEX(战舰突破!$D$6:$D$18,通天塔!$M130+1),0)</f>
        <v>6</v>
      </c>
      <c r="BL130" s="14">
        <f>IF($H130&gt;0,ROUND((INDEX(新战舰养成!X$6:X$18,通天塔!$K130+1)+INDEX(新战舰养成!I$6:I$18,通天塔!$K130+1)*(通天塔!$H130-1))*INDEX(战舰突破!$D$6:$D$18,通天塔!$N130+1),0),0)</f>
        <v>194813</v>
      </c>
      <c r="BM130" s="14">
        <f>IF($H130&gt;0,ROUND((INDEX(新战舰养成!Y$6:Y$18,通天塔!$K130+1)+INDEX(新战舰养成!J$6:J$18,通天塔!$K130+1)*(通天塔!$H130-1))*INDEX(战舰突破!$D$6:$D$18,通天塔!$N130+1),0),0)</f>
        <v>0</v>
      </c>
      <c r="BN130" s="14">
        <f>IF($H130&gt;0,ROUND((INDEX(新战舰养成!Z$6:Z$18,通天塔!$K130+1)+INDEX(新战舰养成!K$6:K$18,通天塔!$K130+1)*(通天塔!$H130-1))*INDEX(战舰突破!$D$6:$D$18,通天塔!$N130+1),0),0)</f>
        <v>0</v>
      </c>
      <c r="BO130" s="14">
        <f>IF($H130&gt;0,ROUND((INDEX(新战舰养成!AA$6:AA$18,通天塔!$K130+1)+INDEX(新战舰养成!L$6:L$18,通天塔!$K130+1)*(通天塔!$H130-1))*INDEX(战舰突破!$D$6:$D$18,通天塔!$N130+1),0),0)</f>
        <v>1943648</v>
      </c>
      <c r="BP130" s="14">
        <f>IF($H130&gt;0,ROUND((INDEX(新战舰养成!AB$6:AB$18,通天塔!$K130+1)+INDEX(新战舰养成!M$6:M$18,通天塔!$K130+1)*(通天塔!$H130-1))*INDEX(战舰突破!$D$6:$D$18,通天塔!$N130+1),0),0)</f>
        <v>38755</v>
      </c>
      <c r="BR130" s="14">
        <f>IF($I130&gt;0,ROUND((INDEX(新战舰养成!AC$6:AC$18,通天塔!$L130+1)+INDEX(新战舰养成!I$6:I$18,通天塔!$L130+1)*(通天塔!$I130-1))*INDEX(战舰突破!$D$6:$D$18,通天塔!$O130+1),0),0)</f>
        <v>143261</v>
      </c>
      <c r="BS130" s="14">
        <f>IF($I130&gt;0,ROUND((INDEX(新战舰养成!AD$6:AD$18,通天塔!$L130+1)+INDEX(新战舰养成!J$6:J$18,通天塔!$L130+1)*(通天塔!$I130-1))*INDEX(战舰突破!$D$6:$D$18,通天塔!$O130+1),0),0)</f>
        <v>0</v>
      </c>
      <c r="BT130" s="14">
        <f>IF($I130&gt;0,ROUND((INDEX(新战舰养成!AE$6:AE$18,通天塔!$L130+1)+INDEX(新战舰养成!K$6:K$18,通天塔!$L130+1)*(通天塔!$I130-1))*INDEX(战舰突破!$D$6:$D$18,通天塔!$O130+1),0),0)</f>
        <v>0</v>
      </c>
      <c r="BU130" s="14">
        <f>IF($I130&gt;0,ROUND((INDEX(新战舰养成!AF$6:AF$18,通天塔!$L130+1)+INDEX(新战舰养成!L$6:L$18,通天塔!$L130+1)*(通天塔!$I130-1))*INDEX(战舰突破!$D$6:$D$18,通天塔!$O130+1),0),0)</f>
        <v>968864</v>
      </c>
      <c r="BV130" s="14">
        <f>IF($I130&gt;0,ROUND((INDEX(新战舰养成!AG$6:AG$18,通天塔!$L130+1)+INDEX(新战舰养成!M$6:M$18,通天塔!$L130+1)*(通天塔!$I130-1))*INDEX(战舰突破!$D$6:$D$18,通天塔!$O130+1),0),0)</f>
        <v>37794</v>
      </c>
      <c r="BY130" s="14">
        <f>(INDEX(装备数值!$C$13:$G$116,通天塔!$P130*8+1,BY$2)+INDEX(装备数值!$C$13:$G$116,通天塔!$Q130*8+2,BY$2)+INDEX(装备数值!$C$13:$G$116,通天塔!$S130*8+3,BY$2)+INDEX(装备数值!$C$13:$G$116,通天塔!$R130*8+4,BY$2)+INDEX(装备数值!$C$13:$G$116,通天塔!$T130*8+5,BY$2)+INDEX(装备数值!$C$13:$G$116,通天塔!$U130*8+6,BY$2)+INDEX(装备数值!$C$13:$G$116,通天塔!$V130*8+7,BY$2)+INDEX(装备数值!$C$13:$G$116,通天塔!$W130*8+8,BY$2))</f>
        <v>43575</v>
      </c>
      <c r="BZ130" s="14">
        <f>(INDEX(装备数值!$C$13:$G$116,通天塔!$P130*8+1,BZ$2)+INDEX(装备数值!$C$13:$G$116,通天塔!$Q130*8+2,BZ$2)+INDEX(装备数值!$C$13:$G$116,通天塔!$S130*8+3,BZ$2)+INDEX(装备数值!$C$13:$G$116,通天塔!$R130*8+4,BZ$2)+INDEX(装备数值!$C$13:$G$116,通天塔!$T130*8+5,BZ$2)+INDEX(装备数值!$C$13:$G$116,通天塔!$U130*8+6,BZ$2)+INDEX(装备数值!$C$13:$G$116,通天塔!$V130*8+7,BZ$2)+INDEX(装备数值!$C$13:$G$116,通天塔!$W130*8+8,BZ$2))</f>
        <v>328125</v>
      </c>
      <c r="CA130" s="14">
        <f>(INDEX(装备数值!$C$13:$G$116,通天塔!$P130*8+1,CA$2)+INDEX(装备数值!$C$13:$G$116,通天塔!$Q130*8+2,CA$2)+INDEX(装备数值!$C$13:$G$116,通天塔!$S130*8+3,CA$2)+INDEX(装备数值!$C$13:$G$116,通天塔!$R130*8+4,CA$2)+INDEX(装备数值!$C$13:$G$116,通天塔!$T130*8+5,CA$2)+INDEX(装备数值!$C$13:$G$116,通天塔!$U130*8+6,CA$2)+INDEX(装备数值!$C$13:$G$116,通天塔!$V130*8+7,CA$2)+INDEX(装备数值!$C$13:$G$116,通天塔!$W130*8+8,CA$2))</f>
        <v>21700</v>
      </c>
      <c r="CB130" s="14">
        <f>(INDEX(装备数值!$C$13:$G$116,通天塔!$P130*8+1,CB$2)+INDEX(装备数值!$C$13:$G$116,通天塔!$Q130*8+2,CB$2)+INDEX(装备数值!$C$13:$G$116,通天塔!$S130*8+3,CB$2)+INDEX(装备数值!$C$13:$G$116,通天塔!$R130*8+4,CB$2)+INDEX(装备数值!$C$13:$G$116,通天塔!$T130*8+5,CB$2)+INDEX(装备数值!$C$13:$G$116,通天塔!$U130*8+6,CB$2)+INDEX(装备数值!$C$13:$G$116,通天塔!$V130*8+7,CB$2)+INDEX(装备数值!$C$13:$G$116,通天塔!$W130*8+8,CB$2))</f>
        <v>437500</v>
      </c>
      <c r="CC130" s="14">
        <f>(INDEX(装备数值!$C$13:$G$116,通天塔!$P130*8+1,CC$2)+INDEX(装备数值!$C$13:$G$116,通天塔!$Q130*8+2,CC$2)+INDEX(装备数值!$C$13:$G$116,通天塔!$S130*8+3,CC$2)+INDEX(装备数值!$C$13:$G$116,通天塔!$R130*8+4,CC$2)+INDEX(装备数值!$C$13:$G$116,通天塔!$T130*8+5,CC$2)+INDEX(装备数值!$C$13:$G$116,通天塔!$U130*8+6,CC$2)+INDEX(装备数值!$C$13:$G$116,通天塔!$V130*8+7,CC$2)+INDEX(装备数值!$C$13:$G$116,通天塔!$W130*8+8,CC$2))</f>
        <v>8750</v>
      </c>
      <c r="CF130" s="14">
        <f>INDEX(装备数值!$I$13:$M$116,通天塔!$P130*8+1,CF$2)*$X130+INDEX(装备数值!$I$13:$M$116,通天塔!$Q130*8+2,CF$2)*$Y130+INDEX(装备数值!$I$13:$M$116,通天塔!$S130*8+3,CF$2)*$Z130+INDEX(装备数值!$I$13:$M$116,通天塔!$R130*8+4,CF$2)*$AA130+INDEX(装备数值!$I$13:$M$116,通天塔!$T130*8+5,CF$2)*$AB130+INDEX(装备数值!$I$13:$M$116,通天塔!$U130*8+6,CF$2)*$AC130+INDEX(装备数值!$I$13:$M$116,通天塔!$V130*8+7,CF$2)*$AD130+INDEX(装备数值!$I$13:$M$116,通天塔!$W130*8+8,CF$2)*$AE130</f>
        <v>114540</v>
      </c>
      <c r="CG130" s="14">
        <f>INDEX(装备数值!$I$13:$M$116,通天塔!$P130*8+1,CG$2)*$X130+INDEX(装备数值!$I$13:$M$116,通天塔!$Q130*8+2,CG$2)*$Y130+INDEX(装备数值!$I$13:$M$116,通天塔!$S130*8+3,CG$2)*$Z130+INDEX(装备数值!$I$13:$M$116,通天塔!$R130*8+4,CG$2)*$AA130+INDEX(装备数值!$I$13:$M$116,通天塔!$T130*8+5,CG$2)*$AB130+INDEX(装备数值!$I$13:$M$116,通天塔!$U130*8+6,CG$2)*$AC130+INDEX(装备数值!$I$13:$M$116,通天塔!$V130*8+7,CG$2)*$AD130+INDEX(装备数值!$I$13:$M$116,通天塔!$W130*8+8,CG$2)*$AE130</f>
        <v>862500</v>
      </c>
      <c r="CH130" s="14">
        <f>INDEX(装备数值!$I$13:$M$116,通天塔!$P130*8+1,CH$2)*$X130+INDEX(装备数值!$I$13:$M$116,通天塔!$Q130*8+2,CH$2)*$Y130+INDEX(装备数值!$I$13:$M$116,通天塔!$S130*8+3,CH$2)*$Z130+INDEX(装备数值!$I$13:$M$116,通天塔!$R130*8+4,CH$2)*$AA130+INDEX(装备数值!$I$13:$M$116,通天塔!$T130*8+5,CH$2)*$AB130+INDEX(装备数值!$I$13:$M$116,通天塔!$U130*8+6,CH$2)*$AC130+INDEX(装备数值!$I$13:$M$116,通天塔!$V130*8+7,CH$2)*$AD130+INDEX(装备数值!$I$13:$M$116,通天塔!$W130*8+8,CH$2)*$AE130</f>
        <v>57040</v>
      </c>
      <c r="CI130" s="14">
        <f>INDEX(装备数值!$I$13:$M$116,通天塔!$P130*8+1,CI$2)*$X130+INDEX(装备数值!$I$13:$M$116,通天塔!$Q130*8+2,CI$2)*$Y130+INDEX(装备数值!$I$13:$M$116,通天塔!$S130*8+3,CI$2)*$Z130+INDEX(装备数值!$I$13:$M$116,通天塔!$R130*8+4,CI$2)*$AA130+INDEX(装备数值!$I$13:$M$116,通天塔!$T130*8+5,CI$2)*$AB130+INDEX(装备数值!$I$13:$M$116,通天塔!$U130*8+6,CI$2)*$AC130+INDEX(装备数值!$I$13:$M$116,通天塔!$V130*8+7,CI$2)*$AD130+INDEX(装备数值!$I$13:$M$116,通天塔!$W130*8+8,CI$2)*$AE130</f>
        <v>1150000</v>
      </c>
      <c r="CJ130" s="14">
        <f>INDEX(装备数值!$I$13:$M$116,通天塔!$P130*8+1,CJ$2)*$X130+INDEX(装备数值!$I$13:$M$116,通天塔!$Q130*8+2,CJ$2)*$Y130+INDEX(装备数值!$I$13:$M$116,通天塔!$S130*8+3,CJ$2)*$Z130+INDEX(装备数值!$I$13:$M$116,通天塔!$R130*8+4,CJ$2)*$AA130+INDEX(装备数值!$I$13:$M$116,通天塔!$T130*8+5,CJ$2)*$AB130+INDEX(装备数值!$I$13:$M$116,通天塔!$U130*8+6,CJ$2)*$AC130+INDEX(装备数值!$I$13:$M$116,通天塔!$V130*8+7,CJ$2)*$AD130+INDEX(装备数值!$I$13:$M$116,通天塔!$W130*8+8,CJ$2)*$AE130</f>
        <v>23000</v>
      </c>
      <c r="CM130" s="14">
        <f>INDEX(装备数值!$X$13:$AH$116,$P130*8+1,CM$2)*$AF130+INDEX(装备数值!$X$13:$AH$116,$Q130*8+2,CM$2)*$AG130+INDEX(装备数值!$X$13:$AH$116,$S130*8+3,CM$2)*$AH130+INDEX(装备数值!$X$13:$AH$116,$R130*8+4,CM$2)*$AI130+INDEX(装备数值!$X$13:$AH$116,$T130*8+5,CM$2)*$AJ130+INDEX(装备数值!$X$13:$AH$116,$U130*8+6,CM$2)*$AK130+INDEX(装备数值!$X$13:$AH$116,$V130*8+7,CM$2)*$AL130+INDEX(装备数值!$X$13:$AH$116,$W130*8+8,CM$2)*$AM130</f>
        <v>36400</v>
      </c>
      <c r="CN130" s="14">
        <f>INDEX(装备数值!$X$13:$AH$116,$P130*8+1,CN$2)*$AF130+INDEX(装备数值!$X$13:$AH$116,$Q130*8+2,CN$2)*$AG130+INDEX(装备数值!$X$13:$AH$116,$S130*8+3,CN$2)*$AH130+INDEX(装备数值!$X$13:$AH$116,$R130*8+4,CN$2)*$AI130+INDEX(装备数值!$X$13:$AH$116,$T130*8+5,CN$2)*$AJ130+INDEX(装备数值!$X$13:$AH$116,$U130*8+6,CN$2)*$AK130+INDEX(装备数值!$X$13:$AH$116,$V130*8+7,CN$2)*$AL130+INDEX(装备数值!$X$13:$AH$116,$W130*8+8,CN$2)*$AM130</f>
        <v>272944</v>
      </c>
      <c r="CO130" s="14">
        <f>INDEX(装备数值!$X$13:$AH$116,$P130*8+1,CO$2)*$AF130+INDEX(装备数值!$X$13:$AH$116,$Q130*8+2,CO$2)*$AG130+INDEX(装备数值!$X$13:$AH$116,$S130*8+3,CO$2)*$AH130+INDEX(装备数值!$X$13:$AH$116,$R130*8+4,CO$2)*$AI130+INDEX(装备数值!$X$13:$AH$116,$T130*8+5,CO$2)*$AJ130+INDEX(装备数值!$X$13:$AH$116,$U130*8+6,CO$2)*$AK130+INDEX(装备数值!$X$13:$AH$116,$V130*8+7,CO$2)*$AL130+INDEX(装备数值!$X$13:$AH$116,$W130*8+8,CO$2)*$AM130</f>
        <v>18144</v>
      </c>
      <c r="CP130" s="14">
        <f>INDEX(装备数值!$X$13:$AH$116,$P130*8+1,CP$2)*$AF130+INDEX(装备数值!$X$13:$AH$116,$Q130*8+2,CP$2)*$AG130+INDEX(装备数值!$X$13:$AH$116,$S130*8+3,CP$2)*$AH130+INDEX(装备数值!$X$13:$AH$116,$R130*8+4,CP$2)*$AI130+INDEX(装备数值!$X$13:$AH$116,$T130*8+5,CP$2)*$AJ130+INDEX(装备数值!$X$13:$AH$116,$U130*8+6,CP$2)*$AK130+INDEX(装备数值!$X$13:$AH$116,$V130*8+7,CP$2)*$AL130+INDEX(装备数值!$X$13:$AH$116,$W130*8+8,CP$2)*$AM130</f>
        <v>364000</v>
      </c>
      <c r="CQ130" s="14">
        <f>INDEX(装备数值!$X$13:$AH$116,$P130*8+1,CQ$2)*$AF130+INDEX(装备数值!$X$13:$AH$116,$Q130*8+2,CQ$2)*$AG130+INDEX(装备数值!$X$13:$AH$116,$S130*8+3,CQ$2)*$AH130+INDEX(装备数值!$X$13:$AH$116,$R130*8+4,CQ$2)*$AI130+INDEX(装备数值!$X$13:$AH$116,$T130*8+5,CQ$2)*$AJ130+INDEX(装备数值!$X$13:$AH$116,$U130*8+6,CQ$2)*$AK130+INDEX(装备数值!$X$13:$AH$116,$V130*8+7,CQ$2)*$AL130+INDEX(装备数值!$X$13:$AH$116,$W130*8+8,CQ$2)*$AM130</f>
        <v>7280</v>
      </c>
      <c r="CR130" s="14">
        <f>INDEX(装备数值!$X$13:$AH$116,$P130*8+1,CR$2)*$AF130+INDEX(装备数值!$X$13:$AH$116,$Q130*8+2,CR$2)*$AG130+INDEX(装备数值!$X$13:$AH$116,$S130*8+3,CR$2)*$AH130+INDEX(装备数值!$X$13:$AH$116,$R130*8+4,CR$2)*$AI130+INDEX(装备数值!$X$13:$AH$116,$T130*8+5,CR$2)*$AJ130+INDEX(装备数值!$X$13:$AH$116,$U130*8+6,CR$2)*$AK130+INDEX(装备数值!$X$13:$AH$116,$V130*8+7,CR$2)*$AL130+INDEX(装备数值!$X$13:$AH$116,$W130*8+8,CR$2)*$AM130</f>
        <v>27216</v>
      </c>
      <c r="CS130" s="14">
        <f>INDEX(装备数值!$X$13:$AH$116,$P130*8+1,CS$2)*$AF130+INDEX(装备数值!$X$13:$AH$116,$Q130*8+2,CS$2)*$AG130+INDEX(装备数值!$X$13:$AH$116,$S130*8+3,CS$2)*$AH130+INDEX(装备数值!$X$13:$AH$116,$R130*8+4,CS$2)*$AI130+INDEX(装备数值!$X$13:$AH$116,$T130*8+5,CS$2)*$AJ130+INDEX(装备数值!$X$13:$AH$116,$U130*8+6,CS$2)*$AK130+INDEX(装备数值!$X$13:$AH$116,$V130*8+7,CS$2)*$AL130+INDEX(装备数值!$X$13:$AH$116,$W130*8+8,CS$2)*$AM130</f>
        <v>27216</v>
      </c>
      <c r="CT130" s="14">
        <f>INDEX(装备数值!$X$13:$AH$116,$P130*8+1,CT$2)*$AF130+INDEX(装备数值!$X$13:$AH$116,$Q130*8+2,CT$2)*$AG130+INDEX(装备数值!$X$13:$AH$116,$S130*8+3,CT$2)*$AH130+INDEX(装备数值!$X$13:$AH$116,$R130*8+4,CT$2)*$AI130+INDEX(装备数值!$X$13:$AH$116,$T130*8+5,CT$2)*$AJ130+INDEX(装备数值!$X$13:$AH$116,$U130*8+6,CT$2)*$AK130+INDEX(装备数值!$X$13:$AH$116,$V130*8+7,CT$2)*$AL130+INDEX(装备数值!$X$13:$AH$116,$W130*8+8,CT$2)*$AM130</f>
        <v>27216</v>
      </c>
      <c r="CU130" s="14">
        <f>INDEX(装备数值!$X$13:$AH$116,$P130*8+1,CU$2)*$AF130+INDEX(装备数值!$X$13:$AH$116,$Q130*8+2,CU$2)*$AG130+INDEX(装备数值!$X$13:$AH$116,$S130*8+3,CU$2)*$AH130+INDEX(装备数值!$X$13:$AH$116,$R130*8+4,CU$2)*$AI130+INDEX(装备数值!$X$13:$AH$116,$T130*8+5,CU$2)*$AJ130+INDEX(装备数值!$X$13:$AH$116,$U130*8+6,CU$2)*$AK130+INDEX(装备数值!$X$13:$AH$116,$V130*8+7,CU$2)*$AL130+INDEX(装备数值!$X$13:$AH$116,$W130*8+8,CU$2)*$AM130</f>
        <v>27216</v>
      </c>
      <c r="CV130" s="14">
        <f>INDEX(装备数值!$X$13:$AH$116,$P130*8+1,CV$2)*$AF130+INDEX(装备数值!$X$13:$AH$116,$Q130*8+2,CV$2)*$AG130+INDEX(装备数值!$X$13:$AH$116,$S130*8+3,CV$2)*$AH130+INDEX(装备数值!$X$13:$AH$116,$R130*8+4,CV$2)*$AI130+INDEX(装备数值!$X$13:$AH$116,$T130*8+5,CV$2)*$AJ130+INDEX(装备数值!$X$13:$AH$116,$U130*8+6,CV$2)*$AK130+INDEX(装备数值!$X$13:$AH$116,$V130*8+7,CV$2)*$AL130+INDEX(装备数值!$X$13:$AH$116,$W130*8+8,CV$2)*$AM130</f>
        <v>56</v>
      </c>
      <c r="CW130" s="14">
        <f>INDEX(装备数值!$X$13:$AH$116,$P130*8+1,CW$2)*$AF130+INDEX(装备数值!$X$13:$AH$116,$Q130*8+2,CW$2)*$AG130+INDEX(装备数值!$X$13:$AH$116,$S130*8+3,CW$2)*$AH130+INDEX(装备数值!$X$13:$AH$116,$R130*8+4,CW$2)*$AI130+INDEX(装备数值!$X$13:$AH$116,$T130*8+5,CW$2)*$AJ130+INDEX(装备数值!$X$13:$AH$116,$U130*8+6,CW$2)*$AK130+INDEX(装备数值!$X$13:$AH$116,$V130*8+7,CW$2)*$AL130+INDEX(装备数值!$X$13:$AH$116,$W130*8+8,CW$2)*$AM130</f>
        <v>56</v>
      </c>
      <c r="CY130" s="14">
        <f>INDEX(装备数值!$AN$17:$AN$117,MATCH(MIN($X130:$AE130),装备数值!$AO$17:$AO$117,1))</f>
        <v>46</v>
      </c>
      <c r="CZ130" s="14">
        <f>IF(COUNTIF($P130:$W130,"&gt;"&amp;0)=8,INDEX(装备数值!AR$17:AR$117,$CY130+1),0)</f>
        <v>16560</v>
      </c>
      <c r="DA130" s="14">
        <f>IF(COUNTIF($P130:$W130,"&gt;"&amp;0)=8,INDEX(装备数值!AS$17:AS$117,$CY130+1),0)</f>
        <v>124200</v>
      </c>
      <c r="DB130" s="14">
        <f>IF(COUNTIF($P130:$W130,"&gt;"&amp;0)=8,INDEX(装备数值!AT$17:AT$117,$CY130+1),0)</f>
        <v>8280</v>
      </c>
      <c r="DC130" s="14">
        <f>IF(COUNTIF($P130:$W130,"&gt;"&amp;0)=8,INDEX(装备数值!AU$17:AU$117,$CY130+1),0)</f>
        <v>165600</v>
      </c>
      <c r="DD130" s="14">
        <f>IF(COUNTIF($P130:$W130,"&gt;"&amp;0)=8,INDEX(装备数值!AV$17:AV$117,$CY130+1),0)</f>
        <v>3128</v>
      </c>
      <c r="DF130" s="14">
        <f>INDEX(装备数值!$AY$17:$AY$77,MATCH(MIN($AF130:$AM130),装备数值!$AZ$17:$AZ$77,1))</f>
        <v>28</v>
      </c>
      <c r="DG130" s="26">
        <f>INDEX(装备数值!BA$17:BA$77,通天塔!DF130+1)</f>
        <v>0.41</v>
      </c>
      <c r="DH130" s="26">
        <f>INDEX(装备数值!BA$17:BA$77,通天塔!DF130+1)</f>
        <v>0.41</v>
      </c>
      <c r="DJ130" s="14">
        <f t="shared" si="134"/>
        <v>35</v>
      </c>
      <c r="DK130" s="14">
        <f>VLOOKUP(DJ130,军阶与晶片数值!$W$6:$X$27,2)</f>
        <v>8</v>
      </c>
      <c r="DL130" s="14">
        <f>INDEX(军阶与晶片数值!Y$6:Y$27,$DK130+1)</f>
        <v>650</v>
      </c>
      <c r="DM130" s="14">
        <f>INDEX(军阶与晶片数值!Z$6:Z$27,$DK130+1)</f>
        <v>650</v>
      </c>
      <c r="DN130" s="14">
        <f>INDEX(军阶与晶片数值!AA$6:AA$27,$DK130+1)</f>
        <v>650</v>
      </c>
      <c r="DO130" s="14">
        <f>INDEX(军阶与晶片数值!AB$6:AB$27,$DK130+1)</f>
        <v>650</v>
      </c>
      <c r="DP130" s="29">
        <f>INDEX(军阶与晶片数值!AC$6:AC$27,$DK130+1)</f>
        <v>45</v>
      </c>
      <c r="DQ130" s="29">
        <f>INDEX(军阶与晶片数值!AD$6:AD$27,$DK130+1)</f>
        <v>25</v>
      </c>
      <c r="DS130" s="26">
        <f>INDEX(军阶与晶片数值!I$6:I$16,AN130+1)</f>
        <v>0.2</v>
      </c>
      <c r="DT130" s="26">
        <f>INDEX(军阶与晶片数值!M$6:M$16,AO130+1)</f>
        <v>0.3</v>
      </c>
      <c r="DU130" s="26">
        <f>INDEX(军阶与晶片数值!J$6:J$16,AP130+1)</f>
        <v>0.3</v>
      </c>
      <c r="DV130" s="26">
        <f>INDEX(军阶与晶片数值!K$6:K$16,AQ130+1)</f>
        <v>0.6</v>
      </c>
      <c r="DW130" s="26">
        <f>INDEX(军阶与晶片数值!L$6:L$16,AR130+1)</f>
        <v>0.6</v>
      </c>
      <c r="DX130" s="28">
        <f>INDEX(军阶与晶片数值!N$6:N$16,AS130+1)</f>
        <v>0</v>
      </c>
      <c r="DY130" s="28">
        <f>INDEX(军阶与晶片数值!O$6:O$16,AT130+1)</f>
        <v>0</v>
      </c>
      <c r="DZ130" s="28">
        <f>INDEX(军阶与晶片数值!P$6:P$16,AU130+1)</f>
        <v>0</v>
      </c>
      <c r="EA130" s="28">
        <f>INDEX(军阶与晶片数值!Q$6:Q$16,AV130+1)</f>
        <v>0</v>
      </c>
      <c r="EB130" s="26">
        <f>INDEX(军阶与晶片数值!R$6:R$16,AW130+1)</f>
        <v>0.13</v>
      </c>
      <c r="EC130" s="26">
        <f>INDEX(军阶与晶片数值!S$6:S$16,AX130+1)</f>
        <v>0.13</v>
      </c>
      <c r="ED130" s="26">
        <f>INDEX(军阶与晶片数值!T$6:T$16,AY130+1)</f>
        <v>0</v>
      </c>
      <c r="EE130" s="26">
        <f>INDEX(军阶与晶片数值!U$6:U$16,AZ130+1)</f>
        <v>0</v>
      </c>
      <c r="EG130" s="26">
        <f>INDEX(军阶与晶片数值!$C$6:$C$36,通天塔!$BA130+1)</f>
        <v>0.9</v>
      </c>
      <c r="EH130" s="26">
        <f>INDEX(军阶与晶片数值!$C$6:$C$36,通天塔!$BA130+1)</f>
        <v>0.9</v>
      </c>
      <c r="EI130" s="26">
        <f>INDEX(军阶与晶片数值!$C$6:$C$36,通天塔!$BA130+1)</f>
        <v>0.9</v>
      </c>
      <c r="EJ130" s="26">
        <f>INDEX(军阶与晶片数值!$C$6:$C$36,通天塔!$BA130+1)</f>
        <v>0.9</v>
      </c>
      <c r="EK130" s="26">
        <f>INDEX(军阶与晶片数值!$C$6:$C$36,通天塔!$BA130+1)</f>
        <v>0.9</v>
      </c>
      <c r="EM130" s="14">
        <f>INDEX(战舰突破!$H$6:$H$18,通天塔!$J130+1)+INDEX(战舰突破!$H$23:$H$35,通天塔!$K130+1)+INDEX(战舰突破!$H$40:$H$52,通天塔!$L130+1)</f>
        <v>200</v>
      </c>
      <c r="EN130" s="14">
        <f>INDEX(战舰突破!$I$6:$I$18,通天塔!$J130+1)+INDEX(战舰突破!$I$23:$I$35,通天塔!$K130+1)+INDEX(战舰突破!$I$40:$I$52,通天塔!$L130+1)</f>
        <v>200</v>
      </c>
      <c r="EO130" s="14">
        <f>INDEX(战舰突破!$J$6:$J$18,通天塔!$J130+1)+INDEX(战舰突破!$J$23:$J$35,通天塔!$K130+1)+INDEX(战舰突破!$J$40:$J$52,通天塔!$L130+1)</f>
        <v>0</v>
      </c>
      <c r="EP130" s="14">
        <f>INDEX(战舰突破!$K$6:$K$18,通天塔!$J130+1)+INDEX(战舰突破!$K$23:$K$35,通天塔!$K130+1)+INDEX(战舰突破!$K$40:$K$52,通天塔!$L130+1)</f>
        <v>0</v>
      </c>
      <c r="EQ130" s="14">
        <f>INDEX(战舰突破!$L$6:$L$18,通天塔!$J130+1)+INDEX(战舰突破!$L$23:$L$35,通天塔!$K130+1)+INDEX(战舰突破!$L$40:$L$52,通天塔!$L130+1)</f>
        <v>200</v>
      </c>
      <c r="ER130" s="18">
        <f>INDEX(战舰突破!$N$6:$N$18,通天塔!$J130+1)+INDEX(战舰突破!$N$23:$N$35,通天塔!$K130+1)+INDEX(战舰突破!$N$40:$N$52,通天塔!$L130+1)</f>
        <v>0</v>
      </c>
      <c r="ES130" s="18">
        <f>INDEX(战舰突破!$O$6:$O$18,通天塔!$J130+1)+INDEX(战舰突破!$O$23:$O$35,通天塔!$K130+1)+INDEX(战舰突破!$O$40:$O$52,通天塔!$L130+1)</f>
        <v>1.4</v>
      </c>
      <c r="ET130" s="18">
        <f>INDEX(战舰突破!$P$6:$P$18,通天塔!$J130+1)+INDEX(战舰突破!$P$23:$P$35,通天塔!$K130+1)+INDEX(战舰突破!$P$40:$P$52,通天塔!$L130+1)</f>
        <v>0</v>
      </c>
      <c r="EU130" s="18">
        <f>INDEX(战舰突破!$Q$6:$Q$18,通天塔!$J130+1)+INDEX(战舰突破!$Q$23:$Q$35,通天塔!$K130+1)+INDEX(战舰突破!$Q$40:$Q$52,通天塔!$L130+1)</f>
        <v>0.3</v>
      </c>
      <c r="EV130" s="18">
        <f>INDEX(战舰突破!$R$6:$R$18,通天塔!$J130+1)+INDEX(战舰突破!$R$23:$R$35,通天塔!$K130+1)+INDEX(战舰突破!$R$40:$R$52,通天塔!$L130+1)</f>
        <v>0</v>
      </c>
      <c r="EW130" s="18">
        <f>INDEX(战舰突破!$M$6:$M$18,通天塔!$J130+1)+INDEX(战舰突破!$M$23:$M$35,通天塔!$K130+1)+INDEX(战舰突破!$M$40:$M$52,通天塔!$L130+1)</f>
        <v>0.2</v>
      </c>
      <c r="EX130" s="22">
        <f>INDEX(战舰突破!$W$6:$W$18,通天塔!$J130+1)+INDEX(战舰突破!$W$23:$W$35,通天塔!$K130+1)+INDEX(战舰突破!$W$40:$W$52,通天塔!$L130+1)</f>
        <v>0.5</v>
      </c>
      <c r="FA130" s="14">
        <f>INDEX(战舰突破!$S$6:$S$18,通天塔!$J130+1)</f>
        <v>0</v>
      </c>
      <c r="FB130" s="14">
        <f>INDEX(战舰突破!$T$6:$T$18,通天塔!$J130+1)</f>
        <v>1.1000000000000001</v>
      </c>
      <c r="FC130" s="14">
        <f>INDEX(战舰突破!$U$6:$U$18,通天塔!$J130+1)</f>
        <v>0.1</v>
      </c>
      <c r="FD130" s="14">
        <f>INDEX(战舰突破!$V$6:$V$18,通天塔!$J130+1)</f>
        <v>1</v>
      </c>
      <c r="FE130" s="14">
        <f>INDEX(战舰突破!$X$6:$X$18,通天塔!$J130+1)</f>
        <v>10</v>
      </c>
      <c r="FG130" s="14">
        <f>INDEX(战舰突破!$S$23:$S$35,通天塔!$J130+1)</f>
        <v>0.6</v>
      </c>
      <c r="FH130" s="14">
        <f>INDEX(战舰突破!$T$23:$T$35,通天塔!$J130+1)</f>
        <v>0.55000000000000004</v>
      </c>
      <c r="FI130" s="14">
        <f>INDEX(战舰突破!$U$23:$U$35,通天塔!$J130+1)</f>
        <v>0.1</v>
      </c>
      <c r="FJ130" s="14">
        <f>INDEX(战舰突破!$V$23:$V$35,通天塔!$J130+1)</f>
        <v>2</v>
      </c>
      <c r="FK130" s="14">
        <f>INDEX(战舰突破!$X$23:$X$35,通天塔!$J130+1)</f>
        <v>150</v>
      </c>
      <c r="FM130" s="14">
        <f>INDEX(战舰突破!$S$40:$S$52,通天塔!$J130+1)</f>
        <v>0.6</v>
      </c>
      <c r="FN130" s="14">
        <f>INDEX(战舰突破!$T$40:$T$52,通天塔!$J130+1)</f>
        <v>0.25</v>
      </c>
      <c r="FO130" s="14">
        <f>INDEX(战舰突破!$U$40:$U$52,通天塔!$J130+1)</f>
        <v>0.2</v>
      </c>
      <c r="FP130" s="14">
        <f>INDEX(战舰突破!$V$40:$V$52,通天塔!$J130+1)</f>
        <v>1</v>
      </c>
      <c r="FQ130" s="14">
        <f>INDEX(战舰突破!$X$40:$X$52,通天塔!$J130+1)</f>
        <v>250</v>
      </c>
      <c r="FT130" s="14">
        <f t="shared" si="135"/>
        <v>924859</v>
      </c>
      <c r="FU130" s="14">
        <f t="shared" si="136"/>
        <v>925880</v>
      </c>
      <c r="FV130" s="14">
        <f t="shared" si="137"/>
        <v>808342</v>
      </c>
      <c r="FW130" s="14">
        <f t="shared" si="138"/>
        <v>18629279</v>
      </c>
      <c r="FX130" s="14">
        <f t="shared" si="139"/>
        <v>500602</v>
      </c>
      <c r="FY130" s="14">
        <f t="shared" si="140"/>
        <v>15291479</v>
      </c>
      <c r="FZ130" s="14">
        <f t="shared" si="141"/>
        <v>360887</v>
      </c>
      <c r="GA130" s="28">
        <f t="shared" si="142"/>
        <v>27866</v>
      </c>
      <c r="GB130" s="28">
        <f t="shared" si="143"/>
        <v>27866</v>
      </c>
      <c r="GC130" s="28">
        <f t="shared" si="144"/>
        <v>27866</v>
      </c>
      <c r="GD130" s="28">
        <f t="shared" si="145"/>
        <v>27866</v>
      </c>
      <c r="GE130" s="28">
        <f t="shared" si="146"/>
        <v>1.5932999999999997</v>
      </c>
      <c r="GF130" s="28">
        <f t="shared" si="147"/>
        <v>1.5932999999999997</v>
      </c>
      <c r="GG130" s="28">
        <f t="shared" si="148"/>
        <v>0</v>
      </c>
      <c r="GH130" s="28">
        <f t="shared" si="149"/>
        <v>46.2</v>
      </c>
      <c r="GI130" s="14">
        <f t="shared" si="150"/>
        <v>1</v>
      </c>
      <c r="GJ130" s="14">
        <f t="shared" si="151"/>
        <v>1.6</v>
      </c>
      <c r="GK130" s="14">
        <f t="shared" si="152"/>
        <v>1.6</v>
      </c>
      <c r="GL130" s="18">
        <f t="shared" si="153"/>
        <v>2.3000000000000003</v>
      </c>
      <c r="GM130" s="18">
        <f t="shared" si="154"/>
        <v>1.75</v>
      </c>
      <c r="GN130" s="18">
        <f t="shared" si="155"/>
        <v>1.45</v>
      </c>
      <c r="GO130" s="29">
        <f t="shared" si="215"/>
        <v>28016</v>
      </c>
      <c r="GP130" s="29">
        <f t="shared" si="215"/>
        <v>28316</v>
      </c>
      <c r="GQ130" s="29">
        <f t="shared" si="215"/>
        <v>28316</v>
      </c>
      <c r="GR130" s="26">
        <f t="shared" si="157"/>
        <v>0.1</v>
      </c>
      <c r="GS130" s="26">
        <f t="shared" si="158"/>
        <v>0.1</v>
      </c>
      <c r="GT130" s="26">
        <f t="shared" si="159"/>
        <v>0.2</v>
      </c>
      <c r="GU130" s="14">
        <f t="shared" si="160"/>
        <v>3</v>
      </c>
      <c r="GV130" s="14">
        <f t="shared" si="161"/>
        <v>4</v>
      </c>
      <c r="GW130" s="14">
        <f t="shared" si="162"/>
        <v>3</v>
      </c>
      <c r="GX130" s="14">
        <f t="shared" si="163"/>
        <v>10</v>
      </c>
      <c r="GY130" s="14">
        <f t="shared" si="164"/>
        <v>150</v>
      </c>
      <c r="GZ130" s="14">
        <f t="shared" si="165"/>
        <v>250</v>
      </c>
      <c r="HA130">
        <v>126</v>
      </c>
      <c r="HB130" s="14">
        <f t="shared" si="166"/>
        <v>142991637</v>
      </c>
      <c r="HD130" s="14">
        <f t="shared" si="167"/>
        <v>1001204</v>
      </c>
      <c r="HE130" s="14">
        <f t="shared" si="168"/>
        <v>462399</v>
      </c>
      <c r="HF130" s="29">
        <f t="shared" si="169"/>
        <v>26751</v>
      </c>
      <c r="HG130" s="29">
        <f t="shared" si="170"/>
        <v>19108</v>
      </c>
      <c r="HH130" s="29">
        <f t="shared" si="171"/>
        <v>20637</v>
      </c>
      <c r="HI130" s="29">
        <f t="shared" si="172"/>
        <v>19261</v>
      </c>
      <c r="HJ130" s="14">
        <f t="shared" si="173"/>
        <v>1.5932999999999997</v>
      </c>
      <c r="HK130" s="14">
        <f t="shared" si="174"/>
        <v>1.5932999999999997</v>
      </c>
      <c r="HL130" s="14">
        <f t="shared" si="175"/>
        <v>265908</v>
      </c>
      <c r="HM130" s="14">
        <f t="shared" si="176"/>
        <v>445189</v>
      </c>
      <c r="HN130" s="26">
        <f t="shared" si="177"/>
        <v>0.39843156134394153</v>
      </c>
      <c r="HO130" s="26">
        <f t="shared" si="178"/>
        <v>0.66382513404195265</v>
      </c>
      <c r="HP130" s="29">
        <f t="shared" si="179"/>
        <v>134489</v>
      </c>
      <c r="HQ130" s="29">
        <f t="shared" si="180"/>
        <v>492413</v>
      </c>
      <c r="HR130" s="29">
        <f t="shared" si="181"/>
        <v>420725</v>
      </c>
      <c r="HS130" s="26">
        <f t="shared" si="182"/>
        <v>0.47916408521183806</v>
      </c>
      <c r="HT130" s="26">
        <f t="shared" si="183"/>
        <v>0.48809989038745649</v>
      </c>
      <c r="HU130" s="26">
        <f t="shared" si="184"/>
        <v>0.58809989038745647</v>
      </c>
      <c r="HV130" s="26">
        <f t="shared" si="185"/>
        <v>7.9164085211838042E-2</v>
      </c>
      <c r="HW130" s="29">
        <f t="shared" si="207"/>
        <v>1.8000000000000003</v>
      </c>
      <c r="HX130" s="29">
        <f t="shared" si="208"/>
        <v>3.5628918648429693</v>
      </c>
      <c r="HY130" s="29">
        <f t="shared" si="209"/>
        <v>3.2285945765619797</v>
      </c>
      <c r="HZ130" s="29">
        <f t="shared" si="210"/>
        <v>1210401</v>
      </c>
      <c r="IA130" s="29">
        <f t="shared" si="211"/>
        <v>1169609.5145619474</v>
      </c>
      <c r="IB130" s="29">
        <f t="shared" si="212"/>
        <v>679175.22661201947</v>
      </c>
      <c r="IC130" s="29">
        <f t="shared" si="213"/>
        <v>7296986</v>
      </c>
      <c r="ID130" s="14">
        <f t="shared" si="186"/>
        <v>3059185.74</v>
      </c>
      <c r="IH130" s="14">
        <v>1</v>
      </c>
      <c r="II130" s="14">
        <v>1</v>
      </c>
      <c r="IJ130" s="14">
        <v>480</v>
      </c>
      <c r="IK130" s="14">
        <v>80</v>
      </c>
      <c r="IL130" s="14">
        <v>60</v>
      </c>
      <c r="IM130" s="23">
        <f t="shared" si="216"/>
        <v>567203819</v>
      </c>
      <c r="IN130" s="23">
        <f t="shared" si="217"/>
        <v>1</v>
      </c>
      <c r="IO130" s="23">
        <f t="shared" si="218"/>
        <v>567203.81999999995</v>
      </c>
      <c r="IP130" s="23">
        <f t="shared" si="203"/>
        <v>633096499</v>
      </c>
      <c r="IQ130" s="23">
        <f t="shared" si="188"/>
        <v>1</v>
      </c>
      <c r="IR130" s="23">
        <f t="shared" si="189"/>
        <v>633096.5</v>
      </c>
      <c r="IS130" s="14">
        <v>1</v>
      </c>
      <c r="IT130" s="14">
        <v>1</v>
      </c>
      <c r="IU130" s="14">
        <v>240</v>
      </c>
      <c r="IV130" s="14">
        <v>40</v>
      </c>
      <c r="IW130" s="14">
        <v>30</v>
      </c>
      <c r="IX130" s="23">
        <f t="shared" si="219"/>
        <v>331621236</v>
      </c>
      <c r="IY130" s="23">
        <f t="shared" si="220"/>
        <v>1</v>
      </c>
      <c r="IZ130" s="23">
        <f t="shared" si="221"/>
        <v>331621.24</v>
      </c>
      <c r="JA130" s="23"/>
      <c r="JB130" s="23"/>
      <c r="JC130" s="23"/>
      <c r="JG130">
        <f t="shared" si="222"/>
        <v>2.4998266282088322</v>
      </c>
      <c r="JH130">
        <f t="shared" si="223"/>
        <v>3.9829737667251317</v>
      </c>
      <c r="JJ130" s="14">
        <v>10</v>
      </c>
      <c r="JK130" s="14">
        <v>2</v>
      </c>
      <c r="JL130" s="14">
        <v>1.5</v>
      </c>
      <c r="JM130" s="23">
        <f t="shared" si="224"/>
        <v>11294968</v>
      </c>
      <c r="JN130" s="23">
        <f t="shared" si="225"/>
        <v>1</v>
      </c>
      <c r="JO130" s="23">
        <f t="shared" si="226"/>
        <v>11294.97</v>
      </c>
      <c r="JP130" s="14">
        <v>30</v>
      </c>
      <c r="JQ130" s="14">
        <v>6</v>
      </c>
      <c r="JR130" s="14">
        <v>4</v>
      </c>
      <c r="JS130" s="23">
        <f t="shared" si="227"/>
        <v>32798225</v>
      </c>
      <c r="JT130" s="23">
        <f t="shared" si="228"/>
        <v>1</v>
      </c>
      <c r="JU130" s="23">
        <f t="shared" si="229"/>
        <v>32798.230000000003</v>
      </c>
      <c r="JW130" s="23">
        <f t="shared" si="230"/>
        <v>43730967</v>
      </c>
      <c r="JX130" s="23">
        <f t="shared" si="231"/>
        <v>1</v>
      </c>
      <c r="JY130" s="23">
        <f t="shared" si="232"/>
        <v>43730.97</v>
      </c>
      <c r="JZ130" s="23">
        <f t="shared" si="233"/>
        <v>16942452</v>
      </c>
      <c r="KA130" s="23">
        <f t="shared" si="234"/>
        <v>1</v>
      </c>
      <c r="KB130" s="23">
        <f t="shared" si="235"/>
        <v>16942.45</v>
      </c>
    </row>
    <row r="131" spans="3:288" ht="16.5" x14ac:dyDescent="0.2">
      <c r="C131" s="14">
        <f t="shared" si="133"/>
        <v>41</v>
      </c>
      <c r="D131" s="14">
        <v>127</v>
      </c>
      <c r="E131" s="14" t="s">
        <v>789</v>
      </c>
      <c r="F131" s="14">
        <v>462</v>
      </c>
      <c r="G131" s="14">
        <v>462</v>
      </c>
      <c r="H131" s="14">
        <v>462</v>
      </c>
      <c r="I131" s="14">
        <v>462</v>
      </c>
      <c r="J131" s="14">
        <v>9</v>
      </c>
      <c r="K131" s="14">
        <v>9</v>
      </c>
      <c r="L131" s="14">
        <v>8</v>
      </c>
      <c r="M131" s="14">
        <v>5</v>
      </c>
      <c r="N131" s="14">
        <v>5</v>
      </c>
      <c r="O131" s="14">
        <v>5</v>
      </c>
      <c r="P131" s="14">
        <v>8</v>
      </c>
      <c r="Q131" s="14">
        <v>8</v>
      </c>
      <c r="R131" s="14">
        <v>8</v>
      </c>
      <c r="S131" s="14">
        <v>8</v>
      </c>
      <c r="T131" s="14">
        <v>8</v>
      </c>
      <c r="U131" s="14">
        <v>8</v>
      </c>
      <c r="V131" s="14">
        <v>8</v>
      </c>
      <c r="W131" s="14">
        <v>8</v>
      </c>
      <c r="X131" s="14">
        <v>462</v>
      </c>
      <c r="Y131" s="14">
        <v>462</v>
      </c>
      <c r="Z131" s="14">
        <v>462</v>
      </c>
      <c r="AA131" s="14">
        <v>462</v>
      </c>
      <c r="AB131" s="14">
        <v>462</v>
      </c>
      <c r="AC131" s="14">
        <v>462</v>
      </c>
      <c r="AD131" s="14">
        <v>462</v>
      </c>
      <c r="AE131" s="14">
        <v>462</v>
      </c>
      <c r="AF131" s="14">
        <v>56</v>
      </c>
      <c r="AG131" s="14">
        <v>56</v>
      </c>
      <c r="AH131" s="14">
        <v>56</v>
      </c>
      <c r="AI131" s="14">
        <v>56</v>
      </c>
      <c r="AJ131" s="14">
        <v>56</v>
      </c>
      <c r="AK131" s="14">
        <v>56</v>
      </c>
      <c r="AL131" s="14">
        <v>56</v>
      </c>
      <c r="AM131" s="14">
        <v>56</v>
      </c>
      <c r="AN131" s="14">
        <v>5</v>
      </c>
      <c r="AO131" s="14">
        <v>6</v>
      </c>
      <c r="AP131" s="14">
        <v>6</v>
      </c>
      <c r="AQ131" s="14">
        <v>6</v>
      </c>
      <c r="AR131" s="14">
        <v>6</v>
      </c>
      <c r="AS131" s="14">
        <v>0</v>
      </c>
      <c r="AT131" s="14">
        <v>0</v>
      </c>
      <c r="AU131" s="14">
        <v>0</v>
      </c>
      <c r="AV131" s="14">
        <v>0</v>
      </c>
      <c r="AW131" s="14">
        <v>3</v>
      </c>
      <c r="AX131" s="14">
        <v>3</v>
      </c>
      <c r="AY131" s="14">
        <v>0</v>
      </c>
      <c r="AZ131" s="14">
        <v>0</v>
      </c>
      <c r="BA131" s="14">
        <v>18</v>
      </c>
      <c r="BF131" s="14">
        <f>ROUND((INDEX(新战舰养成!S$6:S$18,通天塔!$J131+1)+INDEX(新战舰养成!D$6:D$18,通天塔!$J131+1)*(通天塔!$G131-1))*INDEX(战舰突破!$D$6:$D$18,通天塔!$M131+1),0)</f>
        <v>194621</v>
      </c>
      <c r="BG131" s="14">
        <f>ROUND((INDEX(新战舰养成!T$6:T$18,通天塔!$J131+1)+INDEX(新战舰养成!E$6:E$18,通天塔!$J131+1)*(通天塔!$G131-1))*INDEX(战舰突破!$D$6:$D$18,通天塔!$M131+1),0)</f>
        <v>1556870</v>
      </c>
      <c r="BH131" s="14">
        <f>ROUND((INDEX(新战舰养成!U$6:U$18,通天塔!$J131+1)+INDEX(新战舰养成!F$6:F$18,通天塔!$J131+1)*(通天塔!$G131-1))*INDEX(战舰突破!$D$6:$D$18,通天塔!$M131+1),0)</f>
        <v>97437</v>
      </c>
      <c r="BI131" s="14">
        <f>ROUND((INDEX(新战舰养成!V$6:V$18,通天塔!$J131+1)+INDEX(新战舰养成!G$6:G$18,通天塔!$J131+1)*(通天塔!$G131-1))*INDEX(战舰突破!$D$6:$D$18,通天塔!$M131+1),0)</f>
        <v>480</v>
      </c>
      <c r="BJ131" s="14">
        <f>ROUND((INDEX(新战舰养成!W$6:W$18,通天塔!$J131+1)+INDEX(新战舰养成!H$6:H$18,通天塔!$J131+1)*(通天塔!$G131-1))*INDEX(战舰突破!$D$6:$D$18,通天塔!$M131+1),0)</f>
        <v>6</v>
      </c>
      <c r="BL131" s="14">
        <f>IF($H131&gt;0,ROUND((INDEX(新战舰养成!X$6:X$18,通天塔!$K131+1)+INDEX(新战舰养成!I$6:I$18,通天塔!$K131+1)*(通天塔!$H131-1))*INDEX(战舰突破!$D$6:$D$18,通天塔!$N131+1),0),0)</f>
        <v>195069</v>
      </c>
      <c r="BM131" s="14">
        <f>IF($H131&gt;0,ROUND((INDEX(新战舰养成!Y$6:Y$18,通天塔!$K131+1)+INDEX(新战舰养成!J$6:J$18,通天塔!$K131+1)*(通天塔!$H131-1))*INDEX(战舰突破!$D$6:$D$18,通天塔!$N131+1),0),0)</f>
        <v>0</v>
      </c>
      <c r="BN131" s="14">
        <f>IF($H131&gt;0,ROUND((INDEX(新战舰养成!Z$6:Z$18,通天塔!$K131+1)+INDEX(新战舰养成!K$6:K$18,通天塔!$K131+1)*(通天塔!$H131-1))*INDEX(战舰突破!$D$6:$D$18,通天塔!$N131+1),0),0)</f>
        <v>0</v>
      </c>
      <c r="BO131" s="14">
        <f>IF($H131&gt;0,ROUND((INDEX(新战舰养成!AA$6:AA$18,通天塔!$K131+1)+INDEX(新战舰养成!L$6:L$18,通天塔!$K131+1)*(通天塔!$H131-1))*INDEX(战舰突破!$D$6:$D$18,通天塔!$N131+1),0),0)</f>
        <v>1946208</v>
      </c>
      <c r="BP131" s="14">
        <f>IF($H131&gt;0,ROUND((INDEX(新战舰养成!AB$6:AB$18,通天塔!$K131+1)+INDEX(新战舰养成!M$6:M$18,通天塔!$K131+1)*(通天塔!$H131-1))*INDEX(战舰突破!$D$6:$D$18,通天塔!$N131+1),0),0)</f>
        <v>38806</v>
      </c>
      <c r="BR131" s="14">
        <f>IF($I131&gt;0,ROUND((INDEX(新战舰养成!AC$6:AC$18,通天塔!$L131+1)+INDEX(新战舰养成!I$6:I$18,通天塔!$L131+1)*(通天塔!$I131-1))*INDEX(战舰突破!$D$6:$D$18,通天塔!$O131+1),0),0)</f>
        <v>143485</v>
      </c>
      <c r="BS131" s="14">
        <f>IF($I131&gt;0,ROUND((INDEX(新战舰养成!AD$6:AD$18,通天塔!$L131+1)+INDEX(新战舰养成!J$6:J$18,通天塔!$L131+1)*(通天塔!$I131-1))*INDEX(战舰突破!$D$6:$D$18,通天塔!$O131+1),0),0)</f>
        <v>0</v>
      </c>
      <c r="BT131" s="14">
        <f>IF($I131&gt;0,ROUND((INDEX(新战舰养成!AE$6:AE$18,通天塔!$L131+1)+INDEX(新战舰养成!K$6:K$18,通天塔!$L131+1)*(通天塔!$I131-1))*INDEX(战舰突破!$D$6:$D$18,通天塔!$O131+1),0),0)</f>
        <v>0</v>
      </c>
      <c r="BU131" s="14">
        <f>IF($I131&gt;0,ROUND((INDEX(新战舰养成!AF$6:AF$18,通天塔!$L131+1)+INDEX(新战舰养成!L$6:L$18,通天塔!$L131+1)*(通天塔!$I131-1))*INDEX(战舰突破!$D$6:$D$18,通天塔!$O131+1),0),0)</f>
        <v>971104</v>
      </c>
      <c r="BV131" s="14">
        <f>IF($I131&gt;0,ROUND((INDEX(新战舰养成!AG$6:AG$18,通天塔!$L131+1)+INDEX(新战舰养成!M$6:M$18,通天塔!$L131+1)*(通天塔!$I131-1))*INDEX(战舰突破!$D$6:$D$18,通天塔!$O131+1),0),0)</f>
        <v>37838</v>
      </c>
      <c r="BY131" s="14">
        <f>(INDEX(装备数值!$C$13:$G$116,通天塔!$P131*8+1,BY$2)+INDEX(装备数值!$C$13:$G$116,通天塔!$Q131*8+2,BY$2)+INDEX(装备数值!$C$13:$G$116,通天塔!$S131*8+3,BY$2)+INDEX(装备数值!$C$13:$G$116,通天塔!$R131*8+4,BY$2)+INDEX(装备数值!$C$13:$G$116,通天塔!$T131*8+5,BY$2)+INDEX(装备数值!$C$13:$G$116,通天塔!$U131*8+6,BY$2)+INDEX(装备数值!$C$13:$G$116,通天塔!$V131*8+7,BY$2)+INDEX(装备数值!$C$13:$G$116,通天塔!$W131*8+8,BY$2))</f>
        <v>43575</v>
      </c>
      <c r="BZ131" s="14">
        <f>(INDEX(装备数值!$C$13:$G$116,通天塔!$P131*8+1,BZ$2)+INDEX(装备数值!$C$13:$G$116,通天塔!$Q131*8+2,BZ$2)+INDEX(装备数值!$C$13:$G$116,通天塔!$S131*8+3,BZ$2)+INDEX(装备数值!$C$13:$G$116,通天塔!$R131*8+4,BZ$2)+INDEX(装备数值!$C$13:$G$116,通天塔!$T131*8+5,BZ$2)+INDEX(装备数值!$C$13:$G$116,通天塔!$U131*8+6,BZ$2)+INDEX(装备数值!$C$13:$G$116,通天塔!$V131*8+7,BZ$2)+INDEX(装备数值!$C$13:$G$116,通天塔!$W131*8+8,BZ$2))</f>
        <v>328125</v>
      </c>
      <c r="CA131" s="14">
        <f>(INDEX(装备数值!$C$13:$G$116,通天塔!$P131*8+1,CA$2)+INDEX(装备数值!$C$13:$G$116,通天塔!$Q131*8+2,CA$2)+INDEX(装备数值!$C$13:$G$116,通天塔!$S131*8+3,CA$2)+INDEX(装备数值!$C$13:$G$116,通天塔!$R131*8+4,CA$2)+INDEX(装备数值!$C$13:$G$116,通天塔!$T131*8+5,CA$2)+INDEX(装备数值!$C$13:$G$116,通天塔!$U131*8+6,CA$2)+INDEX(装备数值!$C$13:$G$116,通天塔!$V131*8+7,CA$2)+INDEX(装备数值!$C$13:$G$116,通天塔!$W131*8+8,CA$2))</f>
        <v>21700</v>
      </c>
      <c r="CB131" s="14">
        <f>(INDEX(装备数值!$C$13:$G$116,通天塔!$P131*8+1,CB$2)+INDEX(装备数值!$C$13:$G$116,通天塔!$Q131*8+2,CB$2)+INDEX(装备数值!$C$13:$G$116,通天塔!$S131*8+3,CB$2)+INDEX(装备数值!$C$13:$G$116,通天塔!$R131*8+4,CB$2)+INDEX(装备数值!$C$13:$G$116,通天塔!$T131*8+5,CB$2)+INDEX(装备数值!$C$13:$G$116,通天塔!$U131*8+6,CB$2)+INDEX(装备数值!$C$13:$G$116,通天塔!$V131*8+7,CB$2)+INDEX(装备数值!$C$13:$G$116,通天塔!$W131*8+8,CB$2))</f>
        <v>437500</v>
      </c>
      <c r="CC131" s="14">
        <f>(INDEX(装备数值!$C$13:$G$116,通天塔!$P131*8+1,CC$2)+INDEX(装备数值!$C$13:$G$116,通天塔!$Q131*8+2,CC$2)+INDEX(装备数值!$C$13:$G$116,通天塔!$S131*8+3,CC$2)+INDEX(装备数值!$C$13:$G$116,通天塔!$R131*8+4,CC$2)+INDEX(装备数值!$C$13:$G$116,通天塔!$T131*8+5,CC$2)+INDEX(装备数值!$C$13:$G$116,通天塔!$U131*8+6,CC$2)+INDEX(装备数值!$C$13:$G$116,通天塔!$V131*8+7,CC$2)+INDEX(装备数值!$C$13:$G$116,通天塔!$W131*8+8,CC$2))</f>
        <v>8750</v>
      </c>
      <c r="CF131" s="14">
        <f>INDEX(装备数值!$I$13:$M$116,通天塔!$P131*8+1,CF$2)*$X131+INDEX(装备数值!$I$13:$M$116,通天塔!$Q131*8+2,CF$2)*$Y131+INDEX(装备数值!$I$13:$M$116,通天塔!$S131*8+3,CF$2)*$Z131+INDEX(装备数值!$I$13:$M$116,通天塔!$R131*8+4,CF$2)*$AA131+INDEX(装备数值!$I$13:$M$116,通天塔!$T131*8+5,CF$2)*$AB131+INDEX(装备数值!$I$13:$M$116,通天塔!$U131*8+6,CF$2)*$AC131+INDEX(装备数值!$I$13:$M$116,通天塔!$V131*8+7,CF$2)*$AD131+INDEX(装备数值!$I$13:$M$116,通天塔!$W131*8+8,CF$2)*$AE131</f>
        <v>115038</v>
      </c>
      <c r="CG131" s="14">
        <f>INDEX(装备数值!$I$13:$M$116,通天塔!$P131*8+1,CG$2)*$X131+INDEX(装备数值!$I$13:$M$116,通天塔!$Q131*8+2,CG$2)*$Y131+INDEX(装备数值!$I$13:$M$116,通天塔!$S131*8+3,CG$2)*$Z131+INDEX(装备数值!$I$13:$M$116,通天塔!$R131*8+4,CG$2)*$AA131+INDEX(装备数值!$I$13:$M$116,通天塔!$T131*8+5,CG$2)*$AB131+INDEX(装备数值!$I$13:$M$116,通天塔!$U131*8+6,CG$2)*$AC131+INDEX(装备数值!$I$13:$M$116,通天塔!$V131*8+7,CG$2)*$AD131+INDEX(装备数值!$I$13:$M$116,通天塔!$W131*8+8,CG$2)*$AE131</f>
        <v>866250</v>
      </c>
      <c r="CH131" s="14">
        <f>INDEX(装备数值!$I$13:$M$116,通天塔!$P131*8+1,CH$2)*$X131+INDEX(装备数值!$I$13:$M$116,通天塔!$Q131*8+2,CH$2)*$Y131+INDEX(装备数值!$I$13:$M$116,通天塔!$S131*8+3,CH$2)*$Z131+INDEX(装备数值!$I$13:$M$116,通天塔!$R131*8+4,CH$2)*$AA131+INDEX(装备数值!$I$13:$M$116,通天塔!$T131*8+5,CH$2)*$AB131+INDEX(装备数值!$I$13:$M$116,通天塔!$U131*8+6,CH$2)*$AC131+INDEX(装备数值!$I$13:$M$116,通天塔!$V131*8+7,CH$2)*$AD131+INDEX(装备数值!$I$13:$M$116,通天塔!$W131*8+8,CH$2)*$AE131</f>
        <v>57288</v>
      </c>
      <c r="CI131" s="14">
        <f>INDEX(装备数值!$I$13:$M$116,通天塔!$P131*8+1,CI$2)*$X131+INDEX(装备数值!$I$13:$M$116,通天塔!$Q131*8+2,CI$2)*$Y131+INDEX(装备数值!$I$13:$M$116,通天塔!$S131*8+3,CI$2)*$Z131+INDEX(装备数值!$I$13:$M$116,通天塔!$R131*8+4,CI$2)*$AA131+INDEX(装备数值!$I$13:$M$116,通天塔!$T131*8+5,CI$2)*$AB131+INDEX(装备数值!$I$13:$M$116,通天塔!$U131*8+6,CI$2)*$AC131+INDEX(装备数值!$I$13:$M$116,通天塔!$V131*8+7,CI$2)*$AD131+INDEX(装备数值!$I$13:$M$116,通天塔!$W131*8+8,CI$2)*$AE131</f>
        <v>1155000</v>
      </c>
      <c r="CJ131" s="14">
        <f>INDEX(装备数值!$I$13:$M$116,通天塔!$P131*8+1,CJ$2)*$X131+INDEX(装备数值!$I$13:$M$116,通天塔!$Q131*8+2,CJ$2)*$Y131+INDEX(装备数值!$I$13:$M$116,通天塔!$S131*8+3,CJ$2)*$Z131+INDEX(装备数值!$I$13:$M$116,通天塔!$R131*8+4,CJ$2)*$AA131+INDEX(装备数值!$I$13:$M$116,通天塔!$T131*8+5,CJ$2)*$AB131+INDEX(装备数值!$I$13:$M$116,通天塔!$U131*8+6,CJ$2)*$AC131+INDEX(装备数值!$I$13:$M$116,通天塔!$V131*8+7,CJ$2)*$AD131+INDEX(装备数值!$I$13:$M$116,通天塔!$W131*8+8,CJ$2)*$AE131</f>
        <v>23100</v>
      </c>
      <c r="CM131" s="14">
        <f>INDEX(装备数值!$X$13:$AH$116,$P131*8+1,CM$2)*$AF131+INDEX(装备数值!$X$13:$AH$116,$Q131*8+2,CM$2)*$AG131+INDEX(装备数值!$X$13:$AH$116,$S131*8+3,CM$2)*$AH131+INDEX(装备数值!$X$13:$AH$116,$R131*8+4,CM$2)*$AI131+INDEX(装备数值!$X$13:$AH$116,$T131*8+5,CM$2)*$AJ131+INDEX(装备数值!$X$13:$AH$116,$U131*8+6,CM$2)*$AK131+INDEX(装备数值!$X$13:$AH$116,$V131*8+7,CM$2)*$AL131+INDEX(装备数值!$X$13:$AH$116,$W131*8+8,CM$2)*$AM131</f>
        <v>36400</v>
      </c>
      <c r="CN131" s="14">
        <f>INDEX(装备数值!$X$13:$AH$116,$P131*8+1,CN$2)*$AF131+INDEX(装备数值!$X$13:$AH$116,$Q131*8+2,CN$2)*$AG131+INDEX(装备数值!$X$13:$AH$116,$S131*8+3,CN$2)*$AH131+INDEX(装备数值!$X$13:$AH$116,$R131*8+4,CN$2)*$AI131+INDEX(装备数值!$X$13:$AH$116,$T131*8+5,CN$2)*$AJ131+INDEX(装备数值!$X$13:$AH$116,$U131*8+6,CN$2)*$AK131+INDEX(装备数值!$X$13:$AH$116,$V131*8+7,CN$2)*$AL131+INDEX(装备数值!$X$13:$AH$116,$W131*8+8,CN$2)*$AM131</f>
        <v>272944</v>
      </c>
      <c r="CO131" s="14">
        <f>INDEX(装备数值!$X$13:$AH$116,$P131*8+1,CO$2)*$AF131+INDEX(装备数值!$X$13:$AH$116,$Q131*8+2,CO$2)*$AG131+INDEX(装备数值!$X$13:$AH$116,$S131*8+3,CO$2)*$AH131+INDEX(装备数值!$X$13:$AH$116,$R131*8+4,CO$2)*$AI131+INDEX(装备数值!$X$13:$AH$116,$T131*8+5,CO$2)*$AJ131+INDEX(装备数值!$X$13:$AH$116,$U131*8+6,CO$2)*$AK131+INDEX(装备数值!$X$13:$AH$116,$V131*8+7,CO$2)*$AL131+INDEX(装备数值!$X$13:$AH$116,$W131*8+8,CO$2)*$AM131</f>
        <v>18144</v>
      </c>
      <c r="CP131" s="14">
        <f>INDEX(装备数值!$X$13:$AH$116,$P131*8+1,CP$2)*$AF131+INDEX(装备数值!$X$13:$AH$116,$Q131*8+2,CP$2)*$AG131+INDEX(装备数值!$X$13:$AH$116,$S131*8+3,CP$2)*$AH131+INDEX(装备数值!$X$13:$AH$116,$R131*8+4,CP$2)*$AI131+INDEX(装备数值!$X$13:$AH$116,$T131*8+5,CP$2)*$AJ131+INDEX(装备数值!$X$13:$AH$116,$U131*8+6,CP$2)*$AK131+INDEX(装备数值!$X$13:$AH$116,$V131*8+7,CP$2)*$AL131+INDEX(装备数值!$X$13:$AH$116,$W131*8+8,CP$2)*$AM131</f>
        <v>364000</v>
      </c>
      <c r="CQ131" s="14">
        <f>INDEX(装备数值!$X$13:$AH$116,$P131*8+1,CQ$2)*$AF131+INDEX(装备数值!$X$13:$AH$116,$Q131*8+2,CQ$2)*$AG131+INDEX(装备数值!$X$13:$AH$116,$S131*8+3,CQ$2)*$AH131+INDEX(装备数值!$X$13:$AH$116,$R131*8+4,CQ$2)*$AI131+INDEX(装备数值!$X$13:$AH$116,$T131*8+5,CQ$2)*$AJ131+INDEX(装备数值!$X$13:$AH$116,$U131*8+6,CQ$2)*$AK131+INDEX(装备数值!$X$13:$AH$116,$V131*8+7,CQ$2)*$AL131+INDEX(装备数值!$X$13:$AH$116,$W131*8+8,CQ$2)*$AM131</f>
        <v>7280</v>
      </c>
      <c r="CR131" s="14">
        <f>INDEX(装备数值!$X$13:$AH$116,$P131*8+1,CR$2)*$AF131+INDEX(装备数值!$X$13:$AH$116,$Q131*8+2,CR$2)*$AG131+INDEX(装备数值!$X$13:$AH$116,$S131*8+3,CR$2)*$AH131+INDEX(装备数值!$X$13:$AH$116,$R131*8+4,CR$2)*$AI131+INDEX(装备数值!$X$13:$AH$116,$T131*8+5,CR$2)*$AJ131+INDEX(装备数值!$X$13:$AH$116,$U131*8+6,CR$2)*$AK131+INDEX(装备数值!$X$13:$AH$116,$V131*8+7,CR$2)*$AL131+INDEX(装备数值!$X$13:$AH$116,$W131*8+8,CR$2)*$AM131</f>
        <v>27216</v>
      </c>
      <c r="CS131" s="14">
        <f>INDEX(装备数值!$X$13:$AH$116,$P131*8+1,CS$2)*$AF131+INDEX(装备数值!$X$13:$AH$116,$Q131*8+2,CS$2)*$AG131+INDEX(装备数值!$X$13:$AH$116,$S131*8+3,CS$2)*$AH131+INDEX(装备数值!$X$13:$AH$116,$R131*8+4,CS$2)*$AI131+INDEX(装备数值!$X$13:$AH$116,$T131*8+5,CS$2)*$AJ131+INDEX(装备数值!$X$13:$AH$116,$U131*8+6,CS$2)*$AK131+INDEX(装备数值!$X$13:$AH$116,$V131*8+7,CS$2)*$AL131+INDEX(装备数值!$X$13:$AH$116,$W131*8+8,CS$2)*$AM131</f>
        <v>27216</v>
      </c>
      <c r="CT131" s="14">
        <f>INDEX(装备数值!$X$13:$AH$116,$P131*8+1,CT$2)*$AF131+INDEX(装备数值!$X$13:$AH$116,$Q131*8+2,CT$2)*$AG131+INDEX(装备数值!$X$13:$AH$116,$S131*8+3,CT$2)*$AH131+INDEX(装备数值!$X$13:$AH$116,$R131*8+4,CT$2)*$AI131+INDEX(装备数值!$X$13:$AH$116,$T131*8+5,CT$2)*$AJ131+INDEX(装备数值!$X$13:$AH$116,$U131*8+6,CT$2)*$AK131+INDEX(装备数值!$X$13:$AH$116,$V131*8+7,CT$2)*$AL131+INDEX(装备数值!$X$13:$AH$116,$W131*8+8,CT$2)*$AM131</f>
        <v>27216</v>
      </c>
      <c r="CU131" s="14">
        <f>INDEX(装备数值!$X$13:$AH$116,$P131*8+1,CU$2)*$AF131+INDEX(装备数值!$X$13:$AH$116,$Q131*8+2,CU$2)*$AG131+INDEX(装备数值!$X$13:$AH$116,$S131*8+3,CU$2)*$AH131+INDEX(装备数值!$X$13:$AH$116,$R131*8+4,CU$2)*$AI131+INDEX(装备数值!$X$13:$AH$116,$T131*8+5,CU$2)*$AJ131+INDEX(装备数值!$X$13:$AH$116,$U131*8+6,CU$2)*$AK131+INDEX(装备数值!$X$13:$AH$116,$V131*8+7,CU$2)*$AL131+INDEX(装备数值!$X$13:$AH$116,$W131*8+8,CU$2)*$AM131</f>
        <v>27216</v>
      </c>
      <c r="CV131" s="14">
        <f>INDEX(装备数值!$X$13:$AH$116,$P131*8+1,CV$2)*$AF131+INDEX(装备数值!$X$13:$AH$116,$Q131*8+2,CV$2)*$AG131+INDEX(装备数值!$X$13:$AH$116,$S131*8+3,CV$2)*$AH131+INDEX(装备数值!$X$13:$AH$116,$R131*8+4,CV$2)*$AI131+INDEX(装备数值!$X$13:$AH$116,$T131*8+5,CV$2)*$AJ131+INDEX(装备数值!$X$13:$AH$116,$U131*8+6,CV$2)*$AK131+INDEX(装备数值!$X$13:$AH$116,$V131*8+7,CV$2)*$AL131+INDEX(装备数值!$X$13:$AH$116,$W131*8+8,CV$2)*$AM131</f>
        <v>56</v>
      </c>
      <c r="CW131" s="14">
        <f>INDEX(装备数值!$X$13:$AH$116,$P131*8+1,CW$2)*$AF131+INDEX(装备数值!$X$13:$AH$116,$Q131*8+2,CW$2)*$AG131+INDEX(装备数值!$X$13:$AH$116,$S131*8+3,CW$2)*$AH131+INDEX(装备数值!$X$13:$AH$116,$R131*8+4,CW$2)*$AI131+INDEX(装备数值!$X$13:$AH$116,$T131*8+5,CW$2)*$AJ131+INDEX(装备数值!$X$13:$AH$116,$U131*8+6,CW$2)*$AK131+INDEX(装备数值!$X$13:$AH$116,$V131*8+7,CW$2)*$AL131+INDEX(装备数值!$X$13:$AH$116,$W131*8+8,CW$2)*$AM131</f>
        <v>56</v>
      </c>
      <c r="CY131" s="14">
        <f>INDEX(装备数值!$AN$17:$AN$117,MATCH(MIN($X131:$AE131),装备数值!$AO$17:$AO$117,1))</f>
        <v>46</v>
      </c>
      <c r="CZ131" s="14">
        <f>IF(COUNTIF($P131:$W131,"&gt;"&amp;0)=8,INDEX(装备数值!AR$17:AR$117,$CY131+1),0)</f>
        <v>16560</v>
      </c>
      <c r="DA131" s="14">
        <f>IF(COUNTIF($P131:$W131,"&gt;"&amp;0)=8,INDEX(装备数值!AS$17:AS$117,$CY131+1),0)</f>
        <v>124200</v>
      </c>
      <c r="DB131" s="14">
        <f>IF(COUNTIF($P131:$W131,"&gt;"&amp;0)=8,INDEX(装备数值!AT$17:AT$117,$CY131+1),0)</f>
        <v>8280</v>
      </c>
      <c r="DC131" s="14">
        <f>IF(COUNTIF($P131:$W131,"&gt;"&amp;0)=8,INDEX(装备数值!AU$17:AU$117,$CY131+1),0)</f>
        <v>165600</v>
      </c>
      <c r="DD131" s="14">
        <f>IF(COUNTIF($P131:$W131,"&gt;"&amp;0)=8,INDEX(装备数值!AV$17:AV$117,$CY131+1),0)</f>
        <v>3128</v>
      </c>
      <c r="DF131" s="14">
        <f>INDEX(装备数值!$AY$17:$AY$77,MATCH(MIN($AF131:$AM131),装备数值!$AZ$17:$AZ$77,1))</f>
        <v>28</v>
      </c>
      <c r="DG131" s="26">
        <f>INDEX(装备数值!BA$17:BA$77,通天塔!DF131+1)</f>
        <v>0.41</v>
      </c>
      <c r="DH131" s="26">
        <f>INDEX(装备数值!BA$17:BA$77,通天塔!DF131+1)</f>
        <v>0.41</v>
      </c>
      <c r="DJ131" s="14">
        <f t="shared" si="134"/>
        <v>35</v>
      </c>
      <c r="DK131" s="14">
        <f>VLOOKUP(DJ131,军阶与晶片数值!$W$6:$X$27,2)</f>
        <v>8</v>
      </c>
      <c r="DL131" s="14">
        <f>INDEX(军阶与晶片数值!Y$6:Y$27,$DK131+1)</f>
        <v>650</v>
      </c>
      <c r="DM131" s="14">
        <f>INDEX(军阶与晶片数值!Z$6:Z$27,$DK131+1)</f>
        <v>650</v>
      </c>
      <c r="DN131" s="14">
        <f>INDEX(军阶与晶片数值!AA$6:AA$27,$DK131+1)</f>
        <v>650</v>
      </c>
      <c r="DO131" s="14">
        <f>INDEX(军阶与晶片数值!AB$6:AB$27,$DK131+1)</f>
        <v>650</v>
      </c>
      <c r="DP131" s="29">
        <f>INDEX(军阶与晶片数值!AC$6:AC$27,$DK131+1)</f>
        <v>45</v>
      </c>
      <c r="DQ131" s="29">
        <f>INDEX(军阶与晶片数值!AD$6:AD$27,$DK131+1)</f>
        <v>25</v>
      </c>
      <c r="DS131" s="26">
        <f>INDEX(军阶与晶片数值!I$6:I$16,AN131+1)</f>
        <v>0.2</v>
      </c>
      <c r="DT131" s="26">
        <f>INDEX(军阶与晶片数值!M$6:M$16,AO131+1)</f>
        <v>0.3</v>
      </c>
      <c r="DU131" s="26">
        <f>INDEX(军阶与晶片数值!J$6:J$16,AP131+1)</f>
        <v>0.3</v>
      </c>
      <c r="DV131" s="26">
        <f>INDEX(军阶与晶片数值!K$6:K$16,AQ131+1)</f>
        <v>0.6</v>
      </c>
      <c r="DW131" s="26">
        <f>INDEX(军阶与晶片数值!L$6:L$16,AR131+1)</f>
        <v>0.6</v>
      </c>
      <c r="DX131" s="28">
        <f>INDEX(军阶与晶片数值!N$6:N$16,AS131+1)</f>
        <v>0</v>
      </c>
      <c r="DY131" s="28">
        <f>INDEX(军阶与晶片数值!O$6:O$16,AT131+1)</f>
        <v>0</v>
      </c>
      <c r="DZ131" s="28">
        <f>INDEX(军阶与晶片数值!P$6:P$16,AU131+1)</f>
        <v>0</v>
      </c>
      <c r="EA131" s="28">
        <f>INDEX(军阶与晶片数值!Q$6:Q$16,AV131+1)</f>
        <v>0</v>
      </c>
      <c r="EB131" s="26">
        <f>INDEX(军阶与晶片数值!R$6:R$16,AW131+1)</f>
        <v>0.13</v>
      </c>
      <c r="EC131" s="26">
        <f>INDEX(军阶与晶片数值!S$6:S$16,AX131+1)</f>
        <v>0.13</v>
      </c>
      <c r="ED131" s="26">
        <f>INDEX(军阶与晶片数值!T$6:T$16,AY131+1)</f>
        <v>0</v>
      </c>
      <c r="EE131" s="26">
        <f>INDEX(军阶与晶片数值!U$6:U$16,AZ131+1)</f>
        <v>0</v>
      </c>
      <c r="EG131" s="26">
        <f>INDEX(军阶与晶片数值!$C$6:$C$36,通天塔!$BA131+1)</f>
        <v>0.9</v>
      </c>
      <c r="EH131" s="26">
        <f>INDEX(军阶与晶片数值!$C$6:$C$36,通天塔!$BA131+1)</f>
        <v>0.9</v>
      </c>
      <c r="EI131" s="26">
        <f>INDEX(军阶与晶片数值!$C$6:$C$36,通天塔!$BA131+1)</f>
        <v>0.9</v>
      </c>
      <c r="EJ131" s="26">
        <f>INDEX(军阶与晶片数值!$C$6:$C$36,通天塔!$BA131+1)</f>
        <v>0.9</v>
      </c>
      <c r="EK131" s="26">
        <f>INDEX(军阶与晶片数值!$C$6:$C$36,通天塔!$BA131+1)</f>
        <v>0.9</v>
      </c>
      <c r="EM131" s="14">
        <f>INDEX(战舰突破!$H$6:$H$18,通天塔!$J131+1)+INDEX(战舰突破!$H$23:$H$35,通天塔!$K131+1)+INDEX(战舰突破!$H$40:$H$52,通天塔!$L131+1)</f>
        <v>200</v>
      </c>
      <c r="EN131" s="14">
        <f>INDEX(战舰突破!$I$6:$I$18,通天塔!$J131+1)+INDEX(战舰突破!$I$23:$I$35,通天塔!$K131+1)+INDEX(战舰突破!$I$40:$I$52,通天塔!$L131+1)</f>
        <v>200</v>
      </c>
      <c r="EO131" s="14">
        <f>INDEX(战舰突破!$J$6:$J$18,通天塔!$J131+1)+INDEX(战舰突破!$J$23:$J$35,通天塔!$K131+1)+INDEX(战舰突破!$J$40:$J$52,通天塔!$L131+1)</f>
        <v>0</v>
      </c>
      <c r="EP131" s="14">
        <f>INDEX(战舰突破!$K$6:$K$18,通天塔!$J131+1)+INDEX(战舰突破!$K$23:$K$35,通天塔!$K131+1)+INDEX(战舰突破!$K$40:$K$52,通天塔!$L131+1)</f>
        <v>0</v>
      </c>
      <c r="EQ131" s="14">
        <f>INDEX(战舰突破!$L$6:$L$18,通天塔!$J131+1)+INDEX(战舰突破!$L$23:$L$35,通天塔!$K131+1)+INDEX(战舰突破!$L$40:$L$52,通天塔!$L131+1)</f>
        <v>200</v>
      </c>
      <c r="ER131" s="18">
        <f>INDEX(战舰突破!$N$6:$N$18,通天塔!$J131+1)+INDEX(战舰突破!$N$23:$N$35,通天塔!$K131+1)+INDEX(战舰突破!$N$40:$N$52,通天塔!$L131+1)</f>
        <v>0</v>
      </c>
      <c r="ES131" s="18">
        <f>INDEX(战舰突破!$O$6:$O$18,通天塔!$J131+1)+INDEX(战舰突破!$O$23:$O$35,通天塔!$K131+1)+INDEX(战舰突破!$O$40:$O$52,通天塔!$L131+1)</f>
        <v>1.4</v>
      </c>
      <c r="ET131" s="18">
        <f>INDEX(战舰突破!$P$6:$P$18,通天塔!$J131+1)+INDEX(战舰突破!$P$23:$P$35,通天塔!$K131+1)+INDEX(战舰突破!$P$40:$P$52,通天塔!$L131+1)</f>
        <v>0</v>
      </c>
      <c r="EU131" s="18">
        <f>INDEX(战舰突破!$Q$6:$Q$18,通天塔!$J131+1)+INDEX(战舰突破!$Q$23:$Q$35,通天塔!$K131+1)+INDEX(战舰突破!$Q$40:$Q$52,通天塔!$L131+1)</f>
        <v>0.3</v>
      </c>
      <c r="EV131" s="18">
        <f>INDEX(战舰突破!$R$6:$R$18,通天塔!$J131+1)+INDEX(战舰突破!$R$23:$R$35,通天塔!$K131+1)+INDEX(战舰突破!$R$40:$R$52,通天塔!$L131+1)</f>
        <v>0</v>
      </c>
      <c r="EW131" s="18">
        <f>INDEX(战舰突破!$M$6:$M$18,通天塔!$J131+1)+INDEX(战舰突破!$M$23:$M$35,通天塔!$K131+1)+INDEX(战舰突破!$M$40:$M$52,通天塔!$L131+1)</f>
        <v>0.2</v>
      </c>
      <c r="EX131" s="22">
        <f>INDEX(战舰突破!$W$6:$W$18,通天塔!$J131+1)+INDEX(战舰突破!$W$23:$W$35,通天塔!$K131+1)+INDEX(战舰突破!$W$40:$W$52,通天塔!$L131+1)</f>
        <v>0.5</v>
      </c>
      <c r="FA131" s="14">
        <f>INDEX(战舰突破!$S$6:$S$18,通天塔!$J131+1)</f>
        <v>0</v>
      </c>
      <c r="FB131" s="14">
        <f>INDEX(战舰突破!$T$6:$T$18,通天塔!$J131+1)</f>
        <v>1.1000000000000001</v>
      </c>
      <c r="FC131" s="14">
        <f>INDEX(战舰突破!$U$6:$U$18,通天塔!$J131+1)</f>
        <v>0.1</v>
      </c>
      <c r="FD131" s="14">
        <f>INDEX(战舰突破!$V$6:$V$18,通天塔!$J131+1)</f>
        <v>1</v>
      </c>
      <c r="FE131" s="14">
        <f>INDEX(战舰突破!$X$6:$X$18,通天塔!$J131+1)</f>
        <v>10</v>
      </c>
      <c r="FG131" s="14">
        <f>INDEX(战舰突破!$S$23:$S$35,通天塔!$J131+1)</f>
        <v>0.6</v>
      </c>
      <c r="FH131" s="14">
        <f>INDEX(战舰突破!$T$23:$T$35,通天塔!$J131+1)</f>
        <v>0.55000000000000004</v>
      </c>
      <c r="FI131" s="14">
        <f>INDEX(战舰突破!$U$23:$U$35,通天塔!$J131+1)</f>
        <v>0.1</v>
      </c>
      <c r="FJ131" s="14">
        <f>INDEX(战舰突破!$V$23:$V$35,通天塔!$J131+1)</f>
        <v>2</v>
      </c>
      <c r="FK131" s="14">
        <f>INDEX(战舰突破!$X$23:$X$35,通天塔!$J131+1)</f>
        <v>150</v>
      </c>
      <c r="FM131" s="14">
        <f>INDEX(战舰突破!$S$40:$S$52,通天塔!$J131+1)</f>
        <v>0.6</v>
      </c>
      <c r="FN131" s="14">
        <f>INDEX(战舰突破!$T$40:$T$52,通天塔!$J131+1)</f>
        <v>0.25</v>
      </c>
      <c r="FO131" s="14">
        <f>INDEX(战舰突破!$U$40:$U$52,通天塔!$J131+1)</f>
        <v>0.2</v>
      </c>
      <c r="FP131" s="14">
        <f>INDEX(战舰突破!$V$40:$V$52,通天塔!$J131+1)</f>
        <v>1</v>
      </c>
      <c r="FQ131" s="14">
        <f>INDEX(战舰突破!$X$40:$X$52,通天塔!$J131+1)</f>
        <v>250</v>
      </c>
      <c r="FT131" s="14">
        <f t="shared" si="135"/>
        <v>926578</v>
      </c>
      <c r="FU131" s="14">
        <f t="shared" si="136"/>
        <v>927599</v>
      </c>
      <c r="FV131" s="14">
        <f t="shared" si="137"/>
        <v>809988</v>
      </c>
      <c r="FW131" s="14">
        <f t="shared" si="138"/>
        <v>18663649</v>
      </c>
      <c r="FX131" s="14">
        <f t="shared" si="139"/>
        <v>501531</v>
      </c>
      <c r="FY131" s="14">
        <f t="shared" si="140"/>
        <v>15321271</v>
      </c>
      <c r="FZ131" s="14">
        <f t="shared" si="141"/>
        <v>361480</v>
      </c>
      <c r="GA131" s="28">
        <f t="shared" si="142"/>
        <v>27866</v>
      </c>
      <c r="GB131" s="28">
        <f t="shared" si="143"/>
        <v>27866</v>
      </c>
      <c r="GC131" s="28">
        <f t="shared" si="144"/>
        <v>27866</v>
      </c>
      <c r="GD131" s="28">
        <f t="shared" si="145"/>
        <v>27866</v>
      </c>
      <c r="GE131" s="28">
        <f t="shared" si="146"/>
        <v>1.5932999999999997</v>
      </c>
      <c r="GF131" s="28">
        <f t="shared" si="147"/>
        <v>1.5932999999999997</v>
      </c>
      <c r="GG131" s="28">
        <f t="shared" si="148"/>
        <v>0</v>
      </c>
      <c r="GH131" s="28">
        <f t="shared" si="149"/>
        <v>46.2</v>
      </c>
      <c r="GI131" s="14">
        <f t="shared" si="150"/>
        <v>1</v>
      </c>
      <c r="GJ131" s="14">
        <f t="shared" si="151"/>
        <v>1.6</v>
      </c>
      <c r="GK131" s="14">
        <f t="shared" si="152"/>
        <v>1.6</v>
      </c>
      <c r="GL131" s="18">
        <f t="shared" si="153"/>
        <v>2.3000000000000003</v>
      </c>
      <c r="GM131" s="18">
        <f t="shared" si="154"/>
        <v>1.75</v>
      </c>
      <c r="GN131" s="18">
        <f t="shared" si="155"/>
        <v>1.45</v>
      </c>
      <c r="GO131" s="29">
        <f t="shared" si="215"/>
        <v>28016</v>
      </c>
      <c r="GP131" s="29">
        <f t="shared" si="215"/>
        <v>28316</v>
      </c>
      <c r="GQ131" s="29">
        <f t="shared" si="215"/>
        <v>28316</v>
      </c>
      <c r="GR131" s="26">
        <f t="shared" si="157"/>
        <v>0.1</v>
      </c>
      <c r="GS131" s="26">
        <f t="shared" si="158"/>
        <v>0.1</v>
      </c>
      <c r="GT131" s="26">
        <f t="shared" si="159"/>
        <v>0.2</v>
      </c>
      <c r="GU131" s="14">
        <f t="shared" si="160"/>
        <v>3</v>
      </c>
      <c r="GV131" s="14">
        <f t="shared" si="161"/>
        <v>4</v>
      </c>
      <c r="GW131" s="14">
        <f t="shared" si="162"/>
        <v>3</v>
      </c>
      <c r="GX131" s="14">
        <f t="shared" si="163"/>
        <v>10</v>
      </c>
      <c r="GY131" s="14">
        <f t="shared" si="164"/>
        <v>150</v>
      </c>
      <c r="GZ131" s="14">
        <f t="shared" si="165"/>
        <v>250</v>
      </c>
      <c r="HA131">
        <v>127</v>
      </c>
      <c r="HB131" s="14">
        <f t="shared" si="166"/>
        <v>143236485</v>
      </c>
      <c r="HD131" s="14">
        <f t="shared" si="167"/>
        <v>1003062</v>
      </c>
      <c r="HE131" s="14">
        <f t="shared" si="168"/>
        <v>463259</v>
      </c>
      <c r="HF131" s="29">
        <f t="shared" si="169"/>
        <v>26751</v>
      </c>
      <c r="HG131" s="29">
        <f t="shared" si="170"/>
        <v>19108</v>
      </c>
      <c r="HH131" s="29">
        <f t="shared" si="171"/>
        <v>20637</v>
      </c>
      <c r="HI131" s="29">
        <f t="shared" si="172"/>
        <v>19261</v>
      </c>
      <c r="HJ131" s="14">
        <f t="shared" si="173"/>
        <v>1.5932999999999997</v>
      </c>
      <c r="HK131" s="14">
        <f t="shared" si="174"/>
        <v>1.5932999999999997</v>
      </c>
      <c r="HL131" s="14">
        <f t="shared" si="175"/>
        <v>266416</v>
      </c>
      <c r="HM131" s="14">
        <f t="shared" si="176"/>
        <v>446049</v>
      </c>
      <c r="HN131" s="26">
        <f t="shared" si="177"/>
        <v>0.39843156134394153</v>
      </c>
      <c r="HO131" s="26">
        <f t="shared" si="178"/>
        <v>0.66382513404195265</v>
      </c>
      <c r="HP131" s="29">
        <f t="shared" si="179"/>
        <v>134731</v>
      </c>
      <c r="HQ131" s="29">
        <f t="shared" si="180"/>
        <v>493297</v>
      </c>
      <c r="HR131" s="29">
        <f t="shared" si="181"/>
        <v>421625</v>
      </c>
      <c r="HS131" s="26">
        <f t="shared" si="182"/>
        <v>0.47916408521183806</v>
      </c>
      <c r="HT131" s="26">
        <f t="shared" si="183"/>
        <v>0.48809989038745649</v>
      </c>
      <c r="HU131" s="26">
        <f t="shared" si="184"/>
        <v>0.58809989038745647</v>
      </c>
      <c r="HV131" s="26">
        <f t="shared" si="185"/>
        <v>7.9164085211838042E-2</v>
      </c>
      <c r="HW131" s="29">
        <f t="shared" si="207"/>
        <v>1.8000000000000003</v>
      </c>
      <c r="HX131" s="29">
        <f t="shared" si="208"/>
        <v>3.5628918648429693</v>
      </c>
      <c r="HY131" s="29">
        <f t="shared" si="209"/>
        <v>3.2285945765619797</v>
      </c>
      <c r="HZ131" s="29">
        <f t="shared" si="210"/>
        <v>1212579</v>
      </c>
      <c r="IA131" s="29">
        <f t="shared" si="211"/>
        <v>1171709.2455009616</v>
      </c>
      <c r="IB131" s="29">
        <f t="shared" si="212"/>
        <v>680628.09417147236</v>
      </c>
      <c r="IC131" s="29">
        <f t="shared" si="213"/>
        <v>7310538</v>
      </c>
      <c r="ID131" s="14">
        <f t="shared" si="186"/>
        <v>3064916.34</v>
      </c>
      <c r="IH131" s="14">
        <v>1</v>
      </c>
      <c r="II131" s="14">
        <v>1</v>
      </c>
      <c r="IJ131" s="14">
        <v>480</v>
      </c>
      <c r="IK131" s="14">
        <v>80</v>
      </c>
      <c r="IL131" s="14">
        <v>60</v>
      </c>
      <c r="IM131" s="23">
        <f t="shared" si="216"/>
        <v>568279083</v>
      </c>
      <c r="IN131" s="23">
        <f t="shared" si="217"/>
        <v>1</v>
      </c>
      <c r="IO131" s="23">
        <f t="shared" si="218"/>
        <v>568279.07999999996</v>
      </c>
      <c r="IP131" s="23">
        <f t="shared" si="203"/>
        <v>634313113</v>
      </c>
      <c r="IQ131" s="23">
        <f t="shared" si="188"/>
        <v>1</v>
      </c>
      <c r="IR131" s="23">
        <f t="shared" si="189"/>
        <v>634313.11</v>
      </c>
      <c r="IS131" s="14">
        <v>1</v>
      </c>
      <c r="IT131" s="14">
        <v>1</v>
      </c>
      <c r="IU131" s="14">
        <v>240</v>
      </c>
      <c r="IV131" s="14">
        <v>40</v>
      </c>
      <c r="IW131" s="14">
        <v>30</v>
      </c>
      <c r="IX131" s="23">
        <f t="shared" si="219"/>
        <v>332250906</v>
      </c>
      <c r="IY131" s="23">
        <f t="shared" si="220"/>
        <v>1</v>
      </c>
      <c r="IZ131" s="23">
        <f t="shared" si="221"/>
        <v>332250.90999999997</v>
      </c>
      <c r="JA131" s="23"/>
      <c r="JB131" s="23"/>
      <c r="JC131" s="23"/>
      <c r="JG131">
        <f t="shared" si="222"/>
        <v>2.4998735838859871</v>
      </c>
      <c r="JH131">
        <f t="shared" si="223"/>
        <v>3.9830485812055425</v>
      </c>
      <c r="JJ131" s="14">
        <v>10</v>
      </c>
      <c r="JK131" s="14">
        <v>2</v>
      </c>
      <c r="JL131" s="14">
        <v>1.5</v>
      </c>
      <c r="JM131" s="23">
        <f t="shared" si="224"/>
        <v>11316377</v>
      </c>
      <c r="JN131" s="23">
        <f t="shared" si="225"/>
        <v>1</v>
      </c>
      <c r="JO131" s="23">
        <f t="shared" si="226"/>
        <v>11316.38</v>
      </c>
      <c r="JP131" s="14">
        <v>30</v>
      </c>
      <c r="JQ131" s="14">
        <v>6</v>
      </c>
      <c r="JR131" s="14">
        <v>4</v>
      </c>
      <c r="JS131" s="23">
        <f t="shared" si="227"/>
        <v>32860126</v>
      </c>
      <c r="JT131" s="23">
        <f t="shared" si="228"/>
        <v>1</v>
      </c>
      <c r="JU131" s="23">
        <f t="shared" si="229"/>
        <v>32860.129999999997</v>
      </c>
      <c r="JW131" s="23">
        <f t="shared" si="230"/>
        <v>43813501</v>
      </c>
      <c r="JX131" s="23">
        <f t="shared" si="231"/>
        <v>1</v>
      </c>
      <c r="JY131" s="23">
        <f t="shared" si="232"/>
        <v>43813.5</v>
      </c>
      <c r="JZ131" s="23">
        <f t="shared" si="233"/>
        <v>16974566</v>
      </c>
      <c r="KA131" s="23">
        <f t="shared" si="234"/>
        <v>1</v>
      </c>
      <c r="KB131" s="23">
        <f t="shared" si="235"/>
        <v>16974.57</v>
      </c>
    </row>
    <row r="132" spans="3:288" ht="16.5" x14ac:dyDescent="0.2">
      <c r="C132" s="14">
        <f t="shared" si="133"/>
        <v>41</v>
      </c>
      <c r="D132" s="14">
        <v>128</v>
      </c>
      <c r="E132" s="14" t="s">
        <v>790</v>
      </c>
      <c r="F132" s="14">
        <v>465</v>
      </c>
      <c r="G132" s="14">
        <v>465</v>
      </c>
      <c r="H132" s="14">
        <v>465</v>
      </c>
      <c r="I132" s="14">
        <v>465</v>
      </c>
      <c r="J132" s="14">
        <v>9</v>
      </c>
      <c r="K132" s="14">
        <v>9</v>
      </c>
      <c r="L132" s="14">
        <v>8</v>
      </c>
      <c r="M132" s="14">
        <v>5</v>
      </c>
      <c r="N132" s="14">
        <v>5</v>
      </c>
      <c r="O132" s="14">
        <v>5</v>
      </c>
      <c r="P132" s="14">
        <v>8</v>
      </c>
      <c r="Q132" s="14">
        <v>8</v>
      </c>
      <c r="R132" s="14">
        <v>8</v>
      </c>
      <c r="S132" s="14">
        <v>8</v>
      </c>
      <c r="T132" s="14">
        <v>8</v>
      </c>
      <c r="U132" s="14">
        <v>8</v>
      </c>
      <c r="V132" s="14">
        <v>8</v>
      </c>
      <c r="W132" s="14">
        <v>8</v>
      </c>
      <c r="X132" s="14">
        <v>465</v>
      </c>
      <c r="Y132" s="14">
        <v>465</v>
      </c>
      <c r="Z132" s="14">
        <v>465</v>
      </c>
      <c r="AA132" s="14">
        <v>465</v>
      </c>
      <c r="AB132" s="14">
        <v>465</v>
      </c>
      <c r="AC132" s="14">
        <v>465</v>
      </c>
      <c r="AD132" s="14">
        <v>465</v>
      </c>
      <c r="AE132" s="14">
        <v>465</v>
      </c>
      <c r="AF132" s="14">
        <v>56</v>
      </c>
      <c r="AG132" s="14">
        <v>56</v>
      </c>
      <c r="AH132" s="14">
        <v>56</v>
      </c>
      <c r="AI132" s="14">
        <v>56</v>
      </c>
      <c r="AJ132" s="14">
        <v>56</v>
      </c>
      <c r="AK132" s="14">
        <v>56</v>
      </c>
      <c r="AL132" s="14">
        <v>56</v>
      </c>
      <c r="AM132" s="14">
        <v>56</v>
      </c>
      <c r="AN132" s="14">
        <v>5</v>
      </c>
      <c r="AO132" s="14">
        <v>6</v>
      </c>
      <c r="AP132" s="14">
        <v>6</v>
      </c>
      <c r="AQ132" s="14">
        <v>6</v>
      </c>
      <c r="AR132" s="14">
        <v>6</v>
      </c>
      <c r="AS132" s="14">
        <v>0</v>
      </c>
      <c r="AT132" s="14">
        <v>0</v>
      </c>
      <c r="AU132" s="14">
        <v>0</v>
      </c>
      <c r="AV132" s="14">
        <v>0</v>
      </c>
      <c r="AW132" s="14">
        <v>3</v>
      </c>
      <c r="AX132" s="14">
        <v>3</v>
      </c>
      <c r="AY132" s="14">
        <v>0</v>
      </c>
      <c r="AZ132" s="14">
        <v>0</v>
      </c>
      <c r="BA132" s="14">
        <v>18</v>
      </c>
      <c r="BF132" s="14">
        <f>ROUND((INDEX(新战舰养成!S$6:S$18,通天塔!$J132+1)+INDEX(新战舰养成!D$6:D$18,通天塔!$J132+1)*(通天塔!$G132-1))*INDEX(战舰突破!$D$6:$D$18,通天塔!$M132+1),0)</f>
        <v>195005</v>
      </c>
      <c r="BG132" s="14">
        <f>ROUND((INDEX(新战舰养成!T$6:T$18,通天塔!$J132+1)+INDEX(新战舰养成!E$6:E$18,通天塔!$J132+1)*(通天塔!$G132-1))*INDEX(战舰突破!$D$6:$D$18,通天塔!$M132+1),0)</f>
        <v>1559942</v>
      </c>
      <c r="BH132" s="14">
        <f>ROUND((INDEX(新战舰养成!U$6:U$18,通天塔!$J132+1)+INDEX(新战舰养成!F$6:F$18,通天塔!$J132+1)*(通天塔!$G132-1))*INDEX(战舰突破!$D$6:$D$18,通天塔!$M132+1),0)</f>
        <v>97629</v>
      </c>
      <c r="BI132" s="14">
        <f>ROUND((INDEX(新战舰养成!V$6:V$18,通天塔!$J132+1)+INDEX(新战舰养成!G$6:G$18,通天塔!$J132+1)*(通天塔!$G132-1))*INDEX(战舰突破!$D$6:$D$18,通天塔!$M132+1),0)</f>
        <v>480</v>
      </c>
      <c r="BJ132" s="14">
        <f>ROUND((INDEX(新战舰养成!W$6:W$18,通天塔!$J132+1)+INDEX(新战舰养成!H$6:H$18,通天塔!$J132+1)*(通天塔!$G132-1))*INDEX(战舰突破!$D$6:$D$18,通天塔!$M132+1),0)</f>
        <v>6</v>
      </c>
      <c r="BL132" s="14">
        <f>IF($H132&gt;0,ROUND((INDEX(新战舰养成!X$6:X$18,通天塔!$K132+1)+INDEX(新战舰养成!I$6:I$18,通天塔!$K132+1)*(通天塔!$H132-1))*INDEX(战舰突破!$D$6:$D$18,通天塔!$N132+1),0),0)</f>
        <v>195453</v>
      </c>
      <c r="BM132" s="14">
        <f>IF($H132&gt;0,ROUND((INDEX(新战舰养成!Y$6:Y$18,通天塔!$K132+1)+INDEX(新战舰养成!J$6:J$18,通天塔!$K132+1)*(通天塔!$H132-1))*INDEX(战舰突破!$D$6:$D$18,通天塔!$N132+1),0),0)</f>
        <v>0</v>
      </c>
      <c r="BN132" s="14">
        <f>IF($H132&gt;0,ROUND((INDEX(新战舰养成!Z$6:Z$18,通天塔!$K132+1)+INDEX(新战舰养成!K$6:K$18,通天塔!$K132+1)*(通天塔!$H132-1))*INDEX(战舰突破!$D$6:$D$18,通天塔!$N132+1),0),0)</f>
        <v>0</v>
      </c>
      <c r="BO132" s="14">
        <f>IF($H132&gt;0,ROUND((INDEX(新战舰养成!AA$6:AA$18,通天塔!$K132+1)+INDEX(新战舰养成!L$6:L$18,通天塔!$K132+1)*(通天塔!$H132-1))*INDEX(战舰突破!$D$6:$D$18,通天塔!$N132+1),0),0)</f>
        <v>1950048</v>
      </c>
      <c r="BP132" s="14">
        <f>IF($H132&gt;0,ROUND((INDEX(新战舰养成!AB$6:AB$18,通天塔!$K132+1)+INDEX(新战舰养成!M$6:M$18,通天塔!$K132+1)*(通天塔!$H132-1))*INDEX(战舰突破!$D$6:$D$18,通天塔!$N132+1),0),0)</f>
        <v>38883</v>
      </c>
      <c r="BR132" s="14">
        <f>IF($I132&gt;0,ROUND((INDEX(新战舰养成!AC$6:AC$18,通天塔!$L132+1)+INDEX(新战舰养成!I$6:I$18,通天塔!$L132+1)*(通天塔!$I132-1))*INDEX(战舰突破!$D$6:$D$18,通天塔!$O132+1),0),0)</f>
        <v>143821</v>
      </c>
      <c r="BS132" s="14">
        <f>IF($I132&gt;0,ROUND((INDEX(新战舰养成!AD$6:AD$18,通天塔!$L132+1)+INDEX(新战舰养成!J$6:J$18,通天塔!$L132+1)*(通天塔!$I132-1))*INDEX(战舰突破!$D$6:$D$18,通天塔!$O132+1),0),0)</f>
        <v>0</v>
      </c>
      <c r="BT132" s="14">
        <f>IF($I132&gt;0,ROUND((INDEX(新战舰养成!AE$6:AE$18,通天塔!$L132+1)+INDEX(新战舰养成!K$6:K$18,通天塔!$L132+1)*(通天塔!$I132-1))*INDEX(战舰突破!$D$6:$D$18,通天塔!$O132+1),0),0)</f>
        <v>0</v>
      </c>
      <c r="BU132" s="14">
        <f>IF($I132&gt;0,ROUND((INDEX(新战舰养成!AF$6:AF$18,通天塔!$L132+1)+INDEX(新战舰养成!L$6:L$18,通天塔!$L132+1)*(通天塔!$I132-1))*INDEX(战舰突破!$D$6:$D$18,通天塔!$O132+1),0),0)</f>
        <v>974464</v>
      </c>
      <c r="BV132" s="14">
        <f>IF($I132&gt;0,ROUND((INDEX(新战舰养成!AG$6:AG$18,通天塔!$L132+1)+INDEX(新战舰养成!M$6:M$18,通天塔!$L132+1)*(通天塔!$I132-1))*INDEX(战舰突破!$D$6:$D$18,通天塔!$O132+1),0),0)</f>
        <v>37906</v>
      </c>
      <c r="BY132" s="14">
        <f>(INDEX(装备数值!$C$13:$G$116,通天塔!$P132*8+1,BY$2)+INDEX(装备数值!$C$13:$G$116,通天塔!$Q132*8+2,BY$2)+INDEX(装备数值!$C$13:$G$116,通天塔!$S132*8+3,BY$2)+INDEX(装备数值!$C$13:$G$116,通天塔!$R132*8+4,BY$2)+INDEX(装备数值!$C$13:$G$116,通天塔!$T132*8+5,BY$2)+INDEX(装备数值!$C$13:$G$116,通天塔!$U132*8+6,BY$2)+INDEX(装备数值!$C$13:$G$116,通天塔!$V132*8+7,BY$2)+INDEX(装备数值!$C$13:$G$116,通天塔!$W132*8+8,BY$2))</f>
        <v>43575</v>
      </c>
      <c r="BZ132" s="14">
        <f>(INDEX(装备数值!$C$13:$G$116,通天塔!$P132*8+1,BZ$2)+INDEX(装备数值!$C$13:$G$116,通天塔!$Q132*8+2,BZ$2)+INDEX(装备数值!$C$13:$G$116,通天塔!$S132*8+3,BZ$2)+INDEX(装备数值!$C$13:$G$116,通天塔!$R132*8+4,BZ$2)+INDEX(装备数值!$C$13:$G$116,通天塔!$T132*8+5,BZ$2)+INDEX(装备数值!$C$13:$G$116,通天塔!$U132*8+6,BZ$2)+INDEX(装备数值!$C$13:$G$116,通天塔!$V132*8+7,BZ$2)+INDEX(装备数值!$C$13:$G$116,通天塔!$W132*8+8,BZ$2))</f>
        <v>328125</v>
      </c>
      <c r="CA132" s="14">
        <f>(INDEX(装备数值!$C$13:$G$116,通天塔!$P132*8+1,CA$2)+INDEX(装备数值!$C$13:$G$116,通天塔!$Q132*8+2,CA$2)+INDEX(装备数值!$C$13:$G$116,通天塔!$S132*8+3,CA$2)+INDEX(装备数值!$C$13:$G$116,通天塔!$R132*8+4,CA$2)+INDEX(装备数值!$C$13:$G$116,通天塔!$T132*8+5,CA$2)+INDEX(装备数值!$C$13:$G$116,通天塔!$U132*8+6,CA$2)+INDEX(装备数值!$C$13:$G$116,通天塔!$V132*8+7,CA$2)+INDEX(装备数值!$C$13:$G$116,通天塔!$W132*8+8,CA$2))</f>
        <v>21700</v>
      </c>
      <c r="CB132" s="14">
        <f>(INDEX(装备数值!$C$13:$G$116,通天塔!$P132*8+1,CB$2)+INDEX(装备数值!$C$13:$G$116,通天塔!$Q132*8+2,CB$2)+INDEX(装备数值!$C$13:$G$116,通天塔!$S132*8+3,CB$2)+INDEX(装备数值!$C$13:$G$116,通天塔!$R132*8+4,CB$2)+INDEX(装备数值!$C$13:$G$116,通天塔!$T132*8+5,CB$2)+INDEX(装备数值!$C$13:$G$116,通天塔!$U132*8+6,CB$2)+INDEX(装备数值!$C$13:$G$116,通天塔!$V132*8+7,CB$2)+INDEX(装备数值!$C$13:$G$116,通天塔!$W132*8+8,CB$2))</f>
        <v>437500</v>
      </c>
      <c r="CC132" s="14">
        <f>(INDEX(装备数值!$C$13:$G$116,通天塔!$P132*8+1,CC$2)+INDEX(装备数值!$C$13:$G$116,通天塔!$Q132*8+2,CC$2)+INDEX(装备数值!$C$13:$G$116,通天塔!$S132*8+3,CC$2)+INDEX(装备数值!$C$13:$G$116,通天塔!$R132*8+4,CC$2)+INDEX(装备数值!$C$13:$G$116,通天塔!$T132*8+5,CC$2)+INDEX(装备数值!$C$13:$G$116,通天塔!$U132*8+6,CC$2)+INDEX(装备数值!$C$13:$G$116,通天塔!$V132*8+7,CC$2)+INDEX(装备数值!$C$13:$G$116,通天塔!$W132*8+8,CC$2))</f>
        <v>8750</v>
      </c>
      <c r="CF132" s="14">
        <f>INDEX(装备数值!$I$13:$M$116,通天塔!$P132*8+1,CF$2)*$X132+INDEX(装备数值!$I$13:$M$116,通天塔!$Q132*8+2,CF$2)*$Y132+INDEX(装备数值!$I$13:$M$116,通天塔!$S132*8+3,CF$2)*$Z132+INDEX(装备数值!$I$13:$M$116,通天塔!$R132*8+4,CF$2)*$AA132+INDEX(装备数值!$I$13:$M$116,通天塔!$T132*8+5,CF$2)*$AB132+INDEX(装备数值!$I$13:$M$116,通天塔!$U132*8+6,CF$2)*$AC132+INDEX(装备数值!$I$13:$M$116,通天塔!$V132*8+7,CF$2)*$AD132+INDEX(装备数值!$I$13:$M$116,通天塔!$W132*8+8,CF$2)*$AE132</f>
        <v>115785</v>
      </c>
      <c r="CG132" s="14">
        <f>INDEX(装备数值!$I$13:$M$116,通天塔!$P132*8+1,CG$2)*$X132+INDEX(装备数值!$I$13:$M$116,通天塔!$Q132*8+2,CG$2)*$Y132+INDEX(装备数值!$I$13:$M$116,通天塔!$S132*8+3,CG$2)*$Z132+INDEX(装备数值!$I$13:$M$116,通天塔!$R132*8+4,CG$2)*$AA132+INDEX(装备数值!$I$13:$M$116,通天塔!$T132*8+5,CG$2)*$AB132+INDEX(装备数值!$I$13:$M$116,通天塔!$U132*8+6,CG$2)*$AC132+INDEX(装备数值!$I$13:$M$116,通天塔!$V132*8+7,CG$2)*$AD132+INDEX(装备数值!$I$13:$M$116,通天塔!$W132*8+8,CG$2)*$AE132</f>
        <v>871875</v>
      </c>
      <c r="CH132" s="14">
        <f>INDEX(装备数值!$I$13:$M$116,通天塔!$P132*8+1,CH$2)*$X132+INDEX(装备数值!$I$13:$M$116,通天塔!$Q132*8+2,CH$2)*$Y132+INDEX(装备数值!$I$13:$M$116,通天塔!$S132*8+3,CH$2)*$Z132+INDEX(装备数值!$I$13:$M$116,通天塔!$R132*8+4,CH$2)*$AA132+INDEX(装备数值!$I$13:$M$116,通天塔!$T132*8+5,CH$2)*$AB132+INDEX(装备数值!$I$13:$M$116,通天塔!$U132*8+6,CH$2)*$AC132+INDEX(装备数值!$I$13:$M$116,通天塔!$V132*8+7,CH$2)*$AD132+INDEX(装备数值!$I$13:$M$116,通天塔!$W132*8+8,CH$2)*$AE132</f>
        <v>57660</v>
      </c>
      <c r="CI132" s="14">
        <f>INDEX(装备数值!$I$13:$M$116,通天塔!$P132*8+1,CI$2)*$X132+INDEX(装备数值!$I$13:$M$116,通天塔!$Q132*8+2,CI$2)*$Y132+INDEX(装备数值!$I$13:$M$116,通天塔!$S132*8+3,CI$2)*$Z132+INDEX(装备数值!$I$13:$M$116,通天塔!$R132*8+4,CI$2)*$AA132+INDEX(装备数值!$I$13:$M$116,通天塔!$T132*8+5,CI$2)*$AB132+INDEX(装备数值!$I$13:$M$116,通天塔!$U132*8+6,CI$2)*$AC132+INDEX(装备数值!$I$13:$M$116,通天塔!$V132*8+7,CI$2)*$AD132+INDEX(装备数值!$I$13:$M$116,通天塔!$W132*8+8,CI$2)*$AE132</f>
        <v>1162500</v>
      </c>
      <c r="CJ132" s="14">
        <f>INDEX(装备数值!$I$13:$M$116,通天塔!$P132*8+1,CJ$2)*$X132+INDEX(装备数值!$I$13:$M$116,通天塔!$Q132*8+2,CJ$2)*$Y132+INDEX(装备数值!$I$13:$M$116,通天塔!$S132*8+3,CJ$2)*$Z132+INDEX(装备数值!$I$13:$M$116,通天塔!$R132*8+4,CJ$2)*$AA132+INDEX(装备数值!$I$13:$M$116,通天塔!$T132*8+5,CJ$2)*$AB132+INDEX(装备数值!$I$13:$M$116,通天塔!$U132*8+6,CJ$2)*$AC132+INDEX(装备数值!$I$13:$M$116,通天塔!$V132*8+7,CJ$2)*$AD132+INDEX(装备数值!$I$13:$M$116,通天塔!$W132*8+8,CJ$2)*$AE132</f>
        <v>23250</v>
      </c>
      <c r="CM132" s="14">
        <f>INDEX(装备数值!$X$13:$AH$116,$P132*8+1,CM$2)*$AF132+INDEX(装备数值!$X$13:$AH$116,$Q132*8+2,CM$2)*$AG132+INDEX(装备数值!$X$13:$AH$116,$S132*8+3,CM$2)*$AH132+INDEX(装备数值!$X$13:$AH$116,$R132*8+4,CM$2)*$AI132+INDEX(装备数值!$X$13:$AH$116,$T132*8+5,CM$2)*$AJ132+INDEX(装备数值!$X$13:$AH$116,$U132*8+6,CM$2)*$AK132+INDEX(装备数值!$X$13:$AH$116,$V132*8+7,CM$2)*$AL132+INDEX(装备数值!$X$13:$AH$116,$W132*8+8,CM$2)*$AM132</f>
        <v>36400</v>
      </c>
      <c r="CN132" s="14">
        <f>INDEX(装备数值!$X$13:$AH$116,$P132*8+1,CN$2)*$AF132+INDEX(装备数值!$X$13:$AH$116,$Q132*8+2,CN$2)*$AG132+INDEX(装备数值!$X$13:$AH$116,$S132*8+3,CN$2)*$AH132+INDEX(装备数值!$X$13:$AH$116,$R132*8+4,CN$2)*$AI132+INDEX(装备数值!$X$13:$AH$116,$T132*8+5,CN$2)*$AJ132+INDEX(装备数值!$X$13:$AH$116,$U132*8+6,CN$2)*$AK132+INDEX(装备数值!$X$13:$AH$116,$V132*8+7,CN$2)*$AL132+INDEX(装备数值!$X$13:$AH$116,$W132*8+8,CN$2)*$AM132</f>
        <v>272944</v>
      </c>
      <c r="CO132" s="14">
        <f>INDEX(装备数值!$X$13:$AH$116,$P132*8+1,CO$2)*$AF132+INDEX(装备数值!$X$13:$AH$116,$Q132*8+2,CO$2)*$AG132+INDEX(装备数值!$X$13:$AH$116,$S132*8+3,CO$2)*$AH132+INDEX(装备数值!$X$13:$AH$116,$R132*8+4,CO$2)*$AI132+INDEX(装备数值!$X$13:$AH$116,$T132*8+5,CO$2)*$AJ132+INDEX(装备数值!$X$13:$AH$116,$U132*8+6,CO$2)*$AK132+INDEX(装备数值!$X$13:$AH$116,$V132*8+7,CO$2)*$AL132+INDEX(装备数值!$X$13:$AH$116,$W132*8+8,CO$2)*$AM132</f>
        <v>18144</v>
      </c>
      <c r="CP132" s="14">
        <f>INDEX(装备数值!$X$13:$AH$116,$P132*8+1,CP$2)*$AF132+INDEX(装备数值!$X$13:$AH$116,$Q132*8+2,CP$2)*$AG132+INDEX(装备数值!$X$13:$AH$116,$S132*8+3,CP$2)*$AH132+INDEX(装备数值!$X$13:$AH$116,$R132*8+4,CP$2)*$AI132+INDEX(装备数值!$X$13:$AH$116,$T132*8+5,CP$2)*$AJ132+INDEX(装备数值!$X$13:$AH$116,$U132*8+6,CP$2)*$AK132+INDEX(装备数值!$X$13:$AH$116,$V132*8+7,CP$2)*$AL132+INDEX(装备数值!$X$13:$AH$116,$W132*8+8,CP$2)*$AM132</f>
        <v>364000</v>
      </c>
      <c r="CQ132" s="14">
        <f>INDEX(装备数值!$X$13:$AH$116,$P132*8+1,CQ$2)*$AF132+INDEX(装备数值!$X$13:$AH$116,$Q132*8+2,CQ$2)*$AG132+INDEX(装备数值!$X$13:$AH$116,$S132*8+3,CQ$2)*$AH132+INDEX(装备数值!$X$13:$AH$116,$R132*8+4,CQ$2)*$AI132+INDEX(装备数值!$X$13:$AH$116,$T132*8+5,CQ$2)*$AJ132+INDEX(装备数值!$X$13:$AH$116,$U132*8+6,CQ$2)*$AK132+INDEX(装备数值!$X$13:$AH$116,$V132*8+7,CQ$2)*$AL132+INDEX(装备数值!$X$13:$AH$116,$W132*8+8,CQ$2)*$AM132</f>
        <v>7280</v>
      </c>
      <c r="CR132" s="14">
        <f>INDEX(装备数值!$X$13:$AH$116,$P132*8+1,CR$2)*$AF132+INDEX(装备数值!$X$13:$AH$116,$Q132*8+2,CR$2)*$AG132+INDEX(装备数值!$X$13:$AH$116,$S132*8+3,CR$2)*$AH132+INDEX(装备数值!$X$13:$AH$116,$R132*8+4,CR$2)*$AI132+INDEX(装备数值!$X$13:$AH$116,$T132*8+5,CR$2)*$AJ132+INDEX(装备数值!$X$13:$AH$116,$U132*8+6,CR$2)*$AK132+INDEX(装备数值!$X$13:$AH$116,$V132*8+7,CR$2)*$AL132+INDEX(装备数值!$X$13:$AH$116,$W132*8+8,CR$2)*$AM132</f>
        <v>27216</v>
      </c>
      <c r="CS132" s="14">
        <f>INDEX(装备数值!$X$13:$AH$116,$P132*8+1,CS$2)*$AF132+INDEX(装备数值!$X$13:$AH$116,$Q132*8+2,CS$2)*$AG132+INDEX(装备数值!$X$13:$AH$116,$S132*8+3,CS$2)*$AH132+INDEX(装备数值!$X$13:$AH$116,$R132*8+4,CS$2)*$AI132+INDEX(装备数值!$X$13:$AH$116,$T132*8+5,CS$2)*$AJ132+INDEX(装备数值!$X$13:$AH$116,$U132*8+6,CS$2)*$AK132+INDEX(装备数值!$X$13:$AH$116,$V132*8+7,CS$2)*$AL132+INDEX(装备数值!$X$13:$AH$116,$W132*8+8,CS$2)*$AM132</f>
        <v>27216</v>
      </c>
      <c r="CT132" s="14">
        <f>INDEX(装备数值!$X$13:$AH$116,$P132*8+1,CT$2)*$AF132+INDEX(装备数值!$X$13:$AH$116,$Q132*8+2,CT$2)*$AG132+INDEX(装备数值!$X$13:$AH$116,$S132*8+3,CT$2)*$AH132+INDEX(装备数值!$X$13:$AH$116,$R132*8+4,CT$2)*$AI132+INDEX(装备数值!$X$13:$AH$116,$T132*8+5,CT$2)*$AJ132+INDEX(装备数值!$X$13:$AH$116,$U132*8+6,CT$2)*$AK132+INDEX(装备数值!$X$13:$AH$116,$V132*8+7,CT$2)*$AL132+INDEX(装备数值!$X$13:$AH$116,$W132*8+8,CT$2)*$AM132</f>
        <v>27216</v>
      </c>
      <c r="CU132" s="14">
        <f>INDEX(装备数值!$X$13:$AH$116,$P132*8+1,CU$2)*$AF132+INDEX(装备数值!$X$13:$AH$116,$Q132*8+2,CU$2)*$AG132+INDEX(装备数值!$X$13:$AH$116,$S132*8+3,CU$2)*$AH132+INDEX(装备数值!$X$13:$AH$116,$R132*8+4,CU$2)*$AI132+INDEX(装备数值!$X$13:$AH$116,$T132*8+5,CU$2)*$AJ132+INDEX(装备数值!$X$13:$AH$116,$U132*8+6,CU$2)*$AK132+INDEX(装备数值!$X$13:$AH$116,$V132*8+7,CU$2)*$AL132+INDEX(装备数值!$X$13:$AH$116,$W132*8+8,CU$2)*$AM132</f>
        <v>27216</v>
      </c>
      <c r="CV132" s="14">
        <f>INDEX(装备数值!$X$13:$AH$116,$P132*8+1,CV$2)*$AF132+INDEX(装备数值!$X$13:$AH$116,$Q132*8+2,CV$2)*$AG132+INDEX(装备数值!$X$13:$AH$116,$S132*8+3,CV$2)*$AH132+INDEX(装备数值!$X$13:$AH$116,$R132*8+4,CV$2)*$AI132+INDEX(装备数值!$X$13:$AH$116,$T132*8+5,CV$2)*$AJ132+INDEX(装备数值!$X$13:$AH$116,$U132*8+6,CV$2)*$AK132+INDEX(装备数值!$X$13:$AH$116,$V132*8+7,CV$2)*$AL132+INDEX(装备数值!$X$13:$AH$116,$W132*8+8,CV$2)*$AM132</f>
        <v>56</v>
      </c>
      <c r="CW132" s="14">
        <f>INDEX(装备数值!$X$13:$AH$116,$P132*8+1,CW$2)*$AF132+INDEX(装备数值!$X$13:$AH$116,$Q132*8+2,CW$2)*$AG132+INDEX(装备数值!$X$13:$AH$116,$S132*8+3,CW$2)*$AH132+INDEX(装备数值!$X$13:$AH$116,$R132*8+4,CW$2)*$AI132+INDEX(装备数值!$X$13:$AH$116,$T132*8+5,CW$2)*$AJ132+INDEX(装备数值!$X$13:$AH$116,$U132*8+6,CW$2)*$AK132+INDEX(装备数值!$X$13:$AH$116,$V132*8+7,CW$2)*$AL132+INDEX(装备数值!$X$13:$AH$116,$W132*8+8,CW$2)*$AM132</f>
        <v>56</v>
      </c>
      <c r="CY132" s="14">
        <f>INDEX(装备数值!$AN$17:$AN$117,MATCH(MIN($X132:$AE132),装备数值!$AO$17:$AO$117,1))</f>
        <v>46</v>
      </c>
      <c r="CZ132" s="14">
        <f>IF(COUNTIF($P132:$W132,"&gt;"&amp;0)=8,INDEX(装备数值!AR$17:AR$117,$CY132+1),0)</f>
        <v>16560</v>
      </c>
      <c r="DA132" s="14">
        <f>IF(COUNTIF($P132:$W132,"&gt;"&amp;0)=8,INDEX(装备数值!AS$17:AS$117,$CY132+1),0)</f>
        <v>124200</v>
      </c>
      <c r="DB132" s="14">
        <f>IF(COUNTIF($P132:$W132,"&gt;"&amp;0)=8,INDEX(装备数值!AT$17:AT$117,$CY132+1),0)</f>
        <v>8280</v>
      </c>
      <c r="DC132" s="14">
        <f>IF(COUNTIF($P132:$W132,"&gt;"&amp;0)=8,INDEX(装备数值!AU$17:AU$117,$CY132+1),0)</f>
        <v>165600</v>
      </c>
      <c r="DD132" s="14">
        <f>IF(COUNTIF($P132:$W132,"&gt;"&amp;0)=8,INDEX(装备数值!AV$17:AV$117,$CY132+1),0)</f>
        <v>3128</v>
      </c>
      <c r="DF132" s="14">
        <f>INDEX(装备数值!$AY$17:$AY$77,MATCH(MIN($AF132:$AM132),装备数值!$AZ$17:$AZ$77,1))</f>
        <v>28</v>
      </c>
      <c r="DG132" s="26">
        <f>INDEX(装备数值!BA$17:BA$77,通天塔!DF132+1)</f>
        <v>0.41</v>
      </c>
      <c r="DH132" s="26">
        <f>INDEX(装备数值!BA$17:BA$77,通天塔!DF132+1)</f>
        <v>0.41</v>
      </c>
      <c r="DJ132" s="14">
        <f t="shared" si="134"/>
        <v>35</v>
      </c>
      <c r="DK132" s="14">
        <f>VLOOKUP(DJ132,军阶与晶片数值!$W$6:$X$27,2)</f>
        <v>8</v>
      </c>
      <c r="DL132" s="14">
        <f>INDEX(军阶与晶片数值!Y$6:Y$27,$DK132+1)</f>
        <v>650</v>
      </c>
      <c r="DM132" s="14">
        <f>INDEX(军阶与晶片数值!Z$6:Z$27,$DK132+1)</f>
        <v>650</v>
      </c>
      <c r="DN132" s="14">
        <f>INDEX(军阶与晶片数值!AA$6:AA$27,$DK132+1)</f>
        <v>650</v>
      </c>
      <c r="DO132" s="14">
        <f>INDEX(军阶与晶片数值!AB$6:AB$27,$DK132+1)</f>
        <v>650</v>
      </c>
      <c r="DP132" s="29">
        <f>INDEX(军阶与晶片数值!AC$6:AC$27,$DK132+1)</f>
        <v>45</v>
      </c>
      <c r="DQ132" s="29">
        <f>INDEX(军阶与晶片数值!AD$6:AD$27,$DK132+1)</f>
        <v>25</v>
      </c>
      <c r="DS132" s="26">
        <f>INDEX(军阶与晶片数值!I$6:I$16,AN132+1)</f>
        <v>0.2</v>
      </c>
      <c r="DT132" s="26">
        <f>INDEX(军阶与晶片数值!M$6:M$16,AO132+1)</f>
        <v>0.3</v>
      </c>
      <c r="DU132" s="26">
        <f>INDEX(军阶与晶片数值!J$6:J$16,AP132+1)</f>
        <v>0.3</v>
      </c>
      <c r="DV132" s="26">
        <f>INDEX(军阶与晶片数值!K$6:K$16,AQ132+1)</f>
        <v>0.6</v>
      </c>
      <c r="DW132" s="26">
        <f>INDEX(军阶与晶片数值!L$6:L$16,AR132+1)</f>
        <v>0.6</v>
      </c>
      <c r="DX132" s="28">
        <f>INDEX(军阶与晶片数值!N$6:N$16,AS132+1)</f>
        <v>0</v>
      </c>
      <c r="DY132" s="28">
        <f>INDEX(军阶与晶片数值!O$6:O$16,AT132+1)</f>
        <v>0</v>
      </c>
      <c r="DZ132" s="28">
        <f>INDEX(军阶与晶片数值!P$6:P$16,AU132+1)</f>
        <v>0</v>
      </c>
      <c r="EA132" s="28">
        <f>INDEX(军阶与晶片数值!Q$6:Q$16,AV132+1)</f>
        <v>0</v>
      </c>
      <c r="EB132" s="26">
        <f>INDEX(军阶与晶片数值!R$6:R$16,AW132+1)</f>
        <v>0.13</v>
      </c>
      <c r="EC132" s="26">
        <f>INDEX(军阶与晶片数值!S$6:S$16,AX132+1)</f>
        <v>0.13</v>
      </c>
      <c r="ED132" s="26">
        <f>INDEX(军阶与晶片数值!T$6:T$16,AY132+1)</f>
        <v>0</v>
      </c>
      <c r="EE132" s="26">
        <f>INDEX(军阶与晶片数值!U$6:U$16,AZ132+1)</f>
        <v>0</v>
      </c>
      <c r="EG132" s="26">
        <f>INDEX(军阶与晶片数值!$C$6:$C$36,通天塔!$BA132+1)</f>
        <v>0.9</v>
      </c>
      <c r="EH132" s="26">
        <f>INDEX(军阶与晶片数值!$C$6:$C$36,通天塔!$BA132+1)</f>
        <v>0.9</v>
      </c>
      <c r="EI132" s="26">
        <f>INDEX(军阶与晶片数值!$C$6:$C$36,通天塔!$BA132+1)</f>
        <v>0.9</v>
      </c>
      <c r="EJ132" s="26">
        <f>INDEX(军阶与晶片数值!$C$6:$C$36,通天塔!$BA132+1)</f>
        <v>0.9</v>
      </c>
      <c r="EK132" s="26">
        <f>INDEX(军阶与晶片数值!$C$6:$C$36,通天塔!$BA132+1)</f>
        <v>0.9</v>
      </c>
      <c r="EM132" s="14">
        <f>INDEX(战舰突破!$H$6:$H$18,通天塔!$J132+1)+INDEX(战舰突破!$H$23:$H$35,通天塔!$K132+1)+INDEX(战舰突破!$H$40:$H$52,通天塔!$L132+1)</f>
        <v>200</v>
      </c>
      <c r="EN132" s="14">
        <f>INDEX(战舰突破!$I$6:$I$18,通天塔!$J132+1)+INDEX(战舰突破!$I$23:$I$35,通天塔!$K132+1)+INDEX(战舰突破!$I$40:$I$52,通天塔!$L132+1)</f>
        <v>200</v>
      </c>
      <c r="EO132" s="14">
        <f>INDEX(战舰突破!$J$6:$J$18,通天塔!$J132+1)+INDEX(战舰突破!$J$23:$J$35,通天塔!$K132+1)+INDEX(战舰突破!$J$40:$J$52,通天塔!$L132+1)</f>
        <v>0</v>
      </c>
      <c r="EP132" s="14">
        <f>INDEX(战舰突破!$K$6:$K$18,通天塔!$J132+1)+INDEX(战舰突破!$K$23:$K$35,通天塔!$K132+1)+INDEX(战舰突破!$K$40:$K$52,通天塔!$L132+1)</f>
        <v>0</v>
      </c>
      <c r="EQ132" s="14">
        <f>INDEX(战舰突破!$L$6:$L$18,通天塔!$J132+1)+INDEX(战舰突破!$L$23:$L$35,通天塔!$K132+1)+INDEX(战舰突破!$L$40:$L$52,通天塔!$L132+1)</f>
        <v>200</v>
      </c>
      <c r="ER132" s="18">
        <f>INDEX(战舰突破!$N$6:$N$18,通天塔!$J132+1)+INDEX(战舰突破!$N$23:$N$35,通天塔!$K132+1)+INDEX(战舰突破!$N$40:$N$52,通天塔!$L132+1)</f>
        <v>0</v>
      </c>
      <c r="ES132" s="18">
        <f>INDEX(战舰突破!$O$6:$O$18,通天塔!$J132+1)+INDEX(战舰突破!$O$23:$O$35,通天塔!$K132+1)+INDEX(战舰突破!$O$40:$O$52,通天塔!$L132+1)</f>
        <v>1.4</v>
      </c>
      <c r="ET132" s="18">
        <f>INDEX(战舰突破!$P$6:$P$18,通天塔!$J132+1)+INDEX(战舰突破!$P$23:$P$35,通天塔!$K132+1)+INDEX(战舰突破!$P$40:$P$52,通天塔!$L132+1)</f>
        <v>0</v>
      </c>
      <c r="EU132" s="18">
        <f>INDEX(战舰突破!$Q$6:$Q$18,通天塔!$J132+1)+INDEX(战舰突破!$Q$23:$Q$35,通天塔!$K132+1)+INDEX(战舰突破!$Q$40:$Q$52,通天塔!$L132+1)</f>
        <v>0.3</v>
      </c>
      <c r="EV132" s="18">
        <f>INDEX(战舰突破!$R$6:$R$18,通天塔!$J132+1)+INDEX(战舰突破!$R$23:$R$35,通天塔!$K132+1)+INDEX(战舰突破!$R$40:$R$52,通天塔!$L132+1)</f>
        <v>0</v>
      </c>
      <c r="EW132" s="18">
        <f>INDEX(战舰突破!$M$6:$M$18,通天塔!$J132+1)+INDEX(战舰突破!$M$23:$M$35,通天塔!$K132+1)+INDEX(战舰突破!$M$40:$M$52,通天塔!$L132+1)</f>
        <v>0.2</v>
      </c>
      <c r="EX132" s="22">
        <f>INDEX(战舰突破!$W$6:$W$18,通天塔!$J132+1)+INDEX(战舰突破!$W$23:$W$35,通天塔!$K132+1)+INDEX(战舰突破!$W$40:$W$52,通天塔!$L132+1)</f>
        <v>0.5</v>
      </c>
      <c r="FA132" s="14">
        <f>INDEX(战舰突破!$S$6:$S$18,通天塔!$J132+1)</f>
        <v>0</v>
      </c>
      <c r="FB132" s="14">
        <f>INDEX(战舰突破!$T$6:$T$18,通天塔!$J132+1)</f>
        <v>1.1000000000000001</v>
      </c>
      <c r="FC132" s="14">
        <f>INDEX(战舰突破!$U$6:$U$18,通天塔!$J132+1)</f>
        <v>0.1</v>
      </c>
      <c r="FD132" s="14">
        <f>INDEX(战舰突破!$V$6:$V$18,通天塔!$J132+1)</f>
        <v>1</v>
      </c>
      <c r="FE132" s="14">
        <f>INDEX(战舰突破!$X$6:$X$18,通天塔!$J132+1)</f>
        <v>10</v>
      </c>
      <c r="FG132" s="14">
        <f>INDEX(战舰突破!$S$23:$S$35,通天塔!$J132+1)</f>
        <v>0.6</v>
      </c>
      <c r="FH132" s="14">
        <f>INDEX(战舰突破!$T$23:$T$35,通天塔!$J132+1)</f>
        <v>0.55000000000000004</v>
      </c>
      <c r="FI132" s="14">
        <f>INDEX(战舰突破!$U$23:$U$35,通天塔!$J132+1)</f>
        <v>0.1</v>
      </c>
      <c r="FJ132" s="14">
        <f>INDEX(战舰突破!$V$23:$V$35,通天塔!$J132+1)</f>
        <v>2</v>
      </c>
      <c r="FK132" s="14">
        <f>INDEX(战舰突破!$X$23:$X$35,通天塔!$J132+1)</f>
        <v>150</v>
      </c>
      <c r="FM132" s="14">
        <f>INDEX(战舰突破!$S$40:$S$52,通天塔!$J132+1)</f>
        <v>0.6</v>
      </c>
      <c r="FN132" s="14">
        <f>INDEX(战舰突破!$T$40:$T$52,通天塔!$J132+1)</f>
        <v>0.25</v>
      </c>
      <c r="FO132" s="14">
        <f>INDEX(战舰突破!$U$40:$U$52,通天塔!$J132+1)</f>
        <v>0.2</v>
      </c>
      <c r="FP132" s="14">
        <f>INDEX(战舰突破!$V$40:$V$52,通天塔!$J132+1)</f>
        <v>1</v>
      </c>
      <c r="FQ132" s="14">
        <f>INDEX(战舰突破!$X$40:$X$52,通天塔!$J132+1)</f>
        <v>250</v>
      </c>
      <c r="FT132" s="14">
        <f t="shared" si="135"/>
        <v>929157</v>
      </c>
      <c r="FU132" s="14">
        <f t="shared" si="136"/>
        <v>930178</v>
      </c>
      <c r="FV132" s="14">
        <f t="shared" si="137"/>
        <v>812457</v>
      </c>
      <c r="FW132" s="14">
        <f t="shared" si="138"/>
        <v>18715205</v>
      </c>
      <c r="FX132" s="14">
        <f t="shared" si="139"/>
        <v>502924</v>
      </c>
      <c r="FY132" s="14">
        <f t="shared" si="140"/>
        <v>15365959</v>
      </c>
      <c r="FZ132" s="14">
        <f t="shared" si="141"/>
        <v>362377</v>
      </c>
      <c r="GA132" s="28">
        <f t="shared" si="142"/>
        <v>27866</v>
      </c>
      <c r="GB132" s="28">
        <f t="shared" si="143"/>
        <v>27866</v>
      </c>
      <c r="GC132" s="28">
        <f t="shared" si="144"/>
        <v>27866</v>
      </c>
      <c r="GD132" s="28">
        <f t="shared" si="145"/>
        <v>27866</v>
      </c>
      <c r="GE132" s="28">
        <f t="shared" si="146"/>
        <v>1.5932999999999997</v>
      </c>
      <c r="GF132" s="28">
        <f t="shared" si="147"/>
        <v>1.5932999999999997</v>
      </c>
      <c r="GG132" s="28">
        <f t="shared" si="148"/>
        <v>0</v>
      </c>
      <c r="GH132" s="28">
        <f t="shared" si="149"/>
        <v>46.2</v>
      </c>
      <c r="GI132" s="14">
        <f t="shared" si="150"/>
        <v>1</v>
      </c>
      <c r="GJ132" s="14">
        <f t="shared" si="151"/>
        <v>1.6</v>
      </c>
      <c r="GK132" s="14">
        <f t="shared" si="152"/>
        <v>1.6</v>
      </c>
      <c r="GL132" s="18">
        <f t="shared" si="153"/>
        <v>2.3000000000000003</v>
      </c>
      <c r="GM132" s="18">
        <f t="shared" si="154"/>
        <v>1.75</v>
      </c>
      <c r="GN132" s="18">
        <f t="shared" si="155"/>
        <v>1.45</v>
      </c>
      <c r="GO132" s="29">
        <f t="shared" si="215"/>
        <v>28016</v>
      </c>
      <c r="GP132" s="29">
        <f t="shared" si="215"/>
        <v>28316</v>
      </c>
      <c r="GQ132" s="29">
        <f t="shared" si="215"/>
        <v>28316</v>
      </c>
      <c r="GR132" s="26">
        <f t="shared" si="157"/>
        <v>0.1</v>
      </c>
      <c r="GS132" s="26">
        <f t="shared" si="158"/>
        <v>0.1</v>
      </c>
      <c r="GT132" s="26">
        <f t="shared" si="159"/>
        <v>0.2</v>
      </c>
      <c r="GU132" s="14">
        <f t="shared" si="160"/>
        <v>3</v>
      </c>
      <c r="GV132" s="14">
        <f t="shared" si="161"/>
        <v>4</v>
      </c>
      <c r="GW132" s="14">
        <f t="shared" si="162"/>
        <v>3</v>
      </c>
      <c r="GX132" s="14">
        <f t="shared" si="163"/>
        <v>10</v>
      </c>
      <c r="GY132" s="14">
        <f t="shared" si="164"/>
        <v>150</v>
      </c>
      <c r="GZ132" s="14">
        <f t="shared" si="165"/>
        <v>250</v>
      </c>
      <c r="HA132">
        <v>128</v>
      </c>
      <c r="HB132" s="14">
        <f t="shared" si="166"/>
        <v>143604321</v>
      </c>
      <c r="HD132" s="14">
        <f t="shared" si="167"/>
        <v>1005848</v>
      </c>
      <c r="HE132" s="14">
        <f t="shared" si="168"/>
        <v>464548</v>
      </c>
      <c r="HF132" s="29">
        <f t="shared" si="169"/>
        <v>26751</v>
      </c>
      <c r="HG132" s="29">
        <f t="shared" si="170"/>
        <v>19108</v>
      </c>
      <c r="HH132" s="29">
        <f t="shared" si="171"/>
        <v>20637</v>
      </c>
      <c r="HI132" s="29">
        <f t="shared" si="172"/>
        <v>19261</v>
      </c>
      <c r="HJ132" s="14">
        <f t="shared" si="173"/>
        <v>1.5932999999999997</v>
      </c>
      <c r="HK132" s="14">
        <f t="shared" si="174"/>
        <v>1.5932999999999997</v>
      </c>
      <c r="HL132" s="14">
        <f t="shared" si="175"/>
        <v>267179</v>
      </c>
      <c r="HM132" s="14">
        <f t="shared" si="176"/>
        <v>447338</v>
      </c>
      <c r="HN132" s="26">
        <f t="shared" si="177"/>
        <v>0.39843156134394153</v>
      </c>
      <c r="HO132" s="26">
        <f t="shared" si="178"/>
        <v>0.66382513404195265</v>
      </c>
      <c r="HP132" s="29">
        <f t="shared" si="179"/>
        <v>135095</v>
      </c>
      <c r="HQ132" s="29">
        <f t="shared" si="180"/>
        <v>494624</v>
      </c>
      <c r="HR132" s="29">
        <f t="shared" si="181"/>
        <v>422975</v>
      </c>
      <c r="HS132" s="26">
        <f t="shared" si="182"/>
        <v>0.47916408521183806</v>
      </c>
      <c r="HT132" s="26">
        <f t="shared" si="183"/>
        <v>0.48809989038745649</v>
      </c>
      <c r="HU132" s="26">
        <f t="shared" si="184"/>
        <v>0.58809989038745647</v>
      </c>
      <c r="HV132" s="26">
        <f t="shared" si="185"/>
        <v>7.9164085211838042E-2</v>
      </c>
      <c r="HW132" s="29">
        <f t="shared" si="207"/>
        <v>1.8000000000000003</v>
      </c>
      <c r="HX132" s="29">
        <f t="shared" si="208"/>
        <v>3.5628918648429693</v>
      </c>
      <c r="HY132" s="29">
        <f t="shared" si="209"/>
        <v>3.2285945765619797</v>
      </c>
      <c r="HZ132" s="29">
        <f t="shared" si="210"/>
        <v>1215855</v>
      </c>
      <c r="IA132" s="29">
        <f t="shared" si="211"/>
        <v>1174861.2171707258</v>
      </c>
      <c r="IB132" s="29">
        <f t="shared" si="212"/>
        <v>682807.39551065164</v>
      </c>
      <c r="IC132" s="29">
        <f t="shared" si="213"/>
        <v>7330894</v>
      </c>
      <c r="ID132" s="14">
        <f t="shared" si="186"/>
        <v>3073523.61</v>
      </c>
      <c r="IH132" s="14">
        <v>1</v>
      </c>
      <c r="II132" s="14">
        <v>1</v>
      </c>
      <c r="IJ132" s="14">
        <v>480</v>
      </c>
      <c r="IK132" s="14">
        <v>80</v>
      </c>
      <c r="IL132" s="14">
        <v>60</v>
      </c>
      <c r="IM132" s="23">
        <f t="shared" si="216"/>
        <v>569893441</v>
      </c>
      <c r="IN132" s="23">
        <f t="shared" si="217"/>
        <v>1</v>
      </c>
      <c r="IO132" s="23">
        <f t="shared" si="218"/>
        <v>569893.43999999994</v>
      </c>
      <c r="IP132" s="23">
        <f t="shared" si="203"/>
        <v>636138238</v>
      </c>
      <c r="IQ132" s="23">
        <f t="shared" si="188"/>
        <v>1</v>
      </c>
      <c r="IR132" s="23">
        <f t="shared" si="189"/>
        <v>636138.23999999999</v>
      </c>
      <c r="IS132" s="14">
        <v>1</v>
      </c>
      <c r="IT132" s="14">
        <v>1</v>
      </c>
      <c r="IU132" s="14">
        <v>240</v>
      </c>
      <c r="IV132" s="14">
        <v>40</v>
      </c>
      <c r="IW132" s="14">
        <v>30</v>
      </c>
      <c r="IX132" s="23">
        <f t="shared" si="219"/>
        <v>333196214</v>
      </c>
      <c r="IY132" s="23">
        <f t="shared" si="220"/>
        <v>1</v>
      </c>
      <c r="IZ132" s="23">
        <f t="shared" si="221"/>
        <v>333196.21000000002</v>
      </c>
      <c r="JA132" s="23"/>
      <c r="JB132" s="23"/>
      <c r="JC132" s="23"/>
      <c r="JG132">
        <f t="shared" si="222"/>
        <v>2.4999462728054289</v>
      </c>
      <c r="JH132">
        <f t="shared" si="223"/>
        <v>3.9831643964608894</v>
      </c>
      <c r="JJ132" s="14">
        <v>10</v>
      </c>
      <c r="JK132" s="14">
        <v>2</v>
      </c>
      <c r="JL132" s="14">
        <v>1.5</v>
      </c>
      <c r="JM132" s="23">
        <f t="shared" si="224"/>
        <v>11348519</v>
      </c>
      <c r="JN132" s="23">
        <f t="shared" si="225"/>
        <v>1</v>
      </c>
      <c r="JO132" s="23">
        <f t="shared" si="226"/>
        <v>11348.52</v>
      </c>
      <c r="JP132" s="14">
        <v>30</v>
      </c>
      <c r="JQ132" s="14">
        <v>6</v>
      </c>
      <c r="JR132" s="14">
        <v>4</v>
      </c>
      <c r="JS132" s="23">
        <f t="shared" si="227"/>
        <v>32953066</v>
      </c>
      <c r="JT132" s="23">
        <f t="shared" si="228"/>
        <v>1</v>
      </c>
      <c r="JU132" s="23">
        <f t="shared" si="229"/>
        <v>32953.07</v>
      </c>
      <c r="JW132" s="23">
        <f t="shared" si="230"/>
        <v>43937421</v>
      </c>
      <c r="JX132" s="23">
        <f t="shared" si="231"/>
        <v>1</v>
      </c>
      <c r="JY132" s="23">
        <f t="shared" si="232"/>
        <v>43937.42</v>
      </c>
      <c r="JZ132" s="23">
        <f t="shared" si="233"/>
        <v>17022779</v>
      </c>
      <c r="KA132" s="23">
        <f t="shared" si="234"/>
        <v>1</v>
      </c>
      <c r="KB132" s="23">
        <f t="shared" si="235"/>
        <v>17022.78</v>
      </c>
    </row>
    <row r="133" spans="3:288" ht="16.5" x14ac:dyDescent="0.2">
      <c r="C133" s="14">
        <f t="shared" si="133"/>
        <v>41</v>
      </c>
      <c r="D133" s="14">
        <v>129</v>
      </c>
      <c r="E133" s="14" t="s">
        <v>684</v>
      </c>
      <c r="F133" s="14">
        <v>465</v>
      </c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F133" s="14">
        <f>ROUND((INDEX(新战舰养成!S$6:S$18,通天塔!$J133+1)+INDEX(新战舰养成!D$6:D$18,通天塔!$J133+1)*(通天塔!$G133-1))*INDEX(战舰突破!$D$6:$D$18,通天塔!$M133+1),0)</f>
        <v>10</v>
      </c>
      <c r="BG133" s="14">
        <f>ROUND((INDEX(新战舰养成!T$6:T$18,通天塔!$J133+1)+INDEX(新战舰养成!E$6:E$18,通天塔!$J133+1)*(通天塔!$G133-1))*INDEX(战舰突破!$D$6:$D$18,通天塔!$M133+1),0)</f>
        <v>20</v>
      </c>
      <c r="BH133" s="14">
        <f>ROUND((INDEX(新战舰养成!U$6:U$18,通天塔!$J133+1)+INDEX(新战舰养成!F$6:F$18,通天塔!$J133+1)*(通天塔!$G133-1))*INDEX(战舰突破!$D$6:$D$18,通天塔!$M133+1),0)</f>
        <v>5</v>
      </c>
      <c r="BI133" s="14">
        <f>ROUND((INDEX(新战舰养成!V$6:V$18,通天塔!$J133+1)+INDEX(新战舰养成!G$6:G$18,通天塔!$J133+1)*(通天塔!$G133-1))*INDEX(战舰突破!$D$6:$D$18,通天塔!$M133+1),0)</f>
        <v>300</v>
      </c>
      <c r="BJ133" s="14">
        <f>ROUND((INDEX(新战舰养成!W$6:W$18,通天塔!$J133+1)+INDEX(新战舰养成!H$6:H$18,通天塔!$J133+1)*(通天塔!$G133-1))*INDEX(战舰突破!$D$6:$D$18,通天塔!$M133+1),0)</f>
        <v>4</v>
      </c>
      <c r="BL133" s="14">
        <f>IF($H133&gt;0,ROUND((INDEX(新战舰养成!X$6:X$18,通天塔!$K133+1)+INDEX(新战舰养成!I$6:I$18,通天塔!$K133+1)*(通天塔!$H133-1))*INDEX(战舰突破!$D$6:$D$18,通天塔!$N133+1),0),0)</f>
        <v>0</v>
      </c>
      <c r="BM133" s="14">
        <f>IF($H133&gt;0,ROUND((INDEX(新战舰养成!Y$6:Y$18,通天塔!$K133+1)+INDEX(新战舰养成!J$6:J$18,通天塔!$K133+1)*(通天塔!$H133-1))*INDEX(战舰突破!$D$6:$D$18,通天塔!$N133+1),0),0)</f>
        <v>0</v>
      </c>
      <c r="BN133" s="14">
        <f>IF($H133&gt;0,ROUND((INDEX(新战舰养成!Z$6:Z$18,通天塔!$K133+1)+INDEX(新战舰养成!K$6:K$18,通天塔!$K133+1)*(通天塔!$H133-1))*INDEX(战舰突破!$D$6:$D$18,通天塔!$N133+1),0),0)</f>
        <v>0</v>
      </c>
      <c r="BO133" s="14">
        <f>IF($H133&gt;0,ROUND((INDEX(新战舰养成!AA$6:AA$18,通天塔!$K133+1)+INDEX(新战舰养成!L$6:L$18,通天塔!$K133+1)*(通天塔!$H133-1))*INDEX(战舰突破!$D$6:$D$18,通天塔!$N133+1),0),0)</f>
        <v>0</v>
      </c>
      <c r="BP133" s="14">
        <f>IF($H133&gt;0,ROUND((INDEX(新战舰养成!AB$6:AB$18,通天塔!$K133+1)+INDEX(新战舰养成!M$6:M$18,通天塔!$K133+1)*(通天塔!$H133-1))*INDEX(战舰突破!$D$6:$D$18,通天塔!$N133+1),0),0)</f>
        <v>0</v>
      </c>
      <c r="BR133" s="14">
        <f>IF($I133&gt;0,ROUND((INDEX(新战舰养成!AC$6:AC$18,通天塔!$L133+1)+INDEX(新战舰养成!I$6:I$18,通天塔!$L133+1)*(通天塔!$I133-1))*INDEX(战舰突破!$D$6:$D$18,通天塔!$O133+1),0),0)</f>
        <v>0</v>
      </c>
      <c r="BS133" s="14">
        <f>IF($I133&gt;0,ROUND((INDEX(新战舰养成!AD$6:AD$18,通天塔!$L133+1)+INDEX(新战舰养成!J$6:J$18,通天塔!$L133+1)*(通天塔!$I133-1))*INDEX(战舰突破!$D$6:$D$18,通天塔!$O133+1),0),0)</f>
        <v>0</v>
      </c>
      <c r="BT133" s="14">
        <f>IF($I133&gt;0,ROUND((INDEX(新战舰养成!AE$6:AE$18,通天塔!$L133+1)+INDEX(新战舰养成!K$6:K$18,通天塔!$L133+1)*(通天塔!$I133-1))*INDEX(战舰突破!$D$6:$D$18,通天塔!$O133+1),0),0)</f>
        <v>0</v>
      </c>
      <c r="BU133" s="14">
        <f>IF($I133&gt;0,ROUND((INDEX(新战舰养成!AF$6:AF$18,通天塔!$L133+1)+INDEX(新战舰养成!L$6:L$18,通天塔!$L133+1)*(通天塔!$I133-1))*INDEX(战舰突破!$D$6:$D$18,通天塔!$O133+1),0),0)</f>
        <v>0</v>
      </c>
      <c r="BV133" s="14">
        <f>IF($I133&gt;0,ROUND((INDEX(新战舰养成!AG$6:AG$18,通天塔!$L133+1)+INDEX(新战舰养成!M$6:M$18,通天塔!$L133+1)*(通天塔!$I133-1))*INDEX(战舰突破!$D$6:$D$18,通天塔!$O133+1),0),0)</f>
        <v>0</v>
      </c>
      <c r="BY133" s="14">
        <f>(INDEX(装备数值!$C$13:$G$116,通天塔!$P133*8+1,BY$2)+INDEX(装备数值!$C$13:$G$116,通天塔!$Q133*8+2,BY$2)+INDEX(装备数值!$C$13:$G$116,通天塔!$S133*8+3,BY$2)+INDEX(装备数值!$C$13:$G$116,通天塔!$R133*8+4,BY$2)+INDEX(装备数值!$C$13:$G$116,通天塔!$T133*8+5,BY$2)+INDEX(装备数值!$C$13:$G$116,通天塔!$U133*8+6,BY$2)+INDEX(装备数值!$C$13:$G$116,通天塔!$V133*8+7,BY$2)+INDEX(装备数值!$C$13:$G$116,通天塔!$W133*8+8,BY$2))</f>
        <v>0</v>
      </c>
      <c r="BZ133" s="14">
        <f>(INDEX(装备数值!$C$13:$G$116,通天塔!$P133*8+1,BZ$2)+INDEX(装备数值!$C$13:$G$116,通天塔!$Q133*8+2,BZ$2)+INDEX(装备数值!$C$13:$G$116,通天塔!$S133*8+3,BZ$2)+INDEX(装备数值!$C$13:$G$116,通天塔!$R133*8+4,BZ$2)+INDEX(装备数值!$C$13:$G$116,通天塔!$T133*8+5,BZ$2)+INDEX(装备数值!$C$13:$G$116,通天塔!$U133*8+6,BZ$2)+INDEX(装备数值!$C$13:$G$116,通天塔!$V133*8+7,BZ$2)+INDEX(装备数值!$C$13:$G$116,通天塔!$W133*8+8,BZ$2))</f>
        <v>0</v>
      </c>
      <c r="CA133" s="14">
        <f>(INDEX(装备数值!$C$13:$G$116,通天塔!$P133*8+1,CA$2)+INDEX(装备数值!$C$13:$G$116,通天塔!$Q133*8+2,CA$2)+INDEX(装备数值!$C$13:$G$116,通天塔!$S133*8+3,CA$2)+INDEX(装备数值!$C$13:$G$116,通天塔!$R133*8+4,CA$2)+INDEX(装备数值!$C$13:$G$116,通天塔!$T133*8+5,CA$2)+INDEX(装备数值!$C$13:$G$116,通天塔!$U133*8+6,CA$2)+INDEX(装备数值!$C$13:$G$116,通天塔!$V133*8+7,CA$2)+INDEX(装备数值!$C$13:$G$116,通天塔!$W133*8+8,CA$2))</f>
        <v>0</v>
      </c>
      <c r="CB133" s="14">
        <f>(INDEX(装备数值!$C$13:$G$116,通天塔!$P133*8+1,CB$2)+INDEX(装备数值!$C$13:$G$116,通天塔!$Q133*8+2,CB$2)+INDEX(装备数值!$C$13:$G$116,通天塔!$S133*8+3,CB$2)+INDEX(装备数值!$C$13:$G$116,通天塔!$R133*8+4,CB$2)+INDEX(装备数值!$C$13:$G$116,通天塔!$T133*8+5,CB$2)+INDEX(装备数值!$C$13:$G$116,通天塔!$U133*8+6,CB$2)+INDEX(装备数值!$C$13:$G$116,通天塔!$V133*8+7,CB$2)+INDEX(装备数值!$C$13:$G$116,通天塔!$W133*8+8,CB$2))</f>
        <v>0</v>
      </c>
      <c r="CC133" s="14">
        <f>(INDEX(装备数值!$C$13:$G$116,通天塔!$P133*8+1,CC$2)+INDEX(装备数值!$C$13:$G$116,通天塔!$Q133*8+2,CC$2)+INDEX(装备数值!$C$13:$G$116,通天塔!$S133*8+3,CC$2)+INDEX(装备数值!$C$13:$G$116,通天塔!$R133*8+4,CC$2)+INDEX(装备数值!$C$13:$G$116,通天塔!$T133*8+5,CC$2)+INDEX(装备数值!$C$13:$G$116,通天塔!$U133*8+6,CC$2)+INDEX(装备数值!$C$13:$G$116,通天塔!$V133*8+7,CC$2)+INDEX(装备数值!$C$13:$G$116,通天塔!$W133*8+8,CC$2))</f>
        <v>0</v>
      </c>
      <c r="CF133" s="14">
        <f>INDEX(装备数值!$I$13:$M$116,通天塔!$P133*8+1,CF$2)*$X133+INDEX(装备数值!$I$13:$M$116,通天塔!$Q133*8+2,CF$2)*$Y133+INDEX(装备数值!$I$13:$M$116,通天塔!$S133*8+3,CF$2)*$Z133+INDEX(装备数值!$I$13:$M$116,通天塔!$R133*8+4,CF$2)*$AA133+INDEX(装备数值!$I$13:$M$116,通天塔!$T133*8+5,CF$2)*$AB133+INDEX(装备数值!$I$13:$M$116,通天塔!$U133*8+6,CF$2)*$AC133+INDEX(装备数值!$I$13:$M$116,通天塔!$V133*8+7,CF$2)*$AD133+INDEX(装备数值!$I$13:$M$116,通天塔!$W133*8+8,CF$2)*$AE133</f>
        <v>0</v>
      </c>
      <c r="CG133" s="14">
        <f>INDEX(装备数值!$I$13:$M$116,通天塔!$P133*8+1,CG$2)*$X133+INDEX(装备数值!$I$13:$M$116,通天塔!$Q133*8+2,CG$2)*$Y133+INDEX(装备数值!$I$13:$M$116,通天塔!$S133*8+3,CG$2)*$Z133+INDEX(装备数值!$I$13:$M$116,通天塔!$R133*8+4,CG$2)*$AA133+INDEX(装备数值!$I$13:$M$116,通天塔!$T133*8+5,CG$2)*$AB133+INDEX(装备数值!$I$13:$M$116,通天塔!$U133*8+6,CG$2)*$AC133+INDEX(装备数值!$I$13:$M$116,通天塔!$V133*8+7,CG$2)*$AD133+INDEX(装备数值!$I$13:$M$116,通天塔!$W133*8+8,CG$2)*$AE133</f>
        <v>0</v>
      </c>
      <c r="CH133" s="14">
        <f>INDEX(装备数值!$I$13:$M$116,通天塔!$P133*8+1,CH$2)*$X133+INDEX(装备数值!$I$13:$M$116,通天塔!$Q133*8+2,CH$2)*$Y133+INDEX(装备数值!$I$13:$M$116,通天塔!$S133*8+3,CH$2)*$Z133+INDEX(装备数值!$I$13:$M$116,通天塔!$R133*8+4,CH$2)*$AA133+INDEX(装备数值!$I$13:$M$116,通天塔!$T133*8+5,CH$2)*$AB133+INDEX(装备数值!$I$13:$M$116,通天塔!$U133*8+6,CH$2)*$AC133+INDEX(装备数值!$I$13:$M$116,通天塔!$V133*8+7,CH$2)*$AD133+INDEX(装备数值!$I$13:$M$116,通天塔!$W133*8+8,CH$2)*$AE133</f>
        <v>0</v>
      </c>
      <c r="CI133" s="14">
        <f>INDEX(装备数值!$I$13:$M$116,通天塔!$P133*8+1,CI$2)*$X133+INDEX(装备数值!$I$13:$M$116,通天塔!$Q133*8+2,CI$2)*$Y133+INDEX(装备数值!$I$13:$M$116,通天塔!$S133*8+3,CI$2)*$Z133+INDEX(装备数值!$I$13:$M$116,通天塔!$R133*8+4,CI$2)*$AA133+INDEX(装备数值!$I$13:$M$116,通天塔!$T133*8+5,CI$2)*$AB133+INDEX(装备数值!$I$13:$M$116,通天塔!$U133*8+6,CI$2)*$AC133+INDEX(装备数值!$I$13:$M$116,通天塔!$V133*8+7,CI$2)*$AD133+INDEX(装备数值!$I$13:$M$116,通天塔!$W133*8+8,CI$2)*$AE133</f>
        <v>0</v>
      </c>
      <c r="CJ133" s="14">
        <f>INDEX(装备数值!$I$13:$M$116,通天塔!$P133*8+1,CJ$2)*$X133+INDEX(装备数值!$I$13:$M$116,通天塔!$Q133*8+2,CJ$2)*$Y133+INDEX(装备数值!$I$13:$M$116,通天塔!$S133*8+3,CJ$2)*$Z133+INDEX(装备数值!$I$13:$M$116,通天塔!$R133*8+4,CJ$2)*$AA133+INDEX(装备数值!$I$13:$M$116,通天塔!$T133*8+5,CJ$2)*$AB133+INDEX(装备数值!$I$13:$M$116,通天塔!$U133*8+6,CJ$2)*$AC133+INDEX(装备数值!$I$13:$M$116,通天塔!$V133*8+7,CJ$2)*$AD133+INDEX(装备数值!$I$13:$M$116,通天塔!$W133*8+8,CJ$2)*$AE133</f>
        <v>0</v>
      </c>
      <c r="CM133" s="14">
        <f>INDEX(装备数值!$X$13:$AH$116,$P133*8+1,CM$2)*$AF133+INDEX(装备数值!$X$13:$AH$116,$Q133*8+2,CM$2)*$AG133+INDEX(装备数值!$X$13:$AH$116,$S133*8+3,CM$2)*$AH133+INDEX(装备数值!$X$13:$AH$116,$R133*8+4,CM$2)*$AI133+INDEX(装备数值!$X$13:$AH$116,$T133*8+5,CM$2)*$AJ133+INDEX(装备数值!$X$13:$AH$116,$U133*8+6,CM$2)*$AK133+INDEX(装备数值!$X$13:$AH$116,$V133*8+7,CM$2)*$AL133+INDEX(装备数值!$X$13:$AH$116,$W133*8+8,CM$2)*$AM133</f>
        <v>0</v>
      </c>
      <c r="CN133" s="14">
        <f>INDEX(装备数值!$X$13:$AH$116,$P133*8+1,CN$2)*$AF133+INDEX(装备数值!$X$13:$AH$116,$Q133*8+2,CN$2)*$AG133+INDEX(装备数值!$X$13:$AH$116,$S133*8+3,CN$2)*$AH133+INDEX(装备数值!$X$13:$AH$116,$R133*8+4,CN$2)*$AI133+INDEX(装备数值!$X$13:$AH$116,$T133*8+5,CN$2)*$AJ133+INDEX(装备数值!$X$13:$AH$116,$U133*8+6,CN$2)*$AK133+INDEX(装备数值!$X$13:$AH$116,$V133*8+7,CN$2)*$AL133+INDEX(装备数值!$X$13:$AH$116,$W133*8+8,CN$2)*$AM133</f>
        <v>0</v>
      </c>
      <c r="CO133" s="14">
        <f>INDEX(装备数值!$X$13:$AH$116,$P133*8+1,CO$2)*$AF133+INDEX(装备数值!$X$13:$AH$116,$Q133*8+2,CO$2)*$AG133+INDEX(装备数值!$X$13:$AH$116,$S133*8+3,CO$2)*$AH133+INDEX(装备数值!$X$13:$AH$116,$R133*8+4,CO$2)*$AI133+INDEX(装备数值!$X$13:$AH$116,$T133*8+5,CO$2)*$AJ133+INDEX(装备数值!$X$13:$AH$116,$U133*8+6,CO$2)*$AK133+INDEX(装备数值!$X$13:$AH$116,$V133*8+7,CO$2)*$AL133+INDEX(装备数值!$X$13:$AH$116,$W133*8+8,CO$2)*$AM133</f>
        <v>0</v>
      </c>
      <c r="CP133" s="14">
        <f>INDEX(装备数值!$X$13:$AH$116,$P133*8+1,CP$2)*$AF133+INDEX(装备数值!$X$13:$AH$116,$Q133*8+2,CP$2)*$AG133+INDEX(装备数值!$X$13:$AH$116,$S133*8+3,CP$2)*$AH133+INDEX(装备数值!$X$13:$AH$116,$R133*8+4,CP$2)*$AI133+INDEX(装备数值!$X$13:$AH$116,$T133*8+5,CP$2)*$AJ133+INDEX(装备数值!$X$13:$AH$116,$U133*8+6,CP$2)*$AK133+INDEX(装备数值!$X$13:$AH$116,$V133*8+7,CP$2)*$AL133+INDEX(装备数值!$X$13:$AH$116,$W133*8+8,CP$2)*$AM133</f>
        <v>0</v>
      </c>
      <c r="CQ133" s="14">
        <f>INDEX(装备数值!$X$13:$AH$116,$P133*8+1,CQ$2)*$AF133+INDEX(装备数值!$X$13:$AH$116,$Q133*8+2,CQ$2)*$AG133+INDEX(装备数值!$X$13:$AH$116,$S133*8+3,CQ$2)*$AH133+INDEX(装备数值!$X$13:$AH$116,$R133*8+4,CQ$2)*$AI133+INDEX(装备数值!$X$13:$AH$116,$T133*8+5,CQ$2)*$AJ133+INDEX(装备数值!$X$13:$AH$116,$U133*8+6,CQ$2)*$AK133+INDEX(装备数值!$X$13:$AH$116,$V133*8+7,CQ$2)*$AL133+INDEX(装备数值!$X$13:$AH$116,$W133*8+8,CQ$2)*$AM133</f>
        <v>0</v>
      </c>
      <c r="CR133" s="14">
        <f>INDEX(装备数值!$X$13:$AH$116,$P133*8+1,CR$2)*$AF133+INDEX(装备数值!$X$13:$AH$116,$Q133*8+2,CR$2)*$AG133+INDEX(装备数值!$X$13:$AH$116,$S133*8+3,CR$2)*$AH133+INDEX(装备数值!$X$13:$AH$116,$R133*8+4,CR$2)*$AI133+INDEX(装备数值!$X$13:$AH$116,$T133*8+5,CR$2)*$AJ133+INDEX(装备数值!$X$13:$AH$116,$U133*8+6,CR$2)*$AK133+INDEX(装备数值!$X$13:$AH$116,$V133*8+7,CR$2)*$AL133+INDEX(装备数值!$X$13:$AH$116,$W133*8+8,CR$2)*$AM133</f>
        <v>0</v>
      </c>
      <c r="CS133" s="14">
        <f>INDEX(装备数值!$X$13:$AH$116,$P133*8+1,CS$2)*$AF133+INDEX(装备数值!$X$13:$AH$116,$Q133*8+2,CS$2)*$AG133+INDEX(装备数值!$X$13:$AH$116,$S133*8+3,CS$2)*$AH133+INDEX(装备数值!$X$13:$AH$116,$R133*8+4,CS$2)*$AI133+INDEX(装备数值!$X$13:$AH$116,$T133*8+5,CS$2)*$AJ133+INDEX(装备数值!$X$13:$AH$116,$U133*8+6,CS$2)*$AK133+INDEX(装备数值!$X$13:$AH$116,$V133*8+7,CS$2)*$AL133+INDEX(装备数值!$X$13:$AH$116,$W133*8+8,CS$2)*$AM133</f>
        <v>0</v>
      </c>
      <c r="CT133" s="14">
        <f>INDEX(装备数值!$X$13:$AH$116,$P133*8+1,CT$2)*$AF133+INDEX(装备数值!$X$13:$AH$116,$Q133*8+2,CT$2)*$AG133+INDEX(装备数值!$X$13:$AH$116,$S133*8+3,CT$2)*$AH133+INDEX(装备数值!$X$13:$AH$116,$R133*8+4,CT$2)*$AI133+INDEX(装备数值!$X$13:$AH$116,$T133*8+5,CT$2)*$AJ133+INDEX(装备数值!$X$13:$AH$116,$U133*8+6,CT$2)*$AK133+INDEX(装备数值!$X$13:$AH$116,$V133*8+7,CT$2)*$AL133+INDEX(装备数值!$X$13:$AH$116,$W133*8+8,CT$2)*$AM133</f>
        <v>0</v>
      </c>
      <c r="CU133" s="14">
        <f>INDEX(装备数值!$X$13:$AH$116,$P133*8+1,CU$2)*$AF133+INDEX(装备数值!$X$13:$AH$116,$Q133*8+2,CU$2)*$AG133+INDEX(装备数值!$X$13:$AH$116,$S133*8+3,CU$2)*$AH133+INDEX(装备数值!$X$13:$AH$116,$R133*8+4,CU$2)*$AI133+INDEX(装备数值!$X$13:$AH$116,$T133*8+5,CU$2)*$AJ133+INDEX(装备数值!$X$13:$AH$116,$U133*8+6,CU$2)*$AK133+INDEX(装备数值!$X$13:$AH$116,$V133*8+7,CU$2)*$AL133+INDEX(装备数值!$X$13:$AH$116,$W133*8+8,CU$2)*$AM133</f>
        <v>0</v>
      </c>
      <c r="CV133" s="14">
        <f>INDEX(装备数值!$X$13:$AH$116,$P133*8+1,CV$2)*$AF133+INDEX(装备数值!$X$13:$AH$116,$Q133*8+2,CV$2)*$AG133+INDEX(装备数值!$X$13:$AH$116,$S133*8+3,CV$2)*$AH133+INDEX(装备数值!$X$13:$AH$116,$R133*8+4,CV$2)*$AI133+INDEX(装备数值!$X$13:$AH$116,$T133*8+5,CV$2)*$AJ133+INDEX(装备数值!$X$13:$AH$116,$U133*8+6,CV$2)*$AK133+INDEX(装备数值!$X$13:$AH$116,$V133*8+7,CV$2)*$AL133+INDEX(装备数值!$X$13:$AH$116,$W133*8+8,CV$2)*$AM133</f>
        <v>0</v>
      </c>
      <c r="CW133" s="14">
        <f>INDEX(装备数值!$X$13:$AH$116,$P133*8+1,CW$2)*$AF133+INDEX(装备数值!$X$13:$AH$116,$Q133*8+2,CW$2)*$AG133+INDEX(装备数值!$X$13:$AH$116,$S133*8+3,CW$2)*$AH133+INDEX(装备数值!$X$13:$AH$116,$R133*8+4,CW$2)*$AI133+INDEX(装备数值!$X$13:$AH$116,$T133*8+5,CW$2)*$AJ133+INDEX(装备数值!$X$13:$AH$116,$U133*8+6,CW$2)*$AK133+INDEX(装备数值!$X$13:$AH$116,$V133*8+7,CW$2)*$AL133+INDEX(装备数值!$X$13:$AH$116,$W133*8+8,CW$2)*$AM133</f>
        <v>0</v>
      </c>
      <c r="CY133" s="14">
        <f>INDEX(装备数值!$AN$17:$AN$117,MATCH(MIN($X133:$AE133),装备数值!$AO$17:$AO$117,1))</f>
        <v>0</v>
      </c>
      <c r="CZ133" s="14">
        <f>IF(COUNTIF($P133:$W133,"&gt;"&amp;0)=8,INDEX(装备数值!AR$17:AR$117,$CY133+1),0)</f>
        <v>0</v>
      </c>
      <c r="DA133" s="14">
        <f>IF(COUNTIF($P133:$W133,"&gt;"&amp;0)=8,INDEX(装备数值!AS$17:AS$117,$CY133+1),0)</f>
        <v>0</v>
      </c>
      <c r="DB133" s="14">
        <f>IF(COUNTIF($P133:$W133,"&gt;"&amp;0)=8,INDEX(装备数值!AT$17:AT$117,$CY133+1),0)</f>
        <v>0</v>
      </c>
      <c r="DC133" s="14">
        <f>IF(COUNTIF($P133:$W133,"&gt;"&amp;0)=8,INDEX(装备数值!AU$17:AU$117,$CY133+1),0)</f>
        <v>0</v>
      </c>
      <c r="DD133" s="14">
        <f>IF(COUNTIF($P133:$W133,"&gt;"&amp;0)=8,INDEX(装备数值!AV$17:AV$117,$CY133+1),0)</f>
        <v>0</v>
      </c>
      <c r="DF133" s="14">
        <f>INDEX(装备数值!$AY$17:$AY$77,MATCH(MIN($AF133:$AM133),装备数值!$AZ$17:$AZ$77,1))</f>
        <v>0</v>
      </c>
      <c r="DG133" s="26">
        <f>INDEX(装备数值!BA$17:BA$77,通天塔!DF133+1)</f>
        <v>0</v>
      </c>
      <c r="DH133" s="26">
        <f>INDEX(装备数值!BA$17:BA$77,通天塔!DF133+1)</f>
        <v>0</v>
      </c>
      <c r="DJ133" s="14">
        <f t="shared" si="134"/>
        <v>0</v>
      </c>
      <c r="DK133" s="14">
        <f>VLOOKUP(DJ133,军阶与晶片数值!$W$6:$X$27,2)</f>
        <v>0</v>
      </c>
      <c r="DL133" s="14">
        <f>INDEX(军阶与晶片数值!Y$6:Y$27,$DK133+1)</f>
        <v>0</v>
      </c>
      <c r="DM133" s="14">
        <f>INDEX(军阶与晶片数值!Z$6:Z$27,$DK133+1)</f>
        <v>0</v>
      </c>
      <c r="DN133" s="14">
        <f>INDEX(军阶与晶片数值!AA$6:AA$27,$DK133+1)</f>
        <v>0</v>
      </c>
      <c r="DO133" s="14">
        <f>INDEX(军阶与晶片数值!AB$6:AB$27,$DK133+1)</f>
        <v>0</v>
      </c>
      <c r="DP133" s="29">
        <f>INDEX(军阶与晶片数值!AC$6:AC$27,$DK133+1)</f>
        <v>0</v>
      </c>
      <c r="DQ133" s="29">
        <f>INDEX(军阶与晶片数值!AD$6:AD$27,$DK133+1)</f>
        <v>0</v>
      </c>
      <c r="DS133" s="26">
        <f>INDEX(军阶与晶片数值!I$6:I$16,AN133+1)</f>
        <v>0</v>
      </c>
      <c r="DT133" s="26">
        <f>INDEX(军阶与晶片数值!M$6:M$16,AO133+1)</f>
        <v>0</v>
      </c>
      <c r="DU133" s="26">
        <f>INDEX(军阶与晶片数值!J$6:J$16,AP133+1)</f>
        <v>0</v>
      </c>
      <c r="DV133" s="26">
        <f>INDEX(军阶与晶片数值!K$6:K$16,AQ133+1)</f>
        <v>0</v>
      </c>
      <c r="DW133" s="26">
        <f>INDEX(军阶与晶片数值!L$6:L$16,AR133+1)</f>
        <v>0</v>
      </c>
      <c r="DX133" s="28">
        <f>INDEX(军阶与晶片数值!N$6:N$16,AS133+1)</f>
        <v>0</v>
      </c>
      <c r="DY133" s="28">
        <f>INDEX(军阶与晶片数值!O$6:O$16,AT133+1)</f>
        <v>0</v>
      </c>
      <c r="DZ133" s="28">
        <f>INDEX(军阶与晶片数值!P$6:P$16,AU133+1)</f>
        <v>0</v>
      </c>
      <c r="EA133" s="28">
        <f>INDEX(军阶与晶片数值!Q$6:Q$16,AV133+1)</f>
        <v>0</v>
      </c>
      <c r="EB133" s="26">
        <f>INDEX(军阶与晶片数值!R$6:R$16,AW133+1)</f>
        <v>0</v>
      </c>
      <c r="EC133" s="26">
        <f>INDEX(军阶与晶片数值!S$6:S$16,AX133+1)</f>
        <v>0</v>
      </c>
      <c r="ED133" s="26">
        <f>INDEX(军阶与晶片数值!T$6:T$16,AY133+1)</f>
        <v>0</v>
      </c>
      <c r="EE133" s="26">
        <f>INDEX(军阶与晶片数值!U$6:U$16,AZ133+1)</f>
        <v>0</v>
      </c>
      <c r="EG133" s="26">
        <f>INDEX(军阶与晶片数值!$C$6:$C$36,通天塔!$BA133+1)</f>
        <v>0</v>
      </c>
      <c r="EH133" s="26">
        <f>INDEX(军阶与晶片数值!$C$6:$C$36,通天塔!$BA133+1)</f>
        <v>0</v>
      </c>
      <c r="EI133" s="26">
        <f>INDEX(军阶与晶片数值!$C$6:$C$36,通天塔!$BA133+1)</f>
        <v>0</v>
      </c>
      <c r="EJ133" s="26">
        <f>INDEX(军阶与晶片数值!$C$6:$C$36,通天塔!$BA133+1)</f>
        <v>0</v>
      </c>
      <c r="EK133" s="26">
        <f>INDEX(军阶与晶片数值!$C$6:$C$36,通天塔!$BA133+1)</f>
        <v>0</v>
      </c>
      <c r="EM133" s="14">
        <f>INDEX(战舰突破!$H$6:$H$18,通天塔!$J133+1)+INDEX(战舰突破!$H$23:$H$35,通天塔!$K133+1)+INDEX(战舰突破!$H$40:$H$52,通天塔!$L133+1)</f>
        <v>0</v>
      </c>
      <c r="EN133" s="14">
        <f>INDEX(战舰突破!$I$6:$I$18,通天塔!$J133+1)+INDEX(战舰突破!$I$23:$I$35,通天塔!$K133+1)+INDEX(战舰突破!$I$40:$I$52,通天塔!$L133+1)</f>
        <v>0</v>
      </c>
      <c r="EO133" s="14">
        <f>INDEX(战舰突破!$J$6:$J$18,通天塔!$J133+1)+INDEX(战舰突破!$J$23:$J$35,通天塔!$K133+1)+INDEX(战舰突破!$J$40:$J$52,通天塔!$L133+1)</f>
        <v>0</v>
      </c>
      <c r="EP133" s="14">
        <f>INDEX(战舰突破!$K$6:$K$18,通天塔!$J133+1)+INDEX(战舰突破!$K$23:$K$35,通天塔!$K133+1)+INDEX(战舰突破!$K$40:$K$52,通天塔!$L133+1)</f>
        <v>0</v>
      </c>
      <c r="EQ133" s="14">
        <f>INDEX(战舰突破!$L$6:$L$18,通天塔!$J133+1)+INDEX(战舰突破!$L$23:$L$35,通天塔!$K133+1)+INDEX(战舰突破!$L$40:$L$52,通天塔!$L133+1)</f>
        <v>0</v>
      </c>
      <c r="ER133" s="18">
        <f>INDEX(战舰突破!$N$6:$N$18,通天塔!$J133+1)+INDEX(战舰突破!$N$23:$N$35,通天塔!$K133+1)+INDEX(战舰突破!$N$40:$N$52,通天塔!$L133+1)</f>
        <v>0</v>
      </c>
      <c r="ES133" s="18">
        <f>INDEX(战舰突破!$O$6:$O$18,通天塔!$J133+1)+INDEX(战舰突破!$O$23:$O$35,通天塔!$K133+1)+INDEX(战舰突破!$O$40:$O$52,通天塔!$L133+1)</f>
        <v>0</v>
      </c>
      <c r="ET133" s="18">
        <f>INDEX(战舰突破!$P$6:$P$18,通天塔!$J133+1)+INDEX(战舰突破!$P$23:$P$35,通天塔!$K133+1)+INDEX(战舰突破!$P$40:$P$52,通天塔!$L133+1)</f>
        <v>0</v>
      </c>
      <c r="EU133" s="18">
        <f>INDEX(战舰突破!$Q$6:$Q$18,通天塔!$J133+1)+INDEX(战舰突破!$Q$23:$Q$35,通天塔!$K133+1)+INDEX(战舰突破!$Q$40:$Q$52,通天塔!$L133+1)</f>
        <v>0</v>
      </c>
      <c r="EV133" s="18">
        <f>INDEX(战舰突破!$R$6:$R$18,通天塔!$J133+1)+INDEX(战舰突破!$R$23:$R$35,通天塔!$K133+1)+INDEX(战舰突破!$R$40:$R$52,通天塔!$L133+1)</f>
        <v>0</v>
      </c>
      <c r="EW133" s="18">
        <f>INDEX(战舰突破!$M$6:$M$18,通天塔!$J133+1)+INDEX(战舰突破!$M$23:$M$35,通天塔!$K133+1)+INDEX(战舰突破!$M$40:$M$52,通天塔!$L133+1)</f>
        <v>0</v>
      </c>
      <c r="EX133" s="22">
        <f>INDEX(战舰突破!$W$6:$W$18,通天塔!$J133+1)+INDEX(战舰突破!$W$23:$W$35,通天塔!$K133+1)+INDEX(战舰突破!$W$40:$W$52,通天塔!$L133+1)</f>
        <v>0.3</v>
      </c>
      <c r="FA133" s="14">
        <f>INDEX(战舰突破!$S$6:$S$18,通天塔!$J133+1)</f>
        <v>0</v>
      </c>
      <c r="FB133" s="14">
        <f>INDEX(战舰突破!$T$6:$T$18,通天塔!$J133+1)</f>
        <v>0</v>
      </c>
      <c r="FC133" s="14">
        <f>INDEX(战舰突破!$U$6:$U$18,通天塔!$J133+1)</f>
        <v>0</v>
      </c>
      <c r="FD133" s="14">
        <f>INDEX(战舰突破!$V$6:$V$18,通天塔!$J133+1)</f>
        <v>0</v>
      </c>
      <c r="FE133" s="14">
        <f>INDEX(战舰突破!$X$6:$X$18,通天塔!$J133+1)</f>
        <v>1</v>
      </c>
      <c r="FG133" s="14">
        <f>INDEX(战舰突破!$S$23:$S$35,通天塔!$J133+1)</f>
        <v>0</v>
      </c>
      <c r="FH133" s="14">
        <f>INDEX(战舰突破!$T$23:$T$35,通天塔!$J133+1)</f>
        <v>0</v>
      </c>
      <c r="FI133" s="14">
        <f>INDEX(战舰突破!$U$23:$U$35,通天塔!$J133+1)</f>
        <v>0</v>
      </c>
      <c r="FJ133" s="14">
        <f>INDEX(战舰突破!$V$23:$V$35,通天塔!$J133+1)</f>
        <v>0</v>
      </c>
      <c r="FK133" s="14">
        <f>INDEX(战舰突破!$X$23:$X$35,通天塔!$J133+1)</f>
        <v>15</v>
      </c>
      <c r="FM133" s="14">
        <f>INDEX(战舰突破!$S$40:$S$52,通天塔!$J133+1)</f>
        <v>0</v>
      </c>
      <c r="FN133" s="14">
        <f>INDEX(战舰突破!$T$40:$T$52,通天塔!$J133+1)</f>
        <v>0</v>
      </c>
      <c r="FO133" s="14">
        <f>INDEX(战舰突破!$U$40:$U$52,通天塔!$J133+1)</f>
        <v>0</v>
      </c>
      <c r="FP133" s="14">
        <f>INDEX(战舰突破!$V$40:$V$52,通天塔!$J133+1)</f>
        <v>0</v>
      </c>
      <c r="FQ133" s="14">
        <f>INDEX(战舰突破!$X$40:$X$52,通天塔!$J133+1)</f>
        <v>25</v>
      </c>
      <c r="FT133" s="14">
        <f t="shared" si="135"/>
        <v>10</v>
      </c>
      <c r="FU133" s="14">
        <f t="shared" si="136"/>
        <v>0</v>
      </c>
      <c r="FV133" s="14">
        <f t="shared" si="137"/>
        <v>0</v>
      </c>
      <c r="FW133" s="14">
        <f t="shared" si="138"/>
        <v>20</v>
      </c>
      <c r="FX133" s="14">
        <f t="shared" si="139"/>
        <v>5</v>
      </c>
      <c r="FY133" s="14">
        <f t="shared" si="140"/>
        <v>300</v>
      </c>
      <c r="FZ133" s="14">
        <f t="shared" si="141"/>
        <v>4</v>
      </c>
      <c r="GA133" s="28">
        <f t="shared" si="142"/>
        <v>0</v>
      </c>
      <c r="GB133" s="28">
        <f t="shared" si="143"/>
        <v>0</v>
      </c>
      <c r="GC133" s="28">
        <f t="shared" si="144"/>
        <v>0</v>
      </c>
      <c r="GD133" s="28">
        <f t="shared" si="145"/>
        <v>0</v>
      </c>
      <c r="GE133" s="28">
        <f t="shared" si="146"/>
        <v>1</v>
      </c>
      <c r="GF133" s="28">
        <f t="shared" si="147"/>
        <v>1</v>
      </c>
      <c r="GG133" s="28">
        <f t="shared" si="148"/>
        <v>0</v>
      </c>
      <c r="GH133" s="28">
        <f t="shared" si="149"/>
        <v>0</v>
      </c>
      <c r="GI133" s="14">
        <f t="shared" si="150"/>
        <v>1</v>
      </c>
      <c r="GJ133" s="14">
        <f t="shared" si="151"/>
        <v>1</v>
      </c>
      <c r="GK133" s="14">
        <f t="shared" si="152"/>
        <v>1</v>
      </c>
      <c r="GL133" s="18">
        <f t="shared" si="153"/>
        <v>1</v>
      </c>
      <c r="GM133" s="18">
        <f t="shared" si="154"/>
        <v>1</v>
      </c>
      <c r="GN133" s="18">
        <f t="shared" si="155"/>
        <v>1</v>
      </c>
      <c r="GO133" s="29">
        <f t="shared" si="215"/>
        <v>150</v>
      </c>
      <c r="GP133" s="29">
        <f t="shared" si="215"/>
        <v>450</v>
      </c>
      <c r="GQ133" s="29">
        <f t="shared" si="215"/>
        <v>450</v>
      </c>
      <c r="GR133" s="26">
        <f t="shared" si="157"/>
        <v>0</v>
      </c>
      <c r="GS133" s="26">
        <f t="shared" si="158"/>
        <v>0</v>
      </c>
      <c r="GT133" s="26">
        <f t="shared" si="159"/>
        <v>0</v>
      </c>
      <c r="GU133" s="14">
        <f t="shared" si="160"/>
        <v>2</v>
      </c>
      <c r="GV133" s="14">
        <f t="shared" si="161"/>
        <v>2</v>
      </c>
      <c r="GW133" s="14">
        <f t="shared" si="162"/>
        <v>2</v>
      </c>
      <c r="GX133" s="14">
        <f t="shared" si="163"/>
        <v>1</v>
      </c>
      <c r="GY133" s="14">
        <f t="shared" si="164"/>
        <v>15</v>
      </c>
      <c r="GZ133" s="14">
        <f t="shared" si="165"/>
        <v>25</v>
      </c>
      <c r="HA133">
        <v>129</v>
      </c>
      <c r="HB133" s="14">
        <f t="shared" si="166"/>
        <v>1080</v>
      </c>
      <c r="HD133" s="14">
        <f t="shared" si="167"/>
        <v>10</v>
      </c>
      <c r="HE133" s="14">
        <f t="shared" si="168"/>
        <v>20</v>
      </c>
      <c r="HF133" s="29">
        <f t="shared" si="169"/>
        <v>0</v>
      </c>
      <c r="HG133" s="29">
        <f t="shared" si="170"/>
        <v>0</v>
      </c>
      <c r="HH133" s="29">
        <f t="shared" si="171"/>
        <v>0</v>
      </c>
      <c r="HI133" s="29">
        <f t="shared" si="172"/>
        <v>0</v>
      </c>
      <c r="HJ133" s="14">
        <f t="shared" si="173"/>
        <v>1</v>
      </c>
      <c r="HK133" s="14">
        <f t="shared" si="174"/>
        <v>1</v>
      </c>
      <c r="HL133" s="14">
        <f t="shared" si="175"/>
        <v>1</v>
      </c>
      <c r="HM133" s="14">
        <f t="shared" si="176"/>
        <v>20</v>
      </c>
      <c r="HN133" s="26">
        <f t="shared" si="177"/>
        <v>0</v>
      </c>
      <c r="HO133" s="26">
        <f t="shared" si="178"/>
        <v>0.3</v>
      </c>
      <c r="HP133" s="29">
        <f t="shared" si="179"/>
        <v>0</v>
      </c>
      <c r="HQ133" s="29">
        <f t="shared" si="180"/>
        <v>0</v>
      </c>
      <c r="HR133" s="29">
        <f t="shared" si="181"/>
        <v>0</v>
      </c>
      <c r="HS133" s="26">
        <f t="shared" si="182"/>
        <v>0.05</v>
      </c>
      <c r="HT133" s="26">
        <f t="shared" si="183"/>
        <v>0.15</v>
      </c>
      <c r="HU133" s="26">
        <f t="shared" si="184"/>
        <v>0.15</v>
      </c>
      <c r="HV133" s="26">
        <f t="shared" si="185"/>
        <v>0</v>
      </c>
      <c r="HW133" s="29">
        <f t="shared" ref="HW133:HW142" si="236">GI133*((HS133-$HV133)*GU133+(1-(HS133-$HV133)))</f>
        <v>1.05</v>
      </c>
      <c r="HX133" s="29">
        <f t="shared" ref="HX133:HX142" si="237">GJ133*((HT133-$HV133)*GV133+(1-(HT133-$HV133)))</f>
        <v>1.1499999999999999</v>
      </c>
      <c r="HY133" s="29">
        <f t="shared" ref="HY133:HY142" si="238">GK133*((HU133-$HV133)*GW133+(1-(HU133-$HV133)))</f>
        <v>1.1499999999999999</v>
      </c>
      <c r="HZ133" s="29">
        <f t="shared" ref="HZ133:HZ142" si="239">GI133*((HS133-$HV133)*GU133+(1-(HS133-$HV133)))/HP$1*HP133</f>
        <v>0</v>
      </c>
      <c r="IA133" s="29">
        <f t="shared" ref="IA133:IA142" si="240">GJ133*((HT133-$HV133)*GV133+(1-(HT133-$HV133)))/HQ$1*HQ133</f>
        <v>0</v>
      </c>
      <c r="IB133" s="29">
        <f t="shared" ref="IB133:IB142" si="241">GK133*((HU133-$HV133)*GW133+(1-(HU133-$HV133)))/HR$1*HR133</f>
        <v>0</v>
      </c>
      <c r="IC133" s="29">
        <f t="shared" ref="IC133:IC142" si="242">ROUND((MAX(FT133*0.5,(FT133-0.6*HE133)) * ((FT133-0.6*HE133)/FT133)+GX133)*GL133,0)*7+200</f>
        <v>200</v>
      </c>
      <c r="ID133" s="14">
        <f t="shared" si="186"/>
        <v>0</v>
      </c>
      <c r="IH133" s="14">
        <v>1</v>
      </c>
      <c r="II133" s="14">
        <v>1</v>
      </c>
      <c r="IJ133" s="14">
        <v>480</v>
      </c>
      <c r="IK133" s="14">
        <v>80</v>
      </c>
      <c r="IL133" s="14">
        <v>60</v>
      </c>
      <c r="IM133" s="23">
        <v>0</v>
      </c>
      <c r="IN133" s="23">
        <v>0</v>
      </c>
      <c r="IO133" s="23">
        <v>0</v>
      </c>
      <c r="IP133" s="23">
        <v>0</v>
      </c>
      <c r="IQ133" s="23">
        <v>0</v>
      </c>
      <c r="IR133" s="23">
        <v>0</v>
      </c>
      <c r="IS133" s="14">
        <v>1</v>
      </c>
      <c r="IT133" s="14">
        <v>1</v>
      </c>
      <c r="IU133" s="14"/>
      <c r="IV133" s="14"/>
      <c r="IW133" s="14"/>
      <c r="IX133" s="23">
        <v>0</v>
      </c>
      <c r="IY133" s="23">
        <v>0</v>
      </c>
      <c r="IZ133" s="23">
        <v>0</v>
      </c>
      <c r="JA133" s="23"/>
      <c r="JB133" s="23"/>
      <c r="JC133" s="23"/>
      <c r="JG133">
        <f t="shared" si="222"/>
        <v>1.6000766503784611</v>
      </c>
      <c r="JH133">
        <f t="shared" si="223"/>
        <v>1.6000766503784611</v>
      </c>
      <c r="JJ133" s="14"/>
      <c r="JK133" s="14"/>
      <c r="JL133" s="14"/>
      <c r="JM133" s="23">
        <f t="shared" si="224"/>
        <v>0</v>
      </c>
      <c r="JN133" s="23">
        <v>0</v>
      </c>
      <c r="JO133" s="23">
        <v>0</v>
      </c>
      <c r="JP133" s="14"/>
      <c r="JQ133" s="14"/>
      <c r="JR133" s="14"/>
      <c r="JS133" s="23">
        <f t="shared" si="227"/>
        <v>0</v>
      </c>
      <c r="JT133" s="23">
        <v>0</v>
      </c>
      <c r="JU133" s="23">
        <v>0</v>
      </c>
      <c r="JW133" s="23"/>
      <c r="JX133" s="23">
        <v>0</v>
      </c>
      <c r="JY133" s="23">
        <v>0</v>
      </c>
      <c r="JZ133" s="23"/>
      <c r="KA133" s="23">
        <v>0</v>
      </c>
      <c r="KB133" s="23">
        <v>0</v>
      </c>
    </row>
    <row r="134" spans="3:288" ht="16.5" x14ac:dyDescent="0.2">
      <c r="C134" s="14">
        <f t="shared" ref="C134:C197" si="243">MATCH(F134,$B$5:$B$85,1)</f>
        <v>41</v>
      </c>
      <c r="D134" s="14">
        <v>130</v>
      </c>
      <c r="E134" s="14" t="s">
        <v>791</v>
      </c>
      <c r="F134" s="14">
        <v>470</v>
      </c>
      <c r="G134" s="14">
        <v>470</v>
      </c>
      <c r="H134" s="14">
        <v>470</v>
      </c>
      <c r="I134" s="14">
        <v>200</v>
      </c>
      <c r="J134" s="14">
        <v>9</v>
      </c>
      <c r="K134" s="14">
        <v>9</v>
      </c>
      <c r="L134" s="14">
        <v>9</v>
      </c>
      <c r="M134" s="14">
        <v>6</v>
      </c>
      <c r="N134" s="14">
        <v>5</v>
      </c>
      <c r="O134" s="14">
        <v>5</v>
      </c>
      <c r="P134" s="14">
        <v>8</v>
      </c>
      <c r="Q134" s="14">
        <v>8</v>
      </c>
      <c r="R134" s="14">
        <v>8</v>
      </c>
      <c r="S134" s="14">
        <v>8</v>
      </c>
      <c r="T134" s="14">
        <v>8</v>
      </c>
      <c r="U134" s="14">
        <v>8</v>
      </c>
      <c r="V134" s="14">
        <v>8</v>
      </c>
      <c r="W134" s="14">
        <v>8</v>
      </c>
      <c r="X134" s="14">
        <v>470</v>
      </c>
      <c r="Y134" s="14">
        <v>470</v>
      </c>
      <c r="Z134" s="14">
        <v>470</v>
      </c>
      <c r="AA134" s="14">
        <v>470</v>
      </c>
      <c r="AB134" s="14">
        <v>470</v>
      </c>
      <c r="AC134" s="14">
        <v>470</v>
      </c>
      <c r="AD134" s="14">
        <v>470</v>
      </c>
      <c r="AE134" s="14">
        <v>470</v>
      </c>
      <c r="AF134" s="14">
        <v>57</v>
      </c>
      <c r="AG134" s="14">
        <v>57</v>
      </c>
      <c r="AH134" s="14">
        <v>57</v>
      </c>
      <c r="AI134" s="14">
        <v>57</v>
      </c>
      <c r="AJ134" s="14">
        <v>57</v>
      </c>
      <c r="AK134" s="14">
        <v>57</v>
      </c>
      <c r="AL134" s="14">
        <v>57</v>
      </c>
      <c r="AM134" s="14">
        <v>57</v>
      </c>
      <c r="AN134" s="14">
        <v>5</v>
      </c>
      <c r="AO134" s="14">
        <v>6</v>
      </c>
      <c r="AP134" s="14">
        <v>6</v>
      </c>
      <c r="AQ134" s="14">
        <v>6</v>
      </c>
      <c r="AR134" s="14">
        <v>6</v>
      </c>
      <c r="AS134" s="14">
        <v>0</v>
      </c>
      <c r="AT134" s="14">
        <v>0</v>
      </c>
      <c r="AU134" s="14">
        <v>0</v>
      </c>
      <c r="AV134" s="14">
        <v>0</v>
      </c>
      <c r="AW134" s="14">
        <v>3</v>
      </c>
      <c r="AX134" s="14">
        <v>3</v>
      </c>
      <c r="AY134" s="14">
        <v>0</v>
      </c>
      <c r="AZ134" s="14">
        <v>0</v>
      </c>
      <c r="BA134" s="14">
        <v>18</v>
      </c>
      <c r="BF134" s="14">
        <f>ROUND((INDEX(新战舰养成!S$6:S$18,通天塔!$J134+1)+INDEX(新战舰养成!D$6:D$18,通天塔!$J134+1)*(通天塔!$G134-1))*INDEX(战舰突破!$D$6:$D$18,通天塔!$M134+1),0)</f>
        <v>213987</v>
      </c>
      <c r="BG134" s="14">
        <f>ROUND((INDEX(新战舰养成!T$6:T$18,通天塔!$J134+1)+INDEX(新战舰养成!E$6:E$18,通天塔!$J134+1)*(通天塔!$G134-1))*INDEX(战舰突破!$D$6:$D$18,通天塔!$M134+1),0)</f>
        <v>1711787</v>
      </c>
      <c r="BH134" s="14">
        <f>ROUND((INDEX(新战舰养成!U$6:U$18,通天塔!$J134+1)+INDEX(新战舰养成!F$6:F$18,通天塔!$J134+1)*(通天塔!$G134-1))*INDEX(战舰突破!$D$6:$D$18,通天塔!$M134+1),0)</f>
        <v>107132</v>
      </c>
      <c r="BI134" s="14">
        <f>ROUND((INDEX(新战舰养成!V$6:V$18,通天塔!$J134+1)+INDEX(新战舰养成!G$6:G$18,通天塔!$J134+1)*(通天塔!$G134-1))*INDEX(战舰突破!$D$6:$D$18,通天塔!$M134+1),0)</f>
        <v>525</v>
      </c>
      <c r="BJ134" s="14">
        <f>ROUND((INDEX(新战舰养成!W$6:W$18,通天塔!$J134+1)+INDEX(新战舰养成!H$6:H$18,通天塔!$J134+1)*(通天塔!$G134-1))*INDEX(战舰突破!$D$6:$D$18,通天塔!$M134+1),0)</f>
        <v>7</v>
      </c>
      <c r="BL134" s="14">
        <f>IF($H134&gt;0,ROUND((INDEX(新战舰养成!X$6:X$18,通天塔!$K134+1)+INDEX(新战舰养成!I$6:I$18,通天塔!$K134+1)*(通天塔!$H134-1))*INDEX(战舰突破!$D$6:$D$18,通天塔!$N134+1),0),0)</f>
        <v>196093</v>
      </c>
      <c r="BM134" s="14">
        <f>IF($H134&gt;0,ROUND((INDEX(新战舰养成!Y$6:Y$18,通天塔!$K134+1)+INDEX(新战舰养成!J$6:J$18,通天塔!$K134+1)*(通天塔!$H134-1))*INDEX(战舰突破!$D$6:$D$18,通天塔!$N134+1),0),0)</f>
        <v>0</v>
      </c>
      <c r="BN134" s="14">
        <f>IF($H134&gt;0,ROUND((INDEX(新战舰养成!Z$6:Z$18,通天塔!$K134+1)+INDEX(新战舰养成!K$6:K$18,通天塔!$K134+1)*(通天塔!$H134-1))*INDEX(战舰突破!$D$6:$D$18,通天塔!$N134+1),0),0)</f>
        <v>0</v>
      </c>
      <c r="BO134" s="14">
        <f>IF($H134&gt;0,ROUND((INDEX(新战舰养成!AA$6:AA$18,通天塔!$K134+1)+INDEX(新战舰养成!L$6:L$18,通天塔!$K134+1)*(通天塔!$H134-1))*INDEX(战舰突破!$D$6:$D$18,通天塔!$N134+1),0),0)</f>
        <v>1956448</v>
      </c>
      <c r="BP134" s="14">
        <f>IF($H134&gt;0,ROUND((INDEX(新战舰养成!AB$6:AB$18,通天塔!$K134+1)+INDEX(新战舰养成!M$6:M$18,通天塔!$K134+1)*(通天塔!$H134-1))*INDEX(战舰突破!$D$6:$D$18,通天塔!$N134+1),0),0)</f>
        <v>39011</v>
      </c>
      <c r="BR134" s="14">
        <f>IF($I134&gt;0,ROUND((INDEX(新战舰养成!AC$6:AC$18,通天塔!$L134+1)+INDEX(新战舰养成!I$6:I$18,通天塔!$L134+1)*(通天塔!$I134-1))*INDEX(战舰突破!$D$6:$D$18,通天塔!$O134+1),0),0)</f>
        <v>162013</v>
      </c>
      <c r="BS134" s="14">
        <f>IF($I134&gt;0,ROUND((INDEX(新战舰养成!AD$6:AD$18,通天塔!$L134+1)+INDEX(新战舰养成!J$6:J$18,通天塔!$L134+1)*(通天塔!$I134-1))*INDEX(战舰突破!$D$6:$D$18,通天塔!$O134+1),0),0)</f>
        <v>0</v>
      </c>
      <c r="BT134" s="14">
        <f>IF($I134&gt;0,ROUND((INDEX(新战舰养成!AE$6:AE$18,通天塔!$L134+1)+INDEX(新战舰养成!K$6:K$18,通天塔!$L134+1)*(通天塔!$I134-1))*INDEX(战舰突破!$D$6:$D$18,通天塔!$O134+1),0),0)</f>
        <v>0</v>
      </c>
      <c r="BU134" s="14">
        <f>IF($I134&gt;0,ROUND((INDEX(新战舰养成!AF$6:AF$18,通天塔!$L134+1)+INDEX(新战舰养成!L$6:L$18,通天塔!$L134+1)*(通天塔!$I134-1))*INDEX(战舰突破!$D$6:$D$18,通天塔!$O134+1),0),0)</f>
        <v>932944</v>
      </c>
      <c r="BV134" s="14">
        <f>IF($I134&gt;0,ROUND((INDEX(新战舰养成!AG$6:AG$18,通天塔!$L134+1)+INDEX(新战舰养成!M$6:M$18,通天塔!$L134+1)*(通天塔!$I134-1))*INDEX(战舰突破!$D$6:$D$18,通天塔!$O134+1),0),0)</f>
        <v>46013</v>
      </c>
      <c r="BY134" s="14">
        <f>(INDEX(装备数值!$C$13:$G$116,通天塔!$P134*8+1,BY$2)+INDEX(装备数值!$C$13:$G$116,通天塔!$Q134*8+2,BY$2)+INDEX(装备数值!$C$13:$G$116,通天塔!$S134*8+3,BY$2)+INDEX(装备数值!$C$13:$G$116,通天塔!$R134*8+4,BY$2)+INDEX(装备数值!$C$13:$G$116,通天塔!$T134*8+5,BY$2)+INDEX(装备数值!$C$13:$G$116,通天塔!$U134*8+6,BY$2)+INDEX(装备数值!$C$13:$G$116,通天塔!$V134*8+7,BY$2)+INDEX(装备数值!$C$13:$G$116,通天塔!$W134*8+8,BY$2))</f>
        <v>43575</v>
      </c>
      <c r="BZ134" s="14">
        <f>(INDEX(装备数值!$C$13:$G$116,通天塔!$P134*8+1,BZ$2)+INDEX(装备数值!$C$13:$G$116,通天塔!$Q134*8+2,BZ$2)+INDEX(装备数值!$C$13:$G$116,通天塔!$S134*8+3,BZ$2)+INDEX(装备数值!$C$13:$G$116,通天塔!$R134*8+4,BZ$2)+INDEX(装备数值!$C$13:$G$116,通天塔!$T134*8+5,BZ$2)+INDEX(装备数值!$C$13:$G$116,通天塔!$U134*8+6,BZ$2)+INDEX(装备数值!$C$13:$G$116,通天塔!$V134*8+7,BZ$2)+INDEX(装备数值!$C$13:$G$116,通天塔!$W134*8+8,BZ$2))</f>
        <v>328125</v>
      </c>
      <c r="CA134" s="14">
        <f>(INDEX(装备数值!$C$13:$G$116,通天塔!$P134*8+1,CA$2)+INDEX(装备数值!$C$13:$G$116,通天塔!$Q134*8+2,CA$2)+INDEX(装备数值!$C$13:$G$116,通天塔!$S134*8+3,CA$2)+INDEX(装备数值!$C$13:$G$116,通天塔!$R134*8+4,CA$2)+INDEX(装备数值!$C$13:$G$116,通天塔!$T134*8+5,CA$2)+INDEX(装备数值!$C$13:$G$116,通天塔!$U134*8+6,CA$2)+INDEX(装备数值!$C$13:$G$116,通天塔!$V134*8+7,CA$2)+INDEX(装备数值!$C$13:$G$116,通天塔!$W134*8+8,CA$2))</f>
        <v>21700</v>
      </c>
      <c r="CB134" s="14">
        <f>(INDEX(装备数值!$C$13:$G$116,通天塔!$P134*8+1,CB$2)+INDEX(装备数值!$C$13:$G$116,通天塔!$Q134*8+2,CB$2)+INDEX(装备数值!$C$13:$G$116,通天塔!$S134*8+3,CB$2)+INDEX(装备数值!$C$13:$G$116,通天塔!$R134*8+4,CB$2)+INDEX(装备数值!$C$13:$G$116,通天塔!$T134*8+5,CB$2)+INDEX(装备数值!$C$13:$G$116,通天塔!$U134*8+6,CB$2)+INDEX(装备数值!$C$13:$G$116,通天塔!$V134*8+7,CB$2)+INDEX(装备数值!$C$13:$G$116,通天塔!$W134*8+8,CB$2))</f>
        <v>437500</v>
      </c>
      <c r="CC134" s="14">
        <f>(INDEX(装备数值!$C$13:$G$116,通天塔!$P134*8+1,CC$2)+INDEX(装备数值!$C$13:$G$116,通天塔!$Q134*8+2,CC$2)+INDEX(装备数值!$C$13:$G$116,通天塔!$S134*8+3,CC$2)+INDEX(装备数值!$C$13:$G$116,通天塔!$R134*8+4,CC$2)+INDEX(装备数值!$C$13:$G$116,通天塔!$T134*8+5,CC$2)+INDEX(装备数值!$C$13:$G$116,通天塔!$U134*8+6,CC$2)+INDEX(装备数值!$C$13:$G$116,通天塔!$V134*8+7,CC$2)+INDEX(装备数值!$C$13:$G$116,通天塔!$W134*8+8,CC$2))</f>
        <v>8750</v>
      </c>
      <c r="CF134" s="14">
        <f>INDEX(装备数值!$I$13:$M$116,通天塔!$P134*8+1,CF$2)*$X134+INDEX(装备数值!$I$13:$M$116,通天塔!$Q134*8+2,CF$2)*$Y134+INDEX(装备数值!$I$13:$M$116,通天塔!$S134*8+3,CF$2)*$Z134+INDEX(装备数值!$I$13:$M$116,通天塔!$R134*8+4,CF$2)*$AA134+INDEX(装备数值!$I$13:$M$116,通天塔!$T134*8+5,CF$2)*$AB134+INDEX(装备数值!$I$13:$M$116,通天塔!$U134*8+6,CF$2)*$AC134+INDEX(装备数值!$I$13:$M$116,通天塔!$V134*8+7,CF$2)*$AD134+INDEX(装备数值!$I$13:$M$116,通天塔!$W134*8+8,CF$2)*$AE134</f>
        <v>117030</v>
      </c>
      <c r="CG134" s="14">
        <f>INDEX(装备数值!$I$13:$M$116,通天塔!$P134*8+1,CG$2)*$X134+INDEX(装备数值!$I$13:$M$116,通天塔!$Q134*8+2,CG$2)*$Y134+INDEX(装备数值!$I$13:$M$116,通天塔!$S134*8+3,CG$2)*$Z134+INDEX(装备数值!$I$13:$M$116,通天塔!$R134*8+4,CG$2)*$AA134+INDEX(装备数值!$I$13:$M$116,通天塔!$T134*8+5,CG$2)*$AB134+INDEX(装备数值!$I$13:$M$116,通天塔!$U134*8+6,CG$2)*$AC134+INDEX(装备数值!$I$13:$M$116,通天塔!$V134*8+7,CG$2)*$AD134+INDEX(装备数值!$I$13:$M$116,通天塔!$W134*8+8,CG$2)*$AE134</f>
        <v>881250</v>
      </c>
      <c r="CH134" s="14">
        <f>INDEX(装备数值!$I$13:$M$116,通天塔!$P134*8+1,CH$2)*$X134+INDEX(装备数值!$I$13:$M$116,通天塔!$Q134*8+2,CH$2)*$Y134+INDEX(装备数值!$I$13:$M$116,通天塔!$S134*8+3,CH$2)*$Z134+INDEX(装备数值!$I$13:$M$116,通天塔!$R134*8+4,CH$2)*$AA134+INDEX(装备数值!$I$13:$M$116,通天塔!$T134*8+5,CH$2)*$AB134+INDEX(装备数值!$I$13:$M$116,通天塔!$U134*8+6,CH$2)*$AC134+INDEX(装备数值!$I$13:$M$116,通天塔!$V134*8+7,CH$2)*$AD134+INDEX(装备数值!$I$13:$M$116,通天塔!$W134*8+8,CH$2)*$AE134</f>
        <v>58280</v>
      </c>
      <c r="CI134" s="14">
        <f>INDEX(装备数值!$I$13:$M$116,通天塔!$P134*8+1,CI$2)*$X134+INDEX(装备数值!$I$13:$M$116,通天塔!$Q134*8+2,CI$2)*$Y134+INDEX(装备数值!$I$13:$M$116,通天塔!$S134*8+3,CI$2)*$Z134+INDEX(装备数值!$I$13:$M$116,通天塔!$R134*8+4,CI$2)*$AA134+INDEX(装备数值!$I$13:$M$116,通天塔!$T134*8+5,CI$2)*$AB134+INDEX(装备数值!$I$13:$M$116,通天塔!$U134*8+6,CI$2)*$AC134+INDEX(装备数值!$I$13:$M$116,通天塔!$V134*8+7,CI$2)*$AD134+INDEX(装备数值!$I$13:$M$116,通天塔!$W134*8+8,CI$2)*$AE134</f>
        <v>1175000</v>
      </c>
      <c r="CJ134" s="14">
        <f>INDEX(装备数值!$I$13:$M$116,通天塔!$P134*8+1,CJ$2)*$X134+INDEX(装备数值!$I$13:$M$116,通天塔!$Q134*8+2,CJ$2)*$Y134+INDEX(装备数值!$I$13:$M$116,通天塔!$S134*8+3,CJ$2)*$Z134+INDEX(装备数值!$I$13:$M$116,通天塔!$R134*8+4,CJ$2)*$AA134+INDEX(装备数值!$I$13:$M$116,通天塔!$T134*8+5,CJ$2)*$AB134+INDEX(装备数值!$I$13:$M$116,通天塔!$U134*8+6,CJ$2)*$AC134+INDEX(装备数值!$I$13:$M$116,通天塔!$V134*8+7,CJ$2)*$AD134+INDEX(装备数值!$I$13:$M$116,通天塔!$W134*8+8,CJ$2)*$AE134</f>
        <v>23500</v>
      </c>
      <c r="CM134" s="14">
        <f>INDEX(装备数值!$X$13:$AH$116,$P134*8+1,CM$2)*$AF134+INDEX(装备数值!$X$13:$AH$116,$Q134*8+2,CM$2)*$AG134+INDEX(装备数值!$X$13:$AH$116,$S134*8+3,CM$2)*$AH134+INDEX(装备数值!$X$13:$AH$116,$R134*8+4,CM$2)*$AI134+INDEX(装备数值!$X$13:$AH$116,$T134*8+5,CM$2)*$AJ134+INDEX(装备数值!$X$13:$AH$116,$U134*8+6,CM$2)*$AK134+INDEX(装备数值!$X$13:$AH$116,$V134*8+7,CM$2)*$AL134+INDEX(装备数值!$X$13:$AH$116,$W134*8+8,CM$2)*$AM134</f>
        <v>37050</v>
      </c>
      <c r="CN134" s="14">
        <f>INDEX(装备数值!$X$13:$AH$116,$P134*8+1,CN$2)*$AF134+INDEX(装备数值!$X$13:$AH$116,$Q134*8+2,CN$2)*$AG134+INDEX(装备数值!$X$13:$AH$116,$S134*8+3,CN$2)*$AH134+INDEX(装备数值!$X$13:$AH$116,$R134*8+4,CN$2)*$AI134+INDEX(装备数值!$X$13:$AH$116,$T134*8+5,CN$2)*$AJ134+INDEX(装备数值!$X$13:$AH$116,$U134*8+6,CN$2)*$AK134+INDEX(装备数值!$X$13:$AH$116,$V134*8+7,CN$2)*$AL134+INDEX(装备数值!$X$13:$AH$116,$W134*8+8,CN$2)*$AM134</f>
        <v>277818</v>
      </c>
      <c r="CO134" s="14">
        <f>INDEX(装备数值!$X$13:$AH$116,$P134*8+1,CO$2)*$AF134+INDEX(装备数值!$X$13:$AH$116,$Q134*8+2,CO$2)*$AG134+INDEX(装备数值!$X$13:$AH$116,$S134*8+3,CO$2)*$AH134+INDEX(装备数值!$X$13:$AH$116,$R134*8+4,CO$2)*$AI134+INDEX(装备数值!$X$13:$AH$116,$T134*8+5,CO$2)*$AJ134+INDEX(装备数值!$X$13:$AH$116,$U134*8+6,CO$2)*$AK134+INDEX(装备数值!$X$13:$AH$116,$V134*8+7,CO$2)*$AL134+INDEX(装备数值!$X$13:$AH$116,$W134*8+8,CO$2)*$AM134</f>
        <v>18468</v>
      </c>
      <c r="CP134" s="14">
        <f>INDEX(装备数值!$X$13:$AH$116,$P134*8+1,CP$2)*$AF134+INDEX(装备数值!$X$13:$AH$116,$Q134*8+2,CP$2)*$AG134+INDEX(装备数值!$X$13:$AH$116,$S134*8+3,CP$2)*$AH134+INDEX(装备数值!$X$13:$AH$116,$R134*8+4,CP$2)*$AI134+INDEX(装备数值!$X$13:$AH$116,$T134*8+5,CP$2)*$AJ134+INDEX(装备数值!$X$13:$AH$116,$U134*8+6,CP$2)*$AK134+INDEX(装备数值!$X$13:$AH$116,$V134*8+7,CP$2)*$AL134+INDEX(装备数值!$X$13:$AH$116,$W134*8+8,CP$2)*$AM134</f>
        <v>370500</v>
      </c>
      <c r="CQ134" s="14">
        <f>INDEX(装备数值!$X$13:$AH$116,$P134*8+1,CQ$2)*$AF134+INDEX(装备数值!$X$13:$AH$116,$Q134*8+2,CQ$2)*$AG134+INDEX(装备数值!$X$13:$AH$116,$S134*8+3,CQ$2)*$AH134+INDEX(装备数值!$X$13:$AH$116,$R134*8+4,CQ$2)*$AI134+INDEX(装备数值!$X$13:$AH$116,$T134*8+5,CQ$2)*$AJ134+INDEX(装备数值!$X$13:$AH$116,$U134*8+6,CQ$2)*$AK134+INDEX(装备数值!$X$13:$AH$116,$V134*8+7,CQ$2)*$AL134+INDEX(装备数值!$X$13:$AH$116,$W134*8+8,CQ$2)*$AM134</f>
        <v>7410</v>
      </c>
      <c r="CR134" s="14">
        <f>INDEX(装备数值!$X$13:$AH$116,$P134*8+1,CR$2)*$AF134+INDEX(装备数值!$X$13:$AH$116,$Q134*8+2,CR$2)*$AG134+INDEX(装备数值!$X$13:$AH$116,$S134*8+3,CR$2)*$AH134+INDEX(装备数值!$X$13:$AH$116,$R134*8+4,CR$2)*$AI134+INDEX(装备数值!$X$13:$AH$116,$T134*8+5,CR$2)*$AJ134+INDEX(装备数值!$X$13:$AH$116,$U134*8+6,CR$2)*$AK134+INDEX(装备数值!$X$13:$AH$116,$V134*8+7,CR$2)*$AL134+INDEX(装备数值!$X$13:$AH$116,$W134*8+8,CR$2)*$AM134</f>
        <v>27702</v>
      </c>
      <c r="CS134" s="14">
        <f>INDEX(装备数值!$X$13:$AH$116,$P134*8+1,CS$2)*$AF134+INDEX(装备数值!$X$13:$AH$116,$Q134*8+2,CS$2)*$AG134+INDEX(装备数值!$X$13:$AH$116,$S134*8+3,CS$2)*$AH134+INDEX(装备数值!$X$13:$AH$116,$R134*8+4,CS$2)*$AI134+INDEX(装备数值!$X$13:$AH$116,$T134*8+5,CS$2)*$AJ134+INDEX(装备数值!$X$13:$AH$116,$U134*8+6,CS$2)*$AK134+INDEX(装备数值!$X$13:$AH$116,$V134*8+7,CS$2)*$AL134+INDEX(装备数值!$X$13:$AH$116,$W134*8+8,CS$2)*$AM134</f>
        <v>27702</v>
      </c>
      <c r="CT134" s="14">
        <f>INDEX(装备数值!$X$13:$AH$116,$P134*8+1,CT$2)*$AF134+INDEX(装备数值!$X$13:$AH$116,$Q134*8+2,CT$2)*$AG134+INDEX(装备数值!$X$13:$AH$116,$S134*8+3,CT$2)*$AH134+INDEX(装备数值!$X$13:$AH$116,$R134*8+4,CT$2)*$AI134+INDEX(装备数值!$X$13:$AH$116,$T134*8+5,CT$2)*$AJ134+INDEX(装备数值!$X$13:$AH$116,$U134*8+6,CT$2)*$AK134+INDEX(装备数值!$X$13:$AH$116,$V134*8+7,CT$2)*$AL134+INDEX(装备数值!$X$13:$AH$116,$W134*8+8,CT$2)*$AM134</f>
        <v>27702</v>
      </c>
      <c r="CU134" s="14">
        <f>INDEX(装备数值!$X$13:$AH$116,$P134*8+1,CU$2)*$AF134+INDEX(装备数值!$X$13:$AH$116,$Q134*8+2,CU$2)*$AG134+INDEX(装备数值!$X$13:$AH$116,$S134*8+3,CU$2)*$AH134+INDEX(装备数值!$X$13:$AH$116,$R134*8+4,CU$2)*$AI134+INDEX(装备数值!$X$13:$AH$116,$T134*8+5,CU$2)*$AJ134+INDEX(装备数值!$X$13:$AH$116,$U134*8+6,CU$2)*$AK134+INDEX(装备数值!$X$13:$AH$116,$V134*8+7,CU$2)*$AL134+INDEX(装备数值!$X$13:$AH$116,$W134*8+8,CU$2)*$AM134</f>
        <v>27702</v>
      </c>
      <c r="CV134" s="14">
        <f>INDEX(装备数值!$X$13:$AH$116,$P134*8+1,CV$2)*$AF134+INDEX(装备数值!$X$13:$AH$116,$Q134*8+2,CV$2)*$AG134+INDEX(装备数值!$X$13:$AH$116,$S134*8+3,CV$2)*$AH134+INDEX(装备数值!$X$13:$AH$116,$R134*8+4,CV$2)*$AI134+INDEX(装备数值!$X$13:$AH$116,$T134*8+5,CV$2)*$AJ134+INDEX(装备数值!$X$13:$AH$116,$U134*8+6,CV$2)*$AK134+INDEX(装备数值!$X$13:$AH$116,$V134*8+7,CV$2)*$AL134+INDEX(装备数值!$X$13:$AH$116,$W134*8+8,CV$2)*$AM134</f>
        <v>57</v>
      </c>
      <c r="CW134" s="14">
        <f>INDEX(装备数值!$X$13:$AH$116,$P134*8+1,CW$2)*$AF134+INDEX(装备数值!$X$13:$AH$116,$Q134*8+2,CW$2)*$AG134+INDEX(装备数值!$X$13:$AH$116,$S134*8+3,CW$2)*$AH134+INDEX(装备数值!$X$13:$AH$116,$R134*8+4,CW$2)*$AI134+INDEX(装备数值!$X$13:$AH$116,$T134*8+5,CW$2)*$AJ134+INDEX(装备数值!$X$13:$AH$116,$U134*8+6,CW$2)*$AK134+INDEX(装备数值!$X$13:$AH$116,$V134*8+7,CW$2)*$AL134+INDEX(装备数值!$X$13:$AH$116,$W134*8+8,CW$2)*$AM134</f>
        <v>57</v>
      </c>
      <c r="CY134" s="14">
        <f>INDEX(装备数值!$AN$17:$AN$117,MATCH(MIN($X134:$AE134),装备数值!$AO$17:$AO$117,1))</f>
        <v>47</v>
      </c>
      <c r="CZ134" s="14">
        <f>IF(COUNTIF($P134:$W134,"&gt;"&amp;0)=8,INDEX(装备数值!AR$17:AR$117,$CY134+1),0)</f>
        <v>16920</v>
      </c>
      <c r="DA134" s="14">
        <f>IF(COUNTIF($P134:$W134,"&gt;"&amp;0)=8,INDEX(装备数值!AS$17:AS$117,$CY134+1),0)</f>
        <v>126900</v>
      </c>
      <c r="DB134" s="14">
        <f>IF(COUNTIF($P134:$W134,"&gt;"&amp;0)=8,INDEX(装备数值!AT$17:AT$117,$CY134+1),0)</f>
        <v>8460</v>
      </c>
      <c r="DC134" s="14">
        <f>IF(COUNTIF($P134:$W134,"&gt;"&amp;0)=8,INDEX(装备数值!AU$17:AU$117,$CY134+1),0)</f>
        <v>169200</v>
      </c>
      <c r="DD134" s="14">
        <f>IF(COUNTIF($P134:$W134,"&gt;"&amp;0)=8,INDEX(装备数值!AV$17:AV$117,$CY134+1),0)</f>
        <v>3196</v>
      </c>
      <c r="DF134" s="14">
        <f>INDEX(装备数值!$AY$17:$AY$77,MATCH(MIN($AF134:$AM134),装备数值!$AZ$17:$AZ$77,1))</f>
        <v>28</v>
      </c>
      <c r="DG134" s="26">
        <f>INDEX(装备数值!BA$17:BA$77,通天塔!DF134+1)</f>
        <v>0.41</v>
      </c>
      <c r="DH134" s="26">
        <f>INDEX(装备数值!BA$17:BA$77,通天塔!DF134+1)</f>
        <v>0.41</v>
      </c>
      <c r="DJ134" s="14">
        <f t="shared" ref="DJ134:DJ142" si="244">SUM(AN134:AZ134)</f>
        <v>35</v>
      </c>
      <c r="DK134" s="14">
        <f>VLOOKUP(DJ134,军阶与晶片数值!$W$6:$X$27,2)</f>
        <v>8</v>
      </c>
      <c r="DL134" s="14">
        <f>INDEX(军阶与晶片数值!Y$6:Y$27,$DK134+1)</f>
        <v>650</v>
      </c>
      <c r="DM134" s="14">
        <f>INDEX(军阶与晶片数值!Z$6:Z$27,$DK134+1)</f>
        <v>650</v>
      </c>
      <c r="DN134" s="14">
        <f>INDEX(军阶与晶片数值!AA$6:AA$27,$DK134+1)</f>
        <v>650</v>
      </c>
      <c r="DO134" s="14">
        <f>INDEX(军阶与晶片数值!AB$6:AB$27,$DK134+1)</f>
        <v>650</v>
      </c>
      <c r="DP134" s="29">
        <f>INDEX(军阶与晶片数值!AC$6:AC$27,$DK134+1)</f>
        <v>45</v>
      </c>
      <c r="DQ134" s="29">
        <f>INDEX(军阶与晶片数值!AD$6:AD$27,$DK134+1)</f>
        <v>25</v>
      </c>
      <c r="DS134" s="26">
        <f>INDEX(军阶与晶片数值!I$6:I$16,AN134+1)</f>
        <v>0.2</v>
      </c>
      <c r="DT134" s="26">
        <f>INDEX(军阶与晶片数值!M$6:M$16,AO134+1)</f>
        <v>0.3</v>
      </c>
      <c r="DU134" s="26">
        <f>INDEX(军阶与晶片数值!J$6:J$16,AP134+1)</f>
        <v>0.3</v>
      </c>
      <c r="DV134" s="26">
        <f>INDEX(军阶与晶片数值!K$6:K$16,AQ134+1)</f>
        <v>0.6</v>
      </c>
      <c r="DW134" s="26">
        <f>INDEX(军阶与晶片数值!L$6:L$16,AR134+1)</f>
        <v>0.6</v>
      </c>
      <c r="DX134" s="28">
        <f>INDEX(军阶与晶片数值!N$6:N$16,AS134+1)</f>
        <v>0</v>
      </c>
      <c r="DY134" s="28">
        <f>INDEX(军阶与晶片数值!O$6:O$16,AT134+1)</f>
        <v>0</v>
      </c>
      <c r="DZ134" s="28">
        <f>INDEX(军阶与晶片数值!P$6:P$16,AU134+1)</f>
        <v>0</v>
      </c>
      <c r="EA134" s="28">
        <f>INDEX(军阶与晶片数值!Q$6:Q$16,AV134+1)</f>
        <v>0</v>
      </c>
      <c r="EB134" s="26">
        <f>INDEX(军阶与晶片数值!R$6:R$16,AW134+1)</f>
        <v>0.13</v>
      </c>
      <c r="EC134" s="26">
        <f>INDEX(军阶与晶片数值!S$6:S$16,AX134+1)</f>
        <v>0.13</v>
      </c>
      <c r="ED134" s="26">
        <f>INDEX(军阶与晶片数值!T$6:T$16,AY134+1)</f>
        <v>0</v>
      </c>
      <c r="EE134" s="26">
        <f>INDEX(军阶与晶片数值!U$6:U$16,AZ134+1)</f>
        <v>0</v>
      </c>
      <c r="EG134" s="26">
        <f>INDEX(军阶与晶片数值!$C$6:$C$36,通天塔!$BA134+1)</f>
        <v>0.9</v>
      </c>
      <c r="EH134" s="26">
        <f>INDEX(军阶与晶片数值!$C$6:$C$36,通天塔!$BA134+1)</f>
        <v>0.9</v>
      </c>
      <c r="EI134" s="26">
        <f>INDEX(军阶与晶片数值!$C$6:$C$36,通天塔!$BA134+1)</f>
        <v>0.9</v>
      </c>
      <c r="EJ134" s="26">
        <f>INDEX(军阶与晶片数值!$C$6:$C$36,通天塔!$BA134+1)</f>
        <v>0.9</v>
      </c>
      <c r="EK134" s="26">
        <f>INDEX(军阶与晶片数值!$C$6:$C$36,通天塔!$BA134+1)</f>
        <v>0.9</v>
      </c>
      <c r="EM134" s="14">
        <f>INDEX(战舰突破!$H$6:$H$18,通天塔!$J134+1)+INDEX(战舰突破!$H$23:$H$35,通天塔!$K134+1)+INDEX(战舰突破!$H$40:$H$52,通天塔!$L134+1)</f>
        <v>200</v>
      </c>
      <c r="EN134" s="14">
        <f>INDEX(战舰突破!$I$6:$I$18,通天塔!$J134+1)+INDEX(战舰突破!$I$23:$I$35,通天塔!$K134+1)+INDEX(战舰突破!$I$40:$I$52,通天塔!$L134+1)</f>
        <v>200</v>
      </c>
      <c r="EO134" s="14">
        <f>INDEX(战舰突破!$J$6:$J$18,通天塔!$J134+1)+INDEX(战舰突破!$J$23:$J$35,通天塔!$K134+1)+INDEX(战舰突破!$J$40:$J$52,通天塔!$L134+1)</f>
        <v>0</v>
      </c>
      <c r="EP134" s="14">
        <f>INDEX(战舰突破!$K$6:$K$18,通天塔!$J134+1)+INDEX(战舰突破!$K$23:$K$35,通天塔!$K134+1)+INDEX(战舰突破!$K$40:$K$52,通天塔!$L134+1)</f>
        <v>0</v>
      </c>
      <c r="EQ134" s="14">
        <f>INDEX(战舰突破!$L$6:$L$18,通天塔!$J134+1)+INDEX(战舰突破!$L$23:$L$35,通天塔!$K134+1)+INDEX(战舰突破!$L$40:$L$52,通天塔!$L134+1)</f>
        <v>200</v>
      </c>
      <c r="ER134" s="18">
        <f>INDEX(战舰突破!$N$6:$N$18,通天塔!$J134+1)+INDEX(战舰突破!$N$23:$N$35,通天塔!$K134+1)+INDEX(战舰突破!$N$40:$N$52,通天塔!$L134+1)</f>
        <v>0</v>
      </c>
      <c r="ES134" s="18">
        <f>INDEX(战舰突破!$O$6:$O$18,通天塔!$J134+1)+INDEX(战舰突破!$O$23:$O$35,通天塔!$K134+1)+INDEX(战舰突破!$O$40:$O$52,通天塔!$L134+1)</f>
        <v>1.4</v>
      </c>
      <c r="ET134" s="18">
        <f>INDEX(战舰突破!$P$6:$P$18,通天塔!$J134+1)+INDEX(战舰突破!$P$23:$P$35,通天塔!$K134+1)+INDEX(战舰突破!$P$40:$P$52,通天塔!$L134+1)</f>
        <v>0</v>
      </c>
      <c r="EU134" s="18">
        <f>INDEX(战舰突破!$Q$6:$Q$18,通天塔!$J134+1)+INDEX(战舰突破!$Q$23:$Q$35,通天塔!$K134+1)+INDEX(战舰突破!$Q$40:$Q$52,通天塔!$L134+1)</f>
        <v>0.3</v>
      </c>
      <c r="EV134" s="18">
        <f>INDEX(战舰突破!$R$6:$R$18,通天塔!$J134+1)+INDEX(战舰突破!$R$23:$R$35,通天塔!$K134+1)+INDEX(战舰突破!$R$40:$R$52,通天塔!$L134+1)</f>
        <v>0</v>
      </c>
      <c r="EW134" s="18">
        <f>INDEX(战舰突破!$M$6:$M$18,通天塔!$J134+1)+INDEX(战舰突破!$M$23:$M$35,通天塔!$K134+1)+INDEX(战舰突破!$M$40:$M$52,通天塔!$L134+1)</f>
        <v>0.2</v>
      </c>
      <c r="EX134" s="22">
        <f>INDEX(战舰突破!$W$6:$W$18,通天塔!$J134+1)+INDEX(战舰突破!$W$23:$W$35,通天塔!$K134+1)+INDEX(战舰突破!$W$40:$W$52,通天塔!$L134+1)</f>
        <v>0.5</v>
      </c>
      <c r="FA134" s="14">
        <f>INDEX(战舰突破!$S$6:$S$18,通天塔!$J134+1)</f>
        <v>0</v>
      </c>
      <c r="FB134" s="14">
        <f>INDEX(战舰突破!$T$6:$T$18,通天塔!$J134+1)</f>
        <v>1.1000000000000001</v>
      </c>
      <c r="FC134" s="14">
        <f>INDEX(战舰突破!$U$6:$U$18,通天塔!$J134+1)</f>
        <v>0.1</v>
      </c>
      <c r="FD134" s="14">
        <f>INDEX(战舰突破!$V$6:$V$18,通天塔!$J134+1)</f>
        <v>1</v>
      </c>
      <c r="FE134" s="14">
        <f>INDEX(战舰突破!$X$6:$X$18,通天塔!$J134+1)</f>
        <v>10</v>
      </c>
      <c r="FG134" s="14">
        <f>INDEX(战舰突破!$S$23:$S$35,通天塔!$J134+1)</f>
        <v>0.6</v>
      </c>
      <c r="FH134" s="14">
        <f>INDEX(战舰突破!$T$23:$T$35,通天塔!$J134+1)</f>
        <v>0.55000000000000004</v>
      </c>
      <c r="FI134" s="14">
        <f>INDEX(战舰突破!$U$23:$U$35,通天塔!$J134+1)</f>
        <v>0.1</v>
      </c>
      <c r="FJ134" s="14">
        <f>INDEX(战舰突破!$V$23:$V$35,通天塔!$J134+1)</f>
        <v>2</v>
      </c>
      <c r="FK134" s="14">
        <f>INDEX(战舰突破!$X$23:$X$35,通天塔!$J134+1)</f>
        <v>150</v>
      </c>
      <c r="FM134" s="14">
        <f>INDEX(战舰突破!$S$40:$S$52,通天塔!$J134+1)</f>
        <v>0.6</v>
      </c>
      <c r="FN134" s="14">
        <f>INDEX(战舰突破!$T$40:$T$52,通天塔!$J134+1)</f>
        <v>0.25</v>
      </c>
      <c r="FO134" s="14">
        <f>INDEX(战舰突破!$U$40:$U$52,通天塔!$J134+1)</f>
        <v>0.2</v>
      </c>
      <c r="FP134" s="14">
        <f>INDEX(战舰突破!$V$40:$V$52,通天塔!$J134+1)</f>
        <v>1</v>
      </c>
      <c r="FQ134" s="14">
        <f>INDEX(战舰突破!$X$40:$X$52,通天塔!$J134+1)</f>
        <v>250</v>
      </c>
      <c r="FT134" s="14">
        <f t="shared" ref="FT134:FT142" si="245">INT((BF134+BY134+CF134+CM134+CZ134+EM134)*(1+DS134)*(1+EG134)*(1+ER134))</f>
        <v>977577</v>
      </c>
      <c r="FU134" s="14">
        <f t="shared" ref="FU134:FU142" si="246">IF(BL134&gt;0,INT((BL134+BY134+CF134+CM134+CZ134+EM134)*(1+DS134)*(1+EG134)*(1+ER134)),0)</f>
        <v>936779</v>
      </c>
      <c r="FV134" s="14">
        <f t="shared" ref="FV134:FV142" si="247">IF(BR134&gt;0,INT((BR134+BY134+CF134+CM134+CZ134+EM134)*(1+DS134)*(1+EG134)*(1+ER134)),0)</f>
        <v>859076</v>
      </c>
      <c r="FW134" s="14">
        <f t="shared" ref="FW134:FW142" si="248">INT((BG134+BM134+BS134+BZ134+CG134+CN134+DA134+EO134)*(1+DT134)*(1+EH134)*(1+ES134))</f>
        <v>19715816</v>
      </c>
      <c r="FX134" s="14">
        <f t="shared" ref="FX134:FX142" si="249">INT((BH134+BN134+BT134+CA134+CH134+CO134+DB134+EN134)*(1+DU134)*(1+EI134)*(1+ET134))</f>
        <v>529172</v>
      </c>
      <c r="FY134" s="14">
        <f t="shared" ref="FY134:FY142" si="250">INT((BI134+BO134+BU134+CB134+CI134+CP134+DC134)*(1+DV134)*(1+EJ134))</f>
        <v>15328035</v>
      </c>
      <c r="FZ134" s="14">
        <f t="shared" ref="FZ134:FZ142" si="251">INT((BJ134+BP134+BV134+CC134+CJ134+CQ134+DD134)*(1+DW134)*(1+EK134))</f>
        <v>388776</v>
      </c>
      <c r="GA134" s="28">
        <f t="shared" ref="GA134:GA142" si="252">CR134+DL134+DX134</f>
        <v>28352</v>
      </c>
      <c r="GB134" s="28">
        <f t="shared" ref="GB134:GB142" si="253">CS134+DM134+DY134</f>
        <v>28352</v>
      </c>
      <c r="GC134" s="28">
        <f t="shared" ref="GC134:GC142" si="254">CT134+DN134+DZ134</f>
        <v>28352</v>
      </c>
      <c r="GD134" s="28">
        <f t="shared" ref="GD134:GD142" si="255">CU134+DO134+EA134</f>
        <v>28352</v>
      </c>
      <c r="GE134" s="28">
        <f t="shared" ref="GE134:GE142" si="256">(1+DG134)*(1+EB134)</f>
        <v>1.5932999999999997</v>
      </c>
      <c r="GF134" s="28">
        <f t="shared" ref="GF134:GF142" si="257">(1+DH134)*(1+EC134)</f>
        <v>1.5932999999999997</v>
      </c>
      <c r="GG134" s="28">
        <f t="shared" ref="GG134:GG142" si="258">CX134+DR134+ED134</f>
        <v>0</v>
      </c>
      <c r="GH134" s="28">
        <f t="shared" ref="GH134:GH142" si="259">CY134+DS134+EE134</f>
        <v>47.2</v>
      </c>
      <c r="GI134" s="14">
        <f t="shared" ref="GI134:GI142" si="260">(1+FA134)</f>
        <v>1</v>
      </c>
      <c r="GJ134" s="14">
        <f t="shared" ref="GJ134:GJ142" si="261">(1+FG134)</f>
        <v>1.6</v>
      </c>
      <c r="GK134" s="14">
        <f t="shared" ref="GK134:GK142" si="262">(1+FM134)</f>
        <v>1.6</v>
      </c>
      <c r="GL134" s="18">
        <f t="shared" ref="GL134:GL142" si="263">(1+FB134+EW134)</f>
        <v>2.3000000000000003</v>
      </c>
      <c r="GM134" s="18">
        <f t="shared" ref="GM134:GM142" si="264">(1+FH134+EW134)</f>
        <v>1.75</v>
      </c>
      <c r="GN134" s="18">
        <f t="shared" ref="GN134:GN142" si="265">(1+FN134+EW134)</f>
        <v>1.45</v>
      </c>
      <c r="GO134" s="29">
        <f t="shared" si="215"/>
        <v>28502</v>
      </c>
      <c r="GP134" s="29">
        <f t="shared" si="215"/>
        <v>28802</v>
      </c>
      <c r="GQ134" s="29">
        <f t="shared" si="215"/>
        <v>28802</v>
      </c>
      <c r="GR134" s="26">
        <f t="shared" ref="GR134:GR142" si="266">FC134</f>
        <v>0.1</v>
      </c>
      <c r="GS134" s="26">
        <f t="shared" ref="GS134:GS142" si="267">FI134</f>
        <v>0.1</v>
      </c>
      <c r="GT134" s="26">
        <f t="shared" ref="GT134:GT142" si="268">FO134</f>
        <v>0.2</v>
      </c>
      <c r="GU134" s="14">
        <f t="shared" ref="GU134:GU142" si="269">(GU$2+FD134)</f>
        <v>3</v>
      </c>
      <c r="GV134" s="14">
        <f t="shared" ref="GV134:GV142" si="270">(GV$2+FJ134)</f>
        <v>4</v>
      </c>
      <c r="GW134" s="14">
        <f t="shared" ref="GW134:GW142" si="271">(GW$2+FP134)</f>
        <v>3</v>
      </c>
      <c r="GX134" s="14">
        <f t="shared" ref="GX134:GX142" si="272">FE134</f>
        <v>10</v>
      </c>
      <c r="GY134" s="14">
        <f t="shared" ref="GY134:GY142" si="273">FK134</f>
        <v>150</v>
      </c>
      <c r="GZ134" s="14">
        <f t="shared" ref="GZ134:GZ142" si="274">FQ134</f>
        <v>250</v>
      </c>
      <c r="HA134">
        <v>130</v>
      </c>
      <c r="HB134" s="14">
        <f t="shared" ref="HB134:HB197" si="275">INT((SUMPRODUCT(FT134:GF134,FT$2:GF$2)+SUMPRODUCT($GI$2:$GK$2,$GI$5:$GK$5)-SUMPRODUCT($GE$2:$GF$2,$GE$5:$GF$5)-SUMPRODUCT($GI$2:$GK$2,$GI$5:$GK$5))*HB$3)</f>
        <v>149486116</v>
      </c>
      <c r="HD134" s="14">
        <f t="shared" ref="HD134:HD142" si="276">INT(MIN(FX134*2,((FW134+FY134)/20+FX134*2)/2))</f>
        <v>1058344</v>
      </c>
      <c r="HE134" s="14">
        <f t="shared" ref="HE134:HE142" si="277">INT(20+MAX(0,FT134-100)/2)</f>
        <v>488758</v>
      </c>
      <c r="HF134" s="29">
        <f t="shared" ref="HF134:HF142" si="278">INT(0.96*GB134)</f>
        <v>27217</v>
      </c>
      <c r="HG134" s="29">
        <f t="shared" ref="HG134:HG142" si="279">INT(MAX((GB134-350)/1.44,0))</f>
        <v>19445</v>
      </c>
      <c r="HH134" s="29">
        <f t="shared" ref="HH134:HH142" si="280">MAX(INT((GC134-350)*0.75),0)</f>
        <v>21001</v>
      </c>
      <c r="HI134" s="29">
        <f t="shared" ref="HI134:HI142" si="281">MAX(INT((GD134-350)*0.7),0)</f>
        <v>19601</v>
      </c>
      <c r="HJ134" s="14">
        <f t="shared" ref="HJ134:HJ142" si="282">GE134</f>
        <v>1.5932999999999997</v>
      </c>
      <c r="HK134" s="14">
        <f t="shared" ref="HK134:HK142" si="283">GF134</f>
        <v>1.5932999999999997</v>
      </c>
      <c r="HL134" s="14">
        <f t="shared" ref="HL134:HL142" si="284">INT(FT134*0.1+FU134*0.1+FV134*0.1)</f>
        <v>277343</v>
      </c>
      <c r="HM134" s="14">
        <f t="shared" ref="HM134:HM142" si="285">HE134-2 * MAX(0,GC134-HI134)</f>
        <v>471256</v>
      </c>
      <c r="HN134" s="26">
        <f t="shared" ref="HN134:HN142" si="286">(GA134-0.8*HG134)/(1000+1.6*HG134)</f>
        <v>0.39848031888390634</v>
      </c>
      <c r="HO134" s="26">
        <f t="shared" ref="HO134:HO142" si="287">(EX134+(GD134-0.8*GC134)/(1000+1.6*HH134))</f>
        <v>0.66387681494497364</v>
      </c>
      <c r="HP134" s="29">
        <f t="shared" ref="HP134:HP142" si="288">ROUND((MAX(FT134*0.5,(FT134-0.6*HM134)) * ((FT134-0.6*HM134)/FT134)+GX134)*GL134*HP$2,0)</f>
        <v>141986</v>
      </c>
      <c r="HQ134" s="29">
        <f t="shared" ref="HQ134:HQ142" si="289">ROUND(IF(FU134&gt;0,(MAX(FU134*0.5,(FU134-0.6*HM134)) * ((FU134-0.6*HM134)/FU134)*HQ$2+GY134)*GM134,0),0)</f>
        <v>479710</v>
      </c>
      <c r="HR134" s="29">
        <f t="shared" ref="HR134:HR142" si="290">ROUND(IF(FV134&gt;0,(MAX(FV134*0.5,(FV134-0.6*HM134)) * ((FV134-0.6*HM134)/FV134)*HR$2+GZ134)*GN134,0),0)</f>
        <v>448857</v>
      </c>
      <c r="HS134" s="26">
        <f t="shared" ref="HS134:HS142" si="291">GR134+(GO134-0.8*HG134)/(3000+1.6*HG134)</f>
        <v>0.47951454033771113</v>
      </c>
      <c r="HT134" s="26">
        <f t="shared" ref="HT134:HT142" si="292">GS134+(GP134-0.8*HG134)/(3000+1.6*HG134)</f>
        <v>0.48830909943714818</v>
      </c>
      <c r="HU134" s="26">
        <f t="shared" ref="HU134:HU142" si="293">GT134+(GQ134-0.8*HG134)/(3000+1.6*HG134)</f>
        <v>0.58830909943714826</v>
      </c>
      <c r="HV134" s="26">
        <f t="shared" ref="HV134:HV142" si="294">MAX(HS134-40%,0)</f>
        <v>7.9514540337711104E-2</v>
      </c>
      <c r="HW134" s="29">
        <f t="shared" si="236"/>
        <v>1.8000000000000003</v>
      </c>
      <c r="HX134" s="29">
        <f t="shared" si="237"/>
        <v>3.5622138836772979</v>
      </c>
      <c r="HY134" s="29">
        <f t="shared" si="238"/>
        <v>3.2281425891181992</v>
      </c>
      <c r="HZ134" s="29">
        <f t="shared" si="239"/>
        <v>1277874</v>
      </c>
      <c r="IA134" s="29">
        <f t="shared" si="240"/>
        <v>1139219.7480925578</v>
      </c>
      <c r="IB134" s="29">
        <f t="shared" si="241"/>
        <v>724487.19906191377</v>
      </c>
      <c r="IC134" s="29">
        <f t="shared" si="242"/>
        <v>7712877</v>
      </c>
      <c r="ID134" s="14">
        <f t="shared" ref="ID134:ID142" si="295">ROUND(HZ134+IA134+IB134,2)</f>
        <v>3141580.95</v>
      </c>
      <c r="IH134" s="14">
        <v>1</v>
      </c>
      <c r="II134" s="14">
        <v>1</v>
      </c>
      <c r="IJ134" s="14">
        <v>480</v>
      </c>
      <c r="IK134" s="14">
        <v>80</v>
      </c>
      <c r="IL134" s="14">
        <v>60</v>
      </c>
      <c r="IM134" s="23">
        <f t="shared" si="216"/>
        <v>577678448</v>
      </c>
      <c r="IN134" s="23">
        <f t="shared" si="217"/>
        <v>1</v>
      </c>
      <c r="IO134" s="23">
        <f t="shared" si="218"/>
        <v>577678.44999999995</v>
      </c>
      <c r="IP134" s="23">
        <f t="shared" si="203"/>
        <v>656746942</v>
      </c>
      <c r="IQ134" s="23">
        <f t="shared" ref="IQ134:IQ142" si="296">MAX(INT(LOG(IP134,1000)-1),0)</f>
        <v>1</v>
      </c>
      <c r="IR134" s="23">
        <f t="shared" ref="IR134:IR142" si="297">ROUND(IP134/1000^IQ134,2)</f>
        <v>656746.93999999994</v>
      </c>
      <c r="IS134" s="14">
        <v>1</v>
      </c>
      <c r="IT134" s="14">
        <v>1</v>
      </c>
      <c r="IU134" s="14">
        <v>240</v>
      </c>
      <c r="IV134" s="14">
        <v>40</v>
      </c>
      <c r="IW134" s="14">
        <v>30</v>
      </c>
      <c r="IX134" s="23">
        <f t="shared" si="219"/>
        <v>337424629</v>
      </c>
      <c r="IY134" s="23">
        <f t="shared" si="220"/>
        <v>1</v>
      </c>
      <c r="IZ134" s="23">
        <f t="shared" si="221"/>
        <v>337424.63</v>
      </c>
      <c r="JA134" s="23"/>
      <c r="JB134" s="23"/>
      <c r="JC134" s="23"/>
      <c r="JG134">
        <f t="shared" si="222"/>
        <v>2.4648479170556374</v>
      </c>
      <c r="JH134">
        <f t="shared" si="223"/>
        <v>3.9272421862447464</v>
      </c>
      <c r="JJ134" s="14">
        <v>10</v>
      </c>
      <c r="JK134" s="14">
        <v>2</v>
      </c>
      <c r="JL134" s="14">
        <v>1.5</v>
      </c>
      <c r="JM134" s="23">
        <f t="shared" si="224"/>
        <v>11501541</v>
      </c>
      <c r="JN134" s="23">
        <f t="shared" si="225"/>
        <v>1</v>
      </c>
      <c r="JO134" s="23">
        <f t="shared" si="226"/>
        <v>11501.54</v>
      </c>
      <c r="JP134" s="14">
        <v>30</v>
      </c>
      <c r="JQ134" s="14">
        <v>6</v>
      </c>
      <c r="JR134" s="14">
        <v>4</v>
      </c>
      <c r="JS134" s="23">
        <f t="shared" si="227"/>
        <v>33345444</v>
      </c>
      <c r="JT134" s="23">
        <f t="shared" si="228"/>
        <v>1</v>
      </c>
      <c r="JU134" s="23">
        <f t="shared" si="229"/>
        <v>33345.440000000002</v>
      </c>
      <c r="JW134" s="23">
        <f t="shared" si="230"/>
        <v>44460592</v>
      </c>
      <c r="JX134" s="23">
        <f t="shared" si="231"/>
        <v>1</v>
      </c>
      <c r="JY134" s="23">
        <f t="shared" si="232"/>
        <v>44460.59</v>
      </c>
      <c r="JZ134" s="23">
        <f t="shared" si="233"/>
        <v>17252312</v>
      </c>
      <c r="KA134" s="23">
        <f t="shared" si="234"/>
        <v>1</v>
      </c>
      <c r="KB134" s="23">
        <f t="shared" si="235"/>
        <v>17252.310000000001</v>
      </c>
    </row>
    <row r="135" spans="3:288" ht="16.5" x14ac:dyDescent="0.2">
      <c r="C135" s="14">
        <f t="shared" si="243"/>
        <v>41</v>
      </c>
      <c r="D135" s="14">
        <v>131</v>
      </c>
      <c r="E135" s="14" t="s">
        <v>792</v>
      </c>
      <c r="F135" s="14">
        <v>473</v>
      </c>
      <c r="G135" s="14">
        <v>473</v>
      </c>
      <c r="H135" s="14">
        <v>473</v>
      </c>
      <c r="I135" s="14">
        <v>300</v>
      </c>
      <c r="J135" s="14">
        <v>9</v>
      </c>
      <c r="K135" s="14">
        <v>9</v>
      </c>
      <c r="L135" s="14">
        <v>9</v>
      </c>
      <c r="M135" s="14">
        <v>6</v>
      </c>
      <c r="N135" s="14">
        <v>5</v>
      </c>
      <c r="O135" s="14">
        <v>5</v>
      </c>
      <c r="P135" s="14">
        <v>8</v>
      </c>
      <c r="Q135" s="14">
        <v>8</v>
      </c>
      <c r="R135" s="14">
        <v>8</v>
      </c>
      <c r="S135" s="14">
        <v>8</v>
      </c>
      <c r="T135" s="14">
        <v>8</v>
      </c>
      <c r="U135" s="14">
        <v>8</v>
      </c>
      <c r="V135" s="14">
        <v>8</v>
      </c>
      <c r="W135" s="14">
        <v>8</v>
      </c>
      <c r="X135" s="14">
        <v>473</v>
      </c>
      <c r="Y135" s="14">
        <v>473</v>
      </c>
      <c r="Z135" s="14">
        <v>473</v>
      </c>
      <c r="AA135" s="14">
        <v>473</v>
      </c>
      <c r="AB135" s="14">
        <v>473</v>
      </c>
      <c r="AC135" s="14">
        <v>473</v>
      </c>
      <c r="AD135" s="14">
        <v>473</v>
      </c>
      <c r="AE135" s="14">
        <v>473</v>
      </c>
      <c r="AF135" s="14">
        <v>57</v>
      </c>
      <c r="AG135" s="14">
        <v>57</v>
      </c>
      <c r="AH135" s="14">
        <v>57</v>
      </c>
      <c r="AI135" s="14">
        <v>57</v>
      </c>
      <c r="AJ135" s="14">
        <v>57</v>
      </c>
      <c r="AK135" s="14">
        <v>57</v>
      </c>
      <c r="AL135" s="14">
        <v>57</v>
      </c>
      <c r="AM135" s="14">
        <v>57</v>
      </c>
      <c r="AN135" s="14">
        <v>5</v>
      </c>
      <c r="AO135" s="14">
        <v>6</v>
      </c>
      <c r="AP135" s="14">
        <v>6</v>
      </c>
      <c r="AQ135" s="14">
        <v>6</v>
      </c>
      <c r="AR135" s="14">
        <v>6</v>
      </c>
      <c r="AS135" s="14">
        <v>0</v>
      </c>
      <c r="AT135" s="14">
        <v>0</v>
      </c>
      <c r="AU135" s="14">
        <v>0</v>
      </c>
      <c r="AV135" s="14">
        <v>0</v>
      </c>
      <c r="AW135" s="14">
        <v>3</v>
      </c>
      <c r="AX135" s="14">
        <v>3</v>
      </c>
      <c r="AY135" s="14">
        <v>0</v>
      </c>
      <c r="AZ135" s="14">
        <v>0</v>
      </c>
      <c r="BA135" s="14">
        <v>18</v>
      </c>
      <c r="BF135" s="14">
        <f>ROUND((INDEX(新战舰养成!S$6:S$18,通天塔!$J135+1)+INDEX(新战舰养成!D$6:D$18,通天塔!$J135+1)*(通天塔!$G135-1))*INDEX(战舰突破!$D$6:$D$18,通天塔!$M135+1),0)</f>
        <v>214407</v>
      </c>
      <c r="BG135" s="14">
        <f>ROUND((INDEX(新战舰养成!T$6:T$18,通天塔!$J135+1)+INDEX(新战舰养成!E$6:E$18,通天塔!$J135+1)*(通天塔!$G135-1))*INDEX(战舰突破!$D$6:$D$18,通天塔!$M135+1),0)</f>
        <v>1715147</v>
      </c>
      <c r="BH135" s="14">
        <f>ROUND((INDEX(新战舰养成!U$6:U$18,通天塔!$J135+1)+INDEX(新战舰养成!F$6:F$18,通天塔!$J135+1)*(通天塔!$G135-1))*INDEX(战舰突破!$D$6:$D$18,通天塔!$M135+1),0)</f>
        <v>107342</v>
      </c>
      <c r="BI135" s="14">
        <f>ROUND((INDEX(新战舰养成!V$6:V$18,通天塔!$J135+1)+INDEX(新战舰养成!G$6:G$18,通天塔!$J135+1)*(通天塔!$G135-1))*INDEX(战舰突破!$D$6:$D$18,通天塔!$M135+1),0)</f>
        <v>525</v>
      </c>
      <c r="BJ135" s="14">
        <f>ROUND((INDEX(新战舰养成!W$6:W$18,通天塔!$J135+1)+INDEX(新战舰养成!H$6:H$18,通天塔!$J135+1)*(通天塔!$G135-1))*INDEX(战舰突破!$D$6:$D$18,通天塔!$M135+1),0)</f>
        <v>7</v>
      </c>
      <c r="BL135" s="14">
        <f>IF($H135&gt;0,ROUND((INDEX(新战舰养成!X$6:X$18,通天塔!$K135+1)+INDEX(新战舰养成!I$6:I$18,通天塔!$K135+1)*(通天塔!$H135-1))*INDEX(战舰突破!$D$6:$D$18,通天塔!$N135+1),0),0)</f>
        <v>196477</v>
      </c>
      <c r="BM135" s="14">
        <f>IF($H135&gt;0,ROUND((INDEX(新战舰养成!Y$6:Y$18,通天塔!$K135+1)+INDEX(新战舰养成!J$6:J$18,通天塔!$K135+1)*(通天塔!$H135-1))*INDEX(战舰突破!$D$6:$D$18,通天塔!$N135+1),0),0)</f>
        <v>0</v>
      </c>
      <c r="BN135" s="14">
        <f>IF($H135&gt;0,ROUND((INDEX(新战舰养成!Z$6:Z$18,通天塔!$K135+1)+INDEX(新战舰养成!K$6:K$18,通天塔!$K135+1)*(通天塔!$H135-1))*INDEX(战舰突破!$D$6:$D$18,通天塔!$N135+1),0),0)</f>
        <v>0</v>
      </c>
      <c r="BO135" s="14">
        <f>IF($H135&gt;0,ROUND((INDEX(新战舰养成!AA$6:AA$18,通天塔!$K135+1)+INDEX(新战舰养成!L$6:L$18,通天塔!$K135+1)*(通天塔!$H135-1))*INDEX(战舰突破!$D$6:$D$18,通天塔!$N135+1),0),0)</f>
        <v>1960288</v>
      </c>
      <c r="BP135" s="14">
        <f>IF($H135&gt;0,ROUND((INDEX(新战舰养成!AB$6:AB$18,通天塔!$K135+1)+INDEX(新战舰养成!M$6:M$18,通天塔!$K135+1)*(通天塔!$H135-1))*INDEX(战舰突破!$D$6:$D$18,通天塔!$N135+1),0),0)</f>
        <v>39088</v>
      </c>
      <c r="BR135" s="14">
        <f>IF($I135&gt;0,ROUND((INDEX(新战舰养成!AC$6:AC$18,通天塔!$L135+1)+INDEX(新战舰养成!I$6:I$18,通天塔!$L135+1)*(通天塔!$I135-1))*INDEX(战舰突破!$D$6:$D$18,通天塔!$O135+1),0),0)</f>
        <v>174813</v>
      </c>
      <c r="BS135" s="14">
        <f>IF($I135&gt;0,ROUND((INDEX(新战舰养成!AD$6:AD$18,通天塔!$L135+1)+INDEX(新战舰养成!J$6:J$18,通天塔!$L135+1)*(通天塔!$I135-1))*INDEX(战舰突破!$D$6:$D$18,通天塔!$O135+1),0),0)</f>
        <v>0</v>
      </c>
      <c r="BT135" s="14">
        <f>IF($I135&gt;0,ROUND((INDEX(新战舰养成!AE$6:AE$18,通天塔!$L135+1)+INDEX(新战舰养成!K$6:K$18,通天塔!$L135+1)*(通天塔!$I135-1))*INDEX(战舰突破!$D$6:$D$18,通天塔!$O135+1),0),0)</f>
        <v>0</v>
      </c>
      <c r="BU135" s="14">
        <f>IF($I135&gt;0,ROUND((INDEX(新战舰养成!AF$6:AF$18,通天塔!$L135+1)+INDEX(新战舰养成!L$6:L$18,通天塔!$L135+1)*(通天塔!$I135-1))*INDEX(战舰突破!$D$6:$D$18,通天塔!$O135+1),0),0)</f>
        <v>1060944</v>
      </c>
      <c r="BV135" s="14">
        <f>IF($I135&gt;0,ROUND((INDEX(新战舰养成!AG$6:AG$18,通天塔!$L135+1)+INDEX(新战舰养成!M$6:M$18,通天塔!$L135+1)*(通天塔!$I135-1))*INDEX(战舰突破!$D$6:$D$18,通天塔!$O135+1),0),0)</f>
        <v>48573</v>
      </c>
      <c r="BY135" s="14">
        <f>(INDEX(装备数值!$C$13:$G$116,通天塔!$P135*8+1,BY$2)+INDEX(装备数值!$C$13:$G$116,通天塔!$Q135*8+2,BY$2)+INDEX(装备数值!$C$13:$G$116,通天塔!$S135*8+3,BY$2)+INDEX(装备数值!$C$13:$G$116,通天塔!$R135*8+4,BY$2)+INDEX(装备数值!$C$13:$G$116,通天塔!$T135*8+5,BY$2)+INDEX(装备数值!$C$13:$G$116,通天塔!$U135*8+6,BY$2)+INDEX(装备数值!$C$13:$G$116,通天塔!$V135*8+7,BY$2)+INDEX(装备数值!$C$13:$G$116,通天塔!$W135*8+8,BY$2))</f>
        <v>43575</v>
      </c>
      <c r="BZ135" s="14">
        <f>(INDEX(装备数值!$C$13:$G$116,通天塔!$P135*8+1,BZ$2)+INDEX(装备数值!$C$13:$G$116,通天塔!$Q135*8+2,BZ$2)+INDEX(装备数值!$C$13:$G$116,通天塔!$S135*8+3,BZ$2)+INDEX(装备数值!$C$13:$G$116,通天塔!$R135*8+4,BZ$2)+INDEX(装备数值!$C$13:$G$116,通天塔!$T135*8+5,BZ$2)+INDEX(装备数值!$C$13:$G$116,通天塔!$U135*8+6,BZ$2)+INDEX(装备数值!$C$13:$G$116,通天塔!$V135*8+7,BZ$2)+INDEX(装备数值!$C$13:$G$116,通天塔!$W135*8+8,BZ$2))</f>
        <v>328125</v>
      </c>
      <c r="CA135" s="14">
        <f>(INDEX(装备数值!$C$13:$G$116,通天塔!$P135*8+1,CA$2)+INDEX(装备数值!$C$13:$G$116,通天塔!$Q135*8+2,CA$2)+INDEX(装备数值!$C$13:$G$116,通天塔!$S135*8+3,CA$2)+INDEX(装备数值!$C$13:$G$116,通天塔!$R135*8+4,CA$2)+INDEX(装备数值!$C$13:$G$116,通天塔!$T135*8+5,CA$2)+INDEX(装备数值!$C$13:$G$116,通天塔!$U135*8+6,CA$2)+INDEX(装备数值!$C$13:$G$116,通天塔!$V135*8+7,CA$2)+INDEX(装备数值!$C$13:$G$116,通天塔!$W135*8+8,CA$2))</f>
        <v>21700</v>
      </c>
      <c r="CB135" s="14">
        <f>(INDEX(装备数值!$C$13:$G$116,通天塔!$P135*8+1,CB$2)+INDEX(装备数值!$C$13:$G$116,通天塔!$Q135*8+2,CB$2)+INDEX(装备数值!$C$13:$G$116,通天塔!$S135*8+3,CB$2)+INDEX(装备数值!$C$13:$G$116,通天塔!$R135*8+4,CB$2)+INDEX(装备数值!$C$13:$G$116,通天塔!$T135*8+5,CB$2)+INDEX(装备数值!$C$13:$G$116,通天塔!$U135*8+6,CB$2)+INDEX(装备数值!$C$13:$G$116,通天塔!$V135*8+7,CB$2)+INDEX(装备数值!$C$13:$G$116,通天塔!$W135*8+8,CB$2))</f>
        <v>437500</v>
      </c>
      <c r="CC135" s="14">
        <f>(INDEX(装备数值!$C$13:$G$116,通天塔!$P135*8+1,CC$2)+INDEX(装备数值!$C$13:$G$116,通天塔!$Q135*8+2,CC$2)+INDEX(装备数值!$C$13:$G$116,通天塔!$S135*8+3,CC$2)+INDEX(装备数值!$C$13:$G$116,通天塔!$R135*8+4,CC$2)+INDEX(装备数值!$C$13:$G$116,通天塔!$T135*8+5,CC$2)+INDEX(装备数值!$C$13:$G$116,通天塔!$U135*8+6,CC$2)+INDEX(装备数值!$C$13:$G$116,通天塔!$V135*8+7,CC$2)+INDEX(装备数值!$C$13:$G$116,通天塔!$W135*8+8,CC$2))</f>
        <v>8750</v>
      </c>
      <c r="CF135" s="14">
        <f>INDEX(装备数值!$I$13:$M$116,通天塔!$P135*8+1,CF$2)*$X135+INDEX(装备数值!$I$13:$M$116,通天塔!$Q135*8+2,CF$2)*$Y135+INDEX(装备数值!$I$13:$M$116,通天塔!$S135*8+3,CF$2)*$Z135+INDEX(装备数值!$I$13:$M$116,通天塔!$R135*8+4,CF$2)*$AA135+INDEX(装备数值!$I$13:$M$116,通天塔!$T135*8+5,CF$2)*$AB135+INDEX(装备数值!$I$13:$M$116,通天塔!$U135*8+6,CF$2)*$AC135+INDEX(装备数值!$I$13:$M$116,通天塔!$V135*8+7,CF$2)*$AD135+INDEX(装备数值!$I$13:$M$116,通天塔!$W135*8+8,CF$2)*$AE135</f>
        <v>117777</v>
      </c>
      <c r="CG135" s="14">
        <f>INDEX(装备数值!$I$13:$M$116,通天塔!$P135*8+1,CG$2)*$X135+INDEX(装备数值!$I$13:$M$116,通天塔!$Q135*8+2,CG$2)*$Y135+INDEX(装备数值!$I$13:$M$116,通天塔!$S135*8+3,CG$2)*$Z135+INDEX(装备数值!$I$13:$M$116,通天塔!$R135*8+4,CG$2)*$AA135+INDEX(装备数值!$I$13:$M$116,通天塔!$T135*8+5,CG$2)*$AB135+INDEX(装备数值!$I$13:$M$116,通天塔!$U135*8+6,CG$2)*$AC135+INDEX(装备数值!$I$13:$M$116,通天塔!$V135*8+7,CG$2)*$AD135+INDEX(装备数值!$I$13:$M$116,通天塔!$W135*8+8,CG$2)*$AE135</f>
        <v>886875</v>
      </c>
      <c r="CH135" s="14">
        <f>INDEX(装备数值!$I$13:$M$116,通天塔!$P135*8+1,CH$2)*$X135+INDEX(装备数值!$I$13:$M$116,通天塔!$Q135*8+2,CH$2)*$Y135+INDEX(装备数值!$I$13:$M$116,通天塔!$S135*8+3,CH$2)*$Z135+INDEX(装备数值!$I$13:$M$116,通天塔!$R135*8+4,CH$2)*$AA135+INDEX(装备数值!$I$13:$M$116,通天塔!$T135*8+5,CH$2)*$AB135+INDEX(装备数值!$I$13:$M$116,通天塔!$U135*8+6,CH$2)*$AC135+INDEX(装备数值!$I$13:$M$116,通天塔!$V135*8+7,CH$2)*$AD135+INDEX(装备数值!$I$13:$M$116,通天塔!$W135*8+8,CH$2)*$AE135</f>
        <v>58652</v>
      </c>
      <c r="CI135" s="14">
        <f>INDEX(装备数值!$I$13:$M$116,通天塔!$P135*8+1,CI$2)*$X135+INDEX(装备数值!$I$13:$M$116,通天塔!$Q135*8+2,CI$2)*$Y135+INDEX(装备数值!$I$13:$M$116,通天塔!$S135*8+3,CI$2)*$Z135+INDEX(装备数值!$I$13:$M$116,通天塔!$R135*8+4,CI$2)*$AA135+INDEX(装备数值!$I$13:$M$116,通天塔!$T135*8+5,CI$2)*$AB135+INDEX(装备数值!$I$13:$M$116,通天塔!$U135*8+6,CI$2)*$AC135+INDEX(装备数值!$I$13:$M$116,通天塔!$V135*8+7,CI$2)*$AD135+INDEX(装备数值!$I$13:$M$116,通天塔!$W135*8+8,CI$2)*$AE135</f>
        <v>1182500</v>
      </c>
      <c r="CJ135" s="14">
        <f>INDEX(装备数值!$I$13:$M$116,通天塔!$P135*8+1,CJ$2)*$X135+INDEX(装备数值!$I$13:$M$116,通天塔!$Q135*8+2,CJ$2)*$Y135+INDEX(装备数值!$I$13:$M$116,通天塔!$S135*8+3,CJ$2)*$Z135+INDEX(装备数值!$I$13:$M$116,通天塔!$R135*8+4,CJ$2)*$AA135+INDEX(装备数值!$I$13:$M$116,通天塔!$T135*8+5,CJ$2)*$AB135+INDEX(装备数值!$I$13:$M$116,通天塔!$U135*8+6,CJ$2)*$AC135+INDEX(装备数值!$I$13:$M$116,通天塔!$V135*8+7,CJ$2)*$AD135+INDEX(装备数值!$I$13:$M$116,通天塔!$W135*8+8,CJ$2)*$AE135</f>
        <v>23650</v>
      </c>
      <c r="CM135" s="14">
        <f>INDEX(装备数值!$X$13:$AH$116,$P135*8+1,CM$2)*$AF135+INDEX(装备数值!$X$13:$AH$116,$Q135*8+2,CM$2)*$AG135+INDEX(装备数值!$X$13:$AH$116,$S135*8+3,CM$2)*$AH135+INDEX(装备数值!$X$13:$AH$116,$R135*8+4,CM$2)*$AI135+INDEX(装备数值!$X$13:$AH$116,$T135*8+5,CM$2)*$AJ135+INDEX(装备数值!$X$13:$AH$116,$U135*8+6,CM$2)*$AK135+INDEX(装备数值!$X$13:$AH$116,$V135*8+7,CM$2)*$AL135+INDEX(装备数值!$X$13:$AH$116,$W135*8+8,CM$2)*$AM135</f>
        <v>37050</v>
      </c>
      <c r="CN135" s="14">
        <f>INDEX(装备数值!$X$13:$AH$116,$P135*8+1,CN$2)*$AF135+INDEX(装备数值!$X$13:$AH$116,$Q135*8+2,CN$2)*$AG135+INDEX(装备数值!$X$13:$AH$116,$S135*8+3,CN$2)*$AH135+INDEX(装备数值!$X$13:$AH$116,$R135*8+4,CN$2)*$AI135+INDEX(装备数值!$X$13:$AH$116,$T135*8+5,CN$2)*$AJ135+INDEX(装备数值!$X$13:$AH$116,$U135*8+6,CN$2)*$AK135+INDEX(装备数值!$X$13:$AH$116,$V135*8+7,CN$2)*$AL135+INDEX(装备数值!$X$13:$AH$116,$W135*8+8,CN$2)*$AM135</f>
        <v>277818</v>
      </c>
      <c r="CO135" s="14">
        <f>INDEX(装备数值!$X$13:$AH$116,$P135*8+1,CO$2)*$AF135+INDEX(装备数值!$X$13:$AH$116,$Q135*8+2,CO$2)*$AG135+INDEX(装备数值!$X$13:$AH$116,$S135*8+3,CO$2)*$AH135+INDEX(装备数值!$X$13:$AH$116,$R135*8+4,CO$2)*$AI135+INDEX(装备数值!$X$13:$AH$116,$T135*8+5,CO$2)*$AJ135+INDEX(装备数值!$X$13:$AH$116,$U135*8+6,CO$2)*$AK135+INDEX(装备数值!$X$13:$AH$116,$V135*8+7,CO$2)*$AL135+INDEX(装备数值!$X$13:$AH$116,$W135*8+8,CO$2)*$AM135</f>
        <v>18468</v>
      </c>
      <c r="CP135" s="14">
        <f>INDEX(装备数值!$X$13:$AH$116,$P135*8+1,CP$2)*$AF135+INDEX(装备数值!$X$13:$AH$116,$Q135*8+2,CP$2)*$AG135+INDEX(装备数值!$X$13:$AH$116,$S135*8+3,CP$2)*$AH135+INDEX(装备数值!$X$13:$AH$116,$R135*8+4,CP$2)*$AI135+INDEX(装备数值!$X$13:$AH$116,$T135*8+5,CP$2)*$AJ135+INDEX(装备数值!$X$13:$AH$116,$U135*8+6,CP$2)*$AK135+INDEX(装备数值!$X$13:$AH$116,$V135*8+7,CP$2)*$AL135+INDEX(装备数值!$X$13:$AH$116,$W135*8+8,CP$2)*$AM135</f>
        <v>370500</v>
      </c>
      <c r="CQ135" s="14">
        <f>INDEX(装备数值!$X$13:$AH$116,$P135*8+1,CQ$2)*$AF135+INDEX(装备数值!$X$13:$AH$116,$Q135*8+2,CQ$2)*$AG135+INDEX(装备数值!$X$13:$AH$116,$S135*8+3,CQ$2)*$AH135+INDEX(装备数值!$X$13:$AH$116,$R135*8+4,CQ$2)*$AI135+INDEX(装备数值!$X$13:$AH$116,$T135*8+5,CQ$2)*$AJ135+INDEX(装备数值!$X$13:$AH$116,$U135*8+6,CQ$2)*$AK135+INDEX(装备数值!$X$13:$AH$116,$V135*8+7,CQ$2)*$AL135+INDEX(装备数值!$X$13:$AH$116,$W135*8+8,CQ$2)*$AM135</f>
        <v>7410</v>
      </c>
      <c r="CR135" s="14">
        <f>INDEX(装备数值!$X$13:$AH$116,$P135*8+1,CR$2)*$AF135+INDEX(装备数值!$X$13:$AH$116,$Q135*8+2,CR$2)*$AG135+INDEX(装备数值!$X$13:$AH$116,$S135*8+3,CR$2)*$AH135+INDEX(装备数值!$X$13:$AH$116,$R135*8+4,CR$2)*$AI135+INDEX(装备数值!$X$13:$AH$116,$T135*8+5,CR$2)*$AJ135+INDEX(装备数值!$X$13:$AH$116,$U135*8+6,CR$2)*$AK135+INDEX(装备数值!$X$13:$AH$116,$V135*8+7,CR$2)*$AL135+INDEX(装备数值!$X$13:$AH$116,$W135*8+8,CR$2)*$AM135</f>
        <v>27702</v>
      </c>
      <c r="CS135" s="14">
        <f>INDEX(装备数值!$X$13:$AH$116,$P135*8+1,CS$2)*$AF135+INDEX(装备数值!$X$13:$AH$116,$Q135*8+2,CS$2)*$AG135+INDEX(装备数值!$X$13:$AH$116,$S135*8+3,CS$2)*$AH135+INDEX(装备数值!$X$13:$AH$116,$R135*8+4,CS$2)*$AI135+INDEX(装备数值!$X$13:$AH$116,$T135*8+5,CS$2)*$AJ135+INDEX(装备数值!$X$13:$AH$116,$U135*8+6,CS$2)*$AK135+INDEX(装备数值!$X$13:$AH$116,$V135*8+7,CS$2)*$AL135+INDEX(装备数值!$X$13:$AH$116,$W135*8+8,CS$2)*$AM135</f>
        <v>27702</v>
      </c>
      <c r="CT135" s="14">
        <f>INDEX(装备数值!$X$13:$AH$116,$P135*8+1,CT$2)*$AF135+INDEX(装备数值!$X$13:$AH$116,$Q135*8+2,CT$2)*$AG135+INDEX(装备数值!$X$13:$AH$116,$S135*8+3,CT$2)*$AH135+INDEX(装备数值!$X$13:$AH$116,$R135*8+4,CT$2)*$AI135+INDEX(装备数值!$X$13:$AH$116,$T135*8+5,CT$2)*$AJ135+INDEX(装备数值!$X$13:$AH$116,$U135*8+6,CT$2)*$AK135+INDEX(装备数值!$X$13:$AH$116,$V135*8+7,CT$2)*$AL135+INDEX(装备数值!$X$13:$AH$116,$W135*8+8,CT$2)*$AM135</f>
        <v>27702</v>
      </c>
      <c r="CU135" s="14">
        <f>INDEX(装备数值!$X$13:$AH$116,$P135*8+1,CU$2)*$AF135+INDEX(装备数值!$X$13:$AH$116,$Q135*8+2,CU$2)*$AG135+INDEX(装备数值!$X$13:$AH$116,$S135*8+3,CU$2)*$AH135+INDEX(装备数值!$X$13:$AH$116,$R135*8+4,CU$2)*$AI135+INDEX(装备数值!$X$13:$AH$116,$T135*8+5,CU$2)*$AJ135+INDEX(装备数值!$X$13:$AH$116,$U135*8+6,CU$2)*$AK135+INDEX(装备数值!$X$13:$AH$116,$V135*8+7,CU$2)*$AL135+INDEX(装备数值!$X$13:$AH$116,$W135*8+8,CU$2)*$AM135</f>
        <v>27702</v>
      </c>
      <c r="CV135" s="14">
        <f>INDEX(装备数值!$X$13:$AH$116,$P135*8+1,CV$2)*$AF135+INDEX(装备数值!$X$13:$AH$116,$Q135*8+2,CV$2)*$AG135+INDEX(装备数值!$X$13:$AH$116,$S135*8+3,CV$2)*$AH135+INDEX(装备数值!$X$13:$AH$116,$R135*8+4,CV$2)*$AI135+INDEX(装备数值!$X$13:$AH$116,$T135*8+5,CV$2)*$AJ135+INDEX(装备数值!$X$13:$AH$116,$U135*8+6,CV$2)*$AK135+INDEX(装备数值!$X$13:$AH$116,$V135*8+7,CV$2)*$AL135+INDEX(装备数值!$X$13:$AH$116,$W135*8+8,CV$2)*$AM135</f>
        <v>57</v>
      </c>
      <c r="CW135" s="14">
        <f>INDEX(装备数值!$X$13:$AH$116,$P135*8+1,CW$2)*$AF135+INDEX(装备数值!$X$13:$AH$116,$Q135*8+2,CW$2)*$AG135+INDEX(装备数值!$X$13:$AH$116,$S135*8+3,CW$2)*$AH135+INDEX(装备数值!$X$13:$AH$116,$R135*8+4,CW$2)*$AI135+INDEX(装备数值!$X$13:$AH$116,$T135*8+5,CW$2)*$AJ135+INDEX(装备数值!$X$13:$AH$116,$U135*8+6,CW$2)*$AK135+INDEX(装备数值!$X$13:$AH$116,$V135*8+7,CW$2)*$AL135+INDEX(装备数值!$X$13:$AH$116,$W135*8+8,CW$2)*$AM135</f>
        <v>57</v>
      </c>
      <c r="CY135" s="14">
        <f>INDEX(装备数值!$AN$17:$AN$117,MATCH(MIN($X135:$AE135),装备数值!$AO$17:$AO$117,1))</f>
        <v>47</v>
      </c>
      <c r="CZ135" s="14">
        <f>IF(COUNTIF($P135:$W135,"&gt;"&amp;0)=8,INDEX(装备数值!AR$17:AR$117,$CY135+1),0)</f>
        <v>16920</v>
      </c>
      <c r="DA135" s="14">
        <f>IF(COUNTIF($P135:$W135,"&gt;"&amp;0)=8,INDEX(装备数值!AS$17:AS$117,$CY135+1),0)</f>
        <v>126900</v>
      </c>
      <c r="DB135" s="14">
        <f>IF(COUNTIF($P135:$W135,"&gt;"&amp;0)=8,INDEX(装备数值!AT$17:AT$117,$CY135+1),0)</f>
        <v>8460</v>
      </c>
      <c r="DC135" s="14">
        <f>IF(COUNTIF($P135:$W135,"&gt;"&amp;0)=8,INDEX(装备数值!AU$17:AU$117,$CY135+1),0)</f>
        <v>169200</v>
      </c>
      <c r="DD135" s="14">
        <f>IF(COUNTIF($P135:$W135,"&gt;"&amp;0)=8,INDEX(装备数值!AV$17:AV$117,$CY135+1),0)</f>
        <v>3196</v>
      </c>
      <c r="DF135" s="14">
        <f>INDEX(装备数值!$AY$17:$AY$77,MATCH(MIN($AF135:$AM135),装备数值!$AZ$17:$AZ$77,1))</f>
        <v>28</v>
      </c>
      <c r="DG135" s="26">
        <f>INDEX(装备数值!BA$17:BA$77,通天塔!DF135+1)</f>
        <v>0.41</v>
      </c>
      <c r="DH135" s="26">
        <f>INDEX(装备数值!BA$17:BA$77,通天塔!DF135+1)</f>
        <v>0.41</v>
      </c>
      <c r="DJ135" s="14">
        <f t="shared" si="244"/>
        <v>35</v>
      </c>
      <c r="DK135" s="14">
        <f>VLOOKUP(DJ135,军阶与晶片数值!$W$6:$X$27,2)</f>
        <v>8</v>
      </c>
      <c r="DL135" s="14">
        <f>INDEX(军阶与晶片数值!Y$6:Y$27,$DK135+1)</f>
        <v>650</v>
      </c>
      <c r="DM135" s="14">
        <f>INDEX(军阶与晶片数值!Z$6:Z$27,$DK135+1)</f>
        <v>650</v>
      </c>
      <c r="DN135" s="14">
        <f>INDEX(军阶与晶片数值!AA$6:AA$27,$DK135+1)</f>
        <v>650</v>
      </c>
      <c r="DO135" s="14">
        <f>INDEX(军阶与晶片数值!AB$6:AB$27,$DK135+1)</f>
        <v>650</v>
      </c>
      <c r="DP135" s="29">
        <f>INDEX(军阶与晶片数值!AC$6:AC$27,$DK135+1)</f>
        <v>45</v>
      </c>
      <c r="DQ135" s="29">
        <f>INDEX(军阶与晶片数值!AD$6:AD$27,$DK135+1)</f>
        <v>25</v>
      </c>
      <c r="DS135" s="26">
        <f>INDEX(军阶与晶片数值!I$6:I$16,AN135+1)</f>
        <v>0.2</v>
      </c>
      <c r="DT135" s="26">
        <f>INDEX(军阶与晶片数值!M$6:M$16,AO135+1)</f>
        <v>0.3</v>
      </c>
      <c r="DU135" s="26">
        <f>INDEX(军阶与晶片数值!J$6:J$16,AP135+1)</f>
        <v>0.3</v>
      </c>
      <c r="DV135" s="26">
        <f>INDEX(军阶与晶片数值!K$6:K$16,AQ135+1)</f>
        <v>0.6</v>
      </c>
      <c r="DW135" s="26">
        <f>INDEX(军阶与晶片数值!L$6:L$16,AR135+1)</f>
        <v>0.6</v>
      </c>
      <c r="DX135" s="28">
        <f>INDEX(军阶与晶片数值!N$6:N$16,AS135+1)</f>
        <v>0</v>
      </c>
      <c r="DY135" s="28">
        <f>INDEX(军阶与晶片数值!O$6:O$16,AT135+1)</f>
        <v>0</v>
      </c>
      <c r="DZ135" s="28">
        <f>INDEX(军阶与晶片数值!P$6:P$16,AU135+1)</f>
        <v>0</v>
      </c>
      <c r="EA135" s="28">
        <f>INDEX(军阶与晶片数值!Q$6:Q$16,AV135+1)</f>
        <v>0</v>
      </c>
      <c r="EB135" s="26">
        <f>INDEX(军阶与晶片数值!R$6:R$16,AW135+1)</f>
        <v>0.13</v>
      </c>
      <c r="EC135" s="26">
        <f>INDEX(军阶与晶片数值!S$6:S$16,AX135+1)</f>
        <v>0.13</v>
      </c>
      <c r="ED135" s="26">
        <f>INDEX(军阶与晶片数值!T$6:T$16,AY135+1)</f>
        <v>0</v>
      </c>
      <c r="EE135" s="26">
        <f>INDEX(军阶与晶片数值!U$6:U$16,AZ135+1)</f>
        <v>0</v>
      </c>
      <c r="EG135" s="26">
        <f>INDEX(军阶与晶片数值!$C$6:$C$36,通天塔!$BA135+1)</f>
        <v>0.9</v>
      </c>
      <c r="EH135" s="26">
        <f>INDEX(军阶与晶片数值!$C$6:$C$36,通天塔!$BA135+1)</f>
        <v>0.9</v>
      </c>
      <c r="EI135" s="26">
        <f>INDEX(军阶与晶片数值!$C$6:$C$36,通天塔!$BA135+1)</f>
        <v>0.9</v>
      </c>
      <c r="EJ135" s="26">
        <f>INDEX(军阶与晶片数值!$C$6:$C$36,通天塔!$BA135+1)</f>
        <v>0.9</v>
      </c>
      <c r="EK135" s="26">
        <f>INDEX(军阶与晶片数值!$C$6:$C$36,通天塔!$BA135+1)</f>
        <v>0.9</v>
      </c>
      <c r="EM135" s="14">
        <f>INDEX(战舰突破!$H$6:$H$18,通天塔!$J135+1)+INDEX(战舰突破!$H$23:$H$35,通天塔!$K135+1)+INDEX(战舰突破!$H$40:$H$52,通天塔!$L135+1)</f>
        <v>200</v>
      </c>
      <c r="EN135" s="14">
        <f>INDEX(战舰突破!$I$6:$I$18,通天塔!$J135+1)+INDEX(战舰突破!$I$23:$I$35,通天塔!$K135+1)+INDEX(战舰突破!$I$40:$I$52,通天塔!$L135+1)</f>
        <v>200</v>
      </c>
      <c r="EO135" s="14">
        <f>INDEX(战舰突破!$J$6:$J$18,通天塔!$J135+1)+INDEX(战舰突破!$J$23:$J$35,通天塔!$K135+1)+INDEX(战舰突破!$J$40:$J$52,通天塔!$L135+1)</f>
        <v>0</v>
      </c>
      <c r="EP135" s="14">
        <f>INDEX(战舰突破!$K$6:$K$18,通天塔!$J135+1)+INDEX(战舰突破!$K$23:$K$35,通天塔!$K135+1)+INDEX(战舰突破!$K$40:$K$52,通天塔!$L135+1)</f>
        <v>0</v>
      </c>
      <c r="EQ135" s="14">
        <f>INDEX(战舰突破!$L$6:$L$18,通天塔!$J135+1)+INDEX(战舰突破!$L$23:$L$35,通天塔!$K135+1)+INDEX(战舰突破!$L$40:$L$52,通天塔!$L135+1)</f>
        <v>200</v>
      </c>
      <c r="ER135" s="18">
        <f>INDEX(战舰突破!$N$6:$N$18,通天塔!$J135+1)+INDEX(战舰突破!$N$23:$N$35,通天塔!$K135+1)+INDEX(战舰突破!$N$40:$N$52,通天塔!$L135+1)</f>
        <v>0</v>
      </c>
      <c r="ES135" s="18">
        <f>INDEX(战舰突破!$O$6:$O$18,通天塔!$J135+1)+INDEX(战舰突破!$O$23:$O$35,通天塔!$K135+1)+INDEX(战舰突破!$O$40:$O$52,通天塔!$L135+1)</f>
        <v>1.4</v>
      </c>
      <c r="ET135" s="18">
        <f>INDEX(战舰突破!$P$6:$P$18,通天塔!$J135+1)+INDEX(战舰突破!$P$23:$P$35,通天塔!$K135+1)+INDEX(战舰突破!$P$40:$P$52,通天塔!$L135+1)</f>
        <v>0</v>
      </c>
      <c r="EU135" s="18">
        <f>INDEX(战舰突破!$Q$6:$Q$18,通天塔!$J135+1)+INDEX(战舰突破!$Q$23:$Q$35,通天塔!$K135+1)+INDEX(战舰突破!$Q$40:$Q$52,通天塔!$L135+1)</f>
        <v>0.3</v>
      </c>
      <c r="EV135" s="18">
        <f>INDEX(战舰突破!$R$6:$R$18,通天塔!$J135+1)+INDEX(战舰突破!$R$23:$R$35,通天塔!$K135+1)+INDEX(战舰突破!$R$40:$R$52,通天塔!$L135+1)</f>
        <v>0</v>
      </c>
      <c r="EW135" s="18">
        <f>INDEX(战舰突破!$M$6:$M$18,通天塔!$J135+1)+INDEX(战舰突破!$M$23:$M$35,通天塔!$K135+1)+INDEX(战舰突破!$M$40:$M$52,通天塔!$L135+1)</f>
        <v>0.2</v>
      </c>
      <c r="EX135" s="22">
        <f>INDEX(战舰突破!$W$6:$W$18,通天塔!$J135+1)+INDEX(战舰突破!$W$23:$W$35,通天塔!$K135+1)+INDEX(战舰突破!$W$40:$W$52,通天塔!$L135+1)</f>
        <v>0.5</v>
      </c>
      <c r="FA135" s="14">
        <f>INDEX(战舰突破!$S$6:$S$18,通天塔!$J135+1)</f>
        <v>0</v>
      </c>
      <c r="FB135" s="14">
        <f>INDEX(战舰突破!$T$6:$T$18,通天塔!$J135+1)</f>
        <v>1.1000000000000001</v>
      </c>
      <c r="FC135" s="14">
        <f>INDEX(战舰突破!$U$6:$U$18,通天塔!$J135+1)</f>
        <v>0.1</v>
      </c>
      <c r="FD135" s="14">
        <f>INDEX(战舰突破!$V$6:$V$18,通天塔!$J135+1)</f>
        <v>1</v>
      </c>
      <c r="FE135" s="14">
        <f>INDEX(战舰突破!$X$6:$X$18,通天塔!$J135+1)</f>
        <v>10</v>
      </c>
      <c r="FG135" s="14">
        <f>INDEX(战舰突破!$S$23:$S$35,通天塔!$J135+1)</f>
        <v>0.6</v>
      </c>
      <c r="FH135" s="14">
        <f>INDEX(战舰突破!$T$23:$T$35,通天塔!$J135+1)</f>
        <v>0.55000000000000004</v>
      </c>
      <c r="FI135" s="14">
        <f>INDEX(战舰突破!$U$23:$U$35,通天塔!$J135+1)</f>
        <v>0.1</v>
      </c>
      <c r="FJ135" s="14">
        <f>INDEX(战舰突破!$V$23:$V$35,通天塔!$J135+1)</f>
        <v>2</v>
      </c>
      <c r="FK135" s="14">
        <f>INDEX(战舰突破!$X$23:$X$35,通天塔!$J135+1)</f>
        <v>150</v>
      </c>
      <c r="FM135" s="14">
        <f>INDEX(战舰突破!$S$40:$S$52,通天塔!$J135+1)</f>
        <v>0.6</v>
      </c>
      <c r="FN135" s="14">
        <f>INDEX(战舰突破!$T$40:$T$52,通天塔!$J135+1)</f>
        <v>0.25</v>
      </c>
      <c r="FO135" s="14">
        <f>INDEX(战舰突破!$U$40:$U$52,通天塔!$J135+1)</f>
        <v>0.2</v>
      </c>
      <c r="FP135" s="14">
        <f>INDEX(战舰突破!$V$40:$V$52,通天塔!$J135+1)</f>
        <v>1</v>
      </c>
      <c r="FQ135" s="14">
        <f>INDEX(战舰突破!$X$40:$X$52,通天塔!$J135+1)</f>
        <v>250</v>
      </c>
      <c r="FT135" s="14">
        <f t="shared" si="245"/>
        <v>980238</v>
      </c>
      <c r="FU135" s="14">
        <f t="shared" si="246"/>
        <v>939357</v>
      </c>
      <c r="FV135" s="14">
        <f t="shared" si="247"/>
        <v>889963</v>
      </c>
      <c r="FW135" s="14">
        <f t="shared" si="248"/>
        <v>19769079</v>
      </c>
      <c r="FX135" s="14">
        <f t="shared" si="249"/>
        <v>530610</v>
      </c>
      <c r="FY135" s="14">
        <f t="shared" si="250"/>
        <v>15751629</v>
      </c>
      <c r="FZ135" s="14">
        <f t="shared" si="251"/>
        <v>397248</v>
      </c>
      <c r="GA135" s="28">
        <f t="shared" si="252"/>
        <v>28352</v>
      </c>
      <c r="GB135" s="28">
        <f t="shared" si="253"/>
        <v>28352</v>
      </c>
      <c r="GC135" s="28">
        <f t="shared" si="254"/>
        <v>28352</v>
      </c>
      <c r="GD135" s="28">
        <f t="shared" si="255"/>
        <v>28352</v>
      </c>
      <c r="GE135" s="28">
        <f t="shared" si="256"/>
        <v>1.5932999999999997</v>
      </c>
      <c r="GF135" s="28">
        <f t="shared" si="257"/>
        <v>1.5932999999999997</v>
      </c>
      <c r="GG135" s="28">
        <f t="shared" si="258"/>
        <v>0</v>
      </c>
      <c r="GH135" s="28">
        <f t="shared" si="259"/>
        <v>47.2</v>
      </c>
      <c r="GI135" s="14">
        <f t="shared" si="260"/>
        <v>1</v>
      </c>
      <c r="GJ135" s="14">
        <f t="shared" si="261"/>
        <v>1.6</v>
      </c>
      <c r="GK135" s="14">
        <f t="shared" si="262"/>
        <v>1.6</v>
      </c>
      <c r="GL135" s="18">
        <f t="shared" si="263"/>
        <v>2.3000000000000003</v>
      </c>
      <c r="GM135" s="18">
        <f t="shared" si="264"/>
        <v>1.75</v>
      </c>
      <c r="GN135" s="18">
        <f t="shared" si="265"/>
        <v>1.45</v>
      </c>
      <c r="GO135" s="29">
        <f t="shared" si="215"/>
        <v>28502</v>
      </c>
      <c r="GP135" s="29">
        <f t="shared" si="215"/>
        <v>28802</v>
      </c>
      <c r="GQ135" s="29">
        <f t="shared" si="215"/>
        <v>28802</v>
      </c>
      <c r="GR135" s="26">
        <f t="shared" si="266"/>
        <v>0.1</v>
      </c>
      <c r="GS135" s="26">
        <f t="shared" si="267"/>
        <v>0.1</v>
      </c>
      <c r="GT135" s="26">
        <f t="shared" si="268"/>
        <v>0.2</v>
      </c>
      <c r="GU135" s="14">
        <f t="shared" si="269"/>
        <v>3</v>
      </c>
      <c r="GV135" s="14">
        <f t="shared" si="270"/>
        <v>4</v>
      </c>
      <c r="GW135" s="14">
        <f t="shared" si="271"/>
        <v>3</v>
      </c>
      <c r="GX135" s="14">
        <f t="shared" si="272"/>
        <v>10</v>
      </c>
      <c r="GY135" s="14">
        <f t="shared" si="273"/>
        <v>150</v>
      </c>
      <c r="GZ135" s="14">
        <f t="shared" si="274"/>
        <v>250</v>
      </c>
      <c r="HA135">
        <v>131</v>
      </c>
      <c r="HB135" s="14">
        <f t="shared" si="275"/>
        <v>151421832</v>
      </c>
      <c r="HD135" s="14">
        <f t="shared" si="276"/>
        <v>1061220</v>
      </c>
      <c r="HE135" s="14">
        <f t="shared" si="277"/>
        <v>490089</v>
      </c>
      <c r="HF135" s="29">
        <f t="shared" si="278"/>
        <v>27217</v>
      </c>
      <c r="HG135" s="29">
        <f t="shared" si="279"/>
        <v>19445</v>
      </c>
      <c r="HH135" s="29">
        <f t="shared" si="280"/>
        <v>21001</v>
      </c>
      <c r="HI135" s="29">
        <f t="shared" si="281"/>
        <v>19601</v>
      </c>
      <c r="HJ135" s="14">
        <f t="shared" si="282"/>
        <v>1.5932999999999997</v>
      </c>
      <c r="HK135" s="14">
        <f t="shared" si="283"/>
        <v>1.5932999999999997</v>
      </c>
      <c r="HL135" s="14">
        <f t="shared" si="284"/>
        <v>280955</v>
      </c>
      <c r="HM135" s="14">
        <f t="shared" si="285"/>
        <v>472587</v>
      </c>
      <c r="HN135" s="26">
        <f t="shared" si="286"/>
        <v>0.39848031888390634</v>
      </c>
      <c r="HO135" s="26">
        <f t="shared" si="287"/>
        <v>0.66387681494497364</v>
      </c>
      <c r="HP135" s="29">
        <f t="shared" si="288"/>
        <v>142360</v>
      </c>
      <c r="HQ135" s="29">
        <f t="shared" si="289"/>
        <v>481000</v>
      </c>
      <c r="HR135" s="29">
        <f t="shared" si="290"/>
        <v>479676</v>
      </c>
      <c r="HS135" s="26">
        <f t="shared" si="291"/>
        <v>0.47951454033771113</v>
      </c>
      <c r="HT135" s="26">
        <f t="shared" si="292"/>
        <v>0.48830909943714818</v>
      </c>
      <c r="HU135" s="26">
        <f t="shared" si="293"/>
        <v>0.58830909943714826</v>
      </c>
      <c r="HV135" s="26">
        <f t="shared" si="294"/>
        <v>7.9514540337711104E-2</v>
      </c>
      <c r="HW135" s="29">
        <f t="shared" si="236"/>
        <v>1.8000000000000003</v>
      </c>
      <c r="HX135" s="29">
        <f t="shared" si="237"/>
        <v>3.5622138836772979</v>
      </c>
      <c r="HY135" s="29">
        <f t="shared" si="238"/>
        <v>3.2281425891181992</v>
      </c>
      <c r="HZ135" s="29">
        <f t="shared" si="239"/>
        <v>1281240</v>
      </c>
      <c r="IA135" s="29">
        <f t="shared" si="240"/>
        <v>1142283.2520325202</v>
      </c>
      <c r="IB135" s="29">
        <f t="shared" si="241"/>
        <v>774231.26228893071</v>
      </c>
      <c r="IC135" s="29">
        <f t="shared" si="242"/>
        <v>7733863</v>
      </c>
      <c r="ID135" s="14">
        <f t="shared" si="295"/>
        <v>3197754.51</v>
      </c>
      <c r="IH135" s="14">
        <v>1</v>
      </c>
      <c r="II135" s="14">
        <v>1</v>
      </c>
      <c r="IJ135" s="14">
        <v>480</v>
      </c>
      <c r="IK135" s="14">
        <v>80</v>
      </c>
      <c r="IL135" s="14">
        <v>60</v>
      </c>
      <c r="IM135" s="23">
        <f t="shared" si="216"/>
        <v>590696386</v>
      </c>
      <c r="IN135" s="23">
        <f t="shared" si="217"/>
        <v>1</v>
      </c>
      <c r="IO135" s="23">
        <f t="shared" si="218"/>
        <v>590696.39</v>
      </c>
      <c r="IP135" s="23">
        <f t="shared" ref="IP135:IP142" si="298">INT(($FT135*$GI135*IJ135*$HP$2*$HW135+$FU135*$GJ135*$HX135*$HQ$2*IK135+$FV135*$GK135*$HY135*$HR$2*IL135)+$IC135*IH135+($FU135*$GJ135*$HX135*II135*5*6/1.5+$FV135*$GK135*$HY135*II135*5*6/2)*IP$3-(HL135*60)*0.75)</f>
        <v>666599033</v>
      </c>
      <c r="IQ135" s="23">
        <f t="shared" si="296"/>
        <v>1</v>
      </c>
      <c r="IR135" s="23">
        <f t="shared" si="297"/>
        <v>666599.03</v>
      </c>
      <c r="IS135" s="14">
        <v>1</v>
      </c>
      <c r="IT135" s="14">
        <v>1</v>
      </c>
      <c r="IU135" s="14">
        <v>240</v>
      </c>
      <c r="IV135" s="14">
        <v>40</v>
      </c>
      <c r="IW135" s="14">
        <v>30</v>
      </c>
      <c r="IX135" s="23">
        <f t="shared" si="219"/>
        <v>345211473</v>
      </c>
      <c r="IY135" s="23">
        <f t="shared" si="220"/>
        <v>1</v>
      </c>
      <c r="IZ135" s="23">
        <f t="shared" si="221"/>
        <v>345211.47</v>
      </c>
      <c r="JA135" s="23"/>
      <c r="JB135" s="23"/>
      <c r="JC135" s="23"/>
      <c r="JG135">
        <f t="shared" si="222"/>
        <v>2.481716639873758</v>
      </c>
      <c r="JH135">
        <f t="shared" si="223"/>
        <v>3.9541191223108578</v>
      </c>
      <c r="JJ135" s="14">
        <v>10</v>
      </c>
      <c r="JK135" s="14">
        <v>2</v>
      </c>
      <c r="JL135" s="14">
        <v>1.5</v>
      </c>
      <c r="JM135" s="23">
        <f t="shared" si="224"/>
        <v>11761749</v>
      </c>
      <c r="JN135" s="23">
        <f t="shared" si="225"/>
        <v>1</v>
      </c>
      <c r="JO135" s="23">
        <f t="shared" si="226"/>
        <v>11761.75</v>
      </c>
      <c r="JP135" s="14">
        <v>30</v>
      </c>
      <c r="JQ135" s="14">
        <v>6</v>
      </c>
      <c r="JR135" s="14">
        <v>4</v>
      </c>
      <c r="JS135" s="23">
        <f t="shared" si="227"/>
        <v>34046478</v>
      </c>
      <c r="JT135" s="23">
        <f t="shared" si="228"/>
        <v>1</v>
      </c>
      <c r="JU135" s="23">
        <f t="shared" si="229"/>
        <v>34046.480000000003</v>
      </c>
      <c r="JW135" s="23">
        <f t="shared" si="230"/>
        <v>45395304</v>
      </c>
      <c r="JX135" s="23">
        <f t="shared" si="231"/>
        <v>1</v>
      </c>
      <c r="JY135" s="23">
        <f t="shared" si="232"/>
        <v>45395.3</v>
      </c>
      <c r="JZ135" s="23">
        <f t="shared" si="233"/>
        <v>17642624</v>
      </c>
      <c r="KA135" s="23">
        <f t="shared" si="234"/>
        <v>1</v>
      </c>
      <c r="KB135" s="23">
        <f t="shared" si="235"/>
        <v>17642.62</v>
      </c>
    </row>
    <row r="136" spans="3:288" ht="16.5" x14ac:dyDescent="0.2">
      <c r="C136" s="14">
        <f t="shared" si="243"/>
        <v>42</v>
      </c>
      <c r="D136" s="14">
        <v>132</v>
      </c>
      <c r="E136" s="14" t="s">
        <v>713</v>
      </c>
      <c r="F136" s="14">
        <v>480</v>
      </c>
      <c r="G136" s="14">
        <v>480</v>
      </c>
      <c r="H136" s="14">
        <v>480</v>
      </c>
      <c r="I136" s="14">
        <v>400</v>
      </c>
      <c r="J136" s="14">
        <v>9</v>
      </c>
      <c r="K136" s="14">
        <v>9</v>
      </c>
      <c r="L136" s="14">
        <v>9</v>
      </c>
      <c r="M136" s="14">
        <v>6</v>
      </c>
      <c r="N136" s="14">
        <v>5</v>
      </c>
      <c r="O136" s="14">
        <v>5</v>
      </c>
      <c r="P136" s="14">
        <v>8</v>
      </c>
      <c r="Q136" s="14">
        <v>9</v>
      </c>
      <c r="R136" s="14">
        <v>9</v>
      </c>
      <c r="S136" s="14">
        <v>9</v>
      </c>
      <c r="T136" s="14">
        <v>9</v>
      </c>
      <c r="U136" s="14">
        <v>9</v>
      </c>
      <c r="V136" s="14">
        <v>8</v>
      </c>
      <c r="W136" s="14">
        <v>8</v>
      </c>
      <c r="X136" s="14">
        <v>480</v>
      </c>
      <c r="Y136" s="14">
        <v>480</v>
      </c>
      <c r="Z136" s="14">
        <v>480</v>
      </c>
      <c r="AA136" s="14">
        <v>480</v>
      </c>
      <c r="AB136" s="14">
        <v>480</v>
      </c>
      <c r="AC136" s="14">
        <v>480</v>
      </c>
      <c r="AD136" s="14">
        <v>480</v>
      </c>
      <c r="AE136" s="14">
        <v>480</v>
      </c>
      <c r="AF136" s="14">
        <v>58</v>
      </c>
      <c r="AG136" s="14">
        <v>58</v>
      </c>
      <c r="AH136" s="14">
        <v>58</v>
      </c>
      <c r="AI136" s="14">
        <v>58</v>
      </c>
      <c r="AJ136" s="14">
        <v>58</v>
      </c>
      <c r="AK136" s="14">
        <v>58</v>
      </c>
      <c r="AL136" s="14">
        <v>58</v>
      </c>
      <c r="AM136" s="14">
        <v>58</v>
      </c>
      <c r="AN136" s="14">
        <v>5</v>
      </c>
      <c r="AO136" s="14">
        <v>6</v>
      </c>
      <c r="AP136" s="14">
        <v>6</v>
      </c>
      <c r="AQ136" s="14">
        <v>6</v>
      </c>
      <c r="AR136" s="14">
        <v>6</v>
      </c>
      <c r="AS136" s="14">
        <v>0</v>
      </c>
      <c r="AT136" s="14">
        <v>0</v>
      </c>
      <c r="AU136" s="14">
        <v>0</v>
      </c>
      <c r="AV136" s="14">
        <v>0</v>
      </c>
      <c r="AW136" s="14">
        <v>3</v>
      </c>
      <c r="AX136" s="14">
        <v>3</v>
      </c>
      <c r="AY136" s="14">
        <v>0</v>
      </c>
      <c r="AZ136" s="14">
        <v>0</v>
      </c>
      <c r="BA136" s="14">
        <v>18</v>
      </c>
      <c r="BF136" s="14">
        <f>ROUND((INDEX(新战舰养成!S$6:S$18,通天塔!$J136+1)+INDEX(新战舰养成!D$6:D$18,通天塔!$J136+1)*(通天塔!$G136-1))*INDEX(战舰突破!$D$6:$D$18,通天塔!$M136+1),0)</f>
        <v>215387</v>
      </c>
      <c r="BG136" s="14">
        <f>ROUND((INDEX(新战舰养成!T$6:T$18,通天塔!$J136+1)+INDEX(新战舰养成!E$6:E$18,通天塔!$J136+1)*(通天塔!$G136-1))*INDEX(战舰突破!$D$6:$D$18,通天塔!$M136+1),0)</f>
        <v>1722987</v>
      </c>
      <c r="BH136" s="14">
        <f>ROUND((INDEX(新战舰养成!U$6:U$18,通天塔!$J136+1)+INDEX(新战舰养成!F$6:F$18,通天塔!$J136+1)*(通天塔!$G136-1))*INDEX(战舰突破!$D$6:$D$18,通天塔!$M136+1),0)</f>
        <v>107832</v>
      </c>
      <c r="BI136" s="14">
        <f>ROUND((INDEX(新战舰养成!V$6:V$18,通天塔!$J136+1)+INDEX(新战舰养成!G$6:G$18,通天塔!$J136+1)*(通天塔!$G136-1))*INDEX(战舰突破!$D$6:$D$18,通天塔!$M136+1),0)</f>
        <v>525</v>
      </c>
      <c r="BJ136" s="14">
        <f>ROUND((INDEX(新战舰养成!W$6:W$18,通天塔!$J136+1)+INDEX(新战舰养成!H$6:H$18,通天塔!$J136+1)*(通天塔!$G136-1))*INDEX(战舰突破!$D$6:$D$18,通天塔!$M136+1),0)</f>
        <v>7</v>
      </c>
      <c r="BL136" s="14">
        <f>IF($H136&gt;0,ROUND((INDEX(新战舰养成!X$6:X$18,通天塔!$K136+1)+INDEX(新战舰养成!I$6:I$18,通天塔!$K136+1)*(通天塔!$H136-1))*INDEX(战舰突破!$D$6:$D$18,通天塔!$N136+1),0),0)</f>
        <v>197373</v>
      </c>
      <c r="BM136" s="14">
        <f>IF($H136&gt;0,ROUND((INDEX(新战舰养成!Y$6:Y$18,通天塔!$K136+1)+INDEX(新战舰养成!J$6:J$18,通天塔!$K136+1)*(通天塔!$H136-1))*INDEX(战舰突破!$D$6:$D$18,通天塔!$N136+1),0),0)</f>
        <v>0</v>
      </c>
      <c r="BN136" s="14">
        <f>IF($H136&gt;0,ROUND((INDEX(新战舰养成!Z$6:Z$18,通天塔!$K136+1)+INDEX(新战舰养成!K$6:K$18,通天塔!$K136+1)*(通天塔!$H136-1))*INDEX(战舰突破!$D$6:$D$18,通天塔!$N136+1),0),0)</f>
        <v>0</v>
      </c>
      <c r="BO136" s="14">
        <f>IF($H136&gt;0,ROUND((INDEX(新战舰养成!AA$6:AA$18,通天塔!$K136+1)+INDEX(新战舰养成!L$6:L$18,通天塔!$K136+1)*(通天塔!$H136-1))*INDEX(战舰突破!$D$6:$D$18,通天塔!$N136+1),0),0)</f>
        <v>1969248</v>
      </c>
      <c r="BP136" s="14">
        <f>IF($H136&gt;0,ROUND((INDEX(新战舰养成!AB$6:AB$18,通天塔!$K136+1)+INDEX(新战舰养成!M$6:M$18,通天塔!$K136+1)*(通天塔!$H136-1))*INDEX(战舰突破!$D$6:$D$18,通天塔!$N136+1),0),0)</f>
        <v>39267</v>
      </c>
      <c r="BR136" s="14">
        <f>IF($I136&gt;0,ROUND((INDEX(新战舰养成!AC$6:AC$18,通天塔!$L136+1)+INDEX(新战舰养成!I$6:I$18,通天塔!$L136+1)*(通天塔!$I136-1))*INDEX(战舰突破!$D$6:$D$18,通天塔!$O136+1),0),0)</f>
        <v>187613</v>
      </c>
      <c r="BS136" s="14">
        <f>IF($I136&gt;0,ROUND((INDEX(新战舰养成!AD$6:AD$18,通天塔!$L136+1)+INDEX(新战舰养成!J$6:J$18,通天塔!$L136+1)*(通天塔!$I136-1))*INDEX(战舰突破!$D$6:$D$18,通天塔!$O136+1),0),0)</f>
        <v>0</v>
      </c>
      <c r="BT136" s="14">
        <f>IF($I136&gt;0,ROUND((INDEX(新战舰养成!AE$6:AE$18,通天塔!$L136+1)+INDEX(新战舰养成!K$6:K$18,通天塔!$L136+1)*(通天塔!$I136-1))*INDEX(战舰突破!$D$6:$D$18,通天塔!$O136+1),0),0)</f>
        <v>0</v>
      </c>
      <c r="BU136" s="14">
        <f>IF($I136&gt;0,ROUND((INDEX(新战舰养成!AF$6:AF$18,通天塔!$L136+1)+INDEX(新战舰养成!L$6:L$18,通天塔!$L136+1)*(通天塔!$I136-1))*INDEX(战舰突破!$D$6:$D$18,通天塔!$O136+1),0),0)</f>
        <v>1188944</v>
      </c>
      <c r="BV136" s="14">
        <f>IF($I136&gt;0,ROUND((INDEX(新战舰养成!AG$6:AG$18,通天塔!$L136+1)+INDEX(新战舰养成!M$6:M$18,通天塔!$L136+1)*(通天塔!$I136-1))*INDEX(战舰突破!$D$6:$D$18,通天塔!$O136+1),0),0)</f>
        <v>51133</v>
      </c>
      <c r="BY136" s="14">
        <f>(INDEX(装备数值!$C$13:$G$116,通天塔!$P136*8+1,BY$2)+INDEX(装备数值!$C$13:$G$116,通天塔!$Q136*8+2,BY$2)+INDEX(装备数值!$C$13:$G$116,通天塔!$S136*8+3,BY$2)+INDEX(装备数值!$C$13:$G$116,通天塔!$R136*8+4,BY$2)+INDEX(装备数值!$C$13:$G$116,通天塔!$T136*8+5,BY$2)+INDEX(装备数值!$C$13:$G$116,通天塔!$U136*8+6,BY$2)+INDEX(装备数值!$C$13:$G$116,通天塔!$V136*8+7,BY$2)+INDEX(装备数值!$C$13:$G$116,通天塔!$W136*8+8,BY$2))</f>
        <v>43575</v>
      </c>
      <c r="BZ136" s="14">
        <f>(INDEX(装备数值!$C$13:$G$116,通天塔!$P136*8+1,BZ$2)+INDEX(装备数值!$C$13:$G$116,通天塔!$Q136*8+2,BZ$2)+INDEX(装备数值!$C$13:$G$116,通天塔!$S136*8+3,BZ$2)+INDEX(装备数值!$C$13:$G$116,通天塔!$R136*8+4,BZ$2)+INDEX(装备数值!$C$13:$G$116,通天塔!$T136*8+5,BZ$2)+INDEX(装备数值!$C$13:$G$116,通天塔!$U136*8+6,BZ$2)+INDEX(装备数值!$C$13:$G$116,通天塔!$V136*8+7,BZ$2)+INDEX(装备数值!$C$13:$G$116,通天塔!$W136*8+8,BZ$2))</f>
        <v>401625</v>
      </c>
      <c r="CA136" s="14">
        <f>(INDEX(装备数值!$C$13:$G$116,通天塔!$P136*8+1,CA$2)+INDEX(装备数值!$C$13:$G$116,通天塔!$Q136*8+2,CA$2)+INDEX(装备数值!$C$13:$G$116,通天塔!$S136*8+3,CA$2)+INDEX(装备数值!$C$13:$G$116,通天塔!$R136*8+4,CA$2)+INDEX(装备数值!$C$13:$G$116,通天塔!$T136*8+5,CA$2)+INDEX(装备数值!$C$13:$G$116,通天塔!$U136*8+6,CA$2)+INDEX(装备数值!$C$13:$G$116,通天塔!$V136*8+7,CA$2)+INDEX(装备数值!$C$13:$G$116,通天塔!$W136*8+8,CA$2))</f>
        <v>25550</v>
      </c>
      <c r="CB136" s="14">
        <f>(INDEX(装备数值!$C$13:$G$116,通天塔!$P136*8+1,CB$2)+INDEX(装备数值!$C$13:$G$116,通天塔!$Q136*8+2,CB$2)+INDEX(装备数值!$C$13:$G$116,通天塔!$S136*8+3,CB$2)+INDEX(装备数值!$C$13:$G$116,通天塔!$R136*8+4,CB$2)+INDEX(装备数值!$C$13:$G$116,通天塔!$T136*8+5,CB$2)+INDEX(装备数值!$C$13:$G$116,通天塔!$U136*8+6,CB$2)+INDEX(装备数值!$C$13:$G$116,通天塔!$V136*8+7,CB$2)+INDEX(装备数值!$C$13:$G$116,通天塔!$W136*8+8,CB$2))</f>
        <v>560000</v>
      </c>
      <c r="CC136" s="14">
        <f>(INDEX(装备数值!$C$13:$G$116,通天塔!$P136*8+1,CC$2)+INDEX(装备数值!$C$13:$G$116,通天塔!$Q136*8+2,CC$2)+INDEX(装备数值!$C$13:$G$116,通天塔!$S136*8+3,CC$2)+INDEX(装备数值!$C$13:$G$116,通天塔!$R136*8+4,CC$2)+INDEX(装备数值!$C$13:$G$116,通天塔!$T136*8+5,CC$2)+INDEX(装备数值!$C$13:$G$116,通天塔!$U136*8+6,CC$2)+INDEX(装备数值!$C$13:$G$116,通天塔!$V136*8+7,CC$2)+INDEX(装备数值!$C$13:$G$116,通天塔!$W136*8+8,CC$2))</f>
        <v>9900</v>
      </c>
      <c r="CF136" s="14">
        <f>INDEX(装备数值!$I$13:$M$116,通天塔!$P136*8+1,CF$2)*$X136+INDEX(装备数值!$I$13:$M$116,通天塔!$Q136*8+2,CF$2)*$Y136+INDEX(装备数值!$I$13:$M$116,通天塔!$S136*8+3,CF$2)*$Z136+INDEX(装备数值!$I$13:$M$116,通天塔!$R136*8+4,CF$2)*$AA136+INDEX(装备数值!$I$13:$M$116,通天塔!$T136*8+5,CF$2)*$AB136+INDEX(装备数值!$I$13:$M$116,通天塔!$U136*8+6,CF$2)*$AC136+INDEX(装备数值!$I$13:$M$116,通天塔!$V136*8+7,CF$2)*$AD136+INDEX(装备数值!$I$13:$M$116,通天塔!$W136*8+8,CF$2)*$AE136</f>
        <v>119520</v>
      </c>
      <c r="CG136" s="14">
        <f>INDEX(装备数值!$I$13:$M$116,通天塔!$P136*8+1,CG$2)*$X136+INDEX(装备数值!$I$13:$M$116,通天塔!$Q136*8+2,CG$2)*$Y136+INDEX(装备数值!$I$13:$M$116,通天塔!$S136*8+3,CG$2)*$Z136+INDEX(装备数值!$I$13:$M$116,通天塔!$R136*8+4,CG$2)*$AA136+INDEX(装备数值!$I$13:$M$116,通天塔!$T136*8+5,CG$2)*$AB136+INDEX(装备数值!$I$13:$M$116,通天塔!$U136*8+6,CG$2)*$AC136+INDEX(装备数值!$I$13:$M$116,通天塔!$V136*8+7,CG$2)*$AD136+INDEX(装备数值!$I$13:$M$116,通天塔!$W136*8+8,CG$2)*$AE136</f>
        <v>986400</v>
      </c>
      <c r="CH136" s="14">
        <f>INDEX(装备数值!$I$13:$M$116,通天塔!$P136*8+1,CH$2)*$X136+INDEX(装备数值!$I$13:$M$116,通天塔!$Q136*8+2,CH$2)*$Y136+INDEX(装备数值!$I$13:$M$116,通天塔!$S136*8+3,CH$2)*$Z136+INDEX(装备数值!$I$13:$M$116,通天塔!$R136*8+4,CH$2)*$AA136+INDEX(装备数值!$I$13:$M$116,通天塔!$T136*8+5,CH$2)*$AB136+INDEX(装备数值!$I$13:$M$116,通天塔!$U136*8+6,CH$2)*$AC136+INDEX(装备数值!$I$13:$M$116,通天塔!$V136*8+7,CH$2)*$AD136+INDEX(装备数值!$I$13:$M$116,通天塔!$W136*8+8,CH$2)*$AE136</f>
        <v>64320</v>
      </c>
      <c r="CI136" s="14">
        <f>INDEX(装备数值!$I$13:$M$116,通天塔!$P136*8+1,CI$2)*$X136+INDEX(装备数值!$I$13:$M$116,通天塔!$Q136*8+2,CI$2)*$Y136+INDEX(装备数值!$I$13:$M$116,通天塔!$S136*8+3,CI$2)*$Z136+INDEX(装备数值!$I$13:$M$116,通天塔!$R136*8+4,CI$2)*$AA136+INDEX(装备数值!$I$13:$M$116,通天塔!$T136*8+5,CI$2)*$AB136+INDEX(装备数值!$I$13:$M$116,通天塔!$U136*8+6,CI$2)*$AC136+INDEX(装备数值!$I$13:$M$116,通天塔!$V136*8+7,CI$2)*$AD136+INDEX(装备数值!$I$13:$M$116,通天塔!$W136*8+8,CI$2)*$AE136</f>
        <v>1344000</v>
      </c>
      <c r="CJ136" s="14">
        <f>INDEX(装备数值!$I$13:$M$116,通天塔!$P136*8+1,CJ$2)*$X136+INDEX(装备数值!$I$13:$M$116,通天塔!$Q136*8+2,CJ$2)*$Y136+INDEX(装备数值!$I$13:$M$116,通天塔!$S136*8+3,CJ$2)*$Z136+INDEX(装备数值!$I$13:$M$116,通天塔!$R136*8+4,CJ$2)*$AA136+INDEX(装备数值!$I$13:$M$116,通天塔!$T136*8+5,CJ$2)*$AB136+INDEX(装备数值!$I$13:$M$116,通天塔!$U136*8+6,CJ$2)*$AC136+INDEX(装备数值!$I$13:$M$116,通天塔!$V136*8+7,CJ$2)*$AD136+INDEX(装备数值!$I$13:$M$116,通天塔!$W136*8+8,CJ$2)*$AE136</f>
        <v>24960</v>
      </c>
      <c r="CM136" s="14">
        <f>INDEX(装备数值!$X$13:$AH$116,$P136*8+1,CM$2)*$AF136+INDEX(装备数值!$X$13:$AH$116,$Q136*8+2,CM$2)*$AG136+INDEX(装备数值!$X$13:$AH$116,$S136*8+3,CM$2)*$AH136+INDEX(装备数值!$X$13:$AH$116,$R136*8+4,CM$2)*$AI136+INDEX(装备数值!$X$13:$AH$116,$T136*8+5,CM$2)*$AJ136+INDEX(装备数值!$X$13:$AH$116,$U136*8+6,CM$2)*$AK136+INDEX(装备数值!$X$13:$AH$116,$V136*8+7,CM$2)*$AL136+INDEX(装备数值!$X$13:$AH$116,$W136*8+8,CM$2)*$AM136</f>
        <v>37700</v>
      </c>
      <c r="CN136" s="14">
        <f>INDEX(装备数值!$X$13:$AH$116,$P136*8+1,CN$2)*$AF136+INDEX(装备数值!$X$13:$AH$116,$Q136*8+2,CN$2)*$AG136+INDEX(装备数值!$X$13:$AH$116,$S136*8+3,CN$2)*$AH136+INDEX(装备数值!$X$13:$AH$116,$R136*8+4,CN$2)*$AI136+INDEX(装备数值!$X$13:$AH$116,$T136*8+5,CN$2)*$AJ136+INDEX(装备数值!$X$13:$AH$116,$U136*8+6,CN$2)*$AK136+INDEX(装备数值!$X$13:$AH$116,$V136*8+7,CN$2)*$AL136+INDEX(装备数值!$X$13:$AH$116,$W136*8+8,CN$2)*$AM136</f>
        <v>293596</v>
      </c>
      <c r="CO136" s="14">
        <f>INDEX(装备数值!$X$13:$AH$116,$P136*8+1,CO$2)*$AF136+INDEX(装备数值!$X$13:$AH$116,$Q136*8+2,CO$2)*$AG136+INDEX(装备数值!$X$13:$AH$116,$S136*8+3,CO$2)*$AH136+INDEX(装备数值!$X$13:$AH$116,$R136*8+4,CO$2)*$AI136+INDEX(装备数值!$X$13:$AH$116,$T136*8+5,CO$2)*$AJ136+INDEX(装备数值!$X$13:$AH$116,$U136*8+6,CO$2)*$AK136+INDEX(装备数值!$X$13:$AH$116,$V136*8+7,CO$2)*$AL136+INDEX(装备数值!$X$13:$AH$116,$W136*8+8,CO$2)*$AM136</f>
        <v>20300</v>
      </c>
      <c r="CP136" s="14">
        <f>INDEX(装备数值!$X$13:$AH$116,$P136*8+1,CP$2)*$AF136+INDEX(装备数值!$X$13:$AH$116,$Q136*8+2,CP$2)*$AG136+INDEX(装备数值!$X$13:$AH$116,$S136*8+3,CP$2)*$AH136+INDEX(装备数值!$X$13:$AH$116,$R136*8+4,CP$2)*$AI136+INDEX(装备数值!$X$13:$AH$116,$T136*8+5,CP$2)*$AJ136+INDEX(装备数值!$X$13:$AH$116,$U136*8+6,CP$2)*$AK136+INDEX(装备数值!$X$13:$AH$116,$V136*8+7,CP$2)*$AL136+INDEX(装备数值!$X$13:$AH$116,$W136*8+8,CP$2)*$AM136</f>
        <v>377000</v>
      </c>
      <c r="CQ136" s="14">
        <f>INDEX(装备数值!$X$13:$AH$116,$P136*8+1,CQ$2)*$AF136+INDEX(装备数值!$X$13:$AH$116,$Q136*8+2,CQ$2)*$AG136+INDEX(装备数值!$X$13:$AH$116,$S136*8+3,CQ$2)*$AH136+INDEX(装备数值!$X$13:$AH$116,$R136*8+4,CQ$2)*$AI136+INDEX(装备数值!$X$13:$AH$116,$T136*8+5,CQ$2)*$AJ136+INDEX(装备数值!$X$13:$AH$116,$U136*8+6,CQ$2)*$AK136+INDEX(装备数值!$X$13:$AH$116,$V136*8+7,CQ$2)*$AL136+INDEX(装备数值!$X$13:$AH$116,$W136*8+8,CQ$2)*$AM136</f>
        <v>8120</v>
      </c>
      <c r="CR136" s="14">
        <f>INDEX(装备数值!$X$13:$AH$116,$P136*8+1,CR$2)*$AF136+INDEX(装备数值!$X$13:$AH$116,$Q136*8+2,CR$2)*$AG136+INDEX(装备数值!$X$13:$AH$116,$S136*8+3,CR$2)*$AH136+INDEX(装备数值!$X$13:$AH$116,$R136*8+4,CR$2)*$AI136+INDEX(装备数值!$X$13:$AH$116,$T136*8+5,CR$2)*$AJ136+INDEX(装备数值!$X$13:$AH$116,$U136*8+6,CR$2)*$AK136+INDEX(装备数值!$X$13:$AH$116,$V136*8+7,CR$2)*$AL136+INDEX(装备数值!$X$13:$AH$116,$W136*8+8,CR$2)*$AM136</f>
        <v>29696</v>
      </c>
      <c r="CS136" s="14">
        <f>INDEX(装备数值!$X$13:$AH$116,$P136*8+1,CS$2)*$AF136+INDEX(装备数值!$X$13:$AH$116,$Q136*8+2,CS$2)*$AG136+INDEX(装备数值!$X$13:$AH$116,$S136*8+3,CS$2)*$AH136+INDEX(装备数值!$X$13:$AH$116,$R136*8+4,CS$2)*$AI136+INDEX(装备数值!$X$13:$AH$116,$T136*8+5,CS$2)*$AJ136+INDEX(装备数值!$X$13:$AH$116,$U136*8+6,CS$2)*$AK136+INDEX(装备数值!$X$13:$AH$116,$V136*8+7,CS$2)*$AL136+INDEX(装备数值!$X$13:$AH$116,$W136*8+8,CS$2)*$AM136</f>
        <v>30450</v>
      </c>
      <c r="CT136" s="14">
        <f>INDEX(装备数值!$X$13:$AH$116,$P136*8+1,CT$2)*$AF136+INDEX(装备数值!$X$13:$AH$116,$Q136*8+2,CT$2)*$AG136+INDEX(装备数值!$X$13:$AH$116,$S136*8+3,CT$2)*$AH136+INDEX(装备数值!$X$13:$AH$116,$R136*8+4,CT$2)*$AI136+INDEX(装备数值!$X$13:$AH$116,$T136*8+5,CT$2)*$AJ136+INDEX(装备数值!$X$13:$AH$116,$U136*8+6,CT$2)*$AK136+INDEX(装备数值!$X$13:$AH$116,$V136*8+7,CT$2)*$AL136+INDEX(装备数值!$X$13:$AH$116,$W136*8+8,CT$2)*$AM136</f>
        <v>29696</v>
      </c>
      <c r="CU136" s="14">
        <f>INDEX(装备数值!$X$13:$AH$116,$P136*8+1,CU$2)*$AF136+INDEX(装备数值!$X$13:$AH$116,$Q136*8+2,CU$2)*$AG136+INDEX(装备数值!$X$13:$AH$116,$S136*8+3,CU$2)*$AH136+INDEX(装备数值!$X$13:$AH$116,$R136*8+4,CU$2)*$AI136+INDEX(装备数值!$X$13:$AH$116,$T136*8+5,CU$2)*$AJ136+INDEX(装备数值!$X$13:$AH$116,$U136*8+6,CU$2)*$AK136+INDEX(装备数值!$X$13:$AH$116,$V136*8+7,CU$2)*$AL136+INDEX(装备数值!$X$13:$AH$116,$W136*8+8,CU$2)*$AM136</f>
        <v>30450</v>
      </c>
      <c r="CV136" s="14">
        <f>INDEX(装备数值!$X$13:$AH$116,$P136*8+1,CV$2)*$AF136+INDEX(装备数值!$X$13:$AH$116,$Q136*8+2,CV$2)*$AG136+INDEX(装备数值!$X$13:$AH$116,$S136*8+3,CV$2)*$AH136+INDEX(装备数值!$X$13:$AH$116,$R136*8+4,CV$2)*$AI136+INDEX(装备数值!$X$13:$AH$116,$T136*8+5,CV$2)*$AJ136+INDEX(装备数值!$X$13:$AH$116,$U136*8+6,CV$2)*$AK136+INDEX(装备数值!$X$13:$AH$116,$V136*8+7,CV$2)*$AL136+INDEX(装备数值!$X$13:$AH$116,$W136*8+8,CV$2)*$AM136</f>
        <v>58</v>
      </c>
      <c r="CW136" s="14">
        <f>INDEX(装备数值!$X$13:$AH$116,$P136*8+1,CW$2)*$AF136+INDEX(装备数值!$X$13:$AH$116,$Q136*8+2,CW$2)*$AG136+INDEX(装备数值!$X$13:$AH$116,$S136*8+3,CW$2)*$AH136+INDEX(装备数值!$X$13:$AH$116,$R136*8+4,CW$2)*$AI136+INDEX(装备数值!$X$13:$AH$116,$T136*8+5,CW$2)*$AJ136+INDEX(装备数值!$X$13:$AH$116,$U136*8+6,CW$2)*$AK136+INDEX(装备数值!$X$13:$AH$116,$V136*8+7,CW$2)*$AL136+INDEX(装备数值!$X$13:$AH$116,$W136*8+8,CW$2)*$AM136</f>
        <v>58</v>
      </c>
      <c r="CY136" s="14">
        <f>INDEX(装备数值!$AN$17:$AN$117,MATCH(MIN($X136:$AE136),装备数值!$AO$17:$AO$117,1))</f>
        <v>48</v>
      </c>
      <c r="CZ136" s="14">
        <f>IF(COUNTIF($P136:$W136,"&gt;"&amp;0)=8,INDEX(装备数值!AR$17:AR$117,$CY136+1),0)</f>
        <v>17280</v>
      </c>
      <c r="DA136" s="14">
        <f>IF(COUNTIF($P136:$W136,"&gt;"&amp;0)=8,INDEX(装备数值!AS$17:AS$117,$CY136+1),0)</f>
        <v>129600</v>
      </c>
      <c r="DB136" s="14">
        <f>IF(COUNTIF($P136:$W136,"&gt;"&amp;0)=8,INDEX(装备数值!AT$17:AT$117,$CY136+1),0)</f>
        <v>8640</v>
      </c>
      <c r="DC136" s="14">
        <f>IF(COUNTIF($P136:$W136,"&gt;"&amp;0)=8,INDEX(装备数值!AU$17:AU$117,$CY136+1),0)</f>
        <v>172800</v>
      </c>
      <c r="DD136" s="14">
        <f>IF(COUNTIF($P136:$W136,"&gt;"&amp;0)=8,INDEX(装备数值!AV$17:AV$117,$CY136+1),0)</f>
        <v>3264</v>
      </c>
      <c r="DF136" s="14">
        <f>INDEX(装备数值!$AY$17:$AY$77,MATCH(MIN($AF136:$AM136),装备数值!$AZ$17:$AZ$77,1))</f>
        <v>29</v>
      </c>
      <c r="DG136" s="26">
        <f>INDEX(装备数值!BA$17:BA$77,通天塔!DF136+1)</f>
        <v>0.43</v>
      </c>
      <c r="DH136" s="26">
        <f>INDEX(装备数值!BA$17:BA$77,通天塔!DF136+1)</f>
        <v>0.43</v>
      </c>
      <c r="DJ136" s="14">
        <f t="shared" si="244"/>
        <v>35</v>
      </c>
      <c r="DK136" s="14">
        <f>VLOOKUP(DJ136,军阶与晶片数值!$W$6:$X$27,2)</f>
        <v>8</v>
      </c>
      <c r="DL136" s="14">
        <f>INDEX(军阶与晶片数值!Y$6:Y$27,$DK136+1)</f>
        <v>650</v>
      </c>
      <c r="DM136" s="14">
        <f>INDEX(军阶与晶片数值!Z$6:Z$27,$DK136+1)</f>
        <v>650</v>
      </c>
      <c r="DN136" s="14">
        <f>INDEX(军阶与晶片数值!AA$6:AA$27,$DK136+1)</f>
        <v>650</v>
      </c>
      <c r="DO136" s="14">
        <f>INDEX(军阶与晶片数值!AB$6:AB$27,$DK136+1)</f>
        <v>650</v>
      </c>
      <c r="DP136" s="29">
        <f>INDEX(军阶与晶片数值!AC$6:AC$27,$DK136+1)</f>
        <v>45</v>
      </c>
      <c r="DQ136" s="29">
        <f>INDEX(军阶与晶片数值!AD$6:AD$27,$DK136+1)</f>
        <v>25</v>
      </c>
      <c r="DS136" s="26">
        <f>INDEX(军阶与晶片数值!I$6:I$16,AN136+1)</f>
        <v>0.2</v>
      </c>
      <c r="DT136" s="26">
        <f>INDEX(军阶与晶片数值!M$6:M$16,AO136+1)</f>
        <v>0.3</v>
      </c>
      <c r="DU136" s="26">
        <f>INDEX(军阶与晶片数值!J$6:J$16,AP136+1)</f>
        <v>0.3</v>
      </c>
      <c r="DV136" s="26">
        <f>INDEX(军阶与晶片数值!K$6:K$16,AQ136+1)</f>
        <v>0.6</v>
      </c>
      <c r="DW136" s="26">
        <f>INDEX(军阶与晶片数值!L$6:L$16,AR136+1)</f>
        <v>0.6</v>
      </c>
      <c r="DX136" s="28">
        <f>INDEX(军阶与晶片数值!N$6:N$16,AS136+1)</f>
        <v>0</v>
      </c>
      <c r="DY136" s="28">
        <f>INDEX(军阶与晶片数值!O$6:O$16,AT136+1)</f>
        <v>0</v>
      </c>
      <c r="DZ136" s="28">
        <f>INDEX(军阶与晶片数值!P$6:P$16,AU136+1)</f>
        <v>0</v>
      </c>
      <c r="EA136" s="28">
        <f>INDEX(军阶与晶片数值!Q$6:Q$16,AV136+1)</f>
        <v>0</v>
      </c>
      <c r="EB136" s="26">
        <f>INDEX(军阶与晶片数值!R$6:R$16,AW136+1)</f>
        <v>0.13</v>
      </c>
      <c r="EC136" s="26">
        <f>INDEX(军阶与晶片数值!S$6:S$16,AX136+1)</f>
        <v>0.13</v>
      </c>
      <c r="ED136" s="26">
        <f>INDEX(军阶与晶片数值!T$6:T$16,AY136+1)</f>
        <v>0</v>
      </c>
      <c r="EE136" s="26">
        <f>INDEX(军阶与晶片数值!U$6:U$16,AZ136+1)</f>
        <v>0</v>
      </c>
      <c r="EG136" s="26">
        <f>INDEX(军阶与晶片数值!$C$6:$C$36,通天塔!$BA136+1)</f>
        <v>0.9</v>
      </c>
      <c r="EH136" s="26">
        <f>INDEX(军阶与晶片数值!$C$6:$C$36,通天塔!$BA136+1)</f>
        <v>0.9</v>
      </c>
      <c r="EI136" s="26">
        <f>INDEX(军阶与晶片数值!$C$6:$C$36,通天塔!$BA136+1)</f>
        <v>0.9</v>
      </c>
      <c r="EJ136" s="26">
        <f>INDEX(军阶与晶片数值!$C$6:$C$36,通天塔!$BA136+1)</f>
        <v>0.9</v>
      </c>
      <c r="EK136" s="26">
        <f>INDEX(军阶与晶片数值!$C$6:$C$36,通天塔!$BA136+1)</f>
        <v>0.9</v>
      </c>
      <c r="EM136" s="14">
        <f>INDEX(战舰突破!$H$6:$H$18,通天塔!$J136+1)+INDEX(战舰突破!$H$23:$H$35,通天塔!$K136+1)+INDEX(战舰突破!$H$40:$H$52,通天塔!$L136+1)</f>
        <v>200</v>
      </c>
      <c r="EN136" s="14">
        <f>INDEX(战舰突破!$I$6:$I$18,通天塔!$J136+1)+INDEX(战舰突破!$I$23:$I$35,通天塔!$K136+1)+INDEX(战舰突破!$I$40:$I$52,通天塔!$L136+1)</f>
        <v>200</v>
      </c>
      <c r="EO136" s="14">
        <f>INDEX(战舰突破!$J$6:$J$18,通天塔!$J136+1)+INDEX(战舰突破!$J$23:$J$35,通天塔!$K136+1)+INDEX(战舰突破!$J$40:$J$52,通天塔!$L136+1)</f>
        <v>0</v>
      </c>
      <c r="EP136" s="14">
        <f>INDEX(战舰突破!$K$6:$K$18,通天塔!$J136+1)+INDEX(战舰突破!$K$23:$K$35,通天塔!$K136+1)+INDEX(战舰突破!$K$40:$K$52,通天塔!$L136+1)</f>
        <v>0</v>
      </c>
      <c r="EQ136" s="14">
        <f>INDEX(战舰突破!$L$6:$L$18,通天塔!$J136+1)+INDEX(战舰突破!$L$23:$L$35,通天塔!$K136+1)+INDEX(战舰突破!$L$40:$L$52,通天塔!$L136+1)</f>
        <v>200</v>
      </c>
      <c r="ER136" s="18">
        <f>INDEX(战舰突破!$N$6:$N$18,通天塔!$J136+1)+INDEX(战舰突破!$N$23:$N$35,通天塔!$K136+1)+INDEX(战舰突破!$N$40:$N$52,通天塔!$L136+1)</f>
        <v>0</v>
      </c>
      <c r="ES136" s="18">
        <f>INDEX(战舰突破!$O$6:$O$18,通天塔!$J136+1)+INDEX(战舰突破!$O$23:$O$35,通天塔!$K136+1)+INDEX(战舰突破!$O$40:$O$52,通天塔!$L136+1)</f>
        <v>1.4</v>
      </c>
      <c r="ET136" s="18">
        <f>INDEX(战舰突破!$P$6:$P$18,通天塔!$J136+1)+INDEX(战舰突破!$P$23:$P$35,通天塔!$K136+1)+INDEX(战舰突破!$P$40:$P$52,通天塔!$L136+1)</f>
        <v>0</v>
      </c>
      <c r="EU136" s="18">
        <f>INDEX(战舰突破!$Q$6:$Q$18,通天塔!$J136+1)+INDEX(战舰突破!$Q$23:$Q$35,通天塔!$K136+1)+INDEX(战舰突破!$Q$40:$Q$52,通天塔!$L136+1)</f>
        <v>0.3</v>
      </c>
      <c r="EV136" s="18">
        <f>INDEX(战舰突破!$R$6:$R$18,通天塔!$J136+1)+INDEX(战舰突破!$R$23:$R$35,通天塔!$K136+1)+INDEX(战舰突破!$R$40:$R$52,通天塔!$L136+1)</f>
        <v>0</v>
      </c>
      <c r="EW136" s="18">
        <f>INDEX(战舰突破!$M$6:$M$18,通天塔!$J136+1)+INDEX(战舰突破!$M$23:$M$35,通天塔!$K136+1)+INDEX(战舰突破!$M$40:$M$52,通天塔!$L136+1)</f>
        <v>0.2</v>
      </c>
      <c r="EX136" s="22">
        <f>INDEX(战舰突破!$W$6:$W$18,通天塔!$J136+1)+INDEX(战舰突破!$W$23:$W$35,通天塔!$K136+1)+INDEX(战舰突破!$W$40:$W$52,通天塔!$L136+1)</f>
        <v>0.5</v>
      </c>
      <c r="FA136" s="14">
        <f>INDEX(战舰突破!$S$6:$S$18,通天塔!$J136+1)</f>
        <v>0</v>
      </c>
      <c r="FB136" s="14">
        <f>INDEX(战舰突破!$T$6:$T$18,通天塔!$J136+1)</f>
        <v>1.1000000000000001</v>
      </c>
      <c r="FC136" s="14">
        <f>INDEX(战舰突破!$U$6:$U$18,通天塔!$J136+1)</f>
        <v>0.1</v>
      </c>
      <c r="FD136" s="14">
        <f>INDEX(战舰突破!$V$6:$V$18,通天塔!$J136+1)</f>
        <v>1</v>
      </c>
      <c r="FE136" s="14">
        <f>INDEX(战舰突破!$X$6:$X$18,通天塔!$J136+1)</f>
        <v>10</v>
      </c>
      <c r="FG136" s="14">
        <f>INDEX(战舰突破!$S$23:$S$35,通天塔!$J136+1)</f>
        <v>0.6</v>
      </c>
      <c r="FH136" s="14">
        <f>INDEX(战舰突破!$T$23:$T$35,通天塔!$J136+1)</f>
        <v>0.55000000000000004</v>
      </c>
      <c r="FI136" s="14">
        <f>INDEX(战舰突破!$U$23:$U$35,通天塔!$J136+1)</f>
        <v>0.1</v>
      </c>
      <c r="FJ136" s="14">
        <f>INDEX(战舰突破!$V$23:$V$35,通天塔!$J136+1)</f>
        <v>2</v>
      </c>
      <c r="FK136" s="14">
        <f>INDEX(战舰突破!$X$23:$X$35,通天塔!$J136+1)</f>
        <v>150</v>
      </c>
      <c r="FM136" s="14">
        <f>INDEX(战舰突破!$S$40:$S$52,通天塔!$J136+1)</f>
        <v>0.6</v>
      </c>
      <c r="FN136" s="14">
        <f>INDEX(战舰突破!$T$40:$T$52,通天塔!$J136+1)</f>
        <v>0.25</v>
      </c>
      <c r="FO136" s="14">
        <f>INDEX(战舰突破!$U$40:$U$52,通天塔!$J136+1)</f>
        <v>0.2</v>
      </c>
      <c r="FP136" s="14">
        <f>INDEX(战舰突破!$V$40:$V$52,通天塔!$J136+1)</f>
        <v>1</v>
      </c>
      <c r="FQ136" s="14">
        <f>INDEX(战舰突破!$X$40:$X$52,通天塔!$J136+1)</f>
        <v>250</v>
      </c>
      <c r="FT136" s="14">
        <f t="shared" si="245"/>
        <v>988749</v>
      </c>
      <c r="FU136" s="14">
        <f t="shared" si="246"/>
        <v>947677</v>
      </c>
      <c r="FV136" s="14">
        <f t="shared" si="247"/>
        <v>925424</v>
      </c>
      <c r="FW136" s="14">
        <f t="shared" si="248"/>
        <v>20950785</v>
      </c>
      <c r="FX136" s="14">
        <f t="shared" si="249"/>
        <v>560299</v>
      </c>
      <c r="FY136" s="14">
        <f t="shared" si="250"/>
        <v>17062051</v>
      </c>
      <c r="FZ136" s="14">
        <f t="shared" si="251"/>
        <v>415419</v>
      </c>
      <c r="GA136" s="28">
        <f t="shared" si="252"/>
        <v>30346</v>
      </c>
      <c r="GB136" s="28">
        <f t="shared" si="253"/>
        <v>31100</v>
      </c>
      <c r="GC136" s="28">
        <f t="shared" si="254"/>
        <v>30346</v>
      </c>
      <c r="GD136" s="28">
        <f t="shared" si="255"/>
        <v>31100</v>
      </c>
      <c r="GE136" s="28">
        <f t="shared" si="256"/>
        <v>1.6158999999999997</v>
      </c>
      <c r="GF136" s="28">
        <f t="shared" si="257"/>
        <v>1.6158999999999997</v>
      </c>
      <c r="GG136" s="28">
        <f t="shared" si="258"/>
        <v>0</v>
      </c>
      <c r="GH136" s="28">
        <f t="shared" si="259"/>
        <v>48.2</v>
      </c>
      <c r="GI136" s="14">
        <f t="shared" si="260"/>
        <v>1</v>
      </c>
      <c r="GJ136" s="14">
        <f t="shared" si="261"/>
        <v>1.6</v>
      </c>
      <c r="GK136" s="14">
        <f t="shared" si="262"/>
        <v>1.6</v>
      </c>
      <c r="GL136" s="18">
        <f t="shared" si="263"/>
        <v>2.3000000000000003</v>
      </c>
      <c r="GM136" s="18">
        <f t="shared" si="264"/>
        <v>1.75</v>
      </c>
      <c r="GN136" s="18">
        <f t="shared" si="265"/>
        <v>1.45</v>
      </c>
      <c r="GO136" s="29">
        <f t="shared" si="215"/>
        <v>30496</v>
      </c>
      <c r="GP136" s="29">
        <f t="shared" si="215"/>
        <v>30796</v>
      </c>
      <c r="GQ136" s="29">
        <f t="shared" si="215"/>
        <v>30796</v>
      </c>
      <c r="GR136" s="26">
        <f t="shared" si="266"/>
        <v>0.1</v>
      </c>
      <c r="GS136" s="26">
        <f t="shared" si="267"/>
        <v>0.1</v>
      </c>
      <c r="GT136" s="26">
        <f t="shared" si="268"/>
        <v>0.2</v>
      </c>
      <c r="GU136" s="14">
        <f t="shared" si="269"/>
        <v>3</v>
      </c>
      <c r="GV136" s="14">
        <f t="shared" si="270"/>
        <v>4</v>
      </c>
      <c r="GW136" s="14">
        <f t="shared" si="271"/>
        <v>3</v>
      </c>
      <c r="GX136" s="14">
        <f t="shared" si="272"/>
        <v>10</v>
      </c>
      <c r="GY136" s="14">
        <f t="shared" si="273"/>
        <v>150</v>
      </c>
      <c r="GZ136" s="14">
        <f t="shared" si="274"/>
        <v>250</v>
      </c>
      <c r="HA136">
        <v>132</v>
      </c>
      <c r="HB136" s="14">
        <f t="shared" si="275"/>
        <v>158976999</v>
      </c>
      <c r="HD136" s="14">
        <f t="shared" si="276"/>
        <v>1120598</v>
      </c>
      <c r="HE136" s="14">
        <f t="shared" si="277"/>
        <v>494344</v>
      </c>
      <c r="HF136" s="29">
        <f t="shared" si="278"/>
        <v>29856</v>
      </c>
      <c r="HG136" s="29">
        <f t="shared" si="279"/>
        <v>21354</v>
      </c>
      <c r="HH136" s="29">
        <f t="shared" si="280"/>
        <v>22497</v>
      </c>
      <c r="HI136" s="29">
        <f t="shared" si="281"/>
        <v>21525</v>
      </c>
      <c r="HJ136" s="14">
        <f t="shared" si="282"/>
        <v>1.6158999999999997</v>
      </c>
      <c r="HK136" s="14">
        <f t="shared" si="283"/>
        <v>1.6158999999999997</v>
      </c>
      <c r="HL136" s="14">
        <f t="shared" si="284"/>
        <v>286185</v>
      </c>
      <c r="HM136" s="14">
        <f t="shared" si="285"/>
        <v>476702</v>
      </c>
      <c r="HN136" s="26">
        <f t="shared" si="286"/>
        <v>0.37714409208790206</v>
      </c>
      <c r="HO136" s="26">
        <f t="shared" si="287"/>
        <v>0.68443473747945671</v>
      </c>
      <c r="HP136" s="29">
        <f t="shared" si="288"/>
        <v>143593</v>
      </c>
      <c r="HQ136" s="29">
        <f t="shared" si="289"/>
        <v>485320</v>
      </c>
      <c r="HR136" s="29">
        <f t="shared" si="290"/>
        <v>512830</v>
      </c>
      <c r="HS136" s="26">
        <f t="shared" si="291"/>
        <v>0.46088510052090059</v>
      </c>
      <c r="HT136" s="26">
        <f t="shared" si="292"/>
        <v>0.4689569073141332</v>
      </c>
      <c r="HU136" s="26">
        <f t="shared" si="293"/>
        <v>0.56895690731413318</v>
      </c>
      <c r="HV136" s="26">
        <f t="shared" si="294"/>
        <v>6.088510052090057E-2</v>
      </c>
      <c r="HW136" s="29">
        <f t="shared" si="236"/>
        <v>1.8000000000000003</v>
      </c>
      <c r="HX136" s="29">
        <f t="shared" si="237"/>
        <v>3.5587446726075167</v>
      </c>
      <c r="HY136" s="29">
        <f t="shared" si="238"/>
        <v>3.2258297817383443</v>
      </c>
      <c r="HZ136" s="29">
        <f t="shared" si="239"/>
        <v>1292337</v>
      </c>
      <c r="IA136" s="29">
        <f t="shared" si="240"/>
        <v>1151419.9763399202</v>
      </c>
      <c r="IB136" s="29">
        <f t="shared" si="241"/>
        <v>827151.14348443761</v>
      </c>
      <c r="IC136" s="29">
        <f t="shared" si="242"/>
        <v>7801014</v>
      </c>
      <c r="ID136" s="14">
        <f t="shared" si="295"/>
        <v>3270908.12</v>
      </c>
      <c r="IH136" s="14">
        <v>1</v>
      </c>
      <c r="II136" s="14">
        <v>1</v>
      </c>
      <c r="IJ136" s="14">
        <v>480</v>
      </c>
      <c r="IK136" s="14">
        <v>80</v>
      </c>
      <c r="IL136" s="14">
        <v>60</v>
      </c>
      <c r="IM136" s="23">
        <f t="shared" si="216"/>
        <v>606722434</v>
      </c>
      <c r="IN136" s="23">
        <f t="shared" si="217"/>
        <v>1</v>
      </c>
      <c r="IO136" s="23">
        <f t="shared" si="218"/>
        <v>606722.43000000005</v>
      </c>
      <c r="IP136" s="23">
        <f t="shared" si="298"/>
        <v>679770451</v>
      </c>
      <c r="IQ136" s="23">
        <f t="shared" si="296"/>
        <v>1</v>
      </c>
      <c r="IR136" s="23">
        <f t="shared" si="297"/>
        <v>679770.45</v>
      </c>
      <c r="IS136" s="14">
        <v>1</v>
      </c>
      <c r="IT136" s="14">
        <v>1</v>
      </c>
      <c r="IU136" s="14">
        <v>240</v>
      </c>
      <c r="IV136" s="14">
        <v>40</v>
      </c>
      <c r="IW136" s="14">
        <v>30</v>
      </c>
      <c r="IX136" s="23">
        <f t="shared" si="219"/>
        <v>354747431</v>
      </c>
      <c r="IY136" s="23">
        <f t="shared" si="220"/>
        <v>1</v>
      </c>
      <c r="IZ136" s="23">
        <f t="shared" si="221"/>
        <v>354747.43</v>
      </c>
      <c r="JA136" s="23"/>
      <c r="JB136" s="23"/>
      <c r="JC136" s="23"/>
      <c r="JG136">
        <f t="shared" si="222"/>
        <v>2.5061549791750877</v>
      </c>
      <c r="JH136">
        <f t="shared" si="223"/>
        <v>4.0496958308490232</v>
      </c>
      <c r="JJ136" s="14">
        <v>10</v>
      </c>
      <c r="JK136" s="14">
        <v>2</v>
      </c>
      <c r="JL136" s="14">
        <v>1.5</v>
      </c>
      <c r="JM136" s="23">
        <f t="shared" si="224"/>
        <v>12081815</v>
      </c>
      <c r="JN136" s="23">
        <f t="shared" si="225"/>
        <v>1</v>
      </c>
      <c r="JO136" s="23">
        <f t="shared" si="226"/>
        <v>12081.82</v>
      </c>
      <c r="JP136" s="14">
        <v>30</v>
      </c>
      <c r="JQ136" s="14">
        <v>6</v>
      </c>
      <c r="JR136" s="14">
        <v>4</v>
      </c>
      <c r="JS136" s="23">
        <f t="shared" si="227"/>
        <v>34922004</v>
      </c>
      <c r="JT136" s="23">
        <f t="shared" si="228"/>
        <v>1</v>
      </c>
      <c r="JU136" s="23">
        <f t="shared" si="229"/>
        <v>34922</v>
      </c>
      <c r="JW136" s="23">
        <f t="shared" si="230"/>
        <v>46562672</v>
      </c>
      <c r="JX136" s="23">
        <f t="shared" si="231"/>
        <v>1</v>
      </c>
      <c r="JY136" s="23">
        <f t="shared" si="232"/>
        <v>46562.67</v>
      </c>
      <c r="JZ136" s="23">
        <f t="shared" si="233"/>
        <v>18122723</v>
      </c>
      <c r="KA136" s="23">
        <f t="shared" si="234"/>
        <v>1</v>
      </c>
      <c r="KB136" s="23">
        <f t="shared" si="235"/>
        <v>18122.72</v>
      </c>
    </row>
    <row r="137" spans="3:288" ht="16.5" x14ac:dyDescent="0.2">
      <c r="C137" s="14">
        <f t="shared" si="243"/>
        <v>42</v>
      </c>
      <c r="D137" s="14">
        <v>133</v>
      </c>
      <c r="E137" s="14" t="s">
        <v>793</v>
      </c>
      <c r="F137" s="14">
        <v>483</v>
      </c>
      <c r="G137" s="14">
        <v>483</v>
      </c>
      <c r="H137" s="14">
        <v>483</v>
      </c>
      <c r="I137" s="14">
        <v>450</v>
      </c>
      <c r="J137" s="14">
        <v>9</v>
      </c>
      <c r="K137" s="14">
        <v>9</v>
      </c>
      <c r="L137" s="14">
        <v>9</v>
      </c>
      <c r="M137" s="14">
        <v>6</v>
      </c>
      <c r="N137" s="14">
        <v>5</v>
      </c>
      <c r="O137" s="14">
        <v>5</v>
      </c>
      <c r="P137" s="14">
        <v>8</v>
      </c>
      <c r="Q137" s="14">
        <v>9</v>
      </c>
      <c r="R137" s="14">
        <v>9</v>
      </c>
      <c r="S137" s="14">
        <v>9</v>
      </c>
      <c r="T137" s="14">
        <v>9</v>
      </c>
      <c r="U137" s="14">
        <v>9</v>
      </c>
      <c r="V137" s="14">
        <v>8</v>
      </c>
      <c r="W137" s="14">
        <v>8</v>
      </c>
      <c r="X137" s="14">
        <v>483</v>
      </c>
      <c r="Y137" s="14">
        <v>483</v>
      </c>
      <c r="Z137" s="14">
        <v>483</v>
      </c>
      <c r="AA137" s="14">
        <v>483</v>
      </c>
      <c r="AB137" s="14">
        <v>483</v>
      </c>
      <c r="AC137" s="14">
        <v>483</v>
      </c>
      <c r="AD137" s="14">
        <v>483</v>
      </c>
      <c r="AE137" s="14">
        <v>483</v>
      </c>
      <c r="AF137" s="14">
        <v>58</v>
      </c>
      <c r="AG137" s="14">
        <v>58</v>
      </c>
      <c r="AH137" s="14">
        <v>58</v>
      </c>
      <c r="AI137" s="14">
        <v>58</v>
      </c>
      <c r="AJ137" s="14">
        <v>58</v>
      </c>
      <c r="AK137" s="14">
        <v>58</v>
      </c>
      <c r="AL137" s="14">
        <v>58</v>
      </c>
      <c r="AM137" s="14">
        <v>58</v>
      </c>
      <c r="AN137" s="14">
        <v>5</v>
      </c>
      <c r="AO137" s="14">
        <v>6</v>
      </c>
      <c r="AP137" s="14">
        <v>6</v>
      </c>
      <c r="AQ137" s="14">
        <v>6</v>
      </c>
      <c r="AR137" s="14">
        <v>6</v>
      </c>
      <c r="AS137" s="14">
        <v>0</v>
      </c>
      <c r="AT137" s="14">
        <v>0</v>
      </c>
      <c r="AU137" s="14">
        <v>0</v>
      </c>
      <c r="AV137" s="14">
        <v>0</v>
      </c>
      <c r="AW137" s="14">
        <v>3</v>
      </c>
      <c r="AX137" s="14">
        <v>3</v>
      </c>
      <c r="AY137" s="14">
        <v>0</v>
      </c>
      <c r="AZ137" s="14">
        <v>0</v>
      </c>
      <c r="BA137" s="14">
        <v>18</v>
      </c>
      <c r="BF137" s="14">
        <f>ROUND((INDEX(新战舰养成!S$6:S$18,通天塔!$J137+1)+INDEX(新战舰养成!D$6:D$18,通天塔!$J137+1)*(通天塔!$G137-1))*INDEX(战舰突破!$D$6:$D$18,通天塔!$M137+1),0)</f>
        <v>215807</v>
      </c>
      <c r="BG137" s="14">
        <f>ROUND((INDEX(新战舰养成!T$6:T$18,通天塔!$J137+1)+INDEX(新战舰养成!E$6:E$18,通天塔!$J137+1)*(通天塔!$G137-1))*INDEX(战舰突破!$D$6:$D$18,通天塔!$M137+1),0)</f>
        <v>1726347</v>
      </c>
      <c r="BH137" s="14">
        <f>ROUND((INDEX(新战舰养成!U$6:U$18,通天塔!$J137+1)+INDEX(新战舰养成!F$6:F$18,通天塔!$J137+1)*(通天塔!$G137-1))*INDEX(战舰突破!$D$6:$D$18,通天塔!$M137+1),0)</f>
        <v>108042</v>
      </c>
      <c r="BI137" s="14">
        <f>ROUND((INDEX(新战舰养成!V$6:V$18,通天塔!$J137+1)+INDEX(新战舰养成!G$6:G$18,通天塔!$J137+1)*(通天塔!$G137-1))*INDEX(战舰突破!$D$6:$D$18,通天塔!$M137+1),0)</f>
        <v>525</v>
      </c>
      <c r="BJ137" s="14">
        <f>ROUND((INDEX(新战舰养成!W$6:W$18,通天塔!$J137+1)+INDEX(新战舰养成!H$6:H$18,通天塔!$J137+1)*(通天塔!$G137-1))*INDEX(战舰突破!$D$6:$D$18,通天塔!$M137+1),0)</f>
        <v>7</v>
      </c>
      <c r="BL137" s="14">
        <f>IF($H137&gt;0,ROUND((INDEX(新战舰养成!X$6:X$18,通天塔!$K137+1)+INDEX(新战舰养成!I$6:I$18,通天塔!$K137+1)*(通天塔!$H137-1))*INDEX(战舰突破!$D$6:$D$18,通天塔!$N137+1),0),0)</f>
        <v>197757</v>
      </c>
      <c r="BM137" s="14">
        <f>IF($H137&gt;0,ROUND((INDEX(新战舰养成!Y$6:Y$18,通天塔!$K137+1)+INDEX(新战舰养成!J$6:J$18,通天塔!$K137+1)*(通天塔!$H137-1))*INDEX(战舰突破!$D$6:$D$18,通天塔!$N137+1),0),0)</f>
        <v>0</v>
      </c>
      <c r="BN137" s="14">
        <f>IF($H137&gt;0,ROUND((INDEX(新战舰养成!Z$6:Z$18,通天塔!$K137+1)+INDEX(新战舰养成!K$6:K$18,通天塔!$K137+1)*(通天塔!$H137-1))*INDEX(战舰突破!$D$6:$D$18,通天塔!$N137+1),0),0)</f>
        <v>0</v>
      </c>
      <c r="BO137" s="14">
        <f>IF($H137&gt;0,ROUND((INDEX(新战舰养成!AA$6:AA$18,通天塔!$K137+1)+INDEX(新战舰养成!L$6:L$18,通天塔!$K137+1)*(通天塔!$H137-1))*INDEX(战舰突破!$D$6:$D$18,通天塔!$N137+1),0),0)</f>
        <v>1973088</v>
      </c>
      <c r="BP137" s="14">
        <f>IF($H137&gt;0,ROUND((INDEX(新战舰养成!AB$6:AB$18,通天塔!$K137+1)+INDEX(新战舰养成!M$6:M$18,通天塔!$K137+1)*(通天塔!$H137-1))*INDEX(战舰突破!$D$6:$D$18,通天塔!$N137+1),0),0)</f>
        <v>39344</v>
      </c>
      <c r="BR137" s="14">
        <f>IF($I137&gt;0,ROUND((INDEX(新战舰养成!AC$6:AC$18,通天塔!$L137+1)+INDEX(新战舰养成!I$6:I$18,通天塔!$L137+1)*(通天塔!$I137-1))*INDEX(战舰突破!$D$6:$D$18,通天塔!$O137+1),0),0)</f>
        <v>194013</v>
      </c>
      <c r="BS137" s="14">
        <f>IF($I137&gt;0,ROUND((INDEX(新战舰养成!AD$6:AD$18,通天塔!$L137+1)+INDEX(新战舰养成!J$6:J$18,通天塔!$L137+1)*(通天塔!$I137-1))*INDEX(战舰突破!$D$6:$D$18,通天塔!$O137+1),0),0)</f>
        <v>0</v>
      </c>
      <c r="BT137" s="14">
        <f>IF($I137&gt;0,ROUND((INDEX(新战舰养成!AE$6:AE$18,通天塔!$L137+1)+INDEX(新战舰养成!K$6:K$18,通天塔!$L137+1)*(通天塔!$I137-1))*INDEX(战舰突破!$D$6:$D$18,通天塔!$O137+1),0),0)</f>
        <v>0</v>
      </c>
      <c r="BU137" s="14">
        <f>IF($I137&gt;0,ROUND((INDEX(新战舰养成!AF$6:AF$18,通天塔!$L137+1)+INDEX(新战舰养成!L$6:L$18,通天塔!$L137+1)*(通天塔!$I137-1))*INDEX(战舰突破!$D$6:$D$18,通天塔!$O137+1),0),0)</f>
        <v>1252944</v>
      </c>
      <c r="BV137" s="14">
        <f>IF($I137&gt;0,ROUND((INDEX(新战舰养成!AG$6:AG$18,通天塔!$L137+1)+INDEX(新战舰养成!M$6:M$18,通天塔!$L137+1)*(通天塔!$I137-1))*INDEX(战舰突破!$D$6:$D$18,通天塔!$O137+1),0),0)</f>
        <v>52413</v>
      </c>
      <c r="BY137" s="14">
        <f>(INDEX(装备数值!$C$13:$G$116,通天塔!$P137*8+1,BY$2)+INDEX(装备数值!$C$13:$G$116,通天塔!$Q137*8+2,BY$2)+INDEX(装备数值!$C$13:$G$116,通天塔!$S137*8+3,BY$2)+INDEX(装备数值!$C$13:$G$116,通天塔!$R137*8+4,BY$2)+INDEX(装备数值!$C$13:$G$116,通天塔!$T137*8+5,BY$2)+INDEX(装备数值!$C$13:$G$116,通天塔!$U137*8+6,BY$2)+INDEX(装备数值!$C$13:$G$116,通天塔!$V137*8+7,BY$2)+INDEX(装备数值!$C$13:$G$116,通天塔!$W137*8+8,BY$2))</f>
        <v>43575</v>
      </c>
      <c r="BZ137" s="14">
        <f>(INDEX(装备数值!$C$13:$G$116,通天塔!$P137*8+1,BZ$2)+INDEX(装备数值!$C$13:$G$116,通天塔!$Q137*8+2,BZ$2)+INDEX(装备数值!$C$13:$G$116,通天塔!$S137*8+3,BZ$2)+INDEX(装备数值!$C$13:$G$116,通天塔!$R137*8+4,BZ$2)+INDEX(装备数值!$C$13:$G$116,通天塔!$T137*8+5,BZ$2)+INDEX(装备数值!$C$13:$G$116,通天塔!$U137*8+6,BZ$2)+INDEX(装备数值!$C$13:$G$116,通天塔!$V137*8+7,BZ$2)+INDEX(装备数值!$C$13:$G$116,通天塔!$W137*8+8,BZ$2))</f>
        <v>401625</v>
      </c>
      <c r="CA137" s="14">
        <f>(INDEX(装备数值!$C$13:$G$116,通天塔!$P137*8+1,CA$2)+INDEX(装备数值!$C$13:$G$116,通天塔!$Q137*8+2,CA$2)+INDEX(装备数值!$C$13:$G$116,通天塔!$S137*8+3,CA$2)+INDEX(装备数值!$C$13:$G$116,通天塔!$R137*8+4,CA$2)+INDEX(装备数值!$C$13:$G$116,通天塔!$T137*8+5,CA$2)+INDEX(装备数值!$C$13:$G$116,通天塔!$U137*8+6,CA$2)+INDEX(装备数值!$C$13:$G$116,通天塔!$V137*8+7,CA$2)+INDEX(装备数值!$C$13:$G$116,通天塔!$W137*8+8,CA$2))</f>
        <v>25550</v>
      </c>
      <c r="CB137" s="14">
        <f>(INDEX(装备数值!$C$13:$G$116,通天塔!$P137*8+1,CB$2)+INDEX(装备数值!$C$13:$G$116,通天塔!$Q137*8+2,CB$2)+INDEX(装备数值!$C$13:$G$116,通天塔!$S137*8+3,CB$2)+INDEX(装备数值!$C$13:$G$116,通天塔!$R137*8+4,CB$2)+INDEX(装备数值!$C$13:$G$116,通天塔!$T137*8+5,CB$2)+INDEX(装备数值!$C$13:$G$116,通天塔!$U137*8+6,CB$2)+INDEX(装备数值!$C$13:$G$116,通天塔!$V137*8+7,CB$2)+INDEX(装备数值!$C$13:$G$116,通天塔!$W137*8+8,CB$2))</f>
        <v>560000</v>
      </c>
      <c r="CC137" s="14">
        <f>(INDEX(装备数值!$C$13:$G$116,通天塔!$P137*8+1,CC$2)+INDEX(装备数值!$C$13:$G$116,通天塔!$Q137*8+2,CC$2)+INDEX(装备数值!$C$13:$G$116,通天塔!$S137*8+3,CC$2)+INDEX(装备数值!$C$13:$G$116,通天塔!$R137*8+4,CC$2)+INDEX(装备数值!$C$13:$G$116,通天塔!$T137*8+5,CC$2)+INDEX(装备数值!$C$13:$G$116,通天塔!$U137*8+6,CC$2)+INDEX(装备数值!$C$13:$G$116,通天塔!$V137*8+7,CC$2)+INDEX(装备数值!$C$13:$G$116,通天塔!$W137*8+8,CC$2))</f>
        <v>9900</v>
      </c>
      <c r="CF137" s="14">
        <f>INDEX(装备数值!$I$13:$M$116,通天塔!$P137*8+1,CF$2)*$X137+INDEX(装备数值!$I$13:$M$116,通天塔!$Q137*8+2,CF$2)*$Y137+INDEX(装备数值!$I$13:$M$116,通天塔!$S137*8+3,CF$2)*$Z137+INDEX(装备数值!$I$13:$M$116,通天塔!$R137*8+4,CF$2)*$AA137+INDEX(装备数值!$I$13:$M$116,通天塔!$T137*8+5,CF$2)*$AB137+INDEX(装备数值!$I$13:$M$116,通天塔!$U137*8+6,CF$2)*$AC137+INDEX(装备数值!$I$13:$M$116,通天塔!$V137*8+7,CF$2)*$AD137+INDEX(装备数值!$I$13:$M$116,通天塔!$W137*8+8,CF$2)*$AE137</f>
        <v>120267</v>
      </c>
      <c r="CG137" s="14">
        <f>INDEX(装备数值!$I$13:$M$116,通天塔!$P137*8+1,CG$2)*$X137+INDEX(装备数值!$I$13:$M$116,通天塔!$Q137*8+2,CG$2)*$Y137+INDEX(装备数值!$I$13:$M$116,通天塔!$S137*8+3,CG$2)*$Z137+INDEX(装备数值!$I$13:$M$116,通天塔!$R137*8+4,CG$2)*$AA137+INDEX(装备数值!$I$13:$M$116,通天塔!$T137*8+5,CG$2)*$AB137+INDEX(装备数值!$I$13:$M$116,通天塔!$U137*8+6,CG$2)*$AC137+INDEX(装备数值!$I$13:$M$116,通天塔!$V137*8+7,CG$2)*$AD137+INDEX(装备数值!$I$13:$M$116,通天塔!$W137*8+8,CG$2)*$AE137</f>
        <v>992565</v>
      </c>
      <c r="CH137" s="14">
        <f>INDEX(装备数值!$I$13:$M$116,通天塔!$P137*8+1,CH$2)*$X137+INDEX(装备数值!$I$13:$M$116,通天塔!$Q137*8+2,CH$2)*$Y137+INDEX(装备数值!$I$13:$M$116,通天塔!$S137*8+3,CH$2)*$Z137+INDEX(装备数值!$I$13:$M$116,通天塔!$R137*8+4,CH$2)*$AA137+INDEX(装备数值!$I$13:$M$116,通天塔!$T137*8+5,CH$2)*$AB137+INDEX(装备数值!$I$13:$M$116,通天塔!$U137*8+6,CH$2)*$AC137+INDEX(装备数值!$I$13:$M$116,通天塔!$V137*8+7,CH$2)*$AD137+INDEX(装备数值!$I$13:$M$116,通天塔!$W137*8+8,CH$2)*$AE137</f>
        <v>64722</v>
      </c>
      <c r="CI137" s="14">
        <f>INDEX(装备数值!$I$13:$M$116,通天塔!$P137*8+1,CI$2)*$X137+INDEX(装备数值!$I$13:$M$116,通天塔!$Q137*8+2,CI$2)*$Y137+INDEX(装备数值!$I$13:$M$116,通天塔!$S137*8+3,CI$2)*$Z137+INDEX(装备数值!$I$13:$M$116,通天塔!$R137*8+4,CI$2)*$AA137+INDEX(装备数值!$I$13:$M$116,通天塔!$T137*8+5,CI$2)*$AB137+INDEX(装备数值!$I$13:$M$116,通天塔!$U137*8+6,CI$2)*$AC137+INDEX(装备数值!$I$13:$M$116,通天塔!$V137*8+7,CI$2)*$AD137+INDEX(装备数值!$I$13:$M$116,通天塔!$W137*8+8,CI$2)*$AE137</f>
        <v>1352400</v>
      </c>
      <c r="CJ137" s="14">
        <f>INDEX(装备数值!$I$13:$M$116,通天塔!$P137*8+1,CJ$2)*$X137+INDEX(装备数值!$I$13:$M$116,通天塔!$Q137*8+2,CJ$2)*$Y137+INDEX(装备数值!$I$13:$M$116,通天塔!$S137*8+3,CJ$2)*$Z137+INDEX(装备数值!$I$13:$M$116,通天塔!$R137*8+4,CJ$2)*$AA137+INDEX(装备数值!$I$13:$M$116,通天塔!$T137*8+5,CJ$2)*$AB137+INDEX(装备数值!$I$13:$M$116,通天塔!$U137*8+6,CJ$2)*$AC137+INDEX(装备数值!$I$13:$M$116,通天塔!$V137*8+7,CJ$2)*$AD137+INDEX(装备数值!$I$13:$M$116,通天塔!$W137*8+8,CJ$2)*$AE137</f>
        <v>25116</v>
      </c>
      <c r="CM137" s="14">
        <f>INDEX(装备数值!$X$13:$AH$116,$P137*8+1,CM$2)*$AF137+INDEX(装备数值!$X$13:$AH$116,$Q137*8+2,CM$2)*$AG137+INDEX(装备数值!$X$13:$AH$116,$S137*8+3,CM$2)*$AH137+INDEX(装备数值!$X$13:$AH$116,$R137*8+4,CM$2)*$AI137+INDEX(装备数值!$X$13:$AH$116,$T137*8+5,CM$2)*$AJ137+INDEX(装备数值!$X$13:$AH$116,$U137*8+6,CM$2)*$AK137+INDEX(装备数值!$X$13:$AH$116,$V137*8+7,CM$2)*$AL137+INDEX(装备数值!$X$13:$AH$116,$W137*8+8,CM$2)*$AM137</f>
        <v>37700</v>
      </c>
      <c r="CN137" s="14">
        <f>INDEX(装备数值!$X$13:$AH$116,$P137*8+1,CN$2)*$AF137+INDEX(装备数值!$X$13:$AH$116,$Q137*8+2,CN$2)*$AG137+INDEX(装备数值!$X$13:$AH$116,$S137*8+3,CN$2)*$AH137+INDEX(装备数值!$X$13:$AH$116,$R137*8+4,CN$2)*$AI137+INDEX(装备数值!$X$13:$AH$116,$T137*8+5,CN$2)*$AJ137+INDEX(装备数值!$X$13:$AH$116,$U137*8+6,CN$2)*$AK137+INDEX(装备数值!$X$13:$AH$116,$V137*8+7,CN$2)*$AL137+INDEX(装备数值!$X$13:$AH$116,$W137*8+8,CN$2)*$AM137</f>
        <v>293596</v>
      </c>
      <c r="CO137" s="14">
        <f>INDEX(装备数值!$X$13:$AH$116,$P137*8+1,CO$2)*$AF137+INDEX(装备数值!$X$13:$AH$116,$Q137*8+2,CO$2)*$AG137+INDEX(装备数值!$X$13:$AH$116,$S137*8+3,CO$2)*$AH137+INDEX(装备数值!$X$13:$AH$116,$R137*8+4,CO$2)*$AI137+INDEX(装备数值!$X$13:$AH$116,$T137*8+5,CO$2)*$AJ137+INDEX(装备数值!$X$13:$AH$116,$U137*8+6,CO$2)*$AK137+INDEX(装备数值!$X$13:$AH$116,$V137*8+7,CO$2)*$AL137+INDEX(装备数值!$X$13:$AH$116,$W137*8+8,CO$2)*$AM137</f>
        <v>20300</v>
      </c>
      <c r="CP137" s="14">
        <f>INDEX(装备数值!$X$13:$AH$116,$P137*8+1,CP$2)*$AF137+INDEX(装备数值!$X$13:$AH$116,$Q137*8+2,CP$2)*$AG137+INDEX(装备数值!$X$13:$AH$116,$S137*8+3,CP$2)*$AH137+INDEX(装备数值!$X$13:$AH$116,$R137*8+4,CP$2)*$AI137+INDEX(装备数值!$X$13:$AH$116,$T137*8+5,CP$2)*$AJ137+INDEX(装备数值!$X$13:$AH$116,$U137*8+6,CP$2)*$AK137+INDEX(装备数值!$X$13:$AH$116,$V137*8+7,CP$2)*$AL137+INDEX(装备数值!$X$13:$AH$116,$W137*8+8,CP$2)*$AM137</f>
        <v>377000</v>
      </c>
      <c r="CQ137" s="14">
        <f>INDEX(装备数值!$X$13:$AH$116,$P137*8+1,CQ$2)*$AF137+INDEX(装备数值!$X$13:$AH$116,$Q137*8+2,CQ$2)*$AG137+INDEX(装备数值!$X$13:$AH$116,$S137*8+3,CQ$2)*$AH137+INDEX(装备数值!$X$13:$AH$116,$R137*8+4,CQ$2)*$AI137+INDEX(装备数值!$X$13:$AH$116,$T137*8+5,CQ$2)*$AJ137+INDEX(装备数值!$X$13:$AH$116,$U137*8+6,CQ$2)*$AK137+INDEX(装备数值!$X$13:$AH$116,$V137*8+7,CQ$2)*$AL137+INDEX(装备数值!$X$13:$AH$116,$W137*8+8,CQ$2)*$AM137</f>
        <v>8120</v>
      </c>
      <c r="CR137" s="14">
        <f>INDEX(装备数值!$X$13:$AH$116,$P137*8+1,CR$2)*$AF137+INDEX(装备数值!$X$13:$AH$116,$Q137*8+2,CR$2)*$AG137+INDEX(装备数值!$X$13:$AH$116,$S137*8+3,CR$2)*$AH137+INDEX(装备数值!$X$13:$AH$116,$R137*8+4,CR$2)*$AI137+INDEX(装备数值!$X$13:$AH$116,$T137*8+5,CR$2)*$AJ137+INDEX(装备数值!$X$13:$AH$116,$U137*8+6,CR$2)*$AK137+INDEX(装备数值!$X$13:$AH$116,$V137*8+7,CR$2)*$AL137+INDEX(装备数值!$X$13:$AH$116,$W137*8+8,CR$2)*$AM137</f>
        <v>29696</v>
      </c>
      <c r="CS137" s="14">
        <f>INDEX(装备数值!$X$13:$AH$116,$P137*8+1,CS$2)*$AF137+INDEX(装备数值!$X$13:$AH$116,$Q137*8+2,CS$2)*$AG137+INDEX(装备数值!$X$13:$AH$116,$S137*8+3,CS$2)*$AH137+INDEX(装备数值!$X$13:$AH$116,$R137*8+4,CS$2)*$AI137+INDEX(装备数值!$X$13:$AH$116,$T137*8+5,CS$2)*$AJ137+INDEX(装备数值!$X$13:$AH$116,$U137*8+6,CS$2)*$AK137+INDEX(装备数值!$X$13:$AH$116,$V137*8+7,CS$2)*$AL137+INDEX(装备数值!$X$13:$AH$116,$W137*8+8,CS$2)*$AM137</f>
        <v>30450</v>
      </c>
      <c r="CT137" s="14">
        <f>INDEX(装备数值!$X$13:$AH$116,$P137*8+1,CT$2)*$AF137+INDEX(装备数值!$X$13:$AH$116,$Q137*8+2,CT$2)*$AG137+INDEX(装备数值!$X$13:$AH$116,$S137*8+3,CT$2)*$AH137+INDEX(装备数值!$X$13:$AH$116,$R137*8+4,CT$2)*$AI137+INDEX(装备数值!$X$13:$AH$116,$T137*8+5,CT$2)*$AJ137+INDEX(装备数值!$X$13:$AH$116,$U137*8+6,CT$2)*$AK137+INDEX(装备数值!$X$13:$AH$116,$V137*8+7,CT$2)*$AL137+INDEX(装备数值!$X$13:$AH$116,$W137*8+8,CT$2)*$AM137</f>
        <v>29696</v>
      </c>
      <c r="CU137" s="14">
        <f>INDEX(装备数值!$X$13:$AH$116,$P137*8+1,CU$2)*$AF137+INDEX(装备数值!$X$13:$AH$116,$Q137*8+2,CU$2)*$AG137+INDEX(装备数值!$X$13:$AH$116,$S137*8+3,CU$2)*$AH137+INDEX(装备数值!$X$13:$AH$116,$R137*8+4,CU$2)*$AI137+INDEX(装备数值!$X$13:$AH$116,$T137*8+5,CU$2)*$AJ137+INDEX(装备数值!$X$13:$AH$116,$U137*8+6,CU$2)*$AK137+INDEX(装备数值!$X$13:$AH$116,$V137*8+7,CU$2)*$AL137+INDEX(装备数值!$X$13:$AH$116,$W137*8+8,CU$2)*$AM137</f>
        <v>30450</v>
      </c>
      <c r="CV137" s="14">
        <f>INDEX(装备数值!$X$13:$AH$116,$P137*8+1,CV$2)*$AF137+INDEX(装备数值!$X$13:$AH$116,$Q137*8+2,CV$2)*$AG137+INDEX(装备数值!$X$13:$AH$116,$S137*8+3,CV$2)*$AH137+INDEX(装备数值!$X$13:$AH$116,$R137*8+4,CV$2)*$AI137+INDEX(装备数值!$X$13:$AH$116,$T137*8+5,CV$2)*$AJ137+INDEX(装备数值!$X$13:$AH$116,$U137*8+6,CV$2)*$AK137+INDEX(装备数值!$X$13:$AH$116,$V137*8+7,CV$2)*$AL137+INDEX(装备数值!$X$13:$AH$116,$W137*8+8,CV$2)*$AM137</f>
        <v>58</v>
      </c>
      <c r="CW137" s="14">
        <f>INDEX(装备数值!$X$13:$AH$116,$P137*8+1,CW$2)*$AF137+INDEX(装备数值!$X$13:$AH$116,$Q137*8+2,CW$2)*$AG137+INDEX(装备数值!$X$13:$AH$116,$S137*8+3,CW$2)*$AH137+INDEX(装备数值!$X$13:$AH$116,$R137*8+4,CW$2)*$AI137+INDEX(装备数值!$X$13:$AH$116,$T137*8+5,CW$2)*$AJ137+INDEX(装备数值!$X$13:$AH$116,$U137*8+6,CW$2)*$AK137+INDEX(装备数值!$X$13:$AH$116,$V137*8+7,CW$2)*$AL137+INDEX(装备数值!$X$13:$AH$116,$W137*8+8,CW$2)*$AM137</f>
        <v>58</v>
      </c>
      <c r="CY137" s="14">
        <f>INDEX(装备数值!$AN$17:$AN$117,MATCH(MIN($X137:$AE137),装备数值!$AO$17:$AO$117,1))</f>
        <v>48</v>
      </c>
      <c r="CZ137" s="14">
        <f>IF(COUNTIF($P137:$W137,"&gt;"&amp;0)=8,INDEX(装备数值!AR$17:AR$117,$CY137+1),0)</f>
        <v>17280</v>
      </c>
      <c r="DA137" s="14">
        <f>IF(COUNTIF($P137:$W137,"&gt;"&amp;0)=8,INDEX(装备数值!AS$17:AS$117,$CY137+1),0)</f>
        <v>129600</v>
      </c>
      <c r="DB137" s="14">
        <f>IF(COUNTIF($P137:$W137,"&gt;"&amp;0)=8,INDEX(装备数值!AT$17:AT$117,$CY137+1),0)</f>
        <v>8640</v>
      </c>
      <c r="DC137" s="14">
        <f>IF(COUNTIF($P137:$W137,"&gt;"&amp;0)=8,INDEX(装备数值!AU$17:AU$117,$CY137+1),0)</f>
        <v>172800</v>
      </c>
      <c r="DD137" s="14">
        <f>IF(COUNTIF($P137:$W137,"&gt;"&amp;0)=8,INDEX(装备数值!AV$17:AV$117,$CY137+1),0)</f>
        <v>3264</v>
      </c>
      <c r="DF137" s="14">
        <f>INDEX(装备数值!$AY$17:$AY$77,MATCH(MIN($AF137:$AM137),装备数值!$AZ$17:$AZ$77,1))</f>
        <v>29</v>
      </c>
      <c r="DG137" s="26">
        <f>INDEX(装备数值!BA$17:BA$77,通天塔!DF137+1)</f>
        <v>0.43</v>
      </c>
      <c r="DH137" s="26">
        <f>INDEX(装备数值!BA$17:BA$77,通天塔!DF137+1)</f>
        <v>0.43</v>
      </c>
      <c r="DJ137" s="14">
        <f t="shared" si="244"/>
        <v>35</v>
      </c>
      <c r="DK137" s="14">
        <f>VLOOKUP(DJ137,军阶与晶片数值!$W$6:$X$27,2)</f>
        <v>8</v>
      </c>
      <c r="DL137" s="14">
        <f>INDEX(军阶与晶片数值!Y$6:Y$27,$DK137+1)</f>
        <v>650</v>
      </c>
      <c r="DM137" s="14">
        <f>INDEX(军阶与晶片数值!Z$6:Z$27,$DK137+1)</f>
        <v>650</v>
      </c>
      <c r="DN137" s="14">
        <f>INDEX(军阶与晶片数值!AA$6:AA$27,$DK137+1)</f>
        <v>650</v>
      </c>
      <c r="DO137" s="14">
        <f>INDEX(军阶与晶片数值!AB$6:AB$27,$DK137+1)</f>
        <v>650</v>
      </c>
      <c r="DP137" s="29">
        <f>INDEX(军阶与晶片数值!AC$6:AC$27,$DK137+1)</f>
        <v>45</v>
      </c>
      <c r="DQ137" s="29">
        <f>INDEX(军阶与晶片数值!AD$6:AD$27,$DK137+1)</f>
        <v>25</v>
      </c>
      <c r="DS137" s="26">
        <f>INDEX(军阶与晶片数值!I$6:I$16,AN137+1)</f>
        <v>0.2</v>
      </c>
      <c r="DT137" s="26">
        <f>INDEX(军阶与晶片数值!M$6:M$16,AO137+1)</f>
        <v>0.3</v>
      </c>
      <c r="DU137" s="26">
        <f>INDEX(军阶与晶片数值!J$6:J$16,AP137+1)</f>
        <v>0.3</v>
      </c>
      <c r="DV137" s="26">
        <f>INDEX(军阶与晶片数值!K$6:K$16,AQ137+1)</f>
        <v>0.6</v>
      </c>
      <c r="DW137" s="26">
        <f>INDEX(军阶与晶片数值!L$6:L$16,AR137+1)</f>
        <v>0.6</v>
      </c>
      <c r="DX137" s="28">
        <f>INDEX(军阶与晶片数值!N$6:N$16,AS137+1)</f>
        <v>0</v>
      </c>
      <c r="DY137" s="28">
        <f>INDEX(军阶与晶片数值!O$6:O$16,AT137+1)</f>
        <v>0</v>
      </c>
      <c r="DZ137" s="28">
        <f>INDEX(军阶与晶片数值!P$6:P$16,AU137+1)</f>
        <v>0</v>
      </c>
      <c r="EA137" s="28">
        <f>INDEX(军阶与晶片数值!Q$6:Q$16,AV137+1)</f>
        <v>0</v>
      </c>
      <c r="EB137" s="26">
        <f>INDEX(军阶与晶片数值!R$6:R$16,AW137+1)</f>
        <v>0.13</v>
      </c>
      <c r="EC137" s="26">
        <f>INDEX(军阶与晶片数值!S$6:S$16,AX137+1)</f>
        <v>0.13</v>
      </c>
      <c r="ED137" s="26">
        <f>INDEX(军阶与晶片数值!T$6:T$16,AY137+1)</f>
        <v>0</v>
      </c>
      <c r="EE137" s="26">
        <f>INDEX(军阶与晶片数值!U$6:U$16,AZ137+1)</f>
        <v>0</v>
      </c>
      <c r="EG137" s="26">
        <f>INDEX(军阶与晶片数值!$C$6:$C$36,通天塔!$BA137+1)</f>
        <v>0.9</v>
      </c>
      <c r="EH137" s="26">
        <f>INDEX(军阶与晶片数值!$C$6:$C$36,通天塔!$BA137+1)</f>
        <v>0.9</v>
      </c>
      <c r="EI137" s="26">
        <f>INDEX(军阶与晶片数值!$C$6:$C$36,通天塔!$BA137+1)</f>
        <v>0.9</v>
      </c>
      <c r="EJ137" s="26">
        <f>INDEX(军阶与晶片数值!$C$6:$C$36,通天塔!$BA137+1)</f>
        <v>0.9</v>
      </c>
      <c r="EK137" s="26">
        <f>INDEX(军阶与晶片数值!$C$6:$C$36,通天塔!$BA137+1)</f>
        <v>0.9</v>
      </c>
      <c r="EM137" s="14">
        <f>INDEX(战舰突破!$H$6:$H$18,通天塔!$J137+1)+INDEX(战舰突破!$H$23:$H$35,通天塔!$K137+1)+INDEX(战舰突破!$H$40:$H$52,通天塔!$L137+1)</f>
        <v>200</v>
      </c>
      <c r="EN137" s="14">
        <f>INDEX(战舰突破!$I$6:$I$18,通天塔!$J137+1)+INDEX(战舰突破!$I$23:$I$35,通天塔!$K137+1)+INDEX(战舰突破!$I$40:$I$52,通天塔!$L137+1)</f>
        <v>200</v>
      </c>
      <c r="EO137" s="14">
        <f>INDEX(战舰突破!$J$6:$J$18,通天塔!$J137+1)+INDEX(战舰突破!$J$23:$J$35,通天塔!$K137+1)+INDEX(战舰突破!$J$40:$J$52,通天塔!$L137+1)</f>
        <v>0</v>
      </c>
      <c r="EP137" s="14">
        <f>INDEX(战舰突破!$K$6:$K$18,通天塔!$J137+1)+INDEX(战舰突破!$K$23:$K$35,通天塔!$K137+1)+INDEX(战舰突破!$K$40:$K$52,通天塔!$L137+1)</f>
        <v>0</v>
      </c>
      <c r="EQ137" s="14">
        <f>INDEX(战舰突破!$L$6:$L$18,通天塔!$J137+1)+INDEX(战舰突破!$L$23:$L$35,通天塔!$K137+1)+INDEX(战舰突破!$L$40:$L$52,通天塔!$L137+1)</f>
        <v>200</v>
      </c>
      <c r="ER137" s="18">
        <f>INDEX(战舰突破!$N$6:$N$18,通天塔!$J137+1)+INDEX(战舰突破!$N$23:$N$35,通天塔!$K137+1)+INDEX(战舰突破!$N$40:$N$52,通天塔!$L137+1)</f>
        <v>0</v>
      </c>
      <c r="ES137" s="18">
        <f>INDEX(战舰突破!$O$6:$O$18,通天塔!$J137+1)+INDEX(战舰突破!$O$23:$O$35,通天塔!$K137+1)+INDEX(战舰突破!$O$40:$O$52,通天塔!$L137+1)</f>
        <v>1.4</v>
      </c>
      <c r="ET137" s="18">
        <f>INDEX(战舰突破!$P$6:$P$18,通天塔!$J137+1)+INDEX(战舰突破!$P$23:$P$35,通天塔!$K137+1)+INDEX(战舰突破!$P$40:$P$52,通天塔!$L137+1)</f>
        <v>0</v>
      </c>
      <c r="EU137" s="18">
        <f>INDEX(战舰突破!$Q$6:$Q$18,通天塔!$J137+1)+INDEX(战舰突破!$Q$23:$Q$35,通天塔!$K137+1)+INDEX(战舰突破!$Q$40:$Q$52,通天塔!$L137+1)</f>
        <v>0.3</v>
      </c>
      <c r="EV137" s="18">
        <f>INDEX(战舰突破!$R$6:$R$18,通天塔!$J137+1)+INDEX(战舰突破!$R$23:$R$35,通天塔!$K137+1)+INDEX(战舰突破!$R$40:$R$52,通天塔!$L137+1)</f>
        <v>0</v>
      </c>
      <c r="EW137" s="18">
        <f>INDEX(战舰突破!$M$6:$M$18,通天塔!$J137+1)+INDEX(战舰突破!$M$23:$M$35,通天塔!$K137+1)+INDEX(战舰突破!$M$40:$M$52,通天塔!$L137+1)</f>
        <v>0.2</v>
      </c>
      <c r="EX137" s="22">
        <f>INDEX(战舰突破!$W$6:$W$18,通天塔!$J137+1)+INDEX(战舰突破!$W$23:$W$35,通天塔!$K137+1)+INDEX(战舰突破!$W$40:$W$52,通天塔!$L137+1)</f>
        <v>0.5</v>
      </c>
      <c r="FA137" s="14">
        <f>INDEX(战舰突破!$S$6:$S$18,通天塔!$J137+1)</f>
        <v>0</v>
      </c>
      <c r="FB137" s="14">
        <f>INDEX(战舰突破!$T$6:$T$18,通天塔!$J137+1)</f>
        <v>1.1000000000000001</v>
      </c>
      <c r="FC137" s="14">
        <f>INDEX(战舰突破!$U$6:$U$18,通天塔!$J137+1)</f>
        <v>0.1</v>
      </c>
      <c r="FD137" s="14">
        <f>INDEX(战舰突破!$V$6:$V$18,通天塔!$J137+1)</f>
        <v>1</v>
      </c>
      <c r="FE137" s="14">
        <f>INDEX(战舰突破!$X$6:$X$18,通天塔!$J137+1)</f>
        <v>10</v>
      </c>
      <c r="FG137" s="14">
        <f>INDEX(战舰突破!$S$23:$S$35,通天塔!$J137+1)</f>
        <v>0.6</v>
      </c>
      <c r="FH137" s="14">
        <f>INDEX(战舰突破!$T$23:$T$35,通天塔!$J137+1)</f>
        <v>0.55000000000000004</v>
      </c>
      <c r="FI137" s="14">
        <f>INDEX(战舰突破!$U$23:$U$35,通天塔!$J137+1)</f>
        <v>0.1</v>
      </c>
      <c r="FJ137" s="14">
        <f>INDEX(战舰突破!$V$23:$V$35,通天塔!$J137+1)</f>
        <v>2</v>
      </c>
      <c r="FK137" s="14">
        <f>INDEX(战舰突破!$X$23:$X$35,通天塔!$J137+1)</f>
        <v>150</v>
      </c>
      <c r="FM137" s="14">
        <f>INDEX(战舰突破!$S$40:$S$52,通天塔!$J137+1)</f>
        <v>0.6</v>
      </c>
      <c r="FN137" s="14">
        <f>INDEX(战舰突破!$T$40:$T$52,通天塔!$J137+1)</f>
        <v>0.25</v>
      </c>
      <c r="FO137" s="14">
        <f>INDEX(战舰突破!$U$40:$U$52,通天塔!$J137+1)</f>
        <v>0.2</v>
      </c>
      <c r="FP137" s="14">
        <f>INDEX(战舰突破!$V$40:$V$52,通天塔!$J137+1)</f>
        <v>1</v>
      </c>
      <c r="FQ137" s="14">
        <f>INDEX(战舰突破!$X$40:$X$52,通天塔!$J137+1)</f>
        <v>250</v>
      </c>
      <c r="FT137" s="14">
        <f t="shared" si="245"/>
        <v>991410</v>
      </c>
      <c r="FU137" s="14">
        <f t="shared" si="246"/>
        <v>950256</v>
      </c>
      <c r="FV137" s="14">
        <f t="shared" si="247"/>
        <v>941719</v>
      </c>
      <c r="FW137" s="14">
        <f t="shared" si="248"/>
        <v>21007249</v>
      </c>
      <c r="FX137" s="14">
        <f t="shared" si="249"/>
        <v>561811</v>
      </c>
      <c r="FY137" s="14">
        <f t="shared" si="250"/>
        <v>17293821</v>
      </c>
      <c r="FZ137" s="14">
        <f t="shared" si="251"/>
        <v>420018</v>
      </c>
      <c r="GA137" s="28">
        <f t="shared" si="252"/>
        <v>30346</v>
      </c>
      <c r="GB137" s="28">
        <f t="shared" si="253"/>
        <v>31100</v>
      </c>
      <c r="GC137" s="28">
        <f t="shared" si="254"/>
        <v>30346</v>
      </c>
      <c r="GD137" s="28">
        <f t="shared" si="255"/>
        <v>31100</v>
      </c>
      <c r="GE137" s="28">
        <f t="shared" si="256"/>
        <v>1.6158999999999997</v>
      </c>
      <c r="GF137" s="28">
        <f t="shared" si="257"/>
        <v>1.6158999999999997</v>
      </c>
      <c r="GG137" s="28">
        <f t="shared" si="258"/>
        <v>0</v>
      </c>
      <c r="GH137" s="28">
        <f t="shared" si="259"/>
        <v>48.2</v>
      </c>
      <c r="GI137" s="14">
        <f t="shared" si="260"/>
        <v>1</v>
      </c>
      <c r="GJ137" s="14">
        <f t="shared" si="261"/>
        <v>1.6</v>
      </c>
      <c r="GK137" s="14">
        <f t="shared" si="262"/>
        <v>1.6</v>
      </c>
      <c r="GL137" s="18">
        <f t="shared" si="263"/>
        <v>2.3000000000000003</v>
      </c>
      <c r="GM137" s="18">
        <f t="shared" si="264"/>
        <v>1.75</v>
      </c>
      <c r="GN137" s="18">
        <f t="shared" si="265"/>
        <v>1.45</v>
      </c>
      <c r="GO137" s="29">
        <f t="shared" si="215"/>
        <v>30496</v>
      </c>
      <c r="GP137" s="29">
        <f t="shared" si="215"/>
        <v>30796</v>
      </c>
      <c r="GQ137" s="29">
        <f t="shared" si="215"/>
        <v>30796</v>
      </c>
      <c r="GR137" s="26">
        <f t="shared" si="266"/>
        <v>0.1</v>
      </c>
      <c r="GS137" s="26">
        <f t="shared" si="267"/>
        <v>0.1</v>
      </c>
      <c r="GT137" s="26">
        <f t="shared" si="268"/>
        <v>0.2</v>
      </c>
      <c r="GU137" s="14">
        <f t="shared" si="269"/>
        <v>3</v>
      </c>
      <c r="GV137" s="14">
        <f t="shared" si="270"/>
        <v>4</v>
      </c>
      <c r="GW137" s="14">
        <f t="shared" si="271"/>
        <v>3</v>
      </c>
      <c r="GX137" s="14">
        <f t="shared" si="272"/>
        <v>10</v>
      </c>
      <c r="GY137" s="14">
        <f t="shared" si="273"/>
        <v>150</v>
      </c>
      <c r="GZ137" s="14">
        <f t="shared" si="274"/>
        <v>250</v>
      </c>
      <c r="HA137">
        <v>133</v>
      </c>
      <c r="HB137" s="14">
        <f t="shared" si="275"/>
        <v>160122660</v>
      </c>
      <c r="HD137" s="14">
        <f t="shared" si="276"/>
        <v>1123622</v>
      </c>
      <c r="HE137" s="14">
        <f t="shared" si="277"/>
        <v>495675</v>
      </c>
      <c r="HF137" s="29">
        <f t="shared" si="278"/>
        <v>29856</v>
      </c>
      <c r="HG137" s="29">
        <f t="shared" si="279"/>
        <v>21354</v>
      </c>
      <c r="HH137" s="29">
        <f t="shared" si="280"/>
        <v>22497</v>
      </c>
      <c r="HI137" s="29">
        <f t="shared" si="281"/>
        <v>21525</v>
      </c>
      <c r="HJ137" s="14">
        <f t="shared" si="282"/>
        <v>1.6158999999999997</v>
      </c>
      <c r="HK137" s="14">
        <f t="shared" si="283"/>
        <v>1.6158999999999997</v>
      </c>
      <c r="HL137" s="14">
        <f t="shared" si="284"/>
        <v>288338</v>
      </c>
      <c r="HM137" s="14">
        <f t="shared" si="285"/>
        <v>478033</v>
      </c>
      <c r="HN137" s="26">
        <f t="shared" si="286"/>
        <v>0.37714409208790206</v>
      </c>
      <c r="HO137" s="26">
        <f t="shared" si="287"/>
        <v>0.68443473747945671</v>
      </c>
      <c r="HP137" s="29">
        <f t="shared" si="288"/>
        <v>143968</v>
      </c>
      <c r="HQ137" s="29">
        <f t="shared" si="289"/>
        <v>486610</v>
      </c>
      <c r="HR137" s="29">
        <f t="shared" si="290"/>
        <v>528669</v>
      </c>
      <c r="HS137" s="26">
        <f t="shared" si="291"/>
        <v>0.46088510052090059</v>
      </c>
      <c r="HT137" s="26">
        <f t="shared" si="292"/>
        <v>0.4689569073141332</v>
      </c>
      <c r="HU137" s="26">
        <f t="shared" si="293"/>
        <v>0.56895690731413318</v>
      </c>
      <c r="HV137" s="26">
        <f t="shared" si="294"/>
        <v>6.088510052090057E-2</v>
      </c>
      <c r="HW137" s="29">
        <f t="shared" si="236"/>
        <v>1.8000000000000003</v>
      </c>
      <c r="HX137" s="29">
        <f t="shared" si="237"/>
        <v>3.5587446726075167</v>
      </c>
      <c r="HY137" s="29">
        <f t="shared" si="238"/>
        <v>3.2258297817383443</v>
      </c>
      <c r="HZ137" s="29">
        <f t="shared" si="239"/>
        <v>1295712</v>
      </c>
      <c r="IA137" s="29">
        <f t="shared" si="240"/>
        <v>1154480.4967583625</v>
      </c>
      <c r="IB137" s="29">
        <f t="shared" si="241"/>
        <v>852698.10244091437</v>
      </c>
      <c r="IC137" s="29">
        <f t="shared" si="242"/>
        <v>7822000</v>
      </c>
      <c r="ID137" s="14">
        <f t="shared" si="295"/>
        <v>3302890.6</v>
      </c>
      <c r="IH137" s="14">
        <v>1</v>
      </c>
      <c r="II137" s="14">
        <v>1</v>
      </c>
      <c r="IJ137" s="14">
        <v>480</v>
      </c>
      <c r="IK137" s="14">
        <v>80</v>
      </c>
      <c r="IL137" s="14">
        <v>60</v>
      </c>
      <c r="IM137" s="23">
        <f t="shared" si="216"/>
        <v>613933215</v>
      </c>
      <c r="IN137" s="23">
        <f t="shared" si="217"/>
        <v>1</v>
      </c>
      <c r="IO137" s="23">
        <f t="shared" si="218"/>
        <v>613933.22</v>
      </c>
      <c r="IP137" s="23">
        <f t="shared" si="298"/>
        <v>685501422</v>
      </c>
      <c r="IQ137" s="23">
        <f t="shared" si="296"/>
        <v>1</v>
      </c>
      <c r="IR137" s="23">
        <f t="shared" si="297"/>
        <v>685501.42</v>
      </c>
      <c r="IS137" s="14">
        <v>1</v>
      </c>
      <c r="IT137" s="14">
        <v>1</v>
      </c>
      <c r="IU137" s="14">
        <v>240</v>
      </c>
      <c r="IV137" s="14">
        <v>40</v>
      </c>
      <c r="IW137" s="14">
        <v>30</v>
      </c>
      <c r="IX137" s="23">
        <f t="shared" si="219"/>
        <v>359049894</v>
      </c>
      <c r="IY137" s="23">
        <f t="shared" si="220"/>
        <v>1</v>
      </c>
      <c r="IZ137" s="23">
        <f t="shared" si="221"/>
        <v>359049.89</v>
      </c>
      <c r="JA137" s="23"/>
      <c r="JB137" s="23"/>
      <c r="JC137" s="23"/>
      <c r="JG137">
        <f t="shared" si="222"/>
        <v>2.5139090029589282</v>
      </c>
      <c r="JH137">
        <f t="shared" si="223"/>
        <v>4.0622255578813311</v>
      </c>
      <c r="JJ137" s="14">
        <v>10</v>
      </c>
      <c r="JK137" s="14">
        <v>2</v>
      </c>
      <c r="JL137" s="14">
        <v>1.5</v>
      </c>
      <c r="JM137" s="23">
        <f t="shared" si="224"/>
        <v>12225881</v>
      </c>
      <c r="JN137" s="23">
        <f t="shared" si="225"/>
        <v>1</v>
      </c>
      <c r="JO137" s="23">
        <f t="shared" si="226"/>
        <v>12225.88</v>
      </c>
      <c r="JP137" s="14">
        <v>30</v>
      </c>
      <c r="JQ137" s="14">
        <v>6</v>
      </c>
      <c r="JR137" s="14">
        <v>4</v>
      </c>
      <c r="JS137" s="23">
        <f t="shared" si="227"/>
        <v>35313326</v>
      </c>
      <c r="JT137" s="23">
        <f t="shared" si="228"/>
        <v>1</v>
      </c>
      <c r="JU137" s="23">
        <f t="shared" si="229"/>
        <v>35313.33</v>
      </c>
      <c r="JW137" s="23">
        <f t="shared" si="230"/>
        <v>47084435</v>
      </c>
      <c r="JX137" s="23">
        <f t="shared" si="231"/>
        <v>1</v>
      </c>
      <c r="JY137" s="23">
        <f t="shared" si="232"/>
        <v>47084.44</v>
      </c>
      <c r="JZ137" s="23">
        <f t="shared" si="233"/>
        <v>18338822</v>
      </c>
      <c r="KA137" s="23">
        <f t="shared" si="234"/>
        <v>1</v>
      </c>
      <c r="KB137" s="23">
        <f t="shared" si="235"/>
        <v>18338.82</v>
      </c>
    </row>
    <row r="138" spans="3:288" ht="16.5" x14ac:dyDescent="0.2">
      <c r="C138" s="14">
        <f t="shared" si="243"/>
        <v>42</v>
      </c>
      <c r="D138" s="14">
        <v>134</v>
      </c>
      <c r="E138" s="14" t="s">
        <v>794</v>
      </c>
      <c r="F138" s="14">
        <v>485</v>
      </c>
      <c r="G138" s="14">
        <v>485</v>
      </c>
      <c r="H138" s="14">
        <v>485</v>
      </c>
      <c r="I138" s="14">
        <v>485</v>
      </c>
      <c r="J138" s="14">
        <v>9</v>
      </c>
      <c r="K138" s="14">
        <v>9</v>
      </c>
      <c r="L138" s="14">
        <v>9</v>
      </c>
      <c r="M138" s="14">
        <v>6</v>
      </c>
      <c r="N138" s="14">
        <v>5</v>
      </c>
      <c r="O138" s="14">
        <v>5</v>
      </c>
      <c r="P138" s="14">
        <v>8</v>
      </c>
      <c r="Q138" s="14">
        <v>9</v>
      </c>
      <c r="R138" s="14">
        <v>9</v>
      </c>
      <c r="S138" s="14">
        <v>9</v>
      </c>
      <c r="T138" s="14">
        <v>9</v>
      </c>
      <c r="U138" s="14">
        <v>9</v>
      </c>
      <c r="V138" s="14">
        <v>8</v>
      </c>
      <c r="W138" s="14">
        <v>8</v>
      </c>
      <c r="X138" s="14">
        <v>485</v>
      </c>
      <c r="Y138" s="14">
        <v>485</v>
      </c>
      <c r="Z138" s="14">
        <v>485</v>
      </c>
      <c r="AA138" s="14">
        <v>485</v>
      </c>
      <c r="AB138" s="14">
        <v>485</v>
      </c>
      <c r="AC138" s="14">
        <v>485</v>
      </c>
      <c r="AD138" s="14">
        <v>485</v>
      </c>
      <c r="AE138" s="14">
        <v>485</v>
      </c>
      <c r="AF138" s="14">
        <v>58</v>
      </c>
      <c r="AG138" s="14">
        <v>58</v>
      </c>
      <c r="AH138" s="14">
        <v>58</v>
      </c>
      <c r="AI138" s="14">
        <v>58</v>
      </c>
      <c r="AJ138" s="14">
        <v>58</v>
      </c>
      <c r="AK138" s="14">
        <v>58</v>
      </c>
      <c r="AL138" s="14">
        <v>58</v>
      </c>
      <c r="AM138" s="14">
        <v>58</v>
      </c>
      <c r="AN138" s="14">
        <v>5</v>
      </c>
      <c r="AO138" s="14">
        <v>6</v>
      </c>
      <c r="AP138" s="14">
        <v>6</v>
      </c>
      <c r="AQ138" s="14">
        <v>6</v>
      </c>
      <c r="AR138" s="14">
        <v>6</v>
      </c>
      <c r="AS138" s="14">
        <v>0</v>
      </c>
      <c r="AT138" s="14">
        <v>0</v>
      </c>
      <c r="AU138" s="14">
        <v>0</v>
      </c>
      <c r="AV138" s="14">
        <v>0</v>
      </c>
      <c r="AW138" s="14">
        <v>3</v>
      </c>
      <c r="AX138" s="14">
        <v>3</v>
      </c>
      <c r="AY138" s="14">
        <v>0</v>
      </c>
      <c r="AZ138" s="14">
        <v>0</v>
      </c>
      <c r="BA138" s="14">
        <v>18</v>
      </c>
      <c r="BF138" s="14">
        <f>ROUND((INDEX(新战舰养成!S$6:S$18,通天塔!$J138+1)+INDEX(新战舰养成!D$6:D$18,通天塔!$J138+1)*(通天塔!$G138-1))*INDEX(战舰突破!$D$6:$D$18,通天塔!$M138+1),0)</f>
        <v>216087</v>
      </c>
      <c r="BG138" s="14">
        <f>ROUND((INDEX(新战舰养成!T$6:T$18,通天塔!$J138+1)+INDEX(新战舰养成!E$6:E$18,通天塔!$J138+1)*(通天塔!$G138-1))*INDEX(战舰突破!$D$6:$D$18,通天塔!$M138+1),0)</f>
        <v>1728587</v>
      </c>
      <c r="BH138" s="14">
        <f>ROUND((INDEX(新战舰养成!U$6:U$18,通天塔!$J138+1)+INDEX(新战舰养成!F$6:F$18,通天塔!$J138+1)*(通天塔!$G138-1))*INDEX(战舰突破!$D$6:$D$18,通天塔!$M138+1),0)</f>
        <v>108182</v>
      </c>
      <c r="BI138" s="14">
        <f>ROUND((INDEX(新战舰养成!V$6:V$18,通天塔!$J138+1)+INDEX(新战舰养成!G$6:G$18,通天塔!$J138+1)*(通天塔!$G138-1))*INDEX(战舰突破!$D$6:$D$18,通天塔!$M138+1),0)</f>
        <v>525</v>
      </c>
      <c r="BJ138" s="14">
        <f>ROUND((INDEX(新战舰养成!W$6:W$18,通天塔!$J138+1)+INDEX(新战舰养成!H$6:H$18,通天塔!$J138+1)*(通天塔!$G138-1))*INDEX(战舰突破!$D$6:$D$18,通天塔!$M138+1),0)</f>
        <v>7</v>
      </c>
      <c r="BL138" s="14">
        <f>IF($H138&gt;0,ROUND((INDEX(新战舰养成!X$6:X$18,通天塔!$K138+1)+INDEX(新战舰养成!I$6:I$18,通天塔!$K138+1)*(通天塔!$H138-1))*INDEX(战舰突破!$D$6:$D$18,通天塔!$N138+1),0),0)</f>
        <v>198013</v>
      </c>
      <c r="BM138" s="14">
        <f>IF($H138&gt;0,ROUND((INDEX(新战舰养成!Y$6:Y$18,通天塔!$K138+1)+INDEX(新战舰养成!J$6:J$18,通天塔!$K138+1)*(通天塔!$H138-1))*INDEX(战舰突破!$D$6:$D$18,通天塔!$N138+1),0),0)</f>
        <v>0</v>
      </c>
      <c r="BN138" s="14">
        <f>IF($H138&gt;0,ROUND((INDEX(新战舰养成!Z$6:Z$18,通天塔!$K138+1)+INDEX(新战舰养成!K$6:K$18,通天塔!$K138+1)*(通天塔!$H138-1))*INDEX(战舰突破!$D$6:$D$18,通天塔!$N138+1),0),0)</f>
        <v>0</v>
      </c>
      <c r="BO138" s="14">
        <f>IF($H138&gt;0,ROUND((INDEX(新战舰养成!AA$6:AA$18,通天塔!$K138+1)+INDEX(新战舰养成!L$6:L$18,通天塔!$K138+1)*(通天塔!$H138-1))*INDEX(战舰突破!$D$6:$D$18,通天塔!$N138+1),0),0)</f>
        <v>1975648</v>
      </c>
      <c r="BP138" s="14">
        <f>IF($H138&gt;0,ROUND((INDEX(新战舰养成!AB$6:AB$18,通天塔!$K138+1)+INDEX(新战舰养成!M$6:M$18,通天塔!$K138+1)*(通天塔!$H138-1))*INDEX(战舰突破!$D$6:$D$18,通天塔!$N138+1),0),0)</f>
        <v>39395</v>
      </c>
      <c r="BR138" s="14">
        <f>IF($I138&gt;0,ROUND((INDEX(新战舰养成!AC$6:AC$18,通天塔!$L138+1)+INDEX(新战舰养成!I$6:I$18,通天塔!$L138+1)*(通天塔!$I138-1))*INDEX(战舰突破!$D$6:$D$18,通天塔!$O138+1),0),0)</f>
        <v>198493</v>
      </c>
      <c r="BS138" s="14">
        <f>IF($I138&gt;0,ROUND((INDEX(新战舰养成!AD$6:AD$18,通天塔!$L138+1)+INDEX(新战舰养成!J$6:J$18,通天塔!$L138+1)*(通天塔!$I138-1))*INDEX(战舰突破!$D$6:$D$18,通天塔!$O138+1),0),0)</f>
        <v>0</v>
      </c>
      <c r="BT138" s="14">
        <f>IF($I138&gt;0,ROUND((INDEX(新战舰养成!AE$6:AE$18,通天塔!$L138+1)+INDEX(新战舰养成!K$6:K$18,通天塔!$L138+1)*(通天塔!$I138-1))*INDEX(战舰突破!$D$6:$D$18,通天塔!$O138+1),0),0)</f>
        <v>0</v>
      </c>
      <c r="BU138" s="14">
        <f>IF($I138&gt;0,ROUND((INDEX(新战舰养成!AF$6:AF$18,通天塔!$L138+1)+INDEX(新战舰养成!L$6:L$18,通天塔!$L138+1)*(通天塔!$I138-1))*INDEX(战舰突破!$D$6:$D$18,通天塔!$O138+1),0),0)</f>
        <v>1297744</v>
      </c>
      <c r="BV138" s="14">
        <f>IF($I138&gt;0,ROUND((INDEX(新战舰养成!AG$6:AG$18,通天塔!$L138+1)+INDEX(新战舰养成!M$6:M$18,通天塔!$L138+1)*(通天塔!$I138-1))*INDEX(战舰突破!$D$6:$D$18,通天塔!$O138+1),0),0)</f>
        <v>53309</v>
      </c>
      <c r="BY138" s="14">
        <f>(INDEX(装备数值!$C$13:$G$116,通天塔!$P138*8+1,BY$2)+INDEX(装备数值!$C$13:$G$116,通天塔!$Q138*8+2,BY$2)+INDEX(装备数值!$C$13:$G$116,通天塔!$S138*8+3,BY$2)+INDEX(装备数值!$C$13:$G$116,通天塔!$R138*8+4,BY$2)+INDEX(装备数值!$C$13:$G$116,通天塔!$T138*8+5,BY$2)+INDEX(装备数值!$C$13:$G$116,通天塔!$U138*8+6,BY$2)+INDEX(装备数值!$C$13:$G$116,通天塔!$V138*8+7,BY$2)+INDEX(装备数值!$C$13:$G$116,通天塔!$W138*8+8,BY$2))</f>
        <v>43575</v>
      </c>
      <c r="BZ138" s="14">
        <f>(INDEX(装备数值!$C$13:$G$116,通天塔!$P138*8+1,BZ$2)+INDEX(装备数值!$C$13:$G$116,通天塔!$Q138*8+2,BZ$2)+INDEX(装备数值!$C$13:$G$116,通天塔!$S138*8+3,BZ$2)+INDEX(装备数值!$C$13:$G$116,通天塔!$R138*8+4,BZ$2)+INDEX(装备数值!$C$13:$G$116,通天塔!$T138*8+5,BZ$2)+INDEX(装备数值!$C$13:$G$116,通天塔!$U138*8+6,BZ$2)+INDEX(装备数值!$C$13:$G$116,通天塔!$V138*8+7,BZ$2)+INDEX(装备数值!$C$13:$G$116,通天塔!$W138*8+8,BZ$2))</f>
        <v>401625</v>
      </c>
      <c r="CA138" s="14">
        <f>(INDEX(装备数值!$C$13:$G$116,通天塔!$P138*8+1,CA$2)+INDEX(装备数值!$C$13:$G$116,通天塔!$Q138*8+2,CA$2)+INDEX(装备数值!$C$13:$G$116,通天塔!$S138*8+3,CA$2)+INDEX(装备数值!$C$13:$G$116,通天塔!$R138*8+4,CA$2)+INDEX(装备数值!$C$13:$G$116,通天塔!$T138*8+5,CA$2)+INDEX(装备数值!$C$13:$G$116,通天塔!$U138*8+6,CA$2)+INDEX(装备数值!$C$13:$G$116,通天塔!$V138*8+7,CA$2)+INDEX(装备数值!$C$13:$G$116,通天塔!$W138*8+8,CA$2))</f>
        <v>25550</v>
      </c>
      <c r="CB138" s="14">
        <f>(INDEX(装备数值!$C$13:$G$116,通天塔!$P138*8+1,CB$2)+INDEX(装备数值!$C$13:$G$116,通天塔!$Q138*8+2,CB$2)+INDEX(装备数值!$C$13:$G$116,通天塔!$S138*8+3,CB$2)+INDEX(装备数值!$C$13:$G$116,通天塔!$R138*8+4,CB$2)+INDEX(装备数值!$C$13:$G$116,通天塔!$T138*8+5,CB$2)+INDEX(装备数值!$C$13:$G$116,通天塔!$U138*8+6,CB$2)+INDEX(装备数值!$C$13:$G$116,通天塔!$V138*8+7,CB$2)+INDEX(装备数值!$C$13:$G$116,通天塔!$W138*8+8,CB$2))</f>
        <v>560000</v>
      </c>
      <c r="CC138" s="14">
        <f>(INDEX(装备数值!$C$13:$G$116,通天塔!$P138*8+1,CC$2)+INDEX(装备数值!$C$13:$G$116,通天塔!$Q138*8+2,CC$2)+INDEX(装备数值!$C$13:$G$116,通天塔!$S138*8+3,CC$2)+INDEX(装备数值!$C$13:$G$116,通天塔!$R138*8+4,CC$2)+INDEX(装备数值!$C$13:$G$116,通天塔!$T138*8+5,CC$2)+INDEX(装备数值!$C$13:$G$116,通天塔!$U138*8+6,CC$2)+INDEX(装备数值!$C$13:$G$116,通天塔!$V138*8+7,CC$2)+INDEX(装备数值!$C$13:$G$116,通天塔!$W138*8+8,CC$2))</f>
        <v>9900</v>
      </c>
      <c r="CF138" s="14">
        <f>INDEX(装备数值!$I$13:$M$116,通天塔!$P138*8+1,CF$2)*$X138+INDEX(装备数值!$I$13:$M$116,通天塔!$Q138*8+2,CF$2)*$Y138+INDEX(装备数值!$I$13:$M$116,通天塔!$S138*8+3,CF$2)*$Z138+INDEX(装备数值!$I$13:$M$116,通天塔!$R138*8+4,CF$2)*$AA138+INDEX(装备数值!$I$13:$M$116,通天塔!$T138*8+5,CF$2)*$AB138+INDEX(装备数值!$I$13:$M$116,通天塔!$U138*8+6,CF$2)*$AC138+INDEX(装备数值!$I$13:$M$116,通天塔!$V138*8+7,CF$2)*$AD138+INDEX(装备数值!$I$13:$M$116,通天塔!$W138*8+8,CF$2)*$AE138</f>
        <v>120765</v>
      </c>
      <c r="CG138" s="14">
        <f>INDEX(装备数值!$I$13:$M$116,通天塔!$P138*8+1,CG$2)*$X138+INDEX(装备数值!$I$13:$M$116,通天塔!$Q138*8+2,CG$2)*$Y138+INDEX(装备数值!$I$13:$M$116,通天塔!$S138*8+3,CG$2)*$Z138+INDEX(装备数值!$I$13:$M$116,通天塔!$R138*8+4,CG$2)*$AA138+INDEX(装备数值!$I$13:$M$116,通天塔!$T138*8+5,CG$2)*$AB138+INDEX(装备数值!$I$13:$M$116,通天塔!$U138*8+6,CG$2)*$AC138+INDEX(装备数值!$I$13:$M$116,通天塔!$V138*8+7,CG$2)*$AD138+INDEX(装备数值!$I$13:$M$116,通天塔!$W138*8+8,CG$2)*$AE138</f>
        <v>996675</v>
      </c>
      <c r="CH138" s="14">
        <f>INDEX(装备数值!$I$13:$M$116,通天塔!$P138*8+1,CH$2)*$X138+INDEX(装备数值!$I$13:$M$116,通天塔!$Q138*8+2,CH$2)*$Y138+INDEX(装备数值!$I$13:$M$116,通天塔!$S138*8+3,CH$2)*$Z138+INDEX(装备数值!$I$13:$M$116,通天塔!$R138*8+4,CH$2)*$AA138+INDEX(装备数值!$I$13:$M$116,通天塔!$T138*8+5,CH$2)*$AB138+INDEX(装备数值!$I$13:$M$116,通天塔!$U138*8+6,CH$2)*$AC138+INDEX(装备数值!$I$13:$M$116,通天塔!$V138*8+7,CH$2)*$AD138+INDEX(装备数值!$I$13:$M$116,通天塔!$W138*8+8,CH$2)*$AE138</f>
        <v>64990</v>
      </c>
      <c r="CI138" s="14">
        <f>INDEX(装备数值!$I$13:$M$116,通天塔!$P138*8+1,CI$2)*$X138+INDEX(装备数值!$I$13:$M$116,通天塔!$Q138*8+2,CI$2)*$Y138+INDEX(装备数值!$I$13:$M$116,通天塔!$S138*8+3,CI$2)*$Z138+INDEX(装备数值!$I$13:$M$116,通天塔!$R138*8+4,CI$2)*$AA138+INDEX(装备数值!$I$13:$M$116,通天塔!$T138*8+5,CI$2)*$AB138+INDEX(装备数值!$I$13:$M$116,通天塔!$U138*8+6,CI$2)*$AC138+INDEX(装备数值!$I$13:$M$116,通天塔!$V138*8+7,CI$2)*$AD138+INDEX(装备数值!$I$13:$M$116,通天塔!$W138*8+8,CI$2)*$AE138</f>
        <v>1358000</v>
      </c>
      <c r="CJ138" s="14">
        <f>INDEX(装备数值!$I$13:$M$116,通天塔!$P138*8+1,CJ$2)*$X138+INDEX(装备数值!$I$13:$M$116,通天塔!$Q138*8+2,CJ$2)*$Y138+INDEX(装备数值!$I$13:$M$116,通天塔!$S138*8+3,CJ$2)*$Z138+INDEX(装备数值!$I$13:$M$116,通天塔!$R138*8+4,CJ$2)*$AA138+INDEX(装备数值!$I$13:$M$116,通天塔!$T138*8+5,CJ$2)*$AB138+INDEX(装备数值!$I$13:$M$116,通天塔!$U138*8+6,CJ$2)*$AC138+INDEX(装备数值!$I$13:$M$116,通天塔!$V138*8+7,CJ$2)*$AD138+INDEX(装备数值!$I$13:$M$116,通天塔!$W138*8+8,CJ$2)*$AE138</f>
        <v>25220</v>
      </c>
      <c r="CM138" s="14">
        <f>INDEX(装备数值!$X$13:$AH$116,$P138*8+1,CM$2)*$AF138+INDEX(装备数值!$X$13:$AH$116,$Q138*8+2,CM$2)*$AG138+INDEX(装备数值!$X$13:$AH$116,$S138*8+3,CM$2)*$AH138+INDEX(装备数值!$X$13:$AH$116,$R138*8+4,CM$2)*$AI138+INDEX(装备数值!$X$13:$AH$116,$T138*8+5,CM$2)*$AJ138+INDEX(装备数值!$X$13:$AH$116,$U138*8+6,CM$2)*$AK138+INDEX(装备数值!$X$13:$AH$116,$V138*8+7,CM$2)*$AL138+INDEX(装备数值!$X$13:$AH$116,$W138*8+8,CM$2)*$AM138</f>
        <v>37700</v>
      </c>
      <c r="CN138" s="14">
        <f>INDEX(装备数值!$X$13:$AH$116,$P138*8+1,CN$2)*$AF138+INDEX(装备数值!$X$13:$AH$116,$Q138*8+2,CN$2)*$AG138+INDEX(装备数值!$X$13:$AH$116,$S138*8+3,CN$2)*$AH138+INDEX(装备数值!$X$13:$AH$116,$R138*8+4,CN$2)*$AI138+INDEX(装备数值!$X$13:$AH$116,$T138*8+5,CN$2)*$AJ138+INDEX(装备数值!$X$13:$AH$116,$U138*8+6,CN$2)*$AK138+INDEX(装备数值!$X$13:$AH$116,$V138*8+7,CN$2)*$AL138+INDEX(装备数值!$X$13:$AH$116,$W138*8+8,CN$2)*$AM138</f>
        <v>293596</v>
      </c>
      <c r="CO138" s="14">
        <f>INDEX(装备数值!$X$13:$AH$116,$P138*8+1,CO$2)*$AF138+INDEX(装备数值!$X$13:$AH$116,$Q138*8+2,CO$2)*$AG138+INDEX(装备数值!$X$13:$AH$116,$S138*8+3,CO$2)*$AH138+INDEX(装备数值!$X$13:$AH$116,$R138*8+4,CO$2)*$AI138+INDEX(装备数值!$X$13:$AH$116,$T138*8+5,CO$2)*$AJ138+INDEX(装备数值!$X$13:$AH$116,$U138*8+6,CO$2)*$AK138+INDEX(装备数值!$X$13:$AH$116,$V138*8+7,CO$2)*$AL138+INDEX(装备数值!$X$13:$AH$116,$W138*8+8,CO$2)*$AM138</f>
        <v>20300</v>
      </c>
      <c r="CP138" s="14">
        <f>INDEX(装备数值!$X$13:$AH$116,$P138*8+1,CP$2)*$AF138+INDEX(装备数值!$X$13:$AH$116,$Q138*8+2,CP$2)*$AG138+INDEX(装备数值!$X$13:$AH$116,$S138*8+3,CP$2)*$AH138+INDEX(装备数值!$X$13:$AH$116,$R138*8+4,CP$2)*$AI138+INDEX(装备数值!$X$13:$AH$116,$T138*8+5,CP$2)*$AJ138+INDEX(装备数值!$X$13:$AH$116,$U138*8+6,CP$2)*$AK138+INDEX(装备数值!$X$13:$AH$116,$V138*8+7,CP$2)*$AL138+INDEX(装备数值!$X$13:$AH$116,$W138*8+8,CP$2)*$AM138</f>
        <v>377000</v>
      </c>
      <c r="CQ138" s="14">
        <f>INDEX(装备数值!$X$13:$AH$116,$P138*8+1,CQ$2)*$AF138+INDEX(装备数值!$X$13:$AH$116,$Q138*8+2,CQ$2)*$AG138+INDEX(装备数值!$X$13:$AH$116,$S138*8+3,CQ$2)*$AH138+INDEX(装备数值!$X$13:$AH$116,$R138*8+4,CQ$2)*$AI138+INDEX(装备数值!$X$13:$AH$116,$T138*8+5,CQ$2)*$AJ138+INDEX(装备数值!$X$13:$AH$116,$U138*8+6,CQ$2)*$AK138+INDEX(装备数值!$X$13:$AH$116,$V138*8+7,CQ$2)*$AL138+INDEX(装备数值!$X$13:$AH$116,$W138*8+8,CQ$2)*$AM138</f>
        <v>8120</v>
      </c>
      <c r="CR138" s="14">
        <f>INDEX(装备数值!$X$13:$AH$116,$P138*8+1,CR$2)*$AF138+INDEX(装备数值!$X$13:$AH$116,$Q138*8+2,CR$2)*$AG138+INDEX(装备数值!$X$13:$AH$116,$S138*8+3,CR$2)*$AH138+INDEX(装备数值!$X$13:$AH$116,$R138*8+4,CR$2)*$AI138+INDEX(装备数值!$X$13:$AH$116,$T138*8+5,CR$2)*$AJ138+INDEX(装备数值!$X$13:$AH$116,$U138*8+6,CR$2)*$AK138+INDEX(装备数值!$X$13:$AH$116,$V138*8+7,CR$2)*$AL138+INDEX(装备数值!$X$13:$AH$116,$W138*8+8,CR$2)*$AM138</f>
        <v>29696</v>
      </c>
      <c r="CS138" s="14">
        <f>INDEX(装备数值!$X$13:$AH$116,$P138*8+1,CS$2)*$AF138+INDEX(装备数值!$X$13:$AH$116,$Q138*8+2,CS$2)*$AG138+INDEX(装备数值!$X$13:$AH$116,$S138*8+3,CS$2)*$AH138+INDEX(装备数值!$X$13:$AH$116,$R138*8+4,CS$2)*$AI138+INDEX(装备数值!$X$13:$AH$116,$T138*8+5,CS$2)*$AJ138+INDEX(装备数值!$X$13:$AH$116,$U138*8+6,CS$2)*$AK138+INDEX(装备数值!$X$13:$AH$116,$V138*8+7,CS$2)*$AL138+INDEX(装备数值!$X$13:$AH$116,$W138*8+8,CS$2)*$AM138</f>
        <v>30450</v>
      </c>
      <c r="CT138" s="14">
        <f>INDEX(装备数值!$X$13:$AH$116,$P138*8+1,CT$2)*$AF138+INDEX(装备数值!$X$13:$AH$116,$Q138*8+2,CT$2)*$AG138+INDEX(装备数值!$X$13:$AH$116,$S138*8+3,CT$2)*$AH138+INDEX(装备数值!$X$13:$AH$116,$R138*8+4,CT$2)*$AI138+INDEX(装备数值!$X$13:$AH$116,$T138*8+5,CT$2)*$AJ138+INDEX(装备数值!$X$13:$AH$116,$U138*8+6,CT$2)*$AK138+INDEX(装备数值!$X$13:$AH$116,$V138*8+7,CT$2)*$AL138+INDEX(装备数值!$X$13:$AH$116,$W138*8+8,CT$2)*$AM138</f>
        <v>29696</v>
      </c>
      <c r="CU138" s="14">
        <f>INDEX(装备数值!$X$13:$AH$116,$P138*8+1,CU$2)*$AF138+INDEX(装备数值!$X$13:$AH$116,$Q138*8+2,CU$2)*$AG138+INDEX(装备数值!$X$13:$AH$116,$S138*8+3,CU$2)*$AH138+INDEX(装备数值!$X$13:$AH$116,$R138*8+4,CU$2)*$AI138+INDEX(装备数值!$X$13:$AH$116,$T138*8+5,CU$2)*$AJ138+INDEX(装备数值!$X$13:$AH$116,$U138*8+6,CU$2)*$AK138+INDEX(装备数值!$X$13:$AH$116,$V138*8+7,CU$2)*$AL138+INDEX(装备数值!$X$13:$AH$116,$W138*8+8,CU$2)*$AM138</f>
        <v>30450</v>
      </c>
      <c r="CV138" s="14">
        <f>INDEX(装备数值!$X$13:$AH$116,$P138*8+1,CV$2)*$AF138+INDEX(装备数值!$X$13:$AH$116,$Q138*8+2,CV$2)*$AG138+INDEX(装备数值!$X$13:$AH$116,$S138*8+3,CV$2)*$AH138+INDEX(装备数值!$X$13:$AH$116,$R138*8+4,CV$2)*$AI138+INDEX(装备数值!$X$13:$AH$116,$T138*8+5,CV$2)*$AJ138+INDEX(装备数值!$X$13:$AH$116,$U138*8+6,CV$2)*$AK138+INDEX(装备数值!$X$13:$AH$116,$V138*8+7,CV$2)*$AL138+INDEX(装备数值!$X$13:$AH$116,$W138*8+8,CV$2)*$AM138</f>
        <v>58</v>
      </c>
      <c r="CW138" s="14">
        <f>INDEX(装备数值!$X$13:$AH$116,$P138*8+1,CW$2)*$AF138+INDEX(装备数值!$X$13:$AH$116,$Q138*8+2,CW$2)*$AG138+INDEX(装备数值!$X$13:$AH$116,$S138*8+3,CW$2)*$AH138+INDEX(装备数值!$X$13:$AH$116,$R138*8+4,CW$2)*$AI138+INDEX(装备数值!$X$13:$AH$116,$T138*8+5,CW$2)*$AJ138+INDEX(装备数值!$X$13:$AH$116,$U138*8+6,CW$2)*$AK138+INDEX(装备数值!$X$13:$AH$116,$V138*8+7,CW$2)*$AL138+INDEX(装备数值!$X$13:$AH$116,$W138*8+8,CW$2)*$AM138</f>
        <v>58</v>
      </c>
      <c r="CY138" s="14">
        <f>INDEX(装备数值!$AN$17:$AN$117,MATCH(MIN($X138:$AE138),装备数值!$AO$17:$AO$117,1))</f>
        <v>48</v>
      </c>
      <c r="CZ138" s="14">
        <f>IF(COUNTIF($P138:$W138,"&gt;"&amp;0)=8,INDEX(装备数值!AR$17:AR$117,$CY138+1),0)</f>
        <v>17280</v>
      </c>
      <c r="DA138" s="14">
        <f>IF(COUNTIF($P138:$W138,"&gt;"&amp;0)=8,INDEX(装备数值!AS$17:AS$117,$CY138+1),0)</f>
        <v>129600</v>
      </c>
      <c r="DB138" s="14">
        <f>IF(COUNTIF($P138:$W138,"&gt;"&amp;0)=8,INDEX(装备数值!AT$17:AT$117,$CY138+1),0)</f>
        <v>8640</v>
      </c>
      <c r="DC138" s="14">
        <f>IF(COUNTIF($P138:$W138,"&gt;"&amp;0)=8,INDEX(装备数值!AU$17:AU$117,$CY138+1),0)</f>
        <v>172800</v>
      </c>
      <c r="DD138" s="14">
        <f>IF(COUNTIF($P138:$W138,"&gt;"&amp;0)=8,INDEX(装备数值!AV$17:AV$117,$CY138+1),0)</f>
        <v>3264</v>
      </c>
      <c r="DF138" s="14">
        <f>INDEX(装备数值!$AY$17:$AY$77,MATCH(MIN($AF138:$AM138),装备数值!$AZ$17:$AZ$77,1))</f>
        <v>29</v>
      </c>
      <c r="DG138" s="26">
        <f>INDEX(装备数值!BA$17:BA$77,通天塔!DF138+1)</f>
        <v>0.43</v>
      </c>
      <c r="DH138" s="26">
        <f>INDEX(装备数值!BA$17:BA$77,通天塔!DF138+1)</f>
        <v>0.43</v>
      </c>
      <c r="DJ138" s="14">
        <f t="shared" si="244"/>
        <v>35</v>
      </c>
      <c r="DK138" s="14">
        <f>VLOOKUP(DJ138,军阶与晶片数值!$W$6:$X$27,2)</f>
        <v>8</v>
      </c>
      <c r="DL138" s="14">
        <f>INDEX(军阶与晶片数值!Y$6:Y$27,$DK138+1)</f>
        <v>650</v>
      </c>
      <c r="DM138" s="14">
        <f>INDEX(军阶与晶片数值!Z$6:Z$27,$DK138+1)</f>
        <v>650</v>
      </c>
      <c r="DN138" s="14">
        <f>INDEX(军阶与晶片数值!AA$6:AA$27,$DK138+1)</f>
        <v>650</v>
      </c>
      <c r="DO138" s="14">
        <f>INDEX(军阶与晶片数值!AB$6:AB$27,$DK138+1)</f>
        <v>650</v>
      </c>
      <c r="DP138" s="29">
        <f>INDEX(军阶与晶片数值!AC$6:AC$27,$DK138+1)</f>
        <v>45</v>
      </c>
      <c r="DQ138" s="29">
        <f>INDEX(军阶与晶片数值!AD$6:AD$27,$DK138+1)</f>
        <v>25</v>
      </c>
      <c r="DS138" s="26">
        <f>INDEX(军阶与晶片数值!I$6:I$16,AN138+1)</f>
        <v>0.2</v>
      </c>
      <c r="DT138" s="26">
        <f>INDEX(军阶与晶片数值!M$6:M$16,AO138+1)</f>
        <v>0.3</v>
      </c>
      <c r="DU138" s="26">
        <f>INDEX(军阶与晶片数值!J$6:J$16,AP138+1)</f>
        <v>0.3</v>
      </c>
      <c r="DV138" s="26">
        <f>INDEX(军阶与晶片数值!K$6:K$16,AQ138+1)</f>
        <v>0.6</v>
      </c>
      <c r="DW138" s="26">
        <f>INDEX(军阶与晶片数值!L$6:L$16,AR138+1)</f>
        <v>0.6</v>
      </c>
      <c r="DX138" s="28">
        <f>INDEX(军阶与晶片数值!N$6:N$16,AS138+1)</f>
        <v>0</v>
      </c>
      <c r="DY138" s="28">
        <f>INDEX(军阶与晶片数值!O$6:O$16,AT138+1)</f>
        <v>0</v>
      </c>
      <c r="DZ138" s="28">
        <f>INDEX(军阶与晶片数值!P$6:P$16,AU138+1)</f>
        <v>0</v>
      </c>
      <c r="EA138" s="28">
        <f>INDEX(军阶与晶片数值!Q$6:Q$16,AV138+1)</f>
        <v>0</v>
      </c>
      <c r="EB138" s="26">
        <f>INDEX(军阶与晶片数值!R$6:R$16,AW138+1)</f>
        <v>0.13</v>
      </c>
      <c r="EC138" s="26">
        <f>INDEX(军阶与晶片数值!S$6:S$16,AX138+1)</f>
        <v>0.13</v>
      </c>
      <c r="ED138" s="26">
        <f>INDEX(军阶与晶片数值!T$6:T$16,AY138+1)</f>
        <v>0</v>
      </c>
      <c r="EE138" s="26">
        <f>INDEX(军阶与晶片数值!U$6:U$16,AZ138+1)</f>
        <v>0</v>
      </c>
      <c r="EG138" s="26">
        <f>INDEX(军阶与晶片数值!$C$6:$C$36,通天塔!$BA138+1)</f>
        <v>0.9</v>
      </c>
      <c r="EH138" s="26">
        <f>INDEX(军阶与晶片数值!$C$6:$C$36,通天塔!$BA138+1)</f>
        <v>0.9</v>
      </c>
      <c r="EI138" s="26">
        <f>INDEX(军阶与晶片数值!$C$6:$C$36,通天塔!$BA138+1)</f>
        <v>0.9</v>
      </c>
      <c r="EJ138" s="26">
        <f>INDEX(军阶与晶片数值!$C$6:$C$36,通天塔!$BA138+1)</f>
        <v>0.9</v>
      </c>
      <c r="EK138" s="26">
        <f>INDEX(军阶与晶片数值!$C$6:$C$36,通天塔!$BA138+1)</f>
        <v>0.9</v>
      </c>
      <c r="EM138" s="14">
        <f>INDEX(战舰突破!$H$6:$H$18,通天塔!$J138+1)+INDEX(战舰突破!$H$23:$H$35,通天塔!$K138+1)+INDEX(战舰突破!$H$40:$H$52,通天塔!$L138+1)</f>
        <v>200</v>
      </c>
      <c r="EN138" s="14">
        <f>INDEX(战舰突破!$I$6:$I$18,通天塔!$J138+1)+INDEX(战舰突破!$I$23:$I$35,通天塔!$K138+1)+INDEX(战舰突破!$I$40:$I$52,通天塔!$L138+1)</f>
        <v>200</v>
      </c>
      <c r="EO138" s="14">
        <f>INDEX(战舰突破!$J$6:$J$18,通天塔!$J138+1)+INDEX(战舰突破!$J$23:$J$35,通天塔!$K138+1)+INDEX(战舰突破!$J$40:$J$52,通天塔!$L138+1)</f>
        <v>0</v>
      </c>
      <c r="EP138" s="14">
        <f>INDEX(战舰突破!$K$6:$K$18,通天塔!$J138+1)+INDEX(战舰突破!$K$23:$K$35,通天塔!$K138+1)+INDEX(战舰突破!$K$40:$K$52,通天塔!$L138+1)</f>
        <v>0</v>
      </c>
      <c r="EQ138" s="14">
        <f>INDEX(战舰突破!$L$6:$L$18,通天塔!$J138+1)+INDEX(战舰突破!$L$23:$L$35,通天塔!$K138+1)+INDEX(战舰突破!$L$40:$L$52,通天塔!$L138+1)</f>
        <v>200</v>
      </c>
      <c r="ER138" s="18">
        <f>INDEX(战舰突破!$N$6:$N$18,通天塔!$J138+1)+INDEX(战舰突破!$N$23:$N$35,通天塔!$K138+1)+INDEX(战舰突破!$N$40:$N$52,通天塔!$L138+1)</f>
        <v>0</v>
      </c>
      <c r="ES138" s="18">
        <f>INDEX(战舰突破!$O$6:$O$18,通天塔!$J138+1)+INDEX(战舰突破!$O$23:$O$35,通天塔!$K138+1)+INDEX(战舰突破!$O$40:$O$52,通天塔!$L138+1)</f>
        <v>1.4</v>
      </c>
      <c r="ET138" s="18">
        <f>INDEX(战舰突破!$P$6:$P$18,通天塔!$J138+1)+INDEX(战舰突破!$P$23:$P$35,通天塔!$K138+1)+INDEX(战舰突破!$P$40:$P$52,通天塔!$L138+1)</f>
        <v>0</v>
      </c>
      <c r="EU138" s="18">
        <f>INDEX(战舰突破!$Q$6:$Q$18,通天塔!$J138+1)+INDEX(战舰突破!$Q$23:$Q$35,通天塔!$K138+1)+INDEX(战舰突破!$Q$40:$Q$52,通天塔!$L138+1)</f>
        <v>0.3</v>
      </c>
      <c r="EV138" s="18">
        <f>INDEX(战舰突破!$R$6:$R$18,通天塔!$J138+1)+INDEX(战舰突破!$R$23:$R$35,通天塔!$K138+1)+INDEX(战舰突破!$R$40:$R$52,通天塔!$L138+1)</f>
        <v>0</v>
      </c>
      <c r="EW138" s="18">
        <f>INDEX(战舰突破!$M$6:$M$18,通天塔!$J138+1)+INDEX(战舰突破!$M$23:$M$35,通天塔!$K138+1)+INDEX(战舰突破!$M$40:$M$52,通天塔!$L138+1)</f>
        <v>0.2</v>
      </c>
      <c r="EX138" s="22">
        <f>INDEX(战舰突破!$W$6:$W$18,通天塔!$J138+1)+INDEX(战舰突破!$W$23:$W$35,通天塔!$K138+1)+INDEX(战舰突破!$W$40:$W$52,通天塔!$L138+1)</f>
        <v>0.5</v>
      </c>
      <c r="FA138" s="14">
        <f>INDEX(战舰突破!$S$6:$S$18,通天塔!$J138+1)</f>
        <v>0</v>
      </c>
      <c r="FB138" s="14">
        <f>INDEX(战舰突破!$T$6:$T$18,通天塔!$J138+1)</f>
        <v>1.1000000000000001</v>
      </c>
      <c r="FC138" s="14">
        <f>INDEX(战舰突破!$U$6:$U$18,通天塔!$J138+1)</f>
        <v>0.1</v>
      </c>
      <c r="FD138" s="14">
        <f>INDEX(战舰突破!$V$6:$V$18,通天塔!$J138+1)</f>
        <v>1</v>
      </c>
      <c r="FE138" s="14">
        <f>INDEX(战舰突破!$X$6:$X$18,通天塔!$J138+1)</f>
        <v>10</v>
      </c>
      <c r="FG138" s="14">
        <f>INDEX(战舰突破!$S$23:$S$35,通天塔!$J138+1)</f>
        <v>0.6</v>
      </c>
      <c r="FH138" s="14">
        <f>INDEX(战舰突破!$T$23:$T$35,通天塔!$J138+1)</f>
        <v>0.55000000000000004</v>
      </c>
      <c r="FI138" s="14">
        <f>INDEX(战舰突破!$U$23:$U$35,通天塔!$J138+1)</f>
        <v>0.1</v>
      </c>
      <c r="FJ138" s="14">
        <f>INDEX(战舰突破!$V$23:$V$35,通天塔!$J138+1)</f>
        <v>2</v>
      </c>
      <c r="FK138" s="14">
        <f>INDEX(战舰突破!$X$23:$X$35,通天塔!$J138+1)</f>
        <v>150</v>
      </c>
      <c r="FM138" s="14">
        <f>INDEX(战舰突破!$S$40:$S$52,通天塔!$J138+1)</f>
        <v>0.6</v>
      </c>
      <c r="FN138" s="14">
        <f>INDEX(战舰突破!$T$40:$T$52,通天塔!$J138+1)</f>
        <v>0.25</v>
      </c>
      <c r="FO138" s="14">
        <f>INDEX(战舰突破!$U$40:$U$52,通天塔!$J138+1)</f>
        <v>0.2</v>
      </c>
      <c r="FP138" s="14">
        <f>INDEX(战舰突破!$V$40:$V$52,通天塔!$J138+1)</f>
        <v>1</v>
      </c>
      <c r="FQ138" s="14">
        <f>INDEX(战舰突破!$X$40:$X$52,通天塔!$J138+1)</f>
        <v>250</v>
      </c>
      <c r="FT138" s="14">
        <f t="shared" si="245"/>
        <v>993183</v>
      </c>
      <c r="FU138" s="14">
        <f t="shared" si="246"/>
        <v>951975</v>
      </c>
      <c r="FV138" s="14">
        <f t="shared" si="247"/>
        <v>953069</v>
      </c>
      <c r="FW138" s="14">
        <f t="shared" si="248"/>
        <v>21044892</v>
      </c>
      <c r="FX138" s="14">
        <f t="shared" si="249"/>
        <v>562819</v>
      </c>
      <c r="FY138" s="14">
        <f t="shared" si="250"/>
        <v>17454819</v>
      </c>
      <c r="FZ138" s="14">
        <f t="shared" si="251"/>
        <v>423213</v>
      </c>
      <c r="GA138" s="28">
        <f t="shared" si="252"/>
        <v>30346</v>
      </c>
      <c r="GB138" s="28">
        <f t="shared" si="253"/>
        <v>31100</v>
      </c>
      <c r="GC138" s="28">
        <f t="shared" si="254"/>
        <v>30346</v>
      </c>
      <c r="GD138" s="28">
        <f t="shared" si="255"/>
        <v>31100</v>
      </c>
      <c r="GE138" s="28">
        <f t="shared" si="256"/>
        <v>1.6158999999999997</v>
      </c>
      <c r="GF138" s="28">
        <f t="shared" si="257"/>
        <v>1.6158999999999997</v>
      </c>
      <c r="GG138" s="28">
        <f t="shared" si="258"/>
        <v>0</v>
      </c>
      <c r="GH138" s="28">
        <f t="shared" si="259"/>
        <v>48.2</v>
      </c>
      <c r="GI138" s="14">
        <f t="shared" si="260"/>
        <v>1</v>
      </c>
      <c r="GJ138" s="14">
        <f t="shared" si="261"/>
        <v>1.6</v>
      </c>
      <c r="GK138" s="14">
        <f t="shared" si="262"/>
        <v>1.6</v>
      </c>
      <c r="GL138" s="18">
        <f t="shared" si="263"/>
        <v>2.3000000000000003</v>
      </c>
      <c r="GM138" s="18">
        <f t="shared" si="264"/>
        <v>1.75</v>
      </c>
      <c r="GN138" s="18">
        <f t="shared" si="265"/>
        <v>1.45</v>
      </c>
      <c r="GO138" s="29">
        <f t="shared" si="215"/>
        <v>30496</v>
      </c>
      <c r="GP138" s="29">
        <f t="shared" si="215"/>
        <v>30796</v>
      </c>
      <c r="GQ138" s="29">
        <f t="shared" si="215"/>
        <v>30796</v>
      </c>
      <c r="GR138" s="26">
        <f t="shared" si="266"/>
        <v>0.1</v>
      </c>
      <c r="GS138" s="26">
        <f t="shared" si="267"/>
        <v>0.1</v>
      </c>
      <c r="GT138" s="26">
        <f t="shared" si="268"/>
        <v>0.2</v>
      </c>
      <c r="GU138" s="14">
        <f t="shared" si="269"/>
        <v>3</v>
      </c>
      <c r="GV138" s="14">
        <f t="shared" si="270"/>
        <v>4</v>
      </c>
      <c r="GW138" s="14">
        <f t="shared" si="271"/>
        <v>3</v>
      </c>
      <c r="GX138" s="14">
        <f t="shared" si="272"/>
        <v>10</v>
      </c>
      <c r="GY138" s="14">
        <f t="shared" si="273"/>
        <v>150</v>
      </c>
      <c r="GZ138" s="14">
        <f t="shared" si="274"/>
        <v>250</v>
      </c>
      <c r="HA138">
        <v>134</v>
      </c>
      <c r="HB138" s="14">
        <f t="shared" si="275"/>
        <v>160913116</v>
      </c>
      <c r="HD138" s="14">
        <f t="shared" si="276"/>
        <v>1125638</v>
      </c>
      <c r="HE138" s="14">
        <f t="shared" si="277"/>
        <v>496561</v>
      </c>
      <c r="HF138" s="29">
        <f t="shared" si="278"/>
        <v>29856</v>
      </c>
      <c r="HG138" s="29">
        <f t="shared" si="279"/>
        <v>21354</v>
      </c>
      <c r="HH138" s="29">
        <f t="shared" si="280"/>
        <v>22497</v>
      </c>
      <c r="HI138" s="29">
        <f t="shared" si="281"/>
        <v>21525</v>
      </c>
      <c r="HJ138" s="14">
        <f t="shared" si="282"/>
        <v>1.6158999999999997</v>
      </c>
      <c r="HK138" s="14">
        <f t="shared" si="283"/>
        <v>1.6158999999999997</v>
      </c>
      <c r="HL138" s="14">
        <f t="shared" si="284"/>
        <v>289822</v>
      </c>
      <c r="HM138" s="14">
        <f t="shared" si="285"/>
        <v>478919</v>
      </c>
      <c r="HN138" s="26">
        <f t="shared" si="286"/>
        <v>0.37714409208790206</v>
      </c>
      <c r="HO138" s="26">
        <f t="shared" si="287"/>
        <v>0.68443473747945671</v>
      </c>
      <c r="HP138" s="29">
        <f t="shared" si="288"/>
        <v>144218</v>
      </c>
      <c r="HQ138" s="29">
        <f t="shared" si="289"/>
        <v>487471</v>
      </c>
      <c r="HR138" s="29">
        <f t="shared" si="290"/>
        <v>539766</v>
      </c>
      <c r="HS138" s="26">
        <f t="shared" si="291"/>
        <v>0.46088510052090059</v>
      </c>
      <c r="HT138" s="26">
        <f t="shared" si="292"/>
        <v>0.4689569073141332</v>
      </c>
      <c r="HU138" s="26">
        <f t="shared" si="293"/>
        <v>0.56895690731413318</v>
      </c>
      <c r="HV138" s="26">
        <f t="shared" si="294"/>
        <v>6.088510052090057E-2</v>
      </c>
      <c r="HW138" s="29">
        <f t="shared" si="236"/>
        <v>1.8000000000000003</v>
      </c>
      <c r="HX138" s="29">
        <f t="shared" si="237"/>
        <v>3.5587446726075167</v>
      </c>
      <c r="HY138" s="29">
        <f t="shared" si="238"/>
        <v>3.2258297817383443</v>
      </c>
      <c r="HZ138" s="29">
        <f t="shared" si="239"/>
        <v>1297962</v>
      </c>
      <c r="IA138" s="29">
        <f t="shared" si="240"/>
        <v>1156523.2162004393</v>
      </c>
      <c r="IB138" s="29">
        <f t="shared" si="241"/>
        <v>870596.61898488959</v>
      </c>
      <c r="IC138" s="29">
        <f t="shared" si="242"/>
        <v>7835993</v>
      </c>
      <c r="ID138" s="14">
        <f t="shared" si="295"/>
        <v>3325081.84</v>
      </c>
      <c r="IH138" s="14">
        <v>1</v>
      </c>
      <c r="II138" s="14">
        <v>1</v>
      </c>
      <c r="IJ138" s="14">
        <v>480</v>
      </c>
      <c r="IK138" s="14">
        <v>80</v>
      </c>
      <c r="IL138" s="14">
        <v>60</v>
      </c>
      <c r="IM138" s="23">
        <f t="shared" si="216"/>
        <v>618949105</v>
      </c>
      <c r="IN138" s="23">
        <f t="shared" si="217"/>
        <v>1</v>
      </c>
      <c r="IO138" s="23">
        <f t="shared" si="218"/>
        <v>618949.11</v>
      </c>
      <c r="IP138" s="23">
        <f t="shared" si="298"/>
        <v>689459070</v>
      </c>
      <c r="IQ138" s="23">
        <f t="shared" si="296"/>
        <v>1</v>
      </c>
      <c r="IR138" s="23">
        <f t="shared" si="297"/>
        <v>689459.07</v>
      </c>
      <c r="IS138" s="14">
        <v>1</v>
      </c>
      <c r="IT138" s="14">
        <v>1</v>
      </c>
      <c r="IU138" s="14">
        <v>240</v>
      </c>
      <c r="IV138" s="14">
        <v>40</v>
      </c>
      <c r="IW138" s="14">
        <v>30</v>
      </c>
      <c r="IX138" s="23">
        <f t="shared" si="219"/>
        <v>362043425</v>
      </c>
      <c r="IY138" s="23">
        <f t="shared" si="220"/>
        <v>1</v>
      </c>
      <c r="IZ138" s="23">
        <f t="shared" si="221"/>
        <v>362043.43</v>
      </c>
      <c r="JA138" s="23"/>
      <c r="JB138" s="23"/>
      <c r="JC138" s="23"/>
      <c r="JG138">
        <f t="shared" si="222"/>
        <v>2.5193256988636961</v>
      </c>
      <c r="JH138">
        <f t="shared" si="223"/>
        <v>4.070978396793846</v>
      </c>
      <c r="JJ138" s="14">
        <v>10</v>
      </c>
      <c r="JK138" s="14">
        <v>2</v>
      </c>
      <c r="JL138" s="14">
        <v>1.5</v>
      </c>
      <c r="JM138" s="23">
        <f t="shared" si="224"/>
        <v>12326099</v>
      </c>
      <c r="JN138" s="23">
        <f t="shared" si="225"/>
        <v>1</v>
      </c>
      <c r="JO138" s="23">
        <f t="shared" si="226"/>
        <v>12326.1</v>
      </c>
      <c r="JP138" s="14">
        <v>30</v>
      </c>
      <c r="JQ138" s="14">
        <v>6</v>
      </c>
      <c r="JR138" s="14">
        <v>4</v>
      </c>
      <c r="JS138" s="23">
        <f t="shared" si="227"/>
        <v>35585343</v>
      </c>
      <c r="JT138" s="23">
        <f t="shared" si="228"/>
        <v>1</v>
      </c>
      <c r="JU138" s="23">
        <f t="shared" si="229"/>
        <v>35585.339999999997</v>
      </c>
      <c r="JW138" s="23">
        <f t="shared" si="230"/>
        <v>47447124</v>
      </c>
      <c r="JX138" s="23">
        <f t="shared" si="231"/>
        <v>1</v>
      </c>
      <c r="JY138" s="23">
        <f t="shared" si="232"/>
        <v>47447.12</v>
      </c>
      <c r="JZ138" s="23">
        <f t="shared" si="233"/>
        <v>18489149</v>
      </c>
      <c r="KA138" s="23">
        <f t="shared" si="234"/>
        <v>1</v>
      </c>
      <c r="KB138" s="23">
        <f t="shared" si="235"/>
        <v>18489.150000000001</v>
      </c>
    </row>
    <row r="139" spans="3:288" ht="16.5" x14ac:dyDescent="0.2">
      <c r="C139" s="14">
        <f t="shared" si="243"/>
        <v>42</v>
      </c>
      <c r="D139" s="14">
        <v>135</v>
      </c>
      <c r="E139" s="14" t="s">
        <v>684</v>
      </c>
      <c r="F139" s="14">
        <v>485</v>
      </c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F139" s="14">
        <f>ROUND((INDEX(新战舰养成!S$6:S$18,通天塔!$J139+1)+INDEX(新战舰养成!D$6:D$18,通天塔!$J139+1)*(通天塔!$G139-1))*INDEX(战舰突破!$D$6:$D$18,通天塔!$M139+1),0)</f>
        <v>10</v>
      </c>
      <c r="BG139" s="14">
        <f>ROUND((INDEX(新战舰养成!T$6:T$18,通天塔!$J139+1)+INDEX(新战舰养成!E$6:E$18,通天塔!$J139+1)*(通天塔!$G139-1))*INDEX(战舰突破!$D$6:$D$18,通天塔!$M139+1),0)</f>
        <v>20</v>
      </c>
      <c r="BH139" s="14">
        <f>ROUND((INDEX(新战舰养成!U$6:U$18,通天塔!$J139+1)+INDEX(新战舰养成!F$6:F$18,通天塔!$J139+1)*(通天塔!$G139-1))*INDEX(战舰突破!$D$6:$D$18,通天塔!$M139+1),0)</f>
        <v>5</v>
      </c>
      <c r="BI139" s="14">
        <f>ROUND((INDEX(新战舰养成!V$6:V$18,通天塔!$J139+1)+INDEX(新战舰养成!G$6:G$18,通天塔!$J139+1)*(通天塔!$G139-1))*INDEX(战舰突破!$D$6:$D$18,通天塔!$M139+1),0)</f>
        <v>300</v>
      </c>
      <c r="BJ139" s="14">
        <f>ROUND((INDEX(新战舰养成!W$6:W$18,通天塔!$J139+1)+INDEX(新战舰养成!H$6:H$18,通天塔!$J139+1)*(通天塔!$G139-1))*INDEX(战舰突破!$D$6:$D$18,通天塔!$M139+1),0)</f>
        <v>4</v>
      </c>
      <c r="BL139" s="14">
        <f>IF($H139&gt;0,ROUND((INDEX(新战舰养成!X$6:X$18,通天塔!$K139+1)+INDEX(新战舰养成!I$6:I$18,通天塔!$K139+1)*(通天塔!$H139-1))*INDEX(战舰突破!$D$6:$D$18,通天塔!$N139+1),0),0)</f>
        <v>0</v>
      </c>
      <c r="BM139" s="14">
        <f>IF($H139&gt;0,ROUND((INDEX(新战舰养成!Y$6:Y$18,通天塔!$K139+1)+INDEX(新战舰养成!J$6:J$18,通天塔!$K139+1)*(通天塔!$H139-1))*INDEX(战舰突破!$D$6:$D$18,通天塔!$N139+1),0),0)</f>
        <v>0</v>
      </c>
      <c r="BN139" s="14">
        <f>IF($H139&gt;0,ROUND((INDEX(新战舰养成!Z$6:Z$18,通天塔!$K139+1)+INDEX(新战舰养成!K$6:K$18,通天塔!$K139+1)*(通天塔!$H139-1))*INDEX(战舰突破!$D$6:$D$18,通天塔!$N139+1),0),0)</f>
        <v>0</v>
      </c>
      <c r="BO139" s="14">
        <f>IF($H139&gt;0,ROUND((INDEX(新战舰养成!AA$6:AA$18,通天塔!$K139+1)+INDEX(新战舰养成!L$6:L$18,通天塔!$K139+1)*(通天塔!$H139-1))*INDEX(战舰突破!$D$6:$D$18,通天塔!$N139+1),0),0)</f>
        <v>0</v>
      </c>
      <c r="BP139" s="14">
        <f>IF($H139&gt;0,ROUND((INDEX(新战舰养成!AB$6:AB$18,通天塔!$K139+1)+INDEX(新战舰养成!M$6:M$18,通天塔!$K139+1)*(通天塔!$H139-1))*INDEX(战舰突破!$D$6:$D$18,通天塔!$N139+1),0),0)</f>
        <v>0</v>
      </c>
      <c r="BR139" s="14">
        <f>IF($I139&gt;0,ROUND((INDEX(新战舰养成!AC$6:AC$18,通天塔!$L139+1)+INDEX(新战舰养成!I$6:I$18,通天塔!$L139+1)*(通天塔!$I139-1))*INDEX(战舰突破!$D$6:$D$18,通天塔!$O139+1),0),0)</f>
        <v>0</v>
      </c>
      <c r="BS139" s="14">
        <f>IF($I139&gt;0,ROUND((INDEX(新战舰养成!AD$6:AD$18,通天塔!$L139+1)+INDEX(新战舰养成!J$6:J$18,通天塔!$L139+1)*(通天塔!$I139-1))*INDEX(战舰突破!$D$6:$D$18,通天塔!$O139+1),0),0)</f>
        <v>0</v>
      </c>
      <c r="BT139" s="14">
        <f>IF($I139&gt;0,ROUND((INDEX(新战舰养成!AE$6:AE$18,通天塔!$L139+1)+INDEX(新战舰养成!K$6:K$18,通天塔!$L139+1)*(通天塔!$I139-1))*INDEX(战舰突破!$D$6:$D$18,通天塔!$O139+1),0),0)</f>
        <v>0</v>
      </c>
      <c r="BU139" s="14">
        <f>IF($I139&gt;0,ROUND((INDEX(新战舰养成!AF$6:AF$18,通天塔!$L139+1)+INDEX(新战舰养成!L$6:L$18,通天塔!$L139+1)*(通天塔!$I139-1))*INDEX(战舰突破!$D$6:$D$18,通天塔!$O139+1),0),0)</f>
        <v>0</v>
      </c>
      <c r="BV139" s="14">
        <f>IF($I139&gt;0,ROUND((INDEX(新战舰养成!AG$6:AG$18,通天塔!$L139+1)+INDEX(新战舰养成!M$6:M$18,通天塔!$L139+1)*(通天塔!$I139-1))*INDEX(战舰突破!$D$6:$D$18,通天塔!$O139+1),0),0)</f>
        <v>0</v>
      </c>
      <c r="BY139" s="14">
        <f>(INDEX(装备数值!$C$13:$G$116,通天塔!$P139*8+1,BY$2)+INDEX(装备数值!$C$13:$G$116,通天塔!$Q139*8+2,BY$2)+INDEX(装备数值!$C$13:$G$116,通天塔!$S139*8+3,BY$2)+INDEX(装备数值!$C$13:$G$116,通天塔!$R139*8+4,BY$2)+INDEX(装备数值!$C$13:$G$116,通天塔!$T139*8+5,BY$2)+INDEX(装备数值!$C$13:$G$116,通天塔!$U139*8+6,BY$2)+INDEX(装备数值!$C$13:$G$116,通天塔!$V139*8+7,BY$2)+INDEX(装备数值!$C$13:$G$116,通天塔!$W139*8+8,BY$2))</f>
        <v>0</v>
      </c>
      <c r="BZ139" s="14">
        <f>(INDEX(装备数值!$C$13:$G$116,通天塔!$P139*8+1,BZ$2)+INDEX(装备数值!$C$13:$G$116,通天塔!$Q139*8+2,BZ$2)+INDEX(装备数值!$C$13:$G$116,通天塔!$S139*8+3,BZ$2)+INDEX(装备数值!$C$13:$G$116,通天塔!$R139*8+4,BZ$2)+INDEX(装备数值!$C$13:$G$116,通天塔!$T139*8+5,BZ$2)+INDEX(装备数值!$C$13:$G$116,通天塔!$U139*8+6,BZ$2)+INDEX(装备数值!$C$13:$G$116,通天塔!$V139*8+7,BZ$2)+INDEX(装备数值!$C$13:$G$116,通天塔!$W139*8+8,BZ$2))</f>
        <v>0</v>
      </c>
      <c r="CA139" s="14">
        <f>(INDEX(装备数值!$C$13:$G$116,通天塔!$P139*8+1,CA$2)+INDEX(装备数值!$C$13:$G$116,通天塔!$Q139*8+2,CA$2)+INDEX(装备数值!$C$13:$G$116,通天塔!$S139*8+3,CA$2)+INDEX(装备数值!$C$13:$G$116,通天塔!$R139*8+4,CA$2)+INDEX(装备数值!$C$13:$G$116,通天塔!$T139*8+5,CA$2)+INDEX(装备数值!$C$13:$G$116,通天塔!$U139*8+6,CA$2)+INDEX(装备数值!$C$13:$G$116,通天塔!$V139*8+7,CA$2)+INDEX(装备数值!$C$13:$G$116,通天塔!$W139*8+8,CA$2))</f>
        <v>0</v>
      </c>
      <c r="CB139" s="14">
        <f>(INDEX(装备数值!$C$13:$G$116,通天塔!$P139*8+1,CB$2)+INDEX(装备数值!$C$13:$G$116,通天塔!$Q139*8+2,CB$2)+INDEX(装备数值!$C$13:$G$116,通天塔!$S139*8+3,CB$2)+INDEX(装备数值!$C$13:$G$116,通天塔!$R139*8+4,CB$2)+INDEX(装备数值!$C$13:$G$116,通天塔!$T139*8+5,CB$2)+INDEX(装备数值!$C$13:$G$116,通天塔!$U139*8+6,CB$2)+INDEX(装备数值!$C$13:$G$116,通天塔!$V139*8+7,CB$2)+INDEX(装备数值!$C$13:$G$116,通天塔!$W139*8+8,CB$2))</f>
        <v>0</v>
      </c>
      <c r="CC139" s="14">
        <f>(INDEX(装备数值!$C$13:$G$116,通天塔!$P139*8+1,CC$2)+INDEX(装备数值!$C$13:$G$116,通天塔!$Q139*8+2,CC$2)+INDEX(装备数值!$C$13:$G$116,通天塔!$S139*8+3,CC$2)+INDEX(装备数值!$C$13:$G$116,通天塔!$R139*8+4,CC$2)+INDEX(装备数值!$C$13:$G$116,通天塔!$T139*8+5,CC$2)+INDEX(装备数值!$C$13:$G$116,通天塔!$U139*8+6,CC$2)+INDEX(装备数值!$C$13:$G$116,通天塔!$V139*8+7,CC$2)+INDEX(装备数值!$C$13:$G$116,通天塔!$W139*8+8,CC$2))</f>
        <v>0</v>
      </c>
      <c r="CF139" s="14">
        <f>INDEX(装备数值!$I$13:$M$116,通天塔!$P139*8+1,CF$2)*$X139+INDEX(装备数值!$I$13:$M$116,通天塔!$Q139*8+2,CF$2)*$Y139+INDEX(装备数值!$I$13:$M$116,通天塔!$S139*8+3,CF$2)*$Z139+INDEX(装备数值!$I$13:$M$116,通天塔!$R139*8+4,CF$2)*$AA139+INDEX(装备数值!$I$13:$M$116,通天塔!$T139*8+5,CF$2)*$AB139+INDEX(装备数值!$I$13:$M$116,通天塔!$U139*8+6,CF$2)*$AC139+INDEX(装备数值!$I$13:$M$116,通天塔!$V139*8+7,CF$2)*$AD139+INDEX(装备数值!$I$13:$M$116,通天塔!$W139*8+8,CF$2)*$AE139</f>
        <v>0</v>
      </c>
      <c r="CG139" s="14">
        <f>INDEX(装备数值!$I$13:$M$116,通天塔!$P139*8+1,CG$2)*$X139+INDEX(装备数值!$I$13:$M$116,通天塔!$Q139*8+2,CG$2)*$Y139+INDEX(装备数值!$I$13:$M$116,通天塔!$S139*8+3,CG$2)*$Z139+INDEX(装备数值!$I$13:$M$116,通天塔!$R139*8+4,CG$2)*$AA139+INDEX(装备数值!$I$13:$M$116,通天塔!$T139*8+5,CG$2)*$AB139+INDEX(装备数值!$I$13:$M$116,通天塔!$U139*8+6,CG$2)*$AC139+INDEX(装备数值!$I$13:$M$116,通天塔!$V139*8+7,CG$2)*$AD139+INDEX(装备数值!$I$13:$M$116,通天塔!$W139*8+8,CG$2)*$AE139</f>
        <v>0</v>
      </c>
      <c r="CH139" s="14">
        <f>INDEX(装备数值!$I$13:$M$116,通天塔!$P139*8+1,CH$2)*$X139+INDEX(装备数值!$I$13:$M$116,通天塔!$Q139*8+2,CH$2)*$Y139+INDEX(装备数值!$I$13:$M$116,通天塔!$S139*8+3,CH$2)*$Z139+INDEX(装备数值!$I$13:$M$116,通天塔!$R139*8+4,CH$2)*$AA139+INDEX(装备数值!$I$13:$M$116,通天塔!$T139*8+5,CH$2)*$AB139+INDEX(装备数值!$I$13:$M$116,通天塔!$U139*8+6,CH$2)*$AC139+INDEX(装备数值!$I$13:$M$116,通天塔!$V139*8+7,CH$2)*$AD139+INDEX(装备数值!$I$13:$M$116,通天塔!$W139*8+8,CH$2)*$AE139</f>
        <v>0</v>
      </c>
      <c r="CI139" s="14">
        <f>INDEX(装备数值!$I$13:$M$116,通天塔!$P139*8+1,CI$2)*$X139+INDEX(装备数值!$I$13:$M$116,通天塔!$Q139*8+2,CI$2)*$Y139+INDEX(装备数值!$I$13:$M$116,通天塔!$S139*8+3,CI$2)*$Z139+INDEX(装备数值!$I$13:$M$116,通天塔!$R139*8+4,CI$2)*$AA139+INDEX(装备数值!$I$13:$M$116,通天塔!$T139*8+5,CI$2)*$AB139+INDEX(装备数值!$I$13:$M$116,通天塔!$U139*8+6,CI$2)*$AC139+INDEX(装备数值!$I$13:$M$116,通天塔!$V139*8+7,CI$2)*$AD139+INDEX(装备数值!$I$13:$M$116,通天塔!$W139*8+8,CI$2)*$AE139</f>
        <v>0</v>
      </c>
      <c r="CJ139" s="14">
        <f>INDEX(装备数值!$I$13:$M$116,通天塔!$P139*8+1,CJ$2)*$X139+INDEX(装备数值!$I$13:$M$116,通天塔!$Q139*8+2,CJ$2)*$Y139+INDEX(装备数值!$I$13:$M$116,通天塔!$S139*8+3,CJ$2)*$Z139+INDEX(装备数值!$I$13:$M$116,通天塔!$R139*8+4,CJ$2)*$AA139+INDEX(装备数值!$I$13:$M$116,通天塔!$T139*8+5,CJ$2)*$AB139+INDEX(装备数值!$I$13:$M$116,通天塔!$U139*8+6,CJ$2)*$AC139+INDEX(装备数值!$I$13:$M$116,通天塔!$V139*8+7,CJ$2)*$AD139+INDEX(装备数值!$I$13:$M$116,通天塔!$W139*8+8,CJ$2)*$AE139</f>
        <v>0</v>
      </c>
      <c r="CM139" s="14">
        <f>INDEX(装备数值!$X$13:$AH$116,$P139*8+1,CM$2)*$AF139+INDEX(装备数值!$X$13:$AH$116,$Q139*8+2,CM$2)*$AG139+INDEX(装备数值!$X$13:$AH$116,$S139*8+3,CM$2)*$AH139+INDEX(装备数值!$X$13:$AH$116,$R139*8+4,CM$2)*$AI139+INDEX(装备数值!$X$13:$AH$116,$T139*8+5,CM$2)*$AJ139+INDEX(装备数值!$X$13:$AH$116,$U139*8+6,CM$2)*$AK139+INDEX(装备数值!$X$13:$AH$116,$V139*8+7,CM$2)*$AL139+INDEX(装备数值!$X$13:$AH$116,$W139*8+8,CM$2)*$AM139</f>
        <v>0</v>
      </c>
      <c r="CN139" s="14">
        <f>INDEX(装备数值!$X$13:$AH$116,$P139*8+1,CN$2)*$AF139+INDEX(装备数值!$X$13:$AH$116,$Q139*8+2,CN$2)*$AG139+INDEX(装备数值!$X$13:$AH$116,$S139*8+3,CN$2)*$AH139+INDEX(装备数值!$X$13:$AH$116,$R139*8+4,CN$2)*$AI139+INDEX(装备数值!$X$13:$AH$116,$T139*8+5,CN$2)*$AJ139+INDEX(装备数值!$X$13:$AH$116,$U139*8+6,CN$2)*$AK139+INDEX(装备数值!$X$13:$AH$116,$V139*8+7,CN$2)*$AL139+INDEX(装备数值!$X$13:$AH$116,$W139*8+8,CN$2)*$AM139</f>
        <v>0</v>
      </c>
      <c r="CO139" s="14">
        <f>INDEX(装备数值!$X$13:$AH$116,$P139*8+1,CO$2)*$AF139+INDEX(装备数值!$X$13:$AH$116,$Q139*8+2,CO$2)*$AG139+INDEX(装备数值!$X$13:$AH$116,$S139*8+3,CO$2)*$AH139+INDEX(装备数值!$X$13:$AH$116,$R139*8+4,CO$2)*$AI139+INDEX(装备数值!$X$13:$AH$116,$T139*8+5,CO$2)*$AJ139+INDEX(装备数值!$X$13:$AH$116,$U139*8+6,CO$2)*$AK139+INDEX(装备数值!$X$13:$AH$116,$V139*8+7,CO$2)*$AL139+INDEX(装备数值!$X$13:$AH$116,$W139*8+8,CO$2)*$AM139</f>
        <v>0</v>
      </c>
      <c r="CP139" s="14">
        <f>INDEX(装备数值!$X$13:$AH$116,$P139*8+1,CP$2)*$AF139+INDEX(装备数值!$X$13:$AH$116,$Q139*8+2,CP$2)*$AG139+INDEX(装备数值!$X$13:$AH$116,$S139*8+3,CP$2)*$AH139+INDEX(装备数值!$X$13:$AH$116,$R139*8+4,CP$2)*$AI139+INDEX(装备数值!$X$13:$AH$116,$T139*8+5,CP$2)*$AJ139+INDEX(装备数值!$X$13:$AH$116,$U139*8+6,CP$2)*$AK139+INDEX(装备数值!$X$13:$AH$116,$V139*8+7,CP$2)*$AL139+INDEX(装备数值!$X$13:$AH$116,$W139*8+8,CP$2)*$AM139</f>
        <v>0</v>
      </c>
      <c r="CQ139" s="14">
        <f>INDEX(装备数值!$X$13:$AH$116,$P139*8+1,CQ$2)*$AF139+INDEX(装备数值!$X$13:$AH$116,$Q139*8+2,CQ$2)*$AG139+INDEX(装备数值!$X$13:$AH$116,$S139*8+3,CQ$2)*$AH139+INDEX(装备数值!$X$13:$AH$116,$R139*8+4,CQ$2)*$AI139+INDEX(装备数值!$X$13:$AH$116,$T139*8+5,CQ$2)*$AJ139+INDEX(装备数值!$X$13:$AH$116,$U139*8+6,CQ$2)*$AK139+INDEX(装备数值!$X$13:$AH$116,$V139*8+7,CQ$2)*$AL139+INDEX(装备数值!$X$13:$AH$116,$W139*8+8,CQ$2)*$AM139</f>
        <v>0</v>
      </c>
      <c r="CR139" s="14">
        <f>INDEX(装备数值!$X$13:$AH$116,$P139*8+1,CR$2)*$AF139+INDEX(装备数值!$X$13:$AH$116,$Q139*8+2,CR$2)*$AG139+INDEX(装备数值!$X$13:$AH$116,$S139*8+3,CR$2)*$AH139+INDEX(装备数值!$X$13:$AH$116,$R139*8+4,CR$2)*$AI139+INDEX(装备数值!$X$13:$AH$116,$T139*8+5,CR$2)*$AJ139+INDEX(装备数值!$X$13:$AH$116,$U139*8+6,CR$2)*$AK139+INDEX(装备数值!$X$13:$AH$116,$V139*8+7,CR$2)*$AL139+INDEX(装备数值!$X$13:$AH$116,$W139*8+8,CR$2)*$AM139</f>
        <v>0</v>
      </c>
      <c r="CS139" s="14">
        <f>INDEX(装备数值!$X$13:$AH$116,$P139*8+1,CS$2)*$AF139+INDEX(装备数值!$X$13:$AH$116,$Q139*8+2,CS$2)*$AG139+INDEX(装备数值!$X$13:$AH$116,$S139*8+3,CS$2)*$AH139+INDEX(装备数值!$X$13:$AH$116,$R139*8+4,CS$2)*$AI139+INDEX(装备数值!$X$13:$AH$116,$T139*8+5,CS$2)*$AJ139+INDEX(装备数值!$X$13:$AH$116,$U139*8+6,CS$2)*$AK139+INDEX(装备数值!$X$13:$AH$116,$V139*8+7,CS$2)*$AL139+INDEX(装备数值!$X$13:$AH$116,$W139*8+8,CS$2)*$AM139</f>
        <v>0</v>
      </c>
      <c r="CT139" s="14">
        <f>INDEX(装备数值!$X$13:$AH$116,$P139*8+1,CT$2)*$AF139+INDEX(装备数值!$X$13:$AH$116,$Q139*8+2,CT$2)*$AG139+INDEX(装备数值!$X$13:$AH$116,$S139*8+3,CT$2)*$AH139+INDEX(装备数值!$X$13:$AH$116,$R139*8+4,CT$2)*$AI139+INDEX(装备数值!$X$13:$AH$116,$T139*8+5,CT$2)*$AJ139+INDEX(装备数值!$X$13:$AH$116,$U139*8+6,CT$2)*$AK139+INDEX(装备数值!$X$13:$AH$116,$V139*8+7,CT$2)*$AL139+INDEX(装备数值!$X$13:$AH$116,$W139*8+8,CT$2)*$AM139</f>
        <v>0</v>
      </c>
      <c r="CU139" s="14">
        <f>INDEX(装备数值!$X$13:$AH$116,$P139*8+1,CU$2)*$AF139+INDEX(装备数值!$X$13:$AH$116,$Q139*8+2,CU$2)*$AG139+INDEX(装备数值!$X$13:$AH$116,$S139*8+3,CU$2)*$AH139+INDEX(装备数值!$X$13:$AH$116,$R139*8+4,CU$2)*$AI139+INDEX(装备数值!$X$13:$AH$116,$T139*8+5,CU$2)*$AJ139+INDEX(装备数值!$X$13:$AH$116,$U139*8+6,CU$2)*$AK139+INDEX(装备数值!$X$13:$AH$116,$V139*8+7,CU$2)*$AL139+INDEX(装备数值!$X$13:$AH$116,$W139*8+8,CU$2)*$AM139</f>
        <v>0</v>
      </c>
      <c r="CV139" s="14">
        <f>INDEX(装备数值!$X$13:$AH$116,$P139*8+1,CV$2)*$AF139+INDEX(装备数值!$X$13:$AH$116,$Q139*8+2,CV$2)*$AG139+INDEX(装备数值!$X$13:$AH$116,$S139*8+3,CV$2)*$AH139+INDEX(装备数值!$X$13:$AH$116,$R139*8+4,CV$2)*$AI139+INDEX(装备数值!$X$13:$AH$116,$T139*8+5,CV$2)*$AJ139+INDEX(装备数值!$X$13:$AH$116,$U139*8+6,CV$2)*$AK139+INDEX(装备数值!$X$13:$AH$116,$V139*8+7,CV$2)*$AL139+INDEX(装备数值!$X$13:$AH$116,$W139*8+8,CV$2)*$AM139</f>
        <v>0</v>
      </c>
      <c r="CW139" s="14">
        <f>INDEX(装备数值!$X$13:$AH$116,$P139*8+1,CW$2)*$AF139+INDEX(装备数值!$X$13:$AH$116,$Q139*8+2,CW$2)*$AG139+INDEX(装备数值!$X$13:$AH$116,$S139*8+3,CW$2)*$AH139+INDEX(装备数值!$X$13:$AH$116,$R139*8+4,CW$2)*$AI139+INDEX(装备数值!$X$13:$AH$116,$T139*8+5,CW$2)*$AJ139+INDEX(装备数值!$X$13:$AH$116,$U139*8+6,CW$2)*$AK139+INDEX(装备数值!$X$13:$AH$116,$V139*8+7,CW$2)*$AL139+INDEX(装备数值!$X$13:$AH$116,$W139*8+8,CW$2)*$AM139</f>
        <v>0</v>
      </c>
      <c r="CY139" s="14">
        <f>INDEX(装备数值!$AN$17:$AN$117,MATCH(MIN($X139:$AE139),装备数值!$AO$17:$AO$117,1))</f>
        <v>0</v>
      </c>
      <c r="CZ139" s="14">
        <f>IF(COUNTIF($P139:$W139,"&gt;"&amp;0)=8,INDEX(装备数值!AR$17:AR$117,$CY139+1),0)</f>
        <v>0</v>
      </c>
      <c r="DA139" s="14">
        <f>IF(COUNTIF($P139:$W139,"&gt;"&amp;0)=8,INDEX(装备数值!AS$17:AS$117,$CY139+1),0)</f>
        <v>0</v>
      </c>
      <c r="DB139" s="14">
        <f>IF(COUNTIF($P139:$W139,"&gt;"&amp;0)=8,INDEX(装备数值!AT$17:AT$117,$CY139+1),0)</f>
        <v>0</v>
      </c>
      <c r="DC139" s="14">
        <f>IF(COUNTIF($P139:$W139,"&gt;"&amp;0)=8,INDEX(装备数值!AU$17:AU$117,$CY139+1),0)</f>
        <v>0</v>
      </c>
      <c r="DD139" s="14">
        <f>IF(COUNTIF($P139:$W139,"&gt;"&amp;0)=8,INDEX(装备数值!AV$17:AV$117,$CY139+1),0)</f>
        <v>0</v>
      </c>
      <c r="DF139" s="14">
        <f>INDEX(装备数值!$AY$17:$AY$77,MATCH(MIN($AF139:$AM139),装备数值!$AZ$17:$AZ$77,1))</f>
        <v>0</v>
      </c>
      <c r="DG139" s="26">
        <f>INDEX(装备数值!BA$17:BA$77,通天塔!DF139+1)</f>
        <v>0</v>
      </c>
      <c r="DH139" s="26">
        <f>INDEX(装备数值!BA$17:BA$77,通天塔!DF139+1)</f>
        <v>0</v>
      </c>
      <c r="DJ139" s="14">
        <f t="shared" si="244"/>
        <v>0</v>
      </c>
      <c r="DK139" s="14">
        <f>VLOOKUP(DJ139,军阶与晶片数值!$W$6:$X$27,2)</f>
        <v>0</v>
      </c>
      <c r="DL139" s="14">
        <f>INDEX(军阶与晶片数值!Y$6:Y$27,$DK139+1)</f>
        <v>0</v>
      </c>
      <c r="DM139" s="14">
        <f>INDEX(军阶与晶片数值!Z$6:Z$27,$DK139+1)</f>
        <v>0</v>
      </c>
      <c r="DN139" s="14">
        <f>INDEX(军阶与晶片数值!AA$6:AA$27,$DK139+1)</f>
        <v>0</v>
      </c>
      <c r="DO139" s="14">
        <f>INDEX(军阶与晶片数值!AB$6:AB$27,$DK139+1)</f>
        <v>0</v>
      </c>
      <c r="DP139" s="29">
        <f>INDEX(军阶与晶片数值!AC$6:AC$27,$DK139+1)</f>
        <v>0</v>
      </c>
      <c r="DQ139" s="29">
        <f>INDEX(军阶与晶片数值!AD$6:AD$27,$DK139+1)</f>
        <v>0</v>
      </c>
      <c r="DS139" s="26">
        <f>INDEX(军阶与晶片数值!I$6:I$16,AN139+1)</f>
        <v>0</v>
      </c>
      <c r="DT139" s="26">
        <f>INDEX(军阶与晶片数值!M$6:M$16,AO139+1)</f>
        <v>0</v>
      </c>
      <c r="DU139" s="26">
        <f>INDEX(军阶与晶片数值!J$6:J$16,AP139+1)</f>
        <v>0</v>
      </c>
      <c r="DV139" s="26">
        <f>INDEX(军阶与晶片数值!K$6:K$16,AQ139+1)</f>
        <v>0</v>
      </c>
      <c r="DW139" s="26">
        <f>INDEX(军阶与晶片数值!L$6:L$16,AR139+1)</f>
        <v>0</v>
      </c>
      <c r="DX139" s="28">
        <f>INDEX(军阶与晶片数值!N$6:N$16,AS139+1)</f>
        <v>0</v>
      </c>
      <c r="DY139" s="28">
        <f>INDEX(军阶与晶片数值!O$6:O$16,AT139+1)</f>
        <v>0</v>
      </c>
      <c r="DZ139" s="28">
        <f>INDEX(军阶与晶片数值!P$6:P$16,AU139+1)</f>
        <v>0</v>
      </c>
      <c r="EA139" s="28">
        <f>INDEX(军阶与晶片数值!Q$6:Q$16,AV139+1)</f>
        <v>0</v>
      </c>
      <c r="EB139" s="26">
        <f>INDEX(军阶与晶片数值!R$6:R$16,AW139+1)</f>
        <v>0</v>
      </c>
      <c r="EC139" s="26">
        <f>INDEX(军阶与晶片数值!S$6:S$16,AX139+1)</f>
        <v>0</v>
      </c>
      <c r="ED139" s="26">
        <f>INDEX(军阶与晶片数值!T$6:T$16,AY139+1)</f>
        <v>0</v>
      </c>
      <c r="EE139" s="26">
        <f>INDEX(军阶与晶片数值!U$6:U$16,AZ139+1)</f>
        <v>0</v>
      </c>
      <c r="EG139" s="26">
        <f>INDEX(军阶与晶片数值!$C$6:$C$36,通天塔!$BA139+1)</f>
        <v>0</v>
      </c>
      <c r="EH139" s="26">
        <f>INDEX(军阶与晶片数值!$C$6:$C$36,通天塔!$BA139+1)</f>
        <v>0</v>
      </c>
      <c r="EI139" s="26">
        <f>INDEX(军阶与晶片数值!$C$6:$C$36,通天塔!$BA139+1)</f>
        <v>0</v>
      </c>
      <c r="EJ139" s="26">
        <f>INDEX(军阶与晶片数值!$C$6:$C$36,通天塔!$BA139+1)</f>
        <v>0</v>
      </c>
      <c r="EK139" s="26">
        <f>INDEX(军阶与晶片数值!$C$6:$C$36,通天塔!$BA139+1)</f>
        <v>0</v>
      </c>
      <c r="EM139" s="14">
        <f>INDEX(战舰突破!$H$6:$H$18,通天塔!$J139+1)+INDEX(战舰突破!$H$23:$H$35,通天塔!$K139+1)+INDEX(战舰突破!$H$40:$H$52,通天塔!$L139+1)</f>
        <v>0</v>
      </c>
      <c r="EN139" s="14">
        <f>INDEX(战舰突破!$I$6:$I$18,通天塔!$J139+1)+INDEX(战舰突破!$I$23:$I$35,通天塔!$K139+1)+INDEX(战舰突破!$I$40:$I$52,通天塔!$L139+1)</f>
        <v>0</v>
      </c>
      <c r="EO139" s="14">
        <f>INDEX(战舰突破!$J$6:$J$18,通天塔!$J139+1)+INDEX(战舰突破!$J$23:$J$35,通天塔!$K139+1)+INDEX(战舰突破!$J$40:$J$52,通天塔!$L139+1)</f>
        <v>0</v>
      </c>
      <c r="EP139" s="14">
        <f>INDEX(战舰突破!$K$6:$K$18,通天塔!$J139+1)+INDEX(战舰突破!$K$23:$K$35,通天塔!$K139+1)+INDEX(战舰突破!$K$40:$K$52,通天塔!$L139+1)</f>
        <v>0</v>
      </c>
      <c r="EQ139" s="14">
        <f>INDEX(战舰突破!$L$6:$L$18,通天塔!$J139+1)+INDEX(战舰突破!$L$23:$L$35,通天塔!$K139+1)+INDEX(战舰突破!$L$40:$L$52,通天塔!$L139+1)</f>
        <v>0</v>
      </c>
      <c r="ER139" s="18">
        <f>INDEX(战舰突破!$N$6:$N$18,通天塔!$J139+1)+INDEX(战舰突破!$N$23:$N$35,通天塔!$K139+1)+INDEX(战舰突破!$N$40:$N$52,通天塔!$L139+1)</f>
        <v>0</v>
      </c>
      <c r="ES139" s="18">
        <f>INDEX(战舰突破!$O$6:$O$18,通天塔!$J139+1)+INDEX(战舰突破!$O$23:$O$35,通天塔!$K139+1)+INDEX(战舰突破!$O$40:$O$52,通天塔!$L139+1)</f>
        <v>0</v>
      </c>
      <c r="ET139" s="18">
        <f>INDEX(战舰突破!$P$6:$P$18,通天塔!$J139+1)+INDEX(战舰突破!$P$23:$P$35,通天塔!$K139+1)+INDEX(战舰突破!$P$40:$P$52,通天塔!$L139+1)</f>
        <v>0</v>
      </c>
      <c r="EU139" s="18">
        <f>INDEX(战舰突破!$Q$6:$Q$18,通天塔!$J139+1)+INDEX(战舰突破!$Q$23:$Q$35,通天塔!$K139+1)+INDEX(战舰突破!$Q$40:$Q$52,通天塔!$L139+1)</f>
        <v>0</v>
      </c>
      <c r="EV139" s="18">
        <f>INDEX(战舰突破!$R$6:$R$18,通天塔!$J139+1)+INDEX(战舰突破!$R$23:$R$35,通天塔!$K139+1)+INDEX(战舰突破!$R$40:$R$52,通天塔!$L139+1)</f>
        <v>0</v>
      </c>
      <c r="EW139" s="18">
        <f>INDEX(战舰突破!$M$6:$M$18,通天塔!$J139+1)+INDEX(战舰突破!$M$23:$M$35,通天塔!$K139+1)+INDEX(战舰突破!$M$40:$M$52,通天塔!$L139+1)</f>
        <v>0</v>
      </c>
      <c r="EX139" s="22">
        <f>INDEX(战舰突破!$W$6:$W$18,通天塔!$J139+1)+INDEX(战舰突破!$W$23:$W$35,通天塔!$K139+1)+INDEX(战舰突破!$W$40:$W$52,通天塔!$L139+1)</f>
        <v>0.3</v>
      </c>
      <c r="FA139" s="14">
        <f>INDEX(战舰突破!$S$6:$S$18,通天塔!$J139+1)</f>
        <v>0</v>
      </c>
      <c r="FB139" s="14">
        <f>INDEX(战舰突破!$T$6:$T$18,通天塔!$J139+1)</f>
        <v>0</v>
      </c>
      <c r="FC139" s="14">
        <f>INDEX(战舰突破!$U$6:$U$18,通天塔!$J139+1)</f>
        <v>0</v>
      </c>
      <c r="FD139" s="14">
        <f>INDEX(战舰突破!$V$6:$V$18,通天塔!$J139+1)</f>
        <v>0</v>
      </c>
      <c r="FE139" s="14">
        <f>INDEX(战舰突破!$X$6:$X$18,通天塔!$J139+1)</f>
        <v>1</v>
      </c>
      <c r="FG139" s="14">
        <f>INDEX(战舰突破!$S$23:$S$35,通天塔!$J139+1)</f>
        <v>0</v>
      </c>
      <c r="FH139" s="14">
        <f>INDEX(战舰突破!$T$23:$T$35,通天塔!$J139+1)</f>
        <v>0</v>
      </c>
      <c r="FI139" s="14">
        <f>INDEX(战舰突破!$U$23:$U$35,通天塔!$J139+1)</f>
        <v>0</v>
      </c>
      <c r="FJ139" s="14">
        <f>INDEX(战舰突破!$V$23:$V$35,通天塔!$J139+1)</f>
        <v>0</v>
      </c>
      <c r="FK139" s="14">
        <f>INDEX(战舰突破!$X$23:$X$35,通天塔!$J139+1)</f>
        <v>15</v>
      </c>
      <c r="FM139" s="14">
        <f>INDEX(战舰突破!$S$40:$S$52,通天塔!$J139+1)</f>
        <v>0</v>
      </c>
      <c r="FN139" s="14">
        <f>INDEX(战舰突破!$T$40:$T$52,通天塔!$J139+1)</f>
        <v>0</v>
      </c>
      <c r="FO139" s="14">
        <f>INDEX(战舰突破!$U$40:$U$52,通天塔!$J139+1)</f>
        <v>0</v>
      </c>
      <c r="FP139" s="14">
        <f>INDEX(战舰突破!$V$40:$V$52,通天塔!$J139+1)</f>
        <v>0</v>
      </c>
      <c r="FQ139" s="14">
        <f>INDEX(战舰突破!$X$40:$X$52,通天塔!$J139+1)</f>
        <v>25</v>
      </c>
      <c r="FT139" s="14">
        <f t="shared" si="245"/>
        <v>10</v>
      </c>
      <c r="FU139" s="14">
        <f t="shared" si="246"/>
        <v>0</v>
      </c>
      <c r="FV139" s="14">
        <f t="shared" si="247"/>
        <v>0</v>
      </c>
      <c r="FW139" s="14">
        <f t="shared" si="248"/>
        <v>20</v>
      </c>
      <c r="FX139" s="14">
        <f t="shared" si="249"/>
        <v>5</v>
      </c>
      <c r="FY139" s="14">
        <f t="shared" si="250"/>
        <v>300</v>
      </c>
      <c r="FZ139" s="14">
        <f t="shared" si="251"/>
        <v>4</v>
      </c>
      <c r="GA139" s="28">
        <f t="shared" si="252"/>
        <v>0</v>
      </c>
      <c r="GB139" s="28">
        <f t="shared" si="253"/>
        <v>0</v>
      </c>
      <c r="GC139" s="28">
        <f t="shared" si="254"/>
        <v>0</v>
      </c>
      <c r="GD139" s="28">
        <f t="shared" si="255"/>
        <v>0</v>
      </c>
      <c r="GE139" s="28">
        <f t="shared" si="256"/>
        <v>1</v>
      </c>
      <c r="GF139" s="28">
        <f t="shared" si="257"/>
        <v>1</v>
      </c>
      <c r="GG139" s="28">
        <f t="shared" si="258"/>
        <v>0</v>
      </c>
      <c r="GH139" s="28">
        <f t="shared" si="259"/>
        <v>0</v>
      </c>
      <c r="GI139" s="14">
        <f t="shared" si="260"/>
        <v>1</v>
      </c>
      <c r="GJ139" s="14">
        <f t="shared" si="261"/>
        <v>1</v>
      </c>
      <c r="GK139" s="14">
        <f t="shared" si="262"/>
        <v>1</v>
      </c>
      <c r="GL139" s="18">
        <f t="shared" si="263"/>
        <v>1</v>
      </c>
      <c r="GM139" s="18">
        <f t="shared" si="264"/>
        <v>1</v>
      </c>
      <c r="GN139" s="18">
        <f t="shared" si="265"/>
        <v>1</v>
      </c>
      <c r="GO139" s="29">
        <f t="shared" si="215"/>
        <v>150</v>
      </c>
      <c r="GP139" s="29">
        <f t="shared" si="215"/>
        <v>450</v>
      </c>
      <c r="GQ139" s="29">
        <f t="shared" si="215"/>
        <v>450</v>
      </c>
      <c r="GR139" s="26">
        <f t="shared" si="266"/>
        <v>0</v>
      </c>
      <c r="GS139" s="26">
        <f t="shared" si="267"/>
        <v>0</v>
      </c>
      <c r="GT139" s="26">
        <f t="shared" si="268"/>
        <v>0</v>
      </c>
      <c r="GU139" s="14">
        <f t="shared" si="269"/>
        <v>2</v>
      </c>
      <c r="GV139" s="14">
        <f t="shared" si="270"/>
        <v>2</v>
      </c>
      <c r="GW139" s="14">
        <f t="shared" si="271"/>
        <v>2</v>
      </c>
      <c r="GX139" s="14">
        <f t="shared" si="272"/>
        <v>1</v>
      </c>
      <c r="GY139" s="14">
        <f t="shared" si="273"/>
        <v>15</v>
      </c>
      <c r="GZ139" s="14">
        <f t="shared" si="274"/>
        <v>25</v>
      </c>
      <c r="HA139">
        <v>135</v>
      </c>
      <c r="HB139" s="14">
        <f t="shared" si="275"/>
        <v>1080</v>
      </c>
      <c r="HD139" s="14">
        <f t="shared" si="276"/>
        <v>10</v>
      </c>
      <c r="HE139" s="14">
        <f t="shared" si="277"/>
        <v>20</v>
      </c>
      <c r="HF139" s="29">
        <f t="shared" si="278"/>
        <v>0</v>
      </c>
      <c r="HG139" s="29">
        <f t="shared" si="279"/>
        <v>0</v>
      </c>
      <c r="HH139" s="29">
        <f t="shared" si="280"/>
        <v>0</v>
      </c>
      <c r="HI139" s="29">
        <f t="shared" si="281"/>
        <v>0</v>
      </c>
      <c r="HJ139" s="14">
        <f t="shared" si="282"/>
        <v>1</v>
      </c>
      <c r="HK139" s="14">
        <f t="shared" si="283"/>
        <v>1</v>
      </c>
      <c r="HL139" s="14">
        <f t="shared" si="284"/>
        <v>1</v>
      </c>
      <c r="HM139" s="14">
        <f t="shared" si="285"/>
        <v>20</v>
      </c>
      <c r="HN139" s="26">
        <f t="shared" si="286"/>
        <v>0</v>
      </c>
      <c r="HO139" s="26">
        <f t="shared" si="287"/>
        <v>0.3</v>
      </c>
      <c r="HP139" s="29">
        <f t="shared" si="288"/>
        <v>0</v>
      </c>
      <c r="HQ139" s="29">
        <f t="shared" si="289"/>
        <v>0</v>
      </c>
      <c r="HR139" s="29">
        <f t="shared" si="290"/>
        <v>0</v>
      </c>
      <c r="HS139" s="26">
        <f t="shared" si="291"/>
        <v>0.05</v>
      </c>
      <c r="HT139" s="26">
        <f t="shared" si="292"/>
        <v>0.15</v>
      </c>
      <c r="HU139" s="26">
        <f t="shared" si="293"/>
        <v>0.15</v>
      </c>
      <c r="HV139" s="26">
        <f t="shared" si="294"/>
        <v>0</v>
      </c>
      <c r="HW139" s="29">
        <f t="shared" si="236"/>
        <v>1.05</v>
      </c>
      <c r="HX139" s="29">
        <f t="shared" si="237"/>
        <v>1.1499999999999999</v>
      </c>
      <c r="HY139" s="29">
        <f t="shared" si="238"/>
        <v>1.1499999999999999</v>
      </c>
      <c r="HZ139" s="29">
        <f t="shared" si="239"/>
        <v>0</v>
      </c>
      <c r="IA139" s="29">
        <f t="shared" si="240"/>
        <v>0</v>
      </c>
      <c r="IB139" s="29">
        <f t="shared" si="241"/>
        <v>0</v>
      </c>
      <c r="IC139" s="29">
        <f t="shared" si="242"/>
        <v>200</v>
      </c>
      <c r="ID139" s="14">
        <f t="shared" si="295"/>
        <v>0</v>
      </c>
      <c r="IH139" s="14">
        <v>1</v>
      </c>
      <c r="II139" s="14">
        <v>1</v>
      </c>
      <c r="IJ139" s="14">
        <v>480</v>
      </c>
      <c r="IK139" s="14">
        <v>80</v>
      </c>
      <c r="IL139" s="14">
        <v>60</v>
      </c>
      <c r="IM139" s="23">
        <v>0</v>
      </c>
      <c r="IN139" s="23">
        <v>0</v>
      </c>
      <c r="IO139" s="23">
        <v>0</v>
      </c>
      <c r="IP139" s="23">
        <v>0</v>
      </c>
      <c r="IQ139" s="23">
        <v>0</v>
      </c>
      <c r="IR139" s="23">
        <v>0</v>
      </c>
      <c r="IS139" s="14">
        <v>1</v>
      </c>
      <c r="IT139" s="14">
        <v>1</v>
      </c>
      <c r="IU139" s="14"/>
      <c r="IV139" s="14"/>
      <c r="IW139" s="14"/>
      <c r="IX139" s="23">
        <v>0</v>
      </c>
      <c r="IY139" s="23">
        <v>0</v>
      </c>
      <c r="IZ139" s="23">
        <v>0</v>
      </c>
      <c r="JA139" s="23"/>
      <c r="JB139" s="23"/>
      <c r="JC139" s="23"/>
      <c r="JG139">
        <f t="shared" si="222"/>
        <v>1.6000766503784611</v>
      </c>
      <c r="JH139">
        <f t="shared" si="223"/>
        <v>1.6000766503784611</v>
      </c>
      <c r="JJ139" s="14"/>
      <c r="JK139" s="14"/>
      <c r="JL139" s="14"/>
      <c r="JM139" s="23">
        <f t="shared" si="224"/>
        <v>0</v>
      </c>
      <c r="JN139" s="23">
        <v>0</v>
      </c>
      <c r="JO139" s="23">
        <v>0</v>
      </c>
      <c r="JP139" s="14"/>
      <c r="JQ139" s="14"/>
      <c r="JR139" s="14"/>
      <c r="JS139" s="23">
        <f t="shared" si="227"/>
        <v>0</v>
      </c>
      <c r="JT139" s="23">
        <v>0</v>
      </c>
      <c r="JU139" s="23">
        <v>0</v>
      </c>
      <c r="JW139" s="23"/>
      <c r="JX139" s="23">
        <v>0</v>
      </c>
      <c r="JY139" s="23">
        <v>0</v>
      </c>
      <c r="JZ139" s="23"/>
      <c r="KA139" s="23">
        <v>0</v>
      </c>
      <c r="KB139" s="23">
        <v>0</v>
      </c>
    </row>
    <row r="140" spans="3:288" ht="16.5" x14ac:dyDescent="0.2">
      <c r="C140" s="14">
        <f t="shared" si="243"/>
        <v>42</v>
      </c>
      <c r="D140" s="14">
        <v>136</v>
      </c>
      <c r="E140" s="14" t="s">
        <v>795</v>
      </c>
      <c r="F140" s="14">
        <v>490</v>
      </c>
      <c r="G140" s="14">
        <v>490</v>
      </c>
      <c r="H140" s="14">
        <v>490</v>
      </c>
      <c r="I140" s="14">
        <v>490</v>
      </c>
      <c r="J140" s="14">
        <v>9</v>
      </c>
      <c r="K140" s="14">
        <v>9</v>
      </c>
      <c r="L140" s="14">
        <v>9</v>
      </c>
      <c r="M140" s="14">
        <v>6</v>
      </c>
      <c r="N140" s="14">
        <v>6</v>
      </c>
      <c r="O140" s="14">
        <v>6</v>
      </c>
      <c r="P140" s="14">
        <v>9</v>
      </c>
      <c r="Q140" s="14">
        <v>9</v>
      </c>
      <c r="R140" s="14">
        <v>9</v>
      </c>
      <c r="S140" s="14">
        <v>9</v>
      </c>
      <c r="T140" s="14">
        <v>9</v>
      </c>
      <c r="U140" s="14">
        <v>9</v>
      </c>
      <c r="V140" s="14">
        <v>8</v>
      </c>
      <c r="W140" s="14">
        <v>8</v>
      </c>
      <c r="X140" s="14">
        <v>490</v>
      </c>
      <c r="Y140" s="14">
        <v>490</v>
      </c>
      <c r="Z140" s="14">
        <v>490</v>
      </c>
      <c r="AA140" s="14">
        <v>490</v>
      </c>
      <c r="AB140" s="14">
        <v>490</v>
      </c>
      <c r="AC140" s="14">
        <v>490</v>
      </c>
      <c r="AD140" s="14">
        <v>490</v>
      </c>
      <c r="AE140" s="14">
        <v>490</v>
      </c>
      <c r="AF140" s="14">
        <v>59</v>
      </c>
      <c r="AG140" s="14">
        <v>59</v>
      </c>
      <c r="AH140" s="14">
        <v>59</v>
      </c>
      <c r="AI140" s="14">
        <v>59</v>
      </c>
      <c r="AJ140" s="14">
        <v>59</v>
      </c>
      <c r="AK140" s="14">
        <v>59</v>
      </c>
      <c r="AL140" s="14">
        <v>59</v>
      </c>
      <c r="AM140" s="14">
        <v>59</v>
      </c>
      <c r="AN140" s="14">
        <v>5</v>
      </c>
      <c r="AO140" s="14">
        <v>6</v>
      </c>
      <c r="AP140" s="14">
        <v>6</v>
      </c>
      <c r="AQ140" s="14">
        <v>6</v>
      </c>
      <c r="AR140" s="14">
        <v>6</v>
      </c>
      <c r="AS140" s="14">
        <v>0</v>
      </c>
      <c r="AT140" s="14">
        <v>0</v>
      </c>
      <c r="AU140" s="14">
        <v>0</v>
      </c>
      <c r="AV140" s="14">
        <v>0</v>
      </c>
      <c r="AW140" s="14">
        <v>3</v>
      </c>
      <c r="AX140" s="14">
        <v>3</v>
      </c>
      <c r="AY140" s="14">
        <v>0</v>
      </c>
      <c r="AZ140" s="14">
        <v>0</v>
      </c>
      <c r="BA140" s="14">
        <v>19</v>
      </c>
      <c r="BF140" s="14">
        <f>ROUND((INDEX(新战舰养成!S$6:S$18,通天塔!$J140+1)+INDEX(新战舰养成!D$6:D$18,通天塔!$J140+1)*(通天塔!$G140-1))*INDEX(战舰突破!$D$6:$D$18,通天塔!$M140+1),0)</f>
        <v>216787</v>
      </c>
      <c r="BG140" s="14">
        <f>ROUND((INDEX(新战舰养成!T$6:T$18,通天塔!$J140+1)+INDEX(新战舰养成!E$6:E$18,通天塔!$J140+1)*(通天塔!$G140-1))*INDEX(战舰突破!$D$6:$D$18,通天塔!$M140+1),0)</f>
        <v>1734187</v>
      </c>
      <c r="BH140" s="14">
        <f>ROUND((INDEX(新战舰养成!U$6:U$18,通天塔!$J140+1)+INDEX(新战舰养成!F$6:F$18,通天塔!$J140+1)*(通天塔!$G140-1))*INDEX(战舰突破!$D$6:$D$18,通天塔!$M140+1),0)</f>
        <v>108532</v>
      </c>
      <c r="BI140" s="14">
        <f>ROUND((INDEX(新战舰养成!V$6:V$18,通天塔!$J140+1)+INDEX(新战舰养成!G$6:G$18,通天塔!$J140+1)*(通天塔!$G140-1))*INDEX(战舰突破!$D$6:$D$18,通天塔!$M140+1),0)</f>
        <v>525</v>
      </c>
      <c r="BJ140" s="14">
        <f>ROUND((INDEX(新战舰养成!W$6:W$18,通天塔!$J140+1)+INDEX(新战舰养成!H$6:H$18,通天塔!$J140+1)*(通天塔!$G140-1))*INDEX(战舰突破!$D$6:$D$18,通天塔!$M140+1),0)</f>
        <v>7</v>
      </c>
      <c r="BL140" s="14">
        <f>IF($H140&gt;0,ROUND((INDEX(新战舰养成!X$6:X$18,通天塔!$K140+1)+INDEX(新战舰养成!I$6:I$18,通天塔!$K140+1)*(通天塔!$H140-1))*INDEX(战舰突破!$D$6:$D$18,通天塔!$N140+1),0),0)</f>
        <v>217277</v>
      </c>
      <c r="BM140" s="14">
        <f>IF($H140&gt;0,ROUND((INDEX(新战舰养成!Y$6:Y$18,通天塔!$K140+1)+INDEX(新战舰养成!J$6:J$18,通天塔!$K140+1)*(通天塔!$H140-1))*INDEX(战舰突破!$D$6:$D$18,通天塔!$N140+1),0),0)</f>
        <v>0</v>
      </c>
      <c r="BN140" s="14">
        <f>IF($H140&gt;0,ROUND((INDEX(新战舰养成!Z$6:Z$18,通天塔!$K140+1)+INDEX(新战舰养成!K$6:K$18,通天塔!$K140+1)*(通天塔!$H140-1))*INDEX(战舰突破!$D$6:$D$18,通天塔!$N140+1),0),0)</f>
        <v>0</v>
      </c>
      <c r="BO140" s="14">
        <f>IF($H140&gt;0,ROUND((INDEX(新战舰养成!AA$6:AA$18,通天塔!$K140+1)+INDEX(新战舰养成!L$6:L$18,通天塔!$K140+1)*(通天塔!$H140-1))*INDEX(战舰突破!$D$6:$D$18,通天塔!$N140+1),0),0)</f>
        <v>2167865</v>
      </c>
      <c r="BP140" s="14">
        <f>IF($H140&gt;0,ROUND((INDEX(新战舰养成!AB$6:AB$18,通天塔!$K140+1)+INDEX(新战舰养成!M$6:M$18,通天塔!$K140+1)*(通天塔!$H140-1))*INDEX(战舰突破!$D$6:$D$18,通天塔!$N140+1),0),0)</f>
        <v>43229</v>
      </c>
      <c r="BR140" s="14">
        <f>IF($I140&gt;0,ROUND((INDEX(新战舰养成!AC$6:AC$18,通天塔!$L140+1)+INDEX(新战舰养成!I$6:I$18,通天塔!$L140+1)*(通天塔!$I140-1))*INDEX(战舰突破!$D$6:$D$18,通天塔!$O140+1),0),0)</f>
        <v>217802</v>
      </c>
      <c r="BS140" s="14">
        <f>IF($I140&gt;0,ROUND((INDEX(新战舰养成!AD$6:AD$18,通天塔!$L140+1)+INDEX(新战舰养成!J$6:J$18,通天塔!$L140+1)*(通天塔!$I140-1))*INDEX(战舰突破!$D$6:$D$18,通天塔!$O140+1),0),0)</f>
        <v>0</v>
      </c>
      <c r="BT140" s="14">
        <f>IF($I140&gt;0,ROUND((INDEX(新战舰养成!AE$6:AE$18,通天塔!$L140+1)+INDEX(新战舰养成!K$6:K$18,通天塔!$L140+1)*(通天塔!$I140-1))*INDEX(战舰突破!$D$6:$D$18,通天塔!$O140+1),0),0)</f>
        <v>0</v>
      </c>
      <c r="BU140" s="14">
        <f>IF($I140&gt;0,ROUND((INDEX(新战舰养成!AF$6:AF$18,通天塔!$L140+1)+INDEX(新战舰养成!L$6:L$18,通天塔!$L140+1)*(通天塔!$I140-1))*INDEX(战舰突破!$D$6:$D$18,通天塔!$O140+1),0),0)</f>
        <v>1426408</v>
      </c>
      <c r="BV140" s="14">
        <f>IF($I140&gt;0,ROUND((INDEX(新战舰养成!AG$6:AG$18,通天塔!$L140+1)+INDEX(新战舰养成!M$6:M$18,通天塔!$L140+1)*(通天塔!$I140-1))*INDEX(战舰突破!$D$6:$D$18,通天塔!$O140+1),0),0)</f>
        <v>58447</v>
      </c>
      <c r="BY140" s="14">
        <f>(INDEX(装备数值!$C$13:$G$116,通天塔!$P140*8+1,BY$2)+INDEX(装备数值!$C$13:$G$116,通天塔!$Q140*8+2,BY$2)+INDEX(装备数值!$C$13:$G$116,通天塔!$S140*8+3,BY$2)+INDEX(装备数值!$C$13:$G$116,通天塔!$R140*8+4,BY$2)+INDEX(装备数值!$C$13:$G$116,通天塔!$T140*8+5,BY$2)+INDEX(装备数值!$C$13:$G$116,通天塔!$U140*8+6,BY$2)+INDEX(装备数值!$C$13:$G$116,通天塔!$V140*8+7,BY$2)+INDEX(装备数值!$C$13:$G$116,通天塔!$W140*8+8,BY$2))</f>
        <v>49700</v>
      </c>
      <c r="BZ140" s="14">
        <f>(INDEX(装备数值!$C$13:$G$116,通天塔!$P140*8+1,BZ$2)+INDEX(装备数值!$C$13:$G$116,通天塔!$Q140*8+2,BZ$2)+INDEX(装备数值!$C$13:$G$116,通天塔!$S140*8+3,BZ$2)+INDEX(装备数值!$C$13:$G$116,通天塔!$R140*8+4,BZ$2)+INDEX(装备数值!$C$13:$G$116,通天塔!$T140*8+5,BZ$2)+INDEX(装备数值!$C$13:$G$116,通天塔!$U140*8+6,BZ$2)+INDEX(装备数值!$C$13:$G$116,通天塔!$V140*8+7,BZ$2)+INDEX(装备数值!$C$13:$G$116,通天塔!$W140*8+8,BZ$2))</f>
        <v>420000</v>
      </c>
      <c r="CA140" s="14">
        <f>(INDEX(装备数值!$C$13:$G$116,通天塔!$P140*8+1,CA$2)+INDEX(装备数值!$C$13:$G$116,通天塔!$Q140*8+2,CA$2)+INDEX(装备数值!$C$13:$G$116,通天塔!$S140*8+3,CA$2)+INDEX(装备数值!$C$13:$G$116,通天塔!$R140*8+4,CA$2)+INDEX(装备数值!$C$13:$G$116,通天塔!$T140*8+5,CA$2)+INDEX(装备数值!$C$13:$G$116,通天塔!$U140*8+6,CA$2)+INDEX(装备数值!$C$13:$G$116,通天塔!$V140*8+7,CA$2)+INDEX(装备数值!$C$13:$G$116,通天塔!$W140*8+8,CA$2))</f>
        <v>25550</v>
      </c>
      <c r="CB140" s="14">
        <f>(INDEX(装备数值!$C$13:$G$116,通天塔!$P140*8+1,CB$2)+INDEX(装备数值!$C$13:$G$116,通天塔!$Q140*8+2,CB$2)+INDEX(装备数值!$C$13:$G$116,通天塔!$S140*8+3,CB$2)+INDEX(装备数值!$C$13:$G$116,通天塔!$R140*8+4,CB$2)+INDEX(装备数值!$C$13:$G$116,通天塔!$T140*8+5,CB$2)+INDEX(装备数值!$C$13:$G$116,通天塔!$U140*8+6,CB$2)+INDEX(装备数值!$C$13:$G$116,通天塔!$V140*8+7,CB$2)+INDEX(装备数值!$C$13:$G$116,通天塔!$W140*8+8,CB$2))</f>
        <v>560000</v>
      </c>
      <c r="CC140" s="14">
        <f>(INDEX(装备数值!$C$13:$G$116,通天塔!$P140*8+1,CC$2)+INDEX(装备数值!$C$13:$G$116,通天塔!$Q140*8+2,CC$2)+INDEX(装备数值!$C$13:$G$116,通天塔!$S140*8+3,CC$2)+INDEX(装备数值!$C$13:$G$116,通天塔!$R140*8+4,CC$2)+INDEX(装备数值!$C$13:$G$116,通天塔!$T140*8+5,CC$2)+INDEX(装备数值!$C$13:$G$116,通天塔!$U140*8+6,CC$2)+INDEX(装备数值!$C$13:$G$116,通天塔!$V140*8+7,CC$2)+INDEX(装备数值!$C$13:$G$116,通天塔!$W140*8+8,CC$2))</f>
        <v>9900</v>
      </c>
      <c r="CF140" s="14">
        <f>INDEX(装备数值!$I$13:$M$116,通天塔!$P140*8+1,CF$2)*$X140+INDEX(装备数值!$I$13:$M$116,通天塔!$Q140*8+2,CF$2)*$Y140+INDEX(装备数值!$I$13:$M$116,通天塔!$S140*8+3,CF$2)*$Z140+INDEX(装备数值!$I$13:$M$116,通天塔!$R140*8+4,CF$2)*$AA140+INDEX(装备数值!$I$13:$M$116,通天塔!$T140*8+5,CF$2)*$AB140+INDEX(装备数值!$I$13:$M$116,通天塔!$U140*8+6,CF$2)*$AC140+INDEX(装备数值!$I$13:$M$116,通天塔!$V140*8+7,CF$2)*$AD140+INDEX(装备数值!$I$13:$M$116,通天塔!$W140*8+8,CF$2)*$AE140</f>
        <v>129360</v>
      </c>
      <c r="CG140" s="14">
        <f>INDEX(装备数值!$I$13:$M$116,通天塔!$P140*8+1,CG$2)*$X140+INDEX(装备数值!$I$13:$M$116,通天塔!$Q140*8+2,CG$2)*$Y140+INDEX(装备数值!$I$13:$M$116,通天塔!$S140*8+3,CG$2)*$Z140+INDEX(装备数值!$I$13:$M$116,通天塔!$R140*8+4,CG$2)*$AA140+INDEX(装备数值!$I$13:$M$116,通天塔!$T140*8+5,CG$2)*$AB140+INDEX(装备数值!$I$13:$M$116,通天塔!$U140*8+6,CG$2)*$AC140+INDEX(装备数值!$I$13:$M$116,通天塔!$V140*8+7,CG$2)*$AD140+INDEX(装备数值!$I$13:$M$116,通天塔!$W140*8+8,CG$2)*$AE140</f>
        <v>1029000</v>
      </c>
      <c r="CH140" s="14">
        <f>INDEX(装备数值!$I$13:$M$116,通天塔!$P140*8+1,CH$2)*$X140+INDEX(装备数值!$I$13:$M$116,通天塔!$Q140*8+2,CH$2)*$Y140+INDEX(装备数值!$I$13:$M$116,通天塔!$S140*8+3,CH$2)*$Z140+INDEX(装备数值!$I$13:$M$116,通天塔!$R140*8+4,CH$2)*$AA140+INDEX(装备数值!$I$13:$M$116,通天塔!$T140*8+5,CH$2)*$AB140+INDEX(装备数值!$I$13:$M$116,通天塔!$U140*8+6,CH$2)*$AC140+INDEX(装备数值!$I$13:$M$116,通天塔!$V140*8+7,CH$2)*$AD140+INDEX(装备数值!$I$13:$M$116,通天塔!$W140*8+8,CH$2)*$AE140</f>
        <v>65660</v>
      </c>
      <c r="CI140" s="14">
        <f>INDEX(装备数值!$I$13:$M$116,通天塔!$P140*8+1,CI$2)*$X140+INDEX(装备数值!$I$13:$M$116,通天塔!$Q140*8+2,CI$2)*$Y140+INDEX(装备数值!$I$13:$M$116,通天塔!$S140*8+3,CI$2)*$Z140+INDEX(装备数值!$I$13:$M$116,通天塔!$R140*8+4,CI$2)*$AA140+INDEX(装备数值!$I$13:$M$116,通天塔!$T140*8+5,CI$2)*$AB140+INDEX(装备数值!$I$13:$M$116,通天塔!$U140*8+6,CI$2)*$AC140+INDEX(装备数值!$I$13:$M$116,通天塔!$V140*8+7,CI$2)*$AD140+INDEX(装备数值!$I$13:$M$116,通天塔!$W140*8+8,CI$2)*$AE140</f>
        <v>1372000</v>
      </c>
      <c r="CJ140" s="14">
        <f>INDEX(装备数值!$I$13:$M$116,通天塔!$P140*8+1,CJ$2)*$X140+INDEX(装备数值!$I$13:$M$116,通天塔!$Q140*8+2,CJ$2)*$Y140+INDEX(装备数值!$I$13:$M$116,通天塔!$S140*8+3,CJ$2)*$Z140+INDEX(装备数值!$I$13:$M$116,通天塔!$R140*8+4,CJ$2)*$AA140+INDEX(装备数值!$I$13:$M$116,通天塔!$T140*8+5,CJ$2)*$AB140+INDEX(装备数值!$I$13:$M$116,通天塔!$U140*8+6,CJ$2)*$AC140+INDEX(装备数值!$I$13:$M$116,通天塔!$V140*8+7,CJ$2)*$AD140+INDEX(装备数值!$I$13:$M$116,通天塔!$W140*8+8,CJ$2)*$AE140</f>
        <v>25480</v>
      </c>
      <c r="CM140" s="14">
        <f>INDEX(装备数值!$X$13:$AH$116,$P140*8+1,CM$2)*$AF140+INDEX(装备数值!$X$13:$AH$116,$Q140*8+2,CM$2)*$AG140+INDEX(装备数值!$X$13:$AH$116,$S140*8+3,CM$2)*$AH140+INDEX(装备数值!$X$13:$AH$116,$R140*8+4,CM$2)*$AI140+INDEX(装备数值!$X$13:$AH$116,$T140*8+5,CM$2)*$AJ140+INDEX(装备数值!$X$13:$AH$116,$U140*8+6,CM$2)*$AK140+INDEX(装备数值!$X$13:$AH$116,$V140*8+7,CM$2)*$AL140+INDEX(装备数值!$X$13:$AH$116,$W140*8+8,CM$2)*$AM140</f>
        <v>38350</v>
      </c>
      <c r="CN140" s="14">
        <f>INDEX(装备数值!$X$13:$AH$116,$P140*8+1,CN$2)*$AF140+INDEX(装备数值!$X$13:$AH$116,$Q140*8+2,CN$2)*$AG140+INDEX(装备数值!$X$13:$AH$116,$S140*8+3,CN$2)*$AH140+INDEX(装备数值!$X$13:$AH$116,$R140*8+4,CN$2)*$AI140+INDEX(装备数值!$X$13:$AH$116,$T140*8+5,CN$2)*$AJ140+INDEX(装备数值!$X$13:$AH$116,$U140*8+6,CN$2)*$AK140+INDEX(装备数值!$X$13:$AH$116,$V140*8+7,CN$2)*$AL140+INDEX(装备数值!$X$13:$AH$116,$W140*8+8,CN$2)*$AM140</f>
        <v>298658</v>
      </c>
      <c r="CO140" s="14">
        <f>INDEX(装备数值!$X$13:$AH$116,$P140*8+1,CO$2)*$AF140+INDEX(装备数值!$X$13:$AH$116,$Q140*8+2,CO$2)*$AG140+INDEX(装备数值!$X$13:$AH$116,$S140*8+3,CO$2)*$AH140+INDEX(装备数值!$X$13:$AH$116,$R140*8+4,CO$2)*$AI140+INDEX(装备数值!$X$13:$AH$116,$T140*8+5,CO$2)*$AJ140+INDEX(装备数值!$X$13:$AH$116,$U140*8+6,CO$2)*$AK140+INDEX(装备数值!$X$13:$AH$116,$V140*8+7,CO$2)*$AL140+INDEX(装备数值!$X$13:$AH$116,$W140*8+8,CO$2)*$AM140</f>
        <v>20650</v>
      </c>
      <c r="CP140" s="14">
        <f>INDEX(装备数值!$X$13:$AH$116,$P140*8+1,CP$2)*$AF140+INDEX(装备数值!$X$13:$AH$116,$Q140*8+2,CP$2)*$AG140+INDEX(装备数值!$X$13:$AH$116,$S140*8+3,CP$2)*$AH140+INDEX(装备数值!$X$13:$AH$116,$R140*8+4,CP$2)*$AI140+INDEX(装备数值!$X$13:$AH$116,$T140*8+5,CP$2)*$AJ140+INDEX(装备数值!$X$13:$AH$116,$U140*8+6,CP$2)*$AK140+INDEX(装备数值!$X$13:$AH$116,$V140*8+7,CP$2)*$AL140+INDEX(装备数值!$X$13:$AH$116,$W140*8+8,CP$2)*$AM140</f>
        <v>398250</v>
      </c>
      <c r="CQ140" s="14">
        <f>INDEX(装备数值!$X$13:$AH$116,$P140*8+1,CQ$2)*$AF140+INDEX(装备数值!$X$13:$AH$116,$Q140*8+2,CQ$2)*$AG140+INDEX(装备数值!$X$13:$AH$116,$S140*8+3,CQ$2)*$AH140+INDEX(装备数值!$X$13:$AH$116,$R140*8+4,CQ$2)*$AI140+INDEX(装备数值!$X$13:$AH$116,$T140*8+5,CQ$2)*$AJ140+INDEX(装备数值!$X$13:$AH$116,$U140*8+6,CQ$2)*$AK140+INDEX(装备数值!$X$13:$AH$116,$V140*8+7,CQ$2)*$AL140+INDEX(装备数值!$X$13:$AH$116,$W140*8+8,CQ$2)*$AM140</f>
        <v>8260</v>
      </c>
      <c r="CR140" s="14">
        <f>INDEX(装备数值!$X$13:$AH$116,$P140*8+1,CR$2)*$AF140+INDEX(装备数值!$X$13:$AH$116,$Q140*8+2,CR$2)*$AG140+INDEX(装备数值!$X$13:$AH$116,$S140*8+3,CR$2)*$AH140+INDEX(装备数值!$X$13:$AH$116,$R140*8+4,CR$2)*$AI140+INDEX(装备数值!$X$13:$AH$116,$T140*8+5,CR$2)*$AJ140+INDEX(装备数值!$X$13:$AH$116,$U140*8+6,CR$2)*$AK140+INDEX(装备数值!$X$13:$AH$116,$V140*8+7,CR$2)*$AL140+INDEX(装备数值!$X$13:$AH$116,$W140*8+8,CR$2)*$AM140</f>
        <v>30975</v>
      </c>
      <c r="CS140" s="14">
        <f>INDEX(装备数值!$X$13:$AH$116,$P140*8+1,CS$2)*$AF140+INDEX(装备数值!$X$13:$AH$116,$Q140*8+2,CS$2)*$AG140+INDEX(装备数值!$X$13:$AH$116,$S140*8+3,CS$2)*$AH140+INDEX(装备数值!$X$13:$AH$116,$R140*8+4,CS$2)*$AI140+INDEX(装备数值!$X$13:$AH$116,$T140*8+5,CS$2)*$AJ140+INDEX(装备数值!$X$13:$AH$116,$U140*8+6,CS$2)*$AK140+INDEX(装备数值!$X$13:$AH$116,$V140*8+7,CS$2)*$AL140+INDEX(装备数值!$X$13:$AH$116,$W140*8+8,CS$2)*$AM140</f>
        <v>30975</v>
      </c>
      <c r="CT140" s="14">
        <f>INDEX(装备数值!$X$13:$AH$116,$P140*8+1,CT$2)*$AF140+INDEX(装备数值!$X$13:$AH$116,$Q140*8+2,CT$2)*$AG140+INDEX(装备数值!$X$13:$AH$116,$S140*8+3,CT$2)*$AH140+INDEX(装备数值!$X$13:$AH$116,$R140*8+4,CT$2)*$AI140+INDEX(装备数值!$X$13:$AH$116,$T140*8+5,CT$2)*$AJ140+INDEX(装备数值!$X$13:$AH$116,$U140*8+6,CT$2)*$AK140+INDEX(装备数值!$X$13:$AH$116,$V140*8+7,CT$2)*$AL140+INDEX(装备数值!$X$13:$AH$116,$W140*8+8,CT$2)*$AM140</f>
        <v>30975</v>
      </c>
      <c r="CU140" s="14">
        <f>INDEX(装备数值!$X$13:$AH$116,$P140*8+1,CU$2)*$AF140+INDEX(装备数值!$X$13:$AH$116,$Q140*8+2,CU$2)*$AG140+INDEX(装备数值!$X$13:$AH$116,$S140*8+3,CU$2)*$AH140+INDEX(装备数值!$X$13:$AH$116,$R140*8+4,CU$2)*$AI140+INDEX(装备数值!$X$13:$AH$116,$T140*8+5,CU$2)*$AJ140+INDEX(装备数值!$X$13:$AH$116,$U140*8+6,CU$2)*$AK140+INDEX(装备数值!$X$13:$AH$116,$V140*8+7,CU$2)*$AL140+INDEX(装备数值!$X$13:$AH$116,$W140*8+8,CU$2)*$AM140</f>
        <v>30975</v>
      </c>
      <c r="CV140" s="14">
        <f>INDEX(装备数值!$X$13:$AH$116,$P140*8+1,CV$2)*$AF140+INDEX(装备数值!$X$13:$AH$116,$Q140*8+2,CV$2)*$AG140+INDEX(装备数值!$X$13:$AH$116,$S140*8+3,CV$2)*$AH140+INDEX(装备数值!$X$13:$AH$116,$R140*8+4,CV$2)*$AI140+INDEX(装备数值!$X$13:$AH$116,$T140*8+5,CV$2)*$AJ140+INDEX(装备数值!$X$13:$AH$116,$U140*8+6,CV$2)*$AK140+INDEX(装备数值!$X$13:$AH$116,$V140*8+7,CV$2)*$AL140+INDEX(装备数值!$X$13:$AH$116,$W140*8+8,CV$2)*$AM140</f>
        <v>59</v>
      </c>
      <c r="CW140" s="14">
        <f>INDEX(装备数值!$X$13:$AH$116,$P140*8+1,CW$2)*$AF140+INDEX(装备数值!$X$13:$AH$116,$Q140*8+2,CW$2)*$AG140+INDEX(装备数值!$X$13:$AH$116,$S140*8+3,CW$2)*$AH140+INDEX(装备数值!$X$13:$AH$116,$R140*8+4,CW$2)*$AI140+INDEX(装备数值!$X$13:$AH$116,$T140*8+5,CW$2)*$AJ140+INDEX(装备数值!$X$13:$AH$116,$U140*8+6,CW$2)*$AK140+INDEX(装备数值!$X$13:$AH$116,$V140*8+7,CW$2)*$AL140+INDEX(装备数值!$X$13:$AH$116,$W140*8+8,CW$2)*$AM140</f>
        <v>59</v>
      </c>
      <c r="CY140" s="14">
        <f>INDEX(装备数值!$AN$17:$AN$117,MATCH(MIN($X140:$AE140),装备数值!$AO$17:$AO$117,1))</f>
        <v>49</v>
      </c>
      <c r="CZ140" s="14">
        <f>IF(COUNTIF($P140:$W140,"&gt;"&amp;0)=8,INDEX(装备数值!AR$17:AR$117,$CY140+1),0)</f>
        <v>17640</v>
      </c>
      <c r="DA140" s="14">
        <f>IF(COUNTIF($P140:$W140,"&gt;"&amp;0)=8,INDEX(装备数值!AS$17:AS$117,$CY140+1),0)</f>
        <v>132300</v>
      </c>
      <c r="DB140" s="14">
        <f>IF(COUNTIF($P140:$W140,"&gt;"&amp;0)=8,INDEX(装备数值!AT$17:AT$117,$CY140+1),0)</f>
        <v>8820</v>
      </c>
      <c r="DC140" s="14">
        <f>IF(COUNTIF($P140:$W140,"&gt;"&amp;0)=8,INDEX(装备数值!AU$17:AU$117,$CY140+1),0)</f>
        <v>176400</v>
      </c>
      <c r="DD140" s="14">
        <f>IF(COUNTIF($P140:$W140,"&gt;"&amp;0)=8,INDEX(装备数值!AV$17:AV$117,$CY140+1),0)</f>
        <v>3332</v>
      </c>
      <c r="DF140" s="14">
        <f>INDEX(装备数值!$AY$17:$AY$77,MATCH(MIN($AF140:$AM140),装备数值!$AZ$17:$AZ$77,1))</f>
        <v>29</v>
      </c>
      <c r="DG140" s="26">
        <f>INDEX(装备数值!BA$17:BA$77,通天塔!DF140+1)</f>
        <v>0.43</v>
      </c>
      <c r="DH140" s="26">
        <f>INDEX(装备数值!BA$17:BA$77,通天塔!DF140+1)</f>
        <v>0.43</v>
      </c>
      <c r="DJ140" s="14">
        <f t="shared" si="244"/>
        <v>35</v>
      </c>
      <c r="DK140" s="14">
        <f>VLOOKUP(DJ140,军阶与晶片数值!$W$6:$X$27,2)</f>
        <v>8</v>
      </c>
      <c r="DL140" s="14">
        <f>INDEX(军阶与晶片数值!Y$6:Y$27,$DK140+1)</f>
        <v>650</v>
      </c>
      <c r="DM140" s="14">
        <f>INDEX(军阶与晶片数值!Z$6:Z$27,$DK140+1)</f>
        <v>650</v>
      </c>
      <c r="DN140" s="14">
        <f>INDEX(军阶与晶片数值!AA$6:AA$27,$DK140+1)</f>
        <v>650</v>
      </c>
      <c r="DO140" s="14">
        <f>INDEX(军阶与晶片数值!AB$6:AB$27,$DK140+1)</f>
        <v>650</v>
      </c>
      <c r="DP140" s="29">
        <f>INDEX(军阶与晶片数值!AC$6:AC$27,$DK140+1)</f>
        <v>45</v>
      </c>
      <c r="DQ140" s="29">
        <f>INDEX(军阶与晶片数值!AD$6:AD$27,$DK140+1)</f>
        <v>25</v>
      </c>
      <c r="DS140" s="26">
        <f>INDEX(军阶与晶片数值!I$6:I$16,AN140+1)</f>
        <v>0.2</v>
      </c>
      <c r="DT140" s="26">
        <f>INDEX(军阶与晶片数值!M$6:M$16,AO140+1)</f>
        <v>0.3</v>
      </c>
      <c r="DU140" s="26">
        <f>INDEX(军阶与晶片数值!J$6:J$16,AP140+1)</f>
        <v>0.3</v>
      </c>
      <c r="DV140" s="26">
        <f>INDEX(军阶与晶片数值!K$6:K$16,AQ140+1)</f>
        <v>0.6</v>
      </c>
      <c r="DW140" s="26">
        <f>INDEX(军阶与晶片数值!L$6:L$16,AR140+1)</f>
        <v>0.6</v>
      </c>
      <c r="DX140" s="28">
        <f>INDEX(军阶与晶片数值!N$6:N$16,AS140+1)</f>
        <v>0</v>
      </c>
      <c r="DY140" s="28">
        <f>INDEX(军阶与晶片数值!O$6:O$16,AT140+1)</f>
        <v>0</v>
      </c>
      <c r="DZ140" s="28">
        <f>INDEX(军阶与晶片数值!P$6:P$16,AU140+1)</f>
        <v>0</v>
      </c>
      <c r="EA140" s="28">
        <f>INDEX(军阶与晶片数值!Q$6:Q$16,AV140+1)</f>
        <v>0</v>
      </c>
      <c r="EB140" s="26">
        <f>INDEX(军阶与晶片数值!R$6:R$16,AW140+1)</f>
        <v>0.13</v>
      </c>
      <c r="EC140" s="26">
        <f>INDEX(军阶与晶片数值!S$6:S$16,AX140+1)</f>
        <v>0.13</v>
      </c>
      <c r="ED140" s="26">
        <f>INDEX(军阶与晶片数值!T$6:T$16,AY140+1)</f>
        <v>0</v>
      </c>
      <c r="EE140" s="26">
        <f>INDEX(军阶与晶片数值!U$6:U$16,AZ140+1)</f>
        <v>0</v>
      </c>
      <c r="EG140" s="26">
        <f>INDEX(军阶与晶片数值!$C$6:$C$36,通天塔!$BA140+1)</f>
        <v>0.95</v>
      </c>
      <c r="EH140" s="26">
        <f>INDEX(军阶与晶片数值!$C$6:$C$36,通天塔!$BA140+1)</f>
        <v>0.95</v>
      </c>
      <c r="EI140" s="26">
        <f>INDEX(军阶与晶片数值!$C$6:$C$36,通天塔!$BA140+1)</f>
        <v>0.95</v>
      </c>
      <c r="EJ140" s="26">
        <f>INDEX(军阶与晶片数值!$C$6:$C$36,通天塔!$BA140+1)</f>
        <v>0.95</v>
      </c>
      <c r="EK140" s="26">
        <f>INDEX(军阶与晶片数值!$C$6:$C$36,通天塔!$BA140+1)</f>
        <v>0.95</v>
      </c>
      <c r="EM140" s="14">
        <f>INDEX(战舰突破!$H$6:$H$18,通天塔!$J140+1)+INDEX(战舰突破!$H$23:$H$35,通天塔!$K140+1)+INDEX(战舰突破!$H$40:$H$52,通天塔!$L140+1)</f>
        <v>200</v>
      </c>
      <c r="EN140" s="14">
        <f>INDEX(战舰突破!$I$6:$I$18,通天塔!$J140+1)+INDEX(战舰突破!$I$23:$I$35,通天塔!$K140+1)+INDEX(战舰突破!$I$40:$I$52,通天塔!$L140+1)</f>
        <v>200</v>
      </c>
      <c r="EO140" s="14">
        <f>INDEX(战舰突破!$J$6:$J$18,通天塔!$J140+1)+INDEX(战舰突破!$J$23:$J$35,通天塔!$K140+1)+INDEX(战舰突破!$J$40:$J$52,通天塔!$L140+1)</f>
        <v>0</v>
      </c>
      <c r="EP140" s="14">
        <f>INDEX(战舰突破!$K$6:$K$18,通天塔!$J140+1)+INDEX(战舰突破!$K$23:$K$35,通天塔!$K140+1)+INDEX(战舰突破!$K$40:$K$52,通天塔!$L140+1)</f>
        <v>0</v>
      </c>
      <c r="EQ140" s="14">
        <f>INDEX(战舰突破!$L$6:$L$18,通天塔!$J140+1)+INDEX(战舰突破!$L$23:$L$35,通天塔!$K140+1)+INDEX(战舰突破!$L$40:$L$52,通天塔!$L140+1)</f>
        <v>200</v>
      </c>
      <c r="ER140" s="18">
        <f>INDEX(战舰突破!$N$6:$N$18,通天塔!$J140+1)+INDEX(战舰突破!$N$23:$N$35,通天塔!$K140+1)+INDEX(战舰突破!$N$40:$N$52,通天塔!$L140+1)</f>
        <v>0</v>
      </c>
      <c r="ES140" s="18">
        <f>INDEX(战舰突破!$O$6:$O$18,通天塔!$J140+1)+INDEX(战舰突破!$O$23:$O$35,通天塔!$K140+1)+INDEX(战舰突破!$O$40:$O$52,通天塔!$L140+1)</f>
        <v>1.4</v>
      </c>
      <c r="ET140" s="18">
        <f>INDEX(战舰突破!$P$6:$P$18,通天塔!$J140+1)+INDEX(战舰突破!$P$23:$P$35,通天塔!$K140+1)+INDEX(战舰突破!$P$40:$P$52,通天塔!$L140+1)</f>
        <v>0</v>
      </c>
      <c r="EU140" s="18">
        <f>INDEX(战舰突破!$Q$6:$Q$18,通天塔!$J140+1)+INDEX(战舰突破!$Q$23:$Q$35,通天塔!$K140+1)+INDEX(战舰突破!$Q$40:$Q$52,通天塔!$L140+1)</f>
        <v>0.3</v>
      </c>
      <c r="EV140" s="18">
        <f>INDEX(战舰突破!$R$6:$R$18,通天塔!$J140+1)+INDEX(战舰突破!$R$23:$R$35,通天塔!$K140+1)+INDEX(战舰突破!$R$40:$R$52,通天塔!$L140+1)</f>
        <v>0</v>
      </c>
      <c r="EW140" s="18">
        <f>INDEX(战舰突破!$M$6:$M$18,通天塔!$J140+1)+INDEX(战舰突破!$M$23:$M$35,通天塔!$K140+1)+INDEX(战舰突破!$M$40:$M$52,通天塔!$L140+1)</f>
        <v>0.2</v>
      </c>
      <c r="EX140" s="22">
        <f>INDEX(战舰突破!$W$6:$W$18,通天塔!$J140+1)+INDEX(战舰突破!$W$23:$W$35,通天塔!$K140+1)+INDEX(战舰突破!$W$40:$W$52,通天塔!$L140+1)</f>
        <v>0.5</v>
      </c>
      <c r="FA140" s="14">
        <f>INDEX(战舰突破!$S$6:$S$18,通天塔!$J140+1)</f>
        <v>0</v>
      </c>
      <c r="FB140" s="14">
        <f>INDEX(战舰突破!$T$6:$T$18,通天塔!$J140+1)</f>
        <v>1.1000000000000001</v>
      </c>
      <c r="FC140" s="14">
        <f>INDEX(战舰突破!$U$6:$U$18,通天塔!$J140+1)</f>
        <v>0.1</v>
      </c>
      <c r="FD140" s="14">
        <f>INDEX(战舰突破!$V$6:$V$18,通天塔!$J140+1)</f>
        <v>1</v>
      </c>
      <c r="FE140" s="14">
        <f>INDEX(战舰突破!$X$6:$X$18,通天塔!$J140+1)</f>
        <v>10</v>
      </c>
      <c r="FG140" s="14">
        <f>INDEX(战舰突破!$S$23:$S$35,通天塔!$J140+1)</f>
        <v>0.6</v>
      </c>
      <c r="FH140" s="14">
        <f>INDEX(战舰突破!$T$23:$T$35,通天塔!$J140+1)</f>
        <v>0.55000000000000004</v>
      </c>
      <c r="FI140" s="14">
        <f>INDEX(战舰突破!$U$23:$U$35,通天塔!$J140+1)</f>
        <v>0.1</v>
      </c>
      <c r="FJ140" s="14">
        <f>INDEX(战舰突破!$V$23:$V$35,通天塔!$J140+1)</f>
        <v>2</v>
      </c>
      <c r="FK140" s="14">
        <f>INDEX(战舰突破!$X$23:$X$35,通天塔!$J140+1)</f>
        <v>150</v>
      </c>
      <c r="FM140" s="14">
        <f>INDEX(战舰突破!$S$40:$S$52,通天塔!$J140+1)</f>
        <v>0.6</v>
      </c>
      <c r="FN140" s="14">
        <f>INDEX(战舰突破!$T$40:$T$52,通天塔!$J140+1)</f>
        <v>0.25</v>
      </c>
      <c r="FO140" s="14">
        <f>INDEX(战舰突破!$U$40:$U$52,通天塔!$J140+1)</f>
        <v>0.2</v>
      </c>
      <c r="FP140" s="14">
        <f>INDEX(战舰突破!$V$40:$V$52,通天塔!$J140+1)</f>
        <v>1</v>
      </c>
      <c r="FQ140" s="14">
        <f>INDEX(战舰突破!$X$40:$X$52,通天塔!$J140+1)</f>
        <v>250</v>
      </c>
      <c r="FT140" s="14">
        <f t="shared" si="245"/>
        <v>1057766</v>
      </c>
      <c r="FU140" s="14">
        <f t="shared" si="246"/>
        <v>1058913</v>
      </c>
      <c r="FV140" s="14">
        <f t="shared" si="247"/>
        <v>1060141</v>
      </c>
      <c r="FW140" s="14">
        <f t="shared" si="248"/>
        <v>21988458</v>
      </c>
      <c r="FX140" s="14">
        <f t="shared" si="249"/>
        <v>581559</v>
      </c>
      <c r="FY140" s="14">
        <f t="shared" si="250"/>
        <v>19036517</v>
      </c>
      <c r="FZ140" s="14">
        <f t="shared" si="251"/>
        <v>463803</v>
      </c>
      <c r="GA140" s="28">
        <f t="shared" si="252"/>
        <v>31625</v>
      </c>
      <c r="GB140" s="28">
        <f t="shared" si="253"/>
        <v>31625</v>
      </c>
      <c r="GC140" s="28">
        <f t="shared" si="254"/>
        <v>31625</v>
      </c>
      <c r="GD140" s="28">
        <f t="shared" si="255"/>
        <v>31625</v>
      </c>
      <c r="GE140" s="28">
        <f t="shared" si="256"/>
        <v>1.6158999999999997</v>
      </c>
      <c r="GF140" s="28">
        <f t="shared" si="257"/>
        <v>1.6158999999999997</v>
      </c>
      <c r="GG140" s="28">
        <f t="shared" si="258"/>
        <v>0</v>
      </c>
      <c r="GH140" s="28">
        <f t="shared" si="259"/>
        <v>49.2</v>
      </c>
      <c r="GI140" s="14">
        <f t="shared" si="260"/>
        <v>1</v>
      </c>
      <c r="GJ140" s="14">
        <f t="shared" si="261"/>
        <v>1.6</v>
      </c>
      <c r="GK140" s="14">
        <f t="shared" si="262"/>
        <v>1.6</v>
      </c>
      <c r="GL140" s="18">
        <f t="shared" si="263"/>
        <v>2.3000000000000003</v>
      </c>
      <c r="GM140" s="18">
        <f t="shared" si="264"/>
        <v>1.75</v>
      </c>
      <c r="GN140" s="18">
        <f t="shared" si="265"/>
        <v>1.45</v>
      </c>
      <c r="GO140" s="29">
        <f t="shared" si="215"/>
        <v>31775</v>
      </c>
      <c r="GP140" s="29">
        <f t="shared" si="215"/>
        <v>32075</v>
      </c>
      <c r="GQ140" s="29">
        <f t="shared" si="215"/>
        <v>32075</v>
      </c>
      <c r="GR140" s="26">
        <f t="shared" si="266"/>
        <v>0.1</v>
      </c>
      <c r="GS140" s="26">
        <f t="shared" si="267"/>
        <v>0.1</v>
      </c>
      <c r="GT140" s="26">
        <f t="shared" si="268"/>
        <v>0.2</v>
      </c>
      <c r="GU140" s="14">
        <f t="shared" si="269"/>
        <v>3</v>
      </c>
      <c r="GV140" s="14">
        <f t="shared" si="270"/>
        <v>4</v>
      </c>
      <c r="GW140" s="14">
        <f t="shared" si="271"/>
        <v>3</v>
      </c>
      <c r="GX140" s="14">
        <f t="shared" si="272"/>
        <v>10</v>
      </c>
      <c r="GY140" s="14">
        <f t="shared" si="273"/>
        <v>150</v>
      </c>
      <c r="GZ140" s="14">
        <f t="shared" si="274"/>
        <v>250</v>
      </c>
      <c r="HA140">
        <v>136</v>
      </c>
      <c r="HB140" s="14">
        <f t="shared" si="275"/>
        <v>172756957</v>
      </c>
      <c r="HD140" s="14">
        <f t="shared" si="276"/>
        <v>1163118</v>
      </c>
      <c r="HE140" s="14">
        <f t="shared" si="277"/>
        <v>528853</v>
      </c>
      <c r="HF140" s="29">
        <f t="shared" si="278"/>
        <v>30360</v>
      </c>
      <c r="HG140" s="29">
        <f t="shared" si="279"/>
        <v>21718</v>
      </c>
      <c r="HH140" s="29">
        <f t="shared" si="280"/>
        <v>23456</v>
      </c>
      <c r="HI140" s="29">
        <f t="shared" si="281"/>
        <v>21892</v>
      </c>
      <c r="HJ140" s="14">
        <f t="shared" si="282"/>
        <v>1.6158999999999997</v>
      </c>
      <c r="HK140" s="14">
        <f t="shared" si="283"/>
        <v>1.6158999999999997</v>
      </c>
      <c r="HL140" s="14">
        <f t="shared" si="284"/>
        <v>317682</v>
      </c>
      <c r="HM140" s="14">
        <f t="shared" si="285"/>
        <v>509387</v>
      </c>
      <c r="HN140" s="26">
        <f t="shared" si="286"/>
        <v>0.39863156245804049</v>
      </c>
      <c r="HO140" s="26">
        <f t="shared" si="287"/>
        <v>0.66415950334288443</v>
      </c>
      <c r="HP140" s="29">
        <f t="shared" si="288"/>
        <v>153761</v>
      </c>
      <c r="HQ140" s="29">
        <f t="shared" si="289"/>
        <v>562918</v>
      </c>
      <c r="HR140" s="29">
        <f t="shared" si="290"/>
        <v>623269</v>
      </c>
      <c r="HS140" s="26">
        <f t="shared" si="291"/>
        <v>0.48148497435680071</v>
      </c>
      <c r="HT140" s="26">
        <f t="shared" si="292"/>
        <v>0.48943224685288</v>
      </c>
      <c r="HU140" s="26">
        <f t="shared" si="293"/>
        <v>0.58943224685288009</v>
      </c>
      <c r="HV140" s="26">
        <f t="shared" si="294"/>
        <v>8.1484974356800688E-2</v>
      </c>
      <c r="HW140" s="29">
        <f t="shared" si="236"/>
        <v>1.8000000000000003</v>
      </c>
      <c r="HX140" s="29">
        <f t="shared" si="237"/>
        <v>3.5581469079811812</v>
      </c>
      <c r="HY140" s="29">
        <f t="shared" si="238"/>
        <v>3.2254312719874543</v>
      </c>
      <c r="HZ140" s="29">
        <f t="shared" si="239"/>
        <v>1383849</v>
      </c>
      <c r="IA140" s="29">
        <f t="shared" si="240"/>
        <v>1335296.6274313005</v>
      </c>
      <c r="IB140" s="29">
        <f t="shared" si="241"/>
        <v>1005155.6617301743</v>
      </c>
      <c r="IC140" s="29">
        <f t="shared" si="242"/>
        <v>8345481</v>
      </c>
      <c r="ID140" s="14">
        <f t="shared" si="295"/>
        <v>3724301.29</v>
      </c>
      <c r="IH140" s="14">
        <v>1</v>
      </c>
      <c r="II140" s="14">
        <v>1</v>
      </c>
      <c r="IJ140" s="14">
        <v>480</v>
      </c>
      <c r="IK140" s="14">
        <v>80</v>
      </c>
      <c r="IL140" s="14">
        <v>60</v>
      </c>
      <c r="IM140" s="23">
        <f t="shared" si="216"/>
        <v>702903534</v>
      </c>
      <c r="IN140" s="23">
        <f t="shared" si="217"/>
        <v>1</v>
      </c>
      <c r="IO140" s="23">
        <f t="shared" si="218"/>
        <v>702903.53</v>
      </c>
      <c r="IP140" s="23">
        <f t="shared" si="298"/>
        <v>761581170</v>
      </c>
      <c r="IQ140" s="23">
        <f t="shared" si="296"/>
        <v>1</v>
      </c>
      <c r="IR140" s="23">
        <f t="shared" si="297"/>
        <v>761581.17</v>
      </c>
      <c r="IS140" s="14">
        <v>1</v>
      </c>
      <c r="IT140" s="14">
        <v>1</v>
      </c>
      <c r="IU140" s="14">
        <v>240</v>
      </c>
      <c r="IV140" s="14">
        <v>40</v>
      </c>
      <c r="IW140" s="14">
        <v>30</v>
      </c>
      <c r="IX140" s="23">
        <f t="shared" si="219"/>
        <v>411795362</v>
      </c>
      <c r="IY140" s="23">
        <f t="shared" si="220"/>
        <v>1</v>
      </c>
      <c r="IZ140" s="23">
        <f t="shared" si="221"/>
        <v>411795.36</v>
      </c>
      <c r="JA140" s="23"/>
      <c r="JB140" s="23"/>
      <c r="JC140" s="23"/>
      <c r="JG140">
        <f t="shared" si="222"/>
        <v>2.5797148069561415</v>
      </c>
      <c r="JH140">
        <f t="shared" si="223"/>
        <v>4.1685611565604281</v>
      </c>
      <c r="JJ140" s="14">
        <v>10</v>
      </c>
      <c r="JK140" s="14">
        <v>2</v>
      </c>
      <c r="JL140" s="14">
        <v>1.5</v>
      </c>
      <c r="JM140" s="23">
        <f t="shared" si="224"/>
        <v>14001868</v>
      </c>
      <c r="JN140" s="23">
        <f t="shared" si="225"/>
        <v>1</v>
      </c>
      <c r="JO140" s="23">
        <f t="shared" si="226"/>
        <v>14001.87</v>
      </c>
      <c r="JP140" s="14">
        <v>30</v>
      </c>
      <c r="JQ140" s="14">
        <v>6</v>
      </c>
      <c r="JR140" s="14">
        <v>4</v>
      </c>
      <c r="JS140" s="23">
        <f t="shared" si="227"/>
        <v>40397357</v>
      </c>
      <c r="JT140" s="23">
        <f t="shared" si="228"/>
        <v>1</v>
      </c>
      <c r="JU140" s="23">
        <f t="shared" si="229"/>
        <v>40397.360000000001</v>
      </c>
      <c r="JW140" s="23">
        <f t="shared" si="230"/>
        <v>53863143</v>
      </c>
      <c r="JX140" s="23">
        <f t="shared" si="231"/>
        <v>1</v>
      </c>
      <c r="JY140" s="23">
        <f t="shared" si="232"/>
        <v>53863.14</v>
      </c>
      <c r="JZ140" s="23">
        <f t="shared" si="233"/>
        <v>21002802</v>
      </c>
      <c r="KA140" s="23">
        <f t="shared" si="234"/>
        <v>1</v>
      </c>
      <c r="KB140" s="23">
        <f t="shared" si="235"/>
        <v>21002.799999999999</v>
      </c>
    </row>
    <row r="141" spans="3:288" ht="16.5" x14ac:dyDescent="0.2">
      <c r="C141" s="14">
        <f t="shared" si="243"/>
        <v>42</v>
      </c>
      <c r="D141" s="14">
        <v>137</v>
      </c>
      <c r="E141" s="14" t="s">
        <v>796</v>
      </c>
      <c r="F141" s="14">
        <v>493</v>
      </c>
      <c r="G141" s="14">
        <v>493</v>
      </c>
      <c r="H141" s="14">
        <v>493</v>
      </c>
      <c r="I141" s="14">
        <v>493</v>
      </c>
      <c r="J141" s="14">
        <v>9</v>
      </c>
      <c r="K141" s="14">
        <v>9</v>
      </c>
      <c r="L141" s="14">
        <v>9</v>
      </c>
      <c r="M141" s="14">
        <v>6</v>
      </c>
      <c r="N141" s="14">
        <v>6</v>
      </c>
      <c r="O141" s="14">
        <v>6</v>
      </c>
      <c r="P141" s="14">
        <v>9</v>
      </c>
      <c r="Q141" s="14">
        <v>9</v>
      </c>
      <c r="R141" s="14">
        <v>9</v>
      </c>
      <c r="S141" s="14">
        <v>9</v>
      </c>
      <c r="T141" s="14">
        <v>9</v>
      </c>
      <c r="U141" s="14">
        <v>9</v>
      </c>
      <c r="V141" s="14">
        <v>8</v>
      </c>
      <c r="W141" s="14">
        <v>8</v>
      </c>
      <c r="X141" s="14">
        <v>493</v>
      </c>
      <c r="Y141" s="14">
        <v>493</v>
      </c>
      <c r="Z141" s="14">
        <v>493</v>
      </c>
      <c r="AA141" s="14">
        <v>493</v>
      </c>
      <c r="AB141" s="14">
        <v>493</v>
      </c>
      <c r="AC141" s="14">
        <v>493</v>
      </c>
      <c r="AD141" s="14">
        <v>493</v>
      </c>
      <c r="AE141" s="14">
        <v>493</v>
      </c>
      <c r="AF141" s="14">
        <v>60</v>
      </c>
      <c r="AG141" s="14">
        <v>60</v>
      </c>
      <c r="AH141" s="14">
        <v>60</v>
      </c>
      <c r="AI141" s="14">
        <v>60</v>
      </c>
      <c r="AJ141" s="14">
        <v>60</v>
      </c>
      <c r="AK141" s="14">
        <v>60</v>
      </c>
      <c r="AL141" s="14">
        <v>60</v>
      </c>
      <c r="AM141" s="14">
        <v>60</v>
      </c>
      <c r="AN141" s="14">
        <v>5</v>
      </c>
      <c r="AO141" s="14">
        <v>6</v>
      </c>
      <c r="AP141" s="14">
        <v>6</v>
      </c>
      <c r="AQ141" s="14">
        <v>6</v>
      </c>
      <c r="AR141" s="14">
        <v>6</v>
      </c>
      <c r="AS141" s="14">
        <v>0</v>
      </c>
      <c r="AT141" s="14">
        <v>0</v>
      </c>
      <c r="AU141" s="14">
        <v>0</v>
      </c>
      <c r="AV141" s="14">
        <v>0</v>
      </c>
      <c r="AW141" s="14">
        <v>3</v>
      </c>
      <c r="AX141" s="14">
        <v>3</v>
      </c>
      <c r="AY141" s="14">
        <v>0</v>
      </c>
      <c r="AZ141" s="14">
        <v>0</v>
      </c>
      <c r="BA141" s="14">
        <v>19</v>
      </c>
      <c r="BF141" s="14">
        <f>ROUND((INDEX(新战舰养成!S$6:S$18,通天塔!$J141+1)+INDEX(新战舰养成!D$6:D$18,通天塔!$J141+1)*(通天塔!$G141-1))*INDEX(战舰突破!$D$6:$D$18,通天塔!$M141+1),0)</f>
        <v>217207</v>
      </c>
      <c r="BG141" s="14">
        <f>ROUND((INDEX(新战舰养成!T$6:T$18,通天塔!$J141+1)+INDEX(新战舰养成!E$6:E$18,通天塔!$J141+1)*(通天塔!$G141-1))*INDEX(战舰突破!$D$6:$D$18,通天塔!$M141+1),0)</f>
        <v>1737547</v>
      </c>
      <c r="BH141" s="14">
        <f>ROUND((INDEX(新战舰养成!U$6:U$18,通天塔!$J141+1)+INDEX(新战舰养成!F$6:F$18,通天塔!$J141+1)*(通天塔!$G141-1))*INDEX(战舰突破!$D$6:$D$18,通天塔!$M141+1),0)</f>
        <v>108742</v>
      </c>
      <c r="BI141" s="14">
        <f>ROUND((INDEX(新战舰养成!V$6:V$18,通天塔!$J141+1)+INDEX(新战舰养成!G$6:G$18,通天塔!$J141+1)*(通天塔!$G141-1))*INDEX(战舰突破!$D$6:$D$18,通天塔!$M141+1),0)</f>
        <v>525</v>
      </c>
      <c r="BJ141" s="14">
        <f>ROUND((INDEX(新战舰养成!W$6:W$18,通天塔!$J141+1)+INDEX(新战舰养成!H$6:H$18,通天塔!$J141+1)*(通天塔!$G141-1))*INDEX(战舰突破!$D$6:$D$18,通天塔!$M141+1),0)</f>
        <v>7</v>
      </c>
      <c r="BL141" s="14">
        <f>IF($H141&gt;0,ROUND((INDEX(新战舰养成!X$6:X$18,通天塔!$K141+1)+INDEX(新战舰养成!I$6:I$18,通天塔!$K141+1)*(通天塔!$H141-1))*INDEX(战舰突破!$D$6:$D$18,通天塔!$N141+1),0),0)</f>
        <v>217697</v>
      </c>
      <c r="BM141" s="14">
        <f>IF($H141&gt;0,ROUND((INDEX(新战舰养成!Y$6:Y$18,通天塔!$K141+1)+INDEX(新战舰养成!J$6:J$18,通天塔!$K141+1)*(通天塔!$H141-1))*INDEX(战舰突破!$D$6:$D$18,通天塔!$N141+1),0),0)</f>
        <v>0</v>
      </c>
      <c r="BN141" s="14">
        <f>IF($H141&gt;0,ROUND((INDEX(新战舰养成!Z$6:Z$18,通天塔!$K141+1)+INDEX(新战舰养成!K$6:K$18,通天塔!$K141+1)*(通天塔!$H141-1))*INDEX(战舰突破!$D$6:$D$18,通天塔!$N141+1),0),0)</f>
        <v>0</v>
      </c>
      <c r="BO141" s="14">
        <f>IF($H141&gt;0,ROUND((INDEX(新战舰养成!AA$6:AA$18,通天塔!$K141+1)+INDEX(新战舰养成!L$6:L$18,通天塔!$K141+1)*(通天塔!$H141-1))*INDEX(战舰突破!$D$6:$D$18,通天塔!$N141+1),0),0)</f>
        <v>2172065</v>
      </c>
      <c r="BP141" s="14">
        <f>IF($H141&gt;0,ROUND((INDEX(新战舰养成!AB$6:AB$18,通天塔!$K141+1)+INDEX(新战舰养成!M$6:M$18,通天塔!$K141+1)*(通天塔!$H141-1))*INDEX(战舰突破!$D$6:$D$18,通天塔!$N141+1),0),0)</f>
        <v>43313</v>
      </c>
      <c r="BR141" s="14">
        <f>IF($I141&gt;0,ROUND((INDEX(新战舰养成!AC$6:AC$18,通天塔!$L141+1)+INDEX(新战舰养成!I$6:I$18,通天塔!$L141+1)*(通天塔!$I141-1))*INDEX(战舰突破!$D$6:$D$18,通天塔!$O141+1),0),0)</f>
        <v>218222</v>
      </c>
      <c r="BS141" s="14">
        <f>IF($I141&gt;0,ROUND((INDEX(新战舰养成!AD$6:AD$18,通天塔!$L141+1)+INDEX(新战舰养成!J$6:J$18,通天塔!$L141+1)*(通天塔!$I141-1))*INDEX(战舰突破!$D$6:$D$18,通天塔!$O141+1),0),0)</f>
        <v>0</v>
      </c>
      <c r="BT141" s="14">
        <f>IF($I141&gt;0,ROUND((INDEX(新战舰养成!AE$6:AE$18,通天塔!$L141+1)+INDEX(新战舰养成!K$6:K$18,通天塔!$L141+1)*(通天塔!$I141-1))*INDEX(战舰突破!$D$6:$D$18,通天塔!$O141+1),0),0)</f>
        <v>0</v>
      </c>
      <c r="BU141" s="14">
        <f>IF($I141&gt;0,ROUND((INDEX(新战舰养成!AF$6:AF$18,通天塔!$L141+1)+INDEX(新战舰养成!L$6:L$18,通天塔!$L141+1)*(通天塔!$I141-1))*INDEX(战舰突破!$D$6:$D$18,通天塔!$O141+1),0),0)</f>
        <v>1430608</v>
      </c>
      <c r="BV141" s="14">
        <f>IF($I141&gt;0,ROUND((INDEX(新战舰养成!AG$6:AG$18,通天塔!$L141+1)+INDEX(新战舰养成!M$6:M$18,通天塔!$L141+1)*(通天塔!$I141-1))*INDEX(战舰突破!$D$6:$D$18,通天塔!$O141+1),0),0)</f>
        <v>58531</v>
      </c>
      <c r="BY141" s="14">
        <f>(INDEX(装备数值!$C$13:$G$116,通天塔!$P141*8+1,BY$2)+INDEX(装备数值!$C$13:$G$116,通天塔!$Q141*8+2,BY$2)+INDEX(装备数值!$C$13:$G$116,通天塔!$S141*8+3,BY$2)+INDEX(装备数值!$C$13:$G$116,通天塔!$R141*8+4,BY$2)+INDEX(装备数值!$C$13:$G$116,通天塔!$T141*8+5,BY$2)+INDEX(装备数值!$C$13:$G$116,通天塔!$U141*8+6,BY$2)+INDEX(装备数值!$C$13:$G$116,通天塔!$V141*8+7,BY$2)+INDEX(装备数值!$C$13:$G$116,通天塔!$W141*8+8,BY$2))</f>
        <v>49700</v>
      </c>
      <c r="BZ141" s="14">
        <f>(INDEX(装备数值!$C$13:$G$116,通天塔!$P141*8+1,BZ$2)+INDEX(装备数值!$C$13:$G$116,通天塔!$Q141*8+2,BZ$2)+INDEX(装备数值!$C$13:$G$116,通天塔!$S141*8+3,BZ$2)+INDEX(装备数值!$C$13:$G$116,通天塔!$R141*8+4,BZ$2)+INDEX(装备数值!$C$13:$G$116,通天塔!$T141*8+5,BZ$2)+INDEX(装备数值!$C$13:$G$116,通天塔!$U141*8+6,BZ$2)+INDEX(装备数值!$C$13:$G$116,通天塔!$V141*8+7,BZ$2)+INDEX(装备数值!$C$13:$G$116,通天塔!$W141*8+8,BZ$2))</f>
        <v>420000</v>
      </c>
      <c r="CA141" s="14">
        <f>(INDEX(装备数值!$C$13:$G$116,通天塔!$P141*8+1,CA$2)+INDEX(装备数值!$C$13:$G$116,通天塔!$Q141*8+2,CA$2)+INDEX(装备数值!$C$13:$G$116,通天塔!$S141*8+3,CA$2)+INDEX(装备数值!$C$13:$G$116,通天塔!$R141*8+4,CA$2)+INDEX(装备数值!$C$13:$G$116,通天塔!$T141*8+5,CA$2)+INDEX(装备数值!$C$13:$G$116,通天塔!$U141*8+6,CA$2)+INDEX(装备数值!$C$13:$G$116,通天塔!$V141*8+7,CA$2)+INDEX(装备数值!$C$13:$G$116,通天塔!$W141*8+8,CA$2))</f>
        <v>25550</v>
      </c>
      <c r="CB141" s="14">
        <f>(INDEX(装备数值!$C$13:$G$116,通天塔!$P141*8+1,CB$2)+INDEX(装备数值!$C$13:$G$116,通天塔!$Q141*8+2,CB$2)+INDEX(装备数值!$C$13:$G$116,通天塔!$S141*8+3,CB$2)+INDEX(装备数值!$C$13:$G$116,通天塔!$R141*8+4,CB$2)+INDEX(装备数值!$C$13:$G$116,通天塔!$T141*8+5,CB$2)+INDEX(装备数值!$C$13:$G$116,通天塔!$U141*8+6,CB$2)+INDEX(装备数值!$C$13:$G$116,通天塔!$V141*8+7,CB$2)+INDEX(装备数值!$C$13:$G$116,通天塔!$W141*8+8,CB$2))</f>
        <v>560000</v>
      </c>
      <c r="CC141" s="14">
        <f>(INDEX(装备数值!$C$13:$G$116,通天塔!$P141*8+1,CC$2)+INDEX(装备数值!$C$13:$G$116,通天塔!$Q141*8+2,CC$2)+INDEX(装备数值!$C$13:$G$116,通天塔!$S141*8+3,CC$2)+INDEX(装备数值!$C$13:$G$116,通天塔!$R141*8+4,CC$2)+INDEX(装备数值!$C$13:$G$116,通天塔!$T141*8+5,CC$2)+INDEX(装备数值!$C$13:$G$116,通天塔!$U141*8+6,CC$2)+INDEX(装备数值!$C$13:$G$116,通天塔!$V141*8+7,CC$2)+INDEX(装备数值!$C$13:$G$116,通天塔!$W141*8+8,CC$2))</f>
        <v>9900</v>
      </c>
      <c r="CF141" s="14">
        <f>INDEX(装备数值!$I$13:$M$116,通天塔!$P141*8+1,CF$2)*$X141+INDEX(装备数值!$I$13:$M$116,通天塔!$Q141*8+2,CF$2)*$Y141+INDEX(装备数值!$I$13:$M$116,通天塔!$S141*8+3,CF$2)*$Z141+INDEX(装备数值!$I$13:$M$116,通天塔!$R141*8+4,CF$2)*$AA141+INDEX(装备数值!$I$13:$M$116,通天塔!$T141*8+5,CF$2)*$AB141+INDEX(装备数值!$I$13:$M$116,通天塔!$U141*8+6,CF$2)*$AC141+INDEX(装备数值!$I$13:$M$116,通天塔!$V141*8+7,CF$2)*$AD141+INDEX(装备数值!$I$13:$M$116,通天塔!$W141*8+8,CF$2)*$AE141</f>
        <v>130152</v>
      </c>
      <c r="CG141" s="14">
        <f>INDEX(装备数值!$I$13:$M$116,通天塔!$P141*8+1,CG$2)*$X141+INDEX(装备数值!$I$13:$M$116,通天塔!$Q141*8+2,CG$2)*$Y141+INDEX(装备数值!$I$13:$M$116,通天塔!$S141*8+3,CG$2)*$Z141+INDEX(装备数值!$I$13:$M$116,通天塔!$R141*8+4,CG$2)*$AA141+INDEX(装备数值!$I$13:$M$116,通天塔!$T141*8+5,CG$2)*$AB141+INDEX(装备数值!$I$13:$M$116,通天塔!$U141*8+6,CG$2)*$AC141+INDEX(装备数值!$I$13:$M$116,通天塔!$V141*8+7,CG$2)*$AD141+INDEX(装备数值!$I$13:$M$116,通天塔!$W141*8+8,CG$2)*$AE141</f>
        <v>1035300</v>
      </c>
      <c r="CH141" s="14">
        <f>INDEX(装备数值!$I$13:$M$116,通天塔!$P141*8+1,CH$2)*$X141+INDEX(装备数值!$I$13:$M$116,通天塔!$Q141*8+2,CH$2)*$Y141+INDEX(装备数值!$I$13:$M$116,通天塔!$S141*8+3,CH$2)*$Z141+INDEX(装备数值!$I$13:$M$116,通天塔!$R141*8+4,CH$2)*$AA141+INDEX(装备数值!$I$13:$M$116,通天塔!$T141*8+5,CH$2)*$AB141+INDEX(装备数值!$I$13:$M$116,通天塔!$U141*8+6,CH$2)*$AC141+INDEX(装备数值!$I$13:$M$116,通天塔!$V141*8+7,CH$2)*$AD141+INDEX(装备数值!$I$13:$M$116,通天塔!$W141*8+8,CH$2)*$AE141</f>
        <v>66062</v>
      </c>
      <c r="CI141" s="14">
        <f>INDEX(装备数值!$I$13:$M$116,通天塔!$P141*8+1,CI$2)*$X141+INDEX(装备数值!$I$13:$M$116,通天塔!$Q141*8+2,CI$2)*$Y141+INDEX(装备数值!$I$13:$M$116,通天塔!$S141*8+3,CI$2)*$Z141+INDEX(装备数值!$I$13:$M$116,通天塔!$R141*8+4,CI$2)*$AA141+INDEX(装备数值!$I$13:$M$116,通天塔!$T141*8+5,CI$2)*$AB141+INDEX(装备数值!$I$13:$M$116,通天塔!$U141*8+6,CI$2)*$AC141+INDEX(装备数值!$I$13:$M$116,通天塔!$V141*8+7,CI$2)*$AD141+INDEX(装备数值!$I$13:$M$116,通天塔!$W141*8+8,CI$2)*$AE141</f>
        <v>1380400</v>
      </c>
      <c r="CJ141" s="14">
        <f>INDEX(装备数值!$I$13:$M$116,通天塔!$P141*8+1,CJ$2)*$X141+INDEX(装备数值!$I$13:$M$116,通天塔!$Q141*8+2,CJ$2)*$Y141+INDEX(装备数值!$I$13:$M$116,通天塔!$S141*8+3,CJ$2)*$Z141+INDEX(装备数值!$I$13:$M$116,通天塔!$R141*8+4,CJ$2)*$AA141+INDEX(装备数值!$I$13:$M$116,通天塔!$T141*8+5,CJ$2)*$AB141+INDEX(装备数值!$I$13:$M$116,通天塔!$U141*8+6,CJ$2)*$AC141+INDEX(装备数值!$I$13:$M$116,通天塔!$V141*8+7,CJ$2)*$AD141+INDEX(装备数值!$I$13:$M$116,通天塔!$W141*8+8,CJ$2)*$AE141</f>
        <v>25636</v>
      </c>
      <c r="CM141" s="14">
        <f>INDEX(装备数值!$X$13:$AH$116,$P141*8+1,CM$2)*$AF141+INDEX(装备数值!$X$13:$AH$116,$Q141*8+2,CM$2)*$AG141+INDEX(装备数值!$X$13:$AH$116,$S141*8+3,CM$2)*$AH141+INDEX(装备数值!$X$13:$AH$116,$R141*8+4,CM$2)*$AI141+INDEX(装备数值!$X$13:$AH$116,$T141*8+5,CM$2)*$AJ141+INDEX(装备数值!$X$13:$AH$116,$U141*8+6,CM$2)*$AK141+INDEX(装备数值!$X$13:$AH$116,$V141*8+7,CM$2)*$AL141+INDEX(装备数值!$X$13:$AH$116,$W141*8+8,CM$2)*$AM141</f>
        <v>39000</v>
      </c>
      <c r="CN141" s="14">
        <f>INDEX(装备数值!$X$13:$AH$116,$P141*8+1,CN$2)*$AF141+INDEX(装备数值!$X$13:$AH$116,$Q141*8+2,CN$2)*$AG141+INDEX(装备数值!$X$13:$AH$116,$S141*8+3,CN$2)*$AH141+INDEX(装备数值!$X$13:$AH$116,$R141*8+4,CN$2)*$AI141+INDEX(装备数值!$X$13:$AH$116,$T141*8+5,CN$2)*$AJ141+INDEX(装备数值!$X$13:$AH$116,$U141*8+6,CN$2)*$AK141+INDEX(装备数值!$X$13:$AH$116,$V141*8+7,CN$2)*$AL141+INDEX(装备数值!$X$13:$AH$116,$W141*8+8,CN$2)*$AM141</f>
        <v>303720</v>
      </c>
      <c r="CO141" s="14">
        <f>INDEX(装备数值!$X$13:$AH$116,$P141*8+1,CO$2)*$AF141+INDEX(装备数值!$X$13:$AH$116,$Q141*8+2,CO$2)*$AG141+INDEX(装备数值!$X$13:$AH$116,$S141*8+3,CO$2)*$AH141+INDEX(装备数值!$X$13:$AH$116,$R141*8+4,CO$2)*$AI141+INDEX(装备数值!$X$13:$AH$116,$T141*8+5,CO$2)*$AJ141+INDEX(装备数值!$X$13:$AH$116,$U141*8+6,CO$2)*$AK141+INDEX(装备数值!$X$13:$AH$116,$V141*8+7,CO$2)*$AL141+INDEX(装备数值!$X$13:$AH$116,$W141*8+8,CO$2)*$AM141</f>
        <v>21000</v>
      </c>
      <c r="CP141" s="14">
        <f>INDEX(装备数值!$X$13:$AH$116,$P141*8+1,CP$2)*$AF141+INDEX(装备数值!$X$13:$AH$116,$Q141*8+2,CP$2)*$AG141+INDEX(装备数值!$X$13:$AH$116,$S141*8+3,CP$2)*$AH141+INDEX(装备数值!$X$13:$AH$116,$R141*8+4,CP$2)*$AI141+INDEX(装备数值!$X$13:$AH$116,$T141*8+5,CP$2)*$AJ141+INDEX(装备数值!$X$13:$AH$116,$U141*8+6,CP$2)*$AK141+INDEX(装备数值!$X$13:$AH$116,$V141*8+7,CP$2)*$AL141+INDEX(装备数值!$X$13:$AH$116,$W141*8+8,CP$2)*$AM141</f>
        <v>405000</v>
      </c>
      <c r="CQ141" s="14">
        <f>INDEX(装备数值!$X$13:$AH$116,$P141*8+1,CQ$2)*$AF141+INDEX(装备数值!$X$13:$AH$116,$Q141*8+2,CQ$2)*$AG141+INDEX(装备数值!$X$13:$AH$116,$S141*8+3,CQ$2)*$AH141+INDEX(装备数值!$X$13:$AH$116,$R141*8+4,CQ$2)*$AI141+INDEX(装备数值!$X$13:$AH$116,$T141*8+5,CQ$2)*$AJ141+INDEX(装备数值!$X$13:$AH$116,$U141*8+6,CQ$2)*$AK141+INDEX(装备数值!$X$13:$AH$116,$V141*8+7,CQ$2)*$AL141+INDEX(装备数值!$X$13:$AH$116,$W141*8+8,CQ$2)*$AM141</f>
        <v>8400</v>
      </c>
      <c r="CR141" s="14">
        <f>INDEX(装备数值!$X$13:$AH$116,$P141*8+1,CR$2)*$AF141+INDEX(装备数值!$X$13:$AH$116,$Q141*8+2,CR$2)*$AG141+INDEX(装备数值!$X$13:$AH$116,$S141*8+3,CR$2)*$AH141+INDEX(装备数值!$X$13:$AH$116,$R141*8+4,CR$2)*$AI141+INDEX(装备数值!$X$13:$AH$116,$T141*8+5,CR$2)*$AJ141+INDEX(装备数值!$X$13:$AH$116,$U141*8+6,CR$2)*$AK141+INDEX(装备数值!$X$13:$AH$116,$V141*8+7,CR$2)*$AL141+INDEX(装备数值!$X$13:$AH$116,$W141*8+8,CR$2)*$AM141</f>
        <v>31500</v>
      </c>
      <c r="CS141" s="14">
        <f>INDEX(装备数值!$X$13:$AH$116,$P141*8+1,CS$2)*$AF141+INDEX(装备数值!$X$13:$AH$116,$Q141*8+2,CS$2)*$AG141+INDEX(装备数值!$X$13:$AH$116,$S141*8+3,CS$2)*$AH141+INDEX(装备数值!$X$13:$AH$116,$R141*8+4,CS$2)*$AI141+INDEX(装备数值!$X$13:$AH$116,$T141*8+5,CS$2)*$AJ141+INDEX(装备数值!$X$13:$AH$116,$U141*8+6,CS$2)*$AK141+INDEX(装备数值!$X$13:$AH$116,$V141*8+7,CS$2)*$AL141+INDEX(装备数值!$X$13:$AH$116,$W141*8+8,CS$2)*$AM141</f>
        <v>31500</v>
      </c>
      <c r="CT141" s="14">
        <f>INDEX(装备数值!$X$13:$AH$116,$P141*8+1,CT$2)*$AF141+INDEX(装备数值!$X$13:$AH$116,$Q141*8+2,CT$2)*$AG141+INDEX(装备数值!$X$13:$AH$116,$S141*8+3,CT$2)*$AH141+INDEX(装备数值!$X$13:$AH$116,$R141*8+4,CT$2)*$AI141+INDEX(装备数值!$X$13:$AH$116,$T141*8+5,CT$2)*$AJ141+INDEX(装备数值!$X$13:$AH$116,$U141*8+6,CT$2)*$AK141+INDEX(装备数值!$X$13:$AH$116,$V141*8+7,CT$2)*$AL141+INDEX(装备数值!$X$13:$AH$116,$W141*8+8,CT$2)*$AM141</f>
        <v>31500</v>
      </c>
      <c r="CU141" s="14">
        <f>INDEX(装备数值!$X$13:$AH$116,$P141*8+1,CU$2)*$AF141+INDEX(装备数值!$X$13:$AH$116,$Q141*8+2,CU$2)*$AG141+INDEX(装备数值!$X$13:$AH$116,$S141*8+3,CU$2)*$AH141+INDEX(装备数值!$X$13:$AH$116,$R141*8+4,CU$2)*$AI141+INDEX(装备数值!$X$13:$AH$116,$T141*8+5,CU$2)*$AJ141+INDEX(装备数值!$X$13:$AH$116,$U141*8+6,CU$2)*$AK141+INDEX(装备数值!$X$13:$AH$116,$V141*8+7,CU$2)*$AL141+INDEX(装备数值!$X$13:$AH$116,$W141*8+8,CU$2)*$AM141</f>
        <v>31500</v>
      </c>
      <c r="CV141" s="14">
        <f>INDEX(装备数值!$X$13:$AH$116,$P141*8+1,CV$2)*$AF141+INDEX(装备数值!$X$13:$AH$116,$Q141*8+2,CV$2)*$AG141+INDEX(装备数值!$X$13:$AH$116,$S141*8+3,CV$2)*$AH141+INDEX(装备数值!$X$13:$AH$116,$R141*8+4,CV$2)*$AI141+INDEX(装备数值!$X$13:$AH$116,$T141*8+5,CV$2)*$AJ141+INDEX(装备数值!$X$13:$AH$116,$U141*8+6,CV$2)*$AK141+INDEX(装备数值!$X$13:$AH$116,$V141*8+7,CV$2)*$AL141+INDEX(装备数值!$X$13:$AH$116,$W141*8+8,CV$2)*$AM141</f>
        <v>60</v>
      </c>
      <c r="CW141" s="14">
        <f>INDEX(装备数值!$X$13:$AH$116,$P141*8+1,CW$2)*$AF141+INDEX(装备数值!$X$13:$AH$116,$Q141*8+2,CW$2)*$AG141+INDEX(装备数值!$X$13:$AH$116,$S141*8+3,CW$2)*$AH141+INDEX(装备数值!$X$13:$AH$116,$R141*8+4,CW$2)*$AI141+INDEX(装备数值!$X$13:$AH$116,$T141*8+5,CW$2)*$AJ141+INDEX(装备数值!$X$13:$AH$116,$U141*8+6,CW$2)*$AK141+INDEX(装备数值!$X$13:$AH$116,$V141*8+7,CW$2)*$AL141+INDEX(装备数值!$X$13:$AH$116,$W141*8+8,CW$2)*$AM141</f>
        <v>60</v>
      </c>
      <c r="CY141" s="14">
        <f>INDEX(装备数值!$AN$17:$AN$117,MATCH(MIN($X141:$AE141),装备数值!$AO$17:$AO$117,1))</f>
        <v>49</v>
      </c>
      <c r="CZ141" s="14">
        <f>IF(COUNTIF($P141:$W141,"&gt;"&amp;0)=8,INDEX(装备数值!AR$17:AR$117,$CY141+1),0)</f>
        <v>17640</v>
      </c>
      <c r="DA141" s="14">
        <f>IF(COUNTIF($P141:$W141,"&gt;"&amp;0)=8,INDEX(装备数值!AS$17:AS$117,$CY141+1),0)</f>
        <v>132300</v>
      </c>
      <c r="DB141" s="14">
        <f>IF(COUNTIF($P141:$W141,"&gt;"&amp;0)=8,INDEX(装备数值!AT$17:AT$117,$CY141+1),0)</f>
        <v>8820</v>
      </c>
      <c r="DC141" s="14">
        <f>IF(COUNTIF($P141:$W141,"&gt;"&amp;0)=8,INDEX(装备数值!AU$17:AU$117,$CY141+1),0)</f>
        <v>176400</v>
      </c>
      <c r="DD141" s="14">
        <f>IF(COUNTIF($P141:$W141,"&gt;"&amp;0)=8,INDEX(装备数值!AV$17:AV$117,$CY141+1),0)</f>
        <v>3332</v>
      </c>
      <c r="DF141" s="14">
        <f>INDEX(装备数值!$AY$17:$AY$77,MATCH(MIN($AF141:$AM141),装备数值!$AZ$17:$AZ$77,1))</f>
        <v>30</v>
      </c>
      <c r="DG141" s="26">
        <f>INDEX(装备数值!BA$17:BA$77,通天塔!DF141+1)</f>
        <v>0.45</v>
      </c>
      <c r="DH141" s="26">
        <f>INDEX(装备数值!BA$17:BA$77,通天塔!DF141+1)</f>
        <v>0.45</v>
      </c>
      <c r="DJ141" s="14">
        <f t="shared" si="244"/>
        <v>35</v>
      </c>
      <c r="DK141" s="14">
        <f>VLOOKUP(DJ141,军阶与晶片数值!$W$6:$X$27,2)</f>
        <v>8</v>
      </c>
      <c r="DL141" s="14">
        <f>INDEX(军阶与晶片数值!Y$6:Y$27,$DK141+1)</f>
        <v>650</v>
      </c>
      <c r="DM141" s="14">
        <f>INDEX(军阶与晶片数值!Z$6:Z$27,$DK141+1)</f>
        <v>650</v>
      </c>
      <c r="DN141" s="14">
        <f>INDEX(军阶与晶片数值!AA$6:AA$27,$DK141+1)</f>
        <v>650</v>
      </c>
      <c r="DO141" s="14">
        <f>INDEX(军阶与晶片数值!AB$6:AB$27,$DK141+1)</f>
        <v>650</v>
      </c>
      <c r="DP141" s="29">
        <f>INDEX(军阶与晶片数值!AC$6:AC$27,$DK141+1)</f>
        <v>45</v>
      </c>
      <c r="DQ141" s="29">
        <f>INDEX(军阶与晶片数值!AD$6:AD$27,$DK141+1)</f>
        <v>25</v>
      </c>
      <c r="DS141" s="26">
        <f>INDEX(军阶与晶片数值!I$6:I$16,AN141+1)</f>
        <v>0.2</v>
      </c>
      <c r="DT141" s="26">
        <f>INDEX(军阶与晶片数值!M$6:M$16,AO141+1)</f>
        <v>0.3</v>
      </c>
      <c r="DU141" s="26">
        <f>INDEX(军阶与晶片数值!J$6:J$16,AP141+1)</f>
        <v>0.3</v>
      </c>
      <c r="DV141" s="26">
        <f>INDEX(军阶与晶片数值!K$6:K$16,AQ141+1)</f>
        <v>0.6</v>
      </c>
      <c r="DW141" s="26">
        <f>INDEX(军阶与晶片数值!L$6:L$16,AR141+1)</f>
        <v>0.6</v>
      </c>
      <c r="DX141" s="28">
        <f>INDEX(军阶与晶片数值!N$6:N$16,AS141+1)</f>
        <v>0</v>
      </c>
      <c r="DY141" s="28">
        <f>INDEX(军阶与晶片数值!O$6:O$16,AT141+1)</f>
        <v>0</v>
      </c>
      <c r="DZ141" s="28">
        <f>INDEX(军阶与晶片数值!P$6:P$16,AU141+1)</f>
        <v>0</v>
      </c>
      <c r="EA141" s="28">
        <f>INDEX(军阶与晶片数值!Q$6:Q$16,AV141+1)</f>
        <v>0</v>
      </c>
      <c r="EB141" s="26">
        <f>INDEX(军阶与晶片数值!R$6:R$16,AW141+1)</f>
        <v>0.13</v>
      </c>
      <c r="EC141" s="26">
        <f>INDEX(军阶与晶片数值!S$6:S$16,AX141+1)</f>
        <v>0.13</v>
      </c>
      <c r="ED141" s="26">
        <f>INDEX(军阶与晶片数值!T$6:T$16,AY141+1)</f>
        <v>0</v>
      </c>
      <c r="EE141" s="26">
        <f>INDEX(军阶与晶片数值!U$6:U$16,AZ141+1)</f>
        <v>0</v>
      </c>
      <c r="EG141" s="26">
        <f>INDEX(军阶与晶片数值!$C$6:$C$36,通天塔!$BA141+1)</f>
        <v>0.95</v>
      </c>
      <c r="EH141" s="26">
        <f>INDEX(军阶与晶片数值!$C$6:$C$36,通天塔!$BA141+1)</f>
        <v>0.95</v>
      </c>
      <c r="EI141" s="26">
        <f>INDEX(军阶与晶片数值!$C$6:$C$36,通天塔!$BA141+1)</f>
        <v>0.95</v>
      </c>
      <c r="EJ141" s="26">
        <f>INDEX(军阶与晶片数值!$C$6:$C$36,通天塔!$BA141+1)</f>
        <v>0.95</v>
      </c>
      <c r="EK141" s="26">
        <f>INDEX(军阶与晶片数值!$C$6:$C$36,通天塔!$BA141+1)</f>
        <v>0.95</v>
      </c>
      <c r="EM141" s="14">
        <f>INDEX(战舰突破!$H$6:$H$18,通天塔!$J141+1)+INDEX(战舰突破!$H$23:$H$35,通天塔!$K141+1)+INDEX(战舰突破!$H$40:$H$52,通天塔!$L141+1)</f>
        <v>200</v>
      </c>
      <c r="EN141" s="14">
        <f>INDEX(战舰突破!$I$6:$I$18,通天塔!$J141+1)+INDEX(战舰突破!$I$23:$I$35,通天塔!$K141+1)+INDEX(战舰突破!$I$40:$I$52,通天塔!$L141+1)</f>
        <v>200</v>
      </c>
      <c r="EO141" s="14">
        <f>INDEX(战舰突破!$J$6:$J$18,通天塔!$J141+1)+INDEX(战舰突破!$J$23:$J$35,通天塔!$K141+1)+INDEX(战舰突破!$J$40:$J$52,通天塔!$L141+1)</f>
        <v>0</v>
      </c>
      <c r="EP141" s="14">
        <f>INDEX(战舰突破!$K$6:$K$18,通天塔!$J141+1)+INDEX(战舰突破!$K$23:$K$35,通天塔!$K141+1)+INDEX(战舰突破!$K$40:$K$52,通天塔!$L141+1)</f>
        <v>0</v>
      </c>
      <c r="EQ141" s="14">
        <f>INDEX(战舰突破!$L$6:$L$18,通天塔!$J141+1)+INDEX(战舰突破!$L$23:$L$35,通天塔!$K141+1)+INDEX(战舰突破!$L$40:$L$52,通天塔!$L141+1)</f>
        <v>200</v>
      </c>
      <c r="ER141" s="18">
        <f>INDEX(战舰突破!$N$6:$N$18,通天塔!$J141+1)+INDEX(战舰突破!$N$23:$N$35,通天塔!$K141+1)+INDEX(战舰突破!$N$40:$N$52,通天塔!$L141+1)</f>
        <v>0</v>
      </c>
      <c r="ES141" s="18">
        <f>INDEX(战舰突破!$O$6:$O$18,通天塔!$J141+1)+INDEX(战舰突破!$O$23:$O$35,通天塔!$K141+1)+INDEX(战舰突破!$O$40:$O$52,通天塔!$L141+1)</f>
        <v>1.4</v>
      </c>
      <c r="ET141" s="18">
        <f>INDEX(战舰突破!$P$6:$P$18,通天塔!$J141+1)+INDEX(战舰突破!$P$23:$P$35,通天塔!$K141+1)+INDEX(战舰突破!$P$40:$P$52,通天塔!$L141+1)</f>
        <v>0</v>
      </c>
      <c r="EU141" s="18">
        <f>INDEX(战舰突破!$Q$6:$Q$18,通天塔!$J141+1)+INDEX(战舰突破!$Q$23:$Q$35,通天塔!$K141+1)+INDEX(战舰突破!$Q$40:$Q$52,通天塔!$L141+1)</f>
        <v>0.3</v>
      </c>
      <c r="EV141" s="18">
        <f>INDEX(战舰突破!$R$6:$R$18,通天塔!$J141+1)+INDEX(战舰突破!$R$23:$R$35,通天塔!$K141+1)+INDEX(战舰突破!$R$40:$R$52,通天塔!$L141+1)</f>
        <v>0</v>
      </c>
      <c r="EW141" s="18">
        <f>INDEX(战舰突破!$M$6:$M$18,通天塔!$J141+1)+INDEX(战舰突破!$M$23:$M$35,通天塔!$K141+1)+INDEX(战舰突破!$M$40:$M$52,通天塔!$L141+1)</f>
        <v>0.2</v>
      </c>
      <c r="EX141" s="22">
        <f>INDEX(战舰突破!$W$6:$W$18,通天塔!$J141+1)+INDEX(战舰突破!$W$23:$W$35,通天塔!$K141+1)+INDEX(战舰突破!$W$40:$W$52,通天塔!$L141+1)</f>
        <v>0.5</v>
      </c>
      <c r="FA141" s="14">
        <f>INDEX(战舰突破!$S$6:$S$18,通天塔!$J141+1)</f>
        <v>0</v>
      </c>
      <c r="FB141" s="14">
        <f>INDEX(战舰突破!$T$6:$T$18,通天塔!$J141+1)</f>
        <v>1.1000000000000001</v>
      </c>
      <c r="FC141" s="14">
        <f>INDEX(战舰突破!$U$6:$U$18,通天塔!$J141+1)</f>
        <v>0.1</v>
      </c>
      <c r="FD141" s="14">
        <f>INDEX(战舰突破!$V$6:$V$18,通天塔!$J141+1)</f>
        <v>1</v>
      </c>
      <c r="FE141" s="14">
        <f>INDEX(战舰突破!$X$6:$X$18,通天塔!$J141+1)</f>
        <v>10</v>
      </c>
      <c r="FG141" s="14">
        <f>INDEX(战舰突破!$S$23:$S$35,通天塔!$J141+1)</f>
        <v>0.6</v>
      </c>
      <c r="FH141" s="14">
        <f>INDEX(战舰突破!$T$23:$T$35,通天塔!$J141+1)</f>
        <v>0.55000000000000004</v>
      </c>
      <c r="FI141" s="14">
        <f>INDEX(战舰突破!$U$23:$U$35,通天塔!$J141+1)</f>
        <v>0.1</v>
      </c>
      <c r="FJ141" s="14">
        <f>INDEX(战舰突破!$V$23:$V$35,通天塔!$J141+1)</f>
        <v>2</v>
      </c>
      <c r="FK141" s="14">
        <f>INDEX(战舰突破!$X$23:$X$35,通天塔!$J141+1)</f>
        <v>150</v>
      </c>
      <c r="FM141" s="14">
        <f>INDEX(战舰突破!$S$40:$S$52,通天塔!$J141+1)</f>
        <v>0.6</v>
      </c>
      <c r="FN141" s="14">
        <f>INDEX(战舰突破!$T$40:$T$52,通天塔!$J141+1)</f>
        <v>0.25</v>
      </c>
      <c r="FO141" s="14">
        <f>INDEX(战舰突破!$U$40:$U$52,通天塔!$J141+1)</f>
        <v>0.2</v>
      </c>
      <c r="FP141" s="14">
        <f>INDEX(战舰突破!$V$40:$V$52,通天塔!$J141+1)</f>
        <v>1</v>
      </c>
      <c r="FQ141" s="14">
        <f>INDEX(战舰突破!$X$40:$X$52,通天塔!$J141+1)</f>
        <v>250</v>
      </c>
      <c r="FT141" s="14">
        <f t="shared" si="245"/>
        <v>1062123</v>
      </c>
      <c r="FU141" s="14">
        <f t="shared" si="246"/>
        <v>1063270</v>
      </c>
      <c r="FV141" s="14">
        <f t="shared" si="247"/>
        <v>1064498</v>
      </c>
      <c r="FW141" s="14">
        <f t="shared" si="248"/>
        <v>22078026</v>
      </c>
      <c r="FX141" s="14">
        <f t="shared" si="249"/>
        <v>583998</v>
      </c>
      <c r="FY141" s="14">
        <f t="shared" si="250"/>
        <v>19109993</v>
      </c>
      <c r="FZ141" s="14">
        <f t="shared" si="251"/>
        <v>465251</v>
      </c>
      <c r="GA141" s="28">
        <f t="shared" si="252"/>
        <v>32150</v>
      </c>
      <c r="GB141" s="28">
        <f t="shared" si="253"/>
        <v>32150</v>
      </c>
      <c r="GC141" s="28">
        <f t="shared" si="254"/>
        <v>32150</v>
      </c>
      <c r="GD141" s="28">
        <f t="shared" si="255"/>
        <v>32150</v>
      </c>
      <c r="GE141" s="28">
        <f t="shared" si="256"/>
        <v>1.6384999999999998</v>
      </c>
      <c r="GF141" s="28">
        <f t="shared" si="257"/>
        <v>1.6384999999999998</v>
      </c>
      <c r="GG141" s="28">
        <f t="shared" si="258"/>
        <v>0</v>
      </c>
      <c r="GH141" s="28">
        <f t="shared" si="259"/>
        <v>49.2</v>
      </c>
      <c r="GI141" s="14">
        <f t="shared" si="260"/>
        <v>1</v>
      </c>
      <c r="GJ141" s="14">
        <f t="shared" si="261"/>
        <v>1.6</v>
      </c>
      <c r="GK141" s="14">
        <f t="shared" si="262"/>
        <v>1.6</v>
      </c>
      <c r="GL141" s="18">
        <f t="shared" si="263"/>
        <v>2.3000000000000003</v>
      </c>
      <c r="GM141" s="18">
        <f t="shared" si="264"/>
        <v>1.75</v>
      </c>
      <c r="GN141" s="18">
        <f t="shared" si="265"/>
        <v>1.45</v>
      </c>
      <c r="GO141" s="29">
        <f t="shared" si="215"/>
        <v>32300</v>
      </c>
      <c r="GP141" s="29">
        <f t="shared" si="215"/>
        <v>32600</v>
      </c>
      <c r="GQ141" s="29">
        <f t="shared" si="215"/>
        <v>32600</v>
      </c>
      <c r="GR141" s="26">
        <f t="shared" si="266"/>
        <v>0.1</v>
      </c>
      <c r="GS141" s="26">
        <f t="shared" si="267"/>
        <v>0.1</v>
      </c>
      <c r="GT141" s="26">
        <f t="shared" si="268"/>
        <v>0.2</v>
      </c>
      <c r="GU141" s="14">
        <f t="shared" si="269"/>
        <v>3</v>
      </c>
      <c r="GV141" s="14">
        <f t="shared" si="270"/>
        <v>4</v>
      </c>
      <c r="GW141" s="14">
        <f t="shared" si="271"/>
        <v>3</v>
      </c>
      <c r="GX141" s="14">
        <f t="shared" si="272"/>
        <v>10</v>
      </c>
      <c r="GY141" s="14">
        <f t="shared" si="273"/>
        <v>150</v>
      </c>
      <c r="GZ141" s="14">
        <f t="shared" si="274"/>
        <v>250</v>
      </c>
      <c r="HA141">
        <v>137</v>
      </c>
      <c r="HB141" s="14">
        <f t="shared" si="275"/>
        <v>173604658</v>
      </c>
      <c r="HD141" s="14">
        <f t="shared" si="276"/>
        <v>1167996</v>
      </c>
      <c r="HE141" s="14">
        <f t="shared" si="277"/>
        <v>531031</v>
      </c>
      <c r="HF141" s="29">
        <f t="shared" si="278"/>
        <v>30864</v>
      </c>
      <c r="HG141" s="29">
        <f t="shared" si="279"/>
        <v>22083</v>
      </c>
      <c r="HH141" s="29">
        <f t="shared" si="280"/>
        <v>23850</v>
      </c>
      <c r="HI141" s="29">
        <f t="shared" si="281"/>
        <v>22260</v>
      </c>
      <c r="HJ141" s="14">
        <f t="shared" si="282"/>
        <v>1.6384999999999998</v>
      </c>
      <c r="HK141" s="14">
        <f t="shared" si="283"/>
        <v>1.6384999999999998</v>
      </c>
      <c r="HL141" s="14">
        <f t="shared" si="284"/>
        <v>318989</v>
      </c>
      <c r="HM141" s="14">
        <f t="shared" si="285"/>
        <v>511251</v>
      </c>
      <c r="HN141" s="26">
        <f t="shared" si="286"/>
        <v>0.398637044213493</v>
      </c>
      <c r="HO141" s="26">
        <f t="shared" si="287"/>
        <v>0.66419816138917265</v>
      </c>
      <c r="HP141" s="29">
        <f t="shared" si="288"/>
        <v>154452</v>
      </c>
      <c r="HQ141" s="29">
        <f t="shared" si="289"/>
        <v>565441</v>
      </c>
      <c r="HR141" s="29">
        <f t="shared" si="290"/>
        <v>626057</v>
      </c>
      <c r="HS141" s="26">
        <f t="shared" si="291"/>
        <v>0.48175139828032387</v>
      </c>
      <c r="HT141" s="26">
        <f t="shared" si="292"/>
        <v>0.48957759412304858</v>
      </c>
      <c r="HU141" s="26">
        <f t="shared" si="293"/>
        <v>0.58957759412304855</v>
      </c>
      <c r="HV141" s="26">
        <f t="shared" si="294"/>
        <v>8.175139828032385E-2</v>
      </c>
      <c r="HW141" s="29">
        <f t="shared" si="236"/>
        <v>1.8000000000000003</v>
      </c>
      <c r="HX141" s="29">
        <f t="shared" si="237"/>
        <v>3.5575657400450789</v>
      </c>
      <c r="HY141" s="29">
        <f t="shared" si="238"/>
        <v>3.225043826696719</v>
      </c>
      <c r="HZ141" s="29">
        <f t="shared" si="239"/>
        <v>1390068</v>
      </c>
      <c r="IA141" s="29">
        <f t="shared" si="240"/>
        <v>1341062.3530778864</v>
      </c>
      <c r="IB141" s="29">
        <f t="shared" si="241"/>
        <v>1009530.6315051339</v>
      </c>
      <c r="IC141" s="29">
        <f t="shared" si="242"/>
        <v>8379865</v>
      </c>
      <c r="ID141" s="14">
        <f t="shared" si="295"/>
        <v>3740660.98</v>
      </c>
      <c r="IH141" s="14">
        <v>1</v>
      </c>
      <c r="II141" s="14">
        <v>1</v>
      </c>
      <c r="IJ141" s="14">
        <v>480</v>
      </c>
      <c r="IK141" s="14">
        <v>80</v>
      </c>
      <c r="IL141" s="14">
        <v>60</v>
      </c>
      <c r="IM141" s="23">
        <f t="shared" si="216"/>
        <v>705968709</v>
      </c>
      <c r="IN141" s="23">
        <f t="shared" si="217"/>
        <v>1</v>
      </c>
      <c r="IO141" s="23">
        <f t="shared" si="218"/>
        <v>705968.71</v>
      </c>
      <c r="IP141" s="23">
        <f t="shared" si="298"/>
        <v>764619915</v>
      </c>
      <c r="IQ141" s="23">
        <f t="shared" si="296"/>
        <v>1</v>
      </c>
      <c r="IR141" s="23">
        <f t="shared" si="297"/>
        <v>764619.92</v>
      </c>
      <c r="IS141" s="14">
        <v>1</v>
      </c>
      <c r="IT141" s="14">
        <v>1</v>
      </c>
      <c r="IU141" s="14">
        <v>240</v>
      </c>
      <c r="IV141" s="14">
        <v>40</v>
      </c>
      <c r="IW141" s="14">
        <v>30</v>
      </c>
      <c r="IX141" s="23">
        <f t="shared" si="219"/>
        <v>413588518</v>
      </c>
      <c r="IY141" s="23">
        <f t="shared" si="220"/>
        <v>1</v>
      </c>
      <c r="IZ141" s="23">
        <f t="shared" si="221"/>
        <v>413588.52</v>
      </c>
      <c r="JA141" s="23"/>
      <c r="JB141" s="23"/>
      <c r="JC141" s="23"/>
      <c r="JG141">
        <f t="shared" si="222"/>
        <v>2.5792417788027731</v>
      </c>
      <c r="JH141">
        <f t="shared" si="223"/>
        <v>4.2260876545683432</v>
      </c>
      <c r="JJ141" s="14">
        <v>10</v>
      </c>
      <c r="JK141" s="14">
        <v>2</v>
      </c>
      <c r="JL141" s="14">
        <v>1.5</v>
      </c>
      <c r="JM141" s="23">
        <f t="shared" si="224"/>
        <v>14062982</v>
      </c>
      <c r="JN141" s="23">
        <f t="shared" si="225"/>
        <v>1</v>
      </c>
      <c r="JO141" s="23">
        <f t="shared" si="226"/>
        <v>14062.98</v>
      </c>
      <c r="JP141" s="14">
        <v>30</v>
      </c>
      <c r="JQ141" s="14">
        <v>6</v>
      </c>
      <c r="JR141" s="14">
        <v>4</v>
      </c>
      <c r="JS141" s="23">
        <f t="shared" si="227"/>
        <v>40573697</v>
      </c>
      <c r="JT141" s="23">
        <f t="shared" si="228"/>
        <v>1</v>
      </c>
      <c r="JU141" s="23">
        <f t="shared" si="229"/>
        <v>40573.699999999997</v>
      </c>
      <c r="JW141" s="23">
        <f t="shared" si="230"/>
        <v>54098263</v>
      </c>
      <c r="JX141" s="23">
        <f t="shared" si="231"/>
        <v>1</v>
      </c>
      <c r="JY141" s="23">
        <f t="shared" si="232"/>
        <v>54098.26</v>
      </c>
      <c r="JZ141" s="23">
        <f t="shared" si="233"/>
        <v>21094473</v>
      </c>
      <c r="KA141" s="23">
        <f t="shared" si="234"/>
        <v>1</v>
      </c>
      <c r="KB141" s="23">
        <f t="shared" si="235"/>
        <v>21094.47</v>
      </c>
    </row>
    <row r="142" spans="3:288" ht="16.5" x14ac:dyDescent="0.2">
      <c r="C142" s="14">
        <f t="shared" si="243"/>
        <v>43</v>
      </c>
      <c r="D142" s="14">
        <v>138</v>
      </c>
      <c r="E142" s="14" t="s">
        <v>714</v>
      </c>
      <c r="F142" s="14">
        <v>500</v>
      </c>
      <c r="G142" s="14">
        <v>500</v>
      </c>
      <c r="H142" s="14">
        <v>500</v>
      </c>
      <c r="I142" s="14">
        <v>500</v>
      </c>
      <c r="J142" s="14">
        <v>9</v>
      </c>
      <c r="K142" s="14">
        <v>9</v>
      </c>
      <c r="L142" s="14">
        <v>9</v>
      </c>
      <c r="M142" s="14">
        <v>6</v>
      </c>
      <c r="N142" s="14">
        <v>6</v>
      </c>
      <c r="O142" s="14">
        <v>6</v>
      </c>
      <c r="P142" s="14">
        <v>9</v>
      </c>
      <c r="Q142" s="14">
        <v>9</v>
      </c>
      <c r="R142" s="14">
        <v>9</v>
      </c>
      <c r="S142" s="14">
        <v>9</v>
      </c>
      <c r="T142" s="14">
        <v>9</v>
      </c>
      <c r="U142" s="14">
        <v>9</v>
      </c>
      <c r="V142" s="14">
        <v>8</v>
      </c>
      <c r="W142" s="14">
        <v>8</v>
      </c>
      <c r="X142" s="14">
        <v>500</v>
      </c>
      <c r="Y142" s="14">
        <v>500</v>
      </c>
      <c r="Z142" s="14">
        <v>500</v>
      </c>
      <c r="AA142" s="14">
        <v>500</v>
      </c>
      <c r="AB142" s="14">
        <v>500</v>
      </c>
      <c r="AC142" s="14">
        <v>500</v>
      </c>
      <c r="AD142" s="14">
        <v>500</v>
      </c>
      <c r="AE142" s="14">
        <v>500</v>
      </c>
      <c r="AF142" s="14">
        <v>65</v>
      </c>
      <c r="AG142" s="14">
        <v>65</v>
      </c>
      <c r="AH142" s="14">
        <v>65</v>
      </c>
      <c r="AI142" s="14">
        <v>65</v>
      </c>
      <c r="AJ142" s="14">
        <v>65</v>
      </c>
      <c r="AK142" s="14">
        <v>65</v>
      </c>
      <c r="AL142" s="14">
        <v>65</v>
      </c>
      <c r="AM142" s="14">
        <v>65</v>
      </c>
      <c r="AN142" s="14">
        <v>6</v>
      </c>
      <c r="AO142" s="14">
        <v>7</v>
      </c>
      <c r="AP142" s="14">
        <v>7</v>
      </c>
      <c r="AQ142" s="14">
        <v>7</v>
      </c>
      <c r="AR142" s="14">
        <v>7</v>
      </c>
      <c r="AS142" s="14">
        <v>0</v>
      </c>
      <c r="AT142" s="14">
        <v>0</v>
      </c>
      <c r="AU142" s="14">
        <v>0</v>
      </c>
      <c r="AV142" s="14">
        <v>0</v>
      </c>
      <c r="AW142" s="14">
        <v>3</v>
      </c>
      <c r="AX142" s="14">
        <v>4</v>
      </c>
      <c r="AY142" s="14">
        <v>0</v>
      </c>
      <c r="AZ142" s="14">
        <v>0</v>
      </c>
      <c r="BA142" s="14">
        <v>19</v>
      </c>
      <c r="BF142" s="14">
        <f>ROUND((INDEX(新战舰养成!S$6:S$18,通天塔!$J142+1)+INDEX(新战舰养成!D$6:D$18,通天塔!$J142+1)*(通天塔!$G142-1))*INDEX(战舰突破!$D$6:$D$18,通天塔!$M142+1),0)</f>
        <v>218187</v>
      </c>
      <c r="BG142" s="14">
        <f>ROUND((INDEX(新战舰养成!T$6:T$18,通天塔!$J142+1)+INDEX(新战舰养成!E$6:E$18,通天塔!$J142+1)*(通天塔!$G142-1))*INDEX(战舰突破!$D$6:$D$18,通天塔!$M142+1),0)</f>
        <v>1745387</v>
      </c>
      <c r="BH142" s="14">
        <f>ROUND((INDEX(新战舰养成!U$6:U$18,通天塔!$J142+1)+INDEX(新战舰养成!F$6:F$18,通天塔!$J142+1)*(通天塔!$G142-1))*INDEX(战舰突破!$D$6:$D$18,通天塔!$M142+1),0)</f>
        <v>109232</v>
      </c>
      <c r="BI142" s="14">
        <f>ROUND((INDEX(新战舰养成!V$6:V$18,通天塔!$J142+1)+INDEX(新战舰养成!G$6:G$18,通天塔!$J142+1)*(通天塔!$G142-1))*INDEX(战舰突破!$D$6:$D$18,通天塔!$M142+1),0)</f>
        <v>525</v>
      </c>
      <c r="BJ142" s="14">
        <f>ROUND((INDEX(新战舰养成!W$6:W$18,通天塔!$J142+1)+INDEX(新战舰养成!H$6:H$18,通天塔!$J142+1)*(通天塔!$G142-1))*INDEX(战舰突破!$D$6:$D$18,通天塔!$M142+1),0)</f>
        <v>7</v>
      </c>
      <c r="BL142" s="14">
        <f>IF($H142&gt;0,ROUND((INDEX(新战舰养成!X$6:X$18,通天塔!$K142+1)+INDEX(新战舰养成!I$6:I$18,通天塔!$K142+1)*(通天塔!$H142-1))*INDEX(战舰突破!$D$6:$D$18,通天塔!$N142+1),0),0)</f>
        <v>218677</v>
      </c>
      <c r="BM142" s="14">
        <f>IF($H142&gt;0,ROUND((INDEX(新战舰养成!Y$6:Y$18,通天塔!$K142+1)+INDEX(新战舰养成!J$6:J$18,通天塔!$K142+1)*(通天塔!$H142-1))*INDEX(战舰突破!$D$6:$D$18,通天塔!$N142+1),0),0)</f>
        <v>0</v>
      </c>
      <c r="BN142" s="14">
        <f>IF($H142&gt;0,ROUND((INDEX(新战舰养成!Z$6:Z$18,通天塔!$K142+1)+INDEX(新战舰养成!K$6:K$18,通天塔!$K142+1)*(通天塔!$H142-1))*INDEX(战舰突破!$D$6:$D$18,通天塔!$N142+1),0),0)</f>
        <v>0</v>
      </c>
      <c r="BO142" s="14">
        <f>IF($H142&gt;0,ROUND((INDEX(新战舰养成!AA$6:AA$18,通天塔!$K142+1)+INDEX(新战舰养成!L$6:L$18,通天塔!$K142+1)*(通天塔!$H142-1))*INDEX(战舰突破!$D$6:$D$18,通天塔!$N142+1),0),0)</f>
        <v>2181865</v>
      </c>
      <c r="BP142" s="14">
        <f>IF($H142&gt;0,ROUND((INDEX(新战舰养成!AB$6:AB$18,通天塔!$K142+1)+INDEX(新战舰养成!M$6:M$18,通天塔!$K142+1)*(通天塔!$H142-1))*INDEX(战舰突破!$D$6:$D$18,通天塔!$N142+1),0),0)</f>
        <v>43509</v>
      </c>
      <c r="BR142" s="14">
        <f>IF($I142&gt;0,ROUND((INDEX(新战舰养成!AC$6:AC$18,通天塔!$L142+1)+INDEX(新战舰养成!I$6:I$18,通天塔!$L142+1)*(通天塔!$I142-1))*INDEX(战舰突破!$D$6:$D$18,通天塔!$O142+1),0),0)</f>
        <v>219202</v>
      </c>
      <c r="BS142" s="14">
        <f>IF($I142&gt;0,ROUND((INDEX(新战舰养成!AD$6:AD$18,通天塔!$L142+1)+INDEX(新战舰养成!J$6:J$18,通天塔!$L142+1)*(通天塔!$I142-1))*INDEX(战舰突破!$D$6:$D$18,通天塔!$O142+1),0),0)</f>
        <v>0</v>
      </c>
      <c r="BT142" s="14">
        <f>IF($I142&gt;0,ROUND((INDEX(新战舰养成!AE$6:AE$18,通天塔!$L142+1)+INDEX(新战舰养成!K$6:K$18,通天塔!$L142+1)*(通天塔!$I142-1))*INDEX(战舰突破!$D$6:$D$18,通天塔!$O142+1),0),0)</f>
        <v>0</v>
      </c>
      <c r="BU142" s="14">
        <f>IF($I142&gt;0,ROUND((INDEX(新战舰养成!AF$6:AF$18,通天塔!$L142+1)+INDEX(新战舰养成!L$6:L$18,通天塔!$L142+1)*(通天塔!$I142-1))*INDEX(战舰突破!$D$6:$D$18,通天塔!$O142+1),0),0)</f>
        <v>1440408</v>
      </c>
      <c r="BV142" s="14">
        <f>IF($I142&gt;0,ROUND((INDEX(新战舰养成!AG$6:AG$18,通天塔!$L142+1)+INDEX(新战舰养成!M$6:M$18,通天塔!$L142+1)*(通天塔!$I142-1))*INDEX(战舰突破!$D$6:$D$18,通天塔!$O142+1),0),0)</f>
        <v>58727</v>
      </c>
      <c r="BY142" s="14">
        <f>(INDEX(装备数值!$C$13:$G$116,通天塔!$P142*8+1,BY$2)+INDEX(装备数值!$C$13:$G$116,通天塔!$Q142*8+2,BY$2)+INDEX(装备数值!$C$13:$G$116,通天塔!$S142*8+3,BY$2)+INDEX(装备数值!$C$13:$G$116,通天塔!$R142*8+4,BY$2)+INDEX(装备数值!$C$13:$G$116,通天塔!$T142*8+5,BY$2)+INDEX(装备数值!$C$13:$G$116,通天塔!$U142*8+6,BY$2)+INDEX(装备数值!$C$13:$G$116,通天塔!$V142*8+7,BY$2)+INDEX(装备数值!$C$13:$G$116,通天塔!$W142*8+8,BY$2))</f>
        <v>49700</v>
      </c>
      <c r="BZ142" s="14">
        <f>(INDEX(装备数值!$C$13:$G$116,通天塔!$P142*8+1,BZ$2)+INDEX(装备数值!$C$13:$G$116,通天塔!$Q142*8+2,BZ$2)+INDEX(装备数值!$C$13:$G$116,通天塔!$S142*8+3,BZ$2)+INDEX(装备数值!$C$13:$G$116,通天塔!$R142*8+4,BZ$2)+INDEX(装备数值!$C$13:$G$116,通天塔!$T142*8+5,BZ$2)+INDEX(装备数值!$C$13:$G$116,通天塔!$U142*8+6,BZ$2)+INDEX(装备数值!$C$13:$G$116,通天塔!$V142*8+7,BZ$2)+INDEX(装备数值!$C$13:$G$116,通天塔!$W142*8+8,BZ$2))</f>
        <v>420000</v>
      </c>
      <c r="CA142" s="14">
        <f>(INDEX(装备数值!$C$13:$G$116,通天塔!$P142*8+1,CA$2)+INDEX(装备数值!$C$13:$G$116,通天塔!$Q142*8+2,CA$2)+INDEX(装备数值!$C$13:$G$116,通天塔!$S142*8+3,CA$2)+INDEX(装备数值!$C$13:$G$116,通天塔!$R142*8+4,CA$2)+INDEX(装备数值!$C$13:$G$116,通天塔!$T142*8+5,CA$2)+INDEX(装备数值!$C$13:$G$116,通天塔!$U142*8+6,CA$2)+INDEX(装备数值!$C$13:$G$116,通天塔!$V142*8+7,CA$2)+INDEX(装备数值!$C$13:$G$116,通天塔!$W142*8+8,CA$2))</f>
        <v>25550</v>
      </c>
      <c r="CB142" s="14">
        <f>(INDEX(装备数值!$C$13:$G$116,通天塔!$P142*8+1,CB$2)+INDEX(装备数值!$C$13:$G$116,通天塔!$Q142*8+2,CB$2)+INDEX(装备数值!$C$13:$G$116,通天塔!$S142*8+3,CB$2)+INDEX(装备数值!$C$13:$G$116,通天塔!$R142*8+4,CB$2)+INDEX(装备数值!$C$13:$G$116,通天塔!$T142*8+5,CB$2)+INDEX(装备数值!$C$13:$G$116,通天塔!$U142*8+6,CB$2)+INDEX(装备数值!$C$13:$G$116,通天塔!$V142*8+7,CB$2)+INDEX(装备数值!$C$13:$G$116,通天塔!$W142*8+8,CB$2))</f>
        <v>560000</v>
      </c>
      <c r="CC142" s="14">
        <f>(INDEX(装备数值!$C$13:$G$116,通天塔!$P142*8+1,CC$2)+INDEX(装备数值!$C$13:$G$116,通天塔!$Q142*8+2,CC$2)+INDEX(装备数值!$C$13:$G$116,通天塔!$S142*8+3,CC$2)+INDEX(装备数值!$C$13:$G$116,通天塔!$R142*8+4,CC$2)+INDEX(装备数值!$C$13:$G$116,通天塔!$T142*8+5,CC$2)+INDEX(装备数值!$C$13:$G$116,通天塔!$U142*8+6,CC$2)+INDEX(装备数值!$C$13:$G$116,通天塔!$V142*8+7,CC$2)+INDEX(装备数值!$C$13:$G$116,通天塔!$W142*8+8,CC$2))</f>
        <v>9900</v>
      </c>
      <c r="CF142" s="14">
        <f>INDEX(装备数值!$I$13:$M$116,通天塔!$P142*8+1,CF$2)*$X142+INDEX(装备数值!$I$13:$M$116,通天塔!$Q142*8+2,CF$2)*$Y142+INDEX(装备数值!$I$13:$M$116,通天塔!$S142*8+3,CF$2)*$Z142+INDEX(装备数值!$I$13:$M$116,通天塔!$R142*8+4,CF$2)*$AA142+INDEX(装备数值!$I$13:$M$116,通天塔!$T142*8+5,CF$2)*$AB142+INDEX(装备数值!$I$13:$M$116,通天塔!$U142*8+6,CF$2)*$AC142+INDEX(装备数值!$I$13:$M$116,通天塔!$V142*8+7,CF$2)*$AD142+INDEX(装备数值!$I$13:$M$116,通天塔!$W142*8+8,CF$2)*$AE142</f>
        <v>132000</v>
      </c>
      <c r="CG142" s="14">
        <f>INDEX(装备数值!$I$13:$M$116,通天塔!$P142*8+1,CG$2)*$X142+INDEX(装备数值!$I$13:$M$116,通天塔!$Q142*8+2,CG$2)*$Y142+INDEX(装备数值!$I$13:$M$116,通天塔!$S142*8+3,CG$2)*$Z142+INDEX(装备数值!$I$13:$M$116,通天塔!$R142*8+4,CG$2)*$AA142+INDEX(装备数值!$I$13:$M$116,通天塔!$T142*8+5,CG$2)*$AB142+INDEX(装备数值!$I$13:$M$116,通天塔!$U142*8+6,CG$2)*$AC142+INDEX(装备数值!$I$13:$M$116,通天塔!$V142*8+7,CG$2)*$AD142+INDEX(装备数值!$I$13:$M$116,通天塔!$W142*8+8,CG$2)*$AE142</f>
        <v>1050000</v>
      </c>
      <c r="CH142" s="14">
        <f>INDEX(装备数值!$I$13:$M$116,通天塔!$P142*8+1,CH$2)*$X142+INDEX(装备数值!$I$13:$M$116,通天塔!$Q142*8+2,CH$2)*$Y142+INDEX(装备数值!$I$13:$M$116,通天塔!$S142*8+3,CH$2)*$Z142+INDEX(装备数值!$I$13:$M$116,通天塔!$R142*8+4,CH$2)*$AA142+INDEX(装备数值!$I$13:$M$116,通天塔!$T142*8+5,CH$2)*$AB142+INDEX(装备数值!$I$13:$M$116,通天塔!$U142*8+6,CH$2)*$AC142+INDEX(装备数值!$I$13:$M$116,通天塔!$V142*8+7,CH$2)*$AD142+INDEX(装备数值!$I$13:$M$116,通天塔!$W142*8+8,CH$2)*$AE142</f>
        <v>67000</v>
      </c>
      <c r="CI142" s="14">
        <f>INDEX(装备数值!$I$13:$M$116,通天塔!$P142*8+1,CI$2)*$X142+INDEX(装备数值!$I$13:$M$116,通天塔!$Q142*8+2,CI$2)*$Y142+INDEX(装备数值!$I$13:$M$116,通天塔!$S142*8+3,CI$2)*$Z142+INDEX(装备数值!$I$13:$M$116,通天塔!$R142*8+4,CI$2)*$AA142+INDEX(装备数值!$I$13:$M$116,通天塔!$T142*8+5,CI$2)*$AB142+INDEX(装备数值!$I$13:$M$116,通天塔!$U142*8+6,CI$2)*$AC142+INDEX(装备数值!$I$13:$M$116,通天塔!$V142*8+7,CI$2)*$AD142+INDEX(装备数值!$I$13:$M$116,通天塔!$W142*8+8,CI$2)*$AE142</f>
        <v>1400000</v>
      </c>
      <c r="CJ142" s="14">
        <f>INDEX(装备数值!$I$13:$M$116,通天塔!$P142*8+1,CJ$2)*$X142+INDEX(装备数值!$I$13:$M$116,通天塔!$Q142*8+2,CJ$2)*$Y142+INDEX(装备数值!$I$13:$M$116,通天塔!$S142*8+3,CJ$2)*$Z142+INDEX(装备数值!$I$13:$M$116,通天塔!$R142*8+4,CJ$2)*$AA142+INDEX(装备数值!$I$13:$M$116,通天塔!$T142*8+5,CJ$2)*$AB142+INDEX(装备数值!$I$13:$M$116,通天塔!$U142*8+6,CJ$2)*$AC142+INDEX(装备数值!$I$13:$M$116,通天塔!$V142*8+7,CJ$2)*$AD142+INDEX(装备数值!$I$13:$M$116,通天塔!$W142*8+8,CJ$2)*$AE142</f>
        <v>26000</v>
      </c>
      <c r="CM142" s="14">
        <f>INDEX(装备数值!$X$13:$AH$116,$P142*8+1,CM$2)*$AF142+INDEX(装备数值!$X$13:$AH$116,$Q142*8+2,CM$2)*$AG142+INDEX(装备数值!$X$13:$AH$116,$S142*8+3,CM$2)*$AH142+INDEX(装备数值!$X$13:$AH$116,$R142*8+4,CM$2)*$AI142+INDEX(装备数值!$X$13:$AH$116,$T142*8+5,CM$2)*$AJ142+INDEX(装备数值!$X$13:$AH$116,$U142*8+6,CM$2)*$AK142+INDEX(装备数值!$X$13:$AH$116,$V142*8+7,CM$2)*$AL142+INDEX(装备数值!$X$13:$AH$116,$W142*8+8,CM$2)*$AM142</f>
        <v>42250</v>
      </c>
      <c r="CN142" s="14">
        <f>INDEX(装备数值!$X$13:$AH$116,$P142*8+1,CN$2)*$AF142+INDEX(装备数值!$X$13:$AH$116,$Q142*8+2,CN$2)*$AG142+INDEX(装备数值!$X$13:$AH$116,$S142*8+3,CN$2)*$AH142+INDEX(装备数值!$X$13:$AH$116,$R142*8+4,CN$2)*$AI142+INDEX(装备数值!$X$13:$AH$116,$T142*8+5,CN$2)*$AJ142+INDEX(装备数值!$X$13:$AH$116,$U142*8+6,CN$2)*$AK142+INDEX(装备数值!$X$13:$AH$116,$V142*8+7,CN$2)*$AL142+INDEX(装备数值!$X$13:$AH$116,$W142*8+8,CN$2)*$AM142</f>
        <v>329030</v>
      </c>
      <c r="CO142" s="14">
        <f>INDEX(装备数值!$X$13:$AH$116,$P142*8+1,CO$2)*$AF142+INDEX(装备数值!$X$13:$AH$116,$Q142*8+2,CO$2)*$AG142+INDEX(装备数值!$X$13:$AH$116,$S142*8+3,CO$2)*$AH142+INDEX(装备数值!$X$13:$AH$116,$R142*8+4,CO$2)*$AI142+INDEX(装备数值!$X$13:$AH$116,$T142*8+5,CO$2)*$AJ142+INDEX(装备数值!$X$13:$AH$116,$U142*8+6,CO$2)*$AK142+INDEX(装备数值!$X$13:$AH$116,$V142*8+7,CO$2)*$AL142+INDEX(装备数值!$X$13:$AH$116,$W142*8+8,CO$2)*$AM142</f>
        <v>22750</v>
      </c>
      <c r="CP142" s="14">
        <f>INDEX(装备数值!$X$13:$AH$116,$P142*8+1,CP$2)*$AF142+INDEX(装备数值!$X$13:$AH$116,$Q142*8+2,CP$2)*$AG142+INDEX(装备数值!$X$13:$AH$116,$S142*8+3,CP$2)*$AH142+INDEX(装备数值!$X$13:$AH$116,$R142*8+4,CP$2)*$AI142+INDEX(装备数值!$X$13:$AH$116,$T142*8+5,CP$2)*$AJ142+INDEX(装备数值!$X$13:$AH$116,$U142*8+6,CP$2)*$AK142+INDEX(装备数值!$X$13:$AH$116,$V142*8+7,CP$2)*$AL142+INDEX(装备数值!$X$13:$AH$116,$W142*8+8,CP$2)*$AM142</f>
        <v>438750</v>
      </c>
      <c r="CQ142" s="14">
        <f>INDEX(装备数值!$X$13:$AH$116,$P142*8+1,CQ$2)*$AF142+INDEX(装备数值!$X$13:$AH$116,$Q142*8+2,CQ$2)*$AG142+INDEX(装备数值!$X$13:$AH$116,$S142*8+3,CQ$2)*$AH142+INDEX(装备数值!$X$13:$AH$116,$R142*8+4,CQ$2)*$AI142+INDEX(装备数值!$X$13:$AH$116,$T142*8+5,CQ$2)*$AJ142+INDEX(装备数值!$X$13:$AH$116,$U142*8+6,CQ$2)*$AK142+INDEX(装备数值!$X$13:$AH$116,$V142*8+7,CQ$2)*$AL142+INDEX(装备数值!$X$13:$AH$116,$W142*8+8,CQ$2)*$AM142</f>
        <v>9100</v>
      </c>
      <c r="CR142" s="14">
        <f>INDEX(装备数值!$X$13:$AH$116,$P142*8+1,CR$2)*$AF142+INDEX(装备数值!$X$13:$AH$116,$Q142*8+2,CR$2)*$AG142+INDEX(装备数值!$X$13:$AH$116,$S142*8+3,CR$2)*$AH142+INDEX(装备数值!$X$13:$AH$116,$R142*8+4,CR$2)*$AI142+INDEX(装备数值!$X$13:$AH$116,$T142*8+5,CR$2)*$AJ142+INDEX(装备数值!$X$13:$AH$116,$U142*8+6,CR$2)*$AK142+INDEX(装备数值!$X$13:$AH$116,$V142*8+7,CR$2)*$AL142+INDEX(装备数值!$X$13:$AH$116,$W142*8+8,CR$2)*$AM142</f>
        <v>34125</v>
      </c>
      <c r="CS142" s="14">
        <f>INDEX(装备数值!$X$13:$AH$116,$P142*8+1,CS$2)*$AF142+INDEX(装备数值!$X$13:$AH$116,$Q142*8+2,CS$2)*$AG142+INDEX(装备数值!$X$13:$AH$116,$S142*8+3,CS$2)*$AH142+INDEX(装备数值!$X$13:$AH$116,$R142*8+4,CS$2)*$AI142+INDEX(装备数值!$X$13:$AH$116,$T142*8+5,CS$2)*$AJ142+INDEX(装备数值!$X$13:$AH$116,$U142*8+6,CS$2)*$AK142+INDEX(装备数值!$X$13:$AH$116,$V142*8+7,CS$2)*$AL142+INDEX(装备数值!$X$13:$AH$116,$W142*8+8,CS$2)*$AM142</f>
        <v>34125</v>
      </c>
      <c r="CT142" s="14">
        <f>INDEX(装备数值!$X$13:$AH$116,$P142*8+1,CT$2)*$AF142+INDEX(装备数值!$X$13:$AH$116,$Q142*8+2,CT$2)*$AG142+INDEX(装备数值!$X$13:$AH$116,$S142*8+3,CT$2)*$AH142+INDEX(装备数值!$X$13:$AH$116,$R142*8+4,CT$2)*$AI142+INDEX(装备数值!$X$13:$AH$116,$T142*8+5,CT$2)*$AJ142+INDEX(装备数值!$X$13:$AH$116,$U142*8+6,CT$2)*$AK142+INDEX(装备数值!$X$13:$AH$116,$V142*8+7,CT$2)*$AL142+INDEX(装备数值!$X$13:$AH$116,$W142*8+8,CT$2)*$AM142</f>
        <v>34125</v>
      </c>
      <c r="CU142" s="14">
        <f>INDEX(装备数值!$X$13:$AH$116,$P142*8+1,CU$2)*$AF142+INDEX(装备数值!$X$13:$AH$116,$Q142*8+2,CU$2)*$AG142+INDEX(装备数值!$X$13:$AH$116,$S142*8+3,CU$2)*$AH142+INDEX(装备数值!$X$13:$AH$116,$R142*8+4,CU$2)*$AI142+INDEX(装备数值!$X$13:$AH$116,$T142*8+5,CU$2)*$AJ142+INDEX(装备数值!$X$13:$AH$116,$U142*8+6,CU$2)*$AK142+INDEX(装备数值!$X$13:$AH$116,$V142*8+7,CU$2)*$AL142+INDEX(装备数值!$X$13:$AH$116,$W142*8+8,CU$2)*$AM142</f>
        <v>34125</v>
      </c>
      <c r="CV142" s="14">
        <f>INDEX(装备数值!$X$13:$AH$116,$P142*8+1,CV$2)*$AF142+INDEX(装备数值!$X$13:$AH$116,$Q142*8+2,CV$2)*$AG142+INDEX(装备数值!$X$13:$AH$116,$S142*8+3,CV$2)*$AH142+INDEX(装备数值!$X$13:$AH$116,$R142*8+4,CV$2)*$AI142+INDEX(装备数值!$X$13:$AH$116,$T142*8+5,CV$2)*$AJ142+INDEX(装备数值!$X$13:$AH$116,$U142*8+6,CV$2)*$AK142+INDEX(装备数值!$X$13:$AH$116,$V142*8+7,CV$2)*$AL142+INDEX(装备数值!$X$13:$AH$116,$W142*8+8,CV$2)*$AM142</f>
        <v>65</v>
      </c>
      <c r="CW142" s="14">
        <f>INDEX(装备数值!$X$13:$AH$116,$P142*8+1,CW$2)*$AF142+INDEX(装备数值!$X$13:$AH$116,$Q142*8+2,CW$2)*$AG142+INDEX(装备数值!$X$13:$AH$116,$S142*8+3,CW$2)*$AH142+INDEX(装备数值!$X$13:$AH$116,$R142*8+4,CW$2)*$AI142+INDEX(装备数值!$X$13:$AH$116,$T142*8+5,CW$2)*$AJ142+INDEX(装备数值!$X$13:$AH$116,$U142*8+6,CW$2)*$AK142+INDEX(装备数值!$X$13:$AH$116,$V142*8+7,CW$2)*$AL142+INDEX(装备数值!$X$13:$AH$116,$W142*8+8,CW$2)*$AM142</f>
        <v>65</v>
      </c>
      <c r="CY142" s="14">
        <f>INDEX(装备数值!$AN$17:$AN$117,MATCH(MIN($X142:$AE142),装备数值!$AO$17:$AO$117,1))</f>
        <v>50</v>
      </c>
      <c r="CZ142" s="14">
        <f>IF(COUNTIF($P142:$W142,"&gt;"&amp;0)=8,INDEX(装备数值!AR$17:AR$117,$CY142+1),0)</f>
        <v>22000</v>
      </c>
      <c r="DA142" s="14">
        <f>IF(COUNTIF($P142:$W142,"&gt;"&amp;0)=8,INDEX(装备数值!AS$17:AS$117,$CY142+1),0)</f>
        <v>165000</v>
      </c>
      <c r="DB142" s="14">
        <f>IF(COUNTIF($P142:$W142,"&gt;"&amp;0)=8,INDEX(装备数值!AT$17:AT$117,$CY142+1),0)</f>
        <v>11000</v>
      </c>
      <c r="DC142" s="14">
        <f>IF(COUNTIF($P142:$W142,"&gt;"&amp;0)=8,INDEX(装备数值!AU$17:AU$117,$CY142+1),0)</f>
        <v>220000</v>
      </c>
      <c r="DD142" s="14">
        <f>IF(COUNTIF($P142:$W142,"&gt;"&amp;0)=8,INDEX(装备数值!AV$17:AV$117,$CY142+1),0)</f>
        <v>4300</v>
      </c>
      <c r="DF142" s="14">
        <f>INDEX(装备数值!$AY$17:$AY$77,MATCH(MIN($AF142:$AM142),装备数值!$AZ$17:$AZ$77,1))</f>
        <v>32</v>
      </c>
      <c r="DG142" s="26">
        <f>INDEX(装备数值!BA$17:BA$77,通天塔!DF142+1)</f>
        <v>0.52</v>
      </c>
      <c r="DH142" s="26">
        <f>INDEX(装备数值!BA$17:BA$77,通天塔!DF142+1)</f>
        <v>0.52</v>
      </c>
      <c r="DJ142" s="14">
        <f t="shared" si="244"/>
        <v>41</v>
      </c>
      <c r="DK142" s="14">
        <f>VLOOKUP(DJ142,军阶与晶片数值!$W$6:$X$27,2)</f>
        <v>9</v>
      </c>
      <c r="DL142" s="14">
        <f>INDEX(军阶与晶片数值!Y$6:Y$27,$DK142+1)</f>
        <v>750</v>
      </c>
      <c r="DM142" s="14">
        <f>INDEX(军阶与晶片数值!Z$6:Z$27,$DK142+1)</f>
        <v>750</v>
      </c>
      <c r="DN142" s="14">
        <f>INDEX(军阶与晶片数值!AA$6:AA$27,$DK142+1)</f>
        <v>750</v>
      </c>
      <c r="DO142" s="14">
        <f>INDEX(军阶与晶片数值!AB$6:AB$27,$DK142+1)</f>
        <v>750</v>
      </c>
      <c r="DP142" s="29">
        <f>INDEX(军阶与晶片数值!AC$6:AC$27,$DK142+1)</f>
        <v>50</v>
      </c>
      <c r="DQ142" s="29">
        <f>INDEX(军阶与晶片数值!AD$6:AD$27,$DK142+1)</f>
        <v>30</v>
      </c>
      <c r="DS142" s="26">
        <f>INDEX(军阶与晶片数值!I$6:I$16,AN142+1)</f>
        <v>0.3</v>
      </c>
      <c r="DT142" s="26">
        <f>INDEX(军阶与晶片数值!M$6:M$16,AO142+1)</f>
        <v>0.45</v>
      </c>
      <c r="DU142" s="26">
        <f>INDEX(军阶与晶片数值!J$6:J$16,AP142+1)</f>
        <v>0.45</v>
      </c>
      <c r="DV142" s="26">
        <f>INDEX(军阶与晶片数值!K$6:K$16,AQ142+1)</f>
        <v>0.9</v>
      </c>
      <c r="DW142" s="26">
        <f>INDEX(军阶与晶片数值!L$6:L$16,AR142+1)</f>
        <v>0.9</v>
      </c>
      <c r="DX142" s="28">
        <f>INDEX(军阶与晶片数值!N$6:N$16,AS142+1)</f>
        <v>0</v>
      </c>
      <c r="DY142" s="28">
        <f>INDEX(军阶与晶片数值!O$6:O$16,AT142+1)</f>
        <v>0</v>
      </c>
      <c r="DZ142" s="28">
        <f>INDEX(军阶与晶片数值!P$6:P$16,AU142+1)</f>
        <v>0</v>
      </c>
      <c r="EA142" s="28">
        <f>INDEX(军阶与晶片数值!Q$6:Q$16,AV142+1)</f>
        <v>0</v>
      </c>
      <c r="EB142" s="26">
        <f>INDEX(军阶与晶片数值!R$6:R$16,AW142+1)</f>
        <v>0.13</v>
      </c>
      <c r="EC142" s="26">
        <f>INDEX(军阶与晶片数值!S$6:S$16,AX142+1)</f>
        <v>0.3</v>
      </c>
      <c r="ED142" s="26">
        <f>INDEX(军阶与晶片数值!T$6:T$16,AY142+1)</f>
        <v>0</v>
      </c>
      <c r="EE142" s="26">
        <f>INDEX(军阶与晶片数值!U$6:U$16,AZ142+1)</f>
        <v>0</v>
      </c>
      <c r="EG142" s="26">
        <f>INDEX(军阶与晶片数值!$C$6:$C$36,通天塔!$BA142+1)</f>
        <v>0.95</v>
      </c>
      <c r="EH142" s="26">
        <f>INDEX(军阶与晶片数值!$C$6:$C$36,通天塔!$BA142+1)</f>
        <v>0.95</v>
      </c>
      <c r="EI142" s="26">
        <f>INDEX(军阶与晶片数值!$C$6:$C$36,通天塔!$BA142+1)</f>
        <v>0.95</v>
      </c>
      <c r="EJ142" s="26">
        <f>INDEX(军阶与晶片数值!$C$6:$C$36,通天塔!$BA142+1)</f>
        <v>0.95</v>
      </c>
      <c r="EK142" s="26">
        <f>INDEX(军阶与晶片数值!$C$6:$C$36,通天塔!$BA142+1)</f>
        <v>0.95</v>
      </c>
      <c r="EM142" s="14">
        <f>INDEX(战舰突破!$H$6:$H$18,通天塔!$J142+1)+INDEX(战舰突破!$H$23:$H$35,通天塔!$K142+1)+INDEX(战舰突破!$H$40:$H$52,通天塔!$L142+1)</f>
        <v>200</v>
      </c>
      <c r="EN142" s="14">
        <f>INDEX(战舰突破!$I$6:$I$18,通天塔!$J142+1)+INDEX(战舰突破!$I$23:$I$35,通天塔!$K142+1)+INDEX(战舰突破!$I$40:$I$52,通天塔!$L142+1)</f>
        <v>200</v>
      </c>
      <c r="EO142" s="14">
        <f>INDEX(战舰突破!$J$6:$J$18,通天塔!$J142+1)+INDEX(战舰突破!$J$23:$J$35,通天塔!$K142+1)+INDEX(战舰突破!$J$40:$J$52,通天塔!$L142+1)</f>
        <v>0</v>
      </c>
      <c r="EP142" s="14">
        <f>INDEX(战舰突破!$K$6:$K$18,通天塔!$J142+1)+INDEX(战舰突破!$K$23:$K$35,通天塔!$K142+1)+INDEX(战舰突破!$K$40:$K$52,通天塔!$L142+1)</f>
        <v>0</v>
      </c>
      <c r="EQ142" s="14">
        <f>INDEX(战舰突破!$L$6:$L$18,通天塔!$J142+1)+INDEX(战舰突破!$L$23:$L$35,通天塔!$K142+1)+INDEX(战舰突破!$L$40:$L$52,通天塔!$L142+1)</f>
        <v>200</v>
      </c>
      <c r="ER142" s="18">
        <f>INDEX(战舰突破!$N$6:$N$18,通天塔!$J142+1)+INDEX(战舰突破!$N$23:$N$35,通天塔!$K142+1)+INDEX(战舰突破!$N$40:$N$52,通天塔!$L142+1)</f>
        <v>0</v>
      </c>
      <c r="ES142" s="18">
        <f>INDEX(战舰突破!$O$6:$O$18,通天塔!$J142+1)+INDEX(战舰突破!$O$23:$O$35,通天塔!$K142+1)+INDEX(战舰突破!$O$40:$O$52,通天塔!$L142+1)</f>
        <v>1.4</v>
      </c>
      <c r="ET142" s="18">
        <f>INDEX(战舰突破!$P$6:$P$18,通天塔!$J142+1)+INDEX(战舰突破!$P$23:$P$35,通天塔!$K142+1)+INDEX(战舰突破!$P$40:$P$52,通天塔!$L142+1)</f>
        <v>0</v>
      </c>
      <c r="EU142" s="18">
        <f>INDEX(战舰突破!$Q$6:$Q$18,通天塔!$J142+1)+INDEX(战舰突破!$Q$23:$Q$35,通天塔!$K142+1)+INDEX(战舰突破!$Q$40:$Q$52,通天塔!$L142+1)</f>
        <v>0.3</v>
      </c>
      <c r="EV142" s="18">
        <f>INDEX(战舰突破!$R$6:$R$18,通天塔!$J142+1)+INDEX(战舰突破!$R$23:$R$35,通天塔!$K142+1)+INDEX(战舰突破!$R$40:$R$52,通天塔!$L142+1)</f>
        <v>0</v>
      </c>
      <c r="EW142" s="18">
        <f>INDEX(战舰突破!$M$6:$M$18,通天塔!$J142+1)+INDEX(战舰突破!$M$23:$M$35,通天塔!$K142+1)+INDEX(战舰突破!$M$40:$M$52,通天塔!$L142+1)</f>
        <v>0.2</v>
      </c>
      <c r="EX142" s="22">
        <f>INDEX(战舰突破!$W$6:$W$18,通天塔!$J142+1)+INDEX(战舰突破!$W$23:$W$35,通天塔!$K142+1)+INDEX(战舰突破!$W$40:$W$52,通天塔!$L142+1)</f>
        <v>0.5</v>
      </c>
      <c r="FA142" s="14">
        <f>INDEX(战舰突破!$S$6:$S$18,通天塔!$J142+1)</f>
        <v>0</v>
      </c>
      <c r="FB142" s="14">
        <f>INDEX(战舰突破!$T$6:$T$18,通天塔!$J142+1)</f>
        <v>1.1000000000000001</v>
      </c>
      <c r="FC142" s="14">
        <f>INDEX(战舰突破!$U$6:$U$18,通天塔!$J142+1)</f>
        <v>0.1</v>
      </c>
      <c r="FD142" s="14">
        <f>INDEX(战舰突破!$V$6:$V$18,通天塔!$J142+1)</f>
        <v>1</v>
      </c>
      <c r="FE142" s="14">
        <f>INDEX(战舰突破!$X$6:$X$18,通天塔!$J142+1)</f>
        <v>10</v>
      </c>
      <c r="FG142" s="14">
        <f>INDEX(战舰突破!$S$23:$S$35,通天塔!$J142+1)</f>
        <v>0.6</v>
      </c>
      <c r="FH142" s="14">
        <f>INDEX(战舰突破!$T$23:$T$35,通天塔!$J142+1)</f>
        <v>0.55000000000000004</v>
      </c>
      <c r="FI142" s="14">
        <f>INDEX(战舰突破!$U$23:$U$35,通天塔!$J142+1)</f>
        <v>0.1</v>
      </c>
      <c r="FJ142" s="14">
        <f>INDEX(战舰突破!$V$23:$V$35,通天塔!$J142+1)</f>
        <v>2</v>
      </c>
      <c r="FK142" s="14">
        <f>INDEX(战舰突破!$X$23:$X$35,通天塔!$J142+1)</f>
        <v>150</v>
      </c>
      <c r="FM142" s="14">
        <f>INDEX(战舰突破!$S$40:$S$52,通天塔!$J142+1)</f>
        <v>0.6</v>
      </c>
      <c r="FN142" s="14">
        <f>INDEX(战舰突破!$T$40:$T$52,通天塔!$J142+1)</f>
        <v>0.25</v>
      </c>
      <c r="FO142" s="14">
        <f>INDEX(战舰突破!$U$40:$U$52,通天塔!$J142+1)</f>
        <v>0.2</v>
      </c>
      <c r="FP142" s="14">
        <f>INDEX(战舰突破!$V$40:$V$52,通天塔!$J142+1)</f>
        <v>1</v>
      </c>
      <c r="FQ142" s="14">
        <f>INDEX(战舰突破!$X$40:$X$52,通天塔!$J142+1)</f>
        <v>250</v>
      </c>
      <c r="FT142" s="14">
        <f t="shared" si="245"/>
        <v>1177094</v>
      </c>
      <c r="FU142" s="14">
        <f t="shared" si="246"/>
        <v>1178336</v>
      </c>
      <c r="FV142" s="14">
        <f t="shared" si="247"/>
        <v>1179667</v>
      </c>
      <c r="FW142" s="14">
        <f t="shared" si="248"/>
        <v>25172103</v>
      </c>
      <c r="FX142" s="14">
        <f t="shared" si="249"/>
        <v>666532</v>
      </c>
      <c r="FY142" s="14">
        <f t="shared" si="250"/>
        <v>23124935</v>
      </c>
      <c r="FZ142" s="14">
        <f t="shared" si="251"/>
        <v>561466</v>
      </c>
      <c r="GA142" s="28">
        <f t="shared" si="252"/>
        <v>34875</v>
      </c>
      <c r="GB142" s="28">
        <f t="shared" si="253"/>
        <v>34875</v>
      </c>
      <c r="GC142" s="28">
        <f t="shared" si="254"/>
        <v>34875</v>
      </c>
      <c r="GD142" s="28">
        <f t="shared" si="255"/>
        <v>34875</v>
      </c>
      <c r="GE142" s="28">
        <f t="shared" si="256"/>
        <v>1.7175999999999998</v>
      </c>
      <c r="GF142" s="28">
        <f t="shared" si="257"/>
        <v>1.9760000000000002</v>
      </c>
      <c r="GG142" s="28">
        <f t="shared" si="258"/>
        <v>0</v>
      </c>
      <c r="GH142" s="28">
        <f t="shared" si="259"/>
        <v>50.3</v>
      </c>
      <c r="GI142" s="14">
        <f t="shared" si="260"/>
        <v>1</v>
      </c>
      <c r="GJ142" s="14">
        <f t="shared" si="261"/>
        <v>1.6</v>
      </c>
      <c r="GK142" s="14">
        <f t="shared" si="262"/>
        <v>1.6</v>
      </c>
      <c r="GL142" s="18">
        <f t="shared" si="263"/>
        <v>2.3000000000000003</v>
      </c>
      <c r="GM142" s="18">
        <f t="shared" si="264"/>
        <v>1.75</v>
      </c>
      <c r="GN142" s="18">
        <f t="shared" si="265"/>
        <v>1.45</v>
      </c>
      <c r="GO142" s="29">
        <f t="shared" si="215"/>
        <v>35025</v>
      </c>
      <c r="GP142" s="29">
        <f t="shared" si="215"/>
        <v>35325</v>
      </c>
      <c r="GQ142" s="29">
        <f t="shared" si="215"/>
        <v>35325</v>
      </c>
      <c r="GR142" s="26">
        <f t="shared" si="266"/>
        <v>0.1</v>
      </c>
      <c r="GS142" s="26">
        <f t="shared" si="267"/>
        <v>0.1</v>
      </c>
      <c r="GT142" s="26">
        <f t="shared" si="268"/>
        <v>0.2</v>
      </c>
      <c r="GU142" s="14">
        <f t="shared" si="269"/>
        <v>3</v>
      </c>
      <c r="GV142" s="14">
        <f t="shared" si="270"/>
        <v>4</v>
      </c>
      <c r="GW142" s="14">
        <f t="shared" si="271"/>
        <v>3</v>
      </c>
      <c r="GX142" s="14">
        <f t="shared" si="272"/>
        <v>10</v>
      </c>
      <c r="GY142" s="14">
        <f t="shared" si="273"/>
        <v>150</v>
      </c>
      <c r="GZ142" s="14">
        <f t="shared" si="274"/>
        <v>250</v>
      </c>
      <c r="HA142">
        <v>138</v>
      </c>
      <c r="HB142" s="14">
        <f t="shared" si="275"/>
        <v>200580822</v>
      </c>
      <c r="HD142" s="14">
        <f t="shared" si="276"/>
        <v>1333064</v>
      </c>
      <c r="HE142" s="14">
        <f t="shared" si="277"/>
        <v>588517</v>
      </c>
      <c r="HF142" s="29">
        <f t="shared" si="278"/>
        <v>33480</v>
      </c>
      <c r="HG142" s="29">
        <f t="shared" si="279"/>
        <v>23975</v>
      </c>
      <c r="HH142" s="29">
        <f t="shared" si="280"/>
        <v>25893</v>
      </c>
      <c r="HI142" s="29">
        <f t="shared" si="281"/>
        <v>24167</v>
      </c>
      <c r="HJ142" s="14">
        <f t="shared" si="282"/>
        <v>1.7175999999999998</v>
      </c>
      <c r="HK142" s="14">
        <f t="shared" si="283"/>
        <v>1.9760000000000002</v>
      </c>
      <c r="HL142" s="14">
        <f t="shared" si="284"/>
        <v>353509</v>
      </c>
      <c r="HM142" s="14">
        <f t="shared" si="285"/>
        <v>567101</v>
      </c>
      <c r="HN142" s="26">
        <f t="shared" si="286"/>
        <v>0.398755081300813</v>
      </c>
      <c r="HO142" s="26">
        <f t="shared" si="287"/>
        <v>0.66439305377479441</v>
      </c>
      <c r="HP142" s="29">
        <f t="shared" si="288"/>
        <v>171046</v>
      </c>
      <c r="HQ142" s="29">
        <f t="shared" si="289"/>
        <v>626136</v>
      </c>
      <c r="HR142" s="29">
        <f t="shared" si="290"/>
        <v>693219</v>
      </c>
      <c r="HS142" s="26">
        <f t="shared" si="291"/>
        <v>0.4830996131528047</v>
      </c>
      <c r="HT142" s="26">
        <f t="shared" si="292"/>
        <v>0.49035299806576405</v>
      </c>
      <c r="HU142" s="26">
        <f t="shared" si="293"/>
        <v>0.59035299806576402</v>
      </c>
      <c r="HV142" s="26">
        <f t="shared" si="294"/>
        <v>8.3099613152804674E-2</v>
      </c>
      <c r="HW142" s="29">
        <f t="shared" si="236"/>
        <v>1.8000000000000003</v>
      </c>
      <c r="HX142" s="29">
        <f t="shared" si="237"/>
        <v>3.5548162475822056</v>
      </c>
      <c r="HY142" s="29">
        <f t="shared" si="238"/>
        <v>3.2232108317214703</v>
      </c>
      <c r="HZ142" s="29">
        <f t="shared" si="239"/>
        <v>1539414</v>
      </c>
      <c r="IA142" s="29">
        <f t="shared" si="240"/>
        <v>1483865.6173307546</v>
      </c>
      <c r="IB142" s="29">
        <f t="shared" si="241"/>
        <v>1117195.494777563</v>
      </c>
      <c r="IC142" s="29">
        <f t="shared" si="242"/>
        <v>9286862</v>
      </c>
      <c r="ID142" s="14">
        <f t="shared" si="295"/>
        <v>4140475.11</v>
      </c>
      <c r="IH142" s="14">
        <v>1</v>
      </c>
      <c r="II142" s="14">
        <v>1</v>
      </c>
      <c r="IJ142" s="14">
        <v>480</v>
      </c>
      <c r="IK142" s="14">
        <v>80</v>
      </c>
      <c r="IL142" s="14">
        <v>60</v>
      </c>
      <c r="IM142" s="23">
        <f t="shared" si="216"/>
        <v>781325272</v>
      </c>
      <c r="IN142" s="23">
        <f t="shared" si="217"/>
        <v>1</v>
      </c>
      <c r="IO142" s="23">
        <f t="shared" si="218"/>
        <v>781325.27</v>
      </c>
      <c r="IP142" s="23">
        <f t="shared" si="298"/>
        <v>846868387</v>
      </c>
      <c r="IQ142" s="23">
        <f t="shared" si="296"/>
        <v>1</v>
      </c>
      <c r="IR142" s="23">
        <f t="shared" si="297"/>
        <v>846868.39</v>
      </c>
      <c r="IS142" s="14">
        <v>1</v>
      </c>
      <c r="IT142" s="14">
        <v>1</v>
      </c>
      <c r="IU142" s="14">
        <v>240</v>
      </c>
      <c r="IV142" s="14">
        <v>40</v>
      </c>
      <c r="IW142" s="14">
        <v>30</v>
      </c>
      <c r="IX142" s="23">
        <f t="shared" si="219"/>
        <v>457731534</v>
      </c>
      <c r="IY142" s="23">
        <f t="shared" si="220"/>
        <v>1</v>
      </c>
      <c r="IZ142" s="23">
        <f t="shared" si="221"/>
        <v>457731.53</v>
      </c>
      <c r="JA142" s="23"/>
      <c r="JB142" s="23"/>
      <c r="JC142" s="23"/>
      <c r="JG142">
        <f t="shared" si="222"/>
        <v>2.6236487719642678</v>
      </c>
      <c r="JH142">
        <f t="shared" si="223"/>
        <v>4.5063791307258256</v>
      </c>
      <c r="JJ142" s="14">
        <v>10</v>
      </c>
      <c r="JK142" s="14">
        <v>2</v>
      </c>
      <c r="JL142" s="14">
        <v>1.5</v>
      </c>
      <c r="JM142" s="23">
        <f t="shared" si="224"/>
        <v>15563921</v>
      </c>
      <c r="JN142" s="23">
        <f t="shared" si="225"/>
        <v>1</v>
      </c>
      <c r="JO142" s="23">
        <f t="shared" si="226"/>
        <v>15563.92</v>
      </c>
      <c r="JP142" s="14">
        <v>30</v>
      </c>
      <c r="JQ142" s="14">
        <v>6</v>
      </c>
      <c r="JR142" s="14">
        <v>4</v>
      </c>
      <c r="JS142" s="23">
        <f t="shared" si="227"/>
        <v>44904251</v>
      </c>
      <c r="JT142" s="23">
        <f t="shared" si="228"/>
        <v>1</v>
      </c>
      <c r="JU142" s="23">
        <f t="shared" si="229"/>
        <v>44904.25</v>
      </c>
      <c r="JW142" s="23">
        <f t="shared" si="230"/>
        <v>59872335</v>
      </c>
      <c r="JX142" s="23">
        <f t="shared" si="231"/>
        <v>1</v>
      </c>
      <c r="JY142" s="23">
        <f t="shared" si="232"/>
        <v>59872.34</v>
      </c>
      <c r="JZ142" s="23">
        <f t="shared" si="233"/>
        <v>23345882</v>
      </c>
      <c r="KA142" s="23">
        <f t="shared" si="234"/>
        <v>1</v>
      </c>
      <c r="KB142" s="23">
        <f t="shared" si="235"/>
        <v>23345.88</v>
      </c>
    </row>
    <row r="143" spans="3:288" ht="16.5" x14ac:dyDescent="0.2">
      <c r="C143" s="14">
        <f t="shared" si="243"/>
        <v>43</v>
      </c>
      <c r="D143" s="14">
        <v>139</v>
      </c>
      <c r="E143" s="14" t="s">
        <v>818</v>
      </c>
      <c r="F143" s="14">
        <v>502</v>
      </c>
      <c r="G143" s="14">
        <v>502</v>
      </c>
      <c r="H143" s="14">
        <v>502</v>
      </c>
      <c r="I143" s="14">
        <v>502</v>
      </c>
      <c r="J143" s="14">
        <v>9</v>
      </c>
      <c r="K143" s="14">
        <v>9</v>
      </c>
      <c r="L143" s="14">
        <v>9</v>
      </c>
      <c r="M143" s="14">
        <v>6</v>
      </c>
      <c r="N143" s="14">
        <v>6</v>
      </c>
      <c r="O143" s="14">
        <v>6</v>
      </c>
      <c r="P143" s="14">
        <v>9</v>
      </c>
      <c r="Q143" s="14">
        <v>9</v>
      </c>
      <c r="R143" s="14">
        <v>9</v>
      </c>
      <c r="S143" s="14">
        <v>9</v>
      </c>
      <c r="T143" s="14">
        <v>9</v>
      </c>
      <c r="U143" s="14">
        <v>9</v>
      </c>
      <c r="V143" s="14">
        <v>8</v>
      </c>
      <c r="W143" s="14">
        <v>8</v>
      </c>
      <c r="X143" s="14">
        <v>502</v>
      </c>
      <c r="Y143" s="14">
        <v>502</v>
      </c>
      <c r="Z143" s="14">
        <v>502</v>
      </c>
      <c r="AA143" s="14">
        <v>502</v>
      </c>
      <c r="AB143" s="14">
        <v>502</v>
      </c>
      <c r="AC143" s="14">
        <v>502</v>
      </c>
      <c r="AD143" s="14">
        <v>502</v>
      </c>
      <c r="AE143" s="14">
        <v>502</v>
      </c>
      <c r="AF143" s="14">
        <v>65</v>
      </c>
      <c r="AG143" s="14">
        <v>65</v>
      </c>
      <c r="AH143" s="14">
        <v>65</v>
      </c>
      <c r="AI143" s="14">
        <v>65</v>
      </c>
      <c r="AJ143" s="14">
        <v>65</v>
      </c>
      <c r="AK143" s="14">
        <v>65</v>
      </c>
      <c r="AL143" s="14">
        <v>65</v>
      </c>
      <c r="AM143" s="14">
        <v>65</v>
      </c>
      <c r="AN143" s="14">
        <v>6</v>
      </c>
      <c r="AO143" s="14">
        <v>7</v>
      </c>
      <c r="AP143" s="14">
        <v>7</v>
      </c>
      <c r="AQ143" s="14">
        <v>7</v>
      </c>
      <c r="AR143" s="14">
        <v>7</v>
      </c>
      <c r="AS143" s="14">
        <v>0</v>
      </c>
      <c r="AT143" s="14">
        <v>0</v>
      </c>
      <c r="AU143" s="14">
        <v>0</v>
      </c>
      <c r="AV143" s="14">
        <v>0</v>
      </c>
      <c r="AW143" s="14">
        <v>3</v>
      </c>
      <c r="AX143" s="14">
        <v>4</v>
      </c>
      <c r="AY143" s="14">
        <v>0</v>
      </c>
      <c r="AZ143" s="14">
        <v>0</v>
      </c>
      <c r="BA143" s="14">
        <v>19</v>
      </c>
      <c r="BF143" s="14">
        <f>ROUND((INDEX(新战舰养成!S$6:S$18,通天塔!$J143+1)+INDEX(新战舰养成!D$6:D$18,通天塔!$J143+1)*(通天塔!$G143-1))*INDEX(战舰突破!$D$6:$D$18,通天塔!$M143+1),0)</f>
        <v>218467</v>
      </c>
      <c r="BG143" s="14">
        <f>ROUND((INDEX(新战舰养成!T$6:T$18,通天塔!$J143+1)+INDEX(新战舰养成!E$6:E$18,通天塔!$J143+1)*(通天塔!$G143-1))*INDEX(战舰突破!$D$6:$D$18,通天塔!$M143+1),0)</f>
        <v>1747627</v>
      </c>
      <c r="BH143" s="14">
        <f>ROUND((INDEX(新战舰养成!U$6:U$18,通天塔!$J143+1)+INDEX(新战舰养成!F$6:F$18,通天塔!$J143+1)*(通天塔!$G143-1))*INDEX(战舰突破!$D$6:$D$18,通天塔!$M143+1),0)</f>
        <v>109372</v>
      </c>
      <c r="BI143" s="14">
        <f>ROUND((INDEX(新战舰养成!V$6:V$18,通天塔!$J143+1)+INDEX(新战舰养成!G$6:G$18,通天塔!$J143+1)*(通天塔!$G143-1))*INDEX(战舰突破!$D$6:$D$18,通天塔!$M143+1),0)</f>
        <v>525</v>
      </c>
      <c r="BJ143" s="14">
        <f>ROUND((INDEX(新战舰养成!W$6:W$18,通天塔!$J143+1)+INDEX(新战舰养成!H$6:H$18,通天塔!$J143+1)*(通天塔!$G143-1))*INDEX(战舰突破!$D$6:$D$18,通天塔!$M143+1),0)</f>
        <v>7</v>
      </c>
      <c r="BL143" s="14">
        <f>IF($H143&gt;0,ROUND((INDEX(新战舰养成!X$6:X$18,通天塔!$K143+1)+INDEX(新战舰养成!I$6:I$18,通天塔!$K143+1)*(通天塔!$H143-1))*INDEX(战舰突破!$D$6:$D$18,通天塔!$N143+1),0),0)</f>
        <v>218957</v>
      </c>
      <c r="BM143" s="14">
        <f>IF($H143&gt;0,ROUND((INDEX(新战舰养成!Y$6:Y$18,通天塔!$K143+1)+INDEX(新战舰养成!J$6:J$18,通天塔!$K143+1)*(通天塔!$H143-1))*INDEX(战舰突破!$D$6:$D$18,通天塔!$N143+1),0),0)</f>
        <v>0</v>
      </c>
      <c r="BN143" s="14">
        <f>IF($H143&gt;0,ROUND((INDEX(新战舰养成!Z$6:Z$18,通天塔!$K143+1)+INDEX(新战舰养成!K$6:K$18,通天塔!$K143+1)*(通天塔!$H143-1))*INDEX(战舰突破!$D$6:$D$18,通天塔!$N143+1),0),0)</f>
        <v>0</v>
      </c>
      <c r="BO143" s="14">
        <f>IF($H143&gt;0,ROUND((INDEX(新战舰养成!AA$6:AA$18,通天塔!$K143+1)+INDEX(新战舰养成!L$6:L$18,通天塔!$K143+1)*(通天塔!$H143-1))*INDEX(战舰突破!$D$6:$D$18,通天塔!$N143+1),0),0)</f>
        <v>2184665</v>
      </c>
      <c r="BP143" s="14">
        <f>IF($H143&gt;0,ROUND((INDEX(新战舰养成!AB$6:AB$18,通天塔!$K143+1)+INDEX(新战舰养成!M$6:M$18,通天塔!$K143+1)*(通天塔!$H143-1))*INDEX(战舰突破!$D$6:$D$18,通天塔!$N143+1),0),0)</f>
        <v>43565</v>
      </c>
      <c r="BR143" s="14">
        <f>IF($I143&gt;0,ROUND((INDEX(新战舰养成!AC$6:AC$18,通天塔!$L143+1)+INDEX(新战舰养成!I$6:I$18,通天塔!$L143+1)*(通天塔!$I143-1))*INDEX(战舰突破!$D$6:$D$18,通天塔!$O143+1),0),0)</f>
        <v>219482</v>
      </c>
      <c r="BS143" s="14">
        <f>IF($I143&gt;0,ROUND((INDEX(新战舰养成!AD$6:AD$18,通天塔!$L143+1)+INDEX(新战舰养成!J$6:J$18,通天塔!$L143+1)*(通天塔!$I143-1))*INDEX(战舰突破!$D$6:$D$18,通天塔!$O143+1),0),0)</f>
        <v>0</v>
      </c>
      <c r="BT143" s="14">
        <f>IF($I143&gt;0,ROUND((INDEX(新战舰养成!AE$6:AE$18,通天塔!$L143+1)+INDEX(新战舰养成!K$6:K$18,通天塔!$L143+1)*(通天塔!$I143-1))*INDEX(战舰突破!$D$6:$D$18,通天塔!$O143+1),0),0)</f>
        <v>0</v>
      </c>
      <c r="BU143" s="14">
        <f>IF($I143&gt;0,ROUND((INDEX(新战舰养成!AF$6:AF$18,通天塔!$L143+1)+INDEX(新战舰养成!L$6:L$18,通天塔!$L143+1)*(通天塔!$I143-1))*INDEX(战舰突破!$D$6:$D$18,通天塔!$O143+1),0),0)</f>
        <v>1443208</v>
      </c>
      <c r="BV143" s="14">
        <f>IF($I143&gt;0,ROUND((INDEX(新战舰养成!AG$6:AG$18,通天塔!$L143+1)+INDEX(新战舰养成!M$6:M$18,通天塔!$L143+1)*(通天塔!$I143-1))*INDEX(战舰突破!$D$6:$D$18,通天塔!$O143+1),0),0)</f>
        <v>58783</v>
      </c>
      <c r="BY143" s="14">
        <f>(INDEX(装备数值!$C$13:$G$116,通天塔!$P143*8+1,BY$2)+INDEX(装备数值!$C$13:$G$116,通天塔!$Q143*8+2,BY$2)+INDEX(装备数值!$C$13:$G$116,通天塔!$S143*8+3,BY$2)+INDEX(装备数值!$C$13:$G$116,通天塔!$R143*8+4,BY$2)+INDEX(装备数值!$C$13:$G$116,通天塔!$T143*8+5,BY$2)+INDEX(装备数值!$C$13:$G$116,通天塔!$U143*8+6,BY$2)+INDEX(装备数值!$C$13:$G$116,通天塔!$V143*8+7,BY$2)+INDEX(装备数值!$C$13:$G$116,通天塔!$W143*8+8,BY$2))</f>
        <v>49700</v>
      </c>
      <c r="BZ143" s="14">
        <f>(INDEX(装备数值!$C$13:$G$116,通天塔!$P143*8+1,BZ$2)+INDEX(装备数值!$C$13:$G$116,通天塔!$Q143*8+2,BZ$2)+INDEX(装备数值!$C$13:$G$116,通天塔!$S143*8+3,BZ$2)+INDEX(装备数值!$C$13:$G$116,通天塔!$R143*8+4,BZ$2)+INDEX(装备数值!$C$13:$G$116,通天塔!$T143*8+5,BZ$2)+INDEX(装备数值!$C$13:$G$116,通天塔!$U143*8+6,BZ$2)+INDEX(装备数值!$C$13:$G$116,通天塔!$V143*8+7,BZ$2)+INDEX(装备数值!$C$13:$G$116,通天塔!$W143*8+8,BZ$2))</f>
        <v>420000</v>
      </c>
      <c r="CA143" s="14">
        <f>(INDEX(装备数值!$C$13:$G$116,通天塔!$P143*8+1,CA$2)+INDEX(装备数值!$C$13:$G$116,通天塔!$Q143*8+2,CA$2)+INDEX(装备数值!$C$13:$G$116,通天塔!$S143*8+3,CA$2)+INDEX(装备数值!$C$13:$G$116,通天塔!$R143*8+4,CA$2)+INDEX(装备数值!$C$13:$G$116,通天塔!$T143*8+5,CA$2)+INDEX(装备数值!$C$13:$G$116,通天塔!$U143*8+6,CA$2)+INDEX(装备数值!$C$13:$G$116,通天塔!$V143*8+7,CA$2)+INDEX(装备数值!$C$13:$G$116,通天塔!$W143*8+8,CA$2))</f>
        <v>25550</v>
      </c>
      <c r="CB143" s="14">
        <f>(INDEX(装备数值!$C$13:$G$116,通天塔!$P143*8+1,CB$2)+INDEX(装备数值!$C$13:$G$116,通天塔!$Q143*8+2,CB$2)+INDEX(装备数值!$C$13:$G$116,通天塔!$S143*8+3,CB$2)+INDEX(装备数值!$C$13:$G$116,通天塔!$R143*8+4,CB$2)+INDEX(装备数值!$C$13:$G$116,通天塔!$T143*8+5,CB$2)+INDEX(装备数值!$C$13:$G$116,通天塔!$U143*8+6,CB$2)+INDEX(装备数值!$C$13:$G$116,通天塔!$V143*8+7,CB$2)+INDEX(装备数值!$C$13:$G$116,通天塔!$W143*8+8,CB$2))</f>
        <v>560000</v>
      </c>
      <c r="CC143" s="14">
        <f>(INDEX(装备数值!$C$13:$G$116,通天塔!$P143*8+1,CC$2)+INDEX(装备数值!$C$13:$G$116,通天塔!$Q143*8+2,CC$2)+INDEX(装备数值!$C$13:$G$116,通天塔!$S143*8+3,CC$2)+INDEX(装备数值!$C$13:$G$116,通天塔!$R143*8+4,CC$2)+INDEX(装备数值!$C$13:$G$116,通天塔!$T143*8+5,CC$2)+INDEX(装备数值!$C$13:$G$116,通天塔!$U143*8+6,CC$2)+INDEX(装备数值!$C$13:$G$116,通天塔!$V143*8+7,CC$2)+INDEX(装备数值!$C$13:$G$116,通天塔!$W143*8+8,CC$2))</f>
        <v>9900</v>
      </c>
      <c r="CF143" s="14">
        <f>INDEX(装备数值!$I$13:$M$116,通天塔!$P143*8+1,CF$2)*$X143+INDEX(装备数值!$I$13:$M$116,通天塔!$Q143*8+2,CF$2)*$Y143+INDEX(装备数值!$I$13:$M$116,通天塔!$S143*8+3,CF$2)*$Z143+INDEX(装备数值!$I$13:$M$116,通天塔!$R143*8+4,CF$2)*$AA143+INDEX(装备数值!$I$13:$M$116,通天塔!$T143*8+5,CF$2)*$AB143+INDEX(装备数值!$I$13:$M$116,通天塔!$U143*8+6,CF$2)*$AC143+INDEX(装备数值!$I$13:$M$116,通天塔!$V143*8+7,CF$2)*$AD143+INDEX(装备数值!$I$13:$M$116,通天塔!$W143*8+8,CF$2)*$AE143</f>
        <v>132528</v>
      </c>
      <c r="CG143" s="14">
        <f>INDEX(装备数值!$I$13:$M$116,通天塔!$P143*8+1,CG$2)*$X143+INDEX(装备数值!$I$13:$M$116,通天塔!$Q143*8+2,CG$2)*$Y143+INDEX(装备数值!$I$13:$M$116,通天塔!$S143*8+3,CG$2)*$Z143+INDEX(装备数值!$I$13:$M$116,通天塔!$R143*8+4,CG$2)*$AA143+INDEX(装备数值!$I$13:$M$116,通天塔!$T143*8+5,CG$2)*$AB143+INDEX(装备数值!$I$13:$M$116,通天塔!$U143*8+6,CG$2)*$AC143+INDEX(装备数值!$I$13:$M$116,通天塔!$V143*8+7,CG$2)*$AD143+INDEX(装备数值!$I$13:$M$116,通天塔!$W143*8+8,CG$2)*$AE143</f>
        <v>1054200</v>
      </c>
      <c r="CH143" s="14">
        <f>INDEX(装备数值!$I$13:$M$116,通天塔!$P143*8+1,CH$2)*$X143+INDEX(装备数值!$I$13:$M$116,通天塔!$Q143*8+2,CH$2)*$Y143+INDEX(装备数值!$I$13:$M$116,通天塔!$S143*8+3,CH$2)*$Z143+INDEX(装备数值!$I$13:$M$116,通天塔!$R143*8+4,CH$2)*$AA143+INDEX(装备数值!$I$13:$M$116,通天塔!$T143*8+5,CH$2)*$AB143+INDEX(装备数值!$I$13:$M$116,通天塔!$U143*8+6,CH$2)*$AC143+INDEX(装备数值!$I$13:$M$116,通天塔!$V143*8+7,CH$2)*$AD143+INDEX(装备数值!$I$13:$M$116,通天塔!$W143*8+8,CH$2)*$AE143</f>
        <v>67268</v>
      </c>
      <c r="CI143" s="14">
        <f>INDEX(装备数值!$I$13:$M$116,通天塔!$P143*8+1,CI$2)*$X143+INDEX(装备数值!$I$13:$M$116,通天塔!$Q143*8+2,CI$2)*$Y143+INDEX(装备数值!$I$13:$M$116,通天塔!$S143*8+3,CI$2)*$Z143+INDEX(装备数值!$I$13:$M$116,通天塔!$R143*8+4,CI$2)*$AA143+INDEX(装备数值!$I$13:$M$116,通天塔!$T143*8+5,CI$2)*$AB143+INDEX(装备数值!$I$13:$M$116,通天塔!$U143*8+6,CI$2)*$AC143+INDEX(装备数值!$I$13:$M$116,通天塔!$V143*8+7,CI$2)*$AD143+INDEX(装备数值!$I$13:$M$116,通天塔!$W143*8+8,CI$2)*$AE143</f>
        <v>1405600</v>
      </c>
      <c r="CJ143" s="14">
        <f>INDEX(装备数值!$I$13:$M$116,通天塔!$P143*8+1,CJ$2)*$X143+INDEX(装备数值!$I$13:$M$116,通天塔!$Q143*8+2,CJ$2)*$Y143+INDEX(装备数值!$I$13:$M$116,通天塔!$S143*8+3,CJ$2)*$Z143+INDEX(装备数值!$I$13:$M$116,通天塔!$R143*8+4,CJ$2)*$AA143+INDEX(装备数值!$I$13:$M$116,通天塔!$T143*8+5,CJ$2)*$AB143+INDEX(装备数值!$I$13:$M$116,通天塔!$U143*8+6,CJ$2)*$AC143+INDEX(装备数值!$I$13:$M$116,通天塔!$V143*8+7,CJ$2)*$AD143+INDEX(装备数值!$I$13:$M$116,通天塔!$W143*8+8,CJ$2)*$AE143</f>
        <v>26104</v>
      </c>
      <c r="CM143" s="14">
        <f>INDEX(装备数值!$X$13:$AH$116,$P143*8+1,CM$2)*$AF143+INDEX(装备数值!$X$13:$AH$116,$Q143*8+2,CM$2)*$AG143+INDEX(装备数值!$X$13:$AH$116,$S143*8+3,CM$2)*$AH143+INDEX(装备数值!$X$13:$AH$116,$R143*8+4,CM$2)*$AI143+INDEX(装备数值!$X$13:$AH$116,$T143*8+5,CM$2)*$AJ143+INDEX(装备数值!$X$13:$AH$116,$U143*8+6,CM$2)*$AK143+INDEX(装备数值!$X$13:$AH$116,$V143*8+7,CM$2)*$AL143+INDEX(装备数值!$X$13:$AH$116,$W143*8+8,CM$2)*$AM143</f>
        <v>42250</v>
      </c>
      <c r="CN143" s="14">
        <f>INDEX(装备数值!$X$13:$AH$116,$P143*8+1,CN$2)*$AF143+INDEX(装备数值!$X$13:$AH$116,$Q143*8+2,CN$2)*$AG143+INDEX(装备数值!$X$13:$AH$116,$S143*8+3,CN$2)*$AH143+INDEX(装备数值!$X$13:$AH$116,$R143*8+4,CN$2)*$AI143+INDEX(装备数值!$X$13:$AH$116,$T143*8+5,CN$2)*$AJ143+INDEX(装备数值!$X$13:$AH$116,$U143*8+6,CN$2)*$AK143+INDEX(装备数值!$X$13:$AH$116,$V143*8+7,CN$2)*$AL143+INDEX(装备数值!$X$13:$AH$116,$W143*8+8,CN$2)*$AM143</f>
        <v>329030</v>
      </c>
      <c r="CO143" s="14">
        <f>INDEX(装备数值!$X$13:$AH$116,$P143*8+1,CO$2)*$AF143+INDEX(装备数值!$X$13:$AH$116,$Q143*8+2,CO$2)*$AG143+INDEX(装备数值!$X$13:$AH$116,$S143*8+3,CO$2)*$AH143+INDEX(装备数值!$X$13:$AH$116,$R143*8+4,CO$2)*$AI143+INDEX(装备数值!$X$13:$AH$116,$T143*8+5,CO$2)*$AJ143+INDEX(装备数值!$X$13:$AH$116,$U143*8+6,CO$2)*$AK143+INDEX(装备数值!$X$13:$AH$116,$V143*8+7,CO$2)*$AL143+INDEX(装备数值!$X$13:$AH$116,$W143*8+8,CO$2)*$AM143</f>
        <v>22750</v>
      </c>
      <c r="CP143" s="14">
        <f>INDEX(装备数值!$X$13:$AH$116,$P143*8+1,CP$2)*$AF143+INDEX(装备数值!$X$13:$AH$116,$Q143*8+2,CP$2)*$AG143+INDEX(装备数值!$X$13:$AH$116,$S143*8+3,CP$2)*$AH143+INDEX(装备数值!$X$13:$AH$116,$R143*8+4,CP$2)*$AI143+INDEX(装备数值!$X$13:$AH$116,$T143*8+5,CP$2)*$AJ143+INDEX(装备数值!$X$13:$AH$116,$U143*8+6,CP$2)*$AK143+INDEX(装备数值!$X$13:$AH$116,$V143*8+7,CP$2)*$AL143+INDEX(装备数值!$X$13:$AH$116,$W143*8+8,CP$2)*$AM143</f>
        <v>438750</v>
      </c>
      <c r="CQ143" s="14">
        <f>INDEX(装备数值!$X$13:$AH$116,$P143*8+1,CQ$2)*$AF143+INDEX(装备数值!$X$13:$AH$116,$Q143*8+2,CQ$2)*$AG143+INDEX(装备数值!$X$13:$AH$116,$S143*8+3,CQ$2)*$AH143+INDEX(装备数值!$X$13:$AH$116,$R143*8+4,CQ$2)*$AI143+INDEX(装备数值!$X$13:$AH$116,$T143*8+5,CQ$2)*$AJ143+INDEX(装备数值!$X$13:$AH$116,$U143*8+6,CQ$2)*$AK143+INDEX(装备数值!$X$13:$AH$116,$V143*8+7,CQ$2)*$AL143+INDEX(装备数值!$X$13:$AH$116,$W143*8+8,CQ$2)*$AM143</f>
        <v>9100</v>
      </c>
      <c r="CR143" s="14">
        <f>INDEX(装备数值!$X$13:$AH$116,$P143*8+1,CR$2)*$AF143+INDEX(装备数值!$X$13:$AH$116,$Q143*8+2,CR$2)*$AG143+INDEX(装备数值!$X$13:$AH$116,$S143*8+3,CR$2)*$AH143+INDEX(装备数值!$X$13:$AH$116,$R143*8+4,CR$2)*$AI143+INDEX(装备数值!$X$13:$AH$116,$T143*8+5,CR$2)*$AJ143+INDEX(装备数值!$X$13:$AH$116,$U143*8+6,CR$2)*$AK143+INDEX(装备数值!$X$13:$AH$116,$V143*8+7,CR$2)*$AL143+INDEX(装备数值!$X$13:$AH$116,$W143*8+8,CR$2)*$AM143</f>
        <v>34125</v>
      </c>
      <c r="CS143" s="14">
        <f>INDEX(装备数值!$X$13:$AH$116,$P143*8+1,CS$2)*$AF143+INDEX(装备数值!$X$13:$AH$116,$Q143*8+2,CS$2)*$AG143+INDEX(装备数值!$X$13:$AH$116,$S143*8+3,CS$2)*$AH143+INDEX(装备数值!$X$13:$AH$116,$R143*8+4,CS$2)*$AI143+INDEX(装备数值!$X$13:$AH$116,$T143*8+5,CS$2)*$AJ143+INDEX(装备数值!$X$13:$AH$116,$U143*8+6,CS$2)*$AK143+INDEX(装备数值!$X$13:$AH$116,$V143*8+7,CS$2)*$AL143+INDEX(装备数值!$X$13:$AH$116,$W143*8+8,CS$2)*$AM143</f>
        <v>34125</v>
      </c>
      <c r="CT143" s="14">
        <f>INDEX(装备数值!$X$13:$AH$116,$P143*8+1,CT$2)*$AF143+INDEX(装备数值!$X$13:$AH$116,$Q143*8+2,CT$2)*$AG143+INDEX(装备数值!$X$13:$AH$116,$S143*8+3,CT$2)*$AH143+INDEX(装备数值!$X$13:$AH$116,$R143*8+4,CT$2)*$AI143+INDEX(装备数值!$X$13:$AH$116,$T143*8+5,CT$2)*$AJ143+INDEX(装备数值!$X$13:$AH$116,$U143*8+6,CT$2)*$AK143+INDEX(装备数值!$X$13:$AH$116,$V143*8+7,CT$2)*$AL143+INDEX(装备数值!$X$13:$AH$116,$W143*8+8,CT$2)*$AM143</f>
        <v>34125</v>
      </c>
      <c r="CU143" s="14">
        <f>INDEX(装备数值!$X$13:$AH$116,$P143*8+1,CU$2)*$AF143+INDEX(装备数值!$X$13:$AH$116,$Q143*8+2,CU$2)*$AG143+INDEX(装备数值!$X$13:$AH$116,$S143*8+3,CU$2)*$AH143+INDEX(装备数值!$X$13:$AH$116,$R143*8+4,CU$2)*$AI143+INDEX(装备数值!$X$13:$AH$116,$T143*8+5,CU$2)*$AJ143+INDEX(装备数值!$X$13:$AH$116,$U143*8+6,CU$2)*$AK143+INDEX(装备数值!$X$13:$AH$116,$V143*8+7,CU$2)*$AL143+INDEX(装备数值!$X$13:$AH$116,$W143*8+8,CU$2)*$AM143</f>
        <v>34125</v>
      </c>
      <c r="CV143" s="14">
        <f>INDEX(装备数值!$X$13:$AH$116,$P143*8+1,CV$2)*$AF143+INDEX(装备数值!$X$13:$AH$116,$Q143*8+2,CV$2)*$AG143+INDEX(装备数值!$X$13:$AH$116,$S143*8+3,CV$2)*$AH143+INDEX(装备数值!$X$13:$AH$116,$R143*8+4,CV$2)*$AI143+INDEX(装备数值!$X$13:$AH$116,$T143*8+5,CV$2)*$AJ143+INDEX(装备数值!$X$13:$AH$116,$U143*8+6,CV$2)*$AK143+INDEX(装备数值!$X$13:$AH$116,$V143*8+7,CV$2)*$AL143+INDEX(装备数值!$X$13:$AH$116,$W143*8+8,CV$2)*$AM143</f>
        <v>65</v>
      </c>
      <c r="CW143" s="14">
        <f>INDEX(装备数值!$X$13:$AH$116,$P143*8+1,CW$2)*$AF143+INDEX(装备数值!$X$13:$AH$116,$Q143*8+2,CW$2)*$AG143+INDEX(装备数值!$X$13:$AH$116,$S143*8+3,CW$2)*$AH143+INDEX(装备数值!$X$13:$AH$116,$R143*8+4,CW$2)*$AI143+INDEX(装备数值!$X$13:$AH$116,$T143*8+5,CW$2)*$AJ143+INDEX(装备数值!$X$13:$AH$116,$U143*8+6,CW$2)*$AK143+INDEX(装备数值!$X$13:$AH$116,$V143*8+7,CW$2)*$AL143+INDEX(装备数值!$X$13:$AH$116,$W143*8+8,CW$2)*$AM143</f>
        <v>65</v>
      </c>
      <c r="CY143" s="14">
        <f>INDEX(装备数值!$AN$17:$AN$117,MATCH(MIN($X143:$AE143),装备数值!$AO$17:$AO$117,1))</f>
        <v>50</v>
      </c>
      <c r="CZ143" s="14">
        <f>IF(COUNTIF($P143:$W143,"&gt;"&amp;0)=8,INDEX(装备数值!AR$17:AR$117,$CY143+1),0)</f>
        <v>22000</v>
      </c>
      <c r="DA143" s="14">
        <f>IF(COUNTIF($P143:$W143,"&gt;"&amp;0)=8,INDEX(装备数值!AS$17:AS$117,$CY143+1),0)</f>
        <v>165000</v>
      </c>
      <c r="DB143" s="14">
        <f>IF(COUNTIF($P143:$W143,"&gt;"&amp;0)=8,INDEX(装备数值!AT$17:AT$117,$CY143+1),0)</f>
        <v>11000</v>
      </c>
      <c r="DC143" s="14">
        <f>IF(COUNTIF($P143:$W143,"&gt;"&amp;0)=8,INDEX(装备数值!AU$17:AU$117,$CY143+1),0)</f>
        <v>220000</v>
      </c>
      <c r="DD143" s="14">
        <f>IF(COUNTIF($P143:$W143,"&gt;"&amp;0)=8,INDEX(装备数值!AV$17:AV$117,$CY143+1),0)</f>
        <v>4300</v>
      </c>
      <c r="DF143" s="14">
        <f>INDEX(装备数值!$AY$17:$AY$77,MATCH(MIN($AF143:$AM143),装备数值!$AZ$17:$AZ$77,1))</f>
        <v>32</v>
      </c>
      <c r="DG143" s="26">
        <f>INDEX(装备数值!BA$17:BA$77,通天塔!DF143+1)</f>
        <v>0.52</v>
      </c>
      <c r="DH143" s="26">
        <f>INDEX(装备数值!BA$17:BA$77,通天塔!DF143+1)</f>
        <v>0.52</v>
      </c>
      <c r="DJ143" s="14">
        <f t="shared" ref="DJ143:DJ206" si="299">SUM(AN143:AZ143)</f>
        <v>41</v>
      </c>
      <c r="DK143" s="14">
        <f>VLOOKUP(DJ143,军阶与晶片数值!$W$6:$X$27,2)</f>
        <v>9</v>
      </c>
      <c r="DL143" s="14">
        <f>INDEX(军阶与晶片数值!Y$6:Y$27,$DK143+1)</f>
        <v>750</v>
      </c>
      <c r="DM143" s="14">
        <f>INDEX(军阶与晶片数值!Z$6:Z$27,$DK143+1)</f>
        <v>750</v>
      </c>
      <c r="DN143" s="14">
        <f>INDEX(军阶与晶片数值!AA$6:AA$27,$DK143+1)</f>
        <v>750</v>
      </c>
      <c r="DO143" s="14">
        <f>INDEX(军阶与晶片数值!AB$6:AB$27,$DK143+1)</f>
        <v>750</v>
      </c>
      <c r="DP143" s="29">
        <f>INDEX(军阶与晶片数值!AC$6:AC$27,$DK143+1)</f>
        <v>50</v>
      </c>
      <c r="DQ143" s="29">
        <f>INDEX(军阶与晶片数值!AD$6:AD$27,$DK143+1)</f>
        <v>30</v>
      </c>
      <c r="DS143" s="26">
        <f>INDEX(军阶与晶片数值!I$6:I$16,AN143+1)</f>
        <v>0.3</v>
      </c>
      <c r="DT143" s="26">
        <f>INDEX(军阶与晶片数值!M$6:M$16,AO143+1)</f>
        <v>0.45</v>
      </c>
      <c r="DU143" s="26">
        <f>INDEX(军阶与晶片数值!J$6:J$16,AP143+1)</f>
        <v>0.45</v>
      </c>
      <c r="DV143" s="26">
        <f>INDEX(军阶与晶片数值!K$6:K$16,AQ143+1)</f>
        <v>0.9</v>
      </c>
      <c r="DW143" s="26">
        <f>INDEX(军阶与晶片数值!L$6:L$16,AR143+1)</f>
        <v>0.9</v>
      </c>
      <c r="DX143" s="28">
        <f>INDEX(军阶与晶片数值!N$6:N$16,AS143+1)</f>
        <v>0</v>
      </c>
      <c r="DY143" s="28">
        <f>INDEX(军阶与晶片数值!O$6:O$16,AT143+1)</f>
        <v>0</v>
      </c>
      <c r="DZ143" s="28">
        <f>INDEX(军阶与晶片数值!P$6:P$16,AU143+1)</f>
        <v>0</v>
      </c>
      <c r="EA143" s="28">
        <f>INDEX(军阶与晶片数值!Q$6:Q$16,AV143+1)</f>
        <v>0</v>
      </c>
      <c r="EB143" s="26">
        <f>INDEX(军阶与晶片数值!R$6:R$16,AW143+1)</f>
        <v>0.13</v>
      </c>
      <c r="EC143" s="26">
        <f>INDEX(军阶与晶片数值!S$6:S$16,AX143+1)</f>
        <v>0.3</v>
      </c>
      <c r="ED143" s="26">
        <f>INDEX(军阶与晶片数值!T$6:T$16,AY143+1)</f>
        <v>0</v>
      </c>
      <c r="EE143" s="26">
        <f>INDEX(军阶与晶片数值!U$6:U$16,AZ143+1)</f>
        <v>0</v>
      </c>
      <c r="EG143" s="26">
        <f>INDEX(军阶与晶片数值!$C$6:$C$36,通天塔!$BA143+1)</f>
        <v>0.95</v>
      </c>
      <c r="EH143" s="26">
        <f>INDEX(军阶与晶片数值!$C$6:$C$36,通天塔!$BA143+1)</f>
        <v>0.95</v>
      </c>
      <c r="EI143" s="26">
        <f>INDEX(军阶与晶片数值!$C$6:$C$36,通天塔!$BA143+1)</f>
        <v>0.95</v>
      </c>
      <c r="EJ143" s="26">
        <f>INDEX(军阶与晶片数值!$C$6:$C$36,通天塔!$BA143+1)</f>
        <v>0.95</v>
      </c>
      <c r="EK143" s="26">
        <f>INDEX(军阶与晶片数值!$C$6:$C$36,通天塔!$BA143+1)</f>
        <v>0.95</v>
      </c>
      <c r="EM143" s="14">
        <f>INDEX(战舰突破!$H$6:$H$18,通天塔!$J143+1)+INDEX(战舰突破!$H$23:$H$35,通天塔!$K143+1)+INDEX(战舰突破!$H$40:$H$52,通天塔!$L143+1)</f>
        <v>200</v>
      </c>
      <c r="EN143" s="14">
        <f>INDEX(战舰突破!$I$6:$I$18,通天塔!$J143+1)+INDEX(战舰突破!$I$23:$I$35,通天塔!$K143+1)+INDEX(战舰突破!$I$40:$I$52,通天塔!$L143+1)</f>
        <v>200</v>
      </c>
      <c r="EO143" s="14">
        <f>INDEX(战舰突破!$J$6:$J$18,通天塔!$J143+1)+INDEX(战舰突破!$J$23:$J$35,通天塔!$K143+1)+INDEX(战舰突破!$J$40:$J$52,通天塔!$L143+1)</f>
        <v>0</v>
      </c>
      <c r="EP143" s="14">
        <f>INDEX(战舰突破!$K$6:$K$18,通天塔!$J143+1)+INDEX(战舰突破!$K$23:$K$35,通天塔!$K143+1)+INDEX(战舰突破!$K$40:$K$52,通天塔!$L143+1)</f>
        <v>0</v>
      </c>
      <c r="EQ143" s="14">
        <f>INDEX(战舰突破!$L$6:$L$18,通天塔!$J143+1)+INDEX(战舰突破!$L$23:$L$35,通天塔!$K143+1)+INDEX(战舰突破!$L$40:$L$52,通天塔!$L143+1)</f>
        <v>200</v>
      </c>
      <c r="ER143" s="18">
        <f>INDEX(战舰突破!$N$6:$N$18,通天塔!$J143+1)+INDEX(战舰突破!$N$23:$N$35,通天塔!$K143+1)+INDEX(战舰突破!$N$40:$N$52,通天塔!$L143+1)</f>
        <v>0</v>
      </c>
      <c r="ES143" s="18">
        <f>INDEX(战舰突破!$O$6:$O$18,通天塔!$J143+1)+INDEX(战舰突破!$O$23:$O$35,通天塔!$K143+1)+INDEX(战舰突破!$O$40:$O$52,通天塔!$L143+1)</f>
        <v>1.4</v>
      </c>
      <c r="ET143" s="18">
        <f>INDEX(战舰突破!$P$6:$P$18,通天塔!$J143+1)+INDEX(战舰突破!$P$23:$P$35,通天塔!$K143+1)+INDEX(战舰突破!$P$40:$P$52,通天塔!$L143+1)</f>
        <v>0</v>
      </c>
      <c r="EU143" s="18">
        <f>INDEX(战舰突破!$Q$6:$Q$18,通天塔!$J143+1)+INDEX(战舰突破!$Q$23:$Q$35,通天塔!$K143+1)+INDEX(战舰突破!$Q$40:$Q$52,通天塔!$L143+1)</f>
        <v>0.3</v>
      </c>
      <c r="EV143" s="18">
        <f>INDEX(战舰突破!$R$6:$R$18,通天塔!$J143+1)+INDEX(战舰突破!$R$23:$R$35,通天塔!$K143+1)+INDEX(战舰突破!$R$40:$R$52,通天塔!$L143+1)</f>
        <v>0</v>
      </c>
      <c r="EW143" s="18">
        <f>INDEX(战舰突破!$M$6:$M$18,通天塔!$J143+1)+INDEX(战舰突破!$M$23:$M$35,通天塔!$K143+1)+INDEX(战舰突破!$M$40:$M$52,通天塔!$L143+1)</f>
        <v>0.2</v>
      </c>
      <c r="EX143" s="22">
        <f>INDEX(战舰突破!$W$6:$W$18,通天塔!$J143+1)+INDEX(战舰突破!$W$23:$W$35,通天塔!$K143+1)+INDEX(战舰突破!$W$40:$W$52,通天塔!$L143+1)</f>
        <v>0.5</v>
      </c>
      <c r="FA143" s="14">
        <f>INDEX(战舰突破!$S$6:$S$18,通天塔!$J143+1)</f>
        <v>0</v>
      </c>
      <c r="FB143" s="14">
        <f>INDEX(战舰突破!$T$6:$T$18,通天塔!$J143+1)</f>
        <v>1.1000000000000001</v>
      </c>
      <c r="FC143" s="14">
        <f>INDEX(战舰突破!$U$6:$U$18,通天塔!$J143+1)</f>
        <v>0.1</v>
      </c>
      <c r="FD143" s="14">
        <f>INDEX(战舰突破!$V$6:$V$18,通天塔!$J143+1)</f>
        <v>1</v>
      </c>
      <c r="FE143" s="14">
        <f>INDEX(战舰突破!$X$6:$X$18,通天塔!$J143+1)</f>
        <v>10</v>
      </c>
      <c r="FG143" s="14">
        <f>INDEX(战舰突破!$S$23:$S$35,通天塔!$J143+1)</f>
        <v>0.6</v>
      </c>
      <c r="FH143" s="14">
        <f>INDEX(战舰突破!$T$23:$T$35,通天塔!$J143+1)</f>
        <v>0.55000000000000004</v>
      </c>
      <c r="FI143" s="14">
        <f>INDEX(战舰突破!$U$23:$U$35,通天塔!$J143+1)</f>
        <v>0.1</v>
      </c>
      <c r="FJ143" s="14">
        <f>INDEX(战舰突破!$V$23:$V$35,通天塔!$J143+1)</f>
        <v>2</v>
      </c>
      <c r="FK143" s="14">
        <f>INDEX(战舰突破!$X$23:$X$35,通天塔!$J143+1)</f>
        <v>150</v>
      </c>
      <c r="FM143" s="14">
        <f>INDEX(战舰突破!$S$40:$S$52,通天塔!$J143+1)</f>
        <v>0.6</v>
      </c>
      <c r="FN143" s="14">
        <f>INDEX(战舰突破!$T$40:$T$52,通天塔!$J143+1)</f>
        <v>0.25</v>
      </c>
      <c r="FO143" s="14">
        <f>INDEX(战舰突破!$U$40:$U$52,通天塔!$J143+1)</f>
        <v>0.2</v>
      </c>
      <c r="FP143" s="14">
        <f>INDEX(战舰突破!$V$40:$V$52,通天塔!$J143+1)</f>
        <v>1</v>
      </c>
      <c r="FQ143" s="14">
        <f>INDEX(战舰突破!$X$40:$X$52,通天塔!$J143+1)</f>
        <v>250</v>
      </c>
      <c r="FT143" s="14">
        <f t="shared" ref="FT143:FT206" si="300">INT((BF143+BY143+CF143+CM143+CZ143+EM143)*(1+DS143)*(1+EG143)*(1+ER143))</f>
        <v>1179142</v>
      </c>
      <c r="FU143" s="14">
        <f t="shared" ref="FU143:FU206" si="301">IF(BL143&gt;0,INT((BL143+BY143+CF143+CM143+CZ143+EM143)*(1+DS143)*(1+EG143)*(1+ER143)),0)</f>
        <v>1180384</v>
      </c>
      <c r="FV143" s="14">
        <f t="shared" ref="FV143:FV206" si="302">IF(BR143&gt;0,INT((BR143+BY143+CF143+CM143+CZ143+EM143)*(1+DS143)*(1+EG143)*(1+ER143)),0)</f>
        <v>1181715</v>
      </c>
      <c r="FW143" s="14">
        <f t="shared" ref="FW143:FW206" si="303">INT((BG143+BM143+BS143+BZ143+CG143+CN143+DA143+EO143)*(1+DT143)*(1+EH143)*(1+ES143))</f>
        <v>25215805</v>
      </c>
      <c r="FX143" s="14">
        <f t="shared" ref="FX143:FX206" si="304">INT((BH143+BN143+BT143+CA143+CH143+CO143+DB143+EN143)*(1+DU143)*(1+EI143)*(1+ET143))</f>
        <v>667685</v>
      </c>
      <c r="FY143" s="14">
        <f t="shared" ref="FY143:FY206" si="305">INT((BI143+BO143+BU143+CB143+CI143+CP143+DC143)*(1+DV143)*(1+EJ143))</f>
        <v>23166431</v>
      </c>
      <c r="FZ143" s="14">
        <f t="shared" ref="FZ143:FZ206" si="306">INT((BJ143+BP143+BV143+CC143+CJ143+CQ143+DD143)*(1+DW143)*(1+EK143))</f>
        <v>562267</v>
      </c>
      <c r="GA143" s="28">
        <f t="shared" ref="GA143:GA206" si="307">CR143+DL143+DX143</f>
        <v>34875</v>
      </c>
      <c r="GB143" s="28">
        <f t="shared" ref="GB143:GB206" si="308">CS143+DM143+DY143</f>
        <v>34875</v>
      </c>
      <c r="GC143" s="28">
        <f t="shared" ref="GC143:GC206" si="309">CT143+DN143+DZ143</f>
        <v>34875</v>
      </c>
      <c r="GD143" s="28">
        <f t="shared" ref="GD143:GD206" si="310">CU143+DO143+EA143</f>
        <v>34875</v>
      </c>
      <c r="GE143" s="28">
        <f t="shared" ref="GE143:GE206" si="311">(1+DG143)*(1+EB143)</f>
        <v>1.7175999999999998</v>
      </c>
      <c r="GF143" s="28">
        <f t="shared" ref="GF143:GF206" si="312">(1+DH143)*(1+EC143)</f>
        <v>1.9760000000000002</v>
      </c>
      <c r="GG143" s="28">
        <f t="shared" ref="GG143:GG206" si="313">CX143+DR143+ED143</f>
        <v>0</v>
      </c>
      <c r="GH143" s="28">
        <f t="shared" ref="GH143:GH206" si="314">CY143+DS143+EE143</f>
        <v>50.3</v>
      </c>
      <c r="GI143" s="14">
        <f t="shared" ref="GI143:GI206" si="315">(1+FA143)</f>
        <v>1</v>
      </c>
      <c r="GJ143" s="14">
        <f t="shared" ref="GJ143:GJ206" si="316">(1+FG143)</f>
        <v>1.6</v>
      </c>
      <c r="GK143" s="14">
        <f t="shared" ref="GK143:GK206" si="317">(1+FM143)</f>
        <v>1.6</v>
      </c>
      <c r="GL143" s="18">
        <f t="shared" ref="GL143:GL206" si="318">(1+FB143+EW143)</f>
        <v>2.3000000000000003</v>
      </c>
      <c r="GM143" s="18">
        <f t="shared" ref="GM143:GM206" si="319">(1+FH143+EW143)</f>
        <v>1.75</v>
      </c>
      <c r="GN143" s="18">
        <f t="shared" ref="GN143:GN206" si="320">(1+FN143+EW143)</f>
        <v>1.45</v>
      </c>
      <c r="GO143" s="29">
        <f t="shared" si="215"/>
        <v>35025</v>
      </c>
      <c r="GP143" s="29">
        <f t="shared" si="215"/>
        <v>35325</v>
      </c>
      <c r="GQ143" s="29">
        <f t="shared" si="215"/>
        <v>35325</v>
      </c>
      <c r="GR143" s="26">
        <f t="shared" ref="GR143:GR206" si="321">FC143</f>
        <v>0.1</v>
      </c>
      <c r="GS143" s="26">
        <f t="shared" ref="GS143:GS206" si="322">FI143</f>
        <v>0.1</v>
      </c>
      <c r="GT143" s="26">
        <f t="shared" ref="GT143:GT206" si="323">FO143</f>
        <v>0.2</v>
      </c>
      <c r="GU143" s="14">
        <f t="shared" ref="GU143:GU206" si="324">(GU$2+FD143)</f>
        <v>3</v>
      </c>
      <c r="GV143" s="14">
        <f t="shared" ref="GV143:GV206" si="325">(GV$2+FJ143)</f>
        <v>4</v>
      </c>
      <c r="GW143" s="14">
        <f t="shared" ref="GW143:GW206" si="326">(GW$2+FP143)</f>
        <v>3</v>
      </c>
      <c r="GX143" s="14">
        <f t="shared" ref="GX143:GX206" si="327">FE143</f>
        <v>10</v>
      </c>
      <c r="GY143" s="14">
        <f t="shared" ref="GY143:GY206" si="328">FK143</f>
        <v>150</v>
      </c>
      <c r="GZ143" s="14">
        <f t="shared" ref="GZ143:GZ206" si="329">FQ143</f>
        <v>250</v>
      </c>
      <c r="HA143">
        <v>139</v>
      </c>
      <c r="HB143" s="14">
        <f t="shared" si="275"/>
        <v>200895444</v>
      </c>
      <c r="HD143" s="14">
        <f t="shared" ref="HD143:HD206" si="330">INT(MIN(FX143*2,((FW143+FY143)/20+FX143*2)/2))</f>
        <v>1335370</v>
      </c>
      <c r="HE143" s="14">
        <f t="shared" ref="HE143:HE206" si="331">INT(20+MAX(0,FT143-100)/2)</f>
        <v>589541</v>
      </c>
      <c r="HF143" s="29">
        <f t="shared" ref="HF143:HF206" si="332">INT(0.96*GB143)</f>
        <v>33480</v>
      </c>
      <c r="HG143" s="29">
        <f t="shared" ref="HG143:HG206" si="333">INT(MAX((GB143-350)/1.44,0))</f>
        <v>23975</v>
      </c>
      <c r="HH143" s="29">
        <f t="shared" ref="HH143:HH206" si="334">MAX(INT((GC143-350)*0.75),0)</f>
        <v>25893</v>
      </c>
      <c r="HI143" s="29">
        <f t="shared" ref="HI143:HI206" si="335">MAX(INT((GD143-350)*0.7),0)</f>
        <v>24167</v>
      </c>
      <c r="HJ143" s="14">
        <f t="shared" ref="HJ143:HJ206" si="336">GE143</f>
        <v>1.7175999999999998</v>
      </c>
      <c r="HK143" s="14">
        <f t="shared" ref="HK143:HK206" si="337">GF143</f>
        <v>1.9760000000000002</v>
      </c>
      <c r="HL143" s="14">
        <f t="shared" ref="HL143:HL206" si="338">INT(FT143*0.1+FU143*0.1+FV143*0.1)</f>
        <v>354124</v>
      </c>
      <c r="HM143" s="14">
        <f t="shared" ref="HM143:HM206" si="339">HE143-2 * MAX(0,GC143-HI143)</f>
        <v>568125</v>
      </c>
      <c r="HN143" s="26">
        <f t="shared" ref="HN143:HN206" si="340">(GA143-0.8*HG143)/(1000+1.6*HG143)</f>
        <v>0.398755081300813</v>
      </c>
      <c r="HO143" s="26">
        <f t="shared" ref="HO143:HO206" si="341">(EX143+(GD143-0.8*GC143)/(1000+1.6*HH143))</f>
        <v>0.66439305377479441</v>
      </c>
      <c r="HP143" s="29">
        <f t="shared" ref="HP143:HP206" si="342">ROUND((MAX(FT143*0.5,(FT143-0.6*HM143)) * ((FT143-0.6*HM143)/FT143)+GX143)*GL143*HP$2,0)</f>
        <v>171334</v>
      </c>
      <c r="HQ143" s="29">
        <f t="shared" ref="HQ143:HQ206" si="343">ROUND(IF(FU143&gt;0,(MAX(FU143*0.5,(FU143-0.6*HM143)) * ((FU143-0.6*HM143)/FU143)*HQ$2+GY143)*GM143,0),0)</f>
        <v>627189</v>
      </c>
      <c r="HR143" s="29">
        <f t="shared" ref="HR143:HR206" si="344">ROUND(IF(FV143&gt;0,(MAX(FV143*0.5,(FV143-0.6*HM143)) * ((FV143-0.6*HM143)/FV143)*HR$2+GZ143)*GN143,0),0)</f>
        <v>694382</v>
      </c>
      <c r="HS143" s="26">
        <f t="shared" ref="HS143:HS206" si="345">GR143+(GO143-0.8*HG143)/(3000+1.6*HG143)</f>
        <v>0.4830996131528047</v>
      </c>
      <c r="HT143" s="26">
        <f t="shared" ref="HT143:HT206" si="346">GS143+(GP143-0.8*HG143)/(3000+1.6*HG143)</f>
        <v>0.49035299806576405</v>
      </c>
      <c r="HU143" s="26">
        <f t="shared" ref="HU143:HU206" si="347">GT143+(GQ143-0.8*HG143)/(3000+1.6*HG143)</f>
        <v>0.59035299806576402</v>
      </c>
      <c r="HV143" s="26">
        <f t="shared" ref="HV143:HV206" si="348">MAX(HS143-40%,0)</f>
        <v>8.3099613152804674E-2</v>
      </c>
      <c r="HW143" s="29">
        <f t="shared" ref="HW143:HW206" si="349">GI143*((HS143-$HV143)*GU143+(1-(HS143-$HV143)))</f>
        <v>1.8000000000000003</v>
      </c>
      <c r="HX143" s="29">
        <f t="shared" ref="HX143:HX206" si="350">GJ143*((HT143-$HV143)*GV143+(1-(HT143-$HV143)))</f>
        <v>3.5548162475822056</v>
      </c>
      <c r="HY143" s="29">
        <f t="shared" ref="HY143:HY206" si="351">GK143*((HU143-$HV143)*GW143+(1-(HU143-$HV143)))</f>
        <v>3.2232108317214703</v>
      </c>
      <c r="HZ143" s="29">
        <f t="shared" ref="HZ143:HZ206" si="352">GI143*((HS143-$HV143)*GU143+(1-(HS143-$HV143)))/HP$1*HP143</f>
        <v>1542006</v>
      </c>
      <c r="IA143" s="29">
        <f t="shared" ref="IA143:IA206" si="353">GJ143*((HT143-$HV143)*GV143+(1-(HT143-$HV143)))/HQ$1*HQ143</f>
        <v>1486361.0983365574</v>
      </c>
      <c r="IB143" s="29">
        <f t="shared" ref="IB143:IB206" si="354">GK143*((HU143-$HV143)*GW143+(1-(HU143-$HV143)))/HR$1*HR143</f>
        <v>1119069.791876209</v>
      </c>
      <c r="IC143" s="29">
        <f t="shared" ref="IC143:IC206" si="355">ROUND((MAX(FT143*0.5,(FT143-0.6*HE143)) * ((FT143-0.6*HE143)/FT143)+GX143)*GL143,0)*7+200</f>
        <v>9303018</v>
      </c>
      <c r="ID143" s="14">
        <f t="shared" ref="ID143:ID206" si="356">ROUND(HZ143+IA143+IB143,2)</f>
        <v>4147436.89</v>
      </c>
      <c r="IH143" s="14">
        <v>1</v>
      </c>
      <c r="II143" s="14">
        <v>1</v>
      </c>
      <c r="IJ143" s="14">
        <v>480</v>
      </c>
      <c r="IK143" s="14">
        <v>80</v>
      </c>
      <c r="IL143" s="14">
        <v>60</v>
      </c>
      <c r="IM143" s="23">
        <f t="shared" ref="IM143:IM206" si="357">INT(($HP143*$GI143*IJ143*$HW143+$HQ143*$GJ143*$HX143*IK143+$HR143*$GK143*$HY143*IL143)+$IC143*IH143+($HQ143*$GJ143*$HX143*II143*5*6/1.5+$HR143*$GK143*$HY143*II143*5*6/2)*IM$3)</f>
        <v>782639007</v>
      </c>
      <c r="IN143" s="23">
        <f t="shared" ref="IN143:IN206" si="358">MAX(INT(LOG(IM143,1000)-1),0)</f>
        <v>1</v>
      </c>
      <c r="IO143" s="23">
        <f t="shared" ref="IO143:IO206" si="359">ROUND(IM143/1000^IN143,2)</f>
        <v>782639.01</v>
      </c>
      <c r="IP143" s="23">
        <f t="shared" ref="IP143:IP206" si="360">INT(($FT143*$GI143*IJ143*$HP$2*$HW143+$FU143*$GJ143*$HX143*$HQ$2*IK143+$FV143*$GK143*$HY143*$HR$2*IL143)+$IC143*IH143+($FU143*$GJ143*$HX143*II143*5*6/1.5+$FV143*$GK143*$HY143*II143*5*6/2)*IP$3-(HL143*60)*0.75)</f>
        <v>848339841</v>
      </c>
      <c r="IQ143" s="23">
        <f t="shared" ref="IQ143:IQ206" si="361">MAX(INT(LOG(IP143,1000)-1),0)</f>
        <v>1</v>
      </c>
      <c r="IR143" s="23">
        <f t="shared" ref="IR143:IR206" si="362">ROUND(IP143/1000^IQ143,2)</f>
        <v>848339.84</v>
      </c>
      <c r="IS143" s="14">
        <v>1</v>
      </c>
      <c r="IT143" s="14">
        <v>1</v>
      </c>
      <c r="IU143" s="14">
        <v>240</v>
      </c>
      <c r="IV143" s="14">
        <v>40</v>
      </c>
      <c r="IW143" s="14">
        <v>30</v>
      </c>
      <c r="IX143" s="23">
        <f t="shared" ref="IX143:IX206" si="363">INT(($HP143*$GI143*IU143*$HW143+$HQ143*$GJ143*$HX143*IV143+$HR143*$GK143*$HY143*IW143)+$IC143*IS143+($HQ143*$GJ143*$HX143*IT143*5*6/1.5+$HR143*$GK143*$HY143*IT143*5*6/2))</f>
        <v>458501354</v>
      </c>
      <c r="IY143" s="23">
        <f t="shared" ref="IY143:IY206" si="364">MAX(INT(LOG(IX143,1000)-1),0)</f>
        <v>1</v>
      </c>
      <c r="IZ143" s="23">
        <f t="shared" ref="IZ143:IZ206" si="365">ROUND(IX143/1000^IY143,2)</f>
        <v>458501.35</v>
      </c>
      <c r="JA143" s="23"/>
      <c r="JB143" s="23"/>
      <c r="JC143" s="23"/>
      <c r="JG143">
        <f t="shared" ref="JG143:JG206" si="366">FW143/(((HD143-0.6*FX143)*(HD143-0.6*FX143)/HD143)*$JI$3)+FY143/(HD143*$JI$3)</f>
        <v>2.6237126145661884</v>
      </c>
      <c r="JH143">
        <f t="shared" ref="JH143:JH206" si="367">HJ143*JG143</f>
        <v>4.5064887867788848</v>
      </c>
      <c r="JJ143" s="14">
        <v>10</v>
      </c>
      <c r="JK143" s="14">
        <v>2</v>
      </c>
      <c r="JL143" s="14">
        <v>1.5</v>
      </c>
      <c r="JM143" s="23">
        <f t="shared" ref="JM143:JM206" si="368">INT(($HP143*$GI143*$HW143*JJ143+$HQ143*$GJ143*$HX143*JK143+$HR143*$GK143*$HY143*JL143))</f>
        <v>15590080</v>
      </c>
      <c r="JN143" s="23">
        <f t="shared" ref="JN143:JN206" si="369">MAX(INT(LOG(JM143,1000)-1),0)</f>
        <v>1</v>
      </c>
      <c r="JO143" s="23">
        <f t="shared" ref="JO143:JO206" si="370">ROUND(JM143/1000^JN143,2)</f>
        <v>15590.08</v>
      </c>
      <c r="JP143" s="14">
        <v>30</v>
      </c>
      <c r="JQ143" s="14">
        <v>6</v>
      </c>
      <c r="JR143" s="14">
        <v>4</v>
      </c>
      <c r="JS143" s="23">
        <f t="shared" ref="JS143:JS206" si="371">INT(($HP143*$GI143*$HW143*JP143+$HQ143*$GJ143*$HX143*JQ143+$HR143*$GK143*$HY143*JR143))</f>
        <v>44979729</v>
      </c>
      <c r="JT143" s="23">
        <f t="shared" ref="JT143:JT206" si="372">MAX(INT(LOG(JS143,1000)-1),0)</f>
        <v>1</v>
      </c>
      <c r="JU143" s="23">
        <f t="shared" ref="JU143:JU206" si="373">ROUND(JS143/1000^JT143,2)</f>
        <v>44979.73</v>
      </c>
      <c r="JW143" s="23">
        <f t="shared" ref="JW143:JW206" si="374">ROUND(JS143/3*4,0)</f>
        <v>59972972</v>
      </c>
      <c r="JX143" s="23">
        <f t="shared" ref="JX143:JX206" si="375">MAX(INT(LOG(JW143,1000)-1),0)</f>
        <v>1</v>
      </c>
      <c r="JY143" s="23">
        <f t="shared" ref="JY143:JY206" si="376">ROUND(JW143/1000^JX143,2)</f>
        <v>59972.97</v>
      </c>
      <c r="JZ143" s="23">
        <f t="shared" ref="JZ143:JZ206" si="377">ROUND(JM143*1.5,0)</f>
        <v>23385120</v>
      </c>
      <c r="KA143" s="23">
        <f t="shared" ref="KA143:KA206" si="378">MAX(INT(LOG(JZ143,1000)-1),0)</f>
        <v>1</v>
      </c>
      <c r="KB143" s="23">
        <f t="shared" ref="KB143:KB206" si="379">ROUND(JZ143/1000^KA143,2)</f>
        <v>23385.119999999999</v>
      </c>
    </row>
    <row r="144" spans="3:288" ht="16.5" x14ac:dyDescent="0.2">
      <c r="C144" s="14">
        <f t="shared" si="243"/>
        <v>43</v>
      </c>
      <c r="D144" s="14">
        <v>140</v>
      </c>
      <c r="E144" s="14" t="s">
        <v>819</v>
      </c>
      <c r="F144" s="14">
        <v>505</v>
      </c>
      <c r="G144" s="14">
        <v>505</v>
      </c>
      <c r="H144" s="14">
        <v>505</v>
      </c>
      <c r="I144" s="14">
        <v>505</v>
      </c>
      <c r="J144" s="14">
        <v>9</v>
      </c>
      <c r="K144" s="14">
        <v>9</v>
      </c>
      <c r="L144" s="14">
        <v>9</v>
      </c>
      <c r="M144" s="14">
        <v>6</v>
      </c>
      <c r="N144" s="14">
        <v>6</v>
      </c>
      <c r="O144" s="14">
        <v>6</v>
      </c>
      <c r="P144" s="14">
        <v>9</v>
      </c>
      <c r="Q144" s="14">
        <v>9</v>
      </c>
      <c r="R144" s="14">
        <v>9</v>
      </c>
      <c r="S144" s="14">
        <v>9</v>
      </c>
      <c r="T144" s="14">
        <v>9</v>
      </c>
      <c r="U144" s="14">
        <v>9</v>
      </c>
      <c r="V144" s="14">
        <v>8</v>
      </c>
      <c r="W144" s="14">
        <v>8</v>
      </c>
      <c r="X144" s="14">
        <v>505</v>
      </c>
      <c r="Y144" s="14">
        <v>505</v>
      </c>
      <c r="Z144" s="14">
        <v>505</v>
      </c>
      <c r="AA144" s="14">
        <v>505</v>
      </c>
      <c r="AB144" s="14">
        <v>505</v>
      </c>
      <c r="AC144" s="14">
        <v>505</v>
      </c>
      <c r="AD144" s="14">
        <v>505</v>
      </c>
      <c r="AE144" s="14">
        <v>505</v>
      </c>
      <c r="AF144" s="14">
        <v>65</v>
      </c>
      <c r="AG144" s="14">
        <v>65</v>
      </c>
      <c r="AH144" s="14">
        <v>65</v>
      </c>
      <c r="AI144" s="14">
        <v>65</v>
      </c>
      <c r="AJ144" s="14">
        <v>65</v>
      </c>
      <c r="AK144" s="14">
        <v>65</v>
      </c>
      <c r="AL144" s="14">
        <v>65</v>
      </c>
      <c r="AM144" s="14">
        <v>65</v>
      </c>
      <c r="AN144" s="14">
        <v>6</v>
      </c>
      <c r="AO144" s="14">
        <v>7</v>
      </c>
      <c r="AP144" s="14">
        <v>7</v>
      </c>
      <c r="AQ144" s="14">
        <v>7</v>
      </c>
      <c r="AR144" s="14">
        <v>7</v>
      </c>
      <c r="AS144" s="14">
        <v>0</v>
      </c>
      <c r="AT144" s="14">
        <v>0</v>
      </c>
      <c r="AU144" s="14">
        <v>0</v>
      </c>
      <c r="AV144" s="14">
        <v>0</v>
      </c>
      <c r="AW144" s="14">
        <v>3</v>
      </c>
      <c r="AX144" s="14">
        <v>4</v>
      </c>
      <c r="AY144" s="14">
        <v>0</v>
      </c>
      <c r="AZ144" s="14">
        <v>0</v>
      </c>
      <c r="BA144" s="14">
        <v>19</v>
      </c>
      <c r="BF144" s="14">
        <f>ROUND((INDEX(新战舰养成!S$6:S$18,通天塔!$J144+1)+INDEX(新战舰养成!D$6:D$18,通天塔!$J144+1)*(通天塔!$G144-1))*INDEX(战舰突破!$D$6:$D$18,通天塔!$M144+1),0)</f>
        <v>218887</v>
      </c>
      <c r="BG144" s="14">
        <f>ROUND((INDEX(新战舰养成!T$6:T$18,通天塔!$J144+1)+INDEX(新战舰养成!E$6:E$18,通天塔!$J144+1)*(通天塔!$G144-1))*INDEX(战舰突破!$D$6:$D$18,通天塔!$M144+1),0)</f>
        <v>1750987</v>
      </c>
      <c r="BH144" s="14">
        <f>ROUND((INDEX(新战舰养成!U$6:U$18,通天塔!$J144+1)+INDEX(新战舰养成!F$6:F$18,通天塔!$J144+1)*(通天塔!$G144-1))*INDEX(战舰突破!$D$6:$D$18,通天塔!$M144+1),0)</f>
        <v>109582</v>
      </c>
      <c r="BI144" s="14">
        <f>ROUND((INDEX(新战舰养成!V$6:V$18,通天塔!$J144+1)+INDEX(新战舰养成!G$6:G$18,通天塔!$J144+1)*(通天塔!$G144-1))*INDEX(战舰突破!$D$6:$D$18,通天塔!$M144+1),0)</f>
        <v>525</v>
      </c>
      <c r="BJ144" s="14">
        <f>ROUND((INDEX(新战舰养成!W$6:W$18,通天塔!$J144+1)+INDEX(新战舰养成!H$6:H$18,通天塔!$J144+1)*(通天塔!$G144-1))*INDEX(战舰突破!$D$6:$D$18,通天塔!$M144+1),0)</f>
        <v>7</v>
      </c>
      <c r="BL144" s="14">
        <f>IF($H144&gt;0,ROUND((INDEX(新战舰养成!X$6:X$18,通天塔!$K144+1)+INDEX(新战舰养成!I$6:I$18,通天塔!$K144+1)*(通天塔!$H144-1))*INDEX(战舰突破!$D$6:$D$18,通天塔!$N144+1),0),0)</f>
        <v>219377</v>
      </c>
      <c r="BM144" s="14">
        <f>IF($H144&gt;0,ROUND((INDEX(新战舰养成!Y$6:Y$18,通天塔!$K144+1)+INDEX(新战舰养成!J$6:J$18,通天塔!$K144+1)*(通天塔!$H144-1))*INDEX(战舰突破!$D$6:$D$18,通天塔!$N144+1),0),0)</f>
        <v>0</v>
      </c>
      <c r="BN144" s="14">
        <f>IF($H144&gt;0,ROUND((INDEX(新战舰养成!Z$6:Z$18,通天塔!$K144+1)+INDEX(新战舰养成!K$6:K$18,通天塔!$K144+1)*(通天塔!$H144-1))*INDEX(战舰突破!$D$6:$D$18,通天塔!$N144+1),0),0)</f>
        <v>0</v>
      </c>
      <c r="BO144" s="14">
        <f>IF($H144&gt;0,ROUND((INDEX(新战舰养成!AA$6:AA$18,通天塔!$K144+1)+INDEX(新战舰养成!L$6:L$18,通天塔!$K144+1)*(通天塔!$H144-1))*INDEX(战舰突破!$D$6:$D$18,通天塔!$N144+1),0),0)</f>
        <v>2188865</v>
      </c>
      <c r="BP144" s="14">
        <f>IF($H144&gt;0,ROUND((INDEX(新战舰养成!AB$6:AB$18,通天塔!$K144+1)+INDEX(新战舰养成!M$6:M$18,通天塔!$K144+1)*(通天塔!$H144-1))*INDEX(战舰突破!$D$6:$D$18,通天塔!$N144+1),0),0)</f>
        <v>43649</v>
      </c>
      <c r="BR144" s="14">
        <f>IF($I144&gt;0,ROUND((INDEX(新战舰养成!AC$6:AC$18,通天塔!$L144+1)+INDEX(新战舰养成!I$6:I$18,通天塔!$L144+1)*(通天塔!$I144-1))*INDEX(战舰突破!$D$6:$D$18,通天塔!$O144+1),0),0)</f>
        <v>219902</v>
      </c>
      <c r="BS144" s="14">
        <f>IF($I144&gt;0,ROUND((INDEX(新战舰养成!AD$6:AD$18,通天塔!$L144+1)+INDEX(新战舰养成!J$6:J$18,通天塔!$L144+1)*(通天塔!$I144-1))*INDEX(战舰突破!$D$6:$D$18,通天塔!$O144+1),0),0)</f>
        <v>0</v>
      </c>
      <c r="BT144" s="14">
        <f>IF($I144&gt;0,ROUND((INDEX(新战舰养成!AE$6:AE$18,通天塔!$L144+1)+INDEX(新战舰养成!K$6:K$18,通天塔!$L144+1)*(通天塔!$I144-1))*INDEX(战舰突破!$D$6:$D$18,通天塔!$O144+1),0),0)</f>
        <v>0</v>
      </c>
      <c r="BU144" s="14">
        <f>IF($I144&gt;0,ROUND((INDEX(新战舰养成!AF$6:AF$18,通天塔!$L144+1)+INDEX(新战舰养成!L$6:L$18,通天塔!$L144+1)*(通天塔!$I144-1))*INDEX(战舰突破!$D$6:$D$18,通天塔!$O144+1),0),0)</f>
        <v>1447408</v>
      </c>
      <c r="BV144" s="14">
        <f>IF($I144&gt;0,ROUND((INDEX(新战舰养成!AG$6:AG$18,通天塔!$L144+1)+INDEX(新战舰养成!M$6:M$18,通天塔!$L144+1)*(通天塔!$I144-1))*INDEX(战舰突破!$D$6:$D$18,通天塔!$O144+1),0),0)</f>
        <v>58867</v>
      </c>
      <c r="BY144" s="14">
        <f>(INDEX(装备数值!$C$13:$G$116,通天塔!$P144*8+1,BY$2)+INDEX(装备数值!$C$13:$G$116,通天塔!$Q144*8+2,BY$2)+INDEX(装备数值!$C$13:$G$116,通天塔!$S144*8+3,BY$2)+INDEX(装备数值!$C$13:$G$116,通天塔!$R144*8+4,BY$2)+INDEX(装备数值!$C$13:$G$116,通天塔!$T144*8+5,BY$2)+INDEX(装备数值!$C$13:$G$116,通天塔!$U144*8+6,BY$2)+INDEX(装备数值!$C$13:$G$116,通天塔!$V144*8+7,BY$2)+INDEX(装备数值!$C$13:$G$116,通天塔!$W144*8+8,BY$2))</f>
        <v>49700</v>
      </c>
      <c r="BZ144" s="14">
        <f>(INDEX(装备数值!$C$13:$G$116,通天塔!$P144*8+1,BZ$2)+INDEX(装备数值!$C$13:$G$116,通天塔!$Q144*8+2,BZ$2)+INDEX(装备数值!$C$13:$G$116,通天塔!$S144*8+3,BZ$2)+INDEX(装备数值!$C$13:$G$116,通天塔!$R144*8+4,BZ$2)+INDEX(装备数值!$C$13:$G$116,通天塔!$T144*8+5,BZ$2)+INDEX(装备数值!$C$13:$G$116,通天塔!$U144*8+6,BZ$2)+INDEX(装备数值!$C$13:$G$116,通天塔!$V144*8+7,BZ$2)+INDEX(装备数值!$C$13:$G$116,通天塔!$W144*8+8,BZ$2))</f>
        <v>420000</v>
      </c>
      <c r="CA144" s="14">
        <f>(INDEX(装备数值!$C$13:$G$116,通天塔!$P144*8+1,CA$2)+INDEX(装备数值!$C$13:$G$116,通天塔!$Q144*8+2,CA$2)+INDEX(装备数值!$C$13:$G$116,通天塔!$S144*8+3,CA$2)+INDEX(装备数值!$C$13:$G$116,通天塔!$R144*8+4,CA$2)+INDEX(装备数值!$C$13:$G$116,通天塔!$T144*8+5,CA$2)+INDEX(装备数值!$C$13:$G$116,通天塔!$U144*8+6,CA$2)+INDEX(装备数值!$C$13:$G$116,通天塔!$V144*8+7,CA$2)+INDEX(装备数值!$C$13:$G$116,通天塔!$W144*8+8,CA$2))</f>
        <v>25550</v>
      </c>
      <c r="CB144" s="14">
        <f>(INDEX(装备数值!$C$13:$G$116,通天塔!$P144*8+1,CB$2)+INDEX(装备数值!$C$13:$G$116,通天塔!$Q144*8+2,CB$2)+INDEX(装备数值!$C$13:$G$116,通天塔!$S144*8+3,CB$2)+INDEX(装备数值!$C$13:$G$116,通天塔!$R144*8+4,CB$2)+INDEX(装备数值!$C$13:$G$116,通天塔!$T144*8+5,CB$2)+INDEX(装备数值!$C$13:$G$116,通天塔!$U144*8+6,CB$2)+INDEX(装备数值!$C$13:$G$116,通天塔!$V144*8+7,CB$2)+INDEX(装备数值!$C$13:$G$116,通天塔!$W144*8+8,CB$2))</f>
        <v>560000</v>
      </c>
      <c r="CC144" s="14">
        <f>(INDEX(装备数值!$C$13:$G$116,通天塔!$P144*8+1,CC$2)+INDEX(装备数值!$C$13:$G$116,通天塔!$Q144*8+2,CC$2)+INDEX(装备数值!$C$13:$G$116,通天塔!$S144*8+3,CC$2)+INDEX(装备数值!$C$13:$G$116,通天塔!$R144*8+4,CC$2)+INDEX(装备数值!$C$13:$G$116,通天塔!$T144*8+5,CC$2)+INDEX(装备数值!$C$13:$G$116,通天塔!$U144*8+6,CC$2)+INDEX(装备数值!$C$13:$G$116,通天塔!$V144*8+7,CC$2)+INDEX(装备数值!$C$13:$G$116,通天塔!$W144*8+8,CC$2))</f>
        <v>9900</v>
      </c>
      <c r="CF144" s="14">
        <f>INDEX(装备数值!$I$13:$M$116,通天塔!$P144*8+1,CF$2)*$X144+INDEX(装备数值!$I$13:$M$116,通天塔!$Q144*8+2,CF$2)*$Y144+INDEX(装备数值!$I$13:$M$116,通天塔!$S144*8+3,CF$2)*$Z144+INDEX(装备数值!$I$13:$M$116,通天塔!$R144*8+4,CF$2)*$AA144+INDEX(装备数值!$I$13:$M$116,通天塔!$T144*8+5,CF$2)*$AB144+INDEX(装备数值!$I$13:$M$116,通天塔!$U144*8+6,CF$2)*$AC144+INDEX(装备数值!$I$13:$M$116,通天塔!$V144*8+7,CF$2)*$AD144+INDEX(装备数值!$I$13:$M$116,通天塔!$W144*8+8,CF$2)*$AE144</f>
        <v>133320</v>
      </c>
      <c r="CG144" s="14">
        <f>INDEX(装备数值!$I$13:$M$116,通天塔!$P144*8+1,CG$2)*$X144+INDEX(装备数值!$I$13:$M$116,通天塔!$Q144*8+2,CG$2)*$Y144+INDEX(装备数值!$I$13:$M$116,通天塔!$S144*8+3,CG$2)*$Z144+INDEX(装备数值!$I$13:$M$116,通天塔!$R144*8+4,CG$2)*$AA144+INDEX(装备数值!$I$13:$M$116,通天塔!$T144*8+5,CG$2)*$AB144+INDEX(装备数值!$I$13:$M$116,通天塔!$U144*8+6,CG$2)*$AC144+INDEX(装备数值!$I$13:$M$116,通天塔!$V144*8+7,CG$2)*$AD144+INDEX(装备数值!$I$13:$M$116,通天塔!$W144*8+8,CG$2)*$AE144</f>
        <v>1060500</v>
      </c>
      <c r="CH144" s="14">
        <f>INDEX(装备数值!$I$13:$M$116,通天塔!$P144*8+1,CH$2)*$X144+INDEX(装备数值!$I$13:$M$116,通天塔!$Q144*8+2,CH$2)*$Y144+INDEX(装备数值!$I$13:$M$116,通天塔!$S144*8+3,CH$2)*$Z144+INDEX(装备数值!$I$13:$M$116,通天塔!$R144*8+4,CH$2)*$AA144+INDEX(装备数值!$I$13:$M$116,通天塔!$T144*8+5,CH$2)*$AB144+INDEX(装备数值!$I$13:$M$116,通天塔!$U144*8+6,CH$2)*$AC144+INDEX(装备数值!$I$13:$M$116,通天塔!$V144*8+7,CH$2)*$AD144+INDEX(装备数值!$I$13:$M$116,通天塔!$W144*8+8,CH$2)*$AE144</f>
        <v>67670</v>
      </c>
      <c r="CI144" s="14">
        <f>INDEX(装备数值!$I$13:$M$116,通天塔!$P144*8+1,CI$2)*$X144+INDEX(装备数值!$I$13:$M$116,通天塔!$Q144*8+2,CI$2)*$Y144+INDEX(装备数值!$I$13:$M$116,通天塔!$S144*8+3,CI$2)*$Z144+INDEX(装备数值!$I$13:$M$116,通天塔!$R144*8+4,CI$2)*$AA144+INDEX(装备数值!$I$13:$M$116,通天塔!$T144*8+5,CI$2)*$AB144+INDEX(装备数值!$I$13:$M$116,通天塔!$U144*8+6,CI$2)*$AC144+INDEX(装备数值!$I$13:$M$116,通天塔!$V144*8+7,CI$2)*$AD144+INDEX(装备数值!$I$13:$M$116,通天塔!$W144*8+8,CI$2)*$AE144</f>
        <v>1414000</v>
      </c>
      <c r="CJ144" s="14">
        <f>INDEX(装备数值!$I$13:$M$116,通天塔!$P144*8+1,CJ$2)*$X144+INDEX(装备数值!$I$13:$M$116,通天塔!$Q144*8+2,CJ$2)*$Y144+INDEX(装备数值!$I$13:$M$116,通天塔!$S144*8+3,CJ$2)*$Z144+INDEX(装备数值!$I$13:$M$116,通天塔!$R144*8+4,CJ$2)*$AA144+INDEX(装备数值!$I$13:$M$116,通天塔!$T144*8+5,CJ$2)*$AB144+INDEX(装备数值!$I$13:$M$116,通天塔!$U144*8+6,CJ$2)*$AC144+INDEX(装备数值!$I$13:$M$116,通天塔!$V144*8+7,CJ$2)*$AD144+INDEX(装备数值!$I$13:$M$116,通天塔!$W144*8+8,CJ$2)*$AE144</f>
        <v>26260</v>
      </c>
      <c r="CM144" s="14">
        <f>INDEX(装备数值!$X$13:$AH$116,$P144*8+1,CM$2)*$AF144+INDEX(装备数值!$X$13:$AH$116,$Q144*8+2,CM$2)*$AG144+INDEX(装备数值!$X$13:$AH$116,$S144*8+3,CM$2)*$AH144+INDEX(装备数值!$X$13:$AH$116,$R144*8+4,CM$2)*$AI144+INDEX(装备数值!$X$13:$AH$116,$T144*8+5,CM$2)*$AJ144+INDEX(装备数值!$X$13:$AH$116,$U144*8+6,CM$2)*$AK144+INDEX(装备数值!$X$13:$AH$116,$V144*8+7,CM$2)*$AL144+INDEX(装备数值!$X$13:$AH$116,$W144*8+8,CM$2)*$AM144</f>
        <v>42250</v>
      </c>
      <c r="CN144" s="14">
        <f>INDEX(装备数值!$X$13:$AH$116,$P144*8+1,CN$2)*$AF144+INDEX(装备数值!$X$13:$AH$116,$Q144*8+2,CN$2)*$AG144+INDEX(装备数值!$X$13:$AH$116,$S144*8+3,CN$2)*$AH144+INDEX(装备数值!$X$13:$AH$116,$R144*8+4,CN$2)*$AI144+INDEX(装备数值!$X$13:$AH$116,$T144*8+5,CN$2)*$AJ144+INDEX(装备数值!$X$13:$AH$116,$U144*8+6,CN$2)*$AK144+INDEX(装备数值!$X$13:$AH$116,$V144*8+7,CN$2)*$AL144+INDEX(装备数值!$X$13:$AH$116,$W144*8+8,CN$2)*$AM144</f>
        <v>329030</v>
      </c>
      <c r="CO144" s="14">
        <f>INDEX(装备数值!$X$13:$AH$116,$P144*8+1,CO$2)*$AF144+INDEX(装备数值!$X$13:$AH$116,$Q144*8+2,CO$2)*$AG144+INDEX(装备数值!$X$13:$AH$116,$S144*8+3,CO$2)*$AH144+INDEX(装备数值!$X$13:$AH$116,$R144*8+4,CO$2)*$AI144+INDEX(装备数值!$X$13:$AH$116,$T144*8+5,CO$2)*$AJ144+INDEX(装备数值!$X$13:$AH$116,$U144*8+6,CO$2)*$AK144+INDEX(装备数值!$X$13:$AH$116,$V144*8+7,CO$2)*$AL144+INDEX(装备数值!$X$13:$AH$116,$W144*8+8,CO$2)*$AM144</f>
        <v>22750</v>
      </c>
      <c r="CP144" s="14">
        <f>INDEX(装备数值!$X$13:$AH$116,$P144*8+1,CP$2)*$AF144+INDEX(装备数值!$X$13:$AH$116,$Q144*8+2,CP$2)*$AG144+INDEX(装备数值!$X$13:$AH$116,$S144*8+3,CP$2)*$AH144+INDEX(装备数值!$X$13:$AH$116,$R144*8+4,CP$2)*$AI144+INDEX(装备数值!$X$13:$AH$116,$T144*8+5,CP$2)*$AJ144+INDEX(装备数值!$X$13:$AH$116,$U144*8+6,CP$2)*$AK144+INDEX(装备数值!$X$13:$AH$116,$V144*8+7,CP$2)*$AL144+INDEX(装备数值!$X$13:$AH$116,$W144*8+8,CP$2)*$AM144</f>
        <v>438750</v>
      </c>
      <c r="CQ144" s="14">
        <f>INDEX(装备数值!$X$13:$AH$116,$P144*8+1,CQ$2)*$AF144+INDEX(装备数值!$X$13:$AH$116,$Q144*8+2,CQ$2)*$AG144+INDEX(装备数值!$X$13:$AH$116,$S144*8+3,CQ$2)*$AH144+INDEX(装备数值!$X$13:$AH$116,$R144*8+4,CQ$2)*$AI144+INDEX(装备数值!$X$13:$AH$116,$T144*8+5,CQ$2)*$AJ144+INDEX(装备数值!$X$13:$AH$116,$U144*8+6,CQ$2)*$AK144+INDEX(装备数值!$X$13:$AH$116,$V144*8+7,CQ$2)*$AL144+INDEX(装备数值!$X$13:$AH$116,$W144*8+8,CQ$2)*$AM144</f>
        <v>9100</v>
      </c>
      <c r="CR144" s="14">
        <f>INDEX(装备数值!$X$13:$AH$116,$P144*8+1,CR$2)*$AF144+INDEX(装备数值!$X$13:$AH$116,$Q144*8+2,CR$2)*$AG144+INDEX(装备数值!$X$13:$AH$116,$S144*8+3,CR$2)*$AH144+INDEX(装备数值!$X$13:$AH$116,$R144*8+4,CR$2)*$AI144+INDEX(装备数值!$X$13:$AH$116,$T144*8+5,CR$2)*$AJ144+INDEX(装备数值!$X$13:$AH$116,$U144*8+6,CR$2)*$AK144+INDEX(装备数值!$X$13:$AH$116,$V144*8+7,CR$2)*$AL144+INDEX(装备数值!$X$13:$AH$116,$W144*8+8,CR$2)*$AM144</f>
        <v>34125</v>
      </c>
      <c r="CS144" s="14">
        <f>INDEX(装备数值!$X$13:$AH$116,$P144*8+1,CS$2)*$AF144+INDEX(装备数值!$X$13:$AH$116,$Q144*8+2,CS$2)*$AG144+INDEX(装备数值!$X$13:$AH$116,$S144*8+3,CS$2)*$AH144+INDEX(装备数值!$X$13:$AH$116,$R144*8+4,CS$2)*$AI144+INDEX(装备数值!$X$13:$AH$116,$T144*8+5,CS$2)*$AJ144+INDEX(装备数值!$X$13:$AH$116,$U144*8+6,CS$2)*$AK144+INDEX(装备数值!$X$13:$AH$116,$V144*8+7,CS$2)*$AL144+INDEX(装备数值!$X$13:$AH$116,$W144*8+8,CS$2)*$AM144</f>
        <v>34125</v>
      </c>
      <c r="CT144" s="14">
        <f>INDEX(装备数值!$X$13:$AH$116,$P144*8+1,CT$2)*$AF144+INDEX(装备数值!$X$13:$AH$116,$Q144*8+2,CT$2)*$AG144+INDEX(装备数值!$X$13:$AH$116,$S144*8+3,CT$2)*$AH144+INDEX(装备数值!$X$13:$AH$116,$R144*8+4,CT$2)*$AI144+INDEX(装备数值!$X$13:$AH$116,$T144*8+5,CT$2)*$AJ144+INDEX(装备数值!$X$13:$AH$116,$U144*8+6,CT$2)*$AK144+INDEX(装备数值!$X$13:$AH$116,$V144*8+7,CT$2)*$AL144+INDEX(装备数值!$X$13:$AH$116,$W144*8+8,CT$2)*$AM144</f>
        <v>34125</v>
      </c>
      <c r="CU144" s="14">
        <f>INDEX(装备数值!$X$13:$AH$116,$P144*8+1,CU$2)*$AF144+INDEX(装备数值!$X$13:$AH$116,$Q144*8+2,CU$2)*$AG144+INDEX(装备数值!$X$13:$AH$116,$S144*8+3,CU$2)*$AH144+INDEX(装备数值!$X$13:$AH$116,$R144*8+4,CU$2)*$AI144+INDEX(装备数值!$X$13:$AH$116,$T144*8+5,CU$2)*$AJ144+INDEX(装备数值!$X$13:$AH$116,$U144*8+6,CU$2)*$AK144+INDEX(装备数值!$X$13:$AH$116,$V144*8+7,CU$2)*$AL144+INDEX(装备数值!$X$13:$AH$116,$W144*8+8,CU$2)*$AM144</f>
        <v>34125</v>
      </c>
      <c r="CV144" s="14">
        <f>INDEX(装备数值!$X$13:$AH$116,$P144*8+1,CV$2)*$AF144+INDEX(装备数值!$X$13:$AH$116,$Q144*8+2,CV$2)*$AG144+INDEX(装备数值!$X$13:$AH$116,$S144*8+3,CV$2)*$AH144+INDEX(装备数值!$X$13:$AH$116,$R144*8+4,CV$2)*$AI144+INDEX(装备数值!$X$13:$AH$116,$T144*8+5,CV$2)*$AJ144+INDEX(装备数值!$X$13:$AH$116,$U144*8+6,CV$2)*$AK144+INDEX(装备数值!$X$13:$AH$116,$V144*8+7,CV$2)*$AL144+INDEX(装备数值!$X$13:$AH$116,$W144*8+8,CV$2)*$AM144</f>
        <v>65</v>
      </c>
      <c r="CW144" s="14">
        <f>INDEX(装备数值!$X$13:$AH$116,$P144*8+1,CW$2)*$AF144+INDEX(装备数值!$X$13:$AH$116,$Q144*8+2,CW$2)*$AG144+INDEX(装备数值!$X$13:$AH$116,$S144*8+3,CW$2)*$AH144+INDEX(装备数值!$X$13:$AH$116,$R144*8+4,CW$2)*$AI144+INDEX(装备数值!$X$13:$AH$116,$T144*8+5,CW$2)*$AJ144+INDEX(装备数值!$X$13:$AH$116,$U144*8+6,CW$2)*$AK144+INDEX(装备数值!$X$13:$AH$116,$V144*8+7,CW$2)*$AL144+INDEX(装备数值!$X$13:$AH$116,$W144*8+8,CW$2)*$AM144</f>
        <v>65</v>
      </c>
      <c r="CY144" s="14">
        <f>INDEX(装备数值!$AN$17:$AN$117,MATCH(MIN($X144:$AE144),装备数值!$AO$17:$AO$117,1))</f>
        <v>50</v>
      </c>
      <c r="CZ144" s="14">
        <f>IF(COUNTIF($P144:$W144,"&gt;"&amp;0)=8,INDEX(装备数值!AR$17:AR$117,$CY144+1),0)</f>
        <v>22000</v>
      </c>
      <c r="DA144" s="14">
        <f>IF(COUNTIF($P144:$W144,"&gt;"&amp;0)=8,INDEX(装备数值!AS$17:AS$117,$CY144+1),0)</f>
        <v>165000</v>
      </c>
      <c r="DB144" s="14">
        <f>IF(COUNTIF($P144:$W144,"&gt;"&amp;0)=8,INDEX(装备数值!AT$17:AT$117,$CY144+1),0)</f>
        <v>11000</v>
      </c>
      <c r="DC144" s="14">
        <f>IF(COUNTIF($P144:$W144,"&gt;"&amp;0)=8,INDEX(装备数值!AU$17:AU$117,$CY144+1),0)</f>
        <v>220000</v>
      </c>
      <c r="DD144" s="14">
        <f>IF(COUNTIF($P144:$W144,"&gt;"&amp;0)=8,INDEX(装备数值!AV$17:AV$117,$CY144+1),0)</f>
        <v>4300</v>
      </c>
      <c r="DF144" s="14">
        <f>INDEX(装备数值!$AY$17:$AY$77,MATCH(MIN($AF144:$AM144),装备数值!$AZ$17:$AZ$77,1))</f>
        <v>32</v>
      </c>
      <c r="DG144" s="26">
        <f>INDEX(装备数值!BA$17:BA$77,通天塔!DF144+1)</f>
        <v>0.52</v>
      </c>
      <c r="DH144" s="26">
        <f>INDEX(装备数值!BA$17:BA$77,通天塔!DF144+1)</f>
        <v>0.52</v>
      </c>
      <c r="DJ144" s="14">
        <f t="shared" si="299"/>
        <v>41</v>
      </c>
      <c r="DK144" s="14">
        <f>VLOOKUP(DJ144,军阶与晶片数值!$W$6:$X$27,2)</f>
        <v>9</v>
      </c>
      <c r="DL144" s="14">
        <f>INDEX(军阶与晶片数值!Y$6:Y$27,$DK144+1)</f>
        <v>750</v>
      </c>
      <c r="DM144" s="14">
        <f>INDEX(军阶与晶片数值!Z$6:Z$27,$DK144+1)</f>
        <v>750</v>
      </c>
      <c r="DN144" s="14">
        <f>INDEX(军阶与晶片数值!AA$6:AA$27,$DK144+1)</f>
        <v>750</v>
      </c>
      <c r="DO144" s="14">
        <f>INDEX(军阶与晶片数值!AB$6:AB$27,$DK144+1)</f>
        <v>750</v>
      </c>
      <c r="DP144" s="29">
        <f>INDEX(军阶与晶片数值!AC$6:AC$27,$DK144+1)</f>
        <v>50</v>
      </c>
      <c r="DQ144" s="29">
        <f>INDEX(军阶与晶片数值!AD$6:AD$27,$DK144+1)</f>
        <v>30</v>
      </c>
      <c r="DS144" s="26">
        <f>INDEX(军阶与晶片数值!I$6:I$16,AN144+1)</f>
        <v>0.3</v>
      </c>
      <c r="DT144" s="26">
        <f>INDEX(军阶与晶片数值!M$6:M$16,AO144+1)</f>
        <v>0.45</v>
      </c>
      <c r="DU144" s="26">
        <f>INDEX(军阶与晶片数值!J$6:J$16,AP144+1)</f>
        <v>0.45</v>
      </c>
      <c r="DV144" s="26">
        <f>INDEX(军阶与晶片数值!K$6:K$16,AQ144+1)</f>
        <v>0.9</v>
      </c>
      <c r="DW144" s="26">
        <f>INDEX(军阶与晶片数值!L$6:L$16,AR144+1)</f>
        <v>0.9</v>
      </c>
      <c r="DX144" s="28">
        <f>INDEX(军阶与晶片数值!N$6:N$16,AS144+1)</f>
        <v>0</v>
      </c>
      <c r="DY144" s="28">
        <f>INDEX(军阶与晶片数值!O$6:O$16,AT144+1)</f>
        <v>0</v>
      </c>
      <c r="DZ144" s="28">
        <f>INDEX(军阶与晶片数值!P$6:P$16,AU144+1)</f>
        <v>0</v>
      </c>
      <c r="EA144" s="28">
        <f>INDEX(军阶与晶片数值!Q$6:Q$16,AV144+1)</f>
        <v>0</v>
      </c>
      <c r="EB144" s="26">
        <f>INDEX(军阶与晶片数值!R$6:R$16,AW144+1)</f>
        <v>0.13</v>
      </c>
      <c r="EC144" s="26">
        <f>INDEX(军阶与晶片数值!S$6:S$16,AX144+1)</f>
        <v>0.3</v>
      </c>
      <c r="ED144" s="26">
        <f>INDEX(军阶与晶片数值!T$6:T$16,AY144+1)</f>
        <v>0</v>
      </c>
      <c r="EE144" s="26">
        <f>INDEX(军阶与晶片数值!U$6:U$16,AZ144+1)</f>
        <v>0</v>
      </c>
      <c r="EG144" s="26">
        <f>INDEX(军阶与晶片数值!$C$6:$C$36,通天塔!$BA144+1)</f>
        <v>0.95</v>
      </c>
      <c r="EH144" s="26">
        <f>INDEX(军阶与晶片数值!$C$6:$C$36,通天塔!$BA144+1)</f>
        <v>0.95</v>
      </c>
      <c r="EI144" s="26">
        <f>INDEX(军阶与晶片数值!$C$6:$C$36,通天塔!$BA144+1)</f>
        <v>0.95</v>
      </c>
      <c r="EJ144" s="26">
        <f>INDEX(军阶与晶片数值!$C$6:$C$36,通天塔!$BA144+1)</f>
        <v>0.95</v>
      </c>
      <c r="EK144" s="26">
        <f>INDEX(军阶与晶片数值!$C$6:$C$36,通天塔!$BA144+1)</f>
        <v>0.95</v>
      </c>
      <c r="EM144" s="14">
        <f>INDEX(战舰突破!$H$6:$H$18,通天塔!$J144+1)+INDEX(战舰突破!$H$23:$H$35,通天塔!$K144+1)+INDEX(战舰突破!$H$40:$H$52,通天塔!$L144+1)</f>
        <v>200</v>
      </c>
      <c r="EN144" s="14">
        <f>INDEX(战舰突破!$I$6:$I$18,通天塔!$J144+1)+INDEX(战舰突破!$I$23:$I$35,通天塔!$K144+1)+INDEX(战舰突破!$I$40:$I$52,通天塔!$L144+1)</f>
        <v>200</v>
      </c>
      <c r="EO144" s="14">
        <f>INDEX(战舰突破!$J$6:$J$18,通天塔!$J144+1)+INDEX(战舰突破!$J$23:$J$35,通天塔!$K144+1)+INDEX(战舰突破!$J$40:$J$52,通天塔!$L144+1)</f>
        <v>0</v>
      </c>
      <c r="EP144" s="14">
        <f>INDEX(战舰突破!$K$6:$K$18,通天塔!$J144+1)+INDEX(战舰突破!$K$23:$K$35,通天塔!$K144+1)+INDEX(战舰突破!$K$40:$K$52,通天塔!$L144+1)</f>
        <v>0</v>
      </c>
      <c r="EQ144" s="14">
        <f>INDEX(战舰突破!$L$6:$L$18,通天塔!$J144+1)+INDEX(战舰突破!$L$23:$L$35,通天塔!$K144+1)+INDEX(战舰突破!$L$40:$L$52,通天塔!$L144+1)</f>
        <v>200</v>
      </c>
      <c r="ER144" s="18">
        <f>INDEX(战舰突破!$N$6:$N$18,通天塔!$J144+1)+INDEX(战舰突破!$N$23:$N$35,通天塔!$K144+1)+INDEX(战舰突破!$N$40:$N$52,通天塔!$L144+1)</f>
        <v>0</v>
      </c>
      <c r="ES144" s="18">
        <f>INDEX(战舰突破!$O$6:$O$18,通天塔!$J144+1)+INDEX(战舰突破!$O$23:$O$35,通天塔!$K144+1)+INDEX(战舰突破!$O$40:$O$52,通天塔!$L144+1)</f>
        <v>1.4</v>
      </c>
      <c r="ET144" s="18">
        <f>INDEX(战舰突破!$P$6:$P$18,通天塔!$J144+1)+INDEX(战舰突破!$P$23:$P$35,通天塔!$K144+1)+INDEX(战舰突破!$P$40:$P$52,通天塔!$L144+1)</f>
        <v>0</v>
      </c>
      <c r="EU144" s="18">
        <f>INDEX(战舰突破!$Q$6:$Q$18,通天塔!$J144+1)+INDEX(战舰突破!$Q$23:$Q$35,通天塔!$K144+1)+INDEX(战舰突破!$Q$40:$Q$52,通天塔!$L144+1)</f>
        <v>0.3</v>
      </c>
      <c r="EV144" s="18">
        <f>INDEX(战舰突破!$R$6:$R$18,通天塔!$J144+1)+INDEX(战舰突破!$R$23:$R$35,通天塔!$K144+1)+INDEX(战舰突破!$R$40:$R$52,通天塔!$L144+1)</f>
        <v>0</v>
      </c>
      <c r="EW144" s="18">
        <f>INDEX(战舰突破!$M$6:$M$18,通天塔!$J144+1)+INDEX(战舰突破!$M$23:$M$35,通天塔!$K144+1)+INDEX(战舰突破!$M$40:$M$52,通天塔!$L144+1)</f>
        <v>0.2</v>
      </c>
      <c r="EX144" s="22">
        <f>INDEX(战舰突破!$W$6:$W$18,通天塔!$J144+1)+INDEX(战舰突破!$W$23:$W$35,通天塔!$K144+1)+INDEX(战舰突破!$W$40:$W$52,通天塔!$L144+1)</f>
        <v>0.5</v>
      </c>
      <c r="FA144" s="14">
        <f>INDEX(战舰突破!$S$6:$S$18,通天塔!$J144+1)</f>
        <v>0</v>
      </c>
      <c r="FB144" s="14">
        <f>INDEX(战舰突破!$T$6:$T$18,通天塔!$J144+1)</f>
        <v>1.1000000000000001</v>
      </c>
      <c r="FC144" s="14">
        <f>INDEX(战舰突破!$U$6:$U$18,通天塔!$J144+1)</f>
        <v>0.1</v>
      </c>
      <c r="FD144" s="14">
        <f>INDEX(战舰突破!$V$6:$V$18,通天塔!$J144+1)</f>
        <v>1</v>
      </c>
      <c r="FE144" s="14">
        <f>INDEX(战舰突破!$X$6:$X$18,通天塔!$J144+1)</f>
        <v>10</v>
      </c>
      <c r="FG144" s="14">
        <f>INDEX(战舰突破!$S$23:$S$35,通天塔!$J144+1)</f>
        <v>0.6</v>
      </c>
      <c r="FH144" s="14">
        <f>INDEX(战舰突破!$T$23:$T$35,通天塔!$J144+1)</f>
        <v>0.55000000000000004</v>
      </c>
      <c r="FI144" s="14">
        <f>INDEX(战舰突破!$U$23:$U$35,通天塔!$J144+1)</f>
        <v>0.1</v>
      </c>
      <c r="FJ144" s="14">
        <f>INDEX(战舰突破!$V$23:$V$35,通天塔!$J144+1)</f>
        <v>2</v>
      </c>
      <c r="FK144" s="14">
        <f>INDEX(战舰突破!$X$23:$X$35,通天塔!$J144+1)</f>
        <v>150</v>
      </c>
      <c r="FM144" s="14">
        <f>INDEX(战舰突破!$S$40:$S$52,通天塔!$J144+1)</f>
        <v>0.6</v>
      </c>
      <c r="FN144" s="14">
        <f>INDEX(战舰突破!$T$40:$T$52,通天塔!$J144+1)</f>
        <v>0.25</v>
      </c>
      <c r="FO144" s="14">
        <f>INDEX(战舰突破!$U$40:$U$52,通天塔!$J144+1)</f>
        <v>0.2</v>
      </c>
      <c r="FP144" s="14">
        <f>INDEX(战舰突破!$V$40:$V$52,通天塔!$J144+1)</f>
        <v>1</v>
      </c>
      <c r="FQ144" s="14">
        <f>INDEX(战舰突破!$X$40:$X$52,通天塔!$J144+1)</f>
        <v>250</v>
      </c>
      <c r="FT144" s="14">
        <f t="shared" si="300"/>
        <v>1182214</v>
      </c>
      <c r="FU144" s="14">
        <f t="shared" si="301"/>
        <v>1183457</v>
      </c>
      <c r="FV144" s="14">
        <f t="shared" si="302"/>
        <v>1184788</v>
      </c>
      <c r="FW144" s="14">
        <f t="shared" si="303"/>
        <v>25281358</v>
      </c>
      <c r="FX144" s="14">
        <f t="shared" si="304"/>
        <v>669416</v>
      </c>
      <c r="FY144" s="14">
        <f t="shared" si="305"/>
        <v>23228675</v>
      </c>
      <c r="FZ144" s="14">
        <f t="shared" si="306"/>
        <v>563467</v>
      </c>
      <c r="GA144" s="28">
        <f t="shared" si="307"/>
        <v>34875</v>
      </c>
      <c r="GB144" s="28">
        <f t="shared" si="308"/>
        <v>34875</v>
      </c>
      <c r="GC144" s="28">
        <f t="shared" si="309"/>
        <v>34875</v>
      </c>
      <c r="GD144" s="28">
        <f t="shared" si="310"/>
        <v>34875</v>
      </c>
      <c r="GE144" s="28">
        <f t="shared" si="311"/>
        <v>1.7175999999999998</v>
      </c>
      <c r="GF144" s="28">
        <f t="shared" si="312"/>
        <v>1.9760000000000002</v>
      </c>
      <c r="GG144" s="28">
        <f t="shared" si="313"/>
        <v>0</v>
      </c>
      <c r="GH144" s="28">
        <f t="shared" si="314"/>
        <v>50.3</v>
      </c>
      <c r="GI144" s="14">
        <f t="shared" si="315"/>
        <v>1</v>
      </c>
      <c r="GJ144" s="14">
        <f t="shared" si="316"/>
        <v>1.6</v>
      </c>
      <c r="GK144" s="14">
        <f t="shared" si="317"/>
        <v>1.6</v>
      </c>
      <c r="GL144" s="18">
        <f t="shared" si="318"/>
        <v>2.3000000000000003</v>
      </c>
      <c r="GM144" s="18">
        <f t="shared" si="319"/>
        <v>1.75</v>
      </c>
      <c r="GN144" s="18">
        <f t="shared" si="320"/>
        <v>1.45</v>
      </c>
      <c r="GO144" s="29">
        <f t="shared" ref="GO144:GQ207" si="380">$GA144+GO$2</f>
        <v>35025</v>
      </c>
      <c r="GP144" s="29">
        <f t="shared" si="380"/>
        <v>35325</v>
      </c>
      <c r="GQ144" s="29">
        <f t="shared" si="380"/>
        <v>35325</v>
      </c>
      <c r="GR144" s="26">
        <f t="shared" si="321"/>
        <v>0.1</v>
      </c>
      <c r="GS144" s="26">
        <f t="shared" si="322"/>
        <v>0.1</v>
      </c>
      <c r="GT144" s="26">
        <f t="shared" si="323"/>
        <v>0.2</v>
      </c>
      <c r="GU144" s="14">
        <f t="shared" si="324"/>
        <v>3</v>
      </c>
      <c r="GV144" s="14">
        <f t="shared" si="325"/>
        <v>4</v>
      </c>
      <c r="GW144" s="14">
        <f t="shared" si="326"/>
        <v>3</v>
      </c>
      <c r="GX144" s="14">
        <f t="shared" si="327"/>
        <v>10</v>
      </c>
      <c r="GY144" s="14">
        <f t="shared" si="328"/>
        <v>150</v>
      </c>
      <c r="GZ144" s="14">
        <f t="shared" si="329"/>
        <v>250</v>
      </c>
      <c r="HA144">
        <v>140</v>
      </c>
      <c r="HB144" s="14">
        <f t="shared" si="275"/>
        <v>201367339</v>
      </c>
      <c r="HD144" s="14">
        <f t="shared" si="330"/>
        <v>1338832</v>
      </c>
      <c r="HE144" s="14">
        <f t="shared" si="331"/>
        <v>591077</v>
      </c>
      <c r="HF144" s="29">
        <f t="shared" si="332"/>
        <v>33480</v>
      </c>
      <c r="HG144" s="29">
        <f t="shared" si="333"/>
        <v>23975</v>
      </c>
      <c r="HH144" s="29">
        <f t="shared" si="334"/>
        <v>25893</v>
      </c>
      <c r="HI144" s="29">
        <f t="shared" si="335"/>
        <v>24167</v>
      </c>
      <c r="HJ144" s="14">
        <f t="shared" si="336"/>
        <v>1.7175999999999998</v>
      </c>
      <c r="HK144" s="14">
        <f t="shared" si="337"/>
        <v>1.9760000000000002</v>
      </c>
      <c r="HL144" s="14">
        <f t="shared" si="338"/>
        <v>355045</v>
      </c>
      <c r="HM144" s="14">
        <f t="shared" si="339"/>
        <v>569661</v>
      </c>
      <c r="HN144" s="26">
        <f t="shared" si="340"/>
        <v>0.398755081300813</v>
      </c>
      <c r="HO144" s="26">
        <f t="shared" si="341"/>
        <v>0.66439305377479441</v>
      </c>
      <c r="HP144" s="29">
        <f t="shared" si="342"/>
        <v>171767</v>
      </c>
      <c r="HQ144" s="29">
        <f t="shared" si="343"/>
        <v>628770</v>
      </c>
      <c r="HR144" s="29">
        <f t="shared" si="344"/>
        <v>696129</v>
      </c>
      <c r="HS144" s="26">
        <f t="shared" si="345"/>
        <v>0.4830996131528047</v>
      </c>
      <c r="HT144" s="26">
        <f t="shared" si="346"/>
        <v>0.49035299806576405</v>
      </c>
      <c r="HU144" s="26">
        <f t="shared" si="347"/>
        <v>0.59035299806576402</v>
      </c>
      <c r="HV144" s="26">
        <f t="shared" si="348"/>
        <v>8.3099613152804674E-2</v>
      </c>
      <c r="HW144" s="29">
        <f t="shared" si="349"/>
        <v>1.8000000000000003</v>
      </c>
      <c r="HX144" s="29">
        <f t="shared" si="350"/>
        <v>3.5548162475822056</v>
      </c>
      <c r="HY144" s="29">
        <f t="shared" si="351"/>
        <v>3.2232108317214703</v>
      </c>
      <c r="HZ144" s="29">
        <f t="shared" si="352"/>
        <v>1545903</v>
      </c>
      <c r="IA144" s="29">
        <f t="shared" si="353"/>
        <v>1490107.8746615089</v>
      </c>
      <c r="IB144" s="29">
        <f t="shared" si="354"/>
        <v>1121885.2665377178</v>
      </c>
      <c r="IC144" s="29">
        <f t="shared" si="355"/>
        <v>9327252</v>
      </c>
      <c r="ID144" s="14">
        <f t="shared" si="356"/>
        <v>4157896.14</v>
      </c>
      <c r="IH144" s="14">
        <v>1</v>
      </c>
      <c r="II144" s="14">
        <v>1</v>
      </c>
      <c r="IJ144" s="14">
        <v>480</v>
      </c>
      <c r="IK144" s="14">
        <v>80</v>
      </c>
      <c r="IL144" s="14">
        <v>60</v>
      </c>
      <c r="IM144" s="23">
        <f t="shared" si="357"/>
        <v>784612293</v>
      </c>
      <c r="IN144" s="23">
        <f t="shared" si="358"/>
        <v>1</v>
      </c>
      <c r="IO144" s="23">
        <f t="shared" si="359"/>
        <v>784612.29</v>
      </c>
      <c r="IP144" s="23">
        <f t="shared" si="360"/>
        <v>850547707</v>
      </c>
      <c r="IQ144" s="23">
        <f t="shared" si="361"/>
        <v>1</v>
      </c>
      <c r="IR144" s="23">
        <f t="shared" si="362"/>
        <v>850547.71</v>
      </c>
      <c r="IS144" s="14">
        <v>1</v>
      </c>
      <c r="IT144" s="14">
        <v>1</v>
      </c>
      <c r="IU144" s="14">
        <v>240</v>
      </c>
      <c r="IV144" s="14">
        <v>40</v>
      </c>
      <c r="IW144" s="14">
        <v>30</v>
      </c>
      <c r="IX144" s="23">
        <f t="shared" si="363"/>
        <v>459657608</v>
      </c>
      <c r="IY144" s="23">
        <f t="shared" si="364"/>
        <v>1</v>
      </c>
      <c r="IZ144" s="23">
        <f t="shared" si="365"/>
        <v>459657.61</v>
      </c>
      <c r="JA144" s="23"/>
      <c r="JB144" s="23"/>
      <c r="JC144" s="23"/>
      <c r="JG144">
        <f t="shared" si="366"/>
        <v>2.623802086787935</v>
      </c>
      <c r="JH144">
        <f t="shared" si="367"/>
        <v>4.5066424642669567</v>
      </c>
      <c r="JJ144" s="14">
        <v>10</v>
      </c>
      <c r="JK144" s="14">
        <v>2</v>
      </c>
      <c r="JL144" s="14">
        <v>1.5</v>
      </c>
      <c r="JM144" s="23">
        <f t="shared" si="368"/>
        <v>15629373</v>
      </c>
      <c r="JN144" s="23">
        <f t="shared" si="369"/>
        <v>1</v>
      </c>
      <c r="JO144" s="23">
        <f t="shared" si="370"/>
        <v>15629.37</v>
      </c>
      <c r="JP144" s="14">
        <v>30</v>
      </c>
      <c r="JQ144" s="14">
        <v>6</v>
      </c>
      <c r="JR144" s="14">
        <v>4</v>
      </c>
      <c r="JS144" s="23">
        <f t="shared" si="371"/>
        <v>45093102</v>
      </c>
      <c r="JT144" s="23">
        <f t="shared" si="372"/>
        <v>1</v>
      </c>
      <c r="JU144" s="23">
        <f t="shared" si="373"/>
        <v>45093.1</v>
      </c>
      <c r="JW144" s="23">
        <f t="shared" si="374"/>
        <v>60124136</v>
      </c>
      <c r="JX144" s="23">
        <f t="shared" si="375"/>
        <v>1</v>
      </c>
      <c r="JY144" s="23">
        <f t="shared" si="376"/>
        <v>60124.14</v>
      </c>
      <c r="JZ144" s="23">
        <f t="shared" si="377"/>
        <v>23444060</v>
      </c>
      <c r="KA144" s="23">
        <f t="shared" si="378"/>
        <v>1</v>
      </c>
      <c r="KB144" s="23">
        <f t="shared" si="379"/>
        <v>23444.06</v>
      </c>
    </row>
    <row r="145" spans="3:288" ht="16.5" x14ac:dyDescent="0.2">
      <c r="C145" s="14">
        <f t="shared" si="243"/>
        <v>1</v>
      </c>
      <c r="D145" s="14">
        <v>141</v>
      </c>
      <c r="E145" s="14" t="s">
        <v>684</v>
      </c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F145" s="14">
        <f>ROUND((INDEX(新战舰养成!S$6:S$18,通天塔!$J145+1)+INDEX(新战舰养成!D$6:D$18,通天塔!$J145+1)*(通天塔!$G145-1))*INDEX(战舰突破!$D$6:$D$18,通天塔!$M145+1),0)</f>
        <v>10</v>
      </c>
      <c r="BG145" s="14">
        <f>ROUND((INDEX(新战舰养成!T$6:T$18,通天塔!$J145+1)+INDEX(新战舰养成!E$6:E$18,通天塔!$J145+1)*(通天塔!$G145-1))*INDEX(战舰突破!$D$6:$D$18,通天塔!$M145+1),0)</f>
        <v>20</v>
      </c>
      <c r="BH145" s="14">
        <f>ROUND((INDEX(新战舰养成!U$6:U$18,通天塔!$J145+1)+INDEX(新战舰养成!F$6:F$18,通天塔!$J145+1)*(通天塔!$G145-1))*INDEX(战舰突破!$D$6:$D$18,通天塔!$M145+1),0)</f>
        <v>5</v>
      </c>
      <c r="BI145" s="14">
        <f>ROUND((INDEX(新战舰养成!V$6:V$18,通天塔!$J145+1)+INDEX(新战舰养成!G$6:G$18,通天塔!$J145+1)*(通天塔!$G145-1))*INDEX(战舰突破!$D$6:$D$18,通天塔!$M145+1),0)</f>
        <v>300</v>
      </c>
      <c r="BJ145" s="14">
        <f>ROUND((INDEX(新战舰养成!W$6:W$18,通天塔!$J145+1)+INDEX(新战舰养成!H$6:H$18,通天塔!$J145+1)*(通天塔!$G145-1))*INDEX(战舰突破!$D$6:$D$18,通天塔!$M145+1),0)</f>
        <v>4</v>
      </c>
      <c r="BL145" s="14">
        <f>IF($H145&gt;0,ROUND((INDEX(新战舰养成!X$6:X$18,通天塔!$K145+1)+INDEX(新战舰养成!I$6:I$18,通天塔!$K145+1)*(通天塔!$H145-1))*INDEX(战舰突破!$D$6:$D$18,通天塔!$N145+1),0),0)</f>
        <v>0</v>
      </c>
      <c r="BM145" s="14">
        <f>IF($H145&gt;0,ROUND((INDEX(新战舰养成!Y$6:Y$18,通天塔!$K145+1)+INDEX(新战舰养成!J$6:J$18,通天塔!$K145+1)*(通天塔!$H145-1))*INDEX(战舰突破!$D$6:$D$18,通天塔!$N145+1),0),0)</f>
        <v>0</v>
      </c>
      <c r="BN145" s="14">
        <f>IF($H145&gt;0,ROUND((INDEX(新战舰养成!Z$6:Z$18,通天塔!$K145+1)+INDEX(新战舰养成!K$6:K$18,通天塔!$K145+1)*(通天塔!$H145-1))*INDEX(战舰突破!$D$6:$D$18,通天塔!$N145+1),0),0)</f>
        <v>0</v>
      </c>
      <c r="BO145" s="14">
        <f>IF($H145&gt;0,ROUND((INDEX(新战舰养成!AA$6:AA$18,通天塔!$K145+1)+INDEX(新战舰养成!L$6:L$18,通天塔!$K145+1)*(通天塔!$H145-1))*INDEX(战舰突破!$D$6:$D$18,通天塔!$N145+1),0),0)</f>
        <v>0</v>
      </c>
      <c r="BP145" s="14">
        <f>IF($H145&gt;0,ROUND((INDEX(新战舰养成!AB$6:AB$18,通天塔!$K145+1)+INDEX(新战舰养成!M$6:M$18,通天塔!$K145+1)*(通天塔!$H145-1))*INDEX(战舰突破!$D$6:$D$18,通天塔!$N145+1),0),0)</f>
        <v>0</v>
      </c>
      <c r="BR145" s="14">
        <f>IF($I145&gt;0,ROUND((INDEX(新战舰养成!AC$6:AC$18,通天塔!$L145+1)+INDEX(新战舰养成!I$6:I$18,通天塔!$L145+1)*(通天塔!$I145-1))*INDEX(战舰突破!$D$6:$D$18,通天塔!$O145+1),0),0)</f>
        <v>0</v>
      </c>
      <c r="BS145" s="14">
        <f>IF($I145&gt;0,ROUND((INDEX(新战舰养成!AD$6:AD$18,通天塔!$L145+1)+INDEX(新战舰养成!J$6:J$18,通天塔!$L145+1)*(通天塔!$I145-1))*INDEX(战舰突破!$D$6:$D$18,通天塔!$O145+1),0),0)</f>
        <v>0</v>
      </c>
      <c r="BT145" s="14">
        <f>IF($I145&gt;0,ROUND((INDEX(新战舰养成!AE$6:AE$18,通天塔!$L145+1)+INDEX(新战舰养成!K$6:K$18,通天塔!$L145+1)*(通天塔!$I145-1))*INDEX(战舰突破!$D$6:$D$18,通天塔!$O145+1),0),0)</f>
        <v>0</v>
      </c>
      <c r="BU145" s="14">
        <f>IF($I145&gt;0,ROUND((INDEX(新战舰养成!AF$6:AF$18,通天塔!$L145+1)+INDEX(新战舰养成!L$6:L$18,通天塔!$L145+1)*(通天塔!$I145-1))*INDEX(战舰突破!$D$6:$D$18,通天塔!$O145+1),0),0)</f>
        <v>0</v>
      </c>
      <c r="BV145" s="14">
        <f>IF($I145&gt;0,ROUND((INDEX(新战舰养成!AG$6:AG$18,通天塔!$L145+1)+INDEX(新战舰养成!M$6:M$18,通天塔!$L145+1)*(通天塔!$I145-1))*INDEX(战舰突破!$D$6:$D$18,通天塔!$O145+1),0),0)</f>
        <v>0</v>
      </c>
      <c r="BY145" s="14">
        <f>(INDEX(装备数值!$C$13:$G$116,通天塔!$P145*8+1,BY$2)+INDEX(装备数值!$C$13:$G$116,通天塔!$Q145*8+2,BY$2)+INDEX(装备数值!$C$13:$G$116,通天塔!$S145*8+3,BY$2)+INDEX(装备数值!$C$13:$G$116,通天塔!$R145*8+4,BY$2)+INDEX(装备数值!$C$13:$G$116,通天塔!$T145*8+5,BY$2)+INDEX(装备数值!$C$13:$G$116,通天塔!$U145*8+6,BY$2)+INDEX(装备数值!$C$13:$G$116,通天塔!$V145*8+7,BY$2)+INDEX(装备数值!$C$13:$G$116,通天塔!$W145*8+8,BY$2))</f>
        <v>0</v>
      </c>
      <c r="BZ145" s="14">
        <f>(INDEX(装备数值!$C$13:$G$116,通天塔!$P145*8+1,BZ$2)+INDEX(装备数值!$C$13:$G$116,通天塔!$Q145*8+2,BZ$2)+INDEX(装备数值!$C$13:$G$116,通天塔!$S145*8+3,BZ$2)+INDEX(装备数值!$C$13:$G$116,通天塔!$R145*8+4,BZ$2)+INDEX(装备数值!$C$13:$G$116,通天塔!$T145*8+5,BZ$2)+INDEX(装备数值!$C$13:$G$116,通天塔!$U145*8+6,BZ$2)+INDEX(装备数值!$C$13:$G$116,通天塔!$V145*8+7,BZ$2)+INDEX(装备数值!$C$13:$G$116,通天塔!$W145*8+8,BZ$2))</f>
        <v>0</v>
      </c>
      <c r="CA145" s="14">
        <f>(INDEX(装备数值!$C$13:$G$116,通天塔!$P145*8+1,CA$2)+INDEX(装备数值!$C$13:$G$116,通天塔!$Q145*8+2,CA$2)+INDEX(装备数值!$C$13:$G$116,通天塔!$S145*8+3,CA$2)+INDEX(装备数值!$C$13:$G$116,通天塔!$R145*8+4,CA$2)+INDEX(装备数值!$C$13:$G$116,通天塔!$T145*8+5,CA$2)+INDEX(装备数值!$C$13:$G$116,通天塔!$U145*8+6,CA$2)+INDEX(装备数值!$C$13:$G$116,通天塔!$V145*8+7,CA$2)+INDEX(装备数值!$C$13:$G$116,通天塔!$W145*8+8,CA$2))</f>
        <v>0</v>
      </c>
      <c r="CB145" s="14">
        <f>(INDEX(装备数值!$C$13:$G$116,通天塔!$P145*8+1,CB$2)+INDEX(装备数值!$C$13:$G$116,通天塔!$Q145*8+2,CB$2)+INDEX(装备数值!$C$13:$G$116,通天塔!$S145*8+3,CB$2)+INDEX(装备数值!$C$13:$G$116,通天塔!$R145*8+4,CB$2)+INDEX(装备数值!$C$13:$G$116,通天塔!$T145*8+5,CB$2)+INDEX(装备数值!$C$13:$G$116,通天塔!$U145*8+6,CB$2)+INDEX(装备数值!$C$13:$G$116,通天塔!$V145*8+7,CB$2)+INDEX(装备数值!$C$13:$G$116,通天塔!$W145*8+8,CB$2))</f>
        <v>0</v>
      </c>
      <c r="CC145" s="14">
        <f>(INDEX(装备数值!$C$13:$G$116,通天塔!$P145*8+1,CC$2)+INDEX(装备数值!$C$13:$G$116,通天塔!$Q145*8+2,CC$2)+INDEX(装备数值!$C$13:$G$116,通天塔!$S145*8+3,CC$2)+INDEX(装备数值!$C$13:$G$116,通天塔!$R145*8+4,CC$2)+INDEX(装备数值!$C$13:$G$116,通天塔!$T145*8+5,CC$2)+INDEX(装备数值!$C$13:$G$116,通天塔!$U145*8+6,CC$2)+INDEX(装备数值!$C$13:$G$116,通天塔!$V145*8+7,CC$2)+INDEX(装备数值!$C$13:$G$116,通天塔!$W145*8+8,CC$2))</f>
        <v>0</v>
      </c>
      <c r="CF145" s="14">
        <f>INDEX(装备数值!$I$13:$M$116,通天塔!$P145*8+1,CF$2)*$X145+INDEX(装备数值!$I$13:$M$116,通天塔!$Q145*8+2,CF$2)*$Y145+INDEX(装备数值!$I$13:$M$116,通天塔!$S145*8+3,CF$2)*$Z145+INDEX(装备数值!$I$13:$M$116,通天塔!$R145*8+4,CF$2)*$AA145+INDEX(装备数值!$I$13:$M$116,通天塔!$T145*8+5,CF$2)*$AB145+INDEX(装备数值!$I$13:$M$116,通天塔!$U145*8+6,CF$2)*$AC145+INDEX(装备数值!$I$13:$M$116,通天塔!$V145*8+7,CF$2)*$AD145+INDEX(装备数值!$I$13:$M$116,通天塔!$W145*8+8,CF$2)*$AE145</f>
        <v>0</v>
      </c>
      <c r="CG145" s="14">
        <f>INDEX(装备数值!$I$13:$M$116,通天塔!$P145*8+1,CG$2)*$X145+INDEX(装备数值!$I$13:$M$116,通天塔!$Q145*8+2,CG$2)*$Y145+INDEX(装备数值!$I$13:$M$116,通天塔!$S145*8+3,CG$2)*$Z145+INDEX(装备数值!$I$13:$M$116,通天塔!$R145*8+4,CG$2)*$AA145+INDEX(装备数值!$I$13:$M$116,通天塔!$T145*8+5,CG$2)*$AB145+INDEX(装备数值!$I$13:$M$116,通天塔!$U145*8+6,CG$2)*$AC145+INDEX(装备数值!$I$13:$M$116,通天塔!$V145*8+7,CG$2)*$AD145+INDEX(装备数值!$I$13:$M$116,通天塔!$W145*8+8,CG$2)*$AE145</f>
        <v>0</v>
      </c>
      <c r="CH145" s="14">
        <f>INDEX(装备数值!$I$13:$M$116,通天塔!$P145*8+1,CH$2)*$X145+INDEX(装备数值!$I$13:$M$116,通天塔!$Q145*8+2,CH$2)*$Y145+INDEX(装备数值!$I$13:$M$116,通天塔!$S145*8+3,CH$2)*$Z145+INDEX(装备数值!$I$13:$M$116,通天塔!$R145*8+4,CH$2)*$AA145+INDEX(装备数值!$I$13:$M$116,通天塔!$T145*8+5,CH$2)*$AB145+INDEX(装备数值!$I$13:$M$116,通天塔!$U145*8+6,CH$2)*$AC145+INDEX(装备数值!$I$13:$M$116,通天塔!$V145*8+7,CH$2)*$AD145+INDEX(装备数值!$I$13:$M$116,通天塔!$W145*8+8,CH$2)*$AE145</f>
        <v>0</v>
      </c>
      <c r="CI145" s="14">
        <f>INDEX(装备数值!$I$13:$M$116,通天塔!$P145*8+1,CI$2)*$X145+INDEX(装备数值!$I$13:$M$116,通天塔!$Q145*8+2,CI$2)*$Y145+INDEX(装备数值!$I$13:$M$116,通天塔!$S145*8+3,CI$2)*$Z145+INDEX(装备数值!$I$13:$M$116,通天塔!$R145*8+4,CI$2)*$AA145+INDEX(装备数值!$I$13:$M$116,通天塔!$T145*8+5,CI$2)*$AB145+INDEX(装备数值!$I$13:$M$116,通天塔!$U145*8+6,CI$2)*$AC145+INDEX(装备数值!$I$13:$M$116,通天塔!$V145*8+7,CI$2)*$AD145+INDEX(装备数值!$I$13:$M$116,通天塔!$W145*8+8,CI$2)*$AE145</f>
        <v>0</v>
      </c>
      <c r="CJ145" s="14">
        <f>INDEX(装备数值!$I$13:$M$116,通天塔!$P145*8+1,CJ$2)*$X145+INDEX(装备数值!$I$13:$M$116,通天塔!$Q145*8+2,CJ$2)*$Y145+INDEX(装备数值!$I$13:$M$116,通天塔!$S145*8+3,CJ$2)*$Z145+INDEX(装备数值!$I$13:$M$116,通天塔!$R145*8+4,CJ$2)*$AA145+INDEX(装备数值!$I$13:$M$116,通天塔!$T145*8+5,CJ$2)*$AB145+INDEX(装备数值!$I$13:$M$116,通天塔!$U145*8+6,CJ$2)*$AC145+INDEX(装备数值!$I$13:$M$116,通天塔!$V145*8+7,CJ$2)*$AD145+INDEX(装备数值!$I$13:$M$116,通天塔!$W145*8+8,CJ$2)*$AE145</f>
        <v>0</v>
      </c>
      <c r="CM145" s="14">
        <f>INDEX(装备数值!$X$13:$AH$116,$P145*8+1,CM$2)*$AF145+INDEX(装备数值!$X$13:$AH$116,$Q145*8+2,CM$2)*$AG145+INDEX(装备数值!$X$13:$AH$116,$S145*8+3,CM$2)*$AH145+INDEX(装备数值!$X$13:$AH$116,$R145*8+4,CM$2)*$AI145+INDEX(装备数值!$X$13:$AH$116,$T145*8+5,CM$2)*$AJ145+INDEX(装备数值!$X$13:$AH$116,$U145*8+6,CM$2)*$AK145+INDEX(装备数值!$X$13:$AH$116,$V145*8+7,CM$2)*$AL145+INDEX(装备数值!$X$13:$AH$116,$W145*8+8,CM$2)*$AM145</f>
        <v>0</v>
      </c>
      <c r="CN145" s="14">
        <f>INDEX(装备数值!$X$13:$AH$116,$P145*8+1,CN$2)*$AF145+INDEX(装备数值!$X$13:$AH$116,$Q145*8+2,CN$2)*$AG145+INDEX(装备数值!$X$13:$AH$116,$S145*8+3,CN$2)*$AH145+INDEX(装备数值!$X$13:$AH$116,$R145*8+4,CN$2)*$AI145+INDEX(装备数值!$X$13:$AH$116,$T145*8+5,CN$2)*$AJ145+INDEX(装备数值!$X$13:$AH$116,$U145*8+6,CN$2)*$AK145+INDEX(装备数值!$X$13:$AH$116,$V145*8+7,CN$2)*$AL145+INDEX(装备数值!$X$13:$AH$116,$W145*8+8,CN$2)*$AM145</f>
        <v>0</v>
      </c>
      <c r="CO145" s="14">
        <f>INDEX(装备数值!$X$13:$AH$116,$P145*8+1,CO$2)*$AF145+INDEX(装备数值!$X$13:$AH$116,$Q145*8+2,CO$2)*$AG145+INDEX(装备数值!$X$13:$AH$116,$S145*8+3,CO$2)*$AH145+INDEX(装备数值!$X$13:$AH$116,$R145*8+4,CO$2)*$AI145+INDEX(装备数值!$X$13:$AH$116,$T145*8+5,CO$2)*$AJ145+INDEX(装备数值!$X$13:$AH$116,$U145*8+6,CO$2)*$AK145+INDEX(装备数值!$X$13:$AH$116,$V145*8+7,CO$2)*$AL145+INDEX(装备数值!$X$13:$AH$116,$W145*8+8,CO$2)*$AM145</f>
        <v>0</v>
      </c>
      <c r="CP145" s="14">
        <f>INDEX(装备数值!$X$13:$AH$116,$P145*8+1,CP$2)*$AF145+INDEX(装备数值!$X$13:$AH$116,$Q145*8+2,CP$2)*$AG145+INDEX(装备数值!$X$13:$AH$116,$S145*8+3,CP$2)*$AH145+INDEX(装备数值!$X$13:$AH$116,$R145*8+4,CP$2)*$AI145+INDEX(装备数值!$X$13:$AH$116,$T145*8+5,CP$2)*$AJ145+INDEX(装备数值!$X$13:$AH$116,$U145*8+6,CP$2)*$AK145+INDEX(装备数值!$X$13:$AH$116,$V145*8+7,CP$2)*$AL145+INDEX(装备数值!$X$13:$AH$116,$W145*8+8,CP$2)*$AM145</f>
        <v>0</v>
      </c>
      <c r="CQ145" s="14">
        <f>INDEX(装备数值!$X$13:$AH$116,$P145*8+1,CQ$2)*$AF145+INDEX(装备数值!$X$13:$AH$116,$Q145*8+2,CQ$2)*$AG145+INDEX(装备数值!$X$13:$AH$116,$S145*8+3,CQ$2)*$AH145+INDEX(装备数值!$X$13:$AH$116,$R145*8+4,CQ$2)*$AI145+INDEX(装备数值!$X$13:$AH$116,$T145*8+5,CQ$2)*$AJ145+INDEX(装备数值!$X$13:$AH$116,$U145*8+6,CQ$2)*$AK145+INDEX(装备数值!$X$13:$AH$116,$V145*8+7,CQ$2)*$AL145+INDEX(装备数值!$X$13:$AH$116,$W145*8+8,CQ$2)*$AM145</f>
        <v>0</v>
      </c>
      <c r="CR145" s="14">
        <f>INDEX(装备数值!$X$13:$AH$116,$P145*8+1,CR$2)*$AF145+INDEX(装备数值!$X$13:$AH$116,$Q145*8+2,CR$2)*$AG145+INDEX(装备数值!$X$13:$AH$116,$S145*8+3,CR$2)*$AH145+INDEX(装备数值!$X$13:$AH$116,$R145*8+4,CR$2)*$AI145+INDEX(装备数值!$X$13:$AH$116,$T145*8+5,CR$2)*$AJ145+INDEX(装备数值!$X$13:$AH$116,$U145*8+6,CR$2)*$AK145+INDEX(装备数值!$X$13:$AH$116,$V145*8+7,CR$2)*$AL145+INDEX(装备数值!$X$13:$AH$116,$W145*8+8,CR$2)*$AM145</f>
        <v>0</v>
      </c>
      <c r="CS145" s="14">
        <f>INDEX(装备数值!$X$13:$AH$116,$P145*8+1,CS$2)*$AF145+INDEX(装备数值!$X$13:$AH$116,$Q145*8+2,CS$2)*$AG145+INDEX(装备数值!$X$13:$AH$116,$S145*8+3,CS$2)*$AH145+INDEX(装备数值!$X$13:$AH$116,$R145*8+4,CS$2)*$AI145+INDEX(装备数值!$X$13:$AH$116,$T145*8+5,CS$2)*$AJ145+INDEX(装备数值!$X$13:$AH$116,$U145*8+6,CS$2)*$AK145+INDEX(装备数值!$X$13:$AH$116,$V145*8+7,CS$2)*$AL145+INDEX(装备数值!$X$13:$AH$116,$W145*8+8,CS$2)*$AM145</f>
        <v>0</v>
      </c>
      <c r="CT145" s="14">
        <f>INDEX(装备数值!$X$13:$AH$116,$P145*8+1,CT$2)*$AF145+INDEX(装备数值!$X$13:$AH$116,$Q145*8+2,CT$2)*$AG145+INDEX(装备数值!$X$13:$AH$116,$S145*8+3,CT$2)*$AH145+INDEX(装备数值!$X$13:$AH$116,$R145*8+4,CT$2)*$AI145+INDEX(装备数值!$X$13:$AH$116,$T145*8+5,CT$2)*$AJ145+INDEX(装备数值!$X$13:$AH$116,$U145*8+6,CT$2)*$AK145+INDEX(装备数值!$X$13:$AH$116,$V145*8+7,CT$2)*$AL145+INDEX(装备数值!$X$13:$AH$116,$W145*8+8,CT$2)*$AM145</f>
        <v>0</v>
      </c>
      <c r="CU145" s="14">
        <f>INDEX(装备数值!$X$13:$AH$116,$P145*8+1,CU$2)*$AF145+INDEX(装备数值!$X$13:$AH$116,$Q145*8+2,CU$2)*$AG145+INDEX(装备数值!$X$13:$AH$116,$S145*8+3,CU$2)*$AH145+INDEX(装备数值!$X$13:$AH$116,$R145*8+4,CU$2)*$AI145+INDEX(装备数值!$X$13:$AH$116,$T145*8+5,CU$2)*$AJ145+INDEX(装备数值!$X$13:$AH$116,$U145*8+6,CU$2)*$AK145+INDEX(装备数值!$X$13:$AH$116,$V145*8+7,CU$2)*$AL145+INDEX(装备数值!$X$13:$AH$116,$W145*8+8,CU$2)*$AM145</f>
        <v>0</v>
      </c>
      <c r="CV145" s="14">
        <f>INDEX(装备数值!$X$13:$AH$116,$P145*8+1,CV$2)*$AF145+INDEX(装备数值!$X$13:$AH$116,$Q145*8+2,CV$2)*$AG145+INDEX(装备数值!$X$13:$AH$116,$S145*8+3,CV$2)*$AH145+INDEX(装备数值!$X$13:$AH$116,$R145*8+4,CV$2)*$AI145+INDEX(装备数值!$X$13:$AH$116,$T145*8+5,CV$2)*$AJ145+INDEX(装备数值!$X$13:$AH$116,$U145*8+6,CV$2)*$AK145+INDEX(装备数值!$X$13:$AH$116,$V145*8+7,CV$2)*$AL145+INDEX(装备数值!$X$13:$AH$116,$W145*8+8,CV$2)*$AM145</f>
        <v>0</v>
      </c>
      <c r="CW145" s="14">
        <f>INDEX(装备数值!$X$13:$AH$116,$P145*8+1,CW$2)*$AF145+INDEX(装备数值!$X$13:$AH$116,$Q145*8+2,CW$2)*$AG145+INDEX(装备数值!$X$13:$AH$116,$S145*8+3,CW$2)*$AH145+INDEX(装备数值!$X$13:$AH$116,$R145*8+4,CW$2)*$AI145+INDEX(装备数值!$X$13:$AH$116,$T145*8+5,CW$2)*$AJ145+INDEX(装备数值!$X$13:$AH$116,$U145*8+6,CW$2)*$AK145+INDEX(装备数值!$X$13:$AH$116,$V145*8+7,CW$2)*$AL145+INDEX(装备数值!$X$13:$AH$116,$W145*8+8,CW$2)*$AM145</f>
        <v>0</v>
      </c>
      <c r="CY145" s="14">
        <f>INDEX(装备数值!$AN$17:$AN$117,MATCH(MIN($X145:$AE145),装备数值!$AO$17:$AO$117,1))</f>
        <v>0</v>
      </c>
      <c r="CZ145" s="14">
        <f>IF(COUNTIF($P145:$W145,"&gt;"&amp;0)=8,INDEX(装备数值!AR$17:AR$117,$CY145+1),0)</f>
        <v>0</v>
      </c>
      <c r="DA145" s="14">
        <f>IF(COUNTIF($P145:$W145,"&gt;"&amp;0)=8,INDEX(装备数值!AS$17:AS$117,$CY145+1),0)</f>
        <v>0</v>
      </c>
      <c r="DB145" s="14">
        <f>IF(COUNTIF($P145:$W145,"&gt;"&amp;0)=8,INDEX(装备数值!AT$17:AT$117,$CY145+1),0)</f>
        <v>0</v>
      </c>
      <c r="DC145" s="14">
        <f>IF(COUNTIF($P145:$W145,"&gt;"&amp;0)=8,INDEX(装备数值!AU$17:AU$117,$CY145+1),0)</f>
        <v>0</v>
      </c>
      <c r="DD145" s="14">
        <f>IF(COUNTIF($P145:$W145,"&gt;"&amp;0)=8,INDEX(装备数值!AV$17:AV$117,$CY145+1),0)</f>
        <v>0</v>
      </c>
      <c r="DF145" s="14">
        <f>INDEX(装备数值!$AY$17:$AY$77,MATCH(MIN($AF145:$AM145),装备数值!$AZ$17:$AZ$77,1))</f>
        <v>0</v>
      </c>
      <c r="DG145" s="26">
        <f>INDEX(装备数值!BA$17:BA$77,通天塔!DF145+1)</f>
        <v>0</v>
      </c>
      <c r="DH145" s="26">
        <f>INDEX(装备数值!BA$17:BA$77,通天塔!DF145+1)</f>
        <v>0</v>
      </c>
      <c r="DJ145" s="14">
        <f t="shared" si="299"/>
        <v>0</v>
      </c>
      <c r="DK145" s="14">
        <f>VLOOKUP(DJ145,军阶与晶片数值!$W$6:$X$27,2)</f>
        <v>0</v>
      </c>
      <c r="DL145" s="14">
        <f>INDEX(军阶与晶片数值!Y$6:Y$27,$DK145+1)</f>
        <v>0</v>
      </c>
      <c r="DM145" s="14">
        <f>INDEX(军阶与晶片数值!Z$6:Z$27,$DK145+1)</f>
        <v>0</v>
      </c>
      <c r="DN145" s="14">
        <f>INDEX(军阶与晶片数值!AA$6:AA$27,$DK145+1)</f>
        <v>0</v>
      </c>
      <c r="DO145" s="14">
        <f>INDEX(军阶与晶片数值!AB$6:AB$27,$DK145+1)</f>
        <v>0</v>
      </c>
      <c r="DP145" s="29">
        <f>INDEX(军阶与晶片数值!AC$6:AC$27,$DK145+1)</f>
        <v>0</v>
      </c>
      <c r="DQ145" s="29">
        <f>INDEX(军阶与晶片数值!AD$6:AD$27,$DK145+1)</f>
        <v>0</v>
      </c>
      <c r="DS145" s="26">
        <f>INDEX(军阶与晶片数值!I$6:I$16,AN145+1)</f>
        <v>0</v>
      </c>
      <c r="DT145" s="26">
        <f>INDEX(军阶与晶片数值!M$6:M$16,AO145+1)</f>
        <v>0</v>
      </c>
      <c r="DU145" s="26">
        <f>INDEX(军阶与晶片数值!J$6:J$16,AP145+1)</f>
        <v>0</v>
      </c>
      <c r="DV145" s="26">
        <f>INDEX(军阶与晶片数值!K$6:K$16,AQ145+1)</f>
        <v>0</v>
      </c>
      <c r="DW145" s="26">
        <f>INDEX(军阶与晶片数值!L$6:L$16,AR145+1)</f>
        <v>0</v>
      </c>
      <c r="DX145" s="28">
        <f>INDEX(军阶与晶片数值!N$6:N$16,AS145+1)</f>
        <v>0</v>
      </c>
      <c r="DY145" s="28">
        <f>INDEX(军阶与晶片数值!O$6:O$16,AT145+1)</f>
        <v>0</v>
      </c>
      <c r="DZ145" s="28">
        <f>INDEX(军阶与晶片数值!P$6:P$16,AU145+1)</f>
        <v>0</v>
      </c>
      <c r="EA145" s="28">
        <f>INDEX(军阶与晶片数值!Q$6:Q$16,AV145+1)</f>
        <v>0</v>
      </c>
      <c r="EB145" s="26">
        <f>INDEX(军阶与晶片数值!R$6:R$16,AW145+1)</f>
        <v>0</v>
      </c>
      <c r="EC145" s="26">
        <f>INDEX(军阶与晶片数值!S$6:S$16,AX145+1)</f>
        <v>0</v>
      </c>
      <c r="ED145" s="26">
        <f>INDEX(军阶与晶片数值!T$6:T$16,AY145+1)</f>
        <v>0</v>
      </c>
      <c r="EE145" s="26">
        <f>INDEX(军阶与晶片数值!U$6:U$16,AZ145+1)</f>
        <v>0</v>
      </c>
      <c r="EG145" s="26">
        <f>INDEX(军阶与晶片数值!$C$6:$C$36,通天塔!$BA145+1)</f>
        <v>0</v>
      </c>
      <c r="EH145" s="26">
        <f>INDEX(军阶与晶片数值!$C$6:$C$36,通天塔!$BA145+1)</f>
        <v>0</v>
      </c>
      <c r="EI145" s="26">
        <f>INDEX(军阶与晶片数值!$C$6:$C$36,通天塔!$BA145+1)</f>
        <v>0</v>
      </c>
      <c r="EJ145" s="26">
        <f>INDEX(军阶与晶片数值!$C$6:$C$36,通天塔!$BA145+1)</f>
        <v>0</v>
      </c>
      <c r="EK145" s="26">
        <f>INDEX(军阶与晶片数值!$C$6:$C$36,通天塔!$BA145+1)</f>
        <v>0</v>
      </c>
      <c r="EM145" s="14">
        <f>INDEX(战舰突破!$H$6:$H$18,通天塔!$J145+1)+INDEX(战舰突破!$H$23:$H$35,通天塔!$K145+1)+INDEX(战舰突破!$H$40:$H$52,通天塔!$L145+1)</f>
        <v>0</v>
      </c>
      <c r="EN145" s="14">
        <f>INDEX(战舰突破!$I$6:$I$18,通天塔!$J145+1)+INDEX(战舰突破!$I$23:$I$35,通天塔!$K145+1)+INDEX(战舰突破!$I$40:$I$52,通天塔!$L145+1)</f>
        <v>0</v>
      </c>
      <c r="EO145" s="14">
        <f>INDEX(战舰突破!$J$6:$J$18,通天塔!$J145+1)+INDEX(战舰突破!$J$23:$J$35,通天塔!$K145+1)+INDEX(战舰突破!$J$40:$J$52,通天塔!$L145+1)</f>
        <v>0</v>
      </c>
      <c r="EP145" s="14">
        <f>INDEX(战舰突破!$K$6:$K$18,通天塔!$J145+1)+INDEX(战舰突破!$K$23:$K$35,通天塔!$K145+1)+INDEX(战舰突破!$K$40:$K$52,通天塔!$L145+1)</f>
        <v>0</v>
      </c>
      <c r="EQ145" s="14">
        <f>INDEX(战舰突破!$L$6:$L$18,通天塔!$J145+1)+INDEX(战舰突破!$L$23:$L$35,通天塔!$K145+1)+INDEX(战舰突破!$L$40:$L$52,通天塔!$L145+1)</f>
        <v>0</v>
      </c>
      <c r="ER145" s="18">
        <f>INDEX(战舰突破!$N$6:$N$18,通天塔!$J145+1)+INDEX(战舰突破!$N$23:$N$35,通天塔!$K145+1)+INDEX(战舰突破!$N$40:$N$52,通天塔!$L145+1)</f>
        <v>0</v>
      </c>
      <c r="ES145" s="18">
        <f>INDEX(战舰突破!$O$6:$O$18,通天塔!$J145+1)+INDEX(战舰突破!$O$23:$O$35,通天塔!$K145+1)+INDEX(战舰突破!$O$40:$O$52,通天塔!$L145+1)</f>
        <v>0</v>
      </c>
      <c r="ET145" s="18">
        <f>INDEX(战舰突破!$P$6:$P$18,通天塔!$J145+1)+INDEX(战舰突破!$P$23:$P$35,通天塔!$K145+1)+INDEX(战舰突破!$P$40:$P$52,通天塔!$L145+1)</f>
        <v>0</v>
      </c>
      <c r="EU145" s="18">
        <f>INDEX(战舰突破!$Q$6:$Q$18,通天塔!$J145+1)+INDEX(战舰突破!$Q$23:$Q$35,通天塔!$K145+1)+INDEX(战舰突破!$Q$40:$Q$52,通天塔!$L145+1)</f>
        <v>0</v>
      </c>
      <c r="EV145" s="18">
        <f>INDEX(战舰突破!$R$6:$R$18,通天塔!$J145+1)+INDEX(战舰突破!$R$23:$R$35,通天塔!$K145+1)+INDEX(战舰突破!$R$40:$R$52,通天塔!$L145+1)</f>
        <v>0</v>
      </c>
      <c r="EW145" s="18">
        <f>INDEX(战舰突破!$M$6:$M$18,通天塔!$J145+1)+INDEX(战舰突破!$M$23:$M$35,通天塔!$K145+1)+INDEX(战舰突破!$M$40:$M$52,通天塔!$L145+1)</f>
        <v>0</v>
      </c>
      <c r="EX145" s="22">
        <f>INDEX(战舰突破!$W$6:$W$18,通天塔!$J145+1)+INDEX(战舰突破!$W$23:$W$35,通天塔!$K145+1)+INDEX(战舰突破!$W$40:$W$52,通天塔!$L145+1)</f>
        <v>0.3</v>
      </c>
      <c r="FA145" s="14">
        <f>INDEX(战舰突破!$S$6:$S$18,通天塔!$J145+1)</f>
        <v>0</v>
      </c>
      <c r="FB145" s="14">
        <f>INDEX(战舰突破!$T$6:$T$18,通天塔!$J145+1)</f>
        <v>0</v>
      </c>
      <c r="FC145" s="14">
        <f>INDEX(战舰突破!$U$6:$U$18,通天塔!$J145+1)</f>
        <v>0</v>
      </c>
      <c r="FD145" s="14">
        <f>INDEX(战舰突破!$V$6:$V$18,通天塔!$J145+1)</f>
        <v>0</v>
      </c>
      <c r="FE145" s="14">
        <f>INDEX(战舰突破!$X$6:$X$18,通天塔!$J145+1)</f>
        <v>1</v>
      </c>
      <c r="FG145" s="14">
        <f>INDEX(战舰突破!$S$23:$S$35,通天塔!$J145+1)</f>
        <v>0</v>
      </c>
      <c r="FH145" s="14">
        <f>INDEX(战舰突破!$T$23:$T$35,通天塔!$J145+1)</f>
        <v>0</v>
      </c>
      <c r="FI145" s="14">
        <f>INDEX(战舰突破!$U$23:$U$35,通天塔!$J145+1)</f>
        <v>0</v>
      </c>
      <c r="FJ145" s="14">
        <f>INDEX(战舰突破!$V$23:$V$35,通天塔!$J145+1)</f>
        <v>0</v>
      </c>
      <c r="FK145" s="14">
        <f>INDEX(战舰突破!$X$23:$X$35,通天塔!$J145+1)</f>
        <v>15</v>
      </c>
      <c r="FM145" s="14">
        <f>INDEX(战舰突破!$S$40:$S$52,通天塔!$J145+1)</f>
        <v>0</v>
      </c>
      <c r="FN145" s="14">
        <f>INDEX(战舰突破!$T$40:$T$52,通天塔!$J145+1)</f>
        <v>0</v>
      </c>
      <c r="FO145" s="14">
        <f>INDEX(战舰突破!$U$40:$U$52,通天塔!$J145+1)</f>
        <v>0</v>
      </c>
      <c r="FP145" s="14">
        <f>INDEX(战舰突破!$V$40:$V$52,通天塔!$J145+1)</f>
        <v>0</v>
      </c>
      <c r="FQ145" s="14">
        <f>INDEX(战舰突破!$X$40:$X$52,通天塔!$J145+1)</f>
        <v>25</v>
      </c>
      <c r="FT145" s="14">
        <f t="shared" si="300"/>
        <v>10</v>
      </c>
      <c r="FU145" s="14">
        <f t="shared" si="301"/>
        <v>0</v>
      </c>
      <c r="FV145" s="14">
        <f t="shared" si="302"/>
        <v>0</v>
      </c>
      <c r="FW145" s="14">
        <f t="shared" si="303"/>
        <v>20</v>
      </c>
      <c r="FX145" s="14">
        <f t="shared" si="304"/>
        <v>5</v>
      </c>
      <c r="FY145" s="14">
        <f t="shared" si="305"/>
        <v>300</v>
      </c>
      <c r="FZ145" s="14">
        <f t="shared" si="306"/>
        <v>4</v>
      </c>
      <c r="GA145" s="28">
        <f t="shared" si="307"/>
        <v>0</v>
      </c>
      <c r="GB145" s="28">
        <f t="shared" si="308"/>
        <v>0</v>
      </c>
      <c r="GC145" s="28">
        <f t="shared" si="309"/>
        <v>0</v>
      </c>
      <c r="GD145" s="28">
        <f t="shared" si="310"/>
        <v>0</v>
      </c>
      <c r="GE145" s="28">
        <f t="shared" si="311"/>
        <v>1</v>
      </c>
      <c r="GF145" s="28">
        <f t="shared" si="312"/>
        <v>1</v>
      </c>
      <c r="GG145" s="28">
        <f t="shared" si="313"/>
        <v>0</v>
      </c>
      <c r="GH145" s="28">
        <f t="shared" si="314"/>
        <v>0</v>
      </c>
      <c r="GI145" s="14">
        <f t="shared" si="315"/>
        <v>1</v>
      </c>
      <c r="GJ145" s="14">
        <f t="shared" si="316"/>
        <v>1</v>
      </c>
      <c r="GK145" s="14">
        <f t="shared" si="317"/>
        <v>1</v>
      </c>
      <c r="GL145" s="18">
        <f t="shared" si="318"/>
        <v>1</v>
      </c>
      <c r="GM145" s="18">
        <f t="shared" si="319"/>
        <v>1</v>
      </c>
      <c r="GN145" s="18">
        <f t="shared" si="320"/>
        <v>1</v>
      </c>
      <c r="GO145" s="29">
        <f t="shared" si="380"/>
        <v>150</v>
      </c>
      <c r="GP145" s="29">
        <f t="shared" si="380"/>
        <v>450</v>
      </c>
      <c r="GQ145" s="29">
        <f t="shared" si="380"/>
        <v>450</v>
      </c>
      <c r="GR145" s="26">
        <f t="shared" si="321"/>
        <v>0</v>
      </c>
      <c r="GS145" s="26">
        <f t="shared" si="322"/>
        <v>0</v>
      </c>
      <c r="GT145" s="26">
        <f t="shared" si="323"/>
        <v>0</v>
      </c>
      <c r="GU145" s="14">
        <f t="shared" si="324"/>
        <v>2</v>
      </c>
      <c r="GV145" s="14">
        <f t="shared" si="325"/>
        <v>2</v>
      </c>
      <c r="GW145" s="14">
        <f t="shared" si="326"/>
        <v>2</v>
      </c>
      <c r="GX145" s="14">
        <f t="shared" si="327"/>
        <v>1</v>
      </c>
      <c r="GY145" s="14">
        <f t="shared" si="328"/>
        <v>15</v>
      </c>
      <c r="GZ145" s="14">
        <f t="shared" si="329"/>
        <v>25</v>
      </c>
      <c r="HA145">
        <v>141</v>
      </c>
      <c r="HB145" s="14">
        <f t="shared" si="275"/>
        <v>1080</v>
      </c>
      <c r="HD145" s="14">
        <f t="shared" si="330"/>
        <v>10</v>
      </c>
      <c r="HE145" s="14">
        <f t="shared" si="331"/>
        <v>20</v>
      </c>
      <c r="HF145" s="29">
        <f t="shared" si="332"/>
        <v>0</v>
      </c>
      <c r="HG145" s="29">
        <f t="shared" si="333"/>
        <v>0</v>
      </c>
      <c r="HH145" s="29">
        <f t="shared" si="334"/>
        <v>0</v>
      </c>
      <c r="HI145" s="29">
        <f t="shared" si="335"/>
        <v>0</v>
      </c>
      <c r="HJ145" s="14">
        <f t="shared" si="336"/>
        <v>1</v>
      </c>
      <c r="HK145" s="14">
        <f t="shared" si="337"/>
        <v>1</v>
      </c>
      <c r="HL145" s="14">
        <f t="shared" si="338"/>
        <v>1</v>
      </c>
      <c r="HM145" s="14">
        <f t="shared" si="339"/>
        <v>20</v>
      </c>
      <c r="HN145" s="26">
        <f t="shared" si="340"/>
        <v>0</v>
      </c>
      <c r="HO145" s="26">
        <f t="shared" si="341"/>
        <v>0.3</v>
      </c>
      <c r="HP145" s="29">
        <f t="shared" si="342"/>
        <v>0</v>
      </c>
      <c r="HQ145" s="29">
        <f t="shared" si="343"/>
        <v>0</v>
      </c>
      <c r="HR145" s="29">
        <f t="shared" si="344"/>
        <v>0</v>
      </c>
      <c r="HS145" s="26">
        <f t="shared" si="345"/>
        <v>0.05</v>
      </c>
      <c r="HT145" s="26">
        <f t="shared" si="346"/>
        <v>0.15</v>
      </c>
      <c r="HU145" s="26">
        <f t="shared" si="347"/>
        <v>0.15</v>
      </c>
      <c r="HV145" s="26">
        <f t="shared" si="348"/>
        <v>0</v>
      </c>
      <c r="HW145" s="29">
        <f t="shared" si="349"/>
        <v>1.05</v>
      </c>
      <c r="HX145" s="29">
        <f t="shared" si="350"/>
        <v>1.1499999999999999</v>
      </c>
      <c r="HY145" s="29">
        <f t="shared" si="351"/>
        <v>1.1499999999999999</v>
      </c>
      <c r="HZ145" s="29">
        <f t="shared" si="352"/>
        <v>0</v>
      </c>
      <c r="IA145" s="29">
        <f t="shared" si="353"/>
        <v>0</v>
      </c>
      <c r="IB145" s="29">
        <f t="shared" si="354"/>
        <v>0</v>
      </c>
      <c r="IC145" s="29">
        <f t="shared" si="355"/>
        <v>200</v>
      </c>
      <c r="ID145" s="14">
        <f t="shared" si="356"/>
        <v>0</v>
      </c>
      <c r="IH145" s="14">
        <v>1</v>
      </c>
      <c r="II145" s="14">
        <v>1</v>
      </c>
      <c r="IJ145" s="14">
        <v>480</v>
      </c>
      <c r="IK145" s="14">
        <v>80</v>
      </c>
      <c r="IL145" s="14">
        <v>60</v>
      </c>
      <c r="IM145" s="23">
        <f t="shared" si="357"/>
        <v>200</v>
      </c>
      <c r="IN145" s="23">
        <f t="shared" si="358"/>
        <v>0</v>
      </c>
      <c r="IO145" s="23">
        <f t="shared" si="359"/>
        <v>200</v>
      </c>
      <c r="IP145" s="23">
        <f t="shared" si="360"/>
        <v>785</v>
      </c>
      <c r="IQ145" s="23">
        <f t="shared" si="361"/>
        <v>0</v>
      </c>
      <c r="IR145" s="23">
        <f t="shared" si="362"/>
        <v>785</v>
      </c>
      <c r="IS145" s="14">
        <v>1</v>
      </c>
      <c r="IT145" s="14">
        <v>1</v>
      </c>
      <c r="IU145" s="14">
        <v>240</v>
      </c>
      <c r="IV145" s="14">
        <v>40</v>
      </c>
      <c r="IW145" s="14">
        <v>30</v>
      </c>
      <c r="IX145" s="23">
        <f t="shared" si="363"/>
        <v>200</v>
      </c>
      <c r="IY145" s="23">
        <f t="shared" si="364"/>
        <v>0</v>
      </c>
      <c r="IZ145" s="23">
        <f t="shared" si="365"/>
        <v>200</v>
      </c>
      <c r="JA145" s="23"/>
      <c r="JB145" s="23"/>
      <c r="JC145" s="23"/>
      <c r="JG145">
        <f t="shared" si="366"/>
        <v>1.6000766503784611</v>
      </c>
      <c r="JH145">
        <f t="shared" si="367"/>
        <v>1.6000766503784611</v>
      </c>
      <c r="JJ145" s="14">
        <v>10</v>
      </c>
      <c r="JK145" s="14">
        <v>2</v>
      </c>
      <c r="JL145" s="14">
        <v>1.5</v>
      </c>
      <c r="JM145" s="23">
        <f t="shared" si="368"/>
        <v>0</v>
      </c>
      <c r="JN145" s="23">
        <v>0</v>
      </c>
      <c r="JO145" s="23">
        <v>0</v>
      </c>
      <c r="JP145" s="14">
        <v>30</v>
      </c>
      <c r="JQ145" s="14">
        <v>6</v>
      </c>
      <c r="JR145" s="14">
        <v>4</v>
      </c>
      <c r="JS145" s="23">
        <f t="shared" si="371"/>
        <v>0</v>
      </c>
      <c r="JT145" s="23">
        <v>0</v>
      </c>
      <c r="JU145" s="23">
        <f t="shared" si="373"/>
        <v>0</v>
      </c>
      <c r="JW145" s="23">
        <f t="shared" si="374"/>
        <v>0</v>
      </c>
      <c r="JX145" s="23">
        <v>0</v>
      </c>
      <c r="JY145" s="23">
        <f t="shared" si="376"/>
        <v>0</v>
      </c>
      <c r="JZ145" s="23">
        <f t="shared" si="377"/>
        <v>0</v>
      </c>
      <c r="KA145" s="23">
        <v>0</v>
      </c>
      <c r="KB145" s="23">
        <f t="shared" si="379"/>
        <v>0</v>
      </c>
    </row>
    <row r="146" spans="3:288" ht="16.5" x14ac:dyDescent="0.2">
      <c r="C146" s="14">
        <f t="shared" si="243"/>
        <v>43</v>
      </c>
      <c r="D146" s="14">
        <v>142</v>
      </c>
      <c r="E146" s="14" t="s">
        <v>820</v>
      </c>
      <c r="F146" s="14">
        <v>510</v>
      </c>
      <c r="G146" s="14">
        <v>510</v>
      </c>
      <c r="H146" s="14">
        <v>510</v>
      </c>
      <c r="I146" s="14">
        <v>510</v>
      </c>
      <c r="J146" s="14">
        <v>10</v>
      </c>
      <c r="K146" s="14">
        <v>9</v>
      </c>
      <c r="L146" s="14">
        <v>9</v>
      </c>
      <c r="M146" s="14">
        <v>6</v>
      </c>
      <c r="N146" s="14">
        <v>6</v>
      </c>
      <c r="O146" s="14">
        <v>6</v>
      </c>
      <c r="P146" s="14">
        <v>9</v>
      </c>
      <c r="Q146" s="14">
        <v>9</v>
      </c>
      <c r="R146" s="14">
        <v>9</v>
      </c>
      <c r="S146" s="14">
        <v>9</v>
      </c>
      <c r="T146" s="14">
        <v>9</v>
      </c>
      <c r="U146" s="14">
        <v>9</v>
      </c>
      <c r="V146" s="14">
        <v>9</v>
      </c>
      <c r="W146" s="14">
        <v>9</v>
      </c>
      <c r="X146" s="14">
        <v>510</v>
      </c>
      <c r="Y146" s="14">
        <v>510</v>
      </c>
      <c r="Z146" s="14">
        <v>510</v>
      </c>
      <c r="AA146" s="14">
        <v>510</v>
      </c>
      <c r="AB146" s="14">
        <v>510</v>
      </c>
      <c r="AC146" s="14">
        <v>510</v>
      </c>
      <c r="AD146" s="14">
        <v>510</v>
      </c>
      <c r="AE146" s="14">
        <v>510</v>
      </c>
      <c r="AF146" s="14">
        <v>66</v>
      </c>
      <c r="AG146" s="14">
        <v>66</v>
      </c>
      <c r="AH146" s="14">
        <v>66</v>
      </c>
      <c r="AI146" s="14">
        <v>66</v>
      </c>
      <c r="AJ146" s="14">
        <v>66</v>
      </c>
      <c r="AK146" s="14">
        <v>66</v>
      </c>
      <c r="AL146" s="14">
        <v>66</v>
      </c>
      <c r="AM146" s="14">
        <v>66</v>
      </c>
      <c r="AN146" s="14">
        <v>6</v>
      </c>
      <c r="AO146" s="14">
        <v>7</v>
      </c>
      <c r="AP146" s="14">
        <v>7</v>
      </c>
      <c r="AQ146" s="14">
        <v>7</v>
      </c>
      <c r="AR146" s="14">
        <v>7</v>
      </c>
      <c r="AS146" s="14">
        <v>0</v>
      </c>
      <c r="AT146" s="14">
        <v>0</v>
      </c>
      <c r="AU146" s="14">
        <v>0</v>
      </c>
      <c r="AV146" s="14">
        <v>0</v>
      </c>
      <c r="AW146" s="14">
        <v>3</v>
      </c>
      <c r="AX146" s="14">
        <v>4</v>
      </c>
      <c r="AY146" s="14">
        <v>0</v>
      </c>
      <c r="AZ146" s="14">
        <v>0</v>
      </c>
      <c r="BA146" s="14">
        <v>19</v>
      </c>
      <c r="BF146" s="14">
        <f>ROUND((INDEX(新战舰养成!S$6:S$18,通天塔!$J146+1)+INDEX(新战舰养成!D$6:D$18,通天塔!$J146+1)*(通天塔!$G146-1))*INDEX(战舰突破!$D$6:$D$18,通天塔!$M146+1),0)</f>
        <v>298354</v>
      </c>
      <c r="BG146" s="14">
        <f>ROUND((INDEX(新战舰养成!T$6:T$18,通天塔!$J146+1)+INDEX(新战舰养成!E$6:E$18,通天塔!$J146+1)*(通天塔!$G146-1))*INDEX(战舰突破!$D$6:$D$18,通天塔!$M146+1),0)</f>
        <v>2386727</v>
      </c>
      <c r="BH146" s="14">
        <f>ROUND((INDEX(新战舰养成!U$6:U$18,通天塔!$J146+1)+INDEX(新战舰养成!F$6:F$18,通天塔!$J146+1)*(通天塔!$G146-1))*INDEX(战舰突破!$D$6:$D$18,通天塔!$M146+1),0)</f>
        <v>149315</v>
      </c>
      <c r="BI146" s="14">
        <f>ROUND((INDEX(新战舰养成!V$6:V$18,通天塔!$J146+1)+INDEX(新战舰养成!G$6:G$18,通天塔!$J146+1)*(通天塔!$G146-1))*INDEX(战舰突破!$D$6:$D$18,通天塔!$M146+1),0)</f>
        <v>525</v>
      </c>
      <c r="BJ146" s="14">
        <f>ROUND((INDEX(新战舰养成!W$6:W$18,通天塔!$J146+1)+INDEX(新战舰养成!H$6:H$18,通天塔!$J146+1)*(通天塔!$G146-1))*INDEX(战舰突破!$D$6:$D$18,通天塔!$M146+1),0)</f>
        <v>7</v>
      </c>
      <c r="BL146" s="14">
        <f>IF($H146&gt;0,ROUND((INDEX(新战舰养成!X$6:X$18,通天塔!$K146+1)+INDEX(新战舰养成!I$6:I$18,通天塔!$K146+1)*(通天塔!$H146-1))*INDEX(战舰突破!$D$6:$D$18,通天塔!$N146+1),0),0)</f>
        <v>220077</v>
      </c>
      <c r="BM146" s="14">
        <f>IF($H146&gt;0,ROUND((INDEX(新战舰养成!Y$6:Y$18,通天塔!$K146+1)+INDEX(新战舰养成!J$6:J$18,通天塔!$K146+1)*(通天塔!$H146-1))*INDEX(战舰突破!$D$6:$D$18,通天塔!$N146+1),0),0)</f>
        <v>0</v>
      </c>
      <c r="BN146" s="14">
        <f>IF($H146&gt;0,ROUND((INDEX(新战舰养成!Z$6:Z$18,通天塔!$K146+1)+INDEX(新战舰养成!K$6:K$18,通天塔!$K146+1)*(通天塔!$H146-1))*INDEX(战舰突破!$D$6:$D$18,通天塔!$N146+1),0),0)</f>
        <v>0</v>
      </c>
      <c r="BO146" s="14">
        <f>IF($H146&gt;0,ROUND((INDEX(新战舰养成!AA$6:AA$18,通天塔!$K146+1)+INDEX(新战舰养成!L$6:L$18,通天塔!$K146+1)*(通天塔!$H146-1))*INDEX(战舰突破!$D$6:$D$18,通天塔!$N146+1),0),0)</f>
        <v>2195865</v>
      </c>
      <c r="BP146" s="14">
        <f>IF($H146&gt;0,ROUND((INDEX(新战舰养成!AB$6:AB$18,通天塔!$K146+1)+INDEX(新战舰养成!M$6:M$18,通天塔!$K146+1)*(通天塔!$H146-1))*INDEX(战舰突破!$D$6:$D$18,通天塔!$N146+1),0),0)</f>
        <v>43789</v>
      </c>
      <c r="BR146" s="14">
        <f>IF($I146&gt;0,ROUND((INDEX(新战舰养成!AC$6:AC$18,通天塔!$L146+1)+INDEX(新战舰养成!I$6:I$18,通天塔!$L146+1)*(通天塔!$I146-1))*INDEX(战舰突破!$D$6:$D$18,通天塔!$O146+1),0),0)</f>
        <v>220602</v>
      </c>
      <c r="BS146" s="14">
        <f>IF($I146&gt;0,ROUND((INDEX(新战舰养成!AD$6:AD$18,通天塔!$L146+1)+INDEX(新战舰养成!J$6:J$18,通天塔!$L146+1)*(通天塔!$I146-1))*INDEX(战舰突破!$D$6:$D$18,通天塔!$O146+1),0),0)</f>
        <v>0</v>
      </c>
      <c r="BT146" s="14">
        <f>IF($I146&gt;0,ROUND((INDEX(新战舰养成!AE$6:AE$18,通天塔!$L146+1)+INDEX(新战舰养成!K$6:K$18,通天塔!$L146+1)*(通天塔!$I146-1))*INDEX(战舰突破!$D$6:$D$18,通天塔!$O146+1),0),0)</f>
        <v>0</v>
      </c>
      <c r="BU146" s="14">
        <f>IF($I146&gt;0,ROUND((INDEX(新战舰养成!AF$6:AF$18,通天塔!$L146+1)+INDEX(新战舰养成!L$6:L$18,通天塔!$L146+1)*(通天塔!$I146-1))*INDEX(战舰突破!$D$6:$D$18,通天塔!$O146+1),0),0)</f>
        <v>1454408</v>
      </c>
      <c r="BV146" s="14">
        <f>IF($I146&gt;0,ROUND((INDEX(新战舰养成!AG$6:AG$18,通天塔!$L146+1)+INDEX(新战舰养成!M$6:M$18,通天塔!$L146+1)*(通天塔!$I146-1))*INDEX(战舰突破!$D$6:$D$18,通天塔!$O146+1),0),0)</f>
        <v>59007</v>
      </c>
      <c r="BY146" s="14">
        <f>(INDEX(装备数值!$C$13:$G$116,通天塔!$P146*8+1,BY$2)+INDEX(装备数值!$C$13:$G$116,通天塔!$Q146*8+2,BY$2)+INDEX(装备数值!$C$13:$G$116,通天塔!$S146*8+3,BY$2)+INDEX(装备数值!$C$13:$G$116,通天塔!$R146*8+4,BY$2)+INDEX(装备数值!$C$13:$G$116,通天塔!$T146*8+5,BY$2)+INDEX(装备数值!$C$13:$G$116,通天塔!$U146*8+6,BY$2)+INDEX(装备数值!$C$13:$G$116,通天塔!$V146*8+7,BY$2)+INDEX(装备数值!$C$13:$G$116,通天塔!$W146*8+8,BY$2))</f>
        <v>56000</v>
      </c>
      <c r="BZ146" s="14">
        <f>(INDEX(装备数值!$C$13:$G$116,通天塔!$P146*8+1,BZ$2)+INDEX(装备数值!$C$13:$G$116,通天塔!$Q146*8+2,BZ$2)+INDEX(装备数值!$C$13:$G$116,通天塔!$S146*8+3,BZ$2)+INDEX(装备数值!$C$13:$G$116,通天塔!$R146*8+4,BZ$2)+INDEX(装备数值!$C$13:$G$116,通天塔!$T146*8+5,BZ$2)+INDEX(装备数值!$C$13:$G$116,通天塔!$U146*8+6,BZ$2)+INDEX(装备数值!$C$13:$G$116,通天塔!$V146*8+7,BZ$2)+INDEX(装备数值!$C$13:$G$116,通天塔!$W146*8+8,BZ$2))</f>
        <v>420000</v>
      </c>
      <c r="CA146" s="14">
        <f>(INDEX(装备数值!$C$13:$G$116,通天塔!$P146*8+1,CA$2)+INDEX(装备数值!$C$13:$G$116,通天塔!$Q146*8+2,CA$2)+INDEX(装备数值!$C$13:$G$116,通天塔!$S146*8+3,CA$2)+INDEX(装备数值!$C$13:$G$116,通天塔!$R146*8+4,CA$2)+INDEX(装备数值!$C$13:$G$116,通天塔!$T146*8+5,CA$2)+INDEX(装备数值!$C$13:$G$116,通天塔!$U146*8+6,CA$2)+INDEX(装备数值!$C$13:$G$116,通天塔!$V146*8+7,CA$2)+INDEX(装备数值!$C$13:$G$116,通天塔!$W146*8+8,CA$2))</f>
        <v>28000</v>
      </c>
      <c r="CB146" s="14">
        <f>(INDEX(装备数值!$C$13:$G$116,通天塔!$P146*8+1,CB$2)+INDEX(装备数值!$C$13:$G$116,通天塔!$Q146*8+2,CB$2)+INDEX(装备数值!$C$13:$G$116,通天塔!$S146*8+3,CB$2)+INDEX(装备数值!$C$13:$G$116,通天塔!$R146*8+4,CB$2)+INDEX(装备数值!$C$13:$G$116,通天塔!$T146*8+5,CB$2)+INDEX(装备数值!$C$13:$G$116,通天塔!$U146*8+6,CB$2)+INDEX(装备数值!$C$13:$G$116,通天塔!$V146*8+7,CB$2)+INDEX(装备数值!$C$13:$G$116,通天塔!$W146*8+8,CB$2))</f>
        <v>560000</v>
      </c>
      <c r="CC146" s="14">
        <f>(INDEX(装备数值!$C$13:$G$116,通天塔!$P146*8+1,CC$2)+INDEX(装备数值!$C$13:$G$116,通天塔!$Q146*8+2,CC$2)+INDEX(装备数值!$C$13:$G$116,通天塔!$S146*8+3,CC$2)+INDEX(装备数值!$C$13:$G$116,通天塔!$R146*8+4,CC$2)+INDEX(装备数值!$C$13:$G$116,通天塔!$T146*8+5,CC$2)+INDEX(装备数值!$C$13:$G$116,通天塔!$U146*8+6,CC$2)+INDEX(装备数值!$C$13:$G$116,通天塔!$V146*8+7,CC$2)+INDEX(装备数值!$C$13:$G$116,通天塔!$W146*8+8,CC$2))</f>
        <v>10800</v>
      </c>
      <c r="CF146" s="14">
        <f>INDEX(装备数值!$I$13:$M$116,通天塔!$P146*8+1,CF$2)*$X146+INDEX(装备数值!$I$13:$M$116,通天塔!$Q146*8+2,CF$2)*$Y146+INDEX(装备数值!$I$13:$M$116,通天塔!$S146*8+3,CF$2)*$Z146+INDEX(装备数值!$I$13:$M$116,通天塔!$R146*8+4,CF$2)*$AA146+INDEX(装备数值!$I$13:$M$116,通天塔!$T146*8+5,CF$2)*$AB146+INDEX(装备数值!$I$13:$M$116,通天塔!$U146*8+6,CF$2)*$AC146+INDEX(装备数值!$I$13:$M$116,通天塔!$V146*8+7,CF$2)*$AD146+INDEX(装备数值!$I$13:$M$116,通天塔!$W146*8+8,CF$2)*$AE146</f>
        <v>142800</v>
      </c>
      <c r="CG146" s="14">
        <f>INDEX(装备数值!$I$13:$M$116,通天塔!$P146*8+1,CG$2)*$X146+INDEX(装备数值!$I$13:$M$116,通天塔!$Q146*8+2,CG$2)*$Y146+INDEX(装备数值!$I$13:$M$116,通天塔!$S146*8+3,CG$2)*$Z146+INDEX(装备数值!$I$13:$M$116,通天塔!$R146*8+4,CG$2)*$AA146+INDEX(装备数值!$I$13:$M$116,通天塔!$T146*8+5,CG$2)*$AB146+INDEX(装备数值!$I$13:$M$116,通天塔!$U146*8+6,CG$2)*$AC146+INDEX(装备数值!$I$13:$M$116,通天塔!$V146*8+7,CG$2)*$AD146+INDEX(装备数值!$I$13:$M$116,通天塔!$W146*8+8,CG$2)*$AE146</f>
        <v>1071000</v>
      </c>
      <c r="CH146" s="14">
        <f>INDEX(装备数值!$I$13:$M$116,通天塔!$P146*8+1,CH$2)*$X146+INDEX(装备数值!$I$13:$M$116,通天塔!$Q146*8+2,CH$2)*$Y146+INDEX(装备数值!$I$13:$M$116,通天塔!$S146*8+3,CH$2)*$Z146+INDEX(装备数值!$I$13:$M$116,通天塔!$R146*8+4,CH$2)*$AA146+INDEX(装备数值!$I$13:$M$116,通天塔!$T146*8+5,CH$2)*$AB146+INDEX(装备数值!$I$13:$M$116,通天塔!$U146*8+6,CH$2)*$AC146+INDEX(装备数值!$I$13:$M$116,通天塔!$V146*8+7,CH$2)*$AD146+INDEX(装备数值!$I$13:$M$116,通天塔!$W146*8+8,CH$2)*$AE146</f>
        <v>71400</v>
      </c>
      <c r="CI146" s="14">
        <f>INDEX(装备数值!$I$13:$M$116,通天塔!$P146*8+1,CI$2)*$X146+INDEX(装备数值!$I$13:$M$116,通天塔!$Q146*8+2,CI$2)*$Y146+INDEX(装备数值!$I$13:$M$116,通天塔!$S146*8+3,CI$2)*$Z146+INDEX(装备数值!$I$13:$M$116,通天塔!$R146*8+4,CI$2)*$AA146+INDEX(装备数值!$I$13:$M$116,通天塔!$T146*8+5,CI$2)*$AB146+INDEX(装备数值!$I$13:$M$116,通天塔!$U146*8+6,CI$2)*$AC146+INDEX(装备数值!$I$13:$M$116,通天塔!$V146*8+7,CI$2)*$AD146+INDEX(装备数值!$I$13:$M$116,通天塔!$W146*8+8,CI$2)*$AE146</f>
        <v>1428000</v>
      </c>
      <c r="CJ146" s="14">
        <f>INDEX(装备数值!$I$13:$M$116,通天塔!$P146*8+1,CJ$2)*$X146+INDEX(装备数值!$I$13:$M$116,通天塔!$Q146*8+2,CJ$2)*$Y146+INDEX(装备数值!$I$13:$M$116,通天塔!$S146*8+3,CJ$2)*$Z146+INDEX(装备数值!$I$13:$M$116,通天塔!$R146*8+4,CJ$2)*$AA146+INDEX(装备数值!$I$13:$M$116,通天塔!$T146*8+5,CJ$2)*$AB146+INDEX(装备数值!$I$13:$M$116,通天塔!$U146*8+6,CJ$2)*$AC146+INDEX(装备数值!$I$13:$M$116,通天塔!$V146*8+7,CJ$2)*$AD146+INDEX(装备数值!$I$13:$M$116,通天塔!$W146*8+8,CJ$2)*$AE146</f>
        <v>27540</v>
      </c>
      <c r="CM146" s="14">
        <f>INDEX(装备数值!$X$13:$AH$116,$P146*8+1,CM$2)*$AF146+INDEX(装备数值!$X$13:$AH$116,$Q146*8+2,CM$2)*$AG146+INDEX(装备数值!$X$13:$AH$116,$S146*8+3,CM$2)*$AH146+INDEX(装备数值!$X$13:$AH$116,$R146*8+4,CM$2)*$AI146+INDEX(装备数值!$X$13:$AH$116,$T146*8+5,CM$2)*$AJ146+INDEX(装备数值!$X$13:$AH$116,$U146*8+6,CM$2)*$AK146+INDEX(装备数值!$X$13:$AH$116,$V146*8+7,CM$2)*$AL146+INDEX(装备数值!$X$13:$AH$116,$W146*8+8,CM$2)*$AM146</f>
        <v>46200</v>
      </c>
      <c r="CN146" s="14">
        <f>INDEX(装备数值!$X$13:$AH$116,$P146*8+1,CN$2)*$AF146+INDEX(装备数值!$X$13:$AH$116,$Q146*8+2,CN$2)*$AG146+INDEX(装备数值!$X$13:$AH$116,$S146*8+3,CN$2)*$AH146+INDEX(装备数值!$X$13:$AH$116,$R146*8+4,CN$2)*$AI146+INDEX(装备数值!$X$13:$AH$116,$T146*8+5,CN$2)*$AJ146+INDEX(装备数值!$X$13:$AH$116,$U146*8+6,CN$2)*$AK146+INDEX(装备数值!$X$13:$AH$116,$V146*8+7,CN$2)*$AL146+INDEX(装备数值!$X$13:$AH$116,$W146*8+8,CN$2)*$AM146</f>
        <v>346500</v>
      </c>
      <c r="CO146" s="14">
        <f>INDEX(装备数值!$X$13:$AH$116,$P146*8+1,CO$2)*$AF146+INDEX(装备数值!$X$13:$AH$116,$Q146*8+2,CO$2)*$AG146+INDEX(装备数值!$X$13:$AH$116,$S146*8+3,CO$2)*$AH146+INDEX(装备数值!$X$13:$AH$116,$R146*8+4,CO$2)*$AI146+INDEX(装备数值!$X$13:$AH$116,$T146*8+5,CO$2)*$AJ146+INDEX(装备数值!$X$13:$AH$116,$U146*8+6,CO$2)*$AK146+INDEX(装备数值!$X$13:$AH$116,$V146*8+7,CO$2)*$AL146+INDEX(装备数值!$X$13:$AH$116,$W146*8+8,CO$2)*$AM146</f>
        <v>23100</v>
      </c>
      <c r="CP146" s="14">
        <f>INDEX(装备数值!$X$13:$AH$116,$P146*8+1,CP$2)*$AF146+INDEX(装备数值!$X$13:$AH$116,$Q146*8+2,CP$2)*$AG146+INDEX(装备数值!$X$13:$AH$116,$S146*8+3,CP$2)*$AH146+INDEX(装备数值!$X$13:$AH$116,$R146*8+4,CP$2)*$AI146+INDEX(装备数值!$X$13:$AH$116,$T146*8+5,CP$2)*$AJ146+INDEX(装备数值!$X$13:$AH$116,$U146*8+6,CP$2)*$AK146+INDEX(装备数值!$X$13:$AH$116,$V146*8+7,CP$2)*$AL146+INDEX(装备数值!$X$13:$AH$116,$W146*8+8,CP$2)*$AM146</f>
        <v>462000</v>
      </c>
      <c r="CQ146" s="14">
        <f>INDEX(装备数值!$X$13:$AH$116,$P146*8+1,CQ$2)*$AF146+INDEX(装备数值!$X$13:$AH$116,$Q146*8+2,CQ$2)*$AG146+INDEX(装备数值!$X$13:$AH$116,$S146*8+3,CQ$2)*$AH146+INDEX(装备数值!$X$13:$AH$116,$R146*8+4,CQ$2)*$AI146+INDEX(装备数值!$X$13:$AH$116,$T146*8+5,CQ$2)*$AJ146+INDEX(装备数值!$X$13:$AH$116,$U146*8+6,CQ$2)*$AK146+INDEX(装备数值!$X$13:$AH$116,$V146*8+7,CQ$2)*$AL146+INDEX(装备数值!$X$13:$AH$116,$W146*8+8,CQ$2)*$AM146</f>
        <v>9240</v>
      </c>
      <c r="CR146" s="14">
        <f>INDEX(装备数值!$X$13:$AH$116,$P146*8+1,CR$2)*$AF146+INDEX(装备数值!$X$13:$AH$116,$Q146*8+2,CR$2)*$AG146+INDEX(装备数值!$X$13:$AH$116,$S146*8+3,CR$2)*$AH146+INDEX(装备数值!$X$13:$AH$116,$R146*8+4,CR$2)*$AI146+INDEX(装备数值!$X$13:$AH$116,$T146*8+5,CR$2)*$AJ146+INDEX(装备数值!$X$13:$AH$116,$U146*8+6,CR$2)*$AK146+INDEX(装备数值!$X$13:$AH$116,$V146*8+7,CR$2)*$AL146+INDEX(装备数值!$X$13:$AH$116,$W146*8+8,CR$2)*$AM146</f>
        <v>34650</v>
      </c>
      <c r="CS146" s="14">
        <f>INDEX(装备数值!$X$13:$AH$116,$P146*8+1,CS$2)*$AF146+INDEX(装备数值!$X$13:$AH$116,$Q146*8+2,CS$2)*$AG146+INDEX(装备数值!$X$13:$AH$116,$S146*8+3,CS$2)*$AH146+INDEX(装备数值!$X$13:$AH$116,$R146*8+4,CS$2)*$AI146+INDEX(装备数值!$X$13:$AH$116,$T146*8+5,CS$2)*$AJ146+INDEX(装备数值!$X$13:$AH$116,$U146*8+6,CS$2)*$AK146+INDEX(装备数值!$X$13:$AH$116,$V146*8+7,CS$2)*$AL146+INDEX(装备数值!$X$13:$AH$116,$W146*8+8,CS$2)*$AM146</f>
        <v>34650</v>
      </c>
      <c r="CT146" s="14">
        <f>INDEX(装备数值!$X$13:$AH$116,$P146*8+1,CT$2)*$AF146+INDEX(装备数值!$X$13:$AH$116,$Q146*8+2,CT$2)*$AG146+INDEX(装备数值!$X$13:$AH$116,$S146*8+3,CT$2)*$AH146+INDEX(装备数值!$X$13:$AH$116,$R146*8+4,CT$2)*$AI146+INDEX(装备数值!$X$13:$AH$116,$T146*8+5,CT$2)*$AJ146+INDEX(装备数值!$X$13:$AH$116,$U146*8+6,CT$2)*$AK146+INDEX(装备数值!$X$13:$AH$116,$V146*8+7,CT$2)*$AL146+INDEX(装备数值!$X$13:$AH$116,$W146*8+8,CT$2)*$AM146</f>
        <v>34650</v>
      </c>
      <c r="CU146" s="14">
        <f>INDEX(装备数值!$X$13:$AH$116,$P146*8+1,CU$2)*$AF146+INDEX(装备数值!$X$13:$AH$116,$Q146*8+2,CU$2)*$AG146+INDEX(装备数值!$X$13:$AH$116,$S146*8+3,CU$2)*$AH146+INDEX(装备数值!$X$13:$AH$116,$R146*8+4,CU$2)*$AI146+INDEX(装备数值!$X$13:$AH$116,$T146*8+5,CU$2)*$AJ146+INDEX(装备数值!$X$13:$AH$116,$U146*8+6,CU$2)*$AK146+INDEX(装备数值!$X$13:$AH$116,$V146*8+7,CU$2)*$AL146+INDEX(装备数值!$X$13:$AH$116,$W146*8+8,CU$2)*$AM146</f>
        <v>34650</v>
      </c>
      <c r="CV146" s="14">
        <f>INDEX(装备数值!$X$13:$AH$116,$P146*8+1,CV$2)*$AF146+INDEX(装备数值!$X$13:$AH$116,$Q146*8+2,CV$2)*$AG146+INDEX(装备数值!$X$13:$AH$116,$S146*8+3,CV$2)*$AH146+INDEX(装备数值!$X$13:$AH$116,$R146*8+4,CV$2)*$AI146+INDEX(装备数值!$X$13:$AH$116,$T146*8+5,CV$2)*$AJ146+INDEX(装备数值!$X$13:$AH$116,$U146*8+6,CV$2)*$AK146+INDEX(装备数值!$X$13:$AH$116,$V146*8+7,CV$2)*$AL146+INDEX(装备数值!$X$13:$AH$116,$W146*8+8,CV$2)*$AM146</f>
        <v>66</v>
      </c>
      <c r="CW146" s="14">
        <f>INDEX(装备数值!$X$13:$AH$116,$P146*8+1,CW$2)*$AF146+INDEX(装备数值!$X$13:$AH$116,$Q146*8+2,CW$2)*$AG146+INDEX(装备数值!$X$13:$AH$116,$S146*8+3,CW$2)*$AH146+INDEX(装备数值!$X$13:$AH$116,$R146*8+4,CW$2)*$AI146+INDEX(装备数值!$X$13:$AH$116,$T146*8+5,CW$2)*$AJ146+INDEX(装备数值!$X$13:$AH$116,$U146*8+6,CW$2)*$AK146+INDEX(装备数值!$X$13:$AH$116,$V146*8+7,CW$2)*$AL146+INDEX(装备数值!$X$13:$AH$116,$W146*8+8,CW$2)*$AM146</f>
        <v>66</v>
      </c>
      <c r="CY146" s="14">
        <f>INDEX(装备数值!$AN$17:$AN$117,MATCH(MIN($X146:$AE146),装备数值!$AO$17:$AO$117,1))</f>
        <v>51</v>
      </c>
      <c r="CZ146" s="14">
        <f>IF(COUNTIF($P146:$W146,"&gt;"&amp;0)=8,INDEX(装备数值!AR$17:AR$117,$CY146+1),0)</f>
        <v>22440</v>
      </c>
      <c r="DA146" s="14">
        <f>IF(COUNTIF($P146:$W146,"&gt;"&amp;0)=8,INDEX(装备数值!AS$17:AS$117,$CY146+1),0)</f>
        <v>168300</v>
      </c>
      <c r="DB146" s="14">
        <f>IF(COUNTIF($P146:$W146,"&gt;"&amp;0)=8,INDEX(装备数值!AT$17:AT$117,$CY146+1),0)</f>
        <v>11220</v>
      </c>
      <c r="DC146" s="14">
        <f>IF(COUNTIF($P146:$W146,"&gt;"&amp;0)=8,INDEX(装备数值!AU$17:AU$117,$CY146+1),0)</f>
        <v>224400</v>
      </c>
      <c r="DD146" s="14">
        <f>IF(COUNTIF($P146:$W146,"&gt;"&amp;0)=8,INDEX(装备数值!AV$17:AV$117,$CY146+1),0)</f>
        <v>4386</v>
      </c>
      <c r="DF146" s="14">
        <f>INDEX(装备数值!$AY$17:$AY$77,MATCH(MIN($AF146:$AM146),装备数值!$AZ$17:$AZ$77,1))</f>
        <v>33</v>
      </c>
      <c r="DG146" s="26">
        <f>INDEX(装备数值!BA$17:BA$77,通天塔!DF146+1)</f>
        <v>0.55500000000000005</v>
      </c>
      <c r="DH146" s="26">
        <f>INDEX(装备数值!BA$17:BA$77,通天塔!DF146+1)</f>
        <v>0.55500000000000005</v>
      </c>
      <c r="DJ146" s="14">
        <f t="shared" si="299"/>
        <v>41</v>
      </c>
      <c r="DK146" s="14">
        <f>VLOOKUP(DJ146,军阶与晶片数值!$W$6:$X$27,2)</f>
        <v>9</v>
      </c>
      <c r="DL146" s="14">
        <f>INDEX(军阶与晶片数值!Y$6:Y$27,$DK146+1)</f>
        <v>750</v>
      </c>
      <c r="DM146" s="14">
        <f>INDEX(军阶与晶片数值!Z$6:Z$27,$DK146+1)</f>
        <v>750</v>
      </c>
      <c r="DN146" s="14">
        <f>INDEX(军阶与晶片数值!AA$6:AA$27,$DK146+1)</f>
        <v>750</v>
      </c>
      <c r="DO146" s="14">
        <f>INDEX(军阶与晶片数值!AB$6:AB$27,$DK146+1)</f>
        <v>750</v>
      </c>
      <c r="DP146" s="29">
        <f>INDEX(军阶与晶片数值!AC$6:AC$27,$DK146+1)</f>
        <v>50</v>
      </c>
      <c r="DQ146" s="29">
        <f>INDEX(军阶与晶片数值!AD$6:AD$27,$DK146+1)</f>
        <v>30</v>
      </c>
      <c r="DS146" s="26">
        <f>INDEX(军阶与晶片数值!I$6:I$16,AN146+1)</f>
        <v>0.3</v>
      </c>
      <c r="DT146" s="26">
        <f>INDEX(军阶与晶片数值!M$6:M$16,AO146+1)</f>
        <v>0.45</v>
      </c>
      <c r="DU146" s="26">
        <f>INDEX(军阶与晶片数值!J$6:J$16,AP146+1)</f>
        <v>0.45</v>
      </c>
      <c r="DV146" s="26">
        <f>INDEX(军阶与晶片数值!K$6:K$16,AQ146+1)</f>
        <v>0.9</v>
      </c>
      <c r="DW146" s="26">
        <f>INDEX(军阶与晶片数值!L$6:L$16,AR146+1)</f>
        <v>0.9</v>
      </c>
      <c r="DX146" s="28">
        <f>INDEX(军阶与晶片数值!N$6:N$16,AS146+1)</f>
        <v>0</v>
      </c>
      <c r="DY146" s="28">
        <f>INDEX(军阶与晶片数值!O$6:O$16,AT146+1)</f>
        <v>0</v>
      </c>
      <c r="DZ146" s="28">
        <f>INDEX(军阶与晶片数值!P$6:P$16,AU146+1)</f>
        <v>0</v>
      </c>
      <c r="EA146" s="28">
        <f>INDEX(军阶与晶片数值!Q$6:Q$16,AV146+1)</f>
        <v>0</v>
      </c>
      <c r="EB146" s="26">
        <f>INDEX(军阶与晶片数值!R$6:R$16,AW146+1)</f>
        <v>0.13</v>
      </c>
      <c r="EC146" s="26">
        <f>INDEX(军阶与晶片数值!S$6:S$16,AX146+1)</f>
        <v>0.3</v>
      </c>
      <c r="ED146" s="26">
        <f>INDEX(军阶与晶片数值!T$6:T$16,AY146+1)</f>
        <v>0</v>
      </c>
      <c r="EE146" s="26">
        <f>INDEX(军阶与晶片数值!U$6:U$16,AZ146+1)</f>
        <v>0</v>
      </c>
      <c r="EG146" s="26">
        <f>INDEX(军阶与晶片数值!$C$6:$C$36,通天塔!$BA146+1)</f>
        <v>0.95</v>
      </c>
      <c r="EH146" s="26">
        <f>INDEX(军阶与晶片数值!$C$6:$C$36,通天塔!$BA146+1)</f>
        <v>0.95</v>
      </c>
      <c r="EI146" s="26">
        <f>INDEX(军阶与晶片数值!$C$6:$C$36,通天塔!$BA146+1)</f>
        <v>0.95</v>
      </c>
      <c r="EJ146" s="26">
        <f>INDEX(军阶与晶片数值!$C$6:$C$36,通天塔!$BA146+1)</f>
        <v>0.95</v>
      </c>
      <c r="EK146" s="26">
        <f>INDEX(军阶与晶片数值!$C$6:$C$36,通天塔!$BA146+1)</f>
        <v>0.95</v>
      </c>
      <c r="EM146" s="14">
        <f>INDEX(战舰突破!$H$6:$H$18,通天塔!$J146+1)+INDEX(战舰突破!$H$23:$H$35,通天塔!$K146+1)+INDEX(战舰突破!$H$40:$H$52,通天塔!$L146+1)</f>
        <v>200</v>
      </c>
      <c r="EN146" s="14">
        <f>INDEX(战舰突破!$I$6:$I$18,通天塔!$J146+1)+INDEX(战舰突破!$I$23:$I$35,通天塔!$K146+1)+INDEX(战舰突破!$I$40:$I$52,通天塔!$L146+1)</f>
        <v>200</v>
      </c>
      <c r="EO146" s="14">
        <f>INDEX(战舰突破!$J$6:$J$18,通天塔!$J146+1)+INDEX(战舰突破!$J$23:$J$35,通天塔!$K146+1)+INDEX(战舰突破!$J$40:$J$52,通天塔!$L146+1)</f>
        <v>0</v>
      </c>
      <c r="EP146" s="14">
        <f>INDEX(战舰突破!$K$6:$K$18,通天塔!$J146+1)+INDEX(战舰突破!$K$23:$K$35,通天塔!$K146+1)+INDEX(战舰突破!$K$40:$K$52,通天塔!$L146+1)</f>
        <v>0</v>
      </c>
      <c r="EQ146" s="14">
        <f>INDEX(战舰突破!$L$6:$L$18,通天塔!$J146+1)+INDEX(战舰突破!$L$23:$L$35,通天塔!$K146+1)+INDEX(战舰突破!$L$40:$L$52,通天塔!$L146+1)</f>
        <v>200</v>
      </c>
      <c r="ER146" s="18">
        <f>INDEX(战舰突破!$N$6:$N$18,通天塔!$J146+1)+INDEX(战舰突破!$N$23:$N$35,通天塔!$K146+1)+INDEX(战舰突破!$N$40:$N$52,通天塔!$L146+1)</f>
        <v>0.25</v>
      </c>
      <c r="ES146" s="18">
        <f>INDEX(战舰突破!$O$6:$O$18,通天塔!$J146+1)+INDEX(战舰突破!$O$23:$O$35,通天塔!$K146+1)+INDEX(战舰突破!$O$40:$O$52,通天塔!$L146+1)</f>
        <v>1.4</v>
      </c>
      <c r="ET146" s="18">
        <f>INDEX(战舰突破!$P$6:$P$18,通天塔!$J146+1)+INDEX(战舰突破!$P$23:$P$35,通天塔!$K146+1)+INDEX(战舰突破!$P$40:$P$52,通天塔!$L146+1)</f>
        <v>0</v>
      </c>
      <c r="EU146" s="18">
        <f>INDEX(战舰突破!$Q$6:$Q$18,通天塔!$J146+1)+INDEX(战舰突破!$Q$23:$Q$35,通天塔!$K146+1)+INDEX(战舰突破!$Q$40:$Q$52,通天塔!$L146+1)</f>
        <v>0.3</v>
      </c>
      <c r="EV146" s="18">
        <f>INDEX(战舰突破!$R$6:$R$18,通天塔!$J146+1)+INDEX(战舰突破!$R$23:$R$35,通天塔!$K146+1)+INDEX(战舰突破!$R$40:$R$52,通天塔!$L146+1)</f>
        <v>0</v>
      </c>
      <c r="EW146" s="18">
        <f>INDEX(战舰突破!$M$6:$M$18,通天塔!$J146+1)+INDEX(战舰突破!$M$23:$M$35,通天塔!$K146+1)+INDEX(战舰突破!$M$40:$M$52,通天塔!$L146+1)</f>
        <v>0.2</v>
      </c>
      <c r="EX146" s="22">
        <f>INDEX(战舰突破!$W$6:$W$18,通天塔!$J146+1)+INDEX(战舰突破!$W$23:$W$35,通天塔!$K146+1)+INDEX(战舰突破!$W$40:$W$52,通天塔!$L146+1)</f>
        <v>0.5</v>
      </c>
      <c r="FA146" s="14">
        <f>INDEX(战舰突破!$S$6:$S$18,通天塔!$J146+1)</f>
        <v>0</v>
      </c>
      <c r="FB146" s="14">
        <f>INDEX(战舰突破!$T$6:$T$18,通天塔!$J146+1)</f>
        <v>1.1000000000000001</v>
      </c>
      <c r="FC146" s="14">
        <f>INDEX(战舰突破!$U$6:$U$18,通天塔!$J146+1)</f>
        <v>0.1</v>
      </c>
      <c r="FD146" s="14">
        <f>INDEX(战舰突破!$V$6:$V$18,通天塔!$J146+1)</f>
        <v>1</v>
      </c>
      <c r="FE146" s="14">
        <f>INDEX(战舰突破!$X$6:$X$18,通天塔!$J146+1)</f>
        <v>11</v>
      </c>
      <c r="FG146" s="14">
        <f>INDEX(战舰突破!$S$23:$S$35,通天塔!$J146+1)</f>
        <v>0.6</v>
      </c>
      <c r="FH146" s="14">
        <f>INDEX(战舰突破!$T$23:$T$35,通天塔!$J146+1)</f>
        <v>0.55000000000000004</v>
      </c>
      <c r="FI146" s="14">
        <f>INDEX(战舰突破!$U$23:$U$35,通天塔!$J146+1)</f>
        <v>0.1</v>
      </c>
      <c r="FJ146" s="14">
        <f>INDEX(战舰突破!$V$23:$V$35,通天塔!$J146+1)</f>
        <v>2</v>
      </c>
      <c r="FK146" s="14">
        <f>INDEX(战舰突破!$X$23:$X$35,通天塔!$J146+1)</f>
        <v>165</v>
      </c>
      <c r="FM146" s="14">
        <f>INDEX(战舰突破!$S$40:$S$52,通天塔!$J146+1)</f>
        <v>0.6</v>
      </c>
      <c r="FN146" s="14">
        <f>INDEX(战舰突破!$T$40:$T$52,通天塔!$J146+1)</f>
        <v>0.25</v>
      </c>
      <c r="FO146" s="14">
        <f>INDEX(战舰突破!$U$40:$U$52,通天塔!$J146+1)</f>
        <v>0.2</v>
      </c>
      <c r="FP146" s="14">
        <f>INDEX(战舰突破!$V$40:$V$52,通天塔!$J146+1)</f>
        <v>1</v>
      </c>
      <c r="FQ146" s="14">
        <f>INDEX(战舰突破!$X$40:$X$52,通天塔!$J146+1)</f>
        <v>275</v>
      </c>
      <c r="FT146" s="14">
        <f t="shared" si="300"/>
        <v>1793493</v>
      </c>
      <c r="FU146" s="14">
        <f t="shared" si="301"/>
        <v>1545453</v>
      </c>
      <c r="FV146" s="14">
        <f t="shared" si="302"/>
        <v>1547116</v>
      </c>
      <c r="FW146" s="14">
        <f t="shared" si="303"/>
        <v>29807688</v>
      </c>
      <c r="FX146" s="14">
        <f t="shared" si="304"/>
        <v>800846</v>
      </c>
      <c r="FY146" s="14">
        <f t="shared" si="305"/>
        <v>23434858</v>
      </c>
      <c r="FZ146" s="14">
        <f t="shared" si="306"/>
        <v>573419</v>
      </c>
      <c r="GA146" s="28">
        <f t="shared" si="307"/>
        <v>35400</v>
      </c>
      <c r="GB146" s="28">
        <f t="shared" si="308"/>
        <v>35400</v>
      </c>
      <c r="GC146" s="28">
        <f t="shared" si="309"/>
        <v>35400</v>
      </c>
      <c r="GD146" s="28">
        <f t="shared" si="310"/>
        <v>35400</v>
      </c>
      <c r="GE146" s="28">
        <f t="shared" si="311"/>
        <v>1.75715</v>
      </c>
      <c r="GF146" s="28">
        <f t="shared" si="312"/>
        <v>2.0215000000000001</v>
      </c>
      <c r="GG146" s="28">
        <f t="shared" si="313"/>
        <v>0</v>
      </c>
      <c r="GH146" s="28">
        <f t="shared" si="314"/>
        <v>51.3</v>
      </c>
      <c r="GI146" s="14">
        <f t="shared" si="315"/>
        <v>1</v>
      </c>
      <c r="GJ146" s="14">
        <f t="shared" si="316"/>
        <v>1.6</v>
      </c>
      <c r="GK146" s="14">
        <f t="shared" si="317"/>
        <v>1.6</v>
      </c>
      <c r="GL146" s="18">
        <f t="shared" si="318"/>
        <v>2.3000000000000003</v>
      </c>
      <c r="GM146" s="18">
        <f t="shared" si="319"/>
        <v>1.75</v>
      </c>
      <c r="GN146" s="18">
        <f t="shared" si="320"/>
        <v>1.45</v>
      </c>
      <c r="GO146" s="29">
        <f t="shared" si="380"/>
        <v>35550</v>
      </c>
      <c r="GP146" s="29">
        <f t="shared" si="380"/>
        <v>35850</v>
      </c>
      <c r="GQ146" s="29">
        <f t="shared" si="380"/>
        <v>35850</v>
      </c>
      <c r="GR146" s="26">
        <f t="shared" si="321"/>
        <v>0.1</v>
      </c>
      <c r="GS146" s="26">
        <f t="shared" si="322"/>
        <v>0.1</v>
      </c>
      <c r="GT146" s="26">
        <f t="shared" si="323"/>
        <v>0.2</v>
      </c>
      <c r="GU146" s="14">
        <f t="shared" si="324"/>
        <v>3</v>
      </c>
      <c r="GV146" s="14">
        <f t="shared" si="325"/>
        <v>4</v>
      </c>
      <c r="GW146" s="14">
        <f t="shared" si="326"/>
        <v>3</v>
      </c>
      <c r="GX146" s="14">
        <f t="shared" si="327"/>
        <v>11</v>
      </c>
      <c r="GY146" s="14">
        <f t="shared" si="328"/>
        <v>165</v>
      </c>
      <c r="GZ146" s="14">
        <f t="shared" si="329"/>
        <v>275</v>
      </c>
      <c r="HA146">
        <v>142</v>
      </c>
      <c r="HB146" s="14">
        <f t="shared" si="275"/>
        <v>233474529</v>
      </c>
      <c r="HD146" s="14">
        <f t="shared" si="330"/>
        <v>1601692</v>
      </c>
      <c r="HE146" s="14">
        <f t="shared" si="331"/>
        <v>896716</v>
      </c>
      <c r="HF146" s="29">
        <f t="shared" si="332"/>
        <v>33984</v>
      </c>
      <c r="HG146" s="29">
        <f t="shared" si="333"/>
        <v>24340</v>
      </c>
      <c r="HH146" s="29">
        <f t="shared" si="334"/>
        <v>26287</v>
      </c>
      <c r="HI146" s="29">
        <f t="shared" si="335"/>
        <v>24535</v>
      </c>
      <c r="HJ146" s="14">
        <f t="shared" si="336"/>
        <v>1.75715</v>
      </c>
      <c r="HK146" s="14">
        <f t="shared" si="337"/>
        <v>2.0215000000000001</v>
      </c>
      <c r="HL146" s="14">
        <f t="shared" si="338"/>
        <v>488606</v>
      </c>
      <c r="HM146" s="14">
        <f t="shared" si="339"/>
        <v>874986</v>
      </c>
      <c r="HN146" s="26">
        <f t="shared" si="340"/>
        <v>0.39875826156619265</v>
      </c>
      <c r="HO146" s="26">
        <f t="shared" si="341"/>
        <v>0.66442479191438764</v>
      </c>
      <c r="HP146" s="29">
        <f t="shared" si="342"/>
        <v>257944</v>
      </c>
      <c r="HQ146" s="29">
        <f t="shared" si="343"/>
        <v>707789</v>
      </c>
      <c r="HR146" s="29">
        <f t="shared" si="344"/>
        <v>783725</v>
      </c>
      <c r="HS146" s="26">
        <f t="shared" si="345"/>
        <v>0.48332061796681292</v>
      </c>
      <c r="HT146" s="26">
        <f t="shared" si="346"/>
        <v>0.49047301163456036</v>
      </c>
      <c r="HU146" s="26">
        <f t="shared" si="347"/>
        <v>0.59047301163456045</v>
      </c>
      <c r="HV146" s="26">
        <f t="shared" si="348"/>
        <v>8.3320617966812893E-2</v>
      </c>
      <c r="HW146" s="29">
        <f t="shared" si="349"/>
        <v>1.8000000000000003</v>
      </c>
      <c r="HX146" s="29">
        <f t="shared" si="350"/>
        <v>3.5543314896051883</v>
      </c>
      <c r="HY146" s="29">
        <f t="shared" si="351"/>
        <v>3.2228876597367924</v>
      </c>
      <c r="HZ146" s="29">
        <f t="shared" si="352"/>
        <v>2321496</v>
      </c>
      <c r="IA146" s="29">
        <f t="shared" si="353"/>
        <v>1677144.4871307777</v>
      </c>
      <c r="IB146" s="29">
        <f t="shared" si="354"/>
        <v>1262928.8155636089</v>
      </c>
      <c r="IC146" s="29">
        <f t="shared" si="355"/>
        <v>14149657</v>
      </c>
      <c r="ID146" s="14">
        <f t="shared" si="356"/>
        <v>5261569.3</v>
      </c>
      <c r="IH146" s="14">
        <v>1</v>
      </c>
      <c r="II146" s="14">
        <v>1</v>
      </c>
      <c r="IJ146" s="14">
        <v>480</v>
      </c>
      <c r="IK146" s="14">
        <v>80</v>
      </c>
      <c r="IL146" s="14">
        <v>60</v>
      </c>
      <c r="IM146" s="23">
        <f t="shared" si="357"/>
        <v>942630865</v>
      </c>
      <c r="IN146" s="23">
        <f t="shared" si="358"/>
        <v>1</v>
      </c>
      <c r="IO146" s="23">
        <f t="shared" si="359"/>
        <v>942630.87</v>
      </c>
      <c r="IP146" s="23">
        <f t="shared" si="360"/>
        <v>1138387759</v>
      </c>
      <c r="IQ146" s="23">
        <f t="shared" si="361"/>
        <v>2</v>
      </c>
      <c r="IR146" s="23">
        <f t="shared" si="362"/>
        <v>1138.3900000000001</v>
      </c>
      <c r="IS146" s="14">
        <v>1</v>
      </c>
      <c r="IT146" s="14">
        <v>1</v>
      </c>
      <c r="IU146" s="14">
        <v>240</v>
      </c>
      <c r="IV146" s="14">
        <v>40</v>
      </c>
      <c r="IW146" s="14">
        <v>30</v>
      </c>
      <c r="IX146" s="23">
        <f t="shared" si="363"/>
        <v>548952020</v>
      </c>
      <c r="IY146" s="23">
        <f t="shared" si="364"/>
        <v>1</v>
      </c>
      <c r="IZ146" s="23">
        <f t="shared" si="365"/>
        <v>548952.02</v>
      </c>
      <c r="JA146" s="23"/>
      <c r="JB146" s="23"/>
      <c r="JC146" s="23"/>
      <c r="JG146">
        <f t="shared" si="366"/>
        <v>2.470007518883599</v>
      </c>
      <c r="JH146">
        <f t="shared" si="367"/>
        <v>4.3401737118063162</v>
      </c>
      <c r="JJ146" s="14">
        <v>10</v>
      </c>
      <c r="JK146" s="14">
        <v>2</v>
      </c>
      <c r="JL146" s="14">
        <v>1.5</v>
      </c>
      <c r="JM146" s="23">
        <f t="shared" si="368"/>
        <v>18755343</v>
      </c>
      <c r="JN146" s="23">
        <f t="shared" si="369"/>
        <v>1</v>
      </c>
      <c r="JO146" s="23">
        <f t="shared" si="370"/>
        <v>18755.34</v>
      </c>
      <c r="JP146" s="14">
        <v>30</v>
      </c>
      <c r="JQ146" s="14">
        <v>6</v>
      </c>
      <c r="JR146" s="14">
        <v>4</v>
      </c>
      <c r="JS146" s="23">
        <f t="shared" si="371"/>
        <v>54245345</v>
      </c>
      <c r="JT146" s="23">
        <f t="shared" si="372"/>
        <v>1</v>
      </c>
      <c r="JU146" s="23">
        <f t="shared" si="373"/>
        <v>54245.35</v>
      </c>
      <c r="JW146" s="23">
        <f t="shared" si="374"/>
        <v>72327127</v>
      </c>
      <c r="JX146" s="23">
        <f t="shared" si="375"/>
        <v>1</v>
      </c>
      <c r="JY146" s="23">
        <f t="shared" si="376"/>
        <v>72327.13</v>
      </c>
      <c r="JZ146" s="23">
        <f t="shared" si="377"/>
        <v>28133015</v>
      </c>
      <c r="KA146" s="23">
        <f t="shared" si="378"/>
        <v>1</v>
      </c>
      <c r="KB146" s="23">
        <f t="shared" si="379"/>
        <v>28133.02</v>
      </c>
    </row>
    <row r="147" spans="3:288" ht="16.5" x14ac:dyDescent="0.2">
      <c r="C147" s="14">
        <f t="shared" si="243"/>
        <v>43</v>
      </c>
      <c r="D147" s="14">
        <v>143</v>
      </c>
      <c r="E147" s="14" t="s">
        <v>821</v>
      </c>
      <c r="F147" s="14">
        <v>513</v>
      </c>
      <c r="G147" s="14">
        <v>513</v>
      </c>
      <c r="H147" s="14">
        <v>513</v>
      </c>
      <c r="I147" s="14">
        <v>513</v>
      </c>
      <c r="J147" s="14">
        <v>10</v>
      </c>
      <c r="K147" s="14">
        <v>9</v>
      </c>
      <c r="L147" s="14">
        <v>9</v>
      </c>
      <c r="M147" s="14">
        <v>6</v>
      </c>
      <c r="N147" s="14">
        <v>6</v>
      </c>
      <c r="O147" s="14">
        <v>6</v>
      </c>
      <c r="P147" s="14">
        <v>9</v>
      </c>
      <c r="Q147" s="14">
        <v>9</v>
      </c>
      <c r="R147" s="14">
        <v>9</v>
      </c>
      <c r="S147" s="14">
        <v>9</v>
      </c>
      <c r="T147" s="14">
        <v>9</v>
      </c>
      <c r="U147" s="14">
        <v>9</v>
      </c>
      <c r="V147" s="14">
        <v>9</v>
      </c>
      <c r="W147" s="14">
        <v>9</v>
      </c>
      <c r="X147" s="14">
        <v>513</v>
      </c>
      <c r="Y147" s="14">
        <v>513</v>
      </c>
      <c r="Z147" s="14">
        <v>513</v>
      </c>
      <c r="AA147" s="14">
        <v>513</v>
      </c>
      <c r="AB147" s="14">
        <v>513</v>
      </c>
      <c r="AC147" s="14">
        <v>513</v>
      </c>
      <c r="AD147" s="14">
        <v>513</v>
      </c>
      <c r="AE147" s="14">
        <v>513</v>
      </c>
      <c r="AF147" s="14">
        <v>66</v>
      </c>
      <c r="AG147" s="14">
        <v>66</v>
      </c>
      <c r="AH147" s="14">
        <v>66</v>
      </c>
      <c r="AI147" s="14">
        <v>66</v>
      </c>
      <c r="AJ147" s="14">
        <v>66</v>
      </c>
      <c r="AK147" s="14">
        <v>66</v>
      </c>
      <c r="AL147" s="14">
        <v>66</v>
      </c>
      <c r="AM147" s="14">
        <v>66</v>
      </c>
      <c r="AN147" s="14">
        <v>6</v>
      </c>
      <c r="AO147" s="14">
        <v>7</v>
      </c>
      <c r="AP147" s="14">
        <v>7</v>
      </c>
      <c r="AQ147" s="14">
        <v>7</v>
      </c>
      <c r="AR147" s="14">
        <v>7</v>
      </c>
      <c r="AS147" s="14">
        <v>0</v>
      </c>
      <c r="AT147" s="14">
        <v>0</v>
      </c>
      <c r="AU147" s="14">
        <v>0</v>
      </c>
      <c r="AV147" s="14">
        <v>0</v>
      </c>
      <c r="AW147" s="14">
        <v>3</v>
      </c>
      <c r="AX147" s="14">
        <v>4</v>
      </c>
      <c r="AY147" s="14">
        <v>0</v>
      </c>
      <c r="AZ147" s="14">
        <v>0</v>
      </c>
      <c r="BA147" s="14">
        <v>19</v>
      </c>
      <c r="BF147" s="14">
        <f>ROUND((INDEX(新战舰养成!S$6:S$18,通天塔!$J147+1)+INDEX(新战舰养成!D$6:D$18,通天塔!$J147+1)*(通天塔!$G147-1))*INDEX(战舰突破!$D$6:$D$18,通天塔!$M147+1),0)</f>
        <v>298827</v>
      </c>
      <c r="BG147" s="14">
        <f>ROUND((INDEX(新战舰养成!T$6:T$18,通天塔!$J147+1)+INDEX(新战舰养成!E$6:E$18,通天塔!$J147+1)*(通天塔!$G147-1))*INDEX(战舰突破!$D$6:$D$18,通天塔!$M147+1),0)</f>
        <v>2390507</v>
      </c>
      <c r="BH147" s="14">
        <f>ROUND((INDEX(新战舰养成!U$6:U$18,通天塔!$J147+1)+INDEX(新战舰养成!F$6:F$18,通天塔!$J147+1)*(通天塔!$G147-1))*INDEX(战舰突破!$D$6:$D$18,通天塔!$M147+1),0)</f>
        <v>149552</v>
      </c>
      <c r="BI147" s="14">
        <f>ROUND((INDEX(新战舰养成!V$6:V$18,通天塔!$J147+1)+INDEX(新战舰养成!G$6:G$18,通天塔!$J147+1)*(通天塔!$G147-1))*INDEX(战舰突破!$D$6:$D$18,通天塔!$M147+1),0)</f>
        <v>525</v>
      </c>
      <c r="BJ147" s="14">
        <f>ROUND((INDEX(新战舰养成!W$6:W$18,通天塔!$J147+1)+INDEX(新战舰养成!H$6:H$18,通天塔!$J147+1)*(通天塔!$G147-1))*INDEX(战舰突破!$D$6:$D$18,通天塔!$M147+1),0)</f>
        <v>7</v>
      </c>
      <c r="BL147" s="14">
        <f>IF($H147&gt;0,ROUND((INDEX(新战舰养成!X$6:X$18,通天塔!$K147+1)+INDEX(新战舰养成!I$6:I$18,通天塔!$K147+1)*(通天塔!$H147-1))*INDEX(战舰突破!$D$6:$D$18,通天塔!$N147+1),0),0)</f>
        <v>220497</v>
      </c>
      <c r="BM147" s="14">
        <f>IF($H147&gt;0,ROUND((INDEX(新战舰养成!Y$6:Y$18,通天塔!$K147+1)+INDEX(新战舰养成!J$6:J$18,通天塔!$K147+1)*(通天塔!$H147-1))*INDEX(战舰突破!$D$6:$D$18,通天塔!$N147+1),0),0)</f>
        <v>0</v>
      </c>
      <c r="BN147" s="14">
        <f>IF($H147&gt;0,ROUND((INDEX(新战舰养成!Z$6:Z$18,通天塔!$K147+1)+INDEX(新战舰养成!K$6:K$18,通天塔!$K147+1)*(通天塔!$H147-1))*INDEX(战舰突破!$D$6:$D$18,通天塔!$N147+1),0),0)</f>
        <v>0</v>
      </c>
      <c r="BO147" s="14">
        <f>IF($H147&gt;0,ROUND((INDEX(新战舰养成!AA$6:AA$18,通天塔!$K147+1)+INDEX(新战舰养成!L$6:L$18,通天塔!$K147+1)*(通天塔!$H147-1))*INDEX(战舰突破!$D$6:$D$18,通天塔!$N147+1),0),0)</f>
        <v>2200065</v>
      </c>
      <c r="BP147" s="14">
        <f>IF($H147&gt;0,ROUND((INDEX(新战舰养成!AB$6:AB$18,通天塔!$K147+1)+INDEX(新战舰养成!M$6:M$18,通天塔!$K147+1)*(通天塔!$H147-1))*INDEX(战舰突破!$D$6:$D$18,通天塔!$N147+1),0),0)</f>
        <v>43873</v>
      </c>
      <c r="BR147" s="14">
        <f>IF($I147&gt;0,ROUND((INDEX(新战舰养成!AC$6:AC$18,通天塔!$L147+1)+INDEX(新战舰养成!I$6:I$18,通天塔!$L147+1)*(通天塔!$I147-1))*INDEX(战舰突破!$D$6:$D$18,通天塔!$O147+1),0),0)</f>
        <v>221022</v>
      </c>
      <c r="BS147" s="14">
        <f>IF($I147&gt;0,ROUND((INDEX(新战舰养成!AD$6:AD$18,通天塔!$L147+1)+INDEX(新战舰养成!J$6:J$18,通天塔!$L147+1)*(通天塔!$I147-1))*INDEX(战舰突破!$D$6:$D$18,通天塔!$O147+1),0),0)</f>
        <v>0</v>
      </c>
      <c r="BT147" s="14">
        <f>IF($I147&gt;0,ROUND((INDEX(新战舰养成!AE$6:AE$18,通天塔!$L147+1)+INDEX(新战舰养成!K$6:K$18,通天塔!$L147+1)*(通天塔!$I147-1))*INDEX(战舰突破!$D$6:$D$18,通天塔!$O147+1),0),0)</f>
        <v>0</v>
      </c>
      <c r="BU147" s="14">
        <f>IF($I147&gt;0,ROUND((INDEX(新战舰养成!AF$6:AF$18,通天塔!$L147+1)+INDEX(新战舰养成!L$6:L$18,通天塔!$L147+1)*(通天塔!$I147-1))*INDEX(战舰突破!$D$6:$D$18,通天塔!$O147+1),0),0)</f>
        <v>1458608</v>
      </c>
      <c r="BV147" s="14">
        <f>IF($I147&gt;0,ROUND((INDEX(新战舰养成!AG$6:AG$18,通天塔!$L147+1)+INDEX(新战舰养成!M$6:M$18,通天塔!$L147+1)*(通天塔!$I147-1))*INDEX(战舰突破!$D$6:$D$18,通天塔!$O147+1),0),0)</f>
        <v>59091</v>
      </c>
      <c r="BY147" s="14">
        <f>(INDEX(装备数值!$C$13:$G$116,通天塔!$P147*8+1,BY$2)+INDEX(装备数值!$C$13:$G$116,通天塔!$Q147*8+2,BY$2)+INDEX(装备数值!$C$13:$G$116,通天塔!$S147*8+3,BY$2)+INDEX(装备数值!$C$13:$G$116,通天塔!$R147*8+4,BY$2)+INDEX(装备数值!$C$13:$G$116,通天塔!$T147*8+5,BY$2)+INDEX(装备数值!$C$13:$G$116,通天塔!$U147*8+6,BY$2)+INDEX(装备数值!$C$13:$G$116,通天塔!$V147*8+7,BY$2)+INDEX(装备数值!$C$13:$G$116,通天塔!$W147*8+8,BY$2))</f>
        <v>56000</v>
      </c>
      <c r="BZ147" s="14">
        <f>(INDEX(装备数值!$C$13:$G$116,通天塔!$P147*8+1,BZ$2)+INDEX(装备数值!$C$13:$G$116,通天塔!$Q147*8+2,BZ$2)+INDEX(装备数值!$C$13:$G$116,通天塔!$S147*8+3,BZ$2)+INDEX(装备数值!$C$13:$G$116,通天塔!$R147*8+4,BZ$2)+INDEX(装备数值!$C$13:$G$116,通天塔!$T147*8+5,BZ$2)+INDEX(装备数值!$C$13:$G$116,通天塔!$U147*8+6,BZ$2)+INDEX(装备数值!$C$13:$G$116,通天塔!$V147*8+7,BZ$2)+INDEX(装备数值!$C$13:$G$116,通天塔!$W147*8+8,BZ$2))</f>
        <v>420000</v>
      </c>
      <c r="CA147" s="14">
        <f>(INDEX(装备数值!$C$13:$G$116,通天塔!$P147*8+1,CA$2)+INDEX(装备数值!$C$13:$G$116,通天塔!$Q147*8+2,CA$2)+INDEX(装备数值!$C$13:$G$116,通天塔!$S147*8+3,CA$2)+INDEX(装备数值!$C$13:$G$116,通天塔!$R147*8+4,CA$2)+INDEX(装备数值!$C$13:$G$116,通天塔!$T147*8+5,CA$2)+INDEX(装备数值!$C$13:$G$116,通天塔!$U147*8+6,CA$2)+INDEX(装备数值!$C$13:$G$116,通天塔!$V147*8+7,CA$2)+INDEX(装备数值!$C$13:$G$116,通天塔!$W147*8+8,CA$2))</f>
        <v>28000</v>
      </c>
      <c r="CB147" s="14">
        <f>(INDEX(装备数值!$C$13:$G$116,通天塔!$P147*8+1,CB$2)+INDEX(装备数值!$C$13:$G$116,通天塔!$Q147*8+2,CB$2)+INDEX(装备数值!$C$13:$G$116,通天塔!$S147*8+3,CB$2)+INDEX(装备数值!$C$13:$G$116,通天塔!$R147*8+4,CB$2)+INDEX(装备数值!$C$13:$G$116,通天塔!$T147*8+5,CB$2)+INDEX(装备数值!$C$13:$G$116,通天塔!$U147*8+6,CB$2)+INDEX(装备数值!$C$13:$G$116,通天塔!$V147*8+7,CB$2)+INDEX(装备数值!$C$13:$G$116,通天塔!$W147*8+8,CB$2))</f>
        <v>560000</v>
      </c>
      <c r="CC147" s="14">
        <f>(INDEX(装备数值!$C$13:$G$116,通天塔!$P147*8+1,CC$2)+INDEX(装备数值!$C$13:$G$116,通天塔!$Q147*8+2,CC$2)+INDEX(装备数值!$C$13:$G$116,通天塔!$S147*8+3,CC$2)+INDEX(装备数值!$C$13:$G$116,通天塔!$R147*8+4,CC$2)+INDEX(装备数值!$C$13:$G$116,通天塔!$T147*8+5,CC$2)+INDEX(装备数值!$C$13:$G$116,通天塔!$U147*8+6,CC$2)+INDEX(装备数值!$C$13:$G$116,通天塔!$V147*8+7,CC$2)+INDEX(装备数值!$C$13:$G$116,通天塔!$W147*8+8,CC$2))</f>
        <v>10800</v>
      </c>
      <c r="CF147" s="14">
        <f>INDEX(装备数值!$I$13:$M$116,通天塔!$P147*8+1,CF$2)*$X147+INDEX(装备数值!$I$13:$M$116,通天塔!$Q147*8+2,CF$2)*$Y147+INDEX(装备数值!$I$13:$M$116,通天塔!$S147*8+3,CF$2)*$Z147+INDEX(装备数值!$I$13:$M$116,通天塔!$R147*8+4,CF$2)*$AA147+INDEX(装备数值!$I$13:$M$116,通天塔!$T147*8+5,CF$2)*$AB147+INDEX(装备数值!$I$13:$M$116,通天塔!$U147*8+6,CF$2)*$AC147+INDEX(装备数值!$I$13:$M$116,通天塔!$V147*8+7,CF$2)*$AD147+INDEX(装备数值!$I$13:$M$116,通天塔!$W147*8+8,CF$2)*$AE147</f>
        <v>143640</v>
      </c>
      <c r="CG147" s="14">
        <f>INDEX(装备数值!$I$13:$M$116,通天塔!$P147*8+1,CG$2)*$X147+INDEX(装备数值!$I$13:$M$116,通天塔!$Q147*8+2,CG$2)*$Y147+INDEX(装备数值!$I$13:$M$116,通天塔!$S147*8+3,CG$2)*$Z147+INDEX(装备数值!$I$13:$M$116,通天塔!$R147*8+4,CG$2)*$AA147+INDEX(装备数值!$I$13:$M$116,通天塔!$T147*8+5,CG$2)*$AB147+INDEX(装备数值!$I$13:$M$116,通天塔!$U147*8+6,CG$2)*$AC147+INDEX(装备数值!$I$13:$M$116,通天塔!$V147*8+7,CG$2)*$AD147+INDEX(装备数值!$I$13:$M$116,通天塔!$W147*8+8,CG$2)*$AE147</f>
        <v>1077300</v>
      </c>
      <c r="CH147" s="14">
        <f>INDEX(装备数值!$I$13:$M$116,通天塔!$P147*8+1,CH$2)*$X147+INDEX(装备数值!$I$13:$M$116,通天塔!$Q147*8+2,CH$2)*$Y147+INDEX(装备数值!$I$13:$M$116,通天塔!$S147*8+3,CH$2)*$Z147+INDEX(装备数值!$I$13:$M$116,通天塔!$R147*8+4,CH$2)*$AA147+INDEX(装备数值!$I$13:$M$116,通天塔!$T147*8+5,CH$2)*$AB147+INDEX(装备数值!$I$13:$M$116,通天塔!$U147*8+6,CH$2)*$AC147+INDEX(装备数值!$I$13:$M$116,通天塔!$V147*8+7,CH$2)*$AD147+INDEX(装备数值!$I$13:$M$116,通天塔!$W147*8+8,CH$2)*$AE147</f>
        <v>71820</v>
      </c>
      <c r="CI147" s="14">
        <f>INDEX(装备数值!$I$13:$M$116,通天塔!$P147*8+1,CI$2)*$X147+INDEX(装备数值!$I$13:$M$116,通天塔!$Q147*8+2,CI$2)*$Y147+INDEX(装备数值!$I$13:$M$116,通天塔!$S147*8+3,CI$2)*$Z147+INDEX(装备数值!$I$13:$M$116,通天塔!$R147*8+4,CI$2)*$AA147+INDEX(装备数值!$I$13:$M$116,通天塔!$T147*8+5,CI$2)*$AB147+INDEX(装备数值!$I$13:$M$116,通天塔!$U147*8+6,CI$2)*$AC147+INDEX(装备数值!$I$13:$M$116,通天塔!$V147*8+7,CI$2)*$AD147+INDEX(装备数值!$I$13:$M$116,通天塔!$W147*8+8,CI$2)*$AE147</f>
        <v>1436400</v>
      </c>
      <c r="CJ147" s="14">
        <f>INDEX(装备数值!$I$13:$M$116,通天塔!$P147*8+1,CJ$2)*$X147+INDEX(装备数值!$I$13:$M$116,通天塔!$Q147*8+2,CJ$2)*$Y147+INDEX(装备数值!$I$13:$M$116,通天塔!$S147*8+3,CJ$2)*$Z147+INDEX(装备数值!$I$13:$M$116,通天塔!$R147*8+4,CJ$2)*$AA147+INDEX(装备数值!$I$13:$M$116,通天塔!$T147*8+5,CJ$2)*$AB147+INDEX(装备数值!$I$13:$M$116,通天塔!$U147*8+6,CJ$2)*$AC147+INDEX(装备数值!$I$13:$M$116,通天塔!$V147*8+7,CJ$2)*$AD147+INDEX(装备数值!$I$13:$M$116,通天塔!$W147*8+8,CJ$2)*$AE147</f>
        <v>27702</v>
      </c>
      <c r="CM147" s="14">
        <f>INDEX(装备数值!$X$13:$AH$116,$P147*8+1,CM$2)*$AF147+INDEX(装备数值!$X$13:$AH$116,$Q147*8+2,CM$2)*$AG147+INDEX(装备数值!$X$13:$AH$116,$S147*8+3,CM$2)*$AH147+INDEX(装备数值!$X$13:$AH$116,$R147*8+4,CM$2)*$AI147+INDEX(装备数值!$X$13:$AH$116,$T147*8+5,CM$2)*$AJ147+INDEX(装备数值!$X$13:$AH$116,$U147*8+6,CM$2)*$AK147+INDEX(装备数值!$X$13:$AH$116,$V147*8+7,CM$2)*$AL147+INDEX(装备数值!$X$13:$AH$116,$W147*8+8,CM$2)*$AM147</f>
        <v>46200</v>
      </c>
      <c r="CN147" s="14">
        <f>INDEX(装备数值!$X$13:$AH$116,$P147*8+1,CN$2)*$AF147+INDEX(装备数值!$X$13:$AH$116,$Q147*8+2,CN$2)*$AG147+INDEX(装备数值!$X$13:$AH$116,$S147*8+3,CN$2)*$AH147+INDEX(装备数值!$X$13:$AH$116,$R147*8+4,CN$2)*$AI147+INDEX(装备数值!$X$13:$AH$116,$T147*8+5,CN$2)*$AJ147+INDEX(装备数值!$X$13:$AH$116,$U147*8+6,CN$2)*$AK147+INDEX(装备数值!$X$13:$AH$116,$V147*8+7,CN$2)*$AL147+INDEX(装备数值!$X$13:$AH$116,$W147*8+8,CN$2)*$AM147</f>
        <v>346500</v>
      </c>
      <c r="CO147" s="14">
        <f>INDEX(装备数值!$X$13:$AH$116,$P147*8+1,CO$2)*$AF147+INDEX(装备数值!$X$13:$AH$116,$Q147*8+2,CO$2)*$AG147+INDEX(装备数值!$X$13:$AH$116,$S147*8+3,CO$2)*$AH147+INDEX(装备数值!$X$13:$AH$116,$R147*8+4,CO$2)*$AI147+INDEX(装备数值!$X$13:$AH$116,$T147*8+5,CO$2)*$AJ147+INDEX(装备数值!$X$13:$AH$116,$U147*8+6,CO$2)*$AK147+INDEX(装备数值!$X$13:$AH$116,$V147*8+7,CO$2)*$AL147+INDEX(装备数值!$X$13:$AH$116,$W147*8+8,CO$2)*$AM147</f>
        <v>23100</v>
      </c>
      <c r="CP147" s="14">
        <f>INDEX(装备数值!$X$13:$AH$116,$P147*8+1,CP$2)*$AF147+INDEX(装备数值!$X$13:$AH$116,$Q147*8+2,CP$2)*$AG147+INDEX(装备数值!$X$13:$AH$116,$S147*8+3,CP$2)*$AH147+INDEX(装备数值!$X$13:$AH$116,$R147*8+4,CP$2)*$AI147+INDEX(装备数值!$X$13:$AH$116,$T147*8+5,CP$2)*$AJ147+INDEX(装备数值!$X$13:$AH$116,$U147*8+6,CP$2)*$AK147+INDEX(装备数值!$X$13:$AH$116,$V147*8+7,CP$2)*$AL147+INDEX(装备数值!$X$13:$AH$116,$W147*8+8,CP$2)*$AM147</f>
        <v>462000</v>
      </c>
      <c r="CQ147" s="14">
        <f>INDEX(装备数值!$X$13:$AH$116,$P147*8+1,CQ$2)*$AF147+INDEX(装备数值!$X$13:$AH$116,$Q147*8+2,CQ$2)*$AG147+INDEX(装备数值!$X$13:$AH$116,$S147*8+3,CQ$2)*$AH147+INDEX(装备数值!$X$13:$AH$116,$R147*8+4,CQ$2)*$AI147+INDEX(装备数值!$X$13:$AH$116,$T147*8+5,CQ$2)*$AJ147+INDEX(装备数值!$X$13:$AH$116,$U147*8+6,CQ$2)*$AK147+INDEX(装备数值!$X$13:$AH$116,$V147*8+7,CQ$2)*$AL147+INDEX(装备数值!$X$13:$AH$116,$W147*8+8,CQ$2)*$AM147</f>
        <v>9240</v>
      </c>
      <c r="CR147" s="14">
        <f>INDEX(装备数值!$X$13:$AH$116,$P147*8+1,CR$2)*$AF147+INDEX(装备数值!$X$13:$AH$116,$Q147*8+2,CR$2)*$AG147+INDEX(装备数值!$X$13:$AH$116,$S147*8+3,CR$2)*$AH147+INDEX(装备数值!$X$13:$AH$116,$R147*8+4,CR$2)*$AI147+INDEX(装备数值!$X$13:$AH$116,$T147*8+5,CR$2)*$AJ147+INDEX(装备数值!$X$13:$AH$116,$U147*8+6,CR$2)*$AK147+INDEX(装备数值!$X$13:$AH$116,$V147*8+7,CR$2)*$AL147+INDEX(装备数值!$X$13:$AH$116,$W147*8+8,CR$2)*$AM147</f>
        <v>34650</v>
      </c>
      <c r="CS147" s="14">
        <f>INDEX(装备数值!$X$13:$AH$116,$P147*8+1,CS$2)*$AF147+INDEX(装备数值!$X$13:$AH$116,$Q147*8+2,CS$2)*$AG147+INDEX(装备数值!$X$13:$AH$116,$S147*8+3,CS$2)*$AH147+INDEX(装备数值!$X$13:$AH$116,$R147*8+4,CS$2)*$AI147+INDEX(装备数值!$X$13:$AH$116,$T147*8+5,CS$2)*$AJ147+INDEX(装备数值!$X$13:$AH$116,$U147*8+6,CS$2)*$AK147+INDEX(装备数值!$X$13:$AH$116,$V147*8+7,CS$2)*$AL147+INDEX(装备数值!$X$13:$AH$116,$W147*8+8,CS$2)*$AM147</f>
        <v>34650</v>
      </c>
      <c r="CT147" s="14">
        <f>INDEX(装备数值!$X$13:$AH$116,$P147*8+1,CT$2)*$AF147+INDEX(装备数值!$X$13:$AH$116,$Q147*8+2,CT$2)*$AG147+INDEX(装备数值!$X$13:$AH$116,$S147*8+3,CT$2)*$AH147+INDEX(装备数值!$X$13:$AH$116,$R147*8+4,CT$2)*$AI147+INDEX(装备数值!$X$13:$AH$116,$T147*8+5,CT$2)*$AJ147+INDEX(装备数值!$X$13:$AH$116,$U147*8+6,CT$2)*$AK147+INDEX(装备数值!$X$13:$AH$116,$V147*8+7,CT$2)*$AL147+INDEX(装备数值!$X$13:$AH$116,$W147*8+8,CT$2)*$AM147</f>
        <v>34650</v>
      </c>
      <c r="CU147" s="14">
        <f>INDEX(装备数值!$X$13:$AH$116,$P147*8+1,CU$2)*$AF147+INDEX(装备数值!$X$13:$AH$116,$Q147*8+2,CU$2)*$AG147+INDEX(装备数值!$X$13:$AH$116,$S147*8+3,CU$2)*$AH147+INDEX(装备数值!$X$13:$AH$116,$R147*8+4,CU$2)*$AI147+INDEX(装备数值!$X$13:$AH$116,$T147*8+5,CU$2)*$AJ147+INDEX(装备数值!$X$13:$AH$116,$U147*8+6,CU$2)*$AK147+INDEX(装备数值!$X$13:$AH$116,$V147*8+7,CU$2)*$AL147+INDEX(装备数值!$X$13:$AH$116,$W147*8+8,CU$2)*$AM147</f>
        <v>34650</v>
      </c>
      <c r="CV147" s="14">
        <f>INDEX(装备数值!$X$13:$AH$116,$P147*8+1,CV$2)*$AF147+INDEX(装备数值!$X$13:$AH$116,$Q147*8+2,CV$2)*$AG147+INDEX(装备数值!$X$13:$AH$116,$S147*8+3,CV$2)*$AH147+INDEX(装备数值!$X$13:$AH$116,$R147*8+4,CV$2)*$AI147+INDEX(装备数值!$X$13:$AH$116,$T147*8+5,CV$2)*$AJ147+INDEX(装备数值!$X$13:$AH$116,$U147*8+6,CV$2)*$AK147+INDEX(装备数值!$X$13:$AH$116,$V147*8+7,CV$2)*$AL147+INDEX(装备数值!$X$13:$AH$116,$W147*8+8,CV$2)*$AM147</f>
        <v>66</v>
      </c>
      <c r="CW147" s="14">
        <f>INDEX(装备数值!$X$13:$AH$116,$P147*8+1,CW$2)*$AF147+INDEX(装备数值!$X$13:$AH$116,$Q147*8+2,CW$2)*$AG147+INDEX(装备数值!$X$13:$AH$116,$S147*8+3,CW$2)*$AH147+INDEX(装备数值!$X$13:$AH$116,$R147*8+4,CW$2)*$AI147+INDEX(装备数值!$X$13:$AH$116,$T147*8+5,CW$2)*$AJ147+INDEX(装备数值!$X$13:$AH$116,$U147*8+6,CW$2)*$AK147+INDEX(装备数值!$X$13:$AH$116,$V147*8+7,CW$2)*$AL147+INDEX(装备数值!$X$13:$AH$116,$W147*8+8,CW$2)*$AM147</f>
        <v>66</v>
      </c>
      <c r="CY147" s="14">
        <f>INDEX(装备数值!$AN$17:$AN$117,MATCH(MIN($X147:$AE147),装备数值!$AO$17:$AO$117,1))</f>
        <v>51</v>
      </c>
      <c r="CZ147" s="14">
        <f>IF(COUNTIF($P147:$W147,"&gt;"&amp;0)=8,INDEX(装备数值!AR$17:AR$117,$CY147+1),0)</f>
        <v>22440</v>
      </c>
      <c r="DA147" s="14">
        <f>IF(COUNTIF($P147:$W147,"&gt;"&amp;0)=8,INDEX(装备数值!AS$17:AS$117,$CY147+1),0)</f>
        <v>168300</v>
      </c>
      <c r="DB147" s="14">
        <f>IF(COUNTIF($P147:$W147,"&gt;"&amp;0)=8,INDEX(装备数值!AT$17:AT$117,$CY147+1),0)</f>
        <v>11220</v>
      </c>
      <c r="DC147" s="14">
        <f>IF(COUNTIF($P147:$W147,"&gt;"&amp;0)=8,INDEX(装备数值!AU$17:AU$117,$CY147+1),0)</f>
        <v>224400</v>
      </c>
      <c r="DD147" s="14">
        <f>IF(COUNTIF($P147:$W147,"&gt;"&amp;0)=8,INDEX(装备数值!AV$17:AV$117,$CY147+1),0)</f>
        <v>4386</v>
      </c>
      <c r="DF147" s="14">
        <f>INDEX(装备数值!$AY$17:$AY$77,MATCH(MIN($AF147:$AM147),装备数值!$AZ$17:$AZ$77,1))</f>
        <v>33</v>
      </c>
      <c r="DG147" s="26">
        <f>INDEX(装备数值!BA$17:BA$77,通天塔!DF147+1)</f>
        <v>0.55500000000000005</v>
      </c>
      <c r="DH147" s="26">
        <f>INDEX(装备数值!BA$17:BA$77,通天塔!DF147+1)</f>
        <v>0.55500000000000005</v>
      </c>
      <c r="DJ147" s="14">
        <f t="shared" si="299"/>
        <v>41</v>
      </c>
      <c r="DK147" s="14">
        <f>VLOOKUP(DJ147,军阶与晶片数值!$W$6:$X$27,2)</f>
        <v>9</v>
      </c>
      <c r="DL147" s="14">
        <f>INDEX(军阶与晶片数值!Y$6:Y$27,$DK147+1)</f>
        <v>750</v>
      </c>
      <c r="DM147" s="14">
        <f>INDEX(军阶与晶片数值!Z$6:Z$27,$DK147+1)</f>
        <v>750</v>
      </c>
      <c r="DN147" s="14">
        <f>INDEX(军阶与晶片数值!AA$6:AA$27,$DK147+1)</f>
        <v>750</v>
      </c>
      <c r="DO147" s="14">
        <f>INDEX(军阶与晶片数值!AB$6:AB$27,$DK147+1)</f>
        <v>750</v>
      </c>
      <c r="DP147" s="29">
        <f>INDEX(军阶与晶片数值!AC$6:AC$27,$DK147+1)</f>
        <v>50</v>
      </c>
      <c r="DQ147" s="29">
        <f>INDEX(军阶与晶片数值!AD$6:AD$27,$DK147+1)</f>
        <v>30</v>
      </c>
      <c r="DS147" s="26">
        <f>INDEX(军阶与晶片数值!I$6:I$16,AN147+1)</f>
        <v>0.3</v>
      </c>
      <c r="DT147" s="26">
        <f>INDEX(军阶与晶片数值!M$6:M$16,AO147+1)</f>
        <v>0.45</v>
      </c>
      <c r="DU147" s="26">
        <f>INDEX(军阶与晶片数值!J$6:J$16,AP147+1)</f>
        <v>0.45</v>
      </c>
      <c r="DV147" s="26">
        <f>INDEX(军阶与晶片数值!K$6:K$16,AQ147+1)</f>
        <v>0.9</v>
      </c>
      <c r="DW147" s="26">
        <f>INDEX(军阶与晶片数值!L$6:L$16,AR147+1)</f>
        <v>0.9</v>
      </c>
      <c r="DX147" s="28">
        <f>INDEX(军阶与晶片数值!N$6:N$16,AS147+1)</f>
        <v>0</v>
      </c>
      <c r="DY147" s="28">
        <f>INDEX(军阶与晶片数值!O$6:O$16,AT147+1)</f>
        <v>0</v>
      </c>
      <c r="DZ147" s="28">
        <f>INDEX(军阶与晶片数值!P$6:P$16,AU147+1)</f>
        <v>0</v>
      </c>
      <c r="EA147" s="28">
        <f>INDEX(军阶与晶片数值!Q$6:Q$16,AV147+1)</f>
        <v>0</v>
      </c>
      <c r="EB147" s="26">
        <f>INDEX(军阶与晶片数值!R$6:R$16,AW147+1)</f>
        <v>0.13</v>
      </c>
      <c r="EC147" s="26">
        <f>INDEX(军阶与晶片数值!S$6:S$16,AX147+1)</f>
        <v>0.3</v>
      </c>
      <c r="ED147" s="26">
        <f>INDEX(军阶与晶片数值!T$6:T$16,AY147+1)</f>
        <v>0</v>
      </c>
      <c r="EE147" s="26">
        <f>INDEX(军阶与晶片数值!U$6:U$16,AZ147+1)</f>
        <v>0</v>
      </c>
      <c r="EG147" s="26">
        <f>INDEX(军阶与晶片数值!$C$6:$C$36,通天塔!$BA147+1)</f>
        <v>0.95</v>
      </c>
      <c r="EH147" s="26">
        <f>INDEX(军阶与晶片数值!$C$6:$C$36,通天塔!$BA147+1)</f>
        <v>0.95</v>
      </c>
      <c r="EI147" s="26">
        <f>INDEX(军阶与晶片数值!$C$6:$C$36,通天塔!$BA147+1)</f>
        <v>0.95</v>
      </c>
      <c r="EJ147" s="26">
        <f>INDEX(军阶与晶片数值!$C$6:$C$36,通天塔!$BA147+1)</f>
        <v>0.95</v>
      </c>
      <c r="EK147" s="26">
        <f>INDEX(军阶与晶片数值!$C$6:$C$36,通天塔!$BA147+1)</f>
        <v>0.95</v>
      </c>
      <c r="EM147" s="14">
        <f>INDEX(战舰突破!$H$6:$H$18,通天塔!$J147+1)+INDEX(战舰突破!$H$23:$H$35,通天塔!$K147+1)+INDEX(战舰突破!$H$40:$H$52,通天塔!$L147+1)</f>
        <v>200</v>
      </c>
      <c r="EN147" s="14">
        <f>INDEX(战舰突破!$I$6:$I$18,通天塔!$J147+1)+INDEX(战舰突破!$I$23:$I$35,通天塔!$K147+1)+INDEX(战舰突破!$I$40:$I$52,通天塔!$L147+1)</f>
        <v>200</v>
      </c>
      <c r="EO147" s="14">
        <f>INDEX(战舰突破!$J$6:$J$18,通天塔!$J147+1)+INDEX(战舰突破!$J$23:$J$35,通天塔!$K147+1)+INDEX(战舰突破!$J$40:$J$52,通天塔!$L147+1)</f>
        <v>0</v>
      </c>
      <c r="EP147" s="14">
        <f>INDEX(战舰突破!$K$6:$K$18,通天塔!$J147+1)+INDEX(战舰突破!$K$23:$K$35,通天塔!$K147+1)+INDEX(战舰突破!$K$40:$K$52,通天塔!$L147+1)</f>
        <v>0</v>
      </c>
      <c r="EQ147" s="14">
        <f>INDEX(战舰突破!$L$6:$L$18,通天塔!$J147+1)+INDEX(战舰突破!$L$23:$L$35,通天塔!$K147+1)+INDEX(战舰突破!$L$40:$L$52,通天塔!$L147+1)</f>
        <v>200</v>
      </c>
      <c r="ER147" s="18">
        <f>INDEX(战舰突破!$N$6:$N$18,通天塔!$J147+1)+INDEX(战舰突破!$N$23:$N$35,通天塔!$K147+1)+INDEX(战舰突破!$N$40:$N$52,通天塔!$L147+1)</f>
        <v>0.25</v>
      </c>
      <c r="ES147" s="18">
        <f>INDEX(战舰突破!$O$6:$O$18,通天塔!$J147+1)+INDEX(战舰突破!$O$23:$O$35,通天塔!$K147+1)+INDEX(战舰突破!$O$40:$O$52,通天塔!$L147+1)</f>
        <v>1.4</v>
      </c>
      <c r="ET147" s="18">
        <f>INDEX(战舰突破!$P$6:$P$18,通天塔!$J147+1)+INDEX(战舰突破!$P$23:$P$35,通天塔!$K147+1)+INDEX(战舰突破!$P$40:$P$52,通天塔!$L147+1)</f>
        <v>0</v>
      </c>
      <c r="EU147" s="18">
        <f>INDEX(战舰突破!$Q$6:$Q$18,通天塔!$J147+1)+INDEX(战舰突破!$Q$23:$Q$35,通天塔!$K147+1)+INDEX(战舰突破!$Q$40:$Q$52,通天塔!$L147+1)</f>
        <v>0.3</v>
      </c>
      <c r="EV147" s="18">
        <f>INDEX(战舰突破!$R$6:$R$18,通天塔!$J147+1)+INDEX(战舰突破!$R$23:$R$35,通天塔!$K147+1)+INDEX(战舰突破!$R$40:$R$52,通天塔!$L147+1)</f>
        <v>0</v>
      </c>
      <c r="EW147" s="18">
        <f>INDEX(战舰突破!$M$6:$M$18,通天塔!$J147+1)+INDEX(战舰突破!$M$23:$M$35,通天塔!$K147+1)+INDEX(战舰突破!$M$40:$M$52,通天塔!$L147+1)</f>
        <v>0.2</v>
      </c>
      <c r="EX147" s="22">
        <f>INDEX(战舰突破!$W$6:$W$18,通天塔!$J147+1)+INDEX(战舰突破!$W$23:$W$35,通天塔!$K147+1)+INDEX(战舰突破!$W$40:$W$52,通天塔!$L147+1)</f>
        <v>0.5</v>
      </c>
      <c r="FA147" s="14">
        <f>INDEX(战舰突破!$S$6:$S$18,通天塔!$J147+1)</f>
        <v>0</v>
      </c>
      <c r="FB147" s="14">
        <f>INDEX(战舰突破!$T$6:$T$18,通天塔!$J147+1)</f>
        <v>1.1000000000000001</v>
      </c>
      <c r="FC147" s="14">
        <f>INDEX(战舰突破!$U$6:$U$18,通天塔!$J147+1)</f>
        <v>0.1</v>
      </c>
      <c r="FD147" s="14">
        <f>INDEX(战舰突破!$V$6:$V$18,通天塔!$J147+1)</f>
        <v>1</v>
      </c>
      <c r="FE147" s="14">
        <f>INDEX(战舰突破!$X$6:$X$18,通天塔!$J147+1)</f>
        <v>11</v>
      </c>
      <c r="FG147" s="14">
        <f>INDEX(战舰突破!$S$23:$S$35,通天塔!$J147+1)</f>
        <v>0.6</v>
      </c>
      <c r="FH147" s="14">
        <f>INDEX(战舰突破!$T$23:$T$35,通天塔!$J147+1)</f>
        <v>0.55000000000000004</v>
      </c>
      <c r="FI147" s="14">
        <f>INDEX(战舰突破!$U$23:$U$35,通天塔!$J147+1)</f>
        <v>0.1</v>
      </c>
      <c r="FJ147" s="14">
        <f>INDEX(战舰突破!$V$23:$V$35,通天塔!$J147+1)</f>
        <v>2</v>
      </c>
      <c r="FK147" s="14">
        <f>INDEX(战舰突破!$X$23:$X$35,通天塔!$J147+1)</f>
        <v>165</v>
      </c>
      <c r="FM147" s="14">
        <f>INDEX(战舰突破!$S$40:$S$52,通天塔!$J147+1)</f>
        <v>0.6</v>
      </c>
      <c r="FN147" s="14">
        <f>INDEX(战舰突破!$T$40:$T$52,通天塔!$J147+1)</f>
        <v>0.25</v>
      </c>
      <c r="FO147" s="14">
        <f>INDEX(战舰突破!$U$40:$U$52,通天塔!$J147+1)</f>
        <v>0.2</v>
      </c>
      <c r="FP147" s="14">
        <f>INDEX(战舰突破!$V$40:$V$52,通天塔!$J147+1)</f>
        <v>1</v>
      </c>
      <c r="FQ147" s="14">
        <f>INDEX(战舰突破!$X$40:$X$52,通天塔!$J147+1)</f>
        <v>275</v>
      </c>
      <c r="FT147" s="14">
        <f t="shared" si="300"/>
        <v>1797654</v>
      </c>
      <c r="FU147" s="14">
        <f t="shared" si="301"/>
        <v>1549445</v>
      </c>
      <c r="FV147" s="14">
        <f t="shared" si="302"/>
        <v>1551109</v>
      </c>
      <c r="FW147" s="14">
        <f t="shared" si="303"/>
        <v>29876091</v>
      </c>
      <c r="FX147" s="14">
        <f t="shared" si="304"/>
        <v>802704</v>
      </c>
      <c r="FY147" s="14">
        <f t="shared" si="305"/>
        <v>23497102</v>
      </c>
      <c r="FZ147" s="14">
        <f t="shared" si="306"/>
        <v>574641</v>
      </c>
      <c r="GA147" s="28">
        <f t="shared" si="307"/>
        <v>35400</v>
      </c>
      <c r="GB147" s="28">
        <f t="shared" si="308"/>
        <v>35400</v>
      </c>
      <c r="GC147" s="28">
        <f t="shared" si="309"/>
        <v>35400</v>
      </c>
      <c r="GD147" s="28">
        <f t="shared" si="310"/>
        <v>35400</v>
      </c>
      <c r="GE147" s="28">
        <f t="shared" si="311"/>
        <v>1.75715</v>
      </c>
      <c r="GF147" s="28">
        <f t="shared" si="312"/>
        <v>2.0215000000000001</v>
      </c>
      <c r="GG147" s="28">
        <f t="shared" si="313"/>
        <v>0</v>
      </c>
      <c r="GH147" s="28">
        <f t="shared" si="314"/>
        <v>51.3</v>
      </c>
      <c r="GI147" s="14">
        <f t="shared" si="315"/>
        <v>1</v>
      </c>
      <c r="GJ147" s="14">
        <f t="shared" si="316"/>
        <v>1.6</v>
      </c>
      <c r="GK147" s="14">
        <f t="shared" si="317"/>
        <v>1.6</v>
      </c>
      <c r="GL147" s="18">
        <f t="shared" si="318"/>
        <v>2.3000000000000003</v>
      </c>
      <c r="GM147" s="18">
        <f t="shared" si="319"/>
        <v>1.75</v>
      </c>
      <c r="GN147" s="18">
        <f t="shared" si="320"/>
        <v>1.45</v>
      </c>
      <c r="GO147" s="29">
        <f t="shared" si="380"/>
        <v>35550</v>
      </c>
      <c r="GP147" s="29">
        <f t="shared" si="380"/>
        <v>35850</v>
      </c>
      <c r="GQ147" s="29">
        <f t="shared" si="380"/>
        <v>35850</v>
      </c>
      <c r="GR147" s="26">
        <f t="shared" si="321"/>
        <v>0.1</v>
      </c>
      <c r="GS147" s="26">
        <f t="shared" si="322"/>
        <v>0.1</v>
      </c>
      <c r="GT147" s="26">
        <f t="shared" si="323"/>
        <v>0.2</v>
      </c>
      <c r="GU147" s="14">
        <f t="shared" si="324"/>
        <v>3</v>
      </c>
      <c r="GV147" s="14">
        <f t="shared" si="325"/>
        <v>4</v>
      </c>
      <c r="GW147" s="14">
        <f t="shared" si="326"/>
        <v>3</v>
      </c>
      <c r="GX147" s="14">
        <f t="shared" si="327"/>
        <v>11</v>
      </c>
      <c r="GY147" s="14">
        <f t="shared" si="328"/>
        <v>165</v>
      </c>
      <c r="GZ147" s="14">
        <f t="shared" si="329"/>
        <v>275</v>
      </c>
      <c r="HA147">
        <v>143</v>
      </c>
      <c r="HB147" s="14">
        <f t="shared" si="275"/>
        <v>234000079</v>
      </c>
      <c r="HD147" s="14">
        <f t="shared" si="330"/>
        <v>1605408</v>
      </c>
      <c r="HE147" s="14">
        <f t="shared" si="331"/>
        <v>898797</v>
      </c>
      <c r="HF147" s="29">
        <f t="shared" si="332"/>
        <v>33984</v>
      </c>
      <c r="HG147" s="29">
        <f t="shared" si="333"/>
        <v>24340</v>
      </c>
      <c r="HH147" s="29">
        <f t="shared" si="334"/>
        <v>26287</v>
      </c>
      <c r="HI147" s="29">
        <f t="shared" si="335"/>
        <v>24535</v>
      </c>
      <c r="HJ147" s="14">
        <f t="shared" si="336"/>
        <v>1.75715</v>
      </c>
      <c r="HK147" s="14">
        <f t="shared" si="337"/>
        <v>2.0215000000000001</v>
      </c>
      <c r="HL147" s="14">
        <f t="shared" si="338"/>
        <v>489820</v>
      </c>
      <c r="HM147" s="14">
        <f t="shared" si="339"/>
        <v>877067</v>
      </c>
      <c r="HN147" s="26">
        <f t="shared" si="340"/>
        <v>0.39875826156619265</v>
      </c>
      <c r="HO147" s="26">
        <f t="shared" si="341"/>
        <v>0.66442479191438764</v>
      </c>
      <c r="HP147" s="29">
        <f t="shared" si="342"/>
        <v>258530</v>
      </c>
      <c r="HQ147" s="29">
        <f t="shared" si="343"/>
        <v>709766</v>
      </c>
      <c r="HR147" s="29">
        <f t="shared" si="344"/>
        <v>785910</v>
      </c>
      <c r="HS147" s="26">
        <f t="shared" si="345"/>
        <v>0.48332061796681292</v>
      </c>
      <c r="HT147" s="26">
        <f t="shared" si="346"/>
        <v>0.49047301163456036</v>
      </c>
      <c r="HU147" s="26">
        <f t="shared" si="347"/>
        <v>0.59047301163456045</v>
      </c>
      <c r="HV147" s="26">
        <f t="shared" si="348"/>
        <v>8.3320617966812893E-2</v>
      </c>
      <c r="HW147" s="29">
        <f t="shared" si="349"/>
        <v>1.8000000000000003</v>
      </c>
      <c r="HX147" s="29">
        <f t="shared" si="350"/>
        <v>3.5543314896051883</v>
      </c>
      <c r="HY147" s="29">
        <f t="shared" si="351"/>
        <v>3.2228876597367924</v>
      </c>
      <c r="HZ147" s="29">
        <f t="shared" si="352"/>
        <v>2326770</v>
      </c>
      <c r="IA147" s="29">
        <f t="shared" si="353"/>
        <v>1681829.0960340775</v>
      </c>
      <c r="IB147" s="29">
        <f t="shared" si="354"/>
        <v>1266449.8203318713</v>
      </c>
      <c r="IC147" s="29">
        <f t="shared" si="355"/>
        <v>14182473</v>
      </c>
      <c r="ID147" s="14">
        <f t="shared" si="356"/>
        <v>5275048.92</v>
      </c>
      <c r="IH147" s="14">
        <v>1</v>
      </c>
      <c r="II147" s="14">
        <v>1</v>
      </c>
      <c r="IJ147" s="14">
        <v>480</v>
      </c>
      <c r="IK147" s="14">
        <v>80</v>
      </c>
      <c r="IL147" s="14">
        <v>60</v>
      </c>
      <c r="IM147" s="23">
        <f t="shared" si="357"/>
        <v>945139332</v>
      </c>
      <c r="IN147" s="23">
        <f t="shared" si="358"/>
        <v>1</v>
      </c>
      <c r="IO147" s="23">
        <f t="shared" si="359"/>
        <v>945139.33</v>
      </c>
      <c r="IP147" s="23">
        <f t="shared" si="360"/>
        <v>1141274829</v>
      </c>
      <c r="IQ147" s="23">
        <f t="shared" si="361"/>
        <v>2</v>
      </c>
      <c r="IR147" s="23">
        <f t="shared" si="362"/>
        <v>1141.27</v>
      </c>
      <c r="IS147" s="14">
        <v>1</v>
      </c>
      <c r="IT147" s="14">
        <v>1</v>
      </c>
      <c r="IU147" s="14">
        <v>240</v>
      </c>
      <c r="IV147" s="14">
        <v>40</v>
      </c>
      <c r="IW147" s="14">
        <v>30</v>
      </c>
      <c r="IX147" s="23">
        <f t="shared" si="363"/>
        <v>550419596</v>
      </c>
      <c r="IY147" s="23">
        <f t="shared" si="364"/>
        <v>1</v>
      </c>
      <c r="IZ147" s="23">
        <f t="shared" si="365"/>
        <v>550419.6</v>
      </c>
      <c r="JA147" s="23"/>
      <c r="JB147" s="23"/>
      <c r="JC147" s="23"/>
      <c r="JG147">
        <f t="shared" si="366"/>
        <v>2.4701928925570269</v>
      </c>
      <c r="JH147">
        <f t="shared" si="367"/>
        <v>4.34049944115658</v>
      </c>
      <c r="JJ147" s="14">
        <v>10</v>
      </c>
      <c r="JK147" s="14">
        <v>2</v>
      </c>
      <c r="JL147" s="14">
        <v>1.5</v>
      </c>
      <c r="JM147" s="23">
        <f t="shared" si="368"/>
        <v>18805278</v>
      </c>
      <c r="JN147" s="23">
        <f t="shared" si="369"/>
        <v>1</v>
      </c>
      <c r="JO147" s="23">
        <f t="shared" si="370"/>
        <v>18805.28</v>
      </c>
      <c r="JP147" s="14">
        <v>30</v>
      </c>
      <c r="JQ147" s="14">
        <v>6</v>
      </c>
      <c r="JR147" s="14">
        <v>4</v>
      </c>
      <c r="JS147" s="23">
        <f t="shared" si="371"/>
        <v>54389516</v>
      </c>
      <c r="JT147" s="23">
        <f t="shared" si="372"/>
        <v>1</v>
      </c>
      <c r="JU147" s="23">
        <f t="shared" si="373"/>
        <v>54389.52</v>
      </c>
      <c r="JW147" s="23">
        <f t="shared" si="374"/>
        <v>72519355</v>
      </c>
      <c r="JX147" s="23">
        <f t="shared" si="375"/>
        <v>1</v>
      </c>
      <c r="JY147" s="23">
        <f t="shared" si="376"/>
        <v>72519.360000000001</v>
      </c>
      <c r="JZ147" s="23">
        <f t="shared" si="377"/>
        <v>28207917</v>
      </c>
      <c r="KA147" s="23">
        <f t="shared" si="378"/>
        <v>1</v>
      </c>
      <c r="KB147" s="23">
        <f t="shared" si="379"/>
        <v>28207.919999999998</v>
      </c>
    </row>
    <row r="148" spans="3:288" ht="16.5" x14ac:dyDescent="0.2">
      <c r="C148" s="14">
        <f t="shared" si="243"/>
        <v>44</v>
      </c>
      <c r="D148" s="14">
        <v>144</v>
      </c>
      <c r="E148" s="14" t="s">
        <v>804</v>
      </c>
      <c r="F148" s="14">
        <v>520</v>
      </c>
      <c r="G148" s="14">
        <v>520</v>
      </c>
      <c r="H148" s="14">
        <v>520</v>
      </c>
      <c r="I148" s="14">
        <v>520</v>
      </c>
      <c r="J148" s="14">
        <v>10</v>
      </c>
      <c r="K148" s="14">
        <v>9</v>
      </c>
      <c r="L148" s="14">
        <v>9</v>
      </c>
      <c r="M148" s="14">
        <v>6</v>
      </c>
      <c r="N148" s="14">
        <v>6</v>
      </c>
      <c r="O148" s="14">
        <v>6</v>
      </c>
      <c r="P148" s="14">
        <v>9</v>
      </c>
      <c r="Q148" s="14">
        <v>9</v>
      </c>
      <c r="R148" s="14">
        <v>9</v>
      </c>
      <c r="S148" s="14">
        <v>9</v>
      </c>
      <c r="T148" s="14">
        <v>9</v>
      </c>
      <c r="U148" s="14">
        <v>9</v>
      </c>
      <c r="V148" s="14">
        <v>9</v>
      </c>
      <c r="W148" s="14">
        <v>9</v>
      </c>
      <c r="X148" s="14">
        <v>520</v>
      </c>
      <c r="Y148" s="14">
        <v>520</v>
      </c>
      <c r="Z148" s="14">
        <v>520</v>
      </c>
      <c r="AA148" s="14">
        <v>520</v>
      </c>
      <c r="AB148" s="14">
        <v>520</v>
      </c>
      <c r="AC148" s="14">
        <v>520</v>
      </c>
      <c r="AD148" s="14">
        <v>520</v>
      </c>
      <c r="AE148" s="14">
        <v>520</v>
      </c>
      <c r="AF148" s="14">
        <v>67</v>
      </c>
      <c r="AG148" s="14">
        <v>67</v>
      </c>
      <c r="AH148" s="14">
        <v>67</v>
      </c>
      <c r="AI148" s="14">
        <v>67</v>
      </c>
      <c r="AJ148" s="14">
        <v>67</v>
      </c>
      <c r="AK148" s="14">
        <v>67</v>
      </c>
      <c r="AL148" s="14">
        <v>67</v>
      </c>
      <c r="AM148" s="14">
        <v>67</v>
      </c>
      <c r="AN148" s="14">
        <v>6</v>
      </c>
      <c r="AO148" s="14">
        <v>7</v>
      </c>
      <c r="AP148" s="14">
        <v>7</v>
      </c>
      <c r="AQ148" s="14">
        <v>7</v>
      </c>
      <c r="AR148" s="14">
        <v>7</v>
      </c>
      <c r="AS148" s="14">
        <v>0</v>
      </c>
      <c r="AT148" s="14">
        <v>0</v>
      </c>
      <c r="AU148" s="14">
        <v>0</v>
      </c>
      <c r="AV148" s="14">
        <v>0</v>
      </c>
      <c r="AW148" s="14">
        <v>3</v>
      </c>
      <c r="AX148" s="14">
        <v>4</v>
      </c>
      <c r="AY148" s="14">
        <v>0</v>
      </c>
      <c r="AZ148" s="14">
        <v>0</v>
      </c>
      <c r="BA148" s="14">
        <v>19</v>
      </c>
      <c r="BF148" s="14">
        <f>ROUND((INDEX(新战舰养成!S$6:S$18,通天塔!$J148+1)+INDEX(新战舰养成!D$6:D$18,通天塔!$J148+1)*(通天塔!$G148-1))*INDEX(战舰突破!$D$6:$D$18,通天塔!$M148+1),0)</f>
        <v>299929</v>
      </c>
      <c r="BG148" s="14">
        <f>ROUND((INDEX(新战舰养成!T$6:T$18,通天塔!$J148+1)+INDEX(新战舰养成!E$6:E$18,通天塔!$J148+1)*(通天塔!$G148-1))*INDEX(战舰突破!$D$6:$D$18,通天塔!$M148+1),0)</f>
        <v>2399327</v>
      </c>
      <c r="BH148" s="14">
        <f>ROUND((INDEX(新战舰养成!U$6:U$18,通天塔!$J148+1)+INDEX(新战舰养成!F$6:F$18,通天塔!$J148+1)*(通天塔!$G148-1))*INDEX(战舰突破!$D$6:$D$18,通天塔!$M148+1),0)</f>
        <v>150103</v>
      </c>
      <c r="BI148" s="14">
        <f>ROUND((INDEX(新战舰养成!V$6:V$18,通天塔!$J148+1)+INDEX(新战舰养成!G$6:G$18,通天塔!$J148+1)*(通天塔!$G148-1))*INDEX(战舰突破!$D$6:$D$18,通天塔!$M148+1),0)</f>
        <v>525</v>
      </c>
      <c r="BJ148" s="14">
        <f>ROUND((INDEX(新战舰养成!W$6:W$18,通天塔!$J148+1)+INDEX(新战舰养成!H$6:H$18,通天塔!$J148+1)*(通天塔!$G148-1))*INDEX(战舰突破!$D$6:$D$18,通天塔!$M148+1),0)</f>
        <v>7</v>
      </c>
      <c r="BL148" s="14">
        <f>IF($H148&gt;0,ROUND((INDEX(新战舰养成!X$6:X$18,通天塔!$K148+1)+INDEX(新战舰养成!I$6:I$18,通天塔!$K148+1)*(通天塔!$H148-1))*INDEX(战舰突破!$D$6:$D$18,通天塔!$N148+1),0),0)</f>
        <v>221477</v>
      </c>
      <c r="BM148" s="14">
        <f>IF($H148&gt;0,ROUND((INDEX(新战舰养成!Y$6:Y$18,通天塔!$K148+1)+INDEX(新战舰养成!J$6:J$18,通天塔!$K148+1)*(通天塔!$H148-1))*INDEX(战舰突破!$D$6:$D$18,通天塔!$N148+1),0),0)</f>
        <v>0</v>
      </c>
      <c r="BN148" s="14">
        <f>IF($H148&gt;0,ROUND((INDEX(新战舰养成!Z$6:Z$18,通天塔!$K148+1)+INDEX(新战舰养成!K$6:K$18,通天塔!$K148+1)*(通天塔!$H148-1))*INDEX(战舰突破!$D$6:$D$18,通天塔!$N148+1),0),0)</f>
        <v>0</v>
      </c>
      <c r="BO148" s="14">
        <f>IF($H148&gt;0,ROUND((INDEX(新战舰养成!AA$6:AA$18,通天塔!$K148+1)+INDEX(新战舰养成!L$6:L$18,通天塔!$K148+1)*(通天塔!$H148-1))*INDEX(战舰突破!$D$6:$D$18,通天塔!$N148+1),0),0)</f>
        <v>2209865</v>
      </c>
      <c r="BP148" s="14">
        <f>IF($H148&gt;0,ROUND((INDEX(新战舰养成!AB$6:AB$18,通天塔!$K148+1)+INDEX(新战舰养成!M$6:M$18,通天塔!$K148+1)*(通天塔!$H148-1))*INDEX(战舰突破!$D$6:$D$18,通天塔!$N148+1),0),0)</f>
        <v>44069</v>
      </c>
      <c r="BR148" s="14">
        <f>IF($I148&gt;0,ROUND((INDEX(新战舰养成!AC$6:AC$18,通天塔!$L148+1)+INDEX(新战舰养成!I$6:I$18,通天塔!$L148+1)*(通天塔!$I148-1))*INDEX(战舰突破!$D$6:$D$18,通天塔!$O148+1),0),0)</f>
        <v>222002</v>
      </c>
      <c r="BS148" s="14">
        <f>IF($I148&gt;0,ROUND((INDEX(新战舰养成!AD$6:AD$18,通天塔!$L148+1)+INDEX(新战舰养成!J$6:J$18,通天塔!$L148+1)*(通天塔!$I148-1))*INDEX(战舰突破!$D$6:$D$18,通天塔!$O148+1),0),0)</f>
        <v>0</v>
      </c>
      <c r="BT148" s="14">
        <f>IF($I148&gt;0,ROUND((INDEX(新战舰养成!AE$6:AE$18,通天塔!$L148+1)+INDEX(新战舰养成!K$6:K$18,通天塔!$L148+1)*(通天塔!$I148-1))*INDEX(战舰突破!$D$6:$D$18,通天塔!$O148+1),0),0)</f>
        <v>0</v>
      </c>
      <c r="BU148" s="14">
        <f>IF($I148&gt;0,ROUND((INDEX(新战舰养成!AF$6:AF$18,通天塔!$L148+1)+INDEX(新战舰养成!L$6:L$18,通天塔!$L148+1)*(通天塔!$I148-1))*INDEX(战舰突破!$D$6:$D$18,通天塔!$O148+1),0),0)</f>
        <v>1468408</v>
      </c>
      <c r="BV148" s="14">
        <f>IF($I148&gt;0,ROUND((INDEX(新战舰养成!AG$6:AG$18,通天塔!$L148+1)+INDEX(新战舰养成!M$6:M$18,通天塔!$L148+1)*(通天塔!$I148-1))*INDEX(战舰突破!$D$6:$D$18,通天塔!$O148+1),0),0)</f>
        <v>59287</v>
      </c>
      <c r="BY148" s="14">
        <f>(INDEX(装备数值!$C$13:$G$116,通天塔!$P148*8+1,BY$2)+INDEX(装备数值!$C$13:$G$116,通天塔!$Q148*8+2,BY$2)+INDEX(装备数值!$C$13:$G$116,通天塔!$S148*8+3,BY$2)+INDEX(装备数值!$C$13:$G$116,通天塔!$R148*8+4,BY$2)+INDEX(装备数值!$C$13:$G$116,通天塔!$T148*8+5,BY$2)+INDEX(装备数值!$C$13:$G$116,通天塔!$U148*8+6,BY$2)+INDEX(装备数值!$C$13:$G$116,通天塔!$V148*8+7,BY$2)+INDEX(装备数值!$C$13:$G$116,通天塔!$W148*8+8,BY$2))</f>
        <v>56000</v>
      </c>
      <c r="BZ148" s="14">
        <f>(INDEX(装备数值!$C$13:$G$116,通天塔!$P148*8+1,BZ$2)+INDEX(装备数值!$C$13:$G$116,通天塔!$Q148*8+2,BZ$2)+INDEX(装备数值!$C$13:$G$116,通天塔!$S148*8+3,BZ$2)+INDEX(装备数值!$C$13:$G$116,通天塔!$R148*8+4,BZ$2)+INDEX(装备数值!$C$13:$G$116,通天塔!$T148*8+5,BZ$2)+INDEX(装备数值!$C$13:$G$116,通天塔!$U148*8+6,BZ$2)+INDEX(装备数值!$C$13:$G$116,通天塔!$V148*8+7,BZ$2)+INDEX(装备数值!$C$13:$G$116,通天塔!$W148*8+8,BZ$2))</f>
        <v>420000</v>
      </c>
      <c r="CA148" s="14">
        <f>(INDEX(装备数值!$C$13:$G$116,通天塔!$P148*8+1,CA$2)+INDEX(装备数值!$C$13:$G$116,通天塔!$Q148*8+2,CA$2)+INDEX(装备数值!$C$13:$G$116,通天塔!$S148*8+3,CA$2)+INDEX(装备数值!$C$13:$G$116,通天塔!$R148*8+4,CA$2)+INDEX(装备数值!$C$13:$G$116,通天塔!$T148*8+5,CA$2)+INDEX(装备数值!$C$13:$G$116,通天塔!$U148*8+6,CA$2)+INDEX(装备数值!$C$13:$G$116,通天塔!$V148*8+7,CA$2)+INDEX(装备数值!$C$13:$G$116,通天塔!$W148*8+8,CA$2))</f>
        <v>28000</v>
      </c>
      <c r="CB148" s="14">
        <f>(INDEX(装备数值!$C$13:$G$116,通天塔!$P148*8+1,CB$2)+INDEX(装备数值!$C$13:$G$116,通天塔!$Q148*8+2,CB$2)+INDEX(装备数值!$C$13:$G$116,通天塔!$S148*8+3,CB$2)+INDEX(装备数值!$C$13:$G$116,通天塔!$R148*8+4,CB$2)+INDEX(装备数值!$C$13:$G$116,通天塔!$T148*8+5,CB$2)+INDEX(装备数值!$C$13:$G$116,通天塔!$U148*8+6,CB$2)+INDEX(装备数值!$C$13:$G$116,通天塔!$V148*8+7,CB$2)+INDEX(装备数值!$C$13:$G$116,通天塔!$W148*8+8,CB$2))</f>
        <v>560000</v>
      </c>
      <c r="CC148" s="14">
        <f>(INDEX(装备数值!$C$13:$G$116,通天塔!$P148*8+1,CC$2)+INDEX(装备数值!$C$13:$G$116,通天塔!$Q148*8+2,CC$2)+INDEX(装备数值!$C$13:$G$116,通天塔!$S148*8+3,CC$2)+INDEX(装备数值!$C$13:$G$116,通天塔!$R148*8+4,CC$2)+INDEX(装备数值!$C$13:$G$116,通天塔!$T148*8+5,CC$2)+INDEX(装备数值!$C$13:$G$116,通天塔!$U148*8+6,CC$2)+INDEX(装备数值!$C$13:$G$116,通天塔!$V148*8+7,CC$2)+INDEX(装备数值!$C$13:$G$116,通天塔!$W148*8+8,CC$2))</f>
        <v>10800</v>
      </c>
      <c r="CF148" s="14">
        <f>INDEX(装备数值!$I$13:$M$116,通天塔!$P148*8+1,CF$2)*$X148+INDEX(装备数值!$I$13:$M$116,通天塔!$Q148*8+2,CF$2)*$Y148+INDEX(装备数值!$I$13:$M$116,通天塔!$S148*8+3,CF$2)*$Z148+INDEX(装备数值!$I$13:$M$116,通天塔!$R148*8+4,CF$2)*$AA148+INDEX(装备数值!$I$13:$M$116,通天塔!$T148*8+5,CF$2)*$AB148+INDEX(装备数值!$I$13:$M$116,通天塔!$U148*8+6,CF$2)*$AC148+INDEX(装备数值!$I$13:$M$116,通天塔!$V148*8+7,CF$2)*$AD148+INDEX(装备数值!$I$13:$M$116,通天塔!$W148*8+8,CF$2)*$AE148</f>
        <v>145600</v>
      </c>
      <c r="CG148" s="14">
        <f>INDEX(装备数值!$I$13:$M$116,通天塔!$P148*8+1,CG$2)*$X148+INDEX(装备数值!$I$13:$M$116,通天塔!$Q148*8+2,CG$2)*$Y148+INDEX(装备数值!$I$13:$M$116,通天塔!$S148*8+3,CG$2)*$Z148+INDEX(装备数值!$I$13:$M$116,通天塔!$R148*8+4,CG$2)*$AA148+INDEX(装备数值!$I$13:$M$116,通天塔!$T148*8+5,CG$2)*$AB148+INDEX(装备数值!$I$13:$M$116,通天塔!$U148*8+6,CG$2)*$AC148+INDEX(装备数值!$I$13:$M$116,通天塔!$V148*8+7,CG$2)*$AD148+INDEX(装备数值!$I$13:$M$116,通天塔!$W148*8+8,CG$2)*$AE148</f>
        <v>1092000</v>
      </c>
      <c r="CH148" s="14">
        <f>INDEX(装备数值!$I$13:$M$116,通天塔!$P148*8+1,CH$2)*$X148+INDEX(装备数值!$I$13:$M$116,通天塔!$Q148*8+2,CH$2)*$Y148+INDEX(装备数值!$I$13:$M$116,通天塔!$S148*8+3,CH$2)*$Z148+INDEX(装备数值!$I$13:$M$116,通天塔!$R148*8+4,CH$2)*$AA148+INDEX(装备数值!$I$13:$M$116,通天塔!$T148*8+5,CH$2)*$AB148+INDEX(装备数值!$I$13:$M$116,通天塔!$U148*8+6,CH$2)*$AC148+INDEX(装备数值!$I$13:$M$116,通天塔!$V148*8+7,CH$2)*$AD148+INDEX(装备数值!$I$13:$M$116,通天塔!$W148*8+8,CH$2)*$AE148</f>
        <v>72800</v>
      </c>
      <c r="CI148" s="14">
        <f>INDEX(装备数值!$I$13:$M$116,通天塔!$P148*8+1,CI$2)*$X148+INDEX(装备数值!$I$13:$M$116,通天塔!$Q148*8+2,CI$2)*$Y148+INDEX(装备数值!$I$13:$M$116,通天塔!$S148*8+3,CI$2)*$Z148+INDEX(装备数值!$I$13:$M$116,通天塔!$R148*8+4,CI$2)*$AA148+INDEX(装备数值!$I$13:$M$116,通天塔!$T148*8+5,CI$2)*$AB148+INDEX(装备数值!$I$13:$M$116,通天塔!$U148*8+6,CI$2)*$AC148+INDEX(装备数值!$I$13:$M$116,通天塔!$V148*8+7,CI$2)*$AD148+INDEX(装备数值!$I$13:$M$116,通天塔!$W148*8+8,CI$2)*$AE148</f>
        <v>1456000</v>
      </c>
      <c r="CJ148" s="14">
        <f>INDEX(装备数值!$I$13:$M$116,通天塔!$P148*8+1,CJ$2)*$X148+INDEX(装备数值!$I$13:$M$116,通天塔!$Q148*8+2,CJ$2)*$Y148+INDEX(装备数值!$I$13:$M$116,通天塔!$S148*8+3,CJ$2)*$Z148+INDEX(装备数值!$I$13:$M$116,通天塔!$R148*8+4,CJ$2)*$AA148+INDEX(装备数值!$I$13:$M$116,通天塔!$T148*8+5,CJ$2)*$AB148+INDEX(装备数值!$I$13:$M$116,通天塔!$U148*8+6,CJ$2)*$AC148+INDEX(装备数值!$I$13:$M$116,通天塔!$V148*8+7,CJ$2)*$AD148+INDEX(装备数值!$I$13:$M$116,通天塔!$W148*8+8,CJ$2)*$AE148</f>
        <v>28080</v>
      </c>
      <c r="CM148" s="14">
        <f>INDEX(装备数值!$X$13:$AH$116,$P148*8+1,CM$2)*$AF148+INDEX(装备数值!$X$13:$AH$116,$Q148*8+2,CM$2)*$AG148+INDEX(装备数值!$X$13:$AH$116,$S148*8+3,CM$2)*$AH148+INDEX(装备数值!$X$13:$AH$116,$R148*8+4,CM$2)*$AI148+INDEX(装备数值!$X$13:$AH$116,$T148*8+5,CM$2)*$AJ148+INDEX(装备数值!$X$13:$AH$116,$U148*8+6,CM$2)*$AK148+INDEX(装备数值!$X$13:$AH$116,$V148*8+7,CM$2)*$AL148+INDEX(装备数值!$X$13:$AH$116,$W148*8+8,CM$2)*$AM148</f>
        <v>46900</v>
      </c>
      <c r="CN148" s="14">
        <f>INDEX(装备数值!$X$13:$AH$116,$P148*8+1,CN$2)*$AF148+INDEX(装备数值!$X$13:$AH$116,$Q148*8+2,CN$2)*$AG148+INDEX(装备数值!$X$13:$AH$116,$S148*8+3,CN$2)*$AH148+INDEX(装备数值!$X$13:$AH$116,$R148*8+4,CN$2)*$AI148+INDEX(装备数值!$X$13:$AH$116,$T148*8+5,CN$2)*$AJ148+INDEX(装备数值!$X$13:$AH$116,$U148*8+6,CN$2)*$AK148+INDEX(装备数值!$X$13:$AH$116,$V148*8+7,CN$2)*$AL148+INDEX(装备数值!$X$13:$AH$116,$W148*8+8,CN$2)*$AM148</f>
        <v>351750</v>
      </c>
      <c r="CO148" s="14">
        <f>INDEX(装备数值!$X$13:$AH$116,$P148*8+1,CO$2)*$AF148+INDEX(装备数值!$X$13:$AH$116,$Q148*8+2,CO$2)*$AG148+INDEX(装备数值!$X$13:$AH$116,$S148*8+3,CO$2)*$AH148+INDEX(装备数值!$X$13:$AH$116,$R148*8+4,CO$2)*$AI148+INDEX(装备数值!$X$13:$AH$116,$T148*8+5,CO$2)*$AJ148+INDEX(装备数值!$X$13:$AH$116,$U148*8+6,CO$2)*$AK148+INDEX(装备数值!$X$13:$AH$116,$V148*8+7,CO$2)*$AL148+INDEX(装备数值!$X$13:$AH$116,$W148*8+8,CO$2)*$AM148</f>
        <v>23450</v>
      </c>
      <c r="CP148" s="14">
        <f>INDEX(装备数值!$X$13:$AH$116,$P148*8+1,CP$2)*$AF148+INDEX(装备数值!$X$13:$AH$116,$Q148*8+2,CP$2)*$AG148+INDEX(装备数值!$X$13:$AH$116,$S148*8+3,CP$2)*$AH148+INDEX(装备数值!$X$13:$AH$116,$R148*8+4,CP$2)*$AI148+INDEX(装备数值!$X$13:$AH$116,$T148*8+5,CP$2)*$AJ148+INDEX(装备数值!$X$13:$AH$116,$U148*8+6,CP$2)*$AK148+INDEX(装备数值!$X$13:$AH$116,$V148*8+7,CP$2)*$AL148+INDEX(装备数值!$X$13:$AH$116,$W148*8+8,CP$2)*$AM148</f>
        <v>469000</v>
      </c>
      <c r="CQ148" s="14">
        <f>INDEX(装备数值!$X$13:$AH$116,$P148*8+1,CQ$2)*$AF148+INDEX(装备数值!$X$13:$AH$116,$Q148*8+2,CQ$2)*$AG148+INDEX(装备数值!$X$13:$AH$116,$S148*8+3,CQ$2)*$AH148+INDEX(装备数值!$X$13:$AH$116,$R148*8+4,CQ$2)*$AI148+INDEX(装备数值!$X$13:$AH$116,$T148*8+5,CQ$2)*$AJ148+INDEX(装备数值!$X$13:$AH$116,$U148*8+6,CQ$2)*$AK148+INDEX(装备数值!$X$13:$AH$116,$V148*8+7,CQ$2)*$AL148+INDEX(装备数值!$X$13:$AH$116,$W148*8+8,CQ$2)*$AM148</f>
        <v>9380</v>
      </c>
      <c r="CR148" s="14">
        <f>INDEX(装备数值!$X$13:$AH$116,$P148*8+1,CR$2)*$AF148+INDEX(装备数值!$X$13:$AH$116,$Q148*8+2,CR$2)*$AG148+INDEX(装备数值!$X$13:$AH$116,$S148*8+3,CR$2)*$AH148+INDEX(装备数值!$X$13:$AH$116,$R148*8+4,CR$2)*$AI148+INDEX(装备数值!$X$13:$AH$116,$T148*8+5,CR$2)*$AJ148+INDEX(装备数值!$X$13:$AH$116,$U148*8+6,CR$2)*$AK148+INDEX(装备数值!$X$13:$AH$116,$V148*8+7,CR$2)*$AL148+INDEX(装备数值!$X$13:$AH$116,$W148*8+8,CR$2)*$AM148</f>
        <v>35175</v>
      </c>
      <c r="CS148" s="14">
        <f>INDEX(装备数值!$X$13:$AH$116,$P148*8+1,CS$2)*$AF148+INDEX(装备数值!$X$13:$AH$116,$Q148*8+2,CS$2)*$AG148+INDEX(装备数值!$X$13:$AH$116,$S148*8+3,CS$2)*$AH148+INDEX(装备数值!$X$13:$AH$116,$R148*8+4,CS$2)*$AI148+INDEX(装备数值!$X$13:$AH$116,$T148*8+5,CS$2)*$AJ148+INDEX(装备数值!$X$13:$AH$116,$U148*8+6,CS$2)*$AK148+INDEX(装备数值!$X$13:$AH$116,$V148*8+7,CS$2)*$AL148+INDEX(装备数值!$X$13:$AH$116,$W148*8+8,CS$2)*$AM148</f>
        <v>35175</v>
      </c>
      <c r="CT148" s="14">
        <f>INDEX(装备数值!$X$13:$AH$116,$P148*8+1,CT$2)*$AF148+INDEX(装备数值!$X$13:$AH$116,$Q148*8+2,CT$2)*$AG148+INDEX(装备数值!$X$13:$AH$116,$S148*8+3,CT$2)*$AH148+INDEX(装备数值!$X$13:$AH$116,$R148*8+4,CT$2)*$AI148+INDEX(装备数值!$X$13:$AH$116,$T148*8+5,CT$2)*$AJ148+INDEX(装备数值!$X$13:$AH$116,$U148*8+6,CT$2)*$AK148+INDEX(装备数值!$X$13:$AH$116,$V148*8+7,CT$2)*$AL148+INDEX(装备数值!$X$13:$AH$116,$W148*8+8,CT$2)*$AM148</f>
        <v>35175</v>
      </c>
      <c r="CU148" s="14">
        <f>INDEX(装备数值!$X$13:$AH$116,$P148*8+1,CU$2)*$AF148+INDEX(装备数值!$X$13:$AH$116,$Q148*8+2,CU$2)*$AG148+INDEX(装备数值!$X$13:$AH$116,$S148*8+3,CU$2)*$AH148+INDEX(装备数值!$X$13:$AH$116,$R148*8+4,CU$2)*$AI148+INDEX(装备数值!$X$13:$AH$116,$T148*8+5,CU$2)*$AJ148+INDEX(装备数值!$X$13:$AH$116,$U148*8+6,CU$2)*$AK148+INDEX(装备数值!$X$13:$AH$116,$V148*8+7,CU$2)*$AL148+INDEX(装备数值!$X$13:$AH$116,$W148*8+8,CU$2)*$AM148</f>
        <v>35175</v>
      </c>
      <c r="CV148" s="14">
        <f>INDEX(装备数值!$X$13:$AH$116,$P148*8+1,CV$2)*$AF148+INDEX(装备数值!$X$13:$AH$116,$Q148*8+2,CV$2)*$AG148+INDEX(装备数值!$X$13:$AH$116,$S148*8+3,CV$2)*$AH148+INDEX(装备数值!$X$13:$AH$116,$R148*8+4,CV$2)*$AI148+INDEX(装备数值!$X$13:$AH$116,$T148*8+5,CV$2)*$AJ148+INDEX(装备数值!$X$13:$AH$116,$U148*8+6,CV$2)*$AK148+INDEX(装备数值!$X$13:$AH$116,$V148*8+7,CV$2)*$AL148+INDEX(装备数值!$X$13:$AH$116,$W148*8+8,CV$2)*$AM148</f>
        <v>67</v>
      </c>
      <c r="CW148" s="14">
        <f>INDEX(装备数值!$X$13:$AH$116,$P148*8+1,CW$2)*$AF148+INDEX(装备数值!$X$13:$AH$116,$Q148*8+2,CW$2)*$AG148+INDEX(装备数值!$X$13:$AH$116,$S148*8+3,CW$2)*$AH148+INDEX(装备数值!$X$13:$AH$116,$R148*8+4,CW$2)*$AI148+INDEX(装备数值!$X$13:$AH$116,$T148*8+5,CW$2)*$AJ148+INDEX(装备数值!$X$13:$AH$116,$U148*8+6,CW$2)*$AK148+INDEX(装备数值!$X$13:$AH$116,$V148*8+7,CW$2)*$AL148+INDEX(装备数值!$X$13:$AH$116,$W148*8+8,CW$2)*$AM148</f>
        <v>67</v>
      </c>
      <c r="CY148" s="14">
        <f>INDEX(装备数值!$AN$17:$AN$117,MATCH(MIN($X148:$AE148),装备数值!$AO$17:$AO$117,1))</f>
        <v>52</v>
      </c>
      <c r="CZ148" s="14">
        <f>IF(COUNTIF($P148:$W148,"&gt;"&amp;0)=8,INDEX(装备数值!AR$17:AR$117,$CY148+1),0)</f>
        <v>22880</v>
      </c>
      <c r="DA148" s="14">
        <f>IF(COUNTIF($P148:$W148,"&gt;"&amp;0)=8,INDEX(装备数值!AS$17:AS$117,$CY148+1),0)</f>
        <v>171600</v>
      </c>
      <c r="DB148" s="14">
        <f>IF(COUNTIF($P148:$W148,"&gt;"&amp;0)=8,INDEX(装备数值!AT$17:AT$117,$CY148+1),0)</f>
        <v>11440</v>
      </c>
      <c r="DC148" s="14">
        <f>IF(COUNTIF($P148:$W148,"&gt;"&amp;0)=8,INDEX(装备数值!AU$17:AU$117,$CY148+1),0)</f>
        <v>228800</v>
      </c>
      <c r="DD148" s="14">
        <f>IF(COUNTIF($P148:$W148,"&gt;"&amp;0)=8,INDEX(装备数值!AV$17:AV$117,$CY148+1),0)</f>
        <v>4472</v>
      </c>
      <c r="DF148" s="14">
        <f>INDEX(装备数值!$AY$17:$AY$77,MATCH(MIN($AF148:$AM148),装备数值!$AZ$17:$AZ$77,1))</f>
        <v>33</v>
      </c>
      <c r="DG148" s="26">
        <f>INDEX(装备数值!BA$17:BA$77,通天塔!DF148+1)</f>
        <v>0.55500000000000005</v>
      </c>
      <c r="DH148" s="26">
        <f>INDEX(装备数值!BA$17:BA$77,通天塔!DF148+1)</f>
        <v>0.55500000000000005</v>
      </c>
      <c r="DJ148" s="14">
        <f t="shared" si="299"/>
        <v>41</v>
      </c>
      <c r="DK148" s="14">
        <f>VLOOKUP(DJ148,军阶与晶片数值!$W$6:$X$27,2)</f>
        <v>9</v>
      </c>
      <c r="DL148" s="14">
        <f>INDEX(军阶与晶片数值!Y$6:Y$27,$DK148+1)</f>
        <v>750</v>
      </c>
      <c r="DM148" s="14">
        <f>INDEX(军阶与晶片数值!Z$6:Z$27,$DK148+1)</f>
        <v>750</v>
      </c>
      <c r="DN148" s="14">
        <f>INDEX(军阶与晶片数值!AA$6:AA$27,$DK148+1)</f>
        <v>750</v>
      </c>
      <c r="DO148" s="14">
        <f>INDEX(军阶与晶片数值!AB$6:AB$27,$DK148+1)</f>
        <v>750</v>
      </c>
      <c r="DP148" s="29">
        <f>INDEX(军阶与晶片数值!AC$6:AC$27,$DK148+1)</f>
        <v>50</v>
      </c>
      <c r="DQ148" s="29">
        <f>INDEX(军阶与晶片数值!AD$6:AD$27,$DK148+1)</f>
        <v>30</v>
      </c>
      <c r="DS148" s="26">
        <f>INDEX(军阶与晶片数值!I$6:I$16,AN148+1)</f>
        <v>0.3</v>
      </c>
      <c r="DT148" s="26">
        <f>INDEX(军阶与晶片数值!M$6:M$16,AO148+1)</f>
        <v>0.45</v>
      </c>
      <c r="DU148" s="26">
        <f>INDEX(军阶与晶片数值!J$6:J$16,AP148+1)</f>
        <v>0.45</v>
      </c>
      <c r="DV148" s="26">
        <f>INDEX(军阶与晶片数值!K$6:K$16,AQ148+1)</f>
        <v>0.9</v>
      </c>
      <c r="DW148" s="26">
        <f>INDEX(军阶与晶片数值!L$6:L$16,AR148+1)</f>
        <v>0.9</v>
      </c>
      <c r="DX148" s="28">
        <f>INDEX(军阶与晶片数值!N$6:N$16,AS148+1)</f>
        <v>0</v>
      </c>
      <c r="DY148" s="28">
        <f>INDEX(军阶与晶片数值!O$6:O$16,AT148+1)</f>
        <v>0</v>
      </c>
      <c r="DZ148" s="28">
        <f>INDEX(军阶与晶片数值!P$6:P$16,AU148+1)</f>
        <v>0</v>
      </c>
      <c r="EA148" s="28">
        <f>INDEX(军阶与晶片数值!Q$6:Q$16,AV148+1)</f>
        <v>0</v>
      </c>
      <c r="EB148" s="26">
        <f>INDEX(军阶与晶片数值!R$6:R$16,AW148+1)</f>
        <v>0.13</v>
      </c>
      <c r="EC148" s="26">
        <f>INDEX(军阶与晶片数值!S$6:S$16,AX148+1)</f>
        <v>0.3</v>
      </c>
      <c r="ED148" s="26">
        <f>INDEX(军阶与晶片数值!T$6:T$16,AY148+1)</f>
        <v>0</v>
      </c>
      <c r="EE148" s="26">
        <f>INDEX(军阶与晶片数值!U$6:U$16,AZ148+1)</f>
        <v>0</v>
      </c>
      <c r="EG148" s="26">
        <f>INDEX(军阶与晶片数值!$C$6:$C$36,通天塔!$BA148+1)</f>
        <v>0.95</v>
      </c>
      <c r="EH148" s="26">
        <f>INDEX(军阶与晶片数值!$C$6:$C$36,通天塔!$BA148+1)</f>
        <v>0.95</v>
      </c>
      <c r="EI148" s="26">
        <f>INDEX(军阶与晶片数值!$C$6:$C$36,通天塔!$BA148+1)</f>
        <v>0.95</v>
      </c>
      <c r="EJ148" s="26">
        <f>INDEX(军阶与晶片数值!$C$6:$C$36,通天塔!$BA148+1)</f>
        <v>0.95</v>
      </c>
      <c r="EK148" s="26">
        <f>INDEX(军阶与晶片数值!$C$6:$C$36,通天塔!$BA148+1)</f>
        <v>0.95</v>
      </c>
      <c r="EM148" s="14">
        <f>INDEX(战舰突破!$H$6:$H$18,通天塔!$J148+1)+INDEX(战舰突破!$H$23:$H$35,通天塔!$K148+1)+INDEX(战舰突破!$H$40:$H$52,通天塔!$L148+1)</f>
        <v>200</v>
      </c>
      <c r="EN148" s="14">
        <f>INDEX(战舰突破!$I$6:$I$18,通天塔!$J148+1)+INDEX(战舰突破!$I$23:$I$35,通天塔!$K148+1)+INDEX(战舰突破!$I$40:$I$52,通天塔!$L148+1)</f>
        <v>200</v>
      </c>
      <c r="EO148" s="14">
        <f>INDEX(战舰突破!$J$6:$J$18,通天塔!$J148+1)+INDEX(战舰突破!$J$23:$J$35,通天塔!$K148+1)+INDEX(战舰突破!$J$40:$J$52,通天塔!$L148+1)</f>
        <v>0</v>
      </c>
      <c r="EP148" s="14">
        <f>INDEX(战舰突破!$K$6:$K$18,通天塔!$J148+1)+INDEX(战舰突破!$K$23:$K$35,通天塔!$K148+1)+INDEX(战舰突破!$K$40:$K$52,通天塔!$L148+1)</f>
        <v>0</v>
      </c>
      <c r="EQ148" s="14">
        <f>INDEX(战舰突破!$L$6:$L$18,通天塔!$J148+1)+INDEX(战舰突破!$L$23:$L$35,通天塔!$K148+1)+INDEX(战舰突破!$L$40:$L$52,通天塔!$L148+1)</f>
        <v>200</v>
      </c>
      <c r="ER148" s="18">
        <f>INDEX(战舰突破!$N$6:$N$18,通天塔!$J148+1)+INDEX(战舰突破!$N$23:$N$35,通天塔!$K148+1)+INDEX(战舰突破!$N$40:$N$52,通天塔!$L148+1)</f>
        <v>0.25</v>
      </c>
      <c r="ES148" s="18">
        <f>INDEX(战舰突破!$O$6:$O$18,通天塔!$J148+1)+INDEX(战舰突破!$O$23:$O$35,通天塔!$K148+1)+INDEX(战舰突破!$O$40:$O$52,通天塔!$L148+1)</f>
        <v>1.4</v>
      </c>
      <c r="ET148" s="18">
        <f>INDEX(战舰突破!$P$6:$P$18,通天塔!$J148+1)+INDEX(战舰突破!$P$23:$P$35,通天塔!$K148+1)+INDEX(战舰突破!$P$40:$P$52,通天塔!$L148+1)</f>
        <v>0</v>
      </c>
      <c r="EU148" s="18">
        <f>INDEX(战舰突破!$Q$6:$Q$18,通天塔!$J148+1)+INDEX(战舰突破!$Q$23:$Q$35,通天塔!$K148+1)+INDEX(战舰突破!$Q$40:$Q$52,通天塔!$L148+1)</f>
        <v>0.3</v>
      </c>
      <c r="EV148" s="18">
        <f>INDEX(战舰突破!$R$6:$R$18,通天塔!$J148+1)+INDEX(战舰突破!$R$23:$R$35,通天塔!$K148+1)+INDEX(战舰突破!$R$40:$R$52,通天塔!$L148+1)</f>
        <v>0</v>
      </c>
      <c r="EW148" s="18">
        <f>INDEX(战舰突破!$M$6:$M$18,通天塔!$J148+1)+INDEX(战舰突破!$M$23:$M$35,通天塔!$K148+1)+INDEX(战舰突破!$M$40:$M$52,通天塔!$L148+1)</f>
        <v>0.2</v>
      </c>
      <c r="EX148" s="22">
        <f>INDEX(战舰突破!$W$6:$W$18,通天塔!$J148+1)+INDEX(战舰突破!$W$23:$W$35,通天塔!$K148+1)+INDEX(战舰突破!$W$40:$W$52,通天塔!$L148+1)</f>
        <v>0.5</v>
      </c>
      <c r="FA148" s="14">
        <f>INDEX(战舰突破!$S$6:$S$18,通天塔!$J148+1)</f>
        <v>0</v>
      </c>
      <c r="FB148" s="14">
        <f>INDEX(战舰突破!$T$6:$T$18,通天塔!$J148+1)</f>
        <v>1.1000000000000001</v>
      </c>
      <c r="FC148" s="14">
        <f>INDEX(战舰突破!$U$6:$U$18,通天塔!$J148+1)</f>
        <v>0.1</v>
      </c>
      <c r="FD148" s="14">
        <f>INDEX(战舰突破!$V$6:$V$18,通天塔!$J148+1)</f>
        <v>1</v>
      </c>
      <c r="FE148" s="14">
        <f>INDEX(战舰突破!$X$6:$X$18,通天塔!$J148+1)</f>
        <v>11</v>
      </c>
      <c r="FG148" s="14">
        <f>INDEX(战舰突破!$S$23:$S$35,通天塔!$J148+1)</f>
        <v>0.6</v>
      </c>
      <c r="FH148" s="14">
        <f>INDEX(战舰突破!$T$23:$T$35,通天塔!$J148+1)</f>
        <v>0.55000000000000004</v>
      </c>
      <c r="FI148" s="14">
        <f>INDEX(战舰突破!$U$23:$U$35,通天塔!$J148+1)</f>
        <v>0.1</v>
      </c>
      <c r="FJ148" s="14">
        <f>INDEX(战舰突破!$V$23:$V$35,通天塔!$J148+1)</f>
        <v>2</v>
      </c>
      <c r="FK148" s="14">
        <f>INDEX(战舰突破!$X$23:$X$35,通天塔!$J148+1)</f>
        <v>165</v>
      </c>
      <c r="FM148" s="14">
        <f>INDEX(战舰突破!$S$40:$S$52,通天塔!$J148+1)</f>
        <v>0.6</v>
      </c>
      <c r="FN148" s="14">
        <f>INDEX(战舰突破!$T$40:$T$52,通天塔!$J148+1)</f>
        <v>0.25</v>
      </c>
      <c r="FO148" s="14">
        <f>INDEX(战舰突破!$U$40:$U$52,通天塔!$J148+1)</f>
        <v>0.2</v>
      </c>
      <c r="FP148" s="14">
        <f>INDEX(战舰突破!$V$40:$V$52,通天塔!$J148+1)</f>
        <v>1</v>
      </c>
      <c r="FQ148" s="14">
        <f>INDEX(战舰突破!$X$40:$X$52,通天塔!$J148+1)</f>
        <v>275</v>
      </c>
      <c r="FT148" s="14">
        <f t="shared" si="300"/>
        <v>1810969</v>
      </c>
      <c r="FU148" s="14">
        <f t="shared" si="301"/>
        <v>1562374</v>
      </c>
      <c r="FV148" s="14">
        <f t="shared" si="302"/>
        <v>1564037</v>
      </c>
      <c r="FW148" s="14">
        <f t="shared" si="303"/>
        <v>30093718</v>
      </c>
      <c r="FX148" s="14">
        <f t="shared" si="304"/>
        <v>808645</v>
      </c>
      <c r="FY148" s="14">
        <f t="shared" si="305"/>
        <v>23684575</v>
      </c>
      <c r="FZ148" s="14">
        <f t="shared" si="306"/>
        <v>578331</v>
      </c>
      <c r="GA148" s="28">
        <f t="shared" si="307"/>
        <v>35925</v>
      </c>
      <c r="GB148" s="28">
        <f t="shared" si="308"/>
        <v>35925</v>
      </c>
      <c r="GC148" s="28">
        <f t="shared" si="309"/>
        <v>35925</v>
      </c>
      <c r="GD148" s="28">
        <f t="shared" si="310"/>
        <v>35925</v>
      </c>
      <c r="GE148" s="28">
        <f t="shared" si="311"/>
        <v>1.75715</v>
      </c>
      <c r="GF148" s="28">
        <f t="shared" si="312"/>
        <v>2.0215000000000001</v>
      </c>
      <c r="GG148" s="28">
        <f t="shared" si="313"/>
        <v>0</v>
      </c>
      <c r="GH148" s="28">
        <f t="shared" si="314"/>
        <v>52.3</v>
      </c>
      <c r="GI148" s="14">
        <f t="shared" si="315"/>
        <v>1</v>
      </c>
      <c r="GJ148" s="14">
        <f t="shared" si="316"/>
        <v>1.6</v>
      </c>
      <c r="GK148" s="14">
        <f t="shared" si="317"/>
        <v>1.6</v>
      </c>
      <c r="GL148" s="18">
        <f t="shared" si="318"/>
        <v>2.3000000000000003</v>
      </c>
      <c r="GM148" s="18">
        <f t="shared" si="319"/>
        <v>1.75</v>
      </c>
      <c r="GN148" s="18">
        <f t="shared" si="320"/>
        <v>1.45</v>
      </c>
      <c r="GO148" s="29">
        <f t="shared" si="380"/>
        <v>36075</v>
      </c>
      <c r="GP148" s="29">
        <f t="shared" si="380"/>
        <v>36375</v>
      </c>
      <c r="GQ148" s="29">
        <f t="shared" si="380"/>
        <v>36375</v>
      </c>
      <c r="GR148" s="26">
        <f t="shared" si="321"/>
        <v>0.1</v>
      </c>
      <c r="GS148" s="26">
        <f t="shared" si="322"/>
        <v>0.1</v>
      </c>
      <c r="GT148" s="26">
        <f t="shared" si="323"/>
        <v>0.2</v>
      </c>
      <c r="GU148" s="14">
        <f t="shared" si="324"/>
        <v>3</v>
      </c>
      <c r="GV148" s="14">
        <f t="shared" si="325"/>
        <v>4</v>
      </c>
      <c r="GW148" s="14">
        <f t="shared" si="326"/>
        <v>3</v>
      </c>
      <c r="GX148" s="14">
        <f t="shared" si="327"/>
        <v>11</v>
      </c>
      <c r="GY148" s="14">
        <f t="shared" si="328"/>
        <v>165</v>
      </c>
      <c r="GZ148" s="14">
        <f t="shared" si="329"/>
        <v>275</v>
      </c>
      <c r="HA148">
        <v>144</v>
      </c>
      <c r="HB148" s="14">
        <f t="shared" si="275"/>
        <v>235807789</v>
      </c>
      <c r="HD148" s="14">
        <f t="shared" si="330"/>
        <v>1617290</v>
      </c>
      <c r="HE148" s="14">
        <f t="shared" si="331"/>
        <v>905454</v>
      </c>
      <c r="HF148" s="29">
        <f t="shared" si="332"/>
        <v>34488</v>
      </c>
      <c r="HG148" s="29">
        <f t="shared" si="333"/>
        <v>24704</v>
      </c>
      <c r="HH148" s="29">
        <f t="shared" si="334"/>
        <v>26681</v>
      </c>
      <c r="HI148" s="29">
        <f t="shared" si="335"/>
        <v>24902</v>
      </c>
      <c r="HJ148" s="14">
        <f t="shared" si="336"/>
        <v>1.75715</v>
      </c>
      <c r="HK148" s="14">
        <f t="shared" si="337"/>
        <v>2.0215000000000001</v>
      </c>
      <c r="HL148" s="14">
        <f t="shared" si="338"/>
        <v>493738</v>
      </c>
      <c r="HM148" s="14">
        <f t="shared" si="339"/>
        <v>883408</v>
      </c>
      <c r="HN148" s="26">
        <f t="shared" si="340"/>
        <v>0.39879683366891699</v>
      </c>
      <c r="HO148" s="26">
        <f t="shared" si="341"/>
        <v>0.66445561415073606</v>
      </c>
      <c r="HP148" s="29">
        <f t="shared" si="342"/>
        <v>260483</v>
      </c>
      <c r="HQ148" s="29">
        <f t="shared" si="343"/>
        <v>716499</v>
      </c>
      <c r="HR148" s="29">
        <f t="shared" si="344"/>
        <v>793348</v>
      </c>
      <c r="HS148" s="26">
        <f t="shared" si="345"/>
        <v>0.48356879491327742</v>
      </c>
      <c r="HT148" s="26">
        <f t="shared" si="346"/>
        <v>0.4906232363896309</v>
      </c>
      <c r="HU148" s="26">
        <f t="shared" si="347"/>
        <v>0.59062323638963088</v>
      </c>
      <c r="HV148" s="26">
        <f t="shared" si="348"/>
        <v>8.35687949132774E-2</v>
      </c>
      <c r="HW148" s="29">
        <f t="shared" si="349"/>
        <v>1.8000000000000003</v>
      </c>
      <c r="HX148" s="29">
        <f t="shared" si="350"/>
        <v>3.5538613190864967</v>
      </c>
      <c r="HY148" s="29">
        <f t="shared" si="351"/>
        <v>3.2225742127243318</v>
      </c>
      <c r="HZ148" s="29">
        <f t="shared" si="352"/>
        <v>2344347</v>
      </c>
      <c r="IA148" s="29">
        <f t="shared" si="353"/>
        <v>1697558.7208427705</v>
      </c>
      <c r="IB148" s="29">
        <f t="shared" si="354"/>
        <v>1278311.4032582117</v>
      </c>
      <c r="IC148" s="29">
        <f t="shared" si="355"/>
        <v>14287522</v>
      </c>
      <c r="ID148" s="14">
        <f t="shared" si="356"/>
        <v>5320217.12</v>
      </c>
      <c r="IH148" s="14">
        <v>1</v>
      </c>
      <c r="II148" s="14">
        <v>1</v>
      </c>
      <c r="IJ148" s="14">
        <v>480</v>
      </c>
      <c r="IK148" s="14">
        <v>80</v>
      </c>
      <c r="IL148" s="14">
        <v>60</v>
      </c>
      <c r="IM148" s="23">
        <f t="shared" si="357"/>
        <v>953553663</v>
      </c>
      <c r="IN148" s="23">
        <f t="shared" si="358"/>
        <v>1</v>
      </c>
      <c r="IO148" s="23">
        <f t="shared" si="359"/>
        <v>953553.66</v>
      </c>
      <c r="IP148" s="23">
        <f t="shared" si="360"/>
        <v>1150494307</v>
      </c>
      <c r="IQ148" s="23">
        <f t="shared" si="361"/>
        <v>2</v>
      </c>
      <c r="IR148" s="23">
        <f t="shared" si="362"/>
        <v>1150.49</v>
      </c>
      <c r="IS148" s="14">
        <v>1</v>
      </c>
      <c r="IT148" s="14">
        <v>1</v>
      </c>
      <c r="IU148" s="14">
        <v>240</v>
      </c>
      <c r="IV148" s="14">
        <v>40</v>
      </c>
      <c r="IW148" s="14">
        <v>30</v>
      </c>
      <c r="IX148" s="23">
        <f t="shared" si="363"/>
        <v>555341475</v>
      </c>
      <c r="IY148" s="23">
        <f t="shared" si="364"/>
        <v>1</v>
      </c>
      <c r="IZ148" s="23">
        <f t="shared" si="365"/>
        <v>555341.48</v>
      </c>
      <c r="JA148" s="23"/>
      <c r="JB148" s="23"/>
      <c r="JC148" s="23"/>
      <c r="JG148">
        <f t="shared" si="366"/>
        <v>2.4703797528221272</v>
      </c>
      <c r="JH148">
        <f t="shared" si="367"/>
        <v>4.3408277826714006</v>
      </c>
      <c r="JJ148" s="14">
        <v>10</v>
      </c>
      <c r="JK148" s="14">
        <v>2</v>
      </c>
      <c r="JL148" s="14">
        <v>1.5</v>
      </c>
      <c r="JM148" s="23">
        <f t="shared" si="368"/>
        <v>18972870</v>
      </c>
      <c r="JN148" s="23">
        <f t="shared" si="369"/>
        <v>1</v>
      </c>
      <c r="JO148" s="23">
        <f t="shared" si="370"/>
        <v>18972.87</v>
      </c>
      <c r="JP148" s="14">
        <v>30</v>
      </c>
      <c r="JQ148" s="14">
        <v>6</v>
      </c>
      <c r="JR148" s="14">
        <v>4</v>
      </c>
      <c r="JS148" s="23">
        <f t="shared" si="371"/>
        <v>54873313</v>
      </c>
      <c r="JT148" s="23">
        <f t="shared" si="372"/>
        <v>1</v>
      </c>
      <c r="JU148" s="23">
        <f t="shared" si="373"/>
        <v>54873.31</v>
      </c>
      <c r="JW148" s="23">
        <f t="shared" si="374"/>
        <v>73164417</v>
      </c>
      <c r="JX148" s="23">
        <f t="shared" si="375"/>
        <v>1</v>
      </c>
      <c r="JY148" s="23">
        <f t="shared" si="376"/>
        <v>73164.42</v>
      </c>
      <c r="JZ148" s="23">
        <f t="shared" si="377"/>
        <v>28459305</v>
      </c>
      <c r="KA148" s="23">
        <f t="shared" si="378"/>
        <v>1</v>
      </c>
      <c r="KB148" s="23">
        <f t="shared" si="379"/>
        <v>28459.31</v>
      </c>
    </row>
    <row r="149" spans="3:288" ht="16.5" x14ac:dyDescent="0.2">
      <c r="C149" s="14">
        <f t="shared" si="243"/>
        <v>44</v>
      </c>
      <c r="D149" s="14">
        <v>145</v>
      </c>
      <c r="E149" s="14" t="s">
        <v>822</v>
      </c>
      <c r="F149" s="14">
        <v>522</v>
      </c>
      <c r="G149" s="14">
        <v>522</v>
      </c>
      <c r="H149" s="14">
        <v>522</v>
      </c>
      <c r="I149" s="14">
        <v>522</v>
      </c>
      <c r="J149" s="14">
        <v>10</v>
      </c>
      <c r="K149" s="14">
        <v>9</v>
      </c>
      <c r="L149" s="14">
        <v>9</v>
      </c>
      <c r="M149" s="14">
        <v>6</v>
      </c>
      <c r="N149" s="14">
        <v>6</v>
      </c>
      <c r="O149" s="14">
        <v>6</v>
      </c>
      <c r="P149" s="14">
        <v>9</v>
      </c>
      <c r="Q149" s="14">
        <v>9</v>
      </c>
      <c r="R149" s="14">
        <v>9</v>
      </c>
      <c r="S149" s="14">
        <v>9</v>
      </c>
      <c r="T149" s="14">
        <v>9</v>
      </c>
      <c r="U149" s="14">
        <v>9</v>
      </c>
      <c r="V149" s="14">
        <v>9</v>
      </c>
      <c r="W149" s="14">
        <v>9</v>
      </c>
      <c r="X149" s="14">
        <v>522</v>
      </c>
      <c r="Y149" s="14">
        <v>522</v>
      </c>
      <c r="Z149" s="14">
        <v>522</v>
      </c>
      <c r="AA149" s="14">
        <v>522</v>
      </c>
      <c r="AB149" s="14">
        <v>522</v>
      </c>
      <c r="AC149" s="14">
        <v>522</v>
      </c>
      <c r="AD149" s="14">
        <v>522</v>
      </c>
      <c r="AE149" s="14">
        <v>522</v>
      </c>
      <c r="AF149" s="14">
        <v>67</v>
      </c>
      <c r="AG149" s="14">
        <v>67</v>
      </c>
      <c r="AH149" s="14">
        <v>67</v>
      </c>
      <c r="AI149" s="14">
        <v>67</v>
      </c>
      <c r="AJ149" s="14">
        <v>67</v>
      </c>
      <c r="AK149" s="14">
        <v>67</v>
      </c>
      <c r="AL149" s="14">
        <v>67</v>
      </c>
      <c r="AM149" s="14">
        <v>67</v>
      </c>
      <c r="AN149" s="14">
        <v>6</v>
      </c>
      <c r="AO149" s="14">
        <v>7</v>
      </c>
      <c r="AP149" s="14">
        <v>7</v>
      </c>
      <c r="AQ149" s="14">
        <v>7</v>
      </c>
      <c r="AR149" s="14">
        <v>7</v>
      </c>
      <c r="AS149" s="14">
        <v>0</v>
      </c>
      <c r="AT149" s="14">
        <v>0</v>
      </c>
      <c r="AU149" s="14">
        <v>0</v>
      </c>
      <c r="AV149" s="14">
        <v>0</v>
      </c>
      <c r="AW149" s="14">
        <v>3</v>
      </c>
      <c r="AX149" s="14">
        <v>4</v>
      </c>
      <c r="AY149" s="14">
        <v>0</v>
      </c>
      <c r="AZ149" s="14">
        <v>0</v>
      </c>
      <c r="BA149" s="14">
        <v>19</v>
      </c>
      <c r="BF149" s="14">
        <f>ROUND((INDEX(新战舰养成!S$6:S$18,通天塔!$J149+1)+INDEX(新战舰养成!D$6:D$18,通天塔!$J149+1)*(通天塔!$G149-1))*INDEX(战舰突破!$D$6:$D$18,通天塔!$M149+1),0)</f>
        <v>300244</v>
      </c>
      <c r="BG149" s="14">
        <f>ROUND((INDEX(新战舰养成!T$6:T$18,通天塔!$J149+1)+INDEX(新战舰养成!E$6:E$18,通天塔!$J149+1)*(通天塔!$G149-1))*INDEX(战舰突破!$D$6:$D$18,通天塔!$M149+1),0)</f>
        <v>2401847</v>
      </c>
      <c r="BH149" s="14">
        <f>ROUND((INDEX(新战舰养成!U$6:U$18,通天塔!$J149+1)+INDEX(新战舰养成!F$6:F$18,通天塔!$J149+1)*(通天塔!$G149-1))*INDEX(战舰突破!$D$6:$D$18,通天塔!$M149+1),0)</f>
        <v>150260</v>
      </c>
      <c r="BI149" s="14">
        <f>ROUND((INDEX(新战舰养成!V$6:V$18,通天塔!$J149+1)+INDEX(新战舰养成!G$6:G$18,通天塔!$J149+1)*(通天塔!$G149-1))*INDEX(战舰突破!$D$6:$D$18,通天塔!$M149+1),0)</f>
        <v>525</v>
      </c>
      <c r="BJ149" s="14">
        <f>ROUND((INDEX(新战舰养成!W$6:W$18,通天塔!$J149+1)+INDEX(新战舰养成!H$6:H$18,通天塔!$J149+1)*(通天塔!$G149-1))*INDEX(战舰突破!$D$6:$D$18,通天塔!$M149+1),0)</f>
        <v>7</v>
      </c>
      <c r="BL149" s="14">
        <f>IF($H149&gt;0,ROUND((INDEX(新战舰养成!X$6:X$18,通天塔!$K149+1)+INDEX(新战舰养成!I$6:I$18,通天塔!$K149+1)*(通天塔!$H149-1))*INDEX(战舰突破!$D$6:$D$18,通天塔!$N149+1),0),0)</f>
        <v>221757</v>
      </c>
      <c r="BM149" s="14">
        <f>IF($H149&gt;0,ROUND((INDEX(新战舰养成!Y$6:Y$18,通天塔!$K149+1)+INDEX(新战舰养成!J$6:J$18,通天塔!$K149+1)*(通天塔!$H149-1))*INDEX(战舰突破!$D$6:$D$18,通天塔!$N149+1),0),0)</f>
        <v>0</v>
      </c>
      <c r="BN149" s="14">
        <f>IF($H149&gt;0,ROUND((INDEX(新战舰养成!Z$6:Z$18,通天塔!$K149+1)+INDEX(新战舰养成!K$6:K$18,通天塔!$K149+1)*(通天塔!$H149-1))*INDEX(战舰突破!$D$6:$D$18,通天塔!$N149+1),0),0)</f>
        <v>0</v>
      </c>
      <c r="BO149" s="14">
        <f>IF($H149&gt;0,ROUND((INDEX(新战舰养成!AA$6:AA$18,通天塔!$K149+1)+INDEX(新战舰养成!L$6:L$18,通天塔!$K149+1)*(通天塔!$H149-1))*INDEX(战舰突破!$D$6:$D$18,通天塔!$N149+1),0),0)</f>
        <v>2212665</v>
      </c>
      <c r="BP149" s="14">
        <f>IF($H149&gt;0,ROUND((INDEX(新战舰养成!AB$6:AB$18,通天塔!$K149+1)+INDEX(新战舰养成!M$6:M$18,通天塔!$K149+1)*(通天塔!$H149-1))*INDEX(战舰突破!$D$6:$D$18,通天塔!$N149+1),0),0)</f>
        <v>44125</v>
      </c>
      <c r="BR149" s="14">
        <f>IF($I149&gt;0,ROUND((INDEX(新战舰养成!AC$6:AC$18,通天塔!$L149+1)+INDEX(新战舰养成!I$6:I$18,通天塔!$L149+1)*(通天塔!$I149-1))*INDEX(战舰突破!$D$6:$D$18,通天塔!$O149+1),0),0)</f>
        <v>222282</v>
      </c>
      <c r="BS149" s="14">
        <f>IF($I149&gt;0,ROUND((INDEX(新战舰养成!AD$6:AD$18,通天塔!$L149+1)+INDEX(新战舰养成!J$6:J$18,通天塔!$L149+1)*(通天塔!$I149-1))*INDEX(战舰突破!$D$6:$D$18,通天塔!$O149+1),0),0)</f>
        <v>0</v>
      </c>
      <c r="BT149" s="14">
        <f>IF($I149&gt;0,ROUND((INDEX(新战舰养成!AE$6:AE$18,通天塔!$L149+1)+INDEX(新战舰养成!K$6:K$18,通天塔!$L149+1)*(通天塔!$I149-1))*INDEX(战舰突破!$D$6:$D$18,通天塔!$O149+1),0),0)</f>
        <v>0</v>
      </c>
      <c r="BU149" s="14">
        <f>IF($I149&gt;0,ROUND((INDEX(新战舰养成!AF$6:AF$18,通天塔!$L149+1)+INDEX(新战舰养成!L$6:L$18,通天塔!$L149+1)*(通天塔!$I149-1))*INDEX(战舰突破!$D$6:$D$18,通天塔!$O149+1),0),0)</f>
        <v>1471208</v>
      </c>
      <c r="BV149" s="14">
        <f>IF($I149&gt;0,ROUND((INDEX(新战舰养成!AG$6:AG$18,通天塔!$L149+1)+INDEX(新战舰养成!M$6:M$18,通天塔!$L149+1)*(通天塔!$I149-1))*INDEX(战舰突破!$D$6:$D$18,通天塔!$O149+1),0),0)</f>
        <v>59343</v>
      </c>
      <c r="BY149" s="14">
        <f>(INDEX(装备数值!$C$13:$G$116,通天塔!$P149*8+1,BY$2)+INDEX(装备数值!$C$13:$G$116,通天塔!$Q149*8+2,BY$2)+INDEX(装备数值!$C$13:$G$116,通天塔!$S149*8+3,BY$2)+INDEX(装备数值!$C$13:$G$116,通天塔!$R149*8+4,BY$2)+INDEX(装备数值!$C$13:$G$116,通天塔!$T149*8+5,BY$2)+INDEX(装备数值!$C$13:$G$116,通天塔!$U149*8+6,BY$2)+INDEX(装备数值!$C$13:$G$116,通天塔!$V149*8+7,BY$2)+INDEX(装备数值!$C$13:$G$116,通天塔!$W149*8+8,BY$2))</f>
        <v>56000</v>
      </c>
      <c r="BZ149" s="14">
        <f>(INDEX(装备数值!$C$13:$G$116,通天塔!$P149*8+1,BZ$2)+INDEX(装备数值!$C$13:$G$116,通天塔!$Q149*8+2,BZ$2)+INDEX(装备数值!$C$13:$G$116,通天塔!$S149*8+3,BZ$2)+INDEX(装备数值!$C$13:$G$116,通天塔!$R149*8+4,BZ$2)+INDEX(装备数值!$C$13:$G$116,通天塔!$T149*8+5,BZ$2)+INDEX(装备数值!$C$13:$G$116,通天塔!$U149*8+6,BZ$2)+INDEX(装备数值!$C$13:$G$116,通天塔!$V149*8+7,BZ$2)+INDEX(装备数值!$C$13:$G$116,通天塔!$W149*8+8,BZ$2))</f>
        <v>420000</v>
      </c>
      <c r="CA149" s="14">
        <f>(INDEX(装备数值!$C$13:$G$116,通天塔!$P149*8+1,CA$2)+INDEX(装备数值!$C$13:$G$116,通天塔!$Q149*8+2,CA$2)+INDEX(装备数值!$C$13:$G$116,通天塔!$S149*8+3,CA$2)+INDEX(装备数值!$C$13:$G$116,通天塔!$R149*8+4,CA$2)+INDEX(装备数值!$C$13:$G$116,通天塔!$T149*8+5,CA$2)+INDEX(装备数值!$C$13:$G$116,通天塔!$U149*8+6,CA$2)+INDEX(装备数值!$C$13:$G$116,通天塔!$V149*8+7,CA$2)+INDEX(装备数值!$C$13:$G$116,通天塔!$W149*8+8,CA$2))</f>
        <v>28000</v>
      </c>
      <c r="CB149" s="14">
        <f>(INDEX(装备数值!$C$13:$G$116,通天塔!$P149*8+1,CB$2)+INDEX(装备数值!$C$13:$G$116,通天塔!$Q149*8+2,CB$2)+INDEX(装备数值!$C$13:$G$116,通天塔!$S149*8+3,CB$2)+INDEX(装备数值!$C$13:$G$116,通天塔!$R149*8+4,CB$2)+INDEX(装备数值!$C$13:$G$116,通天塔!$T149*8+5,CB$2)+INDEX(装备数值!$C$13:$G$116,通天塔!$U149*8+6,CB$2)+INDEX(装备数值!$C$13:$G$116,通天塔!$V149*8+7,CB$2)+INDEX(装备数值!$C$13:$G$116,通天塔!$W149*8+8,CB$2))</f>
        <v>560000</v>
      </c>
      <c r="CC149" s="14">
        <f>(INDEX(装备数值!$C$13:$G$116,通天塔!$P149*8+1,CC$2)+INDEX(装备数值!$C$13:$G$116,通天塔!$Q149*8+2,CC$2)+INDEX(装备数值!$C$13:$G$116,通天塔!$S149*8+3,CC$2)+INDEX(装备数值!$C$13:$G$116,通天塔!$R149*8+4,CC$2)+INDEX(装备数值!$C$13:$G$116,通天塔!$T149*8+5,CC$2)+INDEX(装备数值!$C$13:$G$116,通天塔!$U149*8+6,CC$2)+INDEX(装备数值!$C$13:$G$116,通天塔!$V149*8+7,CC$2)+INDEX(装备数值!$C$13:$G$116,通天塔!$W149*8+8,CC$2))</f>
        <v>10800</v>
      </c>
      <c r="CF149" s="14">
        <f>INDEX(装备数值!$I$13:$M$116,通天塔!$P149*8+1,CF$2)*$X149+INDEX(装备数值!$I$13:$M$116,通天塔!$Q149*8+2,CF$2)*$Y149+INDEX(装备数值!$I$13:$M$116,通天塔!$S149*8+3,CF$2)*$Z149+INDEX(装备数值!$I$13:$M$116,通天塔!$R149*8+4,CF$2)*$AA149+INDEX(装备数值!$I$13:$M$116,通天塔!$T149*8+5,CF$2)*$AB149+INDEX(装备数值!$I$13:$M$116,通天塔!$U149*8+6,CF$2)*$AC149+INDEX(装备数值!$I$13:$M$116,通天塔!$V149*8+7,CF$2)*$AD149+INDEX(装备数值!$I$13:$M$116,通天塔!$W149*8+8,CF$2)*$AE149</f>
        <v>146160</v>
      </c>
      <c r="CG149" s="14">
        <f>INDEX(装备数值!$I$13:$M$116,通天塔!$P149*8+1,CG$2)*$X149+INDEX(装备数值!$I$13:$M$116,通天塔!$Q149*8+2,CG$2)*$Y149+INDEX(装备数值!$I$13:$M$116,通天塔!$S149*8+3,CG$2)*$Z149+INDEX(装备数值!$I$13:$M$116,通天塔!$R149*8+4,CG$2)*$AA149+INDEX(装备数值!$I$13:$M$116,通天塔!$T149*8+5,CG$2)*$AB149+INDEX(装备数值!$I$13:$M$116,通天塔!$U149*8+6,CG$2)*$AC149+INDEX(装备数值!$I$13:$M$116,通天塔!$V149*8+7,CG$2)*$AD149+INDEX(装备数值!$I$13:$M$116,通天塔!$W149*8+8,CG$2)*$AE149</f>
        <v>1096200</v>
      </c>
      <c r="CH149" s="14">
        <f>INDEX(装备数值!$I$13:$M$116,通天塔!$P149*8+1,CH$2)*$X149+INDEX(装备数值!$I$13:$M$116,通天塔!$Q149*8+2,CH$2)*$Y149+INDEX(装备数值!$I$13:$M$116,通天塔!$S149*8+3,CH$2)*$Z149+INDEX(装备数值!$I$13:$M$116,通天塔!$R149*8+4,CH$2)*$AA149+INDEX(装备数值!$I$13:$M$116,通天塔!$T149*8+5,CH$2)*$AB149+INDEX(装备数值!$I$13:$M$116,通天塔!$U149*8+6,CH$2)*$AC149+INDEX(装备数值!$I$13:$M$116,通天塔!$V149*8+7,CH$2)*$AD149+INDEX(装备数值!$I$13:$M$116,通天塔!$W149*8+8,CH$2)*$AE149</f>
        <v>73080</v>
      </c>
      <c r="CI149" s="14">
        <f>INDEX(装备数值!$I$13:$M$116,通天塔!$P149*8+1,CI$2)*$X149+INDEX(装备数值!$I$13:$M$116,通天塔!$Q149*8+2,CI$2)*$Y149+INDEX(装备数值!$I$13:$M$116,通天塔!$S149*8+3,CI$2)*$Z149+INDEX(装备数值!$I$13:$M$116,通天塔!$R149*8+4,CI$2)*$AA149+INDEX(装备数值!$I$13:$M$116,通天塔!$T149*8+5,CI$2)*$AB149+INDEX(装备数值!$I$13:$M$116,通天塔!$U149*8+6,CI$2)*$AC149+INDEX(装备数值!$I$13:$M$116,通天塔!$V149*8+7,CI$2)*$AD149+INDEX(装备数值!$I$13:$M$116,通天塔!$W149*8+8,CI$2)*$AE149</f>
        <v>1461600</v>
      </c>
      <c r="CJ149" s="14">
        <f>INDEX(装备数值!$I$13:$M$116,通天塔!$P149*8+1,CJ$2)*$X149+INDEX(装备数值!$I$13:$M$116,通天塔!$Q149*8+2,CJ$2)*$Y149+INDEX(装备数值!$I$13:$M$116,通天塔!$S149*8+3,CJ$2)*$Z149+INDEX(装备数值!$I$13:$M$116,通天塔!$R149*8+4,CJ$2)*$AA149+INDEX(装备数值!$I$13:$M$116,通天塔!$T149*8+5,CJ$2)*$AB149+INDEX(装备数值!$I$13:$M$116,通天塔!$U149*8+6,CJ$2)*$AC149+INDEX(装备数值!$I$13:$M$116,通天塔!$V149*8+7,CJ$2)*$AD149+INDEX(装备数值!$I$13:$M$116,通天塔!$W149*8+8,CJ$2)*$AE149</f>
        <v>28188</v>
      </c>
      <c r="CM149" s="14">
        <f>INDEX(装备数值!$X$13:$AH$116,$P149*8+1,CM$2)*$AF149+INDEX(装备数值!$X$13:$AH$116,$Q149*8+2,CM$2)*$AG149+INDEX(装备数值!$X$13:$AH$116,$S149*8+3,CM$2)*$AH149+INDEX(装备数值!$X$13:$AH$116,$R149*8+4,CM$2)*$AI149+INDEX(装备数值!$X$13:$AH$116,$T149*8+5,CM$2)*$AJ149+INDEX(装备数值!$X$13:$AH$116,$U149*8+6,CM$2)*$AK149+INDEX(装备数值!$X$13:$AH$116,$V149*8+7,CM$2)*$AL149+INDEX(装备数值!$X$13:$AH$116,$W149*8+8,CM$2)*$AM149</f>
        <v>46900</v>
      </c>
      <c r="CN149" s="14">
        <f>INDEX(装备数值!$X$13:$AH$116,$P149*8+1,CN$2)*$AF149+INDEX(装备数值!$X$13:$AH$116,$Q149*8+2,CN$2)*$AG149+INDEX(装备数值!$X$13:$AH$116,$S149*8+3,CN$2)*$AH149+INDEX(装备数值!$X$13:$AH$116,$R149*8+4,CN$2)*$AI149+INDEX(装备数值!$X$13:$AH$116,$T149*8+5,CN$2)*$AJ149+INDEX(装备数值!$X$13:$AH$116,$U149*8+6,CN$2)*$AK149+INDEX(装备数值!$X$13:$AH$116,$V149*8+7,CN$2)*$AL149+INDEX(装备数值!$X$13:$AH$116,$W149*8+8,CN$2)*$AM149</f>
        <v>351750</v>
      </c>
      <c r="CO149" s="14">
        <f>INDEX(装备数值!$X$13:$AH$116,$P149*8+1,CO$2)*$AF149+INDEX(装备数值!$X$13:$AH$116,$Q149*8+2,CO$2)*$AG149+INDEX(装备数值!$X$13:$AH$116,$S149*8+3,CO$2)*$AH149+INDEX(装备数值!$X$13:$AH$116,$R149*8+4,CO$2)*$AI149+INDEX(装备数值!$X$13:$AH$116,$T149*8+5,CO$2)*$AJ149+INDEX(装备数值!$X$13:$AH$116,$U149*8+6,CO$2)*$AK149+INDEX(装备数值!$X$13:$AH$116,$V149*8+7,CO$2)*$AL149+INDEX(装备数值!$X$13:$AH$116,$W149*8+8,CO$2)*$AM149</f>
        <v>23450</v>
      </c>
      <c r="CP149" s="14">
        <f>INDEX(装备数值!$X$13:$AH$116,$P149*8+1,CP$2)*$AF149+INDEX(装备数值!$X$13:$AH$116,$Q149*8+2,CP$2)*$AG149+INDEX(装备数值!$X$13:$AH$116,$S149*8+3,CP$2)*$AH149+INDEX(装备数值!$X$13:$AH$116,$R149*8+4,CP$2)*$AI149+INDEX(装备数值!$X$13:$AH$116,$T149*8+5,CP$2)*$AJ149+INDEX(装备数值!$X$13:$AH$116,$U149*8+6,CP$2)*$AK149+INDEX(装备数值!$X$13:$AH$116,$V149*8+7,CP$2)*$AL149+INDEX(装备数值!$X$13:$AH$116,$W149*8+8,CP$2)*$AM149</f>
        <v>469000</v>
      </c>
      <c r="CQ149" s="14">
        <f>INDEX(装备数值!$X$13:$AH$116,$P149*8+1,CQ$2)*$AF149+INDEX(装备数值!$X$13:$AH$116,$Q149*8+2,CQ$2)*$AG149+INDEX(装备数值!$X$13:$AH$116,$S149*8+3,CQ$2)*$AH149+INDEX(装备数值!$X$13:$AH$116,$R149*8+4,CQ$2)*$AI149+INDEX(装备数值!$X$13:$AH$116,$T149*8+5,CQ$2)*$AJ149+INDEX(装备数值!$X$13:$AH$116,$U149*8+6,CQ$2)*$AK149+INDEX(装备数值!$X$13:$AH$116,$V149*8+7,CQ$2)*$AL149+INDEX(装备数值!$X$13:$AH$116,$W149*8+8,CQ$2)*$AM149</f>
        <v>9380</v>
      </c>
      <c r="CR149" s="14">
        <f>INDEX(装备数值!$X$13:$AH$116,$P149*8+1,CR$2)*$AF149+INDEX(装备数值!$X$13:$AH$116,$Q149*8+2,CR$2)*$AG149+INDEX(装备数值!$X$13:$AH$116,$S149*8+3,CR$2)*$AH149+INDEX(装备数值!$X$13:$AH$116,$R149*8+4,CR$2)*$AI149+INDEX(装备数值!$X$13:$AH$116,$T149*8+5,CR$2)*$AJ149+INDEX(装备数值!$X$13:$AH$116,$U149*8+6,CR$2)*$AK149+INDEX(装备数值!$X$13:$AH$116,$V149*8+7,CR$2)*$AL149+INDEX(装备数值!$X$13:$AH$116,$W149*8+8,CR$2)*$AM149</f>
        <v>35175</v>
      </c>
      <c r="CS149" s="14">
        <f>INDEX(装备数值!$X$13:$AH$116,$P149*8+1,CS$2)*$AF149+INDEX(装备数值!$X$13:$AH$116,$Q149*8+2,CS$2)*$AG149+INDEX(装备数值!$X$13:$AH$116,$S149*8+3,CS$2)*$AH149+INDEX(装备数值!$X$13:$AH$116,$R149*8+4,CS$2)*$AI149+INDEX(装备数值!$X$13:$AH$116,$T149*8+5,CS$2)*$AJ149+INDEX(装备数值!$X$13:$AH$116,$U149*8+6,CS$2)*$AK149+INDEX(装备数值!$X$13:$AH$116,$V149*8+7,CS$2)*$AL149+INDEX(装备数值!$X$13:$AH$116,$W149*8+8,CS$2)*$AM149</f>
        <v>35175</v>
      </c>
      <c r="CT149" s="14">
        <f>INDEX(装备数值!$X$13:$AH$116,$P149*8+1,CT$2)*$AF149+INDEX(装备数值!$X$13:$AH$116,$Q149*8+2,CT$2)*$AG149+INDEX(装备数值!$X$13:$AH$116,$S149*8+3,CT$2)*$AH149+INDEX(装备数值!$X$13:$AH$116,$R149*8+4,CT$2)*$AI149+INDEX(装备数值!$X$13:$AH$116,$T149*8+5,CT$2)*$AJ149+INDEX(装备数值!$X$13:$AH$116,$U149*8+6,CT$2)*$AK149+INDEX(装备数值!$X$13:$AH$116,$V149*8+7,CT$2)*$AL149+INDEX(装备数值!$X$13:$AH$116,$W149*8+8,CT$2)*$AM149</f>
        <v>35175</v>
      </c>
      <c r="CU149" s="14">
        <f>INDEX(装备数值!$X$13:$AH$116,$P149*8+1,CU$2)*$AF149+INDEX(装备数值!$X$13:$AH$116,$Q149*8+2,CU$2)*$AG149+INDEX(装备数值!$X$13:$AH$116,$S149*8+3,CU$2)*$AH149+INDEX(装备数值!$X$13:$AH$116,$R149*8+4,CU$2)*$AI149+INDEX(装备数值!$X$13:$AH$116,$T149*8+5,CU$2)*$AJ149+INDEX(装备数值!$X$13:$AH$116,$U149*8+6,CU$2)*$AK149+INDEX(装备数值!$X$13:$AH$116,$V149*8+7,CU$2)*$AL149+INDEX(装备数值!$X$13:$AH$116,$W149*8+8,CU$2)*$AM149</f>
        <v>35175</v>
      </c>
      <c r="CV149" s="14">
        <f>INDEX(装备数值!$X$13:$AH$116,$P149*8+1,CV$2)*$AF149+INDEX(装备数值!$X$13:$AH$116,$Q149*8+2,CV$2)*$AG149+INDEX(装备数值!$X$13:$AH$116,$S149*8+3,CV$2)*$AH149+INDEX(装备数值!$X$13:$AH$116,$R149*8+4,CV$2)*$AI149+INDEX(装备数值!$X$13:$AH$116,$T149*8+5,CV$2)*$AJ149+INDEX(装备数值!$X$13:$AH$116,$U149*8+6,CV$2)*$AK149+INDEX(装备数值!$X$13:$AH$116,$V149*8+7,CV$2)*$AL149+INDEX(装备数值!$X$13:$AH$116,$W149*8+8,CV$2)*$AM149</f>
        <v>67</v>
      </c>
      <c r="CW149" s="14">
        <f>INDEX(装备数值!$X$13:$AH$116,$P149*8+1,CW$2)*$AF149+INDEX(装备数值!$X$13:$AH$116,$Q149*8+2,CW$2)*$AG149+INDEX(装备数值!$X$13:$AH$116,$S149*8+3,CW$2)*$AH149+INDEX(装备数值!$X$13:$AH$116,$R149*8+4,CW$2)*$AI149+INDEX(装备数值!$X$13:$AH$116,$T149*8+5,CW$2)*$AJ149+INDEX(装备数值!$X$13:$AH$116,$U149*8+6,CW$2)*$AK149+INDEX(装备数值!$X$13:$AH$116,$V149*8+7,CW$2)*$AL149+INDEX(装备数值!$X$13:$AH$116,$W149*8+8,CW$2)*$AM149</f>
        <v>67</v>
      </c>
      <c r="CY149" s="14">
        <f>INDEX(装备数值!$AN$17:$AN$117,MATCH(MIN($X149:$AE149),装备数值!$AO$17:$AO$117,1))</f>
        <v>52</v>
      </c>
      <c r="CZ149" s="14">
        <f>IF(COUNTIF($P149:$W149,"&gt;"&amp;0)=8,INDEX(装备数值!AR$17:AR$117,$CY149+1),0)</f>
        <v>22880</v>
      </c>
      <c r="DA149" s="14">
        <f>IF(COUNTIF($P149:$W149,"&gt;"&amp;0)=8,INDEX(装备数值!AS$17:AS$117,$CY149+1),0)</f>
        <v>171600</v>
      </c>
      <c r="DB149" s="14">
        <f>IF(COUNTIF($P149:$W149,"&gt;"&amp;0)=8,INDEX(装备数值!AT$17:AT$117,$CY149+1),0)</f>
        <v>11440</v>
      </c>
      <c r="DC149" s="14">
        <f>IF(COUNTIF($P149:$W149,"&gt;"&amp;0)=8,INDEX(装备数值!AU$17:AU$117,$CY149+1),0)</f>
        <v>228800</v>
      </c>
      <c r="DD149" s="14">
        <f>IF(COUNTIF($P149:$W149,"&gt;"&amp;0)=8,INDEX(装备数值!AV$17:AV$117,$CY149+1),0)</f>
        <v>4472</v>
      </c>
      <c r="DF149" s="14">
        <f>INDEX(装备数值!$AY$17:$AY$77,MATCH(MIN($AF149:$AM149),装备数值!$AZ$17:$AZ$77,1))</f>
        <v>33</v>
      </c>
      <c r="DG149" s="26">
        <f>INDEX(装备数值!BA$17:BA$77,通天塔!DF149+1)</f>
        <v>0.55500000000000005</v>
      </c>
      <c r="DH149" s="26">
        <f>INDEX(装备数值!BA$17:BA$77,通天塔!DF149+1)</f>
        <v>0.55500000000000005</v>
      </c>
      <c r="DJ149" s="14">
        <f t="shared" si="299"/>
        <v>41</v>
      </c>
      <c r="DK149" s="14">
        <f>VLOOKUP(DJ149,军阶与晶片数值!$W$6:$X$27,2)</f>
        <v>9</v>
      </c>
      <c r="DL149" s="14">
        <f>INDEX(军阶与晶片数值!Y$6:Y$27,$DK149+1)</f>
        <v>750</v>
      </c>
      <c r="DM149" s="14">
        <f>INDEX(军阶与晶片数值!Z$6:Z$27,$DK149+1)</f>
        <v>750</v>
      </c>
      <c r="DN149" s="14">
        <f>INDEX(军阶与晶片数值!AA$6:AA$27,$DK149+1)</f>
        <v>750</v>
      </c>
      <c r="DO149" s="14">
        <f>INDEX(军阶与晶片数值!AB$6:AB$27,$DK149+1)</f>
        <v>750</v>
      </c>
      <c r="DP149" s="29">
        <f>INDEX(军阶与晶片数值!AC$6:AC$27,$DK149+1)</f>
        <v>50</v>
      </c>
      <c r="DQ149" s="29">
        <f>INDEX(军阶与晶片数值!AD$6:AD$27,$DK149+1)</f>
        <v>30</v>
      </c>
      <c r="DS149" s="26">
        <f>INDEX(军阶与晶片数值!I$6:I$16,AN149+1)</f>
        <v>0.3</v>
      </c>
      <c r="DT149" s="26">
        <f>INDEX(军阶与晶片数值!M$6:M$16,AO149+1)</f>
        <v>0.45</v>
      </c>
      <c r="DU149" s="26">
        <f>INDEX(军阶与晶片数值!J$6:J$16,AP149+1)</f>
        <v>0.45</v>
      </c>
      <c r="DV149" s="26">
        <f>INDEX(军阶与晶片数值!K$6:K$16,AQ149+1)</f>
        <v>0.9</v>
      </c>
      <c r="DW149" s="26">
        <f>INDEX(军阶与晶片数值!L$6:L$16,AR149+1)</f>
        <v>0.9</v>
      </c>
      <c r="DX149" s="28">
        <f>INDEX(军阶与晶片数值!N$6:N$16,AS149+1)</f>
        <v>0</v>
      </c>
      <c r="DY149" s="28">
        <f>INDEX(军阶与晶片数值!O$6:O$16,AT149+1)</f>
        <v>0</v>
      </c>
      <c r="DZ149" s="28">
        <f>INDEX(军阶与晶片数值!P$6:P$16,AU149+1)</f>
        <v>0</v>
      </c>
      <c r="EA149" s="28">
        <f>INDEX(军阶与晶片数值!Q$6:Q$16,AV149+1)</f>
        <v>0</v>
      </c>
      <c r="EB149" s="26">
        <f>INDEX(军阶与晶片数值!R$6:R$16,AW149+1)</f>
        <v>0.13</v>
      </c>
      <c r="EC149" s="26">
        <f>INDEX(军阶与晶片数值!S$6:S$16,AX149+1)</f>
        <v>0.3</v>
      </c>
      <c r="ED149" s="26">
        <f>INDEX(军阶与晶片数值!T$6:T$16,AY149+1)</f>
        <v>0</v>
      </c>
      <c r="EE149" s="26">
        <f>INDEX(军阶与晶片数值!U$6:U$16,AZ149+1)</f>
        <v>0</v>
      </c>
      <c r="EG149" s="26">
        <f>INDEX(军阶与晶片数值!$C$6:$C$36,通天塔!$BA149+1)</f>
        <v>0.95</v>
      </c>
      <c r="EH149" s="26">
        <f>INDEX(军阶与晶片数值!$C$6:$C$36,通天塔!$BA149+1)</f>
        <v>0.95</v>
      </c>
      <c r="EI149" s="26">
        <f>INDEX(军阶与晶片数值!$C$6:$C$36,通天塔!$BA149+1)</f>
        <v>0.95</v>
      </c>
      <c r="EJ149" s="26">
        <f>INDEX(军阶与晶片数值!$C$6:$C$36,通天塔!$BA149+1)</f>
        <v>0.95</v>
      </c>
      <c r="EK149" s="26">
        <f>INDEX(军阶与晶片数值!$C$6:$C$36,通天塔!$BA149+1)</f>
        <v>0.95</v>
      </c>
      <c r="EM149" s="14">
        <f>INDEX(战舰突破!$H$6:$H$18,通天塔!$J149+1)+INDEX(战舰突破!$H$23:$H$35,通天塔!$K149+1)+INDEX(战舰突破!$H$40:$H$52,通天塔!$L149+1)</f>
        <v>200</v>
      </c>
      <c r="EN149" s="14">
        <f>INDEX(战舰突破!$I$6:$I$18,通天塔!$J149+1)+INDEX(战舰突破!$I$23:$I$35,通天塔!$K149+1)+INDEX(战舰突破!$I$40:$I$52,通天塔!$L149+1)</f>
        <v>200</v>
      </c>
      <c r="EO149" s="14">
        <f>INDEX(战舰突破!$J$6:$J$18,通天塔!$J149+1)+INDEX(战舰突破!$J$23:$J$35,通天塔!$K149+1)+INDEX(战舰突破!$J$40:$J$52,通天塔!$L149+1)</f>
        <v>0</v>
      </c>
      <c r="EP149" s="14">
        <f>INDEX(战舰突破!$K$6:$K$18,通天塔!$J149+1)+INDEX(战舰突破!$K$23:$K$35,通天塔!$K149+1)+INDEX(战舰突破!$K$40:$K$52,通天塔!$L149+1)</f>
        <v>0</v>
      </c>
      <c r="EQ149" s="14">
        <f>INDEX(战舰突破!$L$6:$L$18,通天塔!$J149+1)+INDEX(战舰突破!$L$23:$L$35,通天塔!$K149+1)+INDEX(战舰突破!$L$40:$L$52,通天塔!$L149+1)</f>
        <v>200</v>
      </c>
      <c r="ER149" s="18">
        <f>INDEX(战舰突破!$N$6:$N$18,通天塔!$J149+1)+INDEX(战舰突破!$N$23:$N$35,通天塔!$K149+1)+INDEX(战舰突破!$N$40:$N$52,通天塔!$L149+1)</f>
        <v>0.25</v>
      </c>
      <c r="ES149" s="18">
        <f>INDEX(战舰突破!$O$6:$O$18,通天塔!$J149+1)+INDEX(战舰突破!$O$23:$O$35,通天塔!$K149+1)+INDEX(战舰突破!$O$40:$O$52,通天塔!$L149+1)</f>
        <v>1.4</v>
      </c>
      <c r="ET149" s="18">
        <f>INDEX(战舰突破!$P$6:$P$18,通天塔!$J149+1)+INDEX(战舰突破!$P$23:$P$35,通天塔!$K149+1)+INDEX(战舰突破!$P$40:$P$52,通天塔!$L149+1)</f>
        <v>0</v>
      </c>
      <c r="EU149" s="18">
        <f>INDEX(战舰突破!$Q$6:$Q$18,通天塔!$J149+1)+INDEX(战舰突破!$Q$23:$Q$35,通天塔!$K149+1)+INDEX(战舰突破!$Q$40:$Q$52,通天塔!$L149+1)</f>
        <v>0.3</v>
      </c>
      <c r="EV149" s="18">
        <f>INDEX(战舰突破!$R$6:$R$18,通天塔!$J149+1)+INDEX(战舰突破!$R$23:$R$35,通天塔!$K149+1)+INDEX(战舰突破!$R$40:$R$52,通天塔!$L149+1)</f>
        <v>0</v>
      </c>
      <c r="EW149" s="18">
        <f>INDEX(战舰突破!$M$6:$M$18,通天塔!$J149+1)+INDEX(战舰突破!$M$23:$M$35,通天塔!$K149+1)+INDEX(战舰突破!$M$40:$M$52,通天塔!$L149+1)</f>
        <v>0.2</v>
      </c>
      <c r="EX149" s="22">
        <f>INDEX(战舰突破!$W$6:$W$18,通天塔!$J149+1)+INDEX(战舰突破!$W$23:$W$35,通天塔!$K149+1)+INDEX(战舰突破!$W$40:$W$52,通天塔!$L149+1)</f>
        <v>0.5</v>
      </c>
      <c r="FA149" s="14">
        <f>INDEX(战舰突破!$S$6:$S$18,通天塔!$J149+1)</f>
        <v>0</v>
      </c>
      <c r="FB149" s="14">
        <f>INDEX(战舰突破!$T$6:$T$18,通天塔!$J149+1)</f>
        <v>1.1000000000000001</v>
      </c>
      <c r="FC149" s="14">
        <f>INDEX(战舰突破!$U$6:$U$18,通天塔!$J149+1)</f>
        <v>0.1</v>
      </c>
      <c r="FD149" s="14">
        <f>INDEX(战舰突破!$V$6:$V$18,通天塔!$J149+1)</f>
        <v>1</v>
      </c>
      <c r="FE149" s="14">
        <f>INDEX(战舰突破!$X$6:$X$18,通天塔!$J149+1)</f>
        <v>11</v>
      </c>
      <c r="FG149" s="14">
        <f>INDEX(战舰突破!$S$23:$S$35,通天塔!$J149+1)</f>
        <v>0.6</v>
      </c>
      <c r="FH149" s="14">
        <f>INDEX(战舰突破!$T$23:$T$35,通天塔!$J149+1)</f>
        <v>0.55000000000000004</v>
      </c>
      <c r="FI149" s="14">
        <f>INDEX(战舰突破!$U$23:$U$35,通天塔!$J149+1)</f>
        <v>0.1</v>
      </c>
      <c r="FJ149" s="14">
        <f>INDEX(战舰突破!$V$23:$V$35,通天塔!$J149+1)</f>
        <v>2</v>
      </c>
      <c r="FK149" s="14">
        <f>INDEX(战舰突破!$X$23:$X$35,通天塔!$J149+1)</f>
        <v>165</v>
      </c>
      <c r="FM149" s="14">
        <f>INDEX(战舰突破!$S$40:$S$52,通天塔!$J149+1)</f>
        <v>0.6</v>
      </c>
      <c r="FN149" s="14">
        <f>INDEX(战舰突破!$T$40:$T$52,通天塔!$J149+1)</f>
        <v>0.25</v>
      </c>
      <c r="FO149" s="14">
        <f>INDEX(战舰突破!$U$40:$U$52,通天塔!$J149+1)</f>
        <v>0.2</v>
      </c>
      <c r="FP149" s="14">
        <f>INDEX(战舰突破!$V$40:$V$52,通天塔!$J149+1)</f>
        <v>1</v>
      </c>
      <c r="FQ149" s="14">
        <f>INDEX(战舰突破!$X$40:$X$52,通天塔!$J149+1)</f>
        <v>275</v>
      </c>
      <c r="FT149" s="14">
        <f t="shared" si="300"/>
        <v>1813741</v>
      </c>
      <c r="FU149" s="14">
        <f t="shared" si="301"/>
        <v>1565036</v>
      </c>
      <c r="FV149" s="14">
        <f t="shared" si="302"/>
        <v>1566699</v>
      </c>
      <c r="FW149" s="14">
        <f t="shared" si="303"/>
        <v>30139320</v>
      </c>
      <c r="FX149" s="14">
        <f t="shared" si="304"/>
        <v>809880</v>
      </c>
      <c r="FY149" s="14">
        <f t="shared" si="305"/>
        <v>23726071</v>
      </c>
      <c r="FZ149" s="14">
        <f t="shared" si="306"/>
        <v>579147</v>
      </c>
      <c r="GA149" s="28">
        <f t="shared" si="307"/>
        <v>35925</v>
      </c>
      <c r="GB149" s="28">
        <f t="shared" si="308"/>
        <v>35925</v>
      </c>
      <c r="GC149" s="28">
        <f t="shared" si="309"/>
        <v>35925</v>
      </c>
      <c r="GD149" s="28">
        <f t="shared" si="310"/>
        <v>35925</v>
      </c>
      <c r="GE149" s="28">
        <f t="shared" si="311"/>
        <v>1.75715</v>
      </c>
      <c r="GF149" s="28">
        <f t="shared" si="312"/>
        <v>2.0215000000000001</v>
      </c>
      <c r="GG149" s="28">
        <f t="shared" si="313"/>
        <v>0</v>
      </c>
      <c r="GH149" s="28">
        <f t="shared" si="314"/>
        <v>52.3</v>
      </c>
      <c r="GI149" s="14">
        <f t="shared" si="315"/>
        <v>1</v>
      </c>
      <c r="GJ149" s="14">
        <f t="shared" si="316"/>
        <v>1.6</v>
      </c>
      <c r="GK149" s="14">
        <f t="shared" si="317"/>
        <v>1.6</v>
      </c>
      <c r="GL149" s="18">
        <f t="shared" si="318"/>
        <v>2.3000000000000003</v>
      </c>
      <c r="GM149" s="18">
        <f t="shared" si="319"/>
        <v>1.75</v>
      </c>
      <c r="GN149" s="18">
        <f t="shared" si="320"/>
        <v>1.45</v>
      </c>
      <c r="GO149" s="29">
        <f t="shared" si="380"/>
        <v>36075</v>
      </c>
      <c r="GP149" s="29">
        <f t="shared" si="380"/>
        <v>36375</v>
      </c>
      <c r="GQ149" s="29">
        <f t="shared" si="380"/>
        <v>36375</v>
      </c>
      <c r="GR149" s="26">
        <f t="shared" si="321"/>
        <v>0.1</v>
      </c>
      <c r="GS149" s="26">
        <f t="shared" si="322"/>
        <v>0.1</v>
      </c>
      <c r="GT149" s="26">
        <f t="shared" si="323"/>
        <v>0.2</v>
      </c>
      <c r="GU149" s="14">
        <f t="shared" si="324"/>
        <v>3</v>
      </c>
      <c r="GV149" s="14">
        <f t="shared" si="325"/>
        <v>4</v>
      </c>
      <c r="GW149" s="14">
        <f t="shared" si="326"/>
        <v>3</v>
      </c>
      <c r="GX149" s="14">
        <f t="shared" si="327"/>
        <v>11</v>
      </c>
      <c r="GY149" s="14">
        <f t="shared" si="328"/>
        <v>165</v>
      </c>
      <c r="GZ149" s="14">
        <f t="shared" si="329"/>
        <v>275</v>
      </c>
      <c r="HA149">
        <v>145</v>
      </c>
      <c r="HB149" s="14">
        <f t="shared" si="275"/>
        <v>236158126</v>
      </c>
      <c r="HD149" s="14">
        <f t="shared" si="330"/>
        <v>1619760</v>
      </c>
      <c r="HE149" s="14">
        <f t="shared" si="331"/>
        <v>906840</v>
      </c>
      <c r="HF149" s="29">
        <f t="shared" si="332"/>
        <v>34488</v>
      </c>
      <c r="HG149" s="29">
        <f t="shared" si="333"/>
        <v>24704</v>
      </c>
      <c r="HH149" s="29">
        <f t="shared" si="334"/>
        <v>26681</v>
      </c>
      <c r="HI149" s="29">
        <f t="shared" si="335"/>
        <v>24902</v>
      </c>
      <c r="HJ149" s="14">
        <f t="shared" si="336"/>
        <v>1.75715</v>
      </c>
      <c r="HK149" s="14">
        <f t="shared" si="337"/>
        <v>2.0215000000000001</v>
      </c>
      <c r="HL149" s="14">
        <f t="shared" si="338"/>
        <v>494547</v>
      </c>
      <c r="HM149" s="14">
        <f t="shared" si="339"/>
        <v>884794</v>
      </c>
      <c r="HN149" s="26">
        <f t="shared" si="340"/>
        <v>0.39879683366891699</v>
      </c>
      <c r="HO149" s="26">
        <f t="shared" si="341"/>
        <v>0.66445561415073606</v>
      </c>
      <c r="HP149" s="29">
        <f t="shared" si="342"/>
        <v>260873</v>
      </c>
      <c r="HQ149" s="29">
        <f t="shared" si="343"/>
        <v>717819</v>
      </c>
      <c r="HR149" s="29">
        <f t="shared" si="344"/>
        <v>794806</v>
      </c>
      <c r="HS149" s="26">
        <f t="shared" si="345"/>
        <v>0.48356879491327742</v>
      </c>
      <c r="HT149" s="26">
        <f t="shared" si="346"/>
        <v>0.4906232363896309</v>
      </c>
      <c r="HU149" s="26">
        <f t="shared" si="347"/>
        <v>0.59062323638963088</v>
      </c>
      <c r="HV149" s="26">
        <f t="shared" si="348"/>
        <v>8.35687949132774E-2</v>
      </c>
      <c r="HW149" s="29">
        <f t="shared" si="349"/>
        <v>1.8000000000000003</v>
      </c>
      <c r="HX149" s="29">
        <f t="shared" si="350"/>
        <v>3.5538613190864967</v>
      </c>
      <c r="HY149" s="29">
        <f t="shared" si="351"/>
        <v>3.2225742127243318</v>
      </c>
      <c r="HZ149" s="29">
        <f t="shared" si="352"/>
        <v>2347857</v>
      </c>
      <c r="IA149" s="29">
        <f t="shared" si="353"/>
        <v>1700686.1188035666</v>
      </c>
      <c r="IB149" s="29">
        <f t="shared" si="354"/>
        <v>1280660.6598592876</v>
      </c>
      <c r="IC149" s="29">
        <f t="shared" si="355"/>
        <v>14309390</v>
      </c>
      <c r="ID149" s="14">
        <f t="shared" si="356"/>
        <v>5329203.78</v>
      </c>
      <c r="IH149" s="14">
        <v>1</v>
      </c>
      <c r="II149" s="14">
        <v>1</v>
      </c>
      <c r="IJ149" s="14">
        <v>480</v>
      </c>
      <c r="IK149" s="14">
        <v>80</v>
      </c>
      <c r="IL149" s="14">
        <v>60</v>
      </c>
      <c r="IM149" s="23">
        <f t="shared" si="357"/>
        <v>955226888</v>
      </c>
      <c r="IN149" s="23">
        <f t="shared" si="358"/>
        <v>1</v>
      </c>
      <c r="IO149" s="23">
        <f t="shared" si="359"/>
        <v>955226.89</v>
      </c>
      <c r="IP149" s="23">
        <f t="shared" si="360"/>
        <v>1152418839</v>
      </c>
      <c r="IQ149" s="23">
        <f t="shared" si="361"/>
        <v>2</v>
      </c>
      <c r="IR149" s="23">
        <f t="shared" si="362"/>
        <v>1152.42</v>
      </c>
      <c r="IS149" s="14">
        <v>1</v>
      </c>
      <c r="IT149" s="14">
        <v>1</v>
      </c>
      <c r="IU149" s="14">
        <v>240</v>
      </c>
      <c r="IV149" s="14">
        <v>40</v>
      </c>
      <c r="IW149" s="14">
        <v>30</v>
      </c>
      <c r="IX149" s="23">
        <f t="shared" si="363"/>
        <v>556320462</v>
      </c>
      <c r="IY149" s="23">
        <f t="shared" si="364"/>
        <v>1</v>
      </c>
      <c r="IZ149" s="23">
        <f t="shared" si="365"/>
        <v>556320.46</v>
      </c>
      <c r="JA149" s="23"/>
      <c r="JB149" s="23"/>
      <c r="JC149" s="23"/>
      <c r="JG149">
        <f t="shared" si="366"/>
        <v>2.4705128553946381</v>
      </c>
      <c r="JH149">
        <f t="shared" si="367"/>
        <v>4.3410616638566886</v>
      </c>
      <c r="JJ149" s="14">
        <v>10</v>
      </c>
      <c r="JK149" s="14">
        <v>2</v>
      </c>
      <c r="JL149" s="14">
        <v>1.5</v>
      </c>
      <c r="JM149" s="23">
        <f t="shared" si="368"/>
        <v>19006178</v>
      </c>
      <c r="JN149" s="23">
        <f t="shared" si="369"/>
        <v>1</v>
      </c>
      <c r="JO149" s="23">
        <f t="shared" si="370"/>
        <v>19006.18</v>
      </c>
      <c r="JP149" s="14">
        <v>30</v>
      </c>
      <c r="JQ149" s="14">
        <v>6</v>
      </c>
      <c r="JR149" s="14">
        <v>4</v>
      </c>
      <c r="JS149" s="23">
        <f t="shared" si="371"/>
        <v>54969478</v>
      </c>
      <c r="JT149" s="23">
        <f t="shared" si="372"/>
        <v>1</v>
      </c>
      <c r="JU149" s="23">
        <f t="shared" si="373"/>
        <v>54969.48</v>
      </c>
      <c r="JW149" s="23">
        <f t="shared" si="374"/>
        <v>73292637</v>
      </c>
      <c r="JX149" s="23">
        <f t="shared" si="375"/>
        <v>1</v>
      </c>
      <c r="JY149" s="23">
        <f t="shared" si="376"/>
        <v>73292.639999999999</v>
      </c>
      <c r="JZ149" s="23">
        <f t="shared" si="377"/>
        <v>28509267</v>
      </c>
      <c r="KA149" s="23">
        <f t="shared" si="378"/>
        <v>1</v>
      </c>
      <c r="KB149" s="23">
        <f t="shared" si="379"/>
        <v>28509.27</v>
      </c>
    </row>
    <row r="150" spans="3:288" ht="16.5" x14ac:dyDescent="0.2">
      <c r="C150" s="14">
        <f t="shared" si="243"/>
        <v>44</v>
      </c>
      <c r="D150" s="14">
        <v>146</v>
      </c>
      <c r="E150" s="14" t="s">
        <v>823</v>
      </c>
      <c r="F150" s="14">
        <v>525</v>
      </c>
      <c r="G150" s="14">
        <v>525</v>
      </c>
      <c r="H150" s="14">
        <v>525</v>
      </c>
      <c r="I150" s="14">
        <v>525</v>
      </c>
      <c r="J150" s="14">
        <v>10</v>
      </c>
      <c r="K150" s="14">
        <v>9</v>
      </c>
      <c r="L150" s="14">
        <v>9</v>
      </c>
      <c r="M150" s="14">
        <v>6</v>
      </c>
      <c r="N150" s="14">
        <v>6</v>
      </c>
      <c r="O150" s="14">
        <v>6</v>
      </c>
      <c r="P150" s="14">
        <v>9</v>
      </c>
      <c r="Q150" s="14">
        <v>9</v>
      </c>
      <c r="R150" s="14">
        <v>9</v>
      </c>
      <c r="S150" s="14">
        <v>9</v>
      </c>
      <c r="T150" s="14">
        <v>9</v>
      </c>
      <c r="U150" s="14">
        <v>9</v>
      </c>
      <c r="V150" s="14">
        <v>9</v>
      </c>
      <c r="W150" s="14">
        <v>9</v>
      </c>
      <c r="X150" s="14">
        <v>525</v>
      </c>
      <c r="Y150" s="14">
        <v>525</v>
      </c>
      <c r="Z150" s="14">
        <v>525</v>
      </c>
      <c r="AA150" s="14">
        <v>525</v>
      </c>
      <c r="AB150" s="14">
        <v>525</v>
      </c>
      <c r="AC150" s="14">
        <v>525</v>
      </c>
      <c r="AD150" s="14">
        <v>525</v>
      </c>
      <c r="AE150" s="14">
        <v>525</v>
      </c>
      <c r="AF150" s="14">
        <v>67</v>
      </c>
      <c r="AG150" s="14">
        <v>67</v>
      </c>
      <c r="AH150" s="14">
        <v>67</v>
      </c>
      <c r="AI150" s="14">
        <v>67</v>
      </c>
      <c r="AJ150" s="14">
        <v>67</v>
      </c>
      <c r="AK150" s="14">
        <v>67</v>
      </c>
      <c r="AL150" s="14">
        <v>67</v>
      </c>
      <c r="AM150" s="14">
        <v>67</v>
      </c>
      <c r="AN150" s="14">
        <v>6</v>
      </c>
      <c r="AO150" s="14">
        <v>7</v>
      </c>
      <c r="AP150" s="14">
        <v>7</v>
      </c>
      <c r="AQ150" s="14">
        <v>7</v>
      </c>
      <c r="AR150" s="14">
        <v>7</v>
      </c>
      <c r="AS150" s="14">
        <v>0</v>
      </c>
      <c r="AT150" s="14">
        <v>0</v>
      </c>
      <c r="AU150" s="14">
        <v>0</v>
      </c>
      <c r="AV150" s="14">
        <v>0</v>
      </c>
      <c r="AW150" s="14">
        <v>3</v>
      </c>
      <c r="AX150" s="14">
        <v>4</v>
      </c>
      <c r="AY150" s="14">
        <v>0</v>
      </c>
      <c r="AZ150" s="14">
        <v>0</v>
      </c>
      <c r="BA150" s="14">
        <v>19</v>
      </c>
      <c r="BF150" s="14">
        <f>ROUND((INDEX(新战舰养成!S$6:S$18,通天塔!$J150+1)+INDEX(新战舰养成!D$6:D$18,通天塔!$J150+1)*(通天塔!$G150-1))*INDEX(战舰突破!$D$6:$D$18,通天塔!$M150+1),0)</f>
        <v>300717</v>
      </c>
      <c r="BG150" s="14">
        <f>ROUND((INDEX(新战舰养成!T$6:T$18,通天塔!$J150+1)+INDEX(新战舰养成!E$6:E$18,通天塔!$J150+1)*(通天塔!$G150-1))*INDEX(战舰突破!$D$6:$D$18,通天塔!$M150+1),0)</f>
        <v>2405627</v>
      </c>
      <c r="BH150" s="14">
        <f>ROUND((INDEX(新战舰养成!U$6:U$18,通天塔!$J150+1)+INDEX(新战舰养成!F$6:F$18,通天塔!$J150+1)*(通天塔!$G150-1))*INDEX(战舰突破!$D$6:$D$18,通天塔!$M150+1),0)</f>
        <v>150497</v>
      </c>
      <c r="BI150" s="14">
        <f>ROUND((INDEX(新战舰养成!V$6:V$18,通天塔!$J150+1)+INDEX(新战舰养成!G$6:G$18,通天塔!$J150+1)*(通天塔!$G150-1))*INDEX(战舰突破!$D$6:$D$18,通天塔!$M150+1),0)</f>
        <v>525</v>
      </c>
      <c r="BJ150" s="14">
        <f>ROUND((INDEX(新战舰养成!W$6:W$18,通天塔!$J150+1)+INDEX(新战舰养成!H$6:H$18,通天塔!$J150+1)*(通天塔!$G150-1))*INDEX(战舰突破!$D$6:$D$18,通天塔!$M150+1),0)</f>
        <v>7</v>
      </c>
      <c r="BL150" s="14">
        <f>IF($H150&gt;0,ROUND((INDEX(新战舰养成!X$6:X$18,通天塔!$K150+1)+INDEX(新战舰养成!I$6:I$18,通天塔!$K150+1)*(通天塔!$H150-1))*INDEX(战舰突破!$D$6:$D$18,通天塔!$N150+1),0),0)</f>
        <v>222177</v>
      </c>
      <c r="BM150" s="14">
        <f>IF($H150&gt;0,ROUND((INDEX(新战舰养成!Y$6:Y$18,通天塔!$K150+1)+INDEX(新战舰养成!J$6:J$18,通天塔!$K150+1)*(通天塔!$H150-1))*INDEX(战舰突破!$D$6:$D$18,通天塔!$N150+1),0),0)</f>
        <v>0</v>
      </c>
      <c r="BN150" s="14">
        <f>IF($H150&gt;0,ROUND((INDEX(新战舰养成!Z$6:Z$18,通天塔!$K150+1)+INDEX(新战舰养成!K$6:K$18,通天塔!$K150+1)*(通天塔!$H150-1))*INDEX(战舰突破!$D$6:$D$18,通天塔!$N150+1),0),0)</f>
        <v>0</v>
      </c>
      <c r="BO150" s="14">
        <f>IF($H150&gt;0,ROUND((INDEX(新战舰养成!AA$6:AA$18,通天塔!$K150+1)+INDEX(新战舰养成!L$6:L$18,通天塔!$K150+1)*(通天塔!$H150-1))*INDEX(战舰突破!$D$6:$D$18,通天塔!$N150+1),0),0)</f>
        <v>2216865</v>
      </c>
      <c r="BP150" s="14">
        <f>IF($H150&gt;0,ROUND((INDEX(新战舰养成!AB$6:AB$18,通天塔!$K150+1)+INDEX(新战舰养成!M$6:M$18,通天塔!$K150+1)*(通天塔!$H150-1))*INDEX(战舰突破!$D$6:$D$18,通天塔!$N150+1),0),0)</f>
        <v>44209</v>
      </c>
      <c r="BR150" s="14">
        <f>IF($I150&gt;0,ROUND((INDEX(新战舰养成!AC$6:AC$18,通天塔!$L150+1)+INDEX(新战舰养成!I$6:I$18,通天塔!$L150+1)*(通天塔!$I150-1))*INDEX(战舰突破!$D$6:$D$18,通天塔!$O150+1),0),0)</f>
        <v>222702</v>
      </c>
      <c r="BS150" s="14">
        <f>IF($I150&gt;0,ROUND((INDEX(新战舰养成!AD$6:AD$18,通天塔!$L150+1)+INDEX(新战舰养成!J$6:J$18,通天塔!$L150+1)*(通天塔!$I150-1))*INDEX(战舰突破!$D$6:$D$18,通天塔!$O150+1),0),0)</f>
        <v>0</v>
      </c>
      <c r="BT150" s="14">
        <f>IF($I150&gt;0,ROUND((INDEX(新战舰养成!AE$6:AE$18,通天塔!$L150+1)+INDEX(新战舰养成!K$6:K$18,通天塔!$L150+1)*(通天塔!$I150-1))*INDEX(战舰突破!$D$6:$D$18,通天塔!$O150+1),0),0)</f>
        <v>0</v>
      </c>
      <c r="BU150" s="14">
        <f>IF($I150&gt;0,ROUND((INDEX(新战舰养成!AF$6:AF$18,通天塔!$L150+1)+INDEX(新战舰养成!L$6:L$18,通天塔!$L150+1)*(通天塔!$I150-1))*INDEX(战舰突破!$D$6:$D$18,通天塔!$O150+1),0),0)</f>
        <v>1475408</v>
      </c>
      <c r="BV150" s="14">
        <f>IF($I150&gt;0,ROUND((INDEX(新战舰养成!AG$6:AG$18,通天塔!$L150+1)+INDEX(新战舰养成!M$6:M$18,通天塔!$L150+1)*(通天塔!$I150-1))*INDEX(战舰突破!$D$6:$D$18,通天塔!$O150+1),0),0)</f>
        <v>59427</v>
      </c>
      <c r="BY150" s="14">
        <f>(INDEX(装备数值!$C$13:$G$116,通天塔!$P150*8+1,BY$2)+INDEX(装备数值!$C$13:$G$116,通天塔!$Q150*8+2,BY$2)+INDEX(装备数值!$C$13:$G$116,通天塔!$S150*8+3,BY$2)+INDEX(装备数值!$C$13:$G$116,通天塔!$R150*8+4,BY$2)+INDEX(装备数值!$C$13:$G$116,通天塔!$T150*8+5,BY$2)+INDEX(装备数值!$C$13:$G$116,通天塔!$U150*8+6,BY$2)+INDEX(装备数值!$C$13:$G$116,通天塔!$V150*8+7,BY$2)+INDEX(装备数值!$C$13:$G$116,通天塔!$W150*8+8,BY$2))</f>
        <v>56000</v>
      </c>
      <c r="BZ150" s="14">
        <f>(INDEX(装备数值!$C$13:$G$116,通天塔!$P150*8+1,BZ$2)+INDEX(装备数值!$C$13:$G$116,通天塔!$Q150*8+2,BZ$2)+INDEX(装备数值!$C$13:$G$116,通天塔!$S150*8+3,BZ$2)+INDEX(装备数值!$C$13:$G$116,通天塔!$R150*8+4,BZ$2)+INDEX(装备数值!$C$13:$G$116,通天塔!$T150*8+5,BZ$2)+INDEX(装备数值!$C$13:$G$116,通天塔!$U150*8+6,BZ$2)+INDEX(装备数值!$C$13:$G$116,通天塔!$V150*8+7,BZ$2)+INDEX(装备数值!$C$13:$G$116,通天塔!$W150*8+8,BZ$2))</f>
        <v>420000</v>
      </c>
      <c r="CA150" s="14">
        <f>(INDEX(装备数值!$C$13:$G$116,通天塔!$P150*8+1,CA$2)+INDEX(装备数值!$C$13:$G$116,通天塔!$Q150*8+2,CA$2)+INDEX(装备数值!$C$13:$G$116,通天塔!$S150*8+3,CA$2)+INDEX(装备数值!$C$13:$G$116,通天塔!$R150*8+4,CA$2)+INDEX(装备数值!$C$13:$G$116,通天塔!$T150*8+5,CA$2)+INDEX(装备数值!$C$13:$G$116,通天塔!$U150*8+6,CA$2)+INDEX(装备数值!$C$13:$G$116,通天塔!$V150*8+7,CA$2)+INDEX(装备数值!$C$13:$G$116,通天塔!$W150*8+8,CA$2))</f>
        <v>28000</v>
      </c>
      <c r="CB150" s="14">
        <f>(INDEX(装备数值!$C$13:$G$116,通天塔!$P150*8+1,CB$2)+INDEX(装备数值!$C$13:$G$116,通天塔!$Q150*8+2,CB$2)+INDEX(装备数值!$C$13:$G$116,通天塔!$S150*8+3,CB$2)+INDEX(装备数值!$C$13:$G$116,通天塔!$R150*8+4,CB$2)+INDEX(装备数值!$C$13:$G$116,通天塔!$T150*8+5,CB$2)+INDEX(装备数值!$C$13:$G$116,通天塔!$U150*8+6,CB$2)+INDEX(装备数值!$C$13:$G$116,通天塔!$V150*8+7,CB$2)+INDEX(装备数值!$C$13:$G$116,通天塔!$W150*8+8,CB$2))</f>
        <v>560000</v>
      </c>
      <c r="CC150" s="14">
        <f>(INDEX(装备数值!$C$13:$G$116,通天塔!$P150*8+1,CC$2)+INDEX(装备数值!$C$13:$G$116,通天塔!$Q150*8+2,CC$2)+INDEX(装备数值!$C$13:$G$116,通天塔!$S150*8+3,CC$2)+INDEX(装备数值!$C$13:$G$116,通天塔!$R150*8+4,CC$2)+INDEX(装备数值!$C$13:$G$116,通天塔!$T150*8+5,CC$2)+INDEX(装备数值!$C$13:$G$116,通天塔!$U150*8+6,CC$2)+INDEX(装备数值!$C$13:$G$116,通天塔!$V150*8+7,CC$2)+INDEX(装备数值!$C$13:$G$116,通天塔!$W150*8+8,CC$2))</f>
        <v>10800</v>
      </c>
      <c r="CF150" s="14">
        <f>INDEX(装备数值!$I$13:$M$116,通天塔!$P150*8+1,CF$2)*$X150+INDEX(装备数值!$I$13:$M$116,通天塔!$Q150*8+2,CF$2)*$Y150+INDEX(装备数值!$I$13:$M$116,通天塔!$S150*8+3,CF$2)*$Z150+INDEX(装备数值!$I$13:$M$116,通天塔!$R150*8+4,CF$2)*$AA150+INDEX(装备数值!$I$13:$M$116,通天塔!$T150*8+5,CF$2)*$AB150+INDEX(装备数值!$I$13:$M$116,通天塔!$U150*8+6,CF$2)*$AC150+INDEX(装备数值!$I$13:$M$116,通天塔!$V150*8+7,CF$2)*$AD150+INDEX(装备数值!$I$13:$M$116,通天塔!$W150*8+8,CF$2)*$AE150</f>
        <v>147000</v>
      </c>
      <c r="CG150" s="14">
        <f>INDEX(装备数值!$I$13:$M$116,通天塔!$P150*8+1,CG$2)*$X150+INDEX(装备数值!$I$13:$M$116,通天塔!$Q150*8+2,CG$2)*$Y150+INDEX(装备数值!$I$13:$M$116,通天塔!$S150*8+3,CG$2)*$Z150+INDEX(装备数值!$I$13:$M$116,通天塔!$R150*8+4,CG$2)*$AA150+INDEX(装备数值!$I$13:$M$116,通天塔!$T150*8+5,CG$2)*$AB150+INDEX(装备数值!$I$13:$M$116,通天塔!$U150*8+6,CG$2)*$AC150+INDEX(装备数值!$I$13:$M$116,通天塔!$V150*8+7,CG$2)*$AD150+INDEX(装备数值!$I$13:$M$116,通天塔!$W150*8+8,CG$2)*$AE150</f>
        <v>1102500</v>
      </c>
      <c r="CH150" s="14">
        <f>INDEX(装备数值!$I$13:$M$116,通天塔!$P150*8+1,CH$2)*$X150+INDEX(装备数值!$I$13:$M$116,通天塔!$Q150*8+2,CH$2)*$Y150+INDEX(装备数值!$I$13:$M$116,通天塔!$S150*8+3,CH$2)*$Z150+INDEX(装备数值!$I$13:$M$116,通天塔!$R150*8+4,CH$2)*$AA150+INDEX(装备数值!$I$13:$M$116,通天塔!$T150*8+5,CH$2)*$AB150+INDEX(装备数值!$I$13:$M$116,通天塔!$U150*8+6,CH$2)*$AC150+INDEX(装备数值!$I$13:$M$116,通天塔!$V150*8+7,CH$2)*$AD150+INDEX(装备数值!$I$13:$M$116,通天塔!$W150*8+8,CH$2)*$AE150</f>
        <v>73500</v>
      </c>
      <c r="CI150" s="14">
        <f>INDEX(装备数值!$I$13:$M$116,通天塔!$P150*8+1,CI$2)*$X150+INDEX(装备数值!$I$13:$M$116,通天塔!$Q150*8+2,CI$2)*$Y150+INDEX(装备数值!$I$13:$M$116,通天塔!$S150*8+3,CI$2)*$Z150+INDEX(装备数值!$I$13:$M$116,通天塔!$R150*8+4,CI$2)*$AA150+INDEX(装备数值!$I$13:$M$116,通天塔!$T150*8+5,CI$2)*$AB150+INDEX(装备数值!$I$13:$M$116,通天塔!$U150*8+6,CI$2)*$AC150+INDEX(装备数值!$I$13:$M$116,通天塔!$V150*8+7,CI$2)*$AD150+INDEX(装备数值!$I$13:$M$116,通天塔!$W150*8+8,CI$2)*$AE150</f>
        <v>1470000</v>
      </c>
      <c r="CJ150" s="14">
        <f>INDEX(装备数值!$I$13:$M$116,通天塔!$P150*8+1,CJ$2)*$X150+INDEX(装备数值!$I$13:$M$116,通天塔!$Q150*8+2,CJ$2)*$Y150+INDEX(装备数值!$I$13:$M$116,通天塔!$S150*8+3,CJ$2)*$Z150+INDEX(装备数值!$I$13:$M$116,通天塔!$R150*8+4,CJ$2)*$AA150+INDEX(装备数值!$I$13:$M$116,通天塔!$T150*8+5,CJ$2)*$AB150+INDEX(装备数值!$I$13:$M$116,通天塔!$U150*8+6,CJ$2)*$AC150+INDEX(装备数值!$I$13:$M$116,通天塔!$V150*8+7,CJ$2)*$AD150+INDEX(装备数值!$I$13:$M$116,通天塔!$W150*8+8,CJ$2)*$AE150</f>
        <v>28350</v>
      </c>
      <c r="CM150" s="14">
        <f>INDEX(装备数值!$X$13:$AH$116,$P150*8+1,CM$2)*$AF150+INDEX(装备数值!$X$13:$AH$116,$Q150*8+2,CM$2)*$AG150+INDEX(装备数值!$X$13:$AH$116,$S150*8+3,CM$2)*$AH150+INDEX(装备数值!$X$13:$AH$116,$R150*8+4,CM$2)*$AI150+INDEX(装备数值!$X$13:$AH$116,$T150*8+5,CM$2)*$AJ150+INDEX(装备数值!$X$13:$AH$116,$U150*8+6,CM$2)*$AK150+INDEX(装备数值!$X$13:$AH$116,$V150*8+7,CM$2)*$AL150+INDEX(装备数值!$X$13:$AH$116,$W150*8+8,CM$2)*$AM150</f>
        <v>46900</v>
      </c>
      <c r="CN150" s="14">
        <f>INDEX(装备数值!$X$13:$AH$116,$P150*8+1,CN$2)*$AF150+INDEX(装备数值!$X$13:$AH$116,$Q150*8+2,CN$2)*$AG150+INDEX(装备数值!$X$13:$AH$116,$S150*8+3,CN$2)*$AH150+INDEX(装备数值!$X$13:$AH$116,$R150*8+4,CN$2)*$AI150+INDEX(装备数值!$X$13:$AH$116,$T150*8+5,CN$2)*$AJ150+INDEX(装备数值!$X$13:$AH$116,$U150*8+6,CN$2)*$AK150+INDEX(装备数值!$X$13:$AH$116,$V150*8+7,CN$2)*$AL150+INDEX(装备数值!$X$13:$AH$116,$W150*8+8,CN$2)*$AM150</f>
        <v>351750</v>
      </c>
      <c r="CO150" s="14">
        <f>INDEX(装备数值!$X$13:$AH$116,$P150*8+1,CO$2)*$AF150+INDEX(装备数值!$X$13:$AH$116,$Q150*8+2,CO$2)*$AG150+INDEX(装备数值!$X$13:$AH$116,$S150*8+3,CO$2)*$AH150+INDEX(装备数值!$X$13:$AH$116,$R150*8+4,CO$2)*$AI150+INDEX(装备数值!$X$13:$AH$116,$T150*8+5,CO$2)*$AJ150+INDEX(装备数值!$X$13:$AH$116,$U150*8+6,CO$2)*$AK150+INDEX(装备数值!$X$13:$AH$116,$V150*8+7,CO$2)*$AL150+INDEX(装备数值!$X$13:$AH$116,$W150*8+8,CO$2)*$AM150</f>
        <v>23450</v>
      </c>
      <c r="CP150" s="14">
        <f>INDEX(装备数值!$X$13:$AH$116,$P150*8+1,CP$2)*$AF150+INDEX(装备数值!$X$13:$AH$116,$Q150*8+2,CP$2)*$AG150+INDEX(装备数值!$X$13:$AH$116,$S150*8+3,CP$2)*$AH150+INDEX(装备数值!$X$13:$AH$116,$R150*8+4,CP$2)*$AI150+INDEX(装备数值!$X$13:$AH$116,$T150*8+5,CP$2)*$AJ150+INDEX(装备数值!$X$13:$AH$116,$U150*8+6,CP$2)*$AK150+INDEX(装备数值!$X$13:$AH$116,$V150*8+7,CP$2)*$AL150+INDEX(装备数值!$X$13:$AH$116,$W150*8+8,CP$2)*$AM150</f>
        <v>469000</v>
      </c>
      <c r="CQ150" s="14">
        <f>INDEX(装备数值!$X$13:$AH$116,$P150*8+1,CQ$2)*$AF150+INDEX(装备数值!$X$13:$AH$116,$Q150*8+2,CQ$2)*$AG150+INDEX(装备数值!$X$13:$AH$116,$S150*8+3,CQ$2)*$AH150+INDEX(装备数值!$X$13:$AH$116,$R150*8+4,CQ$2)*$AI150+INDEX(装备数值!$X$13:$AH$116,$T150*8+5,CQ$2)*$AJ150+INDEX(装备数值!$X$13:$AH$116,$U150*8+6,CQ$2)*$AK150+INDEX(装备数值!$X$13:$AH$116,$V150*8+7,CQ$2)*$AL150+INDEX(装备数值!$X$13:$AH$116,$W150*8+8,CQ$2)*$AM150</f>
        <v>9380</v>
      </c>
      <c r="CR150" s="14">
        <f>INDEX(装备数值!$X$13:$AH$116,$P150*8+1,CR$2)*$AF150+INDEX(装备数值!$X$13:$AH$116,$Q150*8+2,CR$2)*$AG150+INDEX(装备数值!$X$13:$AH$116,$S150*8+3,CR$2)*$AH150+INDEX(装备数值!$X$13:$AH$116,$R150*8+4,CR$2)*$AI150+INDEX(装备数值!$X$13:$AH$116,$T150*8+5,CR$2)*$AJ150+INDEX(装备数值!$X$13:$AH$116,$U150*8+6,CR$2)*$AK150+INDEX(装备数值!$X$13:$AH$116,$V150*8+7,CR$2)*$AL150+INDEX(装备数值!$X$13:$AH$116,$W150*8+8,CR$2)*$AM150</f>
        <v>35175</v>
      </c>
      <c r="CS150" s="14">
        <f>INDEX(装备数值!$X$13:$AH$116,$P150*8+1,CS$2)*$AF150+INDEX(装备数值!$X$13:$AH$116,$Q150*8+2,CS$2)*$AG150+INDEX(装备数值!$X$13:$AH$116,$S150*8+3,CS$2)*$AH150+INDEX(装备数值!$X$13:$AH$116,$R150*8+4,CS$2)*$AI150+INDEX(装备数值!$X$13:$AH$116,$T150*8+5,CS$2)*$AJ150+INDEX(装备数值!$X$13:$AH$116,$U150*8+6,CS$2)*$AK150+INDEX(装备数值!$X$13:$AH$116,$V150*8+7,CS$2)*$AL150+INDEX(装备数值!$X$13:$AH$116,$W150*8+8,CS$2)*$AM150</f>
        <v>35175</v>
      </c>
      <c r="CT150" s="14">
        <f>INDEX(装备数值!$X$13:$AH$116,$P150*8+1,CT$2)*$AF150+INDEX(装备数值!$X$13:$AH$116,$Q150*8+2,CT$2)*$AG150+INDEX(装备数值!$X$13:$AH$116,$S150*8+3,CT$2)*$AH150+INDEX(装备数值!$X$13:$AH$116,$R150*8+4,CT$2)*$AI150+INDEX(装备数值!$X$13:$AH$116,$T150*8+5,CT$2)*$AJ150+INDEX(装备数值!$X$13:$AH$116,$U150*8+6,CT$2)*$AK150+INDEX(装备数值!$X$13:$AH$116,$V150*8+7,CT$2)*$AL150+INDEX(装备数值!$X$13:$AH$116,$W150*8+8,CT$2)*$AM150</f>
        <v>35175</v>
      </c>
      <c r="CU150" s="14">
        <f>INDEX(装备数值!$X$13:$AH$116,$P150*8+1,CU$2)*$AF150+INDEX(装备数值!$X$13:$AH$116,$Q150*8+2,CU$2)*$AG150+INDEX(装备数值!$X$13:$AH$116,$S150*8+3,CU$2)*$AH150+INDEX(装备数值!$X$13:$AH$116,$R150*8+4,CU$2)*$AI150+INDEX(装备数值!$X$13:$AH$116,$T150*8+5,CU$2)*$AJ150+INDEX(装备数值!$X$13:$AH$116,$U150*8+6,CU$2)*$AK150+INDEX(装备数值!$X$13:$AH$116,$V150*8+7,CU$2)*$AL150+INDEX(装备数值!$X$13:$AH$116,$W150*8+8,CU$2)*$AM150</f>
        <v>35175</v>
      </c>
      <c r="CV150" s="14">
        <f>INDEX(装备数值!$X$13:$AH$116,$P150*8+1,CV$2)*$AF150+INDEX(装备数值!$X$13:$AH$116,$Q150*8+2,CV$2)*$AG150+INDEX(装备数值!$X$13:$AH$116,$S150*8+3,CV$2)*$AH150+INDEX(装备数值!$X$13:$AH$116,$R150*8+4,CV$2)*$AI150+INDEX(装备数值!$X$13:$AH$116,$T150*8+5,CV$2)*$AJ150+INDEX(装备数值!$X$13:$AH$116,$U150*8+6,CV$2)*$AK150+INDEX(装备数值!$X$13:$AH$116,$V150*8+7,CV$2)*$AL150+INDEX(装备数值!$X$13:$AH$116,$W150*8+8,CV$2)*$AM150</f>
        <v>67</v>
      </c>
      <c r="CW150" s="14">
        <f>INDEX(装备数值!$X$13:$AH$116,$P150*8+1,CW$2)*$AF150+INDEX(装备数值!$X$13:$AH$116,$Q150*8+2,CW$2)*$AG150+INDEX(装备数值!$X$13:$AH$116,$S150*8+3,CW$2)*$AH150+INDEX(装备数值!$X$13:$AH$116,$R150*8+4,CW$2)*$AI150+INDEX(装备数值!$X$13:$AH$116,$T150*8+5,CW$2)*$AJ150+INDEX(装备数值!$X$13:$AH$116,$U150*8+6,CW$2)*$AK150+INDEX(装备数值!$X$13:$AH$116,$V150*8+7,CW$2)*$AL150+INDEX(装备数值!$X$13:$AH$116,$W150*8+8,CW$2)*$AM150</f>
        <v>67</v>
      </c>
      <c r="CY150" s="14">
        <f>INDEX(装备数值!$AN$17:$AN$117,MATCH(MIN($X150:$AE150),装备数值!$AO$17:$AO$117,1))</f>
        <v>52</v>
      </c>
      <c r="CZ150" s="14">
        <f>IF(COUNTIF($P150:$W150,"&gt;"&amp;0)=8,INDEX(装备数值!AR$17:AR$117,$CY150+1),0)</f>
        <v>22880</v>
      </c>
      <c r="DA150" s="14">
        <f>IF(COUNTIF($P150:$W150,"&gt;"&amp;0)=8,INDEX(装备数值!AS$17:AS$117,$CY150+1),0)</f>
        <v>171600</v>
      </c>
      <c r="DB150" s="14">
        <f>IF(COUNTIF($P150:$W150,"&gt;"&amp;0)=8,INDEX(装备数值!AT$17:AT$117,$CY150+1),0)</f>
        <v>11440</v>
      </c>
      <c r="DC150" s="14">
        <f>IF(COUNTIF($P150:$W150,"&gt;"&amp;0)=8,INDEX(装备数值!AU$17:AU$117,$CY150+1),0)</f>
        <v>228800</v>
      </c>
      <c r="DD150" s="14">
        <f>IF(COUNTIF($P150:$W150,"&gt;"&amp;0)=8,INDEX(装备数值!AV$17:AV$117,$CY150+1),0)</f>
        <v>4472</v>
      </c>
      <c r="DF150" s="14">
        <f>INDEX(装备数值!$AY$17:$AY$77,MATCH(MIN($AF150:$AM150),装备数值!$AZ$17:$AZ$77,1))</f>
        <v>33</v>
      </c>
      <c r="DG150" s="26">
        <f>INDEX(装备数值!BA$17:BA$77,通天塔!DF150+1)</f>
        <v>0.55500000000000005</v>
      </c>
      <c r="DH150" s="26">
        <f>INDEX(装备数值!BA$17:BA$77,通天塔!DF150+1)</f>
        <v>0.55500000000000005</v>
      </c>
      <c r="DJ150" s="14">
        <f t="shared" si="299"/>
        <v>41</v>
      </c>
      <c r="DK150" s="14">
        <f>VLOOKUP(DJ150,军阶与晶片数值!$W$6:$X$27,2)</f>
        <v>9</v>
      </c>
      <c r="DL150" s="14">
        <f>INDEX(军阶与晶片数值!Y$6:Y$27,$DK150+1)</f>
        <v>750</v>
      </c>
      <c r="DM150" s="14">
        <f>INDEX(军阶与晶片数值!Z$6:Z$27,$DK150+1)</f>
        <v>750</v>
      </c>
      <c r="DN150" s="14">
        <f>INDEX(军阶与晶片数值!AA$6:AA$27,$DK150+1)</f>
        <v>750</v>
      </c>
      <c r="DO150" s="14">
        <f>INDEX(军阶与晶片数值!AB$6:AB$27,$DK150+1)</f>
        <v>750</v>
      </c>
      <c r="DP150" s="29">
        <f>INDEX(军阶与晶片数值!AC$6:AC$27,$DK150+1)</f>
        <v>50</v>
      </c>
      <c r="DQ150" s="29">
        <f>INDEX(军阶与晶片数值!AD$6:AD$27,$DK150+1)</f>
        <v>30</v>
      </c>
      <c r="DS150" s="26">
        <f>INDEX(军阶与晶片数值!I$6:I$16,AN150+1)</f>
        <v>0.3</v>
      </c>
      <c r="DT150" s="26">
        <f>INDEX(军阶与晶片数值!M$6:M$16,AO150+1)</f>
        <v>0.45</v>
      </c>
      <c r="DU150" s="26">
        <f>INDEX(军阶与晶片数值!J$6:J$16,AP150+1)</f>
        <v>0.45</v>
      </c>
      <c r="DV150" s="26">
        <f>INDEX(军阶与晶片数值!K$6:K$16,AQ150+1)</f>
        <v>0.9</v>
      </c>
      <c r="DW150" s="26">
        <f>INDEX(军阶与晶片数值!L$6:L$16,AR150+1)</f>
        <v>0.9</v>
      </c>
      <c r="DX150" s="28">
        <f>INDEX(军阶与晶片数值!N$6:N$16,AS150+1)</f>
        <v>0</v>
      </c>
      <c r="DY150" s="28">
        <f>INDEX(军阶与晶片数值!O$6:O$16,AT150+1)</f>
        <v>0</v>
      </c>
      <c r="DZ150" s="28">
        <f>INDEX(军阶与晶片数值!P$6:P$16,AU150+1)</f>
        <v>0</v>
      </c>
      <c r="EA150" s="28">
        <f>INDEX(军阶与晶片数值!Q$6:Q$16,AV150+1)</f>
        <v>0</v>
      </c>
      <c r="EB150" s="26">
        <f>INDEX(军阶与晶片数值!R$6:R$16,AW150+1)</f>
        <v>0.13</v>
      </c>
      <c r="EC150" s="26">
        <f>INDEX(军阶与晶片数值!S$6:S$16,AX150+1)</f>
        <v>0.3</v>
      </c>
      <c r="ED150" s="26">
        <f>INDEX(军阶与晶片数值!T$6:T$16,AY150+1)</f>
        <v>0</v>
      </c>
      <c r="EE150" s="26">
        <f>INDEX(军阶与晶片数值!U$6:U$16,AZ150+1)</f>
        <v>0</v>
      </c>
      <c r="EG150" s="26">
        <f>INDEX(军阶与晶片数值!$C$6:$C$36,通天塔!$BA150+1)</f>
        <v>0.95</v>
      </c>
      <c r="EH150" s="26">
        <f>INDEX(军阶与晶片数值!$C$6:$C$36,通天塔!$BA150+1)</f>
        <v>0.95</v>
      </c>
      <c r="EI150" s="26">
        <f>INDEX(军阶与晶片数值!$C$6:$C$36,通天塔!$BA150+1)</f>
        <v>0.95</v>
      </c>
      <c r="EJ150" s="26">
        <f>INDEX(军阶与晶片数值!$C$6:$C$36,通天塔!$BA150+1)</f>
        <v>0.95</v>
      </c>
      <c r="EK150" s="26">
        <f>INDEX(军阶与晶片数值!$C$6:$C$36,通天塔!$BA150+1)</f>
        <v>0.95</v>
      </c>
      <c r="EM150" s="14">
        <f>INDEX(战舰突破!$H$6:$H$18,通天塔!$J150+1)+INDEX(战舰突破!$H$23:$H$35,通天塔!$K150+1)+INDEX(战舰突破!$H$40:$H$52,通天塔!$L150+1)</f>
        <v>200</v>
      </c>
      <c r="EN150" s="14">
        <f>INDEX(战舰突破!$I$6:$I$18,通天塔!$J150+1)+INDEX(战舰突破!$I$23:$I$35,通天塔!$K150+1)+INDEX(战舰突破!$I$40:$I$52,通天塔!$L150+1)</f>
        <v>200</v>
      </c>
      <c r="EO150" s="14">
        <f>INDEX(战舰突破!$J$6:$J$18,通天塔!$J150+1)+INDEX(战舰突破!$J$23:$J$35,通天塔!$K150+1)+INDEX(战舰突破!$J$40:$J$52,通天塔!$L150+1)</f>
        <v>0</v>
      </c>
      <c r="EP150" s="14">
        <f>INDEX(战舰突破!$K$6:$K$18,通天塔!$J150+1)+INDEX(战舰突破!$K$23:$K$35,通天塔!$K150+1)+INDEX(战舰突破!$K$40:$K$52,通天塔!$L150+1)</f>
        <v>0</v>
      </c>
      <c r="EQ150" s="14">
        <f>INDEX(战舰突破!$L$6:$L$18,通天塔!$J150+1)+INDEX(战舰突破!$L$23:$L$35,通天塔!$K150+1)+INDEX(战舰突破!$L$40:$L$52,通天塔!$L150+1)</f>
        <v>200</v>
      </c>
      <c r="ER150" s="18">
        <f>INDEX(战舰突破!$N$6:$N$18,通天塔!$J150+1)+INDEX(战舰突破!$N$23:$N$35,通天塔!$K150+1)+INDEX(战舰突破!$N$40:$N$52,通天塔!$L150+1)</f>
        <v>0.25</v>
      </c>
      <c r="ES150" s="18">
        <f>INDEX(战舰突破!$O$6:$O$18,通天塔!$J150+1)+INDEX(战舰突破!$O$23:$O$35,通天塔!$K150+1)+INDEX(战舰突破!$O$40:$O$52,通天塔!$L150+1)</f>
        <v>1.4</v>
      </c>
      <c r="ET150" s="18">
        <f>INDEX(战舰突破!$P$6:$P$18,通天塔!$J150+1)+INDEX(战舰突破!$P$23:$P$35,通天塔!$K150+1)+INDEX(战舰突破!$P$40:$P$52,通天塔!$L150+1)</f>
        <v>0</v>
      </c>
      <c r="EU150" s="18">
        <f>INDEX(战舰突破!$Q$6:$Q$18,通天塔!$J150+1)+INDEX(战舰突破!$Q$23:$Q$35,通天塔!$K150+1)+INDEX(战舰突破!$Q$40:$Q$52,通天塔!$L150+1)</f>
        <v>0.3</v>
      </c>
      <c r="EV150" s="18">
        <f>INDEX(战舰突破!$R$6:$R$18,通天塔!$J150+1)+INDEX(战舰突破!$R$23:$R$35,通天塔!$K150+1)+INDEX(战舰突破!$R$40:$R$52,通天塔!$L150+1)</f>
        <v>0</v>
      </c>
      <c r="EW150" s="18">
        <f>INDEX(战舰突破!$M$6:$M$18,通天塔!$J150+1)+INDEX(战舰突破!$M$23:$M$35,通天塔!$K150+1)+INDEX(战舰突破!$M$40:$M$52,通天塔!$L150+1)</f>
        <v>0.2</v>
      </c>
      <c r="EX150" s="22">
        <f>INDEX(战舰突破!$W$6:$W$18,通天塔!$J150+1)+INDEX(战舰突破!$W$23:$W$35,通天塔!$K150+1)+INDEX(战舰突破!$W$40:$W$52,通天塔!$L150+1)</f>
        <v>0.5</v>
      </c>
      <c r="FA150" s="14">
        <f>INDEX(战舰突破!$S$6:$S$18,通天塔!$J150+1)</f>
        <v>0</v>
      </c>
      <c r="FB150" s="14">
        <f>INDEX(战舰突破!$T$6:$T$18,通天塔!$J150+1)</f>
        <v>1.1000000000000001</v>
      </c>
      <c r="FC150" s="14">
        <f>INDEX(战舰突破!$U$6:$U$18,通天塔!$J150+1)</f>
        <v>0.1</v>
      </c>
      <c r="FD150" s="14">
        <f>INDEX(战舰突破!$V$6:$V$18,通天塔!$J150+1)</f>
        <v>1</v>
      </c>
      <c r="FE150" s="14">
        <f>INDEX(战舰突破!$X$6:$X$18,通天塔!$J150+1)</f>
        <v>11</v>
      </c>
      <c r="FG150" s="14">
        <f>INDEX(战舰突破!$S$23:$S$35,通天塔!$J150+1)</f>
        <v>0.6</v>
      </c>
      <c r="FH150" s="14">
        <f>INDEX(战舰突破!$T$23:$T$35,通天塔!$J150+1)</f>
        <v>0.55000000000000004</v>
      </c>
      <c r="FI150" s="14">
        <f>INDEX(战舰突破!$U$23:$U$35,通天塔!$J150+1)</f>
        <v>0.1</v>
      </c>
      <c r="FJ150" s="14">
        <f>INDEX(战舰突破!$V$23:$V$35,通天塔!$J150+1)</f>
        <v>2</v>
      </c>
      <c r="FK150" s="14">
        <f>INDEX(战舰突破!$X$23:$X$35,通天塔!$J150+1)</f>
        <v>165</v>
      </c>
      <c r="FM150" s="14">
        <f>INDEX(战舰突破!$S$40:$S$52,通天塔!$J150+1)</f>
        <v>0.6</v>
      </c>
      <c r="FN150" s="14">
        <f>INDEX(战舰突破!$T$40:$T$52,通天塔!$J150+1)</f>
        <v>0.25</v>
      </c>
      <c r="FO150" s="14">
        <f>INDEX(战舰突破!$U$40:$U$52,通天塔!$J150+1)</f>
        <v>0.2</v>
      </c>
      <c r="FP150" s="14">
        <f>INDEX(战舰突破!$V$40:$V$52,通天塔!$J150+1)</f>
        <v>1</v>
      </c>
      <c r="FQ150" s="14">
        <f>INDEX(战舰突破!$X$40:$X$52,通天塔!$J150+1)</f>
        <v>275</v>
      </c>
      <c r="FT150" s="14">
        <f t="shared" si="300"/>
        <v>1817902</v>
      </c>
      <c r="FU150" s="14">
        <f t="shared" si="301"/>
        <v>1569028</v>
      </c>
      <c r="FV150" s="14">
        <f t="shared" si="302"/>
        <v>1570692</v>
      </c>
      <c r="FW150" s="14">
        <f t="shared" si="303"/>
        <v>30207722</v>
      </c>
      <c r="FX150" s="14">
        <f t="shared" si="304"/>
        <v>811738</v>
      </c>
      <c r="FY150" s="14">
        <f t="shared" si="305"/>
        <v>23788315</v>
      </c>
      <c r="FZ150" s="14">
        <f t="shared" si="306"/>
        <v>580369</v>
      </c>
      <c r="GA150" s="28">
        <f t="shared" si="307"/>
        <v>35925</v>
      </c>
      <c r="GB150" s="28">
        <f t="shared" si="308"/>
        <v>35925</v>
      </c>
      <c r="GC150" s="28">
        <f t="shared" si="309"/>
        <v>35925</v>
      </c>
      <c r="GD150" s="28">
        <f t="shared" si="310"/>
        <v>35925</v>
      </c>
      <c r="GE150" s="28">
        <f t="shared" si="311"/>
        <v>1.75715</v>
      </c>
      <c r="GF150" s="28">
        <f t="shared" si="312"/>
        <v>2.0215000000000001</v>
      </c>
      <c r="GG150" s="28">
        <f t="shared" si="313"/>
        <v>0</v>
      </c>
      <c r="GH150" s="28">
        <f t="shared" si="314"/>
        <v>52.3</v>
      </c>
      <c r="GI150" s="14">
        <f t="shared" si="315"/>
        <v>1</v>
      </c>
      <c r="GJ150" s="14">
        <f t="shared" si="316"/>
        <v>1.6</v>
      </c>
      <c r="GK150" s="14">
        <f t="shared" si="317"/>
        <v>1.6</v>
      </c>
      <c r="GL150" s="18">
        <f t="shared" si="318"/>
        <v>2.3000000000000003</v>
      </c>
      <c r="GM150" s="18">
        <f t="shared" si="319"/>
        <v>1.75</v>
      </c>
      <c r="GN150" s="18">
        <f t="shared" si="320"/>
        <v>1.45</v>
      </c>
      <c r="GO150" s="29">
        <f t="shared" si="380"/>
        <v>36075</v>
      </c>
      <c r="GP150" s="29">
        <f t="shared" si="380"/>
        <v>36375</v>
      </c>
      <c r="GQ150" s="29">
        <f t="shared" si="380"/>
        <v>36375</v>
      </c>
      <c r="GR150" s="26">
        <f t="shared" si="321"/>
        <v>0.1</v>
      </c>
      <c r="GS150" s="26">
        <f t="shared" si="322"/>
        <v>0.1</v>
      </c>
      <c r="GT150" s="26">
        <f t="shared" si="323"/>
        <v>0.2</v>
      </c>
      <c r="GU150" s="14">
        <f t="shared" si="324"/>
        <v>3</v>
      </c>
      <c r="GV150" s="14">
        <f t="shared" si="325"/>
        <v>4</v>
      </c>
      <c r="GW150" s="14">
        <f t="shared" si="326"/>
        <v>3</v>
      </c>
      <c r="GX150" s="14">
        <f t="shared" si="327"/>
        <v>11</v>
      </c>
      <c r="GY150" s="14">
        <f t="shared" si="328"/>
        <v>165</v>
      </c>
      <c r="GZ150" s="14">
        <f t="shared" si="329"/>
        <v>275</v>
      </c>
      <c r="HA150">
        <v>146</v>
      </c>
      <c r="HB150" s="14">
        <f t="shared" si="275"/>
        <v>236683675</v>
      </c>
      <c r="HD150" s="14">
        <f t="shared" si="330"/>
        <v>1623476</v>
      </c>
      <c r="HE150" s="14">
        <f t="shared" si="331"/>
        <v>908921</v>
      </c>
      <c r="HF150" s="29">
        <f t="shared" si="332"/>
        <v>34488</v>
      </c>
      <c r="HG150" s="29">
        <f t="shared" si="333"/>
        <v>24704</v>
      </c>
      <c r="HH150" s="29">
        <f t="shared" si="334"/>
        <v>26681</v>
      </c>
      <c r="HI150" s="29">
        <f t="shared" si="335"/>
        <v>24902</v>
      </c>
      <c r="HJ150" s="14">
        <f t="shared" si="336"/>
        <v>1.75715</v>
      </c>
      <c r="HK150" s="14">
        <f t="shared" si="337"/>
        <v>2.0215000000000001</v>
      </c>
      <c r="HL150" s="14">
        <f t="shared" si="338"/>
        <v>495762</v>
      </c>
      <c r="HM150" s="14">
        <f t="shared" si="339"/>
        <v>886875</v>
      </c>
      <c r="HN150" s="26">
        <f t="shared" si="340"/>
        <v>0.39879683366891699</v>
      </c>
      <c r="HO150" s="26">
        <f t="shared" si="341"/>
        <v>0.66445561415073606</v>
      </c>
      <c r="HP150" s="29">
        <f t="shared" si="342"/>
        <v>261459</v>
      </c>
      <c r="HQ150" s="29">
        <f t="shared" si="343"/>
        <v>719795</v>
      </c>
      <c r="HR150" s="29">
        <f t="shared" si="344"/>
        <v>796991</v>
      </c>
      <c r="HS150" s="26">
        <f t="shared" si="345"/>
        <v>0.48356879491327742</v>
      </c>
      <c r="HT150" s="26">
        <f t="shared" si="346"/>
        <v>0.4906232363896309</v>
      </c>
      <c r="HU150" s="26">
        <f t="shared" si="347"/>
        <v>0.59062323638963088</v>
      </c>
      <c r="HV150" s="26">
        <f t="shared" si="348"/>
        <v>8.35687949132774E-2</v>
      </c>
      <c r="HW150" s="29">
        <f t="shared" si="349"/>
        <v>1.8000000000000003</v>
      </c>
      <c r="HX150" s="29">
        <f t="shared" si="350"/>
        <v>3.5538613190864967</v>
      </c>
      <c r="HY150" s="29">
        <f t="shared" si="351"/>
        <v>3.2225742127243318</v>
      </c>
      <c r="HZ150" s="29">
        <f t="shared" si="352"/>
        <v>2353131</v>
      </c>
      <c r="IA150" s="29">
        <f t="shared" si="353"/>
        <v>1705367.7387812433</v>
      </c>
      <c r="IB150" s="29">
        <f t="shared" si="354"/>
        <v>1284181.3221866889</v>
      </c>
      <c r="IC150" s="29">
        <f t="shared" si="355"/>
        <v>14342213</v>
      </c>
      <c r="ID150" s="14">
        <f t="shared" si="356"/>
        <v>5342680.0599999996</v>
      </c>
      <c r="IH150" s="14">
        <v>1</v>
      </c>
      <c r="II150" s="14">
        <v>1</v>
      </c>
      <c r="IJ150" s="14">
        <v>480</v>
      </c>
      <c r="IK150" s="14">
        <v>80</v>
      </c>
      <c r="IL150" s="14">
        <v>60</v>
      </c>
      <c r="IM150" s="23">
        <f t="shared" si="357"/>
        <v>957734563</v>
      </c>
      <c r="IN150" s="23">
        <f t="shared" si="358"/>
        <v>1</v>
      </c>
      <c r="IO150" s="23">
        <f t="shared" si="359"/>
        <v>957734.56</v>
      </c>
      <c r="IP150" s="23">
        <f t="shared" si="360"/>
        <v>1155305586</v>
      </c>
      <c r="IQ150" s="23">
        <f t="shared" si="361"/>
        <v>2</v>
      </c>
      <c r="IR150" s="23">
        <f t="shared" si="362"/>
        <v>1155.31</v>
      </c>
      <c r="IS150" s="14">
        <v>1</v>
      </c>
      <c r="IT150" s="14">
        <v>1</v>
      </c>
      <c r="IU150" s="14">
        <v>240</v>
      </c>
      <c r="IV150" s="14">
        <v>40</v>
      </c>
      <c r="IW150" s="14">
        <v>30</v>
      </c>
      <c r="IX150" s="23">
        <f t="shared" si="363"/>
        <v>557787565</v>
      </c>
      <c r="IY150" s="23">
        <f t="shared" si="364"/>
        <v>1</v>
      </c>
      <c r="IZ150" s="23">
        <f t="shared" si="365"/>
        <v>557787.56999999995</v>
      </c>
      <c r="JA150" s="23"/>
      <c r="JB150" s="23"/>
      <c r="JC150" s="23"/>
      <c r="JG150">
        <f t="shared" si="366"/>
        <v>2.470694950316191</v>
      </c>
      <c r="JH150">
        <f t="shared" si="367"/>
        <v>4.3413816319480949</v>
      </c>
      <c r="JJ150" s="14">
        <v>10</v>
      </c>
      <c r="JK150" s="14">
        <v>2</v>
      </c>
      <c r="JL150" s="14">
        <v>1.5</v>
      </c>
      <c r="JM150" s="23">
        <f t="shared" si="368"/>
        <v>19056097</v>
      </c>
      <c r="JN150" s="23">
        <f t="shared" si="369"/>
        <v>1</v>
      </c>
      <c r="JO150" s="23">
        <f t="shared" si="370"/>
        <v>19056.099999999999</v>
      </c>
      <c r="JP150" s="14">
        <v>30</v>
      </c>
      <c r="JQ150" s="14">
        <v>6</v>
      </c>
      <c r="JR150" s="14">
        <v>4</v>
      </c>
      <c r="JS150" s="23">
        <f t="shared" si="371"/>
        <v>55113602</v>
      </c>
      <c r="JT150" s="23">
        <f t="shared" si="372"/>
        <v>1</v>
      </c>
      <c r="JU150" s="23">
        <f t="shared" si="373"/>
        <v>55113.599999999999</v>
      </c>
      <c r="JW150" s="23">
        <f t="shared" si="374"/>
        <v>73484803</v>
      </c>
      <c r="JX150" s="23">
        <f t="shared" si="375"/>
        <v>1</v>
      </c>
      <c r="JY150" s="23">
        <f t="shared" si="376"/>
        <v>73484.800000000003</v>
      </c>
      <c r="JZ150" s="23">
        <f t="shared" si="377"/>
        <v>28584146</v>
      </c>
      <c r="KA150" s="23">
        <f t="shared" si="378"/>
        <v>1</v>
      </c>
      <c r="KB150" s="23">
        <f t="shared" si="379"/>
        <v>28584.15</v>
      </c>
    </row>
    <row r="151" spans="3:288" ht="16.5" x14ac:dyDescent="0.2">
      <c r="C151" s="14">
        <f t="shared" si="243"/>
        <v>1</v>
      </c>
      <c r="D151" s="14">
        <v>147</v>
      </c>
      <c r="E151" s="14" t="s">
        <v>684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F151" s="14">
        <f>ROUND((INDEX(新战舰养成!S$6:S$18,通天塔!$J151+1)+INDEX(新战舰养成!D$6:D$18,通天塔!$J151+1)*(通天塔!$G151-1))*INDEX(战舰突破!$D$6:$D$18,通天塔!$M151+1),0)</f>
        <v>10</v>
      </c>
      <c r="BG151" s="14">
        <f>ROUND((INDEX(新战舰养成!T$6:T$18,通天塔!$J151+1)+INDEX(新战舰养成!E$6:E$18,通天塔!$J151+1)*(通天塔!$G151-1))*INDEX(战舰突破!$D$6:$D$18,通天塔!$M151+1),0)</f>
        <v>20</v>
      </c>
      <c r="BH151" s="14">
        <f>ROUND((INDEX(新战舰养成!U$6:U$18,通天塔!$J151+1)+INDEX(新战舰养成!F$6:F$18,通天塔!$J151+1)*(通天塔!$G151-1))*INDEX(战舰突破!$D$6:$D$18,通天塔!$M151+1),0)</f>
        <v>5</v>
      </c>
      <c r="BI151" s="14">
        <f>ROUND((INDEX(新战舰养成!V$6:V$18,通天塔!$J151+1)+INDEX(新战舰养成!G$6:G$18,通天塔!$J151+1)*(通天塔!$G151-1))*INDEX(战舰突破!$D$6:$D$18,通天塔!$M151+1),0)</f>
        <v>300</v>
      </c>
      <c r="BJ151" s="14">
        <f>ROUND((INDEX(新战舰养成!W$6:W$18,通天塔!$J151+1)+INDEX(新战舰养成!H$6:H$18,通天塔!$J151+1)*(通天塔!$G151-1))*INDEX(战舰突破!$D$6:$D$18,通天塔!$M151+1),0)</f>
        <v>4</v>
      </c>
      <c r="BL151" s="14">
        <f>IF($H151&gt;0,ROUND((INDEX(新战舰养成!X$6:X$18,通天塔!$K151+1)+INDEX(新战舰养成!I$6:I$18,通天塔!$K151+1)*(通天塔!$H151-1))*INDEX(战舰突破!$D$6:$D$18,通天塔!$N151+1),0),0)</f>
        <v>0</v>
      </c>
      <c r="BM151" s="14">
        <f>IF($H151&gt;0,ROUND((INDEX(新战舰养成!Y$6:Y$18,通天塔!$K151+1)+INDEX(新战舰养成!J$6:J$18,通天塔!$K151+1)*(通天塔!$H151-1))*INDEX(战舰突破!$D$6:$D$18,通天塔!$N151+1),0),0)</f>
        <v>0</v>
      </c>
      <c r="BN151" s="14">
        <f>IF($H151&gt;0,ROUND((INDEX(新战舰养成!Z$6:Z$18,通天塔!$K151+1)+INDEX(新战舰养成!K$6:K$18,通天塔!$K151+1)*(通天塔!$H151-1))*INDEX(战舰突破!$D$6:$D$18,通天塔!$N151+1),0),0)</f>
        <v>0</v>
      </c>
      <c r="BO151" s="14">
        <f>IF($H151&gt;0,ROUND((INDEX(新战舰养成!AA$6:AA$18,通天塔!$K151+1)+INDEX(新战舰养成!L$6:L$18,通天塔!$K151+1)*(通天塔!$H151-1))*INDEX(战舰突破!$D$6:$D$18,通天塔!$N151+1),0),0)</f>
        <v>0</v>
      </c>
      <c r="BP151" s="14">
        <f>IF($H151&gt;0,ROUND((INDEX(新战舰养成!AB$6:AB$18,通天塔!$K151+1)+INDEX(新战舰养成!M$6:M$18,通天塔!$K151+1)*(通天塔!$H151-1))*INDEX(战舰突破!$D$6:$D$18,通天塔!$N151+1),0),0)</f>
        <v>0</v>
      </c>
      <c r="BR151" s="14">
        <f>IF($I151&gt;0,ROUND((INDEX(新战舰养成!AC$6:AC$18,通天塔!$L151+1)+INDEX(新战舰养成!I$6:I$18,通天塔!$L151+1)*(通天塔!$I151-1))*INDEX(战舰突破!$D$6:$D$18,通天塔!$O151+1),0),0)</f>
        <v>0</v>
      </c>
      <c r="BS151" s="14">
        <f>IF($I151&gt;0,ROUND((INDEX(新战舰养成!AD$6:AD$18,通天塔!$L151+1)+INDEX(新战舰养成!J$6:J$18,通天塔!$L151+1)*(通天塔!$I151-1))*INDEX(战舰突破!$D$6:$D$18,通天塔!$O151+1),0),0)</f>
        <v>0</v>
      </c>
      <c r="BT151" s="14">
        <f>IF($I151&gt;0,ROUND((INDEX(新战舰养成!AE$6:AE$18,通天塔!$L151+1)+INDEX(新战舰养成!K$6:K$18,通天塔!$L151+1)*(通天塔!$I151-1))*INDEX(战舰突破!$D$6:$D$18,通天塔!$O151+1),0),0)</f>
        <v>0</v>
      </c>
      <c r="BU151" s="14">
        <f>IF($I151&gt;0,ROUND((INDEX(新战舰养成!AF$6:AF$18,通天塔!$L151+1)+INDEX(新战舰养成!L$6:L$18,通天塔!$L151+1)*(通天塔!$I151-1))*INDEX(战舰突破!$D$6:$D$18,通天塔!$O151+1),0),0)</f>
        <v>0</v>
      </c>
      <c r="BV151" s="14">
        <f>IF($I151&gt;0,ROUND((INDEX(新战舰养成!AG$6:AG$18,通天塔!$L151+1)+INDEX(新战舰养成!M$6:M$18,通天塔!$L151+1)*(通天塔!$I151-1))*INDEX(战舰突破!$D$6:$D$18,通天塔!$O151+1),0),0)</f>
        <v>0</v>
      </c>
      <c r="BY151" s="14">
        <f>(INDEX(装备数值!$C$13:$G$116,通天塔!$P151*8+1,BY$2)+INDEX(装备数值!$C$13:$G$116,通天塔!$Q151*8+2,BY$2)+INDEX(装备数值!$C$13:$G$116,通天塔!$S151*8+3,BY$2)+INDEX(装备数值!$C$13:$G$116,通天塔!$R151*8+4,BY$2)+INDEX(装备数值!$C$13:$G$116,通天塔!$T151*8+5,BY$2)+INDEX(装备数值!$C$13:$G$116,通天塔!$U151*8+6,BY$2)+INDEX(装备数值!$C$13:$G$116,通天塔!$V151*8+7,BY$2)+INDEX(装备数值!$C$13:$G$116,通天塔!$W151*8+8,BY$2))</f>
        <v>0</v>
      </c>
      <c r="BZ151" s="14">
        <f>(INDEX(装备数值!$C$13:$G$116,通天塔!$P151*8+1,BZ$2)+INDEX(装备数值!$C$13:$G$116,通天塔!$Q151*8+2,BZ$2)+INDEX(装备数值!$C$13:$G$116,通天塔!$S151*8+3,BZ$2)+INDEX(装备数值!$C$13:$G$116,通天塔!$R151*8+4,BZ$2)+INDEX(装备数值!$C$13:$G$116,通天塔!$T151*8+5,BZ$2)+INDEX(装备数值!$C$13:$G$116,通天塔!$U151*8+6,BZ$2)+INDEX(装备数值!$C$13:$G$116,通天塔!$V151*8+7,BZ$2)+INDEX(装备数值!$C$13:$G$116,通天塔!$W151*8+8,BZ$2))</f>
        <v>0</v>
      </c>
      <c r="CA151" s="14">
        <f>(INDEX(装备数值!$C$13:$G$116,通天塔!$P151*8+1,CA$2)+INDEX(装备数值!$C$13:$G$116,通天塔!$Q151*8+2,CA$2)+INDEX(装备数值!$C$13:$G$116,通天塔!$S151*8+3,CA$2)+INDEX(装备数值!$C$13:$G$116,通天塔!$R151*8+4,CA$2)+INDEX(装备数值!$C$13:$G$116,通天塔!$T151*8+5,CA$2)+INDEX(装备数值!$C$13:$G$116,通天塔!$U151*8+6,CA$2)+INDEX(装备数值!$C$13:$G$116,通天塔!$V151*8+7,CA$2)+INDEX(装备数值!$C$13:$G$116,通天塔!$W151*8+8,CA$2))</f>
        <v>0</v>
      </c>
      <c r="CB151" s="14">
        <f>(INDEX(装备数值!$C$13:$G$116,通天塔!$P151*8+1,CB$2)+INDEX(装备数值!$C$13:$G$116,通天塔!$Q151*8+2,CB$2)+INDEX(装备数值!$C$13:$G$116,通天塔!$S151*8+3,CB$2)+INDEX(装备数值!$C$13:$G$116,通天塔!$R151*8+4,CB$2)+INDEX(装备数值!$C$13:$G$116,通天塔!$T151*8+5,CB$2)+INDEX(装备数值!$C$13:$G$116,通天塔!$U151*8+6,CB$2)+INDEX(装备数值!$C$13:$G$116,通天塔!$V151*8+7,CB$2)+INDEX(装备数值!$C$13:$G$116,通天塔!$W151*8+8,CB$2))</f>
        <v>0</v>
      </c>
      <c r="CC151" s="14">
        <f>(INDEX(装备数值!$C$13:$G$116,通天塔!$P151*8+1,CC$2)+INDEX(装备数值!$C$13:$G$116,通天塔!$Q151*8+2,CC$2)+INDEX(装备数值!$C$13:$G$116,通天塔!$S151*8+3,CC$2)+INDEX(装备数值!$C$13:$G$116,通天塔!$R151*8+4,CC$2)+INDEX(装备数值!$C$13:$G$116,通天塔!$T151*8+5,CC$2)+INDEX(装备数值!$C$13:$G$116,通天塔!$U151*8+6,CC$2)+INDEX(装备数值!$C$13:$G$116,通天塔!$V151*8+7,CC$2)+INDEX(装备数值!$C$13:$G$116,通天塔!$W151*8+8,CC$2))</f>
        <v>0</v>
      </c>
      <c r="CF151" s="14">
        <f>INDEX(装备数值!$I$13:$M$116,通天塔!$P151*8+1,CF$2)*$X151+INDEX(装备数值!$I$13:$M$116,通天塔!$Q151*8+2,CF$2)*$Y151+INDEX(装备数值!$I$13:$M$116,通天塔!$S151*8+3,CF$2)*$Z151+INDEX(装备数值!$I$13:$M$116,通天塔!$R151*8+4,CF$2)*$AA151+INDEX(装备数值!$I$13:$M$116,通天塔!$T151*8+5,CF$2)*$AB151+INDEX(装备数值!$I$13:$M$116,通天塔!$U151*8+6,CF$2)*$AC151+INDEX(装备数值!$I$13:$M$116,通天塔!$V151*8+7,CF$2)*$AD151+INDEX(装备数值!$I$13:$M$116,通天塔!$W151*8+8,CF$2)*$AE151</f>
        <v>0</v>
      </c>
      <c r="CG151" s="14">
        <f>INDEX(装备数值!$I$13:$M$116,通天塔!$P151*8+1,CG$2)*$X151+INDEX(装备数值!$I$13:$M$116,通天塔!$Q151*8+2,CG$2)*$Y151+INDEX(装备数值!$I$13:$M$116,通天塔!$S151*8+3,CG$2)*$Z151+INDEX(装备数值!$I$13:$M$116,通天塔!$R151*8+4,CG$2)*$AA151+INDEX(装备数值!$I$13:$M$116,通天塔!$T151*8+5,CG$2)*$AB151+INDEX(装备数值!$I$13:$M$116,通天塔!$U151*8+6,CG$2)*$AC151+INDEX(装备数值!$I$13:$M$116,通天塔!$V151*8+7,CG$2)*$AD151+INDEX(装备数值!$I$13:$M$116,通天塔!$W151*8+8,CG$2)*$AE151</f>
        <v>0</v>
      </c>
      <c r="CH151" s="14">
        <f>INDEX(装备数值!$I$13:$M$116,通天塔!$P151*8+1,CH$2)*$X151+INDEX(装备数值!$I$13:$M$116,通天塔!$Q151*8+2,CH$2)*$Y151+INDEX(装备数值!$I$13:$M$116,通天塔!$S151*8+3,CH$2)*$Z151+INDEX(装备数值!$I$13:$M$116,通天塔!$R151*8+4,CH$2)*$AA151+INDEX(装备数值!$I$13:$M$116,通天塔!$T151*8+5,CH$2)*$AB151+INDEX(装备数值!$I$13:$M$116,通天塔!$U151*8+6,CH$2)*$AC151+INDEX(装备数值!$I$13:$M$116,通天塔!$V151*8+7,CH$2)*$AD151+INDEX(装备数值!$I$13:$M$116,通天塔!$W151*8+8,CH$2)*$AE151</f>
        <v>0</v>
      </c>
      <c r="CI151" s="14">
        <f>INDEX(装备数值!$I$13:$M$116,通天塔!$P151*8+1,CI$2)*$X151+INDEX(装备数值!$I$13:$M$116,通天塔!$Q151*8+2,CI$2)*$Y151+INDEX(装备数值!$I$13:$M$116,通天塔!$S151*8+3,CI$2)*$Z151+INDEX(装备数值!$I$13:$M$116,通天塔!$R151*8+4,CI$2)*$AA151+INDEX(装备数值!$I$13:$M$116,通天塔!$T151*8+5,CI$2)*$AB151+INDEX(装备数值!$I$13:$M$116,通天塔!$U151*8+6,CI$2)*$AC151+INDEX(装备数值!$I$13:$M$116,通天塔!$V151*8+7,CI$2)*$AD151+INDEX(装备数值!$I$13:$M$116,通天塔!$W151*8+8,CI$2)*$AE151</f>
        <v>0</v>
      </c>
      <c r="CJ151" s="14">
        <f>INDEX(装备数值!$I$13:$M$116,通天塔!$P151*8+1,CJ$2)*$X151+INDEX(装备数值!$I$13:$M$116,通天塔!$Q151*8+2,CJ$2)*$Y151+INDEX(装备数值!$I$13:$M$116,通天塔!$S151*8+3,CJ$2)*$Z151+INDEX(装备数值!$I$13:$M$116,通天塔!$R151*8+4,CJ$2)*$AA151+INDEX(装备数值!$I$13:$M$116,通天塔!$T151*8+5,CJ$2)*$AB151+INDEX(装备数值!$I$13:$M$116,通天塔!$U151*8+6,CJ$2)*$AC151+INDEX(装备数值!$I$13:$M$116,通天塔!$V151*8+7,CJ$2)*$AD151+INDEX(装备数值!$I$13:$M$116,通天塔!$W151*8+8,CJ$2)*$AE151</f>
        <v>0</v>
      </c>
      <c r="CM151" s="14">
        <f>INDEX(装备数值!$X$13:$AH$116,$P151*8+1,CM$2)*$AF151+INDEX(装备数值!$X$13:$AH$116,$Q151*8+2,CM$2)*$AG151+INDEX(装备数值!$X$13:$AH$116,$S151*8+3,CM$2)*$AH151+INDEX(装备数值!$X$13:$AH$116,$R151*8+4,CM$2)*$AI151+INDEX(装备数值!$X$13:$AH$116,$T151*8+5,CM$2)*$AJ151+INDEX(装备数值!$X$13:$AH$116,$U151*8+6,CM$2)*$AK151+INDEX(装备数值!$X$13:$AH$116,$V151*8+7,CM$2)*$AL151+INDEX(装备数值!$X$13:$AH$116,$W151*8+8,CM$2)*$AM151</f>
        <v>0</v>
      </c>
      <c r="CN151" s="14">
        <f>INDEX(装备数值!$X$13:$AH$116,$P151*8+1,CN$2)*$AF151+INDEX(装备数值!$X$13:$AH$116,$Q151*8+2,CN$2)*$AG151+INDEX(装备数值!$X$13:$AH$116,$S151*8+3,CN$2)*$AH151+INDEX(装备数值!$X$13:$AH$116,$R151*8+4,CN$2)*$AI151+INDEX(装备数值!$X$13:$AH$116,$T151*8+5,CN$2)*$AJ151+INDEX(装备数值!$X$13:$AH$116,$U151*8+6,CN$2)*$AK151+INDEX(装备数值!$X$13:$AH$116,$V151*8+7,CN$2)*$AL151+INDEX(装备数值!$X$13:$AH$116,$W151*8+8,CN$2)*$AM151</f>
        <v>0</v>
      </c>
      <c r="CO151" s="14">
        <f>INDEX(装备数值!$X$13:$AH$116,$P151*8+1,CO$2)*$AF151+INDEX(装备数值!$X$13:$AH$116,$Q151*8+2,CO$2)*$AG151+INDEX(装备数值!$X$13:$AH$116,$S151*8+3,CO$2)*$AH151+INDEX(装备数值!$X$13:$AH$116,$R151*8+4,CO$2)*$AI151+INDEX(装备数值!$X$13:$AH$116,$T151*8+5,CO$2)*$AJ151+INDEX(装备数值!$X$13:$AH$116,$U151*8+6,CO$2)*$AK151+INDEX(装备数值!$X$13:$AH$116,$V151*8+7,CO$2)*$AL151+INDEX(装备数值!$X$13:$AH$116,$W151*8+8,CO$2)*$AM151</f>
        <v>0</v>
      </c>
      <c r="CP151" s="14">
        <f>INDEX(装备数值!$X$13:$AH$116,$P151*8+1,CP$2)*$AF151+INDEX(装备数值!$X$13:$AH$116,$Q151*8+2,CP$2)*$AG151+INDEX(装备数值!$X$13:$AH$116,$S151*8+3,CP$2)*$AH151+INDEX(装备数值!$X$13:$AH$116,$R151*8+4,CP$2)*$AI151+INDEX(装备数值!$X$13:$AH$116,$T151*8+5,CP$2)*$AJ151+INDEX(装备数值!$X$13:$AH$116,$U151*8+6,CP$2)*$AK151+INDEX(装备数值!$X$13:$AH$116,$V151*8+7,CP$2)*$AL151+INDEX(装备数值!$X$13:$AH$116,$W151*8+8,CP$2)*$AM151</f>
        <v>0</v>
      </c>
      <c r="CQ151" s="14">
        <f>INDEX(装备数值!$X$13:$AH$116,$P151*8+1,CQ$2)*$AF151+INDEX(装备数值!$X$13:$AH$116,$Q151*8+2,CQ$2)*$AG151+INDEX(装备数值!$X$13:$AH$116,$S151*8+3,CQ$2)*$AH151+INDEX(装备数值!$X$13:$AH$116,$R151*8+4,CQ$2)*$AI151+INDEX(装备数值!$X$13:$AH$116,$T151*8+5,CQ$2)*$AJ151+INDEX(装备数值!$X$13:$AH$116,$U151*8+6,CQ$2)*$AK151+INDEX(装备数值!$X$13:$AH$116,$V151*8+7,CQ$2)*$AL151+INDEX(装备数值!$X$13:$AH$116,$W151*8+8,CQ$2)*$AM151</f>
        <v>0</v>
      </c>
      <c r="CR151" s="14">
        <f>INDEX(装备数值!$X$13:$AH$116,$P151*8+1,CR$2)*$AF151+INDEX(装备数值!$X$13:$AH$116,$Q151*8+2,CR$2)*$AG151+INDEX(装备数值!$X$13:$AH$116,$S151*8+3,CR$2)*$AH151+INDEX(装备数值!$X$13:$AH$116,$R151*8+4,CR$2)*$AI151+INDEX(装备数值!$X$13:$AH$116,$T151*8+5,CR$2)*$AJ151+INDEX(装备数值!$X$13:$AH$116,$U151*8+6,CR$2)*$AK151+INDEX(装备数值!$X$13:$AH$116,$V151*8+7,CR$2)*$AL151+INDEX(装备数值!$X$13:$AH$116,$W151*8+8,CR$2)*$AM151</f>
        <v>0</v>
      </c>
      <c r="CS151" s="14">
        <f>INDEX(装备数值!$X$13:$AH$116,$P151*8+1,CS$2)*$AF151+INDEX(装备数值!$X$13:$AH$116,$Q151*8+2,CS$2)*$AG151+INDEX(装备数值!$X$13:$AH$116,$S151*8+3,CS$2)*$AH151+INDEX(装备数值!$X$13:$AH$116,$R151*8+4,CS$2)*$AI151+INDEX(装备数值!$X$13:$AH$116,$T151*8+5,CS$2)*$AJ151+INDEX(装备数值!$X$13:$AH$116,$U151*8+6,CS$2)*$AK151+INDEX(装备数值!$X$13:$AH$116,$V151*8+7,CS$2)*$AL151+INDEX(装备数值!$X$13:$AH$116,$W151*8+8,CS$2)*$AM151</f>
        <v>0</v>
      </c>
      <c r="CT151" s="14">
        <f>INDEX(装备数值!$X$13:$AH$116,$P151*8+1,CT$2)*$AF151+INDEX(装备数值!$X$13:$AH$116,$Q151*8+2,CT$2)*$AG151+INDEX(装备数值!$X$13:$AH$116,$S151*8+3,CT$2)*$AH151+INDEX(装备数值!$X$13:$AH$116,$R151*8+4,CT$2)*$AI151+INDEX(装备数值!$X$13:$AH$116,$T151*8+5,CT$2)*$AJ151+INDEX(装备数值!$X$13:$AH$116,$U151*8+6,CT$2)*$AK151+INDEX(装备数值!$X$13:$AH$116,$V151*8+7,CT$2)*$AL151+INDEX(装备数值!$X$13:$AH$116,$W151*8+8,CT$2)*$AM151</f>
        <v>0</v>
      </c>
      <c r="CU151" s="14">
        <f>INDEX(装备数值!$X$13:$AH$116,$P151*8+1,CU$2)*$AF151+INDEX(装备数值!$X$13:$AH$116,$Q151*8+2,CU$2)*$AG151+INDEX(装备数值!$X$13:$AH$116,$S151*8+3,CU$2)*$AH151+INDEX(装备数值!$X$13:$AH$116,$R151*8+4,CU$2)*$AI151+INDEX(装备数值!$X$13:$AH$116,$T151*8+5,CU$2)*$AJ151+INDEX(装备数值!$X$13:$AH$116,$U151*8+6,CU$2)*$AK151+INDEX(装备数值!$X$13:$AH$116,$V151*8+7,CU$2)*$AL151+INDEX(装备数值!$X$13:$AH$116,$W151*8+8,CU$2)*$AM151</f>
        <v>0</v>
      </c>
      <c r="CV151" s="14">
        <f>INDEX(装备数值!$X$13:$AH$116,$P151*8+1,CV$2)*$AF151+INDEX(装备数值!$X$13:$AH$116,$Q151*8+2,CV$2)*$AG151+INDEX(装备数值!$X$13:$AH$116,$S151*8+3,CV$2)*$AH151+INDEX(装备数值!$X$13:$AH$116,$R151*8+4,CV$2)*$AI151+INDEX(装备数值!$X$13:$AH$116,$T151*8+5,CV$2)*$AJ151+INDEX(装备数值!$X$13:$AH$116,$U151*8+6,CV$2)*$AK151+INDEX(装备数值!$X$13:$AH$116,$V151*8+7,CV$2)*$AL151+INDEX(装备数值!$X$13:$AH$116,$W151*8+8,CV$2)*$AM151</f>
        <v>0</v>
      </c>
      <c r="CW151" s="14">
        <f>INDEX(装备数值!$X$13:$AH$116,$P151*8+1,CW$2)*$AF151+INDEX(装备数值!$X$13:$AH$116,$Q151*8+2,CW$2)*$AG151+INDEX(装备数值!$X$13:$AH$116,$S151*8+3,CW$2)*$AH151+INDEX(装备数值!$X$13:$AH$116,$R151*8+4,CW$2)*$AI151+INDEX(装备数值!$X$13:$AH$116,$T151*8+5,CW$2)*$AJ151+INDEX(装备数值!$X$13:$AH$116,$U151*8+6,CW$2)*$AK151+INDEX(装备数值!$X$13:$AH$116,$V151*8+7,CW$2)*$AL151+INDEX(装备数值!$X$13:$AH$116,$W151*8+8,CW$2)*$AM151</f>
        <v>0</v>
      </c>
      <c r="CY151" s="14">
        <f>INDEX(装备数值!$AN$17:$AN$117,MATCH(MIN($X151:$AE151),装备数值!$AO$17:$AO$117,1))</f>
        <v>0</v>
      </c>
      <c r="CZ151" s="14">
        <f>IF(COUNTIF($P151:$W151,"&gt;"&amp;0)=8,INDEX(装备数值!AR$17:AR$117,$CY151+1),0)</f>
        <v>0</v>
      </c>
      <c r="DA151" s="14">
        <f>IF(COUNTIF($P151:$W151,"&gt;"&amp;0)=8,INDEX(装备数值!AS$17:AS$117,$CY151+1),0)</f>
        <v>0</v>
      </c>
      <c r="DB151" s="14">
        <f>IF(COUNTIF($P151:$W151,"&gt;"&amp;0)=8,INDEX(装备数值!AT$17:AT$117,$CY151+1),0)</f>
        <v>0</v>
      </c>
      <c r="DC151" s="14">
        <f>IF(COUNTIF($P151:$W151,"&gt;"&amp;0)=8,INDEX(装备数值!AU$17:AU$117,$CY151+1),0)</f>
        <v>0</v>
      </c>
      <c r="DD151" s="14">
        <f>IF(COUNTIF($P151:$W151,"&gt;"&amp;0)=8,INDEX(装备数值!AV$17:AV$117,$CY151+1),0)</f>
        <v>0</v>
      </c>
      <c r="DF151" s="14">
        <f>INDEX(装备数值!$AY$17:$AY$77,MATCH(MIN($AF151:$AM151),装备数值!$AZ$17:$AZ$77,1))</f>
        <v>0</v>
      </c>
      <c r="DG151" s="26">
        <f>INDEX(装备数值!BA$17:BA$77,通天塔!DF151+1)</f>
        <v>0</v>
      </c>
      <c r="DH151" s="26">
        <f>INDEX(装备数值!BA$17:BA$77,通天塔!DF151+1)</f>
        <v>0</v>
      </c>
      <c r="DJ151" s="14">
        <f t="shared" si="299"/>
        <v>0</v>
      </c>
      <c r="DK151" s="14">
        <f>VLOOKUP(DJ151,军阶与晶片数值!$W$6:$X$27,2)</f>
        <v>0</v>
      </c>
      <c r="DL151" s="14">
        <f>INDEX(军阶与晶片数值!Y$6:Y$27,$DK151+1)</f>
        <v>0</v>
      </c>
      <c r="DM151" s="14">
        <f>INDEX(军阶与晶片数值!Z$6:Z$27,$DK151+1)</f>
        <v>0</v>
      </c>
      <c r="DN151" s="14">
        <f>INDEX(军阶与晶片数值!AA$6:AA$27,$DK151+1)</f>
        <v>0</v>
      </c>
      <c r="DO151" s="14">
        <f>INDEX(军阶与晶片数值!AB$6:AB$27,$DK151+1)</f>
        <v>0</v>
      </c>
      <c r="DP151" s="29">
        <f>INDEX(军阶与晶片数值!AC$6:AC$27,$DK151+1)</f>
        <v>0</v>
      </c>
      <c r="DQ151" s="29">
        <f>INDEX(军阶与晶片数值!AD$6:AD$27,$DK151+1)</f>
        <v>0</v>
      </c>
      <c r="DS151" s="26">
        <f>INDEX(军阶与晶片数值!I$6:I$16,AN151+1)</f>
        <v>0</v>
      </c>
      <c r="DT151" s="26">
        <f>INDEX(军阶与晶片数值!M$6:M$16,AO151+1)</f>
        <v>0</v>
      </c>
      <c r="DU151" s="26">
        <f>INDEX(军阶与晶片数值!J$6:J$16,AP151+1)</f>
        <v>0</v>
      </c>
      <c r="DV151" s="26">
        <f>INDEX(军阶与晶片数值!K$6:K$16,AQ151+1)</f>
        <v>0</v>
      </c>
      <c r="DW151" s="26">
        <f>INDEX(军阶与晶片数值!L$6:L$16,AR151+1)</f>
        <v>0</v>
      </c>
      <c r="DX151" s="28">
        <f>INDEX(军阶与晶片数值!N$6:N$16,AS151+1)</f>
        <v>0</v>
      </c>
      <c r="DY151" s="28">
        <f>INDEX(军阶与晶片数值!O$6:O$16,AT151+1)</f>
        <v>0</v>
      </c>
      <c r="DZ151" s="28">
        <f>INDEX(军阶与晶片数值!P$6:P$16,AU151+1)</f>
        <v>0</v>
      </c>
      <c r="EA151" s="28">
        <f>INDEX(军阶与晶片数值!Q$6:Q$16,AV151+1)</f>
        <v>0</v>
      </c>
      <c r="EB151" s="26">
        <f>INDEX(军阶与晶片数值!R$6:R$16,AW151+1)</f>
        <v>0</v>
      </c>
      <c r="EC151" s="26">
        <f>INDEX(军阶与晶片数值!S$6:S$16,AX151+1)</f>
        <v>0</v>
      </c>
      <c r="ED151" s="26">
        <f>INDEX(军阶与晶片数值!T$6:T$16,AY151+1)</f>
        <v>0</v>
      </c>
      <c r="EE151" s="26">
        <f>INDEX(军阶与晶片数值!U$6:U$16,AZ151+1)</f>
        <v>0</v>
      </c>
      <c r="EG151" s="26">
        <f>INDEX(军阶与晶片数值!$C$6:$C$36,通天塔!$BA151+1)</f>
        <v>0</v>
      </c>
      <c r="EH151" s="26">
        <f>INDEX(军阶与晶片数值!$C$6:$C$36,通天塔!$BA151+1)</f>
        <v>0</v>
      </c>
      <c r="EI151" s="26">
        <f>INDEX(军阶与晶片数值!$C$6:$C$36,通天塔!$BA151+1)</f>
        <v>0</v>
      </c>
      <c r="EJ151" s="26">
        <f>INDEX(军阶与晶片数值!$C$6:$C$36,通天塔!$BA151+1)</f>
        <v>0</v>
      </c>
      <c r="EK151" s="26">
        <f>INDEX(军阶与晶片数值!$C$6:$C$36,通天塔!$BA151+1)</f>
        <v>0</v>
      </c>
      <c r="EM151" s="14">
        <f>INDEX(战舰突破!$H$6:$H$18,通天塔!$J151+1)+INDEX(战舰突破!$H$23:$H$35,通天塔!$K151+1)+INDEX(战舰突破!$H$40:$H$52,通天塔!$L151+1)</f>
        <v>0</v>
      </c>
      <c r="EN151" s="14">
        <f>INDEX(战舰突破!$I$6:$I$18,通天塔!$J151+1)+INDEX(战舰突破!$I$23:$I$35,通天塔!$K151+1)+INDEX(战舰突破!$I$40:$I$52,通天塔!$L151+1)</f>
        <v>0</v>
      </c>
      <c r="EO151" s="14">
        <f>INDEX(战舰突破!$J$6:$J$18,通天塔!$J151+1)+INDEX(战舰突破!$J$23:$J$35,通天塔!$K151+1)+INDEX(战舰突破!$J$40:$J$52,通天塔!$L151+1)</f>
        <v>0</v>
      </c>
      <c r="EP151" s="14">
        <f>INDEX(战舰突破!$K$6:$K$18,通天塔!$J151+1)+INDEX(战舰突破!$K$23:$K$35,通天塔!$K151+1)+INDEX(战舰突破!$K$40:$K$52,通天塔!$L151+1)</f>
        <v>0</v>
      </c>
      <c r="EQ151" s="14">
        <f>INDEX(战舰突破!$L$6:$L$18,通天塔!$J151+1)+INDEX(战舰突破!$L$23:$L$35,通天塔!$K151+1)+INDEX(战舰突破!$L$40:$L$52,通天塔!$L151+1)</f>
        <v>0</v>
      </c>
      <c r="ER151" s="18">
        <f>INDEX(战舰突破!$N$6:$N$18,通天塔!$J151+1)+INDEX(战舰突破!$N$23:$N$35,通天塔!$K151+1)+INDEX(战舰突破!$N$40:$N$52,通天塔!$L151+1)</f>
        <v>0</v>
      </c>
      <c r="ES151" s="18">
        <f>INDEX(战舰突破!$O$6:$O$18,通天塔!$J151+1)+INDEX(战舰突破!$O$23:$O$35,通天塔!$K151+1)+INDEX(战舰突破!$O$40:$O$52,通天塔!$L151+1)</f>
        <v>0</v>
      </c>
      <c r="ET151" s="18">
        <f>INDEX(战舰突破!$P$6:$P$18,通天塔!$J151+1)+INDEX(战舰突破!$P$23:$P$35,通天塔!$K151+1)+INDEX(战舰突破!$P$40:$P$52,通天塔!$L151+1)</f>
        <v>0</v>
      </c>
      <c r="EU151" s="18">
        <f>INDEX(战舰突破!$Q$6:$Q$18,通天塔!$J151+1)+INDEX(战舰突破!$Q$23:$Q$35,通天塔!$K151+1)+INDEX(战舰突破!$Q$40:$Q$52,通天塔!$L151+1)</f>
        <v>0</v>
      </c>
      <c r="EV151" s="18">
        <f>INDEX(战舰突破!$R$6:$R$18,通天塔!$J151+1)+INDEX(战舰突破!$R$23:$R$35,通天塔!$K151+1)+INDEX(战舰突破!$R$40:$R$52,通天塔!$L151+1)</f>
        <v>0</v>
      </c>
      <c r="EW151" s="18">
        <f>INDEX(战舰突破!$M$6:$M$18,通天塔!$J151+1)+INDEX(战舰突破!$M$23:$M$35,通天塔!$K151+1)+INDEX(战舰突破!$M$40:$M$52,通天塔!$L151+1)</f>
        <v>0</v>
      </c>
      <c r="EX151" s="22">
        <f>INDEX(战舰突破!$W$6:$W$18,通天塔!$J151+1)+INDEX(战舰突破!$W$23:$W$35,通天塔!$K151+1)+INDEX(战舰突破!$W$40:$W$52,通天塔!$L151+1)</f>
        <v>0.3</v>
      </c>
      <c r="FA151" s="14">
        <f>INDEX(战舰突破!$S$6:$S$18,通天塔!$J151+1)</f>
        <v>0</v>
      </c>
      <c r="FB151" s="14">
        <f>INDEX(战舰突破!$T$6:$T$18,通天塔!$J151+1)</f>
        <v>0</v>
      </c>
      <c r="FC151" s="14">
        <f>INDEX(战舰突破!$U$6:$U$18,通天塔!$J151+1)</f>
        <v>0</v>
      </c>
      <c r="FD151" s="14">
        <f>INDEX(战舰突破!$V$6:$V$18,通天塔!$J151+1)</f>
        <v>0</v>
      </c>
      <c r="FE151" s="14">
        <f>INDEX(战舰突破!$X$6:$X$18,通天塔!$J151+1)</f>
        <v>1</v>
      </c>
      <c r="FG151" s="14">
        <f>INDEX(战舰突破!$S$23:$S$35,通天塔!$J151+1)</f>
        <v>0</v>
      </c>
      <c r="FH151" s="14">
        <f>INDEX(战舰突破!$T$23:$T$35,通天塔!$J151+1)</f>
        <v>0</v>
      </c>
      <c r="FI151" s="14">
        <f>INDEX(战舰突破!$U$23:$U$35,通天塔!$J151+1)</f>
        <v>0</v>
      </c>
      <c r="FJ151" s="14">
        <f>INDEX(战舰突破!$V$23:$V$35,通天塔!$J151+1)</f>
        <v>0</v>
      </c>
      <c r="FK151" s="14">
        <f>INDEX(战舰突破!$X$23:$X$35,通天塔!$J151+1)</f>
        <v>15</v>
      </c>
      <c r="FM151" s="14">
        <f>INDEX(战舰突破!$S$40:$S$52,通天塔!$J151+1)</f>
        <v>0</v>
      </c>
      <c r="FN151" s="14">
        <f>INDEX(战舰突破!$T$40:$T$52,通天塔!$J151+1)</f>
        <v>0</v>
      </c>
      <c r="FO151" s="14">
        <f>INDEX(战舰突破!$U$40:$U$52,通天塔!$J151+1)</f>
        <v>0</v>
      </c>
      <c r="FP151" s="14">
        <f>INDEX(战舰突破!$V$40:$V$52,通天塔!$J151+1)</f>
        <v>0</v>
      </c>
      <c r="FQ151" s="14">
        <f>INDEX(战舰突破!$X$40:$X$52,通天塔!$J151+1)</f>
        <v>25</v>
      </c>
      <c r="FT151" s="14">
        <f t="shared" si="300"/>
        <v>10</v>
      </c>
      <c r="FU151" s="14">
        <f t="shared" si="301"/>
        <v>0</v>
      </c>
      <c r="FV151" s="14">
        <f t="shared" si="302"/>
        <v>0</v>
      </c>
      <c r="FW151" s="14">
        <f t="shared" si="303"/>
        <v>20</v>
      </c>
      <c r="FX151" s="14">
        <f t="shared" si="304"/>
        <v>5</v>
      </c>
      <c r="FY151" s="14">
        <f t="shared" si="305"/>
        <v>300</v>
      </c>
      <c r="FZ151" s="14">
        <f t="shared" si="306"/>
        <v>4</v>
      </c>
      <c r="GA151" s="28">
        <f t="shared" si="307"/>
        <v>0</v>
      </c>
      <c r="GB151" s="28">
        <f t="shared" si="308"/>
        <v>0</v>
      </c>
      <c r="GC151" s="28">
        <f t="shared" si="309"/>
        <v>0</v>
      </c>
      <c r="GD151" s="28">
        <f t="shared" si="310"/>
        <v>0</v>
      </c>
      <c r="GE151" s="28">
        <f t="shared" si="311"/>
        <v>1</v>
      </c>
      <c r="GF151" s="28">
        <f t="shared" si="312"/>
        <v>1</v>
      </c>
      <c r="GG151" s="28">
        <f t="shared" si="313"/>
        <v>0</v>
      </c>
      <c r="GH151" s="28">
        <f t="shared" si="314"/>
        <v>0</v>
      </c>
      <c r="GI151" s="14">
        <f t="shared" si="315"/>
        <v>1</v>
      </c>
      <c r="GJ151" s="14">
        <f t="shared" si="316"/>
        <v>1</v>
      </c>
      <c r="GK151" s="14">
        <f t="shared" si="317"/>
        <v>1</v>
      </c>
      <c r="GL151" s="18">
        <f t="shared" si="318"/>
        <v>1</v>
      </c>
      <c r="GM151" s="18">
        <f t="shared" si="319"/>
        <v>1</v>
      </c>
      <c r="GN151" s="18">
        <f t="shared" si="320"/>
        <v>1</v>
      </c>
      <c r="GO151" s="29">
        <f t="shared" si="380"/>
        <v>150</v>
      </c>
      <c r="GP151" s="29">
        <f t="shared" si="380"/>
        <v>450</v>
      </c>
      <c r="GQ151" s="29">
        <f t="shared" si="380"/>
        <v>450</v>
      </c>
      <c r="GR151" s="26">
        <f t="shared" si="321"/>
        <v>0</v>
      </c>
      <c r="GS151" s="26">
        <f t="shared" si="322"/>
        <v>0</v>
      </c>
      <c r="GT151" s="26">
        <f t="shared" si="323"/>
        <v>0</v>
      </c>
      <c r="GU151" s="14">
        <f t="shared" si="324"/>
        <v>2</v>
      </c>
      <c r="GV151" s="14">
        <f t="shared" si="325"/>
        <v>2</v>
      </c>
      <c r="GW151" s="14">
        <f t="shared" si="326"/>
        <v>2</v>
      </c>
      <c r="GX151" s="14">
        <f t="shared" si="327"/>
        <v>1</v>
      </c>
      <c r="GY151" s="14">
        <f t="shared" si="328"/>
        <v>15</v>
      </c>
      <c r="GZ151" s="14">
        <f t="shared" si="329"/>
        <v>25</v>
      </c>
      <c r="HA151">
        <v>147</v>
      </c>
      <c r="HB151" s="14">
        <f t="shared" si="275"/>
        <v>1080</v>
      </c>
      <c r="HD151" s="14">
        <f t="shared" si="330"/>
        <v>10</v>
      </c>
      <c r="HE151" s="14">
        <f t="shared" si="331"/>
        <v>20</v>
      </c>
      <c r="HF151" s="29">
        <f t="shared" si="332"/>
        <v>0</v>
      </c>
      <c r="HG151" s="29">
        <f t="shared" si="333"/>
        <v>0</v>
      </c>
      <c r="HH151" s="29">
        <f t="shared" si="334"/>
        <v>0</v>
      </c>
      <c r="HI151" s="29">
        <f t="shared" si="335"/>
        <v>0</v>
      </c>
      <c r="HJ151" s="14">
        <f t="shared" si="336"/>
        <v>1</v>
      </c>
      <c r="HK151" s="14">
        <f t="shared" si="337"/>
        <v>1</v>
      </c>
      <c r="HL151" s="14">
        <f t="shared" si="338"/>
        <v>1</v>
      </c>
      <c r="HM151" s="14">
        <f t="shared" si="339"/>
        <v>20</v>
      </c>
      <c r="HN151" s="26">
        <f t="shared" si="340"/>
        <v>0</v>
      </c>
      <c r="HO151" s="26">
        <f t="shared" si="341"/>
        <v>0.3</v>
      </c>
      <c r="HP151" s="29">
        <f t="shared" si="342"/>
        <v>0</v>
      </c>
      <c r="HQ151" s="29">
        <f t="shared" si="343"/>
        <v>0</v>
      </c>
      <c r="HR151" s="29">
        <f t="shared" si="344"/>
        <v>0</v>
      </c>
      <c r="HS151" s="26">
        <f t="shared" si="345"/>
        <v>0.05</v>
      </c>
      <c r="HT151" s="26">
        <f t="shared" si="346"/>
        <v>0.15</v>
      </c>
      <c r="HU151" s="26">
        <f t="shared" si="347"/>
        <v>0.15</v>
      </c>
      <c r="HV151" s="26">
        <f t="shared" si="348"/>
        <v>0</v>
      </c>
      <c r="HW151" s="29">
        <f t="shared" si="349"/>
        <v>1.05</v>
      </c>
      <c r="HX151" s="29">
        <f t="shared" si="350"/>
        <v>1.1499999999999999</v>
      </c>
      <c r="HY151" s="29">
        <f t="shared" si="351"/>
        <v>1.1499999999999999</v>
      </c>
      <c r="HZ151" s="29">
        <f t="shared" si="352"/>
        <v>0</v>
      </c>
      <c r="IA151" s="29">
        <f t="shared" si="353"/>
        <v>0</v>
      </c>
      <c r="IB151" s="29">
        <f t="shared" si="354"/>
        <v>0</v>
      </c>
      <c r="IC151" s="29">
        <f t="shared" si="355"/>
        <v>200</v>
      </c>
      <c r="ID151" s="14">
        <f t="shared" si="356"/>
        <v>0</v>
      </c>
      <c r="IH151" s="14">
        <v>1</v>
      </c>
      <c r="II151" s="14">
        <v>1</v>
      </c>
      <c r="IJ151" s="14">
        <v>480</v>
      </c>
      <c r="IK151" s="14">
        <v>80</v>
      </c>
      <c r="IL151" s="14">
        <v>60</v>
      </c>
      <c r="IM151" s="23">
        <f t="shared" si="357"/>
        <v>200</v>
      </c>
      <c r="IN151" s="23">
        <f t="shared" si="358"/>
        <v>0</v>
      </c>
      <c r="IO151" s="23">
        <f t="shared" si="359"/>
        <v>200</v>
      </c>
      <c r="IP151" s="23">
        <f t="shared" si="360"/>
        <v>785</v>
      </c>
      <c r="IQ151" s="23">
        <f t="shared" si="361"/>
        <v>0</v>
      </c>
      <c r="IR151" s="23">
        <f t="shared" si="362"/>
        <v>785</v>
      </c>
      <c r="IS151" s="14">
        <v>1</v>
      </c>
      <c r="IT151" s="14">
        <v>1</v>
      </c>
      <c r="IU151" s="14">
        <v>240</v>
      </c>
      <c r="IV151" s="14">
        <v>40</v>
      </c>
      <c r="IW151" s="14">
        <v>30</v>
      </c>
      <c r="IX151" s="23">
        <f t="shared" si="363"/>
        <v>200</v>
      </c>
      <c r="IY151" s="23">
        <f t="shared" si="364"/>
        <v>0</v>
      </c>
      <c r="IZ151" s="23">
        <f t="shared" si="365"/>
        <v>200</v>
      </c>
      <c r="JA151" s="23"/>
      <c r="JB151" s="23"/>
      <c r="JC151" s="23"/>
      <c r="JG151">
        <f t="shared" si="366"/>
        <v>1.6000766503784611</v>
      </c>
      <c r="JH151">
        <f t="shared" si="367"/>
        <v>1.6000766503784611</v>
      </c>
      <c r="JJ151" s="14">
        <v>10</v>
      </c>
      <c r="JK151" s="14">
        <v>2</v>
      </c>
      <c r="JL151" s="14">
        <v>1.5</v>
      </c>
      <c r="JM151" s="23">
        <f t="shared" si="368"/>
        <v>0</v>
      </c>
      <c r="JN151" s="23">
        <v>0</v>
      </c>
      <c r="JO151" s="23">
        <v>0</v>
      </c>
      <c r="JP151" s="14">
        <v>30</v>
      </c>
      <c r="JQ151" s="14">
        <v>6</v>
      </c>
      <c r="JR151" s="14">
        <v>4</v>
      </c>
      <c r="JS151" s="23">
        <f t="shared" si="371"/>
        <v>0</v>
      </c>
      <c r="JT151" s="23">
        <v>0</v>
      </c>
      <c r="JU151" s="23">
        <f t="shared" si="373"/>
        <v>0</v>
      </c>
      <c r="JW151" s="23">
        <f t="shared" si="374"/>
        <v>0</v>
      </c>
      <c r="JX151" s="23">
        <v>0</v>
      </c>
      <c r="JY151" s="23">
        <f t="shared" si="376"/>
        <v>0</v>
      </c>
      <c r="JZ151" s="23">
        <f t="shared" si="377"/>
        <v>0</v>
      </c>
      <c r="KA151" s="23">
        <v>0</v>
      </c>
      <c r="KB151" s="23">
        <f t="shared" si="379"/>
        <v>0</v>
      </c>
    </row>
    <row r="152" spans="3:288" ht="16.5" x14ac:dyDescent="0.2">
      <c r="C152" s="14">
        <f t="shared" si="243"/>
        <v>44</v>
      </c>
      <c r="D152" s="14">
        <v>148</v>
      </c>
      <c r="E152" s="14" t="s">
        <v>824</v>
      </c>
      <c r="F152" s="14">
        <v>530</v>
      </c>
      <c r="G152" s="14">
        <v>530</v>
      </c>
      <c r="H152" s="14">
        <v>530</v>
      </c>
      <c r="I152" s="14">
        <v>530</v>
      </c>
      <c r="J152" s="14">
        <v>10</v>
      </c>
      <c r="K152" s="14">
        <v>10</v>
      </c>
      <c r="L152" s="14">
        <v>9</v>
      </c>
      <c r="M152" s="14">
        <v>6</v>
      </c>
      <c r="N152" s="14">
        <v>6</v>
      </c>
      <c r="O152" s="14">
        <v>6</v>
      </c>
      <c r="P152" s="14">
        <v>9</v>
      </c>
      <c r="Q152" s="14">
        <v>9</v>
      </c>
      <c r="R152" s="14">
        <v>9</v>
      </c>
      <c r="S152" s="14">
        <v>9</v>
      </c>
      <c r="T152" s="14">
        <v>9</v>
      </c>
      <c r="U152" s="14">
        <v>9</v>
      </c>
      <c r="V152" s="14">
        <v>9</v>
      </c>
      <c r="W152" s="14">
        <v>9</v>
      </c>
      <c r="X152" s="14">
        <v>530</v>
      </c>
      <c r="Y152" s="14">
        <v>530</v>
      </c>
      <c r="Z152" s="14">
        <v>530</v>
      </c>
      <c r="AA152" s="14">
        <v>530</v>
      </c>
      <c r="AB152" s="14">
        <v>530</v>
      </c>
      <c r="AC152" s="14">
        <v>530</v>
      </c>
      <c r="AD152" s="14">
        <v>530</v>
      </c>
      <c r="AE152" s="14">
        <v>530</v>
      </c>
      <c r="AF152" s="14">
        <v>68</v>
      </c>
      <c r="AG152" s="14">
        <v>68</v>
      </c>
      <c r="AH152" s="14">
        <v>68</v>
      </c>
      <c r="AI152" s="14">
        <v>68</v>
      </c>
      <c r="AJ152" s="14">
        <v>68</v>
      </c>
      <c r="AK152" s="14">
        <v>68</v>
      </c>
      <c r="AL152" s="14">
        <v>68</v>
      </c>
      <c r="AM152" s="14">
        <v>68</v>
      </c>
      <c r="AN152" s="14">
        <v>6</v>
      </c>
      <c r="AO152" s="14">
        <v>7</v>
      </c>
      <c r="AP152" s="14">
        <v>7</v>
      </c>
      <c r="AQ152" s="14">
        <v>7</v>
      </c>
      <c r="AR152" s="14">
        <v>7</v>
      </c>
      <c r="AS152" s="14">
        <v>0</v>
      </c>
      <c r="AT152" s="14">
        <v>0</v>
      </c>
      <c r="AU152" s="14">
        <v>0</v>
      </c>
      <c r="AV152" s="14">
        <v>0</v>
      </c>
      <c r="AW152" s="14">
        <v>3</v>
      </c>
      <c r="AX152" s="14">
        <v>4</v>
      </c>
      <c r="AY152" s="14">
        <v>0</v>
      </c>
      <c r="AZ152" s="14">
        <v>0</v>
      </c>
      <c r="BA152" s="14">
        <v>19</v>
      </c>
      <c r="BF152" s="14">
        <f>ROUND((INDEX(新战舰养成!S$6:S$18,通天塔!$J152+1)+INDEX(新战舰养成!D$6:D$18,通天塔!$J152+1)*(通天塔!$G152-1))*INDEX(战舰突破!$D$6:$D$18,通天塔!$M152+1),0)</f>
        <v>301504</v>
      </c>
      <c r="BG152" s="14">
        <f>ROUND((INDEX(新战舰养成!T$6:T$18,通天塔!$J152+1)+INDEX(新战舰养成!E$6:E$18,通天塔!$J152+1)*(通天塔!$G152-1))*INDEX(战舰突破!$D$6:$D$18,通天塔!$M152+1),0)</f>
        <v>2411927</v>
      </c>
      <c r="BH152" s="14">
        <f>ROUND((INDEX(新战舰养成!U$6:U$18,通天塔!$J152+1)+INDEX(新战舰养成!F$6:F$18,通天塔!$J152+1)*(通天塔!$G152-1))*INDEX(战舰突破!$D$6:$D$18,通天塔!$M152+1),0)</f>
        <v>150890</v>
      </c>
      <c r="BI152" s="14">
        <f>ROUND((INDEX(新战舰养成!V$6:V$18,通天塔!$J152+1)+INDEX(新战舰养成!G$6:G$18,通天塔!$J152+1)*(通天塔!$G152-1))*INDEX(战舰突破!$D$6:$D$18,通天塔!$M152+1),0)</f>
        <v>525</v>
      </c>
      <c r="BJ152" s="14">
        <f>ROUND((INDEX(新战舰养成!W$6:W$18,通天塔!$J152+1)+INDEX(新战舰养成!H$6:H$18,通天塔!$J152+1)*(通天塔!$G152-1))*INDEX(战舰突破!$D$6:$D$18,通天塔!$M152+1),0)</f>
        <v>7</v>
      </c>
      <c r="BL152" s="14">
        <f>IF($H152&gt;0,ROUND((INDEX(新战舰养成!X$6:X$18,通天塔!$K152+1)+INDEX(新战舰养成!I$6:I$18,通天塔!$K152+1)*(通天塔!$H152-1))*INDEX(战舰突破!$D$6:$D$18,通天塔!$N152+1),0),0)</f>
        <v>301994</v>
      </c>
      <c r="BM152" s="14">
        <f>IF($H152&gt;0,ROUND((INDEX(新战舰养成!Y$6:Y$18,通天塔!$K152+1)+INDEX(新战舰养成!J$6:J$18,通天塔!$K152+1)*(通天塔!$H152-1))*INDEX(战舰突破!$D$6:$D$18,通天塔!$N152+1),0),0)</f>
        <v>0</v>
      </c>
      <c r="BN152" s="14">
        <f>IF($H152&gt;0,ROUND((INDEX(新战舰养成!Z$6:Z$18,通天塔!$K152+1)+INDEX(新战舰养成!K$6:K$18,通天塔!$K152+1)*(通天塔!$H152-1))*INDEX(战舰突破!$D$6:$D$18,通天塔!$N152+1),0),0)</f>
        <v>0</v>
      </c>
      <c r="BO152" s="14">
        <f>IF($H152&gt;0,ROUND((INDEX(新战舰养成!AA$6:AA$18,通天塔!$K152+1)+INDEX(新战舰养成!L$6:L$18,通天塔!$K152+1)*(通天塔!$H152-1))*INDEX(战舰突破!$D$6:$D$18,通天塔!$N152+1),0),0)</f>
        <v>3015040</v>
      </c>
      <c r="BP152" s="14">
        <f>IF($H152&gt;0,ROUND((INDEX(新战舰养成!AB$6:AB$18,通天塔!$K152+1)+INDEX(新战舰养成!M$6:M$18,通天塔!$K152+1)*(通天塔!$H152-1))*INDEX(战舰突破!$D$6:$D$18,通天塔!$N152+1),0),0)</f>
        <v>60172</v>
      </c>
      <c r="BR152" s="14">
        <f>IF($I152&gt;0,ROUND((INDEX(新战舰养成!AC$6:AC$18,通天塔!$L152+1)+INDEX(新战舰养成!I$6:I$18,通天塔!$L152+1)*(通天塔!$I152-1))*INDEX(战舰突破!$D$6:$D$18,通天塔!$O152+1),0),0)</f>
        <v>223402</v>
      </c>
      <c r="BS152" s="14">
        <f>IF($I152&gt;0,ROUND((INDEX(新战舰养成!AD$6:AD$18,通天塔!$L152+1)+INDEX(新战舰养成!J$6:J$18,通天塔!$L152+1)*(通天塔!$I152-1))*INDEX(战舰突破!$D$6:$D$18,通天塔!$O152+1),0),0)</f>
        <v>0</v>
      </c>
      <c r="BT152" s="14">
        <f>IF($I152&gt;0,ROUND((INDEX(新战舰养成!AE$6:AE$18,通天塔!$L152+1)+INDEX(新战舰养成!K$6:K$18,通天塔!$L152+1)*(通天塔!$I152-1))*INDEX(战舰突破!$D$6:$D$18,通天塔!$O152+1),0),0)</f>
        <v>0</v>
      </c>
      <c r="BU152" s="14">
        <f>IF($I152&gt;0,ROUND((INDEX(新战舰养成!AF$6:AF$18,通天塔!$L152+1)+INDEX(新战舰养成!L$6:L$18,通天塔!$L152+1)*(通天塔!$I152-1))*INDEX(战舰突破!$D$6:$D$18,通天塔!$O152+1),0),0)</f>
        <v>1482408</v>
      </c>
      <c r="BV152" s="14">
        <f>IF($I152&gt;0,ROUND((INDEX(新战舰养成!AG$6:AG$18,通天塔!$L152+1)+INDEX(新战舰养成!M$6:M$18,通天塔!$L152+1)*(通天塔!$I152-1))*INDEX(战舰突破!$D$6:$D$18,通天塔!$O152+1),0),0)</f>
        <v>59567</v>
      </c>
      <c r="BY152" s="14">
        <f>(INDEX(装备数值!$C$13:$G$116,通天塔!$P152*8+1,BY$2)+INDEX(装备数值!$C$13:$G$116,通天塔!$Q152*8+2,BY$2)+INDEX(装备数值!$C$13:$G$116,通天塔!$S152*8+3,BY$2)+INDEX(装备数值!$C$13:$G$116,通天塔!$R152*8+4,BY$2)+INDEX(装备数值!$C$13:$G$116,通天塔!$T152*8+5,BY$2)+INDEX(装备数值!$C$13:$G$116,通天塔!$U152*8+6,BY$2)+INDEX(装备数值!$C$13:$G$116,通天塔!$V152*8+7,BY$2)+INDEX(装备数值!$C$13:$G$116,通天塔!$W152*8+8,BY$2))</f>
        <v>56000</v>
      </c>
      <c r="BZ152" s="14">
        <f>(INDEX(装备数值!$C$13:$G$116,通天塔!$P152*8+1,BZ$2)+INDEX(装备数值!$C$13:$G$116,通天塔!$Q152*8+2,BZ$2)+INDEX(装备数值!$C$13:$G$116,通天塔!$S152*8+3,BZ$2)+INDEX(装备数值!$C$13:$G$116,通天塔!$R152*8+4,BZ$2)+INDEX(装备数值!$C$13:$G$116,通天塔!$T152*8+5,BZ$2)+INDEX(装备数值!$C$13:$G$116,通天塔!$U152*8+6,BZ$2)+INDEX(装备数值!$C$13:$G$116,通天塔!$V152*8+7,BZ$2)+INDEX(装备数值!$C$13:$G$116,通天塔!$W152*8+8,BZ$2))</f>
        <v>420000</v>
      </c>
      <c r="CA152" s="14">
        <f>(INDEX(装备数值!$C$13:$G$116,通天塔!$P152*8+1,CA$2)+INDEX(装备数值!$C$13:$G$116,通天塔!$Q152*8+2,CA$2)+INDEX(装备数值!$C$13:$G$116,通天塔!$S152*8+3,CA$2)+INDEX(装备数值!$C$13:$G$116,通天塔!$R152*8+4,CA$2)+INDEX(装备数值!$C$13:$G$116,通天塔!$T152*8+5,CA$2)+INDEX(装备数值!$C$13:$G$116,通天塔!$U152*8+6,CA$2)+INDEX(装备数值!$C$13:$G$116,通天塔!$V152*8+7,CA$2)+INDEX(装备数值!$C$13:$G$116,通天塔!$W152*8+8,CA$2))</f>
        <v>28000</v>
      </c>
      <c r="CB152" s="14">
        <f>(INDEX(装备数值!$C$13:$G$116,通天塔!$P152*8+1,CB$2)+INDEX(装备数值!$C$13:$G$116,通天塔!$Q152*8+2,CB$2)+INDEX(装备数值!$C$13:$G$116,通天塔!$S152*8+3,CB$2)+INDEX(装备数值!$C$13:$G$116,通天塔!$R152*8+4,CB$2)+INDEX(装备数值!$C$13:$G$116,通天塔!$T152*8+5,CB$2)+INDEX(装备数值!$C$13:$G$116,通天塔!$U152*8+6,CB$2)+INDEX(装备数值!$C$13:$G$116,通天塔!$V152*8+7,CB$2)+INDEX(装备数值!$C$13:$G$116,通天塔!$W152*8+8,CB$2))</f>
        <v>560000</v>
      </c>
      <c r="CC152" s="14">
        <f>(INDEX(装备数值!$C$13:$G$116,通天塔!$P152*8+1,CC$2)+INDEX(装备数值!$C$13:$G$116,通天塔!$Q152*8+2,CC$2)+INDEX(装备数值!$C$13:$G$116,通天塔!$S152*8+3,CC$2)+INDEX(装备数值!$C$13:$G$116,通天塔!$R152*8+4,CC$2)+INDEX(装备数值!$C$13:$G$116,通天塔!$T152*8+5,CC$2)+INDEX(装备数值!$C$13:$G$116,通天塔!$U152*8+6,CC$2)+INDEX(装备数值!$C$13:$G$116,通天塔!$V152*8+7,CC$2)+INDEX(装备数值!$C$13:$G$116,通天塔!$W152*8+8,CC$2))</f>
        <v>10800</v>
      </c>
      <c r="CF152" s="14">
        <f>INDEX(装备数值!$I$13:$M$116,通天塔!$P152*8+1,CF$2)*$X152+INDEX(装备数值!$I$13:$M$116,通天塔!$Q152*8+2,CF$2)*$Y152+INDEX(装备数值!$I$13:$M$116,通天塔!$S152*8+3,CF$2)*$Z152+INDEX(装备数值!$I$13:$M$116,通天塔!$R152*8+4,CF$2)*$AA152+INDEX(装备数值!$I$13:$M$116,通天塔!$T152*8+5,CF$2)*$AB152+INDEX(装备数值!$I$13:$M$116,通天塔!$U152*8+6,CF$2)*$AC152+INDEX(装备数值!$I$13:$M$116,通天塔!$V152*8+7,CF$2)*$AD152+INDEX(装备数值!$I$13:$M$116,通天塔!$W152*8+8,CF$2)*$AE152</f>
        <v>148400</v>
      </c>
      <c r="CG152" s="14">
        <f>INDEX(装备数值!$I$13:$M$116,通天塔!$P152*8+1,CG$2)*$X152+INDEX(装备数值!$I$13:$M$116,通天塔!$Q152*8+2,CG$2)*$Y152+INDEX(装备数值!$I$13:$M$116,通天塔!$S152*8+3,CG$2)*$Z152+INDEX(装备数值!$I$13:$M$116,通天塔!$R152*8+4,CG$2)*$AA152+INDEX(装备数值!$I$13:$M$116,通天塔!$T152*8+5,CG$2)*$AB152+INDEX(装备数值!$I$13:$M$116,通天塔!$U152*8+6,CG$2)*$AC152+INDEX(装备数值!$I$13:$M$116,通天塔!$V152*8+7,CG$2)*$AD152+INDEX(装备数值!$I$13:$M$116,通天塔!$W152*8+8,CG$2)*$AE152</f>
        <v>1113000</v>
      </c>
      <c r="CH152" s="14">
        <f>INDEX(装备数值!$I$13:$M$116,通天塔!$P152*8+1,CH$2)*$X152+INDEX(装备数值!$I$13:$M$116,通天塔!$Q152*8+2,CH$2)*$Y152+INDEX(装备数值!$I$13:$M$116,通天塔!$S152*8+3,CH$2)*$Z152+INDEX(装备数值!$I$13:$M$116,通天塔!$R152*8+4,CH$2)*$AA152+INDEX(装备数值!$I$13:$M$116,通天塔!$T152*8+5,CH$2)*$AB152+INDEX(装备数值!$I$13:$M$116,通天塔!$U152*8+6,CH$2)*$AC152+INDEX(装备数值!$I$13:$M$116,通天塔!$V152*8+7,CH$2)*$AD152+INDEX(装备数值!$I$13:$M$116,通天塔!$W152*8+8,CH$2)*$AE152</f>
        <v>74200</v>
      </c>
      <c r="CI152" s="14">
        <f>INDEX(装备数值!$I$13:$M$116,通天塔!$P152*8+1,CI$2)*$X152+INDEX(装备数值!$I$13:$M$116,通天塔!$Q152*8+2,CI$2)*$Y152+INDEX(装备数值!$I$13:$M$116,通天塔!$S152*8+3,CI$2)*$Z152+INDEX(装备数值!$I$13:$M$116,通天塔!$R152*8+4,CI$2)*$AA152+INDEX(装备数值!$I$13:$M$116,通天塔!$T152*8+5,CI$2)*$AB152+INDEX(装备数值!$I$13:$M$116,通天塔!$U152*8+6,CI$2)*$AC152+INDEX(装备数值!$I$13:$M$116,通天塔!$V152*8+7,CI$2)*$AD152+INDEX(装备数值!$I$13:$M$116,通天塔!$W152*8+8,CI$2)*$AE152</f>
        <v>1484000</v>
      </c>
      <c r="CJ152" s="14">
        <f>INDEX(装备数值!$I$13:$M$116,通天塔!$P152*8+1,CJ$2)*$X152+INDEX(装备数值!$I$13:$M$116,通天塔!$Q152*8+2,CJ$2)*$Y152+INDEX(装备数值!$I$13:$M$116,通天塔!$S152*8+3,CJ$2)*$Z152+INDEX(装备数值!$I$13:$M$116,通天塔!$R152*8+4,CJ$2)*$AA152+INDEX(装备数值!$I$13:$M$116,通天塔!$T152*8+5,CJ$2)*$AB152+INDEX(装备数值!$I$13:$M$116,通天塔!$U152*8+6,CJ$2)*$AC152+INDEX(装备数值!$I$13:$M$116,通天塔!$V152*8+7,CJ$2)*$AD152+INDEX(装备数值!$I$13:$M$116,通天塔!$W152*8+8,CJ$2)*$AE152</f>
        <v>28620</v>
      </c>
      <c r="CM152" s="14">
        <f>INDEX(装备数值!$X$13:$AH$116,$P152*8+1,CM$2)*$AF152+INDEX(装备数值!$X$13:$AH$116,$Q152*8+2,CM$2)*$AG152+INDEX(装备数值!$X$13:$AH$116,$S152*8+3,CM$2)*$AH152+INDEX(装备数值!$X$13:$AH$116,$R152*8+4,CM$2)*$AI152+INDEX(装备数值!$X$13:$AH$116,$T152*8+5,CM$2)*$AJ152+INDEX(装备数值!$X$13:$AH$116,$U152*8+6,CM$2)*$AK152+INDEX(装备数值!$X$13:$AH$116,$V152*8+7,CM$2)*$AL152+INDEX(装备数值!$X$13:$AH$116,$W152*8+8,CM$2)*$AM152</f>
        <v>47600</v>
      </c>
      <c r="CN152" s="14">
        <f>INDEX(装备数值!$X$13:$AH$116,$P152*8+1,CN$2)*$AF152+INDEX(装备数值!$X$13:$AH$116,$Q152*8+2,CN$2)*$AG152+INDEX(装备数值!$X$13:$AH$116,$S152*8+3,CN$2)*$AH152+INDEX(装备数值!$X$13:$AH$116,$R152*8+4,CN$2)*$AI152+INDEX(装备数值!$X$13:$AH$116,$T152*8+5,CN$2)*$AJ152+INDEX(装备数值!$X$13:$AH$116,$U152*8+6,CN$2)*$AK152+INDEX(装备数值!$X$13:$AH$116,$V152*8+7,CN$2)*$AL152+INDEX(装备数值!$X$13:$AH$116,$W152*8+8,CN$2)*$AM152</f>
        <v>357000</v>
      </c>
      <c r="CO152" s="14">
        <f>INDEX(装备数值!$X$13:$AH$116,$P152*8+1,CO$2)*$AF152+INDEX(装备数值!$X$13:$AH$116,$Q152*8+2,CO$2)*$AG152+INDEX(装备数值!$X$13:$AH$116,$S152*8+3,CO$2)*$AH152+INDEX(装备数值!$X$13:$AH$116,$R152*8+4,CO$2)*$AI152+INDEX(装备数值!$X$13:$AH$116,$T152*8+5,CO$2)*$AJ152+INDEX(装备数值!$X$13:$AH$116,$U152*8+6,CO$2)*$AK152+INDEX(装备数值!$X$13:$AH$116,$V152*8+7,CO$2)*$AL152+INDEX(装备数值!$X$13:$AH$116,$W152*8+8,CO$2)*$AM152</f>
        <v>23800</v>
      </c>
      <c r="CP152" s="14">
        <f>INDEX(装备数值!$X$13:$AH$116,$P152*8+1,CP$2)*$AF152+INDEX(装备数值!$X$13:$AH$116,$Q152*8+2,CP$2)*$AG152+INDEX(装备数值!$X$13:$AH$116,$S152*8+3,CP$2)*$AH152+INDEX(装备数值!$X$13:$AH$116,$R152*8+4,CP$2)*$AI152+INDEX(装备数值!$X$13:$AH$116,$T152*8+5,CP$2)*$AJ152+INDEX(装备数值!$X$13:$AH$116,$U152*8+6,CP$2)*$AK152+INDEX(装备数值!$X$13:$AH$116,$V152*8+7,CP$2)*$AL152+INDEX(装备数值!$X$13:$AH$116,$W152*8+8,CP$2)*$AM152</f>
        <v>476000</v>
      </c>
      <c r="CQ152" s="14">
        <f>INDEX(装备数值!$X$13:$AH$116,$P152*8+1,CQ$2)*$AF152+INDEX(装备数值!$X$13:$AH$116,$Q152*8+2,CQ$2)*$AG152+INDEX(装备数值!$X$13:$AH$116,$S152*8+3,CQ$2)*$AH152+INDEX(装备数值!$X$13:$AH$116,$R152*8+4,CQ$2)*$AI152+INDEX(装备数值!$X$13:$AH$116,$T152*8+5,CQ$2)*$AJ152+INDEX(装备数值!$X$13:$AH$116,$U152*8+6,CQ$2)*$AK152+INDEX(装备数值!$X$13:$AH$116,$V152*8+7,CQ$2)*$AL152+INDEX(装备数值!$X$13:$AH$116,$W152*8+8,CQ$2)*$AM152</f>
        <v>9520</v>
      </c>
      <c r="CR152" s="14">
        <f>INDEX(装备数值!$X$13:$AH$116,$P152*8+1,CR$2)*$AF152+INDEX(装备数值!$X$13:$AH$116,$Q152*8+2,CR$2)*$AG152+INDEX(装备数值!$X$13:$AH$116,$S152*8+3,CR$2)*$AH152+INDEX(装备数值!$X$13:$AH$116,$R152*8+4,CR$2)*$AI152+INDEX(装备数值!$X$13:$AH$116,$T152*8+5,CR$2)*$AJ152+INDEX(装备数值!$X$13:$AH$116,$U152*8+6,CR$2)*$AK152+INDEX(装备数值!$X$13:$AH$116,$V152*8+7,CR$2)*$AL152+INDEX(装备数值!$X$13:$AH$116,$W152*8+8,CR$2)*$AM152</f>
        <v>35700</v>
      </c>
      <c r="CS152" s="14">
        <f>INDEX(装备数值!$X$13:$AH$116,$P152*8+1,CS$2)*$AF152+INDEX(装备数值!$X$13:$AH$116,$Q152*8+2,CS$2)*$AG152+INDEX(装备数值!$X$13:$AH$116,$S152*8+3,CS$2)*$AH152+INDEX(装备数值!$X$13:$AH$116,$R152*8+4,CS$2)*$AI152+INDEX(装备数值!$X$13:$AH$116,$T152*8+5,CS$2)*$AJ152+INDEX(装备数值!$X$13:$AH$116,$U152*8+6,CS$2)*$AK152+INDEX(装备数值!$X$13:$AH$116,$V152*8+7,CS$2)*$AL152+INDEX(装备数值!$X$13:$AH$116,$W152*8+8,CS$2)*$AM152</f>
        <v>35700</v>
      </c>
      <c r="CT152" s="14">
        <f>INDEX(装备数值!$X$13:$AH$116,$P152*8+1,CT$2)*$AF152+INDEX(装备数值!$X$13:$AH$116,$Q152*8+2,CT$2)*$AG152+INDEX(装备数值!$X$13:$AH$116,$S152*8+3,CT$2)*$AH152+INDEX(装备数值!$X$13:$AH$116,$R152*8+4,CT$2)*$AI152+INDEX(装备数值!$X$13:$AH$116,$T152*8+5,CT$2)*$AJ152+INDEX(装备数值!$X$13:$AH$116,$U152*8+6,CT$2)*$AK152+INDEX(装备数值!$X$13:$AH$116,$V152*8+7,CT$2)*$AL152+INDEX(装备数值!$X$13:$AH$116,$W152*8+8,CT$2)*$AM152</f>
        <v>35700</v>
      </c>
      <c r="CU152" s="14">
        <f>INDEX(装备数值!$X$13:$AH$116,$P152*8+1,CU$2)*$AF152+INDEX(装备数值!$X$13:$AH$116,$Q152*8+2,CU$2)*$AG152+INDEX(装备数值!$X$13:$AH$116,$S152*8+3,CU$2)*$AH152+INDEX(装备数值!$X$13:$AH$116,$R152*8+4,CU$2)*$AI152+INDEX(装备数值!$X$13:$AH$116,$T152*8+5,CU$2)*$AJ152+INDEX(装备数值!$X$13:$AH$116,$U152*8+6,CU$2)*$AK152+INDEX(装备数值!$X$13:$AH$116,$V152*8+7,CU$2)*$AL152+INDEX(装备数值!$X$13:$AH$116,$W152*8+8,CU$2)*$AM152</f>
        <v>35700</v>
      </c>
      <c r="CV152" s="14">
        <f>INDEX(装备数值!$X$13:$AH$116,$P152*8+1,CV$2)*$AF152+INDEX(装备数值!$X$13:$AH$116,$Q152*8+2,CV$2)*$AG152+INDEX(装备数值!$X$13:$AH$116,$S152*8+3,CV$2)*$AH152+INDEX(装备数值!$X$13:$AH$116,$R152*8+4,CV$2)*$AI152+INDEX(装备数值!$X$13:$AH$116,$T152*8+5,CV$2)*$AJ152+INDEX(装备数值!$X$13:$AH$116,$U152*8+6,CV$2)*$AK152+INDEX(装备数值!$X$13:$AH$116,$V152*8+7,CV$2)*$AL152+INDEX(装备数值!$X$13:$AH$116,$W152*8+8,CV$2)*$AM152</f>
        <v>68</v>
      </c>
      <c r="CW152" s="14">
        <f>INDEX(装备数值!$X$13:$AH$116,$P152*8+1,CW$2)*$AF152+INDEX(装备数值!$X$13:$AH$116,$Q152*8+2,CW$2)*$AG152+INDEX(装备数值!$X$13:$AH$116,$S152*8+3,CW$2)*$AH152+INDEX(装备数值!$X$13:$AH$116,$R152*8+4,CW$2)*$AI152+INDEX(装备数值!$X$13:$AH$116,$T152*8+5,CW$2)*$AJ152+INDEX(装备数值!$X$13:$AH$116,$U152*8+6,CW$2)*$AK152+INDEX(装备数值!$X$13:$AH$116,$V152*8+7,CW$2)*$AL152+INDEX(装备数值!$X$13:$AH$116,$W152*8+8,CW$2)*$AM152</f>
        <v>68</v>
      </c>
      <c r="CY152" s="14">
        <f>INDEX(装备数值!$AN$17:$AN$117,MATCH(MIN($X152:$AE152),装备数值!$AO$17:$AO$117,1))</f>
        <v>53</v>
      </c>
      <c r="CZ152" s="14">
        <f>IF(COUNTIF($P152:$W152,"&gt;"&amp;0)=8,INDEX(装备数值!AR$17:AR$117,$CY152+1),0)</f>
        <v>23320</v>
      </c>
      <c r="DA152" s="14">
        <f>IF(COUNTIF($P152:$W152,"&gt;"&amp;0)=8,INDEX(装备数值!AS$17:AS$117,$CY152+1),0)</f>
        <v>174900</v>
      </c>
      <c r="DB152" s="14">
        <f>IF(COUNTIF($P152:$W152,"&gt;"&amp;0)=8,INDEX(装备数值!AT$17:AT$117,$CY152+1),0)</f>
        <v>11660</v>
      </c>
      <c r="DC152" s="14">
        <f>IF(COUNTIF($P152:$W152,"&gt;"&amp;0)=8,INDEX(装备数值!AU$17:AU$117,$CY152+1),0)</f>
        <v>233200</v>
      </c>
      <c r="DD152" s="14">
        <f>IF(COUNTIF($P152:$W152,"&gt;"&amp;0)=8,INDEX(装备数值!AV$17:AV$117,$CY152+1),0)</f>
        <v>4558</v>
      </c>
      <c r="DF152" s="14">
        <f>INDEX(装备数值!$AY$17:$AY$77,MATCH(MIN($AF152:$AM152),装备数值!$AZ$17:$AZ$77,1))</f>
        <v>34</v>
      </c>
      <c r="DG152" s="26">
        <f>INDEX(装备数值!BA$17:BA$77,通天塔!DF152+1)</f>
        <v>0.59</v>
      </c>
      <c r="DH152" s="26">
        <f>INDEX(装备数值!BA$17:BA$77,通天塔!DF152+1)</f>
        <v>0.59</v>
      </c>
      <c r="DJ152" s="14">
        <f t="shared" si="299"/>
        <v>41</v>
      </c>
      <c r="DK152" s="14">
        <f>VLOOKUP(DJ152,军阶与晶片数值!$W$6:$X$27,2)</f>
        <v>9</v>
      </c>
      <c r="DL152" s="14">
        <f>INDEX(军阶与晶片数值!Y$6:Y$27,$DK152+1)</f>
        <v>750</v>
      </c>
      <c r="DM152" s="14">
        <f>INDEX(军阶与晶片数值!Z$6:Z$27,$DK152+1)</f>
        <v>750</v>
      </c>
      <c r="DN152" s="14">
        <f>INDEX(军阶与晶片数值!AA$6:AA$27,$DK152+1)</f>
        <v>750</v>
      </c>
      <c r="DO152" s="14">
        <f>INDEX(军阶与晶片数值!AB$6:AB$27,$DK152+1)</f>
        <v>750</v>
      </c>
      <c r="DP152" s="29">
        <f>INDEX(军阶与晶片数值!AC$6:AC$27,$DK152+1)</f>
        <v>50</v>
      </c>
      <c r="DQ152" s="29">
        <f>INDEX(军阶与晶片数值!AD$6:AD$27,$DK152+1)</f>
        <v>30</v>
      </c>
      <c r="DS152" s="26">
        <f>INDEX(军阶与晶片数值!I$6:I$16,AN152+1)</f>
        <v>0.3</v>
      </c>
      <c r="DT152" s="26">
        <f>INDEX(军阶与晶片数值!M$6:M$16,AO152+1)</f>
        <v>0.45</v>
      </c>
      <c r="DU152" s="26">
        <f>INDEX(军阶与晶片数值!J$6:J$16,AP152+1)</f>
        <v>0.45</v>
      </c>
      <c r="DV152" s="26">
        <f>INDEX(军阶与晶片数值!K$6:K$16,AQ152+1)</f>
        <v>0.9</v>
      </c>
      <c r="DW152" s="26">
        <f>INDEX(军阶与晶片数值!L$6:L$16,AR152+1)</f>
        <v>0.9</v>
      </c>
      <c r="DX152" s="28">
        <f>INDEX(军阶与晶片数值!N$6:N$16,AS152+1)</f>
        <v>0</v>
      </c>
      <c r="DY152" s="28">
        <f>INDEX(军阶与晶片数值!O$6:O$16,AT152+1)</f>
        <v>0</v>
      </c>
      <c r="DZ152" s="28">
        <f>INDEX(军阶与晶片数值!P$6:P$16,AU152+1)</f>
        <v>0</v>
      </c>
      <c r="EA152" s="28">
        <f>INDEX(军阶与晶片数值!Q$6:Q$16,AV152+1)</f>
        <v>0</v>
      </c>
      <c r="EB152" s="26">
        <f>INDEX(军阶与晶片数值!R$6:R$16,AW152+1)</f>
        <v>0.13</v>
      </c>
      <c r="EC152" s="26">
        <f>INDEX(军阶与晶片数值!S$6:S$16,AX152+1)</f>
        <v>0.3</v>
      </c>
      <c r="ED152" s="26">
        <f>INDEX(军阶与晶片数值!T$6:T$16,AY152+1)</f>
        <v>0</v>
      </c>
      <c r="EE152" s="26">
        <f>INDEX(军阶与晶片数值!U$6:U$16,AZ152+1)</f>
        <v>0</v>
      </c>
      <c r="EG152" s="26">
        <f>INDEX(军阶与晶片数值!$C$6:$C$36,通天塔!$BA152+1)</f>
        <v>0.95</v>
      </c>
      <c r="EH152" s="26">
        <f>INDEX(军阶与晶片数值!$C$6:$C$36,通天塔!$BA152+1)</f>
        <v>0.95</v>
      </c>
      <c r="EI152" s="26">
        <f>INDEX(军阶与晶片数值!$C$6:$C$36,通天塔!$BA152+1)</f>
        <v>0.95</v>
      </c>
      <c r="EJ152" s="26">
        <f>INDEX(军阶与晶片数值!$C$6:$C$36,通天塔!$BA152+1)</f>
        <v>0.95</v>
      </c>
      <c r="EK152" s="26">
        <f>INDEX(军阶与晶片数值!$C$6:$C$36,通天塔!$BA152+1)</f>
        <v>0.95</v>
      </c>
      <c r="EM152" s="14">
        <f>INDEX(战舰突破!$H$6:$H$18,通天塔!$J152+1)+INDEX(战舰突破!$H$23:$H$35,通天塔!$K152+1)+INDEX(战舰突破!$H$40:$H$52,通天塔!$L152+1)</f>
        <v>200</v>
      </c>
      <c r="EN152" s="14">
        <f>INDEX(战舰突破!$I$6:$I$18,通天塔!$J152+1)+INDEX(战舰突破!$I$23:$I$35,通天塔!$K152+1)+INDEX(战舰突破!$I$40:$I$52,通天塔!$L152+1)</f>
        <v>200</v>
      </c>
      <c r="EO152" s="14">
        <f>INDEX(战舰突破!$J$6:$J$18,通天塔!$J152+1)+INDEX(战舰突破!$J$23:$J$35,通天塔!$K152+1)+INDEX(战舰突破!$J$40:$J$52,通天塔!$L152+1)</f>
        <v>0</v>
      </c>
      <c r="EP152" s="14">
        <f>INDEX(战舰突破!$K$6:$K$18,通天塔!$J152+1)+INDEX(战舰突破!$K$23:$K$35,通天塔!$K152+1)+INDEX(战舰突破!$K$40:$K$52,通天塔!$L152+1)</f>
        <v>0</v>
      </c>
      <c r="EQ152" s="14">
        <f>INDEX(战舰突破!$L$6:$L$18,通天塔!$J152+1)+INDEX(战舰突破!$L$23:$L$35,通天塔!$K152+1)+INDEX(战舰突破!$L$40:$L$52,通天塔!$L152+1)</f>
        <v>200</v>
      </c>
      <c r="ER152" s="18">
        <f>INDEX(战舰突破!$N$6:$N$18,通天塔!$J152+1)+INDEX(战舰突破!$N$23:$N$35,通天塔!$K152+1)+INDEX(战舰突破!$N$40:$N$52,通天塔!$L152+1)</f>
        <v>0.5</v>
      </c>
      <c r="ES152" s="18">
        <f>INDEX(战舰突破!$O$6:$O$18,通天塔!$J152+1)+INDEX(战舰突破!$O$23:$O$35,通天塔!$K152+1)+INDEX(战舰突破!$O$40:$O$52,通天塔!$L152+1)</f>
        <v>1.4</v>
      </c>
      <c r="ET152" s="18">
        <f>INDEX(战舰突破!$P$6:$P$18,通天塔!$J152+1)+INDEX(战舰突破!$P$23:$P$35,通天塔!$K152+1)+INDEX(战舰突破!$P$40:$P$52,通天塔!$L152+1)</f>
        <v>0.25</v>
      </c>
      <c r="EU152" s="18">
        <f>INDEX(战舰突破!$Q$6:$Q$18,通天塔!$J152+1)+INDEX(战舰突破!$Q$23:$Q$35,通天塔!$K152+1)+INDEX(战舰突破!$Q$40:$Q$52,通天塔!$L152+1)</f>
        <v>0.3</v>
      </c>
      <c r="EV152" s="18">
        <f>INDEX(战舰突破!$R$6:$R$18,通天塔!$J152+1)+INDEX(战舰突破!$R$23:$R$35,通天塔!$K152+1)+INDEX(战舰突破!$R$40:$R$52,通天塔!$L152+1)</f>
        <v>0</v>
      </c>
      <c r="EW152" s="18">
        <f>INDEX(战舰突破!$M$6:$M$18,通天塔!$J152+1)+INDEX(战舰突破!$M$23:$M$35,通天塔!$K152+1)+INDEX(战舰突破!$M$40:$M$52,通天塔!$L152+1)</f>
        <v>0.2</v>
      </c>
      <c r="EX152" s="22">
        <f>INDEX(战舰突破!$W$6:$W$18,通天塔!$J152+1)+INDEX(战舰突破!$W$23:$W$35,通天塔!$K152+1)+INDEX(战舰突破!$W$40:$W$52,通天塔!$L152+1)</f>
        <v>0.5</v>
      </c>
      <c r="FA152" s="14">
        <f>INDEX(战舰突破!$S$6:$S$18,通天塔!$J152+1)</f>
        <v>0</v>
      </c>
      <c r="FB152" s="14">
        <f>INDEX(战舰突破!$T$6:$T$18,通天塔!$J152+1)</f>
        <v>1.1000000000000001</v>
      </c>
      <c r="FC152" s="14">
        <f>INDEX(战舰突破!$U$6:$U$18,通天塔!$J152+1)</f>
        <v>0.1</v>
      </c>
      <c r="FD152" s="14">
        <f>INDEX(战舰突破!$V$6:$V$18,通天塔!$J152+1)</f>
        <v>1</v>
      </c>
      <c r="FE152" s="14">
        <f>INDEX(战舰突破!$X$6:$X$18,通天塔!$J152+1)</f>
        <v>11</v>
      </c>
      <c r="FG152" s="14">
        <f>INDEX(战舰突破!$S$23:$S$35,通天塔!$J152+1)</f>
        <v>0.6</v>
      </c>
      <c r="FH152" s="14">
        <f>INDEX(战舰突破!$T$23:$T$35,通天塔!$J152+1)</f>
        <v>0.55000000000000004</v>
      </c>
      <c r="FI152" s="14">
        <f>INDEX(战舰突破!$U$23:$U$35,通天塔!$J152+1)</f>
        <v>0.1</v>
      </c>
      <c r="FJ152" s="14">
        <f>INDEX(战舰突破!$V$23:$V$35,通天塔!$J152+1)</f>
        <v>2</v>
      </c>
      <c r="FK152" s="14">
        <f>INDEX(战舰突破!$X$23:$X$35,通天塔!$J152+1)</f>
        <v>165</v>
      </c>
      <c r="FM152" s="14">
        <f>INDEX(战舰突破!$S$40:$S$52,通天塔!$J152+1)</f>
        <v>0.6</v>
      </c>
      <c r="FN152" s="14">
        <f>INDEX(战舰突破!$T$40:$T$52,通天塔!$J152+1)</f>
        <v>0.25</v>
      </c>
      <c r="FO152" s="14">
        <f>INDEX(战舰突破!$U$40:$U$52,通天塔!$J152+1)</f>
        <v>0.2</v>
      </c>
      <c r="FP152" s="14">
        <f>INDEX(战舰突破!$V$40:$V$52,通天塔!$J152+1)</f>
        <v>1</v>
      </c>
      <c r="FQ152" s="14">
        <f>INDEX(战舰突破!$X$40:$X$52,通天塔!$J152+1)</f>
        <v>275</v>
      </c>
      <c r="FT152" s="14">
        <f t="shared" si="300"/>
        <v>2194133</v>
      </c>
      <c r="FU152" s="14">
        <f t="shared" si="301"/>
        <v>2195996</v>
      </c>
      <c r="FV152" s="14">
        <f t="shared" si="302"/>
        <v>1897150</v>
      </c>
      <c r="FW152" s="14">
        <f t="shared" si="303"/>
        <v>30379748</v>
      </c>
      <c r="FX152" s="14">
        <f t="shared" si="304"/>
        <v>1020550</v>
      </c>
      <c r="FY152" s="14">
        <f t="shared" si="305"/>
        <v>26865595</v>
      </c>
      <c r="FZ152" s="14">
        <f t="shared" si="306"/>
        <v>641869</v>
      </c>
      <c r="GA152" s="28">
        <f t="shared" si="307"/>
        <v>36450</v>
      </c>
      <c r="GB152" s="28">
        <f t="shared" si="308"/>
        <v>36450</v>
      </c>
      <c r="GC152" s="28">
        <f t="shared" si="309"/>
        <v>36450</v>
      </c>
      <c r="GD152" s="28">
        <f t="shared" si="310"/>
        <v>36450</v>
      </c>
      <c r="GE152" s="28">
        <f t="shared" si="311"/>
        <v>1.7966999999999997</v>
      </c>
      <c r="GF152" s="28">
        <f t="shared" si="312"/>
        <v>2.0669999999999997</v>
      </c>
      <c r="GG152" s="28">
        <f t="shared" si="313"/>
        <v>0</v>
      </c>
      <c r="GH152" s="28">
        <f t="shared" si="314"/>
        <v>53.3</v>
      </c>
      <c r="GI152" s="14">
        <f t="shared" si="315"/>
        <v>1</v>
      </c>
      <c r="GJ152" s="14">
        <f t="shared" si="316"/>
        <v>1.6</v>
      </c>
      <c r="GK152" s="14">
        <f t="shared" si="317"/>
        <v>1.6</v>
      </c>
      <c r="GL152" s="18">
        <f t="shared" si="318"/>
        <v>2.3000000000000003</v>
      </c>
      <c r="GM152" s="18">
        <f t="shared" si="319"/>
        <v>1.75</v>
      </c>
      <c r="GN152" s="18">
        <f t="shared" si="320"/>
        <v>1.45</v>
      </c>
      <c r="GO152" s="29">
        <f t="shared" si="380"/>
        <v>36600</v>
      </c>
      <c r="GP152" s="29">
        <f t="shared" si="380"/>
        <v>36900</v>
      </c>
      <c r="GQ152" s="29">
        <f t="shared" si="380"/>
        <v>36900</v>
      </c>
      <c r="GR152" s="26">
        <f t="shared" si="321"/>
        <v>0.1</v>
      </c>
      <c r="GS152" s="26">
        <f t="shared" si="322"/>
        <v>0.1</v>
      </c>
      <c r="GT152" s="26">
        <f t="shared" si="323"/>
        <v>0.2</v>
      </c>
      <c r="GU152" s="14">
        <f t="shared" si="324"/>
        <v>3</v>
      </c>
      <c r="GV152" s="14">
        <f t="shared" si="325"/>
        <v>4</v>
      </c>
      <c r="GW152" s="14">
        <f t="shared" si="326"/>
        <v>3</v>
      </c>
      <c r="GX152" s="14">
        <f t="shared" si="327"/>
        <v>11</v>
      </c>
      <c r="GY152" s="14">
        <f t="shared" si="328"/>
        <v>165</v>
      </c>
      <c r="GZ152" s="14">
        <f t="shared" si="329"/>
        <v>275</v>
      </c>
      <c r="HA152">
        <v>148</v>
      </c>
      <c r="HB152" s="14">
        <f t="shared" si="275"/>
        <v>272664424</v>
      </c>
      <c r="HD152" s="14">
        <f t="shared" si="330"/>
        <v>2041100</v>
      </c>
      <c r="HE152" s="14">
        <f t="shared" si="331"/>
        <v>1097036</v>
      </c>
      <c r="HF152" s="29">
        <f t="shared" si="332"/>
        <v>34992</v>
      </c>
      <c r="HG152" s="29">
        <f t="shared" si="333"/>
        <v>25069</v>
      </c>
      <c r="HH152" s="29">
        <f t="shared" si="334"/>
        <v>27075</v>
      </c>
      <c r="HI152" s="29">
        <f t="shared" si="335"/>
        <v>25270</v>
      </c>
      <c r="HJ152" s="14">
        <f t="shared" si="336"/>
        <v>1.7966999999999997</v>
      </c>
      <c r="HK152" s="14">
        <f t="shared" si="337"/>
        <v>2.0669999999999997</v>
      </c>
      <c r="HL152" s="14">
        <f t="shared" si="338"/>
        <v>628727</v>
      </c>
      <c r="HM152" s="14">
        <f t="shared" si="339"/>
        <v>1074676</v>
      </c>
      <c r="HN152" s="26">
        <f t="shared" si="340"/>
        <v>0.39879933058301548</v>
      </c>
      <c r="HO152" s="26">
        <f t="shared" si="341"/>
        <v>0.66448555956678701</v>
      </c>
      <c r="HP152" s="29">
        <f t="shared" si="342"/>
        <v>314533</v>
      </c>
      <c r="HQ152" s="29">
        <f t="shared" si="343"/>
        <v>1150792</v>
      </c>
      <c r="HR152" s="29">
        <f t="shared" si="344"/>
        <v>959366</v>
      </c>
      <c r="HS152" s="26">
        <f t="shared" si="345"/>
        <v>0.48377746437054625</v>
      </c>
      <c r="HT152" s="26">
        <f t="shared" si="346"/>
        <v>0.49073634204275529</v>
      </c>
      <c r="HU152" s="26">
        <f t="shared" si="347"/>
        <v>0.59073634204275538</v>
      </c>
      <c r="HV152" s="26">
        <f t="shared" si="348"/>
        <v>8.3777464370546229E-2</v>
      </c>
      <c r="HW152" s="29">
        <f t="shared" si="349"/>
        <v>1.8000000000000003</v>
      </c>
      <c r="HX152" s="29">
        <f t="shared" si="350"/>
        <v>3.5534026128266039</v>
      </c>
      <c r="HY152" s="29">
        <f t="shared" si="351"/>
        <v>3.2222684085510696</v>
      </c>
      <c r="HZ152" s="29">
        <f t="shared" si="352"/>
        <v>2830797</v>
      </c>
      <c r="IA152" s="29">
        <f t="shared" si="353"/>
        <v>2726151.5330799688</v>
      </c>
      <c r="IB152" s="29">
        <f t="shared" si="354"/>
        <v>1545667.3770190028</v>
      </c>
      <c r="IC152" s="29">
        <f t="shared" si="355"/>
        <v>17310304</v>
      </c>
      <c r="ID152" s="14">
        <f t="shared" si="356"/>
        <v>7102615.9100000001</v>
      </c>
      <c r="IH152" s="14">
        <v>1</v>
      </c>
      <c r="II152" s="14">
        <v>1</v>
      </c>
      <c r="IJ152" s="14">
        <v>480</v>
      </c>
      <c r="IK152" s="14">
        <v>80</v>
      </c>
      <c r="IL152" s="14">
        <v>60</v>
      </c>
      <c r="IM152" s="23">
        <f t="shared" si="357"/>
        <v>1314303354</v>
      </c>
      <c r="IN152" s="23">
        <f t="shared" si="358"/>
        <v>2</v>
      </c>
      <c r="IO152" s="23">
        <f t="shared" si="359"/>
        <v>1314.3</v>
      </c>
      <c r="IP152" s="23">
        <f t="shared" si="360"/>
        <v>1492971922</v>
      </c>
      <c r="IQ152" s="23">
        <f t="shared" si="361"/>
        <v>2</v>
      </c>
      <c r="IR152" s="23">
        <f t="shared" si="362"/>
        <v>1492.97</v>
      </c>
      <c r="IS152" s="14">
        <v>1</v>
      </c>
      <c r="IT152" s="14">
        <v>1</v>
      </c>
      <c r="IU152" s="14">
        <v>240</v>
      </c>
      <c r="IV152" s="14">
        <v>40</v>
      </c>
      <c r="IW152" s="14">
        <v>30</v>
      </c>
      <c r="IX152" s="23">
        <f t="shared" si="363"/>
        <v>768330483</v>
      </c>
      <c r="IY152" s="23">
        <f t="shared" si="364"/>
        <v>1</v>
      </c>
      <c r="IZ152" s="23">
        <f t="shared" si="365"/>
        <v>768330.48</v>
      </c>
      <c r="JA152" s="23"/>
      <c r="JB152" s="23"/>
      <c r="JC152" s="23"/>
      <c r="JG152">
        <f t="shared" si="366"/>
        <v>2.0440299432181743</v>
      </c>
      <c r="JH152">
        <f t="shared" si="367"/>
        <v>3.6725085989800932</v>
      </c>
      <c r="JJ152" s="14">
        <v>10</v>
      </c>
      <c r="JK152" s="14">
        <v>2</v>
      </c>
      <c r="JL152" s="14">
        <v>1.5</v>
      </c>
      <c r="JM152" s="23">
        <f t="shared" si="368"/>
        <v>26166324</v>
      </c>
      <c r="JN152" s="23">
        <f t="shared" si="369"/>
        <v>1</v>
      </c>
      <c r="JO152" s="23">
        <f t="shared" si="370"/>
        <v>26166.32</v>
      </c>
      <c r="JP152" s="14">
        <v>30</v>
      </c>
      <c r="JQ152" s="14">
        <v>6</v>
      </c>
      <c r="JR152" s="14">
        <v>4</v>
      </c>
      <c r="JS152" s="23">
        <f t="shared" si="371"/>
        <v>76025906</v>
      </c>
      <c r="JT152" s="23">
        <f t="shared" si="372"/>
        <v>1</v>
      </c>
      <c r="JU152" s="23">
        <f t="shared" si="373"/>
        <v>76025.91</v>
      </c>
      <c r="JW152" s="23">
        <f t="shared" si="374"/>
        <v>101367875</v>
      </c>
      <c r="JX152" s="23">
        <f t="shared" si="375"/>
        <v>1</v>
      </c>
      <c r="JY152" s="23">
        <f t="shared" si="376"/>
        <v>101367.88</v>
      </c>
      <c r="JZ152" s="23">
        <f t="shared" si="377"/>
        <v>39249486</v>
      </c>
      <c r="KA152" s="23">
        <f t="shared" si="378"/>
        <v>1</v>
      </c>
      <c r="KB152" s="23">
        <f t="shared" si="379"/>
        <v>39249.49</v>
      </c>
    </row>
    <row r="153" spans="3:288" ht="16.5" x14ac:dyDescent="0.2">
      <c r="C153" s="14">
        <f t="shared" si="243"/>
        <v>44</v>
      </c>
      <c r="D153" s="14">
        <v>149</v>
      </c>
      <c r="E153" s="14" t="s">
        <v>825</v>
      </c>
      <c r="F153" s="14">
        <v>533</v>
      </c>
      <c r="G153" s="14">
        <v>533</v>
      </c>
      <c r="H153" s="14">
        <v>533</v>
      </c>
      <c r="I153" s="14">
        <v>533</v>
      </c>
      <c r="J153" s="14">
        <v>10</v>
      </c>
      <c r="K153" s="14">
        <v>10</v>
      </c>
      <c r="L153" s="14">
        <v>9</v>
      </c>
      <c r="M153" s="14">
        <v>6</v>
      </c>
      <c r="N153" s="14">
        <v>6</v>
      </c>
      <c r="O153" s="14">
        <v>6</v>
      </c>
      <c r="P153" s="14">
        <v>9</v>
      </c>
      <c r="Q153" s="14">
        <v>9</v>
      </c>
      <c r="R153" s="14">
        <v>9</v>
      </c>
      <c r="S153" s="14">
        <v>9</v>
      </c>
      <c r="T153" s="14">
        <v>9</v>
      </c>
      <c r="U153" s="14">
        <v>9</v>
      </c>
      <c r="V153" s="14">
        <v>9</v>
      </c>
      <c r="W153" s="14">
        <v>9</v>
      </c>
      <c r="X153" s="14">
        <v>533</v>
      </c>
      <c r="Y153" s="14">
        <v>533</v>
      </c>
      <c r="Z153" s="14">
        <v>533</v>
      </c>
      <c r="AA153" s="14">
        <v>533</v>
      </c>
      <c r="AB153" s="14">
        <v>533</v>
      </c>
      <c r="AC153" s="14">
        <v>533</v>
      </c>
      <c r="AD153" s="14">
        <v>533</v>
      </c>
      <c r="AE153" s="14">
        <v>533</v>
      </c>
      <c r="AF153" s="14">
        <v>68</v>
      </c>
      <c r="AG153" s="14">
        <v>68</v>
      </c>
      <c r="AH153" s="14">
        <v>68</v>
      </c>
      <c r="AI153" s="14">
        <v>68</v>
      </c>
      <c r="AJ153" s="14">
        <v>68</v>
      </c>
      <c r="AK153" s="14">
        <v>68</v>
      </c>
      <c r="AL153" s="14">
        <v>68</v>
      </c>
      <c r="AM153" s="14">
        <v>68</v>
      </c>
      <c r="AN153" s="14">
        <v>6</v>
      </c>
      <c r="AO153" s="14">
        <v>7</v>
      </c>
      <c r="AP153" s="14">
        <v>7</v>
      </c>
      <c r="AQ153" s="14">
        <v>7</v>
      </c>
      <c r="AR153" s="14">
        <v>7</v>
      </c>
      <c r="AS153" s="14">
        <v>0</v>
      </c>
      <c r="AT153" s="14">
        <v>0</v>
      </c>
      <c r="AU153" s="14">
        <v>0</v>
      </c>
      <c r="AV153" s="14">
        <v>0</v>
      </c>
      <c r="AW153" s="14">
        <v>3</v>
      </c>
      <c r="AX153" s="14">
        <v>4</v>
      </c>
      <c r="AY153" s="14">
        <v>0</v>
      </c>
      <c r="AZ153" s="14">
        <v>0</v>
      </c>
      <c r="BA153" s="14">
        <v>19</v>
      </c>
      <c r="BF153" s="14">
        <f>ROUND((INDEX(新战舰养成!S$6:S$18,通天塔!$J153+1)+INDEX(新战舰养成!D$6:D$18,通天塔!$J153+1)*(通天塔!$G153-1))*INDEX(战舰突破!$D$6:$D$18,通天塔!$M153+1),0)</f>
        <v>301977</v>
      </c>
      <c r="BG153" s="14">
        <f>ROUND((INDEX(新战舰养成!T$6:T$18,通天塔!$J153+1)+INDEX(新战舰养成!E$6:E$18,通天塔!$J153+1)*(通天塔!$G153-1))*INDEX(战舰突破!$D$6:$D$18,通天塔!$M153+1),0)</f>
        <v>2415707</v>
      </c>
      <c r="BH153" s="14">
        <f>ROUND((INDEX(新战舰养成!U$6:U$18,通天塔!$J153+1)+INDEX(新战舰养成!F$6:F$18,通天塔!$J153+1)*(通天塔!$G153-1))*INDEX(战舰突破!$D$6:$D$18,通天塔!$M153+1),0)</f>
        <v>151127</v>
      </c>
      <c r="BI153" s="14">
        <f>ROUND((INDEX(新战舰养成!V$6:V$18,通天塔!$J153+1)+INDEX(新战舰养成!G$6:G$18,通天塔!$J153+1)*(通天塔!$G153-1))*INDEX(战舰突破!$D$6:$D$18,通天塔!$M153+1),0)</f>
        <v>525</v>
      </c>
      <c r="BJ153" s="14">
        <f>ROUND((INDEX(新战舰养成!W$6:W$18,通天塔!$J153+1)+INDEX(新战舰养成!H$6:H$18,通天塔!$J153+1)*(通天塔!$G153-1))*INDEX(战舰突破!$D$6:$D$18,通天塔!$M153+1),0)</f>
        <v>7</v>
      </c>
      <c r="BL153" s="14">
        <f>IF($H153&gt;0,ROUND((INDEX(新战舰养成!X$6:X$18,通天塔!$K153+1)+INDEX(新战舰养成!I$6:I$18,通天塔!$K153+1)*(通天塔!$H153-1))*INDEX(战舰突破!$D$6:$D$18,通天塔!$N153+1),0),0)</f>
        <v>302467</v>
      </c>
      <c r="BM153" s="14">
        <f>IF($H153&gt;0,ROUND((INDEX(新战舰养成!Y$6:Y$18,通天塔!$K153+1)+INDEX(新战舰养成!J$6:J$18,通天塔!$K153+1)*(通天塔!$H153-1))*INDEX(战舰突破!$D$6:$D$18,通天塔!$N153+1),0),0)</f>
        <v>0</v>
      </c>
      <c r="BN153" s="14">
        <f>IF($H153&gt;0,ROUND((INDEX(新战舰养成!Z$6:Z$18,通天塔!$K153+1)+INDEX(新战舰养成!K$6:K$18,通天塔!$K153+1)*(通天塔!$H153-1))*INDEX(战舰突破!$D$6:$D$18,通天塔!$N153+1),0),0)</f>
        <v>0</v>
      </c>
      <c r="BO153" s="14">
        <f>IF($H153&gt;0,ROUND((INDEX(新战舰养成!AA$6:AA$18,通天塔!$K153+1)+INDEX(新战舰养成!L$6:L$18,通天塔!$K153+1)*(通天塔!$H153-1))*INDEX(战舰突破!$D$6:$D$18,通天塔!$N153+1),0),0)</f>
        <v>3019765</v>
      </c>
      <c r="BP153" s="14">
        <f>IF($H153&gt;0,ROUND((INDEX(新战舰养成!AB$6:AB$18,通天塔!$K153+1)+INDEX(新战舰养成!M$6:M$18,通天塔!$K153+1)*(通天塔!$H153-1))*INDEX(战舰突破!$D$6:$D$18,通天塔!$N153+1),0),0)</f>
        <v>60267</v>
      </c>
      <c r="BR153" s="14">
        <f>IF($I153&gt;0,ROUND((INDEX(新战舰养成!AC$6:AC$18,通天塔!$L153+1)+INDEX(新战舰养成!I$6:I$18,通天塔!$L153+1)*(通天塔!$I153-1))*INDEX(战舰突破!$D$6:$D$18,通天塔!$O153+1),0),0)</f>
        <v>223822</v>
      </c>
      <c r="BS153" s="14">
        <f>IF($I153&gt;0,ROUND((INDEX(新战舰养成!AD$6:AD$18,通天塔!$L153+1)+INDEX(新战舰养成!J$6:J$18,通天塔!$L153+1)*(通天塔!$I153-1))*INDEX(战舰突破!$D$6:$D$18,通天塔!$O153+1),0),0)</f>
        <v>0</v>
      </c>
      <c r="BT153" s="14">
        <f>IF($I153&gt;0,ROUND((INDEX(新战舰养成!AE$6:AE$18,通天塔!$L153+1)+INDEX(新战舰养成!K$6:K$18,通天塔!$L153+1)*(通天塔!$I153-1))*INDEX(战舰突破!$D$6:$D$18,通天塔!$O153+1),0),0)</f>
        <v>0</v>
      </c>
      <c r="BU153" s="14">
        <f>IF($I153&gt;0,ROUND((INDEX(新战舰养成!AF$6:AF$18,通天塔!$L153+1)+INDEX(新战舰养成!L$6:L$18,通天塔!$L153+1)*(通天塔!$I153-1))*INDEX(战舰突破!$D$6:$D$18,通天塔!$O153+1),0),0)</f>
        <v>1486608</v>
      </c>
      <c r="BV153" s="14">
        <f>IF($I153&gt;0,ROUND((INDEX(新战舰养成!AG$6:AG$18,通天塔!$L153+1)+INDEX(新战舰养成!M$6:M$18,通天塔!$L153+1)*(通天塔!$I153-1))*INDEX(战舰突破!$D$6:$D$18,通天塔!$O153+1),0),0)</f>
        <v>59651</v>
      </c>
      <c r="BY153" s="14">
        <f>(INDEX(装备数值!$C$13:$G$116,通天塔!$P153*8+1,BY$2)+INDEX(装备数值!$C$13:$G$116,通天塔!$Q153*8+2,BY$2)+INDEX(装备数值!$C$13:$G$116,通天塔!$S153*8+3,BY$2)+INDEX(装备数值!$C$13:$G$116,通天塔!$R153*8+4,BY$2)+INDEX(装备数值!$C$13:$G$116,通天塔!$T153*8+5,BY$2)+INDEX(装备数值!$C$13:$G$116,通天塔!$U153*8+6,BY$2)+INDEX(装备数值!$C$13:$G$116,通天塔!$V153*8+7,BY$2)+INDEX(装备数值!$C$13:$G$116,通天塔!$W153*8+8,BY$2))</f>
        <v>56000</v>
      </c>
      <c r="BZ153" s="14">
        <f>(INDEX(装备数值!$C$13:$G$116,通天塔!$P153*8+1,BZ$2)+INDEX(装备数值!$C$13:$G$116,通天塔!$Q153*8+2,BZ$2)+INDEX(装备数值!$C$13:$G$116,通天塔!$S153*8+3,BZ$2)+INDEX(装备数值!$C$13:$G$116,通天塔!$R153*8+4,BZ$2)+INDEX(装备数值!$C$13:$G$116,通天塔!$T153*8+5,BZ$2)+INDEX(装备数值!$C$13:$G$116,通天塔!$U153*8+6,BZ$2)+INDEX(装备数值!$C$13:$G$116,通天塔!$V153*8+7,BZ$2)+INDEX(装备数值!$C$13:$G$116,通天塔!$W153*8+8,BZ$2))</f>
        <v>420000</v>
      </c>
      <c r="CA153" s="14">
        <f>(INDEX(装备数值!$C$13:$G$116,通天塔!$P153*8+1,CA$2)+INDEX(装备数值!$C$13:$G$116,通天塔!$Q153*8+2,CA$2)+INDEX(装备数值!$C$13:$G$116,通天塔!$S153*8+3,CA$2)+INDEX(装备数值!$C$13:$G$116,通天塔!$R153*8+4,CA$2)+INDEX(装备数值!$C$13:$G$116,通天塔!$T153*8+5,CA$2)+INDEX(装备数值!$C$13:$G$116,通天塔!$U153*8+6,CA$2)+INDEX(装备数值!$C$13:$G$116,通天塔!$V153*8+7,CA$2)+INDEX(装备数值!$C$13:$G$116,通天塔!$W153*8+8,CA$2))</f>
        <v>28000</v>
      </c>
      <c r="CB153" s="14">
        <f>(INDEX(装备数值!$C$13:$G$116,通天塔!$P153*8+1,CB$2)+INDEX(装备数值!$C$13:$G$116,通天塔!$Q153*8+2,CB$2)+INDEX(装备数值!$C$13:$G$116,通天塔!$S153*8+3,CB$2)+INDEX(装备数值!$C$13:$G$116,通天塔!$R153*8+4,CB$2)+INDEX(装备数值!$C$13:$G$116,通天塔!$T153*8+5,CB$2)+INDEX(装备数值!$C$13:$G$116,通天塔!$U153*8+6,CB$2)+INDEX(装备数值!$C$13:$G$116,通天塔!$V153*8+7,CB$2)+INDEX(装备数值!$C$13:$G$116,通天塔!$W153*8+8,CB$2))</f>
        <v>560000</v>
      </c>
      <c r="CC153" s="14">
        <f>(INDEX(装备数值!$C$13:$G$116,通天塔!$P153*8+1,CC$2)+INDEX(装备数值!$C$13:$G$116,通天塔!$Q153*8+2,CC$2)+INDEX(装备数值!$C$13:$G$116,通天塔!$S153*8+3,CC$2)+INDEX(装备数值!$C$13:$G$116,通天塔!$R153*8+4,CC$2)+INDEX(装备数值!$C$13:$G$116,通天塔!$T153*8+5,CC$2)+INDEX(装备数值!$C$13:$G$116,通天塔!$U153*8+6,CC$2)+INDEX(装备数值!$C$13:$G$116,通天塔!$V153*8+7,CC$2)+INDEX(装备数值!$C$13:$G$116,通天塔!$W153*8+8,CC$2))</f>
        <v>10800</v>
      </c>
      <c r="CF153" s="14">
        <f>INDEX(装备数值!$I$13:$M$116,通天塔!$P153*8+1,CF$2)*$X153+INDEX(装备数值!$I$13:$M$116,通天塔!$Q153*8+2,CF$2)*$Y153+INDEX(装备数值!$I$13:$M$116,通天塔!$S153*8+3,CF$2)*$Z153+INDEX(装备数值!$I$13:$M$116,通天塔!$R153*8+4,CF$2)*$AA153+INDEX(装备数值!$I$13:$M$116,通天塔!$T153*8+5,CF$2)*$AB153+INDEX(装备数值!$I$13:$M$116,通天塔!$U153*8+6,CF$2)*$AC153+INDEX(装备数值!$I$13:$M$116,通天塔!$V153*8+7,CF$2)*$AD153+INDEX(装备数值!$I$13:$M$116,通天塔!$W153*8+8,CF$2)*$AE153</f>
        <v>149240</v>
      </c>
      <c r="CG153" s="14">
        <f>INDEX(装备数值!$I$13:$M$116,通天塔!$P153*8+1,CG$2)*$X153+INDEX(装备数值!$I$13:$M$116,通天塔!$Q153*8+2,CG$2)*$Y153+INDEX(装备数值!$I$13:$M$116,通天塔!$S153*8+3,CG$2)*$Z153+INDEX(装备数值!$I$13:$M$116,通天塔!$R153*8+4,CG$2)*$AA153+INDEX(装备数值!$I$13:$M$116,通天塔!$T153*8+5,CG$2)*$AB153+INDEX(装备数值!$I$13:$M$116,通天塔!$U153*8+6,CG$2)*$AC153+INDEX(装备数值!$I$13:$M$116,通天塔!$V153*8+7,CG$2)*$AD153+INDEX(装备数值!$I$13:$M$116,通天塔!$W153*8+8,CG$2)*$AE153</f>
        <v>1119300</v>
      </c>
      <c r="CH153" s="14">
        <f>INDEX(装备数值!$I$13:$M$116,通天塔!$P153*8+1,CH$2)*$X153+INDEX(装备数值!$I$13:$M$116,通天塔!$Q153*8+2,CH$2)*$Y153+INDEX(装备数值!$I$13:$M$116,通天塔!$S153*8+3,CH$2)*$Z153+INDEX(装备数值!$I$13:$M$116,通天塔!$R153*8+4,CH$2)*$AA153+INDEX(装备数值!$I$13:$M$116,通天塔!$T153*8+5,CH$2)*$AB153+INDEX(装备数值!$I$13:$M$116,通天塔!$U153*8+6,CH$2)*$AC153+INDEX(装备数值!$I$13:$M$116,通天塔!$V153*8+7,CH$2)*$AD153+INDEX(装备数值!$I$13:$M$116,通天塔!$W153*8+8,CH$2)*$AE153</f>
        <v>74620</v>
      </c>
      <c r="CI153" s="14">
        <f>INDEX(装备数值!$I$13:$M$116,通天塔!$P153*8+1,CI$2)*$X153+INDEX(装备数值!$I$13:$M$116,通天塔!$Q153*8+2,CI$2)*$Y153+INDEX(装备数值!$I$13:$M$116,通天塔!$S153*8+3,CI$2)*$Z153+INDEX(装备数值!$I$13:$M$116,通天塔!$R153*8+4,CI$2)*$AA153+INDEX(装备数值!$I$13:$M$116,通天塔!$T153*8+5,CI$2)*$AB153+INDEX(装备数值!$I$13:$M$116,通天塔!$U153*8+6,CI$2)*$AC153+INDEX(装备数值!$I$13:$M$116,通天塔!$V153*8+7,CI$2)*$AD153+INDEX(装备数值!$I$13:$M$116,通天塔!$W153*8+8,CI$2)*$AE153</f>
        <v>1492400</v>
      </c>
      <c r="CJ153" s="14">
        <f>INDEX(装备数值!$I$13:$M$116,通天塔!$P153*8+1,CJ$2)*$X153+INDEX(装备数值!$I$13:$M$116,通天塔!$Q153*8+2,CJ$2)*$Y153+INDEX(装备数值!$I$13:$M$116,通天塔!$S153*8+3,CJ$2)*$Z153+INDEX(装备数值!$I$13:$M$116,通天塔!$R153*8+4,CJ$2)*$AA153+INDEX(装备数值!$I$13:$M$116,通天塔!$T153*8+5,CJ$2)*$AB153+INDEX(装备数值!$I$13:$M$116,通天塔!$U153*8+6,CJ$2)*$AC153+INDEX(装备数值!$I$13:$M$116,通天塔!$V153*8+7,CJ$2)*$AD153+INDEX(装备数值!$I$13:$M$116,通天塔!$W153*8+8,CJ$2)*$AE153</f>
        <v>28782</v>
      </c>
      <c r="CM153" s="14">
        <f>INDEX(装备数值!$X$13:$AH$116,$P153*8+1,CM$2)*$AF153+INDEX(装备数值!$X$13:$AH$116,$Q153*8+2,CM$2)*$AG153+INDEX(装备数值!$X$13:$AH$116,$S153*8+3,CM$2)*$AH153+INDEX(装备数值!$X$13:$AH$116,$R153*8+4,CM$2)*$AI153+INDEX(装备数值!$X$13:$AH$116,$T153*8+5,CM$2)*$AJ153+INDEX(装备数值!$X$13:$AH$116,$U153*8+6,CM$2)*$AK153+INDEX(装备数值!$X$13:$AH$116,$V153*8+7,CM$2)*$AL153+INDEX(装备数值!$X$13:$AH$116,$W153*8+8,CM$2)*$AM153</f>
        <v>47600</v>
      </c>
      <c r="CN153" s="14">
        <f>INDEX(装备数值!$X$13:$AH$116,$P153*8+1,CN$2)*$AF153+INDEX(装备数值!$X$13:$AH$116,$Q153*8+2,CN$2)*$AG153+INDEX(装备数值!$X$13:$AH$116,$S153*8+3,CN$2)*$AH153+INDEX(装备数值!$X$13:$AH$116,$R153*8+4,CN$2)*$AI153+INDEX(装备数值!$X$13:$AH$116,$T153*8+5,CN$2)*$AJ153+INDEX(装备数值!$X$13:$AH$116,$U153*8+6,CN$2)*$AK153+INDEX(装备数值!$X$13:$AH$116,$V153*8+7,CN$2)*$AL153+INDEX(装备数值!$X$13:$AH$116,$W153*8+8,CN$2)*$AM153</f>
        <v>357000</v>
      </c>
      <c r="CO153" s="14">
        <f>INDEX(装备数值!$X$13:$AH$116,$P153*8+1,CO$2)*$AF153+INDEX(装备数值!$X$13:$AH$116,$Q153*8+2,CO$2)*$AG153+INDEX(装备数值!$X$13:$AH$116,$S153*8+3,CO$2)*$AH153+INDEX(装备数值!$X$13:$AH$116,$R153*8+4,CO$2)*$AI153+INDEX(装备数值!$X$13:$AH$116,$T153*8+5,CO$2)*$AJ153+INDEX(装备数值!$X$13:$AH$116,$U153*8+6,CO$2)*$AK153+INDEX(装备数值!$X$13:$AH$116,$V153*8+7,CO$2)*$AL153+INDEX(装备数值!$X$13:$AH$116,$W153*8+8,CO$2)*$AM153</f>
        <v>23800</v>
      </c>
      <c r="CP153" s="14">
        <f>INDEX(装备数值!$X$13:$AH$116,$P153*8+1,CP$2)*$AF153+INDEX(装备数值!$X$13:$AH$116,$Q153*8+2,CP$2)*$AG153+INDEX(装备数值!$X$13:$AH$116,$S153*8+3,CP$2)*$AH153+INDEX(装备数值!$X$13:$AH$116,$R153*8+4,CP$2)*$AI153+INDEX(装备数值!$X$13:$AH$116,$T153*8+5,CP$2)*$AJ153+INDEX(装备数值!$X$13:$AH$116,$U153*8+6,CP$2)*$AK153+INDEX(装备数值!$X$13:$AH$116,$V153*8+7,CP$2)*$AL153+INDEX(装备数值!$X$13:$AH$116,$W153*8+8,CP$2)*$AM153</f>
        <v>476000</v>
      </c>
      <c r="CQ153" s="14">
        <f>INDEX(装备数值!$X$13:$AH$116,$P153*8+1,CQ$2)*$AF153+INDEX(装备数值!$X$13:$AH$116,$Q153*8+2,CQ$2)*$AG153+INDEX(装备数值!$X$13:$AH$116,$S153*8+3,CQ$2)*$AH153+INDEX(装备数值!$X$13:$AH$116,$R153*8+4,CQ$2)*$AI153+INDEX(装备数值!$X$13:$AH$116,$T153*8+5,CQ$2)*$AJ153+INDEX(装备数值!$X$13:$AH$116,$U153*8+6,CQ$2)*$AK153+INDEX(装备数值!$X$13:$AH$116,$V153*8+7,CQ$2)*$AL153+INDEX(装备数值!$X$13:$AH$116,$W153*8+8,CQ$2)*$AM153</f>
        <v>9520</v>
      </c>
      <c r="CR153" s="14">
        <f>INDEX(装备数值!$X$13:$AH$116,$P153*8+1,CR$2)*$AF153+INDEX(装备数值!$X$13:$AH$116,$Q153*8+2,CR$2)*$AG153+INDEX(装备数值!$X$13:$AH$116,$S153*8+3,CR$2)*$AH153+INDEX(装备数值!$X$13:$AH$116,$R153*8+4,CR$2)*$AI153+INDEX(装备数值!$X$13:$AH$116,$T153*8+5,CR$2)*$AJ153+INDEX(装备数值!$X$13:$AH$116,$U153*8+6,CR$2)*$AK153+INDEX(装备数值!$X$13:$AH$116,$V153*8+7,CR$2)*$AL153+INDEX(装备数值!$X$13:$AH$116,$W153*8+8,CR$2)*$AM153</f>
        <v>35700</v>
      </c>
      <c r="CS153" s="14">
        <f>INDEX(装备数值!$X$13:$AH$116,$P153*8+1,CS$2)*$AF153+INDEX(装备数值!$X$13:$AH$116,$Q153*8+2,CS$2)*$AG153+INDEX(装备数值!$X$13:$AH$116,$S153*8+3,CS$2)*$AH153+INDEX(装备数值!$X$13:$AH$116,$R153*8+4,CS$2)*$AI153+INDEX(装备数值!$X$13:$AH$116,$T153*8+5,CS$2)*$AJ153+INDEX(装备数值!$X$13:$AH$116,$U153*8+6,CS$2)*$AK153+INDEX(装备数值!$X$13:$AH$116,$V153*8+7,CS$2)*$AL153+INDEX(装备数值!$X$13:$AH$116,$W153*8+8,CS$2)*$AM153</f>
        <v>35700</v>
      </c>
      <c r="CT153" s="14">
        <f>INDEX(装备数值!$X$13:$AH$116,$P153*8+1,CT$2)*$AF153+INDEX(装备数值!$X$13:$AH$116,$Q153*8+2,CT$2)*$AG153+INDEX(装备数值!$X$13:$AH$116,$S153*8+3,CT$2)*$AH153+INDEX(装备数值!$X$13:$AH$116,$R153*8+4,CT$2)*$AI153+INDEX(装备数值!$X$13:$AH$116,$T153*8+5,CT$2)*$AJ153+INDEX(装备数值!$X$13:$AH$116,$U153*8+6,CT$2)*$AK153+INDEX(装备数值!$X$13:$AH$116,$V153*8+7,CT$2)*$AL153+INDEX(装备数值!$X$13:$AH$116,$W153*8+8,CT$2)*$AM153</f>
        <v>35700</v>
      </c>
      <c r="CU153" s="14">
        <f>INDEX(装备数值!$X$13:$AH$116,$P153*8+1,CU$2)*$AF153+INDEX(装备数值!$X$13:$AH$116,$Q153*8+2,CU$2)*$AG153+INDEX(装备数值!$X$13:$AH$116,$S153*8+3,CU$2)*$AH153+INDEX(装备数值!$X$13:$AH$116,$R153*8+4,CU$2)*$AI153+INDEX(装备数值!$X$13:$AH$116,$T153*8+5,CU$2)*$AJ153+INDEX(装备数值!$X$13:$AH$116,$U153*8+6,CU$2)*$AK153+INDEX(装备数值!$X$13:$AH$116,$V153*8+7,CU$2)*$AL153+INDEX(装备数值!$X$13:$AH$116,$W153*8+8,CU$2)*$AM153</f>
        <v>35700</v>
      </c>
      <c r="CV153" s="14">
        <f>INDEX(装备数值!$X$13:$AH$116,$P153*8+1,CV$2)*$AF153+INDEX(装备数值!$X$13:$AH$116,$Q153*8+2,CV$2)*$AG153+INDEX(装备数值!$X$13:$AH$116,$S153*8+3,CV$2)*$AH153+INDEX(装备数值!$X$13:$AH$116,$R153*8+4,CV$2)*$AI153+INDEX(装备数值!$X$13:$AH$116,$T153*8+5,CV$2)*$AJ153+INDEX(装备数值!$X$13:$AH$116,$U153*8+6,CV$2)*$AK153+INDEX(装备数值!$X$13:$AH$116,$V153*8+7,CV$2)*$AL153+INDEX(装备数值!$X$13:$AH$116,$W153*8+8,CV$2)*$AM153</f>
        <v>68</v>
      </c>
      <c r="CW153" s="14">
        <f>INDEX(装备数值!$X$13:$AH$116,$P153*8+1,CW$2)*$AF153+INDEX(装备数值!$X$13:$AH$116,$Q153*8+2,CW$2)*$AG153+INDEX(装备数值!$X$13:$AH$116,$S153*8+3,CW$2)*$AH153+INDEX(装备数值!$X$13:$AH$116,$R153*8+4,CW$2)*$AI153+INDEX(装备数值!$X$13:$AH$116,$T153*8+5,CW$2)*$AJ153+INDEX(装备数值!$X$13:$AH$116,$U153*8+6,CW$2)*$AK153+INDEX(装备数值!$X$13:$AH$116,$V153*8+7,CW$2)*$AL153+INDEX(装备数值!$X$13:$AH$116,$W153*8+8,CW$2)*$AM153</f>
        <v>68</v>
      </c>
      <c r="CY153" s="14">
        <f>INDEX(装备数值!$AN$17:$AN$117,MATCH(MIN($X153:$AE153),装备数值!$AO$17:$AO$117,1))</f>
        <v>53</v>
      </c>
      <c r="CZ153" s="14">
        <f>IF(COUNTIF($P153:$W153,"&gt;"&amp;0)=8,INDEX(装备数值!AR$17:AR$117,$CY153+1),0)</f>
        <v>23320</v>
      </c>
      <c r="DA153" s="14">
        <f>IF(COUNTIF($P153:$W153,"&gt;"&amp;0)=8,INDEX(装备数值!AS$17:AS$117,$CY153+1),0)</f>
        <v>174900</v>
      </c>
      <c r="DB153" s="14">
        <f>IF(COUNTIF($P153:$W153,"&gt;"&amp;0)=8,INDEX(装备数值!AT$17:AT$117,$CY153+1),0)</f>
        <v>11660</v>
      </c>
      <c r="DC153" s="14">
        <f>IF(COUNTIF($P153:$W153,"&gt;"&amp;0)=8,INDEX(装备数值!AU$17:AU$117,$CY153+1),0)</f>
        <v>233200</v>
      </c>
      <c r="DD153" s="14">
        <f>IF(COUNTIF($P153:$W153,"&gt;"&amp;0)=8,INDEX(装备数值!AV$17:AV$117,$CY153+1),0)</f>
        <v>4558</v>
      </c>
      <c r="DF153" s="14">
        <f>INDEX(装备数值!$AY$17:$AY$77,MATCH(MIN($AF153:$AM153),装备数值!$AZ$17:$AZ$77,1))</f>
        <v>34</v>
      </c>
      <c r="DG153" s="26">
        <f>INDEX(装备数值!BA$17:BA$77,通天塔!DF153+1)</f>
        <v>0.59</v>
      </c>
      <c r="DH153" s="26">
        <f>INDEX(装备数值!BA$17:BA$77,通天塔!DF153+1)</f>
        <v>0.59</v>
      </c>
      <c r="DJ153" s="14">
        <f t="shared" si="299"/>
        <v>41</v>
      </c>
      <c r="DK153" s="14">
        <f>VLOOKUP(DJ153,军阶与晶片数值!$W$6:$X$27,2)</f>
        <v>9</v>
      </c>
      <c r="DL153" s="14">
        <f>INDEX(军阶与晶片数值!Y$6:Y$27,$DK153+1)</f>
        <v>750</v>
      </c>
      <c r="DM153" s="14">
        <f>INDEX(军阶与晶片数值!Z$6:Z$27,$DK153+1)</f>
        <v>750</v>
      </c>
      <c r="DN153" s="14">
        <f>INDEX(军阶与晶片数值!AA$6:AA$27,$DK153+1)</f>
        <v>750</v>
      </c>
      <c r="DO153" s="14">
        <f>INDEX(军阶与晶片数值!AB$6:AB$27,$DK153+1)</f>
        <v>750</v>
      </c>
      <c r="DP153" s="29">
        <f>INDEX(军阶与晶片数值!AC$6:AC$27,$DK153+1)</f>
        <v>50</v>
      </c>
      <c r="DQ153" s="29">
        <f>INDEX(军阶与晶片数值!AD$6:AD$27,$DK153+1)</f>
        <v>30</v>
      </c>
      <c r="DS153" s="26">
        <f>INDEX(军阶与晶片数值!I$6:I$16,AN153+1)</f>
        <v>0.3</v>
      </c>
      <c r="DT153" s="26">
        <f>INDEX(军阶与晶片数值!M$6:M$16,AO153+1)</f>
        <v>0.45</v>
      </c>
      <c r="DU153" s="26">
        <f>INDEX(军阶与晶片数值!J$6:J$16,AP153+1)</f>
        <v>0.45</v>
      </c>
      <c r="DV153" s="26">
        <f>INDEX(军阶与晶片数值!K$6:K$16,AQ153+1)</f>
        <v>0.9</v>
      </c>
      <c r="DW153" s="26">
        <f>INDEX(军阶与晶片数值!L$6:L$16,AR153+1)</f>
        <v>0.9</v>
      </c>
      <c r="DX153" s="28">
        <f>INDEX(军阶与晶片数值!N$6:N$16,AS153+1)</f>
        <v>0</v>
      </c>
      <c r="DY153" s="28">
        <f>INDEX(军阶与晶片数值!O$6:O$16,AT153+1)</f>
        <v>0</v>
      </c>
      <c r="DZ153" s="28">
        <f>INDEX(军阶与晶片数值!P$6:P$16,AU153+1)</f>
        <v>0</v>
      </c>
      <c r="EA153" s="28">
        <f>INDEX(军阶与晶片数值!Q$6:Q$16,AV153+1)</f>
        <v>0</v>
      </c>
      <c r="EB153" s="26">
        <f>INDEX(军阶与晶片数值!R$6:R$16,AW153+1)</f>
        <v>0.13</v>
      </c>
      <c r="EC153" s="26">
        <f>INDEX(军阶与晶片数值!S$6:S$16,AX153+1)</f>
        <v>0.3</v>
      </c>
      <c r="ED153" s="26">
        <f>INDEX(军阶与晶片数值!T$6:T$16,AY153+1)</f>
        <v>0</v>
      </c>
      <c r="EE153" s="26">
        <f>INDEX(军阶与晶片数值!U$6:U$16,AZ153+1)</f>
        <v>0</v>
      </c>
      <c r="EG153" s="26">
        <f>INDEX(军阶与晶片数值!$C$6:$C$36,通天塔!$BA153+1)</f>
        <v>0.95</v>
      </c>
      <c r="EH153" s="26">
        <f>INDEX(军阶与晶片数值!$C$6:$C$36,通天塔!$BA153+1)</f>
        <v>0.95</v>
      </c>
      <c r="EI153" s="26">
        <f>INDEX(军阶与晶片数值!$C$6:$C$36,通天塔!$BA153+1)</f>
        <v>0.95</v>
      </c>
      <c r="EJ153" s="26">
        <f>INDEX(军阶与晶片数值!$C$6:$C$36,通天塔!$BA153+1)</f>
        <v>0.95</v>
      </c>
      <c r="EK153" s="26">
        <f>INDEX(军阶与晶片数值!$C$6:$C$36,通天塔!$BA153+1)</f>
        <v>0.95</v>
      </c>
      <c r="EM153" s="14">
        <f>INDEX(战舰突破!$H$6:$H$18,通天塔!$J153+1)+INDEX(战舰突破!$H$23:$H$35,通天塔!$K153+1)+INDEX(战舰突破!$H$40:$H$52,通天塔!$L153+1)</f>
        <v>200</v>
      </c>
      <c r="EN153" s="14">
        <f>INDEX(战舰突破!$I$6:$I$18,通天塔!$J153+1)+INDEX(战舰突破!$I$23:$I$35,通天塔!$K153+1)+INDEX(战舰突破!$I$40:$I$52,通天塔!$L153+1)</f>
        <v>200</v>
      </c>
      <c r="EO153" s="14">
        <f>INDEX(战舰突破!$J$6:$J$18,通天塔!$J153+1)+INDEX(战舰突破!$J$23:$J$35,通天塔!$K153+1)+INDEX(战舰突破!$J$40:$J$52,通天塔!$L153+1)</f>
        <v>0</v>
      </c>
      <c r="EP153" s="14">
        <f>INDEX(战舰突破!$K$6:$K$18,通天塔!$J153+1)+INDEX(战舰突破!$K$23:$K$35,通天塔!$K153+1)+INDEX(战舰突破!$K$40:$K$52,通天塔!$L153+1)</f>
        <v>0</v>
      </c>
      <c r="EQ153" s="14">
        <f>INDEX(战舰突破!$L$6:$L$18,通天塔!$J153+1)+INDEX(战舰突破!$L$23:$L$35,通天塔!$K153+1)+INDEX(战舰突破!$L$40:$L$52,通天塔!$L153+1)</f>
        <v>200</v>
      </c>
      <c r="ER153" s="18">
        <f>INDEX(战舰突破!$N$6:$N$18,通天塔!$J153+1)+INDEX(战舰突破!$N$23:$N$35,通天塔!$K153+1)+INDEX(战舰突破!$N$40:$N$52,通天塔!$L153+1)</f>
        <v>0.5</v>
      </c>
      <c r="ES153" s="18">
        <f>INDEX(战舰突破!$O$6:$O$18,通天塔!$J153+1)+INDEX(战舰突破!$O$23:$O$35,通天塔!$K153+1)+INDEX(战舰突破!$O$40:$O$52,通天塔!$L153+1)</f>
        <v>1.4</v>
      </c>
      <c r="ET153" s="18">
        <f>INDEX(战舰突破!$P$6:$P$18,通天塔!$J153+1)+INDEX(战舰突破!$P$23:$P$35,通天塔!$K153+1)+INDEX(战舰突破!$P$40:$P$52,通天塔!$L153+1)</f>
        <v>0.25</v>
      </c>
      <c r="EU153" s="18">
        <f>INDEX(战舰突破!$Q$6:$Q$18,通天塔!$J153+1)+INDEX(战舰突破!$Q$23:$Q$35,通天塔!$K153+1)+INDEX(战舰突破!$Q$40:$Q$52,通天塔!$L153+1)</f>
        <v>0.3</v>
      </c>
      <c r="EV153" s="18">
        <f>INDEX(战舰突破!$R$6:$R$18,通天塔!$J153+1)+INDEX(战舰突破!$R$23:$R$35,通天塔!$K153+1)+INDEX(战舰突破!$R$40:$R$52,通天塔!$L153+1)</f>
        <v>0</v>
      </c>
      <c r="EW153" s="18">
        <f>INDEX(战舰突破!$M$6:$M$18,通天塔!$J153+1)+INDEX(战舰突破!$M$23:$M$35,通天塔!$K153+1)+INDEX(战舰突破!$M$40:$M$52,通天塔!$L153+1)</f>
        <v>0.2</v>
      </c>
      <c r="EX153" s="22">
        <f>INDEX(战舰突破!$W$6:$W$18,通天塔!$J153+1)+INDEX(战舰突破!$W$23:$W$35,通天塔!$K153+1)+INDEX(战舰突破!$W$40:$W$52,通天塔!$L153+1)</f>
        <v>0.5</v>
      </c>
      <c r="FA153" s="14">
        <f>INDEX(战舰突破!$S$6:$S$18,通天塔!$J153+1)</f>
        <v>0</v>
      </c>
      <c r="FB153" s="14">
        <f>INDEX(战舰突破!$T$6:$T$18,通天塔!$J153+1)</f>
        <v>1.1000000000000001</v>
      </c>
      <c r="FC153" s="14">
        <f>INDEX(战舰突破!$U$6:$U$18,通天塔!$J153+1)</f>
        <v>0.1</v>
      </c>
      <c r="FD153" s="14">
        <f>INDEX(战舰突破!$V$6:$V$18,通天塔!$J153+1)</f>
        <v>1</v>
      </c>
      <c r="FE153" s="14">
        <f>INDEX(战舰突破!$X$6:$X$18,通天塔!$J153+1)</f>
        <v>11</v>
      </c>
      <c r="FG153" s="14">
        <f>INDEX(战舰突破!$S$23:$S$35,通天塔!$J153+1)</f>
        <v>0.6</v>
      </c>
      <c r="FH153" s="14">
        <f>INDEX(战舰突破!$T$23:$T$35,通天塔!$J153+1)</f>
        <v>0.55000000000000004</v>
      </c>
      <c r="FI153" s="14">
        <f>INDEX(战舰突破!$U$23:$U$35,通天塔!$J153+1)</f>
        <v>0.1</v>
      </c>
      <c r="FJ153" s="14">
        <f>INDEX(战舰突破!$V$23:$V$35,通天塔!$J153+1)</f>
        <v>2</v>
      </c>
      <c r="FK153" s="14">
        <f>INDEX(战舰突破!$X$23:$X$35,通天塔!$J153+1)</f>
        <v>165</v>
      </c>
      <c r="FM153" s="14">
        <f>INDEX(战舰突破!$S$40:$S$52,通天塔!$J153+1)</f>
        <v>0.6</v>
      </c>
      <c r="FN153" s="14">
        <f>INDEX(战舰突破!$T$40:$T$52,通天塔!$J153+1)</f>
        <v>0.25</v>
      </c>
      <c r="FO153" s="14">
        <f>INDEX(战舰突破!$U$40:$U$52,通天塔!$J153+1)</f>
        <v>0.2</v>
      </c>
      <c r="FP153" s="14">
        <f>INDEX(战舰突破!$V$40:$V$52,通天塔!$J153+1)</f>
        <v>1</v>
      </c>
      <c r="FQ153" s="14">
        <f>INDEX(战舰突破!$X$40:$X$52,通天塔!$J153+1)</f>
        <v>275</v>
      </c>
      <c r="FT153" s="14">
        <f t="shared" si="300"/>
        <v>2199126</v>
      </c>
      <c r="FU153" s="14">
        <f t="shared" si="301"/>
        <v>2200989</v>
      </c>
      <c r="FV153" s="14">
        <f t="shared" si="302"/>
        <v>1901942</v>
      </c>
      <c r="FW153" s="14">
        <f t="shared" si="303"/>
        <v>30448150</v>
      </c>
      <c r="FX153" s="14">
        <f t="shared" si="304"/>
        <v>1022872</v>
      </c>
      <c r="FY153" s="14">
        <f t="shared" si="305"/>
        <v>26929785</v>
      </c>
      <c r="FZ153" s="14">
        <f t="shared" si="306"/>
        <v>643132</v>
      </c>
      <c r="GA153" s="28">
        <f t="shared" si="307"/>
        <v>36450</v>
      </c>
      <c r="GB153" s="28">
        <f t="shared" si="308"/>
        <v>36450</v>
      </c>
      <c r="GC153" s="28">
        <f t="shared" si="309"/>
        <v>36450</v>
      </c>
      <c r="GD153" s="28">
        <f t="shared" si="310"/>
        <v>36450</v>
      </c>
      <c r="GE153" s="28">
        <f t="shared" si="311"/>
        <v>1.7966999999999997</v>
      </c>
      <c r="GF153" s="28">
        <f t="shared" si="312"/>
        <v>2.0669999999999997</v>
      </c>
      <c r="GG153" s="28">
        <f t="shared" si="313"/>
        <v>0</v>
      </c>
      <c r="GH153" s="28">
        <f t="shared" si="314"/>
        <v>53.3</v>
      </c>
      <c r="GI153" s="14">
        <f t="shared" si="315"/>
        <v>1</v>
      </c>
      <c r="GJ153" s="14">
        <f t="shared" si="316"/>
        <v>1.6</v>
      </c>
      <c r="GK153" s="14">
        <f t="shared" si="317"/>
        <v>1.6</v>
      </c>
      <c r="GL153" s="18">
        <f t="shared" si="318"/>
        <v>2.3000000000000003</v>
      </c>
      <c r="GM153" s="18">
        <f t="shared" si="319"/>
        <v>1.75</v>
      </c>
      <c r="GN153" s="18">
        <f t="shared" si="320"/>
        <v>1.45</v>
      </c>
      <c r="GO153" s="29">
        <f t="shared" si="380"/>
        <v>36600</v>
      </c>
      <c r="GP153" s="29">
        <f t="shared" si="380"/>
        <v>36900</v>
      </c>
      <c r="GQ153" s="29">
        <f t="shared" si="380"/>
        <v>36900</v>
      </c>
      <c r="GR153" s="26">
        <f t="shared" si="321"/>
        <v>0.1</v>
      </c>
      <c r="GS153" s="26">
        <f t="shared" si="322"/>
        <v>0.1</v>
      </c>
      <c r="GT153" s="26">
        <f t="shared" si="323"/>
        <v>0.2</v>
      </c>
      <c r="GU153" s="14">
        <f t="shared" si="324"/>
        <v>3</v>
      </c>
      <c r="GV153" s="14">
        <f t="shared" si="325"/>
        <v>4</v>
      </c>
      <c r="GW153" s="14">
        <f t="shared" si="326"/>
        <v>3</v>
      </c>
      <c r="GX153" s="14">
        <f t="shared" si="327"/>
        <v>11</v>
      </c>
      <c r="GY153" s="14">
        <f t="shared" si="328"/>
        <v>165</v>
      </c>
      <c r="GZ153" s="14">
        <f t="shared" si="329"/>
        <v>275</v>
      </c>
      <c r="HA153">
        <v>149</v>
      </c>
      <c r="HB153" s="14">
        <f t="shared" si="275"/>
        <v>273249367</v>
      </c>
      <c r="HD153" s="14">
        <f t="shared" si="330"/>
        <v>2045744</v>
      </c>
      <c r="HE153" s="14">
        <f t="shared" si="331"/>
        <v>1099533</v>
      </c>
      <c r="HF153" s="29">
        <f t="shared" si="332"/>
        <v>34992</v>
      </c>
      <c r="HG153" s="29">
        <f t="shared" si="333"/>
        <v>25069</v>
      </c>
      <c r="HH153" s="29">
        <f t="shared" si="334"/>
        <v>27075</v>
      </c>
      <c r="HI153" s="29">
        <f t="shared" si="335"/>
        <v>25270</v>
      </c>
      <c r="HJ153" s="14">
        <f t="shared" si="336"/>
        <v>1.7966999999999997</v>
      </c>
      <c r="HK153" s="14">
        <f t="shared" si="337"/>
        <v>2.0669999999999997</v>
      </c>
      <c r="HL153" s="14">
        <f t="shared" si="338"/>
        <v>630205</v>
      </c>
      <c r="HM153" s="14">
        <f t="shared" si="339"/>
        <v>1077173</v>
      </c>
      <c r="HN153" s="26">
        <f t="shared" si="340"/>
        <v>0.39879933058301548</v>
      </c>
      <c r="HO153" s="26">
        <f t="shared" si="341"/>
        <v>0.66448555956678701</v>
      </c>
      <c r="HP153" s="29">
        <f t="shared" si="342"/>
        <v>315236</v>
      </c>
      <c r="HQ153" s="29">
        <f t="shared" si="343"/>
        <v>1153361</v>
      </c>
      <c r="HR153" s="29">
        <f t="shared" si="344"/>
        <v>961988</v>
      </c>
      <c r="HS153" s="26">
        <f t="shared" si="345"/>
        <v>0.48377746437054625</v>
      </c>
      <c r="HT153" s="26">
        <f t="shared" si="346"/>
        <v>0.49073634204275529</v>
      </c>
      <c r="HU153" s="26">
        <f t="shared" si="347"/>
        <v>0.59073634204275538</v>
      </c>
      <c r="HV153" s="26">
        <f t="shared" si="348"/>
        <v>8.3777464370546229E-2</v>
      </c>
      <c r="HW153" s="29">
        <f t="shared" si="349"/>
        <v>1.8000000000000003</v>
      </c>
      <c r="HX153" s="29">
        <f t="shared" si="350"/>
        <v>3.5534026128266039</v>
      </c>
      <c r="HY153" s="29">
        <f t="shared" si="351"/>
        <v>3.2222684085510696</v>
      </c>
      <c r="HZ153" s="29">
        <f t="shared" si="352"/>
        <v>2837124</v>
      </c>
      <c r="IA153" s="29">
        <f t="shared" si="353"/>
        <v>2732237.3272882034</v>
      </c>
      <c r="IB153" s="29">
        <f t="shared" si="354"/>
        <v>1549891.7709026132</v>
      </c>
      <c r="IC153" s="29">
        <f t="shared" si="355"/>
        <v>17349686</v>
      </c>
      <c r="ID153" s="14">
        <f t="shared" si="356"/>
        <v>7119253.0999999996</v>
      </c>
      <c r="IH153" s="14">
        <v>1</v>
      </c>
      <c r="II153" s="14">
        <v>1</v>
      </c>
      <c r="IJ153" s="14">
        <v>480</v>
      </c>
      <c r="IK153" s="14">
        <v>80</v>
      </c>
      <c r="IL153" s="14">
        <v>60</v>
      </c>
      <c r="IM153" s="23">
        <f t="shared" si="357"/>
        <v>1317424573</v>
      </c>
      <c r="IN153" s="23">
        <f t="shared" si="358"/>
        <v>2</v>
      </c>
      <c r="IO153" s="23">
        <f t="shared" si="359"/>
        <v>1317.42</v>
      </c>
      <c r="IP153" s="23">
        <f t="shared" si="360"/>
        <v>1496501679</v>
      </c>
      <c r="IQ153" s="23">
        <f t="shared" si="361"/>
        <v>2</v>
      </c>
      <c r="IR153" s="23">
        <f t="shared" si="362"/>
        <v>1496.5</v>
      </c>
      <c r="IS153" s="14">
        <v>1</v>
      </c>
      <c r="IT153" s="14">
        <v>1</v>
      </c>
      <c r="IU153" s="14">
        <v>240</v>
      </c>
      <c r="IV153" s="14">
        <v>40</v>
      </c>
      <c r="IW153" s="14">
        <v>30</v>
      </c>
      <c r="IX153" s="23">
        <f t="shared" si="363"/>
        <v>770158228</v>
      </c>
      <c r="IY153" s="23">
        <f t="shared" si="364"/>
        <v>1</v>
      </c>
      <c r="IZ153" s="23">
        <f t="shared" si="365"/>
        <v>770158.23</v>
      </c>
      <c r="JA153" s="23"/>
      <c r="JB153" s="23"/>
      <c r="JC153" s="23"/>
      <c r="JG153">
        <f t="shared" si="366"/>
        <v>2.0440665748551492</v>
      </c>
      <c r="JH153">
        <f t="shared" si="367"/>
        <v>3.6725744150422459</v>
      </c>
      <c r="JJ153" s="14">
        <v>10</v>
      </c>
      <c r="JK153" s="14">
        <v>2</v>
      </c>
      <c r="JL153" s="14">
        <v>1.5</v>
      </c>
      <c r="JM153" s="23">
        <f t="shared" si="368"/>
        <v>26228467</v>
      </c>
      <c r="JN153" s="23">
        <f t="shared" si="369"/>
        <v>1</v>
      </c>
      <c r="JO153" s="23">
        <f t="shared" si="370"/>
        <v>26228.47</v>
      </c>
      <c r="JP153" s="14">
        <v>30</v>
      </c>
      <c r="JQ153" s="14">
        <v>6</v>
      </c>
      <c r="JR153" s="14">
        <v>4</v>
      </c>
      <c r="JS153" s="23">
        <f t="shared" si="371"/>
        <v>76205576</v>
      </c>
      <c r="JT153" s="23">
        <f t="shared" si="372"/>
        <v>1</v>
      </c>
      <c r="JU153" s="23">
        <f t="shared" si="373"/>
        <v>76205.58</v>
      </c>
      <c r="JW153" s="23">
        <f t="shared" si="374"/>
        <v>101607435</v>
      </c>
      <c r="JX153" s="23">
        <f t="shared" si="375"/>
        <v>1</v>
      </c>
      <c r="JY153" s="23">
        <f t="shared" si="376"/>
        <v>101607.44</v>
      </c>
      <c r="JZ153" s="23">
        <f t="shared" si="377"/>
        <v>39342701</v>
      </c>
      <c r="KA153" s="23">
        <f t="shared" si="378"/>
        <v>1</v>
      </c>
      <c r="KB153" s="23">
        <f t="shared" si="379"/>
        <v>39342.699999999997</v>
      </c>
    </row>
    <row r="154" spans="3:288" ht="16.5" x14ac:dyDescent="0.2">
      <c r="C154" s="14">
        <f t="shared" si="243"/>
        <v>45</v>
      </c>
      <c r="D154" s="14">
        <v>150</v>
      </c>
      <c r="E154" s="14" t="s">
        <v>805</v>
      </c>
      <c r="F154" s="14">
        <v>540</v>
      </c>
      <c r="G154" s="14">
        <v>540</v>
      </c>
      <c r="H154" s="14">
        <v>540</v>
      </c>
      <c r="I154" s="14">
        <v>540</v>
      </c>
      <c r="J154" s="14">
        <v>10</v>
      </c>
      <c r="K154" s="14">
        <v>10</v>
      </c>
      <c r="L154" s="14">
        <v>9</v>
      </c>
      <c r="M154" s="14">
        <v>6</v>
      </c>
      <c r="N154" s="14">
        <v>6</v>
      </c>
      <c r="O154" s="14">
        <v>6</v>
      </c>
      <c r="P154" s="14">
        <v>9</v>
      </c>
      <c r="Q154" s="14">
        <v>9</v>
      </c>
      <c r="R154" s="14">
        <v>9</v>
      </c>
      <c r="S154" s="14">
        <v>9</v>
      </c>
      <c r="T154" s="14">
        <v>9</v>
      </c>
      <c r="U154" s="14">
        <v>9</v>
      </c>
      <c r="V154" s="14">
        <v>9</v>
      </c>
      <c r="W154" s="14">
        <v>9</v>
      </c>
      <c r="X154" s="14">
        <v>540</v>
      </c>
      <c r="Y154" s="14">
        <v>540</v>
      </c>
      <c r="Z154" s="14">
        <v>540</v>
      </c>
      <c r="AA154" s="14">
        <v>540</v>
      </c>
      <c r="AB154" s="14">
        <v>540</v>
      </c>
      <c r="AC154" s="14">
        <v>540</v>
      </c>
      <c r="AD154" s="14">
        <v>540</v>
      </c>
      <c r="AE154" s="14">
        <v>540</v>
      </c>
      <c r="AF154" s="14">
        <v>70</v>
      </c>
      <c r="AG154" s="14">
        <v>70</v>
      </c>
      <c r="AH154" s="14">
        <v>70</v>
      </c>
      <c r="AI154" s="14">
        <v>70</v>
      </c>
      <c r="AJ154" s="14">
        <v>70</v>
      </c>
      <c r="AK154" s="14">
        <v>70</v>
      </c>
      <c r="AL154" s="14">
        <v>70</v>
      </c>
      <c r="AM154" s="14">
        <v>70</v>
      </c>
      <c r="AN154" s="14">
        <v>6</v>
      </c>
      <c r="AO154" s="14">
        <v>7</v>
      </c>
      <c r="AP154" s="14">
        <v>7</v>
      </c>
      <c r="AQ154" s="14">
        <v>7</v>
      </c>
      <c r="AR154" s="14">
        <v>7</v>
      </c>
      <c r="AS154" s="14">
        <v>0</v>
      </c>
      <c r="AT154" s="14">
        <v>0</v>
      </c>
      <c r="AU154" s="14">
        <v>0</v>
      </c>
      <c r="AV154" s="14">
        <v>0</v>
      </c>
      <c r="AW154" s="14">
        <v>3</v>
      </c>
      <c r="AX154" s="14">
        <v>4</v>
      </c>
      <c r="AY154" s="14">
        <v>0</v>
      </c>
      <c r="AZ154" s="14">
        <v>0</v>
      </c>
      <c r="BA154" s="14">
        <v>19</v>
      </c>
      <c r="BF154" s="14">
        <f>ROUND((INDEX(新战舰养成!S$6:S$18,通天塔!$J154+1)+INDEX(新战舰养成!D$6:D$18,通天塔!$J154+1)*(通天塔!$G154-1))*INDEX(战舰突破!$D$6:$D$18,通天塔!$M154+1),0)</f>
        <v>303079</v>
      </c>
      <c r="BG154" s="14">
        <f>ROUND((INDEX(新战舰养成!T$6:T$18,通天塔!$J154+1)+INDEX(新战舰养成!E$6:E$18,通天塔!$J154+1)*(通天塔!$G154-1))*INDEX(战舰突破!$D$6:$D$18,通天塔!$M154+1),0)</f>
        <v>2424527</v>
      </c>
      <c r="BH154" s="14">
        <f>ROUND((INDEX(新战舰养成!U$6:U$18,通天塔!$J154+1)+INDEX(新战舰养成!F$6:F$18,通天塔!$J154+1)*(通天塔!$G154-1))*INDEX(战舰突破!$D$6:$D$18,通天塔!$M154+1),0)</f>
        <v>151678</v>
      </c>
      <c r="BI154" s="14">
        <f>ROUND((INDEX(新战舰养成!V$6:V$18,通天塔!$J154+1)+INDEX(新战舰养成!G$6:G$18,通天塔!$J154+1)*(通天塔!$G154-1))*INDEX(战舰突破!$D$6:$D$18,通天塔!$M154+1),0)</f>
        <v>525</v>
      </c>
      <c r="BJ154" s="14">
        <f>ROUND((INDEX(新战舰养成!W$6:W$18,通天塔!$J154+1)+INDEX(新战舰养成!H$6:H$18,通天塔!$J154+1)*(通天塔!$G154-1))*INDEX(战舰突破!$D$6:$D$18,通天塔!$M154+1),0)</f>
        <v>7</v>
      </c>
      <c r="BL154" s="14">
        <f>IF($H154&gt;0,ROUND((INDEX(新战舰养成!X$6:X$18,通天塔!$K154+1)+INDEX(新战舰养成!I$6:I$18,通天塔!$K154+1)*(通天塔!$H154-1))*INDEX(战舰突破!$D$6:$D$18,通天塔!$N154+1),0),0)</f>
        <v>303569</v>
      </c>
      <c r="BM154" s="14">
        <f>IF($H154&gt;0,ROUND((INDEX(新战舰养成!Y$6:Y$18,通天塔!$K154+1)+INDEX(新战舰养成!J$6:J$18,通天塔!$K154+1)*(通天塔!$H154-1))*INDEX(战舰突破!$D$6:$D$18,通天塔!$N154+1),0),0)</f>
        <v>0</v>
      </c>
      <c r="BN154" s="14">
        <f>IF($H154&gt;0,ROUND((INDEX(新战舰养成!Z$6:Z$18,通天塔!$K154+1)+INDEX(新战舰养成!K$6:K$18,通天塔!$K154+1)*(通天塔!$H154-1))*INDEX(战舰突破!$D$6:$D$18,通天塔!$N154+1),0),0)</f>
        <v>0</v>
      </c>
      <c r="BO154" s="14">
        <f>IF($H154&gt;0,ROUND((INDEX(新战舰养成!AA$6:AA$18,通天塔!$K154+1)+INDEX(新战舰养成!L$6:L$18,通天塔!$K154+1)*(通天塔!$H154-1))*INDEX(战舰突破!$D$6:$D$18,通天塔!$N154+1),0),0)</f>
        <v>3030790</v>
      </c>
      <c r="BP154" s="14">
        <f>IF($H154&gt;0,ROUND((INDEX(新战舰养成!AB$6:AB$18,通天塔!$K154+1)+INDEX(新战舰养成!M$6:M$18,通天塔!$K154+1)*(通天塔!$H154-1))*INDEX(战舰突破!$D$6:$D$18,通天塔!$N154+1),0),0)</f>
        <v>60487</v>
      </c>
      <c r="BR154" s="14">
        <f>IF($I154&gt;0,ROUND((INDEX(新战舰养成!AC$6:AC$18,通天塔!$L154+1)+INDEX(新战舰养成!I$6:I$18,通天塔!$L154+1)*(通天塔!$I154-1))*INDEX(战舰突破!$D$6:$D$18,通天塔!$O154+1),0),0)</f>
        <v>224802</v>
      </c>
      <c r="BS154" s="14">
        <f>IF($I154&gt;0,ROUND((INDEX(新战舰养成!AD$6:AD$18,通天塔!$L154+1)+INDEX(新战舰养成!J$6:J$18,通天塔!$L154+1)*(通天塔!$I154-1))*INDEX(战舰突破!$D$6:$D$18,通天塔!$O154+1),0),0)</f>
        <v>0</v>
      </c>
      <c r="BT154" s="14">
        <f>IF($I154&gt;0,ROUND((INDEX(新战舰养成!AE$6:AE$18,通天塔!$L154+1)+INDEX(新战舰养成!K$6:K$18,通天塔!$L154+1)*(通天塔!$I154-1))*INDEX(战舰突破!$D$6:$D$18,通天塔!$O154+1),0),0)</f>
        <v>0</v>
      </c>
      <c r="BU154" s="14">
        <f>IF($I154&gt;0,ROUND((INDEX(新战舰养成!AF$6:AF$18,通天塔!$L154+1)+INDEX(新战舰养成!L$6:L$18,通天塔!$L154+1)*(通天塔!$I154-1))*INDEX(战舰突破!$D$6:$D$18,通天塔!$O154+1),0),0)</f>
        <v>1496408</v>
      </c>
      <c r="BV154" s="14">
        <f>IF($I154&gt;0,ROUND((INDEX(新战舰养成!AG$6:AG$18,通天塔!$L154+1)+INDEX(新战舰养成!M$6:M$18,通天塔!$L154+1)*(通天塔!$I154-1))*INDEX(战舰突破!$D$6:$D$18,通天塔!$O154+1),0),0)</f>
        <v>59847</v>
      </c>
      <c r="BY154" s="14">
        <f>(INDEX(装备数值!$C$13:$G$116,通天塔!$P154*8+1,BY$2)+INDEX(装备数值!$C$13:$G$116,通天塔!$Q154*8+2,BY$2)+INDEX(装备数值!$C$13:$G$116,通天塔!$S154*8+3,BY$2)+INDEX(装备数值!$C$13:$G$116,通天塔!$R154*8+4,BY$2)+INDEX(装备数值!$C$13:$G$116,通天塔!$T154*8+5,BY$2)+INDEX(装备数值!$C$13:$G$116,通天塔!$U154*8+6,BY$2)+INDEX(装备数值!$C$13:$G$116,通天塔!$V154*8+7,BY$2)+INDEX(装备数值!$C$13:$G$116,通天塔!$W154*8+8,BY$2))</f>
        <v>56000</v>
      </c>
      <c r="BZ154" s="14">
        <f>(INDEX(装备数值!$C$13:$G$116,通天塔!$P154*8+1,BZ$2)+INDEX(装备数值!$C$13:$G$116,通天塔!$Q154*8+2,BZ$2)+INDEX(装备数值!$C$13:$G$116,通天塔!$S154*8+3,BZ$2)+INDEX(装备数值!$C$13:$G$116,通天塔!$R154*8+4,BZ$2)+INDEX(装备数值!$C$13:$G$116,通天塔!$T154*8+5,BZ$2)+INDEX(装备数值!$C$13:$G$116,通天塔!$U154*8+6,BZ$2)+INDEX(装备数值!$C$13:$G$116,通天塔!$V154*8+7,BZ$2)+INDEX(装备数值!$C$13:$G$116,通天塔!$W154*8+8,BZ$2))</f>
        <v>420000</v>
      </c>
      <c r="CA154" s="14">
        <f>(INDEX(装备数值!$C$13:$G$116,通天塔!$P154*8+1,CA$2)+INDEX(装备数值!$C$13:$G$116,通天塔!$Q154*8+2,CA$2)+INDEX(装备数值!$C$13:$G$116,通天塔!$S154*8+3,CA$2)+INDEX(装备数值!$C$13:$G$116,通天塔!$R154*8+4,CA$2)+INDEX(装备数值!$C$13:$G$116,通天塔!$T154*8+5,CA$2)+INDEX(装备数值!$C$13:$G$116,通天塔!$U154*8+6,CA$2)+INDEX(装备数值!$C$13:$G$116,通天塔!$V154*8+7,CA$2)+INDEX(装备数值!$C$13:$G$116,通天塔!$W154*8+8,CA$2))</f>
        <v>28000</v>
      </c>
      <c r="CB154" s="14">
        <f>(INDEX(装备数值!$C$13:$G$116,通天塔!$P154*8+1,CB$2)+INDEX(装备数值!$C$13:$G$116,通天塔!$Q154*8+2,CB$2)+INDEX(装备数值!$C$13:$G$116,通天塔!$S154*8+3,CB$2)+INDEX(装备数值!$C$13:$G$116,通天塔!$R154*8+4,CB$2)+INDEX(装备数值!$C$13:$G$116,通天塔!$T154*8+5,CB$2)+INDEX(装备数值!$C$13:$G$116,通天塔!$U154*8+6,CB$2)+INDEX(装备数值!$C$13:$G$116,通天塔!$V154*8+7,CB$2)+INDEX(装备数值!$C$13:$G$116,通天塔!$W154*8+8,CB$2))</f>
        <v>560000</v>
      </c>
      <c r="CC154" s="14">
        <f>(INDEX(装备数值!$C$13:$G$116,通天塔!$P154*8+1,CC$2)+INDEX(装备数值!$C$13:$G$116,通天塔!$Q154*8+2,CC$2)+INDEX(装备数值!$C$13:$G$116,通天塔!$S154*8+3,CC$2)+INDEX(装备数值!$C$13:$G$116,通天塔!$R154*8+4,CC$2)+INDEX(装备数值!$C$13:$G$116,通天塔!$T154*8+5,CC$2)+INDEX(装备数值!$C$13:$G$116,通天塔!$U154*8+6,CC$2)+INDEX(装备数值!$C$13:$G$116,通天塔!$V154*8+7,CC$2)+INDEX(装备数值!$C$13:$G$116,通天塔!$W154*8+8,CC$2))</f>
        <v>10800</v>
      </c>
      <c r="CF154" s="14">
        <f>INDEX(装备数值!$I$13:$M$116,通天塔!$P154*8+1,CF$2)*$X154+INDEX(装备数值!$I$13:$M$116,通天塔!$Q154*8+2,CF$2)*$Y154+INDEX(装备数值!$I$13:$M$116,通天塔!$S154*8+3,CF$2)*$Z154+INDEX(装备数值!$I$13:$M$116,通天塔!$R154*8+4,CF$2)*$AA154+INDEX(装备数值!$I$13:$M$116,通天塔!$T154*8+5,CF$2)*$AB154+INDEX(装备数值!$I$13:$M$116,通天塔!$U154*8+6,CF$2)*$AC154+INDEX(装备数值!$I$13:$M$116,通天塔!$V154*8+7,CF$2)*$AD154+INDEX(装备数值!$I$13:$M$116,通天塔!$W154*8+8,CF$2)*$AE154</f>
        <v>151200</v>
      </c>
      <c r="CG154" s="14">
        <f>INDEX(装备数值!$I$13:$M$116,通天塔!$P154*8+1,CG$2)*$X154+INDEX(装备数值!$I$13:$M$116,通天塔!$Q154*8+2,CG$2)*$Y154+INDEX(装备数值!$I$13:$M$116,通天塔!$S154*8+3,CG$2)*$Z154+INDEX(装备数值!$I$13:$M$116,通天塔!$R154*8+4,CG$2)*$AA154+INDEX(装备数值!$I$13:$M$116,通天塔!$T154*8+5,CG$2)*$AB154+INDEX(装备数值!$I$13:$M$116,通天塔!$U154*8+6,CG$2)*$AC154+INDEX(装备数值!$I$13:$M$116,通天塔!$V154*8+7,CG$2)*$AD154+INDEX(装备数值!$I$13:$M$116,通天塔!$W154*8+8,CG$2)*$AE154</f>
        <v>1134000</v>
      </c>
      <c r="CH154" s="14">
        <f>INDEX(装备数值!$I$13:$M$116,通天塔!$P154*8+1,CH$2)*$X154+INDEX(装备数值!$I$13:$M$116,通天塔!$Q154*8+2,CH$2)*$Y154+INDEX(装备数值!$I$13:$M$116,通天塔!$S154*8+3,CH$2)*$Z154+INDEX(装备数值!$I$13:$M$116,通天塔!$R154*8+4,CH$2)*$AA154+INDEX(装备数值!$I$13:$M$116,通天塔!$T154*8+5,CH$2)*$AB154+INDEX(装备数值!$I$13:$M$116,通天塔!$U154*8+6,CH$2)*$AC154+INDEX(装备数值!$I$13:$M$116,通天塔!$V154*8+7,CH$2)*$AD154+INDEX(装备数值!$I$13:$M$116,通天塔!$W154*8+8,CH$2)*$AE154</f>
        <v>75600</v>
      </c>
      <c r="CI154" s="14">
        <f>INDEX(装备数值!$I$13:$M$116,通天塔!$P154*8+1,CI$2)*$X154+INDEX(装备数值!$I$13:$M$116,通天塔!$Q154*8+2,CI$2)*$Y154+INDEX(装备数值!$I$13:$M$116,通天塔!$S154*8+3,CI$2)*$Z154+INDEX(装备数值!$I$13:$M$116,通天塔!$R154*8+4,CI$2)*$AA154+INDEX(装备数值!$I$13:$M$116,通天塔!$T154*8+5,CI$2)*$AB154+INDEX(装备数值!$I$13:$M$116,通天塔!$U154*8+6,CI$2)*$AC154+INDEX(装备数值!$I$13:$M$116,通天塔!$V154*8+7,CI$2)*$AD154+INDEX(装备数值!$I$13:$M$116,通天塔!$W154*8+8,CI$2)*$AE154</f>
        <v>1512000</v>
      </c>
      <c r="CJ154" s="14">
        <f>INDEX(装备数值!$I$13:$M$116,通天塔!$P154*8+1,CJ$2)*$X154+INDEX(装备数值!$I$13:$M$116,通天塔!$Q154*8+2,CJ$2)*$Y154+INDEX(装备数值!$I$13:$M$116,通天塔!$S154*8+3,CJ$2)*$Z154+INDEX(装备数值!$I$13:$M$116,通天塔!$R154*8+4,CJ$2)*$AA154+INDEX(装备数值!$I$13:$M$116,通天塔!$T154*8+5,CJ$2)*$AB154+INDEX(装备数值!$I$13:$M$116,通天塔!$U154*8+6,CJ$2)*$AC154+INDEX(装备数值!$I$13:$M$116,通天塔!$V154*8+7,CJ$2)*$AD154+INDEX(装备数值!$I$13:$M$116,通天塔!$W154*8+8,CJ$2)*$AE154</f>
        <v>29160</v>
      </c>
      <c r="CM154" s="14">
        <f>INDEX(装备数值!$X$13:$AH$116,$P154*8+1,CM$2)*$AF154+INDEX(装备数值!$X$13:$AH$116,$Q154*8+2,CM$2)*$AG154+INDEX(装备数值!$X$13:$AH$116,$S154*8+3,CM$2)*$AH154+INDEX(装备数值!$X$13:$AH$116,$R154*8+4,CM$2)*$AI154+INDEX(装备数值!$X$13:$AH$116,$T154*8+5,CM$2)*$AJ154+INDEX(装备数值!$X$13:$AH$116,$U154*8+6,CM$2)*$AK154+INDEX(装备数值!$X$13:$AH$116,$V154*8+7,CM$2)*$AL154+INDEX(装备数值!$X$13:$AH$116,$W154*8+8,CM$2)*$AM154</f>
        <v>49000</v>
      </c>
      <c r="CN154" s="14">
        <f>INDEX(装备数值!$X$13:$AH$116,$P154*8+1,CN$2)*$AF154+INDEX(装备数值!$X$13:$AH$116,$Q154*8+2,CN$2)*$AG154+INDEX(装备数值!$X$13:$AH$116,$S154*8+3,CN$2)*$AH154+INDEX(装备数值!$X$13:$AH$116,$R154*8+4,CN$2)*$AI154+INDEX(装备数值!$X$13:$AH$116,$T154*8+5,CN$2)*$AJ154+INDEX(装备数值!$X$13:$AH$116,$U154*8+6,CN$2)*$AK154+INDEX(装备数值!$X$13:$AH$116,$V154*8+7,CN$2)*$AL154+INDEX(装备数值!$X$13:$AH$116,$W154*8+8,CN$2)*$AM154</f>
        <v>367500</v>
      </c>
      <c r="CO154" s="14">
        <f>INDEX(装备数值!$X$13:$AH$116,$P154*8+1,CO$2)*$AF154+INDEX(装备数值!$X$13:$AH$116,$Q154*8+2,CO$2)*$AG154+INDEX(装备数值!$X$13:$AH$116,$S154*8+3,CO$2)*$AH154+INDEX(装备数值!$X$13:$AH$116,$R154*8+4,CO$2)*$AI154+INDEX(装备数值!$X$13:$AH$116,$T154*8+5,CO$2)*$AJ154+INDEX(装备数值!$X$13:$AH$116,$U154*8+6,CO$2)*$AK154+INDEX(装备数值!$X$13:$AH$116,$V154*8+7,CO$2)*$AL154+INDEX(装备数值!$X$13:$AH$116,$W154*8+8,CO$2)*$AM154</f>
        <v>24500</v>
      </c>
      <c r="CP154" s="14">
        <f>INDEX(装备数值!$X$13:$AH$116,$P154*8+1,CP$2)*$AF154+INDEX(装备数值!$X$13:$AH$116,$Q154*8+2,CP$2)*$AG154+INDEX(装备数值!$X$13:$AH$116,$S154*8+3,CP$2)*$AH154+INDEX(装备数值!$X$13:$AH$116,$R154*8+4,CP$2)*$AI154+INDEX(装备数值!$X$13:$AH$116,$T154*8+5,CP$2)*$AJ154+INDEX(装备数值!$X$13:$AH$116,$U154*8+6,CP$2)*$AK154+INDEX(装备数值!$X$13:$AH$116,$V154*8+7,CP$2)*$AL154+INDEX(装备数值!$X$13:$AH$116,$W154*8+8,CP$2)*$AM154</f>
        <v>490000</v>
      </c>
      <c r="CQ154" s="14">
        <f>INDEX(装备数值!$X$13:$AH$116,$P154*8+1,CQ$2)*$AF154+INDEX(装备数值!$X$13:$AH$116,$Q154*8+2,CQ$2)*$AG154+INDEX(装备数值!$X$13:$AH$116,$S154*8+3,CQ$2)*$AH154+INDEX(装备数值!$X$13:$AH$116,$R154*8+4,CQ$2)*$AI154+INDEX(装备数值!$X$13:$AH$116,$T154*8+5,CQ$2)*$AJ154+INDEX(装备数值!$X$13:$AH$116,$U154*8+6,CQ$2)*$AK154+INDEX(装备数值!$X$13:$AH$116,$V154*8+7,CQ$2)*$AL154+INDEX(装备数值!$X$13:$AH$116,$W154*8+8,CQ$2)*$AM154</f>
        <v>9800</v>
      </c>
      <c r="CR154" s="14">
        <f>INDEX(装备数值!$X$13:$AH$116,$P154*8+1,CR$2)*$AF154+INDEX(装备数值!$X$13:$AH$116,$Q154*8+2,CR$2)*$AG154+INDEX(装备数值!$X$13:$AH$116,$S154*8+3,CR$2)*$AH154+INDEX(装备数值!$X$13:$AH$116,$R154*8+4,CR$2)*$AI154+INDEX(装备数值!$X$13:$AH$116,$T154*8+5,CR$2)*$AJ154+INDEX(装备数值!$X$13:$AH$116,$U154*8+6,CR$2)*$AK154+INDEX(装备数值!$X$13:$AH$116,$V154*8+7,CR$2)*$AL154+INDEX(装备数值!$X$13:$AH$116,$W154*8+8,CR$2)*$AM154</f>
        <v>36750</v>
      </c>
      <c r="CS154" s="14">
        <f>INDEX(装备数值!$X$13:$AH$116,$P154*8+1,CS$2)*$AF154+INDEX(装备数值!$X$13:$AH$116,$Q154*8+2,CS$2)*$AG154+INDEX(装备数值!$X$13:$AH$116,$S154*8+3,CS$2)*$AH154+INDEX(装备数值!$X$13:$AH$116,$R154*8+4,CS$2)*$AI154+INDEX(装备数值!$X$13:$AH$116,$T154*8+5,CS$2)*$AJ154+INDEX(装备数值!$X$13:$AH$116,$U154*8+6,CS$2)*$AK154+INDEX(装备数值!$X$13:$AH$116,$V154*8+7,CS$2)*$AL154+INDEX(装备数值!$X$13:$AH$116,$W154*8+8,CS$2)*$AM154</f>
        <v>36750</v>
      </c>
      <c r="CT154" s="14">
        <f>INDEX(装备数值!$X$13:$AH$116,$P154*8+1,CT$2)*$AF154+INDEX(装备数值!$X$13:$AH$116,$Q154*8+2,CT$2)*$AG154+INDEX(装备数值!$X$13:$AH$116,$S154*8+3,CT$2)*$AH154+INDEX(装备数值!$X$13:$AH$116,$R154*8+4,CT$2)*$AI154+INDEX(装备数值!$X$13:$AH$116,$T154*8+5,CT$2)*$AJ154+INDEX(装备数值!$X$13:$AH$116,$U154*8+6,CT$2)*$AK154+INDEX(装备数值!$X$13:$AH$116,$V154*8+7,CT$2)*$AL154+INDEX(装备数值!$X$13:$AH$116,$W154*8+8,CT$2)*$AM154</f>
        <v>36750</v>
      </c>
      <c r="CU154" s="14">
        <f>INDEX(装备数值!$X$13:$AH$116,$P154*8+1,CU$2)*$AF154+INDEX(装备数值!$X$13:$AH$116,$Q154*8+2,CU$2)*$AG154+INDEX(装备数值!$X$13:$AH$116,$S154*8+3,CU$2)*$AH154+INDEX(装备数值!$X$13:$AH$116,$R154*8+4,CU$2)*$AI154+INDEX(装备数值!$X$13:$AH$116,$T154*8+5,CU$2)*$AJ154+INDEX(装备数值!$X$13:$AH$116,$U154*8+6,CU$2)*$AK154+INDEX(装备数值!$X$13:$AH$116,$V154*8+7,CU$2)*$AL154+INDEX(装备数值!$X$13:$AH$116,$W154*8+8,CU$2)*$AM154</f>
        <v>36750</v>
      </c>
      <c r="CV154" s="14">
        <f>INDEX(装备数值!$X$13:$AH$116,$P154*8+1,CV$2)*$AF154+INDEX(装备数值!$X$13:$AH$116,$Q154*8+2,CV$2)*$AG154+INDEX(装备数值!$X$13:$AH$116,$S154*8+3,CV$2)*$AH154+INDEX(装备数值!$X$13:$AH$116,$R154*8+4,CV$2)*$AI154+INDEX(装备数值!$X$13:$AH$116,$T154*8+5,CV$2)*$AJ154+INDEX(装备数值!$X$13:$AH$116,$U154*8+6,CV$2)*$AK154+INDEX(装备数值!$X$13:$AH$116,$V154*8+7,CV$2)*$AL154+INDEX(装备数值!$X$13:$AH$116,$W154*8+8,CV$2)*$AM154</f>
        <v>70</v>
      </c>
      <c r="CW154" s="14">
        <f>INDEX(装备数值!$X$13:$AH$116,$P154*8+1,CW$2)*$AF154+INDEX(装备数值!$X$13:$AH$116,$Q154*8+2,CW$2)*$AG154+INDEX(装备数值!$X$13:$AH$116,$S154*8+3,CW$2)*$AH154+INDEX(装备数值!$X$13:$AH$116,$R154*8+4,CW$2)*$AI154+INDEX(装备数值!$X$13:$AH$116,$T154*8+5,CW$2)*$AJ154+INDEX(装备数值!$X$13:$AH$116,$U154*8+6,CW$2)*$AK154+INDEX(装备数值!$X$13:$AH$116,$V154*8+7,CW$2)*$AL154+INDEX(装备数值!$X$13:$AH$116,$W154*8+8,CW$2)*$AM154</f>
        <v>70</v>
      </c>
      <c r="CY154" s="14">
        <f>INDEX(装备数值!$AN$17:$AN$117,MATCH(MIN($X154:$AE154),装备数值!$AO$17:$AO$117,1))</f>
        <v>54</v>
      </c>
      <c r="CZ154" s="14">
        <f>IF(COUNTIF($P154:$W154,"&gt;"&amp;0)=8,INDEX(装备数值!AR$17:AR$117,$CY154+1),0)</f>
        <v>23760</v>
      </c>
      <c r="DA154" s="14">
        <f>IF(COUNTIF($P154:$W154,"&gt;"&amp;0)=8,INDEX(装备数值!AS$17:AS$117,$CY154+1),0)</f>
        <v>178200</v>
      </c>
      <c r="DB154" s="14">
        <f>IF(COUNTIF($P154:$W154,"&gt;"&amp;0)=8,INDEX(装备数值!AT$17:AT$117,$CY154+1),0)</f>
        <v>11880</v>
      </c>
      <c r="DC154" s="14">
        <f>IF(COUNTIF($P154:$W154,"&gt;"&amp;0)=8,INDEX(装备数值!AU$17:AU$117,$CY154+1),0)</f>
        <v>237600</v>
      </c>
      <c r="DD154" s="14">
        <f>IF(COUNTIF($P154:$W154,"&gt;"&amp;0)=8,INDEX(装备数值!AV$17:AV$117,$CY154+1),0)</f>
        <v>4644</v>
      </c>
      <c r="DF154" s="14">
        <f>INDEX(装备数值!$AY$17:$AY$77,MATCH(MIN($AF154:$AM154),装备数值!$AZ$17:$AZ$77,1))</f>
        <v>35</v>
      </c>
      <c r="DG154" s="26">
        <f>INDEX(装备数值!BA$17:BA$77,通天塔!DF154+1)</f>
        <v>0.625</v>
      </c>
      <c r="DH154" s="26">
        <f>INDEX(装备数值!BA$17:BA$77,通天塔!DF154+1)</f>
        <v>0.625</v>
      </c>
      <c r="DJ154" s="14">
        <f t="shared" si="299"/>
        <v>41</v>
      </c>
      <c r="DK154" s="14">
        <f>VLOOKUP(DJ154,军阶与晶片数值!$W$6:$X$27,2)</f>
        <v>9</v>
      </c>
      <c r="DL154" s="14">
        <f>INDEX(军阶与晶片数值!Y$6:Y$27,$DK154+1)</f>
        <v>750</v>
      </c>
      <c r="DM154" s="14">
        <f>INDEX(军阶与晶片数值!Z$6:Z$27,$DK154+1)</f>
        <v>750</v>
      </c>
      <c r="DN154" s="14">
        <f>INDEX(军阶与晶片数值!AA$6:AA$27,$DK154+1)</f>
        <v>750</v>
      </c>
      <c r="DO154" s="14">
        <f>INDEX(军阶与晶片数值!AB$6:AB$27,$DK154+1)</f>
        <v>750</v>
      </c>
      <c r="DP154" s="29">
        <f>INDEX(军阶与晶片数值!AC$6:AC$27,$DK154+1)</f>
        <v>50</v>
      </c>
      <c r="DQ154" s="29">
        <f>INDEX(军阶与晶片数值!AD$6:AD$27,$DK154+1)</f>
        <v>30</v>
      </c>
      <c r="DS154" s="26">
        <f>INDEX(军阶与晶片数值!I$6:I$16,AN154+1)</f>
        <v>0.3</v>
      </c>
      <c r="DT154" s="26">
        <f>INDEX(军阶与晶片数值!M$6:M$16,AO154+1)</f>
        <v>0.45</v>
      </c>
      <c r="DU154" s="26">
        <f>INDEX(军阶与晶片数值!J$6:J$16,AP154+1)</f>
        <v>0.45</v>
      </c>
      <c r="DV154" s="26">
        <f>INDEX(军阶与晶片数值!K$6:K$16,AQ154+1)</f>
        <v>0.9</v>
      </c>
      <c r="DW154" s="26">
        <f>INDEX(军阶与晶片数值!L$6:L$16,AR154+1)</f>
        <v>0.9</v>
      </c>
      <c r="DX154" s="28">
        <f>INDEX(军阶与晶片数值!N$6:N$16,AS154+1)</f>
        <v>0</v>
      </c>
      <c r="DY154" s="28">
        <f>INDEX(军阶与晶片数值!O$6:O$16,AT154+1)</f>
        <v>0</v>
      </c>
      <c r="DZ154" s="28">
        <f>INDEX(军阶与晶片数值!P$6:P$16,AU154+1)</f>
        <v>0</v>
      </c>
      <c r="EA154" s="28">
        <f>INDEX(军阶与晶片数值!Q$6:Q$16,AV154+1)</f>
        <v>0</v>
      </c>
      <c r="EB154" s="26">
        <f>INDEX(军阶与晶片数值!R$6:R$16,AW154+1)</f>
        <v>0.13</v>
      </c>
      <c r="EC154" s="26">
        <f>INDEX(军阶与晶片数值!S$6:S$16,AX154+1)</f>
        <v>0.3</v>
      </c>
      <c r="ED154" s="26">
        <f>INDEX(军阶与晶片数值!T$6:T$16,AY154+1)</f>
        <v>0</v>
      </c>
      <c r="EE154" s="26">
        <f>INDEX(军阶与晶片数值!U$6:U$16,AZ154+1)</f>
        <v>0</v>
      </c>
      <c r="EG154" s="26">
        <f>INDEX(军阶与晶片数值!$C$6:$C$36,通天塔!$BA154+1)</f>
        <v>0.95</v>
      </c>
      <c r="EH154" s="26">
        <f>INDEX(军阶与晶片数值!$C$6:$C$36,通天塔!$BA154+1)</f>
        <v>0.95</v>
      </c>
      <c r="EI154" s="26">
        <f>INDEX(军阶与晶片数值!$C$6:$C$36,通天塔!$BA154+1)</f>
        <v>0.95</v>
      </c>
      <c r="EJ154" s="26">
        <f>INDEX(军阶与晶片数值!$C$6:$C$36,通天塔!$BA154+1)</f>
        <v>0.95</v>
      </c>
      <c r="EK154" s="26">
        <f>INDEX(军阶与晶片数值!$C$6:$C$36,通天塔!$BA154+1)</f>
        <v>0.95</v>
      </c>
      <c r="EM154" s="14">
        <f>INDEX(战舰突破!$H$6:$H$18,通天塔!$J154+1)+INDEX(战舰突破!$H$23:$H$35,通天塔!$K154+1)+INDEX(战舰突破!$H$40:$H$52,通天塔!$L154+1)</f>
        <v>200</v>
      </c>
      <c r="EN154" s="14">
        <f>INDEX(战舰突破!$I$6:$I$18,通天塔!$J154+1)+INDEX(战舰突破!$I$23:$I$35,通天塔!$K154+1)+INDEX(战舰突破!$I$40:$I$52,通天塔!$L154+1)</f>
        <v>200</v>
      </c>
      <c r="EO154" s="14">
        <f>INDEX(战舰突破!$J$6:$J$18,通天塔!$J154+1)+INDEX(战舰突破!$J$23:$J$35,通天塔!$K154+1)+INDEX(战舰突破!$J$40:$J$52,通天塔!$L154+1)</f>
        <v>0</v>
      </c>
      <c r="EP154" s="14">
        <f>INDEX(战舰突破!$K$6:$K$18,通天塔!$J154+1)+INDEX(战舰突破!$K$23:$K$35,通天塔!$K154+1)+INDEX(战舰突破!$K$40:$K$52,通天塔!$L154+1)</f>
        <v>0</v>
      </c>
      <c r="EQ154" s="14">
        <f>INDEX(战舰突破!$L$6:$L$18,通天塔!$J154+1)+INDEX(战舰突破!$L$23:$L$35,通天塔!$K154+1)+INDEX(战舰突破!$L$40:$L$52,通天塔!$L154+1)</f>
        <v>200</v>
      </c>
      <c r="ER154" s="18">
        <f>INDEX(战舰突破!$N$6:$N$18,通天塔!$J154+1)+INDEX(战舰突破!$N$23:$N$35,通天塔!$K154+1)+INDEX(战舰突破!$N$40:$N$52,通天塔!$L154+1)</f>
        <v>0.5</v>
      </c>
      <c r="ES154" s="18">
        <f>INDEX(战舰突破!$O$6:$O$18,通天塔!$J154+1)+INDEX(战舰突破!$O$23:$O$35,通天塔!$K154+1)+INDEX(战舰突破!$O$40:$O$52,通天塔!$L154+1)</f>
        <v>1.4</v>
      </c>
      <c r="ET154" s="18">
        <f>INDEX(战舰突破!$P$6:$P$18,通天塔!$J154+1)+INDEX(战舰突破!$P$23:$P$35,通天塔!$K154+1)+INDEX(战舰突破!$P$40:$P$52,通天塔!$L154+1)</f>
        <v>0.25</v>
      </c>
      <c r="EU154" s="18">
        <f>INDEX(战舰突破!$Q$6:$Q$18,通天塔!$J154+1)+INDEX(战舰突破!$Q$23:$Q$35,通天塔!$K154+1)+INDEX(战舰突破!$Q$40:$Q$52,通天塔!$L154+1)</f>
        <v>0.3</v>
      </c>
      <c r="EV154" s="18">
        <f>INDEX(战舰突破!$R$6:$R$18,通天塔!$J154+1)+INDEX(战舰突破!$R$23:$R$35,通天塔!$K154+1)+INDEX(战舰突破!$R$40:$R$52,通天塔!$L154+1)</f>
        <v>0</v>
      </c>
      <c r="EW154" s="18">
        <f>INDEX(战舰突破!$M$6:$M$18,通天塔!$J154+1)+INDEX(战舰突破!$M$23:$M$35,通天塔!$K154+1)+INDEX(战舰突破!$M$40:$M$52,通天塔!$L154+1)</f>
        <v>0.2</v>
      </c>
      <c r="EX154" s="22">
        <f>INDEX(战舰突破!$W$6:$W$18,通天塔!$J154+1)+INDEX(战舰突破!$W$23:$W$35,通天塔!$K154+1)+INDEX(战舰突破!$W$40:$W$52,通天塔!$L154+1)</f>
        <v>0.5</v>
      </c>
      <c r="FA154" s="14">
        <f>INDEX(战舰突破!$S$6:$S$18,通天塔!$J154+1)</f>
        <v>0</v>
      </c>
      <c r="FB154" s="14">
        <f>INDEX(战舰突破!$T$6:$T$18,通天塔!$J154+1)</f>
        <v>1.1000000000000001</v>
      </c>
      <c r="FC154" s="14">
        <f>INDEX(战舰突破!$U$6:$U$18,通天塔!$J154+1)</f>
        <v>0.1</v>
      </c>
      <c r="FD154" s="14">
        <f>INDEX(战舰突破!$V$6:$V$18,通天塔!$J154+1)</f>
        <v>1</v>
      </c>
      <c r="FE154" s="14">
        <f>INDEX(战舰突破!$X$6:$X$18,通天塔!$J154+1)</f>
        <v>11</v>
      </c>
      <c r="FG154" s="14">
        <f>INDEX(战舰突破!$S$23:$S$35,通天塔!$J154+1)</f>
        <v>0.6</v>
      </c>
      <c r="FH154" s="14">
        <f>INDEX(战舰突破!$T$23:$T$35,通天塔!$J154+1)</f>
        <v>0.55000000000000004</v>
      </c>
      <c r="FI154" s="14">
        <f>INDEX(战舰突破!$U$23:$U$35,通天塔!$J154+1)</f>
        <v>0.1</v>
      </c>
      <c r="FJ154" s="14">
        <f>INDEX(战舰突破!$V$23:$V$35,通天塔!$J154+1)</f>
        <v>2</v>
      </c>
      <c r="FK154" s="14">
        <f>INDEX(战舰突破!$X$23:$X$35,通天塔!$J154+1)</f>
        <v>165</v>
      </c>
      <c r="FM154" s="14">
        <f>INDEX(战舰突破!$S$40:$S$52,通天塔!$J154+1)</f>
        <v>0.6</v>
      </c>
      <c r="FN154" s="14">
        <f>INDEX(战舰突破!$T$40:$T$52,通天塔!$J154+1)</f>
        <v>0.25</v>
      </c>
      <c r="FO154" s="14">
        <f>INDEX(战舰突破!$U$40:$U$52,通天塔!$J154+1)</f>
        <v>0.2</v>
      </c>
      <c r="FP154" s="14">
        <f>INDEX(战舰突破!$V$40:$V$52,通天塔!$J154+1)</f>
        <v>1</v>
      </c>
      <c r="FQ154" s="14">
        <f>INDEX(战舰突破!$X$40:$X$52,通天塔!$J154+1)</f>
        <v>275</v>
      </c>
      <c r="FT154" s="14">
        <f t="shared" si="300"/>
        <v>2217766</v>
      </c>
      <c r="FU154" s="14">
        <f t="shared" si="301"/>
        <v>2219629</v>
      </c>
      <c r="FV154" s="14">
        <f t="shared" si="302"/>
        <v>1920118</v>
      </c>
      <c r="FW154" s="14">
        <f t="shared" si="303"/>
        <v>30701404</v>
      </c>
      <c r="FX154" s="14">
        <f t="shared" si="304"/>
        <v>1031535</v>
      </c>
      <c r="FY154" s="14">
        <f t="shared" si="305"/>
        <v>27147731</v>
      </c>
      <c r="FZ154" s="14">
        <f t="shared" si="306"/>
        <v>647430</v>
      </c>
      <c r="GA154" s="28">
        <f t="shared" si="307"/>
        <v>37500</v>
      </c>
      <c r="GB154" s="28">
        <f t="shared" si="308"/>
        <v>37500</v>
      </c>
      <c r="GC154" s="28">
        <f t="shared" si="309"/>
        <v>37500</v>
      </c>
      <c r="GD154" s="28">
        <f t="shared" si="310"/>
        <v>37500</v>
      </c>
      <c r="GE154" s="28">
        <f t="shared" si="311"/>
        <v>1.8362499999999997</v>
      </c>
      <c r="GF154" s="28">
        <f t="shared" si="312"/>
        <v>2.1125000000000003</v>
      </c>
      <c r="GG154" s="28">
        <f t="shared" si="313"/>
        <v>0</v>
      </c>
      <c r="GH154" s="28">
        <f t="shared" si="314"/>
        <v>54.3</v>
      </c>
      <c r="GI154" s="14">
        <f t="shared" si="315"/>
        <v>1</v>
      </c>
      <c r="GJ154" s="14">
        <f t="shared" si="316"/>
        <v>1.6</v>
      </c>
      <c r="GK154" s="14">
        <f t="shared" si="317"/>
        <v>1.6</v>
      </c>
      <c r="GL154" s="18">
        <f t="shared" si="318"/>
        <v>2.3000000000000003</v>
      </c>
      <c r="GM154" s="18">
        <f t="shared" si="319"/>
        <v>1.75</v>
      </c>
      <c r="GN154" s="18">
        <f t="shared" si="320"/>
        <v>1.45</v>
      </c>
      <c r="GO154" s="29">
        <f t="shared" si="380"/>
        <v>37650</v>
      </c>
      <c r="GP154" s="29">
        <f t="shared" si="380"/>
        <v>37950</v>
      </c>
      <c r="GQ154" s="29">
        <f t="shared" si="380"/>
        <v>37950</v>
      </c>
      <c r="GR154" s="26">
        <f t="shared" si="321"/>
        <v>0.1</v>
      </c>
      <c r="GS154" s="26">
        <f t="shared" si="322"/>
        <v>0.1</v>
      </c>
      <c r="GT154" s="26">
        <f t="shared" si="323"/>
        <v>0.2</v>
      </c>
      <c r="GU154" s="14">
        <f t="shared" si="324"/>
        <v>3</v>
      </c>
      <c r="GV154" s="14">
        <f t="shared" si="325"/>
        <v>4</v>
      </c>
      <c r="GW154" s="14">
        <f t="shared" si="326"/>
        <v>3</v>
      </c>
      <c r="GX154" s="14">
        <f t="shared" si="327"/>
        <v>11</v>
      </c>
      <c r="GY154" s="14">
        <f t="shared" si="328"/>
        <v>165</v>
      </c>
      <c r="GZ154" s="14">
        <f t="shared" si="329"/>
        <v>275</v>
      </c>
      <c r="HA154">
        <v>150</v>
      </c>
      <c r="HB154" s="14">
        <f t="shared" si="275"/>
        <v>275812822</v>
      </c>
      <c r="HD154" s="14">
        <f t="shared" si="330"/>
        <v>2063070</v>
      </c>
      <c r="HE154" s="14">
        <f t="shared" si="331"/>
        <v>1108853</v>
      </c>
      <c r="HF154" s="29">
        <f t="shared" si="332"/>
        <v>36000</v>
      </c>
      <c r="HG154" s="29">
        <f t="shared" si="333"/>
        <v>25798</v>
      </c>
      <c r="HH154" s="29">
        <f t="shared" si="334"/>
        <v>27862</v>
      </c>
      <c r="HI154" s="29">
        <f t="shared" si="335"/>
        <v>26005</v>
      </c>
      <c r="HJ154" s="14">
        <f t="shared" si="336"/>
        <v>1.8362499999999997</v>
      </c>
      <c r="HK154" s="14">
        <f t="shared" si="337"/>
        <v>2.1125000000000003</v>
      </c>
      <c r="HL154" s="14">
        <f t="shared" si="338"/>
        <v>635751</v>
      </c>
      <c r="HM154" s="14">
        <f t="shared" si="339"/>
        <v>1085863</v>
      </c>
      <c r="HN154" s="26">
        <f t="shared" si="340"/>
        <v>0.39883813344434765</v>
      </c>
      <c r="HO154" s="26">
        <f t="shared" si="341"/>
        <v>0.66454874153122478</v>
      </c>
      <c r="HP154" s="29">
        <f t="shared" si="342"/>
        <v>318015</v>
      </c>
      <c r="HQ154" s="29">
        <f t="shared" si="343"/>
        <v>1163511</v>
      </c>
      <c r="HR154" s="29">
        <f t="shared" si="344"/>
        <v>972652</v>
      </c>
      <c r="HS154" s="26">
        <f t="shared" si="345"/>
        <v>0.48421024102916199</v>
      </c>
      <c r="HT154" s="26">
        <f t="shared" si="346"/>
        <v>0.49098579843168422</v>
      </c>
      <c r="HU154" s="26">
        <f t="shared" si="347"/>
        <v>0.5909857984316842</v>
      </c>
      <c r="HV154" s="26">
        <f t="shared" si="348"/>
        <v>8.421024102916197E-2</v>
      </c>
      <c r="HW154" s="29">
        <f t="shared" si="349"/>
        <v>1.8000000000000003</v>
      </c>
      <c r="HX154" s="29">
        <f t="shared" si="350"/>
        <v>3.5525226755321073</v>
      </c>
      <c r="HY154" s="29">
        <f t="shared" si="351"/>
        <v>3.2216817836880716</v>
      </c>
      <c r="HZ154" s="29">
        <f t="shared" si="352"/>
        <v>2862135</v>
      </c>
      <c r="IA154" s="29">
        <f t="shared" si="353"/>
        <v>2755599.4738206915</v>
      </c>
      <c r="IB154" s="29">
        <f t="shared" si="354"/>
        <v>1566787.6151338851</v>
      </c>
      <c r="IC154" s="29">
        <f t="shared" si="355"/>
        <v>17496742</v>
      </c>
      <c r="ID154" s="14">
        <f t="shared" si="356"/>
        <v>7184522.0899999999</v>
      </c>
      <c r="IH154" s="14">
        <v>1</v>
      </c>
      <c r="II154" s="14">
        <v>1</v>
      </c>
      <c r="IJ154" s="14">
        <v>480</v>
      </c>
      <c r="IK154" s="14">
        <v>80</v>
      </c>
      <c r="IL154" s="14">
        <v>60</v>
      </c>
      <c r="IM154" s="23">
        <f t="shared" si="357"/>
        <v>1329634603</v>
      </c>
      <c r="IN154" s="23">
        <f t="shared" si="358"/>
        <v>2</v>
      </c>
      <c r="IO154" s="23">
        <f t="shared" si="359"/>
        <v>1329.63</v>
      </c>
      <c r="IP154" s="23">
        <f t="shared" si="360"/>
        <v>1509478492</v>
      </c>
      <c r="IQ154" s="23">
        <f t="shared" si="361"/>
        <v>2</v>
      </c>
      <c r="IR154" s="23">
        <f t="shared" si="362"/>
        <v>1509.48</v>
      </c>
      <c r="IS154" s="14">
        <v>1</v>
      </c>
      <c r="IT154" s="14">
        <v>1</v>
      </c>
      <c r="IU154" s="14">
        <v>240</v>
      </c>
      <c r="IV154" s="14">
        <v>40</v>
      </c>
      <c r="IW154" s="14">
        <v>30</v>
      </c>
      <c r="IX154" s="23">
        <f t="shared" si="363"/>
        <v>777302962</v>
      </c>
      <c r="IY154" s="23">
        <f t="shared" si="364"/>
        <v>1</v>
      </c>
      <c r="IZ154" s="23">
        <f t="shared" si="365"/>
        <v>777302.96</v>
      </c>
      <c r="JA154" s="23"/>
      <c r="JB154" s="23"/>
      <c r="JC154" s="23"/>
      <c r="JG154">
        <f t="shared" si="366"/>
        <v>2.0436214749702009</v>
      </c>
      <c r="JH154">
        <f t="shared" si="367"/>
        <v>3.7525999334140305</v>
      </c>
      <c r="JJ154" s="14">
        <v>10</v>
      </c>
      <c r="JK154" s="14">
        <v>2</v>
      </c>
      <c r="JL154" s="14">
        <v>1.5</v>
      </c>
      <c r="JM154" s="23">
        <f t="shared" si="368"/>
        <v>26471728</v>
      </c>
      <c r="JN154" s="23">
        <f t="shared" si="369"/>
        <v>1</v>
      </c>
      <c r="JO154" s="23">
        <f t="shared" si="370"/>
        <v>26471.73</v>
      </c>
      <c r="JP154" s="14">
        <v>30</v>
      </c>
      <c r="JQ154" s="14">
        <v>6</v>
      </c>
      <c r="JR154" s="14">
        <v>4</v>
      </c>
      <c r="JS154" s="23">
        <f t="shared" si="371"/>
        <v>76908323</v>
      </c>
      <c r="JT154" s="23">
        <f t="shared" si="372"/>
        <v>1</v>
      </c>
      <c r="JU154" s="23">
        <f t="shared" si="373"/>
        <v>76908.320000000007</v>
      </c>
      <c r="JW154" s="23">
        <f t="shared" si="374"/>
        <v>102544431</v>
      </c>
      <c r="JX154" s="23">
        <f t="shared" si="375"/>
        <v>1</v>
      </c>
      <c r="JY154" s="23">
        <f t="shared" si="376"/>
        <v>102544.43</v>
      </c>
      <c r="JZ154" s="23">
        <f t="shared" si="377"/>
        <v>39707592</v>
      </c>
      <c r="KA154" s="23">
        <f t="shared" si="378"/>
        <v>1</v>
      </c>
      <c r="KB154" s="23">
        <f t="shared" si="379"/>
        <v>39707.589999999997</v>
      </c>
    </row>
    <row r="155" spans="3:288" ht="16.5" x14ac:dyDescent="0.2">
      <c r="C155" s="14">
        <f t="shared" si="243"/>
        <v>45</v>
      </c>
      <c r="D155" s="14">
        <v>151</v>
      </c>
      <c r="E155" s="14" t="s">
        <v>826</v>
      </c>
      <c r="F155" s="14">
        <v>542</v>
      </c>
      <c r="G155" s="14">
        <v>542</v>
      </c>
      <c r="H155" s="14">
        <v>542</v>
      </c>
      <c r="I155" s="14">
        <v>542</v>
      </c>
      <c r="J155" s="14">
        <v>10</v>
      </c>
      <c r="K155" s="14">
        <v>10</v>
      </c>
      <c r="L155" s="14">
        <v>9</v>
      </c>
      <c r="M155" s="14">
        <v>6</v>
      </c>
      <c r="N155" s="14">
        <v>6</v>
      </c>
      <c r="O155" s="14">
        <v>6</v>
      </c>
      <c r="P155" s="14">
        <v>9</v>
      </c>
      <c r="Q155" s="14">
        <v>9</v>
      </c>
      <c r="R155" s="14">
        <v>9</v>
      </c>
      <c r="S155" s="14">
        <v>9</v>
      </c>
      <c r="T155" s="14">
        <v>9</v>
      </c>
      <c r="U155" s="14">
        <v>9</v>
      </c>
      <c r="V155" s="14">
        <v>9</v>
      </c>
      <c r="W155" s="14">
        <v>9</v>
      </c>
      <c r="X155" s="14">
        <v>542</v>
      </c>
      <c r="Y155" s="14">
        <v>542</v>
      </c>
      <c r="Z155" s="14">
        <v>542</v>
      </c>
      <c r="AA155" s="14">
        <v>542</v>
      </c>
      <c r="AB155" s="14">
        <v>542</v>
      </c>
      <c r="AC155" s="14">
        <v>542</v>
      </c>
      <c r="AD155" s="14">
        <v>542</v>
      </c>
      <c r="AE155" s="14">
        <v>542</v>
      </c>
      <c r="AF155" s="14">
        <v>70</v>
      </c>
      <c r="AG155" s="14">
        <v>70</v>
      </c>
      <c r="AH155" s="14">
        <v>70</v>
      </c>
      <c r="AI155" s="14">
        <v>70</v>
      </c>
      <c r="AJ155" s="14">
        <v>70</v>
      </c>
      <c r="AK155" s="14">
        <v>70</v>
      </c>
      <c r="AL155" s="14">
        <v>70</v>
      </c>
      <c r="AM155" s="14">
        <v>70</v>
      </c>
      <c r="AN155" s="14">
        <v>6</v>
      </c>
      <c r="AO155" s="14">
        <v>7</v>
      </c>
      <c r="AP155" s="14">
        <v>7</v>
      </c>
      <c r="AQ155" s="14">
        <v>7</v>
      </c>
      <c r="AR155" s="14">
        <v>7</v>
      </c>
      <c r="AS155" s="14">
        <v>0</v>
      </c>
      <c r="AT155" s="14">
        <v>0</v>
      </c>
      <c r="AU155" s="14">
        <v>0</v>
      </c>
      <c r="AV155" s="14">
        <v>0</v>
      </c>
      <c r="AW155" s="14">
        <v>3</v>
      </c>
      <c r="AX155" s="14">
        <v>4</v>
      </c>
      <c r="AY155" s="14">
        <v>0</v>
      </c>
      <c r="AZ155" s="14">
        <v>0</v>
      </c>
      <c r="BA155" s="14">
        <v>19</v>
      </c>
      <c r="BF155" s="14">
        <f>ROUND((INDEX(新战舰养成!S$6:S$18,通天塔!$J155+1)+INDEX(新战舰养成!D$6:D$18,通天塔!$J155+1)*(通天塔!$G155-1))*INDEX(战舰突破!$D$6:$D$18,通天塔!$M155+1),0)</f>
        <v>303394</v>
      </c>
      <c r="BG155" s="14">
        <f>ROUND((INDEX(新战舰养成!T$6:T$18,通天塔!$J155+1)+INDEX(新战舰养成!E$6:E$18,通天塔!$J155+1)*(通天塔!$G155-1))*INDEX(战舰突破!$D$6:$D$18,通天塔!$M155+1),0)</f>
        <v>2427047</v>
      </c>
      <c r="BH155" s="14">
        <f>ROUND((INDEX(新战舰养成!U$6:U$18,通天塔!$J155+1)+INDEX(新战舰养成!F$6:F$18,通天塔!$J155+1)*(通天塔!$G155-1))*INDEX(战舰突破!$D$6:$D$18,通天塔!$M155+1),0)</f>
        <v>151835</v>
      </c>
      <c r="BI155" s="14">
        <f>ROUND((INDEX(新战舰养成!V$6:V$18,通天塔!$J155+1)+INDEX(新战舰养成!G$6:G$18,通天塔!$J155+1)*(通天塔!$G155-1))*INDEX(战舰突破!$D$6:$D$18,通天塔!$M155+1),0)</f>
        <v>525</v>
      </c>
      <c r="BJ155" s="14">
        <f>ROUND((INDEX(新战舰养成!W$6:W$18,通天塔!$J155+1)+INDEX(新战舰养成!H$6:H$18,通天塔!$J155+1)*(通天塔!$G155-1))*INDEX(战舰突破!$D$6:$D$18,通天塔!$M155+1),0)</f>
        <v>7</v>
      </c>
      <c r="BL155" s="14">
        <f>IF($H155&gt;0,ROUND((INDEX(新战舰养成!X$6:X$18,通天塔!$K155+1)+INDEX(新战舰养成!I$6:I$18,通天塔!$K155+1)*(通天塔!$H155-1))*INDEX(战舰突破!$D$6:$D$18,通天塔!$N155+1),0),0)</f>
        <v>303884</v>
      </c>
      <c r="BM155" s="14">
        <f>IF($H155&gt;0,ROUND((INDEX(新战舰养成!Y$6:Y$18,通天塔!$K155+1)+INDEX(新战舰养成!J$6:J$18,通天塔!$K155+1)*(通天塔!$H155-1))*INDEX(战舰突破!$D$6:$D$18,通天塔!$N155+1),0),0)</f>
        <v>0</v>
      </c>
      <c r="BN155" s="14">
        <f>IF($H155&gt;0,ROUND((INDEX(新战舰养成!Z$6:Z$18,通天塔!$K155+1)+INDEX(新战舰养成!K$6:K$18,通天塔!$K155+1)*(通天塔!$H155-1))*INDEX(战舰突破!$D$6:$D$18,通天塔!$N155+1),0),0)</f>
        <v>0</v>
      </c>
      <c r="BO155" s="14">
        <f>IF($H155&gt;0,ROUND((INDEX(新战舰养成!AA$6:AA$18,通天塔!$K155+1)+INDEX(新战舰养成!L$6:L$18,通天塔!$K155+1)*(通天塔!$H155-1))*INDEX(战舰突破!$D$6:$D$18,通天塔!$N155+1),0),0)</f>
        <v>3033940</v>
      </c>
      <c r="BP155" s="14">
        <f>IF($H155&gt;0,ROUND((INDEX(新战舰养成!AB$6:AB$18,通天塔!$K155+1)+INDEX(新战舰养成!M$6:M$18,通天塔!$K155+1)*(通天塔!$H155-1))*INDEX(战舰突破!$D$6:$D$18,通天塔!$N155+1),0),0)</f>
        <v>60550</v>
      </c>
      <c r="BR155" s="14">
        <f>IF($I155&gt;0,ROUND((INDEX(新战舰养成!AC$6:AC$18,通天塔!$L155+1)+INDEX(新战舰养成!I$6:I$18,通天塔!$L155+1)*(通天塔!$I155-1))*INDEX(战舰突破!$D$6:$D$18,通天塔!$O155+1),0),0)</f>
        <v>225082</v>
      </c>
      <c r="BS155" s="14">
        <f>IF($I155&gt;0,ROUND((INDEX(新战舰养成!AD$6:AD$18,通天塔!$L155+1)+INDEX(新战舰养成!J$6:J$18,通天塔!$L155+1)*(通天塔!$I155-1))*INDEX(战舰突破!$D$6:$D$18,通天塔!$O155+1),0),0)</f>
        <v>0</v>
      </c>
      <c r="BT155" s="14">
        <f>IF($I155&gt;0,ROUND((INDEX(新战舰养成!AE$6:AE$18,通天塔!$L155+1)+INDEX(新战舰养成!K$6:K$18,通天塔!$L155+1)*(通天塔!$I155-1))*INDEX(战舰突破!$D$6:$D$18,通天塔!$O155+1),0),0)</f>
        <v>0</v>
      </c>
      <c r="BU155" s="14">
        <f>IF($I155&gt;0,ROUND((INDEX(新战舰养成!AF$6:AF$18,通天塔!$L155+1)+INDEX(新战舰养成!L$6:L$18,通天塔!$L155+1)*(通天塔!$I155-1))*INDEX(战舰突破!$D$6:$D$18,通天塔!$O155+1),0),0)</f>
        <v>1499208</v>
      </c>
      <c r="BV155" s="14">
        <f>IF($I155&gt;0,ROUND((INDEX(新战舰养成!AG$6:AG$18,通天塔!$L155+1)+INDEX(新战舰养成!M$6:M$18,通天塔!$L155+1)*(通天塔!$I155-1))*INDEX(战舰突破!$D$6:$D$18,通天塔!$O155+1),0),0)</f>
        <v>59903</v>
      </c>
      <c r="BY155" s="14">
        <f>(INDEX(装备数值!$C$13:$G$116,通天塔!$P155*8+1,BY$2)+INDEX(装备数值!$C$13:$G$116,通天塔!$Q155*8+2,BY$2)+INDEX(装备数值!$C$13:$G$116,通天塔!$S155*8+3,BY$2)+INDEX(装备数值!$C$13:$G$116,通天塔!$R155*8+4,BY$2)+INDEX(装备数值!$C$13:$G$116,通天塔!$T155*8+5,BY$2)+INDEX(装备数值!$C$13:$G$116,通天塔!$U155*8+6,BY$2)+INDEX(装备数值!$C$13:$G$116,通天塔!$V155*8+7,BY$2)+INDEX(装备数值!$C$13:$G$116,通天塔!$W155*8+8,BY$2))</f>
        <v>56000</v>
      </c>
      <c r="BZ155" s="14">
        <f>(INDEX(装备数值!$C$13:$G$116,通天塔!$P155*8+1,BZ$2)+INDEX(装备数值!$C$13:$G$116,通天塔!$Q155*8+2,BZ$2)+INDEX(装备数值!$C$13:$G$116,通天塔!$S155*8+3,BZ$2)+INDEX(装备数值!$C$13:$G$116,通天塔!$R155*8+4,BZ$2)+INDEX(装备数值!$C$13:$G$116,通天塔!$T155*8+5,BZ$2)+INDEX(装备数值!$C$13:$G$116,通天塔!$U155*8+6,BZ$2)+INDEX(装备数值!$C$13:$G$116,通天塔!$V155*8+7,BZ$2)+INDEX(装备数值!$C$13:$G$116,通天塔!$W155*8+8,BZ$2))</f>
        <v>420000</v>
      </c>
      <c r="CA155" s="14">
        <f>(INDEX(装备数值!$C$13:$G$116,通天塔!$P155*8+1,CA$2)+INDEX(装备数值!$C$13:$G$116,通天塔!$Q155*8+2,CA$2)+INDEX(装备数值!$C$13:$G$116,通天塔!$S155*8+3,CA$2)+INDEX(装备数值!$C$13:$G$116,通天塔!$R155*8+4,CA$2)+INDEX(装备数值!$C$13:$G$116,通天塔!$T155*8+5,CA$2)+INDEX(装备数值!$C$13:$G$116,通天塔!$U155*8+6,CA$2)+INDEX(装备数值!$C$13:$G$116,通天塔!$V155*8+7,CA$2)+INDEX(装备数值!$C$13:$G$116,通天塔!$W155*8+8,CA$2))</f>
        <v>28000</v>
      </c>
      <c r="CB155" s="14">
        <f>(INDEX(装备数值!$C$13:$G$116,通天塔!$P155*8+1,CB$2)+INDEX(装备数值!$C$13:$G$116,通天塔!$Q155*8+2,CB$2)+INDEX(装备数值!$C$13:$G$116,通天塔!$S155*8+3,CB$2)+INDEX(装备数值!$C$13:$G$116,通天塔!$R155*8+4,CB$2)+INDEX(装备数值!$C$13:$G$116,通天塔!$T155*8+5,CB$2)+INDEX(装备数值!$C$13:$G$116,通天塔!$U155*8+6,CB$2)+INDEX(装备数值!$C$13:$G$116,通天塔!$V155*8+7,CB$2)+INDEX(装备数值!$C$13:$G$116,通天塔!$W155*8+8,CB$2))</f>
        <v>560000</v>
      </c>
      <c r="CC155" s="14">
        <f>(INDEX(装备数值!$C$13:$G$116,通天塔!$P155*8+1,CC$2)+INDEX(装备数值!$C$13:$G$116,通天塔!$Q155*8+2,CC$2)+INDEX(装备数值!$C$13:$G$116,通天塔!$S155*8+3,CC$2)+INDEX(装备数值!$C$13:$G$116,通天塔!$R155*8+4,CC$2)+INDEX(装备数值!$C$13:$G$116,通天塔!$T155*8+5,CC$2)+INDEX(装备数值!$C$13:$G$116,通天塔!$U155*8+6,CC$2)+INDEX(装备数值!$C$13:$G$116,通天塔!$V155*8+7,CC$2)+INDEX(装备数值!$C$13:$G$116,通天塔!$W155*8+8,CC$2))</f>
        <v>10800</v>
      </c>
      <c r="CF155" s="14">
        <f>INDEX(装备数值!$I$13:$M$116,通天塔!$P155*8+1,CF$2)*$X155+INDEX(装备数值!$I$13:$M$116,通天塔!$Q155*8+2,CF$2)*$Y155+INDEX(装备数值!$I$13:$M$116,通天塔!$S155*8+3,CF$2)*$Z155+INDEX(装备数值!$I$13:$M$116,通天塔!$R155*8+4,CF$2)*$AA155+INDEX(装备数值!$I$13:$M$116,通天塔!$T155*8+5,CF$2)*$AB155+INDEX(装备数值!$I$13:$M$116,通天塔!$U155*8+6,CF$2)*$AC155+INDEX(装备数值!$I$13:$M$116,通天塔!$V155*8+7,CF$2)*$AD155+INDEX(装备数值!$I$13:$M$116,通天塔!$W155*8+8,CF$2)*$AE155</f>
        <v>151760</v>
      </c>
      <c r="CG155" s="14">
        <f>INDEX(装备数值!$I$13:$M$116,通天塔!$P155*8+1,CG$2)*$X155+INDEX(装备数值!$I$13:$M$116,通天塔!$Q155*8+2,CG$2)*$Y155+INDEX(装备数值!$I$13:$M$116,通天塔!$S155*8+3,CG$2)*$Z155+INDEX(装备数值!$I$13:$M$116,通天塔!$R155*8+4,CG$2)*$AA155+INDEX(装备数值!$I$13:$M$116,通天塔!$T155*8+5,CG$2)*$AB155+INDEX(装备数值!$I$13:$M$116,通天塔!$U155*8+6,CG$2)*$AC155+INDEX(装备数值!$I$13:$M$116,通天塔!$V155*8+7,CG$2)*$AD155+INDEX(装备数值!$I$13:$M$116,通天塔!$W155*8+8,CG$2)*$AE155</f>
        <v>1138200</v>
      </c>
      <c r="CH155" s="14">
        <f>INDEX(装备数值!$I$13:$M$116,通天塔!$P155*8+1,CH$2)*$X155+INDEX(装备数值!$I$13:$M$116,通天塔!$Q155*8+2,CH$2)*$Y155+INDEX(装备数值!$I$13:$M$116,通天塔!$S155*8+3,CH$2)*$Z155+INDEX(装备数值!$I$13:$M$116,通天塔!$R155*8+4,CH$2)*$AA155+INDEX(装备数值!$I$13:$M$116,通天塔!$T155*8+5,CH$2)*$AB155+INDEX(装备数值!$I$13:$M$116,通天塔!$U155*8+6,CH$2)*$AC155+INDEX(装备数值!$I$13:$M$116,通天塔!$V155*8+7,CH$2)*$AD155+INDEX(装备数值!$I$13:$M$116,通天塔!$W155*8+8,CH$2)*$AE155</f>
        <v>75880</v>
      </c>
      <c r="CI155" s="14">
        <f>INDEX(装备数值!$I$13:$M$116,通天塔!$P155*8+1,CI$2)*$X155+INDEX(装备数值!$I$13:$M$116,通天塔!$Q155*8+2,CI$2)*$Y155+INDEX(装备数值!$I$13:$M$116,通天塔!$S155*8+3,CI$2)*$Z155+INDEX(装备数值!$I$13:$M$116,通天塔!$R155*8+4,CI$2)*$AA155+INDEX(装备数值!$I$13:$M$116,通天塔!$T155*8+5,CI$2)*$AB155+INDEX(装备数值!$I$13:$M$116,通天塔!$U155*8+6,CI$2)*$AC155+INDEX(装备数值!$I$13:$M$116,通天塔!$V155*8+7,CI$2)*$AD155+INDEX(装备数值!$I$13:$M$116,通天塔!$W155*8+8,CI$2)*$AE155</f>
        <v>1517600</v>
      </c>
      <c r="CJ155" s="14">
        <f>INDEX(装备数值!$I$13:$M$116,通天塔!$P155*8+1,CJ$2)*$X155+INDEX(装备数值!$I$13:$M$116,通天塔!$Q155*8+2,CJ$2)*$Y155+INDEX(装备数值!$I$13:$M$116,通天塔!$S155*8+3,CJ$2)*$Z155+INDEX(装备数值!$I$13:$M$116,通天塔!$R155*8+4,CJ$2)*$AA155+INDEX(装备数值!$I$13:$M$116,通天塔!$T155*8+5,CJ$2)*$AB155+INDEX(装备数值!$I$13:$M$116,通天塔!$U155*8+6,CJ$2)*$AC155+INDEX(装备数值!$I$13:$M$116,通天塔!$V155*8+7,CJ$2)*$AD155+INDEX(装备数值!$I$13:$M$116,通天塔!$W155*8+8,CJ$2)*$AE155</f>
        <v>29268</v>
      </c>
      <c r="CM155" s="14">
        <f>INDEX(装备数值!$X$13:$AH$116,$P155*8+1,CM$2)*$AF155+INDEX(装备数值!$X$13:$AH$116,$Q155*8+2,CM$2)*$AG155+INDEX(装备数值!$X$13:$AH$116,$S155*8+3,CM$2)*$AH155+INDEX(装备数值!$X$13:$AH$116,$R155*8+4,CM$2)*$AI155+INDEX(装备数值!$X$13:$AH$116,$T155*8+5,CM$2)*$AJ155+INDEX(装备数值!$X$13:$AH$116,$U155*8+6,CM$2)*$AK155+INDEX(装备数值!$X$13:$AH$116,$V155*8+7,CM$2)*$AL155+INDEX(装备数值!$X$13:$AH$116,$W155*8+8,CM$2)*$AM155</f>
        <v>49000</v>
      </c>
      <c r="CN155" s="14">
        <f>INDEX(装备数值!$X$13:$AH$116,$P155*8+1,CN$2)*$AF155+INDEX(装备数值!$X$13:$AH$116,$Q155*8+2,CN$2)*$AG155+INDEX(装备数值!$X$13:$AH$116,$S155*8+3,CN$2)*$AH155+INDEX(装备数值!$X$13:$AH$116,$R155*8+4,CN$2)*$AI155+INDEX(装备数值!$X$13:$AH$116,$T155*8+5,CN$2)*$AJ155+INDEX(装备数值!$X$13:$AH$116,$U155*8+6,CN$2)*$AK155+INDEX(装备数值!$X$13:$AH$116,$V155*8+7,CN$2)*$AL155+INDEX(装备数值!$X$13:$AH$116,$W155*8+8,CN$2)*$AM155</f>
        <v>367500</v>
      </c>
      <c r="CO155" s="14">
        <f>INDEX(装备数值!$X$13:$AH$116,$P155*8+1,CO$2)*$AF155+INDEX(装备数值!$X$13:$AH$116,$Q155*8+2,CO$2)*$AG155+INDEX(装备数值!$X$13:$AH$116,$S155*8+3,CO$2)*$AH155+INDEX(装备数值!$X$13:$AH$116,$R155*8+4,CO$2)*$AI155+INDEX(装备数值!$X$13:$AH$116,$T155*8+5,CO$2)*$AJ155+INDEX(装备数值!$X$13:$AH$116,$U155*8+6,CO$2)*$AK155+INDEX(装备数值!$X$13:$AH$116,$V155*8+7,CO$2)*$AL155+INDEX(装备数值!$X$13:$AH$116,$W155*8+8,CO$2)*$AM155</f>
        <v>24500</v>
      </c>
      <c r="CP155" s="14">
        <f>INDEX(装备数值!$X$13:$AH$116,$P155*8+1,CP$2)*$AF155+INDEX(装备数值!$X$13:$AH$116,$Q155*8+2,CP$2)*$AG155+INDEX(装备数值!$X$13:$AH$116,$S155*8+3,CP$2)*$AH155+INDEX(装备数值!$X$13:$AH$116,$R155*8+4,CP$2)*$AI155+INDEX(装备数值!$X$13:$AH$116,$T155*8+5,CP$2)*$AJ155+INDEX(装备数值!$X$13:$AH$116,$U155*8+6,CP$2)*$AK155+INDEX(装备数值!$X$13:$AH$116,$V155*8+7,CP$2)*$AL155+INDEX(装备数值!$X$13:$AH$116,$W155*8+8,CP$2)*$AM155</f>
        <v>490000</v>
      </c>
      <c r="CQ155" s="14">
        <f>INDEX(装备数值!$X$13:$AH$116,$P155*8+1,CQ$2)*$AF155+INDEX(装备数值!$X$13:$AH$116,$Q155*8+2,CQ$2)*$AG155+INDEX(装备数值!$X$13:$AH$116,$S155*8+3,CQ$2)*$AH155+INDEX(装备数值!$X$13:$AH$116,$R155*8+4,CQ$2)*$AI155+INDEX(装备数值!$X$13:$AH$116,$T155*8+5,CQ$2)*$AJ155+INDEX(装备数值!$X$13:$AH$116,$U155*8+6,CQ$2)*$AK155+INDEX(装备数值!$X$13:$AH$116,$V155*8+7,CQ$2)*$AL155+INDEX(装备数值!$X$13:$AH$116,$W155*8+8,CQ$2)*$AM155</f>
        <v>9800</v>
      </c>
      <c r="CR155" s="14">
        <f>INDEX(装备数值!$X$13:$AH$116,$P155*8+1,CR$2)*$AF155+INDEX(装备数值!$X$13:$AH$116,$Q155*8+2,CR$2)*$AG155+INDEX(装备数值!$X$13:$AH$116,$S155*8+3,CR$2)*$AH155+INDEX(装备数值!$X$13:$AH$116,$R155*8+4,CR$2)*$AI155+INDEX(装备数值!$X$13:$AH$116,$T155*8+5,CR$2)*$AJ155+INDEX(装备数值!$X$13:$AH$116,$U155*8+6,CR$2)*$AK155+INDEX(装备数值!$X$13:$AH$116,$V155*8+7,CR$2)*$AL155+INDEX(装备数值!$X$13:$AH$116,$W155*8+8,CR$2)*$AM155</f>
        <v>36750</v>
      </c>
      <c r="CS155" s="14">
        <f>INDEX(装备数值!$X$13:$AH$116,$P155*8+1,CS$2)*$AF155+INDEX(装备数值!$X$13:$AH$116,$Q155*8+2,CS$2)*$AG155+INDEX(装备数值!$X$13:$AH$116,$S155*8+3,CS$2)*$AH155+INDEX(装备数值!$X$13:$AH$116,$R155*8+4,CS$2)*$AI155+INDEX(装备数值!$X$13:$AH$116,$T155*8+5,CS$2)*$AJ155+INDEX(装备数值!$X$13:$AH$116,$U155*8+6,CS$2)*$AK155+INDEX(装备数值!$X$13:$AH$116,$V155*8+7,CS$2)*$AL155+INDEX(装备数值!$X$13:$AH$116,$W155*8+8,CS$2)*$AM155</f>
        <v>36750</v>
      </c>
      <c r="CT155" s="14">
        <f>INDEX(装备数值!$X$13:$AH$116,$P155*8+1,CT$2)*$AF155+INDEX(装备数值!$X$13:$AH$116,$Q155*8+2,CT$2)*$AG155+INDEX(装备数值!$X$13:$AH$116,$S155*8+3,CT$2)*$AH155+INDEX(装备数值!$X$13:$AH$116,$R155*8+4,CT$2)*$AI155+INDEX(装备数值!$X$13:$AH$116,$T155*8+5,CT$2)*$AJ155+INDEX(装备数值!$X$13:$AH$116,$U155*8+6,CT$2)*$AK155+INDEX(装备数值!$X$13:$AH$116,$V155*8+7,CT$2)*$AL155+INDEX(装备数值!$X$13:$AH$116,$W155*8+8,CT$2)*$AM155</f>
        <v>36750</v>
      </c>
      <c r="CU155" s="14">
        <f>INDEX(装备数值!$X$13:$AH$116,$P155*8+1,CU$2)*$AF155+INDEX(装备数值!$X$13:$AH$116,$Q155*8+2,CU$2)*$AG155+INDEX(装备数值!$X$13:$AH$116,$S155*8+3,CU$2)*$AH155+INDEX(装备数值!$X$13:$AH$116,$R155*8+4,CU$2)*$AI155+INDEX(装备数值!$X$13:$AH$116,$T155*8+5,CU$2)*$AJ155+INDEX(装备数值!$X$13:$AH$116,$U155*8+6,CU$2)*$AK155+INDEX(装备数值!$X$13:$AH$116,$V155*8+7,CU$2)*$AL155+INDEX(装备数值!$X$13:$AH$116,$W155*8+8,CU$2)*$AM155</f>
        <v>36750</v>
      </c>
      <c r="CV155" s="14">
        <f>INDEX(装备数值!$X$13:$AH$116,$P155*8+1,CV$2)*$AF155+INDEX(装备数值!$X$13:$AH$116,$Q155*8+2,CV$2)*$AG155+INDEX(装备数值!$X$13:$AH$116,$S155*8+3,CV$2)*$AH155+INDEX(装备数值!$X$13:$AH$116,$R155*8+4,CV$2)*$AI155+INDEX(装备数值!$X$13:$AH$116,$T155*8+5,CV$2)*$AJ155+INDEX(装备数值!$X$13:$AH$116,$U155*8+6,CV$2)*$AK155+INDEX(装备数值!$X$13:$AH$116,$V155*8+7,CV$2)*$AL155+INDEX(装备数值!$X$13:$AH$116,$W155*8+8,CV$2)*$AM155</f>
        <v>70</v>
      </c>
      <c r="CW155" s="14">
        <f>INDEX(装备数值!$X$13:$AH$116,$P155*8+1,CW$2)*$AF155+INDEX(装备数值!$X$13:$AH$116,$Q155*8+2,CW$2)*$AG155+INDEX(装备数值!$X$13:$AH$116,$S155*8+3,CW$2)*$AH155+INDEX(装备数值!$X$13:$AH$116,$R155*8+4,CW$2)*$AI155+INDEX(装备数值!$X$13:$AH$116,$T155*8+5,CW$2)*$AJ155+INDEX(装备数值!$X$13:$AH$116,$U155*8+6,CW$2)*$AK155+INDEX(装备数值!$X$13:$AH$116,$V155*8+7,CW$2)*$AL155+INDEX(装备数值!$X$13:$AH$116,$W155*8+8,CW$2)*$AM155</f>
        <v>70</v>
      </c>
      <c r="CY155" s="14">
        <f>INDEX(装备数值!$AN$17:$AN$117,MATCH(MIN($X155:$AE155),装备数值!$AO$17:$AO$117,1))</f>
        <v>54</v>
      </c>
      <c r="CZ155" s="14">
        <f>IF(COUNTIF($P155:$W155,"&gt;"&amp;0)=8,INDEX(装备数值!AR$17:AR$117,$CY155+1),0)</f>
        <v>23760</v>
      </c>
      <c r="DA155" s="14">
        <f>IF(COUNTIF($P155:$W155,"&gt;"&amp;0)=8,INDEX(装备数值!AS$17:AS$117,$CY155+1),0)</f>
        <v>178200</v>
      </c>
      <c r="DB155" s="14">
        <f>IF(COUNTIF($P155:$W155,"&gt;"&amp;0)=8,INDEX(装备数值!AT$17:AT$117,$CY155+1),0)</f>
        <v>11880</v>
      </c>
      <c r="DC155" s="14">
        <f>IF(COUNTIF($P155:$W155,"&gt;"&amp;0)=8,INDEX(装备数值!AU$17:AU$117,$CY155+1),0)</f>
        <v>237600</v>
      </c>
      <c r="DD155" s="14">
        <f>IF(COUNTIF($P155:$W155,"&gt;"&amp;0)=8,INDEX(装备数值!AV$17:AV$117,$CY155+1),0)</f>
        <v>4644</v>
      </c>
      <c r="DF155" s="14">
        <f>INDEX(装备数值!$AY$17:$AY$77,MATCH(MIN($AF155:$AM155),装备数值!$AZ$17:$AZ$77,1))</f>
        <v>35</v>
      </c>
      <c r="DG155" s="26">
        <f>INDEX(装备数值!BA$17:BA$77,通天塔!DF155+1)</f>
        <v>0.625</v>
      </c>
      <c r="DH155" s="26">
        <f>INDEX(装备数值!BA$17:BA$77,通天塔!DF155+1)</f>
        <v>0.625</v>
      </c>
      <c r="DJ155" s="14">
        <f t="shared" si="299"/>
        <v>41</v>
      </c>
      <c r="DK155" s="14">
        <f>VLOOKUP(DJ155,军阶与晶片数值!$W$6:$X$27,2)</f>
        <v>9</v>
      </c>
      <c r="DL155" s="14">
        <f>INDEX(军阶与晶片数值!Y$6:Y$27,$DK155+1)</f>
        <v>750</v>
      </c>
      <c r="DM155" s="14">
        <f>INDEX(军阶与晶片数值!Z$6:Z$27,$DK155+1)</f>
        <v>750</v>
      </c>
      <c r="DN155" s="14">
        <f>INDEX(军阶与晶片数值!AA$6:AA$27,$DK155+1)</f>
        <v>750</v>
      </c>
      <c r="DO155" s="14">
        <f>INDEX(军阶与晶片数值!AB$6:AB$27,$DK155+1)</f>
        <v>750</v>
      </c>
      <c r="DP155" s="29">
        <f>INDEX(军阶与晶片数值!AC$6:AC$27,$DK155+1)</f>
        <v>50</v>
      </c>
      <c r="DQ155" s="29">
        <f>INDEX(军阶与晶片数值!AD$6:AD$27,$DK155+1)</f>
        <v>30</v>
      </c>
      <c r="DS155" s="26">
        <f>INDEX(军阶与晶片数值!I$6:I$16,AN155+1)</f>
        <v>0.3</v>
      </c>
      <c r="DT155" s="26">
        <f>INDEX(军阶与晶片数值!M$6:M$16,AO155+1)</f>
        <v>0.45</v>
      </c>
      <c r="DU155" s="26">
        <f>INDEX(军阶与晶片数值!J$6:J$16,AP155+1)</f>
        <v>0.45</v>
      </c>
      <c r="DV155" s="26">
        <f>INDEX(军阶与晶片数值!K$6:K$16,AQ155+1)</f>
        <v>0.9</v>
      </c>
      <c r="DW155" s="26">
        <f>INDEX(军阶与晶片数值!L$6:L$16,AR155+1)</f>
        <v>0.9</v>
      </c>
      <c r="DX155" s="28">
        <f>INDEX(军阶与晶片数值!N$6:N$16,AS155+1)</f>
        <v>0</v>
      </c>
      <c r="DY155" s="28">
        <f>INDEX(军阶与晶片数值!O$6:O$16,AT155+1)</f>
        <v>0</v>
      </c>
      <c r="DZ155" s="28">
        <f>INDEX(军阶与晶片数值!P$6:P$16,AU155+1)</f>
        <v>0</v>
      </c>
      <c r="EA155" s="28">
        <f>INDEX(军阶与晶片数值!Q$6:Q$16,AV155+1)</f>
        <v>0</v>
      </c>
      <c r="EB155" s="26">
        <f>INDEX(军阶与晶片数值!R$6:R$16,AW155+1)</f>
        <v>0.13</v>
      </c>
      <c r="EC155" s="26">
        <f>INDEX(军阶与晶片数值!S$6:S$16,AX155+1)</f>
        <v>0.3</v>
      </c>
      <c r="ED155" s="26">
        <f>INDEX(军阶与晶片数值!T$6:T$16,AY155+1)</f>
        <v>0</v>
      </c>
      <c r="EE155" s="26">
        <f>INDEX(军阶与晶片数值!U$6:U$16,AZ155+1)</f>
        <v>0</v>
      </c>
      <c r="EG155" s="26">
        <f>INDEX(军阶与晶片数值!$C$6:$C$36,通天塔!$BA155+1)</f>
        <v>0.95</v>
      </c>
      <c r="EH155" s="26">
        <f>INDEX(军阶与晶片数值!$C$6:$C$36,通天塔!$BA155+1)</f>
        <v>0.95</v>
      </c>
      <c r="EI155" s="26">
        <f>INDEX(军阶与晶片数值!$C$6:$C$36,通天塔!$BA155+1)</f>
        <v>0.95</v>
      </c>
      <c r="EJ155" s="26">
        <f>INDEX(军阶与晶片数值!$C$6:$C$36,通天塔!$BA155+1)</f>
        <v>0.95</v>
      </c>
      <c r="EK155" s="26">
        <f>INDEX(军阶与晶片数值!$C$6:$C$36,通天塔!$BA155+1)</f>
        <v>0.95</v>
      </c>
      <c r="EM155" s="14">
        <f>INDEX(战舰突破!$H$6:$H$18,通天塔!$J155+1)+INDEX(战舰突破!$H$23:$H$35,通天塔!$K155+1)+INDEX(战舰突破!$H$40:$H$52,通天塔!$L155+1)</f>
        <v>200</v>
      </c>
      <c r="EN155" s="14">
        <f>INDEX(战舰突破!$I$6:$I$18,通天塔!$J155+1)+INDEX(战舰突破!$I$23:$I$35,通天塔!$K155+1)+INDEX(战舰突破!$I$40:$I$52,通天塔!$L155+1)</f>
        <v>200</v>
      </c>
      <c r="EO155" s="14">
        <f>INDEX(战舰突破!$J$6:$J$18,通天塔!$J155+1)+INDEX(战舰突破!$J$23:$J$35,通天塔!$K155+1)+INDEX(战舰突破!$J$40:$J$52,通天塔!$L155+1)</f>
        <v>0</v>
      </c>
      <c r="EP155" s="14">
        <f>INDEX(战舰突破!$K$6:$K$18,通天塔!$J155+1)+INDEX(战舰突破!$K$23:$K$35,通天塔!$K155+1)+INDEX(战舰突破!$K$40:$K$52,通天塔!$L155+1)</f>
        <v>0</v>
      </c>
      <c r="EQ155" s="14">
        <f>INDEX(战舰突破!$L$6:$L$18,通天塔!$J155+1)+INDEX(战舰突破!$L$23:$L$35,通天塔!$K155+1)+INDEX(战舰突破!$L$40:$L$52,通天塔!$L155+1)</f>
        <v>200</v>
      </c>
      <c r="ER155" s="18">
        <f>INDEX(战舰突破!$N$6:$N$18,通天塔!$J155+1)+INDEX(战舰突破!$N$23:$N$35,通天塔!$K155+1)+INDEX(战舰突破!$N$40:$N$52,通天塔!$L155+1)</f>
        <v>0.5</v>
      </c>
      <c r="ES155" s="18">
        <f>INDEX(战舰突破!$O$6:$O$18,通天塔!$J155+1)+INDEX(战舰突破!$O$23:$O$35,通天塔!$K155+1)+INDEX(战舰突破!$O$40:$O$52,通天塔!$L155+1)</f>
        <v>1.4</v>
      </c>
      <c r="ET155" s="18">
        <f>INDEX(战舰突破!$P$6:$P$18,通天塔!$J155+1)+INDEX(战舰突破!$P$23:$P$35,通天塔!$K155+1)+INDEX(战舰突破!$P$40:$P$52,通天塔!$L155+1)</f>
        <v>0.25</v>
      </c>
      <c r="EU155" s="18">
        <f>INDEX(战舰突破!$Q$6:$Q$18,通天塔!$J155+1)+INDEX(战舰突破!$Q$23:$Q$35,通天塔!$K155+1)+INDEX(战舰突破!$Q$40:$Q$52,通天塔!$L155+1)</f>
        <v>0.3</v>
      </c>
      <c r="EV155" s="18">
        <f>INDEX(战舰突破!$R$6:$R$18,通天塔!$J155+1)+INDEX(战舰突破!$R$23:$R$35,通天塔!$K155+1)+INDEX(战舰突破!$R$40:$R$52,通天塔!$L155+1)</f>
        <v>0</v>
      </c>
      <c r="EW155" s="18">
        <f>INDEX(战舰突破!$M$6:$M$18,通天塔!$J155+1)+INDEX(战舰突破!$M$23:$M$35,通天塔!$K155+1)+INDEX(战舰突破!$M$40:$M$52,通天塔!$L155+1)</f>
        <v>0.2</v>
      </c>
      <c r="EX155" s="22">
        <f>INDEX(战舰突破!$W$6:$W$18,通天塔!$J155+1)+INDEX(战舰突破!$W$23:$W$35,通天塔!$K155+1)+INDEX(战舰突破!$W$40:$W$52,通天塔!$L155+1)</f>
        <v>0.5</v>
      </c>
      <c r="FA155" s="14">
        <f>INDEX(战舰突破!$S$6:$S$18,通天塔!$J155+1)</f>
        <v>0</v>
      </c>
      <c r="FB155" s="14">
        <f>INDEX(战舰突破!$T$6:$T$18,通天塔!$J155+1)</f>
        <v>1.1000000000000001</v>
      </c>
      <c r="FC155" s="14">
        <f>INDEX(战舰突破!$U$6:$U$18,通天塔!$J155+1)</f>
        <v>0.1</v>
      </c>
      <c r="FD155" s="14">
        <f>INDEX(战舰突破!$V$6:$V$18,通天塔!$J155+1)</f>
        <v>1</v>
      </c>
      <c r="FE155" s="14">
        <f>INDEX(战舰突破!$X$6:$X$18,通天塔!$J155+1)</f>
        <v>11</v>
      </c>
      <c r="FG155" s="14">
        <f>INDEX(战舰突破!$S$23:$S$35,通天塔!$J155+1)</f>
        <v>0.6</v>
      </c>
      <c r="FH155" s="14">
        <f>INDEX(战舰突破!$T$23:$T$35,通天塔!$J155+1)</f>
        <v>0.55000000000000004</v>
      </c>
      <c r="FI155" s="14">
        <f>INDEX(战舰突破!$U$23:$U$35,通天塔!$J155+1)</f>
        <v>0.1</v>
      </c>
      <c r="FJ155" s="14">
        <f>INDEX(战舰突破!$V$23:$V$35,通天塔!$J155+1)</f>
        <v>2</v>
      </c>
      <c r="FK155" s="14">
        <f>INDEX(战舰突破!$X$23:$X$35,通天塔!$J155+1)</f>
        <v>165</v>
      </c>
      <c r="FM155" s="14">
        <f>INDEX(战舰突破!$S$40:$S$52,通天塔!$J155+1)</f>
        <v>0.6</v>
      </c>
      <c r="FN155" s="14">
        <f>INDEX(战舰突破!$T$40:$T$52,通天塔!$J155+1)</f>
        <v>0.25</v>
      </c>
      <c r="FO155" s="14">
        <f>INDEX(战舰突破!$U$40:$U$52,通天塔!$J155+1)</f>
        <v>0.2</v>
      </c>
      <c r="FP155" s="14">
        <f>INDEX(战舰突破!$V$40:$V$52,通天塔!$J155+1)</f>
        <v>1</v>
      </c>
      <c r="FQ155" s="14">
        <f>INDEX(战舰突破!$X$40:$X$52,通天塔!$J155+1)</f>
        <v>275</v>
      </c>
      <c r="FT155" s="14">
        <f t="shared" si="300"/>
        <v>2221093</v>
      </c>
      <c r="FU155" s="14">
        <f t="shared" si="301"/>
        <v>2222956</v>
      </c>
      <c r="FV155" s="14">
        <f t="shared" si="302"/>
        <v>1923312</v>
      </c>
      <c r="FW155" s="14">
        <f t="shared" si="303"/>
        <v>30747006</v>
      </c>
      <c r="FX155" s="14">
        <f t="shared" si="304"/>
        <v>1033080</v>
      </c>
      <c r="FY155" s="14">
        <f t="shared" si="305"/>
        <v>27190524</v>
      </c>
      <c r="FZ155" s="14">
        <f t="shared" si="306"/>
        <v>648271</v>
      </c>
      <c r="GA155" s="28">
        <f t="shared" si="307"/>
        <v>37500</v>
      </c>
      <c r="GB155" s="28">
        <f t="shared" si="308"/>
        <v>37500</v>
      </c>
      <c r="GC155" s="28">
        <f t="shared" si="309"/>
        <v>37500</v>
      </c>
      <c r="GD155" s="28">
        <f t="shared" si="310"/>
        <v>37500</v>
      </c>
      <c r="GE155" s="28">
        <f t="shared" si="311"/>
        <v>1.8362499999999997</v>
      </c>
      <c r="GF155" s="28">
        <f t="shared" si="312"/>
        <v>2.1125000000000003</v>
      </c>
      <c r="GG155" s="28">
        <f t="shared" si="313"/>
        <v>0</v>
      </c>
      <c r="GH155" s="28">
        <f t="shared" si="314"/>
        <v>54.3</v>
      </c>
      <c r="GI155" s="14">
        <f t="shared" si="315"/>
        <v>1</v>
      </c>
      <c r="GJ155" s="14">
        <f t="shared" si="316"/>
        <v>1.6</v>
      </c>
      <c r="GK155" s="14">
        <f t="shared" si="317"/>
        <v>1.6</v>
      </c>
      <c r="GL155" s="18">
        <f t="shared" si="318"/>
        <v>2.3000000000000003</v>
      </c>
      <c r="GM155" s="18">
        <f t="shared" si="319"/>
        <v>1.75</v>
      </c>
      <c r="GN155" s="18">
        <f t="shared" si="320"/>
        <v>1.45</v>
      </c>
      <c r="GO155" s="29">
        <f t="shared" si="380"/>
        <v>37650</v>
      </c>
      <c r="GP155" s="29">
        <f t="shared" si="380"/>
        <v>37950</v>
      </c>
      <c r="GQ155" s="29">
        <f t="shared" si="380"/>
        <v>37950</v>
      </c>
      <c r="GR155" s="26">
        <f t="shared" si="321"/>
        <v>0.1</v>
      </c>
      <c r="GS155" s="26">
        <f t="shared" si="322"/>
        <v>0.1</v>
      </c>
      <c r="GT155" s="26">
        <f t="shared" si="323"/>
        <v>0.2</v>
      </c>
      <c r="GU155" s="14">
        <f t="shared" si="324"/>
        <v>3</v>
      </c>
      <c r="GV155" s="14">
        <f t="shared" si="325"/>
        <v>4</v>
      </c>
      <c r="GW155" s="14">
        <f t="shared" si="326"/>
        <v>3</v>
      </c>
      <c r="GX155" s="14">
        <f t="shared" si="327"/>
        <v>11</v>
      </c>
      <c r="GY155" s="14">
        <f t="shared" si="328"/>
        <v>165</v>
      </c>
      <c r="GZ155" s="14">
        <f t="shared" si="329"/>
        <v>275</v>
      </c>
      <c r="HA155">
        <v>151</v>
      </c>
      <c r="HB155" s="14">
        <f t="shared" si="275"/>
        <v>276202560</v>
      </c>
      <c r="HD155" s="14">
        <f t="shared" si="330"/>
        <v>2066160</v>
      </c>
      <c r="HE155" s="14">
        <f t="shared" si="331"/>
        <v>1110516</v>
      </c>
      <c r="HF155" s="29">
        <f t="shared" si="332"/>
        <v>36000</v>
      </c>
      <c r="HG155" s="29">
        <f t="shared" si="333"/>
        <v>25798</v>
      </c>
      <c r="HH155" s="29">
        <f t="shared" si="334"/>
        <v>27862</v>
      </c>
      <c r="HI155" s="29">
        <f t="shared" si="335"/>
        <v>26005</v>
      </c>
      <c r="HJ155" s="14">
        <f t="shared" si="336"/>
        <v>1.8362499999999997</v>
      </c>
      <c r="HK155" s="14">
        <f t="shared" si="337"/>
        <v>2.1125000000000003</v>
      </c>
      <c r="HL155" s="14">
        <f t="shared" si="338"/>
        <v>636736</v>
      </c>
      <c r="HM155" s="14">
        <f t="shared" si="339"/>
        <v>1087526</v>
      </c>
      <c r="HN155" s="26">
        <f t="shared" si="340"/>
        <v>0.39883813344434765</v>
      </c>
      <c r="HO155" s="26">
        <f t="shared" si="341"/>
        <v>0.66454874153122478</v>
      </c>
      <c r="HP155" s="29">
        <f t="shared" si="342"/>
        <v>318484</v>
      </c>
      <c r="HQ155" s="29">
        <f t="shared" si="343"/>
        <v>1165223</v>
      </c>
      <c r="HR155" s="29">
        <f t="shared" si="344"/>
        <v>974402</v>
      </c>
      <c r="HS155" s="26">
        <f t="shared" si="345"/>
        <v>0.48421024102916199</v>
      </c>
      <c r="HT155" s="26">
        <f t="shared" si="346"/>
        <v>0.49098579843168422</v>
      </c>
      <c r="HU155" s="26">
        <f t="shared" si="347"/>
        <v>0.5909857984316842</v>
      </c>
      <c r="HV155" s="26">
        <f t="shared" si="348"/>
        <v>8.421024102916197E-2</v>
      </c>
      <c r="HW155" s="29">
        <f t="shared" si="349"/>
        <v>1.8000000000000003</v>
      </c>
      <c r="HX155" s="29">
        <f t="shared" si="350"/>
        <v>3.5525226755321073</v>
      </c>
      <c r="HY155" s="29">
        <f t="shared" si="351"/>
        <v>3.2216817836880716</v>
      </c>
      <c r="HZ155" s="29">
        <f t="shared" si="352"/>
        <v>2866356</v>
      </c>
      <c r="IA155" s="29">
        <f t="shared" si="353"/>
        <v>2759654.0863676989</v>
      </c>
      <c r="IB155" s="29">
        <f t="shared" si="354"/>
        <v>1569606.5866946122</v>
      </c>
      <c r="IC155" s="29">
        <f t="shared" si="355"/>
        <v>17522992</v>
      </c>
      <c r="ID155" s="14">
        <f t="shared" si="356"/>
        <v>7195616.6699999999</v>
      </c>
      <c r="IH155" s="14">
        <v>1</v>
      </c>
      <c r="II155" s="14">
        <v>1</v>
      </c>
      <c r="IJ155" s="14">
        <v>480</v>
      </c>
      <c r="IK155" s="14">
        <v>80</v>
      </c>
      <c r="IL155" s="14">
        <v>60</v>
      </c>
      <c r="IM155" s="23">
        <f t="shared" si="357"/>
        <v>1331715729</v>
      </c>
      <c r="IN155" s="23">
        <f t="shared" si="358"/>
        <v>2</v>
      </c>
      <c r="IO155" s="23">
        <f t="shared" si="359"/>
        <v>1331.72</v>
      </c>
      <c r="IP155" s="23">
        <f t="shared" si="360"/>
        <v>1511830316</v>
      </c>
      <c r="IQ155" s="23">
        <f t="shared" si="361"/>
        <v>2</v>
      </c>
      <c r="IR155" s="23">
        <f t="shared" si="362"/>
        <v>1511.83</v>
      </c>
      <c r="IS155" s="14">
        <v>1</v>
      </c>
      <c r="IT155" s="14">
        <v>1</v>
      </c>
      <c r="IU155" s="14">
        <v>240</v>
      </c>
      <c r="IV155" s="14">
        <v>40</v>
      </c>
      <c r="IW155" s="14">
        <v>30</v>
      </c>
      <c r="IX155" s="23">
        <f t="shared" si="363"/>
        <v>778521616</v>
      </c>
      <c r="IY155" s="23">
        <f t="shared" si="364"/>
        <v>1</v>
      </c>
      <c r="IZ155" s="23">
        <f t="shared" si="365"/>
        <v>778521.62</v>
      </c>
      <c r="JA155" s="23"/>
      <c r="JB155" s="23"/>
      <c r="JC155" s="23"/>
      <c r="JG155">
        <f t="shared" si="366"/>
        <v>2.0436522247056725</v>
      </c>
      <c r="JH155">
        <f t="shared" si="367"/>
        <v>3.7526563976157905</v>
      </c>
      <c r="JJ155" s="14">
        <v>10</v>
      </c>
      <c r="JK155" s="14">
        <v>2</v>
      </c>
      <c r="JL155" s="14">
        <v>1.5</v>
      </c>
      <c r="JM155" s="23">
        <f t="shared" si="368"/>
        <v>26513163</v>
      </c>
      <c r="JN155" s="23">
        <f t="shared" si="369"/>
        <v>1</v>
      </c>
      <c r="JO155" s="23">
        <f t="shared" si="370"/>
        <v>26513.16</v>
      </c>
      <c r="JP155" s="14">
        <v>30</v>
      </c>
      <c r="JQ155" s="14">
        <v>6</v>
      </c>
      <c r="JR155" s="14">
        <v>4</v>
      </c>
      <c r="JS155" s="23">
        <f t="shared" si="371"/>
        <v>77028119</v>
      </c>
      <c r="JT155" s="23">
        <f t="shared" si="372"/>
        <v>1</v>
      </c>
      <c r="JU155" s="23">
        <f t="shared" si="373"/>
        <v>77028.12</v>
      </c>
      <c r="JW155" s="23">
        <f t="shared" si="374"/>
        <v>102704159</v>
      </c>
      <c r="JX155" s="23">
        <f t="shared" si="375"/>
        <v>1</v>
      </c>
      <c r="JY155" s="23">
        <f t="shared" si="376"/>
        <v>102704.16</v>
      </c>
      <c r="JZ155" s="23">
        <f t="shared" si="377"/>
        <v>39769745</v>
      </c>
      <c r="KA155" s="23">
        <f t="shared" si="378"/>
        <v>1</v>
      </c>
      <c r="KB155" s="23">
        <f t="shared" si="379"/>
        <v>39769.75</v>
      </c>
    </row>
    <row r="156" spans="3:288" ht="16.5" x14ac:dyDescent="0.2">
      <c r="C156" s="14">
        <f t="shared" si="243"/>
        <v>45</v>
      </c>
      <c r="D156" s="14">
        <v>152</v>
      </c>
      <c r="E156" s="14" t="s">
        <v>827</v>
      </c>
      <c r="F156" s="14">
        <v>545</v>
      </c>
      <c r="G156" s="14">
        <v>545</v>
      </c>
      <c r="H156" s="14">
        <v>545</v>
      </c>
      <c r="I156" s="14">
        <v>545</v>
      </c>
      <c r="J156" s="14">
        <v>10</v>
      </c>
      <c r="K156" s="14">
        <v>10</v>
      </c>
      <c r="L156" s="14">
        <v>9</v>
      </c>
      <c r="M156" s="14">
        <v>6</v>
      </c>
      <c r="N156" s="14">
        <v>6</v>
      </c>
      <c r="O156" s="14">
        <v>6</v>
      </c>
      <c r="P156" s="14">
        <v>9</v>
      </c>
      <c r="Q156" s="14">
        <v>9</v>
      </c>
      <c r="R156" s="14">
        <v>9</v>
      </c>
      <c r="S156" s="14">
        <v>9</v>
      </c>
      <c r="T156" s="14">
        <v>9</v>
      </c>
      <c r="U156" s="14">
        <v>9</v>
      </c>
      <c r="V156" s="14">
        <v>9</v>
      </c>
      <c r="W156" s="14">
        <v>9</v>
      </c>
      <c r="X156" s="14">
        <v>545</v>
      </c>
      <c r="Y156" s="14">
        <v>545</v>
      </c>
      <c r="Z156" s="14">
        <v>545</v>
      </c>
      <c r="AA156" s="14">
        <v>545</v>
      </c>
      <c r="AB156" s="14">
        <v>545</v>
      </c>
      <c r="AC156" s="14">
        <v>545</v>
      </c>
      <c r="AD156" s="14">
        <v>545</v>
      </c>
      <c r="AE156" s="14">
        <v>545</v>
      </c>
      <c r="AF156" s="14">
        <v>70</v>
      </c>
      <c r="AG156" s="14">
        <v>70</v>
      </c>
      <c r="AH156" s="14">
        <v>70</v>
      </c>
      <c r="AI156" s="14">
        <v>70</v>
      </c>
      <c r="AJ156" s="14">
        <v>70</v>
      </c>
      <c r="AK156" s="14">
        <v>70</v>
      </c>
      <c r="AL156" s="14">
        <v>70</v>
      </c>
      <c r="AM156" s="14">
        <v>70</v>
      </c>
      <c r="AN156" s="14">
        <v>6</v>
      </c>
      <c r="AO156" s="14">
        <v>7</v>
      </c>
      <c r="AP156" s="14">
        <v>7</v>
      </c>
      <c r="AQ156" s="14">
        <v>7</v>
      </c>
      <c r="AR156" s="14">
        <v>7</v>
      </c>
      <c r="AS156" s="14">
        <v>0</v>
      </c>
      <c r="AT156" s="14">
        <v>0</v>
      </c>
      <c r="AU156" s="14">
        <v>0</v>
      </c>
      <c r="AV156" s="14">
        <v>0</v>
      </c>
      <c r="AW156" s="14">
        <v>3</v>
      </c>
      <c r="AX156" s="14">
        <v>4</v>
      </c>
      <c r="AY156" s="14">
        <v>0</v>
      </c>
      <c r="AZ156" s="14">
        <v>0</v>
      </c>
      <c r="BA156" s="14">
        <v>19</v>
      </c>
      <c r="BF156" s="14">
        <f>ROUND((INDEX(新战舰养成!S$6:S$18,通天塔!$J156+1)+INDEX(新战舰养成!D$6:D$18,通天塔!$J156+1)*(通天塔!$G156-1))*INDEX(战舰突破!$D$6:$D$18,通天塔!$M156+1),0)</f>
        <v>303867</v>
      </c>
      <c r="BG156" s="14">
        <f>ROUND((INDEX(新战舰养成!T$6:T$18,通天塔!$J156+1)+INDEX(新战舰养成!E$6:E$18,通天塔!$J156+1)*(通天塔!$G156-1))*INDEX(战舰突破!$D$6:$D$18,通天塔!$M156+1),0)</f>
        <v>2430827</v>
      </c>
      <c r="BH156" s="14">
        <f>ROUND((INDEX(新战舰养成!U$6:U$18,通天塔!$J156+1)+INDEX(新战舰养成!F$6:F$18,通天塔!$J156+1)*(通天塔!$G156-1))*INDEX(战舰突破!$D$6:$D$18,通天塔!$M156+1),0)</f>
        <v>152072</v>
      </c>
      <c r="BI156" s="14">
        <f>ROUND((INDEX(新战舰养成!V$6:V$18,通天塔!$J156+1)+INDEX(新战舰养成!G$6:G$18,通天塔!$J156+1)*(通天塔!$G156-1))*INDEX(战舰突破!$D$6:$D$18,通天塔!$M156+1),0)</f>
        <v>525</v>
      </c>
      <c r="BJ156" s="14">
        <f>ROUND((INDEX(新战舰养成!W$6:W$18,通天塔!$J156+1)+INDEX(新战舰养成!H$6:H$18,通天塔!$J156+1)*(通天塔!$G156-1))*INDEX(战舰突破!$D$6:$D$18,通天塔!$M156+1),0)</f>
        <v>7</v>
      </c>
      <c r="BL156" s="14">
        <f>IF($H156&gt;0,ROUND((INDEX(新战舰养成!X$6:X$18,通天塔!$K156+1)+INDEX(新战舰养成!I$6:I$18,通天塔!$K156+1)*(通天塔!$H156-1))*INDEX(战舰突破!$D$6:$D$18,通天塔!$N156+1),0),0)</f>
        <v>304357</v>
      </c>
      <c r="BM156" s="14">
        <f>IF($H156&gt;0,ROUND((INDEX(新战舰养成!Y$6:Y$18,通天塔!$K156+1)+INDEX(新战舰养成!J$6:J$18,通天塔!$K156+1)*(通天塔!$H156-1))*INDEX(战舰突破!$D$6:$D$18,通天塔!$N156+1),0),0)</f>
        <v>0</v>
      </c>
      <c r="BN156" s="14">
        <f>IF($H156&gt;0,ROUND((INDEX(新战舰养成!Z$6:Z$18,通天塔!$K156+1)+INDEX(新战舰养成!K$6:K$18,通天塔!$K156+1)*(通天塔!$H156-1))*INDEX(战舰突破!$D$6:$D$18,通天塔!$N156+1),0),0)</f>
        <v>0</v>
      </c>
      <c r="BO156" s="14">
        <f>IF($H156&gt;0,ROUND((INDEX(新战舰养成!AA$6:AA$18,通天塔!$K156+1)+INDEX(新战舰养成!L$6:L$18,通天塔!$K156+1)*(通天塔!$H156-1))*INDEX(战舰突破!$D$6:$D$18,通天塔!$N156+1),0),0)</f>
        <v>3038665</v>
      </c>
      <c r="BP156" s="14">
        <f>IF($H156&gt;0,ROUND((INDEX(新战舰养成!AB$6:AB$18,通天塔!$K156+1)+INDEX(新战舰养成!M$6:M$18,通天塔!$K156+1)*(通天塔!$H156-1))*INDEX(战舰突破!$D$6:$D$18,通天塔!$N156+1),0),0)</f>
        <v>60645</v>
      </c>
      <c r="BR156" s="14">
        <f>IF($I156&gt;0,ROUND((INDEX(新战舰养成!AC$6:AC$18,通天塔!$L156+1)+INDEX(新战舰养成!I$6:I$18,通天塔!$L156+1)*(通天塔!$I156-1))*INDEX(战舰突破!$D$6:$D$18,通天塔!$O156+1),0),0)</f>
        <v>225502</v>
      </c>
      <c r="BS156" s="14">
        <f>IF($I156&gt;0,ROUND((INDEX(新战舰养成!AD$6:AD$18,通天塔!$L156+1)+INDEX(新战舰养成!J$6:J$18,通天塔!$L156+1)*(通天塔!$I156-1))*INDEX(战舰突破!$D$6:$D$18,通天塔!$O156+1),0),0)</f>
        <v>0</v>
      </c>
      <c r="BT156" s="14">
        <f>IF($I156&gt;0,ROUND((INDEX(新战舰养成!AE$6:AE$18,通天塔!$L156+1)+INDEX(新战舰养成!K$6:K$18,通天塔!$L156+1)*(通天塔!$I156-1))*INDEX(战舰突破!$D$6:$D$18,通天塔!$O156+1),0),0)</f>
        <v>0</v>
      </c>
      <c r="BU156" s="14">
        <f>IF($I156&gt;0,ROUND((INDEX(新战舰养成!AF$6:AF$18,通天塔!$L156+1)+INDEX(新战舰养成!L$6:L$18,通天塔!$L156+1)*(通天塔!$I156-1))*INDEX(战舰突破!$D$6:$D$18,通天塔!$O156+1),0),0)</f>
        <v>1503408</v>
      </c>
      <c r="BV156" s="14">
        <f>IF($I156&gt;0,ROUND((INDEX(新战舰养成!AG$6:AG$18,通天塔!$L156+1)+INDEX(新战舰养成!M$6:M$18,通天塔!$L156+1)*(通天塔!$I156-1))*INDEX(战舰突破!$D$6:$D$18,通天塔!$O156+1),0),0)</f>
        <v>59987</v>
      </c>
      <c r="BY156" s="14">
        <f>(INDEX(装备数值!$C$13:$G$116,通天塔!$P156*8+1,BY$2)+INDEX(装备数值!$C$13:$G$116,通天塔!$Q156*8+2,BY$2)+INDEX(装备数值!$C$13:$G$116,通天塔!$S156*8+3,BY$2)+INDEX(装备数值!$C$13:$G$116,通天塔!$R156*8+4,BY$2)+INDEX(装备数值!$C$13:$G$116,通天塔!$T156*8+5,BY$2)+INDEX(装备数值!$C$13:$G$116,通天塔!$U156*8+6,BY$2)+INDEX(装备数值!$C$13:$G$116,通天塔!$V156*8+7,BY$2)+INDEX(装备数值!$C$13:$G$116,通天塔!$W156*8+8,BY$2))</f>
        <v>56000</v>
      </c>
      <c r="BZ156" s="14">
        <f>(INDEX(装备数值!$C$13:$G$116,通天塔!$P156*8+1,BZ$2)+INDEX(装备数值!$C$13:$G$116,通天塔!$Q156*8+2,BZ$2)+INDEX(装备数值!$C$13:$G$116,通天塔!$S156*8+3,BZ$2)+INDEX(装备数值!$C$13:$G$116,通天塔!$R156*8+4,BZ$2)+INDEX(装备数值!$C$13:$G$116,通天塔!$T156*8+5,BZ$2)+INDEX(装备数值!$C$13:$G$116,通天塔!$U156*8+6,BZ$2)+INDEX(装备数值!$C$13:$G$116,通天塔!$V156*8+7,BZ$2)+INDEX(装备数值!$C$13:$G$116,通天塔!$W156*8+8,BZ$2))</f>
        <v>420000</v>
      </c>
      <c r="CA156" s="14">
        <f>(INDEX(装备数值!$C$13:$G$116,通天塔!$P156*8+1,CA$2)+INDEX(装备数值!$C$13:$G$116,通天塔!$Q156*8+2,CA$2)+INDEX(装备数值!$C$13:$G$116,通天塔!$S156*8+3,CA$2)+INDEX(装备数值!$C$13:$G$116,通天塔!$R156*8+4,CA$2)+INDEX(装备数值!$C$13:$G$116,通天塔!$T156*8+5,CA$2)+INDEX(装备数值!$C$13:$G$116,通天塔!$U156*8+6,CA$2)+INDEX(装备数值!$C$13:$G$116,通天塔!$V156*8+7,CA$2)+INDEX(装备数值!$C$13:$G$116,通天塔!$W156*8+8,CA$2))</f>
        <v>28000</v>
      </c>
      <c r="CB156" s="14">
        <f>(INDEX(装备数值!$C$13:$G$116,通天塔!$P156*8+1,CB$2)+INDEX(装备数值!$C$13:$G$116,通天塔!$Q156*8+2,CB$2)+INDEX(装备数值!$C$13:$G$116,通天塔!$S156*8+3,CB$2)+INDEX(装备数值!$C$13:$G$116,通天塔!$R156*8+4,CB$2)+INDEX(装备数值!$C$13:$G$116,通天塔!$T156*8+5,CB$2)+INDEX(装备数值!$C$13:$G$116,通天塔!$U156*8+6,CB$2)+INDEX(装备数值!$C$13:$G$116,通天塔!$V156*8+7,CB$2)+INDEX(装备数值!$C$13:$G$116,通天塔!$W156*8+8,CB$2))</f>
        <v>560000</v>
      </c>
      <c r="CC156" s="14">
        <f>(INDEX(装备数值!$C$13:$G$116,通天塔!$P156*8+1,CC$2)+INDEX(装备数值!$C$13:$G$116,通天塔!$Q156*8+2,CC$2)+INDEX(装备数值!$C$13:$G$116,通天塔!$S156*8+3,CC$2)+INDEX(装备数值!$C$13:$G$116,通天塔!$R156*8+4,CC$2)+INDEX(装备数值!$C$13:$G$116,通天塔!$T156*8+5,CC$2)+INDEX(装备数值!$C$13:$G$116,通天塔!$U156*8+6,CC$2)+INDEX(装备数值!$C$13:$G$116,通天塔!$V156*8+7,CC$2)+INDEX(装备数值!$C$13:$G$116,通天塔!$W156*8+8,CC$2))</f>
        <v>10800</v>
      </c>
      <c r="CF156" s="14">
        <f>INDEX(装备数值!$I$13:$M$116,通天塔!$P156*8+1,CF$2)*$X156+INDEX(装备数值!$I$13:$M$116,通天塔!$Q156*8+2,CF$2)*$Y156+INDEX(装备数值!$I$13:$M$116,通天塔!$S156*8+3,CF$2)*$Z156+INDEX(装备数值!$I$13:$M$116,通天塔!$R156*8+4,CF$2)*$AA156+INDEX(装备数值!$I$13:$M$116,通天塔!$T156*8+5,CF$2)*$AB156+INDEX(装备数值!$I$13:$M$116,通天塔!$U156*8+6,CF$2)*$AC156+INDEX(装备数值!$I$13:$M$116,通天塔!$V156*8+7,CF$2)*$AD156+INDEX(装备数值!$I$13:$M$116,通天塔!$W156*8+8,CF$2)*$AE156</f>
        <v>152600</v>
      </c>
      <c r="CG156" s="14">
        <f>INDEX(装备数值!$I$13:$M$116,通天塔!$P156*8+1,CG$2)*$X156+INDEX(装备数值!$I$13:$M$116,通天塔!$Q156*8+2,CG$2)*$Y156+INDEX(装备数值!$I$13:$M$116,通天塔!$S156*8+3,CG$2)*$Z156+INDEX(装备数值!$I$13:$M$116,通天塔!$R156*8+4,CG$2)*$AA156+INDEX(装备数值!$I$13:$M$116,通天塔!$T156*8+5,CG$2)*$AB156+INDEX(装备数值!$I$13:$M$116,通天塔!$U156*8+6,CG$2)*$AC156+INDEX(装备数值!$I$13:$M$116,通天塔!$V156*8+7,CG$2)*$AD156+INDEX(装备数值!$I$13:$M$116,通天塔!$W156*8+8,CG$2)*$AE156</f>
        <v>1144500</v>
      </c>
      <c r="CH156" s="14">
        <f>INDEX(装备数值!$I$13:$M$116,通天塔!$P156*8+1,CH$2)*$X156+INDEX(装备数值!$I$13:$M$116,通天塔!$Q156*8+2,CH$2)*$Y156+INDEX(装备数值!$I$13:$M$116,通天塔!$S156*8+3,CH$2)*$Z156+INDEX(装备数值!$I$13:$M$116,通天塔!$R156*8+4,CH$2)*$AA156+INDEX(装备数值!$I$13:$M$116,通天塔!$T156*8+5,CH$2)*$AB156+INDEX(装备数值!$I$13:$M$116,通天塔!$U156*8+6,CH$2)*$AC156+INDEX(装备数值!$I$13:$M$116,通天塔!$V156*8+7,CH$2)*$AD156+INDEX(装备数值!$I$13:$M$116,通天塔!$W156*8+8,CH$2)*$AE156</f>
        <v>76300</v>
      </c>
      <c r="CI156" s="14">
        <f>INDEX(装备数值!$I$13:$M$116,通天塔!$P156*8+1,CI$2)*$X156+INDEX(装备数值!$I$13:$M$116,通天塔!$Q156*8+2,CI$2)*$Y156+INDEX(装备数值!$I$13:$M$116,通天塔!$S156*8+3,CI$2)*$Z156+INDEX(装备数值!$I$13:$M$116,通天塔!$R156*8+4,CI$2)*$AA156+INDEX(装备数值!$I$13:$M$116,通天塔!$T156*8+5,CI$2)*$AB156+INDEX(装备数值!$I$13:$M$116,通天塔!$U156*8+6,CI$2)*$AC156+INDEX(装备数值!$I$13:$M$116,通天塔!$V156*8+7,CI$2)*$AD156+INDEX(装备数值!$I$13:$M$116,通天塔!$W156*8+8,CI$2)*$AE156</f>
        <v>1526000</v>
      </c>
      <c r="CJ156" s="14">
        <f>INDEX(装备数值!$I$13:$M$116,通天塔!$P156*8+1,CJ$2)*$X156+INDEX(装备数值!$I$13:$M$116,通天塔!$Q156*8+2,CJ$2)*$Y156+INDEX(装备数值!$I$13:$M$116,通天塔!$S156*8+3,CJ$2)*$Z156+INDEX(装备数值!$I$13:$M$116,通天塔!$R156*8+4,CJ$2)*$AA156+INDEX(装备数值!$I$13:$M$116,通天塔!$T156*8+5,CJ$2)*$AB156+INDEX(装备数值!$I$13:$M$116,通天塔!$U156*8+6,CJ$2)*$AC156+INDEX(装备数值!$I$13:$M$116,通天塔!$V156*8+7,CJ$2)*$AD156+INDEX(装备数值!$I$13:$M$116,通天塔!$W156*8+8,CJ$2)*$AE156</f>
        <v>29430</v>
      </c>
      <c r="CM156" s="14">
        <f>INDEX(装备数值!$X$13:$AH$116,$P156*8+1,CM$2)*$AF156+INDEX(装备数值!$X$13:$AH$116,$Q156*8+2,CM$2)*$AG156+INDEX(装备数值!$X$13:$AH$116,$S156*8+3,CM$2)*$AH156+INDEX(装备数值!$X$13:$AH$116,$R156*8+4,CM$2)*$AI156+INDEX(装备数值!$X$13:$AH$116,$T156*8+5,CM$2)*$AJ156+INDEX(装备数值!$X$13:$AH$116,$U156*8+6,CM$2)*$AK156+INDEX(装备数值!$X$13:$AH$116,$V156*8+7,CM$2)*$AL156+INDEX(装备数值!$X$13:$AH$116,$W156*8+8,CM$2)*$AM156</f>
        <v>49000</v>
      </c>
      <c r="CN156" s="14">
        <f>INDEX(装备数值!$X$13:$AH$116,$P156*8+1,CN$2)*$AF156+INDEX(装备数值!$X$13:$AH$116,$Q156*8+2,CN$2)*$AG156+INDEX(装备数值!$X$13:$AH$116,$S156*8+3,CN$2)*$AH156+INDEX(装备数值!$X$13:$AH$116,$R156*8+4,CN$2)*$AI156+INDEX(装备数值!$X$13:$AH$116,$T156*8+5,CN$2)*$AJ156+INDEX(装备数值!$X$13:$AH$116,$U156*8+6,CN$2)*$AK156+INDEX(装备数值!$X$13:$AH$116,$V156*8+7,CN$2)*$AL156+INDEX(装备数值!$X$13:$AH$116,$W156*8+8,CN$2)*$AM156</f>
        <v>367500</v>
      </c>
      <c r="CO156" s="14">
        <f>INDEX(装备数值!$X$13:$AH$116,$P156*8+1,CO$2)*$AF156+INDEX(装备数值!$X$13:$AH$116,$Q156*8+2,CO$2)*$AG156+INDEX(装备数值!$X$13:$AH$116,$S156*8+3,CO$2)*$AH156+INDEX(装备数值!$X$13:$AH$116,$R156*8+4,CO$2)*$AI156+INDEX(装备数值!$X$13:$AH$116,$T156*8+5,CO$2)*$AJ156+INDEX(装备数值!$X$13:$AH$116,$U156*8+6,CO$2)*$AK156+INDEX(装备数值!$X$13:$AH$116,$V156*8+7,CO$2)*$AL156+INDEX(装备数值!$X$13:$AH$116,$W156*8+8,CO$2)*$AM156</f>
        <v>24500</v>
      </c>
      <c r="CP156" s="14">
        <f>INDEX(装备数值!$X$13:$AH$116,$P156*8+1,CP$2)*$AF156+INDEX(装备数值!$X$13:$AH$116,$Q156*8+2,CP$2)*$AG156+INDEX(装备数值!$X$13:$AH$116,$S156*8+3,CP$2)*$AH156+INDEX(装备数值!$X$13:$AH$116,$R156*8+4,CP$2)*$AI156+INDEX(装备数值!$X$13:$AH$116,$T156*8+5,CP$2)*$AJ156+INDEX(装备数值!$X$13:$AH$116,$U156*8+6,CP$2)*$AK156+INDEX(装备数值!$X$13:$AH$116,$V156*8+7,CP$2)*$AL156+INDEX(装备数值!$X$13:$AH$116,$W156*8+8,CP$2)*$AM156</f>
        <v>490000</v>
      </c>
      <c r="CQ156" s="14">
        <f>INDEX(装备数值!$X$13:$AH$116,$P156*8+1,CQ$2)*$AF156+INDEX(装备数值!$X$13:$AH$116,$Q156*8+2,CQ$2)*$AG156+INDEX(装备数值!$X$13:$AH$116,$S156*8+3,CQ$2)*$AH156+INDEX(装备数值!$X$13:$AH$116,$R156*8+4,CQ$2)*$AI156+INDEX(装备数值!$X$13:$AH$116,$T156*8+5,CQ$2)*$AJ156+INDEX(装备数值!$X$13:$AH$116,$U156*8+6,CQ$2)*$AK156+INDEX(装备数值!$X$13:$AH$116,$V156*8+7,CQ$2)*$AL156+INDEX(装备数值!$X$13:$AH$116,$W156*8+8,CQ$2)*$AM156</f>
        <v>9800</v>
      </c>
      <c r="CR156" s="14">
        <f>INDEX(装备数值!$X$13:$AH$116,$P156*8+1,CR$2)*$AF156+INDEX(装备数值!$X$13:$AH$116,$Q156*8+2,CR$2)*$AG156+INDEX(装备数值!$X$13:$AH$116,$S156*8+3,CR$2)*$AH156+INDEX(装备数值!$X$13:$AH$116,$R156*8+4,CR$2)*$AI156+INDEX(装备数值!$X$13:$AH$116,$T156*8+5,CR$2)*$AJ156+INDEX(装备数值!$X$13:$AH$116,$U156*8+6,CR$2)*$AK156+INDEX(装备数值!$X$13:$AH$116,$V156*8+7,CR$2)*$AL156+INDEX(装备数值!$X$13:$AH$116,$W156*8+8,CR$2)*$AM156</f>
        <v>36750</v>
      </c>
      <c r="CS156" s="14">
        <f>INDEX(装备数值!$X$13:$AH$116,$P156*8+1,CS$2)*$AF156+INDEX(装备数值!$X$13:$AH$116,$Q156*8+2,CS$2)*$AG156+INDEX(装备数值!$X$13:$AH$116,$S156*8+3,CS$2)*$AH156+INDEX(装备数值!$X$13:$AH$116,$R156*8+4,CS$2)*$AI156+INDEX(装备数值!$X$13:$AH$116,$T156*8+5,CS$2)*$AJ156+INDEX(装备数值!$X$13:$AH$116,$U156*8+6,CS$2)*$AK156+INDEX(装备数值!$X$13:$AH$116,$V156*8+7,CS$2)*$AL156+INDEX(装备数值!$X$13:$AH$116,$W156*8+8,CS$2)*$AM156</f>
        <v>36750</v>
      </c>
      <c r="CT156" s="14">
        <f>INDEX(装备数值!$X$13:$AH$116,$P156*8+1,CT$2)*$AF156+INDEX(装备数值!$X$13:$AH$116,$Q156*8+2,CT$2)*$AG156+INDEX(装备数值!$X$13:$AH$116,$S156*8+3,CT$2)*$AH156+INDEX(装备数值!$X$13:$AH$116,$R156*8+4,CT$2)*$AI156+INDEX(装备数值!$X$13:$AH$116,$T156*8+5,CT$2)*$AJ156+INDEX(装备数值!$X$13:$AH$116,$U156*8+6,CT$2)*$AK156+INDEX(装备数值!$X$13:$AH$116,$V156*8+7,CT$2)*$AL156+INDEX(装备数值!$X$13:$AH$116,$W156*8+8,CT$2)*$AM156</f>
        <v>36750</v>
      </c>
      <c r="CU156" s="14">
        <f>INDEX(装备数值!$X$13:$AH$116,$P156*8+1,CU$2)*$AF156+INDEX(装备数值!$X$13:$AH$116,$Q156*8+2,CU$2)*$AG156+INDEX(装备数值!$X$13:$AH$116,$S156*8+3,CU$2)*$AH156+INDEX(装备数值!$X$13:$AH$116,$R156*8+4,CU$2)*$AI156+INDEX(装备数值!$X$13:$AH$116,$T156*8+5,CU$2)*$AJ156+INDEX(装备数值!$X$13:$AH$116,$U156*8+6,CU$2)*$AK156+INDEX(装备数值!$X$13:$AH$116,$V156*8+7,CU$2)*$AL156+INDEX(装备数值!$X$13:$AH$116,$W156*8+8,CU$2)*$AM156</f>
        <v>36750</v>
      </c>
      <c r="CV156" s="14">
        <f>INDEX(装备数值!$X$13:$AH$116,$P156*8+1,CV$2)*$AF156+INDEX(装备数值!$X$13:$AH$116,$Q156*8+2,CV$2)*$AG156+INDEX(装备数值!$X$13:$AH$116,$S156*8+3,CV$2)*$AH156+INDEX(装备数值!$X$13:$AH$116,$R156*8+4,CV$2)*$AI156+INDEX(装备数值!$X$13:$AH$116,$T156*8+5,CV$2)*$AJ156+INDEX(装备数值!$X$13:$AH$116,$U156*8+6,CV$2)*$AK156+INDEX(装备数值!$X$13:$AH$116,$V156*8+7,CV$2)*$AL156+INDEX(装备数值!$X$13:$AH$116,$W156*8+8,CV$2)*$AM156</f>
        <v>70</v>
      </c>
      <c r="CW156" s="14">
        <f>INDEX(装备数值!$X$13:$AH$116,$P156*8+1,CW$2)*$AF156+INDEX(装备数值!$X$13:$AH$116,$Q156*8+2,CW$2)*$AG156+INDEX(装备数值!$X$13:$AH$116,$S156*8+3,CW$2)*$AH156+INDEX(装备数值!$X$13:$AH$116,$R156*8+4,CW$2)*$AI156+INDEX(装备数值!$X$13:$AH$116,$T156*8+5,CW$2)*$AJ156+INDEX(装备数值!$X$13:$AH$116,$U156*8+6,CW$2)*$AK156+INDEX(装备数值!$X$13:$AH$116,$V156*8+7,CW$2)*$AL156+INDEX(装备数值!$X$13:$AH$116,$W156*8+8,CW$2)*$AM156</f>
        <v>70</v>
      </c>
      <c r="CY156" s="14">
        <f>INDEX(装备数值!$AN$17:$AN$117,MATCH(MIN($X156:$AE156),装备数值!$AO$17:$AO$117,1))</f>
        <v>54</v>
      </c>
      <c r="CZ156" s="14">
        <f>IF(COUNTIF($P156:$W156,"&gt;"&amp;0)=8,INDEX(装备数值!AR$17:AR$117,$CY156+1),0)</f>
        <v>23760</v>
      </c>
      <c r="DA156" s="14">
        <f>IF(COUNTIF($P156:$W156,"&gt;"&amp;0)=8,INDEX(装备数值!AS$17:AS$117,$CY156+1),0)</f>
        <v>178200</v>
      </c>
      <c r="DB156" s="14">
        <f>IF(COUNTIF($P156:$W156,"&gt;"&amp;0)=8,INDEX(装备数值!AT$17:AT$117,$CY156+1),0)</f>
        <v>11880</v>
      </c>
      <c r="DC156" s="14">
        <f>IF(COUNTIF($P156:$W156,"&gt;"&amp;0)=8,INDEX(装备数值!AU$17:AU$117,$CY156+1),0)</f>
        <v>237600</v>
      </c>
      <c r="DD156" s="14">
        <f>IF(COUNTIF($P156:$W156,"&gt;"&amp;0)=8,INDEX(装备数值!AV$17:AV$117,$CY156+1),0)</f>
        <v>4644</v>
      </c>
      <c r="DF156" s="14">
        <f>INDEX(装备数值!$AY$17:$AY$77,MATCH(MIN($AF156:$AM156),装备数值!$AZ$17:$AZ$77,1))</f>
        <v>35</v>
      </c>
      <c r="DG156" s="26">
        <f>INDEX(装备数值!BA$17:BA$77,通天塔!DF156+1)</f>
        <v>0.625</v>
      </c>
      <c r="DH156" s="26">
        <f>INDEX(装备数值!BA$17:BA$77,通天塔!DF156+1)</f>
        <v>0.625</v>
      </c>
      <c r="DJ156" s="14">
        <f t="shared" si="299"/>
        <v>41</v>
      </c>
      <c r="DK156" s="14">
        <f>VLOOKUP(DJ156,军阶与晶片数值!$W$6:$X$27,2)</f>
        <v>9</v>
      </c>
      <c r="DL156" s="14">
        <f>INDEX(军阶与晶片数值!Y$6:Y$27,$DK156+1)</f>
        <v>750</v>
      </c>
      <c r="DM156" s="14">
        <f>INDEX(军阶与晶片数值!Z$6:Z$27,$DK156+1)</f>
        <v>750</v>
      </c>
      <c r="DN156" s="14">
        <f>INDEX(军阶与晶片数值!AA$6:AA$27,$DK156+1)</f>
        <v>750</v>
      </c>
      <c r="DO156" s="14">
        <f>INDEX(军阶与晶片数值!AB$6:AB$27,$DK156+1)</f>
        <v>750</v>
      </c>
      <c r="DP156" s="29">
        <f>INDEX(军阶与晶片数值!AC$6:AC$27,$DK156+1)</f>
        <v>50</v>
      </c>
      <c r="DQ156" s="29">
        <f>INDEX(军阶与晶片数值!AD$6:AD$27,$DK156+1)</f>
        <v>30</v>
      </c>
      <c r="DS156" s="26">
        <f>INDEX(军阶与晶片数值!I$6:I$16,AN156+1)</f>
        <v>0.3</v>
      </c>
      <c r="DT156" s="26">
        <f>INDEX(军阶与晶片数值!M$6:M$16,AO156+1)</f>
        <v>0.45</v>
      </c>
      <c r="DU156" s="26">
        <f>INDEX(军阶与晶片数值!J$6:J$16,AP156+1)</f>
        <v>0.45</v>
      </c>
      <c r="DV156" s="26">
        <f>INDEX(军阶与晶片数值!K$6:K$16,AQ156+1)</f>
        <v>0.9</v>
      </c>
      <c r="DW156" s="26">
        <f>INDEX(军阶与晶片数值!L$6:L$16,AR156+1)</f>
        <v>0.9</v>
      </c>
      <c r="DX156" s="28">
        <f>INDEX(军阶与晶片数值!N$6:N$16,AS156+1)</f>
        <v>0</v>
      </c>
      <c r="DY156" s="28">
        <f>INDEX(军阶与晶片数值!O$6:O$16,AT156+1)</f>
        <v>0</v>
      </c>
      <c r="DZ156" s="28">
        <f>INDEX(军阶与晶片数值!P$6:P$16,AU156+1)</f>
        <v>0</v>
      </c>
      <c r="EA156" s="28">
        <f>INDEX(军阶与晶片数值!Q$6:Q$16,AV156+1)</f>
        <v>0</v>
      </c>
      <c r="EB156" s="26">
        <f>INDEX(军阶与晶片数值!R$6:R$16,AW156+1)</f>
        <v>0.13</v>
      </c>
      <c r="EC156" s="26">
        <f>INDEX(军阶与晶片数值!S$6:S$16,AX156+1)</f>
        <v>0.3</v>
      </c>
      <c r="ED156" s="26">
        <f>INDEX(军阶与晶片数值!T$6:T$16,AY156+1)</f>
        <v>0</v>
      </c>
      <c r="EE156" s="26">
        <f>INDEX(军阶与晶片数值!U$6:U$16,AZ156+1)</f>
        <v>0</v>
      </c>
      <c r="EG156" s="26">
        <f>INDEX(军阶与晶片数值!$C$6:$C$36,通天塔!$BA156+1)</f>
        <v>0.95</v>
      </c>
      <c r="EH156" s="26">
        <f>INDEX(军阶与晶片数值!$C$6:$C$36,通天塔!$BA156+1)</f>
        <v>0.95</v>
      </c>
      <c r="EI156" s="26">
        <f>INDEX(军阶与晶片数值!$C$6:$C$36,通天塔!$BA156+1)</f>
        <v>0.95</v>
      </c>
      <c r="EJ156" s="26">
        <f>INDEX(军阶与晶片数值!$C$6:$C$36,通天塔!$BA156+1)</f>
        <v>0.95</v>
      </c>
      <c r="EK156" s="26">
        <f>INDEX(军阶与晶片数值!$C$6:$C$36,通天塔!$BA156+1)</f>
        <v>0.95</v>
      </c>
      <c r="EM156" s="14">
        <f>INDEX(战舰突破!$H$6:$H$18,通天塔!$J156+1)+INDEX(战舰突破!$H$23:$H$35,通天塔!$K156+1)+INDEX(战舰突破!$H$40:$H$52,通天塔!$L156+1)</f>
        <v>200</v>
      </c>
      <c r="EN156" s="14">
        <f>INDEX(战舰突破!$I$6:$I$18,通天塔!$J156+1)+INDEX(战舰突破!$I$23:$I$35,通天塔!$K156+1)+INDEX(战舰突破!$I$40:$I$52,通天塔!$L156+1)</f>
        <v>200</v>
      </c>
      <c r="EO156" s="14">
        <f>INDEX(战舰突破!$J$6:$J$18,通天塔!$J156+1)+INDEX(战舰突破!$J$23:$J$35,通天塔!$K156+1)+INDEX(战舰突破!$J$40:$J$52,通天塔!$L156+1)</f>
        <v>0</v>
      </c>
      <c r="EP156" s="14">
        <f>INDEX(战舰突破!$K$6:$K$18,通天塔!$J156+1)+INDEX(战舰突破!$K$23:$K$35,通天塔!$K156+1)+INDEX(战舰突破!$K$40:$K$52,通天塔!$L156+1)</f>
        <v>0</v>
      </c>
      <c r="EQ156" s="14">
        <f>INDEX(战舰突破!$L$6:$L$18,通天塔!$J156+1)+INDEX(战舰突破!$L$23:$L$35,通天塔!$K156+1)+INDEX(战舰突破!$L$40:$L$52,通天塔!$L156+1)</f>
        <v>200</v>
      </c>
      <c r="ER156" s="18">
        <f>INDEX(战舰突破!$N$6:$N$18,通天塔!$J156+1)+INDEX(战舰突破!$N$23:$N$35,通天塔!$K156+1)+INDEX(战舰突破!$N$40:$N$52,通天塔!$L156+1)</f>
        <v>0.5</v>
      </c>
      <c r="ES156" s="18">
        <f>INDEX(战舰突破!$O$6:$O$18,通天塔!$J156+1)+INDEX(战舰突破!$O$23:$O$35,通天塔!$K156+1)+INDEX(战舰突破!$O$40:$O$52,通天塔!$L156+1)</f>
        <v>1.4</v>
      </c>
      <c r="ET156" s="18">
        <f>INDEX(战舰突破!$P$6:$P$18,通天塔!$J156+1)+INDEX(战舰突破!$P$23:$P$35,通天塔!$K156+1)+INDEX(战舰突破!$P$40:$P$52,通天塔!$L156+1)</f>
        <v>0.25</v>
      </c>
      <c r="EU156" s="18">
        <f>INDEX(战舰突破!$Q$6:$Q$18,通天塔!$J156+1)+INDEX(战舰突破!$Q$23:$Q$35,通天塔!$K156+1)+INDEX(战舰突破!$Q$40:$Q$52,通天塔!$L156+1)</f>
        <v>0.3</v>
      </c>
      <c r="EV156" s="18">
        <f>INDEX(战舰突破!$R$6:$R$18,通天塔!$J156+1)+INDEX(战舰突破!$R$23:$R$35,通天塔!$K156+1)+INDEX(战舰突破!$R$40:$R$52,通天塔!$L156+1)</f>
        <v>0</v>
      </c>
      <c r="EW156" s="18">
        <f>INDEX(战舰突破!$M$6:$M$18,通天塔!$J156+1)+INDEX(战舰突破!$M$23:$M$35,通天塔!$K156+1)+INDEX(战舰突破!$M$40:$M$52,通天塔!$L156+1)</f>
        <v>0.2</v>
      </c>
      <c r="EX156" s="22">
        <f>INDEX(战舰突破!$W$6:$W$18,通天塔!$J156+1)+INDEX(战舰突破!$W$23:$W$35,通天塔!$K156+1)+INDEX(战舰突破!$W$40:$W$52,通天塔!$L156+1)</f>
        <v>0.5</v>
      </c>
      <c r="FA156" s="14">
        <f>INDEX(战舰突破!$S$6:$S$18,通天塔!$J156+1)</f>
        <v>0</v>
      </c>
      <c r="FB156" s="14">
        <f>INDEX(战舰突破!$T$6:$T$18,通天塔!$J156+1)</f>
        <v>1.1000000000000001</v>
      </c>
      <c r="FC156" s="14">
        <f>INDEX(战舰突破!$U$6:$U$18,通天塔!$J156+1)</f>
        <v>0.1</v>
      </c>
      <c r="FD156" s="14">
        <f>INDEX(战舰突破!$V$6:$V$18,通天塔!$J156+1)</f>
        <v>1</v>
      </c>
      <c r="FE156" s="14">
        <f>INDEX(战舰突破!$X$6:$X$18,通天塔!$J156+1)</f>
        <v>11</v>
      </c>
      <c r="FG156" s="14">
        <f>INDEX(战舰突破!$S$23:$S$35,通天塔!$J156+1)</f>
        <v>0.6</v>
      </c>
      <c r="FH156" s="14">
        <f>INDEX(战舰突破!$T$23:$T$35,通天塔!$J156+1)</f>
        <v>0.55000000000000004</v>
      </c>
      <c r="FI156" s="14">
        <f>INDEX(战舰突破!$U$23:$U$35,通天塔!$J156+1)</f>
        <v>0.1</v>
      </c>
      <c r="FJ156" s="14">
        <f>INDEX(战舰突破!$V$23:$V$35,通天塔!$J156+1)</f>
        <v>2</v>
      </c>
      <c r="FK156" s="14">
        <f>INDEX(战舰突破!$X$23:$X$35,通天塔!$J156+1)</f>
        <v>165</v>
      </c>
      <c r="FM156" s="14">
        <f>INDEX(战舰突破!$S$40:$S$52,通天塔!$J156+1)</f>
        <v>0.6</v>
      </c>
      <c r="FN156" s="14">
        <f>INDEX(战舰突破!$T$40:$T$52,通天塔!$J156+1)</f>
        <v>0.25</v>
      </c>
      <c r="FO156" s="14">
        <f>INDEX(战舰突破!$U$40:$U$52,通天塔!$J156+1)</f>
        <v>0.2</v>
      </c>
      <c r="FP156" s="14">
        <f>INDEX(战舰突破!$V$40:$V$52,通天塔!$J156+1)</f>
        <v>1</v>
      </c>
      <c r="FQ156" s="14">
        <f>INDEX(战舰突破!$X$40:$X$52,通天塔!$J156+1)</f>
        <v>275</v>
      </c>
      <c r="FT156" s="14">
        <f t="shared" si="300"/>
        <v>2226086</v>
      </c>
      <c r="FU156" s="14">
        <f t="shared" si="301"/>
        <v>2227949</v>
      </c>
      <c r="FV156" s="14">
        <f t="shared" si="302"/>
        <v>1928103</v>
      </c>
      <c r="FW156" s="14">
        <f t="shared" si="303"/>
        <v>30815409</v>
      </c>
      <c r="FX156" s="14">
        <f t="shared" si="304"/>
        <v>1035402</v>
      </c>
      <c r="FY156" s="14">
        <f t="shared" si="305"/>
        <v>27254713</v>
      </c>
      <c r="FZ156" s="14">
        <f t="shared" si="306"/>
        <v>649534</v>
      </c>
      <c r="GA156" s="28">
        <f t="shared" si="307"/>
        <v>37500</v>
      </c>
      <c r="GB156" s="28">
        <f t="shared" si="308"/>
        <v>37500</v>
      </c>
      <c r="GC156" s="28">
        <f t="shared" si="309"/>
        <v>37500</v>
      </c>
      <c r="GD156" s="28">
        <f t="shared" si="310"/>
        <v>37500</v>
      </c>
      <c r="GE156" s="28">
        <f t="shared" si="311"/>
        <v>1.8362499999999997</v>
      </c>
      <c r="GF156" s="28">
        <f t="shared" si="312"/>
        <v>2.1125000000000003</v>
      </c>
      <c r="GG156" s="28">
        <f t="shared" si="313"/>
        <v>0</v>
      </c>
      <c r="GH156" s="28">
        <f t="shared" si="314"/>
        <v>54.3</v>
      </c>
      <c r="GI156" s="14">
        <f t="shared" si="315"/>
        <v>1</v>
      </c>
      <c r="GJ156" s="14">
        <f t="shared" si="316"/>
        <v>1.6</v>
      </c>
      <c r="GK156" s="14">
        <f t="shared" si="317"/>
        <v>1.6</v>
      </c>
      <c r="GL156" s="18">
        <f t="shared" si="318"/>
        <v>2.3000000000000003</v>
      </c>
      <c r="GM156" s="18">
        <f t="shared" si="319"/>
        <v>1.75</v>
      </c>
      <c r="GN156" s="18">
        <f t="shared" si="320"/>
        <v>1.45</v>
      </c>
      <c r="GO156" s="29">
        <f t="shared" si="380"/>
        <v>37650</v>
      </c>
      <c r="GP156" s="29">
        <f t="shared" si="380"/>
        <v>37950</v>
      </c>
      <c r="GQ156" s="29">
        <f t="shared" si="380"/>
        <v>37950</v>
      </c>
      <c r="GR156" s="26">
        <f t="shared" si="321"/>
        <v>0.1</v>
      </c>
      <c r="GS156" s="26">
        <f t="shared" si="322"/>
        <v>0.1</v>
      </c>
      <c r="GT156" s="26">
        <f t="shared" si="323"/>
        <v>0.2</v>
      </c>
      <c r="GU156" s="14">
        <f t="shared" si="324"/>
        <v>3</v>
      </c>
      <c r="GV156" s="14">
        <f t="shared" si="325"/>
        <v>4</v>
      </c>
      <c r="GW156" s="14">
        <f t="shared" si="326"/>
        <v>3</v>
      </c>
      <c r="GX156" s="14">
        <f t="shared" si="327"/>
        <v>11</v>
      </c>
      <c r="GY156" s="14">
        <f t="shared" si="328"/>
        <v>165</v>
      </c>
      <c r="GZ156" s="14">
        <f t="shared" si="329"/>
        <v>275</v>
      </c>
      <c r="HA156">
        <v>152</v>
      </c>
      <c r="HB156" s="14">
        <f t="shared" si="275"/>
        <v>276787488</v>
      </c>
      <c r="HD156" s="14">
        <f t="shared" si="330"/>
        <v>2070804</v>
      </c>
      <c r="HE156" s="14">
        <f t="shared" si="331"/>
        <v>1113013</v>
      </c>
      <c r="HF156" s="29">
        <f t="shared" si="332"/>
        <v>36000</v>
      </c>
      <c r="HG156" s="29">
        <f t="shared" si="333"/>
        <v>25798</v>
      </c>
      <c r="HH156" s="29">
        <f t="shared" si="334"/>
        <v>27862</v>
      </c>
      <c r="HI156" s="29">
        <f t="shared" si="335"/>
        <v>26005</v>
      </c>
      <c r="HJ156" s="14">
        <f t="shared" si="336"/>
        <v>1.8362499999999997</v>
      </c>
      <c r="HK156" s="14">
        <f t="shared" si="337"/>
        <v>2.1125000000000003</v>
      </c>
      <c r="HL156" s="14">
        <f t="shared" si="338"/>
        <v>638213</v>
      </c>
      <c r="HM156" s="14">
        <f t="shared" si="339"/>
        <v>1090023</v>
      </c>
      <c r="HN156" s="26">
        <f t="shared" si="340"/>
        <v>0.39883813344434765</v>
      </c>
      <c r="HO156" s="26">
        <f t="shared" si="341"/>
        <v>0.66454874153122478</v>
      </c>
      <c r="HP156" s="29">
        <f t="shared" si="342"/>
        <v>319187</v>
      </c>
      <c r="HQ156" s="29">
        <f t="shared" si="343"/>
        <v>1167791</v>
      </c>
      <c r="HR156" s="29">
        <f t="shared" si="344"/>
        <v>977023</v>
      </c>
      <c r="HS156" s="26">
        <f t="shared" si="345"/>
        <v>0.48421024102916199</v>
      </c>
      <c r="HT156" s="26">
        <f t="shared" si="346"/>
        <v>0.49098579843168422</v>
      </c>
      <c r="HU156" s="26">
        <f t="shared" si="347"/>
        <v>0.5909857984316842</v>
      </c>
      <c r="HV156" s="26">
        <f t="shared" si="348"/>
        <v>8.421024102916197E-2</v>
      </c>
      <c r="HW156" s="29">
        <f t="shared" si="349"/>
        <v>1.8000000000000003</v>
      </c>
      <c r="HX156" s="29">
        <f t="shared" si="350"/>
        <v>3.5525226755321073</v>
      </c>
      <c r="HY156" s="29">
        <f t="shared" si="351"/>
        <v>3.2216817836880716</v>
      </c>
      <c r="HZ156" s="29">
        <f t="shared" si="352"/>
        <v>2872683</v>
      </c>
      <c r="IA156" s="29">
        <f t="shared" si="353"/>
        <v>2765736.0051882099</v>
      </c>
      <c r="IB156" s="29">
        <f t="shared" si="354"/>
        <v>1573828.6006721354</v>
      </c>
      <c r="IC156" s="29">
        <f t="shared" si="355"/>
        <v>17562374</v>
      </c>
      <c r="ID156" s="14">
        <f t="shared" si="356"/>
        <v>7212247.6100000003</v>
      </c>
      <c r="IH156" s="14">
        <v>1</v>
      </c>
      <c r="II156" s="14">
        <v>1</v>
      </c>
      <c r="IJ156" s="14">
        <v>480</v>
      </c>
      <c r="IK156" s="14">
        <v>80</v>
      </c>
      <c r="IL156" s="14">
        <v>60</v>
      </c>
      <c r="IM156" s="23">
        <f t="shared" si="357"/>
        <v>1334835447</v>
      </c>
      <c r="IN156" s="23">
        <f t="shared" si="358"/>
        <v>2</v>
      </c>
      <c r="IO156" s="23">
        <f t="shared" si="359"/>
        <v>1334.84</v>
      </c>
      <c r="IP156" s="23">
        <f t="shared" si="360"/>
        <v>1515359174</v>
      </c>
      <c r="IQ156" s="23">
        <f t="shared" si="361"/>
        <v>2</v>
      </c>
      <c r="IR156" s="23">
        <f t="shared" si="362"/>
        <v>1515.36</v>
      </c>
      <c r="IS156" s="14">
        <v>1</v>
      </c>
      <c r="IT156" s="14">
        <v>1</v>
      </c>
      <c r="IU156" s="14">
        <v>240</v>
      </c>
      <c r="IV156" s="14">
        <v>40</v>
      </c>
      <c r="IW156" s="14">
        <v>30</v>
      </c>
      <c r="IX156" s="23">
        <f t="shared" si="363"/>
        <v>780348461</v>
      </c>
      <c r="IY156" s="23">
        <f t="shared" si="364"/>
        <v>1</v>
      </c>
      <c r="IZ156" s="23">
        <f t="shared" si="365"/>
        <v>780348.46</v>
      </c>
      <c r="JA156" s="23"/>
      <c r="JB156" s="23"/>
      <c r="JC156" s="23"/>
      <c r="JG156">
        <f t="shared" si="366"/>
        <v>2.0436892837131593</v>
      </c>
      <c r="JH156">
        <f t="shared" si="367"/>
        <v>3.7527244472182884</v>
      </c>
      <c r="JJ156" s="14">
        <v>10</v>
      </c>
      <c r="JK156" s="14">
        <v>2</v>
      </c>
      <c r="JL156" s="14">
        <v>1.5</v>
      </c>
      <c r="JM156" s="23">
        <f t="shared" si="368"/>
        <v>26575276</v>
      </c>
      <c r="JN156" s="23">
        <f t="shared" si="369"/>
        <v>1</v>
      </c>
      <c r="JO156" s="23">
        <f t="shared" si="370"/>
        <v>26575.279999999999</v>
      </c>
      <c r="JP156" s="14">
        <v>30</v>
      </c>
      <c r="JQ156" s="14">
        <v>6</v>
      </c>
      <c r="JR156" s="14">
        <v>4</v>
      </c>
      <c r="JS156" s="23">
        <f t="shared" si="371"/>
        <v>77207702</v>
      </c>
      <c r="JT156" s="23">
        <f t="shared" si="372"/>
        <v>1</v>
      </c>
      <c r="JU156" s="23">
        <f t="shared" si="373"/>
        <v>77207.7</v>
      </c>
      <c r="JW156" s="23">
        <f t="shared" si="374"/>
        <v>102943603</v>
      </c>
      <c r="JX156" s="23">
        <f t="shared" si="375"/>
        <v>1</v>
      </c>
      <c r="JY156" s="23">
        <f t="shared" si="376"/>
        <v>102943.6</v>
      </c>
      <c r="JZ156" s="23">
        <f t="shared" si="377"/>
        <v>39862914</v>
      </c>
      <c r="KA156" s="23">
        <f t="shared" si="378"/>
        <v>1</v>
      </c>
      <c r="KB156" s="23">
        <f t="shared" si="379"/>
        <v>39862.910000000003</v>
      </c>
    </row>
    <row r="157" spans="3:288" ht="16.5" x14ac:dyDescent="0.2">
      <c r="C157" s="14">
        <f t="shared" si="243"/>
        <v>1</v>
      </c>
      <c r="D157" s="14">
        <v>153</v>
      </c>
      <c r="E157" s="14" t="s">
        <v>684</v>
      </c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F157" s="14">
        <f>ROUND((INDEX(新战舰养成!S$6:S$18,通天塔!$J157+1)+INDEX(新战舰养成!D$6:D$18,通天塔!$J157+1)*(通天塔!$G157-1))*INDEX(战舰突破!$D$6:$D$18,通天塔!$M157+1),0)</f>
        <v>10</v>
      </c>
      <c r="BG157" s="14">
        <f>ROUND((INDEX(新战舰养成!T$6:T$18,通天塔!$J157+1)+INDEX(新战舰养成!E$6:E$18,通天塔!$J157+1)*(通天塔!$G157-1))*INDEX(战舰突破!$D$6:$D$18,通天塔!$M157+1),0)</f>
        <v>20</v>
      </c>
      <c r="BH157" s="14">
        <f>ROUND((INDEX(新战舰养成!U$6:U$18,通天塔!$J157+1)+INDEX(新战舰养成!F$6:F$18,通天塔!$J157+1)*(通天塔!$G157-1))*INDEX(战舰突破!$D$6:$D$18,通天塔!$M157+1),0)</f>
        <v>5</v>
      </c>
      <c r="BI157" s="14">
        <f>ROUND((INDEX(新战舰养成!V$6:V$18,通天塔!$J157+1)+INDEX(新战舰养成!G$6:G$18,通天塔!$J157+1)*(通天塔!$G157-1))*INDEX(战舰突破!$D$6:$D$18,通天塔!$M157+1),0)</f>
        <v>300</v>
      </c>
      <c r="BJ157" s="14">
        <f>ROUND((INDEX(新战舰养成!W$6:W$18,通天塔!$J157+1)+INDEX(新战舰养成!H$6:H$18,通天塔!$J157+1)*(通天塔!$G157-1))*INDEX(战舰突破!$D$6:$D$18,通天塔!$M157+1),0)</f>
        <v>4</v>
      </c>
      <c r="BL157" s="14">
        <f>IF($H157&gt;0,ROUND((INDEX(新战舰养成!X$6:X$18,通天塔!$K157+1)+INDEX(新战舰养成!I$6:I$18,通天塔!$K157+1)*(通天塔!$H157-1))*INDEX(战舰突破!$D$6:$D$18,通天塔!$N157+1),0),0)</f>
        <v>0</v>
      </c>
      <c r="BM157" s="14">
        <f>IF($H157&gt;0,ROUND((INDEX(新战舰养成!Y$6:Y$18,通天塔!$K157+1)+INDEX(新战舰养成!J$6:J$18,通天塔!$K157+1)*(通天塔!$H157-1))*INDEX(战舰突破!$D$6:$D$18,通天塔!$N157+1),0),0)</f>
        <v>0</v>
      </c>
      <c r="BN157" s="14">
        <f>IF($H157&gt;0,ROUND((INDEX(新战舰养成!Z$6:Z$18,通天塔!$K157+1)+INDEX(新战舰养成!K$6:K$18,通天塔!$K157+1)*(通天塔!$H157-1))*INDEX(战舰突破!$D$6:$D$18,通天塔!$N157+1),0),0)</f>
        <v>0</v>
      </c>
      <c r="BO157" s="14">
        <f>IF($H157&gt;0,ROUND((INDEX(新战舰养成!AA$6:AA$18,通天塔!$K157+1)+INDEX(新战舰养成!L$6:L$18,通天塔!$K157+1)*(通天塔!$H157-1))*INDEX(战舰突破!$D$6:$D$18,通天塔!$N157+1),0),0)</f>
        <v>0</v>
      </c>
      <c r="BP157" s="14">
        <f>IF($H157&gt;0,ROUND((INDEX(新战舰养成!AB$6:AB$18,通天塔!$K157+1)+INDEX(新战舰养成!M$6:M$18,通天塔!$K157+1)*(通天塔!$H157-1))*INDEX(战舰突破!$D$6:$D$18,通天塔!$N157+1),0),0)</f>
        <v>0</v>
      </c>
      <c r="BR157" s="14">
        <f>IF($I157&gt;0,ROUND((INDEX(新战舰养成!AC$6:AC$18,通天塔!$L157+1)+INDEX(新战舰养成!I$6:I$18,通天塔!$L157+1)*(通天塔!$I157-1))*INDEX(战舰突破!$D$6:$D$18,通天塔!$O157+1),0),0)</f>
        <v>0</v>
      </c>
      <c r="BS157" s="14">
        <f>IF($I157&gt;0,ROUND((INDEX(新战舰养成!AD$6:AD$18,通天塔!$L157+1)+INDEX(新战舰养成!J$6:J$18,通天塔!$L157+1)*(通天塔!$I157-1))*INDEX(战舰突破!$D$6:$D$18,通天塔!$O157+1),0),0)</f>
        <v>0</v>
      </c>
      <c r="BT157" s="14">
        <f>IF($I157&gt;0,ROUND((INDEX(新战舰养成!AE$6:AE$18,通天塔!$L157+1)+INDEX(新战舰养成!K$6:K$18,通天塔!$L157+1)*(通天塔!$I157-1))*INDEX(战舰突破!$D$6:$D$18,通天塔!$O157+1),0),0)</f>
        <v>0</v>
      </c>
      <c r="BU157" s="14">
        <f>IF($I157&gt;0,ROUND((INDEX(新战舰养成!AF$6:AF$18,通天塔!$L157+1)+INDEX(新战舰养成!L$6:L$18,通天塔!$L157+1)*(通天塔!$I157-1))*INDEX(战舰突破!$D$6:$D$18,通天塔!$O157+1),0),0)</f>
        <v>0</v>
      </c>
      <c r="BV157" s="14">
        <f>IF($I157&gt;0,ROUND((INDEX(新战舰养成!AG$6:AG$18,通天塔!$L157+1)+INDEX(新战舰养成!M$6:M$18,通天塔!$L157+1)*(通天塔!$I157-1))*INDEX(战舰突破!$D$6:$D$18,通天塔!$O157+1),0),0)</f>
        <v>0</v>
      </c>
      <c r="BY157" s="14">
        <f>(INDEX(装备数值!$C$13:$G$116,通天塔!$P157*8+1,BY$2)+INDEX(装备数值!$C$13:$G$116,通天塔!$Q157*8+2,BY$2)+INDEX(装备数值!$C$13:$G$116,通天塔!$S157*8+3,BY$2)+INDEX(装备数值!$C$13:$G$116,通天塔!$R157*8+4,BY$2)+INDEX(装备数值!$C$13:$G$116,通天塔!$T157*8+5,BY$2)+INDEX(装备数值!$C$13:$G$116,通天塔!$U157*8+6,BY$2)+INDEX(装备数值!$C$13:$G$116,通天塔!$V157*8+7,BY$2)+INDEX(装备数值!$C$13:$G$116,通天塔!$W157*8+8,BY$2))</f>
        <v>0</v>
      </c>
      <c r="BZ157" s="14">
        <f>(INDEX(装备数值!$C$13:$G$116,通天塔!$P157*8+1,BZ$2)+INDEX(装备数值!$C$13:$G$116,通天塔!$Q157*8+2,BZ$2)+INDEX(装备数值!$C$13:$G$116,通天塔!$S157*8+3,BZ$2)+INDEX(装备数值!$C$13:$G$116,通天塔!$R157*8+4,BZ$2)+INDEX(装备数值!$C$13:$G$116,通天塔!$T157*8+5,BZ$2)+INDEX(装备数值!$C$13:$G$116,通天塔!$U157*8+6,BZ$2)+INDEX(装备数值!$C$13:$G$116,通天塔!$V157*8+7,BZ$2)+INDEX(装备数值!$C$13:$G$116,通天塔!$W157*8+8,BZ$2))</f>
        <v>0</v>
      </c>
      <c r="CA157" s="14">
        <f>(INDEX(装备数值!$C$13:$G$116,通天塔!$P157*8+1,CA$2)+INDEX(装备数值!$C$13:$G$116,通天塔!$Q157*8+2,CA$2)+INDEX(装备数值!$C$13:$G$116,通天塔!$S157*8+3,CA$2)+INDEX(装备数值!$C$13:$G$116,通天塔!$R157*8+4,CA$2)+INDEX(装备数值!$C$13:$G$116,通天塔!$T157*8+5,CA$2)+INDEX(装备数值!$C$13:$G$116,通天塔!$U157*8+6,CA$2)+INDEX(装备数值!$C$13:$G$116,通天塔!$V157*8+7,CA$2)+INDEX(装备数值!$C$13:$G$116,通天塔!$W157*8+8,CA$2))</f>
        <v>0</v>
      </c>
      <c r="CB157" s="14">
        <f>(INDEX(装备数值!$C$13:$G$116,通天塔!$P157*8+1,CB$2)+INDEX(装备数值!$C$13:$G$116,通天塔!$Q157*8+2,CB$2)+INDEX(装备数值!$C$13:$G$116,通天塔!$S157*8+3,CB$2)+INDEX(装备数值!$C$13:$G$116,通天塔!$R157*8+4,CB$2)+INDEX(装备数值!$C$13:$G$116,通天塔!$T157*8+5,CB$2)+INDEX(装备数值!$C$13:$G$116,通天塔!$U157*8+6,CB$2)+INDEX(装备数值!$C$13:$G$116,通天塔!$V157*8+7,CB$2)+INDEX(装备数值!$C$13:$G$116,通天塔!$W157*8+8,CB$2))</f>
        <v>0</v>
      </c>
      <c r="CC157" s="14">
        <f>(INDEX(装备数值!$C$13:$G$116,通天塔!$P157*8+1,CC$2)+INDEX(装备数值!$C$13:$G$116,通天塔!$Q157*8+2,CC$2)+INDEX(装备数值!$C$13:$G$116,通天塔!$S157*8+3,CC$2)+INDEX(装备数值!$C$13:$G$116,通天塔!$R157*8+4,CC$2)+INDEX(装备数值!$C$13:$G$116,通天塔!$T157*8+5,CC$2)+INDEX(装备数值!$C$13:$G$116,通天塔!$U157*8+6,CC$2)+INDEX(装备数值!$C$13:$G$116,通天塔!$V157*8+7,CC$2)+INDEX(装备数值!$C$13:$G$116,通天塔!$W157*8+8,CC$2))</f>
        <v>0</v>
      </c>
      <c r="CF157" s="14">
        <f>INDEX(装备数值!$I$13:$M$116,通天塔!$P157*8+1,CF$2)*$X157+INDEX(装备数值!$I$13:$M$116,通天塔!$Q157*8+2,CF$2)*$Y157+INDEX(装备数值!$I$13:$M$116,通天塔!$S157*8+3,CF$2)*$Z157+INDEX(装备数值!$I$13:$M$116,通天塔!$R157*8+4,CF$2)*$AA157+INDEX(装备数值!$I$13:$M$116,通天塔!$T157*8+5,CF$2)*$AB157+INDEX(装备数值!$I$13:$M$116,通天塔!$U157*8+6,CF$2)*$AC157+INDEX(装备数值!$I$13:$M$116,通天塔!$V157*8+7,CF$2)*$AD157+INDEX(装备数值!$I$13:$M$116,通天塔!$W157*8+8,CF$2)*$AE157</f>
        <v>0</v>
      </c>
      <c r="CG157" s="14">
        <f>INDEX(装备数值!$I$13:$M$116,通天塔!$P157*8+1,CG$2)*$X157+INDEX(装备数值!$I$13:$M$116,通天塔!$Q157*8+2,CG$2)*$Y157+INDEX(装备数值!$I$13:$M$116,通天塔!$S157*8+3,CG$2)*$Z157+INDEX(装备数值!$I$13:$M$116,通天塔!$R157*8+4,CG$2)*$AA157+INDEX(装备数值!$I$13:$M$116,通天塔!$T157*8+5,CG$2)*$AB157+INDEX(装备数值!$I$13:$M$116,通天塔!$U157*8+6,CG$2)*$AC157+INDEX(装备数值!$I$13:$M$116,通天塔!$V157*8+7,CG$2)*$AD157+INDEX(装备数值!$I$13:$M$116,通天塔!$W157*8+8,CG$2)*$AE157</f>
        <v>0</v>
      </c>
      <c r="CH157" s="14">
        <f>INDEX(装备数值!$I$13:$M$116,通天塔!$P157*8+1,CH$2)*$X157+INDEX(装备数值!$I$13:$M$116,通天塔!$Q157*8+2,CH$2)*$Y157+INDEX(装备数值!$I$13:$M$116,通天塔!$S157*8+3,CH$2)*$Z157+INDEX(装备数值!$I$13:$M$116,通天塔!$R157*8+4,CH$2)*$AA157+INDEX(装备数值!$I$13:$M$116,通天塔!$T157*8+5,CH$2)*$AB157+INDEX(装备数值!$I$13:$M$116,通天塔!$U157*8+6,CH$2)*$AC157+INDEX(装备数值!$I$13:$M$116,通天塔!$V157*8+7,CH$2)*$AD157+INDEX(装备数值!$I$13:$M$116,通天塔!$W157*8+8,CH$2)*$AE157</f>
        <v>0</v>
      </c>
      <c r="CI157" s="14">
        <f>INDEX(装备数值!$I$13:$M$116,通天塔!$P157*8+1,CI$2)*$X157+INDEX(装备数值!$I$13:$M$116,通天塔!$Q157*8+2,CI$2)*$Y157+INDEX(装备数值!$I$13:$M$116,通天塔!$S157*8+3,CI$2)*$Z157+INDEX(装备数值!$I$13:$M$116,通天塔!$R157*8+4,CI$2)*$AA157+INDEX(装备数值!$I$13:$M$116,通天塔!$T157*8+5,CI$2)*$AB157+INDEX(装备数值!$I$13:$M$116,通天塔!$U157*8+6,CI$2)*$AC157+INDEX(装备数值!$I$13:$M$116,通天塔!$V157*8+7,CI$2)*$AD157+INDEX(装备数值!$I$13:$M$116,通天塔!$W157*8+8,CI$2)*$AE157</f>
        <v>0</v>
      </c>
      <c r="CJ157" s="14">
        <f>INDEX(装备数值!$I$13:$M$116,通天塔!$P157*8+1,CJ$2)*$X157+INDEX(装备数值!$I$13:$M$116,通天塔!$Q157*8+2,CJ$2)*$Y157+INDEX(装备数值!$I$13:$M$116,通天塔!$S157*8+3,CJ$2)*$Z157+INDEX(装备数值!$I$13:$M$116,通天塔!$R157*8+4,CJ$2)*$AA157+INDEX(装备数值!$I$13:$M$116,通天塔!$T157*8+5,CJ$2)*$AB157+INDEX(装备数值!$I$13:$M$116,通天塔!$U157*8+6,CJ$2)*$AC157+INDEX(装备数值!$I$13:$M$116,通天塔!$V157*8+7,CJ$2)*$AD157+INDEX(装备数值!$I$13:$M$116,通天塔!$W157*8+8,CJ$2)*$AE157</f>
        <v>0</v>
      </c>
      <c r="CM157" s="14">
        <f>INDEX(装备数值!$X$13:$AH$116,$P157*8+1,CM$2)*$AF157+INDEX(装备数值!$X$13:$AH$116,$Q157*8+2,CM$2)*$AG157+INDEX(装备数值!$X$13:$AH$116,$S157*8+3,CM$2)*$AH157+INDEX(装备数值!$X$13:$AH$116,$R157*8+4,CM$2)*$AI157+INDEX(装备数值!$X$13:$AH$116,$T157*8+5,CM$2)*$AJ157+INDEX(装备数值!$X$13:$AH$116,$U157*8+6,CM$2)*$AK157+INDEX(装备数值!$X$13:$AH$116,$V157*8+7,CM$2)*$AL157+INDEX(装备数值!$X$13:$AH$116,$W157*8+8,CM$2)*$AM157</f>
        <v>0</v>
      </c>
      <c r="CN157" s="14">
        <f>INDEX(装备数值!$X$13:$AH$116,$P157*8+1,CN$2)*$AF157+INDEX(装备数值!$X$13:$AH$116,$Q157*8+2,CN$2)*$AG157+INDEX(装备数值!$X$13:$AH$116,$S157*8+3,CN$2)*$AH157+INDEX(装备数值!$X$13:$AH$116,$R157*8+4,CN$2)*$AI157+INDEX(装备数值!$X$13:$AH$116,$T157*8+5,CN$2)*$AJ157+INDEX(装备数值!$X$13:$AH$116,$U157*8+6,CN$2)*$AK157+INDEX(装备数值!$X$13:$AH$116,$V157*8+7,CN$2)*$AL157+INDEX(装备数值!$X$13:$AH$116,$W157*8+8,CN$2)*$AM157</f>
        <v>0</v>
      </c>
      <c r="CO157" s="14">
        <f>INDEX(装备数值!$X$13:$AH$116,$P157*8+1,CO$2)*$AF157+INDEX(装备数值!$X$13:$AH$116,$Q157*8+2,CO$2)*$AG157+INDEX(装备数值!$X$13:$AH$116,$S157*8+3,CO$2)*$AH157+INDEX(装备数值!$X$13:$AH$116,$R157*8+4,CO$2)*$AI157+INDEX(装备数值!$X$13:$AH$116,$T157*8+5,CO$2)*$AJ157+INDEX(装备数值!$X$13:$AH$116,$U157*8+6,CO$2)*$AK157+INDEX(装备数值!$X$13:$AH$116,$V157*8+7,CO$2)*$AL157+INDEX(装备数值!$X$13:$AH$116,$W157*8+8,CO$2)*$AM157</f>
        <v>0</v>
      </c>
      <c r="CP157" s="14">
        <f>INDEX(装备数值!$X$13:$AH$116,$P157*8+1,CP$2)*$AF157+INDEX(装备数值!$X$13:$AH$116,$Q157*8+2,CP$2)*$AG157+INDEX(装备数值!$X$13:$AH$116,$S157*8+3,CP$2)*$AH157+INDEX(装备数值!$X$13:$AH$116,$R157*8+4,CP$2)*$AI157+INDEX(装备数值!$X$13:$AH$116,$T157*8+5,CP$2)*$AJ157+INDEX(装备数值!$X$13:$AH$116,$U157*8+6,CP$2)*$AK157+INDEX(装备数值!$X$13:$AH$116,$V157*8+7,CP$2)*$AL157+INDEX(装备数值!$X$13:$AH$116,$W157*8+8,CP$2)*$AM157</f>
        <v>0</v>
      </c>
      <c r="CQ157" s="14">
        <f>INDEX(装备数值!$X$13:$AH$116,$P157*8+1,CQ$2)*$AF157+INDEX(装备数值!$X$13:$AH$116,$Q157*8+2,CQ$2)*$AG157+INDEX(装备数值!$X$13:$AH$116,$S157*8+3,CQ$2)*$AH157+INDEX(装备数值!$X$13:$AH$116,$R157*8+4,CQ$2)*$AI157+INDEX(装备数值!$X$13:$AH$116,$T157*8+5,CQ$2)*$AJ157+INDEX(装备数值!$X$13:$AH$116,$U157*8+6,CQ$2)*$AK157+INDEX(装备数值!$X$13:$AH$116,$V157*8+7,CQ$2)*$AL157+INDEX(装备数值!$X$13:$AH$116,$W157*8+8,CQ$2)*$AM157</f>
        <v>0</v>
      </c>
      <c r="CR157" s="14">
        <f>INDEX(装备数值!$X$13:$AH$116,$P157*8+1,CR$2)*$AF157+INDEX(装备数值!$X$13:$AH$116,$Q157*8+2,CR$2)*$AG157+INDEX(装备数值!$X$13:$AH$116,$S157*8+3,CR$2)*$AH157+INDEX(装备数值!$X$13:$AH$116,$R157*8+4,CR$2)*$AI157+INDEX(装备数值!$X$13:$AH$116,$T157*8+5,CR$2)*$AJ157+INDEX(装备数值!$X$13:$AH$116,$U157*8+6,CR$2)*$AK157+INDEX(装备数值!$X$13:$AH$116,$V157*8+7,CR$2)*$AL157+INDEX(装备数值!$X$13:$AH$116,$W157*8+8,CR$2)*$AM157</f>
        <v>0</v>
      </c>
      <c r="CS157" s="14">
        <f>INDEX(装备数值!$X$13:$AH$116,$P157*8+1,CS$2)*$AF157+INDEX(装备数值!$X$13:$AH$116,$Q157*8+2,CS$2)*$AG157+INDEX(装备数值!$X$13:$AH$116,$S157*8+3,CS$2)*$AH157+INDEX(装备数值!$X$13:$AH$116,$R157*8+4,CS$2)*$AI157+INDEX(装备数值!$X$13:$AH$116,$T157*8+5,CS$2)*$AJ157+INDEX(装备数值!$X$13:$AH$116,$U157*8+6,CS$2)*$AK157+INDEX(装备数值!$X$13:$AH$116,$V157*8+7,CS$2)*$AL157+INDEX(装备数值!$X$13:$AH$116,$W157*8+8,CS$2)*$AM157</f>
        <v>0</v>
      </c>
      <c r="CT157" s="14">
        <f>INDEX(装备数值!$X$13:$AH$116,$P157*8+1,CT$2)*$AF157+INDEX(装备数值!$X$13:$AH$116,$Q157*8+2,CT$2)*$AG157+INDEX(装备数值!$X$13:$AH$116,$S157*8+3,CT$2)*$AH157+INDEX(装备数值!$X$13:$AH$116,$R157*8+4,CT$2)*$AI157+INDEX(装备数值!$X$13:$AH$116,$T157*8+5,CT$2)*$AJ157+INDEX(装备数值!$X$13:$AH$116,$U157*8+6,CT$2)*$AK157+INDEX(装备数值!$X$13:$AH$116,$V157*8+7,CT$2)*$AL157+INDEX(装备数值!$X$13:$AH$116,$W157*8+8,CT$2)*$AM157</f>
        <v>0</v>
      </c>
      <c r="CU157" s="14">
        <f>INDEX(装备数值!$X$13:$AH$116,$P157*8+1,CU$2)*$AF157+INDEX(装备数值!$X$13:$AH$116,$Q157*8+2,CU$2)*$AG157+INDEX(装备数值!$X$13:$AH$116,$S157*8+3,CU$2)*$AH157+INDEX(装备数值!$X$13:$AH$116,$R157*8+4,CU$2)*$AI157+INDEX(装备数值!$X$13:$AH$116,$T157*8+5,CU$2)*$AJ157+INDEX(装备数值!$X$13:$AH$116,$U157*8+6,CU$2)*$AK157+INDEX(装备数值!$X$13:$AH$116,$V157*8+7,CU$2)*$AL157+INDEX(装备数值!$X$13:$AH$116,$W157*8+8,CU$2)*$AM157</f>
        <v>0</v>
      </c>
      <c r="CV157" s="14">
        <f>INDEX(装备数值!$X$13:$AH$116,$P157*8+1,CV$2)*$AF157+INDEX(装备数值!$X$13:$AH$116,$Q157*8+2,CV$2)*$AG157+INDEX(装备数值!$X$13:$AH$116,$S157*8+3,CV$2)*$AH157+INDEX(装备数值!$X$13:$AH$116,$R157*8+4,CV$2)*$AI157+INDEX(装备数值!$X$13:$AH$116,$T157*8+5,CV$2)*$AJ157+INDEX(装备数值!$X$13:$AH$116,$U157*8+6,CV$2)*$AK157+INDEX(装备数值!$X$13:$AH$116,$V157*8+7,CV$2)*$AL157+INDEX(装备数值!$X$13:$AH$116,$W157*8+8,CV$2)*$AM157</f>
        <v>0</v>
      </c>
      <c r="CW157" s="14">
        <f>INDEX(装备数值!$X$13:$AH$116,$P157*8+1,CW$2)*$AF157+INDEX(装备数值!$X$13:$AH$116,$Q157*8+2,CW$2)*$AG157+INDEX(装备数值!$X$13:$AH$116,$S157*8+3,CW$2)*$AH157+INDEX(装备数值!$X$13:$AH$116,$R157*8+4,CW$2)*$AI157+INDEX(装备数值!$X$13:$AH$116,$T157*8+5,CW$2)*$AJ157+INDEX(装备数值!$X$13:$AH$116,$U157*8+6,CW$2)*$AK157+INDEX(装备数值!$X$13:$AH$116,$V157*8+7,CW$2)*$AL157+INDEX(装备数值!$X$13:$AH$116,$W157*8+8,CW$2)*$AM157</f>
        <v>0</v>
      </c>
      <c r="CY157" s="14">
        <f>INDEX(装备数值!$AN$17:$AN$117,MATCH(MIN($X157:$AE157),装备数值!$AO$17:$AO$117,1))</f>
        <v>0</v>
      </c>
      <c r="CZ157" s="14">
        <f>IF(COUNTIF($P157:$W157,"&gt;"&amp;0)=8,INDEX(装备数值!AR$17:AR$117,$CY157+1),0)</f>
        <v>0</v>
      </c>
      <c r="DA157" s="14">
        <f>IF(COUNTIF($P157:$W157,"&gt;"&amp;0)=8,INDEX(装备数值!AS$17:AS$117,$CY157+1),0)</f>
        <v>0</v>
      </c>
      <c r="DB157" s="14">
        <f>IF(COUNTIF($P157:$W157,"&gt;"&amp;0)=8,INDEX(装备数值!AT$17:AT$117,$CY157+1),0)</f>
        <v>0</v>
      </c>
      <c r="DC157" s="14">
        <f>IF(COUNTIF($P157:$W157,"&gt;"&amp;0)=8,INDEX(装备数值!AU$17:AU$117,$CY157+1),0)</f>
        <v>0</v>
      </c>
      <c r="DD157" s="14">
        <f>IF(COUNTIF($P157:$W157,"&gt;"&amp;0)=8,INDEX(装备数值!AV$17:AV$117,$CY157+1),0)</f>
        <v>0</v>
      </c>
      <c r="DF157" s="14">
        <f>INDEX(装备数值!$AY$17:$AY$77,MATCH(MIN($AF157:$AM157),装备数值!$AZ$17:$AZ$77,1))</f>
        <v>0</v>
      </c>
      <c r="DG157" s="26">
        <f>INDEX(装备数值!BA$17:BA$77,通天塔!DF157+1)</f>
        <v>0</v>
      </c>
      <c r="DH157" s="26">
        <f>INDEX(装备数值!BA$17:BA$77,通天塔!DF157+1)</f>
        <v>0</v>
      </c>
      <c r="DJ157" s="14">
        <f t="shared" si="299"/>
        <v>0</v>
      </c>
      <c r="DK157" s="14">
        <f>VLOOKUP(DJ157,军阶与晶片数值!$W$6:$X$27,2)</f>
        <v>0</v>
      </c>
      <c r="DL157" s="14">
        <f>INDEX(军阶与晶片数值!Y$6:Y$27,$DK157+1)</f>
        <v>0</v>
      </c>
      <c r="DM157" s="14">
        <f>INDEX(军阶与晶片数值!Z$6:Z$27,$DK157+1)</f>
        <v>0</v>
      </c>
      <c r="DN157" s="14">
        <f>INDEX(军阶与晶片数值!AA$6:AA$27,$DK157+1)</f>
        <v>0</v>
      </c>
      <c r="DO157" s="14">
        <f>INDEX(军阶与晶片数值!AB$6:AB$27,$DK157+1)</f>
        <v>0</v>
      </c>
      <c r="DP157" s="29">
        <f>INDEX(军阶与晶片数值!AC$6:AC$27,$DK157+1)</f>
        <v>0</v>
      </c>
      <c r="DQ157" s="29">
        <f>INDEX(军阶与晶片数值!AD$6:AD$27,$DK157+1)</f>
        <v>0</v>
      </c>
      <c r="DS157" s="26">
        <f>INDEX(军阶与晶片数值!I$6:I$16,AN157+1)</f>
        <v>0</v>
      </c>
      <c r="DT157" s="26">
        <f>INDEX(军阶与晶片数值!M$6:M$16,AO157+1)</f>
        <v>0</v>
      </c>
      <c r="DU157" s="26">
        <f>INDEX(军阶与晶片数值!J$6:J$16,AP157+1)</f>
        <v>0</v>
      </c>
      <c r="DV157" s="26">
        <f>INDEX(军阶与晶片数值!K$6:K$16,AQ157+1)</f>
        <v>0</v>
      </c>
      <c r="DW157" s="26">
        <f>INDEX(军阶与晶片数值!L$6:L$16,AR157+1)</f>
        <v>0</v>
      </c>
      <c r="DX157" s="28">
        <f>INDEX(军阶与晶片数值!N$6:N$16,AS157+1)</f>
        <v>0</v>
      </c>
      <c r="DY157" s="28">
        <f>INDEX(军阶与晶片数值!O$6:O$16,AT157+1)</f>
        <v>0</v>
      </c>
      <c r="DZ157" s="28">
        <f>INDEX(军阶与晶片数值!P$6:P$16,AU157+1)</f>
        <v>0</v>
      </c>
      <c r="EA157" s="28">
        <f>INDEX(军阶与晶片数值!Q$6:Q$16,AV157+1)</f>
        <v>0</v>
      </c>
      <c r="EB157" s="26">
        <f>INDEX(军阶与晶片数值!R$6:R$16,AW157+1)</f>
        <v>0</v>
      </c>
      <c r="EC157" s="26">
        <f>INDEX(军阶与晶片数值!S$6:S$16,AX157+1)</f>
        <v>0</v>
      </c>
      <c r="ED157" s="26">
        <f>INDEX(军阶与晶片数值!T$6:T$16,AY157+1)</f>
        <v>0</v>
      </c>
      <c r="EE157" s="26">
        <f>INDEX(军阶与晶片数值!U$6:U$16,AZ157+1)</f>
        <v>0</v>
      </c>
      <c r="EG157" s="26">
        <f>INDEX(军阶与晶片数值!$C$6:$C$36,通天塔!$BA157+1)</f>
        <v>0</v>
      </c>
      <c r="EH157" s="26">
        <f>INDEX(军阶与晶片数值!$C$6:$C$36,通天塔!$BA157+1)</f>
        <v>0</v>
      </c>
      <c r="EI157" s="26">
        <f>INDEX(军阶与晶片数值!$C$6:$C$36,通天塔!$BA157+1)</f>
        <v>0</v>
      </c>
      <c r="EJ157" s="26">
        <f>INDEX(军阶与晶片数值!$C$6:$C$36,通天塔!$BA157+1)</f>
        <v>0</v>
      </c>
      <c r="EK157" s="26">
        <f>INDEX(军阶与晶片数值!$C$6:$C$36,通天塔!$BA157+1)</f>
        <v>0</v>
      </c>
      <c r="EM157" s="14">
        <f>INDEX(战舰突破!$H$6:$H$18,通天塔!$J157+1)+INDEX(战舰突破!$H$23:$H$35,通天塔!$K157+1)+INDEX(战舰突破!$H$40:$H$52,通天塔!$L157+1)</f>
        <v>0</v>
      </c>
      <c r="EN157" s="14">
        <f>INDEX(战舰突破!$I$6:$I$18,通天塔!$J157+1)+INDEX(战舰突破!$I$23:$I$35,通天塔!$K157+1)+INDEX(战舰突破!$I$40:$I$52,通天塔!$L157+1)</f>
        <v>0</v>
      </c>
      <c r="EO157" s="14">
        <f>INDEX(战舰突破!$J$6:$J$18,通天塔!$J157+1)+INDEX(战舰突破!$J$23:$J$35,通天塔!$K157+1)+INDEX(战舰突破!$J$40:$J$52,通天塔!$L157+1)</f>
        <v>0</v>
      </c>
      <c r="EP157" s="14">
        <f>INDEX(战舰突破!$K$6:$K$18,通天塔!$J157+1)+INDEX(战舰突破!$K$23:$K$35,通天塔!$K157+1)+INDEX(战舰突破!$K$40:$K$52,通天塔!$L157+1)</f>
        <v>0</v>
      </c>
      <c r="EQ157" s="14">
        <f>INDEX(战舰突破!$L$6:$L$18,通天塔!$J157+1)+INDEX(战舰突破!$L$23:$L$35,通天塔!$K157+1)+INDEX(战舰突破!$L$40:$L$52,通天塔!$L157+1)</f>
        <v>0</v>
      </c>
      <c r="ER157" s="18">
        <f>INDEX(战舰突破!$N$6:$N$18,通天塔!$J157+1)+INDEX(战舰突破!$N$23:$N$35,通天塔!$K157+1)+INDEX(战舰突破!$N$40:$N$52,通天塔!$L157+1)</f>
        <v>0</v>
      </c>
      <c r="ES157" s="18">
        <f>INDEX(战舰突破!$O$6:$O$18,通天塔!$J157+1)+INDEX(战舰突破!$O$23:$O$35,通天塔!$K157+1)+INDEX(战舰突破!$O$40:$O$52,通天塔!$L157+1)</f>
        <v>0</v>
      </c>
      <c r="ET157" s="18">
        <f>INDEX(战舰突破!$P$6:$P$18,通天塔!$J157+1)+INDEX(战舰突破!$P$23:$P$35,通天塔!$K157+1)+INDEX(战舰突破!$P$40:$P$52,通天塔!$L157+1)</f>
        <v>0</v>
      </c>
      <c r="EU157" s="18">
        <f>INDEX(战舰突破!$Q$6:$Q$18,通天塔!$J157+1)+INDEX(战舰突破!$Q$23:$Q$35,通天塔!$K157+1)+INDEX(战舰突破!$Q$40:$Q$52,通天塔!$L157+1)</f>
        <v>0</v>
      </c>
      <c r="EV157" s="18">
        <f>INDEX(战舰突破!$R$6:$R$18,通天塔!$J157+1)+INDEX(战舰突破!$R$23:$R$35,通天塔!$K157+1)+INDEX(战舰突破!$R$40:$R$52,通天塔!$L157+1)</f>
        <v>0</v>
      </c>
      <c r="EW157" s="18">
        <f>INDEX(战舰突破!$M$6:$M$18,通天塔!$J157+1)+INDEX(战舰突破!$M$23:$M$35,通天塔!$K157+1)+INDEX(战舰突破!$M$40:$M$52,通天塔!$L157+1)</f>
        <v>0</v>
      </c>
      <c r="EX157" s="22">
        <f>INDEX(战舰突破!$W$6:$W$18,通天塔!$J157+1)+INDEX(战舰突破!$W$23:$W$35,通天塔!$K157+1)+INDEX(战舰突破!$W$40:$W$52,通天塔!$L157+1)</f>
        <v>0.3</v>
      </c>
      <c r="FA157" s="14">
        <f>INDEX(战舰突破!$S$6:$S$18,通天塔!$J157+1)</f>
        <v>0</v>
      </c>
      <c r="FB157" s="14">
        <f>INDEX(战舰突破!$T$6:$T$18,通天塔!$J157+1)</f>
        <v>0</v>
      </c>
      <c r="FC157" s="14">
        <f>INDEX(战舰突破!$U$6:$U$18,通天塔!$J157+1)</f>
        <v>0</v>
      </c>
      <c r="FD157" s="14">
        <f>INDEX(战舰突破!$V$6:$V$18,通天塔!$J157+1)</f>
        <v>0</v>
      </c>
      <c r="FE157" s="14">
        <f>INDEX(战舰突破!$X$6:$X$18,通天塔!$J157+1)</f>
        <v>1</v>
      </c>
      <c r="FG157" s="14">
        <f>INDEX(战舰突破!$S$23:$S$35,通天塔!$J157+1)</f>
        <v>0</v>
      </c>
      <c r="FH157" s="14">
        <f>INDEX(战舰突破!$T$23:$T$35,通天塔!$J157+1)</f>
        <v>0</v>
      </c>
      <c r="FI157" s="14">
        <f>INDEX(战舰突破!$U$23:$U$35,通天塔!$J157+1)</f>
        <v>0</v>
      </c>
      <c r="FJ157" s="14">
        <f>INDEX(战舰突破!$V$23:$V$35,通天塔!$J157+1)</f>
        <v>0</v>
      </c>
      <c r="FK157" s="14">
        <f>INDEX(战舰突破!$X$23:$X$35,通天塔!$J157+1)</f>
        <v>15</v>
      </c>
      <c r="FM157" s="14">
        <f>INDEX(战舰突破!$S$40:$S$52,通天塔!$J157+1)</f>
        <v>0</v>
      </c>
      <c r="FN157" s="14">
        <f>INDEX(战舰突破!$T$40:$T$52,通天塔!$J157+1)</f>
        <v>0</v>
      </c>
      <c r="FO157" s="14">
        <f>INDEX(战舰突破!$U$40:$U$52,通天塔!$J157+1)</f>
        <v>0</v>
      </c>
      <c r="FP157" s="14">
        <f>INDEX(战舰突破!$V$40:$V$52,通天塔!$J157+1)</f>
        <v>0</v>
      </c>
      <c r="FQ157" s="14">
        <f>INDEX(战舰突破!$X$40:$X$52,通天塔!$J157+1)</f>
        <v>25</v>
      </c>
      <c r="FT157" s="14">
        <f t="shared" si="300"/>
        <v>10</v>
      </c>
      <c r="FU157" s="14">
        <f t="shared" si="301"/>
        <v>0</v>
      </c>
      <c r="FV157" s="14">
        <f t="shared" si="302"/>
        <v>0</v>
      </c>
      <c r="FW157" s="14">
        <f t="shared" si="303"/>
        <v>20</v>
      </c>
      <c r="FX157" s="14">
        <f t="shared" si="304"/>
        <v>5</v>
      </c>
      <c r="FY157" s="14">
        <f t="shared" si="305"/>
        <v>300</v>
      </c>
      <c r="FZ157" s="14">
        <f t="shared" si="306"/>
        <v>4</v>
      </c>
      <c r="GA157" s="28">
        <f t="shared" si="307"/>
        <v>0</v>
      </c>
      <c r="GB157" s="28">
        <f t="shared" si="308"/>
        <v>0</v>
      </c>
      <c r="GC157" s="28">
        <f t="shared" si="309"/>
        <v>0</v>
      </c>
      <c r="GD157" s="28">
        <f t="shared" si="310"/>
        <v>0</v>
      </c>
      <c r="GE157" s="28">
        <f t="shared" si="311"/>
        <v>1</v>
      </c>
      <c r="GF157" s="28">
        <f t="shared" si="312"/>
        <v>1</v>
      </c>
      <c r="GG157" s="28">
        <f t="shared" si="313"/>
        <v>0</v>
      </c>
      <c r="GH157" s="28">
        <f t="shared" si="314"/>
        <v>0</v>
      </c>
      <c r="GI157" s="14">
        <f t="shared" si="315"/>
        <v>1</v>
      </c>
      <c r="GJ157" s="14">
        <f t="shared" si="316"/>
        <v>1</v>
      </c>
      <c r="GK157" s="14">
        <f t="shared" si="317"/>
        <v>1</v>
      </c>
      <c r="GL157" s="18">
        <f t="shared" si="318"/>
        <v>1</v>
      </c>
      <c r="GM157" s="18">
        <f t="shared" si="319"/>
        <v>1</v>
      </c>
      <c r="GN157" s="18">
        <f t="shared" si="320"/>
        <v>1</v>
      </c>
      <c r="GO157" s="29">
        <f t="shared" si="380"/>
        <v>150</v>
      </c>
      <c r="GP157" s="29">
        <f t="shared" si="380"/>
        <v>450</v>
      </c>
      <c r="GQ157" s="29">
        <f t="shared" si="380"/>
        <v>450</v>
      </c>
      <c r="GR157" s="26">
        <f t="shared" si="321"/>
        <v>0</v>
      </c>
      <c r="GS157" s="26">
        <f t="shared" si="322"/>
        <v>0</v>
      </c>
      <c r="GT157" s="26">
        <f t="shared" si="323"/>
        <v>0</v>
      </c>
      <c r="GU157" s="14">
        <f t="shared" si="324"/>
        <v>2</v>
      </c>
      <c r="GV157" s="14">
        <f t="shared" si="325"/>
        <v>2</v>
      </c>
      <c r="GW157" s="14">
        <f t="shared" si="326"/>
        <v>2</v>
      </c>
      <c r="GX157" s="14">
        <f t="shared" si="327"/>
        <v>1</v>
      </c>
      <c r="GY157" s="14">
        <f t="shared" si="328"/>
        <v>15</v>
      </c>
      <c r="GZ157" s="14">
        <f t="shared" si="329"/>
        <v>25</v>
      </c>
      <c r="HA157">
        <v>153</v>
      </c>
      <c r="HB157" s="14">
        <f t="shared" si="275"/>
        <v>1080</v>
      </c>
      <c r="HD157" s="14">
        <f t="shared" si="330"/>
        <v>10</v>
      </c>
      <c r="HE157" s="14">
        <f t="shared" si="331"/>
        <v>20</v>
      </c>
      <c r="HF157" s="29">
        <f t="shared" si="332"/>
        <v>0</v>
      </c>
      <c r="HG157" s="29">
        <f t="shared" si="333"/>
        <v>0</v>
      </c>
      <c r="HH157" s="29">
        <f t="shared" si="334"/>
        <v>0</v>
      </c>
      <c r="HI157" s="29">
        <f t="shared" si="335"/>
        <v>0</v>
      </c>
      <c r="HJ157" s="14">
        <f t="shared" si="336"/>
        <v>1</v>
      </c>
      <c r="HK157" s="14">
        <f t="shared" si="337"/>
        <v>1</v>
      </c>
      <c r="HL157" s="14">
        <f t="shared" si="338"/>
        <v>1</v>
      </c>
      <c r="HM157" s="14">
        <f t="shared" si="339"/>
        <v>20</v>
      </c>
      <c r="HN157" s="26">
        <f t="shared" si="340"/>
        <v>0</v>
      </c>
      <c r="HO157" s="26">
        <f t="shared" si="341"/>
        <v>0.3</v>
      </c>
      <c r="HP157" s="29">
        <f t="shared" si="342"/>
        <v>0</v>
      </c>
      <c r="HQ157" s="29">
        <f t="shared" si="343"/>
        <v>0</v>
      </c>
      <c r="HR157" s="29">
        <f t="shared" si="344"/>
        <v>0</v>
      </c>
      <c r="HS157" s="26">
        <f t="shared" si="345"/>
        <v>0.05</v>
      </c>
      <c r="HT157" s="26">
        <f t="shared" si="346"/>
        <v>0.15</v>
      </c>
      <c r="HU157" s="26">
        <f t="shared" si="347"/>
        <v>0.15</v>
      </c>
      <c r="HV157" s="26">
        <f t="shared" si="348"/>
        <v>0</v>
      </c>
      <c r="HW157" s="29">
        <f t="shared" si="349"/>
        <v>1.05</v>
      </c>
      <c r="HX157" s="29">
        <f t="shared" si="350"/>
        <v>1.1499999999999999</v>
      </c>
      <c r="HY157" s="29">
        <f t="shared" si="351"/>
        <v>1.1499999999999999</v>
      </c>
      <c r="HZ157" s="29">
        <f t="shared" si="352"/>
        <v>0</v>
      </c>
      <c r="IA157" s="29">
        <f t="shared" si="353"/>
        <v>0</v>
      </c>
      <c r="IB157" s="29">
        <f t="shared" si="354"/>
        <v>0</v>
      </c>
      <c r="IC157" s="29">
        <f t="shared" si="355"/>
        <v>200</v>
      </c>
      <c r="ID157" s="14">
        <f t="shared" si="356"/>
        <v>0</v>
      </c>
      <c r="IH157" s="14">
        <v>1</v>
      </c>
      <c r="II157" s="14">
        <v>1</v>
      </c>
      <c r="IJ157" s="14">
        <v>480</v>
      </c>
      <c r="IK157" s="14">
        <v>80</v>
      </c>
      <c r="IL157" s="14">
        <v>60</v>
      </c>
      <c r="IM157" s="23">
        <f t="shared" si="357"/>
        <v>200</v>
      </c>
      <c r="IN157" s="23">
        <f t="shared" si="358"/>
        <v>0</v>
      </c>
      <c r="IO157" s="23">
        <f t="shared" si="359"/>
        <v>200</v>
      </c>
      <c r="IP157" s="23">
        <f t="shared" si="360"/>
        <v>785</v>
      </c>
      <c r="IQ157" s="23">
        <f t="shared" si="361"/>
        <v>0</v>
      </c>
      <c r="IR157" s="23">
        <f t="shared" si="362"/>
        <v>785</v>
      </c>
      <c r="IS157" s="14">
        <v>1</v>
      </c>
      <c r="IT157" s="14">
        <v>1</v>
      </c>
      <c r="IU157" s="14">
        <v>240</v>
      </c>
      <c r="IV157" s="14">
        <v>40</v>
      </c>
      <c r="IW157" s="14">
        <v>30</v>
      </c>
      <c r="IX157" s="23">
        <f t="shared" si="363"/>
        <v>200</v>
      </c>
      <c r="IY157" s="23">
        <f t="shared" si="364"/>
        <v>0</v>
      </c>
      <c r="IZ157" s="23">
        <f t="shared" si="365"/>
        <v>200</v>
      </c>
      <c r="JA157" s="23"/>
      <c r="JB157" s="23"/>
      <c r="JC157" s="23"/>
      <c r="JG157">
        <f t="shared" si="366"/>
        <v>1.6000766503784611</v>
      </c>
      <c r="JH157">
        <f t="shared" si="367"/>
        <v>1.6000766503784611</v>
      </c>
      <c r="JJ157" s="14">
        <v>10</v>
      </c>
      <c r="JK157" s="14">
        <v>2</v>
      </c>
      <c r="JL157" s="14">
        <v>1.5</v>
      </c>
      <c r="JM157" s="23">
        <f t="shared" si="368"/>
        <v>0</v>
      </c>
      <c r="JN157" s="23">
        <v>0</v>
      </c>
      <c r="JO157" s="23">
        <v>0</v>
      </c>
      <c r="JP157" s="14">
        <v>30</v>
      </c>
      <c r="JQ157" s="14">
        <v>6</v>
      </c>
      <c r="JR157" s="14">
        <v>4</v>
      </c>
      <c r="JS157" s="23">
        <f t="shared" si="371"/>
        <v>0</v>
      </c>
      <c r="JT157" s="23">
        <v>0</v>
      </c>
      <c r="JU157" s="23">
        <f t="shared" si="373"/>
        <v>0</v>
      </c>
      <c r="JW157" s="23">
        <f t="shared" si="374"/>
        <v>0</v>
      </c>
      <c r="JX157" s="23">
        <v>0</v>
      </c>
      <c r="JY157" s="23">
        <f t="shared" si="376"/>
        <v>0</v>
      </c>
      <c r="JZ157" s="23">
        <f t="shared" si="377"/>
        <v>0</v>
      </c>
      <c r="KA157" s="23">
        <v>0</v>
      </c>
      <c r="KB157" s="23">
        <f t="shared" si="379"/>
        <v>0</v>
      </c>
    </row>
    <row r="158" spans="3:288" ht="16.5" x14ac:dyDescent="0.2">
      <c r="C158" s="14">
        <f t="shared" si="243"/>
        <v>45</v>
      </c>
      <c r="D158" s="14">
        <v>154</v>
      </c>
      <c r="E158" s="14" t="s">
        <v>828</v>
      </c>
      <c r="F158" s="14">
        <v>550</v>
      </c>
      <c r="G158" s="14">
        <v>550</v>
      </c>
      <c r="H158" s="14">
        <v>550</v>
      </c>
      <c r="I158" s="14">
        <v>550</v>
      </c>
      <c r="J158" s="14">
        <v>10</v>
      </c>
      <c r="K158" s="14">
        <v>10</v>
      </c>
      <c r="L158" s="14">
        <v>10</v>
      </c>
      <c r="M158" s="14">
        <v>6</v>
      </c>
      <c r="N158" s="14">
        <v>6</v>
      </c>
      <c r="O158" s="14">
        <v>6</v>
      </c>
      <c r="P158" s="14">
        <v>9</v>
      </c>
      <c r="Q158" s="14">
        <v>9</v>
      </c>
      <c r="R158" s="14">
        <v>9</v>
      </c>
      <c r="S158" s="14">
        <v>9</v>
      </c>
      <c r="T158" s="14">
        <v>9</v>
      </c>
      <c r="U158" s="14">
        <v>9</v>
      </c>
      <c r="V158" s="14">
        <v>9</v>
      </c>
      <c r="W158" s="14">
        <v>9</v>
      </c>
      <c r="X158" s="14">
        <v>550</v>
      </c>
      <c r="Y158" s="14">
        <v>550</v>
      </c>
      <c r="Z158" s="14">
        <v>550</v>
      </c>
      <c r="AA158" s="14">
        <v>550</v>
      </c>
      <c r="AB158" s="14">
        <v>550</v>
      </c>
      <c r="AC158" s="14">
        <v>550</v>
      </c>
      <c r="AD158" s="14">
        <v>550</v>
      </c>
      <c r="AE158" s="14">
        <v>550</v>
      </c>
      <c r="AF158" s="14">
        <v>72</v>
      </c>
      <c r="AG158" s="14">
        <v>72</v>
      </c>
      <c r="AH158" s="14">
        <v>72</v>
      </c>
      <c r="AI158" s="14">
        <v>72</v>
      </c>
      <c r="AJ158" s="14">
        <v>72</v>
      </c>
      <c r="AK158" s="14">
        <v>72</v>
      </c>
      <c r="AL158" s="14">
        <v>72</v>
      </c>
      <c r="AM158" s="14">
        <v>72</v>
      </c>
      <c r="AN158" s="14">
        <v>6</v>
      </c>
      <c r="AO158" s="14">
        <v>7</v>
      </c>
      <c r="AP158" s="14">
        <v>7</v>
      </c>
      <c r="AQ158" s="14">
        <v>7</v>
      </c>
      <c r="AR158" s="14">
        <v>7</v>
      </c>
      <c r="AS158" s="14">
        <v>0</v>
      </c>
      <c r="AT158" s="14">
        <v>0</v>
      </c>
      <c r="AU158" s="14">
        <v>0</v>
      </c>
      <c r="AV158" s="14">
        <v>0</v>
      </c>
      <c r="AW158" s="14">
        <v>3</v>
      </c>
      <c r="AX158" s="14">
        <v>4</v>
      </c>
      <c r="AY158" s="14">
        <v>0</v>
      </c>
      <c r="AZ158" s="14">
        <v>0</v>
      </c>
      <c r="BA158" s="14">
        <v>20</v>
      </c>
      <c r="BF158" s="14">
        <f>ROUND((INDEX(新战舰养成!S$6:S$18,通天塔!$J158+1)+INDEX(新战舰养成!D$6:D$18,通天塔!$J158+1)*(通天塔!$G158-1))*INDEX(战舰突破!$D$6:$D$18,通天塔!$M158+1),0)</f>
        <v>304654</v>
      </c>
      <c r="BG158" s="14">
        <f>ROUND((INDEX(新战舰养成!T$6:T$18,通天塔!$J158+1)+INDEX(新战舰养成!E$6:E$18,通天塔!$J158+1)*(通天塔!$G158-1))*INDEX(战舰突破!$D$6:$D$18,通天塔!$M158+1),0)</f>
        <v>2437127</v>
      </c>
      <c r="BH158" s="14">
        <f>ROUND((INDEX(新战舰养成!U$6:U$18,通天塔!$J158+1)+INDEX(新战舰养成!F$6:F$18,通天塔!$J158+1)*(通天塔!$G158-1))*INDEX(战舰突破!$D$6:$D$18,通天塔!$M158+1),0)</f>
        <v>152465</v>
      </c>
      <c r="BI158" s="14">
        <f>ROUND((INDEX(新战舰养成!V$6:V$18,通天塔!$J158+1)+INDEX(新战舰养成!G$6:G$18,通天塔!$J158+1)*(通天塔!$G158-1))*INDEX(战舰突破!$D$6:$D$18,通天塔!$M158+1),0)</f>
        <v>525</v>
      </c>
      <c r="BJ158" s="14">
        <f>ROUND((INDEX(新战舰养成!W$6:W$18,通天塔!$J158+1)+INDEX(新战舰养成!H$6:H$18,通天塔!$J158+1)*(通天塔!$G158-1))*INDEX(战舰突破!$D$6:$D$18,通天塔!$M158+1),0)</f>
        <v>7</v>
      </c>
      <c r="BL158" s="14">
        <f>IF($H158&gt;0,ROUND((INDEX(新战舰养成!X$6:X$18,通天塔!$K158+1)+INDEX(新战舰养成!I$6:I$18,通天塔!$K158+1)*(通天塔!$H158-1))*INDEX(战舰突破!$D$6:$D$18,通天塔!$N158+1),0),0)</f>
        <v>305144</v>
      </c>
      <c r="BM158" s="14">
        <f>IF($H158&gt;0,ROUND((INDEX(新战舰养成!Y$6:Y$18,通天塔!$K158+1)+INDEX(新战舰养成!J$6:J$18,通天塔!$K158+1)*(通天塔!$H158-1))*INDEX(战舰突破!$D$6:$D$18,通天塔!$N158+1),0),0)</f>
        <v>0</v>
      </c>
      <c r="BN158" s="14">
        <f>IF($H158&gt;0,ROUND((INDEX(新战舰养成!Z$6:Z$18,通天塔!$K158+1)+INDEX(新战舰养成!K$6:K$18,通天塔!$K158+1)*(通天塔!$H158-1))*INDEX(战舰突破!$D$6:$D$18,通天塔!$N158+1),0),0)</f>
        <v>0</v>
      </c>
      <c r="BO158" s="14">
        <f>IF($H158&gt;0,ROUND((INDEX(新战舰养成!AA$6:AA$18,通天塔!$K158+1)+INDEX(新战舰养成!L$6:L$18,通天塔!$K158+1)*(通天塔!$H158-1))*INDEX(战舰突破!$D$6:$D$18,通天塔!$N158+1),0),0)</f>
        <v>3046540</v>
      </c>
      <c r="BP158" s="14">
        <f>IF($H158&gt;0,ROUND((INDEX(新战舰养成!AB$6:AB$18,通天塔!$K158+1)+INDEX(新战舰养成!M$6:M$18,通天塔!$K158+1)*(通天塔!$H158-1))*INDEX(战舰突破!$D$6:$D$18,通天塔!$N158+1),0),0)</f>
        <v>60802</v>
      </c>
      <c r="BR158" s="14">
        <f>IF($I158&gt;0,ROUND((INDEX(新战舰养成!AC$6:AC$18,通天塔!$L158+1)+INDEX(新战舰养成!I$6:I$18,通天塔!$L158+1)*(通天塔!$I158-1))*INDEX(战舰突破!$D$6:$D$18,通天塔!$O158+1),0),0)</f>
        <v>305669</v>
      </c>
      <c r="BS158" s="14">
        <f>IF($I158&gt;0,ROUND((INDEX(新战舰养成!AD$6:AD$18,通天塔!$L158+1)+INDEX(新战舰养成!J$6:J$18,通天塔!$L158+1)*(通天塔!$I158-1))*INDEX(战舰突破!$D$6:$D$18,通天塔!$O158+1),0),0)</f>
        <v>0</v>
      </c>
      <c r="BT158" s="14">
        <f>IF($I158&gt;0,ROUND((INDEX(新战舰养成!AE$6:AE$18,通天塔!$L158+1)+INDEX(新战舰养成!K$6:K$18,通天塔!$L158+1)*(通天塔!$I158-1))*INDEX(战舰突破!$D$6:$D$18,通天塔!$O158+1),0),0)</f>
        <v>0</v>
      </c>
      <c r="BU158" s="14">
        <f>IF($I158&gt;0,ROUND((INDEX(新战舰养成!AF$6:AF$18,通天塔!$L158+1)+INDEX(新战舰养成!L$6:L$18,通天塔!$L158+1)*(通天塔!$I158-1))*INDEX(战舰突破!$D$6:$D$18,通天塔!$O158+1),0),0)</f>
        <v>1955783</v>
      </c>
      <c r="BV158" s="14">
        <f>IF($I158&gt;0,ROUND((INDEX(新战舰养成!AG$6:AG$18,通天塔!$L158+1)+INDEX(新战舰养成!M$6:M$18,通天塔!$L158+1)*(通天塔!$I158-1))*INDEX(战舰突破!$D$6:$D$18,通天塔!$O158+1),0),0)</f>
        <v>83006</v>
      </c>
      <c r="BY158" s="14">
        <f>(INDEX(装备数值!$C$13:$G$116,通天塔!$P158*8+1,BY$2)+INDEX(装备数值!$C$13:$G$116,通天塔!$Q158*8+2,BY$2)+INDEX(装备数值!$C$13:$G$116,通天塔!$S158*8+3,BY$2)+INDEX(装备数值!$C$13:$G$116,通天塔!$R158*8+4,BY$2)+INDEX(装备数值!$C$13:$G$116,通天塔!$T158*8+5,BY$2)+INDEX(装备数值!$C$13:$G$116,通天塔!$U158*8+6,BY$2)+INDEX(装备数值!$C$13:$G$116,通天塔!$V158*8+7,BY$2)+INDEX(装备数值!$C$13:$G$116,通天塔!$W158*8+8,BY$2))</f>
        <v>56000</v>
      </c>
      <c r="BZ158" s="14">
        <f>(INDEX(装备数值!$C$13:$G$116,通天塔!$P158*8+1,BZ$2)+INDEX(装备数值!$C$13:$G$116,通天塔!$Q158*8+2,BZ$2)+INDEX(装备数值!$C$13:$G$116,通天塔!$S158*8+3,BZ$2)+INDEX(装备数值!$C$13:$G$116,通天塔!$R158*8+4,BZ$2)+INDEX(装备数值!$C$13:$G$116,通天塔!$T158*8+5,BZ$2)+INDEX(装备数值!$C$13:$G$116,通天塔!$U158*8+6,BZ$2)+INDEX(装备数值!$C$13:$G$116,通天塔!$V158*8+7,BZ$2)+INDEX(装备数值!$C$13:$G$116,通天塔!$W158*8+8,BZ$2))</f>
        <v>420000</v>
      </c>
      <c r="CA158" s="14">
        <f>(INDEX(装备数值!$C$13:$G$116,通天塔!$P158*8+1,CA$2)+INDEX(装备数值!$C$13:$G$116,通天塔!$Q158*8+2,CA$2)+INDEX(装备数值!$C$13:$G$116,通天塔!$S158*8+3,CA$2)+INDEX(装备数值!$C$13:$G$116,通天塔!$R158*8+4,CA$2)+INDEX(装备数值!$C$13:$G$116,通天塔!$T158*8+5,CA$2)+INDEX(装备数值!$C$13:$G$116,通天塔!$U158*8+6,CA$2)+INDEX(装备数值!$C$13:$G$116,通天塔!$V158*8+7,CA$2)+INDEX(装备数值!$C$13:$G$116,通天塔!$W158*8+8,CA$2))</f>
        <v>28000</v>
      </c>
      <c r="CB158" s="14">
        <f>(INDEX(装备数值!$C$13:$G$116,通天塔!$P158*8+1,CB$2)+INDEX(装备数值!$C$13:$G$116,通天塔!$Q158*8+2,CB$2)+INDEX(装备数值!$C$13:$G$116,通天塔!$S158*8+3,CB$2)+INDEX(装备数值!$C$13:$G$116,通天塔!$R158*8+4,CB$2)+INDEX(装备数值!$C$13:$G$116,通天塔!$T158*8+5,CB$2)+INDEX(装备数值!$C$13:$G$116,通天塔!$U158*8+6,CB$2)+INDEX(装备数值!$C$13:$G$116,通天塔!$V158*8+7,CB$2)+INDEX(装备数值!$C$13:$G$116,通天塔!$W158*8+8,CB$2))</f>
        <v>560000</v>
      </c>
      <c r="CC158" s="14">
        <f>(INDEX(装备数值!$C$13:$G$116,通天塔!$P158*8+1,CC$2)+INDEX(装备数值!$C$13:$G$116,通天塔!$Q158*8+2,CC$2)+INDEX(装备数值!$C$13:$G$116,通天塔!$S158*8+3,CC$2)+INDEX(装备数值!$C$13:$G$116,通天塔!$R158*8+4,CC$2)+INDEX(装备数值!$C$13:$G$116,通天塔!$T158*8+5,CC$2)+INDEX(装备数值!$C$13:$G$116,通天塔!$U158*8+6,CC$2)+INDEX(装备数值!$C$13:$G$116,通天塔!$V158*8+7,CC$2)+INDEX(装备数值!$C$13:$G$116,通天塔!$W158*8+8,CC$2))</f>
        <v>10800</v>
      </c>
      <c r="CF158" s="14">
        <f>INDEX(装备数值!$I$13:$M$116,通天塔!$P158*8+1,CF$2)*$X158+INDEX(装备数值!$I$13:$M$116,通天塔!$Q158*8+2,CF$2)*$Y158+INDEX(装备数值!$I$13:$M$116,通天塔!$S158*8+3,CF$2)*$Z158+INDEX(装备数值!$I$13:$M$116,通天塔!$R158*8+4,CF$2)*$AA158+INDEX(装备数值!$I$13:$M$116,通天塔!$T158*8+5,CF$2)*$AB158+INDEX(装备数值!$I$13:$M$116,通天塔!$U158*8+6,CF$2)*$AC158+INDEX(装备数值!$I$13:$M$116,通天塔!$V158*8+7,CF$2)*$AD158+INDEX(装备数值!$I$13:$M$116,通天塔!$W158*8+8,CF$2)*$AE158</f>
        <v>154000</v>
      </c>
      <c r="CG158" s="14">
        <f>INDEX(装备数值!$I$13:$M$116,通天塔!$P158*8+1,CG$2)*$X158+INDEX(装备数值!$I$13:$M$116,通天塔!$Q158*8+2,CG$2)*$Y158+INDEX(装备数值!$I$13:$M$116,通天塔!$S158*8+3,CG$2)*$Z158+INDEX(装备数值!$I$13:$M$116,通天塔!$R158*8+4,CG$2)*$AA158+INDEX(装备数值!$I$13:$M$116,通天塔!$T158*8+5,CG$2)*$AB158+INDEX(装备数值!$I$13:$M$116,通天塔!$U158*8+6,CG$2)*$AC158+INDEX(装备数值!$I$13:$M$116,通天塔!$V158*8+7,CG$2)*$AD158+INDEX(装备数值!$I$13:$M$116,通天塔!$W158*8+8,CG$2)*$AE158</f>
        <v>1155000</v>
      </c>
      <c r="CH158" s="14">
        <f>INDEX(装备数值!$I$13:$M$116,通天塔!$P158*8+1,CH$2)*$X158+INDEX(装备数值!$I$13:$M$116,通天塔!$Q158*8+2,CH$2)*$Y158+INDEX(装备数值!$I$13:$M$116,通天塔!$S158*8+3,CH$2)*$Z158+INDEX(装备数值!$I$13:$M$116,通天塔!$R158*8+4,CH$2)*$AA158+INDEX(装备数值!$I$13:$M$116,通天塔!$T158*8+5,CH$2)*$AB158+INDEX(装备数值!$I$13:$M$116,通天塔!$U158*8+6,CH$2)*$AC158+INDEX(装备数值!$I$13:$M$116,通天塔!$V158*8+7,CH$2)*$AD158+INDEX(装备数值!$I$13:$M$116,通天塔!$W158*8+8,CH$2)*$AE158</f>
        <v>77000</v>
      </c>
      <c r="CI158" s="14">
        <f>INDEX(装备数值!$I$13:$M$116,通天塔!$P158*8+1,CI$2)*$X158+INDEX(装备数值!$I$13:$M$116,通天塔!$Q158*8+2,CI$2)*$Y158+INDEX(装备数值!$I$13:$M$116,通天塔!$S158*8+3,CI$2)*$Z158+INDEX(装备数值!$I$13:$M$116,通天塔!$R158*8+4,CI$2)*$AA158+INDEX(装备数值!$I$13:$M$116,通天塔!$T158*8+5,CI$2)*$AB158+INDEX(装备数值!$I$13:$M$116,通天塔!$U158*8+6,CI$2)*$AC158+INDEX(装备数值!$I$13:$M$116,通天塔!$V158*8+7,CI$2)*$AD158+INDEX(装备数值!$I$13:$M$116,通天塔!$W158*8+8,CI$2)*$AE158</f>
        <v>1540000</v>
      </c>
      <c r="CJ158" s="14">
        <f>INDEX(装备数值!$I$13:$M$116,通天塔!$P158*8+1,CJ$2)*$X158+INDEX(装备数值!$I$13:$M$116,通天塔!$Q158*8+2,CJ$2)*$Y158+INDEX(装备数值!$I$13:$M$116,通天塔!$S158*8+3,CJ$2)*$Z158+INDEX(装备数值!$I$13:$M$116,通天塔!$R158*8+4,CJ$2)*$AA158+INDEX(装备数值!$I$13:$M$116,通天塔!$T158*8+5,CJ$2)*$AB158+INDEX(装备数值!$I$13:$M$116,通天塔!$U158*8+6,CJ$2)*$AC158+INDEX(装备数值!$I$13:$M$116,通天塔!$V158*8+7,CJ$2)*$AD158+INDEX(装备数值!$I$13:$M$116,通天塔!$W158*8+8,CJ$2)*$AE158</f>
        <v>29700</v>
      </c>
      <c r="CM158" s="14">
        <f>INDEX(装备数值!$X$13:$AH$116,$P158*8+1,CM$2)*$AF158+INDEX(装备数值!$X$13:$AH$116,$Q158*8+2,CM$2)*$AG158+INDEX(装备数值!$X$13:$AH$116,$S158*8+3,CM$2)*$AH158+INDEX(装备数值!$X$13:$AH$116,$R158*8+4,CM$2)*$AI158+INDEX(装备数值!$X$13:$AH$116,$T158*8+5,CM$2)*$AJ158+INDEX(装备数值!$X$13:$AH$116,$U158*8+6,CM$2)*$AK158+INDEX(装备数值!$X$13:$AH$116,$V158*8+7,CM$2)*$AL158+INDEX(装备数值!$X$13:$AH$116,$W158*8+8,CM$2)*$AM158</f>
        <v>50400</v>
      </c>
      <c r="CN158" s="14">
        <f>INDEX(装备数值!$X$13:$AH$116,$P158*8+1,CN$2)*$AF158+INDEX(装备数值!$X$13:$AH$116,$Q158*8+2,CN$2)*$AG158+INDEX(装备数值!$X$13:$AH$116,$S158*8+3,CN$2)*$AH158+INDEX(装备数值!$X$13:$AH$116,$R158*8+4,CN$2)*$AI158+INDEX(装备数值!$X$13:$AH$116,$T158*8+5,CN$2)*$AJ158+INDEX(装备数值!$X$13:$AH$116,$U158*8+6,CN$2)*$AK158+INDEX(装备数值!$X$13:$AH$116,$V158*8+7,CN$2)*$AL158+INDEX(装备数值!$X$13:$AH$116,$W158*8+8,CN$2)*$AM158</f>
        <v>378000</v>
      </c>
      <c r="CO158" s="14">
        <f>INDEX(装备数值!$X$13:$AH$116,$P158*8+1,CO$2)*$AF158+INDEX(装备数值!$X$13:$AH$116,$Q158*8+2,CO$2)*$AG158+INDEX(装备数值!$X$13:$AH$116,$S158*8+3,CO$2)*$AH158+INDEX(装备数值!$X$13:$AH$116,$R158*8+4,CO$2)*$AI158+INDEX(装备数值!$X$13:$AH$116,$T158*8+5,CO$2)*$AJ158+INDEX(装备数值!$X$13:$AH$116,$U158*8+6,CO$2)*$AK158+INDEX(装备数值!$X$13:$AH$116,$V158*8+7,CO$2)*$AL158+INDEX(装备数值!$X$13:$AH$116,$W158*8+8,CO$2)*$AM158</f>
        <v>25200</v>
      </c>
      <c r="CP158" s="14">
        <f>INDEX(装备数值!$X$13:$AH$116,$P158*8+1,CP$2)*$AF158+INDEX(装备数值!$X$13:$AH$116,$Q158*8+2,CP$2)*$AG158+INDEX(装备数值!$X$13:$AH$116,$S158*8+3,CP$2)*$AH158+INDEX(装备数值!$X$13:$AH$116,$R158*8+4,CP$2)*$AI158+INDEX(装备数值!$X$13:$AH$116,$T158*8+5,CP$2)*$AJ158+INDEX(装备数值!$X$13:$AH$116,$U158*8+6,CP$2)*$AK158+INDEX(装备数值!$X$13:$AH$116,$V158*8+7,CP$2)*$AL158+INDEX(装备数值!$X$13:$AH$116,$W158*8+8,CP$2)*$AM158</f>
        <v>504000</v>
      </c>
      <c r="CQ158" s="14">
        <f>INDEX(装备数值!$X$13:$AH$116,$P158*8+1,CQ$2)*$AF158+INDEX(装备数值!$X$13:$AH$116,$Q158*8+2,CQ$2)*$AG158+INDEX(装备数值!$X$13:$AH$116,$S158*8+3,CQ$2)*$AH158+INDEX(装备数值!$X$13:$AH$116,$R158*8+4,CQ$2)*$AI158+INDEX(装备数值!$X$13:$AH$116,$T158*8+5,CQ$2)*$AJ158+INDEX(装备数值!$X$13:$AH$116,$U158*8+6,CQ$2)*$AK158+INDEX(装备数值!$X$13:$AH$116,$V158*8+7,CQ$2)*$AL158+INDEX(装备数值!$X$13:$AH$116,$W158*8+8,CQ$2)*$AM158</f>
        <v>10080</v>
      </c>
      <c r="CR158" s="14">
        <f>INDEX(装备数值!$X$13:$AH$116,$P158*8+1,CR$2)*$AF158+INDEX(装备数值!$X$13:$AH$116,$Q158*8+2,CR$2)*$AG158+INDEX(装备数值!$X$13:$AH$116,$S158*8+3,CR$2)*$AH158+INDEX(装备数值!$X$13:$AH$116,$R158*8+4,CR$2)*$AI158+INDEX(装备数值!$X$13:$AH$116,$T158*8+5,CR$2)*$AJ158+INDEX(装备数值!$X$13:$AH$116,$U158*8+6,CR$2)*$AK158+INDEX(装备数值!$X$13:$AH$116,$V158*8+7,CR$2)*$AL158+INDEX(装备数值!$X$13:$AH$116,$W158*8+8,CR$2)*$AM158</f>
        <v>37800</v>
      </c>
      <c r="CS158" s="14">
        <f>INDEX(装备数值!$X$13:$AH$116,$P158*8+1,CS$2)*$AF158+INDEX(装备数值!$X$13:$AH$116,$Q158*8+2,CS$2)*$AG158+INDEX(装备数值!$X$13:$AH$116,$S158*8+3,CS$2)*$AH158+INDEX(装备数值!$X$13:$AH$116,$R158*8+4,CS$2)*$AI158+INDEX(装备数值!$X$13:$AH$116,$T158*8+5,CS$2)*$AJ158+INDEX(装备数值!$X$13:$AH$116,$U158*8+6,CS$2)*$AK158+INDEX(装备数值!$X$13:$AH$116,$V158*8+7,CS$2)*$AL158+INDEX(装备数值!$X$13:$AH$116,$W158*8+8,CS$2)*$AM158</f>
        <v>37800</v>
      </c>
      <c r="CT158" s="14">
        <f>INDEX(装备数值!$X$13:$AH$116,$P158*8+1,CT$2)*$AF158+INDEX(装备数值!$X$13:$AH$116,$Q158*8+2,CT$2)*$AG158+INDEX(装备数值!$X$13:$AH$116,$S158*8+3,CT$2)*$AH158+INDEX(装备数值!$X$13:$AH$116,$R158*8+4,CT$2)*$AI158+INDEX(装备数值!$X$13:$AH$116,$T158*8+5,CT$2)*$AJ158+INDEX(装备数值!$X$13:$AH$116,$U158*8+6,CT$2)*$AK158+INDEX(装备数值!$X$13:$AH$116,$V158*8+7,CT$2)*$AL158+INDEX(装备数值!$X$13:$AH$116,$W158*8+8,CT$2)*$AM158</f>
        <v>37800</v>
      </c>
      <c r="CU158" s="14">
        <f>INDEX(装备数值!$X$13:$AH$116,$P158*8+1,CU$2)*$AF158+INDEX(装备数值!$X$13:$AH$116,$Q158*8+2,CU$2)*$AG158+INDEX(装备数值!$X$13:$AH$116,$S158*8+3,CU$2)*$AH158+INDEX(装备数值!$X$13:$AH$116,$R158*8+4,CU$2)*$AI158+INDEX(装备数值!$X$13:$AH$116,$T158*8+5,CU$2)*$AJ158+INDEX(装备数值!$X$13:$AH$116,$U158*8+6,CU$2)*$AK158+INDEX(装备数值!$X$13:$AH$116,$V158*8+7,CU$2)*$AL158+INDEX(装备数值!$X$13:$AH$116,$W158*8+8,CU$2)*$AM158</f>
        <v>37800</v>
      </c>
      <c r="CV158" s="14">
        <f>INDEX(装备数值!$X$13:$AH$116,$P158*8+1,CV$2)*$AF158+INDEX(装备数值!$X$13:$AH$116,$Q158*8+2,CV$2)*$AG158+INDEX(装备数值!$X$13:$AH$116,$S158*8+3,CV$2)*$AH158+INDEX(装备数值!$X$13:$AH$116,$R158*8+4,CV$2)*$AI158+INDEX(装备数值!$X$13:$AH$116,$T158*8+5,CV$2)*$AJ158+INDEX(装备数值!$X$13:$AH$116,$U158*8+6,CV$2)*$AK158+INDEX(装备数值!$X$13:$AH$116,$V158*8+7,CV$2)*$AL158+INDEX(装备数值!$X$13:$AH$116,$W158*8+8,CV$2)*$AM158</f>
        <v>72</v>
      </c>
      <c r="CW158" s="14">
        <f>INDEX(装备数值!$X$13:$AH$116,$P158*8+1,CW$2)*$AF158+INDEX(装备数值!$X$13:$AH$116,$Q158*8+2,CW$2)*$AG158+INDEX(装备数值!$X$13:$AH$116,$S158*8+3,CW$2)*$AH158+INDEX(装备数值!$X$13:$AH$116,$R158*8+4,CW$2)*$AI158+INDEX(装备数值!$X$13:$AH$116,$T158*8+5,CW$2)*$AJ158+INDEX(装备数值!$X$13:$AH$116,$U158*8+6,CW$2)*$AK158+INDEX(装备数值!$X$13:$AH$116,$V158*8+7,CW$2)*$AL158+INDEX(装备数值!$X$13:$AH$116,$W158*8+8,CW$2)*$AM158</f>
        <v>72</v>
      </c>
      <c r="CY158" s="14">
        <f>INDEX(装备数值!$AN$17:$AN$117,MATCH(MIN($X158:$AE158),装备数值!$AO$17:$AO$117,1))</f>
        <v>55</v>
      </c>
      <c r="CZ158" s="14">
        <f>IF(COUNTIF($P158:$W158,"&gt;"&amp;0)=8,INDEX(装备数值!AR$17:AR$117,$CY158+1),0)</f>
        <v>24200</v>
      </c>
      <c r="DA158" s="14">
        <f>IF(COUNTIF($P158:$W158,"&gt;"&amp;0)=8,INDEX(装备数值!AS$17:AS$117,$CY158+1),0)</f>
        <v>181500</v>
      </c>
      <c r="DB158" s="14">
        <f>IF(COUNTIF($P158:$W158,"&gt;"&amp;0)=8,INDEX(装备数值!AT$17:AT$117,$CY158+1),0)</f>
        <v>12100</v>
      </c>
      <c r="DC158" s="14">
        <f>IF(COUNTIF($P158:$W158,"&gt;"&amp;0)=8,INDEX(装备数值!AU$17:AU$117,$CY158+1),0)</f>
        <v>242000</v>
      </c>
      <c r="DD158" s="14">
        <f>IF(COUNTIF($P158:$W158,"&gt;"&amp;0)=8,INDEX(装备数值!AV$17:AV$117,$CY158+1),0)</f>
        <v>4730</v>
      </c>
      <c r="DF158" s="14">
        <f>INDEX(装备数值!$AY$17:$AY$77,MATCH(MIN($AF158:$AM158),装备数值!$AZ$17:$AZ$77,1))</f>
        <v>36</v>
      </c>
      <c r="DG158" s="26">
        <f>INDEX(装备数值!BA$17:BA$77,通天塔!DF158+1)</f>
        <v>0.66</v>
      </c>
      <c r="DH158" s="26">
        <f>INDEX(装备数值!BA$17:BA$77,通天塔!DF158+1)</f>
        <v>0.66</v>
      </c>
      <c r="DJ158" s="14">
        <f t="shared" si="299"/>
        <v>41</v>
      </c>
      <c r="DK158" s="14">
        <f>VLOOKUP(DJ158,军阶与晶片数值!$W$6:$X$27,2)</f>
        <v>9</v>
      </c>
      <c r="DL158" s="14">
        <f>INDEX(军阶与晶片数值!Y$6:Y$27,$DK158+1)</f>
        <v>750</v>
      </c>
      <c r="DM158" s="14">
        <f>INDEX(军阶与晶片数值!Z$6:Z$27,$DK158+1)</f>
        <v>750</v>
      </c>
      <c r="DN158" s="14">
        <f>INDEX(军阶与晶片数值!AA$6:AA$27,$DK158+1)</f>
        <v>750</v>
      </c>
      <c r="DO158" s="14">
        <f>INDEX(军阶与晶片数值!AB$6:AB$27,$DK158+1)</f>
        <v>750</v>
      </c>
      <c r="DP158" s="29">
        <f>INDEX(军阶与晶片数值!AC$6:AC$27,$DK158+1)</f>
        <v>50</v>
      </c>
      <c r="DQ158" s="29">
        <f>INDEX(军阶与晶片数值!AD$6:AD$27,$DK158+1)</f>
        <v>30</v>
      </c>
      <c r="DS158" s="26">
        <f>INDEX(军阶与晶片数值!I$6:I$16,AN158+1)</f>
        <v>0.3</v>
      </c>
      <c r="DT158" s="26">
        <f>INDEX(军阶与晶片数值!M$6:M$16,AO158+1)</f>
        <v>0.45</v>
      </c>
      <c r="DU158" s="26">
        <f>INDEX(军阶与晶片数值!J$6:J$16,AP158+1)</f>
        <v>0.45</v>
      </c>
      <c r="DV158" s="26">
        <f>INDEX(军阶与晶片数值!K$6:K$16,AQ158+1)</f>
        <v>0.9</v>
      </c>
      <c r="DW158" s="26">
        <f>INDEX(军阶与晶片数值!L$6:L$16,AR158+1)</f>
        <v>0.9</v>
      </c>
      <c r="DX158" s="28">
        <f>INDEX(军阶与晶片数值!N$6:N$16,AS158+1)</f>
        <v>0</v>
      </c>
      <c r="DY158" s="28">
        <f>INDEX(军阶与晶片数值!O$6:O$16,AT158+1)</f>
        <v>0</v>
      </c>
      <c r="DZ158" s="28">
        <f>INDEX(军阶与晶片数值!P$6:P$16,AU158+1)</f>
        <v>0</v>
      </c>
      <c r="EA158" s="28">
        <f>INDEX(军阶与晶片数值!Q$6:Q$16,AV158+1)</f>
        <v>0</v>
      </c>
      <c r="EB158" s="26">
        <f>INDEX(军阶与晶片数值!R$6:R$16,AW158+1)</f>
        <v>0.13</v>
      </c>
      <c r="EC158" s="26">
        <f>INDEX(军阶与晶片数值!S$6:S$16,AX158+1)</f>
        <v>0.3</v>
      </c>
      <c r="ED158" s="26">
        <f>INDEX(军阶与晶片数值!T$6:T$16,AY158+1)</f>
        <v>0</v>
      </c>
      <c r="EE158" s="26">
        <f>INDEX(军阶与晶片数值!U$6:U$16,AZ158+1)</f>
        <v>0</v>
      </c>
      <c r="EG158" s="26">
        <f>INDEX(军阶与晶片数值!$C$6:$C$36,通天塔!$BA158+1)</f>
        <v>1</v>
      </c>
      <c r="EH158" s="26">
        <f>INDEX(军阶与晶片数值!$C$6:$C$36,通天塔!$BA158+1)</f>
        <v>1</v>
      </c>
      <c r="EI158" s="26">
        <f>INDEX(军阶与晶片数值!$C$6:$C$36,通天塔!$BA158+1)</f>
        <v>1</v>
      </c>
      <c r="EJ158" s="26">
        <f>INDEX(军阶与晶片数值!$C$6:$C$36,通天塔!$BA158+1)</f>
        <v>1</v>
      </c>
      <c r="EK158" s="26">
        <f>INDEX(军阶与晶片数值!$C$6:$C$36,通天塔!$BA158+1)</f>
        <v>1</v>
      </c>
      <c r="EM158" s="14">
        <f>INDEX(战舰突破!$H$6:$H$18,通天塔!$J158+1)+INDEX(战舰突破!$H$23:$H$35,通天塔!$K158+1)+INDEX(战舰突破!$H$40:$H$52,通天塔!$L158+1)</f>
        <v>200</v>
      </c>
      <c r="EN158" s="14">
        <f>INDEX(战舰突破!$I$6:$I$18,通天塔!$J158+1)+INDEX(战舰突破!$I$23:$I$35,通天塔!$K158+1)+INDEX(战舰突破!$I$40:$I$52,通天塔!$L158+1)</f>
        <v>200</v>
      </c>
      <c r="EO158" s="14">
        <f>INDEX(战舰突破!$J$6:$J$18,通天塔!$J158+1)+INDEX(战舰突破!$J$23:$J$35,通天塔!$K158+1)+INDEX(战舰突破!$J$40:$J$52,通天塔!$L158+1)</f>
        <v>0</v>
      </c>
      <c r="EP158" s="14">
        <f>INDEX(战舰突破!$K$6:$K$18,通天塔!$J158+1)+INDEX(战舰突破!$K$23:$K$35,通天塔!$K158+1)+INDEX(战舰突破!$K$40:$K$52,通天塔!$L158+1)</f>
        <v>0</v>
      </c>
      <c r="EQ158" s="14">
        <f>INDEX(战舰突破!$L$6:$L$18,通天塔!$J158+1)+INDEX(战舰突破!$L$23:$L$35,通天塔!$K158+1)+INDEX(战舰突破!$L$40:$L$52,通天塔!$L158+1)</f>
        <v>200</v>
      </c>
      <c r="ER158" s="18">
        <f>INDEX(战舰突破!$N$6:$N$18,通天塔!$J158+1)+INDEX(战舰突破!$N$23:$N$35,通天塔!$K158+1)+INDEX(战舰突破!$N$40:$N$52,通天塔!$L158+1)</f>
        <v>0.75</v>
      </c>
      <c r="ES158" s="18">
        <f>INDEX(战舰突破!$O$6:$O$18,通天塔!$J158+1)+INDEX(战舰突破!$O$23:$O$35,通天塔!$K158+1)+INDEX(战舰突破!$O$40:$O$52,通天塔!$L158+1)</f>
        <v>1.4</v>
      </c>
      <c r="ET158" s="18">
        <f>INDEX(战舰突破!$P$6:$P$18,通天塔!$J158+1)+INDEX(战舰突破!$P$23:$P$35,通天塔!$K158+1)+INDEX(战舰突破!$P$40:$P$52,通天塔!$L158+1)</f>
        <v>0.5</v>
      </c>
      <c r="EU158" s="18">
        <f>INDEX(战舰突破!$Q$6:$Q$18,通天塔!$J158+1)+INDEX(战舰突破!$Q$23:$Q$35,通天塔!$K158+1)+INDEX(战舰突破!$Q$40:$Q$52,通天塔!$L158+1)</f>
        <v>0.3</v>
      </c>
      <c r="EV158" s="18">
        <f>INDEX(战舰突破!$R$6:$R$18,通天塔!$J158+1)+INDEX(战舰突破!$R$23:$R$35,通天塔!$K158+1)+INDEX(战舰突破!$R$40:$R$52,通天塔!$L158+1)</f>
        <v>0.25</v>
      </c>
      <c r="EW158" s="18">
        <f>INDEX(战舰突破!$M$6:$M$18,通天塔!$J158+1)+INDEX(战舰突破!$M$23:$M$35,通天塔!$K158+1)+INDEX(战舰突破!$M$40:$M$52,通天塔!$L158+1)</f>
        <v>0.2</v>
      </c>
      <c r="EX158" s="22">
        <f>INDEX(战舰突破!$W$6:$W$18,通天塔!$J158+1)+INDEX(战舰突破!$W$23:$W$35,通天塔!$K158+1)+INDEX(战舰突破!$W$40:$W$52,通天塔!$L158+1)</f>
        <v>0.5</v>
      </c>
      <c r="FA158" s="14">
        <f>INDEX(战舰突破!$S$6:$S$18,通天塔!$J158+1)</f>
        <v>0</v>
      </c>
      <c r="FB158" s="14">
        <f>INDEX(战舰突破!$T$6:$T$18,通天塔!$J158+1)</f>
        <v>1.1000000000000001</v>
      </c>
      <c r="FC158" s="14">
        <f>INDEX(战舰突破!$U$6:$U$18,通天塔!$J158+1)</f>
        <v>0.1</v>
      </c>
      <c r="FD158" s="14">
        <f>INDEX(战舰突破!$V$6:$V$18,通天塔!$J158+1)</f>
        <v>1</v>
      </c>
      <c r="FE158" s="14">
        <f>INDEX(战舰突破!$X$6:$X$18,通天塔!$J158+1)</f>
        <v>11</v>
      </c>
      <c r="FG158" s="14">
        <f>INDEX(战舰突破!$S$23:$S$35,通天塔!$J158+1)</f>
        <v>0.6</v>
      </c>
      <c r="FH158" s="14">
        <f>INDEX(战舰突破!$T$23:$T$35,通天塔!$J158+1)</f>
        <v>0.55000000000000004</v>
      </c>
      <c r="FI158" s="14">
        <f>INDEX(战舰突破!$U$23:$U$35,通天塔!$J158+1)</f>
        <v>0.1</v>
      </c>
      <c r="FJ158" s="14">
        <f>INDEX(战舰突破!$V$23:$V$35,通天塔!$J158+1)</f>
        <v>2</v>
      </c>
      <c r="FK158" s="14">
        <f>INDEX(战舰突破!$X$23:$X$35,通天塔!$J158+1)</f>
        <v>165</v>
      </c>
      <c r="FM158" s="14">
        <f>INDEX(战舰突破!$S$40:$S$52,通天塔!$J158+1)</f>
        <v>0.6</v>
      </c>
      <c r="FN158" s="14">
        <f>INDEX(战舰突破!$T$40:$T$52,通天塔!$J158+1)</f>
        <v>0.25</v>
      </c>
      <c r="FO158" s="14">
        <f>INDEX(战舰突破!$U$40:$U$52,通天塔!$J158+1)</f>
        <v>0.2</v>
      </c>
      <c r="FP158" s="14">
        <f>INDEX(战舰突破!$V$40:$V$52,通天塔!$J158+1)</f>
        <v>1</v>
      </c>
      <c r="FQ158" s="14">
        <f>INDEX(战舰突破!$X$40:$X$52,通天塔!$J158+1)</f>
        <v>275</v>
      </c>
      <c r="FT158" s="14">
        <f t="shared" si="300"/>
        <v>2682015</v>
      </c>
      <c r="FU158" s="14">
        <f t="shared" si="301"/>
        <v>2684245</v>
      </c>
      <c r="FV158" s="14">
        <f t="shared" si="302"/>
        <v>2686633</v>
      </c>
      <c r="FW158" s="14">
        <f t="shared" si="303"/>
        <v>31818523</v>
      </c>
      <c r="FX158" s="14">
        <f t="shared" si="304"/>
        <v>1283097</v>
      </c>
      <c r="FY158" s="14">
        <f t="shared" si="305"/>
        <v>29825622</v>
      </c>
      <c r="FZ158" s="14">
        <f t="shared" si="306"/>
        <v>756675</v>
      </c>
      <c r="GA158" s="28">
        <f t="shared" si="307"/>
        <v>38550</v>
      </c>
      <c r="GB158" s="28">
        <f t="shared" si="308"/>
        <v>38550</v>
      </c>
      <c r="GC158" s="28">
        <f t="shared" si="309"/>
        <v>38550</v>
      </c>
      <c r="GD158" s="28">
        <f t="shared" si="310"/>
        <v>38550</v>
      </c>
      <c r="GE158" s="28">
        <f t="shared" si="311"/>
        <v>1.8757999999999999</v>
      </c>
      <c r="GF158" s="28">
        <f t="shared" si="312"/>
        <v>2.1580000000000004</v>
      </c>
      <c r="GG158" s="28">
        <f t="shared" si="313"/>
        <v>0</v>
      </c>
      <c r="GH158" s="28">
        <f t="shared" si="314"/>
        <v>55.3</v>
      </c>
      <c r="GI158" s="14">
        <f t="shared" si="315"/>
        <v>1</v>
      </c>
      <c r="GJ158" s="14">
        <f t="shared" si="316"/>
        <v>1.6</v>
      </c>
      <c r="GK158" s="14">
        <f t="shared" si="317"/>
        <v>1.6</v>
      </c>
      <c r="GL158" s="18">
        <f t="shared" si="318"/>
        <v>2.3000000000000003</v>
      </c>
      <c r="GM158" s="18">
        <f t="shared" si="319"/>
        <v>1.75</v>
      </c>
      <c r="GN158" s="18">
        <f t="shared" si="320"/>
        <v>1.45</v>
      </c>
      <c r="GO158" s="29">
        <f t="shared" si="380"/>
        <v>38700</v>
      </c>
      <c r="GP158" s="29">
        <f t="shared" si="380"/>
        <v>39000</v>
      </c>
      <c r="GQ158" s="29">
        <f t="shared" si="380"/>
        <v>39000</v>
      </c>
      <c r="GR158" s="26">
        <f t="shared" si="321"/>
        <v>0.1</v>
      </c>
      <c r="GS158" s="26">
        <f t="shared" si="322"/>
        <v>0.1</v>
      </c>
      <c r="GT158" s="26">
        <f t="shared" si="323"/>
        <v>0.2</v>
      </c>
      <c r="GU158" s="14">
        <f t="shared" si="324"/>
        <v>3</v>
      </c>
      <c r="GV158" s="14">
        <f t="shared" si="325"/>
        <v>4</v>
      </c>
      <c r="GW158" s="14">
        <f t="shared" si="326"/>
        <v>3</v>
      </c>
      <c r="GX158" s="14">
        <f t="shared" si="327"/>
        <v>11</v>
      </c>
      <c r="GY158" s="14">
        <f t="shared" si="328"/>
        <v>165</v>
      </c>
      <c r="GZ158" s="14">
        <f t="shared" si="329"/>
        <v>275</v>
      </c>
      <c r="HA158">
        <v>154</v>
      </c>
      <c r="HB158" s="14">
        <f t="shared" si="275"/>
        <v>323118847</v>
      </c>
      <c r="HD158" s="14">
        <f t="shared" si="330"/>
        <v>2566194</v>
      </c>
      <c r="HE158" s="14">
        <f t="shared" si="331"/>
        <v>1340977</v>
      </c>
      <c r="HF158" s="29">
        <f t="shared" si="332"/>
        <v>37008</v>
      </c>
      <c r="HG158" s="29">
        <f t="shared" si="333"/>
        <v>26527</v>
      </c>
      <c r="HH158" s="29">
        <f t="shared" si="334"/>
        <v>28650</v>
      </c>
      <c r="HI158" s="29">
        <f t="shared" si="335"/>
        <v>26740</v>
      </c>
      <c r="HJ158" s="14">
        <f t="shared" si="336"/>
        <v>1.8757999999999999</v>
      </c>
      <c r="HK158" s="14">
        <f t="shared" si="337"/>
        <v>2.1580000000000004</v>
      </c>
      <c r="HL158" s="14">
        <f t="shared" si="338"/>
        <v>805289</v>
      </c>
      <c r="HM158" s="14">
        <f t="shared" si="339"/>
        <v>1317357</v>
      </c>
      <c r="HN158" s="26">
        <f t="shared" si="340"/>
        <v>0.39887485268120204</v>
      </c>
      <c r="HO158" s="26">
        <f t="shared" si="341"/>
        <v>0.66460290350128093</v>
      </c>
      <c r="HP158" s="29">
        <f t="shared" si="342"/>
        <v>383565</v>
      </c>
      <c r="HQ158" s="29">
        <f t="shared" si="343"/>
        <v>1403262</v>
      </c>
      <c r="HR158" s="29">
        <f t="shared" si="344"/>
        <v>1552881</v>
      </c>
      <c r="HS158" s="26">
        <f t="shared" si="345"/>
        <v>0.48462080135201735</v>
      </c>
      <c r="HT158" s="26">
        <f t="shared" si="346"/>
        <v>0.49122244912330104</v>
      </c>
      <c r="HU158" s="26">
        <f t="shared" si="347"/>
        <v>0.59122244912330113</v>
      </c>
      <c r="HV158" s="26">
        <f t="shared" si="348"/>
        <v>8.4620801352017327E-2</v>
      </c>
      <c r="HW158" s="29">
        <f t="shared" si="349"/>
        <v>1.8000000000000003</v>
      </c>
      <c r="HX158" s="29">
        <f t="shared" si="350"/>
        <v>3.5516879093021618</v>
      </c>
      <c r="HY158" s="29">
        <f t="shared" si="351"/>
        <v>3.2211252728681083</v>
      </c>
      <c r="HZ158" s="29">
        <f t="shared" si="352"/>
        <v>3452085</v>
      </c>
      <c r="IA158" s="29">
        <f t="shared" si="353"/>
        <v>3322632.4526554467</v>
      </c>
      <c r="IB158" s="29">
        <f t="shared" si="354"/>
        <v>2501012.1174283503</v>
      </c>
      <c r="IC158" s="29">
        <f t="shared" si="355"/>
        <v>21159205</v>
      </c>
      <c r="ID158" s="14">
        <f t="shared" si="356"/>
        <v>9275729.5700000003</v>
      </c>
      <c r="IH158" s="14">
        <v>1</v>
      </c>
      <c r="II158" s="14">
        <v>1</v>
      </c>
      <c r="IJ158" s="14">
        <v>480</v>
      </c>
      <c r="IK158" s="14">
        <v>80</v>
      </c>
      <c r="IL158" s="14">
        <v>60</v>
      </c>
      <c r="IM158" s="23">
        <f t="shared" si="357"/>
        <v>1750234061</v>
      </c>
      <c r="IN158" s="23">
        <f t="shared" si="358"/>
        <v>2</v>
      </c>
      <c r="IO158" s="23">
        <f t="shared" si="359"/>
        <v>1750.23</v>
      </c>
      <c r="IP158" s="23">
        <f t="shared" si="360"/>
        <v>1927770500</v>
      </c>
      <c r="IQ158" s="23">
        <f t="shared" si="361"/>
        <v>2</v>
      </c>
      <c r="IR158" s="23">
        <f t="shared" si="362"/>
        <v>1927.77</v>
      </c>
      <c r="IS158" s="14">
        <v>1</v>
      </c>
      <c r="IT158" s="14">
        <v>1</v>
      </c>
      <c r="IU158" s="14">
        <v>240</v>
      </c>
      <c r="IV158" s="14">
        <v>40</v>
      </c>
      <c r="IW158" s="14">
        <v>30</v>
      </c>
      <c r="IX158" s="23">
        <f t="shared" si="363"/>
        <v>1025464103</v>
      </c>
      <c r="IY158" s="23">
        <f t="shared" si="364"/>
        <v>2</v>
      </c>
      <c r="IZ158" s="23">
        <f t="shared" si="365"/>
        <v>1025.46</v>
      </c>
      <c r="JA158" s="23"/>
      <c r="JB158" s="23"/>
      <c r="JC158" s="23"/>
      <c r="JG158">
        <f t="shared" si="366"/>
        <v>1.7336535083460971</v>
      </c>
      <c r="JH158">
        <f t="shared" si="367"/>
        <v>3.2519872509556089</v>
      </c>
      <c r="JJ158" s="14">
        <v>10</v>
      </c>
      <c r="JK158" s="14">
        <v>2</v>
      </c>
      <c r="JL158" s="14">
        <v>1.5</v>
      </c>
      <c r="JM158" s="23">
        <f t="shared" si="368"/>
        <v>34857663</v>
      </c>
      <c r="JN158" s="23">
        <f t="shared" si="369"/>
        <v>1</v>
      </c>
      <c r="JO158" s="23">
        <f t="shared" si="370"/>
        <v>34857.660000000003</v>
      </c>
      <c r="JP158" s="14">
        <v>30</v>
      </c>
      <c r="JQ158" s="14">
        <v>6</v>
      </c>
      <c r="JR158" s="14">
        <v>4</v>
      </c>
      <c r="JS158" s="23">
        <f t="shared" si="371"/>
        <v>100571372</v>
      </c>
      <c r="JT158" s="23">
        <f t="shared" si="372"/>
        <v>1</v>
      </c>
      <c r="JU158" s="23">
        <f t="shared" si="373"/>
        <v>100571.37</v>
      </c>
      <c r="JW158" s="23">
        <f t="shared" si="374"/>
        <v>134095163</v>
      </c>
      <c r="JX158" s="23">
        <f t="shared" si="375"/>
        <v>1</v>
      </c>
      <c r="JY158" s="23">
        <f t="shared" si="376"/>
        <v>134095.16</v>
      </c>
      <c r="JZ158" s="23">
        <f t="shared" si="377"/>
        <v>52286495</v>
      </c>
      <c r="KA158" s="23">
        <f t="shared" si="378"/>
        <v>1</v>
      </c>
      <c r="KB158" s="23">
        <f t="shared" si="379"/>
        <v>52286.5</v>
      </c>
    </row>
    <row r="159" spans="3:288" ht="16.5" x14ac:dyDescent="0.2">
      <c r="C159" s="14">
        <f t="shared" si="243"/>
        <v>45</v>
      </c>
      <c r="D159" s="14">
        <v>155</v>
      </c>
      <c r="E159" s="14" t="s">
        <v>829</v>
      </c>
      <c r="F159" s="14">
        <v>553</v>
      </c>
      <c r="G159" s="14">
        <v>553</v>
      </c>
      <c r="H159" s="14">
        <v>553</v>
      </c>
      <c r="I159" s="14">
        <v>553</v>
      </c>
      <c r="J159" s="14">
        <v>10</v>
      </c>
      <c r="K159" s="14">
        <v>10</v>
      </c>
      <c r="L159" s="14">
        <v>10</v>
      </c>
      <c r="M159" s="14">
        <v>6</v>
      </c>
      <c r="N159" s="14">
        <v>6</v>
      </c>
      <c r="O159" s="14">
        <v>6</v>
      </c>
      <c r="P159" s="14">
        <v>9</v>
      </c>
      <c r="Q159" s="14">
        <v>9</v>
      </c>
      <c r="R159" s="14">
        <v>9</v>
      </c>
      <c r="S159" s="14">
        <v>9</v>
      </c>
      <c r="T159" s="14">
        <v>9</v>
      </c>
      <c r="U159" s="14">
        <v>9</v>
      </c>
      <c r="V159" s="14">
        <v>9</v>
      </c>
      <c r="W159" s="14">
        <v>9</v>
      </c>
      <c r="X159" s="14">
        <v>553</v>
      </c>
      <c r="Y159" s="14">
        <v>553</v>
      </c>
      <c r="Z159" s="14">
        <v>553</v>
      </c>
      <c r="AA159" s="14">
        <v>553</v>
      </c>
      <c r="AB159" s="14">
        <v>553</v>
      </c>
      <c r="AC159" s="14">
        <v>553</v>
      </c>
      <c r="AD159" s="14">
        <v>553</v>
      </c>
      <c r="AE159" s="14">
        <v>553</v>
      </c>
      <c r="AF159" s="14">
        <v>72</v>
      </c>
      <c r="AG159" s="14">
        <v>72</v>
      </c>
      <c r="AH159" s="14">
        <v>72</v>
      </c>
      <c r="AI159" s="14">
        <v>72</v>
      </c>
      <c r="AJ159" s="14">
        <v>72</v>
      </c>
      <c r="AK159" s="14">
        <v>72</v>
      </c>
      <c r="AL159" s="14">
        <v>72</v>
      </c>
      <c r="AM159" s="14">
        <v>72</v>
      </c>
      <c r="AN159" s="14">
        <v>6</v>
      </c>
      <c r="AO159" s="14">
        <v>7</v>
      </c>
      <c r="AP159" s="14">
        <v>7</v>
      </c>
      <c r="AQ159" s="14">
        <v>7</v>
      </c>
      <c r="AR159" s="14">
        <v>7</v>
      </c>
      <c r="AS159" s="14">
        <v>0</v>
      </c>
      <c r="AT159" s="14">
        <v>0</v>
      </c>
      <c r="AU159" s="14">
        <v>0</v>
      </c>
      <c r="AV159" s="14">
        <v>0</v>
      </c>
      <c r="AW159" s="14">
        <v>3</v>
      </c>
      <c r="AX159" s="14">
        <v>4</v>
      </c>
      <c r="AY159" s="14">
        <v>0</v>
      </c>
      <c r="AZ159" s="14">
        <v>0</v>
      </c>
      <c r="BA159" s="14">
        <v>20</v>
      </c>
      <c r="BF159" s="14">
        <f>ROUND((INDEX(新战舰养成!S$6:S$18,通天塔!$J159+1)+INDEX(新战舰养成!D$6:D$18,通天塔!$J159+1)*(通天塔!$G159-1))*INDEX(战舰突破!$D$6:$D$18,通天塔!$M159+1),0)</f>
        <v>305127</v>
      </c>
      <c r="BG159" s="14">
        <f>ROUND((INDEX(新战舰养成!T$6:T$18,通天塔!$J159+1)+INDEX(新战舰养成!E$6:E$18,通天塔!$J159+1)*(通天塔!$G159-1))*INDEX(战舰突破!$D$6:$D$18,通天塔!$M159+1),0)</f>
        <v>2440907</v>
      </c>
      <c r="BH159" s="14">
        <f>ROUND((INDEX(新战舰养成!U$6:U$18,通天塔!$J159+1)+INDEX(新战舰养成!F$6:F$18,通天塔!$J159+1)*(通天塔!$G159-1))*INDEX(战舰突破!$D$6:$D$18,通天塔!$M159+1),0)</f>
        <v>152702</v>
      </c>
      <c r="BI159" s="14">
        <f>ROUND((INDEX(新战舰养成!V$6:V$18,通天塔!$J159+1)+INDEX(新战舰养成!G$6:G$18,通天塔!$J159+1)*(通天塔!$G159-1))*INDEX(战舰突破!$D$6:$D$18,通天塔!$M159+1),0)</f>
        <v>525</v>
      </c>
      <c r="BJ159" s="14">
        <f>ROUND((INDEX(新战舰养成!W$6:W$18,通天塔!$J159+1)+INDEX(新战舰养成!H$6:H$18,通天塔!$J159+1)*(通天塔!$G159-1))*INDEX(战舰突破!$D$6:$D$18,通天塔!$M159+1),0)</f>
        <v>7</v>
      </c>
      <c r="BL159" s="14">
        <f>IF($H159&gt;0,ROUND((INDEX(新战舰养成!X$6:X$18,通天塔!$K159+1)+INDEX(新战舰养成!I$6:I$18,通天塔!$K159+1)*(通天塔!$H159-1))*INDEX(战舰突破!$D$6:$D$18,通天塔!$N159+1),0),0)</f>
        <v>305617</v>
      </c>
      <c r="BM159" s="14">
        <f>IF($H159&gt;0,ROUND((INDEX(新战舰养成!Y$6:Y$18,通天塔!$K159+1)+INDEX(新战舰养成!J$6:J$18,通天塔!$K159+1)*(通天塔!$H159-1))*INDEX(战舰突破!$D$6:$D$18,通天塔!$N159+1),0),0)</f>
        <v>0</v>
      </c>
      <c r="BN159" s="14">
        <f>IF($H159&gt;0,ROUND((INDEX(新战舰养成!Z$6:Z$18,通天塔!$K159+1)+INDEX(新战舰养成!K$6:K$18,通天塔!$K159+1)*(通天塔!$H159-1))*INDEX(战舰突破!$D$6:$D$18,通天塔!$N159+1),0),0)</f>
        <v>0</v>
      </c>
      <c r="BO159" s="14">
        <f>IF($H159&gt;0,ROUND((INDEX(新战舰养成!AA$6:AA$18,通天塔!$K159+1)+INDEX(新战舰养成!L$6:L$18,通天塔!$K159+1)*(通天塔!$H159-1))*INDEX(战舰突破!$D$6:$D$18,通天塔!$N159+1),0),0)</f>
        <v>3051265</v>
      </c>
      <c r="BP159" s="14">
        <f>IF($H159&gt;0,ROUND((INDEX(新战舰养成!AB$6:AB$18,通天塔!$K159+1)+INDEX(新战舰养成!M$6:M$18,通天塔!$K159+1)*(通天塔!$H159-1))*INDEX(战舰突破!$D$6:$D$18,通天塔!$N159+1),0),0)</f>
        <v>60897</v>
      </c>
      <c r="BR159" s="14">
        <f>IF($I159&gt;0,ROUND((INDEX(新战舰养成!AC$6:AC$18,通天塔!$L159+1)+INDEX(新战舰养成!I$6:I$18,通天塔!$L159+1)*(通天塔!$I159-1))*INDEX(战舰突破!$D$6:$D$18,通天塔!$O159+1),0),0)</f>
        <v>306142</v>
      </c>
      <c r="BS159" s="14">
        <f>IF($I159&gt;0,ROUND((INDEX(新战舰养成!AD$6:AD$18,通天塔!$L159+1)+INDEX(新战舰养成!J$6:J$18,通天塔!$L159+1)*(通天塔!$I159-1))*INDEX(战舰突破!$D$6:$D$18,通天塔!$O159+1),0),0)</f>
        <v>0</v>
      </c>
      <c r="BT159" s="14">
        <f>IF($I159&gt;0,ROUND((INDEX(新战舰养成!AE$6:AE$18,通天塔!$L159+1)+INDEX(新战舰养成!K$6:K$18,通天塔!$L159+1)*(通天塔!$I159-1))*INDEX(战舰突破!$D$6:$D$18,通天塔!$O159+1),0),0)</f>
        <v>0</v>
      </c>
      <c r="BU159" s="14">
        <f>IF($I159&gt;0,ROUND((INDEX(新战舰养成!AF$6:AF$18,通天塔!$L159+1)+INDEX(新战舰养成!L$6:L$18,通天塔!$L159+1)*(通天塔!$I159-1))*INDEX(战舰突破!$D$6:$D$18,通天塔!$O159+1),0),0)</f>
        <v>1960508</v>
      </c>
      <c r="BV159" s="14">
        <f>IF($I159&gt;0,ROUND((INDEX(新战舰养成!AG$6:AG$18,通天塔!$L159+1)+INDEX(新战舰养成!M$6:M$18,通天塔!$L159+1)*(通天塔!$I159-1))*INDEX(战舰突破!$D$6:$D$18,通天塔!$O159+1),0),0)</f>
        <v>83101</v>
      </c>
      <c r="BY159" s="14">
        <f>(INDEX(装备数值!$C$13:$G$116,通天塔!$P159*8+1,BY$2)+INDEX(装备数值!$C$13:$G$116,通天塔!$Q159*8+2,BY$2)+INDEX(装备数值!$C$13:$G$116,通天塔!$S159*8+3,BY$2)+INDEX(装备数值!$C$13:$G$116,通天塔!$R159*8+4,BY$2)+INDEX(装备数值!$C$13:$G$116,通天塔!$T159*8+5,BY$2)+INDEX(装备数值!$C$13:$G$116,通天塔!$U159*8+6,BY$2)+INDEX(装备数值!$C$13:$G$116,通天塔!$V159*8+7,BY$2)+INDEX(装备数值!$C$13:$G$116,通天塔!$W159*8+8,BY$2))</f>
        <v>56000</v>
      </c>
      <c r="BZ159" s="14">
        <f>(INDEX(装备数值!$C$13:$G$116,通天塔!$P159*8+1,BZ$2)+INDEX(装备数值!$C$13:$G$116,通天塔!$Q159*8+2,BZ$2)+INDEX(装备数值!$C$13:$G$116,通天塔!$S159*8+3,BZ$2)+INDEX(装备数值!$C$13:$G$116,通天塔!$R159*8+4,BZ$2)+INDEX(装备数值!$C$13:$G$116,通天塔!$T159*8+5,BZ$2)+INDEX(装备数值!$C$13:$G$116,通天塔!$U159*8+6,BZ$2)+INDEX(装备数值!$C$13:$G$116,通天塔!$V159*8+7,BZ$2)+INDEX(装备数值!$C$13:$G$116,通天塔!$W159*8+8,BZ$2))</f>
        <v>420000</v>
      </c>
      <c r="CA159" s="14">
        <f>(INDEX(装备数值!$C$13:$G$116,通天塔!$P159*8+1,CA$2)+INDEX(装备数值!$C$13:$G$116,通天塔!$Q159*8+2,CA$2)+INDEX(装备数值!$C$13:$G$116,通天塔!$S159*8+3,CA$2)+INDEX(装备数值!$C$13:$G$116,通天塔!$R159*8+4,CA$2)+INDEX(装备数值!$C$13:$G$116,通天塔!$T159*8+5,CA$2)+INDEX(装备数值!$C$13:$G$116,通天塔!$U159*8+6,CA$2)+INDEX(装备数值!$C$13:$G$116,通天塔!$V159*8+7,CA$2)+INDEX(装备数值!$C$13:$G$116,通天塔!$W159*8+8,CA$2))</f>
        <v>28000</v>
      </c>
      <c r="CB159" s="14">
        <f>(INDEX(装备数值!$C$13:$G$116,通天塔!$P159*8+1,CB$2)+INDEX(装备数值!$C$13:$G$116,通天塔!$Q159*8+2,CB$2)+INDEX(装备数值!$C$13:$G$116,通天塔!$S159*8+3,CB$2)+INDEX(装备数值!$C$13:$G$116,通天塔!$R159*8+4,CB$2)+INDEX(装备数值!$C$13:$G$116,通天塔!$T159*8+5,CB$2)+INDEX(装备数值!$C$13:$G$116,通天塔!$U159*8+6,CB$2)+INDEX(装备数值!$C$13:$G$116,通天塔!$V159*8+7,CB$2)+INDEX(装备数值!$C$13:$G$116,通天塔!$W159*8+8,CB$2))</f>
        <v>560000</v>
      </c>
      <c r="CC159" s="14">
        <f>(INDEX(装备数值!$C$13:$G$116,通天塔!$P159*8+1,CC$2)+INDEX(装备数值!$C$13:$G$116,通天塔!$Q159*8+2,CC$2)+INDEX(装备数值!$C$13:$G$116,通天塔!$S159*8+3,CC$2)+INDEX(装备数值!$C$13:$G$116,通天塔!$R159*8+4,CC$2)+INDEX(装备数值!$C$13:$G$116,通天塔!$T159*8+5,CC$2)+INDEX(装备数值!$C$13:$G$116,通天塔!$U159*8+6,CC$2)+INDEX(装备数值!$C$13:$G$116,通天塔!$V159*8+7,CC$2)+INDEX(装备数值!$C$13:$G$116,通天塔!$W159*8+8,CC$2))</f>
        <v>10800</v>
      </c>
      <c r="CF159" s="14">
        <f>INDEX(装备数值!$I$13:$M$116,通天塔!$P159*8+1,CF$2)*$X159+INDEX(装备数值!$I$13:$M$116,通天塔!$Q159*8+2,CF$2)*$Y159+INDEX(装备数值!$I$13:$M$116,通天塔!$S159*8+3,CF$2)*$Z159+INDEX(装备数值!$I$13:$M$116,通天塔!$R159*8+4,CF$2)*$AA159+INDEX(装备数值!$I$13:$M$116,通天塔!$T159*8+5,CF$2)*$AB159+INDEX(装备数值!$I$13:$M$116,通天塔!$U159*8+6,CF$2)*$AC159+INDEX(装备数值!$I$13:$M$116,通天塔!$V159*8+7,CF$2)*$AD159+INDEX(装备数值!$I$13:$M$116,通天塔!$W159*8+8,CF$2)*$AE159</f>
        <v>154840</v>
      </c>
      <c r="CG159" s="14">
        <f>INDEX(装备数值!$I$13:$M$116,通天塔!$P159*8+1,CG$2)*$X159+INDEX(装备数值!$I$13:$M$116,通天塔!$Q159*8+2,CG$2)*$Y159+INDEX(装备数值!$I$13:$M$116,通天塔!$S159*8+3,CG$2)*$Z159+INDEX(装备数值!$I$13:$M$116,通天塔!$R159*8+4,CG$2)*$AA159+INDEX(装备数值!$I$13:$M$116,通天塔!$T159*8+5,CG$2)*$AB159+INDEX(装备数值!$I$13:$M$116,通天塔!$U159*8+6,CG$2)*$AC159+INDEX(装备数值!$I$13:$M$116,通天塔!$V159*8+7,CG$2)*$AD159+INDEX(装备数值!$I$13:$M$116,通天塔!$W159*8+8,CG$2)*$AE159</f>
        <v>1161300</v>
      </c>
      <c r="CH159" s="14">
        <f>INDEX(装备数值!$I$13:$M$116,通天塔!$P159*8+1,CH$2)*$X159+INDEX(装备数值!$I$13:$M$116,通天塔!$Q159*8+2,CH$2)*$Y159+INDEX(装备数值!$I$13:$M$116,通天塔!$S159*8+3,CH$2)*$Z159+INDEX(装备数值!$I$13:$M$116,通天塔!$R159*8+4,CH$2)*$AA159+INDEX(装备数值!$I$13:$M$116,通天塔!$T159*8+5,CH$2)*$AB159+INDEX(装备数值!$I$13:$M$116,通天塔!$U159*8+6,CH$2)*$AC159+INDEX(装备数值!$I$13:$M$116,通天塔!$V159*8+7,CH$2)*$AD159+INDEX(装备数值!$I$13:$M$116,通天塔!$W159*8+8,CH$2)*$AE159</f>
        <v>77420</v>
      </c>
      <c r="CI159" s="14">
        <f>INDEX(装备数值!$I$13:$M$116,通天塔!$P159*8+1,CI$2)*$X159+INDEX(装备数值!$I$13:$M$116,通天塔!$Q159*8+2,CI$2)*$Y159+INDEX(装备数值!$I$13:$M$116,通天塔!$S159*8+3,CI$2)*$Z159+INDEX(装备数值!$I$13:$M$116,通天塔!$R159*8+4,CI$2)*$AA159+INDEX(装备数值!$I$13:$M$116,通天塔!$T159*8+5,CI$2)*$AB159+INDEX(装备数值!$I$13:$M$116,通天塔!$U159*8+6,CI$2)*$AC159+INDEX(装备数值!$I$13:$M$116,通天塔!$V159*8+7,CI$2)*$AD159+INDEX(装备数值!$I$13:$M$116,通天塔!$W159*8+8,CI$2)*$AE159</f>
        <v>1548400</v>
      </c>
      <c r="CJ159" s="14">
        <f>INDEX(装备数值!$I$13:$M$116,通天塔!$P159*8+1,CJ$2)*$X159+INDEX(装备数值!$I$13:$M$116,通天塔!$Q159*8+2,CJ$2)*$Y159+INDEX(装备数值!$I$13:$M$116,通天塔!$S159*8+3,CJ$2)*$Z159+INDEX(装备数值!$I$13:$M$116,通天塔!$R159*8+4,CJ$2)*$AA159+INDEX(装备数值!$I$13:$M$116,通天塔!$T159*8+5,CJ$2)*$AB159+INDEX(装备数值!$I$13:$M$116,通天塔!$U159*8+6,CJ$2)*$AC159+INDEX(装备数值!$I$13:$M$116,通天塔!$V159*8+7,CJ$2)*$AD159+INDEX(装备数值!$I$13:$M$116,通天塔!$W159*8+8,CJ$2)*$AE159</f>
        <v>29862</v>
      </c>
      <c r="CM159" s="14">
        <f>INDEX(装备数值!$X$13:$AH$116,$P159*8+1,CM$2)*$AF159+INDEX(装备数值!$X$13:$AH$116,$Q159*8+2,CM$2)*$AG159+INDEX(装备数值!$X$13:$AH$116,$S159*8+3,CM$2)*$AH159+INDEX(装备数值!$X$13:$AH$116,$R159*8+4,CM$2)*$AI159+INDEX(装备数值!$X$13:$AH$116,$T159*8+5,CM$2)*$AJ159+INDEX(装备数值!$X$13:$AH$116,$U159*8+6,CM$2)*$AK159+INDEX(装备数值!$X$13:$AH$116,$V159*8+7,CM$2)*$AL159+INDEX(装备数值!$X$13:$AH$116,$W159*8+8,CM$2)*$AM159</f>
        <v>50400</v>
      </c>
      <c r="CN159" s="14">
        <f>INDEX(装备数值!$X$13:$AH$116,$P159*8+1,CN$2)*$AF159+INDEX(装备数值!$X$13:$AH$116,$Q159*8+2,CN$2)*$AG159+INDEX(装备数值!$X$13:$AH$116,$S159*8+3,CN$2)*$AH159+INDEX(装备数值!$X$13:$AH$116,$R159*8+4,CN$2)*$AI159+INDEX(装备数值!$X$13:$AH$116,$T159*8+5,CN$2)*$AJ159+INDEX(装备数值!$X$13:$AH$116,$U159*8+6,CN$2)*$AK159+INDEX(装备数值!$X$13:$AH$116,$V159*8+7,CN$2)*$AL159+INDEX(装备数值!$X$13:$AH$116,$W159*8+8,CN$2)*$AM159</f>
        <v>378000</v>
      </c>
      <c r="CO159" s="14">
        <f>INDEX(装备数值!$X$13:$AH$116,$P159*8+1,CO$2)*$AF159+INDEX(装备数值!$X$13:$AH$116,$Q159*8+2,CO$2)*$AG159+INDEX(装备数值!$X$13:$AH$116,$S159*8+3,CO$2)*$AH159+INDEX(装备数值!$X$13:$AH$116,$R159*8+4,CO$2)*$AI159+INDEX(装备数值!$X$13:$AH$116,$T159*8+5,CO$2)*$AJ159+INDEX(装备数值!$X$13:$AH$116,$U159*8+6,CO$2)*$AK159+INDEX(装备数值!$X$13:$AH$116,$V159*8+7,CO$2)*$AL159+INDEX(装备数值!$X$13:$AH$116,$W159*8+8,CO$2)*$AM159</f>
        <v>25200</v>
      </c>
      <c r="CP159" s="14">
        <f>INDEX(装备数值!$X$13:$AH$116,$P159*8+1,CP$2)*$AF159+INDEX(装备数值!$X$13:$AH$116,$Q159*8+2,CP$2)*$AG159+INDEX(装备数值!$X$13:$AH$116,$S159*8+3,CP$2)*$AH159+INDEX(装备数值!$X$13:$AH$116,$R159*8+4,CP$2)*$AI159+INDEX(装备数值!$X$13:$AH$116,$T159*8+5,CP$2)*$AJ159+INDEX(装备数值!$X$13:$AH$116,$U159*8+6,CP$2)*$AK159+INDEX(装备数值!$X$13:$AH$116,$V159*8+7,CP$2)*$AL159+INDEX(装备数值!$X$13:$AH$116,$W159*8+8,CP$2)*$AM159</f>
        <v>504000</v>
      </c>
      <c r="CQ159" s="14">
        <f>INDEX(装备数值!$X$13:$AH$116,$P159*8+1,CQ$2)*$AF159+INDEX(装备数值!$X$13:$AH$116,$Q159*8+2,CQ$2)*$AG159+INDEX(装备数值!$X$13:$AH$116,$S159*8+3,CQ$2)*$AH159+INDEX(装备数值!$X$13:$AH$116,$R159*8+4,CQ$2)*$AI159+INDEX(装备数值!$X$13:$AH$116,$T159*8+5,CQ$2)*$AJ159+INDEX(装备数值!$X$13:$AH$116,$U159*8+6,CQ$2)*$AK159+INDEX(装备数值!$X$13:$AH$116,$V159*8+7,CQ$2)*$AL159+INDEX(装备数值!$X$13:$AH$116,$W159*8+8,CQ$2)*$AM159</f>
        <v>10080</v>
      </c>
      <c r="CR159" s="14">
        <f>INDEX(装备数值!$X$13:$AH$116,$P159*8+1,CR$2)*$AF159+INDEX(装备数值!$X$13:$AH$116,$Q159*8+2,CR$2)*$AG159+INDEX(装备数值!$X$13:$AH$116,$S159*8+3,CR$2)*$AH159+INDEX(装备数值!$X$13:$AH$116,$R159*8+4,CR$2)*$AI159+INDEX(装备数值!$X$13:$AH$116,$T159*8+5,CR$2)*$AJ159+INDEX(装备数值!$X$13:$AH$116,$U159*8+6,CR$2)*$AK159+INDEX(装备数值!$X$13:$AH$116,$V159*8+7,CR$2)*$AL159+INDEX(装备数值!$X$13:$AH$116,$W159*8+8,CR$2)*$AM159</f>
        <v>37800</v>
      </c>
      <c r="CS159" s="14">
        <f>INDEX(装备数值!$X$13:$AH$116,$P159*8+1,CS$2)*$AF159+INDEX(装备数值!$X$13:$AH$116,$Q159*8+2,CS$2)*$AG159+INDEX(装备数值!$X$13:$AH$116,$S159*8+3,CS$2)*$AH159+INDEX(装备数值!$X$13:$AH$116,$R159*8+4,CS$2)*$AI159+INDEX(装备数值!$X$13:$AH$116,$T159*8+5,CS$2)*$AJ159+INDEX(装备数值!$X$13:$AH$116,$U159*8+6,CS$2)*$AK159+INDEX(装备数值!$X$13:$AH$116,$V159*8+7,CS$2)*$AL159+INDEX(装备数值!$X$13:$AH$116,$W159*8+8,CS$2)*$AM159</f>
        <v>37800</v>
      </c>
      <c r="CT159" s="14">
        <f>INDEX(装备数值!$X$13:$AH$116,$P159*8+1,CT$2)*$AF159+INDEX(装备数值!$X$13:$AH$116,$Q159*8+2,CT$2)*$AG159+INDEX(装备数值!$X$13:$AH$116,$S159*8+3,CT$2)*$AH159+INDEX(装备数值!$X$13:$AH$116,$R159*8+4,CT$2)*$AI159+INDEX(装备数值!$X$13:$AH$116,$T159*8+5,CT$2)*$AJ159+INDEX(装备数值!$X$13:$AH$116,$U159*8+6,CT$2)*$AK159+INDEX(装备数值!$X$13:$AH$116,$V159*8+7,CT$2)*$AL159+INDEX(装备数值!$X$13:$AH$116,$W159*8+8,CT$2)*$AM159</f>
        <v>37800</v>
      </c>
      <c r="CU159" s="14">
        <f>INDEX(装备数值!$X$13:$AH$116,$P159*8+1,CU$2)*$AF159+INDEX(装备数值!$X$13:$AH$116,$Q159*8+2,CU$2)*$AG159+INDEX(装备数值!$X$13:$AH$116,$S159*8+3,CU$2)*$AH159+INDEX(装备数值!$X$13:$AH$116,$R159*8+4,CU$2)*$AI159+INDEX(装备数值!$X$13:$AH$116,$T159*8+5,CU$2)*$AJ159+INDEX(装备数值!$X$13:$AH$116,$U159*8+6,CU$2)*$AK159+INDEX(装备数值!$X$13:$AH$116,$V159*8+7,CU$2)*$AL159+INDEX(装备数值!$X$13:$AH$116,$W159*8+8,CU$2)*$AM159</f>
        <v>37800</v>
      </c>
      <c r="CV159" s="14">
        <f>INDEX(装备数值!$X$13:$AH$116,$P159*8+1,CV$2)*$AF159+INDEX(装备数值!$X$13:$AH$116,$Q159*8+2,CV$2)*$AG159+INDEX(装备数值!$X$13:$AH$116,$S159*8+3,CV$2)*$AH159+INDEX(装备数值!$X$13:$AH$116,$R159*8+4,CV$2)*$AI159+INDEX(装备数值!$X$13:$AH$116,$T159*8+5,CV$2)*$AJ159+INDEX(装备数值!$X$13:$AH$116,$U159*8+6,CV$2)*$AK159+INDEX(装备数值!$X$13:$AH$116,$V159*8+7,CV$2)*$AL159+INDEX(装备数值!$X$13:$AH$116,$W159*8+8,CV$2)*$AM159</f>
        <v>72</v>
      </c>
      <c r="CW159" s="14">
        <f>INDEX(装备数值!$X$13:$AH$116,$P159*8+1,CW$2)*$AF159+INDEX(装备数值!$X$13:$AH$116,$Q159*8+2,CW$2)*$AG159+INDEX(装备数值!$X$13:$AH$116,$S159*8+3,CW$2)*$AH159+INDEX(装备数值!$X$13:$AH$116,$R159*8+4,CW$2)*$AI159+INDEX(装备数值!$X$13:$AH$116,$T159*8+5,CW$2)*$AJ159+INDEX(装备数值!$X$13:$AH$116,$U159*8+6,CW$2)*$AK159+INDEX(装备数值!$X$13:$AH$116,$V159*8+7,CW$2)*$AL159+INDEX(装备数值!$X$13:$AH$116,$W159*8+8,CW$2)*$AM159</f>
        <v>72</v>
      </c>
      <c r="CY159" s="14">
        <f>INDEX(装备数值!$AN$17:$AN$117,MATCH(MIN($X159:$AE159),装备数值!$AO$17:$AO$117,1))</f>
        <v>55</v>
      </c>
      <c r="CZ159" s="14">
        <f>IF(COUNTIF($P159:$W159,"&gt;"&amp;0)=8,INDEX(装备数值!AR$17:AR$117,$CY159+1),0)</f>
        <v>24200</v>
      </c>
      <c r="DA159" s="14">
        <f>IF(COUNTIF($P159:$W159,"&gt;"&amp;0)=8,INDEX(装备数值!AS$17:AS$117,$CY159+1),0)</f>
        <v>181500</v>
      </c>
      <c r="DB159" s="14">
        <f>IF(COUNTIF($P159:$W159,"&gt;"&amp;0)=8,INDEX(装备数值!AT$17:AT$117,$CY159+1),0)</f>
        <v>12100</v>
      </c>
      <c r="DC159" s="14">
        <f>IF(COUNTIF($P159:$W159,"&gt;"&amp;0)=8,INDEX(装备数值!AU$17:AU$117,$CY159+1),0)</f>
        <v>242000</v>
      </c>
      <c r="DD159" s="14">
        <f>IF(COUNTIF($P159:$W159,"&gt;"&amp;0)=8,INDEX(装备数值!AV$17:AV$117,$CY159+1),0)</f>
        <v>4730</v>
      </c>
      <c r="DF159" s="14">
        <f>INDEX(装备数值!$AY$17:$AY$77,MATCH(MIN($AF159:$AM159),装备数值!$AZ$17:$AZ$77,1))</f>
        <v>36</v>
      </c>
      <c r="DG159" s="26">
        <f>INDEX(装备数值!BA$17:BA$77,通天塔!DF159+1)</f>
        <v>0.66</v>
      </c>
      <c r="DH159" s="26">
        <f>INDEX(装备数值!BA$17:BA$77,通天塔!DF159+1)</f>
        <v>0.66</v>
      </c>
      <c r="DJ159" s="14">
        <f t="shared" si="299"/>
        <v>41</v>
      </c>
      <c r="DK159" s="14">
        <f>VLOOKUP(DJ159,军阶与晶片数值!$W$6:$X$27,2)</f>
        <v>9</v>
      </c>
      <c r="DL159" s="14">
        <f>INDEX(军阶与晶片数值!Y$6:Y$27,$DK159+1)</f>
        <v>750</v>
      </c>
      <c r="DM159" s="14">
        <f>INDEX(军阶与晶片数值!Z$6:Z$27,$DK159+1)</f>
        <v>750</v>
      </c>
      <c r="DN159" s="14">
        <f>INDEX(军阶与晶片数值!AA$6:AA$27,$DK159+1)</f>
        <v>750</v>
      </c>
      <c r="DO159" s="14">
        <f>INDEX(军阶与晶片数值!AB$6:AB$27,$DK159+1)</f>
        <v>750</v>
      </c>
      <c r="DP159" s="29">
        <f>INDEX(军阶与晶片数值!AC$6:AC$27,$DK159+1)</f>
        <v>50</v>
      </c>
      <c r="DQ159" s="29">
        <f>INDEX(军阶与晶片数值!AD$6:AD$27,$DK159+1)</f>
        <v>30</v>
      </c>
      <c r="DS159" s="26">
        <f>INDEX(军阶与晶片数值!I$6:I$16,AN159+1)</f>
        <v>0.3</v>
      </c>
      <c r="DT159" s="26">
        <f>INDEX(军阶与晶片数值!M$6:M$16,AO159+1)</f>
        <v>0.45</v>
      </c>
      <c r="DU159" s="26">
        <f>INDEX(军阶与晶片数值!J$6:J$16,AP159+1)</f>
        <v>0.45</v>
      </c>
      <c r="DV159" s="26">
        <f>INDEX(军阶与晶片数值!K$6:K$16,AQ159+1)</f>
        <v>0.9</v>
      </c>
      <c r="DW159" s="26">
        <f>INDEX(军阶与晶片数值!L$6:L$16,AR159+1)</f>
        <v>0.9</v>
      </c>
      <c r="DX159" s="28">
        <f>INDEX(军阶与晶片数值!N$6:N$16,AS159+1)</f>
        <v>0</v>
      </c>
      <c r="DY159" s="28">
        <f>INDEX(军阶与晶片数值!O$6:O$16,AT159+1)</f>
        <v>0</v>
      </c>
      <c r="DZ159" s="28">
        <f>INDEX(军阶与晶片数值!P$6:P$16,AU159+1)</f>
        <v>0</v>
      </c>
      <c r="EA159" s="28">
        <f>INDEX(军阶与晶片数值!Q$6:Q$16,AV159+1)</f>
        <v>0</v>
      </c>
      <c r="EB159" s="26">
        <f>INDEX(军阶与晶片数值!R$6:R$16,AW159+1)</f>
        <v>0.13</v>
      </c>
      <c r="EC159" s="26">
        <f>INDEX(军阶与晶片数值!S$6:S$16,AX159+1)</f>
        <v>0.3</v>
      </c>
      <c r="ED159" s="26">
        <f>INDEX(军阶与晶片数值!T$6:T$16,AY159+1)</f>
        <v>0</v>
      </c>
      <c r="EE159" s="26">
        <f>INDEX(军阶与晶片数值!U$6:U$16,AZ159+1)</f>
        <v>0</v>
      </c>
      <c r="EG159" s="26">
        <f>INDEX(军阶与晶片数值!$C$6:$C$36,通天塔!$BA159+1)</f>
        <v>1</v>
      </c>
      <c r="EH159" s="26">
        <f>INDEX(军阶与晶片数值!$C$6:$C$36,通天塔!$BA159+1)</f>
        <v>1</v>
      </c>
      <c r="EI159" s="26">
        <f>INDEX(军阶与晶片数值!$C$6:$C$36,通天塔!$BA159+1)</f>
        <v>1</v>
      </c>
      <c r="EJ159" s="26">
        <f>INDEX(军阶与晶片数值!$C$6:$C$36,通天塔!$BA159+1)</f>
        <v>1</v>
      </c>
      <c r="EK159" s="26">
        <f>INDEX(军阶与晶片数值!$C$6:$C$36,通天塔!$BA159+1)</f>
        <v>1</v>
      </c>
      <c r="EM159" s="14">
        <f>INDEX(战舰突破!$H$6:$H$18,通天塔!$J159+1)+INDEX(战舰突破!$H$23:$H$35,通天塔!$K159+1)+INDEX(战舰突破!$H$40:$H$52,通天塔!$L159+1)</f>
        <v>200</v>
      </c>
      <c r="EN159" s="14">
        <f>INDEX(战舰突破!$I$6:$I$18,通天塔!$J159+1)+INDEX(战舰突破!$I$23:$I$35,通天塔!$K159+1)+INDEX(战舰突破!$I$40:$I$52,通天塔!$L159+1)</f>
        <v>200</v>
      </c>
      <c r="EO159" s="14">
        <f>INDEX(战舰突破!$J$6:$J$18,通天塔!$J159+1)+INDEX(战舰突破!$J$23:$J$35,通天塔!$K159+1)+INDEX(战舰突破!$J$40:$J$52,通天塔!$L159+1)</f>
        <v>0</v>
      </c>
      <c r="EP159" s="14">
        <f>INDEX(战舰突破!$K$6:$K$18,通天塔!$J159+1)+INDEX(战舰突破!$K$23:$K$35,通天塔!$K159+1)+INDEX(战舰突破!$K$40:$K$52,通天塔!$L159+1)</f>
        <v>0</v>
      </c>
      <c r="EQ159" s="14">
        <f>INDEX(战舰突破!$L$6:$L$18,通天塔!$J159+1)+INDEX(战舰突破!$L$23:$L$35,通天塔!$K159+1)+INDEX(战舰突破!$L$40:$L$52,通天塔!$L159+1)</f>
        <v>200</v>
      </c>
      <c r="ER159" s="18">
        <f>INDEX(战舰突破!$N$6:$N$18,通天塔!$J159+1)+INDEX(战舰突破!$N$23:$N$35,通天塔!$K159+1)+INDEX(战舰突破!$N$40:$N$52,通天塔!$L159+1)</f>
        <v>0.75</v>
      </c>
      <c r="ES159" s="18">
        <f>INDEX(战舰突破!$O$6:$O$18,通天塔!$J159+1)+INDEX(战舰突破!$O$23:$O$35,通天塔!$K159+1)+INDEX(战舰突破!$O$40:$O$52,通天塔!$L159+1)</f>
        <v>1.4</v>
      </c>
      <c r="ET159" s="18">
        <f>INDEX(战舰突破!$P$6:$P$18,通天塔!$J159+1)+INDEX(战舰突破!$P$23:$P$35,通天塔!$K159+1)+INDEX(战舰突破!$P$40:$P$52,通天塔!$L159+1)</f>
        <v>0.5</v>
      </c>
      <c r="EU159" s="18">
        <f>INDEX(战舰突破!$Q$6:$Q$18,通天塔!$J159+1)+INDEX(战舰突破!$Q$23:$Q$35,通天塔!$K159+1)+INDEX(战舰突破!$Q$40:$Q$52,通天塔!$L159+1)</f>
        <v>0.3</v>
      </c>
      <c r="EV159" s="18">
        <f>INDEX(战舰突破!$R$6:$R$18,通天塔!$J159+1)+INDEX(战舰突破!$R$23:$R$35,通天塔!$K159+1)+INDEX(战舰突破!$R$40:$R$52,通天塔!$L159+1)</f>
        <v>0.25</v>
      </c>
      <c r="EW159" s="18">
        <f>INDEX(战舰突破!$M$6:$M$18,通天塔!$J159+1)+INDEX(战舰突破!$M$23:$M$35,通天塔!$K159+1)+INDEX(战舰突破!$M$40:$M$52,通天塔!$L159+1)</f>
        <v>0.2</v>
      </c>
      <c r="EX159" s="22">
        <f>INDEX(战舰突破!$W$6:$W$18,通天塔!$J159+1)+INDEX(战舰突破!$W$23:$W$35,通天塔!$K159+1)+INDEX(战舰突破!$W$40:$W$52,通天塔!$L159+1)</f>
        <v>0.5</v>
      </c>
      <c r="FA159" s="14">
        <f>INDEX(战舰突破!$S$6:$S$18,通天塔!$J159+1)</f>
        <v>0</v>
      </c>
      <c r="FB159" s="14">
        <f>INDEX(战舰突破!$T$6:$T$18,通天塔!$J159+1)</f>
        <v>1.1000000000000001</v>
      </c>
      <c r="FC159" s="14">
        <f>INDEX(战舰突破!$U$6:$U$18,通天塔!$J159+1)</f>
        <v>0.1</v>
      </c>
      <c r="FD159" s="14">
        <f>INDEX(战舰突破!$V$6:$V$18,通天塔!$J159+1)</f>
        <v>1</v>
      </c>
      <c r="FE159" s="14">
        <f>INDEX(战舰突破!$X$6:$X$18,通天塔!$J159+1)</f>
        <v>11</v>
      </c>
      <c r="FG159" s="14">
        <f>INDEX(战舰突破!$S$23:$S$35,通天塔!$J159+1)</f>
        <v>0.6</v>
      </c>
      <c r="FH159" s="14">
        <f>INDEX(战舰突破!$T$23:$T$35,通天塔!$J159+1)</f>
        <v>0.55000000000000004</v>
      </c>
      <c r="FI159" s="14">
        <f>INDEX(战舰突破!$U$23:$U$35,通天塔!$J159+1)</f>
        <v>0.1</v>
      </c>
      <c r="FJ159" s="14">
        <f>INDEX(战舰突破!$V$23:$V$35,通天塔!$J159+1)</f>
        <v>2</v>
      </c>
      <c r="FK159" s="14">
        <f>INDEX(战舰突破!$X$23:$X$35,通天塔!$J159+1)</f>
        <v>165</v>
      </c>
      <c r="FM159" s="14">
        <f>INDEX(战舰突破!$S$40:$S$52,通天塔!$J159+1)</f>
        <v>0.6</v>
      </c>
      <c r="FN159" s="14">
        <f>INDEX(战舰突破!$T$40:$T$52,通天塔!$J159+1)</f>
        <v>0.25</v>
      </c>
      <c r="FO159" s="14">
        <f>INDEX(战舰突破!$U$40:$U$52,通天塔!$J159+1)</f>
        <v>0.2</v>
      </c>
      <c r="FP159" s="14">
        <f>INDEX(战舰突破!$V$40:$V$52,通天塔!$J159+1)</f>
        <v>1</v>
      </c>
      <c r="FQ159" s="14">
        <f>INDEX(战舰突破!$X$40:$X$52,通天塔!$J159+1)</f>
        <v>275</v>
      </c>
      <c r="FT159" s="14">
        <f t="shared" si="300"/>
        <v>2687989</v>
      </c>
      <c r="FU159" s="14">
        <f t="shared" si="301"/>
        <v>2690219</v>
      </c>
      <c r="FV159" s="14">
        <f t="shared" si="302"/>
        <v>2692608</v>
      </c>
      <c r="FW159" s="14">
        <f t="shared" si="303"/>
        <v>31888680</v>
      </c>
      <c r="FX159" s="14">
        <f t="shared" si="304"/>
        <v>1285955</v>
      </c>
      <c r="FY159" s="14">
        <f t="shared" si="305"/>
        <v>29893452</v>
      </c>
      <c r="FZ159" s="14">
        <f t="shared" si="306"/>
        <v>758012</v>
      </c>
      <c r="GA159" s="28">
        <f t="shared" si="307"/>
        <v>38550</v>
      </c>
      <c r="GB159" s="28">
        <f t="shared" si="308"/>
        <v>38550</v>
      </c>
      <c r="GC159" s="28">
        <f t="shared" si="309"/>
        <v>38550</v>
      </c>
      <c r="GD159" s="28">
        <f t="shared" si="310"/>
        <v>38550</v>
      </c>
      <c r="GE159" s="28">
        <f t="shared" si="311"/>
        <v>1.8757999999999999</v>
      </c>
      <c r="GF159" s="28">
        <f t="shared" si="312"/>
        <v>2.1580000000000004</v>
      </c>
      <c r="GG159" s="28">
        <f t="shared" si="313"/>
        <v>0</v>
      </c>
      <c r="GH159" s="28">
        <f t="shared" si="314"/>
        <v>55.3</v>
      </c>
      <c r="GI159" s="14">
        <f t="shared" si="315"/>
        <v>1</v>
      </c>
      <c r="GJ159" s="14">
        <f t="shared" si="316"/>
        <v>1.6</v>
      </c>
      <c r="GK159" s="14">
        <f t="shared" si="317"/>
        <v>1.6</v>
      </c>
      <c r="GL159" s="18">
        <f t="shared" si="318"/>
        <v>2.3000000000000003</v>
      </c>
      <c r="GM159" s="18">
        <f t="shared" si="319"/>
        <v>1.75</v>
      </c>
      <c r="GN159" s="18">
        <f t="shared" si="320"/>
        <v>1.45</v>
      </c>
      <c r="GO159" s="29">
        <f t="shared" si="380"/>
        <v>38700</v>
      </c>
      <c r="GP159" s="29">
        <f t="shared" si="380"/>
        <v>39000</v>
      </c>
      <c r="GQ159" s="29">
        <f t="shared" si="380"/>
        <v>39000</v>
      </c>
      <c r="GR159" s="26">
        <f t="shared" si="321"/>
        <v>0.1</v>
      </c>
      <c r="GS159" s="26">
        <f t="shared" si="322"/>
        <v>0.1</v>
      </c>
      <c r="GT159" s="26">
        <f t="shared" si="323"/>
        <v>0.2</v>
      </c>
      <c r="GU159" s="14">
        <f t="shared" si="324"/>
        <v>3</v>
      </c>
      <c r="GV159" s="14">
        <f t="shared" si="325"/>
        <v>4</v>
      </c>
      <c r="GW159" s="14">
        <f t="shared" si="326"/>
        <v>3</v>
      </c>
      <c r="GX159" s="14">
        <f t="shared" si="327"/>
        <v>11</v>
      </c>
      <c r="GY159" s="14">
        <f t="shared" si="328"/>
        <v>165</v>
      </c>
      <c r="GZ159" s="14">
        <f t="shared" si="329"/>
        <v>275</v>
      </c>
      <c r="HA159">
        <v>155</v>
      </c>
      <c r="HB159" s="14">
        <f t="shared" si="275"/>
        <v>323780688</v>
      </c>
      <c r="HD159" s="14">
        <f t="shared" si="330"/>
        <v>2571910</v>
      </c>
      <c r="HE159" s="14">
        <f t="shared" si="331"/>
        <v>1343964</v>
      </c>
      <c r="HF159" s="29">
        <f t="shared" si="332"/>
        <v>37008</v>
      </c>
      <c r="HG159" s="29">
        <f t="shared" si="333"/>
        <v>26527</v>
      </c>
      <c r="HH159" s="29">
        <f t="shared" si="334"/>
        <v>28650</v>
      </c>
      <c r="HI159" s="29">
        <f t="shared" si="335"/>
        <v>26740</v>
      </c>
      <c r="HJ159" s="14">
        <f t="shared" si="336"/>
        <v>1.8757999999999999</v>
      </c>
      <c r="HK159" s="14">
        <f t="shared" si="337"/>
        <v>2.1580000000000004</v>
      </c>
      <c r="HL159" s="14">
        <f t="shared" si="338"/>
        <v>807081</v>
      </c>
      <c r="HM159" s="14">
        <f t="shared" si="339"/>
        <v>1320344</v>
      </c>
      <c r="HN159" s="26">
        <f t="shared" si="340"/>
        <v>0.39887485268120204</v>
      </c>
      <c r="HO159" s="26">
        <f t="shared" si="341"/>
        <v>0.66460290350128093</v>
      </c>
      <c r="HP159" s="29">
        <f t="shared" si="342"/>
        <v>384407</v>
      </c>
      <c r="HQ159" s="29">
        <f t="shared" si="343"/>
        <v>1406336</v>
      </c>
      <c r="HR159" s="29">
        <f t="shared" si="344"/>
        <v>1556277</v>
      </c>
      <c r="HS159" s="26">
        <f t="shared" si="345"/>
        <v>0.48462080135201735</v>
      </c>
      <c r="HT159" s="26">
        <f t="shared" si="346"/>
        <v>0.49122244912330104</v>
      </c>
      <c r="HU159" s="26">
        <f t="shared" si="347"/>
        <v>0.59122244912330113</v>
      </c>
      <c r="HV159" s="26">
        <f t="shared" si="348"/>
        <v>8.4620801352017327E-2</v>
      </c>
      <c r="HW159" s="29">
        <f t="shared" si="349"/>
        <v>1.8000000000000003</v>
      </c>
      <c r="HX159" s="29">
        <f t="shared" si="350"/>
        <v>3.5516879093021618</v>
      </c>
      <c r="HY159" s="29">
        <f t="shared" si="351"/>
        <v>3.2211252728681083</v>
      </c>
      <c r="HZ159" s="29">
        <f t="shared" si="352"/>
        <v>3459663</v>
      </c>
      <c r="IA159" s="29">
        <f t="shared" si="353"/>
        <v>3329911.0450775763</v>
      </c>
      <c r="IB159" s="29">
        <f t="shared" si="354"/>
        <v>2506481.5881416807</v>
      </c>
      <c r="IC159" s="29">
        <f t="shared" si="355"/>
        <v>21206336</v>
      </c>
      <c r="ID159" s="14">
        <f t="shared" si="356"/>
        <v>9296055.6300000008</v>
      </c>
      <c r="IH159" s="14">
        <v>1</v>
      </c>
      <c r="II159" s="14">
        <v>1</v>
      </c>
      <c r="IJ159" s="14">
        <v>480</v>
      </c>
      <c r="IK159" s="14">
        <v>80</v>
      </c>
      <c r="IL159" s="14">
        <v>60</v>
      </c>
      <c r="IM159" s="23">
        <f t="shared" si="357"/>
        <v>1754068215</v>
      </c>
      <c r="IN159" s="23">
        <f t="shared" si="358"/>
        <v>2</v>
      </c>
      <c r="IO159" s="23">
        <f t="shared" si="359"/>
        <v>1754.07</v>
      </c>
      <c r="IP159" s="23">
        <f t="shared" si="360"/>
        <v>1932060258</v>
      </c>
      <c r="IQ159" s="23">
        <f t="shared" si="361"/>
        <v>2</v>
      </c>
      <c r="IR159" s="23">
        <f t="shared" si="362"/>
        <v>1932.06</v>
      </c>
      <c r="IS159" s="14">
        <v>1</v>
      </c>
      <c r="IT159" s="14">
        <v>1</v>
      </c>
      <c r="IU159" s="14">
        <v>240</v>
      </c>
      <c r="IV159" s="14">
        <v>40</v>
      </c>
      <c r="IW159" s="14">
        <v>30</v>
      </c>
      <c r="IX159" s="23">
        <f t="shared" si="363"/>
        <v>1027710699</v>
      </c>
      <c r="IY159" s="23">
        <f t="shared" si="364"/>
        <v>2</v>
      </c>
      <c r="IZ159" s="23">
        <f t="shared" si="365"/>
        <v>1027.71</v>
      </c>
      <c r="JA159" s="23"/>
      <c r="JB159" s="23"/>
      <c r="JC159" s="23"/>
      <c r="JG159">
        <f t="shared" si="366"/>
        <v>1.7336523008157709</v>
      </c>
      <c r="JH159">
        <f t="shared" si="367"/>
        <v>3.251984985870223</v>
      </c>
      <c r="JJ159" s="14">
        <v>10</v>
      </c>
      <c r="JK159" s="14">
        <v>2</v>
      </c>
      <c r="JL159" s="14">
        <v>1.5</v>
      </c>
      <c r="JM159" s="23">
        <f t="shared" si="368"/>
        <v>34934010</v>
      </c>
      <c r="JN159" s="23">
        <f t="shared" si="369"/>
        <v>1</v>
      </c>
      <c r="JO159" s="23">
        <f t="shared" si="370"/>
        <v>34934.01</v>
      </c>
      <c r="JP159" s="14">
        <v>30</v>
      </c>
      <c r="JQ159" s="14">
        <v>6</v>
      </c>
      <c r="JR159" s="14">
        <v>4</v>
      </c>
      <c r="JS159" s="23">
        <f t="shared" si="371"/>
        <v>100791661</v>
      </c>
      <c r="JT159" s="23">
        <f t="shared" si="372"/>
        <v>1</v>
      </c>
      <c r="JU159" s="23">
        <f t="shared" si="373"/>
        <v>100791.66</v>
      </c>
      <c r="JW159" s="23">
        <f t="shared" si="374"/>
        <v>134388881</v>
      </c>
      <c r="JX159" s="23">
        <f t="shared" si="375"/>
        <v>1</v>
      </c>
      <c r="JY159" s="23">
        <f t="shared" si="376"/>
        <v>134388.88</v>
      </c>
      <c r="JZ159" s="23">
        <f t="shared" si="377"/>
        <v>52401015</v>
      </c>
      <c r="KA159" s="23">
        <f t="shared" si="378"/>
        <v>1</v>
      </c>
      <c r="KB159" s="23">
        <f t="shared" si="379"/>
        <v>52401.02</v>
      </c>
    </row>
    <row r="160" spans="3:288" ht="16.5" x14ac:dyDescent="0.2">
      <c r="C160" s="14">
        <f t="shared" si="243"/>
        <v>46</v>
      </c>
      <c r="D160" s="14">
        <v>156</v>
      </c>
      <c r="E160" s="14" t="s">
        <v>806</v>
      </c>
      <c r="F160" s="14">
        <v>560</v>
      </c>
      <c r="G160" s="14">
        <v>560</v>
      </c>
      <c r="H160" s="14">
        <v>560</v>
      </c>
      <c r="I160" s="14">
        <v>560</v>
      </c>
      <c r="J160" s="14">
        <v>10</v>
      </c>
      <c r="K160" s="14">
        <v>10</v>
      </c>
      <c r="L160" s="14">
        <v>10</v>
      </c>
      <c r="M160" s="14">
        <v>6</v>
      </c>
      <c r="N160" s="14">
        <v>6</v>
      </c>
      <c r="O160" s="14">
        <v>6</v>
      </c>
      <c r="P160" s="14">
        <v>9</v>
      </c>
      <c r="Q160" s="14">
        <v>9</v>
      </c>
      <c r="R160" s="14">
        <v>9</v>
      </c>
      <c r="S160" s="14">
        <v>9</v>
      </c>
      <c r="T160" s="14">
        <v>9</v>
      </c>
      <c r="U160" s="14">
        <v>9</v>
      </c>
      <c r="V160" s="14">
        <v>9</v>
      </c>
      <c r="W160" s="14">
        <v>9</v>
      </c>
      <c r="X160" s="14">
        <v>560</v>
      </c>
      <c r="Y160" s="14">
        <v>560</v>
      </c>
      <c r="Z160" s="14">
        <v>560</v>
      </c>
      <c r="AA160" s="14">
        <v>560</v>
      </c>
      <c r="AB160" s="14">
        <v>560</v>
      </c>
      <c r="AC160" s="14">
        <v>560</v>
      </c>
      <c r="AD160" s="14">
        <v>560</v>
      </c>
      <c r="AE160" s="14">
        <v>560</v>
      </c>
      <c r="AF160" s="14">
        <v>73</v>
      </c>
      <c r="AG160" s="14">
        <v>73</v>
      </c>
      <c r="AH160" s="14">
        <v>73</v>
      </c>
      <c r="AI160" s="14">
        <v>73</v>
      </c>
      <c r="AJ160" s="14">
        <v>73</v>
      </c>
      <c r="AK160" s="14">
        <v>73</v>
      </c>
      <c r="AL160" s="14">
        <v>73</v>
      </c>
      <c r="AM160" s="14">
        <v>73</v>
      </c>
      <c r="AN160" s="14">
        <v>6</v>
      </c>
      <c r="AO160" s="14">
        <v>7</v>
      </c>
      <c r="AP160" s="14">
        <v>7</v>
      </c>
      <c r="AQ160" s="14">
        <v>7</v>
      </c>
      <c r="AR160" s="14">
        <v>7</v>
      </c>
      <c r="AS160" s="14">
        <v>0</v>
      </c>
      <c r="AT160" s="14">
        <v>0</v>
      </c>
      <c r="AU160" s="14">
        <v>0</v>
      </c>
      <c r="AV160" s="14">
        <v>0</v>
      </c>
      <c r="AW160" s="14">
        <v>3</v>
      </c>
      <c r="AX160" s="14">
        <v>4</v>
      </c>
      <c r="AY160" s="14">
        <v>0</v>
      </c>
      <c r="AZ160" s="14">
        <v>0</v>
      </c>
      <c r="BA160" s="14">
        <v>20</v>
      </c>
      <c r="BF160" s="14">
        <f>ROUND((INDEX(新战舰养成!S$6:S$18,通天塔!$J160+1)+INDEX(新战舰养成!D$6:D$18,通天塔!$J160+1)*(通天塔!$G160-1))*INDEX(战舰突破!$D$6:$D$18,通天塔!$M160+1),0)</f>
        <v>306229</v>
      </c>
      <c r="BG160" s="14">
        <f>ROUND((INDEX(新战舰养成!T$6:T$18,通天塔!$J160+1)+INDEX(新战舰养成!E$6:E$18,通天塔!$J160+1)*(通天塔!$G160-1))*INDEX(战舰突破!$D$6:$D$18,通天塔!$M160+1),0)</f>
        <v>2449727</v>
      </c>
      <c r="BH160" s="14">
        <f>ROUND((INDEX(新战舰养成!U$6:U$18,通天塔!$J160+1)+INDEX(新战舰养成!F$6:F$18,通天塔!$J160+1)*(通天塔!$G160-1))*INDEX(战舰突破!$D$6:$D$18,通天塔!$M160+1),0)</f>
        <v>153253</v>
      </c>
      <c r="BI160" s="14">
        <f>ROUND((INDEX(新战舰养成!V$6:V$18,通天塔!$J160+1)+INDEX(新战舰养成!G$6:G$18,通天塔!$J160+1)*(通天塔!$G160-1))*INDEX(战舰突破!$D$6:$D$18,通天塔!$M160+1),0)</f>
        <v>525</v>
      </c>
      <c r="BJ160" s="14">
        <f>ROUND((INDEX(新战舰养成!W$6:W$18,通天塔!$J160+1)+INDEX(新战舰养成!H$6:H$18,通天塔!$J160+1)*(通天塔!$G160-1))*INDEX(战舰突破!$D$6:$D$18,通天塔!$M160+1),0)</f>
        <v>7</v>
      </c>
      <c r="BL160" s="14">
        <f>IF($H160&gt;0,ROUND((INDEX(新战舰养成!X$6:X$18,通天塔!$K160+1)+INDEX(新战舰养成!I$6:I$18,通天塔!$K160+1)*(通天塔!$H160-1))*INDEX(战舰突破!$D$6:$D$18,通天塔!$N160+1),0),0)</f>
        <v>306719</v>
      </c>
      <c r="BM160" s="14">
        <f>IF($H160&gt;0,ROUND((INDEX(新战舰养成!Y$6:Y$18,通天塔!$K160+1)+INDEX(新战舰养成!J$6:J$18,通天塔!$K160+1)*(通天塔!$H160-1))*INDEX(战舰突破!$D$6:$D$18,通天塔!$N160+1),0),0)</f>
        <v>0</v>
      </c>
      <c r="BN160" s="14">
        <f>IF($H160&gt;0,ROUND((INDEX(新战舰养成!Z$6:Z$18,通天塔!$K160+1)+INDEX(新战舰养成!K$6:K$18,通天塔!$K160+1)*(通天塔!$H160-1))*INDEX(战舰突破!$D$6:$D$18,通天塔!$N160+1),0),0)</f>
        <v>0</v>
      </c>
      <c r="BO160" s="14">
        <f>IF($H160&gt;0,ROUND((INDEX(新战舰养成!AA$6:AA$18,通天塔!$K160+1)+INDEX(新战舰养成!L$6:L$18,通天塔!$K160+1)*(通天塔!$H160-1))*INDEX(战舰突破!$D$6:$D$18,通天塔!$N160+1),0),0)</f>
        <v>3062290</v>
      </c>
      <c r="BP160" s="14">
        <f>IF($H160&gt;0,ROUND((INDEX(新战舰养成!AB$6:AB$18,通天塔!$K160+1)+INDEX(新战舰养成!M$6:M$18,通天塔!$K160+1)*(通天塔!$H160-1))*INDEX(战舰突破!$D$6:$D$18,通天塔!$N160+1),0),0)</f>
        <v>61117</v>
      </c>
      <c r="BR160" s="14">
        <f>IF($I160&gt;0,ROUND((INDEX(新战舰养成!AC$6:AC$18,通天塔!$L160+1)+INDEX(新战舰养成!I$6:I$18,通天塔!$L160+1)*(通天塔!$I160-1))*INDEX(战舰突破!$D$6:$D$18,通天塔!$O160+1),0),0)</f>
        <v>307244</v>
      </c>
      <c r="BS160" s="14">
        <f>IF($I160&gt;0,ROUND((INDEX(新战舰养成!AD$6:AD$18,通天塔!$L160+1)+INDEX(新战舰养成!J$6:J$18,通天塔!$L160+1)*(通天塔!$I160-1))*INDEX(战舰突破!$D$6:$D$18,通天塔!$O160+1),0),0)</f>
        <v>0</v>
      </c>
      <c r="BT160" s="14">
        <f>IF($I160&gt;0,ROUND((INDEX(新战舰养成!AE$6:AE$18,通天塔!$L160+1)+INDEX(新战舰养成!K$6:K$18,通天塔!$L160+1)*(通天塔!$I160-1))*INDEX(战舰突破!$D$6:$D$18,通天塔!$O160+1),0),0)</f>
        <v>0</v>
      </c>
      <c r="BU160" s="14">
        <f>IF($I160&gt;0,ROUND((INDEX(新战舰养成!AF$6:AF$18,通天塔!$L160+1)+INDEX(新战舰养成!L$6:L$18,通天塔!$L160+1)*(通天塔!$I160-1))*INDEX(战舰突破!$D$6:$D$18,通天塔!$O160+1),0),0)</f>
        <v>1971533</v>
      </c>
      <c r="BV160" s="14">
        <f>IF($I160&gt;0,ROUND((INDEX(新战舰养成!AG$6:AG$18,通天塔!$L160+1)+INDEX(新战舰养成!M$6:M$18,通天塔!$L160+1)*(通天塔!$I160-1))*INDEX(战舰突破!$D$6:$D$18,通天塔!$O160+1),0),0)</f>
        <v>83321</v>
      </c>
      <c r="BY160" s="14">
        <f>(INDEX(装备数值!$C$13:$G$116,通天塔!$P160*8+1,BY$2)+INDEX(装备数值!$C$13:$G$116,通天塔!$Q160*8+2,BY$2)+INDEX(装备数值!$C$13:$G$116,通天塔!$S160*8+3,BY$2)+INDEX(装备数值!$C$13:$G$116,通天塔!$R160*8+4,BY$2)+INDEX(装备数值!$C$13:$G$116,通天塔!$T160*8+5,BY$2)+INDEX(装备数值!$C$13:$G$116,通天塔!$U160*8+6,BY$2)+INDEX(装备数值!$C$13:$G$116,通天塔!$V160*8+7,BY$2)+INDEX(装备数值!$C$13:$G$116,通天塔!$W160*8+8,BY$2))</f>
        <v>56000</v>
      </c>
      <c r="BZ160" s="14">
        <f>(INDEX(装备数值!$C$13:$G$116,通天塔!$P160*8+1,BZ$2)+INDEX(装备数值!$C$13:$G$116,通天塔!$Q160*8+2,BZ$2)+INDEX(装备数值!$C$13:$G$116,通天塔!$S160*8+3,BZ$2)+INDEX(装备数值!$C$13:$G$116,通天塔!$R160*8+4,BZ$2)+INDEX(装备数值!$C$13:$G$116,通天塔!$T160*8+5,BZ$2)+INDEX(装备数值!$C$13:$G$116,通天塔!$U160*8+6,BZ$2)+INDEX(装备数值!$C$13:$G$116,通天塔!$V160*8+7,BZ$2)+INDEX(装备数值!$C$13:$G$116,通天塔!$W160*8+8,BZ$2))</f>
        <v>420000</v>
      </c>
      <c r="CA160" s="14">
        <f>(INDEX(装备数值!$C$13:$G$116,通天塔!$P160*8+1,CA$2)+INDEX(装备数值!$C$13:$G$116,通天塔!$Q160*8+2,CA$2)+INDEX(装备数值!$C$13:$G$116,通天塔!$S160*8+3,CA$2)+INDEX(装备数值!$C$13:$G$116,通天塔!$R160*8+4,CA$2)+INDEX(装备数值!$C$13:$G$116,通天塔!$T160*8+5,CA$2)+INDEX(装备数值!$C$13:$G$116,通天塔!$U160*8+6,CA$2)+INDEX(装备数值!$C$13:$G$116,通天塔!$V160*8+7,CA$2)+INDEX(装备数值!$C$13:$G$116,通天塔!$W160*8+8,CA$2))</f>
        <v>28000</v>
      </c>
      <c r="CB160" s="14">
        <f>(INDEX(装备数值!$C$13:$G$116,通天塔!$P160*8+1,CB$2)+INDEX(装备数值!$C$13:$G$116,通天塔!$Q160*8+2,CB$2)+INDEX(装备数值!$C$13:$G$116,通天塔!$S160*8+3,CB$2)+INDEX(装备数值!$C$13:$G$116,通天塔!$R160*8+4,CB$2)+INDEX(装备数值!$C$13:$G$116,通天塔!$T160*8+5,CB$2)+INDEX(装备数值!$C$13:$G$116,通天塔!$U160*8+6,CB$2)+INDEX(装备数值!$C$13:$G$116,通天塔!$V160*8+7,CB$2)+INDEX(装备数值!$C$13:$G$116,通天塔!$W160*8+8,CB$2))</f>
        <v>560000</v>
      </c>
      <c r="CC160" s="14">
        <f>(INDEX(装备数值!$C$13:$G$116,通天塔!$P160*8+1,CC$2)+INDEX(装备数值!$C$13:$G$116,通天塔!$Q160*8+2,CC$2)+INDEX(装备数值!$C$13:$G$116,通天塔!$S160*8+3,CC$2)+INDEX(装备数值!$C$13:$G$116,通天塔!$R160*8+4,CC$2)+INDEX(装备数值!$C$13:$G$116,通天塔!$T160*8+5,CC$2)+INDEX(装备数值!$C$13:$G$116,通天塔!$U160*8+6,CC$2)+INDEX(装备数值!$C$13:$G$116,通天塔!$V160*8+7,CC$2)+INDEX(装备数值!$C$13:$G$116,通天塔!$W160*8+8,CC$2))</f>
        <v>10800</v>
      </c>
      <c r="CF160" s="14">
        <f>INDEX(装备数值!$I$13:$M$116,通天塔!$P160*8+1,CF$2)*$X160+INDEX(装备数值!$I$13:$M$116,通天塔!$Q160*8+2,CF$2)*$Y160+INDEX(装备数值!$I$13:$M$116,通天塔!$S160*8+3,CF$2)*$Z160+INDEX(装备数值!$I$13:$M$116,通天塔!$R160*8+4,CF$2)*$AA160+INDEX(装备数值!$I$13:$M$116,通天塔!$T160*8+5,CF$2)*$AB160+INDEX(装备数值!$I$13:$M$116,通天塔!$U160*8+6,CF$2)*$AC160+INDEX(装备数值!$I$13:$M$116,通天塔!$V160*8+7,CF$2)*$AD160+INDEX(装备数值!$I$13:$M$116,通天塔!$W160*8+8,CF$2)*$AE160</f>
        <v>156800</v>
      </c>
      <c r="CG160" s="14">
        <f>INDEX(装备数值!$I$13:$M$116,通天塔!$P160*8+1,CG$2)*$X160+INDEX(装备数值!$I$13:$M$116,通天塔!$Q160*8+2,CG$2)*$Y160+INDEX(装备数值!$I$13:$M$116,通天塔!$S160*8+3,CG$2)*$Z160+INDEX(装备数值!$I$13:$M$116,通天塔!$R160*8+4,CG$2)*$AA160+INDEX(装备数值!$I$13:$M$116,通天塔!$T160*8+5,CG$2)*$AB160+INDEX(装备数值!$I$13:$M$116,通天塔!$U160*8+6,CG$2)*$AC160+INDEX(装备数值!$I$13:$M$116,通天塔!$V160*8+7,CG$2)*$AD160+INDEX(装备数值!$I$13:$M$116,通天塔!$W160*8+8,CG$2)*$AE160</f>
        <v>1176000</v>
      </c>
      <c r="CH160" s="14">
        <f>INDEX(装备数值!$I$13:$M$116,通天塔!$P160*8+1,CH$2)*$X160+INDEX(装备数值!$I$13:$M$116,通天塔!$Q160*8+2,CH$2)*$Y160+INDEX(装备数值!$I$13:$M$116,通天塔!$S160*8+3,CH$2)*$Z160+INDEX(装备数值!$I$13:$M$116,通天塔!$R160*8+4,CH$2)*$AA160+INDEX(装备数值!$I$13:$M$116,通天塔!$T160*8+5,CH$2)*$AB160+INDEX(装备数值!$I$13:$M$116,通天塔!$U160*8+6,CH$2)*$AC160+INDEX(装备数值!$I$13:$M$116,通天塔!$V160*8+7,CH$2)*$AD160+INDEX(装备数值!$I$13:$M$116,通天塔!$W160*8+8,CH$2)*$AE160</f>
        <v>78400</v>
      </c>
      <c r="CI160" s="14">
        <f>INDEX(装备数值!$I$13:$M$116,通天塔!$P160*8+1,CI$2)*$X160+INDEX(装备数值!$I$13:$M$116,通天塔!$Q160*8+2,CI$2)*$Y160+INDEX(装备数值!$I$13:$M$116,通天塔!$S160*8+3,CI$2)*$Z160+INDEX(装备数值!$I$13:$M$116,通天塔!$R160*8+4,CI$2)*$AA160+INDEX(装备数值!$I$13:$M$116,通天塔!$T160*8+5,CI$2)*$AB160+INDEX(装备数值!$I$13:$M$116,通天塔!$U160*8+6,CI$2)*$AC160+INDEX(装备数值!$I$13:$M$116,通天塔!$V160*8+7,CI$2)*$AD160+INDEX(装备数值!$I$13:$M$116,通天塔!$W160*8+8,CI$2)*$AE160</f>
        <v>1568000</v>
      </c>
      <c r="CJ160" s="14">
        <f>INDEX(装备数值!$I$13:$M$116,通天塔!$P160*8+1,CJ$2)*$X160+INDEX(装备数值!$I$13:$M$116,通天塔!$Q160*8+2,CJ$2)*$Y160+INDEX(装备数值!$I$13:$M$116,通天塔!$S160*8+3,CJ$2)*$Z160+INDEX(装备数值!$I$13:$M$116,通天塔!$R160*8+4,CJ$2)*$AA160+INDEX(装备数值!$I$13:$M$116,通天塔!$T160*8+5,CJ$2)*$AB160+INDEX(装备数值!$I$13:$M$116,通天塔!$U160*8+6,CJ$2)*$AC160+INDEX(装备数值!$I$13:$M$116,通天塔!$V160*8+7,CJ$2)*$AD160+INDEX(装备数值!$I$13:$M$116,通天塔!$W160*8+8,CJ$2)*$AE160</f>
        <v>30240</v>
      </c>
      <c r="CM160" s="14">
        <f>INDEX(装备数值!$X$13:$AH$116,$P160*8+1,CM$2)*$AF160+INDEX(装备数值!$X$13:$AH$116,$Q160*8+2,CM$2)*$AG160+INDEX(装备数值!$X$13:$AH$116,$S160*8+3,CM$2)*$AH160+INDEX(装备数值!$X$13:$AH$116,$R160*8+4,CM$2)*$AI160+INDEX(装备数值!$X$13:$AH$116,$T160*8+5,CM$2)*$AJ160+INDEX(装备数值!$X$13:$AH$116,$U160*8+6,CM$2)*$AK160+INDEX(装备数值!$X$13:$AH$116,$V160*8+7,CM$2)*$AL160+INDEX(装备数值!$X$13:$AH$116,$W160*8+8,CM$2)*$AM160</f>
        <v>51100</v>
      </c>
      <c r="CN160" s="14">
        <f>INDEX(装备数值!$X$13:$AH$116,$P160*8+1,CN$2)*$AF160+INDEX(装备数值!$X$13:$AH$116,$Q160*8+2,CN$2)*$AG160+INDEX(装备数值!$X$13:$AH$116,$S160*8+3,CN$2)*$AH160+INDEX(装备数值!$X$13:$AH$116,$R160*8+4,CN$2)*$AI160+INDEX(装备数值!$X$13:$AH$116,$T160*8+5,CN$2)*$AJ160+INDEX(装备数值!$X$13:$AH$116,$U160*8+6,CN$2)*$AK160+INDEX(装备数值!$X$13:$AH$116,$V160*8+7,CN$2)*$AL160+INDEX(装备数值!$X$13:$AH$116,$W160*8+8,CN$2)*$AM160</f>
        <v>383250</v>
      </c>
      <c r="CO160" s="14">
        <f>INDEX(装备数值!$X$13:$AH$116,$P160*8+1,CO$2)*$AF160+INDEX(装备数值!$X$13:$AH$116,$Q160*8+2,CO$2)*$AG160+INDEX(装备数值!$X$13:$AH$116,$S160*8+3,CO$2)*$AH160+INDEX(装备数值!$X$13:$AH$116,$R160*8+4,CO$2)*$AI160+INDEX(装备数值!$X$13:$AH$116,$T160*8+5,CO$2)*$AJ160+INDEX(装备数值!$X$13:$AH$116,$U160*8+6,CO$2)*$AK160+INDEX(装备数值!$X$13:$AH$116,$V160*8+7,CO$2)*$AL160+INDEX(装备数值!$X$13:$AH$116,$W160*8+8,CO$2)*$AM160</f>
        <v>25550</v>
      </c>
      <c r="CP160" s="14">
        <f>INDEX(装备数值!$X$13:$AH$116,$P160*8+1,CP$2)*$AF160+INDEX(装备数值!$X$13:$AH$116,$Q160*8+2,CP$2)*$AG160+INDEX(装备数值!$X$13:$AH$116,$S160*8+3,CP$2)*$AH160+INDEX(装备数值!$X$13:$AH$116,$R160*8+4,CP$2)*$AI160+INDEX(装备数值!$X$13:$AH$116,$T160*8+5,CP$2)*$AJ160+INDEX(装备数值!$X$13:$AH$116,$U160*8+6,CP$2)*$AK160+INDEX(装备数值!$X$13:$AH$116,$V160*8+7,CP$2)*$AL160+INDEX(装备数值!$X$13:$AH$116,$W160*8+8,CP$2)*$AM160</f>
        <v>511000</v>
      </c>
      <c r="CQ160" s="14">
        <f>INDEX(装备数值!$X$13:$AH$116,$P160*8+1,CQ$2)*$AF160+INDEX(装备数值!$X$13:$AH$116,$Q160*8+2,CQ$2)*$AG160+INDEX(装备数值!$X$13:$AH$116,$S160*8+3,CQ$2)*$AH160+INDEX(装备数值!$X$13:$AH$116,$R160*8+4,CQ$2)*$AI160+INDEX(装备数值!$X$13:$AH$116,$T160*8+5,CQ$2)*$AJ160+INDEX(装备数值!$X$13:$AH$116,$U160*8+6,CQ$2)*$AK160+INDEX(装备数值!$X$13:$AH$116,$V160*8+7,CQ$2)*$AL160+INDEX(装备数值!$X$13:$AH$116,$W160*8+8,CQ$2)*$AM160</f>
        <v>10220</v>
      </c>
      <c r="CR160" s="14">
        <f>INDEX(装备数值!$X$13:$AH$116,$P160*8+1,CR$2)*$AF160+INDEX(装备数值!$X$13:$AH$116,$Q160*8+2,CR$2)*$AG160+INDEX(装备数值!$X$13:$AH$116,$S160*8+3,CR$2)*$AH160+INDEX(装备数值!$X$13:$AH$116,$R160*8+4,CR$2)*$AI160+INDEX(装备数值!$X$13:$AH$116,$T160*8+5,CR$2)*$AJ160+INDEX(装备数值!$X$13:$AH$116,$U160*8+6,CR$2)*$AK160+INDEX(装备数值!$X$13:$AH$116,$V160*8+7,CR$2)*$AL160+INDEX(装备数值!$X$13:$AH$116,$W160*8+8,CR$2)*$AM160</f>
        <v>38325</v>
      </c>
      <c r="CS160" s="14">
        <f>INDEX(装备数值!$X$13:$AH$116,$P160*8+1,CS$2)*$AF160+INDEX(装备数值!$X$13:$AH$116,$Q160*8+2,CS$2)*$AG160+INDEX(装备数值!$X$13:$AH$116,$S160*8+3,CS$2)*$AH160+INDEX(装备数值!$X$13:$AH$116,$R160*8+4,CS$2)*$AI160+INDEX(装备数值!$X$13:$AH$116,$T160*8+5,CS$2)*$AJ160+INDEX(装备数值!$X$13:$AH$116,$U160*8+6,CS$2)*$AK160+INDEX(装备数值!$X$13:$AH$116,$V160*8+7,CS$2)*$AL160+INDEX(装备数值!$X$13:$AH$116,$W160*8+8,CS$2)*$AM160</f>
        <v>38325</v>
      </c>
      <c r="CT160" s="14">
        <f>INDEX(装备数值!$X$13:$AH$116,$P160*8+1,CT$2)*$AF160+INDEX(装备数值!$X$13:$AH$116,$Q160*8+2,CT$2)*$AG160+INDEX(装备数值!$X$13:$AH$116,$S160*8+3,CT$2)*$AH160+INDEX(装备数值!$X$13:$AH$116,$R160*8+4,CT$2)*$AI160+INDEX(装备数值!$X$13:$AH$116,$T160*8+5,CT$2)*$AJ160+INDEX(装备数值!$X$13:$AH$116,$U160*8+6,CT$2)*$AK160+INDEX(装备数值!$X$13:$AH$116,$V160*8+7,CT$2)*$AL160+INDEX(装备数值!$X$13:$AH$116,$W160*8+8,CT$2)*$AM160</f>
        <v>38325</v>
      </c>
      <c r="CU160" s="14">
        <f>INDEX(装备数值!$X$13:$AH$116,$P160*8+1,CU$2)*$AF160+INDEX(装备数值!$X$13:$AH$116,$Q160*8+2,CU$2)*$AG160+INDEX(装备数值!$X$13:$AH$116,$S160*8+3,CU$2)*$AH160+INDEX(装备数值!$X$13:$AH$116,$R160*8+4,CU$2)*$AI160+INDEX(装备数值!$X$13:$AH$116,$T160*8+5,CU$2)*$AJ160+INDEX(装备数值!$X$13:$AH$116,$U160*8+6,CU$2)*$AK160+INDEX(装备数值!$X$13:$AH$116,$V160*8+7,CU$2)*$AL160+INDEX(装备数值!$X$13:$AH$116,$W160*8+8,CU$2)*$AM160</f>
        <v>38325</v>
      </c>
      <c r="CV160" s="14">
        <f>INDEX(装备数值!$X$13:$AH$116,$P160*8+1,CV$2)*$AF160+INDEX(装备数值!$X$13:$AH$116,$Q160*8+2,CV$2)*$AG160+INDEX(装备数值!$X$13:$AH$116,$S160*8+3,CV$2)*$AH160+INDEX(装备数值!$X$13:$AH$116,$R160*8+4,CV$2)*$AI160+INDEX(装备数值!$X$13:$AH$116,$T160*8+5,CV$2)*$AJ160+INDEX(装备数值!$X$13:$AH$116,$U160*8+6,CV$2)*$AK160+INDEX(装备数值!$X$13:$AH$116,$V160*8+7,CV$2)*$AL160+INDEX(装备数值!$X$13:$AH$116,$W160*8+8,CV$2)*$AM160</f>
        <v>73</v>
      </c>
      <c r="CW160" s="14">
        <f>INDEX(装备数值!$X$13:$AH$116,$P160*8+1,CW$2)*$AF160+INDEX(装备数值!$X$13:$AH$116,$Q160*8+2,CW$2)*$AG160+INDEX(装备数值!$X$13:$AH$116,$S160*8+3,CW$2)*$AH160+INDEX(装备数值!$X$13:$AH$116,$R160*8+4,CW$2)*$AI160+INDEX(装备数值!$X$13:$AH$116,$T160*8+5,CW$2)*$AJ160+INDEX(装备数值!$X$13:$AH$116,$U160*8+6,CW$2)*$AK160+INDEX(装备数值!$X$13:$AH$116,$V160*8+7,CW$2)*$AL160+INDEX(装备数值!$X$13:$AH$116,$W160*8+8,CW$2)*$AM160</f>
        <v>73</v>
      </c>
      <c r="CY160" s="14">
        <f>INDEX(装备数值!$AN$17:$AN$117,MATCH(MIN($X160:$AE160),装备数值!$AO$17:$AO$117,1))</f>
        <v>56</v>
      </c>
      <c r="CZ160" s="14">
        <f>IF(COUNTIF($P160:$W160,"&gt;"&amp;0)=8,INDEX(装备数值!AR$17:AR$117,$CY160+1),0)</f>
        <v>24640</v>
      </c>
      <c r="DA160" s="14">
        <f>IF(COUNTIF($P160:$W160,"&gt;"&amp;0)=8,INDEX(装备数值!AS$17:AS$117,$CY160+1),0)</f>
        <v>184800</v>
      </c>
      <c r="DB160" s="14">
        <f>IF(COUNTIF($P160:$W160,"&gt;"&amp;0)=8,INDEX(装备数值!AT$17:AT$117,$CY160+1),0)</f>
        <v>12320</v>
      </c>
      <c r="DC160" s="14">
        <f>IF(COUNTIF($P160:$W160,"&gt;"&amp;0)=8,INDEX(装备数值!AU$17:AU$117,$CY160+1),0)</f>
        <v>246400</v>
      </c>
      <c r="DD160" s="14">
        <f>IF(COUNTIF($P160:$W160,"&gt;"&amp;0)=8,INDEX(装备数值!AV$17:AV$117,$CY160+1),0)</f>
        <v>4816</v>
      </c>
      <c r="DF160" s="14">
        <f>INDEX(装备数值!$AY$17:$AY$77,MATCH(MIN($AF160:$AM160),装备数值!$AZ$17:$AZ$77,1))</f>
        <v>36</v>
      </c>
      <c r="DG160" s="26">
        <f>INDEX(装备数值!BA$17:BA$77,通天塔!DF160+1)</f>
        <v>0.66</v>
      </c>
      <c r="DH160" s="26">
        <f>INDEX(装备数值!BA$17:BA$77,通天塔!DF160+1)</f>
        <v>0.66</v>
      </c>
      <c r="DJ160" s="14">
        <f t="shared" si="299"/>
        <v>41</v>
      </c>
      <c r="DK160" s="14">
        <f>VLOOKUP(DJ160,军阶与晶片数值!$W$6:$X$27,2)</f>
        <v>9</v>
      </c>
      <c r="DL160" s="14">
        <f>INDEX(军阶与晶片数值!Y$6:Y$27,$DK160+1)</f>
        <v>750</v>
      </c>
      <c r="DM160" s="14">
        <f>INDEX(军阶与晶片数值!Z$6:Z$27,$DK160+1)</f>
        <v>750</v>
      </c>
      <c r="DN160" s="14">
        <f>INDEX(军阶与晶片数值!AA$6:AA$27,$DK160+1)</f>
        <v>750</v>
      </c>
      <c r="DO160" s="14">
        <f>INDEX(军阶与晶片数值!AB$6:AB$27,$DK160+1)</f>
        <v>750</v>
      </c>
      <c r="DP160" s="29">
        <f>INDEX(军阶与晶片数值!AC$6:AC$27,$DK160+1)</f>
        <v>50</v>
      </c>
      <c r="DQ160" s="29">
        <f>INDEX(军阶与晶片数值!AD$6:AD$27,$DK160+1)</f>
        <v>30</v>
      </c>
      <c r="DS160" s="26">
        <f>INDEX(军阶与晶片数值!I$6:I$16,AN160+1)</f>
        <v>0.3</v>
      </c>
      <c r="DT160" s="26">
        <f>INDEX(军阶与晶片数值!M$6:M$16,AO160+1)</f>
        <v>0.45</v>
      </c>
      <c r="DU160" s="26">
        <f>INDEX(军阶与晶片数值!J$6:J$16,AP160+1)</f>
        <v>0.45</v>
      </c>
      <c r="DV160" s="26">
        <f>INDEX(军阶与晶片数值!K$6:K$16,AQ160+1)</f>
        <v>0.9</v>
      </c>
      <c r="DW160" s="26">
        <f>INDEX(军阶与晶片数值!L$6:L$16,AR160+1)</f>
        <v>0.9</v>
      </c>
      <c r="DX160" s="28">
        <f>INDEX(军阶与晶片数值!N$6:N$16,AS160+1)</f>
        <v>0</v>
      </c>
      <c r="DY160" s="28">
        <f>INDEX(军阶与晶片数值!O$6:O$16,AT160+1)</f>
        <v>0</v>
      </c>
      <c r="DZ160" s="28">
        <f>INDEX(军阶与晶片数值!P$6:P$16,AU160+1)</f>
        <v>0</v>
      </c>
      <c r="EA160" s="28">
        <f>INDEX(军阶与晶片数值!Q$6:Q$16,AV160+1)</f>
        <v>0</v>
      </c>
      <c r="EB160" s="26">
        <f>INDEX(军阶与晶片数值!R$6:R$16,AW160+1)</f>
        <v>0.13</v>
      </c>
      <c r="EC160" s="26">
        <f>INDEX(军阶与晶片数值!S$6:S$16,AX160+1)</f>
        <v>0.3</v>
      </c>
      <c r="ED160" s="26">
        <f>INDEX(军阶与晶片数值!T$6:T$16,AY160+1)</f>
        <v>0</v>
      </c>
      <c r="EE160" s="26">
        <f>INDEX(军阶与晶片数值!U$6:U$16,AZ160+1)</f>
        <v>0</v>
      </c>
      <c r="EG160" s="26">
        <f>INDEX(军阶与晶片数值!$C$6:$C$36,通天塔!$BA160+1)</f>
        <v>1</v>
      </c>
      <c r="EH160" s="26">
        <f>INDEX(军阶与晶片数值!$C$6:$C$36,通天塔!$BA160+1)</f>
        <v>1</v>
      </c>
      <c r="EI160" s="26">
        <f>INDEX(军阶与晶片数值!$C$6:$C$36,通天塔!$BA160+1)</f>
        <v>1</v>
      </c>
      <c r="EJ160" s="26">
        <f>INDEX(军阶与晶片数值!$C$6:$C$36,通天塔!$BA160+1)</f>
        <v>1</v>
      </c>
      <c r="EK160" s="26">
        <f>INDEX(军阶与晶片数值!$C$6:$C$36,通天塔!$BA160+1)</f>
        <v>1</v>
      </c>
      <c r="EM160" s="14">
        <f>INDEX(战舰突破!$H$6:$H$18,通天塔!$J160+1)+INDEX(战舰突破!$H$23:$H$35,通天塔!$K160+1)+INDEX(战舰突破!$H$40:$H$52,通天塔!$L160+1)</f>
        <v>200</v>
      </c>
      <c r="EN160" s="14">
        <f>INDEX(战舰突破!$I$6:$I$18,通天塔!$J160+1)+INDEX(战舰突破!$I$23:$I$35,通天塔!$K160+1)+INDEX(战舰突破!$I$40:$I$52,通天塔!$L160+1)</f>
        <v>200</v>
      </c>
      <c r="EO160" s="14">
        <f>INDEX(战舰突破!$J$6:$J$18,通天塔!$J160+1)+INDEX(战舰突破!$J$23:$J$35,通天塔!$K160+1)+INDEX(战舰突破!$J$40:$J$52,通天塔!$L160+1)</f>
        <v>0</v>
      </c>
      <c r="EP160" s="14">
        <f>INDEX(战舰突破!$K$6:$K$18,通天塔!$J160+1)+INDEX(战舰突破!$K$23:$K$35,通天塔!$K160+1)+INDEX(战舰突破!$K$40:$K$52,通天塔!$L160+1)</f>
        <v>0</v>
      </c>
      <c r="EQ160" s="14">
        <f>INDEX(战舰突破!$L$6:$L$18,通天塔!$J160+1)+INDEX(战舰突破!$L$23:$L$35,通天塔!$K160+1)+INDEX(战舰突破!$L$40:$L$52,通天塔!$L160+1)</f>
        <v>200</v>
      </c>
      <c r="ER160" s="18">
        <f>INDEX(战舰突破!$N$6:$N$18,通天塔!$J160+1)+INDEX(战舰突破!$N$23:$N$35,通天塔!$K160+1)+INDEX(战舰突破!$N$40:$N$52,通天塔!$L160+1)</f>
        <v>0.75</v>
      </c>
      <c r="ES160" s="18">
        <f>INDEX(战舰突破!$O$6:$O$18,通天塔!$J160+1)+INDEX(战舰突破!$O$23:$O$35,通天塔!$K160+1)+INDEX(战舰突破!$O$40:$O$52,通天塔!$L160+1)</f>
        <v>1.4</v>
      </c>
      <c r="ET160" s="18">
        <f>INDEX(战舰突破!$P$6:$P$18,通天塔!$J160+1)+INDEX(战舰突破!$P$23:$P$35,通天塔!$K160+1)+INDEX(战舰突破!$P$40:$P$52,通天塔!$L160+1)</f>
        <v>0.5</v>
      </c>
      <c r="EU160" s="18">
        <f>INDEX(战舰突破!$Q$6:$Q$18,通天塔!$J160+1)+INDEX(战舰突破!$Q$23:$Q$35,通天塔!$K160+1)+INDEX(战舰突破!$Q$40:$Q$52,通天塔!$L160+1)</f>
        <v>0.3</v>
      </c>
      <c r="EV160" s="18">
        <f>INDEX(战舰突破!$R$6:$R$18,通天塔!$J160+1)+INDEX(战舰突破!$R$23:$R$35,通天塔!$K160+1)+INDEX(战舰突破!$R$40:$R$52,通天塔!$L160+1)</f>
        <v>0.25</v>
      </c>
      <c r="EW160" s="18">
        <f>INDEX(战舰突破!$M$6:$M$18,通天塔!$J160+1)+INDEX(战舰突破!$M$23:$M$35,通天塔!$K160+1)+INDEX(战舰突破!$M$40:$M$52,通天塔!$L160+1)</f>
        <v>0.2</v>
      </c>
      <c r="EX160" s="22">
        <f>INDEX(战舰突破!$W$6:$W$18,通天塔!$J160+1)+INDEX(战舰突破!$W$23:$W$35,通天塔!$K160+1)+INDEX(战舰突破!$W$40:$W$52,通天塔!$L160+1)</f>
        <v>0.5</v>
      </c>
      <c r="FA160" s="14">
        <f>INDEX(战舰突破!$S$6:$S$18,通天塔!$J160+1)</f>
        <v>0</v>
      </c>
      <c r="FB160" s="14">
        <f>INDEX(战舰突破!$T$6:$T$18,通天塔!$J160+1)</f>
        <v>1.1000000000000001</v>
      </c>
      <c r="FC160" s="14">
        <f>INDEX(战舰突破!$U$6:$U$18,通天塔!$J160+1)</f>
        <v>0.1</v>
      </c>
      <c r="FD160" s="14">
        <f>INDEX(战舰突破!$V$6:$V$18,通天塔!$J160+1)</f>
        <v>1</v>
      </c>
      <c r="FE160" s="14">
        <f>INDEX(战舰突破!$X$6:$X$18,通天塔!$J160+1)</f>
        <v>11</v>
      </c>
      <c r="FG160" s="14">
        <f>INDEX(战舰突破!$S$23:$S$35,通天塔!$J160+1)</f>
        <v>0.6</v>
      </c>
      <c r="FH160" s="14">
        <f>INDEX(战舰突破!$T$23:$T$35,通天塔!$J160+1)</f>
        <v>0.55000000000000004</v>
      </c>
      <c r="FI160" s="14">
        <f>INDEX(战舰突破!$U$23:$U$35,通天塔!$J160+1)</f>
        <v>0.1</v>
      </c>
      <c r="FJ160" s="14">
        <f>INDEX(战舰突破!$V$23:$V$35,通天塔!$J160+1)</f>
        <v>2</v>
      </c>
      <c r="FK160" s="14">
        <f>INDEX(战舰突破!$X$23:$X$35,通天塔!$J160+1)</f>
        <v>165</v>
      </c>
      <c r="FM160" s="14">
        <f>INDEX(战舰突破!$S$40:$S$52,通天塔!$J160+1)</f>
        <v>0.6</v>
      </c>
      <c r="FN160" s="14">
        <f>INDEX(战舰突破!$T$40:$T$52,通天塔!$J160+1)</f>
        <v>0.25</v>
      </c>
      <c r="FO160" s="14">
        <f>INDEX(战舰突破!$U$40:$U$52,通天塔!$J160+1)</f>
        <v>0.2</v>
      </c>
      <c r="FP160" s="14">
        <f>INDEX(战舰突破!$V$40:$V$52,通天塔!$J160+1)</f>
        <v>1</v>
      </c>
      <c r="FQ160" s="14">
        <f>INDEX(战舰突破!$X$40:$X$52,通天塔!$J160+1)</f>
        <v>275</v>
      </c>
      <c r="FT160" s="14">
        <f t="shared" si="300"/>
        <v>2707108</v>
      </c>
      <c r="FU160" s="14">
        <f t="shared" si="301"/>
        <v>2709338</v>
      </c>
      <c r="FV160" s="14">
        <f t="shared" si="302"/>
        <v>2711727</v>
      </c>
      <c r="FW160" s="14">
        <f t="shared" si="303"/>
        <v>32111887</v>
      </c>
      <c r="FX160" s="14">
        <f t="shared" si="304"/>
        <v>1295095</v>
      </c>
      <c r="FY160" s="14">
        <f t="shared" si="305"/>
        <v>30095042</v>
      </c>
      <c r="FZ160" s="14">
        <f t="shared" si="306"/>
        <v>761979</v>
      </c>
      <c r="GA160" s="28">
        <f t="shared" si="307"/>
        <v>39075</v>
      </c>
      <c r="GB160" s="28">
        <f t="shared" si="308"/>
        <v>39075</v>
      </c>
      <c r="GC160" s="28">
        <f t="shared" si="309"/>
        <v>39075</v>
      </c>
      <c r="GD160" s="28">
        <f t="shared" si="310"/>
        <v>39075</v>
      </c>
      <c r="GE160" s="28">
        <f t="shared" si="311"/>
        <v>1.8757999999999999</v>
      </c>
      <c r="GF160" s="28">
        <f t="shared" si="312"/>
        <v>2.1580000000000004</v>
      </c>
      <c r="GG160" s="28">
        <f t="shared" si="313"/>
        <v>0</v>
      </c>
      <c r="GH160" s="28">
        <f t="shared" si="314"/>
        <v>56.3</v>
      </c>
      <c r="GI160" s="14">
        <f t="shared" si="315"/>
        <v>1</v>
      </c>
      <c r="GJ160" s="14">
        <f t="shared" si="316"/>
        <v>1.6</v>
      </c>
      <c r="GK160" s="14">
        <f t="shared" si="317"/>
        <v>1.6</v>
      </c>
      <c r="GL160" s="18">
        <f t="shared" si="318"/>
        <v>2.3000000000000003</v>
      </c>
      <c r="GM160" s="18">
        <f t="shared" si="319"/>
        <v>1.75</v>
      </c>
      <c r="GN160" s="18">
        <f t="shared" si="320"/>
        <v>1.45</v>
      </c>
      <c r="GO160" s="29">
        <f t="shared" si="380"/>
        <v>39225</v>
      </c>
      <c r="GP160" s="29">
        <f t="shared" si="380"/>
        <v>39525</v>
      </c>
      <c r="GQ160" s="29">
        <f t="shared" si="380"/>
        <v>39525</v>
      </c>
      <c r="GR160" s="26">
        <f t="shared" si="321"/>
        <v>0.1</v>
      </c>
      <c r="GS160" s="26">
        <f t="shared" si="322"/>
        <v>0.1</v>
      </c>
      <c r="GT160" s="26">
        <f t="shared" si="323"/>
        <v>0.2</v>
      </c>
      <c r="GU160" s="14">
        <f t="shared" si="324"/>
        <v>3</v>
      </c>
      <c r="GV160" s="14">
        <f t="shared" si="325"/>
        <v>4</v>
      </c>
      <c r="GW160" s="14">
        <f t="shared" si="326"/>
        <v>3</v>
      </c>
      <c r="GX160" s="14">
        <f t="shared" si="327"/>
        <v>11</v>
      </c>
      <c r="GY160" s="14">
        <f t="shared" si="328"/>
        <v>165</v>
      </c>
      <c r="GZ160" s="14">
        <f t="shared" si="329"/>
        <v>275</v>
      </c>
      <c r="HA160">
        <v>156</v>
      </c>
      <c r="HB160" s="14">
        <f t="shared" si="275"/>
        <v>326007463</v>
      </c>
      <c r="HD160" s="14">
        <f t="shared" si="330"/>
        <v>2590190</v>
      </c>
      <c r="HE160" s="14">
        <f t="shared" si="331"/>
        <v>1353524</v>
      </c>
      <c r="HF160" s="29">
        <f t="shared" si="332"/>
        <v>37512</v>
      </c>
      <c r="HG160" s="29">
        <f t="shared" si="333"/>
        <v>26892</v>
      </c>
      <c r="HH160" s="29">
        <f t="shared" si="334"/>
        <v>29043</v>
      </c>
      <c r="HI160" s="29">
        <f t="shared" si="335"/>
        <v>27107</v>
      </c>
      <c r="HJ160" s="14">
        <f t="shared" si="336"/>
        <v>1.8757999999999999</v>
      </c>
      <c r="HK160" s="14">
        <f t="shared" si="337"/>
        <v>2.1580000000000004</v>
      </c>
      <c r="HL160" s="14">
        <f t="shared" si="338"/>
        <v>812817</v>
      </c>
      <c r="HM160" s="14">
        <f t="shared" si="339"/>
        <v>1329588</v>
      </c>
      <c r="HN160" s="26">
        <f t="shared" si="340"/>
        <v>0.39887614928953002</v>
      </c>
      <c r="HO160" s="26">
        <f t="shared" si="341"/>
        <v>0.66463445463125248</v>
      </c>
      <c r="HP160" s="29">
        <f t="shared" si="342"/>
        <v>387177</v>
      </c>
      <c r="HQ160" s="29">
        <f t="shared" si="343"/>
        <v>1416452</v>
      </c>
      <c r="HR160" s="29">
        <f t="shared" si="344"/>
        <v>1567454</v>
      </c>
      <c r="HS160" s="26">
        <f t="shared" si="345"/>
        <v>0.48480289915528196</v>
      </c>
      <c r="HT160" s="26">
        <f t="shared" si="346"/>
        <v>0.49132078423193237</v>
      </c>
      <c r="HU160" s="26">
        <f t="shared" si="347"/>
        <v>0.59132078423193235</v>
      </c>
      <c r="HV160" s="26">
        <f t="shared" si="348"/>
        <v>8.4802899155281941E-2</v>
      </c>
      <c r="HW160" s="29">
        <f t="shared" si="349"/>
        <v>1.8000000000000003</v>
      </c>
      <c r="HX160" s="29">
        <f t="shared" si="350"/>
        <v>3.5512858483679226</v>
      </c>
      <c r="HY160" s="29">
        <f t="shared" si="351"/>
        <v>3.2208572322452818</v>
      </c>
      <c r="HZ160" s="29">
        <f t="shared" si="352"/>
        <v>3484593</v>
      </c>
      <c r="IA160" s="29">
        <f t="shared" si="353"/>
        <v>3353483.9616616271</v>
      </c>
      <c r="IB160" s="29">
        <f t="shared" si="354"/>
        <v>2524272.7760558981</v>
      </c>
      <c r="IC160" s="29">
        <f t="shared" si="355"/>
        <v>21357158</v>
      </c>
      <c r="ID160" s="14">
        <f t="shared" si="356"/>
        <v>9362349.7400000002</v>
      </c>
      <c r="IH160" s="14">
        <v>1</v>
      </c>
      <c r="II160" s="14">
        <v>1</v>
      </c>
      <c r="IJ160" s="14">
        <v>480</v>
      </c>
      <c r="IK160" s="14">
        <v>80</v>
      </c>
      <c r="IL160" s="14">
        <v>60</v>
      </c>
      <c r="IM160" s="23">
        <f t="shared" si="357"/>
        <v>1766539703</v>
      </c>
      <c r="IN160" s="23">
        <f t="shared" si="358"/>
        <v>2</v>
      </c>
      <c r="IO160" s="23">
        <f t="shared" si="359"/>
        <v>1766.54</v>
      </c>
      <c r="IP160" s="23">
        <f t="shared" si="360"/>
        <v>1945622458</v>
      </c>
      <c r="IQ160" s="23">
        <f t="shared" si="361"/>
        <v>2</v>
      </c>
      <c r="IR160" s="23">
        <f t="shared" si="362"/>
        <v>1945.62</v>
      </c>
      <c r="IS160" s="14">
        <v>1</v>
      </c>
      <c r="IT160" s="14">
        <v>1</v>
      </c>
      <c r="IU160" s="14">
        <v>240</v>
      </c>
      <c r="IV160" s="14">
        <v>40</v>
      </c>
      <c r="IW160" s="14">
        <v>30</v>
      </c>
      <c r="IX160" s="23">
        <f t="shared" si="363"/>
        <v>1035014592</v>
      </c>
      <c r="IY160" s="23">
        <f t="shared" si="364"/>
        <v>2</v>
      </c>
      <c r="IZ160" s="23">
        <f t="shared" si="365"/>
        <v>1035.01</v>
      </c>
      <c r="JA160" s="23"/>
      <c r="JB160" s="23"/>
      <c r="JC160" s="23"/>
      <c r="JG160">
        <f t="shared" si="366"/>
        <v>1.7333277228780184</v>
      </c>
      <c r="JH160">
        <f t="shared" si="367"/>
        <v>3.2513761425745868</v>
      </c>
      <c r="JJ160" s="14">
        <v>10</v>
      </c>
      <c r="JK160" s="14">
        <v>2</v>
      </c>
      <c r="JL160" s="14">
        <v>1.5</v>
      </c>
      <c r="JM160" s="23">
        <f t="shared" si="368"/>
        <v>35182418</v>
      </c>
      <c r="JN160" s="23">
        <f t="shared" si="369"/>
        <v>1</v>
      </c>
      <c r="JO160" s="23">
        <f t="shared" si="370"/>
        <v>35182.42</v>
      </c>
      <c r="JP160" s="14">
        <v>30</v>
      </c>
      <c r="JQ160" s="14">
        <v>6</v>
      </c>
      <c r="JR160" s="14">
        <v>4</v>
      </c>
      <c r="JS160" s="23">
        <f t="shared" si="371"/>
        <v>101508418</v>
      </c>
      <c r="JT160" s="23">
        <f t="shared" si="372"/>
        <v>1</v>
      </c>
      <c r="JU160" s="23">
        <f t="shared" si="373"/>
        <v>101508.42</v>
      </c>
      <c r="JW160" s="23">
        <f t="shared" si="374"/>
        <v>135344557</v>
      </c>
      <c r="JX160" s="23">
        <f t="shared" si="375"/>
        <v>1</v>
      </c>
      <c r="JY160" s="23">
        <f t="shared" si="376"/>
        <v>135344.56</v>
      </c>
      <c r="JZ160" s="23">
        <f t="shared" si="377"/>
        <v>52773627</v>
      </c>
      <c r="KA160" s="23">
        <f t="shared" si="378"/>
        <v>1</v>
      </c>
      <c r="KB160" s="23">
        <f t="shared" si="379"/>
        <v>52773.63</v>
      </c>
    </row>
    <row r="161" spans="3:288" ht="16.5" x14ac:dyDescent="0.2">
      <c r="C161" s="14">
        <f t="shared" si="243"/>
        <v>46</v>
      </c>
      <c r="D161" s="14">
        <v>157</v>
      </c>
      <c r="E161" s="14" t="s">
        <v>830</v>
      </c>
      <c r="F161" s="14">
        <v>562</v>
      </c>
      <c r="G161" s="14">
        <v>562</v>
      </c>
      <c r="H161" s="14">
        <v>562</v>
      </c>
      <c r="I161" s="14">
        <v>562</v>
      </c>
      <c r="J161" s="14">
        <v>10</v>
      </c>
      <c r="K161" s="14">
        <v>10</v>
      </c>
      <c r="L161" s="14">
        <v>10</v>
      </c>
      <c r="M161" s="14">
        <v>6</v>
      </c>
      <c r="N161" s="14">
        <v>6</v>
      </c>
      <c r="O161" s="14">
        <v>6</v>
      </c>
      <c r="P161" s="14">
        <v>9</v>
      </c>
      <c r="Q161" s="14">
        <v>9</v>
      </c>
      <c r="R161" s="14">
        <v>9</v>
      </c>
      <c r="S161" s="14">
        <v>9</v>
      </c>
      <c r="T161" s="14">
        <v>9</v>
      </c>
      <c r="U161" s="14">
        <v>9</v>
      </c>
      <c r="V161" s="14">
        <v>9</v>
      </c>
      <c r="W161" s="14">
        <v>9</v>
      </c>
      <c r="X161" s="14">
        <v>562</v>
      </c>
      <c r="Y161" s="14">
        <v>562</v>
      </c>
      <c r="Z161" s="14">
        <v>562</v>
      </c>
      <c r="AA161" s="14">
        <v>562</v>
      </c>
      <c r="AB161" s="14">
        <v>562</v>
      </c>
      <c r="AC161" s="14">
        <v>562</v>
      </c>
      <c r="AD161" s="14">
        <v>562</v>
      </c>
      <c r="AE161" s="14">
        <v>562</v>
      </c>
      <c r="AF161" s="14">
        <v>73</v>
      </c>
      <c r="AG161" s="14">
        <v>73</v>
      </c>
      <c r="AH161" s="14">
        <v>73</v>
      </c>
      <c r="AI161" s="14">
        <v>73</v>
      </c>
      <c r="AJ161" s="14">
        <v>73</v>
      </c>
      <c r="AK161" s="14">
        <v>73</v>
      </c>
      <c r="AL161" s="14">
        <v>73</v>
      </c>
      <c r="AM161" s="14">
        <v>73</v>
      </c>
      <c r="AN161" s="14">
        <v>6</v>
      </c>
      <c r="AO161" s="14">
        <v>7</v>
      </c>
      <c r="AP161" s="14">
        <v>7</v>
      </c>
      <c r="AQ161" s="14">
        <v>7</v>
      </c>
      <c r="AR161" s="14">
        <v>7</v>
      </c>
      <c r="AS161" s="14">
        <v>0</v>
      </c>
      <c r="AT161" s="14">
        <v>0</v>
      </c>
      <c r="AU161" s="14">
        <v>0</v>
      </c>
      <c r="AV161" s="14">
        <v>0</v>
      </c>
      <c r="AW161" s="14">
        <v>3</v>
      </c>
      <c r="AX161" s="14">
        <v>4</v>
      </c>
      <c r="AY161" s="14">
        <v>0</v>
      </c>
      <c r="AZ161" s="14">
        <v>0</v>
      </c>
      <c r="BA161" s="14">
        <v>20</v>
      </c>
      <c r="BF161" s="14">
        <f>ROUND((INDEX(新战舰养成!S$6:S$18,通天塔!$J161+1)+INDEX(新战舰养成!D$6:D$18,通天塔!$J161+1)*(通天塔!$G161-1))*INDEX(战舰突破!$D$6:$D$18,通天塔!$M161+1),0)</f>
        <v>306544</v>
      </c>
      <c r="BG161" s="14">
        <f>ROUND((INDEX(新战舰养成!T$6:T$18,通天塔!$J161+1)+INDEX(新战舰养成!E$6:E$18,通天塔!$J161+1)*(通天塔!$G161-1))*INDEX(战舰突破!$D$6:$D$18,通天塔!$M161+1),0)</f>
        <v>2452247</v>
      </c>
      <c r="BH161" s="14">
        <f>ROUND((INDEX(新战舰养成!U$6:U$18,通天塔!$J161+1)+INDEX(新战舰养成!F$6:F$18,通天塔!$J161+1)*(通天塔!$G161-1))*INDEX(战舰突破!$D$6:$D$18,通天塔!$M161+1),0)</f>
        <v>153410</v>
      </c>
      <c r="BI161" s="14">
        <f>ROUND((INDEX(新战舰养成!V$6:V$18,通天塔!$J161+1)+INDEX(新战舰养成!G$6:G$18,通天塔!$J161+1)*(通天塔!$G161-1))*INDEX(战舰突破!$D$6:$D$18,通天塔!$M161+1),0)</f>
        <v>525</v>
      </c>
      <c r="BJ161" s="14">
        <f>ROUND((INDEX(新战舰养成!W$6:W$18,通天塔!$J161+1)+INDEX(新战舰养成!H$6:H$18,通天塔!$J161+1)*(通天塔!$G161-1))*INDEX(战舰突破!$D$6:$D$18,通天塔!$M161+1),0)</f>
        <v>7</v>
      </c>
      <c r="BL161" s="14">
        <f>IF($H161&gt;0,ROUND((INDEX(新战舰养成!X$6:X$18,通天塔!$K161+1)+INDEX(新战舰养成!I$6:I$18,通天塔!$K161+1)*(通天塔!$H161-1))*INDEX(战舰突破!$D$6:$D$18,通天塔!$N161+1),0),0)</f>
        <v>307034</v>
      </c>
      <c r="BM161" s="14">
        <f>IF($H161&gt;0,ROUND((INDEX(新战舰养成!Y$6:Y$18,通天塔!$K161+1)+INDEX(新战舰养成!J$6:J$18,通天塔!$K161+1)*(通天塔!$H161-1))*INDEX(战舰突破!$D$6:$D$18,通天塔!$N161+1),0),0)</f>
        <v>0</v>
      </c>
      <c r="BN161" s="14">
        <f>IF($H161&gt;0,ROUND((INDEX(新战舰养成!Z$6:Z$18,通天塔!$K161+1)+INDEX(新战舰养成!K$6:K$18,通天塔!$K161+1)*(通天塔!$H161-1))*INDEX(战舰突破!$D$6:$D$18,通天塔!$N161+1),0),0)</f>
        <v>0</v>
      </c>
      <c r="BO161" s="14">
        <f>IF($H161&gt;0,ROUND((INDEX(新战舰养成!AA$6:AA$18,通天塔!$K161+1)+INDEX(新战舰养成!L$6:L$18,通天塔!$K161+1)*(通天塔!$H161-1))*INDEX(战舰突破!$D$6:$D$18,通天塔!$N161+1),0),0)</f>
        <v>3065440</v>
      </c>
      <c r="BP161" s="14">
        <f>IF($H161&gt;0,ROUND((INDEX(新战舰养成!AB$6:AB$18,通天塔!$K161+1)+INDEX(新战舰养成!M$6:M$18,通天塔!$K161+1)*(通天塔!$H161-1))*INDEX(战舰突破!$D$6:$D$18,通天塔!$N161+1),0),0)</f>
        <v>61180</v>
      </c>
      <c r="BR161" s="14">
        <f>IF($I161&gt;0,ROUND((INDEX(新战舰养成!AC$6:AC$18,通天塔!$L161+1)+INDEX(新战舰养成!I$6:I$18,通天塔!$L161+1)*(通天塔!$I161-1))*INDEX(战舰突破!$D$6:$D$18,通天塔!$O161+1),0),0)</f>
        <v>307559</v>
      </c>
      <c r="BS161" s="14">
        <f>IF($I161&gt;0,ROUND((INDEX(新战舰养成!AD$6:AD$18,通天塔!$L161+1)+INDEX(新战舰养成!J$6:J$18,通天塔!$L161+1)*(通天塔!$I161-1))*INDEX(战舰突破!$D$6:$D$18,通天塔!$O161+1),0),0)</f>
        <v>0</v>
      </c>
      <c r="BT161" s="14">
        <f>IF($I161&gt;0,ROUND((INDEX(新战舰养成!AE$6:AE$18,通天塔!$L161+1)+INDEX(新战舰养成!K$6:K$18,通天塔!$L161+1)*(通天塔!$I161-1))*INDEX(战舰突破!$D$6:$D$18,通天塔!$O161+1),0),0)</f>
        <v>0</v>
      </c>
      <c r="BU161" s="14">
        <f>IF($I161&gt;0,ROUND((INDEX(新战舰养成!AF$6:AF$18,通天塔!$L161+1)+INDEX(新战舰养成!L$6:L$18,通天塔!$L161+1)*(通天塔!$I161-1))*INDEX(战舰突破!$D$6:$D$18,通天塔!$O161+1),0),0)</f>
        <v>1974683</v>
      </c>
      <c r="BV161" s="14">
        <f>IF($I161&gt;0,ROUND((INDEX(新战舰养成!AG$6:AG$18,通天塔!$L161+1)+INDEX(新战舰养成!M$6:M$18,通天塔!$L161+1)*(通天塔!$I161-1))*INDEX(战舰突破!$D$6:$D$18,通天塔!$O161+1),0),0)</f>
        <v>83384</v>
      </c>
      <c r="BY161" s="14">
        <f>(INDEX(装备数值!$C$13:$G$116,通天塔!$P161*8+1,BY$2)+INDEX(装备数值!$C$13:$G$116,通天塔!$Q161*8+2,BY$2)+INDEX(装备数值!$C$13:$G$116,通天塔!$S161*8+3,BY$2)+INDEX(装备数值!$C$13:$G$116,通天塔!$R161*8+4,BY$2)+INDEX(装备数值!$C$13:$G$116,通天塔!$T161*8+5,BY$2)+INDEX(装备数值!$C$13:$G$116,通天塔!$U161*8+6,BY$2)+INDEX(装备数值!$C$13:$G$116,通天塔!$V161*8+7,BY$2)+INDEX(装备数值!$C$13:$G$116,通天塔!$W161*8+8,BY$2))</f>
        <v>56000</v>
      </c>
      <c r="BZ161" s="14">
        <f>(INDEX(装备数值!$C$13:$G$116,通天塔!$P161*8+1,BZ$2)+INDEX(装备数值!$C$13:$G$116,通天塔!$Q161*8+2,BZ$2)+INDEX(装备数值!$C$13:$G$116,通天塔!$S161*8+3,BZ$2)+INDEX(装备数值!$C$13:$G$116,通天塔!$R161*8+4,BZ$2)+INDEX(装备数值!$C$13:$G$116,通天塔!$T161*8+5,BZ$2)+INDEX(装备数值!$C$13:$G$116,通天塔!$U161*8+6,BZ$2)+INDEX(装备数值!$C$13:$G$116,通天塔!$V161*8+7,BZ$2)+INDEX(装备数值!$C$13:$G$116,通天塔!$W161*8+8,BZ$2))</f>
        <v>420000</v>
      </c>
      <c r="CA161" s="14">
        <f>(INDEX(装备数值!$C$13:$G$116,通天塔!$P161*8+1,CA$2)+INDEX(装备数值!$C$13:$G$116,通天塔!$Q161*8+2,CA$2)+INDEX(装备数值!$C$13:$G$116,通天塔!$S161*8+3,CA$2)+INDEX(装备数值!$C$13:$G$116,通天塔!$R161*8+4,CA$2)+INDEX(装备数值!$C$13:$G$116,通天塔!$T161*8+5,CA$2)+INDEX(装备数值!$C$13:$G$116,通天塔!$U161*8+6,CA$2)+INDEX(装备数值!$C$13:$G$116,通天塔!$V161*8+7,CA$2)+INDEX(装备数值!$C$13:$G$116,通天塔!$W161*8+8,CA$2))</f>
        <v>28000</v>
      </c>
      <c r="CB161" s="14">
        <f>(INDEX(装备数值!$C$13:$G$116,通天塔!$P161*8+1,CB$2)+INDEX(装备数值!$C$13:$G$116,通天塔!$Q161*8+2,CB$2)+INDEX(装备数值!$C$13:$G$116,通天塔!$S161*8+3,CB$2)+INDEX(装备数值!$C$13:$G$116,通天塔!$R161*8+4,CB$2)+INDEX(装备数值!$C$13:$G$116,通天塔!$T161*8+5,CB$2)+INDEX(装备数值!$C$13:$G$116,通天塔!$U161*8+6,CB$2)+INDEX(装备数值!$C$13:$G$116,通天塔!$V161*8+7,CB$2)+INDEX(装备数值!$C$13:$G$116,通天塔!$W161*8+8,CB$2))</f>
        <v>560000</v>
      </c>
      <c r="CC161" s="14">
        <f>(INDEX(装备数值!$C$13:$G$116,通天塔!$P161*8+1,CC$2)+INDEX(装备数值!$C$13:$G$116,通天塔!$Q161*8+2,CC$2)+INDEX(装备数值!$C$13:$G$116,通天塔!$S161*8+3,CC$2)+INDEX(装备数值!$C$13:$G$116,通天塔!$R161*8+4,CC$2)+INDEX(装备数值!$C$13:$G$116,通天塔!$T161*8+5,CC$2)+INDEX(装备数值!$C$13:$G$116,通天塔!$U161*8+6,CC$2)+INDEX(装备数值!$C$13:$G$116,通天塔!$V161*8+7,CC$2)+INDEX(装备数值!$C$13:$G$116,通天塔!$W161*8+8,CC$2))</f>
        <v>10800</v>
      </c>
      <c r="CF161" s="14">
        <f>INDEX(装备数值!$I$13:$M$116,通天塔!$P161*8+1,CF$2)*$X161+INDEX(装备数值!$I$13:$M$116,通天塔!$Q161*8+2,CF$2)*$Y161+INDEX(装备数值!$I$13:$M$116,通天塔!$S161*8+3,CF$2)*$Z161+INDEX(装备数值!$I$13:$M$116,通天塔!$R161*8+4,CF$2)*$AA161+INDEX(装备数值!$I$13:$M$116,通天塔!$T161*8+5,CF$2)*$AB161+INDEX(装备数值!$I$13:$M$116,通天塔!$U161*8+6,CF$2)*$AC161+INDEX(装备数值!$I$13:$M$116,通天塔!$V161*8+7,CF$2)*$AD161+INDEX(装备数值!$I$13:$M$116,通天塔!$W161*8+8,CF$2)*$AE161</f>
        <v>157360</v>
      </c>
      <c r="CG161" s="14">
        <f>INDEX(装备数值!$I$13:$M$116,通天塔!$P161*8+1,CG$2)*$X161+INDEX(装备数值!$I$13:$M$116,通天塔!$Q161*8+2,CG$2)*$Y161+INDEX(装备数值!$I$13:$M$116,通天塔!$S161*8+3,CG$2)*$Z161+INDEX(装备数值!$I$13:$M$116,通天塔!$R161*8+4,CG$2)*$AA161+INDEX(装备数值!$I$13:$M$116,通天塔!$T161*8+5,CG$2)*$AB161+INDEX(装备数值!$I$13:$M$116,通天塔!$U161*8+6,CG$2)*$AC161+INDEX(装备数值!$I$13:$M$116,通天塔!$V161*8+7,CG$2)*$AD161+INDEX(装备数值!$I$13:$M$116,通天塔!$W161*8+8,CG$2)*$AE161</f>
        <v>1180200</v>
      </c>
      <c r="CH161" s="14">
        <f>INDEX(装备数值!$I$13:$M$116,通天塔!$P161*8+1,CH$2)*$X161+INDEX(装备数值!$I$13:$M$116,通天塔!$Q161*8+2,CH$2)*$Y161+INDEX(装备数值!$I$13:$M$116,通天塔!$S161*8+3,CH$2)*$Z161+INDEX(装备数值!$I$13:$M$116,通天塔!$R161*8+4,CH$2)*$AA161+INDEX(装备数值!$I$13:$M$116,通天塔!$T161*8+5,CH$2)*$AB161+INDEX(装备数值!$I$13:$M$116,通天塔!$U161*8+6,CH$2)*$AC161+INDEX(装备数值!$I$13:$M$116,通天塔!$V161*8+7,CH$2)*$AD161+INDEX(装备数值!$I$13:$M$116,通天塔!$W161*8+8,CH$2)*$AE161</f>
        <v>78680</v>
      </c>
      <c r="CI161" s="14">
        <f>INDEX(装备数值!$I$13:$M$116,通天塔!$P161*8+1,CI$2)*$X161+INDEX(装备数值!$I$13:$M$116,通天塔!$Q161*8+2,CI$2)*$Y161+INDEX(装备数值!$I$13:$M$116,通天塔!$S161*8+3,CI$2)*$Z161+INDEX(装备数值!$I$13:$M$116,通天塔!$R161*8+4,CI$2)*$AA161+INDEX(装备数值!$I$13:$M$116,通天塔!$T161*8+5,CI$2)*$AB161+INDEX(装备数值!$I$13:$M$116,通天塔!$U161*8+6,CI$2)*$AC161+INDEX(装备数值!$I$13:$M$116,通天塔!$V161*8+7,CI$2)*$AD161+INDEX(装备数值!$I$13:$M$116,通天塔!$W161*8+8,CI$2)*$AE161</f>
        <v>1573600</v>
      </c>
      <c r="CJ161" s="14">
        <f>INDEX(装备数值!$I$13:$M$116,通天塔!$P161*8+1,CJ$2)*$X161+INDEX(装备数值!$I$13:$M$116,通天塔!$Q161*8+2,CJ$2)*$Y161+INDEX(装备数值!$I$13:$M$116,通天塔!$S161*8+3,CJ$2)*$Z161+INDEX(装备数值!$I$13:$M$116,通天塔!$R161*8+4,CJ$2)*$AA161+INDEX(装备数值!$I$13:$M$116,通天塔!$T161*8+5,CJ$2)*$AB161+INDEX(装备数值!$I$13:$M$116,通天塔!$U161*8+6,CJ$2)*$AC161+INDEX(装备数值!$I$13:$M$116,通天塔!$V161*8+7,CJ$2)*$AD161+INDEX(装备数值!$I$13:$M$116,通天塔!$W161*8+8,CJ$2)*$AE161</f>
        <v>30348</v>
      </c>
      <c r="CM161" s="14">
        <f>INDEX(装备数值!$X$13:$AH$116,$P161*8+1,CM$2)*$AF161+INDEX(装备数值!$X$13:$AH$116,$Q161*8+2,CM$2)*$AG161+INDEX(装备数值!$X$13:$AH$116,$S161*8+3,CM$2)*$AH161+INDEX(装备数值!$X$13:$AH$116,$R161*8+4,CM$2)*$AI161+INDEX(装备数值!$X$13:$AH$116,$T161*8+5,CM$2)*$AJ161+INDEX(装备数值!$X$13:$AH$116,$U161*8+6,CM$2)*$AK161+INDEX(装备数值!$X$13:$AH$116,$V161*8+7,CM$2)*$AL161+INDEX(装备数值!$X$13:$AH$116,$W161*8+8,CM$2)*$AM161</f>
        <v>51100</v>
      </c>
      <c r="CN161" s="14">
        <f>INDEX(装备数值!$X$13:$AH$116,$P161*8+1,CN$2)*$AF161+INDEX(装备数值!$X$13:$AH$116,$Q161*8+2,CN$2)*$AG161+INDEX(装备数值!$X$13:$AH$116,$S161*8+3,CN$2)*$AH161+INDEX(装备数值!$X$13:$AH$116,$R161*8+4,CN$2)*$AI161+INDEX(装备数值!$X$13:$AH$116,$T161*8+5,CN$2)*$AJ161+INDEX(装备数值!$X$13:$AH$116,$U161*8+6,CN$2)*$AK161+INDEX(装备数值!$X$13:$AH$116,$V161*8+7,CN$2)*$AL161+INDEX(装备数值!$X$13:$AH$116,$W161*8+8,CN$2)*$AM161</f>
        <v>383250</v>
      </c>
      <c r="CO161" s="14">
        <f>INDEX(装备数值!$X$13:$AH$116,$P161*8+1,CO$2)*$AF161+INDEX(装备数值!$X$13:$AH$116,$Q161*8+2,CO$2)*$AG161+INDEX(装备数值!$X$13:$AH$116,$S161*8+3,CO$2)*$AH161+INDEX(装备数值!$X$13:$AH$116,$R161*8+4,CO$2)*$AI161+INDEX(装备数值!$X$13:$AH$116,$T161*8+5,CO$2)*$AJ161+INDEX(装备数值!$X$13:$AH$116,$U161*8+6,CO$2)*$AK161+INDEX(装备数值!$X$13:$AH$116,$V161*8+7,CO$2)*$AL161+INDEX(装备数值!$X$13:$AH$116,$W161*8+8,CO$2)*$AM161</f>
        <v>25550</v>
      </c>
      <c r="CP161" s="14">
        <f>INDEX(装备数值!$X$13:$AH$116,$P161*8+1,CP$2)*$AF161+INDEX(装备数值!$X$13:$AH$116,$Q161*8+2,CP$2)*$AG161+INDEX(装备数值!$X$13:$AH$116,$S161*8+3,CP$2)*$AH161+INDEX(装备数值!$X$13:$AH$116,$R161*8+4,CP$2)*$AI161+INDEX(装备数值!$X$13:$AH$116,$T161*8+5,CP$2)*$AJ161+INDEX(装备数值!$X$13:$AH$116,$U161*8+6,CP$2)*$AK161+INDEX(装备数值!$X$13:$AH$116,$V161*8+7,CP$2)*$AL161+INDEX(装备数值!$X$13:$AH$116,$W161*8+8,CP$2)*$AM161</f>
        <v>511000</v>
      </c>
      <c r="CQ161" s="14">
        <f>INDEX(装备数值!$X$13:$AH$116,$P161*8+1,CQ$2)*$AF161+INDEX(装备数值!$X$13:$AH$116,$Q161*8+2,CQ$2)*$AG161+INDEX(装备数值!$X$13:$AH$116,$S161*8+3,CQ$2)*$AH161+INDEX(装备数值!$X$13:$AH$116,$R161*8+4,CQ$2)*$AI161+INDEX(装备数值!$X$13:$AH$116,$T161*8+5,CQ$2)*$AJ161+INDEX(装备数值!$X$13:$AH$116,$U161*8+6,CQ$2)*$AK161+INDEX(装备数值!$X$13:$AH$116,$V161*8+7,CQ$2)*$AL161+INDEX(装备数值!$X$13:$AH$116,$W161*8+8,CQ$2)*$AM161</f>
        <v>10220</v>
      </c>
      <c r="CR161" s="14">
        <f>INDEX(装备数值!$X$13:$AH$116,$P161*8+1,CR$2)*$AF161+INDEX(装备数值!$X$13:$AH$116,$Q161*8+2,CR$2)*$AG161+INDEX(装备数值!$X$13:$AH$116,$S161*8+3,CR$2)*$AH161+INDEX(装备数值!$X$13:$AH$116,$R161*8+4,CR$2)*$AI161+INDEX(装备数值!$X$13:$AH$116,$T161*8+5,CR$2)*$AJ161+INDEX(装备数值!$X$13:$AH$116,$U161*8+6,CR$2)*$AK161+INDEX(装备数值!$X$13:$AH$116,$V161*8+7,CR$2)*$AL161+INDEX(装备数值!$X$13:$AH$116,$W161*8+8,CR$2)*$AM161</f>
        <v>38325</v>
      </c>
      <c r="CS161" s="14">
        <f>INDEX(装备数值!$X$13:$AH$116,$P161*8+1,CS$2)*$AF161+INDEX(装备数值!$X$13:$AH$116,$Q161*8+2,CS$2)*$AG161+INDEX(装备数值!$X$13:$AH$116,$S161*8+3,CS$2)*$AH161+INDEX(装备数值!$X$13:$AH$116,$R161*8+4,CS$2)*$AI161+INDEX(装备数值!$X$13:$AH$116,$T161*8+5,CS$2)*$AJ161+INDEX(装备数值!$X$13:$AH$116,$U161*8+6,CS$2)*$AK161+INDEX(装备数值!$X$13:$AH$116,$V161*8+7,CS$2)*$AL161+INDEX(装备数值!$X$13:$AH$116,$W161*8+8,CS$2)*$AM161</f>
        <v>38325</v>
      </c>
      <c r="CT161" s="14">
        <f>INDEX(装备数值!$X$13:$AH$116,$P161*8+1,CT$2)*$AF161+INDEX(装备数值!$X$13:$AH$116,$Q161*8+2,CT$2)*$AG161+INDEX(装备数值!$X$13:$AH$116,$S161*8+3,CT$2)*$AH161+INDEX(装备数值!$X$13:$AH$116,$R161*8+4,CT$2)*$AI161+INDEX(装备数值!$X$13:$AH$116,$T161*8+5,CT$2)*$AJ161+INDEX(装备数值!$X$13:$AH$116,$U161*8+6,CT$2)*$AK161+INDEX(装备数值!$X$13:$AH$116,$V161*8+7,CT$2)*$AL161+INDEX(装备数值!$X$13:$AH$116,$W161*8+8,CT$2)*$AM161</f>
        <v>38325</v>
      </c>
      <c r="CU161" s="14">
        <f>INDEX(装备数值!$X$13:$AH$116,$P161*8+1,CU$2)*$AF161+INDEX(装备数值!$X$13:$AH$116,$Q161*8+2,CU$2)*$AG161+INDEX(装备数值!$X$13:$AH$116,$S161*8+3,CU$2)*$AH161+INDEX(装备数值!$X$13:$AH$116,$R161*8+4,CU$2)*$AI161+INDEX(装备数值!$X$13:$AH$116,$T161*8+5,CU$2)*$AJ161+INDEX(装备数值!$X$13:$AH$116,$U161*8+6,CU$2)*$AK161+INDEX(装备数值!$X$13:$AH$116,$V161*8+7,CU$2)*$AL161+INDEX(装备数值!$X$13:$AH$116,$W161*8+8,CU$2)*$AM161</f>
        <v>38325</v>
      </c>
      <c r="CV161" s="14">
        <f>INDEX(装备数值!$X$13:$AH$116,$P161*8+1,CV$2)*$AF161+INDEX(装备数值!$X$13:$AH$116,$Q161*8+2,CV$2)*$AG161+INDEX(装备数值!$X$13:$AH$116,$S161*8+3,CV$2)*$AH161+INDEX(装备数值!$X$13:$AH$116,$R161*8+4,CV$2)*$AI161+INDEX(装备数值!$X$13:$AH$116,$T161*8+5,CV$2)*$AJ161+INDEX(装备数值!$X$13:$AH$116,$U161*8+6,CV$2)*$AK161+INDEX(装备数值!$X$13:$AH$116,$V161*8+7,CV$2)*$AL161+INDEX(装备数值!$X$13:$AH$116,$W161*8+8,CV$2)*$AM161</f>
        <v>73</v>
      </c>
      <c r="CW161" s="14">
        <f>INDEX(装备数值!$X$13:$AH$116,$P161*8+1,CW$2)*$AF161+INDEX(装备数值!$X$13:$AH$116,$Q161*8+2,CW$2)*$AG161+INDEX(装备数值!$X$13:$AH$116,$S161*8+3,CW$2)*$AH161+INDEX(装备数值!$X$13:$AH$116,$R161*8+4,CW$2)*$AI161+INDEX(装备数值!$X$13:$AH$116,$T161*8+5,CW$2)*$AJ161+INDEX(装备数值!$X$13:$AH$116,$U161*8+6,CW$2)*$AK161+INDEX(装备数值!$X$13:$AH$116,$V161*8+7,CW$2)*$AL161+INDEX(装备数值!$X$13:$AH$116,$W161*8+8,CW$2)*$AM161</f>
        <v>73</v>
      </c>
      <c r="CY161" s="14">
        <f>INDEX(装备数值!$AN$17:$AN$117,MATCH(MIN($X161:$AE161),装备数值!$AO$17:$AO$117,1))</f>
        <v>56</v>
      </c>
      <c r="CZ161" s="14">
        <f>IF(COUNTIF($P161:$W161,"&gt;"&amp;0)=8,INDEX(装备数值!AR$17:AR$117,$CY161+1),0)</f>
        <v>24640</v>
      </c>
      <c r="DA161" s="14">
        <f>IF(COUNTIF($P161:$W161,"&gt;"&amp;0)=8,INDEX(装备数值!AS$17:AS$117,$CY161+1),0)</f>
        <v>184800</v>
      </c>
      <c r="DB161" s="14">
        <f>IF(COUNTIF($P161:$W161,"&gt;"&amp;0)=8,INDEX(装备数值!AT$17:AT$117,$CY161+1),0)</f>
        <v>12320</v>
      </c>
      <c r="DC161" s="14">
        <f>IF(COUNTIF($P161:$W161,"&gt;"&amp;0)=8,INDEX(装备数值!AU$17:AU$117,$CY161+1),0)</f>
        <v>246400</v>
      </c>
      <c r="DD161" s="14">
        <f>IF(COUNTIF($P161:$W161,"&gt;"&amp;0)=8,INDEX(装备数值!AV$17:AV$117,$CY161+1),0)</f>
        <v>4816</v>
      </c>
      <c r="DF161" s="14">
        <f>INDEX(装备数值!$AY$17:$AY$77,MATCH(MIN($AF161:$AM161),装备数值!$AZ$17:$AZ$77,1))</f>
        <v>36</v>
      </c>
      <c r="DG161" s="26">
        <f>INDEX(装备数值!BA$17:BA$77,通天塔!DF161+1)</f>
        <v>0.66</v>
      </c>
      <c r="DH161" s="26">
        <f>INDEX(装备数值!BA$17:BA$77,通天塔!DF161+1)</f>
        <v>0.66</v>
      </c>
      <c r="DJ161" s="14">
        <f t="shared" si="299"/>
        <v>41</v>
      </c>
      <c r="DK161" s="14">
        <f>VLOOKUP(DJ161,军阶与晶片数值!$W$6:$X$27,2)</f>
        <v>9</v>
      </c>
      <c r="DL161" s="14">
        <f>INDEX(军阶与晶片数值!Y$6:Y$27,$DK161+1)</f>
        <v>750</v>
      </c>
      <c r="DM161" s="14">
        <f>INDEX(军阶与晶片数值!Z$6:Z$27,$DK161+1)</f>
        <v>750</v>
      </c>
      <c r="DN161" s="14">
        <f>INDEX(军阶与晶片数值!AA$6:AA$27,$DK161+1)</f>
        <v>750</v>
      </c>
      <c r="DO161" s="14">
        <f>INDEX(军阶与晶片数值!AB$6:AB$27,$DK161+1)</f>
        <v>750</v>
      </c>
      <c r="DP161" s="29">
        <f>INDEX(军阶与晶片数值!AC$6:AC$27,$DK161+1)</f>
        <v>50</v>
      </c>
      <c r="DQ161" s="29">
        <f>INDEX(军阶与晶片数值!AD$6:AD$27,$DK161+1)</f>
        <v>30</v>
      </c>
      <c r="DS161" s="26">
        <f>INDEX(军阶与晶片数值!I$6:I$16,AN161+1)</f>
        <v>0.3</v>
      </c>
      <c r="DT161" s="26">
        <f>INDEX(军阶与晶片数值!M$6:M$16,AO161+1)</f>
        <v>0.45</v>
      </c>
      <c r="DU161" s="26">
        <f>INDEX(军阶与晶片数值!J$6:J$16,AP161+1)</f>
        <v>0.45</v>
      </c>
      <c r="DV161" s="26">
        <f>INDEX(军阶与晶片数值!K$6:K$16,AQ161+1)</f>
        <v>0.9</v>
      </c>
      <c r="DW161" s="26">
        <f>INDEX(军阶与晶片数值!L$6:L$16,AR161+1)</f>
        <v>0.9</v>
      </c>
      <c r="DX161" s="28">
        <f>INDEX(军阶与晶片数值!N$6:N$16,AS161+1)</f>
        <v>0</v>
      </c>
      <c r="DY161" s="28">
        <f>INDEX(军阶与晶片数值!O$6:O$16,AT161+1)</f>
        <v>0</v>
      </c>
      <c r="DZ161" s="28">
        <f>INDEX(军阶与晶片数值!P$6:P$16,AU161+1)</f>
        <v>0</v>
      </c>
      <c r="EA161" s="28">
        <f>INDEX(军阶与晶片数值!Q$6:Q$16,AV161+1)</f>
        <v>0</v>
      </c>
      <c r="EB161" s="26">
        <f>INDEX(军阶与晶片数值!R$6:R$16,AW161+1)</f>
        <v>0.13</v>
      </c>
      <c r="EC161" s="26">
        <f>INDEX(军阶与晶片数值!S$6:S$16,AX161+1)</f>
        <v>0.3</v>
      </c>
      <c r="ED161" s="26">
        <f>INDEX(军阶与晶片数值!T$6:T$16,AY161+1)</f>
        <v>0</v>
      </c>
      <c r="EE161" s="26">
        <f>INDEX(军阶与晶片数值!U$6:U$16,AZ161+1)</f>
        <v>0</v>
      </c>
      <c r="EG161" s="26">
        <f>INDEX(军阶与晶片数值!$C$6:$C$36,通天塔!$BA161+1)</f>
        <v>1</v>
      </c>
      <c r="EH161" s="26">
        <f>INDEX(军阶与晶片数值!$C$6:$C$36,通天塔!$BA161+1)</f>
        <v>1</v>
      </c>
      <c r="EI161" s="26">
        <f>INDEX(军阶与晶片数值!$C$6:$C$36,通天塔!$BA161+1)</f>
        <v>1</v>
      </c>
      <c r="EJ161" s="26">
        <f>INDEX(军阶与晶片数值!$C$6:$C$36,通天塔!$BA161+1)</f>
        <v>1</v>
      </c>
      <c r="EK161" s="26">
        <f>INDEX(军阶与晶片数值!$C$6:$C$36,通天塔!$BA161+1)</f>
        <v>1</v>
      </c>
      <c r="EM161" s="14">
        <f>INDEX(战舰突破!$H$6:$H$18,通天塔!$J161+1)+INDEX(战舰突破!$H$23:$H$35,通天塔!$K161+1)+INDEX(战舰突破!$H$40:$H$52,通天塔!$L161+1)</f>
        <v>200</v>
      </c>
      <c r="EN161" s="14">
        <f>INDEX(战舰突破!$I$6:$I$18,通天塔!$J161+1)+INDEX(战舰突破!$I$23:$I$35,通天塔!$K161+1)+INDEX(战舰突破!$I$40:$I$52,通天塔!$L161+1)</f>
        <v>200</v>
      </c>
      <c r="EO161" s="14">
        <f>INDEX(战舰突破!$J$6:$J$18,通天塔!$J161+1)+INDEX(战舰突破!$J$23:$J$35,通天塔!$K161+1)+INDEX(战舰突破!$J$40:$J$52,通天塔!$L161+1)</f>
        <v>0</v>
      </c>
      <c r="EP161" s="14">
        <f>INDEX(战舰突破!$K$6:$K$18,通天塔!$J161+1)+INDEX(战舰突破!$K$23:$K$35,通天塔!$K161+1)+INDEX(战舰突破!$K$40:$K$52,通天塔!$L161+1)</f>
        <v>0</v>
      </c>
      <c r="EQ161" s="14">
        <f>INDEX(战舰突破!$L$6:$L$18,通天塔!$J161+1)+INDEX(战舰突破!$L$23:$L$35,通天塔!$K161+1)+INDEX(战舰突破!$L$40:$L$52,通天塔!$L161+1)</f>
        <v>200</v>
      </c>
      <c r="ER161" s="18">
        <f>INDEX(战舰突破!$N$6:$N$18,通天塔!$J161+1)+INDEX(战舰突破!$N$23:$N$35,通天塔!$K161+1)+INDEX(战舰突破!$N$40:$N$52,通天塔!$L161+1)</f>
        <v>0.75</v>
      </c>
      <c r="ES161" s="18">
        <f>INDEX(战舰突破!$O$6:$O$18,通天塔!$J161+1)+INDEX(战舰突破!$O$23:$O$35,通天塔!$K161+1)+INDEX(战舰突破!$O$40:$O$52,通天塔!$L161+1)</f>
        <v>1.4</v>
      </c>
      <c r="ET161" s="18">
        <f>INDEX(战舰突破!$P$6:$P$18,通天塔!$J161+1)+INDEX(战舰突破!$P$23:$P$35,通天塔!$K161+1)+INDEX(战舰突破!$P$40:$P$52,通天塔!$L161+1)</f>
        <v>0.5</v>
      </c>
      <c r="EU161" s="18">
        <f>INDEX(战舰突破!$Q$6:$Q$18,通天塔!$J161+1)+INDEX(战舰突破!$Q$23:$Q$35,通天塔!$K161+1)+INDEX(战舰突破!$Q$40:$Q$52,通天塔!$L161+1)</f>
        <v>0.3</v>
      </c>
      <c r="EV161" s="18">
        <f>INDEX(战舰突破!$R$6:$R$18,通天塔!$J161+1)+INDEX(战舰突破!$R$23:$R$35,通天塔!$K161+1)+INDEX(战舰突破!$R$40:$R$52,通天塔!$L161+1)</f>
        <v>0.25</v>
      </c>
      <c r="EW161" s="18">
        <f>INDEX(战舰突破!$M$6:$M$18,通天塔!$J161+1)+INDEX(战舰突破!$M$23:$M$35,通天塔!$K161+1)+INDEX(战舰突破!$M$40:$M$52,通天塔!$L161+1)</f>
        <v>0.2</v>
      </c>
      <c r="EX161" s="22">
        <f>INDEX(战舰突破!$W$6:$W$18,通天塔!$J161+1)+INDEX(战舰突破!$W$23:$W$35,通天塔!$K161+1)+INDEX(战舰突破!$W$40:$W$52,通天塔!$L161+1)</f>
        <v>0.5</v>
      </c>
      <c r="FA161" s="14">
        <f>INDEX(战舰突破!$S$6:$S$18,通天塔!$J161+1)</f>
        <v>0</v>
      </c>
      <c r="FB161" s="14">
        <f>INDEX(战舰突破!$T$6:$T$18,通天塔!$J161+1)</f>
        <v>1.1000000000000001</v>
      </c>
      <c r="FC161" s="14">
        <f>INDEX(战舰突破!$U$6:$U$18,通天塔!$J161+1)</f>
        <v>0.1</v>
      </c>
      <c r="FD161" s="14">
        <f>INDEX(战舰突破!$V$6:$V$18,通天塔!$J161+1)</f>
        <v>1</v>
      </c>
      <c r="FE161" s="14">
        <f>INDEX(战舰突破!$X$6:$X$18,通天塔!$J161+1)</f>
        <v>11</v>
      </c>
      <c r="FG161" s="14">
        <f>INDEX(战舰突破!$S$23:$S$35,通天塔!$J161+1)</f>
        <v>0.6</v>
      </c>
      <c r="FH161" s="14">
        <f>INDEX(战舰突破!$T$23:$T$35,通天塔!$J161+1)</f>
        <v>0.55000000000000004</v>
      </c>
      <c r="FI161" s="14">
        <f>INDEX(战舰突破!$U$23:$U$35,通天塔!$J161+1)</f>
        <v>0.1</v>
      </c>
      <c r="FJ161" s="14">
        <f>INDEX(战舰突破!$V$23:$V$35,通天塔!$J161+1)</f>
        <v>2</v>
      </c>
      <c r="FK161" s="14">
        <f>INDEX(战舰突破!$X$23:$X$35,通天塔!$J161+1)</f>
        <v>165</v>
      </c>
      <c r="FM161" s="14">
        <f>INDEX(战舰突破!$S$40:$S$52,通天塔!$J161+1)</f>
        <v>0.6</v>
      </c>
      <c r="FN161" s="14">
        <f>INDEX(战舰突破!$T$40:$T$52,通天塔!$J161+1)</f>
        <v>0.25</v>
      </c>
      <c r="FO161" s="14">
        <f>INDEX(战舰突破!$U$40:$U$52,通天塔!$J161+1)</f>
        <v>0.2</v>
      </c>
      <c r="FP161" s="14">
        <f>INDEX(战舰突破!$V$40:$V$52,通天塔!$J161+1)</f>
        <v>1</v>
      </c>
      <c r="FQ161" s="14">
        <f>INDEX(战舰突破!$X$40:$X$52,通天塔!$J161+1)</f>
        <v>275</v>
      </c>
      <c r="FT161" s="14">
        <f t="shared" si="300"/>
        <v>2711090</v>
      </c>
      <c r="FU161" s="14">
        <f t="shared" si="301"/>
        <v>2713319</v>
      </c>
      <c r="FV161" s="14">
        <f t="shared" si="302"/>
        <v>2715708</v>
      </c>
      <c r="FW161" s="14">
        <f t="shared" si="303"/>
        <v>32158659</v>
      </c>
      <c r="FX161" s="14">
        <f t="shared" si="304"/>
        <v>1296996</v>
      </c>
      <c r="FY161" s="14">
        <f t="shared" si="305"/>
        <v>30140262</v>
      </c>
      <c r="FZ161" s="14">
        <f t="shared" si="306"/>
        <v>762869</v>
      </c>
      <c r="GA161" s="28">
        <f t="shared" si="307"/>
        <v>39075</v>
      </c>
      <c r="GB161" s="28">
        <f t="shared" si="308"/>
        <v>39075</v>
      </c>
      <c r="GC161" s="28">
        <f t="shared" si="309"/>
        <v>39075</v>
      </c>
      <c r="GD161" s="28">
        <f t="shared" si="310"/>
        <v>39075</v>
      </c>
      <c r="GE161" s="28">
        <f t="shared" si="311"/>
        <v>1.8757999999999999</v>
      </c>
      <c r="GF161" s="28">
        <f t="shared" si="312"/>
        <v>2.1580000000000004</v>
      </c>
      <c r="GG161" s="28">
        <f t="shared" si="313"/>
        <v>0</v>
      </c>
      <c r="GH161" s="28">
        <f t="shared" si="314"/>
        <v>56.3</v>
      </c>
      <c r="GI161" s="14">
        <f t="shared" si="315"/>
        <v>1</v>
      </c>
      <c r="GJ161" s="14">
        <f t="shared" si="316"/>
        <v>1.6</v>
      </c>
      <c r="GK161" s="14">
        <f t="shared" si="317"/>
        <v>1.6</v>
      </c>
      <c r="GL161" s="18">
        <f t="shared" si="318"/>
        <v>2.3000000000000003</v>
      </c>
      <c r="GM161" s="18">
        <f t="shared" si="319"/>
        <v>1.75</v>
      </c>
      <c r="GN161" s="18">
        <f t="shared" si="320"/>
        <v>1.45</v>
      </c>
      <c r="GO161" s="29">
        <f t="shared" si="380"/>
        <v>39225</v>
      </c>
      <c r="GP161" s="29">
        <f t="shared" si="380"/>
        <v>39525</v>
      </c>
      <c r="GQ161" s="29">
        <f t="shared" si="380"/>
        <v>39525</v>
      </c>
      <c r="GR161" s="26">
        <f t="shared" si="321"/>
        <v>0.1</v>
      </c>
      <c r="GS161" s="26">
        <f t="shared" si="322"/>
        <v>0.1</v>
      </c>
      <c r="GT161" s="26">
        <f t="shared" si="323"/>
        <v>0.2</v>
      </c>
      <c r="GU161" s="14">
        <f t="shared" si="324"/>
        <v>3</v>
      </c>
      <c r="GV161" s="14">
        <f t="shared" si="325"/>
        <v>4</v>
      </c>
      <c r="GW161" s="14">
        <f t="shared" si="326"/>
        <v>3</v>
      </c>
      <c r="GX161" s="14">
        <f t="shared" si="327"/>
        <v>11</v>
      </c>
      <c r="GY161" s="14">
        <f t="shared" si="328"/>
        <v>165</v>
      </c>
      <c r="GZ161" s="14">
        <f t="shared" si="329"/>
        <v>275</v>
      </c>
      <c r="HA161">
        <v>157</v>
      </c>
      <c r="HB161" s="14">
        <f t="shared" si="275"/>
        <v>326448391</v>
      </c>
      <c r="HD161" s="14">
        <f t="shared" si="330"/>
        <v>2593992</v>
      </c>
      <c r="HE161" s="14">
        <f t="shared" si="331"/>
        <v>1355515</v>
      </c>
      <c r="HF161" s="29">
        <f t="shared" si="332"/>
        <v>37512</v>
      </c>
      <c r="HG161" s="29">
        <f t="shared" si="333"/>
        <v>26892</v>
      </c>
      <c r="HH161" s="29">
        <f t="shared" si="334"/>
        <v>29043</v>
      </c>
      <c r="HI161" s="29">
        <f t="shared" si="335"/>
        <v>27107</v>
      </c>
      <c r="HJ161" s="14">
        <f t="shared" si="336"/>
        <v>1.8757999999999999</v>
      </c>
      <c r="HK161" s="14">
        <f t="shared" si="337"/>
        <v>2.1580000000000004</v>
      </c>
      <c r="HL161" s="14">
        <f t="shared" si="338"/>
        <v>814011</v>
      </c>
      <c r="HM161" s="14">
        <f t="shared" si="339"/>
        <v>1331579</v>
      </c>
      <c r="HN161" s="26">
        <f t="shared" si="340"/>
        <v>0.39887614928953002</v>
      </c>
      <c r="HO161" s="26">
        <f t="shared" si="341"/>
        <v>0.66463445463125248</v>
      </c>
      <c r="HP161" s="29">
        <f t="shared" si="342"/>
        <v>387738</v>
      </c>
      <c r="HQ161" s="29">
        <f t="shared" si="343"/>
        <v>1418500</v>
      </c>
      <c r="HR161" s="29">
        <f t="shared" si="344"/>
        <v>1569716</v>
      </c>
      <c r="HS161" s="26">
        <f t="shared" si="345"/>
        <v>0.48480289915528196</v>
      </c>
      <c r="HT161" s="26">
        <f t="shared" si="346"/>
        <v>0.49132078423193237</v>
      </c>
      <c r="HU161" s="26">
        <f t="shared" si="347"/>
        <v>0.59132078423193235</v>
      </c>
      <c r="HV161" s="26">
        <f t="shared" si="348"/>
        <v>8.4802899155281941E-2</v>
      </c>
      <c r="HW161" s="29">
        <f t="shared" si="349"/>
        <v>1.8000000000000003</v>
      </c>
      <c r="HX161" s="29">
        <f t="shared" si="350"/>
        <v>3.5512858483679226</v>
      </c>
      <c r="HY161" s="29">
        <f t="shared" si="351"/>
        <v>3.2208572322452818</v>
      </c>
      <c r="HZ161" s="29">
        <f t="shared" si="352"/>
        <v>3489642</v>
      </c>
      <c r="IA161" s="29">
        <f t="shared" si="353"/>
        <v>3358332.6506065987</v>
      </c>
      <c r="IB161" s="29">
        <f t="shared" si="354"/>
        <v>2527915.5655855672</v>
      </c>
      <c r="IC161" s="29">
        <f t="shared" si="355"/>
        <v>21388574</v>
      </c>
      <c r="ID161" s="14">
        <f t="shared" si="356"/>
        <v>9375890.2200000007</v>
      </c>
      <c r="IH161" s="14">
        <v>1</v>
      </c>
      <c r="II161" s="14">
        <v>1</v>
      </c>
      <c r="IJ161" s="14">
        <v>480</v>
      </c>
      <c r="IK161" s="14">
        <v>80</v>
      </c>
      <c r="IL161" s="14">
        <v>60</v>
      </c>
      <c r="IM161" s="23">
        <f t="shared" si="357"/>
        <v>1769093777</v>
      </c>
      <c r="IN161" s="23">
        <f t="shared" si="358"/>
        <v>2</v>
      </c>
      <c r="IO161" s="23">
        <f t="shared" si="359"/>
        <v>1769.09</v>
      </c>
      <c r="IP161" s="23">
        <f t="shared" si="360"/>
        <v>1948480790</v>
      </c>
      <c r="IQ161" s="23">
        <f t="shared" si="361"/>
        <v>2</v>
      </c>
      <c r="IR161" s="23">
        <f t="shared" si="362"/>
        <v>1948.48</v>
      </c>
      <c r="IS161" s="14">
        <v>1</v>
      </c>
      <c r="IT161" s="14">
        <v>1</v>
      </c>
      <c r="IU161" s="14">
        <v>240</v>
      </c>
      <c r="IV161" s="14">
        <v>40</v>
      </c>
      <c r="IW161" s="14">
        <v>30</v>
      </c>
      <c r="IX161" s="23">
        <f t="shared" si="363"/>
        <v>1036511133</v>
      </c>
      <c r="IY161" s="23">
        <f t="shared" si="364"/>
        <v>2</v>
      </c>
      <c r="IZ161" s="23">
        <f t="shared" si="365"/>
        <v>1036.51</v>
      </c>
      <c r="JA161" s="23"/>
      <c r="JB161" s="23"/>
      <c r="JC161" s="23"/>
      <c r="JG161">
        <f t="shared" si="366"/>
        <v>1.7333332190665918</v>
      </c>
      <c r="JH161">
        <f t="shared" si="367"/>
        <v>3.2513864523251126</v>
      </c>
      <c r="JJ161" s="14">
        <v>10</v>
      </c>
      <c r="JK161" s="14">
        <v>2</v>
      </c>
      <c r="JL161" s="14">
        <v>1.5</v>
      </c>
      <c r="JM161" s="23">
        <f t="shared" si="368"/>
        <v>35233275</v>
      </c>
      <c r="JN161" s="23">
        <f t="shared" si="369"/>
        <v>1</v>
      </c>
      <c r="JO161" s="23">
        <f t="shared" si="370"/>
        <v>35233.279999999999</v>
      </c>
      <c r="JP161" s="14">
        <v>30</v>
      </c>
      <c r="JQ161" s="14">
        <v>6</v>
      </c>
      <c r="JR161" s="14">
        <v>4</v>
      </c>
      <c r="JS161" s="23">
        <f t="shared" si="371"/>
        <v>101655161</v>
      </c>
      <c r="JT161" s="23">
        <f t="shared" si="372"/>
        <v>1</v>
      </c>
      <c r="JU161" s="23">
        <f t="shared" si="373"/>
        <v>101655.16</v>
      </c>
      <c r="JW161" s="23">
        <f t="shared" si="374"/>
        <v>135540215</v>
      </c>
      <c r="JX161" s="23">
        <f t="shared" si="375"/>
        <v>1</v>
      </c>
      <c r="JY161" s="23">
        <f t="shared" si="376"/>
        <v>135540.22</v>
      </c>
      <c r="JZ161" s="23">
        <f t="shared" si="377"/>
        <v>52849913</v>
      </c>
      <c r="KA161" s="23">
        <f t="shared" si="378"/>
        <v>1</v>
      </c>
      <c r="KB161" s="23">
        <f t="shared" si="379"/>
        <v>52849.91</v>
      </c>
    </row>
    <row r="162" spans="3:288" ht="16.5" x14ac:dyDescent="0.2">
      <c r="C162" s="14">
        <f t="shared" si="243"/>
        <v>46</v>
      </c>
      <c r="D162" s="14">
        <v>158</v>
      </c>
      <c r="E162" s="14" t="s">
        <v>831</v>
      </c>
      <c r="F162" s="14">
        <v>565</v>
      </c>
      <c r="G162" s="14">
        <v>565</v>
      </c>
      <c r="H162" s="14">
        <v>565</v>
      </c>
      <c r="I162" s="14">
        <v>565</v>
      </c>
      <c r="J162" s="14">
        <v>10</v>
      </c>
      <c r="K162" s="14">
        <v>10</v>
      </c>
      <c r="L162" s="14">
        <v>10</v>
      </c>
      <c r="M162" s="14">
        <v>6</v>
      </c>
      <c r="N162" s="14">
        <v>6</v>
      </c>
      <c r="O162" s="14">
        <v>6</v>
      </c>
      <c r="P162" s="14">
        <v>9</v>
      </c>
      <c r="Q162" s="14">
        <v>9</v>
      </c>
      <c r="R162" s="14">
        <v>9</v>
      </c>
      <c r="S162" s="14">
        <v>9</v>
      </c>
      <c r="T162" s="14">
        <v>9</v>
      </c>
      <c r="U162" s="14">
        <v>9</v>
      </c>
      <c r="V162" s="14">
        <v>9</v>
      </c>
      <c r="W162" s="14">
        <v>9</v>
      </c>
      <c r="X162" s="14">
        <v>565</v>
      </c>
      <c r="Y162" s="14">
        <v>565</v>
      </c>
      <c r="Z162" s="14">
        <v>565</v>
      </c>
      <c r="AA162" s="14">
        <v>565</v>
      </c>
      <c r="AB162" s="14">
        <v>565</v>
      </c>
      <c r="AC162" s="14">
        <v>565</v>
      </c>
      <c r="AD162" s="14">
        <v>565</v>
      </c>
      <c r="AE162" s="14">
        <v>565</v>
      </c>
      <c r="AF162" s="14">
        <v>73</v>
      </c>
      <c r="AG162" s="14">
        <v>73</v>
      </c>
      <c r="AH162" s="14">
        <v>73</v>
      </c>
      <c r="AI162" s="14">
        <v>73</v>
      </c>
      <c r="AJ162" s="14">
        <v>73</v>
      </c>
      <c r="AK162" s="14">
        <v>73</v>
      </c>
      <c r="AL162" s="14">
        <v>73</v>
      </c>
      <c r="AM162" s="14">
        <v>73</v>
      </c>
      <c r="AN162" s="14">
        <v>6</v>
      </c>
      <c r="AO162" s="14">
        <v>7</v>
      </c>
      <c r="AP162" s="14">
        <v>7</v>
      </c>
      <c r="AQ162" s="14">
        <v>7</v>
      </c>
      <c r="AR162" s="14">
        <v>7</v>
      </c>
      <c r="AS162" s="14">
        <v>0</v>
      </c>
      <c r="AT162" s="14">
        <v>0</v>
      </c>
      <c r="AU162" s="14">
        <v>0</v>
      </c>
      <c r="AV162" s="14">
        <v>0</v>
      </c>
      <c r="AW162" s="14">
        <v>3</v>
      </c>
      <c r="AX162" s="14">
        <v>4</v>
      </c>
      <c r="AY162" s="14">
        <v>0</v>
      </c>
      <c r="AZ162" s="14">
        <v>0</v>
      </c>
      <c r="BA162" s="14">
        <v>20</v>
      </c>
      <c r="BF162" s="14">
        <f>ROUND((INDEX(新战舰养成!S$6:S$18,通天塔!$J162+1)+INDEX(新战舰养成!D$6:D$18,通天塔!$J162+1)*(通天塔!$G162-1))*INDEX(战舰突破!$D$6:$D$18,通天塔!$M162+1),0)</f>
        <v>307017</v>
      </c>
      <c r="BG162" s="14">
        <f>ROUND((INDEX(新战舰养成!T$6:T$18,通天塔!$J162+1)+INDEX(新战舰养成!E$6:E$18,通天塔!$J162+1)*(通天塔!$G162-1))*INDEX(战舰突破!$D$6:$D$18,通天塔!$M162+1),0)</f>
        <v>2456027</v>
      </c>
      <c r="BH162" s="14">
        <f>ROUND((INDEX(新战舰养成!U$6:U$18,通天塔!$J162+1)+INDEX(新战舰养成!F$6:F$18,通天塔!$J162+1)*(通天塔!$G162-1))*INDEX(战舰突破!$D$6:$D$18,通天塔!$M162+1),0)</f>
        <v>153647</v>
      </c>
      <c r="BI162" s="14">
        <f>ROUND((INDEX(新战舰养成!V$6:V$18,通天塔!$J162+1)+INDEX(新战舰养成!G$6:G$18,通天塔!$J162+1)*(通天塔!$G162-1))*INDEX(战舰突破!$D$6:$D$18,通天塔!$M162+1),0)</f>
        <v>525</v>
      </c>
      <c r="BJ162" s="14">
        <f>ROUND((INDEX(新战舰养成!W$6:W$18,通天塔!$J162+1)+INDEX(新战舰养成!H$6:H$18,通天塔!$J162+1)*(通天塔!$G162-1))*INDEX(战舰突破!$D$6:$D$18,通天塔!$M162+1),0)</f>
        <v>7</v>
      </c>
      <c r="BL162" s="14">
        <f>IF($H162&gt;0,ROUND((INDEX(新战舰养成!X$6:X$18,通天塔!$K162+1)+INDEX(新战舰养成!I$6:I$18,通天塔!$K162+1)*(通天塔!$H162-1))*INDEX(战舰突破!$D$6:$D$18,通天塔!$N162+1),0),0)</f>
        <v>307507</v>
      </c>
      <c r="BM162" s="14">
        <f>IF($H162&gt;0,ROUND((INDEX(新战舰养成!Y$6:Y$18,通天塔!$K162+1)+INDEX(新战舰养成!J$6:J$18,通天塔!$K162+1)*(通天塔!$H162-1))*INDEX(战舰突破!$D$6:$D$18,通天塔!$N162+1),0),0)</f>
        <v>0</v>
      </c>
      <c r="BN162" s="14">
        <f>IF($H162&gt;0,ROUND((INDEX(新战舰养成!Z$6:Z$18,通天塔!$K162+1)+INDEX(新战舰养成!K$6:K$18,通天塔!$K162+1)*(通天塔!$H162-1))*INDEX(战舰突破!$D$6:$D$18,通天塔!$N162+1),0),0)</f>
        <v>0</v>
      </c>
      <c r="BO162" s="14">
        <f>IF($H162&gt;0,ROUND((INDEX(新战舰养成!AA$6:AA$18,通天塔!$K162+1)+INDEX(新战舰养成!L$6:L$18,通天塔!$K162+1)*(通天塔!$H162-1))*INDEX(战舰突破!$D$6:$D$18,通天塔!$N162+1),0),0)</f>
        <v>3070165</v>
      </c>
      <c r="BP162" s="14">
        <f>IF($H162&gt;0,ROUND((INDEX(新战舰养成!AB$6:AB$18,通天塔!$K162+1)+INDEX(新战舰养成!M$6:M$18,通天塔!$K162+1)*(通天塔!$H162-1))*INDEX(战舰突破!$D$6:$D$18,通天塔!$N162+1),0),0)</f>
        <v>61275</v>
      </c>
      <c r="BR162" s="14">
        <f>IF($I162&gt;0,ROUND((INDEX(新战舰养成!AC$6:AC$18,通天塔!$L162+1)+INDEX(新战舰养成!I$6:I$18,通天塔!$L162+1)*(通天塔!$I162-1))*INDEX(战舰突破!$D$6:$D$18,通天塔!$O162+1),0),0)</f>
        <v>308032</v>
      </c>
      <c r="BS162" s="14">
        <f>IF($I162&gt;0,ROUND((INDEX(新战舰养成!AD$6:AD$18,通天塔!$L162+1)+INDEX(新战舰养成!J$6:J$18,通天塔!$L162+1)*(通天塔!$I162-1))*INDEX(战舰突破!$D$6:$D$18,通天塔!$O162+1),0),0)</f>
        <v>0</v>
      </c>
      <c r="BT162" s="14">
        <f>IF($I162&gt;0,ROUND((INDEX(新战舰养成!AE$6:AE$18,通天塔!$L162+1)+INDEX(新战舰养成!K$6:K$18,通天塔!$L162+1)*(通天塔!$I162-1))*INDEX(战舰突破!$D$6:$D$18,通天塔!$O162+1),0),0)</f>
        <v>0</v>
      </c>
      <c r="BU162" s="14">
        <f>IF($I162&gt;0,ROUND((INDEX(新战舰养成!AF$6:AF$18,通天塔!$L162+1)+INDEX(新战舰养成!L$6:L$18,通天塔!$L162+1)*(通天塔!$I162-1))*INDEX(战舰突破!$D$6:$D$18,通天塔!$O162+1),0),0)</f>
        <v>1979408</v>
      </c>
      <c r="BV162" s="14">
        <f>IF($I162&gt;0,ROUND((INDEX(新战舰养成!AG$6:AG$18,通天塔!$L162+1)+INDEX(新战舰养成!M$6:M$18,通天塔!$L162+1)*(通天塔!$I162-1))*INDEX(战舰突破!$D$6:$D$18,通天塔!$O162+1),0),0)</f>
        <v>83479</v>
      </c>
      <c r="BY162" s="14">
        <f>(INDEX(装备数值!$C$13:$G$116,通天塔!$P162*8+1,BY$2)+INDEX(装备数值!$C$13:$G$116,通天塔!$Q162*8+2,BY$2)+INDEX(装备数值!$C$13:$G$116,通天塔!$S162*8+3,BY$2)+INDEX(装备数值!$C$13:$G$116,通天塔!$R162*8+4,BY$2)+INDEX(装备数值!$C$13:$G$116,通天塔!$T162*8+5,BY$2)+INDEX(装备数值!$C$13:$G$116,通天塔!$U162*8+6,BY$2)+INDEX(装备数值!$C$13:$G$116,通天塔!$V162*8+7,BY$2)+INDEX(装备数值!$C$13:$G$116,通天塔!$W162*8+8,BY$2))</f>
        <v>56000</v>
      </c>
      <c r="BZ162" s="14">
        <f>(INDEX(装备数值!$C$13:$G$116,通天塔!$P162*8+1,BZ$2)+INDEX(装备数值!$C$13:$G$116,通天塔!$Q162*8+2,BZ$2)+INDEX(装备数值!$C$13:$G$116,通天塔!$S162*8+3,BZ$2)+INDEX(装备数值!$C$13:$G$116,通天塔!$R162*8+4,BZ$2)+INDEX(装备数值!$C$13:$G$116,通天塔!$T162*8+5,BZ$2)+INDEX(装备数值!$C$13:$G$116,通天塔!$U162*8+6,BZ$2)+INDEX(装备数值!$C$13:$G$116,通天塔!$V162*8+7,BZ$2)+INDEX(装备数值!$C$13:$G$116,通天塔!$W162*8+8,BZ$2))</f>
        <v>420000</v>
      </c>
      <c r="CA162" s="14">
        <f>(INDEX(装备数值!$C$13:$G$116,通天塔!$P162*8+1,CA$2)+INDEX(装备数值!$C$13:$G$116,通天塔!$Q162*8+2,CA$2)+INDEX(装备数值!$C$13:$G$116,通天塔!$S162*8+3,CA$2)+INDEX(装备数值!$C$13:$G$116,通天塔!$R162*8+4,CA$2)+INDEX(装备数值!$C$13:$G$116,通天塔!$T162*8+5,CA$2)+INDEX(装备数值!$C$13:$G$116,通天塔!$U162*8+6,CA$2)+INDEX(装备数值!$C$13:$G$116,通天塔!$V162*8+7,CA$2)+INDEX(装备数值!$C$13:$G$116,通天塔!$W162*8+8,CA$2))</f>
        <v>28000</v>
      </c>
      <c r="CB162" s="14">
        <f>(INDEX(装备数值!$C$13:$G$116,通天塔!$P162*8+1,CB$2)+INDEX(装备数值!$C$13:$G$116,通天塔!$Q162*8+2,CB$2)+INDEX(装备数值!$C$13:$G$116,通天塔!$S162*8+3,CB$2)+INDEX(装备数值!$C$13:$G$116,通天塔!$R162*8+4,CB$2)+INDEX(装备数值!$C$13:$G$116,通天塔!$T162*8+5,CB$2)+INDEX(装备数值!$C$13:$G$116,通天塔!$U162*8+6,CB$2)+INDEX(装备数值!$C$13:$G$116,通天塔!$V162*8+7,CB$2)+INDEX(装备数值!$C$13:$G$116,通天塔!$W162*8+8,CB$2))</f>
        <v>560000</v>
      </c>
      <c r="CC162" s="14">
        <f>(INDEX(装备数值!$C$13:$G$116,通天塔!$P162*8+1,CC$2)+INDEX(装备数值!$C$13:$G$116,通天塔!$Q162*8+2,CC$2)+INDEX(装备数值!$C$13:$G$116,通天塔!$S162*8+3,CC$2)+INDEX(装备数值!$C$13:$G$116,通天塔!$R162*8+4,CC$2)+INDEX(装备数值!$C$13:$G$116,通天塔!$T162*8+5,CC$2)+INDEX(装备数值!$C$13:$G$116,通天塔!$U162*8+6,CC$2)+INDEX(装备数值!$C$13:$G$116,通天塔!$V162*8+7,CC$2)+INDEX(装备数值!$C$13:$G$116,通天塔!$W162*8+8,CC$2))</f>
        <v>10800</v>
      </c>
      <c r="CF162" s="14">
        <f>INDEX(装备数值!$I$13:$M$116,通天塔!$P162*8+1,CF$2)*$X162+INDEX(装备数值!$I$13:$M$116,通天塔!$Q162*8+2,CF$2)*$Y162+INDEX(装备数值!$I$13:$M$116,通天塔!$S162*8+3,CF$2)*$Z162+INDEX(装备数值!$I$13:$M$116,通天塔!$R162*8+4,CF$2)*$AA162+INDEX(装备数值!$I$13:$M$116,通天塔!$T162*8+5,CF$2)*$AB162+INDEX(装备数值!$I$13:$M$116,通天塔!$U162*8+6,CF$2)*$AC162+INDEX(装备数值!$I$13:$M$116,通天塔!$V162*8+7,CF$2)*$AD162+INDEX(装备数值!$I$13:$M$116,通天塔!$W162*8+8,CF$2)*$AE162</f>
        <v>158200</v>
      </c>
      <c r="CG162" s="14">
        <f>INDEX(装备数值!$I$13:$M$116,通天塔!$P162*8+1,CG$2)*$X162+INDEX(装备数值!$I$13:$M$116,通天塔!$Q162*8+2,CG$2)*$Y162+INDEX(装备数值!$I$13:$M$116,通天塔!$S162*8+3,CG$2)*$Z162+INDEX(装备数值!$I$13:$M$116,通天塔!$R162*8+4,CG$2)*$AA162+INDEX(装备数值!$I$13:$M$116,通天塔!$T162*8+5,CG$2)*$AB162+INDEX(装备数值!$I$13:$M$116,通天塔!$U162*8+6,CG$2)*$AC162+INDEX(装备数值!$I$13:$M$116,通天塔!$V162*8+7,CG$2)*$AD162+INDEX(装备数值!$I$13:$M$116,通天塔!$W162*8+8,CG$2)*$AE162</f>
        <v>1186500</v>
      </c>
      <c r="CH162" s="14">
        <f>INDEX(装备数值!$I$13:$M$116,通天塔!$P162*8+1,CH$2)*$X162+INDEX(装备数值!$I$13:$M$116,通天塔!$Q162*8+2,CH$2)*$Y162+INDEX(装备数值!$I$13:$M$116,通天塔!$S162*8+3,CH$2)*$Z162+INDEX(装备数值!$I$13:$M$116,通天塔!$R162*8+4,CH$2)*$AA162+INDEX(装备数值!$I$13:$M$116,通天塔!$T162*8+5,CH$2)*$AB162+INDEX(装备数值!$I$13:$M$116,通天塔!$U162*8+6,CH$2)*$AC162+INDEX(装备数值!$I$13:$M$116,通天塔!$V162*8+7,CH$2)*$AD162+INDEX(装备数值!$I$13:$M$116,通天塔!$W162*8+8,CH$2)*$AE162</f>
        <v>79100</v>
      </c>
      <c r="CI162" s="14">
        <f>INDEX(装备数值!$I$13:$M$116,通天塔!$P162*8+1,CI$2)*$X162+INDEX(装备数值!$I$13:$M$116,通天塔!$Q162*8+2,CI$2)*$Y162+INDEX(装备数值!$I$13:$M$116,通天塔!$S162*8+3,CI$2)*$Z162+INDEX(装备数值!$I$13:$M$116,通天塔!$R162*8+4,CI$2)*$AA162+INDEX(装备数值!$I$13:$M$116,通天塔!$T162*8+5,CI$2)*$AB162+INDEX(装备数值!$I$13:$M$116,通天塔!$U162*8+6,CI$2)*$AC162+INDEX(装备数值!$I$13:$M$116,通天塔!$V162*8+7,CI$2)*$AD162+INDEX(装备数值!$I$13:$M$116,通天塔!$W162*8+8,CI$2)*$AE162</f>
        <v>1582000</v>
      </c>
      <c r="CJ162" s="14">
        <f>INDEX(装备数值!$I$13:$M$116,通天塔!$P162*8+1,CJ$2)*$X162+INDEX(装备数值!$I$13:$M$116,通天塔!$Q162*8+2,CJ$2)*$Y162+INDEX(装备数值!$I$13:$M$116,通天塔!$S162*8+3,CJ$2)*$Z162+INDEX(装备数值!$I$13:$M$116,通天塔!$R162*8+4,CJ$2)*$AA162+INDEX(装备数值!$I$13:$M$116,通天塔!$T162*8+5,CJ$2)*$AB162+INDEX(装备数值!$I$13:$M$116,通天塔!$U162*8+6,CJ$2)*$AC162+INDEX(装备数值!$I$13:$M$116,通天塔!$V162*8+7,CJ$2)*$AD162+INDEX(装备数值!$I$13:$M$116,通天塔!$W162*8+8,CJ$2)*$AE162</f>
        <v>30510</v>
      </c>
      <c r="CM162" s="14">
        <f>INDEX(装备数值!$X$13:$AH$116,$P162*8+1,CM$2)*$AF162+INDEX(装备数值!$X$13:$AH$116,$Q162*8+2,CM$2)*$AG162+INDEX(装备数值!$X$13:$AH$116,$S162*8+3,CM$2)*$AH162+INDEX(装备数值!$X$13:$AH$116,$R162*8+4,CM$2)*$AI162+INDEX(装备数值!$X$13:$AH$116,$T162*8+5,CM$2)*$AJ162+INDEX(装备数值!$X$13:$AH$116,$U162*8+6,CM$2)*$AK162+INDEX(装备数值!$X$13:$AH$116,$V162*8+7,CM$2)*$AL162+INDEX(装备数值!$X$13:$AH$116,$W162*8+8,CM$2)*$AM162</f>
        <v>51100</v>
      </c>
      <c r="CN162" s="14">
        <f>INDEX(装备数值!$X$13:$AH$116,$P162*8+1,CN$2)*$AF162+INDEX(装备数值!$X$13:$AH$116,$Q162*8+2,CN$2)*$AG162+INDEX(装备数值!$X$13:$AH$116,$S162*8+3,CN$2)*$AH162+INDEX(装备数值!$X$13:$AH$116,$R162*8+4,CN$2)*$AI162+INDEX(装备数值!$X$13:$AH$116,$T162*8+5,CN$2)*$AJ162+INDEX(装备数值!$X$13:$AH$116,$U162*8+6,CN$2)*$AK162+INDEX(装备数值!$X$13:$AH$116,$V162*8+7,CN$2)*$AL162+INDEX(装备数值!$X$13:$AH$116,$W162*8+8,CN$2)*$AM162</f>
        <v>383250</v>
      </c>
      <c r="CO162" s="14">
        <f>INDEX(装备数值!$X$13:$AH$116,$P162*8+1,CO$2)*$AF162+INDEX(装备数值!$X$13:$AH$116,$Q162*8+2,CO$2)*$AG162+INDEX(装备数值!$X$13:$AH$116,$S162*8+3,CO$2)*$AH162+INDEX(装备数值!$X$13:$AH$116,$R162*8+4,CO$2)*$AI162+INDEX(装备数值!$X$13:$AH$116,$T162*8+5,CO$2)*$AJ162+INDEX(装备数值!$X$13:$AH$116,$U162*8+6,CO$2)*$AK162+INDEX(装备数值!$X$13:$AH$116,$V162*8+7,CO$2)*$AL162+INDEX(装备数值!$X$13:$AH$116,$W162*8+8,CO$2)*$AM162</f>
        <v>25550</v>
      </c>
      <c r="CP162" s="14">
        <f>INDEX(装备数值!$X$13:$AH$116,$P162*8+1,CP$2)*$AF162+INDEX(装备数值!$X$13:$AH$116,$Q162*8+2,CP$2)*$AG162+INDEX(装备数值!$X$13:$AH$116,$S162*8+3,CP$2)*$AH162+INDEX(装备数值!$X$13:$AH$116,$R162*8+4,CP$2)*$AI162+INDEX(装备数值!$X$13:$AH$116,$T162*8+5,CP$2)*$AJ162+INDEX(装备数值!$X$13:$AH$116,$U162*8+6,CP$2)*$AK162+INDEX(装备数值!$X$13:$AH$116,$V162*8+7,CP$2)*$AL162+INDEX(装备数值!$X$13:$AH$116,$W162*8+8,CP$2)*$AM162</f>
        <v>511000</v>
      </c>
      <c r="CQ162" s="14">
        <f>INDEX(装备数值!$X$13:$AH$116,$P162*8+1,CQ$2)*$AF162+INDEX(装备数值!$X$13:$AH$116,$Q162*8+2,CQ$2)*$AG162+INDEX(装备数值!$X$13:$AH$116,$S162*8+3,CQ$2)*$AH162+INDEX(装备数值!$X$13:$AH$116,$R162*8+4,CQ$2)*$AI162+INDEX(装备数值!$X$13:$AH$116,$T162*8+5,CQ$2)*$AJ162+INDEX(装备数值!$X$13:$AH$116,$U162*8+6,CQ$2)*$AK162+INDEX(装备数值!$X$13:$AH$116,$V162*8+7,CQ$2)*$AL162+INDEX(装备数值!$X$13:$AH$116,$W162*8+8,CQ$2)*$AM162</f>
        <v>10220</v>
      </c>
      <c r="CR162" s="14">
        <f>INDEX(装备数值!$X$13:$AH$116,$P162*8+1,CR$2)*$AF162+INDEX(装备数值!$X$13:$AH$116,$Q162*8+2,CR$2)*$AG162+INDEX(装备数值!$X$13:$AH$116,$S162*8+3,CR$2)*$AH162+INDEX(装备数值!$X$13:$AH$116,$R162*8+4,CR$2)*$AI162+INDEX(装备数值!$X$13:$AH$116,$T162*8+5,CR$2)*$AJ162+INDEX(装备数值!$X$13:$AH$116,$U162*8+6,CR$2)*$AK162+INDEX(装备数值!$X$13:$AH$116,$V162*8+7,CR$2)*$AL162+INDEX(装备数值!$X$13:$AH$116,$W162*8+8,CR$2)*$AM162</f>
        <v>38325</v>
      </c>
      <c r="CS162" s="14">
        <f>INDEX(装备数值!$X$13:$AH$116,$P162*8+1,CS$2)*$AF162+INDEX(装备数值!$X$13:$AH$116,$Q162*8+2,CS$2)*$AG162+INDEX(装备数值!$X$13:$AH$116,$S162*8+3,CS$2)*$AH162+INDEX(装备数值!$X$13:$AH$116,$R162*8+4,CS$2)*$AI162+INDEX(装备数值!$X$13:$AH$116,$T162*8+5,CS$2)*$AJ162+INDEX(装备数值!$X$13:$AH$116,$U162*8+6,CS$2)*$AK162+INDEX(装备数值!$X$13:$AH$116,$V162*8+7,CS$2)*$AL162+INDEX(装备数值!$X$13:$AH$116,$W162*8+8,CS$2)*$AM162</f>
        <v>38325</v>
      </c>
      <c r="CT162" s="14">
        <f>INDEX(装备数值!$X$13:$AH$116,$P162*8+1,CT$2)*$AF162+INDEX(装备数值!$X$13:$AH$116,$Q162*8+2,CT$2)*$AG162+INDEX(装备数值!$X$13:$AH$116,$S162*8+3,CT$2)*$AH162+INDEX(装备数值!$X$13:$AH$116,$R162*8+4,CT$2)*$AI162+INDEX(装备数值!$X$13:$AH$116,$T162*8+5,CT$2)*$AJ162+INDEX(装备数值!$X$13:$AH$116,$U162*8+6,CT$2)*$AK162+INDEX(装备数值!$X$13:$AH$116,$V162*8+7,CT$2)*$AL162+INDEX(装备数值!$X$13:$AH$116,$W162*8+8,CT$2)*$AM162</f>
        <v>38325</v>
      </c>
      <c r="CU162" s="14">
        <f>INDEX(装备数值!$X$13:$AH$116,$P162*8+1,CU$2)*$AF162+INDEX(装备数值!$X$13:$AH$116,$Q162*8+2,CU$2)*$AG162+INDEX(装备数值!$X$13:$AH$116,$S162*8+3,CU$2)*$AH162+INDEX(装备数值!$X$13:$AH$116,$R162*8+4,CU$2)*$AI162+INDEX(装备数值!$X$13:$AH$116,$T162*8+5,CU$2)*$AJ162+INDEX(装备数值!$X$13:$AH$116,$U162*8+6,CU$2)*$AK162+INDEX(装备数值!$X$13:$AH$116,$V162*8+7,CU$2)*$AL162+INDEX(装备数值!$X$13:$AH$116,$W162*8+8,CU$2)*$AM162</f>
        <v>38325</v>
      </c>
      <c r="CV162" s="14">
        <f>INDEX(装备数值!$X$13:$AH$116,$P162*8+1,CV$2)*$AF162+INDEX(装备数值!$X$13:$AH$116,$Q162*8+2,CV$2)*$AG162+INDEX(装备数值!$X$13:$AH$116,$S162*8+3,CV$2)*$AH162+INDEX(装备数值!$X$13:$AH$116,$R162*8+4,CV$2)*$AI162+INDEX(装备数值!$X$13:$AH$116,$T162*8+5,CV$2)*$AJ162+INDEX(装备数值!$X$13:$AH$116,$U162*8+6,CV$2)*$AK162+INDEX(装备数值!$X$13:$AH$116,$V162*8+7,CV$2)*$AL162+INDEX(装备数值!$X$13:$AH$116,$W162*8+8,CV$2)*$AM162</f>
        <v>73</v>
      </c>
      <c r="CW162" s="14">
        <f>INDEX(装备数值!$X$13:$AH$116,$P162*8+1,CW$2)*$AF162+INDEX(装备数值!$X$13:$AH$116,$Q162*8+2,CW$2)*$AG162+INDEX(装备数值!$X$13:$AH$116,$S162*8+3,CW$2)*$AH162+INDEX(装备数值!$X$13:$AH$116,$R162*8+4,CW$2)*$AI162+INDEX(装备数值!$X$13:$AH$116,$T162*8+5,CW$2)*$AJ162+INDEX(装备数值!$X$13:$AH$116,$U162*8+6,CW$2)*$AK162+INDEX(装备数值!$X$13:$AH$116,$V162*8+7,CW$2)*$AL162+INDEX(装备数值!$X$13:$AH$116,$W162*8+8,CW$2)*$AM162</f>
        <v>73</v>
      </c>
      <c r="CY162" s="14">
        <f>INDEX(装备数值!$AN$17:$AN$117,MATCH(MIN($X162:$AE162),装备数值!$AO$17:$AO$117,1))</f>
        <v>56</v>
      </c>
      <c r="CZ162" s="14">
        <f>IF(COUNTIF($P162:$W162,"&gt;"&amp;0)=8,INDEX(装备数值!AR$17:AR$117,$CY162+1),0)</f>
        <v>24640</v>
      </c>
      <c r="DA162" s="14">
        <f>IF(COUNTIF($P162:$W162,"&gt;"&amp;0)=8,INDEX(装备数值!AS$17:AS$117,$CY162+1),0)</f>
        <v>184800</v>
      </c>
      <c r="DB162" s="14">
        <f>IF(COUNTIF($P162:$W162,"&gt;"&amp;0)=8,INDEX(装备数值!AT$17:AT$117,$CY162+1),0)</f>
        <v>12320</v>
      </c>
      <c r="DC162" s="14">
        <f>IF(COUNTIF($P162:$W162,"&gt;"&amp;0)=8,INDEX(装备数值!AU$17:AU$117,$CY162+1),0)</f>
        <v>246400</v>
      </c>
      <c r="DD162" s="14">
        <f>IF(COUNTIF($P162:$W162,"&gt;"&amp;0)=8,INDEX(装备数值!AV$17:AV$117,$CY162+1),0)</f>
        <v>4816</v>
      </c>
      <c r="DF162" s="14">
        <f>INDEX(装备数值!$AY$17:$AY$77,MATCH(MIN($AF162:$AM162),装备数值!$AZ$17:$AZ$77,1))</f>
        <v>36</v>
      </c>
      <c r="DG162" s="26">
        <f>INDEX(装备数值!BA$17:BA$77,通天塔!DF162+1)</f>
        <v>0.66</v>
      </c>
      <c r="DH162" s="26">
        <f>INDEX(装备数值!BA$17:BA$77,通天塔!DF162+1)</f>
        <v>0.66</v>
      </c>
      <c r="DJ162" s="14">
        <f t="shared" si="299"/>
        <v>41</v>
      </c>
      <c r="DK162" s="14">
        <f>VLOOKUP(DJ162,军阶与晶片数值!$W$6:$X$27,2)</f>
        <v>9</v>
      </c>
      <c r="DL162" s="14">
        <f>INDEX(军阶与晶片数值!Y$6:Y$27,$DK162+1)</f>
        <v>750</v>
      </c>
      <c r="DM162" s="14">
        <f>INDEX(军阶与晶片数值!Z$6:Z$27,$DK162+1)</f>
        <v>750</v>
      </c>
      <c r="DN162" s="14">
        <f>INDEX(军阶与晶片数值!AA$6:AA$27,$DK162+1)</f>
        <v>750</v>
      </c>
      <c r="DO162" s="14">
        <f>INDEX(军阶与晶片数值!AB$6:AB$27,$DK162+1)</f>
        <v>750</v>
      </c>
      <c r="DP162" s="29">
        <f>INDEX(军阶与晶片数值!AC$6:AC$27,$DK162+1)</f>
        <v>50</v>
      </c>
      <c r="DQ162" s="29">
        <f>INDEX(军阶与晶片数值!AD$6:AD$27,$DK162+1)</f>
        <v>30</v>
      </c>
      <c r="DS162" s="26">
        <f>INDEX(军阶与晶片数值!I$6:I$16,AN162+1)</f>
        <v>0.3</v>
      </c>
      <c r="DT162" s="26">
        <f>INDEX(军阶与晶片数值!M$6:M$16,AO162+1)</f>
        <v>0.45</v>
      </c>
      <c r="DU162" s="26">
        <f>INDEX(军阶与晶片数值!J$6:J$16,AP162+1)</f>
        <v>0.45</v>
      </c>
      <c r="DV162" s="26">
        <f>INDEX(军阶与晶片数值!K$6:K$16,AQ162+1)</f>
        <v>0.9</v>
      </c>
      <c r="DW162" s="26">
        <f>INDEX(军阶与晶片数值!L$6:L$16,AR162+1)</f>
        <v>0.9</v>
      </c>
      <c r="DX162" s="28">
        <f>INDEX(军阶与晶片数值!N$6:N$16,AS162+1)</f>
        <v>0</v>
      </c>
      <c r="DY162" s="28">
        <f>INDEX(军阶与晶片数值!O$6:O$16,AT162+1)</f>
        <v>0</v>
      </c>
      <c r="DZ162" s="28">
        <f>INDEX(军阶与晶片数值!P$6:P$16,AU162+1)</f>
        <v>0</v>
      </c>
      <c r="EA162" s="28">
        <f>INDEX(军阶与晶片数值!Q$6:Q$16,AV162+1)</f>
        <v>0</v>
      </c>
      <c r="EB162" s="26">
        <f>INDEX(军阶与晶片数值!R$6:R$16,AW162+1)</f>
        <v>0.13</v>
      </c>
      <c r="EC162" s="26">
        <f>INDEX(军阶与晶片数值!S$6:S$16,AX162+1)</f>
        <v>0.3</v>
      </c>
      <c r="ED162" s="26">
        <f>INDEX(军阶与晶片数值!T$6:T$16,AY162+1)</f>
        <v>0</v>
      </c>
      <c r="EE162" s="26">
        <f>INDEX(军阶与晶片数值!U$6:U$16,AZ162+1)</f>
        <v>0</v>
      </c>
      <c r="EG162" s="26">
        <f>INDEX(军阶与晶片数值!$C$6:$C$36,通天塔!$BA162+1)</f>
        <v>1</v>
      </c>
      <c r="EH162" s="26">
        <f>INDEX(军阶与晶片数值!$C$6:$C$36,通天塔!$BA162+1)</f>
        <v>1</v>
      </c>
      <c r="EI162" s="26">
        <f>INDEX(军阶与晶片数值!$C$6:$C$36,通天塔!$BA162+1)</f>
        <v>1</v>
      </c>
      <c r="EJ162" s="26">
        <f>INDEX(军阶与晶片数值!$C$6:$C$36,通天塔!$BA162+1)</f>
        <v>1</v>
      </c>
      <c r="EK162" s="26">
        <f>INDEX(军阶与晶片数值!$C$6:$C$36,通天塔!$BA162+1)</f>
        <v>1</v>
      </c>
      <c r="EM162" s="14">
        <f>INDEX(战舰突破!$H$6:$H$18,通天塔!$J162+1)+INDEX(战舰突破!$H$23:$H$35,通天塔!$K162+1)+INDEX(战舰突破!$H$40:$H$52,通天塔!$L162+1)</f>
        <v>200</v>
      </c>
      <c r="EN162" s="14">
        <f>INDEX(战舰突破!$I$6:$I$18,通天塔!$J162+1)+INDEX(战舰突破!$I$23:$I$35,通天塔!$K162+1)+INDEX(战舰突破!$I$40:$I$52,通天塔!$L162+1)</f>
        <v>200</v>
      </c>
      <c r="EO162" s="14">
        <f>INDEX(战舰突破!$J$6:$J$18,通天塔!$J162+1)+INDEX(战舰突破!$J$23:$J$35,通天塔!$K162+1)+INDEX(战舰突破!$J$40:$J$52,通天塔!$L162+1)</f>
        <v>0</v>
      </c>
      <c r="EP162" s="14">
        <f>INDEX(战舰突破!$K$6:$K$18,通天塔!$J162+1)+INDEX(战舰突破!$K$23:$K$35,通天塔!$K162+1)+INDEX(战舰突破!$K$40:$K$52,通天塔!$L162+1)</f>
        <v>0</v>
      </c>
      <c r="EQ162" s="14">
        <f>INDEX(战舰突破!$L$6:$L$18,通天塔!$J162+1)+INDEX(战舰突破!$L$23:$L$35,通天塔!$K162+1)+INDEX(战舰突破!$L$40:$L$52,通天塔!$L162+1)</f>
        <v>200</v>
      </c>
      <c r="ER162" s="18">
        <f>INDEX(战舰突破!$N$6:$N$18,通天塔!$J162+1)+INDEX(战舰突破!$N$23:$N$35,通天塔!$K162+1)+INDEX(战舰突破!$N$40:$N$52,通天塔!$L162+1)</f>
        <v>0.75</v>
      </c>
      <c r="ES162" s="18">
        <f>INDEX(战舰突破!$O$6:$O$18,通天塔!$J162+1)+INDEX(战舰突破!$O$23:$O$35,通天塔!$K162+1)+INDEX(战舰突破!$O$40:$O$52,通天塔!$L162+1)</f>
        <v>1.4</v>
      </c>
      <c r="ET162" s="18">
        <f>INDEX(战舰突破!$P$6:$P$18,通天塔!$J162+1)+INDEX(战舰突破!$P$23:$P$35,通天塔!$K162+1)+INDEX(战舰突破!$P$40:$P$52,通天塔!$L162+1)</f>
        <v>0.5</v>
      </c>
      <c r="EU162" s="18">
        <f>INDEX(战舰突破!$Q$6:$Q$18,通天塔!$J162+1)+INDEX(战舰突破!$Q$23:$Q$35,通天塔!$K162+1)+INDEX(战舰突破!$Q$40:$Q$52,通天塔!$L162+1)</f>
        <v>0.3</v>
      </c>
      <c r="EV162" s="18">
        <f>INDEX(战舰突破!$R$6:$R$18,通天塔!$J162+1)+INDEX(战舰突破!$R$23:$R$35,通天塔!$K162+1)+INDEX(战舰突破!$R$40:$R$52,通天塔!$L162+1)</f>
        <v>0.25</v>
      </c>
      <c r="EW162" s="18">
        <f>INDEX(战舰突破!$M$6:$M$18,通天塔!$J162+1)+INDEX(战舰突破!$M$23:$M$35,通天塔!$K162+1)+INDEX(战舰突破!$M$40:$M$52,通天塔!$L162+1)</f>
        <v>0.2</v>
      </c>
      <c r="EX162" s="22">
        <f>INDEX(战舰突破!$W$6:$W$18,通天塔!$J162+1)+INDEX(战舰突破!$W$23:$W$35,通天塔!$K162+1)+INDEX(战舰突破!$W$40:$W$52,通天塔!$L162+1)</f>
        <v>0.5</v>
      </c>
      <c r="FA162" s="14">
        <f>INDEX(战舰突破!$S$6:$S$18,通天塔!$J162+1)</f>
        <v>0</v>
      </c>
      <c r="FB162" s="14">
        <f>INDEX(战舰突破!$T$6:$T$18,通天塔!$J162+1)</f>
        <v>1.1000000000000001</v>
      </c>
      <c r="FC162" s="14">
        <f>INDEX(战舰突破!$U$6:$U$18,通天塔!$J162+1)</f>
        <v>0.1</v>
      </c>
      <c r="FD162" s="14">
        <f>INDEX(战舰突破!$V$6:$V$18,通天塔!$J162+1)</f>
        <v>1</v>
      </c>
      <c r="FE162" s="14">
        <f>INDEX(战舰突破!$X$6:$X$18,通天塔!$J162+1)</f>
        <v>11</v>
      </c>
      <c r="FG162" s="14">
        <f>INDEX(战舰突破!$S$23:$S$35,通天塔!$J162+1)</f>
        <v>0.6</v>
      </c>
      <c r="FH162" s="14">
        <f>INDEX(战舰突破!$T$23:$T$35,通天塔!$J162+1)</f>
        <v>0.55000000000000004</v>
      </c>
      <c r="FI162" s="14">
        <f>INDEX(战舰突破!$U$23:$U$35,通天塔!$J162+1)</f>
        <v>0.1</v>
      </c>
      <c r="FJ162" s="14">
        <f>INDEX(战舰突破!$V$23:$V$35,通天塔!$J162+1)</f>
        <v>2</v>
      </c>
      <c r="FK162" s="14">
        <f>INDEX(战舰突破!$X$23:$X$35,通天塔!$J162+1)</f>
        <v>165</v>
      </c>
      <c r="FM162" s="14">
        <f>INDEX(战舰突破!$S$40:$S$52,通天塔!$J162+1)</f>
        <v>0.6</v>
      </c>
      <c r="FN162" s="14">
        <f>INDEX(战舰突破!$T$40:$T$52,通天塔!$J162+1)</f>
        <v>0.25</v>
      </c>
      <c r="FO162" s="14">
        <f>INDEX(战舰突破!$U$40:$U$52,通天塔!$J162+1)</f>
        <v>0.2</v>
      </c>
      <c r="FP162" s="14">
        <f>INDEX(战舰突破!$V$40:$V$52,通天塔!$J162+1)</f>
        <v>1</v>
      </c>
      <c r="FQ162" s="14">
        <f>INDEX(战舰突破!$X$40:$X$52,通天塔!$J162+1)</f>
        <v>275</v>
      </c>
      <c r="FT162" s="14">
        <f t="shared" si="300"/>
        <v>2717064</v>
      </c>
      <c r="FU162" s="14">
        <f t="shared" si="301"/>
        <v>2719293</v>
      </c>
      <c r="FV162" s="14">
        <f t="shared" si="302"/>
        <v>2721682</v>
      </c>
      <c r="FW162" s="14">
        <f t="shared" si="303"/>
        <v>32228815</v>
      </c>
      <c r="FX162" s="14">
        <f t="shared" si="304"/>
        <v>1299853</v>
      </c>
      <c r="FY162" s="14">
        <f t="shared" si="305"/>
        <v>30208092</v>
      </c>
      <c r="FZ162" s="14">
        <f t="shared" si="306"/>
        <v>764206</v>
      </c>
      <c r="GA162" s="28">
        <f t="shared" si="307"/>
        <v>39075</v>
      </c>
      <c r="GB162" s="28">
        <f t="shared" si="308"/>
        <v>39075</v>
      </c>
      <c r="GC162" s="28">
        <f t="shared" si="309"/>
        <v>39075</v>
      </c>
      <c r="GD162" s="28">
        <f t="shared" si="310"/>
        <v>39075</v>
      </c>
      <c r="GE162" s="28">
        <f t="shared" si="311"/>
        <v>1.8757999999999999</v>
      </c>
      <c r="GF162" s="28">
        <f t="shared" si="312"/>
        <v>2.1580000000000004</v>
      </c>
      <c r="GG162" s="28">
        <f t="shared" si="313"/>
        <v>0</v>
      </c>
      <c r="GH162" s="28">
        <f t="shared" si="314"/>
        <v>56.3</v>
      </c>
      <c r="GI162" s="14">
        <f t="shared" si="315"/>
        <v>1</v>
      </c>
      <c r="GJ162" s="14">
        <f t="shared" si="316"/>
        <v>1.6</v>
      </c>
      <c r="GK162" s="14">
        <f t="shared" si="317"/>
        <v>1.6</v>
      </c>
      <c r="GL162" s="18">
        <f t="shared" si="318"/>
        <v>2.3000000000000003</v>
      </c>
      <c r="GM162" s="18">
        <f t="shared" si="319"/>
        <v>1.75</v>
      </c>
      <c r="GN162" s="18">
        <f t="shared" si="320"/>
        <v>1.45</v>
      </c>
      <c r="GO162" s="29">
        <f t="shared" si="380"/>
        <v>39225</v>
      </c>
      <c r="GP162" s="29">
        <f t="shared" si="380"/>
        <v>39525</v>
      </c>
      <c r="GQ162" s="29">
        <f t="shared" si="380"/>
        <v>39525</v>
      </c>
      <c r="GR162" s="26">
        <f t="shared" si="321"/>
        <v>0.1</v>
      </c>
      <c r="GS162" s="26">
        <f t="shared" si="322"/>
        <v>0.1</v>
      </c>
      <c r="GT162" s="26">
        <f t="shared" si="323"/>
        <v>0.2</v>
      </c>
      <c r="GU162" s="14">
        <f t="shared" si="324"/>
        <v>3</v>
      </c>
      <c r="GV162" s="14">
        <f t="shared" si="325"/>
        <v>4</v>
      </c>
      <c r="GW162" s="14">
        <f t="shared" si="326"/>
        <v>3</v>
      </c>
      <c r="GX162" s="14">
        <f t="shared" si="327"/>
        <v>11</v>
      </c>
      <c r="GY162" s="14">
        <f t="shared" si="328"/>
        <v>165</v>
      </c>
      <c r="GZ162" s="14">
        <f t="shared" si="329"/>
        <v>275</v>
      </c>
      <c r="HA162">
        <v>158</v>
      </c>
      <c r="HB162" s="14">
        <f t="shared" si="275"/>
        <v>327110185</v>
      </c>
      <c r="HD162" s="14">
        <f t="shared" si="330"/>
        <v>2599706</v>
      </c>
      <c r="HE162" s="14">
        <f t="shared" si="331"/>
        <v>1358502</v>
      </c>
      <c r="HF162" s="29">
        <f t="shared" si="332"/>
        <v>37512</v>
      </c>
      <c r="HG162" s="29">
        <f t="shared" si="333"/>
        <v>26892</v>
      </c>
      <c r="HH162" s="29">
        <f t="shared" si="334"/>
        <v>29043</v>
      </c>
      <c r="HI162" s="29">
        <f t="shared" si="335"/>
        <v>27107</v>
      </c>
      <c r="HJ162" s="14">
        <f t="shared" si="336"/>
        <v>1.8757999999999999</v>
      </c>
      <c r="HK162" s="14">
        <f t="shared" si="337"/>
        <v>2.1580000000000004</v>
      </c>
      <c r="HL162" s="14">
        <f t="shared" si="338"/>
        <v>815803</v>
      </c>
      <c r="HM162" s="14">
        <f t="shared" si="339"/>
        <v>1334566</v>
      </c>
      <c r="HN162" s="26">
        <f t="shared" si="340"/>
        <v>0.39887614928953002</v>
      </c>
      <c r="HO162" s="26">
        <f t="shared" si="341"/>
        <v>0.66463445463125248</v>
      </c>
      <c r="HP162" s="29">
        <f t="shared" si="342"/>
        <v>388579</v>
      </c>
      <c r="HQ162" s="29">
        <f t="shared" si="343"/>
        <v>1421573</v>
      </c>
      <c r="HR162" s="29">
        <f t="shared" si="344"/>
        <v>1573111</v>
      </c>
      <c r="HS162" s="26">
        <f t="shared" si="345"/>
        <v>0.48480289915528196</v>
      </c>
      <c r="HT162" s="26">
        <f t="shared" si="346"/>
        <v>0.49132078423193237</v>
      </c>
      <c r="HU162" s="26">
        <f t="shared" si="347"/>
        <v>0.59132078423193235</v>
      </c>
      <c r="HV162" s="26">
        <f t="shared" si="348"/>
        <v>8.4802899155281941E-2</v>
      </c>
      <c r="HW162" s="29">
        <f t="shared" si="349"/>
        <v>1.8000000000000003</v>
      </c>
      <c r="HX162" s="29">
        <f t="shared" si="350"/>
        <v>3.5512858483679226</v>
      </c>
      <c r="HY162" s="29">
        <f t="shared" si="351"/>
        <v>3.2208572322452818</v>
      </c>
      <c r="HZ162" s="29">
        <f t="shared" si="352"/>
        <v>3497211</v>
      </c>
      <c r="IA162" s="29">
        <f t="shared" si="353"/>
        <v>3365608.0515479548</v>
      </c>
      <c r="IB162" s="29">
        <f t="shared" si="354"/>
        <v>2533382.9707373036</v>
      </c>
      <c r="IC162" s="29">
        <f t="shared" si="355"/>
        <v>21435698</v>
      </c>
      <c r="ID162" s="14">
        <f t="shared" si="356"/>
        <v>9396202.0199999996</v>
      </c>
      <c r="IH162" s="14">
        <v>1</v>
      </c>
      <c r="II162" s="14">
        <v>1</v>
      </c>
      <c r="IJ162" s="14">
        <v>480</v>
      </c>
      <c r="IK162" s="14">
        <v>80</v>
      </c>
      <c r="IL162" s="14">
        <v>60</v>
      </c>
      <c r="IM162" s="23">
        <f t="shared" si="357"/>
        <v>1772925799</v>
      </c>
      <c r="IN162" s="23">
        <f t="shared" si="358"/>
        <v>2</v>
      </c>
      <c r="IO162" s="23">
        <f t="shared" si="359"/>
        <v>1772.93</v>
      </c>
      <c r="IP162" s="23">
        <f t="shared" si="360"/>
        <v>1952769890</v>
      </c>
      <c r="IQ162" s="23">
        <f t="shared" si="361"/>
        <v>2</v>
      </c>
      <c r="IR162" s="23">
        <f t="shared" si="362"/>
        <v>1952.77</v>
      </c>
      <c r="IS162" s="14">
        <v>1</v>
      </c>
      <c r="IT162" s="14">
        <v>1</v>
      </c>
      <c r="IU162" s="14">
        <v>240</v>
      </c>
      <c r="IV162" s="14">
        <v>40</v>
      </c>
      <c r="IW162" s="14">
        <v>30</v>
      </c>
      <c r="IX162" s="23">
        <f t="shared" si="363"/>
        <v>1038756533</v>
      </c>
      <c r="IY162" s="23">
        <f t="shared" si="364"/>
        <v>2</v>
      </c>
      <c r="IZ162" s="23">
        <f t="shared" si="365"/>
        <v>1038.76</v>
      </c>
      <c r="JA162" s="23"/>
      <c r="JB162" s="23"/>
      <c r="JC162" s="23"/>
      <c r="JG162">
        <f t="shared" si="366"/>
        <v>1.7333340252991678</v>
      </c>
      <c r="JH162">
        <f t="shared" si="367"/>
        <v>3.2513879646561787</v>
      </c>
      <c r="JJ162" s="14">
        <v>10</v>
      </c>
      <c r="JK162" s="14">
        <v>2</v>
      </c>
      <c r="JL162" s="14">
        <v>1.5</v>
      </c>
      <c r="JM162" s="23">
        <f t="shared" si="368"/>
        <v>35309578</v>
      </c>
      <c r="JN162" s="23">
        <f t="shared" si="369"/>
        <v>1</v>
      </c>
      <c r="JO162" s="23">
        <f t="shared" si="370"/>
        <v>35309.58</v>
      </c>
      <c r="JP162" s="14">
        <v>30</v>
      </c>
      <c r="JQ162" s="14">
        <v>6</v>
      </c>
      <c r="JR162" s="14">
        <v>4</v>
      </c>
      <c r="JS162" s="23">
        <f t="shared" si="371"/>
        <v>101875323</v>
      </c>
      <c r="JT162" s="23">
        <f t="shared" si="372"/>
        <v>1</v>
      </c>
      <c r="JU162" s="23">
        <f t="shared" si="373"/>
        <v>101875.32</v>
      </c>
      <c r="JW162" s="23">
        <f t="shared" si="374"/>
        <v>135833764</v>
      </c>
      <c r="JX162" s="23">
        <f t="shared" si="375"/>
        <v>1</v>
      </c>
      <c r="JY162" s="23">
        <f t="shared" si="376"/>
        <v>135833.76</v>
      </c>
      <c r="JZ162" s="23">
        <f t="shared" si="377"/>
        <v>52964367</v>
      </c>
      <c r="KA162" s="23">
        <f t="shared" si="378"/>
        <v>1</v>
      </c>
      <c r="KB162" s="23">
        <f t="shared" si="379"/>
        <v>52964.37</v>
      </c>
    </row>
    <row r="163" spans="3:288" ht="16.5" x14ac:dyDescent="0.2">
      <c r="C163" s="14">
        <f t="shared" si="243"/>
        <v>1</v>
      </c>
      <c r="D163" s="14">
        <v>159</v>
      </c>
      <c r="E163" s="14" t="s">
        <v>684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F163" s="14">
        <f>ROUND((INDEX(新战舰养成!S$6:S$18,通天塔!$J163+1)+INDEX(新战舰养成!D$6:D$18,通天塔!$J163+1)*(通天塔!$G163-1))*INDEX(战舰突破!$D$6:$D$18,通天塔!$M163+1),0)</f>
        <v>10</v>
      </c>
      <c r="BG163" s="14">
        <f>ROUND((INDEX(新战舰养成!T$6:T$18,通天塔!$J163+1)+INDEX(新战舰养成!E$6:E$18,通天塔!$J163+1)*(通天塔!$G163-1))*INDEX(战舰突破!$D$6:$D$18,通天塔!$M163+1),0)</f>
        <v>20</v>
      </c>
      <c r="BH163" s="14">
        <f>ROUND((INDEX(新战舰养成!U$6:U$18,通天塔!$J163+1)+INDEX(新战舰养成!F$6:F$18,通天塔!$J163+1)*(通天塔!$G163-1))*INDEX(战舰突破!$D$6:$D$18,通天塔!$M163+1),0)</f>
        <v>5</v>
      </c>
      <c r="BI163" s="14">
        <f>ROUND((INDEX(新战舰养成!V$6:V$18,通天塔!$J163+1)+INDEX(新战舰养成!G$6:G$18,通天塔!$J163+1)*(通天塔!$G163-1))*INDEX(战舰突破!$D$6:$D$18,通天塔!$M163+1),0)</f>
        <v>300</v>
      </c>
      <c r="BJ163" s="14">
        <f>ROUND((INDEX(新战舰养成!W$6:W$18,通天塔!$J163+1)+INDEX(新战舰养成!H$6:H$18,通天塔!$J163+1)*(通天塔!$G163-1))*INDEX(战舰突破!$D$6:$D$18,通天塔!$M163+1),0)</f>
        <v>4</v>
      </c>
      <c r="BL163" s="14">
        <f>IF($H163&gt;0,ROUND((INDEX(新战舰养成!X$6:X$18,通天塔!$K163+1)+INDEX(新战舰养成!I$6:I$18,通天塔!$K163+1)*(通天塔!$H163-1))*INDEX(战舰突破!$D$6:$D$18,通天塔!$N163+1),0),0)</f>
        <v>0</v>
      </c>
      <c r="BM163" s="14">
        <f>IF($H163&gt;0,ROUND((INDEX(新战舰养成!Y$6:Y$18,通天塔!$K163+1)+INDEX(新战舰养成!J$6:J$18,通天塔!$K163+1)*(通天塔!$H163-1))*INDEX(战舰突破!$D$6:$D$18,通天塔!$N163+1),0),0)</f>
        <v>0</v>
      </c>
      <c r="BN163" s="14">
        <f>IF($H163&gt;0,ROUND((INDEX(新战舰养成!Z$6:Z$18,通天塔!$K163+1)+INDEX(新战舰养成!K$6:K$18,通天塔!$K163+1)*(通天塔!$H163-1))*INDEX(战舰突破!$D$6:$D$18,通天塔!$N163+1),0),0)</f>
        <v>0</v>
      </c>
      <c r="BO163" s="14">
        <f>IF($H163&gt;0,ROUND((INDEX(新战舰养成!AA$6:AA$18,通天塔!$K163+1)+INDEX(新战舰养成!L$6:L$18,通天塔!$K163+1)*(通天塔!$H163-1))*INDEX(战舰突破!$D$6:$D$18,通天塔!$N163+1),0),0)</f>
        <v>0</v>
      </c>
      <c r="BP163" s="14">
        <f>IF($H163&gt;0,ROUND((INDEX(新战舰养成!AB$6:AB$18,通天塔!$K163+1)+INDEX(新战舰养成!M$6:M$18,通天塔!$K163+1)*(通天塔!$H163-1))*INDEX(战舰突破!$D$6:$D$18,通天塔!$N163+1),0),0)</f>
        <v>0</v>
      </c>
      <c r="BR163" s="14">
        <f>IF($I163&gt;0,ROUND((INDEX(新战舰养成!AC$6:AC$18,通天塔!$L163+1)+INDEX(新战舰养成!I$6:I$18,通天塔!$L163+1)*(通天塔!$I163-1))*INDEX(战舰突破!$D$6:$D$18,通天塔!$O163+1),0),0)</f>
        <v>0</v>
      </c>
      <c r="BS163" s="14">
        <f>IF($I163&gt;0,ROUND((INDEX(新战舰养成!AD$6:AD$18,通天塔!$L163+1)+INDEX(新战舰养成!J$6:J$18,通天塔!$L163+1)*(通天塔!$I163-1))*INDEX(战舰突破!$D$6:$D$18,通天塔!$O163+1),0),0)</f>
        <v>0</v>
      </c>
      <c r="BT163" s="14">
        <f>IF($I163&gt;0,ROUND((INDEX(新战舰养成!AE$6:AE$18,通天塔!$L163+1)+INDEX(新战舰养成!K$6:K$18,通天塔!$L163+1)*(通天塔!$I163-1))*INDEX(战舰突破!$D$6:$D$18,通天塔!$O163+1),0),0)</f>
        <v>0</v>
      </c>
      <c r="BU163" s="14">
        <f>IF($I163&gt;0,ROUND((INDEX(新战舰养成!AF$6:AF$18,通天塔!$L163+1)+INDEX(新战舰养成!L$6:L$18,通天塔!$L163+1)*(通天塔!$I163-1))*INDEX(战舰突破!$D$6:$D$18,通天塔!$O163+1),0),0)</f>
        <v>0</v>
      </c>
      <c r="BV163" s="14">
        <f>IF($I163&gt;0,ROUND((INDEX(新战舰养成!AG$6:AG$18,通天塔!$L163+1)+INDEX(新战舰养成!M$6:M$18,通天塔!$L163+1)*(通天塔!$I163-1))*INDEX(战舰突破!$D$6:$D$18,通天塔!$O163+1),0),0)</f>
        <v>0</v>
      </c>
      <c r="BY163" s="14">
        <f>(INDEX(装备数值!$C$13:$G$116,通天塔!$P163*8+1,BY$2)+INDEX(装备数值!$C$13:$G$116,通天塔!$Q163*8+2,BY$2)+INDEX(装备数值!$C$13:$G$116,通天塔!$S163*8+3,BY$2)+INDEX(装备数值!$C$13:$G$116,通天塔!$R163*8+4,BY$2)+INDEX(装备数值!$C$13:$G$116,通天塔!$T163*8+5,BY$2)+INDEX(装备数值!$C$13:$G$116,通天塔!$U163*8+6,BY$2)+INDEX(装备数值!$C$13:$G$116,通天塔!$V163*8+7,BY$2)+INDEX(装备数值!$C$13:$G$116,通天塔!$W163*8+8,BY$2))</f>
        <v>0</v>
      </c>
      <c r="BZ163" s="14">
        <f>(INDEX(装备数值!$C$13:$G$116,通天塔!$P163*8+1,BZ$2)+INDEX(装备数值!$C$13:$G$116,通天塔!$Q163*8+2,BZ$2)+INDEX(装备数值!$C$13:$G$116,通天塔!$S163*8+3,BZ$2)+INDEX(装备数值!$C$13:$G$116,通天塔!$R163*8+4,BZ$2)+INDEX(装备数值!$C$13:$G$116,通天塔!$T163*8+5,BZ$2)+INDEX(装备数值!$C$13:$G$116,通天塔!$U163*8+6,BZ$2)+INDEX(装备数值!$C$13:$G$116,通天塔!$V163*8+7,BZ$2)+INDEX(装备数值!$C$13:$G$116,通天塔!$W163*8+8,BZ$2))</f>
        <v>0</v>
      </c>
      <c r="CA163" s="14">
        <f>(INDEX(装备数值!$C$13:$G$116,通天塔!$P163*8+1,CA$2)+INDEX(装备数值!$C$13:$G$116,通天塔!$Q163*8+2,CA$2)+INDEX(装备数值!$C$13:$G$116,通天塔!$S163*8+3,CA$2)+INDEX(装备数值!$C$13:$G$116,通天塔!$R163*8+4,CA$2)+INDEX(装备数值!$C$13:$G$116,通天塔!$T163*8+5,CA$2)+INDEX(装备数值!$C$13:$G$116,通天塔!$U163*8+6,CA$2)+INDEX(装备数值!$C$13:$G$116,通天塔!$V163*8+7,CA$2)+INDEX(装备数值!$C$13:$G$116,通天塔!$W163*8+8,CA$2))</f>
        <v>0</v>
      </c>
      <c r="CB163" s="14">
        <f>(INDEX(装备数值!$C$13:$G$116,通天塔!$P163*8+1,CB$2)+INDEX(装备数值!$C$13:$G$116,通天塔!$Q163*8+2,CB$2)+INDEX(装备数值!$C$13:$G$116,通天塔!$S163*8+3,CB$2)+INDEX(装备数值!$C$13:$G$116,通天塔!$R163*8+4,CB$2)+INDEX(装备数值!$C$13:$G$116,通天塔!$T163*8+5,CB$2)+INDEX(装备数值!$C$13:$G$116,通天塔!$U163*8+6,CB$2)+INDEX(装备数值!$C$13:$G$116,通天塔!$V163*8+7,CB$2)+INDEX(装备数值!$C$13:$G$116,通天塔!$W163*8+8,CB$2))</f>
        <v>0</v>
      </c>
      <c r="CC163" s="14">
        <f>(INDEX(装备数值!$C$13:$G$116,通天塔!$P163*8+1,CC$2)+INDEX(装备数值!$C$13:$G$116,通天塔!$Q163*8+2,CC$2)+INDEX(装备数值!$C$13:$G$116,通天塔!$S163*8+3,CC$2)+INDEX(装备数值!$C$13:$G$116,通天塔!$R163*8+4,CC$2)+INDEX(装备数值!$C$13:$G$116,通天塔!$T163*8+5,CC$2)+INDEX(装备数值!$C$13:$G$116,通天塔!$U163*8+6,CC$2)+INDEX(装备数值!$C$13:$G$116,通天塔!$V163*8+7,CC$2)+INDEX(装备数值!$C$13:$G$116,通天塔!$W163*8+8,CC$2))</f>
        <v>0</v>
      </c>
      <c r="CF163" s="14">
        <f>INDEX(装备数值!$I$13:$M$116,通天塔!$P163*8+1,CF$2)*$X163+INDEX(装备数值!$I$13:$M$116,通天塔!$Q163*8+2,CF$2)*$Y163+INDEX(装备数值!$I$13:$M$116,通天塔!$S163*8+3,CF$2)*$Z163+INDEX(装备数值!$I$13:$M$116,通天塔!$R163*8+4,CF$2)*$AA163+INDEX(装备数值!$I$13:$M$116,通天塔!$T163*8+5,CF$2)*$AB163+INDEX(装备数值!$I$13:$M$116,通天塔!$U163*8+6,CF$2)*$AC163+INDEX(装备数值!$I$13:$M$116,通天塔!$V163*8+7,CF$2)*$AD163+INDEX(装备数值!$I$13:$M$116,通天塔!$W163*8+8,CF$2)*$AE163</f>
        <v>0</v>
      </c>
      <c r="CG163" s="14">
        <f>INDEX(装备数值!$I$13:$M$116,通天塔!$P163*8+1,CG$2)*$X163+INDEX(装备数值!$I$13:$M$116,通天塔!$Q163*8+2,CG$2)*$Y163+INDEX(装备数值!$I$13:$M$116,通天塔!$S163*8+3,CG$2)*$Z163+INDEX(装备数值!$I$13:$M$116,通天塔!$R163*8+4,CG$2)*$AA163+INDEX(装备数值!$I$13:$M$116,通天塔!$T163*8+5,CG$2)*$AB163+INDEX(装备数值!$I$13:$M$116,通天塔!$U163*8+6,CG$2)*$AC163+INDEX(装备数值!$I$13:$M$116,通天塔!$V163*8+7,CG$2)*$AD163+INDEX(装备数值!$I$13:$M$116,通天塔!$W163*8+8,CG$2)*$AE163</f>
        <v>0</v>
      </c>
      <c r="CH163" s="14">
        <f>INDEX(装备数值!$I$13:$M$116,通天塔!$P163*8+1,CH$2)*$X163+INDEX(装备数值!$I$13:$M$116,通天塔!$Q163*8+2,CH$2)*$Y163+INDEX(装备数值!$I$13:$M$116,通天塔!$S163*8+3,CH$2)*$Z163+INDEX(装备数值!$I$13:$M$116,通天塔!$R163*8+4,CH$2)*$AA163+INDEX(装备数值!$I$13:$M$116,通天塔!$T163*8+5,CH$2)*$AB163+INDEX(装备数值!$I$13:$M$116,通天塔!$U163*8+6,CH$2)*$AC163+INDEX(装备数值!$I$13:$M$116,通天塔!$V163*8+7,CH$2)*$AD163+INDEX(装备数值!$I$13:$M$116,通天塔!$W163*8+8,CH$2)*$AE163</f>
        <v>0</v>
      </c>
      <c r="CI163" s="14">
        <f>INDEX(装备数值!$I$13:$M$116,通天塔!$P163*8+1,CI$2)*$X163+INDEX(装备数值!$I$13:$M$116,通天塔!$Q163*8+2,CI$2)*$Y163+INDEX(装备数值!$I$13:$M$116,通天塔!$S163*8+3,CI$2)*$Z163+INDEX(装备数值!$I$13:$M$116,通天塔!$R163*8+4,CI$2)*$AA163+INDEX(装备数值!$I$13:$M$116,通天塔!$T163*8+5,CI$2)*$AB163+INDEX(装备数值!$I$13:$M$116,通天塔!$U163*8+6,CI$2)*$AC163+INDEX(装备数值!$I$13:$M$116,通天塔!$V163*8+7,CI$2)*$AD163+INDEX(装备数值!$I$13:$M$116,通天塔!$W163*8+8,CI$2)*$AE163</f>
        <v>0</v>
      </c>
      <c r="CJ163" s="14">
        <f>INDEX(装备数值!$I$13:$M$116,通天塔!$P163*8+1,CJ$2)*$X163+INDEX(装备数值!$I$13:$M$116,通天塔!$Q163*8+2,CJ$2)*$Y163+INDEX(装备数值!$I$13:$M$116,通天塔!$S163*8+3,CJ$2)*$Z163+INDEX(装备数值!$I$13:$M$116,通天塔!$R163*8+4,CJ$2)*$AA163+INDEX(装备数值!$I$13:$M$116,通天塔!$T163*8+5,CJ$2)*$AB163+INDEX(装备数值!$I$13:$M$116,通天塔!$U163*8+6,CJ$2)*$AC163+INDEX(装备数值!$I$13:$M$116,通天塔!$V163*8+7,CJ$2)*$AD163+INDEX(装备数值!$I$13:$M$116,通天塔!$W163*8+8,CJ$2)*$AE163</f>
        <v>0</v>
      </c>
      <c r="CM163" s="14">
        <f>INDEX(装备数值!$X$13:$AH$116,$P163*8+1,CM$2)*$AF163+INDEX(装备数值!$X$13:$AH$116,$Q163*8+2,CM$2)*$AG163+INDEX(装备数值!$X$13:$AH$116,$S163*8+3,CM$2)*$AH163+INDEX(装备数值!$X$13:$AH$116,$R163*8+4,CM$2)*$AI163+INDEX(装备数值!$X$13:$AH$116,$T163*8+5,CM$2)*$AJ163+INDEX(装备数值!$X$13:$AH$116,$U163*8+6,CM$2)*$AK163+INDEX(装备数值!$X$13:$AH$116,$V163*8+7,CM$2)*$AL163+INDEX(装备数值!$X$13:$AH$116,$W163*8+8,CM$2)*$AM163</f>
        <v>0</v>
      </c>
      <c r="CN163" s="14">
        <f>INDEX(装备数值!$X$13:$AH$116,$P163*8+1,CN$2)*$AF163+INDEX(装备数值!$X$13:$AH$116,$Q163*8+2,CN$2)*$AG163+INDEX(装备数值!$X$13:$AH$116,$S163*8+3,CN$2)*$AH163+INDEX(装备数值!$X$13:$AH$116,$R163*8+4,CN$2)*$AI163+INDEX(装备数值!$X$13:$AH$116,$T163*8+5,CN$2)*$AJ163+INDEX(装备数值!$X$13:$AH$116,$U163*8+6,CN$2)*$AK163+INDEX(装备数值!$X$13:$AH$116,$V163*8+7,CN$2)*$AL163+INDEX(装备数值!$X$13:$AH$116,$W163*8+8,CN$2)*$AM163</f>
        <v>0</v>
      </c>
      <c r="CO163" s="14">
        <f>INDEX(装备数值!$X$13:$AH$116,$P163*8+1,CO$2)*$AF163+INDEX(装备数值!$X$13:$AH$116,$Q163*8+2,CO$2)*$AG163+INDEX(装备数值!$X$13:$AH$116,$S163*8+3,CO$2)*$AH163+INDEX(装备数值!$X$13:$AH$116,$R163*8+4,CO$2)*$AI163+INDEX(装备数值!$X$13:$AH$116,$T163*8+5,CO$2)*$AJ163+INDEX(装备数值!$X$13:$AH$116,$U163*8+6,CO$2)*$AK163+INDEX(装备数值!$X$13:$AH$116,$V163*8+7,CO$2)*$AL163+INDEX(装备数值!$X$13:$AH$116,$W163*8+8,CO$2)*$AM163</f>
        <v>0</v>
      </c>
      <c r="CP163" s="14">
        <f>INDEX(装备数值!$X$13:$AH$116,$P163*8+1,CP$2)*$AF163+INDEX(装备数值!$X$13:$AH$116,$Q163*8+2,CP$2)*$AG163+INDEX(装备数值!$X$13:$AH$116,$S163*8+3,CP$2)*$AH163+INDEX(装备数值!$X$13:$AH$116,$R163*8+4,CP$2)*$AI163+INDEX(装备数值!$X$13:$AH$116,$T163*8+5,CP$2)*$AJ163+INDEX(装备数值!$X$13:$AH$116,$U163*8+6,CP$2)*$AK163+INDEX(装备数值!$X$13:$AH$116,$V163*8+7,CP$2)*$AL163+INDEX(装备数值!$X$13:$AH$116,$W163*8+8,CP$2)*$AM163</f>
        <v>0</v>
      </c>
      <c r="CQ163" s="14">
        <f>INDEX(装备数值!$X$13:$AH$116,$P163*8+1,CQ$2)*$AF163+INDEX(装备数值!$X$13:$AH$116,$Q163*8+2,CQ$2)*$AG163+INDEX(装备数值!$X$13:$AH$116,$S163*8+3,CQ$2)*$AH163+INDEX(装备数值!$X$13:$AH$116,$R163*8+4,CQ$2)*$AI163+INDEX(装备数值!$X$13:$AH$116,$T163*8+5,CQ$2)*$AJ163+INDEX(装备数值!$X$13:$AH$116,$U163*8+6,CQ$2)*$AK163+INDEX(装备数值!$X$13:$AH$116,$V163*8+7,CQ$2)*$AL163+INDEX(装备数值!$X$13:$AH$116,$W163*8+8,CQ$2)*$AM163</f>
        <v>0</v>
      </c>
      <c r="CR163" s="14">
        <f>INDEX(装备数值!$X$13:$AH$116,$P163*8+1,CR$2)*$AF163+INDEX(装备数值!$X$13:$AH$116,$Q163*8+2,CR$2)*$AG163+INDEX(装备数值!$X$13:$AH$116,$S163*8+3,CR$2)*$AH163+INDEX(装备数值!$X$13:$AH$116,$R163*8+4,CR$2)*$AI163+INDEX(装备数值!$X$13:$AH$116,$T163*8+5,CR$2)*$AJ163+INDEX(装备数值!$X$13:$AH$116,$U163*8+6,CR$2)*$AK163+INDEX(装备数值!$X$13:$AH$116,$V163*8+7,CR$2)*$AL163+INDEX(装备数值!$X$13:$AH$116,$W163*8+8,CR$2)*$AM163</f>
        <v>0</v>
      </c>
      <c r="CS163" s="14">
        <f>INDEX(装备数值!$X$13:$AH$116,$P163*8+1,CS$2)*$AF163+INDEX(装备数值!$X$13:$AH$116,$Q163*8+2,CS$2)*$AG163+INDEX(装备数值!$X$13:$AH$116,$S163*8+3,CS$2)*$AH163+INDEX(装备数值!$X$13:$AH$116,$R163*8+4,CS$2)*$AI163+INDEX(装备数值!$X$13:$AH$116,$T163*8+5,CS$2)*$AJ163+INDEX(装备数值!$X$13:$AH$116,$U163*8+6,CS$2)*$AK163+INDEX(装备数值!$X$13:$AH$116,$V163*8+7,CS$2)*$AL163+INDEX(装备数值!$X$13:$AH$116,$W163*8+8,CS$2)*$AM163</f>
        <v>0</v>
      </c>
      <c r="CT163" s="14">
        <f>INDEX(装备数值!$X$13:$AH$116,$P163*8+1,CT$2)*$AF163+INDEX(装备数值!$X$13:$AH$116,$Q163*8+2,CT$2)*$AG163+INDEX(装备数值!$X$13:$AH$116,$S163*8+3,CT$2)*$AH163+INDEX(装备数值!$X$13:$AH$116,$R163*8+4,CT$2)*$AI163+INDEX(装备数值!$X$13:$AH$116,$T163*8+5,CT$2)*$AJ163+INDEX(装备数值!$X$13:$AH$116,$U163*8+6,CT$2)*$AK163+INDEX(装备数值!$X$13:$AH$116,$V163*8+7,CT$2)*$AL163+INDEX(装备数值!$X$13:$AH$116,$W163*8+8,CT$2)*$AM163</f>
        <v>0</v>
      </c>
      <c r="CU163" s="14">
        <f>INDEX(装备数值!$X$13:$AH$116,$P163*8+1,CU$2)*$AF163+INDEX(装备数值!$X$13:$AH$116,$Q163*8+2,CU$2)*$AG163+INDEX(装备数值!$X$13:$AH$116,$S163*8+3,CU$2)*$AH163+INDEX(装备数值!$X$13:$AH$116,$R163*8+4,CU$2)*$AI163+INDEX(装备数值!$X$13:$AH$116,$T163*8+5,CU$2)*$AJ163+INDEX(装备数值!$X$13:$AH$116,$U163*8+6,CU$2)*$AK163+INDEX(装备数值!$X$13:$AH$116,$V163*8+7,CU$2)*$AL163+INDEX(装备数值!$X$13:$AH$116,$W163*8+8,CU$2)*$AM163</f>
        <v>0</v>
      </c>
      <c r="CV163" s="14">
        <f>INDEX(装备数值!$X$13:$AH$116,$P163*8+1,CV$2)*$AF163+INDEX(装备数值!$X$13:$AH$116,$Q163*8+2,CV$2)*$AG163+INDEX(装备数值!$X$13:$AH$116,$S163*8+3,CV$2)*$AH163+INDEX(装备数值!$X$13:$AH$116,$R163*8+4,CV$2)*$AI163+INDEX(装备数值!$X$13:$AH$116,$T163*8+5,CV$2)*$AJ163+INDEX(装备数值!$X$13:$AH$116,$U163*8+6,CV$2)*$AK163+INDEX(装备数值!$X$13:$AH$116,$V163*8+7,CV$2)*$AL163+INDEX(装备数值!$X$13:$AH$116,$W163*8+8,CV$2)*$AM163</f>
        <v>0</v>
      </c>
      <c r="CW163" s="14">
        <f>INDEX(装备数值!$X$13:$AH$116,$P163*8+1,CW$2)*$AF163+INDEX(装备数值!$X$13:$AH$116,$Q163*8+2,CW$2)*$AG163+INDEX(装备数值!$X$13:$AH$116,$S163*8+3,CW$2)*$AH163+INDEX(装备数值!$X$13:$AH$116,$R163*8+4,CW$2)*$AI163+INDEX(装备数值!$X$13:$AH$116,$T163*8+5,CW$2)*$AJ163+INDEX(装备数值!$X$13:$AH$116,$U163*8+6,CW$2)*$AK163+INDEX(装备数值!$X$13:$AH$116,$V163*8+7,CW$2)*$AL163+INDEX(装备数值!$X$13:$AH$116,$W163*8+8,CW$2)*$AM163</f>
        <v>0</v>
      </c>
      <c r="CY163" s="14">
        <f>INDEX(装备数值!$AN$17:$AN$117,MATCH(MIN($X163:$AE163),装备数值!$AO$17:$AO$117,1))</f>
        <v>0</v>
      </c>
      <c r="CZ163" s="14">
        <f>IF(COUNTIF($P163:$W163,"&gt;"&amp;0)=8,INDEX(装备数值!AR$17:AR$117,$CY163+1),0)</f>
        <v>0</v>
      </c>
      <c r="DA163" s="14">
        <f>IF(COUNTIF($P163:$W163,"&gt;"&amp;0)=8,INDEX(装备数值!AS$17:AS$117,$CY163+1),0)</f>
        <v>0</v>
      </c>
      <c r="DB163" s="14">
        <f>IF(COUNTIF($P163:$W163,"&gt;"&amp;0)=8,INDEX(装备数值!AT$17:AT$117,$CY163+1),0)</f>
        <v>0</v>
      </c>
      <c r="DC163" s="14">
        <f>IF(COUNTIF($P163:$W163,"&gt;"&amp;0)=8,INDEX(装备数值!AU$17:AU$117,$CY163+1),0)</f>
        <v>0</v>
      </c>
      <c r="DD163" s="14">
        <f>IF(COUNTIF($P163:$W163,"&gt;"&amp;0)=8,INDEX(装备数值!AV$17:AV$117,$CY163+1),0)</f>
        <v>0</v>
      </c>
      <c r="DF163" s="14">
        <f>INDEX(装备数值!$AY$17:$AY$77,MATCH(MIN($AF163:$AM163),装备数值!$AZ$17:$AZ$77,1))</f>
        <v>0</v>
      </c>
      <c r="DG163" s="26">
        <f>INDEX(装备数值!BA$17:BA$77,通天塔!DF163+1)</f>
        <v>0</v>
      </c>
      <c r="DH163" s="26">
        <f>INDEX(装备数值!BA$17:BA$77,通天塔!DF163+1)</f>
        <v>0</v>
      </c>
      <c r="DJ163" s="14">
        <f t="shared" si="299"/>
        <v>0</v>
      </c>
      <c r="DK163" s="14">
        <f>VLOOKUP(DJ163,军阶与晶片数值!$W$6:$X$27,2)</f>
        <v>0</v>
      </c>
      <c r="DL163" s="14">
        <f>INDEX(军阶与晶片数值!Y$6:Y$27,$DK163+1)</f>
        <v>0</v>
      </c>
      <c r="DM163" s="14">
        <f>INDEX(军阶与晶片数值!Z$6:Z$27,$DK163+1)</f>
        <v>0</v>
      </c>
      <c r="DN163" s="14">
        <f>INDEX(军阶与晶片数值!AA$6:AA$27,$DK163+1)</f>
        <v>0</v>
      </c>
      <c r="DO163" s="14">
        <f>INDEX(军阶与晶片数值!AB$6:AB$27,$DK163+1)</f>
        <v>0</v>
      </c>
      <c r="DP163" s="29">
        <f>INDEX(军阶与晶片数值!AC$6:AC$27,$DK163+1)</f>
        <v>0</v>
      </c>
      <c r="DQ163" s="29">
        <f>INDEX(军阶与晶片数值!AD$6:AD$27,$DK163+1)</f>
        <v>0</v>
      </c>
      <c r="DS163" s="26">
        <f>INDEX(军阶与晶片数值!I$6:I$16,AN163+1)</f>
        <v>0</v>
      </c>
      <c r="DT163" s="26">
        <f>INDEX(军阶与晶片数值!M$6:M$16,AO163+1)</f>
        <v>0</v>
      </c>
      <c r="DU163" s="26">
        <f>INDEX(军阶与晶片数值!J$6:J$16,AP163+1)</f>
        <v>0</v>
      </c>
      <c r="DV163" s="26">
        <f>INDEX(军阶与晶片数值!K$6:K$16,AQ163+1)</f>
        <v>0</v>
      </c>
      <c r="DW163" s="26">
        <f>INDEX(军阶与晶片数值!L$6:L$16,AR163+1)</f>
        <v>0</v>
      </c>
      <c r="DX163" s="28">
        <f>INDEX(军阶与晶片数值!N$6:N$16,AS163+1)</f>
        <v>0</v>
      </c>
      <c r="DY163" s="28">
        <f>INDEX(军阶与晶片数值!O$6:O$16,AT163+1)</f>
        <v>0</v>
      </c>
      <c r="DZ163" s="28">
        <f>INDEX(军阶与晶片数值!P$6:P$16,AU163+1)</f>
        <v>0</v>
      </c>
      <c r="EA163" s="28">
        <f>INDEX(军阶与晶片数值!Q$6:Q$16,AV163+1)</f>
        <v>0</v>
      </c>
      <c r="EB163" s="26">
        <f>INDEX(军阶与晶片数值!R$6:R$16,AW163+1)</f>
        <v>0</v>
      </c>
      <c r="EC163" s="26">
        <f>INDEX(军阶与晶片数值!S$6:S$16,AX163+1)</f>
        <v>0</v>
      </c>
      <c r="ED163" s="26">
        <f>INDEX(军阶与晶片数值!T$6:T$16,AY163+1)</f>
        <v>0</v>
      </c>
      <c r="EE163" s="26">
        <f>INDEX(军阶与晶片数值!U$6:U$16,AZ163+1)</f>
        <v>0</v>
      </c>
      <c r="EG163" s="26">
        <f>INDEX(军阶与晶片数值!$C$6:$C$36,通天塔!$BA163+1)</f>
        <v>0</v>
      </c>
      <c r="EH163" s="26">
        <f>INDEX(军阶与晶片数值!$C$6:$C$36,通天塔!$BA163+1)</f>
        <v>0</v>
      </c>
      <c r="EI163" s="26">
        <f>INDEX(军阶与晶片数值!$C$6:$C$36,通天塔!$BA163+1)</f>
        <v>0</v>
      </c>
      <c r="EJ163" s="26">
        <f>INDEX(军阶与晶片数值!$C$6:$C$36,通天塔!$BA163+1)</f>
        <v>0</v>
      </c>
      <c r="EK163" s="26">
        <f>INDEX(军阶与晶片数值!$C$6:$C$36,通天塔!$BA163+1)</f>
        <v>0</v>
      </c>
      <c r="EM163" s="14">
        <f>INDEX(战舰突破!$H$6:$H$18,通天塔!$J163+1)+INDEX(战舰突破!$H$23:$H$35,通天塔!$K163+1)+INDEX(战舰突破!$H$40:$H$52,通天塔!$L163+1)</f>
        <v>0</v>
      </c>
      <c r="EN163" s="14">
        <f>INDEX(战舰突破!$I$6:$I$18,通天塔!$J163+1)+INDEX(战舰突破!$I$23:$I$35,通天塔!$K163+1)+INDEX(战舰突破!$I$40:$I$52,通天塔!$L163+1)</f>
        <v>0</v>
      </c>
      <c r="EO163" s="14">
        <f>INDEX(战舰突破!$J$6:$J$18,通天塔!$J163+1)+INDEX(战舰突破!$J$23:$J$35,通天塔!$K163+1)+INDEX(战舰突破!$J$40:$J$52,通天塔!$L163+1)</f>
        <v>0</v>
      </c>
      <c r="EP163" s="14">
        <f>INDEX(战舰突破!$K$6:$K$18,通天塔!$J163+1)+INDEX(战舰突破!$K$23:$K$35,通天塔!$K163+1)+INDEX(战舰突破!$K$40:$K$52,通天塔!$L163+1)</f>
        <v>0</v>
      </c>
      <c r="EQ163" s="14">
        <f>INDEX(战舰突破!$L$6:$L$18,通天塔!$J163+1)+INDEX(战舰突破!$L$23:$L$35,通天塔!$K163+1)+INDEX(战舰突破!$L$40:$L$52,通天塔!$L163+1)</f>
        <v>0</v>
      </c>
      <c r="ER163" s="18">
        <f>INDEX(战舰突破!$N$6:$N$18,通天塔!$J163+1)+INDEX(战舰突破!$N$23:$N$35,通天塔!$K163+1)+INDEX(战舰突破!$N$40:$N$52,通天塔!$L163+1)</f>
        <v>0</v>
      </c>
      <c r="ES163" s="18">
        <f>INDEX(战舰突破!$O$6:$O$18,通天塔!$J163+1)+INDEX(战舰突破!$O$23:$O$35,通天塔!$K163+1)+INDEX(战舰突破!$O$40:$O$52,通天塔!$L163+1)</f>
        <v>0</v>
      </c>
      <c r="ET163" s="18">
        <f>INDEX(战舰突破!$P$6:$P$18,通天塔!$J163+1)+INDEX(战舰突破!$P$23:$P$35,通天塔!$K163+1)+INDEX(战舰突破!$P$40:$P$52,通天塔!$L163+1)</f>
        <v>0</v>
      </c>
      <c r="EU163" s="18">
        <f>INDEX(战舰突破!$Q$6:$Q$18,通天塔!$J163+1)+INDEX(战舰突破!$Q$23:$Q$35,通天塔!$K163+1)+INDEX(战舰突破!$Q$40:$Q$52,通天塔!$L163+1)</f>
        <v>0</v>
      </c>
      <c r="EV163" s="18">
        <f>INDEX(战舰突破!$R$6:$R$18,通天塔!$J163+1)+INDEX(战舰突破!$R$23:$R$35,通天塔!$K163+1)+INDEX(战舰突破!$R$40:$R$52,通天塔!$L163+1)</f>
        <v>0</v>
      </c>
      <c r="EW163" s="18">
        <f>INDEX(战舰突破!$M$6:$M$18,通天塔!$J163+1)+INDEX(战舰突破!$M$23:$M$35,通天塔!$K163+1)+INDEX(战舰突破!$M$40:$M$52,通天塔!$L163+1)</f>
        <v>0</v>
      </c>
      <c r="EX163" s="22">
        <f>INDEX(战舰突破!$W$6:$W$18,通天塔!$J163+1)+INDEX(战舰突破!$W$23:$W$35,通天塔!$K163+1)+INDEX(战舰突破!$W$40:$W$52,通天塔!$L163+1)</f>
        <v>0.3</v>
      </c>
      <c r="FA163" s="14">
        <f>INDEX(战舰突破!$S$6:$S$18,通天塔!$J163+1)</f>
        <v>0</v>
      </c>
      <c r="FB163" s="14">
        <f>INDEX(战舰突破!$T$6:$T$18,通天塔!$J163+1)</f>
        <v>0</v>
      </c>
      <c r="FC163" s="14">
        <f>INDEX(战舰突破!$U$6:$U$18,通天塔!$J163+1)</f>
        <v>0</v>
      </c>
      <c r="FD163" s="14">
        <f>INDEX(战舰突破!$V$6:$V$18,通天塔!$J163+1)</f>
        <v>0</v>
      </c>
      <c r="FE163" s="14">
        <f>INDEX(战舰突破!$X$6:$X$18,通天塔!$J163+1)</f>
        <v>1</v>
      </c>
      <c r="FG163" s="14">
        <f>INDEX(战舰突破!$S$23:$S$35,通天塔!$J163+1)</f>
        <v>0</v>
      </c>
      <c r="FH163" s="14">
        <f>INDEX(战舰突破!$T$23:$T$35,通天塔!$J163+1)</f>
        <v>0</v>
      </c>
      <c r="FI163" s="14">
        <f>INDEX(战舰突破!$U$23:$U$35,通天塔!$J163+1)</f>
        <v>0</v>
      </c>
      <c r="FJ163" s="14">
        <f>INDEX(战舰突破!$V$23:$V$35,通天塔!$J163+1)</f>
        <v>0</v>
      </c>
      <c r="FK163" s="14">
        <f>INDEX(战舰突破!$X$23:$X$35,通天塔!$J163+1)</f>
        <v>15</v>
      </c>
      <c r="FM163" s="14">
        <f>INDEX(战舰突破!$S$40:$S$52,通天塔!$J163+1)</f>
        <v>0</v>
      </c>
      <c r="FN163" s="14">
        <f>INDEX(战舰突破!$T$40:$T$52,通天塔!$J163+1)</f>
        <v>0</v>
      </c>
      <c r="FO163" s="14">
        <f>INDEX(战舰突破!$U$40:$U$52,通天塔!$J163+1)</f>
        <v>0</v>
      </c>
      <c r="FP163" s="14">
        <f>INDEX(战舰突破!$V$40:$V$52,通天塔!$J163+1)</f>
        <v>0</v>
      </c>
      <c r="FQ163" s="14">
        <f>INDEX(战舰突破!$X$40:$X$52,通天塔!$J163+1)</f>
        <v>25</v>
      </c>
      <c r="FT163" s="14">
        <f t="shared" si="300"/>
        <v>10</v>
      </c>
      <c r="FU163" s="14">
        <f t="shared" si="301"/>
        <v>0</v>
      </c>
      <c r="FV163" s="14">
        <f t="shared" si="302"/>
        <v>0</v>
      </c>
      <c r="FW163" s="14">
        <f t="shared" si="303"/>
        <v>20</v>
      </c>
      <c r="FX163" s="14">
        <f t="shared" si="304"/>
        <v>5</v>
      </c>
      <c r="FY163" s="14">
        <f t="shared" si="305"/>
        <v>300</v>
      </c>
      <c r="FZ163" s="14">
        <f t="shared" si="306"/>
        <v>4</v>
      </c>
      <c r="GA163" s="28">
        <f t="shared" si="307"/>
        <v>0</v>
      </c>
      <c r="GB163" s="28">
        <f t="shared" si="308"/>
        <v>0</v>
      </c>
      <c r="GC163" s="28">
        <f t="shared" si="309"/>
        <v>0</v>
      </c>
      <c r="GD163" s="28">
        <f t="shared" si="310"/>
        <v>0</v>
      </c>
      <c r="GE163" s="28">
        <f t="shared" si="311"/>
        <v>1</v>
      </c>
      <c r="GF163" s="28">
        <f t="shared" si="312"/>
        <v>1</v>
      </c>
      <c r="GG163" s="28">
        <f t="shared" si="313"/>
        <v>0</v>
      </c>
      <c r="GH163" s="28">
        <f t="shared" si="314"/>
        <v>0</v>
      </c>
      <c r="GI163" s="14">
        <f t="shared" si="315"/>
        <v>1</v>
      </c>
      <c r="GJ163" s="14">
        <f t="shared" si="316"/>
        <v>1</v>
      </c>
      <c r="GK163" s="14">
        <f t="shared" si="317"/>
        <v>1</v>
      </c>
      <c r="GL163" s="18">
        <f t="shared" si="318"/>
        <v>1</v>
      </c>
      <c r="GM163" s="18">
        <f t="shared" si="319"/>
        <v>1</v>
      </c>
      <c r="GN163" s="18">
        <f t="shared" si="320"/>
        <v>1</v>
      </c>
      <c r="GO163" s="29">
        <f t="shared" si="380"/>
        <v>150</v>
      </c>
      <c r="GP163" s="29">
        <f t="shared" si="380"/>
        <v>450</v>
      </c>
      <c r="GQ163" s="29">
        <f t="shared" si="380"/>
        <v>450</v>
      </c>
      <c r="GR163" s="26">
        <f t="shared" si="321"/>
        <v>0</v>
      </c>
      <c r="GS163" s="26">
        <f t="shared" si="322"/>
        <v>0</v>
      </c>
      <c r="GT163" s="26">
        <f t="shared" si="323"/>
        <v>0</v>
      </c>
      <c r="GU163" s="14">
        <f t="shared" si="324"/>
        <v>2</v>
      </c>
      <c r="GV163" s="14">
        <f t="shared" si="325"/>
        <v>2</v>
      </c>
      <c r="GW163" s="14">
        <f t="shared" si="326"/>
        <v>2</v>
      </c>
      <c r="GX163" s="14">
        <f t="shared" si="327"/>
        <v>1</v>
      </c>
      <c r="GY163" s="14">
        <f t="shared" si="328"/>
        <v>15</v>
      </c>
      <c r="GZ163" s="14">
        <f t="shared" si="329"/>
        <v>25</v>
      </c>
      <c r="HA163">
        <v>159</v>
      </c>
      <c r="HB163" s="14">
        <f t="shared" si="275"/>
        <v>1080</v>
      </c>
      <c r="HD163" s="14">
        <f t="shared" si="330"/>
        <v>10</v>
      </c>
      <c r="HE163" s="14">
        <f t="shared" si="331"/>
        <v>20</v>
      </c>
      <c r="HF163" s="29">
        <f t="shared" si="332"/>
        <v>0</v>
      </c>
      <c r="HG163" s="29">
        <f t="shared" si="333"/>
        <v>0</v>
      </c>
      <c r="HH163" s="29">
        <f t="shared" si="334"/>
        <v>0</v>
      </c>
      <c r="HI163" s="29">
        <f t="shared" si="335"/>
        <v>0</v>
      </c>
      <c r="HJ163" s="14">
        <f t="shared" si="336"/>
        <v>1</v>
      </c>
      <c r="HK163" s="14">
        <f t="shared" si="337"/>
        <v>1</v>
      </c>
      <c r="HL163" s="14">
        <f t="shared" si="338"/>
        <v>1</v>
      </c>
      <c r="HM163" s="14">
        <f t="shared" si="339"/>
        <v>20</v>
      </c>
      <c r="HN163" s="26">
        <f t="shared" si="340"/>
        <v>0</v>
      </c>
      <c r="HO163" s="26">
        <f t="shared" si="341"/>
        <v>0.3</v>
      </c>
      <c r="HP163" s="29">
        <f t="shared" si="342"/>
        <v>0</v>
      </c>
      <c r="HQ163" s="29">
        <f t="shared" si="343"/>
        <v>0</v>
      </c>
      <c r="HR163" s="29">
        <f t="shared" si="344"/>
        <v>0</v>
      </c>
      <c r="HS163" s="26">
        <f t="shared" si="345"/>
        <v>0.05</v>
      </c>
      <c r="HT163" s="26">
        <f t="shared" si="346"/>
        <v>0.15</v>
      </c>
      <c r="HU163" s="26">
        <f t="shared" si="347"/>
        <v>0.15</v>
      </c>
      <c r="HV163" s="26">
        <f t="shared" si="348"/>
        <v>0</v>
      </c>
      <c r="HW163" s="29">
        <f t="shared" si="349"/>
        <v>1.05</v>
      </c>
      <c r="HX163" s="29">
        <f t="shared" si="350"/>
        <v>1.1499999999999999</v>
      </c>
      <c r="HY163" s="29">
        <f t="shared" si="351"/>
        <v>1.1499999999999999</v>
      </c>
      <c r="HZ163" s="29">
        <f t="shared" si="352"/>
        <v>0</v>
      </c>
      <c r="IA163" s="29">
        <f t="shared" si="353"/>
        <v>0</v>
      </c>
      <c r="IB163" s="29">
        <f t="shared" si="354"/>
        <v>0</v>
      </c>
      <c r="IC163" s="29">
        <f t="shared" si="355"/>
        <v>200</v>
      </c>
      <c r="ID163" s="14">
        <f t="shared" si="356"/>
        <v>0</v>
      </c>
      <c r="IH163" s="14">
        <v>1</v>
      </c>
      <c r="II163" s="14">
        <v>1</v>
      </c>
      <c r="IJ163" s="14">
        <v>480</v>
      </c>
      <c r="IK163" s="14">
        <v>80</v>
      </c>
      <c r="IL163" s="14">
        <v>60</v>
      </c>
      <c r="IM163" s="23">
        <f t="shared" si="357"/>
        <v>200</v>
      </c>
      <c r="IN163" s="23">
        <f t="shared" si="358"/>
        <v>0</v>
      </c>
      <c r="IO163" s="23">
        <f t="shared" si="359"/>
        <v>200</v>
      </c>
      <c r="IP163" s="23">
        <f t="shared" si="360"/>
        <v>785</v>
      </c>
      <c r="IQ163" s="23">
        <f t="shared" si="361"/>
        <v>0</v>
      </c>
      <c r="IR163" s="23">
        <f t="shared" si="362"/>
        <v>785</v>
      </c>
      <c r="IS163" s="14">
        <v>1</v>
      </c>
      <c r="IT163" s="14">
        <v>1</v>
      </c>
      <c r="IU163" s="14">
        <v>240</v>
      </c>
      <c r="IV163" s="14">
        <v>40</v>
      </c>
      <c r="IW163" s="14">
        <v>30</v>
      </c>
      <c r="IX163" s="23">
        <f t="shared" si="363"/>
        <v>200</v>
      </c>
      <c r="IY163" s="23">
        <f t="shared" si="364"/>
        <v>0</v>
      </c>
      <c r="IZ163" s="23">
        <f t="shared" si="365"/>
        <v>200</v>
      </c>
      <c r="JA163" s="23"/>
      <c r="JB163" s="23"/>
      <c r="JC163" s="23"/>
      <c r="JG163">
        <f t="shared" si="366"/>
        <v>1.6000766503784611</v>
      </c>
      <c r="JH163">
        <f t="shared" si="367"/>
        <v>1.6000766503784611</v>
      </c>
      <c r="JJ163" s="14">
        <v>10</v>
      </c>
      <c r="JK163" s="14">
        <v>2</v>
      </c>
      <c r="JL163" s="14">
        <v>1.5</v>
      </c>
      <c r="JM163" s="23">
        <f t="shared" si="368"/>
        <v>0</v>
      </c>
      <c r="JN163" s="23">
        <v>0</v>
      </c>
      <c r="JO163" s="23">
        <v>0</v>
      </c>
      <c r="JP163" s="14">
        <v>30</v>
      </c>
      <c r="JQ163" s="14">
        <v>6</v>
      </c>
      <c r="JR163" s="14">
        <v>4</v>
      </c>
      <c r="JS163" s="23">
        <f t="shared" si="371"/>
        <v>0</v>
      </c>
      <c r="JT163" s="23">
        <v>0</v>
      </c>
      <c r="JU163" s="23">
        <f t="shared" si="373"/>
        <v>0</v>
      </c>
      <c r="JW163" s="23">
        <f t="shared" si="374"/>
        <v>0</v>
      </c>
      <c r="JX163" s="23">
        <v>0</v>
      </c>
      <c r="JY163" s="23">
        <f t="shared" si="376"/>
        <v>0</v>
      </c>
      <c r="JZ163" s="23">
        <f t="shared" si="377"/>
        <v>0</v>
      </c>
      <c r="KA163" s="23">
        <v>0</v>
      </c>
      <c r="KB163" s="23">
        <f t="shared" si="379"/>
        <v>0</v>
      </c>
    </row>
    <row r="164" spans="3:288" ht="16.5" x14ac:dyDescent="0.2">
      <c r="C164" s="14">
        <f t="shared" si="243"/>
        <v>46</v>
      </c>
      <c r="D164" s="14">
        <v>160</v>
      </c>
      <c r="E164" s="14" t="s">
        <v>832</v>
      </c>
      <c r="F164" s="14">
        <v>570</v>
      </c>
      <c r="G164" s="14">
        <v>570</v>
      </c>
      <c r="H164" s="14">
        <v>570</v>
      </c>
      <c r="I164" s="14">
        <v>570</v>
      </c>
      <c r="J164" s="14">
        <v>10</v>
      </c>
      <c r="K164" s="14">
        <v>10</v>
      </c>
      <c r="L164" s="14">
        <v>10</v>
      </c>
      <c r="M164" s="14">
        <v>6</v>
      </c>
      <c r="N164" s="14">
        <v>6</v>
      </c>
      <c r="O164" s="14">
        <v>6</v>
      </c>
      <c r="P164" s="14">
        <v>10</v>
      </c>
      <c r="Q164" s="14">
        <v>9</v>
      </c>
      <c r="R164" s="14">
        <v>9</v>
      </c>
      <c r="S164" s="14">
        <v>9</v>
      </c>
      <c r="T164" s="14">
        <v>9</v>
      </c>
      <c r="U164" s="14">
        <v>9</v>
      </c>
      <c r="V164" s="14">
        <v>9</v>
      </c>
      <c r="W164" s="14">
        <v>9</v>
      </c>
      <c r="X164" s="14">
        <v>570</v>
      </c>
      <c r="Y164" s="14">
        <v>570</v>
      </c>
      <c r="Z164" s="14">
        <v>570</v>
      </c>
      <c r="AA164" s="14">
        <v>570</v>
      </c>
      <c r="AB164" s="14">
        <v>570</v>
      </c>
      <c r="AC164" s="14">
        <v>570</v>
      </c>
      <c r="AD164" s="14">
        <v>570</v>
      </c>
      <c r="AE164" s="14">
        <v>570</v>
      </c>
      <c r="AF164" s="14">
        <v>74</v>
      </c>
      <c r="AG164" s="14">
        <v>74</v>
      </c>
      <c r="AH164" s="14">
        <v>74</v>
      </c>
      <c r="AI164" s="14">
        <v>74</v>
      </c>
      <c r="AJ164" s="14">
        <v>74</v>
      </c>
      <c r="AK164" s="14">
        <v>74</v>
      </c>
      <c r="AL164" s="14">
        <v>74</v>
      </c>
      <c r="AM164" s="14">
        <v>74</v>
      </c>
      <c r="AN164" s="14">
        <v>6</v>
      </c>
      <c r="AO164" s="14">
        <v>7</v>
      </c>
      <c r="AP164" s="14">
        <v>7</v>
      </c>
      <c r="AQ164" s="14">
        <v>7</v>
      </c>
      <c r="AR164" s="14">
        <v>7</v>
      </c>
      <c r="AS164" s="14">
        <v>0</v>
      </c>
      <c r="AT164" s="14">
        <v>0</v>
      </c>
      <c r="AU164" s="14">
        <v>0</v>
      </c>
      <c r="AV164" s="14">
        <v>0</v>
      </c>
      <c r="AW164" s="14">
        <v>3</v>
      </c>
      <c r="AX164" s="14">
        <v>4</v>
      </c>
      <c r="AY164" s="14">
        <v>0</v>
      </c>
      <c r="AZ164" s="14">
        <v>0</v>
      </c>
      <c r="BA164" s="14">
        <v>20</v>
      </c>
      <c r="BF164" s="14">
        <f>ROUND((INDEX(新战舰养成!S$6:S$18,通天塔!$J164+1)+INDEX(新战舰养成!D$6:D$18,通天塔!$J164+1)*(通天塔!$G164-1))*INDEX(战舰突破!$D$6:$D$18,通天塔!$M164+1),0)</f>
        <v>307804</v>
      </c>
      <c r="BG164" s="14">
        <f>ROUND((INDEX(新战舰养成!T$6:T$18,通天塔!$J164+1)+INDEX(新战舰养成!E$6:E$18,通天塔!$J164+1)*(通天塔!$G164-1))*INDEX(战舰突破!$D$6:$D$18,通天塔!$M164+1),0)</f>
        <v>2462327</v>
      </c>
      <c r="BH164" s="14">
        <f>ROUND((INDEX(新战舰养成!U$6:U$18,通天塔!$J164+1)+INDEX(新战舰养成!F$6:F$18,通天塔!$J164+1)*(通天塔!$G164-1))*INDEX(战舰突破!$D$6:$D$18,通天塔!$M164+1),0)</f>
        <v>154040</v>
      </c>
      <c r="BI164" s="14">
        <f>ROUND((INDEX(新战舰养成!V$6:V$18,通天塔!$J164+1)+INDEX(新战舰养成!G$6:G$18,通天塔!$J164+1)*(通天塔!$G164-1))*INDEX(战舰突破!$D$6:$D$18,通天塔!$M164+1),0)</f>
        <v>525</v>
      </c>
      <c r="BJ164" s="14">
        <f>ROUND((INDEX(新战舰养成!W$6:W$18,通天塔!$J164+1)+INDEX(新战舰养成!H$6:H$18,通天塔!$J164+1)*(通天塔!$G164-1))*INDEX(战舰突破!$D$6:$D$18,通天塔!$M164+1),0)</f>
        <v>7</v>
      </c>
      <c r="BL164" s="14">
        <f>IF($H164&gt;0,ROUND((INDEX(新战舰养成!X$6:X$18,通天塔!$K164+1)+INDEX(新战舰养成!I$6:I$18,通天塔!$K164+1)*(通天塔!$H164-1))*INDEX(战舰突破!$D$6:$D$18,通天塔!$N164+1),0),0)</f>
        <v>308294</v>
      </c>
      <c r="BM164" s="14">
        <f>IF($H164&gt;0,ROUND((INDEX(新战舰养成!Y$6:Y$18,通天塔!$K164+1)+INDEX(新战舰养成!J$6:J$18,通天塔!$K164+1)*(通天塔!$H164-1))*INDEX(战舰突破!$D$6:$D$18,通天塔!$N164+1),0),0)</f>
        <v>0</v>
      </c>
      <c r="BN164" s="14">
        <f>IF($H164&gt;0,ROUND((INDEX(新战舰养成!Z$6:Z$18,通天塔!$K164+1)+INDEX(新战舰养成!K$6:K$18,通天塔!$K164+1)*(通天塔!$H164-1))*INDEX(战舰突破!$D$6:$D$18,通天塔!$N164+1),0),0)</f>
        <v>0</v>
      </c>
      <c r="BO164" s="14">
        <f>IF($H164&gt;0,ROUND((INDEX(新战舰养成!AA$6:AA$18,通天塔!$K164+1)+INDEX(新战舰养成!L$6:L$18,通天塔!$K164+1)*(通天塔!$H164-1))*INDEX(战舰突破!$D$6:$D$18,通天塔!$N164+1),0),0)</f>
        <v>3078040</v>
      </c>
      <c r="BP164" s="14">
        <f>IF($H164&gt;0,ROUND((INDEX(新战舰养成!AB$6:AB$18,通天塔!$K164+1)+INDEX(新战舰养成!M$6:M$18,通天塔!$K164+1)*(通天塔!$H164-1))*INDEX(战舰突破!$D$6:$D$18,通天塔!$N164+1),0),0)</f>
        <v>61432</v>
      </c>
      <c r="BR164" s="14">
        <f>IF($I164&gt;0,ROUND((INDEX(新战舰养成!AC$6:AC$18,通天塔!$L164+1)+INDEX(新战舰养成!I$6:I$18,通天塔!$L164+1)*(通天塔!$I164-1))*INDEX(战舰突破!$D$6:$D$18,通天塔!$O164+1),0),0)</f>
        <v>308819</v>
      </c>
      <c r="BS164" s="14">
        <f>IF($I164&gt;0,ROUND((INDEX(新战舰养成!AD$6:AD$18,通天塔!$L164+1)+INDEX(新战舰养成!J$6:J$18,通天塔!$L164+1)*(通天塔!$I164-1))*INDEX(战舰突破!$D$6:$D$18,通天塔!$O164+1),0),0)</f>
        <v>0</v>
      </c>
      <c r="BT164" s="14">
        <f>IF($I164&gt;0,ROUND((INDEX(新战舰养成!AE$6:AE$18,通天塔!$L164+1)+INDEX(新战舰养成!K$6:K$18,通天塔!$L164+1)*(通天塔!$I164-1))*INDEX(战舰突破!$D$6:$D$18,通天塔!$O164+1),0),0)</f>
        <v>0</v>
      </c>
      <c r="BU164" s="14">
        <f>IF($I164&gt;0,ROUND((INDEX(新战舰养成!AF$6:AF$18,通天塔!$L164+1)+INDEX(新战舰养成!L$6:L$18,通天塔!$L164+1)*(通天塔!$I164-1))*INDEX(战舰突破!$D$6:$D$18,通天塔!$O164+1),0),0)</f>
        <v>1987283</v>
      </c>
      <c r="BV164" s="14">
        <f>IF($I164&gt;0,ROUND((INDEX(新战舰养成!AG$6:AG$18,通天塔!$L164+1)+INDEX(新战舰养成!M$6:M$18,通天塔!$L164+1)*(通天塔!$I164-1))*INDEX(战舰突破!$D$6:$D$18,通天塔!$O164+1),0),0)</f>
        <v>83636</v>
      </c>
      <c r="BY164" s="14">
        <f>(INDEX(装备数值!$C$13:$G$116,通天塔!$P164*8+1,BY$2)+INDEX(装备数值!$C$13:$G$116,通天塔!$Q164*8+2,BY$2)+INDEX(装备数值!$C$13:$G$116,通天塔!$S164*8+3,BY$2)+INDEX(装备数值!$C$13:$G$116,通天塔!$R164*8+4,BY$2)+INDEX(装备数值!$C$13:$G$116,通天塔!$T164*8+5,BY$2)+INDEX(装备数值!$C$13:$G$116,通天塔!$U164*8+6,BY$2)+INDEX(装备数值!$C$13:$G$116,通天塔!$V164*8+7,BY$2)+INDEX(装备数值!$C$13:$G$116,通天塔!$W164*8+8,BY$2))</f>
        <v>68000</v>
      </c>
      <c r="BZ164" s="14">
        <f>(INDEX(装备数值!$C$13:$G$116,通天塔!$P164*8+1,BZ$2)+INDEX(装备数值!$C$13:$G$116,通天塔!$Q164*8+2,BZ$2)+INDEX(装备数值!$C$13:$G$116,通天塔!$S164*8+3,BZ$2)+INDEX(装备数值!$C$13:$G$116,通天塔!$R164*8+4,BZ$2)+INDEX(装备数值!$C$13:$G$116,通天塔!$T164*8+5,BZ$2)+INDEX(装备数值!$C$13:$G$116,通天塔!$U164*8+6,BZ$2)+INDEX(装备数值!$C$13:$G$116,通天塔!$V164*8+7,BZ$2)+INDEX(装备数值!$C$13:$G$116,通天塔!$W164*8+8,BZ$2))</f>
        <v>456000</v>
      </c>
      <c r="CA164" s="14">
        <f>(INDEX(装备数值!$C$13:$G$116,通天塔!$P164*8+1,CA$2)+INDEX(装备数值!$C$13:$G$116,通天塔!$Q164*8+2,CA$2)+INDEX(装备数值!$C$13:$G$116,通天塔!$S164*8+3,CA$2)+INDEX(装备数值!$C$13:$G$116,通天塔!$R164*8+4,CA$2)+INDEX(装备数值!$C$13:$G$116,通天塔!$T164*8+5,CA$2)+INDEX(装备数值!$C$13:$G$116,通天塔!$U164*8+6,CA$2)+INDEX(装备数值!$C$13:$G$116,通天塔!$V164*8+7,CA$2)+INDEX(装备数值!$C$13:$G$116,通天塔!$W164*8+8,CA$2))</f>
        <v>28000</v>
      </c>
      <c r="CB164" s="14">
        <f>(INDEX(装备数值!$C$13:$G$116,通天塔!$P164*8+1,CB$2)+INDEX(装备数值!$C$13:$G$116,通天塔!$Q164*8+2,CB$2)+INDEX(装备数值!$C$13:$G$116,通天塔!$S164*8+3,CB$2)+INDEX(装备数值!$C$13:$G$116,通天塔!$R164*8+4,CB$2)+INDEX(装备数值!$C$13:$G$116,通天塔!$T164*8+5,CB$2)+INDEX(装备数值!$C$13:$G$116,通天塔!$U164*8+6,CB$2)+INDEX(装备数值!$C$13:$G$116,通天塔!$V164*8+7,CB$2)+INDEX(装备数值!$C$13:$G$116,通天塔!$W164*8+8,CB$2))</f>
        <v>560000</v>
      </c>
      <c r="CC164" s="14">
        <f>(INDEX(装备数值!$C$13:$G$116,通天塔!$P164*8+1,CC$2)+INDEX(装备数值!$C$13:$G$116,通天塔!$Q164*8+2,CC$2)+INDEX(装备数值!$C$13:$G$116,通天塔!$S164*8+3,CC$2)+INDEX(装备数值!$C$13:$G$116,通天塔!$R164*8+4,CC$2)+INDEX(装备数值!$C$13:$G$116,通天塔!$T164*8+5,CC$2)+INDEX(装备数值!$C$13:$G$116,通天塔!$U164*8+6,CC$2)+INDEX(装备数值!$C$13:$G$116,通天塔!$V164*8+7,CC$2)+INDEX(装备数值!$C$13:$G$116,通天塔!$W164*8+8,CC$2))</f>
        <v>10800</v>
      </c>
      <c r="CF164" s="14">
        <f>INDEX(装备数值!$I$13:$M$116,通天塔!$P164*8+1,CF$2)*$X164+INDEX(装备数值!$I$13:$M$116,通天塔!$Q164*8+2,CF$2)*$Y164+INDEX(装备数值!$I$13:$M$116,通天塔!$S164*8+3,CF$2)*$Z164+INDEX(装备数值!$I$13:$M$116,通天塔!$R164*8+4,CF$2)*$AA164+INDEX(装备数值!$I$13:$M$116,通天塔!$T164*8+5,CF$2)*$AB164+INDEX(装备数值!$I$13:$M$116,通天塔!$U164*8+6,CF$2)*$AC164+INDEX(装备数值!$I$13:$M$116,通天塔!$V164*8+7,CF$2)*$AD164+INDEX(装备数值!$I$13:$M$116,通天塔!$W164*8+8,CF$2)*$AE164</f>
        <v>171000</v>
      </c>
      <c r="CG164" s="14">
        <f>INDEX(装备数值!$I$13:$M$116,通天塔!$P164*8+1,CG$2)*$X164+INDEX(装备数值!$I$13:$M$116,通天塔!$Q164*8+2,CG$2)*$Y164+INDEX(装备数值!$I$13:$M$116,通天塔!$S164*8+3,CG$2)*$Z164+INDEX(装备数值!$I$13:$M$116,通天塔!$R164*8+4,CG$2)*$AA164+INDEX(装备数值!$I$13:$M$116,通天塔!$T164*8+5,CG$2)*$AB164+INDEX(装备数值!$I$13:$M$116,通天塔!$U164*8+6,CG$2)*$AC164+INDEX(装备数值!$I$13:$M$116,通天塔!$V164*8+7,CG$2)*$AD164+INDEX(装备数值!$I$13:$M$116,通天塔!$W164*8+8,CG$2)*$AE164</f>
        <v>1231200</v>
      </c>
      <c r="CH164" s="14">
        <f>INDEX(装备数值!$I$13:$M$116,通天塔!$P164*8+1,CH$2)*$X164+INDEX(装备数值!$I$13:$M$116,通天塔!$Q164*8+2,CH$2)*$Y164+INDEX(装备数值!$I$13:$M$116,通天塔!$S164*8+3,CH$2)*$Z164+INDEX(装备数值!$I$13:$M$116,通天塔!$R164*8+4,CH$2)*$AA164+INDEX(装备数值!$I$13:$M$116,通天塔!$T164*8+5,CH$2)*$AB164+INDEX(装备数值!$I$13:$M$116,通天塔!$U164*8+6,CH$2)*$AC164+INDEX(装备数值!$I$13:$M$116,通天塔!$V164*8+7,CH$2)*$AD164+INDEX(装备数值!$I$13:$M$116,通天塔!$W164*8+8,CH$2)*$AE164</f>
        <v>79800</v>
      </c>
      <c r="CI164" s="14">
        <f>INDEX(装备数值!$I$13:$M$116,通天塔!$P164*8+1,CI$2)*$X164+INDEX(装备数值!$I$13:$M$116,通天塔!$Q164*8+2,CI$2)*$Y164+INDEX(装备数值!$I$13:$M$116,通天塔!$S164*8+3,CI$2)*$Z164+INDEX(装备数值!$I$13:$M$116,通天塔!$R164*8+4,CI$2)*$AA164+INDEX(装备数值!$I$13:$M$116,通天塔!$T164*8+5,CI$2)*$AB164+INDEX(装备数值!$I$13:$M$116,通天塔!$U164*8+6,CI$2)*$AC164+INDEX(装备数值!$I$13:$M$116,通天塔!$V164*8+7,CI$2)*$AD164+INDEX(装备数值!$I$13:$M$116,通天塔!$W164*8+8,CI$2)*$AE164</f>
        <v>1596000</v>
      </c>
      <c r="CJ164" s="14">
        <f>INDEX(装备数值!$I$13:$M$116,通天塔!$P164*8+1,CJ$2)*$X164+INDEX(装备数值!$I$13:$M$116,通天塔!$Q164*8+2,CJ$2)*$Y164+INDEX(装备数值!$I$13:$M$116,通天塔!$S164*8+3,CJ$2)*$Z164+INDEX(装备数值!$I$13:$M$116,通天塔!$R164*8+4,CJ$2)*$AA164+INDEX(装备数值!$I$13:$M$116,通天塔!$T164*8+5,CJ$2)*$AB164+INDEX(装备数值!$I$13:$M$116,通天塔!$U164*8+6,CJ$2)*$AC164+INDEX(装备数值!$I$13:$M$116,通天塔!$V164*8+7,CJ$2)*$AD164+INDEX(装备数值!$I$13:$M$116,通天塔!$W164*8+8,CJ$2)*$AE164</f>
        <v>30780</v>
      </c>
      <c r="CM164" s="14">
        <f>INDEX(装备数值!$X$13:$AH$116,$P164*8+1,CM$2)*$AF164+INDEX(装备数值!$X$13:$AH$116,$Q164*8+2,CM$2)*$AG164+INDEX(装备数值!$X$13:$AH$116,$S164*8+3,CM$2)*$AH164+INDEX(装备数值!$X$13:$AH$116,$R164*8+4,CM$2)*$AI164+INDEX(装备数值!$X$13:$AH$116,$T164*8+5,CM$2)*$AJ164+INDEX(装备数值!$X$13:$AH$116,$U164*8+6,CM$2)*$AK164+INDEX(装备数值!$X$13:$AH$116,$V164*8+7,CM$2)*$AL164+INDEX(装备数值!$X$13:$AH$116,$W164*8+8,CM$2)*$AM164</f>
        <v>51800</v>
      </c>
      <c r="CN164" s="14">
        <f>INDEX(装备数值!$X$13:$AH$116,$P164*8+1,CN$2)*$AF164+INDEX(装备数值!$X$13:$AH$116,$Q164*8+2,CN$2)*$AG164+INDEX(装备数值!$X$13:$AH$116,$S164*8+3,CN$2)*$AH164+INDEX(装备数值!$X$13:$AH$116,$R164*8+4,CN$2)*$AI164+INDEX(装备数值!$X$13:$AH$116,$T164*8+5,CN$2)*$AJ164+INDEX(装备数值!$X$13:$AH$116,$U164*8+6,CN$2)*$AK164+INDEX(装备数值!$X$13:$AH$116,$V164*8+7,CN$2)*$AL164+INDEX(装备数值!$X$13:$AH$116,$W164*8+8,CN$2)*$AM164</f>
        <v>388500</v>
      </c>
      <c r="CO164" s="14">
        <f>INDEX(装备数值!$X$13:$AH$116,$P164*8+1,CO$2)*$AF164+INDEX(装备数值!$X$13:$AH$116,$Q164*8+2,CO$2)*$AG164+INDEX(装备数值!$X$13:$AH$116,$S164*8+3,CO$2)*$AH164+INDEX(装备数值!$X$13:$AH$116,$R164*8+4,CO$2)*$AI164+INDEX(装备数值!$X$13:$AH$116,$T164*8+5,CO$2)*$AJ164+INDEX(装备数值!$X$13:$AH$116,$U164*8+6,CO$2)*$AK164+INDEX(装备数值!$X$13:$AH$116,$V164*8+7,CO$2)*$AL164+INDEX(装备数值!$X$13:$AH$116,$W164*8+8,CO$2)*$AM164</f>
        <v>25900</v>
      </c>
      <c r="CP164" s="14">
        <f>INDEX(装备数值!$X$13:$AH$116,$P164*8+1,CP$2)*$AF164+INDEX(装备数值!$X$13:$AH$116,$Q164*8+2,CP$2)*$AG164+INDEX(装备数值!$X$13:$AH$116,$S164*8+3,CP$2)*$AH164+INDEX(装备数值!$X$13:$AH$116,$R164*8+4,CP$2)*$AI164+INDEX(装备数值!$X$13:$AH$116,$T164*8+5,CP$2)*$AJ164+INDEX(装备数值!$X$13:$AH$116,$U164*8+6,CP$2)*$AK164+INDEX(装备数值!$X$13:$AH$116,$V164*8+7,CP$2)*$AL164+INDEX(装备数值!$X$13:$AH$116,$W164*8+8,CP$2)*$AM164</f>
        <v>555000</v>
      </c>
      <c r="CQ164" s="14">
        <f>INDEX(装备数值!$X$13:$AH$116,$P164*8+1,CQ$2)*$AF164+INDEX(装备数值!$X$13:$AH$116,$Q164*8+2,CQ$2)*$AG164+INDEX(装备数值!$X$13:$AH$116,$S164*8+3,CQ$2)*$AH164+INDEX(装备数值!$X$13:$AH$116,$R164*8+4,CQ$2)*$AI164+INDEX(装备数值!$X$13:$AH$116,$T164*8+5,CQ$2)*$AJ164+INDEX(装备数值!$X$13:$AH$116,$U164*8+6,CQ$2)*$AK164+INDEX(装备数值!$X$13:$AH$116,$V164*8+7,CQ$2)*$AL164+INDEX(装备数值!$X$13:$AH$116,$W164*8+8,CQ$2)*$AM164</f>
        <v>10360</v>
      </c>
      <c r="CR164" s="14">
        <f>INDEX(装备数值!$X$13:$AH$116,$P164*8+1,CR$2)*$AF164+INDEX(装备数值!$X$13:$AH$116,$Q164*8+2,CR$2)*$AG164+INDEX(装备数值!$X$13:$AH$116,$S164*8+3,CR$2)*$AH164+INDEX(装备数值!$X$13:$AH$116,$R164*8+4,CR$2)*$AI164+INDEX(装备数值!$X$13:$AH$116,$T164*8+5,CR$2)*$AJ164+INDEX(装备数值!$X$13:$AH$116,$U164*8+6,CR$2)*$AK164+INDEX(装备数值!$X$13:$AH$116,$V164*8+7,CR$2)*$AL164+INDEX(装备数值!$X$13:$AH$116,$W164*8+8,CR$2)*$AM164</f>
        <v>40700</v>
      </c>
      <c r="CS164" s="14">
        <f>INDEX(装备数值!$X$13:$AH$116,$P164*8+1,CS$2)*$AF164+INDEX(装备数值!$X$13:$AH$116,$Q164*8+2,CS$2)*$AG164+INDEX(装备数值!$X$13:$AH$116,$S164*8+3,CS$2)*$AH164+INDEX(装备数值!$X$13:$AH$116,$R164*8+4,CS$2)*$AI164+INDEX(装备数值!$X$13:$AH$116,$T164*8+5,CS$2)*$AJ164+INDEX(装备数值!$X$13:$AH$116,$U164*8+6,CS$2)*$AK164+INDEX(装备数值!$X$13:$AH$116,$V164*8+7,CS$2)*$AL164+INDEX(装备数值!$X$13:$AH$116,$W164*8+8,CS$2)*$AM164</f>
        <v>38850</v>
      </c>
      <c r="CT164" s="14">
        <f>INDEX(装备数值!$X$13:$AH$116,$P164*8+1,CT$2)*$AF164+INDEX(装备数值!$X$13:$AH$116,$Q164*8+2,CT$2)*$AG164+INDEX(装备数值!$X$13:$AH$116,$S164*8+3,CT$2)*$AH164+INDEX(装备数值!$X$13:$AH$116,$R164*8+4,CT$2)*$AI164+INDEX(装备数值!$X$13:$AH$116,$T164*8+5,CT$2)*$AJ164+INDEX(装备数值!$X$13:$AH$116,$U164*8+6,CT$2)*$AK164+INDEX(装备数值!$X$13:$AH$116,$V164*8+7,CT$2)*$AL164+INDEX(装备数值!$X$13:$AH$116,$W164*8+8,CT$2)*$AM164</f>
        <v>40700</v>
      </c>
      <c r="CU164" s="14">
        <f>INDEX(装备数值!$X$13:$AH$116,$P164*8+1,CU$2)*$AF164+INDEX(装备数值!$X$13:$AH$116,$Q164*8+2,CU$2)*$AG164+INDEX(装备数值!$X$13:$AH$116,$S164*8+3,CU$2)*$AH164+INDEX(装备数值!$X$13:$AH$116,$R164*8+4,CU$2)*$AI164+INDEX(装备数值!$X$13:$AH$116,$T164*8+5,CU$2)*$AJ164+INDEX(装备数值!$X$13:$AH$116,$U164*8+6,CU$2)*$AK164+INDEX(装备数值!$X$13:$AH$116,$V164*8+7,CU$2)*$AL164+INDEX(装备数值!$X$13:$AH$116,$W164*8+8,CU$2)*$AM164</f>
        <v>38850</v>
      </c>
      <c r="CV164" s="14">
        <f>INDEX(装备数值!$X$13:$AH$116,$P164*8+1,CV$2)*$AF164+INDEX(装备数值!$X$13:$AH$116,$Q164*8+2,CV$2)*$AG164+INDEX(装备数值!$X$13:$AH$116,$S164*8+3,CV$2)*$AH164+INDEX(装备数值!$X$13:$AH$116,$R164*8+4,CV$2)*$AI164+INDEX(装备数值!$X$13:$AH$116,$T164*8+5,CV$2)*$AJ164+INDEX(装备数值!$X$13:$AH$116,$U164*8+6,CV$2)*$AK164+INDEX(装备数值!$X$13:$AH$116,$V164*8+7,CV$2)*$AL164+INDEX(装备数值!$X$13:$AH$116,$W164*8+8,CV$2)*$AM164</f>
        <v>74</v>
      </c>
      <c r="CW164" s="14">
        <f>INDEX(装备数值!$X$13:$AH$116,$P164*8+1,CW$2)*$AF164+INDEX(装备数值!$X$13:$AH$116,$Q164*8+2,CW$2)*$AG164+INDEX(装备数值!$X$13:$AH$116,$S164*8+3,CW$2)*$AH164+INDEX(装备数值!$X$13:$AH$116,$R164*8+4,CW$2)*$AI164+INDEX(装备数值!$X$13:$AH$116,$T164*8+5,CW$2)*$AJ164+INDEX(装备数值!$X$13:$AH$116,$U164*8+6,CW$2)*$AK164+INDEX(装备数值!$X$13:$AH$116,$V164*8+7,CW$2)*$AL164+INDEX(装备数值!$X$13:$AH$116,$W164*8+8,CW$2)*$AM164</f>
        <v>74</v>
      </c>
      <c r="CY164" s="14">
        <f>INDEX(装备数值!$AN$17:$AN$117,MATCH(MIN($X164:$AE164),装备数值!$AO$17:$AO$117,1))</f>
        <v>57</v>
      </c>
      <c r="CZ164" s="14">
        <f>IF(COUNTIF($P164:$W164,"&gt;"&amp;0)=8,INDEX(装备数值!AR$17:AR$117,$CY164+1),0)</f>
        <v>25080</v>
      </c>
      <c r="DA164" s="14">
        <f>IF(COUNTIF($P164:$W164,"&gt;"&amp;0)=8,INDEX(装备数值!AS$17:AS$117,$CY164+1),0)</f>
        <v>188100</v>
      </c>
      <c r="DB164" s="14">
        <f>IF(COUNTIF($P164:$W164,"&gt;"&amp;0)=8,INDEX(装备数值!AT$17:AT$117,$CY164+1),0)</f>
        <v>12540</v>
      </c>
      <c r="DC164" s="14">
        <f>IF(COUNTIF($P164:$W164,"&gt;"&amp;0)=8,INDEX(装备数值!AU$17:AU$117,$CY164+1),0)</f>
        <v>250800</v>
      </c>
      <c r="DD164" s="14">
        <f>IF(COUNTIF($P164:$W164,"&gt;"&amp;0)=8,INDEX(装备数值!AV$17:AV$117,$CY164+1),0)</f>
        <v>4902</v>
      </c>
      <c r="DF164" s="14">
        <f>INDEX(装备数值!$AY$17:$AY$77,MATCH(MIN($AF164:$AM164),装备数值!$AZ$17:$AZ$77,1))</f>
        <v>37</v>
      </c>
      <c r="DG164" s="26">
        <f>INDEX(装备数值!BA$17:BA$77,通天塔!DF164+1)</f>
        <v>0.69499999999999995</v>
      </c>
      <c r="DH164" s="26">
        <f>INDEX(装备数值!BA$17:BA$77,通天塔!DF164+1)</f>
        <v>0.69499999999999995</v>
      </c>
      <c r="DJ164" s="14">
        <f t="shared" si="299"/>
        <v>41</v>
      </c>
      <c r="DK164" s="14">
        <f>VLOOKUP(DJ164,军阶与晶片数值!$W$6:$X$27,2)</f>
        <v>9</v>
      </c>
      <c r="DL164" s="14">
        <f>INDEX(军阶与晶片数值!Y$6:Y$27,$DK164+1)</f>
        <v>750</v>
      </c>
      <c r="DM164" s="14">
        <f>INDEX(军阶与晶片数值!Z$6:Z$27,$DK164+1)</f>
        <v>750</v>
      </c>
      <c r="DN164" s="14">
        <f>INDEX(军阶与晶片数值!AA$6:AA$27,$DK164+1)</f>
        <v>750</v>
      </c>
      <c r="DO164" s="14">
        <f>INDEX(军阶与晶片数值!AB$6:AB$27,$DK164+1)</f>
        <v>750</v>
      </c>
      <c r="DP164" s="29">
        <f>INDEX(军阶与晶片数值!AC$6:AC$27,$DK164+1)</f>
        <v>50</v>
      </c>
      <c r="DQ164" s="29">
        <f>INDEX(军阶与晶片数值!AD$6:AD$27,$DK164+1)</f>
        <v>30</v>
      </c>
      <c r="DS164" s="26">
        <f>INDEX(军阶与晶片数值!I$6:I$16,AN164+1)</f>
        <v>0.3</v>
      </c>
      <c r="DT164" s="26">
        <f>INDEX(军阶与晶片数值!M$6:M$16,AO164+1)</f>
        <v>0.45</v>
      </c>
      <c r="DU164" s="26">
        <f>INDEX(军阶与晶片数值!J$6:J$16,AP164+1)</f>
        <v>0.45</v>
      </c>
      <c r="DV164" s="26">
        <f>INDEX(军阶与晶片数值!K$6:K$16,AQ164+1)</f>
        <v>0.9</v>
      </c>
      <c r="DW164" s="26">
        <f>INDEX(军阶与晶片数值!L$6:L$16,AR164+1)</f>
        <v>0.9</v>
      </c>
      <c r="DX164" s="28">
        <f>INDEX(军阶与晶片数值!N$6:N$16,AS164+1)</f>
        <v>0</v>
      </c>
      <c r="DY164" s="28">
        <f>INDEX(军阶与晶片数值!O$6:O$16,AT164+1)</f>
        <v>0</v>
      </c>
      <c r="DZ164" s="28">
        <f>INDEX(军阶与晶片数值!P$6:P$16,AU164+1)</f>
        <v>0</v>
      </c>
      <c r="EA164" s="28">
        <f>INDEX(军阶与晶片数值!Q$6:Q$16,AV164+1)</f>
        <v>0</v>
      </c>
      <c r="EB164" s="26">
        <f>INDEX(军阶与晶片数值!R$6:R$16,AW164+1)</f>
        <v>0.13</v>
      </c>
      <c r="EC164" s="26">
        <f>INDEX(军阶与晶片数值!S$6:S$16,AX164+1)</f>
        <v>0.3</v>
      </c>
      <c r="ED164" s="26">
        <f>INDEX(军阶与晶片数值!T$6:T$16,AY164+1)</f>
        <v>0</v>
      </c>
      <c r="EE164" s="26">
        <f>INDEX(军阶与晶片数值!U$6:U$16,AZ164+1)</f>
        <v>0</v>
      </c>
      <c r="EG164" s="26">
        <f>INDEX(军阶与晶片数值!$C$6:$C$36,通天塔!$BA164+1)</f>
        <v>1</v>
      </c>
      <c r="EH164" s="26">
        <f>INDEX(军阶与晶片数值!$C$6:$C$36,通天塔!$BA164+1)</f>
        <v>1</v>
      </c>
      <c r="EI164" s="26">
        <f>INDEX(军阶与晶片数值!$C$6:$C$36,通天塔!$BA164+1)</f>
        <v>1</v>
      </c>
      <c r="EJ164" s="26">
        <f>INDEX(军阶与晶片数值!$C$6:$C$36,通天塔!$BA164+1)</f>
        <v>1</v>
      </c>
      <c r="EK164" s="26">
        <f>INDEX(军阶与晶片数值!$C$6:$C$36,通天塔!$BA164+1)</f>
        <v>1</v>
      </c>
      <c r="EM164" s="14">
        <f>INDEX(战舰突破!$H$6:$H$18,通天塔!$J164+1)+INDEX(战舰突破!$H$23:$H$35,通天塔!$K164+1)+INDEX(战舰突破!$H$40:$H$52,通天塔!$L164+1)</f>
        <v>200</v>
      </c>
      <c r="EN164" s="14">
        <f>INDEX(战舰突破!$I$6:$I$18,通天塔!$J164+1)+INDEX(战舰突破!$I$23:$I$35,通天塔!$K164+1)+INDEX(战舰突破!$I$40:$I$52,通天塔!$L164+1)</f>
        <v>200</v>
      </c>
      <c r="EO164" s="14">
        <f>INDEX(战舰突破!$J$6:$J$18,通天塔!$J164+1)+INDEX(战舰突破!$J$23:$J$35,通天塔!$K164+1)+INDEX(战舰突破!$J$40:$J$52,通天塔!$L164+1)</f>
        <v>0</v>
      </c>
      <c r="EP164" s="14">
        <f>INDEX(战舰突破!$K$6:$K$18,通天塔!$J164+1)+INDEX(战舰突破!$K$23:$K$35,通天塔!$K164+1)+INDEX(战舰突破!$K$40:$K$52,通天塔!$L164+1)</f>
        <v>0</v>
      </c>
      <c r="EQ164" s="14">
        <f>INDEX(战舰突破!$L$6:$L$18,通天塔!$J164+1)+INDEX(战舰突破!$L$23:$L$35,通天塔!$K164+1)+INDEX(战舰突破!$L$40:$L$52,通天塔!$L164+1)</f>
        <v>200</v>
      </c>
      <c r="ER164" s="18">
        <f>INDEX(战舰突破!$N$6:$N$18,通天塔!$J164+1)+INDEX(战舰突破!$N$23:$N$35,通天塔!$K164+1)+INDEX(战舰突破!$N$40:$N$52,通天塔!$L164+1)</f>
        <v>0.75</v>
      </c>
      <c r="ES164" s="18">
        <f>INDEX(战舰突破!$O$6:$O$18,通天塔!$J164+1)+INDEX(战舰突破!$O$23:$O$35,通天塔!$K164+1)+INDEX(战舰突破!$O$40:$O$52,通天塔!$L164+1)</f>
        <v>1.4</v>
      </c>
      <c r="ET164" s="18">
        <f>INDEX(战舰突破!$P$6:$P$18,通天塔!$J164+1)+INDEX(战舰突破!$P$23:$P$35,通天塔!$K164+1)+INDEX(战舰突破!$P$40:$P$52,通天塔!$L164+1)</f>
        <v>0.5</v>
      </c>
      <c r="EU164" s="18">
        <f>INDEX(战舰突破!$Q$6:$Q$18,通天塔!$J164+1)+INDEX(战舰突破!$Q$23:$Q$35,通天塔!$K164+1)+INDEX(战舰突破!$Q$40:$Q$52,通天塔!$L164+1)</f>
        <v>0.3</v>
      </c>
      <c r="EV164" s="18">
        <f>INDEX(战舰突破!$R$6:$R$18,通天塔!$J164+1)+INDEX(战舰突破!$R$23:$R$35,通天塔!$K164+1)+INDEX(战舰突破!$R$40:$R$52,通天塔!$L164+1)</f>
        <v>0.25</v>
      </c>
      <c r="EW164" s="18">
        <f>INDEX(战舰突破!$M$6:$M$18,通天塔!$J164+1)+INDEX(战舰突破!$M$23:$M$35,通天塔!$K164+1)+INDEX(战舰突破!$M$40:$M$52,通天塔!$L164+1)</f>
        <v>0.2</v>
      </c>
      <c r="EX164" s="22">
        <f>INDEX(战舰突破!$W$6:$W$18,通天塔!$J164+1)+INDEX(战舰突破!$W$23:$W$35,通天塔!$K164+1)+INDEX(战舰突破!$W$40:$W$52,通天塔!$L164+1)</f>
        <v>0.5</v>
      </c>
      <c r="FA164" s="14">
        <f>INDEX(战舰突破!$S$6:$S$18,通天塔!$J164+1)</f>
        <v>0</v>
      </c>
      <c r="FB164" s="14">
        <f>INDEX(战舰突破!$T$6:$T$18,通天塔!$J164+1)</f>
        <v>1.1000000000000001</v>
      </c>
      <c r="FC164" s="14">
        <f>INDEX(战舰突破!$U$6:$U$18,通天塔!$J164+1)</f>
        <v>0.1</v>
      </c>
      <c r="FD164" s="14">
        <f>INDEX(战舰突破!$V$6:$V$18,通天塔!$J164+1)</f>
        <v>1</v>
      </c>
      <c r="FE164" s="14">
        <f>INDEX(战舰突破!$X$6:$X$18,通天塔!$J164+1)</f>
        <v>11</v>
      </c>
      <c r="FG164" s="14">
        <f>INDEX(战舰突破!$S$23:$S$35,通天塔!$J164+1)</f>
        <v>0.6</v>
      </c>
      <c r="FH164" s="14">
        <f>INDEX(战舰突破!$T$23:$T$35,通天塔!$J164+1)</f>
        <v>0.55000000000000004</v>
      </c>
      <c r="FI164" s="14">
        <f>INDEX(战舰突破!$U$23:$U$35,通天塔!$J164+1)</f>
        <v>0.1</v>
      </c>
      <c r="FJ164" s="14">
        <f>INDEX(战舰突破!$V$23:$V$35,通天塔!$J164+1)</f>
        <v>2</v>
      </c>
      <c r="FK164" s="14">
        <f>INDEX(战舰突破!$X$23:$X$35,通天塔!$J164+1)</f>
        <v>165</v>
      </c>
      <c r="FM164" s="14">
        <f>INDEX(战舰突破!$S$40:$S$52,通天塔!$J164+1)</f>
        <v>0.6</v>
      </c>
      <c r="FN164" s="14">
        <f>INDEX(战舰突破!$T$40:$T$52,通天塔!$J164+1)</f>
        <v>0.25</v>
      </c>
      <c r="FO164" s="14">
        <f>INDEX(战舰突破!$U$40:$U$52,通天塔!$J164+1)</f>
        <v>0.2</v>
      </c>
      <c r="FP164" s="14">
        <f>INDEX(战舰突破!$V$40:$V$52,通天塔!$J164+1)</f>
        <v>1</v>
      </c>
      <c r="FQ164" s="14">
        <f>INDEX(战舰突破!$X$40:$X$52,通天塔!$J164+1)</f>
        <v>275</v>
      </c>
      <c r="FT164" s="14">
        <f t="shared" si="300"/>
        <v>2838672</v>
      </c>
      <c r="FU164" s="14">
        <f t="shared" si="301"/>
        <v>2840901</v>
      </c>
      <c r="FV164" s="14">
        <f t="shared" si="302"/>
        <v>2843290</v>
      </c>
      <c r="FW164" s="14">
        <f t="shared" si="303"/>
        <v>32893843</v>
      </c>
      <c r="FX164" s="14">
        <f t="shared" si="304"/>
        <v>1307088</v>
      </c>
      <c r="FY164" s="14">
        <f t="shared" si="305"/>
        <v>30505062</v>
      </c>
      <c r="FZ164" s="14">
        <f t="shared" si="306"/>
        <v>767284</v>
      </c>
      <c r="GA164" s="28">
        <f t="shared" si="307"/>
        <v>41450</v>
      </c>
      <c r="GB164" s="28">
        <f t="shared" si="308"/>
        <v>39600</v>
      </c>
      <c r="GC164" s="28">
        <f t="shared" si="309"/>
        <v>41450</v>
      </c>
      <c r="GD164" s="28">
        <f t="shared" si="310"/>
        <v>39600</v>
      </c>
      <c r="GE164" s="28">
        <f t="shared" si="311"/>
        <v>1.9153499999999997</v>
      </c>
      <c r="GF164" s="28">
        <f t="shared" si="312"/>
        <v>2.2035</v>
      </c>
      <c r="GG164" s="28">
        <f t="shared" si="313"/>
        <v>0</v>
      </c>
      <c r="GH164" s="28">
        <f t="shared" si="314"/>
        <v>57.3</v>
      </c>
      <c r="GI164" s="14">
        <f t="shared" si="315"/>
        <v>1</v>
      </c>
      <c r="GJ164" s="14">
        <f t="shared" si="316"/>
        <v>1.6</v>
      </c>
      <c r="GK164" s="14">
        <f t="shared" si="317"/>
        <v>1.6</v>
      </c>
      <c r="GL164" s="18">
        <f t="shared" si="318"/>
        <v>2.3000000000000003</v>
      </c>
      <c r="GM164" s="18">
        <f t="shared" si="319"/>
        <v>1.75</v>
      </c>
      <c r="GN164" s="18">
        <f t="shared" si="320"/>
        <v>1.45</v>
      </c>
      <c r="GO164" s="29">
        <f t="shared" si="380"/>
        <v>41600</v>
      </c>
      <c r="GP164" s="29">
        <f t="shared" si="380"/>
        <v>41900</v>
      </c>
      <c r="GQ164" s="29">
        <f t="shared" si="380"/>
        <v>41900</v>
      </c>
      <c r="GR164" s="26">
        <f t="shared" si="321"/>
        <v>0.1</v>
      </c>
      <c r="GS164" s="26">
        <f t="shared" si="322"/>
        <v>0.1</v>
      </c>
      <c r="GT164" s="26">
        <f t="shared" si="323"/>
        <v>0.2</v>
      </c>
      <c r="GU164" s="14">
        <f t="shared" si="324"/>
        <v>3</v>
      </c>
      <c r="GV164" s="14">
        <f t="shared" si="325"/>
        <v>4</v>
      </c>
      <c r="GW164" s="14">
        <f t="shared" si="326"/>
        <v>3</v>
      </c>
      <c r="GX164" s="14">
        <f t="shared" si="327"/>
        <v>11</v>
      </c>
      <c r="GY164" s="14">
        <f t="shared" si="328"/>
        <v>165</v>
      </c>
      <c r="GZ164" s="14">
        <f t="shared" si="329"/>
        <v>275</v>
      </c>
      <c r="HA164">
        <v>160</v>
      </c>
      <c r="HB164" s="14">
        <f t="shared" si="275"/>
        <v>335036017</v>
      </c>
      <c r="HD164" s="14">
        <f t="shared" si="330"/>
        <v>2614176</v>
      </c>
      <c r="HE164" s="14">
        <f t="shared" si="331"/>
        <v>1419306</v>
      </c>
      <c r="HF164" s="29">
        <f t="shared" si="332"/>
        <v>38016</v>
      </c>
      <c r="HG164" s="29">
        <f t="shared" si="333"/>
        <v>27256</v>
      </c>
      <c r="HH164" s="29">
        <f t="shared" si="334"/>
        <v>30825</v>
      </c>
      <c r="HI164" s="29">
        <f t="shared" si="335"/>
        <v>27475</v>
      </c>
      <c r="HJ164" s="14">
        <f t="shared" si="336"/>
        <v>1.9153499999999997</v>
      </c>
      <c r="HK164" s="14">
        <f t="shared" si="337"/>
        <v>2.2035</v>
      </c>
      <c r="HL164" s="14">
        <f t="shared" si="338"/>
        <v>852286</v>
      </c>
      <c r="HM164" s="14">
        <f t="shared" si="339"/>
        <v>1391356</v>
      </c>
      <c r="HN164" s="26">
        <f t="shared" si="340"/>
        <v>0.44038054589146719</v>
      </c>
      <c r="HO164" s="26">
        <f t="shared" si="341"/>
        <v>0.62798092209856915</v>
      </c>
      <c r="HP164" s="29">
        <f t="shared" si="342"/>
        <v>406687</v>
      </c>
      <c r="HQ164" s="29">
        <f t="shared" si="343"/>
        <v>1487706</v>
      </c>
      <c r="HR164" s="29">
        <f t="shared" si="344"/>
        <v>1646173</v>
      </c>
      <c r="HS164" s="26">
        <f t="shared" si="345"/>
        <v>0.52470220727060513</v>
      </c>
      <c r="HT164" s="26">
        <f t="shared" si="346"/>
        <v>0.53113864954859069</v>
      </c>
      <c r="HU164" s="26">
        <f t="shared" si="347"/>
        <v>0.63113864954859067</v>
      </c>
      <c r="HV164" s="26">
        <f t="shared" si="348"/>
        <v>0.1247022072706051</v>
      </c>
      <c r="HW164" s="29">
        <f t="shared" si="349"/>
        <v>1.8000000000000003</v>
      </c>
      <c r="HX164" s="29">
        <f t="shared" si="350"/>
        <v>3.5508949229343312</v>
      </c>
      <c r="HY164" s="29">
        <f t="shared" si="351"/>
        <v>3.2205966152895535</v>
      </c>
      <c r="HZ164" s="29">
        <f t="shared" si="352"/>
        <v>3660183</v>
      </c>
      <c r="IA164" s="29">
        <f t="shared" si="353"/>
        <v>3521791.7881459617</v>
      </c>
      <c r="IB164" s="29">
        <f t="shared" si="354"/>
        <v>2650829.5959905251</v>
      </c>
      <c r="IC164" s="29">
        <f t="shared" si="355"/>
        <v>22395069</v>
      </c>
      <c r="ID164" s="14">
        <f t="shared" si="356"/>
        <v>9832804.3800000008</v>
      </c>
      <c r="IH164" s="14">
        <v>1</v>
      </c>
      <c r="II164" s="14">
        <v>1</v>
      </c>
      <c r="IJ164" s="14">
        <v>480</v>
      </c>
      <c r="IK164" s="14">
        <v>80</v>
      </c>
      <c r="IL164" s="14">
        <v>60</v>
      </c>
      <c r="IM164" s="23">
        <f t="shared" si="357"/>
        <v>1855201769</v>
      </c>
      <c r="IN164" s="23">
        <f t="shared" si="358"/>
        <v>2</v>
      </c>
      <c r="IO164" s="23">
        <f t="shared" si="359"/>
        <v>1855.2</v>
      </c>
      <c r="IP164" s="23">
        <f t="shared" si="360"/>
        <v>2039910739</v>
      </c>
      <c r="IQ164" s="23">
        <f t="shared" si="361"/>
        <v>2</v>
      </c>
      <c r="IR164" s="23">
        <f t="shared" si="362"/>
        <v>2039.91</v>
      </c>
      <c r="IS164" s="14">
        <v>1</v>
      </c>
      <c r="IT164" s="14">
        <v>1</v>
      </c>
      <c r="IU164" s="14">
        <v>240</v>
      </c>
      <c r="IV164" s="14">
        <v>40</v>
      </c>
      <c r="IW164" s="14">
        <v>30</v>
      </c>
      <c r="IX164" s="23">
        <f t="shared" si="363"/>
        <v>1086941332</v>
      </c>
      <c r="IY164" s="23">
        <f t="shared" si="364"/>
        <v>2</v>
      </c>
      <c r="IZ164" s="23">
        <f t="shared" si="365"/>
        <v>1086.94</v>
      </c>
      <c r="JA164" s="23"/>
      <c r="JB164" s="23"/>
      <c r="JC164" s="23"/>
      <c r="JG164">
        <f t="shared" si="366"/>
        <v>1.7534471393489497</v>
      </c>
      <c r="JH164">
        <f t="shared" si="367"/>
        <v>3.3584649783520102</v>
      </c>
      <c r="JJ164" s="14">
        <v>10</v>
      </c>
      <c r="JK164" s="14">
        <v>2</v>
      </c>
      <c r="JL164" s="14">
        <v>1.5</v>
      </c>
      <c r="JM164" s="23">
        <f t="shared" si="368"/>
        <v>36948948</v>
      </c>
      <c r="JN164" s="23">
        <f t="shared" si="369"/>
        <v>1</v>
      </c>
      <c r="JO164" s="23">
        <f t="shared" si="370"/>
        <v>36948.949999999997</v>
      </c>
      <c r="JP164" s="14">
        <v>30</v>
      </c>
      <c r="JQ164" s="14">
        <v>6</v>
      </c>
      <c r="JR164" s="14">
        <v>4</v>
      </c>
      <c r="JS164" s="23">
        <f t="shared" si="371"/>
        <v>106605518</v>
      </c>
      <c r="JT164" s="23">
        <f t="shared" si="372"/>
        <v>1</v>
      </c>
      <c r="JU164" s="23">
        <f t="shared" si="373"/>
        <v>106605.52</v>
      </c>
      <c r="JW164" s="23">
        <f t="shared" si="374"/>
        <v>142140691</v>
      </c>
      <c r="JX164" s="23">
        <f t="shared" si="375"/>
        <v>1</v>
      </c>
      <c r="JY164" s="23">
        <f t="shared" si="376"/>
        <v>142140.69</v>
      </c>
      <c r="JZ164" s="23">
        <f t="shared" si="377"/>
        <v>55423422</v>
      </c>
      <c r="KA164" s="23">
        <f t="shared" si="378"/>
        <v>1</v>
      </c>
      <c r="KB164" s="23">
        <f t="shared" si="379"/>
        <v>55423.42</v>
      </c>
    </row>
    <row r="165" spans="3:288" ht="16.5" x14ac:dyDescent="0.2">
      <c r="C165" s="14">
        <f t="shared" si="243"/>
        <v>46</v>
      </c>
      <c r="D165" s="14">
        <v>161</v>
      </c>
      <c r="E165" s="14" t="s">
        <v>833</v>
      </c>
      <c r="F165" s="14">
        <v>573</v>
      </c>
      <c r="G165" s="14">
        <v>573</v>
      </c>
      <c r="H165" s="14">
        <v>573</v>
      </c>
      <c r="I165" s="14">
        <v>573</v>
      </c>
      <c r="J165" s="14">
        <v>10</v>
      </c>
      <c r="K165" s="14">
        <v>10</v>
      </c>
      <c r="L165" s="14">
        <v>10</v>
      </c>
      <c r="M165" s="14">
        <v>6</v>
      </c>
      <c r="N165" s="14">
        <v>6</v>
      </c>
      <c r="O165" s="14">
        <v>6</v>
      </c>
      <c r="P165" s="14">
        <v>10</v>
      </c>
      <c r="Q165" s="14">
        <v>9</v>
      </c>
      <c r="R165" s="14">
        <v>9</v>
      </c>
      <c r="S165" s="14">
        <v>9</v>
      </c>
      <c r="T165" s="14">
        <v>9</v>
      </c>
      <c r="U165" s="14">
        <v>9</v>
      </c>
      <c r="V165" s="14">
        <v>9</v>
      </c>
      <c r="W165" s="14">
        <v>9</v>
      </c>
      <c r="X165" s="14">
        <v>573</v>
      </c>
      <c r="Y165" s="14">
        <v>573</v>
      </c>
      <c r="Z165" s="14">
        <v>573</v>
      </c>
      <c r="AA165" s="14">
        <v>573</v>
      </c>
      <c r="AB165" s="14">
        <v>573</v>
      </c>
      <c r="AC165" s="14">
        <v>573</v>
      </c>
      <c r="AD165" s="14">
        <v>573</v>
      </c>
      <c r="AE165" s="14">
        <v>573</v>
      </c>
      <c r="AF165" s="14">
        <v>74</v>
      </c>
      <c r="AG165" s="14">
        <v>74</v>
      </c>
      <c r="AH165" s="14">
        <v>74</v>
      </c>
      <c r="AI165" s="14">
        <v>74</v>
      </c>
      <c r="AJ165" s="14">
        <v>74</v>
      </c>
      <c r="AK165" s="14">
        <v>74</v>
      </c>
      <c r="AL165" s="14">
        <v>74</v>
      </c>
      <c r="AM165" s="14">
        <v>74</v>
      </c>
      <c r="AN165" s="14">
        <v>6</v>
      </c>
      <c r="AO165" s="14">
        <v>7</v>
      </c>
      <c r="AP165" s="14">
        <v>7</v>
      </c>
      <c r="AQ165" s="14">
        <v>7</v>
      </c>
      <c r="AR165" s="14">
        <v>7</v>
      </c>
      <c r="AS165" s="14">
        <v>0</v>
      </c>
      <c r="AT165" s="14">
        <v>0</v>
      </c>
      <c r="AU165" s="14">
        <v>0</v>
      </c>
      <c r="AV165" s="14">
        <v>0</v>
      </c>
      <c r="AW165" s="14">
        <v>3</v>
      </c>
      <c r="AX165" s="14">
        <v>4</v>
      </c>
      <c r="AY165" s="14">
        <v>0</v>
      </c>
      <c r="AZ165" s="14">
        <v>0</v>
      </c>
      <c r="BA165" s="14">
        <v>20</v>
      </c>
      <c r="BF165" s="14">
        <f>ROUND((INDEX(新战舰养成!S$6:S$18,通天塔!$J165+1)+INDEX(新战舰养成!D$6:D$18,通天塔!$J165+1)*(通天塔!$G165-1))*INDEX(战舰突破!$D$6:$D$18,通天塔!$M165+1),0)</f>
        <v>308277</v>
      </c>
      <c r="BG165" s="14">
        <f>ROUND((INDEX(新战舰养成!T$6:T$18,通天塔!$J165+1)+INDEX(新战舰养成!E$6:E$18,通天塔!$J165+1)*(通天塔!$G165-1))*INDEX(战舰突破!$D$6:$D$18,通天塔!$M165+1),0)</f>
        <v>2466107</v>
      </c>
      <c r="BH165" s="14">
        <f>ROUND((INDEX(新战舰养成!U$6:U$18,通天塔!$J165+1)+INDEX(新战舰养成!F$6:F$18,通天塔!$J165+1)*(通天塔!$G165-1))*INDEX(战舰突破!$D$6:$D$18,通天塔!$M165+1),0)</f>
        <v>154277</v>
      </c>
      <c r="BI165" s="14">
        <f>ROUND((INDEX(新战舰养成!V$6:V$18,通天塔!$J165+1)+INDEX(新战舰养成!G$6:G$18,通天塔!$J165+1)*(通天塔!$G165-1))*INDEX(战舰突破!$D$6:$D$18,通天塔!$M165+1),0)</f>
        <v>525</v>
      </c>
      <c r="BJ165" s="14">
        <f>ROUND((INDEX(新战舰养成!W$6:W$18,通天塔!$J165+1)+INDEX(新战舰养成!H$6:H$18,通天塔!$J165+1)*(通天塔!$G165-1))*INDEX(战舰突破!$D$6:$D$18,通天塔!$M165+1),0)</f>
        <v>7</v>
      </c>
      <c r="BL165" s="14">
        <f>IF($H165&gt;0,ROUND((INDEX(新战舰养成!X$6:X$18,通天塔!$K165+1)+INDEX(新战舰养成!I$6:I$18,通天塔!$K165+1)*(通天塔!$H165-1))*INDEX(战舰突破!$D$6:$D$18,通天塔!$N165+1),0),0)</f>
        <v>308767</v>
      </c>
      <c r="BM165" s="14">
        <f>IF($H165&gt;0,ROUND((INDEX(新战舰养成!Y$6:Y$18,通天塔!$K165+1)+INDEX(新战舰养成!J$6:J$18,通天塔!$K165+1)*(通天塔!$H165-1))*INDEX(战舰突破!$D$6:$D$18,通天塔!$N165+1),0),0)</f>
        <v>0</v>
      </c>
      <c r="BN165" s="14">
        <f>IF($H165&gt;0,ROUND((INDEX(新战舰养成!Z$6:Z$18,通天塔!$K165+1)+INDEX(新战舰养成!K$6:K$18,通天塔!$K165+1)*(通天塔!$H165-1))*INDEX(战舰突破!$D$6:$D$18,通天塔!$N165+1),0),0)</f>
        <v>0</v>
      </c>
      <c r="BO165" s="14">
        <f>IF($H165&gt;0,ROUND((INDEX(新战舰养成!AA$6:AA$18,通天塔!$K165+1)+INDEX(新战舰养成!L$6:L$18,通天塔!$K165+1)*(通天塔!$H165-1))*INDEX(战舰突破!$D$6:$D$18,通天塔!$N165+1),0),0)</f>
        <v>3082765</v>
      </c>
      <c r="BP165" s="14">
        <f>IF($H165&gt;0,ROUND((INDEX(新战舰养成!AB$6:AB$18,通天塔!$K165+1)+INDEX(新战舰养成!M$6:M$18,通天塔!$K165+1)*(通天塔!$H165-1))*INDEX(战舰突破!$D$6:$D$18,通天塔!$N165+1),0),0)</f>
        <v>61527</v>
      </c>
      <c r="BR165" s="14">
        <f>IF($I165&gt;0,ROUND((INDEX(新战舰养成!AC$6:AC$18,通天塔!$L165+1)+INDEX(新战舰养成!I$6:I$18,通天塔!$L165+1)*(通天塔!$I165-1))*INDEX(战舰突破!$D$6:$D$18,通天塔!$O165+1),0),0)</f>
        <v>309292</v>
      </c>
      <c r="BS165" s="14">
        <f>IF($I165&gt;0,ROUND((INDEX(新战舰养成!AD$6:AD$18,通天塔!$L165+1)+INDEX(新战舰养成!J$6:J$18,通天塔!$L165+1)*(通天塔!$I165-1))*INDEX(战舰突破!$D$6:$D$18,通天塔!$O165+1),0),0)</f>
        <v>0</v>
      </c>
      <c r="BT165" s="14">
        <f>IF($I165&gt;0,ROUND((INDEX(新战舰养成!AE$6:AE$18,通天塔!$L165+1)+INDEX(新战舰养成!K$6:K$18,通天塔!$L165+1)*(通天塔!$I165-1))*INDEX(战舰突破!$D$6:$D$18,通天塔!$O165+1),0),0)</f>
        <v>0</v>
      </c>
      <c r="BU165" s="14">
        <f>IF($I165&gt;0,ROUND((INDEX(新战舰养成!AF$6:AF$18,通天塔!$L165+1)+INDEX(新战舰养成!L$6:L$18,通天塔!$L165+1)*(通天塔!$I165-1))*INDEX(战舰突破!$D$6:$D$18,通天塔!$O165+1),0),0)</f>
        <v>1992008</v>
      </c>
      <c r="BV165" s="14">
        <f>IF($I165&gt;0,ROUND((INDEX(新战舰养成!AG$6:AG$18,通天塔!$L165+1)+INDEX(新战舰养成!M$6:M$18,通天塔!$L165+1)*(通天塔!$I165-1))*INDEX(战舰突破!$D$6:$D$18,通天塔!$O165+1),0),0)</f>
        <v>83731</v>
      </c>
      <c r="BY165" s="14">
        <f>(INDEX(装备数值!$C$13:$G$116,通天塔!$P165*8+1,BY$2)+INDEX(装备数值!$C$13:$G$116,通天塔!$Q165*8+2,BY$2)+INDEX(装备数值!$C$13:$G$116,通天塔!$S165*8+3,BY$2)+INDEX(装备数值!$C$13:$G$116,通天塔!$R165*8+4,BY$2)+INDEX(装备数值!$C$13:$G$116,通天塔!$T165*8+5,BY$2)+INDEX(装备数值!$C$13:$G$116,通天塔!$U165*8+6,BY$2)+INDEX(装备数值!$C$13:$G$116,通天塔!$V165*8+7,BY$2)+INDEX(装备数值!$C$13:$G$116,通天塔!$W165*8+8,BY$2))</f>
        <v>68000</v>
      </c>
      <c r="BZ165" s="14">
        <f>(INDEX(装备数值!$C$13:$G$116,通天塔!$P165*8+1,BZ$2)+INDEX(装备数值!$C$13:$G$116,通天塔!$Q165*8+2,BZ$2)+INDEX(装备数值!$C$13:$G$116,通天塔!$S165*8+3,BZ$2)+INDEX(装备数值!$C$13:$G$116,通天塔!$R165*8+4,BZ$2)+INDEX(装备数值!$C$13:$G$116,通天塔!$T165*8+5,BZ$2)+INDEX(装备数值!$C$13:$G$116,通天塔!$U165*8+6,BZ$2)+INDEX(装备数值!$C$13:$G$116,通天塔!$V165*8+7,BZ$2)+INDEX(装备数值!$C$13:$G$116,通天塔!$W165*8+8,BZ$2))</f>
        <v>456000</v>
      </c>
      <c r="CA165" s="14">
        <f>(INDEX(装备数值!$C$13:$G$116,通天塔!$P165*8+1,CA$2)+INDEX(装备数值!$C$13:$G$116,通天塔!$Q165*8+2,CA$2)+INDEX(装备数值!$C$13:$G$116,通天塔!$S165*8+3,CA$2)+INDEX(装备数值!$C$13:$G$116,通天塔!$R165*8+4,CA$2)+INDEX(装备数值!$C$13:$G$116,通天塔!$T165*8+5,CA$2)+INDEX(装备数值!$C$13:$G$116,通天塔!$U165*8+6,CA$2)+INDEX(装备数值!$C$13:$G$116,通天塔!$V165*8+7,CA$2)+INDEX(装备数值!$C$13:$G$116,通天塔!$W165*8+8,CA$2))</f>
        <v>28000</v>
      </c>
      <c r="CB165" s="14">
        <f>(INDEX(装备数值!$C$13:$G$116,通天塔!$P165*8+1,CB$2)+INDEX(装备数值!$C$13:$G$116,通天塔!$Q165*8+2,CB$2)+INDEX(装备数值!$C$13:$G$116,通天塔!$S165*8+3,CB$2)+INDEX(装备数值!$C$13:$G$116,通天塔!$R165*8+4,CB$2)+INDEX(装备数值!$C$13:$G$116,通天塔!$T165*8+5,CB$2)+INDEX(装备数值!$C$13:$G$116,通天塔!$U165*8+6,CB$2)+INDEX(装备数值!$C$13:$G$116,通天塔!$V165*8+7,CB$2)+INDEX(装备数值!$C$13:$G$116,通天塔!$W165*8+8,CB$2))</f>
        <v>560000</v>
      </c>
      <c r="CC165" s="14">
        <f>(INDEX(装备数值!$C$13:$G$116,通天塔!$P165*8+1,CC$2)+INDEX(装备数值!$C$13:$G$116,通天塔!$Q165*8+2,CC$2)+INDEX(装备数值!$C$13:$G$116,通天塔!$S165*8+3,CC$2)+INDEX(装备数值!$C$13:$G$116,通天塔!$R165*8+4,CC$2)+INDEX(装备数值!$C$13:$G$116,通天塔!$T165*8+5,CC$2)+INDEX(装备数值!$C$13:$G$116,通天塔!$U165*8+6,CC$2)+INDEX(装备数值!$C$13:$G$116,通天塔!$V165*8+7,CC$2)+INDEX(装备数值!$C$13:$G$116,通天塔!$W165*8+8,CC$2))</f>
        <v>10800</v>
      </c>
      <c r="CF165" s="14">
        <f>INDEX(装备数值!$I$13:$M$116,通天塔!$P165*8+1,CF$2)*$X165+INDEX(装备数值!$I$13:$M$116,通天塔!$Q165*8+2,CF$2)*$Y165+INDEX(装备数值!$I$13:$M$116,通天塔!$S165*8+3,CF$2)*$Z165+INDEX(装备数值!$I$13:$M$116,通天塔!$R165*8+4,CF$2)*$AA165+INDEX(装备数值!$I$13:$M$116,通天塔!$T165*8+5,CF$2)*$AB165+INDEX(装备数值!$I$13:$M$116,通天塔!$U165*8+6,CF$2)*$AC165+INDEX(装备数值!$I$13:$M$116,通天塔!$V165*8+7,CF$2)*$AD165+INDEX(装备数值!$I$13:$M$116,通天塔!$W165*8+8,CF$2)*$AE165</f>
        <v>171900</v>
      </c>
      <c r="CG165" s="14">
        <f>INDEX(装备数值!$I$13:$M$116,通天塔!$P165*8+1,CG$2)*$X165+INDEX(装备数值!$I$13:$M$116,通天塔!$Q165*8+2,CG$2)*$Y165+INDEX(装备数值!$I$13:$M$116,通天塔!$S165*8+3,CG$2)*$Z165+INDEX(装备数值!$I$13:$M$116,通天塔!$R165*8+4,CG$2)*$AA165+INDEX(装备数值!$I$13:$M$116,通天塔!$T165*8+5,CG$2)*$AB165+INDEX(装备数值!$I$13:$M$116,通天塔!$U165*8+6,CG$2)*$AC165+INDEX(装备数值!$I$13:$M$116,通天塔!$V165*8+7,CG$2)*$AD165+INDEX(装备数值!$I$13:$M$116,通天塔!$W165*8+8,CG$2)*$AE165</f>
        <v>1237680</v>
      </c>
      <c r="CH165" s="14">
        <f>INDEX(装备数值!$I$13:$M$116,通天塔!$P165*8+1,CH$2)*$X165+INDEX(装备数值!$I$13:$M$116,通天塔!$Q165*8+2,CH$2)*$Y165+INDEX(装备数值!$I$13:$M$116,通天塔!$S165*8+3,CH$2)*$Z165+INDEX(装备数值!$I$13:$M$116,通天塔!$R165*8+4,CH$2)*$AA165+INDEX(装备数值!$I$13:$M$116,通天塔!$T165*8+5,CH$2)*$AB165+INDEX(装备数值!$I$13:$M$116,通天塔!$U165*8+6,CH$2)*$AC165+INDEX(装备数值!$I$13:$M$116,通天塔!$V165*8+7,CH$2)*$AD165+INDEX(装备数值!$I$13:$M$116,通天塔!$W165*8+8,CH$2)*$AE165</f>
        <v>80220</v>
      </c>
      <c r="CI165" s="14">
        <f>INDEX(装备数值!$I$13:$M$116,通天塔!$P165*8+1,CI$2)*$X165+INDEX(装备数值!$I$13:$M$116,通天塔!$Q165*8+2,CI$2)*$Y165+INDEX(装备数值!$I$13:$M$116,通天塔!$S165*8+3,CI$2)*$Z165+INDEX(装备数值!$I$13:$M$116,通天塔!$R165*8+4,CI$2)*$AA165+INDEX(装备数值!$I$13:$M$116,通天塔!$T165*8+5,CI$2)*$AB165+INDEX(装备数值!$I$13:$M$116,通天塔!$U165*8+6,CI$2)*$AC165+INDEX(装备数值!$I$13:$M$116,通天塔!$V165*8+7,CI$2)*$AD165+INDEX(装备数值!$I$13:$M$116,通天塔!$W165*8+8,CI$2)*$AE165</f>
        <v>1604400</v>
      </c>
      <c r="CJ165" s="14">
        <f>INDEX(装备数值!$I$13:$M$116,通天塔!$P165*8+1,CJ$2)*$X165+INDEX(装备数值!$I$13:$M$116,通天塔!$Q165*8+2,CJ$2)*$Y165+INDEX(装备数值!$I$13:$M$116,通天塔!$S165*8+3,CJ$2)*$Z165+INDEX(装备数值!$I$13:$M$116,通天塔!$R165*8+4,CJ$2)*$AA165+INDEX(装备数值!$I$13:$M$116,通天塔!$T165*8+5,CJ$2)*$AB165+INDEX(装备数值!$I$13:$M$116,通天塔!$U165*8+6,CJ$2)*$AC165+INDEX(装备数值!$I$13:$M$116,通天塔!$V165*8+7,CJ$2)*$AD165+INDEX(装备数值!$I$13:$M$116,通天塔!$W165*8+8,CJ$2)*$AE165</f>
        <v>30942</v>
      </c>
      <c r="CM165" s="14">
        <f>INDEX(装备数值!$X$13:$AH$116,$P165*8+1,CM$2)*$AF165+INDEX(装备数值!$X$13:$AH$116,$Q165*8+2,CM$2)*$AG165+INDEX(装备数值!$X$13:$AH$116,$S165*8+3,CM$2)*$AH165+INDEX(装备数值!$X$13:$AH$116,$R165*8+4,CM$2)*$AI165+INDEX(装备数值!$X$13:$AH$116,$T165*8+5,CM$2)*$AJ165+INDEX(装备数值!$X$13:$AH$116,$U165*8+6,CM$2)*$AK165+INDEX(装备数值!$X$13:$AH$116,$V165*8+7,CM$2)*$AL165+INDEX(装备数值!$X$13:$AH$116,$W165*8+8,CM$2)*$AM165</f>
        <v>51800</v>
      </c>
      <c r="CN165" s="14">
        <f>INDEX(装备数值!$X$13:$AH$116,$P165*8+1,CN$2)*$AF165+INDEX(装备数值!$X$13:$AH$116,$Q165*8+2,CN$2)*$AG165+INDEX(装备数值!$X$13:$AH$116,$S165*8+3,CN$2)*$AH165+INDEX(装备数值!$X$13:$AH$116,$R165*8+4,CN$2)*$AI165+INDEX(装备数值!$X$13:$AH$116,$T165*8+5,CN$2)*$AJ165+INDEX(装备数值!$X$13:$AH$116,$U165*8+6,CN$2)*$AK165+INDEX(装备数值!$X$13:$AH$116,$V165*8+7,CN$2)*$AL165+INDEX(装备数值!$X$13:$AH$116,$W165*8+8,CN$2)*$AM165</f>
        <v>388500</v>
      </c>
      <c r="CO165" s="14">
        <f>INDEX(装备数值!$X$13:$AH$116,$P165*8+1,CO$2)*$AF165+INDEX(装备数值!$X$13:$AH$116,$Q165*8+2,CO$2)*$AG165+INDEX(装备数值!$X$13:$AH$116,$S165*8+3,CO$2)*$AH165+INDEX(装备数值!$X$13:$AH$116,$R165*8+4,CO$2)*$AI165+INDEX(装备数值!$X$13:$AH$116,$T165*8+5,CO$2)*$AJ165+INDEX(装备数值!$X$13:$AH$116,$U165*8+6,CO$2)*$AK165+INDEX(装备数值!$X$13:$AH$116,$V165*8+7,CO$2)*$AL165+INDEX(装备数值!$X$13:$AH$116,$W165*8+8,CO$2)*$AM165</f>
        <v>25900</v>
      </c>
      <c r="CP165" s="14">
        <f>INDEX(装备数值!$X$13:$AH$116,$P165*8+1,CP$2)*$AF165+INDEX(装备数值!$X$13:$AH$116,$Q165*8+2,CP$2)*$AG165+INDEX(装备数值!$X$13:$AH$116,$S165*8+3,CP$2)*$AH165+INDEX(装备数值!$X$13:$AH$116,$R165*8+4,CP$2)*$AI165+INDEX(装备数值!$X$13:$AH$116,$T165*8+5,CP$2)*$AJ165+INDEX(装备数值!$X$13:$AH$116,$U165*8+6,CP$2)*$AK165+INDEX(装备数值!$X$13:$AH$116,$V165*8+7,CP$2)*$AL165+INDEX(装备数值!$X$13:$AH$116,$W165*8+8,CP$2)*$AM165</f>
        <v>555000</v>
      </c>
      <c r="CQ165" s="14">
        <f>INDEX(装备数值!$X$13:$AH$116,$P165*8+1,CQ$2)*$AF165+INDEX(装备数值!$X$13:$AH$116,$Q165*8+2,CQ$2)*$AG165+INDEX(装备数值!$X$13:$AH$116,$S165*8+3,CQ$2)*$AH165+INDEX(装备数值!$X$13:$AH$116,$R165*8+4,CQ$2)*$AI165+INDEX(装备数值!$X$13:$AH$116,$T165*8+5,CQ$2)*$AJ165+INDEX(装备数值!$X$13:$AH$116,$U165*8+6,CQ$2)*$AK165+INDEX(装备数值!$X$13:$AH$116,$V165*8+7,CQ$2)*$AL165+INDEX(装备数值!$X$13:$AH$116,$W165*8+8,CQ$2)*$AM165</f>
        <v>10360</v>
      </c>
      <c r="CR165" s="14">
        <f>INDEX(装备数值!$X$13:$AH$116,$P165*8+1,CR$2)*$AF165+INDEX(装备数值!$X$13:$AH$116,$Q165*8+2,CR$2)*$AG165+INDEX(装备数值!$X$13:$AH$116,$S165*8+3,CR$2)*$AH165+INDEX(装备数值!$X$13:$AH$116,$R165*8+4,CR$2)*$AI165+INDEX(装备数值!$X$13:$AH$116,$T165*8+5,CR$2)*$AJ165+INDEX(装备数值!$X$13:$AH$116,$U165*8+6,CR$2)*$AK165+INDEX(装备数值!$X$13:$AH$116,$V165*8+7,CR$2)*$AL165+INDEX(装备数值!$X$13:$AH$116,$W165*8+8,CR$2)*$AM165</f>
        <v>40700</v>
      </c>
      <c r="CS165" s="14">
        <f>INDEX(装备数值!$X$13:$AH$116,$P165*8+1,CS$2)*$AF165+INDEX(装备数值!$X$13:$AH$116,$Q165*8+2,CS$2)*$AG165+INDEX(装备数值!$X$13:$AH$116,$S165*8+3,CS$2)*$AH165+INDEX(装备数值!$X$13:$AH$116,$R165*8+4,CS$2)*$AI165+INDEX(装备数值!$X$13:$AH$116,$T165*8+5,CS$2)*$AJ165+INDEX(装备数值!$X$13:$AH$116,$U165*8+6,CS$2)*$AK165+INDEX(装备数值!$X$13:$AH$116,$V165*8+7,CS$2)*$AL165+INDEX(装备数值!$X$13:$AH$116,$W165*8+8,CS$2)*$AM165</f>
        <v>38850</v>
      </c>
      <c r="CT165" s="14">
        <f>INDEX(装备数值!$X$13:$AH$116,$P165*8+1,CT$2)*$AF165+INDEX(装备数值!$X$13:$AH$116,$Q165*8+2,CT$2)*$AG165+INDEX(装备数值!$X$13:$AH$116,$S165*8+3,CT$2)*$AH165+INDEX(装备数值!$X$13:$AH$116,$R165*8+4,CT$2)*$AI165+INDEX(装备数值!$X$13:$AH$116,$T165*8+5,CT$2)*$AJ165+INDEX(装备数值!$X$13:$AH$116,$U165*8+6,CT$2)*$AK165+INDEX(装备数值!$X$13:$AH$116,$V165*8+7,CT$2)*$AL165+INDEX(装备数值!$X$13:$AH$116,$W165*8+8,CT$2)*$AM165</f>
        <v>40700</v>
      </c>
      <c r="CU165" s="14">
        <f>INDEX(装备数值!$X$13:$AH$116,$P165*8+1,CU$2)*$AF165+INDEX(装备数值!$X$13:$AH$116,$Q165*8+2,CU$2)*$AG165+INDEX(装备数值!$X$13:$AH$116,$S165*8+3,CU$2)*$AH165+INDEX(装备数值!$X$13:$AH$116,$R165*8+4,CU$2)*$AI165+INDEX(装备数值!$X$13:$AH$116,$T165*8+5,CU$2)*$AJ165+INDEX(装备数值!$X$13:$AH$116,$U165*8+6,CU$2)*$AK165+INDEX(装备数值!$X$13:$AH$116,$V165*8+7,CU$2)*$AL165+INDEX(装备数值!$X$13:$AH$116,$W165*8+8,CU$2)*$AM165</f>
        <v>38850</v>
      </c>
      <c r="CV165" s="14">
        <f>INDEX(装备数值!$X$13:$AH$116,$P165*8+1,CV$2)*$AF165+INDEX(装备数值!$X$13:$AH$116,$Q165*8+2,CV$2)*$AG165+INDEX(装备数值!$X$13:$AH$116,$S165*8+3,CV$2)*$AH165+INDEX(装备数值!$X$13:$AH$116,$R165*8+4,CV$2)*$AI165+INDEX(装备数值!$X$13:$AH$116,$T165*8+5,CV$2)*$AJ165+INDEX(装备数值!$X$13:$AH$116,$U165*8+6,CV$2)*$AK165+INDEX(装备数值!$X$13:$AH$116,$V165*8+7,CV$2)*$AL165+INDEX(装备数值!$X$13:$AH$116,$W165*8+8,CV$2)*$AM165</f>
        <v>74</v>
      </c>
      <c r="CW165" s="14">
        <f>INDEX(装备数值!$X$13:$AH$116,$P165*8+1,CW$2)*$AF165+INDEX(装备数值!$X$13:$AH$116,$Q165*8+2,CW$2)*$AG165+INDEX(装备数值!$X$13:$AH$116,$S165*8+3,CW$2)*$AH165+INDEX(装备数值!$X$13:$AH$116,$R165*8+4,CW$2)*$AI165+INDEX(装备数值!$X$13:$AH$116,$T165*8+5,CW$2)*$AJ165+INDEX(装备数值!$X$13:$AH$116,$U165*8+6,CW$2)*$AK165+INDEX(装备数值!$X$13:$AH$116,$V165*8+7,CW$2)*$AL165+INDEX(装备数值!$X$13:$AH$116,$W165*8+8,CW$2)*$AM165</f>
        <v>74</v>
      </c>
      <c r="CY165" s="14">
        <f>INDEX(装备数值!$AN$17:$AN$117,MATCH(MIN($X165:$AE165),装备数值!$AO$17:$AO$117,1))</f>
        <v>57</v>
      </c>
      <c r="CZ165" s="14">
        <f>IF(COUNTIF($P165:$W165,"&gt;"&amp;0)=8,INDEX(装备数值!AR$17:AR$117,$CY165+1),0)</f>
        <v>25080</v>
      </c>
      <c r="DA165" s="14">
        <f>IF(COUNTIF($P165:$W165,"&gt;"&amp;0)=8,INDEX(装备数值!AS$17:AS$117,$CY165+1),0)</f>
        <v>188100</v>
      </c>
      <c r="DB165" s="14">
        <f>IF(COUNTIF($P165:$W165,"&gt;"&amp;0)=8,INDEX(装备数值!AT$17:AT$117,$CY165+1),0)</f>
        <v>12540</v>
      </c>
      <c r="DC165" s="14">
        <f>IF(COUNTIF($P165:$W165,"&gt;"&amp;0)=8,INDEX(装备数值!AU$17:AU$117,$CY165+1),0)</f>
        <v>250800</v>
      </c>
      <c r="DD165" s="14">
        <f>IF(COUNTIF($P165:$W165,"&gt;"&amp;0)=8,INDEX(装备数值!AV$17:AV$117,$CY165+1),0)</f>
        <v>4902</v>
      </c>
      <c r="DF165" s="14">
        <f>INDEX(装备数值!$AY$17:$AY$77,MATCH(MIN($AF165:$AM165),装备数值!$AZ$17:$AZ$77,1))</f>
        <v>37</v>
      </c>
      <c r="DG165" s="26">
        <f>INDEX(装备数值!BA$17:BA$77,通天塔!DF165+1)</f>
        <v>0.69499999999999995</v>
      </c>
      <c r="DH165" s="26">
        <f>INDEX(装备数值!BA$17:BA$77,通天塔!DF165+1)</f>
        <v>0.69499999999999995</v>
      </c>
      <c r="DJ165" s="14">
        <f t="shared" si="299"/>
        <v>41</v>
      </c>
      <c r="DK165" s="14">
        <f>VLOOKUP(DJ165,军阶与晶片数值!$W$6:$X$27,2)</f>
        <v>9</v>
      </c>
      <c r="DL165" s="14">
        <f>INDEX(军阶与晶片数值!Y$6:Y$27,$DK165+1)</f>
        <v>750</v>
      </c>
      <c r="DM165" s="14">
        <f>INDEX(军阶与晶片数值!Z$6:Z$27,$DK165+1)</f>
        <v>750</v>
      </c>
      <c r="DN165" s="14">
        <f>INDEX(军阶与晶片数值!AA$6:AA$27,$DK165+1)</f>
        <v>750</v>
      </c>
      <c r="DO165" s="14">
        <f>INDEX(军阶与晶片数值!AB$6:AB$27,$DK165+1)</f>
        <v>750</v>
      </c>
      <c r="DP165" s="29">
        <f>INDEX(军阶与晶片数值!AC$6:AC$27,$DK165+1)</f>
        <v>50</v>
      </c>
      <c r="DQ165" s="29">
        <f>INDEX(军阶与晶片数值!AD$6:AD$27,$DK165+1)</f>
        <v>30</v>
      </c>
      <c r="DS165" s="26">
        <f>INDEX(军阶与晶片数值!I$6:I$16,AN165+1)</f>
        <v>0.3</v>
      </c>
      <c r="DT165" s="26">
        <f>INDEX(军阶与晶片数值!M$6:M$16,AO165+1)</f>
        <v>0.45</v>
      </c>
      <c r="DU165" s="26">
        <f>INDEX(军阶与晶片数值!J$6:J$16,AP165+1)</f>
        <v>0.45</v>
      </c>
      <c r="DV165" s="26">
        <f>INDEX(军阶与晶片数值!K$6:K$16,AQ165+1)</f>
        <v>0.9</v>
      </c>
      <c r="DW165" s="26">
        <f>INDEX(军阶与晶片数值!L$6:L$16,AR165+1)</f>
        <v>0.9</v>
      </c>
      <c r="DX165" s="28">
        <f>INDEX(军阶与晶片数值!N$6:N$16,AS165+1)</f>
        <v>0</v>
      </c>
      <c r="DY165" s="28">
        <f>INDEX(军阶与晶片数值!O$6:O$16,AT165+1)</f>
        <v>0</v>
      </c>
      <c r="DZ165" s="28">
        <f>INDEX(军阶与晶片数值!P$6:P$16,AU165+1)</f>
        <v>0</v>
      </c>
      <c r="EA165" s="28">
        <f>INDEX(军阶与晶片数值!Q$6:Q$16,AV165+1)</f>
        <v>0</v>
      </c>
      <c r="EB165" s="26">
        <f>INDEX(军阶与晶片数值!R$6:R$16,AW165+1)</f>
        <v>0.13</v>
      </c>
      <c r="EC165" s="26">
        <f>INDEX(军阶与晶片数值!S$6:S$16,AX165+1)</f>
        <v>0.3</v>
      </c>
      <c r="ED165" s="26">
        <f>INDEX(军阶与晶片数值!T$6:T$16,AY165+1)</f>
        <v>0</v>
      </c>
      <c r="EE165" s="26">
        <f>INDEX(军阶与晶片数值!U$6:U$16,AZ165+1)</f>
        <v>0</v>
      </c>
      <c r="EG165" s="26">
        <f>INDEX(军阶与晶片数值!$C$6:$C$36,通天塔!$BA165+1)</f>
        <v>1</v>
      </c>
      <c r="EH165" s="26">
        <f>INDEX(军阶与晶片数值!$C$6:$C$36,通天塔!$BA165+1)</f>
        <v>1</v>
      </c>
      <c r="EI165" s="26">
        <f>INDEX(军阶与晶片数值!$C$6:$C$36,通天塔!$BA165+1)</f>
        <v>1</v>
      </c>
      <c r="EJ165" s="26">
        <f>INDEX(军阶与晶片数值!$C$6:$C$36,通天塔!$BA165+1)</f>
        <v>1</v>
      </c>
      <c r="EK165" s="26">
        <f>INDEX(军阶与晶片数值!$C$6:$C$36,通天塔!$BA165+1)</f>
        <v>1</v>
      </c>
      <c r="EM165" s="14">
        <f>INDEX(战舰突破!$H$6:$H$18,通天塔!$J165+1)+INDEX(战舰突破!$H$23:$H$35,通天塔!$K165+1)+INDEX(战舰突破!$H$40:$H$52,通天塔!$L165+1)</f>
        <v>200</v>
      </c>
      <c r="EN165" s="14">
        <f>INDEX(战舰突破!$I$6:$I$18,通天塔!$J165+1)+INDEX(战舰突破!$I$23:$I$35,通天塔!$K165+1)+INDEX(战舰突破!$I$40:$I$52,通天塔!$L165+1)</f>
        <v>200</v>
      </c>
      <c r="EO165" s="14">
        <f>INDEX(战舰突破!$J$6:$J$18,通天塔!$J165+1)+INDEX(战舰突破!$J$23:$J$35,通天塔!$K165+1)+INDEX(战舰突破!$J$40:$J$52,通天塔!$L165+1)</f>
        <v>0</v>
      </c>
      <c r="EP165" s="14">
        <f>INDEX(战舰突破!$K$6:$K$18,通天塔!$J165+1)+INDEX(战舰突破!$K$23:$K$35,通天塔!$K165+1)+INDEX(战舰突破!$K$40:$K$52,通天塔!$L165+1)</f>
        <v>0</v>
      </c>
      <c r="EQ165" s="14">
        <f>INDEX(战舰突破!$L$6:$L$18,通天塔!$J165+1)+INDEX(战舰突破!$L$23:$L$35,通天塔!$K165+1)+INDEX(战舰突破!$L$40:$L$52,通天塔!$L165+1)</f>
        <v>200</v>
      </c>
      <c r="ER165" s="18">
        <f>INDEX(战舰突破!$N$6:$N$18,通天塔!$J165+1)+INDEX(战舰突破!$N$23:$N$35,通天塔!$K165+1)+INDEX(战舰突破!$N$40:$N$52,通天塔!$L165+1)</f>
        <v>0.75</v>
      </c>
      <c r="ES165" s="18">
        <f>INDEX(战舰突破!$O$6:$O$18,通天塔!$J165+1)+INDEX(战舰突破!$O$23:$O$35,通天塔!$K165+1)+INDEX(战舰突破!$O$40:$O$52,通天塔!$L165+1)</f>
        <v>1.4</v>
      </c>
      <c r="ET165" s="18">
        <f>INDEX(战舰突破!$P$6:$P$18,通天塔!$J165+1)+INDEX(战舰突破!$P$23:$P$35,通天塔!$K165+1)+INDEX(战舰突破!$P$40:$P$52,通天塔!$L165+1)</f>
        <v>0.5</v>
      </c>
      <c r="EU165" s="18">
        <f>INDEX(战舰突破!$Q$6:$Q$18,通天塔!$J165+1)+INDEX(战舰突破!$Q$23:$Q$35,通天塔!$K165+1)+INDEX(战舰突破!$Q$40:$Q$52,通天塔!$L165+1)</f>
        <v>0.3</v>
      </c>
      <c r="EV165" s="18">
        <f>INDEX(战舰突破!$R$6:$R$18,通天塔!$J165+1)+INDEX(战舰突破!$R$23:$R$35,通天塔!$K165+1)+INDEX(战舰突破!$R$40:$R$52,通天塔!$L165+1)</f>
        <v>0.25</v>
      </c>
      <c r="EW165" s="18">
        <f>INDEX(战舰突破!$M$6:$M$18,通天塔!$J165+1)+INDEX(战舰突破!$M$23:$M$35,通天塔!$K165+1)+INDEX(战舰突破!$M$40:$M$52,通天塔!$L165+1)</f>
        <v>0.2</v>
      </c>
      <c r="EX165" s="22">
        <f>INDEX(战舰突破!$W$6:$W$18,通天塔!$J165+1)+INDEX(战舰突破!$W$23:$W$35,通天塔!$K165+1)+INDEX(战舰突破!$W$40:$W$52,通天塔!$L165+1)</f>
        <v>0.5</v>
      </c>
      <c r="FA165" s="14">
        <f>INDEX(战舰突破!$S$6:$S$18,通天塔!$J165+1)</f>
        <v>0</v>
      </c>
      <c r="FB165" s="14">
        <f>INDEX(战舰突破!$T$6:$T$18,通天塔!$J165+1)</f>
        <v>1.1000000000000001</v>
      </c>
      <c r="FC165" s="14">
        <f>INDEX(战舰突破!$U$6:$U$18,通天塔!$J165+1)</f>
        <v>0.1</v>
      </c>
      <c r="FD165" s="14">
        <f>INDEX(战舰突破!$V$6:$V$18,通天塔!$J165+1)</f>
        <v>1</v>
      </c>
      <c r="FE165" s="14">
        <f>INDEX(战舰突破!$X$6:$X$18,通天塔!$J165+1)</f>
        <v>11</v>
      </c>
      <c r="FG165" s="14">
        <f>INDEX(战舰突破!$S$23:$S$35,通天塔!$J165+1)</f>
        <v>0.6</v>
      </c>
      <c r="FH165" s="14">
        <f>INDEX(战舰突破!$T$23:$T$35,通天塔!$J165+1)</f>
        <v>0.55000000000000004</v>
      </c>
      <c r="FI165" s="14">
        <f>INDEX(战舰突破!$U$23:$U$35,通天塔!$J165+1)</f>
        <v>0.1</v>
      </c>
      <c r="FJ165" s="14">
        <f>INDEX(战舰突破!$V$23:$V$35,通天塔!$J165+1)</f>
        <v>2</v>
      </c>
      <c r="FK165" s="14">
        <f>INDEX(战舰突破!$X$23:$X$35,通天塔!$J165+1)</f>
        <v>165</v>
      </c>
      <c r="FM165" s="14">
        <f>INDEX(战舰突破!$S$40:$S$52,通天塔!$J165+1)</f>
        <v>0.6</v>
      </c>
      <c r="FN165" s="14">
        <f>INDEX(战舰突破!$T$40:$T$52,通天塔!$J165+1)</f>
        <v>0.25</v>
      </c>
      <c r="FO165" s="14">
        <f>INDEX(战舰突破!$U$40:$U$52,通天塔!$J165+1)</f>
        <v>0.2</v>
      </c>
      <c r="FP165" s="14">
        <f>INDEX(战舰突破!$V$40:$V$52,通天塔!$J165+1)</f>
        <v>1</v>
      </c>
      <c r="FQ165" s="14">
        <f>INDEX(战舰突破!$X$40:$X$52,通天塔!$J165+1)</f>
        <v>275</v>
      </c>
      <c r="FT165" s="14">
        <f t="shared" si="300"/>
        <v>2844919</v>
      </c>
      <c r="FU165" s="14">
        <f t="shared" si="301"/>
        <v>2847148</v>
      </c>
      <c r="FV165" s="14">
        <f t="shared" si="302"/>
        <v>2849537</v>
      </c>
      <c r="FW165" s="14">
        <f t="shared" si="303"/>
        <v>32965253</v>
      </c>
      <c r="FX165" s="14">
        <f t="shared" si="304"/>
        <v>1309945</v>
      </c>
      <c r="FY165" s="14">
        <f t="shared" si="305"/>
        <v>30572892</v>
      </c>
      <c r="FZ165" s="14">
        <f t="shared" si="306"/>
        <v>768622</v>
      </c>
      <c r="GA165" s="28">
        <f t="shared" si="307"/>
        <v>41450</v>
      </c>
      <c r="GB165" s="28">
        <f t="shared" si="308"/>
        <v>39600</v>
      </c>
      <c r="GC165" s="28">
        <f t="shared" si="309"/>
        <v>41450</v>
      </c>
      <c r="GD165" s="28">
        <f t="shared" si="310"/>
        <v>39600</v>
      </c>
      <c r="GE165" s="28">
        <f t="shared" si="311"/>
        <v>1.9153499999999997</v>
      </c>
      <c r="GF165" s="28">
        <f t="shared" si="312"/>
        <v>2.2035</v>
      </c>
      <c r="GG165" s="28">
        <f t="shared" si="313"/>
        <v>0</v>
      </c>
      <c r="GH165" s="28">
        <f t="shared" si="314"/>
        <v>57.3</v>
      </c>
      <c r="GI165" s="14">
        <f t="shared" si="315"/>
        <v>1</v>
      </c>
      <c r="GJ165" s="14">
        <f t="shared" si="316"/>
        <v>1.6</v>
      </c>
      <c r="GK165" s="14">
        <f t="shared" si="317"/>
        <v>1.6</v>
      </c>
      <c r="GL165" s="18">
        <f t="shared" si="318"/>
        <v>2.3000000000000003</v>
      </c>
      <c r="GM165" s="18">
        <f t="shared" si="319"/>
        <v>1.75</v>
      </c>
      <c r="GN165" s="18">
        <f t="shared" si="320"/>
        <v>1.45</v>
      </c>
      <c r="GO165" s="29">
        <f t="shared" si="380"/>
        <v>41600</v>
      </c>
      <c r="GP165" s="29">
        <f t="shared" si="380"/>
        <v>41900</v>
      </c>
      <c r="GQ165" s="29">
        <f t="shared" si="380"/>
        <v>41900</v>
      </c>
      <c r="GR165" s="26">
        <f t="shared" si="321"/>
        <v>0.1</v>
      </c>
      <c r="GS165" s="26">
        <f t="shared" si="322"/>
        <v>0.1</v>
      </c>
      <c r="GT165" s="26">
        <f t="shared" si="323"/>
        <v>0.2</v>
      </c>
      <c r="GU165" s="14">
        <f t="shared" si="324"/>
        <v>3</v>
      </c>
      <c r="GV165" s="14">
        <f t="shared" si="325"/>
        <v>4</v>
      </c>
      <c r="GW165" s="14">
        <f t="shared" si="326"/>
        <v>3</v>
      </c>
      <c r="GX165" s="14">
        <f t="shared" si="327"/>
        <v>11</v>
      </c>
      <c r="GY165" s="14">
        <f t="shared" si="328"/>
        <v>165</v>
      </c>
      <c r="GZ165" s="14">
        <f t="shared" si="329"/>
        <v>275</v>
      </c>
      <c r="HA165">
        <v>161</v>
      </c>
      <c r="HB165" s="14">
        <f t="shared" si="275"/>
        <v>335712052</v>
      </c>
      <c r="HD165" s="14">
        <f t="shared" si="330"/>
        <v>2619890</v>
      </c>
      <c r="HE165" s="14">
        <f t="shared" si="331"/>
        <v>1422429</v>
      </c>
      <c r="HF165" s="29">
        <f t="shared" si="332"/>
        <v>38016</v>
      </c>
      <c r="HG165" s="29">
        <f t="shared" si="333"/>
        <v>27256</v>
      </c>
      <c r="HH165" s="29">
        <f t="shared" si="334"/>
        <v>30825</v>
      </c>
      <c r="HI165" s="29">
        <f t="shared" si="335"/>
        <v>27475</v>
      </c>
      <c r="HJ165" s="14">
        <f t="shared" si="336"/>
        <v>1.9153499999999997</v>
      </c>
      <c r="HK165" s="14">
        <f t="shared" si="337"/>
        <v>2.2035</v>
      </c>
      <c r="HL165" s="14">
        <f t="shared" si="338"/>
        <v>854160</v>
      </c>
      <c r="HM165" s="14">
        <f t="shared" si="339"/>
        <v>1394479</v>
      </c>
      <c r="HN165" s="26">
        <f t="shared" si="340"/>
        <v>0.44038054589146719</v>
      </c>
      <c r="HO165" s="26">
        <f t="shared" si="341"/>
        <v>0.62798092209856915</v>
      </c>
      <c r="HP165" s="29">
        <f t="shared" si="342"/>
        <v>407567</v>
      </c>
      <c r="HQ165" s="29">
        <f t="shared" si="343"/>
        <v>1490921</v>
      </c>
      <c r="HR165" s="29">
        <f t="shared" si="344"/>
        <v>1649724</v>
      </c>
      <c r="HS165" s="26">
        <f t="shared" si="345"/>
        <v>0.52470220727060513</v>
      </c>
      <c r="HT165" s="26">
        <f t="shared" si="346"/>
        <v>0.53113864954859069</v>
      </c>
      <c r="HU165" s="26">
        <f t="shared" si="347"/>
        <v>0.63113864954859067</v>
      </c>
      <c r="HV165" s="26">
        <f t="shared" si="348"/>
        <v>0.1247022072706051</v>
      </c>
      <c r="HW165" s="29">
        <f t="shared" si="349"/>
        <v>1.8000000000000003</v>
      </c>
      <c r="HX165" s="29">
        <f t="shared" si="350"/>
        <v>3.5508949229343312</v>
      </c>
      <c r="HY165" s="29">
        <f t="shared" si="351"/>
        <v>3.2205966152895535</v>
      </c>
      <c r="HZ165" s="29">
        <f t="shared" si="352"/>
        <v>3668103</v>
      </c>
      <c r="IA165" s="29">
        <f t="shared" si="353"/>
        <v>3529402.5395974508</v>
      </c>
      <c r="IB165" s="29">
        <f t="shared" si="354"/>
        <v>2656547.7652809718</v>
      </c>
      <c r="IC165" s="29">
        <f t="shared" si="355"/>
        <v>22444356</v>
      </c>
      <c r="ID165" s="14">
        <f t="shared" si="356"/>
        <v>9854053.3000000007</v>
      </c>
      <c r="IH165" s="14">
        <v>1</v>
      </c>
      <c r="II165" s="14">
        <v>1</v>
      </c>
      <c r="IJ165" s="14">
        <v>480</v>
      </c>
      <c r="IK165" s="14">
        <v>80</v>
      </c>
      <c r="IL165" s="14">
        <v>60</v>
      </c>
      <c r="IM165" s="23">
        <f t="shared" si="357"/>
        <v>1859210317</v>
      </c>
      <c r="IN165" s="23">
        <f t="shared" si="358"/>
        <v>2</v>
      </c>
      <c r="IO165" s="23">
        <f t="shared" si="359"/>
        <v>1859.21</v>
      </c>
      <c r="IP165" s="23">
        <f t="shared" si="360"/>
        <v>2044395475</v>
      </c>
      <c r="IQ165" s="23">
        <f t="shared" si="361"/>
        <v>2</v>
      </c>
      <c r="IR165" s="23">
        <f t="shared" si="362"/>
        <v>2044.4</v>
      </c>
      <c r="IS165" s="14">
        <v>1</v>
      </c>
      <c r="IT165" s="14">
        <v>1</v>
      </c>
      <c r="IU165" s="14">
        <v>240</v>
      </c>
      <c r="IV165" s="14">
        <v>40</v>
      </c>
      <c r="IW165" s="14">
        <v>30</v>
      </c>
      <c r="IX165" s="23">
        <f t="shared" si="363"/>
        <v>1089290143</v>
      </c>
      <c r="IY165" s="23">
        <f t="shared" si="364"/>
        <v>2</v>
      </c>
      <c r="IZ165" s="23">
        <f t="shared" si="365"/>
        <v>1089.29</v>
      </c>
      <c r="JA165" s="23"/>
      <c r="JB165" s="23"/>
      <c r="JC165" s="23"/>
      <c r="JG165">
        <f t="shared" si="366"/>
        <v>1.7534499312583085</v>
      </c>
      <c r="JH165">
        <f t="shared" si="367"/>
        <v>3.3584703258356008</v>
      </c>
      <c r="JJ165" s="14">
        <v>10</v>
      </c>
      <c r="JK165" s="14">
        <v>2</v>
      </c>
      <c r="JL165" s="14">
        <v>1.5</v>
      </c>
      <c r="JM165" s="23">
        <f t="shared" si="368"/>
        <v>37028767</v>
      </c>
      <c r="JN165" s="23">
        <f t="shared" si="369"/>
        <v>1</v>
      </c>
      <c r="JO165" s="23">
        <f t="shared" si="370"/>
        <v>37028.769999999997</v>
      </c>
      <c r="JP165" s="14">
        <v>30</v>
      </c>
      <c r="JQ165" s="14">
        <v>6</v>
      </c>
      <c r="JR165" s="14">
        <v>4</v>
      </c>
      <c r="JS165" s="23">
        <f t="shared" si="371"/>
        <v>106835825</v>
      </c>
      <c r="JT165" s="23">
        <f t="shared" si="372"/>
        <v>1</v>
      </c>
      <c r="JU165" s="23">
        <f t="shared" si="373"/>
        <v>106835.83</v>
      </c>
      <c r="JW165" s="23">
        <f t="shared" si="374"/>
        <v>142447767</v>
      </c>
      <c r="JX165" s="23">
        <f t="shared" si="375"/>
        <v>1</v>
      </c>
      <c r="JY165" s="23">
        <f t="shared" si="376"/>
        <v>142447.76999999999</v>
      </c>
      <c r="JZ165" s="23">
        <f t="shared" si="377"/>
        <v>55543151</v>
      </c>
      <c r="KA165" s="23">
        <f t="shared" si="378"/>
        <v>1</v>
      </c>
      <c r="KB165" s="23">
        <f t="shared" si="379"/>
        <v>55543.15</v>
      </c>
    </row>
    <row r="166" spans="3:288" ht="16.5" x14ac:dyDescent="0.2">
      <c r="C166" s="14">
        <f t="shared" si="243"/>
        <v>48</v>
      </c>
      <c r="D166" s="14">
        <v>162</v>
      </c>
      <c r="E166" s="14" t="s">
        <v>807</v>
      </c>
      <c r="F166" s="14">
        <v>580</v>
      </c>
      <c r="G166" s="14">
        <v>580</v>
      </c>
      <c r="H166" s="14">
        <v>580</v>
      </c>
      <c r="I166" s="14">
        <v>580</v>
      </c>
      <c r="J166" s="14">
        <v>10</v>
      </c>
      <c r="K166" s="14">
        <v>10</v>
      </c>
      <c r="L166" s="14">
        <v>10</v>
      </c>
      <c r="M166" s="14">
        <v>6</v>
      </c>
      <c r="N166" s="14">
        <v>6</v>
      </c>
      <c r="O166" s="14">
        <v>6</v>
      </c>
      <c r="P166" s="14">
        <v>10</v>
      </c>
      <c r="Q166" s="14">
        <v>9</v>
      </c>
      <c r="R166" s="14">
        <v>9</v>
      </c>
      <c r="S166" s="14">
        <v>9</v>
      </c>
      <c r="T166" s="14">
        <v>9</v>
      </c>
      <c r="U166" s="14">
        <v>9</v>
      </c>
      <c r="V166" s="14">
        <v>9</v>
      </c>
      <c r="W166" s="14">
        <v>9</v>
      </c>
      <c r="X166" s="14">
        <v>580</v>
      </c>
      <c r="Y166" s="14">
        <v>580</v>
      </c>
      <c r="Z166" s="14">
        <v>580</v>
      </c>
      <c r="AA166" s="14">
        <v>580</v>
      </c>
      <c r="AB166" s="14">
        <v>580</v>
      </c>
      <c r="AC166" s="14">
        <v>580</v>
      </c>
      <c r="AD166" s="14">
        <v>580</v>
      </c>
      <c r="AE166" s="14">
        <v>580</v>
      </c>
      <c r="AF166" s="14">
        <v>75</v>
      </c>
      <c r="AG166" s="14">
        <v>75</v>
      </c>
      <c r="AH166" s="14">
        <v>75</v>
      </c>
      <c r="AI166" s="14">
        <v>75</v>
      </c>
      <c r="AJ166" s="14">
        <v>75</v>
      </c>
      <c r="AK166" s="14">
        <v>75</v>
      </c>
      <c r="AL166" s="14">
        <v>75</v>
      </c>
      <c r="AM166" s="14">
        <v>75</v>
      </c>
      <c r="AN166" s="14">
        <v>6</v>
      </c>
      <c r="AO166" s="14">
        <v>7</v>
      </c>
      <c r="AP166" s="14">
        <v>7</v>
      </c>
      <c r="AQ166" s="14">
        <v>7</v>
      </c>
      <c r="AR166" s="14">
        <v>7</v>
      </c>
      <c r="AS166" s="14">
        <v>0</v>
      </c>
      <c r="AT166" s="14">
        <v>0</v>
      </c>
      <c r="AU166" s="14">
        <v>0</v>
      </c>
      <c r="AV166" s="14">
        <v>0</v>
      </c>
      <c r="AW166" s="14">
        <v>3</v>
      </c>
      <c r="AX166" s="14">
        <v>4</v>
      </c>
      <c r="AY166" s="14">
        <v>0</v>
      </c>
      <c r="AZ166" s="14">
        <v>0</v>
      </c>
      <c r="BA166" s="14">
        <v>20</v>
      </c>
      <c r="BF166" s="14">
        <f>ROUND((INDEX(新战舰养成!S$6:S$18,通天塔!$J166+1)+INDEX(新战舰养成!D$6:D$18,通天塔!$J166+1)*(通天塔!$G166-1))*INDEX(战舰突破!$D$6:$D$18,通天塔!$M166+1),0)</f>
        <v>309379</v>
      </c>
      <c r="BG166" s="14">
        <f>ROUND((INDEX(新战舰养成!T$6:T$18,通天塔!$J166+1)+INDEX(新战舰养成!E$6:E$18,通天塔!$J166+1)*(通天塔!$G166-1))*INDEX(战舰突破!$D$6:$D$18,通天塔!$M166+1),0)</f>
        <v>2474927</v>
      </c>
      <c r="BH166" s="14">
        <f>ROUND((INDEX(新战舰养成!U$6:U$18,通天塔!$J166+1)+INDEX(新战舰养成!F$6:F$18,通天塔!$J166+1)*(通天塔!$G166-1))*INDEX(战舰突破!$D$6:$D$18,通天塔!$M166+1),0)</f>
        <v>154828</v>
      </c>
      <c r="BI166" s="14">
        <f>ROUND((INDEX(新战舰养成!V$6:V$18,通天塔!$J166+1)+INDEX(新战舰养成!G$6:G$18,通天塔!$J166+1)*(通天塔!$G166-1))*INDEX(战舰突破!$D$6:$D$18,通天塔!$M166+1),0)</f>
        <v>525</v>
      </c>
      <c r="BJ166" s="14">
        <f>ROUND((INDEX(新战舰养成!W$6:W$18,通天塔!$J166+1)+INDEX(新战舰养成!H$6:H$18,通天塔!$J166+1)*(通天塔!$G166-1))*INDEX(战舰突破!$D$6:$D$18,通天塔!$M166+1),0)</f>
        <v>7</v>
      </c>
      <c r="BL166" s="14">
        <f>IF($H166&gt;0,ROUND((INDEX(新战舰养成!X$6:X$18,通天塔!$K166+1)+INDEX(新战舰养成!I$6:I$18,通天塔!$K166+1)*(通天塔!$H166-1))*INDEX(战舰突破!$D$6:$D$18,通天塔!$N166+1),0),0)</f>
        <v>309869</v>
      </c>
      <c r="BM166" s="14">
        <f>IF($H166&gt;0,ROUND((INDEX(新战舰养成!Y$6:Y$18,通天塔!$K166+1)+INDEX(新战舰养成!J$6:J$18,通天塔!$K166+1)*(通天塔!$H166-1))*INDEX(战舰突破!$D$6:$D$18,通天塔!$N166+1),0),0)</f>
        <v>0</v>
      </c>
      <c r="BN166" s="14">
        <f>IF($H166&gt;0,ROUND((INDEX(新战舰养成!Z$6:Z$18,通天塔!$K166+1)+INDEX(新战舰养成!K$6:K$18,通天塔!$K166+1)*(通天塔!$H166-1))*INDEX(战舰突破!$D$6:$D$18,通天塔!$N166+1),0),0)</f>
        <v>0</v>
      </c>
      <c r="BO166" s="14">
        <f>IF($H166&gt;0,ROUND((INDEX(新战舰养成!AA$6:AA$18,通天塔!$K166+1)+INDEX(新战舰养成!L$6:L$18,通天塔!$K166+1)*(通天塔!$H166-1))*INDEX(战舰突破!$D$6:$D$18,通天塔!$N166+1),0),0)</f>
        <v>3093790</v>
      </c>
      <c r="BP166" s="14">
        <f>IF($H166&gt;0,ROUND((INDEX(新战舰养成!AB$6:AB$18,通天塔!$K166+1)+INDEX(新战舰养成!M$6:M$18,通天塔!$K166+1)*(通天塔!$H166-1))*INDEX(战舰突破!$D$6:$D$18,通天塔!$N166+1),0),0)</f>
        <v>61747</v>
      </c>
      <c r="BR166" s="14">
        <f>IF($I166&gt;0,ROUND((INDEX(新战舰养成!AC$6:AC$18,通天塔!$L166+1)+INDEX(新战舰养成!I$6:I$18,通天塔!$L166+1)*(通天塔!$I166-1))*INDEX(战舰突破!$D$6:$D$18,通天塔!$O166+1),0),0)</f>
        <v>310394</v>
      </c>
      <c r="BS166" s="14">
        <f>IF($I166&gt;0,ROUND((INDEX(新战舰养成!AD$6:AD$18,通天塔!$L166+1)+INDEX(新战舰养成!J$6:J$18,通天塔!$L166+1)*(通天塔!$I166-1))*INDEX(战舰突破!$D$6:$D$18,通天塔!$O166+1),0),0)</f>
        <v>0</v>
      </c>
      <c r="BT166" s="14">
        <f>IF($I166&gt;0,ROUND((INDEX(新战舰养成!AE$6:AE$18,通天塔!$L166+1)+INDEX(新战舰养成!K$6:K$18,通天塔!$L166+1)*(通天塔!$I166-1))*INDEX(战舰突破!$D$6:$D$18,通天塔!$O166+1),0),0)</f>
        <v>0</v>
      </c>
      <c r="BU166" s="14">
        <f>IF($I166&gt;0,ROUND((INDEX(新战舰养成!AF$6:AF$18,通天塔!$L166+1)+INDEX(新战舰养成!L$6:L$18,通天塔!$L166+1)*(通天塔!$I166-1))*INDEX(战舰突破!$D$6:$D$18,通天塔!$O166+1),0),0)</f>
        <v>2003033</v>
      </c>
      <c r="BV166" s="14">
        <f>IF($I166&gt;0,ROUND((INDEX(新战舰养成!AG$6:AG$18,通天塔!$L166+1)+INDEX(新战舰养成!M$6:M$18,通天塔!$L166+1)*(通天塔!$I166-1))*INDEX(战舰突破!$D$6:$D$18,通天塔!$O166+1),0),0)</f>
        <v>83951</v>
      </c>
      <c r="BY166" s="14">
        <f>(INDEX(装备数值!$C$13:$G$116,通天塔!$P166*8+1,BY$2)+INDEX(装备数值!$C$13:$G$116,通天塔!$Q166*8+2,BY$2)+INDEX(装备数值!$C$13:$G$116,通天塔!$S166*8+3,BY$2)+INDEX(装备数值!$C$13:$G$116,通天塔!$R166*8+4,BY$2)+INDEX(装备数值!$C$13:$G$116,通天塔!$T166*8+5,BY$2)+INDEX(装备数值!$C$13:$G$116,通天塔!$U166*8+6,BY$2)+INDEX(装备数值!$C$13:$G$116,通天塔!$V166*8+7,BY$2)+INDEX(装备数值!$C$13:$G$116,通天塔!$W166*8+8,BY$2))</f>
        <v>68000</v>
      </c>
      <c r="BZ166" s="14">
        <f>(INDEX(装备数值!$C$13:$G$116,通天塔!$P166*8+1,BZ$2)+INDEX(装备数值!$C$13:$G$116,通天塔!$Q166*8+2,BZ$2)+INDEX(装备数值!$C$13:$G$116,通天塔!$S166*8+3,BZ$2)+INDEX(装备数值!$C$13:$G$116,通天塔!$R166*8+4,BZ$2)+INDEX(装备数值!$C$13:$G$116,通天塔!$T166*8+5,BZ$2)+INDEX(装备数值!$C$13:$G$116,通天塔!$U166*8+6,BZ$2)+INDEX(装备数值!$C$13:$G$116,通天塔!$V166*8+7,BZ$2)+INDEX(装备数值!$C$13:$G$116,通天塔!$W166*8+8,BZ$2))</f>
        <v>456000</v>
      </c>
      <c r="CA166" s="14">
        <f>(INDEX(装备数值!$C$13:$G$116,通天塔!$P166*8+1,CA$2)+INDEX(装备数值!$C$13:$G$116,通天塔!$Q166*8+2,CA$2)+INDEX(装备数值!$C$13:$G$116,通天塔!$S166*8+3,CA$2)+INDEX(装备数值!$C$13:$G$116,通天塔!$R166*8+4,CA$2)+INDEX(装备数值!$C$13:$G$116,通天塔!$T166*8+5,CA$2)+INDEX(装备数值!$C$13:$G$116,通天塔!$U166*8+6,CA$2)+INDEX(装备数值!$C$13:$G$116,通天塔!$V166*8+7,CA$2)+INDEX(装备数值!$C$13:$G$116,通天塔!$W166*8+8,CA$2))</f>
        <v>28000</v>
      </c>
      <c r="CB166" s="14">
        <f>(INDEX(装备数值!$C$13:$G$116,通天塔!$P166*8+1,CB$2)+INDEX(装备数值!$C$13:$G$116,通天塔!$Q166*8+2,CB$2)+INDEX(装备数值!$C$13:$G$116,通天塔!$S166*8+3,CB$2)+INDEX(装备数值!$C$13:$G$116,通天塔!$R166*8+4,CB$2)+INDEX(装备数值!$C$13:$G$116,通天塔!$T166*8+5,CB$2)+INDEX(装备数值!$C$13:$G$116,通天塔!$U166*8+6,CB$2)+INDEX(装备数值!$C$13:$G$116,通天塔!$V166*8+7,CB$2)+INDEX(装备数值!$C$13:$G$116,通天塔!$W166*8+8,CB$2))</f>
        <v>560000</v>
      </c>
      <c r="CC166" s="14">
        <f>(INDEX(装备数值!$C$13:$G$116,通天塔!$P166*8+1,CC$2)+INDEX(装备数值!$C$13:$G$116,通天塔!$Q166*8+2,CC$2)+INDEX(装备数值!$C$13:$G$116,通天塔!$S166*8+3,CC$2)+INDEX(装备数值!$C$13:$G$116,通天塔!$R166*8+4,CC$2)+INDEX(装备数值!$C$13:$G$116,通天塔!$T166*8+5,CC$2)+INDEX(装备数值!$C$13:$G$116,通天塔!$U166*8+6,CC$2)+INDEX(装备数值!$C$13:$G$116,通天塔!$V166*8+7,CC$2)+INDEX(装备数值!$C$13:$G$116,通天塔!$W166*8+8,CC$2))</f>
        <v>10800</v>
      </c>
      <c r="CF166" s="14">
        <f>INDEX(装备数值!$I$13:$M$116,通天塔!$P166*8+1,CF$2)*$X166+INDEX(装备数值!$I$13:$M$116,通天塔!$Q166*8+2,CF$2)*$Y166+INDEX(装备数值!$I$13:$M$116,通天塔!$S166*8+3,CF$2)*$Z166+INDEX(装备数值!$I$13:$M$116,通天塔!$R166*8+4,CF$2)*$AA166+INDEX(装备数值!$I$13:$M$116,通天塔!$T166*8+5,CF$2)*$AB166+INDEX(装备数值!$I$13:$M$116,通天塔!$U166*8+6,CF$2)*$AC166+INDEX(装备数值!$I$13:$M$116,通天塔!$V166*8+7,CF$2)*$AD166+INDEX(装备数值!$I$13:$M$116,通天塔!$W166*8+8,CF$2)*$AE166</f>
        <v>174000</v>
      </c>
      <c r="CG166" s="14">
        <f>INDEX(装备数值!$I$13:$M$116,通天塔!$P166*8+1,CG$2)*$X166+INDEX(装备数值!$I$13:$M$116,通天塔!$Q166*8+2,CG$2)*$Y166+INDEX(装备数值!$I$13:$M$116,通天塔!$S166*8+3,CG$2)*$Z166+INDEX(装备数值!$I$13:$M$116,通天塔!$R166*8+4,CG$2)*$AA166+INDEX(装备数值!$I$13:$M$116,通天塔!$T166*8+5,CG$2)*$AB166+INDEX(装备数值!$I$13:$M$116,通天塔!$U166*8+6,CG$2)*$AC166+INDEX(装备数值!$I$13:$M$116,通天塔!$V166*8+7,CG$2)*$AD166+INDEX(装备数值!$I$13:$M$116,通天塔!$W166*8+8,CG$2)*$AE166</f>
        <v>1252800</v>
      </c>
      <c r="CH166" s="14">
        <f>INDEX(装备数值!$I$13:$M$116,通天塔!$P166*8+1,CH$2)*$X166+INDEX(装备数值!$I$13:$M$116,通天塔!$Q166*8+2,CH$2)*$Y166+INDEX(装备数值!$I$13:$M$116,通天塔!$S166*8+3,CH$2)*$Z166+INDEX(装备数值!$I$13:$M$116,通天塔!$R166*8+4,CH$2)*$AA166+INDEX(装备数值!$I$13:$M$116,通天塔!$T166*8+5,CH$2)*$AB166+INDEX(装备数值!$I$13:$M$116,通天塔!$U166*8+6,CH$2)*$AC166+INDEX(装备数值!$I$13:$M$116,通天塔!$V166*8+7,CH$2)*$AD166+INDEX(装备数值!$I$13:$M$116,通天塔!$W166*8+8,CH$2)*$AE166</f>
        <v>81200</v>
      </c>
      <c r="CI166" s="14">
        <f>INDEX(装备数值!$I$13:$M$116,通天塔!$P166*8+1,CI$2)*$X166+INDEX(装备数值!$I$13:$M$116,通天塔!$Q166*8+2,CI$2)*$Y166+INDEX(装备数值!$I$13:$M$116,通天塔!$S166*8+3,CI$2)*$Z166+INDEX(装备数值!$I$13:$M$116,通天塔!$R166*8+4,CI$2)*$AA166+INDEX(装备数值!$I$13:$M$116,通天塔!$T166*8+5,CI$2)*$AB166+INDEX(装备数值!$I$13:$M$116,通天塔!$U166*8+6,CI$2)*$AC166+INDEX(装备数值!$I$13:$M$116,通天塔!$V166*8+7,CI$2)*$AD166+INDEX(装备数值!$I$13:$M$116,通天塔!$W166*8+8,CI$2)*$AE166</f>
        <v>1624000</v>
      </c>
      <c r="CJ166" s="14">
        <f>INDEX(装备数值!$I$13:$M$116,通天塔!$P166*8+1,CJ$2)*$X166+INDEX(装备数值!$I$13:$M$116,通天塔!$Q166*8+2,CJ$2)*$Y166+INDEX(装备数值!$I$13:$M$116,通天塔!$S166*8+3,CJ$2)*$Z166+INDEX(装备数值!$I$13:$M$116,通天塔!$R166*8+4,CJ$2)*$AA166+INDEX(装备数值!$I$13:$M$116,通天塔!$T166*8+5,CJ$2)*$AB166+INDEX(装备数值!$I$13:$M$116,通天塔!$U166*8+6,CJ$2)*$AC166+INDEX(装备数值!$I$13:$M$116,通天塔!$V166*8+7,CJ$2)*$AD166+INDEX(装备数值!$I$13:$M$116,通天塔!$W166*8+8,CJ$2)*$AE166</f>
        <v>31320</v>
      </c>
      <c r="CM166" s="14">
        <f>INDEX(装备数值!$X$13:$AH$116,$P166*8+1,CM$2)*$AF166+INDEX(装备数值!$X$13:$AH$116,$Q166*8+2,CM$2)*$AG166+INDEX(装备数值!$X$13:$AH$116,$S166*8+3,CM$2)*$AH166+INDEX(装备数值!$X$13:$AH$116,$R166*8+4,CM$2)*$AI166+INDEX(装备数值!$X$13:$AH$116,$T166*8+5,CM$2)*$AJ166+INDEX(装备数值!$X$13:$AH$116,$U166*8+6,CM$2)*$AK166+INDEX(装备数值!$X$13:$AH$116,$V166*8+7,CM$2)*$AL166+INDEX(装备数值!$X$13:$AH$116,$W166*8+8,CM$2)*$AM166</f>
        <v>52500</v>
      </c>
      <c r="CN166" s="14">
        <f>INDEX(装备数值!$X$13:$AH$116,$P166*8+1,CN$2)*$AF166+INDEX(装备数值!$X$13:$AH$116,$Q166*8+2,CN$2)*$AG166+INDEX(装备数值!$X$13:$AH$116,$S166*8+3,CN$2)*$AH166+INDEX(装备数值!$X$13:$AH$116,$R166*8+4,CN$2)*$AI166+INDEX(装备数值!$X$13:$AH$116,$T166*8+5,CN$2)*$AJ166+INDEX(装备数值!$X$13:$AH$116,$U166*8+6,CN$2)*$AK166+INDEX(装备数值!$X$13:$AH$116,$V166*8+7,CN$2)*$AL166+INDEX(装备数值!$X$13:$AH$116,$W166*8+8,CN$2)*$AM166</f>
        <v>393750</v>
      </c>
      <c r="CO166" s="14">
        <f>INDEX(装备数值!$X$13:$AH$116,$P166*8+1,CO$2)*$AF166+INDEX(装备数值!$X$13:$AH$116,$Q166*8+2,CO$2)*$AG166+INDEX(装备数值!$X$13:$AH$116,$S166*8+3,CO$2)*$AH166+INDEX(装备数值!$X$13:$AH$116,$R166*8+4,CO$2)*$AI166+INDEX(装备数值!$X$13:$AH$116,$T166*8+5,CO$2)*$AJ166+INDEX(装备数值!$X$13:$AH$116,$U166*8+6,CO$2)*$AK166+INDEX(装备数值!$X$13:$AH$116,$V166*8+7,CO$2)*$AL166+INDEX(装备数值!$X$13:$AH$116,$W166*8+8,CO$2)*$AM166</f>
        <v>26250</v>
      </c>
      <c r="CP166" s="14">
        <f>INDEX(装备数值!$X$13:$AH$116,$P166*8+1,CP$2)*$AF166+INDEX(装备数值!$X$13:$AH$116,$Q166*8+2,CP$2)*$AG166+INDEX(装备数值!$X$13:$AH$116,$S166*8+3,CP$2)*$AH166+INDEX(装备数值!$X$13:$AH$116,$R166*8+4,CP$2)*$AI166+INDEX(装备数值!$X$13:$AH$116,$T166*8+5,CP$2)*$AJ166+INDEX(装备数值!$X$13:$AH$116,$U166*8+6,CP$2)*$AK166+INDEX(装备数值!$X$13:$AH$116,$V166*8+7,CP$2)*$AL166+INDEX(装备数值!$X$13:$AH$116,$W166*8+8,CP$2)*$AM166</f>
        <v>562500</v>
      </c>
      <c r="CQ166" s="14">
        <f>INDEX(装备数值!$X$13:$AH$116,$P166*8+1,CQ$2)*$AF166+INDEX(装备数值!$X$13:$AH$116,$Q166*8+2,CQ$2)*$AG166+INDEX(装备数值!$X$13:$AH$116,$S166*8+3,CQ$2)*$AH166+INDEX(装备数值!$X$13:$AH$116,$R166*8+4,CQ$2)*$AI166+INDEX(装备数值!$X$13:$AH$116,$T166*8+5,CQ$2)*$AJ166+INDEX(装备数值!$X$13:$AH$116,$U166*8+6,CQ$2)*$AK166+INDEX(装备数值!$X$13:$AH$116,$V166*8+7,CQ$2)*$AL166+INDEX(装备数值!$X$13:$AH$116,$W166*8+8,CQ$2)*$AM166</f>
        <v>10500</v>
      </c>
      <c r="CR166" s="14">
        <f>INDEX(装备数值!$X$13:$AH$116,$P166*8+1,CR$2)*$AF166+INDEX(装备数值!$X$13:$AH$116,$Q166*8+2,CR$2)*$AG166+INDEX(装备数值!$X$13:$AH$116,$S166*8+3,CR$2)*$AH166+INDEX(装备数值!$X$13:$AH$116,$R166*8+4,CR$2)*$AI166+INDEX(装备数值!$X$13:$AH$116,$T166*8+5,CR$2)*$AJ166+INDEX(装备数值!$X$13:$AH$116,$U166*8+6,CR$2)*$AK166+INDEX(装备数值!$X$13:$AH$116,$V166*8+7,CR$2)*$AL166+INDEX(装备数值!$X$13:$AH$116,$W166*8+8,CR$2)*$AM166</f>
        <v>41250</v>
      </c>
      <c r="CS166" s="14">
        <f>INDEX(装备数值!$X$13:$AH$116,$P166*8+1,CS$2)*$AF166+INDEX(装备数值!$X$13:$AH$116,$Q166*8+2,CS$2)*$AG166+INDEX(装备数值!$X$13:$AH$116,$S166*8+3,CS$2)*$AH166+INDEX(装备数值!$X$13:$AH$116,$R166*8+4,CS$2)*$AI166+INDEX(装备数值!$X$13:$AH$116,$T166*8+5,CS$2)*$AJ166+INDEX(装备数值!$X$13:$AH$116,$U166*8+6,CS$2)*$AK166+INDEX(装备数值!$X$13:$AH$116,$V166*8+7,CS$2)*$AL166+INDEX(装备数值!$X$13:$AH$116,$W166*8+8,CS$2)*$AM166</f>
        <v>39375</v>
      </c>
      <c r="CT166" s="14">
        <f>INDEX(装备数值!$X$13:$AH$116,$P166*8+1,CT$2)*$AF166+INDEX(装备数值!$X$13:$AH$116,$Q166*8+2,CT$2)*$AG166+INDEX(装备数值!$X$13:$AH$116,$S166*8+3,CT$2)*$AH166+INDEX(装备数值!$X$13:$AH$116,$R166*8+4,CT$2)*$AI166+INDEX(装备数值!$X$13:$AH$116,$T166*8+5,CT$2)*$AJ166+INDEX(装备数值!$X$13:$AH$116,$U166*8+6,CT$2)*$AK166+INDEX(装备数值!$X$13:$AH$116,$V166*8+7,CT$2)*$AL166+INDEX(装备数值!$X$13:$AH$116,$W166*8+8,CT$2)*$AM166</f>
        <v>41250</v>
      </c>
      <c r="CU166" s="14">
        <f>INDEX(装备数值!$X$13:$AH$116,$P166*8+1,CU$2)*$AF166+INDEX(装备数值!$X$13:$AH$116,$Q166*8+2,CU$2)*$AG166+INDEX(装备数值!$X$13:$AH$116,$S166*8+3,CU$2)*$AH166+INDEX(装备数值!$X$13:$AH$116,$R166*8+4,CU$2)*$AI166+INDEX(装备数值!$X$13:$AH$116,$T166*8+5,CU$2)*$AJ166+INDEX(装备数值!$X$13:$AH$116,$U166*8+6,CU$2)*$AK166+INDEX(装备数值!$X$13:$AH$116,$V166*8+7,CU$2)*$AL166+INDEX(装备数值!$X$13:$AH$116,$W166*8+8,CU$2)*$AM166</f>
        <v>39375</v>
      </c>
      <c r="CV166" s="14">
        <f>INDEX(装备数值!$X$13:$AH$116,$P166*8+1,CV$2)*$AF166+INDEX(装备数值!$X$13:$AH$116,$Q166*8+2,CV$2)*$AG166+INDEX(装备数值!$X$13:$AH$116,$S166*8+3,CV$2)*$AH166+INDEX(装备数值!$X$13:$AH$116,$R166*8+4,CV$2)*$AI166+INDEX(装备数值!$X$13:$AH$116,$T166*8+5,CV$2)*$AJ166+INDEX(装备数值!$X$13:$AH$116,$U166*8+6,CV$2)*$AK166+INDEX(装备数值!$X$13:$AH$116,$V166*8+7,CV$2)*$AL166+INDEX(装备数值!$X$13:$AH$116,$W166*8+8,CV$2)*$AM166</f>
        <v>75</v>
      </c>
      <c r="CW166" s="14">
        <f>INDEX(装备数值!$X$13:$AH$116,$P166*8+1,CW$2)*$AF166+INDEX(装备数值!$X$13:$AH$116,$Q166*8+2,CW$2)*$AG166+INDEX(装备数值!$X$13:$AH$116,$S166*8+3,CW$2)*$AH166+INDEX(装备数值!$X$13:$AH$116,$R166*8+4,CW$2)*$AI166+INDEX(装备数值!$X$13:$AH$116,$T166*8+5,CW$2)*$AJ166+INDEX(装备数值!$X$13:$AH$116,$U166*8+6,CW$2)*$AK166+INDEX(装备数值!$X$13:$AH$116,$V166*8+7,CW$2)*$AL166+INDEX(装备数值!$X$13:$AH$116,$W166*8+8,CW$2)*$AM166</f>
        <v>75</v>
      </c>
      <c r="CY166" s="14">
        <f>INDEX(装备数值!$AN$17:$AN$117,MATCH(MIN($X166:$AE166),装备数值!$AO$17:$AO$117,1))</f>
        <v>58</v>
      </c>
      <c r="CZ166" s="14">
        <f>IF(COUNTIF($P166:$W166,"&gt;"&amp;0)=8,INDEX(装备数值!AR$17:AR$117,$CY166+1),0)</f>
        <v>25520</v>
      </c>
      <c r="DA166" s="14">
        <f>IF(COUNTIF($P166:$W166,"&gt;"&amp;0)=8,INDEX(装备数值!AS$17:AS$117,$CY166+1),0)</f>
        <v>191400</v>
      </c>
      <c r="DB166" s="14">
        <f>IF(COUNTIF($P166:$W166,"&gt;"&amp;0)=8,INDEX(装备数值!AT$17:AT$117,$CY166+1),0)</f>
        <v>12760</v>
      </c>
      <c r="DC166" s="14">
        <f>IF(COUNTIF($P166:$W166,"&gt;"&amp;0)=8,INDEX(装备数值!AU$17:AU$117,$CY166+1),0)</f>
        <v>255200</v>
      </c>
      <c r="DD166" s="14">
        <f>IF(COUNTIF($P166:$W166,"&gt;"&amp;0)=8,INDEX(装备数值!AV$17:AV$117,$CY166+1),0)</f>
        <v>4988</v>
      </c>
      <c r="DF166" s="14">
        <f>INDEX(装备数值!$AY$17:$AY$77,MATCH(MIN($AF166:$AM166),装备数值!$AZ$17:$AZ$77,1))</f>
        <v>37</v>
      </c>
      <c r="DG166" s="26">
        <f>INDEX(装备数值!BA$17:BA$77,通天塔!DF166+1)</f>
        <v>0.69499999999999995</v>
      </c>
      <c r="DH166" s="26">
        <f>INDEX(装备数值!BA$17:BA$77,通天塔!DF166+1)</f>
        <v>0.69499999999999995</v>
      </c>
      <c r="DJ166" s="14">
        <f t="shared" si="299"/>
        <v>41</v>
      </c>
      <c r="DK166" s="14">
        <f>VLOOKUP(DJ166,军阶与晶片数值!$W$6:$X$27,2)</f>
        <v>9</v>
      </c>
      <c r="DL166" s="14">
        <f>INDEX(军阶与晶片数值!Y$6:Y$27,$DK166+1)</f>
        <v>750</v>
      </c>
      <c r="DM166" s="14">
        <f>INDEX(军阶与晶片数值!Z$6:Z$27,$DK166+1)</f>
        <v>750</v>
      </c>
      <c r="DN166" s="14">
        <f>INDEX(军阶与晶片数值!AA$6:AA$27,$DK166+1)</f>
        <v>750</v>
      </c>
      <c r="DO166" s="14">
        <f>INDEX(军阶与晶片数值!AB$6:AB$27,$DK166+1)</f>
        <v>750</v>
      </c>
      <c r="DP166" s="29">
        <f>INDEX(军阶与晶片数值!AC$6:AC$27,$DK166+1)</f>
        <v>50</v>
      </c>
      <c r="DQ166" s="29">
        <f>INDEX(军阶与晶片数值!AD$6:AD$27,$DK166+1)</f>
        <v>30</v>
      </c>
      <c r="DS166" s="26">
        <f>INDEX(军阶与晶片数值!I$6:I$16,AN166+1)</f>
        <v>0.3</v>
      </c>
      <c r="DT166" s="26">
        <f>INDEX(军阶与晶片数值!M$6:M$16,AO166+1)</f>
        <v>0.45</v>
      </c>
      <c r="DU166" s="26">
        <f>INDEX(军阶与晶片数值!J$6:J$16,AP166+1)</f>
        <v>0.45</v>
      </c>
      <c r="DV166" s="26">
        <f>INDEX(军阶与晶片数值!K$6:K$16,AQ166+1)</f>
        <v>0.9</v>
      </c>
      <c r="DW166" s="26">
        <f>INDEX(军阶与晶片数值!L$6:L$16,AR166+1)</f>
        <v>0.9</v>
      </c>
      <c r="DX166" s="28">
        <f>INDEX(军阶与晶片数值!N$6:N$16,AS166+1)</f>
        <v>0</v>
      </c>
      <c r="DY166" s="28">
        <f>INDEX(军阶与晶片数值!O$6:O$16,AT166+1)</f>
        <v>0</v>
      </c>
      <c r="DZ166" s="28">
        <f>INDEX(军阶与晶片数值!P$6:P$16,AU166+1)</f>
        <v>0</v>
      </c>
      <c r="EA166" s="28">
        <f>INDEX(军阶与晶片数值!Q$6:Q$16,AV166+1)</f>
        <v>0</v>
      </c>
      <c r="EB166" s="26">
        <f>INDEX(军阶与晶片数值!R$6:R$16,AW166+1)</f>
        <v>0.13</v>
      </c>
      <c r="EC166" s="26">
        <f>INDEX(军阶与晶片数值!S$6:S$16,AX166+1)</f>
        <v>0.3</v>
      </c>
      <c r="ED166" s="26">
        <f>INDEX(军阶与晶片数值!T$6:T$16,AY166+1)</f>
        <v>0</v>
      </c>
      <c r="EE166" s="26">
        <f>INDEX(军阶与晶片数值!U$6:U$16,AZ166+1)</f>
        <v>0</v>
      </c>
      <c r="EG166" s="26">
        <f>INDEX(军阶与晶片数值!$C$6:$C$36,通天塔!$BA166+1)</f>
        <v>1</v>
      </c>
      <c r="EH166" s="26">
        <f>INDEX(军阶与晶片数值!$C$6:$C$36,通天塔!$BA166+1)</f>
        <v>1</v>
      </c>
      <c r="EI166" s="26">
        <f>INDEX(军阶与晶片数值!$C$6:$C$36,通天塔!$BA166+1)</f>
        <v>1</v>
      </c>
      <c r="EJ166" s="26">
        <f>INDEX(军阶与晶片数值!$C$6:$C$36,通天塔!$BA166+1)</f>
        <v>1</v>
      </c>
      <c r="EK166" s="26">
        <f>INDEX(军阶与晶片数值!$C$6:$C$36,通天塔!$BA166+1)</f>
        <v>1</v>
      </c>
      <c r="EM166" s="14">
        <f>INDEX(战舰突破!$H$6:$H$18,通天塔!$J166+1)+INDEX(战舰突破!$H$23:$H$35,通天塔!$K166+1)+INDEX(战舰突破!$H$40:$H$52,通天塔!$L166+1)</f>
        <v>200</v>
      </c>
      <c r="EN166" s="14">
        <f>INDEX(战舰突破!$I$6:$I$18,通天塔!$J166+1)+INDEX(战舰突破!$I$23:$I$35,通天塔!$K166+1)+INDEX(战舰突破!$I$40:$I$52,通天塔!$L166+1)</f>
        <v>200</v>
      </c>
      <c r="EO166" s="14">
        <f>INDEX(战舰突破!$J$6:$J$18,通天塔!$J166+1)+INDEX(战舰突破!$J$23:$J$35,通天塔!$K166+1)+INDEX(战舰突破!$J$40:$J$52,通天塔!$L166+1)</f>
        <v>0</v>
      </c>
      <c r="EP166" s="14">
        <f>INDEX(战舰突破!$K$6:$K$18,通天塔!$J166+1)+INDEX(战舰突破!$K$23:$K$35,通天塔!$K166+1)+INDEX(战舰突破!$K$40:$K$52,通天塔!$L166+1)</f>
        <v>0</v>
      </c>
      <c r="EQ166" s="14">
        <f>INDEX(战舰突破!$L$6:$L$18,通天塔!$J166+1)+INDEX(战舰突破!$L$23:$L$35,通天塔!$K166+1)+INDEX(战舰突破!$L$40:$L$52,通天塔!$L166+1)</f>
        <v>200</v>
      </c>
      <c r="ER166" s="18">
        <f>INDEX(战舰突破!$N$6:$N$18,通天塔!$J166+1)+INDEX(战舰突破!$N$23:$N$35,通天塔!$K166+1)+INDEX(战舰突破!$N$40:$N$52,通天塔!$L166+1)</f>
        <v>0.75</v>
      </c>
      <c r="ES166" s="18">
        <f>INDEX(战舰突破!$O$6:$O$18,通天塔!$J166+1)+INDEX(战舰突破!$O$23:$O$35,通天塔!$K166+1)+INDEX(战舰突破!$O$40:$O$52,通天塔!$L166+1)</f>
        <v>1.4</v>
      </c>
      <c r="ET166" s="18">
        <f>INDEX(战舰突破!$P$6:$P$18,通天塔!$J166+1)+INDEX(战舰突破!$P$23:$P$35,通天塔!$K166+1)+INDEX(战舰突破!$P$40:$P$52,通天塔!$L166+1)</f>
        <v>0.5</v>
      </c>
      <c r="EU166" s="18">
        <f>INDEX(战舰突破!$Q$6:$Q$18,通天塔!$J166+1)+INDEX(战舰突破!$Q$23:$Q$35,通天塔!$K166+1)+INDEX(战舰突破!$Q$40:$Q$52,通天塔!$L166+1)</f>
        <v>0.3</v>
      </c>
      <c r="EV166" s="18">
        <f>INDEX(战舰突破!$R$6:$R$18,通天塔!$J166+1)+INDEX(战舰突破!$R$23:$R$35,通天塔!$K166+1)+INDEX(战舰突破!$R$40:$R$52,通天塔!$L166+1)</f>
        <v>0.25</v>
      </c>
      <c r="EW166" s="18">
        <f>INDEX(战舰突破!$M$6:$M$18,通天塔!$J166+1)+INDEX(战舰突破!$M$23:$M$35,通天塔!$K166+1)+INDEX(战舰突破!$M$40:$M$52,通天塔!$L166+1)</f>
        <v>0.2</v>
      </c>
      <c r="EX166" s="22">
        <f>INDEX(战舰突破!$W$6:$W$18,通天塔!$J166+1)+INDEX(战舰突破!$W$23:$W$35,通天塔!$K166+1)+INDEX(战舰突破!$W$40:$W$52,通天塔!$L166+1)</f>
        <v>0.5</v>
      </c>
      <c r="FA166" s="14">
        <f>INDEX(战舰突破!$S$6:$S$18,通天塔!$J166+1)</f>
        <v>0</v>
      </c>
      <c r="FB166" s="14">
        <f>INDEX(战舰突破!$T$6:$T$18,通天塔!$J166+1)</f>
        <v>1.1000000000000001</v>
      </c>
      <c r="FC166" s="14">
        <f>INDEX(战舰突破!$U$6:$U$18,通天塔!$J166+1)</f>
        <v>0.1</v>
      </c>
      <c r="FD166" s="14">
        <f>INDEX(战舰突破!$V$6:$V$18,通天塔!$J166+1)</f>
        <v>1</v>
      </c>
      <c r="FE166" s="14">
        <f>INDEX(战舰突破!$X$6:$X$18,通天塔!$J166+1)</f>
        <v>11</v>
      </c>
      <c r="FG166" s="14">
        <f>INDEX(战舰突破!$S$23:$S$35,通天塔!$J166+1)</f>
        <v>0.6</v>
      </c>
      <c r="FH166" s="14">
        <f>INDEX(战舰突破!$T$23:$T$35,通天塔!$J166+1)</f>
        <v>0.55000000000000004</v>
      </c>
      <c r="FI166" s="14">
        <f>INDEX(战舰突破!$U$23:$U$35,通天塔!$J166+1)</f>
        <v>0.1</v>
      </c>
      <c r="FJ166" s="14">
        <f>INDEX(战舰突破!$V$23:$V$35,通天塔!$J166+1)</f>
        <v>2</v>
      </c>
      <c r="FK166" s="14">
        <f>INDEX(战舰突破!$X$23:$X$35,通天塔!$J166+1)</f>
        <v>165</v>
      </c>
      <c r="FM166" s="14">
        <f>INDEX(战舰突破!$S$40:$S$52,通天塔!$J166+1)</f>
        <v>0.6</v>
      </c>
      <c r="FN166" s="14">
        <f>INDEX(战舰突破!$T$40:$T$52,通天塔!$J166+1)</f>
        <v>0.25</v>
      </c>
      <c r="FO166" s="14">
        <f>INDEX(战舰突破!$U$40:$U$52,通天塔!$J166+1)</f>
        <v>0.2</v>
      </c>
      <c r="FP166" s="14">
        <f>INDEX(战舰突破!$V$40:$V$52,通天塔!$J166+1)</f>
        <v>1</v>
      </c>
      <c r="FQ166" s="14">
        <f>INDEX(战舰突破!$X$40:$X$52,通天塔!$J166+1)</f>
        <v>275</v>
      </c>
      <c r="FT166" s="14">
        <f t="shared" si="300"/>
        <v>2864675</v>
      </c>
      <c r="FU166" s="14">
        <f t="shared" si="301"/>
        <v>2866904</v>
      </c>
      <c r="FV166" s="14">
        <f t="shared" si="302"/>
        <v>2869293</v>
      </c>
      <c r="FW166" s="14">
        <f t="shared" si="303"/>
        <v>33191383</v>
      </c>
      <c r="FX166" s="14">
        <f t="shared" si="304"/>
        <v>1319085</v>
      </c>
      <c r="FY166" s="14">
        <f t="shared" si="305"/>
        <v>30776382</v>
      </c>
      <c r="FZ166" s="14">
        <f t="shared" si="306"/>
        <v>772589</v>
      </c>
      <c r="GA166" s="28">
        <f t="shared" si="307"/>
        <v>42000</v>
      </c>
      <c r="GB166" s="28">
        <f t="shared" si="308"/>
        <v>40125</v>
      </c>
      <c r="GC166" s="28">
        <f t="shared" si="309"/>
        <v>42000</v>
      </c>
      <c r="GD166" s="28">
        <f t="shared" si="310"/>
        <v>40125</v>
      </c>
      <c r="GE166" s="28">
        <f t="shared" si="311"/>
        <v>1.9153499999999997</v>
      </c>
      <c r="GF166" s="28">
        <f t="shared" si="312"/>
        <v>2.2035</v>
      </c>
      <c r="GG166" s="28">
        <f t="shared" si="313"/>
        <v>0</v>
      </c>
      <c r="GH166" s="28">
        <f t="shared" si="314"/>
        <v>58.3</v>
      </c>
      <c r="GI166" s="14">
        <f t="shared" si="315"/>
        <v>1</v>
      </c>
      <c r="GJ166" s="14">
        <f t="shared" si="316"/>
        <v>1.6</v>
      </c>
      <c r="GK166" s="14">
        <f t="shared" si="317"/>
        <v>1.6</v>
      </c>
      <c r="GL166" s="18">
        <f t="shared" si="318"/>
        <v>2.3000000000000003</v>
      </c>
      <c r="GM166" s="18">
        <f t="shared" si="319"/>
        <v>1.75</v>
      </c>
      <c r="GN166" s="18">
        <f t="shared" si="320"/>
        <v>1.45</v>
      </c>
      <c r="GO166" s="29">
        <f t="shared" si="380"/>
        <v>42150</v>
      </c>
      <c r="GP166" s="29">
        <f t="shared" si="380"/>
        <v>42450</v>
      </c>
      <c r="GQ166" s="29">
        <f t="shared" si="380"/>
        <v>42450</v>
      </c>
      <c r="GR166" s="26">
        <f t="shared" si="321"/>
        <v>0.1</v>
      </c>
      <c r="GS166" s="26">
        <f t="shared" si="322"/>
        <v>0.1</v>
      </c>
      <c r="GT166" s="26">
        <f t="shared" si="323"/>
        <v>0.2</v>
      </c>
      <c r="GU166" s="14">
        <f t="shared" si="324"/>
        <v>3</v>
      </c>
      <c r="GV166" s="14">
        <f t="shared" si="325"/>
        <v>4</v>
      </c>
      <c r="GW166" s="14">
        <f t="shared" si="326"/>
        <v>3</v>
      </c>
      <c r="GX166" s="14">
        <f t="shared" si="327"/>
        <v>11</v>
      </c>
      <c r="GY166" s="14">
        <f t="shared" si="328"/>
        <v>165</v>
      </c>
      <c r="GZ166" s="14">
        <f t="shared" si="329"/>
        <v>275</v>
      </c>
      <c r="HA166">
        <v>162</v>
      </c>
      <c r="HB166" s="14">
        <f t="shared" si="275"/>
        <v>337978477</v>
      </c>
      <c r="HD166" s="14">
        <f t="shared" si="330"/>
        <v>2638170</v>
      </c>
      <c r="HE166" s="14">
        <f t="shared" si="331"/>
        <v>1432307</v>
      </c>
      <c r="HF166" s="29">
        <f t="shared" si="332"/>
        <v>38520</v>
      </c>
      <c r="HG166" s="29">
        <f t="shared" si="333"/>
        <v>27621</v>
      </c>
      <c r="HH166" s="29">
        <f t="shared" si="334"/>
        <v>31237</v>
      </c>
      <c r="HI166" s="29">
        <f t="shared" si="335"/>
        <v>27842</v>
      </c>
      <c r="HJ166" s="14">
        <f t="shared" si="336"/>
        <v>1.9153499999999997</v>
      </c>
      <c r="HK166" s="14">
        <f t="shared" si="337"/>
        <v>2.2035</v>
      </c>
      <c r="HL166" s="14">
        <f t="shared" si="338"/>
        <v>860087</v>
      </c>
      <c r="HM166" s="14">
        <f t="shared" si="339"/>
        <v>1403991</v>
      </c>
      <c r="HN166" s="26">
        <f t="shared" si="340"/>
        <v>0.44039864051547112</v>
      </c>
      <c r="HO166" s="26">
        <f t="shared" si="341"/>
        <v>0.62799337769129371</v>
      </c>
      <c r="HP166" s="29">
        <f t="shared" si="342"/>
        <v>410439</v>
      </c>
      <c r="HQ166" s="29">
        <f t="shared" si="343"/>
        <v>1501410</v>
      </c>
      <c r="HR166" s="29">
        <f t="shared" si="344"/>
        <v>1661312</v>
      </c>
      <c r="HS166" s="26">
        <f t="shared" si="345"/>
        <v>0.52491354759967446</v>
      </c>
      <c r="HT166" s="26">
        <f t="shared" si="346"/>
        <v>0.53127034174125298</v>
      </c>
      <c r="HU166" s="26">
        <f t="shared" si="347"/>
        <v>0.63127034174125296</v>
      </c>
      <c r="HV166" s="26">
        <f t="shared" si="348"/>
        <v>0.12491354759967443</v>
      </c>
      <c r="HW166" s="29">
        <f t="shared" si="349"/>
        <v>1.8000000000000003</v>
      </c>
      <c r="HX166" s="29">
        <f t="shared" si="350"/>
        <v>3.5505126118795776</v>
      </c>
      <c r="HY166" s="29">
        <f t="shared" si="351"/>
        <v>3.2203417412530513</v>
      </c>
      <c r="HZ166" s="29">
        <f t="shared" si="352"/>
        <v>3693951</v>
      </c>
      <c r="IA166" s="29">
        <f t="shared" si="353"/>
        <v>3553850.093734744</v>
      </c>
      <c r="IB166" s="29">
        <f t="shared" si="354"/>
        <v>2674996.1894222945</v>
      </c>
      <c r="IC166" s="29">
        <f t="shared" si="355"/>
        <v>22600211</v>
      </c>
      <c r="ID166" s="14">
        <f t="shared" si="356"/>
        <v>9922797.2799999993</v>
      </c>
      <c r="IH166" s="14">
        <v>1</v>
      </c>
      <c r="II166" s="14">
        <v>1</v>
      </c>
      <c r="IJ166" s="14">
        <v>480</v>
      </c>
      <c r="IK166" s="14">
        <v>80</v>
      </c>
      <c r="IL166" s="14">
        <v>60</v>
      </c>
      <c r="IM166" s="23">
        <f t="shared" si="357"/>
        <v>1872142614</v>
      </c>
      <c r="IN166" s="23">
        <f t="shared" si="358"/>
        <v>2</v>
      </c>
      <c r="IO166" s="23">
        <f t="shared" si="359"/>
        <v>1872.14</v>
      </c>
      <c r="IP166" s="23">
        <f t="shared" si="360"/>
        <v>2058411666</v>
      </c>
      <c r="IQ166" s="23">
        <f t="shared" si="361"/>
        <v>2</v>
      </c>
      <c r="IR166" s="23">
        <f t="shared" si="362"/>
        <v>2058.41</v>
      </c>
      <c r="IS166" s="14">
        <v>1</v>
      </c>
      <c r="IT166" s="14">
        <v>1</v>
      </c>
      <c r="IU166" s="14">
        <v>240</v>
      </c>
      <c r="IV166" s="14">
        <v>40</v>
      </c>
      <c r="IW166" s="14">
        <v>30</v>
      </c>
      <c r="IX166" s="23">
        <f t="shared" si="363"/>
        <v>1096863723</v>
      </c>
      <c r="IY166" s="23">
        <f t="shared" si="364"/>
        <v>2</v>
      </c>
      <c r="IZ166" s="23">
        <f t="shared" si="365"/>
        <v>1096.8599999999999</v>
      </c>
      <c r="JA166" s="23"/>
      <c r="JB166" s="23"/>
      <c r="JC166" s="23"/>
      <c r="JG166">
        <f t="shared" si="366"/>
        <v>1.7531340471360422</v>
      </c>
      <c r="JH166">
        <f t="shared" si="367"/>
        <v>3.3578652971820175</v>
      </c>
      <c r="JJ166" s="14">
        <v>10</v>
      </c>
      <c r="JK166" s="14">
        <v>2</v>
      </c>
      <c r="JL166" s="14">
        <v>1.5</v>
      </c>
      <c r="JM166" s="23">
        <f t="shared" si="368"/>
        <v>37286364</v>
      </c>
      <c r="JN166" s="23">
        <f t="shared" si="369"/>
        <v>1</v>
      </c>
      <c r="JO166" s="23">
        <f t="shared" si="370"/>
        <v>37286.36</v>
      </c>
      <c r="JP166" s="14">
        <v>30</v>
      </c>
      <c r="JQ166" s="14">
        <v>6</v>
      </c>
      <c r="JR166" s="14">
        <v>4</v>
      </c>
      <c r="JS166" s="23">
        <f t="shared" si="371"/>
        <v>107579098</v>
      </c>
      <c r="JT166" s="23">
        <f t="shared" si="372"/>
        <v>1</v>
      </c>
      <c r="JU166" s="23">
        <f t="shared" si="373"/>
        <v>107579.1</v>
      </c>
      <c r="JW166" s="23">
        <f t="shared" si="374"/>
        <v>143438797</v>
      </c>
      <c r="JX166" s="23">
        <f t="shared" si="375"/>
        <v>1</v>
      </c>
      <c r="JY166" s="23">
        <f t="shared" si="376"/>
        <v>143438.79999999999</v>
      </c>
      <c r="JZ166" s="23">
        <f t="shared" si="377"/>
        <v>55929546</v>
      </c>
      <c r="KA166" s="23">
        <f t="shared" si="378"/>
        <v>1</v>
      </c>
      <c r="KB166" s="23">
        <f t="shared" si="379"/>
        <v>55929.55</v>
      </c>
    </row>
    <row r="167" spans="3:288" ht="16.5" x14ac:dyDescent="0.2">
      <c r="C167" s="14">
        <f t="shared" si="243"/>
        <v>48</v>
      </c>
      <c r="D167" s="14">
        <v>163</v>
      </c>
      <c r="E167" s="14" t="s">
        <v>834</v>
      </c>
      <c r="F167" s="14">
        <v>582</v>
      </c>
      <c r="G167" s="14">
        <v>582</v>
      </c>
      <c r="H167" s="14">
        <v>582</v>
      </c>
      <c r="I167" s="14">
        <v>582</v>
      </c>
      <c r="J167" s="14">
        <v>10</v>
      </c>
      <c r="K167" s="14">
        <v>10</v>
      </c>
      <c r="L167" s="14">
        <v>10</v>
      </c>
      <c r="M167" s="14">
        <v>6</v>
      </c>
      <c r="N167" s="14">
        <v>6</v>
      </c>
      <c r="O167" s="14">
        <v>6</v>
      </c>
      <c r="P167" s="14">
        <v>10</v>
      </c>
      <c r="Q167" s="14">
        <v>9</v>
      </c>
      <c r="R167" s="14">
        <v>9</v>
      </c>
      <c r="S167" s="14">
        <v>9</v>
      </c>
      <c r="T167" s="14">
        <v>9</v>
      </c>
      <c r="U167" s="14">
        <v>9</v>
      </c>
      <c r="V167" s="14">
        <v>9</v>
      </c>
      <c r="W167" s="14">
        <v>9</v>
      </c>
      <c r="X167" s="14">
        <v>582</v>
      </c>
      <c r="Y167" s="14">
        <v>582</v>
      </c>
      <c r="Z167" s="14">
        <v>582</v>
      </c>
      <c r="AA167" s="14">
        <v>582</v>
      </c>
      <c r="AB167" s="14">
        <v>582</v>
      </c>
      <c r="AC167" s="14">
        <v>582</v>
      </c>
      <c r="AD167" s="14">
        <v>582</v>
      </c>
      <c r="AE167" s="14">
        <v>582</v>
      </c>
      <c r="AF167" s="14">
        <v>75</v>
      </c>
      <c r="AG167" s="14">
        <v>75</v>
      </c>
      <c r="AH167" s="14">
        <v>75</v>
      </c>
      <c r="AI167" s="14">
        <v>75</v>
      </c>
      <c r="AJ167" s="14">
        <v>75</v>
      </c>
      <c r="AK167" s="14">
        <v>75</v>
      </c>
      <c r="AL167" s="14">
        <v>75</v>
      </c>
      <c r="AM167" s="14">
        <v>75</v>
      </c>
      <c r="AN167" s="14">
        <v>6</v>
      </c>
      <c r="AO167" s="14">
        <v>7</v>
      </c>
      <c r="AP167" s="14">
        <v>7</v>
      </c>
      <c r="AQ167" s="14">
        <v>7</v>
      </c>
      <c r="AR167" s="14">
        <v>7</v>
      </c>
      <c r="AS167" s="14">
        <v>0</v>
      </c>
      <c r="AT167" s="14">
        <v>0</v>
      </c>
      <c r="AU167" s="14">
        <v>0</v>
      </c>
      <c r="AV167" s="14">
        <v>0</v>
      </c>
      <c r="AW167" s="14">
        <v>3</v>
      </c>
      <c r="AX167" s="14">
        <v>4</v>
      </c>
      <c r="AY167" s="14">
        <v>0</v>
      </c>
      <c r="AZ167" s="14">
        <v>0</v>
      </c>
      <c r="BA167" s="14">
        <v>20</v>
      </c>
      <c r="BF167" s="14">
        <f>ROUND((INDEX(新战舰养成!S$6:S$18,通天塔!$J167+1)+INDEX(新战舰养成!D$6:D$18,通天塔!$J167+1)*(通天塔!$G167-1))*INDEX(战舰突破!$D$6:$D$18,通天塔!$M167+1),0)</f>
        <v>309694</v>
      </c>
      <c r="BG167" s="14">
        <f>ROUND((INDEX(新战舰养成!T$6:T$18,通天塔!$J167+1)+INDEX(新战舰养成!E$6:E$18,通天塔!$J167+1)*(通天塔!$G167-1))*INDEX(战舰突破!$D$6:$D$18,通天塔!$M167+1),0)</f>
        <v>2477447</v>
      </c>
      <c r="BH167" s="14">
        <f>ROUND((INDEX(新战舰养成!U$6:U$18,通天塔!$J167+1)+INDEX(新战舰养成!F$6:F$18,通天塔!$J167+1)*(通天塔!$G167-1))*INDEX(战舰突破!$D$6:$D$18,通天塔!$M167+1),0)</f>
        <v>154985</v>
      </c>
      <c r="BI167" s="14">
        <f>ROUND((INDEX(新战舰养成!V$6:V$18,通天塔!$J167+1)+INDEX(新战舰养成!G$6:G$18,通天塔!$J167+1)*(通天塔!$G167-1))*INDEX(战舰突破!$D$6:$D$18,通天塔!$M167+1),0)</f>
        <v>525</v>
      </c>
      <c r="BJ167" s="14">
        <f>ROUND((INDEX(新战舰养成!W$6:W$18,通天塔!$J167+1)+INDEX(新战舰养成!H$6:H$18,通天塔!$J167+1)*(通天塔!$G167-1))*INDEX(战舰突破!$D$6:$D$18,通天塔!$M167+1),0)</f>
        <v>7</v>
      </c>
      <c r="BL167" s="14">
        <f>IF($H167&gt;0,ROUND((INDEX(新战舰养成!X$6:X$18,通天塔!$K167+1)+INDEX(新战舰养成!I$6:I$18,通天塔!$K167+1)*(通天塔!$H167-1))*INDEX(战舰突破!$D$6:$D$18,通天塔!$N167+1),0),0)</f>
        <v>310184</v>
      </c>
      <c r="BM167" s="14">
        <f>IF($H167&gt;0,ROUND((INDEX(新战舰养成!Y$6:Y$18,通天塔!$K167+1)+INDEX(新战舰养成!J$6:J$18,通天塔!$K167+1)*(通天塔!$H167-1))*INDEX(战舰突破!$D$6:$D$18,通天塔!$N167+1),0),0)</f>
        <v>0</v>
      </c>
      <c r="BN167" s="14">
        <f>IF($H167&gt;0,ROUND((INDEX(新战舰养成!Z$6:Z$18,通天塔!$K167+1)+INDEX(新战舰养成!K$6:K$18,通天塔!$K167+1)*(通天塔!$H167-1))*INDEX(战舰突破!$D$6:$D$18,通天塔!$N167+1),0),0)</f>
        <v>0</v>
      </c>
      <c r="BO167" s="14">
        <f>IF($H167&gt;0,ROUND((INDEX(新战舰养成!AA$6:AA$18,通天塔!$K167+1)+INDEX(新战舰养成!L$6:L$18,通天塔!$K167+1)*(通天塔!$H167-1))*INDEX(战舰突破!$D$6:$D$18,通天塔!$N167+1),0),0)</f>
        <v>3096940</v>
      </c>
      <c r="BP167" s="14">
        <f>IF($H167&gt;0,ROUND((INDEX(新战舰养成!AB$6:AB$18,通天塔!$K167+1)+INDEX(新战舰养成!M$6:M$18,通天塔!$K167+1)*(通天塔!$H167-1))*INDEX(战舰突破!$D$6:$D$18,通天塔!$N167+1),0),0)</f>
        <v>61810</v>
      </c>
      <c r="BR167" s="14">
        <f>IF($I167&gt;0,ROUND((INDEX(新战舰养成!AC$6:AC$18,通天塔!$L167+1)+INDEX(新战舰养成!I$6:I$18,通天塔!$L167+1)*(通天塔!$I167-1))*INDEX(战舰突破!$D$6:$D$18,通天塔!$O167+1),0),0)</f>
        <v>310709</v>
      </c>
      <c r="BS167" s="14">
        <f>IF($I167&gt;0,ROUND((INDEX(新战舰养成!AD$6:AD$18,通天塔!$L167+1)+INDEX(新战舰养成!J$6:J$18,通天塔!$L167+1)*(通天塔!$I167-1))*INDEX(战舰突破!$D$6:$D$18,通天塔!$O167+1),0),0)</f>
        <v>0</v>
      </c>
      <c r="BT167" s="14">
        <f>IF($I167&gt;0,ROUND((INDEX(新战舰养成!AE$6:AE$18,通天塔!$L167+1)+INDEX(新战舰养成!K$6:K$18,通天塔!$L167+1)*(通天塔!$I167-1))*INDEX(战舰突破!$D$6:$D$18,通天塔!$O167+1),0),0)</f>
        <v>0</v>
      </c>
      <c r="BU167" s="14">
        <f>IF($I167&gt;0,ROUND((INDEX(新战舰养成!AF$6:AF$18,通天塔!$L167+1)+INDEX(新战舰养成!L$6:L$18,通天塔!$L167+1)*(通天塔!$I167-1))*INDEX(战舰突破!$D$6:$D$18,通天塔!$O167+1),0),0)</f>
        <v>2006183</v>
      </c>
      <c r="BV167" s="14">
        <f>IF($I167&gt;0,ROUND((INDEX(新战舰养成!AG$6:AG$18,通天塔!$L167+1)+INDEX(新战舰养成!M$6:M$18,通天塔!$L167+1)*(通天塔!$I167-1))*INDEX(战舰突破!$D$6:$D$18,通天塔!$O167+1),0),0)</f>
        <v>84014</v>
      </c>
      <c r="BY167" s="14">
        <f>(INDEX(装备数值!$C$13:$G$116,通天塔!$P167*8+1,BY$2)+INDEX(装备数值!$C$13:$G$116,通天塔!$Q167*8+2,BY$2)+INDEX(装备数值!$C$13:$G$116,通天塔!$S167*8+3,BY$2)+INDEX(装备数值!$C$13:$G$116,通天塔!$R167*8+4,BY$2)+INDEX(装备数值!$C$13:$G$116,通天塔!$T167*8+5,BY$2)+INDEX(装备数值!$C$13:$G$116,通天塔!$U167*8+6,BY$2)+INDEX(装备数值!$C$13:$G$116,通天塔!$V167*8+7,BY$2)+INDEX(装备数值!$C$13:$G$116,通天塔!$W167*8+8,BY$2))</f>
        <v>68000</v>
      </c>
      <c r="BZ167" s="14">
        <f>(INDEX(装备数值!$C$13:$G$116,通天塔!$P167*8+1,BZ$2)+INDEX(装备数值!$C$13:$G$116,通天塔!$Q167*8+2,BZ$2)+INDEX(装备数值!$C$13:$G$116,通天塔!$S167*8+3,BZ$2)+INDEX(装备数值!$C$13:$G$116,通天塔!$R167*8+4,BZ$2)+INDEX(装备数值!$C$13:$G$116,通天塔!$T167*8+5,BZ$2)+INDEX(装备数值!$C$13:$G$116,通天塔!$U167*8+6,BZ$2)+INDEX(装备数值!$C$13:$G$116,通天塔!$V167*8+7,BZ$2)+INDEX(装备数值!$C$13:$G$116,通天塔!$W167*8+8,BZ$2))</f>
        <v>456000</v>
      </c>
      <c r="CA167" s="14">
        <f>(INDEX(装备数值!$C$13:$G$116,通天塔!$P167*8+1,CA$2)+INDEX(装备数值!$C$13:$G$116,通天塔!$Q167*8+2,CA$2)+INDEX(装备数值!$C$13:$G$116,通天塔!$S167*8+3,CA$2)+INDEX(装备数值!$C$13:$G$116,通天塔!$R167*8+4,CA$2)+INDEX(装备数值!$C$13:$G$116,通天塔!$T167*8+5,CA$2)+INDEX(装备数值!$C$13:$G$116,通天塔!$U167*8+6,CA$2)+INDEX(装备数值!$C$13:$G$116,通天塔!$V167*8+7,CA$2)+INDEX(装备数值!$C$13:$G$116,通天塔!$W167*8+8,CA$2))</f>
        <v>28000</v>
      </c>
      <c r="CB167" s="14">
        <f>(INDEX(装备数值!$C$13:$G$116,通天塔!$P167*8+1,CB$2)+INDEX(装备数值!$C$13:$G$116,通天塔!$Q167*8+2,CB$2)+INDEX(装备数值!$C$13:$G$116,通天塔!$S167*8+3,CB$2)+INDEX(装备数值!$C$13:$G$116,通天塔!$R167*8+4,CB$2)+INDEX(装备数值!$C$13:$G$116,通天塔!$T167*8+5,CB$2)+INDEX(装备数值!$C$13:$G$116,通天塔!$U167*8+6,CB$2)+INDEX(装备数值!$C$13:$G$116,通天塔!$V167*8+7,CB$2)+INDEX(装备数值!$C$13:$G$116,通天塔!$W167*8+8,CB$2))</f>
        <v>560000</v>
      </c>
      <c r="CC167" s="14">
        <f>(INDEX(装备数值!$C$13:$G$116,通天塔!$P167*8+1,CC$2)+INDEX(装备数值!$C$13:$G$116,通天塔!$Q167*8+2,CC$2)+INDEX(装备数值!$C$13:$G$116,通天塔!$S167*8+3,CC$2)+INDEX(装备数值!$C$13:$G$116,通天塔!$R167*8+4,CC$2)+INDEX(装备数值!$C$13:$G$116,通天塔!$T167*8+5,CC$2)+INDEX(装备数值!$C$13:$G$116,通天塔!$U167*8+6,CC$2)+INDEX(装备数值!$C$13:$G$116,通天塔!$V167*8+7,CC$2)+INDEX(装备数值!$C$13:$G$116,通天塔!$W167*8+8,CC$2))</f>
        <v>10800</v>
      </c>
      <c r="CF167" s="14">
        <f>INDEX(装备数值!$I$13:$M$116,通天塔!$P167*8+1,CF$2)*$X167+INDEX(装备数值!$I$13:$M$116,通天塔!$Q167*8+2,CF$2)*$Y167+INDEX(装备数值!$I$13:$M$116,通天塔!$S167*8+3,CF$2)*$Z167+INDEX(装备数值!$I$13:$M$116,通天塔!$R167*8+4,CF$2)*$AA167+INDEX(装备数值!$I$13:$M$116,通天塔!$T167*8+5,CF$2)*$AB167+INDEX(装备数值!$I$13:$M$116,通天塔!$U167*8+6,CF$2)*$AC167+INDEX(装备数值!$I$13:$M$116,通天塔!$V167*8+7,CF$2)*$AD167+INDEX(装备数值!$I$13:$M$116,通天塔!$W167*8+8,CF$2)*$AE167</f>
        <v>174600</v>
      </c>
      <c r="CG167" s="14">
        <f>INDEX(装备数值!$I$13:$M$116,通天塔!$P167*8+1,CG$2)*$X167+INDEX(装备数值!$I$13:$M$116,通天塔!$Q167*8+2,CG$2)*$Y167+INDEX(装备数值!$I$13:$M$116,通天塔!$S167*8+3,CG$2)*$Z167+INDEX(装备数值!$I$13:$M$116,通天塔!$R167*8+4,CG$2)*$AA167+INDEX(装备数值!$I$13:$M$116,通天塔!$T167*8+5,CG$2)*$AB167+INDEX(装备数值!$I$13:$M$116,通天塔!$U167*8+6,CG$2)*$AC167+INDEX(装备数值!$I$13:$M$116,通天塔!$V167*8+7,CG$2)*$AD167+INDEX(装备数值!$I$13:$M$116,通天塔!$W167*8+8,CG$2)*$AE167</f>
        <v>1257120</v>
      </c>
      <c r="CH167" s="14">
        <f>INDEX(装备数值!$I$13:$M$116,通天塔!$P167*8+1,CH$2)*$X167+INDEX(装备数值!$I$13:$M$116,通天塔!$Q167*8+2,CH$2)*$Y167+INDEX(装备数值!$I$13:$M$116,通天塔!$S167*8+3,CH$2)*$Z167+INDEX(装备数值!$I$13:$M$116,通天塔!$R167*8+4,CH$2)*$AA167+INDEX(装备数值!$I$13:$M$116,通天塔!$T167*8+5,CH$2)*$AB167+INDEX(装备数值!$I$13:$M$116,通天塔!$U167*8+6,CH$2)*$AC167+INDEX(装备数值!$I$13:$M$116,通天塔!$V167*8+7,CH$2)*$AD167+INDEX(装备数值!$I$13:$M$116,通天塔!$W167*8+8,CH$2)*$AE167</f>
        <v>81480</v>
      </c>
      <c r="CI167" s="14">
        <f>INDEX(装备数值!$I$13:$M$116,通天塔!$P167*8+1,CI$2)*$X167+INDEX(装备数值!$I$13:$M$116,通天塔!$Q167*8+2,CI$2)*$Y167+INDEX(装备数值!$I$13:$M$116,通天塔!$S167*8+3,CI$2)*$Z167+INDEX(装备数值!$I$13:$M$116,通天塔!$R167*8+4,CI$2)*$AA167+INDEX(装备数值!$I$13:$M$116,通天塔!$T167*8+5,CI$2)*$AB167+INDEX(装备数值!$I$13:$M$116,通天塔!$U167*8+6,CI$2)*$AC167+INDEX(装备数值!$I$13:$M$116,通天塔!$V167*8+7,CI$2)*$AD167+INDEX(装备数值!$I$13:$M$116,通天塔!$W167*8+8,CI$2)*$AE167</f>
        <v>1629600</v>
      </c>
      <c r="CJ167" s="14">
        <f>INDEX(装备数值!$I$13:$M$116,通天塔!$P167*8+1,CJ$2)*$X167+INDEX(装备数值!$I$13:$M$116,通天塔!$Q167*8+2,CJ$2)*$Y167+INDEX(装备数值!$I$13:$M$116,通天塔!$S167*8+3,CJ$2)*$Z167+INDEX(装备数值!$I$13:$M$116,通天塔!$R167*8+4,CJ$2)*$AA167+INDEX(装备数值!$I$13:$M$116,通天塔!$T167*8+5,CJ$2)*$AB167+INDEX(装备数值!$I$13:$M$116,通天塔!$U167*8+6,CJ$2)*$AC167+INDEX(装备数值!$I$13:$M$116,通天塔!$V167*8+7,CJ$2)*$AD167+INDEX(装备数值!$I$13:$M$116,通天塔!$W167*8+8,CJ$2)*$AE167</f>
        <v>31428</v>
      </c>
      <c r="CM167" s="14">
        <f>INDEX(装备数值!$X$13:$AH$116,$P167*8+1,CM$2)*$AF167+INDEX(装备数值!$X$13:$AH$116,$Q167*8+2,CM$2)*$AG167+INDEX(装备数值!$X$13:$AH$116,$S167*8+3,CM$2)*$AH167+INDEX(装备数值!$X$13:$AH$116,$R167*8+4,CM$2)*$AI167+INDEX(装备数值!$X$13:$AH$116,$T167*8+5,CM$2)*$AJ167+INDEX(装备数值!$X$13:$AH$116,$U167*8+6,CM$2)*$AK167+INDEX(装备数值!$X$13:$AH$116,$V167*8+7,CM$2)*$AL167+INDEX(装备数值!$X$13:$AH$116,$W167*8+8,CM$2)*$AM167</f>
        <v>52500</v>
      </c>
      <c r="CN167" s="14">
        <f>INDEX(装备数值!$X$13:$AH$116,$P167*8+1,CN$2)*$AF167+INDEX(装备数值!$X$13:$AH$116,$Q167*8+2,CN$2)*$AG167+INDEX(装备数值!$X$13:$AH$116,$S167*8+3,CN$2)*$AH167+INDEX(装备数值!$X$13:$AH$116,$R167*8+4,CN$2)*$AI167+INDEX(装备数值!$X$13:$AH$116,$T167*8+5,CN$2)*$AJ167+INDEX(装备数值!$X$13:$AH$116,$U167*8+6,CN$2)*$AK167+INDEX(装备数值!$X$13:$AH$116,$V167*8+7,CN$2)*$AL167+INDEX(装备数值!$X$13:$AH$116,$W167*8+8,CN$2)*$AM167</f>
        <v>393750</v>
      </c>
      <c r="CO167" s="14">
        <f>INDEX(装备数值!$X$13:$AH$116,$P167*8+1,CO$2)*$AF167+INDEX(装备数值!$X$13:$AH$116,$Q167*8+2,CO$2)*$AG167+INDEX(装备数值!$X$13:$AH$116,$S167*8+3,CO$2)*$AH167+INDEX(装备数值!$X$13:$AH$116,$R167*8+4,CO$2)*$AI167+INDEX(装备数值!$X$13:$AH$116,$T167*8+5,CO$2)*$AJ167+INDEX(装备数值!$X$13:$AH$116,$U167*8+6,CO$2)*$AK167+INDEX(装备数值!$X$13:$AH$116,$V167*8+7,CO$2)*$AL167+INDEX(装备数值!$X$13:$AH$116,$W167*8+8,CO$2)*$AM167</f>
        <v>26250</v>
      </c>
      <c r="CP167" s="14">
        <f>INDEX(装备数值!$X$13:$AH$116,$P167*8+1,CP$2)*$AF167+INDEX(装备数值!$X$13:$AH$116,$Q167*8+2,CP$2)*$AG167+INDEX(装备数值!$X$13:$AH$116,$S167*8+3,CP$2)*$AH167+INDEX(装备数值!$X$13:$AH$116,$R167*8+4,CP$2)*$AI167+INDEX(装备数值!$X$13:$AH$116,$T167*8+5,CP$2)*$AJ167+INDEX(装备数值!$X$13:$AH$116,$U167*8+6,CP$2)*$AK167+INDEX(装备数值!$X$13:$AH$116,$V167*8+7,CP$2)*$AL167+INDEX(装备数值!$X$13:$AH$116,$W167*8+8,CP$2)*$AM167</f>
        <v>562500</v>
      </c>
      <c r="CQ167" s="14">
        <f>INDEX(装备数值!$X$13:$AH$116,$P167*8+1,CQ$2)*$AF167+INDEX(装备数值!$X$13:$AH$116,$Q167*8+2,CQ$2)*$AG167+INDEX(装备数值!$X$13:$AH$116,$S167*8+3,CQ$2)*$AH167+INDEX(装备数值!$X$13:$AH$116,$R167*8+4,CQ$2)*$AI167+INDEX(装备数值!$X$13:$AH$116,$T167*8+5,CQ$2)*$AJ167+INDEX(装备数值!$X$13:$AH$116,$U167*8+6,CQ$2)*$AK167+INDEX(装备数值!$X$13:$AH$116,$V167*8+7,CQ$2)*$AL167+INDEX(装备数值!$X$13:$AH$116,$W167*8+8,CQ$2)*$AM167</f>
        <v>10500</v>
      </c>
      <c r="CR167" s="14">
        <f>INDEX(装备数值!$X$13:$AH$116,$P167*8+1,CR$2)*$AF167+INDEX(装备数值!$X$13:$AH$116,$Q167*8+2,CR$2)*$AG167+INDEX(装备数值!$X$13:$AH$116,$S167*8+3,CR$2)*$AH167+INDEX(装备数值!$X$13:$AH$116,$R167*8+4,CR$2)*$AI167+INDEX(装备数值!$X$13:$AH$116,$T167*8+5,CR$2)*$AJ167+INDEX(装备数值!$X$13:$AH$116,$U167*8+6,CR$2)*$AK167+INDEX(装备数值!$X$13:$AH$116,$V167*8+7,CR$2)*$AL167+INDEX(装备数值!$X$13:$AH$116,$W167*8+8,CR$2)*$AM167</f>
        <v>41250</v>
      </c>
      <c r="CS167" s="14">
        <f>INDEX(装备数值!$X$13:$AH$116,$P167*8+1,CS$2)*$AF167+INDEX(装备数值!$X$13:$AH$116,$Q167*8+2,CS$2)*$AG167+INDEX(装备数值!$X$13:$AH$116,$S167*8+3,CS$2)*$AH167+INDEX(装备数值!$X$13:$AH$116,$R167*8+4,CS$2)*$AI167+INDEX(装备数值!$X$13:$AH$116,$T167*8+5,CS$2)*$AJ167+INDEX(装备数值!$X$13:$AH$116,$U167*8+6,CS$2)*$AK167+INDEX(装备数值!$X$13:$AH$116,$V167*8+7,CS$2)*$AL167+INDEX(装备数值!$X$13:$AH$116,$W167*8+8,CS$2)*$AM167</f>
        <v>39375</v>
      </c>
      <c r="CT167" s="14">
        <f>INDEX(装备数值!$X$13:$AH$116,$P167*8+1,CT$2)*$AF167+INDEX(装备数值!$X$13:$AH$116,$Q167*8+2,CT$2)*$AG167+INDEX(装备数值!$X$13:$AH$116,$S167*8+3,CT$2)*$AH167+INDEX(装备数值!$X$13:$AH$116,$R167*8+4,CT$2)*$AI167+INDEX(装备数值!$X$13:$AH$116,$T167*8+5,CT$2)*$AJ167+INDEX(装备数值!$X$13:$AH$116,$U167*8+6,CT$2)*$AK167+INDEX(装备数值!$X$13:$AH$116,$V167*8+7,CT$2)*$AL167+INDEX(装备数值!$X$13:$AH$116,$W167*8+8,CT$2)*$AM167</f>
        <v>41250</v>
      </c>
      <c r="CU167" s="14">
        <f>INDEX(装备数值!$X$13:$AH$116,$P167*8+1,CU$2)*$AF167+INDEX(装备数值!$X$13:$AH$116,$Q167*8+2,CU$2)*$AG167+INDEX(装备数值!$X$13:$AH$116,$S167*8+3,CU$2)*$AH167+INDEX(装备数值!$X$13:$AH$116,$R167*8+4,CU$2)*$AI167+INDEX(装备数值!$X$13:$AH$116,$T167*8+5,CU$2)*$AJ167+INDEX(装备数值!$X$13:$AH$116,$U167*8+6,CU$2)*$AK167+INDEX(装备数值!$X$13:$AH$116,$V167*8+7,CU$2)*$AL167+INDEX(装备数值!$X$13:$AH$116,$W167*8+8,CU$2)*$AM167</f>
        <v>39375</v>
      </c>
      <c r="CV167" s="14">
        <f>INDEX(装备数值!$X$13:$AH$116,$P167*8+1,CV$2)*$AF167+INDEX(装备数值!$X$13:$AH$116,$Q167*8+2,CV$2)*$AG167+INDEX(装备数值!$X$13:$AH$116,$S167*8+3,CV$2)*$AH167+INDEX(装备数值!$X$13:$AH$116,$R167*8+4,CV$2)*$AI167+INDEX(装备数值!$X$13:$AH$116,$T167*8+5,CV$2)*$AJ167+INDEX(装备数值!$X$13:$AH$116,$U167*8+6,CV$2)*$AK167+INDEX(装备数值!$X$13:$AH$116,$V167*8+7,CV$2)*$AL167+INDEX(装备数值!$X$13:$AH$116,$W167*8+8,CV$2)*$AM167</f>
        <v>75</v>
      </c>
      <c r="CW167" s="14">
        <f>INDEX(装备数值!$X$13:$AH$116,$P167*8+1,CW$2)*$AF167+INDEX(装备数值!$X$13:$AH$116,$Q167*8+2,CW$2)*$AG167+INDEX(装备数值!$X$13:$AH$116,$S167*8+3,CW$2)*$AH167+INDEX(装备数值!$X$13:$AH$116,$R167*8+4,CW$2)*$AI167+INDEX(装备数值!$X$13:$AH$116,$T167*8+5,CW$2)*$AJ167+INDEX(装备数值!$X$13:$AH$116,$U167*8+6,CW$2)*$AK167+INDEX(装备数值!$X$13:$AH$116,$V167*8+7,CW$2)*$AL167+INDEX(装备数值!$X$13:$AH$116,$W167*8+8,CW$2)*$AM167</f>
        <v>75</v>
      </c>
      <c r="CY167" s="14">
        <f>INDEX(装备数值!$AN$17:$AN$117,MATCH(MIN($X167:$AE167),装备数值!$AO$17:$AO$117,1))</f>
        <v>58</v>
      </c>
      <c r="CZ167" s="14">
        <f>IF(COUNTIF($P167:$W167,"&gt;"&amp;0)=8,INDEX(装备数值!AR$17:AR$117,$CY167+1),0)</f>
        <v>25520</v>
      </c>
      <c r="DA167" s="14">
        <f>IF(COUNTIF($P167:$W167,"&gt;"&amp;0)=8,INDEX(装备数值!AS$17:AS$117,$CY167+1),0)</f>
        <v>191400</v>
      </c>
      <c r="DB167" s="14">
        <f>IF(COUNTIF($P167:$W167,"&gt;"&amp;0)=8,INDEX(装备数值!AT$17:AT$117,$CY167+1),0)</f>
        <v>12760</v>
      </c>
      <c r="DC167" s="14">
        <f>IF(COUNTIF($P167:$W167,"&gt;"&amp;0)=8,INDEX(装备数值!AU$17:AU$117,$CY167+1),0)</f>
        <v>255200</v>
      </c>
      <c r="DD167" s="14">
        <f>IF(COUNTIF($P167:$W167,"&gt;"&amp;0)=8,INDEX(装备数值!AV$17:AV$117,$CY167+1),0)</f>
        <v>4988</v>
      </c>
      <c r="DF167" s="14">
        <f>INDEX(装备数值!$AY$17:$AY$77,MATCH(MIN($AF167:$AM167),装备数值!$AZ$17:$AZ$77,1))</f>
        <v>37</v>
      </c>
      <c r="DG167" s="26">
        <f>INDEX(装备数值!BA$17:BA$77,通天塔!DF167+1)</f>
        <v>0.69499999999999995</v>
      </c>
      <c r="DH167" s="26">
        <f>INDEX(装备数值!BA$17:BA$77,通天塔!DF167+1)</f>
        <v>0.69499999999999995</v>
      </c>
      <c r="DJ167" s="14">
        <f t="shared" si="299"/>
        <v>41</v>
      </c>
      <c r="DK167" s="14">
        <f>VLOOKUP(DJ167,军阶与晶片数值!$W$6:$X$27,2)</f>
        <v>9</v>
      </c>
      <c r="DL167" s="14">
        <f>INDEX(军阶与晶片数值!Y$6:Y$27,$DK167+1)</f>
        <v>750</v>
      </c>
      <c r="DM167" s="14">
        <f>INDEX(军阶与晶片数值!Z$6:Z$27,$DK167+1)</f>
        <v>750</v>
      </c>
      <c r="DN167" s="14">
        <f>INDEX(军阶与晶片数值!AA$6:AA$27,$DK167+1)</f>
        <v>750</v>
      </c>
      <c r="DO167" s="14">
        <f>INDEX(军阶与晶片数值!AB$6:AB$27,$DK167+1)</f>
        <v>750</v>
      </c>
      <c r="DP167" s="29">
        <f>INDEX(军阶与晶片数值!AC$6:AC$27,$DK167+1)</f>
        <v>50</v>
      </c>
      <c r="DQ167" s="29">
        <f>INDEX(军阶与晶片数值!AD$6:AD$27,$DK167+1)</f>
        <v>30</v>
      </c>
      <c r="DS167" s="26">
        <f>INDEX(军阶与晶片数值!I$6:I$16,AN167+1)</f>
        <v>0.3</v>
      </c>
      <c r="DT167" s="26">
        <f>INDEX(军阶与晶片数值!M$6:M$16,AO167+1)</f>
        <v>0.45</v>
      </c>
      <c r="DU167" s="26">
        <f>INDEX(军阶与晶片数值!J$6:J$16,AP167+1)</f>
        <v>0.45</v>
      </c>
      <c r="DV167" s="26">
        <f>INDEX(军阶与晶片数值!K$6:K$16,AQ167+1)</f>
        <v>0.9</v>
      </c>
      <c r="DW167" s="26">
        <f>INDEX(军阶与晶片数值!L$6:L$16,AR167+1)</f>
        <v>0.9</v>
      </c>
      <c r="DX167" s="28">
        <f>INDEX(军阶与晶片数值!N$6:N$16,AS167+1)</f>
        <v>0</v>
      </c>
      <c r="DY167" s="28">
        <f>INDEX(军阶与晶片数值!O$6:O$16,AT167+1)</f>
        <v>0</v>
      </c>
      <c r="DZ167" s="28">
        <f>INDEX(军阶与晶片数值!P$6:P$16,AU167+1)</f>
        <v>0</v>
      </c>
      <c r="EA167" s="28">
        <f>INDEX(军阶与晶片数值!Q$6:Q$16,AV167+1)</f>
        <v>0</v>
      </c>
      <c r="EB167" s="26">
        <f>INDEX(军阶与晶片数值!R$6:R$16,AW167+1)</f>
        <v>0.13</v>
      </c>
      <c r="EC167" s="26">
        <f>INDEX(军阶与晶片数值!S$6:S$16,AX167+1)</f>
        <v>0.3</v>
      </c>
      <c r="ED167" s="26">
        <f>INDEX(军阶与晶片数值!T$6:T$16,AY167+1)</f>
        <v>0</v>
      </c>
      <c r="EE167" s="26">
        <f>INDEX(军阶与晶片数值!U$6:U$16,AZ167+1)</f>
        <v>0</v>
      </c>
      <c r="EG167" s="26">
        <f>INDEX(军阶与晶片数值!$C$6:$C$36,通天塔!$BA167+1)</f>
        <v>1</v>
      </c>
      <c r="EH167" s="26">
        <f>INDEX(军阶与晶片数值!$C$6:$C$36,通天塔!$BA167+1)</f>
        <v>1</v>
      </c>
      <c r="EI167" s="26">
        <f>INDEX(军阶与晶片数值!$C$6:$C$36,通天塔!$BA167+1)</f>
        <v>1</v>
      </c>
      <c r="EJ167" s="26">
        <f>INDEX(军阶与晶片数值!$C$6:$C$36,通天塔!$BA167+1)</f>
        <v>1</v>
      </c>
      <c r="EK167" s="26">
        <f>INDEX(军阶与晶片数值!$C$6:$C$36,通天塔!$BA167+1)</f>
        <v>1</v>
      </c>
      <c r="EM167" s="14">
        <f>INDEX(战舰突破!$H$6:$H$18,通天塔!$J167+1)+INDEX(战舰突破!$H$23:$H$35,通天塔!$K167+1)+INDEX(战舰突破!$H$40:$H$52,通天塔!$L167+1)</f>
        <v>200</v>
      </c>
      <c r="EN167" s="14">
        <f>INDEX(战舰突破!$I$6:$I$18,通天塔!$J167+1)+INDEX(战舰突破!$I$23:$I$35,通天塔!$K167+1)+INDEX(战舰突破!$I$40:$I$52,通天塔!$L167+1)</f>
        <v>200</v>
      </c>
      <c r="EO167" s="14">
        <f>INDEX(战舰突破!$J$6:$J$18,通天塔!$J167+1)+INDEX(战舰突破!$J$23:$J$35,通天塔!$K167+1)+INDEX(战舰突破!$J$40:$J$52,通天塔!$L167+1)</f>
        <v>0</v>
      </c>
      <c r="EP167" s="14">
        <f>INDEX(战舰突破!$K$6:$K$18,通天塔!$J167+1)+INDEX(战舰突破!$K$23:$K$35,通天塔!$K167+1)+INDEX(战舰突破!$K$40:$K$52,通天塔!$L167+1)</f>
        <v>0</v>
      </c>
      <c r="EQ167" s="14">
        <f>INDEX(战舰突破!$L$6:$L$18,通天塔!$J167+1)+INDEX(战舰突破!$L$23:$L$35,通天塔!$K167+1)+INDEX(战舰突破!$L$40:$L$52,通天塔!$L167+1)</f>
        <v>200</v>
      </c>
      <c r="ER167" s="18">
        <f>INDEX(战舰突破!$N$6:$N$18,通天塔!$J167+1)+INDEX(战舰突破!$N$23:$N$35,通天塔!$K167+1)+INDEX(战舰突破!$N$40:$N$52,通天塔!$L167+1)</f>
        <v>0.75</v>
      </c>
      <c r="ES167" s="18">
        <f>INDEX(战舰突破!$O$6:$O$18,通天塔!$J167+1)+INDEX(战舰突破!$O$23:$O$35,通天塔!$K167+1)+INDEX(战舰突破!$O$40:$O$52,通天塔!$L167+1)</f>
        <v>1.4</v>
      </c>
      <c r="ET167" s="18">
        <f>INDEX(战舰突破!$P$6:$P$18,通天塔!$J167+1)+INDEX(战舰突破!$P$23:$P$35,通天塔!$K167+1)+INDEX(战舰突破!$P$40:$P$52,通天塔!$L167+1)</f>
        <v>0.5</v>
      </c>
      <c r="EU167" s="18">
        <f>INDEX(战舰突破!$Q$6:$Q$18,通天塔!$J167+1)+INDEX(战舰突破!$Q$23:$Q$35,通天塔!$K167+1)+INDEX(战舰突破!$Q$40:$Q$52,通天塔!$L167+1)</f>
        <v>0.3</v>
      </c>
      <c r="EV167" s="18">
        <f>INDEX(战舰突破!$R$6:$R$18,通天塔!$J167+1)+INDEX(战舰突破!$R$23:$R$35,通天塔!$K167+1)+INDEX(战舰突破!$R$40:$R$52,通天塔!$L167+1)</f>
        <v>0.25</v>
      </c>
      <c r="EW167" s="18">
        <f>INDEX(战舰突破!$M$6:$M$18,通天塔!$J167+1)+INDEX(战舰突破!$M$23:$M$35,通天塔!$K167+1)+INDEX(战舰突破!$M$40:$M$52,通天塔!$L167+1)</f>
        <v>0.2</v>
      </c>
      <c r="EX167" s="22">
        <f>INDEX(战舰突破!$W$6:$W$18,通天塔!$J167+1)+INDEX(战舰突破!$W$23:$W$35,通天塔!$K167+1)+INDEX(战舰突破!$W$40:$W$52,通天塔!$L167+1)</f>
        <v>0.5</v>
      </c>
      <c r="FA167" s="14">
        <f>INDEX(战舰突破!$S$6:$S$18,通天塔!$J167+1)</f>
        <v>0</v>
      </c>
      <c r="FB167" s="14">
        <f>INDEX(战舰突破!$T$6:$T$18,通天塔!$J167+1)</f>
        <v>1.1000000000000001</v>
      </c>
      <c r="FC167" s="14">
        <f>INDEX(战舰突破!$U$6:$U$18,通天塔!$J167+1)</f>
        <v>0.1</v>
      </c>
      <c r="FD167" s="14">
        <f>INDEX(战舰突破!$V$6:$V$18,通天塔!$J167+1)</f>
        <v>1</v>
      </c>
      <c r="FE167" s="14">
        <f>INDEX(战舰突破!$X$6:$X$18,通天塔!$J167+1)</f>
        <v>11</v>
      </c>
      <c r="FG167" s="14">
        <f>INDEX(战舰突破!$S$23:$S$35,通天塔!$J167+1)</f>
        <v>0.6</v>
      </c>
      <c r="FH167" s="14">
        <f>INDEX(战舰突破!$T$23:$T$35,通天塔!$J167+1)</f>
        <v>0.55000000000000004</v>
      </c>
      <c r="FI167" s="14">
        <f>INDEX(战舰突破!$U$23:$U$35,通天塔!$J167+1)</f>
        <v>0.1</v>
      </c>
      <c r="FJ167" s="14">
        <f>INDEX(战舰突破!$V$23:$V$35,通天塔!$J167+1)</f>
        <v>2</v>
      </c>
      <c r="FK167" s="14">
        <f>INDEX(战舰突破!$X$23:$X$35,通天塔!$J167+1)</f>
        <v>165</v>
      </c>
      <c r="FM167" s="14">
        <f>INDEX(战舰突破!$S$40:$S$52,通天塔!$J167+1)</f>
        <v>0.6</v>
      </c>
      <c r="FN167" s="14">
        <f>INDEX(战舰突破!$T$40:$T$52,通天塔!$J167+1)</f>
        <v>0.25</v>
      </c>
      <c r="FO167" s="14">
        <f>INDEX(战舰突破!$U$40:$U$52,通天塔!$J167+1)</f>
        <v>0.2</v>
      </c>
      <c r="FP167" s="14">
        <f>INDEX(战舰突破!$V$40:$V$52,通天塔!$J167+1)</f>
        <v>1</v>
      </c>
      <c r="FQ167" s="14">
        <f>INDEX(战舰突破!$X$40:$X$52,通天塔!$J167+1)</f>
        <v>275</v>
      </c>
      <c r="FT167" s="14">
        <f t="shared" si="300"/>
        <v>2868838</v>
      </c>
      <c r="FU167" s="14">
        <f t="shared" si="301"/>
        <v>2871068</v>
      </c>
      <c r="FV167" s="14">
        <f t="shared" si="302"/>
        <v>2873456</v>
      </c>
      <c r="FW167" s="14">
        <f t="shared" si="303"/>
        <v>33238990</v>
      </c>
      <c r="FX167" s="14">
        <f t="shared" si="304"/>
        <v>1320986</v>
      </c>
      <c r="FY167" s="14">
        <f t="shared" si="305"/>
        <v>30821602</v>
      </c>
      <c r="FZ167" s="14">
        <f t="shared" si="306"/>
        <v>773478</v>
      </c>
      <c r="GA167" s="28">
        <f t="shared" si="307"/>
        <v>42000</v>
      </c>
      <c r="GB167" s="28">
        <f t="shared" si="308"/>
        <v>40125</v>
      </c>
      <c r="GC167" s="28">
        <f t="shared" si="309"/>
        <v>42000</v>
      </c>
      <c r="GD167" s="28">
        <f t="shared" si="310"/>
        <v>40125</v>
      </c>
      <c r="GE167" s="28">
        <f t="shared" si="311"/>
        <v>1.9153499999999997</v>
      </c>
      <c r="GF167" s="28">
        <f t="shared" si="312"/>
        <v>2.2035</v>
      </c>
      <c r="GG167" s="28">
        <f t="shared" si="313"/>
        <v>0</v>
      </c>
      <c r="GH167" s="28">
        <f t="shared" si="314"/>
        <v>58.3</v>
      </c>
      <c r="GI167" s="14">
        <f t="shared" si="315"/>
        <v>1</v>
      </c>
      <c r="GJ167" s="14">
        <f t="shared" si="316"/>
        <v>1.6</v>
      </c>
      <c r="GK167" s="14">
        <f t="shared" si="317"/>
        <v>1.6</v>
      </c>
      <c r="GL167" s="18">
        <f t="shared" si="318"/>
        <v>2.3000000000000003</v>
      </c>
      <c r="GM167" s="18">
        <f t="shared" si="319"/>
        <v>1.75</v>
      </c>
      <c r="GN167" s="18">
        <f t="shared" si="320"/>
        <v>1.45</v>
      </c>
      <c r="GO167" s="29">
        <f t="shared" si="380"/>
        <v>42150</v>
      </c>
      <c r="GP167" s="29">
        <f t="shared" si="380"/>
        <v>42450</v>
      </c>
      <c r="GQ167" s="29">
        <f t="shared" si="380"/>
        <v>42450</v>
      </c>
      <c r="GR167" s="26">
        <f t="shared" si="321"/>
        <v>0.1</v>
      </c>
      <c r="GS167" s="26">
        <f t="shared" si="322"/>
        <v>0.1</v>
      </c>
      <c r="GT167" s="26">
        <f t="shared" si="323"/>
        <v>0.2</v>
      </c>
      <c r="GU167" s="14">
        <f t="shared" si="324"/>
        <v>3</v>
      </c>
      <c r="GV167" s="14">
        <f t="shared" si="325"/>
        <v>4</v>
      </c>
      <c r="GW167" s="14">
        <f t="shared" si="326"/>
        <v>3</v>
      </c>
      <c r="GX167" s="14">
        <f t="shared" si="327"/>
        <v>11</v>
      </c>
      <c r="GY167" s="14">
        <f t="shared" si="328"/>
        <v>165</v>
      </c>
      <c r="GZ167" s="14">
        <f t="shared" si="329"/>
        <v>275</v>
      </c>
      <c r="HA167">
        <v>163</v>
      </c>
      <c r="HB167" s="14">
        <f t="shared" si="275"/>
        <v>338428773</v>
      </c>
      <c r="HD167" s="14">
        <f t="shared" si="330"/>
        <v>2641972</v>
      </c>
      <c r="HE167" s="14">
        <f t="shared" si="331"/>
        <v>1434389</v>
      </c>
      <c r="HF167" s="29">
        <f t="shared" si="332"/>
        <v>38520</v>
      </c>
      <c r="HG167" s="29">
        <f t="shared" si="333"/>
        <v>27621</v>
      </c>
      <c r="HH167" s="29">
        <f t="shared" si="334"/>
        <v>31237</v>
      </c>
      <c r="HI167" s="29">
        <f t="shared" si="335"/>
        <v>27842</v>
      </c>
      <c r="HJ167" s="14">
        <f t="shared" si="336"/>
        <v>1.9153499999999997</v>
      </c>
      <c r="HK167" s="14">
        <f t="shared" si="337"/>
        <v>2.2035</v>
      </c>
      <c r="HL167" s="14">
        <f t="shared" si="338"/>
        <v>861336</v>
      </c>
      <c r="HM167" s="14">
        <f t="shared" si="339"/>
        <v>1406073</v>
      </c>
      <c r="HN167" s="26">
        <f t="shared" si="340"/>
        <v>0.44039864051547112</v>
      </c>
      <c r="HO167" s="26">
        <f t="shared" si="341"/>
        <v>0.62799337769129371</v>
      </c>
      <c r="HP167" s="29">
        <f t="shared" si="342"/>
        <v>411025</v>
      </c>
      <c r="HQ167" s="29">
        <f t="shared" si="343"/>
        <v>1503552</v>
      </c>
      <c r="HR167" s="29">
        <f t="shared" si="344"/>
        <v>1663678</v>
      </c>
      <c r="HS167" s="26">
        <f t="shared" si="345"/>
        <v>0.52491354759967446</v>
      </c>
      <c r="HT167" s="26">
        <f t="shared" si="346"/>
        <v>0.53127034174125298</v>
      </c>
      <c r="HU167" s="26">
        <f t="shared" si="347"/>
        <v>0.63127034174125296</v>
      </c>
      <c r="HV167" s="26">
        <f t="shared" si="348"/>
        <v>0.12491354759967443</v>
      </c>
      <c r="HW167" s="29">
        <f t="shared" si="349"/>
        <v>1.8000000000000003</v>
      </c>
      <c r="HX167" s="29">
        <f t="shared" si="350"/>
        <v>3.5505126118795776</v>
      </c>
      <c r="HY167" s="29">
        <f t="shared" si="351"/>
        <v>3.2203417412530513</v>
      </c>
      <c r="HZ167" s="29">
        <f t="shared" si="352"/>
        <v>3699225</v>
      </c>
      <c r="IA167" s="29">
        <f t="shared" si="353"/>
        <v>3558920.2257445082</v>
      </c>
      <c r="IB167" s="29">
        <f t="shared" si="354"/>
        <v>2678805.8537021969</v>
      </c>
      <c r="IC167" s="29">
        <f t="shared" si="355"/>
        <v>22633048</v>
      </c>
      <c r="ID167" s="14">
        <f t="shared" si="356"/>
        <v>9936951.0800000001</v>
      </c>
      <c r="IH167" s="14">
        <v>1</v>
      </c>
      <c r="II167" s="14">
        <v>1</v>
      </c>
      <c r="IJ167" s="14">
        <v>480</v>
      </c>
      <c r="IK167" s="14">
        <v>80</v>
      </c>
      <c r="IL167" s="14">
        <v>60</v>
      </c>
      <c r="IM167" s="23">
        <f t="shared" si="357"/>
        <v>1874812907</v>
      </c>
      <c r="IN167" s="23">
        <f t="shared" si="358"/>
        <v>2</v>
      </c>
      <c r="IO167" s="23">
        <f t="shared" si="359"/>
        <v>1874.81</v>
      </c>
      <c r="IP167" s="23">
        <f t="shared" si="360"/>
        <v>2061400366</v>
      </c>
      <c r="IQ167" s="23">
        <f t="shared" si="361"/>
        <v>2</v>
      </c>
      <c r="IR167" s="23">
        <f t="shared" si="362"/>
        <v>2061.4</v>
      </c>
      <c r="IS167" s="14">
        <v>1</v>
      </c>
      <c r="IT167" s="14">
        <v>1</v>
      </c>
      <c r="IU167" s="14">
        <v>240</v>
      </c>
      <c r="IV167" s="14">
        <v>40</v>
      </c>
      <c r="IW167" s="14">
        <v>30</v>
      </c>
      <c r="IX167" s="23">
        <f t="shared" si="363"/>
        <v>1098428403</v>
      </c>
      <c r="IY167" s="23">
        <f t="shared" si="364"/>
        <v>2</v>
      </c>
      <c r="IZ167" s="23">
        <f t="shared" si="365"/>
        <v>1098.43</v>
      </c>
      <c r="JA167" s="23"/>
      <c r="JB167" s="23"/>
      <c r="JC167" s="23"/>
      <c r="JG167">
        <f t="shared" si="366"/>
        <v>1.7531412225553429</v>
      </c>
      <c r="JH167">
        <f t="shared" si="367"/>
        <v>3.3578790406213752</v>
      </c>
      <c r="JJ167" s="14">
        <v>10</v>
      </c>
      <c r="JK167" s="14">
        <v>2</v>
      </c>
      <c r="JL167" s="14">
        <v>1.5</v>
      </c>
      <c r="JM167" s="23">
        <f t="shared" si="368"/>
        <v>37339535</v>
      </c>
      <c r="JN167" s="23">
        <f t="shared" si="369"/>
        <v>1</v>
      </c>
      <c r="JO167" s="23">
        <f t="shared" si="370"/>
        <v>37339.54</v>
      </c>
      <c r="JP167" s="14">
        <v>30</v>
      </c>
      <c r="JQ167" s="14">
        <v>6</v>
      </c>
      <c r="JR167" s="14">
        <v>4</v>
      </c>
      <c r="JS167" s="23">
        <f t="shared" si="371"/>
        <v>107732516</v>
      </c>
      <c r="JT167" s="23">
        <f t="shared" si="372"/>
        <v>1</v>
      </c>
      <c r="JU167" s="23">
        <f t="shared" si="373"/>
        <v>107732.52</v>
      </c>
      <c r="JW167" s="23">
        <f t="shared" si="374"/>
        <v>143643355</v>
      </c>
      <c r="JX167" s="23">
        <f t="shared" si="375"/>
        <v>1</v>
      </c>
      <c r="JY167" s="23">
        <f t="shared" si="376"/>
        <v>143643.35999999999</v>
      </c>
      <c r="JZ167" s="23">
        <f t="shared" si="377"/>
        <v>56009303</v>
      </c>
      <c r="KA167" s="23">
        <f t="shared" si="378"/>
        <v>1</v>
      </c>
      <c r="KB167" s="23">
        <f t="shared" si="379"/>
        <v>56009.3</v>
      </c>
    </row>
    <row r="168" spans="3:288" ht="16.5" x14ac:dyDescent="0.2">
      <c r="C168" s="14">
        <f t="shared" si="243"/>
        <v>48</v>
      </c>
      <c r="D168" s="14">
        <v>164</v>
      </c>
      <c r="E168" s="14" t="s">
        <v>835</v>
      </c>
      <c r="F168" s="14">
        <v>585</v>
      </c>
      <c r="G168" s="14">
        <v>585</v>
      </c>
      <c r="H168" s="14">
        <v>585</v>
      </c>
      <c r="I168" s="14">
        <v>585</v>
      </c>
      <c r="J168" s="14">
        <v>10</v>
      </c>
      <c r="K168" s="14">
        <v>10</v>
      </c>
      <c r="L168" s="14">
        <v>10</v>
      </c>
      <c r="M168" s="14">
        <v>6</v>
      </c>
      <c r="N168" s="14">
        <v>6</v>
      </c>
      <c r="O168" s="14">
        <v>6</v>
      </c>
      <c r="P168" s="14">
        <v>10</v>
      </c>
      <c r="Q168" s="14">
        <v>9</v>
      </c>
      <c r="R168" s="14">
        <v>9</v>
      </c>
      <c r="S168" s="14">
        <v>9</v>
      </c>
      <c r="T168" s="14">
        <v>9</v>
      </c>
      <c r="U168" s="14">
        <v>9</v>
      </c>
      <c r="V168" s="14">
        <v>9</v>
      </c>
      <c r="W168" s="14">
        <v>9</v>
      </c>
      <c r="X168" s="14">
        <v>585</v>
      </c>
      <c r="Y168" s="14">
        <v>585</v>
      </c>
      <c r="Z168" s="14">
        <v>585</v>
      </c>
      <c r="AA168" s="14">
        <v>585</v>
      </c>
      <c r="AB168" s="14">
        <v>585</v>
      </c>
      <c r="AC168" s="14">
        <v>585</v>
      </c>
      <c r="AD168" s="14">
        <v>585</v>
      </c>
      <c r="AE168" s="14">
        <v>585</v>
      </c>
      <c r="AF168" s="14">
        <v>75</v>
      </c>
      <c r="AG168" s="14">
        <v>75</v>
      </c>
      <c r="AH168" s="14">
        <v>75</v>
      </c>
      <c r="AI168" s="14">
        <v>75</v>
      </c>
      <c r="AJ168" s="14">
        <v>75</v>
      </c>
      <c r="AK168" s="14">
        <v>75</v>
      </c>
      <c r="AL168" s="14">
        <v>75</v>
      </c>
      <c r="AM168" s="14">
        <v>75</v>
      </c>
      <c r="AN168" s="14">
        <v>6</v>
      </c>
      <c r="AO168" s="14">
        <v>7</v>
      </c>
      <c r="AP168" s="14">
        <v>7</v>
      </c>
      <c r="AQ168" s="14">
        <v>7</v>
      </c>
      <c r="AR168" s="14">
        <v>7</v>
      </c>
      <c r="AS168" s="14">
        <v>0</v>
      </c>
      <c r="AT168" s="14">
        <v>0</v>
      </c>
      <c r="AU168" s="14">
        <v>0</v>
      </c>
      <c r="AV168" s="14">
        <v>0</v>
      </c>
      <c r="AW168" s="14">
        <v>3</v>
      </c>
      <c r="AX168" s="14">
        <v>4</v>
      </c>
      <c r="AY168" s="14">
        <v>0</v>
      </c>
      <c r="AZ168" s="14">
        <v>0</v>
      </c>
      <c r="BA168" s="14">
        <v>20</v>
      </c>
      <c r="BF168" s="14">
        <f>ROUND((INDEX(新战舰养成!S$6:S$18,通天塔!$J168+1)+INDEX(新战舰养成!D$6:D$18,通天塔!$J168+1)*(通天塔!$G168-1))*INDEX(战舰突破!$D$6:$D$18,通天塔!$M168+1),0)</f>
        <v>310167</v>
      </c>
      <c r="BG168" s="14">
        <f>ROUND((INDEX(新战舰养成!T$6:T$18,通天塔!$J168+1)+INDEX(新战舰养成!E$6:E$18,通天塔!$J168+1)*(通天塔!$G168-1))*INDEX(战舰突破!$D$6:$D$18,通天塔!$M168+1),0)</f>
        <v>2481227</v>
      </c>
      <c r="BH168" s="14">
        <f>ROUND((INDEX(新战舰养成!U$6:U$18,通天塔!$J168+1)+INDEX(新战舰养成!F$6:F$18,通天塔!$J168+1)*(通天塔!$G168-1))*INDEX(战舰突破!$D$6:$D$18,通天塔!$M168+1),0)</f>
        <v>155222</v>
      </c>
      <c r="BI168" s="14">
        <f>ROUND((INDEX(新战舰养成!V$6:V$18,通天塔!$J168+1)+INDEX(新战舰养成!G$6:G$18,通天塔!$J168+1)*(通天塔!$G168-1))*INDEX(战舰突破!$D$6:$D$18,通天塔!$M168+1),0)</f>
        <v>525</v>
      </c>
      <c r="BJ168" s="14">
        <f>ROUND((INDEX(新战舰养成!W$6:W$18,通天塔!$J168+1)+INDEX(新战舰养成!H$6:H$18,通天塔!$J168+1)*(通天塔!$G168-1))*INDEX(战舰突破!$D$6:$D$18,通天塔!$M168+1),0)</f>
        <v>7</v>
      </c>
      <c r="BL168" s="14">
        <f>IF($H168&gt;0,ROUND((INDEX(新战舰养成!X$6:X$18,通天塔!$K168+1)+INDEX(新战舰养成!I$6:I$18,通天塔!$K168+1)*(通天塔!$H168-1))*INDEX(战舰突破!$D$6:$D$18,通天塔!$N168+1),0),0)</f>
        <v>310657</v>
      </c>
      <c r="BM168" s="14">
        <f>IF($H168&gt;0,ROUND((INDEX(新战舰养成!Y$6:Y$18,通天塔!$K168+1)+INDEX(新战舰养成!J$6:J$18,通天塔!$K168+1)*(通天塔!$H168-1))*INDEX(战舰突破!$D$6:$D$18,通天塔!$N168+1),0),0)</f>
        <v>0</v>
      </c>
      <c r="BN168" s="14">
        <f>IF($H168&gt;0,ROUND((INDEX(新战舰养成!Z$6:Z$18,通天塔!$K168+1)+INDEX(新战舰养成!K$6:K$18,通天塔!$K168+1)*(通天塔!$H168-1))*INDEX(战舰突破!$D$6:$D$18,通天塔!$N168+1),0),0)</f>
        <v>0</v>
      </c>
      <c r="BO168" s="14">
        <f>IF($H168&gt;0,ROUND((INDEX(新战舰养成!AA$6:AA$18,通天塔!$K168+1)+INDEX(新战舰养成!L$6:L$18,通天塔!$K168+1)*(通天塔!$H168-1))*INDEX(战舰突破!$D$6:$D$18,通天塔!$N168+1),0),0)</f>
        <v>3101665</v>
      </c>
      <c r="BP168" s="14">
        <f>IF($H168&gt;0,ROUND((INDEX(新战舰养成!AB$6:AB$18,通天塔!$K168+1)+INDEX(新战舰养成!M$6:M$18,通天塔!$K168+1)*(通天塔!$H168-1))*INDEX(战舰突破!$D$6:$D$18,通天塔!$N168+1),0),0)</f>
        <v>61905</v>
      </c>
      <c r="BR168" s="14">
        <f>IF($I168&gt;0,ROUND((INDEX(新战舰养成!AC$6:AC$18,通天塔!$L168+1)+INDEX(新战舰养成!I$6:I$18,通天塔!$L168+1)*(通天塔!$I168-1))*INDEX(战舰突破!$D$6:$D$18,通天塔!$O168+1),0),0)</f>
        <v>311182</v>
      </c>
      <c r="BS168" s="14">
        <f>IF($I168&gt;0,ROUND((INDEX(新战舰养成!AD$6:AD$18,通天塔!$L168+1)+INDEX(新战舰养成!J$6:J$18,通天塔!$L168+1)*(通天塔!$I168-1))*INDEX(战舰突破!$D$6:$D$18,通天塔!$O168+1),0),0)</f>
        <v>0</v>
      </c>
      <c r="BT168" s="14">
        <f>IF($I168&gt;0,ROUND((INDEX(新战舰养成!AE$6:AE$18,通天塔!$L168+1)+INDEX(新战舰养成!K$6:K$18,通天塔!$L168+1)*(通天塔!$I168-1))*INDEX(战舰突破!$D$6:$D$18,通天塔!$O168+1),0),0)</f>
        <v>0</v>
      </c>
      <c r="BU168" s="14">
        <f>IF($I168&gt;0,ROUND((INDEX(新战舰养成!AF$6:AF$18,通天塔!$L168+1)+INDEX(新战舰养成!L$6:L$18,通天塔!$L168+1)*(通天塔!$I168-1))*INDEX(战舰突破!$D$6:$D$18,通天塔!$O168+1),0),0)</f>
        <v>2010908</v>
      </c>
      <c r="BV168" s="14">
        <f>IF($I168&gt;0,ROUND((INDEX(新战舰养成!AG$6:AG$18,通天塔!$L168+1)+INDEX(新战舰养成!M$6:M$18,通天塔!$L168+1)*(通天塔!$I168-1))*INDEX(战舰突破!$D$6:$D$18,通天塔!$O168+1),0),0)</f>
        <v>84109</v>
      </c>
      <c r="BY168" s="14">
        <f>(INDEX(装备数值!$C$13:$G$116,通天塔!$P168*8+1,BY$2)+INDEX(装备数值!$C$13:$G$116,通天塔!$Q168*8+2,BY$2)+INDEX(装备数值!$C$13:$G$116,通天塔!$S168*8+3,BY$2)+INDEX(装备数值!$C$13:$G$116,通天塔!$R168*8+4,BY$2)+INDEX(装备数值!$C$13:$G$116,通天塔!$T168*8+5,BY$2)+INDEX(装备数值!$C$13:$G$116,通天塔!$U168*8+6,BY$2)+INDEX(装备数值!$C$13:$G$116,通天塔!$V168*8+7,BY$2)+INDEX(装备数值!$C$13:$G$116,通天塔!$W168*8+8,BY$2))</f>
        <v>68000</v>
      </c>
      <c r="BZ168" s="14">
        <f>(INDEX(装备数值!$C$13:$G$116,通天塔!$P168*8+1,BZ$2)+INDEX(装备数值!$C$13:$G$116,通天塔!$Q168*8+2,BZ$2)+INDEX(装备数值!$C$13:$G$116,通天塔!$S168*8+3,BZ$2)+INDEX(装备数值!$C$13:$G$116,通天塔!$R168*8+4,BZ$2)+INDEX(装备数值!$C$13:$G$116,通天塔!$T168*8+5,BZ$2)+INDEX(装备数值!$C$13:$G$116,通天塔!$U168*8+6,BZ$2)+INDEX(装备数值!$C$13:$G$116,通天塔!$V168*8+7,BZ$2)+INDEX(装备数值!$C$13:$G$116,通天塔!$W168*8+8,BZ$2))</f>
        <v>456000</v>
      </c>
      <c r="CA168" s="14">
        <f>(INDEX(装备数值!$C$13:$G$116,通天塔!$P168*8+1,CA$2)+INDEX(装备数值!$C$13:$G$116,通天塔!$Q168*8+2,CA$2)+INDEX(装备数值!$C$13:$G$116,通天塔!$S168*8+3,CA$2)+INDEX(装备数值!$C$13:$G$116,通天塔!$R168*8+4,CA$2)+INDEX(装备数值!$C$13:$G$116,通天塔!$T168*8+5,CA$2)+INDEX(装备数值!$C$13:$G$116,通天塔!$U168*8+6,CA$2)+INDEX(装备数值!$C$13:$G$116,通天塔!$V168*8+7,CA$2)+INDEX(装备数值!$C$13:$G$116,通天塔!$W168*8+8,CA$2))</f>
        <v>28000</v>
      </c>
      <c r="CB168" s="14">
        <f>(INDEX(装备数值!$C$13:$G$116,通天塔!$P168*8+1,CB$2)+INDEX(装备数值!$C$13:$G$116,通天塔!$Q168*8+2,CB$2)+INDEX(装备数值!$C$13:$G$116,通天塔!$S168*8+3,CB$2)+INDEX(装备数值!$C$13:$G$116,通天塔!$R168*8+4,CB$2)+INDEX(装备数值!$C$13:$G$116,通天塔!$T168*8+5,CB$2)+INDEX(装备数值!$C$13:$G$116,通天塔!$U168*8+6,CB$2)+INDEX(装备数值!$C$13:$G$116,通天塔!$V168*8+7,CB$2)+INDEX(装备数值!$C$13:$G$116,通天塔!$W168*8+8,CB$2))</f>
        <v>560000</v>
      </c>
      <c r="CC168" s="14">
        <f>(INDEX(装备数值!$C$13:$G$116,通天塔!$P168*8+1,CC$2)+INDEX(装备数值!$C$13:$G$116,通天塔!$Q168*8+2,CC$2)+INDEX(装备数值!$C$13:$G$116,通天塔!$S168*8+3,CC$2)+INDEX(装备数值!$C$13:$G$116,通天塔!$R168*8+4,CC$2)+INDEX(装备数值!$C$13:$G$116,通天塔!$T168*8+5,CC$2)+INDEX(装备数值!$C$13:$G$116,通天塔!$U168*8+6,CC$2)+INDEX(装备数值!$C$13:$G$116,通天塔!$V168*8+7,CC$2)+INDEX(装备数值!$C$13:$G$116,通天塔!$W168*8+8,CC$2))</f>
        <v>10800</v>
      </c>
      <c r="CF168" s="14">
        <f>INDEX(装备数值!$I$13:$M$116,通天塔!$P168*8+1,CF$2)*$X168+INDEX(装备数值!$I$13:$M$116,通天塔!$Q168*8+2,CF$2)*$Y168+INDEX(装备数值!$I$13:$M$116,通天塔!$S168*8+3,CF$2)*$Z168+INDEX(装备数值!$I$13:$M$116,通天塔!$R168*8+4,CF$2)*$AA168+INDEX(装备数值!$I$13:$M$116,通天塔!$T168*8+5,CF$2)*$AB168+INDEX(装备数值!$I$13:$M$116,通天塔!$U168*8+6,CF$2)*$AC168+INDEX(装备数值!$I$13:$M$116,通天塔!$V168*8+7,CF$2)*$AD168+INDEX(装备数值!$I$13:$M$116,通天塔!$W168*8+8,CF$2)*$AE168</f>
        <v>175500</v>
      </c>
      <c r="CG168" s="14">
        <f>INDEX(装备数值!$I$13:$M$116,通天塔!$P168*8+1,CG$2)*$X168+INDEX(装备数值!$I$13:$M$116,通天塔!$Q168*8+2,CG$2)*$Y168+INDEX(装备数值!$I$13:$M$116,通天塔!$S168*8+3,CG$2)*$Z168+INDEX(装备数值!$I$13:$M$116,通天塔!$R168*8+4,CG$2)*$AA168+INDEX(装备数值!$I$13:$M$116,通天塔!$T168*8+5,CG$2)*$AB168+INDEX(装备数值!$I$13:$M$116,通天塔!$U168*8+6,CG$2)*$AC168+INDEX(装备数值!$I$13:$M$116,通天塔!$V168*8+7,CG$2)*$AD168+INDEX(装备数值!$I$13:$M$116,通天塔!$W168*8+8,CG$2)*$AE168</f>
        <v>1263600</v>
      </c>
      <c r="CH168" s="14">
        <f>INDEX(装备数值!$I$13:$M$116,通天塔!$P168*8+1,CH$2)*$X168+INDEX(装备数值!$I$13:$M$116,通天塔!$Q168*8+2,CH$2)*$Y168+INDEX(装备数值!$I$13:$M$116,通天塔!$S168*8+3,CH$2)*$Z168+INDEX(装备数值!$I$13:$M$116,通天塔!$R168*8+4,CH$2)*$AA168+INDEX(装备数值!$I$13:$M$116,通天塔!$T168*8+5,CH$2)*$AB168+INDEX(装备数值!$I$13:$M$116,通天塔!$U168*8+6,CH$2)*$AC168+INDEX(装备数值!$I$13:$M$116,通天塔!$V168*8+7,CH$2)*$AD168+INDEX(装备数值!$I$13:$M$116,通天塔!$W168*8+8,CH$2)*$AE168</f>
        <v>81900</v>
      </c>
      <c r="CI168" s="14">
        <f>INDEX(装备数值!$I$13:$M$116,通天塔!$P168*8+1,CI$2)*$X168+INDEX(装备数值!$I$13:$M$116,通天塔!$Q168*8+2,CI$2)*$Y168+INDEX(装备数值!$I$13:$M$116,通天塔!$S168*8+3,CI$2)*$Z168+INDEX(装备数值!$I$13:$M$116,通天塔!$R168*8+4,CI$2)*$AA168+INDEX(装备数值!$I$13:$M$116,通天塔!$T168*8+5,CI$2)*$AB168+INDEX(装备数值!$I$13:$M$116,通天塔!$U168*8+6,CI$2)*$AC168+INDEX(装备数值!$I$13:$M$116,通天塔!$V168*8+7,CI$2)*$AD168+INDEX(装备数值!$I$13:$M$116,通天塔!$W168*8+8,CI$2)*$AE168</f>
        <v>1638000</v>
      </c>
      <c r="CJ168" s="14">
        <f>INDEX(装备数值!$I$13:$M$116,通天塔!$P168*8+1,CJ$2)*$X168+INDEX(装备数值!$I$13:$M$116,通天塔!$Q168*8+2,CJ$2)*$Y168+INDEX(装备数值!$I$13:$M$116,通天塔!$S168*8+3,CJ$2)*$Z168+INDEX(装备数值!$I$13:$M$116,通天塔!$R168*8+4,CJ$2)*$AA168+INDEX(装备数值!$I$13:$M$116,通天塔!$T168*8+5,CJ$2)*$AB168+INDEX(装备数值!$I$13:$M$116,通天塔!$U168*8+6,CJ$2)*$AC168+INDEX(装备数值!$I$13:$M$116,通天塔!$V168*8+7,CJ$2)*$AD168+INDEX(装备数值!$I$13:$M$116,通天塔!$W168*8+8,CJ$2)*$AE168</f>
        <v>31590</v>
      </c>
      <c r="CM168" s="14">
        <f>INDEX(装备数值!$X$13:$AH$116,$P168*8+1,CM$2)*$AF168+INDEX(装备数值!$X$13:$AH$116,$Q168*8+2,CM$2)*$AG168+INDEX(装备数值!$X$13:$AH$116,$S168*8+3,CM$2)*$AH168+INDEX(装备数值!$X$13:$AH$116,$R168*8+4,CM$2)*$AI168+INDEX(装备数值!$X$13:$AH$116,$T168*8+5,CM$2)*$AJ168+INDEX(装备数值!$X$13:$AH$116,$U168*8+6,CM$2)*$AK168+INDEX(装备数值!$X$13:$AH$116,$V168*8+7,CM$2)*$AL168+INDEX(装备数值!$X$13:$AH$116,$W168*8+8,CM$2)*$AM168</f>
        <v>52500</v>
      </c>
      <c r="CN168" s="14">
        <f>INDEX(装备数值!$X$13:$AH$116,$P168*8+1,CN$2)*$AF168+INDEX(装备数值!$X$13:$AH$116,$Q168*8+2,CN$2)*$AG168+INDEX(装备数值!$X$13:$AH$116,$S168*8+3,CN$2)*$AH168+INDEX(装备数值!$X$13:$AH$116,$R168*8+4,CN$2)*$AI168+INDEX(装备数值!$X$13:$AH$116,$T168*8+5,CN$2)*$AJ168+INDEX(装备数值!$X$13:$AH$116,$U168*8+6,CN$2)*$AK168+INDEX(装备数值!$X$13:$AH$116,$V168*8+7,CN$2)*$AL168+INDEX(装备数值!$X$13:$AH$116,$W168*8+8,CN$2)*$AM168</f>
        <v>393750</v>
      </c>
      <c r="CO168" s="14">
        <f>INDEX(装备数值!$X$13:$AH$116,$P168*8+1,CO$2)*$AF168+INDEX(装备数值!$X$13:$AH$116,$Q168*8+2,CO$2)*$AG168+INDEX(装备数值!$X$13:$AH$116,$S168*8+3,CO$2)*$AH168+INDEX(装备数值!$X$13:$AH$116,$R168*8+4,CO$2)*$AI168+INDEX(装备数值!$X$13:$AH$116,$T168*8+5,CO$2)*$AJ168+INDEX(装备数值!$X$13:$AH$116,$U168*8+6,CO$2)*$AK168+INDEX(装备数值!$X$13:$AH$116,$V168*8+7,CO$2)*$AL168+INDEX(装备数值!$X$13:$AH$116,$W168*8+8,CO$2)*$AM168</f>
        <v>26250</v>
      </c>
      <c r="CP168" s="14">
        <f>INDEX(装备数值!$X$13:$AH$116,$P168*8+1,CP$2)*$AF168+INDEX(装备数值!$X$13:$AH$116,$Q168*8+2,CP$2)*$AG168+INDEX(装备数值!$X$13:$AH$116,$S168*8+3,CP$2)*$AH168+INDEX(装备数值!$X$13:$AH$116,$R168*8+4,CP$2)*$AI168+INDEX(装备数值!$X$13:$AH$116,$T168*8+5,CP$2)*$AJ168+INDEX(装备数值!$X$13:$AH$116,$U168*8+6,CP$2)*$AK168+INDEX(装备数值!$X$13:$AH$116,$V168*8+7,CP$2)*$AL168+INDEX(装备数值!$X$13:$AH$116,$W168*8+8,CP$2)*$AM168</f>
        <v>562500</v>
      </c>
      <c r="CQ168" s="14">
        <f>INDEX(装备数值!$X$13:$AH$116,$P168*8+1,CQ$2)*$AF168+INDEX(装备数值!$X$13:$AH$116,$Q168*8+2,CQ$2)*$AG168+INDEX(装备数值!$X$13:$AH$116,$S168*8+3,CQ$2)*$AH168+INDEX(装备数值!$X$13:$AH$116,$R168*8+4,CQ$2)*$AI168+INDEX(装备数值!$X$13:$AH$116,$T168*8+5,CQ$2)*$AJ168+INDEX(装备数值!$X$13:$AH$116,$U168*8+6,CQ$2)*$AK168+INDEX(装备数值!$X$13:$AH$116,$V168*8+7,CQ$2)*$AL168+INDEX(装备数值!$X$13:$AH$116,$W168*8+8,CQ$2)*$AM168</f>
        <v>10500</v>
      </c>
      <c r="CR168" s="14">
        <f>INDEX(装备数值!$X$13:$AH$116,$P168*8+1,CR$2)*$AF168+INDEX(装备数值!$X$13:$AH$116,$Q168*8+2,CR$2)*$AG168+INDEX(装备数值!$X$13:$AH$116,$S168*8+3,CR$2)*$AH168+INDEX(装备数值!$X$13:$AH$116,$R168*8+4,CR$2)*$AI168+INDEX(装备数值!$X$13:$AH$116,$T168*8+5,CR$2)*$AJ168+INDEX(装备数值!$X$13:$AH$116,$U168*8+6,CR$2)*$AK168+INDEX(装备数值!$X$13:$AH$116,$V168*8+7,CR$2)*$AL168+INDEX(装备数值!$X$13:$AH$116,$W168*8+8,CR$2)*$AM168</f>
        <v>41250</v>
      </c>
      <c r="CS168" s="14">
        <f>INDEX(装备数值!$X$13:$AH$116,$P168*8+1,CS$2)*$AF168+INDEX(装备数值!$X$13:$AH$116,$Q168*8+2,CS$2)*$AG168+INDEX(装备数值!$X$13:$AH$116,$S168*8+3,CS$2)*$AH168+INDEX(装备数值!$X$13:$AH$116,$R168*8+4,CS$2)*$AI168+INDEX(装备数值!$X$13:$AH$116,$T168*8+5,CS$2)*$AJ168+INDEX(装备数值!$X$13:$AH$116,$U168*8+6,CS$2)*$AK168+INDEX(装备数值!$X$13:$AH$116,$V168*8+7,CS$2)*$AL168+INDEX(装备数值!$X$13:$AH$116,$W168*8+8,CS$2)*$AM168</f>
        <v>39375</v>
      </c>
      <c r="CT168" s="14">
        <f>INDEX(装备数值!$X$13:$AH$116,$P168*8+1,CT$2)*$AF168+INDEX(装备数值!$X$13:$AH$116,$Q168*8+2,CT$2)*$AG168+INDEX(装备数值!$X$13:$AH$116,$S168*8+3,CT$2)*$AH168+INDEX(装备数值!$X$13:$AH$116,$R168*8+4,CT$2)*$AI168+INDEX(装备数值!$X$13:$AH$116,$T168*8+5,CT$2)*$AJ168+INDEX(装备数值!$X$13:$AH$116,$U168*8+6,CT$2)*$AK168+INDEX(装备数值!$X$13:$AH$116,$V168*8+7,CT$2)*$AL168+INDEX(装备数值!$X$13:$AH$116,$W168*8+8,CT$2)*$AM168</f>
        <v>41250</v>
      </c>
      <c r="CU168" s="14">
        <f>INDEX(装备数值!$X$13:$AH$116,$P168*8+1,CU$2)*$AF168+INDEX(装备数值!$X$13:$AH$116,$Q168*8+2,CU$2)*$AG168+INDEX(装备数值!$X$13:$AH$116,$S168*8+3,CU$2)*$AH168+INDEX(装备数值!$X$13:$AH$116,$R168*8+4,CU$2)*$AI168+INDEX(装备数值!$X$13:$AH$116,$T168*8+5,CU$2)*$AJ168+INDEX(装备数值!$X$13:$AH$116,$U168*8+6,CU$2)*$AK168+INDEX(装备数值!$X$13:$AH$116,$V168*8+7,CU$2)*$AL168+INDEX(装备数值!$X$13:$AH$116,$W168*8+8,CU$2)*$AM168</f>
        <v>39375</v>
      </c>
      <c r="CV168" s="14">
        <f>INDEX(装备数值!$X$13:$AH$116,$P168*8+1,CV$2)*$AF168+INDEX(装备数值!$X$13:$AH$116,$Q168*8+2,CV$2)*$AG168+INDEX(装备数值!$X$13:$AH$116,$S168*8+3,CV$2)*$AH168+INDEX(装备数值!$X$13:$AH$116,$R168*8+4,CV$2)*$AI168+INDEX(装备数值!$X$13:$AH$116,$T168*8+5,CV$2)*$AJ168+INDEX(装备数值!$X$13:$AH$116,$U168*8+6,CV$2)*$AK168+INDEX(装备数值!$X$13:$AH$116,$V168*8+7,CV$2)*$AL168+INDEX(装备数值!$X$13:$AH$116,$W168*8+8,CV$2)*$AM168</f>
        <v>75</v>
      </c>
      <c r="CW168" s="14">
        <f>INDEX(装备数值!$X$13:$AH$116,$P168*8+1,CW$2)*$AF168+INDEX(装备数值!$X$13:$AH$116,$Q168*8+2,CW$2)*$AG168+INDEX(装备数值!$X$13:$AH$116,$S168*8+3,CW$2)*$AH168+INDEX(装备数值!$X$13:$AH$116,$R168*8+4,CW$2)*$AI168+INDEX(装备数值!$X$13:$AH$116,$T168*8+5,CW$2)*$AJ168+INDEX(装备数值!$X$13:$AH$116,$U168*8+6,CW$2)*$AK168+INDEX(装备数值!$X$13:$AH$116,$V168*8+7,CW$2)*$AL168+INDEX(装备数值!$X$13:$AH$116,$W168*8+8,CW$2)*$AM168</f>
        <v>75</v>
      </c>
      <c r="CY168" s="14">
        <f>INDEX(装备数值!$AN$17:$AN$117,MATCH(MIN($X168:$AE168),装备数值!$AO$17:$AO$117,1))</f>
        <v>58</v>
      </c>
      <c r="CZ168" s="14">
        <f>IF(COUNTIF($P168:$W168,"&gt;"&amp;0)=8,INDEX(装备数值!AR$17:AR$117,$CY168+1),0)</f>
        <v>25520</v>
      </c>
      <c r="DA168" s="14">
        <f>IF(COUNTIF($P168:$W168,"&gt;"&amp;0)=8,INDEX(装备数值!AS$17:AS$117,$CY168+1),0)</f>
        <v>191400</v>
      </c>
      <c r="DB168" s="14">
        <f>IF(COUNTIF($P168:$W168,"&gt;"&amp;0)=8,INDEX(装备数值!AT$17:AT$117,$CY168+1),0)</f>
        <v>12760</v>
      </c>
      <c r="DC168" s="14">
        <f>IF(COUNTIF($P168:$W168,"&gt;"&amp;0)=8,INDEX(装备数值!AU$17:AU$117,$CY168+1),0)</f>
        <v>255200</v>
      </c>
      <c r="DD168" s="14">
        <f>IF(COUNTIF($P168:$W168,"&gt;"&amp;0)=8,INDEX(装备数值!AV$17:AV$117,$CY168+1),0)</f>
        <v>4988</v>
      </c>
      <c r="DF168" s="14">
        <f>INDEX(装备数值!$AY$17:$AY$77,MATCH(MIN($AF168:$AM168),装备数值!$AZ$17:$AZ$77,1))</f>
        <v>37</v>
      </c>
      <c r="DG168" s="26">
        <f>INDEX(装备数值!BA$17:BA$77,通天塔!DF168+1)</f>
        <v>0.69499999999999995</v>
      </c>
      <c r="DH168" s="26">
        <f>INDEX(装备数值!BA$17:BA$77,通天塔!DF168+1)</f>
        <v>0.69499999999999995</v>
      </c>
      <c r="DJ168" s="14">
        <f t="shared" si="299"/>
        <v>41</v>
      </c>
      <c r="DK168" s="14">
        <f>VLOOKUP(DJ168,军阶与晶片数值!$W$6:$X$27,2)</f>
        <v>9</v>
      </c>
      <c r="DL168" s="14">
        <f>INDEX(军阶与晶片数值!Y$6:Y$27,$DK168+1)</f>
        <v>750</v>
      </c>
      <c r="DM168" s="14">
        <f>INDEX(军阶与晶片数值!Z$6:Z$27,$DK168+1)</f>
        <v>750</v>
      </c>
      <c r="DN168" s="14">
        <f>INDEX(军阶与晶片数值!AA$6:AA$27,$DK168+1)</f>
        <v>750</v>
      </c>
      <c r="DO168" s="14">
        <f>INDEX(军阶与晶片数值!AB$6:AB$27,$DK168+1)</f>
        <v>750</v>
      </c>
      <c r="DP168" s="29">
        <f>INDEX(军阶与晶片数值!AC$6:AC$27,$DK168+1)</f>
        <v>50</v>
      </c>
      <c r="DQ168" s="29">
        <f>INDEX(军阶与晶片数值!AD$6:AD$27,$DK168+1)</f>
        <v>30</v>
      </c>
      <c r="DS168" s="26">
        <f>INDEX(军阶与晶片数值!I$6:I$16,AN168+1)</f>
        <v>0.3</v>
      </c>
      <c r="DT168" s="26">
        <f>INDEX(军阶与晶片数值!M$6:M$16,AO168+1)</f>
        <v>0.45</v>
      </c>
      <c r="DU168" s="26">
        <f>INDEX(军阶与晶片数值!J$6:J$16,AP168+1)</f>
        <v>0.45</v>
      </c>
      <c r="DV168" s="26">
        <f>INDEX(军阶与晶片数值!K$6:K$16,AQ168+1)</f>
        <v>0.9</v>
      </c>
      <c r="DW168" s="26">
        <f>INDEX(军阶与晶片数值!L$6:L$16,AR168+1)</f>
        <v>0.9</v>
      </c>
      <c r="DX168" s="28">
        <f>INDEX(军阶与晶片数值!N$6:N$16,AS168+1)</f>
        <v>0</v>
      </c>
      <c r="DY168" s="28">
        <f>INDEX(军阶与晶片数值!O$6:O$16,AT168+1)</f>
        <v>0</v>
      </c>
      <c r="DZ168" s="28">
        <f>INDEX(军阶与晶片数值!P$6:P$16,AU168+1)</f>
        <v>0</v>
      </c>
      <c r="EA168" s="28">
        <f>INDEX(军阶与晶片数值!Q$6:Q$16,AV168+1)</f>
        <v>0</v>
      </c>
      <c r="EB168" s="26">
        <f>INDEX(军阶与晶片数值!R$6:R$16,AW168+1)</f>
        <v>0.13</v>
      </c>
      <c r="EC168" s="26">
        <f>INDEX(军阶与晶片数值!S$6:S$16,AX168+1)</f>
        <v>0.3</v>
      </c>
      <c r="ED168" s="26">
        <f>INDEX(军阶与晶片数值!T$6:T$16,AY168+1)</f>
        <v>0</v>
      </c>
      <c r="EE168" s="26">
        <f>INDEX(军阶与晶片数值!U$6:U$16,AZ168+1)</f>
        <v>0</v>
      </c>
      <c r="EG168" s="26">
        <f>INDEX(军阶与晶片数值!$C$6:$C$36,通天塔!$BA168+1)</f>
        <v>1</v>
      </c>
      <c r="EH168" s="26">
        <f>INDEX(军阶与晶片数值!$C$6:$C$36,通天塔!$BA168+1)</f>
        <v>1</v>
      </c>
      <c r="EI168" s="26">
        <f>INDEX(军阶与晶片数值!$C$6:$C$36,通天塔!$BA168+1)</f>
        <v>1</v>
      </c>
      <c r="EJ168" s="26">
        <f>INDEX(军阶与晶片数值!$C$6:$C$36,通天塔!$BA168+1)</f>
        <v>1</v>
      </c>
      <c r="EK168" s="26">
        <f>INDEX(军阶与晶片数值!$C$6:$C$36,通天塔!$BA168+1)</f>
        <v>1</v>
      </c>
      <c r="EM168" s="14">
        <f>INDEX(战舰突破!$H$6:$H$18,通天塔!$J168+1)+INDEX(战舰突破!$H$23:$H$35,通天塔!$K168+1)+INDEX(战舰突破!$H$40:$H$52,通天塔!$L168+1)</f>
        <v>200</v>
      </c>
      <c r="EN168" s="14">
        <f>INDEX(战舰突破!$I$6:$I$18,通天塔!$J168+1)+INDEX(战舰突破!$I$23:$I$35,通天塔!$K168+1)+INDEX(战舰突破!$I$40:$I$52,通天塔!$L168+1)</f>
        <v>200</v>
      </c>
      <c r="EO168" s="14">
        <f>INDEX(战舰突破!$J$6:$J$18,通天塔!$J168+1)+INDEX(战舰突破!$J$23:$J$35,通天塔!$K168+1)+INDEX(战舰突破!$J$40:$J$52,通天塔!$L168+1)</f>
        <v>0</v>
      </c>
      <c r="EP168" s="14">
        <f>INDEX(战舰突破!$K$6:$K$18,通天塔!$J168+1)+INDEX(战舰突破!$K$23:$K$35,通天塔!$K168+1)+INDEX(战舰突破!$K$40:$K$52,通天塔!$L168+1)</f>
        <v>0</v>
      </c>
      <c r="EQ168" s="14">
        <f>INDEX(战舰突破!$L$6:$L$18,通天塔!$J168+1)+INDEX(战舰突破!$L$23:$L$35,通天塔!$K168+1)+INDEX(战舰突破!$L$40:$L$52,通天塔!$L168+1)</f>
        <v>200</v>
      </c>
      <c r="ER168" s="18">
        <f>INDEX(战舰突破!$N$6:$N$18,通天塔!$J168+1)+INDEX(战舰突破!$N$23:$N$35,通天塔!$K168+1)+INDEX(战舰突破!$N$40:$N$52,通天塔!$L168+1)</f>
        <v>0.75</v>
      </c>
      <c r="ES168" s="18">
        <f>INDEX(战舰突破!$O$6:$O$18,通天塔!$J168+1)+INDEX(战舰突破!$O$23:$O$35,通天塔!$K168+1)+INDEX(战舰突破!$O$40:$O$52,通天塔!$L168+1)</f>
        <v>1.4</v>
      </c>
      <c r="ET168" s="18">
        <f>INDEX(战舰突破!$P$6:$P$18,通天塔!$J168+1)+INDEX(战舰突破!$P$23:$P$35,通天塔!$K168+1)+INDEX(战舰突破!$P$40:$P$52,通天塔!$L168+1)</f>
        <v>0.5</v>
      </c>
      <c r="EU168" s="18">
        <f>INDEX(战舰突破!$Q$6:$Q$18,通天塔!$J168+1)+INDEX(战舰突破!$Q$23:$Q$35,通天塔!$K168+1)+INDEX(战舰突破!$Q$40:$Q$52,通天塔!$L168+1)</f>
        <v>0.3</v>
      </c>
      <c r="EV168" s="18">
        <f>INDEX(战舰突破!$R$6:$R$18,通天塔!$J168+1)+INDEX(战舰突破!$R$23:$R$35,通天塔!$K168+1)+INDEX(战舰突破!$R$40:$R$52,通天塔!$L168+1)</f>
        <v>0.25</v>
      </c>
      <c r="EW168" s="18">
        <f>INDEX(战舰突破!$M$6:$M$18,通天塔!$J168+1)+INDEX(战舰突破!$M$23:$M$35,通天塔!$K168+1)+INDEX(战舰突破!$M$40:$M$52,通天塔!$L168+1)</f>
        <v>0.2</v>
      </c>
      <c r="EX168" s="22">
        <f>INDEX(战舰突破!$W$6:$W$18,通天塔!$J168+1)+INDEX(战舰突破!$W$23:$W$35,通天塔!$K168+1)+INDEX(战舰突破!$W$40:$W$52,通天塔!$L168+1)</f>
        <v>0.5</v>
      </c>
      <c r="FA168" s="14">
        <f>INDEX(战舰突破!$S$6:$S$18,通天塔!$J168+1)</f>
        <v>0</v>
      </c>
      <c r="FB168" s="14">
        <f>INDEX(战舰突破!$T$6:$T$18,通天塔!$J168+1)</f>
        <v>1.1000000000000001</v>
      </c>
      <c r="FC168" s="14">
        <f>INDEX(战舰突破!$U$6:$U$18,通天塔!$J168+1)</f>
        <v>0.1</v>
      </c>
      <c r="FD168" s="14">
        <f>INDEX(战舰突破!$V$6:$V$18,通天塔!$J168+1)</f>
        <v>1</v>
      </c>
      <c r="FE168" s="14">
        <f>INDEX(战舰突破!$X$6:$X$18,通天塔!$J168+1)</f>
        <v>11</v>
      </c>
      <c r="FG168" s="14">
        <f>INDEX(战舰突破!$S$23:$S$35,通天塔!$J168+1)</f>
        <v>0.6</v>
      </c>
      <c r="FH168" s="14">
        <f>INDEX(战舰突破!$T$23:$T$35,通天塔!$J168+1)</f>
        <v>0.55000000000000004</v>
      </c>
      <c r="FI168" s="14">
        <f>INDEX(战舰突破!$U$23:$U$35,通天塔!$J168+1)</f>
        <v>0.1</v>
      </c>
      <c r="FJ168" s="14">
        <f>INDEX(战舰突破!$V$23:$V$35,通天塔!$J168+1)</f>
        <v>2</v>
      </c>
      <c r="FK168" s="14">
        <f>INDEX(战舰突破!$X$23:$X$35,通天塔!$J168+1)</f>
        <v>165</v>
      </c>
      <c r="FM168" s="14">
        <f>INDEX(战舰突破!$S$40:$S$52,通天塔!$J168+1)</f>
        <v>0.6</v>
      </c>
      <c r="FN168" s="14">
        <f>INDEX(战舰突破!$T$40:$T$52,通天塔!$J168+1)</f>
        <v>0.25</v>
      </c>
      <c r="FO168" s="14">
        <f>INDEX(战舰突破!$U$40:$U$52,通天塔!$J168+1)</f>
        <v>0.2</v>
      </c>
      <c r="FP168" s="14">
        <f>INDEX(战舰突破!$V$40:$V$52,通天塔!$J168+1)</f>
        <v>1</v>
      </c>
      <c r="FQ168" s="14">
        <f>INDEX(战舰突破!$X$40:$X$52,通天塔!$J168+1)</f>
        <v>275</v>
      </c>
      <c r="FT168" s="14">
        <f t="shared" si="300"/>
        <v>2875085</v>
      </c>
      <c r="FU168" s="14">
        <f t="shared" si="301"/>
        <v>2877315</v>
      </c>
      <c r="FV168" s="14">
        <f t="shared" si="302"/>
        <v>2879704</v>
      </c>
      <c r="FW168" s="14">
        <f t="shared" si="303"/>
        <v>33310399</v>
      </c>
      <c r="FX168" s="14">
        <f t="shared" si="304"/>
        <v>1323844</v>
      </c>
      <c r="FY168" s="14">
        <f t="shared" si="305"/>
        <v>30889432</v>
      </c>
      <c r="FZ168" s="14">
        <f t="shared" si="306"/>
        <v>774816</v>
      </c>
      <c r="GA168" s="28">
        <f t="shared" si="307"/>
        <v>42000</v>
      </c>
      <c r="GB168" s="28">
        <f t="shared" si="308"/>
        <v>40125</v>
      </c>
      <c r="GC168" s="28">
        <f t="shared" si="309"/>
        <v>42000</v>
      </c>
      <c r="GD168" s="28">
        <f t="shared" si="310"/>
        <v>40125</v>
      </c>
      <c r="GE168" s="28">
        <f t="shared" si="311"/>
        <v>1.9153499999999997</v>
      </c>
      <c r="GF168" s="28">
        <f t="shared" si="312"/>
        <v>2.2035</v>
      </c>
      <c r="GG168" s="28">
        <f t="shared" si="313"/>
        <v>0</v>
      </c>
      <c r="GH168" s="28">
        <f t="shared" si="314"/>
        <v>58.3</v>
      </c>
      <c r="GI168" s="14">
        <f t="shared" si="315"/>
        <v>1</v>
      </c>
      <c r="GJ168" s="14">
        <f t="shared" si="316"/>
        <v>1.6</v>
      </c>
      <c r="GK168" s="14">
        <f t="shared" si="317"/>
        <v>1.6</v>
      </c>
      <c r="GL168" s="18">
        <f t="shared" si="318"/>
        <v>2.3000000000000003</v>
      </c>
      <c r="GM168" s="18">
        <f t="shared" si="319"/>
        <v>1.75</v>
      </c>
      <c r="GN168" s="18">
        <f t="shared" si="320"/>
        <v>1.45</v>
      </c>
      <c r="GO168" s="29">
        <f t="shared" si="380"/>
        <v>42150</v>
      </c>
      <c r="GP168" s="29">
        <f t="shared" si="380"/>
        <v>42450</v>
      </c>
      <c r="GQ168" s="29">
        <f t="shared" si="380"/>
        <v>42450</v>
      </c>
      <c r="GR168" s="26">
        <f t="shared" si="321"/>
        <v>0.1</v>
      </c>
      <c r="GS168" s="26">
        <f t="shared" si="322"/>
        <v>0.1</v>
      </c>
      <c r="GT168" s="26">
        <f t="shared" si="323"/>
        <v>0.2</v>
      </c>
      <c r="GU168" s="14">
        <f t="shared" si="324"/>
        <v>3</v>
      </c>
      <c r="GV168" s="14">
        <f t="shared" si="325"/>
        <v>4</v>
      </c>
      <c r="GW168" s="14">
        <f t="shared" si="326"/>
        <v>3</v>
      </c>
      <c r="GX168" s="14">
        <f t="shared" si="327"/>
        <v>11</v>
      </c>
      <c r="GY168" s="14">
        <f t="shared" si="328"/>
        <v>165</v>
      </c>
      <c r="GZ168" s="14">
        <f t="shared" si="329"/>
        <v>275</v>
      </c>
      <c r="HA168">
        <v>164</v>
      </c>
      <c r="HB168" s="14">
        <f t="shared" si="275"/>
        <v>339104851</v>
      </c>
      <c r="HD168" s="14">
        <f t="shared" si="330"/>
        <v>2647688</v>
      </c>
      <c r="HE168" s="14">
        <f t="shared" si="331"/>
        <v>1437512</v>
      </c>
      <c r="HF168" s="29">
        <f t="shared" si="332"/>
        <v>38520</v>
      </c>
      <c r="HG168" s="29">
        <f t="shared" si="333"/>
        <v>27621</v>
      </c>
      <c r="HH168" s="29">
        <f t="shared" si="334"/>
        <v>31237</v>
      </c>
      <c r="HI168" s="29">
        <f t="shared" si="335"/>
        <v>27842</v>
      </c>
      <c r="HJ168" s="14">
        <f t="shared" si="336"/>
        <v>1.9153499999999997</v>
      </c>
      <c r="HK168" s="14">
        <f t="shared" si="337"/>
        <v>2.2035</v>
      </c>
      <c r="HL168" s="14">
        <f t="shared" si="338"/>
        <v>863210</v>
      </c>
      <c r="HM168" s="14">
        <f t="shared" si="339"/>
        <v>1409196</v>
      </c>
      <c r="HN168" s="26">
        <f t="shared" si="340"/>
        <v>0.44039864051547112</v>
      </c>
      <c r="HO168" s="26">
        <f t="shared" si="341"/>
        <v>0.62799337769129371</v>
      </c>
      <c r="HP168" s="29">
        <f t="shared" si="342"/>
        <v>411905</v>
      </c>
      <c r="HQ168" s="29">
        <f t="shared" si="343"/>
        <v>1506766</v>
      </c>
      <c r="HR168" s="29">
        <f t="shared" si="344"/>
        <v>1667230</v>
      </c>
      <c r="HS168" s="26">
        <f t="shared" si="345"/>
        <v>0.52491354759967446</v>
      </c>
      <c r="HT168" s="26">
        <f t="shared" si="346"/>
        <v>0.53127034174125298</v>
      </c>
      <c r="HU168" s="26">
        <f t="shared" si="347"/>
        <v>0.63127034174125296</v>
      </c>
      <c r="HV168" s="26">
        <f t="shared" si="348"/>
        <v>0.12491354759967443</v>
      </c>
      <c r="HW168" s="29">
        <f t="shared" si="349"/>
        <v>1.8000000000000003</v>
      </c>
      <c r="HX168" s="29">
        <f t="shared" si="350"/>
        <v>3.5505126118795776</v>
      </c>
      <c r="HY168" s="29">
        <f t="shared" si="351"/>
        <v>3.2203417412530513</v>
      </c>
      <c r="HZ168" s="29">
        <f t="shared" si="352"/>
        <v>3707145</v>
      </c>
      <c r="IA168" s="29">
        <f t="shared" si="353"/>
        <v>3566527.7907675621</v>
      </c>
      <c r="IB168" s="29">
        <f t="shared" si="354"/>
        <v>2684525.1806346625</v>
      </c>
      <c r="IC168" s="29">
        <f t="shared" si="355"/>
        <v>22682335</v>
      </c>
      <c r="ID168" s="14">
        <f t="shared" si="356"/>
        <v>9958197.9700000007</v>
      </c>
      <c r="IH168" s="14">
        <v>1</v>
      </c>
      <c r="II168" s="14">
        <v>1</v>
      </c>
      <c r="IJ168" s="14">
        <v>480</v>
      </c>
      <c r="IK168" s="14">
        <v>80</v>
      </c>
      <c r="IL168" s="14">
        <v>60</v>
      </c>
      <c r="IM168" s="23">
        <f t="shared" si="357"/>
        <v>1878820968</v>
      </c>
      <c r="IN168" s="23">
        <f t="shared" si="358"/>
        <v>2</v>
      </c>
      <c r="IO168" s="23">
        <f t="shared" si="359"/>
        <v>1878.82</v>
      </c>
      <c r="IP168" s="23">
        <f t="shared" si="360"/>
        <v>2065885025</v>
      </c>
      <c r="IQ168" s="23">
        <f t="shared" si="361"/>
        <v>2</v>
      </c>
      <c r="IR168" s="23">
        <f t="shared" si="362"/>
        <v>2065.89</v>
      </c>
      <c r="IS168" s="14">
        <v>1</v>
      </c>
      <c r="IT168" s="14">
        <v>1</v>
      </c>
      <c r="IU168" s="14">
        <v>240</v>
      </c>
      <c r="IV168" s="14">
        <v>40</v>
      </c>
      <c r="IW168" s="14">
        <v>30</v>
      </c>
      <c r="IX168" s="23">
        <f t="shared" si="363"/>
        <v>1100776922</v>
      </c>
      <c r="IY168" s="23">
        <f t="shared" si="364"/>
        <v>2</v>
      </c>
      <c r="IZ168" s="23">
        <f t="shared" si="365"/>
        <v>1100.78</v>
      </c>
      <c r="JA168" s="23"/>
      <c r="JB168" s="23"/>
      <c r="JC168" s="23"/>
      <c r="JG168">
        <f t="shared" si="366"/>
        <v>1.7531432848861574</v>
      </c>
      <c r="JH168">
        <f t="shared" si="367"/>
        <v>3.3578829907067012</v>
      </c>
      <c r="JJ168" s="14">
        <v>10</v>
      </c>
      <c r="JK168" s="14">
        <v>2</v>
      </c>
      <c r="JL168" s="14">
        <v>1.5</v>
      </c>
      <c r="JM168" s="23">
        <f t="shared" si="368"/>
        <v>37419344</v>
      </c>
      <c r="JN168" s="23">
        <f t="shared" si="369"/>
        <v>1</v>
      </c>
      <c r="JO168" s="23">
        <f t="shared" si="370"/>
        <v>37419.339999999997</v>
      </c>
      <c r="JP168" s="14">
        <v>30</v>
      </c>
      <c r="JQ168" s="14">
        <v>6</v>
      </c>
      <c r="JR168" s="14">
        <v>4</v>
      </c>
      <c r="JS168" s="23">
        <f t="shared" si="371"/>
        <v>107962792</v>
      </c>
      <c r="JT168" s="23">
        <f t="shared" si="372"/>
        <v>1</v>
      </c>
      <c r="JU168" s="23">
        <f t="shared" si="373"/>
        <v>107962.79</v>
      </c>
      <c r="JW168" s="23">
        <f t="shared" si="374"/>
        <v>143950389</v>
      </c>
      <c r="JX168" s="23">
        <f t="shared" si="375"/>
        <v>1</v>
      </c>
      <c r="JY168" s="23">
        <f t="shared" si="376"/>
        <v>143950.39000000001</v>
      </c>
      <c r="JZ168" s="23">
        <f t="shared" si="377"/>
        <v>56129016</v>
      </c>
      <c r="KA168" s="23">
        <f t="shared" si="378"/>
        <v>1</v>
      </c>
      <c r="KB168" s="23">
        <f t="shared" si="379"/>
        <v>56129.02</v>
      </c>
    </row>
    <row r="169" spans="3:288" ht="16.5" x14ac:dyDescent="0.2">
      <c r="C169" s="14">
        <f t="shared" si="243"/>
        <v>1</v>
      </c>
      <c r="D169" s="14">
        <v>165</v>
      </c>
      <c r="E169" s="14" t="s">
        <v>684</v>
      </c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F169" s="14">
        <f>ROUND((INDEX(新战舰养成!S$6:S$18,通天塔!$J169+1)+INDEX(新战舰养成!D$6:D$18,通天塔!$J169+1)*(通天塔!$G169-1))*INDEX(战舰突破!$D$6:$D$18,通天塔!$M169+1),0)</f>
        <v>10</v>
      </c>
      <c r="BG169" s="14">
        <f>ROUND((INDEX(新战舰养成!T$6:T$18,通天塔!$J169+1)+INDEX(新战舰养成!E$6:E$18,通天塔!$J169+1)*(通天塔!$G169-1))*INDEX(战舰突破!$D$6:$D$18,通天塔!$M169+1),0)</f>
        <v>20</v>
      </c>
      <c r="BH169" s="14">
        <f>ROUND((INDEX(新战舰养成!U$6:U$18,通天塔!$J169+1)+INDEX(新战舰养成!F$6:F$18,通天塔!$J169+1)*(通天塔!$G169-1))*INDEX(战舰突破!$D$6:$D$18,通天塔!$M169+1),0)</f>
        <v>5</v>
      </c>
      <c r="BI169" s="14">
        <f>ROUND((INDEX(新战舰养成!V$6:V$18,通天塔!$J169+1)+INDEX(新战舰养成!G$6:G$18,通天塔!$J169+1)*(通天塔!$G169-1))*INDEX(战舰突破!$D$6:$D$18,通天塔!$M169+1),0)</f>
        <v>300</v>
      </c>
      <c r="BJ169" s="14">
        <f>ROUND((INDEX(新战舰养成!W$6:W$18,通天塔!$J169+1)+INDEX(新战舰养成!H$6:H$18,通天塔!$J169+1)*(通天塔!$G169-1))*INDEX(战舰突破!$D$6:$D$18,通天塔!$M169+1),0)</f>
        <v>4</v>
      </c>
      <c r="BL169" s="14">
        <f>IF($H169&gt;0,ROUND((INDEX(新战舰养成!X$6:X$18,通天塔!$K169+1)+INDEX(新战舰养成!I$6:I$18,通天塔!$K169+1)*(通天塔!$H169-1))*INDEX(战舰突破!$D$6:$D$18,通天塔!$N169+1),0),0)</f>
        <v>0</v>
      </c>
      <c r="BM169" s="14">
        <f>IF($H169&gt;0,ROUND((INDEX(新战舰养成!Y$6:Y$18,通天塔!$K169+1)+INDEX(新战舰养成!J$6:J$18,通天塔!$K169+1)*(通天塔!$H169-1))*INDEX(战舰突破!$D$6:$D$18,通天塔!$N169+1),0),0)</f>
        <v>0</v>
      </c>
      <c r="BN169" s="14">
        <f>IF($H169&gt;0,ROUND((INDEX(新战舰养成!Z$6:Z$18,通天塔!$K169+1)+INDEX(新战舰养成!K$6:K$18,通天塔!$K169+1)*(通天塔!$H169-1))*INDEX(战舰突破!$D$6:$D$18,通天塔!$N169+1),0),0)</f>
        <v>0</v>
      </c>
      <c r="BO169" s="14">
        <f>IF($H169&gt;0,ROUND((INDEX(新战舰养成!AA$6:AA$18,通天塔!$K169+1)+INDEX(新战舰养成!L$6:L$18,通天塔!$K169+1)*(通天塔!$H169-1))*INDEX(战舰突破!$D$6:$D$18,通天塔!$N169+1),0),0)</f>
        <v>0</v>
      </c>
      <c r="BP169" s="14">
        <f>IF($H169&gt;0,ROUND((INDEX(新战舰养成!AB$6:AB$18,通天塔!$K169+1)+INDEX(新战舰养成!M$6:M$18,通天塔!$K169+1)*(通天塔!$H169-1))*INDEX(战舰突破!$D$6:$D$18,通天塔!$N169+1),0),0)</f>
        <v>0</v>
      </c>
      <c r="BR169" s="14">
        <f>IF($I169&gt;0,ROUND((INDEX(新战舰养成!AC$6:AC$18,通天塔!$L169+1)+INDEX(新战舰养成!I$6:I$18,通天塔!$L169+1)*(通天塔!$I169-1))*INDEX(战舰突破!$D$6:$D$18,通天塔!$O169+1),0),0)</f>
        <v>0</v>
      </c>
      <c r="BS169" s="14">
        <f>IF($I169&gt;0,ROUND((INDEX(新战舰养成!AD$6:AD$18,通天塔!$L169+1)+INDEX(新战舰养成!J$6:J$18,通天塔!$L169+1)*(通天塔!$I169-1))*INDEX(战舰突破!$D$6:$D$18,通天塔!$O169+1),0),0)</f>
        <v>0</v>
      </c>
      <c r="BT169" s="14">
        <f>IF($I169&gt;0,ROUND((INDEX(新战舰养成!AE$6:AE$18,通天塔!$L169+1)+INDEX(新战舰养成!K$6:K$18,通天塔!$L169+1)*(通天塔!$I169-1))*INDEX(战舰突破!$D$6:$D$18,通天塔!$O169+1),0),0)</f>
        <v>0</v>
      </c>
      <c r="BU169" s="14">
        <f>IF($I169&gt;0,ROUND((INDEX(新战舰养成!AF$6:AF$18,通天塔!$L169+1)+INDEX(新战舰养成!L$6:L$18,通天塔!$L169+1)*(通天塔!$I169-1))*INDEX(战舰突破!$D$6:$D$18,通天塔!$O169+1),0),0)</f>
        <v>0</v>
      </c>
      <c r="BV169" s="14">
        <f>IF($I169&gt;0,ROUND((INDEX(新战舰养成!AG$6:AG$18,通天塔!$L169+1)+INDEX(新战舰养成!M$6:M$18,通天塔!$L169+1)*(通天塔!$I169-1))*INDEX(战舰突破!$D$6:$D$18,通天塔!$O169+1),0),0)</f>
        <v>0</v>
      </c>
      <c r="BY169" s="14">
        <f>(INDEX(装备数值!$C$13:$G$116,通天塔!$P169*8+1,BY$2)+INDEX(装备数值!$C$13:$G$116,通天塔!$Q169*8+2,BY$2)+INDEX(装备数值!$C$13:$G$116,通天塔!$S169*8+3,BY$2)+INDEX(装备数值!$C$13:$G$116,通天塔!$R169*8+4,BY$2)+INDEX(装备数值!$C$13:$G$116,通天塔!$T169*8+5,BY$2)+INDEX(装备数值!$C$13:$G$116,通天塔!$U169*8+6,BY$2)+INDEX(装备数值!$C$13:$G$116,通天塔!$V169*8+7,BY$2)+INDEX(装备数值!$C$13:$G$116,通天塔!$W169*8+8,BY$2))</f>
        <v>0</v>
      </c>
      <c r="BZ169" s="14">
        <f>(INDEX(装备数值!$C$13:$G$116,通天塔!$P169*8+1,BZ$2)+INDEX(装备数值!$C$13:$G$116,通天塔!$Q169*8+2,BZ$2)+INDEX(装备数值!$C$13:$G$116,通天塔!$S169*8+3,BZ$2)+INDEX(装备数值!$C$13:$G$116,通天塔!$R169*8+4,BZ$2)+INDEX(装备数值!$C$13:$G$116,通天塔!$T169*8+5,BZ$2)+INDEX(装备数值!$C$13:$G$116,通天塔!$U169*8+6,BZ$2)+INDEX(装备数值!$C$13:$G$116,通天塔!$V169*8+7,BZ$2)+INDEX(装备数值!$C$13:$G$116,通天塔!$W169*8+8,BZ$2))</f>
        <v>0</v>
      </c>
      <c r="CA169" s="14">
        <f>(INDEX(装备数值!$C$13:$G$116,通天塔!$P169*8+1,CA$2)+INDEX(装备数值!$C$13:$G$116,通天塔!$Q169*8+2,CA$2)+INDEX(装备数值!$C$13:$G$116,通天塔!$S169*8+3,CA$2)+INDEX(装备数值!$C$13:$G$116,通天塔!$R169*8+4,CA$2)+INDEX(装备数值!$C$13:$G$116,通天塔!$T169*8+5,CA$2)+INDEX(装备数值!$C$13:$G$116,通天塔!$U169*8+6,CA$2)+INDEX(装备数值!$C$13:$G$116,通天塔!$V169*8+7,CA$2)+INDEX(装备数值!$C$13:$G$116,通天塔!$W169*8+8,CA$2))</f>
        <v>0</v>
      </c>
      <c r="CB169" s="14">
        <f>(INDEX(装备数值!$C$13:$G$116,通天塔!$P169*8+1,CB$2)+INDEX(装备数值!$C$13:$G$116,通天塔!$Q169*8+2,CB$2)+INDEX(装备数值!$C$13:$G$116,通天塔!$S169*8+3,CB$2)+INDEX(装备数值!$C$13:$G$116,通天塔!$R169*8+4,CB$2)+INDEX(装备数值!$C$13:$G$116,通天塔!$T169*8+5,CB$2)+INDEX(装备数值!$C$13:$G$116,通天塔!$U169*8+6,CB$2)+INDEX(装备数值!$C$13:$G$116,通天塔!$V169*8+7,CB$2)+INDEX(装备数值!$C$13:$G$116,通天塔!$W169*8+8,CB$2))</f>
        <v>0</v>
      </c>
      <c r="CC169" s="14">
        <f>(INDEX(装备数值!$C$13:$G$116,通天塔!$P169*8+1,CC$2)+INDEX(装备数值!$C$13:$G$116,通天塔!$Q169*8+2,CC$2)+INDEX(装备数值!$C$13:$G$116,通天塔!$S169*8+3,CC$2)+INDEX(装备数值!$C$13:$G$116,通天塔!$R169*8+4,CC$2)+INDEX(装备数值!$C$13:$G$116,通天塔!$T169*8+5,CC$2)+INDEX(装备数值!$C$13:$G$116,通天塔!$U169*8+6,CC$2)+INDEX(装备数值!$C$13:$G$116,通天塔!$V169*8+7,CC$2)+INDEX(装备数值!$C$13:$G$116,通天塔!$W169*8+8,CC$2))</f>
        <v>0</v>
      </c>
      <c r="CF169" s="14">
        <f>INDEX(装备数值!$I$13:$M$116,通天塔!$P169*8+1,CF$2)*$X169+INDEX(装备数值!$I$13:$M$116,通天塔!$Q169*8+2,CF$2)*$Y169+INDEX(装备数值!$I$13:$M$116,通天塔!$S169*8+3,CF$2)*$Z169+INDEX(装备数值!$I$13:$M$116,通天塔!$R169*8+4,CF$2)*$AA169+INDEX(装备数值!$I$13:$M$116,通天塔!$T169*8+5,CF$2)*$AB169+INDEX(装备数值!$I$13:$M$116,通天塔!$U169*8+6,CF$2)*$AC169+INDEX(装备数值!$I$13:$M$116,通天塔!$V169*8+7,CF$2)*$AD169+INDEX(装备数值!$I$13:$M$116,通天塔!$W169*8+8,CF$2)*$AE169</f>
        <v>0</v>
      </c>
      <c r="CG169" s="14">
        <f>INDEX(装备数值!$I$13:$M$116,通天塔!$P169*8+1,CG$2)*$X169+INDEX(装备数值!$I$13:$M$116,通天塔!$Q169*8+2,CG$2)*$Y169+INDEX(装备数值!$I$13:$M$116,通天塔!$S169*8+3,CG$2)*$Z169+INDEX(装备数值!$I$13:$M$116,通天塔!$R169*8+4,CG$2)*$AA169+INDEX(装备数值!$I$13:$M$116,通天塔!$T169*8+5,CG$2)*$AB169+INDEX(装备数值!$I$13:$M$116,通天塔!$U169*8+6,CG$2)*$AC169+INDEX(装备数值!$I$13:$M$116,通天塔!$V169*8+7,CG$2)*$AD169+INDEX(装备数值!$I$13:$M$116,通天塔!$W169*8+8,CG$2)*$AE169</f>
        <v>0</v>
      </c>
      <c r="CH169" s="14">
        <f>INDEX(装备数值!$I$13:$M$116,通天塔!$P169*8+1,CH$2)*$X169+INDEX(装备数值!$I$13:$M$116,通天塔!$Q169*8+2,CH$2)*$Y169+INDEX(装备数值!$I$13:$M$116,通天塔!$S169*8+3,CH$2)*$Z169+INDEX(装备数值!$I$13:$M$116,通天塔!$R169*8+4,CH$2)*$AA169+INDEX(装备数值!$I$13:$M$116,通天塔!$T169*8+5,CH$2)*$AB169+INDEX(装备数值!$I$13:$M$116,通天塔!$U169*8+6,CH$2)*$AC169+INDEX(装备数值!$I$13:$M$116,通天塔!$V169*8+7,CH$2)*$AD169+INDEX(装备数值!$I$13:$M$116,通天塔!$W169*8+8,CH$2)*$AE169</f>
        <v>0</v>
      </c>
      <c r="CI169" s="14">
        <f>INDEX(装备数值!$I$13:$M$116,通天塔!$P169*8+1,CI$2)*$X169+INDEX(装备数值!$I$13:$M$116,通天塔!$Q169*8+2,CI$2)*$Y169+INDEX(装备数值!$I$13:$M$116,通天塔!$S169*8+3,CI$2)*$Z169+INDEX(装备数值!$I$13:$M$116,通天塔!$R169*8+4,CI$2)*$AA169+INDEX(装备数值!$I$13:$M$116,通天塔!$T169*8+5,CI$2)*$AB169+INDEX(装备数值!$I$13:$M$116,通天塔!$U169*8+6,CI$2)*$AC169+INDEX(装备数值!$I$13:$M$116,通天塔!$V169*8+7,CI$2)*$AD169+INDEX(装备数值!$I$13:$M$116,通天塔!$W169*8+8,CI$2)*$AE169</f>
        <v>0</v>
      </c>
      <c r="CJ169" s="14">
        <f>INDEX(装备数值!$I$13:$M$116,通天塔!$P169*8+1,CJ$2)*$X169+INDEX(装备数值!$I$13:$M$116,通天塔!$Q169*8+2,CJ$2)*$Y169+INDEX(装备数值!$I$13:$M$116,通天塔!$S169*8+3,CJ$2)*$Z169+INDEX(装备数值!$I$13:$M$116,通天塔!$R169*8+4,CJ$2)*$AA169+INDEX(装备数值!$I$13:$M$116,通天塔!$T169*8+5,CJ$2)*$AB169+INDEX(装备数值!$I$13:$M$116,通天塔!$U169*8+6,CJ$2)*$AC169+INDEX(装备数值!$I$13:$M$116,通天塔!$V169*8+7,CJ$2)*$AD169+INDEX(装备数值!$I$13:$M$116,通天塔!$W169*8+8,CJ$2)*$AE169</f>
        <v>0</v>
      </c>
      <c r="CM169" s="14">
        <f>INDEX(装备数值!$X$13:$AH$116,$P169*8+1,CM$2)*$AF169+INDEX(装备数值!$X$13:$AH$116,$Q169*8+2,CM$2)*$AG169+INDEX(装备数值!$X$13:$AH$116,$S169*8+3,CM$2)*$AH169+INDEX(装备数值!$X$13:$AH$116,$R169*8+4,CM$2)*$AI169+INDEX(装备数值!$X$13:$AH$116,$T169*8+5,CM$2)*$AJ169+INDEX(装备数值!$X$13:$AH$116,$U169*8+6,CM$2)*$AK169+INDEX(装备数值!$X$13:$AH$116,$V169*8+7,CM$2)*$AL169+INDEX(装备数值!$X$13:$AH$116,$W169*8+8,CM$2)*$AM169</f>
        <v>0</v>
      </c>
      <c r="CN169" s="14">
        <f>INDEX(装备数值!$X$13:$AH$116,$P169*8+1,CN$2)*$AF169+INDEX(装备数值!$X$13:$AH$116,$Q169*8+2,CN$2)*$AG169+INDEX(装备数值!$X$13:$AH$116,$S169*8+3,CN$2)*$AH169+INDEX(装备数值!$X$13:$AH$116,$R169*8+4,CN$2)*$AI169+INDEX(装备数值!$X$13:$AH$116,$T169*8+5,CN$2)*$AJ169+INDEX(装备数值!$X$13:$AH$116,$U169*8+6,CN$2)*$AK169+INDEX(装备数值!$X$13:$AH$116,$V169*8+7,CN$2)*$AL169+INDEX(装备数值!$X$13:$AH$116,$W169*8+8,CN$2)*$AM169</f>
        <v>0</v>
      </c>
      <c r="CO169" s="14">
        <f>INDEX(装备数值!$X$13:$AH$116,$P169*8+1,CO$2)*$AF169+INDEX(装备数值!$X$13:$AH$116,$Q169*8+2,CO$2)*$AG169+INDEX(装备数值!$X$13:$AH$116,$S169*8+3,CO$2)*$AH169+INDEX(装备数值!$X$13:$AH$116,$R169*8+4,CO$2)*$AI169+INDEX(装备数值!$X$13:$AH$116,$T169*8+5,CO$2)*$AJ169+INDEX(装备数值!$X$13:$AH$116,$U169*8+6,CO$2)*$AK169+INDEX(装备数值!$X$13:$AH$116,$V169*8+7,CO$2)*$AL169+INDEX(装备数值!$X$13:$AH$116,$W169*8+8,CO$2)*$AM169</f>
        <v>0</v>
      </c>
      <c r="CP169" s="14">
        <f>INDEX(装备数值!$X$13:$AH$116,$P169*8+1,CP$2)*$AF169+INDEX(装备数值!$X$13:$AH$116,$Q169*8+2,CP$2)*$AG169+INDEX(装备数值!$X$13:$AH$116,$S169*8+3,CP$2)*$AH169+INDEX(装备数值!$X$13:$AH$116,$R169*8+4,CP$2)*$AI169+INDEX(装备数值!$X$13:$AH$116,$T169*8+5,CP$2)*$AJ169+INDEX(装备数值!$X$13:$AH$116,$U169*8+6,CP$2)*$AK169+INDEX(装备数值!$X$13:$AH$116,$V169*8+7,CP$2)*$AL169+INDEX(装备数值!$X$13:$AH$116,$W169*8+8,CP$2)*$AM169</f>
        <v>0</v>
      </c>
      <c r="CQ169" s="14">
        <f>INDEX(装备数值!$X$13:$AH$116,$P169*8+1,CQ$2)*$AF169+INDEX(装备数值!$X$13:$AH$116,$Q169*8+2,CQ$2)*$AG169+INDEX(装备数值!$X$13:$AH$116,$S169*8+3,CQ$2)*$AH169+INDEX(装备数值!$X$13:$AH$116,$R169*8+4,CQ$2)*$AI169+INDEX(装备数值!$X$13:$AH$116,$T169*8+5,CQ$2)*$AJ169+INDEX(装备数值!$X$13:$AH$116,$U169*8+6,CQ$2)*$AK169+INDEX(装备数值!$X$13:$AH$116,$V169*8+7,CQ$2)*$AL169+INDEX(装备数值!$X$13:$AH$116,$W169*8+8,CQ$2)*$AM169</f>
        <v>0</v>
      </c>
      <c r="CR169" s="14">
        <f>INDEX(装备数值!$X$13:$AH$116,$P169*8+1,CR$2)*$AF169+INDEX(装备数值!$X$13:$AH$116,$Q169*8+2,CR$2)*$AG169+INDEX(装备数值!$X$13:$AH$116,$S169*8+3,CR$2)*$AH169+INDEX(装备数值!$X$13:$AH$116,$R169*8+4,CR$2)*$AI169+INDEX(装备数值!$X$13:$AH$116,$T169*8+5,CR$2)*$AJ169+INDEX(装备数值!$X$13:$AH$116,$U169*8+6,CR$2)*$AK169+INDEX(装备数值!$X$13:$AH$116,$V169*8+7,CR$2)*$AL169+INDEX(装备数值!$X$13:$AH$116,$W169*8+8,CR$2)*$AM169</f>
        <v>0</v>
      </c>
      <c r="CS169" s="14">
        <f>INDEX(装备数值!$X$13:$AH$116,$P169*8+1,CS$2)*$AF169+INDEX(装备数值!$X$13:$AH$116,$Q169*8+2,CS$2)*$AG169+INDEX(装备数值!$X$13:$AH$116,$S169*8+3,CS$2)*$AH169+INDEX(装备数值!$X$13:$AH$116,$R169*8+4,CS$2)*$AI169+INDEX(装备数值!$X$13:$AH$116,$T169*8+5,CS$2)*$AJ169+INDEX(装备数值!$X$13:$AH$116,$U169*8+6,CS$2)*$AK169+INDEX(装备数值!$X$13:$AH$116,$V169*8+7,CS$2)*$AL169+INDEX(装备数值!$X$13:$AH$116,$W169*8+8,CS$2)*$AM169</f>
        <v>0</v>
      </c>
      <c r="CT169" s="14">
        <f>INDEX(装备数值!$X$13:$AH$116,$P169*8+1,CT$2)*$AF169+INDEX(装备数值!$X$13:$AH$116,$Q169*8+2,CT$2)*$AG169+INDEX(装备数值!$X$13:$AH$116,$S169*8+3,CT$2)*$AH169+INDEX(装备数值!$X$13:$AH$116,$R169*8+4,CT$2)*$AI169+INDEX(装备数值!$X$13:$AH$116,$T169*8+5,CT$2)*$AJ169+INDEX(装备数值!$X$13:$AH$116,$U169*8+6,CT$2)*$AK169+INDEX(装备数值!$X$13:$AH$116,$V169*8+7,CT$2)*$AL169+INDEX(装备数值!$X$13:$AH$116,$W169*8+8,CT$2)*$AM169</f>
        <v>0</v>
      </c>
      <c r="CU169" s="14">
        <f>INDEX(装备数值!$X$13:$AH$116,$P169*8+1,CU$2)*$AF169+INDEX(装备数值!$X$13:$AH$116,$Q169*8+2,CU$2)*$AG169+INDEX(装备数值!$X$13:$AH$116,$S169*8+3,CU$2)*$AH169+INDEX(装备数值!$X$13:$AH$116,$R169*8+4,CU$2)*$AI169+INDEX(装备数值!$X$13:$AH$116,$T169*8+5,CU$2)*$AJ169+INDEX(装备数值!$X$13:$AH$116,$U169*8+6,CU$2)*$AK169+INDEX(装备数值!$X$13:$AH$116,$V169*8+7,CU$2)*$AL169+INDEX(装备数值!$X$13:$AH$116,$W169*8+8,CU$2)*$AM169</f>
        <v>0</v>
      </c>
      <c r="CV169" s="14">
        <f>INDEX(装备数值!$X$13:$AH$116,$P169*8+1,CV$2)*$AF169+INDEX(装备数值!$X$13:$AH$116,$Q169*8+2,CV$2)*$AG169+INDEX(装备数值!$X$13:$AH$116,$S169*8+3,CV$2)*$AH169+INDEX(装备数值!$X$13:$AH$116,$R169*8+4,CV$2)*$AI169+INDEX(装备数值!$X$13:$AH$116,$T169*8+5,CV$2)*$AJ169+INDEX(装备数值!$X$13:$AH$116,$U169*8+6,CV$2)*$AK169+INDEX(装备数值!$X$13:$AH$116,$V169*8+7,CV$2)*$AL169+INDEX(装备数值!$X$13:$AH$116,$W169*8+8,CV$2)*$AM169</f>
        <v>0</v>
      </c>
      <c r="CW169" s="14">
        <f>INDEX(装备数值!$X$13:$AH$116,$P169*8+1,CW$2)*$AF169+INDEX(装备数值!$X$13:$AH$116,$Q169*8+2,CW$2)*$AG169+INDEX(装备数值!$X$13:$AH$116,$S169*8+3,CW$2)*$AH169+INDEX(装备数值!$X$13:$AH$116,$R169*8+4,CW$2)*$AI169+INDEX(装备数值!$X$13:$AH$116,$T169*8+5,CW$2)*$AJ169+INDEX(装备数值!$X$13:$AH$116,$U169*8+6,CW$2)*$AK169+INDEX(装备数值!$X$13:$AH$116,$V169*8+7,CW$2)*$AL169+INDEX(装备数值!$X$13:$AH$116,$W169*8+8,CW$2)*$AM169</f>
        <v>0</v>
      </c>
      <c r="CY169" s="14">
        <f>INDEX(装备数值!$AN$17:$AN$117,MATCH(MIN($X169:$AE169),装备数值!$AO$17:$AO$117,1))</f>
        <v>0</v>
      </c>
      <c r="CZ169" s="14">
        <f>IF(COUNTIF($P169:$W169,"&gt;"&amp;0)=8,INDEX(装备数值!AR$17:AR$117,$CY169+1),0)</f>
        <v>0</v>
      </c>
      <c r="DA169" s="14">
        <f>IF(COUNTIF($P169:$W169,"&gt;"&amp;0)=8,INDEX(装备数值!AS$17:AS$117,$CY169+1),0)</f>
        <v>0</v>
      </c>
      <c r="DB169" s="14">
        <f>IF(COUNTIF($P169:$W169,"&gt;"&amp;0)=8,INDEX(装备数值!AT$17:AT$117,$CY169+1),0)</f>
        <v>0</v>
      </c>
      <c r="DC169" s="14">
        <f>IF(COUNTIF($P169:$W169,"&gt;"&amp;0)=8,INDEX(装备数值!AU$17:AU$117,$CY169+1),0)</f>
        <v>0</v>
      </c>
      <c r="DD169" s="14">
        <f>IF(COUNTIF($P169:$W169,"&gt;"&amp;0)=8,INDEX(装备数值!AV$17:AV$117,$CY169+1),0)</f>
        <v>0</v>
      </c>
      <c r="DF169" s="14">
        <f>INDEX(装备数值!$AY$17:$AY$77,MATCH(MIN($AF169:$AM169),装备数值!$AZ$17:$AZ$77,1))</f>
        <v>0</v>
      </c>
      <c r="DG169" s="26">
        <f>INDEX(装备数值!BA$17:BA$77,通天塔!DF169+1)</f>
        <v>0</v>
      </c>
      <c r="DH169" s="26">
        <f>INDEX(装备数值!BA$17:BA$77,通天塔!DF169+1)</f>
        <v>0</v>
      </c>
      <c r="DJ169" s="14">
        <f t="shared" si="299"/>
        <v>0</v>
      </c>
      <c r="DK169" s="14">
        <f>VLOOKUP(DJ169,军阶与晶片数值!$W$6:$X$27,2)</f>
        <v>0</v>
      </c>
      <c r="DL169" s="14">
        <f>INDEX(军阶与晶片数值!Y$6:Y$27,$DK169+1)</f>
        <v>0</v>
      </c>
      <c r="DM169" s="14">
        <f>INDEX(军阶与晶片数值!Z$6:Z$27,$DK169+1)</f>
        <v>0</v>
      </c>
      <c r="DN169" s="14">
        <f>INDEX(军阶与晶片数值!AA$6:AA$27,$DK169+1)</f>
        <v>0</v>
      </c>
      <c r="DO169" s="14">
        <f>INDEX(军阶与晶片数值!AB$6:AB$27,$DK169+1)</f>
        <v>0</v>
      </c>
      <c r="DP169" s="29">
        <f>INDEX(军阶与晶片数值!AC$6:AC$27,$DK169+1)</f>
        <v>0</v>
      </c>
      <c r="DQ169" s="29">
        <f>INDEX(军阶与晶片数值!AD$6:AD$27,$DK169+1)</f>
        <v>0</v>
      </c>
      <c r="DS169" s="26">
        <f>INDEX(军阶与晶片数值!I$6:I$16,AN169+1)</f>
        <v>0</v>
      </c>
      <c r="DT169" s="26">
        <f>INDEX(军阶与晶片数值!M$6:M$16,AO169+1)</f>
        <v>0</v>
      </c>
      <c r="DU169" s="26">
        <f>INDEX(军阶与晶片数值!J$6:J$16,AP169+1)</f>
        <v>0</v>
      </c>
      <c r="DV169" s="26">
        <f>INDEX(军阶与晶片数值!K$6:K$16,AQ169+1)</f>
        <v>0</v>
      </c>
      <c r="DW169" s="26">
        <f>INDEX(军阶与晶片数值!L$6:L$16,AR169+1)</f>
        <v>0</v>
      </c>
      <c r="DX169" s="28">
        <f>INDEX(军阶与晶片数值!N$6:N$16,AS169+1)</f>
        <v>0</v>
      </c>
      <c r="DY169" s="28">
        <f>INDEX(军阶与晶片数值!O$6:O$16,AT169+1)</f>
        <v>0</v>
      </c>
      <c r="DZ169" s="28">
        <f>INDEX(军阶与晶片数值!P$6:P$16,AU169+1)</f>
        <v>0</v>
      </c>
      <c r="EA169" s="28">
        <f>INDEX(军阶与晶片数值!Q$6:Q$16,AV169+1)</f>
        <v>0</v>
      </c>
      <c r="EB169" s="26">
        <f>INDEX(军阶与晶片数值!R$6:R$16,AW169+1)</f>
        <v>0</v>
      </c>
      <c r="EC169" s="26">
        <f>INDEX(军阶与晶片数值!S$6:S$16,AX169+1)</f>
        <v>0</v>
      </c>
      <c r="ED169" s="26">
        <f>INDEX(军阶与晶片数值!T$6:T$16,AY169+1)</f>
        <v>0</v>
      </c>
      <c r="EE169" s="26">
        <f>INDEX(军阶与晶片数值!U$6:U$16,AZ169+1)</f>
        <v>0</v>
      </c>
      <c r="EG169" s="26">
        <f>INDEX(军阶与晶片数值!$C$6:$C$36,通天塔!$BA169+1)</f>
        <v>0</v>
      </c>
      <c r="EH169" s="26">
        <f>INDEX(军阶与晶片数值!$C$6:$C$36,通天塔!$BA169+1)</f>
        <v>0</v>
      </c>
      <c r="EI169" s="26">
        <f>INDEX(军阶与晶片数值!$C$6:$C$36,通天塔!$BA169+1)</f>
        <v>0</v>
      </c>
      <c r="EJ169" s="26">
        <f>INDEX(军阶与晶片数值!$C$6:$C$36,通天塔!$BA169+1)</f>
        <v>0</v>
      </c>
      <c r="EK169" s="26">
        <f>INDEX(军阶与晶片数值!$C$6:$C$36,通天塔!$BA169+1)</f>
        <v>0</v>
      </c>
      <c r="EM169" s="14">
        <f>INDEX(战舰突破!$H$6:$H$18,通天塔!$J169+1)+INDEX(战舰突破!$H$23:$H$35,通天塔!$K169+1)+INDEX(战舰突破!$H$40:$H$52,通天塔!$L169+1)</f>
        <v>0</v>
      </c>
      <c r="EN169" s="14">
        <f>INDEX(战舰突破!$I$6:$I$18,通天塔!$J169+1)+INDEX(战舰突破!$I$23:$I$35,通天塔!$K169+1)+INDEX(战舰突破!$I$40:$I$52,通天塔!$L169+1)</f>
        <v>0</v>
      </c>
      <c r="EO169" s="14">
        <f>INDEX(战舰突破!$J$6:$J$18,通天塔!$J169+1)+INDEX(战舰突破!$J$23:$J$35,通天塔!$K169+1)+INDEX(战舰突破!$J$40:$J$52,通天塔!$L169+1)</f>
        <v>0</v>
      </c>
      <c r="EP169" s="14">
        <f>INDEX(战舰突破!$K$6:$K$18,通天塔!$J169+1)+INDEX(战舰突破!$K$23:$K$35,通天塔!$K169+1)+INDEX(战舰突破!$K$40:$K$52,通天塔!$L169+1)</f>
        <v>0</v>
      </c>
      <c r="EQ169" s="14">
        <f>INDEX(战舰突破!$L$6:$L$18,通天塔!$J169+1)+INDEX(战舰突破!$L$23:$L$35,通天塔!$K169+1)+INDEX(战舰突破!$L$40:$L$52,通天塔!$L169+1)</f>
        <v>0</v>
      </c>
      <c r="ER169" s="18">
        <f>INDEX(战舰突破!$N$6:$N$18,通天塔!$J169+1)+INDEX(战舰突破!$N$23:$N$35,通天塔!$K169+1)+INDEX(战舰突破!$N$40:$N$52,通天塔!$L169+1)</f>
        <v>0</v>
      </c>
      <c r="ES169" s="18">
        <f>INDEX(战舰突破!$O$6:$O$18,通天塔!$J169+1)+INDEX(战舰突破!$O$23:$O$35,通天塔!$K169+1)+INDEX(战舰突破!$O$40:$O$52,通天塔!$L169+1)</f>
        <v>0</v>
      </c>
      <c r="ET169" s="18">
        <f>INDEX(战舰突破!$P$6:$P$18,通天塔!$J169+1)+INDEX(战舰突破!$P$23:$P$35,通天塔!$K169+1)+INDEX(战舰突破!$P$40:$P$52,通天塔!$L169+1)</f>
        <v>0</v>
      </c>
      <c r="EU169" s="18">
        <f>INDEX(战舰突破!$Q$6:$Q$18,通天塔!$J169+1)+INDEX(战舰突破!$Q$23:$Q$35,通天塔!$K169+1)+INDEX(战舰突破!$Q$40:$Q$52,通天塔!$L169+1)</f>
        <v>0</v>
      </c>
      <c r="EV169" s="18">
        <f>INDEX(战舰突破!$R$6:$R$18,通天塔!$J169+1)+INDEX(战舰突破!$R$23:$R$35,通天塔!$K169+1)+INDEX(战舰突破!$R$40:$R$52,通天塔!$L169+1)</f>
        <v>0</v>
      </c>
      <c r="EW169" s="18">
        <f>INDEX(战舰突破!$M$6:$M$18,通天塔!$J169+1)+INDEX(战舰突破!$M$23:$M$35,通天塔!$K169+1)+INDEX(战舰突破!$M$40:$M$52,通天塔!$L169+1)</f>
        <v>0</v>
      </c>
      <c r="EX169" s="22">
        <f>INDEX(战舰突破!$W$6:$W$18,通天塔!$J169+1)+INDEX(战舰突破!$W$23:$W$35,通天塔!$K169+1)+INDEX(战舰突破!$W$40:$W$52,通天塔!$L169+1)</f>
        <v>0.3</v>
      </c>
      <c r="FA169" s="14">
        <f>INDEX(战舰突破!$S$6:$S$18,通天塔!$J169+1)</f>
        <v>0</v>
      </c>
      <c r="FB169" s="14">
        <f>INDEX(战舰突破!$T$6:$T$18,通天塔!$J169+1)</f>
        <v>0</v>
      </c>
      <c r="FC169" s="14">
        <f>INDEX(战舰突破!$U$6:$U$18,通天塔!$J169+1)</f>
        <v>0</v>
      </c>
      <c r="FD169" s="14">
        <f>INDEX(战舰突破!$V$6:$V$18,通天塔!$J169+1)</f>
        <v>0</v>
      </c>
      <c r="FE169" s="14">
        <f>INDEX(战舰突破!$X$6:$X$18,通天塔!$J169+1)</f>
        <v>1</v>
      </c>
      <c r="FG169" s="14">
        <f>INDEX(战舰突破!$S$23:$S$35,通天塔!$J169+1)</f>
        <v>0</v>
      </c>
      <c r="FH169" s="14">
        <f>INDEX(战舰突破!$T$23:$T$35,通天塔!$J169+1)</f>
        <v>0</v>
      </c>
      <c r="FI169" s="14">
        <f>INDEX(战舰突破!$U$23:$U$35,通天塔!$J169+1)</f>
        <v>0</v>
      </c>
      <c r="FJ169" s="14">
        <f>INDEX(战舰突破!$V$23:$V$35,通天塔!$J169+1)</f>
        <v>0</v>
      </c>
      <c r="FK169" s="14">
        <f>INDEX(战舰突破!$X$23:$X$35,通天塔!$J169+1)</f>
        <v>15</v>
      </c>
      <c r="FM169" s="14">
        <f>INDEX(战舰突破!$S$40:$S$52,通天塔!$J169+1)</f>
        <v>0</v>
      </c>
      <c r="FN169" s="14">
        <f>INDEX(战舰突破!$T$40:$T$52,通天塔!$J169+1)</f>
        <v>0</v>
      </c>
      <c r="FO169" s="14">
        <f>INDEX(战舰突破!$U$40:$U$52,通天塔!$J169+1)</f>
        <v>0</v>
      </c>
      <c r="FP169" s="14">
        <f>INDEX(战舰突破!$V$40:$V$52,通天塔!$J169+1)</f>
        <v>0</v>
      </c>
      <c r="FQ169" s="14">
        <f>INDEX(战舰突破!$X$40:$X$52,通天塔!$J169+1)</f>
        <v>25</v>
      </c>
      <c r="FT169" s="14">
        <f t="shared" si="300"/>
        <v>10</v>
      </c>
      <c r="FU169" s="14">
        <f t="shared" si="301"/>
        <v>0</v>
      </c>
      <c r="FV169" s="14">
        <f t="shared" si="302"/>
        <v>0</v>
      </c>
      <c r="FW169" s="14">
        <f t="shared" si="303"/>
        <v>20</v>
      </c>
      <c r="FX169" s="14">
        <f t="shared" si="304"/>
        <v>5</v>
      </c>
      <c r="FY169" s="14">
        <f t="shared" si="305"/>
        <v>300</v>
      </c>
      <c r="FZ169" s="14">
        <f t="shared" si="306"/>
        <v>4</v>
      </c>
      <c r="GA169" s="28">
        <f t="shared" si="307"/>
        <v>0</v>
      </c>
      <c r="GB169" s="28">
        <f t="shared" si="308"/>
        <v>0</v>
      </c>
      <c r="GC169" s="28">
        <f t="shared" si="309"/>
        <v>0</v>
      </c>
      <c r="GD169" s="28">
        <f t="shared" si="310"/>
        <v>0</v>
      </c>
      <c r="GE169" s="28">
        <f t="shared" si="311"/>
        <v>1</v>
      </c>
      <c r="GF169" s="28">
        <f t="shared" si="312"/>
        <v>1</v>
      </c>
      <c r="GG169" s="28">
        <f t="shared" si="313"/>
        <v>0</v>
      </c>
      <c r="GH169" s="28">
        <f t="shared" si="314"/>
        <v>0</v>
      </c>
      <c r="GI169" s="14">
        <f t="shared" si="315"/>
        <v>1</v>
      </c>
      <c r="GJ169" s="14">
        <f t="shared" si="316"/>
        <v>1</v>
      </c>
      <c r="GK169" s="14">
        <f t="shared" si="317"/>
        <v>1</v>
      </c>
      <c r="GL169" s="18">
        <f t="shared" si="318"/>
        <v>1</v>
      </c>
      <c r="GM169" s="18">
        <f t="shared" si="319"/>
        <v>1</v>
      </c>
      <c r="GN169" s="18">
        <f t="shared" si="320"/>
        <v>1</v>
      </c>
      <c r="GO169" s="29">
        <f t="shared" si="380"/>
        <v>150</v>
      </c>
      <c r="GP169" s="29">
        <f t="shared" si="380"/>
        <v>450</v>
      </c>
      <c r="GQ169" s="29">
        <f t="shared" si="380"/>
        <v>450</v>
      </c>
      <c r="GR169" s="26">
        <f t="shared" si="321"/>
        <v>0</v>
      </c>
      <c r="GS169" s="26">
        <f t="shared" si="322"/>
        <v>0</v>
      </c>
      <c r="GT169" s="26">
        <f t="shared" si="323"/>
        <v>0</v>
      </c>
      <c r="GU169" s="14">
        <f t="shared" si="324"/>
        <v>2</v>
      </c>
      <c r="GV169" s="14">
        <f t="shared" si="325"/>
        <v>2</v>
      </c>
      <c r="GW169" s="14">
        <f t="shared" si="326"/>
        <v>2</v>
      </c>
      <c r="GX169" s="14">
        <f t="shared" si="327"/>
        <v>1</v>
      </c>
      <c r="GY169" s="14">
        <f t="shared" si="328"/>
        <v>15</v>
      </c>
      <c r="GZ169" s="14">
        <f t="shared" si="329"/>
        <v>25</v>
      </c>
      <c r="HA169">
        <v>165</v>
      </c>
      <c r="HB169" s="14">
        <f t="shared" si="275"/>
        <v>1080</v>
      </c>
      <c r="HD169" s="14">
        <f t="shared" si="330"/>
        <v>10</v>
      </c>
      <c r="HE169" s="14">
        <f t="shared" si="331"/>
        <v>20</v>
      </c>
      <c r="HF169" s="29">
        <f t="shared" si="332"/>
        <v>0</v>
      </c>
      <c r="HG169" s="29">
        <f t="shared" si="333"/>
        <v>0</v>
      </c>
      <c r="HH169" s="29">
        <f t="shared" si="334"/>
        <v>0</v>
      </c>
      <c r="HI169" s="29">
        <f t="shared" si="335"/>
        <v>0</v>
      </c>
      <c r="HJ169" s="14">
        <f t="shared" si="336"/>
        <v>1</v>
      </c>
      <c r="HK169" s="14">
        <f t="shared" si="337"/>
        <v>1</v>
      </c>
      <c r="HL169" s="14">
        <f t="shared" si="338"/>
        <v>1</v>
      </c>
      <c r="HM169" s="14">
        <f t="shared" si="339"/>
        <v>20</v>
      </c>
      <c r="HN169" s="26">
        <f t="shared" si="340"/>
        <v>0</v>
      </c>
      <c r="HO169" s="26">
        <f t="shared" si="341"/>
        <v>0.3</v>
      </c>
      <c r="HP169" s="29">
        <f t="shared" si="342"/>
        <v>0</v>
      </c>
      <c r="HQ169" s="29">
        <f t="shared" si="343"/>
        <v>0</v>
      </c>
      <c r="HR169" s="29">
        <f t="shared" si="344"/>
        <v>0</v>
      </c>
      <c r="HS169" s="26">
        <f t="shared" si="345"/>
        <v>0.05</v>
      </c>
      <c r="HT169" s="26">
        <f t="shared" si="346"/>
        <v>0.15</v>
      </c>
      <c r="HU169" s="26">
        <f t="shared" si="347"/>
        <v>0.15</v>
      </c>
      <c r="HV169" s="26">
        <f t="shared" si="348"/>
        <v>0</v>
      </c>
      <c r="HW169" s="29">
        <f t="shared" si="349"/>
        <v>1.05</v>
      </c>
      <c r="HX169" s="29">
        <f t="shared" si="350"/>
        <v>1.1499999999999999</v>
      </c>
      <c r="HY169" s="29">
        <f t="shared" si="351"/>
        <v>1.1499999999999999</v>
      </c>
      <c r="HZ169" s="29">
        <f t="shared" si="352"/>
        <v>0</v>
      </c>
      <c r="IA169" s="29">
        <f t="shared" si="353"/>
        <v>0</v>
      </c>
      <c r="IB169" s="29">
        <f t="shared" si="354"/>
        <v>0</v>
      </c>
      <c r="IC169" s="29">
        <f t="shared" si="355"/>
        <v>200</v>
      </c>
      <c r="ID169" s="14">
        <f t="shared" si="356"/>
        <v>0</v>
      </c>
      <c r="IH169" s="14">
        <v>1</v>
      </c>
      <c r="II169" s="14">
        <v>1</v>
      </c>
      <c r="IJ169" s="14">
        <v>480</v>
      </c>
      <c r="IK169" s="14">
        <v>80</v>
      </c>
      <c r="IL169" s="14">
        <v>60</v>
      </c>
      <c r="IM169" s="23">
        <f t="shared" si="357"/>
        <v>200</v>
      </c>
      <c r="IN169" s="23">
        <f t="shared" si="358"/>
        <v>0</v>
      </c>
      <c r="IO169" s="23">
        <f t="shared" si="359"/>
        <v>200</v>
      </c>
      <c r="IP169" s="23">
        <f t="shared" si="360"/>
        <v>785</v>
      </c>
      <c r="IQ169" s="23">
        <f t="shared" si="361"/>
        <v>0</v>
      </c>
      <c r="IR169" s="23">
        <f t="shared" si="362"/>
        <v>785</v>
      </c>
      <c r="IS169" s="14">
        <v>1</v>
      </c>
      <c r="IT169" s="14">
        <v>1</v>
      </c>
      <c r="IU169" s="14">
        <v>240</v>
      </c>
      <c r="IV169" s="14">
        <v>40</v>
      </c>
      <c r="IW169" s="14">
        <v>30</v>
      </c>
      <c r="IX169" s="23">
        <f t="shared" si="363"/>
        <v>200</v>
      </c>
      <c r="IY169" s="23">
        <f t="shared" si="364"/>
        <v>0</v>
      </c>
      <c r="IZ169" s="23">
        <f t="shared" si="365"/>
        <v>200</v>
      </c>
      <c r="JA169" s="23"/>
      <c r="JB169" s="23"/>
      <c r="JC169" s="23"/>
      <c r="JG169">
        <f t="shared" si="366"/>
        <v>1.6000766503784611</v>
      </c>
      <c r="JH169">
        <f t="shared" si="367"/>
        <v>1.6000766503784611</v>
      </c>
      <c r="JJ169" s="14">
        <v>10</v>
      </c>
      <c r="JK169" s="14">
        <v>2</v>
      </c>
      <c r="JL169" s="14">
        <v>1.5</v>
      </c>
      <c r="JM169" s="23">
        <f t="shared" si="368"/>
        <v>0</v>
      </c>
      <c r="JN169" s="23">
        <v>0</v>
      </c>
      <c r="JO169" s="23">
        <v>0</v>
      </c>
      <c r="JP169" s="14">
        <v>30</v>
      </c>
      <c r="JQ169" s="14">
        <v>6</v>
      </c>
      <c r="JR169" s="14">
        <v>4</v>
      </c>
      <c r="JS169" s="23">
        <f t="shared" si="371"/>
        <v>0</v>
      </c>
      <c r="JT169" s="23">
        <v>0</v>
      </c>
      <c r="JU169" s="23">
        <f t="shared" si="373"/>
        <v>0</v>
      </c>
      <c r="JW169" s="23">
        <f t="shared" si="374"/>
        <v>0</v>
      </c>
      <c r="JX169" s="23">
        <v>0</v>
      </c>
      <c r="JY169" s="23">
        <f t="shared" si="376"/>
        <v>0</v>
      </c>
      <c r="JZ169" s="23">
        <f t="shared" si="377"/>
        <v>0</v>
      </c>
      <c r="KA169" s="23">
        <v>0</v>
      </c>
      <c r="KB169" s="23">
        <f t="shared" si="379"/>
        <v>0</v>
      </c>
    </row>
    <row r="170" spans="3:288" ht="16.5" x14ac:dyDescent="0.2">
      <c r="C170" s="14">
        <f t="shared" si="243"/>
        <v>48</v>
      </c>
      <c r="D170" s="14">
        <v>166</v>
      </c>
      <c r="E170" s="14" t="s">
        <v>836</v>
      </c>
      <c r="F170" s="14">
        <v>590</v>
      </c>
      <c r="G170" s="14">
        <v>590</v>
      </c>
      <c r="H170" s="14">
        <v>590</v>
      </c>
      <c r="I170" s="14">
        <v>590</v>
      </c>
      <c r="J170" s="14">
        <v>11</v>
      </c>
      <c r="K170" s="14">
        <v>10</v>
      </c>
      <c r="L170" s="14">
        <v>10</v>
      </c>
      <c r="M170" s="14">
        <v>7</v>
      </c>
      <c r="N170" s="14">
        <v>6</v>
      </c>
      <c r="O170" s="14">
        <v>6</v>
      </c>
      <c r="P170" s="14">
        <v>10</v>
      </c>
      <c r="Q170" s="14">
        <v>10</v>
      </c>
      <c r="R170" s="14">
        <v>10</v>
      </c>
      <c r="S170" s="14">
        <v>10</v>
      </c>
      <c r="T170" s="14">
        <v>10</v>
      </c>
      <c r="U170" s="14">
        <v>10</v>
      </c>
      <c r="V170" s="14">
        <v>9</v>
      </c>
      <c r="W170" s="14">
        <v>9</v>
      </c>
      <c r="X170" s="14">
        <v>590</v>
      </c>
      <c r="Y170" s="14">
        <v>590</v>
      </c>
      <c r="Z170" s="14">
        <v>590</v>
      </c>
      <c r="AA170" s="14">
        <v>590</v>
      </c>
      <c r="AB170" s="14">
        <v>590</v>
      </c>
      <c r="AC170" s="14">
        <v>590</v>
      </c>
      <c r="AD170" s="14">
        <v>590</v>
      </c>
      <c r="AE170" s="14">
        <v>590</v>
      </c>
      <c r="AF170" s="14">
        <v>76</v>
      </c>
      <c r="AG170" s="14">
        <v>76</v>
      </c>
      <c r="AH170" s="14">
        <v>76</v>
      </c>
      <c r="AI170" s="14">
        <v>76</v>
      </c>
      <c r="AJ170" s="14">
        <v>76</v>
      </c>
      <c r="AK170" s="14">
        <v>76</v>
      </c>
      <c r="AL170" s="14">
        <v>76</v>
      </c>
      <c r="AM170" s="14">
        <v>76</v>
      </c>
      <c r="AN170" s="14">
        <v>6</v>
      </c>
      <c r="AO170" s="14">
        <v>7</v>
      </c>
      <c r="AP170" s="14">
        <v>7</v>
      </c>
      <c r="AQ170" s="14">
        <v>7</v>
      </c>
      <c r="AR170" s="14">
        <v>7</v>
      </c>
      <c r="AS170" s="14">
        <v>0</v>
      </c>
      <c r="AT170" s="14">
        <v>0</v>
      </c>
      <c r="AU170" s="14">
        <v>0</v>
      </c>
      <c r="AV170" s="14">
        <v>0</v>
      </c>
      <c r="AW170" s="14">
        <v>3</v>
      </c>
      <c r="AX170" s="14">
        <v>4</v>
      </c>
      <c r="AY170" s="14">
        <v>0</v>
      </c>
      <c r="AZ170" s="14">
        <v>0</v>
      </c>
      <c r="BA170" s="14">
        <v>20</v>
      </c>
      <c r="BF170" s="14">
        <f>ROUND((INDEX(新战舰养成!S$6:S$18,通天塔!$J170+1)+INDEX(新战舰养成!D$6:D$18,通天塔!$J170+1)*(通天塔!$G170-1))*INDEX(战舰突破!$D$6:$D$18,通天塔!$M170+1),0)</f>
        <v>451227</v>
      </c>
      <c r="BG170" s="14">
        <f>ROUND((INDEX(新战舰养成!T$6:T$18,通天塔!$J170+1)+INDEX(新战舰养成!E$6:E$18,通天塔!$J170+1)*(通天塔!$G170-1))*INDEX(战舰突破!$D$6:$D$18,通天塔!$M170+1),0)</f>
        <v>3609704</v>
      </c>
      <c r="BH170" s="14">
        <f>ROUND((INDEX(新战舰养成!U$6:U$18,通天塔!$J170+1)+INDEX(新战舰养成!F$6:F$18,通天塔!$J170+1)*(通天塔!$G170-1))*INDEX(战舰突破!$D$6:$D$18,通天塔!$M170+1),0)</f>
        <v>225764</v>
      </c>
      <c r="BI170" s="14">
        <f>ROUND((INDEX(新战舰养成!V$6:V$18,通天塔!$J170+1)+INDEX(新战舰养成!G$6:G$18,通天塔!$J170+1)*(通天塔!$G170-1))*INDEX(战舰突破!$D$6:$D$18,通天塔!$M170+1),0)</f>
        <v>570</v>
      </c>
      <c r="BJ170" s="14">
        <f>ROUND((INDEX(新战舰养成!W$6:W$18,通天塔!$J170+1)+INDEX(新战舰养成!H$6:H$18,通天塔!$J170+1)*(通天塔!$G170-1))*INDEX(战舰突破!$D$6:$D$18,通天塔!$M170+1),0)</f>
        <v>8</v>
      </c>
      <c r="BL170" s="14">
        <f>IF($H170&gt;0,ROUND((INDEX(新战舰养成!X$6:X$18,通天塔!$K170+1)+INDEX(新战舰养成!I$6:I$18,通天塔!$K170+1)*(通天塔!$H170-1))*INDEX(战舰突破!$D$6:$D$18,通天塔!$N170+1),0),0)</f>
        <v>311444</v>
      </c>
      <c r="BM170" s="14">
        <f>IF($H170&gt;0,ROUND((INDEX(新战舰养成!Y$6:Y$18,通天塔!$K170+1)+INDEX(新战舰养成!J$6:J$18,通天塔!$K170+1)*(通天塔!$H170-1))*INDEX(战舰突破!$D$6:$D$18,通天塔!$N170+1),0),0)</f>
        <v>0</v>
      </c>
      <c r="BN170" s="14">
        <f>IF($H170&gt;0,ROUND((INDEX(新战舰养成!Z$6:Z$18,通天塔!$K170+1)+INDEX(新战舰养成!K$6:K$18,通天塔!$K170+1)*(通天塔!$H170-1))*INDEX(战舰突破!$D$6:$D$18,通天塔!$N170+1),0),0)</f>
        <v>0</v>
      </c>
      <c r="BO170" s="14">
        <f>IF($H170&gt;0,ROUND((INDEX(新战舰养成!AA$6:AA$18,通天塔!$K170+1)+INDEX(新战舰养成!L$6:L$18,通天塔!$K170+1)*(通天塔!$H170-1))*INDEX(战舰突破!$D$6:$D$18,通天塔!$N170+1),0),0)</f>
        <v>3109540</v>
      </c>
      <c r="BP170" s="14">
        <f>IF($H170&gt;0,ROUND((INDEX(新战舰养成!AB$6:AB$18,通天塔!$K170+1)+INDEX(新战舰养成!M$6:M$18,通天塔!$K170+1)*(通天塔!$H170-1))*INDEX(战舰突破!$D$6:$D$18,通天塔!$N170+1),0),0)</f>
        <v>62062</v>
      </c>
      <c r="BR170" s="14">
        <f>IF($I170&gt;0,ROUND((INDEX(新战舰养成!AC$6:AC$18,通天塔!$L170+1)+INDEX(新战舰养成!I$6:I$18,通天塔!$L170+1)*(通天塔!$I170-1))*INDEX(战舰突破!$D$6:$D$18,通天塔!$O170+1),0),0)</f>
        <v>311969</v>
      </c>
      <c r="BS170" s="14">
        <f>IF($I170&gt;0,ROUND((INDEX(新战舰养成!AD$6:AD$18,通天塔!$L170+1)+INDEX(新战舰养成!J$6:J$18,通天塔!$L170+1)*(通天塔!$I170-1))*INDEX(战舰突破!$D$6:$D$18,通天塔!$O170+1),0),0)</f>
        <v>0</v>
      </c>
      <c r="BT170" s="14">
        <f>IF($I170&gt;0,ROUND((INDEX(新战舰养成!AE$6:AE$18,通天塔!$L170+1)+INDEX(新战舰养成!K$6:K$18,通天塔!$L170+1)*(通天塔!$I170-1))*INDEX(战舰突破!$D$6:$D$18,通天塔!$O170+1),0),0)</f>
        <v>0</v>
      </c>
      <c r="BU170" s="14">
        <f>IF($I170&gt;0,ROUND((INDEX(新战舰养成!AF$6:AF$18,通天塔!$L170+1)+INDEX(新战舰养成!L$6:L$18,通天塔!$L170+1)*(通天塔!$I170-1))*INDEX(战舰突破!$D$6:$D$18,通天塔!$O170+1),0),0)</f>
        <v>2018783</v>
      </c>
      <c r="BV170" s="14">
        <f>IF($I170&gt;0,ROUND((INDEX(新战舰养成!AG$6:AG$18,通天塔!$L170+1)+INDEX(新战舰养成!M$6:M$18,通天塔!$L170+1)*(通天塔!$I170-1))*INDEX(战舰突破!$D$6:$D$18,通天塔!$O170+1),0),0)</f>
        <v>84266</v>
      </c>
      <c r="BY170" s="14">
        <f>(INDEX(装备数值!$C$13:$G$116,通天塔!$P170*8+1,BY$2)+INDEX(装备数值!$C$13:$G$116,通天塔!$Q170*8+2,BY$2)+INDEX(装备数值!$C$13:$G$116,通天塔!$S170*8+3,BY$2)+INDEX(装备数值!$C$13:$G$116,通天塔!$R170*8+4,BY$2)+INDEX(装备数值!$C$13:$G$116,通天塔!$T170*8+5,BY$2)+INDEX(装备数值!$C$13:$G$116,通天塔!$U170*8+6,BY$2)+INDEX(装备数值!$C$13:$G$116,通天塔!$V170*8+7,BY$2)+INDEX(装备数值!$C$13:$G$116,通天塔!$W170*8+8,BY$2))</f>
        <v>68000</v>
      </c>
      <c r="BZ170" s="14">
        <f>(INDEX(装备数值!$C$13:$G$116,通天塔!$P170*8+1,BZ$2)+INDEX(装备数值!$C$13:$G$116,通天塔!$Q170*8+2,BZ$2)+INDEX(装备数值!$C$13:$G$116,通天塔!$S170*8+3,BZ$2)+INDEX(装备数值!$C$13:$G$116,通天塔!$R170*8+4,BZ$2)+INDEX(装备数值!$C$13:$G$116,通天塔!$T170*8+5,BZ$2)+INDEX(装备数值!$C$13:$G$116,通天塔!$U170*8+6,BZ$2)+INDEX(装备数值!$C$13:$G$116,通天塔!$V170*8+7,BZ$2)+INDEX(装备数值!$C$13:$G$116,通天塔!$W170*8+8,BZ$2))</f>
        <v>600000</v>
      </c>
      <c r="CA170" s="14">
        <f>(INDEX(装备数值!$C$13:$G$116,通天塔!$P170*8+1,CA$2)+INDEX(装备数值!$C$13:$G$116,通天塔!$Q170*8+2,CA$2)+INDEX(装备数值!$C$13:$G$116,通天塔!$S170*8+3,CA$2)+INDEX(装备数值!$C$13:$G$116,通天塔!$R170*8+4,CA$2)+INDEX(装备数值!$C$13:$G$116,通天塔!$T170*8+5,CA$2)+INDEX(装备数值!$C$13:$G$116,通天塔!$U170*8+6,CA$2)+INDEX(装备数值!$C$13:$G$116,通天塔!$V170*8+7,CA$2)+INDEX(装备数值!$C$13:$G$116,通天塔!$W170*8+8,CA$2))</f>
        <v>35200</v>
      </c>
      <c r="CB170" s="14">
        <f>(INDEX(装备数值!$C$13:$G$116,通天塔!$P170*8+1,CB$2)+INDEX(装备数值!$C$13:$G$116,通天塔!$Q170*8+2,CB$2)+INDEX(装备数值!$C$13:$G$116,通天塔!$S170*8+3,CB$2)+INDEX(装备数值!$C$13:$G$116,通天塔!$R170*8+4,CB$2)+INDEX(装备数值!$C$13:$G$116,通天塔!$T170*8+5,CB$2)+INDEX(装备数值!$C$13:$G$116,通天塔!$U170*8+6,CB$2)+INDEX(装备数值!$C$13:$G$116,通天塔!$V170*8+7,CB$2)+INDEX(装备数值!$C$13:$G$116,通天塔!$W170*8+8,CB$2))</f>
        <v>800000</v>
      </c>
      <c r="CC170" s="14">
        <f>(INDEX(装备数值!$C$13:$G$116,通天塔!$P170*8+1,CC$2)+INDEX(装备数值!$C$13:$G$116,通天塔!$Q170*8+2,CC$2)+INDEX(装备数值!$C$13:$G$116,通天塔!$S170*8+3,CC$2)+INDEX(装备数值!$C$13:$G$116,通天塔!$R170*8+4,CC$2)+INDEX(装备数值!$C$13:$G$116,通天塔!$T170*8+5,CC$2)+INDEX(装备数值!$C$13:$G$116,通天塔!$U170*8+6,CC$2)+INDEX(装备数值!$C$13:$G$116,通天塔!$V170*8+7,CC$2)+INDEX(装备数值!$C$13:$G$116,通天塔!$W170*8+8,CC$2))</f>
        <v>13900</v>
      </c>
      <c r="CF170" s="14">
        <f>INDEX(装备数值!$I$13:$M$116,通天塔!$P170*8+1,CF$2)*$X170+INDEX(装备数值!$I$13:$M$116,通天塔!$Q170*8+2,CF$2)*$Y170+INDEX(装备数值!$I$13:$M$116,通天塔!$S170*8+3,CF$2)*$Z170+INDEX(装备数值!$I$13:$M$116,通天塔!$R170*8+4,CF$2)*$AA170+INDEX(装备数值!$I$13:$M$116,通天塔!$T170*8+5,CF$2)*$AB170+INDEX(装备数值!$I$13:$M$116,通天塔!$U170*8+6,CF$2)*$AC170+INDEX(装备数值!$I$13:$M$116,通天塔!$V170*8+7,CF$2)*$AD170+INDEX(装备数值!$I$13:$M$116,通天塔!$W170*8+8,CF$2)*$AE170</f>
        <v>177000</v>
      </c>
      <c r="CG170" s="14">
        <f>INDEX(装备数值!$I$13:$M$116,通天塔!$P170*8+1,CG$2)*$X170+INDEX(装备数值!$I$13:$M$116,通天塔!$Q170*8+2,CG$2)*$Y170+INDEX(装备数值!$I$13:$M$116,通天塔!$S170*8+3,CG$2)*$Z170+INDEX(装备数值!$I$13:$M$116,通天塔!$R170*8+4,CG$2)*$AA170+INDEX(装备数值!$I$13:$M$116,通天塔!$T170*8+5,CG$2)*$AB170+INDEX(装备数值!$I$13:$M$116,通天塔!$U170*8+6,CG$2)*$AC170+INDEX(装备数值!$I$13:$M$116,通天塔!$V170*8+7,CG$2)*$AD170+INDEX(装备数值!$I$13:$M$116,通天塔!$W170*8+8,CG$2)*$AE170</f>
        <v>1416000</v>
      </c>
      <c r="CH170" s="14">
        <f>INDEX(装备数值!$I$13:$M$116,通天塔!$P170*8+1,CH$2)*$X170+INDEX(装备数值!$I$13:$M$116,通天塔!$Q170*8+2,CH$2)*$Y170+INDEX(装备数值!$I$13:$M$116,通天塔!$S170*8+3,CH$2)*$Z170+INDEX(装备数值!$I$13:$M$116,通天塔!$R170*8+4,CH$2)*$AA170+INDEX(装备数值!$I$13:$M$116,通天塔!$T170*8+5,CH$2)*$AB170+INDEX(装备数值!$I$13:$M$116,通天塔!$U170*8+6,CH$2)*$AC170+INDEX(装备数值!$I$13:$M$116,通天塔!$V170*8+7,CH$2)*$AD170+INDEX(装备数值!$I$13:$M$116,通天塔!$W170*8+8,CH$2)*$AE170</f>
        <v>89680</v>
      </c>
      <c r="CI170" s="14">
        <f>INDEX(装备数值!$I$13:$M$116,通天塔!$P170*8+1,CI$2)*$X170+INDEX(装备数值!$I$13:$M$116,通天塔!$Q170*8+2,CI$2)*$Y170+INDEX(装备数值!$I$13:$M$116,通天塔!$S170*8+3,CI$2)*$Z170+INDEX(装备数值!$I$13:$M$116,通天塔!$R170*8+4,CI$2)*$AA170+INDEX(装备数值!$I$13:$M$116,通天塔!$T170*8+5,CI$2)*$AB170+INDEX(装备数值!$I$13:$M$116,通天塔!$U170*8+6,CI$2)*$AC170+INDEX(装备数值!$I$13:$M$116,通天塔!$V170*8+7,CI$2)*$AD170+INDEX(装备数值!$I$13:$M$116,通天塔!$W170*8+8,CI$2)*$AE170</f>
        <v>1888000</v>
      </c>
      <c r="CJ170" s="14">
        <f>INDEX(装备数值!$I$13:$M$116,通天塔!$P170*8+1,CJ$2)*$X170+INDEX(装备数值!$I$13:$M$116,通天塔!$Q170*8+2,CJ$2)*$Y170+INDEX(装备数值!$I$13:$M$116,通天塔!$S170*8+3,CJ$2)*$Z170+INDEX(装备数值!$I$13:$M$116,通天塔!$R170*8+4,CJ$2)*$AA170+INDEX(装备数值!$I$13:$M$116,通天塔!$T170*8+5,CJ$2)*$AB170+INDEX(装备数值!$I$13:$M$116,通天塔!$U170*8+6,CJ$2)*$AC170+INDEX(装备数值!$I$13:$M$116,通天塔!$V170*8+7,CJ$2)*$AD170+INDEX(装备数值!$I$13:$M$116,通天塔!$W170*8+8,CJ$2)*$AE170</f>
        <v>35400</v>
      </c>
      <c r="CM170" s="14">
        <f>INDEX(装备数值!$X$13:$AH$116,$P170*8+1,CM$2)*$AF170+INDEX(装备数值!$X$13:$AH$116,$Q170*8+2,CM$2)*$AG170+INDEX(装备数值!$X$13:$AH$116,$S170*8+3,CM$2)*$AH170+INDEX(装备数值!$X$13:$AH$116,$R170*8+4,CM$2)*$AI170+INDEX(装备数值!$X$13:$AH$116,$T170*8+5,CM$2)*$AJ170+INDEX(装备数值!$X$13:$AH$116,$U170*8+6,CM$2)*$AK170+INDEX(装备数值!$X$13:$AH$116,$V170*8+7,CM$2)*$AL170+INDEX(装备数值!$X$13:$AH$116,$W170*8+8,CM$2)*$AM170</f>
        <v>53200</v>
      </c>
      <c r="CN170" s="14">
        <f>INDEX(装备数值!$X$13:$AH$116,$P170*8+1,CN$2)*$AF170+INDEX(装备数值!$X$13:$AH$116,$Q170*8+2,CN$2)*$AG170+INDEX(装备数值!$X$13:$AH$116,$S170*8+3,CN$2)*$AH170+INDEX(装备数值!$X$13:$AH$116,$R170*8+4,CN$2)*$AI170+INDEX(装备数值!$X$13:$AH$116,$T170*8+5,CN$2)*$AJ170+INDEX(装备数值!$X$13:$AH$116,$U170*8+6,CN$2)*$AK170+INDEX(装备数值!$X$13:$AH$116,$V170*8+7,CN$2)*$AL170+INDEX(装备数值!$X$13:$AH$116,$W170*8+8,CN$2)*$AM170</f>
        <v>427500</v>
      </c>
      <c r="CO170" s="14">
        <f>INDEX(装备数值!$X$13:$AH$116,$P170*8+1,CO$2)*$AF170+INDEX(装备数值!$X$13:$AH$116,$Q170*8+2,CO$2)*$AG170+INDEX(装备数值!$X$13:$AH$116,$S170*8+3,CO$2)*$AH170+INDEX(装备数值!$X$13:$AH$116,$R170*8+4,CO$2)*$AI170+INDEX(装备数值!$X$13:$AH$116,$T170*8+5,CO$2)*$AJ170+INDEX(装备数值!$X$13:$AH$116,$U170*8+6,CO$2)*$AK170+INDEX(装备数值!$X$13:$AH$116,$V170*8+7,CO$2)*$AL170+INDEX(装备数值!$X$13:$AH$116,$W170*8+8,CO$2)*$AM170</f>
        <v>30400</v>
      </c>
      <c r="CP170" s="14">
        <f>INDEX(装备数值!$X$13:$AH$116,$P170*8+1,CP$2)*$AF170+INDEX(装备数值!$X$13:$AH$116,$Q170*8+2,CP$2)*$AG170+INDEX(装备数值!$X$13:$AH$116,$S170*8+3,CP$2)*$AH170+INDEX(装备数值!$X$13:$AH$116,$R170*8+4,CP$2)*$AI170+INDEX(装备数值!$X$13:$AH$116,$T170*8+5,CP$2)*$AJ170+INDEX(装备数值!$X$13:$AH$116,$U170*8+6,CP$2)*$AK170+INDEX(装备数值!$X$13:$AH$116,$V170*8+7,CP$2)*$AL170+INDEX(装备数值!$X$13:$AH$116,$W170*8+8,CP$2)*$AM170</f>
        <v>570000</v>
      </c>
      <c r="CQ170" s="14">
        <f>INDEX(装备数值!$X$13:$AH$116,$P170*8+1,CQ$2)*$AF170+INDEX(装备数值!$X$13:$AH$116,$Q170*8+2,CQ$2)*$AG170+INDEX(装备数值!$X$13:$AH$116,$S170*8+3,CQ$2)*$AH170+INDEX(装备数值!$X$13:$AH$116,$R170*8+4,CQ$2)*$AI170+INDEX(装备数值!$X$13:$AH$116,$T170*8+5,CQ$2)*$AJ170+INDEX(装备数值!$X$13:$AH$116,$U170*8+6,CQ$2)*$AK170+INDEX(装备数值!$X$13:$AH$116,$V170*8+7,CQ$2)*$AL170+INDEX(装备数值!$X$13:$AH$116,$W170*8+8,CQ$2)*$AM170</f>
        <v>12160</v>
      </c>
      <c r="CR170" s="14">
        <f>INDEX(装备数值!$X$13:$AH$116,$P170*8+1,CR$2)*$AF170+INDEX(装备数值!$X$13:$AH$116,$Q170*8+2,CR$2)*$AG170+INDEX(装备数值!$X$13:$AH$116,$S170*8+3,CR$2)*$AH170+INDEX(装备数值!$X$13:$AH$116,$R170*8+4,CR$2)*$AI170+INDEX(装备数值!$X$13:$AH$116,$T170*8+5,CR$2)*$AJ170+INDEX(装备数值!$X$13:$AH$116,$U170*8+6,CR$2)*$AK170+INDEX(装备数值!$X$13:$AH$116,$V170*8+7,CR$2)*$AL170+INDEX(装备数值!$X$13:$AH$116,$W170*8+8,CR$2)*$AM170</f>
        <v>45600</v>
      </c>
      <c r="CS170" s="14">
        <f>INDEX(装备数值!$X$13:$AH$116,$P170*8+1,CS$2)*$AF170+INDEX(装备数值!$X$13:$AH$116,$Q170*8+2,CS$2)*$AG170+INDEX(装备数值!$X$13:$AH$116,$S170*8+3,CS$2)*$AH170+INDEX(装备数值!$X$13:$AH$116,$R170*8+4,CS$2)*$AI170+INDEX(装备数值!$X$13:$AH$116,$T170*8+5,CS$2)*$AJ170+INDEX(装备数值!$X$13:$AH$116,$U170*8+6,CS$2)*$AK170+INDEX(装备数值!$X$13:$AH$116,$V170*8+7,CS$2)*$AL170+INDEX(装备数值!$X$13:$AH$116,$W170*8+8,CS$2)*$AM170</f>
        <v>45600</v>
      </c>
      <c r="CT170" s="14">
        <f>INDEX(装备数值!$X$13:$AH$116,$P170*8+1,CT$2)*$AF170+INDEX(装备数值!$X$13:$AH$116,$Q170*8+2,CT$2)*$AG170+INDEX(装备数值!$X$13:$AH$116,$S170*8+3,CT$2)*$AH170+INDEX(装备数值!$X$13:$AH$116,$R170*8+4,CT$2)*$AI170+INDEX(装备数值!$X$13:$AH$116,$T170*8+5,CT$2)*$AJ170+INDEX(装备数值!$X$13:$AH$116,$U170*8+6,CT$2)*$AK170+INDEX(装备数值!$X$13:$AH$116,$V170*8+7,CT$2)*$AL170+INDEX(装备数值!$X$13:$AH$116,$W170*8+8,CT$2)*$AM170</f>
        <v>45600</v>
      </c>
      <c r="CU170" s="14">
        <f>INDEX(装备数值!$X$13:$AH$116,$P170*8+1,CU$2)*$AF170+INDEX(装备数值!$X$13:$AH$116,$Q170*8+2,CU$2)*$AG170+INDEX(装备数值!$X$13:$AH$116,$S170*8+3,CU$2)*$AH170+INDEX(装备数值!$X$13:$AH$116,$R170*8+4,CU$2)*$AI170+INDEX(装备数值!$X$13:$AH$116,$T170*8+5,CU$2)*$AJ170+INDEX(装备数值!$X$13:$AH$116,$U170*8+6,CU$2)*$AK170+INDEX(装备数值!$X$13:$AH$116,$V170*8+7,CU$2)*$AL170+INDEX(装备数值!$X$13:$AH$116,$W170*8+8,CU$2)*$AM170</f>
        <v>45600</v>
      </c>
      <c r="CV170" s="14">
        <f>INDEX(装备数值!$X$13:$AH$116,$P170*8+1,CV$2)*$AF170+INDEX(装备数值!$X$13:$AH$116,$Q170*8+2,CV$2)*$AG170+INDEX(装备数值!$X$13:$AH$116,$S170*8+3,CV$2)*$AH170+INDEX(装备数值!$X$13:$AH$116,$R170*8+4,CV$2)*$AI170+INDEX(装备数值!$X$13:$AH$116,$T170*8+5,CV$2)*$AJ170+INDEX(装备数值!$X$13:$AH$116,$U170*8+6,CV$2)*$AK170+INDEX(装备数值!$X$13:$AH$116,$V170*8+7,CV$2)*$AL170+INDEX(装备数值!$X$13:$AH$116,$W170*8+8,CV$2)*$AM170</f>
        <v>76</v>
      </c>
      <c r="CW170" s="14">
        <f>INDEX(装备数值!$X$13:$AH$116,$P170*8+1,CW$2)*$AF170+INDEX(装备数值!$X$13:$AH$116,$Q170*8+2,CW$2)*$AG170+INDEX(装备数值!$X$13:$AH$116,$S170*8+3,CW$2)*$AH170+INDEX(装备数值!$X$13:$AH$116,$R170*8+4,CW$2)*$AI170+INDEX(装备数值!$X$13:$AH$116,$T170*8+5,CW$2)*$AJ170+INDEX(装备数值!$X$13:$AH$116,$U170*8+6,CW$2)*$AK170+INDEX(装备数值!$X$13:$AH$116,$V170*8+7,CW$2)*$AL170+INDEX(装备数值!$X$13:$AH$116,$W170*8+8,CW$2)*$AM170</f>
        <v>76</v>
      </c>
      <c r="CY170" s="14">
        <f>INDEX(装备数值!$AN$17:$AN$117,MATCH(MIN($X170:$AE170),装备数值!$AO$17:$AO$117,1))</f>
        <v>59</v>
      </c>
      <c r="CZ170" s="14">
        <f>IF(COUNTIF($P170:$W170,"&gt;"&amp;0)=8,INDEX(装备数值!AR$17:AR$117,$CY170+1),0)</f>
        <v>25960</v>
      </c>
      <c r="DA170" s="14">
        <f>IF(COUNTIF($P170:$W170,"&gt;"&amp;0)=8,INDEX(装备数值!AS$17:AS$117,$CY170+1),0)</f>
        <v>194700</v>
      </c>
      <c r="DB170" s="14">
        <f>IF(COUNTIF($P170:$W170,"&gt;"&amp;0)=8,INDEX(装备数值!AT$17:AT$117,$CY170+1),0)</f>
        <v>12980</v>
      </c>
      <c r="DC170" s="14">
        <f>IF(COUNTIF($P170:$W170,"&gt;"&amp;0)=8,INDEX(装备数值!AU$17:AU$117,$CY170+1),0)</f>
        <v>259600</v>
      </c>
      <c r="DD170" s="14">
        <f>IF(COUNTIF($P170:$W170,"&gt;"&amp;0)=8,INDEX(装备数值!AV$17:AV$117,$CY170+1),0)</f>
        <v>5074</v>
      </c>
      <c r="DF170" s="14">
        <f>INDEX(装备数值!$AY$17:$AY$77,MATCH(MIN($AF170:$AM170),装备数值!$AZ$17:$AZ$77,1))</f>
        <v>38</v>
      </c>
      <c r="DG170" s="26">
        <f>INDEX(装备数值!BA$17:BA$77,通天塔!DF170+1)</f>
        <v>0.73</v>
      </c>
      <c r="DH170" s="26">
        <f>INDEX(装备数值!BA$17:BA$77,通天塔!DF170+1)</f>
        <v>0.73</v>
      </c>
      <c r="DJ170" s="14">
        <f t="shared" si="299"/>
        <v>41</v>
      </c>
      <c r="DK170" s="14">
        <f>VLOOKUP(DJ170,军阶与晶片数值!$W$6:$X$27,2)</f>
        <v>9</v>
      </c>
      <c r="DL170" s="14">
        <f>INDEX(军阶与晶片数值!Y$6:Y$27,$DK170+1)</f>
        <v>750</v>
      </c>
      <c r="DM170" s="14">
        <f>INDEX(军阶与晶片数值!Z$6:Z$27,$DK170+1)</f>
        <v>750</v>
      </c>
      <c r="DN170" s="14">
        <f>INDEX(军阶与晶片数值!AA$6:AA$27,$DK170+1)</f>
        <v>750</v>
      </c>
      <c r="DO170" s="14">
        <f>INDEX(军阶与晶片数值!AB$6:AB$27,$DK170+1)</f>
        <v>750</v>
      </c>
      <c r="DP170" s="29">
        <f>INDEX(军阶与晶片数值!AC$6:AC$27,$DK170+1)</f>
        <v>50</v>
      </c>
      <c r="DQ170" s="29">
        <f>INDEX(军阶与晶片数值!AD$6:AD$27,$DK170+1)</f>
        <v>30</v>
      </c>
      <c r="DS170" s="26">
        <f>INDEX(军阶与晶片数值!I$6:I$16,AN170+1)</f>
        <v>0.3</v>
      </c>
      <c r="DT170" s="26">
        <f>INDEX(军阶与晶片数值!M$6:M$16,AO170+1)</f>
        <v>0.45</v>
      </c>
      <c r="DU170" s="26">
        <f>INDEX(军阶与晶片数值!J$6:J$16,AP170+1)</f>
        <v>0.45</v>
      </c>
      <c r="DV170" s="26">
        <f>INDEX(军阶与晶片数值!K$6:K$16,AQ170+1)</f>
        <v>0.9</v>
      </c>
      <c r="DW170" s="26">
        <f>INDEX(军阶与晶片数值!L$6:L$16,AR170+1)</f>
        <v>0.9</v>
      </c>
      <c r="DX170" s="28">
        <f>INDEX(军阶与晶片数值!N$6:N$16,AS170+1)</f>
        <v>0</v>
      </c>
      <c r="DY170" s="28">
        <f>INDEX(军阶与晶片数值!O$6:O$16,AT170+1)</f>
        <v>0</v>
      </c>
      <c r="DZ170" s="28">
        <f>INDEX(军阶与晶片数值!P$6:P$16,AU170+1)</f>
        <v>0</v>
      </c>
      <c r="EA170" s="28">
        <f>INDEX(军阶与晶片数值!Q$6:Q$16,AV170+1)</f>
        <v>0</v>
      </c>
      <c r="EB170" s="26">
        <f>INDEX(军阶与晶片数值!R$6:R$16,AW170+1)</f>
        <v>0.13</v>
      </c>
      <c r="EC170" s="26">
        <f>INDEX(军阶与晶片数值!S$6:S$16,AX170+1)</f>
        <v>0.3</v>
      </c>
      <c r="ED170" s="26">
        <f>INDEX(军阶与晶片数值!T$6:T$16,AY170+1)</f>
        <v>0</v>
      </c>
      <c r="EE170" s="26">
        <f>INDEX(军阶与晶片数值!U$6:U$16,AZ170+1)</f>
        <v>0</v>
      </c>
      <c r="EG170" s="26">
        <f>INDEX(军阶与晶片数值!$C$6:$C$36,通天塔!$BA170+1)</f>
        <v>1</v>
      </c>
      <c r="EH170" s="26">
        <f>INDEX(军阶与晶片数值!$C$6:$C$36,通天塔!$BA170+1)</f>
        <v>1</v>
      </c>
      <c r="EI170" s="26">
        <f>INDEX(军阶与晶片数值!$C$6:$C$36,通天塔!$BA170+1)</f>
        <v>1</v>
      </c>
      <c r="EJ170" s="26">
        <f>INDEX(军阶与晶片数值!$C$6:$C$36,通天塔!$BA170+1)</f>
        <v>1</v>
      </c>
      <c r="EK170" s="26">
        <f>INDEX(军阶与晶片数值!$C$6:$C$36,通天塔!$BA170+1)</f>
        <v>1</v>
      </c>
      <c r="EM170" s="14">
        <f>INDEX(战舰突破!$H$6:$H$18,通天塔!$J170+1)+INDEX(战舰突破!$H$23:$H$35,通天塔!$K170+1)+INDEX(战舰突破!$H$40:$H$52,通天塔!$L170+1)</f>
        <v>200</v>
      </c>
      <c r="EN170" s="14">
        <f>INDEX(战舰突破!$I$6:$I$18,通天塔!$J170+1)+INDEX(战舰突破!$I$23:$I$35,通天塔!$K170+1)+INDEX(战舰突破!$I$40:$I$52,通天塔!$L170+1)</f>
        <v>200</v>
      </c>
      <c r="EO170" s="14">
        <f>INDEX(战舰突破!$J$6:$J$18,通天塔!$J170+1)+INDEX(战舰突破!$J$23:$J$35,通天塔!$K170+1)+INDEX(战舰突破!$J$40:$J$52,通天塔!$L170+1)</f>
        <v>0</v>
      </c>
      <c r="EP170" s="14">
        <f>INDEX(战舰突破!$K$6:$K$18,通天塔!$J170+1)+INDEX(战舰突破!$K$23:$K$35,通天塔!$K170+1)+INDEX(战舰突破!$K$40:$K$52,通天塔!$L170+1)</f>
        <v>0</v>
      </c>
      <c r="EQ170" s="14">
        <f>INDEX(战舰突破!$L$6:$L$18,通天塔!$J170+1)+INDEX(战舰突破!$L$23:$L$35,通天塔!$K170+1)+INDEX(战舰突破!$L$40:$L$52,通天塔!$L170+1)</f>
        <v>200</v>
      </c>
      <c r="ER170" s="18">
        <f>INDEX(战舰突破!$N$6:$N$18,通天塔!$J170+1)+INDEX(战舰突破!$N$23:$N$35,通天塔!$K170+1)+INDEX(战舰突破!$N$40:$N$52,通天塔!$L170+1)</f>
        <v>0.75</v>
      </c>
      <c r="ES170" s="18">
        <f>INDEX(战舰突破!$O$6:$O$18,通天塔!$J170+1)+INDEX(战舰突破!$O$23:$O$35,通天塔!$K170+1)+INDEX(战舰突破!$O$40:$O$52,通天塔!$L170+1)</f>
        <v>1.4</v>
      </c>
      <c r="ET170" s="18">
        <f>INDEX(战舰突破!$P$6:$P$18,通天塔!$J170+1)+INDEX(战舰突破!$P$23:$P$35,通天塔!$K170+1)+INDEX(战舰突破!$P$40:$P$52,通天塔!$L170+1)</f>
        <v>0.5</v>
      </c>
      <c r="EU170" s="18">
        <f>INDEX(战舰突破!$Q$6:$Q$18,通天塔!$J170+1)+INDEX(战舰突破!$Q$23:$Q$35,通天塔!$K170+1)+INDEX(战舰突破!$Q$40:$Q$52,通天塔!$L170+1)</f>
        <v>0.3</v>
      </c>
      <c r="EV170" s="18">
        <f>INDEX(战舰突破!$R$6:$R$18,通天塔!$J170+1)+INDEX(战舰突破!$R$23:$R$35,通天塔!$K170+1)+INDEX(战舰突破!$R$40:$R$52,通天塔!$L170+1)</f>
        <v>0.25</v>
      </c>
      <c r="EW170" s="18">
        <f>INDEX(战舰突破!$M$6:$M$18,通天塔!$J170+1)+INDEX(战舰突破!$M$23:$M$35,通天塔!$K170+1)+INDEX(战舰突破!$M$40:$M$52,通天塔!$L170+1)</f>
        <v>0.2</v>
      </c>
      <c r="EX170" s="22">
        <f>INDEX(战舰突破!$W$6:$W$18,通天塔!$J170+1)+INDEX(战舰突破!$W$23:$W$35,通天塔!$K170+1)+INDEX(战舰突破!$W$40:$W$52,通天塔!$L170+1)</f>
        <v>0.5</v>
      </c>
      <c r="FA170" s="14">
        <f>INDEX(战舰突破!$S$6:$S$18,通天塔!$J170+1)</f>
        <v>0</v>
      </c>
      <c r="FB170" s="14">
        <f>INDEX(战舰突破!$T$6:$T$18,通天塔!$J170+1)</f>
        <v>1.1000000000000001</v>
      </c>
      <c r="FC170" s="14">
        <f>INDEX(战舰突破!$U$6:$U$18,通天塔!$J170+1)</f>
        <v>0.1</v>
      </c>
      <c r="FD170" s="14">
        <f>INDEX(战舰突破!$V$6:$V$18,通天塔!$J170+1)</f>
        <v>2</v>
      </c>
      <c r="FE170" s="14">
        <f>INDEX(战舰突破!$X$6:$X$18,通天塔!$J170+1)</f>
        <v>12</v>
      </c>
      <c r="FG170" s="14">
        <f>INDEX(战舰突破!$S$23:$S$35,通天塔!$J170+1)</f>
        <v>1</v>
      </c>
      <c r="FH170" s="14">
        <f>INDEX(战舰突破!$T$23:$T$35,通天塔!$J170+1)</f>
        <v>0.55000000000000004</v>
      </c>
      <c r="FI170" s="14">
        <f>INDEX(战舰突破!$U$23:$U$35,通天塔!$J170+1)</f>
        <v>0.1</v>
      </c>
      <c r="FJ170" s="14">
        <f>INDEX(战舰突破!$V$23:$V$35,通天塔!$J170+1)</f>
        <v>2</v>
      </c>
      <c r="FK170" s="14">
        <f>INDEX(战舰突破!$X$23:$X$35,通天塔!$J170+1)</f>
        <v>180</v>
      </c>
      <c r="FM170" s="14">
        <f>INDEX(战舰突破!$S$40:$S$52,通天塔!$J170+1)</f>
        <v>1</v>
      </c>
      <c r="FN170" s="14">
        <f>INDEX(战舰突破!$T$40:$T$52,通天塔!$J170+1)</f>
        <v>0.25</v>
      </c>
      <c r="FO170" s="14">
        <f>INDEX(战舰突破!$U$40:$U$52,通天塔!$J170+1)</f>
        <v>0.2</v>
      </c>
      <c r="FP170" s="14">
        <f>INDEX(战舰突破!$V$40:$V$52,通天塔!$J170+1)</f>
        <v>2</v>
      </c>
      <c r="FQ170" s="14">
        <f>INDEX(战舰突破!$X$40:$X$52,通天塔!$J170+1)</f>
        <v>300</v>
      </c>
      <c r="FT170" s="14">
        <f t="shared" si="300"/>
        <v>3528920</v>
      </c>
      <c r="FU170" s="14">
        <f t="shared" si="301"/>
        <v>2892908</v>
      </c>
      <c r="FV170" s="14">
        <f t="shared" si="302"/>
        <v>2895296</v>
      </c>
      <c r="FW170" s="14">
        <f t="shared" si="303"/>
        <v>43485411</v>
      </c>
      <c r="FX170" s="14">
        <f t="shared" si="304"/>
        <v>1714874</v>
      </c>
      <c r="FY170" s="14">
        <f t="shared" si="305"/>
        <v>32856673</v>
      </c>
      <c r="FZ170" s="14">
        <f t="shared" si="306"/>
        <v>808906</v>
      </c>
      <c r="GA170" s="28">
        <f t="shared" si="307"/>
        <v>46350</v>
      </c>
      <c r="GB170" s="28">
        <f t="shared" si="308"/>
        <v>46350</v>
      </c>
      <c r="GC170" s="28">
        <f t="shared" si="309"/>
        <v>46350</v>
      </c>
      <c r="GD170" s="28">
        <f t="shared" si="310"/>
        <v>46350</v>
      </c>
      <c r="GE170" s="28">
        <f t="shared" si="311"/>
        <v>1.9548999999999999</v>
      </c>
      <c r="GF170" s="28">
        <f t="shared" si="312"/>
        <v>2.2490000000000001</v>
      </c>
      <c r="GG170" s="28">
        <f t="shared" si="313"/>
        <v>0</v>
      </c>
      <c r="GH170" s="28">
        <f t="shared" si="314"/>
        <v>59.3</v>
      </c>
      <c r="GI170" s="14">
        <f t="shared" si="315"/>
        <v>1</v>
      </c>
      <c r="GJ170" s="14">
        <f t="shared" si="316"/>
        <v>2</v>
      </c>
      <c r="GK170" s="14">
        <f t="shared" si="317"/>
        <v>2</v>
      </c>
      <c r="GL170" s="18">
        <f t="shared" si="318"/>
        <v>2.3000000000000003</v>
      </c>
      <c r="GM170" s="18">
        <f t="shared" si="319"/>
        <v>1.75</v>
      </c>
      <c r="GN170" s="18">
        <f t="shared" si="320"/>
        <v>1.45</v>
      </c>
      <c r="GO170" s="29">
        <f t="shared" si="380"/>
        <v>46500</v>
      </c>
      <c r="GP170" s="29">
        <f t="shared" si="380"/>
        <v>46800</v>
      </c>
      <c r="GQ170" s="29">
        <f t="shared" si="380"/>
        <v>46800</v>
      </c>
      <c r="GR170" s="26">
        <f t="shared" si="321"/>
        <v>0.1</v>
      </c>
      <c r="GS170" s="26">
        <f t="shared" si="322"/>
        <v>0.1</v>
      </c>
      <c r="GT170" s="26">
        <f t="shared" si="323"/>
        <v>0.2</v>
      </c>
      <c r="GU170" s="14">
        <f t="shared" si="324"/>
        <v>4</v>
      </c>
      <c r="GV170" s="14">
        <f t="shared" si="325"/>
        <v>4</v>
      </c>
      <c r="GW170" s="14">
        <f t="shared" si="326"/>
        <v>4</v>
      </c>
      <c r="GX170" s="14">
        <f t="shared" si="327"/>
        <v>12</v>
      </c>
      <c r="GY170" s="14">
        <f t="shared" si="328"/>
        <v>180</v>
      </c>
      <c r="GZ170" s="14">
        <f t="shared" si="329"/>
        <v>300</v>
      </c>
      <c r="HA170">
        <v>166</v>
      </c>
      <c r="HB170" s="14">
        <f t="shared" si="275"/>
        <v>383595006</v>
      </c>
      <c r="HD170" s="14">
        <f t="shared" si="330"/>
        <v>3429748</v>
      </c>
      <c r="HE170" s="14">
        <f t="shared" si="331"/>
        <v>1764430</v>
      </c>
      <c r="HF170" s="29">
        <f t="shared" si="332"/>
        <v>44496</v>
      </c>
      <c r="HG170" s="29">
        <f t="shared" si="333"/>
        <v>31944</v>
      </c>
      <c r="HH170" s="29">
        <f t="shared" si="334"/>
        <v>34500</v>
      </c>
      <c r="HI170" s="29">
        <f t="shared" si="335"/>
        <v>32200</v>
      </c>
      <c r="HJ170" s="14">
        <f t="shared" si="336"/>
        <v>1.9548999999999999</v>
      </c>
      <c r="HK170" s="14">
        <f t="shared" si="337"/>
        <v>2.2490000000000001</v>
      </c>
      <c r="HL170" s="14">
        <f t="shared" si="338"/>
        <v>931712</v>
      </c>
      <c r="HM170" s="14">
        <f t="shared" si="339"/>
        <v>1736130</v>
      </c>
      <c r="HN170" s="26">
        <f t="shared" si="340"/>
        <v>0.39905278025115903</v>
      </c>
      <c r="HO170" s="26">
        <f t="shared" si="341"/>
        <v>0.66494661921708187</v>
      </c>
      <c r="HP170" s="29">
        <f t="shared" si="342"/>
        <v>504005</v>
      </c>
      <c r="HQ170" s="29">
        <f t="shared" si="343"/>
        <v>1244186</v>
      </c>
      <c r="HR170" s="29">
        <f t="shared" si="344"/>
        <v>1377028</v>
      </c>
      <c r="HS170" s="26">
        <f t="shared" si="345"/>
        <v>0.48707531269404769</v>
      </c>
      <c r="HT170" s="26">
        <f t="shared" si="346"/>
        <v>0.49261953339838549</v>
      </c>
      <c r="HU170" s="26">
        <f t="shared" si="347"/>
        <v>0.59261953339838547</v>
      </c>
      <c r="HV170" s="26">
        <f t="shared" si="348"/>
        <v>8.7075312694047668E-2</v>
      </c>
      <c r="HW170" s="29">
        <f t="shared" si="349"/>
        <v>2.2000000000000002</v>
      </c>
      <c r="HX170" s="29">
        <f t="shared" si="350"/>
        <v>4.4332653242260269</v>
      </c>
      <c r="HY170" s="29">
        <f t="shared" si="351"/>
        <v>5.0332653242260266</v>
      </c>
      <c r="HZ170" s="29">
        <f t="shared" si="352"/>
        <v>5544055</v>
      </c>
      <c r="IA170" s="29">
        <f t="shared" si="353"/>
        <v>3677204.433791656</v>
      </c>
      <c r="IB170" s="29">
        <f t="shared" si="354"/>
        <v>3465473.6414441583</v>
      </c>
      <c r="IC170" s="29">
        <f t="shared" si="355"/>
        <v>27840446</v>
      </c>
      <c r="ID170" s="14">
        <f t="shared" si="356"/>
        <v>12686733.08</v>
      </c>
      <c r="IH170" s="14">
        <v>1</v>
      </c>
      <c r="II170" s="14">
        <v>1</v>
      </c>
      <c r="IJ170" s="14">
        <v>480</v>
      </c>
      <c r="IK170" s="14">
        <v>80</v>
      </c>
      <c r="IL170" s="14">
        <v>60</v>
      </c>
      <c r="IM170" s="23">
        <f t="shared" si="357"/>
        <v>2702873148</v>
      </c>
      <c r="IN170" s="23">
        <f t="shared" si="358"/>
        <v>2</v>
      </c>
      <c r="IO170" s="23">
        <f t="shared" si="359"/>
        <v>2702.87</v>
      </c>
      <c r="IP170" s="23">
        <f t="shared" si="360"/>
        <v>3557014196</v>
      </c>
      <c r="IQ170" s="23">
        <f t="shared" si="361"/>
        <v>2</v>
      </c>
      <c r="IR170" s="23">
        <f t="shared" si="362"/>
        <v>3557.01</v>
      </c>
      <c r="IS170" s="14">
        <v>1</v>
      </c>
      <c r="IT170" s="14">
        <v>1</v>
      </c>
      <c r="IU170" s="14">
        <v>240</v>
      </c>
      <c r="IV170" s="14">
        <v>40</v>
      </c>
      <c r="IW170" s="14">
        <v>30</v>
      </c>
      <c r="IX170" s="23">
        <f t="shared" si="363"/>
        <v>1579637139</v>
      </c>
      <c r="IY170" s="23">
        <f t="shared" si="364"/>
        <v>2</v>
      </c>
      <c r="IZ170" s="23">
        <f t="shared" si="365"/>
        <v>1579.64</v>
      </c>
      <c r="JA170" s="23"/>
      <c r="JB170" s="23"/>
      <c r="JC170" s="23"/>
      <c r="JG170">
        <f t="shared" si="366"/>
        <v>1.6645634958829763</v>
      </c>
      <c r="JH170">
        <f t="shared" si="367"/>
        <v>3.25405517810163</v>
      </c>
      <c r="JJ170" s="14">
        <v>10</v>
      </c>
      <c r="JK170" s="14">
        <v>2</v>
      </c>
      <c r="JL170" s="14">
        <v>1.5</v>
      </c>
      <c r="JM170" s="23">
        <f t="shared" si="368"/>
        <v>53944178</v>
      </c>
      <c r="JN170" s="23">
        <f t="shared" si="369"/>
        <v>1</v>
      </c>
      <c r="JO170" s="23">
        <f t="shared" si="370"/>
        <v>53944.18</v>
      </c>
      <c r="JP170" s="14">
        <v>30</v>
      </c>
      <c r="JQ170" s="14">
        <v>6</v>
      </c>
      <c r="JR170" s="14">
        <v>4</v>
      </c>
      <c r="JS170" s="23">
        <f t="shared" si="371"/>
        <v>154901588</v>
      </c>
      <c r="JT170" s="23">
        <f t="shared" si="372"/>
        <v>1</v>
      </c>
      <c r="JU170" s="23">
        <f t="shared" si="373"/>
        <v>154901.59</v>
      </c>
      <c r="JW170" s="23">
        <f t="shared" si="374"/>
        <v>206535451</v>
      </c>
      <c r="JX170" s="23">
        <f t="shared" si="375"/>
        <v>1</v>
      </c>
      <c r="JY170" s="23">
        <f t="shared" si="376"/>
        <v>206535.45</v>
      </c>
      <c r="JZ170" s="23">
        <f t="shared" si="377"/>
        <v>80916267</v>
      </c>
      <c r="KA170" s="23">
        <f t="shared" si="378"/>
        <v>1</v>
      </c>
      <c r="KB170" s="23">
        <f t="shared" si="379"/>
        <v>80916.27</v>
      </c>
    </row>
    <row r="171" spans="3:288" ht="16.5" x14ac:dyDescent="0.2">
      <c r="C171" s="14">
        <f t="shared" si="243"/>
        <v>48</v>
      </c>
      <c r="D171" s="14">
        <v>167</v>
      </c>
      <c r="E171" s="14" t="s">
        <v>837</v>
      </c>
      <c r="F171" s="14">
        <v>593</v>
      </c>
      <c r="G171" s="14">
        <v>593</v>
      </c>
      <c r="H171" s="14">
        <v>593</v>
      </c>
      <c r="I171" s="14">
        <v>593</v>
      </c>
      <c r="J171" s="14">
        <v>11</v>
      </c>
      <c r="K171" s="14">
        <v>10</v>
      </c>
      <c r="L171" s="14">
        <v>10</v>
      </c>
      <c r="M171" s="14">
        <v>7</v>
      </c>
      <c r="N171" s="14">
        <v>6</v>
      </c>
      <c r="O171" s="14">
        <v>6</v>
      </c>
      <c r="P171" s="14">
        <v>10</v>
      </c>
      <c r="Q171" s="14">
        <v>10</v>
      </c>
      <c r="R171" s="14">
        <v>10</v>
      </c>
      <c r="S171" s="14">
        <v>10</v>
      </c>
      <c r="T171" s="14">
        <v>10</v>
      </c>
      <c r="U171" s="14">
        <v>10</v>
      </c>
      <c r="V171" s="14">
        <v>9</v>
      </c>
      <c r="W171" s="14">
        <v>9</v>
      </c>
      <c r="X171" s="14">
        <v>593</v>
      </c>
      <c r="Y171" s="14">
        <v>593</v>
      </c>
      <c r="Z171" s="14">
        <v>593</v>
      </c>
      <c r="AA171" s="14">
        <v>593</v>
      </c>
      <c r="AB171" s="14">
        <v>593</v>
      </c>
      <c r="AC171" s="14">
        <v>593</v>
      </c>
      <c r="AD171" s="14">
        <v>593</v>
      </c>
      <c r="AE171" s="14">
        <v>593</v>
      </c>
      <c r="AF171" s="14">
        <v>76</v>
      </c>
      <c r="AG171" s="14">
        <v>76</v>
      </c>
      <c r="AH171" s="14">
        <v>76</v>
      </c>
      <c r="AI171" s="14">
        <v>76</v>
      </c>
      <c r="AJ171" s="14">
        <v>76</v>
      </c>
      <c r="AK171" s="14">
        <v>76</v>
      </c>
      <c r="AL171" s="14">
        <v>76</v>
      </c>
      <c r="AM171" s="14">
        <v>76</v>
      </c>
      <c r="AN171" s="14">
        <v>6</v>
      </c>
      <c r="AO171" s="14">
        <v>7</v>
      </c>
      <c r="AP171" s="14">
        <v>7</v>
      </c>
      <c r="AQ171" s="14">
        <v>7</v>
      </c>
      <c r="AR171" s="14">
        <v>7</v>
      </c>
      <c r="AS171" s="14">
        <v>0</v>
      </c>
      <c r="AT171" s="14">
        <v>0</v>
      </c>
      <c r="AU171" s="14">
        <v>0</v>
      </c>
      <c r="AV171" s="14">
        <v>0</v>
      </c>
      <c r="AW171" s="14">
        <v>3</v>
      </c>
      <c r="AX171" s="14">
        <v>4</v>
      </c>
      <c r="AY171" s="14">
        <v>0</v>
      </c>
      <c r="AZ171" s="14">
        <v>0</v>
      </c>
      <c r="BA171" s="14">
        <v>20</v>
      </c>
      <c r="BF171" s="14">
        <f>ROUND((INDEX(新战舰养成!S$6:S$18,通天塔!$J171+1)+INDEX(新战舰养成!D$6:D$18,通天塔!$J171+1)*(通天塔!$G171-1))*INDEX(战舰突破!$D$6:$D$18,通天塔!$M171+1),0)</f>
        <v>451797</v>
      </c>
      <c r="BG171" s="14">
        <f>ROUND((INDEX(新战舰养成!T$6:T$18,通天塔!$J171+1)+INDEX(新战舰养成!E$6:E$18,通天塔!$J171+1)*(通天塔!$G171-1))*INDEX(战舰突破!$D$6:$D$18,通天塔!$M171+1),0)</f>
        <v>3614264</v>
      </c>
      <c r="BH171" s="14">
        <f>ROUND((INDEX(新战舰养成!U$6:U$18,通天塔!$J171+1)+INDEX(新战舰养成!F$6:F$18,通天塔!$J171+1)*(通天塔!$G171-1))*INDEX(战舰突破!$D$6:$D$18,通天塔!$M171+1),0)</f>
        <v>226049</v>
      </c>
      <c r="BI171" s="14">
        <f>ROUND((INDEX(新战舰养成!V$6:V$18,通天塔!$J171+1)+INDEX(新战舰养成!G$6:G$18,通天塔!$J171+1)*(通天塔!$G171-1))*INDEX(战舰突破!$D$6:$D$18,通天塔!$M171+1),0)</f>
        <v>570</v>
      </c>
      <c r="BJ171" s="14">
        <f>ROUND((INDEX(新战舰养成!W$6:W$18,通天塔!$J171+1)+INDEX(新战舰养成!H$6:H$18,通天塔!$J171+1)*(通天塔!$G171-1))*INDEX(战舰突破!$D$6:$D$18,通天塔!$M171+1),0)</f>
        <v>8</v>
      </c>
      <c r="BL171" s="14">
        <f>IF($H171&gt;0,ROUND((INDEX(新战舰养成!X$6:X$18,通天塔!$K171+1)+INDEX(新战舰养成!I$6:I$18,通天塔!$K171+1)*(通天塔!$H171-1))*INDEX(战舰突破!$D$6:$D$18,通天塔!$N171+1),0),0)</f>
        <v>311917</v>
      </c>
      <c r="BM171" s="14">
        <f>IF($H171&gt;0,ROUND((INDEX(新战舰养成!Y$6:Y$18,通天塔!$K171+1)+INDEX(新战舰养成!J$6:J$18,通天塔!$K171+1)*(通天塔!$H171-1))*INDEX(战舰突破!$D$6:$D$18,通天塔!$N171+1),0),0)</f>
        <v>0</v>
      </c>
      <c r="BN171" s="14">
        <f>IF($H171&gt;0,ROUND((INDEX(新战舰养成!Z$6:Z$18,通天塔!$K171+1)+INDEX(新战舰养成!K$6:K$18,通天塔!$K171+1)*(通天塔!$H171-1))*INDEX(战舰突破!$D$6:$D$18,通天塔!$N171+1),0),0)</f>
        <v>0</v>
      </c>
      <c r="BO171" s="14">
        <f>IF($H171&gt;0,ROUND((INDEX(新战舰养成!AA$6:AA$18,通天塔!$K171+1)+INDEX(新战舰养成!L$6:L$18,通天塔!$K171+1)*(通天塔!$H171-1))*INDEX(战舰突破!$D$6:$D$18,通天塔!$N171+1),0),0)</f>
        <v>3114265</v>
      </c>
      <c r="BP171" s="14">
        <f>IF($H171&gt;0,ROUND((INDEX(新战舰养成!AB$6:AB$18,通天塔!$K171+1)+INDEX(新战舰养成!M$6:M$18,通天塔!$K171+1)*(通天塔!$H171-1))*INDEX(战舰突破!$D$6:$D$18,通天塔!$N171+1),0),0)</f>
        <v>62157</v>
      </c>
      <c r="BR171" s="14">
        <f>IF($I171&gt;0,ROUND((INDEX(新战舰养成!AC$6:AC$18,通天塔!$L171+1)+INDEX(新战舰养成!I$6:I$18,通天塔!$L171+1)*(通天塔!$I171-1))*INDEX(战舰突破!$D$6:$D$18,通天塔!$O171+1),0),0)</f>
        <v>312442</v>
      </c>
      <c r="BS171" s="14">
        <f>IF($I171&gt;0,ROUND((INDEX(新战舰养成!AD$6:AD$18,通天塔!$L171+1)+INDEX(新战舰养成!J$6:J$18,通天塔!$L171+1)*(通天塔!$I171-1))*INDEX(战舰突破!$D$6:$D$18,通天塔!$O171+1),0),0)</f>
        <v>0</v>
      </c>
      <c r="BT171" s="14">
        <f>IF($I171&gt;0,ROUND((INDEX(新战舰养成!AE$6:AE$18,通天塔!$L171+1)+INDEX(新战舰养成!K$6:K$18,通天塔!$L171+1)*(通天塔!$I171-1))*INDEX(战舰突破!$D$6:$D$18,通天塔!$O171+1),0),0)</f>
        <v>0</v>
      </c>
      <c r="BU171" s="14">
        <f>IF($I171&gt;0,ROUND((INDEX(新战舰养成!AF$6:AF$18,通天塔!$L171+1)+INDEX(新战舰养成!L$6:L$18,通天塔!$L171+1)*(通天塔!$I171-1))*INDEX(战舰突破!$D$6:$D$18,通天塔!$O171+1),0),0)</f>
        <v>2023508</v>
      </c>
      <c r="BV171" s="14">
        <f>IF($I171&gt;0,ROUND((INDEX(新战舰养成!AG$6:AG$18,通天塔!$L171+1)+INDEX(新战舰养成!M$6:M$18,通天塔!$L171+1)*(通天塔!$I171-1))*INDEX(战舰突破!$D$6:$D$18,通天塔!$O171+1),0),0)</f>
        <v>84361</v>
      </c>
      <c r="BY171" s="14">
        <f>(INDEX(装备数值!$C$13:$G$116,通天塔!$P171*8+1,BY$2)+INDEX(装备数值!$C$13:$G$116,通天塔!$Q171*8+2,BY$2)+INDEX(装备数值!$C$13:$G$116,通天塔!$S171*8+3,BY$2)+INDEX(装备数值!$C$13:$G$116,通天塔!$R171*8+4,BY$2)+INDEX(装备数值!$C$13:$G$116,通天塔!$T171*8+5,BY$2)+INDEX(装备数值!$C$13:$G$116,通天塔!$U171*8+6,BY$2)+INDEX(装备数值!$C$13:$G$116,通天塔!$V171*8+7,BY$2)+INDEX(装备数值!$C$13:$G$116,通天塔!$W171*8+8,BY$2))</f>
        <v>68000</v>
      </c>
      <c r="BZ171" s="14">
        <f>(INDEX(装备数值!$C$13:$G$116,通天塔!$P171*8+1,BZ$2)+INDEX(装备数值!$C$13:$G$116,通天塔!$Q171*8+2,BZ$2)+INDEX(装备数值!$C$13:$G$116,通天塔!$S171*8+3,BZ$2)+INDEX(装备数值!$C$13:$G$116,通天塔!$R171*8+4,BZ$2)+INDEX(装备数值!$C$13:$G$116,通天塔!$T171*8+5,BZ$2)+INDEX(装备数值!$C$13:$G$116,通天塔!$U171*8+6,BZ$2)+INDEX(装备数值!$C$13:$G$116,通天塔!$V171*8+7,BZ$2)+INDEX(装备数值!$C$13:$G$116,通天塔!$W171*8+8,BZ$2))</f>
        <v>600000</v>
      </c>
      <c r="CA171" s="14">
        <f>(INDEX(装备数值!$C$13:$G$116,通天塔!$P171*8+1,CA$2)+INDEX(装备数值!$C$13:$G$116,通天塔!$Q171*8+2,CA$2)+INDEX(装备数值!$C$13:$G$116,通天塔!$S171*8+3,CA$2)+INDEX(装备数值!$C$13:$G$116,通天塔!$R171*8+4,CA$2)+INDEX(装备数值!$C$13:$G$116,通天塔!$T171*8+5,CA$2)+INDEX(装备数值!$C$13:$G$116,通天塔!$U171*8+6,CA$2)+INDEX(装备数值!$C$13:$G$116,通天塔!$V171*8+7,CA$2)+INDEX(装备数值!$C$13:$G$116,通天塔!$W171*8+8,CA$2))</f>
        <v>35200</v>
      </c>
      <c r="CB171" s="14">
        <f>(INDEX(装备数值!$C$13:$G$116,通天塔!$P171*8+1,CB$2)+INDEX(装备数值!$C$13:$G$116,通天塔!$Q171*8+2,CB$2)+INDEX(装备数值!$C$13:$G$116,通天塔!$S171*8+3,CB$2)+INDEX(装备数值!$C$13:$G$116,通天塔!$R171*8+4,CB$2)+INDEX(装备数值!$C$13:$G$116,通天塔!$T171*8+5,CB$2)+INDEX(装备数值!$C$13:$G$116,通天塔!$U171*8+6,CB$2)+INDEX(装备数值!$C$13:$G$116,通天塔!$V171*8+7,CB$2)+INDEX(装备数值!$C$13:$G$116,通天塔!$W171*8+8,CB$2))</f>
        <v>800000</v>
      </c>
      <c r="CC171" s="14">
        <f>(INDEX(装备数值!$C$13:$G$116,通天塔!$P171*8+1,CC$2)+INDEX(装备数值!$C$13:$G$116,通天塔!$Q171*8+2,CC$2)+INDEX(装备数值!$C$13:$G$116,通天塔!$S171*8+3,CC$2)+INDEX(装备数值!$C$13:$G$116,通天塔!$R171*8+4,CC$2)+INDEX(装备数值!$C$13:$G$116,通天塔!$T171*8+5,CC$2)+INDEX(装备数值!$C$13:$G$116,通天塔!$U171*8+6,CC$2)+INDEX(装备数值!$C$13:$G$116,通天塔!$V171*8+7,CC$2)+INDEX(装备数值!$C$13:$G$116,通天塔!$W171*8+8,CC$2))</f>
        <v>13900</v>
      </c>
      <c r="CF171" s="14">
        <f>INDEX(装备数值!$I$13:$M$116,通天塔!$P171*8+1,CF$2)*$X171+INDEX(装备数值!$I$13:$M$116,通天塔!$Q171*8+2,CF$2)*$Y171+INDEX(装备数值!$I$13:$M$116,通天塔!$S171*8+3,CF$2)*$Z171+INDEX(装备数值!$I$13:$M$116,通天塔!$R171*8+4,CF$2)*$AA171+INDEX(装备数值!$I$13:$M$116,通天塔!$T171*8+5,CF$2)*$AB171+INDEX(装备数值!$I$13:$M$116,通天塔!$U171*8+6,CF$2)*$AC171+INDEX(装备数值!$I$13:$M$116,通天塔!$V171*8+7,CF$2)*$AD171+INDEX(装备数值!$I$13:$M$116,通天塔!$W171*8+8,CF$2)*$AE171</f>
        <v>177900</v>
      </c>
      <c r="CG171" s="14">
        <f>INDEX(装备数值!$I$13:$M$116,通天塔!$P171*8+1,CG$2)*$X171+INDEX(装备数值!$I$13:$M$116,通天塔!$Q171*8+2,CG$2)*$Y171+INDEX(装备数值!$I$13:$M$116,通天塔!$S171*8+3,CG$2)*$Z171+INDEX(装备数值!$I$13:$M$116,通天塔!$R171*8+4,CG$2)*$AA171+INDEX(装备数值!$I$13:$M$116,通天塔!$T171*8+5,CG$2)*$AB171+INDEX(装备数值!$I$13:$M$116,通天塔!$U171*8+6,CG$2)*$AC171+INDEX(装备数值!$I$13:$M$116,通天塔!$V171*8+7,CG$2)*$AD171+INDEX(装备数值!$I$13:$M$116,通天塔!$W171*8+8,CG$2)*$AE171</f>
        <v>1423200</v>
      </c>
      <c r="CH171" s="14">
        <f>INDEX(装备数值!$I$13:$M$116,通天塔!$P171*8+1,CH$2)*$X171+INDEX(装备数值!$I$13:$M$116,通天塔!$Q171*8+2,CH$2)*$Y171+INDEX(装备数值!$I$13:$M$116,通天塔!$S171*8+3,CH$2)*$Z171+INDEX(装备数值!$I$13:$M$116,通天塔!$R171*8+4,CH$2)*$AA171+INDEX(装备数值!$I$13:$M$116,通天塔!$T171*8+5,CH$2)*$AB171+INDEX(装备数值!$I$13:$M$116,通天塔!$U171*8+6,CH$2)*$AC171+INDEX(装备数值!$I$13:$M$116,通天塔!$V171*8+7,CH$2)*$AD171+INDEX(装备数值!$I$13:$M$116,通天塔!$W171*8+8,CH$2)*$AE171</f>
        <v>90136</v>
      </c>
      <c r="CI171" s="14">
        <f>INDEX(装备数值!$I$13:$M$116,通天塔!$P171*8+1,CI$2)*$X171+INDEX(装备数值!$I$13:$M$116,通天塔!$Q171*8+2,CI$2)*$Y171+INDEX(装备数值!$I$13:$M$116,通天塔!$S171*8+3,CI$2)*$Z171+INDEX(装备数值!$I$13:$M$116,通天塔!$R171*8+4,CI$2)*$AA171+INDEX(装备数值!$I$13:$M$116,通天塔!$T171*8+5,CI$2)*$AB171+INDEX(装备数值!$I$13:$M$116,通天塔!$U171*8+6,CI$2)*$AC171+INDEX(装备数值!$I$13:$M$116,通天塔!$V171*8+7,CI$2)*$AD171+INDEX(装备数值!$I$13:$M$116,通天塔!$W171*8+8,CI$2)*$AE171</f>
        <v>1897600</v>
      </c>
      <c r="CJ171" s="14">
        <f>INDEX(装备数值!$I$13:$M$116,通天塔!$P171*8+1,CJ$2)*$X171+INDEX(装备数值!$I$13:$M$116,通天塔!$Q171*8+2,CJ$2)*$Y171+INDEX(装备数值!$I$13:$M$116,通天塔!$S171*8+3,CJ$2)*$Z171+INDEX(装备数值!$I$13:$M$116,通天塔!$R171*8+4,CJ$2)*$AA171+INDEX(装备数值!$I$13:$M$116,通天塔!$T171*8+5,CJ$2)*$AB171+INDEX(装备数值!$I$13:$M$116,通天塔!$U171*8+6,CJ$2)*$AC171+INDEX(装备数值!$I$13:$M$116,通天塔!$V171*8+7,CJ$2)*$AD171+INDEX(装备数值!$I$13:$M$116,通天塔!$W171*8+8,CJ$2)*$AE171</f>
        <v>35580</v>
      </c>
      <c r="CM171" s="14">
        <f>INDEX(装备数值!$X$13:$AH$116,$P171*8+1,CM$2)*$AF171+INDEX(装备数值!$X$13:$AH$116,$Q171*8+2,CM$2)*$AG171+INDEX(装备数值!$X$13:$AH$116,$S171*8+3,CM$2)*$AH171+INDEX(装备数值!$X$13:$AH$116,$R171*8+4,CM$2)*$AI171+INDEX(装备数值!$X$13:$AH$116,$T171*8+5,CM$2)*$AJ171+INDEX(装备数值!$X$13:$AH$116,$U171*8+6,CM$2)*$AK171+INDEX(装备数值!$X$13:$AH$116,$V171*8+7,CM$2)*$AL171+INDEX(装备数值!$X$13:$AH$116,$W171*8+8,CM$2)*$AM171</f>
        <v>53200</v>
      </c>
      <c r="CN171" s="14">
        <f>INDEX(装备数值!$X$13:$AH$116,$P171*8+1,CN$2)*$AF171+INDEX(装备数值!$X$13:$AH$116,$Q171*8+2,CN$2)*$AG171+INDEX(装备数值!$X$13:$AH$116,$S171*8+3,CN$2)*$AH171+INDEX(装备数值!$X$13:$AH$116,$R171*8+4,CN$2)*$AI171+INDEX(装备数值!$X$13:$AH$116,$T171*8+5,CN$2)*$AJ171+INDEX(装备数值!$X$13:$AH$116,$U171*8+6,CN$2)*$AK171+INDEX(装备数值!$X$13:$AH$116,$V171*8+7,CN$2)*$AL171+INDEX(装备数值!$X$13:$AH$116,$W171*8+8,CN$2)*$AM171</f>
        <v>427500</v>
      </c>
      <c r="CO171" s="14">
        <f>INDEX(装备数值!$X$13:$AH$116,$P171*8+1,CO$2)*$AF171+INDEX(装备数值!$X$13:$AH$116,$Q171*8+2,CO$2)*$AG171+INDEX(装备数值!$X$13:$AH$116,$S171*8+3,CO$2)*$AH171+INDEX(装备数值!$X$13:$AH$116,$R171*8+4,CO$2)*$AI171+INDEX(装备数值!$X$13:$AH$116,$T171*8+5,CO$2)*$AJ171+INDEX(装备数值!$X$13:$AH$116,$U171*8+6,CO$2)*$AK171+INDEX(装备数值!$X$13:$AH$116,$V171*8+7,CO$2)*$AL171+INDEX(装备数值!$X$13:$AH$116,$W171*8+8,CO$2)*$AM171</f>
        <v>30400</v>
      </c>
      <c r="CP171" s="14">
        <f>INDEX(装备数值!$X$13:$AH$116,$P171*8+1,CP$2)*$AF171+INDEX(装备数值!$X$13:$AH$116,$Q171*8+2,CP$2)*$AG171+INDEX(装备数值!$X$13:$AH$116,$S171*8+3,CP$2)*$AH171+INDEX(装备数值!$X$13:$AH$116,$R171*8+4,CP$2)*$AI171+INDEX(装备数值!$X$13:$AH$116,$T171*8+5,CP$2)*$AJ171+INDEX(装备数值!$X$13:$AH$116,$U171*8+6,CP$2)*$AK171+INDEX(装备数值!$X$13:$AH$116,$V171*8+7,CP$2)*$AL171+INDEX(装备数值!$X$13:$AH$116,$W171*8+8,CP$2)*$AM171</f>
        <v>570000</v>
      </c>
      <c r="CQ171" s="14">
        <f>INDEX(装备数值!$X$13:$AH$116,$P171*8+1,CQ$2)*$AF171+INDEX(装备数值!$X$13:$AH$116,$Q171*8+2,CQ$2)*$AG171+INDEX(装备数值!$X$13:$AH$116,$S171*8+3,CQ$2)*$AH171+INDEX(装备数值!$X$13:$AH$116,$R171*8+4,CQ$2)*$AI171+INDEX(装备数值!$X$13:$AH$116,$T171*8+5,CQ$2)*$AJ171+INDEX(装备数值!$X$13:$AH$116,$U171*8+6,CQ$2)*$AK171+INDEX(装备数值!$X$13:$AH$116,$V171*8+7,CQ$2)*$AL171+INDEX(装备数值!$X$13:$AH$116,$W171*8+8,CQ$2)*$AM171</f>
        <v>12160</v>
      </c>
      <c r="CR171" s="14">
        <f>INDEX(装备数值!$X$13:$AH$116,$P171*8+1,CR$2)*$AF171+INDEX(装备数值!$X$13:$AH$116,$Q171*8+2,CR$2)*$AG171+INDEX(装备数值!$X$13:$AH$116,$S171*8+3,CR$2)*$AH171+INDEX(装备数值!$X$13:$AH$116,$R171*8+4,CR$2)*$AI171+INDEX(装备数值!$X$13:$AH$116,$T171*8+5,CR$2)*$AJ171+INDEX(装备数值!$X$13:$AH$116,$U171*8+6,CR$2)*$AK171+INDEX(装备数值!$X$13:$AH$116,$V171*8+7,CR$2)*$AL171+INDEX(装备数值!$X$13:$AH$116,$W171*8+8,CR$2)*$AM171</f>
        <v>45600</v>
      </c>
      <c r="CS171" s="14">
        <f>INDEX(装备数值!$X$13:$AH$116,$P171*8+1,CS$2)*$AF171+INDEX(装备数值!$X$13:$AH$116,$Q171*8+2,CS$2)*$AG171+INDEX(装备数值!$X$13:$AH$116,$S171*8+3,CS$2)*$AH171+INDEX(装备数值!$X$13:$AH$116,$R171*8+4,CS$2)*$AI171+INDEX(装备数值!$X$13:$AH$116,$T171*8+5,CS$2)*$AJ171+INDEX(装备数值!$X$13:$AH$116,$U171*8+6,CS$2)*$AK171+INDEX(装备数值!$X$13:$AH$116,$V171*8+7,CS$2)*$AL171+INDEX(装备数值!$X$13:$AH$116,$W171*8+8,CS$2)*$AM171</f>
        <v>45600</v>
      </c>
      <c r="CT171" s="14">
        <f>INDEX(装备数值!$X$13:$AH$116,$P171*8+1,CT$2)*$AF171+INDEX(装备数值!$X$13:$AH$116,$Q171*8+2,CT$2)*$AG171+INDEX(装备数值!$X$13:$AH$116,$S171*8+3,CT$2)*$AH171+INDEX(装备数值!$X$13:$AH$116,$R171*8+4,CT$2)*$AI171+INDEX(装备数值!$X$13:$AH$116,$T171*8+5,CT$2)*$AJ171+INDEX(装备数值!$X$13:$AH$116,$U171*8+6,CT$2)*$AK171+INDEX(装备数值!$X$13:$AH$116,$V171*8+7,CT$2)*$AL171+INDEX(装备数值!$X$13:$AH$116,$W171*8+8,CT$2)*$AM171</f>
        <v>45600</v>
      </c>
      <c r="CU171" s="14">
        <f>INDEX(装备数值!$X$13:$AH$116,$P171*8+1,CU$2)*$AF171+INDEX(装备数值!$X$13:$AH$116,$Q171*8+2,CU$2)*$AG171+INDEX(装备数值!$X$13:$AH$116,$S171*8+3,CU$2)*$AH171+INDEX(装备数值!$X$13:$AH$116,$R171*8+4,CU$2)*$AI171+INDEX(装备数值!$X$13:$AH$116,$T171*8+5,CU$2)*$AJ171+INDEX(装备数值!$X$13:$AH$116,$U171*8+6,CU$2)*$AK171+INDEX(装备数值!$X$13:$AH$116,$V171*8+7,CU$2)*$AL171+INDEX(装备数值!$X$13:$AH$116,$W171*8+8,CU$2)*$AM171</f>
        <v>45600</v>
      </c>
      <c r="CV171" s="14">
        <f>INDEX(装备数值!$X$13:$AH$116,$P171*8+1,CV$2)*$AF171+INDEX(装备数值!$X$13:$AH$116,$Q171*8+2,CV$2)*$AG171+INDEX(装备数值!$X$13:$AH$116,$S171*8+3,CV$2)*$AH171+INDEX(装备数值!$X$13:$AH$116,$R171*8+4,CV$2)*$AI171+INDEX(装备数值!$X$13:$AH$116,$T171*8+5,CV$2)*$AJ171+INDEX(装备数值!$X$13:$AH$116,$U171*8+6,CV$2)*$AK171+INDEX(装备数值!$X$13:$AH$116,$V171*8+7,CV$2)*$AL171+INDEX(装备数值!$X$13:$AH$116,$W171*8+8,CV$2)*$AM171</f>
        <v>76</v>
      </c>
      <c r="CW171" s="14">
        <f>INDEX(装备数值!$X$13:$AH$116,$P171*8+1,CW$2)*$AF171+INDEX(装备数值!$X$13:$AH$116,$Q171*8+2,CW$2)*$AG171+INDEX(装备数值!$X$13:$AH$116,$S171*8+3,CW$2)*$AH171+INDEX(装备数值!$X$13:$AH$116,$R171*8+4,CW$2)*$AI171+INDEX(装备数值!$X$13:$AH$116,$T171*8+5,CW$2)*$AJ171+INDEX(装备数值!$X$13:$AH$116,$U171*8+6,CW$2)*$AK171+INDEX(装备数值!$X$13:$AH$116,$V171*8+7,CW$2)*$AL171+INDEX(装备数值!$X$13:$AH$116,$W171*8+8,CW$2)*$AM171</f>
        <v>76</v>
      </c>
      <c r="CY171" s="14">
        <f>INDEX(装备数值!$AN$17:$AN$117,MATCH(MIN($X171:$AE171),装备数值!$AO$17:$AO$117,1))</f>
        <v>59</v>
      </c>
      <c r="CZ171" s="14">
        <f>IF(COUNTIF($P171:$W171,"&gt;"&amp;0)=8,INDEX(装备数值!AR$17:AR$117,$CY171+1),0)</f>
        <v>25960</v>
      </c>
      <c r="DA171" s="14">
        <f>IF(COUNTIF($P171:$W171,"&gt;"&amp;0)=8,INDEX(装备数值!AS$17:AS$117,$CY171+1),0)</f>
        <v>194700</v>
      </c>
      <c r="DB171" s="14">
        <f>IF(COUNTIF($P171:$W171,"&gt;"&amp;0)=8,INDEX(装备数值!AT$17:AT$117,$CY171+1),0)</f>
        <v>12980</v>
      </c>
      <c r="DC171" s="14">
        <f>IF(COUNTIF($P171:$W171,"&gt;"&amp;0)=8,INDEX(装备数值!AU$17:AU$117,$CY171+1),0)</f>
        <v>259600</v>
      </c>
      <c r="DD171" s="14">
        <f>IF(COUNTIF($P171:$W171,"&gt;"&amp;0)=8,INDEX(装备数值!AV$17:AV$117,$CY171+1),0)</f>
        <v>5074</v>
      </c>
      <c r="DF171" s="14">
        <f>INDEX(装备数值!$AY$17:$AY$77,MATCH(MIN($AF171:$AM171),装备数值!$AZ$17:$AZ$77,1))</f>
        <v>38</v>
      </c>
      <c r="DG171" s="26">
        <f>INDEX(装备数值!BA$17:BA$77,通天塔!DF171+1)</f>
        <v>0.73</v>
      </c>
      <c r="DH171" s="26">
        <f>INDEX(装备数值!BA$17:BA$77,通天塔!DF171+1)</f>
        <v>0.73</v>
      </c>
      <c r="DJ171" s="14">
        <f t="shared" si="299"/>
        <v>41</v>
      </c>
      <c r="DK171" s="14">
        <f>VLOOKUP(DJ171,军阶与晶片数值!$W$6:$X$27,2)</f>
        <v>9</v>
      </c>
      <c r="DL171" s="14">
        <f>INDEX(军阶与晶片数值!Y$6:Y$27,$DK171+1)</f>
        <v>750</v>
      </c>
      <c r="DM171" s="14">
        <f>INDEX(军阶与晶片数值!Z$6:Z$27,$DK171+1)</f>
        <v>750</v>
      </c>
      <c r="DN171" s="14">
        <f>INDEX(军阶与晶片数值!AA$6:AA$27,$DK171+1)</f>
        <v>750</v>
      </c>
      <c r="DO171" s="14">
        <f>INDEX(军阶与晶片数值!AB$6:AB$27,$DK171+1)</f>
        <v>750</v>
      </c>
      <c r="DP171" s="29">
        <f>INDEX(军阶与晶片数值!AC$6:AC$27,$DK171+1)</f>
        <v>50</v>
      </c>
      <c r="DQ171" s="29">
        <f>INDEX(军阶与晶片数值!AD$6:AD$27,$DK171+1)</f>
        <v>30</v>
      </c>
      <c r="DS171" s="26">
        <f>INDEX(军阶与晶片数值!I$6:I$16,AN171+1)</f>
        <v>0.3</v>
      </c>
      <c r="DT171" s="26">
        <f>INDEX(军阶与晶片数值!M$6:M$16,AO171+1)</f>
        <v>0.45</v>
      </c>
      <c r="DU171" s="26">
        <f>INDEX(军阶与晶片数值!J$6:J$16,AP171+1)</f>
        <v>0.45</v>
      </c>
      <c r="DV171" s="26">
        <f>INDEX(军阶与晶片数值!K$6:K$16,AQ171+1)</f>
        <v>0.9</v>
      </c>
      <c r="DW171" s="26">
        <f>INDEX(军阶与晶片数值!L$6:L$16,AR171+1)</f>
        <v>0.9</v>
      </c>
      <c r="DX171" s="28">
        <f>INDEX(军阶与晶片数值!N$6:N$16,AS171+1)</f>
        <v>0</v>
      </c>
      <c r="DY171" s="28">
        <f>INDEX(军阶与晶片数值!O$6:O$16,AT171+1)</f>
        <v>0</v>
      </c>
      <c r="DZ171" s="28">
        <f>INDEX(军阶与晶片数值!P$6:P$16,AU171+1)</f>
        <v>0</v>
      </c>
      <c r="EA171" s="28">
        <f>INDEX(军阶与晶片数值!Q$6:Q$16,AV171+1)</f>
        <v>0</v>
      </c>
      <c r="EB171" s="26">
        <f>INDEX(军阶与晶片数值!R$6:R$16,AW171+1)</f>
        <v>0.13</v>
      </c>
      <c r="EC171" s="26">
        <f>INDEX(军阶与晶片数值!S$6:S$16,AX171+1)</f>
        <v>0.3</v>
      </c>
      <c r="ED171" s="26">
        <f>INDEX(军阶与晶片数值!T$6:T$16,AY171+1)</f>
        <v>0</v>
      </c>
      <c r="EE171" s="26">
        <f>INDEX(军阶与晶片数值!U$6:U$16,AZ171+1)</f>
        <v>0</v>
      </c>
      <c r="EG171" s="26">
        <f>INDEX(军阶与晶片数值!$C$6:$C$36,通天塔!$BA171+1)</f>
        <v>1</v>
      </c>
      <c r="EH171" s="26">
        <f>INDEX(军阶与晶片数值!$C$6:$C$36,通天塔!$BA171+1)</f>
        <v>1</v>
      </c>
      <c r="EI171" s="26">
        <f>INDEX(军阶与晶片数值!$C$6:$C$36,通天塔!$BA171+1)</f>
        <v>1</v>
      </c>
      <c r="EJ171" s="26">
        <f>INDEX(军阶与晶片数值!$C$6:$C$36,通天塔!$BA171+1)</f>
        <v>1</v>
      </c>
      <c r="EK171" s="26">
        <f>INDEX(军阶与晶片数值!$C$6:$C$36,通天塔!$BA171+1)</f>
        <v>1</v>
      </c>
      <c r="EM171" s="14">
        <f>INDEX(战舰突破!$H$6:$H$18,通天塔!$J171+1)+INDEX(战舰突破!$H$23:$H$35,通天塔!$K171+1)+INDEX(战舰突破!$H$40:$H$52,通天塔!$L171+1)</f>
        <v>200</v>
      </c>
      <c r="EN171" s="14">
        <f>INDEX(战舰突破!$I$6:$I$18,通天塔!$J171+1)+INDEX(战舰突破!$I$23:$I$35,通天塔!$K171+1)+INDEX(战舰突破!$I$40:$I$52,通天塔!$L171+1)</f>
        <v>200</v>
      </c>
      <c r="EO171" s="14">
        <f>INDEX(战舰突破!$J$6:$J$18,通天塔!$J171+1)+INDEX(战舰突破!$J$23:$J$35,通天塔!$K171+1)+INDEX(战舰突破!$J$40:$J$52,通天塔!$L171+1)</f>
        <v>0</v>
      </c>
      <c r="EP171" s="14">
        <f>INDEX(战舰突破!$K$6:$K$18,通天塔!$J171+1)+INDEX(战舰突破!$K$23:$K$35,通天塔!$K171+1)+INDEX(战舰突破!$K$40:$K$52,通天塔!$L171+1)</f>
        <v>0</v>
      </c>
      <c r="EQ171" s="14">
        <f>INDEX(战舰突破!$L$6:$L$18,通天塔!$J171+1)+INDEX(战舰突破!$L$23:$L$35,通天塔!$K171+1)+INDEX(战舰突破!$L$40:$L$52,通天塔!$L171+1)</f>
        <v>200</v>
      </c>
      <c r="ER171" s="18">
        <f>INDEX(战舰突破!$N$6:$N$18,通天塔!$J171+1)+INDEX(战舰突破!$N$23:$N$35,通天塔!$K171+1)+INDEX(战舰突破!$N$40:$N$52,通天塔!$L171+1)</f>
        <v>0.75</v>
      </c>
      <c r="ES171" s="18">
        <f>INDEX(战舰突破!$O$6:$O$18,通天塔!$J171+1)+INDEX(战舰突破!$O$23:$O$35,通天塔!$K171+1)+INDEX(战舰突破!$O$40:$O$52,通天塔!$L171+1)</f>
        <v>1.4</v>
      </c>
      <c r="ET171" s="18">
        <f>INDEX(战舰突破!$P$6:$P$18,通天塔!$J171+1)+INDEX(战舰突破!$P$23:$P$35,通天塔!$K171+1)+INDEX(战舰突破!$P$40:$P$52,通天塔!$L171+1)</f>
        <v>0.5</v>
      </c>
      <c r="EU171" s="18">
        <f>INDEX(战舰突破!$Q$6:$Q$18,通天塔!$J171+1)+INDEX(战舰突破!$Q$23:$Q$35,通天塔!$K171+1)+INDEX(战舰突破!$Q$40:$Q$52,通天塔!$L171+1)</f>
        <v>0.3</v>
      </c>
      <c r="EV171" s="18">
        <f>INDEX(战舰突破!$R$6:$R$18,通天塔!$J171+1)+INDEX(战舰突破!$R$23:$R$35,通天塔!$K171+1)+INDEX(战舰突破!$R$40:$R$52,通天塔!$L171+1)</f>
        <v>0.25</v>
      </c>
      <c r="EW171" s="18">
        <f>INDEX(战舰突破!$M$6:$M$18,通天塔!$J171+1)+INDEX(战舰突破!$M$23:$M$35,通天塔!$K171+1)+INDEX(战舰突破!$M$40:$M$52,通天塔!$L171+1)</f>
        <v>0.2</v>
      </c>
      <c r="EX171" s="22">
        <f>INDEX(战舰突破!$W$6:$W$18,通天塔!$J171+1)+INDEX(战舰突破!$W$23:$W$35,通天塔!$K171+1)+INDEX(战舰突破!$W$40:$W$52,通天塔!$L171+1)</f>
        <v>0.5</v>
      </c>
      <c r="FA171" s="14">
        <f>INDEX(战舰突破!$S$6:$S$18,通天塔!$J171+1)</f>
        <v>0</v>
      </c>
      <c r="FB171" s="14">
        <f>INDEX(战舰突破!$T$6:$T$18,通天塔!$J171+1)</f>
        <v>1.1000000000000001</v>
      </c>
      <c r="FC171" s="14">
        <f>INDEX(战舰突破!$U$6:$U$18,通天塔!$J171+1)</f>
        <v>0.1</v>
      </c>
      <c r="FD171" s="14">
        <f>INDEX(战舰突破!$V$6:$V$18,通天塔!$J171+1)</f>
        <v>2</v>
      </c>
      <c r="FE171" s="14">
        <f>INDEX(战舰突破!$X$6:$X$18,通天塔!$J171+1)</f>
        <v>12</v>
      </c>
      <c r="FG171" s="14">
        <f>INDEX(战舰突破!$S$23:$S$35,通天塔!$J171+1)</f>
        <v>1</v>
      </c>
      <c r="FH171" s="14">
        <f>INDEX(战舰突破!$T$23:$T$35,通天塔!$J171+1)</f>
        <v>0.55000000000000004</v>
      </c>
      <c r="FI171" s="14">
        <f>INDEX(战舰突破!$U$23:$U$35,通天塔!$J171+1)</f>
        <v>0.1</v>
      </c>
      <c r="FJ171" s="14">
        <f>INDEX(战舰突破!$V$23:$V$35,通天塔!$J171+1)</f>
        <v>2</v>
      </c>
      <c r="FK171" s="14">
        <f>INDEX(战舰突破!$X$23:$X$35,通天塔!$J171+1)</f>
        <v>180</v>
      </c>
      <c r="FM171" s="14">
        <f>INDEX(战舰突破!$S$40:$S$52,通天塔!$J171+1)</f>
        <v>1</v>
      </c>
      <c r="FN171" s="14">
        <f>INDEX(战舰突破!$T$40:$T$52,通天塔!$J171+1)</f>
        <v>0.25</v>
      </c>
      <c r="FO171" s="14">
        <f>INDEX(战舰突破!$U$40:$U$52,通天塔!$J171+1)</f>
        <v>0.2</v>
      </c>
      <c r="FP171" s="14">
        <f>INDEX(战舰突破!$V$40:$V$52,通天塔!$J171+1)</f>
        <v>2</v>
      </c>
      <c r="FQ171" s="14">
        <f>INDEX(战舰突破!$X$40:$X$52,通天塔!$J171+1)</f>
        <v>300</v>
      </c>
      <c r="FT171" s="14">
        <f t="shared" si="300"/>
        <v>3535609</v>
      </c>
      <c r="FU171" s="14">
        <f t="shared" si="301"/>
        <v>2899155</v>
      </c>
      <c r="FV171" s="14">
        <f t="shared" si="302"/>
        <v>2901544</v>
      </c>
      <c r="FW171" s="14">
        <f t="shared" si="303"/>
        <v>43567261</v>
      </c>
      <c r="FX171" s="14">
        <f t="shared" si="304"/>
        <v>1718097</v>
      </c>
      <c r="FY171" s="14">
        <f t="shared" si="305"/>
        <v>32929063</v>
      </c>
      <c r="FZ171" s="14">
        <f t="shared" si="306"/>
        <v>810312</v>
      </c>
      <c r="GA171" s="28">
        <f t="shared" si="307"/>
        <v>46350</v>
      </c>
      <c r="GB171" s="28">
        <f t="shared" si="308"/>
        <v>46350</v>
      </c>
      <c r="GC171" s="28">
        <f t="shared" si="309"/>
        <v>46350</v>
      </c>
      <c r="GD171" s="28">
        <f t="shared" si="310"/>
        <v>46350</v>
      </c>
      <c r="GE171" s="28">
        <f t="shared" si="311"/>
        <v>1.9548999999999999</v>
      </c>
      <c r="GF171" s="28">
        <f t="shared" si="312"/>
        <v>2.2490000000000001</v>
      </c>
      <c r="GG171" s="28">
        <f t="shared" si="313"/>
        <v>0</v>
      </c>
      <c r="GH171" s="28">
        <f t="shared" si="314"/>
        <v>59.3</v>
      </c>
      <c r="GI171" s="14">
        <f t="shared" si="315"/>
        <v>1</v>
      </c>
      <c r="GJ171" s="14">
        <f t="shared" si="316"/>
        <v>2</v>
      </c>
      <c r="GK171" s="14">
        <f t="shared" si="317"/>
        <v>2</v>
      </c>
      <c r="GL171" s="18">
        <f t="shared" si="318"/>
        <v>2.3000000000000003</v>
      </c>
      <c r="GM171" s="18">
        <f t="shared" si="319"/>
        <v>1.75</v>
      </c>
      <c r="GN171" s="18">
        <f t="shared" si="320"/>
        <v>1.45</v>
      </c>
      <c r="GO171" s="29">
        <f t="shared" si="380"/>
        <v>46500</v>
      </c>
      <c r="GP171" s="29">
        <f t="shared" si="380"/>
        <v>46800</v>
      </c>
      <c r="GQ171" s="29">
        <f t="shared" si="380"/>
        <v>46800</v>
      </c>
      <c r="GR171" s="26">
        <f t="shared" si="321"/>
        <v>0.1</v>
      </c>
      <c r="GS171" s="26">
        <f t="shared" si="322"/>
        <v>0.1</v>
      </c>
      <c r="GT171" s="26">
        <f t="shared" si="323"/>
        <v>0.2</v>
      </c>
      <c r="GU171" s="14">
        <f t="shared" si="324"/>
        <v>4</v>
      </c>
      <c r="GV171" s="14">
        <f t="shared" si="325"/>
        <v>4</v>
      </c>
      <c r="GW171" s="14">
        <f t="shared" si="326"/>
        <v>4</v>
      </c>
      <c r="GX171" s="14">
        <f t="shared" si="327"/>
        <v>12</v>
      </c>
      <c r="GY171" s="14">
        <f t="shared" si="328"/>
        <v>180</v>
      </c>
      <c r="GZ171" s="14">
        <f t="shared" si="329"/>
        <v>300</v>
      </c>
      <c r="HA171">
        <v>167</v>
      </c>
      <c r="HB171" s="14">
        <f t="shared" si="275"/>
        <v>384316266</v>
      </c>
      <c r="HD171" s="14">
        <f t="shared" si="330"/>
        <v>3436194</v>
      </c>
      <c r="HE171" s="14">
        <f t="shared" si="331"/>
        <v>1767774</v>
      </c>
      <c r="HF171" s="29">
        <f t="shared" si="332"/>
        <v>44496</v>
      </c>
      <c r="HG171" s="29">
        <f t="shared" si="333"/>
        <v>31944</v>
      </c>
      <c r="HH171" s="29">
        <f t="shared" si="334"/>
        <v>34500</v>
      </c>
      <c r="HI171" s="29">
        <f t="shared" si="335"/>
        <v>32200</v>
      </c>
      <c r="HJ171" s="14">
        <f t="shared" si="336"/>
        <v>1.9548999999999999</v>
      </c>
      <c r="HK171" s="14">
        <f t="shared" si="337"/>
        <v>2.2490000000000001</v>
      </c>
      <c r="HL171" s="14">
        <f t="shared" si="338"/>
        <v>933630</v>
      </c>
      <c r="HM171" s="14">
        <f t="shared" si="339"/>
        <v>1739474</v>
      </c>
      <c r="HN171" s="26">
        <f t="shared" si="340"/>
        <v>0.39905278025115903</v>
      </c>
      <c r="HO171" s="26">
        <f t="shared" si="341"/>
        <v>0.66494661921708187</v>
      </c>
      <c r="HP171" s="29">
        <f t="shared" si="342"/>
        <v>504948</v>
      </c>
      <c r="HQ171" s="29">
        <f t="shared" si="343"/>
        <v>1247199</v>
      </c>
      <c r="HR171" s="29">
        <f t="shared" si="344"/>
        <v>1380357</v>
      </c>
      <c r="HS171" s="26">
        <f t="shared" si="345"/>
        <v>0.48707531269404769</v>
      </c>
      <c r="HT171" s="26">
        <f t="shared" si="346"/>
        <v>0.49261953339838549</v>
      </c>
      <c r="HU171" s="26">
        <f t="shared" si="347"/>
        <v>0.59261953339838547</v>
      </c>
      <c r="HV171" s="26">
        <f t="shared" si="348"/>
        <v>8.7075312694047668E-2</v>
      </c>
      <c r="HW171" s="29">
        <f t="shared" si="349"/>
        <v>2.2000000000000002</v>
      </c>
      <c r="HX171" s="29">
        <f t="shared" si="350"/>
        <v>4.4332653242260269</v>
      </c>
      <c r="HY171" s="29">
        <f t="shared" si="351"/>
        <v>5.0332653242260266</v>
      </c>
      <c r="HZ171" s="29">
        <f t="shared" si="352"/>
        <v>5554428</v>
      </c>
      <c r="IA171" s="29">
        <f t="shared" si="353"/>
        <v>3686109.3860729178</v>
      </c>
      <c r="IB171" s="29">
        <f t="shared" si="354"/>
        <v>3473851.5115763326</v>
      </c>
      <c r="IC171" s="29">
        <f t="shared" si="355"/>
        <v>27893226</v>
      </c>
      <c r="ID171" s="14">
        <f t="shared" si="356"/>
        <v>12714388.9</v>
      </c>
      <c r="IH171" s="14">
        <v>1</v>
      </c>
      <c r="II171" s="14">
        <v>1</v>
      </c>
      <c r="IJ171" s="14">
        <v>480</v>
      </c>
      <c r="IK171" s="14">
        <v>80</v>
      </c>
      <c r="IL171" s="14">
        <v>60</v>
      </c>
      <c r="IM171" s="23">
        <f t="shared" si="357"/>
        <v>2709106583</v>
      </c>
      <c r="IN171" s="23">
        <f t="shared" si="358"/>
        <v>2</v>
      </c>
      <c r="IO171" s="23">
        <f t="shared" si="359"/>
        <v>2709.11</v>
      </c>
      <c r="IP171" s="23">
        <f t="shared" si="360"/>
        <v>3564566899</v>
      </c>
      <c r="IQ171" s="23">
        <f t="shared" si="361"/>
        <v>2</v>
      </c>
      <c r="IR171" s="23">
        <f t="shared" si="362"/>
        <v>3564.57</v>
      </c>
      <c r="IS171" s="14">
        <v>1</v>
      </c>
      <c r="IT171" s="14">
        <v>1</v>
      </c>
      <c r="IU171" s="14">
        <v>240</v>
      </c>
      <c r="IV171" s="14">
        <v>40</v>
      </c>
      <c r="IW171" s="14">
        <v>30</v>
      </c>
      <c r="IX171" s="23">
        <f t="shared" si="363"/>
        <v>1583298731</v>
      </c>
      <c r="IY171" s="23">
        <f t="shared" si="364"/>
        <v>2</v>
      </c>
      <c r="IZ171" s="23">
        <f t="shared" si="365"/>
        <v>1583.3</v>
      </c>
      <c r="JA171" s="23"/>
      <c r="JB171" s="23"/>
      <c r="JC171" s="23"/>
      <c r="JG171">
        <f t="shared" si="366"/>
        <v>1.664712238096353</v>
      </c>
      <c r="JH171">
        <f t="shared" si="367"/>
        <v>3.2543459542545605</v>
      </c>
      <c r="JJ171" s="14">
        <v>10</v>
      </c>
      <c r="JK171" s="14">
        <v>2</v>
      </c>
      <c r="JL171" s="14">
        <v>1.5</v>
      </c>
      <c r="JM171" s="23">
        <f t="shared" si="368"/>
        <v>54068621</v>
      </c>
      <c r="JN171" s="23">
        <f t="shared" si="369"/>
        <v>1</v>
      </c>
      <c r="JO171" s="23">
        <f t="shared" si="370"/>
        <v>54068.62</v>
      </c>
      <c r="JP171" s="14">
        <v>30</v>
      </c>
      <c r="JQ171" s="14">
        <v>6</v>
      </c>
      <c r="JR171" s="14">
        <v>4</v>
      </c>
      <c r="JS171" s="23">
        <f t="shared" si="371"/>
        <v>155258161</v>
      </c>
      <c r="JT171" s="23">
        <f t="shared" si="372"/>
        <v>1</v>
      </c>
      <c r="JU171" s="23">
        <f t="shared" si="373"/>
        <v>155258.16</v>
      </c>
      <c r="JW171" s="23">
        <f t="shared" si="374"/>
        <v>207010881</v>
      </c>
      <c r="JX171" s="23">
        <f t="shared" si="375"/>
        <v>1</v>
      </c>
      <c r="JY171" s="23">
        <f t="shared" si="376"/>
        <v>207010.88</v>
      </c>
      <c r="JZ171" s="23">
        <f t="shared" si="377"/>
        <v>81102932</v>
      </c>
      <c r="KA171" s="23">
        <f t="shared" si="378"/>
        <v>1</v>
      </c>
      <c r="KB171" s="23">
        <f t="shared" si="379"/>
        <v>81102.929999999993</v>
      </c>
    </row>
    <row r="172" spans="3:288" ht="16.5" x14ac:dyDescent="0.2">
      <c r="C172" s="14">
        <f t="shared" si="243"/>
        <v>50</v>
      </c>
      <c r="D172" s="14">
        <v>168</v>
      </c>
      <c r="E172" s="14" t="s">
        <v>808</v>
      </c>
      <c r="F172" s="14">
        <v>600</v>
      </c>
      <c r="G172" s="14">
        <v>600</v>
      </c>
      <c r="H172" s="14">
        <v>600</v>
      </c>
      <c r="I172" s="14">
        <v>600</v>
      </c>
      <c r="J172" s="14">
        <v>11</v>
      </c>
      <c r="K172" s="14">
        <v>10</v>
      </c>
      <c r="L172" s="14">
        <v>10</v>
      </c>
      <c r="M172" s="14">
        <v>7</v>
      </c>
      <c r="N172" s="14">
        <v>6</v>
      </c>
      <c r="O172" s="14">
        <v>6</v>
      </c>
      <c r="P172" s="14">
        <v>10</v>
      </c>
      <c r="Q172" s="14">
        <v>10</v>
      </c>
      <c r="R172" s="14">
        <v>10</v>
      </c>
      <c r="S172" s="14">
        <v>10</v>
      </c>
      <c r="T172" s="14">
        <v>10</v>
      </c>
      <c r="U172" s="14">
        <v>10</v>
      </c>
      <c r="V172" s="14">
        <v>9</v>
      </c>
      <c r="W172" s="14">
        <v>9</v>
      </c>
      <c r="X172" s="14">
        <v>600</v>
      </c>
      <c r="Y172" s="14">
        <v>600</v>
      </c>
      <c r="Z172" s="14">
        <v>600</v>
      </c>
      <c r="AA172" s="14">
        <v>600</v>
      </c>
      <c r="AB172" s="14">
        <v>600</v>
      </c>
      <c r="AC172" s="14">
        <v>600</v>
      </c>
      <c r="AD172" s="14">
        <v>600</v>
      </c>
      <c r="AE172" s="14">
        <v>600</v>
      </c>
      <c r="AF172" s="14">
        <v>80</v>
      </c>
      <c r="AG172" s="14">
        <v>80</v>
      </c>
      <c r="AH172" s="14">
        <v>80</v>
      </c>
      <c r="AI172" s="14">
        <v>80</v>
      </c>
      <c r="AJ172" s="14">
        <v>80</v>
      </c>
      <c r="AK172" s="14">
        <v>80</v>
      </c>
      <c r="AL172" s="14">
        <v>80</v>
      </c>
      <c r="AM172" s="14">
        <v>80</v>
      </c>
      <c r="AN172" s="14">
        <v>6</v>
      </c>
      <c r="AO172" s="14">
        <v>7</v>
      </c>
      <c r="AP172" s="14">
        <v>7</v>
      </c>
      <c r="AQ172" s="14">
        <v>7</v>
      </c>
      <c r="AR172" s="14">
        <v>7</v>
      </c>
      <c r="AS172" s="14">
        <v>0</v>
      </c>
      <c r="AT172" s="14">
        <v>0</v>
      </c>
      <c r="AU172" s="14">
        <v>0</v>
      </c>
      <c r="AV172" s="14">
        <v>0</v>
      </c>
      <c r="AW172" s="14">
        <v>4</v>
      </c>
      <c r="AX172" s="14">
        <v>5</v>
      </c>
      <c r="AY172" s="14">
        <v>0</v>
      </c>
      <c r="AZ172" s="14">
        <v>0</v>
      </c>
      <c r="BA172" s="14">
        <v>20</v>
      </c>
      <c r="BF172" s="14">
        <f>ROUND((INDEX(新战舰养成!S$6:S$18,通天塔!$J172+1)+INDEX(新战舰养成!D$6:D$18,通天塔!$J172+1)*(通天塔!$G172-1))*INDEX(战舰突破!$D$6:$D$18,通天塔!$M172+1),0)</f>
        <v>453127</v>
      </c>
      <c r="BG172" s="14">
        <f>ROUND((INDEX(新战舰养成!T$6:T$18,通天塔!$J172+1)+INDEX(新战舰养成!E$6:E$18,通天塔!$J172+1)*(通天塔!$G172-1))*INDEX(战舰突破!$D$6:$D$18,通天塔!$M172+1),0)</f>
        <v>3624904</v>
      </c>
      <c r="BH172" s="14">
        <f>ROUND((INDEX(新战舰养成!U$6:U$18,通天塔!$J172+1)+INDEX(新战舰养成!F$6:F$18,通天塔!$J172+1)*(通天塔!$G172-1))*INDEX(战舰突破!$D$6:$D$18,通天塔!$M172+1),0)</f>
        <v>226714</v>
      </c>
      <c r="BI172" s="14">
        <f>ROUND((INDEX(新战舰养成!V$6:V$18,通天塔!$J172+1)+INDEX(新战舰养成!G$6:G$18,通天塔!$J172+1)*(通天塔!$G172-1))*INDEX(战舰突破!$D$6:$D$18,通天塔!$M172+1),0)</f>
        <v>570</v>
      </c>
      <c r="BJ172" s="14">
        <f>ROUND((INDEX(新战舰养成!W$6:W$18,通天塔!$J172+1)+INDEX(新战舰养成!H$6:H$18,通天塔!$J172+1)*(通天塔!$G172-1))*INDEX(战舰突破!$D$6:$D$18,通天塔!$M172+1),0)</f>
        <v>8</v>
      </c>
      <c r="BL172" s="14">
        <f>IF($H172&gt;0,ROUND((INDEX(新战舰养成!X$6:X$18,通天塔!$K172+1)+INDEX(新战舰养成!I$6:I$18,通天塔!$K172+1)*(通天塔!$H172-1))*INDEX(战舰突破!$D$6:$D$18,通天塔!$N172+1),0),0)</f>
        <v>313019</v>
      </c>
      <c r="BM172" s="14">
        <f>IF($H172&gt;0,ROUND((INDEX(新战舰养成!Y$6:Y$18,通天塔!$K172+1)+INDEX(新战舰养成!J$6:J$18,通天塔!$K172+1)*(通天塔!$H172-1))*INDEX(战舰突破!$D$6:$D$18,通天塔!$N172+1),0),0)</f>
        <v>0</v>
      </c>
      <c r="BN172" s="14">
        <f>IF($H172&gt;0,ROUND((INDEX(新战舰养成!Z$6:Z$18,通天塔!$K172+1)+INDEX(新战舰养成!K$6:K$18,通天塔!$K172+1)*(通天塔!$H172-1))*INDEX(战舰突破!$D$6:$D$18,通天塔!$N172+1),0),0)</f>
        <v>0</v>
      </c>
      <c r="BO172" s="14">
        <f>IF($H172&gt;0,ROUND((INDEX(新战舰养成!AA$6:AA$18,通天塔!$K172+1)+INDEX(新战舰养成!L$6:L$18,通天塔!$K172+1)*(通天塔!$H172-1))*INDEX(战舰突破!$D$6:$D$18,通天塔!$N172+1),0),0)</f>
        <v>3125290</v>
      </c>
      <c r="BP172" s="14">
        <f>IF($H172&gt;0,ROUND((INDEX(新战舰养成!AB$6:AB$18,通天塔!$K172+1)+INDEX(新战舰养成!M$6:M$18,通天塔!$K172+1)*(通天塔!$H172-1))*INDEX(战舰突破!$D$6:$D$18,通天塔!$N172+1),0),0)</f>
        <v>62377</v>
      </c>
      <c r="BR172" s="14">
        <f>IF($I172&gt;0,ROUND((INDEX(新战舰养成!AC$6:AC$18,通天塔!$L172+1)+INDEX(新战舰养成!I$6:I$18,通天塔!$L172+1)*(通天塔!$I172-1))*INDEX(战舰突破!$D$6:$D$18,通天塔!$O172+1),0),0)</f>
        <v>313544</v>
      </c>
      <c r="BS172" s="14">
        <f>IF($I172&gt;0,ROUND((INDEX(新战舰养成!AD$6:AD$18,通天塔!$L172+1)+INDEX(新战舰养成!J$6:J$18,通天塔!$L172+1)*(通天塔!$I172-1))*INDEX(战舰突破!$D$6:$D$18,通天塔!$O172+1),0),0)</f>
        <v>0</v>
      </c>
      <c r="BT172" s="14">
        <f>IF($I172&gt;0,ROUND((INDEX(新战舰养成!AE$6:AE$18,通天塔!$L172+1)+INDEX(新战舰养成!K$6:K$18,通天塔!$L172+1)*(通天塔!$I172-1))*INDEX(战舰突破!$D$6:$D$18,通天塔!$O172+1),0),0)</f>
        <v>0</v>
      </c>
      <c r="BU172" s="14">
        <f>IF($I172&gt;0,ROUND((INDEX(新战舰养成!AF$6:AF$18,通天塔!$L172+1)+INDEX(新战舰养成!L$6:L$18,通天塔!$L172+1)*(通天塔!$I172-1))*INDEX(战舰突破!$D$6:$D$18,通天塔!$O172+1),0),0)</f>
        <v>2034533</v>
      </c>
      <c r="BV172" s="14">
        <f>IF($I172&gt;0,ROUND((INDEX(新战舰养成!AG$6:AG$18,通天塔!$L172+1)+INDEX(新战舰养成!M$6:M$18,通天塔!$L172+1)*(通天塔!$I172-1))*INDEX(战舰突破!$D$6:$D$18,通天塔!$O172+1),0),0)</f>
        <v>84581</v>
      </c>
      <c r="BY172" s="14">
        <f>(INDEX(装备数值!$C$13:$G$116,通天塔!$P172*8+1,BY$2)+INDEX(装备数值!$C$13:$G$116,通天塔!$Q172*8+2,BY$2)+INDEX(装备数值!$C$13:$G$116,通天塔!$S172*8+3,BY$2)+INDEX(装备数值!$C$13:$G$116,通天塔!$R172*8+4,BY$2)+INDEX(装备数值!$C$13:$G$116,通天塔!$T172*8+5,BY$2)+INDEX(装备数值!$C$13:$G$116,通天塔!$U172*8+6,BY$2)+INDEX(装备数值!$C$13:$G$116,通天塔!$V172*8+7,BY$2)+INDEX(装备数值!$C$13:$G$116,通天塔!$W172*8+8,BY$2))</f>
        <v>68000</v>
      </c>
      <c r="BZ172" s="14">
        <f>(INDEX(装备数值!$C$13:$G$116,通天塔!$P172*8+1,BZ$2)+INDEX(装备数值!$C$13:$G$116,通天塔!$Q172*8+2,BZ$2)+INDEX(装备数值!$C$13:$G$116,通天塔!$S172*8+3,BZ$2)+INDEX(装备数值!$C$13:$G$116,通天塔!$R172*8+4,BZ$2)+INDEX(装备数值!$C$13:$G$116,通天塔!$T172*8+5,BZ$2)+INDEX(装备数值!$C$13:$G$116,通天塔!$U172*8+6,BZ$2)+INDEX(装备数值!$C$13:$G$116,通天塔!$V172*8+7,BZ$2)+INDEX(装备数值!$C$13:$G$116,通天塔!$W172*8+8,BZ$2))</f>
        <v>600000</v>
      </c>
      <c r="CA172" s="14">
        <f>(INDEX(装备数值!$C$13:$G$116,通天塔!$P172*8+1,CA$2)+INDEX(装备数值!$C$13:$G$116,通天塔!$Q172*8+2,CA$2)+INDEX(装备数值!$C$13:$G$116,通天塔!$S172*8+3,CA$2)+INDEX(装备数值!$C$13:$G$116,通天塔!$R172*8+4,CA$2)+INDEX(装备数值!$C$13:$G$116,通天塔!$T172*8+5,CA$2)+INDEX(装备数值!$C$13:$G$116,通天塔!$U172*8+6,CA$2)+INDEX(装备数值!$C$13:$G$116,通天塔!$V172*8+7,CA$2)+INDEX(装备数值!$C$13:$G$116,通天塔!$W172*8+8,CA$2))</f>
        <v>35200</v>
      </c>
      <c r="CB172" s="14">
        <f>(INDEX(装备数值!$C$13:$G$116,通天塔!$P172*8+1,CB$2)+INDEX(装备数值!$C$13:$G$116,通天塔!$Q172*8+2,CB$2)+INDEX(装备数值!$C$13:$G$116,通天塔!$S172*8+3,CB$2)+INDEX(装备数值!$C$13:$G$116,通天塔!$R172*8+4,CB$2)+INDEX(装备数值!$C$13:$G$116,通天塔!$T172*8+5,CB$2)+INDEX(装备数值!$C$13:$G$116,通天塔!$U172*8+6,CB$2)+INDEX(装备数值!$C$13:$G$116,通天塔!$V172*8+7,CB$2)+INDEX(装备数值!$C$13:$G$116,通天塔!$W172*8+8,CB$2))</f>
        <v>800000</v>
      </c>
      <c r="CC172" s="14">
        <f>(INDEX(装备数值!$C$13:$G$116,通天塔!$P172*8+1,CC$2)+INDEX(装备数值!$C$13:$G$116,通天塔!$Q172*8+2,CC$2)+INDEX(装备数值!$C$13:$G$116,通天塔!$S172*8+3,CC$2)+INDEX(装备数值!$C$13:$G$116,通天塔!$R172*8+4,CC$2)+INDEX(装备数值!$C$13:$G$116,通天塔!$T172*8+5,CC$2)+INDEX(装备数值!$C$13:$G$116,通天塔!$U172*8+6,CC$2)+INDEX(装备数值!$C$13:$G$116,通天塔!$V172*8+7,CC$2)+INDEX(装备数值!$C$13:$G$116,通天塔!$W172*8+8,CC$2))</f>
        <v>13900</v>
      </c>
      <c r="CF172" s="14">
        <f>INDEX(装备数值!$I$13:$M$116,通天塔!$P172*8+1,CF$2)*$X172+INDEX(装备数值!$I$13:$M$116,通天塔!$Q172*8+2,CF$2)*$Y172+INDEX(装备数值!$I$13:$M$116,通天塔!$S172*8+3,CF$2)*$Z172+INDEX(装备数值!$I$13:$M$116,通天塔!$R172*8+4,CF$2)*$AA172+INDEX(装备数值!$I$13:$M$116,通天塔!$T172*8+5,CF$2)*$AB172+INDEX(装备数值!$I$13:$M$116,通天塔!$U172*8+6,CF$2)*$AC172+INDEX(装备数值!$I$13:$M$116,通天塔!$V172*8+7,CF$2)*$AD172+INDEX(装备数值!$I$13:$M$116,通天塔!$W172*8+8,CF$2)*$AE172</f>
        <v>180000</v>
      </c>
      <c r="CG172" s="14">
        <f>INDEX(装备数值!$I$13:$M$116,通天塔!$P172*8+1,CG$2)*$X172+INDEX(装备数值!$I$13:$M$116,通天塔!$Q172*8+2,CG$2)*$Y172+INDEX(装备数值!$I$13:$M$116,通天塔!$S172*8+3,CG$2)*$Z172+INDEX(装备数值!$I$13:$M$116,通天塔!$R172*8+4,CG$2)*$AA172+INDEX(装备数值!$I$13:$M$116,通天塔!$T172*8+5,CG$2)*$AB172+INDEX(装备数值!$I$13:$M$116,通天塔!$U172*8+6,CG$2)*$AC172+INDEX(装备数值!$I$13:$M$116,通天塔!$V172*8+7,CG$2)*$AD172+INDEX(装备数值!$I$13:$M$116,通天塔!$W172*8+8,CG$2)*$AE172</f>
        <v>1440000</v>
      </c>
      <c r="CH172" s="14">
        <f>INDEX(装备数值!$I$13:$M$116,通天塔!$P172*8+1,CH$2)*$X172+INDEX(装备数值!$I$13:$M$116,通天塔!$Q172*8+2,CH$2)*$Y172+INDEX(装备数值!$I$13:$M$116,通天塔!$S172*8+3,CH$2)*$Z172+INDEX(装备数值!$I$13:$M$116,通天塔!$R172*8+4,CH$2)*$AA172+INDEX(装备数值!$I$13:$M$116,通天塔!$T172*8+5,CH$2)*$AB172+INDEX(装备数值!$I$13:$M$116,通天塔!$U172*8+6,CH$2)*$AC172+INDEX(装备数值!$I$13:$M$116,通天塔!$V172*8+7,CH$2)*$AD172+INDEX(装备数值!$I$13:$M$116,通天塔!$W172*8+8,CH$2)*$AE172</f>
        <v>91200</v>
      </c>
      <c r="CI172" s="14">
        <f>INDEX(装备数值!$I$13:$M$116,通天塔!$P172*8+1,CI$2)*$X172+INDEX(装备数值!$I$13:$M$116,通天塔!$Q172*8+2,CI$2)*$Y172+INDEX(装备数值!$I$13:$M$116,通天塔!$S172*8+3,CI$2)*$Z172+INDEX(装备数值!$I$13:$M$116,通天塔!$R172*8+4,CI$2)*$AA172+INDEX(装备数值!$I$13:$M$116,通天塔!$T172*8+5,CI$2)*$AB172+INDEX(装备数值!$I$13:$M$116,通天塔!$U172*8+6,CI$2)*$AC172+INDEX(装备数值!$I$13:$M$116,通天塔!$V172*8+7,CI$2)*$AD172+INDEX(装备数值!$I$13:$M$116,通天塔!$W172*8+8,CI$2)*$AE172</f>
        <v>1920000</v>
      </c>
      <c r="CJ172" s="14">
        <f>INDEX(装备数值!$I$13:$M$116,通天塔!$P172*8+1,CJ$2)*$X172+INDEX(装备数值!$I$13:$M$116,通天塔!$Q172*8+2,CJ$2)*$Y172+INDEX(装备数值!$I$13:$M$116,通天塔!$S172*8+3,CJ$2)*$Z172+INDEX(装备数值!$I$13:$M$116,通天塔!$R172*8+4,CJ$2)*$AA172+INDEX(装备数值!$I$13:$M$116,通天塔!$T172*8+5,CJ$2)*$AB172+INDEX(装备数值!$I$13:$M$116,通天塔!$U172*8+6,CJ$2)*$AC172+INDEX(装备数值!$I$13:$M$116,通天塔!$V172*8+7,CJ$2)*$AD172+INDEX(装备数值!$I$13:$M$116,通天塔!$W172*8+8,CJ$2)*$AE172</f>
        <v>36000</v>
      </c>
      <c r="CM172" s="14">
        <f>INDEX(装备数值!$X$13:$AH$116,$P172*8+1,CM$2)*$AF172+INDEX(装备数值!$X$13:$AH$116,$Q172*8+2,CM$2)*$AG172+INDEX(装备数值!$X$13:$AH$116,$S172*8+3,CM$2)*$AH172+INDEX(装备数值!$X$13:$AH$116,$R172*8+4,CM$2)*$AI172+INDEX(装备数值!$X$13:$AH$116,$T172*8+5,CM$2)*$AJ172+INDEX(装备数值!$X$13:$AH$116,$U172*8+6,CM$2)*$AK172+INDEX(装备数值!$X$13:$AH$116,$V172*8+7,CM$2)*$AL172+INDEX(装备数值!$X$13:$AH$116,$W172*8+8,CM$2)*$AM172</f>
        <v>56000</v>
      </c>
      <c r="CN172" s="14">
        <f>INDEX(装备数值!$X$13:$AH$116,$P172*8+1,CN$2)*$AF172+INDEX(装备数值!$X$13:$AH$116,$Q172*8+2,CN$2)*$AG172+INDEX(装备数值!$X$13:$AH$116,$S172*8+3,CN$2)*$AH172+INDEX(装备数值!$X$13:$AH$116,$R172*8+4,CN$2)*$AI172+INDEX(装备数值!$X$13:$AH$116,$T172*8+5,CN$2)*$AJ172+INDEX(装备数值!$X$13:$AH$116,$U172*8+6,CN$2)*$AK172+INDEX(装备数值!$X$13:$AH$116,$V172*8+7,CN$2)*$AL172+INDEX(装备数值!$X$13:$AH$116,$W172*8+8,CN$2)*$AM172</f>
        <v>450000</v>
      </c>
      <c r="CO172" s="14">
        <f>INDEX(装备数值!$X$13:$AH$116,$P172*8+1,CO$2)*$AF172+INDEX(装备数值!$X$13:$AH$116,$Q172*8+2,CO$2)*$AG172+INDEX(装备数值!$X$13:$AH$116,$S172*8+3,CO$2)*$AH172+INDEX(装备数值!$X$13:$AH$116,$R172*8+4,CO$2)*$AI172+INDEX(装备数值!$X$13:$AH$116,$T172*8+5,CO$2)*$AJ172+INDEX(装备数值!$X$13:$AH$116,$U172*8+6,CO$2)*$AK172+INDEX(装备数值!$X$13:$AH$116,$V172*8+7,CO$2)*$AL172+INDEX(装备数值!$X$13:$AH$116,$W172*8+8,CO$2)*$AM172</f>
        <v>32000</v>
      </c>
      <c r="CP172" s="14">
        <f>INDEX(装备数值!$X$13:$AH$116,$P172*8+1,CP$2)*$AF172+INDEX(装备数值!$X$13:$AH$116,$Q172*8+2,CP$2)*$AG172+INDEX(装备数值!$X$13:$AH$116,$S172*8+3,CP$2)*$AH172+INDEX(装备数值!$X$13:$AH$116,$R172*8+4,CP$2)*$AI172+INDEX(装备数值!$X$13:$AH$116,$T172*8+5,CP$2)*$AJ172+INDEX(装备数值!$X$13:$AH$116,$U172*8+6,CP$2)*$AK172+INDEX(装备数值!$X$13:$AH$116,$V172*8+7,CP$2)*$AL172+INDEX(装备数值!$X$13:$AH$116,$W172*8+8,CP$2)*$AM172</f>
        <v>600000</v>
      </c>
      <c r="CQ172" s="14">
        <f>INDEX(装备数值!$X$13:$AH$116,$P172*8+1,CQ$2)*$AF172+INDEX(装备数值!$X$13:$AH$116,$Q172*8+2,CQ$2)*$AG172+INDEX(装备数值!$X$13:$AH$116,$S172*8+3,CQ$2)*$AH172+INDEX(装备数值!$X$13:$AH$116,$R172*8+4,CQ$2)*$AI172+INDEX(装备数值!$X$13:$AH$116,$T172*8+5,CQ$2)*$AJ172+INDEX(装备数值!$X$13:$AH$116,$U172*8+6,CQ$2)*$AK172+INDEX(装备数值!$X$13:$AH$116,$V172*8+7,CQ$2)*$AL172+INDEX(装备数值!$X$13:$AH$116,$W172*8+8,CQ$2)*$AM172</f>
        <v>12800</v>
      </c>
      <c r="CR172" s="14">
        <f>INDEX(装备数值!$X$13:$AH$116,$P172*8+1,CR$2)*$AF172+INDEX(装备数值!$X$13:$AH$116,$Q172*8+2,CR$2)*$AG172+INDEX(装备数值!$X$13:$AH$116,$S172*8+3,CR$2)*$AH172+INDEX(装备数值!$X$13:$AH$116,$R172*8+4,CR$2)*$AI172+INDEX(装备数值!$X$13:$AH$116,$T172*8+5,CR$2)*$AJ172+INDEX(装备数值!$X$13:$AH$116,$U172*8+6,CR$2)*$AK172+INDEX(装备数值!$X$13:$AH$116,$V172*8+7,CR$2)*$AL172+INDEX(装备数值!$X$13:$AH$116,$W172*8+8,CR$2)*$AM172</f>
        <v>48000</v>
      </c>
      <c r="CS172" s="14">
        <f>INDEX(装备数值!$X$13:$AH$116,$P172*8+1,CS$2)*$AF172+INDEX(装备数值!$X$13:$AH$116,$Q172*8+2,CS$2)*$AG172+INDEX(装备数值!$X$13:$AH$116,$S172*8+3,CS$2)*$AH172+INDEX(装备数值!$X$13:$AH$116,$R172*8+4,CS$2)*$AI172+INDEX(装备数值!$X$13:$AH$116,$T172*8+5,CS$2)*$AJ172+INDEX(装备数值!$X$13:$AH$116,$U172*8+6,CS$2)*$AK172+INDEX(装备数值!$X$13:$AH$116,$V172*8+7,CS$2)*$AL172+INDEX(装备数值!$X$13:$AH$116,$W172*8+8,CS$2)*$AM172</f>
        <v>48000</v>
      </c>
      <c r="CT172" s="14">
        <f>INDEX(装备数值!$X$13:$AH$116,$P172*8+1,CT$2)*$AF172+INDEX(装备数值!$X$13:$AH$116,$Q172*8+2,CT$2)*$AG172+INDEX(装备数值!$X$13:$AH$116,$S172*8+3,CT$2)*$AH172+INDEX(装备数值!$X$13:$AH$116,$R172*8+4,CT$2)*$AI172+INDEX(装备数值!$X$13:$AH$116,$T172*8+5,CT$2)*$AJ172+INDEX(装备数值!$X$13:$AH$116,$U172*8+6,CT$2)*$AK172+INDEX(装备数值!$X$13:$AH$116,$V172*8+7,CT$2)*$AL172+INDEX(装备数值!$X$13:$AH$116,$W172*8+8,CT$2)*$AM172</f>
        <v>48000</v>
      </c>
      <c r="CU172" s="14">
        <f>INDEX(装备数值!$X$13:$AH$116,$P172*8+1,CU$2)*$AF172+INDEX(装备数值!$X$13:$AH$116,$Q172*8+2,CU$2)*$AG172+INDEX(装备数值!$X$13:$AH$116,$S172*8+3,CU$2)*$AH172+INDEX(装备数值!$X$13:$AH$116,$R172*8+4,CU$2)*$AI172+INDEX(装备数值!$X$13:$AH$116,$T172*8+5,CU$2)*$AJ172+INDEX(装备数值!$X$13:$AH$116,$U172*8+6,CU$2)*$AK172+INDEX(装备数值!$X$13:$AH$116,$V172*8+7,CU$2)*$AL172+INDEX(装备数值!$X$13:$AH$116,$W172*8+8,CU$2)*$AM172</f>
        <v>48000</v>
      </c>
      <c r="CV172" s="14">
        <f>INDEX(装备数值!$X$13:$AH$116,$P172*8+1,CV$2)*$AF172+INDEX(装备数值!$X$13:$AH$116,$Q172*8+2,CV$2)*$AG172+INDEX(装备数值!$X$13:$AH$116,$S172*8+3,CV$2)*$AH172+INDEX(装备数值!$X$13:$AH$116,$R172*8+4,CV$2)*$AI172+INDEX(装备数值!$X$13:$AH$116,$T172*8+5,CV$2)*$AJ172+INDEX(装备数值!$X$13:$AH$116,$U172*8+6,CV$2)*$AK172+INDEX(装备数值!$X$13:$AH$116,$V172*8+7,CV$2)*$AL172+INDEX(装备数值!$X$13:$AH$116,$W172*8+8,CV$2)*$AM172</f>
        <v>80</v>
      </c>
      <c r="CW172" s="14">
        <f>INDEX(装备数值!$X$13:$AH$116,$P172*8+1,CW$2)*$AF172+INDEX(装备数值!$X$13:$AH$116,$Q172*8+2,CW$2)*$AG172+INDEX(装备数值!$X$13:$AH$116,$S172*8+3,CW$2)*$AH172+INDEX(装备数值!$X$13:$AH$116,$R172*8+4,CW$2)*$AI172+INDEX(装备数值!$X$13:$AH$116,$T172*8+5,CW$2)*$AJ172+INDEX(装备数值!$X$13:$AH$116,$U172*8+6,CW$2)*$AK172+INDEX(装备数值!$X$13:$AH$116,$V172*8+7,CW$2)*$AL172+INDEX(装备数值!$X$13:$AH$116,$W172*8+8,CW$2)*$AM172</f>
        <v>80</v>
      </c>
      <c r="CY172" s="14">
        <f>INDEX(装备数值!$AN$17:$AN$117,MATCH(MIN($X172:$AE172),装备数值!$AO$17:$AO$117,1))</f>
        <v>60</v>
      </c>
      <c r="CZ172" s="14">
        <f>IF(COUNTIF($P172:$W172,"&gt;"&amp;0)=8,INDEX(装备数值!AR$17:AR$117,$CY172+1),0)</f>
        <v>29880</v>
      </c>
      <c r="DA172" s="14">
        <f>IF(COUNTIF($P172:$W172,"&gt;"&amp;0)=8,INDEX(装备数值!AS$17:AS$117,$CY172+1),0)</f>
        <v>225000</v>
      </c>
      <c r="DB172" s="14">
        <f>IF(COUNTIF($P172:$W172,"&gt;"&amp;0)=8,INDEX(装备数值!AT$17:AT$117,$CY172+1),0)</f>
        <v>14880</v>
      </c>
      <c r="DC172" s="14">
        <f>IF(COUNTIF($P172:$W172,"&gt;"&amp;0)=8,INDEX(装备数值!AU$17:AU$117,$CY172+1),0)</f>
        <v>300000</v>
      </c>
      <c r="DD172" s="14">
        <f>IF(COUNTIF($P172:$W172,"&gt;"&amp;0)=8,INDEX(装备数值!AV$17:AV$117,$CY172+1),0)</f>
        <v>6000</v>
      </c>
      <c r="DF172" s="14">
        <f>INDEX(装备数值!$AY$17:$AY$77,MATCH(MIN($AF172:$AM172),装备数值!$AZ$17:$AZ$77,1))</f>
        <v>40</v>
      </c>
      <c r="DG172" s="26">
        <f>INDEX(装备数值!BA$17:BA$77,通天塔!DF172+1)</f>
        <v>0.8</v>
      </c>
      <c r="DH172" s="26">
        <f>INDEX(装备数值!BA$17:BA$77,通天塔!DF172+1)</f>
        <v>0.8</v>
      </c>
      <c r="DJ172" s="14">
        <f t="shared" si="299"/>
        <v>43</v>
      </c>
      <c r="DK172" s="14">
        <f>VLOOKUP(DJ172,军阶与晶片数值!$W$6:$X$27,2)</f>
        <v>9</v>
      </c>
      <c r="DL172" s="14">
        <f>INDEX(军阶与晶片数值!Y$6:Y$27,$DK172+1)</f>
        <v>750</v>
      </c>
      <c r="DM172" s="14">
        <f>INDEX(军阶与晶片数值!Z$6:Z$27,$DK172+1)</f>
        <v>750</v>
      </c>
      <c r="DN172" s="14">
        <f>INDEX(军阶与晶片数值!AA$6:AA$27,$DK172+1)</f>
        <v>750</v>
      </c>
      <c r="DO172" s="14">
        <f>INDEX(军阶与晶片数值!AB$6:AB$27,$DK172+1)</f>
        <v>750</v>
      </c>
      <c r="DP172" s="29">
        <f>INDEX(军阶与晶片数值!AC$6:AC$27,$DK172+1)</f>
        <v>50</v>
      </c>
      <c r="DQ172" s="29">
        <f>INDEX(军阶与晶片数值!AD$6:AD$27,$DK172+1)</f>
        <v>30</v>
      </c>
      <c r="DS172" s="26">
        <f>INDEX(军阶与晶片数值!I$6:I$16,AN172+1)</f>
        <v>0.3</v>
      </c>
      <c r="DT172" s="26">
        <f>INDEX(军阶与晶片数值!M$6:M$16,AO172+1)</f>
        <v>0.45</v>
      </c>
      <c r="DU172" s="26">
        <f>INDEX(军阶与晶片数值!J$6:J$16,AP172+1)</f>
        <v>0.45</v>
      </c>
      <c r="DV172" s="26">
        <f>INDEX(军阶与晶片数值!K$6:K$16,AQ172+1)</f>
        <v>0.9</v>
      </c>
      <c r="DW172" s="26">
        <f>INDEX(军阶与晶片数值!L$6:L$16,AR172+1)</f>
        <v>0.9</v>
      </c>
      <c r="DX172" s="28">
        <f>INDEX(军阶与晶片数值!N$6:N$16,AS172+1)</f>
        <v>0</v>
      </c>
      <c r="DY172" s="28">
        <f>INDEX(军阶与晶片数值!O$6:O$16,AT172+1)</f>
        <v>0</v>
      </c>
      <c r="DZ172" s="28">
        <f>INDEX(军阶与晶片数值!P$6:P$16,AU172+1)</f>
        <v>0</v>
      </c>
      <c r="EA172" s="28">
        <f>INDEX(军阶与晶片数值!Q$6:Q$16,AV172+1)</f>
        <v>0</v>
      </c>
      <c r="EB172" s="26">
        <f>INDEX(军阶与晶片数值!R$6:R$16,AW172+1)</f>
        <v>0.3</v>
      </c>
      <c r="EC172" s="26">
        <f>INDEX(军阶与晶片数值!S$6:S$16,AX172+1)</f>
        <v>0.4</v>
      </c>
      <c r="ED172" s="26">
        <f>INDEX(军阶与晶片数值!T$6:T$16,AY172+1)</f>
        <v>0</v>
      </c>
      <c r="EE172" s="26">
        <f>INDEX(军阶与晶片数值!U$6:U$16,AZ172+1)</f>
        <v>0</v>
      </c>
      <c r="EG172" s="26">
        <f>INDEX(军阶与晶片数值!$C$6:$C$36,通天塔!$BA172+1)</f>
        <v>1</v>
      </c>
      <c r="EH172" s="26">
        <f>INDEX(军阶与晶片数值!$C$6:$C$36,通天塔!$BA172+1)</f>
        <v>1</v>
      </c>
      <c r="EI172" s="26">
        <f>INDEX(军阶与晶片数值!$C$6:$C$36,通天塔!$BA172+1)</f>
        <v>1</v>
      </c>
      <c r="EJ172" s="26">
        <f>INDEX(军阶与晶片数值!$C$6:$C$36,通天塔!$BA172+1)</f>
        <v>1</v>
      </c>
      <c r="EK172" s="26">
        <f>INDEX(军阶与晶片数值!$C$6:$C$36,通天塔!$BA172+1)</f>
        <v>1</v>
      </c>
      <c r="EM172" s="14">
        <f>INDEX(战舰突破!$H$6:$H$18,通天塔!$J172+1)+INDEX(战舰突破!$H$23:$H$35,通天塔!$K172+1)+INDEX(战舰突破!$H$40:$H$52,通天塔!$L172+1)</f>
        <v>200</v>
      </c>
      <c r="EN172" s="14">
        <f>INDEX(战舰突破!$I$6:$I$18,通天塔!$J172+1)+INDEX(战舰突破!$I$23:$I$35,通天塔!$K172+1)+INDEX(战舰突破!$I$40:$I$52,通天塔!$L172+1)</f>
        <v>200</v>
      </c>
      <c r="EO172" s="14">
        <f>INDEX(战舰突破!$J$6:$J$18,通天塔!$J172+1)+INDEX(战舰突破!$J$23:$J$35,通天塔!$K172+1)+INDEX(战舰突破!$J$40:$J$52,通天塔!$L172+1)</f>
        <v>0</v>
      </c>
      <c r="EP172" s="14">
        <f>INDEX(战舰突破!$K$6:$K$18,通天塔!$J172+1)+INDEX(战舰突破!$K$23:$K$35,通天塔!$K172+1)+INDEX(战舰突破!$K$40:$K$52,通天塔!$L172+1)</f>
        <v>0</v>
      </c>
      <c r="EQ172" s="14">
        <f>INDEX(战舰突破!$L$6:$L$18,通天塔!$J172+1)+INDEX(战舰突破!$L$23:$L$35,通天塔!$K172+1)+INDEX(战舰突破!$L$40:$L$52,通天塔!$L172+1)</f>
        <v>200</v>
      </c>
      <c r="ER172" s="18">
        <f>INDEX(战舰突破!$N$6:$N$18,通天塔!$J172+1)+INDEX(战舰突破!$N$23:$N$35,通天塔!$K172+1)+INDEX(战舰突破!$N$40:$N$52,通天塔!$L172+1)</f>
        <v>0.75</v>
      </c>
      <c r="ES172" s="18">
        <f>INDEX(战舰突破!$O$6:$O$18,通天塔!$J172+1)+INDEX(战舰突破!$O$23:$O$35,通天塔!$K172+1)+INDEX(战舰突破!$O$40:$O$52,通天塔!$L172+1)</f>
        <v>1.4</v>
      </c>
      <c r="ET172" s="18">
        <f>INDEX(战舰突破!$P$6:$P$18,通天塔!$J172+1)+INDEX(战舰突破!$P$23:$P$35,通天塔!$K172+1)+INDEX(战舰突破!$P$40:$P$52,通天塔!$L172+1)</f>
        <v>0.5</v>
      </c>
      <c r="EU172" s="18">
        <f>INDEX(战舰突破!$Q$6:$Q$18,通天塔!$J172+1)+INDEX(战舰突破!$Q$23:$Q$35,通天塔!$K172+1)+INDEX(战舰突破!$Q$40:$Q$52,通天塔!$L172+1)</f>
        <v>0.3</v>
      </c>
      <c r="EV172" s="18">
        <f>INDEX(战舰突破!$R$6:$R$18,通天塔!$J172+1)+INDEX(战舰突破!$R$23:$R$35,通天塔!$K172+1)+INDEX(战舰突破!$R$40:$R$52,通天塔!$L172+1)</f>
        <v>0.25</v>
      </c>
      <c r="EW172" s="18">
        <f>INDEX(战舰突破!$M$6:$M$18,通天塔!$J172+1)+INDEX(战舰突破!$M$23:$M$35,通天塔!$K172+1)+INDEX(战舰突破!$M$40:$M$52,通天塔!$L172+1)</f>
        <v>0.2</v>
      </c>
      <c r="EX172" s="22">
        <f>INDEX(战舰突破!$W$6:$W$18,通天塔!$J172+1)+INDEX(战舰突破!$W$23:$W$35,通天塔!$K172+1)+INDEX(战舰突破!$W$40:$W$52,通天塔!$L172+1)</f>
        <v>0.5</v>
      </c>
      <c r="FA172" s="14">
        <f>INDEX(战舰突破!$S$6:$S$18,通天塔!$J172+1)</f>
        <v>0</v>
      </c>
      <c r="FB172" s="14">
        <f>INDEX(战舰突破!$T$6:$T$18,通天塔!$J172+1)</f>
        <v>1.1000000000000001</v>
      </c>
      <c r="FC172" s="14">
        <f>INDEX(战舰突破!$U$6:$U$18,通天塔!$J172+1)</f>
        <v>0.1</v>
      </c>
      <c r="FD172" s="14">
        <f>INDEX(战舰突破!$V$6:$V$18,通天塔!$J172+1)</f>
        <v>2</v>
      </c>
      <c r="FE172" s="14">
        <f>INDEX(战舰突破!$X$6:$X$18,通天塔!$J172+1)</f>
        <v>12</v>
      </c>
      <c r="FG172" s="14">
        <f>INDEX(战舰突破!$S$23:$S$35,通天塔!$J172+1)</f>
        <v>1</v>
      </c>
      <c r="FH172" s="14">
        <f>INDEX(战舰突破!$T$23:$T$35,通天塔!$J172+1)</f>
        <v>0.55000000000000004</v>
      </c>
      <c r="FI172" s="14">
        <f>INDEX(战舰突破!$U$23:$U$35,通天塔!$J172+1)</f>
        <v>0.1</v>
      </c>
      <c r="FJ172" s="14">
        <f>INDEX(战舰突破!$V$23:$V$35,通天塔!$J172+1)</f>
        <v>2</v>
      </c>
      <c r="FK172" s="14">
        <f>INDEX(战舰突破!$X$23:$X$35,通天塔!$J172+1)</f>
        <v>180</v>
      </c>
      <c r="FM172" s="14">
        <f>INDEX(战舰突破!$S$40:$S$52,通天塔!$J172+1)</f>
        <v>1</v>
      </c>
      <c r="FN172" s="14">
        <f>INDEX(战舰突破!$T$40:$T$52,通天塔!$J172+1)</f>
        <v>0.25</v>
      </c>
      <c r="FO172" s="14">
        <f>INDEX(战舰突破!$U$40:$U$52,通天塔!$J172+1)</f>
        <v>0.2</v>
      </c>
      <c r="FP172" s="14">
        <f>INDEX(战舰突破!$V$40:$V$52,通天塔!$J172+1)</f>
        <v>2</v>
      </c>
      <c r="FQ172" s="14">
        <f>INDEX(战舰突破!$X$40:$X$52,通天塔!$J172+1)</f>
        <v>300</v>
      </c>
      <c r="FT172" s="14">
        <f t="shared" si="300"/>
        <v>3581791</v>
      </c>
      <c r="FU172" s="14">
        <f t="shared" si="301"/>
        <v>2944300</v>
      </c>
      <c r="FV172" s="14">
        <f t="shared" si="302"/>
        <v>2946689</v>
      </c>
      <c r="FW172" s="14">
        <f t="shared" si="303"/>
        <v>44125731</v>
      </c>
      <c r="FX172" s="14">
        <f t="shared" si="304"/>
        <v>1740843</v>
      </c>
      <c r="FY172" s="14">
        <f t="shared" si="305"/>
        <v>33365493</v>
      </c>
      <c r="FZ172" s="14">
        <f t="shared" si="306"/>
        <v>819530</v>
      </c>
      <c r="GA172" s="28">
        <f t="shared" si="307"/>
        <v>48750</v>
      </c>
      <c r="GB172" s="28">
        <f t="shared" si="308"/>
        <v>48750</v>
      </c>
      <c r="GC172" s="28">
        <f t="shared" si="309"/>
        <v>48750</v>
      </c>
      <c r="GD172" s="28">
        <f t="shared" si="310"/>
        <v>48750</v>
      </c>
      <c r="GE172" s="28">
        <f t="shared" si="311"/>
        <v>2.3400000000000003</v>
      </c>
      <c r="GF172" s="28">
        <f t="shared" si="312"/>
        <v>2.52</v>
      </c>
      <c r="GG172" s="28">
        <f t="shared" si="313"/>
        <v>0</v>
      </c>
      <c r="GH172" s="28">
        <f t="shared" si="314"/>
        <v>60.3</v>
      </c>
      <c r="GI172" s="14">
        <f t="shared" si="315"/>
        <v>1</v>
      </c>
      <c r="GJ172" s="14">
        <f t="shared" si="316"/>
        <v>2</v>
      </c>
      <c r="GK172" s="14">
        <f t="shared" si="317"/>
        <v>2</v>
      </c>
      <c r="GL172" s="18">
        <f t="shared" si="318"/>
        <v>2.3000000000000003</v>
      </c>
      <c r="GM172" s="18">
        <f t="shared" si="319"/>
        <v>1.75</v>
      </c>
      <c r="GN172" s="18">
        <f t="shared" si="320"/>
        <v>1.45</v>
      </c>
      <c r="GO172" s="29">
        <f t="shared" si="380"/>
        <v>48900</v>
      </c>
      <c r="GP172" s="29">
        <f t="shared" si="380"/>
        <v>49200</v>
      </c>
      <c r="GQ172" s="29">
        <f t="shared" si="380"/>
        <v>49200</v>
      </c>
      <c r="GR172" s="26">
        <f t="shared" si="321"/>
        <v>0.1</v>
      </c>
      <c r="GS172" s="26">
        <f t="shared" si="322"/>
        <v>0.1</v>
      </c>
      <c r="GT172" s="26">
        <f t="shared" si="323"/>
        <v>0.2</v>
      </c>
      <c r="GU172" s="14">
        <f t="shared" si="324"/>
        <v>4</v>
      </c>
      <c r="GV172" s="14">
        <f t="shared" si="325"/>
        <v>4</v>
      </c>
      <c r="GW172" s="14">
        <f t="shared" si="326"/>
        <v>4</v>
      </c>
      <c r="GX172" s="14">
        <f t="shared" si="327"/>
        <v>12</v>
      </c>
      <c r="GY172" s="14">
        <f t="shared" si="328"/>
        <v>180</v>
      </c>
      <c r="GZ172" s="14">
        <f t="shared" si="329"/>
        <v>300</v>
      </c>
      <c r="HA172">
        <v>168</v>
      </c>
      <c r="HB172" s="14">
        <f t="shared" si="275"/>
        <v>390933576</v>
      </c>
      <c r="HD172" s="14">
        <f t="shared" si="330"/>
        <v>3481686</v>
      </c>
      <c r="HE172" s="14">
        <f t="shared" si="331"/>
        <v>1790865</v>
      </c>
      <c r="HF172" s="29">
        <f t="shared" si="332"/>
        <v>46800</v>
      </c>
      <c r="HG172" s="29">
        <f t="shared" si="333"/>
        <v>33611</v>
      </c>
      <c r="HH172" s="29">
        <f t="shared" si="334"/>
        <v>36300</v>
      </c>
      <c r="HI172" s="29">
        <f t="shared" si="335"/>
        <v>33880</v>
      </c>
      <c r="HJ172" s="14">
        <f t="shared" si="336"/>
        <v>2.3400000000000003</v>
      </c>
      <c r="HK172" s="14">
        <f t="shared" si="337"/>
        <v>2.52</v>
      </c>
      <c r="HL172" s="14">
        <f t="shared" si="338"/>
        <v>947278</v>
      </c>
      <c r="HM172" s="14">
        <f t="shared" si="339"/>
        <v>1761125</v>
      </c>
      <c r="HN172" s="26">
        <f t="shared" si="340"/>
        <v>0.3990901390349339</v>
      </c>
      <c r="HO172" s="26">
        <f t="shared" si="341"/>
        <v>0.6650304671631686</v>
      </c>
      <c r="HP172" s="29">
        <f t="shared" si="342"/>
        <v>511803</v>
      </c>
      <c r="HQ172" s="29">
        <f t="shared" si="343"/>
        <v>1271002</v>
      </c>
      <c r="HR172" s="29">
        <f t="shared" si="344"/>
        <v>1406656</v>
      </c>
      <c r="HS172" s="26">
        <f t="shared" si="345"/>
        <v>0.4876740122865354</v>
      </c>
      <c r="HT172" s="26">
        <f t="shared" si="346"/>
        <v>0.49295778616919339</v>
      </c>
      <c r="HU172" s="26">
        <f t="shared" si="347"/>
        <v>0.59295778616919348</v>
      </c>
      <c r="HV172" s="26">
        <f t="shared" si="348"/>
        <v>8.7674012286535374E-2</v>
      </c>
      <c r="HW172" s="29">
        <f t="shared" si="349"/>
        <v>2.2000000000000002</v>
      </c>
      <c r="HX172" s="29">
        <f t="shared" si="350"/>
        <v>4.4317026432959477</v>
      </c>
      <c r="HY172" s="29">
        <f t="shared" si="351"/>
        <v>5.0317026432959491</v>
      </c>
      <c r="HZ172" s="29">
        <f t="shared" si="352"/>
        <v>5629833</v>
      </c>
      <c r="IA172" s="29">
        <f t="shared" si="353"/>
        <v>3755135.2820229572</v>
      </c>
      <c r="IB172" s="29">
        <f t="shared" si="354"/>
        <v>3538937.3567040535</v>
      </c>
      <c r="IC172" s="29">
        <f t="shared" si="355"/>
        <v>28257555</v>
      </c>
      <c r="ID172" s="14">
        <f t="shared" si="356"/>
        <v>12923905.640000001</v>
      </c>
      <c r="IH172" s="14">
        <v>1</v>
      </c>
      <c r="II172" s="14">
        <v>1</v>
      </c>
      <c r="IJ172" s="14">
        <v>480</v>
      </c>
      <c r="IK172" s="14">
        <v>80</v>
      </c>
      <c r="IL172" s="14">
        <v>60</v>
      </c>
      <c r="IM172" s="23">
        <f t="shared" si="357"/>
        <v>2756943314</v>
      </c>
      <c r="IN172" s="23">
        <f t="shared" si="358"/>
        <v>2</v>
      </c>
      <c r="IO172" s="23">
        <f t="shared" si="359"/>
        <v>2756.94</v>
      </c>
      <c r="IP172" s="23">
        <f t="shared" si="360"/>
        <v>3617806633</v>
      </c>
      <c r="IQ172" s="23">
        <f t="shared" si="361"/>
        <v>2</v>
      </c>
      <c r="IR172" s="23">
        <f t="shared" si="362"/>
        <v>3617.81</v>
      </c>
      <c r="IS172" s="14">
        <v>1</v>
      </c>
      <c r="IT172" s="14">
        <v>1</v>
      </c>
      <c r="IU172" s="14">
        <v>240</v>
      </c>
      <c r="IV172" s="14">
        <v>40</v>
      </c>
      <c r="IW172" s="14">
        <v>30</v>
      </c>
      <c r="IX172" s="23">
        <f t="shared" si="363"/>
        <v>1611422613</v>
      </c>
      <c r="IY172" s="23">
        <f t="shared" si="364"/>
        <v>2</v>
      </c>
      <c r="IZ172" s="23">
        <f t="shared" si="365"/>
        <v>1611.42</v>
      </c>
      <c r="JA172" s="23"/>
      <c r="JB172" s="23"/>
      <c r="JC172" s="23"/>
      <c r="JG172">
        <f t="shared" si="366"/>
        <v>1.6642145634927514</v>
      </c>
      <c r="JH172">
        <f t="shared" si="367"/>
        <v>3.8942620785730386</v>
      </c>
      <c r="JJ172" s="14">
        <v>10</v>
      </c>
      <c r="JK172" s="14">
        <v>2</v>
      </c>
      <c r="JL172" s="14">
        <v>1.5</v>
      </c>
      <c r="JM172" s="23">
        <f t="shared" si="368"/>
        <v>55024101</v>
      </c>
      <c r="JN172" s="23">
        <f t="shared" si="369"/>
        <v>1</v>
      </c>
      <c r="JO172" s="23">
        <f t="shared" si="370"/>
        <v>55024.1</v>
      </c>
      <c r="JP172" s="14">
        <v>30</v>
      </c>
      <c r="JQ172" s="14">
        <v>6</v>
      </c>
      <c r="JR172" s="14">
        <v>4</v>
      </c>
      <c r="JS172" s="23">
        <f t="shared" si="371"/>
        <v>157994430</v>
      </c>
      <c r="JT172" s="23">
        <f t="shared" si="372"/>
        <v>1</v>
      </c>
      <c r="JU172" s="23">
        <f t="shared" si="373"/>
        <v>157994.43</v>
      </c>
      <c r="JW172" s="23">
        <f t="shared" si="374"/>
        <v>210659240</v>
      </c>
      <c r="JX172" s="23">
        <f t="shared" si="375"/>
        <v>1</v>
      </c>
      <c r="JY172" s="23">
        <f t="shared" si="376"/>
        <v>210659.24</v>
      </c>
      <c r="JZ172" s="23">
        <f t="shared" si="377"/>
        <v>82536152</v>
      </c>
      <c r="KA172" s="23">
        <f t="shared" si="378"/>
        <v>1</v>
      </c>
      <c r="KB172" s="23">
        <f t="shared" si="379"/>
        <v>82536.149999999994</v>
      </c>
    </row>
    <row r="173" spans="3:288" ht="16.5" x14ac:dyDescent="0.2">
      <c r="C173" s="14">
        <f t="shared" si="243"/>
        <v>50</v>
      </c>
      <c r="D173" s="14">
        <v>169</v>
      </c>
      <c r="E173" s="14" t="s">
        <v>838</v>
      </c>
      <c r="F173" s="14">
        <v>602</v>
      </c>
      <c r="G173" s="14">
        <v>602</v>
      </c>
      <c r="H173" s="14">
        <v>602</v>
      </c>
      <c r="I173" s="14">
        <v>602</v>
      </c>
      <c r="J173" s="14">
        <v>11</v>
      </c>
      <c r="K173" s="14">
        <v>10</v>
      </c>
      <c r="L173" s="14">
        <v>10</v>
      </c>
      <c r="M173" s="14">
        <v>7</v>
      </c>
      <c r="N173" s="14">
        <v>6</v>
      </c>
      <c r="O173" s="14">
        <v>6</v>
      </c>
      <c r="P173" s="14">
        <v>10</v>
      </c>
      <c r="Q173" s="14">
        <v>10</v>
      </c>
      <c r="R173" s="14">
        <v>10</v>
      </c>
      <c r="S173" s="14">
        <v>10</v>
      </c>
      <c r="T173" s="14">
        <v>10</v>
      </c>
      <c r="U173" s="14">
        <v>10</v>
      </c>
      <c r="V173" s="14">
        <v>9</v>
      </c>
      <c r="W173" s="14">
        <v>9</v>
      </c>
      <c r="X173" s="14">
        <v>602</v>
      </c>
      <c r="Y173" s="14">
        <v>602</v>
      </c>
      <c r="Z173" s="14">
        <v>602</v>
      </c>
      <c r="AA173" s="14">
        <v>602</v>
      </c>
      <c r="AB173" s="14">
        <v>602</v>
      </c>
      <c r="AC173" s="14">
        <v>602</v>
      </c>
      <c r="AD173" s="14">
        <v>602</v>
      </c>
      <c r="AE173" s="14">
        <v>602</v>
      </c>
      <c r="AF173" s="14">
        <v>80</v>
      </c>
      <c r="AG173" s="14">
        <v>80</v>
      </c>
      <c r="AH173" s="14">
        <v>80</v>
      </c>
      <c r="AI173" s="14">
        <v>80</v>
      </c>
      <c r="AJ173" s="14">
        <v>80</v>
      </c>
      <c r="AK173" s="14">
        <v>80</v>
      </c>
      <c r="AL173" s="14">
        <v>80</v>
      </c>
      <c r="AM173" s="14">
        <v>80</v>
      </c>
      <c r="AN173" s="14">
        <v>6</v>
      </c>
      <c r="AO173" s="14">
        <v>7</v>
      </c>
      <c r="AP173" s="14">
        <v>7</v>
      </c>
      <c r="AQ173" s="14">
        <v>7</v>
      </c>
      <c r="AR173" s="14">
        <v>7</v>
      </c>
      <c r="AS173" s="14">
        <v>0</v>
      </c>
      <c r="AT173" s="14">
        <v>0</v>
      </c>
      <c r="AU173" s="14">
        <v>0</v>
      </c>
      <c r="AV173" s="14">
        <v>0</v>
      </c>
      <c r="AW173" s="14">
        <v>4</v>
      </c>
      <c r="AX173" s="14">
        <v>5</v>
      </c>
      <c r="AY173" s="14">
        <v>0</v>
      </c>
      <c r="AZ173" s="14">
        <v>0</v>
      </c>
      <c r="BA173" s="14">
        <v>20</v>
      </c>
      <c r="BF173" s="14">
        <f>ROUND((INDEX(新战舰养成!S$6:S$18,通天塔!$J173+1)+INDEX(新战舰养成!D$6:D$18,通天塔!$J173+1)*(通天塔!$G173-1))*INDEX(战舰突破!$D$6:$D$18,通天塔!$M173+1),0)</f>
        <v>453507</v>
      </c>
      <c r="BG173" s="14">
        <f>ROUND((INDEX(新战舰养成!T$6:T$18,通天塔!$J173+1)+INDEX(新战舰养成!E$6:E$18,通天塔!$J173+1)*(通天塔!$G173-1))*INDEX(战舰突破!$D$6:$D$18,通天塔!$M173+1),0)</f>
        <v>3627944</v>
      </c>
      <c r="BH173" s="14">
        <f>ROUND((INDEX(新战舰养成!U$6:U$18,通天塔!$J173+1)+INDEX(新战舰养成!F$6:F$18,通天塔!$J173+1)*(通天塔!$G173-1))*INDEX(战舰突破!$D$6:$D$18,通天塔!$M173+1),0)</f>
        <v>226904</v>
      </c>
      <c r="BI173" s="14">
        <f>ROUND((INDEX(新战舰养成!V$6:V$18,通天塔!$J173+1)+INDEX(新战舰养成!G$6:G$18,通天塔!$J173+1)*(通天塔!$G173-1))*INDEX(战舰突破!$D$6:$D$18,通天塔!$M173+1),0)</f>
        <v>570</v>
      </c>
      <c r="BJ173" s="14">
        <f>ROUND((INDEX(新战舰养成!W$6:W$18,通天塔!$J173+1)+INDEX(新战舰养成!H$6:H$18,通天塔!$J173+1)*(通天塔!$G173-1))*INDEX(战舰突破!$D$6:$D$18,通天塔!$M173+1),0)</f>
        <v>8</v>
      </c>
      <c r="BL173" s="14">
        <f>IF($H173&gt;0,ROUND((INDEX(新战舰养成!X$6:X$18,通天塔!$K173+1)+INDEX(新战舰养成!I$6:I$18,通天塔!$K173+1)*(通天塔!$H173-1))*INDEX(战舰突破!$D$6:$D$18,通天塔!$N173+1),0),0)</f>
        <v>313334</v>
      </c>
      <c r="BM173" s="14">
        <f>IF($H173&gt;0,ROUND((INDEX(新战舰养成!Y$6:Y$18,通天塔!$K173+1)+INDEX(新战舰养成!J$6:J$18,通天塔!$K173+1)*(通天塔!$H173-1))*INDEX(战舰突破!$D$6:$D$18,通天塔!$N173+1),0),0)</f>
        <v>0</v>
      </c>
      <c r="BN173" s="14">
        <f>IF($H173&gt;0,ROUND((INDEX(新战舰养成!Z$6:Z$18,通天塔!$K173+1)+INDEX(新战舰养成!K$6:K$18,通天塔!$K173+1)*(通天塔!$H173-1))*INDEX(战舰突破!$D$6:$D$18,通天塔!$N173+1),0),0)</f>
        <v>0</v>
      </c>
      <c r="BO173" s="14">
        <f>IF($H173&gt;0,ROUND((INDEX(新战舰养成!AA$6:AA$18,通天塔!$K173+1)+INDEX(新战舰养成!L$6:L$18,通天塔!$K173+1)*(通天塔!$H173-1))*INDEX(战舰突破!$D$6:$D$18,通天塔!$N173+1),0),0)</f>
        <v>3128440</v>
      </c>
      <c r="BP173" s="14">
        <f>IF($H173&gt;0,ROUND((INDEX(新战舰养成!AB$6:AB$18,通天塔!$K173+1)+INDEX(新战舰养成!M$6:M$18,通天塔!$K173+1)*(通天塔!$H173-1))*INDEX(战舰突破!$D$6:$D$18,通天塔!$N173+1),0),0)</f>
        <v>62440</v>
      </c>
      <c r="BR173" s="14">
        <f>IF($I173&gt;0,ROUND((INDEX(新战舰养成!AC$6:AC$18,通天塔!$L173+1)+INDEX(新战舰养成!I$6:I$18,通天塔!$L173+1)*(通天塔!$I173-1))*INDEX(战舰突破!$D$6:$D$18,通天塔!$O173+1),0),0)</f>
        <v>313859</v>
      </c>
      <c r="BS173" s="14">
        <f>IF($I173&gt;0,ROUND((INDEX(新战舰养成!AD$6:AD$18,通天塔!$L173+1)+INDEX(新战舰养成!J$6:J$18,通天塔!$L173+1)*(通天塔!$I173-1))*INDEX(战舰突破!$D$6:$D$18,通天塔!$O173+1),0),0)</f>
        <v>0</v>
      </c>
      <c r="BT173" s="14">
        <f>IF($I173&gt;0,ROUND((INDEX(新战舰养成!AE$6:AE$18,通天塔!$L173+1)+INDEX(新战舰养成!K$6:K$18,通天塔!$L173+1)*(通天塔!$I173-1))*INDEX(战舰突破!$D$6:$D$18,通天塔!$O173+1),0),0)</f>
        <v>0</v>
      </c>
      <c r="BU173" s="14">
        <f>IF($I173&gt;0,ROUND((INDEX(新战舰养成!AF$6:AF$18,通天塔!$L173+1)+INDEX(新战舰养成!L$6:L$18,通天塔!$L173+1)*(通天塔!$I173-1))*INDEX(战舰突破!$D$6:$D$18,通天塔!$O173+1),0),0)</f>
        <v>2037683</v>
      </c>
      <c r="BV173" s="14">
        <f>IF($I173&gt;0,ROUND((INDEX(新战舰养成!AG$6:AG$18,通天塔!$L173+1)+INDEX(新战舰养成!M$6:M$18,通天塔!$L173+1)*(通天塔!$I173-1))*INDEX(战舰突破!$D$6:$D$18,通天塔!$O173+1),0),0)</f>
        <v>84644</v>
      </c>
      <c r="BY173" s="14">
        <f>(INDEX(装备数值!$C$13:$G$116,通天塔!$P173*8+1,BY$2)+INDEX(装备数值!$C$13:$G$116,通天塔!$Q173*8+2,BY$2)+INDEX(装备数值!$C$13:$G$116,通天塔!$S173*8+3,BY$2)+INDEX(装备数值!$C$13:$G$116,通天塔!$R173*8+4,BY$2)+INDEX(装备数值!$C$13:$G$116,通天塔!$T173*8+5,BY$2)+INDEX(装备数值!$C$13:$G$116,通天塔!$U173*8+6,BY$2)+INDEX(装备数值!$C$13:$G$116,通天塔!$V173*8+7,BY$2)+INDEX(装备数值!$C$13:$G$116,通天塔!$W173*8+8,BY$2))</f>
        <v>68000</v>
      </c>
      <c r="BZ173" s="14">
        <f>(INDEX(装备数值!$C$13:$G$116,通天塔!$P173*8+1,BZ$2)+INDEX(装备数值!$C$13:$G$116,通天塔!$Q173*8+2,BZ$2)+INDEX(装备数值!$C$13:$G$116,通天塔!$S173*8+3,BZ$2)+INDEX(装备数值!$C$13:$G$116,通天塔!$R173*8+4,BZ$2)+INDEX(装备数值!$C$13:$G$116,通天塔!$T173*8+5,BZ$2)+INDEX(装备数值!$C$13:$G$116,通天塔!$U173*8+6,BZ$2)+INDEX(装备数值!$C$13:$G$116,通天塔!$V173*8+7,BZ$2)+INDEX(装备数值!$C$13:$G$116,通天塔!$W173*8+8,BZ$2))</f>
        <v>600000</v>
      </c>
      <c r="CA173" s="14">
        <f>(INDEX(装备数值!$C$13:$G$116,通天塔!$P173*8+1,CA$2)+INDEX(装备数值!$C$13:$G$116,通天塔!$Q173*8+2,CA$2)+INDEX(装备数值!$C$13:$G$116,通天塔!$S173*8+3,CA$2)+INDEX(装备数值!$C$13:$G$116,通天塔!$R173*8+4,CA$2)+INDEX(装备数值!$C$13:$G$116,通天塔!$T173*8+5,CA$2)+INDEX(装备数值!$C$13:$G$116,通天塔!$U173*8+6,CA$2)+INDEX(装备数值!$C$13:$G$116,通天塔!$V173*8+7,CA$2)+INDEX(装备数值!$C$13:$G$116,通天塔!$W173*8+8,CA$2))</f>
        <v>35200</v>
      </c>
      <c r="CB173" s="14">
        <f>(INDEX(装备数值!$C$13:$G$116,通天塔!$P173*8+1,CB$2)+INDEX(装备数值!$C$13:$G$116,通天塔!$Q173*8+2,CB$2)+INDEX(装备数值!$C$13:$G$116,通天塔!$S173*8+3,CB$2)+INDEX(装备数值!$C$13:$G$116,通天塔!$R173*8+4,CB$2)+INDEX(装备数值!$C$13:$G$116,通天塔!$T173*8+5,CB$2)+INDEX(装备数值!$C$13:$G$116,通天塔!$U173*8+6,CB$2)+INDEX(装备数值!$C$13:$G$116,通天塔!$V173*8+7,CB$2)+INDEX(装备数值!$C$13:$G$116,通天塔!$W173*8+8,CB$2))</f>
        <v>800000</v>
      </c>
      <c r="CC173" s="14">
        <f>(INDEX(装备数值!$C$13:$G$116,通天塔!$P173*8+1,CC$2)+INDEX(装备数值!$C$13:$G$116,通天塔!$Q173*8+2,CC$2)+INDEX(装备数值!$C$13:$G$116,通天塔!$S173*8+3,CC$2)+INDEX(装备数值!$C$13:$G$116,通天塔!$R173*8+4,CC$2)+INDEX(装备数值!$C$13:$G$116,通天塔!$T173*8+5,CC$2)+INDEX(装备数值!$C$13:$G$116,通天塔!$U173*8+6,CC$2)+INDEX(装备数值!$C$13:$G$116,通天塔!$V173*8+7,CC$2)+INDEX(装备数值!$C$13:$G$116,通天塔!$W173*8+8,CC$2))</f>
        <v>13900</v>
      </c>
      <c r="CF173" s="14">
        <f>INDEX(装备数值!$I$13:$M$116,通天塔!$P173*8+1,CF$2)*$X173+INDEX(装备数值!$I$13:$M$116,通天塔!$Q173*8+2,CF$2)*$Y173+INDEX(装备数值!$I$13:$M$116,通天塔!$S173*8+3,CF$2)*$Z173+INDEX(装备数值!$I$13:$M$116,通天塔!$R173*8+4,CF$2)*$AA173+INDEX(装备数值!$I$13:$M$116,通天塔!$T173*8+5,CF$2)*$AB173+INDEX(装备数值!$I$13:$M$116,通天塔!$U173*8+6,CF$2)*$AC173+INDEX(装备数值!$I$13:$M$116,通天塔!$V173*8+7,CF$2)*$AD173+INDEX(装备数值!$I$13:$M$116,通天塔!$W173*8+8,CF$2)*$AE173</f>
        <v>180600</v>
      </c>
      <c r="CG173" s="14">
        <f>INDEX(装备数值!$I$13:$M$116,通天塔!$P173*8+1,CG$2)*$X173+INDEX(装备数值!$I$13:$M$116,通天塔!$Q173*8+2,CG$2)*$Y173+INDEX(装备数值!$I$13:$M$116,通天塔!$S173*8+3,CG$2)*$Z173+INDEX(装备数值!$I$13:$M$116,通天塔!$R173*8+4,CG$2)*$AA173+INDEX(装备数值!$I$13:$M$116,通天塔!$T173*8+5,CG$2)*$AB173+INDEX(装备数值!$I$13:$M$116,通天塔!$U173*8+6,CG$2)*$AC173+INDEX(装备数值!$I$13:$M$116,通天塔!$V173*8+7,CG$2)*$AD173+INDEX(装备数值!$I$13:$M$116,通天塔!$W173*8+8,CG$2)*$AE173</f>
        <v>1444800</v>
      </c>
      <c r="CH173" s="14">
        <f>INDEX(装备数值!$I$13:$M$116,通天塔!$P173*8+1,CH$2)*$X173+INDEX(装备数值!$I$13:$M$116,通天塔!$Q173*8+2,CH$2)*$Y173+INDEX(装备数值!$I$13:$M$116,通天塔!$S173*8+3,CH$2)*$Z173+INDEX(装备数值!$I$13:$M$116,通天塔!$R173*8+4,CH$2)*$AA173+INDEX(装备数值!$I$13:$M$116,通天塔!$T173*8+5,CH$2)*$AB173+INDEX(装备数值!$I$13:$M$116,通天塔!$U173*8+6,CH$2)*$AC173+INDEX(装备数值!$I$13:$M$116,通天塔!$V173*8+7,CH$2)*$AD173+INDEX(装备数值!$I$13:$M$116,通天塔!$W173*8+8,CH$2)*$AE173</f>
        <v>91504</v>
      </c>
      <c r="CI173" s="14">
        <f>INDEX(装备数值!$I$13:$M$116,通天塔!$P173*8+1,CI$2)*$X173+INDEX(装备数值!$I$13:$M$116,通天塔!$Q173*8+2,CI$2)*$Y173+INDEX(装备数值!$I$13:$M$116,通天塔!$S173*8+3,CI$2)*$Z173+INDEX(装备数值!$I$13:$M$116,通天塔!$R173*8+4,CI$2)*$AA173+INDEX(装备数值!$I$13:$M$116,通天塔!$T173*8+5,CI$2)*$AB173+INDEX(装备数值!$I$13:$M$116,通天塔!$U173*8+6,CI$2)*$AC173+INDEX(装备数值!$I$13:$M$116,通天塔!$V173*8+7,CI$2)*$AD173+INDEX(装备数值!$I$13:$M$116,通天塔!$W173*8+8,CI$2)*$AE173</f>
        <v>1926400</v>
      </c>
      <c r="CJ173" s="14">
        <f>INDEX(装备数值!$I$13:$M$116,通天塔!$P173*8+1,CJ$2)*$X173+INDEX(装备数值!$I$13:$M$116,通天塔!$Q173*8+2,CJ$2)*$Y173+INDEX(装备数值!$I$13:$M$116,通天塔!$S173*8+3,CJ$2)*$Z173+INDEX(装备数值!$I$13:$M$116,通天塔!$R173*8+4,CJ$2)*$AA173+INDEX(装备数值!$I$13:$M$116,通天塔!$T173*8+5,CJ$2)*$AB173+INDEX(装备数值!$I$13:$M$116,通天塔!$U173*8+6,CJ$2)*$AC173+INDEX(装备数值!$I$13:$M$116,通天塔!$V173*8+7,CJ$2)*$AD173+INDEX(装备数值!$I$13:$M$116,通天塔!$W173*8+8,CJ$2)*$AE173</f>
        <v>36120</v>
      </c>
      <c r="CM173" s="14">
        <f>INDEX(装备数值!$X$13:$AH$116,$P173*8+1,CM$2)*$AF173+INDEX(装备数值!$X$13:$AH$116,$Q173*8+2,CM$2)*$AG173+INDEX(装备数值!$X$13:$AH$116,$S173*8+3,CM$2)*$AH173+INDEX(装备数值!$X$13:$AH$116,$R173*8+4,CM$2)*$AI173+INDEX(装备数值!$X$13:$AH$116,$T173*8+5,CM$2)*$AJ173+INDEX(装备数值!$X$13:$AH$116,$U173*8+6,CM$2)*$AK173+INDEX(装备数值!$X$13:$AH$116,$V173*8+7,CM$2)*$AL173+INDEX(装备数值!$X$13:$AH$116,$W173*8+8,CM$2)*$AM173</f>
        <v>56000</v>
      </c>
      <c r="CN173" s="14">
        <f>INDEX(装备数值!$X$13:$AH$116,$P173*8+1,CN$2)*$AF173+INDEX(装备数值!$X$13:$AH$116,$Q173*8+2,CN$2)*$AG173+INDEX(装备数值!$X$13:$AH$116,$S173*8+3,CN$2)*$AH173+INDEX(装备数值!$X$13:$AH$116,$R173*8+4,CN$2)*$AI173+INDEX(装备数值!$X$13:$AH$116,$T173*8+5,CN$2)*$AJ173+INDEX(装备数值!$X$13:$AH$116,$U173*8+6,CN$2)*$AK173+INDEX(装备数值!$X$13:$AH$116,$V173*8+7,CN$2)*$AL173+INDEX(装备数值!$X$13:$AH$116,$W173*8+8,CN$2)*$AM173</f>
        <v>450000</v>
      </c>
      <c r="CO173" s="14">
        <f>INDEX(装备数值!$X$13:$AH$116,$P173*8+1,CO$2)*$AF173+INDEX(装备数值!$X$13:$AH$116,$Q173*8+2,CO$2)*$AG173+INDEX(装备数值!$X$13:$AH$116,$S173*8+3,CO$2)*$AH173+INDEX(装备数值!$X$13:$AH$116,$R173*8+4,CO$2)*$AI173+INDEX(装备数值!$X$13:$AH$116,$T173*8+5,CO$2)*$AJ173+INDEX(装备数值!$X$13:$AH$116,$U173*8+6,CO$2)*$AK173+INDEX(装备数值!$X$13:$AH$116,$V173*8+7,CO$2)*$AL173+INDEX(装备数值!$X$13:$AH$116,$W173*8+8,CO$2)*$AM173</f>
        <v>32000</v>
      </c>
      <c r="CP173" s="14">
        <f>INDEX(装备数值!$X$13:$AH$116,$P173*8+1,CP$2)*$AF173+INDEX(装备数值!$X$13:$AH$116,$Q173*8+2,CP$2)*$AG173+INDEX(装备数值!$X$13:$AH$116,$S173*8+3,CP$2)*$AH173+INDEX(装备数值!$X$13:$AH$116,$R173*8+4,CP$2)*$AI173+INDEX(装备数值!$X$13:$AH$116,$T173*8+5,CP$2)*$AJ173+INDEX(装备数值!$X$13:$AH$116,$U173*8+6,CP$2)*$AK173+INDEX(装备数值!$X$13:$AH$116,$V173*8+7,CP$2)*$AL173+INDEX(装备数值!$X$13:$AH$116,$W173*8+8,CP$2)*$AM173</f>
        <v>600000</v>
      </c>
      <c r="CQ173" s="14">
        <f>INDEX(装备数值!$X$13:$AH$116,$P173*8+1,CQ$2)*$AF173+INDEX(装备数值!$X$13:$AH$116,$Q173*8+2,CQ$2)*$AG173+INDEX(装备数值!$X$13:$AH$116,$S173*8+3,CQ$2)*$AH173+INDEX(装备数值!$X$13:$AH$116,$R173*8+4,CQ$2)*$AI173+INDEX(装备数值!$X$13:$AH$116,$T173*8+5,CQ$2)*$AJ173+INDEX(装备数值!$X$13:$AH$116,$U173*8+6,CQ$2)*$AK173+INDEX(装备数值!$X$13:$AH$116,$V173*8+7,CQ$2)*$AL173+INDEX(装备数值!$X$13:$AH$116,$W173*8+8,CQ$2)*$AM173</f>
        <v>12800</v>
      </c>
      <c r="CR173" s="14">
        <f>INDEX(装备数值!$X$13:$AH$116,$P173*8+1,CR$2)*$AF173+INDEX(装备数值!$X$13:$AH$116,$Q173*8+2,CR$2)*$AG173+INDEX(装备数值!$X$13:$AH$116,$S173*8+3,CR$2)*$AH173+INDEX(装备数值!$X$13:$AH$116,$R173*8+4,CR$2)*$AI173+INDEX(装备数值!$X$13:$AH$116,$T173*8+5,CR$2)*$AJ173+INDEX(装备数值!$X$13:$AH$116,$U173*8+6,CR$2)*$AK173+INDEX(装备数值!$X$13:$AH$116,$V173*8+7,CR$2)*$AL173+INDEX(装备数值!$X$13:$AH$116,$W173*8+8,CR$2)*$AM173</f>
        <v>48000</v>
      </c>
      <c r="CS173" s="14">
        <f>INDEX(装备数值!$X$13:$AH$116,$P173*8+1,CS$2)*$AF173+INDEX(装备数值!$X$13:$AH$116,$Q173*8+2,CS$2)*$AG173+INDEX(装备数值!$X$13:$AH$116,$S173*8+3,CS$2)*$AH173+INDEX(装备数值!$X$13:$AH$116,$R173*8+4,CS$2)*$AI173+INDEX(装备数值!$X$13:$AH$116,$T173*8+5,CS$2)*$AJ173+INDEX(装备数值!$X$13:$AH$116,$U173*8+6,CS$2)*$AK173+INDEX(装备数值!$X$13:$AH$116,$V173*8+7,CS$2)*$AL173+INDEX(装备数值!$X$13:$AH$116,$W173*8+8,CS$2)*$AM173</f>
        <v>48000</v>
      </c>
      <c r="CT173" s="14">
        <f>INDEX(装备数值!$X$13:$AH$116,$P173*8+1,CT$2)*$AF173+INDEX(装备数值!$X$13:$AH$116,$Q173*8+2,CT$2)*$AG173+INDEX(装备数值!$X$13:$AH$116,$S173*8+3,CT$2)*$AH173+INDEX(装备数值!$X$13:$AH$116,$R173*8+4,CT$2)*$AI173+INDEX(装备数值!$X$13:$AH$116,$T173*8+5,CT$2)*$AJ173+INDEX(装备数值!$X$13:$AH$116,$U173*8+6,CT$2)*$AK173+INDEX(装备数值!$X$13:$AH$116,$V173*8+7,CT$2)*$AL173+INDEX(装备数值!$X$13:$AH$116,$W173*8+8,CT$2)*$AM173</f>
        <v>48000</v>
      </c>
      <c r="CU173" s="14">
        <f>INDEX(装备数值!$X$13:$AH$116,$P173*8+1,CU$2)*$AF173+INDEX(装备数值!$X$13:$AH$116,$Q173*8+2,CU$2)*$AG173+INDEX(装备数值!$X$13:$AH$116,$S173*8+3,CU$2)*$AH173+INDEX(装备数值!$X$13:$AH$116,$R173*8+4,CU$2)*$AI173+INDEX(装备数值!$X$13:$AH$116,$T173*8+5,CU$2)*$AJ173+INDEX(装备数值!$X$13:$AH$116,$U173*8+6,CU$2)*$AK173+INDEX(装备数值!$X$13:$AH$116,$V173*8+7,CU$2)*$AL173+INDEX(装备数值!$X$13:$AH$116,$W173*8+8,CU$2)*$AM173</f>
        <v>48000</v>
      </c>
      <c r="CV173" s="14">
        <f>INDEX(装备数值!$X$13:$AH$116,$P173*8+1,CV$2)*$AF173+INDEX(装备数值!$X$13:$AH$116,$Q173*8+2,CV$2)*$AG173+INDEX(装备数值!$X$13:$AH$116,$S173*8+3,CV$2)*$AH173+INDEX(装备数值!$X$13:$AH$116,$R173*8+4,CV$2)*$AI173+INDEX(装备数值!$X$13:$AH$116,$T173*8+5,CV$2)*$AJ173+INDEX(装备数值!$X$13:$AH$116,$U173*8+6,CV$2)*$AK173+INDEX(装备数值!$X$13:$AH$116,$V173*8+7,CV$2)*$AL173+INDEX(装备数值!$X$13:$AH$116,$W173*8+8,CV$2)*$AM173</f>
        <v>80</v>
      </c>
      <c r="CW173" s="14">
        <f>INDEX(装备数值!$X$13:$AH$116,$P173*8+1,CW$2)*$AF173+INDEX(装备数值!$X$13:$AH$116,$Q173*8+2,CW$2)*$AG173+INDEX(装备数值!$X$13:$AH$116,$S173*8+3,CW$2)*$AH173+INDEX(装备数值!$X$13:$AH$116,$R173*8+4,CW$2)*$AI173+INDEX(装备数值!$X$13:$AH$116,$T173*8+5,CW$2)*$AJ173+INDEX(装备数值!$X$13:$AH$116,$U173*8+6,CW$2)*$AK173+INDEX(装备数值!$X$13:$AH$116,$V173*8+7,CW$2)*$AL173+INDEX(装备数值!$X$13:$AH$116,$W173*8+8,CW$2)*$AM173</f>
        <v>80</v>
      </c>
      <c r="CY173" s="14">
        <f>INDEX(装备数值!$AN$17:$AN$117,MATCH(MIN($X173:$AE173),装备数值!$AO$17:$AO$117,1))</f>
        <v>60</v>
      </c>
      <c r="CZ173" s="14">
        <f>IF(COUNTIF($P173:$W173,"&gt;"&amp;0)=8,INDEX(装备数值!AR$17:AR$117,$CY173+1),0)</f>
        <v>29880</v>
      </c>
      <c r="DA173" s="14">
        <f>IF(COUNTIF($P173:$W173,"&gt;"&amp;0)=8,INDEX(装备数值!AS$17:AS$117,$CY173+1),0)</f>
        <v>225000</v>
      </c>
      <c r="DB173" s="14">
        <f>IF(COUNTIF($P173:$W173,"&gt;"&amp;0)=8,INDEX(装备数值!AT$17:AT$117,$CY173+1),0)</f>
        <v>14880</v>
      </c>
      <c r="DC173" s="14">
        <f>IF(COUNTIF($P173:$W173,"&gt;"&amp;0)=8,INDEX(装备数值!AU$17:AU$117,$CY173+1),0)</f>
        <v>300000</v>
      </c>
      <c r="DD173" s="14">
        <f>IF(COUNTIF($P173:$W173,"&gt;"&amp;0)=8,INDEX(装备数值!AV$17:AV$117,$CY173+1),0)</f>
        <v>6000</v>
      </c>
      <c r="DF173" s="14">
        <f>INDEX(装备数值!$AY$17:$AY$77,MATCH(MIN($AF173:$AM173),装备数值!$AZ$17:$AZ$77,1))</f>
        <v>40</v>
      </c>
      <c r="DG173" s="26">
        <f>INDEX(装备数值!BA$17:BA$77,通天塔!DF173+1)</f>
        <v>0.8</v>
      </c>
      <c r="DH173" s="26">
        <f>INDEX(装备数值!BA$17:BA$77,通天塔!DF173+1)</f>
        <v>0.8</v>
      </c>
      <c r="DJ173" s="14">
        <f t="shared" si="299"/>
        <v>43</v>
      </c>
      <c r="DK173" s="14">
        <f>VLOOKUP(DJ173,军阶与晶片数值!$W$6:$X$27,2)</f>
        <v>9</v>
      </c>
      <c r="DL173" s="14">
        <f>INDEX(军阶与晶片数值!Y$6:Y$27,$DK173+1)</f>
        <v>750</v>
      </c>
      <c r="DM173" s="14">
        <f>INDEX(军阶与晶片数值!Z$6:Z$27,$DK173+1)</f>
        <v>750</v>
      </c>
      <c r="DN173" s="14">
        <f>INDEX(军阶与晶片数值!AA$6:AA$27,$DK173+1)</f>
        <v>750</v>
      </c>
      <c r="DO173" s="14">
        <f>INDEX(军阶与晶片数值!AB$6:AB$27,$DK173+1)</f>
        <v>750</v>
      </c>
      <c r="DP173" s="29">
        <f>INDEX(军阶与晶片数值!AC$6:AC$27,$DK173+1)</f>
        <v>50</v>
      </c>
      <c r="DQ173" s="29">
        <f>INDEX(军阶与晶片数值!AD$6:AD$27,$DK173+1)</f>
        <v>30</v>
      </c>
      <c r="DS173" s="26">
        <f>INDEX(军阶与晶片数值!I$6:I$16,AN173+1)</f>
        <v>0.3</v>
      </c>
      <c r="DT173" s="26">
        <f>INDEX(军阶与晶片数值!M$6:M$16,AO173+1)</f>
        <v>0.45</v>
      </c>
      <c r="DU173" s="26">
        <f>INDEX(军阶与晶片数值!J$6:J$16,AP173+1)</f>
        <v>0.45</v>
      </c>
      <c r="DV173" s="26">
        <f>INDEX(军阶与晶片数值!K$6:K$16,AQ173+1)</f>
        <v>0.9</v>
      </c>
      <c r="DW173" s="26">
        <f>INDEX(军阶与晶片数值!L$6:L$16,AR173+1)</f>
        <v>0.9</v>
      </c>
      <c r="DX173" s="28">
        <f>INDEX(军阶与晶片数值!N$6:N$16,AS173+1)</f>
        <v>0</v>
      </c>
      <c r="DY173" s="28">
        <f>INDEX(军阶与晶片数值!O$6:O$16,AT173+1)</f>
        <v>0</v>
      </c>
      <c r="DZ173" s="28">
        <f>INDEX(军阶与晶片数值!P$6:P$16,AU173+1)</f>
        <v>0</v>
      </c>
      <c r="EA173" s="28">
        <f>INDEX(军阶与晶片数值!Q$6:Q$16,AV173+1)</f>
        <v>0</v>
      </c>
      <c r="EB173" s="26">
        <f>INDEX(军阶与晶片数值!R$6:R$16,AW173+1)</f>
        <v>0.3</v>
      </c>
      <c r="EC173" s="26">
        <f>INDEX(军阶与晶片数值!S$6:S$16,AX173+1)</f>
        <v>0.4</v>
      </c>
      <c r="ED173" s="26">
        <f>INDEX(军阶与晶片数值!T$6:T$16,AY173+1)</f>
        <v>0</v>
      </c>
      <c r="EE173" s="26">
        <f>INDEX(军阶与晶片数值!U$6:U$16,AZ173+1)</f>
        <v>0</v>
      </c>
      <c r="EG173" s="26">
        <f>INDEX(军阶与晶片数值!$C$6:$C$36,通天塔!$BA173+1)</f>
        <v>1</v>
      </c>
      <c r="EH173" s="26">
        <f>INDEX(军阶与晶片数值!$C$6:$C$36,通天塔!$BA173+1)</f>
        <v>1</v>
      </c>
      <c r="EI173" s="26">
        <f>INDEX(军阶与晶片数值!$C$6:$C$36,通天塔!$BA173+1)</f>
        <v>1</v>
      </c>
      <c r="EJ173" s="26">
        <f>INDEX(军阶与晶片数值!$C$6:$C$36,通天塔!$BA173+1)</f>
        <v>1</v>
      </c>
      <c r="EK173" s="26">
        <f>INDEX(军阶与晶片数值!$C$6:$C$36,通天塔!$BA173+1)</f>
        <v>1</v>
      </c>
      <c r="EM173" s="14">
        <f>INDEX(战舰突破!$H$6:$H$18,通天塔!$J173+1)+INDEX(战舰突破!$H$23:$H$35,通天塔!$K173+1)+INDEX(战舰突破!$H$40:$H$52,通天塔!$L173+1)</f>
        <v>200</v>
      </c>
      <c r="EN173" s="14">
        <f>INDEX(战舰突破!$I$6:$I$18,通天塔!$J173+1)+INDEX(战舰突破!$I$23:$I$35,通天塔!$K173+1)+INDEX(战舰突破!$I$40:$I$52,通天塔!$L173+1)</f>
        <v>200</v>
      </c>
      <c r="EO173" s="14">
        <f>INDEX(战舰突破!$J$6:$J$18,通天塔!$J173+1)+INDEX(战舰突破!$J$23:$J$35,通天塔!$K173+1)+INDEX(战舰突破!$J$40:$J$52,通天塔!$L173+1)</f>
        <v>0</v>
      </c>
      <c r="EP173" s="14">
        <f>INDEX(战舰突破!$K$6:$K$18,通天塔!$J173+1)+INDEX(战舰突破!$K$23:$K$35,通天塔!$K173+1)+INDEX(战舰突破!$K$40:$K$52,通天塔!$L173+1)</f>
        <v>0</v>
      </c>
      <c r="EQ173" s="14">
        <f>INDEX(战舰突破!$L$6:$L$18,通天塔!$J173+1)+INDEX(战舰突破!$L$23:$L$35,通天塔!$K173+1)+INDEX(战舰突破!$L$40:$L$52,通天塔!$L173+1)</f>
        <v>200</v>
      </c>
      <c r="ER173" s="18">
        <f>INDEX(战舰突破!$N$6:$N$18,通天塔!$J173+1)+INDEX(战舰突破!$N$23:$N$35,通天塔!$K173+1)+INDEX(战舰突破!$N$40:$N$52,通天塔!$L173+1)</f>
        <v>0.75</v>
      </c>
      <c r="ES173" s="18">
        <f>INDEX(战舰突破!$O$6:$O$18,通天塔!$J173+1)+INDEX(战舰突破!$O$23:$O$35,通天塔!$K173+1)+INDEX(战舰突破!$O$40:$O$52,通天塔!$L173+1)</f>
        <v>1.4</v>
      </c>
      <c r="ET173" s="18">
        <f>INDEX(战舰突破!$P$6:$P$18,通天塔!$J173+1)+INDEX(战舰突破!$P$23:$P$35,通天塔!$K173+1)+INDEX(战舰突破!$P$40:$P$52,通天塔!$L173+1)</f>
        <v>0.5</v>
      </c>
      <c r="EU173" s="18">
        <f>INDEX(战舰突破!$Q$6:$Q$18,通天塔!$J173+1)+INDEX(战舰突破!$Q$23:$Q$35,通天塔!$K173+1)+INDEX(战舰突破!$Q$40:$Q$52,通天塔!$L173+1)</f>
        <v>0.3</v>
      </c>
      <c r="EV173" s="18">
        <f>INDEX(战舰突破!$R$6:$R$18,通天塔!$J173+1)+INDEX(战舰突破!$R$23:$R$35,通天塔!$K173+1)+INDEX(战舰突破!$R$40:$R$52,通天塔!$L173+1)</f>
        <v>0.25</v>
      </c>
      <c r="EW173" s="18">
        <f>INDEX(战舰突破!$M$6:$M$18,通天塔!$J173+1)+INDEX(战舰突破!$M$23:$M$35,通天塔!$K173+1)+INDEX(战舰突破!$M$40:$M$52,通天塔!$L173+1)</f>
        <v>0.2</v>
      </c>
      <c r="EX173" s="22">
        <f>INDEX(战舰突破!$W$6:$W$18,通天塔!$J173+1)+INDEX(战舰突破!$W$23:$W$35,通天塔!$K173+1)+INDEX(战舰突破!$W$40:$W$52,通天塔!$L173+1)</f>
        <v>0.5</v>
      </c>
      <c r="FA173" s="14">
        <f>INDEX(战舰突破!$S$6:$S$18,通天塔!$J173+1)</f>
        <v>0</v>
      </c>
      <c r="FB173" s="14">
        <f>INDEX(战舰突破!$T$6:$T$18,通天塔!$J173+1)</f>
        <v>1.1000000000000001</v>
      </c>
      <c r="FC173" s="14">
        <f>INDEX(战舰突破!$U$6:$U$18,通天塔!$J173+1)</f>
        <v>0.1</v>
      </c>
      <c r="FD173" s="14">
        <f>INDEX(战舰突破!$V$6:$V$18,通天塔!$J173+1)</f>
        <v>2</v>
      </c>
      <c r="FE173" s="14">
        <f>INDEX(战舰突破!$X$6:$X$18,通天塔!$J173+1)</f>
        <v>12</v>
      </c>
      <c r="FG173" s="14">
        <f>INDEX(战舰突破!$S$23:$S$35,通天塔!$J173+1)</f>
        <v>1</v>
      </c>
      <c r="FH173" s="14">
        <f>INDEX(战舰突破!$T$23:$T$35,通天塔!$J173+1)</f>
        <v>0.55000000000000004</v>
      </c>
      <c r="FI173" s="14">
        <f>INDEX(战舰突破!$U$23:$U$35,通天塔!$J173+1)</f>
        <v>0.1</v>
      </c>
      <c r="FJ173" s="14">
        <f>INDEX(战舰突破!$V$23:$V$35,通天塔!$J173+1)</f>
        <v>2</v>
      </c>
      <c r="FK173" s="14">
        <f>INDEX(战舰突破!$X$23:$X$35,通天塔!$J173+1)</f>
        <v>180</v>
      </c>
      <c r="FM173" s="14">
        <f>INDEX(战舰突破!$S$40:$S$52,通天塔!$J173+1)</f>
        <v>1</v>
      </c>
      <c r="FN173" s="14">
        <f>INDEX(战舰突破!$T$40:$T$52,通天塔!$J173+1)</f>
        <v>0.25</v>
      </c>
      <c r="FO173" s="14">
        <f>INDEX(战舰突破!$U$40:$U$52,通天塔!$J173+1)</f>
        <v>0.2</v>
      </c>
      <c r="FP173" s="14">
        <f>INDEX(战舰突破!$V$40:$V$52,通天塔!$J173+1)</f>
        <v>2</v>
      </c>
      <c r="FQ173" s="14">
        <f>INDEX(战舰突破!$X$40:$X$52,通天塔!$J173+1)</f>
        <v>300</v>
      </c>
      <c r="FT173" s="14">
        <f t="shared" si="300"/>
        <v>3586250</v>
      </c>
      <c r="FU173" s="14">
        <f t="shared" si="301"/>
        <v>2948463</v>
      </c>
      <c r="FV173" s="14">
        <f t="shared" si="302"/>
        <v>2950852</v>
      </c>
      <c r="FW173" s="14">
        <f t="shared" si="303"/>
        <v>44180298</v>
      </c>
      <c r="FX173" s="14">
        <f t="shared" si="304"/>
        <v>1742992</v>
      </c>
      <c r="FY173" s="14">
        <f t="shared" si="305"/>
        <v>33413753</v>
      </c>
      <c r="FZ173" s="14">
        <f t="shared" si="306"/>
        <v>820465</v>
      </c>
      <c r="GA173" s="28">
        <f t="shared" si="307"/>
        <v>48750</v>
      </c>
      <c r="GB173" s="28">
        <f t="shared" si="308"/>
        <v>48750</v>
      </c>
      <c r="GC173" s="28">
        <f t="shared" si="309"/>
        <v>48750</v>
      </c>
      <c r="GD173" s="28">
        <f t="shared" si="310"/>
        <v>48750</v>
      </c>
      <c r="GE173" s="28">
        <f t="shared" si="311"/>
        <v>2.3400000000000003</v>
      </c>
      <c r="GF173" s="28">
        <f t="shared" si="312"/>
        <v>2.52</v>
      </c>
      <c r="GG173" s="28">
        <f t="shared" si="313"/>
        <v>0</v>
      </c>
      <c r="GH173" s="28">
        <f t="shared" si="314"/>
        <v>60.3</v>
      </c>
      <c r="GI173" s="14">
        <f t="shared" si="315"/>
        <v>1</v>
      </c>
      <c r="GJ173" s="14">
        <f t="shared" si="316"/>
        <v>2</v>
      </c>
      <c r="GK173" s="14">
        <f t="shared" si="317"/>
        <v>2</v>
      </c>
      <c r="GL173" s="18">
        <f t="shared" si="318"/>
        <v>2.3000000000000003</v>
      </c>
      <c r="GM173" s="18">
        <f t="shared" si="319"/>
        <v>1.75</v>
      </c>
      <c r="GN173" s="18">
        <f t="shared" si="320"/>
        <v>1.45</v>
      </c>
      <c r="GO173" s="29">
        <f t="shared" si="380"/>
        <v>48900</v>
      </c>
      <c r="GP173" s="29">
        <f t="shared" si="380"/>
        <v>49200</v>
      </c>
      <c r="GQ173" s="29">
        <f t="shared" si="380"/>
        <v>49200</v>
      </c>
      <c r="GR173" s="26">
        <f t="shared" si="321"/>
        <v>0.1</v>
      </c>
      <c r="GS173" s="26">
        <f t="shared" si="322"/>
        <v>0.1</v>
      </c>
      <c r="GT173" s="26">
        <f t="shared" si="323"/>
        <v>0.2</v>
      </c>
      <c r="GU173" s="14">
        <f t="shared" si="324"/>
        <v>4</v>
      </c>
      <c r="GV173" s="14">
        <f t="shared" si="325"/>
        <v>4</v>
      </c>
      <c r="GW173" s="14">
        <f t="shared" si="326"/>
        <v>4</v>
      </c>
      <c r="GX173" s="14">
        <f t="shared" si="327"/>
        <v>12</v>
      </c>
      <c r="GY173" s="14">
        <f t="shared" si="328"/>
        <v>180</v>
      </c>
      <c r="GZ173" s="14">
        <f t="shared" si="329"/>
        <v>300</v>
      </c>
      <c r="HA173">
        <v>169</v>
      </c>
      <c r="HB173" s="14">
        <f t="shared" si="275"/>
        <v>391414186</v>
      </c>
      <c r="HD173" s="14">
        <f t="shared" si="330"/>
        <v>3485984</v>
      </c>
      <c r="HE173" s="14">
        <f t="shared" si="331"/>
        <v>1793095</v>
      </c>
      <c r="HF173" s="29">
        <f t="shared" si="332"/>
        <v>46800</v>
      </c>
      <c r="HG173" s="29">
        <f t="shared" si="333"/>
        <v>33611</v>
      </c>
      <c r="HH173" s="29">
        <f t="shared" si="334"/>
        <v>36300</v>
      </c>
      <c r="HI173" s="29">
        <f t="shared" si="335"/>
        <v>33880</v>
      </c>
      <c r="HJ173" s="14">
        <f t="shared" si="336"/>
        <v>2.3400000000000003</v>
      </c>
      <c r="HK173" s="14">
        <f t="shared" si="337"/>
        <v>2.52</v>
      </c>
      <c r="HL173" s="14">
        <f t="shared" si="338"/>
        <v>948556</v>
      </c>
      <c r="HM173" s="14">
        <f t="shared" si="339"/>
        <v>1763355</v>
      </c>
      <c r="HN173" s="26">
        <f t="shared" si="340"/>
        <v>0.3990901390349339</v>
      </c>
      <c r="HO173" s="26">
        <f t="shared" si="341"/>
        <v>0.6650304671631686</v>
      </c>
      <c r="HP173" s="29">
        <f t="shared" si="342"/>
        <v>512431</v>
      </c>
      <c r="HQ173" s="29">
        <f t="shared" si="343"/>
        <v>1273009</v>
      </c>
      <c r="HR173" s="29">
        <f t="shared" si="344"/>
        <v>1408874</v>
      </c>
      <c r="HS173" s="26">
        <f t="shared" si="345"/>
        <v>0.4876740122865354</v>
      </c>
      <c r="HT173" s="26">
        <f t="shared" si="346"/>
        <v>0.49295778616919339</v>
      </c>
      <c r="HU173" s="26">
        <f t="shared" si="347"/>
        <v>0.59295778616919348</v>
      </c>
      <c r="HV173" s="26">
        <f t="shared" si="348"/>
        <v>8.7674012286535374E-2</v>
      </c>
      <c r="HW173" s="29">
        <f t="shared" si="349"/>
        <v>2.2000000000000002</v>
      </c>
      <c r="HX173" s="29">
        <f t="shared" si="350"/>
        <v>4.4317026432959477</v>
      </c>
      <c r="HY173" s="29">
        <f t="shared" si="351"/>
        <v>5.0317026432959491</v>
      </c>
      <c r="HZ173" s="29">
        <f t="shared" si="352"/>
        <v>5636741</v>
      </c>
      <c r="IA173" s="29">
        <f t="shared" si="353"/>
        <v>3761064.9001596873</v>
      </c>
      <c r="IB173" s="29">
        <f t="shared" si="354"/>
        <v>3544517.5149354683</v>
      </c>
      <c r="IC173" s="29">
        <f t="shared" si="355"/>
        <v>28292723</v>
      </c>
      <c r="ID173" s="14">
        <f t="shared" si="356"/>
        <v>12942323.42</v>
      </c>
      <c r="IH173" s="14">
        <v>1</v>
      </c>
      <c r="II173" s="14">
        <v>1</v>
      </c>
      <c r="IJ173" s="14">
        <v>480</v>
      </c>
      <c r="IK173" s="14">
        <v>80</v>
      </c>
      <c r="IL173" s="14">
        <v>60</v>
      </c>
      <c r="IM173" s="23">
        <f t="shared" si="357"/>
        <v>2761094583</v>
      </c>
      <c r="IN173" s="23">
        <f t="shared" si="358"/>
        <v>2</v>
      </c>
      <c r="IO173" s="23">
        <f t="shared" si="359"/>
        <v>2761.09</v>
      </c>
      <c r="IP173" s="23">
        <f t="shared" si="360"/>
        <v>3622838099</v>
      </c>
      <c r="IQ173" s="23">
        <f t="shared" si="361"/>
        <v>2</v>
      </c>
      <c r="IR173" s="23">
        <f t="shared" si="362"/>
        <v>3622.84</v>
      </c>
      <c r="IS173" s="14">
        <v>1</v>
      </c>
      <c r="IT173" s="14">
        <v>1</v>
      </c>
      <c r="IU173" s="14">
        <v>240</v>
      </c>
      <c r="IV173" s="14">
        <v>40</v>
      </c>
      <c r="IW173" s="14">
        <v>30</v>
      </c>
      <c r="IX173" s="23">
        <f t="shared" si="363"/>
        <v>1613861125</v>
      </c>
      <c r="IY173" s="23">
        <f t="shared" si="364"/>
        <v>2</v>
      </c>
      <c r="IZ173" s="23">
        <f t="shared" si="365"/>
        <v>1613.86</v>
      </c>
      <c r="JA173" s="23"/>
      <c r="JB173" s="23"/>
      <c r="JC173" s="23"/>
      <c r="JG173">
        <f t="shared" si="366"/>
        <v>1.6643124296927994</v>
      </c>
      <c r="JH173">
        <f t="shared" si="367"/>
        <v>3.894491085481151</v>
      </c>
      <c r="JJ173" s="14">
        <v>10</v>
      </c>
      <c r="JK173" s="14">
        <v>2</v>
      </c>
      <c r="JL173" s="14">
        <v>1.5</v>
      </c>
      <c r="JM173" s="23">
        <f t="shared" si="368"/>
        <v>55106976</v>
      </c>
      <c r="JN173" s="23">
        <f t="shared" si="369"/>
        <v>1</v>
      </c>
      <c r="JO173" s="23">
        <f t="shared" si="370"/>
        <v>55106.98</v>
      </c>
      <c r="JP173" s="14">
        <v>30</v>
      </c>
      <c r="JQ173" s="14">
        <v>6</v>
      </c>
      <c r="JR173" s="14">
        <v>4</v>
      </c>
      <c r="JS173" s="23">
        <f t="shared" si="371"/>
        <v>158231894</v>
      </c>
      <c r="JT173" s="23">
        <f t="shared" si="372"/>
        <v>1</v>
      </c>
      <c r="JU173" s="23">
        <f t="shared" si="373"/>
        <v>158231.89000000001</v>
      </c>
      <c r="JW173" s="23">
        <f t="shared" si="374"/>
        <v>210975859</v>
      </c>
      <c r="JX173" s="23">
        <f t="shared" si="375"/>
        <v>1</v>
      </c>
      <c r="JY173" s="23">
        <f t="shared" si="376"/>
        <v>210975.86</v>
      </c>
      <c r="JZ173" s="23">
        <f t="shared" si="377"/>
        <v>82660464</v>
      </c>
      <c r="KA173" s="23">
        <f t="shared" si="378"/>
        <v>1</v>
      </c>
      <c r="KB173" s="23">
        <f t="shared" si="379"/>
        <v>82660.460000000006</v>
      </c>
    </row>
    <row r="174" spans="3:288" ht="16.5" x14ac:dyDescent="0.2">
      <c r="C174" s="14">
        <f t="shared" si="243"/>
        <v>50</v>
      </c>
      <c r="D174" s="14">
        <v>170</v>
      </c>
      <c r="E174" s="14" t="s">
        <v>839</v>
      </c>
      <c r="F174" s="14">
        <v>605</v>
      </c>
      <c r="G174" s="14">
        <v>605</v>
      </c>
      <c r="H174" s="14">
        <v>605</v>
      </c>
      <c r="I174" s="14">
        <v>605</v>
      </c>
      <c r="J174" s="14">
        <v>11</v>
      </c>
      <c r="K174" s="14">
        <v>10</v>
      </c>
      <c r="L174" s="14">
        <v>10</v>
      </c>
      <c r="M174" s="14">
        <v>7</v>
      </c>
      <c r="N174" s="14">
        <v>6</v>
      </c>
      <c r="O174" s="14">
        <v>6</v>
      </c>
      <c r="P174" s="14">
        <v>10</v>
      </c>
      <c r="Q174" s="14">
        <v>10</v>
      </c>
      <c r="R174" s="14">
        <v>10</v>
      </c>
      <c r="S174" s="14">
        <v>10</v>
      </c>
      <c r="T174" s="14">
        <v>10</v>
      </c>
      <c r="U174" s="14">
        <v>10</v>
      </c>
      <c r="V174" s="14">
        <v>9</v>
      </c>
      <c r="W174" s="14">
        <v>9</v>
      </c>
      <c r="X174" s="14">
        <v>605</v>
      </c>
      <c r="Y174" s="14">
        <v>605</v>
      </c>
      <c r="Z174" s="14">
        <v>605</v>
      </c>
      <c r="AA174" s="14">
        <v>605</v>
      </c>
      <c r="AB174" s="14">
        <v>605</v>
      </c>
      <c r="AC174" s="14">
        <v>605</v>
      </c>
      <c r="AD174" s="14">
        <v>605</v>
      </c>
      <c r="AE174" s="14">
        <v>605</v>
      </c>
      <c r="AF174" s="14">
        <v>80</v>
      </c>
      <c r="AG174" s="14">
        <v>80</v>
      </c>
      <c r="AH174" s="14">
        <v>80</v>
      </c>
      <c r="AI174" s="14">
        <v>80</v>
      </c>
      <c r="AJ174" s="14">
        <v>80</v>
      </c>
      <c r="AK174" s="14">
        <v>80</v>
      </c>
      <c r="AL174" s="14">
        <v>80</v>
      </c>
      <c r="AM174" s="14">
        <v>80</v>
      </c>
      <c r="AN174" s="14">
        <v>6</v>
      </c>
      <c r="AO174" s="14">
        <v>7</v>
      </c>
      <c r="AP174" s="14">
        <v>7</v>
      </c>
      <c r="AQ174" s="14">
        <v>7</v>
      </c>
      <c r="AR174" s="14">
        <v>7</v>
      </c>
      <c r="AS174" s="14">
        <v>0</v>
      </c>
      <c r="AT174" s="14">
        <v>0</v>
      </c>
      <c r="AU174" s="14">
        <v>0</v>
      </c>
      <c r="AV174" s="14">
        <v>0</v>
      </c>
      <c r="AW174" s="14">
        <v>4</v>
      </c>
      <c r="AX174" s="14">
        <v>5</v>
      </c>
      <c r="AY174" s="14">
        <v>0</v>
      </c>
      <c r="AZ174" s="14">
        <v>0</v>
      </c>
      <c r="BA174" s="14">
        <v>20</v>
      </c>
      <c r="BF174" s="14">
        <f>ROUND((INDEX(新战舰养成!S$6:S$18,通天塔!$J174+1)+INDEX(新战舰养成!D$6:D$18,通天塔!$J174+1)*(通天塔!$G174-1))*INDEX(战舰突破!$D$6:$D$18,通天塔!$M174+1),0)</f>
        <v>454077</v>
      </c>
      <c r="BG174" s="14">
        <f>ROUND((INDEX(新战舰养成!T$6:T$18,通天塔!$J174+1)+INDEX(新战舰养成!E$6:E$18,通天塔!$J174+1)*(通天塔!$G174-1))*INDEX(战舰突破!$D$6:$D$18,通天塔!$M174+1),0)</f>
        <v>3632504</v>
      </c>
      <c r="BH174" s="14">
        <f>ROUND((INDEX(新战舰养成!U$6:U$18,通天塔!$J174+1)+INDEX(新战舰养成!F$6:F$18,通天塔!$J174+1)*(通天塔!$G174-1))*INDEX(战舰突破!$D$6:$D$18,通天塔!$M174+1),0)</f>
        <v>227189</v>
      </c>
      <c r="BI174" s="14">
        <f>ROUND((INDEX(新战舰养成!V$6:V$18,通天塔!$J174+1)+INDEX(新战舰养成!G$6:G$18,通天塔!$J174+1)*(通天塔!$G174-1))*INDEX(战舰突破!$D$6:$D$18,通天塔!$M174+1),0)</f>
        <v>570</v>
      </c>
      <c r="BJ174" s="14">
        <f>ROUND((INDEX(新战舰养成!W$6:W$18,通天塔!$J174+1)+INDEX(新战舰养成!H$6:H$18,通天塔!$J174+1)*(通天塔!$G174-1))*INDEX(战舰突破!$D$6:$D$18,通天塔!$M174+1),0)</f>
        <v>8</v>
      </c>
      <c r="BL174" s="14">
        <f>IF($H174&gt;0,ROUND((INDEX(新战舰养成!X$6:X$18,通天塔!$K174+1)+INDEX(新战舰养成!I$6:I$18,通天塔!$K174+1)*(通天塔!$H174-1))*INDEX(战舰突破!$D$6:$D$18,通天塔!$N174+1),0),0)</f>
        <v>313807</v>
      </c>
      <c r="BM174" s="14">
        <f>IF($H174&gt;0,ROUND((INDEX(新战舰养成!Y$6:Y$18,通天塔!$K174+1)+INDEX(新战舰养成!J$6:J$18,通天塔!$K174+1)*(通天塔!$H174-1))*INDEX(战舰突破!$D$6:$D$18,通天塔!$N174+1),0),0)</f>
        <v>0</v>
      </c>
      <c r="BN174" s="14">
        <f>IF($H174&gt;0,ROUND((INDEX(新战舰养成!Z$6:Z$18,通天塔!$K174+1)+INDEX(新战舰养成!K$6:K$18,通天塔!$K174+1)*(通天塔!$H174-1))*INDEX(战舰突破!$D$6:$D$18,通天塔!$N174+1),0),0)</f>
        <v>0</v>
      </c>
      <c r="BO174" s="14">
        <f>IF($H174&gt;0,ROUND((INDEX(新战舰养成!AA$6:AA$18,通天塔!$K174+1)+INDEX(新战舰养成!L$6:L$18,通天塔!$K174+1)*(通天塔!$H174-1))*INDEX(战舰突破!$D$6:$D$18,通天塔!$N174+1),0),0)</f>
        <v>3133165</v>
      </c>
      <c r="BP174" s="14">
        <f>IF($H174&gt;0,ROUND((INDEX(新战舰养成!AB$6:AB$18,通天塔!$K174+1)+INDEX(新战舰养成!M$6:M$18,通天塔!$K174+1)*(通天塔!$H174-1))*INDEX(战舰突破!$D$6:$D$18,通天塔!$N174+1),0),0)</f>
        <v>62535</v>
      </c>
      <c r="BR174" s="14">
        <f>IF($I174&gt;0,ROUND((INDEX(新战舰养成!AC$6:AC$18,通天塔!$L174+1)+INDEX(新战舰养成!I$6:I$18,通天塔!$L174+1)*(通天塔!$I174-1))*INDEX(战舰突破!$D$6:$D$18,通天塔!$O174+1),0),0)</f>
        <v>314332</v>
      </c>
      <c r="BS174" s="14">
        <f>IF($I174&gt;0,ROUND((INDEX(新战舰养成!AD$6:AD$18,通天塔!$L174+1)+INDEX(新战舰养成!J$6:J$18,通天塔!$L174+1)*(通天塔!$I174-1))*INDEX(战舰突破!$D$6:$D$18,通天塔!$O174+1),0),0)</f>
        <v>0</v>
      </c>
      <c r="BT174" s="14">
        <f>IF($I174&gt;0,ROUND((INDEX(新战舰养成!AE$6:AE$18,通天塔!$L174+1)+INDEX(新战舰养成!K$6:K$18,通天塔!$L174+1)*(通天塔!$I174-1))*INDEX(战舰突破!$D$6:$D$18,通天塔!$O174+1),0),0)</f>
        <v>0</v>
      </c>
      <c r="BU174" s="14">
        <f>IF($I174&gt;0,ROUND((INDEX(新战舰养成!AF$6:AF$18,通天塔!$L174+1)+INDEX(新战舰养成!L$6:L$18,通天塔!$L174+1)*(通天塔!$I174-1))*INDEX(战舰突破!$D$6:$D$18,通天塔!$O174+1),0),0)</f>
        <v>2042408</v>
      </c>
      <c r="BV174" s="14">
        <f>IF($I174&gt;0,ROUND((INDEX(新战舰养成!AG$6:AG$18,通天塔!$L174+1)+INDEX(新战舰养成!M$6:M$18,通天塔!$L174+1)*(通天塔!$I174-1))*INDEX(战舰突破!$D$6:$D$18,通天塔!$O174+1),0),0)</f>
        <v>84739</v>
      </c>
      <c r="BY174" s="14">
        <f>(INDEX(装备数值!$C$13:$G$116,通天塔!$P174*8+1,BY$2)+INDEX(装备数值!$C$13:$G$116,通天塔!$Q174*8+2,BY$2)+INDEX(装备数值!$C$13:$G$116,通天塔!$S174*8+3,BY$2)+INDEX(装备数值!$C$13:$G$116,通天塔!$R174*8+4,BY$2)+INDEX(装备数值!$C$13:$G$116,通天塔!$T174*8+5,BY$2)+INDEX(装备数值!$C$13:$G$116,通天塔!$U174*8+6,BY$2)+INDEX(装备数值!$C$13:$G$116,通天塔!$V174*8+7,BY$2)+INDEX(装备数值!$C$13:$G$116,通天塔!$W174*8+8,BY$2))</f>
        <v>68000</v>
      </c>
      <c r="BZ174" s="14">
        <f>(INDEX(装备数值!$C$13:$G$116,通天塔!$P174*8+1,BZ$2)+INDEX(装备数值!$C$13:$G$116,通天塔!$Q174*8+2,BZ$2)+INDEX(装备数值!$C$13:$G$116,通天塔!$S174*8+3,BZ$2)+INDEX(装备数值!$C$13:$G$116,通天塔!$R174*8+4,BZ$2)+INDEX(装备数值!$C$13:$G$116,通天塔!$T174*8+5,BZ$2)+INDEX(装备数值!$C$13:$G$116,通天塔!$U174*8+6,BZ$2)+INDEX(装备数值!$C$13:$G$116,通天塔!$V174*8+7,BZ$2)+INDEX(装备数值!$C$13:$G$116,通天塔!$W174*8+8,BZ$2))</f>
        <v>600000</v>
      </c>
      <c r="CA174" s="14">
        <f>(INDEX(装备数值!$C$13:$G$116,通天塔!$P174*8+1,CA$2)+INDEX(装备数值!$C$13:$G$116,通天塔!$Q174*8+2,CA$2)+INDEX(装备数值!$C$13:$G$116,通天塔!$S174*8+3,CA$2)+INDEX(装备数值!$C$13:$G$116,通天塔!$R174*8+4,CA$2)+INDEX(装备数值!$C$13:$G$116,通天塔!$T174*8+5,CA$2)+INDEX(装备数值!$C$13:$G$116,通天塔!$U174*8+6,CA$2)+INDEX(装备数值!$C$13:$G$116,通天塔!$V174*8+7,CA$2)+INDEX(装备数值!$C$13:$G$116,通天塔!$W174*8+8,CA$2))</f>
        <v>35200</v>
      </c>
      <c r="CB174" s="14">
        <f>(INDEX(装备数值!$C$13:$G$116,通天塔!$P174*8+1,CB$2)+INDEX(装备数值!$C$13:$G$116,通天塔!$Q174*8+2,CB$2)+INDEX(装备数值!$C$13:$G$116,通天塔!$S174*8+3,CB$2)+INDEX(装备数值!$C$13:$G$116,通天塔!$R174*8+4,CB$2)+INDEX(装备数值!$C$13:$G$116,通天塔!$T174*8+5,CB$2)+INDEX(装备数值!$C$13:$G$116,通天塔!$U174*8+6,CB$2)+INDEX(装备数值!$C$13:$G$116,通天塔!$V174*8+7,CB$2)+INDEX(装备数值!$C$13:$G$116,通天塔!$W174*8+8,CB$2))</f>
        <v>800000</v>
      </c>
      <c r="CC174" s="14">
        <f>(INDEX(装备数值!$C$13:$G$116,通天塔!$P174*8+1,CC$2)+INDEX(装备数值!$C$13:$G$116,通天塔!$Q174*8+2,CC$2)+INDEX(装备数值!$C$13:$G$116,通天塔!$S174*8+3,CC$2)+INDEX(装备数值!$C$13:$G$116,通天塔!$R174*8+4,CC$2)+INDEX(装备数值!$C$13:$G$116,通天塔!$T174*8+5,CC$2)+INDEX(装备数值!$C$13:$G$116,通天塔!$U174*8+6,CC$2)+INDEX(装备数值!$C$13:$G$116,通天塔!$V174*8+7,CC$2)+INDEX(装备数值!$C$13:$G$116,通天塔!$W174*8+8,CC$2))</f>
        <v>13900</v>
      </c>
      <c r="CF174" s="14">
        <f>INDEX(装备数值!$I$13:$M$116,通天塔!$P174*8+1,CF$2)*$X174+INDEX(装备数值!$I$13:$M$116,通天塔!$Q174*8+2,CF$2)*$Y174+INDEX(装备数值!$I$13:$M$116,通天塔!$S174*8+3,CF$2)*$Z174+INDEX(装备数值!$I$13:$M$116,通天塔!$R174*8+4,CF$2)*$AA174+INDEX(装备数值!$I$13:$M$116,通天塔!$T174*8+5,CF$2)*$AB174+INDEX(装备数值!$I$13:$M$116,通天塔!$U174*8+6,CF$2)*$AC174+INDEX(装备数值!$I$13:$M$116,通天塔!$V174*8+7,CF$2)*$AD174+INDEX(装备数值!$I$13:$M$116,通天塔!$W174*8+8,CF$2)*$AE174</f>
        <v>181500</v>
      </c>
      <c r="CG174" s="14">
        <f>INDEX(装备数值!$I$13:$M$116,通天塔!$P174*8+1,CG$2)*$X174+INDEX(装备数值!$I$13:$M$116,通天塔!$Q174*8+2,CG$2)*$Y174+INDEX(装备数值!$I$13:$M$116,通天塔!$S174*8+3,CG$2)*$Z174+INDEX(装备数值!$I$13:$M$116,通天塔!$R174*8+4,CG$2)*$AA174+INDEX(装备数值!$I$13:$M$116,通天塔!$T174*8+5,CG$2)*$AB174+INDEX(装备数值!$I$13:$M$116,通天塔!$U174*8+6,CG$2)*$AC174+INDEX(装备数值!$I$13:$M$116,通天塔!$V174*8+7,CG$2)*$AD174+INDEX(装备数值!$I$13:$M$116,通天塔!$W174*8+8,CG$2)*$AE174</f>
        <v>1452000</v>
      </c>
      <c r="CH174" s="14">
        <f>INDEX(装备数值!$I$13:$M$116,通天塔!$P174*8+1,CH$2)*$X174+INDEX(装备数值!$I$13:$M$116,通天塔!$Q174*8+2,CH$2)*$Y174+INDEX(装备数值!$I$13:$M$116,通天塔!$S174*8+3,CH$2)*$Z174+INDEX(装备数值!$I$13:$M$116,通天塔!$R174*8+4,CH$2)*$AA174+INDEX(装备数值!$I$13:$M$116,通天塔!$T174*8+5,CH$2)*$AB174+INDEX(装备数值!$I$13:$M$116,通天塔!$U174*8+6,CH$2)*$AC174+INDEX(装备数值!$I$13:$M$116,通天塔!$V174*8+7,CH$2)*$AD174+INDEX(装备数值!$I$13:$M$116,通天塔!$W174*8+8,CH$2)*$AE174</f>
        <v>91960</v>
      </c>
      <c r="CI174" s="14">
        <f>INDEX(装备数值!$I$13:$M$116,通天塔!$P174*8+1,CI$2)*$X174+INDEX(装备数值!$I$13:$M$116,通天塔!$Q174*8+2,CI$2)*$Y174+INDEX(装备数值!$I$13:$M$116,通天塔!$S174*8+3,CI$2)*$Z174+INDEX(装备数值!$I$13:$M$116,通天塔!$R174*8+4,CI$2)*$AA174+INDEX(装备数值!$I$13:$M$116,通天塔!$T174*8+5,CI$2)*$AB174+INDEX(装备数值!$I$13:$M$116,通天塔!$U174*8+6,CI$2)*$AC174+INDEX(装备数值!$I$13:$M$116,通天塔!$V174*8+7,CI$2)*$AD174+INDEX(装备数值!$I$13:$M$116,通天塔!$W174*8+8,CI$2)*$AE174</f>
        <v>1936000</v>
      </c>
      <c r="CJ174" s="14">
        <f>INDEX(装备数值!$I$13:$M$116,通天塔!$P174*8+1,CJ$2)*$X174+INDEX(装备数值!$I$13:$M$116,通天塔!$Q174*8+2,CJ$2)*$Y174+INDEX(装备数值!$I$13:$M$116,通天塔!$S174*8+3,CJ$2)*$Z174+INDEX(装备数值!$I$13:$M$116,通天塔!$R174*8+4,CJ$2)*$AA174+INDEX(装备数值!$I$13:$M$116,通天塔!$T174*8+5,CJ$2)*$AB174+INDEX(装备数值!$I$13:$M$116,通天塔!$U174*8+6,CJ$2)*$AC174+INDEX(装备数值!$I$13:$M$116,通天塔!$V174*8+7,CJ$2)*$AD174+INDEX(装备数值!$I$13:$M$116,通天塔!$W174*8+8,CJ$2)*$AE174</f>
        <v>36300</v>
      </c>
      <c r="CM174" s="14">
        <f>INDEX(装备数值!$X$13:$AH$116,$P174*8+1,CM$2)*$AF174+INDEX(装备数值!$X$13:$AH$116,$Q174*8+2,CM$2)*$AG174+INDEX(装备数值!$X$13:$AH$116,$S174*8+3,CM$2)*$AH174+INDEX(装备数值!$X$13:$AH$116,$R174*8+4,CM$2)*$AI174+INDEX(装备数值!$X$13:$AH$116,$T174*8+5,CM$2)*$AJ174+INDEX(装备数值!$X$13:$AH$116,$U174*8+6,CM$2)*$AK174+INDEX(装备数值!$X$13:$AH$116,$V174*8+7,CM$2)*$AL174+INDEX(装备数值!$X$13:$AH$116,$W174*8+8,CM$2)*$AM174</f>
        <v>56000</v>
      </c>
      <c r="CN174" s="14">
        <f>INDEX(装备数值!$X$13:$AH$116,$P174*8+1,CN$2)*$AF174+INDEX(装备数值!$X$13:$AH$116,$Q174*8+2,CN$2)*$AG174+INDEX(装备数值!$X$13:$AH$116,$S174*8+3,CN$2)*$AH174+INDEX(装备数值!$X$13:$AH$116,$R174*8+4,CN$2)*$AI174+INDEX(装备数值!$X$13:$AH$116,$T174*8+5,CN$2)*$AJ174+INDEX(装备数值!$X$13:$AH$116,$U174*8+6,CN$2)*$AK174+INDEX(装备数值!$X$13:$AH$116,$V174*8+7,CN$2)*$AL174+INDEX(装备数值!$X$13:$AH$116,$W174*8+8,CN$2)*$AM174</f>
        <v>450000</v>
      </c>
      <c r="CO174" s="14">
        <f>INDEX(装备数值!$X$13:$AH$116,$P174*8+1,CO$2)*$AF174+INDEX(装备数值!$X$13:$AH$116,$Q174*8+2,CO$2)*$AG174+INDEX(装备数值!$X$13:$AH$116,$S174*8+3,CO$2)*$AH174+INDEX(装备数值!$X$13:$AH$116,$R174*8+4,CO$2)*$AI174+INDEX(装备数值!$X$13:$AH$116,$T174*8+5,CO$2)*$AJ174+INDEX(装备数值!$X$13:$AH$116,$U174*8+6,CO$2)*$AK174+INDEX(装备数值!$X$13:$AH$116,$V174*8+7,CO$2)*$AL174+INDEX(装备数值!$X$13:$AH$116,$W174*8+8,CO$2)*$AM174</f>
        <v>32000</v>
      </c>
      <c r="CP174" s="14">
        <f>INDEX(装备数值!$X$13:$AH$116,$P174*8+1,CP$2)*$AF174+INDEX(装备数值!$X$13:$AH$116,$Q174*8+2,CP$2)*$AG174+INDEX(装备数值!$X$13:$AH$116,$S174*8+3,CP$2)*$AH174+INDEX(装备数值!$X$13:$AH$116,$R174*8+4,CP$2)*$AI174+INDEX(装备数值!$X$13:$AH$116,$T174*8+5,CP$2)*$AJ174+INDEX(装备数值!$X$13:$AH$116,$U174*8+6,CP$2)*$AK174+INDEX(装备数值!$X$13:$AH$116,$V174*8+7,CP$2)*$AL174+INDEX(装备数值!$X$13:$AH$116,$W174*8+8,CP$2)*$AM174</f>
        <v>600000</v>
      </c>
      <c r="CQ174" s="14">
        <f>INDEX(装备数值!$X$13:$AH$116,$P174*8+1,CQ$2)*$AF174+INDEX(装备数值!$X$13:$AH$116,$Q174*8+2,CQ$2)*$AG174+INDEX(装备数值!$X$13:$AH$116,$S174*8+3,CQ$2)*$AH174+INDEX(装备数值!$X$13:$AH$116,$R174*8+4,CQ$2)*$AI174+INDEX(装备数值!$X$13:$AH$116,$T174*8+5,CQ$2)*$AJ174+INDEX(装备数值!$X$13:$AH$116,$U174*8+6,CQ$2)*$AK174+INDEX(装备数值!$X$13:$AH$116,$V174*8+7,CQ$2)*$AL174+INDEX(装备数值!$X$13:$AH$116,$W174*8+8,CQ$2)*$AM174</f>
        <v>12800</v>
      </c>
      <c r="CR174" s="14">
        <f>INDEX(装备数值!$X$13:$AH$116,$P174*8+1,CR$2)*$AF174+INDEX(装备数值!$X$13:$AH$116,$Q174*8+2,CR$2)*$AG174+INDEX(装备数值!$X$13:$AH$116,$S174*8+3,CR$2)*$AH174+INDEX(装备数值!$X$13:$AH$116,$R174*8+4,CR$2)*$AI174+INDEX(装备数值!$X$13:$AH$116,$T174*8+5,CR$2)*$AJ174+INDEX(装备数值!$X$13:$AH$116,$U174*8+6,CR$2)*$AK174+INDEX(装备数值!$X$13:$AH$116,$V174*8+7,CR$2)*$AL174+INDEX(装备数值!$X$13:$AH$116,$W174*8+8,CR$2)*$AM174</f>
        <v>48000</v>
      </c>
      <c r="CS174" s="14">
        <f>INDEX(装备数值!$X$13:$AH$116,$P174*8+1,CS$2)*$AF174+INDEX(装备数值!$X$13:$AH$116,$Q174*8+2,CS$2)*$AG174+INDEX(装备数值!$X$13:$AH$116,$S174*8+3,CS$2)*$AH174+INDEX(装备数值!$X$13:$AH$116,$R174*8+4,CS$2)*$AI174+INDEX(装备数值!$X$13:$AH$116,$T174*8+5,CS$2)*$AJ174+INDEX(装备数值!$X$13:$AH$116,$U174*8+6,CS$2)*$AK174+INDEX(装备数值!$X$13:$AH$116,$V174*8+7,CS$2)*$AL174+INDEX(装备数值!$X$13:$AH$116,$W174*8+8,CS$2)*$AM174</f>
        <v>48000</v>
      </c>
      <c r="CT174" s="14">
        <f>INDEX(装备数值!$X$13:$AH$116,$P174*8+1,CT$2)*$AF174+INDEX(装备数值!$X$13:$AH$116,$Q174*8+2,CT$2)*$AG174+INDEX(装备数值!$X$13:$AH$116,$S174*8+3,CT$2)*$AH174+INDEX(装备数值!$X$13:$AH$116,$R174*8+4,CT$2)*$AI174+INDEX(装备数值!$X$13:$AH$116,$T174*8+5,CT$2)*$AJ174+INDEX(装备数值!$X$13:$AH$116,$U174*8+6,CT$2)*$AK174+INDEX(装备数值!$X$13:$AH$116,$V174*8+7,CT$2)*$AL174+INDEX(装备数值!$X$13:$AH$116,$W174*8+8,CT$2)*$AM174</f>
        <v>48000</v>
      </c>
      <c r="CU174" s="14">
        <f>INDEX(装备数值!$X$13:$AH$116,$P174*8+1,CU$2)*$AF174+INDEX(装备数值!$X$13:$AH$116,$Q174*8+2,CU$2)*$AG174+INDEX(装备数值!$X$13:$AH$116,$S174*8+3,CU$2)*$AH174+INDEX(装备数值!$X$13:$AH$116,$R174*8+4,CU$2)*$AI174+INDEX(装备数值!$X$13:$AH$116,$T174*8+5,CU$2)*$AJ174+INDEX(装备数值!$X$13:$AH$116,$U174*8+6,CU$2)*$AK174+INDEX(装备数值!$X$13:$AH$116,$V174*8+7,CU$2)*$AL174+INDEX(装备数值!$X$13:$AH$116,$W174*8+8,CU$2)*$AM174</f>
        <v>48000</v>
      </c>
      <c r="CV174" s="14">
        <f>INDEX(装备数值!$X$13:$AH$116,$P174*8+1,CV$2)*$AF174+INDEX(装备数值!$X$13:$AH$116,$Q174*8+2,CV$2)*$AG174+INDEX(装备数值!$X$13:$AH$116,$S174*8+3,CV$2)*$AH174+INDEX(装备数值!$X$13:$AH$116,$R174*8+4,CV$2)*$AI174+INDEX(装备数值!$X$13:$AH$116,$T174*8+5,CV$2)*$AJ174+INDEX(装备数值!$X$13:$AH$116,$U174*8+6,CV$2)*$AK174+INDEX(装备数值!$X$13:$AH$116,$V174*8+7,CV$2)*$AL174+INDEX(装备数值!$X$13:$AH$116,$W174*8+8,CV$2)*$AM174</f>
        <v>80</v>
      </c>
      <c r="CW174" s="14">
        <f>INDEX(装备数值!$X$13:$AH$116,$P174*8+1,CW$2)*$AF174+INDEX(装备数值!$X$13:$AH$116,$Q174*8+2,CW$2)*$AG174+INDEX(装备数值!$X$13:$AH$116,$S174*8+3,CW$2)*$AH174+INDEX(装备数值!$X$13:$AH$116,$R174*8+4,CW$2)*$AI174+INDEX(装备数值!$X$13:$AH$116,$T174*8+5,CW$2)*$AJ174+INDEX(装备数值!$X$13:$AH$116,$U174*8+6,CW$2)*$AK174+INDEX(装备数值!$X$13:$AH$116,$V174*8+7,CW$2)*$AL174+INDEX(装备数值!$X$13:$AH$116,$W174*8+8,CW$2)*$AM174</f>
        <v>80</v>
      </c>
      <c r="CY174" s="14">
        <f>INDEX(装备数值!$AN$17:$AN$117,MATCH(MIN($X174:$AE174),装备数值!$AO$17:$AO$117,1))</f>
        <v>60</v>
      </c>
      <c r="CZ174" s="14">
        <f>IF(COUNTIF($P174:$W174,"&gt;"&amp;0)=8,INDEX(装备数值!AR$17:AR$117,$CY174+1),0)</f>
        <v>29880</v>
      </c>
      <c r="DA174" s="14">
        <f>IF(COUNTIF($P174:$W174,"&gt;"&amp;0)=8,INDEX(装备数值!AS$17:AS$117,$CY174+1),0)</f>
        <v>225000</v>
      </c>
      <c r="DB174" s="14">
        <f>IF(COUNTIF($P174:$W174,"&gt;"&amp;0)=8,INDEX(装备数值!AT$17:AT$117,$CY174+1),0)</f>
        <v>14880</v>
      </c>
      <c r="DC174" s="14">
        <f>IF(COUNTIF($P174:$W174,"&gt;"&amp;0)=8,INDEX(装备数值!AU$17:AU$117,$CY174+1),0)</f>
        <v>300000</v>
      </c>
      <c r="DD174" s="14">
        <f>IF(COUNTIF($P174:$W174,"&gt;"&amp;0)=8,INDEX(装备数值!AV$17:AV$117,$CY174+1),0)</f>
        <v>6000</v>
      </c>
      <c r="DF174" s="14">
        <f>INDEX(装备数值!$AY$17:$AY$77,MATCH(MIN($AF174:$AM174),装备数值!$AZ$17:$AZ$77,1))</f>
        <v>40</v>
      </c>
      <c r="DG174" s="26">
        <f>INDEX(装备数值!BA$17:BA$77,通天塔!DF174+1)</f>
        <v>0.8</v>
      </c>
      <c r="DH174" s="26">
        <f>INDEX(装备数值!BA$17:BA$77,通天塔!DF174+1)</f>
        <v>0.8</v>
      </c>
      <c r="DJ174" s="14">
        <f t="shared" si="299"/>
        <v>43</v>
      </c>
      <c r="DK174" s="14">
        <f>VLOOKUP(DJ174,军阶与晶片数值!$W$6:$X$27,2)</f>
        <v>9</v>
      </c>
      <c r="DL174" s="14">
        <f>INDEX(军阶与晶片数值!Y$6:Y$27,$DK174+1)</f>
        <v>750</v>
      </c>
      <c r="DM174" s="14">
        <f>INDEX(军阶与晶片数值!Z$6:Z$27,$DK174+1)</f>
        <v>750</v>
      </c>
      <c r="DN174" s="14">
        <f>INDEX(军阶与晶片数值!AA$6:AA$27,$DK174+1)</f>
        <v>750</v>
      </c>
      <c r="DO174" s="14">
        <f>INDEX(军阶与晶片数值!AB$6:AB$27,$DK174+1)</f>
        <v>750</v>
      </c>
      <c r="DP174" s="29">
        <f>INDEX(军阶与晶片数值!AC$6:AC$27,$DK174+1)</f>
        <v>50</v>
      </c>
      <c r="DQ174" s="29">
        <f>INDEX(军阶与晶片数值!AD$6:AD$27,$DK174+1)</f>
        <v>30</v>
      </c>
      <c r="DS174" s="26">
        <f>INDEX(军阶与晶片数值!I$6:I$16,AN174+1)</f>
        <v>0.3</v>
      </c>
      <c r="DT174" s="26">
        <f>INDEX(军阶与晶片数值!M$6:M$16,AO174+1)</f>
        <v>0.45</v>
      </c>
      <c r="DU174" s="26">
        <f>INDEX(军阶与晶片数值!J$6:J$16,AP174+1)</f>
        <v>0.45</v>
      </c>
      <c r="DV174" s="26">
        <f>INDEX(军阶与晶片数值!K$6:K$16,AQ174+1)</f>
        <v>0.9</v>
      </c>
      <c r="DW174" s="26">
        <f>INDEX(军阶与晶片数值!L$6:L$16,AR174+1)</f>
        <v>0.9</v>
      </c>
      <c r="DX174" s="28">
        <f>INDEX(军阶与晶片数值!N$6:N$16,AS174+1)</f>
        <v>0</v>
      </c>
      <c r="DY174" s="28">
        <f>INDEX(军阶与晶片数值!O$6:O$16,AT174+1)</f>
        <v>0</v>
      </c>
      <c r="DZ174" s="28">
        <f>INDEX(军阶与晶片数值!P$6:P$16,AU174+1)</f>
        <v>0</v>
      </c>
      <c r="EA174" s="28">
        <f>INDEX(军阶与晶片数值!Q$6:Q$16,AV174+1)</f>
        <v>0</v>
      </c>
      <c r="EB174" s="26">
        <f>INDEX(军阶与晶片数值!R$6:R$16,AW174+1)</f>
        <v>0.3</v>
      </c>
      <c r="EC174" s="26">
        <f>INDEX(军阶与晶片数值!S$6:S$16,AX174+1)</f>
        <v>0.4</v>
      </c>
      <c r="ED174" s="26">
        <f>INDEX(军阶与晶片数值!T$6:T$16,AY174+1)</f>
        <v>0</v>
      </c>
      <c r="EE174" s="26">
        <f>INDEX(军阶与晶片数值!U$6:U$16,AZ174+1)</f>
        <v>0</v>
      </c>
      <c r="EG174" s="26">
        <f>INDEX(军阶与晶片数值!$C$6:$C$36,通天塔!$BA174+1)</f>
        <v>1</v>
      </c>
      <c r="EH174" s="26">
        <f>INDEX(军阶与晶片数值!$C$6:$C$36,通天塔!$BA174+1)</f>
        <v>1</v>
      </c>
      <c r="EI174" s="26">
        <f>INDEX(军阶与晶片数值!$C$6:$C$36,通天塔!$BA174+1)</f>
        <v>1</v>
      </c>
      <c r="EJ174" s="26">
        <f>INDEX(军阶与晶片数值!$C$6:$C$36,通天塔!$BA174+1)</f>
        <v>1</v>
      </c>
      <c r="EK174" s="26">
        <f>INDEX(军阶与晶片数值!$C$6:$C$36,通天塔!$BA174+1)</f>
        <v>1</v>
      </c>
      <c r="EM174" s="14">
        <f>INDEX(战舰突破!$H$6:$H$18,通天塔!$J174+1)+INDEX(战舰突破!$H$23:$H$35,通天塔!$K174+1)+INDEX(战舰突破!$H$40:$H$52,通天塔!$L174+1)</f>
        <v>200</v>
      </c>
      <c r="EN174" s="14">
        <f>INDEX(战舰突破!$I$6:$I$18,通天塔!$J174+1)+INDEX(战舰突破!$I$23:$I$35,通天塔!$K174+1)+INDEX(战舰突破!$I$40:$I$52,通天塔!$L174+1)</f>
        <v>200</v>
      </c>
      <c r="EO174" s="14">
        <f>INDEX(战舰突破!$J$6:$J$18,通天塔!$J174+1)+INDEX(战舰突破!$J$23:$J$35,通天塔!$K174+1)+INDEX(战舰突破!$J$40:$J$52,通天塔!$L174+1)</f>
        <v>0</v>
      </c>
      <c r="EP174" s="14">
        <f>INDEX(战舰突破!$K$6:$K$18,通天塔!$J174+1)+INDEX(战舰突破!$K$23:$K$35,通天塔!$K174+1)+INDEX(战舰突破!$K$40:$K$52,通天塔!$L174+1)</f>
        <v>0</v>
      </c>
      <c r="EQ174" s="14">
        <f>INDEX(战舰突破!$L$6:$L$18,通天塔!$J174+1)+INDEX(战舰突破!$L$23:$L$35,通天塔!$K174+1)+INDEX(战舰突破!$L$40:$L$52,通天塔!$L174+1)</f>
        <v>200</v>
      </c>
      <c r="ER174" s="18">
        <f>INDEX(战舰突破!$N$6:$N$18,通天塔!$J174+1)+INDEX(战舰突破!$N$23:$N$35,通天塔!$K174+1)+INDEX(战舰突破!$N$40:$N$52,通天塔!$L174+1)</f>
        <v>0.75</v>
      </c>
      <c r="ES174" s="18">
        <f>INDEX(战舰突破!$O$6:$O$18,通天塔!$J174+1)+INDEX(战舰突破!$O$23:$O$35,通天塔!$K174+1)+INDEX(战舰突破!$O$40:$O$52,通天塔!$L174+1)</f>
        <v>1.4</v>
      </c>
      <c r="ET174" s="18">
        <f>INDEX(战舰突破!$P$6:$P$18,通天塔!$J174+1)+INDEX(战舰突破!$P$23:$P$35,通天塔!$K174+1)+INDEX(战舰突破!$P$40:$P$52,通天塔!$L174+1)</f>
        <v>0.5</v>
      </c>
      <c r="EU174" s="18">
        <f>INDEX(战舰突破!$Q$6:$Q$18,通天塔!$J174+1)+INDEX(战舰突破!$Q$23:$Q$35,通天塔!$K174+1)+INDEX(战舰突破!$Q$40:$Q$52,通天塔!$L174+1)</f>
        <v>0.3</v>
      </c>
      <c r="EV174" s="18">
        <f>INDEX(战舰突破!$R$6:$R$18,通天塔!$J174+1)+INDEX(战舰突破!$R$23:$R$35,通天塔!$K174+1)+INDEX(战舰突破!$R$40:$R$52,通天塔!$L174+1)</f>
        <v>0.25</v>
      </c>
      <c r="EW174" s="18">
        <f>INDEX(战舰突破!$M$6:$M$18,通天塔!$J174+1)+INDEX(战舰突破!$M$23:$M$35,通天塔!$K174+1)+INDEX(战舰突破!$M$40:$M$52,通天塔!$L174+1)</f>
        <v>0.2</v>
      </c>
      <c r="EX174" s="22">
        <f>INDEX(战舰突破!$W$6:$W$18,通天塔!$J174+1)+INDEX(战舰突破!$W$23:$W$35,通天塔!$K174+1)+INDEX(战舰突破!$W$40:$W$52,通天塔!$L174+1)</f>
        <v>0.5</v>
      </c>
      <c r="FA174" s="14">
        <f>INDEX(战舰突破!$S$6:$S$18,通天塔!$J174+1)</f>
        <v>0</v>
      </c>
      <c r="FB174" s="14">
        <f>INDEX(战舰突破!$T$6:$T$18,通天塔!$J174+1)</f>
        <v>1.1000000000000001</v>
      </c>
      <c r="FC174" s="14">
        <f>INDEX(战舰突破!$U$6:$U$18,通天塔!$J174+1)</f>
        <v>0.1</v>
      </c>
      <c r="FD174" s="14">
        <f>INDEX(战舰突破!$V$6:$V$18,通天塔!$J174+1)</f>
        <v>2</v>
      </c>
      <c r="FE174" s="14">
        <f>INDEX(战舰突破!$X$6:$X$18,通天塔!$J174+1)</f>
        <v>12</v>
      </c>
      <c r="FG174" s="14">
        <f>INDEX(战舰突破!$S$23:$S$35,通天塔!$J174+1)</f>
        <v>1</v>
      </c>
      <c r="FH174" s="14">
        <f>INDEX(战舰突破!$T$23:$T$35,通天塔!$J174+1)</f>
        <v>0.55000000000000004</v>
      </c>
      <c r="FI174" s="14">
        <f>INDEX(战舰突破!$U$23:$U$35,通天塔!$J174+1)</f>
        <v>0.1</v>
      </c>
      <c r="FJ174" s="14">
        <f>INDEX(战舰突破!$V$23:$V$35,通天塔!$J174+1)</f>
        <v>2</v>
      </c>
      <c r="FK174" s="14">
        <f>INDEX(战舰突破!$X$23:$X$35,通天塔!$J174+1)</f>
        <v>180</v>
      </c>
      <c r="FM174" s="14">
        <f>INDEX(战舰突破!$S$40:$S$52,通天塔!$J174+1)</f>
        <v>1</v>
      </c>
      <c r="FN174" s="14">
        <f>INDEX(战舰突破!$T$40:$T$52,通天塔!$J174+1)</f>
        <v>0.25</v>
      </c>
      <c r="FO174" s="14">
        <f>INDEX(战舰突破!$U$40:$U$52,通天塔!$J174+1)</f>
        <v>0.2</v>
      </c>
      <c r="FP174" s="14">
        <f>INDEX(战舰突破!$V$40:$V$52,通天塔!$J174+1)</f>
        <v>2</v>
      </c>
      <c r="FQ174" s="14">
        <f>INDEX(战舰突破!$X$40:$X$52,通天塔!$J174+1)</f>
        <v>300</v>
      </c>
      <c r="FT174" s="14">
        <f t="shared" si="300"/>
        <v>3592939</v>
      </c>
      <c r="FU174" s="14">
        <f t="shared" si="301"/>
        <v>2954710</v>
      </c>
      <c r="FV174" s="14">
        <f t="shared" si="302"/>
        <v>2957099</v>
      </c>
      <c r="FW174" s="14">
        <f t="shared" si="303"/>
        <v>44262147</v>
      </c>
      <c r="FX174" s="14">
        <f t="shared" si="304"/>
        <v>1746216</v>
      </c>
      <c r="FY174" s="14">
        <f t="shared" si="305"/>
        <v>33486143</v>
      </c>
      <c r="FZ174" s="14">
        <f t="shared" si="306"/>
        <v>821871</v>
      </c>
      <c r="GA174" s="28">
        <f t="shared" si="307"/>
        <v>48750</v>
      </c>
      <c r="GB174" s="28">
        <f t="shared" si="308"/>
        <v>48750</v>
      </c>
      <c r="GC174" s="28">
        <f t="shared" si="309"/>
        <v>48750</v>
      </c>
      <c r="GD174" s="28">
        <f t="shared" si="310"/>
        <v>48750</v>
      </c>
      <c r="GE174" s="28">
        <f t="shared" si="311"/>
        <v>2.3400000000000003</v>
      </c>
      <c r="GF174" s="28">
        <f t="shared" si="312"/>
        <v>2.52</v>
      </c>
      <c r="GG174" s="28">
        <f t="shared" si="313"/>
        <v>0</v>
      </c>
      <c r="GH174" s="28">
        <f t="shared" si="314"/>
        <v>60.3</v>
      </c>
      <c r="GI174" s="14">
        <f t="shared" si="315"/>
        <v>1</v>
      </c>
      <c r="GJ174" s="14">
        <f t="shared" si="316"/>
        <v>2</v>
      </c>
      <c r="GK174" s="14">
        <f t="shared" si="317"/>
        <v>2</v>
      </c>
      <c r="GL174" s="18">
        <f t="shared" si="318"/>
        <v>2.3000000000000003</v>
      </c>
      <c r="GM174" s="18">
        <f t="shared" si="319"/>
        <v>1.75</v>
      </c>
      <c r="GN174" s="18">
        <f t="shared" si="320"/>
        <v>1.45</v>
      </c>
      <c r="GO174" s="29">
        <f t="shared" si="380"/>
        <v>48900</v>
      </c>
      <c r="GP174" s="29">
        <f t="shared" si="380"/>
        <v>49200</v>
      </c>
      <c r="GQ174" s="29">
        <f t="shared" si="380"/>
        <v>49200</v>
      </c>
      <c r="GR174" s="26">
        <f t="shared" si="321"/>
        <v>0.1</v>
      </c>
      <c r="GS174" s="26">
        <f t="shared" si="322"/>
        <v>0.1</v>
      </c>
      <c r="GT174" s="26">
        <f t="shared" si="323"/>
        <v>0.2</v>
      </c>
      <c r="GU174" s="14">
        <f t="shared" si="324"/>
        <v>4</v>
      </c>
      <c r="GV174" s="14">
        <f t="shared" si="325"/>
        <v>4</v>
      </c>
      <c r="GW174" s="14">
        <f t="shared" si="326"/>
        <v>4</v>
      </c>
      <c r="GX174" s="14">
        <f t="shared" si="327"/>
        <v>12</v>
      </c>
      <c r="GY174" s="14">
        <f t="shared" si="328"/>
        <v>180</v>
      </c>
      <c r="GZ174" s="14">
        <f t="shared" si="329"/>
        <v>300</v>
      </c>
      <c r="HA174">
        <v>170</v>
      </c>
      <c r="HB174" s="14">
        <f t="shared" si="275"/>
        <v>392135460</v>
      </c>
      <c r="HD174" s="14">
        <f t="shared" si="330"/>
        <v>3492432</v>
      </c>
      <c r="HE174" s="14">
        <f t="shared" si="331"/>
        <v>1796439</v>
      </c>
      <c r="HF174" s="29">
        <f t="shared" si="332"/>
        <v>46800</v>
      </c>
      <c r="HG174" s="29">
        <f t="shared" si="333"/>
        <v>33611</v>
      </c>
      <c r="HH174" s="29">
        <f t="shared" si="334"/>
        <v>36300</v>
      </c>
      <c r="HI174" s="29">
        <f t="shared" si="335"/>
        <v>33880</v>
      </c>
      <c r="HJ174" s="14">
        <f t="shared" si="336"/>
        <v>2.3400000000000003</v>
      </c>
      <c r="HK174" s="14">
        <f t="shared" si="337"/>
        <v>2.52</v>
      </c>
      <c r="HL174" s="14">
        <f t="shared" si="338"/>
        <v>950474</v>
      </c>
      <c r="HM174" s="14">
        <f t="shared" si="339"/>
        <v>1766699</v>
      </c>
      <c r="HN174" s="26">
        <f t="shared" si="340"/>
        <v>0.3990901390349339</v>
      </c>
      <c r="HO174" s="26">
        <f t="shared" si="341"/>
        <v>0.6650304671631686</v>
      </c>
      <c r="HP174" s="29">
        <f t="shared" si="342"/>
        <v>513374</v>
      </c>
      <c r="HQ174" s="29">
        <f t="shared" si="343"/>
        <v>1276022</v>
      </c>
      <c r="HR174" s="29">
        <f t="shared" si="344"/>
        <v>1412203</v>
      </c>
      <c r="HS174" s="26">
        <f t="shared" si="345"/>
        <v>0.4876740122865354</v>
      </c>
      <c r="HT174" s="26">
        <f t="shared" si="346"/>
        <v>0.49295778616919339</v>
      </c>
      <c r="HU174" s="26">
        <f t="shared" si="347"/>
        <v>0.59295778616919348</v>
      </c>
      <c r="HV174" s="26">
        <f t="shared" si="348"/>
        <v>8.7674012286535374E-2</v>
      </c>
      <c r="HW174" s="29">
        <f t="shared" si="349"/>
        <v>2.2000000000000002</v>
      </c>
      <c r="HX174" s="29">
        <f t="shared" si="350"/>
        <v>4.4317026432959477</v>
      </c>
      <c r="HY174" s="29">
        <f t="shared" si="351"/>
        <v>5.0317026432959491</v>
      </c>
      <c r="HZ174" s="29">
        <f t="shared" si="352"/>
        <v>5647114</v>
      </c>
      <c r="IA174" s="29">
        <f t="shared" si="353"/>
        <v>3769966.7135358546</v>
      </c>
      <c r="IB174" s="29">
        <f t="shared" si="354"/>
        <v>3552892.7839852348</v>
      </c>
      <c r="IC174" s="29">
        <f t="shared" si="355"/>
        <v>28345503</v>
      </c>
      <c r="ID174" s="14">
        <f t="shared" si="356"/>
        <v>12969973.5</v>
      </c>
      <c r="IH174" s="14">
        <v>1</v>
      </c>
      <c r="II174" s="14">
        <v>1</v>
      </c>
      <c r="IJ174" s="14">
        <v>480</v>
      </c>
      <c r="IK174" s="14">
        <v>80</v>
      </c>
      <c r="IL174" s="14">
        <v>60</v>
      </c>
      <c r="IM174" s="23">
        <f t="shared" si="357"/>
        <v>2767326296</v>
      </c>
      <c r="IN174" s="23">
        <f t="shared" si="358"/>
        <v>2</v>
      </c>
      <c r="IO174" s="23">
        <f t="shared" si="359"/>
        <v>2767.33</v>
      </c>
      <c r="IP174" s="23">
        <f t="shared" si="360"/>
        <v>3630388027</v>
      </c>
      <c r="IQ174" s="23">
        <f t="shared" si="361"/>
        <v>2</v>
      </c>
      <c r="IR174" s="23">
        <f t="shared" si="362"/>
        <v>3630.39</v>
      </c>
      <c r="IS174" s="14">
        <v>1</v>
      </c>
      <c r="IT174" s="14">
        <v>1</v>
      </c>
      <c r="IU174" s="14">
        <v>240</v>
      </c>
      <c r="IV174" s="14">
        <v>40</v>
      </c>
      <c r="IW174" s="14">
        <v>30</v>
      </c>
      <c r="IX174" s="23">
        <f t="shared" si="363"/>
        <v>1617521684</v>
      </c>
      <c r="IY174" s="23">
        <f t="shared" si="364"/>
        <v>2</v>
      </c>
      <c r="IZ174" s="23">
        <f t="shared" si="365"/>
        <v>1617.52</v>
      </c>
      <c r="JA174" s="23"/>
      <c r="JB174" s="23"/>
      <c r="JC174" s="23"/>
      <c r="JG174">
        <f t="shared" si="366"/>
        <v>1.6644582596004336</v>
      </c>
      <c r="JH174">
        <f t="shared" si="367"/>
        <v>3.8948323274650152</v>
      </c>
      <c r="JJ174" s="14">
        <v>10</v>
      </c>
      <c r="JK174" s="14">
        <v>2</v>
      </c>
      <c r="JL174" s="14">
        <v>1.5</v>
      </c>
      <c r="JM174" s="23">
        <f t="shared" si="368"/>
        <v>55231384</v>
      </c>
      <c r="JN174" s="23">
        <f t="shared" si="369"/>
        <v>1</v>
      </c>
      <c r="JO174" s="23">
        <f t="shared" si="370"/>
        <v>55231.38</v>
      </c>
      <c r="JP174" s="14">
        <v>30</v>
      </c>
      <c r="JQ174" s="14">
        <v>6</v>
      </c>
      <c r="JR174" s="14">
        <v>4</v>
      </c>
      <c r="JS174" s="23">
        <f t="shared" si="371"/>
        <v>158588369</v>
      </c>
      <c r="JT174" s="23">
        <f t="shared" si="372"/>
        <v>1</v>
      </c>
      <c r="JU174" s="23">
        <f t="shared" si="373"/>
        <v>158588.37</v>
      </c>
      <c r="JW174" s="23">
        <f t="shared" si="374"/>
        <v>211451159</v>
      </c>
      <c r="JX174" s="23">
        <f t="shared" si="375"/>
        <v>1</v>
      </c>
      <c r="JY174" s="23">
        <f t="shared" si="376"/>
        <v>211451.16</v>
      </c>
      <c r="JZ174" s="23">
        <f t="shared" si="377"/>
        <v>82847076</v>
      </c>
      <c r="KA174" s="23">
        <f t="shared" si="378"/>
        <v>1</v>
      </c>
      <c r="KB174" s="23">
        <f t="shared" si="379"/>
        <v>82847.08</v>
      </c>
    </row>
    <row r="175" spans="3:288" ht="16.5" x14ac:dyDescent="0.2">
      <c r="C175" s="14">
        <f t="shared" si="243"/>
        <v>1</v>
      </c>
      <c r="D175" s="14">
        <v>171</v>
      </c>
      <c r="E175" s="14" t="s">
        <v>684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F175" s="14">
        <f>ROUND((INDEX(新战舰养成!S$6:S$18,通天塔!$J175+1)+INDEX(新战舰养成!D$6:D$18,通天塔!$J175+1)*(通天塔!$G175-1))*INDEX(战舰突破!$D$6:$D$18,通天塔!$M175+1),0)</f>
        <v>10</v>
      </c>
      <c r="BG175" s="14">
        <f>ROUND((INDEX(新战舰养成!T$6:T$18,通天塔!$J175+1)+INDEX(新战舰养成!E$6:E$18,通天塔!$J175+1)*(通天塔!$G175-1))*INDEX(战舰突破!$D$6:$D$18,通天塔!$M175+1),0)</f>
        <v>20</v>
      </c>
      <c r="BH175" s="14">
        <f>ROUND((INDEX(新战舰养成!U$6:U$18,通天塔!$J175+1)+INDEX(新战舰养成!F$6:F$18,通天塔!$J175+1)*(通天塔!$G175-1))*INDEX(战舰突破!$D$6:$D$18,通天塔!$M175+1),0)</f>
        <v>5</v>
      </c>
      <c r="BI175" s="14">
        <f>ROUND((INDEX(新战舰养成!V$6:V$18,通天塔!$J175+1)+INDEX(新战舰养成!G$6:G$18,通天塔!$J175+1)*(通天塔!$G175-1))*INDEX(战舰突破!$D$6:$D$18,通天塔!$M175+1),0)</f>
        <v>300</v>
      </c>
      <c r="BJ175" s="14">
        <f>ROUND((INDEX(新战舰养成!W$6:W$18,通天塔!$J175+1)+INDEX(新战舰养成!H$6:H$18,通天塔!$J175+1)*(通天塔!$G175-1))*INDEX(战舰突破!$D$6:$D$18,通天塔!$M175+1),0)</f>
        <v>4</v>
      </c>
      <c r="BL175" s="14">
        <f>IF($H175&gt;0,ROUND((INDEX(新战舰养成!X$6:X$18,通天塔!$K175+1)+INDEX(新战舰养成!I$6:I$18,通天塔!$K175+1)*(通天塔!$H175-1))*INDEX(战舰突破!$D$6:$D$18,通天塔!$N175+1),0),0)</f>
        <v>0</v>
      </c>
      <c r="BM175" s="14">
        <f>IF($H175&gt;0,ROUND((INDEX(新战舰养成!Y$6:Y$18,通天塔!$K175+1)+INDEX(新战舰养成!J$6:J$18,通天塔!$K175+1)*(通天塔!$H175-1))*INDEX(战舰突破!$D$6:$D$18,通天塔!$N175+1),0),0)</f>
        <v>0</v>
      </c>
      <c r="BN175" s="14">
        <f>IF($H175&gt;0,ROUND((INDEX(新战舰养成!Z$6:Z$18,通天塔!$K175+1)+INDEX(新战舰养成!K$6:K$18,通天塔!$K175+1)*(通天塔!$H175-1))*INDEX(战舰突破!$D$6:$D$18,通天塔!$N175+1),0),0)</f>
        <v>0</v>
      </c>
      <c r="BO175" s="14">
        <f>IF($H175&gt;0,ROUND((INDEX(新战舰养成!AA$6:AA$18,通天塔!$K175+1)+INDEX(新战舰养成!L$6:L$18,通天塔!$K175+1)*(通天塔!$H175-1))*INDEX(战舰突破!$D$6:$D$18,通天塔!$N175+1),0),0)</f>
        <v>0</v>
      </c>
      <c r="BP175" s="14">
        <f>IF($H175&gt;0,ROUND((INDEX(新战舰养成!AB$6:AB$18,通天塔!$K175+1)+INDEX(新战舰养成!M$6:M$18,通天塔!$K175+1)*(通天塔!$H175-1))*INDEX(战舰突破!$D$6:$D$18,通天塔!$N175+1),0),0)</f>
        <v>0</v>
      </c>
      <c r="BR175" s="14">
        <f>IF($I175&gt;0,ROUND((INDEX(新战舰养成!AC$6:AC$18,通天塔!$L175+1)+INDEX(新战舰养成!I$6:I$18,通天塔!$L175+1)*(通天塔!$I175-1))*INDEX(战舰突破!$D$6:$D$18,通天塔!$O175+1),0),0)</f>
        <v>0</v>
      </c>
      <c r="BS175" s="14">
        <f>IF($I175&gt;0,ROUND((INDEX(新战舰养成!AD$6:AD$18,通天塔!$L175+1)+INDEX(新战舰养成!J$6:J$18,通天塔!$L175+1)*(通天塔!$I175-1))*INDEX(战舰突破!$D$6:$D$18,通天塔!$O175+1),0),0)</f>
        <v>0</v>
      </c>
      <c r="BT175" s="14">
        <f>IF($I175&gt;0,ROUND((INDEX(新战舰养成!AE$6:AE$18,通天塔!$L175+1)+INDEX(新战舰养成!K$6:K$18,通天塔!$L175+1)*(通天塔!$I175-1))*INDEX(战舰突破!$D$6:$D$18,通天塔!$O175+1),0),0)</f>
        <v>0</v>
      </c>
      <c r="BU175" s="14">
        <f>IF($I175&gt;0,ROUND((INDEX(新战舰养成!AF$6:AF$18,通天塔!$L175+1)+INDEX(新战舰养成!L$6:L$18,通天塔!$L175+1)*(通天塔!$I175-1))*INDEX(战舰突破!$D$6:$D$18,通天塔!$O175+1),0),0)</f>
        <v>0</v>
      </c>
      <c r="BV175" s="14">
        <f>IF($I175&gt;0,ROUND((INDEX(新战舰养成!AG$6:AG$18,通天塔!$L175+1)+INDEX(新战舰养成!M$6:M$18,通天塔!$L175+1)*(通天塔!$I175-1))*INDEX(战舰突破!$D$6:$D$18,通天塔!$O175+1),0),0)</f>
        <v>0</v>
      </c>
      <c r="BY175" s="14">
        <f>(INDEX(装备数值!$C$13:$G$116,通天塔!$P175*8+1,BY$2)+INDEX(装备数值!$C$13:$G$116,通天塔!$Q175*8+2,BY$2)+INDEX(装备数值!$C$13:$G$116,通天塔!$S175*8+3,BY$2)+INDEX(装备数值!$C$13:$G$116,通天塔!$R175*8+4,BY$2)+INDEX(装备数值!$C$13:$G$116,通天塔!$T175*8+5,BY$2)+INDEX(装备数值!$C$13:$G$116,通天塔!$U175*8+6,BY$2)+INDEX(装备数值!$C$13:$G$116,通天塔!$V175*8+7,BY$2)+INDEX(装备数值!$C$13:$G$116,通天塔!$W175*8+8,BY$2))</f>
        <v>0</v>
      </c>
      <c r="BZ175" s="14">
        <f>(INDEX(装备数值!$C$13:$G$116,通天塔!$P175*8+1,BZ$2)+INDEX(装备数值!$C$13:$G$116,通天塔!$Q175*8+2,BZ$2)+INDEX(装备数值!$C$13:$G$116,通天塔!$S175*8+3,BZ$2)+INDEX(装备数值!$C$13:$G$116,通天塔!$R175*8+4,BZ$2)+INDEX(装备数值!$C$13:$G$116,通天塔!$T175*8+5,BZ$2)+INDEX(装备数值!$C$13:$G$116,通天塔!$U175*8+6,BZ$2)+INDEX(装备数值!$C$13:$G$116,通天塔!$V175*8+7,BZ$2)+INDEX(装备数值!$C$13:$G$116,通天塔!$W175*8+8,BZ$2))</f>
        <v>0</v>
      </c>
      <c r="CA175" s="14">
        <f>(INDEX(装备数值!$C$13:$G$116,通天塔!$P175*8+1,CA$2)+INDEX(装备数值!$C$13:$G$116,通天塔!$Q175*8+2,CA$2)+INDEX(装备数值!$C$13:$G$116,通天塔!$S175*8+3,CA$2)+INDEX(装备数值!$C$13:$G$116,通天塔!$R175*8+4,CA$2)+INDEX(装备数值!$C$13:$G$116,通天塔!$T175*8+5,CA$2)+INDEX(装备数值!$C$13:$G$116,通天塔!$U175*8+6,CA$2)+INDEX(装备数值!$C$13:$G$116,通天塔!$V175*8+7,CA$2)+INDEX(装备数值!$C$13:$G$116,通天塔!$W175*8+8,CA$2))</f>
        <v>0</v>
      </c>
      <c r="CB175" s="14">
        <f>(INDEX(装备数值!$C$13:$G$116,通天塔!$P175*8+1,CB$2)+INDEX(装备数值!$C$13:$G$116,通天塔!$Q175*8+2,CB$2)+INDEX(装备数值!$C$13:$G$116,通天塔!$S175*8+3,CB$2)+INDEX(装备数值!$C$13:$G$116,通天塔!$R175*8+4,CB$2)+INDEX(装备数值!$C$13:$G$116,通天塔!$T175*8+5,CB$2)+INDEX(装备数值!$C$13:$G$116,通天塔!$U175*8+6,CB$2)+INDEX(装备数值!$C$13:$G$116,通天塔!$V175*8+7,CB$2)+INDEX(装备数值!$C$13:$G$116,通天塔!$W175*8+8,CB$2))</f>
        <v>0</v>
      </c>
      <c r="CC175" s="14">
        <f>(INDEX(装备数值!$C$13:$G$116,通天塔!$P175*8+1,CC$2)+INDEX(装备数值!$C$13:$G$116,通天塔!$Q175*8+2,CC$2)+INDEX(装备数值!$C$13:$G$116,通天塔!$S175*8+3,CC$2)+INDEX(装备数值!$C$13:$G$116,通天塔!$R175*8+4,CC$2)+INDEX(装备数值!$C$13:$G$116,通天塔!$T175*8+5,CC$2)+INDEX(装备数值!$C$13:$G$116,通天塔!$U175*8+6,CC$2)+INDEX(装备数值!$C$13:$G$116,通天塔!$V175*8+7,CC$2)+INDEX(装备数值!$C$13:$G$116,通天塔!$W175*8+8,CC$2))</f>
        <v>0</v>
      </c>
      <c r="CF175" s="14">
        <f>INDEX(装备数值!$I$13:$M$116,通天塔!$P175*8+1,CF$2)*$X175+INDEX(装备数值!$I$13:$M$116,通天塔!$Q175*8+2,CF$2)*$Y175+INDEX(装备数值!$I$13:$M$116,通天塔!$S175*8+3,CF$2)*$Z175+INDEX(装备数值!$I$13:$M$116,通天塔!$R175*8+4,CF$2)*$AA175+INDEX(装备数值!$I$13:$M$116,通天塔!$T175*8+5,CF$2)*$AB175+INDEX(装备数值!$I$13:$M$116,通天塔!$U175*8+6,CF$2)*$AC175+INDEX(装备数值!$I$13:$M$116,通天塔!$V175*8+7,CF$2)*$AD175+INDEX(装备数值!$I$13:$M$116,通天塔!$W175*8+8,CF$2)*$AE175</f>
        <v>0</v>
      </c>
      <c r="CG175" s="14">
        <f>INDEX(装备数值!$I$13:$M$116,通天塔!$P175*8+1,CG$2)*$X175+INDEX(装备数值!$I$13:$M$116,通天塔!$Q175*8+2,CG$2)*$Y175+INDEX(装备数值!$I$13:$M$116,通天塔!$S175*8+3,CG$2)*$Z175+INDEX(装备数值!$I$13:$M$116,通天塔!$R175*8+4,CG$2)*$AA175+INDEX(装备数值!$I$13:$M$116,通天塔!$T175*8+5,CG$2)*$AB175+INDEX(装备数值!$I$13:$M$116,通天塔!$U175*8+6,CG$2)*$AC175+INDEX(装备数值!$I$13:$M$116,通天塔!$V175*8+7,CG$2)*$AD175+INDEX(装备数值!$I$13:$M$116,通天塔!$W175*8+8,CG$2)*$AE175</f>
        <v>0</v>
      </c>
      <c r="CH175" s="14">
        <f>INDEX(装备数值!$I$13:$M$116,通天塔!$P175*8+1,CH$2)*$X175+INDEX(装备数值!$I$13:$M$116,通天塔!$Q175*8+2,CH$2)*$Y175+INDEX(装备数值!$I$13:$M$116,通天塔!$S175*8+3,CH$2)*$Z175+INDEX(装备数值!$I$13:$M$116,通天塔!$R175*8+4,CH$2)*$AA175+INDEX(装备数值!$I$13:$M$116,通天塔!$T175*8+5,CH$2)*$AB175+INDEX(装备数值!$I$13:$M$116,通天塔!$U175*8+6,CH$2)*$AC175+INDEX(装备数值!$I$13:$M$116,通天塔!$V175*8+7,CH$2)*$AD175+INDEX(装备数值!$I$13:$M$116,通天塔!$W175*8+8,CH$2)*$AE175</f>
        <v>0</v>
      </c>
      <c r="CI175" s="14">
        <f>INDEX(装备数值!$I$13:$M$116,通天塔!$P175*8+1,CI$2)*$X175+INDEX(装备数值!$I$13:$M$116,通天塔!$Q175*8+2,CI$2)*$Y175+INDEX(装备数值!$I$13:$M$116,通天塔!$S175*8+3,CI$2)*$Z175+INDEX(装备数值!$I$13:$M$116,通天塔!$R175*8+4,CI$2)*$AA175+INDEX(装备数值!$I$13:$M$116,通天塔!$T175*8+5,CI$2)*$AB175+INDEX(装备数值!$I$13:$M$116,通天塔!$U175*8+6,CI$2)*$AC175+INDEX(装备数值!$I$13:$M$116,通天塔!$V175*8+7,CI$2)*$AD175+INDEX(装备数值!$I$13:$M$116,通天塔!$W175*8+8,CI$2)*$AE175</f>
        <v>0</v>
      </c>
      <c r="CJ175" s="14">
        <f>INDEX(装备数值!$I$13:$M$116,通天塔!$P175*8+1,CJ$2)*$X175+INDEX(装备数值!$I$13:$M$116,通天塔!$Q175*8+2,CJ$2)*$Y175+INDEX(装备数值!$I$13:$M$116,通天塔!$S175*8+3,CJ$2)*$Z175+INDEX(装备数值!$I$13:$M$116,通天塔!$R175*8+4,CJ$2)*$AA175+INDEX(装备数值!$I$13:$M$116,通天塔!$T175*8+5,CJ$2)*$AB175+INDEX(装备数值!$I$13:$M$116,通天塔!$U175*8+6,CJ$2)*$AC175+INDEX(装备数值!$I$13:$M$116,通天塔!$V175*8+7,CJ$2)*$AD175+INDEX(装备数值!$I$13:$M$116,通天塔!$W175*8+8,CJ$2)*$AE175</f>
        <v>0</v>
      </c>
      <c r="CM175" s="14">
        <f>INDEX(装备数值!$X$13:$AH$116,$P175*8+1,CM$2)*$AF175+INDEX(装备数值!$X$13:$AH$116,$Q175*8+2,CM$2)*$AG175+INDEX(装备数值!$X$13:$AH$116,$S175*8+3,CM$2)*$AH175+INDEX(装备数值!$X$13:$AH$116,$R175*8+4,CM$2)*$AI175+INDEX(装备数值!$X$13:$AH$116,$T175*8+5,CM$2)*$AJ175+INDEX(装备数值!$X$13:$AH$116,$U175*8+6,CM$2)*$AK175+INDEX(装备数值!$X$13:$AH$116,$V175*8+7,CM$2)*$AL175+INDEX(装备数值!$X$13:$AH$116,$W175*8+8,CM$2)*$AM175</f>
        <v>0</v>
      </c>
      <c r="CN175" s="14">
        <f>INDEX(装备数值!$X$13:$AH$116,$P175*8+1,CN$2)*$AF175+INDEX(装备数值!$X$13:$AH$116,$Q175*8+2,CN$2)*$AG175+INDEX(装备数值!$X$13:$AH$116,$S175*8+3,CN$2)*$AH175+INDEX(装备数值!$X$13:$AH$116,$R175*8+4,CN$2)*$AI175+INDEX(装备数值!$X$13:$AH$116,$T175*8+5,CN$2)*$AJ175+INDEX(装备数值!$X$13:$AH$116,$U175*8+6,CN$2)*$AK175+INDEX(装备数值!$X$13:$AH$116,$V175*8+7,CN$2)*$AL175+INDEX(装备数值!$X$13:$AH$116,$W175*8+8,CN$2)*$AM175</f>
        <v>0</v>
      </c>
      <c r="CO175" s="14">
        <f>INDEX(装备数值!$X$13:$AH$116,$P175*8+1,CO$2)*$AF175+INDEX(装备数值!$X$13:$AH$116,$Q175*8+2,CO$2)*$AG175+INDEX(装备数值!$X$13:$AH$116,$S175*8+3,CO$2)*$AH175+INDEX(装备数值!$X$13:$AH$116,$R175*8+4,CO$2)*$AI175+INDEX(装备数值!$X$13:$AH$116,$T175*8+5,CO$2)*$AJ175+INDEX(装备数值!$X$13:$AH$116,$U175*8+6,CO$2)*$AK175+INDEX(装备数值!$X$13:$AH$116,$V175*8+7,CO$2)*$AL175+INDEX(装备数值!$X$13:$AH$116,$W175*8+8,CO$2)*$AM175</f>
        <v>0</v>
      </c>
      <c r="CP175" s="14">
        <f>INDEX(装备数值!$X$13:$AH$116,$P175*8+1,CP$2)*$AF175+INDEX(装备数值!$X$13:$AH$116,$Q175*8+2,CP$2)*$AG175+INDEX(装备数值!$X$13:$AH$116,$S175*8+3,CP$2)*$AH175+INDEX(装备数值!$X$13:$AH$116,$R175*8+4,CP$2)*$AI175+INDEX(装备数值!$X$13:$AH$116,$T175*8+5,CP$2)*$AJ175+INDEX(装备数值!$X$13:$AH$116,$U175*8+6,CP$2)*$AK175+INDEX(装备数值!$X$13:$AH$116,$V175*8+7,CP$2)*$AL175+INDEX(装备数值!$X$13:$AH$116,$W175*8+8,CP$2)*$AM175</f>
        <v>0</v>
      </c>
      <c r="CQ175" s="14">
        <f>INDEX(装备数值!$X$13:$AH$116,$P175*8+1,CQ$2)*$AF175+INDEX(装备数值!$X$13:$AH$116,$Q175*8+2,CQ$2)*$AG175+INDEX(装备数值!$X$13:$AH$116,$S175*8+3,CQ$2)*$AH175+INDEX(装备数值!$X$13:$AH$116,$R175*8+4,CQ$2)*$AI175+INDEX(装备数值!$X$13:$AH$116,$T175*8+5,CQ$2)*$AJ175+INDEX(装备数值!$X$13:$AH$116,$U175*8+6,CQ$2)*$AK175+INDEX(装备数值!$X$13:$AH$116,$V175*8+7,CQ$2)*$AL175+INDEX(装备数值!$X$13:$AH$116,$W175*8+8,CQ$2)*$AM175</f>
        <v>0</v>
      </c>
      <c r="CR175" s="14">
        <f>INDEX(装备数值!$X$13:$AH$116,$P175*8+1,CR$2)*$AF175+INDEX(装备数值!$X$13:$AH$116,$Q175*8+2,CR$2)*$AG175+INDEX(装备数值!$X$13:$AH$116,$S175*8+3,CR$2)*$AH175+INDEX(装备数值!$X$13:$AH$116,$R175*8+4,CR$2)*$AI175+INDEX(装备数值!$X$13:$AH$116,$T175*8+5,CR$2)*$AJ175+INDEX(装备数值!$X$13:$AH$116,$U175*8+6,CR$2)*$AK175+INDEX(装备数值!$X$13:$AH$116,$V175*8+7,CR$2)*$AL175+INDEX(装备数值!$X$13:$AH$116,$W175*8+8,CR$2)*$AM175</f>
        <v>0</v>
      </c>
      <c r="CS175" s="14">
        <f>INDEX(装备数值!$X$13:$AH$116,$P175*8+1,CS$2)*$AF175+INDEX(装备数值!$X$13:$AH$116,$Q175*8+2,CS$2)*$AG175+INDEX(装备数值!$X$13:$AH$116,$S175*8+3,CS$2)*$AH175+INDEX(装备数值!$X$13:$AH$116,$R175*8+4,CS$2)*$AI175+INDEX(装备数值!$X$13:$AH$116,$T175*8+5,CS$2)*$AJ175+INDEX(装备数值!$X$13:$AH$116,$U175*8+6,CS$2)*$AK175+INDEX(装备数值!$X$13:$AH$116,$V175*8+7,CS$2)*$AL175+INDEX(装备数值!$X$13:$AH$116,$W175*8+8,CS$2)*$AM175</f>
        <v>0</v>
      </c>
      <c r="CT175" s="14">
        <f>INDEX(装备数值!$X$13:$AH$116,$P175*8+1,CT$2)*$AF175+INDEX(装备数值!$X$13:$AH$116,$Q175*8+2,CT$2)*$AG175+INDEX(装备数值!$X$13:$AH$116,$S175*8+3,CT$2)*$AH175+INDEX(装备数值!$X$13:$AH$116,$R175*8+4,CT$2)*$AI175+INDEX(装备数值!$X$13:$AH$116,$T175*8+5,CT$2)*$AJ175+INDEX(装备数值!$X$13:$AH$116,$U175*8+6,CT$2)*$AK175+INDEX(装备数值!$X$13:$AH$116,$V175*8+7,CT$2)*$AL175+INDEX(装备数值!$X$13:$AH$116,$W175*8+8,CT$2)*$AM175</f>
        <v>0</v>
      </c>
      <c r="CU175" s="14">
        <f>INDEX(装备数值!$X$13:$AH$116,$P175*8+1,CU$2)*$AF175+INDEX(装备数值!$X$13:$AH$116,$Q175*8+2,CU$2)*$AG175+INDEX(装备数值!$X$13:$AH$116,$S175*8+3,CU$2)*$AH175+INDEX(装备数值!$X$13:$AH$116,$R175*8+4,CU$2)*$AI175+INDEX(装备数值!$X$13:$AH$116,$T175*8+5,CU$2)*$AJ175+INDEX(装备数值!$X$13:$AH$116,$U175*8+6,CU$2)*$AK175+INDEX(装备数值!$X$13:$AH$116,$V175*8+7,CU$2)*$AL175+INDEX(装备数值!$X$13:$AH$116,$W175*8+8,CU$2)*$AM175</f>
        <v>0</v>
      </c>
      <c r="CV175" s="14">
        <f>INDEX(装备数值!$X$13:$AH$116,$P175*8+1,CV$2)*$AF175+INDEX(装备数值!$X$13:$AH$116,$Q175*8+2,CV$2)*$AG175+INDEX(装备数值!$X$13:$AH$116,$S175*8+3,CV$2)*$AH175+INDEX(装备数值!$X$13:$AH$116,$R175*8+4,CV$2)*$AI175+INDEX(装备数值!$X$13:$AH$116,$T175*8+5,CV$2)*$AJ175+INDEX(装备数值!$X$13:$AH$116,$U175*8+6,CV$2)*$AK175+INDEX(装备数值!$X$13:$AH$116,$V175*8+7,CV$2)*$AL175+INDEX(装备数值!$X$13:$AH$116,$W175*8+8,CV$2)*$AM175</f>
        <v>0</v>
      </c>
      <c r="CW175" s="14">
        <f>INDEX(装备数值!$X$13:$AH$116,$P175*8+1,CW$2)*$AF175+INDEX(装备数值!$X$13:$AH$116,$Q175*8+2,CW$2)*$AG175+INDEX(装备数值!$X$13:$AH$116,$S175*8+3,CW$2)*$AH175+INDEX(装备数值!$X$13:$AH$116,$R175*8+4,CW$2)*$AI175+INDEX(装备数值!$X$13:$AH$116,$T175*8+5,CW$2)*$AJ175+INDEX(装备数值!$X$13:$AH$116,$U175*8+6,CW$2)*$AK175+INDEX(装备数值!$X$13:$AH$116,$V175*8+7,CW$2)*$AL175+INDEX(装备数值!$X$13:$AH$116,$W175*8+8,CW$2)*$AM175</f>
        <v>0</v>
      </c>
      <c r="CY175" s="14">
        <f>INDEX(装备数值!$AN$17:$AN$117,MATCH(MIN($X175:$AE175),装备数值!$AO$17:$AO$117,1))</f>
        <v>0</v>
      </c>
      <c r="CZ175" s="14">
        <f>IF(COUNTIF($P175:$W175,"&gt;"&amp;0)=8,INDEX(装备数值!AR$17:AR$117,$CY175+1),0)</f>
        <v>0</v>
      </c>
      <c r="DA175" s="14">
        <f>IF(COUNTIF($P175:$W175,"&gt;"&amp;0)=8,INDEX(装备数值!AS$17:AS$117,$CY175+1),0)</f>
        <v>0</v>
      </c>
      <c r="DB175" s="14">
        <f>IF(COUNTIF($P175:$W175,"&gt;"&amp;0)=8,INDEX(装备数值!AT$17:AT$117,$CY175+1),0)</f>
        <v>0</v>
      </c>
      <c r="DC175" s="14">
        <f>IF(COUNTIF($P175:$W175,"&gt;"&amp;0)=8,INDEX(装备数值!AU$17:AU$117,$CY175+1),0)</f>
        <v>0</v>
      </c>
      <c r="DD175" s="14">
        <f>IF(COUNTIF($P175:$W175,"&gt;"&amp;0)=8,INDEX(装备数值!AV$17:AV$117,$CY175+1),0)</f>
        <v>0</v>
      </c>
      <c r="DF175" s="14">
        <f>INDEX(装备数值!$AY$17:$AY$77,MATCH(MIN($AF175:$AM175),装备数值!$AZ$17:$AZ$77,1))</f>
        <v>0</v>
      </c>
      <c r="DG175" s="26">
        <f>INDEX(装备数值!BA$17:BA$77,通天塔!DF175+1)</f>
        <v>0</v>
      </c>
      <c r="DH175" s="26">
        <f>INDEX(装备数值!BA$17:BA$77,通天塔!DF175+1)</f>
        <v>0</v>
      </c>
      <c r="DJ175" s="14">
        <f t="shared" si="299"/>
        <v>0</v>
      </c>
      <c r="DK175" s="14">
        <f>VLOOKUP(DJ175,军阶与晶片数值!$W$6:$X$27,2)</f>
        <v>0</v>
      </c>
      <c r="DL175" s="14">
        <f>INDEX(军阶与晶片数值!Y$6:Y$27,$DK175+1)</f>
        <v>0</v>
      </c>
      <c r="DM175" s="14">
        <f>INDEX(军阶与晶片数值!Z$6:Z$27,$DK175+1)</f>
        <v>0</v>
      </c>
      <c r="DN175" s="14">
        <f>INDEX(军阶与晶片数值!AA$6:AA$27,$DK175+1)</f>
        <v>0</v>
      </c>
      <c r="DO175" s="14">
        <f>INDEX(军阶与晶片数值!AB$6:AB$27,$DK175+1)</f>
        <v>0</v>
      </c>
      <c r="DP175" s="29">
        <f>INDEX(军阶与晶片数值!AC$6:AC$27,$DK175+1)</f>
        <v>0</v>
      </c>
      <c r="DQ175" s="29">
        <f>INDEX(军阶与晶片数值!AD$6:AD$27,$DK175+1)</f>
        <v>0</v>
      </c>
      <c r="DS175" s="26">
        <f>INDEX(军阶与晶片数值!I$6:I$16,AN175+1)</f>
        <v>0</v>
      </c>
      <c r="DT175" s="26">
        <f>INDEX(军阶与晶片数值!M$6:M$16,AO175+1)</f>
        <v>0</v>
      </c>
      <c r="DU175" s="26">
        <f>INDEX(军阶与晶片数值!J$6:J$16,AP175+1)</f>
        <v>0</v>
      </c>
      <c r="DV175" s="26">
        <f>INDEX(军阶与晶片数值!K$6:K$16,AQ175+1)</f>
        <v>0</v>
      </c>
      <c r="DW175" s="26">
        <f>INDEX(军阶与晶片数值!L$6:L$16,AR175+1)</f>
        <v>0</v>
      </c>
      <c r="DX175" s="28">
        <f>INDEX(军阶与晶片数值!N$6:N$16,AS175+1)</f>
        <v>0</v>
      </c>
      <c r="DY175" s="28">
        <f>INDEX(军阶与晶片数值!O$6:O$16,AT175+1)</f>
        <v>0</v>
      </c>
      <c r="DZ175" s="28">
        <f>INDEX(军阶与晶片数值!P$6:P$16,AU175+1)</f>
        <v>0</v>
      </c>
      <c r="EA175" s="28">
        <f>INDEX(军阶与晶片数值!Q$6:Q$16,AV175+1)</f>
        <v>0</v>
      </c>
      <c r="EB175" s="26">
        <f>INDEX(军阶与晶片数值!R$6:R$16,AW175+1)</f>
        <v>0</v>
      </c>
      <c r="EC175" s="26">
        <f>INDEX(军阶与晶片数值!S$6:S$16,AX175+1)</f>
        <v>0</v>
      </c>
      <c r="ED175" s="26">
        <f>INDEX(军阶与晶片数值!T$6:T$16,AY175+1)</f>
        <v>0</v>
      </c>
      <c r="EE175" s="26">
        <f>INDEX(军阶与晶片数值!U$6:U$16,AZ175+1)</f>
        <v>0</v>
      </c>
      <c r="EG175" s="26">
        <f>INDEX(军阶与晶片数值!$C$6:$C$36,通天塔!$BA175+1)</f>
        <v>0</v>
      </c>
      <c r="EH175" s="26">
        <f>INDEX(军阶与晶片数值!$C$6:$C$36,通天塔!$BA175+1)</f>
        <v>0</v>
      </c>
      <c r="EI175" s="26">
        <f>INDEX(军阶与晶片数值!$C$6:$C$36,通天塔!$BA175+1)</f>
        <v>0</v>
      </c>
      <c r="EJ175" s="26">
        <f>INDEX(军阶与晶片数值!$C$6:$C$36,通天塔!$BA175+1)</f>
        <v>0</v>
      </c>
      <c r="EK175" s="26">
        <f>INDEX(军阶与晶片数值!$C$6:$C$36,通天塔!$BA175+1)</f>
        <v>0</v>
      </c>
      <c r="EM175" s="14">
        <f>INDEX(战舰突破!$H$6:$H$18,通天塔!$J175+1)+INDEX(战舰突破!$H$23:$H$35,通天塔!$K175+1)+INDEX(战舰突破!$H$40:$H$52,通天塔!$L175+1)</f>
        <v>0</v>
      </c>
      <c r="EN175" s="14">
        <f>INDEX(战舰突破!$I$6:$I$18,通天塔!$J175+1)+INDEX(战舰突破!$I$23:$I$35,通天塔!$K175+1)+INDEX(战舰突破!$I$40:$I$52,通天塔!$L175+1)</f>
        <v>0</v>
      </c>
      <c r="EO175" s="14">
        <f>INDEX(战舰突破!$J$6:$J$18,通天塔!$J175+1)+INDEX(战舰突破!$J$23:$J$35,通天塔!$K175+1)+INDEX(战舰突破!$J$40:$J$52,通天塔!$L175+1)</f>
        <v>0</v>
      </c>
      <c r="EP175" s="14">
        <f>INDEX(战舰突破!$K$6:$K$18,通天塔!$J175+1)+INDEX(战舰突破!$K$23:$K$35,通天塔!$K175+1)+INDEX(战舰突破!$K$40:$K$52,通天塔!$L175+1)</f>
        <v>0</v>
      </c>
      <c r="EQ175" s="14">
        <f>INDEX(战舰突破!$L$6:$L$18,通天塔!$J175+1)+INDEX(战舰突破!$L$23:$L$35,通天塔!$K175+1)+INDEX(战舰突破!$L$40:$L$52,通天塔!$L175+1)</f>
        <v>0</v>
      </c>
      <c r="ER175" s="18">
        <f>INDEX(战舰突破!$N$6:$N$18,通天塔!$J175+1)+INDEX(战舰突破!$N$23:$N$35,通天塔!$K175+1)+INDEX(战舰突破!$N$40:$N$52,通天塔!$L175+1)</f>
        <v>0</v>
      </c>
      <c r="ES175" s="18">
        <f>INDEX(战舰突破!$O$6:$O$18,通天塔!$J175+1)+INDEX(战舰突破!$O$23:$O$35,通天塔!$K175+1)+INDEX(战舰突破!$O$40:$O$52,通天塔!$L175+1)</f>
        <v>0</v>
      </c>
      <c r="ET175" s="18">
        <f>INDEX(战舰突破!$P$6:$P$18,通天塔!$J175+1)+INDEX(战舰突破!$P$23:$P$35,通天塔!$K175+1)+INDEX(战舰突破!$P$40:$P$52,通天塔!$L175+1)</f>
        <v>0</v>
      </c>
      <c r="EU175" s="18">
        <f>INDEX(战舰突破!$Q$6:$Q$18,通天塔!$J175+1)+INDEX(战舰突破!$Q$23:$Q$35,通天塔!$K175+1)+INDEX(战舰突破!$Q$40:$Q$52,通天塔!$L175+1)</f>
        <v>0</v>
      </c>
      <c r="EV175" s="18">
        <f>INDEX(战舰突破!$R$6:$R$18,通天塔!$J175+1)+INDEX(战舰突破!$R$23:$R$35,通天塔!$K175+1)+INDEX(战舰突破!$R$40:$R$52,通天塔!$L175+1)</f>
        <v>0</v>
      </c>
      <c r="EW175" s="18">
        <f>INDEX(战舰突破!$M$6:$M$18,通天塔!$J175+1)+INDEX(战舰突破!$M$23:$M$35,通天塔!$K175+1)+INDEX(战舰突破!$M$40:$M$52,通天塔!$L175+1)</f>
        <v>0</v>
      </c>
      <c r="EX175" s="22">
        <f>INDEX(战舰突破!$W$6:$W$18,通天塔!$J175+1)+INDEX(战舰突破!$W$23:$W$35,通天塔!$K175+1)+INDEX(战舰突破!$W$40:$W$52,通天塔!$L175+1)</f>
        <v>0.3</v>
      </c>
      <c r="FA175" s="14">
        <f>INDEX(战舰突破!$S$6:$S$18,通天塔!$J175+1)</f>
        <v>0</v>
      </c>
      <c r="FB175" s="14">
        <f>INDEX(战舰突破!$T$6:$T$18,通天塔!$J175+1)</f>
        <v>0</v>
      </c>
      <c r="FC175" s="14">
        <f>INDEX(战舰突破!$U$6:$U$18,通天塔!$J175+1)</f>
        <v>0</v>
      </c>
      <c r="FD175" s="14">
        <f>INDEX(战舰突破!$V$6:$V$18,通天塔!$J175+1)</f>
        <v>0</v>
      </c>
      <c r="FE175" s="14">
        <f>INDEX(战舰突破!$X$6:$X$18,通天塔!$J175+1)</f>
        <v>1</v>
      </c>
      <c r="FG175" s="14">
        <f>INDEX(战舰突破!$S$23:$S$35,通天塔!$J175+1)</f>
        <v>0</v>
      </c>
      <c r="FH175" s="14">
        <f>INDEX(战舰突破!$T$23:$T$35,通天塔!$J175+1)</f>
        <v>0</v>
      </c>
      <c r="FI175" s="14">
        <f>INDEX(战舰突破!$U$23:$U$35,通天塔!$J175+1)</f>
        <v>0</v>
      </c>
      <c r="FJ175" s="14">
        <f>INDEX(战舰突破!$V$23:$V$35,通天塔!$J175+1)</f>
        <v>0</v>
      </c>
      <c r="FK175" s="14">
        <f>INDEX(战舰突破!$X$23:$X$35,通天塔!$J175+1)</f>
        <v>15</v>
      </c>
      <c r="FM175" s="14">
        <f>INDEX(战舰突破!$S$40:$S$52,通天塔!$J175+1)</f>
        <v>0</v>
      </c>
      <c r="FN175" s="14">
        <f>INDEX(战舰突破!$T$40:$T$52,通天塔!$J175+1)</f>
        <v>0</v>
      </c>
      <c r="FO175" s="14">
        <f>INDEX(战舰突破!$U$40:$U$52,通天塔!$J175+1)</f>
        <v>0</v>
      </c>
      <c r="FP175" s="14">
        <f>INDEX(战舰突破!$V$40:$V$52,通天塔!$J175+1)</f>
        <v>0</v>
      </c>
      <c r="FQ175" s="14">
        <f>INDEX(战舰突破!$X$40:$X$52,通天塔!$J175+1)</f>
        <v>25</v>
      </c>
      <c r="FT175" s="14">
        <f t="shared" si="300"/>
        <v>10</v>
      </c>
      <c r="FU175" s="14">
        <f t="shared" si="301"/>
        <v>0</v>
      </c>
      <c r="FV175" s="14">
        <f t="shared" si="302"/>
        <v>0</v>
      </c>
      <c r="FW175" s="14">
        <f t="shared" si="303"/>
        <v>20</v>
      </c>
      <c r="FX175" s="14">
        <f t="shared" si="304"/>
        <v>5</v>
      </c>
      <c r="FY175" s="14">
        <f t="shared" si="305"/>
        <v>300</v>
      </c>
      <c r="FZ175" s="14">
        <f t="shared" si="306"/>
        <v>4</v>
      </c>
      <c r="GA175" s="28">
        <f t="shared" si="307"/>
        <v>0</v>
      </c>
      <c r="GB175" s="28">
        <f t="shared" si="308"/>
        <v>0</v>
      </c>
      <c r="GC175" s="28">
        <f t="shared" si="309"/>
        <v>0</v>
      </c>
      <c r="GD175" s="28">
        <f t="shared" si="310"/>
        <v>0</v>
      </c>
      <c r="GE175" s="28">
        <f t="shared" si="311"/>
        <v>1</v>
      </c>
      <c r="GF175" s="28">
        <f t="shared" si="312"/>
        <v>1</v>
      </c>
      <c r="GG175" s="28">
        <f t="shared" si="313"/>
        <v>0</v>
      </c>
      <c r="GH175" s="28">
        <f t="shared" si="314"/>
        <v>0</v>
      </c>
      <c r="GI175" s="14">
        <f t="shared" si="315"/>
        <v>1</v>
      </c>
      <c r="GJ175" s="14">
        <f t="shared" si="316"/>
        <v>1</v>
      </c>
      <c r="GK175" s="14">
        <f t="shared" si="317"/>
        <v>1</v>
      </c>
      <c r="GL175" s="18">
        <f t="shared" si="318"/>
        <v>1</v>
      </c>
      <c r="GM175" s="18">
        <f t="shared" si="319"/>
        <v>1</v>
      </c>
      <c r="GN175" s="18">
        <f t="shared" si="320"/>
        <v>1</v>
      </c>
      <c r="GO175" s="29">
        <f t="shared" si="380"/>
        <v>150</v>
      </c>
      <c r="GP175" s="29">
        <f t="shared" si="380"/>
        <v>450</v>
      </c>
      <c r="GQ175" s="29">
        <f t="shared" si="380"/>
        <v>450</v>
      </c>
      <c r="GR175" s="26">
        <f t="shared" si="321"/>
        <v>0</v>
      </c>
      <c r="GS175" s="26">
        <f t="shared" si="322"/>
        <v>0</v>
      </c>
      <c r="GT175" s="26">
        <f t="shared" si="323"/>
        <v>0</v>
      </c>
      <c r="GU175" s="14">
        <f t="shared" si="324"/>
        <v>2</v>
      </c>
      <c r="GV175" s="14">
        <f t="shared" si="325"/>
        <v>2</v>
      </c>
      <c r="GW175" s="14">
        <f t="shared" si="326"/>
        <v>2</v>
      </c>
      <c r="GX175" s="14">
        <f t="shared" si="327"/>
        <v>1</v>
      </c>
      <c r="GY175" s="14">
        <f t="shared" si="328"/>
        <v>15</v>
      </c>
      <c r="GZ175" s="14">
        <f t="shared" si="329"/>
        <v>25</v>
      </c>
      <c r="HA175">
        <v>171</v>
      </c>
      <c r="HB175" s="14">
        <f t="shared" si="275"/>
        <v>1080</v>
      </c>
      <c r="HD175" s="14">
        <f t="shared" si="330"/>
        <v>10</v>
      </c>
      <c r="HE175" s="14">
        <f t="shared" si="331"/>
        <v>20</v>
      </c>
      <c r="HF175" s="29">
        <f t="shared" si="332"/>
        <v>0</v>
      </c>
      <c r="HG175" s="29">
        <f t="shared" si="333"/>
        <v>0</v>
      </c>
      <c r="HH175" s="29">
        <f t="shared" si="334"/>
        <v>0</v>
      </c>
      <c r="HI175" s="29">
        <f t="shared" si="335"/>
        <v>0</v>
      </c>
      <c r="HJ175" s="14">
        <f t="shared" si="336"/>
        <v>1</v>
      </c>
      <c r="HK175" s="14">
        <f t="shared" si="337"/>
        <v>1</v>
      </c>
      <c r="HL175" s="14">
        <f t="shared" si="338"/>
        <v>1</v>
      </c>
      <c r="HM175" s="14">
        <f t="shared" si="339"/>
        <v>20</v>
      </c>
      <c r="HN175" s="26">
        <f t="shared" si="340"/>
        <v>0</v>
      </c>
      <c r="HO175" s="26">
        <f t="shared" si="341"/>
        <v>0.3</v>
      </c>
      <c r="HP175" s="29">
        <f t="shared" si="342"/>
        <v>0</v>
      </c>
      <c r="HQ175" s="29">
        <f t="shared" si="343"/>
        <v>0</v>
      </c>
      <c r="HR175" s="29">
        <f t="shared" si="344"/>
        <v>0</v>
      </c>
      <c r="HS175" s="26">
        <f t="shared" si="345"/>
        <v>0.05</v>
      </c>
      <c r="HT175" s="26">
        <f t="shared" si="346"/>
        <v>0.15</v>
      </c>
      <c r="HU175" s="26">
        <f t="shared" si="347"/>
        <v>0.15</v>
      </c>
      <c r="HV175" s="26">
        <f t="shared" si="348"/>
        <v>0</v>
      </c>
      <c r="HW175" s="29">
        <f t="shared" si="349"/>
        <v>1.05</v>
      </c>
      <c r="HX175" s="29">
        <f t="shared" si="350"/>
        <v>1.1499999999999999</v>
      </c>
      <c r="HY175" s="29">
        <f t="shared" si="351"/>
        <v>1.1499999999999999</v>
      </c>
      <c r="HZ175" s="29">
        <f t="shared" si="352"/>
        <v>0</v>
      </c>
      <c r="IA175" s="29">
        <f t="shared" si="353"/>
        <v>0</v>
      </c>
      <c r="IB175" s="29">
        <f t="shared" si="354"/>
        <v>0</v>
      </c>
      <c r="IC175" s="29">
        <f t="shared" si="355"/>
        <v>200</v>
      </c>
      <c r="ID175" s="14">
        <f t="shared" si="356"/>
        <v>0</v>
      </c>
      <c r="IH175" s="14">
        <v>1</v>
      </c>
      <c r="II175" s="14">
        <v>1</v>
      </c>
      <c r="IJ175" s="14">
        <v>480</v>
      </c>
      <c r="IK175" s="14">
        <v>80</v>
      </c>
      <c r="IL175" s="14">
        <v>60</v>
      </c>
      <c r="IM175" s="23">
        <f t="shared" si="357"/>
        <v>200</v>
      </c>
      <c r="IN175" s="23">
        <f t="shared" si="358"/>
        <v>0</v>
      </c>
      <c r="IO175" s="23">
        <f t="shared" si="359"/>
        <v>200</v>
      </c>
      <c r="IP175" s="23">
        <f t="shared" si="360"/>
        <v>785</v>
      </c>
      <c r="IQ175" s="23">
        <f t="shared" si="361"/>
        <v>0</v>
      </c>
      <c r="IR175" s="23">
        <f t="shared" si="362"/>
        <v>785</v>
      </c>
      <c r="IS175" s="14">
        <v>1</v>
      </c>
      <c r="IT175" s="14">
        <v>1</v>
      </c>
      <c r="IU175" s="14">
        <v>240</v>
      </c>
      <c r="IV175" s="14">
        <v>40</v>
      </c>
      <c r="IW175" s="14">
        <v>30</v>
      </c>
      <c r="IX175" s="23">
        <f t="shared" si="363"/>
        <v>200</v>
      </c>
      <c r="IY175" s="23">
        <f t="shared" si="364"/>
        <v>0</v>
      </c>
      <c r="IZ175" s="23">
        <f t="shared" si="365"/>
        <v>200</v>
      </c>
      <c r="JA175" s="23"/>
      <c r="JB175" s="23"/>
      <c r="JC175" s="23"/>
      <c r="JG175">
        <f t="shared" si="366"/>
        <v>1.6000766503784611</v>
      </c>
      <c r="JH175">
        <f t="shared" si="367"/>
        <v>1.6000766503784611</v>
      </c>
      <c r="JJ175" s="14">
        <v>10</v>
      </c>
      <c r="JK175" s="14">
        <v>2</v>
      </c>
      <c r="JL175" s="14">
        <v>1.5</v>
      </c>
      <c r="JM175" s="23">
        <f t="shared" si="368"/>
        <v>0</v>
      </c>
      <c r="JN175" s="23">
        <v>0</v>
      </c>
      <c r="JO175" s="23">
        <v>0</v>
      </c>
      <c r="JP175" s="14">
        <v>30</v>
      </c>
      <c r="JQ175" s="14">
        <v>6</v>
      </c>
      <c r="JR175" s="14">
        <v>4</v>
      </c>
      <c r="JS175" s="23">
        <f t="shared" si="371"/>
        <v>0</v>
      </c>
      <c r="JT175" s="23">
        <v>0</v>
      </c>
      <c r="JU175" s="23">
        <f t="shared" si="373"/>
        <v>0</v>
      </c>
      <c r="JW175" s="23">
        <f t="shared" si="374"/>
        <v>0</v>
      </c>
      <c r="JX175" s="23">
        <v>0</v>
      </c>
      <c r="JY175" s="23">
        <f t="shared" si="376"/>
        <v>0</v>
      </c>
      <c r="JZ175" s="23">
        <f t="shared" si="377"/>
        <v>0</v>
      </c>
      <c r="KA175" s="23">
        <v>0</v>
      </c>
      <c r="KB175" s="23">
        <f t="shared" si="379"/>
        <v>0</v>
      </c>
    </row>
    <row r="176" spans="3:288" ht="16.5" x14ac:dyDescent="0.2">
      <c r="C176" s="14">
        <f t="shared" si="243"/>
        <v>50</v>
      </c>
      <c r="D176" s="14">
        <v>172</v>
      </c>
      <c r="E176" s="14" t="s">
        <v>840</v>
      </c>
      <c r="F176" s="14">
        <v>610</v>
      </c>
      <c r="G176" s="14">
        <v>610</v>
      </c>
      <c r="H176" s="14">
        <v>610</v>
      </c>
      <c r="I176" s="14">
        <v>610</v>
      </c>
      <c r="J176" s="14">
        <v>11</v>
      </c>
      <c r="K176" s="14">
        <v>11</v>
      </c>
      <c r="L176" s="14">
        <v>10</v>
      </c>
      <c r="M176" s="14">
        <v>7</v>
      </c>
      <c r="N176" s="14">
        <v>7</v>
      </c>
      <c r="O176" s="14">
        <v>7</v>
      </c>
      <c r="P176" s="14">
        <v>10</v>
      </c>
      <c r="Q176" s="14">
        <v>10</v>
      </c>
      <c r="R176" s="14">
        <v>10</v>
      </c>
      <c r="S176" s="14">
        <v>10</v>
      </c>
      <c r="T176" s="14">
        <v>10</v>
      </c>
      <c r="U176" s="14">
        <v>10</v>
      </c>
      <c r="V176" s="14">
        <v>10</v>
      </c>
      <c r="W176" s="14">
        <v>10</v>
      </c>
      <c r="X176" s="14">
        <v>610</v>
      </c>
      <c r="Y176" s="14">
        <v>610</v>
      </c>
      <c r="Z176" s="14">
        <v>610</v>
      </c>
      <c r="AA176" s="14">
        <v>610</v>
      </c>
      <c r="AB176" s="14">
        <v>610</v>
      </c>
      <c r="AC176" s="14">
        <v>610</v>
      </c>
      <c r="AD176" s="14">
        <v>610</v>
      </c>
      <c r="AE176" s="14">
        <v>610</v>
      </c>
      <c r="AF176" s="14">
        <v>81</v>
      </c>
      <c r="AG176" s="14">
        <v>81</v>
      </c>
      <c r="AH176" s="14">
        <v>81</v>
      </c>
      <c r="AI176" s="14">
        <v>81</v>
      </c>
      <c r="AJ176" s="14">
        <v>81</v>
      </c>
      <c r="AK176" s="14">
        <v>81</v>
      </c>
      <c r="AL176" s="14">
        <v>81</v>
      </c>
      <c r="AM176" s="14">
        <v>81</v>
      </c>
      <c r="AN176" s="14">
        <v>6</v>
      </c>
      <c r="AO176" s="14">
        <v>7</v>
      </c>
      <c r="AP176" s="14">
        <v>7</v>
      </c>
      <c r="AQ176" s="14">
        <v>7</v>
      </c>
      <c r="AR176" s="14">
        <v>7</v>
      </c>
      <c r="AS176" s="14">
        <v>0</v>
      </c>
      <c r="AT176" s="14">
        <v>0</v>
      </c>
      <c r="AU176" s="14">
        <v>0</v>
      </c>
      <c r="AV176" s="14">
        <v>0</v>
      </c>
      <c r="AW176" s="14">
        <v>4</v>
      </c>
      <c r="AX176" s="14">
        <v>5</v>
      </c>
      <c r="AY176" s="14">
        <v>0</v>
      </c>
      <c r="AZ176" s="14">
        <v>0</v>
      </c>
      <c r="BA176" s="14">
        <v>21</v>
      </c>
      <c r="BF176" s="14">
        <f>ROUND((INDEX(新战舰养成!S$6:S$18,通天塔!$J176+1)+INDEX(新战舰养成!D$6:D$18,通天塔!$J176+1)*(通天塔!$G176-1))*INDEX(战舰突破!$D$6:$D$18,通天塔!$M176+1),0)</f>
        <v>455027</v>
      </c>
      <c r="BG176" s="14">
        <f>ROUND((INDEX(新战舰养成!T$6:T$18,通天塔!$J176+1)+INDEX(新战舰养成!E$6:E$18,通天塔!$J176+1)*(通天塔!$G176-1))*INDEX(战舰突破!$D$6:$D$18,通天塔!$M176+1),0)</f>
        <v>3640104</v>
      </c>
      <c r="BH176" s="14">
        <f>ROUND((INDEX(新战舰养成!U$6:U$18,通天塔!$J176+1)+INDEX(新战舰养成!F$6:F$18,通天塔!$J176+1)*(通天塔!$G176-1))*INDEX(战舰突破!$D$6:$D$18,通天塔!$M176+1),0)</f>
        <v>227664</v>
      </c>
      <c r="BI176" s="14">
        <f>ROUND((INDEX(新战舰养成!V$6:V$18,通天塔!$J176+1)+INDEX(新战舰养成!G$6:G$18,通天塔!$J176+1)*(通天塔!$G176-1))*INDEX(战舰突破!$D$6:$D$18,通天塔!$M176+1),0)</f>
        <v>570</v>
      </c>
      <c r="BJ176" s="14">
        <f>ROUND((INDEX(新战舰养成!W$6:W$18,通天塔!$J176+1)+INDEX(新战舰养成!H$6:H$18,通天塔!$J176+1)*(通天塔!$G176-1))*INDEX(战舰突破!$D$6:$D$18,通天塔!$M176+1),0)</f>
        <v>8</v>
      </c>
      <c r="BL176" s="14">
        <f>IF($H176&gt;0,ROUND((INDEX(新战舰养成!X$6:X$18,通天塔!$K176+1)+INDEX(新战舰养成!I$6:I$18,通天塔!$K176+1)*(通天塔!$H176-1))*INDEX(战舰突破!$D$6:$D$18,通天塔!$N176+1),0),0)</f>
        <v>455559</v>
      </c>
      <c r="BM176" s="14">
        <f>IF($H176&gt;0,ROUND((INDEX(新战舰养成!Y$6:Y$18,通天塔!$K176+1)+INDEX(新战舰养成!J$6:J$18,通天塔!$K176+1)*(通天塔!$H176-1))*INDEX(战舰突破!$D$6:$D$18,通天塔!$N176+1),0),0)</f>
        <v>0</v>
      </c>
      <c r="BN176" s="14">
        <f>IF($H176&gt;0,ROUND((INDEX(新战舰养成!Z$6:Z$18,通天塔!$K176+1)+INDEX(新战舰养成!K$6:K$18,通天塔!$K176+1)*(通天塔!$H176-1))*INDEX(战舰突破!$D$6:$D$18,通天塔!$N176+1),0),0)</f>
        <v>0</v>
      </c>
      <c r="BO176" s="14">
        <f>IF($H176&gt;0,ROUND((INDEX(新战舰养成!AA$6:AA$18,通天塔!$K176+1)+INDEX(新战舰养成!L$6:L$18,通天塔!$K176+1)*(通天塔!$H176-1))*INDEX(战舰突破!$D$6:$D$18,通天塔!$N176+1),0),0)</f>
        <v>4550272</v>
      </c>
      <c r="BP176" s="14">
        <f>IF($H176&gt;0,ROUND((INDEX(新战舰养成!AB$6:AB$18,通天塔!$K176+1)+INDEX(新战舰养成!M$6:M$18,通天塔!$K176+1)*(通天塔!$H176-1))*INDEX(战舰突破!$D$6:$D$18,通天塔!$N176+1),0),0)</f>
        <v>90866</v>
      </c>
      <c r="BR176" s="14">
        <f>IF($I176&gt;0,ROUND((INDEX(新战舰养成!AC$6:AC$18,通天塔!$L176+1)+INDEX(新战舰养成!I$6:I$18,通天塔!$L176+1)*(通天塔!$I176-1))*INDEX(战舰突破!$D$6:$D$18,通天塔!$O176+1),0),0)</f>
        <v>342129</v>
      </c>
      <c r="BS176" s="14">
        <f>IF($I176&gt;0,ROUND((INDEX(新战舰养成!AD$6:AD$18,通天塔!$L176+1)+INDEX(新战舰养成!J$6:J$18,通天塔!$L176+1)*(通天塔!$I176-1))*INDEX(战舰突破!$D$6:$D$18,通天塔!$O176+1),0),0)</f>
        <v>0</v>
      </c>
      <c r="BT176" s="14">
        <f>IF($I176&gt;0,ROUND((INDEX(新战舰养成!AE$6:AE$18,通天塔!$L176+1)+INDEX(新战舰养成!K$6:K$18,通天塔!$L176+1)*(通天塔!$I176-1))*INDEX(战舰突破!$D$6:$D$18,通天塔!$O176+1),0),0)</f>
        <v>0</v>
      </c>
      <c r="BU176" s="14">
        <f>IF($I176&gt;0,ROUND((INDEX(新战舰养成!AF$6:AF$18,通天塔!$L176+1)+INDEX(新战舰养成!L$6:L$18,通天塔!$L176+1)*(通天塔!$I176-1))*INDEX(战舰突破!$D$6:$D$18,通天塔!$O176+1),0),0)</f>
        <v>2226021</v>
      </c>
      <c r="BV176" s="14">
        <f>IF($I176&gt;0,ROUND((INDEX(新战舰养成!AG$6:AG$18,通天塔!$L176+1)+INDEX(新战舰养成!M$6:M$18,通天塔!$L176+1)*(通天塔!$I176-1))*INDEX(战舰突破!$D$6:$D$18,通天塔!$O176+1),0),0)</f>
        <v>92173</v>
      </c>
      <c r="BY176" s="14">
        <f>(INDEX(装备数值!$C$13:$G$116,通天塔!$P176*8+1,BY$2)+INDEX(装备数值!$C$13:$G$116,通天塔!$Q176*8+2,BY$2)+INDEX(装备数值!$C$13:$G$116,通天塔!$S176*8+3,BY$2)+INDEX(装备数值!$C$13:$G$116,通天塔!$R176*8+4,BY$2)+INDEX(装备数值!$C$13:$G$116,通天塔!$T176*8+5,BY$2)+INDEX(装备数值!$C$13:$G$116,通天塔!$U176*8+6,BY$2)+INDEX(装备数值!$C$13:$G$116,通天塔!$V176*8+7,BY$2)+INDEX(装备数值!$C$13:$G$116,通天塔!$W176*8+8,BY$2))</f>
        <v>80000</v>
      </c>
      <c r="BZ176" s="14">
        <f>(INDEX(装备数值!$C$13:$G$116,通天塔!$P176*8+1,BZ$2)+INDEX(装备数值!$C$13:$G$116,通天塔!$Q176*8+2,BZ$2)+INDEX(装备数值!$C$13:$G$116,通天塔!$S176*8+3,BZ$2)+INDEX(装备数值!$C$13:$G$116,通天塔!$R176*8+4,BZ$2)+INDEX(装备数值!$C$13:$G$116,通天塔!$T176*8+5,BZ$2)+INDEX(装备数值!$C$13:$G$116,通天塔!$U176*8+6,BZ$2)+INDEX(装备数值!$C$13:$G$116,通天塔!$V176*8+7,BZ$2)+INDEX(装备数值!$C$13:$G$116,通天塔!$W176*8+8,BZ$2))</f>
        <v>600000</v>
      </c>
      <c r="CA176" s="14">
        <f>(INDEX(装备数值!$C$13:$G$116,通天塔!$P176*8+1,CA$2)+INDEX(装备数值!$C$13:$G$116,通天塔!$Q176*8+2,CA$2)+INDEX(装备数值!$C$13:$G$116,通天塔!$S176*8+3,CA$2)+INDEX(装备数值!$C$13:$G$116,通天塔!$R176*8+4,CA$2)+INDEX(装备数值!$C$13:$G$116,通天塔!$T176*8+5,CA$2)+INDEX(装备数值!$C$13:$G$116,通天塔!$U176*8+6,CA$2)+INDEX(装备数值!$C$13:$G$116,通天塔!$V176*8+7,CA$2)+INDEX(装备数值!$C$13:$G$116,通天塔!$W176*8+8,CA$2))</f>
        <v>40000</v>
      </c>
      <c r="CB176" s="14">
        <f>(INDEX(装备数值!$C$13:$G$116,通天塔!$P176*8+1,CB$2)+INDEX(装备数值!$C$13:$G$116,通天塔!$Q176*8+2,CB$2)+INDEX(装备数值!$C$13:$G$116,通天塔!$S176*8+3,CB$2)+INDEX(装备数值!$C$13:$G$116,通天塔!$R176*8+4,CB$2)+INDEX(装备数值!$C$13:$G$116,通天塔!$T176*8+5,CB$2)+INDEX(装备数值!$C$13:$G$116,通天塔!$U176*8+6,CB$2)+INDEX(装备数值!$C$13:$G$116,通天塔!$V176*8+7,CB$2)+INDEX(装备数值!$C$13:$G$116,通天塔!$W176*8+8,CB$2))</f>
        <v>800000</v>
      </c>
      <c r="CC176" s="14">
        <f>(INDEX(装备数值!$C$13:$G$116,通天塔!$P176*8+1,CC$2)+INDEX(装备数值!$C$13:$G$116,通天塔!$Q176*8+2,CC$2)+INDEX(装备数值!$C$13:$G$116,通天塔!$S176*8+3,CC$2)+INDEX(装备数值!$C$13:$G$116,通天塔!$R176*8+4,CC$2)+INDEX(装备数值!$C$13:$G$116,通天塔!$T176*8+5,CC$2)+INDEX(装备数值!$C$13:$G$116,通天塔!$U176*8+6,CC$2)+INDEX(装备数值!$C$13:$G$116,通天塔!$V176*8+7,CC$2)+INDEX(装备数值!$C$13:$G$116,通天塔!$W176*8+8,CC$2))</f>
        <v>15750</v>
      </c>
      <c r="CF176" s="14">
        <f>INDEX(装备数值!$I$13:$M$116,通天塔!$P176*8+1,CF$2)*$X176+INDEX(装备数值!$I$13:$M$116,通天塔!$Q176*8+2,CF$2)*$Y176+INDEX(装备数值!$I$13:$M$116,通天塔!$S176*8+3,CF$2)*$Z176+INDEX(装备数值!$I$13:$M$116,通天塔!$R176*8+4,CF$2)*$AA176+INDEX(装备数值!$I$13:$M$116,通天塔!$T176*8+5,CF$2)*$AB176+INDEX(装备数值!$I$13:$M$116,通天塔!$U176*8+6,CF$2)*$AC176+INDEX(装备数值!$I$13:$M$116,通天塔!$V176*8+7,CF$2)*$AD176+INDEX(装备数值!$I$13:$M$116,通天塔!$W176*8+8,CF$2)*$AE176</f>
        <v>195200</v>
      </c>
      <c r="CG176" s="14">
        <f>INDEX(装备数值!$I$13:$M$116,通天塔!$P176*8+1,CG$2)*$X176+INDEX(装备数值!$I$13:$M$116,通天塔!$Q176*8+2,CG$2)*$Y176+INDEX(装备数值!$I$13:$M$116,通天塔!$S176*8+3,CG$2)*$Z176+INDEX(装备数值!$I$13:$M$116,通天塔!$R176*8+4,CG$2)*$AA176+INDEX(装备数值!$I$13:$M$116,通天塔!$T176*8+5,CG$2)*$AB176+INDEX(装备数值!$I$13:$M$116,通天塔!$U176*8+6,CG$2)*$AC176+INDEX(装备数值!$I$13:$M$116,通天塔!$V176*8+7,CG$2)*$AD176+INDEX(装备数值!$I$13:$M$116,通天塔!$W176*8+8,CG$2)*$AE176</f>
        <v>1464000</v>
      </c>
      <c r="CH176" s="14">
        <f>INDEX(装备数值!$I$13:$M$116,通天塔!$P176*8+1,CH$2)*$X176+INDEX(装备数值!$I$13:$M$116,通天塔!$Q176*8+2,CH$2)*$Y176+INDEX(装备数值!$I$13:$M$116,通天塔!$S176*8+3,CH$2)*$Z176+INDEX(装备数值!$I$13:$M$116,通天塔!$R176*8+4,CH$2)*$AA176+INDEX(装备数值!$I$13:$M$116,通天塔!$T176*8+5,CH$2)*$AB176+INDEX(装备数值!$I$13:$M$116,通天塔!$U176*8+6,CH$2)*$AC176+INDEX(装备数值!$I$13:$M$116,通天塔!$V176*8+7,CH$2)*$AD176+INDEX(装备数值!$I$13:$M$116,通天塔!$W176*8+8,CH$2)*$AE176</f>
        <v>97600</v>
      </c>
      <c r="CI176" s="14">
        <f>INDEX(装备数值!$I$13:$M$116,通天塔!$P176*8+1,CI$2)*$X176+INDEX(装备数值!$I$13:$M$116,通天塔!$Q176*8+2,CI$2)*$Y176+INDEX(装备数值!$I$13:$M$116,通天塔!$S176*8+3,CI$2)*$Z176+INDEX(装备数值!$I$13:$M$116,通天塔!$R176*8+4,CI$2)*$AA176+INDEX(装备数值!$I$13:$M$116,通天塔!$T176*8+5,CI$2)*$AB176+INDEX(装备数值!$I$13:$M$116,通天塔!$U176*8+6,CI$2)*$AC176+INDEX(装备数值!$I$13:$M$116,通天塔!$V176*8+7,CI$2)*$AD176+INDEX(装备数值!$I$13:$M$116,通天塔!$W176*8+8,CI$2)*$AE176</f>
        <v>1952000</v>
      </c>
      <c r="CJ176" s="14">
        <f>INDEX(装备数值!$I$13:$M$116,通天塔!$P176*8+1,CJ$2)*$X176+INDEX(装备数值!$I$13:$M$116,通天塔!$Q176*8+2,CJ$2)*$Y176+INDEX(装备数值!$I$13:$M$116,通天塔!$S176*8+3,CJ$2)*$Z176+INDEX(装备数值!$I$13:$M$116,通天塔!$R176*8+4,CJ$2)*$AA176+INDEX(装备数值!$I$13:$M$116,通天塔!$T176*8+5,CJ$2)*$AB176+INDEX(装备数值!$I$13:$M$116,通天塔!$U176*8+6,CJ$2)*$AC176+INDEX(装备数值!$I$13:$M$116,通天塔!$V176*8+7,CJ$2)*$AD176+INDEX(装备数值!$I$13:$M$116,通天塔!$W176*8+8,CJ$2)*$AE176</f>
        <v>38430</v>
      </c>
      <c r="CM176" s="14">
        <f>INDEX(装备数值!$X$13:$AH$116,$P176*8+1,CM$2)*$AF176+INDEX(装备数值!$X$13:$AH$116,$Q176*8+2,CM$2)*$AG176+INDEX(装备数值!$X$13:$AH$116,$S176*8+3,CM$2)*$AH176+INDEX(装备数值!$X$13:$AH$116,$R176*8+4,CM$2)*$AI176+INDEX(装备数值!$X$13:$AH$116,$T176*8+5,CM$2)*$AJ176+INDEX(装备数值!$X$13:$AH$116,$U176*8+6,CM$2)*$AK176+INDEX(装备数值!$X$13:$AH$116,$V176*8+7,CM$2)*$AL176+INDEX(装备数值!$X$13:$AH$116,$W176*8+8,CM$2)*$AM176</f>
        <v>64800</v>
      </c>
      <c r="CN176" s="14">
        <f>INDEX(装备数值!$X$13:$AH$116,$P176*8+1,CN$2)*$AF176+INDEX(装备数值!$X$13:$AH$116,$Q176*8+2,CN$2)*$AG176+INDEX(装备数值!$X$13:$AH$116,$S176*8+3,CN$2)*$AH176+INDEX(装备数值!$X$13:$AH$116,$R176*8+4,CN$2)*$AI176+INDEX(装备数值!$X$13:$AH$116,$T176*8+5,CN$2)*$AJ176+INDEX(装备数值!$X$13:$AH$116,$U176*8+6,CN$2)*$AK176+INDEX(装备数值!$X$13:$AH$116,$V176*8+7,CN$2)*$AL176+INDEX(装备数值!$X$13:$AH$116,$W176*8+8,CN$2)*$AM176</f>
        <v>486000</v>
      </c>
      <c r="CO176" s="14">
        <f>INDEX(装备数值!$X$13:$AH$116,$P176*8+1,CO$2)*$AF176+INDEX(装备数值!$X$13:$AH$116,$Q176*8+2,CO$2)*$AG176+INDEX(装备数值!$X$13:$AH$116,$S176*8+3,CO$2)*$AH176+INDEX(装备数值!$X$13:$AH$116,$R176*8+4,CO$2)*$AI176+INDEX(装备数值!$X$13:$AH$116,$T176*8+5,CO$2)*$AJ176+INDEX(装备数值!$X$13:$AH$116,$U176*8+6,CO$2)*$AK176+INDEX(装备数值!$X$13:$AH$116,$V176*8+7,CO$2)*$AL176+INDEX(装备数值!$X$13:$AH$116,$W176*8+8,CO$2)*$AM176</f>
        <v>32400</v>
      </c>
      <c r="CP176" s="14">
        <f>INDEX(装备数值!$X$13:$AH$116,$P176*8+1,CP$2)*$AF176+INDEX(装备数值!$X$13:$AH$116,$Q176*8+2,CP$2)*$AG176+INDEX(装备数值!$X$13:$AH$116,$S176*8+3,CP$2)*$AH176+INDEX(装备数值!$X$13:$AH$116,$R176*8+4,CP$2)*$AI176+INDEX(装备数值!$X$13:$AH$116,$T176*8+5,CP$2)*$AJ176+INDEX(装备数值!$X$13:$AH$116,$U176*8+6,CP$2)*$AK176+INDEX(装备数值!$X$13:$AH$116,$V176*8+7,CP$2)*$AL176+INDEX(装备数值!$X$13:$AH$116,$W176*8+8,CP$2)*$AM176</f>
        <v>648000</v>
      </c>
      <c r="CQ176" s="14">
        <f>INDEX(装备数值!$X$13:$AH$116,$P176*8+1,CQ$2)*$AF176+INDEX(装备数值!$X$13:$AH$116,$Q176*8+2,CQ$2)*$AG176+INDEX(装备数值!$X$13:$AH$116,$S176*8+3,CQ$2)*$AH176+INDEX(装备数值!$X$13:$AH$116,$R176*8+4,CQ$2)*$AI176+INDEX(装备数值!$X$13:$AH$116,$T176*8+5,CQ$2)*$AJ176+INDEX(装备数值!$X$13:$AH$116,$U176*8+6,CQ$2)*$AK176+INDEX(装备数值!$X$13:$AH$116,$V176*8+7,CQ$2)*$AL176+INDEX(装备数值!$X$13:$AH$116,$W176*8+8,CQ$2)*$AM176</f>
        <v>12960</v>
      </c>
      <c r="CR176" s="14">
        <f>INDEX(装备数值!$X$13:$AH$116,$P176*8+1,CR$2)*$AF176+INDEX(装备数值!$X$13:$AH$116,$Q176*8+2,CR$2)*$AG176+INDEX(装备数值!$X$13:$AH$116,$S176*8+3,CR$2)*$AH176+INDEX(装备数值!$X$13:$AH$116,$R176*8+4,CR$2)*$AI176+INDEX(装备数值!$X$13:$AH$116,$T176*8+5,CR$2)*$AJ176+INDEX(装备数值!$X$13:$AH$116,$U176*8+6,CR$2)*$AK176+INDEX(装备数值!$X$13:$AH$116,$V176*8+7,CR$2)*$AL176+INDEX(装备数值!$X$13:$AH$116,$W176*8+8,CR$2)*$AM176</f>
        <v>48600</v>
      </c>
      <c r="CS176" s="14">
        <f>INDEX(装备数值!$X$13:$AH$116,$P176*8+1,CS$2)*$AF176+INDEX(装备数值!$X$13:$AH$116,$Q176*8+2,CS$2)*$AG176+INDEX(装备数值!$X$13:$AH$116,$S176*8+3,CS$2)*$AH176+INDEX(装备数值!$X$13:$AH$116,$R176*8+4,CS$2)*$AI176+INDEX(装备数值!$X$13:$AH$116,$T176*8+5,CS$2)*$AJ176+INDEX(装备数值!$X$13:$AH$116,$U176*8+6,CS$2)*$AK176+INDEX(装备数值!$X$13:$AH$116,$V176*8+7,CS$2)*$AL176+INDEX(装备数值!$X$13:$AH$116,$W176*8+8,CS$2)*$AM176</f>
        <v>48600</v>
      </c>
      <c r="CT176" s="14">
        <f>INDEX(装备数值!$X$13:$AH$116,$P176*8+1,CT$2)*$AF176+INDEX(装备数值!$X$13:$AH$116,$Q176*8+2,CT$2)*$AG176+INDEX(装备数值!$X$13:$AH$116,$S176*8+3,CT$2)*$AH176+INDEX(装备数值!$X$13:$AH$116,$R176*8+4,CT$2)*$AI176+INDEX(装备数值!$X$13:$AH$116,$T176*8+5,CT$2)*$AJ176+INDEX(装备数值!$X$13:$AH$116,$U176*8+6,CT$2)*$AK176+INDEX(装备数值!$X$13:$AH$116,$V176*8+7,CT$2)*$AL176+INDEX(装备数值!$X$13:$AH$116,$W176*8+8,CT$2)*$AM176</f>
        <v>48600</v>
      </c>
      <c r="CU176" s="14">
        <f>INDEX(装备数值!$X$13:$AH$116,$P176*8+1,CU$2)*$AF176+INDEX(装备数值!$X$13:$AH$116,$Q176*8+2,CU$2)*$AG176+INDEX(装备数值!$X$13:$AH$116,$S176*8+3,CU$2)*$AH176+INDEX(装备数值!$X$13:$AH$116,$R176*8+4,CU$2)*$AI176+INDEX(装备数值!$X$13:$AH$116,$T176*8+5,CU$2)*$AJ176+INDEX(装备数值!$X$13:$AH$116,$U176*8+6,CU$2)*$AK176+INDEX(装备数值!$X$13:$AH$116,$V176*8+7,CU$2)*$AL176+INDEX(装备数值!$X$13:$AH$116,$W176*8+8,CU$2)*$AM176</f>
        <v>48600</v>
      </c>
      <c r="CV176" s="14">
        <f>INDEX(装备数值!$X$13:$AH$116,$P176*8+1,CV$2)*$AF176+INDEX(装备数值!$X$13:$AH$116,$Q176*8+2,CV$2)*$AG176+INDEX(装备数值!$X$13:$AH$116,$S176*8+3,CV$2)*$AH176+INDEX(装备数值!$X$13:$AH$116,$R176*8+4,CV$2)*$AI176+INDEX(装备数值!$X$13:$AH$116,$T176*8+5,CV$2)*$AJ176+INDEX(装备数值!$X$13:$AH$116,$U176*8+6,CV$2)*$AK176+INDEX(装备数值!$X$13:$AH$116,$V176*8+7,CV$2)*$AL176+INDEX(装备数值!$X$13:$AH$116,$W176*8+8,CV$2)*$AM176</f>
        <v>162</v>
      </c>
      <c r="CW176" s="14">
        <f>INDEX(装备数值!$X$13:$AH$116,$P176*8+1,CW$2)*$AF176+INDEX(装备数值!$X$13:$AH$116,$Q176*8+2,CW$2)*$AG176+INDEX(装备数值!$X$13:$AH$116,$S176*8+3,CW$2)*$AH176+INDEX(装备数值!$X$13:$AH$116,$R176*8+4,CW$2)*$AI176+INDEX(装备数值!$X$13:$AH$116,$T176*8+5,CW$2)*$AJ176+INDEX(装备数值!$X$13:$AH$116,$U176*8+6,CW$2)*$AK176+INDEX(装备数值!$X$13:$AH$116,$V176*8+7,CW$2)*$AL176+INDEX(装备数值!$X$13:$AH$116,$W176*8+8,CW$2)*$AM176</f>
        <v>162</v>
      </c>
      <c r="CY176" s="14">
        <f>INDEX(装备数值!$AN$17:$AN$117,MATCH(MIN($X176:$AE176),装备数值!$AO$17:$AO$117,1))</f>
        <v>61</v>
      </c>
      <c r="CZ176" s="14">
        <f>IF(COUNTIF($P176:$W176,"&gt;"&amp;0)=8,INDEX(装备数值!AR$17:AR$117,$CY176+1),0)</f>
        <v>30378</v>
      </c>
      <c r="DA176" s="14">
        <f>IF(COUNTIF($P176:$W176,"&gt;"&amp;0)=8,INDEX(装备数值!AS$17:AS$117,$CY176+1),0)</f>
        <v>228750</v>
      </c>
      <c r="DB176" s="14">
        <f>IF(COUNTIF($P176:$W176,"&gt;"&amp;0)=8,INDEX(装备数值!AT$17:AT$117,$CY176+1),0)</f>
        <v>15128</v>
      </c>
      <c r="DC176" s="14">
        <f>IF(COUNTIF($P176:$W176,"&gt;"&amp;0)=8,INDEX(装备数值!AU$17:AU$117,$CY176+1),0)</f>
        <v>305000</v>
      </c>
      <c r="DD176" s="14">
        <f>IF(COUNTIF($P176:$W176,"&gt;"&amp;0)=8,INDEX(装备数值!AV$17:AV$117,$CY176+1),0)</f>
        <v>6100</v>
      </c>
      <c r="DF176" s="14">
        <f>INDEX(装备数值!$AY$17:$AY$77,MATCH(MIN($AF176:$AM176),装备数值!$AZ$17:$AZ$77,1))</f>
        <v>40</v>
      </c>
      <c r="DG176" s="26">
        <f>INDEX(装备数值!BA$17:BA$77,通天塔!DF176+1)</f>
        <v>0.8</v>
      </c>
      <c r="DH176" s="26">
        <f>INDEX(装备数值!BA$17:BA$77,通天塔!DF176+1)</f>
        <v>0.8</v>
      </c>
      <c r="DJ176" s="14">
        <f t="shared" si="299"/>
        <v>43</v>
      </c>
      <c r="DK176" s="14">
        <f>VLOOKUP(DJ176,军阶与晶片数值!$W$6:$X$27,2)</f>
        <v>9</v>
      </c>
      <c r="DL176" s="14">
        <f>INDEX(军阶与晶片数值!Y$6:Y$27,$DK176+1)</f>
        <v>750</v>
      </c>
      <c r="DM176" s="14">
        <f>INDEX(军阶与晶片数值!Z$6:Z$27,$DK176+1)</f>
        <v>750</v>
      </c>
      <c r="DN176" s="14">
        <f>INDEX(军阶与晶片数值!AA$6:AA$27,$DK176+1)</f>
        <v>750</v>
      </c>
      <c r="DO176" s="14">
        <f>INDEX(军阶与晶片数值!AB$6:AB$27,$DK176+1)</f>
        <v>750</v>
      </c>
      <c r="DP176" s="29">
        <f>INDEX(军阶与晶片数值!AC$6:AC$27,$DK176+1)</f>
        <v>50</v>
      </c>
      <c r="DQ176" s="29">
        <f>INDEX(军阶与晶片数值!AD$6:AD$27,$DK176+1)</f>
        <v>30</v>
      </c>
      <c r="DS176" s="26">
        <f>INDEX(军阶与晶片数值!I$6:I$16,AN176+1)</f>
        <v>0.3</v>
      </c>
      <c r="DT176" s="26">
        <f>INDEX(军阶与晶片数值!M$6:M$16,AO176+1)</f>
        <v>0.45</v>
      </c>
      <c r="DU176" s="26">
        <f>INDEX(军阶与晶片数值!J$6:J$16,AP176+1)</f>
        <v>0.45</v>
      </c>
      <c r="DV176" s="26">
        <f>INDEX(军阶与晶片数值!K$6:K$16,AQ176+1)</f>
        <v>0.9</v>
      </c>
      <c r="DW176" s="26">
        <f>INDEX(军阶与晶片数值!L$6:L$16,AR176+1)</f>
        <v>0.9</v>
      </c>
      <c r="DX176" s="28">
        <f>INDEX(军阶与晶片数值!N$6:N$16,AS176+1)</f>
        <v>0</v>
      </c>
      <c r="DY176" s="28">
        <f>INDEX(军阶与晶片数值!O$6:O$16,AT176+1)</f>
        <v>0</v>
      </c>
      <c r="DZ176" s="28">
        <f>INDEX(军阶与晶片数值!P$6:P$16,AU176+1)</f>
        <v>0</v>
      </c>
      <c r="EA176" s="28">
        <f>INDEX(军阶与晶片数值!Q$6:Q$16,AV176+1)</f>
        <v>0</v>
      </c>
      <c r="EB176" s="26">
        <f>INDEX(军阶与晶片数值!R$6:R$16,AW176+1)</f>
        <v>0.3</v>
      </c>
      <c r="EC176" s="26">
        <f>INDEX(军阶与晶片数值!S$6:S$16,AX176+1)</f>
        <v>0.4</v>
      </c>
      <c r="ED176" s="26">
        <f>INDEX(军阶与晶片数值!T$6:T$16,AY176+1)</f>
        <v>0</v>
      </c>
      <c r="EE176" s="26">
        <f>INDEX(军阶与晶片数值!U$6:U$16,AZ176+1)</f>
        <v>0</v>
      </c>
      <c r="EG176" s="26">
        <f>INDEX(军阶与晶片数值!$C$6:$C$36,通天塔!$BA176+1)</f>
        <v>1.05</v>
      </c>
      <c r="EH176" s="26">
        <f>INDEX(军阶与晶片数值!$C$6:$C$36,通天塔!$BA176+1)</f>
        <v>1.05</v>
      </c>
      <c r="EI176" s="26">
        <f>INDEX(军阶与晶片数值!$C$6:$C$36,通天塔!$BA176+1)</f>
        <v>1.05</v>
      </c>
      <c r="EJ176" s="26">
        <f>INDEX(军阶与晶片数值!$C$6:$C$36,通天塔!$BA176+1)</f>
        <v>1.05</v>
      </c>
      <c r="EK176" s="26">
        <f>INDEX(军阶与晶片数值!$C$6:$C$36,通天塔!$BA176+1)</f>
        <v>1.05</v>
      </c>
      <c r="EM176" s="14">
        <f>INDEX(战舰突破!$H$6:$H$18,通天塔!$J176+1)+INDEX(战舰突破!$H$23:$H$35,通天塔!$K176+1)+INDEX(战舰突破!$H$40:$H$52,通天塔!$L176+1)</f>
        <v>200</v>
      </c>
      <c r="EN176" s="14">
        <f>INDEX(战舰突破!$I$6:$I$18,通天塔!$J176+1)+INDEX(战舰突破!$I$23:$I$35,通天塔!$K176+1)+INDEX(战舰突破!$I$40:$I$52,通天塔!$L176+1)</f>
        <v>200</v>
      </c>
      <c r="EO176" s="14">
        <f>INDEX(战舰突破!$J$6:$J$18,通天塔!$J176+1)+INDEX(战舰突破!$J$23:$J$35,通天塔!$K176+1)+INDEX(战舰突破!$J$40:$J$52,通天塔!$L176+1)</f>
        <v>0</v>
      </c>
      <c r="EP176" s="14">
        <f>INDEX(战舰突破!$K$6:$K$18,通天塔!$J176+1)+INDEX(战舰突破!$K$23:$K$35,通天塔!$K176+1)+INDEX(战舰突破!$K$40:$K$52,通天塔!$L176+1)</f>
        <v>0</v>
      </c>
      <c r="EQ176" s="14">
        <f>INDEX(战舰突破!$L$6:$L$18,通天塔!$J176+1)+INDEX(战舰突破!$L$23:$L$35,通天塔!$K176+1)+INDEX(战舰突破!$L$40:$L$52,通天塔!$L176+1)</f>
        <v>200</v>
      </c>
      <c r="ER176" s="18">
        <f>INDEX(战舰突破!$N$6:$N$18,通天塔!$J176+1)+INDEX(战舰突破!$N$23:$N$35,通天塔!$K176+1)+INDEX(战舰突破!$N$40:$N$52,通天塔!$L176+1)</f>
        <v>0.75</v>
      </c>
      <c r="ES176" s="18">
        <f>INDEX(战舰突破!$O$6:$O$18,通天塔!$J176+1)+INDEX(战舰突破!$O$23:$O$35,通天塔!$K176+1)+INDEX(战舰突破!$O$40:$O$52,通天塔!$L176+1)</f>
        <v>1.4</v>
      </c>
      <c r="ET176" s="18">
        <f>INDEX(战舰突破!$P$6:$P$18,通天塔!$J176+1)+INDEX(战舰突破!$P$23:$P$35,通天塔!$K176+1)+INDEX(战舰突破!$P$40:$P$52,通天塔!$L176+1)</f>
        <v>0.5</v>
      </c>
      <c r="EU176" s="18">
        <f>INDEX(战舰突破!$Q$6:$Q$18,通天塔!$J176+1)+INDEX(战舰突破!$Q$23:$Q$35,通天塔!$K176+1)+INDEX(战舰突破!$Q$40:$Q$52,通天塔!$L176+1)</f>
        <v>0.3</v>
      </c>
      <c r="EV176" s="18">
        <f>INDEX(战舰突破!$R$6:$R$18,通天塔!$J176+1)+INDEX(战舰突破!$R$23:$R$35,通天塔!$K176+1)+INDEX(战舰突破!$R$40:$R$52,通天塔!$L176+1)</f>
        <v>0.25</v>
      </c>
      <c r="EW176" s="18">
        <f>INDEX(战舰突破!$M$6:$M$18,通天塔!$J176+1)+INDEX(战舰突破!$M$23:$M$35,通天塔!$K176+1)+INDEX(战舰突破!$M$40:$M$52,通天塔!$L176+1)</f>
        <v>0.2</v>
      </c>
      <c r="EX176" s="22">
        <f>INDEX(战舰突破!$W$6:$W$18,通天塔!$J176+1)+INDEX(战舰突破!$W$23:$W$35,通天塔!$K176+1)+INDEX(战舰突破!$W$40:$W$52,通天塔!$L176+1)</f>
        <v>0.5</v>
      </c>
      <c r="FA176" s="14">
        <f>INDEX(战舰突破!$S$6:$S$18,通天塔!$J176+1)</f>
        <v>0</v>
      </c>
      <c r="FB176" s="14">
        <f>INDEX(战舰突破!$T$6:$T$18,通天塔!$J176+1)</f>
        <v>1.1000000000000001</v>
      </c>
      <c r="FC176" s="14">
        <f>INDEX(战舰突破!$U$6:$U$18,通天塔!$J176+1)</f>
        <v>0.1</v>
      </c>
      <c r="FD176" s="14">
        <f>INDEX(战舰突破!$V$6:$V$18,通天塔!$J176+1)</f>
        <v>2</v>
      </c>
      <c r="FE176" s="14">
        <f>INDEX(战舰突破!$X$6:$X$18,通天塔!$J176+1)</f>
        <v>12</v>
      </c>
      <c r="FG176" s="14">
        <f>INDEX(战舰突破!$S$23:$S$35,通天塔!$J176+1)</f>
        <v>1</v>
      </c>
      <c r="FH176" s="14">
        <f>INDEX(战舰突破!$T$23:$T$35,通天塔!$J176+1)</f>
        <v>0.55000000000000004</v>
      </c>
      <c r="FI176" s="14">
        <f>INDEX(战舰突破!$U$23:$U$35,通天塔!$J176+1)</f>
        <v>0.1</v>
      </c>
      <c r="FJ176" s="14">
        <f>INDEX(战舰突破!$V$23:$V$35,通天塔!$J176+1)</f>
        <v>2</v>
      </c>
      <c r="FK176" s="14">
        <f>INDEX(战舰突破!$X$23:$X$35,通天塔!$J176+1)</f>
        <v>180</v>
      </c>
      <c r="FM176" s="14">
        <f>INDEX(战舰突破!$S$40:$S$52,通天塔!$J176+1)</f>
        <v>1</v>
      </c>
      <c r="FN176" s="14">
        <f>INDEX(战舰突破!$T$40:$T$52,通天塔!$J176+1)</f>
        <v>0.25</v>
      </c>
      <c r="FO176" s="14">
        <f>INDEX(战舰突破!$U$40:$U$52,通天塔!$J176+1)</f>
        <v>0.2</v>
      </c>
      <c r="FP176" s="14">
        <f>INDEX(战舰突破!$V$40:$V$52,通天塔!$J176+1)</f>
        <v>2</v>
      </c>
      <c r="FQ176" s="14">
        <f>INDEX(战舰突破!$X$40:$X$52,通天塔!$J176+1)</f>
        <v>300</v>
      </c>
      <c r="FT176" s="14">
        <f t="shared" si="300"/>
        <v>3850415</v>
      </c>
      <c r="FU176" s="14">
        <f t="shared" si="301"/>
        <v>3852896</v>
      </c>
      <c r="FV176" s="14">
        <f t="shared" si="302"/>
        <v>3323887</v>
      </c>
      <c r="FW176" s="14">
        <f t="shared" si="303"/>
        <v>45792104</v>
      </c>
      <c r="FX176" s="14">
        <f t="shared" si="304"/>
        <v>1841428</v>
      </c>
      <c r="FY176" s="14">
        <f t="shared" si="305"/>
        <v>40826856</v>
      </c>
      <c r="FZ176" s="14">
        <f t="shared" si="306"/>
        <v>998237</v>
      </c>
      <c r="GA176" s="28">
        <f t="shared" si="307"/>
        <v>49350</v>
      </c>
      <c r="GB176" s="28">
        <f t="shared" si="308"/>
        <v>49350</v>
      </c>
      <c r="GC176" s="28">
        <f t="shared" si="309"/>
        <v>49350</v>
      </c>
      <c r="GD176" s="28">
        <f t="shared" si="310"/>
        <v>49350</v>
      </c>
      <c r="GE176" s="28">
        <f t="shared" si="311"/>
        <v>2.3400000000000003</v>
      </c>
      <c r="GF176" s="28">
        <f t="shared" si="312"/>
        <v>2.52</v>
      </c>
      <c r="GG176" s="28">
        <f t="shared" si="313"/>
        <v>0</v>
      </c>
      <c r="GH176" s="28">
        <f t="shared" si="314"/>
        <v>61.3</v>
      </c>
      <c r="GI176" s="14">
        <f t="shared" si="315"/>
        <v>1</v>
      </c>
      <c r="GJ176" s="14">
        <f t="shared" si="316"/>
        <v>2</v>
      </c>
      <c r="GK176" s="14">
        <f t="shared" si="317"/>
        <v>2</v>
      </c>
      <c r="GL176" s="18">
        <f t="shared" si="318"/>
        <v>2.3000000000000003</v>
      </c>
      <c r="GM176" s="18">
        <f t="shared" si="319"/>
        <v>1.75</v>
      </c>
      <c r="GN176" s="18">
        <f t="shared" si="320"/>
        <v>1.45</v>
      </c>
      <c r="GO176" s="29">
        <f t="shared" si="380"/>
        <v>49500</v>
      </c>
      <c r="GP176" s="29">
        <f t="shared" si="380"/>
        <v>49800</v>
      </c>
      <c r="GQ176" s="29">
        <f t="shared" si="380"/>
        <v>49800</v>
      </c>
      <c r="GR176" s="26">
        <f t="shared" si="321"/>
        <v>0.1</v>
      </c>
      <c r="GS176" s="26">
        <f t="shared" si="322"/>
        <v>0.1</v>
      </c>
      <c r="GT176" s="26">
        <f t="shared" si="323"/>
        <v>0.2</v>
      </c>
      <c r="GU176" s="14">
        <f t="shared" si="324"/>
        <v>4</v>
      </c>
      <c r="GV176" s="14">
        <f t="shared" si="325"/>
        <v>4</v>
      </c>
      <c r="GW176" s="14">
        <f t="shared" si="326"/>
        <v>4</v>
      </c>
      <c r="GX176" s="14">
        <f t="shared" si="327"/>
        <v>12</v>
      </c>
      <c r="GY176" s="14">
        <f t="shared" si="328"/>
        <v>180</v>
      </c>
      <c r="GZ176" s="14">
        <f t="shared" si="329"/>
        <v>300</v>
      </c>
      <c r="HA176">
        <v>172</v>
      </c>
      <c r="HB176" s="14">
        <f t="shared" si="275"/>
        <v>444542025</v>
      </c>
      <c r="HD176" s="14">
        <f t="shared" si="330"/>
        <v>3682856</v>
      </c>
      <c r="HE176" s="14">
        <f t="shared" si="331"/>
        <v>1925177</v>
      </c>
      <c r="HF176" s="29">
        <f t="shared" si="332"/>
        <v>47376</v>
      </c>
      <c r="HG176" s="29">
        <f t="shared" si="333"/>
        <v>34027</v>
      </c>
      <c r="HH176" s="29">
        <f t="shared" si="334"/>
        <v>36750</v>
      </c>
      <c r="HI176" s="29">
        <f t="shared" si="335"/>
        <v>34300</v>
      </c>
      <c r="HJ176" s="14">
        <f t="shared" si="336"/>
        <v>2.3400000000000003</v>
      </c>
      <c r="HK176" s="14">
        <f t="shared" si="337"/>
        <v>2.52</v>
      </c>
      <c r="HL176" s="14">
        <f t="shared" si="338"/>
        <v>1102719</v>
      </c>
      <c r="HM176" s="14">
        <f t="shared" si="339"/>
        <v>1895077</v>
      </c>
      <c r="HN176" s="26">
        <f t="shared" si="340"/>
        <v>0.39911837700565617</v>
      </c>
      <c r="HO176" s="26">
        <f t="shared" si="341"/>
        <v>0.66505016722408028</v>
      </c>
      <c r="HP176" s="29">
        <f t="shared" si="342"/>
        <v>549732</v>
      </c>
      <c r="HQ176" s="29">
        <f t="shared" si="343"/>
        <v>2010396</v>
      </c>
      <c r="HR176" s="29">
        <f t="shared" si="344"/>
        <v>1669396</v>
      </c>
      <c r="HS176" s="26">
        <f t="shared" si="345"/>
        <v>0.48783354687761127</v>
      </c>
      <c r="HT176" s="26">
        <f t="shared" si="346"/>
        <v>0.49305609715336185</v>
      </c>
      <c r="HU176" s="26">
        <f t="shared" si="347"/>
        <v>0.59305609715336183</v>
      </c>
      <c r="HV176" s="26">
        <f t="shared" si="348"/>
        <v>8.7833546877611246E-2</v>
      </c>
      <c r="HW176" s="29">
        <f t="shared" si="349"/>
        <v>2.2000000000000002</v>
      </c>
      <c r="HX176" s="29">
        <f t="shared" si="350"/>
        <v>4.4313353016545038</v>
      </c>
      <c r="HY176" s="29">
        <f t="shared" si="351"/>
        <v>5.0313353016545035</v>
      </c>
      <c r="HZ176" s="29">
        <f t="shared" si="352"/>
        <v>6047052</v>
      </c>
      <c r="IA176" s="29">
        <f t="shared" si="353"/>
        <v>5939159.1767366715</v>
      </c>
      <c r="IB176" s="29">
        <f t="shared" si="354"/>
        <v>4199645.513620411</v>
      </c>
      <c r="IC176" s="29">
        <f t="shared" si="355"/>
        <v>30376728</v>
      </c>
      <c r="ID176" s="14">
        <f t="shared" si="356"/>
        <v>16185856.689999999</v>
      </c>
      <c r="IH176" s="14">
        <v>1</v>
      </c>
      <c r="II176" s="14">
        <v>1</v>
      </c>
      <c r="IJ176" s="14">
        <v>480</v>
      </c>
      <c r="IK176" s="14">
        <v>80</v>
      </c>
      <c r="IL176" s="14">
        <v>60</v>
      </c>
      <c r="IM176" s="23">
        <f t="shared" si="357"/>
        <v>3652535127</v>
      </c>
      <c r="IN176" s="23">
        <f t="shared" si="358"/>
        <v>2</v>
      </c>
      <c r="IO176" s="23">
        <f t="shared" si="359"/>
        <v>3652.54</v>
      </c>
      <c r="IP176" s="23">
        <f t="shared" si="360"/>
        <v>4325850633</v>
      </c>
      <c r="IQ176" s="23">
        <f t="shared" si="361"/>
        <v>2</v>
      </c>
      <c r="IR176" s="23">
        <f t="shared" si="362"/>
        <v>4325.8500000000004</v>
      </c>
      <c r="IS176" s="14">
        <v>1</v>
      </c>
      <c r="IT176" s="14">
        <v>1</v>
      </c>
      <c r="IU176" s="14">
        <v>240</v>
      </c>
      <c r="IV176" s="14">
        <v>40</v>
      </c>
      <c r="IW176" s="14">
        <v>30</v>
      </c>
      <c r="IX176" s="23">
        <f t="shared" si="363"/>
        <v>2145620068</v>
      </c>
      <c r="IY176" s="23">
        <f t="shared" si="364"/>
        <v>2</v>
      </c>
      <c r="IZ176" s="23">
        <f t="shared" si="365"/>
        <v>2145.62</v>
      </c>
      <c r="JA176" s="23"/>
      <c r="JB176" s="23"/>
      <c r="JC176" s="23"/>
      <c r="JG176">
        <f t="shared" si="366"/>
        <v>1.7117778784963864</v>
      </c>
      <c r="JH176">
        <f t="shared" si="367"/>
        <v>4.0055602356815445</v>
      </c>
      <c r="JJ176" s="14">
        <v>10</v>
      </c>
      <c r="JK176" s="14">
        <v>2</v>
      </c>
      <c r="JL176" s="14">
        <v>1.5</v>
      </c>
      <c r="JM176" s="23">
        <f t="shared" si="368"/>
        <v>72926932</v>
      </c>
      <c r="JN176" s="23">
        <f t="shared" si="369"/>
        <v>1</v>
      </c>
      <c r="JO176" s="23">
        <f t="shared" si="370"/>
        <v>72926.929999999993</v>
      </c>
      <c r="JP176" s="14">
        <v>30</v>
      </c>
      <c r="JQ176" s="14">
        <v>6</v>
      </c>
      <c r="JR176" s="14">
        <v>4</v>
      </c>
      <c r="JS176" s="23">
        <f t="shared" si="371"/>
        <v>210381505</v>
      </c>
      <c r="JT176" s="23">
        <f t="shared" si="372"/>
        <v>1</v>
      </c>
      <c r="JU176" s="23">
        <f t="shared" si="373"/>
        <v>210381.51</v>
      </c>
      <c r="JW176" s="23">
        <f t="shared" si="374"/>
        <v>280508673</v>
      </c>
      <c r="JX176" s="23">
        <f t="shared" si="375"/>
        <v>1</v>
      </c>
      <c r="JY176" s="23">
        <f t="shared" si="376"/>
        <v>280508.67</v>
      </c>
      <c r="JZ176" s="23">
        <f t="shared" si="377"/>
        <v>109390398</v>
      </c>
      <c r="KA176" s="23">
        <f t="shared" si="378"/>
        <v>1</v>
      </c>
      <c r="KB176" s="23">
        <f t="shared" si="379"/>
        <v>109390.39999999999</v>
      </c>
    </row>
    <row r="177" spans="3:288" ht="16.5" x14ac:dyDescent="0.2">
      <c r="C177" s="14">
        <f t="shared" si="243"/>
        <v>50</v>
      </c>
      <c r="D177" s="14">
        <v>173</v>
      </c>
      <c r="E177" s="14" t="s">
        <v>841</v>
      </c>
      <c r="F177" s="14">
        <v>613</v>
      </c>
      <c r="G177" s="14">
        <v>613</v>
      </c>
      <c r="H177" s="14">
        <v>613</v>
      </c>
      <c r="I177" s="14">
        <v>613</v>
      </c>
      <c r="J177" s="14">
        <v>11</v>
      </c>
      <c r="K177" s="14">
        <v>11</v>
      </c>
      <c r="L177" s="14">
        <v>10</v>
      </c>
      <c r="M177" s="14">
        <v>7</v>
      </c>
      <c r="N177" s="14">
        <v>7</v>
      </c>
      <c r="O177" s="14">
        <v>7</v>
      </c>
      <c r="P177" s="14">
        <v>10</v>
      </c>
      <c r="Q177" s="14">
        <v>10</v>
      </c>
      <c r="R177" s="14">
        <v>10</v>
      </c>
      <c r="S177" s="14">
        <v>10</v>
      </c>
      <c r="T177" s="14">
        <v>10</v>
      </c>
      <c r="U177" s="14">
        <v>10</v>
      </c>
      <c r="V177" s="14">
        <v>10</v>
      </c>
      <c r="W177" s="14">
        <v>10</v>
      </c>
      <c r="X177" s="14">
        <v>613</v>
      </c>
      <c r="Y177" s="14">
        <v>613</v>
      </c>
      <c r="Z177" s="14">
        <v>613</v>
      </c>
      <c r="AA177" s="14">
        <v>613</v>
      </c>
      <c r="AB177" s="14">
        <v>613</v>
      </c>
      <c r="AC177" s="14">
        <v>613</v>
      </c>
      <c r="AD177" s="14">
        <v>613</v>
      </c>
      <c r="AE177" s="14">
        <v>613</v>
      </c>
      <c r="AF177" s="14">
        <v>81</v>
      </c>
      <c r="AG177" s="14">
        <v>81</v>
      </c>
      <c r="AH177" s="14">
        <v>81</v>
      </c>
      <c r="AI177" s="14">
        <v>81</v>
      </c>
      <c r="AJ177" s="14">
        <v>81</v>
      </c>
      <c r="AK177" s="14">
        <v>81</v>
      </c>
      <c r="AL177" s="14">
        <v>81</v>
      </c>
      <c r="AM177" s="14">
        <v>81</v>
      </c>
      <c r="AN177" s="14">
        <v>6</v>
      </c>
      <c r="AO177" s="14">
        <v>7</v>
      </c>
      <c r="AP177" s="14">
        <v>7</v>
      </c>
      <c r="AQ177" s="14">
        <v>7</v>
      </c>
      <c r="AR177" s="14">
        <v>7</v>
      </c>
      <c r="AS177" s="14">
        <v>0</v>
      </c>
      <c r="AT177" s="14">
        <v>0</v>
      </c>
      <c r="AU177" s="14">
        <v>0</v>
      </c>
      <c r="AV177" s="14">
        <v>0</v>
      </c>
      <c r="AW177" s="14">
        <v>4</v>
      </c>
      <c r="AX177" s="14">
        <v>5</v>
      </c>
      <c r="AY177" s="14">
        <v>0</v>
      </c>
      <c r="AZ177" s="14">
        <v>0</v>
      </c>
      <c r="BA177" s="14">
        <v>21</v>
      </c>
      <c r="BF177" s="14">
        <f>ROUND((INDEX(新战舰养成!S$6:S$18,通天塔!$J177+1)+INDEX(新战舰养成!D$6:D$18,通天塔!$J177+1)*(通天塔!$G177-1))*INDEX(战舰突破!$D$6:$D$18,通天塔!$M177+1),0)</f>
        <v>455597</v>
      </c>
      <c r="BG177" s="14">
        <f>ROUND((INDEX(新战舰养成!T$6:T$18,通天塔!$J177+1)+INDEX(新战舰养成!E$6:E$18,通天塔!$J177+1)*(通天塔!$G177-1))*INDEX(战舰突破!$D$6:$D$18,通天塔!$M177+1),0)</f>
        <v>3644664</v>
      </c>
      <c r="BH177" s="14">
        <f>ROUND((INDEX(新战舰养成!U$6:U$18,通天塔!$J177+1)+INDEX(新战舰养成!F$6:F$18,通天塔!$J177+1)*(通天塔!$G177-1))*INDEX(战舰突破!$D$6:$D$18,通天塔!$M177+1),0)</f>
        <v>227949</v>
      </c>
      <c r="BI177" s="14">
        <f>ROUND((INDEX(新战舰养成!V$6:V$18,通天塔!$J177+1)+INDEX(新战舰养成!G$6:G$18,通天塔!$J177+1)*(通天塔!$G177-1))*INDEX(战舰突破!$D$6:$D$18,通天塔!$M177+1),0)</f>
        <v>570</v>
      </c>
      <c r="BJ177" s="14">
        <f>ROUND((INDEX(新战舰养成!W$6:W$18,通天塔!$J177+1)+INDEX(新战舰养成!H$6:H$18,通天塔!$J177+1)*(通天塔!$G177-1))*INDEX(战舰突破!$D$6:$D$18,通天塔!$M177+1),0)</f>
        <v>8</v>
      </c>
      <c r="BL177" s="14">
        <f>IF($H177&gt;0,ROUND((INDEX(新战舰养成!X$6:X$18,通天塔!$K177+1)+INDEX(新战舰养成!I$6:I$18,通天塔!$K177+1)*(通天塔!$H177-1))*INDEX(战舰突破!$D$6:$D$18,通天塔!$N177+1),0),0)</f>
        <v>456129</v>
      </c>
      <c r="BM177" s="14">
        <f>IF($H177&gt;0,ROUND((INDEX(新战舰养成!Y$6:Y$18,通天塔!$K177+1)+INDEX(新战舰养成!J$6:J$18,通天塔!$K177+1)*(通天塔!$H177-1))*INDEX(战舰突破!$D$6:$D$18,通天塔!$N177+1),0),0)</f>
        <v>0</v>
      </c>
      <c r="BN177" s="14">
        <f>IF($H177&gt;0,ROUND((INDEX(新战舰养成!Z$6:Z$18,通天塔!$K177+1)+INDEX(新战舰养成!K$6:K$18,通天塔!$K177+1)*(通天塔!$H177-1))*INDEX(战舰突破!$D$6:$D$18,通天塔!$N177+1),0),0)</f>
        <v>0</v>
      </c>
      <c r="BO177" s="14">
        <f>IF($H177&gt;0,ROUND((INDEX(新战舰养成!AA$6:AA$18,通天塔!$K177+1)+INDEX(新战舰养成!L$6:L$18,通天塔!$K177+1)*(通天塔!$H177-1))*INDEX(战舰突破!$D$6:$D$18,通天塔!$N177+1),0),0)</f>
        <v>4555972</v>
      </c>
      <c r="BP177" s="14">
        <f>IF($H177&gt;0,ROUND((INDEX(新战舰养成!AB$6:AB$18,通天塔!$K177+1)+INDEX(新战舰养成!M$6:M$18,通天塔!$K177+1)*(通天塔!$H177-1))*INDEX(战舰突破!$D$6:$D$18,通天塔!$N177+1),0),0)</f>
        <v>90980</v>
      </c>
      <c r="BR177" s="14">
        <f>IF($I177&gt;0,ROUND((INDEX(新战舰养成!AC$6:AC$18,通天塔!$L177+1)+INDEX(新战舰养成!I$6:I$18,通天塔!$L177+1)*(通天塔!$I177-1))*INDEX(战舰突破!$D$6:$D$18,通天塔!$O177+1),0),0)</f>
        <v>342642</v>
      </c>
      <c r="BS177" s="14">
        <f>IF($I177&gt;0,ROUND((INDEX(新战舰养成!AD$6:AD$18,通天塔!$L177+1)+INDEX(新战舰养成!J$6:J$18,通天塔!$L177+1)*(通天塔!$I177-1))*INDEX(战舰突破!$D$6:$D$18,通天塔!$O177+1),0),0)</f>
        <v>0</v>
      </c>
      <c r="BT177" s="14">
        <f>IF($I177&gt;0,ROUND((INDEX(新战舰养成!AE$6:AE$18,通天塔!$L177+1)+INDEX(新战舰养成!K$6:K$18,通天塔!$L177+1)*(通天塔!$I177-1))*INDEX(战舰突破!$D$6:$D$18,通天塔!$O177+1),0),0)</f>
        <v>0</v>
      </c>
      <c r="BU177" s="14">
        <f>IF($I177&gt;0,ROUND((INDEX(新战舰养成!AF$6:AF$18,通天塔!$L177+1)+INDEX(新战舰养成!L$6:L$18,通天塔!$L177+1)*(通天塔!$I177-1))*INDEX(战舰突破!$D$6:$D$18,通天塔!$O177+1),0),0)</f>
        <v>2231151</v>
      </c>
      <c r="BV177" s="14">
        <f>IF($I177&gt;0,ROUND((INDEX(新战舰养成!AG$6:AG$18,通天塔!$L177+1)+INDEX(新战舰养成!M$6:M$18,通天塔!$L177+1)*(通天塔!$I177-1))*INDEX(战舰突破!$D$6:$D$18,通天塔!$O177+1),0),0)</f>
        <v>92275</v>
      </c>
      <c r="BY177" s="14">
        <f>(INDEX(装备数值!$C$13:$G$116,通天塔!$P177*8+1,BY$2)+INDEX(装备数值!$C$13:$G$116,通天塔!$Q177*8+2,BY$2)+INDEX(装备数值!$C$13:$G$116,通天塔!$S177*8+3,BY$2)+INDEX(装备数值!$C$13:$G$116,通天塔!$R177*8+4,BY$2)+INDEX(装备数值!$C$13:$G$116,通天塔!$T177*8+5,BY$2)+INDEX(装备数值!$C$13:$G$116,通天塔!$U177*8+6,BY$2)+INDEX(装备数值!$C$13:$G$116,通天塔!$V177*8+7,BY$2)+INDEX(装备数值!$C$13:$G$116,通天塔!$W177*8+8,BY$2))</f>
        <v>80000</v>
      </c>
      <c r="BZ177" s="14">
        <f>(INDEX(装备数值!$C$13:$G$116,通天塔!$P177*8+1,BZ$2)+INDEX(装备数值!$C$13:$G$116,通天塔!$Q177*8+2,BZ$2)+INDEX(装备数值!$C$13:$G$116,通天塔!$S177*8+3,BZ$2)+INDEX(装备数值!$C$13:$G$116,通天塔!$R177*8+4,BZ$2)+INDEX(装备数值!$C$13:$G$116,通天塔!$T177*8+5,BZ$2)+INDEX(装备数值!$C$13:$G$116,通天塔!$U177*8+6,BZ$2)+INDEX(装备数值!$C$13:$G$116,通天塔!$V177*8+7,BZ$2)+INDEX(装备数值!$C$13:$G$116,通天塔!$W177*8+8,BZ$2))</f>
        <v>600000</v>
      </c>
      <c r="CA177" s="14">
        <f>(INDEX(装备数值!$C$13:$G$116,通天塔!$P177*8+1,CA$2)+INDEX(装备数值!$C$13:$G$116,通天塔!$Q177*8+2,CA$2)+INDEX(装备数值!$C$13:$G$116,通天塔!$S177*8+3,CA$2)+INDEX(装备数值!$C$13:$G$116,通天塔!$R177*8+4,CA$2)+INDEX(装备数值!$C$13:$G$116,通天塔!$T177*8+5,CA$2)+INDEX(装备数值!$C$13:$G$116,通天塔!$U177*8+6,CA$2)+INDEX(装备数值!$C$13:$G$116,通天塔!$V177*8+7,CA$2)+INDEX(装备数值!$C$13:$G$116,通天塔!$W177*8+8,CA$2))</f>
        <v>40000</v>
      </c>
      <c r="CB177" s="14">
        <f>(INDEX(装备数值!$C$13:$G$116,通天塔!$P177*8+1,CB$2)+INDEX(装备数值!$C$13:$G$116,通天塔!$Q177*8+2,CB$2)+INDEX(装备数值!$C$13:$G$116,通天塔!$S177*8+3,CB$2)+INDEX(装备数值!$C$13:$G$116,通天塔!$R177*8+4,CB$2)+INDEX(装备数值!$C$13:$G$116,通天塔!$T177*8+5,CB$2)+INDEX(装备数值!$C$13:$G$116,通天塔!$U177*8+6,CB$2)+INDEX(装备数值!$C$13:$G$116,通天塔!$V177*8+7,CB$2)+INDEX(装备数值!$C$13:$G$116,通天塔!$W177*8+8,CB$2))</f>
        <v>800000</v>
      </c>
      <c r="CC177" s="14">
        <f>(INDEX(装备数值!$C$13:$G$116,通天塔!$P177*8+1,CC$2)+INDEX(装备数值!$C$13:$G$116,通天塔!$Q177*8+2,CC$2)+INDEX(装备数值!$C$13:$G$116,通天塔!$S177*8+3,CC$2)+INDEX(装备数值!$C$13:$G$116,通天塔!$R177*8+4,CC$2)+INDEX(装备数值!$C$13:$G$116,通天塔!$T177*8+5,CC$2)+INDEX(装备数值!$C$13:$G$116,通天塔!$U177*8+6,CC$2)+INDEX(装备数值!$C$13:$G$116,通天塔!$V177*8+7,CC$2)+INDEX(装备数值!$C$13:$G$116,通天塔!$W177*8+8,CC$2))</f>
        <v>15750</v>
      </c>
      <c r="CF177" s="14">
        <f>INDEX(装备数值!$I$13:$M$116,通天塔!$P177*8+1,CF$2)*$X177+INDEX(装备数值!$I$13:$M$116,通天塔!$Q177*8+2,CF$2)*$Y177+INDEX(装备数值!$I$13:$M$116,通天塔!$S177*8+3,CF$2)*$Z177+INDEX(装备数值!$I$13:$M$116,通天塔!$R177*8+4,CF$2)*$AA177+INDEX(装备数值!$I$13:$M$116,通天塔!$T177*8+5,CF$2)*$AB177+INDEX(装备数值!$I$13:$M$116,通天塔!$U177*8+6,CF$2)*$AC177+INDEX(装备数值!$I$13:$M$116,通天塔!$V177*8+7,CF$2)*$AD177+INDEX(装备数值!$I$13:$M$116,通天塔!$W177*8+8,CF$2)*$AE177</f>
        <v>196160</v>
      </c>
      <c r="CG177" s="14">
        <f>INDEX(装备数值!$I$13:$M$116,通天塔!$P177*8+1,CG$2)*$X177+INDEX(装备数值!$I$13:$M$116,通天塔!$Q177*8+2,CG$2)*$Y177+INDEX(装备数值!$I$13:$M$116,通天塔!$S177*8+3,CG$2)*$Z177+INDEX(装备数值!$I$13:$M$116,通天塔!$R177*8+4,CG$2)*$AA177+INDEX(装备数值!$I$13:$M$116,通天塔!$T177*8+5,CG$2)*$AB177+INDEX(装备数值!$I$13:$M$116,通天塔!$U177*8+6,CG$2)*$AC177+INDEX(装备数值!$I$13:$M$116,通天塔!$V177*8+7,CG$2)*$AD177+INDEX(装备数值!$I$13:$M$116,通天塔!$W177*8+8,CG$2)*$AE177</f>
        <v>1471200</v>
      </c>
      <c r="CH177" s="14">
        <f>INDEX(装备数值!$I$13:$M$116,通天塔!$P177*8+1,CH$2)*$X177+INDEX(装备数值!$I$13:$M$116,通天塔!$Q177*8+2,CH$2)*$Y177+INDEX(装备数值!$I$13:$M$116,通天塔!$S177*8+3,CH$2)*$Z177+INDEX(装备数值!$I$13:$M$116,通天塔!$R177*8+4,CH$2)*$AA177+INDEX(装备数值!$I$13:$M$116,通天塔!$T177*8+5,CH$2)*$AB177+INDEX(装备数值!$I$13:$M$116,通天塔!$U177*8+6,CH$2)*$AC177+INDEX(装备数值!$I$13:$M$116,通天塔!$V177*8+7,CH$2)*$AD177+INDEX(装备数值!$I$13:$M$116,通天塔!$W177*8+8,CH$2)*$AE177</f>
        <v>98080</v>
      </c>
      <c r="CI177" s="14">
        <f>INDEX(装备数值!$I$13:$M$116,通天塔!$P177*8+1,CI$2)*$X177+INDEX(装备数值!$I$13:$M$116,通天塔!$Q177*8+2,CI$2)*$Y177+INDEX(装备数值!$I$13:$M$116,通天塔!$S177*8+3,CI$2)*$Z177+INDEX(装备数值!$I$13:$M$116,通天塔!$R177*8+4,CI$2)*$AA177+INDEX(装备数值!$I$13:$M$116,通天塔!$T177*8+5,CI$2)*$AB177+INDEX(装备数值!$I$13:$M$116,通天塔!$U177*8+6,CI$2)*$AC177+INDEX(装备数值!$I$13:$M$116,通天塔!$V177*8+7,CI$2)*$AD177+INDEX(装备数值!$I$13:$M$116,通天塔!$W177*8+8,CI$2)*$AE177</f>
        <v>1961600</v>
      </c>
      <c r="CJ177" s="14">
        <f>INDEX(装备数值!$I$13:$M$116,通天塔!$P177*8+1,CJ$2)*$X177+INDEX(装备数值!$I$13:$M$116,通天塔!$Q177*8+2,CJ$2)*$Y177+INDEX(装备数值!$I$13:$M$116,通天塔!$S177*8+3,CJ$2)*$Z177+INDEX(装备数值!$I$13:$M$116,通天塔!$R177*8+4,CJ$2)*$AA177+INDEX(装备数值!$I$13:$M$116,通天塔!$T177*8+5,CJ$2)*$AB177+INDEX(装备数值!$I$13:$M$116,通天塔!$U177*8+6,CJ$2)*$AC177+INDEX(装备数值!$I$13:$M$116,通天塔!$V177*8+7,CJ$2)*$AD177+INDEX(装备数值!$I$13:$M$116,通天塔!$W177*8+8,CJ$2)*$AE177</f>
        <v>38619</v>
      </c>
      <c r="CM177" s="14">
        <f>INDEX(装备数值!$X$13:$AH$116,$P177*8+1,CM$2)*$AF177+INDEX(装备数值!$X$13:$AH$116,$Q177*8+2,CM$2)*$AG177+INDEX(装备数值!$X$13:$AH$116,$S177*8+3,CM$2)*$AH177+INDEX(装备数值!$X$13:$AH$116,$R177*8+4,CM$2)*$AI177+INDEX(装备数值!$X$13:$AH$116,$T177*8+5,CM$2)*$AJ177+INDEX(装备数值!$X$13:$AH$116,$U177*8+6,CM$2)*$AK177+INDEX(装备数值!$X$13:$AH$116,$V177*8+7,CM$2)*$AL177+INDEX(装备数值!$X$13:$AH$116,$W177*8+8,CM$2)*$AM177</f>
        <v>64800</v>
      </c>
      <c r="CN177" s="14">
        <f>INDEX(装备数值!$X$13:$AH$116,$P177*8+1,CN$2)*$AF177+INDEX(装备数值!$X$13:$AH$116,$Q177*8+2,CN$2)*$AG177+INDEX(装备数值!$X$13:$AH$116,$S177*8+3,CN$2)*$AH177+INDEX(装备数值!$X$13:$AH$116,$R177*8+4,CN$2)*$AI177+INDEX(装备数值!$X$13:$AH$116,$T177*8+5,CN$2)*$AJ177+INDEX(装备数值!$X$13:$AH$116,$U177*8+6,CN$2)*$AK177+INDEX(装备数值!$X$13:$AH$116,$V177*8+7,CN$2)*$AL177+INDEX(装备数值!$X$13:$AH$116,$W177*8+8,CN$2)*$AM177</f>
        <v>486000</v>
      </c>
      <c r="CO177" s="14">
        <f>INDEX(装备数值!$X$13:$AH$116,$P177*8+1,CO$2)*$AF177+INDEX(装备数值!$X$13:$AH$116,$Q177*8+2,CO$2)*$AG177+INDEX(装备数值!$X$13:$AH$116,$S177*8+3,CO$2)*$AH177+INDEX(装备数值!$X$13:$AH$116,$R177*8+4,CO$2)*$AI177+INDEX(装备数值!$X$13:$AH$116,$T177*8+5,CO$2)*$AJ177+INDEX(装备数值!$X$13:$AH$116,$U177*8+6,CO$2)*$AK177+INDEX(装备数值!$X$13:$AH$116,$V177*8+7,CO$2)*$AL177+INDEX(装备数值!$X$13:$AH$116,$W177*8+8,CO$2)*$AM177</f>
        <v>32400</v>
      </c>
      <c r="CP177" s="14">
        <f>INDEX(装备数值!$X$13:$AH$116,$P177*8+1,CP$2)*$AF177+INDEX(装备数值!$X$13:$AH$116,$Q177*8+2,CP$2)*$AG177+INDEX(装备数值!$X$13:$AH$116,$S177*8+3,CP$2)*$AH177+INDEX(装备数值!$X$13:$AH$116,$R177*8+4,CP$2)*$AI177+INDEX(装备数值!$X$13:$AH$116,$T177*8+5,CP$2)*$AJ177+INDEX(装备数值!$X$13:$AH$116,$U177*8+6,CP$2)*$AK177+INDEX(装备数值!$X$13:$AH$116,$V177*8+7,CP$2)*$AL177+INDEX(装备数值!$X$13:$AH$116,$W177*8+8,CP$2)*$AM177</f>
        <v>648000</v>
      </c>
      <c r="CQ177" s="14">
        <f>INDEX(装备数值!$X$13:$AH$116,$P177*8+1,CQ$2)*$AF177+INDEX(装备数值!$X$13:$AH$116,$Q177*8+2,CQ$2)*$AG177+INDEX(装备数值!$X$13:$AH$116,$S177*8+3,CQ$2)*$AH177+INDEX(装备数值!$X$13:$AH$116,$R177*8+4,CQ$2)*$AI177+INDEX(装备数值!$X$13:$AH$116,$T177*8+5,CQ$2)*$AJ177+INDEX(装备数值!$X$13:$AH$116,$U177*8+6,CQ$2)*$AK177+INDEX(装备数值!$X$13:$AH$116,$V177*8+7,CQ$2)*$AL177+INDEX(装备数值!$X$13:$AH$116,$W177*8+8,CQ$2)*$AM177</f>
        <v>12960</v>
      </c>
      <c r="CR177" s="14">
        <f>INDEX(装备数值!$X$13:$AH$116,$P177*8+1,CR$2)*$AF177+INDEX(装备数值!$X$13:$AH$116,$Q177*8+2,CR$2)*$AG177+INDEX(装备数值!$X$13:$AH$116,$S177*8+3,CR$2)*$AH177+INDEX(装备数值!$X$13:$AH$116,$R177*8+4,CR$2)*$AI177+INDEX(装备数值!$X$13:$AH$116,$T177*8+5,CR$2)*$AJ177+INDEX(装备数值!$X$13:$AH$116,$U177*8+6,CR$2)*$AK177+INDEX(装备数值!$X$13:$AH$116,$V177*8+7,CR$2)*$AL177+INDEX(装备数值!$X$13:$AH$116,$W177*8+8,CR$2)*$AM177</f>
        <v>48600</v>
      </c>
      <c r="CS177" s="14">
        <f>INDEX(装备数值!$X$13:$AH$116,$P177*8+1,CS$2)*$AF177+INDEX(装备数值!$X$13:$AH$116,$Q177*8+2,CS$2)*$AG177+INDEX(装备数值!$X$13:$AH$116,$S177*8+3,CS$2)*$AH177+INDEX(装备数值!$X$13:$AH$116,$R177*8+4,CS$2)*$AI177+INDEX(装备数值!$X$13:$AH$116,$T177*8+5,CS$2)*$AJ177+INDEX(装备数值!$X$13:$AH$116,$U177*8+6,CS$2)*$AK177+INDEX(装备数值!$X$13:$AH$116,$V177*8+7,CS$2)*$AL177+INDEX(装备数值!$X$13:$AH$116,$W177*8+8,CS$2)*$AM177</f>
        <v>48600</v>
      </c>
      <c r="CT177" s="14">
        <f>INDEX(装备数值!$X$13:$AH$116,$P177*8+1,CT$2)*$AF177+INDEX(装备数值!$X$13:$AH$116,$Q177*8+2,CT$2)*$AG177+INDEX(装备数值!$X$13:$AH$116,$S177*8+3,CT$2)*$AH177+INDEX(装备数值!$X$13:$AH$116,$R177*8+4,CT$2)*$AI177+INDEX(装备数值!$X$13:$AH$116,$T177*8+5,CT$2)*$AJ177+INDEX(装备数值!$X$13:$AH$116,$U177*8+6,CT$2)*$AK177+INDEX(装备数值!$X$13:$AH$116,$V177*8+7,CT$2)*$AL177+INDEX(装备数值!$X$13:$AH$116,$W177*8+8,CT$2)*$AM177</f>
        <v>48600</v>
      </c>
      <c r="CU177" s="14">
        <f>INDEX(装备数值!$X$13:$AH$116,$P177*8+1,CU$2)*$AF177+INDEX(装备数值!$X$13:$AH$116,$Q177*8+2,CU$2)*$AG177+INDEX(装备数值!$X$13:$AH$116,$S177*8+3,CU$2)*$AH177+INDEX(装备数值!$X$13:$AH$116,$R177*8+4,CU$2)*$AI177+INDEX(装备数值!$X$13:$AH$116,$T177*8+5,CU$2)*$AJ177+INDEX(装备数值!$X$13:$AH$116,$U177*8+6,CU$2)*$AK177+INDEX(装备数值!$X$13:$AH$116,$V177*8+7,CU$2)*$AL177+INDEX(装备数值!$X$13:$AH$116,$W177*8+8,CU$2)*$AM177</f>
        <v>48600</v>
      </c>
      <c r="CV177" s="14">
        <f>INDEX(装备数值!$X$13:$AH$116,$P177*8+1,CV$2)*$AF177+INDEX(装备数值!$X$13:$AH$116,$Q177*8+2,CV$2)*$AG177+INDEX(装备数值!$X$13:$AH$116,$S177*8+3,CV$2)*$AH177+INDEX(装备数值!$X$13:$AH$116,$R177*8+4,CV$2)*$AI177+INDEX(装备数值!$X$13:$AH$116,$T177*8+5,CV$2)*$AJ177+INDEX(装备数值!$X$13:$AH$116,$U177*8+6,CV$2)*$AK177+INDEX(装备数值!$X$13:$AH$116,$V177*8+7,CV$2)*$AL177+INDEX(装备数值!$X$13:$AH$116,$W177*8+8,CV$2)*$AM177</f>
        <v>162</v>
      </c>
      <c r="CW177" s="14">
        <f>INDEX(装备数值!$X$13:$AH$116,$P177*8+1,CW$2)*$AF177+INDEX(装备数值!$X$13:$AH$116,$Q177*8+2,CW$2)*$AG177+INDEX(装备数值!$X$13:$AH$116,$S177*8+3,CW$2)*$AH177+INDEX(装备数值!$X$13:$AH$116,$R177*8+4,CW$2)*$AI177+INDEX(装备数值!$X$13:$AH$116,$T177*8+5,CW$2)*$AJ177+INDEX(装备数值!$X$13:$AH$116,$U177*8+6,CW$2)*$AK177+INDEX(装备数值!$X$13:$AH$116,$V177*8+7,CW$2)*$AL177+INDEX(装备数值!$X$13:$AH$116,$W177*8+8,CW$2)*$AM177</f>
        <v>162</v>
      </c>
      <c r="CY177" s="14">
        <f>INDEX(装备数值!$AN$17:$AN$117,MATCH(MIN($X177:$AE177),装备数值!$AO$17:$AO$117,1))</f>
        <v>61</v>
      </c>
      <c r="CZ177" s="14">
        <f>IF(COUNTIF($P177:$W177,"&gt;"&amp;0)=8,INDEX(装备数值!AR$17:AR$117,$CY177+1),0)</f>
        <v>30378</v>
      </c>
      <c r="DA177" s="14">
        <f>IF(COUNTIF($P177:$W177,"&gt;"&amp;0)=8,INDEX(装备数值!AS$17:AS$117,$CY177+1),0)</f>
        <v>228750</v>
      </c>
      <c r="DB177" s="14">
        <f>IF(COUNTIF($P177:$W177,"&gt;"&amp;0)=8,INDEX(装备数值!AT$17:AT$117,$CY177+1),0)</f>
        <v>15128</v>
      </c>
      <c r="DC177" s="14">
        <f>IF(COUNTIF($P177:$W177,"&gt;"&amp;0)=8,INDEX(装备数值!AU$17:AU$117,$CY177+1),0)</f>
        <v>305000</v>
      </c>
      <c r="DD177" s="14">
        <f>IF(COUNTIF($P177:$W177,"&gt;"&amp;0)=8,INDEX(装备数值!AV$17:AV$117,$CY177+1),0)</f>
        <v>6100</v>
      </c>
      <c r="DF177" s="14">
        <f>INDEX(装备数值!$AY$17:$AY$77,MATCH(MIN($AF177:$AM177),装备数值!$AZ$17:$AZ$77,1))</f>
        <v>40</v>
      </c>
      <c r="DG177" s="26">
        <f>INDEX(装备数值!BA$17:BA$77,通天塔!DF177+1)</f>
        <v>0.8</v>
      </c>
      <c r="DH177" s="26">
        <f>INDEX(装备数值!BA$17:BA$77,通天塔!DF177+1)</f>
        <v>0.8</v>
      </c>
      <c r="DJ177" s="14">
        <f t="shared" si="299"/>
        <v>43</v>
      </c>
      <c r="DK177" s="14">
        <f>VLOOKUP(DJ177,军阶与晶片数值!$W$6:$X$27,2)</f>
        <v>9</v>
      </c>
      <c r="DL177" s="14">
        <f>INDEX(军阶与晶片数值!Y$6:Y$27,$DK177+1)</f>
        <v>750</v>
      </c>
      <c r="DM177" s="14">
        <f>INDEX(军阶与晶片数值!Z$6:Z$27,$DK177+1)</f>
        <v>750</v>
      </c>
      <c r="DN177" s="14">
        <f>INDEX(军阶与晶片数值!AA$6:AA$27,$DK177+1)</f>
        <v>750</v>
      </c>
      <c r="DO177" s="14">
        <f>INDEX(军阶与晶片数值!AB$6:AB$27,$DK177+1)</f>
        <v>750</v>
      </c>
      <c r="DP177" s="29">
        <f>INDEX(军阶与晶片数值!AC$6:AC$27,$DK177+1)</f>
        <v>50</v>
      </c>
      <c r="DQ177" s="29">
        <f>INDEX(军阶与晶片数值!AD$6:AD$27,$DK177+1)</f>
        <v>30</v>
      </c>
      <c r="DS177" s="26">
        <f>INDEX(军阶与晶片数值!I$6:I$16,AN177+1)</f>
        <v>0.3</v>
      </c>
      <c r="DT177" s="26">
        <f>INDEX(军阶与晶片数值!M$6:M$16,AO177+1)</f>
        <v>0.45</v>
      </c>
      <c r="DU177" s="26">
        <f>INDEX(军阶与晶片数值!J$6:J$16,AP177+1)</f>
        <v>0.45</v>
      </c>
      <c r="DV177" s="26">
        <f>INDEX(军阶与晶片数值!K$6:K$16,AQ177+1)</f>
        <v>0.9</v>
      </c>
      <c r="DW177" s="26">
        <f>INDEX(军阶与晶片数值!L$6:L$16,AR177+1)</f>
        <v>0.9</v>
      </c>
      <c r="DX177" s="28">
        <f>INDEX(军阶与晶片数值!N$6:N$16,AS177+1)</f>
        <v>0</v>
      </c>
      <c r="DY177" s="28">
        <f>INDEX(军阶与晶片数值!O$6:O$16,AT177+1)</f>
        <v>0</v>
      </c>
      <c r="DZ177" s="28">
        <f>INDEX(军阶与晶片数值!P$6:P$16,AU177+1)</f>
        <v>0</v>
      </c>
      <c r="EA177" s="28">
        <f>INDEX(军阶与晶片数值!Q$6:Q$16,AV177+1)</f>
        <v>0</v>
      </c>
      <c r="EB177" s="26">
        <f>INDEX(军阶与晶片数值!R$6:R$16,AW177+1)</f>
        <v>0.3</v>
      </c>
      <c r="EC177" s="26">
        <f>INDEX(军阶与晶片数值!S$6:S$16,AX177+1)</f>
        <v>0.4</v>
      </c>
      <c r="ED177" s="26">
        <f>INDEX(军阶与晶片数值!T$6:T$16,AY177+1)</f>
        <v>0</v>
      </c>
      <c r="EE177" s="26">
        <f>INDEX(军阶与晶片数值!U$6:U$16,AZ177+1)</f>
        <v>0</v>
      </c>
      <c r="EG177" s="26">
        <f>INDEX(军阶与晶片数值!$C$6:$C$36,通天塔!$BA177+1)</f>
        <v>1.05</v>
      </c>
      <c r="EH177" s="26">
        <f>INDEX(军阶与晶片数值!$C$6:$C$36,通天塔!$BA177+1)</f>
        <v>1.05</v>
      </c>
      <c r="EI177" s="26">
        <f>INDEX(军阶与晶片数值!$C$6:$C$36,通天塔!$BA177+1)</f>
        <v>1.05</v>
      </c>
      <c r="EJ177" s="26">
        <f>INDEX(军阶与晶片数值!$C$6:$C$36,通天塔!$BA177+1)</f>
        <v>1.05</v>
      </c>
      <c r="EK177" s="26">
        <f>INDEX(军阶与晶片数值!$C$6:$C$36,通天塔!$BA177+1)</f>
        <v>1.05</v>
      </c>
      <c r="EM177" s="14">
        <f>INDEX(战舰突破!$H$6:$H$18,通天塔!$J177+1)+INDEX(战舰突破!$H$23:$H$35,通天塔!$K177+1)+INDEX(战舰突破!$H$40:$H$52,通天塔!$L177+1)</f>
        <v>200</v>
      </c>
      <c r="EN177" s="14">
        <f>INDEX(战舰突破!$I$6:$I$18,通天塔!$J177+1)+INDEX(战舰突破!$I$23:$I$35,通天塔!$K177+1)+INDEX(战舰突破!$I$40:$I$52,通天塔!$L177+1)</f>
        <v>200</v>
      </c>
      <c r="EO177" s="14">
        <f>INDEX(战舰突破!$J$6:$J$18,通天塔!$J177+1)+INDEX(战舰突破!$J$23:$J$35,通天塔!$K177+1)+INDEX(战舰突破!$J$40:$J$52,通天塔!$L177+1)</f>
        <v>0</v>
      </c>
      <c r="EP177" s="14">
        <f>INDEX(战舰突破!$K$6:$K$18,通天塔!$J177+1)+INDEX(战舰突破!$K$23:$K$35,通天塔!$K177+1)+INDEX(战舰突破!$K$40:$K$52,通天塔!$L177+1)</f>
        <v>0</v>
      </c>
      <c r="EQ177" s="14">
        <f>INDEX(战舰突破!$L$6:$L$18,通天塔!$J177+1)+INDEX(战舰突破!$L$23:$L$35,通天塔!$K177+1)+INDEX(战舰突破!$L$40:$L$52,通天塔!$L177+1)</f>
        <v>200</v>
      </c>
      <c r="ER177" s="18">
        <f>INDEX(战舰突破!$N$6:$N$18,通天塔!$J177+1)+INDEX(战舰突破!$N$23:$N$35,通天塔!$K177+1)+INDEX(战舰突破!$N$40:$N$52,通天塔!$L177+1)</f>
        <v>0.75</v>
      </c>
      <c r="ES177" s="18">
        <f>INDEX(战舰突破!$O$6:$O$18,通天塔!$J177+1)+INDEX(战舰突破!$O$23:$O$35,通天塔!$K177+1)+INDEX(战舰突破!$O$40:$O$52,通天塔!$L177+1)</f>
        <v>1.4</v>
      </c>
      <c r="ET177" s="18">
        <f>INDEX(战舰突破!$P$6:$P$18,通天塔!$J177+1)+INDEX(战舰突破!$P$23:$P$35,通天塔!$K177+1)+INDEX(战舰突破!$P$40:$P$52,通天塔!$L177+1)</f>
        <v>0.5</v>
      </c>
      <c r="EU177" s="18">
        <f>INDEX(战舰突破!$Q$6:$Q$18,通天塔!$J177+1)+INDEX(战舰突破!$Q$23:$Q$35,通天塔!$K177+1)+INDEX(战舰突破!$Q$40:$Q$52,通天塔!$L177+1)</f>
        <v>0.3</v>
      </c>
      <c r="EV177" s="18">
        <f>INDEX(战舰突破!$R$6:$R$18,通天塔!$J177+1)+INDEX(战舰突破!$R$23:$R$35,通天塔!$K177+1)+INDEX(战舰突破!$R$40:$R$52,通天塔!$L177+1)</f>
        <v>0.25</v>
      </c>
      <c r="EW177" s="18">
        <f>INDEX(战舰突破!$M$6:$M$18,通天塔!$J177+1)+INDEX(战舰突破!$M$23:$M$35,通天塔!$K177+1)+INDEX(战舰突破!$M$40:$M$52,通天塔!$L177+1)</f>
        <v>0.2</v>
      </c>
      <c r="EX177" s="22">
        <f>INDEX(战舰突破!$W$6:$W$18,通天塔!$J177+1)+INDEX(战舰突破!$W$23:$W$35,通天塔!$K177+1)+INDEX(战舰突破!$W$40:$W$52,通天塔!$L177+1)</f>
        <v>0.5</v>
      </c>
      <c r="FA177" s="14">
        <f>INDEX(战舰突破!$S$6:$S$18,通天塔!$J177+1)</f>
        <v>0</v>
      </c>
      <c r="FB177" s="14">
        <f>INDEX(战舰突破!$T$6:$T$18,通天塔!$J177+1)</f>
        <v>1.1000000000000001</v>
      </c>
      <c r="FC177" s="14">
        <f>INDEX(战舰突破!$U$6:$U$18,通天塔!$J177+1)</f>
        <v>0.1</v>
      </c>
      <c r="FD177" s="14">
        <f>INDEX(战舰突破!$V$6:$V$18,通天塔!$J177+1)</f>
        <v>2</v>
      </c>
      <c r="FE177" s="14">
        <f>INDEX(战舰突破!$X$6:$X$18,通天塔!$J177+1)</f>
        <v>12</v>
      </c>
      <c r="FG177" s="14">
        <f>INDEX(战舰突破!$S$23:$S$35,通天塔!$J177+1)</f>
        <v>1</v>
      </c>
      <c r="FH177" s="14">
        <f>INDEX(战舰突破!$T$23:$T$35,通天塔!$J177+1)</f>
        <v>0.55000000000000004</v>
      </c>
      <c r="FI177" s="14">
        <f>INDEX(战舰突破!$U$23:$U$35,通天塔!$J177+1)</f>
        <v>0.1</v>
      </c>
      <c r="FJ177" s="14">
        <f>INDEX(战舰突破!$V$23:$V$35,通天塔!$J177+1)</f>
        <v>2</v>
      </c>
      <c r="FK177" s="14">
        <f>INDEX(战舰突破!$X$23:$X$35,通天塔!$J177+1)</f>
        <v>180</v>
      </c>
      <c r="FM177" s="14">
        <f>INDEX(战舰突破!$S$40:$S$52,通天塔!$J177+1)</f>
        <v>1</v>
      </c>
      <c r="FN177" s="14">
        <f>INDEX(战舰突破!$T$40:$T$52,通天塔!$J177+1)</f>
        <v>0.25</v>
      </c>
      <c r="FO177" s="14">
        <f>INDEX(战舰突破!$U$40:$U$52,通天塔!$J177+1)</f>
        <v>0.2</v>
      </c>
      <c r="FP177" s="14">
        <f>INDEX(战舰突破!$V$40:$V$52,通天塔!$J177+1)</f>
        <v>2</v>
      </c>
      <c r="FQ177" s="14">
        <f>INDEX(战舰突破!$X$40:$X$52,通天塔!$J177+1)</f>
        <v>300</v>
      </c>
      <c r="FT177" s="14">
        <f t="shared" si="300"/>
        <v>3857550</v>
      </c>
      <c r="FU177" s="14">
        <f t="shared" si="301"/>
        <v>3860031</v>
      </c>
      <c r="FV177" s="14">
        <f t="shared" si="302"/>
        <v>3330756</v>
      </c>
      <c r="FW177" s="14">
        <f t="shared" si="303"/>
        <v>45876000</v>
      </c>
      <c r="FX177" s="14">
        <f t="shared" si="304"/>
        <v>1844839</v>
      </c>
      <c r="FY177" s="14">
        <f t="shared" si="305"/>
        <v>40906431</v>
      </c>
      <c r="FZ177" s="14">
        <f t="shared" si="306"/>
        <v>999815</v>
      </c>
      <c r="GA177" s="28">
        <f t="shared" si="307"/>
        <v>49350</v>
      </c>
      <c r="GB177" s="28">
        <f t="shared" si="308"/>
        <v>49350</v>
      </c>
      <c r="GC177" s="28">
        <f t="shared" si="309"/>
        <v>49350</v>
      </c>
      <c r="GD177" s="28">
        <f t="shared" si="310"/>
        <v>49350</v>
      </c>
      <c r="GE177" s="28">
        <f t="shared" si="311"/>
        <v>2.3400000000000003</v>
      </c>
      <c r="GF177" s="28">
        <f t="shared" si="312"/>
        <v>2.52</v>
      </c>
      <c r="GG177" s="28">
        <f t="shared" si="313"/>
        <v>0</v>
      </c>
      <c r="GH177" s="28">
        <f t="shared" si="314"/>
        <v>61.3</v>
      </c>
      <c r="GI177" s="14">
        <f t="shared" si="315"/>
        <v>1</v>
      </c>
      <c r="GJ177" s="14">
        <f t="shared" si="316"/>
        <v>2</v>
      </c>
      <c r="GK177" s="14">
        <f t="shared" si="317"/>
        <v>2</v>
      </c>
      <c r="GL177" s="18">
        <f t="shared" si="318"/>
        <v>2.3000000000000003</v>
      </c>
      <c r="GM177" s="18">
        <f t="shared" si="319"/>
        <v>1.75</v>
      </c>
      <c r="GN177" s="18">
        <f t="shared" si="320"/>
        <v>1.45</v>
      </c>
      <c r="GO177" s="29">
        <f t="shared" si="380"/>
        <v>49500</v>
      </c>
      <c r="GP177" s="29">
        <f t="shared" si="380"/>
        <v>49800</v>
      </c>
      <c r="GQ177" s="29">
        <f t="shared" si="380"/>
        <v>49800</v>
      </c>
      <c r="GR177" s="26">
        <f t="shared" si="321"/>
        <v>0.1</v>
      </c>
      <c r="GS177" s="26">
        <f t="shared" si="322"/>
        <v>0.1</v>
      </c>
      <c r="GT177" s="26">
        <f t="shared" si="323"/>
        <v>0.2</v>
      </c>
      <c r="GU177" s="14">
        <f t="shared" si="324"/>
        <v>4</v>
      </c>
      <c r="GV177" s="14">
        <f t="shared" si="325"/>
        <v>4</v>
      </c>
      <c r="GW177" s="14">
        <f t="shared" si="326"/>
        <v>4</v>
      </c>
      <c r="GX177" s="14">
        <f t="shared" si="327"/>
        <v>12</v>
      </c>
      <c r="GY177" s="14">
        <f t="shared" si="328"/>
        <v>180</v>
      </c>
      <c r="GZ177" s="14">
        <f t="shared" si="329"/>
        <v>300</v>
      </c>
      <c r="HA177">
        <v>173</v>
      </c>
      <c r="HB177" s="14">
        <f t="shared" si="275"/>
        <v>445324996</v>
      </c>
      <c r="HD177" s="14">
        <f t="shared" si="330"/>
        <v>3689678</v>
      </c>
      <c r="HE177" s="14">
        <f t="shared" si="331"/>
        <v>1928745</v>
      </c>
      <c r="HF177" s="29">
        <f t="shared" si="332"/>
        <v>47376</v>
      </c>
      <c r="HG177" s="29">
        <f t="shared" si="333"/>
        <v>34027</v>
      </c>
      <c r="HH177" s="29">
        <f t="shared" si="334"/>
        <v>36750</v>
      </c>
      <c r="HI177" s="29">
        <f t="shared" si="335"/>
        <v>34300</v>
      </c>
      <c r="HJ177" s="14">
        <f t="shared" si="336"/>
        <v>2.3400000000000003</v>
      </c>
      <c r="HK177" s="14">
        <f t="shared" si="337"/>
        <v>2.52</v>
      </c>
      <c r="HL177" s="14">
        <f t="shared" si="338"/>
        <v>1104833</v>
      </c>
      <c r="HM177" s="14">
        <f t="shared" si="339"/>
        <v>1898645</v>
      </c>
      <c r="HN177" s="26">
        <f t="shared" si="340"/>
        <v>0.39911837700565617</v>
      </c>
      <c r="HO177" s="26">
        <f t="shared" si="341"/>
        <v>0.66505016722408028</v>
      </c>
      <c r="HP177" s="29">
        <f t="shared" si="342"/>
        <v>550737</v>
      </c>
      <c r="HQ177" s="29">
        <f t="shared" si="343"/>
        <v>2014066</v>
      </c>
      <c r="HR177" s="29">
        <f t="shared" si="344"/>
        <v>1673164</v>
      </c>
      <c r="HS177" s="26">
        <f t="shared" si="345"/>
        <v>0.48783354687761127</v>
      </c>
      <c r="HT177" s="26">
        <f t="shared" si="346"/>
        <v>0.49305609715336185</v>
      </c>
      <c r="HU177" s="26">
        <f t="shared" si="347"/>
        <v>0.59305609715336183</v>
      </c>
      <c r="HV177" s="26">
        <f t="shared" si="348"/>
        <v>8.7833546877611246E-2</v>
      </c>
      <c r="HW177" s="29">
        <f t="shared" si="349"/>
        <v>2.2000000000000002</v>
      </c>
      <c r="HX177" s="29">
        <f t="shared" si="350"/>
        <v>4.4313353016545038</v>
      </c>
      <c r="HY177" s="29">
        <f t="shared" si="351"/>
        <v>5.0313353016545035</v>
      </c>
      <c r="HZ177" s="29">
        <f t="shared" si="352"/>
        <v>6058107</v>
      </c>
      <c r="IA177" s="29">
        <f t="shared" si="353"/>
        <v>5950001.1771080531</v>
      </c>
      <c r="IB177" s="29">
        <f t="shared" si="354"/>
        <v>4209124.5493287276</v>
      </c>
      <c r="IC177" s="29">
        <f t="shared" si="355"/>
        <v>30433008</v>
      </c>
      <c r="ID177" s="14">
        <f t="shared" si="356"/>
        <v>16217232.73</v>
      </c>
      <c r="IH177" s="14">
        <v>1</v>
      </c>
      <c r="II177" s="14">
        <v>1</v>
      </c>
      <c r="IJ177" s="14">
        <v>480</v>
      </c>
      <c r="IK177" s="14">
        <v>80</v>
      </c>
      <c r="IL177" s="14">
        <v>60</v>
      </c>
      <c r="IM177" s="23">
        <f t="shared" si="357"/>
        <v>3659748997</v>
      </c>
      <c r="IN177" s="23">
        <f t="shared" si="358"/>
        <v>2</v>
      </c>
      <c r="IO177" s="23">
        <f t="shared" si="359"/>
        <v>3659.75</v>
      </c>
      <c r="IP177" s="23">
        <f t="shared" si="360"/>
        <v>4334257429</v>
      </c>
      <c r="IQ177" s="23">
        <f t="shared" si="361"/>
        <v>2</v>
      </c>
      <c r="IR177" s="23">
        <f t="shared" si="362"/>
        <v>4334.26</v>
      </c>
      <c r="IS177" s="14">
        <v>1</v>
      </c>
      <c r="IT177" s="14">
        <v>1</v>
      </c>
      <c r="IU177" s="14">
        <v>240</v>
      </c>
      <c r="IV177" s="14">
        <v>40</v>
      </c>
      <c r="IW177" s="14">
        <v>30</v>
      </c>
      <c r="IX177" s="23">
        <f t="shared" si="363"/>
        <v>2149864774</v>
      </c>
      <c r="IY177" s="23">
        <f t="shared" si="364"/>
        <v>2</v>
      </c>
      <c r="IZ177" s="23">
        <f t="shared" si="365"/>
        <v>2149.86</v>
      </c>
      <c r="JA177" s="23"/>
      <c r="JB177" s="23"/>
      <c r="JC177" s="23"/>
      <c r="JG177">
        <f t="shared" si="366"/>
        <v>1.7118040303706386</v>
      </c>
      <c r="JH177">
        <f t="shared" si="367"/>
        <v>4.0056214310672944</v>
      </c>
      <c r="JJ177" s="14">
        <v>10</v>
      </c>
      <c r="JK177" s="14">
        <v>2</v>
      </c>
      <c r="JL177" s="14">
        <v>1.5</v>
      </c>
      <c r="JM177" s="23">
        <f t="shared" si="368"/>
        <v>73070968</v>
      </c>
      <c r="JN177" s="23">
        <f t="shared" si="369"/>
        <v>1</v>
      </c>
      <c r="JO177" s="23">
        <f t="shared" si="370"/>
        <v>73070.97</v>
      </c>
      <c r="JP177" s="14">
        <v>30</v>
      </c>
      <c r="JQ177" s="14">
        <v>6</v>
      </c>
      <c r="JR177" s="14">
        <v>4</v>
      </c>
      <c r="JS177" s="23">
        <f t="shared" si="371"/>
        <v>210794655</v>
      </c>
      <c r="JT177" s="23">
        <f t="shared" si="372"/>
        <v>1</v>
      </c>
      <c r="JU177" s="23">
        <f t="shared" si="373"/>
        <v>210794.66</v>
      </c>
      <c r="JW177" s="23">
        <f t="shared" si="374"/>
        <v>281059540</v>
      </c>
      <c r="JX177" s="23">
        <f t="shared" si="375"/>
        <v>1</v>
      </c>
      <c r="JY177" s="23">
        <f t="shared" si="376"/>
        <v>281059.53999999998</v>
      </c>
      <c r="JZ177" s="23">
        <f t="shared" si="377"/>
        <v>109606452</v>
      </c>
      <c r="KA177" s="23">
        <f t="shared" si="378"/>
        <v>1</v>
      </c>
      <c r="KB177" s="23">
        <f t="shared" si="379"/>
        <v>109606.45</v>
      </c>
    </row>
    <row r="178" spans="3:288" ht="16.5" x14ac:dyDescent="0.2">
      <c r="C178" s="14">
        <f t="shared" si="243"/>
        <v>52</v>
      </c>
      <c r="D178" s="14">
        <v>174</v>
      </c>
      <c r="E178" s="14" t="s">
        <v>809</v>
      </c>
      <c r="F178" s="14">
        <v>620</v>
      </c>
      <c r="G178" s="14">
        <v>620</v>
      </c>
      <c r="H178" s="14">
        <v>620</v>
      </c>
      <c r="I178" s="14">
        <v>620</v>
      </c>
      <c r="J178" s="14">
        <v>11</v>
      </c>
      <c r="K178" s="14">
        <v>11</v>
      </c>
      <c r="L178" s="14">
        <v>10</v>
      </c>
      <c r="M178" s="14">
        <v>7</v>
      </c>
      <c r="N178" s="14">
        <v>7</v>
      </c>
      <c r="O178" s="14">
        <v>7</v>
      </c>
      <c r="P178" s="14">
        <v>10</v>
      </c>
      <c r="Q178" s="14">
        <v>10</v>
      </c>
      <c r="R178" s="14">
        <v>10</v>
      </c>
      <c r="S178" s="14">
        <v>10</v>
      </c>
      <c r="T178" s="14">
        <v>10</v>
      </c>
      <c r="U178" s="14">
        <v>10</v>
      </c>
      <c r="V178" s="14">
        <v>10</v>
      </c>
      <c r="W178" s="14">
        <v>10</v>
      </c>
      <c r="X178" s="14">
        <v>620</v>
      </c>
      <c r="Y178" s="14">
        <v>620</v>
      </c>
      <c r="Z178" s="14">
        <v>620</v>
      </c>
      <c r="AA178" s="14">
        <v>620</v>
      </c>
      <c r="AB178" s="14">
        <v>620</v>
      </c>
      <c r="AC178" s="14">
        <v>620</v>
      </c>
      <c r="AD178" s="14">
        <v>620</v>
      </c>
      <c r="AE178" s="14">
        <v>620</v>
      </c>
      <c r="AF178" s="14">
        <v>82</v>
      </c>
      <c r="AG178" s="14">
        <v>82</v>
      </c>
      <c r="AH178" s="14">
        <v>82</v>
      </c>
      <c r="AI178" s="14">
        <v>82</v>
      </c>
      <c r="AJ178" s="14">
        <v>82</v>
      </c>
      <c r="AK178" s="14">
        <v>82</v>
      </c>
      <c r="AL178" s="14">
        <v>82</v>
      </c>
      <c r="AM178" s="14">
        <v>82</v>
      </c>
      <c r="AN178" s="14">
        <v>6</v>
      </c>
      <c r="AO178" s="14">
        <v>7</v>
      </c>
      <c r="AP178" s="14">
        <v>7</v>
      </c>
      <c r="AQ178" s="14">
        <v>7</v>
      </c>
      <c r="AR178" s="14">
        <v>7</v>
      </c>
      <c r="AS178" s="14">
        <v>0</v>
      </c>
      <c r="AT178" s="14">
        <v>0</v>
      </c>
      <c r="AU178" s="14">
        <v>0</v>
      </c>
      <c r="AV178" s="14">
        <v>0</v>
      </c>
      <c r="AW178" s="14">
        <v>4</v>
      </c>
      <c r="AX178" s="14">
        <v>5</v>
      </c>
      <c r="AY178" s="14">
        <v>0</v>
      </c>
      <c r="AZ178" s="14">
        <v>0</v>
      </c>
      <c r="BA178" s="14">
        <v>21</v>
      </c>
      <c r="BF178" s="14">
        <f>ROUND((INDEX(新战舰养成!S$6:S$18,通天塔!$J178+1)+INDEX(新战舰养成!D$6:D$18,通天塔!$J178+1)*(通天塔!$G178-1))*INDEX(战舰突破!$D$6:$D$18,通天塔!$M178+1),0)</f>
        <v>456927</v>
      </c>
      <c r="BG178" s="14">
        <f>ROUND((INDEX(新战舰养成!T$6:T$18,通天塔!$J178+1)+INDEX(新战舰养成!E$6:E$18,通天塔!$J178+1)*(通天塔!$G178-1))*INDEX(战舰突破!$D$6:$D$18,通天塔!$M178+1),0)</f>
        <v>3655304</v>
      </c>
      <c r="BH178" s="14">
        <f>ROUND((INDEX(新战舰养成!U$6:U$18,通天塔!$J178+1)+INDEX(新战舰养成!F$6:F$18,通天塔!$J178+1)*(通天塔!$G178-1))*INDEX(战舰突破!$D$6:$D$18,通天塔!$M178+1),0)</f>
        <v>228614</v>
      </c>
      <c r="BI178" s="14">
        <f>ROUND((INDEX(新战舰养成!V$6:V$18,通天塔!$J178+1)+INDEX(新战舰养成!G$6:G$18,通天塔!$J178+1)*(通天塔!$G178-1))*INDEX(战舰突破!$D$6:$D$18,通天塔!$M178+1),0)</f>
        <v>570</v>
      </c>
      <c r="BJ178" s="14">
        <f>ROUND((INDEX(新战舰养成!W$6:W$18,通天塔!$J178+1)+INDEX(新战舰养成!H$6:H$18,通天塔!$J178+1)*(通天塔!$G178-1))*INDEX(战舰突破!$D$6:$D$18,通天塔!$M178+1),0)</f>
        <v>8</v>
      </c>
      <c r="BL178" s="14">
        <f>IF($H178&gt;0,ROUND((INDEX(新战舰养成!X$6:X$18,通天塔!$K178+1)+INDEX(新战舰养成!I$6:I$18,通天塔!$K178+1)*(通天塔!$H178-1))*INDEX(战舰突破!$D$6:$D$18,通天塔!$N178+1),0),0)</f>
        <v>457459</v>
      </c>
      <c r="BM178" s="14">
        <f>IF($H178&gt;0,ROUND((INDEX(新战舰养成!Y$6:Y$18,通天塔!$K178+1)+INDEX(新战舰养成!J$6:J$18,通天塔!$K178+1)*(通天塔!$H178-1))*INDEX(战舰突破!$D$6:$D$18,通天塔!$N178+1),0),0)</f>
        <v>0</v>
      </c>
      <c r="BN178" s="14">
        <f>IF($H178&gt;0,ROUND((INDEX(新战舰养成!Z$6:Z$18,通天塔!$K178+1)+INDEX(新战舰养成!K$6:K$18,通天塔!$K178+1)*(通天塔!$H178-1))*INDEX(战舰突破!$D$6:$D$18,通天塔!$N178+1),0),0)</f>
        <v>0</v>
      </c>
      <c r="BO178" s="14">
        <f>IF($H178&gt;0,ROUND((INDEX(新战舰养成!AA$6:AA$18,通天塔!$K178+1)+INDEX(新战舰养成!L$6:L$18,通天塔!$K178+1)*(通天塔!$H178-1))*INDEX(战舰突破!$D$6:$D$18,通天塔!$N178+1),0),0)</f>
        <v>4569272</v>
      </c>
      <c r="BP178" s="14">
        <f>IF($H178&gt;0,ROUND((INDEX(新战舰养成!AB$6:AB$18,通天塔!$K178+1)+INDEX(新战舰养成!M$6:M$18,通天塔!$K178+1)*(通天塔!$H178-1))*INDEX(战舰突破!$D$6:$D$18,通天塔!$N178+1),0),0)</f>
        <v>91246</v>
      </c>
      <c r="BR178" s="14">
        <f>IF($I178&gt;0,ROUND((INDEX(新战舰养成!AC$6:AC$18,通天塔!$L178+1)+INDEX(新战舰养成!I$6:I$18,通天塔!$L178+1)*(通天塔!$I178-1))*INDEX(战舰突破!$D$6:$D$18,通天塔!$O178+1),0),0)</f>
        <v>343839</v>
      </c>
      <c r="BS178" s="14">
        <f>IF($I178&gt;0,ROUND((INDEX(新战舰养成!AD$6:AD$18,通天塔!$L178+1)+INDEX(新战舰养成!J$6:J$18,通天塔!$L178+1)*(通天塔!$I178-1))*INDEX(战舰突破!$D$6:$D$18,通天塔!$O178+1),0),0)</f>
        <v>0</v>
      </c>
      <c r="BT178" s="14">
        <f>IF($I178&gt;0,ROUND((INDEX(新战舰养成!AE$6:AE$18,通天塔!$L178+1)+INDEX(新战舰养成!K$6:K$18,通天塔!$L178+1)*(通天塔!$I178-1))*INDEX(战舰突破!$D$6:$D$18,通天塔!$O178+1),0),0)</f>
        <v>0</v>
      </c>
      <c r="BU178" s="14">
        <f>IF($I178&gt;0,ROUND((INDEX(新战舰养成!AF$6:AF$18,通天塔!$L178+1)+INDEX(新战舰养成!L$6:L$18,通天塔!$L178+1)*(通天塔!$I178-1))*INDEX(战舰突破!$D$6:$D$18,通天塔!$O178+1),0),0)</f>
        <v>2243121</v>
      </c>
      <c r="BV178" s="14">
        <f>IF($I178&gt;0,ROUND((INDEX(新战舰养成!AG$6:AG$18,通天塔!$L178+1)+INDEX(新战舰养成!M$6:M$18,通天塔!$L178+1)*(通天塔!$I178-1))*INDEX(战舰突破!$D$6:$D$18,通天塔!$O178+1),0),0)</f>
        <v>92515</v>
      </c>
      <c r="BY178" s="14">
        <f>(INDEX(装备数值!$C$13:$G$116,通天塔!$P178*8+1,BY$2)+INDEX(装备数值!$C$13:$G$116,通天塔!$Q178*8+2,BY$2)+INDEX(装备数值!$C$13:$G$116,通天塔!$S178*8+3,BY$2)+INDEX(装备数值!$C$13:$G$116,通天塔!$R178*8+4,BY$2)+INDEX(装备数值!$C$13:$G$116,通天塔!$T178*8+5,BY$2)+INDEX(装备数值!$C$13:$G$116,通天塔!$U178*8+6,BY$2)+INDEX(装备数值!$C$13:$G$116,通天塔!$V178*8+7,BY$2)+INDEX(装备数值!$C$13:$G$116,通天塔!$W178*8+8,BY$2))</f>
        <v>80000</v>
      </c>
      <c r="BZ178" s="14">
        <f>(INDEX(装备数值!$C$13:$G$116,通天塔!$P178*8+1,BZ$2)+INDEX(装备数值!$C$13:$G$116,通天塔!$Q178*8+2,BZ$2)+INDEX(装备数值!$C$13:$G$116,通天塔!$S178*8+3,BZ$2)+INDEX(装备数值!$C$13:$G$116,通天塔!$R178*8+4,BZ$2)+INDEX(装备数值!$C$13:$G$116,通天塔!$T178*8+5,BZ$2)+INDEX(装备数值!$C$13:$G$116,通天塔!$U178*8+6,BZ$2)+INDEX(装备数值!$C$13:$G$116,通天塔!$V178*8+7,BZ$2)+INDEX(装备数值!$C$13:$G$116,通天塔!$W178*8+8,BZ$2))</f>
        <v>600000</v>
      </c>
      <c r="CA178" s="14">
        <f>(INDEX(装备数值!$C$13:$G$116,通天塔!$P178*8+1,CA$2)+INDEX(装备数值!$C$13:$G$116,通天塔!$Q178*8+2,CA$2)+INDEX(装备数值!$C$13:$G$116,通天塔!$S178*8+3,CA$2)+INDEX(装备数值!$C$13:$G$116,通天塔!$R178*8+4,CA$2)+INDEX(装备数值!$C$13:$G$116,通天塔!$T178*8+5,CA$2)+INDEX(装备数值!$C$13:$G$116,通天塔!$U178*8+6,CA$2)+INDEX(装备数值!$C$13:$G$116,通天塔!$V178*8+7,CA$2)+INDEX(装备数值!$C$13:$G$116,通天塔!$W178*8+8,CA$2))</f>
        <v>40000</v>
      </c>
      <c r="CB178" s="14">
        <f>(INDEX(装备数值!$C$13:$G$116,通天塔!$P178*8+1,CB$2)+INDEX(装备数值!$C$13:$G$116,通天塔!$Q178*8+2,CB$2)+INDEX(装备数值!$C$13:$G$116,通天塔!$S178*8+3,CB$2)+INDEX(装备数值!$C$13:$G$116,通天塔!$R178*8+4,CB$2)+INDEX(装备数值!$C$13:$G$116,通天塔!$T178*8+5,CB$2)+INDEX(装备数值!$C$13:$G$116,通天塔!$U178*8+6,CB$2)+INDEX(装备数值!$C$13:$G$116,通天塔!$V178*8+7,CB$2)+INDEX(装备数值!$C$13:$G$116,通天塔!$W178*8+8,CB$2))</f>
        <v>800000</v>
      </c>
      <c r="CC178" s="14">
        <f>(INDEX(装备数值!$C$13:$G$116,通天塔!$P178*8+1,CC$2)+INDEX(装备数值!$C$13:$G$116,通天塔!$Q178*8+2,CC$2)+INDEX(装备数值!$C$13:$G$116,通天塔!$S178*8+3,CC$2)+INDEX(装备数值!$C$13:$G$116,通天塔!$R178*8+4,CC$2)+INDEX(装备数值!$C$13:$G$116,通天塔!$T178*8+5,CC$2)+INDEX(装备数值!$C$13:$G$116,通天塔!$U178*8+6,CC$2)+INDEX(装备数值!$C$13:$G$116,通天塔!$V178*8+7,CC$2)+INDEX(装备数值!$C$13:$G$116,通天塔!$W178*8+8,CC$2))</f>
        <v>15750</v>
      </c>
      <c r="CF178" s="14">
        <f>INDEX(装备数值!$I$13:$M$116,通天塔!$P178*8+1,CF$2)*$X178+INDEX(装备数值!$I$13:$M$116,通天塔!$Q178*8+2,CF$2)*$Y178+INDEX(装备数值!$I$13:$M$116,通天塔!$S178*8+3,CF$2)*$Z178+INDEX(装备数值!$I$13:$M$116,通天塔!$R178*8+4,CF$2)*$AA178+INDEX(装备数值!$I$13:$M$116,通天塔!$T178*8+5,CF$2)*$AB178+INDEX(装备数值!$I$13:$M$116,通天塔!$U178*8+6,CF$2)*$AC178+INDEX(装备数值!$I$13:$M$116,通天塔!$V178*8+7,CF$2)*$AD178+INDEX(装备数值!$I$13:$M$116,通天塔!$W178*8+8,CF$2)*$AE178</f>
        <v>198400</v>
      </c>
      <c r="CG178" s="14">
        <f>INDEX(装备数值!$I$13:$M$116,通天塔!$P178*8+1,CG$2)*$X178+INDEX(装备数值!$I$13:$M$116,通天塔!$Q178*8+2,CG$2)*$Y178+INDEX(装备数值!$I$13:$M$116,通天塔!$S178*8+3,CG$2)*$Z178+INDEX(装备数值!$I$13:$M$116,通天塔!$R178*8+4,CG$2)*$AA178+INDEX(装备数值!$I$13:$M$116,通天塔!$T178*8+5,CG$2)*$AB178+INDEX(装备数值!$I$13:$M$116,通天塔!$U178*8+6,CG$2)*$AC178+INDEX(装备数值!$I$13:$M$116,通天塔!$V178*8+7,CG$2)*$AD178+INDEX(装备数值!$I$13:$M$116,通天塔!$W178*8+8,CG$2)*$AE178</f>
        <v>1488000</v>
      </c>
      <c r="CH178" s="14">
        <f>INDEX(装备数值!$I$13:$M$116,通天塔!$P178*8+1,CH$2)*$X178+INDEX(装备数值!$I$13:$M$116,通天塔!$Q178*8+2,CH$2)*$Y178+INDEX(装备数值!$I$13:$M$116,通天塔!$S178*8+3,CH$2)*$Z178+INDEX(装备数值!$I$13:$M$116,通天塔!$R178*8+4,CH$2)*$AA178+INDEX(装备数值!$I$13:$M$116,通天塔!$T178*8+5,CH$2)*$AB178+INDEX(装备数值!$I$13:$M$116,通天塔!$U178*8+6,CH$2)*$AC178+INDEX(装备数值!$I$13:$M$116,通天塔!$V178*8+7,CH$2)*$AD178+INDEX(装备数值!$I$13:$M$116,通天塔!$W178*8+8,CH$2)*$AE178</f>
        <v>99200</v>
      </c>
      <c r="CI178" s="14">
        <f>INDEX(装备数值!$I$13:$M$116,通天塔!$P178*8+1,CI$2)*$X178+INDEX(装备数值!$I$13:$M$116,通天塔!$Q178*8+2,CI$2)*$Y178+INDEX(装备数值!$I$13:$M$116,通天塔!$S178*8+3,CI$2)*$Z178+INDEX(装备数值!$I$13:$M$116,通天塔!$R178*8+4,CI$2)*$AA178+INDEX(装备数值!$I$13:$M$116,通天塔!$T178*8+5,CI$2)*$AB178+INDEX(装备数值!$I$13:$M$116,通天塔!$U178*8+6,CI$2)*$AC178+INDEX(装备数值!$I$13:$M$116,通天塔!$V178*8+7,CI$2)*$AD178+INDEX(装备数值!$I$13:$M$116,通天塔!$W178*8+8,CI$2)*$AE178</f>
        <v>1984000</v>
      </c>
      <c r="CJ178" s="14">
        <f>INDEX(装备数值!$I$13:$M$116,通天塔!$P178*8+1,CJ$2)*$X178+INDEX(装备数值!$I$13:$M$116,通天塔!$Q178*8+2,CJ$2)*$Y178+INDEX(装备数值!$I$13:$M$116,通天塔!$S178*8+3,CJ$2)*$Z178+INDEX(装备数值!$I$13:$M$116,通天塔!$R178*8+4,CJ$2)*$AA178+INDEX(装备数值!$I$13:$M$116,通天塔!$T178*8+5,CJ$2)*$AB178+INDEX(装备数值!$I$13:$M$116,通天塔!$U178*8+6,CJ$2)*$AC178+INDEX(装备数值!$I$13:$M$116,通天塔!$V178*8+7,CJ$2)*$AD178+INDEX(装备数值!$I$13:$M$116,通天塔!$W178*8+8,CJ$2)*$AE178</f>
        <v>39060</v>
      </c>
      <c r="CM178" s="14">
        <f>INDEX(装备数值!$X$13:$AH$116,$P178*8+1,CM$2)*$AF178+INDEX(装备数值!$X$13:$AH$116,$Q178*8+2,CM$2)*$AG178+INDEX(装备数值!$X$13:$AH$116,$S178*8+3,CM$2)*$AH178+INDEX(装备数值!$X$13:$AH$116,$R178*8+4,CM$2)*$AI178+INDEX(装备数值!$X$13:$AH$116,$T178*8+5,CM$2)*$AJ178+INDEX(装备数值!$X$13:$AH$116,$U178*8+6,CM$2)*$AK178+INDEX(装备数值!$X$13:$AH$116,$V178*8+7,CM$2)*$AL178+INDEX(装备数值!$X$13:$AH$116,$W178*8+8,CM$2)*$AM178</f>
        <v>65600</v>
      </c>
      <c r="CN178" s="14">
        <f>INDEX(装备数值!$X$13:$AH$116,$P178*8+1,CN$2)*$AF178+INDEX(装备数值!$X$13:$AH$116,$Q178*8+2,CN$2)*$AG178+INDEX(装备数值!$X$13:$AH$116,$S178*8+3,CN$2)*$AH178+INDEX(装备数值!$X$13:$AH$116,$R178*8+4,CN$2)*$AI178+INDEX(装备数值!$X$13:$AH$116,$T178*8+5,CN$2)*$AJ178+INDEX(装备数值!$X$13:$AH$116,$U178*8+6,CN$2)*$AK178+INDEX(装备数值!$X$13:$AH$116,$V178*8+7,CN$2)*$AL178+INDEX(装备数值!$X$13:$AH$116,$W178*8+8,CN$2)*$AM178</f>
        <v>492000</v>
      </c>
      <c r="CO178" s="14">
        <f>INDEX(装备数值!$X$13:$AH$116,$P178*8+1,CO$2)*$AF178+INDEX(装备数值!$X$13:$AH$116,$Q178*8+2,CO$2)*$AG178+INDEX(装备数值!$X$13:$AH$116,$S178*8+3,CO$2)*$AH178+INDEX(装备数值!$X$13:$AH$116,$R178*8+4,CO$2)*$AI178+INDEX(装备数值!$X$13:$AH$116,$T178*8+5,CO$2)*$AJ178+INDEX(装备数值!$X$13:$AH$116,$U178*8+6,CO$2)*$AK178+INDEX(装备数值!$X$13:$AH$116,$V178*8+7,CO$2)*$AL178+INDEX(装备数值!$X$13:$AH$116,$W178*8+8,CO$2)*$AM178</f>
        <v>32800</v>
      </c>
      <c r="CP178" s="14">
        <f>INDEX(装备数值!$X$13:$AH$116,$P178*8+1,CP$2)*$AF178+INDEX(装备数值!$X$13:$AH$116,$Q178*8+2,CP$2)*$AG178+INDEX(装备数值!$X$13:$AH$116,$S178*8+3,CP$2)*$AH178+INDEX(装备数值!$X$13:$AH$116,$R178*8+4,CP$2)*$AI178+INDEX(装备数值!$X$13:$AH$116,$T178*8+5,CP$2)*$AJ178+INDEX(装备数值!$X$13:$AH$116,$U178*8+6,CP$2)*$AK178+INDEX(装备数值!$X$13:$AH$116,$V178*8+7,CP$2)*$AL178+INDEX(装备数值!$X$13:$AH$116,$W178*8+8,CP$2)*$AM178</f>
        <v>656000</v>
      </c>
      <c r="CQ178" s="14">
        <f>INDEX(装备数值!$X$13:$AH$116,$P178*8+1,CQ$2)*$AF178+INDEX(装备数值!$X$13:$AH$116,$Q178*8+2,CQ$2)*$AG178+INDEX(装备数值!$X$13:$AH$116,$S178*8+3,CQ$2)*$AH178+INDEX(装备数值!$X$13:$AH$116,$R178*8+4,CQ$2)*$AI178+INDEX(装备数值!$X$13:$AH$116,$T178*8+5,CQ$2)*$AJ178+INDEX(装备数值!$X$13:$AH$116,$U178*8+6,CQ$2)*$AK178+INDEX(装备数值!$X$13:$AH$116,$V178*8+7,CQ$2)*$AL178+INDEX(装备数值!$X$13:$AH$116,$W178*8+8,CQ$2)*$AM178</f>
        <v>13120</v>
      </c>
      <c r="CR178" s="14">
        <f>INDEX(装备数值!$X$13:$AH$116,$P178*8+1,CR$2)*$AF178+INDEX(装备数值!$X$13:$AH$116,$Q178*8+2,CR$2)*$AG178+INDEX(装备数值!$X$13:$AH$116,$S178*8+3,CR$2)*$AH178+INDEX(装备数值!$X$13:$AH$116,$R178*8+4,CR$2)*$AI178+INDEX(装备数值!$X$13:$AH$116,$T178*8+5,CR$2)*$AJ178+INDEX(装备数值!$X$13:$AH$116,$U178*8+6,CR$2)*$AK178+INDEX(装备数值!$X$13:$AH$116,$V178*8+7,CR$2)*$AL178+INDEX(装备数值!$X$13:$AH$116,$W178*8+8,CR$2)*$AM178</f>
        <v>49200</v>
      </c>
      <c r="CS178" s="14">
        <f>INDEX(装备数值!$X$13:$AH$116,$P178*8+1,CS$2)*$AF178+INDEX(装备数值!$X$13:$AH$116,$Q178*8+2,CS$2)*$AG178+INDEX(装备数值!$X$13:$AH$116,$S178*8+3,CS$2)*$AH178+INDEX(装备数值!$X$13:$AH$116,$R178*8+4,CS$2)*$AI178+INDEX(装备数值!$X$13:$AH$116,$T178*8+5,CS$2)*$AJ178+INDEX(装备数值!$X$13:$AH$116,$U178*8+6,CS$2)*$AK178+INDEX(装备数值!$X$13:$AH$116,$V178*8+7,CS$2)*$AL178+INDEX(装备数值!$X$13:$AH$116,$W178*8+8,CS$2)*$AM178</f>
        <v>49200</v>
      </c>
      <c r="CT178" s="14">
        <f>INDEX(装备数值!$X$13:$AH$116,$P178*8+1,CT$2)*$AF178+INDEX(装备数值!$X$13:$AH$116,$Q178*8+2,CT$2)*$AG178+INDEX(装备数值!$X$13:$AH$116,$S178*8+3,CT$2)*$AH178+INDEX(装备数值!$X$13:$AH$116,$R178*8+4,CT$2)*$AI178+INDEX(装备数值!$X$13:$AH$116,$T178*8+5,CT$2)*$AJ178+INDEX(装备数值!$X$13:$AH$116,$U178*8+6,CT$2)*$AK178+INDEX(装备数值!$X$13:$AH$116,$V178*8+7,CT$2)*$AL178+INDEX(装备数值!$X$13:$AH$116,$W178*8+8,CT$2)*$AM178</f>
        <v>49200</v>
      </c>
      <c r="CU178" s="14">
        <f>INDEX(装备数值!$X$13:$AH$116,$P178*8+1,CU$2)*$AF178+INDEX(装备数值!$X$13:$AH$116,$Q178*8+2,CU$2)*$AG178+INDEX(装备数值!$X$13:$AH$116,$S178*8+3,CU$2)*$AH178+INDEX(装备数值!$X$13:$AH$116,$R178*8+4,CU$2)*$AI178+INDEX(装备数值!$X$13:$AH$116,$T178*8+5,CU$2)*$AJ178+INDEX(装备数值!$X$13:$AH$116,$U178*8+6,CU$2)*$AK178+INDEX(装备数值!$X$13:$AH$116,$V178*8+7,CU$2)*$AL178+INDEX(装备数值!$X$13:$AH$116,$W178*8+8,CU$2)*$AM178</f>
        <v>49200</v>
      </c>
      <c r="CV178" s="14">
        <f>INDEX(装备数值!$X$13:$AH$116,$P178*8+1,CV$2)*$AF178+INDEX(装备数值!$X$13:$AH$116,$Q178*8+2,CV$2)*$AG178+INDEX(装备数值!$X$13:$AH$116,$S178*8+3,CV$2)*$AH178+INDEX(装备数值!$X$13:$AH$116,$R178*8+4,CV$2)*$AI178+INDEX(装备数值!$X$13:$AH$116,$T178*8+5,CV$2)*$AJ178+INDEX(装备数值!$X$13:$AH$116,$U178*8+6,CV$2)*$AK178+INDEX(装备数值!$X$13:$AH$116,$V178*8+7,CV$2)*$AL178+INDEX(装备数值!$X$13:$AH$116,$W178*8+8,CV$2)*$AM178</f>
        <v>164</v>
      </c>
      <c r="CW178" s="14">
        <f>INDEX(装备数值!$X$13:$AH$116,$P178*8+1,CW$2)*$AF178+INDEX(装备数值!$X$13:$AH$116,$Q178*8+2,CW$2)*$AG178+INDEX(装备数值!$X$13:$AH$116,$S178*8+3,CW$2)*$AH178+INDEX(装备数值!$X$13:$AH$116,$R178*8+4,CW$2)*$AI178+INDEX(装备数值!$X$13:$AH$116,$T178*8+5,CW$2)*$AJ178+INDEX(装备数值!$X$13:$AH$116,$U178*8+6,CW$2)*$AK178+INDEX(装备数值!$X$13:$AH$116,$V178*8+7,CW$2)*$AL178+INDEX(装备数值!$X$13:$AH$116,$W178*8+8,CW$2)*$AM178</f>
        <v>164</v>
      </c>
      <c r="CY178" s="14">
        <f>INDEX(装备数值!$AN$17:$AN$117,MATCH(MIN($X178:$AE178),装备数值!$AO$17:$AO$117,1))</f>
        <v>62</v>
      </c>
      <c r="CZ178" s="14">
        <f>IF(COUNTIF($P178:$W178,"&gt;"&amp;0)=8,INDEX(装备数值!AR$17:AR$117,$CY178+1),0)</f>
        <v>30876</v>
      </c>
      <c r="DA178" s="14">
        <f>IF(COUNTIF($P178:$W178,"&gt;"&amp;0)=8,INDEX(装备数值!AS$17:AS$117,$CY178+1),0)</f>
        <v>232500</v>
      </c>
      <c r="DB178" s="14">
        <f>IF(COUNTIF($P178:$W178,"&gt;"&amp;0)=8,INDEX(装备数值!AT$17:AT$117,$CY178+1),0)</f>
        <v>15376</v>
      </c>
      <c r="DC178" s="14">
        <f>IF(COUNTIF($P178:$W178,"&gt;"&amp;0)=8,INDEX(装备数值!AU$17:AU$117,$CY178+1),0)</f>
        <v>310000</v>
      </c>
      <c r="DD178" s="14">
        <f>IF(COUNTIF($P178:$W178,"&gt;"&amp;0)=8,INDEX(装备数值!AV$17:AV$117,$CY178+1),0)</f>
        <v>6200</v>
      </c>
      <c r="DF178" s="14">
        <f>INDEX(装备数值!$AY$17:$AY$77,MATCH(MIN($AF178:$AM178),装备数值!$AZ$17:$AZ$77,1))</f>
        <v>41</v>
      </c>
      <c r="DG178" s="26">
        <f>INDEX(装备数值!BA$17:BA$77,通天塔!DF178+1)</f>
        <v>0.83499999999999996</v>
      </c>
      <c r="DH178" s="26">
        <f>INDEX(装备数值!BA$17:BA$77,通天塔!DF178+1)</f>
        <v>0.83499999999999996</v>
      </c>
      <c r="DJ178" s="14">
        <f t="shared" si="299"/>
        <v>43</v>
      </c>
      <c r="DK178" s="14">
        <f>VLOOKUP(DJ178,军阶与晶片数值!$W$6:$X$27,2)</f>
        <v>9</v>
      </c>
      <c r="DL178" s="14">
        <f>INDEX(军阶与晶片数值!Y$6:Y$27,$DK178+1)</f>
        <v>750</v>
      </c>
      <c r="DM178" s="14">
        <f>INDEX(军阶与晶片数值!Z$6:Z$27,$DK178+1)</f>
        <v>750</v>
      </c>
      <c r="DN178" s="14">
        <f>INDEX(军阶与晶片数值!AA$6:AA$27,$DK178+1)</f>
        <v>750</v>
      </c>
      <c r="DO178" s="14">
        <f>INDEX(军阶与晶片数值!AB$6:AB$27,$DK178+1)</f>
        <v>750</v>
      </c>
      <c r="DP178" s="29">
        <f>INDEX(军阶与晶片数值!AC$6:AC$27,$DK178+1)</f>
        <v>50</v>
      </c>
      <c r="DQ178" s="29">
        <f>INDEX(军阶与晶片数值!AD$6:AD$27,$DK178+1)</f>
        <v>30</v>
      </c>
      <c r="DS178" s="26">
        <f>INDEX(军阶与晶片数值!I$6:I$16,AN178+1)</f>
        <v>0.3</v>
      </c>
      <c r="DT178" s="26">
        <f>INDEX(军阶与晶片数值!M$6:M$16,AO178+1)</f>
        <v>0.45</v>
      </c>
      <c r="DU178" s="26">
        <f>INDEX(军阶与晶片数值!J$6:J$16,AP178+1)</f>
        <v>0.45</v>
      </c>
      <c r="DV178" s="26">
        <f>INDEX(军阶与晶片数值!K$6:K$16,AQ178+1)</f>
        <v>0.9</v>
      </c>
      <c r="DW178" s="26">
        <f>INDEX(军阶与晶片数值!L$6:L$16,AR178+1)</f>
        <v>0.9</v>
      </c>
      <c r="DX178" s="28">
        <f>INDEX(军阶与晶片数值!N$6:N$16,AS178+1)</f>
        <v>0</v>
      </c>
      <c r="DY178" s="28">
        <f>INDEX(军阶与晶片数值!O$6:O$16,AT178+1)</f>
        <v>0</v>
      </c>
      <c r="DZ178" s="28">
        <f>INDEX(军阶与晶片数值!P$6:P$16,AU178+1)</f>
        <v>0</v>
      </c>
      <c r="EA178" s="28">
        <f>INDEX(军阶与晶片数值!Q$6:Q$16,AV178+1)</f>
        <v>0</v>
      </c>
      <c r="EB178" s="26">
        <f>INDEX(军阶与晶片数值!R$6:R$16,AW178+1)</f>
        <v>0.3</v>
      </c>
      <c r="EC178" s="26">
        <f>INDEX(军阶与晶片数值!S$6:S$16,AX178+1)</f>
        <v>0.4</v>
      </c>
      <c r="ED178" s="26">
        <f>INDEX(军阶与晶片数值!T$6:T$16,AY178+1)</f>
        <v>0</v>
      </c>
      <c r="EE178" s="26">
        <f>INDEX(军阶与晶片数值!U$6:U$16,AZ178+1)</f>
        <v>0</v>
      </c>
      <c r="EG178" s="26">
        <f>INDEX(军阶与晶片数值!$C$6:$C$36,通天塔!$BA178+1)</f>
        <v>1.05</v>
      </c>
      <c r="EH178" s="26">
        <f>INDEX(军阶与晶片数值!$C$6:$C$36,通天塔!$BA178+1)</f>
        <v>1.05</v>
      </c>
      <c r="EI178" s="26">
        <f>INDEX(军阶与晶片数值!$C$6:$C$36,通天塔!$BA178+1)</f>
        <v>1.05</v>
      </c>
      <c r="EJ178" s="26">
        <f>INDEX(军阶与晶片数值!$C$6:$C$36,通天塔!$BA178+1)</f>
        <v>1.05</v>
      </c>
      <c r="EK178" s="26">
        <f>INDEX(军阶与晶片数值!$C$6:$C$36,通天塔!$BA178+1)</f>
        <v>1.05</v>
      </c>
      <c r="EM178" s="14">
        <f>INDEX(战舰突破!$H$6:$H$18,通天塔!$J178+1)+INDEX(战舰突破!$H$23:$H$35,通天塔!$K178+1)+INDEX(战舰突破!$H$40:$H$52,通天塔!$L178+1)</f>
        <v>200</v>
      </c>
      <c r="EN178" s="14">
        <f>INDEX(战舰突破!$I$6:$I$18,通天塔!$J178+1)+INDEX(战舰突破!$I$23:$I$35,通天塔!$K178+1)+INDEX(战舰突破!$I$40:$I$52,通天塔!$L178+1)</f>
        <v>200</v>
      </c>
      <c r="EO178" s="14">
        <f>INDEX(战舰突破!$J$6:$J$18,通天塔!$J178+1)+INDEX(战舰突破!$J$23:$J$35,通天塔!$K178+1)+INDEX(战舰突破!$J$40:$J$52,通天塔!$L178+1)</f>
        <v>0</v>
      </c>
      <c r="EP178" s="14">
        <f>INDEX(战舰突破!$K$6:$K$18,通天塔!$J178+1)+INDEX(战舰突破!$K$23:$K$35,通天塔!$K178+1)+INDEX(战舰突破!$K$40:$K$52,通天塔!$L178+1)</f>
        <v>0</v>
      </c>
      <c r="EQ178" s="14">
        <f>INDEX(战舰突破!$L$6:$L$18,通天塔!$J178+1)+INDEX(战舰突破!$L$23:$L$35,通天塔!$K178+1)+INDEX(战舰突破!$L$40:$L$52,通天塔!$L178+1)</f>
        <v>200</v>
      </c>
      <c r="ER178" s="18">
        <f>INDEX(战舰突破!$N$6:$N$18,通天塔!$J178+1)+INDEX(战舰突破!$N$23:$N$35,通天塔!$K178+1)+INDEX(战舰突破!$N$40:$N$52,通天塔!$L178+1)</f>
        <v>0.75</v>
      </c>
      <c r="ES178" s="18">
        <f>INDEX(战舰突破!$O$6:$O$18,通天塔!$J178+1)+INDEX(战舰突破!$O$23:$O$35,通天塔!$K178+1)+INDEX(战舰突破!$O$40:$O$52,通天塔!$L178+1)</f>
        <v>1.4</v>
      </c>
      <c r="ET178" s="18">
        <f>INDEX(战舰突破!$P$6:$P$18,通天塔!$J178+1)+INDEX(战舰突破!$P$23:$P$35,通天塔!$K178+1)+INDEX(战舰突破!$P$40:$P$52,通天塔!$L178+1)</f>
        <v>0.5</v>
      </c>
      <c r="EU178" s="18">
        <f>INDEX(战舰突破!$Q$6:$Q$18,通天塔!$J178+1)+INDEX(战舰突破!$Q$23:$Q$35,通天塔!$K178+1)+INDEX(战舰突破!$Q$40:$Q$52,通天塔!$L178+1)</f>
        <v>0.3</v>
      </c>
      <c r="EV178" s="18">
        <f>INDEX(战舰突破!$R$6:$R$18,通天塔!$J178+1)+INDEX(战舰突破!$R$23:$R$35,通天塔!$K178+1)+INDEX(战舰突破!$R$40:$R$52,通天塔!$L178+1)</f>
        <v>0.25</v>
      </c>
      <c r="EW178" s="18">
        <f>INDEX(战舰突破!$M$6:$M$18,通天塔!$J178+1)+INDEX(战舰突破!$M$23:$M$35,通天塔!$K178+1)+INDEX(战舰突破!$M$40:$M$52,通天塔!$L178+1)</f>
        <v>0.2</v>
      </c>
      <c r="EX178" s="22">
        <f>INDEX(战舰突破!$W$6:$W$18,通天塔!$J178+1)+INDEX(战舰突破!$W$23:$W$35,通天塔!$K178+1)+INDEX(战舰突破!$W$40:$W$52,通天塔!$L178+1)</f>
        <v>0.5</v>
      </c>
      <c r="FA178" s="14">
        <f>INDEX(战舰突破!$S$6:$S$18,通天塔!$J178+1)</f>
        <v>0</v>
      </c>
      <c r="FB178" s="14">
        <f>INDEX(战舰突破!$T$6:$T$18,通天塔!$J178+1)</f>
        <v>1.1000000000000001</v>
      </c>
      <c r="FC178" s="14">
        <f>INDEX(战舰突破!$U$6:$U$18,通天塔!$J178+1)</f>
        <v>0.1</v>
      </c>
      <c r="FD178" s="14">
        <f>INDEX(战舰突破!$V$6:$V$18,通天塔!$J178+1)</f>
        <v>2</v>
      </c>
      <c r="FE178" s="14">
        <f>INDEX(战舰突破!$X$6:$X$18,通天塔!$J178+1)</f>
        <v>12</v>
      </c>
      <c r="FG178" s="14">
        <f>INDEX(战舰突破!$S$23:$S$35,通天塔!$J178+1)</f>
        <v>1</v>
      </c>
      <c r="FH178" s="14">
        <f>INDEX(战舰突破!$T$23:$T$35,通天塔!$J178+1)</f>
        <v>0.55000000000000004</v>
      </c>
      <c r="FI178" s="14">
        <f>INDEX(战舰突破!$U$23:$U$35,通天塔!$J178+1)</f>
        <v>0.1</v>
      </c>
      <c r="FJ178" s="14">
        <f>INDEX(战舰突破!$V$23:$V$35,通天塔!$J178+1)</f>
        <v>2</v>
      </c>
      <c r="FK178" s="14">
        <f>INDEX(战舰突破!$X$23:$X$35,通天塔!$J178+1)</f>
        <v>180</v>
      </c>
      <c r="FM178" s="14">
        <f>INDEX(战舰突破!$S$40:$S$52,通天塔!$J178+1)</f>
        <v>1</v>
      </c>
      <c r="FN178" s="14">
        <f>INDEX(战舰突破!$T$40:$T$52,通天塔!$J178+1)</f>
        <v>0.25</v>
      </c>
      <c r="FO178" s="14">
        <f>INDEX(战舰突破!$U$40:$U$52,通天塔!$J178+1)</f>
        <v>0.2</v>
      </c>
      <c r="FP178" s="14">
        <f>INDEX(战舰突破!$V$40:$V$52,通天塔!$J178+1)</f>
        <v>2</v>
      </c>
      <c r="FQ178" s="14">
        <f>INDEX(战舰突破!$X$40:$X$52,通天塔!$J178+1)</f>
        <v>300</v>
      </c>
      <c r="FT178" s="14">
        <f t="shared" si="300"/>
        <v>3880253</v>
      </c>
      <c r="FU178" s="14">
        <f t="shared" si="301"/>
        <v>3882735</v>
      </c>
      <c r="FV178" s="14">
        <f t="shared" si="302"/>
        <v>3352839</v>
      </c>
      <c r="FW178" s="14">
        <f t="shared" si="303"/>
        <v>46141313</v>
      </c>
      <c r="FX178" s="14">
        <f t="shared" si="304"/>
        <v>1855687</v>
      </c>
      <c r="FY178" s="14">
        <f t="shared" si="305"/>
        <v>41142740</v>
      </c>
      <c r="FZ178" s="14">
        <f t="shared" si="306"/>
        <v>1004516</v>
      </c>
      <c r="GA178" s="28">
        <f t="shared" si="307"/>
        <v>49950</v>
      </c>
      <c r="GB178" s="28">
        <f t="shared" si="308"/>
        <v>49950</v>
      </c>
      <c r="GC178" s="28">
        <f t="shared" si="309"/>
        <v>49950</v>
      </c>
      <c r="GD178" s="28">
        <f t="shared" si="310"/>
        <v>49950</v>
      </c>
      <c r="GE178" s="28">
        <f t="shared" si="311"/>
        <v>2.3855</v>
      </c>
      <c r="GF178" s="28">
        <f t="shared" si="312"/>
        <v>2.569</v>
      </c>
      <c r="GG178" s="28">
        <f t="shared" si="313"/>
        <v>0</v>
      </c>
      <c r="GH178" s="28">
        <f t="shared" si="314"/>
        <v>62.3</v>
      </c>
      <c r="GI178" s="14">
        <f t="shared" si="315"/>
        <v>1</v>
      </c>
      <c r="GJ178" s="14">
        <f t="shared" si="316"/>
        <v>2</v>
      </c>
      <c r="GK178" s="14">
        <f t="shared" si="317"/>
        <v>2</v>
      </c>
      <c r="GL178" s="18">
        <f t="shared" si="318"/>
        <v>2.3000000000000003</v>
      </c>
      <c r="GM178" s="18">
        <f t="shared" si="319"/>
        <v>1.75</v>
      </c>
      <c r="GN178" s="18">
        <f t="shared" si="320"/>
        <v>1.45</v>
      </c>
      <c r="GO178" s="29">
        <f t="shared" si="380"/>
        <v>50100</v>
      </c>
      <c r="GP178" s="29">
        <f t="shared" si="380"/>
        <v>50400</v>
      </c>
      <c r="GQ178" s="29">
        <f t="shared" si="380"/>
        <v>50400</v>
      </c>
      <c r="GR178" s="26">
        <f t="shared" si="321"/>
        <v>0.1</v>
      </c>
      <c r="GS178" s="26">
        <f t="shared" si="322"/>
        <v>0.1</v>
      </c>
      <c r="GT178" s="26">
        <f t="shared" si="323"/>
        <v>0.2</v>
      </c>
      <c r="GU178" s="14">
        <f t="shared" si="324"/>
        <v>4</v>
      </c>
      <c r="GV178" s="14">
        <f t="shared" si="325"/>
        <v>4</v>
      </c>
      <c r="GW178" s="14">
        <f t="shared" si="326"/>
        <v>4</v>
      </c>
      <c r="GX178" s="14">
        <f t="shared" si="327"/>
        <v>12</v>
      </c>
      <c r="GY178" s="14">
        <f t="shared" si="328"/>
        <v>180</v>
      </c>
      <c r="GZ178" s="14">
        <f t="shared" si="329"/>
        <v>300</v>
      </c>
      <c r="HA178">
        <v>174</v>
      </c>
      <c r="HB178" s="14">
        <f t="shared" si="275"/>
        <v>448089544</v>
      </c>
      <c r="HD178" s="14">
        <f t="shared" si="330"/>
        <v>3711374</v>
      </c>
      <c r="HE178" s="14">
        <f t="shared" si="331"/>
        <v>1940096</v>
      </c>
      <c r="HF178" s="29">
        <f t="shared" si="332"/>
        <v>47952</v>
      </c>
      <c r="HG178" s="29">
        <f t="shared" si="333"/>
        <v>34444</v>
      </c>
      <c r="HH178" s="29">
        <f t="shared" si="334"/>
        <v>37200</v>
      </c>
      <c r="HI178" s="29">
        <f t="shared" si="335"/>
        <v>34720</v>
      </c>
      <c r="HJ178" s="14">
        <f t="shared" si="336"/>
        <v>2.3855</v>
      </c>
      <c r="HK178" s="14">
        <f t="shared" si="337"/>
        <v>2.569</v>
      </c>
      <c r="HL178" s="14">
        <f t="shared" si="338"/>
        <v>1111582</v>
      </c>
      <c r="HM178" s="14">
        <f t="shared" si="339"/>
        <v>1909636</v>
      </c>
      <c r="HN178" s="26">
        <f t="shared" si="340"/>
        <v>0.39912030568308188</v>
      </c>
      <c r="HO178" s="26">
        <f t="shared" si="341"/>
        <v>0.66506939854593528</v>
      </c>
      <c r="HP178" s="29">
        <f t="shared" si="342"/>
        <v>554022</v>
      </c>
      <c r="HQ178" s="29">
        <f t="shared" si="343"/>
        <v>2026067</v>
      </c>
      <c r="HR178" s="29">
        <f t="shared" si="344"/>
        <v>1685717</v>
      </c>
      <c r="HS178" s="26">
        <f t="shared" si="345"/>
        <v>0.48796497700927888</v>
      </c>
      <c r="HT178" s="26">
        <f t="shared" si="346"/>
        <v>0.49312756408491421</v>
      </c>
      <c r="HU178" s="26">
        <f t="shared" si="347"/>
        <v>0.59312756408491429</v>
      </c>
      <c r="HV178" s="26">
        <f t="shared" si="348"/>
        <v>8.7964977009278855E-2</v>
      </c>
      <c r="HW178" s="29">
        <f t="shared" si="349"/>
        <v>2.2000000000000002</v>
      </c>
      <c r="HX178" s="29">
        <f t="shared" si="350"/>
        <v>4.4309755224538119</v>
      </c>
      <c r="HY178" s="29">
        <f t="shared" si="351"/>
        <v>5.0309755224538124</v>
      </c>
      <c r="HZ178" s="29">
        <f t="shared" si="352"/>
        <v>6094242</v>
      </c>
      <c r="IA178" s="29">
        <f t="shared" si="353"/>
        <v>5984968.8559009517</v>
      </c>
      <c r="IB178" s="29">
        <f t="shared" si="354"/>
        <v>4240400.4823921369</v>
      </c>
      <c r="IC178" s="29">
        <f t="shared" si="355"/>
        <v>30612124</v>
      </c>
      <c r="ID178" s="14">
        <f t="shared" si="356"/>
        <v>16319611.34</v>
      </c>
      <c r="IH178" s="14">
        <v>1</v>
      </c>
      <c r="II178" s="14">
        <v>1</v>
      </c>
      <c r="IJ178" s="14">
        <v>480</v>
      </c>
      <c r="IK178" s="14">
        <v>80</v>
      </c>
      <c r="IL178" s="14">
        <v>60</v>
      </c>
      <c r="IM178" s="23">
        <f t="shared" si="357"/>
        <v>3683270157</v>
      </c>
      <c r="IN178" s="23">
        <f t="shared" si="358"/>
        <v>2</v>
      </c>
      <c r="IO178" s="23">
        <f t="shared" si="359"/>
        <v>3683.27</v>
      </c>
      <c r="IP178" s="23">
        <f t="shared" si="360"/>
        <v>4360837218</v>
      </c>
      <c r="IQ178" s="23">
        <f t="shared" si="361"/>
        <v>2</v>
      </c>
      <c r="IR178" s="23">
        <f t="shared" si="362"/>
        <v>4360.84</v>
      </c>
      <c r="IS178" s="14">
        <v>1</v>
      </c>
      <c r="IT178" s="14">
        <v>1</v>
      </c>
      <c r="IU178" s="14">
        <v>240</v>
      </c>
      <c r="IV178" s="14">
        <v>40</v>
      </c>
      <c r="IW178" s="14">
        <v>30</v>
      </c>
      <c r="IX178" s="23">
        <f t="shared" si="363"/>
        <v>2163702220</v>
      </c>
      <c r="IY178" s="23">
        <f t="shared" si="364"/>
        <v>2</v>
      </c>
      <c r="IZ178" s="23">
        <f t="shared" si="365"/>
        <v>2163.6999999999998</v>
      </c>
      <c r="JA178" s="23"/>
      <c r="JB178" s="23"/>
      <c r="JC178" s="23"/>
      <c r="JG178">
        <f t="shared" si="366"/>
        <v>1.7116357493867671</v>
      </c>
      <c r="JH178">
        <f t="shared" si="367"/>
        <v>4.083107080162133</v>
      </c>
      <c r="JJ178" s="14">
        <v>10</v>
      </c>
      <c r="JK178" s="14">
        <v>2</v>
      </c>
      <c r="JL178" s="14">
        <v>1.5</v>
      </c>
      <c r="JM178" s="23">
        <f t="shared" si="368"/>
        <v>73540700</v>
      </c>
      <c r="JN178" s="23">
        <f t="shared" si="369"/>
        <v>1</v>
      </c>
      <c r="JO178" s="23">
        <f t="shared" si="370"/>
        <v>73540.7</v>
      </c>
      <c r="JP178" s="14">
        <v>30</v>
      </c>
      <c r="JQ178" s="14">
        <v>6</v>
      </c>
      <c r="JR178" s="14">
        <v>4</v>
      </c>
      <c r="JS178" s="23">
        <f t="shared" si="371"/>
        <v>212141299</v>
      </c>
      <c r="JT178" s="23">
        <f t="shared" si="372"/>
        <v>1</v>
      </c>
      <c r="JU178" s="23">
        <f t="shared" si="373"/>
        <v>212141.3</v>
      </c>
      <c r="JW178" s="23">
        <f t="shared" si="374"/>
        <v>282855065</v>
      </c>
      <c r="JX178" s="23">
        <f t="shared" si="375"/>
        <v>1</v>
      </c>
      <c r="JY178" s="23">
        <f t="shared" si="376"/>
        <v>282855.07</v>
      </c>
      <c r="JZ178" s="23">
        <f t="shared" si="377"/>
        <v>110311050</v>
      </c>
      <c r="KA178" s="23">
        <f t="shared" si="378"/>
        <v>1</v>
      </c>
      <c r="KB178" s="23">
        <f t="shared" si="379"/>
        <v>110311.05</v>
      </c>
    </row>
    <row r="179" spans="3:288" ht="16.5" x14ac:dyDescent="0.2">
      <c r="C179" s="14">
        <f t="shared" si="243"/>
        <v>52</v>
      </c>
      <c r="D179" s="14">
        <v>175</v>
      </c>
      <c r="E179" s="14" t="s">
        <v>842</v>
      </c>
      <c r="F179" s="14">
        <v>622</v>
      </c>
      <c r="G179" s="14">
        <v>622</v>
      </c>
      <c r="H179" s="14">
        <v>622</v>
      </c>
      <c r="I179" s="14">
        <v>622</v>
      </c>
      <c r="J179" s="14">
        <v>11</v>
      </c>
      <c r="K179" s="14">
        <v>11</v>
      </c>
      <c r="L179" s="14">
        <v>10</v>
      </c>
      <c r="M179" s="14">
        <v>7</v>
      </c>
      <c r="N179" s="14">
        <v>7</v>
      </c>
      <c r="O179" s="14">
        <v>7</v>
      </c>
      <c r="P179" s="14">
        <v>10</v>
      </c>
      <c r="Q179" s="14">
        <v>10</v>
      </c>
      <c r="R179" s="14">
        <v>10</v>
      </c>
      <c r="S179" s="14">
        <v>10</v>
      </c>
      <c r="T179" s="14">
        <v>10</v>
      </c>
      <c r="U179" s="14">
        <v>10</v>
      </c>
      <c r="V179" s="14">
        <v>10</v>
      </c>
      <c r="W179" s="14">
        <v>10</v>
      </c>
      <c r="X179" s="14">
        <v>622</v>
      </c>
      <c r="Y179" s="14">
        <v>622</v>
      </c>
      <c r="Z179" s="14">
        <v>622</v>
      </c>
      <c r="AA179" s="14">
        <v>622</v>
      </c>
      <c r="AB179" s="14">
        <v>622</v>
      </c>
      <c r="AC179" s="14">
        <v>622</v>
      </c>
      <c r="AD179" s="14">
        <v>622</v>
      </c>
      <c r="AE179" s="14">
        <v>622</v>
      </c>
      <c r="AF179" s="14">
        <v>82</v>
      </c>
      <c r="AG179" s="14">
        <v>82</v>
      </c>
      <c r="AH179" s="14">
        <v>82</v>
      </c>
      <c r="AI179" s="14">
        <v>82</v>
      </c>
      <c r="AJ179" s="14">
        <v>82</v>
      </c>
      <c r="AK179" s="14">
        <v>82</v>
      </c>
      <c r="AL179" s="14">
        <v>82</v>
      </c>
      <c r="AM179" s="14">
        <v>82</v>
      </c>
      <c r="AN179" s="14">
        <v>6</v>
      </c>
      <c r="AO179" s="14">
        <v>7</v>
      </c>
      <c r="AP179" s="14">
        <v>7</v>
      </c>
      <c r="AQ179" s="14">
        <v>7</v>
      </c>
      <c r="AR179" s="14">
        <v>7</v>
      </c>
      <c r="AS179" s="14">
        <v>0</v>
      </c>
      <c r="AT179" s="14">
        <v>0</v>
      </c>
      <c r="AU179" s="14">
        <v>0</v>
      </c>
      <c r="AV179" s="14">
        <v>0</v>
      </c>
      <c r="AW179" s="14">
        <v>4</v>
      </c>
      <c r="AX179" s="14">
        <v>5</v>
      </c>
      <c r="AY179" s="14">
        <v>0</v>
      </c>
      <c r="AZ179" s="14">
        <v>0</v>
      </c>
      <c r="BA179" s="14">
        <v>21</v>
      </c>
      <c r="BF179" s="14">
        <f>ROUND((INDEX(新战舰养成!S$6:S$18,通天塔!$J179+1)+INDEX(新战舰养成!D$6:D$18,通天塔!$J179+1)*(通天塔!$G179-1))*INDEX(战舰突破!$D$6:$D$18,通天塔!$M179+1),0)</f>
        <v>457307</v>
      </c>
      <c r="BG179" s="14">
        <f>ROUND((INDEX(新战舰养成!T$6:T$18,通天塔!$J179+1)+INDEX(新战舰养成!E$6:E$18,通天塔!$J179+1)*(通天塔!$G179-1))*INDEX(战舰突破!$D$6:$D$18,通天塔!$M179+1),0)</f>
        <v>3658344</v>
      </c>
      <c r="BH179" s="14">
        <f>ROUND((INDEX(新战舰养成!U$6:U$18,通天塔!$J179+1)+INDEX(新战舰养成!F$6:F$18,通天塔!$J179+1)*(通天塔!$G179-1))*INDEX(战舰突破!$D$6:$D$18,通天塔!$M179+1),0)</f>
        <v>228804</v>
      </c>
      <c r="BI179" s="14">
        <f>ROUND((INDEX(新战舰养成!V$6:V$18,通天塔!$J179+1)+INDEX(新战舰养成!G$6:G$18,通天塔!$J179+1)*(通天塔!$G179-1))*INDEX(战舰突破!$D$6:$D$18,通天塔!$M179+1),0)</f>
        <v>570</v>
      </c>
      <c r="BJ179" s="14">
        <f>ROUND((INDEX(新战舰养成!W$6:W$18,通天塔!$J179+1)+INDEX(新战舰养成!H$6:H$18,通天塔!$J179+1)*(通天塔!$G179-1))*INDEX(战舰突破!$D$6:$D$18,通天塔!$M179+1),0)</f>
        <v>8</v>
      </c>
      <c r="BL179" s="14">
        <f>IF($H179&gt;0,ROUND((INDEX(新战舰养成!X$6:X$18,通天塔!$K179+1)+INDEX(新战舰养成!I$6:I$18,通天塔!$K179+1)*(通天塔!$H179-1))*INDEX(战舰突破!$D$6:$D$18,通天塔!$N179+1),0),0)</f>
        <v>457839</v>
      </c>
      <c r="BM179" s="14">
        <f>IF($H179&gt;0,ROUND((INDEX(新战舰养成!Y$6:Y$18,通天塔!$K179+1)+INDEX(新战舰养成!J$6:J$18,通天塔!$K179+1)*(通天塔!$H179-1))*INDEX(战舰突破!$D$6:$D$18,通天塔!$N179+1),0),0)</f>
        <v>0</v>
      </c>
      <c r="BN179" s="14">
        <f>IF($H179&gt;0,ROUND((INDEX(新战舰养成!Z$6:Z$18,通天塔!$K179+1)+INDEX(新战舰养成!K$6:K$18,通天塔!$K179+1)*(通天塔!$H179-1))*INDEX(战舰突破!$D$6:$D$18,通天塔!$N179+1),0),0)</f>
        <v>0</v>
      </c>
      <c r="BO179" s="14">
        <f>IF($H179&gt;0,ROUND((INDEX(新战舰养成!AA$6:AA$18,通天塔!$K179+1)+INDEX(新战舰养成!L$6:L$18,通天塔!$K179+1)*(通天塔!$H179-1))*INDEX(战舰突破!$D$6:$D$18,通天塔!$N179+1),0),0)</f>
        <v>4573072</v>
      </c>
      <c r="BP179" s="14">
        <f>IF($H179&gt;0,ROUND((INDEX(新战舰养成!AB$6:AB$18,通天塔!$K179+1)+INDEX(新战舰养成!M$6:M$18,通天塔!$K179+1)*(通天塔!$H179-1))*INDEX(战舰突破!$D$6:$D$18,通天塔!$N179+1),0),0)</f>
        <v>91322</v>
      </c>
      <c r="BR179" s="14">
        <f>IF($I179&gt;0,ROUND((INDEX(新战舰养成!AC$6:AC$18,通天塔!$L179+1)+INDEX(新战舰养成!I$6:I$18,通天塔!$L179+1)*(通天塔!$I179-1))*INDEX(战舰突破!$D$6:$D$18,通天塔!$O179+1),0),0)</f>
        <v>344181</v>
      </c>
      <c r="BS179" s="14">
        <f>IF($I179&gt;0,ROUND((INDEX(新战舰养成!AD$6:AD$18,通天塔!$L179+1)+INDEX(新战舰养成!J$6:J$18,通天塔!$L179+1)*(通天塔!$I179-1))*INDEX(战舰突破!$D$6:$D$18,通天塔!$O179+1),0),0)</f>
        <v>0</v>
      </c>
      <c r="BT179" s="14">
        <f>IF($I179&gt;0,ROUND((INDEX(新战舰养成!AE$6:AE$18,通天塔!$L179+1)+INDEX(新战舰养成!K$6:K$18,通天塔!$L179+1)*(通天塔!$I179-1))*INDEX(战舰突破!$D$6:$D$18,通天塔!$O179+1),0),0)</f>
        <v>0</v>
      </c>
      <c r="BU179" s="14">
        <f>IF($I179&gt;0,ROUND((INDEX(新战舰养成!AF$6:AF$18,通天塔!$L179+1)+INDEX(新战舰养成!L$6:L$18,通天塔!$L179+1)*(通天塔!$I179-1))*INDEX(战舰突破!$D$6:$D$18,通天塔!$O179+1),0),0)</f>
        <v>2246541</v>
      </c>
      <c r="BV179" s="14">
        <f>IF($I179&gt;0,ROUND((INDEX(新战舰养成!AG$6:AG$18,通天塔!$L179+1)+INDEX(新战舰养成!M$6:M$18,通天塔!$L179+1)*(通天塔!$I179-1))*INDEX(战舰突破!$D$6:$D$18,通天塔!$O179+1),0),0)</f>
        <v>92583</v>
      </c>
      <c r="BY179" s="14">
        <f>(INDEX(装备数值!$C$13:$G$116,通天塔!$P179*8+1,BY$2)+INDEX(装备数值!$C$13:$G$116,通天塔!$Q179*8+2,BY$2)+INDEX(装备数值!$C$13:$G$116,通天塔!$S179*8+3,BY$2)+INDEX(装备数值!$C$13:$G$116,通天塔!$R179*8+4,BY$2)+INDEX(装备数值!$C$13:$G$116,通天塔!$T179*8+5,BY$2)+INDEX(装备数值!$C$13:$G$116,通天塔!$U179*8+6,BY$2)+INDEX(装备数值!$C$13:$G$116,通天塔!$V179*8+7,BY$2)+INDEX(装备数值!$C$13:$G$116,通天塔!$W179*8+8,BY$2))</f>
        <v>80000</v>
      </c>
      <c r="BZ179" s="14">
        <f>(INDEX(装备数值!$C$13:$G$116,通天塔!$P179*8+1,BZ$2)+INDEX(装备数值!$C$13:$G$116,通天塔!$Q179*8+2,BZ$2)+INDEX(装备数值!$C$13:$G$116,通天塔!$S179*8+3,BZ$2)+INDEX(装备数值!$C$13:$G$116,通天塔!$R179*8+4,BZ$2)+INDEX(装备数值!$C$13:$G$116,通天塔!$T179*8+5,BZ$2)+INDEX(装备数值!$C$13:$G$116,通天塔!$U179*8+6,BZ$2)+INDEX(装备数值!$C$13:$G$116,通天塔!$V179*8+7,BZ$2)+INDEX(装备数值!$C$13:$G$116,通天塔!$W179*8+8,BZ$2))</f>
        <v>600000</v>
      </c>
      <c r="CA179" s="14">
        <f>(INDEX(装备数值!$C$13:$G$116,通天塔!$P179*8+1,CA$2)+INDEX(装备数值!$C$13:$G$116,通天塔!$Q179*8+2,CA$2)+INDEX(装备数值!$C$13:$G$116,通天塔!$S179*8+3,CA$2)+INDEX(装备数值!$C$13:$G$116,通天塔!$R179*8+4,CA$2)+INDEX(装备数值!$C$13:$G$116,通天塔!$T179*8+5,CA$2)+INDEX(装备数值!$C$13:$G$116,通天塔!$U179*8+6,CA$2)+INDEX(装备数值!$C$13:$G$116,通天塔!$V179*8+7,CA$2)+INDEX(装备数值!$C$13:$G$116,通天塔!$W179*8+8,CA$2))</f>
        <v>40000</v>
      </c>
      <c r="CB179" s="14">
        <f>(INDEX(装备数值!$C$13:$G$116,通天塔!$P179*8+1,CB$2)+INDEX(装备数值!$C$13:$G$116,通天塔!$Q179*8+2,CB$2)+INDEX(装备数值!$C$13:$G$116,通天塔!$S179*8+3,CB$2)+INDEX(装备数值!$C$13:$G$116,通天塔!$R179*8+4,CB$2)+INDEX(装备数值!$C$13:$G$116,通天塔!$T179*8+5,CB$2)+INDEX(装备数值!$C$13:$G$116,通天塔!$U179*8+6,CB$2)+INDEX(装备数值!$C$13:$G$116,通天塔!$V179*8+7,CB$2)+INDEX(装备数值!$C$13:$G$116,通天塔!$W179*8+8,CB$2))</f>
        <v>800000</v>
      </c>
      <c r="CC179" s="14">
        <f>(INDEX(装备数值!$C$13:$G$116,通天塔!$P179*8+1,CC$2)+INDEX(装备数值!$C$13:$G$116,通天塔!$Q179*8+2,CC$2)+INDEX(装备数值!$C$13:$G$116,通天塔!$S179*8+3,CC$2)+INDEX(装备数值!$C$13:$G$116,通天塔!$R179*8+4,CC$2)+INDEX(装备数值!$C$13:$G$116,通天塔!$T179*8+5,CC$2)+INDEX(装备数值!$C$13:$G$116,通天塔!$U179*8+6,CC$2)+INDEX(装备数值!$C$13:$G$116,通天塔!$V179*8+7,CC$2)+INDEX(装备数值!$C$13:$G$116,通天塔!$W179*8+8,CC$2))</f>
        <v>15750</v>
      </c>
      <c r="CF179" s="14">
        <f>INDEX(装备数值!$I$13:$M$116,通天塔!$P179*8+1,CF$2)*$X179+INDEX(装备数值!$I$13:$M$116,通天塔!$Q179*8+2,CF$2)*$Y179+INDEX(装备数值!$I$13:$M$116,通天塔!$S179*8+3,CF$2)*$Z179+INDEX(装备数值!$I$13:$M$116,通天塔!$R179*8+4,CF$2)*$AA179+INDEX(装备数值!$I$13:$M$116,通天塔!$T179*8+5,CF$2)*$AB179+INDEX(装备数值!$I$13:$M$116,通天塔!$U179*8+6,CF$2)*$AC179+INDEX(装备数值!$I$13:$M$116,通天塔!$V179*8+7,CF$2)*$AD179+INDEX(装备数值!$I$13:$M$116,通天塔!$W179*8+8,CF$2)*$AE179</f>
        <v>199040</v>
      </c>
      <c r="CG179" s="14">
        <f>INDEX(装备数值!$I$13:$M$116,通天塔!$P179*8+1,CG$2)*$X179+INDEX(装备数值!$I$13:$M$116,通天塔!$Q179*8+2,CG$2)*$Y179+INDEX(装备数值!$I$13:$M$116,通天塔!$S179*8+3,CG$2)*$Z179+INDEX(装备数值!$I$13:$M$116,通天塔!$R179*8+4,CG$2)*$AA179+INDEX(装备数值!$I$13:$M$116,通天塔!$T179*8+5,CG$2)*$AB179+INDEX(装备数值!$I$13:$M$116,通天塔!$U179*8+6,CG$2)*$AC179+INDEX(装备数值!$I$13:$M$116,通天塔!$V179*8+7,CG$2)*$AD179+INDEX(装备数值!$I$13:$M$116,通天塔!$W179*8+8,CG$2)*$AE179</f>
        <v>1492800</v>
      </c>
      <c r="CH179" s="14">
        <f>INDEX(装备数值!$I$13:$M$116,通天塔!$P179*8+1,CH$2)*$X179+INDEX(装备数值!$I$13:$M$116,通天塔!$Q179*8+2,CH$2)*$Y179+INDEX(装备数值!$I$13:$M$116,通天塔!$S179*8+3,CH$2)*$Z179+INDEX(装备数值!$I$13:$M$116,通天塔!$R179*8+4,CH$2)*$AA179+INDEX(装备数值!$I$13:$M$116,通天塔!$T179*8+5,CH$2)*$AB179+INDEX(装备数值!$I$13:$M$116,通天塔!$U179*8+6,CH$2)*$AC179+INDEX(装备数值!$I$13:$M$116,通天塔!$V179*8+7,CH$2)*$AD179+INDEX(装备数值!$I$13:$M$116,通天塔!$W179*8+8,CH$2)*$AE179</f>
        <v>99520</v>
      </c>
      <c r="CI179" s="14">
        <f>INDEX(装备数值!$I$13:$M$116,通天塔!$P179*8+1,CI$2)*$X179+INDEX(装备数值!$I$13:$M$116,通天塔!$Q179*8+2,CI$2)*$Y179+INDEX(装备数值!$I$13:$M$116,通天塔!$S179*8+3,CI$2)*$Z179+INDEX(装备数值!$I$13:$M$116,通天塔!$R179*8+4,CI$2)*$AA179+INDEX(装备数值!$I$13:$M$116,通天塔!$T179*8+5,CI$2)*$AB179+INDEX(装备数值!$I$13:$M$116,通天塔!$U179*8+6,CI$2)*$AC179+INDEX(装备数值!$I$13:$M$116,通天塔!$V179*8+7,CI$2)*$AD179+INDEX(装备数值!$I$13:$M$116,通天塔!$W179*8+8,CI$2)*$AE179</f>
        <v>1990400</v>
      </c>
      <c r="CJ179" s="14">
        <f>INDEX(装备数值!$I$13:$M$116,通天塔!$P179*8+1,CJ$2)*$X179+INDEX(装备数值!$I$13:$M$116,通天塔!$Q179*8+2,CJ$2)*$Y179+INDEX(装备数值!$I$13:$M$116,通天塔!$S179*8+3,CJ$2)*$Z179+INDEX(装备数值!$I$13:$M$116,通天塔!$R179*8+4,CJ$2)*$AA179+INDEX(装备数值!$I$13:$M$116,通天塔!$T179*8+5,CJ$2)*$AB179+INDEX(装备数值!$I$13:$M$116,通天塔!$U179*8+6,CJ$2)*$AC179+INDEX(装备数值!$I$13:$M$116,通天塔!$V179*8+7,CJ$2)*$AD179+INDEX(装备数值!$I$13:$M$116,通天塔!$W179*8+8,CJ$2)*$AE179</f>
        <v>39186</v>
      </c>
      <c r="CM179" s="14">
        <f>INDEX(装备数值!$X$13:$AH$116,$P179*8+1,CM$2)*$AF179+INDEX(装备数值!$X$13:$AH$116,$Q179*8+2,CM$2)*$AG179+INDEX(装备数值!$X$13:$AH$116,$S179*8+3,CM$2)*$AH179+INDEX(装备数值!$X$13:$AH$116,$R179*8+4,CM$2)*$AI179+INDEX(装备数值!$X$13:$AH$116,$T179*8+5,CM$2)*$AJ179+INDEX(装备数值!$X$13:$AH$116,$U179*8+6,CM$2)*$AK179+INDEX(装备数值!$X$13:$AH$116,$V179*8+7,CM$2)*$AL179+INDEX(装备数值!$X$13:$AH$116,$W179*8+8,CM$2)*$AM179</f>
        <v>65600</v>
      </c>
      <c r="CN179" s="14">
        <f>INDEX(装备数值!$X$13:$AH$116,$P179*8+1,CN$2)*$AF179+INDEX(装备数值!$X$13:$AH$116,$Q179*8+2,CN$2)*$AG179+INDEX(装备数值!$X$13:$AH$116,$S179*8+3,CN$2)*$AH179+INDEX(装备数值!$X$13:$AH$116,$R179*8+4,CN$2)*$AI179+INDEX(装备数值!$X$13:$AH$116,$T179*8+5,CN$2)*$AJ179+INDEX(装备数值!$X$13:$AH$116,$U179*8+6,CN$2)*$AK179+INDEX(装备数值!$X$13:$AH$116,$V179*8+7,CN$2)*$AL179+INDEX(装备数值!$X$13:$AH$116,$W179*8+8,CN$2)*$AM179</f>
        <v>492000</v>
      </c>
      <c r="CO179" s="14">
        <f>INDEX(装备数值!$X$13:$AH$116,$P179*8+1,CO$2)*$AF179+INDEX(装备数值!$X$13:$AH$116,$Q179*8+2,CO$2)*$AG179+INDEX(装备数值!$X$13:$AH$116,$S179*8+3,CO$2)*$AH179+INDEX(装备数值!$X$13:$AH$116,$R179*8+4,CO$2)*$AI179+INDEX(装备数值!$X$13:$AH$116,$T179*8+5,CO$2)*$AJ179+INDEX(装备数值!$X$13:$AH$116,$U179*8+6,CO$2)*$AK179+INDEX(装备数值!$X$13:$AH$116,$V179*8+7,CO$2)*$AL179+INDEX(装备数值!$X$13:$AH$116,$W179*8+8,CO$2)*$AM179</f>
        <v>32800</v>
      </c>
      <c r="CP179" s="14">
        <f>INDEX(装备数值!$X$13:$AH$116,$P179*8+1,CP$2)*$AF179+INDEX(装备数值!$X$13:$AH$116,$Q179*8+2,CP$2)*$AG179+INDEX(装备数值!$X$13:$AH$116,$S179*8+3,CP$2)*$AH179+INDEX(装备数值!$X$13:$AH$116,$R179*8+4,CP$2)*$AI179+INDEX(装备数值!$X$13:$AH$116,$T179*8+5,CP$2)*$AJ179+INDEX(装备数值!$X$13:$AH$116,$U179*8+6,CP$2)*$AK179+INDEX(装备数值!$X$13:$AH$116,$V179*8+7,CP$2)*$AL179+INDEX(装备数值!$X$13:$AH$116,$W179*8+8,CP$2)*$AM179</f>
        <v>656000</v>
      </c>
      <c r="CQ179" s="14">
        <f>INDEX(装备数值!$X$13:$AH$116,$P179*8+1,CQ$2)*$AF179+INDEX(装备数值!$X$13:$AH$116,$Q179*8+2,CQ$2)*$AG179+INDEX(装备数值!$X$13:$AH$116,$S179*8+3,CQ$2)*$AH179+INDEX(装备数值!$X$13:$AH$116,$R179*8+4,CQ$2)*$AI179+INDEX(装备数值!$X$13:$AH$116,$T179*8+5,CQ$2)*$AJ179+INDEX(装备数值!$X$13:$AH$116,$U179*8+6,CQ$2)*$AK179+INDEX(装备数值!$X$13:$AH$116,$V179*8+7,CQ$2)*$AL179+INDEX(装备数值!$X$13:$AH$116,$W179*8+8,CQ$2)*$AM179</f>
        <v>13120</v>
      </c>
      <c r="CR179" s="14">
        <f>INDEX(装备数值!$X$13:$AH$116,$P179*8+1,CR$2)*$AF179+INDEX(装备数值!$X$13:$AH$116,$Q179*8+2,CR$2)*$AG179+INDEX(装备数值!$X$13:$AH$116,$S179*8+3,CR$2)*$AH179+INDEX(装备数值!$X$13:$AH$116,$R179*8+4,CR$2)*$AI179+INDEX(装备数值!$X$13:$AH$116,$T179*8+5,CR$2)*$AJ179+INDEX(装备数值!$X$13:$AH$116,$U179*8+6,CR$2)*$AK179+INDEX(装备数值!$X$13:$AH$116,$V179*8+7,CR$2)*$AL179+INDEX(装备数值!$X$13:$AH$116,$W179*8+8,CR$2)*$AM179</f>
        <v>49200</v>
      </c>
      <c r="CS179" s="14">
        <f>INDEX(装备数值!$X$13:$AH$116,$P179*8+1,CS$2)*$AF179+INDEX(装备数值!$X$13:$AH$116,$Q179*8+2,CS$2)*$AG179+INDEX(装备数值!$X$13:$AH$116,$S179*8+3,CS$2)*$AH179+INDEX(装备数值!$X$13:$AH$116,$R179*8+4,CS$2)*$AI179+INDEX(装备数值!$X$13:$AH$116,$T179*8+5,CS$2)*$AJ179+INDEX(装备数值!$X$13:$AH$116,$U179*8+6,CS$2)*$AK179+INDEX(装备数值!$X$13:$AH$116,$V179*8+7,CS$2)*$AL179+INDEX(装备数值!$X$13:$AH$116,$W179*8+8,CS$2)*$AM179</f>
        <v>49200</v>
      </c>
      <c r="CT179" s="14">
        <f>INDEX(装备数值!$X$13:$AH$116,$P179*8+1,CT$2)*$AF179+INDEX(装备数值!$X$13:$AH$116,$Q179*8+2,CT$2)*$AG179+INDEX(装备数值!$X$13:$AH$116,$S179*8+3,CT$2)*$AH179+INDEX(装备数值!$X$13:$AH$116,$R179*8+4,CT$2)*$AI179+INDEX(装备数值!$X$13:$AH$116,$T179*8+5,CT$2)*$AJ179+INDEX(装备数值!$X$13:$AH$116,$U179*8+6,CT$2)*$AK179+INDEX(装备数值!$X$13:$AH$116,$V179*8+7,CT$2)*$AL179+INDEX(装备数值!$X$13:$AH$116,$W179*8+8,CT$2)*$AM179</f>
        <v>49200</v>
      </c>
      <c r="CU179" s="14">
        <f>INDEX(装备数值!$X$13:$AH$116,$P179*8+1,CU$2)*$AF179+INDEX(装备数值!$X$13:$AH$116,$Q179*8+2,CU$2)*$AG179+INDEX(装备数值!$X$13:$AH$116,$S179*8+3,CU$2)*$AH179+INDEX(装备数值!$X$13:$AH$116,$R179*8+4,CU$2)*$AI179+INDEX(装备数值!$X$13:$AH$116,$T179*8+5,CU$2)*$AJ179+INDEX(装备数值!$X$13:$AH$116,$U179*8+6,CU$2)*$AK179+INDEX(装备数值!$X$13:$AH$116,$V179*8+7,CU$2)*$AL179+INDEX(装备数值!$X$13:$AH$116,$W179*8+8,CU$2)*$AM179</f>
        <v>49200</v>
      </c>
      <c r="CV179" s="14">
        <f>INDEX(装备数值!$X$13:$AH$116,$P179*8+1,CV$2)*$AF179+INDEX(装备数值!$X$13:$AH$116,$Q179*8+2,CV$2)*$AG179+INDEX(装备数值!$X$13:$AH$116,$S179*8+3,CV$2)*$AH179+INDEX(装备数值!$X$13:$AH$116,$R179*8+4,CV$2)*$AI179+INDEX(装备数值!$X$13:$AH$116,$T179*8+5,CV$2)*$AJ179+INDEX(装备数值!$X$13:$AH$116,$U179*8+6,CV$2)*$AK179+INDEX(装备数值!$X$13:$AH$116,$V179*8+7,CV$2)*$AL179+INDEX(装备数值!$X$13:$AH$116,$W179*8+8,CV$2)*$AM179</f>
        <v>164</v>
      </c>
      <c r="CW179" s="14">
        <f>INDEX(装备数值!$X$13:$AH$116,$P179*8+1,CW$2)*$AF179+INDEX(装备数值!$X$13:$AH$116,$Q179*8+2,CW$2)*$AG179+INDEX(装备数值!$X$13:$AH$116,$S179*8+3,CW$2)*$AH179+INDEX(装备数值!$X$13:$AH$116,$R179*8+4,CW$2)*$AI179+INDEX(装备数值!$X$13:$AH$116,$T179*8+5,CW$2)*$AJ179+INDEX(装备数值!$X$13:$AH$116,$U179*8+6,CW$2)*$AK179+INDEX(装备数值!$X$13:$AH$116,$V179*8+7,CW$2)*$AL179+INDEX(装备数值!$X$13:$AH$116,$W179*8+8,CW$2)*$AM179</f>
        <v>164</v>
      </c>
      <c r="CY179" s="14">
        <f>INDEX(装备数值!$AN$17:$AN$117,MATCH(MIN($X179:$AE179),装备数值!$AO$17:$AO$117,1))</f>
        <v>62</v>
      </c>
      <c r="CZ179" s="14">
        <f>IF(COUNTIF($P179:$W179,"&gt;"&amp;0)=8,INDEX(装备数值!AR$17:AR$117,$CY179+1),0)</f>
        <v>30876</v>
      </c>
      <c r="DA179" s="14">
        <f>IF(COUNTIF($P179:$W179,"&gt;"&amp;0)=8,INDEX(装备数值!AS$17:AS$117,$CY179+1),0)</f>
        <v>232500</v>
      </c>
      <c r="DB179" s="14">
        <f>IF(COUNTIF($P179:$W179,"&gt;"&amp;0)=8,INDEX(装备数值!AT$17:AT$117,$CY179+1),0)</f>
        <v>15376</v>
      </c>
      <c r="DC179" s="14">
        <f>IF(COUNTIF($P179:$W179,"&gt;"&amp;0)=8,INDEX(装备数值!AU$17:AU$117,$CY179+1),0)</f>
        <v>310000</v>
      </c>
      <c r="DD179" s="14">
        <f>IF(COUNTIF($P179:$W179,"&gt;"&amp;0)=8,INDEX(装备数值!AV$17:AV$117,$CY179+1),0)</f>
        <v>6200</v>
      </c>
      <c r="DF179" s="14">
        <f>INDEX(装备数值!$AY$17:$AY$77,MATCH(MIN($AF179:$AM179),装备数值!$AZ$17:$AZ$77,1))</f>
        <v>41</v>
      </c>
      <c r="DG179" s="26">
        <f>INDEX(装备数值!BA$17:BA$77,通天塔!DF179+1)</f>
        <v>0.83499999999999996</v>
      </c>
      <c r="DH179" s="26">
        <f>INDEX(装备数值!BA$17:BA$77,通天塔!DF179+1)</f>
        <v>0.83499999999999996</v>
      </c>
      <c r="DJ179" s="14">
        <f t="shared" si="299"/>
        <v>43</v>
      </c>
      <c r="DK179" s="14">
        <f>VLOOKUP(DJ179,军阶与晶片数值!$W$6:$X$27,2)</f>
        <v>9</v>
      </c>
      <c r="DL179" s="14">
        <f>INDEX(军阶与晶片数值!Y$6:Y$27,$DK179+1)</f>
        <v>750</v>
      </c>
      <c r="DM179" s="14">
        <f>INDEX(军阶与晶片数值!Z$6:Z$27,$DK179+1)</f>
        <v>750</v>
      </c>
      <c r="DN179" s="14">
        <f>INDEX(军阶与晶片数值!AA$6:AA$27,$DK179+1)</f>
        <v>750</v>
      </c>
      <c r="DO179" s="14">
        <f>INDEX(军阶与晶片数值!AB$6:AB$27,$DK179+1)</f>
        <v>750</v>
      </c>
      <c r="DP179" s="29">
        <f>INDEX(军阶与晶片数值!AC$6:AC$27,$DK179+1)</f>
        <v>50</v>
      </c>
      <c r="DQ179" s="29">
        <f>INDEX(军阶与晶片数值!AD$6:AD$27,$DK179+1)</f>
        <v>30</v>
      </c>
      <c r="DS179" s="26">
        <f>INDEX(军阶与晶片数值!I$6:I$16,AN179+1)</f>
        <v>0.3</v>
      </c>
      <c r="DT179" s="26">
        <f>INDEX(军阶与晶片数值!M$6:M$16,AO179+1)</f>
        <v>0.45</v>
      </c>
      <c r="DU179" s="26">
        <f>INDEX(军阶与晶片数值!J$6:J$16,AP179+1)</f>
        <v>0.45</v>
      </c>
      <c r="DV179" s="26">
        <f>INDEX(军阶与晶片数值!K$6:K$16,AQ179+1)</f>
        <v>0.9</v>
      </c>
      <c r="DW179" s="26">
        <f>INDEX(军阶与晶片数值!L$6:L$16,AR179+1)</f>
        <v>0.9</v>
      </c>
      <c r="DX179" s="28">
        <f>INDEX(军阶与晶片数值!N$6:N$16,AS179+1)</f>
        <v>0</v>
      </c>
      <c r="DY179" s="28">
        <f>INDEX(军阶与晶片数值!O$6:O$16,AT179+1)</f>
        <v>0</v>
      </c>
      <c r="DZ179" s="28">
        <f>INDEX(军阶与晶片数值!P$6:P$16,AU179+1)</f>
        <v>0</v>
      </c>
      <c r="EA179" s="28">
        <f>INDEX(军阶与晶片数值!Q$6:Q$16,AV179+1)</f>
        <v>0</v>
      </c>
      <c r="EB179" s="26">
        <f>INDEX(军阶与晶片数值!R$6:R$16,AW179+1)</f>
        <v>0.3</v>
      </c>
      <c r="EC179" s="26">
        <f>INDEX(军阶与晶片数值!S$6:S$16,AX179+1)</f>
        <v>0.4</v>
      </c>
      <c r="ED179" s="26">
        <f>INDEX(军阶与晶片数值!T$6:T$16,AY179+1)</f>
        <v>0</v>
      </c>
      <c r="EE179" s="26">
        <f>INDEX(军阶与晶片数值!U$6:U$16,AZ179+1)</f>
        <v>0</v>
      </c>
      <c r="EG179" s="26">
        <f>INDEX(军阶与晶片数值!$C$6:$C$36,通天塔!$BA179+1)</f>
        <v>1.05</v>
      </c>
      <c r="EH179" s="26">
        <f>INDEX(军阶与晶片数值!$C$6:$C$36,通天塔!$BA179+1)</f>
        <v>1.05</v>
      </c>
      <c r="EI179" s="26">
        <f>INDEX(军阶与晶片数值!$C$6:$C$36,通天塔!$BA179+1)</f>
        <v>1.05</v>
      </c>
      <c r="EJ179" s="26">
        <f>INDEX(军阶与晶片数值!$C$6:$C$36,通天塔!$BA179+1)</f>
        <v>1.05</v>
      </c>
      <c r="EK179" s="26">
        <f>INDEX(军阶与晶片数值!$C$6:$C$36,通天塔!$BA179+1)</f>
        <v>1.05</v>
      </c>
      <c r="EM179" s="14">
        <f>INDEX(战舰突破!$H$6:$H$18,通天塔!$J179+1)+INDEX(战舰突破!$H$23:$H$35,通天塔!$K179+1)+INDEX(战舰突破!$H$40:$H$52,通天塔!$L179+1)</f>
        <v>200</v>
      </c>
      <c r="EN179" s="14">
        <f>INDEX(战舰突破!$I$6:$I$18,通天塔!$J179+1)+INDEX(战舰突破!$I$23:$I$35,通天塔!$K179+1)+INDEX(战舰突破!$I$40:$I$52,通天塔!$L179+1)</f>
        <v>200</v>
      </c>
      <c r="EO179" s="14">
        <f>INDEX(战舰突破!$J$6:$J$18,通天塔!$J179+1)+INDEX(战舰突破!$J$23:$J$35,通天塔!$K179+1)+INDEX(战舰突破!$J$40:$J$52,通天塔!$L179+1)</f>
        <v>0</v>
      </c>
      <c r="EP179" s="14">
        <f>INDEX(战舰突破!$K$6:$K$18,通天塔!$J179+1)+INDEX(战舰突破!$K$23:$K$35,通天塔!$K179+1)+INDEX(战舰突破!$K$40:$K$52,通天塔!$L179+1)</f>
        <v>0</v>
      </c>
      <c r="EQ179" s="14">
        <f>INDEX(战舰突破!$L$6:$L$18,通天塔!$J179+1)+INDEX(战舰突破!$L$23:$L$35,通天塔!$K179+1)+INDEX(战舰突破!$L$40:$L$52,通天塔!$L179+1)</f>
        <v>200</v>
      </c>
      <c r="ER179" s="18">
        <f>INDEX(战舰突破!$N$6:$N$18,通天塔!$J179+1)+INDEX(战舰突破!$N$23:$N$35,通天塔!$K179+1)+INDEX(战舰突破!$N$40:$N$52,通天塔!$L179+1)</f>
        <v>0.75</v>
      </c>
      <c r="ES179" s="18">
        <f>INDEX(战舰突破!$O$6:$O$18,通天塔!$J179+1)+INDEX(战舰突破!$O$23:$O$35,通天塔!$K179+1)+INDEX(战舰突破!$O$40:$O$52,通天塔!$L179+1)</f>
        <v>1.4</v>
      </c>
      <c r="ET179" s="18">
        <f>INDEX(战舰突破!$P$6:$P$18,通天塔!$J179+1)+INDEX(战舰突破!$P$23:$P$35,通天塔!$K179+1)+INDEX(战舰突破!$P$40:$P$52,通天塔!$L179+1)</f>
        <v>0.5</v>
      </c>
      <c r="EU179" s="18">
        <f>INDEX(战舰突破!$Q$6:$Q$18,通天塔!$J179+1)+INDEX(战舰突破!$Q$23:$Q$35,通天塔!$K179+1)+INDEX(战舰突破!$Q$40:$Q$52,通天塔!$L179+1)</f>
        <v>0.3</v>
      </c>
      <c r="EV179" s="18">
        <f>INDEX(战舰突破!$R$6:$R$18,通天塔!$J179+1)+INDEX(战舰突破!$R$23:$R$35,通天塔!$K179+1)+INDEX(战舰突破!$R$40:$R$52,通天塔!$L179+1)</f>
        <v>0.25</v>
      </c>
      <c r="EW179" s="18">
        <f>INDEX(战舰突破!$M$6:$M$18,通天塔!$J179+1)+INDEX(战舰突破!$M$23:$M$35,通天塔!$K179+1)+INDEX(战舰突破!$M$40:$M$52,通天塔!$L179+1)</f>
        <v>0.2</v>
      </c>
      <c r="EX179" s="22">
        <f>INDEX(战舰突破!$W$6:$W$18,通天塔!$J179+1)+INDEX(战舰突破!$W$23:$W$35,通天塔!$K179+1)+INDEX(战舰突破!$W$40:$W$52,通天塔!$L179+1)</f>
        <v>0.5</v>
      </c>
      <c r="FA179" s="14">
        <f>INDEX(战舰突破!$S$6:$S$18,通天塔!$J179+1)</f>
        <v>0</v>
      </c>
      <c r="FB179" s="14">
        <f>INDEX(战舰突破!$T$6:$T$18,通天塔!$J179+1)</f>
        <v>1.1000000000000001</v>
      </c>
      <c r="FC179" s="14">
        <f>INDEX(战舰突破!$U$6:$U$18,通天塔!$J179+1)</f>
        <v>0.1</v>
      </c>
      <c r="FD179" s="14">
        <f>INDEX(战舰突破!$V$6:$V$18,通天塔!$J179+1)</f>
        <v>2</v>
      </c>
      <c r="FE179" s="14">
        <f>INDEX(战舰突破!$X$6:$X$18,通天塔!$J179+1)</f>
        <v>12</v>
      </c>
      <c r="FG179" s="14">
        <f>INDEX(战舰突破!$S$23:$S$35,通天塔!$J179+1)</f>
        <v>1</v>
      </c>
      <c r="FH179" s="14">
        <f>INDEX(战舰突破!$T$23:$T$35,通天塔!$J179+1)</f>
        <v>0.55000000000000004</v>
      </c>
      <c r="FI179" s="14">
        <f>INDEX(战舰突破!$U$23:$U$35,通天塔!$J179+1)</f>
        <v>0.1</v>
      </c>
      <c r="FJ179" s="14">
        <f>INDEX(战舰突破!$V$23:$V$35,通天塔!$J179+1)</f>
        <v>2</v>
      </c>
      <c r="FK179" s="14">
        <f>INDEX(战舰突破!$X$23:$X$35,通天塔!$J179+1)</f>
        <v>180</v>
      </c>
      <c r="FM179" s="14">
        <f>INDEX(战舰突破!$S$40:$S$52,通天塔!$J179+1)</f>
        <v>1</v>
      </c>
      <c r="FN179" s="14">
        <f>INDEX(战舰突破!$T$40:$T$52,通天塔!$J179+1)</f>
        <v>0.25</v>
      </c>
      <c r="FO179" s="14">
        <f>INDEX(战舰突破!$U$40:$U$52,通天塔!$J179+1)</f>
        <v>0.2</v>
      </c>
      <c r="FP179" s="14">
        <f>INDEX(战舰突破!$V$40:$V$52,通天塔!$J179+1)</f>
        <v>2</v>
      </c>
      <c r="FQ179" s="14">
        <f>INDEX(战舰突破!$X$40:$X$52,通天塔!$J179+1)</f>
        <v>300</v>
      </c>
      <c r="FT179" s="14">
        <f t="shared" si="300"/>
        <v>3885011</v>
      </c>
      <c r="FU179" s="14">
        <f t="shared" si="301"/>
        <v>3887492</v>
      </c>
      <c r="FV179" s="14">
        <f t="shared" si="302"/>
        <v>3357419</v>
      </c>
      <c r="FW179" s="14">
        <f t="shared" si="303"/>
        <v>46197244</v>
      </c>
      <c r="FX179" s="14">
        <f t="shared" si="304"/>
        <v>1857961</v>
      </c>
      <c r="FY179" s="14">
        <f t="shared" si="305"/>
        <v>41195790</v>
      </c>
      <c r="FZ179" s="14">
        <f t="shared" si="306"/>
        <v>1005568</v>
      </c>
      <c r="GA179" s="28">
        <f t="shared" si="307"/>
        <v>49950</v>
      </c>
      <c r="GB179" s="28">
        <f t="shared" si="308"/>
        <v>49950</v>
      </c>
      <c r="GC179" s="28">
        <f t="shared" si="309"/>
        <v>49950</v>
      </c>
      <c r="GD179" s="28">
        <f t="shared" si="310"/>
        <v>49950</v>
      </c>
      <c r="GE179" s="28">
        <f t="shared" si="311"/>
        <v>2.3855</v>
      </c>
      <c r="GF179" s="28">
        <f t="shared" si="312"/>
        <v>2.569</v>
      </c>
      <c r="GG179" s="28">
        <f t="shared" si="313"/>
        <v>0</v>
      </c>
      <c r="GH179" s="28">
        <f t="shared" si="314"/>
        <v>62.3</v>
      </c>
      <c r="GI179" s="14">
        <f t="shared" si="315"/>
        <v>1</v>
      </c>
      <c r="GJ179" s="14">
        <f t="shared" si="316"/>
        <v>2</v>
      </c>
      <c r="GK179" s="14">
        <f t="shared" si="317"/>
        <v>2</v>
      </c>
      <c r="GL179" s="18">
        <f t="shared" si="318"/>
        <v>2.3000000000000003</v>
      </c>
      <c r="GM179" s="18">
        <f t="shared" si="319"/>
        <v>1.75</v>
      </c>
      <c r="GN179" s="18">
        <f t="shared" si="320"/>
        <v>1.45</v>
      </c>
      <c r="GO179" s="29">
        <f t="shared" si="380"/>
        <v>50100</v>
      </c>
      <c r="GP179" s="29">
        <f t="shared" si="380"/>
        <v>50400</v>
      </c>
      <c r="GQ179" s="29">
        <f t="shared" si="380"/>
        <v>50400</v>
      </c>
      <c r="GR179" s="26">
        <f t="shared" si="321"/>
        <v>0.1</v>
      </c>
      <c r="GS179" s="26">
        <f t="shared" si="322"/>
        <v>0.1</v>
      </c>
      <c r="GT179" s="26">
        <f t="shared" si="323"/>
        <v>0.2</v>
      </c>
      <c r="GU179" s="14">
        <f t="shared" si="324"/>
        <v>4</v>
      </c>
      <c r="GV179" s="14">
        <f t="shared" si="325"/>
        <v>4</v>
      </c>
      <c r="GW179" s="14">
        <f t="shared" si="326"/>
        <v>4</v>
      </c>
      <c r="GX179" s="14">
        <f t="shared" si="327"/>
        <v>12</v>
      </c>
      <c r="GY179" s="14">
        <f t="shared" si="328"/>
        <v>180</v>
      </c>
      <c r="GZ179" s="14">
        <f t="shared" si="329"/>
        <v>300</v>
      </c>
      <c r="HA179">
        <v>175</v>
      </c>
      <c r="HB179" s="14">
        <f t="shared" si="275"/>
        <v>448611561</v>
      </c>
      <c r="HD179" s="14">
        <f t="shared" si="330"/>
        <v>3715922</v>
      </c>
      <c r="HE179" s="14">
        <f t="shared" si="331"/>
        <v>1942475</v>
      </c>
      <c r="HF179" s="29">
        <f t="shared" si="332"/>
        <v>47952</v>
      </c>
      <c r="HG179" s="29">
        <f t="shared" si="333"/>
        <v>34444</v>
      </c>
      <c r="HH179" s="29">
        <f t="shared" si="334"/>
        <v>37200</v>
      </c>
      <c r="HI179" s="29">
        <f t="shared" si="335"/>
        <v>34720</v>
      </c>
      <c r="HJ179" s="14">
        <f t="shared" si="336"/>
        <v>2.3855</v>
      </c>
      <c r="HK179" s="14">
        <f t="shared" si="337"/>
        <v>2.569</v>
      </c>
      <c r="HL179" s="14">
        <f t="shared" si="338"/>
        <v>1112992</v>
      </c>
      <c r="HM179" s="14">
        <f t="shared" si="339"/>
        <v>1912015</v>
      </c>
      <c r="HN179" s="26">
        <f t="shared" si="340"/>
        <v>0.39912030568308188</v>
      </c>
      <c r="HO179" s="26">
        <f t="shared" si="341"/>
        <v>0.66506939854593528</v>
      </c>
      <c r="HP179" s="29">
        <f t="shared" si="342"/>
        <v>554693</v>
      </c>
      <c r="HQ179" s="29">
        <f t="shared" si="343"/>
        <v>2028514</v>
      </c>
      <c r="HR179" s="29">
        <f t="shared" si="344"/>
        <v>1688229</v>
      </c>
      <c r="HS179" s="26">
        <f t="shared" si="345"/>
        <v>0.48796497700927888</v>
      </c>
      <c r="HT179" s="26">
        <f t="shared" si="346"/>
        <v>0.49312756408491421</v>
      </c>
      <c r="HU179" s="26">
        <f t="shared" si="347"/>
        <v>0.59312756408491429</v>
      </c>
      <c r="HV179" s="26">
        <f t="shared" si="348"/>
        <v>8.7964977009278855E-2</v>
      </c>
      <c r="HW179" s="29">
        <f t="shared" si="349"/>
        <v>2.2000000000000002</v>
      </c>
      <c r="HX179" s="29">
        <f t="shared" si="350"/>
        <v>4.4309755224538119</v>
      </c>
      <c r="HY179" s="29">
        <f t="shared" si="351"/>
        <v>5.0309755224538124</v>
      </c>
      <c r="HZ179" s="29">
        <f t="shared" si="352"/>
        <v>6101623</v>
      </c>
      <c r="IA179" s="29">
        <f t="shared" si="353"/>
        <v>5992197.2539699143</v>
      </c>
      <c r="IB179" s="29">
        <f t="shared" si="354"/>
        <v>4246719.3876483385</v>
      </c>
      <c r="IC179" s="29">
        <f t="shared" si="355"/>
        <v>30649658</v>
      </c>
      <c r="ID179" s="14">
        <f t="shared" si="356"/>
        <v>16340539.640000001</v>
      </c>
      <c r="IH179" s="14">
        <v>1</v>
      </c>
      <c r="II179" s="14">
        <v>1</v>
      </c>
      <c r="IJ179" s="14">
        <v>480</v>
      </c>
      <c r="IK179" s="14">
        <v>80</v>
      </c>
      <c r="IL179" s="14">
        <v>60</v>
      </c>
      <c r="IM179" s="23">
        <f t="shared" si="357"/>
        <v>3688080458</v>
      </c>
      <c r="IN179" s="23">
        <f t="shared" si="358"/>
        <v>2</v>
      </c>
      <c r="IO179" s="23">
        <f t="shared" si="359"/>
        <v>3688.08</v>
      </c>
      <c r="IP179" s="23">
        <f t="shared" si="360"/>
        <v>4366442071</v>
      </c>
      <c r="IQ179" s="23">
        <f t="shared" si="361"/>
        <v>2</v>
      </c>
      <c r="IR179" s="23">
        <f t="shared" si="362"/>
        <v>4366.4399999999996</v>
      </c>
      <c r="IS179" s="14">
        <v>1</v>
      </c>
      <c r="IT179" s="14">
        <v>1</v>
      </c>
      <c r="IU179" s="14">
        <v>240</v>
      </c>
      <c r="IV179" s="14">
        <v>40</v>
      </c>
      <c r="IW179" s="14">
        <v>30</v>
      </c>
      <c r="IX179" s="23">
        <f t="shared" si="363"/>
        <v>2166532557</v>
      </c>
      <c r="IY179" s="23">
        <f t="shared" si="364"/>
        <v>2</v>
      </c>
      <c r="IZ179" s="23">
        <f t="shared" si="365"/>
        <v>2166.5300000000002</v>
      </c>
      <c r="JA179" s="23"/>
      <c r="JB179" s="23"/>
      <c r="JC179" s="23"/>
      <c r="JG179">
        <f t="shared" si="366"/>
        <v>1.7116532433862564</v>
      </c>
      <c r="JH179">
        <f t="shared" si="367"/>
        <v>4.0831488120979147</v>
      </c>
      <c r="JJ179" s="14">
        <v>10</v>
      </c>
      <c r="JK179" s="14">
        <v>2</v>
      </c>
      <c r="JL179" s="14">
        <v>1.5</v>
      </c>
      <c r="JM179" s="23">
        <f t="shared" si="368"/>
        <v>73636745</v>
      </c>
      <c r="JN179" s="23">
        <f t="shared" si="369"/>
        <v>1</v>
      </c>
      <c r="JO179" s="23">
        <f t="shared" si="370"/>
        <v>73636.75</v>
      </c>
      <c r="JP179" s="14">
        <v>30</v>
      </c>
      <c r="JQ179" s="14">
        <v>6</v>
      </c>
      <c r="JR179" s="14">
        <v>4</v>
      </c>
      <c r="JS179" s="23">
        <f t="shared" si="371"/>
        <v>212416798</v>
      </c>
      <c r="JT179" s="23">
        <f t="shared" si="372"/>
        <v>1</v>
      </c>
      <c r="JU179" s="23">
        <f t="shared" si="373"/>
        <v>212416.8</v>
      </c>
      <c r="JW179" s="23">
        <f t="shared" si="374"/>
        <v>283222397</v>
      </c>
      <c r="JX179" s="23">
        <f t="shared" si="375"/>
        <v>1</v>
      </c>
      <c r="JY179" s="23">
        <f t="shared" si="376"/>
        <v>283222.40000000002</v>
      </c>
      <c r="JZ179" s="23">
        <f t="shared" si="377"/>
        <v>110455118</v>
      </c>
      <c r="KA179" s="23">
        <f t="shared" si="378"/>
        <v>1</v>
      </c>
      <c r="KB179" s="23">
        <f t="shared" si="379"/>
        <v>110455.12</v>
      </c>
    </row>
    <row r="180" spans="3:288" ht="16.5" x14ac:dyDescent="0.2">
      <c r="C180" s="14">
        <f t="shared" si="243"/>
        <v>52</v>
      </c>
      <c r="D180" s="14">
        <v>176</v>
      </c>
      <c r="E180" s="14" t="s">
        <v>843</v>
      </c>
      <c r="F180" s="14">
        <v>625</v>
      </c>
      <c r="G180" s="14">
        <v>625</v>
      </c>
      <c r="H180" s="14">
        <v>625</v>
      </c>
      <c r="I180" s="14">
        <v>625</v>
      </c>
      <c r="J180" s="14">
        <v>11</v>
      </c>
      <c r="K180" s="14">
        <v>11</v>
      </c>
      <c r="L180" s="14">
        <v>10</v>
      </c>
      <c r="M180" s="14">
        <v>7</v>
      </c>
      <c r="N180" s="14">
        <v>7</v>
      </c>
      <c r="O180" s="14">
        <v>7</v>
      </c>
      <c r="P180" s="14">
        <v>10</v>
      </c>
      <c r="Q180" s="14">
        <v>10</v>
      </c>
      <c r="R180" s="14">
        <v>10</v>
      </c>
      <c r="S180" s="14">
        <v>10</v>
      </c>
      <c r="T180" s="14">
        <v>10</v>
      </c>
      <c r="U180" s="14">
        <v>10</v>
      </c>
      <c r="V180" s="14">
        <v>10</v>
      </c>
      <c r="W180" s="14">
        <v>10</v>
      </c>
      <c r="X180" s="14">
        <v>625</v>
      </c>
      <c r="Y180" s="14">
        <v>625</v>
      </c>
      <c r="Z180" s="14">
        <v>625</v>
      </c>
      <c r="AA180" s="14">
        <v>625</v>
      </c>
      <c r="AB180" s="14">
        <v>625</v>
      </c>
      <c r="AC180" s="14">
        <v>625</v>
      </c>
      <c r="AD180" s="14">
        <v>625</v>
      </c>
      <c r="AE180" s="14">
        <v>625</v>
      </c>
      <c r="AF180" s="14">
        <v>82</v>
      </c>
      <c r="AG180" s="14">
        <v>82</v>
      </c>
      <c r="AH180" s="14">
        <v>82</v>
      </c>
      <c r="AI180" s="14">
        <v>82</v>
      </c>
      <c r="AJ180" s="14">
        <v>82</v>
      </c>
      <c r="AK180" s="14">
        <v>82</v>
      </c>
      <c r="AL180" s="14">
        <v>82</v>
      </c>
      <c r="AM180" s="14">
        <v>82</v>
      </c>
      <c r="AN180" s="14">
        <v>6</v>
      </c>
      <c r="AO180" s="14">
        <v>7</v>
      </c>
      <c r="AP180" s="14">
        <v>7</v>
      </c>
      <c r="AQ180" s="14">
        <v>7</v>
      </c>
      <c r="AR180" s="14">
        <v>7</v>
      </c>
      <c r="AS180" s="14">
        <v>0</v>
      </c>
      <c r="AT180" s="14">
        <v>0</v>
      </c>
      <c r="AU180" s="14">
        <v>0</v>
      </c>
      <c r="AV180" s="14">
        <v>0</v>
      </c>
      <c r="AW180" s="14">
        <v>4</v>
      </c>
      <c r="AX180" s="14">
        <v>5</v>
      </c>
      <c r="AY180" s="14">
        <v>0</v>
      </c>
      <c r="AZ180" s="14">
        <v>0</v>
      </c>
      <c r="BA180" s="14">
        <v>21</v>
      </c>
      <c r="BF180" s="14">
        <f>ROUND((INDEX(新战舰养成!S$6:S$18,通天塔!$J180+1)+INDEX(新战舰养成!D$6:D$18,通天塔!$J180+1)*(通天塔!$G180-1))*INDEX(战舰突破!$D$6:$D$18,通天塔!$M180+1),0)</f>
        <v>457877</v>
      </c>
      <c r="BG180" s="14">
        <f>ROUND((INDEX(新战舰养成!T$6:T$18,通天塔!$J180+1)+INDEX(新战舰养成!E$6:E$18,通天塔!$J180+1)*(通天塔!$G180-1))*INDEX(战舰突破!$D$6:$D$18,通天塔!$M180+1),0)</f>
        <v>3662904</v>
      </c>
      <c r="BH180" s="14">
        <f>ROUND((INDEX(新战舰养成!U$6:U$18,通天塔!$J180+1)+INDEX(新战舰养成!F$6:F$18,通天塔!$J180+1)*(通天塔!$G180-1))*INDEX(战舰突破!$D$6:$D$18,通天塔!$M180+1),0)</f>
        <v>229089</v>
      </c>
      <c r="BI180" s="14">
        <f>ROUND((INDEX(新战舰养成!V$6:V$18,通天塔!$J180+1)+INDEX(新战舰养成!G$6:G$18,通天塔!$J180+1)*(通天塔!$G180-1))*INDEX(战舰突破!$D$6:$D$18,通天塔!$M180+1),0)</f>
        <v>570</v>
      </c>
      <c r="BJ180" s="14">
        <f>ROUND((INDEX(新战舰养成!W$6:W$18,通天塔!$J180+1)+INDEX(新战舰养成!H$6:H$18,通天塔!$J180+1)*(通天塔!$G180-1))*INDEX(战舰突破!$D$6:$D$18,通天塔!$M180+1),0)</f>
        <v>8</v>
      </c>
      <c r="BL180" s="14">
        <f>IF($H180&gt;0,ROUND((INDEX(新战舰养成!X$6:X$18,通天塔!$K180+1)+INDEX(新战舰养成!I$6:I$18,通天塔!$K180+1)*(通天塔!$H180-1))*INDEX(战舰突破!$D$6:$D$18,通天塔!$N180+1),0),0)</f>
        <v>458409</v>
      </c>
      <c r="BM180" s="14">
        <f>IF($H180&gt;0,ROUND((INDEX(新战舰养成!Y$6:Y$18,通天塔!$K180+1)+INDEX(新战舰养成!J$6:J$18,通天塔!$K180+1)*(通天塔!$H180-1))*INDEX(战舰突破!$D$6:$D$18,通天塔!$N180+1),0),0)</f>
        <v>0</v>
      </c>
      <c r="BN180" s="14">
        <f>IF($H180&gt;0,ROUND((INDEX(新战舰养成!Z$6:Z$18,通天塔!$K180+1)+INDEX(新战舰养成!K$6:K$18,通天塔!$K180+1)*(通天塔!$H180-1))*INDEX(战舰突破!$D$6:$D$18,通天塔!$N180+1),0),0)</f>
        <v>0</v>
      </c>
      <c r="BO180" s="14">
        <f>IF($H180&gt;0,ROUND((INDEX(新战舰养成!AA$6:AA$18,通天塔!$K180+1)+INDEX(新战舰养成!L$6:L$18,通天塔!$K180+1)*(通天塔!$H180-1))*INDEX(战舰突破!$D$6:$D$18,通天塔!$N180+1),0),0)</f>
        <v>4578772</v>
      </c>
      <c r="BP180" s="14">
        <f>IF($H180&gt;0,ROUND((INDEX(新战舰养成!AB$6:AB$18,通天塔!$K180+1)+INDEX(新战舰养成!M$6:M$18,通天塔!$K180+1)*(通天塔!$H180-1))*INDEX(战舰突破!$D$6:$D$18,通天塔!$N180+1),0),0)</f>
        <v>91436</v>
      </c>
      <c r="BR180" s="14">
        <f>IF($I180&gt;0,ROUND((INDEX(新战舰养成!AC$6:AC$18,通天塔!$L180+1)+INDEX(新战舰养成!I$6:I$18,通天塔!$L180+1)*(通天塔!$I180-1))*INDEX(战舰突破!$D$6:$D$18,通天塔!$O180+1),0),0)</f>
        <v>344694</v>
      </c>
      <c r="BS180" s="14">
        <f>IF($I180&gt;0,ROUND((INDEX(新战舰养成!AD$6:AD$18,通天塔!$L180+1)+INDEX(新战舰养成!J$6:J$18,通天塔!$L180+1)*(通天塔!$I180-1))*INDEX(战舰突破!$D$6:$D$18,通天塔!$O180+1),0),0)</f>
        <v>0</v>
      </c>
      <c r="BT180" s="14">
        <f>IF($I180&gt;0,ROUND((INDEX(新战舰养成!AE$6:AE$18,通天塔!$L180+1)+INDEX(新战舰养成!K$6:K$18,通天塔!$L180+1)*(通天塔!$I180-1))*INDEX(战舰突破!$D$6:$D$18,通天塔!$O180+1),0),0)</f>
        <v>0</v>
      </c>
      <c r="BU180" s="14">
        <f>IF($I180&gt;0,ROUND((INDEX(新战舰养成!AF$6:AF$18,通天塔!$L180+1)+INDEX(新战舰养成!L$6:L$18,通天塔!$L180+1)*(通天塔!$I180-1))*INDEX(战舰突破!$D$6:$D$18,通天塔!$O180+1),0),0)</f>
        <v>2251671</v>
      </c>
      <c r="BV180" s="14">
        <f>IF($I180&gt;0,ROUND((INDEX(新战舰养成!AG$6:AG$18,通天塔!$L180+1)+INDEX(新战舰养成!M$6:M$18,通天塔!$L180+1)*(通天塔!$I180-1))*INDEX(战舰突破!$D$6:$D$18,通天塔!$O180+1),0),0)</f>
        <v>92686</v>
      </c>
      <c r="BY180" s="14">
        <f>(INDEX(装备数值!$C$13:$G$116,通天塔!$P180*8+1,BY$2)+INDEX(装备数值!$C$13:$G$116,通天塔!$Q180*8+2,BY$2)+INDEX(装备数值!$C$13:$G$116,通天塔!$S180*8+3,BY$2)+INDEX(装备数值!$C$13:$G$116,通天塔!$R180*8+4,BY$2)+INDEX(装备数值!$C$13:$G$116,通天塔!$T180*8+5,BY$2)+INDEX(装备数值!$C$13:$G$116,通天塔!$U180*8+6,BY$2)+INDEX(装备数值!$C$13:$G$116,通天塔!$V180*8+7,BY$2)+INDEX(装备数值!$C$13:$G$116,通天塔!$W180*8+8,BY$2))</f>
        <v>80000</v>
      </c>
      <c r="BZ180" s="14">
        <f>(INDEX(装备数值!$C$13:$G$116,通天塔!$P180*8+1,BZ$2)+INDEX(装备数值!$C$13:$G$116,通天塔!$Q180*8+2,BZ$2)+INDEX(装备数值!$C$13:$G$116,通天塔!$S180*8+3,BZ$2)+INDEX(装备数值!$C$13:$G$116,通天塔!$R180*8+4,BZ$2)+INDEX(装备数值!$C$13:$G$116,通天塔!$T180*8+5,BZ$2)+INDEX(装备数值!$C$13:$G$116,通天塔!$U180*8+6,BZ$2)+INDEX(装备数值!$C$13:$G$116,通天塔!$V180*8+7,BZ$2)+INDEX(装备数值!$C$13:$G$116,通天塔!$W180*8+8,BZ$2))</f>
        <v>600000</v>
      </c>
      <c r="CA180" s="14">
        <f>(INDEX(装备数值!$C$13:$G$116,通天塔!$P180*8+1,CA$2)+INDEX(装备数值!$C$13:$G$116,通天塔!$Q180*8+2,CA$2)+INDEX(装备数值!$C$13:$G$116,通天塔!$S180*8+3,CA$2)+INDEX(装备数值!$C$13:$G$116,通天塔!$R180*8+4,CA$2)+INDEX(装备数值!$C$13:$G$116,通天塔!$T180*8+5,CA$2)+INDEX(装备数值!$C$13:$G$116,通天塔!$U180*8+6,CA$2)+INDEX(装备数值!$C$13:$G$116,通天塔!$V180*8+7,CA$2)+INDEX(装备数值!$C$13:$G$116,通天塔!$W180*8+8,CA$2))</f>
        <v>40000</v>
      </c>
      <c r="CB180" s="14">
        <f>(INDEX(装备数值!$C$13:$G$116,通天塔!$P180*8+1,CB$2)+INDEX(装备数值!$C$13:$G$116,通天塔!$Q180*8+2,CB$2)+INDEX(装备数值!$C$13:$G$116,通天塔!$S180*8+3,CB$2)+INDEX(装备数值!$C$13:$G$116,通天塔!$R180*8+4,CB$2)+INDEX(装备数值!$C$13:$G$116,通天塔!$T180*8+5,CB$2)+INDEX(装备数值!$C$13:$G$116,通天塔!$U180*8+6,CB$2)+INDEX(装备数值!$C$13:$G$116,通天塔!$V180*8+7,CB$2)+INDEX(装备数值!$C$13:$G$116,通天塔!$W180*8+8,CB$2))</f>
        <v>800000</v>
      </c>
      <c r="CC180" s="14">
        <f>(INDEX(装备数值!$C$13:$G$116,通天塔!$P180*8+1,CC$2)+INDEX(装备数值!$C$13:$G$116,通天塔!$Q180*8+2,CC$2)+INDEX(装备数值!$C$13:$G$116,通天塔!$S180*8+3,CC$2)+INDEX(装备数值!$C$13:$G$116,通天塔!$R180*8+4,CC$2)+INDEX(装备数值!$C$13:$G$116,通天塔!$T180*8+5,CC$2)+INDEX(装备数值!$C$13:$G$116,通天塔!$U180*8+6,CC$2)+INDEX(装备数值!$C$13:$G$116,通天塔!$V180*8+7,CC$2)+INDEX(装备数值!$C$13:$G$116,通天塔!$W180*8+8,CC$2))</f>
        <v>15750</v>
      </c>
      <c r="CF180" s="14">
        <f>INDEX(装备数值!$I$13:$M$116,通天塔!$P180*8+1,CF$2)*$X180+INDEX(装备数值!$I$13:$M$116,通天塔!$Q180*8+2,CF$2)*$Y180+INDEX(装备数值!$I$13:$M$116,通天塔!$S180*8+3,CF$2)*$Z180+INDEX(装备数值!$I$13:$M$116,通天塔!$R180*8+4,CF$2)*$AA180+INDEX(装备数值!$I$13:$M$116,通天塔!$T180*8+5,CF$2)*$AB180+INDEX(装备数值!$I$13:$M$116,通天塔!$U180*8+6,CF$2)*$AC180+INDEX(装备数值!$I$13:$M$116,通天塔!$V180*8+7,CF$2)*$AD180+INDEX(装备数值!$I$13:$M$116,通天塔!$W180*8+8,CF$2)*$AE180</f>
        <v>200000</v>
      </c>
      <c r="CG180" s="14">
        <f>INDEX(装备数值!$I$13:$M$116,通天塔!$P180*8+1,CG$2)*$X180+INDEX(装备数值!$I$13:$M$116,通天塔!$Q180*8+2,CG$2)*$Y180+INDEX(装备数值!$I$13:$M$116,通天塔!$S180*8+3,CG$2)*$Z180+INDEX(装备数值!$I$13:$M$116,通天塔!$R180*8+4,CG$2)*$AA180+INDEX(装备数值!$I$13:$M$116,通天塔!$T180*8+5,CG$2)*$AB180+INDEX(装备数值!$I$13:$M$116,通天塔!$U180*8+6,CG$2)*$AC180+INDEX(装备数值!$I$13:$M$116,通天塔!$V180*8+7,CG$2)*$AD180+INDEX(装备数值!$I$13:$M$116,通天塔!$W180*8+8,CG$2)*$AE180</f>
        <v>1500000</v>
      </c>
      <c r="CH180" s="14">
        <f>INDEX(装备数值!$I$13:$M$116,通天塔!$P180*8+1,CH$2)*$X180+INDEX(装备数值!$I$13:$M$116,通天塔!$Q180*8+2,CH$2)*$Y180+INDEX(装备数值!$I$13:$M$116,通天塔!$S180*8+3,CH$2)*$Z180+INDEX(装备数值!$I$13:$M$116,通天塔!$R180*8+4,CH$2)*$AA180+INDEX(装备数值!$I$13:$M$116,通天塔!$T180*8+5,CH$2)*$AB180+INDEX(装备数值!$I$13:$M$116,通天塔!$U180*8+6,CH$2)*$AC180+INDEX(装备数值!$I$13:$M$116,通天塔!$V180*8+7,CH$2)*$AD180+INDEX(装备数值!$I$13:$M$116,通天塔!$W180*8+8,CH$2)*$AE180</f>
        <v>100000</v>
      </c>
      <c r="CI180" s="14">
        <f>INDEX(装备数值!$I$13:$M$116,通天塔!$P180*8+1,CI$2)*$X180+INDEX(装备数值!$I$13:$M$116,通天塔!$Q180*8+2,CI$2)*$Y180+INDEX(装备数值!$I$13:$M$116,通天塔!$S180*8+3,CI$2)*$Z180+INDEX(装备数值!$I$13:$M$116,通天塔!$R180*8+4,CI$2)*$AA180+INDEX(装备数值!$I$13:$M$116,通天塔!$T180*8+5,CI$2)*$AB180+INDEX(装备数值!$I$13:$M$116,通天塔!$U180*8+6,CI$2)*$AC180+INDEX(装备数值!$I$13:$M$116,通天塔!$V180*8+7,CI$2)*$AD180+INDEX(装备数值!$I$13:$M$116,通天塔!$W180*8+8,CI$2)*$AE180</f>
        <v>2000000</v>
      </c>
      <c r="CJ180" s="14">
        <f>INDEX(装备数值!$I$13:$M$116,通天塔!$P180*8+1,CJ$2)*$X180+INDEX(装备数值!$I$13:$M$116,通天塔!$Q180*8+2,CJ$2)*$Y180+INDEX(装备数值!$I$13:$M$116,通天塔!$S180*8+3,CJ$2)*$Z180+INDEX(装备数值!$I$13:$M$116,通天塔!$R180*8+4,CJ$2)*$AA180+INDEX(装备数值!$I$13:$M$116,通天塔!$T180*8+5,CJ$2)*$AB180+INDEX(装备数值!$I$13:$M$116,通天塔!$U180*8+6,CJ$2)*$AC180+INDEX(装备数值!$I$13:$M$116,通天塔!$V180*8+7,CJ$2)*$AD180+INDEX(装备数值!$I$13:$M$116,通天塔!$W180*8+8,CJ$2)*$AE180</f>
        <v>39375</v>
      </c>
      <c r="CM180" s="14">
        <f>INDEX(装备数值!$X$13:$AH$116,$P180*8+1,CM$2)*$AF180+INDEX(装备数值!$X$13:$AH$116,$Q180*8+2,CM$2)*$AG180+INDEX(装备数值!$X$13:$AH$116,$S180*8+3,CM$2)*$AH180+INDEX(装备数值!$X$13:$AH$116,$R180*8+4,CM$2)*$AI180+INDEX(装备数值!$X$13:$AH$116,$T180*8+5,CM$2)*$AJ180+INDEX(装备数值!$X$13:$AH$116,$U180*8+6,CM$2)*$AK180+INDEX(装备数值!$X$13:$AH$116,$V180*8+7,CM$2)*$AL180+INDEX(装备数值!$X$13:$AH$116,$W180*8+8,CM$2)*$AM180</f>
        <v>65600</v>
      </c>
      <c r="CN180" s="14">
        <f>INDEX(装备数值!$X$13:$AH$116,$P180*8+1,CN$2)*$AF180+INDEX(装备数值!$X$13:$AH$116,$Q180*8+2,CN$2)*$AG180+INDEX(装备数值!$X$13:$AH$116,$S180*8+3,CN$2)*$AH180+INDEX(装备数值!$X$13:$AH$116,$R180*8+4,CN$2)*$AI180+INDEX(装备数值!$X$13:$AH$116,$T180*8+5,CN$2)*$AJ180+INDEX(装备数值!$X$13:$AH$116,$U180*8+6,CN$2)*$AK180+INDEX(装备数值!$X$13:$AH$116,$V180*8+7,CN$2)*$AL180+INDEX(装备数值!$X$13:$AH$116,$W180*8+8,CN$2)*$AM180</f>
        <v>492000</v>
      </c>
      <c r="CO180" s="14">
        <f>INDEX(装备数值!$X$13:$AH$116,$P180*8+1,CO$2)*$AF180+INDEX(装备数值!$X$13:$AH$116,$Q180*8+2,CO$2)*$AG180+INDEX(装备数值!$X$13:$AH$116,$S180*8+3,CO$2)*$AH180+INDEX(装备数值!$X$13:$AH$116,$R180*8+4,CO$2)*$AI180+INDEX(装备数值!$X$13:$AH$116,$T180*8+5,CO$2)*$AJ180+INDEX(装备数值!$X$13:$AH$116,$U180*8+6,CO$2)*$AK180+INDEX(装备数值!$X$13:$AH$116,$V180*8+7,CO$2)*$AL180+INDEX(装备数值!$X$13:$AH$116,$W180*8+8,CO$2)*$AM180</f>
        <v>32800</v>
      </c>
      <c r="CP180" s="14">
        <f>INDEX(装备数值!$X$13:$AH$116,$P180*8+1,CP$2)*$AF180+INDEX(装备数值!$X$13:$AH$116,$Q180*8+2,CP$2)*$AG180+INDEX(装备数值!$X$13:$AH$116,$S180*8+3,CP$2)*$AH180+INDEX(装备数值!$X$13:$AH$116,$R180*8+4,CP$2)*$AI180+INDEX(装备数值!$X$13:$AH$116,$T180*8+5,CP$2)*$AJ180+INDEX(装备数值!$X$13:$AH$116,$U180*8+6,CP$2)*$AK180+INDEX(装备数值!$X$13:$AH$116,$V180*8+7,CP$2)*$AL180+INDEX(装备数值!$X$13:$AH$116,$W180*8+8,CP$2)*$AM180</f>
        <v>656000</v>
      </c>
      <c r="CQ180" s="14">
        <f>INDEX(装备数值!$X$13:$AH$116,$P180*8+1,CQ$2)*$AF180+INDEX(装备数值!$X$13:$AH$116,$Q180*8+2,CQ$2)*$AG180+INDEX(装备数值!$X$13:$AH$116,$S180*8+3,CQ$2)*$AH180+INDEX(装备数值!$X$13:$AH$116,$R180*8+4,CQ$2)*$AI180+INDEX(装备数值!$X$13:$AH$116,$T180*8+5,CQ$2)*$AJ180+INDEX(装备数值!$X$13:$AH$116,$U180*8+6,CQ$2)*$AK180+INDEX(装备数值!$X$13:$AH$116,$V180*8+7,CQ$2)*$AL180+INDEX(装备数值!$X$13:$AH$116,$W180*8+8,CQ$2)*$AM180</f>
        <v>13120</v>
      </c>
      <c r="CR180" s="14">
        <f>INDEX(装备数值!$X$13:$AH$116,$P180*8+1,CR$2)*$AF180+INDEX(装备数值!$X$13:$AH$116,$Q180*8+2,CR$2)*$AG180+INDEX(装备数值!$X$13:$AH$116,$S180*8+3,CR$2)*$AH180+INDEX(装备数值!$X$13:$AH$116,$R180*8+4,CR$2)*$AI180+INDEX(装备数值!$X$13:$AH$116,$T180*8+5,CR$2)*$AJ180+INDEX(装备数值!$X$13:$AH$116,$U180*8+6,CR$2)*$AK180+INDEX(装备数值!$X$13:$AH$116,$V180*8+7,CR$2)*$AL180+INDEX(装备数值!$X$13:$AH$116,$W180*8+8,CR$2)*$AM180</f>
        <v>49200</v>
      </c>
      <c r="CS180" s="14">
        <f>INDEX(装备数值!$X$13:$AH$116,$P180*8+1,CS$2)*$AF180+INDEX(装备数值!$X$13:$AH$116,$Q180*8+2,CS$2)*$AG180+INDEX(装备数值!$X$13:$AH$116,$S180*8+3,CS$2)*$AH180+INDEX(装备数值!$X$13:$AH$116,$R180*8+4,CS$2)*$AI180+INDEX(装备数值!$X$13:$AH$116,$T180*8+5,CS$2)*$AJ180+INDEX(装备数值!$X$13:$AH$116,$U180*8+6,CS$2)*$AK180+INDEX(装备数值!$X$13:$AH$116,$V180*8+7,CS$2)*$AL180+INDEX(装备数值!$X$13:$AH$116,$W180*8+8,CS$2)*$AM180</f>
        <v>49200</v>
      </c>
      <c r="CT180" s="14">
        <f>INDEX(装备数值!$X$13:$AH$116,$P180*8+1,CT$2)*$AF180+INDEX(装备数值!$X$13:$AH$116,$Q180*8+2,CT$2)*$AG180+INDEX(装备数值!$X$13:$AH$116,$S180*8+3,CT$2)*$AH180+INDEX(装备数值!$X$13:$AH$116,$R180*8+4,CT$2)*$AI180+INDEX(装备数值!$X$13:$AH$116,$T180*8+5,CT$2)*$AJ180+INDEX(装备数值!$X$13:$AH$116,$U180*8+6,CT$2)*$AK180+INDEX(装备数值!$X$13:$AH$116,$V180*8+7,CT$2)*$AL180+INDEX(装备数值!$X$13:$AH$116,$W180*8+8,CT$2)*$AM180</f>
        <v>49200</v>
      </c>
      <c r="CU180" s="14">
        <f>INDEX(装备数值!$X$13:$AH$116,$P180*8+1,CU$2)*$AF180+INDEX(装备数值!$X$13:$AH$116,$Q180*8+2,CU$2)*$AG180+INDEX(装备数值!$X$13:$AH$116,$S180*8+3,CU$2)*$AH180+INDEX(装备数值!$X$13:$AH$116,$R180*8+4,CU$2)*$AI180+INDEX(装备数值!$X$13:$AH$116,$T180*8+5,CU$2)*$AJ180+INDEX(装备数值!$X$13:$AH$116,$U180*8+6,CU$2)*$AK180+INDEX(装备数值!$X$13:$AH$116,$V180*8+7,CU$2)*$AL180+INDEX(装备数值!$X$13:$AH$116,$W180*8+8,CU$2)*$AM180</f>
        <v>49200</v>
      </c>
      <c r="CV180" s="14">
        <f>INDEX(装备数值!$X$13:$AH$116,$P180*8+1,CV$2)*$AF180+INDEX(装备数值!$X$13:$AH$116,$Q180*8+2,CV$2)*$AG180+INDEX(装备数值!$X$13:$AH$116,$S180*8+3,CV$2)*$AH180+INDEX(装备数值!$X$13:$AH$116,$R180*8+4,CV$2)*$AI180+INDEX(装备数值!$X$13:$AH$116,$T180*8+5,CV$2)*$AJ180+INDEX(装备数值!$X$13:$AH$116,$U180*8+6,CV$2)*$AK180+INDEX(装备数值!$X$13:$AH$116,$V180*8+7,CV$2)*$AL180+INDEX(装备数值!$X$13:$AH$116,$W180*8+8,CV$2)*$AM180</f>
        <v>164</v>
      </c>
      <c r="CW180" s="14">
        <f>INDEX(装备数值!$X$13:$AH$116,$P180*8+1,CW$2)*$AF180+INDEX(装备数值!$X$13:$AH$116,$Q180*8+2,CW$2)*$AG180+INDEX(装备数值!$X$13:$AH$116,$S180*8+3,CW$2)*$AH180+INDEX(装备数值!$X$13:$AH$116,$R180*8+4,CW$2)*$AI180+INDEX(装备数值!$X$13:$AH$116,$T180*8+5,CW$2)*$AJ180+INDEX(装备数值!$X$13:$AH$116,$U180*8+6,CW$2)*$AK180+INDEX(装备数值!$X$13:$AH$116,$V180*8+7,CW$2)*$AL180+INDEX(装备数值!$X$13:$AH$116,$W180*8+8,CW$2)*$AM180</f>
        <v>164</v>
      </c>
      <c r="CY180" s="14">
        <f>INDEX(装备数值!$AN$17:$AN$117,MATCH(MIN($X180:$AE180),装备数值!$AO$17:$AO$117,1))</f>
        <v>62</v>
      </c>
      <c r="CZ180" s="14">
        <f>IF(COUNTIF($P180:$W180,"&gt;"&amp;0)=8,INDEX(装备数值!AR$17:AR$117,$CY180+1),0)</f>
        <v>30876</v>
      </c>
      <c r="DA180" s="14">
        <f>IF(COUNTIF($P180:$W180,"&gt;"&amp;0)=8,INDEX(装备数值!AS$17:AS$117,$CY180+1),0)</f>
        <v>232500</v>
      </c>
      <c r="DB180" s="14">
        <f>IF(COUNTIF($P180:$W180,"&gt;"&amp;0)=8,INDEX(装备数值!AT$17:AT$117,$CY180+1),0)</f>
        <v>15376</v>
      </c>
      <c r="DC180" s="14">
        <f>IF(COUNTIF($P180:$W180,"&gt;"&amp;0)=8,INDEX(装备数值!AU$17:AU$117,$CY180+1),0)</f>
        <v>310000</v>
      </c>
      <c r="DD180" s="14">
        <f>IF(COUNTIF($P180:$W180,"&gt;"&amp;0)=8,INDEX(装备数值!AV$17:AV$117,$CY180+1),0)</f>
        <v>6200</v>
      </c>
      <c r="DF180" s="14">
        <f>INDEX(装备数值!$AY$17:$AY$77,MATCH(MIN($AF180:$AM180),装备数值!$AZ$17:$AZ$77,1))</f>
        <v>41</v>
      </c>
      <c r="DG180" s="26">
        <f>INDEX(装备数值!BA$17:BA$77,通天塔!DF180+1)</f>
        <v>0.83499999999999996</v>
      </c>
      <c r="DH180" s="26">
        <f>INDEX(装备数值!BA$17:BA$77,通天塔!DF180+1)</f>
        <v>0.83499999999999996</v>
      </c>
      <c r="DJ180" s="14">
        <f t="shared" si="299"/>
        <v>43</v>
      </c>
      <c r="DK180" s="14">
        <f>VLOOKUP(DJ180,军阶与晶片数值!$W$6:$X$27,2)</f>
        <v>9</v>
      </c>
      <c r="DL180" s="14">
        <f>INDEX(军阶与晶片数值!Y$6:Y$27,$DK180+1)</f>
        <v>750</v>
      </c>
      <c r="DM180" s="14">
        <f>INDEX(军阶与晶片数值!Z$6:Z$27,$DK180+1)</f>
        <v>750</v>
      </c>
      <c r="DN180" s="14">
        <f>INDEX(军阶与晶片数值!AA$6:AA$27,$DK180+1)</f>
        <v>750</v>
      </c>
      <c r="DO180" s="14">
        <f>INDEX(军阶与晶片数值!AB$6:AB$27,$DK180+1)</f>
        <v>750</v>
      </c>
      <c r="DP180" s="29">
        <f>INDEX(军阶与晶片数值!AC$6:AC$27,$DK180+1)</f>
        <v>50</v>
      </c>
      <c r="DQ180" s="29">
        <f>INDEX(军阶与晶片数值!AD$6:AD$27,$DK180+1)</f>
        <v>30</v>
      </c>
      <c r="DS180" s="26">
        <f>INDEX(军阶与晶片数值!I$6:I$16,AN180+1)</f>
        <v>0.3</v>
      </c>
      <c r="DT180" s="26">
        <f>INDEX(军阶与晶片数值!M$6:M$16,AO180+1)</f>
        <v>0.45</v>
      </c>
      <c r="DU180" s="26">
        <f>INDEX(军阶与晶片数值!J$6:J$16,AP180+1)</f>
        <v>0.45</v>
      </c>
      <c r="DV180" s="26">
        <f>INDEX(军阶与晶片数值!K$6:K$16,AQ180+1)</f>
        <v>0.9</v>
      </c>
      <c r="DW180" s="26">
        <f>INDEX(军阶与晶片数值!L$6:L$16,AR180+1)</f>
        <v>0.9</v>
      </c>
      <c r="DX180" s="28">
        <f>INDEX(军阶与晶片数值!N$6:N$16,AS180+1)</f>
        <v>0</v>
      </c>
      <c r="DY180" s="28">
        <f>INDEX(军阶与晶片数值!O$6:O$16,AT180+1)</f>
        <v>0</v>
      </c>
      <c r="DZ180" s="28">
        <f>INDEX(军阶与晶片数值!P$6:P$16,AU180+1)</f>
        <v>0</v>
      </c>
      <c r="EA180" s="28">
        <f>INDEX(军阶与晶片数值!Q$6:Q$16,AV180+1)</f>
        <v>0</v>
      </c>
      <c r="EB180" s="26">
        <f>INDEX(军阶与晶片数值!R$6:R$16,AW180+1)</f>
        <v>0.3</v>
      </c>
      <c r="EC180" s="26">
        <f>INDEX(军阶与晶片数值!S$6:S$16,AX180+1)</f>
        <v>0.4</v>
      </c>
      <c r="ED180" s="26">
        <f>INDEX(军阶与晶片数值!T$6:T$16,AY180+1)</f>
        <v>0</v>
      </c>
      <c r="EE180" s="26">
        <f>INDEX(军阶与晶片数值!U$6:U$16,AZ180+1)</f>
        <v>0</v>
      </c>
      <c r="EG180" s="26">
        <f>INDEX(军阶与晶片数值!$C$6:$C$36,通天塔!$BA180+1)</f>
        <v>1.05</v>
      </c>
      <c r="EH180" s="26">
        <f>INDEX(军阶与晶片数值!$C$6:$C$36,通天塔!$BA180+1)</f>
        <v>1.05</v>
      </c>
      <c r="EI180" s="26">
        <f>INDEX(军阶与晶片数值!$C$6:$C$36,通天塔!$BA180+1)</f>
        <v>1.05</v>
      </c>
      <c r="EJ180" s="26">
        <f>INDEX(军阶与晶片数值!$C$6:$C$36,通天塔!$BA180+1)</f>
        <v>1.05</v>
      </c>
      <c r="EK180" s="26">
        <f>INDEX(军阶与晶片数值!$C$6:$C$36,通天塔!$BA180+1)</f>
        <v>1.05</v>
      </c>
      <c r="EM180" s="14">
        <f>INDEX(战舰突破!$H$6:$H$18,通天塔!$J180+1)+INDEX(战舰突破!$H$23:$H$35,通天塔!$K180+1)+INDEX(战舰突破!$H$40:$H$52,通天塔!$L180+1)</f>
        <v>200</v>
      </c>
      <c r="EN180" s="14">
        <f>INDEX(战舰突破!$I$6:$I$18,通天塔!$J180+1)+INDEX(战舰突破!$I$23:$I$35,通天塔!$K180+1)+INDEX(战舰突破!$I$40:$I$52,通天塔!$L180+1)</f>
        <v>200</v>
      </c>
      <c r="EO180" s="14">
        <f>INDEX(战舰突破!$J$6:$J$18,通天塔!$J180+1)+INDEX(战舰突破!$J$23:$J$35,通天塔!$K180+1)+INDEX(战舰突破!$J$40:$J$52,通天塔!$L180+1)</f>
        <v>0</v>
      </c>
      <c r="EP180" s="14">
        <f>INDEX(战舰突破!$K$6:$K$18,通天塔!$J180+1)+INDEX(战舰突破!$K$23:$K$35,通天塔!$K180+1)+INDEX(战舰突破!$K$40:$K$52,通天塔!$L180+1)</f>
        <v>0</v>
      </c>
      <c r="EQ180" s="14">
        <f>INDEX(战舰突破!$L$6:$L$18,通天塔!$J180+1)+INDEX(战舰突破!$L$23:$L$35,通天塔!$K180+1)+INDEX(战舰突破!$L$40:$L$52,通天塔!$L180+1)</f>
        <v>200</v>
      </c>
      <c r="ER180" s="18">
        <f>INDEX(战舰突破!$N$6:$N$18,通天塔!$J180+1)+INDEX(战舰突破!$N$23:$N$35,通天塔!$K180+1)+INDEX(战舰突破!$N$40:$N$52,通天塔!$L180+1)</f>
        <v>0.75</v>
      </c>
      <c r="ES180" s="18">
        <f>INDEX(战舰突破!$O$6:$O$18,通天塔!$J180+1)+INDEX(战舰突破!$O$23:$O$35,通天塔!$K180+1)+INDEX(战舰突破!$O$40:$O$52,通天塔!$L180+1)</f>
        <v>1.4</v>
      </c>
      <c r="ET180" s="18">
        <f>INDEX(战舰突破!$P$6:$P$18,通天塔!$J180+1)+INDEX(战舰突破!$P$23:$P$35,通天塔!$K180+1)+INDEX(战舰突破!$P$40:$P$52,通天塔!$L180+1)</f>
        <v>0.5</v>
      </c>
      <c r="EU180" s="18">
        <f>INDEX(战舰突破!$Q$6:$Q$18,通天塔!$J180+1)+INDEX(战舰突破!$Q$23:$Q$35,通天塔!$K180+1)+INDEX(战舰突破!$Q$40:$Q$52,通天塔!$L180+1)</f>
        <v>0.3</v>
      </c>
      <c r="EV180" s="18">
        <f>INDEX(战舰突破!$R$6:$R$18,通天塔!$J180+1)+INDEX(战舰突破!$R$23:$R$35,通天塔!$K180+1)+INDEX(战舰突破!$R$40:$R$52,通天塔!$L180+1)</f>
        <v>0.25</v>
      </c>
      <c r="EW180" s="18">
        <f>INDEX(战舰突破!$M$6:$M$18,通天塔!$J180+1)+INDEX(战舰突破!$M$23:$M$35,通天塔!$K180+1)+INDEX(战舰突破!$M$40:$M$52,通天塔!$L180+1)</f>
        <v>0.2</v>
      </c>
      <c r="EX180" s="22">
        <f>INDEX(战舰突破!$W$6:$W$18,通天塔!$J180+1)+INDEX(战舰突破!$W$23:$W$35,通天塔!$K180+1)+INDEX(战舰突破!$W$40:$W$52,通天塔!$L180+1)</f>
        <v>0.5</v>
      </c>
      <c r="FA180" s="14">
        <f>INDEX(战舰突破!$S$6:$S$18,通天塔!$J180+1)</f>
        <v>0</v>
      </c>
      <c r="FB180" s="14">
        <f>INDEX(战舰突破!$T$6:$T$18,通天塔!$J180+1)</f>
        <v>1.1000000000000001</v>
      </c>
      <c r="FC180" s="14">
        <f>INDEX(战舰突破!$U$6:$U$18,通天塔!$J180+1)</f>
        <v>0.1</v>
      </c>
      <c r="FD180" s="14">
        <f>INDEX(战舰突破!$V$6:$V$18,通天塔!$J180+1)</f>
        <v>2</v>
      </c>
      <c r="FE180" s="14">
        <f>INDEX(战舰突破!$X$6:$X$18,通天塔!$J180+1)</f>
        <v>12</v>
      </c>
      <c r="FG180" s="14">
        <f>INDEX(战舰突破!$S$23:$S$35,通天塔!$J180+1)</f>
        <v>1</v>
      </c>
      <c r="FH180" s="14">
        <f>INDEX(战舰突破!$T$23:$T$35,通天塔!$J180+1)</f>
        <v>0.55000000000000004</v>
      </c>
      <c r="FI180" s="14">
        <f>INDEX(战舰突破!$U$23:$U$35,通天塔!$J180+1)</f>
        <v>0.1</v>
      </c>
      <c r="FJ180" s="14">
        <f>INDEX(战舰突破!$V$23:$V$35,通天塔!$J180+1)</f>
        <v>2</v>
      </c>
      <c r="FK180" s="14">
        <f>INDEX(战舰突破!$X$23:$X$35,通天塔!$J180+1)</f>
        <v>180</v>
      </c>
      <c r="FM180" s="14">
        <f>INDEX(战舰突破!$S$40:$S$52,通天塔!$J180+1)</f>
        <v>1</v>
      </c>
      <c r="FN180" s="14">
        <f>INDEX(战舰突破!$T$40:$T$52,通天塔!$J180+1)</f>
        <v>0.25</v>
      </c>
      <c r="FO180" s="14">
        <f>INDEX(战舰突破!$U$40:$U$52,通天塔!$J180+1)</f>
        <v>0.2</v>
      </c>
      <c r="FP180" s="14">
        <f>INDEX(战舰突破!$V$40:$V$52,通天塔!$J180+1)</f>
        <v>2</v>
      </c>
      <c r="FQ180" s="14">
        <f>INDEX(战舰突破!$X$40:$X$52,通天塔!$J180+1)</f>
        <v>300</v>
      </c>
      <c r="FT180" s="14">
        <f t="shared" si="300"/>
        <v>3892146</v>
      </c>
      <c r="FU180" s="14">
        <f t="shared" si="301"/>
        <v>3894627</v>
      </c>
      <c r="FV180" s="14">
        <f t="shared" si="302"/>
        <v>3364289</v>
      </c>
      <c r="FW180" s="14">
        <f t="shared" si="303"/>
        <v>46281140</v>
      </c>
      <c r="FX180" s="14">
        <f t="shared" si="304"/>
        <v>1861372</v>
      </c>
      <c r="FY180" s="14">
        <f t="shared" si="305"/>
        <v>41275365</v>
      </c>
      <c r="FZ180" s="14">
        <f t="shared" si="306"/>
        <v>1007149</v>
      </c>
      <c r="GA180" s="28">
        <f t="shared" si="307"/>
        <v>49950</v>
      </c>
      <c r="GB180" s="28">
        <f t="shared" si="308"/>
        <v>49950</v>
      </c>
      <c r="GC180" s="28">
        <f t="shared" si="309"/>
        <v>49950</v>
      </c>
      <c r="GD180" s="28">
        <f t="shared" si="310"/>
        <v>49950</v>
      </c>
      <c r="GE180" s="28">
        <f t="shared" si="311"/>
        <v>2.3855</v>
      </c>
      <c r="GF180" s="28">
        <f t="shared" si="312"/>
        <v>2.569</v>
      </c>
      <c r="GG180" s="28">
        <f t="shared" si="313"/>
        <v>0</v>
      </c>
      <c r="GH180" s="28">
        <f t="shared" si="314"/>
        <v>62.3</v>
      </c>
      <c r="GI180" s="14">
        <f t="shared" si="315"/>
        <v>1</v>
      </c>
      <c r="GJ180" s="14">
        <f t="shared" si="316"/>
        <v>2</v>
      </c>
      <c r="GK180" s="14">
        <f t="shared" si="317"/>
        <v>2</v>
      </c>
      <c r="GL180" s="18">
        <f t="shared" si="318"/>
        <v>2.3000000000000003</v>
      </c>
      <c r="GM180" s="18">
        <f t="shared" si="319"/>
        <v>1.75</v>
      </c>
      <c r="GN180" s="18">
        <f t="shared" si="320"/>
        <v>1.45</v>
      </c>
      <c r="GO180" s="29">
        <f t="shared" si="380"/>
        <v>50100</v>
      </c>
      <c r="GP180" s="29">
        <f t="shared" si="380"/>
        <v>50400</v>
      </c>
      <c r="GQ180" s="29">
        <f t="shared" si="380"/>
        <v>50400</v>
      </c>
      <c r="GR180" s="26">
        <f t="shared" si="321"/>
        <v>0.1</v>
      </c>
      <c r="GS180" s="26">
        <f t="shared" si="322"/>
        <v>0.1</v>
      </c>
      <c r="GT180" s="26">
        <f t="shared" si="323"/>
        <v>0.2</v>
      </c>
      <c r="GU180" s="14">
        <f t="shared" si="324"/>
        <v>4</v>
      </c>
      <c r="GV180" s="14">
        <f t="shared" si="325"/>
        <v>4</v>
      </c>
      <c r="GW180" s="14">
        <f t="shared" si="326"/>
        <v>4</v>
      </c>
      <c r="GX180" s="14">
        <f t="shared" si="327"/>
        <v>12</v>
      </c>
      <c r="GY180" s="14">
        <f t="shared" si="328"/>
        <v>180</v>
      </c>
      <c r="GZ180" s="14">
        <f t="shared" si="329"/>
        <v>300</v>
      </c>
      <c r="HA180">
        <v>176</v>
      </c>
      <c r="HB180" s="14">
        <f t="shared" si="275"/>
        <v>449394772</v>
      </c>
      <c r="HD180" s="14">
        <f t="shared" si="330"/>
        <v>3722744</v>
      </c>
      <c r="HE180" s="14">
        <f t="shared" si="331"/>
        <v>1946043</v>
      </c>
      <c r="HF180" s="29">
        <f t="shared" si="332"/>
        <v>47952</v>
      </c>
      <c r="HG180" s="29">
        <f t="shared" si="333"/>
        <v>34444</v>
      </c>
      <c r="HH180" s="29">
        <f t="shared" si="334"/>
        <v>37200</v>
      </c>
      <c r="HI180" s="29">
        <f t="shared" si="335"/>
        <v>34720</v>
      </c>
      <c r="HJ180" s="14">
        <f t="shared" si="336"/>
        <v>2.3855</v>
      </c>
      <c r="HK180" s="14">
        <f t="shared" si="337"/>
        <v>2.569</v>
      </c>
      <c r="HL180" s="14">
        <f t="shared" si="338"/>
        <v>1115106</v>
      </c>
      <c r="HM180" s="14">
        <f t="shared" si="339"/>
        <v>1915583</v>
      </c>
      <c r="HN180" s="26">
        <f t="shared" si="340"/>
        <v>0.39912030568308188</v>
      </c>
      <c r="HO180" s="26">
        <f t="shared" si="341"/>
        <v>0.66506939854593528</v>
      </c>
      <c r="HP180" s="29">
        <f t="shared" si="342"/>
        <v>555698</v>
      </c>
      <c r="HQ180" s="29">
        <f t="shared" si="343"/>
        <v>2032185</v>
      </c>
      <c r="HR180" s="29">
        <f t="shared" si="344"/>
        <v>1691999</v>
      </c>
      <c r="HS180" s="26">
        <f t="shared" si="345"/>
        <v>0.48796497700927888</v>
      </c>
      <c r="HT180" s="26">
        <f t="shared" si="346"/>
        <v>0.49312756408491421</v>
      </c>
      <c r="HU180" s="26">
        <f t="shared" si="347"/>
        <v>0.59312756408491429</v>
      </c>
      <c r="HV180" s="26">
        <f t="shared" si="348"/>
        <v>8.7964977009278855E-2</v>
      </c>
      <c r="HW180" s="29">
        <f t="shared" si="349"/>
        <v>2.2000000000000002</v>
      </c>
      <c r="HX180" s="29">
        <f t="shared" si="350"/>
        <v>4.4309755224538119</v>
      </c>
      <c r="HY180" s="29">
        <f t="shared" si="351"/>
        <v>5.0309755224538124</v>
      </c>
      <c r="HZ180" s="29">
        <f t="shared" si="352"/>
        <v>6112678</v>
      </c>
      <c r="IA180" s="29">
        <f t="shared" si="353"/>
        <v>6003041.3280651998</v>
      </c>
      <c r="IB180" s="29">
        <f t="shared" si="354"/>
        <v>4256202.7765081637</v>
      </c>
      <c r="IC180" s="29">
        <f t="shared" si="355"/>
        <v>30705938</v>
      </c>
      <c r="ID180" s="14">
        <f t="shared" si="356"/>
        <v>16371922.1</v>
      </c>
      <c r="IH180" s="14">
        <v>1</v>
      </c>
      <c r="II180" s="14">
        <v>1</v>
      </c>
      <c r="IJ180" s="14">
        <v>480</v>
      </c>
      <c r="IK180" s="14">
        <v>80</v>
      </c>
      <c r="IL180" s="14">
        <v>60</v>
      </c>
      <c r="IM180" s="23">
        <f t="shared" si="357"/>
        <v>3695296257</v>
      </c>
      <c r="IN180" s="23">
        <f t="shared" si="358"/>
        <v>2</v>
      </c>
      <c r="IO180" s="23">
        <f t="shared" si="359"/>
        <v>3695.3</v>
      </c>
      <c r="IP180" s="23">
        <f t="shared" si="360"/>
        <v>4374848853</v>
      </c>
      <c r="IQ180" s="23">
        <f t="shared" si="361"/>
        <v>2</v>
      </c>
      <c r="IR180" s="23">
        <f t="shared" si="362"/>
        <v>4374.8500000000004</v>
      </c>
      <c r="IS180" s="14">
        <v>1</v>
      </c>
      <c r="IT180" s="14">
        <v>1</v>
      </c>
      <c r="IU180" s="14">
        <v>240</v>
      </c>
      <c r="IV180" s="14">
        <v>40</v>
      </c>
      <c r="IW180" s="14">
        <v>30</v>
      </c>
      <c r="IX180" s="23">
        <f t="shared" si="363"/>
        <v>2170778420</v>
      </c>
      <c r="IY180" s="23">
        <f t="shared" si="364"/>
        <v>2</v>
      </c>
      <c r="IZ180" s="23">
        <f t="shared" si="365"/>
        <v>2170.7800000000002</v>
      </c>
      <c r="JA180" s="23"/>
      <c r="JB180" s="23"/>
      <c r="JC180" s="23"/>
      <c r="JG180">
        <f t="shared" si="366"/>
        <v>1.7116793913716697</v>
      </c>
      <c r="JH180">
        <f t="shared" si="367"/>
        <v>4.0832111881171178</v>
      </c>
      <c r="JJ180" s="14">
        <v>10</v>
      </c>
      <c r="JK180" s="14">
        <v>2</v>
      </c>
      <c r="JL180" s="14">
        <v>1.5</v>
      </c>
      <c r="JM180" s="23">
        <f t="shared" si="368"/>
        <v>73780820</v>
      </c>
      <c r="JN180" s="23">
        <f t="shared" si="369"/>
        <v>1</v>
      </c>
      <c r="JO180" s="23">
        <f t="shared" si="370"/>
        <v>73780.820000000007</v>
      </c>
      <c r="JP180" s="14">
        <v>30</v>
      </c>
      <c r="JQ180" s="14">
        <v>6</v>
      </c>
      <c r="JR180" s="14">
        <v>4</v>
      </c>
      <c r="JS180" s="23">
        <f t="shared" si="371"/>
        <v>212830056</v>
      </c>
      <c r="JT180" s="23">
        <f t="shared" si="372"/>
        <v>1</v>
      </c>
      <c r="JU180" s="23">
        <f t="shared" si="373"/>
        <v>212830.06</v>
      </c>
      <c r="JW180" s="23">
        <f t="shared" si="374"/>
        <v>283773408</v>
      </c>
      <c r="JX180" s="23">
        <f t="shared" si="375"/>
        <v>1</v>
      </c>
      <c r="JY180" s="23">
        <f t="shared" si="376"/>
        <v>283773.40999999997</v>
      </c>
      <c r="JZ180" s="23">
        <f t="shared" si="377"/>
        <v>110671230</v>
      </c>
      <c r="KA180" s="23">
        <f t="shared" si="378"/>
        <v>1</v>
      </c>
      <c r="KB180" s="23">
        <f t="shared" si="379"/>
        <v>110671.23</v>
      </c>
    </row>
    <row r="181" spans="3:288" ht="16.5" x14ac:dyDescent="0.2">
      <c r="C181" s="14">
        <f t="shared" si="243"/>
        <v>1</v>
      </c>
      <c r="D181" s="14">
        <v>177</v>
      </c>
      <c r="E181" s="14" t="s">
        <v>684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F181" s="14">
        <f>ROUND((INDEX(新战舰养成!S$6:S$18,通天塔!$J181+1)+INDEX(新战舰养成!D$6:D$18,通天塔!$J181+1)*(通天塔!$G181-1))*INDEX(战舰突破!$D$6:$D$18,通天塔!$M181+1),0)</f>
        <v>10</v>
      </c>
      <c r="BG181" s="14">
        <f>ROUND((INDEX(新战舰养成!T$6:T$18,通天塔!$J181+1)+INDEX(新战舰养成!E$6:E$18,通天塔!$J181+1)*(通天塔!$G181-1))*INDEX(战舰突破!$D$6:$D$18,通天塔!$M181+1),0)</f>
        <v>20</v>
      </c>
      <c r="BH181" s="14">
        <f>ROUND((INDEX(新战舰养成!U$6:U$18,通天塔!$J181+1)+INDEX(新战舰养成!F$6:F$18,通天塔!$J181+1)*(通天塔!$G181-1))*INDEX(战舰突破!$D$6:$D$18,通天塔!$M181+1),0)</f>
        <v>5</v>
      </c>
      <c r="BI181" s="14">
        <f>ROUND((INDEX(新战舰养成!V$6:V$18,通天塔!$J181+1)+INDEX(新战舰养成!G$6:G$18,通天塔!$J181+1)*(通天塔!$G181-1))*INDEX(战舰突破!$D$6:$D$18,通天塔!$M181+1),0)</f>
        <v>300</v>
      </c>
      <c r="BJ181" s="14">
        <f>ROUND((INDEX(新战舰养成!W$6:W$18,通天塔!$J181+1)+INDEX(新战舰养成!H$6:H$18,通天塔!$J181+1)*(通天塔!$G181-1))*INDEX(战舰突破!$D$6:$D$18,通天塔!$M181+1),0)</f>
        <v>4</v>
      </c>
      <c r="BL181" s="14">
        <f>IF($H181&gt;0,ROUND((INDEX(新战舰养成!X$6:X$18,通天塔!$K181+1)+INDEX(新战舰养成!I$6:I$18,通天塔!$K181+1)*(通天塔!$H181-1))*INDEX(战舰突破!$D$6:$D$18,通天塔!$N181+1),0),0)</f>
        <v>0</v>
      </c>
      <c r="BM181" s="14">
        <f>IF($H181&gt;0,ROUND((INDEX(新战舰养成!Y$6:Y$18,通天塔!$K181+1)+INDEX(新战舰养成!J$6:J$18,通天塔!$K181+1)*(通天塔!$H181-1))*INDEX(战舰突破!$D$6:$D$18,通天塔!$N181+1),0),0)</f>
        <v>0</v>
      </c>
      <c r="BN181" s="14">
        <f>IF($H181&gt;0,ROUND((INDEX(新战舰养成!Z$6:Z$18,通天塔!$K181+1)+INDEX(新战舰养成!K$6:K$18,通天塔!$K181+1)*(通天塔!$H181-1))*INDEX(战舰突破!$D$6:$D$18,通天塔!$N181+1),0),0)</f>
        <v>0</v>
      </c>
      <c r="BO181" s="14">
        <f>IF($H181&gt;0,ROUND((INDEX(新战舰养成!AA$6:AA$18,通天塔!$K181+1)+INDEX(新战舰养成!L$6:L$18,通天塔!$K181+1)*(通天塔!$H181-1))*INDEX(战舰突破!$D$6:$D$18,通天塔!$N181+1),0),0)</f>
        <v>0</v>
      </c>
      <c r="BP181" s="14">
        <f>IF($H181&gt;0,ROUND((INDEX(新战舰养成!AB$6:AB$18,通天塔!$K181+1)+INDEX(新战舰养成!M$6:M$18,通天塔!$K181+1)*(通天塔!$H181-1))*INDEX(战舰突破!$D$6:$D$18,通天塔!$N181+1),0),0)</f>
        <v>0</v>
      </c>
      <c r="BR181" s="14">
        <f>IF($I181&gt;0,ROUND((INDEX(新战舰养成!AC$6:AC$18,通天塔!$L181+1)+INDEX(新战舰养成!I$6:I$18,通天塔!$L181+1)*(通天塔!$I181-1))*INDEX(战舰突破!$D$6:$D$18,通天塔!$O181+1),0),0)</f>
        <v>0</v>
      </c>
      <c r="BS181" s="14">
        <f>IF($I181&gt;0,ROUND((INDEX(新战舰养成!AD$6:AD$18,通天塔!$L181+1)+INDEX(新战舰养成!J$6:J$18,通天塔!$L181+1)*(通天塔!$I181-1))*INDEX(战舰突破!$D$6:$D$18,通天塔!$O181+1),0),0)</f>
        <v>0</v>
      </c>
      <c r="BT181" s="14">
        <f>IF($I181&gt;0,ROUND((INDEX(新战舰养成!AE$6:AE$18,通天塔!$L181+1)+INDEX(新战舰养成!K$6:K$18,通天塔!$L181+1)*(通天塔!$I181-1))*INDEX(战舰突破!$D$6:$D$18,通天塔!$O181+1),0),0)</f>
        <v>0</v>
      </c>
      <c r="BU181" s="14">
        <f>IF($I181&gt;0,ROUND((INDEX(新战舰养成!AF$6:AF$18,通天塔!$L181+1)+INDEX(新战舰养成!L$6:L$18,通天塔!$L181+1)*(通天塔!$I181-1))*INDEX(战舰突破!$D$6:$D$18,通天塔!$O181+1),0),0)</f>
        <v>0</v>
      </c>
      <c r="BV181" s="14">
        <f>IF($I181&gt;0,ROUND((INDEX(新战舰养成!AG$6:AG$18,通天塔!$L181+1)+INDEX(新战舰养成!M$6:M$18,通天塔!$L181+1)*(通天塔!$I181-1))*INDEX(战舰突破!$D$6:$D$18,通天塔!$O181+1),0),0)</f>
        <v>0</v>
      </c>
      <c r="BY181" s="14">
        <f>(INDEX(装备数值!$C$13:$G$116,通天塔!$P181*8+1,BY$2)+INDEX(装备数值!$C$13:$G$116,通天塔!$Q181*8+2,BY$2)+INDEX(装备数值!$C$13:$G$116,通天塔!$S181*8+3,BY$2)+INDEX(装备数值!$C$13:$G$116,通天塔!$R181*8+4,BY$2)+INDEX(装备数值!$C$13:$G$116,通天塔!$T181*8+5,BY$2)+INDEX(装备数值!$C$13:$G$116,通天塔!$U181*8+6,BY$2)+INDEX(装备数值!$C$13:$G$116,通天塔!$V181*8+7,BY$2)+INDEX(装备数值!$C$13:$G$116,通天塔!$W181*8+8,BY$2))</f>
        <v>0</v>
      </c>
      <c r="BZ181" s="14">
        <f>(INDEX(装备数值!$C$13:$G$116,通天塔!$P181*8+1,BZ$2)+INDEX(装备数值!$C$13:$G$116,通天塔!$Q181*8+2,BZ$2)+INDEX(装备数值!$C$13:$G$116,通天塔!$S181*8+3,BZ$2)+INDEX(装备数值!$C$13:$G$116,通天塔!$R181*8+4,BZ$2)+INDEX(装备数值!$C$13:$G$116,通天塔!$T181*8+5,BZ$2)+INDEX(装备数值!$C$13:$G$116,通天塔!$U181*8+6,BZ$2)+INDEX(装备数值!$C$13:$G$116,通天塔!$V181*8+7,BZ$2)+INDEX(装备数值!$C$13:$G$116,通天塔!$W181*8+8,BZ$2))</f>
        <v>0</v>
      </c>
      <c r="CA181" s="14">
        <f>(INDEX(装备数值!$C$13:$G$116,通天塔!$P181*8+1,CA$2)+INDEX(装备数值!$C$13:$G$116,通天塔!$Q181*8+2,CA$2)+INDEX(装备数值!$C$13:$G$116,通天塔!$S181*8+3,CA$2)+INDEX(装备数值!$C$13:$G$116,通天塔!$R181*8+4,CA$2)+INDEX(装备数值!$C$13:$G$116,通天塔!$T181*8+5,CA$2)+INDEX(装备数值!$C$13:$G$116,通天塔!$U181*8+6,CA$2)+INDEX(装备数值!$C$13:$G$116,通天塔!$V181*8+7,CA$2)+INDEX(装备数值!$C$13:$G$116,通天塔!$W181*8+8,CA$2))</f>
        <v>0</v>
      </c>
      <c r="CB181" s="14">
        <f>(INDEX(装备数值!$C$13:$G$116,通天塔!$P181*8+1,CB$2)+INDEX(装备数值!$C$13:$G$116,通天塔!$Q181*8+2,CB$2)+INDEX(装备数值!$C$13:$G$116,通天塔!$S181*8+3,CB$2)+INDEX(装备数值!$C$13:$G$116,通天塔!$R181*8+4,CB$2)+INDEX(装备数值!$C$13:$G$116,通天塔!$T181*8+5,CB$2)+INDEX(装备数值!$C$13:$G$116,通天塔!$U181*8+6,CB$2)+INDEX(装备数值!$C$13:$G$116,通天塔!$V181*8+7,CB$2)+INDEX(装备数值!$C$13:$G$116,通天塔!$W181*8+8,CB$2))</f>
        <v>0</v>
      </c>
      <c r="CC181" s="14">
        <f>(INDEX(装备数值!$C$13:$G$116,通天塔!$P181*8+1,CC$2)+INDEX(装备数值!$C$13:$G$116,通天塔!$Q181*8+2,CC$2)+INDEX(装备数值!$C$13:$G$116,通天塔!$S181*8+3,CC$2)+INDEX(装备数值!$C$13:$G$116,通天塔!$R181*8+4,CC$2)+INDEX(装备数值!$C$13:$G$116,通天塔!$T181*8+5,CC$2)+INDEX(装备数值!$C$13:$G$116,通天塔!$U181*8+6,CC$2)+INDEX(装备数值!$C$13:$G$116,通天塔!$V181*8+7,CC$2)+INDEX(装备数值!$C$13:$G$116,通天塔!$W181*8+8,CC$2))</f>
        <v>0</v>
      </c>
      <c r="CF181" s="14">
        <f>INDEX(装备数值!$I$13:$M$116,通天塔!$P181*8+1,CF$2)*$X181+INDEX(装备数值!$I$13:$M$116,通天塔!$Q181*8+2,CF$2)*$Y181+INDEX(装备数值!$I$13:$M$116,通天塔!$S181*8+3,CF$2)*$Z181+INDEX(装备数值!$I$13:$M$116,通天塔!$R181*8+4,CF$2)*$AA181+INDEX(装备数值!$I$13:$M$116,通天塔!$T181*8+5,CF$2)*$AB181+INDEX(装备数值!$I$13:$M$116,通天塔!$U181*8+6,CF$2)*$AC181+INDEX(装备数值!$I$13:$M$116,通天塔!$V181*8+7,CF$2)*$AD181+INDEX(装备数值!$I$13:$M$116,通天塔!$W181*8+8,CF$2)*$AE181</f>
        <v>0</v>
      </c>
      <c r="CG181" s="14">
        <f>INDEX(装备数值!$I$13:$M$116,通天塔!$P181*8+1,CG$2)*$X181+INDEX(装备数值!$I$13:$M$116,通天塔!$Q181*8+2,CG$2)*$Y181+INDEX(装备数值!$I$13:$M$116,通天塔!$S181*8+3,CG$2)*$Z181+INDEX(装备数值!$I$13:$M$116,通天塔!$R181*8+4,CG$2)*$AA181+INDEX(装备数值!$I$13:$M$116,通天塔!$T181*8+5,CG$2)*$AB181+INDEX(装备数值!$I$13:$M$116,通天塔!$U181*8+6,CG$2)*$AC181+INDEX(装备数值!$I$13:$M$116,通天塔!$V181*8+7,CG$2)*$AD181+INDEX(装备数值!$I$13:$M$116,通天塔!$W181*8+8,CG$2)*$AE181</f>
        <v>0</v>
      </c>
      <c r="CH181" s="14">
        <f>INDEX(装备数值!$I$13:$M$116,通天塔!$P181*8+1,CH$2)*$X181+INDEX(装备数值!$I$13:$M$116,通天塔!$Q181*8+2,CH$2)*$Y181+INDEX(装备数值!$I$13:$M$116,通天塔!$S181*8+3,CH$2)*$Z181+INDEX(装备数值!$I$13:$M$116,通天塔!$R181*8+4,CH$2)*$AA181+INDEX(装备数值!$I$13:$M$116,通天塔!$T181*8+5,CH$2)*$AB181+INDEX(装备数值!$I$13:$M$116,通天塔!$U181*8+6,CH$2)*$AC181+INDEX(装备数值!$I$13:$M$116,通天塔!$V181*8+7,CH$2)*$AD181+INDEX(装备数值!$I$13:$M$116,通天塔!$W181*8+8,CH$2)*$AE181</f>
        <v>0</v>
      </c>
      <c r="CI181" s="14">
        <f>INDEX(装备数值!$I$13:$M$116,通天塔!$P181*8+1,CI$2)*$X181+INDEX(装备数值!$I$13:$M$116,通天塔!$Q181*8+2,CI$2)*$Y181+INDEX(装备数值!$I$13:$M$116,通天塔!$S181*8+3,CI$2)*$Z181+INDEX(装备数值!$I$13:$M$116,通天塔!$R181*8+4,CI$2)*$AA181+INDEX(装备数值!$I$13:$M$116,通天塔!$T181*8+5,CI$2)*$AB181+INDEX(装备数值!$I$13:$M$116,通天塔!$U181*8+6,CI$2)*$AC181+INDEX(装备数值!$I$13:$M$116,通天塔!$V181*8+7,CI$2)*$AD181+INDEX(装备数值!$I$13:$M$116,通天塔!$W181*8+8,CI$2)*$AE181</f>
        <v>0</v>
      </c>
      <c r="CJ181" s="14">
        <f>INDEX(装备数值!$I$13:$M$116,通天塔!$P181*8+1,CJ$2)*$X181+INDEX(装备数值!$I$13:$M$116,通天塔!$Q181*8+2,CJ$2)*$Y181+INDEX(装备数值!$I$13:$M$116,通天塔!$S181*8+3,CJ$2)*$Z181+INDEX(装备数值!$I$13:$M$116,通天塔!$R181*8+4,CJ$2)*$AA181+INDEX(装备数值!$I$13:$M$116,通天塔!$T181*8+5,CJ$2)*$AB181+INDEX(装备数值!$I$13:$M$116,通天塔!$U181*8+6,CJ$2)*$AC181+INDEX(装备数值!$I$13:$M$116,通天塔!$V181*8+7,CJ$2)*$AD181+INDEX(装备数值!$I$13:$M$116,通天塔!$W181*8+8,CJ$2)*$AE181</f>
        <v>0</v>
      </c>
      <c r="CM181" s="14">
        <f>INDEX(装备数值!$X$13:$AH$116,$P181*8+1,CM$2)*$AF181+INDEX(装备数值!$X$13:$AH$116,$Q181*8+2,CM$2)*$AG181+INDEX(装备数值!$X$13:$AH$116,$S181*8+3,CM$2)*$AH181+INDEX(装备数值!$X$13:$AH$116,$R181*8+4,CM$2)*$AI181+INDEX(装备数值!$X$13:$AH$116,$T181*8+5,CM$2)*$AJ181+INDEX(装备数值!$X$13:$AH$116,$U181*8+6,CM$2)*$AK181+INDEX(装备数值!$X$13:$AH$116,$V181*8+7,CM$2)*$AL181+INDEX(装备数值!$X$13:$AH$116,$W181*8+8,CM$2)*$AM181</f>
        <v>0</v>
      </c>
      <c r="CN181" s="14">
        <f>INDEX(装备数值!$X$13:$AH$116,$P181*8+1,CN$2)*$AF181+INDEX(装备数值!$X$13:$AH$116,$Q181*8+2,CN$2)*$AG181+INDEX(装备数值!$X$13:$AH$116,$S181*8+3,CN$2)*$AH181+INDEX(装备数值!$X$13:$AH$116,$R181*8+4,CN$2)*$AI181+INDEX(装备数值!$X$13:$AH$116,$T181*8+5,CN$2)*$AJ181+INDEX(装备数值!$X$13:$AH$116,$U181*8+6,CN$2)*$AK181+INDEX(装备数值!$X$13:$AH$116,$V181*8+7,CN$2)*$AL181+INDEX(装备数值!$X$13:$AH$116,$W181*8+8,CN$2)*$AM181</f>
        <v>0</v>
      </c>
      <c r="CO181" s="14">
        <f>INDEX(装备数值!$X$13:$AH$116,$P181*8+1,CO$2)*$AF181+INDEX(装备数值!$X$13:$AH$116,$Q181*8+2,CO$2)*$AG181+INDEX(装备数值!$X$13:$AH$116,$S181*8+3,CO$2)*$AH181+INDEX(装备数值!$X$13:$AH$116,$R181*8+4,CO$2)*$AI181+INDEX(装备数值!$X$13:$AH$116,$T181*8+5,CO$2)*$AJ181+INDEX(装备数值!$X$13:$AH$116,$U181*8+6,CO$2)*$AK181+INDEX(装备数值!$X$13:$AH$116,$V181*8+7,CO$2)*$AL181+INDEX(装备数值!$X$13:$AH$116,$W181*8+8,CO$2)*$AM181</f>
        <v>0</v>
      </c>
      <c r="CP181" s="14">
        <f>INDEX(装备数值!$X$13:$AH$116,$P181*8+1,CP$2)*$AF181+INDEX(装备数值!$X$13:$AH$116,$Q181*8+2,CP$2)*$AG181+INDEX(装备数值!$X$13:$AH$116,$S181*8+3,CP$2)*$AH181+INDEX(装备数值!$X$13:$AH$116,$R181*8+4,CP$2)*$AI181+INDEX(装备数值!$X$13:$AH$116,$T181*8+5,CP$2)*$AJ181+INDEX(装备数值!$X$13:$AH$116,$U181*8+6,CP$2)*$AK181+INDEX(装备数值!$X$13:$AH$116,$V181*8+7,CP$2)*$AL181+INDEX(装备数值!$X$13:$AH$116,$W181*8+8,CP$2)*$AM181</f>
        <v>0</v>
      </c>
      <c r="CQ181" s="14">
        <f>INDEX(装备数值!$X$13:$AH$116,$P181*8+1,CQ$2)*$AF181+INDEX(装备数值!$X$13:$AH$116,$Q181*8+2,CQ$2)*$AG181+INDEX(装备数值!$X$13:$AH$116,$S181*8+3,CQ$2)*$AH181+INDEX(装备数值!$X$13:$AH$116,$R181*8+4,CQ$2)*$AI181+INDEX(装备数值!$X$13:$AH$116,$T181*8+5,CQ$2)*$AJ181+INDEX(装备数值!$X$13:$AH$116,$U181*8+6,CQ$2)*$AK181+INDEX(装备数值!$X$13:$AH$116,$V181*8+7,CQ$2)*$AL181+INDEX(装备数值!$X$13:$AH$116,$W181*8+8,CQ$2)*$AM181</f>
        <v>0</v>
      </c>
      <c r="CR181" s="14">
        <f>INDEX(装备数值!$X$13:$AH$116,$P181*8+1,CR$2)*$AF181+INDEX(装备数值!$X$13:$AH$116,$Q181*8+2,CR$2)*$AG181+INDEX(装备数值!$X$13:$AH$116,$S181*8+3,CR$2)*$AH181+INDEX(装备数值!$X$13:$AH$116,$R181*8+4,CR$2)*$AI181+INDEX(装备数值!$X$13:$AH$116,$T181*8+5,CR$2)*$AJ181+INDEX(装备数值!$X$13:$AH$116,$U181*8+6,CR$2)*$AK181+INDEX(装备数值!$X$13:$AH$116,$V181*8+7,CR$2)*$AL181+INDEX(装备数值!$X$13:$AH$116,$W181*8+8,CR$2)*$AM181</f>
        <v>0</v>
      </c>
      <c r="CS181" s="14">
        <f>INDEX(装备数值!$X$13:$AH$116,$P181*8+1,CS$2)*$AF181+INDEX(装备数值!$X$13:$AH$116,$Q181*8+2,CS$2)*$AG181+INDEX(装备数值!$X$13:$AH$116,$S181*8+3,CS$2)*$AH181+INDEX(装备数值!$X$13:$AH$116,$R181*8+4,CS$2)*$AI181+INDEX(装备数值!$X$13:$AH$116,$T181*8+5,CS$2)*$AJ181+INDEX(装备数值!$X$13:$AH$116,$U181*8+6,CS$2)*$AK181+INDEX(装备数值!$X$13:$AH$116,$V181*8+7,CS$2)*$AL181+INDEX(装备数值!$X$13:$AH$116,$W181*8+8,CS$2)*$AM181</f>
        <v>0</v>
      </c>
      <c r="CT181" s="14">
        <f>INDEX(装备数值!$X$13:$AH$116,$P181*8+1,CT$2)*$AF181+INDEX(装备数值!$X$13:$AH$116,$Q181*8+2,CT$2)*$AG181+INDEX(装备数值!$X$13:$AH$116,$S181*8+3,CT$2)*$AH181+INDEX(装备数值!$X$13:$AH$116,$R181*8+4,CT$2)*$AI181+INDEX(装备数值!$X$13:$AH$116,$T181*8+5,CT$2)*$AJ181+INDEX(装备数值!$X$13:$AH$116,$U181*8+6,CT$2)*$AK181+INDEX(装备数值!$X$13:$AH$116,$V181*8+7,CT$2)*$AL181+INDEX(装备数值!$X$13:$AH$116,$W181*8+8,CT$2)*$AM181</f>
        <v>0</v>
      </c>
      <c r="CU181" s="14">
        <f>INDEX(装备数值!$X$13:$AH$116,$P181*8+1,CU$2)*$AF181+INDEX(装备数值!$X$13:$AH$116,$Q181*8+2,CU$2)*$AG181+INDEX(装备数值!$X$13:$AH$116,$S181*8+3,CU$2)*$AH181+INDEX(装备数值!$X$13:$AH$116,$R181*8+4,CU$2)*$AI181+INDEX(装备数值!$X$13:$AH$116,$T181*8+5,CU$2)*$AJ181+INDEX(装备数值!$X$13:$AH$116,$U181*8+6,CU$2)*$AK181+INDEX(装备数值!$X$13:$AH$116,$V181*8+7,CU$2)*$AL181+INDEX(装备数值!$X$13:$AH$116,$W181*8+8,CU$2)*$AM181</f>
        <v>0</v>
      </c>
      <c r="CV181" s="14">
        <f>INDEX(装备数值!$X$13:$AH$116,$P181*8+1,CV$2)*$AF181+INDEX(装备数值!$X$13:$AH$116,$Q181*8+2,CV$2)*$AG181+INDEX(装备数值!$X$13:$AH$116,$S181*8+3,CV$2)*$AH181+INDEX(装备数值!$X$13:$AH$116,$R181*8+4,CV$2)*$AI181+INDEX(装备数值!$X$13:$AH$116,$T181*8+5,CV$2)*$AJ181+INDEX(装备数值!$X$13:$AH$116,$U181*8+6,CV$2)*$AK181+INDEX(装备数值!$X$13:$AH$116,$V181*8+7,CV$2)*$AL181+INDEX(装备数值!$X$13:$AH$116,$W181*8+8,CV$2)*$AM181</f>
        <v>0</v>
      </c>
      <c r="CW181" s="14">
        <f>INDEX(装备数值!$X$13:$AH$116,$P181*8+1,CW$2)*$AF181+INDEX(装备数值!$X$13:$AH$116,$Q181*8+2,CW$2)*$AG181+INDEX(装备数值!$X$13:$AH$116,$S181*8+3,CW$2)*$AH181+INDEX(装备数值!$X$13:$AH$116,$R181*8+4,CW$2)*$AI181+INDEX(装备数值!$X$13:$AH$116,$T181*8+5,CW$2)*$AJ181+INDEX(装备数值!$X$13:$AH$116,$U181*8+6,CW$2)*$AK181+INDEX(装备数值!$X$13:$AH$116,$V181*8+7,CW$2)*$AL181+INDEX(装备数值!$X$13:$AH$116,$W181*8+8,CW$2)*$AM181</f>
        <v>0</v>
      </c>
      <c r="CY181" s="14">
        <f>INDEX(装备数值!$AN$17:$AN$117,MATCH(MIN($X181:$AE181),装备数值!$AO$17:$AO$117,1))</f>
        <v>0</v>
      </c>
      <c r="CZ181" s="14">
        <f>IF(COUNTIF($P181:$W181,"&gt;"&amp;0)=8,INDEX(装备数值!AR$17:AR$117,$CY181+1),0)</f>
        <v>0</v>
      </c>
      <c r="DA181" s="14">
        <f>IF(COUNTIF($P181:$W181,"&gt;"&amp;0)=8,INDEX(装备数值!AS$17:AS$117,$CY181+1),0)</f>
        <v>0</v>
      </c>
      <c r="DB181" s="14">
        <f>IF(COUNTIF($P181:$W181,"&gt;"&amp;0)=8,INDEX(装备数值!AT$17:AT$117,$CY181+1),0)</f>
        <v>0</v>
      </c>
      <c r="DC181" s="14">
        <f>IF(COUNTIF($P181:$W181,"&gt;"&amp;0)=8,INDEX(装备数值!AU$17:AU$117,$CY181+1),0)</f>
        <v>0</v>
      </c>
      <c r="DD181" s="14">
        <f>IF(COUNTIF($P181:$W181,"&gt;"&amp;0)=8,INDEX(装备数值!AV$17:AV$117,$CY181+1),0)</f>
        <v>0</v>
      </c>
      <c r="DF181" s="14">
        <f>INDEX(装备数值!$AY$17:$AY$77,MATCH(MIN($AF181:$AM181),装备数值!$AZ$17:$AZ$77,1))</f>
        <v>0</v>
      </c>
      <c r="DG181" s="26">
        <f>INDEX(装备数值!BA$17:BA$77,通天塔!DF181+1)</f>
        <v>0</v>
      </c>
      <c r="DH181" s="26">
        <f>INDEX(装备数值!BA$17:BA$77,通天塔!DF181+1)</f>
        <v>0</v>
      </c>
      <c r="DJ181" s="14">
        <f t="shared" si="299"/>
        <v>0</v>
      </c>
      <c r="DK181" s="14">
        <f>VLOOKUP(DJ181,军阶与晶片数值!$W$6:$X$27,2)</f>
        <v>0</v>
      </c>
      <c r="DL181" s="14">
        <f>INDEX(军阶与晶片数值!Y$6:Y$27,$DK181+1)</f>
        <v>0</v>
      </c>
      <c r="DM181" s="14">
        <f>INDEX(军阶与晶片数值!Z$6:Z$27,$DK181+1)</f>
        <v>0</v>
      </c>
      <c r="DN181" s="14">
        <f>INDEX(军阶与晶片数值!AA$6:AA$27,$DK181+1)</f>
        <v>0</v>
      </c>
      <c r="DO181" s="14">
        <f>INDEX(军阶与晶片数值!AB$6:AB$27,$DK181+1)</f>
        <v>0</v>
      </c>
      <c r="DP181" s="29">
        <f>INDEX(军阶与晶片数值!AC$6:AC$27,$DK181+1)</f>
        <v>0</v>
      </c>
      <c r="DQ181" s="29">
        <f>INDEX(军阶与晶片数值!AD$6:AD$27,$DK181+1)</f>
        <v>0</v>
      </c>
      <c r="DS181" s="26">
        <f>INDEX(军阶与晶片数值!I$6:I$16,AN181+1)</f>
        <v>0</v>
      </c>
      <c r="DT181" s="26">
        <f>INDEX(军阶与晶片数值!M$6:M$16,AO181+1)</f>
        <v>0</v>
      </c>
      <c r="DU181" s="26">
        <f>INDEX(军阶与晶片数值!J$6:J$16,AP181+1)</f>
        <v>0</v>
      </c>
      <c r="DV181" s="26">
        <f>INDEX(军阶与晶片数值!K$6:K$16,AQ181+1)</f>
        <v>0</v>
      </c>
      <c r="DW181" s="26">
        <f>INDEX(军阶与晶片数值!L$6:L$16,AR181+1)</f>
        <v>0</v>
      </c>
      <c r="DX181" s="28">
        <f>INDEX(军阶与晶片数值!N$6:N$16,AS181+1)</f>
        <v>0</v>
      </c>
      <c r="DY181" s="28">
        <f>INDEX(军阶与晶片数值!O$6:O$16,AT181+1)</f>
        <v>0</v>
      </c>
      <c r="DZ181" s="28">
        <f>INDEX(军阶与晶片数值!P$6:P$16,AU181+1)</f>
        <v>0</v>
      </c>
      <c r="EA181" s="28">
        <f>INDEX(军阶与晶片数值!Q$6:Q$16,AV181+1)</f>
        <v>0</v>
      </c>
      <c r="EB181" s="26">
        <f>INDEX(军阶与晶片数值!R$6:R$16,AW181+1)</f>
        <v>0</v>
      </c>
      <c r="EC181" s="26">
        <f>INDEX(军阶与晶片数值!S$6:S$16,AX181+1)</f>
        <v>0</v>
      </c>
      <c r="ED181" s="26">
        <f>INDEX(军阶与晶片数值!T$6:T$16,AY181+1)</f>
        <v>0</v>
      </c>
      <c r="EE181" s="26">
        <f>INDEX(军阶与晶片数值!U$6:U$16,AZ181+1)</f>
        <v>0</v>
      </c>
      <c r="EG181" s="26">
        <f>INDEX(军阶与晶片数值!$C$6:$C$36,通天塔!$BA181+1)</f>
        <v>0</v>
      </c>
      <c r="EH181" s="26">
        <f>INDEX(军阶与晶片数值!$C$6:$C$36,通天塔!$BA181+1)</f>
        <v>0</v>
      </c>
      <c r="EI181" s="26">
        <f>INDEX(军阶与晶片数值!$C$6:$C$36,通天塔!$BA181+1)</f>
        <v>0</v>
      </c>
      <c r="EJ181" s="26">
        <f>INDEX(军阶与晶片数值!$C$6:$C$36,通天塔!$BA181+1)</f>
        <v>0</v>
      </c>
      <c r="EK181" s="26">
        <f>INDEX(军阶与晶片数值!$C$6:$C$36,通天塔!$BA181+1)</f>
        <v>0</v>
      </c>
      <c r="EM181" s="14">
        <f>INDEX(战舰突破!$H$6:$H$18,通天塔!$J181+1)+INDEX(战舰突破!$H$23:$H$35,通天塔!$K181+1)+INDEX(战舰突破!$H$40:$H$52,通天塔!$L181+1)</f>
        <v>0</v>
      </c>
      <c r="EN181" s="14">
        <f>INDEX(战舰突破!$I$6:$I$18,通天塔!$J181+1)+INDEX(战舰突破!$I$23:$I$35,通天塔!$K181+1)+INDEX(战舰突破!$I$40:$I$52,通天塔!$L181+1)</f>
        <v>0</v>
      </c>
      <c r="EO181" s="14">
        <f>INDEX(战舰突破!$J$6:$J$18,通天塔!$J181+1)+INDEX(战舰突破!$J$23:$J$35,通天塔!$K181+1)+INDEX(战舰突破!$J$40:$J$52,通天塔!$L181+1)</f>
        <v>0</v>
      </c>
      <c r="EP181" s="14">
        <f>INDEX(战舰突破!$K$6:$K$18,通天塔!$J181+1)+INDEX(战舰突破!$K$23:$K$35,通天塔!$K181+1)+INDEX(战舰突破!$K$40:$K$52,通天塔!$L181+1)</f>
        <v>0</v>
      </c>
      <c r="EQ181" s="14">
        <f>INDEX(战舰突破!$L$6:$L$18,通天塔!$J181+1)+INDEX(战舰突破!$L$23:$L$35,通天塔!$K181+1)+INDEX(战舰突破!$L$40:$L$52,通天塔!$L181+1)</f>
        <v>0</v>
      </c>
      <c r="ER181" s="18">
        <f>INDEX(战舰突破!$N$6:$N$18,通天塔!$J181+1)+INDEX(战舰突破!$N$23:$N$35,通天塔!$K181+1)+INDEX(战舰突破!$N$40:$N$52,通天塔!$L181+1)</f>
        <v>0</v>
      </c>
      <c r="ES181" s="18">
        <f>INDEX(战舰突破!$O$6:$O$18,通天塔!$J181+1)+INDEX(战舰突破!$O$23:$O$35,通天塔!$K181+1)+INDEX(战舰突破!$O$40:$O$52,通天塔!$L181+1)</f>
        <v>0</v>
      </c>
      <c r="ET181" s="18">
        <f>INDEX(战舰突破!$P$6:$P$18,通天塔!$J181+1)+INDEX(战舰突破!$P$23:$P$35,通天塔!$K181+1)+INDEX(战舰突破!$P$40:$P$52,通天塔!$L181+1)</f>
        <v>0</v>
      </c>
      <c r="EU181" s="18">
        <f>INDEX(战舰突破!$Q$6:$Q$18,通天塔!$J181+1)+INDEX(战舰突破!$Q$23:$Q$35,通天塔!$K181+1)+INDEX(战舰突破!$Q$40:$Q$52,通天塔!$L181+1)</f>
        <v>0</v>
      </c>
      <c r="EV181" s="18">
        <f>INDEX(战舰突破!$R$6:$R$18,通天塔!$J181+1)+INDEX(战舰突破!$R$23:$R$35,通天塔!$K181+1)+INDEX(战舰突破!$R$40:$R$52,通天塔!$L181+1)</f>
        <v>0</v>
      </c>
      <c r="EW181" s="18">
        <f>INDEX(战舰突破!$M$6:$M$18,通天塔!$J181+1)+INDEX(战舰突破!$M$23:$M$35,通天塔!$K181+1)+INDEX(战舰突破!$M$40:$M$52,通天塔!$L181+1)</f>
        <v>0</v>
      </c>
      <c r="EX181" s="22">
        <f>INDEX(战舰突破!$W$6:$W$18,通天塔!$J181+1)+INDEX(战舰突破!$W$23:$W$35,通天塔!$K181+1)+INDEX(战舰突破!$W$40:$W$52,通天塔!$L181+1)</f>
        <v>0.3</v>
      </c>
      <c r="FA181" s="14">
        <f>INDEX(战舰突破!$S$6:$S$18,通天塔!$J181+1)</f>
        <v>0</v>
      </c>
      <c r="FB181" s="14">
        <f>INDEX(战舰突破!$T$6:$T$18,通天塔!$J181+1)</f>
        <v>0</v>
      </c>
      <c r="FC181" s="14">
        <f>INDEX(战舰突破!$U$6:$U$18,通天塔!$J181+1)</f>
        <v>0</v>
      </c>
      <c r="FD181" s="14">
        <f>INDEX(战舰突破!$V$6:$V$18,通天塔!$J181+1)</f>
        <v>0</v>
      </c>
      <c r="FE181" s="14">
        <f>INDEX(战舰突破!$X$6:$X$18,通天塔!$J181+1)</f>
        <v>1</v>
      </c>
      <c r="FG181" s="14">
        <f>INDEX(战舰突破!$S$23:$S$35,通天塔!$J181+1)</f>
        <v>0</v>
      </c>
      <c r="FH181" s="14">
        <f>INDEX(战舰突破!$T$23:$T$35,通天塔!$J181+1)</f>
        <v>0</v>
      </c>
      <c r="FI181" s="14">
        <f>INDEX(战舰突破!$U$23:$U$35,通天塔!$J181+1)</f>
        <v>0</v>
      </c>
      <c r="FJ181" s="14">
        <f>INDEX(战舰突破!$V$23:$V$35,通天塔!$J181+1)</f>
        <v>0</v>
      </c>
      <c r="FK181" s="14">
        <f>INDEX(战舰突破!$X$23:$X$35,通天塔!$J181+1)</f>
        <v>15</v>
      </c>
      <c r="FM181" s="14">
        <f>INDEX(战舰突破!$S$40:$S$52,通天塔!$J181+1)</f>
        <v>0</v>
      </c>
      <c r="FN181" s="14">
        <f>INDEX(战舰突破!$T$40:$T$52,通天塔!$J181+1)</f>
        <v>0</v>
      </c>
      <c r="FO181" s="14">
        <f>INDEX(战舰突破!$U$40:$U$52,通天塔!$J181+1)</f>
        <v>0</v>
      </c>
      <c r="FP181" s="14">
        <f>INDEX(战舰突破!$V$40:$V$52,通天塔!$J181+1)</f>
        <v>0</v>
      </c>
      <c r="FQ181" s="14">
        <f>INDEX(战舰突破!$X$40:$X$52,通天塔!$J181+1)</f>
        <v>25</v>
      </c>
      <c r="FT181" s="14">
        <f t="shared" si="300"/>
        <v>10</v>
      </c>
      <c r="FU181" s="14">
        <f t="shared" si="301"/>
        <v>0</v>
      </c>
      <c r="FV181" s="14">
        <f t="shared" si="302"/>
        <v>0</v>
      </c>
      <c r="FW181" s="14">
        <f t="shared" si="303"/>
        <v>20</v>
      </c>
      <c r="FX181" s="14">
        <f t="shared" si="304"/>
        <v>5</v>
      </c>
      <c r="FY181" s="14">
        <f t="shared" si="305"/>
        <v>300</v>
      </c>
      <c r="FZ181" s="14">
        <f t="shared" si="306"/>
        <v>4</v>
      </c>
      <c r="GA181" s="28">
        <f t="shared" si="307"/>
        <v>0</v>
      </c>
      <c r="GB181" s="28">
        <f t="shared" si="308"/>
        <v>0</v>
      </c>
      <c r="GC181" s="28">
        <f t="shared" si="309"/>
        <v>0</v>
      </c>
      <c r="GD181" s="28">
        <f t="shared" si="310"/>
        <v>0</v>
      </c>
      <c r="GE181" s="28">
        <f t="shared" si="311"/>
        <v>1</v>
      </c>
      <c r="GF181" s="28">
        <f t="shared" si="312"/>
        <v>1</v>
      </c>
      <c r="GG181" s="28">
        <f t="shared" si="313"/>
        <v>0</v>
      </c>
      <c r="GH181" s="28">
        <f t="shared" si="314"/>
        <v>0</v>
      </c>
      <c r="GI181" s="14">
        <f t="shared" si="315"/>
        <v>1</v>
      </c>
      <c r="GJ181" s="14">
        <f t="shared" si="316"/>
        <v>1</v>
      </c>
      <c r="GK181" s="14">
        <f t="shared" si="317"/>
        <v>1</v>
      </c>
      <c r="GL181" s="18">
        <f t="shared" si="318"/>
        <v>1</v>
      </c>
      <c r="GM181" s="18">
        <f t="shared" si="319"/>
        <v>1</v>
      </c>
      <c r="GN181" s="18">
        <f t="shared" si="320"/>
        <v>1</v>
      </c>
      <c r="GO181" s="29">
        <f t="shared" si="380"/>
        <v>150</v>
      </c>
      <c r="GP181" s="29">
        <f t="shared" si="380"/>
        <v>450</v>
      </c>
      <c r="GQ181" s="29">
        <f t="shared" si="380"/>
        <v>450</v>
      </c>
      <c r="GR181" s="26">
        <f t="shared" si="321"/>
        <v>0</v>
      </c>
      <c r="GS181" s="26">
        <f t="shared" si="322"/>
        <v>0</v>
      </c>
      <c r="GT181" s="26">
        <f t="shared" si="323"/>
        <v>0</v>
      </c>
      <c r="GU181" s="14">
        <f t="shared" si="324"/>
        <v>2</v>
      </c>
      <c r="GV181" s="14">
        <f t="shared" si="325"/>
        <v>2</v>
      </c>
      <c r="GW181" s="14">
        <f t="shared" si="326"/>
        <v>2</v>
      </c>
      <c r="GX181" s="14">
        <f t="shared" si="327"/>
        <v>1</v>
      </c>
      <c r="GY181" s="14">
        <f t="shared" si="328"/>
        <v>15</v>
      </c>
      <c r="GZ181" s="14">
        <f t="shared" si="329"/>
        <v>25</v>
      </c>
      <c r="HA181">
        <v>177</v>
      </c>
      <c r="HB181" s="14">
        <f t="shared" si="275"/>
        <v>1080</v>
      </c>
      <c r="HD181" s="14">
        <f t="shared" si="330"/>
        <v>10</v>
      </c>
      <c r="HE181" s="14">
        <f t="shared" si="331"/>
        <v>20</v>
      </c>
      <c r="HF181" s="29">
        <f t="shared" si="332"/>
        <v>0</v>
      </c>
      <c r="HG181" s="29">
        <f t="shared" si="333"/>
        <v>0</v>
      </c>
      <c r="HH181" s="29">
        <f t="shared" si="334"/>
        <v>0</v>
      </c>
      <c r="HI181" s="29">
        <f t="shared" si="335"/>
        <v>0</v>
      </c>
      <c r="HJ181" s="14">
        <f t="shared" si="336"/>
        <v>1</v>
      </c>
      <c r="HK181" s="14">
        <f t="shared" si="337"/>
        <v>1</v>
      </c>
      <c r="HL181" s="14">
        <f t="shared" si="338"/>
        <v>1</v>
      </c>
      <c r="HM181" s="14">
        <f t="shared" si="339"/>
        <v>20</v>
      </c>
      <c r="HN181" s="26">
        <f t="shared" si="340"/>
        <v>0</v>
      </c>
      <c r="HO181" s="26">
        <f t="shared" si="341"/>
        <v>0.3</v>
      </c>
      <c r="HP181" s="29">
        <f t="shared" si="342"/>
        <v>0</v>
      </c>
      <c r="HQ181" s="29">
        <f t="shared" si="343"/>
        <v>0</v>
      </c>
      <c r="HR181" s="29">
        <f t="shared" si="344"/>
        <v>0</v>
      </c>
      <c r="HS181" s="26">
        <f t="shared" si="345"/>
        <v>0.05</v>
      </c>
      <c r="HT181" s="26">
        <f t="shared" si="346"/>
        <v>0.15</v>
      </c>
      <c r="HU181" s="26">
        <f t="shared" si="347"/>
        <v>0.15</v>
      </c>
      <c r="HV181" s="26">
        <f t="shared" si="348"/>
        <v>0</v>
      </c>
      <c r="HW181" s="29">
        <f t="shared" si="349"/>
        <v>1.05</v>
      </c>
      <c r="HX181" s="29">
        <f t="shared" si="350"/>
        <v>1.1499999999999999</v>
      </c>
      <c r="HY181" s="29">
        <f t="shared" si="351"/>
        <v>1.1499999999999999</v>
      </c>
      <c r="HZ181" s="29">
        <f t="shared" si="352"/>
        <v>0</v>
      </c>
      <c r="IA181" s="29">
        <f t="shared" si="353"/>
        <v>0</v>
      </c>
      <c r="IB181" s="29">
        <f t="shared" si="354"/>
        <v>0</v>
      </c>
      <c r="IC181" s="29">
        <f t="shared" si="355"/>
        <v>200</v>
      </c>
      <c r="ID181" s="14">
        <f t="shared" si="356"/>
        <v>0</v>
      </c>
      <c r="IH181" s="14">
        <v>1</v>
      </c>
      <c r="II181" s="14">
        <v>1</v>
      </c>
      <c r="IJ181" s="14">
        <v>480</v>
      </c>
      <c r="IK181" s="14">
        <v>80</v>
      </c>
      <c r="IL181" s="14">
        <v>60</v>
      </c>
      <c r="IM181" s="23">
        <f t="shared" si="357"/>
        <v>200</v>
      </c>
      <c r="IN181" s="23">
        <f t="shared" si="358"/>
        <v>0</v>
      </c>
      <c r="IO181" s="23">
        <f t="shared" si="359"/>
        <v>200</v>
      </c>
      <c r="IP181" s="23">
        <f t="shared" si="360"/>
        <v>785</v>
      </c>
      <c r="IQ181" s="23">
        <f t="shared" si="361"/>
        <v>0</v>
      </c>
      <c r="IR181" s="23">
        <f t="shared" si="362"/>
        <v>785</v>
      </c>
      <c r="IS181" s="14">
        <v>1</v>
      </c>
      <c r="IT181" s="14">
        <v>1</v>
      </c>
      <c r="IU181" s="14">
        <v>240</v>
      </c>
      <c r="IV181" s="14">
        <v>40</v>
      </c>
      <c r="IW181" s="14">
        <v>30</v>
      </c>
      <c r="IX181" s="23">
        <f t="shared" si="363"/>
        <v>200</v>
      </c>
      <c r="IY181" s="23">
        <f t="shared" si="364"/>
        <v>0</v>
      </c>
      <c r="IZ181" s="23">
        <f t="shared" si="365"/>
        <v>200</v>
      </c>
      <c r="JA181" s="23"/>
      <c r="JB181" s="23"/>
      <c r="JC181" s="23"/>
      <c r="JG181">
        <f t="shared" si="366"/>
        <v>1.6000766503784611</v>
      </c>
      <c r="JH181">
        <f t="shared" si="367"/>
        <v>1.6000766503784611</v>
      </c>
      <c r="JJ181" s="14">
        <v>10</v>
      </c>
      <c r="JK181" s="14">
        <v>2</v>
      </c>
      <c r="JL181" s="14">
        <v>1.5</v>
      </c>
      <c r="JM181" s="23">
        <f t="shared" si="368"/>
        <v>0</v>
      </c>
      <c r="JN181" s="23">
        <v>0</v>
      </c>
      <c r="JO181" s="23">
        <v>0</v>
      </c>
      <c r="JP181" s="14">
        <v>30</v>
      </c>
      <c r="JQ181" s="14">
        <v>6</v>
      </c>
      <c r="JR181" s="14">
        <v>4</v>
      </c>
      <c r="JS181" s="23">
        <f t="shared" si="371"/>
        <v>0</v>
      </c>
      <c r="JT181" s="23">
        <v>0</v>
      </c>
      <c r="JU181" s="23">
        <f t="shared" si="373"/>
        <v>0</v>
      </c>
      <c r="JW181" s="23">
        <f t="shared" si="374"/>
        <v>0</v>
      </c>
      <c r="JX181" s="23">
        <v>0</v>
      </c>
      <c r="JY181" s="23">
        <f t="shared" si="376"/>
        <v>0</v>
      </c>
      <c r="JZ181" s="23">
        <f t="shared" si="377"/>
        <v>0</v>
      </c>
      <c r="KA181" s="23">
        <v>0</v>
      </c>
      <c r="KB181" s="23">
        <f t="shared" si="379"/>
        <v>0</v>
      </c>
    </row>
    <row r="182" spans="3:288" ht="16.5" x14ac:dyDescent="0.2">
      <c r="C182" s="14">
        <f t="shared" si="243"/>
        <v>52</v>
      </c>
      <c r="D182" s="14">
        <v>178</v>
      </c>
      <c r="E182" s="14" t="s">
        <v>844</v>
      </c>
      <c r="F182" s="14">
        <v>630</v>
      </c>
      <c r="G182" s="14">
        <v>630</v>
      </c>
      <c r="H182" s="14">
        <v>630</v>
      </c>
      <c r="I182" s="14">
        <v>630</v>
      </c>
      <c r="J182" s="14">
        <v>11</v>
      </c>
      <c r="K182" s="14">
        <v>11</v>
      </c>
      <c r="L182" s="14">
        <v>11</v>
      </c>
      <c r="M182" s="14">
        <v>7</v>
      </c>
      <c r="N182" s="14">
        <v>7</v>
      </c>
      <c r="O182" s="14">
        <v>7</v>
      </c>
      <c r="P182" s="14">
        <v>10</v>
      </c>
      <c r="Q182" s="14">
        <v>10</v>
      </c>
      <c r="R182" s="14">
        <v>10</v>
      </c>
      <c r="S182" s="14">
        <v>10</v>
      </c>
      <c r="T182" s="14">
        <v>10</v>
      </c>
      <c r="U182" s="14">
        <v>10</v>
      </c>
      <c r="V182" s="14">
        <v>10</v>
      </c>
      <c r="W182" s="14">
        <v>10</v>
      </c>
      <c r="X182" s="14">
        <v>630</v>
      </c>
      <c r="Y182" s="14">
        <v>630</v>
      </c>
      <c r="Z182" s="14">
        <v>630</v>
      </c>
      <c r="AA182" s="14">
        <v>630</v>
      </c>
      <c r="AB182" s="14">
        <v>630</v>
      </c>
      <c r="AC182" s="14">
        <v>630</v>
      </c>
      <c r="AD182" s="14">
        <v>630</v>
      </c>
      <c r="AE182" s="14">
        <v>630</v>
      </c>
      <c r="AF182" s="14">
        <v>83</v>
      </c>
      <c r="AG182" s="14">
        <v>83</v>
      </c>
      <c r="AH182" s="14">
        <v>83</v>
      </c>
      <c r="AI182" s="14">
        <v>83</v>
      </c>
      <c r="AJ182" s="14">
        <v>83</v>
      </c>
      <c r="AK182" s="14">
        <v>83</v>
      </c>
      <c r="AL182" s="14">
        <v>83</v>
      </c>
      <c r="AM182" s="14">
        <v>83</v>
      </c>
      <c r="AN182" s="14">
        <v>6</v>
      </c>
      <c r="AO182" s="14">
        <v>7</v>
      </c>
      <c r="AP182" s="14">
        <v>7</v>
      </c>
      <c r="AQ182" s="14">
        <v>7</v>
      </c>
      <c r="AR182" s="14">
        <v>7</v>
      </c>
      <c r="AS182" s="14">
        <v>0</v>
      </c>
      <c r="AT182" s="14">
        <v>0</v>
      </c>
      <c r="AU182" s="14">
        <v>0</v>
      </c>
      <c r="AV182" s="14">
        <v>0</v>
      </c>
      <c r="AW182" s="14">
        <v>4</v>
      </c>
      <c r="AX182" s="14">
        <v>5</v>
      </c>
      <c r="AY182" s="14">
        <v>0</v>
      </c>
      <c r="AZ182" s="14">
        <v>0</v>
      </c>
      <c r="BA182" s="14">
        <v>21</v>
      </c>
      <c r="BF182" s="14">
        <f>ROUND((INDEX(新战舰养成!S$6:S$18,通天塔!$J182+1)+INDEX(新战舰养成!D$6:D$18,通天塔!$J182+1)*(通天塔!$G182-1))*INDEX(战舰突破!$D$6:$D$18,通天塔!$M182+1),0)</f>
        <v>458827</v>
      </c>
      <c r="BG182" s="14">
        <f>ROUND((INDEX(新战舰养成!T$6:T$18,通天塔!$J182+1)+INDEX(新战舰养成!E$6:E$18,通天塔!$J182+1)*(通天塔!$G182-1))*INDEX(战舰突破!$D$6:$D$18,通天塔!$M182+1),0)</f>
        <v>3670504</v>
      </c>
      <c r="BH182" s="14">
        <f>ROUND((INDEX(新战舰养成!U$6:U$18,通天塔!$J182+1)+INDEX(新战舰养成!F$6:F$18,通天塔!$J182+1)*(通天塔!$G182-1))*INDEX(战舰突破!$D$6:$D$18,通天塔!$M182+1),0)</f>
        <v>229564</v>
      </c>
      <c r="BI182" s="14">
        <f>ROUND((INDEX(新战舰养成!V$6:V$18,通天塔!$J182+1)+INDEX(新战舰养成!G$6:G$18,通天塔!$J182+1)*(通天塔!$G182-1))*INDEX(战舰突破!$D$6:$D$18,通天塔!$M182+1),0)</f>
        <v>570</v>
      </c>
      <c r="BJ182" s="14">
        <f>ROUND((INDEX(新战舰养成!W$6:W$18,通天塔!$J182+1)+INDEX(新战舰养成!H$6:H$18,通天塔!$J182+1)*(通天塔!$G182-1))*INDEX(战舰突破!$D$6:$D$18,通天塔!$M182+1),0)</f>
        <v>8</v>
      </c>
      <c r="BL182" s="14">
        <f>IF($H182&gt;0,ROUND((INDEX(新战舰养成!X$6:X$18,通天塔!$K182+1)+INDEX(新战舰养成!I$6:I$18,通天塔!$K182+1)*(通天塔!$H182-1))*INDEX(战舰突破!$D$6:$D$18,通天塔!$N182+1),0),0)</f>
        <v>459359</v>
      </c>
      <c r="BM182" s="14">
        <f>IF($H182&gt;0,ROUND((INDEX(新战舰养成!Y$6:Y$18,通天塔!$K182+1)+INDEX(新战舰养成!J$6:J$18,通天塔!$K182+1)*(通天塔!$H182-1))*INDEX(战舰突破!$D$6:$D$18,通天塔!$N182+1),0),0)</f>
        <v>0</v>
      </c>
      <c r="BN182" s="14">
        <f>IF($H182&gt;0,ROUND((INDEX(新战舰养成!Z$6:Z$18,通天塔!$K182+1)+INDEX(新战舰养成!K$6:K$18,通天塔!$K182+1)*(通天塔!$H182-1))*INDEX(战舰突破!$D$6:$D$18,通天塔!$N182+1),0),0)</f>
        <v>0</v>
      </c>
      <c r="BO182" s="14">
        <f>IF($H182&gt;0,ROUND((INDEX(新战舰养成!AA$6:AA$18,通天塔!$K182+1)+INDEX(新战舰养成!L$6:L$18,通天塔!$K182+1)*(通天塔!$H182-1))*INDEX(战舰突破!$D$6:$D$18,通天塔!$N182+1),0),0)</f>
        <v>4588272</v>
      </c>
      <c r="BP182" s="14">
        <f>IF($H182&gt;0,ROUND((INDEX(新战舰养成!AB$6:AB$18,通天塔!$K182+1)+INDEX(新战舰养成!M$6:M$18,通天塔!$K182+1)*(通天塔!$H182-1))*INDEX(战舰突破!$D$6:$D$18,通天塔!$N182+1),0),0)</f>
        <v>91626</v>
      </c>
      <c r="BR182" s="14">
        <f>IF($I182&gt;0,ROUND((INDEX(新战舰养成!AC$6:AC$18,通天塔!$L182+1)+INDEX(新战舰养成!I$6:I$18,通天塔!$L182+1)*(通天塔!$I182-1))*INDEX(战舰突破!$D$6:$D$18,通天塔!$O182+1),0),0)</f>
        <v>459929</v>
      </c>
      <c r="BS182" s="14">
        <f>IF($I182&gt;0,ROUND((INDEX(新战舰养成!AD$6:AD$18,通天塔!$L182+1)+INDEX(新战舰养成!J$6:J$18,通天塔!$L182+1)*(通天塔!$I182-1))*INDEX(战舰突破!$D$6:$D$18,通天塔!$O182+1),0),0)</f>
        <v>0</v>
      </c>
      <c r="BT182" s="14">
        <f>IF($I182&gt;0,ROUND((INDEX(新战舰养成!AE$6:AE$18,通天塔!$L182+1)+INDEX(新战舰养成!K$6:K$18,通天塔!$L182+1)*(通天塔!$I182-1))*INDEX(战舰突破!$D$6:$D$18,通天塔!$O182+1),0),0)</f>
        <v>0</v>
      </c>
      <c r="BU182" s="14">
        <f>IF($I182&gt;0,ROUND((INDEX(新战舰养成!AF$6:AF$18,通天塔!$L182+1)+INDEX(新战舰养成!L$6:L$18,通天塔!$L182+1)*(通天塔!$I182-1))*INDEX(战舰突破!$D$6:$D$18,通天塔!$O182+1),0),0)</f>
        <v>2891876</v>
      </c>
      <c r="BV182" s="14">
        <f>IF($I182&gt;0,ROUND((INDEX(新战舰养成!AG$6:AG$18,通天塔!$L182+1)+INDEX(新战舰养成!M$6:M$18,通天塔!$L182+1)*(通天塔!$I182-1))*INDEX(战舰突破!$D$6:$D$18,通天塔!$O182+1),0),0)</f>
        <v>125976</v>
      </c>
      <c r="BY182" s="14">
        <f>(INDEX(装备数值!$C$13:$G$116,通天塔!$P182*8+1,BY$2)+INDEX(装备数值!$C$13:$G$116,通天塔!$Q182*8+2,BY$2)+INDEX(装备数值!$C$13:$G$116,通天塔!$S182*8+3,BY$2)+INDEX(装备数值!$C$13:$G$116,通天塔!$R182*8+4,BY$2)+INDEX(装备数值!$C$13:$G$116,通天塔!$T182*8+5,BY$2)+INDEX(装备数值!$C$13:$G$116,通天塔!$U182*8+6,BY$2)+INDEX(装备数值!$C$13:$G$116,通天塔!$V182*8+7,BY$2)+INDEX(装备数值!$C$13:$G$116,通天塔!$W182*8+8,BY$2))</f>
        <v>80000</v>
      </c>
      <c r="BZ182" s="14">
        <f>(INDEX(装备数值!$C$13:$G$116,通天塔!$P182*8+1,BZ$2)+INDEX(装备数值!$C$13:$G$116,通天塔!$Q182*8+2,BZ$2)+INDEX(装备数值!$C$13:$G$116,通天塔!$S182*8+3,BZ$2)+INDEX(装备数值!$C$13:$G$116,通天塔!$R182*8+4,BZ$2)+INDEX(装备数值!$C$13:$G$116,通天塔!$T182*8+5,BZ$2)+INDEX(装备数值!$C$13:$G$116,通天塔!$U182*8+6,BZ$2)+INDEX(装备数值!$C$13:$G$116,通天塔!$V182*8+7,BZ$2)+INDEX(装备数值!$C$13:$G$116,通天塔!$W182*8+8,BZ$2))</f>
        <v>600000</v>
      </c>
      <c r="CA182" s="14">
        <f>(INDEX(装备数值!$C$13:$G$116,通天塔!$P182*8+1,CA$2)+INDEX(装备数值!$C$13:$G$116,通天塔!$Q182*8+2,CA$2)+INDEX(装备数值!$C$13:$G$116,通天塔!$S182*8+3,CA$2)+INDEX(装备数值!$C$13:$G$116,通天塔!$R182*8+4,CA$2)+INDEX(装备数值!$C$13:$G$116,通天塔!$T182*8+5,CA$2)+INDEX(装备数值!$C$13:$G$116,通天塔!$U182*8+6,CA$2)+INDEX(装备数值!$C$13:$G$116,通天塔!$V182*8+7,CA$2)+INDEX(装备数值!$C$13:$G$116,通天塔!$W182*8+8,CA$2))</f>
        <v>40000</v>
      </c>
      <c r="CB182" s="14">
        <f>(INDEX(装备数值!$C$13:$G$116,通天塔!$P182*8+1,CB$2)+INDEX(装备数值!$C$13:$G$116,通天塔!$Q182*8+2,CB$2)+INDEX(装备数值!$C$13:$G$116,通天塔!$S182*8+3,CB$2)+INDEX(装备数值!$C$13:$G$116,通天塔!$R182*8+4,CB$2)+INDEX(装备数值!$C$13:$G$116,通天塔!$T182*8+5,CB$2)+INDEX(装备数值!$C$13:$G$116,通天塔!$U182*8+6,CB$2)+INDEX(装备数值!$C$13:$G$116,通天塔!$V182*8+7,CB$2)+INDEX(装备数值!$C$13:$G$116,通天塔!$W182*8+8,CB$2))</f>
        <v>800000</v>
      </c>
      <c r="CC182" s="14">
        <f>(INDEX(装备数值!$C$13:$G$116,通天塔!$P182*8+1,CC$2)+INDEX(装备数值!$C$13:$G$116,通天塔!$Q182*8+2,CC$2)+INDEX(装备数值!$C$13:$G$116,通天塔!$S182*8+3,CC$2)+INDEX(装备数值!$C$13:$G$116,通天塔!$R182*8+4,CC$2)+INDEX(装备数值!$C$13:$G$116,通天塔!$T182*8+5,CC$2)+INDEX(装备数值!$C$13:$G$116,通天塔!$U182*8+6,CC$2)+INDEX(装备数值!$C$13:$G$116,通天塔!$V182*8+7,CC$2)+INDEX(装备数值!$C$13:$G$116,通天塔!$W182*8+8,CC$2))</f>
        <v>15750</v>
      </c>
      <c r="CF182" s="14">
        <f>INDEX(装备数值!$I$13:$M$116,通天塔!$P182*8+1,CF$2)*$X182+INDEX(装备数值!$I$13:$M$116,通天塔!$Q182*8+2,CF$2)*$Y182+INDEX(装备数值!$I$13:$M$116,通天塔!$S182*8+3,CF$2)*$Z182+INDEX(装备数值!$I$13:$M$116,通天塔!$R182*8+4,CF$2)*$AA182+INDEX(装备数值!$I$13:$M$116,通天塔!$T182*8+5,CF$2)*$AB182+INDEX(装备数值!$I$13:$M$116,通天塔!$U182*8+6,CF$2)*$AC182+INDEX(装备数值!$I$13:$M$116,通天塔!$V182*8+7,CF$2)*$AD182+INDEX(装备数值!$I$13:$M$116,通天塔!$W182*8+8,CF$2)*$AE182</f>
        <v>201600</v>
      </c>
      <c r="CG182" s="14">
        <f>INDEX(装备数值!$I$13:$M$116,通天塔!$P182*8+1,CG$2)*$X182+INDEX(装备数值!$I$13:$M$116,通天塔!$Q182*8+2,CG$2)*$Y182+INDEX(装备数值!$I$13:$M$116,通天塔!$S182*8+3,CG$2)*$Z182+INDEX(装备数值!$I$13:$M$116,通天塔!$R182*8+4,CG$2)*$AA182+INDEX(装备数值!$I$13:$M$116,通天塔!$T182*8+5,CG$2)*$AB182+INDEX(装备数值!$I$13:$M$116,通天塔!$U182*8+6,CG$2)*$AC182+INDEX(装备数值!$I$13:$M$116,通天塔!$V182*8+7,CG$2)*$AD182+INDEX(装备数值!$I$13:$M$116,通天塔!$W182*8+8,CG$2)*$AE182</f>
        <v>1512000</v>
      </c>
      <c r="CH182" s="14">
        <f>INDEX(装备数值!$I$13:$M$116,通天塔!$P182*8+1,CH$2)*$X182+INDEX(装备数值!$I$13:$M$116,通天塔!$Q182*8+2,CH$2)*$Y182+INDEX(装备数值!$I$13:$M$116,通天塔!$S182*8+3,CH$2)*$Z182+INDEX(装备数值!$I$13:$M$116,通天塔!$R182*8+4,CH$2)*$AA182+INDEX(装备数值!$I$13:$M$116,通天塔!$T182*8+5,CH$2)*$AB182+INDEX(装备数值!$I$13:$M$116,通天塔!$U182*8+6,CH$2)*$AC182+INDEX(装备数值!$I$13:$M$116,通天塔!$V182*8+7,CH$2)*$AD182+INDEX(装备数值!$I$13:$M$116,通天塔!$W182*8+8,CH$2)*$AE182</f>
        <v>100800</v>
      </c>
      <c r="CI182" s="14">
        <f>INDEX(装备数值!$I$13:$M$116,通天塔!$P182*8+1,CI$2)*$X182+INDEX(装备数值!$I$13:$M$116,通天塔!$Q182*8+2,CI$2)*$Y182+INDEX(装备数值!$I$13:$M$116,通天塔!$S182*8+3,CI$2)*$Z182+INDEX(装备数值!$I$13:$M$116,通天塔!$R182*8+4,CI$2)*$AA182+INDEX(装备数值!$I$13:$M$116,通天塔!$T182*8+5,CI$2)*$AB182+INDEX(装备数值!$I$13:$M$116,通天塔!$U182*8+6,CI$2)*$AC182+INDEX(装备数值!$I$13:$M$116,通天塔!$V182*8+7,CI$2)*$AD182+INDEX(装备数值!$I$13:$M$116,通天塔!$W182*8+8,CI$2)*$AE182</f>
        <v>2016000</v>
      </c>
      <c r="CJ182" s="14">
        <f>INDEX(装备数值!$I$13:$M$116,通天塔!$P182*8+1,CJ$2)*$X182+INDEX(装备数值!$I$13:$M$116,通天塔!$Q182*8+2,CJ$2)*$Y182+INDEX(装备数值!$I$13:$M$116,通天塔!$S182*8+3,CJ$2)*$Z182+INDEX(装备数值!$I$13:$M$116,通天塔!$R182*8+4,CJ$2)*$AA182+INDEX(装备数值!$I$13:$M$116,通天塔!$T182*8+5,CJ$2)*$AB182+INDEX(装备数值!$I$13:$M$116,通天塔!$U182*8+6,CJ$2)*$AC182+INDEX(装备数值!$I$13:$M$116,通天塔!$V182*8+7,CJ$2)*$AD182+INDEX(装备数值!$I$13:$M$116,通天塔!$W182*8+8,CJ$2)*$AE182</f>
        <v>39690</v>
      </c>
      <c r="CM182" s="14">
        <f>INDEX(装备数值!$X$13:$AH$116,$P182*8+1,CM$2)*$AF182+INDEX(装备数值!$X$13:$AH$116,$Q182*8+2,CM$2)*$AG182+INDEX(装备数值!$X$13:$AH$116,$S182*8+3,CM$2)*$AH182+INDEX(装备数值!$X$13:$AH$116,$R182*8+4,CM$2)*$AI182+INDEX(装备数值!$X$13:$AH$116,$T182*8+5,CM$2)*$AJ182+INDEX(装备数值!$X$13:$AH$116,$U182*8+6,CM$2)*$AK182+INDEX(装备数值!$X$13:$AH$116,$V182*8+7,CM$2)*$AL182+INDEX(装备数值!$X$13:$AH$116,$W182*8+8,CM$2)*$AM182</f>
        <v>66400</v>
      </c>
      <c r="CN182" s="14">
        <f>INDEX(装备数值!$X$13:$AH$116,$P182*8+1,CN$2)*$AF182+INDEX(装备数值!$X$13:$AH$116,$Q182*8+2,CN$2)*$AG182+INDEX(装备数值!$X$13:$AH$116,$S182*8+3,CN$2)*$AH182+INDEX(装备数值!$X$13:$AH$116,$R182*8+4,CN$2)*$AI182+INDEX(装备数值!$X$13:$AH$116,$T182*8+5,CN$2)*$AJ182+INDEX(装备数值!$X$13:$AH$116,$U182*8+6,CN$2)*$AK182+INDEX(装备数值!$X$13:$AH$116,$V182*8+7,CN$2)*$AL182+INDEX(装备数值!$X$13:$AH$116,$W182*8+8,CN$2)*$AM182</f>
        <v>498000</v>
      </c>
      <c r="CO182" s="14">
        <f>INDEX(装备数值!$X$13:$AH$116,$P182*8+1,CO$2)*$AF182+INDEX(装备数值!$X$13:$AH$116,$Q182*8+2,CO$2)*$AG182+INDEX(装备数值!$X$13:$AH$116,$S182*8+3,CO$2)*$AH182+INDEX(装备数值!$X$13:$AH$116,$R182*8+4,CO$2)*$AI182+INDEX(装备数值!$X$13:$AH$116,$T182*8+5,CO$2)*$AJ182+INDEX(装备数值!$X$13:$AH$116,$U182*8+6,CO$2)*$AK182+INDEX(装备数值!$X$13:$AH$116,$V182*8+7,CO$2)*$AL182+INDEX(装备数值!$X$13:$AH$116,$W182*8+8,CO$2)*$AM182</f>
        <v>33200</v>
      </c>
      <c r="CP182" s="14">
        <f>INDEX(装备数值!$X$13:$AH$116,$P182*8+1,CP$2)*$AF182+INDEX(装备数值!$X$13:$AH$116,$Q182*8+2,CP$2)*$AG182+INDEX(装备数值!$X$13:$AH$116,$S182*8+3,CP$2)*$AH182+INDEX(装备数值!$X$13:$AH$116,$R182*8+4,CP$2)*$AI182+INDEX(装备数值!$X$13:$AH$116,$T182*8+5,CP$2)*$AJ182+INDEX(装备数值!$X$13:$AH$116,$U182*8+6,CP$2)*$AK182+INDEX(装备数值!$X$13:$AH$116,$V182*8+7,CP$2)*$AL182+INDEX(装备数值!$X$13:$AH$116,$W182*8+8,CP$2)*$AM182</f>
        <v>664000</v>
      </c>
      <c r="CQ182" s="14">
        <f>INDEX(装备数值!$X$13:$AH$116,$P182*8+1,CQ$2)*$AF182+INDEX(装备数值!$X$13:$AH$116,$Q182*8+2,CQ$2)*$AG182+INDEX(装备数值!$X$13:$AH$116,$S182*8+3,CQ$2)*$AH182+INDEX(装备数值!$X$13:$AH$116,$R182*8+4,CQ$2)*$AI182+INDEX(装备数值!$X$13:$AH$116,$T182*8+5,CQ$2)*$AJ182+INDEX(装备数值!$X$13:$AH$116,$U182*8+6,CQ$2)*$AK182+INDEX(装备数值!$X$13:$AH$116,$V182*8+7,CQ$2)*$AL182+INDEX(装备数值!$X$13:$AH$116,$W182*8+8,CQ$2)*$AM182</f>
        <v>13280</v>
      </c>
      <c r="CR182" s="14">
        <f>INDEX(装备数值!$X$13:$AH$116,$P182*8+1,CR$2)*$AF182+INDEX(装备数值!$X$13:$AH$116,$Q182*8+2,CR$2)*$AG182+INDEX(装备数值!$X$13:$AH$116,$S182*8+3,CR$2)*$AH182+INDEX(装备数值!$X$13:$AH$116,$R182*8+4,CR$2)*$AI182+INDEX(装备数值!$X$13:$AH$116,$T182*8+5,CR$2)*$AJ182+INDEX(装备数值!$X$13:$AH$116,$U182*8+6,CR$2)*$AK182+INDEX(装备数值!$X$13:$AH$116,$V182*8+7,CR$2)*$AL182+INDEX(装备数值!$X$13:$AH$116,$W182*8+8,CR$2)*$AM182</f>
        <v>49800</v>
      </c>
      <c r="CS182" s="14">
        <f>INDEX(装备数值!$X$13:$AH$116,$P182*8+1,CS$2)*$AF182+INDEX(装备数值!$X$13:$AH$116,$Q182*8+2,CS$2)*$AG182+INDEX(装备数值!$X$13:$AH$116,$S182*8+3,CS$2)*$AH182+INDEX(装备数值!$X$13:$AH$116,$R182*8+4,CS$2)*$AI182+INDEX(装备数值!$X$13:$AH$116,$T182*8+5,CS$2)*$AJ182+INDEX(装备数值!$X$13:$AH$116,$U182*8+6,CS$2)*$AK182+INDEX(装备数值!$X$13:$AH$116,$V182*8+7,CS$2)*$AL182+INDEX(装备数值!$X$13:$AH$116,$W182*8+8,CS$2)*$AM182</f>
        <v>49800</v>
      </c>
      <c r="CT182" s="14">
        <f>INDEX(装备数值!$X$13:$AH$116,$P182*8+1,CT$2)*$AF182+INDEX(装备数值!$X$13:$AH$116,$Q182*8+2,CT$2)*$AG182+INDEX(装备数值!$X$13:$AH$116,$S182*8+3,CT$2)*$AH182+INDEX(装备数值!$X$13:$AH$116,$R182*8+4,CT$2)*$AI182+INDEX(装备数值!$X$13:$AH$116,$T182*8+5,CT$2)*$AJ182+INDEX(装备数值!$X$13:$AH$116,$U182*8+6,CT$2)*$AK182+INDEX(装备数值!$X$13:$AH$116,$V182*8+7,CT$2)*$AL182+INDEX(装备数值!$X$13:$AH$116,$W182*8+8,CT$2)*$AM182</f>
        <v>49800</v>
      </c>
      <c r="CU182" s="14">
        <f>INDEX(装备数值!$X$13:$AH$116,$P182*8+1,CU$2)*$AF182+INDEX(装备数值!$X$13:$AH$116,$Q182*8+2,CU$2)*$AG182+INDEX(装备数值!$X$13:$AH$116,$S182*8+3,CU$2)*$AH182+INDEX(装备数值!$X$13:$AH$116,$R182*8+4,CU$2)*$AI182+INDEX(装备数值!$X$13:$AH$116,$T182*8+5,CU$2)*$AJ182+INDEX(装备数值!$X$13:$AH$116,$U182*8+6,CU$2)*$AK182+INDEX(装备数值!$X$13:$AH$116,$V182*8+7,CU$2)*$AL182+INDEX(装备数值!$X$13:$AH$116,$W182*8+8,CU$2)*$AM182</f>
        <v>49800</v>
      </c>
      <c r="CV182" s="14">
        <f>INDEX(装备数值!$X$13:$AH$116,$P182*8+1,CV$2)*$AF182+INDEX(装备数值!$X$13:$AH$116,$Q182*8+2,CV$2)*$AG182+INDEX(装备数值!$X$13:$AH$116,$S182*8+3,CV$2)*$AH182+INDEX(装备数值!$X$13:$AH$116,$R182*8+4,CV$2)*$AI182+INDEX(装备数值!$X$13:$AH$116,$T182*8+5,CV$2)*$AJ182+INDEX(装备数值!$X$13:$AH$116,$U182*8+6,CV$2)*$AK182+INDEX(装备数值!$X$13:$AH$116,$V182*8+7,CV$2)*$AL182+INDEX(装备数值!$X$13:$AH$116,$W182*8+8,CV$2)*$AM182</f>
        <v>166</v>
      </c>
      <c r="CW182" s="14">
        <f>INDEX(装备数值!$X$13:$AH$116,$P182*8+1,CW$2)*$AF182+INDEX(装备数值!$X$13:$AH$116,$Q182*8+2,CW$2)*$AG182+INDEX(装备数值!$X$13:$AH$116,$S182*8+3,CW$2)*$AH182+INDEX(装备数值!$X$13:$AH$116,$R182*8+4,CW$2)*$AI182+INDEX(装备数值!$X$13:$AH$116,$T182*8+5,CW$2)*$AJ182+INDEX(装备数值!$X$13:$AH$116,$U182*8+6,CW$2)*$AK182+INDEX(装备数值!$X$13:$AH$116,$V182*8+7,CW$2)*$AL182+INDEX(装备数值!$X$13:$AH$116,$W182*8+8,CW$2)*$AM182</f>
        <v>166</v>
      </c>
      <c r="CY182" s="14">
        <f>INDEX(装备数值!$AN$17:$AN$117,MATCH(MIN($X182:$AE182),装备数值!$AO$17:$AO$117,1))</f>
        <v>63</v>
      </c>
      <c r="CZ182" s="14">
        <f>IF(COUNTIF($P182:$W182,"&gt;"&amp;0)=8,INDEX(装备数值!AR$17:AR$117,$CY182+1),0)</f>
        <v>31374</v>
      </c>
      <c r="DA182" s="14">
        <f>IF(COUNTIF($P182:$W182,"&gt;"&amp;0)=8,INDEX(装备数值!AS$17:AS$117,$CY182+1),0)</f>
        <v>236250</v>
      </c>
      <c r="DB182" s="14">
        <f>IF(COUNTIF($P182:$W182,"&gt;"&amp;0)=8,INDEX(装备数值!AT$17:AT$117,$CY182+1),0)</f>
        <v>15624</v>
      </c>
      <c r="DC182" s="14">
        <f>IF(COUNTIF($P182:$W182,"&gt;"&amp;0)=8,INDEX(装备数值!AU$17:AU$117,$CY182+1),0)</f>
        <v>315000</v>
      </c>
      <c r="DD182" s="14">
        <f>IF(COUNTIF($P182:$W182,"&gt;"&amp;0)=8,INDEX(装备数值!AV$17:AV$117,$CY182+1),0)</f>
        <v>6300</v>
      </c>
      <c r="DF182" s="14">
        <f>INDEX(装备数值!$AY$17:$AY$77,MATCH(MIN($AF182:$AM182),装备数值!$AZ$17:$AZ$77,1))</f>
        <v>41</v>
      </c>
      <c r="DG182" s="26">
        <f>INDEX(装备数值!BA$17:BA$77,通天塔!DF182+1)</f>
        <v>0.83499999999999996</v>
      </c>
      <c r="DH182" s="26">
        <f>INDEX(装备数值!BA$17:BA$77,通天塔!DF182+1)</f>
        <v>0.83499999999999996</v>
      </c>
      <c r="DJ182" s="14">
        <f t="shared" si="299"/>
        <v>43</v>
      </c>
      <c r="DK182" s="14">
        <f>VLOOKUP(DJ182,军阶与晶片数值!$W$6:$X$27,2)</f>
        <v>9</v>
      </c>
      <c r="DL182" s="14">
        <f>INDEX(军阶与晶片数值!Y$6:Y$27,$DK182+1)</f>
        <v>750</v>
      </c>
      <c r="DM182" s="14">
        <f>INDEX(军阶与晶片数值!Z$6:Z$27,$DK182+1)</f>
        <v>750</v>
      </c>
      <c r="DN182" s="14">
        <f>INDEX(军阶与晶片数值!AA$6:AA$27,$DK182+1)</f>
        <v>750</v>
      </c>
      <c r="DO182" s="14">
        <f>INDEX(军阶与晶片数值!AB$6:AB$27,$DK182+1)</f>
        <v>750</v>
      </c>
      <c r="DP182" s="29">
        <f>INDEX(军阶与晶片数值!AC$6:AC$27,$DK182+1)</f>
        <v>50</v>
      </c>
      <c r="DQ182" s="29">
        <f>INDEX(军阶与晶片数值!AD$6:AD$27,$DK182+1)</f>
        <v>30</v>
      </c>
      <c r="DS182" s="26">
        <f>INDEX(军阶与晶片数值!I$6:I$16,AN182+1)</f>
        <v>0.3</v>
      </c>
      <c r="DT182" s="26">
        <f>INDEX(军阶与晶片数值!M$6:M$16,AO182+1)</f>
        <v>0.45</v>
      </c>
      <c r="DU182" s="26">
        <f>INDEX(军阶与晶片数值!J$6:J$16,AP182+1)</f>
        <v>0.45</v>
      </c>
      <c r="DV182" s="26">
        <f>INDEX(军阶与晶片数值!K$6:K$16,AQ182+1)</f>
        <v>0.9</v>
      </c>
      <c r="DW182" s="26">
        <f>INDEX(军阶与晶片数值!L$6:L$16,AR182+1)</f>
        <v>0.9</v>
      </c>
      <c r="DX182" s="28">
        <f>INDEX(军阶与晶片数值!N$6:N$16,AS182+1)</f>
        <v>0</v>
      </c>
      <c r="DY182" s="28">
        <f>INDEX(军阶与晶片数值!O$6:O$16,AT182+1)</f>
        <v>0</v>
      </c>
      <c r="DZ182" s="28">
        <f>INDEX(军阶与晶片数值!P$6:P$16,AU182+1)</f>
        <v>0</v>
      </c>
      <c r="EA182" s="28">
        <f>INDEX(军阶与晶片数值!Q$6:Q$16,AV182+1)</f>
        <v>0</v>
      </c>
      <c r="EB182" s="26">
        <f>INDEX(军阶与晶片数值!R$6:R$16,AW182+1)</f>
        <v>0.3</v>
      </c>
      <c r="EC182" s="26">
        <f>INDEX(军阶与晶片数值!S$6:S$16,AX182+1)</f>
        <v>0.4</v>
      </c>
      <c r="ED182" s="26">
        <f>INDEX(军阶与晶片数值!T$6:T$16,AY182+1)</f>
        <v>0</v>
      </c>
      <c r="EE182" s="26">
        <f>INDEX(军阶与晶片数值!U$6:U$16,AZ182+1)</f>
        <v>0</v>
      </c>
      <c r="EG182" s="26">
        <f>INDEX(军阶与晶片数值!$C$6:$C$36,通天塔!$BA182+1)</f>
        <v>1.05</v>
      </c>
      <c r="EH182" s="26">
        <f>INDEX(军阶与晶片数值!$C$6:$C$36,通天塔!$BA182+1)</f>
        <v>1.05</v>
      </c>
      <c r="EI182" s="26">
        <f>INDEX(军阶与晶片数值!$C$6:$C$36,通天塔!$BA182+1)</f>
        <v>1.05</v>
      </c>
      <c r="EJ182" s="26">
        <f>INDEX(军阶与晶片数值!$C$6:$C$36,通天塔!$BA182+1)</f>
        <v>1.05</v>
      </c>
      <c r="EK182" s="26">
        <f>INDEX(军阶与晶片数值!$C$6:$C$36,通天塔!$BA182+1)</f>
        <v>1.05</v>
      </c>
      <c r="EM182" s="14">
        <f>INDEX(战舰突破!$H$6:$H$18,通天塔!$J182+1)+INDEX(战舰突破!$H$23:$H$35,通天塔!$K182+1)+INDEX(战舰突破!$H$40:$H$52,通天塔!$L182+1)</f>
        <v>200</v>
      </c>
      <c r="EN182" s="14">
        <f>INDEX(战舰突破!$I$6:$I$18,通天塔!$J182+1)+INDEX(战舰突破!$I$23:$I$35,通天塔!$K182+1)+INDEX(战舰突破!$I$40:$I$52,通天塔!$L182+1)</f>
        <v>200</v>
      </c>
      <c r="EO182" s="14">
        <f>INDEX(战舰突破!$J$6:$J$18,通天塔!$J182+1)+INDEX(战舰突破!$J$23:$J$35,通天塔!$K182+1)+INDEX(战舰突破!$J$40:$J$52,通天塔!$L182+1)</f>
        <v>0</v>
      </c>
      <c r="EP182" s="14">
        <f>INDEX(战舰突破!$K$6:$K$18,通天塔!$J182+1)+INDEX(战舰突破!$K$23:$K$35,通天塔!$K182+1)+INDEX(战舰突破!$K$40:$K$52,通天塔!$L182+1)</f>
        <v>0</v>
      </c>
      <c r="EQ182" s="14">
        <f>INDEX(战舰突破!$L$6:$L$18,通天塔!$J182+1)+INDEX(战舰突破!$L$23:$L$35,通天塔!$K182+1)+INDEX(战舰突破!$L$40:$L$52,通天塔!$L182+1)</f>
        <v>200</v>
      </c>
      <c r="ER182" s="18">
        <f>INDEX(战舰突破!$N$6:$N$18,通天塔!$J182+1)+INDEX(战舰突破!$N$23:$N$35,通天塔!$K182+1)+INDEX(战舰突破!$N$40:$N$52,通天塔!$L182+1)</f>
        <v>0.75</v>
      </c>
      <c r="ES182" s="18">
        <f>INDEX(战舰突破!$O$6:$O$18,通天塔!$J182+1)+INDEX(战舰突破!$O$23:$O$35,通天塔!$K182+1)+INDEX(战舰突破!$O$40:$O$52,通天塔!$L182+1)</f>
        <v>1.4</v>
      </c>
      <c r="ET182" s="18">
        <f>INDEX(战舰突破!$P$6:$P$18,通天塔!$J182+1)+INDEX(战舰突破!$P$23:$P$35,通天塔!$K182+1)+INDEX(战舰突破!$P$40:$P$52,通天塔!$L182+1)</f>
        <v>0.5</v>
      </c>
      <c r="EU182" s="18">
        <f>INDEX(战舰突破!$Q$6:$Q$18,通天塔!$J182+1)+INDEX(战舰突破!$Q$23:$Q$35,通天塔!$K182+1)+INDEX(战舰突破!$Q$40:$Q$52,通天塔!$L182+1)</f>
        <v>0.3</v>
      </c>
      <c r="EV182" s="18">
        <f>INDEX(战舰突破!$R$6:$R$18,通天塔!$J182+1)+INDEX(战舰突破!$R$23:$R$35,通天塔!$K182+1)+INDEX(战舰突破!$R$40:$R$52,通天塔!$L182+1)</f>
        <v>0.25</v>
      </c>
      <c r="EW182" s="18">
        <f>INDEX(战舰突破!$M$6:$M$18,通天塔!$J182+1)+INDEX(战舰突破!$M$23:$M$35,通天塔!$K182+1)+INDEX(战舰突破!$M$40:$M$52,通天塔!$L182+1)</f>
        <v>0.2</v>
      </c>
      <c r="EX182" s="22">
        <f>INDEX(战舰突破!$W$6:$W$18,通天塔!$J182+1)+INDEX(战舰突破!$W$23:$W$35,通天塔!$K182+1)+INDEX(战舰突破!$W$40:$W$52,通天塔!$L182+1)</f>
        <v>0.5</v>
      </c>
      <c r="FA182" s="14">
        <f>INDEX(战舰突破!$S$6:$S$18,通天塔!$J182+1)</f>
        <v>0</v>
      </c>
      <c r="FB182" s="14">
        <f>INDEX(战舰突破!$T$6:$T$18,通天塔!$J182+1)</f>
        <v>1.1000000000000001</v>
      </c>
      <c r="FC182" s="14">
        <f>INDEX(战舰突破!$U$6:$U$18,通天塔!$J182+1)</f>
        <v>0.1</v>
      </c>
      <c r="FD182" s="14">
        <f>INDEX(战舰突破!$V$6:$V$18,通天塔!$J182+1)</f>
        <v>2</v>
      </c>
      <c r="FE182" s="14">
        <f>INDEX(战舰突破!$X$6:$X$18,通天塔!$J182+1)</f>
        <v>12</v>
      </c>
      <c r="FG182" s="14">
        <f>INDEX(战舰突破!$S$23:$S$35,通天塔!$J182+1)</f>
        <v>1</v>
      </c>
      <c r="FH182" s="14">
        <f>INDEX(战舰突破!$T$23:$T$35,通天塔!$J182+1)</f>
        <v>0.55000000000000004</v>
      </c>
      <c r="FI182" s="14">
        <f>INDEX(战舰突破!$U$23:$U$35,通天塔!$J182+1)</f>
        <v>0.1</v>
      </c>
      <c r="FJ182" s="14">
        <f>INDEX(战舰突破!$V$23:$V$35,通天塔!$J182+1)</f>
        <v>2</v>
      </c>
      <c r="FK182" s="14">
        <f>INDEX(战舰突破!$X$23:$X$35,通天塔!$J182+1)</f>
        <v>180</v>
      </c>
      <c r="FM182" s="14">
        <f>INDEX(战舰突破!$S$40:$S$52,通天塔!$J182+1)</f>
        <v>1</v>
      </c>
      <c r="FN182" s="14">
        <f>INDEX(战舰突破!$T$40:$T$52,通天塔!$J182+1)</f>
        <v>0.25</v>
      </c>
      <c r="FO182" s="14">
        <f>INDEX(战舰突破!$U$40:$U$52,通天塔!$J182+1)</f>
        <v>0.2</v>
      </c>
      <c r="FP182" s="14">
        <f>INDEX(战舰突破!$V$40:$V$52,通天塔!$J182+1)</f>
        <v>2</v>
      </c>
      <c r="FQ182" s="14">
        <f>INDEX(战舰突破!$X$40:$X$52,通天塔!$J182+1)</f>
        <v>300</v>
      </c>
      <c r="FT182" s="14">
        <f t="shared" si="300"/>
        <v>3910092</v>
      </c>
      <c r="FU182" s="14">
        <f t="shared" si="301"/>
        <v>3912573</v>
      </c>
      <c r="FV182" s="14">
        <f t="shared" si="302"/>
        <v>3915232</v>
      </c>
      <c r="FW182" s="14">
        <f t="shared" si="303"/>
        <v>46490523</v>
      </c>
      <c r="FX182" s="14">
        <f t="shared" si="304"/>
        <v>1869946</v>
      </c>
      <c r="FY182" s="14">
        <f t="shared" si="305"/>
        <v>43918921</v>
      </c>
      <c r="FZ182" s="14">
        <f t="shared" si="306"/>
        <v>1139793</v>
      </c>
      <c r="GA182" s="28">
        <f t="shared" si="307"/>
        <v>50550</v>
      </c>
      <c r="GB182" s="28">
        <f t="shared" si="308"/>
        <v>50550</v>
      </c>
      <c r="GC182" s="28">
        <f t="shared" si="309"/>
        <v>50550</v>
      </c>
      <c r="GD182" s="28">
        <f t="shared" si="310"/>
        <v>50550</v>
      </c>
      <c r="GE182" s="28">
        <f t="shared" si="311"/>
        <v>2.3855</v>
      </c>
      <c r="GF182" s="28">
        <f t="shared" si="312"/>
        <v>2.569</v>
      </c>
      <c r="GG182" s="28">
        <f t="shared" si="313"/>
        <v>0</v>
      </c>
      <c r="GH182" s="28">
        <f t="shared" si="314"/>
        <v>63.3</v>
      </c>
      <c r="GI182" s="14">
        <f t="shared" si="315"/>
        <v>1</v>
      </c>
      <c r="GJ182" s="14">
        <f t="shared" si="316"/>
        <v>2</v>
      </c>
      <c r="GK182" s="14">
        <f t="shared" si="317"/>
        <v>2</v>
      </c>
      <c r="GL182" s="18">
        <f t="shared" si="318"/>
        <v>2.3000000000000003</v>
      </c>
      <c r="GM182" s="18">
        <f t="shared" si="319"/>
        <v>1.75</v>
      </c>
      <c r="GN182" s="18">
        <f t="shared" si="320"/>
        <v>1.45</v>
      </c>
      <c r="GO182" s="29">
        <f t="shared" si="380"/>
        <v>50700</v>
      </c>
      <c r="GP182" s="29">
        <f t="shared" si="380"/>
        <v>51000</v>
      </c>
      <c r="GQ182" s="29">
        <f t="shared" si="380"/>
        <v>51000</v>
      </c>
      <c r="GR182" s="26">
        <f t="shared" si="321"/>
        <v>0.1</v>
      </c>
      <c r="GS182" s="26">
        <f t="shared" si="322"/>
        <v>0.1</v>
      </c>
      <c r="GT182" s="26">
        <f t="shared" si="323"/>
        <v>0.2</v>
      </c>
      <c r="GU182" s="14">
        <f t="shared" si="324"/>
        <v>4</v>
      </c>
      <c r="GV182" s="14">
        <f t="shared" si="325"/>
        <v>4</v>
      </c>
      <c r="GW182" s="14">
        <f t="shared" si="326"/>
        <v>4</v>
      </c>
      <c r="GX182" s="14">
        <f t="shared" si="327"/>
        <v>12</v>
      </c>
      <c r="GY182" s="14">
        <f t="shared" si="328"/>
        <v>180</v>
      </c>
      <c r="GZ182" s="14">
        <f t="shared" si="329"/>
        <v>300</v>
      </c>
      <c r="HA182">
        <v>178</v>
      </c>
      <c r="HB182" s="14">
        <f t="shared" si="275"/>
        <v>472862226</v>
      </c>
      <c r="HD182" s="14">
        <f t="shared" si="330"/>
        <v>3739892</v>
      </c>
      <c r="HE182" s="14">
        <f t="shared" si="331"/>
        <v>1955016</v>
      </c>
      <c r="HF182" s="29">
        <f t="shared" si="332"/>
        <v>48528</v>
      </c>
      <c r="HG182" s="29">
        <f t="shared" si="333"/>
        <v>34861</v>
      </c>
      <c r="HH182" s="29">
        <f t="shared" si="334"/>
        <v>37650</v>
      </c>
      <c r="HI182" s="29">
        <f t="shared" si="335"/>
        <v>35140</v>
      </c>
      <c r="HJ182" s="14">
        <f t="shared" si="336"/>
        <v>2.3855</v>
      </c>
      <c r="HK182" s="14">
        <f t="shared" si="337"/>
        <v>2.569</v>
      </c>
      <c r="HL182" s="14">
        <f t="shared" si="338"/>
        <v>1173789</v>
      </c>
      <c r="HM182" s="14">
        <f t="shared" si="339"/>
        <v>1924196</v>
      </c>
      <c r="HN182" s="26">
        <f t="shared" si="340"/>
        <v>0.39912218903229435</v>
      </c>
      <c r="HO182" s="26">
        <f t="shared" si="341"/>
        <v>0.66508817766165906</v>
      </c>
      <c r="HP182" s="29">
        <f t="shared" si="342"/>
        <v>558313</v>
      </c>
      <c r="HQ182" s="29">
        <f t="shared" si="343"/>
        <v>2041737</v>
      </c>
      <c r="HR182" s="29">
        <f t="shared" si="344"/>
        <v>2258536</v>
      </c>
      <c r="HS182" s="26">
        <f t="shared" si="345"/>
        <v>0.48809342334494765</v>
      </c>
      <c r="HT182" s="26">
        <f t="shared" si="346"/>
        <v>0.49319740853658534</v>
      </c>
      <c r="HU182" s="26">
        <f t="shared" si="347"/>
        <v>0.59319740853658531</v>
      </c>
      <c r="HV182" s="26">
        <f t="shared" si="348"/>
        <v>8.809342334494763E-2</v>
      </c>
      <c r="HW182" s="29">
        <f t="shared" si="349"/>
        <v>2.2000000000000002</v>
      </c>
      <c r="HX182" s="29">
        <f t="shared" si="350"/>
        <v>4.4306239111498265</v>
      </c>
      <c r="HY182" s="29">
        <f t="shared" si="351"/>
        <v>5.0306239111498261</v>
      </c>
      <c r="HZ182" s="29">
        <f t="shared" si="352"/>
        <v>6141443</v>
      </c>
      <c r="IA182" s="29">
        <f t="shared" si="353"/>
        <v>6030779.1816528756</v>
      </c>
      <c r="IB182" s="29">
        <f t="shared" si="354"/>
        <v>5680922.6028963421</v>
      </c>
      <c r="IC182" s="29">
        <f t="shared" si="355"/>
        <v>30847513</v>
      </c>
      <c r="ID182" s="14">
        <f t="shared" si="356"/>
        <v>17853144.780000001</v>
      </c>
      <c r="IH182" s="14">
        <v>1</v>
      </c>
      <c r="II182" s="14">
        <v>1</v>
      </c>
      <c r="IJ182" s="14">
        <v>480</v>
      </c>
      <c r="IK182" s="14">
        <v>80</v>
      </c>
      <c r="IL182" s="14">
        <v>60</v>
      </c>
      <c r="IM182" s="23">
        <f t="shared" si="357"/>
        <v>4133936576</v>
      </c>
      <c r="IN182" s="23">
        <f t="shared" si="358"/>
        <v>2</v>
      </c>
      <c r="IO182" s="23">
        <f t="shared" si="359"/>
        <v>4133.9399999999996</v>
      </c>
      <c r="IP182" s="23">
        <f t="shared" si="360"/>
        <v>4691297961</v>
      </c>
      <c r="IQ182" s="23">
        <f t="shared" si="361"/>
        <v>2</v>
      </c>
      <c r="IR182" s="23">
        <f t="shared" si="362"/>
        <v>4691.3</v>
      </c>
      <c r="IS182" s="14">
        <v>1</v>
      </c>
      <c r="IT182" s="14">
        <v>1</v>
      </c>
      <c r="IU182" s="14">
        <v>240</v>
      </c>
      <c r="IV182" s="14">
        <v>40</v>
      </c>
      <c r="IW182" s="14">
        <v>30</v>
      </c>
      <c r="IX182" s="23">
        <f t="shared" si="363"/>
        <v>2433743098</v>
      </c>
      <c r="IY182" s="23">
        <f t="shared" si="364"/>
        <v>2</v>
      </c>
      <c r="IZ182" s="23">
        <f t="shared" si="365"/>
        <v>2433.7399999999998</v>
      </c>
      <c r="JA182" s="23"/>
      <c r="JB182" s="23"/>
      <c r="JC182" s="23"/>
      <c r="JG182">
        <f t="shared" si="366"/>
        <v>1.7423809035723115</v>
      </c>
      <c r="JH182">
        <f t="shared" si="367"/>
        <v>4.1564496454717492</v>
      </c>
      <c r="JJ182" s="14">
        <v>10</v>
      </c>
      <c r="JK182" s="14">
        <v>2</v>
      </c>
      <c r="JL182" s="14">
        <v>1.5</v>
      </c>
      <c r="JM182" s="23">
        <f t="shared" si="368"/>
        <v>82553096</v>
      </c>
      <c r="JN182" s="23">
        <f t="shared" si="369"/>
        <v>1</v>
      </c>
      <c r="JO182" s="23">
        <f t="shared" si="370"/>
        <v>82553.100000000006</v>
      </c>
      <c r="JP182" s="14">
        <v>30</v>
      </c>
      <c r="JQ182" s="14">
        <v>6</v>
      </c>
      <c r="JR182" s="14">
        <v>4</v>
      </c>
      <c r="JS182" s="23">
        <f t="shared" si="371"/>
        <v>236297444</v>
      </c>
      <c r="JT182" s="23">
        <f t="shared" si="372"/>
        <v>1</v>
      </c>
      <c r="JU182" s="23">
        <f t="shared" si="373"/>
        <v>236297.44</v>
      </c>
      <c r="JW182" s="23">
        <f t="shared" si="374"/>
        <v>315063259</v>
      </c>
      <c r="JX182" s="23">
        <f t="shared" si="375"/>
        <v>1</v>
      </c>
      <c r="JY182" s="23">
        <f t="shared" si="376"/>
        <v>315063.26</v>
      </c>
      <c r="JZ182" s="23">
        <f t="shared" si="377"/>
        <v>123829644</v>
      </c>
      <c r="KA182" s="23">
        <f t="shared" si="378"/>
        <v>1</v>
      </c>
      <c r="KB182" s="23">
        <f t="shared" si="379"/>
        <v>123829.64</v>
      </c>
    </row>
    <row r="183" spans="3:288" ht="16.5" x14ac:dyDescent="0.2">
      <c r="C183" s="14">
        <f t="shared" si="243"/>
        <v>52</v>
      </c>
      <c r="D183" s="14">
        <v>179</v>
      </c>
      <c r="E183" s="14" t="s">
        <v>845</v>
      </c>
      <c r="F183" s="14">
        <v>633</v>
      </c>
      <c r="G183" s="14">
        <v>633</v>
      </c>
      <c r="H183" s="14">
        <v>633</v>
      </c>
      <c r="I183" s="14">
        <v>633</v>
      </c>
      <c r="J183" s="14">
        <v>11</v>
      </c>
      <c r="K183" s="14">
        <v>11</v>
      </c>
      <c r="L183" s="14">
        <v>11</v>
      </c>
      <c r="M183" s="14">
        <v>7</v>
      </c>
      <c r="N183" s="14">
        <v>7</v>
      </c>
      <c r="O183" s="14">
        <v>7</v>
      </c>
      <c r="P183" s="14">
        <v>10</v>
      </c>
      <c r="Q183" s="14">
        <v>10</v>
      </c>
      <c r="R183" s="14">
        <v>10</v>
      </c>
      <c r="S183" s="14">
        <v>10</v>
      </c>
      <c r="T183" s="14">
        <v>10</v>
      </c>
      <c r="U183" s="14">
        <v>10</v>
      </c>
      <c r="V183" s="14">
        <v>10</v>
      </c>
      <c r="W183" s="14">
        <v>10</v>
      </c>
      <c r="X183" s="14">
        <v>633</v>
      </c>
      <c r="Y183" s="14">
        <v>633</v>
      </c>
      <c r="Z183" s="14">
        <v>633</v>
      </c>
      <c r="AA183" s="14">
        <v>633</v>
      </c>
      <c r="AB183" s="14">
        <v>633</v>
      </c>
      <c r="AC183" s="14">
        <v>633</v>
      </c>
      <c r="AD183" s="14">
        <v>633</v>
      </c>
      <c r="AE183" s="14">
        <v>633</v>
      </c>
      <c r="AF183" s="14">
        <v>83</v>
      </c>
      <c r="AG183" s="14">
        <v>83</v>
      </c>
      <c r="AH183" s="14">
        <v>83</v>
      </c>
      <c r="AI183" s="14">
        <v>83</v>
      </c>
      <c r="AJ183" s="14">
        <v>83</v>
      </c>
      <c r="AK183" s="14">
        <v>83</v>
      </c>
      <c r="AL183" s="14">
        <v>83</v>
      </c>
      <c r="AM183" s="14">
        <v>83</v>
      </c>
      <c r="AN183" s="14">
        <v>6</v>
      </c>
      <c r="AO183" s="14">
        <v>7</v>
      </c>
      <c r="AP183" s="14">
        <v>7</v>
      </c>
      <c r="AQ183" s="14">
        <v>7</v>
      </c>
      <c r="AR183" s="14">
        <v>7</v>
      </c>
      <c r="AS183" s="14">
        <v>0</v>
      </c>
      <c r="AT183" s="14">
        <v>0</v>
      </c>
      <c r="AU183" s="14">
        <v>0</v>
      </c>
      <c r="AV183" s="14">
        <v>0</v>
      </c>
      <c r="AW183" s="14">
        <v>4</v>
      </c>
      <c r="AX183" s="14">
        <v>5</v>
      </c>
      <c r="AY183" s="14">
        <v>0</v>
      </c>
      <c r="AZ183" s="14">
        <v>0</v>
      </c>
      <c r="BA183" s="14">
        <v>21</v>
      </c>
      <c r="BF183" s="14">
        <f>ROUND((INDEX(新战舰养成!S$6:S$18,通天塔!$J183+1)+INDEX(新战舰养成!D$6:D$18,通天塔!$J183+1)*(通天塔!$G183-1))*INDEX(战舰突破!$D$6:$D$18,通天塔!$M183+1),0)</f>
        <v>459397</v>
      </c>
      <c r="BG183" s="14">
        <f>ROUND((INDEX(新战舰养成!T$6:T$18,通天塔!$J183+1)+INDEX(新战舰养成!E$6:E$18,通天塔!$J183+1)*(通天塔!$G183-1))*INDEX(战舰突破!$D$6:$D$18,通天塔!$M183+1),0)</f>
        <v>3675064</v>
      </c>
      <c r="BH183" s="14">
        <f>ROUND((INDEX(新战舰养成!U$6:U$18,通天塔!$J183+1)+INDEX(新战舰养成!F$6:F$18,通天塔!$J183+1)*(通天塔!$G183-1))*INDEX(战舰突破!$D$6:$D$18,通天塔!$M183+1),0)</f>
        <v>229849</v>
      </c>
      <c r="BI183" s="14">
        <f>ROUND((INDEX(新战舰养成!V$6:V$18,通天塔!$J183+1)+INDEX(新战舰养成!G$6:G$18,通天塔!$J183+1)*(通天塔!$G183-1))*INDEX(战舰突破!$D$6:$D$18,通天塔!$M183+1),0)</f>
        <v>570</v>
      </c>
      <c r="BJ183" s="14">
        <f>ROUND((INDEX(新战舰养成!W$6:W$18,通天塔!$J183+1)+INDEX(新战舰养成!H$6:H$18,通天塔!$J183+1)*(通天塔!$G183-1))*INDEX(战舰突破!$D$6:$D$18,通天塔!$M183+1),0)</f>
        <v>8</v>
      </c>
      <c r="BL183" s="14">
        <f>IF($H183&gt;0,ROUND((INDEX(新战舰养成!X$6:X$18,通天塔!$K183+1)+INDEX(新战舰养成!I$6:I$18,通天塔!$K183+1)*(通天塔!$H183-1))*INDEX(战舰突破!$D$6:$D$18,通天塔!$N183+1),0),0)</f>
        <v>459929</v>
      </c>
      <c r="BM183" s="14">
        <f>IF($H183&gt;0,ROUND((INDEX(新战舰养成!Y$6:Y$18,通天塔!$K183+1)+INDEX(新战舰养成!J$6:J$18,通天塔!$K183+1)*(通天塔!$H183-1))*INDEX(战舰突破!$D$6:$D$18,通天塔!$N183+1),0),0)</f>
        <v>0</v>
      </c>
      <c r="BN183" s="14">
        <f>IF($H183&gt;0,ROUND((INDEX(新战舰养成!Z$6:Z$18,通天塔!$K183+1)+INDEX(新战舰养成!K$6:K$18,通天塔!$K183+1)*(通天塔!$H183-1))*INDEX(战舰突破!$D$6:$D$18,通天塔!$N183+1),0),0)</f>
        <v>0</v>
      </c>
      <c r="BO183" s="14">
        <f>IF($H183&gt;0,ROUND((INDEX(新战舰养成!AA$6:AA$18,通天塔!$K183+1)+INDEX(新战舰养成!L$6:L$18,通天塔!$K183+1)*(通天塔!$H183-1))*INDEX(战舰突破!$D$6:$D$18,通天塔!$N183+1),0),0)</f>
        <v>4593972</v>
      </c>
      <c r="BP183" s="14">
        <f>IF($H183&gt;0,ROUND((INDEX(新战舰养成!AB$6:AB$18,通天塔!$K183+1)+INDEX(新战舰养成!M$6:M$18,通天塔!$K183+1)*(通天塔!$H183-1))*INDEX(战舰突破!$D$6:$D$18,通天塔!$N183+1),0),0)</f>
        <v>91740</v>
      </c>
      <c r="BR183" s="14">
        <f>IF($I183&gt;0,ROUND((INDEX(新战舰养成!AC$6:AC$18,通天塔!$L183+1)+INDEX(新战舰养成!I$6:I$18,通天塔!$L183+1)*(通天塔!$I183-1))*INDEX(战舰突破!$D$6:$D$18,通天塔!$O183+1),0),0)</f>
        <v>460499</v>
      </c>
      <c r="BS183" s="14">
        <f>IF($I183&gt;0,ROUND((INDEX(新战舰养成!AD$6:AD$18,通天塔!$L183+1)+INDEX(新战舰养成!J$6:J$18,通天塔!$L183+1)*(通天塔!$I183-1))*INDEX(战舰突破!$D$6:$D$18,通天塔!$O183+1),0),0)</f>
        <v>0</v>
      </c>
      <c r="BT183" s="14">
        <f>IF($I183&gt;0,ROUND((INDEX(新战舰养成!AE$6:AE$18,通天塔!$L183+1)+INDEX(新战舰养成!K$6:K$18,通天塔!$L183+1)*(通天塔!$I183-1))*INDEX(战舰突破!$D$6:$D$18,通天塔!$O183+1),0),0)</f>
        <v>0</v>
      </c>
      <c r="BU183" s="14">
        <f>IF($I183&gt;0,ROUND((INDEX(新战舰养成!AF$6:AF$18,通天塔!$L183+1)+INDEX(新战舰养成!L$6:L$18,通天塔!$L183+1)*(通天塔!$I183-1))*INDEX(战舰突破!$D$6:$D$18,通天塔!$O183+1),0),0)</f>
        <v>2897576</v>
      </c>
      <c r="BV183" s="14">
        <f>IF($I183&gt;0,ROUND((INDEX(新战舰养成!AG$6:AG$18,通天塔!$L183+1)+INDEX(新战舰养成!M$6:M$18,通天塔!$L183+1)*(通天塔!$I183-1))*INDEX(战舰突破!$D$6:$D$18,通天塔!$O183+1),0),0)</f>
        <v>126090</v>
      </c>
      <c r="BY183" s="14">
        <f>(INDEX(装备数值!$C$13:$G$116,通天塔!$P183*8+1,BY$2)+INDEX(装备数值!$C$13:$G$116,通天塔!$Q183*8+2,BY$2)+INDEX(装备数值!$C$13:$G$116,通天塔!$S183*8+3,BY$2)+INDEX(装备数值!$C$13:$G$116,通天塔!$R183*8+4,BY$2)+INDEX(装备数值!$C$13:$G$116,通天塔!$T183*8+5,BY$2)+INDEX(装备数值!$C$13:$G$116,通天塔!$U183*8+6,BY$2)+INDEX(装备数值!$C$13:$G$116,通天塔!$V183*8+7,BY$2)+INDEX(装备数值!$C$13:$G$116,通天塔!$W183*8+8,BY$2))</f>
        <v>80000</v>
      </c>
      <c r="BZ183" s="14">
        <f>(INDEX(装备数值!$C$13:$G$116,通天塔!$P183*8+1,BZ$2)+INDEX(装备数值!$C$13:$G$116,通天塔!$Q183*8+2,BZ$2)+INDEX(装备数值!$C$13:$G$116,通天塔!$S183*8+3,BZ$2)+INDEX(装备数值!$C$13:$G$116,通天塔!$R183*8+4,BZ$2)+INDEX(装备数值!$C$13:$G$116,通天塔!$T183*8+5,BZ$2)+INDEX(装备数值!$C$13:$G$116,通天塔!$U183*8+6,BZ$2)+INDEX(装备数值!$C$13:$G$116,通天塔!$V183*8+7,BZ$2)+INDEX(装备数值!$C$13:$G$116,通天塔!$W183*8+8,BZ$2))</f>
        <v>600000</v>
      </c>
      <c r="CA183" s="14">
        <f>(INDEX(装备数值!$C$13:$G$116,通天塔!$P183*8+1,CA$2)+INDEX(装备数值!$C$13:$G$116,通天塔!$Q183*8+2,CA$2)+INDEX(装备数值!$C$13:$G$116,通天塔!$S183*8+3,CA$2)+INDEX(装备数值!$C$13:$G$116,通天塔!$R183*8+4,CA$2)+INDEX(装备数值!$C$13:$G$116,通天塔!$T183*8+5,CA$2)+INDEX(装备数值!$C$13:$G$116,通天塔!$U183*8+6,CA$2)+INDEX(装备数值!$C$13:$G$116,通天塔!$V183*8+7,CA$2)+INDEX(装备数值!$C$13:$G$116,通天塔!$W183*8+8,CA$2))</f>
        <v>40000</v>
      </c>
      <c r="CB183" s="14">
        <f>(INDEX(装备数值!$C$13:$G$116,通天塔!$P183*8+1,CB$2)+INDEX(装备数值!$C$13:$G$116,通天塔!$Q183*8+2,CB$2)+INDEX(装备数值!$C$13:$G$116,通天塔!$S183*8+3,CB$2)+INDEX(装备数值!$C$13:$G$116,通天塔!$R183*8+4,CB$2)+INDEX(装备数值!$C$13:$G$116,通天塔!$T183*8+5,CB$2)+INDEX(装备数值!$C$13:$G$116,通天塔!$U183*8+6,CB$2)+INDEX(装备数值!$C$13:$G$116,通天塔!$V183*8+7,CB$2)+INDEX(装备数值!$C$13:$G$116,通天塔!$W183*8+8,CB$2))</f>
        <v>800000</v>
      </c>
      <c r="CC183" s="14">
        <f>(INDEX(装备数值!$C$13:$G$116,通天塔!$P183*8+1,CC$2)+INDEX(装备数值!$C$13:$G$116,通天塔!$Q183*8+2,CC$2)+INDEX(装备数值!$C$13:$G$116,通天塔!$S183*8+3,CC$2)+INDEX(装备数值!$C$13:$G$116,通天塔!$R183*8+4,CC$2)+INDEX(装备数值!$C$13:$G$116,通天塔!$T183*8+5,CC$2)+INDEX(装备数值!$C$13:$G$116,通天塔!$U183*8+6,CC$2)+INDEX(装备数值!$C$13:$G$116,通天塔!$V183*8+7,CC$2)+INDEX(装备数值!$C$13:$G$116,通天塔!$W183*8+8,CC$2))</f>
        <v>15750</v>
      </c>
      <c r="CF183" s="14">
        <f>INDEX(装备数值!$I$13:$M$116,通天塔!$P183*8+1,CF$2)*$X183+INDEX(装备数值!$I$13:$M$116,通天塔!$Q183*8+2,CF$2)*$Y183+INDEX(装备数值!$I$13:$M$116,通天塔!$S183*8+3,CF$2)*$Z183+INDEX(装备数值!$I$13:$M$116,通天塔!$R183*8+4,CF$2)*$AA183+INDEX(装备数值!$I$13:$M$116,通天塔!$T183*8+5,CF$2)*$AB183+INDEX(装备数值!$I$13:$M$116,通天塔!$U183*8+6,CF$2)*$AC183+INDEX(装备数值!$I$13:$M$116,通天塔!$V183*8+7,CF$2)*$AD183+INDEX(装备数值!$I$13:$M$116,通天塔!$W183*8+8,CF$2)*$AE183</f>
        <v>202560</v>
      </c>
      <c r="CG183" s="14">
        <f>INDEX(装备数值!$I$13:$M$116,通天塔!$P183*8+1,CG$2)*$X183+INDEX(装备数值!$I$13:$M$116,通天塔!$Q183*8+2,CG$2)*$Y183+INDEX(装备数值!$I$13:$M$116,通天塔!$S183*8+3,CG$2)*$Z183+INDEX(装备数值!$I$13:$M$116,通天塔!$R183*8+4,CG$2)*$AA183+INDEX(装备数值!$I$13:$M$116,通天塔!$T183*8+5,CG$2)*$AB183+INDEX(装备数值!$I$13:$M$116,通天塔!$U183*8+6,CG$2)*$AC183+INDEX(装备数值!$I$13:$M$116,通天塔!$V183*8+7,CG$2)*$AD183+INDEX(装备数值!$I$13:$M$116,通天塔!$W183*8+8,CG$2)*$AE183</f>
        <v>1519200</v>
      </c>
      <c r="CH183" s="14">
        <f>INDEX(装备数值!$I$13:$M$116,通天塔!$P183*8+1,CH$2)*$X183+INDEX(装备数值!$I$13:$M$116,通天塔!$Q183*8+2,CH$2)*$Y183+INDEX(装备数值!$I$13:$M$116,通天塔!$S183*8+3,CH$2)*$Z183+INDEX(装备数值!$I$13:$M$116,通天塔!$R183*8+4,CH$2)*$AA183+INDEX(装备数值!$I$13:$M$116,通天塔!$T183*8+5,CH$2)*$AB183+INDEX(装备数值!$I$13:$M$116,通天塔!$U183*8+6,CH$2)*$AC183+INDEX(装备数值!$I$13:$M$116,通天塔!$V183*8+7,CH$2)*$AD183+INDEX(装备数值!$I$13:$M$116,通天塔!$W183*8+8,CH$2)*$AE183</f>
        <v>101280</v>
      </c>
      <c r="CI183" s="14">
        <f>INDEX(装备数值!$I$13:$M$116,通天塔!$P183*8+1,CI$2)*$X183+INDEX(装备数值!$I$13:$M$116,通天塔!$Q183*8+2,CI$2)*$Y183+INDEX(装备数值!$I$13:$M$116,通天塔!$S183*8+3,CI$2)*$Z183+INDEX(装备数值!$I$13:$M$116,通天塔!$R183*8+4,CI$2)*$AA183+INDEX(装备数值!$I$13:$M$116,通天塔!$T183*8+5,CI$2)*$AB183+INDEX(装备数值!$I$13:$M$116,通天塔!$U183*8+6,CI$2)*$AC183+INDEX(装备数值!$I$13:$M$116,通天塔!$V183*8+7,CI$2)*$AD183+INDEX(装备数值!$I$13:$M$116,通天塔!$W183*8+8,CI$2)*$AE183</f>
        <v>2025600</v>
      </c>
      <c r="CJ183" s="14">
        <f>INDEX(装备数值!$I$13:$M$116,通天塔!$P183*8+1,CJ$2)*$X183+INDEX(装备数值!$I$13:$M$116,通天塔!$Q183*8+2,CJ$2)*$Y183+INDEX(装备数值!$I$13:$M$116,通天塔!$S183*8+3,CJ$2)*$Z183+INDEX(装备数值!$I$13:$M$116,通天塔!$R183*8+4,CJ$2)*$AA183+INDEX(装备数值!$I$13:$M$116,通天塔!$T183*8+5,CJ$2)*$AB183+INDEX(装备数值!$I$13:$M$116,通天塔!$U183*8+6,CJ$2)*$AC183+INDEX(装备数值!$I$13:$M$116,通天塔!$V183*8+7,CJ$2)*$AD183+INDEX(装备数值!$I$13:$M$116,通天塔!$W183*8+8,CJ$2)*$AE183</f>
        <v>39879</v>
      </c>
      <c r="CM183" s="14">
        <f>INDEX(装备数值!$X$13:$AH$116,$P183*8+1,CM$2)*$AF183+INDEX(装备数值!$X$13:$AH$116,$Q183*8+2,CM$2)*$AG183+INDEX(装备数值!$X$13:$AH$116,$S183*8+3,CM$2)*$AH183+INDEX(装备数值!$X$13:$AH$116,$R183*8+4,CM$2)*$AI183+INDEX(装备数值!$X$13:$AH$116,$T183*8+5,CM$2)*$AJ183+INDEX(装备数值!$X$13:$AH$116,$U183*8+6,CM$2)*$AK183+INDEX(装备数值!$X$13:$AH$116,$V183*8+7,CM$2)*$AL183+INDEX(装备数值!$X$13:$AH$116,$W183*8+8,CM$2)*$AM183</f>
        <v>66400</v>
      </c>
      <c r="CN183" s="14">
        <f>INDEX(装备数值!$X$13:$AH$116,$P183*8+1,CN$2)*$AF183+INDEX(装备数值!$X$13:$AH$116,$Q183*8+2,CN$2)*$AG183+INDEX(装备数值!$X$13:$AH$116,$S183*8+3,CN$2)*$AH183+INDEX(装备数值!$X$13:$AH$116,$R183*8+4,CN$2)*$AI183+INDEX(装备数值!$X$13:$AH$116,$T183*8+5,CN$2)*$AJ183+INDEX(装备数值!$X$13:$AH$116,$U183*8+6,CN$2)*$AK183+INDEX(装备数值!$X$13:$AH$116,$V183*8+7,CN$2)*$AL183+INDEX(装备数值!$X$13:$AH$116,$W183*8+8,CN$2)*$AM183</f>
        <v>498000</v>
      </c>
      <c r="CO183" s="14">
        <f>INDEX(装备数值!$X$13:$AH$116,$P183*8+1,CO$2)*$AF183+INDEX(装备数值!$X$13:$AH$116,$Q183*8+2,CO$2)*$AG183+INDEX(装备数值!$X$13:$AH$116,$S183*8+3,CO$2)*$AH183+INDEX(装备数值!$X$13:$AH$116,$R183*8+4,CO$2)*$AI183+INDEX(装备数值!$X$13:$AH$116,$T183*8+5,CO$2)*$AJ183+INDEX(装备数值!$X$13:$AH$116,$U183*8+6,CO$2)*$AK183+INDEX(装备数值!$X$13:$AH$116,$V183*8+7,CO$2)*$AL183+INDEX(装备数值!$X$13:$AH$116,$W183*8+8,CO$2)*$AM183</f>
        <v>33200</v>
      </c>
      <c r="CP183" s="14">
        <f>INDEX(装备数值!$X$13:$AH$116,$P183*8+1,CP$2)*$AF183+INDEX(装备数值!$X$13:$AH$116,$Q183*8+2,CP$2)*$AG183+INDEX(装备数值!$X$13:$AH$116,$S183*8+3,CP$2)*$AH183+INDEX(装备数值!$X$13:$AH$116,$R183*8+4,CP$2)*$AI183+INDEX(装备数值!$X$13:$AH$116,$T183*8+5,CP$2)*$AJ183+INDEX(装备数值!$X$13:$AH$116,$U183*8+6,CP$2)*$AK183+INDEX(装备数值!$X$13:$AH$116,$V183*8+7,CP$2)*$AL183+INDEX(装备数值!$X$13:$AH$116,$W183*8+8,CP$2)*$AM183</f>
        <v>664000</v>
      </c>
      <c r="CQ183" s="14">
        <f>INDEX(装备数值!$X$13:$AH$116,$P183*8+1,CQ$2)*$AF183+INDEX(装备数值!$X$13:$AH$116,$Q183*8+2,CQ$2)*$AG183+INDEX(装备数值!$X$13:$AH$116,$S183*8+3,CQ$2)*$AH183+INDEX(装备数值!$X$13:$AH$116,$R183*8+4,CQ$2)*$AI183+INDEX(装备数值!$X$13:$AH$116,$T183*8+5,CQ$2)*$AJ183+INDEX(装备数值!$X$13:$AH$116,$U183*8+6,CQ$2)*$AK183+INDEX(装备数值!$X$13:$AH$116,$V183*8+7,CQ$2)*$AL183+INDEX(装备数值!$X$13:$AH$116,$W183*8+8,CQ$2)*$AM183</f>
        <v>13280</v>
      </c>
      <c r="CR183" s="14">
        <f>INDEX(装备数值!$X$13:$AH$116,$P183*8+1,CR$2)*$AF183+INDEX(装备数值!$X$13:$AH$116,$Q183*8+2,CR$2)*$AG183+INDEX(装备数值!$X$13:$AH$116,$S183*8+3,CR$2)*$AH183+INDEX(装备数值!$X$13:$AH$116,$R183*8+4,CR$2)*$AI183+INDEX(装备数值!$X$13:$AH$116,$T183*8+5,CR$2)*$AJ183+INDEX(装备数值!$X$13:$AH$116,$U183*8+6,CR$2)*$AK183+INDEX(装备数值!$X$13:$AH$116,$V183*8+7,CR$2)*$AL183+INDEX(装备数值!$X$13:$AH$116,$W183*8+8,CR$2)*$AM183</f>
        <v>49800</v>
      </c>
      <c r="CS183" s="14">
        <f>INDEX(装备数值!$X$13:$AH$116,$P183*8+1,CS$2)*$AF183+INDEX(装备数值!$X$13:$AH$116,$Q183*8+2,CS$2)*$AG183+INDEX(装备数值!$X$13:$AH$116,$S183*8+3,CS$2)*$AH183+INDEX(装备数值!$X$13:$AH$116,$R183*8+4,CS$2)*$AI183+INDEX(装备数值!$X$13:$AH$116,$T183*8+5,CS$2)*$AJ183+INDEX(装备数值!$X$13:$AH$116,$U183*8+6,CS$2)*$AK183+INDEX(装备数值!$X$13:$AH$116,$V183*8+7,CS$2)*$AL183+INDEX(装备数值!$X$13:$AH$116,$W183*8+8,CS$2)*$AM183</f>
        <v>49800</v>
      </c>
      <c r="CT183" s="14">
        <f>INDEX(装备数值!$X$13:$AH$116,$P183*8+1,CT$2)*$AF183+INDEX(装备数值!$X$13:$AH$116,$Q183*8+2,CT$2)*$AG183+INDEX(装备数值!$X$13:$AH$116,$S183*8+3,CT$2)*$AH183+INDEX(装备数值!$X$13:$AH$116,$R183*8+4,CT$2)*$AI183+INDEX(装备数值!$X$13:$AH$116,$T183*8+5,CT$2)*$AJ183+INDEX(装备数值!$X$13:$AH$116,$U183*8+6,CT$2)*$AK183+INDEX(装备数值!$X$13:$AH$116,$V183*8+7,CT$2)*$AL183+INDEX(装备数值!$X$13:$AH$116,$W183*8+8,CT$2)*$AM183</f>
        <v>49800</v>
      </c>
      <c r="CU183" s="14">
        <f>INDEX(装备数值!$X$13:$AH$116,$P183*8+1,CU$2)*$AF183+INDEX(装备数值!$X$13:$AH$116,$Q183*8+2,CU$2)*$AG183+INDEX(装备数值!$X$13:$AH$116,$S183*8+3,CU$2)*$AH183+INDEX(装备数值!$X$13:$AH$116,$R183*8+4,CU$2)*$AI183+INDEX(装备数值!$X$13:$AH$116,$T183*8+5,CU$2)*$AJ183+INDEX(装备数值!$X$13:$AH$116,$U183*8+6,CU$2)*$AK183+INDEX(装备数值!$X$13:$AH$116,$V183*8+7,CU$2)*$AL183+INDEX(装备数值!$X$13:$AH$116,$W183*8+8,CU$2)*$AM183</f>
        <v>49800</v>
      </c>
      <c r="CV183" s="14">
        <f>INDEX(装备数值!$X$13:$AH$116,$P183*8+1,CV$2)*$AF183+INDEX(装备数值!$X$13:$AH$116,$Q183*8+2,CV$2)*$AG183+INDEX(装备数值!$X$13:$AH$116,$S183*8+3,CV$2)*$AH183+INDEX(装备数值!$X$13:$AH$116,$R183*8+4,CV$2)*$AI183+INDEX(装备数值!$X$13:$AH$116,$T183*8+5,CV$2)*$AJ183+INDEX(装备数值!$X$13:$AH$116,$U183*8+6,CV$2)*$AK183+INDEX(装备数值!$X$13:$AH$116,$V183*8+7,CV$2)*$AL183+INDEX(装备数值!$X$13:$AH$116,$W183*8+8,CV$2)*$AM183</f>
        <v>166</v>
      </c>
      <c r="CW183" s="14">
        <f>INDEX(装备数值!$X$13:$AH$116,$P183*8+1,CW$2)*$AF183+INDEX(装备数值!$X$13:$AH$116,$Q183*8+2,CW$2)*$AG183+INDEX(装备数值!$X$13:$AH$116,$S183*8+3,CW$2)*$AH183+INDEX(装备数值!$X$13:$AH$116,$R183*8+4,CW$2)*$AI183+INDEX(装备数值!$X$13:$AH$116,$T183*8+5,CW$2)*$AJ183+INDEX(装备数值!$X$13:$AH$116,$U183*8+6,CW$2)*$AK183+INDEX(装备数值!$X$13:$AH$116,$V183*8+7,CW$2)*$AL183+INDEX(装备数值!$X$13:$AH$116,$W183*8+8,CW$2)*$AM183</f>
        <v>166</v>
      </c>
      <c r="CY183" s="14">
        <f>INDEX(装备数值!$AN$17:$AN$117,MATCH(MIN($X183:$AE183),装备数值!$AO$17:$AO$117,1))</f>
        <v>63</v>
      </c>
      <c r="CZ183" s="14">
        <f>IF(COUNTIF($P183:$W183,"&gt;"&amp;0)=8,INDEX(装备数值!AR$17:AR$117,$CY183+1),0)</f>
        <v>31374</v>
      </c>
      <c r="DA183" s="14">
        <f>IF(COUNTIF($P183:$W183,"&gt;"&amp;0)=8,INDEX(装备数值!AS$17:AS$117,$CY183+1),0)</f>
        <v>236250</v>
      </c>
      <c r="DB183" s="14">
        <f>IF(COUNTIF($P183:$W183,"&gt;"&amp;0)=8,INDEX(装备数值!AT$17:AT$117,$CY183+1),0)</f>
        <v>15624</v>
      </c>
      <c r="DC183" s="14">
        <f>IF(COUNTIF($P183:$W183,"&gt;"&amp;0)=8,INDEX(装备数值!AU$17:AU$117,$CY183+1),0)</f>
        <v>315000</v>
      </c>
      <c r="DD183" s="14">
        <f>IF(COUNTIF($P183:$W183,"&gt;"&amp;0)=8,INDEX(装备数值!AV$17:AV$117,$CY183+1),0)</f>
        <v>6300</v>
      </c>
      <c r="DF183" s="14">
        <f>INDEX(装备数值!$AY$17:$AY$77,MATCH(MIN($AF183:$AM183),装备数值!$AZ$17:$AZ$77,1))</f>
        <v>41</v>
      </c>
      <c r="DG183" s="26">
        <f>INDEX(装备数值!BA$17:BA$77,通天塔!DF183+1)</f>
        <v>0.83499999999999996</v>
      </c>
      <c r="DH183" s="26">
        <f>INDEX(装备数值!BA$17:BA$77,通天塔!DF183+1)</f>
        <v>0.83499999999999996</v>
      </c>
      <c r="DJ183" s="14">
        <f t="shared" si="299"/>
        <v>43</v>
      </c>
      <c r="DK183" s="14">
        <f>VLOOKUP(DJ183,军阶与晶片数值!$W$6:$X$27,2)</f>
        <v>9</v>
      </c>
      <c r="DL183" s="14">
        <f>INDEX(军阶与晶片数值!Y$6:Y$27,$DK183+1)</f>
        <v>750</v>
      </c>
      <c r="DM183" s="14">
        <f>INDEX(军阶与晶片数值!Z$6:Z$27,$DK183+1)</f>
        <v>750</v>
      </c>
      <c r="DN183" s="14">
        <f>INDEX(军阶与晶片数值!AA$6:AA$27,$DK183+1)</f>
        <v>750</v>
      </c>
      <c r="DO183" s="14">
        <f>INDEX(军阶与晶片数值!AB$6:AB$27,$DK183+1)</f>
        <v>750</v>
      </c>
      <c r="DP183" s="29">
        <f>INDEX(军阶与晶片数值!AC$6:AC$27,$DK183+1)</f>
        <v>50</v>
      </c>
      <c r="DQ183" s="29">
        <f>INDEX(军阶与晶片数值!AD$6:AD$27,$DK183+1)</f>
        <v>30</v>
      </c>
      <c r="DS183" s="26">
        <f>INDEX(军阶与晶片数值!I$6:I$16,AN183+1)</f>
        <v>0.3</v>
      </c>
      <c r="DT183" s="26">
        <f>INDEX(军阶与晶片数值!M$6:M$16,AO183+1)</f>
        <v>0.45</v>
      </c>
      <c r="DU183" s="26">
        <f>INDEX(军阶与晶片数值!J$6:J$16,AP183+1)</f>
        <v>0.45</v>
      </c>
      <c r="DV183" s="26">
        <f>INDEX(军阶与晶片数值!K$6:K$16,AQ183+1)</f>
        <v>0.9</v>
      </c>
      <c r="DW183" s="26">
        <f>INDEX(军阶与晶片数值!L$6:L$16,AR183+1)</f>
        <v>0.9</v>
      </c>
      <c r="DX183" s="28">
        <f>INDEX(军阶与晶片数值!N$6:N$16,AS183+1)</f>
        <v>0</v>
      </c>
      <c r="DY183" s="28">
        <f>INDEX(军阶与晶片数值!O$6:O$16,AT183+1)</f>
        <v>0</v>
      </c>
      <c r="DZ183" s="28">
        <f>INDEX(军阶与晶片数值!P$6:P$16,AU183+1)</f>
        <v>0</v>
      </c>
      <c r="EA183" s="28">
        <f>INDEX(军阶与晶片数值!Q$6:Q$16,AV183+1)</f>
        <v>0</v>
      </c>
      <c r="EB183" s="26">
        <f>INDEX(军阶与晶片数值!R$6:R$16,AW183+1)</f>
        <v>0.3</v>
      </c>
      <c r="EC183" s="26">
        <f>INDEX(军阶与晶片数值!S$6:S$16,AX183+1)</f>
        <v>0.4</v>
      </c>
      <c r="ED183" s="26">
        <f>INDEX(军阶与晶片数值!T$6:T$16,AY183+1)</f>
        <v>0</v>
      </c>
      <c r="EE183" s="26">
        <f>INDEX(军阶与晶片数值!U$6:U$16,AZ183+1)</f>
        <v>0</v>
      </c>
      <c r="EG183" s="26">
        <f>INDEX(军阶与晶片数值!$C$6:$C$36,通天塔!$BA183+1)</f>
        <v>1.05</v>
      </c>
      <c r="EH183" s="26">
        <f>INDEX(军阶与晶片数值!$C$6:$C$36,通天塔!$BA183+1)</f>
        <v>1.05</v>
      </c>
      <c r="EI183" s="26">
        <f>INDEX(军阶与晶片数值!$C$6:$C$36,通天塔!$BA183+1)</f>
        <v>1.05</v>
      </c>
      <c r="EJ183" s="26">
        <f>INDEX(军阶与晶片数值!$C$6:$C$36,通天塔!$BA183+1)</f>
        <v>1.05</v>
      </c>
      <c r="EK183" s="26">
        <f>INDEX(军阶与晶片数值!$C$6:$C$36,通天塔!$BA183+1)</f>
        <v>1.05</v>
      </c>
      <c r="EM183" s="14">
        <f>INDEX(战舰突破!$H$6:$H$18,通天塔!$J183+1)+INDEX(战舰突破!$H$23:$H$35,通天塔!$K183+1)+INDEX(战舰突破!$H$40:$H$52,通天塔!$L183+1)</f>
        <v>200</v>
      </c>
      <c r="EN183" s="14">
        <f>INDEX(战舰突破!$I$6:$I$18,通天塔!$J183+1)+INDEX(战舰突破!$I$23:$I$35,通天塔!$K183+1)+INDEX(战舰突破!$I$40:$I$52,通天塔!$L183+1)</f>
        <v>200</v>
      </c>
      <c r="EO183" s="14">
        <f>INDEX(战舰突破!$J$6:$J$18,通天塔!$J183+1)+INDEX(战舰突破!$J$23:$J$35,通天塔!$K183+1)+INDEX(战舰突破!$J$40:$J$52,通天塔!$L183+1)</f>
        <v>0</v>
      </c>
      <c r="EP183" s="14">
        <f>INDEX(战舰突破!$K$6:$K$18,通天塔!$J183+1)+INDEX(战舰突破!$K$23:$K$35,通天塔!$K183+1)+INDEX(战舰突破!$K$40:$K$52,通天塔!$L183+1)</f>
        <v>0</v>
      </c>
      <c r="EQ183" s="14">
        <f>INDEX(战舰突破!$L$6:$L$18,通天塔!$J183+1)+INDEX(战舰突破!$L$23:$L$35,通天塔!$K183+1)+INDEX(战舰突破!$L$40:$L$52,通天塔!$L183+1)</f>
        <v>200</v>
      </c>
      <c r="ER183" s="18">
        <f>INDEX(战舰突破!$N$6:$N$18,通天塔!$J183+1)+INDEX(战舰突破!$N$23:$N$35,通天塔!$K183+1)+INDEX(战舰突破!$N$40:$N$52,通天塔!$L183+1)</f>
        <v>0.75</v>
      </c>
      <c r="ES183" s="18">
        <f>INDEX(战舰突破!$O$6:$O$18,通天塔!$J183+1)+INDEX(战舰突破!$O$23:$O$35,通天塔!$K183+1)+INDEX(战舰突破!$O$40:$O$52,通天塔!$L183+1)</f>
        <v>1.4</v>
      </c>
      <c r="ET183" s="18">
        <f>INDEX(战舰突破!$P$6:$P$18,通天塔!$J183+1)+INDEX(战舰突破!$P$23:$P$35,通天塔!$K183+1)+INDEX(战舰突破!$P$40:$P$52,通天塔!$L183+1)</f>
        <v>0.5</v>
      </c>
      <c r="EU183" s="18">
        <f>INDEX(战舰突破!$Q$6:$Q$18,通天塔!$J183+1)+INDEX(战舰突破!$Q$23:$Q$35,通天塔!$K183+1)+INDEX(战舰突破!$Q$40:$Q$52,通天塔!$L183+1)</f>
        <v>0.3</v>
      </c>
      <c r="EV183" s="18">
        <f>INDEX(战舰突破!$R$6:$R$18,通天塔!$J183+1)+INDEX(战舰突破!$R$23:$R$35,通天塔!$K183+1)+INDEX(战舰突破!$R$40:$R$52,通天塔!$L183+1)</f>
        <v>0.25</v>
      </c>
      <c r="EW183" s="18">
        <f>INDEX(战舰突破!$M$6:$M$18,通天塔!$J183+1)+INDEX(战舰突破!$M$23:$M$35,通天塔!$K183+1)+INDEX(战舰突破!$M$40:$M$52,通天塔!$L183+1)</f>
        <v>0.2</v>
      </c>
      <c r="EX183" s="22">
        <f>INDEX(战舰突破!$W$6:$W$18,通天塔!$J183+1)+INDEX(战舰突破!$W$23:$W$35,通天塔!$K183+1)+INDEX(战舰突破!$W$40:$W$52,通天塔!$L183+1)</f>
        <v>0.5</v>
      </c>
      <c r="FA183" s="14">
        <f>INDEX(战舰突破!$S$6:$S$18,通天塔!$J183+1)</f>
        <v>0</v>
      </c>
      <c r="FB183" s="14">
        <f>INDEX(战舰突破!$T$6:$T$18,通天塔!$J183+1)</f>
        <v>1.1000000000000001</v>
      </c>
      <c r="FC183" s="14">
        <f>INDEX(战舰突破!$U$6:$U$18,通天塔!$J183+1)</f>
        <v>0.1</v>
      </c>
      <c r="FD183" s="14">
        <f>INDEX(战舰突破!$V$6:$V$18,通天塔!$J183+1)</f>
        <v>2</v>
      </c>
      <c r="FE183" s="14">
        <f>INDEX(战舰突破!$X$6:$X$18,通天塔!$J183+1)</f>
        <v>12</v>
      </c>
      <c r="FG183" s="14">
        <f>INDEX(战舰突破!$S$23:$S$35,通天塔!$J183+1)</f>
        <v>1</v>
      </c>
      <c r="FH183" s="14">
        <f>INDEX(战舰突破!$T$23:$T$35,通天塔!$J183+1)</f>
        <v>0.55000000000000004</v>
      </c>
      <c r="FI183" s="14">
        <f>INDEX(战舰突破!$U$23:$U$35,通天塔!$J183+1)</f>
        <v>0.1</v>
      </c>
      <c r="FJ183" s="14">
        <f>INDEX(战舰突破!$V$23:$V$35,通天塔!$J183+1)</f>
        <v>2</v>
      </c>
      <c r="FK183" s="14">
        <f>INDEX(战舰突破!$X$23:$X$35,通天塔!$J183+1)</f>
        <v>180</v>
      </c>
      <c r="FM183" s="14">
        <f>INDEX(战舰突破!$S$40:$S$52,通天塔!$J183+1)</f>
        <v>1</v>
      </c>
      <c r="FN183" s="14">
        <f>INDEX(战舰突破!$T$40:$T$52,通天塔!$J183+1)</f>
        <v>0.25</v>
      </c>
      <c r="FO183" s="14">
        <f>INDEX(战舰突破!$U$40:$U$52,通天塔!$J183+1)</f>
        <v>0.2</v>
      </c>
      <c r="FP183" s="14">
        <f>INDEX(战舰突破!$V$40:$V$52,通天塔!$J183+1)</f>
        <v>2</v>
      </c>
      <c r="FQ183" s="14">
        <f>INDEX(战舰突破!$X$40:$X$52,通天塔!$J183+1)</f>
        <v>300</v>
      </c>
      <c r="FT183" s="14">
        <f t="shared" si="300"/>
        <v>3917228</v>
      </c>
      <c r="FU183" s="14">
        <f t="shared" si="301"/>
        <v>3919709</v>
      </c>
      <c r="FV183" s="14">
        <f t="shared" si="302"/>
        <v>3922367</v>
      </c>
      <c r="FW183" s="14">
        <f t="shared" si="303"/>
        <v>46574418</v>
      </c>
      <c r="FX183" s="14">
        <f t="shared" si="304"/>
        <v>1873357</v>
      </c>
      <c r="FY183" s="14">
        <f t="shared" si="305"/>
        <v>44000716</v>
      </c>
      <c r="FZ183" s="14">
        <f t="shared" si="306"/>
        <v>1141418</v>
      </c>
      <c r="GA183" s="28">
        <f t="shared" si="307"/>
        <v>50550</v>
      </c>
      <c r="GB183" s="28">
        <f t="shared" si="308"/>
        <v>50550</v>
      </c>
      <c r="GC183" s="28">
        <f t="shared" si="309"/>
        <v>50550</v>
      </c>
      <c r="GD183" s="28">
        <f t="shared" si="310"/>
        <v>50550</v>
      </c>
      <c r="GE183" s="28">
        <f t="shared" si="311"/>
        <v>2.3855</v>
      </c>
      <c r="GF183" s="28">
        <f t="shared" si="312"/>
        <v>2.569</v>
      </c>
      <c r="GG183" s="28">
        <f t="shared" si="313"/>
        <v>0</v>
      </c>
      <c r="GH183" s="28">
        <f t="shared" si="314"/>
        <v>63.3</v>
      </c>
      <c r="GI183" s="14">
        <f t="shared" si="315"/>
        <v>1</v>
      </c>
      <c r="GJ183" s="14">
        <f t="shared" si="316"/>
        <v>2</v>
      </c>
      <c r="GK183" s="14">
        <f t="shared" si="317"/>
        <v>2</v>
      </c>
      <c r="GL183" s="18">
        <f t="shared" si="318"/>
        <v>2.3000000000000003</v>
      </c>
      <c r="GM183" s="18">
        <f t="shared" si="319"/>
        <v>1.75</v>
      </c>
      <c r="GN183" s="18">
        <f t="shared" si="320"/>
        <v>1.45</v>
      </c>
      <c r="GO183" s="29">
        <f t="shared" si="380"/>
        <v>50700</v>
      </c>
      <c r="GP183" s="29">
        <f t="shared" si="380"/>
        <v>51000</v>
      </c>
      <c r="GQ183" s="29">
        <f t="shared" si="380"/>
        <v>51000</v>
      </c>
      <c r="GR183" s="26">
        <f t="shared" si="321"/>
        <v>0.1</v>
      </c>
      <c r="GS183" s="26">
        <f t="shared" si="322"/>
        <v>0.1</v>
      </c>
      <c r="GT183" s="26">
        <f t="shared" si="323"/>
        <v>0.2</v>
      </c>
      <c r="GU183" s="14">
        <f t="shared" si="324"/>
        <v>4</v>
      </c>
      <c r="GV183" s="14">
        <f t="shared" si="325"/>
        <v>4</v>
      </c>
      <c r="GW183" s="14">
        <f t="shared" si="326"/>
        <v>4</v>
      </c>
      <c r="GX183" s="14">
        <f t="shared" si="327"/>
        <v>12</v>
      </c>
      <c r="GY183" s="14">
        <f t="shared" si="328"/>
        <v>180</v>
      </c>
      <c r="GZ183" s="14">
        <f t="shared" si="329"/>
        <v>300</v>
      </c>
      <c r="HA183">
        <v>179</v>
      </c>
      <c r="HB183" s="14">
        <f t="shared" si="275"/>
        <v>473656071</v>
      </c>
      <c r="HD183" s="14">
        <f t="shared" si="330"/>
        <v>3746714</v>
      </c>
      <c r="HE183" s="14">
        <f t="shared" si="331"/>
        <v>1958584</v>
      </c>
      <c r="HF183" s="29">
        <f t="shared" si="332"/>
        <v>48528</v>
      </c>
      <c r="HG183" s="29">
        <f t="shared" si="333"/>
        <v>34861</v>
      </c>
      <c r="HH183" s="29">
        <f t="shared" si="334"/>
        <v>37650</v>
      </c>
      <c r="HI183" s="29">
        <f t="shared" si="335"/>
        <v>35140</v>
      </c>
      <c r="HJ183" s="14">
        <f t="shared" si="336"/>
        <v>2.3855</v>
      </c>
      <c r="HK183" s="14">
        <f t="shared" si="337"/>
        <v>2.569</v>
      </c>
      <c r="HL183" s="14">
        <f t="shared" si="338"/>
        <v>1175930</v>
      </c>
      <c r="HM183" s="14">
        <f t="shared" si="339"/>
        <v>1927764</v>
      </c>
      <c r="HN183" s="26">
        <f t="shared" si="340"/>
        <v>0.39912218903229435</v>
      </c>
      <c r="HO183" s="26">
        <f t="shared" si="341"/>
        <v>0.66508817766165906</v>
      </c>
      <c r="HP183" s="29">
        <f t="shared" si="342"/>
        <v>559318</v>
      </c>
      <c r="HQ183" s="29">
        <f t="shared" si="343"/>
        <v>2045408</v>
      </c>
      <c r="HR183" s="29">
        <f t="shared" si="344"/>
        <v>2262591</v>
      </c>
      <c r="HS183" s="26">
        <f t="shared" si="345"/>
        <v>0.48809342334494765</v>
      </c>
      <c r="HT183" s="26">
        <f t="shared" si="346"/>
        <v>0.49319740853658534</v>
      </c>
      <c r="HU183" s="26">
        <f t="shared" si="347"/>
        <v>0.59319740853658531</v>
      </c>
      <c r="HV183" s="26">
        <f t="shared" si="348"/>
        <v>8.809342334494763E-2</v>
      </c>
      <c r="HW183" s="29">
        <f t="shared" si="349"/>
        <v>2.2000000000000002</v>
      </c>
      <c r="HX183" s="29">
        <f t="shared" si="350"/>
        <v>4.4306239111498265</v>
      </c>
      <c r="HY183" s="29">
        <f t="shared" si="351"/>
        <v>5.0306239111498261</v>
      </c>
      <c r="HZ183" s="29">
        <f t="shared" si="352"/>
        <v>6152498</v>
      </c>
      <c r="IA183" s="29">
        <f t="shared" si="353"/>
        <v>6041622.3952380959</v>
      </c>
      <c r="IB183" s="29">
        <f t="shared" si="354"/>
        <v>5691122.1928761983</v>
      </c>
      <c r="IC183" s="29">
        <f t="shared" si="355"/>
        <v>30903814</v>
      </c>
      <c r="ID183" s="14">
        <f t="shared" si="356"/>
        <v>17885242.59</v>
      </c>
      <c r="IH183" s="14">
        <v>1</v>
      </c>
      <c r="II183" s="14">
        <v>1</v>
      </c>
      <c r="IJ183" s="14">
        <v>480</v>
      </c>
      <c r="IK183" s="14">
        <v>80</v>
      </c>
      <c r="IL183" s="14">
        <v>60</v>
      </c>
      <c r="IM183" s="23">
        <f t="shared" si="357"/>
        <v>4141366998</v>
      </c>
      <c r="IN183" s="23">
        <f t="shared" si="358"/>
        <v>2</v>
      </c>
      <c r="IO183" s="23">
        <f t="shared" si="359"/>
        <v>4141.37</v>
      </c>
      <c r="IP183" s="23">
        <f t="shared" si="360"/>
        <v>4699851611</v>
      </c>
      <c r="IQ183" s="23">
        <f t="shared" si="361"/>
        <v>2</v>
      </c>
      <c r="IR183" s="23">
        <f t="shared" si="362"/>
        <v>4699.8500000000004</v>
      </c>
      <c r="IS183" s="14">
        <v>1</v>
      </c>
      <c r="IT183" s="14">
        <v>1</v>
      </c>
      <c r="IU183" s="14">
        <v>240</v>
      </c>
      <c r="IV183" s="14">
        <v>40</v>
      </c>
      <c r="IW183" s="14">
        <v>30</v>
      </c>
      <c r="IX183" s="23">
        <f t="shared" si="363"/>
        <v>2438117743</v>
      </c>
      <c r="IY183" s="23">
        <f t="shared" si="364"/>
        <v>2</v>
      </c>
      <c r="IZ183" s="23">
        <f t="shared" si="365"/>
        <v>2438.12</v>
      </c>
      <c r="JA183" s="23"/>
      <c r="JB183" s="23"/>
      <c r="JC183" s="23"/>
      <c r="JG183">
        <f t="shared" si="366"/>
        <v>1.7423787277182592</v>
      </c>
      <c r="JH183">
        <f t="shared" si="367"/>
        <v>4.1564444549719068</v>
      </c>
      <c r="JJ183" s="14">
        <v>10</v>
      </c>
      <c r="JK183" s="14">
        <v>2</v>
      </c>
      <c r="JL183" s="14">
        <v>1.5</v>
      </c>
      <c r="JM183" s="23">
        <f t="shared" si="368"/>
        <v>82701463</v>
      </c>
      <c r="JN183" s="23">
        <f t="shared" si="369"/>
        <v>1</v>
      </c>
      <c r="JO183" s="23">
        <f t="shared" si="370"/>
        <v>82701.460000000006</v>
      </c>
      <c r="JP183" s="14">
        <v>30</v>
      </c>
      <c r="JQ183" s="14">
        <v>6</v>
      </c>
      <c r="JR183" s="14">
        <v>4</v>
      </c>
      <c r="JS183" s="23">
        <f t="shared" si="371"/>
        <v>236722146</v>
      </c>
      <c r="JT183" s="23">
        <f t="shared" si="372"/>
        <v>1</v>
      </c>
      <c r="JU183" s="23">
        <f t="shared" si="373"/>
        <v>236722.15</v>
      </c>
      <c r="JW183" s="23">
        <f t="shared" si="374"/>
        <v>315629528</v>
      </c>
      <c r="JX183" s="23">
        <f t="shared" si="375"/>
        <v>1</v>
      </c>
      <c r="JY183" s="23">
        <f t="shared" si="376"/>
        <v>315629.53000000003</v>
      </c>
      <c r="JZ183" s="23">
        <f t="shared" si="377"/>
        <v>124052195</v>
      </c>
      <c r="KA183" s="23">
        <f t="shared" si="378"/>
        <v>1</v>
      </c>
      <c r="KB183" s="23">
        <f t="shared" si="379"/>
        <v>124052.2</v>
      </c>
    </row>
    <row r="184" spans="3:288" ht="16.5" x14ac:dyDescent="0.2">
      <c r="C184" s="14">
        <f t="shared" si="243"/>
        <v>53</v>
      </c>
      <c r="D184" s="14">
        <v>180</v>
      </c>
      <c r="E184" s="14" t="s">
        <v>810</v>
      </c>
      <c r="F184" s="14">
        <v>640</v>
      </c>
      <c r="G184" s="14">
        <v>640</v>
      </c>
      <c r="H184" s="14">
        <v>640</v>
      </c>
      <c r="I184" s="14">
        <v>640</v>
      </c>
      <c r="J184" s="14">
        <v>11</v>
      </c>
      <c r="K184" s="14">
        <v>11</v>
      </c>
      <c r="L184" s="14">
        <v>11</v>
      </c>
      <c r="M184" s="14">
        <v>7</v>
      </c>
      <c r="N184" s="14">
        <v>7</v>
      </c>
      <c r="O184" s="14">
        <v>7</v>
      </c>
      <c r="P184" s="14">
        <v>10</v>
      </c>
      <c r="Q184" s="14">
        <v>10</v>
      </c>
      <c r="R184" s="14">
        <v>10</v>
      </c>
      <c r="S184" s="14">
        <v>10</v>
      </c>
      <c r="T184" s="14">
        <v>10</v>
      </c>
      <c r="U184" s="14">
        <v>10</v>
      </c>
      <c r="V184" s="14">
        <v>10</v>
      </c>
      <c r="W184" s="14">
        <v>10</v>
      </c>
      <c r="X184" s="14">
        <v>640</v>
      </c>
      <c r="Y184" s="14">
        <v>640</v>
      </c>
      <c r="Z184" s="14">
        <v>640</v>
      </c>
      <c r="AA184" s="14">
        <v>640</v>
      </c>
      <c r="AB184" s="14">
        <v>640</v>
      </c>
      <c r="AC184" s="14">
        <v>640</v>
      </c>
      <c r="AD184" s="14">
        <v>640</v>
      </c>
      <c r="AE184" s="14">
        <v>640</v>
      </c>
      <c r="AF184" s="14">
        <v>84</v>
      </c>
      <c r="AG184" s="14">
        <v>84</v>
      </c>
      <c r="AH184" s="14">
        <v>84</v>
      </c>
      <c r="AI184" s="14">
        <v>84</v>
      </c>
      <c r="AJ184" s="14">
        <v>84</v>
      </c>
      <c r="AK184" s="14">
        <v>84</v>
      </c>
      <c r="AL184" s="14">
        <v>84</v>
      </c>
      <c r="AM184" s="14">
        <v>84</v>
      </c>
      <c r="AN184" s="14">
        <v>6</v>
      </c>
      <c r="AO184" s="14">
        <v>7</v>
      </c>
      <c r="AP184" s="14">
        <v>7</v>
      </c>
      <c r="AQ184" s="14">
        <v>7</v>
      </c>
      <c r="AR184" s="14">
        <v>7</v>
      </c>
      <c r="AS184" s="14">
        <v>0</v>
      </c>
      <c r="AT184" s="14">
        <v>0</v>
      </c>
      <c r="AU184" s="14">
        <v>0</v>
      </c>
      <c r="AV184" s="14">
        <v>0</v>
      </c>
      <c r="AW184" s="14">
        <v>4</v>
      </c>
      <c r="AX184" s="14">
        <v>5</v>
      </c>
      <c r="AY184" s="14">
        <v>0</v>
      </c>
      <c r="AZ184" s="14">
        <v>0</v>
      </c>
      <c r="BA184" s="14">
        <v>21</v>
      </c>
      <c r="BF184" s="14">
        <f>ROUND((INDEX(新战舰养成!S$6:S$18,通天塔!$J184+1)+INDEX(新战舰养成!D$6:D$18,通天塔!$J184+1)*(通天塔!$G184-1))*INDEX(战舰突破!$D$6:$D$18,通天塔!$M184+1),0)</f>
        <v>460727</v>
      </c>
      <c r="BG184" s="14">
        <f>ROUND((INDEX(新战舰养成!T$6:T$18,通天塔!$J184+1)+INDEX(新战舰养成!E$6:E$18,通天塔!$J184+1)*(通天塔!$G184-1))*INDEX(战舰突破!$D$6:$D$18,通天塔!$M184+1),0)</f>
        <v>3685704</v>
      </c>
      <c r="BH184" s="14">
        <f>ROUND((INDEX(新战舰养成!U$6:U$18,通天塔!$J184+1)+INDEX(新战舰养成!F$6:F$18,通天塔!$J184+1)*(通天塔!$G184-1))*INDEX(战舰突破!$D$6:$D$18,通天塔!$M184+1),0)</f>
        <v>230514</v>
      </c>
      <c r="BI184" s="14">
        <f>ROUND((INDEX(新战舰养成!V$6:V$18,通天塔!$J184+1)+INDEX(新战舰养成!G$6:G$18,通天塔!$J184+1)*(通天塔!$G184-1))*INDEX(战舰突破!$D$6:$D$18,通天塔!$M184+1),0)</f>
        <v>570</v>
      </c>
      <c r="BJ184" s="14">
        <f>ROUND((INDEX(新战舰养成!W$6:W$18,通天塔!$J184+1)+INDEX(新战舰养成!H$6:H$18,通天塔!$J184+1)*(通天塔!$G184-1))*INDEX(战舰突破!$D$6:$D$18,通天塔!$M184+1),0)</f>
        <v>8</v>
      </c>
      <c r="BL184" s="14">
        <f>IF($H184&gt;0,ROUND((INDEX(新战舰养成!X$6:X$18,通天塔!$K184+1)+INDEX(新战舰养成!I$6:I$18,通天塔!$K184+1)*(通天塔!$H184-1))*INDEX(战舰突破!$D$6:$D$18,通天塔!$N184+1),0),0)</f>
        <v>461259</v>
      </c>
      <c r="BM184" s="14">
        <f>IF($H184&gt;0,ROUND((INDEX(新战舰养成!Y$6:Y$18,通天塔!$K184+1)+INDEX(新战舰养成!J$6:J$18,通天塔!$K184+1)*(通天塔!$H184-1))*INDEX(战舰突破!$D$6:$D$18,通天塔!$N184+1),0),0)</f>
        <v>0</v>
      </c>
      <c r="BN184" s="14">
        <f>IF($H184&gt;0,ROUND((INDEX(新战舰养成!Z$6:Z$18,通天塔!$K184+1)+INDEX(新战舰养成!K$6:K$18,通天塔!$K184+1)*(通天塔!$H184-1))*INDEX(战舰突破!$D$6:$D$18,通天塔!$N184+1),0),0)</f>
        <v>0</v>
      </c>
      <c r="BO184" s="14">
        <f>IF($H184&gt;0,ROUND((INDEX(新战舰养成!AA$6:AA$18,通天塔!$K184+1)+INDEX(新战舰养成!L$6:L$18,通天塔!$K184+1)*(通天塔!$H184-1))*INDEX(战舰突破!$D$6:$D$18,通天塔!$N184+1),0),0)</f>
        <v>4607272</v>
      </c>
      <c r="BP184" s="14">
        <f>IF($H184&gt;0,ROUND((INDEX(新战舰养成!AB$6:AB$18,通天塔!$K184+1)+INDEX(新战舰养成!M$6:M$18,通天塔!$K184+1)*(通天塔!$H184-1))*INDEX(战舰突破!$D$6:$D$18,通天塔!$N184+1),0),0)</f>
        <v>92006</v>
      </c>
      <c r="BR184" s="14">
        <f>IF($I184&gt;0,ROUND((INDEX(新战舰养成!AC$6:AC$18,通天塔!$L184+1)+INDEX(新战舰养成!I$6:I$18,通天塔!$L184+1)*(通天塔!$I184-1))*INDEX(战舰突破!$D$6:$D$18,通天塔!$O184+1),0),0)</f>
        <v>461829</v>
      </c>
      <c r="BS184" s="14">
        <f>IF($I184&gt;0,ROUND((INDEX(新战舰养成!AD$6:AD$18,通天塔!$L184+1)+INDEX(新战舰养成!J$6:J$18,通天塔!$L184+1)*(通天塔!$I184-1))*INDEX(战舰突破!$D$6:$D$18,通天塔!$O184+1),0),0)</f>
        <v>0</v>
      </c>
      <c r="BT184" s="14">
        <f>IF($I184&gt;0,ROUND((INDEX(新战舰养成!AE$6:AE$18,通天塔!$L184+1)+INDEX(新战舰养成!K$6:K$18,通天塔!$L184+1)*(通天塔!$I184-1))*INDEX(战舰突破!$D$6:$D$18,通天塔!$O184+1),0),0)</f>
        <v>0</v>
      </c>
      <c r="BU184" s="14">
        <f>IF($I184&gt;0,ROUND((INDEX(新战舰养成!AF$6:AF$18,通天塔!$L184+1)+INDEX(新战舰养成!L$6:L$18,通天塔!$L184+1)*(通天塔!$I184-1))*INDEX(战舰突破!$D$6:$D$18,通天塔!$O184+1),0),0)</f>
        <v>2910876</v>
      </c>
      <c r="BV184" s="14">
        <f>IF($I184&gt;0,ROUND((INDEX(新战舰养成!AG$6:AG$18,通天塔!$L184+1)+INDEX(新战舰养成!M$6:M$18,通天塔!$L184+1)*(通天塔!$I184-1))*INDEX(战舰突破!$D$6:$D$18,通天塔!$O184+1),0),0)</f>
        <v>126356</v>
      </c>
      <c r="BY184" s="14">
        <f>(INDEX(装备数值!$C$13:$G$116,通天塔!$P184*8+1,BY$2)+INDEX(装备数值!$C$13:$G$116,通天塔!$Q184*8+2,BY$2)+INDEX(装备数值!$C$13:$G$116,通天塔!$S184*8+3,BY$2)+INDEX(装备数值!$C$13:$G$116,通天塔!$R184*8+4,BY$2)+INDEX(装备数值!$C$13:$G$116,通天塔!$T184*8+5,BY$2)+INDEX(装备数值!$C$13:$G$116,通天塔!$U184*8+6,BY$2)+INDEX(装备数值!$C$13:$G$116,通天塔!$V184*8+7,BY$2)+INDEX(装备数值!$C$13:$G$116,通天塔!$W184*8+8,BY$2))</f>
        <v>80000</v>
      </c>
      <c r="BZ184" s="14">
        <f>(INDEX(装备数值!$C$13:$G$116,通天塔!$P184*8+1,BZ$2)+INDEX(装备数值!$C$13:$G$116,通天塔!$Q184*8+2,BZ$2)+INDEX(装备数值!$C$13:$G$116,通天塔!$S184*8+3,BZ$2)+INDEX(装备数值!$C$13:$G$116,通天塔!$R184*8+4,BZ$2)+INDEX(装备数值!$C$13:$G$116,通天塔!$T184*8+5,BZ$2)+INDEX(装备数值!$C$13:$G$116,通天塔!$U184*8+6,BZ$2)+INDEX(装备数值!$C$13:$G$116,通天塔!$V184*8+7,BZ$2)+INDEX(装备数值!$C$13:$G$116,通天塔!$W184*8+8,BZ$2))</f>
        <v>600000</v>
      </c>
      <c r="CA184" s="14">
        <f>(INDEX(装备数值!$C$13:$G$116,通天塔!$P184*8+1,CA$2)+INDEX(装备数值!$C$13:$G$116,通天塔!$Q184*8+2,CA$2)+INDEX(装备数值!$C$13:$G$116,通天塔!$S184*8+3,CA$2)+INDEX(装备数值!$C$13:$G$116,通天塔!$R184*8+4,CA$2)+INDEX(装备数值!$C$13:$G$116,通天塔!$T184*8+5,CA$2)+INDEX(装备数值!$C$13:$G$116,通天塔!$U184*8+6,CA$2)+INDEX(装备数值!$C$13:$G$116,通天塔!$V184*8+7,CA$2)+INDEX(装备数值!$C$13:$G$116,通天塔!$W184*8+8,CA$2))</f>
        <v>40000</v>
      </c>
      <c r="CB184" s="14">
        <f>(INDEX(装备数值!$C$13:$G$116,通天塔!$P184*8+1,CB$2)+INDEX(装备数值!$C$13:$G$116,通天塔!$Q184*8+2,CB$2)+INDEX(装备数值!$C$13:$G$116,通天塔!$S184*8+3,CB$2)+INDEX(装备数值!$C$13:$G$116,通天塔!$R184*8+4,CB$2)+INDEX(装备数值!$C$13:$G$116,通天塔!$T184*8+5,CB$2)+INDEX(装备数值!$C$13:$G$116,通天塔!$U184*8+6,CB$2)+INDEX(装备数值!$C$13:$G$116,通天塔!$V184*8+7,CB$2)+INDEX(装备数值!$C$13:$G$116,通天塔!$W184*8+8,CB$2))</f>
        <v>800000</v>
      </c>
      <c r="CC184" s="14">
        <f>(INDEX(装备数值!$C$13:$G$116,通天塔!$P184*8+1,CC$2)+INDEX(装备数值!$C$13:$G$116,通天塔!$Q184*8+2,CC$2)+INDEX(装备数值!$C$13:$G$116,通天塔!$S184*8+3,CC$2)+INDEX(装备数值!$C$13:$G$116,通天塔!$R184*8+4,CC$2)+INDEX(装备数值!$C$13:$G$116,通天塔!$T184*8+5,CC$2)+INDEX(装备数值!$C$13:$G$116,通天塔!$U184*8+6,CC$2)+INDEX(装备数值!$C$13:$G$116,通天塔!$V184*8+7,CC$2)+INDEX(装备数值!$C$13:$G$116,通天塔!$W184*8+8,CC$2))</f>
        <v>15750</v>
      </c>
      <c r="CF184" s="14">
        <f>INDEX(装备数值!$I$13:$M$116,通天塔!$P184*8+1,CF$2)*$X184+INDEX(装备数值!$I$13:$M$116,通天塔!$Q184*8+2,CF$2)*$Y184+INDEX(装备数值!$I$13:$M$116,通天塔!$S184*8+3,CF$2)*$Z184+INDEX(装备数值!$I$13:$M$116,通天塔!$R184*8+4,CF$2)*$AA184+INDEX(装备数值!$I$13:$M$116,通天塔!$T184*8+5,CF$2)*$AB184+INDEX(装备数值!$I$13:$M$116,通天塔!$U184*8+6,CF$2)*$AC184+INDEX(装备数值!$I$13:$M$116,通天塔!$V184*8+7,CF$2)*$AD184+INDEX(装备数值!$I$13:$M$116,通天塔!$W184*8+8,CF$2)*$AE184</f>
        <v>204800</v>
      </c>
      <c r="CG184" s="14">
        <f>INDEX(装备数值!$I$13:$M$116,通天塔!$P184*8+1,CG$2)*$X184+INDEX(装备数值!$I$13:$M$116,通天塔!$Q184*8+2,CG$2)*$Y184+INDEX(装备数值!$I$13:$M$116,通天塔!$S184*8+3,CG$2)*$Z184+INDEX(装备数值!$I$13:$M$116,通天塔!$R184*8+4,CG$2)*$AA184+INDEX(装备数值!$I$13:$M$116,通天塔!$T184*8+5,CG$2)*$AB184+INDEX(装备数值!$I$13:$M$116,通天塔!$U184*8+6,CG$2)*$AC184+INDEX(装备数值!$I$13:$M$116,通天塔!$V184*8+7,CG$2)*$AD184+INDEX(装备数值!$I$13:$M$116,通天塔!$W184*8+8,CG$2)*$AE184</f>
        <v>1536000</v>
      </c>
      <c r="CH184" s="14">
        <f>INDEX(装备数值!$I$13:$M$116,通天塔!$P184*8+1,CH$2)*$X184+INDEX(装备数值!$I$13:$M$116,通天塔!$Q184*8+2,CH$2)*$Y184+INDEX(装备数值!$I$13:$M$116,通天塔!$S184*8+3,CH$2)*$Z184+INDEX(装备数值!$I$13:$M$116,通天塔!$R184*8+4,CH$2)*$AA184+INDEX(装备数值!$I$13:$M$116,通天塔!$T184*8+5,CH$2)*$AB184+INDEX(装备数值!$I$13:$M$116,通天塔!$U184*8+6,CH$2)*$AC184+INDEX(装备数值!$I$13:$M$116,通天塔!$V184*8+7,CH$2)*$AD184+INDEX(装备数值!$I$13:$M$116,通天塔!$W184*8+8,CH$2)*$AE184</f>
        <v>102400</v>
      </c>
      <c r="CI184" s="14">
        <f>INDEX(装备数值!$I$13:$M$116,通天塔!$P184*8+1,CI$2)*$X184+INDEX(装备数值!$I$13:$M$116,通天塔!$Q184*8+2,CI$2)*$Y184+INDEX(装备数值!$I$13:$M$116,通天塔!$S184*8+3,CI$2)*$Z184+INDEX(装备数值!$I$13:$M$116,通天塔!$R184*8+4,CI$2)*$AA184+INDEX(装备数值!$I$13:$M$116,通天塔!$T184*8+5,CI$2)*$AB184+INDEX(装备数值!$I$13:$M$116,通天塔!$U184*8+6,CI$2)*$AC184+INDEX(装备数值!$I$13:$M$116,通天塔!$V184*8+7,CI$2)*$AD184+INDEX(装备数值!$I$13:$M$116,通天塔!$W184*8+8,CI$2)*$AE184</f>
        <v>2048000</v>
      </c>
      <c r="CJ184" s="14">
        <f>INDEX(装备数值!$I$13:$M$116,通天塔!$P184*8+1,CJ$2)*$X184+INDEX(装备数值!$I$13:$M$116,通天塔!$Q184*8+2,CJ$2)*$Y184+INDEX(装备数值!$I$13:$M$116,通天塔!$S184*8+3,CJ$2)*$Z184+INDEX(装备数值!$I$13:$M$116,通天塔!$R184*8+4,CJ$2)*$AA184+INDEX(装备数值!$I$13:$M$116,通天塔!$T184*8+5,CJ$2)*$AB184+INDEX(装备数值!$I$13:$M$116,通天塔!$U184*8+6,CJ$2)*$AC184+INDEX(装备数值!$I$13:$M$116,通天塔!$V184*8+7,CJ$2)*$AD184+INDEX(装备数值!$I$13:$M$116,通天塔!$W184*8+8,CJ$2)*$AE184</f>
        <v>40320</v>
      </c>
      <c r="CM184" s="14">
        <f>INDEX(装备数值!$X$13:$AH$116,$P184*8+1,CM$2)*$AF184+INDEX(装备数值!$X$13:$AH$116,$Q184*8+2,CM$2)*$AG184+INDEX(装备数值!$X$13:$AH$116,$S184*8+3,CM$2)*$AH184+INDEX(装备数值!$X$13:$AH$116,$R184*8+4,CM$2)*$AI184+INDEX(装备数值!$X$13:$AH$116,$T184*8+5,CM$2)*$AJ184+INDEX(装备数值!$X$13:$AH$116,$U184*8+6,CM$2)*$AK184+INDEX(装备数值!$X$13:$AH$116,$V184*8+7,CM$2)*$AL184+INDEX(装备数值!$X$13:$AH$116,$W184*8+8,CM$2)*$AM184</f>
        <v>67200</v>
      </c>
      <c r="CN184" s="14">
        <f>INDEX(装备数值!$X$13:$AH$116,$P184*8+1,CN$2)*$AF184+INDEX(装备数值!$X$13:$AH$116,$Q184*8+2,CN$2)*$AG184+INDEX(装备数值!$X$13:$AH$116,$S184*8+3,CN$2)*$AH184+INDEX(装备数值!$X$13:$AH$116,$R184*8+4,CN$2)*$AI184+INDEX(装备数值!$X$13:$AH$116,$T184*8+5,CN$2)*$AJ184+INDEX(装备数值!$X$13:$AH$116,$U184*8+6,CN$2)*$AK184+INDEX(装备数值!$X$13:$AH$116,$V184*8+7,CN$2)*$AL184+INDEX(装备数值!$X$13:$AH$116,$W184*8+8,CN$2)*$AM184</f>
        <v>504000</v>
      </c>
      <c r="CO184" s="14">
        <f>INDEX(装备数值!$X$13:$AH$116,$P184*8+1,CO$2)*$AF184+INDEX(装备数值!$X$13:$AH$116,$Q184*8+2,CO$2)*$AG184+INDEX(装备数值!$X$13:$AH$116,$S184*8+3,CO$2)*$AH184+INDEX(装备数值!$X$13:$AH$116,$R184*8+4,CO$2)*$AI184+INDEX(装备数值!$X$13:$AH$116,$T184*8+5,CO$2)*$AJ184+INDEX(装备数值!$X$13:$AH$116,$U184*8+6,CO$2)*$AK184+INDEX(装备数值!$X$13:$AH$116,$V184*8+7,CO$2)*$AL184+INDEX(装备数值!$X$13:$AH$116,$W184*8+8,CO$2)*$AM184</f>
        <v>33600</v>
      </c>
      <c r="CP184" s="14">
        <f>INDEX(装备数值!$X$13:$AH$116,$P184*8+1,CP$2)*$AF184+INDEX(装备数值!$X$13:$AH$116,$Q184*8+2,CP$2)*$AG184+INDEX(装备数值!$X$13:$AH$116,$S184*8+3,CP$2)*$AH184+INDEX(装备数值!$X$13:$AH$116,$R184*8+4,CP$2)*$AI184+INDEX(装备数值!$X$13:$AH$116,$T184*8+5,CP$2)*$AJ184+INDEX(装备数值!$X$13:$AH$116,$U184*8+6,CP$2)*$AK184+INDEX(装备数值!$X$13:$AH$116,$V184*8+7,CP$2)*$AL184+INDEX(装备数值!$X$13:$AH$116,$W184*8+8,CP$2)*$AM184</f>
        <v>672000</v>
      </c>
      <c r="CQ184" s="14">
        <f>INDEX(装备数值!$X$13:$AH$116,$P184*8+1,CQ$2)*$AF184+INDEX(装备数值!$X$13:$AH$116,$Q184*8+2,CQ$2)*$AG184+INDEX(装备数值!$X$13:$AH$116,$S184*8+3,CQ$2)*$AH184+INDEX(装备数值!$X$13:$AH$116,$R184*8+4,CQ$2)*$AI184+INDEX(装备数值!$X$13:$AH$116,$T184*8+5,CQ$2)*$AJ184+INDEX(装备数值!$X$13:$AH$116,$U184*8+6,CQ$2)*$AK184+INDEX(装备数值!$X$13:$AH$116,$V184*8+7,CQ$2)*$AL184+INDEX(装备数值!$X$13:$AH$116,$W184*8+8,CQ$2)*$AM184</f>
        <v>13440</v>
      </c>
      <c r="CR184" s="14">
        <f>INDEX(装备数值!$X$13:$AH$116,$P184*8+1,CR$2)*$AF184+INDEX(装备数值!$X$13:$AH$116,$Q184*8+2,CR$2)*$AG184+INDEX(装备数值!$X$13:$AH$116,$S184*8+3,CR$2)*$AH184+INDEX(装备数值!$X$13:$AH$116,$R184*8+4,CR$2)*$AI184+INDEX(装备数值!$X$13:$AH$116,$T184*8+5,CR$2)*$AJ184+INDEX(装备数值!$X$13:$AH$116,$U184*8+6,CR$2)*$AK184+INDEX(装备数值!$X$13:$AH$116,$V184*8+7,CR$2)*$AL184+INDEX(装备数值!$X$13:$AH$116,$W184*8+8,CR$2)*$AM184</f>
        <v>50400</v>
      </c>
      <c r="CS184" s="14">
        <f>INDEX(装备数值!$X$13:$AH$116,$P184*8+1,CS$2)*$AF184+INDEX(装备数值!$X$13:$AH$116,$Q184*8+2,CS$2)*$AG184+INDEX(装备数值!$X$13:$AH$116,$S184*8+3,CS$2)*$AH184+INDEX(装备数值!$X$13:$AH$116,$R184*8+4,CS$2)*$AI184+INDEX(装备数值!$X$13:$AH$116,$T184*8+5,CS$2)*$AJ184+INDEX(装备数值!$X$13:$AH$116,$U184*8+6,CS$2)*$AK184+INDEX(装备数值!$X$13:$AH$116,$V184*8+7,CS$2)*$AL184+INDEX(装备数值!$X$13:$AH$116,$W184*8+8,CS$2)*$AM184</f>
        <v>50400</v>
      </c>
      <c r="CT184" s="14">
        <f>INDEX(装备数值!$X$13:$AH$116,$P184*8+1,CT$2)*$AF184+INDEX(装备数值!$X$13:$AH$116,$Q184*8+2,CT$2)*$AG184+INDEX(装备数值!$X$13:$AH$116,$S184*8+3,CT$2)*$AH184+INDEX(装备数值!$X$13:$AH$116,$R184*8+4,CT$2)*$AI184+INDEX(装备数值!$X$13:$AH$116,$T184*8+5,CT$2)*$AJ184+INDEX(装备数值!$X$13:$AH$116,$U184*8+6,CT$2)*$AK184+INDEX(装备数值!$X$13:$AH$116,$V184*8+7,CT$2)*$AL184+INDEX(装备数值!$X$13:$AH$116,$W184*8+8,CT$2)*$AM184</f>
        <v>50400</v>
      </c>
      <c r="CU184" s="14">
        <f>INDEX(装备数值!$X$13:$AH$116,$P184*8+1,CU$2)*$AF184+INDEX(装备数值!$X$13:$AH$116,$Q184*8+2,CU$2)*$AG184+INDEX(装备数值!$X$13:$AH$116,$S184*8+3,CU$2)*$AH184+INDEX(装备数值!$X$13:$AH$116,$R184*8+4,CU$2)*$AI184+INDEX(装备数值!$X$13:$AH$116,$T184*8+5,CU$2)*$AJ184+INDEX(装备数值!$X$13:$AH$116,$U184*8+6,CU$2)*$AK184+INDEX(装备数值!$X$13:$AH$116,$V184*8+7,CU$2)*$AL184+INDEX(装备数值!$X$13:$AH$116,$W184*8+8,CU$2)*$AM184</f>
        <v>50400</v>
      </c>
      <c r="CV184" s="14">
        <f>INDEX(装备数值!$X$13:$AH$116,$P184*8+1,CV$2)*$AF184+INDEX(装备数值!$X$13:$AH$116,$Q184*8+2,CV$2)*$AG184+INDEX(装备数值!$X$13:$AH$116,$S184*8+3,CV$2)*$AH184+INDEX(装备数值!$X$13:$AH$116,$R184*8+4,CV$2)*$AI184+INDEX(装备数值!$X$13:$AH$116,$T184*8+5,CV$2)*$AJ184+INDEX(装备数值!$X$13:$AH$116,$U184*8+6,CV$2)*$AK184+INDEX(装备数值!$X$13:$AH$116,$V184*8+7,CV$2)*$AL184+INDEX(装备数值!$X$13:$AH$116,$W184*8+8,CV$2)*$AM184</f>
        <v>168</v>
      </c>
      <c r="CW184" s="14">
        <f>INDEX(装备数值!$X$13:$AH$116,$P184*8+1,CW$2)*$AF184+INDEX(装备数值!$X$13:$AH$116,$Q184*8+2,CW$2)*$AG184+INDEX(装备数值!$X$13:$AH$116,$S184*8+3,CW$2)*$AH184+INDEX(装备数值!$X$13:$AH$116,$R184*8+4,CW$2)*$AI184+INDEX(装备数值!$X$13:$AH$116,$T184*8+5,CW$2)*$AJ184+INDEX(装备数值!$X$13:$AH$116,$U184*8+6,CW$2)*$AK184+INDEX(装备数值!$X$13:$AH$116,$V184*8+7,CW$2)*$AL184+INDEX(装备数值!$X$13:$AH$116,$W184*8+8,CW$2)*$AM184</f>
        <v>168</v>
      </c>
      <c r="CY184" s="14">
        <f>INDEX(装备数值!$AN$17:$AN$117,MATCH(MIN($X184:$AE184),装备数值!$AO$17:$AO$117,1))</f>
        <v>64</v>
      </c>
      <c r="CZ184" s="14">
        <f>IF(COUNTIF($P184:$W184,"&gt;"&amp;0)=8,INDEX(装备数值!AR$17:AR$117,$CY184+1),0)</f>
        <v>31872</v>
      </c>
      <c r="DA184" s="14">
        <f>IF(COUNTIF($P184:$W184,"&gt;"&amp;0)=8,INDEX(装备数值!AS$17:AS$117,$CY184+1),0)</f>
        <v>240000</v>
      </c>
      <c r="DB184" s="14">
        <f>IF(COUNTIF($P184:$W184,"&gt;"&amp;0)=8,INDEX(装备数值!AT$17:AT$117,$CY184+1),0)</f>
        <v>15872</v>
      </c>
      <c r="DC184" s="14">
        <f>IF(COUNTIF($P184:$W184,"&gt;"&amp;0)=8,INDEX(装备数值!AU$17:AU$117,$CY184+1),0)</f>
        <v>320000</v>
      </c>
      <c r="DD184" s="14">
        <f>IF(COUNTIF($P184:$W184,"&gt;"&amp;0)=8,INDEX(装备数值!AV$17:AV$117,$CY184+1),0)</f>
        <v>6400</v>
      </c>
      <c r="DF184" s="14">
        <f>INDEX(装备数值!$AY$17:$AY$77,MATCH(MIN($AF184:$AM184),装备数值!$AZ$17:$AZ$77,1))</f>
        <v>42</v>
      </c>
      <c r="DG184" s="26">
        <f>INDEX(装备数值!BA$17:BA$77,通天塔!DF184+1)</f>
        <v>0.87</v>
      </c>
      <c r="DH184" s="26">
        <f>INDEX(装备数值!BA$17:BA$77,通天塔!DF184+1)</f>
        <v>0.87</v>
      </c>
      <c r="DJ184" s="14">
        <f t="shared" si="299"/>
        <v>43</v>
      </c>
      <c r="DK184" s="14">
        <f>VLOOKUP(DJ184,军阶与晶片数值!$W$6:$X$27,2)</f>
        <v>9</v>
      </c>
      <c r="DL184" s="14">
        <f>INDEX(军阶与晶片数值!Y$6:Y$27,$DK184+1)</f>
        <v>750</v>
      </c>
      <c r="DM184" s="14">
        <f>INDEX(军阶与晶片数值!Z$6:Z$27,$DK184+1)</f>
        <v>750</v>
      </c>
      <c r="DN184" s="14">
        <f>INDEX(军阶与晶片数值!AA$6:AA$27,$DK184+1)</f>
        <v>750</v>
      </c>
      <c r="DO184" s="14">
        <f>INDEX(军阶与晶片数值!AB$6:AB$27,$DK184+1)</f>
        <v>750</v>
      </c>
      <c r="DP184" s="29">
        <f>INDEX(军阶与晶片数值!AC$6:AC$27,$DK184+1)</f>
        <v>50</v>
      </c>
      <c r="DQ184" s="29">
        <f>INDEX(军阶与晶片数值!AD$6:AD$27,$DK184+1)</f>
        <v>30</v>
      </c>
      <c r="DS184" s="26">
        <f>INDEX(军阶与晶片数值!I$6:I$16,AN184+1)</f>
        <v>0.3</v>
      </c>
      <c r="DT184" s="26">
        <f>INDEX(军阶与晶片数值!M$6:M$16,AO184+1)</f>
        <v>0.45</v>
      </c>
      <c r="DU184" s="26">
        <f>INDEX(军阶与晶片数值!J$6:J$16,AP184+1)</f>
        <v>0.45</v>
      </c>
      <c r="DV184" s="26">
        <f>INDEX(军阶与晶片数值!K$6:K$16,AQ184+1)</f>
        <v>0.9</v>
      </c>
      <c r="DW184" s="26">
        <f>INDEX(军阶与晶片数值!L$6:L$16,AR184+1)</f>
        <v>0.9</v>
      </c>
      <c r="DX184" s="28">
        <f>INDEX(军阶与晶片数值!N$6:N$16,AS184+1)</f>
        <v>0</v>
      </c>
      <c r="DY184" s="28">
        <f>INDEX(军阶与晶片数值!O$6:O$16,AT184+1)</f>
        <v>0</v>
      </c>
      <c r="DZ184" s="28">
        <f>INDEX(军阶与晶片数值!P$6:P$16,AU184+1)</f>
        <v>0</v>
      </c>
      <c r="EA184" s="28">
        <f>INDEX(军阶与晶片数值!Q$6:Q$16,AV184+1)</f>
        <v>0</v>
      </c>
      <c r="EB184" s="26">
        <f>INDEX(军阶与晶片数值!R$6:R$16,AW184+1)</f>
        <v>0.3</v>
      </c>
      <c r="EC184" s="26">
        <f>INDEX(军阶与晶片数值!S$6:S$16,AX184+1)</f>
        <v>0.4</v>
      </c>
      <c r="ED184" s="26">
        <f>INDEX(军阶与晶片数值!T$6:T$16,AY184+1)</f>
        <v>0</v>
      </c>
      <c r="EE184" s="26">
        <f>INDEX(军阶与晶片数值!U$6:U$16,AZ184+1)</f>
        <v>0</v>
      </c>
      <c r="EG184" s="26">
        <f>INDEX(军阶与晶片数值!$C$6:$C$36,通天塔!$BA184+1)</f>
        <v>1.05</v>
      </c>
      <c r="EH184" s="26">
        <f>INDEX(军阶与晶片数值!$C$6:$C$36,通天塔!$BA184+1)</f>
        <v>1.05</v>
      </c>
      <c r="EI184" s="26">
        <f>INDEX(军阶与晶片数值!$C$6:$C$36,通天塔!$BA184+1)</f>
        <v>1.05</v>
      </c>
      <c r="EJ184" s="26">
        <f>INDEX(军阶与晶片数值!$C$6:$C$36,通天塔!$BA184+1)</f>
        <v>1.05</v>
      </c>
      <c r="EK184" s="26">
        <f>INDEX(军阶与晶片数值!$C$6:$C$36,通天塔!$BA184+1)</f>
        <v>1.05</v>
      </c>
      <c r="EM184" s="14">
        <f>INDEX(战舰突破!$H$6:$H$18,通天塔!$J184+1)+INDEX(战舰突破!$H$23:$H$35,通天塔!$K184+1)+INDEX(战舰突破!$H$40:$H$52,通天塔!$L184+1)</f>
        <v>200</v>
      </c>
      <c r="EN184" s="14">
        <f>INDEX(战舰突破!$I$6:$I$18,通天塔!$J184+1)+INDEX(战舰突破!$I$23:$I$35,通天塔!$K184+1)+INDEX(战舰突破!$I$40:$I$52,通天塔!$L184+1)</f>
        <v>200</v>
      </c>
      <c r="EO184" s="14">
        <f>INDEX(战舰突破!$J$6:$J$18,通天塔!$J184+1)+INDEX(战舰突破!$J$23:$J$35,通天塔!$K184+1)+INDEX(战舰突破!$J$40:$J$52,通天塔!$L184+1)</f>
        <v>0</v>
      </c>
      <c r="EP184" s="14">
        <f>INDEX(战舰突破!$K$6:$K$18,通天塔!$J184+1)+INDEX(战舰突破!$K$23:$K$35,通天塔!$K184+1)+INDEX(战舰突破!$K$40:$K$52,通天塔!$L184+1)</f>
        <v>0</v>
      </c>
      <c r="EQ184" s="14">
        <f>INDEX(战舰突破!$L$6:$L$18,通天塔!$J184+1)+INDEX(战舰突破!$L$23:$L$35,通天塔!$K184+1)+INDEX(战舰突破!$L$40:$L$52,通天塔!$L184+1)</f>
        <v>200</v>
      </c>
      <c r="ER184" s="18">
        <f>INDEX(战舰突破!$N$6:$N$18,通天塔!$J184+1)+INDEX(战舰突破!$N$23:$N$35,通天塔!$K184+1)+INDEX(战舰突破!$N$40:$N$52,通天塔!$L184+1)</f>
        <v>0.75</v>
      </c>
      <c r="ES184" s="18">
        <f>INDEX(战舰突破!$O$6:$O$18,通天塔!$J184+1)+INDEX(战舰突破!$O$23:$O$35,通天塔!$K184+1)+INDEX(战舰突破!$O$40:$O$52,通天塔!$L184+1)</f>
        <v>1.4</v>
      </c>
      <c r="ET184" s="18">
        <f>INDEX(战舰突破!$P$6:$P$18,通天塔!$J184+1)+INDEX(战舰突破!$P$23:$P$35,通天塔!$K184+1)+INDEX(战舰突破!$P$40:$P$52,通天塔!$L184+1)</f>
        <v>0.5</v>
      </c>
      <c r="EU184" s="18">
        <f>INDEX(战舰突破!$Q$6:$Q$18,通天塔!$J184+1)+INDEX(战舰突破!$Q$23:$Q$35,通天塔!$K184+1)+INDEX(战舰突破!$Q$40:$Q$52,通天塔!$L184+1)</f>
        <v>0.3</v>
      </c>
      <c r="EV184" s="18">
        <f>INDEX(战舰突破!$R$6:$R$18,通天塔!$J184+1)+INDEX(战舰突破!$R$23:$R$35,通天塔!$K184+1)+INDEX(战舰突破!$R$40:$R$52,通天塔!$L184+1)</f>
        <v>0.25</v>
      </c>
      <c r="EW184" s="18">
        <f>INDEX(战舰突破!$M$6:$M$18,通天塔!$J184+1)+INDEX(战舰突破!$M$23:$M$35,通天塔!$K184+1)+INDEX(战舰突破!$M$40:$M$52,通天塔!$L184+1)</f>
        <v>0.2</v>
      </c>
      <c r="EX184" s="22">
        <f>INDEX(战舰突破!$W$6:$W$18,通天塔!$J184+1)+INDEX(战舰突破!$W$23:$W$35,通天塔!$K184+1)+INDEX(战舰突破!$W$40:$W$52,通天塔!$L184+1)</f>
        <v>0.5</v>
      </c>
      <c r="FA184" s="14">
        <f>INDEX(战舰突破!$S$6:$S$18,通天塔!$J184+1)</f>
        <v>0</v>
      </c>
      <c r="FB184" s="14">
        <f>INDEX(战舰突破!$T$6:$T$18,通天塔!$J184+1)</f>
        <v>1.1000000000000001</v>
      </c>
      <c r="FC184" s="14">
        <f>INDEX(战舰突破!$U$6:$U$18,通天塔!$J184+1)</f>
        <v>0.1</v>
      </c>
      <c r="FD184" s="14">
        <f>INDEX(战舰突破!$V$6:$V$18,通天塔!$J184+1)</f>
        <v>2</v>
      </c>
      <c r="FE184" s="14">
        <f>INDEX(战舰突破!$X$6:$X$18,通天塔!$J184+1)</f>
        <v>12</v>
      </c>
      <c r="FG184" s="14">
        <f>INDEX(战舰突破!$S$23:$S$35,通天塔!$J184+1)</f>
        <v>1</v>
      </c>
      <c r="FH184" s="14">
        <f>INDEX(战舰突破!$T$23:$T$35,通天塔!$J184+1)</f>
        <v>0.55000000000000004</v>
      </c>
      <c r="FI184" s="14">
        <f>INDEX(战舰突破!$U$23:$U$35,通天塔!$J184+1)</f>
        <v>0.1</v>
      </c>
      <c r="FJ184" s="14">
        <f>INDEX(战舰突破!$V$23:$V$35,通天塔!$J184+1)</f>
        <v>2</v>
      </c>
      <c r="FK184" s="14">
        <f>INDEX(战舰突破!$X$23:$X$35,通天塔!$J184+1)</f>
        <v>180</v>
      </c>
      <c r="FM184" s="14">
        <f>INDEX(战舰突破!$S$40:$S$52,通天塔!$J184+1)</f>
        <v>1</v>
      </c>
      <c r="FN184" s="14">
        <f>INDEX(战舰突破!$T$40:$T$52,通天塔!$J184+1)</f>
        <v>0.25</v>
      </c>
      <c r="FO184" s="14">
        <f>INDEX(战舰突破!$U$40:$U$52,通天塔!$J184+1)</f>
        <v>0.2</v>
      </c>
      <c r="FP184" s="14">
        <f>INDEX(战舰突破!$V$40:$V$52,通天塔!$J184+1)</f>
        <v>2</v>
      </c>
      <c r="FQ184" s="14">
        <f>INDEX(战舰突破!$X$40:$X$52,通天塔!$J184+1)</f>
        <v>300</v>
      </c>
      <c r="FT184" s="14">
        <f t="shared" si="300"/>
        <v>3939931</v>
      </c>
      <c r="FU184" s="14">
        <f t="shared" si="301"/>
        <v>3942412</v>
      </c>
      <c r="FV184" s="14">
        <f t="shared" si="302"/>
        <v>3945070</v>
      </c>
      <c r="FW184" s="14">
        <f t="shared" si="303"/>
        <v>46839732</v>
      </c>
      <c r="FX184" s="14">
        <f t="shared" si="304"/>
        <v>1884205</v>
      </c>
      <c r="FY184" s="14">
        <f t="shared" si="305"/>
        <v>44242206</v>
      </c>
      <c r="FZ184" s="14">
        <f t="shared" si="306"/>
        <v>1146220</v>
      </c>
      <c r="GA184" s="28">
        <f t="shared" si="307"/>
        <v>51150</v>
      </c>
      <c r="GB184" s="28">
        <f t="shared" si="308"/>
        <v>51150</v>
      </c>
      <c r="GC184" s="28">
        <f t="shared" si="309"/>
        <v>51150</v>
      </c>
      <c r="GD184" s="28">
        <f t="shared" si="310"/>
        <v>51150</v>
      </c>
      <c r="GE184" s="28">
        <f t="shared" si="311"/>
        <v>2.431</v>
      </c>
      <c r="GF184" s="28">
        <f t="shared" si="312"/>
        <v>2.6179999999999999</v>
      </c>
      <c r="GG184" s="28">
        <f t="shared" si="313"/>
        <v>0</v>
      </c>
      <c r="GH184" s="28">
        <f t="shared" si="314"/>
        <v>64.3</v>
      </c>
      <c r="GI184" s="14">
        <f t="shared" si="315"/>
        <v>1</v>
      </c>
      <c r="GJ184" s="14">
        <f t="shared" si="316"/>
        <v>2</v>
      </c>
      <c r="GK184" s="14">
        <f t="shared" si="317"/>
        <v>2</v>
      </c>
      <c r="GL184" s="18">
        <f t="shared" si="318"/>
        <v>2.3000000000000003</v>
      </c>
      <c r="GM184" s="18">
        <f t="shared" si="319"/>
        <v>1.75</v>
      </c>
      <c r="GN184" s="18">
        <f t="shared" si="320"/>
        <v>1.45</v>
      </c>
      <c r="GO184" s="29">
        <f t="shared" si="380"/>
        <v>51300</v>
      </c>
      <c r="GP184" s="29">
        <f t="shared" si="380"/>
        <v>51600</v>
      </c>
      <c r="GQ184" s="29">
        <f t="shared" si="380"/>
        <v>51600</v>
      </c>
      <c r="GR184" s="26">
        <f t="shared" si="321"/>
        <v>0.1</v>
      </c>
      <c r="GS184" s="26">
        <f t="shared" si="322"/>
        <v>0.1</v>
      </c>
      <c r="GT184" s="26">
        <f t="shared" si="323"/>
        <v>0.2</v>
      </c>
      <c r="GU184" s="14">
        <f t="shared" si="324"/>
        <v>4</v>
      </c>
      <c r="GV184" s="14">
        <f t="shared" si="325"/>
        <v>4</v>
      </c>
      <c r="GW184" s="14">
        <f t="shared" si="326"/>
        <v>4</v>
      </c>
      <c r="GX184" s="14">
        <f t="shared" si="327"/>
        <v>12</v>
      </c>
      <c r="GY184" s="14">
        <f t="shared" si="328"/>
        <v>180</v>
      </c>
      <c r="GZ184" s="14">
        <f t="shared" si="329"/>
        <v>300</v>
      </c>
      <c r="HA184">
        <v>180</v>
      </c>
      <c r="HB184" s="14">
        <f t="shared" si="275"/>
        <v>476445252</v>
      </c>
      <c r="HD184" s="14">
        <f t="shared" si="330"/>
        <v>3768410</v>
      </c>
      <c r="HE184" s="14">
        <f t="shared" si="331"/>
        <v>1969935</v>
      </c>
      <c r="HF184" s="29">
        <f t="shared" si="332"/>
        <v>49104</v>
      </c>
      <c r="HG184" s="29">
        <f t="shared" si="333"/>
        <v>35277</v>
      </c>
      <c r="HH184" s="29">
        <f t="shared" si="334"/>
        <v>38100</v>
      </c>
      <c r="HI184" s="29">
        <f t="shared" si="335"/>
        <v>35560</v>
      </c>
      <c r="HJ184" s="14">
        <f t="shared" si="336"/>
        <v>2.431</v>
      </c>
      <c r="HK184" s="14">
        <f t="shared" si="337"/>
        <v>2.6179999999999999</v>
      </c>
      <c r="HL184" s="14">
        <f t="shared" si="338"/>
        <v>1182741</v>
      </c>
      <c r="HM184" s="14">
        <f t="shared" si="339"/>
        <v>1938755</v>
      </c>
      <c r="HN184" s="26">
        <f t="shared" si="340"/>
        <v>0.39914907247507098</v>
      </c>
      <c r="HO184" s="26">
        <f t="shared" si="341"/>
        <v>0.6651065203357005</v>
      </c>
      <c r="HP184" s="29">
        <f t="shared" si="342"/>
        <v>562604</v>
      </c>
      <c r="HQ184" s="29">
        <f t="shared" si="343"/>
        <v>2057409</v>
      </c>
      <c r="HR184" s="29">
        <f t="shared" si="344"/>
        <v>2275849</v>
      </c>
      <c r="HS184" s="26">
        <f t="shared" si="345"/>
        <v>0.48824289405684751</v>
      </c>
      <c r="HT184" s="26">
        <f t="shared" si="346"/>
        <v>0.49328972868217047</v>
      </c>
      <c r="HU184" s="26">
        <f t="shared" si="347"/>
        <v>0.59328972868217056</v>
      </c>
      <c r="HV184" s="26">
        <f t="shared" si="348"/>
        <v>8.8242894056847487E-2</v>
      </c>
      <c r="HW184" s="29">
        <f t="shared" si="349"/>
        <v>2.2000000000000002</v>
      </c>
      <c r="HX184" s="29">
        <f t="shared" si="350"/>
        <v>4.4302810077519377</v>
      </c>
      <c r="HY184" s="29">
        <f t="shared" si="351"/>
        <v>5.0302810077519382</v>
      </c>
      <c r="HZ184" s="29">
        <f t="shared" si="352"/>
        <v>6188644</v>
      </c>
      <c r="IA184" s="29">
        <f t="shared" si="353"/>
        <v>6076600.0119186044</v>
      </c>
      <c r="IB184" s="29">
        <f t="shared" si="354"/>
        <v>5724080.0006056204</v>
      </c>
      <c r="IC184" s="29">
        <f t="shared" si="355"/>
        <v>31082923</v>
      </c>
      <c r="ID184" s="14">
        <f t="shared" si="356"/>
        <v>17989324.010000002</v>
      </c>
      <c r="IH184" s="14">
        <v>1</v>
      </c>
      <c r="II184" s="14">
        <v>1</v>
      </c>
      <c r="IJ184" s="14">
        <v>480</v>
      </c>
      <c r="IK184" s="14">
        <v>80</v>
      </c>
      <c r="IL184" s="14">
        <v>60</v>
      </c>
      <c r="IM184" s="23">
        <f t="shared" si="357"/>
        <v>4165396750</v>
      </c>
      <c r="IN184" s="23">
        <f t="shared" si="358"/>
        <v>2</v>
      </c>
      <c r="IO184" s="23">
        <f t="shared" si="359"/>
        <v>4165.3999999999996</v>
      </c>
      <c r="IP184" s="23">
        <f t="shared" si="360"/>
        <v>4726759646</v>
      </c>
      <c r="IQ184" s="23">
        <f t="shared" si="361"/>
        <v>2</v>
      </c>
      <c r="IR184" s="23">
        <f t="shared" si="362"/>
        <v>4726.76</v>
      </c>
      <c r="IS184" s="14">
        <v>1</v>
      </c>
      <c r="IT184" s="14">
        <v>1</v>
      </c>
      <c r="IU184" s="14">
        <v>240</v>
      </c>
      <c r="IV184" s="14">
        <v>40</v>
      </c>
      <c r="IW184" s="14">
        <v>30</v>
      </c>
      <c r="IX184" s="23">
        <f t="shared" si="363"/>
        <v>2452260237</v>
      </c>
      <c r="IY184" s="23">
        <f t="shared" si="364"/>
        <v>2</v>
      </c>
      <c r="IZ184" s="23">
        <f t="shared" si="365"/>
        <v>2452.2600000000002</v>
      </c>
      <c r="JA184" s="23"/>
      <c r="JB184" s="23"/>
      <c r="JC184" s="23"/>
      <c r="JG184">
        <f t="shared" si="366"/>
        <v>1.7421015373243538</v>
      </c>
      <c r="JH184">
        <f t="shared" si="367"/>
        <v>4.235048837235504</v>
      </c>
      <c r="JJ184" s="14">
        <v>10</v>
      </c>
      <c r="JK184" s="14">
        <v>2</v>
      </c>
      <c r="JL184" s="14">
        <v>1.5</v>
      </c>
      <c r="JM184" s="23">
        <f t="shared" si="368"/>
        <v>83181368</v>
      </c>
      <c r="JN184" s="23">
        <f t="shared" si="369"/>
        <v>1</v>
      </c>
      <c r="JO184" s="23">
        <f t="shared" si="370"/>
        <v>83181.37</v>
      </c>
      <c r="JP184" s="14">
        <v>30</v>
      </c>
      <c r="JQ184" s="14">
        <v>6</v>
      </c>
      <c r="JR184" s="14">
        <v>4</v>
      </c>
      <c r="JS184" s="23">
        <f t="shared" si="371"/>
        <v>238095944</v>
      </c>
      <c r="JT184" s="23">
        <f t="shared" si="372"/>
        <v>1</v>
      </c>
      <c r="JU184" s="23">
        <f t="shared" si="373"/>
        <v>238095.94</v>
      </c>
      <c r="JW184" s="23">
        <f t="shared" si="374"/>
        <v>317461259</v>
      </c>
      <c r="JX184" s="23">
        <f t="shared" si="375"/>
        <v>1</v>
      </c>
      <c r="JY184" s="23">
        <f t="shared" si="376"/>
        <v>317461.26</v>
      </c>
      <c r="JZ184" s="23">
        <f t="shared" si="377"/>
        <v>124772052</v>
      </c>
      <c r="KA184" s="23">
        <f t="shared" si="378"/>
        <v>1</v>
      </c>
      <c r="KB184" s="23">
        <f t="shared" si="379"/>
        <v>124772.05</v>
      </c>
    </row>
    <row r="185" spans="3:288" ht="16.5" x14ac:dyDescent="0.2">
      <c r="C185" s="14">
        <f t="shared" si="243"/>
        <v>53</v>
      </c>
      <c r="D185" s="14">
        <v>181</v>
      </c>
      <c r="E185" s="14" t="s">
        <v>846</v>
      </c>
      <c r="F185" s="14">
        <v>642</v>
      </c>
      <c r="G185" s="14">
        <v>642</v>
      </c>
      <c r="H185" s="14">
        <v>642</v>
      </c>
      <c r="I185" s="14">
        <v>642</v>
      </c>
      <c r="J185" s="14">
        <v>11</v>
      </c>
      <c r="K185" s="14">
        <v>11</v>
      </c>
      <c r="L185" s="14">
        <v>11</v>
      </c>
      <c r="M185" s="14">
        <v>7</v>
      </c>
      <c r="N185" s="14">
        <v>7</v>
      </c>
      <c r="O185" s="14">
        <v>7</v>
      </c>
      <c r="P185" s="14">
        <v>10</v>
      </c>
      <c r="Q185" s="14">
        <v>10</v>
      </c>
      <c r="R185" s="14">
        <v>10</v>
      </c>
      <c r="S185" s="14">
        <v>10</v>
      </c>
      <c r="T185" s="14">
        <v>10</v>
      </c>
      <c r="U185" s="14">
        <v>10</v>
      </c>
      <c r="V185" s="14">
        <v>10</v>
      </c>
      <c r="W185" s="14">
        <v>10</v>
      </c>
      <c r="X185" s="14">
        <v>642</v>
      </c>
      <c r="Y185" s="14">
        <v>642</v>
      </c>
      <c r="Z185" s="14">
        <v>642</v>
      </c>
      <c r="AA185" s="14">
        <v>642</v>
      </c>
      <c r="AB185" s="14">
        <v>642</v>
      </c>
      <c r="AC185" s="14">
        <v>642</v>
      </c>
      <c r="AD185" s="14">
        <v>642</v>
      </c>
      <c r="AE185" s="14">
        <v>642</v>
      </c>
      <c r="AF185" s="14">
        <v>84</v>
      </c>
      <c r="AG185" s="14">
        <v>84</v>
      </c>
      <c r="AH185" s="14">
        <v>84</v>
      </c>
      <c r="AI185" s="14">
        <v>84</v>
      </c>
      <c r="AJ185" s="14">
        <v>84</v>
      </c>
      <c r="AK185" s="14">
        <v>84</v>
      </c>
      <c r="AL185" s="14">
        <v>84</v>
      </c>
      <c r="AM185" s="14">
        <v>84</v>
      </c>
      <c r="AN185" s="14">
        <v>6</v>
      </c>
      <c r="AO185" s="14">
        <v>7</v>
      </c>
      <c r="AP185" s="14">
        <v>7</v>
      </c>
      <c r="AQ185" s="14">
        <v>7</v>
      </c>
      <c r="AR185" s="14">
        <v>7</v>
      </c>
      <c r="AS185" s="14">
        <v>0</v>
      </c>
      <c r="AT185" s="14">
        <v>0</v>
      </c>
      <c r="AU185" s="14">
        <v>0</v>
      </c>
      <c r="AV185" s="14">
        <v>0</v>
      </c>
      <c r="AW185" s="14">
        <v>4</v>
      </c>
      <c r="AX185" s="14">
        <v>5</v>
      </c>
      <c r="AY185" s="14">
        <v>0</v>
      </c>
      <c r="AZ185" s="14">
        <v>0</v>
      </c>
      <c r="BA185" s="14">
        <v>21</v>
      </c>
      <c r="BF185" s="14">
        <f>ROUND((INDEX(新战舰养成!S$6:S$18,通天塔!$J185+1)+INDEX(新战舰养成!D$6:D$18,通天塔!$J185+1)*(通天塔!$G185-1))*INDEX(战舰突破!$D$6:$D$18,通天塔!$M185+1),0)</f>
        <v>461107</v>
      </c>
      <c r="BG185" s="14">
        <f>ROUND((INDEX(新战舰养成!T$6:T$18,通天塔!$J185+1)+INDEX(新战舰养成!E$6:E$18,通天塔!$J185+1)*(通天塔!$G185-1))*INDEX(战舰突破!$D$6:$D$18,通天塔!$M185+1),0)</f>
        <v>3688744</v>
      </c>
      <c r="BH185" s="14">
        <f>ROUND((INDEX(新战舰养成!U$6:U$18,通天塔!$J185+1)+INDEX(新战舰养成!F$6:F$18,通天塔!$J185+1)*(通天塔!$G185-1))*INDEX(战舰突破!$D$6:$D$18,通天塔!$M185+1),0)</f>
        <v>230704</v>
      </c>
      <c r="BI185" s="14">
        <f>ROUND((INDEX(新战舰养成!V$6:V$18,通天塔!$J185+1)+INDEX(新战舰养成!G$6:G$18,通天塔!$J185+1)*(通天塔!$G185-1))*INDEX(战舰突破!$D$6:$D$18,通天塔!$M185+1),0)</f>
        <v>570</v>
      </c>
      <c r="BJ185" s="14">
        <f>ROUND((INDEX(新战舰养成!W$6:W$18,通天塔!$J185+1)+INDEX(新战舰养成!H$6:H$18,通天塔!$J185+1)*(通天塔!$G185-1))*INDEX(战舰突破!$D$6:$D$18,通天塔!$M185+1),0)</f>
        <v>8</v>
      </c>
      <c r="BL185" s="14">
        <f>IF($H185&gt;0,ROUND((INDEX(新战舰养成!X$6:X$18,通天塔!$K185+1)+INDEX(新战舰养成!I$6:I$18,通天塔!$K185+1)*(通天塔!$H185-1))*INDEX(战舰突破!$D$6:$D$18,通天塔!$N185+1),0),0)</f>
        <v>461639</v>
      </c>
      <c r="BM185" s="14">
        <f>IF($H185&gt;0,ROUND((INDEX(新战舰养成!Y$6:Y$18,通天塔!$K185+1)+INDEX(新战舰养成!J$6:J$18,通天塔!$K185+1)*(通天塔!$H185-1))*INDEX(战舰突破!$D$6:$D$18,通天塔!$N185+1),0),0)</f>
        <v>0</v>
      </c>
      <c r="BN185" s="14">
        <f>IF($H185&gt;0,ROUND((INDEX(新战舰养成!Z$6:Z$18,通天塔!$K185+1)+INDEX(新战舰养成!K$6:K$18,通天塔!$K185+1)*(通天塔!$H185-1))*INDEX(战舰突破!$D$6:$D$18,通天塔!$N185+1),0),0)</f>
        <v>0</v>
      </c>
      <c r="BO185" s="14">
        <f>IF($H185&gt;0,ROUND((INDEX(新战舰养成!AA$6:AA$18,通天塔!$K185+1)+INDEX(新战舰养成!L$6:L$18,通天塔!$K185+1)*(通天塔!$H185-1))*INDEX(战舰突破!$D$6:$D$18,通天塔!$N185+1),0),0)</f>
        <v>4611072</v>
      </c>
      <c r="BP185" s="14">
        <f>IF($H185&gt;0,ROUND((INDEX(新战舰养成!AB$6:AB$18,通天塔!$K185+1)+INDEX(新战舰养成!M$6:M$18,通天塔!$K185+1)*(通天塔!$H185-1))*INDEX(战舰突破!$D$6:$D$18,通天塔!$N185+1),0),0)</f>
        <v>92082</v>
      </c>
      <c r="BR185" s="14">
        <f>IF($I185&gt;0,ROUND((INDEX(新战舰养成!AC$6:AC$18,通天塔!$L185+1)+INDEX(新战舰养成!I$6:I$18,通天塔!$L185+1)*(通天塔!$I185-1))*INDEX(战舰突破!$D$6:$D$18,通天塔!$O185+1),0),0)</f>
        <v>462209</v>
      </c>
      <c r="BS185" s="14">
        <f>IF($I185&gt;0,ROUND((INDEX(新战舰养成!AD$6:AD$18,通天塔!$L185+1)+INDEX(新战舰养成!J$6:J$18,通天塔!$L185+1)*(通天塔!$I185-1))*INDEX(战舰突破!$D$6:$D$18,通天塔!$O185+1),0),0)</f>
        <v>0</v>
      </c>
      <c r="BT185" s="14">
        <f>IF($I185&gt;0,ROUND((INDEX(新战舰养成!AE$6:AE$18,通天塔!$L185+1)+INDEX(新战舰养成!K$6:K$18,通天塔!$L185+1)*(通天塔!$I185-1))*INDEX(战舰突破!$D$6:$D$18,通天塔!$O185+1),0),0)</f>
        <v>0</v>
      </c>
      <c r="BU185" s="14">
        <f>IF($I185&gt;0,ROUND((INDEX(新战舰养成!AF$6:AF$18,通天塔!$L185+1)+INDEX(新战舰养成!L$6:L$18,通天塔!$L185+1)*(通天塔!$I185-1))*INDEX(战舰突破!$D$6:$D$18,通天塔!$O185+1),0),0)</f>
        <v>2914676</v>
      </c>
      <c r="BV185" s="14">
        <f>IF($I185&gt;0,ROUND((INDEX(新战舰养成!AG$6:AG$18,通天塔!$L185+1)+INDEX(新战舰养成!M$6:M$18,通天塔!$L185+1)*(通天塔!$I185-1))*INDEX(战舰突破!$D$6:$D$18,通天塔!$O185+1),0),0)</f>
        <v>126432</v>
      </c>
      <c r="BY185" s="14">
        <f>(INDEX(装备数值!$C$13:$G$116,通天塔!$P185*8+1,BY$2)+INDEX(装备数值!$C$13:$G$116,通天塔!$Q185*8+2,BY$2)+INDEX(装备数值!$C$13:$G$116,通天塔!$S185*8+3,BY$2)+INDEX(装备数值!$C$13:$G$116,通天塔!$R185*8+4,BY$2)+INDEX(装备数值!$C$13:$G$116,通天塔!$T185*8+5,BY$2)+INDEX(装备数值!$C$13:$G$116,通天塔!$U185*8+6,BY$2)+INDEX(装备数值!$C$13:$G$116,通天塔!$V185*8+7,BY$2)+INDEX(装备数值!$C$13:$G$116,通天塔!$W185*8+8,BY$2))</f>
        <v>80000</v>
      </c>
      <c r="BZ185" s="14">
        <f>(INDEX(装备数值!$C$13:$G$116,通天塔!$P185*8+1,BZ$2)+INDEX(装备数值!$C$13:$G$116,通天塔!$Q185*8+2,BZ$2)+INDEX(装备数值!$C$13:$G$116,通天塔!$S185*8+3,BZ$2)+INDEX(装备数值!$C$13:$G$116,通天塔!$R185*8+4,BZ$2)+INDEX(装备数值!$C$13:$G$116,通天塔!$T185*8+5,BZ$2)+INDEX(装备数值!$C$13:$G$116,通天塔!$U185*8+6,BZ$2)+INDEX(装备数值!$C$13:$G$116,通天塔!$V185*8+7,BZ$2)+INDEX(装备数值!$C$13:$G$116,通天塔!$W185*8+8,BZ$2))</f>
        <v>600000</v>
      </c>
      <c r="CA185" s="14">
        <f>(INDEX(装备数值!$C$13:$G$116,通天塔!$P185*8+1,CA$2)+INDEX(装备数值!$C$13:$G$116,通天塔!$Q185*8+2,CA$2)+INDEX(装备数值!$C$13:$G$116,通天塔!$S185*8+3,CA$2)+INDEX(装备数值!$C$13:$G$116,通天塔!$R185*8+4,CA$2)+INDEX(装备数值!$C$13:$G$116,通天塔!$T185*8+5,CA$2)+INDEX(装备数值!$C$13:$G$116,通天塔!$U185*8+6,CA$2)+INDEX(装备数值!$C$13:$G$116,通天塔!$V185*8+7,CA$2)+INDEX(装备数值!$C$13:$G$116,通天塔!$W185*8+8,CA$2))</f>
        <v>40000</v>
      </c>
      <c r="CB185" s="14">
        <f>(INDEX(装备数值!$C$13:$G$116,通天塔!$P185*8+1,CB$2)+INDEX(装备数值!$C$13:$G$116,通天塔!$Q185*8+2,CB$2)+INDEX(装备数值!$C$13:$G$116,通天塔!$S185*8+3,CB$2)+INDEX(装备数值!$C$13:$G$116,通天塔!$R185*8+4,CB$2)+INDEX(装备数值!$C$13:$G$116,通天塔!$T185*8+5,CB$2)+INDEX(装备数值!$C$13:$G$116,通天塔!$U185*8+6,CB$2)+INDEX(装备数值!$C$13:$G$116,通天塔!$V185*8+7,CB$2)+INDEX(装备数值!$C$13:$G$116,通天塔!$W185*8+8,CB$2))</f>
        <v>800000</v>
      </c>
      <c r="CC185" s="14">
        <f>(INDEX(装备数值!$C$13:$G$116,通天塔!$P185*8+1,CC$2)+INDEX(装备数值!$C$13:$G$116,通天塔!$Q185*8+2,CC$2)+INDEX(装备数值!$C$13:$G$116,通天塔!$S185*8+3,CC$2)+INDEX(装备数值!$C$13:$G$116,通天塔!$R185*8+4,CC$2)+INDEX(装备数值!$C$13:$G$116,通天塔!$T185*8+5,CC$2)+INDEX(装备数值!$C$13:$G$116,通天塔!$U185*8+6,CC$2)+INDEX(装备数值!$C$13:$G$116,通天塔!$V185*8+7,CC$2)+INDEX(装备数值!$C$13:$G$116,通天塔!$W185*8+8,CC$2))</f>
        <v>15750</v>
      </c>
      <c r="CF185" s="14">
        <f>INDEX(装备数值!$I$13:$M$116,通天塔!$P185*8+1,CF$2)*$X185+INDEX(装备数值!$I$13:$M$116,通天塔!$Q185*8+2,CF$2)*$Y185+INDEX(装备数值!$I$13:$M$116,通天塔!$S185*8+3,CF$2)*$Z185+INDEX(装备数值!$I$13:$M$116,通天塔!$R185*8+4,CF$2)*$AA185+INDEX(装备数值!$I$13:$M$116,通天塔!$T185*8+5,CF$2)*$AB185+INDEX(装备数值!$I$13:$M$116,通天塔!$U185*8+6,CF$2)*$AC185+INDEX(装备数值!$I$13:$M$116,通天塔!$V185*8+7,CF$2)*$AD185+INDEX(装备数值!$I$13:$M$116,通天塔!$W185*8+8,CF$2)*$AE185</f>
        <v>205440</v>
      </c>
      <c r="CG185" s="14">
        <f>INDEX(装备数值!$I$13:$M$116,通天塔!$P185*8+1,CG$2)*$X185+INDEX(装备数值!$I$13:$M$116,通天塔!$Q185*8+2,CG$2)*$Y185+INDEX(装备数值!$I$13:$M$116,通天塔!$S185*8+3,CG$2)*$Z185+INDEX(装备数值!$I$13:$M$116,通天塔!$R185*8+4,CG$2)*$AA185+INDEX(装备数值!$I$13:$M$116,通天塔!$T185*8+5,CG$2)*$AB185+INDEX(装备数值!$I$13:$M$116,通天塔!$U185*8+6,CG$2)*$AC185+INDEX(装备数值!$I$13:$M$116,通天塔!$V185*8+7,CG$2)*$AD185+INDEX(装备数值!$I$13:$M$116,通天塔!$W185*8+8,CG$2)*$AE185</f>
        <v>1540800</v>
      </c>
      <c r="CH185" s="14">
        <f>INDEX(装备数值!$I$13:$M$116,通天塔!$P185*8+1,CH$2)*$X185+INDEX(装备数值!$I$13:$M$116,通天塔!$Q185*8+2,CH$2)*$Y185+INDEX(装备数值!$I$13:$M$116,通天塔!$S185*8+3,CH$2)*$Z185+INDEX(装备数值!$I$13:$M$116,通天塔!$R185*8+4,CH$2)*$AA185+INDEX(装备数值!$I$13:$M$116,通天塔!$T185*8+5,CH$2)*$AB185+INDEX(装备数值!$I$13:$M$116,通天塔!$U185*8+6,CH$2)*$AC185+INDEX(装备数值!$I$13:$M$116,通天塔!$V185*8+7,CH$2)*$AD185+INDEX(装备数值!$I$13:$M$116,通天塔!$W185*8+8,CH$2)*$AE185</f>
        <v>102720</v>
      </c>
      <c r="CI185" s="14">
        <f>INDEX(装备数值!$I$13:$M$116,通天塔!$P185*8+1,CI$2)*$X185+INDEX(装备数值!$I$13:$M$116,通天塔!$Q185*8+2,CI$2)*$Y185+INDEX(装备数值!$I$13:$M$116,通天塔!$S185*8+3,CI$2)*$Z185+INDEX(装备数值!$I$13:$M$116,通天塔!$R185*8+4,CI$2)*$AA185+INDEX(装备数值!$I$13:$M$116,通天塔!$T185*8+5,CI$2)*$AB185+INDEX(装备数值!$I$13:$M$116,通天塔!$U185*8+6,CI$2)*$AC185+INDEX(装备数值!$I$13:$M$116,通天塔!$V185*8+7,CI$2)*$AD185+INDEX(装备数值!$I$13:$M$116,通天塔!$W185*8+8,CI$2)*$AE185</f>
        <v>2054400</v>
      </c>
      <c r="CJ185" s="14">
        <f>INDEX(装备数值!$I$13:$M$116,通天塔!$P185*8+1,CJ$2)*$X185+INDEX(装备数值!$I$13:$M$116,通天塔!$Q185*8+2,CJ$2)*$Y185+INDEX(装备数值!$I$13:$M$116,通天塔!$S185*8+3,CJ$2)*$Z185+INDEX(装备数值!$I$13:$M$116,通天塔!$R185*8+4,CJ$2)*$AA185+INDEX(装备数值!$I$13:$M$116,通天塔!$T185*8+5,CJ$2)*$AB185+INDEX(装备数值!$I$13:$M$116,通天塔!$U185*8+6,CJ$2)*$AC185+INDEX(装备数值!$I$13:$M$116,通天塔!$V185*8+7,CJ$2)*$AD185+INDEX(装备数值!$I$13:$M$116,通天塔!$W185*8+8,CJ$2)*$AE185</f>
        <v>40446</v>
      </c>
      <c r="CM185" s="14">
        <f>INDEX(装备数值!$X$13:$AH$116,$P185*8+1,CM$2)*$AF185+INDEX(装备数值!$X$13:$AH$116,$Q185*8+2,CM$2)*$AG185+INDEX(装备数值!$X$13:$AH$116,$S185*8+3,CM$2)*$AH185+INDEX(装备数值!$X$13:$AH$116,$R185*8+4,CM$2)*$AI185+INDEX(装备数值!$X$13:$AH$116,$T185*8+5,CM$2)*$AJ185+INDEX(装备数值!$X$13:$AH$116,$U185*8+6,CM$2)*$AK185+INDEX(装备数值!$X$13:$AH$116,$V185*8+7,CM$2)*$AL185+INDEX(装备数值!$X$13:$AH$116,$W185*8+8,CM$2)*$AM185</f>
        <v>67200</v>
      </c>
      <c r="CN185" s="14">
        <f>INDEX(装备数值!$X$13:$AH$116,$P185*8+1,CN$2)*$AF185+INDEX(装备数值!$X$13:$AH$116,$Q185*8+2,CN$2)*$AG185+INDEX(装备数值!$X$13:$AH$116,$S185*8+3,CN$2)*$AH185+INDEX(装备数值!$X$13:$AH$116,$R185*8+4,CN$2)*$AI185+INDEX(装备数值!$X$13:$AH$116,$T185*8+5,CN$2)*$AJ185+INDEX(装备数值!$X$13:$AH$116,$U185*8+6,CN$2)*$AK185+INDEX(装备数值!$X$13:$AH$116,$V185*8+7,CN$2)*$AL185+INDEX(装备数值!$X$13:$AH$116,$W185*8+8,CN$2)*$AM185</f>
        <v>504000</v>
      </c>
      <c r="CO185" s="14">
        <f>INDEX(装备数值!$X$13:$AH$116,$P185*8+1,CO$2)*$AF185+INDEX(装备数值!$X$13:$AH$116,$Q185*8+2,CO$2)*$AG185+INDEX(装备数值!$X$13:$AH$116,$S185*8+3,CO$2)*$AH185+INDEX(装备数值!$X$13:$AH$116,$R185*8+4,CO$2)*$AI185+INDEX(装备数值!$X$13:$AH$116,$T185*8+5,CO$2)*$AJ185+INDEX(装备数值!$X$13:$AH$116,$U185*8+6,CO$2)*$AK185+INDEX(装备数值!$X$13:$AH$116,$V185*8+7,CO$2)*$AL185+INDEX(装备数值!$X$13:$AH$116,$W185*8+8,CO$2)*$AM185</f>
        <v>33600</v>
      </c>
      <c r="CP185" s="14">
        <f>INDEX(装备数值!$X$13:$AH$116,$P185*8+1,CP$2)*$AF185+INDEX(装备数值!$X$13:$AH$116,$Q185*8+2,CP$2)*$AG185+INDEX(装备数值!$X$13:$AH$116,$S185*8+3,CP$2)*$AH185+INDEX(装备数值!$X$13:$AH$116,$R185*8+4,CP$2)*$AI185+INDEX(装备数值!$X$13:$AH$116,$T185*8+5,CP$2)*$AJ185+INDEX(装备数值!$X$13:$AH$116,$U185*8+6,CP$2)*$AK185+INDEX(装备数值!$X$13:$AH$116,$V185*8+7,CP$2)*$AL185+INDEX(装备数值!$X$13:$AH$116,$W185*8+8,CP$2)*$AM185</f>
        <v>672000</v>
      </c>
      <c r="CQ185" s="14">
        <f>INDEX(装备数值!$X$13:$AH$116,$P185*8+1,CQ$2)*$AF185+INDEX(装备数值!$X$13:$AH$116,$Q185*8+2,CQ$2)*$AG185+INDEX(装备数值!$X$13:$AH$116,$S185*8+3,CQ$2)*$AH185+INDEX(装备数值!$X$13:$AH$116,$R185*8+4,CQ$2)*$AI185+INDEX(装备数值!$X$13:$AH$116,$T185*8+5,CQ$2)*$AJ185+INDEX(装备数值!$X$13:$AH$116,$U185*8+6,CQ$2)*$AK185+INDEX(装备数值!$X$13:$AH$116,$V185*8+7,CQ$2)*$AL185+INDEX(装备数值!$X$13:$AH$116,$W185*8+8,CQ$2)*$AM185</f>
        <v>13440</v>
      </c>
      <c r="CR185" s="14">
        <f>INDEX(装备数值!$X$13:$AH$116,$P185*8+1,CR$2)*$AF185+INDEX(装备数值!$X$13:$AH$116,$Q185*8+2,CR$2)*$AG185+INDEX(装备数值!$X$13:$AH$116,$S185*8+3,CR$2)*$AH185+INDEX(装备数值!$X$13:$AH$116,$R185*8+4,CR$2)*$AI185+INDEX(装备数值!$X$13:$AH$116,$T185*8+5,CR$2)*$AJ185+INDEX(装备数值!$X$13:$AH$116,$U185*8+6,CR$2)*$AK185+INDEX(装备数值!$X$13:$AH$116,$V185*8+7,CR$2)*$AL185+INDEX(装备数值!$X$13:$AH$116,$W185*8+8,CR$2)*$AM185</f>
        <v>50400</v>
      </c>
      <c r="CS185" s="14">
        <f>INDEX(装备数值!$X$13:$AH$116,$P185*8+1,CS$2)*$AF185+INDEX(装备数值!$X$13:$AH$116,$Q185*8+2,CS$2)*$AG185+INDEX(装备数值!$X$13:$AH$116,$S185*8+3,CS$2)*$AH185+INDEX(装备数值!$X$13:$AH$116,$R185*8+4,CS$2)*$AI185+INDEX(装备数值!$X$13:$AH$116,$T185*8+5,CS$2)*$AJ185+INDEX(装备数值!$X$13:$AH$116,$U185*8+6,CS$2)*$AK185+INDEX(装备数值!$X$13:$AH$116,$V185*8+7,CS$2)*$AL185+INDEX(装备数值!$X$13:$AH$116,$W185*8+8,CS$2)*$AM185</f>
        <v>50400</v>
      </c>
      <c r="CT185" s="14">
        <f>INDEX(装备数值!$X$13:$AH$116,$P185*8+1,CT$2)*$AF185+INDEX(装备数值!$X$13:$AH$116,$Q185*8+2,CT$2)*$AG185+INDEX(装备数值!$X$13:$AH$116,$S185*8+3,CT$2)*$AH185+INDEX(装备数值!$X$13:$AH$116,$R185*8+4,CT$2)*$AI185+INDEX(装备数值!$X$13:$AH$116,$T185*8+5,CT$2)*$AJ185+INDEX(装备数值!$X$13:$AH$116,$U185*8+6,CT$2)*$AK185+INDEX(装备数值!$X$13:$AH$116,$V185*8+7,CT$2)*$AL185+INDEX(装备数值!$X$13:$AH$116,$W185*8+8,CT$2)*$AM185</f>
        <v>50400</v>
      </c>
      <c r="CU185" s="14">
        <f>INDEX(装备数值!$X$13:$AH$116,$P185*8+1,CU$2)*$AF185+INDEX(装备数值!$X$13:$AH$116,$Q185*8+2,CU$2)*$AG185+INDEX(装备数值!$X$13:$AH$116,$S185*8+3,CU$2)*$AH185+INDEX(装备数值!$X$13:$AH$116,$R185*8+4,CU$2)*$AI185+INDEX(装备数值!$X$13:$AH$116,$T185*8+5,CU$2)*$AJ185+INDEX(装备数值!$X$13:$AH$116,$U185*8+6,CU$2)*$AK185+INDEX(装备数值!$X$13:$AH$116,$V185*8+7,CU$2)*$AL185+INDEX(装备数值!$X$13:$AH$116,$W185*8+8,CU$2)*$AM185</f>
        <v>50400</v>
      </c>
      <c r="CV185" s="14">
        <f>INDEX(装备数值!$X$13:$AH$116,$P185*8+1,CV$2)*$AF185+INDEX(装备数值!$X$13:$AH$116,$Q185*8+2,CV$2)*$AG185+INDEX(装备数值!$X$13:$AH$116,$S185*8+3,CV$2)*$AH185+INDEX(装备数值!$X$13:$AH$116,$R185*8+4,CV$2)*$AI185+INDEX(装备数值!$X$13:$AH$116,$T185*8+5,CV$2)*$AJ185+INDEX(装备数值!$X$13:$AH$116,$U185*8+6,CV$2)*$AK185+INDEX(装备数值!$X$13:$AH$116,$V185*8+7,CV$2)*$AL185+INDEX(装备数值!$X$13:$AH$116,$W185*8+8,CV$2)*$AM185</f>
        <v>168</v>
      </c>
      <c r="CW185" s="14">
        <f>INDEX(装备数值!$X$13:$AH$116,$P185*8+1,CW$2)*$AF185+INDEX(装备数值!$X$13:$AH$116,$Q185*8+2,CW$2)*$AG185+INDEX(装备数值!$X$13:$AH$116,$S185*8+3,CW$2)*$AH185+INDEX(装备数值!$X$13:$AH$116,$R185*8+4,CW$2)*$AI185+INDEX(装备数值!$X$13:$AH$116,$T185*8+5,CW$2)*$AJ185+INDEX(装备数值!$X$13:$AH$116,$U185*8+6,CW$2)*$AK185+INDEX(装备数值!$X$13:$AH$116,$V185*8+7,CW$2)*$AL185+INDEX(装备数值!$X$13:$AH$116,$W185*8+8,CW$2)*$AM185</f>
        <v>168</v>
      </c>
      <c r="CY185" s="14">
        <f>INDEX(装备数值!$AN$17:$AN$117,MATCH(MIN($X185:$AE185),装备数值!$AO$17:$AO$117,1))</f>
        <v>64</v>
      </c>
      <c r="CZ185" s="14">
        <f>IF(COUNTIF($P185:$W185,"&gt;"&amp;0)=8,INDEX(装备数值!AR$17:AR$117,$CY185+1),0)</f>
        <v>31872</v>
      </c>
      <c r="DA185" s="14">
        <f>IF(COUNTIF($P185:$W185,"&gt;"&amp;0)=8,INDEX(装备数值!AS$17:AS$117,$CY185+1),0)</f>
        <v>240000</v>
      </c>
      <c r="DB185" s="14">
        <f>IF(COUNTIF($P185:$W185,"&gt;"&amp;0)=8,INDEX(装备数值!AT$17:AT$117,$CY185+1),0)</f>
        <v>15872</v>
      </c>
      <c r="DC185" s="14">
        <f>IF(COUNTIF($P185:$W185,"&gt;"&amp;0)=8,INDEX(装备数值!AU$17:AU$117,$CY185+1),0)</f>
        <v>320000</v>
      </c>
      <c r="DD185" s="14">
        <f>IF(COUNTIF($P185:$W185,"&gt;"&amp;0)=8,INDEX(装备数值!AV$17:AV$117,$CY185+1),0)</f>
        <v>6400</v>
      </c>
      <c r="DF185" s="14">
        <f>INDEX(装备数值!$AY$17:$AY$77,MATCH(MIN($AF185:$AM185),装备数值!$AZ$17:$AZ$77,1))</f>
        <v>42</v>
      </c>
      <c r="DG185" s="26">
        <f>INDEX(装备数值!BA$17:BA$77,通天塔!DF185+1)</f>
        <v>0.87</v>
      </c>
      <c r="DH185" s="26">
        <f>INDEX(装备数值!BA$17:BA$77,通天塔!DF185+1)</f>
        <v>0.87</v>
      </c>
      <c r="DJ185" s="14">
        <f t="shared" si="299"/>
        <v>43</v>
      </c>
      <c r="DK185" s="14">
        <f>VLOOKUP(DJ185,军阶与晶片数值!$W$6:$X$27,2)</f>
        <v>9</v>
      </c>
      <c r="DL185" s="14">
        <f>INDEX(军阶与晶片数值!Y$6:Y$27,$DK185+1)</f>
        <v>750</v>
      </c>
      <c r="DM185" s="14">
        <f>INDEX(军阶与晶片数值!Z$6:Z$27,$DK185+1)</f>
        <v>750</v>
      </c>
      <c r="DN185" s="14">
        <f>INDEX(军阶与晶片数值!AA$6:AA$27,$DK185+1)</f>
        <v>750</v>
      </c>
      <c r="DO185" s="14">
        <f>INDEX(军阶与晶片数值!AB$6:AB$27,$DK185+1)</f>
        <v>750</v>
      </c>
      <c r="DP185" s="29">
        <f>INDEX(军阶与晶片数值!AC$6:AC$27,$DK185+1)</f>
        <v>50</v>
      </c>
      <c r="DQ185" s="29">
        <f>INDEX(军阶与晶片数值!AD$6:AD$27,$DK185+1)</f>
        <v>30</v>
      </c>
      <c r="DS185" s="26">
        <f>INDEX(军阶与晶片数值!I$6:I$16,AN185+1)</f>
        <v>0.3</v>
      </c>
      <c r="DT185" s="26">
        <f>INDEX(军阶与晶片数值!M$6:M$16,AO185+1)</f>
        <v>0.45</v>
      </c>
      <c r="DU185" s="26">
        <f>INDEX(军阶与晶片数值!J$6:J$16,AP185+1)</f>
        <v>0.45</v>
      </c>
      <c r="DV185" s="26">
        <f>INDEX(军阶与晶片数值!K$6:K$16,AQ185+1)</f>
        <v>0.9</v>
      </c>
      <c r="DW185" s="26">
        <f>INDEX(军阶与晶片数值!L$6:L$16,AR185+1)</f>
        <v>0.9</v>
      </c>
      <c r="DX185" s="28">
        <f>INDEX(军阶与晶片数值!N$6:N$16,AS185+1)</f>
        <v>0</v>
      </c>
      <c r="DY185" s="28">
        <f>INDEX(军阶与晶片数值!O$6:O$16,AT185+1)</f>
        <v>0</v>
      </c>
      <c r="DZ185" s="28">
        <f>INDEX(军阶与晶片数值!P$6:P$16,AU185+1)</f>
        <v>0</v>
      </c>
      <c r="EA185" s="28">
        <f>INDEX(军阶与晶片数值!Q$6:Q$16,AV185+1)</f>
        <v>0</v>
      </c>
      <c r="EB185" s="26">
        <f>INDEX(军阶与晶片数值!R$6:R$16,AW185+1)</f>
        <v>0.3</v>
      </c>
      <c r="EC185" s="26">
        <f>INDEX(军阶与晶片数值!S$6:S$16,AX185+1)</f>
        <v>0.4</v>
      </c>
      <c r="ED185" s="26">
        <f>INDEX(军阶与晶片数值!T$6:T$16,AY185+1)</f>
        <v>0</v>
      </c>
      <c r="EE185" s="26">
        <f>INDEX(军阶与晶片数值!U$6:U$16,AZ185+1)</f>
        <v>0</v>
      </c>
      <c r="EG185" s="26">
        <f>INDEX(军阶与晶片数值!$C$6:$C$36,通天塔!$BA185+1)</f>
        <v>1.05</v>
      </c>
      <c r="EH185" s="26">
        <f>INDEX(军阶与晶片数值!$C$6:$C$36,通天塔!$BA185+1)</f>
        <v>1.05</v>
      </c>
      <c r="EI185" s="26">
        <f>INDEX(军阶与晶片数值!$C$6:$C$36,通天塔!$BA185+1)</f>
        <v>1.05</v>
      </c>
      <c r="EJ185" s="26">
        <f>INDEX(军阶与晶片数值!$C$6:$C$36,通天塔!$BA185+1)</f>
        <v>1.05</v>
      </c>
      <c r="EK185" s="26">
        <f>INDEX(军阶与晶片数值!$C$6:$C$36,通天塔!$BA185+1)</f>
        <v>1.05</v>
      </c>
      <c r="EM185" s="14">
        <f>INDEX(战舰突破!$H$6:$H$18,通天塔!$J185+1)+INDEX(战舰突破!$H$23:$H$35,通天塔!$K185+1)+INDEX(战舰突破!$H$40:$H$52,通天塔!$L185+1)</f>
        <v>200</v>
      </c>
      <c r="EN185" s="14">
        <f>INDEX(战舰突破!$I$6:$I$18,通天塔!$J185+1)+INDEX(战舰突破!$I$23:$I$35,通天塔!$K185+1)+INDEX(战舰突破!$I$40:$I$52,通天塔!$L185+1)</f>
        <v>200</v>
      </c>
      <c r="EO185" s="14">
        <f>INDEX(战舰突破!$J$6:$J$18,通天塔!$J185+1)+INDEX(战舰突破!$J$23:$J$35,通天塔!$K185+1)+INDEX(战舰突破!$J$40:$J$52,通天塔!$L185+1)</f>
        <v>0</v>
      </c>
      <c r="EP185" s="14">
        <f>INDEX(战舰突破!$K$6:$K$18,通天塔!$J185+1)+INDEX(战舰突破!$K$23:$K$35,通天塔!$K185+1)+INDEX(战舰突破!$K$40:$K$52,通天塔!$L185+1)</f>
        <v>0</v>
      </c>
      <c r="EQ185" s="14">
        <f>INDEX(战舰突破!$L$6:$L$18,通天塔!$J185+1)+INDEX(战舰突破!$L$23:$L$35,通天塔!$K185+1)+INDEX(战舰突破!$L$40:$L$52,通天塔!$L185+1)</f>
        <v>200</v>
      </c>
      <c r="ER185" s="18">
        <f>INDEX(战舰突破!$N$6:$N$18,通天塔!$J185+1)+INDEX(战舰突破!$N$23:$N$35,通天塔!$K185+1)+INDEX(战舰突破!$N$40:$N$52,通天塔!$L185+1)</f>
        <v>0.75</v>
      </c>
      <c r="ES185" s="18">
        <f>INDEX(战舰突破!$O$6:$O$18,通天塔!$J185+1)+INDEX(战舰突破!$O$23:$O$35,通天塔!$K185+1)+INDEX(战舰突破!$O$40:$O$52,通天塔!$L185+1)</f>
        <v>1.4</v>
      </c>
      <c r="ET185" s="18">
        <f>INDEX(战舰突破!$P$6:$P$18,通天塔!$J185+1)+INDEX(战舰突破!$P$23:$P$35,通天塔!$K185+1)+INDEX(战舰突破!$P$40:$P$52,通天塔!$L185+1)</f>
        <v>0.5</v>
      </c>
      <c r="EU185" s="18">
        <f>INDEX(战舰突破!$Q$6:$Q$18,通天塔!$J185+1)+INDEX(战舰突破!$Q$23:$Q$35,通天塔!$K185+1)+INDEX(战舰突破!$Q$40:$Q$52,通天塔!$L185+1)</f>
        <v>0.3</v>
      </c>
      <c r="EV185" s="18">
        <f>INDEX(战舰突破!$R$6:$R$18,通天塔!$J185+1)+INDEX(战舰突破!$R$23:$R$35,通天塔!$K185+1)+INDEX(战舰突破!$R$40:$R$52,通天塔!$L185+1)</f>
        <v>0.25</v>
      </c>
      <c r="EW185" s="18">
        <f>INDEX(战舰突破!$M$6:$M$18,通天塔!$J185+1)+INDEX(战舰突破!$M$23:$M$35,通天塔!$K185+1)+INDEX(战舰突破!$M$40:$M$52,通天塔!$L185+1)</f>
        <v>0.2</v>
      </c>
      <c r="EX185" s="22">
        <f>INDEX(战舰突破!$W$6:$W$18,通天塔!$J185+1)+INDEX(战舰突破!$W$23:$W$35,通天塔!$K185+1)+INDEX(战舰突破!$W$40:$W$52,通天塔!$L185+1)</f>
        <v>0.5</v>
      </c>
      <c r="FA185" s="14">
        <f>INDEX(战舰突破!$S$6:$S$18,通天塔!$J185+1)</f>
        <v>0</v>
      </c>
      <c r="FB185" s="14">
        <f>INDEX(战舰突破!$T$6:$T$18,通天塔!$J185+1)</f>
        <v>1.1000000000000001</v>
      </c>
      <c r="FC185" s="14">
        <f>INDEX(战舰突破!$U$6:$U$18,通天塔!$J185+1)</f>
        <v>0.1</v>
      </c>
      <c r="FD185" s="14">
        <f>INDEX(战舰突破!$V$6:$V$18,通天塔!$J185+1)</f>
        <v>2</v>
      </c>
      <c r="FE185" s="14">
        <f>INDEX(战舰突破!$X$6:$X$18,通天塔!$J185+1)</f>
        <v>12</v>
      </c>
      <c r="FG185" s="14">
        <f>INDEX(战舰突破!$S$23:$S$35,通天塔!$J185+1)</f>
        <v>1</v>
      </c>
      <c r="FH185" s="14">
        <f>INDEX(战舰突破!$T$23:$T$35,通天塔!$J185+1)</f>
        <v>0.55000000000000004</v>
      </c>
      <c r="FI185" s="14">
        <f>INDEX(战舰突破!$U$23:$U$35,通天塔!$J185+1)</f>
        <v>0.1</v>
      </c>
      <c r="FJ185" s="14">
        <f>INDEX(战舰突破!$V$23:$V$35,通天塔!$J185+1)</f>
        <v>2</v>
      </c>
      <c r="FK185" s="14">
        <f>INDEX(战舰突破!$X$23:$X$35,通天塔!$J185+1)</f>
        <v>180</v>
      </c>
      <c r="FM185" s="14">
        <f>INDEX(战舰突破!$S$40:$S$52,通天塔!$J185+1)</f>
        <v>1</v>
      </c>
      <c r="FN185" s="14">
        <f>INDEX(战舰突破!$T$40:$T$52,通天塔!$J185+1)</f>
        <v>0.25</v>
      </c>
      <c r="FO185" s="14">
        <f>INDEX(战舰突破!$U$40:$U$52,通天塔!$J185+1)</f>
        <v>0.2</v>
      </c>
      <c r="FP185" s="14">
        <f>INDEX(战舰突破!$V$40:$V$52,通天塔!$J185+1)</f>
        <v>2</v>
      </c>
      <c r="FQ185" s="14">
        <f>INDEX(战舰突破!$X$40:$X$52,通天塔!$J185+1)</f>
        <v>300</v>
      </c>
      <c r="FT185" s="14">
        <f t="shared" si="300"/>
        <v>3944688</v>
      </c>
      <c r="FU185" s="14">
        <f t="shared" si="301"/>
        <v>3947169</v>
      </c>
      <c r="FV185" s="14">
        <f t="shared" si="302"/>
        <v>3949827</v>
      </c>
      <c r="FW185" s="14">
        <f t="shared" si="303"/>
        <v>46895662</v>
      </c>
      <c r="FX185" s="14">
        <f t="shared" si="304"/>
        <v>1886479</v>
      </c>
      <c r="FY185" s="14">
        <f t="shared" si="305"/>
        <v>44296736</v>
      </c>
      <c r="FZ185" s="14">
        <f t="shared" si="306"/>
        <v>1147303</v>
      </c>
      <c r="GA185" s="28">
        <f t="shared" si="307"/>
        <v>51150</v>
      </c>
      <c r="GB185" s="28">
        <f t="shared" si="308"/>
        <v>51150</v>
      </c>
      <c r="GC185" s="28">
        <f t="shared" si="309"/>
        <v>51150</v>
      </c>
      <c r="GD185" s="28">
        <f t="shared" si="310"/>
        <v>51150</v>
      </c>
      <c r="GE185" s="28">
        <f t="shared" si="311"/>
        <v>2.431</v>
      </c>
      <c r="GF185" s="28">
        <f t="shared" si="312"/>
        <v>2.6179999999999999</v>
      </c>
      <c r="GG185" s="28">
        <f t="shared" si="313"/>
        <v>0</v>
      </c>
      <c r="GH185" s="28">
        <f t="shared" si="314"/>
        <v>64.3</v>
      </c>
      <c r="GI185" s="14">
        <f t="shared" si="315"/>
        <v>1</v>
      </c>
      <c r="GJ185" s="14">
        <f t="shared" si="316"/>
        <v>2</v>
      </c>
      <c r="GK185" s="14">
        <f t="shared" si="317"/>
        <v>2</v>
      </c>
      <c r="GL185" s="18">
        <f t="shared" si="318"/>
        <v>2.3000000000000003</v>
      </c>
      <c r="GM185" s="18">
        <f t="shared" si="319"/>
        <v>1.75</v>
      </c>
      <c r="GN185" s="18">
        <f t="shared" si="320"/>
        <v>1.45</v>
      </c>
      <c r="GO185" s="29">
        <f t="shared" si="380"/>
        <v>51300</v>
      </c>
      <c r="GP185" s="29">
        <f t="shared" si="380"/>
        <v>51600</v>
      </c>
      <c r="GQ185" s="29">
        <f t="shared" si="380"/>
        <v>51600</v>
      </c>
      <c r="GR185" s="26">
        <f t="shared" si="321"/>
        <v>0.1</v>
      </c>
      <c r="GS185" s="26">
        <f t="shared" si="322"/>
        <v>0.1</v>
      </c>
      <c r="GT185" s="26">
        <f t="shared" si="323"/>
        <v>0.2</v>
      </c>
      <c r="GU185" s="14">
        <f t="shared" si="324"/>
        <v>4</v>
      </c>
      <c r="GV185" s="14">
        <f t="shared" si="325"/>
        <v>4</v>
      </c>
      <c r="GW185" s="14">
        <f t="shared" si="326"/>
        <v>4</v>
      </c>
      <c r="GX185" s="14">
        <f t="shared" si="327"/>
        <v>12</v>
      </c>
      <c r="GY185" s="14">
        <f t="shared" si="328"/>
        <v>180</v>
      </c>
      <c r="GZ185" s="14">
        <f t="shared" si="329"/>
        <v>300</v>
      </c>
      <c r="HA185">
        <v>181</v>
      </c>
      <c r="HB185" s="14">
        <f t="shared" si="275"/>
        <v>476974452</v>
      </c>
      <c r="HD185" s="14">
        <f t="shared" si="330"/>
        <v>3772958</v>
      </c>
      <c r="HE185" s="14">
        <f t="shared" si="331"/>
        <v>1972314</v>
      </c>
      <c r="HF185" s="29">
        <f t="shared" si="332"/>
        <v>49104</v>
      </c>
      <c r="HG185" s="29">
        <f t="shared" si="333"/>
        <v>35277</v>
      </c>
      <c r="HH185" s="29">
        <f t="shared" si="334"/>
        <v>38100</v>
      </c>
      <c r="HI185" s="29">
        <f t="shared" si="335"/>
        <v>35560</v>
      </c>
      <c r="HJ185" s="14">
        <f t="shared" si="336"/>
        <v>2.431</v>
      </c>
      <c r="HK185" s="14">
        <f t="shared" si="337"/>
        <v>2.6179999999999999</v>
      </c>
      <c r="HL185" s="14">
        <f t="shared" si="338"/>
        <v>1184168</v>
      </c>
      <c r="HM185" s="14">
        <f t="shared" si="339"/>
        <v>1941134</v>
      </c>
      <c r="HN185" s="26">
        <f t="shared" si="340"/>
        <v>0.39914907247507098</v>
      </c>
      <c r="HO185" s="26">
        <f t="shared" si="341"/>
        <v>0.6651065203357005</v>
      </c>
      <c r="HP185" s="29">
        <f t="shared" si="342"/>
        <v>563274</v>
      </c>
      <c r="HQ185" s="29">
        <f t="shared" si="343"/>
        <v>2059856</v>
      </c>
      <c r="HR185" s="29">
        <f t="shared" si="344"/>
        <v>2278552</v>
      </c>
      <c r="HS185" s="26">
        <f t="shared" si="345"/>
        <v>0.48824289405684751</v>
      </c>
      <c r="HT185" s="26">
        <f t="shared" si="346"/>
        <v>0.49328972868217047</v>
      </c>
      <c r="HU185" s="26">
        <f t="shared" si="347"/>
        <v>0.59328972868217056</v>
      </c>
      <c r="HV185" s="26">
        <f t="shared" si="348"/>
        <v>8.8242894056847487E-2</v>
      </c>
      <c r="HW185" s="29">
        <f t="shared" si="349"/>
        <v>2.2000000000000002</v>
      </c>
      <c r="HX185" s="29">
        <f t="shared" si="350"/>
        <v>4.4302810077519377</v>
      </c>
      <c r="HY185" s="29">
        <f t="shared" si="351"/>
        <v>5.0302810077519382</v>
      </c>
      <c r="HZ185" s="29">
        <f t="shared" si="352"/>
        <v>6196014</v>
      </c>
      <c r="IA185" s="29">
        <f t="shared" si="353"/>
        <v>6083827.2770025833</v>
      </c>
      <c r="IB185" s="29">
        <f t="shared" si="354"/>
        <v>5730878.4253875967</v>
      </c>
      <c r="IC185" s="29">
        <f t="shared" si="355"/>
        <v>31120443</v>
      </c>
      <c r="ID185" s="14">
        <f t="shared" si="356"/>
        <v>18010719.699999999</v>
      </c>
      <c r="IH185" s="14">
        <v>1</v>
      </c>
      <c r="II185" s="14">
        <v>1</v>
      </c>
      <c r="IJ185" s="14">
        <v>480</v>
      </c>
      <c r="IK185" s="14">
        <v>80</v>
      </c>
      <c r="IL185" s="14">
        <v>60</v>
      </c>
      <c r="IM185" s="23">
        <f t="shared" si="357"/>
        <v>4170349497</v>
      </c>
      <c r="IN185" s="23">
        <f t="shared" si="358"/>
        <v>2</v>
      </c>
      <c r="IO185" s="23">
        <f t="shared" si="359"/>
        <v>4170.3500000000004</v>
      </c>
      <c r="IP185" s="23">
        <f t="shared" si="360"/>
        <v>4732461681</v>
      </c>
      <c r="IQ185" s="23">
        <f t="shared" si="361"/>
        <v>2</v>
      </c>
      <c r="IR185" s="23">
        <f t="shared" si="362"/>
        <v>4732.46</v>
      </c>
      <c r="IS185" s="14">
        <v>1</v>
      </c>
      <c r="IT185" s="14">
        <v>1</v>
      </c>
      <c r="IU185" s="14">
        <v>240</v>
      </c>
      <c r="IV185" s="14">
        <v>40</v>
      </c>
      <c r="IW185" s="14">
        <v>30</v>
      </c>
      <c r="IX185" s="23">
        <f t="shared" si="363"/>
        <v>2455176141</v>
      </c>
      <c r="IY185" s="23">
        <f t="shared" si="364"/>
        <v>2</v>
      </c>
      <c r="IZ185" s="23">
        <f t="shared" si="365"/>
        <v>2455.1799999999998</v>
      </c>
      <c r="JA185" s="23"/>
      <c r="JB185" s="23"/>
      <c r="JC185" s="23"/>
      <c r="JG185">
        <f t="shared" si="366"/>
        <v>1.7421004335986123</v>
      </c>
      <c r="JH185">
        <f t="shared" si="367"/>
        <v>4.2350461540782263</v>
      </c>
      <c r="JJ185" s="14">
        <v>10</v>
      </c>
      <c r="JK185" s="14">
        <v>2</v>
      </c>
      <c r="JL185" s="14">
        <v>1.5</v>
      </c>
      <c r="JM185" s="23">
        <f t="shared" si="368"/>
        <v>83280262</v>
      </c>
      <c r="JN185" s="23">
        <f t="shared" si="369"/>
        <v>1</v>
      </c>
      <c r="JO185" s="23">
        <f t="shared" si="370"/>
        <v>83280.259999999995</v>
      </c>
      <c r="JP185" s="14">
        <v>30</v>
      </c>
      <c r="JQ185" s="14">
        <v>6</v>
      </c>
      <c r="JR185" s="14">
        <v>4</v>
      </c>
      <c r="JS185" s="23">
        <f t="shared" si="371"/>
        <v>238379029</v>
      </c>
      <c r="JT185" s="23">
        <f t="shared" si="372"/>
        <v>1</v>
      </c>
      <c r="JU185" s="23">
        <f t="shared" si="373"/>
        <v>238379.03</v>
      </c>
      <c r="JW185" s="23">
        <f t="shared" si="374"/>
        <v>317838705</v>
      </c>
      <c r="JX185" s="23">
        <f t="shared" si="375"/>
        <v>1</v>
      </c>
      <c r="JY185" s="23">
        <f t="shared" si="376"/>
        <v>317838.71000000002</v>
      </c>
      <c r="JZ185" s="23">
        <f t="shared" si="377"/>
        <v>124920393</v>
      </c>
      <c r="KA185" s="23">
        <f t="shared" si="378"/>
        <v>1</v>
      </c>
      <c r="KB185" s="23">
        <f t="shared" si="379"/>
        <v>124920.39</v>
      </c>
    </row>
    <row r="186" spans="3:288" ht="16.5" x14ac:dyDescent="0.2">
      <c r="C186" s="14">
        <f t="shared" si="243"/>
        <v>53</v>
      </c>
      <c r="D186" s="14">
        <v>182</v>
      </c>
      <c r="E186" s="14" t="s">
        <v>848</v>
      </c>
      <c r="F186" s="14">
        <v>645</v>
      </c>
      <c r="G186" s="14">
        <v>645</v>
      </c>
      <c r="H186" s="14">
        <v>645</v>
      </c>
      <c r="I186" s="14">
        <v>645</v>
      </c>
      <c r="J186" s="14">
        <v>11</v>
      </c>
      <c r="K186" s="14">
        <v>11</v>
      </c>
      <c r="L186" s="14">
        <v>11</v>
      </c>
      <c r="M186" s="14">
        <v>7</v>
      </c>
      <c r="N186" s="14">
        <v>7</v>
      </c>
      <c r="O186" s="14">
        <v>7</v>
      </c>
      <c r="P186" s="14">
        <v>10</v>
      </c>
      <c r="Q186" s="14">
        <v>10</v>
      </c>
      <c r="R186" s="14">
        <v>10</v>
      </c>
      <c r="S186" s="14">
        <v>10</v>
      </c>
      <c r="T186" s="14">
        <v>10</v>
      </c>
      <c r="U186" s="14">
        <v>10</v>
      </c>
      <c r="V186" s="14">
        <v>10</v>
      </c>
      <c r="W186" s="14">
        <v>10</v>
      </c>
      <c r="X186" s="14">
        <v>645</v>
      </c>
      <c r="Y186" s="14">
        <v>645</v>
      </c>
      <c r="Z186" s="14">
        <v>645</v>
      </c>
      <c r="AA186" s="14">
        <v>645</v>
      </c>
      <c r="AB186" s="14">
        <v>645</v>
      </c>
      <c r="AC186" s="14">
        <v>645</v>
      </c>
      <c r="AD186" s="14">
        <v>645</v>
      </c>
      <c r="AE186" s="14">
        <v>645</v>
      </c>
      <c r="AF186" s="14">
        <v>84</v>
      </c>
      <c r="AG186" s="14">
        <v>84</v>
      </c>
      <c r="AH186" s="14">
        <v>84</v>
      </c>
      <c r="AI186" s="14">
        <v>84</v>
      </c>
      <c r="AJ186" s="14">
        <v>84</v>
      </c>
      <c r="AK186" s="14">
        <v>84</v>
      </c>
      <c r="AL186" s="14">
        <v>84</v>
      </c>
      <c r="AM186" s="14">
        <v>84</v>
      </c>
      <c r="AN186" s="14">
        <v>6</v>
      </c>
      <c r="AO186" s="14">
        <v>7</v>
      </c>
      <c r="AP186" s="14">
        <v>7</v>
      </c>
      <c r="AQ186" s="14">
        <v>7</v>
      </c>
      <c r="AR186" s="14">
        <v>7</v>
      </c>
      <c r="AS186" s="14">
        <v>0</v>
      </c>
      <c r="AT186" s="14">
        <v>0</v>
      </c>
      <c r="AU186" s="14">
        <v>0</v>
      </c>
      <c r="AV186" s="14">
        <v>0</v>
      </c>
      <c r="AW186" s="14">
        <v>4</v>
      </c>
      <c r="AX186" s="14">
        <v>5</v>
      </c>
      <c r="AY186" s="14">
        <v>0</v>
      </c>
      <c r="AZ186" s="14">
        <v>0</v>
      </c>
      <c r="BA186" s="14">
        <v>21</v>
      </c>
      <c r="BF186" s="14">
        <f>ROUND((INDEX(新战舰养成!S$6:S$18,通天塔!$J186+1)+INDEX(新战舰养成!D$6:D$18,通天塔!$J186+1)*(通天塔!$G186-1))*INDEX(战舰突破!$D$6:$D$18,通天塔!$M186+1),0)</f>
        <v>461677</v>
      </c>
      <c r="BG186" s="14">
        <f>ROUND((INDEX(新战舰养成!T$6:T$18,通天塔!$J186+1)+INDEX(新战舰养成!E$6:E$18,通天塔!$J186+1)*(通天塔!$G186-1))*INDEX(战舰突破!$D$6:$D$18,通天塔!$M186+1),0)</f>
        <v>3693304</v>
      </c>
      <c r="BH186" s="14">
        <f>ROUND((INDEX(新战舰养成!U$6:U$18,通天塔!$J186+1)+INDEX(新战舰养成!F$6:F$18,通天塔!$J186+1)*(通天塔!$G186-1))*INDEX(战舰突破!$D$6:$D$18,通天塔!$M186+1),0)</f>
        <v>230989</v>
      </c>
      <c r="BI186" s="14">
        <f>ROUND((INDEX(新战舰养成!V$6:V$18,通天塔!$J186+1)+INDEX(新战舰养成!G$6:G$18,通天塔!$J186+1)*(通天塔!$G186-1))*INDEX(战舰突破!$D$6:$D$18,通天塔!$M186+1),0)</f>
        <v>570</v>
      </c>
      <c r="BJ186" s="14">
        <f>ROUND((INDEX(新战舰养成!W$6:W$18,通天塔!$J186+1)+INDEX(新战舰养成!H$6:H$18,通天塔!$J186+1)*(通天塔!$G186-1))*INDEX(战舰突破!$D$6:$D$18,通天塔!$M186+1),0)</f>
        <v>8</v>
      </c>
      <c r="BL186" s="14">
        <f>IF($H186&gt;0,ROUND((INDEX(新战舰养成!X$6:X$18,通天塔!$K186+1)+INDEX(新战舰养成!I$6:I$18,通天塔!$K186+1)*(通天塔!$H186-1))*INDEX(战舰突破!$D$6:$D$18,通天塔!$N186+1),0),0)</f>
        <v>462209</v>
      </c>
      <c r="BM186" s="14">
        <f>IF($H186&gt;0,ROUND((INDEX(新战舰养成!Y$6:Y$18,通天塔!$K186+1)+INDEX(新战舰养成!J$6:J$18,通天塔!$K186+1)*(通天塔!$H186-1))*INDEX(战舰突破!$D$6:$D$18,通天塔!$N186+1),0),0)</f>
        <v>0</v>
      </c>
      <c r="BN186" s="14">
        <f>IF($H186&gt;0,ROUND((INDEX(新战舰养成!Z$6:Z$18,通天塔!$K186+1)+INDEX(新战舰养成!K$6:K$18,通天塔!$K186+1)*(通天塔!$H186-1))*INDEX(战舰突破!$D$6:$D$18,通天塔!$N186+1),0),0)</f>
        <v>0</v>
      </c>
      <c r="BO186" s="14">
        <f>IF($H186&gt;0,ROUND((INDEX(新战舰养成!AA$6:AA$18,通天塔!$K186+1)+INDEX(新战舰养成!L$6:L$18,通天塔!$K186+1)*(通天塔!$H186-1))*INDEX(战舰突破!$D$6:$D$18,通天塔!$N186+1),0),0)</f>
        <v>4616772</v>
      </c>
      <c r="BP186" s="14">
        <f>IF($H186&gt;0,ROUND((INDEX(新战舰养成!AB$6:AB$18,通天塔!$K186+1)+INDEX(新战舰养成!M$6:M$18,通天塔!$K186+1)*(通天塔!$H186-1))*INDEX(战舰突破!$D$6:$D$18,通天塔!$N186+1),0),0)</f>
        <v>92196</v>
      </c>
      <c r="BR186" s="14">
        <f>IF($I186&gt;0,ROUND((INDEX(新战舰养成!AC$6:AC$18,通天塔!$L186+1)+INDEX(新战舰养成!I$6:I$18,通天塔!$L186+1)*(通天塔!$I186-1))*INDEX(战舰突破!$D$6:$D$18,通天塔!$O186+1),0),0)</f>
        <v>462779</v>
      </c>
      <c r="BS186" s="14">
        <f>IF($I186&gt;0,ROUND((INDEX(新战舰养成!AD$6:AD$18,通天塔!$L186+1)+INDEX(新战舰养成!J$6:J$18,通天塔!$L186+1)*(通天塔!$I186-1))*INDEX(战舰突破!$D$6:$D$18,通天塔!$O186+1),0),0)</f>
        <v>0</v>
      </c>
      <c r="BT186" s="14">
        <f>IF($I186&gt;0,ROUND((INDEX(新战舰养成!AE$6:AE$18,通天塔!$L186+1)+INDEX(新战舰养成!K$6:K$18,通天塔!$L186+1)*(通天塔!$I186-1))*INDEX(战舰突破!$D$6:$D$18,通天塔!$O186+1),0),0)</f>
        <v>0</v>
      </c>
      <c r="BU186" s="14">
        <f>IF($I186&gt;0,ROUND((INDEX(新战舰养成!AF$6:AF$18,通天塔!$L186+1)+INDEX(新战舰养成!L$6:L$18,通天塔!$L186+1)*(通天塔!$I186-1))*INDEX(战舰突破!$D$6:$D$18,通天塔!$O186+1),0),0)</f>
        <v>2920376</v>
      </c>
      <c r="BV186" s="14">
        <f>IF($I186&gt;0,ROUND((INDEX(新战舰养成!AG$6:AG$18,通天塔!$L186+1)+INDEX(新战舰养成!M$6:M$18,通天塔!$L186+1)*(通天塔!$I186-1))*INDEX(战舰突破!$D$6:$D$18,通天塔!$O186+1),0),0)</f>
        <v>126546</v>
      </c>
      <c r="BY186" s="14">
        <f>(INDEX(装备数值!$C$13:$G$116,通天塔!$P186*8+1,BY$2)+INDEX(装备数值!$C$13:$G$116,通天塔!$Q186*8+2,BY$2)+INDEX(装备数值!$C$13:$G$116,通天塔!$S186*8+3,BY$2)+INDEX(装备数值!$C$13:$G$116,通天塔!$R186*8+4,BY$2)+INDEX(装备数值!$C$13:$G$116,通天塔!$T186*8+5,BY$2)+INDEX(装备数值!$C$13:$G$116,通天塔!$U186*8+6,BY$2)+INDEX(装备数值!$C$13:$G$116,通天塔!$V186*8+7,BY$2)+INDEX(装备数值!$C$13:$G$116,通天塔!$W186*8+8,BY$2))</f>
        <v>80000</v>
      </c>
      <c r="BZ186" s="14">
        <f>(INDEX(装备数值!$C$13:$G$116,通天塔!$P186*8+1,BZ$2)+INDEX(装备数值!$C$13:$G$116,通天塔!$Q186*8+2,BZ$2)+INDEX(装备数值!$C$13:$G$116,通天塔!$S186*8+3,BZ$2)+INDEX(装备数值!$C$13:$G$116,通天塔!$R186*8+4,BZ$2)+INDEX(装备数值!$C$13:$G$116,通天塔!$T186*8+5,BZ$2)+INDEX(装备数值!$C$13:$G$116,通天塔!$U186*8+6,BZ$2)+INDEX(装备数值!$C$13:$G$116,通天塔!$V186*8+7,BZ$2)+INDEX(装备数值!$C$13:$G$116,通天塔!$W186*8+8,BZ$2))</f>
        <v>600000</v>
      </c>
      <c r="CA186" s="14">
        <f>(INDEX(装备数值!$C$13:$G$116,通天塔!$P186*8+1,CA$2)+INDEX(装备数值!$C$13:$G$116,通天塔!$Q186*8+2,CA$2)+INDEX(装备数值!$C$13:$G$116,通天塔!$S186*8+3,CA$2)+INDEX(装备数值!$C$13:$G$116,通天塔!$R186*8+4,CA$2)+INDEX(装备数值!$C$13:$G$116,通天塔!$T186*8+5,CA$2)+INDEX(装备数值!$C$13:$G$116,通天塔!$U186*8+6,CA$2)+INDEX(装备数值!$C$13:$G$116,通天塔!$V186*8+7,CA$2)+INDEX(装备数值!$C$13:$G$116,通天塔!$W186*8+8,CA$2))</f>
        <v>40000</v>
      </c>
      <c r="CB186" s="14">
        <f>(INDEX(装备数值!$C$13:$G$116,通天塔!$P186*8+1,CB$2)+INDEX(装备数值!$C$13:$G$116,通天塔!$Q186*8+2,CB$2)+INDEX(装备数值!$C$13:$G$116,通天塔!$S186*8+3,CB$2)+INDEX(装备数值!$C$13:$G$116,通天塔!$R186*8+4,CB$2)+INDEX(装备数值!$C$13:$G$116,通天塔!$T186*8+5,CB$2)+INDEX(装备数值!$C$13:$G$116,通天塔!$U186*8+6,CB$2)+INDEX(装备数值!$C$13:$G$116,通天塔!$V186*8+7,CB$2)+INDEX(装备数值!$C$13:$G$116,通天塔!$W186*8+8,CB$2))</f>
        <v>800000</v>
      </c>
      <c r="CC186" s="14">
        <f>(INDEX(装备数值!$C$13:$G$116,通天塔!$P186*8+1,CC$2)+INDEX(装备数值!$C$13:$G$116,通天塔!$Q186*8+2,CC$2)+INDEX(装备数值!$C$13:$G$116,通天塔!$S186*8+3,CC$2)+INDEX(装备数值!$C$13:$G$116,通天塔!$R186*8+4,CC$2)+INDEX(装备数值!$C$13:$G$116,通天塔!$T186*8+5,CC$2)+INDEX(装备数值!$C$13:$G$116,通天塔!$U186*8+6,CC$2)+INDEX(装备数值!$C$13:$G$116,通天塔!$V186*8+7,CC$2)+INDEX(装备数值!$C$13:$G$116,通天塔!$W186*8+8,CC$2))</f>
        <v>15750</v>
      </c>
      <c r="CF186" s="14">
        <f>INDEX(装备数值!$I$13:$M$116,通天塔!$P186*8+1,CF$2)*$X186+INDEX(装备数值!$I$13:$M$116,通天塔!$Q186*8+2,CF$2)*$Y186+INDEX(装备数值!$I$13:$M$116,通天塔!$S186*8+3,CF$2)*$Z186+INDEX(装备数值!$I$13:$M$116,通天塔!$R186*8+4,CF$2)*$AA186+INDEX(装备数值!$I$13:$M$116,通天塔!$T186*8+5,CF$2)*$AB186+INDEX(装备数值!$I$13:$M$116,通天塔!$U186*8+6,CF$2)*$AC186+INDEX(装备数值!$I$13:$M$116,通天塔!$V186*8+7,CF$2)*$AD186+INDEX(装备数值!$I$13:$M$116,通天塔!$W186*8+8,CF$2)*$AE186</f>
        <v>206400</v>
      </c>
      <c r="CG186" s="14">
        <f>INDEX(装备数值!$I$13:$M$116,通天塔!$P186*8+1,CG$2)*$X186+INDEX(装备数值!$I$13:$M$116,通天塔!$Q186*8+2,CG$2)*$Y186+INDEX(装备数值!$I$13:$M$116,通天塔!$S186*8+3,CG$2)*$Z186+INDEX(装备数值!$I$13:$M$116,通天塔!$R186*8+4,CG$2)*$AA186+INDEX(装备数值!$I$13:$M$116,通天塔!$T186*8+5,CG$2)*$AB186+INDEX(装备数值!$I$13:$M$116,通天塔!$U186*8+6,CG$2)*$AC186+INDEX(装备数值!$I$13:$M$116,通天塔!$V186*8+7,CG$2)*$AD186+INDEX(装备数值!$I$13:$M$116,通天塔!$W186*8+8,CG$2)*$AE186</f>
        <v>1548000</v>
      </c>
      <c r="CH186" s="14">
        <f>INDEX(装备数值!$I$13:$M$116,通天塔!$P186*8+1,CH$2)*$X186+INDEX(装备数值!$I$13:$M$116,通天塔!$Q186*8+2,CH$2)*$Y186+INDEX(装备数值!$I$13:$M$116,通天塔!$S186*8+3,CH$2)*$Z186+INDEX(装备数值!$I$13:$M$116,通天塔!$R186*8+4,CH$2)*$AA186+INDEX(装备数值!$I$13:$M$116,通天塔!$T186*8+5,CH$2)*$AB186+INDEX(装备数值!$I$13:$M$116,通天塔!$U186*8+6,CH$2)*$AC186+INDEX(装备数值!$I$13:$M$116,通天塔!$V186*8+7,CH$2)*$AD186+INDEX(装备数值!$I$13:$M$116,通天塔!$W186*8+8,CH$2)*$AE186</f>
        <v>103200</v>
      </c>
      <c r="CI186" s="14">
        <f>INDEX(装备数值!$I$13:$M$116,通天塔!$P186*8+1,CI$2)*$X186+INDEX(装备数值!$I$13:$M$116,通天塔!$Q186*8+2,CI$2)*$Y186+INDEX(装备数值!$I$13:$M$116,通天塔!$S186*8+3,CI$2)*$Z186+INDEX(装备数值!$I$13:$M$116,通天塔!$R186*8+4,CI$2)*$AA186+INDEX(装备数值!$I$13:$M$116,通天塔!$T186*8+5,CI$2)*$AB186+INDEX(装备数值!$I$13:$M$116,通天塔!$U186*8+6,CI$2)*$AC186+INDEX(装备数值!$I$13:$M$116,通天塔!$V186*8+7,CI$2)*$AD186+INDEX(装备数值!$I$13:$M$116,通天塔!$W186*8+8,CI$2)*$AE186</f>
        <v>2064000</v>
      </c>
      <c r="CJ186" s="14">
        <f>INDEX(装备数值!$I$13:$M$116,通天塔!$P186*8+1,CJ$2)*$X186+INDEX(装备数值!$I$13:$M$116,通天塔!$Q186*8+2,CJ$2)*$Y186+INDEX(装备数值!$I$13:$M$116,通天塔!$S186*8+3,CJ$2)*$Z186+INDEX(装备数值!$I$13:$M$116,通天塔!$R186*8+4,CJ$2)*$AA186+INDEX(装备数值!$I$13:$M$116,通天塔!$T186*8+5,CJ$2)*$AB186+INDEX(装备数值!$I$13:$M$116,通天塔!$U186*8+6,CJ$2)*$AC186+INDEX(装备数值!$I$13:$M$116,通天塔!$V186*8+7,CJ$2)*$AD186+INDEX(装备数值!$I$13:$M$116,通天塔!$W186*8+8,CJ$2)*$AE186</f>
        <v>40635</v>
      </c>
      <c r="CM186" s="14">
        <f>INDEX(装备数值!$X$13:$AH$116,$P186*8+1,CM$2)*$AF186+INDEX(装备数值!$X$13:$AH$116,$Q186*8+2,CM$2)*$AG186+INDEX(装备数值!$X$13:$AH$116,$S186*8+3,CM$2)*$AH186+INDEX(装备数值!$X$13:$AH$116,$R186*8+4,CM$2)*$AI186+INDEX(装备数值!$X$13:$AH$116,$T186*8+5,CM$2)*$AJ186+INDEX(装备数值!$X$13:$AH$116,$U186*8+6,CM$2)*$AK186+INDEX(装备数值!$X$13:$AH$116,$V186*8+7,CM$2)*$AL186+INDEX(装备数值!$X$13:$AH$116,$W186*8+8,CM$2)*$AM186</f>
        <v>67200</v>
      </c>
      <c r="CN186" s="14">
        <f>INDEX(装备数值!$X$13:$AH$116,$P186*8+1,CN$2)*$AF186+INDEX(装备数值!$X$13:$AH$116,$Q186*8+2,CN$2)*$AG186+INDEX(装备数值!$X$13:$AH$116,$S186*8+3,CN$2)*$AH186+INDEX(装备数值!$X$13:$AH$116,$R186*8+4,CN$2)*$AI186+INDEX(装备数值!$X$13:$AH$116,$T186*8+5,CN$2)*$AJ186+INDEX(装备数值!$X$13:$AH$116,$U186*8+6,CN$2)*$AK186+INDEX(装备数值!$X$13:$AH$116,$V186*8+7,CN$2)*$AL186+INDEX(装备数值!$X$13:$AH$116,$W186*8+8,CN$2)*$AM186</f>
        <v>504000</v>
      </c>
      <c r="CO186" s="14">
        <f>INDEX(装备数值!$X$13:$AH$116,$P186*8+1,CO$2)*$AF186+INDEX(装备数值!$X$13:$AH$116,$Q186*8+2,CO$2)*$AG186+INDEX(装备数值!$X$13:$AH$116,$S186*8+3,CO$2)*$AH186+INDEX(装备数值!$X$13:$AH$116,$R186*8+4,CO$2)*$AI186+INDEX(装备数值!$X$13:$AH$116,$T186*8+5,CO$2)*$AJ186+INDEX(装备数值!$X$13:$AH$116,$U186*8+6,CO$2)*$AK186+INDEX(装备数值!$X$13:$AH$116,$V186*8+7,CO$2)*$AL186+INDEX(装备数值!$X$13:$AH$116,$W186*8+8,CO$2)*$AM186</f>
        <v>33600</v>
      </c>
      <c r="CP186" s="14">
        <f>INDEX(装备数值!$X$13:$AH$116,$P186*8+1,CP$2)*$AF186+INDEX(装备数值!$X$13:$AH$116,$Q186*8+2,CP$2)*$AG186+INDEX(装备数值!$X$13:$AH$116,$S186*8+3,CP$2)*$AH186+INDEX(装备数值!$X$13:$AH$116,$R186*8+4,CP$2)*$AI186+INDEX(装备数值!$X$13:$AH$116,$T186*8+5,CP$2)*$AJ186+INDEX(装备数值!$X$13:$AH$116,$U186*8+6,CP$2)*$AK186+INDEX(装备数值!$X$13:$AH$116,$V186*8+7,CP$2)*$AL186+INDEX(装备数值!$X$13:$AH$116,$W186*8+8,CP$2)*$AM186</f>
        <v>672000</v>
      </c>
      <c r="CQ186" s="14">
        <f>INDEX(装备数值!$X$13:$AH$116,$P186*8+1,CQ$2)*$AF186+INDEX(装备数值!$X$13:$AH$116,$Q186*8+2,CQ$2)*$AG186+INDEX(装备数值!$X$13:$AH$116,$S186*8+3,CQ$2)*$AH186+INDEX(装备数值!$X$13:$AH$116,$R186*8+4,CQ$2)*$AI186+INDEX(装备数值!$X$13:$AH$116,$T186*8+5,CQ$2)*$AJ186+INDEX(装备数值!$X$13:$AH$116,$U186*8+6,CQ$2)*$AK186+INDEX(装备数值!$X$13:$AH$116,$V186*8+7,CQ$2)*$AL186+INDEX(装备数值!$X$13:$AH$116,$W186*8+8,CQ$2)*$AM186</f>
        <v>13440</v>
      </c>
      <c r="CR186" s="14">
        <f>INDEX(装备数值!$X$13:$AH$116,$P186*8+1,CR$2)*$AF186+INDEX(装备数值!$X$13:$AH$116,$Q186*8+2,CR$2)*$AG186+INDEX(装备数值!$X$13:$AH$116,$S186*8+3,CR$2)*$AH186+INDEX(装备数值!$X$13:$AH$116,$R186*8+4,CR$2)*$AI186+INDEX(装备数值!$X$13:$AH$116,$T186*8+5,CR$2)*$AJ186+INDEX(装备数值!$X$13:$AH$116,$U186*8+6,CR$2)*$AK186+INDEX(装备数值!$X$13:$AH$116,$V186*8+7,CR$2)*$AL186+INDEX(装备数值!$X$13:$AH$116,$W186*8+8,CR$2)*$AM186</f>
        <v>50400</v>
      </c>
      <c r="CS186" s="14">
        <f>INDEX(装备数值!$X$13:$AH$116,$P186*8+1,CS$2)*$AF186+INDEX(装备数值!$X$13:$AH$116,$Q186*8+2,CS$2)*$AG186+INDEX(装备数值!$X$13:$AH$116,$S186*8+3,CS$2)*$AH186+INDEX(装备数值!$X$13:$AH$116,$R186*8+4,CS$2)*$AI186+INDEX(装备数值!$X$13:$AH$116,$T186*8+5,CS$2)*$AJ186+INDEX(装备数值!$X$13:$AH$116,$U186*8+6,CS$2)*$AK186+INDEX(装备数值!$X$13:$AH$116,$V186*8+7,CS$2)*$AL186+INDEX(装备数值!$X$13:$AH$116,$W186*8+8,CS$2)*$AM186</f>
        <v>50400</v>
      </c>
      <c r="CT186" s="14">
        <f>INDEX(装备数值!$X$13:$AH$116,$P186*8+1,CT$2)*$AF186+INDEX(装备数值!$X$13:$AH$116,$Q186*8+2,CT$2)*$AG186+INDEX(装备数值!$X$13:$AH$116,$S186*8+3,CT$2)*$AH186+INDEX(装备数值!$X$13:$AH$116,$R186*8+4,CT$2)*$AI186+INDEX(装备数值!$X$13:$AH$116,$T186*8+5,CT$2)*$AJ186+INDEX(装备数值!$X$13:$AH$116,$U186*8+6,CT$2)*$AK186+INDEX(装备数值!$X$13:$AH$116,$V186*8+7,CT$2)*$AL186+INDEX(装备数值!$X$13:$AH$116,$W186*8+8,CT$2)*$AM186</f>
        <v>50400</v>
      </c>
      <c r="CU186" s="14">
        <f>INDEX(装备数值!$X$13:$AH$116,$P186*8+1,CU$2)*$AF186+INDEX(装备数值!$X$13:$AH$116,$Q186*8+2,CU$2)*$AG186+INDEX(装备数值!$X$13:$AH$116,$S186*8+3,CU$2)*$AH186+INDEX(装备数值!$X$13:$AH$116,$R186*8+4,CU$2)*$AI186+INDEX(装备数值!$X$13:$AH$116,$T186*8+5,CU$2)*$AJ186+INDEX(装备数值!$X$13:$AH$116,$U186*8+6,CU$2)*$AK186+INDEX(装备数值!$X$13:$AH$116,$V186*8+7,CU$2)*$AL186+INDEX(装备数值!$X$13:$AH$116,$W186*8+8,CU$2)*$AM186</f>
        <v>50400</v>
      </c>
      <c r="CV186" s="14">
        <f>INDEX(装备数值!$X$13:$AH$116,$P186*8+1,CV$2)*$AF186+INDEX(装备数值!$X$13:$AH$116,$Q186*8+2,CV$2)*$AG186+INDEX(装备数值!$X$13:$AH$116,$S186*8+3,CV$2)*$AH186+INDEX(装备数值!$X$13:$AH$116,$R186*8+4,CV$2)*$AI186+INDEX(装备数值!$X$13:$AH$116,$T186*8+5,CV$2)*$AJ186+INDEX(装备数值!$X$13:$AH$116,$U186*8+6,CV$2)*$AK186+INDEX(装备数值!$X$13:$AH$116,$V186*8+7,CV$2)*$AL186+INDEX(装备数值!$X$13:$AH$116,$W186*8+8,CV$2)*$AM186</f>
        <v>168</v>
      </c>
      <c r="CW186" s="14">
        <f>INDEX(装备数值!$X$13:$AH$116,$P186*8+1,CW$2)*$AF186+INDEX(装备数值!$X$13:$AH$116,$Q186*8+2,CW$2)*$AG186+INDEX(装备数值!$X$13:$AH$116,$S186*8+3,CW$2)*$AH186+INDEX(装备数值!$X$13:$AH$116,$R186*8+4,CW$2)*$AI186+INDEX(装备数值!$X$13:$AH$116,$T186*8+5,CW$2)*$AJ186+INDEX(装备数值!$X$13:$AH$116,$U186*8+6,CW$2)*$AK186+INDEX(装备数值!$X$13:$AH$116,$V186*8+7,CW$2)*$AL186+INDEX(装备数值!$X$13:$AH$116,$W186*8+8,CW$2)*$AM186</f>
        <v>168</v>
      </c>
      <c r="CY186" s="14">
        <f>INDEX(装备数值!$AN$17:$AN$117,MATCH(MIN($X186:$AE186),装备数值!$AO$17:$AO$117,1))</f>
        <v>64</v>
      </c>
      <c r="CZ186" s="14">
        <f>IF(COUNTIF($P186:$W186,"&gt;"&amp;0)=8,INDEX(装备数值!AR$17:AR$117,$CY186+1),0)</f>
        <v>31872</v>
      </c>
      <c r="DA186" s="14">
        <f>IF(COUNTIF($P186:$W186,"&gt;"&amp;0)=8,INDEX(装备数值!AS$17:AS$117,$CY186+1),0)</f>
        <v>240000</v>
      </c>
      <c r="DB186" s="14">
        <f>IF(COUNTIF($P186:$W186,"&gt;"&amp;0)=8,INDEX(装备数值!AT$17:AT$117,$CY186+1),0)</f>
        <v>15872</v>
      </c>
      <c r="DC186" s="14">
        <f>IF(COUNTIF($P186:$W186,"&gt;"&amp;0)=8,INDEX(装备数值!AU$17:AU$117,$CY186+1),0)</f>
        <v>320000</v>
      </c>
      <c r="DD186" s="14">
        <f>IF(COUNTIF($P186:$W186,"&gt;"&amp;0)=8,INDEX(装备数值!AV$17:AV$117,$CY186+1),0)</f>
        <v>6400</v>
      </c>
      <c r="DF186" s="14">
        <f>INDEX(装备数值!$AY$17:$AY$77,MATCH(MIN($AF186:$AM186),装备数值!$AZ$17:$AZ$77,1))</f>
        <v>42</v>
      </c>
      <c r="DG186" s="26">
        <f>INDEX(装备数值!BA$17:BA$77,通天塔!DF186+1)</f>
        <v>0.87</v>
      </c>
      <c r="DH186" s="26">
        <f>INDEX(装备数值!BA$17:BA$77,通天塔!DF186+1)</f>
        <v>0.87</v>
      </c>
      <c r="DJ186" s="14">
        <f t="shared" si="299"/>
        <v>43</v>
      </c>
      <c r="DK186" s="14">
        <f>VLOOKUP(DJ186,军阶与晶片数值!$W$6:$X$27,2)</f>
        <v>9</v>
      </c>
      <c r="DL186" s="14">
        <f>INDEX(军阶与晶片数值!Y$6:Y$27,$DK186+1)</f>
        <v>750</v>
      </c>
      <c r="DM186" s="14">
        <f>INDEX(军阶与晶片数值!Z$6:Z$27,$DK186+1)</f>
        <v>750</v>
      </c>
      <c r="DN186" s="14">
        <f>INDEX(军阶与晶片数值!AA$6:AA$27,$DK186+1)</f>
        <v>750</v>
      </c>
      <c r="DO186" s="14">
        <f>INDEX(军阶与晶片数值!AB$6:AB$27,$DK186+1)</f>
        <v>750</v>
      </c>
      <c r="DP186" s="29">
        <f>INDEX(军阶与晶片数值!AC$6:AC$27,$DK186+1)</f>
        <v>50</v>
      </c>
      <c r="DQ186" s="29">
        <f>INDEX(军阶与晶片数值!AD$6:AD$27,$DK186+1)</f>
        <v>30</v>
      </c>
      <c r="DS186" s="26">
        <f>INDEX(军阶与晶片数值!I$6:I$16,AN186+1)</f>
        <v>0.3</v>
      </c>
      <c r="DT186" s="26">
        <f>INDEX(军阶与晶片数值!M$6:M$16,AO186+1)</f>
        <v>0.45</v>
      </c>
      <c r="DU186" s="26">
        <f>INDEX(军阶与晶片数值!J$6:J$16,AP186+1)</f>
        <v>0.45</v>
      </c>
      <c r="DV186" s="26">
        <f>INDEX(军阶与晶片数值!K$6:K$16,AQ186+1)</f>
        <v>0.9</v>
      </c>
      <c r="DW186" s="26">
        <f>INDEX(军阶与晶片数值!L$6:L$16,AR186+1)</f>
        <v>0.9</v>
      </c>
      <c r="DX186" s="28">
        <f>INDEX(军阶与晶片数值!N$6:N$16,AS186+1)</f>
        <v>0</v>
      </c>
      <c r="DY186" s="28">
        <f>INDEX(军阶与晶片数值!O$6:O$16,AT186+1)</f>
        <v>0</v>
      </c>
      <c r="DZ186" s="28">
        <f>INDEX(军阶与晶片数值!P$6:P$16,AU186+1)</f>
        <v>0</v>
      </c>
      <c r="EA186" s="28">
        <f>INDEX(军阶与晶片数值!Q$6:Q$16,AV186+1)</f>
        <v>0</v>
      </c>
      <c r="EB186" s="26">
        <f>INDEX(军阶与晶片数值!R$6:R$16,AW186+1)</f>
        <v>0.3</v>
      </c>
      <c r="EC186" s="26">
        <f>INDEX(军阶与晶片数值!S$6:S$16,AX186+1)</f>
        <v>0.4</v>
      </c>
      <c r="ED186" s="26">
        <f>INDEX(军阶与晶片数值!T$6:T$16,AY186+1)</f>
        <v>0</v>
      </c>
      <c r="EE186" s="26">
        <f>INDEX(军阶与晶片数值!U$6:U$16,AZ186+1)</f>
        <v>0</v>
      </c>
      <c r="EG186" s="26">
        <f>INDEX(军阶与晶片数值!$C$6:$C$36,通天塔!$BA186+1)</f>
        <v>1.05</v>
      </c>
      <c r="EH186" s="26">
        <f>INDEX(军阶与晶片数值!$C$6:$C$36,通天塔!$BA186+1)</f>
        <v>1.05</v>
      </c>
      <c r="EI186" s="26">
        <f>INDEX(军阶与晶片数值!$C$6:$C$36,通天塔!$BA186+1)</f>
        <v>1.05</v>
      </c>
      <c r="EJ186" s="26">
        <f>INDEX(军阶与晶片数值!$C$6:$C$36,通天塔!$BA186+1)</f>
        <v>1.05</v>
      </c>
      <c r="EK186" s="26">
        <f>INDEX(军阶与晶片数值!$C$6:$C$36,通天塔!$BA186+1)</f>
        <v>1.05</v>
      </c>
      <c r="EM186" s="14">
        <f>INDEX(战舰突破!$H$6:$H$18,通天塔!$J186+1)+INDEX(战舰突破!$H$23:$H$35,通天塔!$K186+1)+INDEX(战舰突破!$H$40:$H$52,通天塔!$L186+1)</f>
        <v>200</v>
      </c>
      <c r="EN186" s="14">
        <f>INDEX(战舰突破!$I$6:$I$18,通天塔!$J186+1)+INDEX(战舰突破!$I$23:$I$35,通天塔!$K186+1)+INDEX(战舰突破!$I$40:$I$52,通天塔!$L186+1)</f>
        <v>200</v>
      </c>
      <c r="EO186" s="14">
        <f>INDEX(战舰突破!$J$6:$J$18,通天塔!$J186+1)+INDEX(战舰突破!$J$23:$J$35,通天塔!$K186+1)+INDEX(战舰突破!$J$40:$J$52,通天塔!$L186+1)</f>
        <v>0</v>
      </c>
      <c r="EP186" s="14">
        <f>INDEX(战舰突破!$K$6:$K$18,通天塔!$J186+1)+INDEX(战舰突破!$K$23:$K$35,通天塔!$K186+1)+INDEX(战舰突破!$K$40:$K$52,通天塔!$L186+1)</f>
        <v>0</v>
      </c>
      <c r="EQ186" s="14">
        <f>INDEX(战舰突破!$L$6:$L$18,通天塔!$J186+1)+INDEX(战舰突破!$L$23:$L$35,通天塔!$K186+1)+INDEX(战舰突破!$L$40:$L$52,通天塔!$L186+1)</f>
        <v>200</v>
      </c>
      <c r="ER186" s="18">
        <f>INDEX(战舰突破!$N$6:$N$18,通天塔!$J186+1)+INDEX(战舰突破!$N$23:$N$35,通天塔!$K186+1)+INDEX(战舰突破!$N$40:$N$52,通天塔!$L186+1)</f>
        <v>0.75</v>
      </c>
      <c r="ES186" s="18">
        <f>INDEX(战舰突破!$O$6:$O$18,通天塔!$J186+1)+INDEX(战舰突破!$O$23:$O$35,通天塔!$K186+1)+INDEX(战舰突破!$O$40:$O$52,通天塔!$L186+1)</f>
        <v>1.4</v>
      </c>
      <c r="ET186" s="18">
        <f>INDEX(战舰突破!$P$6:$P$18,通天塔!$J186+1)+INDEX(战舰突破!$P$23:$P$35,通天塔!$K186+1)+INDEX(战舰突破!$P$40:$P$52,通天塔!$L186+1)</f>
        <v>0.5</v>
      </c>
      <c r="EU186" s="18">
        <f>INDEX(战舰突破!$Q$6:$Q$18,通天塔!$J186+1)+INDEX(战舰突破!$Q$23:$Q$35,通天塔!$K186+1)+INDEX(战舰突破!$Q$40:$Q$52,通天塔!$L186+1)</f>
        <v>0.3</v>
      </c>
      <c r="EV186" s="18">
        <f>INDEX(战舰突破!$R$6:$R$18,通天塔!$J186+1)+INDEX(战舰突破!$R$23:$R$35,通天塔!$K186+1)+INDEX(战舰突破!$R$40:$R$52,通天塔!$L186+1)</f>
        <v>0.25</v>
      </c>
      <c r="EW186" s="18">
        <f>INDEX(战舰突破!$M$6:$M$18,通天塔!$J186+1)+INDEX(战舰突破!$M$23:$M$35,通天塔!$K186+1)+INDEX(战舰突破!$M$40:$M$52,通天塔!$L186+1)</f>
        <v>0.2</v>
      </c>
      <c r="EX186" s="22">
        <f>INDEX(战舰突破!$W$6:$W$18,通天塔!$J186+1)+INDEX(战舰突破!$W$23:$W$35,通天塔!$K186+1)+INDEX(战舰突破!$W$40:$W$52,通天塔!$L186+1)</f>
        <v>0.5</v>
      </c>
      <c r="FA186" s="14">
        <f>INDEX(战舰突破!$S$6:$S$18,通天塔!$J186+1)</f>
        <v>0</v>
      </c>
      <c r="FB186" s="14">
        <f>INDEX(战舰突破!$T$6:$T$18,通天塔!$J186+1)</f>
        <v>1.1000000000000001</v>
      </c>
      <c r="FC186" s="14">
        <f>INDEX(战舰突破!$U$6:$U$18,通天塔!$J186+1)</f>
        <v>0.1</v>
      </c>
      <c r="FD186" s="14">
        <f>INDEX(战舰突破!$V$6:$V$18,通天塔!$J186+1)</f>
        <v>2</v>
      </c>
      <c r="FE186" s="14">
        <f>INDEX(战舰突破!$X$6:$X$18,通天塔!$J186+1)</f>
        <v>12</v>
      </c>
      <c r="FG186" s="14">
        <f>INDEX(战舰突破!$S$23:$S$35,通天塔!$J186+1)</f>
        <v>1</v>
      </c>
      <c r="FH186" s="14">
        <f>INDEX(战舰突破!$T$23:$T$35,通天塔!$J186+1)</f>
        <v>0.55000000000000004</v>
      </c>
      <c r="FI186" s="14">
        <f>INDEX(战舰突破!$U$23:$U$35,通天塔!$J186+1)</f>
        <v>0.1</v>
      </c>
      <c r="FJ186" s="14">
        <f>INDEX(战舰突破!$V$23:$V$35,通天塔!$J186+1)</f>
        <v>2</v>
      </c>
      <c r="FK186" s="14">
        <f>INDEX(战舰突破!$X$23:$X$35,通天塔!$J186+1)</f>
        <v>180</v>
      </c>
      <c r="FM186" s="14">
        <f>INDEX(战舰突破!$S$40:$S$52,通天塔!$J186+1)</f>
        <v>1</v>
      </c>
      <c r="FN186" s="14">
        <f>INDEX(战舰突破!$T$40:$T$52,通天塔!$J186+1)</f>
        <v>0.25</v>
      </c>
      <c r="FO186" s="14">
        <f>INDEX(战舰突破!$U$40:$U$52,通天塔!$J186+1)</f>
        <v>0.2</v>
      </c>
      <c r="FP186" s="14">
        <f>INDEX(战舰突破!$V$40:$V$52,通天塔!$J186+1)</f>
        <v>2</v>
      </c>
      <c r="FQ186" s="14">
        <f>INDEX(战舰突破!$X$40:$X$52,通天塔!$J186+1)</f>
        <v>300</v>
      </c>
      <c r="FT186" s="14">
        <f t="shared" si="300"/>
        <v>3951823</v>
      </c>
      <c r="FU186" s="14">
        <f t="shared" si="301"/>
        <v>3954305</v>
      </c>
      <c r="FV186" s="14">
        <f t="shared" si="302"/>
        <v>3956963</v>
      </c>
      <c r="FW186" s="14">
        <f t="shared" si="303"/>
        <v>46979558</v>
      </c>
      <c r="FX186" s="14">
        <f t="shared" si="304"/>
        <v>1889890</v>
      </c>
      <c r="FY186" s="14">
        <f t="shared" si="305"/>
        <v>44378531</v>
      </c>
      <c r="FZ186" s="14">
        <f t="shared" si="306"/>
        <v>1148927</v>
      </c>
      <c r="GA186" s="28">
        <f t="shared" si="307"/>
        <v>51150</v>
      </c>
      <c r="GB186" s="28">
        <f t="shared" si="308"/>
        <v>51150</v>
      </c>
      <c r="GC186" s="28">
        <f t="shared" si="309"/>
        <v>51150</v>
      </c>
      <c r="GD186" s="28">
        <f t="shared" si="310"/>
        <v>51150</v>
      </c>
      <c r="GE186" s="28">
        <f t="shared" si="311"/>
        <v>2.431</v>
      </c>
      <c r="GF186" s="28">
        <f t="shared" si="312"/>
        <v>2.6179999999999999</v>
      </c>
      <c r="GG186" s="28">
        <f t="shared" si="313"/>
        <v>0</v>
      </c>
      <c r="GH186" s="28">
        <f t="shared" si="314"/>
        <v>64.3</v>
      </c>
      <c r="GI186" s="14">
        <f t="shared" si="315"/>
        <v>1</v>
      </c>
      <c r="GJ186" s="14">
        <f t="shared" si="316"/>
        <v>2</v>
      </c>
      <c r="GK186" s="14">
        <f t="shared" si="317"/>
        <v>2</v>
      </c>
      <c r="GL186" s="18">
        <f t="shared" si="318"/>
        <v>2.3000000000000003</v>
      </c>
      <c r="GM186" s="18">
        <f t="shared" si="319"/>
        <v>1.75</v>
      </c>
      <c r="GN186" s="18">
        <f t="shared" si="320"/>
        <v>1.45</v>
      </c>
      <c r="GO186" s="29">
        <f t="shared" si="380"/>
        <v>51300</v>
      </c>
      <c r="GP186" s="29">
        <f t="shared" si="380"/>
        <v>51600</v>
      </c>
      <c r="GQ186" s="29">
        <f t="shared" si="380"/>
        <v>51600</v>
      </c>
      <c r="GR186" s="26">
        <f t="shared" si="321"/>
        <v>0.1</v>
      </c>
      <c r="GS186" s="26">
        <f t="shared" si="322"/>
        <v>0.1</v>
      </c>
      <c r="GT186" s="26">
        <f t="shared" si="323"/>
        <v>0.2</v>
      </c>
      <c r="GU186" s="14">
        <f t="shared" si="324"/>
        <v>4</v>
      </c>
      <c r="GV186" s="14">
        <f t="shared" si="325"/>
        <v>4</v>
      </c>
      <c r="GW186" s="14">
        <f t="shared" si="326"/>
        <v>4</v>
      </c>
      <c r="GX186" s="14">
        <f t="shared" si="327"/>
        <v>12</v>
      </c>
      <c r="GY186" s="14">
        <f t="shared" si="328"/>
        <v>180</v>
      </c>
      <c r="GZ186" s="14">
        <f t="shared" si="329"/>
        <v>300</v>
      </c>
      <c r="HA186">
        <v>182</v>
      </c>
      <c r="HB186" s="14">
        <f t="shared" si="275"/>
        <v>477768223</v>
      </c>
      <c r="HD186" s="14">
        <f t="shared" si="330"/>
        <v>3779780</v>
      </c>
      <c r="HE186" s="14">
        <f t="shared" si="331"/>
        <v>1975881</v>
      </c>
      <c r="HF186" s="29">
        <f t="shared" si="332"/>
        <v>49104</v>
      </c>
      <c r="HG186" s="29">
        <f t="shared" si="333"/>
        <v>35277</v>
      </c>
      <c r="HH186" s="29">
        <f t="shared" si="334"/>
        <v>38100</v>
      </c>
      <c r="HI186" s="29">
        <f t="shared" si="335"/>
        <v>35560</v>
      </c>
      <c r="HJ186" s="14">
        <f t="shared" si="336"/>
        <v>2.431</v>
      </c>
      <c r="HK186" s="14">
        <f t="shared" si="337"/>
        <v>2.6179999999999999</v>
      </c>
      <c r="HL186" s="14">
        <f t="shared" si="338"/>
        <v>1186309</v>
      </c>
      <c r="HM186" s="14">
        <f t="shared" si="339"/>
        <v>1944701</v>
      </c>
      <c r="HN186" s="26">
        <f t="shared" si="340"/>
        <v>0.39914907247507098</v>
      </c>
      <c r="HO186" s="26">
        <f t="shared" si="341"/>
        <v>0.6651065203357005</v>
      </c>
      <c r="HP186" s="29">
        <f t="shared" si="342"/>
        <v>564279</v>
      </c>
      <c r="HQ186" s="29">
        <f t="shared" si="343"/>
        <v>2063528</v>
      </c>
      <c r="HR186" s="29">
        <f t="shared" si="344"/>
        <v>2282609</v>
      </c>
      <c r="HS186" s="26">
        <f t="shared" si="345"/>
        <v>0.48824289405684751</v>
      </c>
      <c r="HT186" s="26">
        <f t="shared" si="346"/>
        <v>0.49328972868217047</v>
      </c>
      <c r="HU186" s="26">
        <f t="shared" si="347"/>
        <v>0.59328972868217056</v>
      </c>
      <c r="HV186" s="26">
        <f t="shared" si="348"/>
        <v>8.8242894056847487E-2</v>
      </c>
      <c r="HW186" s="29">
        <f t="shared" si="349"/>
        <v>2.2000000000000002</v>
      </c>
      <c r="HX186" s="29">
        <f t="shared" si="350"/>
        <v>4.4302810077519377</v>
      </c>
      <c r="HY186" s="29">
        <f t="shared" si="351"/>
        <v>5.0302810077519382</v>
      </c>
      <c r="HZ186" s="29">
        <f t="shared" si="352"/>
        <v>6207069</v>
      </c>
      <c r="IA186" s="29">
        <f t="shared" si="353"/>
        <v>6094672.6049095597</v>
      </c>
      <c r="IB186" s="29">
        <f t="shared" si="354"/>
        <v>5741082.3504118221</v>
      </c>
      <c r="IC186" s="29">
        <f t="shared" si="355"/>
        <v>31176737</v>
      </c>
      <c r="ID186" s="14">
        <f t="shared" si="356"/>
        <v>18042823.960000001</v>
      </c>
      <c r="IH186" s="14">
        <v>1</v>
      </c>
      <c r="II186" s="14">
        <v>1</v>
      </c>
      <c r="IJ186" s="14">
        <v>480</v>
      </c>
      <c r="IK186" s="14">
        <v>80</v>
      </c>
      <c r="IL186" s="14">
        <v>60</v>
      </c>
      <c r="IM186" s="23">
        <f t="shared" si="357"/>
        <v>4177781847</v>
      </c>
      <c r="IN186" s="23">
        <f t="shared" si="358"/>
        <v>2</v>
      </c>
      <c r="IO186" s="23">
        <f t="shared" si="359"/>
        <v>4177.78</v>
      </c>
      <c r="IP186" s="23">
        <f t="shared" si="360"/>
        <v>4741015196</v>
      </c>
      <c r="IQ186" s="23">
        <f t="shared" si="361"/>
        <v>2</v>
      </c>
      <c r="IR186" s="23">
        <f t="shared" si="362"/>
        <v>4741.0200000000004</v>
      </c>
      <c r="IS186" s="14">
        <v>1</v>
      </c>
      <c r="IT186" s="14">
        <v>1</v>
      </c>
      <c r="IU186" s="14">
        <v>240</v>
      </c>
      <c r="IV186" s="14">
        <v>40</v>
      </c>
      <c r="IW186" s="14">
        <v>30</v>
      </c>
      <c r="IX186" s="23">
        <f t="shared" si="363"/>
        <v>2459551940</v>
      </c>
      <c r="IY186" s="23">
        <f t="shared" si="364"/>
        <v>2</v>
      </c>
      <c r="IZ186" s="23">
        <f t="shared" si="365"/>
        <v>2459.5500000000002</v>
      </c>
      <c r="JA186" s="23"/>
      <c r="JB186" s="23"/>
      <c r="JC186" s="23"/>
      <c r="JG186">
        <f t="shared" si="366"/>
        <v>1.7420988083390183</v>
      </c>
      <c r="JH186">
        <f t="shared" si="367"/>
        <v>4.2350422030721537</v>
      </c>
      <c r="JJ186" s="14">
        <v>10</v>
      </c>
      <c r="JK186" s="14">
        <v>2</v>
      </c>
      <c r="JL186" s="14">
        <v>1.5</v>
      </c>
      <c r="JM186" s="23">
        <f t="shared" si="368"/>
        <v>83428667</v>
      </c>
      <c r="JN186" s="23">
        <f t="shared" si="369"/>
        <v>1</v>
      </c>
      <c r="JO186" s="23">
        <f t="shared" si="370"/>
        <v>83428.67</v>
      </c>
      <c r="JP186" s="14">
        <v>30</v>
      </c>
      <c r="JQ186" s="14">
        <v>6</v>
      </c>
      <c r="JR186" s="14">
        <v>4</v>
      </c>
      <c r="JS186" s="23">
        <f t="shared" si="371"/>
        <v>238803838</v>
      </c>
      <c r="JT186" s="23">
        <f t="shared" si="372"/>
        <v>1</v>
      </c>
      <c r="JU186" s="23">
        <f t="shared" si="373"/>
        <v>238803.84</v>
      </c>
      <c r="JW186" s="23">
        <f t="shared" si="374"/>
        <v>318405117</v>
      </c>
      <c r="JX186" s="23">
        <f t="shared" si="375"/>
        <v>1</v>
      </c>
      <c r="JY186" s="23">
        <f t="shared" si="376"/>
        <v>318405.12</v>
      </c>
      <c r="JZ186" s="23">
        <f t="shared" si="377"/>
        <v>125143001</v>
      </c>
      <c r="KA186" s="23">
        <f t="shared" si="378"/>
        <v>1</v>
      </c>
      <c r="KB186" s="23">
        <f t="shared" si="379"/>
        <v>125143</v>
      </c>
    </row>
    <row r="187" spans="3:288" ht="16.5" x14ac:dyDescent="0.2">
      <c r="C187" s="14">
        <f t="shared" si="243"/>
        <v>1</v>
      </c>
      <c r="D187" s="14">
        <v>183</v>
      </c>
      <c r="E187" s="14" t="s">
        <v>684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F187" s="14">
        <f>ROUND((INDEX(新战舰养成!S$6:S$18,通天塔!$J187+1)+INDEX(新战舰养成!D$6:D$18,通天塔!$J187+1)*(通天塔!$G187-1))*INDEX(战舰突破!$D$6:$D$18,通天塔!$M187+1),0)</f>
        <v>10</v>
      </c>
      <c r="BG187" s="14">
        <f>ROUND((INDEX(新战舰养成!T$6:T$18,通天塔!$J187+1)+INDEX(新战舰养成!E$6:E$18,通天塔!$J187+1)*(通天塔!$G187-1))*INDEX(战舰突破!$D$6:$D$18,通天塔!$M187+1),0)</f>
        <v>20</v>
      </c>
      <c r="BH187" s="14">
        <f>ROUND((INDEX(新战舰养成!U$6:U$18,通天塔!$J187+1)+INDEX(新战舰养成!F$6:F$18,通天塔!$J187+1)*(通天塔!$G187-1))*INDEX(战舰突破!$D$6:$D$18,通天塔!$M187+1),0)</f>
        <v>5</v>
      </c>
      <c r="BI187" s="14">
        <f>ROUND((INDEX(新战舰养成!V$6:V$18,通天塔!$J187+1)+INDEX(新战舰养成!G$6:G$18,通天塔!$J187+1)*(通天塔!$G187-1))*INDEX(战舰突破!$D$6:$D$18,通天塔!$M187+1),0)</f>
        <v>300</v>
      </c>
      <c r="BJ187" s="14">
        <f>ROUND((INDEX(新战舰养成!W$6:W$18,通天塔!$J187+1)+INDEX(新战舰养成!H$6:H$18,通天塔!$J187+1)*(通天塔!$G187-1))*INDEX(战舰突破!$D$6:$D$18,通天塔!$M187+1),0)</f>
        <v>4</v>
      </c>
      <c r="BL187" s="14">
        <f>IF($H187&gt;0,ROUND((INDEX(新战舰养成!X$6:X$18,通天塔!$K187+1)+INDEX(新战舰养成!I$6:I$18,通天塔!$K187+1)*(通天塔!$H187-1))*INDEX(战舰突破!$D$6:$D$18,通天塔!$N187+1),0),0)</f>
        <v>0</v>
      </c>
      <c r="BM187" s="14">
        <f>IF($H187&gt;0,ROUND((INDEX(新战舰养成!Y$6:Y$18,通天塔!$K187+1)+INDEX(新战舰养成!J$6:J$18,通天塔!$K187+1)*(通天塔!$H187-1))*INDEX(战舰突破!$D$6:$D$18,通天塔!$N187+1),0),0)</f>
        <v>0</v>
      </c>
      <c r="BN187" s="14">
        <f>IF($H187&gt;0,ROUND((INDEX(新战舰养成!Z$6:Z$18,通天塔!$K187+1)+INDEX(新战舰养成!K$6:K$18,通天塔!$K187+1)*(通天塔!$H187-1))*INDEX(战舰突破!$D$6:$D$18,通天塔!$N187+1),0),0)</f>
        <v>0</v>
      </c>
      <c r="BO187" s="14">
        <f>IF($H187&gt;0,ROUND((INDEX(新战舰养成!AA$6:AA$18,通天塔!$K187+1)+INDEX(新战舰养成!L$6:L$18,通天塔!$K187+1)*(通天塔!$H187-1))*INDEX(战舰突破!$D$6:$D$18,通天塔!$N187+1),0),0)</f>
        <v>0</v>
      </c>
      <c r="BP187" s="14">
        <f>IF($H187&gt;0,ROUND((INDEX(新战舰养成!AB$6:AB$18,通天塔!$K187+1)+INDEX(新战舰养成!M$6:M$18,通天塔!$K187+1)*(通天塔!$H187-1))*INDEX(战舰突破!$D$6:$D$18,通天塔!$N187+1),0),0)</f>
        <v>0</v>
      </c>
      <c r="BR187" s="14">
        <f>IF($I187&gt;0,ROUND((INDEX(新战舰养成!AC$6:AC$18,通天塔!$L187+1)+INDEX(新战舰养成!I$6:I$18,通天塔!$L187+1)*(通天塔!$I187-1))*INDEX(战舰突破!$D$6:$D$18,通天塔!$O187+1),0),0)</f>
        <v>0</v>
      </c>
      <c r="BS187" s="14">
        <f>IF($I187&gt;0,ROUND((INDEX(新战舰养成!AD$6:AD$18,通天塔!$L187+1)+INDEX(新战舰养成!J$6:J$18,通天塔!$L187+1)*(通天塔!$I187-1))*INDEX(战舰突破!$D$6:$D$18,通天塔!$O187+1),0),0)</f>
        <v>0</v>
      </c>
      <c r="BT187" s="14">
        <f>IF($I187&gt;0,ROUND((INDEX(新战舰养成!AE$6:AE$18,通天塔!$L187+1)+INDEX(新战舰养成!K$6:K$18,通天塔!$L187+1)*(通天塔!$I187-1))*INDEX(战舰突破!$D$6:$D$18,通天塔!$O187+1),0),0)</f>
        <v>0</v>
      </c>
      <c r="BU187" s="14">
        <f>IF($I187&gt;0,ROUND((INDEX(新战舰养成!AF$6:AF$18,通天塔!$L187+1)+INDEX(新战舰养成!L$6:L$18,通天塔!$L187+1)*(通天塔!$I187-1))*INDEX(战舰突破!$D$6:$D$18,通天塔!$O187+1),0),0)</f>
        <v>0</v>
      </c>
      <c r="BV187" s="14">
        <f>IF($I187&gt;0,ROUND((INDEX(新战舰养成!AG$6:AG$18,通天塔!$L187+1)+INDEX(新战舰养成!M$6:M$18,通天塔!$L187+1)*(通天塔!$I187-1))*INDEX(战舰突破!$D$6:$D$18,通天塔!$O187+1),0),0)</f>
        <v>0</v>
      </c>
      <c r="BY187" s="14">
        <f>(INDEX(装备数值!$C$13:$G$116,通天塔!$P187*8+1,BY$2)+INDEX(装备数值!$C$13:$G$116,通天塔!$Q187*8+2,BY$2)+INDEX(装备数值!$C$13:$G$116,通天塔!$S187*8+3,BY$2)+INDEX(装备数值!$C$13:$G$116,通天塔!$R187*8+4,BY$2)+INDEX(装备数值!$C$13:$G$116,通天塔!$T187*8+5,BY$2)+INDEX(装备数值!$C$13:$G$116,通天塔!$U187*8+6,BY$2)+INDEX(装备数值!$C$13:$G$116,通天塔!$V187*8+7,BY$2)+INDEX(装备数值!$C$13:$G$116,通天塔!$W187*8+8,BY$2))</f>
        <v>0</v>
      </c>
      <c r="BZ187" s="14">
        <f>(INDEX(装备数值!$C$13:$G$116,通天塔!$P187*8+1,BZ$2)+INDEX(装备数值!$C$13:$G$116,通天塔!$Q187*8+2,BZ$2)+INDEX(装备数值!$C$13:$G$116,通天塔!$S187*8+3,BZ$2)+INDEX(装备数值!$C$13:$G$116,通天塔!$R187*8+4,BZ$2)+INDEX(装备数值!$C$13:$G$116,通天塔!$T187*8+5,BZ$2)+INDEX(装备数值!$C$13:$G$116,通天塔!$U187*8+6,BZ$2)+INDEX(装备数值!$C$13:$G$116,通天塔!$V187*8+7,BZ$2)+INDEX(装备数值!$C$13:$G$116,通天塔!$W187*8+8,BZ$2))</f>
        <v>0</v>
      </c>
      <c r="CA187" s="14">
        <f>(INDEX(装备数值!$C$13:$G$116,通天塔!$P187*8+1,CA$2)+INDEX(装备数值!$C$13:$G$116,通天塔!$Q187*8+2,CA$2)+INDEX(装备数值!$C$13:$G$116,通天塔!$S187*8+3,CA$2)+INDEX(装备数值!$C$13:$G$116,通天塔!$R187*8+4,CA$2)+INDEX(装备数值!$C$13:$G$116,通天塔!$T187*8+5,CA$2)+INDEX(装备数值!$C$13:$G$116,通天塔!$U187*8+6,CA$2)+INDEX(装备数值!$C$13:$G$116,通天塔!$V187*8+7,CA$2)+INDEX(装备数值!$C$13:$G$116,通天塔!$W187*8+8,CA$2))</f>
        <v>0</v>
      </c>
      <c r="CB187" s="14">
        <f>(INDEX(装备数值!$C$13:$G$116,通天塔!$P187*8+1,CB$2)+INDEX(装备数值!$C$13:$G$116,通天塔!$Q187*8+2,CB$2)+INDEX(装备数值!$C$13:$G$116,通天塔!$S187*8+3,CB$2)+INDEX(装备数值!$C$13:$G$116,通天塔!$R187*8+4,CB$2)+INDEX(装备数值!$C$13:$G$116,通天塔!$T187*8+5,CB$2)+INDEX(装备数值!$C$13:$G$116,通天塔!$U187*8+6,CB$2)+INDEX(装备数值!$C$13:$G$116,通天塔!$V187*8+7,CB$2)+INDEX(装备数值!$C$13:$G$116,通天塔!$W187*8+8,CB$2))</f>
        <v>0</v>
      </c>
      <c r="CC187" s="14">
        <f>(INDEX(装备数值!$C$13:$G$116,通天塔!$P187*8+1,CC$2)+INDEX(装备数值!$C$13:$G$116,通天塔!$Q187*8+2,CC$2)+INDEX(装备数值!$C$13:$G$116,通天塔!$S187*8+3,CC$2)+INDEX(装备数值!$C$13:$G$116,通天塔!$R187*8+4,CC$2)+INDEX(装备数值!$C$13:$G$116,通天塔!$T187*8+5,CC$2)+INDEX(装备数值!$C$13:$G$116,通天塔!$U187*8+6,CC$2)+INDEX(装备数值!$C$13:$G$116,通天塔!$V187*8+7,CC$2)+INDEX(装备数值!$C$13:$G$116,通天塔!$W187*8+8,CC$2))</f>
        <v>0</v>
      </c>
      <c r="CF187" s="14">
        <f>INDEX(装备数值!$I$13:$M$116,通天塔!$P187*8+1,CF$2)*$X187+INDEX(装备数值!$I$13:$M$116,通天塔!$Q187*8+2,CF$2)*$Y187+INDEX(装备数值!$I$13:$M$116,通天塔!$S187*8+3,CF$2)*$Z187+INDEX(装备数值!$I$13:$M$116,通天塔!$R187*8+4,CF$2)*$AA187+INDEX(装备数值!$I$13:$M$116,通天塔!$T187*8+5,CF$2)*$AB187+INDEX(装备数值!$I$13:$M$116,通天塔!$U187*8+6,CF$2)*$AC187+INDEX(装备数值!$I$13:$M$116,通天塔!$V187*8+7,CF$2)*$AD187+INDEX(装备数值!$I$13:$M$116,通天塔!$W187*8+8,CF$2)*$AE187</f>
        <v>0</v>
      </c>
      <c r="CG187" s="14">
        <f>INDEX(装备数值!$I$13:$M$116,通天塔!$P187*8+1,CG$2)*$X187+INDEX(装备数值!$I$13:$M$116,通天塔!$Q187*8+2,CG$2)*$Y187+INDEX(装备数值!$I$13:$M$116,通天塔!$S187*8+3,CG$2)*$Z187+INDEX(装备数值!$I$13:$M$116,通天塔!$R187*8+4,CG$2)*$AA187+INDEX(装备数值!$I$13:$M$116,通天塔!$T187*8+5,CG$2)*$AB187+INDEX(装备数值!$I$13:$M$116,通天塔!$U187*8+6,CG$2)*$AC187+INDEX(装备数值!$I$13:$M$116,通天塔!$V187*8+7,CG$2)*$AD187+INDEX(装备数值!$I$13:$M$116,通天塔!$W187*8+8,CG$2)*$AE187</f>
        <v>0</v>
      </c>
      <c r="CH187" s="14">
        <f>INDEX(装备数值!$I$13:$M$116,通天塔!$P187*8+1,CH$2)*$X187+INDEX(装备数值!$I$13:$M$116,通天塔!$Q187*8+2,CH$2)*$Y187+INDEX(装备数值!$I$13:$M$116,通天塔!$S187*8+3,CH$2)*$Z187+INDEX(装备数值!$I$13:$M$116,通天塔!$R187*8+4,CH$2)*$AA187+INDEX(装备数值!$I$13:$M$116,通天塔!$T187*8+5,CH$2)*$AB187+INDEX(装备数值!$I$13:$M$116,通天塔!$U187*8+6,CH$2)*$AC187+INDEX(装备数值!$I$13:$M$116,通天塔!$V187*8+7,CH$2)*$AD187+INDEX(装备数值!$I$13:$M$116,通天塔!$W187*8+8,CH$2)*$AE187</f>
        <v>0</v>
      </c>
      <c r="CI187" s="14">
        <f>INDEX(装备数值!$I$13:$M$116,通天塔!$P187*8+1,CI$2)*$X187+INDEX(装备数值!$I$13:$M$116,通天塔!$Q187*8+2,CI$2)*$Y187+INDEX(装备数值!$I$13:$M$116,通天塔!$S187*8+3,CI$2)*$Z187+INDEX(装备数值!$I$13:$M$116,通天塔!$R187*8+4,CI$2)*$AA187+INDEX(装备数值!$I$13:$M$116,通天塔!$T187*8+5,CI$2)*$AB187+INDEX(装备数值!$I$13:$M$116,通天塔!$U187*8+6,CI$2)*$AC187+INDEX(装备数值!$I$13:$M$116,通天塔!$V187*8+7,CI$2)*$AD187+INDEX(装备数值!$I$13:$M$116,通天塔!$W187*8+8,CI$2)*$AE187</f>
        <v>0</v>
      </c>
      <c r="CJ187" s="14">
        <f>INDEX(装备数值!$I$13:$M$116,通天塔!$P187*8+1,CJ$2)*$X187+INDEX(装备数值!$I$13:$M$116,通天塔!$Q187*8+2,CJ$2)*$Y187+INDEX(装备数值!$I$13:$M$116,通天塔!$S187*8+3,CJ$2)*$Z187+INDEX(装备数值!$I$13:$M$116,通天塔!$R187*8+4,CJ$2)*$AA187+INDEX(装备数值!$I$13:$M$116,通天塔!$T187*8+5,CJ$2)*$AB187+INDEX(装备数值!$I$13:$M$116,通天塔!$U187*8+6,CJ$2)*$AC187+INDEX(装备数值!$I$13:$M$116,通天塔!$V187*8+7,CJ$2)*$AD187+INDEX(装备数值!$I$13:$M$116,通天塔!$W187*8+8,CJ$2)*$AE187</f>
        <v>0</v>
      </c>
      <c r="CM187" s="14">
        <f>INDEX(装备数值!$X$13:$AH$116,$P187*8+1,CM$2)*$AF187+INDEX(装备数值!$X$13:$AH$116,$Q187*8+2,CM$2)*$AG187+INDEX(装备数值!$X$13:$AH$116,$S187*8+3,CM$2)*$AH187+INDEX(装备数值!$X$13:$AH$116,$R187*8+4,CM$2)*$AI187+INDEX(装备数值!$X$13:$AH$116,$T187*8+5,CM$2)*$AJ187+INDEX(装备数值!$X$13:$AH$116,$U187*8+6,CM$2)*$AK187+INDEX(装备数值!$X$13:$AH$116,$V187*8+7,CM$2)*$AL187+INDEX(装备数值!$X$13:$AH$116,$W187*8+8,CM$2)*$AM187</f>
        <v>0</v>
      </c>
      <c r="CN187" s="14">
        <f>INDEX(装备数值!$X$13:$AH$116,$P187*8+1,CN$2)*$AF187+INDEX(装备数值!$X$13:$AH$116,$Q187*8+2,CN$2)*$AG187+INDEX(装备数值!$X$13:$AH$116,$S187*8+3,CN$2)*$AH187+INDEX(装备数值!$X$13:$AH$116,$R187*8+4,CN$2)*$AI187+INDEX(装备数值!$X$13:$AH$116,$T187*8+5,CN$2)*$AJ187+INDEX(装备数值!$X$13:$AH$116,$U187*8+6,CN$2)*$AK187+INDEX(装备数值!$X$13:$AH$116,$V187*8+7,CN$2)*$AL187+INDEX(装备数值!$X$13:$AH$116,$W187*8+8,CN$2)*$AM187</f>
        <v>0</v>
      </c>
      <c r="CO187" s="14">
        <f>INDEX(装备数值!$X$13:$AH$116,$P187*8+1,CO$2)*$AF187+INDEX(装备数值!$X$13:$AH$116,$Q187*8+2,CO$2)*$AG187+INDEX(装备数值!$X$13:$AH$116,$S187*8+3,CO$2)*$AH187+INDEX(装备数值!$X$13:$AH$116,$R187*8+4,CO$2)*$AI187+INDEX(装备数值!$X$13:$AH$116,$T187*8+5,CO$2)*$AJ187+INDEX(装备数值!$X$13:$AH$116,$U187*8+6,CO$2)*$AK187+INDEX(装备数值!$X$13:$AH$116,$V187*8+7,CO$2)*$AL187+INDEX(装备数值!$X$13:$AH$116,$W187*8+8,CO$2)*$AM187</f>
        <v>0</v>
      </c>
      <c r="CP187" s="14">
        <f>INDEX(装备数值!$X$13:$AH$116,$P187*8+1,CP$2)*$AF187+INDEX(装备数值!$X$13:$AH$116,$Q187*8+2,CP$2)*$AG187+INDEX(装备数值!$X$13:$AH$116,$S187*8+3,CP$2)*$AH187+INDEX(装备数值!$X$13:$AH$116,$R187*8+4,CP$2)*$AI187+INDEX(装备数值!$X$13:$AH$116,$T187*8+5,CP$2)*$AJ187+INDEX(装备数值!$X$13:$AH$116,$U187*8+6,CP$2)*$AK187+INDEX(装备数值!$X$13:$AH$116,$V187*8+7,CP$2)*$AL187+INDEX(装备数值!$X$13:$AH$116,$W187*8+8,CP$2)*$AM187</f>
        <v>0</v>
      </c>
      <c r="CQ187" s="14">
        <f>INDEX(装备数值!$X$13:$AH$116,$P187*8+1,CQ$2)*$AF187+INDEX(装备数值!$X$13:$AH$116,$Q187*8+2,CQ$2)*$AG187+INDEX(装备数值!$X$13:$AH$116,$S187*8+3,CQ$2)*$AH187+INDEX(装备数值!$X$13:$AH$116,$R187*8+4,CQ$2)*$AI187+INDEX(装备数值!$X$13:$AH$116,$T187*8+5,CQ$2)*$AJ187+INDEX(装备数值!$X$13:$AH$116,$U187*8+6,CQ$2)*$AK187+INDEX(装备数值!$X$13:$AH$116,$V187*8+7,CQ$2)*$AL187+INDEX(装备数值!$X$13:$AH$116,$W187*8+8,CQ$2)*$AM187</f>
        <v>0</v>
      </c>
      <c r="CR187" s="14">
        <f>INDEX(装备数值!$X$13:$AH$116,$P187*8+1,CR$2)*$AF187+INDEX(装备数值!$X$13:$AH$116,$Q187*8+2,CR$2)*$AG187+INDEX(装备数值!$X$13:$AH$116,$S187*8+3,CR$2)*$AH187+INDEX(装备数值!$X$13:$AH$116,$R187*8+4,CR$2)*$AI187+INDEX(装备数值!$X$13:$AH$116,$T187*8+5,CR$2)*$AJ187+INDEX(装备数值!$X$13:$AH$116,$U187*8+6,CR$2)*$AK187+INDEX(装备数值!$X$13:$AH$116,$V187*8+7,CR$2)*$AL187+INDEX(装备数值!$X$13:$AH$116,$W187*8+8,CR$2)*$AM187</f>
        <v>0</v>
      </c>
      <c r="CS187" s="14">
        <f>INDEX(装备数值!$X$13:$AH$116,$P187*8+1,CS$2)*$AF187+INDEX(装备数值!$X$13:$AH$116,$Q187*8+2,CS$2)*$AG187+INDEX(装备数值!$X$13:$AH$116,$S187*8+3,CS$2)*$AH187+INDEX(装备数值!$X$13:$AH$116,$R187*8+4,CS$2)*$AI187+INDEX(装备数值!$X$13:$AH$116,$T187*8+5,CS$2)*$AJ187+INDEX(装备数值!$X$13:$AH$116,$U187*8+6,CS$2)*$AK187+INDEX(装备数值!$X$13:$AH$116,$V187*8+7,CS$2)*$AL187+INDEX(装备数值!$X$13:$AH$116,$W187*8+8,CS$2)*$AM187</f>
        <v>0</v>
      </c>
      <c r="CT187" s="14">
        <f>INDEX(装备数值!$X$13:$AH$116,$P187*8+1,CT$2)*$AF187+INDEX(装备数值!$X$13:$AH$116,$Q187*8+2,CT$2)*$AG187+INDEX(装备数值!$X$13:$AH$116,$S187*8+3,CT$2)*$AH187+INDEX(装备数值!$X$13:$AH$116,$R187*8+4,CT$2)*$AI187+INDEX(装备数值!$X$13:$AH$116,$T187*8+5,CT$2)*$AJ187+INDEX(装备数值!$X$13:$AH$116,$U187*8+6,CT$2)*$AK187+INDEX(装备数值!$X$13:$AH$116,$V187*8+7,CT$2)*$AL187+INDEX(装备数值!$X$13:$AH$116,$W187*8+8,CT$2)*$AM187</f>
        <v>0</v>
      </c>
      <c r="CU187" s="14">
        <f>INDEX(装备数值!$X$13:$AH$116,$P187*8+1,CU$2)*$AF187+INDEX(装备数值!$X$13:$AH$116,$Q187*8+2,CU$2)*$AG187+INDEX(装备数值!$X$13:$AH$116,$S187*8+3,CU$2)*$AH187+INDEX(装备数值!$X$13:$AH$116,$R187*8+4,CU$2)*$AI187+INDEX(装备数值!$X$13:$AH$116,$T187*8+5,CU$2)*$AJ187+INDEX(装备数值!$X$13:$AH$116,$U187*8+6,CU$2)*$AK187+INDEX(装备数值!$X$13:$AH$116,$V187*8+7,CU$2)*$AL187+INDEX(装备数值!$X$13:$AH$116,$W187*8+8,CU$2)*$AM187</f>
        <v>0</v>
      </c>
      <c r="CV187" s="14">
        <f>INDEX(装备数值!$X$13:$AH$116,$P187*8+1,CV$2)*$AF187+INDEX(装备数值!$X$13:$AH$116,$Q187*8+2,CV$2)*$AG187+INDEX(装备数值!$X$13:$AH$116,$S187*8+3,CV$2)*$AH187+INDEX(装备数值!$X$13:$AH$116,$R187*8+4,CV$2)*$AI187+INDEX(装备数值!$X$13:$AH$116,$T187*8+5,CV$2)*$AJ187+INDEX(装备数值!$X$13:$AH$116,$U187*8+6,CV$2)*$AK187+INDEX(装备数值!$X$13:$AH$116,$V187*8+7,CV$2)*$AL187+INDEX(装备数值!$X$13:$AH$116,$W187*8+8,CV$2)*$AM187</f>
        <v>0</v>
      </c>
      <c r="CW187" s="14">
        <f>INDEX(装备数值!$X$13:$AH$116,$P187*8+1,CW$2)*$AF187+INDEX(装备数值!$X$13:$AH$116,$Q187*8+2,CW$2)*$AG187+INDEX(装备数值!$X$13:$AH$116,$S187*8+3,CW$2)*$AH187+INDEX(装备数值!$X$13:$AH$116,$R187*8+4,CW$2)*$AI187+INDEX(装备数值!$X$13:$AH$116,$T187*8+5,CW$2)*$AJ187+INDEX(装备数值!$X$13:$AH$116,$U187*8+6,CW$2)*$AK187+INDEX(装备数值!$X$13:$AH$116,$V187*8+7,CW$2)*$AL187+INDEX(装备数值!$X$13:$AH$116,$W187*8+8,CW$2)*$AM187</f>
        <v>0</v>
      </c>
      <c r="CY187" s="14">
        <f>INDEX(装备数值!$AN$17:$AN$117,MATCH(MIN($X187:$AE187),装备数值!$AO$17:$AO$117,1))</f>
        <v>0</v>
      </c>
      <c r="CZ187" s="14">
        <f>IF(COUNTIF($P187:$W187,"&gt;"&amp;0)=8,INDEX(装备数值!AR$17:AR$117,$CY187+1),0)</f>
        <v>0</v>
      </c>
      <c r="DA187" s="14">
        <f>IF(COUNTIF($P187:$W187,"&gt;"&amp;0)=8,INDEX(装备数值!AS$17:AS$117,$CY187+1),0)</f>
        <v>0</v>
      </c>
      <c r="DB187" s="14">
        <f>IF(COUNTIF($P187:$W187,"&gt;"&amp;0)=8,INDEX(装备数值!AT$17:AT$117,$CY187+1),0)</f>
        <v>0</v>
      </c>
      <c r="DC187" s="14">
        <f>IF(COUNTIF($P187:$W187,"&gt;"&amp;0)=8,INDEX(装备数值!AU$17:AU$117,$CY187+1),0)</f>
        <v>0</v>
      </c>
      <c r="DD187" s="14">
        <f>IF(COUNTIF($P187:$W187,"&gt;"&amp;0)=8,INDEX(装备数值!AV$17:AV$117,$CY187+1),0)</f>
        <v>0</v>
      </c>
      <c r="DF187" s="14">
        <f>INDEX(装备数值!$AY$17:$AY$77,MATCH(MIN($AF187:$AM187),装备数值!$AZ$17:$AZ$77,1))</f>
        <v>0</v>
      </c>
      <c r="DG187" s="26">
        <f>INDEX(装备数值!BA$17:BA$77,通天塔!DF187+1)</f>
        <v>0</v>
      </c>
      <c r="DH187" s="26">
        <f>INDEX(装备数值!BA$17:BA$77,通天塔!DF187+1)</f>
        <v>0</v>
      </c>
      <c r="DJ187" s="14">
        <f t="shared" si="299"/>
        <v>0</v>
      </c>
      <c r="DK187" s="14">
        <f>VLOOKUP(DJ187,军阶与晶片数值!$W$6:$X$27,2)</f>
        <v>0</v>
      </c>
      <c r="DL187" s="14">
        <f>INDEX(军阶与晶片数值!Y$6:Y$27,$DK187+1)</f>
        <v>0</v>
      </c>
      <c r="DM187" s="14">
        <f>INDEX(军阶与晶片数值!Z$6:Z$27,$DK187+1)</f>
        <v>0</v>
      </c>
      <c r="DN187" s="14">
        <f>INDEX(军阶与晶片数值!AA$6:AA$27,$DK187+1)</f>
        <v>0</v>
      </c>
      <c r="DO187" s="14">
        <f>INDEX(军阶与晶片数值!AB$6:AB$27,$DK187+1)</f>
        <v>0</v>
      </c>
      <c r="DP187" s="29">
        <f>INDEX(军阶与晶片数值!AC$6:AC$27,$DK187+1)</f>
        <v>0</v>
      </c>
      <c r="DQ187" s="29">
        <f>INDEX(军阶与晶片数值!AD$6:AD$27,$DK187+1)</f>
        <v>0</v>
      </c>
      <c r="DS187" s="26">
        <f>INDEX(军阶与晶片数值!I$6:I$16,AN187+1)</f>
        <v>0</v>
      </c>
      <c r="DT187" s="26">
        <f>INDEX(军阶与晶片数值!M$6:M$16,AO187+1)</f>
        <v>0</v>
      </c>
      <c r="DU187" s="26">
        <f>INDEX(军阶与晶片数值!J$6:J$16,AP187+1)</f>
        <v>0</v>
      </c>
      <c r="DV187" s="26">
        <f>INDEX(军阶与晶片数值!K$6:K$16,AQ187+1)</f>
        <v>0</v>
      </c>
      <c r="DW187" s="26">
        <f>INDEX(军阶与晶片数值!L$6:L$16,AR187+1)</f>
        <v>0</v>
      </c>
      <c r="DX187" s="28">
        <f>INDEX(军阶与晶片数值!N$6:N$16,AS187+1)</f>
        <v>0</v>
      </c>
      <c r="DY187" s="28">
        <f>INDEX(军阶与晶片数值!O$6:O$16,AT187+1)</f>
        <v>0</v>
      </c>
      <c r="DZ187" s="28">
        <f>INDEX(军阶与晶片数值!P$6:P$16,AU187+1)</f>
        <v>0</v>
      </c>
      <c r="EA187" s="28">
        <f>INDEX(军阶与晶片数值!Q$6:Q$16,AV187+1)</f>
        <v>0</v>
      </c>
      <c r="EB187" s="26">
        <f>INDEX(军阶与晶片数值!R$6:R$16,AW187+1)</f>
        <v>0</v>
      </c>
      <c r="EC187" s="26">
        <f>INDEX(军阶与晶片数值!S$6:S$16,AX187+1)</f>
        <v>0</v>
      </c>
      <c r="ED187" s="26">
        <f>INDEX(军阶与晶片数值!T$6:T$16,AY187+1)</f>
        <v>0</v>
      </c>
      <c r="EE187" s="26">
        <f>INDEX(军阶与晶片数值!U$6:U$16,AZ187+1)</f>
        <v>0</v>
      </c>
      <c r="EG187" s="26">
        <f>INDEX(军阶与晶片数值!$C$6:$C$36,通天塔!$BA187+1)</f>
        <v>0</v>
      </c>
      <c r="EH187" s="26">
        <f>INDEX(军阶与晶片数值!$C$6:$C$36,通天塔!$BA187+1)</f>
        <v>0</v>
      </c>
      <c r="EI187" s="26">
        <f>INDEX(军阶与晶片数值!$C$6:$C$36,通天塔!$BA187+1)</f>
        <v>0</v>
      </c>
      <c r="EJ187" s="26">
        <f>INDEX(军阶与晶片数值!$C$6:$C$36,通天塔!$BA187+1)</f>
        <v>0</v>
      </c>
      <c r="EK187" s="26">
        <f>INDEX(军阶与晶片数值!$C$6:$C$36,通天塔!$BA187+1)</f>
        <v>0</v>
      </c>
      <c r="EM187" s="14">
        <f>INDEX(战舰突破!$H$6:$H$18,通天塔!$J187+1)+INDEX(战舰突破!$H$23:$H$35,通天塔!$K187+1)+INDEX(战舰突破!$H$40:$H$52,通天塔!$L187+1)</f>
        <v>0</v>
      </c>
      <c r="EN187" s="14">
        <f>INDEX(战舰突破!$I$6:$I$18,通天塔!$J187+1)+INDEX(战舰突破!$I$23:$I$35,通天塔!$K187+1)+INDEX(战舰突破!$I$40:$I$52,通天塔!$L187+1)</f>
        <v>0</v>
      </c>
      <c r="EO187" s="14">
        <f>INDEX(战舰突破!$J$6:$J$18,通天塔!$J187+1)+INDEX(战舰突破!$J$23:$J$35,通天塔!$K187+1)+INDEX(战舰突破!$J$40:$J$52,通天塔!$L187+1)</f>
        <v>0</v>
      </c>
      <c r="EP187" s="14">
        <f>INDEX(战舰突破!$K$6:$K$18,通天塔!$J187+1)+INDEX(战舰突破!$K$23:$K$35,通天塔!$K187+1)+INDEX(战舰突破!$K$40:$K$52,通天塔!$L187+1)</f>
        <v>0</v>
      </c>
      <c r="EQ187" s="14">
        <f>INDEX(战舰突破!$L$6:$L$18,通天塔!$J187+1)+INDEX(战舰突破!$L$23:$L$35,通天塔!$K187+1)+INDEX(战舰突破!$L$40:$L$52,通天塔!$L187+1)</f>
        <v>0</v>
      </c>
      <c r="ER187" s="18">
        <f>INDEX(战舰突破!$N$6:$N$18,通天塔!$J187+1)+INDEX(战舰突破!$N$23:$N$35,通天塔!$K187+1)+INDEX(战舰突破!$N$40:$N$52,通天塔!$L187+1)</f>
        <v>0</v>
      </c>
      <c r="ES187" s="18">
        <f>INDEX(战舰突破!$O$6:$O$18,通天塔!$J187+1)+INDEX(战舰突破!$O$23:$O$35,通天塔!$K187+1)+INDEX(战舰突破!$O$40:$O$52,通天塔!$L187+1)</f>
        <v>0</v>
      </c>
      <c r="ET187" s="18">
        <f>INDEX(战舰突破!$P$6:$P$18,通天塔!$J187+1)+INDEX(战舰突破!$P$23:$P$35,通天塔!$K187+1)+INDEX(战舰突破!$P$40:$P$52,通天塔!$L187+1)</f>
        <v>0</v>
      </c>
      <c r="EU187" s="18">
        <f>INDEX(战舰突破!$Q$6:$Q$18,通天塔!$J187+1)+INDEX(战舰突破!$Q$23:$Q$35,通天塔!$K187+1)+INDEX(战舰突破!$Q$40:$Q$52,通天塔!$L187+1)</f>
        <v>0</v>
      </c>
      <c r="EV187" s="18">
        <f>INDEX(战舰突破!$R$6:$R$18,通天塔!$J187+1)+INDEX(战舰突破!$R$23:$R$35,通天塔!$K187+1)+INDEX(战舰突破!$R$40:$R$52,通天塔!$L187+1)</f>
        <v>0</v>
      </c>
      <c r="EW187" s="18">
        <f>INDEX(战舰突破!$M$6:$M$18,通天塔!$J187+1)+INDEX(战舰突破!$M$23:$M$35,通天塔!$K187+1)+INDEX(战舰突破!$M$40:$M$52,通天塔!$L187+1)</f>
        <v>0</v>
      </c>
      <c r="EX187" s="22">
        <f>INDEX(战舰突破!$W$6:$W$18,通天塔!$J187+1)+INDEX(战舰突破!$W$23:$W$35,通天塔!$K187+1)+INDEX(战舰突破!$W$40:$W$52,通天塔!$L187+1)</f>
        <v>0.3</v>
      </c>
      <c r="FA187" s="14">
        <f>INDEX(战舰突破!$S$6:$S$18,通天塔!$J187+1)</f>
        <v>0</v>
      </c>
      <c r="FB187" s="14">
        <f>INDEX(战舰突破!$T$6:$T$18,通天塔!$J187+1)</f>
        <v>0</v>
      </c>
      <c r="FC187" s="14">
        <f>INDEX(战舰突破!$U$6:$U$18,通天塔!$J187+1)</f>
        <v>0</v>
      </c>
      <c r="FD187" s="14">
        <f>INDEX(战舰突破!$V$6:$V$18,通天塔!$J187+1)</f>
        <v>0</v>
      </c>
      <c r="FE187" s="14">
        <f>INDEX(战舰突破!$X$6:$X$18,通天塔!$J187+1)</f>
        <v>1</v>
      </c>
      <c r="FG187" s="14">
        <f>INDEX(战舰突破!$S$23:$S$35,通天塔!$J187+1)</f>
        <v>0</v>
      </c>
      <c r="FH187" s="14">
        <f>INDEX(战舰突破!$T$23:$T$35,通天塔!$J187+1)</f>
        <v>0</v>
      </c>
      <c r="FI187" s="14">
        <f>INDEX(战舰突破!$U$23:$U$35,通天塔!$J187+1)</f>
        <v>0</v>
      </c>
      <c r="FJ187" s="14">
        <f>INDEX(战舰突破!$V$23:$V$35,通天塔!$J187+1)</f>
        <v>0</v>
      </c>
      <c r="FK187" s="14">
        <f>INDEX(战舰突破!$X$23:$X$35,通天塔!$J187+1)</f>
        <v>15</v>
      </c>
      <c r="FM187" s="14">
        <f>INDEX(战舰突破!$S$40:$S$52,通天塔!$J187+1)</f>
        <v>0</v>
      </c>
      <c r="FN187" s="14">
        <f>INDEX(战舰突破!$T$40:$T$52,通天塔!$J187+1)</f>
        <v>0</v>
      </c>
      <c r="FO187" s="14">
        <f>INDEX(战舰突破!$U$40:$U$52,通天塔!$J187+1)</f>
        <v>0</v>
      </c>
      <c r="FP187" s="14">
        <f>INDEX(战舰突破!$V$40:$V$52,通天塔!$J187+1)</f>
        <v>0</v>
      </c>
      <c r="FQ187" s="14">
        <f>INDEX(战舰突破!$X$40:$X$52,通天塔!$J187+1)</f>
        <v>25</v>
      </c>
      <c r="FT187" s="14">
        <f t="shared" si="300"/>
        <v>10</v>
      </c>
      <c r="FU187" s="14">
        <f t="shared" si="301"/>
        <v>0</v>
      </c>
      <c r="FV187" s="14">
        <f t="shared" si="302"/>
        <v>0</v>
      </c>
      <c r="FW187" s="14">
        <f t="shared" si="303"/>
        <v>20</v>
      </c>
      <c r="FX187" s="14">
        <f t="shared" si="304"/>
        <v>5</v>
      </c>
      <c r="FY187" s="14">
        <f t="shared" si="305"/>
        <v>300</v>
      </c>
      <c r="FZ187" s="14">
        <f t="shared" si="306"/>
        <v>4</v>
      </c>
      <c r="GA187" s="28">
        <f t="shared" si="307"/>
        <v>0</v>
      </c>
      <c r="GB187" s="28">
        <f t="shared" si="308"/>
        <v>0</v>
      </c>
      <c r="GC187" s="28">
        <f t="shared" si="309"/>
        <v>0</v>
      </c>
      <c r="GD187" s="28">
        <f t="shared" si="310"/>
        <v>0</v>
      </c>
      <c r="GE187" s="28">
        <f t="shared" si="311"/>
        <v>1</v>
      </c>
      <c r="GF187" s="28">
        <f t="shared" si="312"/>
        <v>1</v>
      </c>
      <c r="GG187" s="28">
        <f t="shared" si="313"/>
        <v>0</v>
      </c>
      <c r="GH187" s="28">
        <f t="shared" si="314"/>
        <v>0</v>
      </c>
      <c r="GI187" s="14">
        <f t="shared" si="315"/>
        <v>1</v>
      </c>
      <c r="GJ187" s="14">
        <f t="shared" si="316"/>
        <v>1</v>
      </c>
      <c r="GK187" s="14">
        <f t="shared" si="317"/>
        <v>1</v>
      </c>
      <c r="GL187" s="18">
        <f t="shared" si="318"/>
        <v>1</v>
      </c>
      <c r="GM187" s="18">
        <f t="shared" si="319"/>
        <v>1</v>
      </c>
      <c r="GN187" s="18">
        <f t="shared" si="320"/>
        <v>1</v>
      </c>
      <c r="GO187" s="29">
        <f t="shared" si="380"/>
        <v>150</v>
      </c>
      <c r="GP187" s="29">
        <f t="shared" si="380"/>
        <v>450</v>
      </c>
      <c r="GQ187" s="29">
        <f t="shared" si="380"/>
        <v>450</v>
      </c>
      <c r="GR187" s="26">
        <f t="shared" si="321"/>
        <v>0</v>
      </c>
      <c r="GS187" s="26">
        <f t="shared" si="322"/>
        <v>0</v>
      </c>
      <c r="GT187" s="26">
        <f t="shared" si="323"/>
        <v>0</v>
      </c>
      <c r="GU187" s="14">
        <f t="shared" si="324"/>
        <v>2</v>
      </c>
      <c r="GV187" s="14">
        <f t="shared" si="325"/>
        <v>2</v>
      </c>
      <c r="GW187" s="14">
        <f t="shared" si="326"/>
        <v>2</v>
      </c>
      <c r="GX187" s="14">
        <f t="shared" si="327"/>
        <v>1</v>
      </c>
      <c r="GY187" s="14">
        <f t="shared" si="328"/>
        <v>15</v>
      </c>
      <c r="GZ187" s="14">
        <f t="shared" si="329"/>
        <v>25</v>
      </c>
      <c r="HA187">
        <v>183</v>
      </c>
      <c r="HB187" s="14">
        <f t="shared" si="275"/>
        <v>1080</v>
      </c>
      <c r="HD187" s="14">
        <f t="shared" si="330"/>
        <v>10</v>
      </c>
      <c r="HE187" s="14">
        <f t="shared" si="331"/>
        <v>20</v>
      </c>
      <c r="HF187" s="29">
        <f t="shared" si="332"/>
        <v>0</v>
      </c>
      <c r="HG187" s="29">
        <f t="shared" si="333"/>
        <v>0</v>
      </c>
      <c r="HH187" s="29">
        <f t="shared" si="334"/>
        <v>0</v>
      </c>
      <c r="HI187" s="29">
        <f t="shared" si="335"/>
        <v>0</v>
      </c>
      <c r="HJ187" s="14">
        <f t="shared" si="336"/>
        <v>1</v>
      </c>
      <c r="HK187" s="14">
        <f t="shared" si="337"/>
        <v>1</v>
      </c>
      <c r="HL187" s="14">
        <f t="shared" si="338"/>
        <v>1</v>
      </c>
      <c r="HM187" s="14">
        <f t="shared" si="339"/>
        <v>20</v>
      </c>
      <c r="HN187" s="26">
        <f t="shared" si="340"/>
        <v>0</v>
      </c>
      <c r="HO187" s="26">
        <f t="shared" si="341"/>
        <v>0.3</v>
      </c>
      <c r="HP187" s="29">
        <f t="shared" si="342"/>
        <v>0</v>
      </c>
      <c r="HQ187" s="29">
        <f t="shared" si="343"/>
        <v>0</v>
      </c>
      <c r="HR187" s="29">
        <f t="shared" si="344"/>
        <v>0</v>
      </c>
      <c r="HS187" s="26">
        <f t="shared" si="345"/>
        <v>0.05</v>
      </c>
      <c r="HT187" s="26">
        <f t="shared" si="346"/>
        <v>0.15</v>
      </c>
      <c r="HU187" s="26">
        <f t="shared" si="347"/>
        <v>0.15</v>
      </c>
      <c r="HV187" s="26">
        <f t="shared" si="348"/>
        <v>0</v>
      </c>
      <c r="HW187" s="29">
        <f t="shared" si="349"/>
        <v>1.05</v>
      </c>
      <c r="HX187" s="29">
        <f t="shared" si="350"/>
        <v>1.1499999999999999</v>
      </c>
      <c r="HY187" s="29">
        <f t="shared" si="351"/>
        <v>1.1499999999999999</v>
      </c>
      <c r="HZ187" s="29">
        <f t="shared" si="352"/>
        <v>0</v>
      </c>
      <c r="IA187" s="29">
        <f t="shared" si="353"/>
        <v>0</v>
      </c>
      <c r="IB187" s="29">
        <f t="shared" si="354"/>
        <v>0</v>
      </c>
      <c r="IC187" s="29">
        <f t="shared" si="355"/>
        <v>200</v>
      </c>
      <c r="ID187" s="14">
        <f t="shared" si="356"/>
        <v>0</v>
      </c>
      <c r="IH187" s="14">
        <v>1</v>
      </c>
      <c r="II187" s="14">
        <v>1</v>
      </c>
      <c r="IJ187" s="14">
        <v>480</v>
      </c>
      <c r="IK187" s="14">
        <v>80</v>
      </c>
      <c r="IL187" s="14">
        <v>60</v>
      </c>
      <c r="IM187" s="23">
        <f t="shared" si="357"/>
        <v>200</v>
      </c>
      <c r="IN187" s="23">
        <f t="shared" si="358"/>
        <v>0</v>
      </c>
      <c r="IO187" s="23">
        <f t="shared" si="359"/>
        <v>200</v>
      </c>
      <c r="IP187" s="23">
        <f t="shared" si="360"/>
        <v>785</v>
      </c>
      <c r="IQ187" s="23">
        <f t="shared" si="361"/>
        <v>0</v>
      </c>
      <c r="IR187" s="23">
        <f t="shared" si="362"/>
        <v>785</v>
      </c>
      <c r="IS187" s="14">
        <v>1</v>
      </c>
      <c r="IT187" s="14">
        <v>1</v>
      </c>
      <c r="IU187" s="14">
        <v>240</v>
      </c>
      <c r="IV187" s="14">
        <v>40</v>
      </c>
      <c r="IW187" s="14">
        <v>30</v>
      </c>
      <c r="IX187" s="23">
        <f t="shared" si="363"/>
        <v>200</v>
      </c>
      <c r="IY187" s="23">
        <f t="shared" si="364"/>
        <v>0</v>
      </c>
      <c r="IZ187" s="23">
        <f t="shared" si="365"/>
        <v>200</v>
      </c>
      <c r="JA187" s="23"/>
      <c r="JB187" s="23"/>
      <c r="JC187" s="23"/>
      <c r="JG187">
        <f t="shared" si="366"/>
        <v>1.6000766503784611</v>
      </c>
      <c r="JH187">
        <f t="shared" si="367"/>
        <v>1.6000766503784611</v>
      </c>
      <c r="JJ187" s="14">
        <v>10</v>
      </c>
      <c r="JK187" s="14">
        <v>2</v>
      </c>
      <c r="JL187" s="14">
        <v>1.5</v>
      </c>
      <c r="JM187" s="23">
        <f t="shared" si="368"/>
        <v>0</v>
      </c>
      <c r="JN187" s="23">
        <v>0</v>
      </c>
      <c r="JO187" s="23">
        <v>0</v>
      </c>
      <c r="JP187" s="14">
        <v>30</v>
      </c>
      <c r="JQ187" s="14">
        <v>6</v>
      </c>
      <c r="JR187" s="14">
        <v>4</v>
      </c>
      <c r="JS187" s="23">
        <f t="shared" si="371"/>
        <v>0</v>
      </c>
      <c r="JT187" s="23">
        <v>0</v>
      </c>
      <c r="JU187" s="23">
        <f t="shared" si="373"/>
        <v>0</v>
      </c>
      <c r="JW187" s="23">
        <f t="shared" si="374"/>
        <v>0</v>
      </c>
      <c r="JX187" s="23">
        <v>0</v>
      </c>
      <c r="JY187" s="23">
        <f t="shared" si="376"/>
        <v>0</v>
      </c>
      <c r="JZ187" s="23">
        <f t="shared" si="377"/>
        <v>0</v>
      </c>
      <c r="KA187" s="23">
        <v>0</v>
      </c>
      <c r="KB187" s="23">
        <f t="shared" si="379"/>
        <v>0</v>
      </c>
    </row>
    <row r="188" spans="3:288" ht="16.5" x14ac:dyDescent="0.2">
      <c r="C188" s="14">
        <f t="shared" si="243"/>
        <v>53</v>
      </c>
      <c r="D188" s="14">
        <v>184</v>
      </c>
      <c r="E188" s="14" t="s">
        <v>847</v>
      </c>
      <c r="F188" s="14">
        <v>650</v>
      </c>
      <c r="G188" s="14">
        <v>650</v>
      </c>
      <c r="H188" s="14">
        <v>650</v>
      </c>
      <c r="I188" s="14">
        <v>650</v>
      </c>
      <c r="J188" s="14">
        <v>11</v>
      </c>
      <c r="K188" s="14">
        <v>11</v>
      </c>
      <c r="L188" s="14">
        <v>11</v>
      </c>
      <c r="M188" s="14">
        <v>7</v>
      </c>
      <c r="N188" s="14">
        <v>7</v>
      </c>
      <c r="O188" s="14">
        <v>7</v>
      </c>
      <c r="P188" s="14">
        <v>10</v>
      </c>
      <c r="Q188" s="14">
        <v>10</v>
      </c>
      <c r="R188" s="14">
        <v>10</v>
      </c>
      <c r="S188" s="14">
        <v>10</v>
      </c>
      <c r="T188" s="14">
        <v>10</v>
      </c>
      <c r="U188" s="14">
        <v>10</v>
      </c>
      <c r="V188" s="14">
        <v>10</v>
      </c>
      <c r="W188" s="14">
        <v>10</v>
      </c>
      <c r="X188" s="14">
        <v>650</v>
      </c>
      <c r="Y188" s="14">
        <v>650</v>
      </c>
      <c r="Z188" s="14">
        <v>650</v>
      </c>
      <c r="AA188" s="14">
        <v>650</v>
      </c>
      <c r="AB188" s="14">
        <v>650</v>
      </c>
      <c r="AC188" s="14">
        <v>650</v>
      </c>
      <c r="AD188" s="14">
        <v>650</v>
      </c>
      <c r="AE188" s="14">
        <v>650</v>
      </c>
      <c r="AF188" s="14">
        <v>85</v>
      </c>
      <c r="AG188" s="14">
        <v>85</v>
      </c>
      <c r="AH188" s="14">
        <v>85</v>
      </c>
      <c r="AI188" s="14">
        <v>85</v>
      </c>
      <c r="AJ188" s="14">
        <v>85</v>
      </c>
      <c r="AK188" s="14">
        <v>85</v>
      </c>
      <c r="AL188" s="14">
        <v>85</v>
      </c>
      <c r="AM188" s="14">
        <v>85</v>
      </c>
      <c r="AN188" s="14">
        <v>6</v>
      </c>
      <c r="AO188" s="14">
        <v>7</v>
      </c>
      <c r="AP188" s="14">
        <v>7</v>
      </c>
      <c r="AQ188" s="14">
        <v>7</v>
      </c>
      <c r="AR188" s="14">
        <v>7</v>
      </c>
      <c r="AS188" s="14">
        <v>0</v>
      </c>
      <c r="AT188" s="14">
        <v>0</v>
      </c>
      <c r="AU188" s="14">
        <v>0</v>
      </c>
      <c r="AV188" s="14">
        <v>0</v>
      </c>
      <c r="AW188" s="14">
        <v>4</v>
      </c>
      <c r="AX188" s="14">
        <v>5</v>
      </c>
      <c r="AY188" s="14">
        <v>0</v>
      </c>
      <c r="AZ188" s="14">
        <v>0</v>
      </c>
      <c r="BA188" s="14">
        <v>21</v>
      </c>
      <c r="BF188" s="14">
        <f>ROUND((INDEX(新战舰养成!S$6:S$18,通天塔!$J188+1)+INDEX(新战舰养成!D$6:D$18,通天塔!$J188+1)*(通天塔!$G188-1))*INDEX(战舰突破!$D$6:$D$18,通天塔!$M188+1),0)</f>
        <v>462627</v>
      </c>
      <c r="BG188" s="14">
        <f>ROUND((INDEX(新战舰养成!T$6:T$18,通天塔!$J188+1)+INDEX(新战舰养成!E$6:E$18,通天塔!$J188+1)*(通天塔!$G188-1))*INDEX(战舰突破!$D$6:$D$18,通天塔!$M188+1),0)</f>
        <v>3700904</v>
      </c>
      <c r="BH188" s="14">
        <f>ROUND((INDEX(新战舰养成!U$6:U$18,通天塔!$J188+1)+INDEX(新战舰养成!F$6:F$18,通天塔!$J188+1)*(通天塔!$G188-1))*INDEX(战舰突破!$D$6:$D$18,通天塔!$M188+1),0)</f>
        <v>231464</v>
      </c>
      <c r="BI188" s="14">
        <f>ROUND((INDEX(新战舰养成!V$6:V$18,通天塔!$J188+1)+INDEX(新战舰养成!G$6:G$18,通天塔!$J188+1)*(通天塔!$G188-1))*INDEX(战舰突破!$D$6:$D$18,通天塔!$M188+1),0)</f>
        <v>570</v>
      </c>
      <c r="BJ188" s="14">
        <f>ROUND((INDEX(新战舰养成!W$6:W$18,通天塔!$J188+1)+INDEX(新战舰养成!H$6:H$18,通天塔!$J188+1)*(通天塔!$G188-1))*INDEX(战舰突破!$D$6:$D$18,通天塔!$M188+1),0)</f>
        <v>8</v>
      </c>
      <c r="BL188" s="14">
        <f>IF($H188&gt;0,ROUND((INDEX(新战舰养成!X$6:X$18,通天塔!$K188+1)+INDEX(新战舰养成!I$6:I$18,通天塔!$K188+1)*(通天塔!$H188-1))*INDEX(战舰突破!$D$6:$D$18,通天塔!$N188+1),0),0)</f>
        <v>463159</v>
      </c>
      <c r="BM188" s="14">
        <f>IF($H188&gt;0,ROUND((INDEX(新战舰养成!Y$6:Y$18,通天塔!$K188+1)+INDEX(新战舰养成!J$6:J$18,通天塔!$K188+1)*(通天塔!$H188-1))*INDEX(战舰突破!$D$6:$D$18,通天塔!$N188+1),0),0)</f>
        <v>0</v>
      </c>
      <c r="BN188" s="14">
        <f>IF($H188&gt;0,ROUND((INDEX(新战舰养成!Z$6:Z$18,通天塔!$K188+1)+INDEX(新战舰养成!K$6:K$18,通天塔!$K188+1)*(通天塔!$H188-1))*INDEX(战舰突破!$D$6:$D$18,通天塔!$N188+1),0),0)</f>
        <v>0</v>
      </c>
      <c r="BO188" s="14">
        <f>IF($H188&gt;0,ROUND((INDEX(新战舰养成!AA$6:AA$18,通天塔!$K188+1)+INDEX(新战舰养成!L$6:L$18,通天塔!$K188+1)*(通天塔!$H188-1))*INDEX(战舰突破!$D$6:$D$18,通天塔!$N188+1),0),0)</f>
        <v>4626272</v>
      </c>
      <c r="BP188" s="14">
        <f>IF($H188&gt;0,ROUND((INDEX(新战舰养成!AB$6:AB$18,通天塔!$K188+1)+INDEX(新战舰养成!M$6:M$18,通天塔!$K188+1)*(通天塔!$H188-1))*INDEX(战舰突破!$D$6:$D$18,通天塔!$N188+1),0),0)</f>
        <v>92386</v>
      </c>
      <c r="BR188" s="14">
        <f>IF($I188&gt;0,ROUND((INDEX(新战舰养成!AC$6:AC$18,通天塔!$L188+1)+INDEX(新战舰养成!I$6:I$18,通天塔!$L188+1)*(通天塔!$I188-1))*INDEX(战舰突破!$D$6:$D$18,通天塔!$O188+1),0),0)</f>
        <v>463729</v>
      </c>
      <c r="BS188" s="14">
        <f>IF($I188&gt;0,ROUND((INDEX(新战舰养成!AD$6:AD$18,通天塔!$L188+1)+INDEX(新战舰养成!J$6:J$18,通天塔!$L188+1)*(通天塔!$I188-1))*INDEX(战舰突破!$D$6:$D$18,通天塔!$O188+1),0),0)</f>
        <v>0</v>
      </c>
      <c r="BT188" s="14">
        <f>IF($I188&gt;0,ROUND((INDEX(新战舰养成!AE$6:AE$18,通天塔!$L188+1)+INDEX(新战舰养成!K$6:K$18,通天塔!$L188+1)*(通天塔!$I188-1))*INDEX(战舰突破!$D$6:$D$18,通天塔!$O188+1),0),0)</f>
        <v>0</v>
      </c>
      <c r="BU188" s="14">
        <f>IF($I188&gt;0,ROUND((INDEX(新战舰养成!AF$6:AF$18,通天塔!$L188+1)+INDEX(新战舰养成!L$6:L$18,通天塔!$L188+1)*(通天塔!$I188-1))*INDEX(战舰突破!$D$6:$D$18,通天塔!$O188+1),0),0)</f>
        <v>2929876</v>
      </c>
      <c r="BV188" s="14">
        <f>IF($I188&gt;0,ROUND((INDEX(新战舰养成!AG$6:AG$18,通天塔!$L188+1)+INDEX(新战舰养成!M$6:M$18,通天塔!$L188+1)*(通天塔!$I188-1))*INDEX(战舰突破!$D$6:$D$18,通天塔!$O188+1),0),0)</f>
        <v>126736</v>
      </c>
      <c r="BY188" s="14">
        <f>(INDEX(装备数值!$C$13:$G$116,通天塔!$P188*8+1,BY$2)+INDEX(装备数值!$C$13:$G$116,通天塔!$Q188*8+2,BY$2)+INDEX(装备数值!$C$13:$G$116,通天塔!$S188*8+3,BY$2)+INDEX(装备数值!$C$13:$G$116,通天塔!$R188*8+4,BY$2)+INDEX(装备数值!$C$13:$G$116,通天塔!$T188*8+5,BY$2)+INDEX(装备数值!$C$13:$G$116,通天塔!$U188*8+6,BY$2)+INDEX(装备数值!$C$13:$G$116,通天塔!$V188*8+7,BY$2)+INDEX(装备数值!$C$13:$G$116,通天塔!$W188*8+8,BY$2))</f>
        <v>80000</v>
      </c>
      <c r="BZ188" s="14">
        <f>(INDEX(装备数值!$C$13:$G$116,通天塔!$P188*8+1,BZ$2)+INDEX(装备数值!$C$13:$G$116,通天塔!$Q188*8+2,BZ$2)+INDEX(装备数值!$C$13:$G$116,通天塔!$S188*8+3,BZ$2)+INDEX(装备数值!$C$13:$G$116,通天塔!$R188*8+4,BZ$2)+INDEX(装备数值!$C$13:$G$116,通天塔!$T188*8+5,BZ$2)+INDEX(装备数值!$C$13:$G$116,通天塔!$U188*8+6,BZ$2)+INDEX(装备数值!$C$13:$G$116,通天塔!$V188*8+7,BZ$2)+INDEX(装备数值!$C$13:$G$116,通天塔!$W188*8+8,BZ$2))</f>
        <v>600000</v>
      </c>
      <c r="CA188" s="14">
        <f>(INDEX(装备数值!$C$13:$G$116,通天塔!$P188*8+1,CA$2)+INDEX(装备数值!$C$13:$G$116,通天塔!$Q188*8+2,CA$2)+INDEX(装备数值!$C$13:$G$116,通天塔!$S188*8+3,CA$2)+INDEX(装备数值!$C$13:$G$116,通天塔!$R188*8+4,CA$2)+INDEX(装备数值!$C$13:$G$116,通天塔!$T188*8+5,CA$2)+INDEX(装备数值!$C$13:$G$116,通天塔!$U188*8+6,CA$2)+INDEX(装备数值!$C$13:$G$116,通天塔!$V188*8+7,CA$2)+INDEX(装备数值!$C$13:$G$116,通天塔!$W188*8+8,CA$2))</f>
        <v>40000</v>
      </c>
      <c r="CB188" s="14">
        <f>(INDEX(装备数值!$C$13:$G$116,通天塔!$P188*8+1,CB$2)+INDEX(装备数值!$C$13:$G$116,通天塔!$Q188*8+2,CB$2)+INDEX(装备数值!$C$13:$G$116,通天塔!$S188*8+3,CB$2)+INDEX(装备数值!$C$13:$G$116,通天塔!$R188*8+4,CB$2)+INDEX(装备数值!$C$13:$G$116,通天塔!$T188*8+5,CB$2)+INDEX(装备数值!$C$13:$G$116,通天塔!$U188*8+6,CB$2)+INDEX(装备数值!$C$13:$G$116,通天塔!$V188*8+7,CB$2)+INDEX(装备数值!$C$13:$G$116,通天塔!$W188*8+8,CB$2))</f>
        <v>800000</v>
      </c>
      <c r="CC188" s="14">
        <f>(INDEX(装备数值!$C$13:$G$116,通天塔!$P188*8+1,CC$2)+INDEX(装备数值!$C$13:$G$116,通天塔!$Q188*8+2,CC$2)+INDEX(装备数值!$C$13:$G$116,通天塔!$S188*8+3,CC$2)+INDEX(装备数值!$C$13:$G$116,通天塔!$R188*8+4,CC$2)+INDEX(装备数值!$C$13:$G$116,通天塔!$T188*8+5,CC$2)+INDEX(装备数值!$C$13:$G$116,通天塔!$U188*8+6,CC$2)+INDEX(装备数值!$C$13:$G$116,通天塔!$V188*8+7,CC$2)+INDEX(装备数值!$C$13:$G$116,通天塔!$W188*8+8,CC$2))</f>
        <v>15750</v>
      </c>
      <c r="CF188" s="14">
        <f>INDEX(装备数值!$I$13:$M$116,通天塔!$P188*8+1,CF$2)*$X188+INDEX(装备数值!$I$13:$M$116,通天塔!$Q188*8+2,CF$2)*$Y188+INDEX(装备数值!$I$13:$M$116,通天塔!$S188*8+3,CF$2)*$Z188+INDEX(装备数值!$I$13:$M$116,通天塔!$R188*8+4,CF$2)*$AA188+INDEX(装备数值!$I$13:$M$116,通天塔!$T188*8+5,CF$2)*$AB188+INDEX(装备数值!$I$13:$M$116,通天塔!$U188*8+6,CF$2)*$AC188+INDEX(装备数值!$I$13:$M$116,通天塔!$V188*8+7,CF$2)*$AD188+INDEX(装备数值!$I$13:$M$116,通天塔!$W188*8+8,CF$2)*$AE188</f>
        <v>208000</v>
      </c>
      <c r="CG188" s="14">
        <f>INDEX(装备数值!$I$13:$M$116,通天塔!$P188*8+1,CG$2)*$X188+INDEX(装备数值!$I$13:$M$116,通天塔!$Q188*8+2,CG$2)*$Y188+INDEX(装备数值!$I$13:$M$116,通天塔!$S188*8+3,CG$2)*$Z188+INDEX(装备数值!$I$13:$M$116,通天塔!$R188*8+4,CG$2)*$AA188+INDEX(装备数值!$I$13:$M$116,通天塔!$T188*8+5,CG$2)*$AB188+INDEX(装备数值!$I$13:$M$116,通天塔!$U188*8+6,CG$2)*$AC188+INDEX(装备数值!$I$13:$M$116,通天塔!$V188*8+7,CG$2)*$AD188+INDEX(装备数值!$I$13:$M$116,通天塔!$W188*8+8,CG$2)*$AE188</f>
        <v>1560000</v>
      </c>
      <c r="CH188" s="14">
        <f>INDEX(装备数值!$I$13:$M$116,通天塔!$P188*8+1,CH$2)*$X188+INDEX(装备数值!$I$13:$M$116,通天塔!$Q188*8+2,CH$2)*$Y188+INDEX(装备数值!$I$13:$M$116,通天塔!$S188*8+3,CH$2)*$Z188+INDEX(装备数值!$I$13:$M$116,通天塔!$R188*8+4,CH$2)*$AA188+INDEX(装备数值!$I$13:$M$116,通天塔!$T188*8+5,CH$2)*$AB188+INDEX(装备数值!$I$13:$M$116,通天塔!$U188*8+6,CH$2)*$AC188+INDEX(装备数值!$I$13:$M$116,通天塔!$V188*8+7,CH$2)*$AD188+INDEX(装备数值!$I$13:$M$116,通天塔!$W188*8+8,CH$2)*$AE188</f>
        <v>104000</v>
      </c>
      <c r="CI188" s="14">
        <f>INDEX(装备数值!$I$13:$M$116,通天塔!$P188*8+1,CI$2)*$X188+INDEX(装备数值!$I$13:$M$116,通天塔!$Q188*8+2,CI$2)*$Y188+INDEX(装备数值!$I$13:$M$116,通天塔!$S188*8+3,CI$2)*$Z188+INDEX(装备数值!$I$13:$M$116,通天塔!$R188*8+4,CI$2)*$AA188+INDEX(装备数值!$I$13:$M$116,通天塔!$T188*8+5,CI$2)*$AB188+INDEX(装备数值!$I$13:$M$116,通天塔!$U188*8+6,CI$2)*$AC188+INDEX(装备数值!$I$13:$M$116,通天塔!$V188*8+7,CI$2)*$AD188+INDEX(装备数值!$I$13:$M$116,通天塔!$W188*8+8,CI$2)*$AE188</f>
        <v>2080000</v>
      </c>
      <c r="CJ188" s="14">
        <f>INDEX(装备数值!$I$13:$M$116,通天塔!$P188*8+1,CJ$2)*$X188+INDEX(装备数值!$I$13:$M$116,通天塔!$Q188*8+2,CJ$2)*$Y188+INDEX(装备数值!$I$13:$M$116,通天塔!$S188*8+3,CJ$2)*$Z188+INDEX(装备数值!$I$13:$M$116,通天塔!$R188*8+4,CJ$2)*$AA188+INDEX(装备数值!$I$13:$M$116,通天塔!$T188*8+5,CJ$2)*$AB188+INDEX(装备数值!$I$13:$M$116,通天塔!$U188*8+6,CJ$2)*$AC188+INDEX(装备数值!$I$13:$M$116,通天塔!$V188*8+7,CJ$2)*$AD188+INDEX(装备数值!$I$13:$M$116,通天塔!$W188*8+8,CJ$2)*$AE188</f>
        <v>40950</v>
      </c>
      <c r="CM188" s="14">
        <f>INDEX(装备数值!$X$13:$AH$116,$P188*8+1,CM$2)*$AF188+INDEX(装备数值!$X$13:$AH$116,$Q188*8+2,CM$2)*$AG188+INDEX(装备数值!$X$13:$AH$116,$S188*8+3,CM$2)*$AH188+INDEX(装备数值!$X$13:$AH$116,$R188*8+4,CM$2)*$AI188+INDEX(装备数值!$X$13:$AH$116,$T188*8+5,CM$2)*$AJ188+INDEX(装备数值!$X$13:$AH$116,$U188*8+6,CM$2)*$AK188+INDEX(装备数值!$X$13:$AH$116,$V188*8+7,CM$2)*$AL188+INDEX(装备数值!$X$13:$AH$116,$W188*8+8,CM$2)*$AM188</f>
        <v>68000</v>
      </c>
      <c r="CN188" s="14">
        <f>INDEX(装备数值!$X$13:$AH$116,$P188*8+1,CN$2)*$AF188+INDEX(装备数值!$X$13:$AH$116,$Q188*8+2,CN$2)*$AG188+INDEX(装备数值!$X$13:$AH$116,$S188*8+3,CN$2)*$AH188+INDEX(装备数值!$X$13:$AH$116,$R188*8+4,CN$2)*$AI188+INDEX(装备数值!$X$13:$AH$116,$T188*8+5,CN$2)*$AJ188+INDEX(装备数值!$X$13:$AH$116,$U188*8+6,CN$2)*$AK188+INDEX(装备数值!$X$13:$AH$116,$V188*8+7,CN$2)*$AL188+INDEX(装备数值!$X$13:$AH$116,$W188*8+8,CN$2)*$AM188</f>
        <v>510000</v>
      </c>
      <c r="CO188" s="14">
        <f>INDEX(装备数值!$X$13:$AH$116,$P188*8+1,CO$2)*$AF188+INDEX(装备数值!$X$13:$AH$116,$Q188*8+2,CO$2)*$AG188+INDEX(装备数值!$X$13:$AH$116,$S188*8+3,CO$2)*$AH188+INDEX(装备数值!$X$13:$AH$116,$R188*8+4,CO$2)*$AI188+INDEX(装备数值!$X$13:$AH$116,$T188*8+5,CO$2)*$AJ188+INDEX(装备数值!$X$13:$AH$116,$U188*8+6,CO$2)*$AK188+INDEX(装备数值!$X$13:$AH$116,$V188*8+7,CO$2)*$AL188+INDEX(装备数值!$X$13:$AH$116,$W188*8+8,CO$2)*$AM188</f>
        <v>34000</v>
      </c>
      <c r="CP188" s="14">
        <f>INDEX(装备数值!$X$13:$AH$116,$P188*8+1,CP$2)*$AF188+INDEX(装备数值!$X$13:$AH$116,$Q188*8+2,CP$2)*$AG188+INDEX(装备数值!$X$13:$AH$116,$S188*8+3,CP$2)*$AH188+INDEX(装备数值!$X$13:$AH$116,$R188*8+4,CP$2)*$AI188+INDEX(装备数值!$X$13:$AH$116,$T188*8+5,CP$2)*$AJ188+INDEX(装备数值!$X$13:$AH$116,$U188*8+6,CP$2)*$AK188+INDEX(装备数值!$X$13:$AH$116,$V188*8+7,CP$2)*$AL188+INDEX(装备数值!$X$13:$AH$116,$W188*8+8,CP$2)*$AM188</f>
        <v>680000</v>
      </c>
      <c r="CQ188" s="14">
        <f>INDEX(装备数值!$X$13:$AH$116,$P188*8+1,CQ$2)*$AF188+INDEX(装备数值!$X$13:$AH$116,$Q188*8+2,CQ$2)*$AG188+INDEX(装备数值!$X$13:$AH$116,$S188*8+3,CQ$2)*$AH188+INDEX(装备数值!$X$13:$AH$116,$R188*8+4,CQ$2)*$AI188+INDEX(装备数值!$X$13:$AH$116,$T188*8+5,CQ$2)*$AJ188+INDEX(装备数值!$X$13:$AH$116,$U188*8+6,CQ$2)*$AK188+INDEX(装备数值!$X$13:$AH$116,$V188*8+7,CQ$2)*$AL188+INDEX(装备数值!$X$13:$AH$116,$W188*8+8,CQ$2)*$AM188</f>
        <v>13600</v>
      </c>
      <c r="CR188" s="14">
        <f>INDEX(装备数值!$X$13:$AH$116,$P188*8+1,CR$2)*$AF188+INDEX(装备数值!$X$13:$AH$116,$Q188*8+2,CR$2)*$AG188+INDEX(装备数值!$X$13:$AH$116,$S188*8+3,CR$2)*$AH188+INDEX(装备数值!$X$13:$AH$116,$R188*8+4,CR$2)*$AI188+INDEX(装备数值!$X$13:$AH$116,$T188*8+5,CR$2)*$AJ188+INDEX(装备数值!$X$13:$AH$116,$U188*8+6,CR$2)*$AK188+INDEX(装备数值!$X$13:$AH$116,$V188*8+7,CR$2)*$AL188+INDEX(装备数值!$X$13:$AH$116,$W188*8+8,CR$2)*$AM188</f>
        <v>51000</v>
      </c>
      <c r="CS188" s="14">
        <f>INDEX(装备数值!$X$13:$AH$116,$P188*8+1,CS$2)*$AF188+INDEX(装备数值!$X$13:$AH$116,$Q188*8+2,CS$2)*$AG188+INDEX(装备数值!$X$13:$AH$116,$S188*8+3,CS$2)*$AH188+INDEX(装备数值!$X$13:$AH$116,$R188*8+4,CS$2)*$AI188+INDEX(装备数值!$X$13:$AH$116,$T188*8+5,CS$2)*$AJ188+INDEX(装备数值!$X$13:$AH$116,$U188*8+6,CS$2)*$AK188+INDEX(装备数值!$X$13:$AH$116,$V188*8+7,CS$2)*$AL188+INDEX(装备数值!$X$13:$AH$116,$W188*8+8,CS$2)*$AM188</f>
        <v>51000</v>
      </c>
      <c r="CT188" s="14">
        <f>INDEX(装备数值!$X$13:$AH$116,$P188*8+1,CT$2)*$AF188+INDEX(装备数值!$X$13:$AH$116,$Q188*8+2,CT$2)*$AG188+INDEX(装备数值!$X$13:$AH$116,$S188*8+3,CT$2)*$AH188+INDEX(装备数值!$X$13:$AH$116,$R188*8+4,CT$2)*$AI188+INDEX(装备数值!$X$13:$AH$116,$T188*8+5,CT$2)*$AJ188+INDEX(装备数值!$X$13:$AH$116,$U188*8+6,CT$2)*$AK188+INDEX(装备数值!$X$13:$AH$116,$V188*8+7,CT$2)*$AL188+INDEX(装备数值!$X$13:$AH$116,$W188*8+8,CT$2)*$AM188</f>
        <v>51000</v>
      </c>
      <c r="CU188" s="14">
        <f>INDEX(装备数值!$X$13:$AH$116,$P188*8+1,CU$2)*$AF188+INDEX(装备数值!$X$13:$AH$116,$Q188*8+2,CU$2)*$AG188+INDEX(装备数值!$X$13:$AH$116,$S188*8+3,CU$2)*$AH188+INDEX(装备数值!$X$13:$AH$116,$R188*8+4,CU$2)*$AI188+INDEX(装备数值!$X$13:$AH$116,$T188*8+5,CU$2)*$AJ188+INDEX(装备数值!$X$13:$AH$116,$U188*8+6,CU$2)*$AK188+INDEX(装备数值!$X$13:$AH$116,$V188*8+7,CU$2)*$AL188+INDEX(装备数值!$X$13:$AH$116,$W188*8+8,CU$2)*$AM188</f>
        <v>51000</v>
      </c>
      <c r="CV188" s="14">
        <f>INDEX(装备数值!$X$13:$AH$116,$P188*8+1,CV$2)*$AF188+INDEX(装备数值!$X$13:$AH$116,$Q188*8+2,CV$2)*$AG188+INDEX(装备数值!$X$13:$AH$116,$S188*8+3,CV$2)*$AH188+INDEX(装备数值!$X$13:$AH$116,$R188*8+4,CV$2)*$AI188+INDEX(装备数值!$X$13:$AH$116,$T188*8+5,CV$2)*$AJ188+INDEX(装备数值!$X$13:$AH$116,$U188*8+6,CV$2)*$AK188+INDEX(装备数值!$X$13:$AH$116,$V188*8+7,CV$2)*$AL188+INDEX(装备数值!$X$13:$AH$116,$W188*8+8,CV$2)*$AM188</f>
        <v>170</v>
      </c>
      <c r="CW188" s="14">
        <f>INDEX(装备数值!$X$13:$AH$116,$P188*8+1,CW$2)*$AF188+INDEX(装备数值!$X$13:$AH$116,$Q188*8+2,CW$2)*$AG188+INDEX(装备数值!$X$13:$AH$116,$S188*8+3,CW$2)*$AH188+INDEX(装备数值!$X$13:$AH$116,$R188*8+4,CW$2)*$AI188+INDEX(装备数值!$X$13:$AH$116,$T188*8+5,CW$2)*$AJ188+INDEX(装备数值!$X$13:$AH$116,$U188*8+6,CW$2)*$AK188+INDEX(装备数值!$X$13:$AH$116,$V188*8+7,CW$2)*$AL188+INDEX(装备数值!$X$13:$AH$116,$W188*8+8,CW$2)*$AM188</f>
        <v>170</v>
      </c>
      <c r="CY188" s="14">
        <f>INDEX(装备数值!$AN$17:$AN$117,MATCH(MIN($X188:$AE188),装备数值!$AO$17:$AO$117,1))</f>
        <v>65</v>
      </c>
      <c r="CZ188" s="14">
        <f>IF(COUNTIF($P188:$W188,"&gt;"&amp;0)=8,INDEX(装备数值!AR$17:AR$117,$CY188+1),0)</f>
        <v>32370</v>
      </c>
      <c r="DA188" s="14">
        <f>IF(COUNTIF($P188:$W188,"&gt;"&amp;0)=8,INDEX(装备数值!AS$17:AS$117,$CY188+1),0)</f>
        <v>243750</v>
      </c>
      <c r="DB188" s="14">
        <f>IF(COUNTIF($P188:$W188,"&gt;"&amp;0)=8,INDEX(装备数值!AT$17:AT$117,$CY188+1),0)</f>
        <v>16120</v>
      </c>
      <c r="DC188" s="14">
        <f>IF(COUNTIF($P188:$W188,"&gt;"&amp;0)=8,INDEX(装备数值!AU$17:AU$117,$CY188+1),0)</f>
        <v>325000</v>
      </c>
      <c r="DD188" s="14">
        <f>IF(COUNTIF($P188:$W188,"&gt;"&amp;0)=8,INDEX(装备数值!AV$17:AV$117,$CY188+1),0)</f>
        <v>6500</v>
      </c>
      <c r="DF188" s="14">
        <f>INDEX(装备数值!$AY$17:$AY$77,MATCH(MIN($AF188:$AM188),装备数值!$AZ$17:$AZ$77,1))</f>
        <v>42</v>
      </c>
      <c r="DG188" s="26">
        <f>INDEX(装备数值!BA$17:BA$77,通天塔!DF188+1)</f>
        <v>0.87</v>
      </c>
      <c r="DH188" s="26">
        <f>INDEX(装备数值!BA$17:BA$77,通天塔!DF188+1)</f>
        <v>0.87</v>
      </c>
      <c r="DJ188" s="14">
        <f t="shared" si="299"/>
        <v>43</v>
      </c>
      <c r="DK188" s="14">
        <f>VLOOKUP(DJ188,军阶与晶片数值!$W$6:$X$27,2)</f>
        <v>9</v>
      </c>
      <c r="DL188" s="14">
        <f>INDEX(军阶与晶片数值!Y$6:Y$27,$DK188+1)</f>
        <v>750</v>
      </c>
      <c r="DM188" s="14">
        <f>INDEX(军阶与晶片数值!Z$6:Z$27,$DK188+1)</f>
        <v>750</v>
      </c>
      <c r="DN188" s="14">
        <f>INDEX(军阶与晶片数值!AA$6:AA$27,$DK188+1)</f>
        <v>750</v>
      </c>
      <c r="DO188" s="14">
        <f>INDEX(军阶与晶片数值!AB$6:AB$27,$DK188+1)</f>
        <v>750</v>
      </c>
      <c r="DP188" s="29">
        <f>INDEX(军阶与晶片数值!AC$6:AC$27,$DK188+1)</f>
        <v>50</v>
      </c>
      <c r="DQ188" s="29">
        <f>INDEX(军阶与晶片数值!AD$6:AD$27,$DK188+1)</f>
        <v>30</v>
      </c>
      <c r="DS188" s="26">
        <f>INDEX(军阶与晶片数值!I$6:I$16,AN188+1)</f>
        <v>0.3</v>
      </c>
      <c r="DT188" s="26">
        <f>INDEX(军阶与晶片数值!M$6:M$16,AO188+1)</f>
        <v>0.45</v>
      </c>
      <c r="DU188" s="26">
        <f>INDEX(军阶与晶片数值!J$6:J$16,AP188+1)</f>
        <v>0.45</v>
      </c>
      <c r="DV188" s="26">
        <f>INDEX(军阶与晶片数值!K$6:K$16,AQ188+1)</f>
        <v>0.9</v>
      </c>
      <c r="DW188" s="26">
        <f>INDEX(军阶与晶片数值!L$6:L$16,AR188+1)</f>
        <v>0.9</v>
      </c>
      <c r="DX188" s="28">
        <f>INDEX(军阶与晶片数值!N$6:N$16,AS188+1)</f>
        <v>0</v>
      </c>
      <c r="DY188" s="28">
        <f>INDEX(军阶与晶片数值!O$6:O$16,AT188+1)</f>
        <v>0</v>
      </c>
      <c r="DZ188" s="28">
        <f>INDEX(军阶与晶片数值!P$6:P$16,AU188+1)</f>
        <v>0</v>
      </c>
      <c r="EA188" s="28">
        <f>INDEX(军阶与晶片数值!Q$6:Q$16,AV188+1)</f>
        <v>0</v>
      </c>
      <c r="EB188" s="26">
        <f>INDEX(军阶与晶片数值!R$6:R$16,AW188+1)</f>
        <v>0.3</v>
      </c>
      <c r="EC188" s="26">
        <f>INDEX(军阶与晶片数值!S$6:S$16,AX188+1)</f>
        <v>0.4</v>
      </c>
      <c r="ED188" s="26">
        <f>INDEX(军阶与晶片数值!T$6:T$16,AY188+1)</f>
        <v>0</v>
      </c>
      <c r="EE188" s="26">
        <f>INDEX(军阶与晶片数值!U$6:U$16,AZ188+1)</f>
        <v>0</v>
      </c>
      <c r="EG188" s="26">
        <f>INDEX(军阶与晶片数值!$C$6:$C$36,通天塔!$BA188+1)</f>
        <v>1.05</v>
      </c>
      <c r="EH188" s="26">
        <f>INDEX(军阶与晶片数值!$C$6:$C$36,通天塔!$BA188+1)</f>
        <v>1.05</v>
      </c>
      <c r="EI188" s="26">
        <f>INDEX(军阶与晶片数值!$C$6:$C$36,通天塔!$BA188+1)</f>
        <v>1.05</v>
      </c>
      <c r="EJ188" s="26">
        <f>INDEX(军阶与晶片数值!$C$6:$C$36,通天塔!$BA188+1)</f>
        <v>1.05</v>
      </c>
      <c r="EK188" s="26">
        <f>INDEX(军阶与晶片数值!$C$6:$C$36,通天塔!$BA188+1)</f>
        <v>1.05</v>
      </c>
      <c r="EM188" s="14">
        <f>INDEX(战舰突破!$H$6:$H$18,通天塔!$J188+1)+INDEX(战舰突破!$H$23:$H$35,通天塔!$K188+1)+INDEX(战舰突破!$H$40:$H$52,通天塔!$L188+1)</f>
        <v>200</v>
      </c>
      <c r="EN188" s="14">
        <f>INDEX(战舰突破!$I$6:$I$18,通天塔!$J188+1)+INDEX(战舰突破!$I$23:$I$35,通天塔!$K188+1)+INDEX(战舰突破!$I$40:$I$52,通天塔!$L188+1)</f>
        <v>200</v>
      </c>
      <c r="EO188" s="14">
        <f>INDEX(战舰突破!$J$6:$J$18,通天塔!$J188+1)+INDEX(战舰突破!$J$23:$J$35,通天塔!$K188+1)+INDEX(战舰突破!$J$40:$J$52,通天塔!$L188+1)</f>
        <v>0</v>
      </c>
      <c r="EP188" s="14">
        <f>INDEX(战舰突破!$K$6:$K$18,通天塔!$J188+1)+INDEX(战舰突破!$K$23:$K$35,通天塔!$K188+1)+INDEX(战舰突破!$K$40:$K$52,通天塔!$L188+1)</f>
        <v>0</v>
      </c>
      <c r="EQ188" s="14">
        <f>INDEX(战舰突破!$L$6:$L$18,通天塔!$J188+1)+INDEX(战舰突破!$L$23:$L$35,通天塔!$K188+1)+INDEX(战舰突破!$L$40:$L$52,通天塔!$L188+1)</f>
        <v>200</v>
      </c>
      <c r="ER188" s="18">
        <f>INDEX(战舰突破!$N$6:$N$18,通天塔!$J188+1)+INDEX(战舰突破!$N$23:$N$35,通天塔!$K188+1)+INDEX(战舰突破!$N$40:$N$52,通天塔!$L188+1)</f>
        <v>0.75</v>
      </c>
      <c r="ES188" s="18">
        <f>INDEX(战舰突破!$O$6:$O$18,通天塔!$J188+1)+INDEX(战舰突破!$O$23:$O$35,通天塔!$K188+1)+INDEX(战舰突破!$O$40:$O$52,通天塔!$L188+1)</f>
        <v>1.4</v>
      </c>
      <c r="ET188" s="18">
        <f>INDEX(战舰突破!$P$6:$P$18,通天塔!$J188+1)+INDEX(战舰突破!$P$23:$P$35,通天塔!$K188+1)+INDEX(战舰突破!$P$40:$P$52,通天塔!$L188+1)</f>
        <v>0.5</v>
      </c>
      <c r="EU188" s="18">
        <f>INDEX(战舰突破!$Q$6:$Q$18,通天塔!$J188+1)+INDEX(战舰突破!$Q$23:$Q$35,通天塔!$K188+1)+INDEX(战舰突破!$Q$40:$Q$52,通天塔!$L188+1)</f>
        <v>0.3</v>
      </c>
      <c r="EV188" s="18">
        <f>INDEX(战舰突破!$R$6:$R$18,通天塔!$J188+1)+INDEX(战舰突破!$R$23:$R$35,通天塔!$K188+1)+INDEX(战舰突破!$R$40:$R$52,通天塔!$L188+1)</f>
        <v>0.25</v>
      </c>
      <c r="EW188" s="18">
        <f>INDEX(战舰突破!$M$6:$M$18,通天塔!$J188+1)+INDEX(战舰突破!$M$23:$M$35,通天塔!$K188+1)+INDEX(战舰突破!$M$40:$M$52,通天塔!$L188+1)</f>
        <v>0.2</v>
      </c>
      <c r="EX188" s="22">
        <f>INDEX(战舰突破!$W$6:$W$18,通天塔!$J188+1)+INDEX(战舰突破!$W$23:$W$35,通天塔!$K188+1)+INDEX(战舰突破!$W$40:$W$52,通天塔!$L188+1)</f>
        <v>0.5</v>
      </c>
      <c r="FA188" s="14">
        <f>INDEX(战舰突破!$S$6:$S$18,通天塔!$J188+1)</f>
        <v>0</v>
      </c>
      <c r="FB188" s="14">
        <f>INDEX(战舰突破!$T$6:$T$18,通天塔!$J188+1)</f>
        <v>1.1000000000000001</v>
      </c>
      <c r="FC188" s="14">
        <f>INDEX(战舰突破!$U$6:$U$18,通天塔!$J188+1)</f>
        <v>0.1</v>
      </c>
      <c r="FD188" s="14">
        <f>INDEX(战舰突破!$V$6:$V$18,通天塔!$J188+1)</f>
        <v>2</v>
      </c>
      <c r="FE188" s="14">
        <f>INDEX(战舰突破!$X$6:$X$18,通天塔!$J188+1)</f>
        <v>12</v>
      </c>
      <c r="FG188" s="14">
        <f>INDEX(战舰突破!$S$23:$S$35,通天塔!$J188+1)</f>
        <v>1</v>
      </c>
      <c r="FH188" s="14">
        <f>INDEX(战舰突破!$T$23:$T$35,通天塔!$J188+1)</f>
        <v>0.55000000000000004</v>
      </c>
      <c r="FI188" s="14">
        <f>INDEX(战舰突破!$U$23:$U$35,通天塔!$J188+1)</f>
        <v>0.1</v>
      </c>
      <c r="FJ188" s="14">
        <f>INDEX(战舰突破!$V$23:$V$35,通天塔!$J188+1)</f>
        <v>2</v>
      </c>
      <c r="FK188" s="14">
        <f>INDEX(战舰突破!$X$23:$X$35,通天塔!$J188+1)</f>
        <v>180</v>
      </c>
      <c r="FM188" s="14">
        <f>INDEX(战舰突破!$S$40:$S$52,通天塔!$J188+1)</f>
        <v>1</v>
      </c>
      <c r="FN188" s="14">
        <f>INDEX(战舰突破!$T$40:$T$52,通天塔!$J188+1)</f>
        <v>0.25</v>
      </c>
      <c r="FO188" s="14">
        <f>INDEX(战舰突破!$U$40:$U$52,通天塔!$J188+1)</f>
        <v>0.2</v>
      </c>
      <c r="FP188" s="14">
        <f>INDEX(战舰突破!$V$40:$V$52,通天塔!$J188+1)</f>
        <v>2</v>
      </c>
      <c r="FQ188" s="14">
        <f>INDEX(战舰突破!$X$40:$X$52,通天塔!$J188+1)</f>
        <v>300</v>
      </c>
      <c r="FT188" s="14">
        <f t="shared" si="300"/>
        <v>3969770</v>
      </c>
      <c r="FU188" s="14">
        <f t="shared" si="301"/>
        <v>3972251</v>
      </c>
      <c r="FV188" s="14">
        <f t="shared" si="302"/>
        <v>3974909</v>
      </c>
      <c r="FW188" s="14">
        <f t="shared" si="303"/>
        <v>47188941</v>
      </c>
      <c r="FX188" s="14">
        <f t="shared" si="304"/>
        <v>1898464</v>
      </c>
      <c r="FY188" s="14">
        <f t="shared" si="305"/>
        <v>44565491</v>
      </c>
      <c r="FZ188" s="14">
        <f t="shared" si="306"/>
        <v>1152647</v>
      </c>
      <c r="GA188" s="28">
        <f t="shared" si="307"/>
        <v>51750</v>
      </c>
      <c r="GB188" s="28">
        <f t="shared" si="308"/>
        <v>51750</v>
      </c>
      <c r="GC188" s="28">
        <f t="shared" si="309"/>
        <v>51750</v>
      </c>
      <c r="GD188" s="28">
        <f t="shared" si="310"/>
        <v>51750</v>
      </c>
      <c r="GE188" s="28">
        <f t="shared" si="311"/>
        <v>2.431</v>
      </c>
      <c r="GF188" s="28">
        <f t="shared" si="312"/>
        <v>2.6179999999999999</v>
      </c>
      <c r="GG188" s="28">
        <f t="shared" si="313"/>
        <v>0</v>
      </c>
      <c r="GH188" s="28">
        <f t="shared" si="314"/>
        <v>65.3</v>
      </c>
      <c r="GI188" s="14">
        <f t="shared" si="315"/>
        <v>1</v>
      </c>
      <c r="GJ188" s="14">
        <f t="shared" si="316"/>
        <v>2</v>
      </c>
      <c r="GK188" s="14">
        <f t="shared" si="317"/>
        <v>2</v>
      </c>
      <c r="GL188" s="18">
        <f t="shared" si="318"/>
        <v>2.3000000000000003</v>
      </c>
      <c r="GM188" s="18">
        <f t="shared" si="319"/>
        <v>1.75</v>
      </c>
      <c r="GN188" s="18">
        <f t="shared" si="320"/>
        <v>1.45</v>
      </c>
      <c r="GO188" s="29">
        <f t="shared" si="380"/>
        <v>51900</v>
      </c>
      <c r="GP188" s="29">
        <f t="shared" si="380"/>
        <v>52200</v>
      </c>
      <c r="GQ188" s="29">
        <f t="shared" si="380"/>
        <v>52200</v>
      </c>
      <c r="GR188" s="26">
        <f t="shared" si="321"/>
        <v>0.1</v>
      </c>
      <c r="GS188" s="26">
        <f t="shared" si="322"/>
        <v>0.1</v>
      </c>
      <c r="GT188" s="26">
        <f t="shared" si="323"/>
        <v>0.2</v>
      </c>
      <c r="GU188" s="14">
        <f t="shared" si="324"/>
        <v>4</v>
      </c>
      <c r="GV188" s="14">
        <f t="shared" si="325"/>
        <v>4</v>
      </c>
      <c r="GW188" s="14">
        <f t="shared" si="326"/>
        <v>4</v>
      </c>
      <c r="GX188" s="14">
        <f t="shared" si="327"/>
        <v>12</v>
      </c>
      <c r="GY188" s="14">
        <f t="shared" si="328"/>
        <v>180</v>
      </c>
      <c r="GZ188" s="14">
        <f t="shared" si="329"/>
        <v>300</v>
      </c>
      <c r="HA188">
        <v>184</v>
      </c>
      <c r="HB188" s="14">
        <f t="shared" si="275"/>
        <v>479886543</v>
      </c>
      <c r="HD188" s="14">
        <f t="shared" si="330"/>
        <v>3796928</v>
      </c>
      <c r="HE188" s="14">
        <f t="shared" si="331"/>
        <v>1984855</v>
      </c>
      <c r="HF188" s="29">
        <f t="shared" si="332"/>
        <v>49680</v>
      </c>
      <c r="HG188" s="29">
        <f t="shared" si="333"/>
        <v>35694</v>
      </c>
      <c r="HH188" s="29">
        <f t="shared" si="334"/>
        <v>38550</v>
      </c>
      <c r="HI188" s="29">
        <f t="shared" si="335"/>
        <v>35980</v>
      </c>
      <c r="HJ188" s="14">
        <f t="shared" si="336"/>
        <v>2.431</v>
      </c>
      <c r="HK188" s="14">
        <f t="shared" si="337"/>
        <v>2.6179999999999999</v>
      </c>
      <c r="HL188" s="14">
        <f t="shared" si="338"/>
        <v>1191693</v>
      </c>
      <c r="HM188" s="14">
        <f t="shared" si="339"/>
        <v>1953315</v>
      </c>
      <c r="HN188" s="26">
        <f t="shared" si="340"/>
        <v>0.39915058233982209</v>
      </c>
      <c r="HO188" s="26">
        <f t="shared" si="341"/>
        <v>0.66512444160816853</v>
      </c>
      <c r="HP188" s="29">
        <f t="shared" si="342"/>
        <v>566895</v>
      </c>
      <c r="HQ188" s="29">
        <f t="shared" si="343"/>
        <v>2073079</v>
      </c>
      <c r="HR188" s="29">
        <f t="shared" si="344"/>
        <v>2293161</v>
      </c>
      <c r="HS188" s="26">
        <f t="shared" si="345"/>
        <v>0.48836540764992409</v>
      </c>
      <c r="HT188" s="26">
        <f t="shared" si="346"/>
        <v>0.49335622454683381</v>
      </c>
      <c r="HU188" s="26">
        <f t="shared" si="347"/>
        <v>0.59335622454683379</v>
      </c>
      <c r="HV188" s="26">
        <f t="shared" si="348"/>
        <v>8.8365407649924066E-2</v>
      </c>
      <c r="HW188" s="29">
        <f t="shared" si="349"/>
        <v>2.2000000000000002</v>
      </c>
      <c r="HX188" s="29">
        <f t="shared" si="350"/>
        <v>4.4299449013814582</v>
      </c>
      <c r="HY188" s="29">
        <f t="shared" si="351"/>
        <v>5.0299449013814588</v>
      </c>
      <c r="HZ188" s="29">
        <f t="shared" si="352"/>
        <v>6235845</v>
      </c>
      <c r="IA188" s="29">
        <f t="shared" si="353"/>
        <v>6122417.1641406482</v>
      </c>
      <c r="IB188" s="29">
        <f t="shared" si="354"/>
        <v>5767236.7399984039</v>
      </c>
      <c r="IC188" s="29">
        <f t="shared" si="355"/>
        <v>31318312</v>
      </c>
      <c r="ID188" s="14">
        <f t="shared" si="356"/>
        <v>18125498.899999999</v>
      </c>
      <c r="IH188" s="14">
        <v>1</v>
      </c>
      <c r="II188" s="14">
        <v>1</v>
      </c>
      <c r="IJ188" s="14">
        <v>480</v>
      </c>
      <c r="IK188" s="14">
        <v>80</v>
      </c>
      <c r="IL188" s="14">
        <v>60</v>
      </c>
      <c r="IM188" s="23">
        <f t="shared" si="357"/>
        <v>4196855603</v>
      </c>
      <c r="IN188" s="23">
        <f t="shared" si="358"/>
        <v>2</v>
      </c>
      <c r="IO188" s="23">
        <f t="shared" si="359"/>
        <v>4196.8599999999997</v>
      </c>
      <c r="IP188" s="23">
        <f t="shared" si="360"/>
        <v>4762223354</v>
      </c>
      <c r="IQ188" s="23">
        <f t="shared" si="361"/>
        <v>2</v>
      </c>
      <c r="IR188" s="23">
        <f t="shared" si="362"/>
        <v>4762.22</v>
      </c>
      <c r="IS188" s="14">
        <v>1</v>
      </c>
      <c r="IT188" s="14">
        <v>1</v>
      </c>
      <c r="IU188" s="14">
        <v>240</v>
      </c>
      <c r="IV188" s="14">
        <v>40</v>
      </c>
      <c r="IW188" s="14">
        <v>30</v>
      </c>
      <c r="IX188" s="23">
        <f t="shared" si="363"/>
        <v>2470776574</v>
      </c>
      <c r="IY188" s="23">
        <f t="shared" si="364"/>
        <v>2</v>
      </c>
      <c r="IZ188" s="23">
        <f t="shared" si="365"/>
        <v>2470.7800000000002</v>
      </c>
      <c r="JA188" s="23"/>
      <c r="JB188" s="23"/>
      <c r="JC188" s="23"/>
      <c r="JG188">
        <f t="shared" si="366"/>
        <v>1.741826367609308</v>
      </c>
      <c r="JH188">
        <f t="shared" si="367"/>
        <v>4.2343798996582276</v>
      </c>
      <c r="JJ188" s="14">
        <v>10</v>
      </c>
      <c r="JK188" s="14">
        <v>2</v>
      </c>
      <c r="JL188" s="14">
        <v>1.5</v>
      </c>
      <c r="JM188" s="23">
        <f t="shared" si="368"/>
        <v>83809613</v>
      </c>
      <c r="JN188" s="23">
        <f t="shared" si="369"/>
        <v>1</v>
      </c>
      <c r="JO188" s="23">
        <f t="shared" si="370"/>
        <v>83809.61</v>
      </c>
      <c r="JP188" s="14">
        <v>30</v>
      </c>
      <c r="JQ188" s="14">
        <v>6</v>
      </c>
      <c r="JR188" s="14">
        <v>4</v>
      </c>
      <c r="JS188" s="23">
        <f t="shared" si="371"/>
        <v>239894366</v>
      </c>
      <c r="JT188" s="23">
        <f t="shared" si="372"/>
        <v>1</v>
      </c>
      <c r="JU188" s="23">
        <f t="shared" si="373"/>
        <v>239894.37</v>
      </c>
      <c r="JW188" s="23">
        <f t="shared" si="374"/>
        <v>319859155</v>
      </c>
      <c r="JX188" s="23">
        <f t="shared" si="375"/>
        <v>1</v>
      </c>
      <c r="JY188" s="23">
        <f t="shared" si="376"/>
        <v>319859.15999999997</v>
      </c>
      <c r="JZ188" s="23">
        <f t="shared" si="377"/>
        <v>125714420</v>
      </c>
      <c r="KA188" s="23">
        <f t="shared" si="378"/>
        <v>1</v>
      </c>
      <c r="KB188" s="23">
        <f t="shared" si="379"/>
        <v>125714.42</v>
      </c>
    </row>
    <row r="189" spans="3:288" ht="16.5" x14ac:dyDescent="0.2">
      <c r="C189" s="14">
        <f t="shared" si="243"/>
        <v>53</v>
      </c>
      <c r="D189" s="14">
        <v>185</v>
      </c>
      <c r="E189" s="14" t="s">
        <v>849</v>
      </c>
      <c r="F189" s="14">
        <v>653</v>
      </c>
      <c r="G189" s="14">
        <v>653</v>
      </c>
      <c r="H189" s="14">
        <v>653</v>
      </c>
      <c r="I189" s="14">
        <v>653</v>
      </c>
      <c r="J189" s="14">
        <v>11</v>
      </c>
      <c r="K189" s="14">
        <v>11</v>
      </c>
      <c r="L189" s="14">
        <v>11</v>
      </c>
      <c r="M189" s="14">
        <v>7</v>
      </c>
      <c r="N189" s="14">
        <v>7</v>
      </c>
      <c r="O189" s="14">
        <v>7</v>
      </c>
      <c r="P189" s="14">
        <v>10</v>
      </c>
      <c r="Q189" s="14">
        <v>10</v>
      </c>
      <c r="R189" s="14">
        <v>10</v>
      </c>
      <c r="S189" s="14">
        <v>10</v>
      </c>
      <c r="T189" s="14">
        <v>10</v>
      </c>
      <c r="U189" s="14">
        <v>10</v>
      </c>
      <c r="V189" s="14">
        <v>10</v>
      </c>
      <c r="W189" s="14">
        <v>10</v>
      </c>
      <c r="X189" s="14">
        <v>653</v>
      </c>
      <c r="Y189" s="14">
        <v>653</v>
      </c>
      <c r="Z189" s="14">
        <v>653</v>
      </c>
      <c r="AA189" s="14">
        <v>653</v>
      </c>
      <c r="AB189" s="14">
        <v>653</v>
      </c>
      <c r="AC189" s="14">
        <v>653</v>
      </c>
      <c r="AD189" s="14">
        <v>653</v>
      </c>
      <c r="AE189" s="14">
        <v>653</v>
      </c>
      <c r="AF189" s="14">
        <v>85</v>
      </c>
      <c r="AG189" s="14">
        <v>85</v>
      </c>
      <c r="AH189" s="14">
        <v>85</v>
      </c>
      <c r="AI189" s="14">
        <v>85</v>
      </c>
      <c r="AJ189" s="14">
        <v>85</v>
      </c>
      <c r="AK189" s="14">
        <v>85</v>
      </c>
      <c r="AL189" s="14">
        <v>85</v>
      </c>
      <c r="AM189" s="14">
        <v>85</v>
      </c>
      <c r="AN189" s="14">
        <v>6</v>
      </c>
      <c r="AO189" s="14">
        <v>7</v>
      </c>
      <c r="AP189" s="14">
        <v>7</v>
      </c>
      <c r="AQ189" s="14">
        <v>7</v>
      </c>
      <c r="AR189" s="14">
        <v>7</v>
      </c>
      <c r="AS189" s="14">
        <v>0</v>
      </c>
      <c r="AT189" s="14">
        <v>0</v>
      </c>
      <c r="AU189" s="14">
        <v>0</v>
      </c>
      <c r="AV189" s="14">
        <v>0</v>
      </c>
      <c r="AW189" s="14">
        <v>4</v>
      </c>
      <c r="AX189" s="14">
        <v>5</v>
      </c>
      <c r="AY189" s="14">
        <v>0</v>
      </c>
      <c r="AZ189" s="14">
        <v>0</v>
      </c>
      <c r="BA189" s="14">
        <v>21</v>
      </c>
      <c r="BF189" s="14">
        <f>ROUND((INDEX(新战舰养成!S$6:S$18,通天塔!$J189+1)+INDEX(新战舰养成!D$6:D$18,通天塔!$J189+1)*(通天塔!$G189-1))*INDEX(战舰突破!$D$6:$D$18,通天塔!$M189+1),0)</f>
        <v>463197</v>
      </c>
      <c r="BG189" s="14">
        <f>ROUND((INDEX(新战舰养成!T$6:T$18,通天塔!$J189+1)+INDEX(新战舰养成!E$6:E$18,通天塔!$J189+1)*(通天塔!$G189-1))*INDEX(战舰突破!$D$6:$D$18,通天塔!$M189+1),0)</f>
        <v>3705464</v>
      </c>
      <c r="BH189" s="14">
        <f>ROUND((INDEX(新战舰养成!U$6:U$18,通天塔!$J189+1)+INDEX(新战舰养成!F$6:F$18,通天塔!$J189+1)*(通天塔!$G189-1))*INDEX(战舰突破!$D$6:$D$18,通天塔!$M189+1),0)</f>
        <v>231749</v>
      </c>
      <c r="BI189" s="14">
        <f>ROUND((INDEX(新战舰养成!V$6:V$18,通天塔!$J189+1)+INDEX(新战舰养成!G$6:G$18,通天塔!$J189+1)*(通天塔!$G189-1))*INDEX(战舰突破!$D$6:$D$18,通天塔!$M189+1),0)</f>
        <v>570</v>
      </c>
      <c r="BJ189" s="14">
        <f>ROUND((INDEX(新战舰养成!W$6:W$18,通天塔!$J189+1)+INDEX(新战舰养成!H$6:H$18,通天塔!$J189+1)*(通天塔!$G189-1))*INDEX(战舰突破!$D$6:$D$18,通天塔!$M189+1),0)</f>
        <v>8</v>
      </c>
      <c r="BL189" s="14">
        <f>IF($H189&gt;0,ROUND((INDEX(新战舰养成!X$6:X$18,通天塔!$K189+1)+INDEX(新战舰养成!I$6:I$18,通天塔!$K189+1)*(通天塔!$H189-1))*INDEX(战舰突破!$D$6:$D$18,通天塔!$N189+1),0),0)</f>
        <v>463729</v>
      </c>
      <c r="BM189" s="14">
        <f>IF($H189&gt;0,ROUND((INDEX(新战舰养成!Y$6:Y$18,通天塔!$K189+1)+INDEX(新战舰养成!J$6:J$18,通天塔!$K189+1)*(通天塔!$H189-1))*INDEX(战舰突破!$D$6:$D$18,通天塔!$N189+1),0),0)</f>
        <v>0</v>
      </c>
      <c r="BN189" s="14">
        <f>IF($H189&gt;0,ROUND((INDEX(新战舰养成!Z$6:Z$18,通天塔!$K189+1)+INDEX(新战舰养成!K$6:K$18,通天塔!$K189+1)*(通天塔!$H189-1))*INDEX(战舰突破!$D$6:$D$18,通天塔!$N189+1),0),0)</f>
        <v>0</v>
      </c>
      <c r="BO189" s="14">
        <f>IF($H189&gt;0,ROUND((INDEX(新战舰养成!AA$6:AA$18,通天塔!$K189+1)+INDEX(新战舰养成!L$6:L$18,通天塔!$K189+1)*(通天塔!$H189-1))*INDEX(战舰突破!$D$6:$D$18,通天塔!$N189+1),0),0)</f>
        <v>4631972</v>
      </c>
      <c r="BP189" s="14">
        <f>IF($H189&gt;0,ROUND((INDEX(新战舰养成!AB$6:AB$18,通天塔!$K189+1)+INDEX(新战舰养成!M$6:M$18,通天塔!$K189+1)*(通天塔!$H189-1))*INDEX(战舰突破!$D$6:$D$18,通天塔!$N189+1),0),0)</f>
        <v>92500</v>
      </c>
      <c r="BR189" s="14">
        <f>IF($I189&gt;0,ROUND((INDEX(新战舰养成!AC$6:AC$18,通天塔!$L189+1)+INDEX(新战舰养成!I$6:I$18,通天塔!$L189+1)*(通天塔!$I189-1))*INDEX(战舰突破!$D$6:$D$18,通天塔!$O189+1),0),0)</f>
        <v>464299</v>
      </c>
      <c r="BS189" s="14">
        <f>IF($I189&gt;0,ROUND((INDEX(新战舰养成!AD$6:AD$18,通天塔!$L189+1)+INDEX(新战舰养成!J$6:J$18,通天塔!$L189+1)*(通天塔!$I189-1))*INDEX(战舰突破!$D$6:$D$18,通天塔!$O189+1),0),0)</f>
        <v>0</v>
      </c>
      <c r="BT189" s="14">
        <f>IF($I189&gt;0,ROUND((INDEX(新战舰养成!AE$6:AE$18,通天塔!$L189+1)+INDEX(新战舰养成!K$6:K$18,通天塔!$L189+1)*(通天塔!$I189-1))*INDEX(战舰突破!$D$6:$D$18,通天塔!$O189+1),0),0)</f>
        <v>0</v>
      </c>
      <c r="BU189" s="14">
        <f>IF($I189&gt;0,ROUND((INDEX(新战舰养成!AF$6:AF$18,通天塔!$L189+1)+INDEX(新战舰养成!L$6:L$18,通天塔!$L189+1)*(通天塔!$I189-1))*INDEX(战舰突破!$D$6:$D$18,通天塔!$O189+1),0),0)</f>
        <v>2935576</v>
      </c>
      <c r="BV189" s="14">
        <f>IF($I189&gt;0,ROUND((INDEX(新战舰养成!AG$6:AG$18,通天塔!$L189+1)+INDEX(新战舰养成!M$6:M$18,通天塔!$L189+1)*(通天塔!$I189-1))*INDEX(战舰突破!$D$6:$D$18,通天塔!$O189+1),0),0)</f>
        <v>126850</v>
      </c>
      <c r="BY189" s="14">
        <f>(INDEX(装备数值!$C$13:$G$116,通天塔!$P189*8+1,BY$2)+INDEX(装备数值!$C$13:$G$116,通天塔!$Q189*8+2,BY$2)+INDEX(装备数值!$C$13:$G$116,通天塔!$S189*8+3,BY$2)+INDEX(装备数值!$C$13:$G$116,通天塔!$R189*8+4,BY$2)+INDEX(装备数值!$C$13:$G$116,通天塔!$T189*8+5,BY$2)+INDEX(装备数值!$C$13:$G$116,通天塔!$U189*8+6,BY$2)+INDEX(装备数值!$C$13:$G$116,通天塔!$V189*8+7,BY$2)+INDEX(装备数值!$C$13:$G$116,通天塔!$W189*8+8,BY$2))</f>
        <v>80000</v>
      </c>
      <c r="BZ189" s="14">
        <f>(INDEX(装备数值!$C$13:$G$116,通天塔!$P189*8+1,BZ$2)+INDEX(装备数值!$C$13:$G$116,通天塔!$Q189*8+2,BZ$2)+INDEX(装备数值!$C$13:$G$116,通天塔!$S189*8+3,BZ$2)+INDEX(装备数值!$C$13:$G$116,通天塔!$R189*8+4,BZ$2)+INDEX(装备数值!$C$13:$G$116,通天塔!$T189*8+5,BZ$2)+INDEX(装备数值!$C$13:$G$116,通天塔!$U189*8+6,BZ$2)+INDEX(装备数值!$C$13:$G$116,通天塔!$V189*8+7,BZ$2)+INDEX(装备数值!$C$13:$G$116,通天塔!$W189*8+8,BZ$2))</f>
        <v>600000</v>
      </c>
      <c r="CA189" s="14">
        <f>(INDEX(装备数值!$C$13:$G$116,通天塔!$P189*8+1,CA$2)+INDEX(装备数值!$C$13:$G$116,通天塔!$Q189*8+2,CA$2)+INDEX(装备数值!$C$13:$G$116,通天塔!$S189*8+3,CA$2)+INDEX(装备数值!$C$13:$G$116,通天塔!$R189*8+4,CA$2)+INDEX(装备数值!$C$13:$G$116,通天塔!$T189*8+5,CA$2)+INDEX(装备数值!$C$13:$G$116,通天塔!$U189*8+6,CA$2)+INDEX(装备数值!$C$13:$G$116,通天塔!$V189*8+7,CA$2)+INDEX(装备数值!$C$13:$G$116,通天塔!$W189*8+8,CA$2))</f>
        <v>40000</v>
      </c>
      <c r="CB189" s="14">
        <f>(INDEX(装备数值!$C$13:$G$116,通天塔!$P189*8+1,CB$2)+INDEX(装备数值!$C$13:$G$116,通天塔!$Q189*8+2,CB$2)+INDEX(装备数值!$C$13:$G$116,通天塔!$S189*8+3,CB$2)+INDEX(装备数值!$C$13:$G$116,通天塔!$R189*8+4,CB$2)+INDEX(装备数值!$C$13:$G$116,通天塔!$T189*8+5,CB$2)+INDEX(装备数值!$C$13:$G$116,通天塔!$U189*8+6,CB$2)+INDEX(装备数值!$C$13:$G$116,通天塔!$V189*8+7,CB$2)+INDEX(装备数值!$C$13:$G$116,通天塔!$W189*8+8,CB$2))</f>
        <v>800000</v>
      </c>
      <c r="CC189" s="14">
        <f>(INDEX(装备数值!$C$13:$G$116,通天塔!$P189*8+1,CC$2)+INDEX(装备数值!$C$13:$G$116,通天塔!$Q189*8+2,CC$2)+INDEX(装备数值!$C$13:$G$116,通天塔!$S189*8+3,CC$2)+INDEX(装备数值!$C$13:$G$116,通天塔!$R189*8+4,CC$2)+INDEX(装备数值!$C$13:$G$116,通天塔!$T189*8+5,CC$2)+INDEX(装备数值!$C$13:$G$116,通天塔!$U189*8+6,CC$2)+INDEX(装备数值!$C$13:$G$116,通天塔!$V189*8+7,CC$2)+INDEX(装备数值!$C$13:$G$116,通天塔!$W189*8+8,CC$2))</f>
        <v>15750</v>
      </c>
      <c r="CF189" s="14">
        <f>INDEX(装备数值!$I$13:$M$116,通天塔!$P189*8+1,CF$2)*$X189+INDEX(装备数值!$I$13:$M$116,通天塔!$Q189*8+2,CF$2)*$Y189+INDEX(装备数值!$I$13:$M$116,通天塔!$S189*8+3,CF$2)*$Z189+INDEX(装备数值!$I$13:$M$116,通天塔!$R189*8+4,CF$2)*$AA189+INDEX(装备数值!$I$13:$M$116,通天塔!$T189*8+5,CF$2)*$AB189+INDEX(装备数值!$I$13:$M$116,通天塔!$U189*8+6,CF$2)*$AC189+INDEX(装备数值!$I$13:$M$116,通天塔!$V189*8+7,CF$2)*$AD189+INDEX(装备数值!$I$13:$M$116,通天塔!$W189*8+8,CF$2)*$AE189</f>
        <v>208960</v>
      </c>
      <c r="CG189" s="14">
        <f>INDEX(装备数值!$I$13:$M$116,通天塔!$P189*8+1,CG$2)*$X189+INDEX(装备数值!$I$13:$M$116,通天塔!$Q189*8+2,CG$2)*$Y189+INDEX(装备数值!$I$13:$M$116,通天塔!$S189*8+3,CG$2)*$Z189+INDEX(装备数值!$I$13:$M$116,通天塔!$R189*8+4,CG$2)*$AA189+INDEX(装备数值!$I$13:$M$116,通天塔!$T189*8+5,CG$2)*$AB189+INDEX(装备数值!$I$13:$M$116,通天塔!$U189*8+6,CG$2)*$AC189+INDEX(装备数值!$I$13:$M$116,通天塔!$V189*8+7,CG$2)*$AD189+INDEX(装备数值!$I$13:$M$116,通天塔!$W189*8+8,CG$2)*$AE189</f>
        <v>1567200</v>
      </c>
      <c r="CH189" s="14">
        <f>INDEX(装备数值!$I$13:$M$116,通天塔!$P189*8+1,CH$2)*$X189+INDEX(装备数值!$I$13:$M$116,通天塔!$Q189*8+2,CH$2)*$Y189+INDEX(装备数值!$I$13:$M$116,通天塔!$S189*8+3,CH$2)*$Z189+INDEX(装备数值!$I$13:$M$116,通天塔!$R189*8+4,CH$2)*$AA189+INDEX(装备数值!$I$13:$M$116,通天塔!$T189*8+5,CH$2)*$AB189+INDEX(装备数值!$I$13:$M$116,通天塔!$U189*8+6,CH$2)*$AC189+INDEX(装备数值!$I$13:$M$116,通天塔!$V189*8+7,CH$2)*$AD189+INDEX(装备数值!$I$13:$M$116,通天塔!$W189*8+8,CH$2)*$AE189</f>
        <v>104480</v>
      </c>
      <c r="CI189" s="14">
        <f>INDEX(装备数值!$I$13:$M$116,通天塔!$P189*8+1,CI$2)*$X189+INDEX(装备数值!$I$13:$M$116,通天塔!$Q189*8+2,CI$2)*$Y189+INDEX(装备数值!$I$13:$M$116,通天塔!$S189*8+3,CI$2)*$Z189+INDEX(装备数值!$I$13:$M$116,通天塔!$R189*8+4,CI$2)*$AA189+INDEX(装备数值!$I$13:$M$116,通天塔!$T189*8+5,CI$2)*$AB189+INDEX(装备数值!$I$13:$M$116,通天塔!$U189*8+6,CI$2)*$AC189+INDEX(装备数值!$I$13:$M$116,通天塔!$V189*8+7,CI$2)*$AD189+INDEX(装备数值!$I$13:$M$116,通天塔!$W189*8+8,CI$2)*$AE189</f>
        <v>2089600</v>
      </c>
      <c r="CJ189" s="14">
        <f>INDEX(装备数值!$I$13:$M$116,通天塔!$P189*8+1,CJ$2)*$X189+INDEX(装备数值!$I$13:$M$116,通天塔!$Q189*8+2,CJ$2)*$Y189+INDEX(装备数值!$I$13:$M$116,通天塔!$S189*8+3,CJ$2)*$Z189+INDEX(装备数值!$I$13:$M$116,通天塔!$R189*8+4,CJ$2)*$AA189+INDEX(装备数值!$I$13:$M$116,通天塔!$T189*8+5,CJ$2)*$AB189+INDEX(装备数值!$I$13:$M$116,通天塔!$U189*8+6,CJ$2)*$AC189+INDEX(装备数值!$I$13:$M$116,通天塔!$V189*8+7,CJ$2)*$AD189+INDEX(装备数值!$I$13:$M$116,通天塔!$W189*8+8,CJ$2)*$AE189</f>
        <v>41139</v>
      </c>
      <c r="CM189" s="14">
        <f>INDEX(装备数值!$X$13:$AH$116,$P189*8+1,CM$2)*$AF189+INDEX(装备数值!$X$13:$AH$116,$Q189*8+2,CM$2)*$AG189+INDEX(装备数值!$X$13:$AH$116,$S189*8+3,CM$2)*$AH189+INDEX(装备数值!$X$13:$AH$116,$R189*8+4,CM$2)*$AI189+INDEX(装备数值!$X$13:$AH$116,$T189*8+5,CM$2)*$AJ189+INDEX(装备数值!$X$13:$AH$116,$U189*8+6,CM$2)*$AK189+INDEX(装备数值!$X$13:$AH$116,$V189*8+7,CM$2)*$AL189+INDEX(装备数值!$X$13:$AH$116,$W189*8+8,CM$2)*$AM189</f>
        <v>68000</v>
      </c>
      <c r="CN189" s="14">
        <f>INDEX(装备数值!$X$13:$AH$116,$P189*8+1,CN$2)*$AF189+INDEX(装备数值!$X$13:$AH$116,$Q189*8+2,CN$2)*$AG189+INDEX(装备数值!$X$13:$AH$116,$S189*8+3,CN$2)*$AH189+INDEX(装备数值!$X$13:$AH$116,$R189*8+4,CN$2)*$AI189+INDEX(装备数值!$X$13:$AH$116,$T189*8+5,CN$2)*$AJ189+INDEX(装备数值!$X$13:$AH$116,$U189*8+6,CN$2)*$AK189+INDEX(装备数值!$X$13:$AH$116,$V189*8+7,CN$2)*$AL189+INDEX(装备数值!$X$13:$AH$116,$W189*8+8,CN$2)*$AM189</f>
        <v>510000</v>
      </c>
      <c r="CO189" s="14">
        <f>INDEX(装备数值!$X$13:$AH$116,$P189*8+1,CO$2)*$AF189+INDEX(装备数值!$X$13:$AH$116,$Q189*8+2,CO$2)*$AG189+INDEX(装备数值!$X$13:$AH$116,$S189*8+3,CO$2)*$AH189+INDEX(装备数值!$X$13:$AH$116,$R189*8+4,CO$2)*$AI189+INDEX(装备数值!$X$13:$AH$116,$T189*8+5,CO$2)*$AJ189+INDEX(装备数值!$X$13:$AH$116,$U189*8+6,CO$2)*$AK189+INDEX(装备数值!$X$13:$AH$116,$V189*8+7,CO$2)*$AL189+INDEX(装备数值!$X$13:$AH$116,$W189*8+8,CO$2)*$AM189</f>
        <v>34000</v>
      </c>
      <c r="CP189" s="14">
        <f>INDEX(装备数值!$X$13:$AH$116,$P189*8+1,CP$2)*$AF189+INDEX(装备数值!$X$13:$AH$116,$Q189*8+2,CP$2)*$AG189+INDEX(装备数值!$X$13:$AH$116,$S189*8+3,CP$2)*$AH189+INDEX(装备数值!$X$13:$AH$116,$R189*8+4,CP$2)*$AI189+INDEX(装备数值!$X$13:$AH$116,$T189*8+5,CP$2)*$AJ189+INDEX(装备数值!$X$13:$AH$116,$U189*8+6,CP$2)*$AK189+INDEX(装备数值!$X$13:$AH$116,$V189*8+7,CP$2)*$AL189+INDEX(装备数值!$X$13:$AH$116,$W189*8+8,CP$2)*$AM189</f>
        <v>680000</v>
      </c>
      <c r="CQ189" s="14">
        <f>INDEX(装备数值!$X$13:$AH$116,$P189*8+1,CQ$2)*$AF189+INDEX(装备数值!$X$13:$AH$116,$Q189*8+2,CQ$2)*$AG189+INDEX(装备数值!$X$13:$AH$116,$S189*8+3,CQ$2)*$AH189+INDEX(装备数值!$X$13:$AH$116,$R189*8+4,CQ$2)*$AI189+INDEX(装备数值!$X$13:$AH$116,$T189*8+5,CQ$2)*$AJ189+INDEX(装备数值!$X$13:$AH$116,$U189*8+6,CQ$2)*$AK189+INDEX(装备数值!$X$13:$AH$116,$V189*8+7,CQ$2)*$AL189+INDEX(装备数值!$X$13:$AH$116,$W189*8+8,CQ$2)*$AM189</f>
        <v>13600</v>
      </c>
      <c r="CR189" s="14">
        <f>INDEX(装备数值!$X$13:$AH$116,$P189*8+1,CR$2)*$AF189+INDEX(装备数值!$X$13:$AH$116,$Q189*8+2,CR$2)*$AG189+INDEX(装备数值!$X$13:$AH$116,$S189*8+3,CR$2)*$AH189+INDEX(装备数值!$X$13:$AH$116,$R189*8+4,CR$2)*$AI189+INDEX(装备数值!$X$13:$AH$116,$T189*8+5,CR$2)*$AJ189+INDEX(装备数值!$X$13:$AH$116,$U189*8+6,CR$2)*$AK189+INDEX(装备数值!$X$13:$AH$116,$V189*8+7,CR$2)*$AL189+INDEX(装备数值!$X$13:$AH$116,$W189*8+8,CR$2)*$AM189</f>
        <v>51000</v>
      </c>
      <c r="CS189" s="14">
        <f>INDEX(装备数值!$X$13:$AH$116,$P189*8+1,CS$2)*$AF189+INDEX(装备数值!$X$13:$AH$116,$Q189*8+2,CS$2)*$AG189+INDEX(装备数值!$X$13:$AH$116,$S189*8+3,CS$2)*$AH189+INDEX(装备数值!$X$13:$AH$116,$R189*8+4,CS$2)*$AI189+INDEX(装备数值!$X$13:$AH$116,$T189*8+5,CS$2)*$AJ189+INDEX(装备数值!$X$13:$AH$116,$U189*8+6,CS$2)*$AK189+INDEX(装备数值!$X$13:$AH$116,$V189*8+7,CS$2)*$AL189+INDEX(装备数值!$X$13:$AH$116,$W189*8+8,CS$2)*$AM189</f>
        <v>51000</v>
      </c>
      <c r="CT189" s="14">
        <f>INDEX(装备数值!$X$13:$AH$116,$P189*8+1,CT$2)*$AF189+INDEX(装备数值!$X$13:$AH$116,$Q189*8+2,CT$2)*$AG189+INDEX(装备数值!$X$13:$AH$116,$S189*8+3,CT$2)*$AH189+INDEX(装备数值!$X$13:$AH$116,$R189*8+4,CT$2)*$AI189+INDEX(装备数值!$X$13:$AH$116,$T189*8+5,CT$2)*$AJ189+INDEX(装备数值!$X$13:$AH$116,$U189*8+6,CT$2)*$AK189+INDEX(装备数值!$X$13:$AH$116,$V189*8+7,CT$2)*$AL189+INDEX(装备数值!$X$13:$AH$116,$W189*8+8,CT$2)*$AM189</f>
        <v>51000</v>
      </c>
      <c r="CU189" s="14">
        <f>INDEX(装备数值!$X$13:$AH$116,$P189*8+1,CU$2)*$AF189+INDEX(装备数值!$X$13:$AH$116,$Q189*8+2,CU$2)*$AG189+INDEX(装备数值!$X$13:$AH$116,$S189*8+3,CU$2)*$AH189+INDEX(装备数值!$X$13:$AH$116,$R189*8+4,CU$2)*$AI189+INDEX(装备数值!$X$13:$AH$116,$T189*8+5,CU$2)*$AJ189+INDEX(装备数值!$X$13:$AH$116,$U189*8+6,CU$2)*$AK189+INDEX(装备数值!$X$13:$AH$116,$V189*8+7,CU$2)*$AL189+INDEX(装备数值!$X$13:$AH$116,$W189*8+8,CU$2)*$AM189</f>
        <v>51000</v>
      </c>
      <c r="CV189" s="14">
        <f>INDEX(装备数值!$X$13:$AH$116,$P189*8+1,CV$2)*$AF189+INDEX(装备数值!$X$13:$AH$116,$Q189*8+2,CV$2)*$AG189+INDEX(装备数值!$X$13:$AH$116,$S189*8+3,CV$2)*$AH189+INDEX(装备数值!$X$13:$AH$116,$R189*8+4,CV$2)*$AI189+INDEX(装备数值!$X$13:$AH$116,$T189*8+5,CV$2)*$AJ189+INDEX(装备数值!$X$13:$AH$116,$U189*8+6,CV$2)*$AK189+INDEX(装备数值!$X$13:$AH$116,$V189*8+7,CV$2)*$AL189+INDEX(装备数值!$X$13:$AH$116,$W189*8+8,CV$2)*$AM189</f>
        <v>170</v>
      </c>
      <c r="CW189" s="14">
        <f>INDEX(装备数值!$X$13:$AH$116,$P189*8+1,CW$2)*$AF189+INDEX(装备数值!$X$13:$AH$116,$Q189*8+2,CW$2)*$AG189+INDEX(装备数值!$X$13:$AH$116,$S189*8+3,CW$2)*$AH189+INDEX(装备数值!$X$13:$AH$116,$R189*8+4,CW$2)*$AI189+INDEX(装备数值!$X$13:$AH$116,$T189*8+5,CW$2)*$AJ189+INDEX(装备数值!$X$13:$AH$116,$U189*8+6,CW$2)*$AK189+INDEX(装备数值!$X$13:$AH$116,$V189*8+7,CW$2)*$AL189+INDEX(装备数值!$X$13:$AH$116,$W189*8+8,CW$2)*$AM189</f>
        <v>170</v>
      </c>
      <c r="CY189" s="14">
        <f>INDEX(装备数值!$AN$17:$AN$117,MATCH(MIN($X189:$AE189),装备数值!$AO$17:$AO$117,1))</f>
        <v>65</v>
      </c>
      <c r="CZ189" s="14">
        <f>IF(COUNTIF($P189:$W189,"&gt;"&amp;0)=8,INDEX(装备数值!AR$17:AR$117,$CY189+1),0)</f>
        <v>32370</v>
      </c>
      <c r="DA189" s="14">
        <f>IF(COUNTIF($P189:$W189,"&gt;"&amp;0)=8,INDEX(装备数值!AS$17:AS$117,$CY189+1),0)</f>
        <v>243750</v>
      </c>
      <c r="DB189" s="14">
        <f>IF(COUNTIF($P189:$W189,"&gt;"&amp;0)=8,INDEX(装备数值!AT$17:AT$117,$CY189+1),0)</f>
        <v>16120</v>
      </c>
      <c r="DC189" s="14">
        <f>IF(COUNTIF($P189:$W189,"&gt;"&amp;0)=8,INDEX(装备数值!AU$17:AU$117,$CY189+1),0)</f>
        <v>325000</v>
      </c>
      <c r="DD189" s="14">
        <f>IF(COUNTIF($P189:$W189,"&gt;"&amp;0)=8,INDEX(装备数值!AV$17:AV$117,$CY189+1),0)</f>
        <v>6500</v>
      </c>
      <c r="DF189" s="14">
        <f>INDEX(装备数值!$AY$17:$AY$77,MATCH(MIN($AF189:$AM189),装备数值!$AZ$17:$AZ$77,1))</f>
        <v>42</v>
      </c>
      <c r="DG189" s="26">
        <f>INDEX(装备数值!BA$17:BA$77,通天塔!DF189+1)</f>
        <v>0.87</v>
      </c>
      <c r="DH189" s="26">
        <f>INDEX(装备数值!BA$17:BA$77,通天塔!DF189+1)</f>
        <v>0.87</v>
      </c>
      <c r="DJ189" s="14">
        <f t="shared" si="299"/>
        <v>43</v>
      </c>
      <c r="DK189" s="14">
        <f>VLOOKUP(DJ189,军阶与晶片数值!$W$6:$X$27,2)</f>
        <v>9</v>
      </c>
      <c r="DL189" s="14">
        <f>INDEX(军阶与晶片数值!Y$6:Y$27,$DK189+1)</f>
        <v>750</v>
      </c>
      <c r="DM189" s="14">
        <f>INDEX(军阶与晶片数值!Z$6:Z$27,$DK189+1)</f>
        <v>750</v>
      </c>
      <c r="DN189" s="14">
        <f>INDEX(军阶与晶片数值!AA$6:AA$27,$DK189+1)</f>
        <v>750</v>
      </c>
      <c r="DO189" s="14">
        <f>INDEX(军阶与晶片数值!AB$6:AB$27,$DK189+1)</f>
        <v>750</v>
      </c>
      <c r="DP189" s="29">
        <f>INDEX(军阶与晶片数值!AC$6:AC$27,$DK189+1)</f>
        <v>50</v>
      </c>
      <c r="DQ189" s="29">
        <f>INDEX(军阶与晶片数值!AD$6:AD$27,$DK189+1)</f>
        <v>30</v>
      </c>
      <c r="DS189" s="26">
        <f>INDEX(军阶与晶片数值!I$6:I$16,AN189+1)</f>
        <v>0.3</v>
      </c>
      <c r="DT189" s="26">
        <f>INDEX(军阶与晶片数值!M$6:M$16,AO189+1)</f>
        <v>0.45</v>
      </c>
      <c r="DU189" s="26">
        <f>INDEX(军阶与晶片数值!J$6:J$16,AP189+1)</f>
        <v>0.45</v>
      </c>
      <c r="DV189" s="26">
        <f>INDEX(军阶与晶片数值!K$6:K$16,AQ189+1)</f>
        <v>0.9</v>
      </c>
      <c r="DW189" s="26">
        <f>INDEX(军阶与晶片数值!L$6:L$16,AR189+1)</f>
        <v>0.9</v>
      </c>
      <c r="DX189" s="28">
        <f>INDEX(军阶与晶片数值!N$6:N$16,AS189+1)</f>
        <v>0</v>
      </c>
      <c r="DY189" s="28">
        <f>INDEX(军阶与晶片数值!O$6:O$16,AT189+1)</f>
        <v>0</v>
      </c>
      <c r="DZ189" s="28">
        <f>INDEX(军阶与晶片数值!P$6:P$16,AU189+1)</f>
        <v>0</v>
      </c>
      <c r="EA189" s="28">
        <f>INDEX(军阶与晶片数值!Q$6:Q$16,AV189+1)</f>
        <v>0</v>
      </c>
      <c r="EB189" s="26">
        <f>INDEX(军阶与晶片数值!R$6:R$16,AW189+1)</f>
        <v>0.3</v>
      </c>
      <c r="EC189" s="26">
        <f>INDEX(军阶与晶片数值!S$6:S$16,AX189+1)</f>
        <v>0.4</v>
      </c>
      <c r="ED189" s="26">
        <f>INDEX(军阶与晶片数值!T$6:T$16,AY189+1)</f>
        <v>0</v>
      </c>
      <c r="EE189" s="26">
        <f>INDEX(军阶与晶片数值!U$6:U$16,AZ189+1)</f>
        <v>0</v>
      </c>
      <c r="EG189" s="26">
        <f>INDEX(军阶与晶片数值!$C$6:$C$36,通天塔!$BA189+1)</f>
        <v>1.05</v>
      </c>
      <c r="EH189" s="26">
        <f>INDEX(军阶与晶片数值!$C$6:$C$36,通天塔!$BA189+1)</f>
        <v>1.05</v>
      </c>
      <c r="EI189" s="26">
        <f>INDEX(军阶与晶片数值!$C$6:$C$36,通天塔!$BA189+1)</f>
        <v>1.05</v>
      </c>
      <c r="EJ189" s="26">
        <f>INDEX(军阶与晶片数值!$C$6:$C$36,通天塔!$BA189+1)</f>
        <v>1.05</v>
      </c>
      <c r="EK189" s="26">
        <f>INDEX(军阶与晶片数值!$C$6:$C$36,通天塔!$BA189+1)</f>
        <v>1.05</v>
      </c>
      <c r="EM189" s="14">
        <f>INDEX(战舰突破!$H$6:$H$18,通天塔!$J189+1)+INDEX(战舰突破!$H$23:$H$35,通天塔!$K189+1)+INDEX(战舰突破!$H$40:$H$52,通天塔!$L189+1)</f>
        <v>200</v>
      </c>
      <c r="EN189" s="14">
        <f>INDEX(战舰突破!$I$6:$I$18,通天塔!$J189+1)+INDEX(战舰突破!$I$23:$I$35,通天塔!$K189+1)+INDEX(战舰突破!$I$40:$I$52,通天塔!$L189+1)</f>
        <v>200</v>
      </c>
      <c r="EO189" s="14">
        <f>INDEX(战舰突破!$J$6:$J$18,通天塔!$J189+1)+INDEX(战舰突破!$J$23:$J$35,通天塔!$K189+1)+INDEX(战舰突破!$J$40:$J$52,通天塔!$L189+1)</f>
        <v>0</v>
      </c>
      <c r="EP189" s="14">
        <f>INDEX(战舰突破!$K$6:$K$18,通天塔!$J189+1)+INDEX(战舰突破!$K$23:$K$35,通天塔!$K189+1)+INDEX(战舰突破!$K$40:$K$52,通天塔!$L189+1)</f>
        <v>0</v>
      </c>
      <c r="EQ189" s="14">
        <f>INDEX(战舰突破!$L$6:$L$18,通天塔!$J189+1)+INDEX(战舰突破!$L$23:$L$35,通天塔!$K189+1)+INDEX(战舰突破!$L$40:$L$52,通天塔!$L189+1)</f>
        <v>200</v>
      </c>
      <c r="ER189" s="18">
        <f>INDEX(战舰突破!$N$6:$N$18,通天塔!$J189+1)+INDEX(战舰突破!$N$23:$N$35,通天塔!$K189+1)+INDEX(战舰突破!$N$40:$N$52,通天塔!$L189+1)</f>
        <v>0.75</v>
      </c>
      <c r="ES189" s="18">
        <f>INDEX(战舰突破!$O$6:$O$18,通天塔!$J189+1)+INDEX(战舰突破!$O$23:$O$35,通天塔!$K189+1)+INDEX(战舰突破!$O$40:$O$52,通天塔!$L189+1)</f>
        <v>1.4</v>
      </c>
      <c r="ET189" s="18">
        <f>INDEX(战舰突破!$P$6:$P$18,通天塔!$J189+1)+INDEX(战舰突破!$P$23:$P$35,通天塔!$K189+1)+INDEX(战舰突破!$P$40:$P$52,通天塔!$L189+1)</f>
        <v>0.5</v>
      </c>
      <c r="EU189" s="18">
        <f>INDEX(战舰突破!$Q$6:$Q$18,通天塔!$J189+1)+INDEX(战舰突破!$Q$23:$Q$35,通天塔!$K189+1)+INDEX(战舰突破!$Q$40:$Q$52,通天塔!$L189+1)</f>
        <v>0.3</v>
      </c>
      <c r="EV189" s="18">
        <f>INDEX(战舰突破!$R$6:$R$18,通天塔!$J189+1)+INDEX(战舰突破!$R$23:$R$35,通天塔!$K189+1)+INDEX(战舰突破!$R$40:$R$52,通天塔!$L189+1)</f>
        <v>0.25</v>
      </c>
      <c r="EW189" s="18">
        <f>INDEX(战舰突破!$M$6:$M$18,通天塔!$J189+1)+INDEX(战舰突破!$M$23:$M$35,通天塔!$K189+1)+INDEX(战舰突破!$M$40:$M$52,通天塔!$L189+1)</f>
        <v>0.2</v>
      </c>
      <c r="EX189" s="22">
        <f>INDEX(战舰突破!$W$6:$W$18,通天塔!$J189+1)+INDEX(战舰突破!$W$23:$W$35,通天塔!$K189+1)+INDEX(战舰突破!$W$40:$W$52,通天塔!$L189+1)</f>
        <v>0.5</v>
      </c>
      <c r="FA189" s="14">
        <f>INDEX(战舰突破!$S$6:$S$18,通天塔!$J189+1)</f>
        <v>0</v>
      </c>
      <c r="FB189" s="14">
        <f>INDEX(战舰突破!$T$6:$T$18,通天塔!$J189+1)</f>
        <v>1.1000000000000001</v>
      </c>
      <c r="FC189" s="14">
        <f>INDEX(战舰突破!$U$6:$U$18,通天塔!$J189+1)</f>
        <v>0.1</v>
      </c>
      <c r="FD189" s="14">
        <f>INDEX(战舰突破!$V$6:$V$18,通天塔!$J189+1)</f>
        <v>2</v>
      </c>
      <c r="FE189" s="14">
        <f>INDEX(战舰突破!$X$6:$X$18,通天塔!$J189+1)</f>
        <v>12</v>
      </c>
      <c r="FG189" s="14">
        <f>INDEX(战舰突破!$S$23:$S$35,通天塔!$J189+1)</f>
        <v>1</v>
      </c>
      <c r="FH189" s="14">
        <f>INDEX(战舰突破!$T$23:$T$35,通天塔!$J189+1)</f>
        <v>0.55000000000000004</v>
      </c>
      <c r="FI189" s="14">
        <f>INDEX(战舰突破!$U$23:$U$35,通天塔!$J189+1)</f>
        <v>0.1</v>
      </c>
      <c r="FJ189" s="14">
        <f>INDEX(战舰突破!$V$23:$V$35,通天塔!$J189+1)</f>
        <v>2</v>
      </c>
      <c r="FK189" s="14">
        <f>INDEX(战舰突破!$X$23:$X$35,通天塔!$J189+1)</f>
        <v>180</v>
      </c>
      <c r="FM189" s="14">
        <f>INDEX(战舰突破!$S$40:$S$52,通天塔!$J189+1)</f>
        <v>1</v>
      </c>
      <c r="FN189" s="14">
        <f>INDEX(战舰突破!$T$40:$T$52,通天塔!$J189+1)</f>
        <v>0.25</v>
      </c>
      <c r="FO189" s="14">
        <f>INDEX(战舰突破!$U$40:$U$52,通天塔!$J189+1)</f>
        <v>0.2</v>
      </c>
      <c r="FP189" s="14">
        <f>INDEX(战舰突破!$V$40:$V$52,通天塔!$J189+1)</f>
        <v>2</v>
      </c>
      <c r="FQ189" s="14">
        <f>INDEX(战舰突破!$X$40:$X$52,通天塔!$J189+1)</f>
        <v>300</v>
      </c>
      <c r="FT189" s="14">
        <f t="shared" si="300"/>
        <v>3976905</v>
      </c>
      <c r="FU189" s="14">
        <f t="shared" si="301"/>
        <v>3979386</v>
      </c>
      <c r="FV189" s="14">
        <f t="shared" si="302"/>
        <v>3982044</v>
      </c>
      <c r="FW189" s="14">
        <f t="shared" si="303"/>
        <v>47272837</v>
      </c>
      <c r="FX189" s="14">
        <f t="shared" si="304"/>
        <v>1901875</v>
      </c>
      <c r="FY189" s="14">
        <f t="shared" si="305"/>
        <v>44647286</v>
      </c>
      <c r="FZ189" s="14">
        <f t="shared" si="306"/>
        <v>1154271</v>
      </c>
      <c r="GA189" s="28">
        <f t="shared" si="307"/>
        <v>51750</v>
      </c>
      <c r="GB189" s="28">
        <f t="shared" si="308"/>
        <v>51750</v>
      </c>
      <c r="GC189" s="28">
        <f t="shared" si="309"/>
        <v>51750</v>
      </c>
      <c r="GD189" s="28">
        <f t="shared" si="310"/>
        <v>51750</v>
      </c>
      <c r="GE189" s="28">
        <f t="shared" si="311"/>
        <v>2.431</v>
      </c>
      <c r="GF189" s="28">
        <f t="shared" si="312"/>
        <v>2.6179999999999999</v>
      </c>
      <c r="GG189" s="28">
        <f t="shared" si="313"/>
        <v>0</v>
      </c>
      <c r="GH189" s="28">
        <f t="shared" si="314"/>
        <v>65.3</v>
      </c>
      <c r="GI189" s="14">
        <f t="shared" si="315"/>
        <v>1</v>
      </c>
      <c r="GJ189" s="14">
        <f t="shared" si="316"/>
        <v>2</v>
      </c>
      <c r="GK189" s="14">
        <f t="shared" si="317"/>
        <v>2</v>
      </c>
      <c r="GL189" s="18">
        <f t="shared" si="318"/>
        <v>2.3000000000000003</v>
      </c>
      <c r="GM189" s="18">
        <f t="shared" si="319"/>
        <v>1.75</v>
      </c>
      <c r="GN189" s="18">
        <f t="shared" si="320"/>
        <v>1.45</v>
      </c>
      <c r="GO189" s="29">
        <f t="shared" si="380"/>
        <v>51900</v>
      </c>
      <c r="GP189" s="29">
        <f t="shared" si="380"/>
        <v>52200</v>
      </c>
      <c r="GQ189" s="29">
        <f t="shared" si="380"/>
        <v>52200</v>
      </c>
      <c r="GR189" s="26">
        <f t="shared" si="321"/>
        <v>0.1</v>
      </c>
      <c r="GS189" s="26">
        <f t="shared" si="322"/>
        <v>0.1</v>
      </c>
      <c r="GT189" s="26">
        <f t="shared" si="323"/>
        <v>0.2</v>
      </c>
      <c r="GU189" s="14">
        <f t="shared" si="324"/>
        <v>4</v>
      </c>
      <c r="GV189" s="14">
        <f t="shared" si="325"/>
        <v>4</v>
      </c>
      <c r="GW189" s="14">
        <f t="shared" si="326"/>
        <v>4</v>
      </c>
      <c r="GX189" s="14">
        <f t="shared" si="327"/>
        <v>12</v>
      </c>
      <c r="GY189" s="14">
        <f t="shared" si="328"/>
        <v>180</v>
      </c>
      <c r="GZ189" s="14">
        <f t="shared" si="329"/>
        <v>300</v>
      </c>
      <c r="HA189">
        <v>185</v>
      </c>
      <c r="HB189" s="14">
        <f t="shared" si="275"/>
        <v>480680284</v>
      </c>
      <c r="HD189" s="14">
        <f t="shared" si="330"/>
        <v>3803750</v>
      </c>
      <c r="HE189" s="14">
        <f t="shared" si="331"/>
        <v>1988422</v>
      </c>
      <c r="HF189" s="29">
        <f t="shared" si="332"/>
        <v>49680</v>
      </c>
      <c r="HG189" s="29">
        <f t="shared" si="333"/>
        <v>35694</v>
      </c>
      <c r="HH189" s="29">
        <f t="shared" si="334"/>
        <v>38550</v>
      </c>
      <c r="HI189" s="29">
        <f t="shared" si="335"/>
        <v>35980</v>
      </c>
      <c r="HJ189" s="14">
        <f t="shared" si="336"/>
        <v>2.431</v>
      </c>
      <c r="HK189" s="14">
        <f t="shared" si="337"/>
        <v>2.6179999999999999</v>
      </c>
      <c r="HL189" s="14">
        <f t="shared" si="338"/>
        <v>1193833</v>
      </c>
      <c r="HM189" s="14">
        <f t="shared" si="339"/>
        <v>1956882</v>
      </c>
      <c r="HN189" s="26">
        <f t="shared" si="340"/>
        <v>0.39915058233982209</v>
      </c>
      <c r="HO189" s="26">
        <f t="shared" si="341"/>
        <v>0.66512444160816853</v>
      </c>
      <c r="HP189" s="29">
        <f t="shared" si="342"/>
        <v>567900</v>
      </c>
      <c r="HQ189" s="29">
        <f t="shared" si="343"/>
        <v>2076751</v>
      </c>
      <c r="HR189" s="29">
        <f t="shared" si="344"/>
        <v>2297217</v>
      </c>
      <c r="HS189" s="26">
        <f t="shared" si="345"/>
        <v>0.48836540764992409</v>
      </c>
      <c r="HT189" s="26">
        <f t="shared" si="346"/>
        <v>0.49335622454683381</v>
      </c>
      <c r="HU189" s="26">
        <f t="shared" si="347"/>
        <v>0.59335622454683379</v>
      </c>
      <c r="HV189" s="26">
        <f t="shared" si="348"/>
        <v>8.8365407649924066E-2</v>
      </c>
      <c r="HW189" s="29">
        <f t="shared" si="349"/>
        <v>2.2000000000000002</v>
      </c>
      <c r="HX189" s="29">
        <f t="shared" si="350"/>
        <v>4.4299449013814582</v>
      </c>
      <c r="HY189" s="29">
        <f t="shared" si="351"/>
        <v>5.0299449013814588</v>
      </c>
      <c r="HZ189" s="29">
        <f t="shared" si="352"/>
        <v>6246900</v>
      </c>
      <c r="IA189" s="29">
        <f t="shared" si="353"/>
        <v>6133261.6692592297</v>
      </c>
      <c r="IB189" s="29">
        <f t="shared" si="354"/>
        <v>5777437.4682584051</v>
      </c>
      <c r="IC189" s="29">
        <f t="shared" si="355"/>
        <v>31374606</v>
      </c>
      <c r="ID189" s="14">
        <f t="shared" si="356"/>
        <v>18157599.140000001</v>
      </c>
      <c r="IH189" s="14">
        <v>1</v>
      </c>
      <c r="II189" s="14">
        <v>1</v>
      </c>
      <c r="IJ189" s="14">
        <v>480</v>
      </c>
      <c r="IK189" s="14">
        <v>80</v>
      </c>
      <c r="IL189" s="14">
        <v>60</v>
      </c>
      <c r="IM189" s="23">
        <f t="shared" si="357"/>
        <v>4204286747</v>
      </c>
      <c r="IN189" s="23">
        <f t="shared" si="358"/>
        <v>2</v>
      </c>
      <c r="IO189" s="23">
        <f t="shared" si="359"/>
        <v>4204.29</v>
      </c>
      <c r="IP189" s="23">
        <f t="shared" si="360"/>
        <v>4770775297</v>
      </c>
      <c r="IQ189" s="23">
        <f t="shared" si="361"/>
        <v>2</v>
      </c>
      <c r="IR189" s="23">
        <f t="shared" si="362"/>
        <v>4770.78</v>
      </c>
      <c r="IS189" s="14">
        <v>1</v>
      </c>
      <c r="IT189" s="14">
        <v>1</v>
      </c>
      <c r="IU189" s="14">
        <v>240</v>
      </c>
      <c r="IV189" s="14">
        <v>40</v>
      </c>
      <c r="IW189" s="14">
        <v>30</v>
      </c>
      <c r="IX189" s="23">
        <f t="shared" si="363"/>
        <v>2475151650</v>
      </c>
      <c r="IY189" s="23">
        <f t="shared" si="364"/>
        <v>2</v>
      </c>
      <c r="IZ189" s="23">
        <f t="shared" si="365"/>
        <v>2475.15</v>
      </c>
      <c r="JA189" s="23"/>
      <c r="JB189" s="23"/>
      <c r="JC189" s="23"/>
      <c r="JG189">
        <f t="shared" si="366"/>
        <v>1.7418252441270787</v>
      </c>
      <c r="JH189">
        <f t="shared" si="367"/>
        <v>4.2343771684729283</v>
      </c>
      <c r="JJ189" s="14">
        <v>10</v>
      </c>
      <c r="JK189" s="14">
        <v>2</v>
      </c>
      <c r="JL189" s="14">
        <v>1.5</v>
      </c>
      <c r="JM189" s="23">
        <f t="shared" si="368"/>
        <v>83957994</v>
      </c>
      <c r="JN189" s="23">
        <f t="shared" si="369"/>
        <v>1</v>
      </c>
      <c r="JO189" s="23">
        <f t="shared" si="370"/>
        <v>83957.99</v>
      </c>
      <c r="JP189" s="14">
        <v>30</v>
      </c>
      <c r="JQ189" s="14">
        <v>6</v>
      </c>
      <c r="JR189" s="14">
        <v>4</v>
      </c>
      <c r="JS189" s="23">
        <f t="shared" si="371"/>
        <v>240319109</v>
      </c>
      <c r="JT189" s="23">
        <f t="shared" si="372"/>
        <v>1</v>
      </c>
      <c r="JU189" s="23">
        <f t="shared" si="373"/>
        <v>240319.11</v>
      </c>
      <c r="JW189" s="23">
        <f t="shared" si="374"/>
        <v>320425479</v>
      </c>
      <c r="JX189" s="23">
        <f t="shared" si="375"/>
        <v>1</v>
      </c>
      <c r="JY189" s="23">
        <f t="shared" si="376"/>
        <v>320425.48</v>
      </c>
      <c r="JZ189" s="23">
        <f t="shared" si="377"/>
        <v>125936991</v>
      </c>
      <c r="KA189" s="23">
        <f t="shared" si="378"/>
        <v>1</v>
      </c>
      <c r="KB189" s="23">
        <f t="shared" si="379"/>
        <v>125936.99</v>
      </c>
    </row>
    <row r="190" spans="3:288" ht="16.5" x14ac:dyDescent="0.2">
      <c r="C190" s="14">
        <f t="shared" si="243"/>
        <v>54</v>
      </c>
      <c r="D190" s="14">
        <v>186</v>
      </c>
      <c r="E190" s="14" t="s">
        <v>850</v>
      </c>
      <c r="F190" s="14">
        <v>660</v>
      </c>
      <c r="G190" s="14">
        <v>660</v>
      </c>
      <c r="H190" s="14">
        <v>660</v>
      </c>
      <c r="I190" s="14">
        <v>660</v>
      </c>
      <c r="J190" s="14">
        <v>11</v>
      </c>
      <c r="K190" s="14">
        <v>11</v>
      </c>
      <c r="L190" s="14">
        <v>11</v>
      </c>
      <c r="M190" s="14">
        <v>7</v>
      </c>
      <c r="N190" s="14">
        <v>7</v>
      </c>
      <c r="O190" s="14">
        <v>7</v>
      </c>
      <c r="P190" s="14">
        <v>10</v>
      </c>
      <c r="Q190" s="14">
        <v>10</v>
      </c>
      <c r="R190" s="14">
        <v>10</v>
      </c>
      <c r="S190" s="14">
        <v>10</v>
      </c>
      <c r="T190" s="14">
        <v>10</v>
      </c>
      <c r="U190" s="14">
        <v>10</v>
      </c>
      <c r="V190" s="14">
        <v>10</v>
      </c>
      <c r="W190" s="14">
        <v>10</v>
      </c>
      <c r="X190" s="14">
        <v>660</v>
      </c>
      <c r="Y190" s="14">
        <v>660</v>
      </c>
      <c r="Z190" s="14">
        <v>660</v>
      </c>
      <c r="AA190" s="14">
        <v>660</v>
      </c>
      <c r="AB190" s="14">
        <v>660</v>
      </c>
      <c r="AC190" s="14">
        <v>660</v>
      </c>
      <c r="AD190" s="14">
        <v>660</v>
      </c>
      <c r="AE190" s="14">
        <v>660</v>
      </c>
      <c r="AF190" s="14">
        <v>86</v>
      </c>
      <c r="AG190" s="14">
        <v>86</v>
      </c>
      <c r="AH190" s="14">
        <v>86</v>
      </c>
      <c r="AI190" s="14">
        <v>86</v>
      </c>
      <c r="AJ190" s="14">
        <v>86</v>
      </c>
      <c r="AK190" s="14">
        <v>86</v>
      </c>
      <c r="AL190" s="14">
        <v>86</v>
      </c>
      <c r="AM190" s="14">
        <v>86</v>
      </c>
      <c r="AN190" s="14">
        <v>6</v>
      </c>
      <c r="AO190" s="14">
        <v>7</v>
      </c>
      <c r="AP190" s="14">
        <v>7</v>
      </c>
      <c r="AQ190" s="14">
        <v>7</v>
      </c>
      <c r="AR190" s="14">
        <v>7</v>
      </c>
      <c r="AS190" s="14">
        <v>0</v>
      </c>
      <c r="AT190" s="14">
        <v>0</v>
      </c>
      <c r="AU190" s="14">
        <v>0</v>
      </c>
      <c r="AV190" s="14">
        <v>0</v>
      </c>
      <c r="AW190" s="14">
        <v>4</v>
      </c>
      <c r="AX190" s="14">
        <v>5</v>
      </c>
      <c r="AY190" s="14">
        <v>0</v>
      </c>
      <c r="AZ190" s="14">
        <v>0</v>
      </c>
      <c r="BA190" s="14">
        <v>21</v>
      </c>
      <c r="BF190" s="14">
        <f>ROUND((INDEX(新战舰养成!S$6:S$18,通天塔!$J190+1)+INDEX(新战舰养成!D$6:D$18,通天塔!$J190+1)*(通天塔!$G190-1))*INDEX(战舰突破!$D$6:$D$18,通天塔!$M190+1),0)</f>
        <v>464527</v>
      </c>
      <c r="BG190" s="14">
        <f>ROUND((INDEX(新战舰养成!T$6:T$18,通天塔!$J190+1)+INDEX(新战舰养成!E$6:E$18,通天塔!$J190+1)*(通天塔!$G190-1))*INDEX(战舰突破!$D$6:$D$18,通天塔!$M190+1),0)</f>
        <v>3716104</v>
      </c>
      <c r="BH190" s="14">
        <f>ROUND((INDEX(新战舰养成!U$6:U$18,通天塔!$J190+1)+INDEX(新战舰养成!F$6:F$18,通天塔!$J190+1)*(通天塔!$G190-1))*INDEX(战舰突破!$D$6:$D$18,通天塔!$M190+1),0)</f>
        <v>232414</v>
      </c>
      <c r="BI190" s="14">
        <f>ROUND((INDEX(新战舰养成!V$6:V$18,通天塔!$J190+1)+INDEX(新战舰养成!G$6:G$18,通天塔!$J190+1)*(通天塔!$G190-1))*INDEX(战舰突破!$D$6:$D$18,通天塔!$M190+1),0)</f>
        <v>570</v>
      </c>
      <c r="BJ190" s="14">
        <f>ROUND((INDEX(新战舰养成!W$6:W$18,通天塔!$J190+1)+INDEX(新战舰养成!H$6:H$18,通天塔!$J190+1)*(通天塔!$G190-1))*INDEX(战舰突破!$D$6:$D$18,通天塔!$M190+1),0)</f>
        <v>8</v>
      </c>
      <c r="BL190" s="14">
        <f>IF($H190&gt;0,ROUND((INDEX(新战舰养成!X$6:X$18,通天塔!$K190+1)+INDEX(新战舰养成!I$6:I$18,通天塔!$K190+1)*(通天塔!$H190-1))*INDEX(战舰突破!$D$6:$D$18,通天塔!$N190+1),0),0)</f>
        <v>465059</v>
      </c>
      <c r="BM190" s="14">
        <f>IF($H190&gt;0,ROUND((INDEX(新战舰养成!Y$6:Y$18,通天塔!$K190+1)+INDEX(新战舰养成!J$6:J$18,通天塔!$K190+1)*(通天塔!$H190-1))*INDEX(战舰突破!$D$6:$D$18,通天塔!$N190+1),0),0)</f>
        <v>0</v>
      </c>
      <c r="BN190" s="14">
        <f>IF($H190&gt;0,ROUND((INDEX(新战舰养成!Z$6:Z$18,通天塔!$K190+1)+INDEX(新战舰养成!K$6:K$18,通天塔!$K190+1)*(通天塔!$H190-1))*INDEX(战舰突破!$D$6:$D$18,通天塔!$N190+1),0),0)</f>
        <v>0</v>
      </c>
      <c r="BO190" s="14">
        <f>IF($H190&gt;0,ROUND((INDEX(新战舰养成!AA$6:AA$18,通天塔!$K190+1)+INDEX(新战舰养成!L$6:L$18,通天塔!$K190+1)*(通天塔!$H190-1))*INDEX(战舰突破!$D$6:$D$18,通天塔!$N190+1),0),0)</f>
        <v>4645272</v>
      </c>
      <c r="BP190" s="14">
        <f>IF($H190&gt;0,ROUND((INDEX(新战舰养成!AB$6:AB$18,通天塔!$K190+1)+INDEX(新战舰养成!M$6:M$18,通天塔!$K190+1)*(通天塔!$H190-1))*INDEX(战舰突破!$D$6:$D$18,通天塔!$N190+1),0),0)</f>
        <v>92766</v>
      </c>
      <c r="BR190" s="14">
        <f>IF($I190&gt;0,ROUND((INDEX(新战舰养成!AC$6:AC$18,通天塔!$L190+1)+INDEX(新战舰养成!I$6:I$18,通天塔!$L190+1)*(通天塔!$I190-1))*INDEX(战舰突破!$D$6:$D$18,通天塔!$O190+1),0),0)</f>
        <v>465629</v>
      </c>
      <c r="BS190" s="14">
        <f>IF($I190&gt;0,ROUND((INDEX(新战舰养成!AD$6:AD$18,通天塔!$L190+1)+INDEX(新战舰养成!J$6:J$18,通天塔!$L190+1)*(通天塔!$I190-1))*INDEX(战舰突破!$D$6:$D$18,通天塔!$O190+1),0),0)</f>
        <v>0</v>
      </c>
      <c r="BT190" s="14">
        <f>IF($I190&gt;0,ROUND((INDEX(新战舰养成!AE$6:AE$18,通天塔!$L190+1)+INDEX(新战舰养成!K$6:K$18,通天塔!$L190+1)*(通天塔!$I190-1))*INDEX(战舰突破!$D$6:$D$18,通天塔!$O190+1),0),0)</f>
        <v>0</v>
      </c>
      <c r="BU190" s="14">
        <f>IF($I190&gt;0,ROUND((INDEX(新战舰养成!AF$6:AF$18,通天塔!$L190+1)+INDEX(新战舰养成!L$6:L$18,通天塔!$L190+1)*(通天塔!$I190-1))*INDEX(战舰突破!$D$6:$D$18,通天塔!$O190+1),0),0)</f>
        <v>2948876</v>
      </c>
      <c r="BV190" s="14">
        <f>IF($I190&gt;0,ROUND((INDEX(新战舰养成!AG$6:AG$18,通天塔!$L190+1)+INDEX(新战舰养成!M$6:M$18,通天塔!$L190+1)*(通天塔!$I190-1))*INDEX(战舰突破!$D$6:$D$18,通天塔!$O190+1),0),0)</f>
        <v>127116</v>
      </c>
      <c r="BY190" s="14">
        <f>(INDEX(装备数值!$C$13:$G$116,通天塔!$P190*8+1,BY$2)+INDEX(装备数值!$C$13:$G$116,通天塔!$Q190*8+2,BY$2)+INDEX(装备数值!$C$13:$G$116,通天塔!$S190*8+3,BY$2)+INDEX(装备数值!$C$13:$G$116,通天塔!$R190*8+4,BY$2)+INDEX(装备数值!$C$13:$G$116,通天塔!$T190*8+5,BY$2)+INDEX(装备数值!$C$13:$G$116,通天塔!$U190*8+6,BY$2)+INDEX(装备数值!$C$13:$G$116,通天塔!$V190*8+7,BY$2)+INDEX(装备数值!$C$13:$G$116,通天塔!$W190*8+8,BY$2))</f>
        <v>80000</v>
      </c>
      <c r="BZ190" s="14">
        <f>(INDEX(装备数值!$C$13:$G$116,通天塔!$P190*8+1,BZ$2)+INDEX(装备数值!$C$13:$G$116,通天塔!$Q190*8+2,BZ$2)+INDEX(装备数值!$C$13:$G$116,通天塔!$S190*8+3,BZ$2)+INDEX(装备数值!$C$13:$G$116,通天塔!$R190*8+4,BZ$2)+INDEX(装备数值!$C$13:$G$116,通天塔!$T190*8+5,BZ$2)+INDEX(装备数值!$C$13:$G$116,通天塔!$U190*8+6,BZ$2)+INDEX(装备数值!$C$13:$G$116,通天塔!$V190*8+7,BZ$2)+INDEX(装备数值!$C$13:$G$116,通天塔!$W190*8+8,BZ$2))</f>
        <v>600000</v>
      </c>
      <c r="CA190" s="14">
        <f>(INDEX(装备数值!$C$13:$G$116,通天塔!$P190*8+1,CA$2)+INDEX(装备数值!$C$13:$G$116,通天塔!$Q190*8+2,CA$2)+INDEX(装备数值!$C$13:$G$116,通天塔!$S190*8+3,CA$2)+INDEX(装备数值!$C$13:$G$116,通天塔!$R190*8+4,CA$2)+INDEX(装备数值!$C$13:$G$116,通天塔!$T190*8+5,CA$2)+INDEX(装备数值!$C$13:$G$116,通天塔!$U190*8+6,CA$2)+INDEX(装备数值!$C$13:$G$116,通天塔!$V190*8+7,CA$2)+INDEX(装备数值!$C$13:$G$116,通天塔!$W190*8+8,CA$2))</f>
        <v>40000</v>
      </c>
      <c r="CB190" s="14">
        <f>(INDEX(装备数值!$C$13:$G$116,通天塔!$P190*8+1,CB$2)+INDEX(装备数值!$C$13:$G$116,通天塔!$Q190*8+2,CB$2)+INDEX(装备数值!$C$13:$G$116,通天塔!$S190*8+3,CB$2)+INDEX(装备数值!$C$13:$G$116,通天塔!$R190*8+4,CB$2)+INDEX(装备数值!$C$13:$G$116,通天塔!$T190*8+5,CB$2)+INDEX(装备数值!$C$13:$G$116,通天塔!$U190*8+6,CB$2)+INDEX(装备数值!$C$13:$G$116,通天塔!$V190*8+7,CB$2)+INDEX(装备数值!$C$13:$G$116,通天塔!$W190*8+8,CB$2))</f>
        <v>800000</v>
      </c>
      <c r="CC190" s="14">
        <f>(INDEX(装备数值!$C$13:$G$116,通天塔!$P190*8+1,CC$2)+INDEX(装备数值!$C$13:$G$116,通天塔!$Q190*8+2,CC$2)+INDEX(装备数值!$C$13:$G$116,通天塔!$S190*8+3,CC$2)+INDEX(装备数值!$C$13:$G$116,通天塔!$R190*8+4,CC$2)+INDEX(装备数值!$C$13:$G$116,通天塔!$T190*8+5,CC$2)+INDEX(装备数值!$C$13:$G$116,通天塔!$U190*8+6,CC$2)+INDEX(装备数值!$C$13:$G$116,通天塔!$V190*8+7,CC$2)+INDEX(装备数值!$C$13:$G$116,通天塔!$W190*8+8,CC$2))</f>
        <v>15750</v>
      </c>
      <c r="CF190" s="14">
        <f>INDEX(装备数值!$I$13:$M$116,通天塔!$P190*8+1,CF$2)*$X190+INDEX(装备数值!$I$13:$M$116,通天塔!$Q190*8+2,CF$2)*$Y190+INDEX(装备数值!$I$13:$M$116,通天塔!$S190*8+3,CF$2)*$Z190+INDEX(装备数值!$I$13:$M$116,通天塔!$R190*8+4,CF$2)*$AA190+INDEX(装备数值!$I$13:$M$116,通天塔!$T190*8+5,CF$2)*$AB190+INDEX(装备数值!$I$13:$M$116,通天塔!$U190*8+6,CF$2)*$AC190+INDEX(装备数值!$I$13:$M$116,通天塔!$V190*8+7,CF$2)*$AD190+INDEX(装备数值!$I$13:$M$116,通天塔!$W190*8+8,CF$2)*$AE190</f>
        <v>211200</v>
      </c>
      <c r="CG190" s="14">
        <f>INDEX(装备数值!$I$13:$M$116,通天塔!$P190*8+1,CG$2)*$X190+INDEX(装备数值!$I$13:$M$116,通天塔!$Q190*8+2,CG$2)*$Y190+INDEX(装备数值!$I$13:$M$116,通天塔!$S190*8+3,CG$2)*$Z190+INDEX(装备数值!$I$13:$M$116,通天塔!$R190*8+4,CG$2)*$AA190+INDEX(装备数值!$I$13:$M$116,通天塔!$T190*8+5,CG$2)*$AB190+INDEX(装备数值!$I$13:$M$116,通天塔!$U190*8+6,CG$2)*$AC190+INDEX(装备数值!$I$13:$M$116,通天塔!$V190*8+7,CG$2)*$AD190+INDEX(装备数值!$I$13:$M$116,通天塔!$W190*8+8,CG$2)*$AE190</f>
        <v>1584000</v>
      </c>
      <c r="CH190" s="14">
        <f>INDEX(装备数值!$I$13:$M$116,通天塔!$P190*8+1,CH$2)*$X190+INDEX(装备数值!$I$13:$M$116,通天塔!$Q190*8+2,CH$2)*$Y190+INDEX(装备数值!$I$13:$M$116,通天塔!$S190*8+3,CH$2)*$Z190+INDEX(装备数值!$I$13:$M$116,通天塔!$R190*8+4,CH$2)*$AA190+INDEX(装备数值!$I$13:$M$116,通天塔!$T190*8+5,CH$2)*$AB190+INDEX(装备数值!$I$13:$M$116,通天塔!$U190*8+6,CH$2)*$AC190+INDEX(装备数值!$I$13:$M$116,通天塔!$V190*8+7,CH$2)*$AD190+INDEX(装备数值!$I$13:$M$116,通天塔!$W190*8+8,CH$2)*$AE190</f>
        <v>105600</v>
      </c>
      <c r="CI190" s="14">
        <f>INDEX(装备数值!$I$13:$M$116,通天塔!$P190*8+1,CI$2)*$X190+INDEX(装备数值!$I$13:$M$116,通天塔!$Q190*8+2,CI$2)*$Y190+INDEX(装备数值!$I$13:$M$116,通天塔!$S190*8+3,CI$2)*$Z190+INDEX(装备数值!$I$13:$M$116,通天塔!$R190*8+4,CI$2)*$AA190+INDEX(装备数值!$I$13:$M$116,通天塔!$T190*8+5,CI$2)*$AB190+INDEX(装备数值!$I$13:$M$116,通天塔!$U190*8+6,CI$2)*$AC190+INDEX(装备数值!$I$13:$M$116,通天塔!$V190*8+7,CI$2)*$AD190+INDEX(装备数值!$I$13:$M$116,通天塔!$W190*8+8,CI$2)*$AE190</f>
        <v>2112000</v>
      </c>
      <c r="CJ190" s="14">
        <f>INDEX(装备数值!$I$13:$M$116,通天塔!$P190*8+1,CJ$2)*$X190+INDEX(装备数值!$I$13:$M$116,通天塔!$Q190*8+2,CJ$2)*$Y190+INDEX(装备数值!$I$13:$M$116,通天塔!$S190*8+3,CJ$2)*$Z190+INDEX(装备数值!$I$13:$M$116,通天塔!$R190*8+4,CJ$2)*$AA190+INDEX(装备数值!$I$13:$M$116,通天塔!$T190*8+5,CJ$2)*$AB190+INDEX(装备数值!$I$13:$M$116,通天塔!$U190*8+6,CJ$2)*$AC190+INDEX(装备数值!$I$13:$M$116,通天塔!$V190*8+7,CJ$2)*$AD190+INDEX(装备数值!$I$13:$M$116,通天塔!$W190*8+8,CJ$2)*$AE190</f>
        <v>41580</v>
      </c>
      <c r="CM190" s="14">
        <f>INDEX(装备数值!$X$13:$AH$116,$P190*8+1,CM$2)*$AF190+INDEX(装备数值!$X$13:$AH$116,$Q190*8+2,CM$2)*$AG190+INDEX(装备数值!$X$13:$AH$116,$S190*8+3,CM$2)*$AH190+INDEX(装备数值!$X$13:$AH$116,$R190*8+4,CM$2)*$AI190+INDEX(装备数值!$X$13:$AH$116,$T190*8+5,CM$2)*$AJ190+INDEX(装备数值!$X$13:$AH$116,$U190*8+6,CM$2)*$AK190+INDEX(装备数值!$X$13:$AH$116,$V190*8+7,CM$2)*$AL190+INDEX(装备数值!$X$13:$AH$116,$W190*8+8,CM$2)*$AM190</f>
        <v>68800</v>
      </c>
      <c r="CN190" s="14">
        <f>INDEX(装备数值!$X$13:$AH$116,$P190*8+1,CN$2)*$AF190+INDEX(装备数值!$X$13:$AH$116,$Q190*8+2,CN$2)*$AG190+INDEX(装备数值!$X$13:$AH$116,$S190*8+3,CN$2)*$AH190+INDEX(装备数值!$X$13:$AH$116,$R190*8+4,CN$2)*$AI190+INDEX(装备数值!$X$13:$AH$116,$T190*8+5,CN$2)*$AJ190+INDEX(装备数值!$X$13:$AH$116,$U190*8+6,CN$2)*$AK190+INDEX(装备数值!$X$13:$AH$116,$V190*8+7,CN$2)*$AL190+INDEX(装备数值!$X$13:$AH$116,$W190*8+8,CN$2)*$AM190</f>
        <v>516000</v>
      </c>
      <c r="CO190" s="14">
        <f>INDEX(装备数值!$X$13:$AH$116,$P190*8+1,CO$2)*$AF190+INDEX(装备数值!$X$13:$AH$116,$Q190*8+2,CO$2)*$AG190+INDEX(装备数值!$X$13:$AH$116,$S190*8+3,CO$2)*$AH190+INDEX(装备数值!$X$13:$AH$116,$R190*8+4,CO$2)*$AI190+INDEX(装备数值!$X$13:$AH$116,$T190*8+5,CO$2)*$AJ190+INDEX(装备数值!$X$13:$AH$116,$U190*8+6,CO$2)*$AK190+INDEX(装备数值!$X$13:$AH$116,$V190*8+7,CO$2)*$AL190+INDEX(装备数值!$X$13:$AH$116,$W190*8+8,CO$2)*$AM190</f>
        <v>34400</v>
      </c>
      <c r="CP190" s="14">
        <f>INDEX(装备数值!$X$13:$AH$116,$P190*8+1,CP$2)*$AF190+INDEX(装备数值!$X$13:$AH$116,$Q190*8+2,CP$2)*$AG190+INDEX(装备数值!$X$13:$AH$116,$S190*8+3,CP$2)*$AH190+INDEX(装备数值!$X$13:$AH$116,$R190*8+4,CP$2)*$AI190+INDEX(装备数值!$X$13:$AH$116,$T190*8+5,CP$2)*$AJ190+INDEX(装备数值!$X$13:$AH$116,$U190*8+6,CP$2)*$AK190+INDEX(装备数值!$X$13:$AH$116,$V190*8+7,CP$2)*$AL190+INDEX(装备数值!$X$13:$AH$116,$W190*8+8,CP$2)*$AM190</f>
        <v>688000</v>
      </c>
      <c r="CQ190" s="14">
        <f>INDEX(装备数值!$X$13:$AH$116,$P190*8+1,CQ$2)*$AF190+INDEX(装备数值!$X$13:$AH$116,$Q190*8+2,CQ$2)*$AG190+INDEX(装备数值!$X$13:$AH$116,$S190*8+3,CQ$2)*$AH190+INDEX(装备数值!$X$13:$AH$116,$R190*8+4,CQ$2)*$AI190+INDEX(装备数值!$X$13:$AH$116,$T190*8+5,CQ$2)*$AJ190+INDEX(装备数值!$X$13:$AH$116,$U190*8+6,CQ$2)*$AK190+INDEX(装备数值!$X$13:$AH$116,$V190*8+7,CQ$2)*$AL190+INDEX(装备数值!$X$13:$AH$116,$W190*8+8,CQ$2)*$AM190</f>
        <v>13760</v>
      </c>
      <c r="CR190" s="14">
        <f>INDEX(装备数值!$X$13:$AH$116,$P190*8+1,CR$2)*$AF190+INDEX(装备数值!$X$13:$AH$116,$Q190*8+2,CR$2)*$AG190+INDEX(装备数值!$X$13:$AH$116,$S190*8+3,CR$2)*$AH190+INDEX(装备数值!$X$13:$AH$116,$R190*8+4,CR$2)*$AI190+INDEX(装备数值!$X$13:$AH$116,$T190*8+5,CR$2)*$AJ190+INDEX(装备数值!$X$13:$AH$116,$U190*8+6,CR$2)*$AK190+INDEX(装备数值!$X$13:$AH$116,$V190*8+7,CR$2)*$AL190+INDEX(装备数值!$X$13:$AH$116,$W190*8+8,CR$2)*$AM190</f>
        <v>51600</v>
      </c>
      <c r="CS190" s="14">
        <f>INDEX(装备数值!$X$13:$AH$116,$P190*8+1,CS$2)*$AF190+INDEX(装备数值!$X$13:$AH$116,$Q190*8+2,CS$2)*$AG190+INDEX(装备数值!$X$13:$AH$116,$S190*8+3,CS$2)*$AH190+INDEX(装备数值!$X$13:$AH$116,$R190*8+4,CS$2)*$AI190+INDEX(装备数值!$X$13:$AH$116,$T190*8+5,CS$2)*$AJ190+INDEX(装备数值!$X$13:$AH$116,$U190*8+6,CS$2)*$AK190+INDEX(装备数值!$X$13:$AH$116,$V190*8+7,CS$2)*$AL190+INDEX(装备数值!$X$13:$AH$116,$W190*8+8,CS$2)*$AM190</f>
        <v>51600</v>
      </c>
      <c r="CT190" s="14">
        <f>INDEX(装备数值!$X$13:$AH$116,$P190*8+1,CT$2)*$AF190+INDEX(装备数值!$X$13:$AH$116,$Q190*8+2,CT$2)*$AG190+INDEX(装备数值!$X$13:$AH$116,$S190*8+3,CT$2)*$AH190+INDEX(装备数值!$X$13:$AH$116,$R190*8+4,CT$2)*$AI190+INDEX(装备数值!$X$13:$AH$116,$T190*8+5,CT$2)*$AJ190+INDEX(装备数值!$X$13:$AH$116,$U190*8+6,CT$2)*$AK190+INDEX(装备数值!$X$13:$AH$116,$V190*8+7,CT$2)*$AL190+INDEX(装备数值!$X$13:$AH$116,$W190*8+8,CT$2)*$AM190</f>
        <v>51600</v>
      </c>
      <c r="CU190" s="14">
        <f>INDEX(装备数值!$X$13:$AH$116,$P190*8+1,CU$2)*$AF190+INDEX(装备数值!$X$13:$AH$116,$Q190*8+2,CU$2)*$AG190+INDEX(装备数值!$X$13:$AH$116,$S190*8+3,CU$2)*$AH190+INDEX(装备数值!$X$13:$AH$116,$R190*8+4,CU$2)*$AI190+INDEX(装备数值!$X$13:$AH$116,$T190*8+5,CU$2)*$AJ190+INDEX(装备数值!$X$13:$AH$116,$U190*8+6,CU$2)*$AK190+INDEX(装备数值!$X$13:$AH$116,$V190*8+7,CU$2)*$AL190+INDEX(装备数值!$X$13:$AH$116,$W190*8+8,CU$2)*$AM190</f>
        <v>51600</v>
      </c>
      <c r="CV190" s="14">
        <f>INDEX(装备数值!$X$13:$AH$116,$P190*8+1,CV$2)*$AF190+INDEX(装备数值!$X$13:$AH$116,$Q190*8+2,CV$2)*$AG190+INDEX(装备数值!$X$13:$AH$116,$S190*8+3,CV$2)*$AH190+INDEX(装备数值!$X$13:$AH$116,$R190*8+4,CV$2)*$AI190+INDEX(装备数值!$X$13:$AH$116,$T190*8+5,CV$2)*$AJ190+INDEX(装备数值!$X$13:$AH$116,$U190*8+6,CV$2)*$AK190+INDEX(装备数值!$X$13:$AH$116,$V190*8+7,CV$2)*$AL190+INDEX(装备数值!$X$13:$AH$116,$W190*8+8,CV$2)*$AM190</f>
        <v>172</v>
      </c>
      <c r="CW190" s="14">
        <f>INDEX(装备数值!$X$13:$AH$116,$P190*8+1,CW$2)*$AF190+INDEX(装备数值!$X$13:$AH$116,$Q190*8+2,CW$2)*$AG190+INDEX(装备数值!$X$13:$AH$116,$S190*8+3,CW$2)*$AH190+INDEX(装备数值!$X$13:$AH$116,$R190*8+4,CW$2)*$AI190+INDEX(装备数值!$X$13:$AH$116,$T190*8+5,CW$2)*$AJ190+INDEX(装备数值!$X$13:$AH$116,$U190*8+6,CW$2)*$AK190+INDEX(装备数值!$X$13:$AH$116,$V190*8+7,CW$2)*$AL190+INDEX(装备数值!$X$13:$AH$116,$W190*8+8,CW$2)*$AM190</f>
        <v>172</v>
      </c>
      <c r="CY190" s="14">
        <f>INDEX(装备数值!$AN$17:$AN$117,MATCH(MIN($X190:$AE190),装备数值!$AO$17:$AO$117,1))</f>
        <v>66</v>
      </c>
      <c r="CZ190" s="14">
        <f>IF(COUNTIF($P190:$W190,"&gt;"&amp;0)=8,INDEX(装备数值!AR$17:AR$117,$CY190+1),0)</f>
        <v>32868</v>
      </c>
      <c r="DA190" s="14">
        <f>IF(COUNTIF($P190:$W190,"&gt;"&amp;0)=8,INDEX(装备数值!AS$17:AS$117,$CY190+1),0)</f>
        <v>247500</v>
      </c>
      <c r="DB190" s="14">
        <f>IF(COUNTIF($P190:$W190,"&gt;"&amp;0)=8,INDEX(装备数值!AT$17:AT$117,$CY190+1),0)</f>
        <v>16368</v>
      </c>
      <c r="DC190" s="14">
        <f>IF(COUNTIF($P190:$W190,"&gt;"&amp;0)=8,INDEX(装备数值!AU$17:AU$117,$CY190+1),0)</f>
        <v>330000</v>
      </c>
      <c r="DD190" s="14">
        <f>IF(COUNTIF($P190:$W190,"&gt;"&amp;0)=8,INDEX(装备数值!AV$17:AV$117,$CY190+1),0)</f>
        <v>6600</v>
      </c>
      <c r="DF190" s="14">
        <f>INDEX(装备数值!$AY$17:$AY$77,MATCH(MIN($AF190:$AM190),装备数值!$AZ$17:$AZ$77,1))</f>
        <v>43</v>
      </c>
      <c r="DG190" s="26">
        <f>INDEX(装备数值!BA$17:BA$77,通天塔!DF190+1)</f>
        <v>0.90500000000000003</v>
      </c>
      <c r="DH190" s="26">
        <f>INDEX(装备数值!BA$17:BA$77,通天塔!DF190+1)</f>
        <v>0.90500000000000003</v>
      </c>
      <c r="DJ190" s="14">
        <f t="shared" si="299"/>
        <v>43</v>
      </c>
      <c r="DK190" s="14">
        <f>VLOOKUP(DJ190,军阶与晶片数值!$W$6:$X$27,2)</f>
        <v>9</v>
      </c>
      <c r="DL190" s="14">
        <f>INDEX(军阶与晶片数值!Y$6:Y$27,$DK190+1)</f>
        <v>750</v>
      </c>
      <c r="DM190" s="14">
        <f>INDEX(军阶与晶片数值!Z$6:Z$27,$DK190+1)</f>
        <v>750</v>
      </c>
      <c r="DN190" s="14">
        <f>INDEX(军阶与晶片数值!AA$6:AA$27,$DK190+1)</f>
        <v>750</v>
      </c>
      <c r="DO190" s="14">
        <f>INDEX(军阶与晶片数值!AB$6:AB$27,$DK190+1)</f>
        <v>750</v>
      </c>
      <c r="DP190" s="29">
        <f>INDEX(军阶与晶片数值!AC$6:AC$27,$DK190+1)</f>
        <v>50</v>
      </c>
      <c r="DQ190" s="29">
        <f>INDEX(军阶与晶片数值!AD$6:AD$27,$DK190+1)</f>
        <v>30</v>
      </c>
      <c r="DS190" s="26">
        <f>INDEX(军阶与晶片数值!I$6:I$16,AN190+1)</f>
        <v>0.3</v>
      </c>
      <c r="DT190" s="26">
        <f>INDEX(军阶与晶片数值!M$6:M$16,AO190+1)</f>
        <v>0.45</v>
      </c>
      <c r="DU190" s="26">
        <f>INDEX(军阶与晶片数值!J$6:J$16,AP190+1)</f>
        <v>0.45</v>
      </c>
      <c r="DV190" s="26">
        <f>INDEX(军阶与晶片数值!K$6:K$16,AQ190+1)</f>
        <v>0.9</v>
      </c>
      <c r="DW190" s="26">
        <f>INDEX(军阶与晶片数值!L$6:L$16,AR190+1)</f>
        <v>0.9</v>
      </c>
      <c r="DX190" s="28">
        <f>INDEX(军阶与晶片数值!N$6:N$16,AS190+1)</f>
        <v>0</v>
      </c>
      <c r="DY190" s="28">
        <f>INDEX(军阶与晶片数值!O$6:O$16,AT190+1)</f>
        <v>0</v>
      </c>
      <c r="DZ190" s="28">
        <f>INDEX(军阶与晶片数值!P$6:P$16,AU190+1)</f>
        <v>0</v>
      </c>
      <c r="EA190" s="28">
        <f>INDEX(军阶与晶片数值!Q$6:Q$16,AV190+1)</f>
        <v>0</v>
      </c>
      <c r="EB190" s="26">
        <f>INDEX(军阶与晶片数值!R$6:R$16,AW190+1)</f>
        <v>0.3</v>
      </c>
      <c r="EC190" s="26">
        <f>INDEX(军阶与晶片数值!S$6:S$16,AX190+1)</f>
        <v>0.4</v>
      </c>
      <c r="ED190" s="26">
        <f>INDEX(军阶与晶片数值!T$6:T$16,AY190+1)</f>
        <v>0</v>
      </c>
      <c r="EE190" s="26">
        <f>INDEX(军阶与晶片数值!U$6:U$16,AZ190+1)</f>
        <v>0</v>
      </c>
      <c r="EG190" s="26">
        <f>INDEX(军阶与晶片数值!$C$6:$C$36,通天塔!$BA190+1)</f>
        <v>1.05</v>
      </c>
      <c r="EH190" s="26">
        <f>INDEX(军阶与晶片数值!$C$6:$C$36,通天塔!$BA190+1)</f>
        <v>1.05</v>
      </c>
      <c r="EI190" s="26">
        <f>INDEX(军阶与晶片数值!$C$6:$C$36,通天塔!$BA190+1)</f>
        <v>1.05</v>
      </c>
      <c r="EJ190" s="26">
        <f>INDEX(军阶与晶片数值!$C$6:$C$36,通天塔!$BA190+1)</f>
        <v>1.05</v>
      </c>
      <c r="EK190" s="26">
        <f>INDEX(军阶与晶片数值!$C$6:$C$36,通天塔!$BA190+1)</f>
        <v>1.05</v>
      </c>
      <c r="EM190" s="14">
        <f>INDEX(战舰突破!$H$6:$H$18,通天塔!$J190+1)+INDEX(战舰突破!$H$23:$H$35,通天塔!$K190+1)+INDEX(战舰突破!$H$40:$H$52,通天塔!$L190+1)</f>
        <v>200</v>
      </c>
      <c r="EN190" s="14">
        <f>INDEX(战舰突破!$I$6:$I$18,通天塔!$J190+1)+INDEX(战舰突破!$I$23:$I$35,通天塔!$K190+1)+INDEX(战舰突破!$I$40:$I$52,通天塔!$L190+1)</f>
        <v>200</v>
      </c>
      <c r="EO190" s="14">
        <f>INDEX(战舰突破!$J$6:$J$18,通天塔!$J190+1)+INDEX(战舰突破!$J$23:$J$35,通天塔!$K190+1)+INDEX(战舰突破!$J$40:$J$52,通天塔!$L190+1)</f>
        <v>0</v>
      </c>
      <c r="EP190" s="14">
        <f>INDEX(战舰突破!$K$6:$K$18,通天塔!$J190+1)+INDEX(战舰突破!$K$23:$K$35,通天塔!$K190+1)+INDEX(战舰突破!$K$40:$K$52,通天塔!$L190+1)</f>
        <v>0</v>
      </c>
      <c r="EQ190" s="14">
        <f>INDEX(战舰突破!$L$6:$L$18,通天塔!$J190+1)+INDEX(战舰突破!$L$23:$L$35,通天塔!$K190+1)+INDEX(战舰突破!$L$40:$L$52,通天塔!$L190+1)</f>
        <v>200</v>
      </c>
      <c r="ER190" s="18">
        <f>INDEX(战舰突破!$N$6:$N$18,通天塔!$J190+1)+INDEX(战舰突破!$N$23:$N$35,通天塔!$K190+1)+INDEX(战舰突破!$N$40:$N$52,通天塔!$L190+1)</f>
        <v>0.75</v>
      </c>
      <c r="ES190" s="18">
        <f>INDEX(战舰突破!$O$6:$O$18,通天塔!$J190+1)+INDEX(战舰突破!$O$23:$O$35,通天塔!$K190+1)+INDEX(战舰突破!$O$40:$O$52,通天塔!$L190+1)</f>
        <v>1.4</v>
      </c>
      <c r="ET190" s="18">
        <f>INDEX(战舰突破!$P$6:$P$18,通天塔!$J190+1)+INDEX(战舰突破!$P$23:$P$35,通天塔!$K190+1)+INDEX(战舰突破!$P$40:$P$52,通天塔!$L190+1)</f>
        <v>0.5</v>
      </c>
      <c r="EU190" s="18">
        <f>INDEX(战舰突破!$Q$6:$Q$18,通天塔!$J190+1)+INDEX(战舰突破!$Q$23:$Q$35,通天塔!$K190+1)+INDEX(战舰突破!$Q$40:$Q$52,通天塔!$L190+1)</f>
        <v>0.3</v>
      </c>
      <c r="EV190" s="18">
        <f>INDEX(战舰突破!$R$6:$R$18,通天塔!$J190+1)+INDEX(战舰突破!$R$23:$R$35,通天塔!$K190+1)+INDEX(战舰突破!$R$40:$R$52,通天塔!$L190+1)</f>
        <v>0.25</v>
      </c>
      <c r="EW190" s="18">
        <f>INDEX(战舰突破!$M$6:$M$18,通天塔!$J190+1)+INDEX(战舰突破!$M$23:$M$35,通天塔!$K190+1)+INDEX(战舰突破!$M$40:$M$52,通天塔!$L190+1)</f>
        <v>0.2</v>
      </c>
      <c r="EX190" s="22">
        <f>INDEX(战舰突破!$W$6:$W$18,通天塔!$J190+1)+INDEX(战舰突破!$W$23:$W$35,通天塔!$K190+1)+INDEX(战舰突破!$W$40:$W$52,通天塔!$L190+1)</f>
        <v>0.5</v>
      </c>
      <c r="FA190" s="14">
        <f>INDEX(战舰突破!$S$6:$S$18,通天塔!$J190+1)</f>
        <v>0</v>
      </c>
      <c r="FB190" s="14">
        <f>INDEX(战舰突破!$T$6:$T$18,通天塔!$J190+1)</f>
        <v>1.1000000000000001</v>
      </c>
      <c r="FC190" s="14">
        <f>INDEX(战舰突破!$U$6:$U$18,通天塔!$J190+1)</f>
        <v>0.1</v>
      </c>
      <c r="FD190" s="14">
        <f>INDEX(战舰突破!$V$6:$V$18,通天塔!$J190+1)</f>
        <v>2</v>
      </c>
      <c r="FE190" s="14">
        <f>INDEX(战舰突破!$X$6:$X$18,通天塔!$J190+1)</f>
        <v>12</v>
      </c>
      <c r="FG190" s="14">
        <f>INDEX(战舰突破!$S$23:$S$35,通天塔!$J190+1)</f>
        <v>1</v>
      </c>
      <c r="FH190" s="14">
        <f>INDEX(战舰突破!$T$23:$T$35,通天塔!$J190+1)</f>
        <v>0.55000000000000004</v>
      </c>
      <c r="FI190" s="14">
        <f>INDEX(战舰突破!$U$23:$U$35,通天塔!$J190+1)</f>
        <v>0.1</v>
      </c>
      <c r="FJ190" s="14">
        <f>INDEX(战舰突破!$V$23:$V$35,通天塔!$J190+1)</f>
        <v>2</v>
      </c>
      <c r="FK190" s="14">
        <f>INDEX(战舰突破!$X$23:$X$35,通天塔!$J190+1)</f>
        <v>180</v>
      </c>
      <c r="FM190" s="14">
        <f>INDEX(战舰突破!$S$40:$S$52,通天塔!$J190+1)</f>
        <v>1</v>
      </c>
      <c r="FN190" s="14">
        <f>INDEX(战舰突破!$T$40:$T$52,通天塔!$J190+1)</f>
        <v>0.25</v>
      </c>
      <c r="FO190" s="14">
        <f>INDEX(战舰突破!$U$40:$U$52,通天塔!$J190+1)</f>
        <v>0.2</v>
      </c>
      <c r="FP190" s="14">
        <f>INDEX(战舰突破!$V$40:$V$52,通天塔!$J190+1)</f>
        <v>2</v>
      </c>
      <c r="FQ190" s="14">
        <f>INDEX(战舰突破!$X$40:$X$52,通天塔!$J190+1)</f>
        <v>300</v>
      </c>
      <c r="FT190" s="14">
        <f t="shared" si="300"/>
        <v>3999608</v>
      </c>
      <c r="FU190" s="14">
        <f t="shared" si="301"/>
        <v>4002089</v>
      </c>
      <c r="FV190" s="14">
        <f t="shared" si="302"/>
        <v>4004748</v>
      </c>
      <c r="FW190" s="14">
        <f t="shared" si="303"/>
        <v>47538150</v>
      </c>
      <c r="FX190" s="14">
        <f t="shared" si="304"/>
        <v>1912723</v>
      </c>
      <c r="FY190" s="14">
        <f t="shared" si="305"/>
        <v>44888776</v>
      </c>
      <c r="FZ190" s="14">
        <f t="shared" si="306"/>
        <v>1159074</v>
      </c>
      <c r="GA190" s="28">
        <f t="shared" si="307"/>
        <v>52350</v>
      </c>
      <c r="GB190" s="28">
        <f t="shared" si="308"/>
        <v>52350</v>
      </c>
      <c r="GC190" s="28">
        <f t="shared" si="309"/>
        <v>52350</v>
      </c>
      <c r="GD190" s="28">
        <f t="shared" si="310"/>
        <v>52350</v>
      </c>
      <c r="GE190" s="28">
        <f t="shared" si="311"/>
        <v>2.4765000000000001</v>
      </c>
      <c r="GF190" s="28">
        <f t="shared" si="312"/>
        <v>2.6669999999999998</v>
      </c>
      <c r="GG190" s="28">
        <f t="shared" si="313"/>
        <v>0</v>
      </c>
      <c r="GH190" s="28">
        <f t="shared" si="314"/>
        <v>66.3</v>
      </c>
      <c r="GI190" s="14">
        <f t="shared" si="315"/>
        <v>1</v>
      </c>
      <c r="GJ190" s="14">
        <f t="shared" si="316"/>
        <v>2</v>
      </c>
      <c r="GK190" s="14">
        <f t="shared" si="317"/>
        <v>2</v>
      </c>
      <c r="GL190" s="18">
        <f t="shared" si="318"/>
        <v>2.3000000000000003</v>
      </c>
      <c r="GM190" s="18">
        <f t="shared" si="319"/>
        <v>1.75</v>
      </c>
      <c r="GN190" s="18">
        <f t="shared" si="320"/>
        <v>1.45</v>
      </c>
      <c r="GO190" s="29">
        <f t="shared" si="380"/>
        <v>52500</v>
      </c>
      <c r="GP190" s="29">
        <f t="shared" si="380"/>
        <v>52800</v>
      </c>
      <c r="GQ190" s="29">
        <f t="shared" si="380"/>
        <v>52800</v>
      </c>
      <c r="GR190" s="26">
        <f t="shared" si="321"/>
        <v>0.1</v>
      </c>
      <c r="GS190" s="26">
        <f t="shared" si="322"/>
        <v>0.1</v>
      </c>
      <c r="GT190" s="26">
        <f t="shared" si="323"/>
        <v>0.2</v>
      </c>
      <c r="GU190" s="14">
        <f t="shared" si="324"/>
        <v>4</v>
      </c>
      <c r="GV190" s="14">
        <f t="shared" si="325"/>
        <v>4</v>
      </c>
      <c r="GW190" s="14">
        <f t="shared" si="326"/>
        <v>4</v>
      </c>
      <c r="GX190" s="14">
        <f t="shared" si="327"/>
        <v>12</v>
      </c>
      <c r="GY190" s="14">
        <f t="shared" si="328"/>
        <v>180</v>
      </c>
      <c r="GZ190" s="14">
        <f t="shared" si="329"/>
        <v>300</v>
      </c>
      <c r="HA190">
        <v>186</v>
      </c>
      <c r="HB190" s="14">
        <f t="shared" si="275"/>
        <v>483469554</v>
      </c>
      <c r="HD190" s="14">
        <f t="shared" si="330"/>
        <v>3825446</v>
      </c>
      <c r="HE190" s="14">
        <f t="shared" si="331"/>
        <v>1999774</v>
      </c>
      <c r="HF190" s="29">
        <f t="shared" si="332"/>
        <v>50256</v>
      </c>
      <c r="HG190" s="29">
        <f t="shared" si="333"/>
        <v>36111</v>
      </c>
      <c r="HH190" s="29">
        <f t="shared" si="334"/>
        <v>39000</v>
      </c>
      <c r="HI190" s="29">
        <f t="shared" si="335"/>
        <v>36400</v>
      </c>
      <c r="HJ190" s="14">
        <f t="shared" si="336"/>
        <v>2.4765000000000001</v>
      </c>
      <c r="HK190" s="14">
        <f t="shared" si="337"/>
        <v>2.6669999999999998</v>
      </c>
      <c r="HL190" s="14">
        <f t="shared" si="338"/>
        <v>1200644</v>
      </c>
      <c r="HM190" s="14">
        <f t="shared" si="339"/>
        <v>1967874</v>
      </c>
      <c r="HN190" s="26">
        <f t="shared" si="340"/>
        <v>0.39915205792682917</v>
      </c>
      <c r="HO190" s="26">
        <f t="shared" si="341"/>
        <v>0.66514195583596214</v>
      </c>
      <c r="HP190" s="29">
        <f t="shared" si="342"/>
        <v>571186</v>
      </c>
      <c r="HQ190" s="29">
        <f t="shared" si="343"/>
        <v>2088750</v>
      </c>
      <c r="HR190" s="29">
        <f t="shared" si="344"/>
        <v>2310475</v>
      </c>
      <c r="HS190" s="26">
        <f t="shared" si="345"/>
        <v>0.48848523140104239</v>
      </c>
      <c r="HT190" s="26">
        <f t="shared" si="346"/>
        <v>0.49342126046438151</v>
      </c>
      <c r="HU190" s="26">
        <f t="shared" si="347"/>
        <v>0.59342126046438159</v>
      </c>
      <c r="HV190" s="26">
        <f t="shared" si="348"/>
        <v>8.8485231401042364E-2</v>
      </c>
      <c r="HW190" s="29">
        <f t="shared" si="349"/>
        <v>2.2000000000000002</v>
      </c>
      <c r="HX190" s="29">
        <f t="shared" si="350"/>
        <v>4.4296161743800351</v>
      </c>
      <c r="HY190" s="29">
        <f t="shared" si="351"/>
        <v>5.0296161743800356</v>
      </c>
      <c r="HZ190" s="29">
        <f t="shared" si="352"/>
        <v>6283046</v>
      </c>
      <c r="IA190" s="29">
        <f t="shared" si="353"/>
        <v>6168240.5228241989</v>
      </c>
      <c r="IB190" s="29">
        <f t="shared" si="354"/>
        <v>5810401.2152503561</v>
      </c>
      <c r="IC190" s="29">
        <f t="shared" si="355"/>
        <v>31553708</v>
      </c>
      <c r="ID190" s="14">
        <f t="shared" si="356"/>
        <v>18261687.739999998</v>
      </c>
      <c r="IH190" s="14">
        <v>1</v>
      </c>
      <c r="II190" s="14">
        <v>1</v>
      </c>
      <c r="IJ190" s="14">
        <v>480</v>
      </c>
      <c r="IK190" s="14">
        <v>80</v>
      </c>
      <c r="IL190" s="14">
        <v>60</v>
      </c>
      <c r="IM190" s="23">
        <f t="shared" si="357"/>
        <v>4228318645</v>
      </c>
      <c r="IN190" s="23">
        <f t="shared" si="358"/>
        <v>2</v>
      </c>
      <c r="IO190" s="23">
        <f t="shared" si="359"/>
        <v>4228.32</v>
      </c>
      <c r="IP190" s="23">
        <f t="shared" si="360"/>
        <v>4797688621</v>
      </c>
      <c r="IQ190" s="23">
        <f t="shared" si="361"/>
        <v>2</v>
      </c>
      <c r="IR190" s="23">
        <f t="shared" si="362"/>
        <v>4797.6899999999996</v>
      </c>
      <c r="IS190" s="14">
        <v>1</v>
      </c>
      <c r="IT190" s="14">
        <v>1</v>
      </c>
      <c r="IU190" s="14">
        <v>240</v>
      </c>
      <c r="IV190" s="14">
        <v>40</v>
      </c>
      <c r="IW190" s="14">
        <v>30</v>
      </c>
      <c r="IX190" s="23">
        <f t="shared" si="363"/>
        <v>2489295428</v>
      </c>
      <c r="IY190" s="23">
        <f t="shared" si="364"/>
        <v>2</v>
      </c>
      <c r="IZ190" s="23">
        <f t="shared" si="365"/>
        <v>2489.3000000000002</v>
      </c>
      <c r="JA190" s="23"/>
      <c r="JB190" s="23"/>
      <c r="JC190" s="23"/>
      <c r="JG190">
        <f t="shared" si="366"/>
        <v>1.7415553005740194</v>
      </c>
      <c r="JH190">
        <f t="shared" si="367"/>
        <v>4.3129617018715596</v>
      </c>
      <c r="JJ190" s="14">
        <v>10</v>
      </c>
      <c r="JK190" s="14">
        <v>2</v>
      </c>
      <c r="JL190" s="14">
        <v>1.5</v>
      </c>
      <c r="JM190" s="23">
        <f t="shared" si="368"/>
        <v>84437942</v>
      </c>
      <c r="JN190" s="23">
        <f t="shared" si="369"/>
        <v>1</v>
      </c>
      <c r="JO190" s="23">
        <f t="shared" si="370"/>
        <v>84437.94</v>
      </c>
      <c r="JP190" s="14">
        <v>30</v>
      </c>
      <c r="JQ190" s="14">
        <v>6</v>
      </c>
      <c r="JR190" s="14">
        <v>4</v>
      </c>
      <c r="JS190" s="23">
        <f t="shared" si="371"/>
        <v>241693024</v>
      </c>
      <c r="JT190" s="23">
        <f t="shared" si="372"/>
        <v>1</v>
      </c>
      <c r="JU190" s="23">
        <f t="shared" si="373"/>
        <v>241693.02</v>
      </c>
      <c r="JW190" s="23">
        <f t="shared" si="374"/>
        <v>322257365</v>
      </c>
      <c r="JX190" s="23">
        <f t="shared" si="375"/>
        <v>1</v>
      </c>
      <c r="JY190" s="23">
        <f t="shared" si="376"/>
        <v>322257.37</v>
      </c>
      <c r="JZ190" s="23">
        <f t="shared" si="377"/>
        <v>126656913</v>
      </c>
      <c r="KA190" s="23">
        <f t="shared" si="378"/>
        <v>1</v>
      </c>
      <c r="KB190" s="23">
        <f t="shared" si="379"/>
        <v>126656.91</v>
      </c>
    </row>
    <row r="191" spans="3:288" ht="16.5" x14ac:dyDescent="0.2">
      <c r="C191" s="14">
        <f t="shared" si="243"/>
        <v>54</v>
      </c>
      <c r="D191" s="14">
        <v>187</v>
      </c>
      <c r="E191" s="14" t="s">
        <v>851</v>
      </c>
      <c r="F191" s="14">
        <v>662</v>
      </c>
      <c r="G191" s="14">
        <v>662</v>
      </c>
      <c r="H191" s="14">
        <v>662</v>
      </c>
      <c r="I191" s="14">
        <v>662</v>
      </c>
      <c r="J191" s="14">
        <v>11</v>
      </c>
      <c r="K191" s="14">
        <v>11</v>
      </c>
      <c r="L191" s="14">
        <v>11</v>
      </c>
      <c r="M191" s="14">
        <v>7</v>
      </c>
      <c r="N191" s="14">
        <v>7</v>
      </c>
      <c r="O191" s="14">
        <v>7</v>
      </c>
      <c r="P191" s="14">
        <v>10</v>
      </c>
      <c r="Q191" s="14">
        <v>10</v>
      </c>
      <c r="R191" s="14">
        <v>10</v>
      </c>
      <c r="S191" s="14">
        <v>10</v>
      </c>
      <c r="T191" s="14">
        <v>10</v>
      </c>
      <c r="U191" s="14">
        <v>10</v>
      </c>
      <c r="V191" s="14">
        <v>10</v>
      </c>
      <c r="W191" s="14">
        <v>10</v>
      </c>
      <c r="X191" s="14">
        <v>662</v>
      </c>
      <c r="Y191" s="14">
        <v>662</v>
      </c>
      <c r="Z191" s="14">
        <v>662</v>
      </c>
      <c r="AA191" s="14">
        <v>662</v>
      </c>
      <c r="AB191" s="14">
        <v>662</v>
      </c>
      <c r="AC191" s="14">
        <v>662</v>
      </c>
      <c r="AD191" s="14">
        <v>662</v>
      </c>
      <c r="AE191" s="14">
        <v>662</v>
      </c>
      <c r="AF191" s="14">
        <v>86</v>
      </c>
      <c r="AG191" s="14">
        <v>86</v>
      </c>
      <c r="AH191" s="14">
        <v>86</v>
      </c>
      <c r="AI191" s="14">
        <v>86</v>
      </c>
      <c r="AJ191" s="14">
        <v>86</v>
      </c>
      <c r="AK191" s="14">
        <v>86</v>
      </c>
      <c r="AL191" s="14">
        <v>86</v>
      </c>
      <c r="AM191" s="14">
        <v>86</v>
      </c>
      <c r="AN191" s="14">
        <v>6</v>
      </c>
      <c r="AO191" s="14">
        <v>7</v>
      </c>
      <c r="AP191" s="14">
        <v>7</v>
      </c>
      <c r="AQ191" s="14">
        <v>7</v>
      </c>
      <c r="AR191" s="14">
        <v>7</v>
      </c>
      <c r="AS191" s="14">
        <v>0</v>
      </c>
      <c r="AT191" s="14">
        <v>0</v>
      </c>
      <c r="AU191" s="14">
        <v>0</v>
      </c>
      <c r="AV191" s="14">
        <v>0</v>
      </c>
      <c r="AW191" s="14">
        <v>4</v>
      </c>
      <c r="AX191" s="14">
        <v>5</v>
      </c>
      <c r="AY191" s="14">
        <v>0</v>
      </c>
      <c r="AZ191" s="14">
        <v>0</v>
      </c>
      <c r="BA191" s="14">
        <v>21</v>
      </c>
      <c r="BF191" s="14">
        <f>ROUND((INDEX(新战舰养成!S$6:S$18,通天塔!$J191+1)+INDEX(新战舰养成!D$6:D$18,通天塔!$J191+1)*(通天塔!$G191-1))*INDEX(战舰突破!$D$6:$D$18,通天塔!$M191+1),0)</f>
        <v>464907</v>
      </c>
      <c r="BG191" s="14">
        <f>ROUND((INDEX(新战舰养成!T$6:T$18,通天塔!$J191+1)+INDEX(新战舰养成!E$6:E$18,通天塔!$J191+1)*(通天塔!$G191-1))*INDEX(战舰突破!$D$6:$D$18,通天塔!$M191+1),0)</f>
        <v>3719144</v>
      </c>
      <c r="BH191" s="14">
        <f>ROUND((INDEX(新战舰养成!U$6:U$18,通天塔!$J191+1)+INDEX(新战舰养成!F$6:F$18,通天塔!$J191+1)*(通天塔!$G191-1))*INDEX(战舰突破!$D$6:$D$18,通天塔!$M191+1),0)</f>
        <v>232604</v>
      </c>
      <c r="BI191" s="14">
        <f>ROUND((INDEX(新战舰养成!V$6:V$18,通天塔!$J191+1)+INDEX(新战舰养成!G$6:G$18,通天塔!$J191+1)*(通天塔!$G191-1))*INDEX(战舰突破!$D$6:$D$18,通天塔!$M191+1),0)</f>
        <v>570</v>
      </c>
      <c r="BJ191" s="14">
        <f>ROUND((INDEX(新战舰养成!W$6:W$18,通天塔!$J191+1)+INDEX(新战舰养成!H$6:H$18,通天塔!$J191+1)*(通天塔!$G191-1))*INDEX(战舰突破!$D$6:$D$18,通天塔!$M191+1),0)</f>
        <v>8</v>
      </c>
      <c r="BL191" s="14">
        <f>IF($H191&gt;0,ROUND((INDEX(新战舰养成!X$6:X$18,通天塔!$K191+1)+INDEX(新战舰养成!I$6:I$18,通天塔!$K191+1)*(通天塔!$H191-1))*INDEX(战舰突破!$D$6:$D$18,通天塔!$N191+1),0),0)</f>
        <v>465439</v>
      </c>
      <c r="BM191" s="14">
        <f>IF($H191&gt;0,ROUND((INDEX(新战舰养成!Y$6:Y$18,通天塔!$K191+1)+INDEX(新战舰养成!J$6:J$18,通天塔!$K191+1)*(通天塔!$H191-1))*INDEX(战舰突破!$D$6:$D$18,通天塔!$N191+1),0),0)</f>
        <v>0</v>
      </c>
      <c r="BN191" s="14">
        <f>IF($H191&gt;0,ROUND((INDEX(新战舰养成!Z$6:Z$18,通天塔!$K191+1)+INDEX(新战舰养成!K$6:K$18,通天塔!$K191+1)*(通天塔!$H191-1))*INDEX(战舰突破!$D$6:$D$18,通天塔!$N191+1),0),0)</f>
        <v>0</v>
      </c>
      <c r="BO191" s="14">
        <f>IF($H191&gt;0,ROUND((INDEX(新战舰养成!AA$6:AA$18,通天塔!$K191+1)+INDEX(新战舰养成!L$6:L$18,通天塔!$K191+1)*(通天塔!$H191-1))*INDEX(战舰突破!$D$6:$D$18,通天塔!$N191+1),0),0)</f>
        <v>4649072</v>
      </c>
      <c r="BP191" s="14">
        <f>IF($H191&gt;0,ROUND((INDEX(新战舰养成!AB$6:AB$18,通天塔!$K191+1)+INDEX(新战舰养成!M$6:M$18,通天塔!$K191+1)*(通天塔!$H191-1))*INDEX(战舰突破!$D$6:$D$18,通天塔!$N191+1),0),0)</f>
        <v>92842</v>
      </c>
      <c r="BR191" s="14">
        <f>IF($I191&gt;0,ROUND((INDEX(新战舰养成!AC$6:AC$18,通天塔!$L191+1)+INDEX(新战舰养成!I$6:I$18,通天塔!$L191+1)*(通天塔!$I191-1))*INDEX(战舰突破!$D$6:$D$18,通天塔!$O191+1),0),0)</f>
        <v>466009</v>
      </c>
      <c r="BS191" s="14">
        <f>IF($I191&gt;0,ROUND((INDEX(新战舰养成!AD$6:AD$18,通天塔!$L191+1)+INDEX(新战舰养成!J$6:J$18,通天塔!$L191+1)*(通天塔!$I191-1))*INDEX(战舰突破!$D$6:$D$18,通天塔!$O191+1),0),0)</f>
        <v>0</v>
      </c>
      <c r="BT191" s="14">
        <f>IF($I191&gt;0,ROUND((INDEX(新战舰养成!AE$6:AE$18,通天塔!$L191+1)+INDEX(新战舰养成!K$6:K$18,通天塔!$L191+1)*(通天塔!$I191-1))*INDEX(战舰突破!$D$6:$D$18,通天塔!$O191+1),0),0)</f>
        <v>0</v>
      </c>
      <c r="BU191" s="14">
        <f>IF($I191&gt;0,ROUND((INDEX(新战舰养成!AF$6:AF$18,通天塔!$L191+1)+INDEX(新战舰养成!L$6:L$18,通天塔!$L191+1)*(通天塔!$I191-1))*INDEX(战舰突破!$D$6:$D$18,通天塔!$O191+1),0),0)</f>
        <v>2952676</v>
      </c>
      <c r="BV191" s="14">
        <f>IF($I191&gt;0,ROUND((INDEX(新战舰养成!AG$6:AG$18,通天塔!$L191+1)+INDEX(新战舰养成!M$6:M$18,通天塔!$L191+1)*(通天塔!$I191-1))*INDEX(战舰突破!$D$6:$D$18,通天塔!$O191+1),0),0)</f>
        <v>127192</v>
      </c>
      <c r="BY191" s="14">
        <f>(INDEX(装备数值!$C$13:$G$116,通天塔!$P191*8+1,BY$2)+INDEX(装备数值!$C$13:$G$116,通天塔!$Q191*8+2,BY$2)+INDEX(装备数值!$C$13:$G$116,通天塔!$S191*8+3,BY$2)+INDEX(装备数值!$C$13:$G$116,通天塔!$R191*8+4,BY$2)+INDEX(装备数值!$C$13:$G$116,通天塔!$T191*8+5,BY$2)+INDEX(装备数值!$C$13:$G$116,通天塔!$U191*8+6,BY$2)+INDEX(装备数值!$C$13:$G$116,通天塔!$V191*8+7,BY$2)+INDEX(装备数值!$C$13:$G$116,通天塔!$W191*8+8,BY$2))</f>
        <v>80000</v>
      </c>
      <c r="BZ191" s="14">
        <f>(INDEX(装备数值!$C$13:$G$116,通天塔!$P191*8+1,BZ$2)+INDEX(装备数值!$C$13:$G$116,通天塔!$Q191*8+2,BZ$2)+INDEX(装备数值!$C$13:$G$116,通天塔!$S191*8+3,BZ$2)+INDEX(装备数值!$C$13:$G$116,通天塔!$R191*8+4,BZ$2)+INDEX(装备数值!$C$13:$G$116,通天塔!$T191*8+5,BZ$2)+INDEX(装备数值!$C$13:$G$116,通天塔!$U191*8+6,BZ$2)+INDEX(装备数值!$C$13:$G$116,通天塔!$V191*8+7,BZ$2)+INDEX(装备数值!$C$13:$G$116,通天塔!$W191*8+8,BZ$2))</f>
        <v>600000</v>
      </c>
      <c r="CA191" s="14">
        <f>(INDEX(装备数值!$C$13:$G$116,通天塔!$P191*8+1,CA$2)+INDEX(装备数值!$C$13:$G$116,通天塔!$Q191*8+2,CA$2)+INDEX(装备数值!$C$13:$G$116,通天塔!$S191*8+3,CA$2)+INDEX(装备数值!$C$13:$G$116,通天塔!$R191*8+4,CA$2)+INDEX(装备数值!$C$13:$G$116,通天塔!$T191*8+5,CA$2)+INDEX(装备数值!$C$13:$G$116,通天塔!$U191*8+6,CA$2)+INDEX(装备数值!$C$13:$G$116,通天塔!$V191*8+7,CA$2)+INDEX(装备数值!$C$13:$G$116,通天塔!$W191*8+8,CA$2))</f>
        <v>40000</v>
      </c>
      <c r="CB191" s="14">
        <f>(INDEX(装备数值!$C$13:$G$116,通天塔!$P191*8+1,CB$2)+INDEX(装备数值!$C$13:$G$116,通天塔!$Q191*8+2,CB$2)+INDEX(装备数值!$C$13:$G$116,通天塔!$S191*8+3,CB$2)+INDEX(装备数值!$C$13:$G$116,通天塔!$R191*8+4,CB$2)+INDEX(装备数值!$C$13:$G$116,通天塔!$T191*8+5,CB$2)+INDEX(装备数值!$C$13:$G$116,通天塔!$U191*8+6,CB$2)+INDEX(装备数值!$C$13:$G$116,通天塔!$V191*8+7,CB$2)+INDEX(装备数值!$C$13:$G$116,通天塔!$W191*8+8,CB$2))</f>
        <v>800000</v>
      </c>
      <c r="CC191" s="14">
        <f>(INDEX(装备数值!$C$13:$G$116,通天塔!$P191*8+1,CC$2)+INDEX(装备数值!$C$13:$G$116,通天塔!$Q191*8+2,CC$2)+INDEX(装备数值!$C$13:$G$116,通天塔!$S191*8+3,CC$2)+INDEX(装备数值!$C$13:$G$116,通天塔!$R191*8+4,CC$2)+INDEX(装备数值!$C$13:$G$116,通天塔!$T191*8+5,CC$2)+INDEX(装备数值!$C$13:$G$116,通天塔!$U191*8+6,CC$2)+INDEX(装备数值!$C$13:$G$116,通天塔!$V191*8+7,CC$2)+INDEX(装备数值!$C$13:$G$116,通天塔!$W191*8+8,CC$2))</f>
        <v>15750</v>
      </c>
      <c r="CF191" s="14">
        <f>INDEX(装备数值!$I$13:$M$116,通天塔!$P191*8+1,CF$2)*$X191+INDEX(装备数值!$I$13:$M$116,通天塔!$Q191*8+2,CF$2)*$Y191+INDEX(装备数值!$I$13:$M$116,通天塔!$S191*8+3,CF$2)*$Z191+INDEX(装备数值!$I$13:$M$116,通天塔!$R191*8+4,CF$2)*$AA191+INDEX(装备数值!$I$13:$M$116,通天塔!$T191*8+5,CF$2)*$AB191+INDEX(装备数值!$I$13:$M$116,通天塔!$U191*8+6,CF$2)*$AC191+INDEX(装备数值!$I$13:$M$116,通天塔!$V191*8+7,CF$2)*$AD191+INDEX(装备数值!$I$13:$M$116,通天塔!$W191*8+8,CF$2)*$AE191</f>
        <v>211840</v>
      </c>
      <c r="CG191" s="14">
        <f>INDEX(装备数值!$I$13:$M$116,通天塔!$P191*8+1,CG$2)*$X191+INDEX(装备数值!$I$13:$M$116,通天塔!$Q191*8+2,CG$2)*$Y191+INDEX(装备数值!$I$13:$M$116,通天塔!$S191*8+3,CG$2)*$Z191+INDEX(装备数值!$I$13:$M$116,通天塔!$R191*8+4,CG$2)*$AA191+INDEX(装备数值!$I$13:$M$116,通天塔!$T191*8+5,CG$2)*$AB191+INDEX(装备数值!$I$13:$M$116,通天塔!$U191*8+6,CG$2)*$AC191+INDEX(装备数值!$I$13:$M$116,通天塔!$V191*8+7,CG$2)*$AD191+INDEX(装备数值!$I$13:$M$116,通天塔!$W191*8+8,CG$2)*$AE191</f>
        <v>1588800</v>
      </c>
      <c r="CH191" s="14">
        <f>INDEX(装备数值!$I$13:$M$116,通天塔!$P191*8+1,CH$2)*$X191+INDEX(装备数值!$I$13:$M$116,通天塔!$Q191*8+2,CH$2)*$Y191+INDEX(装备数值!$I$13:$M$116,通天塔!$S191*8+3,CH$2)*$Z191+INDEX(装备数值!$I$13:$M$116,通天塔!$R191*8+4,CH$2)*$AA191+INDEX(装备数值!$I$13:$M$116,通天塔!$T191*8+5,CH$2)*$AB191+INDEX(装备数值!$I$13:$M$116,通天塔!$U191*8+6,CH$2)*$AC191+INDEX(装备数值!$I$13:$M$116,通天塔!$V191*8+7,CH$2)*$AD191+INDEX(装备数值!$I$13:$M$116,通天塔!$W191*8+8,CH$2)*$AE191</f>
        <v>105920</v>
      </c>
      <c r="CI191" s="14">
        <f>INDEX(装备数值!$I$13:$M$116,通天塔!$P191*8+1,CI$2)*$X191+INDEX(装备数值!$I$13:$M$116,通天塔!$Q191*8+2,CI$2)*$Y191+INDEX(装备数值!$I$13:$M$116,通天塔!$S191*8+3,CI$2)*$Z191+INDEX(装备数值!$I$13:$M$116,通天塔!$R191*8+4,CI$2)*$AA191+INDEX(装备数值!$I$13:$M$116,通天塔!$T191*8+5,CI$2)*$AB191+INDEX(装备数值!$I$13:$M$116,通天塔!$U191*8+6,CI$2)*$AC191+INDEX(装备数值!$I$13:$M$116,通天塔!$V191*8+7,CI$2)*$AD191+INDEX(装备数值!$I$13:$M$116,通天塔!$W191*8+8,CI$2)*$AE191</f>
        <v>2118400</v>
      </c>
      <c r="CJ191" s="14">
        <f>INDEX(装备数值!$I$13:$M$116,通天塔!$P191*8+1,CJ$2)*$X191+INDEX(装备数值!$I$13:$M$116,通天塔!$Q191*8+2,CJ$2)*$Y191+INDEX(装备数值!$I$13:$M$116,通天塔!$S191*8+3,CJ$2)*$Z191+INDEX(装备数值!$I$13:$M$116,通天塔!$R191*8+4,CJ$2)*$AA191+INDEX(装备数值!$I$13:$M$116,通天塔!$T191*8+5,CJ$2)*$AB191+INDEX(装备数值!$I$13:$M$116,通天塔!$U191*8+6,CJ$2)*$AC191+INDEX(装备数值!$I$13:$M$116,通天塔!$V191*8+7,CJ$2)*$AD191+INDEX(装备数值!$I$13:$M$116,通天塔!$W191*8+8,CJ$2)*$AE191</f>
        <v>41706</v>
      </c>
      <c r="CM191" s="14">
        <f>INDEX(装备数值!$X$13:$AH$116,$P191*8+1,CM$2)*$AF191+INDEX(装备数值!$X$13:$AH$116,$Q191*8+2,CM$2)*$AG191+INDEX(装备数值!$X$13:$AH$116,$S191*8+3,CM$2)*$AH191+INDEX(装备数值!$X$13:$AH$116,$R191*8+4,CM$2)*$AI191+INDEX(装备数值!$X$13:$AH$116,$T191*8+5,CM$2)*$AJ191+INDEX(装备数值!$X$13:$AH$116,$U191*8+6,CM$2)*$AK191+INDEX(装备数值!$X$13:$AH$116,$V191*8+7,CM$2)*$AL191+INDEX(装备数值!$X$13:$AH$116,$W191*8+8,CM$2)*$AM191</f>
        <v>68800</v>
      </c>
      <c r="CN191" s="14">
        <f>INDEX(装备数值!$X$13:$AH$116,$P191*8+1,CN$2)*$AF191+INDEX(装备数值!$X$13:$AH$116,$Q191*8+2,CN$2)*$AG191+INDEX(装备数值!$X$13:$AH$116,$S191*8+3,CN$2)*$AH191+INDEX(装备数值!$X$13:$AH$116,$R191*8+4,CN$2)*$AI191+INDEX(装备数值!$X$13:$AH$116,$T191*8+5,CN$2)*$AJ191+INDEX(装备数值!$X$13:$AH$116,$U191*8+6,CN$2)*$AK191+INDEX(装备数值!$X$13:$AH$116,$V191*8+7,CN$2)*$AL191+INDEX(装备数值!$X$13:$AH$116,$W191*8+8,CN$2)*$AM191</f>
        <v>516000</v>
      </c>
      <c r="CO191" s="14">
        <f>INDEX(装备数值!$X$13:$AH$116,$P191*8+1,CO$2)*$AF191+INDEX(装备数值!$X$13:$AH$116,$Q191*8+2,CO$2)*$AG191+INDEX(装备数值!$X$13:$AH$116,$S191*8+3,CO$2)*$AH191+INDEX(装备数值!$X$13:$AH$116,$R191*8+4,CO$2)*$AI191+INDEX(装备数值!$X$13:$AH$116,$T191*8+5,CO$2)*$AJ191+INDEX(装备数值!$X$13:$AH$116,$U191*8+6,CO$2)*$AK191+INDEX(装备数值!$X$13:$AH$116,$V191*8+7,CO$2)*$AL191+INDEX(装备数值!$X$13:$AH$116,$W191*8+8,CO$2)*$AM191</f>
        <v>34400</v>
      </c>
      <c r="CP191" s="14">
        <f>INDEX(装备数值!$X$13:$AH$116,$P191*8+1,CP$2)*$AF191+INDEX(装备数值!$X$13:$AH$116,$Q191*8+2,CP$2)*$AG191+INDEX(装备数值!$X$13:$AH$116,$S191*8+3,CP$2)*$AH191+INDEX(装备数值!$X$13:$AH$116,$R191*8+4,CP$2)*$AI191+INDEX(装备数值!$X$13:$AH$116,$T191*8+5,CP$2)*$AJ191+INDEX(装备数值!$X$13:$AH$116,$U191*8+6,CP$2)*$AK191+INDEX(装备数值!$X$13:$AH$116,$V191*8+7,CP$2)*$AL191+INDEX(装备数值!$X$13:$AH$116,$W191*8+8,CP$2)*$AM191</f>
        <v>688000</v>
      </c>
      <c r="CQ191" s="14">
        <f>INDEX(装备数值!$X$13:$AH$116,$P191*8+1,CQ$2)*$AF191+INDEX(装备数值!$X$13:$AH$116,$Q191*8+2,CQ$2)*$AG191+INDEX(装备数值!$X$13:$AH$116,$S191*8+3,CQ$2)*$AH191+INDEX(装备数值!$X$13:$AH$116,$R191*8+4,CQ$2)*$AI191+INDEX(装备数值!$X$13:$AH$116,$T191*8+5,CQ$2)*$AJ191+INDEX(装备数值!$X$13:$AH$116,$U191*8+6,CQ$2)*$AK191+INDEX(装备数值!$X$13:$AH$116,$V191*8+7,CQ$2)*$AL191+INDEX(装备数值!$X$13:$AH$116,$W191*8+8,CQ$2)*$AM191</f>
        <v>13760</v>
      </c>
      <c r="CR191" s="14">
        <f>INDEX(装备数值!$X$13:$AH$116,$P191*8+1,CR$2)*$AF191+INDEX(装备数值!$X$13:$AH$116,$Q191*8+2,CR$2)*$AG191+INDEX(装备数值!$X$13:$AH$116,$S191*8+3,CR$2)*$AH191+INDEX(装备数值!$X$13:$AH$116,$R191*8+4,CR$2)*$AI191+INDEX(装备数值!$X$13:$AH$116,$T191*8+5,CR$2)*$AJ191+INDEX(装备数值!$X$13:$AH$116,$U191*8+6,CR$2)*$AK191+INDEX(装备数值!$X$13:$AH$116,$V191*8+7,CR$2)*$AL191+INDEX(装备数值!$X$13:$AH$116,$W191*8+8,CR$2)*$AM191</f>
        <v>51600</v>
      </c>
      <c r="CS191" s="14">
        <f>INDEX(装备数值!$X$13:$AH$116,$P191*8+1,CS$2)*$AF191+INDEX(装备数值!$X$13:$AH$116,$Q191*8+2,CS$2)*$AG191+INDEX(装备数值!$X$13:$AH$116,$S191*8+3,CS$2)*$AH191+INDEX(装备数值!$X$13:$AH$116,$R191*8+4,CS$2)*$AI191+INDEX(装备数值!$X$13:$AH$116,$T191*8+5,CS$2)*$AJ191+INDEX(装备数值!$X$13:$AH$116,$U191*8+6,CS$2)*$AK191+INDEX(装备数值!$X$13:$AH$116,$V191*8+7,CS$2)*$AL191+INDEX(装备数值!$X$13:$AH$116,$W191*8+8,CS$2)*$AM191</f>
        <v>51600</v>
      </c>
      <c r="CT191" s="14">
        <f>INDEX(装备数值!$X$13:$AH$116,$P191*8+1,CT$2)*$AF191+INDEX(装备数值!$X$13:$AH$116,$Q191*8+2,CT$2)*$AG191+INDEX(装备数值!$X$13:$AH$116,$S191*8+3,CT$2)*$AH191+INDEX(装备数值!$X$13:$AH$116,$R191*8+4,CT$2)*$AI191+INDEX(装备数值!$X$13:$AH$116,$T191*8+5,CT$2)*$AJ191+INDEX(装备数值!$X$13:$AH$116,$U191*8+6,CT$2)*$AK191+INDEX(装备数值!$X$13:$AH$116,$V191*8+7,CT$2)*$AL191+INDEX(装备数值!$X$13:$AH$116,$W191*8+8,CT$2)*$AM191</f>
        <v>51600</v>
      </c>
      <c r="CU191" s="14">
        <f>INDEX(装备数值!$X$13:$AH$116,$P191*8+1,CU$2)*$AF191+INDEX(装备数值!$X$13:$AH$116,$Q191*8+2,CU$2)*$AG191+INDEX(装备数值!$X$13:$AH$116,$S191*8+3,CU$2)*$AH191+INDEX(装备数值!$X$13:$AH$116,$R191*8+4,CU$2)*$AI191+INDEX(装备数值!$X$13:$AH$116,$T191*8+5,CU$2)*$AJ191+INDEX(装备数值!$X$13:$AH$116,$U191*8+6,CU$2)*$AK191+INDEX(装备数值!$X$13:$AH$116,$V191*8+7,CU$2)*$AL191+INDEX(装备数值!$X$13:$AH$116,$W191*8+8,CU$2)*$AM191</f>
        <v>51600</v>
      </c>
      <c r="CV191" s="14">
        <f>INDEX(装备数值!$X$13:$AH$116,$P191*8+1,CV$2)*$AF191+INDEX(装备数值!$X$13:$AH$116,$Q191*8+2,CV$2)*$AG191+INDEX(装备数值!$X$13:$AH$116,$S191*8+3,CV$2)*$AH191+INDEX(装备数值!$X$13:$AH$116,$R191*8+4,CV$2)*$AI191+INDEX(装备数值!$X$13:$AH$116,$T191*8+5,CV$2)*$AJ191+INDEX(装备数值!$X$13:$AH$116,$U191*8+6,CV$2)*$AK191+INDEX(装备数值!$X$13:$AH$116,$V191*8+7,CV$2)*$AL191+INDEX(装备数值!$X$13:$AH$116,$W191*8+8,CV$2)*$AM191</f>
        <v>172</v>
      </c>
      <c r="CW191" s="14">
        <f>INDEX(装备数值!$X$13:$AH$116,$P191*8+1,CW$2)*$AF191+INDEX(装备数值!$X$13:$AH$116,$Q191*8+2,CW$2)*$AG191+INDEX(装备数值!$X$13:$AH$116,$S191*8+3,CW$2)*$AH191+INDEX(装备数值!$X$13:$AH$116,$R191*8+4,CW$2)*$AI191+INDEX(装备数值!$X$13:$AH$116,$T191*8+5,CW$2)*$AJ191+INDEX(装备数值!$X$13:$AH$116,$U191*8+6,CW$2)*$AK191+INDEX(装备数值!$X$13:$AH$116,$V191*8+7,CW$2)*$AL191+INDEX(装备数值!$X$13:$AH$116,$W191*8+8,CW$2)*$AM191</f>
        <v>172</v>
      </c>
      <c r="CY191" s="14">
        <f>INDEX(装备数值!$AN$17:$AN$117,MATCH(MIN($X191:$AE191),装备数值!$AO$17:$AO$117,1))</f>
        <v>66</v>
      </c>
      <c r="CZ191" s="14">
        <f>IF(COUNTIF($P191:$W191,"&gt;"&amp;0)=8,INDEX(装备数值!AR$17:AR$117,$CY191+1),0)</f>
        <v>32868</v>
      </c>
      <c r="DA191" s="14">
        <f>IF(COUNTIF($P191:$W191,"&gt;"&amp;0)=8,INDEX(装备数值!AS$17:AS$117,$CY191+1),0)</f>
        <v>247500</v>
      </c>
      <c r="DB191" s="14">
        <f>IF(COUNTIF($P191:$W191,"&gt;"&amp;0)=8,INDEX(装备数值!AT$17:AT$117,$CY191+1),0)</f>
        <v>16368</v>
      </c>
      <c r="DC191" s="14">
        <f>IF(COUNTIF($P191:$W191,"&gt;"&amp;0)=8,INDEX(装备数值!AU$17:AU$117,$CY191+1),0)</f>
        <v>330000</v>
      </c>
      <c r="DD191" s="14">
        <f>IF(COUNTIF($P191:$W191,"&gt;"&amp;0)=8,INDEX(装备数值!AV$17:AV$117,$CY191+1),0)</f>
        <v>6600</v>
      </c>
      <c r="DF191" s="14">
        <f>INDEX(装备数值!$AY$17:$AY$77,MATCH(MIN($AF191:$AM191),装备数值!$AZ$17:$AZ$77,1))</f>
        <v>43</v>
      </c>
      <c r="DG191" s="26">
        <f>INDEX(装备数值!BA$17:BA$77,通天塔!DF191+1)</f>
        <v>0.90500000000000003</v>
      </c>
      <c r="DH191" s="26">
        <f>INDEX(装备数值!BA$17:BA$77,通天塔!DF191+1)</f>
        <v>0.90500000000000003</v>
      </c>
      <c r="DJ191" s="14">
        <f t="shared" si="299"/>
        <v>43</v>
      </c>
      <c r="DK191" s="14">
        <f>VLOOKUP(DJ191,军阶与晶片数值!$W$6:$X$27,2)</f>
        <v>9</v>
      </c>
      <c r="DL191" s="14">
        <f>INDEX(军阶与晶片数值!Y$6:Y$27,$DK191+1)</f>
        <v>750</v>
      </c>
      <c r="DM191" s="14">
        <f>INDEX(军阶与晶片数值!Z$6:Z$27,$DK191+1)</f>
        <v>750</v>
      </c>
      <c r="DN191" s="14">
        <f>INDEX(军阶与晶片数值!AA$6:AA$27,$DK191+1)</f>
        <v>750</v>
      </c>
      <c r="DO191" s="14">
        <f>INDEX(军阶与晶片数值!AB$6:AB$27,$DK191+1)</f>
        <v>750</v>
      </c>
      <c r="DP191" s="29">
        <f>INDEX(军阶与晶片数值!AC$6:AC$27,$DK191+1)</f>
        <v>50</v>
      </c>
      <c r="DQ191" s="29">
        <f>INDEX(军阶与晶片数值!AD$6:AD$27,$DK191+1)</f>
        <v>30</v>
      </c>
      <c r="DS191" s="26">
        <f>INDEX(军阶与晶片数值!I$6:I$16,AN191+1)</f>
        <v>0.3</v>
      </c>
      <c r="DT191" s="26">
        <f>INDEX(军阶与晶片数值!M$6:M$16,AO191+1)</f>
        <v>0.45</v>
      </c>
      <c r="DU191" s="26">
        <f>INDEX(军阶与晶片数值!J$6:J$16,AP191+1)</f>
        <v>0.45</v>
      </c>
      <c r="DV191" s="26">
        <f>INDEX(军阶与晶片数值!K$6:K$16,AQ191+1)</f>
        <v>0.9</v>
      </c>
      <c r="DW191" s="26">
        <f>INDEX(军阶与晶片数值!L$6:L$16,AR191+1)</f>
        <v>0.9</v>
      </c>
      <c r="DX191" s="28">
        <f>INDEX(军阶与晶片数值!N$6:N$16,AS191+1)</f>
        <v>0</v>
      </c>
      <c r="DY191" s="28">
        <f>INDEX(军阶与晶片数值!O$6:O$16,AT191+1)</f>
        <v>0</v>
      </c>
      <c r="DZ191" s="28">
        <f>INDEX(军阶与晶片数值!P$6:P$16,AU191+1)</f>
        <v>0</v>
      </c>
      <c r="EA191" s="28">
        <f>INDEX(军阶与晶片数值!Q$6:Q$16,AV191+1)</f>
        <v>0</v>
      </c>
      <c r="EB191" s="26">
        <f>INDEX(军阶与晶片数值!R$6:R$16,AW191+1)</f>
        <v>0.3</v>
      </c>
      <c r="EC191" s="26">
        <f>INDEX(军阶与晶片数值!S$6:S$16,AX191+1)</f>
        <v>0.4</v>
      </c>
      <c r="ED191" s="26">
        <f>INDEX(军阶与晶片数值!T$6:T$16,AY191+1)</f>
        <v>0</v>
      </c>
      <c r="EE191" s="26">
        <f>INDEX(军阶与晶片数值!U$6:U$16,AZ191+1)</f>
        <v>0</v>
      </c>
      <c r="EG191" s="26">
        <f>INDEX(军阶与晶片数值!$C$6:$C$36,通天塔!$BA191+1)</f>
        <v>1.05</v>
      </c>
      <c r="EH191" s="26">
        <f>INDEX(军阶与晶片数值!$C$6:$C$36,通天塔!$BA191+1)</f>
        <v>1.05</v>
      </c>
      <c r="EI191" s="26">
        <f>INDEX(军阶与晶片数值!$C$6:$C$36,通天塔!$BA191+1)</f>
        <v>1.05</v>
      </c>
      <c r="EJ191" s="26">
        <f>INDEX(军阶与晶片数值!$C$6:$C$36,通天塔!$BA191+1)</f>
        <v>1.05</v>
      </c>
      <c r="EK191" s="26">
        <f>INDEX(军阶与晶片数值!$C$6:$C$36,通天塔!$BA191+1)</f>
        <v>1.05</v>
      </c>
      <c r="EM191" s="14">
        <f>INDEX(战舰突破!$H$6:$H$18,通天塔!$J191+1)+INDEX(战舰突破!$H$23:$H$35,通天塔!$K191+1)+INDEX(战舰突破!$H$40:$H$52,通天塔!$L191+1)</f>
        <v>200</v>
      </c>
      <c r="EN191" s="14">
        <f>INDEX(战舰突破!$I$6:$I$18,通天塔!$J191+1)+INDEX(战舰突破!$I$23:$I$35,通天塔!$K191+1)+INDEX(战舰突破!$I$40:$I$52,通天塔!$L191+1)</f>
        <v>200</v>
      </c>
      <c r="EO191" s="14">
        <f>INDEX(战舰突破!$J$6:$J$18,通天塔!$J191+1)+INDEX(战舰突破!$J$23:$J$35,通天塔!$K191+1)+INDEX(战舰突破!$J$40:$J$52,通天塔!$L191+1)</f>
        <v>0</v>
      </c>
      <c r="EP191" s="14">
        <f>INDEX(战舰突破!$K$6:$K$18,通天塔!$J191+1)+INDEX(战舰突破!$K$23:$K$35,通天塔!$K191+1)+INDEX(战舰突破!$K$40:$K$52,通天塔!$L191+1)</f>
        <v>0</v>
      </c>
      <c r="EQ191" s="14">
        <f>INDEX(战舰突破!$L$6:$L$18,通天塔!$J191+1)+INDEX(战舰突破!$L$23:$L$35,通天塔!$K191+1)+INDEX(战舰突破!$L$40:$L$52,通天塔!$L191+1)</f>
        <v>200</v>
      </c>
      <c r="ER191" s="18">
        <f>INDEX(战舰突破!$N$6:$N$18,通天塔!$J191+1)+INDEX(战舰突破!$N$23:$N$35,通天塔!$K191+1)+INDEX(战舰突破!$N$40:$N$52,通天塔!$L191+1)</f>
        <v>0.75</v>
      </c>
      <c r="ES191" s="18">
        <f>INDEX(战舰突破!$O$6:$O$18,通天塔!$J191+1)+INDEX(战舰突破!$O$23:$O$35,通天塔!$K191+1)+INDEX(战舰突破!$O$40:$O$52,通天塔!$L191+1)</f>
        <v>1.4</v>
      </c>
      <c r="ET191" s="18">
        <f>INDEX(战舰突破!$P$6:$P$18,通天塔!$J191+1)+INDEX(战舰突破!$P$23:$P$35,通天塔!$K191+1)+INDEX(战舰突破!$P$40:$P$52,通天塔!$L191+1)</f>
        <v>0.5</v>
      </c>
      <c r="EU191" s="18">
        <f>INDEX(战舰突破!$Q$6:$Q$18,通天塔!$J191+1)+INDEX(战舰突破!$Q$23:$Q$35,通天塔!$K191+1)+INDEX(战舰突破!$Q$40:$Q$52,通天塔!$L191+1)</f>
        <v>0.3</v>
      </c>
      <c r="EV191" s="18">
        <f>INDEX(战舰突破!$R$6:$R$18,通天塔!$J191+1)+INDEX(战舰突破!$R$23:$R$35,通天塔!$K191+1)+INDEX(战舰突破!$R$40:$R$52,通天塔!$L191+1)</f>
        <v>0.25</v>
      </c>
      <c r="EW191" s="18">
        <f>INDEX(战舰突破!$M$6:$M$18,通天塔!$J191+1)+INDEX(战舰突破!$M$23:$M$35,通天塔!$K191+1)+INDEX(战舰突破!$M$40:$M$52,通天塔!$L191+1)</f>
        <v>0.2</v>
      </c>
      <c r="EX191" s="22">
        <f>INDEX(战舰突破!$W$6:$W$18,通天塔!$J191+1)+INDEX(战舰突破!$W$23:$W$35,通天塔!$K191+1)+INDEX(战舰突破!$W$40:$W$52,通天塔!$L191+1)</f>
        <v>0.5</v>
      </c>
      <c r="FA191" s="14">
        <f>INDEX(战舰突破!$S$6:$S$18,通天塔!$J191+1)</f>
        <v>0</v>
      </c>
      <c r="FB191" s="14">
        <f>INDEX(战舰突破!$T$6:$T$18,通天塔!$J191+1)</f>
        <v>1.1000000000000001</v>
      </c>
      <c r="FC191" s="14">
        <f>INDEX(战舰突破!$U$6:$U$18,通天塔!$J191+1)</f>
        <v>0.1</v>
      </c>
      <c r="FD191" s="14">
        <f>INDEX(战舰突破!$V$6:$V$18,通天塔!$J191+1)</f>
        <v>2</v>
      </c>
      <c r="FE191" s="14">
        <f>INDEX(战舰突破!$X$6:$X$18,通天塔!$J191+1)</f>
        <v>12</v>
      </c>
      <c r="FG191" s="14">
        <f>INDEX(战舰突破!$S$23:$S$35,通天塔!$J191+1)</f>
        <v>1</v>
      </c>
      <c r="FH191" s="14">
        <f>INDEX(战舰突破!$T$23:$T$35,通天塔!$J191+1)</f>
        <v>0.55000000000000004</v>
      </c>
      <c r="FI191" s="14">
        <f>INDEX(战舰突破!$U$23:$U$35,通天塔!$J191+1)</f>
        <v>0.1</v>
      </c>
      <c r="FJ191" s="14">
        <f>INDEX(战舰突破!$V$23:$V$35,通天塔!$J191+1)</f>
        <v>2</v>
      </c>
      <c r="FK191" s="14">
        <f>INDEX(战舰突破!$X$23:$X$35,通天塔!$J191+1)</f>
        <v>180</v>
      </c>
      <c r="FM191" s="14">
        <f>INDEX(战舰突破!$S$40:$S$52,通天塔!$J191+1)</f>
        <v>1</v>
      </c>
      <c r="FN191" s="14">
        <f>INDEX(战舰突破!$T$40:$T$52,通天塔!$J191+1)</f>
        <v>0.25</v>
      </c>
      <c r="FO191" s="14">
        <f>INDEX(战舰突破!$U$40:$U$52,通天塔!$J191+1)</f>
        <v>0.2</v>
      </c>
      <c r="FP191" s="14">
        <f>INDEX(战舰突破!$V$40:$V$52,通天塔!$J191+1)</f>
        <v>2</v>
      </c>
      <c r="FQ191" s="14">
        <f>INDEX(战舰突破!$X$40:$X$52,通天塔!$J191+1)</f>
        <v>300</v>
      </c>
      <c r="FT191" s="14">
        <f t="shared" si="300"/>
        <v>4004365</v>
      </c>
      <c r="FU191" s="14">
        <f t="shared" si="301"/>
        <v>4006846</v>
      </c>
      <c r="FV191" s="14">
        <f t="shared" si="302"/>
        <v>4009505</v>
      </c>
      <c r="FW191" s="14">
        <f t="shared" si="303"/>
        <v>47594081</v>
      </c>
      <c r="FX191" s="14">
        <f t="shared" si="304"/>
        <v>1914997</v>
      </c>
      <c r="FY191" s="14">
        <f t="shared" si="305"/>
        <v>44943306</v>
      </c>
      <c r="FZ191" s="14">
        <f t="shared" si="306"/>
        <v>1160156</v>
      </c>
      <c r="GA191" s="28">
        <f t="shared" si="307"/>
        <v>52350</v>
      </c>
      <c r="GB191" s="28">
        <f t="shared" si="308"/>
        <v>52350</v>
      </c>
      <c r="GC191" s="28">
        <f t="shared" si="309"/>
        <v>52350</v>
      </c>
      <c r="GD191" s="28">
        <f t="shared" si="310"/>
        <v>52350</v>
      </c>
      <c r="GE191" s="28">
        <f t="shared" si="311"/>
        <v>2.4765000000000001</v>
      </c>
      <c r="GF191" s="28">
        <f t="shared" si="312"/>
        <v>2.6669999999999998</v>
      </c>
      <c r="GG191" s="28">
        <f t="shared" si="313"/>
        <v>0</v>
      </c>
      <c r="GH191" s="28">
        <f t="shared" si="314"/>
        <v>66.3</v>
      </c>
      <c r="GI191" s="14">
        <f t="shared" si="315"/>
        <v>1</v>
      </c>
      <c r="GJ191" s="14">
        <f t="shared" si="316"/>
        <v>2</v>
      </c>
      <c r="GK191" s="14">
        <f t="shared" si="317"/>
        <v>2</v>
      </c>
      <c r="GL191" s="18">
        <f t="shared" si="318"/>
        <v>2.3000000000000003</v>
      </c>
      <c r="GM191" s="18">
        <f t="shared" si="319"/>
        <v>1.75</v>
      </c>
      <c r="GN191" s="18">
        <f t="shared" si="320"/>
        <v>1.45</v>
      </c>
      <c r="GO191" s="29">
        <f t="shared" si="380"/>
        <v>52500</v>
      </c>
      <c r="GP191" s="29">
        <f t="shared" si="380"/>
        <v>52800</v>
      </c>
      <c r="GQ191" s="29">
        <f t="shared" si="380"/>
        <v>52800</v>
      </c>
      <c r="GR191" s="26">
        <f t="shared" si="321"/>
        <v>0.1</v>
      </c>
      <c r="GS191" s="26">
        <f t="shared" si="322"/>
        <v>0.1</v>
      </c>
      <c r="GT191" s="26">
        <f t="shared" si="323"/>
        <v>0.2</v>
      </c>
      <c r="GU191" s="14">
        <f t="shared" si="324"/>
        <v>4</v>
      </c>
      <c r="GV191" s="14">
        <f t="shared" si="325"/>
        <v>4</v>
      </c>
      <c r="GW191" s="14">
        <f t="shared" si="326"/>
        <v>4</v>
      </c>
      <c r="GX191" s="14">
        <f t="shared" si="327"/>
        <v>12</v>
      </c>
      <c r="GY191" s="14">
        <f t="shared" si="328"/>
        <v>180</v>
      </c>
      <c r="GZ191" s="14">
        <f t="shared" si="329"/>
        <v>300</v>
      </c>
      <c r="HA191">
        <v>187</v>
      </c>
      <c r="HB191" s="14">
        <f t="shared" si="275"/>
        <v>483998680</v>
      </c>
      <c r="HD191" s="14">
        <f t="shared" si="330"/>
        <v>3829994</v>
      </c>
      <c r="HE191" s="14">
        <f t="shared" si="331"/>
        <v>2002152</v>
      </c>
      <c r="HF191" s="29">
        <f t="shared" si="332"/>
        <v>50256</v>
      </c>
      <c r="HG191" s="29">
        <f t="shared" si="333"/>
        <v>36111</v>
      </c>
      <c r="HH191" s="29">
        <f t="shared" si="334"/>
        <v>39000</v>
      </c>
      <c r="HI191" s="29">
        <f t="shared" si="335"/>
        <v>36400</v>
      </c>
      <c r="HJ191" s="14">
        <f t="shared" si="336"/>
        <v>2.4765000000000001</v>
      </c>
      <c r="HK191" s="14">
        <f t="shared" si="337"/>
        <v>2.6669999999999998</v>
      </c>
      <c r="HL191" s="14">
        <f t="shared" si="338"/>
        <v>1202071</v>
      </c>
      <c r="HM191" s="14">
        <f t="shared" si="339"/>
        <v>1970252</v>
      </c>
      <c r="HN191" s="26">
        <f t="shared" si="340"/>
        <v>0.39915205792682917</v>
      </c>
      <c r="HO191" s="26">
        <f t="shared" si="341"/>
        <v>0.66514195583596214</v>
      </c>
      <c r="HP191" s="29">
        <f t="shared" si="342"/>
        <v>571856</v>
      </c>
      <c r="HQ191" s="29">
        <f t="shared" si="343"/>
        <v>2091198</v>
      </c>
      <c r="HR191" s="29">
        <f t="shared" si="344"/>
        <v>2313179</v>
      </c>
      <c r="HS191" s="26">
        <f t="shared" si="345"/>
        <v>0.48848523140104239</v>
      </c>
      <c r="HT191" s="26">
        <f t="shared" si="346"/>
        <v>0.49342126046438151</v>
      </c>
      <c r="HU191" s="26">
        <f t="shared" si="347"/>
        <v>0.59342126046438159</v>
      </c>
      <c r="HV191" s="26">
        <f t="shared" si="348"/>
        <v>8.8485231401042364E-2</v>
      </c>
      <c r="HW191" s="29">
        <f t="shared" si="349"/>
        <v>2.2000000000000002</v>
      </c>
      <c r="HX191" s="29">
        <f t="shared" si="350"/>
        <v>4.4296161743800351</v>
      </c>
      <c r="HY191" s="29">
        <f t="shared" si="351"/>
        <v>5.0296161743800356</v>
      </c>
      <c r="HZ191" s="29">
        <f t="shared" si="352"/>
        <v>6290416</v>
      </c>
      <c r="IA191" s="29">
        <f t="shared" si="353"/>
        <v>6175469.6564207869</v>
      </c>
      <c r="IB191" s="29">
        <f t="shared" si="354"/>
        <v>5817201.2563181184</v>
      </c>
      <c r="IC191" s="29">
        <f t="shared" si="355"/>
        <v>31591242</v>
      </c>
      <c r="ID191" s="14">
        <f t="shared" si="356"/>
        <v>18283086.91</v>
      </c>
      <c r="IH191" s="14">
        <v>1</v>
      </c>
      <c r="II191" s="14">
        <v>1</v>
      </c>
      <c r="IJ191" s="14">
        <v>480</v>
      </c>
      <c r="IK191" s="14">
        <v>80</v>
      </c>
      <c r="IL191" s="14">
        <v>60</v>
      </c>
      <c r="IM191" s="23">
        <f t="shared" si="357"/>
        <v>4233272451</v>
      </c>
      <c r="IN191" s="23">
        <f t="shared" si="358"/>
        <v>2</v>
      </c>
      <c r="IO191" s="23">
        <f t="shared" si="359"/>
        <v>4233.2700000000004</v>
      </c>
      <c r="IP191" s="23">
        <f t="shared" si="360"/>
        <v>4803389952</v>
      </c>
      <c r="IQ191" s="23">
        <f t="shared" si="361"/>
        <v>2</v>
      </c>
      <c r="IR191" s="23">
        <f t="shared" si="362"/>
        <v>4803.3900000000003</v>
      </c>
      <c r="IS191" s="14">
        <v>1</v>
      </c>
      <c r="IT191" s="14">
        <v>1</v>
      </c>
      <c r="IU191" s="14">
        <v>240</v>
      </c>
      <c r="IV191" s="14">
        <v>40</v>
      </c>
      <c r="IW191" s="14">
        <v>30</v>
      </c>
      <c r="IX191" s="23">
        <f t="shared" si="363"/>
        <v>2492211974</v>
      </c>
      <c r="IY191" s="23">
        <f t="shared" si="364"/>
        <v>2</v>
      </c>
      <c r="IZ191" s="23">
        <f t="shared" si="365"/>
        <v>2492.21</v>
      </c>
      <c r="JA191" s="23"/>
      <c r="JB191" s="23"/>
      <c r="JC191" s="23"/>
      <c r="JG191">
        <f t="shared" si="366"/>
        <v>1.7415548869406954</v>
      </c>
      <c r="JH191">
        <f t="shared" si="367"/>
        <v>4.3129606775086327</v>
      </c>
      <c r="JJ191" s="14">
        <v>10</v>
      </c>
      <c r="JK191" s="14">
        <v>2</v>
      </c>
      <c r="JL191" s="14">
        <v>1.5</v>
      </c>
      <c r="JM191" s="23">
        <f t="shared" si="368"/>
        <v>84536857</v>
      </c>
      <c r="JN191" s="23">
        <f t="shared" si="369"/>
        <v>1</v>
      </c>
      <c r="JO191" s="23">
        <f t="shared" si="370"/>
        <v>84536.86</v>
      </c>
      <c r="JP191" s="14">
        <v>30</v>
      </c>
      <c r="JQ191" s="14">
        <v>6</v>
      </c>
      <c r="JR191" s="14">
        <v>4</v>
      </c>
      <c r="JS191" s="23">
        <f t="shared" si="371"/>
        <v>241976169</v>
      </c>
      <c r="JT191" s="23">
        <f t="shared" si="372"/>
        <v>1</v>
      </c>
      <c r="JU191" s="23">
        <f t="shared" si="373"/>
        <v>241976.17</v>
      </c>
      <c r="JW191" s="23">
        <f t="shared" si="374"/>
        <v>322634892</v>
      </c>
      <c r="JX191" s="23">
        <f t="shared" si="375"/>
        <v>1</v>
      </c>
      <c r="JY191" s="23">
        <f t="shared" si="376"/>
        <v>322634.89</v>
      </c>
      <c r="JZ191" s="23">
        <f t="shared" si="377"/>
        <v>126805286</v>
      </c>
      <c r="KA191" s="23">
        <f t="shared" si="378"/>
        <v>1</v>
      </c>
      <c r="KB191" s="23">
        <f t="shared" si="379"/>
        <v>126805.29</v>
      </c>
    </row>
    <row r="192" spans="3:288" ht="16.5" x14ac:dyDescent="0.2">
      <c r="C192" s="14">
        <f t="shared" si="243"/>
        <v>54</v>
      </c>
      <c r="D192" s="14">
        <v>188</v>
      </c>
      <c r="E192" s="14" t="s">
        <v>852</v>
      </c>
      <c r="F192" s="14">
        <v>665</v>
      </c>
      <c r="G192" s="14">
        <v>665</v>
      </c>
      <c r="H192" s="14">
        <v>665</v>
      </c>
      <c r="I192" s="14">
        <v>665</v>
      </c>
      <c r="J192" s="14">
        <v>11</v>
      </c>
      <c r="K192" s="14">
        <v>11</v>
      </c>
      <c r="L192" s="14">
        <v>11</v>
      </c>
      <c r="M192" s="14">
        <v>7</v>
      </c>
      <c r="N192" s="14">
        <v>7</v>
      </c>
      <c r="O192" s="14">
        <v>7</v>
      </c>
      <c r="P192" s="14">
        <v>10</v>
      </c>
      <c r="Q192" s="14">
        <v>10</v>
      </c>
      <c r="R192" s="14">
        <v>10</v>
      </c>
      <c r="S192" s="14">
        <v>10</v>
      </c>
      <c r="T192" s="14">
        <v>10</v>
      </c>
      <c r="U192" s="14">
        <v>10</v>
      </c>
      <c r="V192" s="14">
        <v>10</v>
      </c>
      <c r="W192" s="14">
        <v>10</v>
      </c>
      <c r="X192" s="14">
        <v>665</v>
      </c>
      <c r="Y192" s="14">
        <v>665</v>
      </c>
      <c r="Z192" s="14">
        <v>665</v>
      </c>
      <c r="AA192" s="14">
        <v>665</v>
      </c>
      <c r="AB192" s="14">
        <v>665</v>
      </c>
      <c r="AC192" s="14">
        <v>665</v>
      </c>
      <c r="AD192" s="14">
        <v>665</v>
      </c>
      <c r="AE192" s="14">
        <v>665</v>
      </c>
      <c r="AF192" s="14">
        <v>86</v>
      </c>
      <c r="AG192" s="14">
        <v>86</v>
      </c>
      <c r="AH192" s="14">
        <v>86</v>
      </c>
      <c r="AI192" s="14">
        <v>86</v>
      </c>
      <c r="AJ192" s="14">
        <v>86</v>
      </c>
      <c r="AK192" s="14">
        <v>86</v>
      </c>
      <c r="AL192" s="14">
        <v>86</v>
      </c>
      <c r="AM192" s="14">
        <v>86</v>
      </c>
      <c r="AN192" s="14">
        <v>6</v>
      </c>
      <c r="AO192" s="14">
        <v>7</v>
      </c>
      <c r="AP192" s="14">
        <v>7</v>
      </c>
      <c r="AQ192" s="14">
        <v>7</v>
      </c>
      <c r="AR192" s="14">
        <v>7</v>
      </c>
      <c r="AS192" s="14">
        <v>0</v>
      </c>
      <c r="AT192" s="14">
        <v>0</v>
      </c>
      <c r="AU192" s="14">
        <v>0</v>
      </c>
      <c r="AV192" s="14">
        <v>0</v>
      </c>
      <c r="AW192" s="14">
        <v>4</v>
      </c>
      <c r="AX192" s="14">
        <v>5</v>
      </c>
      <c r="AY192" s="14">
        <v>0</v>
      </c>
      <c r="AZ192" s="14">
        <v>0</v>
      </c>
      <c r="BA192" s="14">
        <v>21</v>
      </c>
      <c r="BF192" s="14">
        <f>ROUND((INDEX(新战舰养成!S$6:S$18,通天塔!$J192+1)+INDEX(新战舰养成!D$6:D$18,通天塔!$J192+1)*(通天塔!$G192-1))*INDEX(战舰突破!$D$6:$D$18,通天塔!$M192+1),0)</f>
        <v>465477</v>
      </c>
      <c r="BG192" s="14">
        <f>ROUND((INDEX(新战舰养成!T$6:T$18,通天塔!$J192+1)+INDEX(新战舰养成!E$6:E$18,通天塔!$J192+1)*(通天塔!$G192-1))*INDEX(战舰突破!$D$6:$D$18,通天塔!$M192+1),0)</f>
        <v>3723704</v>
      </c>
      <c r="BH192" s="14">
        <f>ROUND((INDEX(新战舰养成!U$6:U$18,通天塔!$J192+1)+INDEX(新战舰养成!F$6:F$18,通天塔!$J192+1)*(通天塔!$G192-1))*INDEX(战舰突破!$D$6:$D$18,通天塔!$M192+1),0)</f>
        <v>232889</v>
      </c>
      <c r="BI192" s="14">
        <f>ROUND((INDEX(新战舰养成!V$6:V$18,通天塔!$J192+1)+INDEX(新战舰养成!G$6:G$18,通天塔!$J192+1)*(通天塔!$G192-1))*INDEX(战舰突破!$D$6:$D$18,通天塔!$M192+1),0)</f>
        <v>570</v>
      </c>
      <c r="BJ192" s="14">
        <f>ROUND((INDEX(新战舰养成!W$6:W$18,通天塔!$J192+1)+INDEX(新战舰养成!H$6:H$18,通天塔!$J192+1)*(通天塔!$G192-1))*INDEX(战舰突破!$D$6:$D$18,通天塔!$M192+1),0)</f>
        <v>8</v>
      </c>
      <c r="BL192" s="14">
        <f>IF($H192&gt;0,ROUND((INDEX(新战舰养成!X$6:X$18,通天塔!$K192+1)+INDEX(新战舰养成!I$6:I$18,通天塔!$K192+1)*(通天塔!$H192-1))*INDEX(战舰突破!$D$6:$D$18,通天塔!$N192+1),0),0)</f>
        <v>466009</v>
      </c>
      <c r="BM192" s="14">
        <f>IF($H192&gt;0,ROUND((INDEX(新战舰养成!Y$6:Y$18,通天塔!$K192+1)+INDEX(新战舰养成!J$6:J$18,通天塔!$K192+1)*(通天塔!$H192-1))*INDEX(战舰突破!$D$6:$D$18,通天塔!$N192+1),0),0)</f>
        <v>0</v>
      </c>
      <c r="BN192" s="14">
        <f>IF($H192&gt;0,ROUND((INDEX(新战舰养成!Z$6:Z$18,通天塔!$K192+1)+INDEX(新战舰养成!K$6:K$18,通天塔!$K192+1)*(通天塔!$H192-1))*INDEX(战舰突破!$D$6:$D$18,通天塔!$N192+1),0),0)</f>
        <v>0</v>
      </c>
      <c r="BO192" s="14">
        <f>IF($H192&gt;0,ROUND((INDEX(新战舰养成!AA$6:AA$18,通天塔!$K192+1)+INDEX(新战舰养成!L$6:L$18,通天塔!$K192+1)*(通天塔!$H192-1))*INDEX(战舰突破!$D$6:$D$18,通天塔!$N192+1),0),0)</f>
        <v>4654772</v>
      </c>
      <c r="BP192" s="14">
        <f>IF($H192&gt;0,ROUND((INDEX(新战舰养成!AB$6:AB$18,通天塔!$K192+1)+INDEX(新战舰养成!M$6:M$18,通天塔!$K192+1)*(通天塔!$H192-1))*INDEX(战舰突破!$D$6:$D$18,通天塔!$N192+1),0),0)</f>
        <v>92956</v>
      </c>
      <c r="BR192" s="14">
        <f>IF($I192&gt;0,ROUND((INDEX(新战舰养成!AC$6:AC$18,通天塔!$L192+1)+INDEX(新战舰养成!I$6:I$18,通天塔!$L192+1)*(通天塔!$I192-1))*INDEX(战舰突破!$D$6:$D$18,通天塔!$O192+1),0),0)</f>
        <v>466579</v>
      </c>
      <c r="BS192" s="14">
        <f>IF($I192&gt;0,ROUND((INDEX(新战舰养成!AD$6:AD$18,通天塔!$L192+1)+INDEX(新战舰养成!J$6:J$18,通天塔!$L192+1)*(通天塔!$I192-1))*INDEX(战舰突破!$D$6:$D$18,通天塔!$O192+1),0),0)</f>
        <v>0</v>
      </c>
      <c r="BT192" s="14">
        <f>IF($I192&gt;0,ROUND((INDEX(新战舰养成!AE$6:AE$18,通天塔!$L192+1)+INDEX(新战舰养成!K$6:K$18,通天塔!$L192+1)*(通天塔!$I192-1))*INDEX(战舰突破!$D$6:$D$18,通天塔!$O192+1),0),0)</f>
        <v>0</v>
      </c>
      <c r="BU192" s="14">
        <f>IF($I192&gt;0,ROUND((INDEX(新战舰养成!AF$6:AF$18,通天塔!$L192+1)+INDEX(新战舰养成!L$6:L$18,通天塔!$L192+1)*(通天塔!$I192-1))*INDEX(战舰突破!$D$6:$D$18,通天塔!$O192+1),0),0)</f>
        <v>2958376</v>
      </c>
      <c r="BV192" s="14">
        <f>IF($I192&gt;0,ROUND((INDEX(新战舰养成!AG$6:AG$18,通天塔!$L192+1)+INDEX(新战舰养成!M$6:M$18,通天塔!$L192+1)*(通天塔!$I192-1))*INDEX(战舰突破!$D$6:$D$18,通天塔!$O192+1),0),0)</f>
        <v>127306</v>
      </c>
      <c r="BY192" s="14">
        <f>(INDEX(装备数值!$C$13:$G$116,通天塔!$P192*8+1,BY$2)+INDEX(装备数值!$C$13:$G$116,通天塔!$Q192*8+2,BY$2)+INDEX(装备数值!$C$13:$G$116,通天塔!$S192*8+3,BY$2)+INDEX(装备数值!$C$13:$G$116,通天塔!$R192*8+4,BY$2)+INDEX(装备数值!$C$13:$G$116,通天塔!$T192*8+5,BY$2)+INDEX(装备数值!$C$13:$G$116,通天塔!$U192*8+6,BY$2)+INDEX(装备数值!$C$13:$G$116,通天塔!$V192*8+7,BY$2)+INDEX(装备数值!$C$13:$G$116,通天塔!$W192*8+8,BY$2))</f>
        <v>80000</v>
      </c>
      <c r="BZ192" s="14">
        <f>(INDEX(装备数值!$C$13:$G$116,通天塔!$P192*8+1,BZ$2)+INDEX(装备数值!$C$13:$G$116,通天塔!$Q192*8+2,BZ$2)+INDEX(装备数值!$C$13:$G$116,通天塔!$S192*8+3,BZ$2)+INDEX(装备数值!$C$13:$G$116,通天塔!$R192*8+4,BZ$2)+INDEX(装备数值!$C$13:$G$116,通天塔!$T192*8+5,BZ$2)+INDEX(装备数值!$C$13:$G$116,通天塔!$U192*8+6,BZ$2)+INDEX(装备数值!$C$13:$G$116,通天塔!$V192*8+7,BZ$2)+INDEX(装备数值!$C$13:$G$116,通天塔!$W192*8+8,BZ$2))</f>
        <v>600000</v>
      </c>
      <c r="CA192" s="14">
        <f>(INDEX(装备数值!$C$13:$G$116,通天塔!$P192*8+1,CA$2)+INDEX(装备数值!$C$13:$G$116,通天塔!$Q192*8+2,CA$2)+INDEX(装备数值!$C$13:$G$116,通天塔!$S192*8+3,CA$2)+INDEX(装备数值!$C$13:$G$116,通天塔!$R192*8+4,CA$2)+INDEX(装备数值!$C$13:$G$116,通天塔!$T192*8+5,CA$2)+INDEX(装备数值!$C$13:$G$116,通天塔!$U192*8+6,CA$2)+INDEX(装备数值!$C$13:$G$116,通天塔!$V192*8+7,CA$2)+INDEX(装备数值!$C$13:$G$116,通天塔!$W192*8+8,CA$2))</f>
        <v>40000</v>
      </c>
      <c r="CB192" s="14">
        <f>(INDEX(装备数值!$C$13:$G$116,通天塔!$P192*8+1,CB$2)+INDEX(装备数值!$C$13:$G$116,通天塔!$Q192*8+2,CB$2)+INDEX(装备数值!$C$13:$G$116,通天塔!$S192*8+3,CB$2)+INDEX(装备数值!$C$13:$G$116,通天塔!$R192*8+4,CB$2)+INDEX(装备数值!$C$13:$G$116,通天塔!$T192*8+5,CB$2)+INDEX(装备数值!$C$13:$G$116,通天塔!$U192*8+6,CB$2)+INDEX(装备数值!$C$13:$G$116,通天塔!$V192*8+7,CB$2)+INDEX(装备数值!$C$13:$G$116,通天塔!$W192*8+8,CB$2))</f>
        <v>800000</v>
      </c>
      <c r="CC192" s="14">
        <f>(INDEX(装备数值!$C$13:$G$116,通天塔!$P192*8+1,CC$2)+INDEX(装备数值!$C$13:$G$116,通天塔!$Q192*8+2,CC$2)+INDEX(装备数值!$C$13:$G$116,通天塔!$S192*8+3,CC$2)+INDEX(装备数值!$C$13:$G$116,通天塔!$R192*8+4,CC$2)+INDEX(装备数值!$C$13:$G$116,通天塔!$T192*8+5,CC$2)+INDEX(装备数值!$C$13:$G$116,通天塔!$U192*8+6,CC$2)+INDEX(装备数值!$C$13:$G$116,通天塔!$V192*8+7,CC$2)+INDEX(装备数值!$C$13:$G$116,通天塔!$W192*8+8,CC$2))</f>
        <v>15750</v>
      </c>
      <c r="CF192" s="14">
        <f>INDEX(装备数值!$I$13:$M$116,通天塔!$P192*8+1,CF$2)*$X192+INDEX(装备数值!$I$13:$M$116,通天塔!$Q192*8+2,CF$2)*$Y192+INDEX(装备数值!$I$13:$M$116,通天塔!$S192*8+3,CF$2)*$Z192+INDEX(装备数值!$I$13:$M$116,通天塔!$R192*8+4,CF$2)*$AA192+INDEX(装备数值!$I$13:$M$116,通天塔!$T192*8+5,CF$2)*$AB192+INDEX(装备数值!$I$13:$M$116,通天塔!$U192*8+6,CF$2)*$AC192+INDEX(装备数值!$I$13:$M$116,通天塔!$V192*8+7,CF$2)*$AD192+INDEX(装备数值!$I$13:$M$116,通天塔!$W192*8+8,CF$2)*$AE192</f>
        <v>212800</v>
      </c>
      <c r="CG192" s="14">
        <f>INDEX(装备数值!$I$13:$M$116,通天塔!$P192*8+1,CG$2)*$X192+INDEX(装备数值!$I$13:$M$116,通天塔!$Q192*8+2,CG$2)*$Y192+INDEX(装备数值!$I$13:$M$116,通天塔!$S192*8+3,CG$2)*$Z192+INDEX(装备数值!$I$13:$M$116,通天塔!$R192*8+4,CG$2)*$AA192+INDEX(装备数值!$I$13:$M$116,通天塔!$T192*8+5,CG$2)*$AB192+INDEX(装备数值!$I$13:$M$116,通天塔!$U192*8+6,CG$2)*$AC192+INDEX(装备数值!$I$13:$M$116,通天塔!$V192*8+7,CG$2)*$AD192+INDEX(装备数值!$I$13:$M$116,通天塔!$W192*8+8,CG$2)*$AE192</f>
        <v>1596000</v>
      </c>
      <c r="CH192" s="14">
        <f>INDEX(装备数值!$I$13:$M$116,通天塔!$P192*8+1,CH$2)*$X192+INDEX(装备数值!$I$13:$M$116,通天塔!$Q192*8+2,CH$2)*$Y192+INDEX(装备数值!$I$13:$M$116,通天塔!$S192*8+3,CH$2)*$Z192+INDEX(装备数值!$I$13:$M$116,通天塔!$R192*8+4,CH$2)*$AA192+INDEX(装备数值!$I$13:$M$116,通天塔!$T192*8+5,CH$2)*$AB192+INDEX(装备数值!$I$13:$M$116,通天塔!$U192*8+6,CH$2)*$AC192+INDEX(装备数值!$I$13:$M$116,通天塔!$V192*8+7,CH$2)*$AD192+INDEX(装备数值!$I$13:$M$116,通天塔!$W192*8+8,CH$2)*$AE192</f>
        <v>106400</v>
      </c>
      <c r="CI192" s="14">
        <f>INDEX(装备数值!$I$13:$M$116,通天塔!$P192*8+1,CI$2)*$X192+INDEX(装备数值!$I$13:$M$116,通天塔!$Q192*8+2,CI$2)*$Y192+INDEX(装备数值!$I$13:$M$116,通天塔!$S192*8+3,CI$2)*$Z192+INDEX(装备数值!$I$13:$M$116,通天塔!$R192*8+4,CI$2)*$AA192+INDEX(装备数值!$I$13:$M$116,通天塔!$T192*8+5,CI$2)*$AB192+INDEX(装备数值!$I$13:$M$116,通天塔!$U192*8+6,CI$2)*$AC192+INDEX(装备数值!$I$13:$M$116,通天塔!$V192*8+7,CI$2)*$AD192+INDEX(装备数值!$I$13:$M$116,通天塔!$W192*8+8,CI$2)*$AE192</f>
        <v>2128000</v>
      </c>
      <c r="CJ192" s="14">
        <f>INDEX(装备数值!$I$13:$M$116,通天塔!$P192*8+1,CJ$2)*$X192+INDEX(装备数值!$I$13:$M$116,通天塔!$Q192*8+2,CJ$2)*$Y192+INDEX(装备数值!$I$13:$M$116,通天塔!$S192*8+3,CJ$2)*$Z192+INDEX(装备数值!$I$13:$M$116,通天塔!$R192*8+4,CJ$2)*$AA192+INDEX(装备数值!$I$13:$M$116,通天塔!$T192*8+5,CJ$2)*$AB192+INDEX(装备数值!$I$13:$M$116,通天塔!$U192*8+6,CJ$2)*$AC192+INDEX(装备数值!$I$13:$M$116,通天塔!$V192*8+7,CJ$2)*$AD192+INDEX(装备数值!$I$13:$M$116,通天塔!$W192*8+8,CJ$2)*$AE192</f>
        <v>41895</v>
      </c>
      <c r="CM192" s="14">
        <f>INDEX(装备数值!$X$13:$AH$116,$P192*8+1,CM$2)*$AF192+INDEX(装备数值!$X$13:$AH$116,$Q192*8+2,CM$2)*$AG192+INDEX(装备数值!$X$13:$AH$116,$S192*8+3,CM$2)*$AH192+INDEX(装备数值!$X$13:$AH$116,$R192*8+4,CM$2)*$AI192+INDEX(装备数值!$X$13:$AH$116,$T192*8+5,CM$2)*$AJ192+INDEX(装备数值!$X$13:$AH$116,$U192*8+6,CM$2)*$AK192+INDEX(装备数值!$X$13:$AH$116,$V192*8+7,CM$2)*$AL192+INDEX(装备数值!$X$13:$AH$116,$W192*8+8,CM$2)*$AM192</f>
        <v>68800</v>
      </c>
      <c r="CN192" s="14">
        <f>INDEX(装备数值!$X$13:$AH$116,$P192*8+1,CN$2)*$AF192+INDEX(装备数值!$X$13:$AH$116,$Q192*8+2,CN$2)*$AG192+INDEX(装备数值!$X$13:$AH$116,$S192*8+3,CN$2)*$AH192+INDEX(装备数值!$X$13:$AH$116,$R192*8+4,CN$2)*$AI192+INDEX(装备数值!$X$13:$AH$116,$T192*8+5,CN$2)*$AJ192+INDEX(装备数值!$X$13:$AH$116,$U192*8+6,CN$2)*$AK192+INDEX(装备数值!$X$13:$AH$116,$V192*8+7,CN$2)*$AL192+INDEX(装备数值!$X$13:$AH$116,$W192*8+8,CN$2)*$AM192</f>
        <v>516000</v>
      </c>
      <c r="CO192" s="14">
        <f>INDEX(装备数值!$X$13:$AH$116,$P192*8+1,CO$2)*$AF192+INDEX(装备数值!$X$13:$AH$116,$Q192*8+2,CO$2)*$AG192+INDEX(装备数值!$X$13:$AH$116,$S192*8+3,CO$2)*$AH192+INDEX(装备数值!$X$13:$AH$116,$R192*8+4,CO$2)*$AI192+INDEX(装备数值!$X$13:$AH$116,$T192*8+5,CO$2)*$AJ192+INDEX(装备数值!$X$13:$AH$116,$U192*8+6,CO$2)*$AK192+INDEX(装备数值!$X$13:$AH$116,$V192*8+7,CO$2)*$AL192+INDEX(装备数值!$X$13:$AH$116,$W192*8+8,CO$2)*$AM192</f>
        <v>34400</v>
      </c>
      <c r="CP192" s="14">
        <f>INDEX(装备数值!$X$13:$AH$116,$P192*8+1,CP$2)*$AF192+INDEX(装备数值!$X$13:$AH$116,$Q192*8+2,CP$2)*$AG192+INDEX(装备数值!$X$13:$AH$116,$S192*8+3,CP$2)*$AH192+INDEX(装备数值!$X$13:$AH$116,$R192*8+4,CP$2)*$AI192+INDEX(装备数值!$X$13:$AH$116,$T192*8+5,CP$2)*$AJ192+INDEX(装备数值!$X$13:$AH$116,$U192*8+6,CP$2)*$AK192+INDEX(装备数值!$X$13:$AH$116,$V192*8+7,CP$2)*$AL192+INDEX(装备数值!$X$13:$AH$116,$W192*8+8,CP$2)*$AM192</f>
        <v>688000</v>
      </c>
      <c r="CQ192" s="14">
        <f>INDEX(装备数值!$X$13:$AH$116,$P192*8+1,CQ$2)*$AF192+INDEX(装备数值!$X$13:$AH$116,$Q192*8+2,CQ$2)*$AG192+INDEX(装备数值!$X$13:$AH$116,$S192*8+3,CQ$2)*$AH192+INDEX(装备数值!$X$13:$AH$116,$R192*8+4,CQ$2)*$AI192+INDEX(装备数值!$X$13:$AH$116,$T192*8+5,CQ$2)*$AJ192+INDEX(装备数值!$X$13:$AH$116,$U192*8+6,CQ$2)*$AK192+INDEX(装备数值!$X$13:$AH$116,$V192*8+7,CQ$2)*$AL192+INDEX(装备数值!$X$13:$AH$116,$W192*8+8,CQ$2)*$AM192</f>
        <v>13760</v>
      </c>
      <c r="CR192" s="14">
        <f>INDEX(装备数值!$X$13:$AH$116,$P192*8+1,CR$2)*$AF192+INDEX(装备数值!$X$13:$AH$116,$Q192*8+2,CR$2)*$AG192+INDEX(装备数值!$X$13:$AH$116,$S192*8+3,CR$2)*$AH192+INDEX(装备数值!$X$13:$AH$116,$R192*8+4,CR$2)*$AI192+INDEX(装备数值!$X$13:$AH$116,$T192*8+5,CR$2)*$AJ192+INDEX(装备数值!$X$13:$AH$116,$U192*8+6,CR$2)*$AK192+INDEX(装备数值!$X$13:$AH$116,$V192*8+7,CR$2)*$AL192+INDEX(装备数值!$X$13:$AH$116,$W192*8+8,CR$2)*$AM192</f>
        <v>51600</v>
      </c>
      <c r="CS192" s="14">
        <f>INDEX(装备数值!$X$13:$AH$116,$P192*8+1,CS$2)*$AF192+INDEX(装备数值!$X$13:$AH$116,$Q192*8+2,CS$2)*$AG192+INDEX(装备数值!$X$13:$AH$116,$S192*8+3,CS$2)*$AH192+INDEX(装备数值!$X$13:$AH$116,$R192*8+4,CS$2)*$AI192+INDEX(装备数值!$X$13:$AH$116,$T192*8+5,CS$2)*$AJ192+INDEX(装备数值!$X$13:$AH$116,$U192*8+6,CS$2)*$AK192+INDEX(装备数值!$X$13:$AH$116,$V192*8+7,CS$2)*$AL192+INDEX(装备数值!$X$13:$AH$116,$W192*8+8,CS$2)*$AM192</f>
        <v>51600</v>
      </c>
      <c r="CT192" s="14">
        <f>INDEX(装备数值!$X$13:$AH$116,$P192*8+1,CT$2)*$AF192+INDEX(装备数值!$X$13:$AH$116,$Q192*8+2,CT$2)*$AG192+INDEX(装备数值!$X$13:$AH$116,$S192*8+3,CT$2)*$AH192+INDEX(装备数值!$X$13:$AH$116,$R192*8+4,CT$2)*$AI192+INDEX(装备数值!$X$13:$AH$116,$T192*8+5,CT$2)*$AJ192+INDEX(装备数值!$X$13:$AH$116,$U192*8+6,CT$2)*$AK192+INDEX(装备数值!$X$13:$AH$116,$V192*8+7,CT$2)*$AL192+INDEX(装备数值!$X$13:$AH$116,$W192*8+8,CT$2)*$AM192</f>
        <v>51600</v>
      </c>
      <c r="CU192" s="14">
        <f>INDEX(装备数值!$X$13:$AH$116,$P192*8+1,CU$2)*$AF192+INDEX(装备数值!$X$13:$AH$116,$Q192*8+2,CU$2)*$AG192+INDEX(装备数值!$X$13:$AH$116,$S192*8+3,CU$2)*$AH192+INDEX(装备数值!$X$13:$AH$116,$R192*8+4,CU$2)*$AI192+INDEX(装备数值!$X$13:$AH$116,$T192*8+5,CU$2)*$AJ192+INDEX(装备数值!$X$13:$AH$116,$U192*8+6,CU$2)*$AK192+INDEX(装备数值!$X$13:$AH$116,$V192*8+7,CU$2)*$AL192+INDEX(装备数值!$X$13:$AH$116,$W192*8+8,CU$2)*$AM192</f>
        <v>51600</v>
      </c>
      <c r="CV192" s="14">
        <f>INDEX(装备数值!$X$13:$AH$116,$P192*8+1,CV$2)*$AF192+INDEX(装备数值!$X$13:$AH$116,$Q192*8+2,CV$2)*$AG192+INDEX(装备数值!$X$13:$AH$116,$S192*8+3,CV$2)*$AH192+INDEX(装备数值!$X$13:$AH$116,$R192*8+4,CV$2)*$AI192+INDEX(装备数值!$X$13:$AH$116,$T192*8+5,CV$2)*$AJ192+INDEX(装备数值!$X$13:$AH$116,$U192*8+6,CV$2)*$AK192+INDEX(装备数值!$X$13:$AH$116,$V192*8+7,CV$2)*$AL192+INDEX(装备数值!$X$13:$AH$116,$W192*8+8,CV$2)*$AM192</f>
        <v>172</v>
      </c>
      <c r="CW192" s="14">
        <f>INDEX(装备数值!$X$13:$AH$116,$P192*8+1,CW$2)*$AF192+INDEX(装备数值!$X$13:$AH$116,$Q192*8+2,CW$2)*$AG192+INDEX(装备数值!$X$13:$AH$116,$S192*8+3,CW$2)*$AH192+INDEX(装备数值!$X$13:$AH$116,$R192*8+4,CW$2)*$AI192+INDEX(装备数值!$X$13:$AH$116,$T192*8+5,CW$2)*$AJ192+INDEX(装备数值!$X$13:$AH$116,$U192*8+6,CW$2)*$AK192+INDEX(装备数值!$X$13:$AH$116,$V192*8+7,CW$2)*$AL192+INDEX(装备数值!$X$13:$AH$116,$W192*8+8,CW$2)*$AM192</f>
        <v>172</v>
      </c>
      <c r="CY192" s="14">
        <f>INDEX(装备数值!$AN$17:$AN$117,MATCH(MIN($X192:$AE192),装备数值!$AO$17:$AO$117,1))</f>
        <v>66</v>
      </c>
      <c r="CZ192" s="14">
        <f>IF(COUNTIF($P192:$W192,"&gt;"&amp;0)=8,INDEX(装备数值!AR$17:AR$117,$CY192+1),0)</f>
        <v>32868</v>
      </c>
      <c r="DA192" s="14">
        <f>IF(COUNTIF($P192:$W192,"&gt;"&amp;0)=8,INDEX(装备数值!AS$17:AS$117,$CY192+1),0)</f>
        <v>247500</v>
      </c>
      <c r="DB192" s="14">
        <f>IF(COUNTIF($P192:$W192,"&gt;"&amp;0)=8,INDEX(装备数值!AT$17:AT$117,$CY192+1),0)</f>
        <v>16368</v>
      </c>
      <c r="DC192" s="14">
        <f>IF(COUNTIF($P192:$W192,"&gt;"&amp;0)=8,INDEX(装备数值!AU$17:AU$117,$CY192+1),0)</f>
        <v>330000</v>
      </c>
      <c r="DD192" s="14">
        <f>IF(COUNTIF($P192:$W192,"&gt;"&amp;0)=8,INDEX(装备数值!AV$17:AV$117,$CY192+1),0)</f>
        <v>6600</v>
      </c>
      <c r="DF192" s="14">
        <f>INDEX(装备数值!$AY$17:$AY$77,MATCH(MIN($AF192:$AM192),装备数值!$AZ$17:$AZ$77,1))</f>
        <v>43</v>
      </c>
      <c r="DG192" s="26">
        <f>INDEX(装备数值!BA$17:BA$77,通天塔!DF192+1)</f>
        <v>0.90500000000000003</v>
      </c>
      <c r="DH192" s="26">
        <f>INDEX(装备数值!BA$17:BA$77,通天塔!DF192+1)</f>
        <v>0.90500000000000003</v>
      </c>
      <c r="DJ192" s="14">
        <f t="shared" si="299"/>
        <v>43</v>
      </c>
      <c r="DK192" s="14">
        <f>VLOOKUP(DJ192,军阶与晶片数值!$W$6:$X$27,2)</f>
        <v>9</v>
      </c>
      <c r="DL192" s="14">
        <f>INDEX(军阶与晶片数值!Y$6:Y$27,$DK192+1)</f>
        <v>750</v>
      </c>
      <c r="DM192" s="14">
        <f>INDEX(军阶与晶片数值!Z$6:Z$27,$DK192+1)</f>
        <v>750</v>
      </c>
      <c r="DN192" s="14">
        <f>INDEX(军阶与晶片数值!AA$6:AA$27,$DK192+1)</f>
        <v>750</v>
      </c>
      <c r="DO192" s="14">
        <f>INDEX(军阶与晶片数值!AB$6:AB$27,$DK192+1)</f>
        <v>750</v>
      </c>
      <c r="DP192" s="29">
        <f>INDEX(军阶与晶片数值!AC$6:AC$27,$DK192+1)</f>
        <v>50</v>
      </c>
      <c r="DQ192" s="29">
        <f>INDEX(军阶与晶片数值!AD$6:AD$27,$DK192+1)</f>
        <v>30</v>
      </c>
      <c r="DS192" s="26">
        <f>INDEX(军阶与晶片数值!I$6:I$16,AN192+1)</f>
        <v>0.3</v>
      </c>
      <c r="DT192" s="26">
        <f>INDEX(军阶与晶片数值!M$6:M$16,AO192+1)</f>
        <v>0.45</v>
      </c>
      <c r="DU192" s="26">
        <f>INDEX(军阶与晶片数值!J$6:J$16,AP192+1)</f>
        <v>0.45</v>
      </c>
      <c r="DV192" s="26">
        <f>INDEX(军阶与晶片数值!K$6:K$16,AQ192+1)</f>
        <v>0.9</v>
      </c>
      <c r="DW192" s="26">
        <f>INDEX(军阶与晶片数值!L$6:L$16,AR192+1)</f>
        <v>0.9</v>
      </c>
      <c r="DX192" s="28">
        <f>INDEX(军阶与晶片数值!N$6:N$16,AS192+1)</f>
        <v>0</v>
      </c>
      <c r="DY192" s="28">
        <f>INDEX(军阶与晶片数值!O$6:O$16,AT192+1)</f>
        <v>0</v>
      </c>
      <c r="DZ192" s="28">
        <f>INDEX(军阶与晶片数值!P$6:P$16,AU192+1)</f>
        <v>0</v>
      </c>
      <c r="EA192" s="28">
        <f>INDEX(军阶与晶片数值!Q$6:Q$16,AV192+1)</f>
        <v>0</v>
      </c>
      <c r="EB192" s="26">
        <f>INDEX(军阶与晶片数值!R$6:R$16,AW192+1)</f>
        <v>0.3</v>
      </c>
      <c r="EC192" s="26">
        <f>INDEX(军阶与晶片数值!S$6:S$16,AX192+1)</f>
        <v>0.4</v>
      </c>
      <c r="ED192" s="26">
        <f>INDEX(军阶与晶片数值!T$6:T$16,AY192+1)</f>
        <v>0</v>
      </c>
      <c r="EE192" s="26">
        <f>INDEX(军阶与晶片数值!U$6:U$16,AZ192+1)</f>
        <v>0</v>
      </c>
      <c r="EG192" s="26">
        <f>INDEX(军阶与晶片数值!$C$6:$C$36,通天塔!$BA192+1)</f>
        <v>1.05</v>
      </c>
      <c r="EH192" s="26">
        <f>INDEX(军阶与晶片数值!$C$6:$C$36,通天塔!$BA192+1)</f>
        <v>1.05</v>
      </c>
      <c r="EI192" s="26">
        <f>INDEX(军阶与晶片数值!$C$6:$C$36,通天塔!$BA192+1)</f>
        <v>1.05</v>
      </c>
      <c r="EJ192" s="26">
        <f>INDEX(军阶与晶片数值!$C$6:$C$36,通天塔!$BA192+1)</f>
        <v>1.05</v>
      </c>
      <c r="EK192" s="26">
        <f>INDEX(军阶与晶片数值!$C$6:$C$36,通天塔!$BA192+1)</f>
        <v>1.05</v>
      </c>
      <c r="EM192" s="14">
        <f>INDEX(战舰突破!$H$6:$H$18,通天塔!$J192+1)+INDEX(战舰突破!$H$23:$H$35,通天塔!$K192+1)+INDEX(战舰突破!$H$40:$H$52,通天塔!$L192+1)</f>
        <v>200</v>
      </c>
      <c r="EN192" s="14">
        <f>INDEX(战舰突破!$I$6:$I$18,通天塔!$J192+1)+INDEX(战舰突破!$I$23:$I$35,通天塔!$K192+1)+INDEX(战舰突破!$I$40:$I$52,通天塔!$L192+1)</f>
        <v>200</v>
      </c>
      <c r="EO192" s="14">
        <f>INDEX(战舰突破!$J$6:$J$18,通天塔!$J192+1)+INDEX(战舰突破!$J$23:$J$35,通天塔!$K192+1)+INDEX(战舰突破!$J$40:$J$52,通天塔!$L192+1)</f>
        <v>0</v>
      </c>
      <c r="EP192" s="14">
        <f>INDEX(战舰突破!$K$6:$K$18,通天塔!$J192+1)+INDEX(战舰突破!$K$23:$K$35,通天塔!$K192+1)+INDEX(战舰突破!$K$40:$K$52,通天塔!$L192+1)</f>
        <v>0</v>
      </c>
      <c r="EQ192" s="14">
        <f>INDEX(战舰突破!$L$6:$L$18,通天塔!$J192+1)+INDEX(战舰突破!$L$23:$L$35,通天塔!$K192+1)+INDEX(战舰突破!$L$40:$L$52,通天塔!$L192+1)</f>
        <v>200</v>
      </c>
      <c r="ER192" s="18">
        <f>INDEX(战舰突破!$N$6:$N$18,通天塔!$J192+1)+INDEX(战舰突破!$N$23:$N$35,通天塔!$K192+1)+INDEX(战舰突破!$N$40:$N$52,通天塔!$L192+1)</f>
        <v>0.75</v>
      </c>
      <c r="ES192" s="18">
        <f>INDEX(战舰突破!$O$6:$O$18,通天塔!$J192+1)+INDEX(战舰突破!$O$23:$O$35,通天塔!$K192+1)+INDEX(战舰突破!$O$40:$O$52,通天塔!$L192+1)</f>
        <v>1.4</v>
      </c>
      <c r="ET192" s="18">
        <f>INDEX(战舰突破!$P$6:$P$18,通天塔!$J192+1)+INDEX(战舰突破!$P$23:$P$35,通天塔!$K192+1)+INDEX(战舰突破!$P$40:$P$52,通天塔!$L192+1)</f>
        <v>0.5</v>
      </c>
      <c r="EU192" s="18">
        <f>INDEX(战舰突破!$Q$6:$Q$18,通天塔!$J192+1)+INDEX(战舰突破!$Q$23:$Q$35,通天塔!$K192+1)+INDEX(战舰突破!$Q$40:$Q$52,通天塔!$L192+1)</f>
        <v>0.3</v>
      </c>
      <c r="EV192" s="18">
        <f>INDEX(战舰突破!$R$6:$R$18,通天塔!$J192+1)+INDEX(战舰突破!$R$23:$R$35,通天塔!$K192+1)+INDEX(战舰突破!$R$40:$R$52,通天塔!$L192+1)</f>
        <v>0.25</v>
      </c>
      <c r="EW192" s="18">
        <f>INDEX(战舰突破!$M$6:$M$18,通天塔!$J192+1)+INDEX(战舰突破!$M$23:$M$35,通天塔!$K192+1)+INDEX(战舰突破!$M$40:$M$52,通天塔!$L192+1)</f>
        <v>0.2</v>
      </c>
      <c r="EX192" s="22">
        <f>INDEX(战舰突破!$W$6:$W$18,通天塔!$J192+1)+INDEX(战舰突破!$W$23:$W$35,通天塔!$K192+1)+INDEX(战舰突破!$W$40:$W$52,通天塔!$L192+1)</f>
        <v>0.5</v>
      </c>
      <c r="FA192" s="14">
        <f>INDEX(战舰突破!$S$6:$S$18,通天塔!$J192+1)</f>
        <v>0</v>
      </c>
      <c r="FB192" s="14">
        <f>INDEX(战舰突破!$T$6:$T$18,通天塔!$J192+1)</f>
        <v>1.1000000000000001</v>
      </c>
      <c r="FC192" s="14">
        <f>INDEX(战舰突破!$U$6:$U$18,通天塔!$J192+1)</f>
        <v>0.1</v>
      </c>
      <c r="FD192" s="14">
        <f>INDEX(战舰突破!$V$6:$V$18,通天塔!$J192+1)</f>
        <v>2</v>
      </c>
      <c r="FE192" s="14">
        <f>INDEX(战舰突破!$X$6:$X$18,通天塔!$J192+1)</f>
        <v>12</v>
      </c>
      <c r="FG192" s="14">
        <f>INDEX(战舰突破!$S$23:$S$35,通天塔!$J192+1)</f>
        <v>1</v>
      </c>
      <c r="FH192" s="14">
        <f>INDEX(战舰突破!$T$23:$T$35,通天塔!$J192+1)</f>
        <v>0.55000000000000004</v>
      </c>
      <c r="FI192" s="14">
        <f>INDEX(战舰突破!$U$23:$U$35,通天塔!$J192+1)</f>
        <v>0.1</v>
      </c>
      <c r="FJ192" s="14">
        <f>INDEX(战舰突破!$V$23:$V$35,通天塔!$J192+1)</f>
        <v>2</v>
      </c>
      <c r="FK192" s="14">
        <f>INDEX(战舰突破!$X$23:$X$35,通天塔!$J192+1)</f>
        <v>180</v>
      </c>
      <c r="FM192" s="14">
        <f>INDEX(战舰突破!$S$40:$S$52,通天塔!$J192+1)</f>
        <v>1</v>
      </c>
      <c r="FN192" s="14">
        <f>INDEX(战舰突破!$T$40:$T$52,通天塔!$J192+1)</f>
        <v>0.25</v>
      </c>
      <c r="FO192" s="14">
        <f>INDEX(战舰突破!$U$40:$U$52,通天塔!$J192+1)</f>
        <v>0.2</v>
      </c>
      <c r="FP192" s="14">
        <f>INDEX(战舰突破!$V$40:$V$52,通天塔!$J192+1)</f>
        <v>2</v>
      </c>
      <c r="FQ192" s="14">
        <f>INDEX(战舰突破!$X$40:$X$52,通天塔!$J192+1)</f>
        <v>300</v>
      </c>
      <c r="FT192" s="14">
        <f t="shared" si="300"/>
        <v>4011501</v>
      </c>
      <c r="FU192" s="14">
        <f t="shared" si="301"/>
        <v>4013982</v>
      </c>
      <c r="FV192" s="14">
        <f t="shared" si="302"/>
        <v>4016640</v>
      </c>
      <c r="FW192" s="14">
        <f t="shared" si="303"/>
        <v>47677977</v>
      </c>
      <c r="FX192" s="14">
        <f t="shared" si="304"/>
        <v>1918408</v>
      </c>
      <c r="FY192" s="14">
        <f t="shared" si="305"/>
        <v>45025101</v>
      </c>
      <c r="FZ192" s="14">
        <f t="shared" si="306"/>
        <v>1161781</v>
      </c>
      <c r="GA192" s="28">
        <f t="shared" si="307"/>
        <v>52350</v>
      </c>
      <c r="GB192" s="28">
        <f t="shared" si="308"/>
        <v>52350</v>
      </c>
      <c r="GC192" s="28">
        <f t="shared" si="309"/>
        <v>52350</v>
      </c>
      <c r="GD192" s="28">
        <f t="shared" si="310"/>
        <v>52350</v>
      </c>
      <c r="GE192" s="28">
        <f t="shared" si="311"/>
        <v>2.4765000000000001</v>
      </c>
      <c r="GF192" s="28">
        <f t="shared" si="312"/>
        <v>2.6669999999999998</v>
      </c>
      <c r="GG192" s="28">
        <f t="shared" si="313"/>
        <v>0</v>
      </c>
      <c r="GH192" s="28">
        <f t="shared" si="314"/>
        <v>66.3</v>
      </c>
      <c r="GI192" s="14">
        <f t="shared" si="315"/>
        <v>1</v>
      </c>
      <c r="GJ192" s="14">
        <f t="shared" si="316"/>
        <v>2</v>
      </c>
      <c r="GK192" s="14">
        <f t="shared" si="317"/>
        <v>2</v>
      </c>
      <c r="GL192" s="18">
        <f t="shared" si="318"/>
        <v>2.3000000000000003</v>
      </c>
      <c r="GM192" s="18">
        <f t="shared" si="319"/>
        <v>1.75</v>
      </c>
      <c r="GN192" s="18">
        <f t="shared" si="320"/>
        <v>1.45</v>
      </c>
      <c r="GO192" s="29">
        <f t="shared" si="380"/>
        <v>52500</v>
      </c>
      <c r="GP192" s="29">
        <f t="shared" si="380"/>
        <v>52800</v>
      </c>
      <c r="GQ192" s="29">
        <f t="shared" si="380"/>
        <v>52800</v>
      </c>
      <c r="GR192" s="26">
        <f t="shared" si="321"/>
        <v>0.1</v>
      </c>
      <c r="GS192" s="26">
        <f t="shared" si="322"/>
        <v>0.1</v>
      </c>
      <c r="GT192" s="26">
        <f t="shared" si="323"/>
        <v>0.2</v>
      </c>
      <c r="GU192" s="14">
        <f t="shared" si="324"/>
        <v>4</v>
      </c>
      <c r="GV192" s="14">
        <f t="shared" si="325"/>
        <v>4</v>
      </c>
      <c r="GW192" s="14">
        <f t="shared" si="326"/>
        <v>4</v>
      </c>
      <c r="GX192" s="14">
        <f t="shared" si="327"/>
        <v>12</v>
      </c>
      <c r="GY192" s="14">
        <f t="shared" si="328"/>
        <v>180</v>
      </c>
      <c r="GZ192" s="14">
        <f t="shared" si="329"/>
        <v>300</v>
      </c>
      <c r="HA192">
        <v>188</v>
      </c>
      <c r="HB192" s="14">
        <f t="shared" si="275"/>
        <v>484792527</v>
      </c>
      <c r="HD192" s="14">
        <f t="shared" si="330"/>
        <v>3836816</v>
      </c>
      <c r="HE192" s="14">
        <f t="shared" si="331"/>
        <v>2005720</v>
      </c>
      <c r="HF192" s="29">
        <f t="shared" si="332"/>
        <v>50256</v>
      </c>
      <c r="HG192" s="29">
        <f t="shared" si="333"/>
        <v>36111</v>
      </c>
      <c r="HH192" s="29">
        <f t="shared" si="334"/>
        <v>39000</v>
      </c>
      <c r="HI192" s="29">
        <f t="shared" si="335"/>
        <v>36400</v>
      </c>
      <c r="HJ192" s="14">
        <f t="shared" si="336"/>
        <v>2.4765000000000001</v>
      </c>
      <c r="HK192" s="14">
        <f t="shared" si="337"/>
        <v>2.6669999999999998</v>
      </c>
      <c r="HL192" s="14">
        <f t="shared" si="338"/>
        <v>1204212</v>
      </c>
      <c r="HM192" s="14">
        <f t="shared" si="339"/>
        <v>1973820</v>
      </c>
      <c r="HN192" s="26">
        <f t="shared" si="340"/>
        <v>0.39915205792682917</v>
      </c>
      <c r="HO192" s="26">
        <f t="shared" si="341"/>
        <v>0.66514195583596214</v>
      </c>
      <c r="HP192" s="29">
        <f t="shared" si="342"/>
        <v>572861</v>
      </c>
      <c r="HQ192" s="29">
        <f t="shared" si="343"/>
        <v>2094869</v>
      </c>
      <c r="HR192" s="29">
        <f t="shared" si="344"/>
        <v>2317234</v>
      </c>
      <c r="HS192" s="26">
        <f t="shared" si="345"/>
        <v>0.48848523140104239</v>
      </c>
      <c r="HT192" s="26">
        <f t="shared" si="346"/>
        <v>0.49342126046438151</v>
      </c>
      <c r="HU192" s="26">
        <f t="shared" si="347"/>
        <v>0.59342126046438159</v>
      </c>
      <c r="HV192" s="26">
        <f t="shared" si="348"/>
        <v>8.8485231401042364E-2</v>
      </c>
      <c r="HW192" s="29">
        <f t="shared" si="349"/>
        <v>2.2000000000000002</v>
      </c>
      <c r="HX192" s="29">
        <f t="shared" si="350"/>
        <v>4.4296161743800351</v>
      </c>
      <c r="HY192" s="29">
        <f t="shared" si="351"/>
        <v>5.0296161743800356</v>
      </c>
      <c r="HZ192" s="29">
        <f t="shared" si="352"/>
        <v>6301471</v>
      </c>
      <c r="IA192" s="29">
        <f t="shared" si="353"/>
        <v>6186310.4037382202</v>
      </c>
      <c r="IB192" s="29">
        <f t="shared" si="354"/>
        <v>5827398.8031116733</v>
      </c>
      <c r="IC192" s="29">
        <f t="shared" si="355"/>
        <v>31647536</v>
      </c>
      <c r="ID192" s="14">
        <f t="shared" si="356"/>
        <v>18315180.210000001</v>
      </c>
      <c r="IH192" s="14">
        <v>1</v>
      </c>
      <c r="II192" s="14">
        <v>1</v>
      </c>
      <c r="IJ192" s="14">
        <v>480</v>
      </c>
      <c r="IK192" s="14">
        <v>80</v>
      </c>
      <c r="IL192" s="14">
        <v>60</v>
      </c>
      <c r="IM192" s="23">
        <f t="shared" si="357"/>
        <v>4240701514</v>
      </c>
      <c r="IN192" s="23">
        <f t="shared" si="358"/>
        <v>2</v>
      </c>
      <c r="IO192" s="23">
        <f t="shared" si="359"/>
        <v>4240.7</v>
      </c>
      <c r="IP192" s="23">
        <f t="shared" si="360"/>
        <v>4811941964</v>
      </c>
      <c r="IQ192" s="23">
        <f t="shared" si="361"/>
        <v>2</v>
      </c>
      <c r="IR192" s="23">
        <f t="shared" si="362"/>
        <v>4811.9399999999996</v>
      </c>
      <c r="IS192" s="14">
        <v>1</v>
      </c>
      <c r="IT192" s="14">
        <v>1</v>
      </c>
      <c r="IU192" s="14">
        <v>240</v>
      </c>
      <c r="IV192" s="14">
        <v>40</v>
      </c>
      <c r="IW192" s="14">
        <v>30</v>
      </c>
      <c r="IX192" s="23">
        <f t="shared" si="363"/>
        <v>2496585801</v>
      </c>
      <c r="IY192" s="23">
        <f t="shared" si="364"/>
        <v>2</v>
      </c>
      <c r="IZ192" s="23">
        <f t="shared" si="365"/>
        <v>2496.59</v>
      </c>
      <c r="JA192" s="23"/>
      <c r="JB192" s="23"/>
      <c r="JC192" s="23"/>
      <c r="JG192">
        <f t="shared" si="366"/>
        <v>1.7415542558433452</v>
      </c>
      <c r="JH192">
        <f t="shared" si="367"/>
        <v>4.3129591145960449</v>
      </c>
      <c r="JJ192" s="14">
        <v>10</v>
      </c>
      <c r="JK192" s="14">
        <v>2</v>
      </c>
      <c r="JL192" s="14">
        <v>1.5</v>
      </c>
      <c r="JM192" s="23">
        <f t="shared" si="368"/>
        <v>84685197</v>
      </c>
      <c r="JN192" s="23">
        <f t="shared" si="369"/>
        <v>1</v>
      </c>
      <c r="JO192" s="23">
        <f t="shared" si="370"/>
        <v>84685.2</v>
      </c>
      <c r="JP192" s="14">
        <v>30</v>
      </c>
      <c r="JQ192" s="14">
        <v>6</v>
      </c>
      <c r="JR192" s="14">
        <v>4</v>
      </c>
      <c r="JS192" s="23">
        <f t="shared" si="371"/>
        <v>242400794</v>
      </c>
      <c r="JT192" s="23">
        <f t="shared" si="372"/>
        <v>1</v>
      </c>
      <c r="JU192" s="23">
        <f t="shared" si="373"/>
        <v>242400.79</v>
      </c>
      <c r="JW192" s="23">
        <f t="shared" si="374"/>
        <v>323201059</v>
      </c>
      <c r="JX192" s="23">
        <f t="shared" si="375"/>
        <v>1</v>
      </c>
      <c r="JY192" s="23">
        <f t="shared" si="376"/>
        <v>323201.06</v>
      </c>
      <c r="JZ192" s="23">
        <f t="shared" si="377"/>
        <v>127027796</v>
      </c>
      <c r="KA192" s="23">
        <f t="shared" si="378"/>
        <v>1</v>
      </c>
      <c r="KB192" s="23">
        <f t="shared" si="379"/>
        <v>127027.8</v>
      </c>
    </row>
    <row r="193" spans="3:288" ht="16.5" x14ac:dyDescent="0.2">
      <c r="C193" s="14">
        <f t="shared" si="243"/>
        <v>1</v>
      </c>
      <c r="D193" s="14">
        <v>189</v>
      </c>
      <c r="E193" s="14" t="s">
        <v>684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F193" s="14">
        <f>ROUND((INDEX(新战舰养成!S$6:S$18,通天塔!$J193+1)+INDEX(新战舰养成!D$6:D$18,通天塔!$J193+1)*(通天塔!$G193-1))*INDEX(战舰突破!$D$6:$D$18,通天塔!$M193+1),0)</f>
        <v>10</v>
      </c>
      <c r="BG193" s="14">
        <f>ROUND((INDEX(新战舰养成!T$6:T$18,通天塔!$J193+1)+INDEX(新战舰养成!E$6:E$18,通天塔!$J193+1)*(通天塔!$G193-1))*INDEX(战舰突破!$D$6:$D$18,通天塔!$M193+1),0)</f>
        <v>20</v>
      </c>
      <c r="BH193" s="14">
        <f>ROUND((INDEX(新战舰养成!U$6:U$18,通天塔!$J193+1)+INDEX(新战舰养成!F$6:F$18,通天塔!$J193+1)*(通天塔!$G193-1))*INDEX(战舰突破!$D$6:$D$18,通天塔!$M193+1),0)</f>
        <v>5</v>
      </c>
      <c r="BI193" s="14">
        <f>ROUND((INDEX(新战舰养成!V$6:V$18,通天塔!$J193+1)+INDEX(新战舰养成!G$6:G$18,通天塔!$J193+1)*(通天塔!$G193-1))*INDEX(战舰突破!$D$6:$D$18,通天塔!$M193+1),0)</f>
        <v>300</v>
      </c>
      <c r="BJ193" s="14">
        <f>ROUND((INDEX(新战舰养成!W$6:W$18,通天塔!$J193+1)+INDEX(新战舰养成!H$6:H$18,通天塔!$J193+1)*(通天塔!$G193-1))*INDEX(战舰突破!$D$6:$D$18,通天塔!$M193+1),0)</f>
        <v>4</v>
      </c>
      <c r="BL193" s="14">
        <f>IF($H193&gt;0,ROUND((INDEX(新战舰养成!X$6:X$18,通天塔!$K193+1)+INDEX(新战舰养成!I$6:I$18,通天塔!$K193+1)*(通天塔!$H193-1))*INDEX(战舰突破!$D$6:$D$18,通天塔!$N193+1),0),0)</f>
        <v>0</v>
      </c>
      <c r="BM193" s="14">
        <f>IF($H193&gt;0,ROUND((INDEX(新战舰养成!Y$6:Y$18,通天塔!$K193+1)+INDEX(新战舰养成!J$6:J$18,通天塔!$K193+1)*(通天塔!$H193-1))*INDEX(战舰突破!$D$6:$D$18,通天塔!$N193+1),0),0)</f>
        <v>0</v>
      </c>
      <c r="BN193" s="14">
        <f>IF($H193&gt;0,ROUND((INDEX(新战舰养成!Z$6:Z$18,通天塔!$K193+1)+INDEX(新战舰养成!K$6:K$18,通天塔!$K193+1)*(通天塔!$H193-1))*INDEX(战舰突破!$D$6:$D$18,通天塔!$N193+1),0),0)</f>
        <v>0</v>
      </c>
      <c r="BO193" s="14">
        <f>IF($H193&gt;0,ROUND((INDEX(新战舰养成!AA$6:AA$18,通天塔!$K193+1)+INDEX(新战舰养成!L$6:L$18,通天塔!$K193+1)*(通天塔!$H193-1))*INDEX(战舰突破!$D$6:$D$18,通天塔!$N193+1),0),0)</f>
        <v>0</v>
      </c>
      <c r="BP193" s="14">
        <f>IF($H193&gt;0,ROUND((INDEX(新战舰养成!AB$6:AB$18,通天塔!$K193+1)+INDEX(新战舰养成!M$6:M$18,通天塔!$K193+1)*(通天塔!$H193-1))*INDEX(战舰突破!$D$6:$D$18,通天塔!$N193+1),0),0)</f>
        <v>0</v>
      </c>
      <c r="BR193" s="14">
        <f>IF($I193&gt;0,ROUND((INDEX(新战舰养成!AC$6:AC$18,通天塔!$L193+1)+INDEX(新战舰养成!I$6:I$18,通天塔!$L193+1)*(通天塔!$I193-1))*INDEX(战舰突破!$D$6:$D$18,通天塔!$O193+1),0),0)</f>
        <v>0</v>
      </c>
      <c r="BS193" s="14">
        <f>IF($I193&gt;0,ROUND((INDEX(新战舰养成!AD$6:AD$18,通天塔!$L193+1)+INDEX(新战舰养成!J$6:J$18,通天塔!$L193+1)*(通天塔!$I193-1))*INDEX(战舰突破!$D$6:$D$18,通天塔!$O193+1),0),0)</f>
        <v>0</v>
      </c>
      <c r="BT193" s="14">
        <f>IF($I193&gt;0,ROUND((INDEX(新战舰养成!AE$6:AE$18,通天塔!$L193+1)+INDEX(新战舰养成!K$6:K$18,通天塔!$L193+1)*(通天塔!$I193-1))*INDEX(战舰突破!$D$6:$D$18,通天塔!$O193+1),0),0)</f>
        <v>0</v>
      </c>
      <c r="BU193" s="14">
        <f>IF($I193&gt;0,ROUND((INDEX(新战舰养成!AF$6:AF$18,通天塔!$L193+1)+INDEX(新战舰养成!L$6:L$18,通天塔!$L193+1)*(通天塔!$I193-1))*INDEX(战舰突破!$D$6:$D$18,通天塔!$O193+1),0),0)</f>
        <v>0</v>
      </c>
      <c r="BV193" s="14">
        <f>IF($I193&gt;0,ROUND((INDEX(新战舰养成!AG$6:AG$18,通天塔!$L193+1)+INDEX(新战舰养成!M$6:M$18,通天塔!$L193+1)*(通天塔!$I193-1))*INDEX(战舰突破!$D$6:$D$18,通天塔!$O193+1),0),0)</f>
        <v>0</v>
      </c>
      <c r="BY193" s="14">
        <f>(INDEX(装备数值!$C$13:$G$116,通天塔!$P193*8+1,BY$2)+INDEX(装备数值!$C$13:$G$116,通天塔!$Q193*8+2,BY$2)+INDEX(装备数值!$C$13:$G$116,通天塔!$S193*8+3,BY$2)+INDEX(装备数值!$C$13:$G$116,通天塔!$R193*8+4,BY$2)+INDEX(装备数值!$C$13:$G$116,通天塔!$T193*8+5,BY$2)+INDEX(装备数值!$C$13:$G$116,通天塔!$U193*8+6,BY$2)+INDEX(装备数值!$C$13:$G$116,通天塔!$V193*8+7,BY$2)+INDEX(装备数值!$C$13:$G$116,通天塔!$W193*8+8,BY$2))</f>
        <v>0</v>
      </c>
      <c r="BZ193" s="14">
        <f>(INDEX(装备数值!$C$13:$G$116,通天塔!$P193*8+1,BZ$2)+INDEX(装备数值!$C$13:$G$116,通天塔!$Q193*8+2,BZ$2)+INDEX(装备数值!$C$13:$G$116,通天塔!$S193*8+3,BZ$2)+INDEX(装备数值!$C$13:$G$116,通天塔!$R193*8+4,BZ$2)+INDEX(装备数值!$C$13:$G$116,通天塔!$T193*8+5,BZ$2)+INDEX(装备数值!$C$13:$G$116,通天塔!$U193*8+6,BZ$2)+INDEX(装备数值!$C$13:$G$116,通天塔!$V193*8+7,BZ$2)+INDEX(装备数值!$C$13:$G$116,通天塔!$W193*8+8,BZ$2))</f>
        <v>0</v>
      </c>
      <c r="CA193" s="14">
        <f>(INDEX(装备数值!$C$13:$G$116,通天塔!$P193*8+1,CA$2)+INDEX(装备数值!$C$13:$G$116,通天塔!$Q193*8+2,CA$2)+INDEX(装备数值!$C$13:$G$116,通天塔!$S193*8+3,CA$2)+INDEX(装备数值!$C$13:$G$116,通天塔!$R193*8+4,CA$2)+INDEX(装备数值!$C$13:$G$116,通天塔!$T193*8+5,CA$2)+INDEX(装备数值!$C$13:$G$116,通天塔!$U193*8+6,CA$2)+INDEX(装备数值!$C$13:$G$116,通天塔!$V193*8+7,CA$2)+INDEX(装备数值!$C$13:$G$116,通天塔!$W193*8+8,CA$2))</f>
        <v>0</v>
      </c>
      <c r="CB193" s="14">
        <f>(INDEX(装备数值!$C$13:$G$116,通天塔!$P193*8+1,CB$2)+INDEX(装备数值!$C$13:$G$116,通天塔!$Q193*8+2,CB$2)+INDEX(装备数值!$C$13:$G$116,通天塔!$S193*8+3,CB$2)+INDEX(装备数值!$C$13:$G$116,通天塔!$R193*8+4,CB$2)+INDEX(装备数值!$C$13:$G$116,通天塔!$T193*8+5,CB$2)+INDEX(装备数值!$C$13:$G$116,通天塔!$U193*8+6,CB$2)+INDEX(装备数值!$C$13:$G$116,通天塔!$V193*8+7,CB$2)+INDEX(装备数值!$C$13:$G$116,通天塔!$W193*8+8,CB$2))</f>
        <v>0</v>
      </c>
      <c r="CC193" s="14">
        <f>(INDEX(装备数值!$C$13:$G$116,通天塔!$P193*8+1,CC$2)+INDEX(装备数值!$C$13:$G$116,通天塔!$Q193*8+2,CC$2)+INDEX(装备数值!$C$13:$G$116,通天塔!$S193*8+3,CC$2)+INDEX(装备数值!$C$13:$G$116,通天塔!$R193*8+4,CC$2)+INDEX(装备数值!$C$13:$G$116,通天塔!$T193*8+5,CC$2)+INDEX(装备数值!$C$13:$G$116,通天塔!$U193*8+6,CC$2)+INDEX(装备数值!$C$13:$G$116,通天塔!$V193*8+7,CC$2)+INDEX(装备数值!$C$13:$G$116,通天塔!$W193*8+8,CC$2))</f>
        <v>0</v>
      </c>
      <c r="CF193" s="14">
        <f>INDEX(装备数值!$I$13:$M$116,通天塔!$P193*8+1,CF$2)*$X193+INDEX(装备数值!$I$13:$M$116,通天塔!$Q193*8+2,CF$2)*$Y193+INDEX(装备数值!$I$13:$M$116,通天塔!$S193*8+3,CF$2)*$Z193+INDEX(装备数值!$I$13:$M$116,通天塔!$R193*8+4,CF$2)*$AA193+INDEX(装备数值!$I$13:$M$116,通天塔!$T193*8+5,CF$2)*$AB193+INDEX(装备数值!$I$13:$M$116,通天塔!$U193*8+6,CF$2)*$AC193+INDEX(装备数值!$I$13:$M$116,通天塔!$V193*8+7,CF$2)*$AD193+INDEX(装备数值!$I$13:$M$116,通天塔!$W193*8+8,CF$2)*$AE193</f>
        <v>0</v>
      </c>
      <c r="CG193" s="14">
        <f>INDEX(装备数值!$I$13:$M$116,通天塔!$P193*8+1,CG$2)*$X193+INDEX(装备数值!$I$13:$M$116,通天塔!$Q193*8+2,CG$2)*$Y193+INDEX(装备数值!$I$13:$M$116,通天塔!$S193*8+3,CG$2)*$Z193+INDEX(装备数值!$I$13:$M$116,通天塔!$R193*8+4,CG$2)*$AA193+INDEX(装备数值!$I$13:$M$116,通天塔!$T193*8+5,CG$2)*$AB193+INDEX(装备数值!$I$13:$M$116,通天塔!$U193*8+6,CG$2)*$AC193+INDEX(装备数值!$I$13:$M$116,通天塔!$V193*8+7,CG$2)*$AD193+INDEX(装备数值!$I$13:$M$116,通天塔!$W193*8+8,CG$2)*$AE193</f>
        <v>0</v>
      </c>
      <c r="CH193" s="14">
        <f>INDEX(装备数值!$I$13:$M$116,通天塔!$P193*8+1,CH$2)*$X193+INDEX(装备数值!$I$13:$M$116,通天塔!$Q193*8+2,CH$2)*$Y193+INDEX(装备数值!$I$13:$M$116,通天塔!$S193*8+3,CH$2)*$Z193+INDEX(装备数值!$I$13:$M$116,通天塔!$R193*8+4,CH$2)*$AA193+INDEX(装备数值!$I$13:$M$116,通天塔!$T193*8+5,CH$2)*$AB193+INDEX(装备数值!$I$13:$M$116,通天塔!$U193*8+6,CH$2)*$AC193+INDEX(装备数值!$I$13:$M$116,通天塔!$V193*8+7,CH$2)*$AD193+INDEX(装备数值!$I$13:$M$116,通天塔!$W193*8+8,CH$2)*$AE193</f>
        <v>0</v>
      </c>
      <c r="CI193" s="14">
        <f>INDEX(装备数值!$I$13:$M$116,通天塔!$P193*8+1,CI$2)*$X193+INDEX(装备数值!$I$13:$M$116,通天塔!$Q193*8+2,CI$2)*$Y193+INDEX(装备数值!$I$13:$M$116,通天塔!$S193*8+3,CI$2)*$Z193+INDEX(装备数值!$I$13:$M$116,通天塔!$R193*8+4,CI$2)*$AA193+INDEX(装备数值!$I$13:$M$116,通天塔!$T193*8+5,CI$2)*$AB193+INDEX(装备数值!$I$13:$M$116,通天塔!$U193*8+6,CI$2)*$AC193+INDEX(装备数值!$I$13:$M$116,通天塔!$V193*8+7,CI$2)*$AD193+INDEX(装备数值!$I$13:$M$116,通天塔!$W193*8+8,CI$2)*$AE193</f>
        <v>0</v>
      </c>
      <c r="CJ193" s="14">
        <f>INDEX(装备数值!$I$13:$M$116,通天塔!$P193*8+1,CJ$2)*$X193+INDEX(装备数值!$I$13:$M$116,通天塔!$Q193*8+2,CJ$2)*$Y193+INDEX(装备数值!$I$13:$M$116,通天塔!$S193*8+3,CJ$2)*$Z193+INDEX(装备数值!$I$13:$M$116,通天塔!$R193*8+4,CJ$2)*$AA193+INDEX(装备数值!$I$13:$M$116,通天塔!$T193*8+5,CJ$2)*$AB193+INDEX(装备数值!$I$13:$M$116,通天塔!$U193*8+6,CJ$2)*$AC193+INDEX(装备数值!$I$13:$M$116,通天塔!$V193*8+7,CJ$2)*$AD193+INDEX(装备数值!$I$13:$M$116,通天塔!$W193*8+8,CJ$2)*$AE193</f>
        <v>0</v>
      </c>
      <c r="CM193" s="14">
        <f>INDEX(装备数值!$X$13:$AH$116,$P193*8+1,CM$2)*$AF193+INDEX(装备数值!$X$13:$AH$116,$Q193*8+2,CM$2)*$AG193+INDEX(装备数值!$X$13:$AH$116,$S193*8+3,CM$2)*$AH193+INDEX(装备数值!$X$13:$AH$116,$R193*8+4,CM$2)*$AI193+INDEX(装备数值!$X$13:$AH$116,$T193*8+5,CM$2)*$AJ193+INDEX(装备数值!$X$13:$AH$116,$U193*8+6,CM$2)*$AK193+INDEX(装备数值!$X$13:$AH$116,$V193*8+7,CM$2)*$AL193+INDEX(装备数值!$X$13:$AH$116,$W193*8+8,CM$2)*$AM193</f>
        <v>0</v>
      </c>
      <c r="CN193" s="14">
        <f>INDEX(装备数值!$X$13:$AH$116,$P193*8+1,CN$2)*$AF193+INDEX(装备数值!$X$13:$AH$116,$Q193*8+2,CN$2)*$AG193+INDEX(装备数值!$X$13:$AH$116,$S193*8+3,CN$2)*$AH193+INDEX(装备数值!$X$13:$AH$116,$R193*8+4,CN$2)*$AI193+INDEX(装备数值!$X$13:$AH$116,$T193*8+5,CN$2)*$AJ193+INDEX(装备数值!$X$13:$AH$116,$U193*8+6,CN$2)*$AK193+INDEX(装备数值!$X$13:$AH$116,$V193*8+7,CN$2)*$AL193+INDEX(装备数值!$X$13:$AH$116,$W193*8+8,CN$2)*$AM193</f>
        <v>0</v>
      </c>
      <c r="CO193" s="14">
        <f>INDEX(装备数值!$X$13:$AH$116,$P193*8+1,CO$2)*$AF193+INDEX(装备数值!$X$13:$AH$116,$Q193*8+2,CO$2)*$AG193+INDEX(装备数值!$X$13:$AH$116,$S193*8+3,CO$2)*$AH193+INDEX(装备数值!$X$13:$AH$116,$R193*8+4,CO$2)*$AI193+INDEX(装备数值!$X$13:$AH$116,$T193*8+5,CO$2)*$AJ193+INDEX(装备数值!$X$13:$AH$116,$U193*8+6,CO$2)*$AK193+INDEX(装备数值!$X$13:$AH$116,$V193*8+7,CO$2)*$AL193+INDEX(装备数值!$X$13:$AH$116,$W193*8+8,CO$2)*$AM193</f>
        <v>0</v>
      </c>
      <c r="CP193" s="14">
        <f>INDEX(装备数值!$X$13:$AH$116,$P193*8+1,CP$2)*$AF193+INDEX(装备数值!$X$13:$AH$116,$Q193*8+2,CP$2)*$AG193+INDEX(装备数值!$X$13:$AH$116,$S193*8+3,CP$2)*$AH193+INDEX(装备数值!$X$13:$AH$116,$R193*8+4,CP$2)*$AI193+INDEX(装备数值!$X$13:$AH$116,$T193*8+5,CP$2)*$AJ193+INDEX(装备数值!$X$13:$AH$116,$U193*8+6,CP$2)*$AK193+INDEX(装备数值!$X$13:$AH$116,$V193*8+7,CP$2)*$AL193+INDEX(装备数值!$X$13:$AH$116,$W193*8+8,CP$2)*$AM193</f>
        <v>0</v>
      </c>
      <c r="CQ193" s="14">
        <f>INDEX(装备数值!$X$13:$AH$116,$P193*8+1,CQ$2)*$AF193+INDEX(装备数值!$X$13:$AH$116,$Q193*8+2,CQ$2)*$AG193+INDEX(装备数值!$X$13:$AH$116,$S193*8+3,CQ$2)*$AH193+INDEX(装备数值!$X$13:$AH$116,$R193*8+4,CQ$2)*$AI193+INDEX(装备数值!$X$13:$AH$116,$T193*8+5,CQ$2)*$AJ193+INDEX(装备数值!$X$13:$AH$116,$U193*8+6,CQ$2)*$AK193+INDEX(装备数值!$X$13:$AH$116,$V193*8+7,CQ$2)*$AL193+INDEX(装备数值!$X$13:$AH$116,$W193*8+8,CQ$2)*$AM193</f>
        <v>0</v>
      </c>
      <c r="CR193" s="14">
        <f>INDEX(装备数值!$X$13:$AH$116,$P193*8+1,CR$2)*$AF193+INDEX(装备数值!$X$13:$AH$116,$Q193*8+2,CR$2)*$AG193+INDEX(装备数值!$X$13:$AH$116,$S193*8+3,CR$2)*$AH193+INDEX(装备数值!$X$13:$AH$116,$R193*8+4,CR$2)*$AI193+INDEX(装备数值!$X$13:$AH$116,$T193*8+5,CR$2)*$AJ193+INDEX(装备数值!$X$13:$AH$116,$U193*8+6,CR$2)*$AK193+INDEX(装备数值!$X$13:$AH$116,$V193*8+7,CR$2)*$AL193+INDEX(装备数值!$X$13:$AH$116,$W193*8+8,CR$2)*$AM193</f>
        <v>0</v>
      </c>
      <c r="CS193" s="14">
        <f>INDEX(装备数值!$X$13:$AH$116,$P193*8+1,CS$2)*$AF193+INDEX(装备数值!$X$13:$AH$116,$Q193*8+2,CS$2)*$AG193+INDEX(装备数值!$X$13:$AH$116,$S193*8+3,CS$2)*$AH193+INDEX(装备数值!$X$13:$AH$116,$R193*8+4,CS$2)*$AI193+INDEX(装备数值!$X$13:$AH$116,$T193*8+5,CS$2)*$AJ193+INDEX(装备数值!$X$13:$AH$116,$U193*8+6,CS$2)*$AK193+INDEX(装备数值!$X$13:$AH$116,$V193*8+7,CS$2)*$AL193+INDEX(装备数值!$X$13:$AH$116,$W193*8+8,CS$2)*$AM193</f>
        <v>0</v>
      </c>
      <c r="CT193" s="14">
        <f>INDEX(装备数值!$X$13:$AH$116,$P193*8+1,CT$2)*$AF193+INDEX(装备数值!$X$13:$AH$116,$Q193*8+2,CT$2)*$AG193+INDEX(装备数值!$X$13:$AH$116,$S193*8+3,CT$2)*$AH193+INDEX(装备数值!$X$13:$AH$116,$R193*8+4,CT$2)*$AI193+INDEX(装备数值!$X$13:$AH$116,$T193*8+5,CT$2)*$AJ193+INDEX(装备数值!$X$13:$AH$116,$U193*8+6,CT$2)*$AK193+INDEX(装备数值!$X$13:$AH$116,$V193*8+7,CT$2)*$AL193+INDEX(装备数值!$X$13:$AH$116,$W193*8+8,CT$2)*$AM193</f>
        <v>0</v>
      </c>
      <c r="CU193" s="14">
        <f>INDEX(装备数值!$X$13:$AH$116,$P193*8+1,CU$2)*$AF193+INDEX(装备数值!$X$13:$AH$116,$Q193*8+2,CU$2)*$AG193+INDEX(装备数值!$X$13:$AH$116,$S193*8+3,CU$2)*$AH193+INDEX(装备数值!$X$13:$AH$116,$R193*8+4,CU$2)*$AI193+INDEX(装备数值!$X$13:$AH$116,$T193*8+5,CU$2)*$AJ193+INDEX(装备数值!$X$13:$AH$116,$U193*8+6,CU$2)*$AK193+INDEX(装备数值!$X$13:$AH$116,$V193*8+7,CU$2)*$AL193+INDEX(装备数值!$X$13:$AH$116,$W193*8+8,CU$2)*$AM193</f>
        <v>0</v>
      </c>
      <c r="CV193" s="14">
        <f>INDEX(装备数值!$X$13:$AH$116,$P193*8+1,CV$2)*$AF193+INDEX(装备数值!$X$13:$AH$116,$Q193*8+2,CV$2)*$AG193+INDEX(装备数值!$X$13:$AH$116,$S193*8+3,CV$2)*$AH193+INDEX(装备数值!$X$13:$AH$116,$R193*8+4,CV$2)*$AI193+INDEX(装备数值!$X$13:$AH$116,$T193*8+5,CV$2)*$AJ193+INDEX(装备数值!$X$13:$AH$116,$U193*8+6,CV$2)*$AK193+INDEX(装备数值!$X$13:$AH$116,$V193*8+7,CV$2)*$AL193+INDEX(装备数值!$X$13:$AH$116,$W193*8+8,CV$2)*$AM193</f>
        <v>0</v>
      </c>
      <c r="CW193" s="14">
        <f>INDEX(装备数值!$X$13:$AH$116,$P193*8+1,CW$2)*$AF193+INDEX(装备数值!$X$13:$AH$116,$Q193*8+2,CW$2)*$AG193+INDEX(装备数值!$X$13:$AH$116,$S193*8+3,CW$2)*$AH193+INDEX(装备数值!$X$13:$AH$116,$R193*8+4,CW$2)*$AI193+INDEX(装备数值!$X$13:$AH$116,$T193*8+5,CW$2)*$AJ193+INDEX(装备数值!$X$13:$AH$116,$U193*8+6,CW$2)*$AK193+INDEX(装备数值!$X$13:$AH$116,$V193*8+7,CW$2)*$AL193+INDEX(装备数值!$X$13:$AH$116,$W193*8+8,CW$2)*$AM193</f>
        <v>0</v>
      </c>
      <c r="CY193" s="14">
        <f>INDEX(装备数值!$AN$17:$AN$117,MATCH(MIN($X193:$AE193),装备数值!$AO$17:$AO$117,1))</f>
        <v>0</v>
      </c>
      <c r="CZ193" s="14">
        <f>IF(COUNTIF($P193:$W193,"&gt;"&amp;0)=8,INDEX(装备数值!AR$17:AR$117,$CY193+1),0)</f>
        <v>0</v>
      </c>
      <c r="DA193" s="14">
        <f>IF(COUNTIF($P193:$W193,"&gt;"&amp;0)=8,INDEX(装备数值!AS$17:AS$117,$CY193+1),0)</f>
        <v>0</v>
      </c>
      <c r="DB193" s="14">
        <f>IF(COUNTIF($P193:$W193,"&gt;"&amp;0)=8,INDEX(装备数值!AT$17:AT$117,$CY193+1),0)</f>
        <v>0</v>
      </c>
      <c r="DC193" s="14">
        <f>IF(COUNTIF($P193:$W193,"&gt;"&amp;0)=8,INDEX(装备数值!AU$17:AU$117,$CY193+1),0)</f>
        <v>0</v>
      </c>
      <c r="DD193" s="14">
        <f>IF(COUNTIF($P193:$W193,"&gt;"&amp;0)=8,INDEX(装备数值!AV$17:AV$117,$CY193+1),0)</f>
        <v>0</v>
      </c>
      <c r="DF193" s="14">
        <f>INDEX(装备数值!$AY$17:$AY$77,MATCH(MIN($AF193:$AM193),装备数值!$AZ$17:$AZ$77,1))</f>
        <v>0</v>
      </c>
      <c r="DG193" s="26">
        <f>INDEX(装备数值!BA$17:BA$77,通天塔!DF193+1)</f>
        <v>0</v>
      </c>
      <c r="DH193" s="26">
        <f>INDEX(装备数值!BA$17:BA$77,通天塔!DF193+1)</f>
        <v>0</v>
      </c>
      <c r="DJ193" s="14">
        <f t="shared" si="299"/>
        <v>0</v>
      </c>
      <c r="DK193" s="14">
        <f>VLOOKUP(DJ193,军阶与晶片数值!$W$6:$X$27,2)</f>
        <v>0</v>
      </c>
      <c r="DL193" s="14">
        <f>INDEX(军阶与晶片数值!Y$6:Y$27,$DK193+1)</f>
        <v>0</v>
      </c>
      <c r="DM193" s="14">
        <f>INDEX(军阶与晶片数值!Z$6:Z$27,$DK193+1)</f>
        <v>0</v>
      </c>
      <c r="DN193" s="14">
        <f>INDEX(军阶与晶片数值!AA$6:AA$27,$DK193+1)</f>
        <v>0</v>
      </c>
      <c r="DO193" s="14">
        <f>INDEX(军阶与晶片数值!AB$6:AB$27,$DK193+1)</f>
        <v>0</v>
      </c>
      <c r="DP193" s="29">
        <f>INDEX(军阶与晶片数值!AC$6:AC$27,$DK193+1)</f>
        <v>0</v>
      </c>
      <c r="DQ193" s="29">
        <f>INDEX(军阶与晶片数值!AD$6:AD$27,$DK193+1)</f>
        <v>0</v>
      </c>
      <c r="DS193" s="26">
        <f>INDEX(军阶与晶片数值!I$6:I$16,AN193+1)</f>
        <v>0</v>
      </c>
      <c r="DT193" s="26">
        <f>INDEX(军阶与晶片数值!M$6:M$16,AO193+1)</f>
        <v>0</v>
      </c>
      <c r="DU193" s="26">
        <f>INDEX(军阶与晶片数值!J$6:J$16,AP193+1)</f>
        <v>0</v>
      </c>
      <c r="DV193" s="26">
        <f>INDEX(军阶与晶片数值!K$6:K$16,AQ193+1)</f>
        <v>0</v>
      </c>
      <c r="DW193" s="26">
        <f>INDEX(军阶与晶片数值!L$6:L$16,AR193+1)</f>
        <v>0</v>
      </c>
      <c r="DX193" s="28">
        <f>INDEX(军阶与晶片数值!N$6:N$16,AS193+1)</f>
        <v>0</v>
      </c>
      <c r="DY193" s="28">
        <f>INDEX(军阶与晶片数值!O$6:O$16,AT193+1)</f>
        <v>0</v>
      </c>
      <c r="DZ193" s="28">
        <f>INDEX(军阶与晶片数值!P$6:P$16,AU193+1)</f>
        <v>0</v>
      </c>
      <c r="EA193" s="28">
        <f>INDEX(军阶与晶片数值!Q$6:Q$16,AV193+1)</f>
        <v>0</v>
      </c>
      <c r="EB193" s="26">
        <f>INDEX(军阶与晶片数值!R$6:R$16,AW193+1)</f>
        <v>0</v>
      </c>
      <c r="EC193" s="26">
        <f>INDEX(军阶与晶片数值!S$6:S$16,AX193+1)</f>
        <v>0</v>
      </c>
      <c r="ED193" s="26">
        <f>INDEX(军阶与晶片数值!T$6:T$16,AY193+1)</f>
        <v>0</v>
      </c>
      <c r="EE193" s="26">
        <f>INDEX(军阶与晶片数值!U$6:U$16,AZ193+1)</f>
        <v>0</v>
      </c>
      <c r="EG193" s="26">
        <f>INDEX(军阶与晶片数值!$C$6:$C$36,通天塔!$BA193+1)</f>
        <v>0</v>
      </c>
      <c r="EH193" s="26">
        <f>INDEX(军阶与晶片数值!$C$6:$C$36,通天塔!$BA193+1)</f>
        <v>0</v>
      </c>
      <c r="EI193" s="26">
        <f>INDEX(军阶与晶片数值!$C$6:$C$36,通天塔!$BA193+1)</f>
        <v>0</v>
      </c>
      <c r="EJ193" s="26">
        <f>INDEX(军阶与晶片数值!$C$6:$C$36,通天塔!$BA193+1)</f>
        <v>0</v>
      </c>
      <c r="EK193" s="26">
        <f>INDEX(军阶与晶片数值!$C$6:$C$36,通天塔!$BA193+1)</f>
        <v>0</v>
      </c>
      <c r="EM193" s="14">
        <f>INDEX(战舰突破!$H$6:$H$18,通天塔!$J193+1)+INDEX(战舰突破!$H$23:$H$35,通天塔!$K193+1)+INDEX(战舰突破!$H$40:$H$52,通天塔!$L193+1)</f>
        <v>0</v>
      </c>
      <c r="EN193" s="14">
        <f>INDEX(战舰突破!$I$6:$I$18,通天塔!$J193+1)+INDEX(战舰突破!$I$23:$I$35,通天塔!$K193+1)+INDEX(战舰突破!$I$40:$I$52,通天塔!$L193+1)</f>
        <v>0</v>
      </c>
      <c r="EO193" s="14">
        <f>INDEX(战舰突破!$J$6:$J$18,通天塔!$J193+1)+INDEX(战舰突破!$J$23:$J$35,通天塔!$K193+1)+INDEX(战舰突破!$J$40:$J$52,通天塔!$L193+1)</f>
        <v>0</v>
      </c>
      <c r="EP193" s="14">
        <f>INDEX(战舰突破!$K$6:$K$18,通天塔!$J193+1)+INDEX(战舰突破!$K$23:$K$35,通天塔!$K193+1)+INDEX(战舰突破!$K$40:$K$52,通天塔!$L193+1)</f>
        <v>0</v>
      </c>
      <c r="EQ193" s="14">
        <f>INDEX(战舰突破!$L$6:$L$18,通天塔!$J193+1)+INDEX(战舰突破!$L$23:$L$35,通天塔!$K193+1)+INDEX(战舰突破!$L$40:$L$52,通天塔!$L193+1)</f>
        <v>0</v>
      </c>
      <c r="ER193" s="18">
        <f>INDEX(战舰突破!$N$6:$N$18,通天塔!$J193+1)+INDEX(战舰突破!$N$23:$N$35,通天塔!$K193+1)+INDEX(战舰突破!$N$40:$N$52,通天塔!$L193+1)</f>
        <v>0</v>
      </c>
      <c r="ES193" s="18">
        <f>INDEX(战舰突破!$O$6:$O$18,通天塔!$J193+1)+INDEX(战舰突破!$O$23:$O$35,通天塔!$K193+1)+INDEX(战舰突破!$O$40:$O$52,通天塔!$L193+1)</f>
        <v>0</v>
      </c>
      <c r="ET193" s="18">
        <f>INDEX(战舰突破!$P$6:$P$18,通天塔!$J193+1)+INDEX(战舰突破!$P$23:$P$35,通天塔!$K193+1)+INDEX(战舰突破!$P$40:$P$52,通天塔!$L193+1)</f>
        <v>0</v>
      </c>
      <c r="EU193" s="18">
        <f>INDEX(战舰突破!$Q$6:$Q$18,通天塔!$J193+1)+INDEX(战舰突破!$Q$23:$Q$35,通天塔!$K193+1)+INDEX(战舰突破!$Q$40:$Q$52,通天塔!$L193+1)</f>
        <v>0</v>
      </c>
      <c r="EV193" s="18">
        <f>INDEX(战舰突破!$R$6:$R$18,通天塔!$J193+1)+INDEX(战舰突破!$R$23:$R$35,通天塔!$K193+1)+INDEX(战舰突破!$R$40:$R$52,通天塔!$L193+1)</f>
        <v>0</v>
      </c>
      <c r="EW193" s="18">
        <f>INDEX(战舰突破!$M$6:$M$18,通天塔!$J193+1)+INDEX(战舰突破!$M$23:$M$35,通天塔!$K193+1)+INDEX(战舰突破!$M$40:$M$52,通天塔!$L193+1)</f>
        <v>0</v>
      </c>
      <c r="EX193" s="22">
        <f>INDEX(战舰突破!$W$6:$W$18,通天塔!$J193+1)+INDEX(战舰突破!$W$23:$W$35,通天塔!$K193+1)+INDEX(战舰突破!$W$40:$W$52,通天塔!$L193+1)</f>
        <v>0.3</v>
      </c>
      <c r="FA193" s="14">
        <f>INDEX(战舰突破!$S$6:$S$18,通天塔!$J193+1)</f>
        <v>0</v>
      </c>
      <c r="FB193" s="14">
        <f>INDEX(战舰突破!$T$6:$T$18,通天塔!$J193+1)</f>
        <v>0</v>
      </c>
      <c r="FC193" s="14">
        <f>INDEX(战舰突破!$U$6:$U$18,通天塔!$J193+1)</f>
        <v>0</v>
      </c>
      <c r="FD193" s="14">
        <f>INDEX(战舰突破!$V$6:$V$18,通天塔!$J193+1)</f>
        <v>0</v>
      </c>
      <c r="FE193" s="14">
        <f>INDEX(战舰突破!$X$6:$X$18,通天塔!$J193+1)</f>
        <v>1</v>
      </c>
      <c r="FG193" s="14">
        <f>INDEX(战舰突破!$S$23:$S$35,通天塔!$J193+1)</f>
        <v>0</v>
      </c>
      <c r="FH193" s="14">
        <f>INDEX(战舰突破!$T$23:$T$35,通天塔!$J193+1)</f>
        <v>0</v>
      </c>
      <c r="FI193" s="14">
        <f>INDEX(战舰突破!$U$23:$U$35,通天塔!$J193+1)</f>
        <v>0</v>
      </c>
      <c r="FJ193" s="14">
        <f>INDEX(战舰突破!$V$23:$V$35,通天塔!$J193+1)</f>
        <v>0</v>
      </c>
      <c r="FK193" s="14">
        <f>INDEX(战舰突破!$X$23:$X$35,通天塔!$J193+1)</f>
        <v>15</v>
      </c>
      <c r="FM193" s="14">
        <f>INDEX(战舰突破!$S$40:$S$52,通天塔!$J193+1)</f>
        <v>0</v>
      </c>
      <c r="FN193" s="14">
        <f>INDEX(战舰突破!$T$40:$T$52,通天塔!$J193+1)</f>
        <v>0</v>
      </c>
      <c r="FO193" s="14">
        <f>INDEX(战舰突破!$U$40:$U$52,通天塔!$J193+1)</f>
        <v>0</v>
      </c>
      <c r="FP193" s="14">
        <f>INDEX(战舰突破!$V$40:$V$52,通天塔!$J193+1)</f>
        <v>0</v>
      </c>
      <c r="FQ193" s="14">
        <f>INDEX(战舰突破!$X$40:$X$52,通天塔!$J193+1)</f>
        <v>25</v>
      </c>
      <c r="FT193" s="14">
        <f t="shared" si="300"/>
        <v>10</v>
      </c>
      <c r="FU193" s="14">
        <f t="shared" si="301"/>
        <v>0</v>
      </c>
      <c r="FV193" s="14">
        <f t="shared" si="302"/>
        <v>0</v>
      </c>
      <c r="FW193" s="14">
        <f t="shared" si="303"/>
        <v>20</v>
      </c>
      <c r="FX193" s="14">
        <f t="shared" si="304"/>
        <v>5</v>
      </c>
      <c r="FY193" s="14">
        <f t="shared" si="305"/>
        <v>300</v>
      </c>
      <c r="FZ193" s="14">
        <f t="shared" si="306"/>
        <v>4</v>
      </c>
      <c r="GA193" s="28">
        <f t="shared" si="307"/>
        <v>0</v>
      </c>
      <c r="GB193" s="28">
        <f t="shared" si="308"/>
        <v>0</v>
      </c>
      <c r="GC193" s="28">
        <f t="shared" si="309"/>
        <v>0</v>
      </c>
      <c r="GD193" s="28">
        <f t="shared" si="310"/>
        <v>0</v>
      </c>
      <c r="GE193" s="28">
        <f t="shared" si="311"/>
        <v>1</v>
      </c>
      <c r="GF193" s="28">
        <f t="shared" si="312"/>
        <v>1</v>
      </c>
      <c r="GG193" s="28">
        <f t="shared" si="313"/>
        <v>0</v>
      </c>
      <c r="GH193" s="28">
        <f t="shared" si="314"/>
        <v>0</v>
      </c>
      <c r="GI193" s="14">
        <f t="shared" si="315"/>
        <v>1</v>
      </c>
      <c r="GJ193" s="14">
        <f t="shared" si="316"/>
        <v>1</v>
      </c>
      <c r="GK193" s="14">
        <f t="shared" si="317"/>
        <v>1</v>
      </c>
      <c r="GL193" s="18">
        <f t="shared" si="318"/>
        <v>1</v>
      </c>
      <c r="GM193" s="18">
        <f t="shared" si="319"/>
        <v>1</v>
      </c>
      <c r="GN193" s="18">
        <f t="shared" si="320"/>
        <v>1</v>
      </c>
      <c r="GO193" s="29">
        <f t="shared" si="380"/>
        <v>150</v>
      </c>
      <c r="GP193" s="29">
        <f t="shared" si="380"/>
        <v>450</v>
      </c>
      <c r="GQ193" s="29">
        <f t="shared" si="380"/>
        <v>450</v>
      </c>
      <c r="GR193" s="26">
        <f t="shared" si="321"/>
        <v>0</v>
      </c>
      <c r="GS193" s="26">
        <f t="shared" si="322"/>
        <v>0</v>
      </c>
      <c r="GT193" s="26">
        <f t="shared" si="323"/>
        <v>0</v>
      </c>
      <c r="GU193" s="14">
        <f t="shared" si="324"/>
        <v>2</v>
      </c>
      <c r="GV193" s="14">
        <f t="shared" si="325"/>
        <v>2</v>
      </c>
      <c r="GW193" s="14">
        <f t="shared" si="326"/>
        <v>2</v>
      </c>
      <c r="GX193" s="14">
        <f t="shared" si="327"/>
        <v>1</v>
      </c>
      <c r="GY193" s="14">
        <f t="shared" si="328"/>
        <v>15</v>
      </c>
      <c r="GZ193" s="14">
        <f t="shared" si="329"/>
        <v>25</v>
      </c>
      <c r="HA193">
        <v>189</v>
      </c>
      <c r="HB193" s="14">
        <f t="shared" si="275"/>
        <v>1080</v>
      </c>
      <c r="HD193" s="14">
        <f t="shared" si="330"/>
        <v>10</v>
      </c>
      <c r="HE193" s="14">
        <f t="shared" si="331"/>
        <v>20</v>
      </c>
      <c r="HF193" s="29">
        <f t="shared" si="332"/>
        <v>0</v>
      </c>
      <c r="HG193" s="29">
        <f t="shared" si="333"/>
        <v>0</v>
      </c>
      <c r="HH193" s="29">
        <f t="shared" si="334"/>
        <v>0</v>
      </c>
      <c r="HI193" s="29">
        <f t="shared" si="335"/>
        <v>0</v>
      </c>
      <c r="HJ193" s="14">
        <f t="shared" si="336"/>
        <v>1</v>
      </c>
      <c r="HK193" s="14">
        <f t="shared" si="337"/>
        <v>1</v>
      </c>
      <c r="HL193" s="14">
        <f t="shared" si="338"/>
        <v>1</v>
      </c>
      <c r="HM193" s="14">
        <f t="shared" si="339"/>
        <v>20</v>
      </c>
      <c r="HN193" s="26">
        <f t="shared" si="340"/>
        <v>0</v>
      </c>
      <c r="HO193" s="26">
        <f t="shared" si="341"/>
        <v>0.3</v>
      </c>
      <c r="HP193" s="29">
        <f t="shared" si="342"/>
        <v>0</v>
      </c>
      <c r="HQ193" s="29">
        <f t="shared" si="343"/>
        <v>0</v>
      </c>
      <c r="HR193" s="29">
        <f t="shared" si="344"/>
        <v>0</v>
      </c>
      <c r="HS193" s="26">
        <f t="shared" si="345"/>
        <v>0.05</v>
      </c>
      <c r="HT193" s="26">
        <f t="shared" si="346"/>
        <v>0.15</v>
      </c>
      <c r="HU193" s="26">
        <f t="shared" si="347"/>
        <v>0.15</v>
      </c>
      <c r="HV193" s="26">
        <f t="shared" si="348"/>
        <v>0</v>
      </c>
      <c r="HW193" s="29">
        <f t="shared" si="349"/>
        <v>1.05</v>
      </c>
      <c r="HX193" s="29">
        <f t="shared" si="350"/>
        <v>1.1499999999999999</v>
      </c>
      <c r="HY193" s="29">
        <f t="shared" si="351"/>
        <v>1.1499999999999999</v>
      </c>
      <c r="HZ193" s="29">
        <f t="shared" si="352"/>
        <v>0</v>
      </c>
      <c r="IA193" s="29">
        <f t="shared" si="353"/>
        <v>0</v>
      </c>
      <c r="IB193" s="29">
        <f t="shared" si="354"/>
        <v>0</v>
      </c>
      <c r="IC193" s="29">
        <f t="shared" si="355"/>
        <v>200</v>
      </c>
      <c r="ID193" s="14">
        <f t="shared" si="356"/>
        <v>0</v>
      </c>
      <c r="IH193" s="14">
        <v>1</v>
      </c>
      <c r="II193" s="14">
        <v>1</v>
      </c>
      <c r="IJ193" s="14">
        <v>480</v>
      </c>
      <c r="IK193" s="14">
        <v>80</v>
      </c>
      <c r="IL193" s="14">
        <v>60</v>
      </c>
      <c r="IM193" s="23">
        <f t="shared" si="357"/>
        <v>200</v>
      </c>
      <c r="IN193" s="23">
        <f t="shared" si="358"/>
        <v>0</v>
      </c>
      <c r="IO193" s="23">
        <f t="shared" si="359"/>
        <v>200</v>
      </c>
      <c r="IP193" s="23">
        <f t="shared" si="360"/>
        <v>785</v>
      </c>
      <c r="IQ193" s="23">
        <f t="shared" si="361"/>
        <v>0</v>
      </c>
      <c r="IR193" s="23">
        <f t="shared" si="362"/>
        <v>785</v>
      </c>
      <c r="IS193" s="14">
        <v>1</v>
      </c>
      <c r="IT193" s="14">
        <v>1</v>
      </c>
      <c r="IU193" s="14">
        <v>240</v>
      </c>
      <c r="IV193" s="14">
        <v>40</v>
      </c>
      <c r="IW193" s="14">
        <v>30</v>
      </c>
      <c r="IX193" s="23">
        <f t="shared" si="363"/>
        <v>200</v>
      </c>
      <c r="IY193" s="23">
        <f t="shared" si="364"/>
        <v>0</v>
      </c>
      <c r="IZ193" s="23">
        <f t="shared" si="365"/>
        <v>200</v>
      </c>
      <c r="JA193" s="23"/>
      <c r="JB193" s="23"/>
      <c r="JC193" s="23"/>
      <c r="JG193">
        <f t="shared" si="366"/>
        <v>1.6000766503784611</v>
      </c>
      <c r="JH193">
        <f t="shared" si="367"/>
        <v>1.6000766503784611</v>
      </c>
      <c r="JJ193" s="14">
        <v>10</v>
      </c>
      <c r="JK193" s="14">
        <v>2</v>
      </c>
      <c r="JL193" s="14">
        <v>1.5</v>
      </c>
      <c r="JM193" s="23">
        <f t="shared" si="368"/>
        <v>0</v>
      </c>
      <c r="JN193" s="23">
        <v>0</v>
      </c>
      <c r="JO193" s="23">
        <v>0</v>
      </c>
      <c r="JP193" s="14">
        <v>30</v>
      </c>
      <c r="JQ193" s="14">
        <v>6</v>
      </c>
      <c r="JR193" s="14">
        <v>4</v>
      </c>
      <c r="JS193" s="23">
        <f t="shared" si="371"/>
        <v>0</v>
      </c>
      <c r="JT193" s="23">
        <v>0</v>
      </c>
      <c r="JU193" s="23">
        <f t="shared" si="373"/>
        <v>0</v>
      </c>
      <c r="JW193" s="23">
        <f t="shared" si="374"/>
        <v>0</v>
      </c>
      <c r="JX193" s="23">
        <v>0</v>
      </c>
      <c r="JY193" s="23">
        <f t="shared" si="376"/>
        <v>0</v>
      </c>
      <c r="JZ193" s="23">
        <f t="shared" si="377"/>
        <v>0</v>
      </c>
      <c r="KA193" s="23">
        <v>0</v>
      </c>
      <c r="KB193" s="23">
        <f t="shared" si="379"/>
        <v>0</v>
      </c>
    </row>
    <row r="194" spans="3:288" ht="16.5" x14ac:dyDescent="0.2">
      <c r="C194" s="14">
        <f t="shared" si="243"/>
        <v>54</v>
      </c>
      <c r="D194" s="14">
        <v>190</v>
      </c>
      <c r="E194" s="14" t="s">
        <v>853</v>
      </c>
      <c r="F194" s="14">
        <v>670</v>
      </c>
      <c r="G194" s="14">
        <v>670</v>
      </c>
      <c r="H194" s="14">
        <v>670</v>
      </c>
      <c r="I194" s="14">
        <v>670</v>
      </c>
      <c r="J194" s="14">
        <v>11</v>
      </c>
      <c r="K194" s="14">
        <v>11</v>
      </c>
      <c r="L194" s="14">
        <v>11</v>
      </c>
      <c r="M194" s="14">
        <v>7</v>
      </c>
      <c r="N194" s="14">
        <v>7</v>
      </c>
      <c r="O194" s="14">
        <v>7</v>
      </c>
      <c r="P194" s="14">
        <v>10</v>
      </c>
      <c r="Q194" s="14">
        <v>10</v>
      </c>
      <c r="R194" s="14">
        <v>10</v>
      </c>
      <c r="S194" s="14">
        <v>10</v>
      </c>
      <c r="T194" s="14">
        <v>10</v>
      </c>
      <c r="U194" s="14">
        <v>10</v>
      </c>
      <c r="V194" s="14">
        <v>10</v>
      </c>
      <c r="W194" s="14">
        <v>10</v>
      </c>
      <c r="X194" s="14">
        <v>670</v>
      </c>
      <c r="Y194" s="14">
        <v>670</v>
      </c>
      <c r="Z194" s="14">
        <v>670</v>
      </c>
      <c r="AA194" s="14">
        <v>670</v>
      </c>
      <c r="AB194" s="14">
        <v>670</v>
      </c>
      <c r="AC194" s="14">
        <v>670</v>
      </c>
      <c r="AD194" s="14">
        <v>670</v>
      </c>
      <c r="AE194" s="14">
        <v>670</v>
      </c>
      <c r="AF194" s="14">
        <v>87</v>
      </c>
      <c r="AG194" s="14">
        <v>87</v>
      </c>
      <c r="AH194" s="14">
        <v>87</v>
      </c>
      <c r="AI194" s="14">
        <v>87</v>
      </c>
      <c r="AJ194" s="14">
        <v>87</v>
      </c>
      <c r="AK194" s="14">
        <v>87</v>
      </c>
      <c r="AL194" s="14">
        <v>87</v>
      </c>
      <c r="AM194" s="14">
        <v>87</v>
      </c>
      <c r="AN194" s="14">
        <v>6</v>
      </c>
      <c r="AO194" s="14">
        <v>7</v>
      </c>
      <c r="AP194" s="14">
        <v>7</v>
      </c>
      <c r="AQ194" s="14">
        <v>7</v>
      </c>
      <c r="AR194" s="14">
        <v>7</v>
      </c>
      <c r="AS194" s="14">
        <v>0</v>
      </c>
      <c r="AT194" s="14">
        <v>0</v>
      </c>
      <c r="AU194" s="14">
        <v>0</v>
      </c>
      <c r="AV194" s="14">
        <v>0</v>
      </c>
      <c r="AW194" s="14">
        <v>4</v>
      </c>
      <c r="AX194" s="14">
        <v>5</v>
      </c>
      <c r="AY194" s="14">
        <v>0</v>
      </c>
      <c r="AZ194" s="14">
        <v>0</v>
      </c>
      <c r="BA194" s="14">
        <v>22</v>
      </c>
      <c r="BF194" s="14">
        <f>ROUND((INDEX(新战舰养成!S$6:S$18,通天塔!$J194+1)+INDEX(新战舰养成!D$6:D$18,通天塔!$J194+1)*(通天塔!$G194-1))*INDEX(战舰突破!$D$6:$D$18,通天塔!$M194+1),0)</f>
        <v>466427</v>
      </c>
      <c r="BG194" s="14">
        <f>ROUND((INDEX(新战舰养成!T$6:T$18,通天塔!$J194+1)+INDEX(新战舰养成!E$6:E$18,通天塔!$J194+1)*(通天塔!$G194-1))*INDEX(战舰突破!$D$6:$D$18,通天塔!$M194+1),0)</f>
        <v>3731304</v>
      </c>
      <c r="BH194" s="14">
        <f>ROUND((INDEX(新战舰养成!U$6:U$18,通天塔!$J194+1)+INDEX(新战舰养成!F$6:F$18,通天塔!$J194+1)*(通天塔!$G194-1))*INDEX(战舰突破!$D$6:$D$18,通天塔!$M194+1),0)</f>
        <v>233364</v>
      </c>
      <c r="BI194" s="14">
        <f>ROUND((INDEX(新战舰养成!V$6:V$18,通天塔!$J194+1)+INDEX(新战舰养成!G$6:G$18,通天塔!$J194+1)*(通天塔!$G194-1))*INDEX(战舰突破!$D$6:$D$18,通天塔!$M194+1),0)</f>
        <v>570</v>
      </c>
      <c r="BJ194" s="14">
        <f>ROUND((INDEX(新战舰养成!W$6:W$18,通天塔!$J194+1)+INDEX(新战舰养成!H$6:H$18,通天塔!$J194+1)*(通天塔!$G194-1))*INDEX(战舰突破!$D$6:$D$18,通天塔!$M194+1),0)</f>
        <v>8</v>
      </c>
      <c r="BL194" s="14">
        <f>IF($H194&gt;0,ROUND((INDEX(新战舰养成!X$6:X$18,通天塔!$K194+1)+INDEX(新战舰养成!I$6:I$18,通天塔!$K194+1)*(通天塔!$H194-1))*INDEX(战舰突破!$D$6:$D$18,通天塔!$N194+1),0),0)</f>
        <v>466959</v>
      </c>
      <c r="BM194" s="14">
        <f>IF($H194&gt;0,ROUND((INDEX(新战舰养成!Y$6:Y$18,通天塔!$K194+1)+INDEX(新战舰养成!J$6:J$18,通天塔!$K194+1)*(通天塔!$H194-1))*INDEX(战舰突破!$D$6:$D$18,通天塔!$N194+1),0),0)</f>
        <v>0</v>
      </c>
      <c r="BN194" s="14">
        <f>IF($H194&gt;0,ROUND((INDEX(新战舰养成!Z$6:Z$18,通天塔!$K194+1)+INDEX(新战舰养成!K$6:K$18,通天塔!$K194+1)*(通天塔!$H194-1))*INDEX(战舰突破!$D$6:$D$18,通天塔!$N194+1),0),0)</f>
        <v>0</v>
      </c>
      <c r="BO194" s="14">
        <f>IF($H194&gt;0,ROUND((INDEX(新战舰养成!AA$6:AA$18,通天塔!$K194+1)+INDEX(新战舰养成!L$6:L$18,通天塔!$K194+1)*(通天塔!$H194-1))*INDEX(战舰突破!$D$6:$D$18,通天塔!$N194+1),0),0)</f>
        <v>4664272</v>
      </c>
      <c r="BP194" s="14">
        <f>IF($H194&gt;0,ROUND((INDEX(新战舰养成!AB$6:AB$18,通天塔!$K194+1)+INDEX(新战舰养成!M$6:M$18,通天塔!$K194+1)*(通天塔!$H194-1))*INDEX(战舰突破!$D$6:$D$18,通天塔!$N194+1),0),0)</f>
        <v>93146</v>
      </c>
      <c r="BR194" s="14">
        <f>IF($I194&gt;0,ROUND((INDEX(新战舰养成!AC$6:AC$18,通天塔!$L194+1)+INDEX(新战舰养成!I$6:I$18,通天塔!$L194+1)*(通天塔!$I194-1))*INDEX(战舰突破!$D$6:$D$18,通天塔!$O194+1),0),0)</f>
        <v>467529</v>
      </c>
      <c r="BS194" s="14">
        <f>IF($I194&gt;0,ROUND((INDEX(新战舰养成!AD$6:AD$18,通天塔!$L194+1)+INDEX(新战舰养成!J$6:J$18,通天塔!$L194+1)*(通天塔!$I194-1))*INDEX(战舰突破!$D$6:$D$18,通天塔!$O194+1),0),0)</f>
        <v>0</v>
      </c>
      <c r="BT194" s="14">
        <f>IF($I194&gt;0,ROUND((INDEX(新战舰养成!AE$6:AE$18,通天塔!$L194+1)+INDEX(新战舰养成!K$6:K$18,通天塔!$L194+1)*(通天塔!$I194-1))*INDEX(战舰突破!$D$6:$D$18,通天塔!$O194+1),0),0)</f>
        <v>0</v>
      </c>
      <c r="BU194" s="14">
        <f>IF($I194&gt;0,ROUND((INDEX(新战舰养成!AF$6:AF$18,通天塔!$L194+1)+INDEX(新战舰养成!L$6:L$18,通天塔!$L194+1)*(通天塔!$I194-1))*INDEX(战舰突破!$D$6:$D$18,通天塔!$O194+1),0),0)</f>
        <v>2967876</v>
      </c>
      <c r="BV194" s="14">
        <f>IF($I194&gt;0,ROUND((INDEX(新战舰养成!AG$6:AG$18,通天塔!$L194+1)+INDEX(新战舰养成!M$6:M$18,通天塔!$L194+1)*(通天塔!$I194-1))*INDEX(战舰突破!$D$6:$D$18,通天塔!$O194+1),0),0)</f>
        <v>127496</v>
      </c>
      <c r="BY194" s="14">
        <f>(INDEX(装备数值!$C$13:$G$116,通天塔!$P194*8+1,BY$2)+INDEX(装备数值!$C$13:$G$116,通天塔!$Q194*8+2,BY$2)+INDEX(装备数值!$C$13:$G$116,通天塔!$S194*8+3,BY$2)+INDEX(装备数值!$C$13:$G$116,通天塔!$R194*8+4,BY$2)+INDEX(装备数值!$C$13:$G$116,通天塔!$T194*8+5,BY$2)+INDEX(装备数值!$C$13:$G$116,通天塔!$U194*8+6,BY$2)+INDEX(装备数值!$C$13:$G$116,通天塔!$V194*8+7,BY$2)+INDEX(装备数值!$C$13:$G$116,通天塔!$W194*8+8,BY$2))</f>
        <v>80000</v>
      </c>
      <c r="BZ194" s="14">
        <f>(INDEX(装备数值!$C$13:$G$116,通天塔!$P194*8+1,BZ$2)+INDEX(装备数值!$C$13:$G$116,通天塔!$Q194*8+2,BZ$2)+INDEX(装备数值!$C$13:$G$116,通天塔!$S194*8+3,BZ$2)+INDEX(装备数值!$C$13:$G$116,通天塔!$R194*8+4,BZ$2)+INDEX(装备数值!$C$13:$G$116,通天塔!$T194*8+5,BZ$2)+INDEX(装备数值!$C$13:$G$116,通天塔!$U194*8+6,BZ$2)+INDEX(装备数值!$C$13:$G$116,通天塔!$V194*8+7,BZ$2)+INDEX(装备数值!$C$13:$G$116,通天塔!$W194*8+8,BZ$2))</f>
        <v>600000</v>
      </c>
      <c r="CA194" s="14">
        <f>(INDEX(装备数值!$C$13:$G$116,通天塔!$P194*8+1,CA$2)+INDEX(装备数值!$C$13:$G$116,通天塔!$Q194*8+2,CA$2)+INDEX(装备数值!$C$13:$G$116,通天塔!$S194*8+3,CA$2)+INDEX(装备数值!$C$13:$G$116,通天塔!$R194*8+4,CA$2)+INDEX(装备数值!$C$13:$G$116,通天塔!$T194*8+5,CA$2)+INDEX(装备数值!$C$13:$G$116,通天塔!$U194*8+6,CA$2)+INDEX(装备数值!$C$13:$G$116,通天塔!$V194*8+7,CA$2)+INDEX(装备数值!$C$13:$G$116,通天塔!$W194*8+8,CA$2))</f>
        <v>40000</v>
      </c>
      <c r="CB194" s="14">
        <f>(INDEX(装备数值!$C$13:$G$116,通天塔!$P194*8+1,CB$2)+INDEX(装备数值!$C$13:$G$116,通天塔!$Q194*8+2,CB$2)+INDEX(装备数值!$C$13:$G$116,通天塔!$S194*8+3,CB$2)+INDEX(装备数值!$C$13:$G$116,通天塔!$R194*8+4,CB$2)+INDEX(装备数值!$C$13:$G$116,通天塔!$T194*8+5,CB$2)+INDEX(装备数值!$C$13:$G$116,通天塔!$U194*8+6,CB$2)+INDEX(装备数值!$C$13:$G$116,通天塔!$V194*8+7,CB$2)+INDEX(装备数值!$C$13:$G$116,通天塔!$W194*8+8,CB$2))</f>
        <v>800000</v>
      </c>
      <c r="CC194" s="14">
        <f>(INDEX(装备数值!$C$13:$G$116,通天塔!$P194*8+1,CC$2)+INDEX(装备数值!$C$13:$G$116,通天塔!$Q194*8+2,CC$2)+INDEX(装备数值!$C$13:$G$116,通天塔!$S194*8+3,CC$2)+INDEX(装备数值!$C$13:$G$116,通天塔!$R194*8+4,CC$2)+INDEX(装备数值!$C$13:$G$116,通天塔!$T194*8+5,CC$2)+INDEX(装备数值!$C$13:$G$116,通天塔!$U194*8+6,CC$2)+INDEX(装备数值!$C$13:$G$116,通天塔!$V194*8+7,CC$2)+INDEX(装备数值!$C$13:$G$116,通天塔!$W194*8+8,CC$2))</f>
        <v>15750</v>
      </c>
      <c r="CF194" s="14">
        <f>INDEX(装备数值!$I$13:$M$116,通天塔!$P194*8+1,CF$2)*$X194+INDEX(装备数值!$I$13:$M$116,通天塔!$Q194*8+2,CF$2)*$Y194+INDEX(装备数值!$I$13:$M$116,通天塔!$S194*8+3,CF$2)*$Z194+INDEX(装备数值!$I$13:$M$116,通天塔!$R194*8+4,CF$2)*$AA194+INDEX(装备数值!$I$13:$M$116,通天塔!$T194*8+5,CF$2)*$AB194+INDEX(装备数值!$I$13:$M$116,通天塔!$U194*8+6,CF$2)*$AC194+INDEX(装备数值!$I$13:$M$116,通天塔!$V194*8+7,CF$2)*$AD194+INDEX(装备数值!$I$13:$M$116,通天塔!$W194*8+8,CF$2)*$AE194</f>
        <v>214400</v>
      </c>
      <c r="CG194" s="14">
        <f>INDEX(装备数值!$I$13:$M$116,通天塔!$P194*8+1,CG$2)*$X194+INDEX(装备数值!$I$13:$M$116,通天塔!$Q194*8+2,CG$2)*$Y194+INDEX(装备数值!$I$13:$M$116,通天塔!$S194*8+3,CG$2)*$Z194+INDEX(装备数值!$I$13:$M$116,通天塔!$R194*8+4,CG$2)*$AA194+INDEX(装备数值!$I$13:$M$116,通天塔!$T194*8+5,CG$2)*$AB194+INDEX(装备数值!$I$13:$M$116,通天塔!$U194*8+6,CG$2)*$AC194+INDEX(装备数值!$I$13:$M$116,通天塔!$V194*8+7,CG$2)*$AD194+INDEX(装备数值!$I$13:$M$116,通天塔!$W194*8+8,CG$2)*$AE194</f>
        <v>1608000</v>
      </c>
      <c r="CH194" s="14">
        <f>INDEX(装备数值!$I$13:$M$116,通天塔!$P194*8+1,CH$2)*$X194+INDEX(装备数值!$I$13:$M$116,通天塔!$Q194*8+2,CH$2)*$Y194+INDEX(装备数值!$I$13:$M$116,通天塔!$S194*8+3,CH$2)*$Z194+INDEX(装备数值!$I$13:$M$116,通天塔!$R194*8+4,CH$2)*$AA194+INDEX(装备数值!$I$13:$M$116,通天塔!$T194*8+5,CH$2)*$AB194+INDEX(装备数值!$I$13:$M$116,通天塔!$U194*8+6,CH$2)*$AC194+INDEX(装备数值!$I$13:$M$116,通天塔!$V194*8+7,CH$2)*$AD194+INDEX(装备数值!$I$13:$M$116,通天塔!$W194*8+8,CH$2)*$AE194</f>
        <v>107200</v>
      </c>
      <c r="CI194" s="14">
        <f>INDEX(装备数值!$I$13:$M$116,通天塔!$P194*8+1,CI$2)*$X194+INDEX(装备数值!$I$13:$M$116,通天塔!$Q194*8+2,CI$2)*$Y194+INDEX(装备数值!$I$13:$M$116,通天塔!$S194*8+3,CI$2)*$Z194+INDEX(装备数值!$I$13:$M$116,通天塔!$R194*8+4,CI$2)*$AA194+INDEX(装备数值!$I$13:$M$116,通天塔!$T194*8+5,CI$2)*$AB194+INDEX(装备数值!$I$13:$M$116,通天塔!$U194*8+6,CI$2)*$AC194+INDEX(装备数值!$I$13:$M$116,通天塔!$V194*8+7,CI$2)*$AD194+INDEX(装备数值!$I$13:$M$116,通天塔!$W194*8+8,CI$2)*$AE194</f>
        <v>2144000</v>
      </c>
      <c r="CJ194" s="14">
        <f>INDEX(装备数值!$I$13:$M$116,通天塔!$P194*8+1,CJ$2)*$X194+INDEX(装备数值!$I$13:$M$116,通天塔!$Q194*8+2,CJ$2)*$Y194+INDEX(装备数值!$I$13:$M$116,通天塔!$S194*8+3,CJ$2)*$Z194+INDEX(装备数值!$I$13:$M$116,通天塔!$R194*8+4,CJ$2)*$AA194+INDEX(装备数值!$I$13:$M$116,通天塔!$T194*8+5,CJ$2)*$AB194+INDEX(装备数值!$I$13:$M$116,通天塔!$U194*8+6,CJ$2)*$AC194+INDEX(装备数值!$I$13:$M$116,通天塔!$V194*8+7,CJ$2)*$AD194+INDEX(装备数值!$I$13:$M$116,通天塔!$W194*8+8,CJ$2)*$AE194</f>
        <v>42210</v>
      </c>
      <c r="CM194" s="14">
        <f>INDEX(装备数值!$X$13:$AH$116,$P194*8+1,CM$2)*$AF194+INDEX(装备数值!$X$13:$AH$116,$Q194*8+2,CM$2)*$AG194+INDEX(装备数值!$X$13:$AH$116,$S194*8+3,CM$2)*$AH194+INDEX(装备数值!$X$13:$AH$116,$R194*8+4,CM$2)*$AI194+INDEX(装备数值!$X$13:$AH$116,$T194*8+5,CM$2)*$AJ194+INDEX(装备数值!$X$13:$AH$116,$U194*8+6,CM$2)*$AK194+INDEX(装备数值!$X$13:$AH$116,$V194*8+7,CM$2)*$AL194+INDEX(装备数值!$X$13:$AH$116,$W194*8+8,CM$2)*$AM194</f>
        <v>69600</v>
      </c>
      <c r="CN194" s="14">
        <f>INDEX(装备数值!$X$13:$AH$116,$P194*8+1,CN$2)*$AF194+INDEX(装备数值!$X$13:$AH$116,$Q194*8+2,CN$2)*$AG194+INDEX(装备数值!$X$13:$AH$116,$S194*8+3,CN$2)*$AH194+INDEX(装备数值!$X$13:$AH$116,$R194*8+4,CN$2)*$AI194+INDEX(装备数值!$X$13:$AH$116,$T194*8+5,CN$2)*$AJ194+INDEX(装备数值!$X$13:$AH$116,$U194*8+6,CN$2)*$AK194+INDEX(装备数值!$X$13:$AH$116,$V194*8+7,CN$2)*$AL194+INDEX(装备数值!$X$13:$AH$116,$W194*8+8,CN$2)*$AM194</f>
        <v>522000</v>
      </c>
      <c r="CO194" s="14">
        <f>INDEX(装备数值!$X$13:$AH$116,$P194*8+1,CO$2)*$AF194+INDEX(装备数值!$X$13:$AH$116,$Q194*8+2,CO$2)*$AG194+INDEX(装备数值!$X$13:$AH$116,$S194*8+3,CO$2)*$AH194+INDEX(装备数值!$X$13:$AH$116,$R194*8+4,CO$2)*$AI194+INDEX(装备数值!$X$13:$AH$116,$T194*8+5,CO$2)*$AJ194+INDEX(装备数值!$X$13:$AH$116,$U194*8+6,CO$2)*$AK194+INDEX(装备数值!$X$13:$AH$116,$V194*8+7,CO$2)*$AL194+INDEX(装备数值!$X$13:$AH$116,$W194*8+8,CO$2)*$AM194</f>
        <v>34800</v>
      </c>
      <c r="CP194" s="14">
        <f>INDEX(装备数值!$X$13:$AH$116,$P194*8+1,CP$2)*$AF194+INDEX(装备数值!$X$13:$AH$116,$Q194*8+2,CP$2)*$AG194+INDEX(装备数值!$X$13:$AH$116,$S194*8+3,CP$2)*$AH194+INDEX(装备数值!$X$13:$AH$116,$R194*8+4,CP$2)*$AI194+INDEX(装备数值!$X$13:$AH$116,$T194*8+5,CP$2)*$AJ194+INDEX(装备数值!$X$13:$AH$116,$U194*8+6,CP$2)*$AK194+INDEX(装备数值!$X$13:$AH$116,$V194*8+7,CP$2)*$AL194+INDEX(装备数值!$X$13:$AH$116,$W194*8+8,CP$2)*$AM194</f>
        <v>696000</v>
      </c>
      <c r="CQ194" s="14">
        <f>INDEX(装备数值!$X$13:$AH$116,$P194*8+1,CQ$2)*$AF194+INDEX(装备数值!$X$13:$AH$116,$Q194*8+2,CQ$2)*$AG194+INDEX(装备数值!$X$13:$AH$116,$S194*8+3,CQ$2)*$AH194+INDEX(装备数值!$X$13:$AH$116,$R194*8+4,CQ$2)*$AI194+INDEX(装备数值!$X$13:$AH$116,$T194*8+5,CQ$2)*$AJ194+INDEX(装备数值!$X$13:$AH$116,$U194*8+6,CQ$2)*$AK194+INDEX(装备数值!$X$13:$AH$116,$V194*8+7,CQ$2)*$AL194+INDEX(装备数值!$X$13:$AH$116,$W194*8+8,CQ$2)*$AM194</f>
        <v>13920</v>
      </c>
      <c r="CR194" s="14">
        <f>INDEX(装备数值!$X$13:$AH$116,$P194*8+1,CR$2)*$AF194+INDEX(装备数值!$X$13:$AH$116,$Q194*8+2,CR$2)*$AG194+INDEX(装备数值!$X$13:$AH$116,$S194*8+3,CR$2)*$AH194+INDEX(装备数值!$X$13:$AH$116,$R194*8+4,CR$2)*$AI194+INDEX(装备数值!$X$13:$AH$116,$T194*8+5,CR$2)*$AJ194+INDEX(装备数值!$X$13:$AH$116,$U194*8+6,CR$2)*$AK194+INDEX(装备数值!$X$13:$AH$116,$V194*8+7,CR$2)*$AL194+INDEX(装备数值!$X$13:$AH$116,$W194*8+8,CR$2)*$AM194</f>
        <v>52200</v>
      </c>
      <c r="CS194" s="14">
        <f>INDEX(装备数值!$X$13:$AH$116,$P194*8+1,CS$2)*$AF194+INDEX(装备数值!$X$13:$AH$116,$Q194*8+2,CS$2)*$AG194+INDEX(装备数值!$X$13:$AH$116,$S194*8+3,CS$2)*$AH194+INDEX(装备数值!$X$13:$AH$116,$R194*8+4,CS$2)*$AI194+INDEX(装备数值!$X$13:$AH$116,$T194*8+5,CS$2)*$AJ194+INDEX(装备数值!$X$13:$AH$116,$U194*8+6,CS$2)*$AK194+INDEX(装备数值!$X$13:$AH$116,$V194*8+7,CS$2)*$AL194+INDEX(装备数值!$X$13:$AH$116,$W194*8+8,CS$2)*$AM194</f>
        <v>52200</v>
      </c>
      <c r="CT194" s="14">
        <f>INDEX(装备数值!$X$13:$AH$116,$P194*8+1,CT$2)*$AF194+INDEX(装备数值!$X$13:$AH$116,$Q194*8+2,CT$2)*$AG194+INDEX(装备数值!$X$13:$AH$116,$S194*8+3,CT$2)*$AH194+INDEX(装备数值!$X$13:$AH$116,$R194*8+4,CT$2)*$AI194+INDEX(装备数值!$X$13:$AH$116,$T194*8+5,CT$2)*$AJ194+INDEX(装备数值!$X$13:$AH$116,$U194*8+6,CT$2)*$AK194+INDEX(装备数值!$X$13:$AH$116,$V194*8+7,CT$2)*$AL194+INDEX(装备数值!$X$13:$AH$116,$W194*8+8,CT$2)*$AM194</f>
        <v>52200</v>
      </c>
      <c r="CU194" s="14">
        <f>INDEX(装备数值!$X$13:$AH$116,$P194*8+1,CU$2)*$AF194+INDEX(装备数值!$X$13:$AH$116,$Q194*8+2,CU$2)*$AG194+INDEX(装备数值!$X$13:$AH$116,$S194*8+3,CU$2)*$AH194+INDEX(装备数值!$X$13:$AH$116,$R194*8+4,CU$2)*$AI194+INDEX(装备数值!$X$13:$AH$116,$T194*8+5,CU$2)*$AJ194+INDEX(装备数值!$X$13:$AH$116,$U194*8+6,CU$2)*$AK194+INDEX(装备数值!$X$13:$AH$116,$V194*8+7,CU$2)*$AL194+INDEX(装备数值!$X$13:$AH$116,$W194*8+8,CU$2)*$AM194</f>
        <v>52200</v>
      </c>
      <c r="CV194" s="14">
        <f>INDEX(装备数值!$X$13:$AH$116,$P194*8+1,CV$2)*$AF194+INDEX(装备数值!$X$13:$AH$116,$Q194*8+2,CV$2)*$AG194+INDEX(装备数值!$X$13:$AH$116,$S194*8+3,CV$2)*$AH194+INDEX(装备数值!$X$13:$AH$116,$R194*8+4,CV$2)*$AI194+INDEX(装备数值!$X$13:$AH$116,$T194*8+5,CV$2)*$AJ194+INDEX(装备数值!$X$13:$AH$116,$U194*8+6,CV$2)*$AK194+INDEX(装备数值!$X$13:$AH$116,$V194*8+7,CV$2)*$AL194+INDEX(装备数值!$X$13:$AH$116,$W194*8+8,CV$2)*$AM194</f>
        <v>174</v>
      </c>
      <c r="CW194" s="14">
        <f>INDEX(装备数值!$X$13:$AH$116,$P194*8+1,CW$2)*$AF194+INDEX(装备数值!$X$13:$AH$116,$Q194*8+2,CW$2)*$AG194+INDEX(装备数值!$X$13:$AH$116,$S194*8+3,CW$2)*$AH194+INDEX(装备数值!$X$13:$AH$116,$R194*8+4,CW$2)*$AI194+INDEX(装备数值!$X$13:$AH$116,$T194*8+5,CW$2)*$AJ194+INDEX(装备数值!$X$13:$AH$116,$U194*8+6,CW$2)*$AK194+INDEX(装备数值!$X$13:$AH$116,$V194*8+7,CW$2)*$AL194+INDEX(装备数值!$X$13:$AH$116,$W194*8+8,CW$2)*$AM194</f>
        <v>174</v>
      </c>
      <c r="CY194" s="14">
        <f>INDEX(装备数值!$AN$17:$AN$117,MATCH(MIN($X194:$AE194),装备数值!$AO$17:$AO$117,1))</f>
        <v>67</v>
      </c>
      <c r="CZ194" s="14">
        <f>IF(COUNTIF($P194:$W194,"&gt;"&amp;0)=8,INDEX(装备数值!AR$17:AR$117,$CY194+1),0)</f>
        <v>33366</v>
      </c>
      <c r="DA194" s="14">
        <f>IF(COUNTIF($P194:$W194,"&gt;"&amp;0)=8,INDEX(装备数值!AS$17:AS$117,$CY194+1),0)</f>
        <v>251250</v>
      </c>
      <c r="DB194" s="14">
        <f>IF(COUNTIF($P194:$W194,"&gt;"&amp;0)=8,INDEX(装备数值!AT$17:AT$117,$CY194+1),0)</f>
        <v>16616</v>
      </c>
      <c r="DC194" s="14">
        <f>IF(COUNTIF($P194:$W194,"&gt;"&amp;0)=8,INDEX(装备数值!AU$17:AU$117,$CY194+1),0)</f>
        <v>335000</v>
      </c>
      <c r="DD194" s="14">
        <f>IF(COUNTIF($P194:$W194,"&gt;"&amp;0)=8,INDEX(装备数值!AV$17:AV$117,$CY194+1),0)</f>
        <v>6700</v>
      </c>
      <c r="DF194" s="14">
        <f>INDEX(装备数值!$AY$17:$AY$77,MATCH(MIN($AF194:$AM194),装备数值!$AZ$17:$AZ$77,1))</f>
        <v>43</v>
      </c>
      <c r="DG194" s="26">
        <f>INDEX(装备数值!BA$17:BA$77,通天塔!DF194+1)</f>
        <v>0.90500000000000003</v>
      </c>
      <c r="DH194" s="26">
        <f>INDEX(装备数值!BA$17:BA$77,通天塔!DF194+1)</f>
        <v>0.90500000000000003</v>
      </c>
      <c r="DJ194" s="14">
        <f t="shared" si="299"/>
        <v>43</v>
      </c>
      <c r="DK194" s="14">
        <f>VLOOKUP(DJ194,军阶与晶片数值!$W$6:$X$27,2)</f>
        <v>9</v>
      </c>
      <c r="DL194" s="14">
        <f>INDEX(军阶与晶片数值!Y$6:Y$27,$DK194+1)</f>
        <v>750</v>
      </c>
      <c r="DM194" s="14">
        <f>INDEX(军阶与晶片数值!Z$6:Z$27,$DK194+1)</f>
        <v>750</v>
      </c>
      <c r="DN194" s="14">
        <f>INDEX(军阶与晶片数值!AA$6:AA$27,$DK194+1)</f>
        <v>750</v>
      </c>
      <c r="DO194" s="14">
        <f>INDEX(军阶与晶片数值!AB$6:AB$27,$DK194+1)</f>
        <v>750</v>
      </c>
      <c r="DP194" s="29">
        <f>INDEX(军阶与晶片数值!AC$6:AC$27,$DK194+1)</f>
        <v>50</v>
      </c>
      <c r="DQ194" s="29">
        <f>INDEX(军阶与晶片数值!AD$6:AD$27,$DK194+1)</f>
        <v>30</v>
      </c>
      <c r="DS194" s="26">
        <f>INDEX(军阶与晶片数值!I$6:I$16,AN194+1)</f>
        <v>0.3</v>
      </c>
      <c r="DT194" s="26">
        <f>INDEX(军阶与晶片数值!M$6:M$16,AO194+1)</f>
        <v>0.45</v>
      </c>
      <c r="DU194" s="26">
        <f>INDEX(军阶与晶片数值!J$6:J$16,AP194+1)</f>
        <v>0.45</v>
      </c>
      <c r="DV194" s="26">
        <f>INDEX(军阶与晶片数值!K$6:K$16,AQ194+1)</f>
        <v>0.9</v>
      </c>
      <c r="DW194" s="26">
        <f>INDEX(军阶与晶片数值!L$6:L$16,AR194+1)</f>
        <v>0.9</v>
      </c>
      <c r="DX194" s="28">
        <f>INDEX(军阶与晶片数值!N$6:N$16,AS194+1)</f>
        <v>0</v>
      </c>
      <c r="DY194" s="28">
        <f>INDEX(军阶与晶片数值!O$6:O$16,AT194+1)</f>
        <v>0</v>
      </c>
      <c r="DZ194" s="28">
        <f>INDEX(军阶与晶片数值!P$6:P$16,AU194+1)</f>
        <v>0</v>
      </c>
      <c r="EA194" s="28">
        <f>INDEX(军阶与晶片数值!Q$6:Q$16,AV194+1)</f>
        <v>0</v>
      </c>
      <c r="EB194" s="26">
        <f>INDEX(军阶与晶片数值!R$6:R$16,AW194+1)</f>
        <v>0.3</v>
      </c>
      <c r="EC194" s="26">
        <f>INDEX(军阶与晶片数值!S$6:S$16,AX194+1)</f>
        <v>0.4</v>
      </c>
      <c r="ED194" s="26">
        <f>INDEX(军阶与晶片数值!T$6:T$16,AY194+1)</f>
        <v>0</v>
      </c>
      <c r="EE194" s="26">
        <f>INDEX(军阶与晶片数值!U$6:U$16,AZ194+1)</f>
        <v>0</v>
      </c>
      <c r="EG194" s="26">
        <f>INDEX(军阶与晶片数值!$C$6:$C$36,通天塔!$BA194+1)</f>
        <v>1.1000000000000001</v>
      </c>
      <c r="EH194" s="26">
        <f>INDEX(军阶与晶片数值!$C$6:$C$36,通天塔!$BA194+1)</f>
        <v>1.1000000000000001</v>
      </c>
      <c r="EI194" s="26">
        <f>INDEX(军阶与晶片数值!$C$6:$C$36,通天塔!$BA194+1)</f>
        <v>1.1000000000000001</v>
      </c>
      <c r="EJ194" s="26">
        <f>INDEX(军阶与晶片数值!$C$6:$C$36,通天塔!$BA194+1)</f>
        <v>1.1000000000000001</v>
      </c>
      <c r="EK194" s="26">
        <f>INDEX(军阶与晶片数值!$C$6:$C$36,通天塔!$BA194+1)</f>
        <v>1.1000000000000001</v>
      </c>
      <c r="EM194" s="14">
        <f>INDEX(战舰突破!$H$6:$H$18,通天塔!$J194+1)+INDEX(战舰突破!$H$23:$H$35,通天塔!$K194+1)+INDEX(战舰突破!$H$40:$H$52,通天塔!$L194+1)</f>
        <v>200</v>
      </c>
      <c r="EN194" s="14">
        <f>INDEX(战舰突破!$I$6:$I$18,通天塔!$J194+1)+INDEX(战舰突破!$I$23:$I$35,通天塔!$K194+1)+INDEX(战舰突破!$I$40:$I$52,通天塔!$L194+1)</f>
        <v>200</v>
      </c>
      <c r="EO194" s="14">
        <f>INDEX(战舰突破!$J$6:$J$18,通天塔!$J194+1)+INDEX(战舰突破!$J$23:$J$35,通天塔!$K194+1)+INDEX(战舰突破!$J$40:$J$52,通天塔!$L194+1)</f>
        <v>0</v>
      </c>
      <c r="EP194" s="14">
        <f>INDEX(战舰突破!$K$6:$K$18,通天塔!$J194+1)+INDEX(战舰突破!$K$23:$K$35,通天塔!$K194+1)+INDEX(战舰突破!$K$40:$K$52,通天塔!$L194+1)</f>
        <v>0</v>
      </c>
      <c r="EQ194" s="14">
        <f>INDEX(战舰突破!$L$6:$L$18,通天塔!$J194+1)+INDEX(战舰突破!$L$23:$L$35,通天塔!$K194+1)+INDEX(战舰突破!$L$40:$L$52,通天塔!$L194+1)</f>
        <v>200</v>
      </c>
      <c r="ER194" s="18">
        <f>INDEX(战舰突破!$N$6:$N$18,通天塔!$J194+1)+INDEX(战舰突破!$N$23:$N$35,通天塔!$K194+1)+INDEX(战舰突破!$N$40:$N$52,通天塔!$L194+1)</f>
        <v>0.75</v>
      </c>
      <c r="ES194" s="18">
        <f>INDEX(战舰突破!$O$6:$O$18,通天塔!$J194+1)+INDEX(战舰突破!$O$23:$O$35,通天塔!$K194+1)+INDEX(战舰突破!$O$40:$O$52,通天塔!$L194+1)</f>
        <v>1.4</v>
      </c>
      <c r="ET194" s="18">
        <f>INDEX(战舰突破!$P$6:$P$18,通天塔!$J194+1)+INDEX(战舰突破!$P$23:$P$35,通天塔!$K194+1)+INDEX(战舰突破!$P$40:$P$52,通天塔!$L194+1)</f>
        <v>0.5</v>
      </c>
      <c r="EU194" s="18">
        <f>INDEX(战舰突破!$Q$6:$Q$18,通天塔!$J194+1)+INDEX(战舰突破!$Q$23:$Q$35,通天塔!$K194+1)+INDEX(战舰突破!$Q$40:$Q$52,通天塔!$L194+1)</f>
        <v>0.3</v>
      </c>
      <c r="EV194" s="18">
        <f>INDEX(战舰突破!$R$6:$R$18,通天塔!$J194+1)+INDEX(战舰突破!$R$23:$R$35,通天塔!$K194+1)+INDEX(战舰突破!$R$40:$R$52,通天塔!$L194+1)</f>
        <v>0.25</v>
      </c>
      <c r="EW194" s="18">
        <f>INDEX(战舰突破!$M$6:$M$18,通天塔!$J194+1)+INDEX(战舰突破!$M$23:$M$35,通天塔!$K194+1)+INDEX(战舰突破!$M$40:$M$52,通天塔!$L194+1)</f>
        <v>0.2</v>
      </c>
      <c r="EX194" s="22">
        <f>INDEX(战舰突破!$W$6:$W$18,通天塔!$J194+1)+INDEX(战舰突破!$W$23:$W$35,通天塔!$K194+1)+INDEX(战舰突破!$W$40:$W$52,通天塔!$L194+1)</f>
        <v>0.5</v>
      </c>
      <c r="FA194" s="14">
        <f>INDEX(战舰突破!$S$6:$S$18,通天塔!$J194+1)</f>
        <v>0</v>
      </c>
      <c r="FB194" s="14">
        <f>INDEX(战舰突破!$T$6:$T$18,通天塔!$J194+1)</f>
        <v>1.1000000000000001</v>
      </c>
      <c r="FC194" s="14">
        <f>INDEX(战舰突破!$U$6:$U$18,通天塔!$J194+1)</f>
        <v>0.1</v>
      </c>
      <c r="FD194" s="14">
        <f>INDEX(战舰突破!$V$6:$V$18,通天塔!$J194+1)</f>
        <v>2</v>
      </c>
      <c r="FE194" s="14">
        <f>INDEX(战舰突破!$X$6:$X$18,通天塔!$J194+1)</f>
        <v>12</v>
      </c>
      <c r="FG194" s="14">
        <f>INDEX(战舰突破!$S$23:$S$35,通天塔!$J194+1)</f>
        <v>1</v>
      </c>
      <c r="FH194" s="14">
        <f>INDEX(战舰突破!$T$23:$T$35,通天塔!$J194+1)</f>
        <v>0.55000000000000004</v>
      </c>
      <c r="FI194" s="14">
        <f>INDEX(战舰突破!$U$23:$U$35,通天塔!$J194+1)</f>
        <v>0.1</v>
      </c>
      <c r="FJ194" s="14">
        <f>INDEX(战舰突破!$V$23:$V$35,通天塔!$J194+1)</f>
        <v>2</v>
      </c>
      <c r="FK194" s="14">
        <f>INDEX(战舰突破!$X$23:$X$35,通天塔!$J194+1)</f>
        <v>180</v>
      </c>
      <c r="FM194" s="14">
        <f>INDEX(战舰突破!$S$40:$S$52,通天塔!$J194+1)</f>
        <v>1</v>
      </c>
      <c r="FN194" s="14">
        <f>INDEX(战舰突破!$T$40:$T$52,通天塔!$J194+1)</f>
        <v>0.25</v>
      </c>
      <c r="FO194" s="14">
        <f>INDEX(战舰突破!$U$40:$U$52,通天塔!$J194+1)</f>
        <v>0.2</v>
      </c>
      <c r="FP194" s="14">
        <f>INDEX(战舰突破!$V$40:$V$52,通天塔!$J194+1)</f>
        <v>2</v>
      </c>
      <c r="FQ194" s="14">
        <f>INDEX(战舰突破!$X$40:$X$52,通天塔!$J194+1)</f>
        <v>300</v>
      </c>
      <c r="FT194" s="14">
        <f t="shared" si="300"/>
        <v>4127726</v>
      </c>
      <c r="FU194" s="14">
        <f t="shared" si="301"/>
        <v>4130268</v>
      </c>
      <c r="FV194" s="14">
        <f t="shared" si="302"/>
        <v>4132991</v>
      </c>
      <c r="FW194" s="14">
        <f t="shared" si="303"/>
        <v>49055344</v>
      </c>
      <c r="FX194" s="14">
        <f t="shared" si="304"/>
        <v>1973982</v>
      </c>
      <c r="FY194" s="14">
        <f t="shared" si="305"/>
        <v>46314794</v>
      </c>
      <c r="FZ194" s="14">
        <f t="shared" si="306"/>
        <v>1193927</v>
      </c>
      <c r="GA194" s="28">
        <f t="shared" si="307"/>
        <v>52950</v>
      </c>
      <c r="GB194" s="28">
        <f t="shared" si="308"/>
        <v>52950</v>
      </c>
      <c r="GC194" s="28">
        <f t="shared" si="309"/>
        <v>52950</v>
      </c>
      <c r="GD194" s="28">
        <f t="shared" si="310"/>
        <v>52950</v>
      </c>
      <c r="GE194" s="28">
        <f t="shared" si="311"/>
        <v>2.4765000000000001</v>
      </c>
      <c r="GF194" s="28">
        <f t="shared" si="312"/>
        <v>2.6669999999999998</v>
      </c>
      <c r="GG194" s="28">
        <f t="shared" si="313"/>
        <v>0</v>
      </c>
      <c r="GH194" s="28">
        <f t="shared" si="314"/>
        <v>67.3</v>
      </c>
      <c r="GI194" s="14">
        <f t="shared" si="315"/>
        <v>1</v>
      </c>
      <c r="GJ194" s="14">
        <f t="shared" si="316"/>
        <v>2</v>
      </c>
      <c r="GK194" s="14">
        <f t="shared" si="317"/>
        <v>2</v>
      </c>
      <c r="GL194" s="18">
        <f t="shared" si="318"/>
        <v>2.3000000000000003</v>
      </c>
      <c r="GM194" s="18">
        <f t="shared" si="319"/>
        <v>1.75</v>
      </c>
      <c r="GN194" s="18">
        <f t="shared" si="320"/>
        <v>1.45</v>
      </c>
      <c r="GO194" s="29">
        <f t="shared" si="380"/>
        <v>53100</v>
      </c>
      <c r="GP194" s="29">
        <f t="shared" si="380"/>
        <v>53400</v>
      </c>
      <c r="GQ194" s="29">
        <f t="shared" si="380"/>
        <v>53400</v>
      </c>
      <c r="GR194" s="26">
        <f t="shared" si="321"/>
        <v>0.1</v>
      </c>
      <c r="GS194" s="26">
        <f t="shared" si="322"/>
        <v>0.1</v>
      </c>
      <c r="GT194" s="26">
        <f t="shared" si="323"/>
        <v>0.2</v>
      </c>
      <c r="GU194" s="14">
        <f t="shared" si="324"/>
        <v>4</v>
      </c>
      <c r="GV194" s="14">
        <f t="shared" si="325"/>
        <v>4</v>
      </c>
      <c r="GW194" s="14">
        <f t="shared" si="326"/>
        <v>4</v>
      </c>
      <c r="GX194" s="14">
        <f t="shared" si="327"/>
        <v>12</v>
      </c>
      <c r="GY194" s="14">
        <f t="shared" si="328"/>
        <v>180</v>
      </c>
      <c r="GZ194" s="14">
        <f t="shared" si="329"/>
        <v>300</v>
      </c>
      <c r="HA194">
        <v>190</v>
      </c>
      <c r="HB194" s="14">
        <f t="shared" si="275"/>
        <v>498284217</v>
      </c>
      <c r="HD194" s="14">
        <f t="shared" si="330"/>
        <v>3947964</v>
      </c>
      <c r="HE194" s="14">
        <f t="shared" si="331"/>
        <v>2063833</v>
      </c>
      <c r="HF194" s="29">
        <f t="shared" si="332"/>
        <v>50832</v>
      </c>
      <c r="HG194" s="29">
        <f t="shared" si="333"/>
        <v>36527</v>
      </c>
      <c r="HH194" s="29">
        <f t="shared" si="334"/>
        <v>39450</v>
      </c>
      <c r="HI194" s="29">
        <f t="shared" si="335"/>
        <v>36820</v>
      </c>
      <c r="HJ194" s="14">
        <f t="shared" si="336"/>
        <v>2.4765000000000001</v>
      </c>
      <c r="HK194" s="14">
        <f t="shared" si="337"/>
        <v>2.6669999999999998</v>
      </c>
      <c r="HL194" s="14">
        <f t="shared" si="338"/>
        <v>1239098</v>
      </c>
      <c r="HM194" s="14">
        <f t="shared" si="339"/>
        <v>2031573</v>
      </c>
      <c r="HN194" s="26">
        <f t="shared" si="340"/>
        <v>0.39917770241171396</v>
      </c>
      <c r="HO194" s="26">
        <f t="shared" si="341"/>
        <v>0.66515907673112917</v>
      </c>
      <c r="HP194" s="29">
        <f t="shared" si="342"/>
        <v>589321</v>
      </c>
      <c r="HQ194" s="29">
        <f t="shared" si="343"/>
        <v>2155042</v>
      </c>
      <c r="HR194" s="29">
        <f t="shared" si="344"/>
        <v>2383779</v>
      </c>
      <c r="HS194" s="26">
        <f t="shared" si="345"/>
        <v>0.4886255924170616</v>
      </c>
      <c r="HT194" s="26">
        <f t="shared" si="346"/>
        <v>0.49350815061715525</v>
      </c>
      <c r="HU194" s="26">
        <f t="shared" si="347"/>
        <v>0.59350815061715534</v>
      </c>
      <c r="HV194" s="26">
        <f t="shared" si="348"/>
        <v>8.8625592417061583E-2</v>
      </c>
      <c r="HW194" s="29">
        <f t="shared" si="349"/>
        <v>2.2000000000000002</v>
      </c>
      <c r="HX194" s="29">
        <f t="shared" si="350"/>
        <v>4.4292953492005616</v>
      </c>
      <c r="HY194" s="29">
        <f t="shared" si="351"/>
        <v>5.029295349200563</v>
      </c>
      <c r="HZ194" s="29">
        <f t="shared" si="352"/>
        <v>6482531</v>
      </c>
      <c r="IA194" s="29">
        <f t="shared" si="353"/>
        <v>6363545.0052879173</v>
      </c>
      <c r="IB194" s="29">
        <f t="shared" si="354"/>
        <v>5994364.319110984</v>
      </c>
      <c r="IC194" s="29">
        <f t="shared" si="355"/>
        <v>32564431</v>
      </c>
      <c r="ID194" s="14">
        <f t="shared" si="356"/>
        <v>18840440.32</v>
      </c>
      <c r="IH194" s="14">
        <v>1</v>
      </c>
      <c r="II194" s="14">
        <v>1</v>
      </c>
      <c r="IJ194" s="14">
        <v>480</v>
      </c>
      <c r="IK194" s="14">
        <v>80</v>
      </c>
      <c r="IL194" s="14">
        <v>60</v>
      </c>
      <c r="IM194" s="23">
        <f t="shared" si="357"/>
        <v>4362260204</v>
      </c>
      <c r="IN194" s="23">
        <f t="shared" si="358"/>
        <v>2</v>
      </c>
      <c r="IO194" s="23">
        <f t="shared" si="359"/>
        <v>4362.26</v>
      </c>
      <c r="IP194" s="23">
        <f t="shared" si="360"/>
        <v>4951038964</v>
      </c>
      <c r="IQ194" s="23">
        <f t="shared" si="361"/>
        <v>2</v>
      </c>
      <c r="IR194" s="23">
        <f t="shared" si="362"/>
        <v>4951.04</v>
      </c>
      <c r="IS194" s="14">
        <v>1</v>
      </c>
      <c r="IT194" s="14">
        <v>1</v>
      </c>
      <c r="IU194" s="14">
        <v>240</v>
      </c>
      <c r="IV194" s="14">
        <v>40</v>
      </c>
      <c r="IW194" s="14">
        <v>30</v>
      </c>
      <c r="IX194" s="23">
        <f t="shared" si="363"/>
        <v>2568149597</v>
      </c>
      <c r="IY194" s="23">
        <f t="shared" si="364"/>
        <v>2</v>
      </c>
      <c r="IZ194" s="23">
        <f t="shared" si="365"/>
        <v>2568.15</v>
      </c>
      <c r="JA194" s="23"/>
      <c r="JB194" s="23"/>
      <c r="JC194" s="23"/>
      <c r="JG194">
        <f t="shared" si="366"/>
        <v>1.7412878709409525</v>
      </c>
      <c r="JH194">
        <f t="shared" si="367"/>
        <v>4.3122994123852694</v>
      </c>
      <c r="JJ194" s="14">
        <v>10</v>
      </c>
      <c r="JK194" s="14">
        <v>2</v>
      </c>
      <c r="JL194" s="14">
        <v>1.5</v>
      </c>
      <c r="JM194" s="23">
        <f t="shared" si="368"/>
        <v>87112517</v>
      </c>
      <c r="JN194" s="23">
        <f t="shared" si="369"/>
        <v>1</v>
      </c>
      <c r="JO194" s="23">
        <f t="shared" si="370"/>
        <v>87112.52</v>
      </c>
      <c r="JP194" s="14">
        <v>30</v>
      </c>
      <c r="JQ194" s="14">
        <v>6</v>
      </c>
      <c r="JR194" s="14">
        <v>4</v>
      </c>
      <c r="JS194" s="23">
        <f t="shared" si="371"/>
        <v>249348825</v>
      </c>
      <c r="JT194" s="23">
        <f t="shared" si="372"/>
        <v>1</v>
      </c>
      <c r="JU194" s="23">
        <f t="shared" si="373"/>
        <v>249348.83</v>
      </c>
      <c r="JW194" s="23">
        <f t="shared" si="374"/>
        <v>332465100</v>
      </c>
      <c r="JX194" s="23">
        <f t="shared" si="375"/>
        <v>1</v>
      </c>
      <c r="JY194" s="23">
        <f t="shared" si="376"/>
        <v>332465.09999999998</v>
      </c>
      <c r="JZ194" s="23">
        <f t="shared" si="377"/>
        <v>130668776</v>
      </c>
      <c r="KA194" s="23">
        <f t="shared" si="378"/>
        <v>1</v>
      </c>
      <c r="KB194" s="23">
        <f t="shared" si="379"/>
        <v>130668.78</v>
      </c>
    </row>
    <row r="195" spans="3:288" ht="16.5" x14ac:dyDescent="0.2">
      <c r="C195" s="14">
        <f t="shared" si="243"/>
        <v>54</v>
      </c>
      <c r="D195" s="14">
        <v>191</v>
      </c>
      <c r="E195" s="14" t="s">
        <v>854</v>
      </c>
      <c r="F195" s="14">
        <v>673</v>
      </c>
      <c r="G195" s="14">
        <v>673</v>
      </c>
      <c r="H195" s="14">
        <v>673</v>
      </c>
      <c r="I195" s="14">
        <v>673</v>
      </c>
      <c r="J195" s="14">
        <v>11</v>
      </c>
      <c r="K195" s="14">
        <v>11</v>
      </c>
      <c r="L195" s="14">
        <v>11</v>
      </c>
      <c r="M195" s="14">
        <v>7</v>
      </c>
      <c r="N195" s="14">
        <v>7</v>
      </c>
      <c r="O195" s="14">
        <v>7</v>
      </c>
      <c r="P195" s="14">
        <v>10</v>
      </c>
      <c r="Q195" s="14">
        <v>10</v>
      </c>
      <c r="R195" s="14">
        <v>10</v>
      </c>
      <c r="S195" s="14">
        <v>10</v>
      </c>
      <c r="T195" s="14">
        <v>10</v>
      </c>
      <c r="U195" s="14">
        <v>10</v>
      </c>
      <c r="V195" s="14">
        <v>10</v>
      </c>
      <c r="W195" s="14">
        <v>10</v>
      </c>
      <c r="X195" s="14">
        <v>673</v>
      </c>
      <c r="Y195" s="14">
        <v>673</v>
      </c>
      <c r="Z195" s="14">
        <v>673</v>
      </c>
      <c r="AA195" s="14">
        <v>673</v>
      </c>
      <c r="AB195" s="14">
        <v>673</v>
      </c>
      <c r="AC195" s="14">
        <v>673</v>
      </c>
      <c r="AD195" s="14">
        <v>673</v>
      </c>
      <c r="AE195" s="14">
        <v>673</v>
      </c>
      <c r="AF195" s="14">
        <v>87</v>
      </c>
      <c r="AG195" s="14">
        <v>87</v>
      </c>
      <c r="AH195" s="14">
        <v>87</v>
      </c>
      <c r="AI195" s="14">
        <v>87</v>
      </c>
      <c r="AJ195" s="14">
        <v>87</v>
      </c>
      <c r="AK195" s="14">
        <v>87</v>
      </c>
      <c r="AL195" s="14">
        <v>87</v>
      </c>
      <c r="AM195" s="14">
        <v>87</v>
      </c>
      <c r="AN195" s="14">
        <v>6</v>
      </c>
      <c r="AO195" s="14">
        <v>7</v>
      </c>
      <c r="AP195" s="14">
        <v>7</v>
      </c>
      <c r="AQ195" s="14">
        <v>7</v>
      </c>
      <c r="AR195" s="14">
        <v>7</v>
      </c>
      <c r="AS195" s="14">
        <v>0</v>
      </c>
      <c r="AT195" s="14">
        <v>0</v>
      </c>
      <c r="AU195" s="14">
        <v>0</v>
      </c>
      <c r="AV195" s="14">
        <v>0</v>
      </c>
      <c r="AW195" s="14">
        <v>4</v>
      </c>
      <c r="AX195" s="14">
        <v>5</v>
      </c>
      <c r="AY195" s="14">
        <v>0</v>
      </c>
      <c r="AZ195" s="14">
        <v>0</v>
      </c>
      <c r="BA195" s="14">
        <v>22</v>
      </c>
      <c r="BF195" s="14">
        <f>ROUND((INDEX(新战舰养成!S$6:S$18,通天塔!$J195+1)+INDEX(新战舰养成!D$6:D$18,通天塔!$J195+1)*(通天塔!$G195-1))*INDEX(战舰突破!$D$6:$D$18,通天塔!$M195+1),0)</f>
        <v>466997</v>
      </c>
      <c r="BG195" s="14">
        <f>ROUND((INDEX(新战舰养成!T$6:T$18,通天塔!$J195+1)+INDEX(新战舰养成!E$6:E$18,通天塔!$J195+1)*(通天塔!$G195-1))*INDEX(战舰突破!$D$6:$D$18,通天塔!$M195+1),0)</f>
        <v>3735864</v>
      </c>
      <c r="BH195" s="14">
        <f>ROUND((INDEX(新战舰养成!U$6:U$18,通天塔!$J195+1)+INDEX(新战舰养成!F$6:F$18,通天塔!$J195+1)*(通天塔!$G195-1))*INDEX(战舰突破!$D$6:$D$18,通天塔!$M195+1),0)</f>
        <v>233649</v>
      </c>
      <c r="BI195" s="14">
        <f>ROUND((INDEX(新战舰养成!V$6:V$18,通天塔!$J195+1)+INDEX(新战舰养成!G$6:G$18,通天塔!$J195+1)*(通天塔!$G195-1))*INDEX(战舰突破!$D$6:$D$18,通天塔!$M195+1),0)</f>
        <v>570</v>
      </c>
      <c r="BJ195" s="14">
        <f>ROUND((INDEX(新战舰养成!W$6:W$18,通天塔!$J195+1)+INDEX(新战舰养成!H$6:H$18,通天塔!$J195+1)*(通天塔!$G195-1))*INDEX(战舰突破!$D$6:$D$18,通天塔!$M195+1),0)</f>
        <v>8</v>
      </c>
      <c r="BL195" s="14">
        <f>IF($H195&gt;0,ROUND((INDEX(新战舰养成!X$6:X$18,通天塔!$K195+1)+INDEX(新战舰养成!I$6:I$18,通天塔!$K195+1)*(通天塔!$H195-1))*INDEX(战舰突破!$D$6:$D$18,通天塔!$N195+1),0),0)</f>
        <v>467529</v>
      </c>
      <c r="BM195" s="14">
        <f>IF($H195&gt;0,ROUND((INDEX(新战舰养成!Y$6:Y$18,通天塔!$K195+1)+INDEX(新战舰养成!J$6:J$18,通天塔!$K195+1)*(通天塔!$H195-1))*INDEX(战舰突破!$D$6:$D$18,通天塔!$N195+1),0),0)</f>
        <v>0</v>
      </c>
      <c r="BN195" s="14">
        <f>IF($H195&gt;0,ROUND((INDEX(新战舰养成!Z$6:Z$18,通天塔!$K195+1)+INDEX(新战舰养成!K$6:K$18,通天塔!$K195+1)*(通天塔!$H195-1))*INDEX(战舰突破!$D$6:$D$18,通天塔!$N195+1),0),0)</f>
        <v>0</v>
      </c>
      <c r="BO195" s="14">
        <f>IF($H195&gt;0,ROUND((INDEX(新战舰养成!AA$6:AA$18,通天塔!$K195+1)+INDEX(新战舰养成!L$6:L$18,通天塔!$K195+1)*(通天塔!$H195-1))*INDEX(战舰突破!$D$6:$D$18,通天塔!$N195+1),0),0)</f>
        <v>4669972</v>
      </c>
      <c r="BP195" s="14">
        <f>IF($H195&gt;0,ROUND((INDEX(新战舰养成!AB$6:AB$18,通天塔!$K195+1)+INDEX(新战舰养成!M$6:M$18,通天塔!$K195+1)*(通天塔!$H195-1))*INDEX(战舰突破!$D$6:$D$18,通天塔!$N195+1),0),0)</f>
        <v>93260</v>
      </c>
      <c r="BR195" s="14">
        <f>IF($I195&gt;0,ROUND((INDEX(新战舰养成!AC$6:AC$18,通天塔!$L195+1)+INDEX(新战舰养成!I$6:I$18,通天塔!$L195+1)*(通天塔!$I195-1))*INDEX(战舰突破!$D$6:$D$18,通天塔!$O195+1),0),0)</f>
        <v>468099</v>
      </c>
      <c r="BS195" s="14">
        <f>IF($I195&gt;0,ROUND((INDEX(新战舰养成!AD$6:AD$18,通天塔!$L195+1)+INDEX(新战舰养成!J$6:J$18,通天塔!$L195+1)*(通天塔!$I195-1))*INDEX(战舰突破!$D$6:$D$18,通天塔!$O195+1),0),0)</f>
        <v>0</v>
      </c>
      <c r="BT195" s="14">
        <f>IF($I195&gt;0,ROUND((INDEX(新战舰养成!AE$6:AE$18,通天塔!$L195+1)+INDEX(新战舰养成!K$6:K$18,通天塔!$L195+1)*(通天塔!$I195-1))*INDEX(战舰突破!$D$6:$D$18,通天塔!$O195+1),0),0)</f>
        <v>0</v>
      </c>
      <c r="BU195" s="14">
        <f>IF($I195&gt;0,ROUND((INDEX(新战舰养成!AF$6:AF$18,通天塔!$L195+1)+INDEX(新战舰养成!L$6:L$18,通天塔!$L195+1)*(通天塔!$I195-1))*INDEX(战舰突破!$D$6:$D$18,通天塔!$O195+1),0),0)</f>
        <v>2973576</v>
      </c>
      <c r="BV195" s="14">
        <f>IF($I195&gt;0,ROUND((INDEX(新战舰养成!AG$6:AG$18,通天塔!$L195+1)+INDEX(新战舰养成!M$6:M$18,通天塔!$L195+1)*(通天塔!$I195-1))*INDEX(战舰突破!$D$6:$D$18,通天塔!$O195+1),0),0)</f>
        <v>127610</v>
      </c>
      <c r="BY195" s="14">
        <f>(INDEX(装备数值!$C$13:$G$116,通天塔!$P195*8+1,BY$2)+INDEX(装备数值!$C$13:$G$116,通天塔!$Q195*8+2,BY$2)+INDEX(装备数值!$C$13:$G$116,通天塔!$S195*8+3,BY$2)+INDEX(装备数值!$C$13:$G$116,通天塔!$R195*8+4,BY$2)+INDEX(装备数值!$C$13:$G$116,通天塔!$T195*8+5,BY$2)+INDEX(装备数值!$C$13:$G$116,通天塔!$U195*8+6,BY$2)+INDEX(装备数值!$C$13:$G$116,通天塔!$V195*8+7,BY$2)+INDEX(装备数值!$C$13:$G$116,通天塔!$W195*8+8,BY$2))</f>
        <v>80000</v>
      </c>
      <c r="BZ195" s="14">
        <f>(INDEX(装备数值!$C$13:$G$116,通天塔!$P195*8+1,BZ$2)+INDEX(装备数值!$C$13:$G$116,通天塔!$Q195*8+2,BZ$2)+INDEX(装备数值!$C$13:$G$116,通天塔!$S195*8+3,BZ$2)+INDEX(装备数值!$C$13:$G$116,通天塔!$R195*8+4,BZ$2)+INDEX(装备数值!$C$13:$G$116,通天塔!$T195*8+5,BZ$2)+INDEX(装备数值!$C$13:$G$116,通天塔!$U195*8+6,BZ$2)+INDEX(装备数值!$C$13:$G$116,通天塔!$V195*8+7,BZ$2)+INDEX(装备数值!$C$13:$G$116,通天塔!$W195*8+8,BZ$2))</f>
        <v>600000</v>
      </c>
      <c r="CA195" s="14">
        <f>(INDEX(装备数值!$C$13:$G$116,通天塔!$P195*8+1,CA$2)+INDEX(装备数值!$C$13:$G$116,通天塔!$Q195*8+2,CA$2)+INDEX(装备数值!$C$13:$G$116,通天塔!$S195*8+3,CA$2)+INDEX(装备数值!$C$13:$G$116,通天塔!$R195*8+4,CA$2)+INDEX(装备数值!$C$13:$G$116,通天塔!$T195*8+5,CA$2)+INDEX(装备数值!$C$13:$G$116,通天塔!$U195*8+6,CA$2)+INDEX(装备数值!$C$13:$G$116,通天塔!$V195*8+7,CA$2)+INDEX(装备数值!$C$13:$G$116,通天塔!$W195*8+8,CA$2))</f>
        <v>40000</v>
      </c>
      <c r="CB195" s="14">
        <f>(INDEX(装备数值!$C$13:$G$116,通天塔!$P195*8+1,CB$2)+INDEX(装备数值!$C$13:$G$116,通天塔!$Q195*8+2,CB$2)+INDEX(装备数值!$C$13:$G$116,通天塔!$S195*8+3,CB$2)+INDEX(装备数值!$C$13:$G$116,通天塔!$R195*8+4,CB$2)+INDEX(装备数值!$C$13:$G$116,通天塔!$T195*8+5,CB$2)+INDEX(装备数值!$C$13:$G$116,通天塔!$U195*8+6,CB$2)+INDEX(装备数值!$C$13:$G$116,通天塔!$V195*8+7,CB$2)+INDEX(装备数值!$C$13:$G$116,通天塔!$W195*8+8,CB$2))</f>
        <v>800000</v>
      </c>
      <c r="CC195" s="14">
        <f>(INDEX(装备数值!$C$13:$G$116,通天塔!$P195*8+1,CC$2)+INDEX(装备数值!$C$13:$G$116,通天塔!$Q195*8+2,CC$2)+INDEX(装备数值!$C$13:$G$116,通天塔!$S195*8+3,CC$2)+INDEX(装备数值!$C$13:$G$116,通天塔!$R195*8+4,CC$2)+INDEX(装备数值!$C$13:$G$116,通天塔!$T195*8+5,CC$2)+INDEX(装备数值!$C$13:$G$116,通天塔!$U195*8+6,CC$2)+INDEX(装备数值!$C$13:$G$116,通天塔!$V195*8+7,CC$2)+INDEX(装备数值!$C$13:$G$116,通天塔!$W195*8+8,CC$2))</f>
        <v>15750</v>
      </c>
      <c r="CF195" s="14">
        <f>INDEX(装备数值!$I$13:$M$116,通天塔!$P195*8+1,CF$2)*$X195+INDEX(装备数值!$I$13:$M$116,通天塔!$Q195*8+2,CF$2)*$Y195+INDEX(装备数值!$I$13:$M$116,通天塔!$S195*8+3,CF$2)*$Z195+INDEX(装备数值!$I$13:$M$116,通天塔!$R195*8+4,CF$2)*$AA195+INDEX(装备数值!$I$13:$M$116,通天塔!$T195*8+5,CF$2)*$AB195+INDEX(装备数值!$I$13:$M$116,通天塔!$U195*8+6,CF$2)*$AC195+INDEX(装备数值!$I$13:$M$116,通天塔!$V195*8+7,CF$2)*$AD195+INDEX(装备数值!$I$13:$M$116,通天塔!$W195*8+8,CF$2)*$AE195</f>
        <v>215360</v>
      </c>
      <c r="CG195" s="14">
        <f>INDEX(装备数值!$I$13:$M$116,通天塔!$P195*8+1,CG$2)*$X195+INDEX(装备数值!$I$13:$M$116,通天塔!$Q195*8+2,CG$2)*$Y195+INDEX(装备数值!$I$13:$M$116,通天塔!$S195*8+3,CG$2)*$Z195+INDEX(装备数值!$I$13:$M$116,通天塔!$R195*8+4,CG$2)*$AA195+INDEX(装备数值!$I$13:$M$116,通天塔!$T195*8+5,CG$2)*$AB195+INDEX(装备数值!$I$13:$M$116,通天塔!$U195*8+6,CG$2)*$AC195+INDEX(装备数值!$I$13:$M$116,通天塔!$V195*8+7,CG$2)*$AD195+INDEX(装备数值!$I$13:$M$116,通天塔!$W195*8+8,CG$2)*$AE195</f>
        <v>1615200</v>
      </c>
      <c r="CH195" s="14">
        <f>INDEX(装备数值!$I$13:$M$116,通天塔!$P195*8+1,CH$2)*$X195+INDEX(装备数值!$I$13:$M$116,通天塔!$Q195*8+2,CH$2)*$Y195+INDEX(装备数值!$I$13:$M$116,通天塔!$S195*8+3,CH$2)*$Z195+INDEX(装备数值!$I$13:$M$116,通天塔!$R195*8+4,CH$2)*$AA195+INDEX(装备数值!$I$13:$M$116,通天塔!$T195*8+5,CH$2)*$AB195+INDEX(装备数值!$I$13:$M$116,通天塔!$U195*8+6,CH$2)*$AC195+INDEX(装备数值!$I$13:$M$116,通天塔!$V195*8+7,CH$2)*$AD195+INDEX(装备数值!$I$13:$M$116,通天塔!$W195*8+8,CH$2)*$AE195</f>
        <v>107680</v>
      </c>
      <c r="CI195" s="14">
        <f>INDEX(装备数值!$I$13:$M$116,通天塔!$P195*8+1,CI$2)*$X195+INDEX(装备数值!$I$13:$M$116,通天塔!$Q195*8+2,CI$2)*$Y195+INDEX(装备数值!$I$13:$M$116,通天塔!$S195*8+3,CI$2)*$Z195+INDEX(装备数值!$I$13:$M$116,通天塔!$R195*8+4,CI$2)*$AA195+INDEX(装备数值!$I$13:$M$116,通天塔!$T195*8+5,CI$2)*$AB195+INDEX(装备数值!$I$13:$M$116,通天塔!$U195*8+6,CI$2)*$AC195+INDEX(装备数值!$I$13:$M$116,通天塔!$V195*8+7,CI$2)*$AD195+INDEX(装备数值!$I$13:$M$116,通天塔!$W195*8+8,CI$2)*$AE195</f>
        <v>2153600</v>
      </c>
      <c r="CJ195" s="14">
        <f>INDEX(装备数值!$I$13:$M$116,通天塔!$P195*8+1,CJ$2)*$X195+INDEX(装备数值!$I$13:$M$116,通天塔!$Q195*8+2,CJ$2)*$Y195+INDEX(装备数值!$I$13:$M$116,通天塔!$S195*8+3,CJ$2)*$Z195+INDEX(装备数值!$I$13:$M$116,通天塔!$R195*8+4,CJ$2)*$AA195+INDEX(装备数值!$I$13:$M$116,通天塔!$T195*8+5,CJ$2)*$AB195+INDEX(装备数值!$I$13:$M$116,通天塔!$U195*8+6,CJ$2)*$AC195+INDEX(装备数值!$I$13:$M$116,通天塔!$V195*8+7,CJ$2)*$AD195+INDEX(装备数值!$I$13:$M$116,通天塔!$W195*8+8,CJ$2)*$AE195</f>
        <v>42399</v>
      </c>
      <c r="CM195" s="14">
        <f>INDEX(装备数值!$X$13:$AH$116,$P195*8+1,CM$2)*$AF195+INDEX(装备数值!$X$13:$AH$116,$Q195*8+2,CM$2)*$AG195+INDEX(装备数值!$X$13:$AH$116,$S195*8+3,CM$2)*$AH195+INDEX(装备数值!$X$13:$AH$116,$R195*8+4,CM$2)*$AI195+INDEX(装备数值!$X$13:$AH$116,$T195*8+5,CM$2)*$AJ195+INDEX(装备数值!$X$13:$AH$116,$U195*8+6,CM$2)*$AK195+INDEX(装备数值!$X$13:$AH$116,$V195*8+7,CM$2)*$AL195+INDEX(装备数值!$X$13:$AH$116,$W195*8+8,CM$2)*$AM195</f>
        <v>69600</v>
      </c>
      <c r="CN195" s="14">
        <f>INDEX(装备数值!$X$13:$AH$116,$P195*8+1,CN$2)*$AF195+INDEX(装备数值!$X$13:$AH$116,$Q195*8+2,CN$2)*$AG195+INDEX(装备数值!$X$13:$AH$116,$S195*8+3,CN$2)*$AH195+INDEX(装备数值!$X$13:$AH$116,$R195*8+4,CN$2)*$AI195+INDEX(装备数值!$X$13:$AH$116,$T195*8+5,CN$2)*$AJ195+INDEX(装备数值!$X$13:$AH$116,$U195*8+6,CN$2)*$AK195+INDEX(装备数值!$X$13:$AH$116,$V195*8+7,CN$2)*$AL195+INDEX(装备数值!$X$13:$AH$116,$W195*8+8,CN$2)*$AM195</f>
        <v>522000</v>
      </c>
      <c r="CO195" s="14">
        <f>INDEX(装备数值!$X$13:$AH$116,$P195*8+1,CO$2)*$AF195+INDEX(装备数值!$X$13:$AH$116,$Q195*8+2,CO$2)*$AG195+INDEX(装备数值!$X$13:$AH$116,$S195*8+3,CO$2)*$AH195+INDEX(装备数值!$X$13:$AH$116,$R195*8+4,CO$2)*$AI195+INDEX(装备数值!$X$13:$AH$116,$T195*8+5,CO$2)*$AJ195+INDEX(装备数值!$X$13:$AH$116,$U195*8+6,CO$2)*$AK195+INDEX(装备数值!$X$13:$AH$116,$V195*8+7,CO$2)*$AL195+INDEX(装备数值!$X$13:$AH$116,$W195*8+8,CO$2)*$AM195</f>
        <v>34800</v>
      </c>
      <c r="CP195" s="14">
        <f>INDEX(装备数值!$X$13:$AH$116,$P195*8+1,CP$2)*$AF195+INDEX(装备数值!$X$13:$AH$116,$Q195*8+2,CP$2)*$AG195+INDEX(装备数值!$X$13:$AH$116,$S195*8+3,CP$2)*$AH195+INDEX(装备数值!$X$13:$AH$116,$R195*8+4,CP$2)*$AI195+INDEX(装备数值!$X$13:$AH$116,$T195*8+5,CP$2)*$AJ195+INDEX(装备数值!$X$13:$AH$116,$U195*8+6,CP$2)*$AK195+INDEX(装备数值!$X$13:$AH$116,$V195*8+7,CP$2)*$AL195+INDEX(装备数值!$X$13:$AH$116,$W195*8+8,CP$2)*$AM195</f>
        <v>696000</v>
      </c>
      <c r="CQ195" s="14">
        <f>INDEX(装备数值!$X$13:$AH$116,$P195*8+1,CQ$2)*$AF195+INDEX(装备数值!$X$13:$AH$116,$Q195*8+2,CQ$2)*$AG195+INDEX(装备数值!$X$13:$AH$116,$S195*8+3,CQ$2)*$AH195+INDEX(装备数值!$X$13:$AH$116,$R195*8+4,CQ$2)*$AI195+INDEX(装备数值!$X$13:$AH$116,$T195*8+5,CQ$2)*$AJ195+INDEX(装备数值!$X$13:$AH$116,$U195*8+6,CQ$2)*$AK195+INDEX(装备数值!$X$13:$AH$116,$V195*8+7,CQ$2)*$AL195+INDEX(装备数值!$X$13:$AH$116,$W195*8+8,CQ$2)*$AM195</f>
        <v>13920</v>
      </c>
      <c r="CR195" s="14">
        <f>INDEX(装备数值!$X$13:$AH$116,$P195*8+1,CR$2)*$AF195+INDEX(装备数值!$X$13:$AH$116,$Q195*8+2,CR$2)*$AG195+INDEX(装备数值!$X$13:$AH$116,$S195*8+3,CR$2)*$AH195+INDEX(装备数值!$X$13:$AH$116,$R195*8+4,CR$2)*$AI195+INDEX(装备数值!$X$13:$AH$116,$T195*8+5,CR$2)*$AJ195+INDEX(装备数值!$X$13:$AH$116,$U195*8+6,CR$2)*$AK195+INDEX(装备数值!$X$13:$AH$116,$V195*8+7,CR$2)*$AL195+INDEX(装备数值!$X$13:$AH$116,$W195*8+8,CR$2)*$AM195</f>
        <v>52200</v>
      </c>
      <c r="CS195" s="14">
        <f>INDEX(装备数值!$X$13:$AH$116,$P195*8+1,CS$2)*$AF195+INDEX(装备数值!$X$13:$AH$116,$Q195*8+2,CS$2)*$AG195+INDEX(装备数值!$X$13:$AH$116,$S195*8+3,CS$2)*$AH195+INDEX(装备数值!$X$13:$AH$116,$R195*8+4,CS$2)*$AI195+INDEX(装备数值!$X$13:$AH$116,$T195*8+5,CS$2)*$AJ195+INDEX(装备数值!$X$13:$AH$116,$U195*8+6,CS$2)*$AK195+INDEX(装备数值!$X$13:$AH$116,$V195*8+7,CS$2)*$AL195+INDEX(装备数值!$X$13:$AH$116,$W195*8+8,CS$2)*$AM195</f>
        <v>52200</v>
      </c>
      <c r="CT195" s="14">
        <f>INDEX(装备数值!$X$13:$AH$116,$P195*8+1,CT$2)*$AF195+INDEX(装备数值!$X$13:$AH$116,$Q195*8+2,CT$2)*$AG195+INDEX(装备数值!$X$13:$AH$116,$S195*8+3,CT$2)*$AH195+INDEX(装备数值!$X$13:$AH$116,$R195*8+4,CT$2)*$AI195+INDEX(装备数值!$X$13:$AH$116,$T195*8+5,CT$2)*$AJ195+INDEX(装备数值!$X$13:$AH$116,$U195*8+6,CT$2)*$AK195+INDEX(装备数值!$X$13:$AH$116,$V195*8+7,CT$2)*$AL195+INDEX(装备数值!$X$13:$AH$116,$W195*8+8,CT$2)*$AM195</f>
        <v>52200</v>
      </c>
      <c r="CU195" s="14">
        <f>INDEX(装备数值!$X$13:$AH$116,$P195*8+1,CU$2)*$AF195+INDEX(装备数值!$X$13:$AH$116,$Q195*8+2,CU$2)*$AG195+INDEX(装备数值!$X$13:$AH$116,$S195*8+3,CU$2)*$AH195+INDEX(装备数值!$X$13:$AH$116,$R195*8+4,CU$2)*$AI195+INDEX(装备数值!$X$13:$AH$116,$T195*8+5,CU$2)*$AJ195+INDEX(装备数值!$X$13:$AH$116,$U195*8+6,CU$2)*$AK195+INDEX(装备数值!$X$13:$AH$116,$V195*8+7,CU$2)*$AL195+INDEX(装备数值!$X$13:$AH$116,$W195*8+8,CU$2)*$AM195</f>
        <v>52200</v>
      </c>
      <c r="CV195" s="14">
        <f>INDEX(装备数值!$X$13:$AH$116,$P195*8+1,CV$2)*$AF195+INDEX(装备数值!$X$13:$AH$116,$Q195*8+2,CV$2)*$AG195+INDEX(装备数值!$X$13:$AH$116,$S195*8+3,CV$2)*$AH195+INDEX(装备数值!$X$13:$AH$116,$R195*8+4,CV$2)*$AI195+INDEX(装备数值!$X$13:$AH$116,$T195*8+5,CV$2)*$AJ195+INDEX(装备数值!$X$13:$AH$116,$U195*8+6,CV$2)*$AK195+INDEX(装备数值!$X$13:$AH$116,$V195*8+7,CV$2)*$AL195+INDEX(装备数值!$X$13:$AH$116,$W195*8+8,CV$2)*$AM195</f>
        <v>174</v>
      </c>
      <c r="CW195" s="14">
        <f>INDEX(装备数值!$X$13:$AH$116,$P195*8+1,CW$2)*$AF195+INDEX(装备数值!$X$13:$AH$116,$Q195*8+2,CW$2)*$AG195+INDEX(装备数值!$X$13:$AH$116,$S195*8+3,CW$2)*$AH195+INDEX(装备数值!$X$13:$AH$116,$R195*8+4,CW$2)*$AI195+INDEX(装备数值!$X$13:$AH$116,$T195*8+5,CW$2)*$AJ195+INDEX(装备数值!$X$13:$AH$116,$U195*8+6,CW$2)*$AK195+INDEX(装备数值!$X$13:$AH$116,$V195*8+7,CW$2)*$AL195+INDEX(装备数值!$X$13:$AH$116,$W195*8+8,CW$2)*$AM195</f>
        <v>174</v>
      </c>
      <c r="CY195" s="14">
        <f>INDEX(装备数值!$AN$17:$AN$117,MATCH(MIN($X195:$AE195),装备数值!$AO$17:$AO$117,1))</f>
        <v>67</v>
      </c>
      <c r="CZ195" s="14">
        <f>IF(COUNTIF($P195:$W195,"&gt;"&amp;0)=8,INDEX(装备数值!AR$17:AR$117,$CY195+1),0)</f>
        <v>33366</v>
      </c>
      <c r="DA195" s="14">
        <f>IF(COUNTIF($P195:$W195,"&gt;"&amp;0)=8,INDEX(装备数值!AS$17:AS$117,$CY195+1),0)</f>
        <v>251250</v>
      </c>
      <c r="DB195" s="14">
        <f>IF(COUNTIF($P195:$W195,"&gt;"&amp;0)=8,INDEX(装备数值!AT$17:AT$117,$CY195+1),0)</f>
        <v>16616</v>
      </c>
      <c r="DC195" s="14">
        <f>IF(COUNTIF($P195:$W195,"&gt;"&amp;0)=8,INDEX(装备数值!AU$17:AU$117,$CY195+1),0)</f>
        <v>335000</v>
      </c>
      <c r="DD195" s="14">
        <f>IF(COUNTIF($P195:$W195,"&gt;"&amp;0)=8,INDEX(装备数值!AV$17:AV$117,$CY195+1),0)</f>
        <v>6700</v>
      </c>
      <c r="DF195" s="14">
        <f>INDEX(装备数值!$AY$17:$AY$77,MATCH(MIN($AF195:$AM195),装备数值!$AZ$17:$AZ$77,1))</f>
        <v>43</v>
      </c>
      <c r="DG195" s="26">
        <f>INDEX(装备数值!BA$17:BA$77,通天塔!DF195+1)</f>
        <v>0.90500000000000003</v>
      </c>
      <c r="DH195" s="26">
        <f>INDEX(装备数值!BA$17:BA$77,通天塔!DF195+1)</f>
        <v>0.90500000000000003</v>
      </c>
      <c r="DJ195" s="14">
        <f t="shared" si="299"/>
        <v>43</v>
      </c>
      <c r="DK195" s="14">
        <f>VLOOKUP(DJ195,军阶与晶片数值!$W$6:$X$27,2)</f>
        <v>9</v>
      </c>
      <c r="DL195" s="14">
        <f>INDEX(军阶与晶片数值!Y$6:Y$27,$DK195+1)</f>
        <v>750</v>
      </c>
      <c r="DM195" s="14">
        <f>INDEX(军阶与晶片数值!Z$6:Z$27,$DK195+1)</f>
        <v>750</v>
      </c>
      <c r="DN195" s="14">
        <f>INDEX(军阶与晶片数值!AA$6:AA$27,$DK195+1)</f>
        <v>750</v>
      </c>
      <c r="DO195" s="14">
        <f>INDEX(军阶与晶片数值!AB$6:AB$27,$DK195+1)</f>
        <v>750</v>
      </c>
      <c r="DP195" s="29">
        <f>INDEX(军阶与晶片数值!AC$6:AC$27,$DK195+1)</f>
        <v>50</v>
      </c>
      <c r="DQ195" s="29">
        <f>INDEX(军阶与晶片数值!AD$6:AD$27,$DK195+1)</f>
        <v>30</v>
      </c>
      <c r="DS195" s="26">
        <f>INDEX(军阶与晶片数值!I$6:I$16,AN195+1)</f>
        <v>0.3</v>
      </c>
      <c r="DT195" s="26">
        <f>INDEX(军阶与晶片数值!M$6:M$16,AO195+1)</f>
        <v>0.45</v>
      </c>
      <c r="DU195" s="26">
        <f>INDEX(军阶与晶片数值!J$6:J$16,AP195+1)</f>
        <v>0.45</v>
      </c>
      <c r="DV195" s="26">
        <f>INDEX(军阶与晶片数值!K$6:K$16,AQ195+1)</f>
        <v>0.9</v>
      </c>
      <c r="DW195" s="26">
        <f>INDEX(军阶与晶片数值!L$6:L$16,AR195+1)</f>
        <v>0.9</v>
      </c>
      <c r="DX195" s="28">
        <f>INDEX(军阶与晶片数值!N$6:N$16,AS195+1)</f>
        <v>0</v>
      </c>
      <c r="DY195" s="28">
        <f>INDEX(军阶与晶片数值!O$6:O$16,AT195+1)</f>
        <v>0</v>
      </c>
      <c r="DZ195" s="28">
        <f>INDEX(军阶与晶片数值!P$6:P$16,AU195+1)</f>
        <v>0</v>
      </c>
      <c r="EA195" s="28">
        <f>INDEX(军阶与晶片数值!Q$6:Q$16,AV195+1)</f>
        <v>0</v>
      </c>
      <c r="EB195" s="26">
        <f>INDEX(军阶与晶片数值!R$6:R$16,AW195+1)</f>
        <v>0.3</v>
      </c>
      <c r="EC195" s="26">
        <f>INDEX(军阶与晶片数值!S$6:S$16,AX195+1)</f>
        <v>0.4</v>
      </c>
      <c r="ED195" s="26">
        <f>INDEX(军阶与晶片数值!T$6:T$16,AY195+1)</f>
        <v>0</v>
      </c>
      <c r="EE195" s="26">
        <f>INDEX(军阶与晶片数值!U$6:U$16,AZ195+1)</f>
        <v>0</v>
      </c>
      <c r="EG195" s="26">
        <f>INDEX(军阶与晶片数值!$C$6:$C$36,通天塔!$BA195+1)</f>
        <v>1.1000000000000001</v>
      </c>
      <c r="EH195" s="26">
        <f>INDEX(军阶与晶片数值!$C$6:$C$36,通天塔!$BA195+1)</f>
        <v>1.1000000000000001</v>
      </c>
      <c r="EI195" s="26">
        <f>INDEX(军阶与晶片数值!$C$6:$C$36,通天塔!$BA195+1)</f>
        <v>1.1000000000000001</v>
      </c>
      <c r="EJ195" s="26">
        <f>INDEX(军阶与晶片数值!$C$6:$C$36,通天塔!$BA195+1)</f>
        <v>1.1000000000000001</v>
      </c>
      <c r="EK195" s="26">
        <f>INDEX(军阶与晶片数值!$C$6:$C$36,通天塔!$BA195+1)</f>
        <v>1.1000000000000001</v>
      </c>
      <c r="EM195" s="14">
        <f>INDEX(战舰突破!$H$6:$H$18,通天塔!$J195+1)+INDEX(战舰突破!$H$23:$H$35,通天塔!$K195+1)+INDEX(战舰突破!$H$40:$H$52,通天塔!$L195+1)</f>
        <v>200</v>
      </c>
      <c r="EN195" s="14">
        <f>INDEX(战舰突破!$I$6:$I$18,通天塔!$J195+1)+INDEX(战舰突破!$I$23:$I$35,通天塔!$K195+1)+INDEX(战舰突破!$I$40:$I$52,通天塔!$L195+1)</f>
        <v>200</v>
      </c>
      <c r="EO195" s="14">
        <f>INDEX(战舰突破!$J$6:$J$18,通天塔!$J195+1)+INDEX(战舰突破!$J$23:$J$35,通天塔!$K195+1)+INDEX(战舰突破!$J$40:$J$52,通天塔!$L195+1)</f>
        <v>0</v>
      </c>
      <c r="EP195" s="14">
        <f>INDEX(战舰突破!$K$6:$K$18,通天塔!$J195+1)+INDEX(战舰突破!$K$23:$K$35,通天塔!$K195+1)+INDEX(战舰突破!$K$40:$K$52,通天塔!$L195+1)</f>
        <v>0</v>
      </c>
      <c r="EQ195" s="14">
        <f>INDEX(战舰突破!$L$6:$L$18,通天塔!$J195+1)+INDEX(战舰突破!$L$23:$L$35,通天塔!$K195+1)+INDEX(战舰突破!$L$40:$L$52,通天塔!$L195+1)</f>
        <v>200</v>
      </c>
      <c r="ER195" s="18">
        <f>INDEX(战舰突破!$N$6:$N$18,通天塔!$J195+1)+INDEX(战舰突破!$N$23:$N$35,通天塔!$K195+1)+INDEX(战舰突破!$N$40:$N$52,通天塔!$L195+1)</f>
        <v>0.75</v>
      </c>
      <c r="ES195" s="18">
        <f>INDEX(战舰突破!$O$6:$O$18,通天塔!$J195+1)+INDEX(战舰突破!$O$23:$O$35,通天塔!$K195+1)+INDEX(战舰突破!$O$40:$O$52,通天塔!$L195+1)</f>
        <v>1.4</v>
      </c>
      <c r="ET195" s="18">
        <f>INDEX(战舰突破!$P$6:$P$18,通天塔!$J195+1)+INDEX(战舰突破!$P$23:$P$35,通天塔!$K195+1)+INDEX(战舰突破!$P$40:$P$52,通天塔!$L195+1)</f>
        <v>0.5</v>
      </c>
      <c r="EU195" s="18">
        <f>INDEX(战舰突破!$Q$6:$Q$18,通天塔!$J195+1)+INDEX(战舰突破!$Q$23:$Q$35,通天塔!$K195+1)+INDEX(战舰突破!$Q$40:$Q$52,通天塔!$L195+1)</f>
        <v>0.3</v>
      </c>
      <c r="EV195" s="18">
        <f>INDEX(战舰突破!$R$6:$R$18,通天塔!$J195+1)+INDEX(战舰突破!$R$23:$R$35,通天塔!$K195+1)+INDEX(战舰突破!$R$40:$R$52,通天塔!$L195+1)</f>
        <v>0.25</v>
      </c>
      <c r="EW195" s="18">
        <f>INDEX(战舰突破!$M$6:$M$18,通天塔!$J195+1)+INDEX(战舰突破!$M$23:$M$35,通天塔!$K195+1)+INDEX(战舰突破!$M$40:$M$52,通天塔!$L195+1)</f>
        <v>0.2</v>
      </c>
      <c r="EX195" s="22">
        <f>INDEX(战舰突破!$W$6:$W$18,通天塔!$J195+1)+INDEX(战舰突破!$W$23:$W$35,通天塔!$K195+1)+INDEX(战舰突破!$W$40:$W$52,通天塔!$L195+1)</f>
        <v>0.5</v>
      </c>
      <c r="FA195" s="14">
        <f>INDEX(战舰突破!$S$6:$S$18,通天塔!$J195+1)</f>
        <v>0</v>
      </c>
      <c r="FB195" s="14">
        <f>INDEX(战舰突破!$T$6:$T$18,通天塔!$J195+1)</f>
        <v>1.1000000000000001</v>
      </c>
      <c r="FC195" s="14">
        <f>INDEX(战舰突破!$U$6:$U$18,通天塔!$J195+1)</f>
        <v>0.1</v>
      </c>
      <c r="FD195" s="14">
        <f>INDEX(战舰突破!$V$6:$V$18,通天塔!$J195+1)</f>
        <v>2</v>
      </c>
      <c r="FE195" s="14">
        <f>INDEX(战舰突破!$X$6:$X$18,通天塔!$J195+1)</f>
        <v>12</v>
      </c>
      <c r="FG195" s="14">
        <f>INDEX(战舰突破!$S$23:$S$35,通天塔!$J195+1)</f>
        <v>1</v>
      </c>
      <c r="FH195" s="14">
        <f>INDEX(战舰突破!$T$23:$T$35,通天塔!$J195+1)</f>
        <v>0.55000000000000004</v>
      </c>
      <c r="FI195" s="14">
        <f>INDEX(战舰突破!$U$23:$U$35,通天塔!$J195+1)</f>
        <v>0.1</v>
      </c>
      <c r="FJ195" s="14">
        <f>INDEX(战舰突破!$V$23:$V$35,通天塔!$J195+1)</f>
        <v>2</v>
      </c>
      <c r="FK195" s="14">
        <f>INDEX(战舰突破!$X$23:$X$35,通天塔!$J195+1)</f>
        <v>180</v>
      </c>
      <c r="FM195" s="14">
        <f>INDEX(战舰突破!$S$40:$S$52,通天塔!$J195+1)</f>
        <v>1</v>
      </c>
      <c r="FN195" s="14">
        <f>INDEX(战舰突破!$T$40:$T$52,通天塔!$J195+1)</f>
        <v>0.25</v>
      </c>
      <c r="FO195" s="14">
        <f>INDEX(战舰突破!$U$40:$U$52,通天塔!$J195+1)</f>
        <v>0.2</v>
      </c>
      <c r="FP195" s="14">
        <f>INDEX(战舰突破!$V$40:$V$52,通天塔!$J195+1)</f>
        <v>2</v>
      </c>
      <c r="FQ195" s="14">
        <f>INDEX(战舰突破!$X$40:$X$52,通天塔!$J195+1)</f>
        <v>300</v>
      </c>
      <c r="FT195" s="14">
        <f t="shared" si="300"/>
        <v>4135036</v>
      </c>
      <c r="FU195" s="14">
        <f t="shared" si="301"/>
        <v>4137577</v>
      </c>
      <c r="FV195" s="14">
        <f t="shared" si="302"/>
        <v>4140300</v>
      </c>
      <c r="FW195" s="14">
        <f t="shared" si="303"/>
        <v>49141286</v>
      </c>
      <c r="FX195" s="14">
        <f t="shared" si="304"/>
        <v>1977476</v>
      </c>
      <c r="FY195" s="14">
        <f t="shared" si="305"/>
        <v>46398584</v>
      </c>
      <c r="FZ195" s="14">
        <f t="shared" si="306"/>
        <v>1195591</v>
      </c>
      <c r="GA195" s="28">
        <f t="shared" si="307"/>
        <v>52950</v>
      </c>
      <c r="GB195" s="28">
        <f t="shared" si="308"/>
        <v>52950</v>
      </c>
      <c r="GC195" s="28">
        <f t="shared" si="309"/>
        <v>52950</v>
      </c>
      <c r="GD195" s="28">
        <f t="shared" si="310"/>
        <v>52950</v>
      </c>
      <c r="GE195" s="28">
        <f t="shared" si="311"/>
        <v>2.4765000000000001</v>
      </c>
      <c r="GF195" s="28">
        <f t="shared" si="312"/>
        <v>2.6669999999999998</v>
      </c>
      <c r="GG195" s="28">
        <f t="shared" si="313"/>
        <v>0</v>
      </c>
      <c r="GH195" s="28">
        <f t="shared" si="314"/>
        <v>67.3</v>
      </c>
      <c r="GI195" s="14">
        <f t="shared" si="315"/>
        <v>1</v>
      </c>
      <c r="GJ195" s="14">
        <f t="shared" si="316"/>
        <v>2</v>
      </c>
      <c r="GK195" s="14">
        <f t="shared" si="317"/>
        <v>2</v>
      </c>
      <c r="GL195" s="18">
        <f t="shared" si="318"/>
        <v>2.3000000000000003</v>
      </c>
      <c r="GM195" s="18">
        <f t="shared" si="319"/>
        <v>1.75</v>
      </c>
      <c r="GN195" s="18">
        <f t="shared" si="320"/>
        <v>1.45</v>
      </c>
      <c r="GO195" s="29">
        <f t="shared" si="380"/>
        <v>53100</v>
      </c>
      <c r="GP195" s="29">
        <f t="shared" si="380"/>
        <v>53400</v>
      </c>
      <c r="GQ195" s="29">
        <f t="shared" si="380"/>
        <v>53400</v>
      </c>
      <c r="GR195" s="26">
        <f t="shared" si="321"/>
        <v>0.1</v>
      </c>
      <c r="GS195" s="26">
        <f t="shared" si="322"/>
        <v>0.1</v>
      </c>
      <c r="GT195" s="26">
        <f t="shared" si="323"/>
        <v>0.2</v>
      </c>
      <c r="GU195" s="14">
        <f t="shared" si="324"/>
        <v>4</v>
      </c>
      <c r="GV195" s="14">
        <f t="shared" si="325"/>
        <v>4</v>
      </c>
      <c r="GW195" s="14">
        <f t="shared" si="326"/>
        <v>4</v>
      </c>
      <c r="GX195" s="14">
        <f t="shared" si="327"/>
        <v>12</v>
      </c>
      <c r="GY195" s="14">
        <f t="shared" si="328"/>
        <v>180</v>
      </c>
      <c r="GZ195" s="14">
        <f t="shared" si="329"/>
        <v>300</v>
      </c>
      <c r="HA195">
        <v>191</v>
      </c>
      <c r="HB195" s="14">
        <f t="shared" si="275"/>
        <v>499097355</v>
      </c>
      <c r="HD195" s="14">
        <f t="shared" si="330"/>
        <v>3954952</v>
      </c>
      <c r="HE195" s="14">
        <f t="shared" si="331"/>
        <v>2067488</v>
      </c>
      <c r="HF195" s="29">
        <f t="shared" si="332"/>
        <v>50832</v>
      </c>
      <c r="HG195" s="29">
        <f t="shared" si="333"/>
        <v>36527</v>
      </c>
      <c r="HH195" s="29">
        <f t="shared" si="334"/>
        <v>39450</v>
      </c>
      <c r="HI195" s="29">
        <f t="shared" si="335"/>
        <v>36820</v>
      </c>
      <c r="HJ195" s="14">
        <f t="shared" si="336"/>
        <v>2.4765000000000001</v>
      </c>
      <c r="HK195" s="14">
        <f t="shared" si="337"/>
        <v>2.6669999999999998</v>
      </c>
      <c r="HL195" s="14">
        <f t="shared" si="338"/>
        <v>1241291</v>
      </c>
      <c r="HM195" s="14">
        <f t="shared" si="339"/>
        <v>2035228</v>
      </c>
      <c r="HN195" s="26">
        <f t="shared" si="340"/>
        <v>0.39917770241171396</v>
      </c>
      <c r="HO195" s="26">
        <f t="shared" si="341"/>
        <v>0.66515907673112917</v>
      </c>
      <c r="HP195" s="29">
        <f t="shared" si="342"/>
        <v>590351</v>
      </c>
      <c r="HQ195" s="29">
        <f t="shared" si="343"/>
        <v>2158802</v>
      </c>
      <c r="HR195" s="29">
        <f t="shared" si="344"/>
        <v>2387933</v>
      </c>
      <c r="HS195" s="26">
        <f t="shared" si="345"/>
        <v>0.4886255924170616</v>
      </c>
      <c r="HT195" s="26">
        <f t="shared" si="346"/>
        <v>0.49350815061715525</v>
      </c>
      <c r="HU195" s="26">
        <f t="shared" si="347"/>
        <v>0.59350815061715534</v>
      </c>
      <c r="HV195" s="26">
        <f t="shared" si="348"/>
        <v>8.8625592417061583E-2</v>
      </c>
      <c r="HW195" s="29">
        <f t="shared" si="349"/>
        <v>2.2000000000000002</v>
      </c>
      <c r="HX195" s="29">
        <f t="shared" si="350"/>
        <v>4.4292953492005616</v>
      </c>
      <c r="HY195" s="29">
        <f t="shared" si="351"/>
        <v>5.029295349200563</v>
      </c>
      <c r="HZ195" s="29">
        <f t="shared" si="352"/>
        <v>6493861</v>
      </c>
      <c r="IA195" s="29">
        <f t="shared" si="353"/>
        <v>6374647.7722965805</v>
      </c>
      <c r="IB195" s="29">
        <f t="shared" si="354"/>
        <v>6004810.1655512741</v>
      </c>
      <c r="IC195" s="29">
        <f t="shared" si="355"/>
        <v>32622097</v>
      </c>
      <c r="ID195" s="14">
        <f t="shared" si="356"/>
        <v>18873318.940000001</v>
      </c>
      <c r="IH195" s="14">
        <v>1</v>
      </c>
      <c r="II195" s="14">
        <v>1</v>
      </c>
      <c r="IJ195" s="14">
        <v>480</v>
      </c>
      <c r="IK195" s="14">
        <v>80</v>
      </c>
      <c r="IL195" s="14">
        <v>60</v>
      </c>
      <c r="IM195" s="23">
        <f t="shared" si="357"/>
        <v>4369870134</v>
      </c>
      <c r="IN195" s="23">
        <f t="shared" si="358"/>
        <v>2</v>
      </c>
      <c r="IO195" s="23">
        <f t="shared" si="359"/>
        <v>4369.87</v>
      </c>
      <c r="IP195" s="23">
        <f t="shared" si="360"/>
        <v>4959798479</v>
      </c>
      <c r="IQ195" s="23">
        <f t="shared" si="361"/>
        <v>2</v>
      </c>
      <c r="IR195" s="23">
        <f t="shared" si="362"/>
        <v>4959.8</v>
      </c>
      <c r="IS195" s="14">
        <v>1</v>
      </c>
      <c r="IT195" s="14">
        <v>1</v>
      </c>
      <c r="IU195" s="14">
        <v>240</v>
      </c>
      <c r="IV195" s="14">
        <v>40</v>
      </c>
      <c r="IW195" s="14">
        <v>30</v>
      </c>
      <c r="IX195" s="23">
        <f t="shared" si="363"/>
        <v>2572629853</v>
      </c>
      <c r="IY195" s="23">
        <f t="shared" si="364"/>
        <v>2</v>
      </c>
      <c r="IZ195" s="23">
        <f t="shared" si="365"/>
        <v>2572.63</v>
      </c>
      <c r="JA195" s="23"/>
      <c r="JB195" s="23"/>
      <c r="JC195" s="23"/>
      <c r="JG195">
        <f t="shared" si="366"/>
        <v>1.7412878814864432</v>
      </c>
      <c r="JH195">
        <f t="shared" si="367"/>
        <v>4.312299438501177</v>
      </c>
      <c r="JJ195" s="14">
        <v>10</v>
      </c>
      <c r="JK195" s="14">
        <v>2</v>
      </c>
      <c r="JL195" s="14">
        <v>1.5</v>
      </c>
      <c r="JM195" s="23">
        <f t="shared" si="368"/>
        <v>87264469</v>
      </c>
      <c r="JN195" s="23">
        <f t="shared" si="369"/>
        <v>1</v>
      </c>
      <c r="JO195" s="23">
        <f t="shared" si="370"/>
        <v>87264.47</v>
      </c>
      <c r="JP195" s="14">
        <v>30</v>
      </c>
      <c r="JQ195" s="14">
        <v>6</v>
      </c>
      <c r="JR195" s="14">
        <v>4</v>
      </c>
      <c r="JS195" s="23">
        <f t="shared" si="371"/>
        <v>249783788</v>
      </c>
      <c r="JT195" s="23">
        <f t="shared" si="372"/>
        <v>1</v>
      </c>
      <c r="JU195" s="23">
        <f t="shared" si="373"/>
        <v>249783.79</v>
      </c>
      <c r="JW195" s="23">
        <f t="shared" si="374"/>
        <v>333045051</v>
      </c>
      <c r="JX195" s="23">
        <f t="shared" si="375"/>
        <v>1</v>
      </c>
      <c r="JY195" s="23">
        <f t="shared" si="376"/>
        <v>333045.05</v>
      </c>
      <c r="JZ195" s="23">
        <f t="shared" si="377"/>
        <v>130896704</v>
      </c>
      <c r="KA195" s="23">
        <f t="shared" si="378"/>
        <v>1</v>
      </c>
      <c r="KB195" s="23">
        <f t="shared" si="379"/>
        <v>130896.7</v>
      </c>
    </row>
    <row r="196" spans="3:288" ht="16.5" x14ac:dyDescent="0.2">
      <c r="C196" s="14">
        <f t="shared" si="243"/>
        <v>55</v>
      </c>
      <c r="D196" s="14">
        <v>192</v>
      </c>
      <c r="E196" s="14" t="s">
        <v>811</v>
      </c>
      <c r="F196" s="14">
        <v>680</v>
      </c>
      <c r="G196" s="14">
        <v>680</v>
      </c>
      <c r="H196" s="14">
        <v>680</v>
      </c>
      <c r="I196" s="14">
        <v>680</v>
      </c>
      <c r="J196" s="14">
        <v>11</v>
      </c>
      <c r="K196" s="14">
        <v>11</v>
      </c>
      <c r="L196" s="14">
        <v>11</v>
      </c>
      <c r="M196" s="14">
        <v>7</v>
      </c>
      <c r="N196" s="14">
        <v>7</v>
      </c>
      <c r="O196" s="14">
        <v>7</v>
      </c>
      <c r="P196" s="14">
        <v>10</v>
      </c>
      <c r="Q196" s="14">
        <v>10</v>
      </c>
      <c r="R196" s="14">
        <v>10</v>
      </c>
      <c r="S196" s="14">
        <v>10</v>
      </c>
      <c r="T196" s="14">
        <v>10</v>
      </c>
      <c r="U196" s="14">
        <v>10</v>
      </c>
      <c r="V196" s="14">
        <v>10</v>
      </c>
      <c r="W196" s="14">
        <v>10</v>
      </c>
      <c r="X196" s="14">
        <v>680</v>
      </c>
      <c r="Y196" s="14">
        <v>680</v>
      </c>
      <c r="Z196" s="14">
        <v>680</v>
      </c>
      <c r="AA196" s="14">
        <v>680</v>
      </c>
      <c r="AB196" s="14">
        <v>680</v>
      </c>
      <c r="AC196" s="14">
        <v>680</v>
      </c>
      <c r="AD196" s="14">
        <v>680</v>
      </c>
      <c r="AE196" s="14">
        <v>680</v>
      </c>
      <c r="AF196" s="14">
        <v>88</v>
      </c>
      <c r="AG196" s="14">
        <v>88</v>
      </c>
      <c r="AH196" s="14">
        <v>88</v>
      </c>
      <c r="AI196" s="14">
        <v>88</v>
      </c>
      <c r="AJ196" s="14">
        <v>88</v>
      </c>
      <c r="AK196" s="14">
        <v>88</v>
      </c>
      <c r="AL196" s="14">
        <v>88</v>
      </c>
      <c r="AM196" s="14">
        <v>88</v>
      </c>
      <c r="AN196" s="14">
        <v>6</v>
      </c>
      <c r="AO196" s="14">
        <v>7</v>
      </c>
      <c r="AP196" s="14">
        <v>7</v>
      </c>
      <c r="AQ196" s="14">
        <v>7</v>
      </c>
      <c r="AR196" s="14">
        <v>7</v>
      </c>
      <c r="AS196" s="14">
        <v>0</v>
      </c>
      <c r="AT196" s="14">
        <v>0</v>
      </c>
      <c r="AU196" s="14">
        <v>0</v>
      </c>
      <c r="AV196" s="14">
        <v>0</v>
      </c>
      <c r="AW196" s="14">
        <v>4</v>
      </c>
      <c r="AX196" s="14">
        <v>5</v>
      </c>
      <c r="AY196" s="14">
        <v>0</v>
      </c>
      <c r="AZ196" s="14">
        <v>0</v>
      </c>
      <c r="BA196" s="14">
        <v>22</v>
      </c>
      <c r="BF196" s="14">
        <f>ROUND((INDEX(新战舰养成!S$6:S$18,通天塔!$J196+1)+INDEX(新战舰养成!D$6:D$18,通天塔!$J196+1)*(通天塔!$G196-1))*INDEX(战舰突破!$D$6:$D$18,通天塔!$M196+1),0)</f>
        <v>468327</v>
      </c>
      <c r="BG196" s="14">
        <f>ROUND((INDEX(新战舰养成!T$6:T$18,通天塔!$J196+1)+INDEX(新战舰养成!E$6:E$18,通天塔!$J196+1)*(通天塔!$G196-1))*INDEX(战舰突破!$D$6:$D$18,通天塔!$M196+1),0)</f>
        <v>3746504</v>
      </c>
      <c r="BH196" s="14">
        <f>ROUND((INDEX(新战舰养成!U$6:U$18,通天塔!$J196+1)+INDEX(新战舰养成!F$6:F$18,通天塔!$J196+1)*(通天塔!$G196-1))*INDEX(战舰突破!$D$6:$D$18,通天塔!$M196+1),0)</f>
        <v>234314</v>
      </c>
      <c r="BI196" s="14">
        <f>ROUND((INDEX(新战舰养成!V$6:V$18,通天塔!$J196+1)+INDEX(新战舰养成!G$6:G$18,通天塔!$J196+1)*(通天塔!$G196-1))*INDEX(战舰突破!$D$6:$D$18,通天塔!$M196+1),0)</f>
        <v>570</v>
      </c>
      <c r="BJ196" s="14">
        <f>ROUND((INDEX(新战舰养成!W$6:W$18,通天塔!$J196+1)+INDEX(新战舰养成!H$6:H$18,通天塔!$J196+1)*(通天塔!$G196-1))*INDEX(战舰突破!$D$6:$D$18,通天塔!$M196+1),0)</f>
        <v>8</v>
      </c>
      <c r="BL196" s="14">
        <f>IF($H196&gt;0,ROUND((INDEX(新战舰养成!X$6:X$18,通天塔!$K196+1)+INDEX(新战舰养成!I$6:I$18,通天塔!$K196+1)*(通天塔!$H196-1))*INDEX(战舰突破!$D$6:$D$18,通天塔!$N196+1),0),0)</f>
        <v>468859</v>
      </c>
      <c r="BM196" s="14">
        <f>IF($H196&gt;0,ROUND((INDEX(新战舰养成!Y$6:Y$18,通天塔!$K196+1)+INDEX(新战舰养成!J$6:J$18,通天塔!$K196+1)*(通天塔!$H196-1))*INDEX(战舰突破!$D$6:$D$18,通天塔!$N196+1),0),0)</f>
        <v>0</v>
      </c>
      <c r="BN196" s="14">
        <f>IF($H196&gt;0,ROUND((INDEX(新战舰养成!Z$6:Z$18,通天塔!$K196+1)+INDEX(新战舰养成!K$6:K$18,通天塔!$K196+1)*(通天塔!$H196-1))*INDEX(战舰突破!$D$6:$D$18,通天塔!$N196+1),0),0)</f>
        <v>0</v>
      </c>
      <c r="BO196" s="14">
        <f>IF($H196&gt;0,ROUND((INDEX(新战舰养成!AA$6:AA$18,通天塔!$K196+1)+INDEX(新战舰养成!L$6:L$18,通天塔!$K196+1)*(通天塔!$H196-1))*INDEX(战舰突破!$D$6:$D$18,通天塔!$N196+1),0),0)</f>
        <v>4683272</v>
      </c>
      <c r="BP196" s="14">
        <f>IF($H196&gt;0,ROUND((INDEX(新战舰养成!AB$6:AB$18,通天塔!$K196+1)+INDEX(新战舰养成!M$6:M$18,通天塔!$K196+1)*(通天塔!$H196-1))*INDEX(战舰突破!$D$6:$D$18,通天塔!$N196+1),0),0)</f>
        <v>93526</v>
      </c>
      <c r="BR196" s="14">
        <f>IF($I196&gt;0,ROUND((INDEX(新战舰养成!AC$6:AC$18,通天塔!$L196+1)+INDEX(新战舰养成!I$6:I$18,通天塔!$L196+1)*(通天塔!$I196-1))*INDEX(战舰突破!$D$6:$D$18,通天塔!$O196+1),0),0)</f>
        <v>469429</v>
      </c>
      <c r="BS196" s="14">
        <f>IF($I196&gt;0,ROUND((INDEX(新战舰养成!AD$6:AD$18,通天塔!$L196+1)+INDEX(新战舰养成!J$6:J$18,通天塔!$L196+1)*(通天塔!$I196-1))*INDEX(战舰突破!$D$6:$D$18,通天塔!$O196+1),0),0)</f>
        <v>0</v>
      </c>
      <c r="BT196" s="14">
        <f>IF($I196&gt;0,ROUND((INDEX(新战舰养成!AE$6:AE$18,通天塔!$L196+1)+INDEX(新战舰养成!K$6:K$18,通天塔!$L196+1)*(通天塔!$I196-1))*INDEX(战舰突破!$D$6:$D$18,通天塔!$O196+1),0),0)</f>
        <v>0</v>
      </c>
      <c r="BU196" s="14">
        <f>IF($I196&gt;0,ROUND((INDEX(新战舰养成!AF$6:AF$18,通天塔!$L196+1)+INDEX(新战舰养成!L$6:L$18,通天塔!$L196+1)*(通天塔!$I196-1))*INDEX(战舰突破!$D$6:$D$18,通天塔!$O196+1),0),0)</f>
        <v>2986876</v>
      </c>
      <c r="BV196" s="14">
        <f>IF($I196&gt;0,ROUND((INDEX(新战舰养成!AG$6:AG$18,通天塔!$L196+1)+INDEX(新战舰养成!M$6:M$18,通天塔!$L196+1)*(通天塔!$I196-1))*INDEX(战舰突破!$D$6:$D$18,通天塔!$O196+1),0),0)</f>
        <v>127876</v>
      </c>
      <c r="BY196" s="14">
        <f>(INDEX(装备数值!$C$13:$G$116,通天塔!$P196*8+1,BY$2)+INDEX(装备数值!$C$13:$G$116,通天塔!$Q196*8+2,BY$2)+INDEX(装备数值!$C$13:$G$116,通天塔!$S196*8+3,BY$2)+INDEX(装备数值!$C$13:$G$116,通天塔!$R196*8+4,BY$2)+INDEX(装备数值!$C$13:$G$116,通天塔!$T196*8+5,BY$2)+INDEX(装备数值!$C$13:$G$116,通天塔!$U196*8+6,BY$2)+INDEX(装备数值!$C$13:$G$116,通天塔!$V196*8+7,BY$2)+INDEX(装备数值!$C$13:$G$116,通天塔!$W196*8+8,BY$2))</f>
        <v>80000</v>
      </c>
      <c r="BZ196" s="14">
        <f>(INDEX(装备数值!$C$13:$G$116,通天塔!$P196*8+1,BZ$2)+INDEX(装备数值!$C$13:$G$116,通天塔!$Q196*8+2,BZ$2)+INDEX(装备数值!$C$13:$G$116,通天塔!$S196*8+3,BZ$2)+INDEX(装备数值!$C$13:$G$116,通天塔!$R196*8+4,BZ$2)+INDEX(装备数值!$C$13:$G$116,通天塔!$T196*8+5,BZ$2)+INDEX(装备数值!$C$13:$G$116,通天塔!$U196*8+6,BZ$2)+INDEX(装备数值!$C$13:$G$116,通天塔!$V196*8+7,BZ$2)+INDEX(装备数值!$C$13:$G$116,通天塔!$W196*8+8,BZ$2))</f>
        <v>600000</v>
      </c>
      <c r="CA196" s="14">
        <f>(INDEX(装备数值!$C$13:$G$116,通天塔!$P196*8+1,CA$2)+INDEX(装备数值!$C$13:$G$116,通天塔!$Q196*8+2,CA$2)+INDEX(装备数值!$C$13:$G$116,通天塔!$S196*8+3,CA$2)+INDEX(装备数值!$C$13:$G$116,通天塔!$R196*8+4,CA$2)+INDEX(装备数值!$C$13:$G$116,通天塔!$T196*8+5,CA$2)+INDEX(装备数值!$C$13:$G$116,通天塔!$U196*8+6,CA$2)+INDEX(装备数值!$C$13:$G$116,通天塔!$V196*8+7,CA$2)+INDEX(装备数值!$C$13:$G$116,通天塔!$W196*8+8,CA$2))</f>
        <v>40000</v>
      </c>
      <c r="CB196" s="14">
        <f>(INDEX(装备数值!$C$13:$G$116,通天塔!$P196*8+1,CB$2)+INDEX(装备数值!$C$13:$G$116,通天塔!$Q196*8+2,CB$2)+INDEX(装备数值!$C$13:$G$116,通天塔!$S196*8+3,CB$2)+INDEX(装备数值!$C$13:$G$116,通天塔!$R196*8+4,CB$2)+INDEX(装备数值!$C$13:$G$116,通天塔!$T196*8+5,CB$2)+INDEX(装备数值!$C$13:$G$116,通天塔!$U196*8+6,CB$2)+INDEX(装备数值!$C$13:$G$116,通天塔!$V196*8+7,CB$2)+INDEX(装备数值!$C$13:$G$116,通天塔!$W196*8+8,CB$2))</f>
        <v>800000</v>
      </c>
      <c r="CC196" s="14">
        <f>(INDEX(装备数值!$C$13:$G$116,通天塔!$P196*8+1,CC$2)+INDEX(装备数值!$C$13:$G$116,通天塔!$Q196*8+2,CC$2)+INDEX(装备数值!$C$13:$G$116,通天塔!$S196*8+3,CC$2)+INDEX(装备数值!$C$13:$G$116,通天塔!$R196*8+4,CC$2)+INDEX(装备数值!$C$13:$G$116,通天塔!$T196*8+5,CC$2)+INDEX(装备数值!$C$13:$G$116,通天塔!$U196*8+6,CC$2)+INDEX(装备数值!$C$13:$G$116,通天塔!$V196*8+7,CC$2)+INDEX(装备数值!$C$13:$G$116,通天塔!$W196*8+8,CC$2))</f>
        <v>15750</v>
      </c>
      <c r="CF196" s="14">
        <f>INDEX(装备数值!$I$13:$M$116,通天塔!$P196*8+1,CF$2)*$X196+INDEX(装备数值!$I$13:$M$116,通天塔!$Q196*8+2,CF$2)*$Y196+INDEX(装备数值!$I$13:$M$116,通天塔!$S196*8+3,CF$2)*$Z196+INDEX(装备数值!$I$13:$M$116,通天塔!$R196*8+4,CF$2)*$AA196+INDEX(装备数值!$I$13:$M$116,通天塔!$T196*8+5,CF$2)*$AB196+INDEX(装备数值!$I$13:$M$116,通天塔!$U196*8+6,CF$2)*$AC196+INDEX(装备数值!$I$13:$M$116,通天塔!$V196*8+7,CF$2)*$AD196+INDEX(装备数值!$I$13:$M$116,通天塔!$W196*8+8,CF$2)*$AE196</f>
        <v>217600</v>
      </c>
      <c r="CG196" s="14">
        <f>INDEX(装备数值!$I$13:$M$116,通天塔!$P196*8+1,CG$2)*$X196+INDEX(装备数值!$I$13:$M$116,通天塔!$Q196*8+2,CG$2)*$Y196+INDEX(装备数值!$I$13:$M$116,通天塔!$S196*8+3,CG$2)*$Z196+INDEX(装备数值!$I$13:$M$116,通天塔!$R196*8+4,CG$2)*$AA196+INDEX(装备数值!$I$13:$M$116,通天塔!$T196*8+5,CG$2)*$AB196+INDEX(装备数值!$I$13:$M$116,通天塔!$U196*8+6,CG$2)*$AC196+INDEX(装备数值!$I$13:$M$116,通天塔!$V196*8+7,CG$2)*$AD196+INDEX(装备数值!$I$13:$M$116,通天塔!$W196*8+8,CG$2)*$AE196</f>
        <v>1632000</v>
      </c>
      <c r="CH196" s="14">
        <f>INDEX(装备数值!$I$13:$M$116,通天塔!$P196*8+1,CH$2)*$X196+INDEX(装备数值!$I$13:$M$116,通天塔!$Q196*8+2,CH$2)*$Y196+INDEX(装备数值!$I$13:$M$116,通天塔!$S196*8+3,CH$2)*$Z196+INDEX(装备数值!$I$13:$M$116,通天塔!$R196*8+4,CH$2)*$AA196+INDEX(装备数值!$I$13:$M$116,通天塔!$T196*8+5,CH$2)*$AB196+INDEX(装备数值!$I$13:$M$116,通天塔!$U196*8+6,CH$2)*$AC196+INDEX(装备数值!$I$13:$M$116,通天塔!$V196*8+7,CH$2)*$AD196+INDEX(装备数值!$I$13:$M$116,通天塔!$W196*8+8,CH$2)*$AE196</f>
        <v>108800</v>
      </c>
      <c r="CI196" s="14">
        <f>INDEX(装备数值!$I$13:$M$116,通天塔!$P196*8+1,CI$2)*$X196+INDEX(装备数值!$I$13:$M$116,通天塔!$Q196*8+2,CI$2)*$Y196+INDEX(装备数值!$I$13:$M$116,通天塔!$S196*8+3,CI$2)*$Z196+INDEX(装备数值!$I$13:$M$116,通天塔!$R196*8+4,CI$2)*$AA196+INDEX(装备数值!$I$13:$M$116,通天塔!$T196*8+5,CI$2)*$AB196+INDEX(装备数值!$I$13:$M$116,通天塔!$U196*8+6,CI$2)*$AC196+INDEX(装备数值!$I$13:$M$116,通天塔!$V196*8+7,CI$2)*$AD196+INDEX(装备数值!$I$13:$M$116,通天塔!$W196*8+8,CI$2)*$AE196</f>
        <v>2176000</v>
      </c>
      <c r="CJ196" s="14">
        <f>INDEX(装备数值!$I$13:$M$116,通天塔!$P196*8+1,CJ$2)*$X196+INDEX(装备数值!$I$13:$M$116,通天塔!$Q196*8+2,CJ$2)*$Y196+INDEX(装备数值!$I$13:$M$116,通天塔!$S196*8+3,CJ$2)*$Z196+INDEX(装备数值!$I$13:$M$116,通天塔!$R196*8+4,CJ$2)*$AA196+INDEX(装备数值!$I$13:$M$116,通天塔!$T196*8+5,CJ$2)*$AB196+INDEX(装备数值!$I$13:$M$116,通天塔!$U196*8+6,CJ$2)*$AC196+INDEX(装备数值!$I$13:$M$116,通天塔!$V196*8+7,CJ$2)*$AD196+INDEX(装备数值!$I$13:$M$116,通天塔!$W196*8+8,CJ$2)*$AE196</f>
        <v>42840</v>
      </c>
      <c r="CM196" s="14">
        <f>INDEX(装备数值!$X$13:$AH$116,$P196*8+1,CM$2)*$AF196+INDEX(装备数值!$X$13:$AH$116,$Q196*8+2,CM$2)*$AG196+INDEX(装备数值!$X$13:$AH$116,$S196*8+3,CM$2)*$AH196+INDEX(装备数值!$X$13:$AH$116,$R196*8+4,CM$2)*$AI196+INDEX(装备数值!$X$13:$AH$116,$T196*8+5,CM$2)*$AJ196+INDEX(装备数值!$X$13:$AH$116,$U196*8+6,CM$2)*$AK196+INDEX(装备数值!$X$13:$AH$116,$V196*8+7,CM$2)*$AL196+INDEX(装备数值!$X$13:$AH$116,$W196*8+8,CM$2)*$AM196</f>
        <v>70400</v>
      </c>
      <c r="CN196" s="14">
        <f>INDEX(装备数值!$X$13:$AH$116,$P196*8+1,CN$2)*$AF196+INDEX(装备数值!$X$13:$AH$116,$Q196*8+2,CN$2)*$AG196+INDEX(装备数值!$X$13:$AH$116,$S196*8+3,CN$2)*$AH196+INDEX(装备数值!$X$13:$AH$116,$R196*8+4,CN$2)*$AI196+INDEX(装备数值!$X$13:$AH$116,$T196*8+5,CN$2)*$AJ196+INDEX(装备数值!$X$13:$AH$116,$U196*8+6,CN$2)*$AK196+INDEX(装备数值!$X$13:$AH$116,$V196*8+7,CN$2)*$AL196+INDEX(装备数值!$X$13:$AH$116,$W196*8+8,CN$2)*$AM196</f>
        <v>528000</v>
      </c>
      <c r="CO196" s="14">
        <f>INDEX(装备数值!$X$13:$AH$116,$P196*8+1,CO$2)*$AF196+INDEX(装备数值!$X$13:$AH$116,$Q196*8+2,CO$2)*$AG196+INDEX(装备数值!$X$13:$AH$116,$S196*8+3,CO$2)*$AH196+INDEX(装备数值!$X$13:$AH$116,$R196*8+4,CO$2)*$AI196+INDEX(装备数值!$X$13:$AH$116,$T196*8+5,CO$2)*$AJ196+INDEX(装备数值!$X$13:$AH$116,$U196*8+6,CO$2)*$AK196+INDEX(装备数值!$X$13:$AH$116,$V196*8+7,CO$2)*$AL196+INDEX(装备数值!$X$13:$AH$116,$W196*8+8,CO$2)*$AM196</f>
        <v>35200</v>
      </c>
      <c r="CP196" s="14">
        <f>INDEX(装备数值!$X$13:$AH$116,$P196*8+1,CP$2)*$AF196+INDEX(装备数值!$X$13:$AH$116,$Q196*8+2,CP$2)*$AG196+INDEX(装备数值!$X$13:$AH$116,$S196*8+3,CP$2)*$AH196+INDEX(装备数值!$X$13:$AH$116,$R196*8+4,CP$2)*$AI196+INDEX(装备数值!$X$13:$AH$116,$T196*8+5,CP$2)*$AJ196+INDEX(装备数值!$X$13:$AH$116,$U196*8+6,CP$2)*$AK196+INDEX(装备数值!$X$13:$AH$116,$V196*8+7,CP$2)*$AL196+INDEX(装备数值!$X$13:$AH$116,$W196*8+8,CP$2)*$AM196</f>
        <v>704000</v>
      </c>
      <c r="CQ196" s="14">
        <f>INDEX(装备数值!$X$13:$AH$116,$P196*8+1,CQ$2)*$AF196+INDEX(装备数值!$X$13:$AH$116,$Q196*8+2,CQ$2)*$AG196+INDEX(装备数值!$X$13:$AH$116,$S196*8+3,CQ$2)*$AH196+INDEX(装备数值!$X$13:$AH$116,$R196*8+4,CQ$2)*$AI196+INDEX(装备数值!$X$13:$AH$116,$T196*8+5,CQ$2)*$AJ196+INDEX(装备数值!$X$13:$AH$116,$U196*8+6,CQ$2)*$AK196+INDEX(装备数值!$X$13:$AH$116,$V196*8+7,CQ$2)*$AL196+INDEX(装备数值!$X$13:$AH$116,$W196*8+8,CQ$2)*$AM196</f>
        <v>14080</v>
      </c>
      <c r="CR196" s="14">
        <f>INDEX(装备数值!$X$13:$AH$116,$P196*8+1,CR$2)*$AF196+INDEX(装备数值!$X$13:$AH$116,$Q196*8+2,CR$2)*$AG196+INDEX(装备数值!$X$13:$AH$116,$S196*8+3,CR$2)*$AH196+INDEX(装备数值!$X$13:$AH$116,$R196*8+4,CR$2)*$AI196+INDEX(装备数值!$X$13:$AH$116,$T196*8+5,CR$2)*$AJ196+INDEX(装备数值!$X$13:$AH$116,$U196*8+6,CR$2)*$AK196+INDEX(装备数值!$X$13:$AH$116,$V196*8+7,CR$2)*$AL196+INDEX(装备数值!$X$13:$AH$116,$W196*8+8,CR$2)*$AM196</f>
        <v>52800</v>
      </c>
      <c r="CS196" s="14">
        <f>INDEX(装备数值!$X$13:$AH$116,$P196*8+1,CS$2)*$AF196+INDEX(装备数值!$X$13:$AH$116,$Q196*8+2,CS$2)*$AG196+INDEX(装备数值!$X$13:$AH$116,$S196*8+3,CS$2)*$AH196+INDEX(装备数值!$X$13:$AH$116,$R196*8+4,CS$2)*$AI196+INDEX(装备数值!$X$13:$AH$116,$T196*8+5,CS$2)*$AJ196+INDEX(装备数值!$X$13:$AH$116,$U196*8+6,CS$2)*$AK196+INDEX(装备数值!$X$13:$AH$116,$V196*8+7,CS$2)*$AL196+INDEX(装备数值!$X$13:$AH$116,$W196*8+8,CS$2)*$AM196</f>
        <v>52800</v>
      </c>
      <c r="CT196" s="14">
        <f>INDEX(装备数值!$X$13:$AH$116,$P196*8+1,CT$2)*$AF196+INDEX(装备数值!$X$13:$AH$116,$Q196*8+2,CT$2)*$AG196+INDEX(装备数值!$X$13:$AH$116,$S196*8+3,CT$2)*$AH196+INDEX(装备数值!$X$13:$AH$116,$R196*8+4,CT$2)*$AI196+INDEX(装备数值!$X$13:$AH$116,$T196*8+5,CT$2)*$AJ196+INDEX(装备数值!$X$13:$AH$116,$U196*8+6,CT$2)*$AK196+INDEX(装备数值!$X$13:$AH$116,$V196*8+7,CT$2)*$AL196+INDEX(装备数值!$X$13:$AH$116,$W196*8+8,CT$2)*$AM196</f>
        <v>52800</v>
      </c>
      <c r="CU196" s="14">
        <f>INDEX(装备数值!$X$13:$AH$116,$P196*8+1,CU$2)*$AF196+INDEX(装备数值!$X$13:$AH$116,$Q196*8+2,CU$2)*$AG196+INDEX(装备数值!$X$13:$AH$116,$S196*8+3,CU$2)*$AH196+INDEX(装备数值!$X$13:$AH$116,$R196*8+4,CU$2)*$AI196+INDEX(装备数值!$X$13:$AH$116,$T196*8+5,CU$2)*$AJ196+INDEX(装备数值!$X$13:$AH$116,$U196*8+6,CU$2)*$AK196+INDEX(装备数值!$X$13:$AH$116,$V196*8+7,CU$2)*$AL196+INDEX(装备数值!$X$13:$AH$116,$W196*8+8,CU$2)*$AM196</f>
        <v>52800</v>
      </c>
      <c r="CV196" s="14">
        <f>INDEX(装备数值!$X$13:$AH$116,$P196*8+1,CV$2)*$AF196+INDEX(装备数值!$X$13:$AH$116,$Q196*8+2,CV$2)*$AG196+INDEX(装备数值!$X$13:$AH$116,$S196*8+3,CV$2)*$AH196+INDEX(装备数值!$X$13:$AH$116,$R196*8+4,CV$2)*$AI196+INDEX(装备数值!$X$13:$AH$116,$T196*8+5,CV$2)*$AJ196+INDEX(装备数值!$X$13:$AH$116,$U196*8+6,CV$2)*$AK196+INDEX(装备数值!$X$13:$AH$116,$V196*8+7,CV$2)*$AL196+INDEX(装备数值!$X$13:$AH$116,$W196*8+8,CV$2)*$AM196</f>
        <v>176</v>
      </c>
      <c r="CW196" s="14">
        <f>INDEX(装备数值!$X$13:$AH$116,$P196*8+1,CW$2)*$AF196+INDEX(装备数值!$X$13:$AH$116,$Q196*8+2,CW$2)*$AG196+INDEX(装备数值!$X$13:$AH$116,$S196*8+3,CW$2)*$AH196+INDEX(装备数值!$X$13:$AH$116,$R196*8+4,CW$2)*$AI196+INDEX(装备数值!$X$13:$AH$116,$T196*8+5,CW$2)*$AJ196+INDEX(装备数值!$X$13:$AH$116,$U196*8+6,CW$2)*$AK196+INDEX(装备数值!$X$13:$AH$116,$V196*8+7,CW$2)*$AL196+INDEX(装备数值!$X$13:$AH$116,$W196*8+8,CW$2)*$AM196</f>
        <v>176</v>
      </c>
      <c r="CY196" s="14">
        <f>INDEX(装备数值!$AN$17:$AN$117,MATCH(MIN($X196:$AE196),装备数值!$AO$17:$AO$117,1))</f>
        <v>68</v>
      </c>
      <c r="CZ196" s="14">
        <f>IF(COUNTIF($P196:$W196,"&gt;"&amp;0)=8,INDEX(装备数值!AR$17:AR$117,$CY196+1),0)</f>
        <v>33864</v>
      </c>
      <c r="DA196" s="14">
        <f>IF(COUNTIF($P196:$W196,"&gt;"&amp;0)=8,INDEX(装备数值!AS$17:AS$117,$CY196+1),0)</f>
        <v>255000</v>
      </c>
      <c r="DB196" s="14">
        <f>IF(COUNTIF($P196:$W196,"&gt;"&amp;0)=8,INDEX(装备数值!AT$17:AT$117,$CY196+1),0)</f>
        <v>16864</v>
      </c>
      <c r="DC196" s="14">
        <f>IF(COUNTIF($P196:$W196,"&gt;"&amp;0)=8,INDEX(装备数值!AU$17:AU$117,$CY196+1),0)</f>
        <v>340000</v>
      </c>
      <c r="DD196" s="14">
        <f>IF(COUNTIF($P196:$W196,"&gt;"&amp;0)=8,INDEX(装备数值!AV$17:AV$117,$CY196+1),0)</f>
        <v>6800</v>
      </c>
      <c r="DF196" s="14">
        <f>INDEX(装备数值!$AY$17:$AY$77,MATCH(MIN($AF196:$AM196),装备数值!$AZ$17:$AZ$77,1))</f>
        <v>44</v>
      </c>
      <c r="DG196" s="26">
        <f>INDEX(装备数值!BA$17:BA$77,通天塔!DF196+1)</f>
        <v>0.94</v>
      </c>
      <c r="DH196" s="26">
        <f>INDEX(装备数值!BA$17:BA$77,通天塔!DF196+1)</f>
        <v>0.94</v>
      </c>
      <c r="DJ196" s="14">
        <f t="shared" si="299"/>
        <v>43</v>
      </c>
      <c r="DK196" s="14">
        <f>VLOOKUP(DJ196,军阶与晶片数值!$W$6:$X$27,2)</f>
        <v>9</v>
      </c>
      <c r="DL196" s="14">
        <f>INDEX(军阶与晶片数值!Y$6:Y$27,$DK196+1)</f>
        <v>750</v>
      </c>
      <c r="DM196" s="14">
        <f>INDEX(军阶与晶片数值!Z$6:Z$27,$DK196+1)</f>
        <v>750</v>
      </c>
      <c r="DN196" s="14">
        <f>INDEX(军阶与晶片数值!AA$6:AA$27,$DK196+1)</f>
        <v>750</v>
      </c>
      <c r="DO196" s="14">
        <f>INDEX(军阶与晶片数值!AB$6:AB$27,$DK196+1)</f>
        <v>750</v>
      </c>
      <c r="DP196" s="29">
        <f>INDEX(军阶与晶片数值!AC$6:AC$27,$DK196+1)</f>
        <v>50</v>
      </c>
      <c r="DQ196" s="29">
        <f>INDEX(军阶与晶片数值!AD$6:AD$27,$DK196+1)</f>
        <v>30</v>
      </c>
      <c r="DS196" s="26">
        <f>INDEX(军阶与晶片数值!I$6:I$16,AN196+1)</f>
        <v>0.3</v>
      </c>
      <c r="DT196" s="26">
        <f>INDEX(军阶与晶片数值!M$6:M$16,AO196+1)</f>
        <v>0.45</v>
      </c>
      <c r="DU196" s="26">
        <f>INDEX(军阶与晶片数值!J$6:J$16,AP196+1)</f>
        <v>0.45</v>
      </c>
      <c r="DV196" s="26">
        <f>INDEX(军阶与晶片数值!K$6:K$16,AQ196+1)</f>
        <v>0.9</v>
      </c>
      <c r="DW196" s="26">
        <f>INDEX(军阶与晶片数值!L$6:L$16,AR196+1)</f>
        <v>0.9</v>
      </c>
      <c r="DX196" s="28">
        <f>INDEX(军阶与晶片数值!N$6:N$16,AS196+1)</f>
        <v>0</v>
      </c>
      <c r="DY196" s="28">
        <f>INDEX(军阶与晶片数值!O$6:O$16,AT196+1)</f>
        <v>0</v>
      </c>
      <c r="DZ196" s="28">
        <f>INDEX(军阶与晶片数值!P$6:P$16,AU196+1)</f>
        <v>0</v>
      </c>
      <c r="EA196" s="28">
        <f>INDEX(军阶与晶片数值!Q$6:Q$16,AV196+1)</f>
        <v>0</v>
      </c>
      <c r="EB196" s="26">
        <f>INDEX(军阶与晶片数值!R$6:R$16,AW196+1)</f>
        <v>0.3</v>
      </c>
      <c r="EC196" s="26">
        <f>INDEX(军阶与晶片数值!S$6:S$16,AX196+1)</f>
        <v>0.4</v>
      </c>
      <c r="ED196" s="26">
        <f>INDEX(军阶与晶片数值!T$6:T$16,AY196+1)</f>
        <v>0</v>
      </c>
      <c r="EE196" s="26">
        <f>INDEX(军阶与晶片数值!U$6:U$16,AZ196+1)</f>
        <v>0</v>
      </c>
      <c r="EG196" s="26">
        <f>INDEX(军阶与晶片数值!$C$6:$C$36,通天塔!$BA196+1)</f>
        <v>1.1000000000000001</v>
      </c>
      <c r="EH196" s="26">
        <f>INDEX(军阶与晶片数值!$C$6:$C$36,通天塔!$BA196+1)</f>
        <v>1.1000000000000001</v>
      </c>
      <c r="EI196" s="26">
        <f>INDEX(军阶与晶片数值!$C$6:$C$36,通天塔!$BA196+1)</f>
        <v>1.1000000000000001</v>
      </c>
      <c r="EJ196" s="26">
        <f>INDEX(军阶与晶片数值!$C$6:$C$36,通天塔!$BA196+1)</f>
        <v>1.1000000000000001</v>
      </c>
      <c r="EK196" s="26">
        <f>INDEX(军阶与晶片数值!$C$6:$C$36,通天塔!$BA196+1)</f>
        <v>1.1000000000000001</v>
      </c>
      <c r="EM196" s="14">
        <f>INDEX(战舰突破!$H$6:$H$18,通天塔!$J196+1)+INDEX(战舰突破!$H$23:$H$35,通天塔!$K196+1)+INDEX(战舰突破!$H$40:$H$52,通天塔!$L196+1)</f>
        <v>200</v>
      </c>
      <c r="EN196" s="14">
        <f>INDEX(战舰突破!$I$6:$I$18,通天塔!$J196+1)+INDEX(战舰突破!$I$23:$I$35,通天塔!$K196+1)+INDEX(战舰突破!$I$40:$I$52,通天塔!$L196+1)</f>
        <v>200</v>
      </c>
      <c r="EO196" s="14">
        <f>INDEX(战舰突破!$J$6:$J$18,通天塔!$J196+1)+INDEX(战舰突破!$J$23:$J$35,通天塔!$K196+1)+INDEX(战舰突破!$J$40:$J$52,通天塔!$L196+1)</f>
        <v>0</v>
      </c>
      <c r="EP196" s="14">
        <f>INDEX(战舰突破!$K$6:$K$18,通天塔!$J196+1)+INDEX(战舰突破!$K$23:$K$35,通天塔!$K196+1)+INDEX(战舰突破!$K$40:$K$52,通天塔!$L196+1)</f>
        <v>0</v>
      </c>
      <c r="EQ196" s="14">
        <f>INDEX(战舰突破!$L$6:$L$18,通天塔!$J196+1)+INDEX(战舰突破!$L$23:$L$35,通天塔!$K196+1)+INDEX(战舰突破!$L$40:$L$52,通天塔!$L196+1)</f>
        <v>200</v>
      </c>
      <c r="ER196" s="18">
        <f>INDEX(战舰突破!$N$6:$N$18,通天塔!$J196+1)+INDEX(战舰突破!$N$23:$N$35,通天塔!$K196+1)+INDEX(战舰突破!$N$40:$N$52,通天塔!$L196+1)</f>
        <v>0.75</v>
      </c>
      <c r="ES196" s="18">
        <f>INDEX(战舰突破!$O$6:$O$18,通天塔!$J196+1)+INDEX(战舰突破!$O$23:$O$35,通天塔!$K196+1)+INDEX(战舰突破!$O$40:$O$52,通天塔!$L196+1)</f>
        <v>1.4</v>
      </c>
      <c r="ET196" s="18">
        <f>INDEX(战舰突破!$P$6:$P$18,通天塔!$J196+1)+INDEX(战舰突破!$P$23:$P$35,通天塔!$K196+1)+INDEX(战舰突破!$P$40:$P$52,通天塔!$L196+1)</f>
        <v>0.5</v>
      </c>
      <c r="EU196" s="18">
        <f>INDEX(战舰突破!$Q$6:$Q$18,通天塔!$J196+1)+INDEX(战舰突破!$Q$23:$Q$35,通天塔!$K196+1)+INDEX(战舰突破!$Q$40:$Q$52,通天塔!$L196+1)</f>
        <v>0.3</v>
      </c>
      <c r="EV196" s="18">
        <f>INDEX(战舰突破!$R$6:$R$18,通天塔!$J196+1)+INDEX(战舰突破!$R$23:$R$35,通天塔!$K196+1)+INDEX(战舰突破!$R$40:$R$52,通天塔!$L196+1)</f>
        <v>0.25</v>
      </c>
      <c r="EW196" s="18">
        <f>INDEX(战舰突破!$M$6:$M$18,通天塔!$J196+1)+INDEX(战舰突破!$M$23:$M$35,通天塔!$K196+1)+INDEX(战舰突破!$M$40:$M$52,通天塔!$L196+1)</f>
        <v>0.2</v>
      </c>
      <c r="EX196" s="22">
        <f>INDEX(战舰突破!$W$6:$W$18,通天塔!$J196+1)+INDEX(战舰突破!$W$23:$W$35,通天塔!$K196+1)+INDEX(战舰突破!$W$40:$W$52,通天塔!$L196+1)</f>
        <v>0.5</v>
      </c>
      <c r="FA196" s="14">
        <f>INDEX(战舰突破!$S$6:$S$18,通天塔!$J196+1)</f>
        <v>0</v>
      </c>
      <c r="FB196" s="14">
        <f>INDEX(战舰突破!$T$6:$T$18,通天塔!$J196+1)</f>
        <v>1.1000000000000001</v>
      </c>
      <c r="FC196" s="14">
        <f>INDEX(战舰突破!$U$6:$U$18,通天塔!$J196+1)</f>
        <v>0.1</v>
      </c>
      <c r="FD196" s="14">
        <f>INDEX(战舰突破!$V$6:$V$18,通天塔!$J196+1)</f>
        <v>2</v>
      </c>
      <c r="FE196" s="14">
        <f>INDEX(战舰突破!$X$6:$X$18,通天塔!$J196+1)</f>
        <v>12</v>
      </c>
      <c r="FG196" s="14">
        <f>INDEX(战舰突破!$S$23:$S$35,通天塔!$J196+1)</f>
        <v>1</v>
      </c>
      <c r="FH196" s="14">
        <f>INDEX(战舰突破!$T$23:$T$35,通天塔!$J196+1)</f>
        <v>0.55000000000000004</v>
      </c>
      <c r="FI196" s="14">
        <f>INDEX(战舰突破!$U$23:$U$35,通天塔!$J196+1)</f>
        <v>0.1</v>
      </c>
      <c r="FJ196" s="14">
        <f>INDEX(战舰突破!$V$23:$V$35,通天塔!$J196+1)</f>
        <v>2</v>
      </c>
      <c r="FK196" s="14">
        <f>INDEX(战舰突破!$X$23:$X$35,通天塔!$J196+1)</f>
        <v>180</v>
      </c>
      <c r="FM196" s="14">
        <f>INDEX(战舰突破!$S$40:$S$52,通天塔!$J196+1)</f>
        <v>1</v>
      </c>
      <c r="FN196" s="14">
        <f>INDEX(战舰突破!$T$40:$T$52,通天塔!$J196+1)</f>
        <v>0.25</v>
      </c>
      <c r="FO196" s="14">
        <f>INDEX(战舰突破!$U$40:$U$52,通天塔!$J196+1)</f>
        <v>0.2</v>
      </c>
      <c r="FP196" s="14">
        <f>INDEX(战舰突破!$V$40:$V$52,通天塔!$J196+1)</f>
        <v>2</v>
      </c>
      <c r="FQ196" s="14">
        <f>INDEX(战舰突破!$X$40:$X$52,通天塔!$J196+1)</f>
        <v>300</v>
      </c>
      <c r="FT196" s="14">
        <f t="shared" si="300"/>
        <v>4158293</v>
      </c>
      <c r="FU196" s="14">
        <f t="shared" si="301"/>
        <v>4160834</v>
      </c>
      <c r="FV196" s="14">
        <f t="shared" si="302"/>
        <v>4163557</v>
      </c>
      <c r="FW196" s="14">
        <f t="shared" si="303"/>
        <v>49413071</v>
      </c>
      <c r="FX196" s="14">
        <f t="shared" si="304"/>
        <v>1988589</v>
      </c>
      <c r="FY196" s="14">
        <f t="shared" si="305"/>
        <v>46645964</v>
      </c>
      <c r="FZ196" s="14">
        <f t="shared" si="306"/>
        <v>1200511</v>
      </c>
      <c r="GA196" s="28">
        <f t="shared" si="307"/>
        <v>53550</v>
      </c>
      <c r="GB196" s="28">
        <f t="shared" si="308"/>
        <v>53550</v>
      </c>
      <c r="GC196" s="28">
        <f t="shared" si="309"/>
        <v>53550</v>
      </c>
      <c r="GD196" s="28">
        <f t="shared" si="310"/>
        <v>53550</v>
      </c>
      <c r="GE196" s="28">
        <f t="shared" si="311"/>
        <v>2.5219999999999998</v>
      </c>
      <c r="GF196" s="28">
        <f t="shared" si="312"/>
        <v>2.7159999999999997</v>
      </c>
      <c r="GG196" s="28">
        <f t="shared" si="313"/>
        <v>0</v>
      </c>
      <c r="GH196" s="28">
        <f t="shared" si="314"/>
        <v>68.3</v>
      </c>
      <c r="GI196" s="14">
        <f t="shared" si="315"/>
        <v>1</v>
      </c>
      <c r="GJ196" s="14">
        <f t="shared" si="316"/>
        <v>2</v>
      </c>
      <c r="GK196" s="14">
        <f t="shared" si="317"/>
        <v>2</v>
      </c>
      <c r="GL196" s="18">
        <f t="shared" si="318"/>
        <v>2.3000000000000003</v>
      </c>
      <c r="GM196" s="18">
        <f t="shared" si="319"/>
        <v>1.75</v>
      </c>
      <c r="GN196" s="18">
        <f t="shared" si="320"/>
        <v>1.45</v>
      </c>
      <c r="GO196" s="29">
        <f t="shared" si="380"/>
        <v>53700</v>
      </c>
      <c r="GP196" s="29">
        <f t="shared" si="380"/>
        <v>54000</v>
      </c>
      <c r="GQ196" s="29">
        <f t="shared" si="380"/>
        <v>54000</v>
      </c>
      <c r="GR196" s="26">
        <f t="shared" si="321"/>
        <v>0.1</v>
      </c>
      <c r="GS196" s="26">
        <f t="shared" si="322"/>
        <v>0.1</v>
      </c>
      <c r="GT196" s="26">
        <f t="shared" si="323"/>
        <v>0.2</v>
      </c>
      <c r="GU196" s="14">
        <f t="shared" si="324"/>
        <v>4</v>
      </c>
      <c r="GV196" s="14">
        <f t="shared" si="325"/>
        <v>4</v>
      </c>
      <c r="GW196" s="14">
        <f t="shared" si="326"/>
        <v>4</v>
      </c>
      <c r="GX196" s="14">
        <f t="shared" si="327"/>
        <v>12</v>
      </c>
      <c r="GY196" s="14">
        <f t="shared" si="328"/>
        <v>180</v>
      </c>
      <c r="GZ196" s="14">
        <f t="shared" si="329"/>
        <v>300</v>
      </c>
      <c r="HA196">
        <v>192</v>
      </c>
      <c r="HB196" s="14">
        <f t="shared" si="275"/>
        <v>501946807</v>
      </c>
      <c r="HD196" s="14">
        <f t="shared" si="330"/>
        <v>3977178</v>
      </c>
      <c r="HE196" s="14">
        <f t="shared" si="331"/>
        <v>2079116</v>
      </c>
      <c r="HF196" s="29">
        <f t="shared" si="332"/>
        <v>51408</v>
      </c>
      <c r="HG196" s="29">
        <f t="shared" si="333"/>
        <v>36944</v>
      </c>
      <c r="HH196" s="29">
        <f t="shared" si="334"/>
        <v>39900</v>
      </c>
      <c r="HI196" s="29">
        <f t="shared" si="335"/>
        <v>37240</v>
      </c>
      <c r="HJ196" s="14">
        <f t="shared" si="336"/>
        <v>2.5219999999999998</v>
      </c>
      <c r="HK196" s="14">
        <f t="shared" si="337"/>
        <v>2.7159999999999997</v>
      </c>
      <c r="HL196" s="14">
        <f t="shared" si="338"/>
        <v>1248268</v>
      </c>
      <c r="HM196" s="14">
        <f t="shared" si="339"/>
        <v>2046496</v>
      </c>
      <c r="HN196" s="26">
        <f t="shared" si="340"/>
        <v>0.39917884425989508</v>
      </c>
      <c r="HO196" s="26">
        <f t="shared" si="341"/>
        <v>0.66517581739666876</v>
      </c>
      <c r="HP196" s="29">
        <f t="shared" si="342"/>
        <v>593715</v>
      </c>
      <c r="HQ196" s="29">
        <f t="shared" si="343"/>
        <v>2171087</v>
      </c>
      <c r="HR196" s="29">
        <f t="shared" si="344"/>
        <v>2401505</v>
      </c>
      <c r="HS196" s="26">
        <f t="shared" si="345"/>
        <v>0.48874004997552745</v>
      </c>
      <c r="HT196" s="26">
        <f t="shared" si="346"/>
        <v>0.49357015894278577</v>
      </c>
      <c r="HU196" s="26">
        <f t="shared" si="347"/>
        <v>0.59357015894278575</v>
      </c>
      <c r="HV196" s="26">
        <f t="shared" si="348"/>
        <v>8.8740049975527424E-2</v>
      </c>
      <c r="HW196" s="29">
        <f t="shared" si="349"/>
        <v>2.2000000000000002</v>
      </c>
      <c r="HX196" s="29">
        <f t="shared" si="350"/>
        <v>4.4289806538035501</v>
      </c>
      <c r="HY196" s="29">
        <f t="shared" si="351"/>
        <v>5.0289806538035497</v>
      </c>
      <c r="HZ196" s="29">
        <f t="shared" si="352"/>
        <v>6530865</v>
      </c>
      <c r="IA196" s="29">
        <f t="shared" si="353"/>
        <v>6410468.2138162591</v>
      </c>
      <c r="IB196" s="29">
        <f t="shared" si="354"/>
        <v>6038561.0925062466</v>
      </c>
      <c r="IC196" s="29">
        <f t="shared" si="355"/>
        <v>32805581</v>
      </c>
      <c r="ID196" s="14">
        <f t="shared" si="356"/>
        <v>18979894.309999999</v>
      </c>
      <c r="IH196" s="14">
        <v>1</v>
      </c>
      <c r="II196" s="14">
        <v>1</v>
      </c>
      <c r="IJ196" s="14">
        <v>480</v>
      </c>
      <c r="IK196" s="14">
        <v>80</v>
      </c>
      <c r="IL196" s="14">
        <v>60</v>
      </c>
      <c r="IM196" s="23">
        <f t="shared" si="357"/>
        <v>4394477412</v>
      </c>
      <c r="IN196" s="23">
        <f t="shared" si="358"/>
        <v>2</v>
      </c>
      <c r="IO196" s="23">
        <f t="shared" si="359"/>
        <v>4394.4799999999996</v>
      </c>
      <c r="IP196" s="23">
        <f t="shared" si="360"/>
        <v>4987373262</v>
      </c>
      <c r="IQ196" s="23">
        <f t="shared" si="361"/>
        <v>2</v>
      </c>
      <c r="IR196" s="23">
        <f t="shared" si="362"/>
        <v>4987.37</v>
      </c>
      <c r="IS196" s="14">
        <v>1</v>
      </c>
      <c r="IT196" s="14">
        <v>1</v>
      </c>
      <c r="IU196" s="14">
        <v>240</v>
      </c>
      <c r="IV196" s="14">
        <v>40</v>
      </c>
      <c r="IW196" s="14">
        <v>30</v>
      </c>
      <c r="IX196" s="23">
        <f t="shared" si="363"/>
        <v>2587112376</v>
      </c>
      <c r="IY196" s="23">
        <f t="shared" si="364"/>
        <v>2</v>
      </c>
      <c r="IZ196" s="23">
        <f t="shared" si="365"/>
        <v>2587.11</v>
      </c>
      <c r="JA196" s="23"/>
      <c r="JB196" s="23"/>
      <c r="JC196" s="23"/>
      <c r="JG196">
        <f t="shared" si="366"/>
        <v>1.7410245663772721</v>
      </c>
      <c r="JH196">
        <f t="shared" si="367"/>
        <v>4.3908639564034795</v>
      </c>
      <c r="JJ196" s="14">
        <v>10</v>
      </c>
      <c r="JK196" s="14">
        <v>2</v>
      </c>
      <c r="JL196" s="14">
        <v>1.5</v>
      </c>
      <c r="JM196" s="23">
        <f t="shared" si="368"/>
        <v>87755905</v>
      </c>
      <c r="JN196" s="23">
        <f t="shared" si="369"/>
        <v>1</v>
      </c>
      <c r="JO196" s="23">
        <f t="shared" si="370"/>
        <v>87755.91</v>
      </c>
      <c r="JP196" s="14">
        <v>30</v>
      </c>
      <c r="JQ196" s="14">
        <v>6</v>
      </c>
      <c r="JR196" s="14">
        <v>4</v>
      </c>
      <c r="JS196" s="23">
        <f t="shared" si="371"/>
        <v>251190595</v>
      </c>
      <c r="JT196" s="23">
        <f t="shared" si="372"/>
        <v>1</v>
      </c>
      <c r="JU196" s="23">
        <f t="shared" si="373"/>
        <v>251190.6</v>
      </c>
      <c r="JW196" s="23">
        <f t="shared" si="374"/>
        <v>334920793</v>
      </c>
      <c r="JX196" s="23">
        <f t="shared" si="375"/>
        <v>1</v>
      </c>
      <c r="JY196" s="23">
        <f t="shared" si="376"/>
        <v>334920.78999999998</v>
      </c>
      <c r="JZ196" s="23">
        <f t="shared" si="377"/>
        <v>131633858</v>
      </c>
      <c r="KA196" s="23">
        <f t="shared" si="378"/>
        <v>1</v>
      </c>
      <c r="KB196" s="23">
        <f t="shared" si="379"/>
        <v>131633.85999999999</v>
      </c>
    </row>
    <row r="197" spans="3:288" ht="16.5" x14ac:dyDescent="0.2">
      <c r="C197" s="14">
        <f t="shared" si="243"/>
        <v>55</v>
      </c>
      <c r="D197" s="14">
        <v>193</v>
      </c>
      <c r="E197" s="14" t="s">
        <v>855</v>
      </c>
      <c r="F197" s="14">
        <v>682</v>
      </c>
      <c r="G197" s="14">
        <v>682</v>
      </c>
      <c r="H197" s="14">
        <v>682</v>
      </c>
      <c r="I197" s="14">
        <v>682</v>
      </c>
      <c r="J197" s="14">
        <v>11</v>
      </c>
      <c r="K197" s="14">
        <v>11</v>
      </c>
      <c r="L197" s="14">
        <v>11</v>
      </c>
      <c r="M197" s="14">
        <v>7</v>
      </c>
      <c r="N197" s="14">
        <v>7</v>
      </c>
      <c r="O197" s="14">
        <v>7</v>
      </c>
      <c r="P197" s="14">
        <v>10</v>
      </c>
      <c r="Q197" s="14">
        <v>10</v>
      </c>
      <c r="R197" s="14">
        <v>10</v>
      </c>
      <c r="S197" s="14">
        <v>10</v>
      </c>
      <c r="T197" s="14">
        <v>10</v>
      </c>
      <c r="U197" s="14">
        <v>10</v>
      </c>
      <c r="V197" s="14">
        <v>10</v>
      </c>
      <c r="W197" s="14">
        <v>10</v>
      </c>
      <c r="X197" s="14">
        <v>682</v>
      </c>
      <c r="Y197" s="14">
        <v>682</v>
      </c>
      <c r="Z197" s="14">
        <v>682</v>
      </c>
      <c r="AA197" s="14">
        <v>682</v>
      </c>
      <c r="AB197" s="14">
        <v>682</v>
      </c>
      <c r="AC197" s="14">
        <v>682</v>
      </c>
      <c r="AD197" s="14">
        <v>682</v>
      </c>
      <c r="AE197" s="14">
        <v>682</v>
      </c>
      <c r="AF197" s="14">
        <v>88</v>
      </c>
      <c r="AG197" s="14">
        <v>88</v>
      </c>
      <c r="AH197" s="14">
        <v>88</v>
      </c>
      <c r="AI197" s="14">
        <v>88</v>
      </c>
      <c r="AJ197" s="14">
        <v>88</v>
      </c>
      <c r="AK197" s="14">
        <v>88</v>
      </c>
      <c r="AL197" s="14">
        <v>88</v>
      </c>
      <c r="AM197" s="14">
        <v>88</v>
      </c>
      <c r="AN197" s="14">
        <v>6</v>
      </c>
      <c r="AO197" s="14">
        <v>7</v>
      </c>
      <c r="AP197" s="14">
        <v>7</v>
      </c>
      <c r="AQ197" s="14">
        <v>7</v>
      </c>
      <c r="AR197" s="14">
        <v>7</v>
      </c>
      <c r="AS197" s="14">
        <v>0</v>
      </c>
      <c r="AT197" s="14">
        <v>0</v>
      </c>
      <c r="AU197" s="14">
        <v>0</v>
      </c>
      <c r="AV197" s="14">
        <v>0</v>
      </c>
      <c r="AW197" s="14">
        <v>4</v>
      </c>
      <c r="AX197" s="14">
        <v>5</v>
      </c>
      <c r="AY197" s="14">
        <v>0</v>
      </c>
      <c r="AZ197" s="14">
        <v>0</v>
      </c>
      <c r="BA197" s="14">
        <v>22</v>
      </c>
      <c r="BF197" s="14">
        <f>ROUND((INDEX(新战舰养成!S$6:S$18,通天塔!$J197+1)+INDEX(新战舰养成!D$6:D$18,通天塔!$J197+1)*(通天塔!$G197-1))*INDEX(战舰突破!$D$6:$D$18,通天塔!$M197+1),0)</f>
        <v>468707</v>
      </c>
      <c r="BG197" s="14">
        <f>ROUND((INDEX(新战舰养成!T$6:T$18,通天塔!$J197+1)+INDEX(新战舰养成!E$6:E$18,通天塔!$J197+1)*(通天塔!$G197-1))*INDEX(战舰突破!$D$6:$D$18,通天塔!$M197+1),0)</f>
        <v>3749544</v>
      </c>
      <c r="BH197" s="14">
        <f>ROUND((INDEX(新战舰养成!U$6:U$18,通天塔!$J197+1)+INDEX(新战舰养成!F$6:F$18,通天塔!$J197+1)*(通天塔!$G197-1))*INDEX(战舰突破!$D$6:$D$18,通天塔!$M197+1),0)</f>
        <v>234504</v>
      </c>
      <c r="BI197" s="14">
        <f>ROUND((INDEX(新战舰养成!V$6:V$18,通天塔!$J197+1)+INDEX(新战舰养成!G$6:G$18,通天塔!$J197+1)*(通天塔!$G197-1))*INDEX(战舰突破!$D$6:$D$18,通天塔!$M197+1),0)</f>
        <v>570</v>
      </c>
      <c r="BJ197" s="14">
        <f>ROUND((INDEX(新战舰养成!W$6:W$18,通天塔!$J197+1)+INDEX(新战舰养成!H$6:H$18,通天塔!$J197+1)*(通天塔!$G197-1))*INDEX(战舰突破!$D$6:$D$18,通天塔!$M197+1),0)</f>
        <v>8</v>
      </c>
      <c r="BL197" s="14">
        <f>IF($H197&gt;0,ROUND((INDEX(新战舰养成!X$6:X$18,通天塔!$K197+1)+INDEX(新战舰养成!I$6:I$18,通天塔!$K197+1)*(通天塔!$H197-1))*INDEX(战舰突破!$D$6:$D$18,通天塔!$N197+1),0),0)</f>
        <v>469239</v>
      </c>
      <c r="BM197" s="14">
        <f>IF($H197&gt;0,ROUND((INDEX(新战舰养成!Y$6:Y$18,通天塔!$K197+1)+INDEX(新战舰养成!J$6:J$18,通天塔!$K197+1)*(通天塔!$H197-1))*INDEX(战舰突破!$D$6:$D$18,通天塔!$N197+1),0),0)</f>
        <v>0</v>
      </c>
      <c r="BN197" s="14">
        <f>IF($H197&gt;0,ROUND((INDEX(新战舰养成!Z$6:Z$18,通天塔!$K197+1)+INDEX(新战舰养成!K$6:K$18,通天塔!$K197+1)*(通天塔!$H197-1))*INDEX(战舰突破!$D$6:$D$18,通天塔!$N197+1),0),0)</f>
        <v>0</v>
      </c>
      <c r="BO197" s="14">
        <f>IF($H197&gt;0,ROUND((INDEX(新战舰养成!AA$6:AA$18,通天塔!$K197+1)+INDEX(新战舰养成!L$6:L$18,通天塔!$K197+1)*(通天塔!$H197-1))*INDEX(战舰突破!$D$6:$D$18,通天塔!$N197+1),0),0)</f>
        <v>4687072</v>
      </c>
      <c r="BP197" s="14">
        <f>IF($H197&gt;0,ROUND((INDEX(新战舰养成!AB$6:AB$18,通天塔!$K197+1)+INDEX(新战舰养成!M$6:M$18,通天塔!$K197+1)*(通天塔!$H197-1))*INDEX(战舰突破!$D$6:$D$18,通天塔!$N197+1),0),0)</f>
        <v>93602</v>
      </c>
      <c r="BR197" s="14">
        <f>IF($I197&gt;0,ROUND((INDEX(新战舰养成!AC$6:AC$18,通天塔!$L197+1)+INDEX(新战舰养成!I$6:I$18,通天塔!$L197+1)*(通天塔!$I197-1))*INDEX(战舰突破!$D$6:$D$18,通天塔!$O197+1),0),0)</f>
        <v>469809</v>
      </c>
      <c r="BS197" s="14">
        <f>IF($I197&gt;0,ROUND((INDEX(新战舰养成!AD$6:AD$18,通天塔!$L197+1)+INDEX(新战舰养成!J$6:J$18,通天塔!$L197+1)*(通天塔!$I197-1))*INDEX(战舰突破!$D$6:$D$18,通天塔!$O197+1),0),0)</f>
        <v>0</v>
      </c>
      <c r="BT197" s="14">
        <f>IF($I197&gt;0,ROUND((INDEX(新战舰养成!AE$6:AE$18,通天塔!$L197+1)+INDEX(新战舰养成!K$6:K$18,通天塔!$L197+1)*(通天塔!$I197-1))*INDEX(战舰突破!$D$6:$D$18,通天塔!$O197+1),0),0)</f>
        <v>0</v>
      </c>
      <c r="BU197" s="14">
        <f>IF($I197&gt;0,ROUND((INDEX(新战舰养成!AF$6:AF$18,通天塔!$L197+1)+INDEX(新战舰养成!L$6:L$18,通天塔!$L197+1)*(通天塔!$I197-1))*INDEX(战舰突破!$D$6:$D$18,通天塔!$O197+1),0),0)</f>
        <v>2990676</v>
      </c>
      <c r="BV197" s="14">
        <f>IF($I197&gt;0,ROUND((INDEX(新战舰养成!AG$6:AG$18,通天塔!$L197+1)+INDEX(新战舰养成!M$6:M$18,通天塔!$L197+1)*(通天塔!$I197-1))*INDEX(战舰突破!$D$6:$D$18,通天塔!$O197+1),0),0)</f>
        <v>127952</v>
      </c>
      <c r="BY197" s="14">
        <f>(INDEX(装备数值!$C$13:$G$116,通天塔!$P197*8+1,BY$2)+INDEX(装备数值!$C$13:$G$116,通天塔!$Q197*8+2,BY$2)+INDEX(装备数值!$C$13:$G$116,通天塔!$S197*8+3,BY$2)+INDEX(装备数值!$C$13:$G$116,通天塔!$R197*8+4,BY$2)+INDEX(装备数值!$C$13:$G$116,通天塔!$T197*8+5,BY$2)+INDEX(装备数值!$C$13:$G$116,通天塔!$U197*8+6,BY$2)+INDEX(装备数值!$C$13:$G$116,通天塔!$V197*8+7,BY$2)+INDEX(装备数值!$C$13:$G$116,通天塔!$W197*8+8,BY$2))</f>
        <v>80000</v>
      </c>
      <c r="BZ197" s="14">
        <f>(INDEX(装备数值!$C$13:$G$116,通天塔!$P197*8+1,BZ$2)+INDEX(装备数值!$C$13:$G$116,通天塔!$Q197*8+2,BZ$2)+INDEX(装备数值!$C$13:$G$116,通天塔!$S197*8+3,BZ$2)+INDEX(装备数值!$C$13:$G$116,通天塔!$R197*8+4,BZ$2)+INDEX(装备数值!$C$13:$G$116,通天塔!$T197*8+5,BZ$2)+INDEX(装备数值!$C$13:$G$116,通天塔!$U197*8+6,BZ$2)+INDEX(装备数值!$C$13:$G$116,通天塔!$V197*8+7,BZ$2)+INDEX(装备数值!$C$13:$G$116,通天塔!$W197*8+8,BZ$2))</f>
        <v>600000</v>
      </c>
      <c r="CA197" s="14">
        <f>(INDEX(装备数值!$C$13:$G$116,通天塔!$P197*8+1,CA$2)+INDEX(装备数值!$C$13:$G$116,通天塔!$Q197*8+2,CA$2)+INDEX(装备数值!$C$13:$G$116,通天塔!$S197*8+3,CA$2)+INDEX(装备数值!$C$13:$G$116,通天塔!$R197*8+4,CA$2)+INDEX(装备数值!$C$13:$G$116,通天塔!$T197*8+5,CA$2)+INDEX(装备数值!$C$13:$G$116,通天塔!$U197*8+6,CA$2)+INDEX(装备数值!$C$13:$G$116,通天塔!$V197*8+7,CA$2)+INDEX(装备数值!$C$13:$G$116,通天塔!$W197*8+8,CA$2))</f>
        <v>40000</v>
      </c>
      <c r="CB197" s="14">
        <f>(INDEX(装备数值!$C$13:$G$116,通天塔!$P197*8+1,CB$2)+INDEX(装备数值!$C$13:$G$116,通天塔!$Q197*8+2,CB$2)+INDEX(装备数值!$C$13:$G$116,通天塔!$S197*8+3,CB$2)+INDEX(装备数值!$C$13:$G$116,通天塔!$R197*8+4,CB$2)+INDEX(装备数值!$C$13:$G$116,通天塔!$T197*8+5,CB$2)+INDEX(装备数值!$C$13:$G$116,通天塔!$U197*8+6,CB$2)+INDEX(装备数值!$C$13:$G$116,通天塔!$V197*8+7,CB$2)+INDEX(装备数值!$C$13:$G$116,通天塔!$W197*8+8,CB$2))</f>
        <v>800000</v>
      </c>
      <c r="CC197" s="14">
        <f>(INDEX(装备数值!$C$13:$G$116,通天塔!$P197*8+1,CC$2)+INDEX(装备数值!$C$13:$G$116,通天塔!$Q197*8+2,CC$2)+INDEX(装备数值!$C$13:$G$116,通天塔!$S197*8+3,CC$2)+INDEX(装备数值!$C$13:$G$116,通天塔!$R197*8+4,CC$2)+INDEX(装备数值!$C$13:$G$116,通天塔!$T197*8+5,CC$2)+INDEX(装备数值!$C$13:$G$116,通天塔!$U197*8+6,CC$2)+INDEX(装备数值!$C$13:$G$116,通天塔!$V197*8+7,CC$2)+INDEX(装备数值!$C$13:$G$116,通天塔!$W197*8+8,CC$2))</f>
        <v>15750</v>
      </c>
      <c r="CF197" s="14">
        <f>INDEX(装备数值!$I$13:$M$116,通天塔!$P197*8+1,CF$2)*$X197+INDEX(装备数值!$I$13:$M$116,通天塔!$Q197*8+2,CF$2)*$Y197+INDEX(装备数值!$I$13:$M$116,通天塔!$S197*8+3,CF$2)*$Z197+INDEX(装备数值!$I$13:$M$116,通天塔!$R197*8+4,CF$2)*$AA197+INDEX(装备数值!$I$13:$M$116,通天塔!$T197*8+5,CF$2)*$AB197+INDEX(装备数值!$I$13:$M$116,通天塔!$U197*8+6,CF$2)*$AC197+INDEX(装备数值!$I$13:$M$116,通天塔!$V197*8+7,CF$2)*$AD197+INDEX(装备数值!$I$13:$M$116,通天塔!$W197*8+8,CF$2)*$AE197</f>
        <v>218240</v>
      </c>
      <c r="CG197" s="14">
        <f>INDEX(装备数值!$I$13:$M$116,通天塔!$P197*8+1,CG$2)*$X197+INDEX(装备数值!$I$13:$M$116,通天塔!$Q197*8+2,CG$2)*$Y197+INDEX(装备数值!$I$13:$M$116,通天塔!$S197*8+3,CG$2)*$Z197+INDEX(装备数值!$I$13:$M$116,通天塔!$R197*8+4,CG$2)*$AA197+INDEX(装备数值!$I$13:$M$116,通天塔!$T197*8+5,CG$2)*$AB197+INDEX(装备数值!$I$13:$M$116,通天塔!$U197*8+6,CG$2)*$AC197+INDEX(装备数值!$I$13:$M$116,通天塔!$V197*8+7,CG$2)*$AD197+INDEX(装备数值!$I$13:$M$116,通天塔!$W197*8+8,CG$2)*$AE197</f>
        <v>1636800</v>
      </c>
      <c r="CH197" s="14">
        <f>INDEX(装备数值!$I$13:$M$116,通天塔!$P197*8+1,CH$2)*$X197+INDEX(装备数值!$I$13:$M$116,通天塔!$Q197*8+2,CH$2)*$Y197+INDEX(装备数值!$I$13:$M$116,通天塔!$S197*8+3,CH$2)*$Z197+INDEX(装备数值!$I$13:$M$116,通天塔!$R197*8+4,CH$2)*$AA197+INDEX(装备数值!$I$13:$M$116,通天塔!$T197*8+5,CH$2)*$AB197+INDEX(装备数值!$I$13:$M$116,通天塔!$U197*8+6,CH$2)*$AC197+INDEX(装备数值!$I$13:$M$116,通天塔!$V197*8+7,CH$2)*$AD197+INDEX(装备数值!$I$13:$M$116,通天塔!$W197*8+8,CH$2)*$AE197</f>
        <v>109120</v>
      </c>
      <c r="CI197" s="14">
        <f>INDEX(装备数值!$I$13:$M$116,通天塔!$P197*8+1,CI$2)*$X197+INDEX(装备数值!$I$13:$M$116,通天塔!$Q197*8+2,CI$2)*$Y197+INDEX(装备数值!$I$13:$M$116,通天塔!$S197*8+3,CI$2)*$Z197+INDEX(装备数值!$I$13:$M$116,通天塔!$R197*8+4,CI$2)*$AA197+INDEX(装备数值!$I$13:$M$116,通天塔!$T197*8+5,CI$2)*$AB197+INDEX(装备数值!$I$13:$M$116,通天塔!$U197*8+6,CI$2)*$AC197+INDEX(装备数值!$I$13:$M$116,通天塔!$V197*8+7,CI$2)*$AD197+INDEX(装备数值!$I$13:$M$116,通天塔!$W197*8+8,CI$2)*$AE197</f>
        <v>2182400</v>
      </c>
      <c r="CJ197" s="14">
        <f>INDEX(装备数值!$I$13:$M$116,通天塔!$P197*8+1,CJ$2)*$X197+INDEX(装备数值!$I$13:$M$116,通天塔!$Q197*8+2,CJ$2)*$Y197+INDEX(装备数值!$I$13:$M$116,通天塔!$S197*8+3,CJ$2)*$Z197+INDEX(装备数值!$I$13:$M$116,通天塔!$R197*8+4,CJ$2)*$AA197+INDEX(装备数值!$I$13:$M$116,通天塔!$T197*8+5,CJ$2)*$AB197+INDEX(装备数值!$I$13:$M$116,通天塔!$U197*8+6,CJ$2)*$AC197+INDEX(装备数值!$I$13:$M$116,通天塔!$V197*8+7,CJ$2)*$AD197+INDEX(装备数值!$I$13:$M$116,通天塔!$W197*8+8,CJ$2)*$AE197</f>
        <v>42966</v>
      </c>
      <c r="CM197" s="14">
        <f>INDEX(装备数值!$X$13:$AH$116,$P197*8+1,CM$2)*$AF197+INDEX(装备数值!$X$13:$AH$116,$Q197*8+2,CM$2)*$AG197+INDEX(装备数值!$X$13:$AH$116,$S197*8+3,CM$2)*$AH197+INDEX(装备数值!$X$13:$AH$116,$R197*8+4,CM$2)*$AI197+INDEX(装备数值!$X$13:$AH$116,$T197*8+5,CM$2)*$AJ197+INDEX(装备数值!$X$13:$AH$116,$U197*8+6,CM$2)*$AK197+INDEX(装备数值!$X$13:$AH$116,$V197*8+7,CM$2)*$AL197+INDEX(装备数值!$X$13:$AH$116,$W197*8+8,CM$2)*$AM197</f>
        <v>70400</v>
      </c>
      <c r="CN197" s="14">
        <f>INDEX(装备数值!$X$13:$AH$116,$P197*8+1,CN$2)*$AF197+INDEX(装备数值!$X$13:$AH$116,$Q197*8+2,CN$2)*$AG197+INDEX(装备数值!$X$13:$AH$116,$S197*8+3,CN$2)*$AH197+INDEX(装备数值!$X$13:$AH$116,$R197*8+4,CN$2)*$AI197+INDEX(装备数值!$X$13:$AH$116,$T197*8+5,CN$2)*$AJ197+INDEX(装备数值!$X$13:$AH$116,$U197*8+6,CN$2)*$AK197+INDEX(装备数值!$X$13:$AH$116,$V197*8+7,CN$2)*$AL197+INDEX(装备数值!$X$13:$AH$116,$W197*8+8,CN$2)*$AM197</f>
        <v>528000</v>
      </c>
      <c r="CO197" s="14">
        <f>INDEX(装备数值!$X$13:$AH$116,$P197*8+1,CO$2)*$AF197+INDEX(装备数值!$X$13:$AH$116,$Q197*8+2,CO$2)*$AG197+INDEX(装备数值!$X$13:$AH$116,$S197*8+3,CO$2)*$AH197+INDEX(装备数值!$X$13:$AH$116,$R197*8+4,CO$2)*$AI197+INDEX(装备数值!$X$13:$AH$116,$T197*8+5,CO$2)*$AJ197+INDEX(装备数值!$X$13:$AH$116,$U197*8+6,CO$2)*$AK197+INDEX(装备数值!$X$13:$AH$116,$V197*8+7,CO$2)*$AL197+INDEX(装备数值!$X$13:$AH$116,$W197*8+8,CO$2)*$AM197</f>
        <v>35200</v>
      </c>
      <c r="CP197" s="14">
        <f>INDEX(装备数值!$X$13:$AH$116,$P197*8+1,CP$2)*$AF197+INDEX(装备数值!$X$13:$AH$116,$Q197*8+2,CP$2)*$AG197+INDEX(装备数值!$X$13:$AH$116,$S197*8+3,CP$2)*$AH197+INDEX(装备数值!$X$13:$AH$116,$R197*8+4,CP$2)*$AI197+INDEX(装备数值!$X$13:$AH$116,$T197*8+5,CP$2)*$AJ197+INDEX(装备数值!$X$13:$AH$116,$U197*8+6,CP$2)*$AK197+INDEX(装备数值!$X$13:$AH$116,$V197*8+7,CP$2)*$AL197+INDEX(装备数值!$X$13:$AH$116,$W197*8+8,CP$2)*$AM197</f>
        <v>704000</v>
      </c>
      <c r="CQ197" s="14">
        <f>INDEX(装备数值!$X$13:$AH$116,$P197*8+1,CQ$2)*$AF197+INDEX(装备数值!$X$13:$AH$116,$Q197*8+2,CQ$2)*$AG197+INDEX(装备数值!$X$13:$AH$116,$S197*8+3,CQ$2)*$AH197+INDEX(装备数值!$X$13:$AH$116,$R197*8+4,CQ$2)*$AI197+INDEX(装备数值!$X$13:$AH$116,$T197*8+5,CQ$2)*$AJ197+INDEX(装备数值!$X$13:$AH$116,$U197*8+6,CQ$2)*$AK197+INDEX(装备数值!$X$13:$AH$116,$V197*8+7,CQ$2)*$AL197+INDEX(装备数值!$X$13:$AH$116,$W197*8+8,CQ$2)*$AM197</f>
        <v>14080</v>
      </c>
      <c r="CR197" s="14">
        <f>INDEX(装备数值!$X$13:$AH$116,$P197*8+1,CR$2)*$AF197+INDEX(装备数值!$X$13:$AH$116,$Q197*8+2,CR$2)*$AG197+INDEX(装备数值!$X$13:$AH$116,$S197*8+3,CR$2)*$AH197+INDEX(装备数值!$X$13:$AH$116,$R197*8+4,CR$2)*$AI197+INDEX(装备数值!$X$13:$AH$116,$T197*8+5,CR$2)*$AJ197+INDEX(装备数值!$X$13:$AH$116,$U197*8+6,CR$2)*$AK197+INDEX(装备数值!$X$13:$AH$116,$V197*8+7,CR$2)*$AL197+INDEX(装备数值!$X$13:$AH$116,$W197*8+8,CR$2)*$AM197</f>
        <v>52800</v>
      </c>
      <c r="CS197" s="14">
        <f>INDEX(装备数值!$X$13:$AH$116,$P197*8+1,CS$2)*$AF197+INDEX(装备数值!$X$13:$AH$116,$Q197*8+2,CS$2)*$AG197+INDEX(装备数值!$X$13:$AH$116,$S197*8+3,CS$2)*$AH197+INDEX(装备数值!$X$13:$AH$116,$R197*8+4,CS$2)*$AI197+INDEX(装备数值!$X$13:$AH$116,$T197*8+5,CS$2)*$AJ197+INDEX(装备数值!$X$13:$AH$116,$U197*8+6,CS$2)*$AK197+INDEX(装备数值!$X$13:$AH$116,$V197*8+7,CS$2)*$AL197+INDEX(装备数值!$X$13:$AH$116,$W197*8+8,CS$2)*$AM197</f>
        <v>52800</v>
      </c>
      <c r="CT197" s="14">
        <f>INDEX(装备数值!$X$13:$AH$116,$P197*8+1,CT$2)*$AF197+INDEX(装备数值!$X$13:$AH$116,$Q197*8+2,CT$2)*$AG197+INDEX(装备数值!$X$13:$AH$116,$S197*8+3,CT$2)*$AH197+INDEX(装备数值!$X$13:$AH$116,$R197*8+4,CT$2)*$AI197+INDEX(装备数值!$X$13:$AH$116,$T197*8+5,CT$2)*$AJ197+INDEX(装备数值!$X$13:$AH$116,$U197*8+6,CT$2)*$AK197+INDEX(装备数值!$X$13:$AH$116,$V197*8+7,CT$2)*$AL197+INDEX(装备数值!$X$13:$AH$116,$W197*8+8,CT$2)*$AM197</f>
        <v>52800</v>
      </c>
      <c r="CU197" s="14">
        <f>INDEX(装备数值!$X$13:$AH$116,$P197*8+1,CU$2)*$AF197+INDEX(装备数值!$X$13:$AH$116,$Q197*8+2,CU$2)*$AG197+INDEX(装备数值!$X$13:$AH$116,$S197*8+3,CU$2)*$AH197+INDEX(装备数值!$X$13:$AH$116,$R197*8+4,CU$2)*$AI197+INDEX(装备数值!$X$13:$AH$116,$T197*8+5,CU$2)*$AJ197+INDEX(装备数值!$X$13:$AH$116,$U197*8+6,CU$2)*$AK197+INDEX(装备数值!$X$13:$AH$116,$V197*8+7,CU$2)*$AL197+INDEX(装备数值!$X$13:$AH$116,$W197*8+8,CU$2)*$AM197</f>
        <v>52800</v>
      </c>
      <c r="CV197" s="14">
        <f>INDEX(装备数值!$X$13:$AH$116,$P197*8+1,CV$2)*$AF197+INDEX(装备数值!$X$13:$AH$116,$Q197*8+2,CV$2)*$AG197+INDEX(装备数值!$X$13:$AH$116,$S197*8+3,CV$2)*$AH197+INDEX(装备数值!$X$13:$AH$116,$R197*8+4,CV$2)*$AI197+INDEX(装备数值!$X$13:$AH$116,$T197*8+5,CV$2)*$AJ197+INDEX(装备数值!$X$13:$AH$116,$U197*8+6,CV$2)*$AK197+INDEX(装备数值!$X$13:$AH$116,$V197*8+7,CV$2)*$AL197+INDEX(装备数值!$X$13:$AH$116,$W197*8+8,CV$2)*$AM197</f>
        <v>176</v>
      </c>
      <c r="CW197" s="14">
        <f>INDEX(装备数值!$X$13:$AH$116,$P197*8+1,CW$2)*$AF197+INDEX(装备数值!$X$13:$AH$116,$Q197*8+2,CW$2)*$AG197+INDEX(装备数值!$X$13:$AH$116,$S197*8+3,CW$2)*$AH197+INDEX(装备数值!$X$13:$AH$116,$R197*8+4,CW$2)*$AI197+INDEX(装备数值!$X$13:$AH$116,$T197*8+5,CW$2)*$AJ197+INDEX(装备数值!$X$13:$AH$116,$U197*8+6,CW$2)*$AK197+INDEX(装备数值!$X$13:$AH$116,$V197*8+7,CW$2)*$AL197+INDEX(装备数值!$X$13:$AH$116,$W197*8+8,CW$2)*$AM197</f>
        <v>176</v>
      </c>
      <c r="CY197" s="14">
        <f>INDEX(装备数值!$AN$17:$AN$117,MATCH(MIN($X197:$AE197),装备数值!$AO$17:$AO$117,1))</f>
        <v>68</v>
      </c>
      <c r="CZ197" s="14">
        <f>IF(COUNTIF($P197:$W197,"&gt;"&amp;0)=8,INDEX(装备数值!AR$17:AR$117,$CY197+1),0)</f>
        <v>33864</v>
      </c>
      <c r="DA197" s="14">
        <f>IF(COUNTIF($P197:$W197,"&gt;"&amp;0)=8,INDEX(装备数值!AS$17:AS$117,$CY197+1),0)</f>
        <v>255000</v>
      </c>
      <c r="DB197" s="14">
        <f>IF(COUNTIF($P197:$W197,"&gt;"&amp;0)=8,INDEX(装备数值!AT$17:AT$117,$CY197+1),0)</f>
        <v>16864</v>
      </c>
      <c r="DC197" s="14">
        <f>IF(COUNTIF($P197:$W197,"&gt;"&amp;0)=8,INDEX(装备数值!AU$17:AU$117,$CY197+1),0)</f>
        <v>340000</v>
      </c>
      <c r="DD197" s="14">
        <f>IF(COUNTIF($P197:$W197,"&gt;"&amp;0)=8,INDEX(装备数值!AV$17:AV$117,$CY197+1),0)</f>
        <v>6800</v>
      </c>
      <c r="DF197" s="14">
        <f>INDEX(装备数值!$AY$17:$AY$77,MATCH(MIN($AF197:$AM197),装备数值!$AZ$17:$AZ$77,1))</f>
        <v>44</v>
      </c>
      <c r="DG197" s="26">
        <f>INDEX(装备数值!BA$17:BA$77,通天塔!DF197+1)</f>
        <v>0.94</v>
      </c>
      <c r="DH197" s="26">
        <f>INDEX(装备数值!BA$17:BA$77,通天塔!DF197+1)</f>
        <v>0.94</v>
      </c>
      <c r="DJ197" s="14">
        <f t="shared" si="299"/>
        <v>43</v>
      </c>
      <c r="DK197" s="14">
        <f>VLOOKUP(DJ197,军阶与晶片数值!$W$6:$X$27,2)</f>
        <v>9</v>
      </c>
      <c r="DL197" s="14">
        <f>INDEX(军阶与晶片数值!Y$6:Y$27,$DK197+1)</f>
        <v>750</v>
      </c>
      <c r="DM197" s="14">
        <f>INDEX(军阶与晶片数值!Z$6:Z$27,$DK197+1)</f>
        <v>750</v>
      </c>
      <c r="DN197" s="14">
        <f>INDEX(军阶与晶片数值!AA$6:AA$27,$DK197+1)</f>
        <v>750</v>
      </c>
      <c r="DO197" s="14">
        <f>INDEX(军阶与晶片数值!AB$6:AB$27,$DK197+1)</f>
        <v>750</v>
      </c>
      <c r="DP197" s="29">
        <f>INDEX(军阶与晶片数值!AC$6:AC$27,$DK197+1)</f>
        <v>50</v>
      </c>
      <c r="DQ197" s="29">
        <f>INDEX(军阶与晶片数值!AD$6:AD$27,$DK197+1)</f>
        <v>30</v>
      </c>
      <c r="DS197" s="26">
        <f>INDEX(军阶与晶片数值!I$6:I$16,AN197+1)</f>
        <v>0.3</v>
      </c>
      <c r="DT197" s="26">
        <f>INDEX(军阶与晶片数值!M$6:M$16,AO197+1)</f>
        <v>0.45</v>
      </c>
      <c r="DU197" s="26">
        <f>INDEX(军阶与晶片数值!J$6:J$16,AP197+1)</f>
        <v>0.45</v>
      </c>
      <c r="DV197" s="26">
        <f>INDEX(军阶与晶片数值!K$6:K$16,AQ197+1)</f>
        <v>0.9</v>
      </c>
      <c r="DW197" s="26">
        <f>INDEX(军阶与晶片数值!L$6:L$16,AR197+1)</f>
        <v>0.9</v>
      </c>
      <c r="DX197" s="28">
        <f>INDEX(军阶与晶片数值!N$6:N$16,AS197+1)</f>
        <v>0</v>
      </c>
      <c r="DY197" s="28">
        <f>INDEX(军阶与晶片数值!O$6:O$16,AT197+1)</f>
        <v>0</v>
      </c>
      <c r="DZ197" s="28">
        <f>INDEX(军阶与晶片数值!P$6:P$16,AU197+1)</f>
        <v>0</v>
      </c>
      <c r="EA197" s="28">
        <f>INDEX(军阶与晶片数值!Q$6:Q$16,AV197+1)</f>
        <v>0</v>
      </c>
      <c r="EB197" s="26">
        <f>INDEX(军阶与晶片数值!R$6:R$16,AW197+1)</f>
        <v>0.3</v>
      </c>
      <c r="EC197" s="26">
        <f>INDEX(军阶与晶片数值!S$6:S$16,AX197+1)</f>
        <v>0.4</v>
      </c>
      <c r="ED197" s="26">
        <f>INDEX(军阶与晶片数值!T$6:T$16,AY197+1)</f>
        <v>0</v>
      </c>
      <c r="EE197" s="26">
        <f>INDEX(军阶与晶片数值!U$6:U$16,AZ197+1)</f>
        <v>0</v>
      </c>
      <c r="EG197" s="26">
        <f>INDEX(军阶与晶片数值!$C$6:$C$36,通天塔!$BA197+1)</f>
        <v>1.1000000000000001</v>
      </c>
      <c r="EH197" s="26">
        <f>INDEX(军阶与晶片数值!$C$6:$C$36,通天塔!$BA197+1)</f>
        <v>1.1000000000000001</v>
      </c>
      <c r="EI197" s="26">
        <f>INDEX(军阶与晶片数值!$C$6:$C$36,通天塔!$BA197+1)</f>
        <v>1.1000000000000001</v>
      </c>
      <c r="EJ197" s="26">
        <f>INDEX(军阶与晶片数值!$C$6:$C$36,通天塔!$BA197+1)</f>
        <v>1.1000000000000001</v>
      </c>
      <c r="EK197" s="26">
        <f>INDEX(军阶与晶片数值!$C$6:$C$36,通天塔!$BA197+1)</f>
        <v>1.1000000000000001</v>
      </c>
      <c r="EM197" s="14">
        <f>INDEX(战舰突破!$H$6:$H$18,通天塔!$J197+1)+INDEX(战舰突破!$H$23:$H$35,通天塔!$K197+1)+INDEX(战舰突破!$H$40:$H$52,通天塔!$L197+1)</f>
        <v>200</v>
      </c>
      <c r="EN197" s="14">
        <f>INDEX(战舰突破!$I$6:$I$18,通天塔!$J197+1)+INDEX(战舰突破!$I$23:$I$35,通天塔!$K197+1)+INDEX(战舰突破!$I$40:$I$52,通天塔!$L197+1)</f>
        <v>200</v>
      </c>
      <c r="EO197" s="14">
        <f>INDEX(战舰突破!$J$6:$J$18,通天塔!$J197+1)+INDEX(战舰突破!$J$23:$J$35,通天塔!$K197+1)+INDEX(战舰突破!$J$40:$J$52,通天塔!$L197+1)</f>
        <v>0</v>
      </c>
      <c r="EP197" s="14">
        <f>INDEX(战舰突破!$K$6:$K$18,通天塔!$J197+1)+INDEX(战舰突破!$K$23:$K$35,通天塔!$K197+1)+INDEX(战舰突破!$K$40:$K$52,通天塔!$L197+1)</f>
        <v>0</v>
      </c>
      <c r="EQ197" s="14">
        <f>INDEX(战舰突破!$L$6:$L$18,通天塔!$J197+1)+INDEX(战舰突破!$L$23:$L$35,通天塔!$K197+1)+INDEX(战舰突破!$L$40:$L$52,通天塔!$L197+1)</f>
        <v>200</v>
      </c>
      <c r="ER197" s="18">
        <f>INDEX(战舰突破!$N$6:$N$18,通天塔!$J197+1)+INDEX(战舰突破!$N$23:$N$35,通天塔!$K197+1)+INDEX(战舰突破!$N$40:$N$52,通天塔!$L197+1)</f>
        <v>0.75</v>
      </c>
      <c r="ES197" s="18">
        <f>INDEX(战舰突破!$O$6:$O$18,通天塔!$J197+1)+INDEX(战舰突破!$O$23:$O$35,通天塔!$K197+1)+INDEX(战舰突破!$O$40:$O$52,通天塔!$L197+1)</f>
        <v>1.4</v>
      </c>
      <c r="ET197" s="18">
        <f>INDEX(战舰突破!$P$6:$P$18,通天塔!$J197+1)+INDEX(战舰突破!$P$23:$P$35,通天塔!$K197+1)+INDEX(战舰突破!$P$40:$P$52,通天塔!$L197+1)</f>
        <v>0.5</v>
      </c>
      <c r="EU197" s="18">
        <f>INDEX(战舰突破!$Q$6:$Q$18,通天塔!$J197+1)+INDEX(战舰突破!$Q$23:$Q$35,通天塔!$K197+1)+INDEX(战舰突破!$Q$40:$Q$52,通天塔!$L197+1)</f>
        <v>0.3</v>
      </c>
      <c r="EV197" s="18">
        <f>INDEX(战舰突破!$R$6:$R$18,通天塔!$J197+1)+INDEX(战舰突破!$R$23:$R$35,通天塔!$K197+1)+INDEX(战舰突破!$R$40:$R$52,通天塔!$L197+1)</f>
        <v>0.25</v>
      </c>
      <c r="EW197" s="18">
        <f>INDEX(战舰突破!$M$6:$M$18,通天塔!$J197+1)+INDEX(战舰突破!$M$23:$M$35,通天塔!$K197+1)+INDEX(战舰突破!$M$40:$M$52,通天塔!$L197+1)</f>
        <v>0.2</v>
      </c>
      <c r="EX197" s="22">
        <f>INDEX(战舰突破!$W$6:$W$18,通天塔!$J197+1)+INDEX(战舰突破!$W$23:$W$35,通天塔!$K197+1)+INDEX(战舰突破!$W$40:$W$52,通天塔!$L197+1)</f>
        <v>0.5</v>
      </c>
      <c r="FA197" s="14">
        <f>INDEX(战舰突破!$S$6:$S$18,通天塔!$J197+1)</f>
        <v>0</v>
      </c>
      <c r="FB197" s="14">
        <f>INDEX(战舰突破!$T$6:$T$18,通天塔!$J197+1)</f>
        <v>1.1000000000000001</v>
      </c>
      <c r="FC197" s="14">
        <f>INDEX(战舰突破!$U$6:$U$18,通天塔!$J197+1)</f>
        <v>0.1</v>
      </c>
      <c r="FD197" s="14">
        <f>INDEX(战舰突破!$V$6:$V$18,通天塔!$J197+1)</f>
        <v>2</v>
      </c>
      <c r="FE197" s="14">
        <f>INDEX(战舰突破!$X$6:$X$18,通天塔!$J197+1)</f>
        <v>12</v>
      </c>
      <c r="FG197" s="14">
        <f>INDEX(战舰突破!$S$23:$S$35,通天塔!$J197+1)</f>
        <v>1</v>
      </c>
      <c r="FH197" s="14">
        <f>INDEX(战舰突破!$T$23:$T$35,通天塔!$J197+1)</f>
        <v>0.55000000000000004</v>
      </c>
      <c r="FI197" s="14">
        <f>INDEX(战舰突破!$U$23:$U$35,通天塔!$J197+1)</f>
        <v>0.1</v>
      </c>
      <c r="FJ197" s="14">
        <f>INDEX(战舰突破!$V$23:$V$35,通天塔!$J197+1)</f>
        <v>2</v>
      </c>
      <c r="FK197" s="14">
        <f>INDEX(战舰突破!$X$23:$X$35,通天塔!$J197+1)</f>
        <v>180</v>
      </c>
      <c r="FM197" s="14">
        <f>INDEX(战舰突破!$S$40:$S$52,通天塔!$J197+1)</f>
        <v>1</v>
      </c>
      <c r="FN197" s="14">
        <f>INDEX(战舰突破!$T$40:$T$52,通天塔!$J197+1)</f>
        <v>0.25</v>
      </c>
      <c r="FO197" s="14">
        <f>INDEX(战舰突破!$U$40:$U$52,通天塔!$J197+1)</f>
        <v>0.2</v>
      </c>
      <c r="FP197" s="14">
        <f>INDEX(战舰突破!$V$40:$V$52,通天塔!$J197+1)</f>
        <v>2</v>
      </c>
      <c r="FQ197" s="14">
        <f>INDEX(战舰突破!$X$40:$X$52,通天塔!$J197+1)</f>
        <v>300</v>
      </c>
      <c r="FT197" s="14">
        <f t="shared" si="300"/>
        <v>4163166</v>
      </c>
      <c r="FU197" s="14">
        <f t="shared" si="301"/>
        <v>4165707</v>
      </c>
      <c r="FV197" s="14">
        <f t="shared" si="302"/>
        <v>4168430</v>
      </c>
      <c r="FW197" s="14">
        <f t="shared" si="303"/>
        <v>49470365</v>
      </c>
      <c r="FX197" s="14">
        <f t="shared" si="304"/>
        <v>1990918</v>
      </c>
      <c r="FY197" s="14">
        <f t="shared" si="305"/>
        <v>46701824</v>
      </c>
      <c r="FZ197" s="14">
        <f t="shared" si="306"/>
        <v>1201620</v>
      </c>
      <c r="GA197" s="28">
        <f t="shared" si="307"/>
        <v>53550</v>
      </c>
      <c r="GB197" s="28">
        <f t="shared" si="308"/>
        <v>53550</v>
      </c>
      <c r="GC197" s="28">
        <f t="shared" si="309"/>
        <v>53550</v>
      </c>
      <c r="GD197" s="28">
        <f t="shared" si="310"/>
        <v>53550</v>
      </c>
      <c r="GE197" s="28">
        <f t="shared" si="311"/>
        <v>2.5219999999999998</v>
      </c>
      <c r="GF197" s="28">
        <f t="shared" si="312"/>
        <v>2.7159999999999997</v>
      </c>
      <c r="GG197" s="28">
        <f t="shared" si="313"/>
        <v>0</v>
      </c>
      <c r="GH197" s="28">
        <f t="shared" si="314"/>
        <v>68.3</v>
      </c>
      <c r="GI197" s="14">
        <f t="shared" si="315"/>
        <v>1</v>
      </c>
      <c r="GJ197" s="14">
        <f t="shared" si="316"/>
        <v>2</v>
      </c>
      <c r="GK197" s="14">
        <f t="shared" si="317"/>
        <v>2</v>
      </c>
      <c r="GL197" s="18">
        <f t="shared" si="318"/>
        <v>2.3000000000000003</v>
      </c>
      <c r="GM197" s="18">
        <f t="shared" si="319"/>
        <v>1.75</v>
      </c>
      <c r="GN197" s="18">
        <f t="shared" si="320"/>
        <v>1.45</v>
      </c>
      <c r="GO197" s="29">
        <f t="shared" si="380"/>
        <v>53700</v>
      </c>
      <c r="GP197" s="29">
        <f t="shared" si="380"/>
        <v>54000</v>
      </c>
      <c r="GQ197" s="29">
        <f t="shared" si="380"/>
        <v>54000</v>
      </c>
      <c r="GR197" s="26">
        <f t="shared" si="321"/>
        <v>0.1</v>
      </c>
      <c r="GS197" s="26">
        <f t="shared" si="322"/>
        <v>0.1</v>
      </c>
      <c r="GT197" s="26">
        <f t="shared" si="323"/>
        <v>0.2</v>
      </c>
      <c r="GU197" s="14">
        <f t="shared" si="324"/>
        <v>4</v>
      </c>
      <c r="GV197" s="14">
        <f t="shared" si="325"/>
        <v>4</v>
      </c>
      <c r="GW197" s="14">
        <f t="shared" si="326"/>
        <v>4</v>
      </c>
      <c r="GX197" s="14">
        <f t="shared" si="327"/>
        <v>12</v>
      </c>
      <c r="GY197" s="14">
        <f t="shared" si="328"/>
        <v>180</v>
      </c>
      <c r="GZ197" s="14">
        <f t="shared" si="329"/>
        <v>300</v>
      </c>
      <c r="HA197">
        <v>193</v>
      </c>
      <c r="HB197" s="14">
        <f t="shared" si="275"/>
        <v>502488868</v>
      </c>
      <c r="HD197" s="14">
        <f t="shared" si="330"/>
        <v>3981836</v>
      </c>
      <c r="HE197" s="14">
        <f t="shared" si="331"/>
        <v>2081553</v>
      </c>
      <c r="HF197" s="29">
        <f t="shared" si="332"/>
        <v>51408</v>
      </c>
      <c r="HG197" s="29">
        <f t="shared" si="333"/>
        <v>36944</v>
      </c>
      <c r="HH197" s="29">
        <f t="shared" si="334"/>
        <v>39900</v>
      </c>
      <c r="HI197" s="29">
        <f t="shared" si="335"/>
        <v>37240</v>
      </c>
      <c r="HJ197" s="14">
        <f t="shared" si="336"/>
        <v>2.5219999999999998</v>
      </c>
      <c r="HK197" s="14">
        <f t="shared" si="337"/>
        <v>2.7159999999999997</v>
      </c>
      <c r="HL197" s="14">
        <f t="shared" si="338"/>
        <v>1249730</v>
      </c>
      <c r="HM197" s="14">
        <f t="shared" si="339"/>
        <v>2048933</v>
      </c>
      <c r="HN197" s="26">
        <f t="shared" si="340"/>
        <v>0.39917884425989508</v>
      </c>
      <c r="HO197" s="26">
        <f t="shared" si="341"/>
        <v>0.66517581739666876</v>
      </c>
      <c r="HP197" s="29">
        <f t="shared" si="342"/>
        <v>594401</v>
      </c>
      <c r="HQ197" s="29">
        <f t="shared" si="343"/>
        <v>2173594</v>
      </c>
      <c r="HR197" s="29">
        <f t="shared" si="344"/>
        <v>2404274</v>
      </c>
      <c r="HS197" s="26">
        <f t="shared" si="345"/>
        <v>0.48874004997552745</v>
      </c>
      <c r="HT197" s="26">
        <f t="shared" si="346"/>
        <v>0.49357015894278577</v>
      </c>
      <c r="HU197" s="26">
        <f t="shared" si="347"/>
        <v>0.59357015894278575</v>
      </c>
      <c r="HV197" s="26">
        <f t="shared" si="348"/>
        <v>8.8740049975527424E-2</v>
      </c>
      <c r="HW197" s="29">
        <f t="shared" si="349"/>
        <v>2.2000000000000002</v>
      </c>
      <c r="HX197" s="29">
        <f t="shared" si="350"/>
        <v>4.4289806538035501</v>
      </c>
      <c r="HY197" s="29">
        <f t="shared" si="351"/>
        <v>5.0289806538035497</v>
      </c>
      <c r="HZ197" s="29">
        <f t="shared" si="352"/>
        <v>6538411</v>
      </c>
      <c r="IA197" s="29">
        <f t="shared" si="353"/>
        <v>6417870.5168156493</v>
      </c>
      <c r="IB197" s="29">
        <f t="shared" si="354"/>
        <v>6045523.7162214378</v>
      </c>
      <c r="IC197" s="29">
        <f t="shared" si="355"/>
        <v>32844018</v>
      </c>
      <c r="ID197" s="14">
        <f t="shared" si="356"/>
        <v>19001805.23</v>
      </c>
      <c r="IH197" s="14">
        <v>1</v>
      </c>
      <c r="II197" s="14">
        <v>1</v>
      </c>
      <c r="IJ197" s="14">
        <v>480</v>
      </c>
      <c r="IK197" s="14">
        <v>80</v>
      </c>
      <c r="IL197" s="14">
        <v>60</v>
      </c>
      <c r="IM197" s="23">
        <f t="shared" si="357"/>
        <v>4399549743</v>
      </c>
      <c r="IN197" s="23">
        <f t="shared" si="358"/>
        <v>2</v>
      </c>
      <c r="IO197" s="23">
        <f t="shared" si="359"/>
        <v>4399.55</v>
      </c>
      <c r="IP197" s="23">
        <f t="shared" si="360"/>
        <v>4993212897</v>
      </c>
      <c r="IQ197" s="23">
        <f t="shared" si="361"/>
        <v>2</v>
      </c>
      <c r="IR197" s="23">
        <f t="shared" si="362"/>
        <v>4993.21</v>
      </c>
      <c r="IS197" s="14">
        <v>1</v>
      </c>
      <c r="IT197" s="14">
        <v>1</v>
      </c>
      <c r="IU197" s="14">
        <v>240</v>
      </c>
      <c r="IV197" s="14">
        <v>40</v>
      </c>
      <c r="IW197" s="14">
        <v>30</v>
      </c>
      <c r="IX197" s="23">
        <f t="shared" si="363"/>
        <v>2590098707</v>
      </c>
      <c r="IY197" s="23">
        <f t="shared" si="364"/>
        <v>2</v>
      </c>
      <c r="IZ197" s="23">
        <f t="shared" si="365"/>
        <v>2590.1</v>
      </c>
      <c r="JA197" s="23"/>
      <c r="JB197" s="23"/>
      <c r="JC197" s="23"/>
      <c r="JG197">
        <f t="shared" si="366"/>
        <v>1.7410251568738495</v>
      </c>
      <c r="JH197">
        <f t="shared" si="367"/>
        <v>4.390865445635848</v>
      </c>
      <c r="JJ197" s="14">
        <v>10</v>
      </c>
      <c r="JK197" s="14">
        <v>2</v>
      </c>
      <c r="JL197" s="14">
        <v>1.5</v>
      </c>
      <c r="JM197" s="23">
        <f t="shared" si="368"/>
        <v>87857187</v>
      </c>
      <c r="JN197" s="23">
        <f t="shared" si="369"/>
        <v>1</v>
      </c>
      <c r="JO197" s="23">
        <f t="shared" si="370"/>
        <v>87857.19</v>
      </c>
      <c r="JP197" s="14">
        <v>30</v>
      </c>
      <c r="JQ197" s="14">
        <v>6</v>
      </c>
      <c r="JR197" s="14">
        <v>4</v>
      </c>
      <c r="JS197" s="23">
        <f t="shared" si="371"/>
        <v>251480514</v>
      </c>
      <c r="JT197" s="23">
        <f t="shared" si="372"/>
        <v>1</v>
      </c>
      <c r="JU197" s="23">
        <f t="shared" si="373"/>
        <v>251480.51</v>
      </c>
      <c r="JW197" s="23">
        <f t="shared" si="374"/>
        <v>335307352</v>
      </c>
      <c r="JX197" s="23">
        <f t="shared" si="375"/>
        <v>1</v>
      </c>
      <c r="JY197" s="23">
        <f t="shared" si="376"/>
        <v>335307.34999999998</v>
      </c>
      <c r="JZ197" s="23">
        <f t="shared" si="377"/>
        <v>131785781</v>
      </c>
      <c r="KA197" s="23">
        <f t="shared" si="378"/>
        <v>1</v>
      </c>
      <c r="KB197" s="23">
        <f t="shared" si="379"/>
        <v>131785.78</v>
      </c>
    </row>
    <row r="198" spans="3:288" ht="16.5" x14ac:dyDescent="0.2">
      <c r="C198" s="14">
        <f t="shared" ref="C198:C232" si="381">MATCH(F198,$B$5:$B$85,1)</f>
        <v>55</v>
      </c>
      <c r="D198" s="14">
        <v>194</v>
      </c>
      <c r="E198" s="14" t="s">
        <v>856</v>
      </c>
      <c r="F198" s="14">
        <v>685</v>
      </c>
      <c r="G198" s="14">
        <v>685</v>
      </c>
      <c r="H198" s="14">
        <v>685</v>
      </c>
      <c r="I198" s="14">
        <v>685</v>
      </c>
      <c r="J198" s="14">
        <v>11</v>
      </c>
      <c r="K198" s="14">
        <v>11</v>
      </c>
      <c r="L198" s="14">
        <v>11</v>
      </c>
      <c r="M198" s="14">
        <v>7</v>
      </c>
      <c r="N198" s="14">
        <v>7</v>
      </c>
      <c r="O198" s="14">
        <v>7</v>
      </c>
      <c r="P198" s="14">
        <v>10</v>
      </c>
      <c r="Q198" s="14">
        <v>10</v>
      </c>
      <c r="R198" s="14">
        <v>10</v>
      </c>
      <c r="S198" s="14">
        <v>10</v>
      </c>
      <c r="T198" s="14">
        <v>10</v>
      </c>
      <c r="U198" s="14">
        <v>10</v>
      </c>
      <c r="V198" s="14">
        <v>10</v>
      </c>
      <c r="W198" s="14">
        <v>10</v>
      </c>
      <c r="X198" s="14">
        <v>685</v>
      </c>
      <c r="Y198" s="14">
        <v>685</v>
      </c>
      <c r="Z198" s="14">
        <v>685</v>
      </c>
      <c r="AA198" s="14">
        <v>685</v>
      </c>
      <c r="AB198" s="14">
        <v>685</v>
      </c>
      <c r="AC198" s="14">
        <v>685</v>
      </c>
      <c r="AD198" s="14">
        <v>685</v>
      </c>
      <c r="AE198" s="14">
        <v>685</v>
      </c>
      <c r="AF198" s="14">
        <v>88</v>
      </c>
      <c r="AG198" s="14">
        <v>88</v>
      </c>
      <c r="AH198" s="14">
        <v>88</v>
      </c>
      <c r="AI198" s="14">
        <v>88</v>
      </c>
      <c r="AJ198" s="14">
        <v>88</v>
      </c>
      <c r="AK198" s="14">
        <v>88</v>
      </c>
      <c r="AL198" s="14">
        <v>88</v>
      </c>
      <c r="AM198" s="14">
        <v>88</v>
      </c>
      <c r="AN198" s="14">
        <v>6</v>
      </c>
      <c r="AO198" s="14">
        <v>7</v>
      </c>
      <c r="AP198" s="14">
        <v>7</v>
      </c>
      <c r="AQ198" s="14">
        <v>7</v>
      </c>
      <c r="AR198" s="14">
        <v>7</v>
      </c>
      <c r="AS198" s="14">
        <v>0</v>
      </c>
      <c r="AT198" s="14">
        <v>0</v>
      </c>
      <c r="AU198" s="14">
        <v>0</v>
      </c>
      <c r="AV198" s="14">
        <v>0</v>
      </c>
      <c r="AW198" s="14">
        <v>4</v>
      </c>
      <c r="AX198" s="14">
        <v>5</v>
      </c>
      <c r="AY198" s="14">
        <v>0</v>
      </c>
      <c r="AZ198" s="14">
        <v>0</v>
      </c>
      <c r="BA198" s="14">
        <v>22</v>
      </c>
      <c r="BF198" s="14">
        <f>ROUND((INDEX(新战舰养成!S$6:S$18,通天塔!$J198+1)+INDEX(新战舰养成!D$6:D$18,通天塔!$J198+1)*(通天塔!$G198-1))*INDEX(战舰突破!$D$6:$D$18,通天塔!$M198+1),0)</f>
        <v>469277</v>
      </c>
      <c r="BG198" s="14">
        <f>ROUND((INDEX(新战舰养成!T$6:T$18,通天塔!$J198+1)+INDEX(新战舰养成!E$6:E$18,通天塔!$J198+1)*(通天塔!$G198-1))*INDEX(战舰突破!$D$6:$D$18,通天塔!$M198+1),0)</f>
        <v>3754104</v>
      </c>
      <c r="BH198" s="14">
        <f>ROUND((INDEX(新战舰养成!U$6:U$18,通天塔!$J198+1)+INDEX(新战舰养成!F$6:F$18,通天塔!$J198+1)*(通天塔!$G198-1))*INDEX(战舰突破!$D$6:$D$18,通天塔!$M198+1),0)</f>
        <v>234789</v>
      </c>
      <c r="BI198" s="14">
        <f>ROUND((INDEX(新战舰养成!V$6:V$18,通天塔!$J198+1)+INDEX(新战舰养成!G$6:G$18,通天塔!$J198+1)*(通天塔!$G198-1))*INDEX(战舰突破!$D$6:$D$18,通天塔!$M198+1),0)</f>
        <v>570</v>
      </c>
      <c r="BJ198" s="14">
        <f>ROUND((INDEX(新战舰养成!W$6:W$18,通天塔!$J198+1)+INDEX(新战舰养成!H$6:H$18,通天塔!$J198+1)*(通天塔!$G198-1))*INDEX(战舰突破!$D$6:$D$18,通天塔!$M198+1),0)</f>
        <v>8</v>
      </c>
      <c r="BL198" s="14">
        <f>IF($H198&gt;0,ROUND((INDEX(新战舰养成!X$6:X$18,通天塔!$K198+1)+INDEX(新战舰养成!I$6:I$18,通天塔!$K198+1)*(通天塔!$H198-1))*INDEX(战舰突破!$D$6:$D$18,通天塔!$N198+1),0),0)</f>
        <v>469809</v>
      </c>
      <c r="BM198" s="14">
        <f>IF($H198&gt;0,ROUND((INDEX(新战舰养成!Y$6:Y$18,通天塔!$K198+1)+INDEX(新战舰养成!J$6:J$18,通天塔!$K198+1)*(通天塔!$H198-1))*INDEX(战舰突破!$D$6:$D$18,通天塔!$N198+1),0),0)</f>
        <v>0</v>
      </c>
      <c r="BN198" s="14">
        <f>IF($H198&gt;0,ROUND((INDEX(新战舰养成!Z$6:Z$18,通天塔!$K198+1)+INDEX(新战舰养成!K$6:K$18,通天塔!$K198+1)*(通天塔!$H198-1))*INDEX(战舰突破!$D$6:$D$18,通天塔!$N198+1),0),0)</f>
        <v>0</v>
      </c>
      <c r="BO198" s="14">
        <f>IF($H198&gt;0,ROUND((INDEX(新战舰养成!AA$6:AA$18,通天塔!$K198+1)+INDEX(新战舰养成!L$6:L$18,通天塔!$K198+1)*(通天塔!$H198-1))*INDEX(战舰突破!$D$6:$D$18,通天塔!$N198+1),0),0)</f>
        <v>4692772</v>
      </c>
      <c r="BP198" s="14">
        <f>IF($H198&gt;0,ROUND((INDEX(新战舰养成!AB$6:AB$18,通天塔!$K198+1)+INDEX(新战舰养成!M$6:M$18,通天塔!$K198+1)*(通天塔!$H198-1))*INDEX(战舰突破!$D$6:$D$18,通天塔!$N198+1),0),0)</f>
        <v>93716</v>
      </c>
      <c r="BR198" s="14">
        <f>IF($I198&gt;0,ROUND((INDEX(新战舰养成!AC$6:AC$18,通天塔!$L198+1)+INDEX(新战舰养成!I$6:I$18,通天塔!$L198+1)*(通天塔!$I198-1))*INDEX(战舰突破!$D$6:$D$18,通天塔!$O198+1),0),0)</f>
        <v>470379</v>
      </c>
      <c r="BS198" s="14">
        <f>IF($I198&gt;0,ROUND((INDEX(新战舰养成!AD$6:AD$18,通天塔!$L198+1)+INDEX(新战舰养成!J$6:J$18,通天塔!$L198+1)*(通天塔!$I198-1))*INDEX(战舰突破!$D$6:$D$18,通天塔!$O198+1),0),0)</f>
        <v>0</v>
      </c>
      <c r="BT198" s="14">
        <f>IF($I198&gt;0,ROUND((INDEX(新战舰养成!AE$6:AE$18,通天塔!$L198+1)+INDEX(新战舰养成!K$6:K$18,通天塔!$L198+1)*(通天塔!$I198-1))*INDEX(战舰突破!$D$6:$D$18,通天塔!$O198+1),0),0)</f>
        <v>0</v>
      </c>
      <c r="BU198" s="14">
        <f>IF($I198&gt;0,ROUND((INDEX(新战舰养成!AF$6:AF$18,通天塔!$L198+1)+INDEX(新战舰养成!L$6:L$18,通天塔!$L198+1)*(通天塔!$I198-1))*INDEX(战舰突破!$D$6:$D$18,通天塔!$O198+1),0),0)</f>
        <v>2996376</v>
      </c>
      <c r="BV198" s="14">
        <f>IF($I198&gt;0,ROUND((INDEX(新战舰养成!AG$6:AG$18,通天塔!$L198+1)+INDEX(新战舰养成!M$6:M$18,通天塔!$L198+1)*(通天塔!$I198-1))*INDEX(战舰突破!$D$6:$D$18,通天塔!$O198+1),0),0)</f>
        <v>128066</v>
      </c>
      <c r="BY198" s="14">
        <f>(INDEX(装备数值!$C$13:$G$116,通天塔!$P198*8+1,BY$2)+INDEX(装备数值!$C$13:$G$116,通天塔!$Q198*8+2,BY$2)+INDEX(装备数值!$C$13:$G$116,通天塔!$S198*8+3,BY$2)+INDEX(装备数值!$C$13:$G$116,通天塔!$R198*8+4,BY$2)+INDEX(装备数值!$C$13:$G$116,通天塔!$T198*8+5,BY$2)+INDEX(装备数值!$C$13:$G$116,通天塔!$U198*8+6,BY$2)+INDEX(装备数值!$C$13:$G$116,通天塔!$V198*8+7,BY$2)+INDEX(装备数值!$C$13:$G$116,通天塔!$W198*8+8,BY$2))</f>
        <v>80000</v>
      </c>
      <c r="BZ198" s="14">
        <f>(INDEX(装备数值!$C$13:$G$116,通天塔!$P198*8+1,BZ$2)+INDEX(装备数值!$C$13:$G$116,通天塔!$Q198*8+2,BZ$2)+INDEX(装备数值!$C$13:$G$116,通天塔!$S198*8+3,BZ$2)+INDEX(装备数值!$C$13:$G$116,通天塔!$R198*8+4,BZ$2)+INDEX(装备数值!$C$13:$G$116,通天塔!$T198*8+5,BZ$2)+INDEX(装备数值!$C$13:$G$116,通天塔!$U198*8+6,BZ$2)+INDEX(装备数值!$C$13:$G$116,通天塔!$V198*8+7,BZ$2)+INDEX(装备数值!$C$13:$G$116,通天塔!$W198*8+8,BZ$2))</f>
        <v>600000</v>
      </c>
      <c r="CA198" s="14">
        <f>(INDEX(装备数值!$C$13:$G$116,通天塔!$P198*8+1,CA$2)+INDEX(装备数值!$C$13:$G$116,通天塔!$Q198*8+2,CA$2)+INDEX(装备数值!$C$13:$G$116,通天塔!$S198*8+3,CA$2)+INDEX(装备数值!$C$13:$G$116,通天塔!$R198*8+4,CA$2)+INDEX(装备数值!$C$13:$G$116,通天塔!$T198*8+5,CA$2)+INDEX(装备数值!$C$13:$G$116,通天塔!$U198*8+6,CA$2)+INDEX(装备数值!$C$13:$G$116,通天塔!$V198*8+7,CA$2)+INDEX(装备数值!$C$13:$G$116,通天塔!$W198*8+8,CA$2))</f>
        <v>40000</v>
      </c>
      <c r="CB198" s="14">
        <f>(INDEX(装备数值!$C$13:$G$116,通天塔!$P198*8+1,CB$2)+INDEX(装备数值!$C$13:$G$116,通天塔!$Q198*8+2,CB$2)+INDEX(装备数值!$C$13:$G$116,通天塔!$S198*8+3,CB$2)+INDEX(装备数值!$C$13:$G$116,通天塔!$R198*8+4,CB$2)+INDEX(装备数值!$C$13:$G$116,通天塔!$T198*8+5,CB$2)+INDEX(装备数值!$C$13:$G$116,通天塔!$U198*8+6,CB$2)+INDEX(装备数值!$C$13:$G$116,通天塔!$V198*8+7,CB$2)+INDEX(装备数值!$C$13:$G$116,通天塔!$W198*8+8,CB$2))</f>
        <v>800000</v>
      </c>
      <c r="CC198" s="14">
        <f>(INDEX(装备数值!$C$13:$G$116,通天塔!$P198*8+1,CC$2)+INDEX(装备数值!$C$13:$G$116,通天塔!$Q198*8+2,CC$2)+INDEX(装备数值!$C$13:$G$116,通天塔!$S198*8+3,CC$2)+INDEX(装备数值!$C$13:$G$116,通天塔!$R198*8+4,CC$2)+INDEX(装备数值!$C$13:$G$116,通天塔!$T198*8+5,CC$2)+INDEX(装备数值!$C$13:$G$116,通天塔!$U198*8+6,CC$2)+INDEX(装备数值!$C$13:$G$116,通天塔!$V198*8+7,CC$2)+INDEX(装备数值!$C$13:$G$116,通天塔!$W198*8+8,CC$2))</f>
        <v>15750</v>
      </c>
      <c r="CF198" s="14">
        <f>INDEX(装备数值!$I$13:$M$116,通天塔!$P198*8+1,CF$2)*$X198+INDEX(装备数值!$I$13:$M$116,通天塔!$Q198*8+2,CF$2)*$Y198+INDEX(装备数值!$I$13:$M$116,通天塔!$S198*8+3,CF$2)*$Z198+INDEX(装备数值!$I$13:$M$116,通天塔!$R198*8+4,CF$2)*$AA198+INDEX(装备数值!$I$13:$M$116,通天塔!$T198*8+5,CF$2)*$AB198+INDEX(装备数值!$I$13:$M$116,通天塔!$U198*8+6,CF$2)*$AC198+INDEX(装备数值!$I$13:$M$116,通天塔!$V198*8+7,CF$2)*$AD198+INDEX(装备数值!$I$13:$M$116,通天塔!$W198*8+8,CF$2)*$AE198</f>
        <v>219200</v>
      </c>
      <c r="CG198" s="14">
        <f>INDEX(装备数值!$I$13:$M$116,通天塔!$P198*8+1,CG$2)*$X198+INDEX(装备数值!$I$13:$M$116,通天塔!$Q198*8+2,CG$2)*$Y198+INDEX(装备数值!$I$13:$M$116,通天塔!$S198*8+3,CG$2)*$Z198+INDEX(装备数值!$I$13:$M$116,通天塔!$R198*8+4,CG$2)*$AA198+INDEX(装备数值!$I$13:$M$116,通天塔!$T198*8+5,CG$2)*$AB198+INDEX(装备数值!$I$13:$M$116,通天塔!$U198*8+6,CG$2)*$AC198+INDEX(装备数值!$I$13:$M$116,通天塔!$V198*8+7,CG$2)*$AD198+INDEX(装备数值!$I$13:$M$116,通天塔!$W198*8+8,CG$2)*$AE198</f>
        <v>1644000</v>
      </c>
      <c r="CH198" s="14">
        <f>INDEX(装备数值!$I$13:$M$116,通天塔!$P198*8+1,CH$2)*$X198+INDEX(装备数值!$I$13:$M$116,通天塔!$Q198*8+2,CH$2)*$Y198+INDEX(装备数值!$I$13:$M$116,通天塔!$S198*8+3,CH$2)*$Z198+INDEX(装备数值!$I$13:$M$116,通天塔!$R198*8+4,CH$2)*$AA198+INDEX(装备数值!$I$13:$M$116,通天塔!$T198*8+5,CH$2)*$AB198+INDEX(装备数值!$I$13:$M$116,通天塔!$U198*8+6,CH$2)*$AC198+INDEX(装备数值!$I$13:$M$116,通天塔!$V198*8+7,CH$2)*$AD198+INDEX(装备数值!$I$13:$M$116,通天塔!$W198*8+8,CH$2)*$AE198</f>
        <v>109600</v>
      </c>
      <c r="CI198" s="14">
        <f>INDEX(装备数值!$I$13:$M$116,通天塔!$P198*8+1,CI$2)*$X198+INDEX(装备数值!$I$13:$M$116,通天塔!$Q198*8+2,CI$2)*$Y198+INDEX(装备数值!$I$13:$M$116,通天塔!$S198*8+3,CI$2)*$Z198+INDEX(装备数值!$I$13:$M$116,通天塔!$R198*8+4,CI$2)*$AA198+INDEX(装备数值!$I$13:$M$116,通天塔!$T198*8+5,CI$2)*$AB198+INDEX(装备数值!$I$13:$M$116,通天塔!$U198*8+6,CI$2)*$AC198+INDEX(装备数值!$I$13:$M$116,通天塔!$V198*8+7,CI$2)*$AD198+INDEX(装备数值!$I$13:$M$116,通天塔!$W198*8+8,CI$2)*$AE198</f>
        <v>2192000</v>
      </c>
      <c r="CJ198" s="14">
        <f>INDEX(装备数值!$I$13:$M$116,通天塔!$P198*8+1,CJ$2)*$X198+INDEX(装备数值!$I$13:$M$116,通天塔!$Q198*8+2,CJ$2)*$Y198+INDEX(装备数值!$I$13:$M$116,通天塔!$S198*8+3,CJ$2)*$Z198+INDEX(装备数值!$I$13:$M$116,通天塔!$R198*8+4,CJ$2)*$AA198+INDEX(装备数值!$I$13:$M$116,通天塔!$T198*8+5,CJ$2)*$AB198+INDEX(装备数值!$I$13:$M$116,通天塔!$U198*8+6,CJ$2)*$AC198+INDEX(装备数值!$I$13:$M$116,通天塔!$V198*8+7,CJ$2)*$AD198+INDEX(装备数值!$I$13:$M$116,通天塔!$W198*8+8,CJ$2)*$AE198</f>
        <v>43155</v>
      </c>
      <c r="CM198" s="14">
        <f>INDEX(装备数值!$X$13:$AH$116,$P198*8+1,CM$2)*$AF198+INDEX(装备数值!$X$13:$AH$116,$Q198*8+2,CM$2)*$AG198+INDEX(装备数值!$X$13:$AH$116,$S198*8+3,CM$2)*$AH198+INDEX(装备数值!$X$13:$AH$116,$R198*8+4,CM$2)*$AI198+INDEX(装备数值!$X$13:$AH$116,$T198*8+5,CM$2)*$AJ198+INDEX(装备数值!$X$13:$AH$116,$U198*8+6,CM$2)*$AK198+INDEX(装备数值!$X$13:$AH$116,$V198*8+7,CM$2)*$AL198+INDEX(装备数值!$X$13:$AH$116,$W198*8+8,CM$2)*$AM198</f>
        <v>70400</v>
      </c>
      <c r="CN198" s="14">
        <f>INDEX(装备数值!$X$13:$AH$116,$P198*8+1,CN$2)*$AF198+INDEX(装备数值!$X$13:$AH$116,$Q198*8+2,CN$2)*$AG198+INDEX(装备数值!$X$13:$AH$116,$S198*8+3,CN$2)*$AH198+INDEX(装备数值!$X$13:$AH$116,$R198*8+4,CN$2)*$AI198+INDEX(装备数值!$X$13:$AH$116,$T198*8+5,CN$2)*$AJ198+INDEX(装备数值!$X$13:$AH$116,$U198*8+6,CN$2)*$AK198+INDEX(装备数值!$X$13:$AH$116,$V198*8+7,CN$2)*$AL198+INDEX(装备数值!$X$13:$AH$116,$W198*8+8,CN$2)*$AM198</f>
        <v>528000</v>
      </c>
      <c r="CO198" s="14">
        <f>INDEX(装备数值!$X$13:$AH$116,$P198*8+1,CO$2)*$AF198+INDEX(装备数值!$X$13:$AH$116,$Q198*8+2,CO$2)*$AG198+INDEX(装备数值!$X$13:$AH$116,$S198*8+3,CO$2)*$AH198+INDEX(装备数值!$X$13:$AH$116,$R198*8+4,CO$2)*$AI198+INDEX(装备数值!$X$13:$AH$116,$T198*8+5,CO$2)*$AJ198+INDEX(装备数值!$X$13:$AH$116,$U198*8+6,CO$2)*$AK198+INDEX(装备数值!$X$13:$AH$116,$V198*8+7,CO$2)*$AL198+INDEX(装备数值!$X$13:$AH$116,$W198*8+8,CO$2)*$AM198</f>
        <v>35200</v>
      </c>
      <c r="CP198" s="14">
        <f>INDEX(装备数值!$X$13:$AH$116,$P198*8+1,CP$2)*$AF198+INDEX(装备数值!$X$13:$AH$116,$Q198*8+2,CP$2)*$AG198+INDEX(装备数值!$X$13:$AH$116,$S198*8+3,CP$2)*$AH198+INDEX(装备数值!$X$13:$AH$116,$R198*8+4,CP$2)*$AI198+INDEX(装备数值!$X$13:$AH$116,$T198*8+5,CP$2)*$AJ198+INDEX(装备数值!$X$13:$AH$116,$U198*8+6,CP$2)*$AK198+INDEX(装备数值!$X$13:$AH$116,$V198*8+7,CP$2)*$AL198+INDEX(装备数值!$X$13:$AH$116,$W198*8+8,CP$2)*$AM198</f>
        <v>704000</v>
      </c>
      <c r="CQ198" s="14">
        <f>INDEX(装备数值!$X$13:$AH$116,$P198*8+1,CQ$2)*$AF198+INDEX(装备数值!$X$13:$AH$116,$Q198*8+2,CQ$2)*$AG198+INDEX(装备数值!$X$13:$AH$116,$S198*8+3,CQ$2)*$AH198+INDEX(装备数值!$X$13:$AH$116,$R198*8+4,CQ$2)*$AI198+INDEX(装备数值!$X$13:$AH$116,$T198*8+5,CQ$2)*$AJ198+INDEX(装备数值!$X$13:$AH$116,$U198*8+6,CQ$2)*$AK198+INDEX(装备数值!$X$13:$AH$116,$V198*8+7,CQ$2)*$AL198+INDEX(装备数值!$X$13:$AH$116,$W198*8+8,CQ$2)*$AM198</f>
        <v>14080</v>
      </c>
      <c r="CR198" s="14">
        <f>INDEX(装备数值!$X$13:$AH$116,$P198*8+1,CR$2)*$AF198+INDEX(装备数值!$X$13:$AH$116,$Q198*8+2,CR$2)*$AG198+INDEX(装备数值!$X$13:$AH$116,$S198*8+3,CR$2)*$AH198+INDEX(装备数值!$X$13:$AH$116,$R198*8+4,CR$2)*$AI198+INDEX(装备数值!$X$13:$AH$116,$T198*8+5,CR$2)*$AJ198+INDEX(装备数值!$X$13:$AH$116,$U198*8+6,CR$2)*$AK198+INDEX(装备数值!$X$13:$AH$116,$V198*8+7,CR$2)*$AL198+INDEX(装备数值!$X$13:$AH$116,$W198*8+8,CR$2)*$AM198</f>
        <v>52800</v>
      </c>
      <c r="CS198" s="14">
        <f>INDEX(装备数值!$X$13:$AH$116,$P198*8+1,CS$2)*$AF198+INDEX(装备数值!$X$13:$AH$116,$Q198*8+2,CS$2)*$AG198+INDEX(装备数值!$X$13:$AH$116,$S198*8+3,CS$2)*$AH198+INDEX(装备数值!$X$13:$AH$116,$R198*8+4,CS$2)*$AI198+INDEX(装备数值!$X$13:$AH$116,$T198*8+5,CS$2)*$AJ198+INDEX(装备数值!$X$13:$AH$116,$U198*8+6,CS$2)*$AK198+INDEX(装备数值!$X$13:$AH$116,$V198*8+7,CS$2)*$AL198+INDEX(装备数值!$X$13:$AH$116,$W198*8+8,CS$2)*$AM198</f>
        <v>52800</v>
      </c>
      <c r="CT198" s="14">
        <f>INDEX(装备数值!$X$13:$AH$116,$P198*8+1,CT$2)*$AF198+INDEX(装备数值!$X$13:$AH$116,$Q198*8+2,CT$2)*$AG198+INDEX(装备数值!$X$13:$AH$116,$S198*8+3,CT$2)*$AH198+INDEX(装备数值!$X$13:$AH$116,$R198*8+4,CT$2)*$AI198+INDEX(装备数值!$X$13:$AH$116,$T198*8+5,CT$2)*$AJ198+INDEX(装备数值!$X$13:$AH$116,$U198*8+6,CT$2)*$AK198+INDEX(装备数值!$X$13:$AH$116,$V198*8+7,CT$2)*$AL198+INDEX(装备数值!$X$13:$AH$116,$W198*8+8,CT$2)*$AM198</f>
        <v>52800</v>
      </c>
      <c r="CU198" s="14">
        <f>INDEX(装备数值!$X$13:$AH$116,$P198*8+1,CU$2)*$AF198+INDEX(装备数值!$X$13:$AH$116,$Q198*8+2,CU$2)*$AG198+INDEX(装备数值!$X$13:$AH$116,$S198*8+3,CU$2)*$AH198+INDEX(装备数值!$X$13:$AH$116,$R198*8+4,CU$2)*$AI198+INDEX(装备数值!$X$13:$AH$116,$T198*8+5,CU$2)*$AJ198+INDEX(装备数值!$X$13:$AH$116,$U198*8+6,CU$2)*$AK198+INDEX(装备数值!$X$13:$AH$116,$V198*8+7,CU$2)*$AL198+INDEX(装备数值!$X$13:$AH$116,$W198*8+8,CU$2)*$AM198</f>
        <v>52800</v>
      </c>
      <c r="CV198" s="14">
        <f>INDEX(装备数值!$X$13:$AH$116,$P198*8+1,CV$2)*$AF198+INDEX(装备数值!$X$13:$AH$116,$Q198*8+2,CV$2)*$AG198+INDEX(装备数值!$X$13:$AH$116,$S198*8+3,CV$2)*$AH198+INDEX(装备数值!$X$13:$AH$116,$R198*8+4,CV$2)*$AI198+INDEX(装备数值!$X$13:$AH$116,$T198*8+5,CV$2)*$AJ198+INDEX(装备数值!$X$13:$AH$116,$U198*8+6,CV$2)*$AK198+INDEX(装备数值!$X$13:$AH$116,$V198*8+7,CV$2)*$AL198+INDEX(装备数值!$X$13:$AH$116,$W198*8+8,CV$2)*$AM198</f>
        <v>176</v>
      </c>
      <c r="CW198" s="14">
        <f>INDEX(装备数值!$X$13:$AH$116,$P198*8+1,CW$2)*$AF198+INDEX(装备数值!$X$13:$AH$116,$Q198*8+2,CW$2)*$AG198+INDEX(装备数值!$X$13:$AH$116,$S198*8+3,CW$2)*$AH198+INDEX(装备数值!$X$13:$AH$116,$R198*8+4,CW$2)*$AI198+INDEX(装备数值!$X$13:$AH$116,$T198*8+5,CW$2)*$AJ198+INDEX(装备数值!$X$13:$AH$116,$U198*8+6,CW$2)*$AK198+INDEX(装备数值!$X$13:$AH$116,$V198*8+7,CW$2)*$AL198+INDEX(装备数值!$X$13:$AH$116,$W198*8+8,CW$2)*$AM198</f>
        <v>176</v>
      </c>
      <c r="CY198" s="14">
        <f>INDEX(装备数值!$AN$17:$AN$117,MATCH(MIN($X198:$AE198),装备数值!$AO$17:$AO$117,1))</f>
        <v>68</v>
      </c>
      <c r="CZ198" s="14">
        <f>IF(COUNTIF($P198:$W198,"&gt;"&amp;0)=8,INDEX(装备数值!AR$17:AR$117,$CY198+1),0)</f>
        <v>33864</v>
      </c>
      <c r="DA198" s="14">
        <f>IF(COUNTIF($P198:$W198,"&gt;"&amp;0)=8,INDEX(装备数值!AS$17:AS$117,$CY198+1),0)</f>
        <v>255000</v>
      </c>
      <c r="DB198" s="14">
        <f>IF(COUNTIF($P198:$W198,"&gt;"&amp;0)=8,INDEX(装备数值!AT$17:AT$117,$CY198+1),0)</f>
        <v>16864</v>
      </c>
      <c r="DC198" s="14">
        <f>IF(COUNTIF($P198:$W198,"&gt;"&amp;0)=8,INDEX(装备数值!AU$17:AU$117,$CY198+1),0)</f>
        <v>340000</v>
      </c>
      <c r="DD198" s="14">
        <f>IF(COUNTIF($P198:$W198,"&gt;"&amp;0)=8,INDEX(装备数值!AV$17:AV$117,$CY198+1),0)</f>
        <v>6800</v>
      </c>
      <c r="DF198" s="14">
        <f>INDEX(装备数值!$AY$17:$AY$77,MATCH(MIN($AF198:$AM198),装备数值!$AZ$17:$AZ$77,1))</f>
        <v>44</v>
      </c>
      <c r="DG198" s="26">
        <f>INDEX(装备数值!BA$17:BA$77,通天塔!DF198+1)</f>
        <v>0.94</v>
      </c>
      <c r="DH198" s="26">
        <f>INDEX(装备数值!BA$17:BA$77,通天塔!DF198+1)</f>
        <v>0.94</v>
      </c>
      <c r="DJ198" s="14">
        <f t="shared" si="299"/>
        <v>43</v>
      </c>
      <c r="DK198" s="14">
        <f>VLOOKUP(DJ198,军阶与晶片数值!$W$6:$X$27,2)</f>
        <v>9</v>
      </c>
      <c r="DL198" s="14">
        <f>INDEX(军阶与晶片数值!Y$6:Y$27,$DK198+1)</f>
        <v>750</v>
      </c>
      <c r="DM198" s="14">
        <f>INDEX(军阶与晶片数值!Z$6:Z$27,$DK198+1)</f>
        <v>750</v>
      </c>
      <c r="DN198" s="14">
        <f>INDEX(军阶与晶片数值!AA$6:AA$27,$DK198+1)</f>
        <v>750</v>
      </c>
      <c r="DO198" s="14">
        <f>INDEX(军阶与晶片数值!AB$6:AB$27,$DK198+1)</f>
        <v>750</v>
      </c>
      <c r="DP198" s="29">
        <f>INDEX(军阶与晶片数值!AC$6:AC$27,$DK198+1)</f>
        <v>50</v>
      </c>
      <c r="DQ198" s="29">
        <f>INDEX(军阶与晶片数值!AD$6:AD$27,$DK198+1)</f>
        <v>30</v>
      </c>
      <c r="DS198" s="26">
        <f>INDEX(军阶与晶片数值!I$6:I$16,AN198+1)</f>
        <v>0.3</v>
      </c>
      <c r="DT198" s="26">
        <f>INDEX(军阶与晶片数值!M$6:M$16,AO198+1)</f>
        <v>0.45</v>
      </c>
      <c r="DU198" s="26">
        <f>INDEX(军阶与晶片数值!J$6:J$16,AP198+1)</f>
        <v>0.45</v>
      </c>
      <c r="DV198" s="26">
        <f>INDEX(军阶与晶片数值!K$6:K$16,AQ198+1)</f>
        <v>0.9</v>
      </c>
      <c r="DW198" s="26">
        <f>INDEX(军阶与晶片数值!L$6:L$16,AR198+1)</f>
        <v>0.9</v>
      </c>
      <c r="DX198" s="28">
        <f>INDEX(军阶与晶片数值!N$6:N$16,AS198+1)</f>
        <v>0</v>
      </c>
      <c r="DY198" s="28">
        <f>INDEX(军阶与晶片数值!O$6:O$16,AT198+1)</f>
        <v>0</v>
      </c>
      <c r="DZ198" s="28">
        <f>INDEX(军阶与晶片数值!P$6:P$16,AU198+1)</f>
        <v>0</v>
      </c>
      <c r="EA198" s="28">
        <f>INDEX(军阶与晶片数值!Q$6:Q$16,AV198+1)</f>
        <v>0</v>
      </c>
      <c r="EB198" s="26">
        <f>INDEX(军阶与晶片数值!R$6:R$16,AW198+1)</f>
        <v>0.3</v>
      </c>
      <c r="EC198" s="26">
        <f>INDEX(军阶与晶片数值!S$6:S$16,AX198+1)</f>
        <v>0.4</v>
      </c>
      <c r="ED198" s="26">
        <f>INDEX(军阶与晶片数值!T$6:T$16,AY198+1)</f>
        <v>0</v>
      </c>
      <c r="EE198" s="26">
        <f>INDEX(军阶与晶片数值!U$6:U$16,AZ198+1)</f>
        <v>0</v>
      </c>
      <c r="EG198" s="26">
        <f>INDEX(军阶与晶片数值!$C$6:$C$36,通天塔!$BA198+1)</f>
        <v>1.1000000000000001</v>
      </c>
      <c r="EH198" s="26">
        <f>INDEX(军阶与晶片数值!$C$6:$C$36,通天塔!$BA198+1)</f>
        <v>1.1000000000000001</v>
      </c>
      <c r="EI198" s="26">
        <f>INDEX(军阶与晶片数值!$C$6:$C$36,通天塔!$BA198+1)</f>
        <v>1.1000000000000001</v>
      </c>
      <c r="EJ198" s="26">
        <f>INDEX(军阶与晶片数值!$C$6:$C$36,通天塔!$BA198+1)</f>
        <v>1.1000000000000001</v>
      </c>
      <c r="EK198" s="26">
        <f>INDEX(军阶与晶片数值!$C$6:$C$36,通天塔!$BA198+1)</f>
        <v>1.1000000000000001</v>
      </c>
      <c r="EM198" s="14">
        <f>INDEX(战舰突破!$H$6:$H$18,通天塔!$J198+1)+INDEX(战舰突破!$H$23:$H$35,通天塔!$K198+1)+INDEX(战舰突破!$H$40:$H$52,通天塔!$L198+1)</f>
        <v>200</v>
      </c>
      <c r="EN198" s="14">
        <f>INDEX(战舰突破!$I$6:$I$18,通天塔!$J198+1)+INDEX(战舰突破!$I$23:$I$35,通天塔!$K198+1)+INDEX(战舰突破!$I$40:$I$52,通天塔!$L198+1)</f>
        <v>200</v>
      </c>
      <c r="EO198" s="14">
        <f>INDEX(战舰突破!$J$6:$J$18,通天塔!$J198+1)+INDEX(战舰突破!$J$23:$J$35,通天塔!$K198+1)+INDEX(战舰突破!$J$40:$J$52,通天塔!$L198+1)</f>
        <v>0</v>
      </c>
      <c r="EP198" s="14">
        <f>INDEX(战舰突破!$K$6:$K$18,通天塔!$J198+1)+INDEX(战舰突破!$K$23:$K$35,通天塔!$K198+1)+INDEX(战舰突破!$K$40:$K$52,通天塔!$L198+1)</f>
        <v>0</v>
      </c>
      <c r="EQ198" s="14">
        <f>INDEX(战舰突破!$L$6:$L$18,通天塔!$J198+1)+INDEX(战舰突破!$L$23:$L$35,通天塔!$K198+1)+INDEX(战舰突破!$L$40:$L$52,通天塔!$L198+1)</f>
        <v>200</v>
      </c>
      <c r="ER198" s="18">
        <f>INDEX(战舰突破!$N$6:$N$18,通天塔!$J198+1)+INDEX(战舰突破!$N$23:$N$35,通天塔!$K198+1)+INDEX(战舰突破!$N$40:$N$52,通天塔!$L198+1)</f>
        <v>0.75</v>
      </c>
      <c r="ES198" s="18">
        <f>INDEX(战舰突破!$O$6:$O$18,通天塔!$J198+1)+INDEX(战舰突破!$O$23:$O$35,通天塔!$K198+1)+INDEX(战舰突破!$O$40:$O$52,通天塔!$L198+1)</f>
        <v>1.4</v>
      </c>
      <c r="ET198" s="18">
        <f>INDEX(战舰突破!$P$6:$P$18,通天塔!$J198+1)+INDEX(战舰突破!$P$23:$P$35,通天塔!$K198+1)+INDEX(战舰突破!$P$40:$P$52,通天塔!$L198+1)</f>
        <v>0.5</v>
      </c>
      <c r="EU198" s="18">
        <f>INDEX(战舰突破!$Q$6:$Q$18,通天塔!$J198+1)+INDEX(战舰突破!$Q$23:$Q$35,通天塔!$K198+1)+INDEX(战舰突破!$Q$40:$Q$52,通天塔!$L198+1)</f>
        <v>0.3</v>
      </c>
      <c r="EV198" s="18">
        <f>INDEX(战舰突破!$R$6:$R$18,通天塔!$J198+1)+INDEX(战舰突破!$R$23:$R$35,通天塔!$K198+1)+INDEX(战舰突破!$R$40:$R$52,通天塔!$L198+1)</f>
        <v>0.25</v>
      </c>
      <c r="EW198" s="18">
        <f>INDEX(战舰突破!$M$6:$M$18,通天塔!$J198+1)+INDEX(战舰突破!$M$23:$M$35,通天塔!$K198+1)+INDEX(战舰突破!$M$40:$M$52,通天塔!$L198+1)</f>
        <v>0.2</v>
      </c>
      <c r="EX198" s="22">
        <f>INDEX(战舰突破!$W$6:$W$18,通天塔!$J198+1)+INDEX(战舰突破!$W$23:$W$35,通天塔!$K198+1)+INDEX(战舰突破!$W$40:$W$52,通天塔!$L198+1)</f>
        <v>0.5</v>
      </c>
      <c r="FA198" s="14">
        <f>INDEX(战舰突破!$S$6:$S$18,通天塔!$J198+1)</f>
        <v>0</v>
      </c>
      <c r="FB198" s="14">
        <f>INDEX(战舰突破!$T$6:$T$18,通天塔!$J198+1)</f>
        <v>1.1000000000000001</v>
      </c>
      <c r="FC198" s="14">
        <f>INDEX(战舰突破!$U$6:$U$18,通天塔!$J198+1)</f>
        <v>0.1</v>
      </c>
      <c r="FD198" s="14">
        <f>INDEX(战舰突破!$V$6:$V$18,通天塔!$J198+1)</f>
        <v>2</v>
      </c>
      <c r="FE198" s="14">
        <f>INDEX(战舰突破!$X$6:$X$18,通天塔!$J198+1)</f>
        <v>12</v>
      </c>
      <c r="FG198" s="14">
        <f>INDEX(战舰突破!$S$23:$S$35,通天塔!$J198+1)</f>
        <v>1</v>
      </c>
      <c r="FH198" s="14">
        <f>INDEX(战舰突破!$T$23:$T$35,通天塔!$J198+1)</f>
        <v>0.55000000000000004</v>
      </c>
      <c r="FI198" s="14">
        <f>INDEX(战舰突破!$U$23:$U$35,通天塔!$J198+1)</f>
        <v>0.1</v>
      </c>
      <c r="FJ198" s="14">
        <f>INDEX(战舰突破!$V$23:$V$35,通天塔!$J198+1)</f>
        <v>2</v>
      </c>
      <c r="FK198" s="14">
        <f>INDEX(战舰突破!$X$23:$X$35,通天塔!$J198+1)</f>
        <v>180</v>
      </c>
      <c r="FM198" s="14">
        <f>INDEX(战舰突破!$S$40:$S$52,通天塔!$J198+1)</f>
        <v>1</v>
      </c>
      <c r="FN198" s="14">
        <f>INDEX(战舰突破!$T$40:$T$52,通天塔!$J198+1)</f>
        <v>0.25</v>
      </c>
      <c r="FO198" s="14">
        <f>INDEX(战舰突破!$U$40:$U$52,通天塔!$J198+1)</f>
        <v>0.2</v>
      </c>
      <c r="FP198" s="14">
        <f>INDEX(战舰突破!$V$40:$V$52,通天塔!$J198+1)</f>
        <v>2</v>
      </c>
      <c r="FQ198" s="14">
        <f>INDEX(战舰突破!$X$40:$X$52,通天塔!$J198+1)</f>
        <v>300</v>
      </c>
      <c r="FT198" s="14">
        <f t="shared" si="300"/>
        <v>4170475</v>
      </c>
      <c r="FU198" s="14">
        <f t="shared" si="301"/>
        <v>4173017</v>
      </c>
      <c r="FV198" s="14">
        <f t="shared" si="302"/>
        <v>4175740</v>
      </c>
      <c r="FW198" s="14">
        <f t="shared" si="303"/>
        <v>49556308</v>
      </c>
      <c r="FX198" s="14">
        <f t="shared" si="304"/>
        <v>1994412</v>
      </c>
      <c r="FY198" s="14">
        <f t="shared" si="305"/>
        <v>46785614</v>
      </c>
      <c r="FZ198" s="14">
        <f t="shared" si="306"/>
        <v>1203284</v>
      </c>
      <c r="GA198" s="28">
        <f t="shared" si="307"/>
        <v>53550</v>
      </c>
      <c r="GB198" s="28">
        <f t="shared" si="308"/>
        <v>53550</v>
      </c>
      <c r="GC198" s="28">
        <f t="shared" si="309"/>
        <v>53550</v>
      </c>
      <c r="GD198" s="28">
        <f t="shared" si="310"/>
        <v>53550</v>
      </c>
      <c r="GE198" s="28">
        <f t="shared" si="311"/>
        <v>2.5219999999999998</v>
      </c>
      <c r="GF198" s="28">
        <f t="shared" si="312"/>
        <v>2.7159999999999997</v>
      </c>
      <c r="GG198" s="28">
        <f t="shared" si="313"/>
        <v>0</v>
      </c>
      <c r="GH198" s="28">
        <f t="shared" si="314"/>
        <v>68.3</v>
      </c>
      <c r="GI198" s="14">
        <f t="shared" si="315"/>
        <v>1</v>
      </c>
      <c r="GJ198" s="14">
        <f t="shared" si="316"/>
        <v>2</v>
      </c>
      <c r="GK198" s="14">
        <f t="shared" si="317"/>
        <v>2</v>
      </c>
      <c r="GL198" s="18">
        <f t="shared" si="318"/>
        <v>2.3000000000000003</v>
      </c>
      <c r="GM198" s="18">
        <f t="shared" si="319"/>
        <v>1.75</v>
      </c>
      <c r="GN198" s="18">
        <f t="shared" si="320"/>
        <v>1.45</v>
      </c>
      <c r="GO198" s="29">
        <f t="shared" si="380"/>
        <v>53700</v>
      </c>
      <c r="GP198" s="29">
        <f t="shared" si="380"/>
        <v>54000</v>
      </c>
      <c r="GQ198" s="29">
        <f t="shared" si="380"/>
        <v>54000</v>
      </c>
      <c r="GR198" s="26">
        <f t="shared" si="321"/>
        <v>0.1</v>
      </c>
      <c r="GS198" s="26">
        <f t="shared" si="322"/>
        <v>0.1</v>
      </c>
      <c r="GT198" s="26">
        <f t="shared" si="323"/>
        <v>0.2</v>
      </c>
      <c r="GU198" s="14">
        <f t="shared" si="324"/>
        <v>4</v>
      </c>
      <c r="GV198" s="14">
        <f t="shared" si="325"/>
        <v>4</v>
      </c>
      <c r="GW198" s="14">
        <f t="shared" si="326"/>
        <v>4</v>
      </c>
      <c r="GX198" s="14">
        <f t="shared" si="327"/>
        <v>12</v>
      </c>
      <c r="GY198" s="14">
        <f t="shared" si="328"/>
        <v>180</v>
      </c>
      <c r="GZ198" s="14">
        <f t="shared" si="329"/>
        <v>300</v>
      </c>
      <c r="HA198">
        <v>194</v>
      </c>
      <c r="HB198" s="14">
        <f t="shared" ref="HB198:HB232" si="382">INT((SUMPRODUCT(FT198:GF198,FT$2:GF$2)+SUMPRODUCT($GI$2:$GK$2,$GI$5:$GK$5)-SUMPRODUCT($GE$2:$GF$2,$GE$5:$GF$5)-SUMPRODUCT($GI$2:$GK$2,$GI$5:$GK$5))*HB$3)</f>
        <v>503302023</v>
      </c>
      <c r="HD198" s="14">
        <f t="shared" si="330"/>
        <v>3988824</v>
      </c>
      <c r="HE198" s="14">
        <f t="shared" si="331"/>
        <v>2085207</v>
      </c>
      <c r="HF198" s="29">
        <f t="shared" si="332"/>
        <v>51408</v>
      </c>
      <c r="HG198" s="29">
        <f t="shared" si="333"/>
        <v>36944</v>
      </c>
      <c r="HH198" s="29">
        <f t="shared" si="334"/>
        <v>39900</v>
      </c>
      <c r="HI198" s="29">
        <f t="shared" si="335"/>
        <v>37240</v>
      </c>
      <c r="HJ198" s="14">
        <f t="shared" si="336"/>
        <v>2.5219999999999998</v>
      </c>
      <c r="HK198" s="14">
        <f t="shared" si="337"/>
        <v>2.7159999999999997</v>
      </c>
      <c r="HL198" s="14">
        <f t="shared" si="338"/>
        <v>1251923</v>
      </c>
      <c r="HM198" s="14">
        <f t="shared" si="339"/>
        <v>2052587</v>
      </c>
      <c r="HN198" s="26">
        <f t="shared" si="340"/>
        <v>0.39917884425989508</v>
      </c>
      <c r="HO198" s="26">
        <f t="shared" si="341"/>
        <v>0.66517581739666876</v>
      </c>
      <c r="HP198" s="29">
        <f t="shared" si="342"/>
        <v>595431</v>
      </c>
      <c r="HQ198" s="29">
        <f t="shared" si="343"/>
        <v>2177355</v>
      </c>
      <c r="HR198" s="29">
        <f t="shared" si="344"/>
        <v>2408430</v>
      </c>
      <c r="HS198" s="26">
        <f t="shared" si="345"/>
        <v>0.48874004997552745</v>
      </c>
      <c r="HT198" s="26">
        <f t="shared" si="346"/>
        <v>0.49357015894278577</v>
      </c>
      <c r="HU198" s="26">
        <f t="shared" si="347"/>
        <v>0.59357015894278575</v>
      </c>
      <c r="HV198" s="26">
        <f t="shared" si="348"/>
        <v>8.8740049975527424E-2</v>
      </c>
      <c r="HW198" s="29">
        <f t="shared" si="349"/>
        <v>2.2000000000000002</v>
      </c>
      <c r="HX198" s="29">
        <f t="shared" si="350"/>
        <v>4.4289806538035501</v>
      </c>
      <c r="HY198" s="29">
        <f t="shared" si="351"/>
        <v>5.0289806538035497</v>
      </c>
      <c r="HZ198" s="29">
        <f t="shared" si="352"/>
        <v>6549741</v>
      </c>
      <c r="IA198" s="29">
        <f t="shared" si="353"/>
        <v>6428975.4476416195</v>
      </c>
      <c r="IB198" s="29">
        <f t="shared" si="354"/>
        <v>6055973.9380200412</v>
      </c>
      <c r="IC198" s="29">
        <f t="shared" si="355"/>
        <v>32901684</v>
      </c>
      <c r="ID198" s="14">
        <f t="shared" si="356"/>
        <v>19034690.390000001</v>
      </c>
      <c r="IH198" s="14">
        <v>1</v>
      </c>
      <c r="II198" s="14">
        <v>1</v>
      </c>
      <c r="IJ198" s="14">
        <v>480</v>
      </c>
      <c r="IK198" s="14">
        <v>80</v>
      </c>
      <c r="IL198" s="14">
        <v>60</v>
      </c>
      <c r="IM198" s="23">
        <f t="shared" si="357"/>
        <v>4407161635</v>
      </c>
      <c r="IN198" s="23">
        <f t="shared" si="358"/>
        <v>2</v>
      </c>
      <c r="IO198" s="23">
        <f t="shared" si="359"/>
        <v>4407.16</v>
      </c>
      <c r="IP198" s="23">
        <f t="shared" si="360"/>
        <v>5001972830</v>
      </c>
      <c r="IQ198" s="23">
        <f t="shared" si="361"/>
        <v>2</v>
      </c>
      <c r="IR198" s="23">
        <f t="shared" si="362"/>
        <v>5001.97</v>
      </c>
      <c r="IS198" s="14">
        <v>1</v>
      </c>
      <c r="IT198" s="14">
        <v>1</v>
      </c>
      <c r="IU198" s="14">
        <v>240</v>
      </c>
      <c r="IV198" s="14">
        <v>40</v>
      </c>
      <c r="IW198" s="14">
        <v>30</v>
      </c>
      <c r="IX198" s="23">
        <f t="shared" si="363"/>
        <v>2594580141</v>
      </c>
      <c r="IY198" s="23">
        <f t="shared" si="364"/>
        <v>2</v>
      </c>
      <c r="IZ198" s="23">
        <f t="shared" si="365"/>
        <v>2594.58</v>
      </c>
      <c r="JA198" s="23"/>
      <c r="JB198" s="23"/>
      <c r="JC198" s="23"/>
      <c r="JG198">
        <f t="shared" si="366"/>
        <v>1.7410256515975542</v>
      </c>
      <c r="JH198">
        <f t="shared" si="367"/>
        <v>4.3908666933290315</v>
      </c>
      <c r="JJ198" s="14">
        <v>10</v>
      </c>
      <c r="JK198" s="14">
        <v>2</v>
      </c>
      <c r="JL198" s="14">
        <v>1.5</v>
      </c>
      <c r="JM198" s="23">
        <f t="shared" si="368"/>
        <v>88009178</v>
      </c>
      <c r="JN198" s="23">
        <f t="shared" si="369"/>
        <v>1</v>
      </c>
      <c r="JO198" s="23">
        <f t="shared" si="370"/>
        <v>88009.18</v>
      </c>
      <c r="JP198" s="14">
        <v>30</v>
      </c>
      <c r="JQ198" s="14">
        <v>6</v>
      </c>
      <c r="JR198" s="14">
        <v>4</v>
      </c>
      <c r="JS198" s="23">
        <f t="shared" si="371"/>
        <v>251915587</v>
      </c>
      <c r="JT198" s="23">
        <f t="shared" si="372"/>
        <v>1</v>
      </c>
      <c r="JU198" s="23">
        <f t="shared" si="373"/>
        <v>251915.59</v>
      </c>
      <c r="JW198" s="23">
        <f t="shared" si="374"/>
        <v>335887449</v>
      </c>
      <c r="JX198" s="23">
        <f t="shared" si="375"/>
        <v>1</v>
      </c>
      <c r="JY198" s="23">
        <f t="shared" si="376"/>
        <v>335887.45</v>
      </c>
      <c r="JZ198" s="23">
        <f t="shared" si="377"/>
        <v>132013767</v>
      </c>
      <c r="KA198" s="23">
        <f t="shared" si="378"/>
        <v>1</v>
      </c>
      <c r="KB198" s="23">
        <f t="shared" si="379"/>
        <v>132013.76999999999</v>
      </c>
    </row>
    <row r="199" spans="3:288" ht="16.5" x14ac:dyDescent="0.2">
      <c r="C199" s="14">
        <f t="shared" si="381"/>
        <v>1</v>
      </c>
      <c r="D199" s="14">
        <v>195</v>
      </c>
      <c r="E199" s="14" t="s">
        <v>684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F199" s="14">
        <f>ROUND((INDEX(新战舰养成!S$6:S$18,通天塔!$J199+1)+INDEX(新战舰养成!D$6:D$18,通天塔!$J199+1)*(通天塔!$G199-1))*INDEX(战舰突破!$D$6:$D$18,通天塔!$M199+1),0)</f>
        <v>10</v>
      </c>
      <c r="BG199" s="14">
        <f>ROUND((INDEX(新战舰养成!T$6:T$18,通天塔!$J199+1)+INDEX(新战舰养成!E$6:E$18,通天塔!$J199+1)*(通天塔!$G199-1))*INDEX(战舰突破!$D$6:$D$18,通天塔!$M199+1),0)</f>
        <v>20</v>
      </c>
      <c r="BH199" s="14">
        <f>ROUND((INDEX(新战舰养成!U$6:U$18,通天塔!$J199+1)+INDEX(新战舰养成!F$6:F$18,通天塔!$J199+1)*(通天塔!$G199-1))*INDEX(战舰突破!$D$6:$D$18,通天塔!$M199+1),0)</f>
        <v>5</v>
      </c>
      <c r="BI199" s="14">
        <f>ROUND((INDEX(新战舰养成!V$6:V$18,通天塔!$J199+1)+INDEX(新战舰养成!G$6:G$18,通天塔!$J199+1)*(通天塔!$G199-1))*INDEX(战舰突破!$D$6:$D$18,通天塔!$M199+1),0)</f>
        <v>300</v>
      </c>
      <c r="BJ199" s="14">
        <f>ROUND((INDEX(新战舰养成!W$6:W$18,通天塔!$J199+1)+INDEX(新战舰养成!H$6:H$18,通天塔!$J199+1)*(通天塔!$G199-1))*INDEX(战舰突破!$D$6:$D$18,通天塔!$M199+1),0)</f>
        <v>4</v>
      </c>
      <c r="BL199" s="14">
        <f>IF($H199&gt;0,ROUND((INDEX(新战舰养成!X$6:X$18,通天塔!$K199+1)+INDEX(新战舰养成!I$6:I$18,通天塔!$K199+1)*(通天塔!$H199-1))*INDEX(战舰突破!$D$6:$D$18,通天塔!$N199+1),0),0)</f>
        <v>0</v>
      </c>
      <c r="BM199" s="14">
        <f>IF($H199&gt;0,ROUND((INDEX(新战舰养成!Y$6:Y$18,通天塔!$K199+1)+INDEX(新战舰养成!J$6:J$18,通天塔!$K199+1)*(通天塔!$H199-1))*INDEX(战舰突破!$D$6:$D$18,通天塔!$N199+1),0),0)</f>
        <v>0</v>
      </c>
      <c r="BN199" s="14">
        <f>IF($H199&gt;0,ROUND((INDEX(新战舰养成!Z$6:Z$18,通天塔!$K199+1)+INDEX(新战舰养成!K$6:K$18,通天塔!$K199+1)*(通天塔!$H199-1))*INDEX(战舰突破!$D$6:$D$18,通天塔!$N199+1),0),0)</f>
        <v>0</v>
      </c>
      <c r="BO199" s="14">
        <f>IF($H199&gt;0,ROUND((INDEX(新战舰养成!AA$6:AA$18,通天塔!$K199+1)+INDEX(新战舰养成!L$6:L$18,通天塔!$K199+1)*(通天塔!$H199-1))*INDEX(战舰突破!$D$6:$D$18,通天塔!$N199+1),0),0)</f>
        <v>0</v>
      </c>
      <c r="BP199" s="14">
        <f>IF($H199&gt;0,ROUND((INDEX(新战舰养成!AB$6:AB$18,通天塔!$K199+1)+INDEX(新战舰养成!M$6:M$18,通天塔!$K199+1)*(通天塔!$H199-1))*INDEX(战舰突破!$D$6:$D$18,通天塔!$N199+1),0),0)</f>
        <v>0</v>
      </c>
      <c r="BR199" s="14">
        <f>IF($I199&gt;0,ROUND((INDEX(新战舰养成!AC$6:AC$18,通天塔!$L199+1)+INDEX(新战舰养成!I$6:I$18,通天塔!$L199+1)*(通天塔!$I199-1))*INDEX(战舰突破!$D$6:$D$18,通天塔!$O199+1),0),0)</f>
        <v>0</v>
      </c>
      <c r="BS199" s="14">
        <f>IF($I199&gt;0,ROUND((INDEX(新战舰养成!AD$6:AD$18,通天塔!$L199+1)+INDEX(新战舰养成!J$6:J$18,通天塔!$L199+1)*(通天塔!$I199-1))*INDEX(战舰突破!$D$6:$D$18,通天塔!$O199+1),0),0)</f>
        <v>0</v>
      </c>
      <c r="BT199" s="14">
        <f>IF($I199&gt;0,ROUND((INDEX(新战舰养成!AE$6:AE$18,通天塔!$L199+1)+INDEX(新战舰养成!K$6:K$18,通天塔!$L199+1)*(通天塔!$I199-1))*INDEX(战舰突破!$D$6:$D$18,通天塔!$O199+1),0),0)</f>
        <v>0</v>
      </c>
      <c r="BU199" s="14">
        <f>IF($I199&gt;0,ROUND((INDEX(新战舰养成!AF$6:AF$18,通天塔!$L199+1)+INDEX(新战舰养成!L$6:L$18,通天塔!$L199+1)*(通天塔!$I199-1))*INDEX(战舰突破!$D$6:$D$18,通天塔!$O199+1),0),0)</f>
        <v>0</v>
      </c>
      <c r="BV199" s="14">
        <f>IF($I199&gt;0,ROUND((INDEX(新战舰养成!AG$6:AG$18,通天塔!$L199+1)+INDEX(新战舰养成!M$6:M$18,通天塔!$L199+1)*(通天塔!$I199-1))*INDEX(战舰突破!$D$6:$D$18,通天塔!$O199+1),0),0)</f>
        <v>0</v>
      </c>
      <c r="BY199" s="14">
        <f>(INDEX(装备数值!$C$13:$G$116,通天塔!$P199*8+1,BY$2)+INDEX(装备数值!$C$13:$G$116,通天塔!$Q199*8+2,BY$2)+INDEX(装备数值!$C$13:$G$116,通天塔!$S199*8+3,BY$2)+INDEX(装备数值!$C$13:$G$116,通天塔!$R199*8+4,BY$2)+INDEX(装备数值!$C$13:$G$116,通天塔!$T199*8+5,BY$2)+INDEX(装备数值!$C$13:$G$116,通天塔!$U199*8+6,BY$2)+INDEX(装备数值!$C$13:$G$116,通天塔!$V199*8+7,BY$2)+INDEX(装备数值!$C$13:$G$116,通天塔!$W199*8+8,BY$2))</f>
        <v>0</v>
      </c>
      <c r="BZ199" s="14">
        <f>(INDEX(装备数值!$C$13:$G$116,通天塔!$P199*8+1,BZ$2)+INDEX(装备数值!$C$13:$G$116,通天塔!$Q199*8+2,BZ$2)+INDEX(装备数值!$C$13:$G$116,通天塔!$S199*8+3,BZ$2)+INDEX(装备数值!$C$13:$G$116,通天塔!$R199*8+4,BZ$2)+INDEX(装备数值!$C$13:$G$116,通天塔!$T199*8+5,BZ$2)+INDEX(装备数值!$C$13:$G$116,通天塔!$U199*8+6,BZ$2)+INDEX(装备数值!$C$13:$G$116,通天塔!$V199*8+7,BZ$2)+INDEX(装备数值!$C$13:$G$116,通天塔!$W199*8+8,BZ$2))</f>
        <v>0</v>
      </c>
      <c r="CA199" s="14">
        <f>(INDEX(装备数值!$C$13:$G$116,通天塔!$P199*8+1,CA$2)+INDEX(装备数值!$C$13:$G$116,通天塔!$Q199*8+2,CA$2)+INDEX(装备数值!$C$13:$G$116,通天塔!$S199*8+3,CA$2)+INDEX(装备数值!$C$13:$G$116,通天塔!$R199*8+4,CA$2)+INDEX(装备数值!$C$13:$G$116,通天塔!$T199*8+5,CA$2)+INDEX(装备数值!$C$13:$G$116,通天塔!$U199*8+6,CA$2)+INDEX(装备数值!$C$13:$G$116,通天塔!$V199*8+7,CA$2)+INDEX(装备数值!$C$13:$G$116,通天塔!$W199*8+8,CA$2))</f>
        <v>0</v>
      </c>
      <c r="CB199" s="14">
        <f>(INDEX(装备数值!$C$13:$G$116,通天塔!$P199*8+1,CB$2)+INDEX(装备数值!$C$13:$G$116,通天塔!$Q199*8+2,CB$2)+INDEX(装备数值!$C$13:$G$116,通天塔!$S199*8+3,CB$2)+INDEX(装备数值!$C$13:$G$116,通天塔!$R199*8+4,CB$2)+INDEX(装备数值!$C$13:$G$116,通天塔!$T199*8+5,CB$2)+INDEX(装备数值!$C$13:$G$116,通天塔!$U199*8+6,CB$2)+INDEX(装备数值!$C$13:$G$116,通天塔!$V199*8+7,CB$2)+INDEX(装备数值!$C$13:$G$116,通天塔!$W199*8+8,CB$2))</f>
        <v>0</v>
      </c>
      <c r="CC199" s="14">
        <f>(INDEX(装备数值!$C$13:$G$116,通天塔!$P199*8+1,CC$2)+INDEX(装备数值!$C$13:$G$116,通天塔!$Q199*8+2,CC$2)+INDEX(装备数值!$C$13:$G$116,通天塔!$S199*8+3,CC$2)+INDEX(装备数值!$C$13:$G$116,通天塔!$R199*8+4,CC$2)+INDEX(装备数值!$C$13:$G$116,通天塔!$T199*8+5,CC$2)+INDEX(装备数值!$C$13:$G$116,通天塔!$U199*8+6,CC$2)+INDEX(装备数值!$C$13:$G$116,通天塔!$V199*8+7,CC$2)+INDEX(装备数值!$C$13:$G$116,通天塔!$W199*8+8,CC$2))</f>
        <v>0</v>
      </c>
      <c r="CF199" s="14">
        <f>INDEX(装备数值!$I$13:$M$116,通天塔!$P199*8+1,CF$2)*$X199+INDEX(装备数值!$I$13:$M$116,通天塔!$Q199*8+2,CF$2)*$Y199+INDEX(装备数值!$I$13:$M$116,通天塔!$S199*8+3,CF$2)*$Z199+INDEX(装备数值!$I$13:$M$116,通天塔!$R199*8+4,CF$2)*$AA199+INDEX(装备数值!$I$13:$M$116,通天塔!$T199*8+5,CF$2)*$AB199+INDEX(装备数值!$I$13:$M$116,通天塔!$U199*8+6,CF$2)*$AC199+INDEX(装备数值!$I$13:$M$116,通天塔!$V199*8+7,CF$2)*$AD199+INDEX(装备数值!$I$13:$M$116,通天塔!$W199*8+8,CF$2)*$AE199</f>
        <v>0</v>
      </c>
      <c r="CG199" s="14">
        <f>INDEX(装备数值!$I$13:$M$116,通天塔!$P199*8+1,CG$2)*$X199+INDEX(装备数值!$I$13:$M$116,通天塔!$Q199*8+2,CG$2)*$Y199+INDEX(装备数值!$I$13:$M$116,通天塔!$S199*8+3,CG$2)*$Z199+INDEX(装备数值!$I$13:$M$116,通天塔!$R199*8+4,CG$2)*$AA199+INDEX(装备数值!$I$13:$M$116,通天塔!$T199*8+5,CG$2)*$AB199+INDEX(装备数值!$I$13:$M$116,通天塔!$U199*8+6,CG$2)*$AC199+INDEX(装备数值!$I$13:$M$116,通天塔!$V199*8+7,CG$2)*$AD199+INDEX(装备数值!$I$13:$M$116,通天塔!$W199*8+8,CG$2)*$AE199</f>
        <v>0</v>
      </c>
      <c r="CH199" s="14">
        <f>INDEX(装备数值!$I$13:$M$116,通天塔!$P199*8+1,CH$2)*$X199+INDEX(装备数值!$I$13:$M$116,通天塔!$Q199*8+2,CH$2)*$Y199+INDEX(装备数值!$I$13:$M$116,通天塔!$S199*8+3,CH$2)*$Z199+INDEX(装备数值!$I$13:$M$116,通天塔!$R199*8+4,CH$2)*$AA199+INDEX(装备数值!$I$13:$M$116,通天塔!$T199*8+5,CH$2)*$AB199+INDEX(装备数值!$I$13:$M$116,通天塔!$U199*8+6,CH$2)*$AC199+INDEX(装备数值!$I$13:$M$116,通天塔!$V199*8+7,CH$2)*$AD199+INDEX(装备数值!$I$13:$M$116,通天塔!$W199*8+8,CH$2)*$AE199</f>
        <v>0</v>
      </c>
      <c r="CI199" s="14">
        <f>INDEX(装备数值!$I$13:$M$116,通天塔!$P199*8+1,CI$2)*$X199+INDEX(装备数值!$I$13:$M$116,通天塔!$Q199*8+2,CI$2)*$Y199+INDEX(装备数值!$I$13:$M$116,通天塔!$S199*8+3,CI$2)*$Z199+INDEX(装备数值!$I$13:$M$116,通天塔!$R199*8+4,CI$2)*$AA199+INDEX(装备数值!$I$13:$M$116,通天塔!$T199*8+5,CI$2)*$AB199+INDEX(装备数值!$I$13:$M$116,通天塔!$U199*8+6,CI$2)*$AC199+INDEX(装备数值!$I$13:$M$116,通天塔!$V199*8+7,CI$2)*$AD199+INDEX(装备数值!$I$13:$M$116,通天塔!$W199*8+8,CI$2)*$AE199</f>
        <v>0</v>
      </c>
      <c r="CJ199" s="14">
        <f>INDEX(装备数值!$I$13:$M$116,通天塔!$P199*8+1,CJ$2)*$X199+INDEX(装备数值!$I$13:$M$116,通天塔!$Q199*8+2,CJ$2)*$Y199+INDEX(装备数值!$I$13:$M$116,通天塔!$S199*8+3,CJ$2)*$Z199+INDEX(装备数值!$I$13:$M$116,通天塔!$R199*8+4,CJ$2)*$AA199+INDEX(装备数值!$I$13:$M$116,通天塔!$T199*8+5,CJ$2)*$AB199+INDEX(装备数值!$I$13:$M$116,通天塔!$U199*8+6,CJ$2)*$AC199+INDEX(装备数值!$I$13:$M$116,通天塔!$V199*8+7,CJ$2)*$AD199+INDEX(装备数值!$I$13:$M$116,通天塔!$W199*8+8,CJ$2)*$AE199</f>
        <v>0</v>
      </c>
      <c r="CM199" s="14">
        <f>INDEX(装备数值!$X$13:$AH$116,$P199*8+1,CM$2)*$AF199+INDEX(装备数值!$X$13:$AH$116,$Q199*8+2,CM$2)*$AG199+INDEX(装备数值!$X$13:$AH$116,$S199*8+3,CM$2)*$AH199+INDEX(装备数值!$X$13:$AH$116,$R199*8+4,CM$2)*$AI199+INDEX(装备数值!$X$13:$AH$116,$T199*8+5,CM$2)*$AJ199+INDEX(装备数值!$X$13:$AH$116,$U199*8+6,CM$2)*$AK199+INDEX(装备数值!$X$13:$AH$116,$V199*8+7,CM$2)*$AL199+INDEX(装备数值!$X$13:$AH$116,$W199*8+8,CM$2)*$AM199</f>
        <v>0</v>
      </c>
      <c r="CN199" s="14">
        <f>INDEX(装备数值!$X$13:$AH$116,$P199*8+1,CN$2)*$AF199+INDEX(装备数值!$X$13:$AH$116,$Q199*8+2,CN$2)*$AG199+INDEX(装备数值!$X$13:$AH$116,$S199*8+3,CN$2)*$AH199+INDEX(装备数值!$X$13:$AH$116,$R199*8+4,CN$2)*$AI199+INDEX(装备数值!$X$13:$AH$116,$T199*8+5,CN$2)*$AJ199+INDEX(装备数值!$X$13:$AH$116,$U199*8+6,CN$2)*$AK199+INDEX(装备数值!$X$13:$AH$116,$V199*8+7,CN$2)*$AL199+INDEX(装备数值!$X$13:$AH$116,$W199*8+8,CN$2)*$AM199</f>
        <v>0</v>
      </c>
      <c r="CO199" s="14">
        <f>INDEX(装备数值!$X$13:$AH$116,$P199*8+1,CO$2)*$AF199+INDEX(装备数值!$X$13:$AH$116,$Q199*8+2,CO$2)*$AG199+INDEX(装备数值!$X$13:$AH$116,$S199*8+3,CO$2)*$AH199+INDEX(装备数值!$X$13:$AH$116,$R199*8+4,CO$2)*$AI199+INDEX(装备数值!$X$13:$AH$116,$T199*8+5,CO$2)*$AJ199+INDEX(装备数值!$X$13:$AH$116,$U199*8+6,CO$2)*$AK199+INDEX(装备数值!$X$13:$AH$116,$V199*8+7,CO$2)*$AL199+INDEX(装备数值!$X$13:$AH$116,$W199*8+8,CO$2)*$AM199</f>
        <v>0</v>
      </c>
      <c r="CP199" s="14">
        <f>INDEX(装备数值!$X$13:$AH$116,$P199*8+1,CP$2)*$AF199+INDEX(装备数值!$X$13:$AH$116,$Q199*8+2,CP$2)*$AG199+INDEX(装备数值!$X$13:$AH$116,$S199*8+3,CP$2)*$AH199+INDEX(装备数值!$X$13:$AH$116,$R199*8+4,CP$2)*$AI199+INDEX(装备数值!$X$13:$AH$116,$T199*8+5,CP$2)*$AJ199+INDEX(装备数值!$X$13:$AH$116,$U199*8+6,CP$2)*$AK199+INDEX(装备数值!$X$13:$AH$116,$V199*8+7,CP$2)*$AL199+INDEX(装备数值!$X$13:$AH$116,$W199*8+8,CP$2)*$AM199</f>
        <v>0</v>
      </c>
      <c r="CQ199" s="14">
        <f>INDEX(装备数值!$X$13:$AH$116,$P199*8+1,CQ$2)*$AF199+INDEX(装备数值!$X$13:$AH$116,$Q199*8+2,CQ$2)*$AG199+INDEX(装备数值!$X$13:$AH$116,$S199*8+3,CQ$2)*$AH199+INDEX(装备数值!$X$13:$AH$116,$R199*8+4,CQ$2)*$AI199+INDEX(装备数值!$X$13:$AH$116,$T199*8+5,CQ$2)*$AJ199+INDEX(装备数值!$X$13:$AH$116,$U199*8+6,CQ$2)*$AK199+INDEX(装备数值!$X$13:$AH$116,$V199*8+7,CQ$2)*$AL199+INDEX(装备数值!$X$13:$AH$116,$W199*8+8,CQ$2)*$AM199</f>
        <v>0</v>
      </c>
      <c r="CR199" s="14">
        <f>INDEX(装备数值!$X$13:$AH$116,$P199*8+1,CR$2)*$AF199+INDEX(装备数值!$X$13:$AH$116,$Q199*8+2,CR$2)*$AG199+INDEX(装备数值!$X$13:$AH$116,$S199*8+3,CR$2)*$AH199+INDEX(装备数值!$X$13:$AH$116,$R199*8+4,CR$2)*$AI199+INDEX(装备数值!$X$13:$AH$116,$T199*8+5,CR$2)*$AJ199+INDEX(装备数值!$X$13:$AH$116,$U199*8+6,CR$2)*$AK199+INDEX(装备数值!$X$13:$AH$116,$V199*8+7,CR$2)*$AL199+INDEX(装备数值!$X$13:$AH$116,$W199*8+8,CR$2)*$AM199</f>
        <v>0</v>
      </c>
      <c r="CS199" s="14">
        <f>INDEX(装备数值!$X$13:$AH$116,$P199*8+1,CS$2)*$AF199+INDEX(装备数值!$X$13:$AH$116,$Q199*8+2,CS$2)*$AG199+INDEX(装备数值!$X$13:$AH$116,$S199*8+3,CS$2)*$AH199+INDEX(装备数值!$X$13:$AH$116,$R199*8+4,CS$2)*$AI199+INDEX(装备数值!$X$13:$AH$116,$T199*8+5,CS$2)*$AJ199+INDEX(装备数值!$X$13:$AH$116,$U199*8+6,CS$2)*$AK199+INDEX(装备数值!$X$13:$AH$116,$V199*8+7,CS$2)*$AL199+INDEX(装备数值!$X$13:$AH$116,$W199*8+8,CS$2)*$AM199</f>
        <v>0</v>
      </c>
      <c r="CT199" s="14">
        <f>INDEX(装备数值!$X$13:$AH$116,$P199*8+1,CT$2)*$AF199+INDEX(装备数值!$X$13:$AH$116,$Q199*8+2,CT$2)*$AG199+INDEX(装备数值!$X$13:$AH$116,$S199*8+3,CT$2)*$AH199+INDEX(装备数值!$X$13:$AH$116,$R199*8+4,CT$2)*$AI199+INDEX(装备数值!$X$13:$AH$116,$T199*8+5,CT$2)*$AJ199+INDEX(装备数值!$X$13:$AH$116,$U199*8+6,CT$2)*$AK199+INDEX(装备数值!$X$13:$AH$116,$V199*8+7,CT$2)*$AL199+INDEX(装备数值!$X$13:$AH$116,$W199*8+8,CT$2)*$AM199</f>
        <v>0</v>
      </c>
      <c r="CU199" s="14">
        <f>INDEX(装备数值!$X$13:$AH$116,$P199*8+1,CU$2)*$AF199+INDEX(装备数值!$X$13:$AH$116,$Q199*8+2,CU$2)*$AG199+INDEX(装备数值!$X$13:$AH$116,$S199*8+3,CU$2)*$AH199+INDEX(装备数值!$X$13:$AH$116,$R199*8+4,CU$2)*$AI199+INDEX(装备数值!$X$13:$AH$116,$T199*8+5,CU$2)*$AJ199+INDEX(装备数值!$X$13:$AH$116,$U199*8+6,CU$2)*$AK199+INDEX(装备数值!$X$13:$AH$116,$V199*8+7,CU$2)*$AL199+INDEX(装备数值!$X$13:$AH$116,$W199*8+8,CU$2)*$AM199</f>
        <v>0</v>
      </c>
      <c r="CV199" s="14">
        <f>INDEX(装备数值!$X$13:$AH$116,$P199*8+1,CV$2)*$AF199+INDEX(装备数值!$X$13:$AH$116,$Q199*8+2,CV$2)*$AG199+INDEX(装备数值!$X$13:$AH$116,$S199*8+3,CV$2)*$AH199+INDEX(装备数值!$X$13:$AH$116,$R199*8+4,CV$2)*$AI199+INDEX(装备数值!$X$13:$AH$116,$T199*8+5,CV$2)*$AJ199+INDEX(装备数值!$X$13:$AH$116,$U199*8+6,CV$2)*$AK199+INDEX(装备数值!$X$13:$AH$116,$V199*8+7,CV$2)*$AL199+INDEX(装备数值!$X$13:$AH$116,$W199*8+8,CV$2)*$AM199</f>
        <v>0</v>
      </c>
      <c r="CW199" s="14">
        <f>INDEX(装备数值!$X$13:$AH$116,$P199*8+1,CW$2)*$AF199+INDEX(装备数值!$X$13:$AH$116,$Q199*8+2,CW$2)*$AG199+INDEX(装备数值!$X$13:$AH$116,$S199*8+3,CW$2)*$AH199+INDEX(装备数值!$X$13:$AH$116,$R199*8+4,CW$2)*$AI199+INDEX(装备数值!$X$13:$AH$116,$T199*8+5,CW$2)*$AJ199+INDEX(装备数值!$X$13:$AH$116,$U199*8+6,CW$2)*$AK199+INDEX(装备数值!$X$13:$AH$116,$V199*8+7,CW$2)*$AL199+INDEX(装备数值!$X$13:$AH$116,$W199*8+8,CW$2)*$AM199</f>
        <v>0</v>
      </c>
      <c r="CY199" s="14">
        <f>INDEX(装备数值!$AN$17:$AN$117,MATCH(MIN($X199:$AE199),装备数值!$AO$17:$AO$117,1))</f>
        <v>0</v>
      </c>
      <c r="CZ199" s="14">
        <f>IF(COUNTIF($P199:$W199,"&gt;"&amp;0)=8,INDEX(装备数值!AR$17:AR$117,$CY199+1),0)</f>
        <v>0</v>
      </c>
      <c r="DA199" s="14">
        <f>IF(COUNTIF($P199:$W199,"&gt;"&amp;0)=8,INDEX(装备数值!AS$17:AS$117,$CY199+1),0)</f>
        <v>0</v>
      </c>
      <c r="DB199" s="14">
        <f>IF(COUNTIF($P199:$W199,"&gt;"&amp;0)=8,INDEX(装备数值!AT$17:AT$117,$CY199+1),0)</f>
        <v>0</v>
      </c>
      <c r="DC199" s="14">
        <f>IF(COUNTIF($P199:$W199,"&gt;"&amp;0)=8,INDEX(装备数值!AU$17:AU$117,$CY199+1),0)</f>
        <v>0</v>
      </c>
      <c r="DD199" s="14">
        <f>IF(COUNTIF($P199:$W199,"&gt;"&amp;0)=8,INDEX(装备数值!AV$17:AV$117,$CY199+1),0)</f>
        <v>0</v>
      </c>
      <c r="DF199" s="14">
        <f>INDEX(装备数值!$AY$17:$AY$77,MATCH(MIN($AF199:$AM199),装备数值!$AZ$17:$AZ$77,1))</f>
        <v>0</v>
      </c>
      <c r="DG199" s="26">
        <f>INDEX(装备数值!BA$17:BA$77,通天塔!DF199+1)</f>
        <v>0</v>
      </c>
      <c r="DH199" s="26">
        <f>INDEX(装备数值!BA$17:BA$77,通天塔!DF199+1)</f>
        <v>0</v>
      </c>
      <c r="DJ199" s="14">
        <f t="shared" si="299"/>
        <v>0</v>
      </c>
      <c r="DK199" s="14">
        <f>VLOOKUP(DJ199,军阶与晶片数值!$W$6:$X$27,2)</f>
        <v>0</v>
      </c>
      <c r="DL199" s="14">
        <f>INDEX(军阶与晶片数值!Y$6:Y$27,$DK199+1)</f>
        <v>0</v>
      </c>
      <c r="DM199" s="14">
        <f>INDEX(军阶与晶片数值!Z$6:Z$27,$DK199+1)</f>
        <v>0</v>
      </c>
      <c r="DN199" s="14">
        <f>INDEX(军阶与晶片数值!AA$6:AA$27,$DK199+1)</f>
        <v>0</v>
      </c>
      <c r="DO199" s="14">
        <f>INDEX(军阶与晶片数值!AB$6:AB$27,$DK199+1)</f>
        <v>0</v>
      </c>
      <c r="DP199" s="29">
        <f>INDEX(军阶与晶片数值!AC$6:AC$27,$DK199+1)</f>
        <v>0</v>
      </c>
      <c r="DQ199" s="29">
        <f>INDEX(军阶与晶片数值!AD$6:AD$27,$DK199+1)</f>
        <v>0</v>
      </c>
      <c r="DS199" s="26">
        <f>INDEX(军阶与晶片数值!I$6:I$16,AN199+1)</f>
        <v>0</v>
      </c>
      <c r="DT199" s="26">
        <f>INDEX(军阶与晶片数值!M$6:M$16,AO199+1)</f>
        <v>0</v>
      </c>
      <c r="DU199" s="26">
        <f>INDEX(军阶与晶片数值!J$6:J$16,AP199+1)</f>
        <v>0</v>
      </c>
      <c r="DV199" s="26">
        <f>INDEX(军阶与晶片数值!K$6:K$16,AQ199+1)</f>
        <v>0</v>
      </c>
      <c r="DW199" s="26">
        <f>INDEX(军阶与晶片数值!L$6:L$16,AR199+1)</f>
        <v>0</v>
      </c>
      <c r="DX199" s="28">
        <f>INDEX(军阶与晶片数值!N$6:N$16,AS199+1)</f>
        <v>0</v>
      </c>
      <c r="DY199" s="28">
        <f>INDEX(军阶与晶片数值!O$6:O$16,AT199+1)</f>
        <v>0</v>
      </c>
      <c r="DZ199" s="28">
        <f>INDEX(军阶与晶片数值!P$6:P$16,AU199+1)</f>
        <v>0</v>
      </c>
      <c r="EA199" s="28">
        <f>INDEX(军阶与晶片数值!Q$6:Q$16,AV199+1)</f>
        <v>0</v>
      </c>
      <c r="EB199" s="26">
        <f>INDEX(军阶与晶片数值!R$6:R$16,AW199+1)</f>
        <v>0</v>
      </c>
      <c r="EC199" s="26">
        <f>INDEX(军阶与晶片数值!S$6:S$16,AX199+1)</f>
        <v>0</v>
      </c>
      <c r="ED199" s="26">
        <f>INDEX(军阶与晶片数值!T$6:T$16,AY199+1)</f>
        <v>0</v>
      </c>
      <c r="EE199" s="26">
        <f>INDEX(军阶与晶片数值!U$6:U$16,AZ199+1)</f>
        <v>0</v>
      </c>
      <c r="EG199" s="26">
        <f>INDEX(军阶与晶片数值!$C$6:$C$36,通天塔!$BA199+1)</f>
        <v>0</v>
      </c>
      <c r="EH199" s="26">
        <f>INDEX(军阶与晶片数值!$C$6:$C$36,通天塔!$BA199+1)</f>
        <v>0</v>
      </c>
      <c r="EI199" s="26">
        <f>INDEX(军阶与晶片数值!$C$6:$C$36,通天塔!$BA199+1)</f>
        <v>0</v>
      </c>
      <c r="EJ199" s="26">
        <f>INDEX(军阶与晶片数值!$C$6:$C$36,通天塔!$BA199+1)</f>
        <v>0</v>
      </c>
      <c r="EK199" s="26">
        <f>INDEX(军阶与晶片数值!$C$6:$C$36,通天塔!$BA199+1)</f>
        <v>0</v>
      </c>
      <c r="EM199" s="14">
        <f>INDEX(战舰突破!$H$6:$H$18,通天塔!$J199+1)+INDEX(战舰突破!$H$23:$H$35,通天塔!$K199+1)+INDEX(战舰突破!$H$40:$H$52,通天塔!$L199+1)</f>
        <v>0</v>
      </c>
      <c r="EN199" s="14">
        <f>INDEX(战舰突破!$I$6:$I$18,通天塔!$J199+1)+INDEX(战舰突破!$I$23:$I$35,通天塔!$K199+1)+INDEX(战舰突破!$I$40:$I$52,通天塔!$L199+1)</f>
        <v>0</v>
      </c>
      <c r="EO199" s="14">
        <f>INDEX(战舰突破!$J$6:$J$18,通天塔!$J199+1)+INDEX(战舰突破!$J$23:$J$35,通天塔!$K199+1)+INDEX(战舰突破!$J$40:$J$52,通天塔!$L199+1)</f>
        <v>0</v>
      </c>
      <c r="EP199" s="14">
        <f>INDEX(战舰突破!$K$6:$K$18,通天塔!$J199+1)+INDEX(战舰突破!$K$23:$K$35,通天塔!$K199+1)+INDEX(战舰突破!$K$40:$K$52,通天塔!$L199+1)</f>
        <v>0</v>
      </c>
      <c r="EQ199" s="14">
        <f>INDEX(战舰突破!$L$6:$L$18,通天塔!$J199+1)+INDEX(战舰突破!$L$23:$L$35,通天塔!$K199+1)+INDEX(战舰突破!$L$40:$L$52,通天塔!$L199+1)</f>
        <v>0</v>
      </c>
      <c r="ER199" s="18">
        <f>INDEX(战舰突破!$N$6:$N$18,通天塔!$J199+1)+INDEX(战舰突破!$N$23:$N$35,通天塔!$K199+1)+INDEX(战舰突破!$N$40:$N$52,通天塔!$L199+1)</f>
        <v>0</v>
      </c>
      <c r="ES199" s="18">
        <f>INDEX(战舰突破!$O$6:$O$18,通天塔!$J199+1)+INDEX(战舰突破!$O$23:$O$35,通天塔!$K199+1)+INDEX(战舰突破!$O$40:$O$52,通天塔!$L199+1)</f>
        <v>0</v>
      </c>
      <c r="ET199" s="18">
        <f>INDEX(战舰突破!$P$6:$P$18,通天塔!$J199+1)+INDEX(战舰突破!$P$23:$P$35,通天塔!$K199+1)+INDEX(战舰突破!$P$40:$P$52,通天塔!$L199+1)</f>
        <v>0</v>
      </c>
      <c r="EU199" s="18">
        <f>INDEX(战舰突破!$Q$6:$Q$18,通天塔!$J199+1)+INDEX(战舰突破!$Q$23:$Q$35,通天塔!$K199+1)+INDEX(战舰突破!$Q$40:$Q$52,通天塔!$L199+1)</f>
        <v>0</v>
      </c>
      <c r="EV199" s="18">
        <f>INDEX(战舰突破!$R$6:$R$18,通天塔!$J199+1)+INDEX(战舰突破!$R$23:$R$35,通天塔!$K199+1)+INDEX(战舰突破!$R$40:$R$52,通天塔!$L199+1)</f>
        <v>0</v>
      </c>
      <c r="EW199" s="18">
        <f>INDEX(战舰突破!$M$6:$M$18,通天塔!$J199+1)+INDEX(战舰突破!$M$23:$M$35,通天塔!$K199+1)+INDEX(战舰突破!$M$40:$M$52,通天塔!$L199+1)</f>
        <v>0</v>
      </c>
      <c r="EX199" s="22">
        <f>INDEX(战舰突破!$W$6:$W$18,通天塔!$J199+1)+INDEX(战舰突破!$W$23:$W$35,通天塔!$K199+1)+INDEX(战舰突破!$W$40:$W$52,通天塔!$L199+1)</f>
        <v>0.3</v>
      </c>
      <c r="FA199" s="14">
        <f>INDEX(战舰突破!$S$6:$S$18,通天塔!$J199+1)</f>
        <v>0</v>
      </c>
      <c r="FB199" s="14">
        <f>INDEX(战舰突破!$T$6:$T$18,通天塔!$J199+1)</f>
        <v>0</v>
      </c>
      <c r="FC199" s="14">
        <f>INDEX(战舰突破!$U$6:$U$18,通天塔!$J199+1)</f>
        <v>0</v>
      </c>
      <c r="FD199" s="14">
        <f>INDEX(战舰突破!$V$6:$V$18,通天塔!$J199+1)</f>
        <v>0</v>
      </c>
      <c r="FE199" s="14">
        <f>INDEX(战舰突破!$X$6:$X$18,通天塔!$J199+1)</f>
        <v>1</v>
      </c>
      <c r="FG199" s="14">
        <f>INDEX(战舰突破!$S$23:$S$35,通天塔!$J199+1)</f>
        <v>0</v>
      </c>
      <c r="FH199" s="14">
        <f>INDEX(战舰突破!$T$23:$T$35,通天塔!$J199+1)</f>
        <v>0</v>
      </c>
      <c r="FI199" s="14">
        <f>INDEX(战舰突破!$U$23:$U$35,通天塔!$J199+1)</f>
        <v>0</v>
      </c>
      <c r="FJ199" s="14">
        <f>INDEX(战舰突破!$V$23:$V$35,通天塔!$J199+1)</f>
        <v>0</v>
      </c>
      <c r="FK199" s="14">
        <f>INDEX(战舰突破!$X$23:$X$35,通天塔!$J199+1)</f>
        <v>15</v>
      </c>
      <c r="FM199" s="14">
        <f>INDEX(战舰突破!$S$40:$S$52,通天塔!$J199+1)</f>
        <v>0</v>
      </c>
      <c r="FN199" s="14">
        <f>INDEX(战舰突破!$T$40:$T$52,通天塔!$J199+1)</f>
        <v>0</v>
      </c>
      <c r="FO199" s="14">
        <f>INDEX(战舰突破!$U$40:$U$52,通天塔!$J199+1)</f>
        <v>0</v>
      </c>
      <c r="FP199" s="14">
        <f>INDEX(战舰突破!$V$40:$V$52,通天塔!$J199+1)</f>
        <v>0</v>
      </c>
      <c r="FQ199" s="14">
        <f>INDEX(战舰突破!$X$40:$X$52,通天塔!$J199+1)</f>
        <v>25</v>
      </c>
      <c r="FT199" s="14">
        <f t="shared" si="300"/>
        <v>10</v>
      </c>
      <c r="FU199" s="14">
        <f t="shared" si="301"/>
        <v>0</v>
      </c>
      <c r="FV199" s="14">
        <f t="shared" si="302"/>
        <v>0</v>
      </c>
      <c r="FW199" s="14">
        <f t="shared" si="303"/>
        <v>20</v>
      </c>
      <c r="FX199" s="14">
        <f t="shared" si="304"/>
        <v>5</v>
      </c>
      <c r="FY199" s="14">
        <f t="shared" si="305"/>
        <v>300</v>
      </c>
      <c r="FZ199" s="14">
        <f t="shared" si="306"/>
        <v>4</v>
      </c>
      <c r="GA199" s="28">
        <f t="shared" si="307"/>
        <v>0</v>
      </c>
      <c r="GB199" s="28">
        <f t="shared" si="308"/>
        <v>0</v>
      </c>
      <c r="GC199" s="28">
        <f t="shared" si="309"/>
        <v>0</v>
      </c>
      <c r="GD199" s="28">
        <f t="shared" si="310"/>
        <v>0</v>
      </c>
      <c r="GE199" s="28">
        <f t="shared" si="311"/>
        <v>1</v>
      </c>
      <c r="GF199" s="28">
        <f t="shared" si="312"/>
        <v>1</v>
      </c>
      <c r="GG199" s="28">
        <f t="shared" si="313"/>
        <v>0</v>
      </c>
      <c r="GH199" s="28">
        <f t="shared" si="314"/>
        <v>0</v>
      </c>
      <c r="GI199" s="14">
        <f t="shared" si="315"/>
        <v>1</v>
      </c>
      <c r="GJ199" s="14">
        <f t="shared" si="316"/>
        <v>1</v>
      </c>
      <c r="GK199" s="14">
        <f t="shared" si="317"/>
        <v>1</v>
      </c>
      <c r="GL199" s="18">
        <f t="shared" si="318"/>
        <v>1</v>
      </c>
      <c r="GM199" s="18">
        <f t="shared" si="319"/>
        <v>1</v>
      </c>
      <c r="GN199" s="18">
        <f t="shared" si="320"/>
        <v>1</v>
      </c>
      <c r="GO199" s="29">
        <f t="shared" si="380"/>
        <v>150</v>
      </c>
      <c r="GP199" s="29">
        <f t="shared" si="380"/>
        <v>450</v>
      </c>
      <c r="GQ199" s="29">
        <f t="shared" si="380"/>
        <v>450</v>
      </c>
      <c r="GR199" s="26">
        <f t="shared" si="321"/>
        <v>0</v>
      </c>
      <c r="GS199" s="26">
        <f t="shared" si="322"/>
        <v>0</v>
      </c>
      <c r="GT199" s="26">
        <f t="shared" si="323"/>
        <v>0</v>
      </c>
      <c r="GU199" s="14">
        <f t="shared" si="324"/>
        <v>2</v>
      </c>
      <c r="GV199" s="14">
        <f t="shared" si="325"/>
        <v>2</v>
      </c>
      <c r="GW199" s="14">
        <f t="shared" si="326"/>
        <v>2</v>
      </c>
      <c r="GX199" s="14">
        <f t="shared" si="327"/>
        <v>1</v>
      </c>
      <c r="GY199" s="14">
        <f t="shared" si="328"/>
        <v>15</v>
      </c>
      <c r="GZ199" s="14">
        <f t="shared" si="329"/>
        <v>25</v>
      </c>
      <c r="HA199">
        <v>195</v>
      </c>
      <c r="HB199" s="14">
        <f t="shared" si="382"/>
        <v>1080</v>
      </c>
      <c r="HD199" s="14">
        <f t="shared" si="330"/>
        <v>10</v>
      </c>
      <c r="HE199" s="14">
        <f t="shared" si="331"/>
        <v>20</v>
      </c>
      <c r="HF199" s="29">
        <f t="shared" si="332"/>
        <v>0</v>
      </c>
      <c r="HG199" s="29">
        <f t="shared" si="333"/>
        <v>0</v>
      </c>
      <c r="HH199" s="29">
        <f t="shared" si="334"/>
        <v>0</v>
      </c>
      <c r="HI199" s="29">
        <f t="shared" si="335"/>
        <v>0</v>
      </c>
      <c r="HJ199" s="14">
        <f t="shared" si="336"/>
        <v>1</v>
      </c>
      <c r="HK199" s="14">
        <f t="shared" si="337"/>
        <v>1</v>
      </c>
      <c r="HL199" s="14">
        <f t="shared" si="338"/>
        <v>1</v>
      </c>
      <c r="HM199" s="14">
        <f t="shared" si="339"/>
        <v>20</v>
      </c>
      <c r="HN199" s="26">
        <f t="shared" si="340"/>
        <v>0</v>
      </c>
      <c r="HO199" s="26">
        <f t="shared" si="341"/>
        <v>0.3</v>
      </c>
      <c r="HP199" s="29">
        <f t="shared" si="342"/>
        <v>0</v>
      </c>
      <c r="HQ199" s="29">
        <f t="shared" si="343"/>
        <v>0</v>
      </c>
      <c r="HR199" s="29">
        <f t="shared" si="344"/>
        <v>0</v>
      </c>
      <c r="HS199" s="26">
        <f t="shared" si="345"/>
        <v>0.05</v>
      </c>
      <c r="HT199" s="26">
        <f t="shared" si="346"/>
        <v>0.15</v>
      </c>
      <c r="HU199" s="26">
        <f t="shared" si="347"/>
        <v>0.15</v>
      </c>
      <c r="HV199" s="26">
        <f t="shared" si="348"/>
        <v>0</v>
      </c>
      <c r="HW199" s="29">
        <f t="shared" si="349"/>
        <v>1.05</v>
      </c>
      <c r="HX199" s="29">
        <f t="shared" si="350"/>
        <v>1.1499999999999999</v>
      </c>
      <c r="HY199" s="29">
        <f t="shared" si="351"/>
        <v>1.1499999999999999</v>
      </c>
      <c r="HZ199" s="29">
        <f t="shared" si="352"/>
        <v>0</v>
      </c>
      <c r="IA199" s="29">
        <f t="shared" si="353"/>
        <v>0</v>
      </c>
      <c r="IB199" s="29">
        <f t="shared" si="354"/>
        <v>0</v>
      </c>
      <c r="IC199" s="29">
        <f t="shared" si="355"/>
        <v>200</v>
      </c>
      <c r="ID199" s="14">
        <f t="shared" si="356"/>
        <v>0</v>
      </c>
      <c r="IH199" s="14">
        <v>1</v>
      </c>
      <c r="II199" s="14">
        <v>1</v>
      </c>
      <c r="IJ199" s="14">
        <v>480</v>
      </c>
      <c r="IK199" s="14">
        <v>80</v>
      </c>
      <c r="IL199" s="14">
        <v>60</v>
      </c>
      <c r="IM199" s="23">
        <f t="shared" si="357"/>
        <v>200</v>
      </c>
      <c r="IN199" s="23">
        <f t="shared" si="358"/>
        <v>0</v>
      </c>
      <c r="IO199" s="23">
        <f t="shared" si="359"/>
        <v>200</v>
      </c>
      <c r="IP199" s="23">
        <f t="shared" si="360"/>
        <v>785</v>
      </c>
      <c r="IQ199" s="23">
        <f t="shared" si="361"/>
        <v>0</v>
      </c>
      <c r="IR199" s="23">
        <f t="shared" si="362"/>
        <v>785</v>
      </c>
      <c r="IS199" s="14">
        <v>1</v>
      </c>
      <c r="IT199" s="14">
        <v>1</v>
      </c>
      <c r="IU199" s="14">
        <v>240</v>
      </c>
      <c r="IV199" s="14">
        <v>40</v>
      </c>
      <c r="IW199" s="14">
        <v>30</v>
      </c>
      <c r="IX199" s="23">
        <f t="shared" si="363"/>
        <v>200</v>
      </c>
      <c r="IY199" s="23">
        <f t="shared" si="364"/>
        <v>0</v>
      </c>
      <c r="IZ199" s="23">
        <f t="shared" si="365"/>
        <v>200</v>
      </c>
      <c r="JA199" s="23"/>
      <c r="JB199" s="23"/>
      <c r="JC199" s="23"/>
      <c r="JG199">
        <f t="shared" si="366"/>
        <v>1.6000766503784611</v>
      </c>
      <c r="JH199">
        <f t="shared" si="367"/>
        <v>1.6000766503784611</v>
      </c>
      <c r="JJ199" s="14">
        <v>10</v>
      </c>
      <c r="JK199" s="14">
        <v>2</v>
      </c>
      <c r="JL199" s="14">
        <v>1.5</v>
      </c>
      <c r="JM199" s="23">
        <f t="shared" si="368"/>
        <v>0</v>
      </c>
      <c r="JN199" s="23">
        <v>0</v>
      </c>
      <c r="JO199" s="23">
        <v>0</v>
      </c>
      <c r="JP199" s="14">
        <v>30</v>
      </c>
      <c r="JQ199" s="14">
        <v>6</v>
      </c>
      <c r="JR199" s="14">
        <v>4</v>
      </c>
      <c r="JS199" s="23">
        <f t="shared" si="371"/>
        <v>0</v>
      </c>
      <c r="JT199" s="23">
        <v>0</v>
      </c>
      <c r="JU199" s="23">
        <f t="shared" si="373"/>
        <v>0</v>
      </c>
      <c r="JW199" s="23">
        <f t="shared" si="374"/>
        <v>0</v>
      </c>
      <c r="JX199" s="23">
        <v>0</v>
      </c>
      <c r="JY199" s="23">
        <f t="shared" si="376"/>
        <v>0</v>
      </c>
      <c r="JZ199" s="23">
        <f t="shared" si="377"/>
        <v>0</v>
      </c>
      <c r="KA199" s="23">
        <v>0</v>
      </c>
      <c r="KB199" s="23">
        <f t="shared" si="379"/>
        <v>0</v>
      </c>
    </row>
    <row r="200" spans="3:288" ht="16.5" x14ac:dyDescent="0.2">
      <c r="C200" s="14">
        <f t="shared" si="381"/>
        <v>55</v>
      </c>
      <c r="D200" s="14">
        <v>196</v>
      </c>
      <c r="E200" s="14" t="s">
        <v>857</v>
      </c>
      <c r="F200" s="14">
        <v>690</v>
      </c>
      <c r="G200" s="14">
        <v>690</v>
      </c>
      <c r="H200" s="14">
        <v>690</v>
      </c>
      <c r="I200" s="14">
        <v>690</v>
      </c>
      <c r="J200" s="14">
        <v>11</v>
      </c>
      <c r="K200" s="14">
        <v>11</v>
      </c>
      <c r="L200" s="14">
        <v>11</v>
      </c>
      <c r="M200" s="14">
        <v>7</v>
      </c>
      <c r="N200" s="14">
        <v>7</v>
      </c>
      <c r="O200" s="14">
        <v>7</v>
      </c>
      <c r="P200" s="14">
        <v>10</v>
      </c>
      <c r="Q200" s="14">
        <v>10</v>
      </c>
      <c r="R200" s="14">
        <v>10</v>
      </c>
      <c r="S200" s="14">
        <v>10</v>
      </c>
      <c r="T200" s="14">
        <v>10</v>
      </c>
      <c r="U200" s="14">
        <v>10</v>
      </c>
      <c r="V200" s="14">
        <v>10</v>
      </c>
      <c r="W200" s="14">
        <v>10</v>
      </c>
      <c r="X200" s="14">
        <v>690</v>
      </c>
      <c r="Y200" s="14">
        <v>690</v>
      </c>
      <c r="Z200" s="14">
        <v>690</v>
      </c>
      <c r="AA200" s="14">
        <v>690</v>
      </c>
      <c r="AB200" s="14">
        <v>690</v>
      </c>
      <c r="AC200" s="14">
        <v>690</v>
      </c>
      <c r="AD200" s="14">
        <v>690</v>
      </c>
      <c r="AE200" s="14">
        <v>690</v>
      </c>
      <c r="AF200" s="14">
        <v>89</v>
      </c>
      <c r="AG200" s="14">
        <v>89</v>
      </c>
      <c r="AH200" s="14">
        <v>89</v>
      </c>
      <c r="AI200" s="14">
        <v>89</v>
      </c>
      <c r="AJ200" s="14">
        <v>89</v>
      </c>
      <c r="AK200" s="14">
        <v>89</v>
      </c>
      <c r="AL200" s="14">
        <v>89</v>
      </c>
      <c r="AM200" s="14">
        <v>89</v>
      </c>
      <c r="AN200" s="14">
        <v>6</v>
      </c>
      <c r="AO200" s="14">
        <v>7</v>
      </c>
      <c r="AP200" s="14">
        <v>7</v>
      </c>
      <c r="AQ200" s="14">
        <v>7</v>
      </c>
      <c r="AR200" s="14">
        <v>7</v>
      </c>
      <c r="AS200" s="14">
        <v>0</v>
      </c>
      <c r="AT200" s="14">
        <v>0</v>
      </c>
      <c r="AU200" s="14">
        <v>0</v>
      </c>
      <c r="AV200" s="14">
        <v>0</v>
      </c>
      <c r="AW200" s="14">
        <v>4</v>
      </c>
      <c r="AX200" s="14">
        <v>5</v>
      </c>
      <c r="AY200" s="14">
        <v>0</v>
      </c>
      <c r="AZ200" s="14">
        <v>0</v>
      </c>
      <c r="BA200" s="14">
        <v>22</v>
      </c>
      <c r="BF200" s="14">
        <f>ROUND((INDEX(新战舰养成!S$6:S$18,通天塔!$J200+1)+INDEX(新战舰养成!D$6:D$18,通天塔!$J200+1)*(通天塔!$G200-1))*INDEX(战舰突破!$D$6:$D$18,通天塔!$M200+1),0)</f>
        <v>470227</v>
      </c>
      <c r="BG200" s="14">
        <f>ROUND((INDEX(新战舰养成!T$6:T$18,通天塔!$J200+1)+INDEX(新战舰养成!E$6:E$18,通天塔!$J200+1)*(通天塔!$G200-1))*INDEX(战舰突破!$D$6:$D$18,通天塔!$M200+1),0)</f>
        <v>3761704</v>
      </c>
      <c r="BH200" s="14">
        <f>ROUND((INDEX(新战舰养成!U$6:U$18,通天塔!$J200+1)+INDEX(新战舰养成!F$6:F$18,通天塔!$J200+1)*(通天塔!$G200-1))*INDEX(战舰突破!$D$6:$D$18,通天塔!$M200+1),0)</f>
        <v>235264</v>
      </c>
      <c r="BI200" s="14">
        <f>ROUND((INDEX(新战舰养成!V$6:V$18,通天塔!$J200+1)+INDEX(新战舰养成!G$6:G$18,通天塔!$J200+1)*(通天塔!$G200-1))*INDEX(战舰突破!$D$6:$D$18,通天塔!$M200+1),0)</f>
        <v>570</v>
      </c>
      <c r="BJ200" s="14">
        <f>ROUND((INDEX(新战舰养成!W$6:W$18,通天塔!$J200+1)+INDEX(新战舰养成!H$6:H$18,通天塔!$J200+1)*(通天塔!$G200-1))*INDEX(战舰突破!$D$6:$D$18,通天塔!$M200+1),0)</f>
        <v>8</v>
      </c>
      <c r="BL200" s="14">
        <f>IF($H200&gt;0,ROUND((INDEX(新战舰养成!X$6:X$18,通天塔!$K200+1)+INDEX(新战舰养成!I$6:I$18,通天塔!$K200+1)*(通天塔!$H200-1))*INDEX(战舰突破!$D$6:$D$18,通天塔!$N200+1),0),0)</f>
        <v>470759</v>
      </c>
      <c r="BM200" s="14">
        <f>IF($H200&gt;0,ROUND((INDEX(新战舰养成!Y$6:Y$18,通天塔!$K200+1)+INDEX(新战舰养成!J$6:J$18,通天塔!$K200+1)*(通天塔!$H200-1))*INDEX(战舰突破!$D$6:$D$18,通天塔!$N200+1),0),0)</f>
        <v>0</v>
      </c>
      <c r="BN200" s="14">
        <f>IF($H200&gt;0,ROUND((INDEX(新战舰养成!Z$6:Z$18,通天塔!$K200+1)+INDEX(新战舰养成!K$6:K$18,通天塔!$K200+1)*(通天塔!$H200-1))*INDEX(战舰突破!$D$6:$D$18,通天塔!$N200+1),0),0)</f>
        <v>0</v>
      </c>
      <c r="BO200" s="14">
        <f>IF($H200&gt;0,ROUND((INDEX(新战舰养成!AA$6:AA$18,通天塔!$K200+1)+INDEX(新战舰养成!L$6:L$18,通天塔!$K200+1)*(通天塔!$H200-1))*INDEX(战舰突破!$D$6:$D$18,通天塔!$N200+1),0),0)</f>
        <v>4702272</v>
      </c>
      <c r="BP200" s="14">
        <f>IF($H200&gt;0,ROUND((INDEX(新战舰养成!AB$6:AB$18,通天塔!$K200+1)+INDEX(新战舰养成!M$6:M$18,通天塔!$K200+1)*(通天塔!$H200-1))*INDEX(战舰突破!$D$6:$D$18,通天塔!$N200+1),0),0)</f>
        <v>93906</v>
      </c>
      <c r="BR200" s="14">
        <f>IF($I200&gt;0,ROUND((INDEX(新战舰养成!AC$6:AC$18,通天塔!$L200+1)+INDEX(新战舰养成!I$6:I$18,通天塔!$L200+1)*(通天塔!$I200-1))*INDEX(战舰突破!$D$6:$D$18,通天塔!$O200+1),0),0)</f>
        <v>471329</v>
      </c>
      <c r="BS200" s="14">
        <f>IF($I200&gt;0,ROUND((INDEX(新战舰养成!AD$6:AD$18,通天塔!$L200+1)+INDEX(新战舰养成!J$6:J$18,通天塔!$L200+1)*(通天塔!$I200-1))*INDEX(战舰突破!$D$6:$D$18,通天塔!$O200+1),0),0)</f>
        <v>0</v>
      </c>
      <c r="BT200" s="14">
        <f>IF($I200&gt;0,ROUND((INDEX(新战舰养成!AE$6:AE$18,通天塔!$L200+1)+INDEX(新战舰养成!K$6:K$18,通天塔!$L200+1)*(通天塔!$I200-1))*INDEX(战舰突破!$D$6:$D$18,通天塔!$O200+1),0),0)</f>
        <v>0</v>
      </c>
      <c r="BU200" s="14">
        <f>IF($I200&gt;0,ROUND((INDEX(新战舰养成!AF$6:AF$18,通天塔!$L200+1)+INDEX(新战舰养成!L$6:L$18,通天塔!$L200+1)*(通天塔!$I200-1))*INDEX(战舰突破!$D$6:$D$18,通天塔!$O200+1),0),0)</f>
        <v>3005876</v>
      </c>
      <c r="BV200" s="14">
        <f>IF($I200&gt;0,ROUND((INDEX(新战舰养成!AG$6:AG$18,通天塔!$L200+1)+INDEX(新战舰养成!M$6:M$18,通天塔!$L200+1)*(通天塔!$I200-1))*INDEX(战舰突破!$D$6:$D$18,通天塔!$O200+1),0),0)</f>
        <v>128256</v>
      </c>
      <c r="BY200" s="14">
        <f>(INDEX(装备数值!$C$13:$G$116,通天塔!$P200*8+1,BY$2)+INDEX(装备数值!$C$13:$G$116,通天塔!$Q200*8+2,BY$2)+INDEX(装备数值!$C$13:$G$116,通天塔!$S200*8+3,BY$2)+INDEX(装备数值!$C$13:$G$116,通天塔!$R200*8+4,BY$2)+INDEX(装备数值!$C$13:$G$116,通天塔!$T200*8+5,BY$2)+INDEX(装备数值!$C$13:$G$116,通天塔!$U200*8+6,BY$2)+INDEX(装备数值!$C$13:$G$116,通天塔!$V200*8+7,BY$2)+INDEX(装备数值!$C$13:$G$116,通天塔!$W200*8+8,BY$2))</f>
        <v>80000</v>
      </c>
      <c r="BZ200" s="14">
        <f>(INDEX(装备数值!$C$13:$G$116,通天塔!$P200*8+1,BZ$2)+INDEX(装备数值!$C$13:$G$116,通天塔!$Q200*8+2,BZ$2)+INDEX(装备数值!$C$13:$G$116,通天塔!$S200*8+3,BZ$2)+INDEX(装备数值!$C$13:$G$116,通天塔!$R200*8+4,BZ$2)+INDEX(装备数值!$C$13:$G$116,通天塔!$T200*8+5,BZ$2)+INDEX(装备数值!$C$13:$G$116,通天塔!$U200*8+6,BZ$2)+INDEX(装备数值!$C$13:$G$116,通天塔!$V200*8+7,BZ$2)+INDEX(装备数值!$C$13:$G$116,通天塔!$W200*8+8,BZ$2))</f>
        <v>600000</v>
      </c>
      <c r="CA200" s="14">
        <f>(INDEX(装备数值!$C$13:$G$116,通天塔!$P200*8+1,CA$2)+INDEX(装备数值!$C$13:$G$116,通天塔!$Q200*8+2,CA$2)+INDEX(装备数值!$C$13:$G$116,通天塔!$S200*8+3,CA$2)+INDEX(装备数值!$C$13:$G$116,通天塔!$R200*8+4,CA$2)+INDEX(装备数值!$C$13:$G$116,通天塔!$T200*8+5,CA$2)+INDEX(装备数值!$C$13:$G$116,通天塔!$U200*8+6,CA$2)+INDEX(装备数值!$C$13:$G$116,通天塔!$V200*8+7,CA$2)+INDEX(装备数值!$C$13:$G$116,通天塔!$W200*8+8,CA$2))</f>
        <v>40000</v>
      </c>
      <c r="CB200" s="14">
        <f>(INDEX(装备数值!$C$13:$G$116,通天塔!$P200*8+1,CB$2)+INDEX(装备数值!$C$13:$G$116,通天塔!$Q200*8+2,CB$2)+INDEX(装备数值!$C$13:$G$116,通天塔!$S200*8+3,CB$2)+INDEX(装备数值!$C$13:$G$116,通天塔!$R200*8+4,CB$2)+INDEX(装备数值!$C$13:$G$116,通天塔!$T200*8+5,CB$2)+INDEX(装备数值!$C$13:$G$116,通天塔!$U200*8+6,CB$2)+INDEX(装备数值!$C$13:$G$116,通天塔!$V200*8+7,CB$2)+INDEX(装备数值!$C$13:$G$116,通天塔!$W200*8+8,CB$2))</f>
        <v>800000</v>
      </c>
      <c r="CC200" s="14">
        <f>(INDEX(装备数值!$C$13:$G$116,通天塔!$P200*8+1,CC$2)+INDEX(装备数值!$C$13:$G$116,通天塔!$Q200*8+2,CC$2)+INDEX(装备数值!$C$13:$G$116,通天塔!$S200*8+3,CC$2)+INDEX(装备数值!$C$13:$G$116,通天塔!$R200*8+4,CC$2)+INDEX(装备数值!$C$13:$G$116,通天塔!$T200*8+5,CC$2)+INDEX(装备数值!$C$13:$G$116,通天塔!$U200*8+6,CC$2)+INDEX(装备数值!$C$13:$G$116,通天塔!$V200*8+7,CC$2)+INDEX(装备数值!$C$13:$G$116,通天塔!$W200*8+8,CC$2))</f>
        <v>15750</v>
      </c>
      <c r="CF200" s="14">
        <f>INDEX(装备数值!$I$13:$M$116,通天塔!$P200*8+1,CF$2)*$X200+INDEX(装备数值!$I$13:$M$116,通天塔!$Q200*8+2,CF$2)*$Y200+INDEX(装备数值!$I$13:$M$116,通天塔!$S200*8+3,CF$2)*$Z200+INDEX(装备数值!$I$13:$M$116,通天塔!$R200*8+4,CF$2)*$AA200+INDEX(装备数值!$I$13:$M$116,通天塔!$T200*8+5,CF$2)*$AB200+INDEX(装备数值!$I$13:$M$116,通天塔!$U200*8+6,CF$2)*$AC200+INDEX(装备数值!$I$13:$M$116,通天塔!$V200*8+7,CF$2)*$AD200+INDEX(装备数值!$I$13:$M$116,通天塔!$W200*8+8,CF$2)*$AE200</f>
        <v>220800</v>
      </c>
      <c r="CG200" s="14">
        <f>INDEX(装备数值!$I$13:$M$116,通天塔!$P200*8+1,CG$2)*$X200+INDEX(装备数值!$I$13:$M$116,通天塔!$Q200*8+2,CG$2)*$Y200+INDEX(装备数值!$I$13:$M$116,通天塔!$S200*8+3,CG$2)*$Z200+INDEX(装备数值!$I$13:$M$116,通天塔!$R200*8+4,CG$2)*$AA200+INDEX(装备数值!$I$13:$M$116,通天塔!$T200*8+5,CG$2)*$AB200+INDEX(装备数值!$I$13:$M$116,通天塔!$U200*8+6,CG$2)*$AC200+INDEX(装备数值!$I$13:$M$116,通天塔!$V200*8+7,CG$2)*$AD200+INDEX(装备数值!$I$13:$M$116,通天塔!$W200*8+8,CG$2)*$AE200</f>
        <v>1656000</v>
      </c>
      <c r="CH200" s="14">
        <f>INDEX(装备数值!$I$13:$M$116,通天塔!$P200*8+1,CH$2)*$X200+INDEX(装备数值!$I$13:$M$116,通天塔!$Q200*8+2,CH$2)*$Y200+INDEX(装备数值!$I$13:$M$116,通天塔!$S200*8+3,CH$2)*$Z200+INDEX(装备数值!$I$13:$M$116,通天塔!$R200*8+4,CH$2)*$AA200+INDEX(装备数值!$I$13:$M$116,通天塔!$T200*8+5,CH$2)*$AB200+INDEX(装备数值!$I$13:$M$116,通天塔!$U200*8+6,CH$2)*$AC200+INDEX(装备数值!$I$13:$M$116,通天塔!$V200*8+7,CH$2)*$AD200+INDEX(装备数值!$I$13:$M$116,通天塔!$W200*8+8,CH$2)*$AE200</f>
        <v>110400</v>
      </c>
      <c r="CI200" s="14">
        <f>INDEX(装备数值!$I$13:$M$116,通天塔!$P200*8+1,CI$2)*$X200+INDEX(装备数值!$I$13:$M$116,通天塔!$Q200*8+2,CI$2)*$Y200+INDEX(装备数值!$I$13:$M$116,通天塔!$S200*8+3,CI$2)*$Z200+INDEX(装备数值!$I$13:$M$116,通天塔!$R200*8+4,CI$2)*$AA200+INDEX(装备数值!$I$13:$M$116,通天塔!$T200*8+5,CI$2)*$AB200+INDEX(装备数值!$I$13:$M$116,通天塔!$U200*8+6,CI$2)*$AC200+INDEX(装备数值!$I$13:$M$116,通天塔!$V200*8+7,CI$2)*$AD200+INDEX(装备数值!$I$13:$M$116,通天塔!$W200*8+8,CI$2)*$AE200</f>
        <v>2208000</v>
      </c>
      <c r="CJ200" s="14">
        <f>INDEX(装备数值!$I$13:$M$116,通天塔!$P200*8+1,CJ$2)*$X200+INDEX(装备数值!$I$13:$M$116,通天塔!$Q200*8+2,CJ$2)*$Y200+INDEX(装备数值!$I$13:$M$116,通天塔!$S200*8+3,CJ$2)*$Z200+INDEX(装备数值!$I$13:$M$116,通天塔!$R200*8+4,CJ$2)*$AA200+INDEX(装备数值!$I$13:$M$116,通天塔!$T200*8+5,CJ$2)*$AB200+INDEX(装备数值!$I$13:$M$116,通天塔!$U200*8+6,CJ$2)*$AC200+INDEX(装备数值!$I$13:$M$116,通天塔!$V200*8+7,CJ$2)*$AD200+INDEX(装备数值!$I$13:$M$116,通天塔!$W200*8+8,CJ$2)*$AE200</f>
        <v>43470</v>
      </c>
      <c r="CM200" s="14">
        <f>INDEX(装备数值!$X$13:$AH$116,$P200*8+1,CM$2)*$AF200+INDEX(装备数值!$X$13:$AH$116,$Q200*8+2,CM$2)*$AG200+INDEX(装备数值!$X$13:$AH$116,$S200*8+3,CM$2)*$AH200+INDEX(装备数值!$X$13:$AH$116,$R200*8+4,CM$2)*$AI200+INDEX(装备数值!$X$13:$AH$116,$T200*8+5,CM$2)*$AJ200+INDEX(装备数值!$X$13:$AH$116,$U200*8+6,CM$2)*$AK200+INDEX(装备数值!$X$13:$AH$116,$V200*8+7,CM$2)*$AL200+INDEX(装备数值!$X$13:$AH$116,$W200*8+8,CM$2)*$AM200</f>
        <v>71200</v>
      </c>
      <c r="CN200" s="14">
        <f>INDEX(装备数值!$X$13:$AH$116,$P200*8+1,CN$2)*$AF200+INDEX(装备数值!$X$13:$AH$116,$Q200*8+2,CN$2)*$AG200+INDEX(装备数值!$X$13:$AH$116,$S200*8+3,CN$2)*$AH200+INDEX(装备数值!$X$13:$AH$116,$R200*8+4,CN$2)*$AI200+INDEX(装备数值!$X$13:$AH$116,$T200*8+5,CN$2)*$AJ200+INDEX(装备数值!$X$13:$AH$116,$U200*8+6,CN$2)*$AK200+INDEX(装备数值!$X$13:$AH$116,$V200*8+7,CN$2)*$AL200+INDEX(装备数值!$X$13:$AH$116,$W200*8+8,CN$2)*$AM200</f>
        <v>534000</v>
      </c>
      <c r="CO200" s="14">
        <f>INDEX(装备数值!$X$13:$AH$116,$P200*8+1,CO$2)*$AF200+INDEX(装备数值!$X$13:$AH$116,$Q200*8+2,CO$2)*$AG200+INDEX(装备数值!$X$13:$AH$116,$S200*8+3,CO$2)*$AH200+INDEX(装备数值!$X$13:$AH$116,$R200*8+4,CO$2)*$AI200+INDEX(装备数值!$X$13:$AH$116,$T200*8+5,CO$2)*$AJ200+INDEX(装备数值!$X$13:$AH$116,$U200*8+6,CO$2)*$AK200+INDEX(装备数值!$X$13:$AH$116,$V200*8+7,CO$2)*$AL200+INDEX(装备数值!$X$13:$AH$116,$W200*8+8,CO$2)*$AM200</f>
        <v>35600</v>
      </c>
      <c r="CP200" s="14">
        <f>INDEX(装备数值!$X$13:$AH$116,$P200*8+1,CP$2)*$AF200+INDEX(装备数值!$X$13:$AH$116,$Q200*8+2,CP$2)*$AG200+INDEX(装备数值!$X$13:$AH$116,$S200*8+3,CP$2)*$AH200+INDEX(装备数值!$X$13:$AH$116,$R200*8+4,CP$2)*$AI200+INDEX(装备数值!$X$13:$AH$116,$T200*8+5,CP$2)*$AJ200+INDEX(装备数值!$X$13:$AH$116,$U200*8+6,CP$2)*$AK200+INDEX(装备数值!$X$13:$AH$116,$V200*8+7,CP$2)*$AL200+INDEX(装备数值!$X$13:$AH$116,$W200*8+8,CP$2)*$AM200</f>
        <v>712000</v>
      </c>
      <c r="CQ200" s="14">
        <f>INDEX(装备数值!$X$13:$AH$116,$P200*8+1,CQ$2)*$AF200+INDEX(装备数值!$X$13:$AH$116,$Q200*8+2,CQ$2)*$AG200+INDEX(装备数值!$X$13:$AH$116,$S200*8+3,CQ$2)*$AH200+INDEX(装备数值!$X$13:$AH$116,$R200*8+4,CQ$2)*$AI200+INDEX(装备数值!$X$13:$AH$116,$T200*8+5,CQ$2)*$AJ200+INDEX(装备数值!$X$13:$AH$116,$U200*8+6,CQ$2)*$AK200+INDEX(装备数值!$X$13:$AH$116,$V200*8+7,CQ$2)*$AL200+INDEX(装备数值!$X$13:$AH$116,$W200*8+8,CQ$2)*$AM200</f>
        <v>14240</v>
      </c>
      <c r="CR200" s="14">
        <f>INDEX(装备数值!$X$13:$AH$116,$P200*8+1,CR$2)*$AF200+INDEX(装备数值!$X$13:$AH$116,$Q200*8+2,CR$2)*$AG200+INDEX(装备数值!$X$13:$AH$116,$S200*8+3,CR$2)*$AH200+INDEX(装备数值!$X$13:$AH$116,$R200*8+4,CR$2)*$AI200+INDEX(装备数值!$X$13:$AH$116,$T200*8+5,CR$2)*$AJ200+INDEX(装备数值!$X$13:$AH$116,$U200*8+6,CR$2)*$AK200+INDEX(装备数值!$X$13:$AH$116,$V200*8+7,CR$2)*$AL200+INDEX(装备数值!$X$13:$AH$116,$W200*8+8,CR$2)*$AM200</f>
        <v>53400</v>
      </c>
      <c r="CS200" s="14">
        <f>INDEX(装备数值!$X$13:$AH$116,$P200*8+1,CS$2)*$AF200+INDEX(装备数值!$X$13:$AH$116,$Q200*8+2,CS$2)*$AG200+INDEX(装备数值!$X$13:$AH$116,$S200*8+3,CS$2)*$AH200+INDEX(装备数值!$X$13:$AH$116,$R200*8+4,CS$2)*$AI200+INDEX(装备数值!$X$13:$AH$116,$T200*8+5,CS$2)*$AJ200+INDEX(装备数值!$X$13:$AH$116,$U200*8+6,CS$2)*$AK200+INDEX(装备数值!$X$13:$AH$116,$V200*8+7,CS$2)*$AL200+INDEX(装备数值!$X$13:$AH$116,$W200*8+8,CS$2)*$AM200</f>
        <v>53400</v>
      </c>
      <c r="CT200" s="14">
        <f>INDEX(装备数值!$X$13:$AH$116,$P200*8+1,CT$2)*$AF200+INDEX(装备数值!$X$13:$AH$116,$Q200*8+2,CT$2)*$AG200+INDEX(装备数值!$X$13:$AH$116,$S200*8+3,CT$2)*$AH200+INDEX(装备数值!$X$13:$AH$116,$R200*8+4,CT$2)*$AI200+INDEX(装备数值!$X$13:$AH$116,$T200*8+5,CT$2)*$AJ200+INDEX(装备数值!$X$13:$AH$116,$U200*8+6,CT$2)*$AK200+INDEX(装备数值!$X$13:$AH$116,$V200*8+7,CT$2)*$AL200+INDEX(装备数值!$X$13:$AH$116,$W200*8+8,CT$2)*$AM200</f>
        <v>53400</v>
      </c>
      <c r="CU200" s="14">
        <f>INDEX(装备数值!$X$13:$AH$116,$P200*8+1,CU$2)*$AF200+INDEX(装备数值!$X$13:$AH$116,$Q200*8+2,CU$2)*$AG200+INDEX(装备数值!$X$13:$AH$116,$S200*8+3,CU$2)*$AH200+INDEX(装备数值!$X$13:$AH$116,$R200*8+4,CU$2)*$AI200+INDEX(装备数值!$X$13:$AH$116,$T200*8+5,CU$2)*$AJ200+INDEX(装备数值!$X$13:$AH$116,$U200*8+6,CU$2)*$AK200+INDEX(装备数值!$X$13:$AH$116,$V200*8+7,CU$2)*$AL200+INDEX(装备数值!$X$13:$AH$116,$W200*8+8,CU$2)*$AM200</f>
        <v>53400</v>
      </c>
      <c r="CV200" s="14">
        <f>INDEX(装备数值!$X$13:$AH$116,$P200*8+1,CV$2)*$AF200+INDEX(装备数值!$X$13:$AH$116,$Q200*8+2,CV$2)*$AG200+INDEX(装备数值!$X$13:$AH$116,$S200*8+3,CV$2)*$AH200+INDEX(装备数值!$X$13:$AH$116,$R200*8+4,CV$2)*$AI200+INDEX(装备数值!$X$13:$AH$116,$T200*8+5,CV$2)*$AJ200+INDEX(装备数值!$X$13:$AH$116,$U200*8+6,CV$2)*$AK200+INDEX(装备数值!$X$13:$AH$116,$V200*8+7,CV$2)*$AL200+INDEX(装备数值!$X$13:$AH$116,$W200*8+8,CV$2)*$AM200</f>
        <v>178</v>
      </c>
      <c r="CW200" s="14">
        <f>INDEX(装备数值!$X$13:$AH$116,$P200*8+1,CW$2)*$AF200+INDEX(装备数值!$X$13:$AH$116,$Q200*8+2,CW$2)*$AG200+INDEX(装备数值!$X$13:$AH$116,$S200*8+3,CW$2)*$AH200+INDEX(装备数值!$X$13:$AH$116,$R200*8+4,CW$2)*$AI200+INDEX(装备数值!$X$13:$AH$116,$T200*8+5,CW$2)*$AJ200+INDEX(装备数值!$X$13:$AH$116,$U200*8+6,CW$2)*$AK200+INDEX(装备数值!$X$13:$AH$116,$V200*8+7,CW$2)*$AL200+INDEX(装备数值!$X$13:$AH$116,$W200*8+8,CW$2)*$AM200</f>
        <v>178</v>
      </c>
      <c r="CY200" s="14">
        <f>INDEX(装备数值!$AN$17:$AN$117,MATCH(MIN($X200:$AE200),装备数值!$AO$17:$AO$117,1))</f>
        <v>69</v>
      </c>
      <c r="CZ200" s="14">
        <f>IF(COUNTIF($P200:$W200,"&gt;"&amp;0)=8,INDEX(装备数值!AR$17:AR$117,$CY200+1),0)</f>
        <v>34362</v>
      </c>
      <c r="DA200" s="14">
        <f>IF(COUNTIF($P200:$W200,"&gt;"&amp;0)=8,INDEX(装备数值!AS$17:AS$117,$CY200+1),0)</f>
        <v>258750</v>
      </c>
      <c r="DB200" s="14">
        <f>IF(COUNTIF($P200:$W200,"&gt;"&amp;0)=8,INDEX(装备数值!AT$17:AT$117,$CY200+1),0)</f>
        <v>17112</v>
      </c>
      <c r="DC200" s="14">
        <f>IF(COUNTIF($P200:$W200,"&gt;"&amp;0)=8,INDEX(装备数值!AU$17:AU$117,$CY200+1),0)</f>
        <v>345000</v>
      </c>
      <c r="DD200" s="14">
        <f>IF(COUNTIF($P200:$W200,"&gt;"&amp;0)=8,INDEX(装备数值!AV$17:AV$117,$CY200+1),0)</f>
        <v>6900</v>
      </c>
      <c r="DF200" s="14">
        <f>INDEX(装备数值!$AY$17:$AY$77,MATCH(MIN($AF200:$AM200),装备数值!$AZ$17:$AZ$77,1))</f>
        <v>44</v>
      </c>
      <c r="DG200" s="26">
        <f>INDEX(装备数值!BA$17:BA$77,通天塔!DF200+1)</f>
        <v>0.94</v>
      </c>
      <c r="DH200" s="26">
        <f>INDEX(装备数值!BA$17:BA$77,通天塔!DF200+1)</f>
        <v>0.94</v>
      </c>
      <c r="DJ200" s="14">
        <f t="shared" si="299"/>
        <v>43</v>
      </c>
      <c r="DK200" s="14">
        <f>VLOOKUP(DJ200,军阶与晶片数值!$W$6:$X$27,2)</f>
        <v>9</v>
      </c>
      <c r="DL200" s="14">
        <f>INDEX(军阶与晶片数值!Y$6:Y$27,$DK200+1)</f>
        <v>750</v>
      </c>
      <c r="DM200" s="14">
        <f>INDEX(军阶与晶片数值!Z$6:Z$27,$DK200+1)</f>
        <v>750</v>
      </c>
      <c r="DN200" s="14">
        <f>INDEX(军阶与晶片数值!AA$6:AA$27,$DK200+1)</f>
        <v>750</v>
      </c>
      <c r="DO200" s="14">
        <f>INDEX(军阶与晶片数值!AB$6:AB$27,$DK200+1)</f>
        <v>750</v>
      </c>
      <c r="DP200" s="29">
        <f>INDEX(军阶与晶片数值!AC$6:AC$27,$DK200+1)</f>
        <v>50</v>
      </c>
      <c r="DQ200" s="29">
        <f>INDEX(军阶与晶片数值!AD$6:AD$27,$DK200+1)</f>
        <v>30</v>
      </c>
      <c r="DS200" s="26">
        <f>INDEX(军阶与晶片数值!I$6:I$16,AN200+1)</f>
        <v>0.3</v>
      </c>
      <c r="DT200" s="26">
        <f>INDEX(军阶与晶片数值!M$6:M$16,AO200+1)</f>
        <v>0.45</v>
      </c>
      <c r="DU200" s="26">
        <f>INDEX(军阶与晶片数值!J$6:J$16,AP200+1)</f>
        <v>0.45</v>
      </c>
      <c r="DV200" s="26">
        <f>INDEX(军阶与晶片数值!K$6:K$16,AQ200+1)</f>
        <v>0.9</v>
      </c>
      <c r="DW200" s="26">
        <f>INDEX(军阶与晶片数值!L$6:L$16,AR200+1)</f>
        <v>0.9</v>
      </c>
      <c r="DX200" s="28">
        <f>INDEX(军阶与晶片数值!N$6:N$16,AS200+1)</f>
        <v>0</v>
      </c>
      <c r="DY200" s="28">
        <f>INDEX(军阶与晶片数值!O$6:O$16,AT200+1)</f>
        <v>0</v>
      </c>
      <c r="DZ200" s="28">
        <f>INDEX(军阶与晶片数值!P$6:P$16,AU200+1)</f>
        <v>0</v>
      </c>
      <c r="EA200" s="28">
        <f>INDEX(军阶与晶片数值!Q$6:Q$16,AV200+1)</f>
        <v>0</v>
      </c>
      <c r="EB200" s="26">
        <f>INDEX(军阶与晶片数值!R$6:R$16,AW200+1)</f>
        <v>0.3</v>
      </c>
      <c r="EC200" s="26">
        <f>INDEX(军阶与晶片数值!S$6:S$16,AX200+1)</f>
        <v>0.4</v>
      </c>
      <c r="ED200" s="26">
        <f>INDEX(军阶与晶片数值!T$6:T$16,AY200+1)</f>
        <v>0</v>
      </c>
      <c r="EE200" s="26">
        <f>INDEX(军阶与晶片数值!U$6:U$16,AZ200+1)</f>
        <v>0</v>
      </c>
      <c r="EG200" s="26">
        <f>INDEX(军阶与晶片数值!$C$6:$C$36,通天塔!$BA200+1)</f>
        <v>1.1000000000000001</v>
      </c>
      <c r="EH200" s="26">
        <f>INDEX(军阶与晶片数值!$C$6:$C$36,通天塔!$BA200+1)</f>
        <v>1.1000000000000001</v>
      </c>
      <c r="EI200" s="26">
        <f>INDEX(军阶与晶片数值!$C$6:$C$36,通天塔!$BA200+1)</f>
        <v>1.1000000000000001</v>
      </c>
      <c r="EJ200" s="26">
        <f>INDEX(军阶与晶片数值!$C$6:$C$36,通天塔!$BA200+1)</f>
        <v>1.1000000000000001</v>
      </c>
      <c r="EK200" s="26">
        <f>INDEX(军阶与晶片数值!$C$6:$C$36,通天塔!$BA200+1)</f>
        <v>1.1000000000000001</v>
      </c>
      <c r="EM200" s="14">
        <f>INDEX(战舰突破!$H$6:$H$18,通天塔!$J200+1)+INDEX(战舰突破!$H$23:$H$35,通天塔!$K200+1)+INDEX(战舰突破!$H$40:$H$52,通天塔!$L200+1)</f>
        <v>200</v>
      </c>
      <c r="EN200" s="14">
        <f>INDEX(战舰突破!$I$6:$I$18,通天塔!$J200+1)+INDEX(战舰突破!$I$23:$I$35,通天塔!$K200+1)+INDEX(战舰突破!$I$40:$I$52,通天塔!$L200+1)</f>
        <v>200</v>
      </c>
      <c r="EO200" s="14">
        <f>INDEX(战舰突破!$J$6:$J$18,通天塔!$J200+1)+INDEX(战舰突破!$J$23:$J$35,通天塔!$K200+1)+INDEX(战舰突破!$J$40:$J$52,通天塔!$L200+1)</f>
        <v>0</v>
      </c>
      <c r="EP200" s="14">
        <f>INDEX(战舰突破!$K$6:$K$18,通天塔!$J200+1)+INDEX(战舰突破!$K$23:$K$35,通天塔!$K200+1)+INDEX(战舰突破!$K$40:$K$52,通天塔!$L200+1)</f>
        <v>0</v>
      </c>
      <c r="EQ200" s="14">
        <f>INDEX(战舰突破!$L$6:$L$18,通天塔!$J200+1)+INDEX(战舰突破!$L$23:$L$35,通天塔!$K200+1)+INDEX(战舰突破!$L$40:$L$52,通天塔!$L200+1)</f>
        <v>200</v>
      </c>
      <c r="ER200" s="18">
        <f>INDEX(战舰突破!$N$6:$N$18,通天塔!$J200+1)+INDEX(战舰突破!$N$23:$N$35,通天塔!$K200+1)+INDEX(战舰突破!$N$40:$N$52,通天塔!$L200+1)</f>
        <v>0.75</v>
      </c>
      <c r="ES200" s="18">
        <f>INDEX(战舰突破!$O$6:$O$18,通天塔!$J200+1)+INDEX(战舰突破!$O$23:$O$35,通天塔!$K200+1)+INDEX(战舰突破!$O$40:$O$52,通天塔!$L200+1)</f>
        <v>1.4</v>
      </c>
      <c r="ET200" s="18">
        <f>INDEX(战舰突破!$P$6:$P$18,通天塔!$J200+1)+INDEX(战舰突破!$P$23:$P$35,通天塔!$K200+1)+INDEX(战舰突破!$P$40:$P$52,通天塔!$L200+1)</f>
        <v>0.5</v>
      </c>
      <c r="EU200" s="18">
        <f>INDEX(战舰突破!$Q$6:$Q$18,通天塔!$J200+1)+INDEX(战舰突破!$Q$23:$Q$35,通天塔!$K200+1)+INDEX(战舰突破!$Q$40:$Q$52,通天塔!$L200+1)</f>
        <v>0.3</v>
      </c>
      <c r="EV200" s="18">
        <f>INDEX(战舰突破!$R$6:$R$18,通天塔!$J200+1)+INDEX(战舰突破!$R$23:$R$35,通天塔!$K200+1)+INDEX(战舰突破!$R$40:$R$52,通天塔!$L200+1)</f>
        <v>0.25</v>
      </c>
      <c r="EW200" s="18">
        <f>INDEX(战舰突破!$M$6:$M$18,通天塔!$J200+1)+INDEX(战舰突破!$M$23:$M$35,通天塔!$K200+1)+INDEX(战舰突破!$M$40:$M$52,通天塔!$L200+1)</f>
        <v>0.2</v>
      </c>
      <c r="EX200" s="22">
        <f>INDEX(战舰突破!$W$6:$W$18,通天塔!$J200+1)+INDEX(战舰突破!$W$23:$W$35,通天塔!$K200+1)+INDEX(战舰突破!$W$40:$W$52,通天塔!$L200+1)</f>
        <v>0.5</v>
      </c>
      <c r="FA200" s="14">
        <f>INDEX(战舰突破!$S$6:$S$18,通天塔!$J200+1)</f>
        <v>0</v>
      </c>
      <c r="FB200" s="14">
        <f>INDEX(战舰突破!$T$6:$T$18,通天塔!$J200+1)</f>
        <v>1.1000000000000001</v>
      </c>
      <c r="FC200" s="14">
        <f>INDEX(战舰突破!$U$6:$U$18,通天塔!$J200+1)</f>
        <v>0.1</v>
      </c>
      <c r="FD200" s="14">
        <f>INDEX(战舰突破!$V$6:$V$18,通天塔!$J200+1)</f>
        <v>2</v>
      </c>
      <c r="FE200" s="14">
        <f>INDEX(战舰突破!$X$6:$X$18,通天塔!$J200+1)</f>
        <v>12</v>
      </c>
      <c r="FG200" s="14">
        <f>INDEX(战舰突破!$S$23:$S$35,通天塔!$J200+1)</f>
        <v>1</v>
      </c>
      <c r="FH200" s="14">
        <f>INDEX(战舰突破!$T$23:$T$35,通天塔!$J200+1)</f>
        <v>0.55000000000000004</v>
      </c>
      <c r="FI200" s="14">
        <f>INDEX(战舰突破!$U$23:$U$35,通天塔!$J200+1)</f>
        <v>0.1</v>
      </c>
      <c r="FJ200" s="14">
        <f>INDEX(战舰突破!$V$23:$V$35,通天塔!$J200+1)</f>
        <v>2</v>
      </c>
      <c r="FK200" s="14">
        <f>INDEX(战舰突破!$X$23:$X$35,通天塔!$J200+1)</f>
        <v>180</v>
      </c>
      <c r="FM200" s="14">
        <f>INDEX(战舰突破!$S$40:$S$52,通天塔!$J200+1)</f>
        <v>1</v>
      </c>
      <c r="FN200" s="14">
        <f>INDEX(战舰突破!$T$40:$T$52,通天塔!$J200+1)</f>
        <v>0.25</v>
      </c>
      <c r="FO200" s="14">
        <f>INDEX(战舰突破!$U$40:$U$52,通天塔!$J200+1)</f>
        <v>0.2</v>
      </c>
      <c r="FP200" s="14">
        <f>INDEX(战舰突破!$V$40:$V$52,通天塔!$J200+1)</f>
        <v>2</v>
      </c>
      <c r="FQ200" s="14">
        <f>INDEX(战舰突破!$X$40:$X$52,通天塔!$J200+1)</f>
        <v>300</v>
      </c>
      <c r="FT200" s="14">
        <f t="shared" si="300"/>
        <v>4188859</v>
      </c>
      <c r="FU200" s="14">
        <f t="shared" si="301"/>
        <v>4191401</v>
      </c>
      <c r="FV200" s="14">
        <f t="shared" si="302"/>
        <v>4194124</v>
      </c>
      <c r="FW200" s="14">
        <f t="shared" si="303"/>
        <v>49770797</v>
      </c>
      <c r="FX200" s="14">
        <f t="shared" si="304"/>
        <v>2003195</v>
      </c>
      <c r="FY200" s="14">
        <f t="shared" si="305"/>
        <v>46977134</v>
      </c>
      <c r="FZ200" s="14">
        <f t="shared" si="306"/>
        <v>1207094</v>
      </c>
      <c r="GA200" s="28">
        <f t="shared" si="307"/>
        <v>54150</v>
      </c>
      <c r="GB200" s="28">
        <f t="shared" si="308"/>
        <v>54150</v>
      </c>
      <c r="GC200" s="28">
        <f t="shared" si="309"/>
        <v>54150</v>
      </c>
      <c r="GD200" s="28">
        <f t="shared" si="310"/>
        <v>54150</v>
      </c>
      <c r="GE200" s="28">
        <f t="shared" si="311"/>
        <v>2.5219999999999998</v>
      </c>
      <c r="GF200" s="28">
        <f t="shared" si="312"/>
        <v>2.7159999999999997</v>
      </c>
      <c r="GG200" s="28">
        <f t="shared" si="313"/>
        <v>0</v>
      </c>
      <c r="GH200" s="28">
        <f t="shared" si="314"/>
        <v>69.3</v>
      </c>
      <c r="GI200" s="14">
        <f t="shared" si="315"/>
        <v>1</v>
      </c>
      <c r="GJ200" s="14">
        <f t="shared" si="316"/>
        <v>2</v>
      </c>
      <c r="GK200" s="14">
        <f t="shared" si="317"/>
        <v>2</v>
      </c>
      <c r="GL200" s="18">
        <f t="shared" si="318"/>
        <v>2.3000000000000003</v>
      </c>
      <c r="GM200" s="18">
        <f t="shared" si="319"/>
        <v>1.75</v>
      </c>
      <c r="GN200" s="18">
        <f t="shared" si="320"/>
        <v>1.45</v>
      </c>
      <c r="GO200" s="29">
        <f t="shared" si="380"/>
        <v>54300</v>
      </c>
      <c r="GP200" s="29">
        <f t="shared" si="380"/>
        <v>54600</v>
      </c>
      <c r="GQ200" s="29">
        <f t="shared" si="380"/>
        <v>54600</v>
      </c>
      <c r="GR200" s="26">
        <f t="shared" si="321"/>
        <v>0.1</v>
      </c>
      <c r="GS200" s="26">
        <f t="shared" si="322"/>
        <v>0.1</v>
      </c>
      <c r="GT200" s="26">
        <f t="shared" si="323"/>
        <v>0.2</v>
      </c>
      <c r="GU200" s="14">
        <f t="shared" si="324"/>
        <v>4</v>
      </c>
      <c r="GV200" s="14">
        <f t="shared" si="325"/>
        <v>4</v>
      </c>
      <c r="GW200" s="14">
        <f t="shared" si="326"/>
        <v>4</v>
      </c>
      <c r="GX200" s="14">
        <f t="shared" si="327"/>
        <v>12</v>
      </c>
      <c r="GY200" s="14">
        <f t="shared" si="328"/>
        <v>180</v>
      </c>
      <c r="GZ200" s="14">
        <f t="shared" si="329"/>
        <v>300</v>
      </c>
      <c r="HA200">
        <v>196</v>
      </c>
      <c r="HB200" s="14">
        <f t="shared" si="382"/>
        <v>505467556</v>
      </c>
      <c r="HD200" s="14">
        <f t="shared" si="330"/>
        <v>4006390</v>
      </c>
      <c r="HE200" s="14">
        <f t="shared" si="331"/>
        <v>2094399</v>
      </c>
      <c r="HF200" s="29">
        <f t="shared" si="332"/>
        <v>51984</v>
      </c>
      <c r="HG200" s="29">
        <f t="shared" si="333"/>
        <v>37361</v>
      </c>
      <c r="HH200" s="29">
        <f t="shared" si="334"/>
        <v>40350</v>
      </c>
      <c r="HI200" s="29">
        <f t="shared" si="335"/>
        <v>37660</v>
      </c>
      <c r="HJ200" s="14">
        <f t="shared" si="336"/>
        <v>2.5219999999999998</v>
      </c>
      <c r="HK200" s="14">
        <f t="shared" si="337"/>
        <v>2.7159999999999997</v>
      </c>
      <c r="HL200" s="14">
        <f t="shared" si="338"/>
        <v>1257438</v>
      </c>
      <c r="HM200" s="14">
        <f t="shared" si="339"/>
        <v>2061419</v>
      </c>
      <c r="HN200" s="26">
        <f t="shared" si="340"/>
        <v>0.39917996103827719</v>
      </c>
      <c r="HO200" s="26">
        <f t="shared" si="341"/>
        <v>0.66519219035997557</v>
      </c>
      <c r="HP200" s="29">
        <f t="shared" si="342"/>
        <v>598108</v>
      </c>
      <c r="HQ200" s="29">
        <f t="shared" si="343"/>
        <v>2187133</v>
      </c>
      <c r="HR200" s="29">
        <f t="shared" si="344"/>
        <v>2419232</v>
      </c>
      <c r="HS200" s="26">
        <f t="shared" si="345"/>
        <v>0.48885207462534397</v>
      </c>
      <c r="HT200" s="26">
        <f t="shared" si="346"/>
        <v>0.49363084922010392</v>
      </c>
      <c r="HU200" s="26">
        <f t="shared" si="347"/>
        <v>0.5936308492201039</v>
      </c>
      <c r="HV200" s="26">
        <f t="shared" si="348"/>
        <v>8.8852074625343946E-2</v>
      </c>
      <c r="HW200" s="29">
        <f t="shared" si="349"/>
        <v>2.2000000000000002</v>
      </c>
      <c r="HX200" s="29">
        <f t="shared" si="350"/>
        <v>4.4286726475685594</v>
      </c>
      <c r="HY200" s="29">
        <f t="shared" si="351"/>
        <v>5.0286726475685599</v>
      </c>
      <c r="HZ200" s="29">
        <f t="shared" si="352"/>
        <v>6579188</v>
      </c>
      <c r="IA200" s="29">
        <f t="shared" si="353"/>
        <v>6457397.3957963772</v>
      </c>
      <c r="IB200" s="29">
        <f t="shared" si="354"/>
        <v>6082762.8932612911</v>
      </c>
      <c r="IC200" s="29">
        <f t="shared" si="355"/>
        <v>33046717</v>
      </c>
      <c r="ID200" s="14">
        <f t="shared" si="356"/>
        <v>19119348.289999999</v>
      </c>
      <c r="IH200" s="14">
        <v>1</v>
      </c>
      <c r="II200" s="14">
        <v>1</v>
      </c>
      <c r="IJ200" s="14">
        <v>480</v>
      </c>
      <c r="IK200" s="14">
        <v>80</v>
      </c>
      <c r="IL200" s="14">
        <v>60</v>
      </c>
      <c r="IM200" s="23">
        <f t="shared" si="357"/>
        <v>4426696851</v>
      </c>
      <c r="IN200" s="23">
        <f t="shared" si="358"/>
        <v>2</v>
      </c>
      <c r="IO200" s="23">
        <f t="shared" si="359"/>
        <v>4426.7</v>
      </c>
      <c r="IP200" s="23">
        <f t="shared" si="360"/>
        <v>5023710485</v>
      </c>
      <c r="IQ200" s="23">
        <f t="shared" si="361"/>
        <v>2</v>
      </c>
      <c r="IR200" s="23">
        <f t="shared" si="362"/>
        <v>5023.71</v>
      </c>
      <c r="IS200" s="14">
        <v>1</v>
      </c>
      <c r="IT200" s="14">
        <v>1</v>
      </c>
      <c r="IU200" s="14">
        <v>240</v>
      </c>
      <c r="IV200" s="14">
        <v>40</v>
      </c>
      <c r="IW200" s="14">
        <v>30</v>
      </c>
      <c r="IX200" s="23">
        <f t="shared" si="363"/>
        <v>2606076593</v>
      </c>
      <c r="IY200" s="23">
        <f t="shared" si="364"/>
        <v>2</v>
      </c>
      <c r="IZ200" s="23">
        <f t="shared" si="365"/>
        <v>2606.08</v>
      </c>
      <c r="JA200" s="23"/>
      <c r="JB200" s="23"/>
      <c r="JC200" s="23"/>
      <c r="JG200">
        <f t="shared" si="366"/>
        <v>1.7407659468464014</v>
      </c>
      <c r="JH200">
        <f t="shared" si="367"/>
        <v>4.3902117179466238</v>
      </c>
      <c r="JJ200" s="14">
        <v>10</v>
      </c>
      <c r="JK200" s="14">
        <v>2</v>
      </c>
      <c r="JL200" s="14">
        <v>1.5</v>
      </c>
      <c r="JM200" s="23">
        <f t="shared" si="368"/>
        <v>88399337</v>
      </c>
      <c r="JN200" s="23">
        <f t="shared" si="369"/>
        <v>1</v>
      </c>
      <c r="JO200" s="23">
        <f t="shared" si="370"/>
        <v>88399.34</v>
      </c>
      <c r="JP200" s="14">
        <v>30</v>
      </c>
      <c r="JQ200" s="14">
        <v>6</v>
      </c>
      <c r="JR200" s="14">
        <v>4</v>
      </c>
      <c r="JS200" s="23">
        <f t="shared" si="371"/>
        <v>253032487</v>
      </c>
      <c r="JT200" s="23">
        <f t="shared" si="372"/>
        <v>1</v>
      </c>
      <c r="JU200" s="23">
        <f t="shared" si="373"/>
        <v>253032.49</v>
      </c>
      <c r="JW200" s="23">
        <f t="shared" si="374"/>
        <v>337376649</v>
      </c>
      <c r="JX200" s="23">
        <f t="shared" si="375"/>
        <v>1</v>
      </c>
      <c r="JY200" s="23">
        <f t="shared" si="376"/>
        <v>337376.65</v>
      </c>
      <c r="JZ200" s="23">
        <f t="shared" si="377"/>
        <v>132599006</v>
      </c>
      <c r="KA200" s="23">
        <f t="shared" si="378"/>
        <v>1</v>
      </c>
      <c r="KB200" s="23">
        <f t="shared" si="379"/>
        <v>132599.01</v>
      </c>
    </row>
    <row r="201" spans="3:288" ht="16.5" x14ac:dyDescent="0.2">
      <c r="C201" s="14">
        <f t="shared" si="381"/>
        <v>55</v>
      </c>
      <c r="D201" s="14">
        <v>197</v>
      </c>
      <c r="E201" s="14" t="s">
        <v>858</v>
      </c>
      <c r="F201" s="14">
        <v>693</v>
      </c>
      <c r="G201" s="14">
        <v>693</v>
      </c>
      <c r="H201" s="14">
        <v>693</v>
      </c>
      <c r="I201" s="14">
        <v>693</v>
      </c>
      <c r="J201" s="14">
        <v>11</v>
      </c>
      <c r="K201" s="14">
        <v>11</v>
      </c>
      <c r="L201" s="14">
        <v>11</v>
      </c>
      <c r="M201" s="14">
        <v>7</v>
      </c>
      <c r="N201" s="14">
        <v>7</v>
      </c>
      <c r="O201" s="14">
        <v>7</v>
      </c>
      <c r="P201" s="14">
        <v>10</v>
      </c>
      <c r="Q201" s="14">
        <v>10</v>
      </c>
      <c r="R201" s="14">
        <v>10</v>
      </c>
      <c r="S201" s="14">
        <v>10</v>
      </c>
      <c r="T201" s="14">
        <v>10</v>
      </c>
      <c r="U201" s="14">
        <v>10</v>
      </c>
      <c r="V201" s="14">
        <v>10</v>
      </c>
      <c r="W201" s="14">
        <v>10</v>
      </c>
      <c r="X201" s="14">
        <v>693</v>
      </c>
      <c r="Y201" s="14">
        <v>693</v>
      </c>
      <c r="Z201" s="14">
        <v>693</v>
      </c>
      <c r="AA201" s="14">
        <v>693</v>
      </c>
      <c r="AB201" s="14">
        <v>693</v>
      </c>
      <c r="AC201" s="14">
        <v>693</v>
      </c>
      <c r="AD201" s="14">
        <v>693</v>
      </c>
      <c r="AE201" s="14">
        <v>693</v>
      </c>
      <c r="AF201" s="14">
        <v>90</v>
      </c>
      <c r="AG201" s="14">
        <v>90</v>
      </c>
      <c r="AH201" s="14">
        <v>90</v>
      </c>
      <c r="AI201" s="14">
        <v>90</v>
      </c>
      <c r="AJ201" s="14">
        <v>90</v>
      </c>
      <c r="AK201" s="14">
        <v>90</v>
      </c>
      <c r="AL201" s="14">
        <v>90</v>
      </c>
      <c r="AM201" s="14">
        <v>90</v>
      </c>
      <c r="AN201" s="14">
        <v>6</v>
      </c>
      <c r="AO201" s="14">
        <v>7</v>
      </c>
      <c r="AP201" s="14">
        <v>7</v>
      </c>
      <c r="AQ201" s="14">
        <v>7</v>
      </c>
      <c r="AR201" s="14">
        <v>7</v>
      </c>
      <c r="AS201" s="14">
        <v>0</v>
      </c>
      <c r="AT201" s="14">
        <v>0</v>
      </c>
      <c r="AU201" s="14">
        <v>0</v>
      </c>
      <c r="AV201" s="14">
        <v>0</v>
      </c>
      <c r="AW201" s="14">
        <v>4</v>
      </c>
      <c r="AX201" s="14">
        <v>5</v>
      </c>
      <c r="AY201" s="14">
        <v>0</v>
      </c>
      <c r="AZ201" s="14">
        <v>0</v>
      </c>
      <c r="BA201" s="14">
        <v>22</v>
      </c>
      <c r="BF201" s="14">
        <f>ROUND((INDEX(新战舰养成!S$6:S$18,通天塔!$J201+1)+INDEX(新战舰养成!D$6:D$18,通天塔!$J201+1)*(通天塔!$G201-1))*INDEX(战舰突破!$D$6:$D$18,通天塔!$M201+1),0)</f>
        <v>470797</v>
      </c>
      <c r="BG201" s="14">
        <f>ROUND((INDEX(新战舰养成!T$6:T$18,通天塔!$J201+1)+INDEX(新战舰养成!E$6:E$18,通天塔!$J201+1)*(通天塔!$G201-1))*INDEX(战舰突破!$D$6:$D$18,通天塔!$M201+1),0)</f>
        <v>3766264</v>
      </c>
      <c r="BH201" s="14">
        <f>ROUND((INDEX(新战舰养成!U$6:U$18,通天塔!$J201+1)+INDEX(新战舰养成!F$6:F$18,通天塔!$J201+1)*(通天塔!$G201-1))*INDEX(战舰突破!$D$6:$D$18,通天塔!$M201+1),0)</f>
        <v>235549</v>
      </c>
      <c r="BI201" s="14">
        <f>ROUND((INDEX(新战舰养成!V$6:V$18,通天塔!$J201+1)+INDEX(新战舰养成!G$6:G$18,通天塔!$J201+1)*(通天塔!$G201-1))*INDEX(战舰突破!$D$6:$D$18,通天塔!$M201+1),0)</f>
        <v>570</v>
      </c>
      <c r="BJ201" s="14">
        <f>ROUND((INDEX(新战舰养成!W$6:W$18,通天塔!$J201+1)+INDEX(新战舰养成!H$6:H$18,通天塔!$J201+1)*(通天塔!$G201-1))*INDEX(战舰突破!$D$6:$D$18,通天塔!$M201+1),0)</f>
        <v>8</v>
      </c>
      <c r="BL201" s="14">
        <f>IF($H201&gt;0,ROUND((INDEX(新战舰养成!X$6:X$18,通天塔!$K201+1)+INDEX(新战舰养成!I$6:I$18,通天塔!$K201+1)*(通天塔!$H201-1))*INDEX(战舰突破!$D$6:$D$18,通天塔!$N201+1),0),0)</f>
        <v>471329</v>
      </c>
      <c r="BM201" s="14">
        <f>IF($H201&gt;0,ROUND((INDEX(新战舰养成!Y$6:Y$18,通天塔!$K201+1)+INDEX(新战舰养成!J$6:J$18,通天塔!$K201+1)*(通天塔!$H201-1))*INDEX(战舰突破!$D$6:$D$18,通天塔!$N201+1),0),0)</f>
        <v>0</v>
      </c>
      <c r="BN201" s="14">
        <f>IF($H201&gt;0,ROUND((INDEX(新战舰养成!Z$6:Z$18,通天塔!$K201+1)+INDEX(新战舰养成!K$6:K$18,通天塔!$K201+1)*(通天塔!$H201-1))*INDEX(战舰突破!$D$6:$D$18,通天塔!$N201+1),0),0)</f>
        <v>0</v>
      </c>
      <c r="BO201" s="14">
        <f>IF($H201&gt;0,ROUND((INDEX(新战舰养成!AA$6:AA$18,通天塔!$K201+1)+INDEX(新战舰养成!L$6:L$18,通天塔!$K201+1)*(通天塔!$H201-1))*INDEX(战舰突破!$D$6:$D$18,通天塔!$N201+1),0),0)</f>
        <v>4707972</v>
      </c>
      <c r="BP201" s="14">
        <f>IF($H201&gt;0,ROUND((INDEX(新战舰养成!AB$6:AB$18,通天塔!$K201+1)+INDEX(新战舰养成!M$6:M$18,通天塔!$K201+1)*(通天塔!$H201-1))*INDEX(战舰突破!$D$6:$D$18,通天塔!$N201+1),0),0)</f>
        <v>94020</v>
      </c>
      <c r="BR201" s="14">
        <f>IF($I201&gt;0,ROUND((INDEX(新战舰养成!AC$6:AC$18,通天塔!$L201+1)+INDEX(新战舰养成!I$6:I$18,通天塔!$L201+1)*(通天塔!$I201-1))*INDEX(战舰突破!$D$6:$D$18,通天塔!$O201+1),0),0)</f>
        <v>471899</v>
      </c>
      <c r="BS201" s="14">
        <f>IF($I201&gt;0,ROUND((INDEX(新战舰养成!AD$6:AD$18,通天塔!$L201+1)+INDEX(新战舰养成!J$6:J$18,通天塔!$L201+1)*(通天塔!$I201-1))*INDEX(战舰突破!$D$6:$D$18,通天塔!$O201+1),0),0)</f>
        <v>0</v>
      </c>
      <c r="BT201" s="14">
        <f>IF($I201&gt;0,ROUND((INDEX(新战舰养成!AE$6:AE$18,通天塔!$L201+1)+INDEX(新战舰养成!K$6:K$18,通天塔!$L201+1)*(通天塔!$I201-1))*INDEX(战舰突破!$D$6:$D$18,通天塔!$O201+1),0),0)</f>
        <v>0</v>
      </c>
      <c r="BU201" s="14">
        <f>IF($I201&gt;0,ROUND((INDEX(新战舰养成!AF$6:AF$18,通天塔!$L201+1)+INDEX(新战舰养成!L$6:L$18,通天塔!$L201+1)*(通天塔!$I201-1))*INDEX(战舰突破!$D$6:$D$18,通天塔!$O201+1),0),0)</f>
        <v>3011576</v>
      </c>
      <c r="BV201" s="14">
        <f>IF($I201&gt;0,ROUND((INDEX(新战舰养成!AG$6:AG$18,通天塔!$L201+1)+INDEX(新战舰养成!M$6:M$18,通天塔!$L201+1)*(通天塔!$I201-1))*INDEX(战舰突破!$D$6:$D$18,通天塔!$O201+1),0),0)</f>
        <v>128370</v>
      </c>
      <c r="BY201" s="14">
        <f>(INDEX(装备数值!$C$13:$G$116,通天塔!$P201*8+1,BY$2)+INDEX(装备数值!$C$13:$G$116,通天塔!$Q201*8+2,BY$2)+INDEX(装备数值!$C$13:$G$116,通天塔!$S201*8+3,BY$2)+INDEX(装备数值!$C$13:$G$116,通天塔!$R201*8+4,BY$2)+INDEX(装备数值!$C$13:$G$116,通天塔!$T201*8+5,BY$2)+INDEX(装备数值!$C$13:$G$116,通天塔!$U201*8+6,BY$2)+INDEX(装备数值!$C$13:$G$116,通天塔!$V201*8+7,BY$2)+INDEX(装备数值!$C$13:$G$116,通天塔!$W201*8+8,BY$2))</f>
        <v>80000</v>
      </c>
      <c r="BZ201" s="14">
        <f>(INDEX(装备数值!$C$13:$G$116,通天塔!$P201*8+1,BZ$2)+INDEX(装备数值!$C$13:$G$116,通天塔!$Q201*8+2,BZ$2)+INDEX(装备数值!$C$13:$G$116,通天塔!$S201*8+3,BZ$2)+INDEX(装备数值!$C$13:$G$116,通天塔!$R201*8+4,BZ$2)+INDEX(装备数值!$C$13:$G$116,通天塔!$T201*8+5,BZ$2)+INDEX(装备数值!$C$13:$G$116,通天塔!$U201*8+6,BZ$2)+INDEX(装备数值!$C$13:$G$116,通天塔!$V201*8+7,BZ$2)+INDEX(装备数值!$C$13:$G$116,通天塔!$W201*8+8,BZ$2))</f>
        <v>600000</v>
      </c>
      <c r="CA201" s="14">
        <f>(INDEX(装备数值!$C$13:$G$116,通天塔!$P201*8+1,CA$2)+INDEX(装备数值!$C$13:$G$116,通天塔!$Q201*8+2,CA$2)+INDEX(装备数值!$C$13:$G$116,通天塔!$S201*8+3,CA$2)+INDEX(装备数值!$C$13:$G$116,通天塔!$R201*8+4,CA$2)+INDEX(装备数值!$C$13:$G$116,通天塔!$T201*8+5,CA$2)+INDEX(装备数值!$C$13:$G$116,通天塔!$U201*8+6,CA$2)+INDEX(装备数值!$C$13:$G$116,通天塔!$V201*8+7,CA$2)+INDEX(装备数值!$C$13:$G$116,通天塔!$W201*8+8,CA$2))</f>
        <v>40000</v>
      </c>
      <c r="CB201" s="14">
        <f>(INDEX(装备数值!$C$13:$G$116,通天塔!$P201*8+1,CB$2)+INDEX(装备数值!$C$13:$G$116,通天塔!$Q201*8+2,CB$2)+INDEX(装备数值!$C$13:$G$116,通天塔!$S201*8+3,CB$2)+INDEX(装备数值!$C$13:$G$116,通天塔!$R201*8+4,CB$2)+INDEX(装备数值!$C$13:$G$116,通天塔!$T201*8+5,CB$2)+INDEX(装备数值!$C$13:$G$116,通天塔!$U201*8+6,CB$2)+INDEX(装备数值!$C$13:$G$116,通天塔!$V201*8+7,CB$2)+INDEX(装备数值!$C$13:$G$116,通天塔!$W201*8+8,CB$2))</f>
        <v>800000</v>
      </c>
      <c r="CC201" s="14">
        <f>(INDEX(装备数值!$C$13:$G$116,通天塔!$P201*8+1,CC$2)+INDEX(装备数值!$C$13:$G$116,通天塔!$Q201*8+2,CC$2)+INDEX(装备数值!$C$13:$G$116,通天塔!$S201*8+3,CC$2)+INDEX(装备数值!$C$13:$G$116,通天塔!$R201*8+4,CC$2)+INDEX(装备数值!$C$13:$G$116,通天塔!$T201*8+5,CC$2)+INDEX(装备数值!$C$13:$G$116,通天塔!$U201*8+6,CC$2)+INDEX(装备数值!$C$13:$G$116,通天塔!$V201*8+7,CC$2)+INDEX(装备数值!$C$13:$G$116,通天塔!$W201*8+8,CC$2))</f>
        <v>15750</v>
      </c>
      <c r="CF201" s="14">
        <f>INDEX(装备数值!$I$13:$M$116,通天塔!$P201*8+1,CF$2)*$X201+INDEX(装备数值!$I$13:$M$116,通天塔!$Q201*8+2,CF$2)*$Y201+INDEX(装备数值!$I$13:$M$116,通天塔!$S201*8+3,CF$2)*$Z201+INDEX(装备数值!$I$13:$M$116,通天塔!$R201*8+4,CF$2)*$AA201+INDEX(装备数值!$I$13:$M$116,通天塔!$T201*8+5,CF$2)*$AB201+INDEX(装备数值!$I$13:$M$116,通天塔!$U201*8+6,CF$2)*$AC201+INDEX(装备数值!$I$13:$M$116,通天塔!$V201*8+7,CF$2)*$AD201+INDEX(装备数值!$I$13:$M$116,通天塔!$W201*8+8,CF$2)*$AE201</f>
        <v>221760</v>
      </c>
      <c r="CG201" s="14">
        <f>INDEX(装备数值!$I$13:$M$116,通天塔!$P201*8+1,CG$2)*$X201+INDEX(装备数值!$I$13:$M$116,通天塔!$Q201*8+2,CG$2)*$Y201+INDEX(装备数值!$I$13:$M$116,通天塔!$S201*8+3,CG$2)*$Z201+INDEX(装备数值!$I$13:$M$116,通天塔!$R201*8+4,CG$2)*$AA201+INDEX(装备数值!$I$13:$M$116,通天塔!$T201*8+5,CG$2)*$AB201+INDEX(装备数值!$I$13:$M$116,通天塔!$U201*8+6,CG$2)*$AC201+INDEX(装备数值!$I$13:$M$116,通天塔!$V201*8+7,CG$2)*$AD201+INDEX(装备数值!$I$13:$M$116,通天塔!$W201*8+8,CG$2)*$AE201</f>
        <v>1663200</v>
      </c>
      <c r="CH201" s="14">
        <f>INDEX(装备数值!$I$13:$M$116,通天塔!$P201*8+1,CH$2)*$X201+INDEX(装备数值!$I$13:$M$116,通天塔!$Q201*8+2,CH$2)*$Y201+INDEX(装备数值!$I$13:$M$116,通天塔!$S201*8+3,CH$2)*$Z201+INDEX(装备数值!$I$13:$M$116,通天塔!$R201*8+4,CH$2)*$AA201+INDEX(装备数值!$I$13:$M$116,通天塔!$T201*8+5,CH$2)*$AB201+INDEX(装备数值!$I$13:$M$116,通天塔!$U201*8+6,CH$2)*$AC201+INDEX(装备数值!$I$13:$M$116,通天塔!$V201*8+7,CH$2)*$AD201+INDEX(装备数值!$I$13:$M$116,通天塔!$W201*8+8,CH$2)*$AE201</f>
        <v>110880</v>
      </c>
      <c r="CI201" s="14">
        <f>INDEX(装备数值!$I$13:$M$116,通天塔!$P201*8+1,CI$2)*$X201+INDEX(装备数值!$I$13:$M$116,通天塔!$Q201*8+2,CI$2)*$Y201+INDEX(装备数值!$I$13:$M$116,通天塔!$S201*8+3,CI$2)*$Z201+INDEX(装备数值!$I$13:$M$116,通天塔!$R201*8+4,CI$2)*$AA201+INDEX(装备数值!$I$13:$M$116,通天塔!$T201*8+5,CI$2)*$AB201+INDEX(装备数值!$I$13:$M$116,通天塔!$U201*8+6,CI$2)*$AC201+INDEX(装备数值!$I$13:$M$116,通天塔!$V201*8+7,CI$2)*$AD201+INDEX(装备数值!$I$13:$M$116,通天塔!$W201*8+8,CI$2)*$AE201</f>
        <v>2217600</v>
      </c>
      <c r="CJ201" s="14">
        <f>INDEX(装备数值!$I$13:$M$116,通天塔!$P201*8+1,CJ$2)*$X201+INDEX(装备数值!$I$13:$M$116,通天塔!$Q201*8+2,CJ$2)*$Y201+INDEX(装备数值!$I$13:$M$116,通天塔!$S201*8+3,CJ$2)*$Z201+INDEX(装备数值!$I$13:$M$116,通天塔!$R201*8+4,CJ$2)*$AA201+INDEX(装备数值!$I$13:$M$116,通天塔!$T201*8+5,CJ$2)*$AB201+INDEX(装备数值!$I$13:$M$116,通天塔!$U201*8+6,CJ$2)*$AC201+INDEX(装备数值!$I$13:$M$116,通天塔!$V201*8+7,CJ$2)*$AD201+INDEX(装备数值!$I$13:$M$116,通天塔!$W201*8+8,CJ$2)*$AE201</f>
        <v>43659</v>
      </c>
      <c r="CM201" s="14">
        <f>INDEX(装备数值!$X$13:$AH$116,$P201*8+1,CM$2)*$AF201+INDEX(装备数值!$X$13:$AH$116,$Q201*8+2,CM$2)*$AG201+INDEX(装备数值!$X$13:$AH$116,$S201*8+3,CM$2)*$AH201+INDEX(装备数值!$X$13:$AH$116,$R201*8+4,CM$2)*$AI201+INDEX(装备数值!$X$13:$AH$116,$T201*8+5,CM$2)*$AJ201+INDEX(装备数值!$X$13:$AH$116,$U201*8+6,CM$2)*$AK201+INDEX(装备数值!$X$13:$AH$116,$V201*8+7,CM$2)*$AL201+INDEX(装备数值!$X$13:$AH$116,$W201*8+8,CM$2)*$AM201</f>
        <v>72000</v>
      </c>
      <c r="CN201" s="14">
        <f>INDEX(装备数值!$X$13:$AH$116,$P201*8+1,CN$2)*$AF201+INDEX(装备数值!$X$13:$AH$116,$Q201*8+2,CN$2)*$AG201+INDEX(装备数值!$X$13:$AH$116,$S201*8+3,CN$2)*$AH201+INDEX(装备数值!$X$13:$AH$116,$R201*8+4,CN$2)*$AI201+INDEX(装备数值!$X$13:$AH$116,$T201*8+5,CN$2)*$AJ201+INDEX(装备数值!$X$13:$AH$116,$U201*8+6,CN$2)*$AK201+INDEX(装备数值!$X$13:$AH$116,$V201*8+7,CN$2)*$AL201+INDEX(装备数值!$X$13:$AH$116,$W201*8+8,CN$2)*$AM201</f>
        <v>540000</v>
      </c>
      <c r="CO201" s="14">
        <f>INDEX(装备数值!$X$13:$AH$116,$P201*8+1,CO$2)*$AF201+INDEX(装备数值!$X$13:$AH$116,$Q201*8+2,CO$2)*$AG201+INDEX(装备数值!$X$13:$AH$116,$S201*8+3,CO$2)*$AH201+INDEX(装备数值!$X$13:$AH$116,$R201*8+4,CO$2)*$AI201+INDEX(装备数值!$X$13:$AH$116,$T201*8+5,CO$2)*$AJ201+INDEX(装备数值!$X$13:$AH$116,$U201*8+6,CO$2)*$AK201+INDEX(装备数值!$X$13:$AH$116,$V201*8+7,CO$2)*$AL201+INDEX(装备数值!$X$13:$AH$116,$W201*8+8,CO$2)*$AM201</f>
        <v>36000</v>
      </c>
      <c r="CP201" s="14">
        <f>INDEX(装备数值!$X$13:$AH$116,$P201*8+1,CP$2)*$AF201+INDEX(装备数值!$X$13:$AH$116,$Q201*8+2,CP$2)*$AG201+INDEX(装备数值!$X$13:$AH$116,$S201*8+3,CP$2)*$AH201+INDEX(装备数值!$X$13:$AH$116,$R201*8+4,CP$2)*$AI201+INDEX(装备数值!$X$13:$AH$116,$T201*8+5,CP$2)*$AJ201+INDEX(装备数值!$X$13:$AH$116,$U201*8+6,CP$2)*$AK201+INDEX(装备数值!$X$13:$AH$116,$V201*8+7,CP$2)*$AL201+INDEX(装备数值!$X$13:$AH$116,$W201*8+8,CP$2)*$AM201</f>
        <v>720000</v>
      </c>
      <c r="CQ201" s="14">
        <f>INDEX(装备数值!$X$13:$AH$116,$P201*8+1,CQ$2)*$AF201+INDEX(装备数值!$X$13:$AH$116,$Q201*8+2,CQ$2)*$AG201+INDEX(装备数值!$X$13:$AH$116,$S201*8+3,CQ$2)*$AH201+INDEX(装备数值!$X$13:$AH$116,$R201*8+4,CQ$2)*$AI201+INDEX(装备数值!$X$13:$AH$116,$T201*8+5,CQ$2)*$AJ201+INDEX(装备数值!$X$13:$AH$116,$U201*8+6,CQ$2)*$AK201+INDEX(装备数值!$X$13:$AH$116,$V201*8+7,CQ$2)*$AL201+INDEX(装备数值!$X$13:$AH$116,$W201*8+8,CQ$2)*$AM201</f>
        <v>14400</v>
      </c>
      <c r="CR201" s="14">
        <f>INDEX(装备数值!$X$13:$AH$116,$P201*8+1,CR$2)*$AF201+INDEX(装备数值!$X$13:$AH$116,$Q201*8+2,CR$2)*$AG201+INDEX(装备数值!$X$13:$AH$116,$S201*8+3,CR$2)*$AH201+INDEX(装备数值!$X$13:$AH$116,$R201*8+4,CR$2)*$AI201+INDEX(装备数值!$X$13:$AH$116,$T201*8+5,CR$2)*$AJ201+INDEX(装备数值!$X$13:$AH$116,$U201*8+6,CR$2)*$AK201+INDEX(装备数值!$X$13:$AH$116,$V201*8+7,CR$2)*$AL201+INDEX(装备数值!$X$13:$AH$116,$W201*8+8,CR$2)*$AM201</f>
        <v>54000</v>
      </c>
      <c r="CS201" s="14">
        <f>INDEX(装备数值!$X$13:$AH$116,$P201*8+1,CS$2)*$AF201+INDEX(装备数值!$X$13:$AH$116,$Q201*8+2,CS$2)*$AG201+INDEX(装备数值!$X$13:$AH$116,$S201*8+3,CS$2)*$AH201+INDEX(装备数值!$X$13:$AH$116,$R201*8+4,CS$2)*$AI201+INDEX(装备数值!$X$13:$AH$116,$T201*8+5,CS$2)*$AJ201+INDEX(装备数值!$X$13:$AH$116,$U201*8+6,CS$2)*$AK201+INDEX(装备数值!$X$13:$AH$116,$V201*8+7,CS$2)*$AL201+INDEX(装备数值!$X$13:$AH$116,$W201*8+8,CS$2)*$AM201</f>
        <v>54000</v>
      </c>
      <c r="CT201" s="14">
        <f>INDEX(装备数值!$X$13:$AH$116,$P201*8+1,CT$2)*$AF201+INDEX(装备数值!$X$13:$AH$116,$Q201*8+2,CT$2)*$AG201+INDEX(装备数值!$X$13:$AH$116,$S201*8+3,CT$2)*$AH201+INDEX(装备数值!$X$13:$AH$116,$R201*8+4,CT$2)*$AI201+INDEX(装备数值!$X$13:$AH$116,$T201*8+5,CT$2)*$AJ201+INDEX(装备数值!$X$13:$AH$116,$U201*8+6,CT$2)*$AK201+INDEX(装备数值!$X$13:$AH$116,$V201*8+7,CT$2)*$AL201+INDEX(装备数值!$X$13:$AH$116,$W201*8+8,CT$2)*$AM201</f>
        <v>54000</v>
      </c>
      <c r="CU201" s="14">
        <f>INDEX(装备数值!$X$13:$AH$116,$P201*8+1,CU$2)*$AF201+INDEX(装备数值!$X$13:$AH$116,$Q201*8+2,CU$2)*$AG201+INDEX(装备数值!$X$13:$AH$116,$S201*8+3,CU$2)*$AH201+INDEX(装备数值!$X$13:$AH$116,$R201*8+4,CU$2)*$AI201+INDEX(装备数值!$X$13:$AH$116,$T201*8+5,CU$2)*$AJ201+INDEX(装备数值!$X$13:$AH$116,$U201*8+6,CU$2)*$AK201+INDEX(装备数值!$X$13:$AH$116,$V201*8+7,CU$2)*$AL201+INDEX(装备数值!$X$13:$AH$116,$W201*8+8,CU$2)*$AM201</f>
        <v>54000</v>
      </c>
      <c r="CV201" s="14">
        <f>INDEX(装备数值!$X$13:$AH$116,$P201*8+1,CV$2)*$AF201+INDEX(装备数值!$X$13:$AH$116,$Q201*8+2,CV$2)*$AG201+INDEX(装备数值!$X$13:$AH$116,$S201*8+3,CV$2)*$AH201+INDEX(装备数值!$X$13:$AH$116,$R201*8+4,CV$2)*$AI201+INDEX(装备数值!$X$13:$AH$116,$T201*8+5,CV$2)*$AJ201+INDEX(装备数值!$X$13:$AH$116,$U201*8+6,CV$2)*$AK201+INDEX(装备数值!$X$13:$AH$116,$V201*8+7,CV$2)*$AL201+INDEX(装备数值!$X$13:$AH$116,$W201*8+8,CV$2)*$AM201</f>
        <v>180</v>
      </c>
      <c r="CW201" s="14">
        <f>INDEX(装备数值!$X$13:$AH$116,$P201*8+1,CW$2)*$AF201+INDEX(装备数值!$X$13:$AH$116,$Q201*8+2,CW$2)*$AG201+INDEX(装备数值!$X$13:$AH$116,$S201*8+3,CW$2)*$AH201+INDEX(装备数值!$X$13:$AH$116,$R201*8+4,CW$2)*$AI201+INDEX(装备数值!$X$13:$AH$116,$T201*8+5,CW$2)*$AJ201+INDEX(装备数值!$X$13:$AH$116,$U201*8+6,CW$2)*$AK201+INDEX(装备数值!$X$13:$AH$116,$V201*8+7,CW$2)*$AL201+INDEX(装备数值!$X$13:$AH$116,$W201*8+8,CW$2)*$AM201</f>
        <v>180</v>
      </c>
      <c r="CY201" s="14">
        <f>INDEX(装备数值!$AN$17:$AN$117,MATCH(MIN($X201:$AE201),装备数值!$AO$17:$AO$117,1))</f>
        <v>69</v>
      </c>
      <c r="CZ201" s="14">
        <f>IF(COUNTIF($P201:$W201,"&gt;"&amp;0)=8,INDEX(装备数值!AR$17:AR$117,$CY201+1),0)</f>
        <v>34362</v>
      </c>
      <c r="DA201" s="14">
        <f>IF(COUNTIF($P201:$W201,"&gt;"&amp;0)=8,INDEX(装备数值!AS$17:AS$117,$CY201+1),0)</f>
        <v>258750</v>
      </c>
      <c r="DB201" s="14">
        <f>IF(COUNTIF($P201:$W201,"&gt;"&amp;0)=8,INDEX(装备数值!AT$17:AT$117,$CY201+1),0)</f>
        <v>17112</v>
      </c>
      <c r="DC201" s="14">
        <f>IF(COUNTIF($P201:$W201,"&gt;"&amp;0)=8,INDEX(装备数值!AU$17:AU$117,$CY201+1),0)</f>
        <v>345000</v>
      </c>
      <c r="DD201" s="14">
        <f>IF(COUNTIF($P201:$W201,"&gt;"&amp;0)=8,INDEX(装备数值!AV$17:AV$117,$CY201+1),0)</f>
        <v>6900</v>
      </c>
      <c r="DF201" s="14">
        <f>INDEX(装备数值!$AY$17:$AY$77,MATCH(MIN($AF201:$AM201),装备数值!$AZ$17:$AZ$77,1))</f>
        <v>45</v>
      </c>
      <c r="DG201" s="26">
        <f>INDEX(装备数值!BA$17:BA$77,通天塔!DF201+1)</f>
        <v>1</v>
      </c>
      <c r="DH201" s="26">
        <f>INDEX(装备数值!BA$17:BA$77,通天塔!DF201+1)</f>
        <v>1</v>
      </c>
      <c r="DJ201" s="14">
        <f t="shared" si="299"/>
        <v>43</v>
      </c>
      <c r="DK201" s="14">
        <f>VLOOKUP(DJ201,军阶与晶片数值!$W$6:$X$27,2)</f>
        <v>9</v>
      </c>
      <c r="DL201" s="14">
        <f>INDEX(军阶与晶片数值!Y$6:Y$27,$DK201+1)</f>
        <v>750</v>
      </c>
      <c r="DM201" s="14">
        <f>INDEX(军阶与晶片数值!Z$6:Z$27,$DK201+1)</f>
        <v>750</v>
      </c>
      <c r="DN201" s="14">
        <f>INDEX(军阶与晶片数值!AA$6:AA$27,$DK201+1)</f>
        <v>750</v>
      </c>
      <c r="DO201" s="14">
        <f>INDEX(军阶与晶片数值!AB$6:AB$27,$DK201+1)</f>
        <v>750</v>
      </c>
      <c r="DP201" s="29">
        <f>INDEX(军阶与晶片数值!AC$6:AC$27,$DK201+1)</f>
        <v>50</v>
      </c>
      <c r="DQ201" s="29">
        <f>INDEX(军阶与晶片数值!AD$6:AD$27,$DK201+1)</f>
        <v>30</v>
      </c>
      <c r="DS201" s="26">
        <f>INDEX(军阶与晶片数值!I$6:I$16,AN201+1)</f>
        <v>0.3</v>
      </c>
      <c r="DT201" s="26">
        <f>INDEX(军阶与晶片数值!M$6:M$16,AO201+1)</f>
        <v>0.45</v>
      </c>
      <c r="DU201" s="26">
        <f>INDEX(军阶与晶片数值!J$6:J$16,AP201+1)</f>
        <v>0.45</v>
      </c>
      <c r="DV201" s="26">
        <f>INDEX(军阶与晶片数值!K$6:K$16,AQ201+1)</f>
        <v>0.9</v>
      </c>
      <c r="DW201" s="26">
        <f>INDEX(军阶与晶片数值!L$6:L$16,AR201+1)</f>
        <v>0.9</v>
      </c>
      <c r="DX201" s="28">
        <f>INDEX(军阶与晶片数值!N$6:N$16,AS201+1)</f>
        <v>0</v>
      </c>
      <c r="DY201" s="28">
        <f>INDEX(军阶与晶片数值!O$6:O$16,AT201+1)</f>
        <v>0</v>
      </c>
      <c r="DZ201" s="28">
        <f>INDEX(军阶与晶片数值!P$6:P$16,AU201+1)</f>
        <v>0</v>
      </c>
      <c r="EA201" s="28">
        <f>INDEX(军阶与晶片数值!Q$6:Q$16,AV201+1)</f>
        <v>0</v>
      </c>
      <c r="EB201" s="26">
        <f>INDEX(军阶与晶片数值!R$6:R$16,AW201+1)</f>
        <v>0.3</v>
      </c>
      <c r="EC201" s="26">
        <f>INDEX(军阶与晶片数值!S$6:S$16,AX201+1)</f>
        <v>0.4</v>
      </c>
      <c r="ED201" s="26">
        <f>INDEX(军阶与晶片数值!T$6:T$16,AY201+1)</f>
        <v>0</v>
      </c>
      <c r="EE201" s="26">
        <f>INDEX(军阶与晶片数值!U$6:U$16,AZ201+1)</f>
        <v>0</v>
      </c>
      <c r="EG201" s="26">
        <f>INDEX(军阶与晶片数值!$C$6:$C$36,通天塔!$BA201+1)</f>
        <v>1.1000000000000001</v>
      </c>
      <c r="EH201" s="26">
        <f>INDEX(军阶与晶片数值!$C$6:$C$36,通天塔!$BA201+1)</f>
        <v>1.1000000000000001</v>
      </c>
      <c r="EI201" s="26">
        <f>INDEX(军阶与晶片数值!$C$6:$C$36,通天塔!$BA201+1)</f>
        <v>1.1000000000000001</v>
      </c>
      <c r="EJ201" s="26">
        <f>INDEX(军阶与晶片数值!$C$6:$C$36,通天塔!$BA201+1)</f>
        <v>1.1000000000000001</v>
      </c>
      <c r="EK201" s="26">
        <f>INDEX(军阶与晶片数值!$C$6:$C$36,通天塔!$BA201+1)</f>
        <v>1.1000000000000001</v>
      </c>
      <c r="EM201" s="14">
        <f>INDEX(战舰突破!$H$6:$H$18,通天塔!$J201+1)+INDEX(战舰突破!$H$23:$H$35,通天塔!$K201+1)+INDEX(战舰突破!$H$40:$H$52,通天塔!$L201+1)</f>
        <v>200</v>
      </c>
      <c r="EN201" s="14">
        <f>INDEX(战舰突破!$I$6:$I$18,通天塔!$J201+1)+INDEX(战舰突破!$I$23:$I$35,通天塔!$K201+1)+INDEX(战舰突破!$I$40:$I$52,通天塔!$L201+1)</f>
        <v>200</v>
      </c>
      <c r="EO201" s="14">
        <f>INDEX(战舰突破!$J$6:$J$18,通天塔!$J201+1)+INDEX(战舰突破!$J$23:$J$35,通天塔!$K201+1)+INDEX(战舰突破!$J$40:$J$52,通天塔!$L201+1)</f>
        <v>0</v>
      </c>
      <c r="EP201" s="14">
        <f>INDEX(战舰突破!$K$6:$K$18,通天塔!$J201+1)+INDEX(战舰突破!$K$23:$K$35,通天塔!$K201+1)+INDEX(战舰突破!$K$40:$K$52,通天塔!$L201+1)</f>
        <v>0</v>
      </c>
      <c r="EQ201" s="14">
        <f>INDEX(战舰突破!$L$6:$L$18,通天塔!$J201+1)+INDEX(战舰突破!$L$23:$L$35,通天塔!$K201+1)+INDEX(战舰突破!$L$40:$L$52,通天塔!$L201+1)</f>
        <v>200</v>
      </c>
      <c r="ER201" s="18">
        <f>INDEX(战舰突破!$N$6:$N$18,通天塔!$J201+1)+INDEX(战舰突破!$N$23:$N$35,通天塔!$K201+1)+INDEX(战舰突破!$N$40:$N$52,通天塔!$L201+1)</f>
        <v>0.75</v>
      </c>
      <c r="ES201" s="18">
        <f>INDEX(战舰突破!$O$6:$O$18,通天塔!$J201+1)+INDEX(战舰突破!$O$23:$O$35,通天塔!$K201+1)+INDEX(战舰突破!$O$40:$O$52,通天塔!$L201+1)</f>
        <v>1.4</v>
      </c>
      <c r="ET201" s="18">
        <f>INDEX(战舰突破!$P$6:$P$18,通天塔!$J201+1)+INDEX(战舰突破!$P$23:$P$35,通天塔!$K201+1)+INDEX(战舰突破!$P$40:$P$52,通天塔!$L201+1)</f>
        <v>0.5</v>
      </c>
      <c r="EU201" s="18">
        <f>INDEX(战舰突破!$Q$6:$Q$18,通天塔!$J201+1)+INDEX(战舰突破!$Q$23:$Q$35,通天塔!$K201+1)+INDEX(战舰突破!$Q$40:$Q$52,通天塔!$L201+1)</f>
        <v>0.3</v>
      </c>
      <c r="EV201" s="18">
        <f>INDEX(战舰突破!$R$6:$R$18,通天塔!$J201+1)+INDEX(战舰突破!$R$23:$R$35,通天塔!$K201+1)+INDEX(战舰突破!$R$40:$R$52,通天塔!$L201+1)</f>
        <v>0.25</v>
      </c>
      <c r="EW201" s="18">
        <f>INDEX(战舰突破!$M$6:$M$18,通天塔!$J201+1)+INDEX(战舰突破!$M$23:$M$35,通天塔!$K201+1)+INDEX(战舰突破!$M$40:$M$52,通天塔!$L201+1)</f>
        <v>0.2</v>
      </c>
      <c r="EX201" s="22">
        <f>INDEX(战舰突破!$W$6:$W$18,通天塔!$J201+1)+INDEX(战舰突破!$W$23:$W$35,通天塔!$K201+1)+INDEX(战舰突破!$W$40:$W$52,通天塔!$L201+1)</f>
        <v>0.5</v>
      </c>
      <c r="FA201" s="14">
        <f>INDEX(战舰突破!$S$6:$S$18,通天塔!$J201+1)</f>
        <v>0</v>
      </c>
      <c r="FB201" s="14">
        <f>INDEX(战舰突破!$T$6:$T$18,通天塔!$J201+1)</f>
        <v>1.1000000000000001</v>
      </c>
      <c r="FC201" s="14">
        <f>INDEX(战舰突破!$U$6:$U$18,通天塔!$J201+1)</f>
        <v>0.1</v>
      </c>
      <c r="FD201" s="14">
        <f>INDEX(战舰突破!$V$6:$V$18,通天塔!$J201+1)</f>
        <v>2</v>
      </c>
      <c r="FE201" s="14">
        <f>INDEX(战舰突破!$X$6:$X$18,通天塔!$J201+1)</f>
        <v>12</v>
      </c>
      <c r="FG201" s="14">
        <f>INDEX(战舰突破!$S$23:$S$35,通天塔!$J201+1)</f>
        <v>1</v>
      </c>
      <c r="FH201" s="14">
        <f>INDEX(战舰突破!$T$23:$T$35,通天塔!$J201+1)</f>
        <v>0.55000000000000004</v>
      </c>
      <c r="FI201" s="14">
        <f>INDEX(战舰突破!$U$23:$U$35,通天塔!$J201+1)</f>
        <v>0.1</v>
      </c>
      <c r="FJ201" s="14">
        <f>INDEX(战舰突破!$V$23:$V$35,通天塔!$J201+1)</f>
        <v>2</v>
      </c>
      <c r="FK201" s="14">
        <f>INDEX(战舰突破!$X$23:$X$35,通天塔!$J201+1)</f>
        <v>180</v>
      </c>
      <c r="FM201" s="14">
        <f>INDEX(战舰突破!$S$40:$S$52,通天塔!$J201+1)</f>
        <v>1</v>
      </c>
      <c r="FN201" s="14">
        <f>INDEX(战舰突破!$T$40:$T$52,通天塔!$J201+1)</f>
        <v>0.25</v>
      </c>
      <c r="FO201" s="14">
        <f>INDEX(战舰突破!$U$40:$U$52,通天塔!$J201+1)</f>
        <v>0.2</v>
      </c>
      <c r="FP201" s="14">
        <f>INDEX(战舰突破!$V$40:$V$52,通天塔!$J201+1)</f>
        <v>2</v>
      </c>
      <c r="FQ201" s="14">
        <f>INDEX(战舰突破!$X$40:$X$52,通天塔!$J201+1)</f>
        <v>300</v>
      </c>
      <c r="FT201" s="14">
        <f t="shared" si="300"/>
        <v>4199991</v>
      </c>
      <c r="FU201" s="14">
        <f t="shared" si="301"/>
        <v>4202532</v>
      </c>
      <c r="FV201" s="14">
        <f t="shared" si="302"/>
        <v>4205255</v>
      </c>
      <c r="FW201" s="14">
        <f t="shared" si="303"/>
        <v>49900587</v>
      </c>
      <c r="FX201" s="14">
        <f t="shared" si="304"/>
        <v>2008517</v>
      </c>
      <c r="FY201" s="14">
        <f t="shared" si="305"/>
        <v>47092844</v>
      </c>
      <c r="FZ201" s="14">
        <f t="shared" si="306"/>
        <v>1209396</v>
      </c>
      <c r="GA201" s="28">
        <f t="shared" si="307"/>
        <v>54750</v>
      </c>
      <c r="GB201" s="28">
        <f t="shared" si="308"/>
        <v>54750</v>
      </c>
      <c r="GC201" s="28">
        <f t="shared" si="309"/>
        <v>54750</v>
      </c>
      <c r="GD201" s="28">
        <f t="shared" si="310"/>
        <v>54750</v>
      </c>
      <c r="GE201" s="28">
        <f t="shared" si="311"/>
        <v>2.6</v>
      </c>
      <c r="GF201" s="28">
        <f t="shared" si="312"/>
        <v>2.8</v>
      </c>
      <c r="GG201" s="28">
        <f t="shared" si="313"/>
        <v>0</v>
      </c>
      <c r="GH201" s="28">
        <f t="shared" si="314"/>
        <v>69.3</v>
      </c>
      <c r="GI201" s="14">
        <f t="shared" si="315"/>
        <v>1</v>
      </c>
      <c r="GJ201" s="14">
        <f t="shared" si="316"/>
        <v>2</v>
      </c>
      <c r="GK201" s="14">
        <f t="shared" si="317"/>
        <v>2</v>
      </c>
      <c r="GL201" s="18">
        <f t="shared" si="318"/>
        <v>2.3000000000000003</v>
      </c>
      <c r="GM201" s="18">
        <f t="shared" si="319"/>
        <v>1.75</v>
      </c>
      <c r="GN201" s="18">
        <f t="shared" si="320"/>
        <v>1.45</v>
      </c>
      <c r="GO201" s="29">
        <f t="shared" si="380"/>
        <v>54900</v>
      </c>
      <c r="GP201" s="29">
        <f t="shared" si="380"/>
        <v>55200</v>
      </c>
      <c r="GQ201" s="29">
        <f t="shared" si="380"/>
        <v>55200</v>
      </c>
      <c r="GR201" s="26">
        <f t="shared" si="321"/>
        <v>0.1</v>
      </c>
      <c r="GS201" s="26">
        <f t="shared" si="322"/>
        <v>0.1</v>
      </c>
      <c r="GT201" s="26">
        <f t="shared" si="323"/>
        <v>0.2</v>
      </c>
      <c r="GU201" s="14">
        <f t="shared" si="324"/>
        <v>4</v>
      </c>
      <c r="GV201" s="14">
        <f t="shared" si="325"/>
        <v>4</v>
      </c>
      <c r="GW201" s="14">
        <f t="shared" si="326"/>
        <v>4</v>
      </c>
      <c r="GX201" s="14">
        <f t="shared" si="327"/>
        <v>12</v>
      </c>
      <c r="GY201" s="14">
        <f t="shared" si="328"/>
        <v>180</v>
      </c>
      <c r="GZ201" s="14">
        <f t="shared" si="329"/>
        <v>300</v>
      </c>
      <c r="HA201">
        <v>197</v>
      </c>
      <c r="HB201" s="14">
        <f t="shared" si="382"/>
        <v>507092026</v>
      </c>
      <c r="HD201" s="14">
        <f t="shared" si="330"/>
        <v>4017034</v>
      </c>
      <c r="HE201" s="14">
        <f t="shared" si="331"/>
        <v>2099965</v>
      </c>
      <c r="HF201" s="29">
        <f t="shared" si="332"/>
        <v>52560</v>
      </c>
      <c r="HG201" s="29">
        <f t="shared" si="333"/>
        <v>37777</v>
      </c>
      <c r="HH201" s="29">
        <f t="shared" si="334"/>
        <v>40800</v>
      </c>
      <c r="HI201" s="29">
        <f t="shared" si="335"/>
        <v>38080</v>
      </c>
      <c r="HJ201" s="14">
        <f t="shared" si="336"/>
        <v>2.6</v>
      </c>
      <c r="HK201" s="14">
        <f t="shared" si="337"/>
        <v>2.8</v>
      </c>
      <c r="HL201" s="14">
        <f t="shared" si="338"/>
        <v>1260777</v>
      </c>
      <c r="HM201" s="14">
        <f t="shared" si="339"/>
        <v>2066625</v>
      </c>
      <c r="HN201" s="26">
        <f t="shared" si="340"/>
        <v>0.39920446851726465</v>
      </c>
      <c r="HO201" s="26">
        <f t="shared" si="341"/>
        <v>0.66520820760410382</v>
      </c>
      <c r="HP201" s="29">
        <f t="shared" si="342"/>
        <v>599764</v>
      </c>
      <c r="HQ201" s="29">
        <f t="shared" si="343"/>
        <v>2193179</v>
      </c>
      <c r="HR201" s="29">
        <f t="shared" si="344"/>
        <v>2425911</v>
      </c>
      <c r="HS201" s="26">
        <f t="shared" si="345"/>
        <v>0.48898416221123775</v>
      </c>
      <c r="HT201" s="26">
        <f t="shared" si="346"/>
        <v>0.49371280137193574</v>
      </c>
      <c r="HU201" s="26">
        <f t="shared" si="347"/>
        <v>0.59371280137193572</v>
      </c>
      <c r="HV201" s="26">
        <f t="shared" si="348"/>
        <v>8.8984162211237727E-2</v>
      </c>
      <c r="HW201" s="29">
        <f t="shared" si="349"/>
        <v>2.2000000000000002</v>
      </c>
      <c r="HX201" s="29">
        <f t="shared" si="350"/>
        <v>4.4283718349641878</v>
      </c>
      <c r="HY201" s="29">
        <f t="shared" si="351"/>
        <v>5.0283718349641884</v>
      </c>
      <c r="HZ201" s="29">
        <f t="shared" si="352"/>
        <v>6597404</v>
      </c>
      <c r="IA201" s="29">
        <f t="shared" si="353"/>
        <v>6474808.0750899483</v>
      </c>
      <c r="IB201" s="29">
        <f t="shared" si="354"/>
        <v>6099191.2732649045</v>
      </c>
      <c r="IC201" s="29">
        <f t="shared" si="355"/>
        <v>33134532</v>
      </c>
      <c r="ID201" s="14">
        <f t="shared" si="356"/>
        <v>19171403.350000001</v>
      </c>
      <c r="IH201" s="14">
        <v>1</v>
      </c>
      <c r="II201" s="14">
        <v>1</v>
      </c>
      <c r="IJ201" s="14">
        <v>480</v>
      </c>
      <c r="IK201" s="14">
        <v>80</v>
      </c>
      <c r="IL201" s="14">
        <v>60</v>
      </c>
      <c r="IM201" s="23">
        <f t="shared" si="357"/>
        <v>4438685120</v>
      </c>
      <c r="IN201" s="23">
        <f t="shared" si="358"/>
        <v>2</v>
      </c>
      <c r="IO201" s="23">
        <f t="shared" si="359"/>
        <v>4438.6899999999996</v>
      </c>
      <c r="IP201" s="23">
        <f t="shared" si="360"/>
        <v>5036761826</v>
      </c>
      <c r="IQ201" s="23">
        <f t="shared" si="361"/>
        <v>2</v>
      </c>
      <c r="IR201" s="23">
        <f t="shared" si="362"/>
        <v>5036.76</v>
      </c>
      <c r="IS201" s="14">
        <v>1</v>
      </c>
      <c r="IT201" s="14">
        <v>1</v>
      </c>
      <c r="IU201" s="14">
        <v>240</v>
      </c>
      <c r="IV201" s="14">
        <v>40</v>
      </c>
      <c r="IW201" s="14">
        <v>30</v>
      </c>
      <c r="IX201" s="23">
        <f t="shared" si="363"/>
        <v>2613129806</v>
      </c>
      <c r="IY201" s="23">
        <f t="shared" si="364"/>
        <v>2</v>
      </c>
      <c r="IZ201" s="23">
        <f t="shared" si="365"/>
        <v>2613.13</v>
      </c>
      <c r="JA201" s="23"/>
      <c r="JB201" s="23"/>
      <c r="JC201" s="23"/>
      <c r="JG201">
        <f t="shared" si="366"/>
        <v>1.7406014591680721</v>
      </c>
      <c r="JH201">
        <f t="shared" si="367"/>
        <v>4.5255637938369873</v>
      </c>
      <c r="JJ201" s="14">
        <v>10</v>
      </c>
      <c r="JK201" s="14">
        <v>2</v>
      </c>
      <c r="JL201" s="14">
        <v>1.5</v>
      </c>
      <c r="JM201" s="23">
        <f t="shared" si="368"/>
        <v>88638804</v>
      </c>
      <c r="JN201" s="23">
        <f t="shared" si="369"/>
        <v>1</v>
      </c>
      <c r="JO201" s="23">
        <f t="shared" si="370"/>
        <v>88638.8</v>
      </c>
      <c r="JP201" s="14">
        <v>30</v>
      </c>
      <c r="JQ201" s="14">
        <v>6</v>
      </c>
      <c r="JR201" s="14">
        <v>4</v>
      </c>
      <c r="JS201" s="23">
        <f t="shared" si="371"/>
        <v>253718029</v>
      </c>
      <c r="JT201" s="23">
        <f t="shared" si="372"/>
        <v>1</v>
      </c>
      <c r="JU201" s="23">
        <f t="shared" si="373"/>
        <v>253718.03</v>
      </c>
      <c r="JW201" s="23">
        <f t="shared" si="374"/>
        <v>338290705</v>
      </c>
      <c r="JX201" s="23">
        <f t="shared" si="375"/>
        <v>1</v>
      </c>
      <c r="JY201" s="23">
        <f t="shared" si="376"/>
        <v>338290.71</v>
      </c>
      <c r="JZ201" s="23">
        <f t="shared" si="377"/>
        <v>132958206</v>
      </c>
      <c r="KA201" s="23">
        <f t="shared" si="378"/>
        <v>1</v>
      </c>
      <c r="KB201" s="23">
        <f t="shared" si="379"/>
        <v>132958.21</v>
      </c>
    </row>
    <row r="202" spans="3:288" ht="16.5" x14ac:dyDescent="0.2">
      <c r="C202" s="14">
        <f t="shared" si="381"/>
        <v>56</v>
      </c>
      <c r="D202" s="14">
        <v>198</v>
      </c>
      <c r="E202" s="14" t="s">
        <v>812</v>
      </c>
      <c r="F202" s="14">
        <v>700</v>
      </c>
      <c r="G202" s="14">
        <v>700</v>
      </c>
      <c r="H202" s="14">
        <v>700</v>
      </c>
      <c r="I202" s="14">
        <v>700</v>
      </c>
      <c r="J202" s="14">
        <v>11</v>
      </c>
      <c r="K202" s="14">
        <v>11</v>
      </c>
      <c r="L202" s="14">
        <v>11</v>
      </c>
      <c r="M202" s="14">
        <v>7</v>
      </c>
      <c r="N202" s="14">
        <v>7</v>
      </c>
      <c r="O202" s="14">
        <v>7</v>
      </c>
      <c r="P202" s="14">
        <v>10</v>
      </c>
      <c r="Q202" s="14">
        <v>10</v>
      </c>
      <c r="R202" s="14">
        <v>10</v>
      </c>
      <c r="S202" s="14">
        <v>10</v>
      </c>
      <c r="T202" s="14">
        <v>10</v>
      </c>
      <c r="U202" s="14">
        <v>10</v>
      </c>
      <c r="V202" s="14">
        <v>10</v>
      </c>
      <c r="W202" s="14">
        <v>10</v>
      </c>
      <c r="X202" s="14">
        <v>700</v>
      </c>
      <c r="Y202" s="14">
        <v>700</v>
      </c>
      <c r="Z202" s="14">
        <v>700</v>
      </c>
      <c r="AA202" s="14">
        <v>700</v>
      </c>
      <c r="AB202" s="14">
        <v>700</v>
      </c>
      <c r="AC202" s="14">
        <v>700</v>
      </c>
      <c r="AD202" s="14">
        <v>700</v>
      </c>
      <c r="AE202" s="14">
        <v>700</v>
      </c>
      <c r="AF202" s="14">
        <v>95</v>
      </c>
      <c r="AG202" s="14">
        <v>95</v>
      </c>
      <c r="AH202" s="14">
        <v>95</v>
      </c>
      <c r="AI202" s="14">
        <v>95</v>
      </c>
      <c r="AJ202" s="14">
        <v>95</v>
      </c>
      <c r="AK202" s="14">
        <v>95</v>
      </c>
      <c r="AL202" s="14">
        <v>95</v>
      </c>
      <c r="AM202" s="14">
        <v>95</v>
      </c>
      <c r="AN202" s="14">
        <v>7</v>
      </c>
      <c r="AO202" s="14">
        <v>8</v>
      </c>
      <c r="AP202" s="14">
        <v>8</v>
      </c>
      <c r="AQ202" s="14">
        <v>8</v>
      </c>
      <c r="AR202" s="14">
        <v>8</v>
      </c>
      <c r="AS202" s="14">
        <v>0</v>
      </c>
      <c r="AT202" s="14">
        <v>0</v>
      </c>
      <c r="AU202" s="14">
        <v>0</v>
      </c>
      <c r="AV202" s="14">
        <v>0</v>
      </c>
      <c r="AW202" s="14">
        <v>5</v>
      </c>
      <c r="AX202" s="14">
        <v>6</v>
      </c>
      <c r="AY202" s="14">
        <v>0</v>
      </c>
      <c r="AZ202" s="14">
        <v>0</v>
      </c>
      <c r="BA202" s="14">
        <v>22</v>
      </c>
      <c r="BF202" s="14">
        <f>ROUND((INDEX(新战舰养成!S$6:S$18,通天塔!$J202+1)+INDEX(新战舰养成!D$6:D$18,通天塔!$J202+1)*(通天塔!$G202-1))*INDEX(战舰突破!$D$6:$D$18,通天塔!$M202+1),0)</f>
        <v>472127</v>
      </c>
      <c r="BG202" s="14">
        <f>ROUND((INDEX(新战舰养成!T$6:T$18,通天塔!$J202+1)+INDEX(新战舰养成!E$6:E$18,通天塔!$J202+1)*(通天塔!$G202-1))*INDEX(战舰突破!$D$6:$D$18,通天塔!$M202+1),0)</f>
        <v>3776904</v>
      </c>
      <c r="BH202" s="14">
        <f>ROUND((INDEX(新战舰养成!U$6:U$18,通天塔!$J202+1)+INDEX(新战舰养成!F$6:F$18,通天塔!$J202+1)*(通天塔!$G202-1))*INDEX(战舰突破!$D$6:$D$18,通天塔!$M202+1),0)</f>
        <v>236214</v>
      </c>
      <c r="BI202" s="14">
        <f>ROUND((INDEX(新战舰养成!V$6:V$18,通天塔!$J202+1)+INDEX(新战舰养成!G$6:G$18,通天塔!$J202+1)*(通天塔!$G202-1))*INDEX(战舰突破!$D$6:$D$18,通天塔!$M202+1),0)</f>
        <v>570</v>
      </c>
      <c r="BJ202" s="14">
        <f>ROUND((INDEX(新战舰养成!W$6:W$18,通天塔!$J202+1)+INDEX(新战舰养成!H$6:H$18,通天塔!$J202+1)*(通天塔!$G202-1))*INDEX(战舰突破!$D$6:$D$18,通天塔!$M202+1),0)</f>
        <v>8</v>
      </c>
      <c r="BL202" s="14">
        <f>IF($H202&gt;0,ROUND((INDEX(新战舰养成!X$6:X$18,通天塔!$K202+1)+INDEX(新战舰养成!I$6:I$18,通天塔!$K202+1)*(通天塔!$H202-1))*INDEX(战舰突破!$D$6:$D$18,通天塔!$N202+1),0),0)</f>
        <v>472659</v>
      </c>
      <c r="BM202" s="14">
        <f>IF($H202&gt;0,ROUND((INDEX(新战舰养成!Y$6:Y$18,通天塔!$K202+1)+INDEX(新战舰养成!J$6:J$18,通天塔!$K202+1)*(通天塔!$H202-1))*INDEX(战舰突破!$D$6:$D$18,通天塔!$N202+1),0),0)</f>
        <v>0</v>
      </c>
      <c r="BN202" s="14">
        <f>IF($H202&gt;0,ROUND((INDEX(新战舰养成!Z$6:Z$18,通天塔!$K202+1)+INDEX(新战舰养成!K$6:K$18,通天塔!$K202+1)*(通天塔!$H202-1))*INDEX(战舰突破!$D$6:$D$18,通天塔!$N202+1),0),0)</f>
        <v>0</v>
      </c>
      <c r="BO202" s="14">
        <f>IF($H202&gt;0,ROUND((INDEX(新战舰养成!AA$6:AA$18,通天塔!$K202+1)+INDEX(新战舰养成!L$6:L$18,通天塔!$K202+1)*(通天塔!$H202-1))*INDEX(战舰突破!$D$6:$D$18,通天塔!$N202+1),0),0)</f>
        <v>4721272</v>
      </c>
      <c r="BP202" s="14">
        <f>IF($H202&gt;0,ROUND((INDEX(新战舰养成!AB$6:AB$18,通天塔!$K202+1)+INDEX(新战舰养成!M$6:M$18,通天塔!$K202+1)*(通天塔!$H202-1))*INDEX(战舰突破!$D$6:$D$18,通天塔!$N202+1),0),0)</f>
        <v>94286</v>
      </c>
      <c r="BR202" s="14">
        <f>IF($I202&gt;0,ROUND((INDEX(新战舰养成!AC$6:AC$18,通天塔!$L202+1)+INDEX(新战舰养成!I$6:I$18,通天塔!$L202+1)*(通天塔!$I202-1))*INDEX(战舰突破!$D$6:$D$18,通天塔!$O202+1),0),0)</f>
        <v>473229</v>
      </c>
      <c r="BS202" s="14">
        <f>IF($I202&gt;0,ROUND((INDEX(新战舰养成!AD$6:AD$18,通天塔!$L202+1)+INDEX(新战舰养成!J$6:J$18,通天塔!$L202+1)*(通天塔!$I202-1))*INDEX(战舰突破!$D$6:$D$18,通天塔!$O202+1),0),0)</f>
        <v>0</v>
      </c>
      <c r="BT202" s="14">
        <f>IF($I202&gt;0,ROUND((INDEX(新战舰养成!AE$6:AE$18,通天塔!$L202+1)+INDEX(新战舰养成!K$6:K$18,通天塔!$L202+1)*(通天塔!$I202-1))*INDEX(战舰突破!$D$6:$D$18,通天塔!$O202+1),0),0)</f>
        <v>0</v>
      </c>
      <c r="BU202" s="14">
        <f>IF($I202&gt;0,ROUND((INDEX(新战舰养成!AF$6:AF$18,通天塔!$L202+1)+INDEX(新战舰养成!L$6:L$18,通天塔!$L202+1)*(通天塔!$I202-1))*INDEX(战舰突破!$D$6:$D$18,通天塔!$O202+1),0),0)</f>
        <v>3024876</v>
      </c>
      <c r="BV202" s="14">
        <f>IF($I202&gt;0,ROUND((INDEX(新战舰养成!AG$6:AG$18,通天塔!$L202+1)+INDEX(新战舰养成!M$6:M$18,通天塔!$L202+1)*(通天塔!$I202-1))*INDEX(战舰突破!$D$6:$D$18,通天塔!$O202+1),0),0)</f>
        <v>128636</v>
      </c>
      <c r="BY202" s="14">
        <f>(INDEX(装备数值!$C$13:$G$116,通天塔!$P202*8+1,BY$2)+INDEX(装备数值!$C$13:$G$116,通天塔!$Q202*8+2,BY$2)+INDEX(装备数值!$C$13:$G$116,通天塔!$S202*8+3,BY$2)+INDEX(装备数值!$C$13:$G$116,通天塔!$R202*8+4,BY$2)+INDEX(装备数值!$C$13:$G$116,通天塔!$T202*8+5,BY$2)+INDEX(装备数值!$C$13:$G$116,通天塔!$U202*8+6,BY$2)+INDEX(装备数值!$C$13:$G$116,通天塔!$V202*8+7,BY$2)+INDEX(装备数值!$C$13:$G$116,通天塔!$W202*8+8,BY$2))</f>
        <v>80000</v>
      </c>
      <c r="BZ202" s="14">
        <f>(INDEX(装备数值!$C$13:$G$116,通天塔!$P202*8+1,BZ$2)+INDEX(装备数值!$C$13:$G$116,通天塔!$Q202*8+2,BZ$2)+INDEX(装备数值!$C$13:$G$116,通天塔!$S202*8+3,BZ$2)+INDEX(装备数值!$C$13:$G$116,通天塔!$R202*8+4,BZ$2)+INDEX(装备数值!$C$13:$G$116,通天塔!$T202*8+5,BZ$2)+INDEX(装备数值!$C$13:$G$116,通天塔!$U202*8+6,BZ$2)+INDEX(装备数值!$C$13:$G$116,通天塔!$V202*8+7,BZ$2)+INDEX(装备数值!$C$13:$G$116,通天塔!$W202*8+8,BZ$2))</f>
        <v>600000</v>
      </c>
      <c r="CA202" s="14">
        <f>(INDEX(装备数值!$C$13:$G$116,通天塔!$P202*8+1,CA$2)+INDEX(装备数值!$C$13:$G$116,通天塔!$Q202*8+2,CA$2)+INDEX(装备数值!$C$13:$G$116,通天塔!$S202*8+3,CA$2)+INDEX(装备数值!$C$13:$G$116,通天塔!$R202*8+4,CA$2)+INDEX(装备数值!$C$13:$G$116,通天塔!$T202*8+5,CA$2)+INDEX(装备数值!$C$13:$G$116,通天塔!$U202*8+6,CA$2)+INDEX(装备数值!$C$13:$G$116,通天塔!$V202*8+7,CA$2)+INDEX(装备数值!$C$13:$G$116,通天塔!$W202*8+8,CA$2))</f>
        <v>40000</v>
      </c>
      <c r="CB202" s="14">
        <f>(INDEX(装备数值!$C$13:$G$116,通天塔!$P202*8+1,CB$2)+INDEX(装备数值!$C$13:$G$116,通天塔!$Q202*8+2,CB$2)+INDEX(装备数值!$C$13:$G$116,通天塔!$S202*8+3,CB$2)+INDEX(装备数值!$C$13:$G$116,通天塔!$R202*8+4,CB$2)+INDEX(装备数值!$C$13:$G$116,通天塔!$T202*8+5,CB$2)+INDEX(装备数值!$C$13:$G$116,通天塔!$U202*8+6,CB$2)+INDEX(装备数值!$C$13:$G$116,通天塔!$V202*8+7,CB$2)+INDEX(装备数值!$C$13:$G$116,通天塔!$W202*8+8,CB$2))</f>
        <v>800000</v>
      </c>
      <c r="CC202" s="14">
        <f>(INDEX(装备数值!$C$13:$G$116,通天塔!$P202*8+1,CC$2)+INDEX(装备数值!$C$13:$G$116,通天塔!$Q202*8+2,CC$2)+INDEX(装备数值!$C$13:$G$116,通天塔!$S202*8+3,CC$2)+INDEX(装备数值!$C$13:$G$116,通天塔!$R202*8+4,CC$2)+INDEX(装备数值!$C$13:$G$116,通天塔!$T202*8+5,CC$2)+INDEX(装备数值!$C$13:$G$116,通天塔!$U202*8+6,CC$2)+INDEX(装备数值!$C$13:$G$116,通天塔!$V202*8+7,CC$2)+INDEX(装备数值!$C$13:$G$116,通天塔!$W202*8+8,CC$2))</f>
        <v>15750</v>
      </c>
      <c r="CF202" s="14">
        <f>INDEX(装备数值!$I$13:$M$116,通天塔!$P202*8+1,CF$2)*$X202+INDEX(装备数值!$I$13:$M$116,通天塔!$Q202*8+2,CF$2)*$Y202+INDEX(装备数值!$I$13:$M$116,通天塔!$S202*8+3,CF$2)*$Z202+INDEX(装备数值!$I$13:$M$116,通天塔!$R202*8+4,CF$2)*$AA202+INDEX(装备数值!$I$13:$M$116,通天塔!$T202*8+5,CF$2)*$AB202+INDEX(装备数值!$I$13:$M$116,通天塔!$U202*8+6,CF$2)*$AC202+INDEX(装备数值!$I$13:$M$116,通天塔!$V202*8+7,CF$2)*$AD202+INDEX(装备数值!$I$13:$M$116,通天塔!$W202*8+8,CF$2)*$AE202</f>
        <v>224000</v>
      </c>
      <c r="CG202" s="14">
        <f>INDEX(装备数值!$I$13:$M$116,通天塔!$P202*8+1,CG$2)*$X202+INDEX(装备数值!$I$13:$M$116,通天塔!$Q202*8+2,CG$2)*$Y202+INDEX(装备数值!$I$13:$M$116,通天塔!$S202*8+3,CG$2)*$Z202+INDEX(装备数值!$I$13:$M$116,通天塔!$R202*8+4,CG$2)*$AA202+INDEX(装备数值!$I$13:$M$116,通天塔!$T202*8+5,CG$2)*$AB202+INDEX(装备数值!$I$13:$M$116,通天塔!$U202*8+6,CG$2)*$AC202+INDEX(装备数值!$I$13:$M$116,通天塔!$V202*8+7,CG$2)*$AD202+INDEX(装备数值!$I$13:$M$116,通天塔!$W202*8+8,CG$2)*$AE202</f>
        <v>1680000</v>
      </c>
      <c r="CH202" s="14">
        <f>INDEX(装备数值!$I$13:$M$116,通天塔!$P202*8+1,CH$2)*$X202+INDEX(装备数值!$I$13:$M$116,通天塔!$Q202*8+2,CH$2)*$Y202+INDEX(装备数值!$I$13:$M$116,通天塔!$S202*8+3,CH$2)*$Z202+INDEX(装备数值!$I$13:$M$116,通天塔!$R202*8+4,CH$2)*$AA202+INDEX(装备数值!$I$13:$M$116,通天塔!$T202*8+5,CH$2)*$AB202+INDEX(装备数值!$I$13:$M$116,通天塔!$U202*8+6,CH$2)*$AC202+INDEX(装备数值!$I$13:$M$116,通天塔!$V202*8+7,CH$2)*$AD202+INDEX(装备数值!$I$13:$M$116,通天塔!$W202*8+8,CH$2)*$AE202</f>
        <v>112000</v>
      </c>
      <c r="CI202" s="14">
        <f>INDEX(装备数值!$I$13:$M$116,通天塔!$P202*8+1,CI$2)*$X202+INDEX(装备数值!$I$13:$M$116,通天塔!$Q202*8+2,CI$2)*$Y202+INDEX(装备数值!$I$13:$M$116,通天塔!$S202*8+3,CI$2)*$Z202+INDEX(装备数值!$I$13:$M$116,通天塔!$R202*8+4,CI$2)*$AA202+INDEX(装备数值!$I$13:$M$116,通天塔!$T202*8+5,CI$2)*$AB202+INDEX(装备数值!$I$13:$M$116,通天塔!$U202*8+6,CI$2)*$AC202+INDEX(装备数值!$I$13:$M$116,通天塔!$V202*8+7,CI$2)*$AD202+INDEX(装备数值!$I$13:$M$116,通天塔!$W202*8+8,CI$2)*$AE202</f>
        <v>2240000</v>
      </c>
      <c r="CJ202" s="14">
        <f>INDEX(装备数值!$I$13:$M$116,通天塔!$P202*8+1,CJ$2)*$X202+INDEX(装备数值!$I$13:$M$116,通天塔!$Q202*8+2,CJ$2)*$Y202+INDEX(装备数值!$I$13:$M$116,通天塔!$S202*8+3,CJ$2)*$Z202+INDEX(装备数值!$I$13:$M$116,通天塔!$R202*8+4,CJ$2)*$AA202+INDEX(装备数值!$I$13:$M$116,通天塔!$T202*8+5,CJ$2)*$AB202+INDEX(装备数值!$I$13:$M$116,通天塔!$U202*8+6,CJ$2)*$AC202+INDEX(装备数值!$I$13:$M$116,通天塔!$V202*8+7,CJ$2)*$AD202+INDEX(装备数值!$I$13:$M$116,通天塔!$W202*8+8,CJ$2)*$AE202</f>
        <v>44100</v>
      </c>
      <c r="CM202" s="14">
        <f>INDEX(装备数值!$X$13:$AH$116,$P202*8+1,CM$2)*$AF202+INDEX(装备数值!$X$13:$AH$116,$Q202*8+2,CM$2)*$AG202+INDEX(装备数值!$X$13:$AH$116,$S202*8+3,CM$2)*$AH202+INDEX(装备数值!$X$13:$AH$116,$R202*8+4,CM$2)*$AI202+INDEX(装备数值!$X$13:$AH$116,$T202*8+5,CM$2)*$AJ202+INDEX(装备数值!$X$13:$AH$116,$U202*8+6,CM$2)*$AK202+INDEX(装备数值!$X$13:$AH$116,$V202*8+7,CM$2)*$AL202+INDEX(装备数值!$X$13:$AH$116,$W202*8+8,CM$2)*$AM202</f>
        <v>76000</v>
      </c>
      <c r="CN202" s="14">
        <f>INDEX(装备数值!$X$13:$AH$116,$P202*8+1,CN$2)*$AF202+INDEX(装备数值!$X$13:$AH$116,$Q202*8+2,CN$2)*$AG202+INDEX(装备数值!$X$13:$AH$116,$S202*8+3,CN$2)*$AH202+INDEX(装备数值!$X$13:$AH$116,$R202*8+4,CN$2)*$AI202+INDEX(装备数值!$X$13:$AH$116,$T202*8+5,CN$2)*$AJ202+INDEX(装备数值!$X$13:$AH$116,$U202*8+6,CN$2)*$AK202+INDEX(装备数值!$X$13:$AH$116,$V202*8+7,CN$2)*$AL202+INDEX(装备数值!$X$13:$AH$116,$W202*8+8,CN$2)*$AM202</f>
        <v>570000</v>
      </c>
      <c r="CO202" s="14">
        <f>INDEX(装备数值!$X$13:$AH$116,$P202*8+1,CO$2)*$AF202+INDEX(装备数值!$X$13:$AH$116,$Q202*8+2,CO$2)*$AG202+INDEX(装备数值!$X$13:$AH$116,$S202*8+3,CO$2)*$AH202+INDEX(装备数值!$X$13:$AH$116,$R202*8+4,CO$2)*$AI202+INDEX(装备数值!$X$13:$AH$116,$T202*8+5,CO$2)*$AJ202+INDEX(装备数值!$X$13:$AH$116,$U202*8+6,CO$2)*$AK202+INDEX(装备数值!$X$13:$AH$116,$V202*8+7,CO$2)*$AL202+INDEX(装备数值!$X$13:$AH$116,$W202*8+8,CO$2)*$AM202</f>
        <v>38000</v>
      </c>
      <c r="CP202" s="14">
        <f>INDEX(装备数值!$X$13:$AH$116,$P202*8+1,CP$2)*$AF202+INDEX(装备数值!$X$13:$AH$116,$Q202*8+2,CP$2)*$AG202+INDEX(装备数值!$X$13:$AH$116,$S202*8+3,CP$2)*$AH202+INDEX(装备数值!$X$13:$AH$116,$R202*8+4,CP$2)*$AI202+INDEX(装备数值!$X$13:$AH$116,$T202*8+5,CP$2)*$AJ202+INDEX(装备数值!$X$13:$AH$116,$U202*8+6,CP$2)*$AK202+INDEX(装备数值!$X$13:$AH$116,$V202*8+7,CP$2)*$AL202+INDEX(装备数值!$X$13:$AH$116,$W202*8+8,CP$2)*$AM202</f>
        <v>760000</v>
      </c>
      <c r="CQ202" s="14">
        <f>INDEX(装备数值!$X$13:$AH$116,$P202*8+1,CQ$2)*$AF202+INDEX(装备数值!$X$13:$AH$116,$Q202*8+2,CQ$2)*$AG202+INDEX(装备数值!$X$13:$AH$116,$S202*8+3,CQ$2)*$AH202+INDEX(装备数值!$X$13:$AH$116,$R202*8+4,CQ$2)*$AI202+INDEX(装备数值!$X$13:$AH$116,$T202*8+5,CQ$2)*$AJ202+INDEX(装备数值!$X$13:$AH$116,$U202*8+6,CQ$2)*$AK202+INDEX(装备数值!$X$13:$AH$116,$V202*8+7,CQ$2)*$AL202+INDEX(装备数值!$X$13:$AH$116,$W202*8+8,CQ$2)*$AM202</f>
        <v>15200</v>
      </c>
      <c r="CR202" s="14">
        <f>INDEX(装备数值!$X$13:$AH$116,$P202*8+1,CR$2)*$AF202+INDEX(装备数值!$X$13:$AH$116,$Q202*8+2,CR$2)*$AG202+INDEX(装备数值!$X$13:$AH$116,$S202*8+3,CR$2)*$AH202+INDEX(装备数值!$X$13:$AH$116,$R202*8+4,CR$2)*$AI202+INDEX(装备数值!$X$13:$AH$116,$T202*8+5,CR$2)*$AJ202+INDEX(装备数值!$X$13:$AH$116,$U202*8+6,CR$2)*$AK202+INDEX(装备数值!$X$13:$AH$116,$V202*8+7,CR$2)*$AL202+INDEX(装备数值!$X$13:$AH$116,$W202*8+8,CR$2)*$AM202</f>
        <v>57000</v>
      </c>
      <c r="CS202" s="14">
        <f>INDEX(装备数值!$X$13:$AH$116,$P202*8+1,CS$2)*$AF202+INDEX(装备数值!$X$13:$AH$116,$Q202*8+2,CS$2)*$AG202+INDEX(装备数值!$X$13:$AH$116,$S202*8+3,CS$2)*$AH202+INDEX(装备数值!$X$13:$AH$116,$R202*8+4,CS$2)*$AI202+INDEX(装备数值!$X$13:$AH$116,$T202*8+5,CS$2)*$AJ202+INDEX(装备数值!$X$13:$AH$116,$U202*8+6,CS$2)*$AK202+INDEX(装备数值!$X$13:$AH$116,$V202*8+7,CS$2)*$AL202+INDEX(装备数值!$X$13:$AH$116,$W202*8+8,CS$2)*$AM202</f>
        <v>57000</v>
      </c>
      <c r="CT202" s="14">
        <f>INDEX(装备数值!$X$13:$AH$116,$P202*8+1,CT$2)*$AF202+INDEX(装备数值!$X$13:$AH$116,$Q202*8+2,CT$2)*$AG202+INDEX(装备数值!$X$13:$AH$116,$S202*8+3,CT$2)*$AH202+INDEX(装备数值!$X$13:$AH$116,$R202*8+4,CT$2)*$AI202+INDEX(装备数值!$X$13:$AH$116,$T202*8+5,CT$2)*$AJ202+INDEX(装备数值!$X$13:$AH$116,$U202*8+6,CT$2)*$AK202+INDEX(装备数值!$X$13:$AH$116,$V202*8+7,CT$2)*$AL202+INDEX(装备数值!$X$13:$AH$116,$W202*8+8,CT$2)*$AM202</f>
        <v>57000</v>
      </c>
      <c r="CU202" s="14">
        <f>INDEX(装备数值!$X$13:$AH$116,$P202*8+1,CU$2)*$AF202+INDEX(装备数值!$X$13:$AH$116,$Q202*8+2,CU$2)*$AG202+INDEX(装备数值!$X$13:$AH$116,$S202*8+3,CU$2)*$AH202+INDEX(装备数值!$X$13:$AH$116,$R202*8+4,CU$2)*$AI202+INDEX(装备数值!$X$13:$AH$116,$T202*8+5,CU$2)*$AJ202+INDEX(装备数值!$X$13:$AH$116,$U202*8+6,CU$2)*$AK202+INDEX(装备数值!$X$13:$AH$116,$V202*8+7,CU$2)*$AL202+INDEX(装备数值!$X$13:$AH$116,$W202*8+8,CU$2)*$AM202</f>
        <v>57000</v>
      </c>
      <c r="CV202" s="14">
        <f>INDEX(装备数值!$X$13:$AH$116,$P202*8+1,CV$2)*$AF202+INDEX(装备数值!$X$13:$AH$116,$Q202*8+2,CV$2)*$AG202+INDEX(装备数值!$X$13:$AH$116,$S202*8+3,CV$2)*$AH202+INDEX(装备数值!$X$13:$AH$116,$R202*8+4,CV$2)*$AI202+INDEX(装备数值!$X$13:$AH$116,$T202*8+5,CV$2)*$AJ202+INDEX(装备数值!$X$13:$AH$116,$U202*8+6,CV$2)*$AK202+INDEX(装备数值!$X$13:$AH$116,$V202*8+7,CV$2)*$AL202+INDEX(装备数值!$X$13:$AH$116,$W202*8+8,CV$2)*$AM202</f>
        <v>190</v>
      </c>
      <c r="CW202" s="14">
        <f>INDEX(装备数值!$X$13:$AH$116,$P202*8+1,CW$2)*$AF202+INDEX(装备数值!$X$13:$AH$116,$Q202*8+2,CW$2)*$AG202+INDEX(装备数值!$X$13:$AH$116,$S202*8+3,CW$2)*$AH202+INDEX(装备数值!$X$13:$AH$116,$R202*8+4,CW$2)*$AI202+INDEX(装备数值!$X$13:$AH$116,$T202*8+5,CW$2)*$AJ202+INDEX(装备数值!$X$13:$AH$116,$U202*8+6,CW$2)*$AK202+INDEX(装备数值!$X$13:$AH$116,$V202*8+7,CW$2)*$AL202+INDEX(装备数值!$X$13:$AH$116,$W202*8+8,CW$2)*$AM202</f>
        <v>190</v>
      </c>
      <c r="CY202" s="14">
        <f>INDEX(装备数值!$AN$17:$AN$117,MATCH(MIN($X202:$AE202),装备数值!$AO$17:$AO$117,1))</f>
        <v>70</v>
      </c>
      <c r="CZ202" s="14">
        <f>IF(COUNTIF($P202:$W202,"&gt;"&amp;0)=8,INDEX(装备数值!AR$17:AR$117,$CY202+1),0)</f>
        <v>39200</v>
      </c>
      <c r="DA202" s="14">
        <f>IF(COUNTIF($P202:$W202,"&gt;"&amp;0)=8,INDEX(装备数值!AS$17:AS$117,$CY202+1),0)</f>
        <v>294000</v>
      </c>
      <c r="DB202" s="14">
        <f>IF(COUNTIF($P202:$W202,"&gt;"&amp;0)=8,INDEX(装备数值!AT$17:AT$117,$CY202+1),0)</f>
        <v>19600</v>
      </c>
      <c r="DC202" s="14">
        <f>IF(COUNTIF($P202:$W202,"&gt;"&amp;0)=8,INDEX(装备数值!AU$17:AU$117,$CY202+1),0)</f>
        <v>392000</v>
      </c>
      <c r="DD202" s="14">
        <f>IF(COUNTIF($P202:$W202,"&gt;"&amp;0)=8,INDEX(装备数值!AV$17:AV$117,$CY202+1),0)</f>
        <v>7560</v>
      </c>
      <c r="DF202" s="14">
        <f>INDEX(装备数值!$AY$17:$AY$77,MATCH(MIN($AF202:$AM202),装备数值!$AZ$17:$AZ$77,1))</f>
        <v>47</v>
      </c>
      <c r="DG202" s="26">
        <f>INDEX(装备数值!BA$17:BA$77,通天塔!DF202+1)</f>
        <v>1.1000000000000001</v>
      </c>
      <c r="DH202" s="26">
        <f>INDEX(装备数值!BA$17:BA$77,通天塔!DF202+1)</f>
        <v>1.1000000000000001</v>
      </c>
      <c r="DJ202" s="14">
        <f t="shared" si="299"/>
        <v>50</v>
      </c>
      <c r="DK202" s="14">
        <f>VLOOKUP(DJ202,军阶与晶片数值!$W$6:$X$27,2)</f>
        <v>11</v>
      </c>
      <c r="DL202" s="14">
        <f>INDEX(军阶与晶片数值!Y$6:Y$27,$DK202+1)</f>
        <v>1000</v>
      </c>
      <c r="DM202" s="14">
        <f>INDEX(军阶与晶片数值!Z$6:Z$27,$DK202+1)</f>
        <v>1000</v>
      </c>
      <c r="DN202" s="14">
        <f>INDEX(军阶与晶片数值!AA$6:AA$27,$DK202+1)</f>
        <v>1000</v>
      </c>
      <c r="DO202" s="14">
        <f>INDEX(军阶与晶片数值!AB$6:AB$27,$DK202+1)</f>
        <v>1000</v>
      </c>
      <c r="DP202" s="29">
        <f>INDEX(军阶与晶片数值!AC$6:AC$27,$DK202+1)</f>
        <v>60</v>
      </c>
      <c r="DQ202" s="29">
        <f>INDEX(军阶与晶片数值!AD$6:AD$27,$DK202+1)</f>
        <v>40</v>
      </c>
      <c r="DS202" s="26">
        <f>INDEX(军阶与晶片数值!I$6:I$16,AN202+1)</f>
        <v>0.45</v>
      </c>
      <c r="DT202" s="26">
        <f>INDEX(军阶与晶片数值!M$6:M$16,AO202+1)</f>
        <v>0.6</v>
      </c>
      <c r="DU202" s="26">
        <f>INDEX(军阶与晶片数值!J$6:J$16,AP202+1)</f>
        <v>0.6</v>
      </c>
      <c r="DV202" s="26">
        <f>INDEX(军阶与晶片数值!K$6:K$16,AQ202+1)</f>
        <v>1.2</v>
      </c>
      <c r="DW202" s="26">
        <f>INDEX(军阶与晶片数值!L$6:L$16,AR202+1)</f>
        <v>1.2</v>
      </c>
      <c r="DX202" s="28">
        <f>INDEX(军阶与晶片数值!N$6:N$16,AS202+1)</f>
        <v>0</v>
      </c>
      <c r="DY202" s="28">
        <f>INDEX(军阶与晶片数值!O$6:O$16,AT202+1)</f>
        <v>0</v>
      </c>
      <c r="DZ202" s="28">
        <f>INDEX(军阶与晶片数值!P$6:P$16,AU202+1)</f>
        <v>0</v>
      </c>
      <c r="EA202" s="28">
        <f>INDEX(军阶与晶片数值!Q$6:Q$16,AV202+1)</f>
        <v>0</v>
      </c>
      <c r="EB202" s="26">
        <f>INDEX(军阶与晶片数值!R$6:R$16,AW202+1)</f>
        <v>0.4</v>
      </c>
      <c r="EC202" s="26">
        <f>INDEX(军阶与晶片数值!S$6:S$16,AX202+1)</f>
        <v>0.6</v>
      </c>
      <c r="ED202" s="26">
        <f>INDEX(军阶与晶片数值!T$6:T$16,AY202+1)</f>
        <v>0</v>
      </c>
      <c r="EE202" s="26">
        <f>INDEX(军阶与晶片数值!U$6:U$16,AZ202+1)</f>
        <v>0</v>
      </c>
      <c r="EG202" s="26">
        <f>INDEX(军阶与晶片数值!$C$6:$C$36,通天塔!$BA202+1)</f>
        <v>1.1000000000000001</v>
      </c>
      <c r="EH202" s="26">
        <f>INDEX(军阶与晶片数值!$C$6:$C$36,通天塔!$BA202+1)</f>
        <v>1.1000000000000001</v>
      </c>
      <c r="EI202" s="26">
        <f>INDEX(军阶与晶片数值!$C$6:$C$36,通天塔!$BA202+1)</f>
        <v>1.1000000000000001</v>
      </c>
      <c r="EJ202" s="26">
        <f>INDEX(军阶与晶片数值!$C$6:$C$36,通天塔!$BA202+1)</f>
        <v>1.1000000000000001</v>
      </c>
      <c r="EK202" s="26">
        <f>INDEX(军阶与晶片数值!$C$6:$C$36,通天塔!$BA202+1)</f>
        <v>1.1000000000000001</v>
      </c>
      <c r="EM202" s="14">
        <f>INDEX(战舰突破!$H$6:$H$18,通天塔!$J202+1)+INDEX(战舰突破!$H$23:$H$35,通天塔!$K202+1)+INDEX(战舰突破!$H$40:$H$52,通天塔!$L202+1)</f>
        <v>200</v>
      </c>
      <c r="EN202" s="14">
        <f>INDEX(战舰突破!$I$6:$I$18,通天塔!$J202+1)+INDEX(战舰突破!$I$23:$I$35,通天塔!$K202+1)+INDEX(战舰突破!$I$40:$I$52,通天塔!$L202+1)</f>
        <v>200</v>
      </c>
      <c r="EO202" s="14">
        <f>INDEX(战舰突破!$J$6:$J$18,通天塔!$J202+1)+INDEX(战舰突破!$J$23:$J$35,通天塔!$K202+1)+INDEX(战舰突破!$J$40:$J$52,通天塔!$L202+1)</f>
        <v>0</v>
      </c>
      <c r="EP202" s="14">
        <f>INDEX(战舰突破!$K$6:$K$18,通天塔!$J202+1)+INDEX(战舰突破!$K$23:$K$35,通天塔!$K202+1)+INDEX(战舰突破!$K$40:$K$52,通天塔!$L202+1)</f>
        <v>0</v>
      </c>
      <c r="EQ202" s="14">
        <f>INDEX(战舰突破!$L$6:$L$18,通天塔!$J202+1)+INDEX(战舰突破!$L$23:$L$35,通天塔!$K202+1)+INDEX(战舰突破!$L$40:$L$52,通天塔!$L202+1)</f>
        <v>200</v>
      </c>
      <c r="ER202" s="18">
        <f>INDEX(战舰突破!$N$6:$N$18,通天塔!$J202+1)+INDEX(战舰突破!$N$23:$N$35,通天塔!$K202+1)+INDEX(战舰突破!$N$40:$N$52,通天塔!$L202+1)</f>
        <v>0.75</v>
      </c>
      <c r="ES202" s="18">
        <f>INDEX(战舰突破!$O$6:$O$18,通天塔!$J202+1)+INDEX(战舰突破!$O$23:$O$35,通天塔!$K202+1)+INDEX(战舰突破!$O$40:$O$52,通天塔!$L202+1)</f>
        <v>1.4</v>
      </c>
      <c r="ET202" s="18">
        <f>INDEX(战舰突破!$P$6:$P$18,通天塔!$J202+1)+INDEX(战舰突破!$P$23:$P$35,通天塔!$K202+1)+INDEX(战舰突破!$P$40:$P$52,通天塔!$L202+1)</f>
        <v>0.5</v>
      </c>
      <c r="EU202" s="18">
        <f>INDEX(战舰突破!$Q$6:$Q$18,通天塔!$J202+1)+INDEX(战舰突破!$Q$23:$Q$35,通天塔!$K202+1)+INDEX(战舰突破!$Q$40:$Q$52,通天塔!$L202+1)</f>
        <v>0.3</v>
      </c>
      <c r="EV202" s="18">
        <f>INDEX(战舰突破!$R$6:$R$18,通天塔!$J202+1)+INDEX(战舰突破!$R$23:$R$35,通天塔!$K202+1)+INDEX(战舰突破!$R$40:$R$52,通天塔!$L202+1)</f>
        <v>0.25</v>
      </c>
      <c r="EW202" s="18">
        <f>INDEX(战舰突破!$M$6:$M$18,通天塔!$J202+1)+INDEX(战舰突破!$M$23:$M$35,通天塔!$K202+1)+INDEX(战舰突破!$M$40:$M$52,通天塔!$L202+1)</f>
        <v>0.2</v>
      </c>
      <c r="EX202" s="22">
        <f>INDEX(战舰突破!$W$6:$W$18,通天塔!$J202+1)+INDEX(战舰突破!$W$23:$W$35,通天塔!$K202+1)+INDEX(战舰突破!$W$40:$W$52,通天塔!$L202+1)</f>
        <v>0.5</v>
      </c>
      <c r="FA202" s="14">
        <f>INDEX(战舰突破!$S$6:$S$18,通天塔!$J202+1)</f>
        <v>0</v>
      </c>
      <c r="FB202" s="14">
        <f>INDEX(战舰突破!$T$6:$T$18,通天塔!$J202+1)</f>
        <v>1.1000000000000001</v>
      </c>
      <c r="FC202" s="14">
        <f>INDEX(战舰突破!$U$6:$U$18,通天塔!$J202+1)</f>
        <v>0.1</v>
      </c>
      <c r="FD202" s="14">
        <f>INDEX(战舰突破!$V$6:$V$18,通天塔!$J202+1)</f>
        <v>2</v>
      </c>
      <c r="FE202" s="14">
        <f>INDEX(战舰突破!$X$6:$X$18,通天塔!$J202+1)</f>
        <v>12</v>
      </c>
      <c r="FG202" s="14">
        <f>INDEX(战舰突破!$S$23:$S$35,通天塔!$J202+1)</f>
        <v>1</v>
      </c>
      <c r="FH202" s="14">
        <f>INDEX(战舰突破!$T$23:$T$35,通天塔!$J202+1)</f>
        <v>0.55000000000000004</v>
      </c>
      <c r="FI202" s="14">
        <f>INDEX(战舰突破!$U$23:$U$35,通天塔!$J202+1)</f>
        <v>0.1</v>
      </c>
      <c r="FJ202" s="14">
        <f>INDEX(战舰突破!$V$23:$V$35,通天塔!$J202+1)</f>
        <v>2</v>
      </c>
      <c r="FK202" s="14">
        <f>INDEX(战舰突破!$X$23:$X$35,通天塔!$J202+1)</f>
        <v>180</v>
      </c>
      <c r="FM202" s="14">
        <f>INDEX(战舰突破!$S$40:$S$52,通天塔!$J202+1)</f>
        <v>1</v>
      </c>
      <c r="FN202" s="14">
        <f>INDEX(战舰突破!$T$40:$T$52,通天塔!$J202+1)</f>
        <v>0.25</v>
      </c>
      <c r="FO202" s="14">
        <f>INDEX(战舰突破!$U$40:$U$52,通天塔!$J202+1)</f>
        <v>0.2</v>
      </c>
      <c r="FP202" s="14">
        <f>INDEX(战舰突破!$V$40:$V$52,通天塔!$J202+1)</f>
        <v>2</v>
      </c>
      <c r="FQ202" s="14">
        <f>INDEX(战舰突破!$X$40:$X$52,通天塔!$J202+1)</f>
        <v>300</v>
      </c>
      <c r="FT202" s="14">
        <f t="shared" si="300"/>
        <v>4750724</v>
      </c>
      <c r="FU202" s="14">
        <f t="shared" si="301"/>
        <v>4753559</v>
      </c>
      <c r="FV202" s="14">
        <f t="shared" si="302"/>
        <v>4756596</v>
      </c>
      <c r="FW202" s="14">
        <f t="shared" si="303"/>
        <v>55810169</v>
      </c>
      <c r="FX202" s="14">
        <f t="shared" si="304"/>
        <v>2247910</v>
      </c>
      <c r="FY202" s="14">
        <f t="shared" si="305"/>
        <v>55156877</v>
      </c>
      <c r="FZ202" s="14">
        <f t="shared" si="306"/>
        <v>1411594</v>
      </c>
      <c r="GA202" s="28">
        <f t="shared" si="307"/>
        <v>58000</v>
      </c>
      <c r="GB202" s="28">
        <f t="shared" si="308"/>
        <v>58000</v>
      </c>
      <c r="GC202" s="28">
        <f t="shared" si="309"/>
        <v>58000</v>
      </c>
      <c r="GD202" s="28">
        <f t="shared" si="310"/>
        <v>58000</v>
      </c>
      <c r="GE202" s="28">
        <f t="shared" si="311"/>
        <v>2.94</v>
      </c>
      <c r="GF202" s="28">
        <f t="shared" si="312"/>
        <v>3.3600000000000003</v>
      </c>
      <c r="GG202" s="28">
        <f t="shared" si="313"/>
        <v>0</v>
      </c>
      <c r="GH202" s="28">
        <f t="shared" si="314"/>
        <v>70.45</v>
      </c>
      <c r="GI202" s="14">
        <f t="shared" si="315"/>
        <v>1</v>
      </c>
      <c r="GJ202" s="14">
        <f t="shared" si="316"/>
        <v>2</v>
      </c>
      <c r="GK202" s="14">
        <f t="shared" si="317"/>
        <v>2</v>
      </c>
      <c r="GL202" s="18">
        <f t="shared" si="318"/>
        <v>2.3000000000000003</v>
      </c>
      <c r="GM202" s="18">
        <f t="shared" si="319"/>
        <v>1.75</v>
      </c>
      <c r="GN202" s="18">
        <f t="shared" si="320"/>
        <v>1.45</v>
      </c>
      <c r="GO202" s="29">
        <f t="shared" si="380"/>
        <v>58150</v>
      </c>
      <c r="GP202" s="29">
        <f t="shared" si="380"/>
        <v>58450</v>
      </c>
      <c r="GQ202" s="29">
        <f t="shared" si="380"/>
        <v>58450</v>
      </c>
      <c r="GR202" s="26">
        <f t="shared" si="321"/>
        <v>0.1</v>
      </c>
      <c r="GS202" s="26">
        <f t="shared" si="322"/>
        <v>0.1</v>
      </c>
      <c r="GT202" s="26">
        <f t="shared" si="323"/>
        <v>0.2</v>
      </c>
      <c r="GU202" s="14">
        <f t="shared" si="324"/>
        <v>4</v>
      </c>
      <c r="GV202" s="14">
        <f t="shared" si="325"/>
        <v>4</v>
      </c>
      <c r="GW202" s="14">
        <f t="shared" si="326"/>
        <v>4</v>
      </c>
      <c r="GX202" s="14">
        <f t="shared" si="327"/>
        <v>12</v>
      </c>
      <c r="GY202" s="14">
        <f t="shared" si="328"/>
        <v>180</v>
      </c>
      <c r="GZ202" s="14">
        <f t="shared" si="329"/>
        <v>300</v>
      </c>
      <c r="HA202">
        <v>198</v>
      </c>
      <c r="HB202" s="14">
        <f t="shared" si="382"/>
        <v>577520604</v>
      </c>
      <c r="HD202" s="14">
        <f t="shared" si="330"/>
        <v>4495820</v>
      </c>
      <c r="HE202" s="14">
        <f t="shared" si="331"/>
        <v>2375332</v>
      </c>
      <c r="HF202" s="29">
        <f t="shared" si="332"/>
        <v>55680</v>
      </c>
      <c r="HG202" s="29">
        <f t="shared" si="333"/>
        <v>40034</v>
      </c>
      <c r="HH202" s="29">
        <f t="shared" si="334"/>
        <v>43237</v>
      </c>
      <c r="HI202" s="29">
        <f t="shared" si="335"/>
        <v>40355</v>
      </c>
      <c r="HJ202" s="14">
        <f t="shared" si="336"/>
        <v>2.94</v>
      </c>
      <c r="HK202" s="14">
        <f t="shared" si="337"/>
        <v>3.3600000000000003</v>
      </c>
      <c r="HL202" s="14">
        <f t="shared" si="338"/>
        <v>1426087</v>
      </c>
      <c r="HM202" s="14">
        <f t="shared" si="339"/>
        <v>2340042</v>
      </c>
      <c r="HN202" s="26">
        <f t="shared" si="340"/>
        <v>0.39924739909983026</v>
      </c>
      <c r="HO202" s="26">
        <f t="shared" si="341"/>
        <v>0.6652911403948748</v>
      </c>
      <c r="HP202" s="29">
        <f t="shared" si="342"/>
        <v>677819</v>
      </c>
      <c r="HQ202" s="29">
        <f t="shared" si="343"/>
        <v>2478531</v>
      </c>
      <c r="HR202" s="29">
        <f t="shared" si="344"/>
        <v>2741489</v>
      </c>
      <c r="HS202" s="26">
        <f t="shared" si="345"/>
        <v>0.48957622467727702</v>
      </c>
      <c r="HT202" s="26">
        <f t="shared" si="346"/>
        <v>0.49405020401345778</v>
      </c>
      <c r="HU202" s="26">
        <f t="shared" si="347"/>
        <v>0.59405020401345776</v>
      </c>
      <c r="HV202" s="26">
        <f t="shared" si="348"/>
        <v>8.9576224677276994E-2</v>
      </c>
      <c r="HW202" s="29">
        <f t="shared" si="349"/>
        <v>2.2000000000000002</v>
      </c>
      <c r="HX202" s="29">
        <f t="shared" si="350"/>
        <v>4.4268438760170845</v>
      </c>
      <c r="HY202" s="29">
        <f t="shared" si="351"/>
        <v>5.0268438760170842</v>
      </c>
      <c r="HZ202" s="29">
        <f t="shared" si="352"/>
        <v>7456009</v>
      </c>
      <c r="IA202" s="29">
        <f t="shared" si="353"/>
        <v>7314713.1859123334</v>
      </c>
      <c r="IB202" s="29">
        <f t="shared" si="354"/>
        <v>6890518.5954090999</v>
      </c>
      <c r="IC202" s="29">
        <f t="shared" si="355"/>
        <v>37479264</v>
      </c>
      <c r="ID202" s="14">
        <f t="shared" si="356"/>
        <v>21661240.780000001</v>
      </c>
      <c r="IH202" s="14">
        <v>1</v>
      </c>
      <c r="II202" s="14">
        <v>1</v>
      </c>
      <c r="IJ202" s="14">
        <v>480</v>
      </c>
      <c r="IK202" s="14">
        <v>80</v>
      </c>
      <c r="IL202" s="14">
        <v>60</v>
      </c>
      <c r="IM202" s="23">
        <f t="shared" si="357"/>
        <v>5014825662</v>
      </c>
      <c r="IN202" s="23">
        <f t="shared" si="358"/>
        <v>2</v>
      </c>
      <c r="IO202" s="23">
        <f t="shared" si="359"/>
        <v>5014.83</v>
      </c>
      <c r="IP202" s="23">
        <f t="shared" si="360"/>
        <v>5695503356</v>
      </c>
      <c r="IQ202" s="23">
        <f t="shared" si="361"/>
        <v>2</v>
      </c>
      <c r="IR202" s="23">
        <f t="shared" si="362"/>
        <v>5695.5</v>
      </c>
      <c r="IS202" s="14">
        <v>1</v>
      </c>
      <c r="IT202" s="14">
        <v>1</v>
      </c>
      <c r="IU202" s="14">
        <v>240</v>
      </c>
      <c r="IV202" s="14">
        <v>40</v>
      </c>
      <c r="IW202" s="14">
        <v>30</v>
      </c>
      <c r="IX202" s="23">
        <f t="shared" si="363"/>
        <v>2952309416</v>
      </c>
      <c r="IY202" s="23">
        <f t="shared" si="364"/>
        <v>2</v>
      </c>
      <c r="IZ202" s="23">
        <f t="shared" si="365"/>
        <v>2952.31</v>
      </c>
      <c r="JA202" s="23"/>
      <c r="JB202" s="23"/>
      <c r="JC202" s="23"/>
      <c r="JG202">
        <f t="shared" si="366"/>
        <v>1.7653871733252218</v>
      </c>
      <c r="JH202">
        <f t="shared" si="367"/>
        <v>5.1902382895761523</v>
      </c>
      <c r="JJ202" s="14">
        <v>10</v>
      </c>
      <c r="JK202" s="14">
        <v>2</v>
      </c>
      <c r="JL202" s="14">
        <v>1.5</v>
      </c>
      <c r="JM202" s="23">
        <f t="shared" si="368"/>
        <v>100143408</v>
      </c>
      <c r="JN202" s="23">
        <f t="shared" si="369"/>
        <v>1</v>
      </c>
      <c r="JO202" s="23">
        <f t="shared" si="370"/>
        <v>100143.41</v>
      </c>
      <c r="JP202" s="14">
        <v>30</v>
      </c>
      <c r="JQ202" s="14">
        <v>6</v>
      </c>
      <c r="JR202" s="14">
        <v>4</v>
      </c>
      <c r="JS202" s="23">
        <f t="shared" si="371"/>
        <v>286649188</v>
      </c>
      <c r="JT202" s="23">
        <f t="shared" si="372"/>
        <v>1</v>
      </c>
      <c r="JU202" s="23">
        <f t="shared" si="373"/>
        <v>286649.19</v>
      </c>
      <c r="JW202" s="23">
        <f t="shared" si="374"/>
        <v>382198917</v>
      </c>
      <c r="JX202" s="23">
        <f t="shared" si="375"/>
        <v>1</v>
      </c>
      <c r="JY202" s="23">
        <f t="shared" si="376"/>
        <v>382198.92</v>
      </c>
      <c r="JZ202" s="23">
        <f t="shared" si="377"/>
        <v>150215112</v>
      </c>
      <c r="KA202" s="23">
        <f t="shared" si="378"/>
        <v>1</v>
      </c>
      <c r="KB202" s="23">
        <f t="shared" si="379"/>
        <v>150215.10999999999</v>
      </c>
    </row>
    <row r="203" spans="3:288" ht="16.5" x14ac:dyDescent="0.2">
      <c r="C203" s="14">
        <f t="shared" si="381"/>
        <v>56</v>
      </c>
      <c r="D203" s="14">
        <v>199</v>
      </c>
      <c r="E203" s="14" t="s">
        <v>859</v>
      </c>
      <c r="F203" s="14">
        <v>702</v>
      </c>
      <c r="G203" s="14">
        <v>702</v>
      </c>
      <c r="H203" s="14">
        <v>702</v>
      </c>
      <c r="I203" s="14">
        <v>702</v>
      </c>
      <c r="J203" s="14">
        <v>11</v>
      </c>
      <c r="K203" s="14">
        <v>11</v>
      </c>
      <c r="L203" s="14">
        <v>11</v>
      </c>
      <c r="M203" s="14">
        <v>7</v>
      </c>
      <c r="N203" s="14">
        <v>7</v>
      </c>
      <c r="O203" s="14">
        <v>7</v>
      </c>
      <c r="P203" s="14">
        <v>10</v>
      </c>
      <c r="Q203" s="14">
        <v>10</v>
      </c>
      <c r="R203" s="14">
        <v>10</v>
      </c>
      <c r="S203" s="14">
        <v>10</v>
      </c>
      <c r="T203" s="14">
        <v>10</v>
      </c>
      <c r="U203" s="14">
        <v>10</v>
      </c>
      <c r="V203" s="14">
        <v>10</v>
      </c>
      <c r="W203" s="14">
        <v>10</v>
      </c>
      <c r="X203" s="14">
        <v>702</v>
      </c>
      <c r="Y203" s="14">
        <v>702</v>
      </c>
      <c r="Z203" s="14">
        <v>702</v>
      </c>
      <c r="AA203" s="14">
        <v>702</v>
      </c>
      <c r="AB203" s="14">
        <v>702</v>
      </c>
      <c r="AC203" s="14">
        <v>702</v>
      </c>
      <c r="AD203" s="14">
        <v>702</v>
      </c>
      <c r="AE203" s="14">
        <v>702</v>
      </c>
      <c r="AF203" s="14">
        <v>95</v>
      </c>
      <c r="AG203" s="14">
        <v>95</v>
      </c>
      <c r="AH203" s="14">
        <v>95</v>
      </c>
      <c r="AI203" s="14">
        <v>95</v>
      </c>
      <c r="AJ203" s="14">
        <v>95</v>
      </c>
      <c r="AK203" s="14">
        <v>95</v>
      </c>
      <c r="AL203" s="14">
        <v>95</v>
      </c>
      <c r="AM203" s="14">
        <v>95</v>
      </c>
      <c r="AN203" s="14">
        <v>7</v>
      </c>
      <c r="AO203" s="14">
        <v>8</v>
      </c>
      <c r="AP203" s="14">
        <v>8</v>
      </c>
      <c r="AQ203" s="14">
        <v>8</v>
      </c>
      <c r="AR203" s="14">
        <v>8</v>
      </c>
      <c r="AS203" s="14">
        <v>0</v>
      </c>
      <c r="AT203" s="14">
        <v>0</v>
      </c>
      <c r="AU203" s="14">
        <v>0</v>
      </c>
      <c r="AV203" s="14">
        <v>0</v>
      </c>
      <c r="AW203" s="14">
        <v>5</v>
      </c>
      <c r="AX203" s="14">
        <v>6</v>
      </c>
      <c r="AY203" s="14">
        <v>0</v>
      </c>
      <c r="AZ203" s="14">
        <v>0</v>
      </c>
      <c r="BA203" s="14">
        <v>22</v>
      </c>
      <c r="BF203" s="14">
        <f>ROUND((INDEX(新战舰养成!S$6:S$18,通天塔!$J203+1)+INDEX(新战舰养成!D$6:D$18,通天塔!$J203+1)*(通天塔!$G203-1))*INDEX(战舰突破!$D$6:$D$18,通天塔!$M203+1),0)</f>
        <v>472507</v>
      </c>
      <c r="BG203" s="14">
        <f>ROUND((INDEX(新战舰养成!T$6:T$18,通天塔!$J203+1)+INDEX(新战舰养成!E$6:E$18,通天塔!$J203+1)*(通天塔!$G203-1))*INDEX(战舰突破!$D$6:$D$18,通天塔!$M203+1),0)</f>
        <v>3779944</v>
      </c>
      <c r="BH203" s="14">
        <f>ROUND((INDEX(新战舰养成!U$6:U$18,通天塔!$J203+1)+INDEX(新战舰养成!F$6:F$18,通天塔!$J203+1)*(通天塔!$G203-1))*INDEX(战舰突破!$D$6:$D$18,通天塔!$M203+1),0)</f>
        <v>236404</v>
      </c>
      <c r="BI203" s="14">
        <f>ROUND((INDEX(新战舰养成!V$6:V$18,通天塔!$J203+1)+INDEX(新战舰养成!G$6:G$18,通天塔!$J203+1)*(通天塔!$G203-1))*INDEX(战舰突破!$D$6:$D$18,通天塔!$M203+1),0)</f>
        <v>570</v>
      </c>
      <c r="BJ203" s="14">
        <f>ROUND((INDEX(新战舰养成!W$6:W$18,通天塔!$J203+1)+INDEX(新战舰养成!H$6:H$18,通天塔!$J203+1)*(通天塔!$G203-1))*INDEX(战舰突破!$D$6:$D$18,通天塔!$M203+1),0)</f>
        <v>8</v>
      </c>
      <c r="BL203" s="14">
        <f>IF($H203&gt;0,ROUND((INDEX(新战舰养成!X$6:X$18,通天塔!$K203+1)+INDEX(新战舰养成!I$6:I$18,通天塔!$K203+1)*(通天塔!$H203-1))*INDEX(战舰突破!$D$6:$D$18,通天塔!$N203+1),0),0)</f>
        <v>473039</v>
      </c>
      <c r="BM203" s="14">
        <f>IF($H203&gt;0,ROUND((INDEX(新战舰养成!Y$6:Y$18,通天塔!$K203+1)+INDEX(新战舰养成!J$6:J$18,通天塔!$K203+1)*(通天塔!$H203-1))*INDEX(战舰突破!$D$6:$D$18,通天塔!$N203+1),0),0)</f>
        <v>0</v>
      </c>
      <c r="BN203" s="14">
        <f>IF($H203&gt;0,ROUND((INDEX(新战舰养成!Z$6:Z$18,通天塔!$K203+1)+INDEX(新战舰养成!K$6:K$18,通天塔!$K203+1)*(通天塔!$H203-1))*INDEX(战舰突破!$D$6:$D$18,通天塔!$N203+1),0),0)</f>
        <v>0</v>
      </c>
      <c r="BO203" s="14">
        <f>IF($H203&gt;0,ROUND((INDEX(新战舰养成!AA$6:AA$18,通天塔!$K203+1)+INDEX(新战舰养成!L$6:L$18,通天塔!$K203+1)*(通天塔!$H203-1))*INDEX(战舰突破!$D$6:$D$18,通天塔!$N203+1),0),0)</f>
        <v>4725072</v>
      </c>
      <c r="BP203" s="14">
        <f>IF($H203&gt;0,ROUND((INDEX(新战舰养成!AB$6:AB$18,通天塔!$K203+1)+INDEX(新战舰养成!M$6:M$18,通天塔!$K203+1)*(通天塔!$H203-1))*INDEX(战舰突破!$D$6:$D$18,通天塔!$N203+1),0),0)</f>
        <v>94362</v>
      </c>
      <c r="BR203" s="14">
        <f>IF($I203&gt;0,ROUND((INDEX(新战舰养成!AC$6:AC$18,通天塔!$L203+1)+INDEX(新战舰养成!I$6:I$18,通天塔!$L203+1)*(通天塔!$I203-1))*INDEX(战舰突破!$D$6:$D$18,通天塔!$O203+1),0),0)</f>
        <v>473609</v>
      </c>
      <c r="BS203" s="14">
        <f>IF($I203&gt;0,ROUND((INDEX(新战舰养成!AD$6:AD$18,通天塔!$L203+1)+INDEX(新战舰养成!J$6:J$18,通天塔!$L203+1)*(通天塔!$I203-1))*INDEX(战舰突破!$D$6:$D$18,通天塔!$O203+1),0),0)</f>
        <v>0</v>
      </c>
      <c r="BT203" s="14">
        <f>IF($I203&gt;0,ROUND((INDEX(新战舰养成!AE$6:AE$18,通天塔!$L203+1)+INDEX(新战舰养成!K$6:K$18,通天塔!$L203+1)*(通天塔!$I203-1))*INDEX(战舰突破!$D$6:$D$18,通天塔!$O203+1),0),0)</f>
        <v>0</v>
      </c>
      <c r="BU203" s="14">
        <f>IF($I203&gt;0,ROUND((INDEX(新战舰养成!AF$6:AF$18,通天塔!$L203+1)+INDEX(新战舰养成!L$6:L$18,通天塔!$L203+1)*(通天塔!$I203-1))*INDEX(战舰突破!$D$6:$D$18,通天塔!$O203+1),0),0)</f>
        <v>3028676</v>
      </c>
      <c r="BV203" s="14">
        <f>IF($I203&gt;0,ROUND((INDEX(新战舰养成!AG$6:AG$18,通天塔!$L203+1)+INDEX(新战舰养成!M$6:M$18,通天塔!$L203+1)*(通天塔!$I203-1))*INDEX(战舰突破!$D$6:$D$18,通天塔!$O203+1),0),0)</f>
        <v>128712</v>
      </c>
      <c r="BY203" s="14">
        <f>(INDEX(装备数值!$C$13:$G$116,通天塔!$P203*8+1,BY$2)+INDEX(装备数值!$C$13:$G$116,通天塔!$Q203*8+2,BY$2)+INDEX(装备数值!$C$13:$G$116,通天塔!$S203*8+3,BY$2)+INDEX(装备数值!$C$13:$G$116,通天塔!$R203*8+4,BY$2)+INDEX(装备数值!$C$13:$G$116,通天塔!$T203*8+5,BY$2)+INDEX(装备数值!$C$13:$G$116,通天塔!$U203*8+6,BY$2)+INDEX(装备数值!$C$13:$G$116,通天塔!$V203*8+7,BY$2)+INDEX(装备数值!$C$13:$G$116,通天塔!$W203*8+8,BY$2))</f>
        <v>80000</v>
      </c>
      <c r="BZ203" s="14">
        <f>(INDEX(装备数值!$C$13:$G$116,通天塔!$P203*8+1,BZ$2)+INDEX(装备数值!$C$13:$G$116,通天塔!$Q203*8+2,BZ$2)+INDEX(装备数值!$C$13:$G$116,通天塔!$S203*8+3,BZ$2)+INDEX(装备数值!$C$13:$G$116,通天塔!$R203*8+4,BZ$2)+INDEX(装备数值!$C$13:$G$116,通天塔!$T203*8+5,BZ$2)+INDEX(装备数值!$C$13:$G$116,通天塔!$U203*8+6,BZ$2)+INDEX(装备数值!$C$13:$G$116,通天塔!$V203*8+7,BZ$2)+INDEX(装备数值!$C$13:$G$116,通天塔!$W203*8+8,BZ$2))</f>
        <v>600000</v>
      </c>
      <c r="CA203" s="14">
        <f>(INDEX(装备数值!$C$13:$G$116,通天塔!$P203*8+1,CA$2)+INDEX(装备数值!$C$13:$G$116,通天塔!$Q203*8+2,CA$2)+INDEX(装备数值!$C$13:$G$116,通天塔!$S203*8+3,CA$2)+INDEX(装备数值!$C$13:$G$116,通天塔!$R203*8+4,CA$2)+INDEX(装备数值!$C$13:$G$116,通天塔!$T203*8+5,CA$2)+INDEX(装备数值!$C$13:$G$116,通天塔!$U203*8+6,CA$2)+INDEX(装备数值!$C$13:$G$116,通天塔!$V203*8+7,CA$2)+INDEX(装备数值!$C$13:$G$116,通天塔!$W203*8+8,CA$2))</f>
        <v>40000</v>
      </c>
      <c r="CB203" s="14">
        <f>(INDEX(装备数值!$C$13:$G$116,通天塔!$P203*8+1,CB$2)+INDEX(装备数值!$C$13:$G$116,通天塔!$Q203*8+2,CB$2)+INDEX(装备数值!$C$13:$G$116,通天塔!$S203*8+3,CB$2)+INDEX(装备数值!$C$13:$G$116,通天塔!$R203*8+4,CB$2)+INDEX(装备数值!$C$13:$G$116,通天塔!$T203*8+5,CB$2)+INDEX(装备数值!$C$13:$G$116,通天塔!$U203*8+6,CB$2)+INDEX(装备数值!$C$13:$G$116,通天塔!$V203*8+7,CB$2)+INDEX(装备数值!$C$13:$G$116,通天塔!$W203*8+8,CB$2))</f>
        <v>800000</v>
      </c>
      <c r="CC203" s="14">
        <f>(INDEX(装备数值!$C$13:$G$116,通天塔!$P203*8+1,CC$2)+INDEX(装备数值!$C$13:$G$116,通天塔!$Q203*8+2,CC$2)+INDEX(装备数值!$C$13:$G$116,通天塔!$S203*8+3,CC$2)+INDEX(装备数值!$C$13:$G$116,通天塔!$R203*8+4,CC$2)+INDEX(装备数值!$C$13:$G$116,通天塔!$T203*8+5,CC$2)+INDEX(装备数值!$C$13:$G$116,通天塔!$U203*8+6,CC$2)+INDEX(装备数值!$C$13:$G$116,通天塔!$V203*8+7,CC$2)+INDEX(装备数值!$C$13:$G$116,通天塔!$W203*8+8,CC$2))</f>
        <v>15750</v>
      </c>
      <c r="CF203" s="14">
        <f>INDEX(装备数值!$I$13:$M$116,通天塔!$P203*8+1,CF$2)*$X203+INDEX(装备数值!$I$13:$M$116,通天塔!$Q203*8+2,CF$2)*$Y203+INDEX(装备数值!$I$13:$M$116,通天塔!$S203*8+3,CF$2)*$Z203+INDEX(装备数值!$I$13:$M$116,通天塔!$R203*8+4,CF$2)*$AA203+INDEX(装备数值!$I$13:$M$116,通天塔!$T203*8+5,CF$2)*$AB203+INDEX(装备数值!$I$13:$M$116,通天塔!$U203*8+6,CF$2)*$AC203+INDEX(装备数值!$I$13:$M$116,通天塔!$V203*8+7,CF$2)*$AD203+INDEX(装备数值!$I$13:$M$116,通天塔!$W203*8+8,CF$2)*$AE203</f>
        <v>224640</v>
      </c>
      <c r="CG203" s="14">
        <f>INDEX(装备数值!$I$13:$M$116,通天塔!$P203*8+1,CG$2)*$X203+INDEX(装备数值!$I$13:$M$116,通天塔!$Q203*8+2,CG$2)*$Y203+INDEX(装备数值!$I$13:$M$116,通天塔!$S203*8+3,CG$2)*$Z203+INDEX(装备数值!$I$13:$M$116,通天塔!$R203*8+4,CG$2)*$AA203+INDEX(装备数值!$I$13:$M$116,通天塔!$T203*8+5,CG$2)*$AB203+INDEX(装备数值!$I$13:$M$116,通天塔!$U203*8+6,CG$2)*$AC203+INDEX(装备数值!$I$13:$M$116,通天塔!$V203*8+7,CG$2)*$AD203+INDEX(装备数值!$I$13:$M$116,通天塔!$W203*8+8,CG$2)*$AE203</f>
        <v>1684800</v>
      </c>
      <c r="CH203" s="14">
        <f>INDEX(装备数值!$I$13:$M$116,通天塔!$P203*8+1,CH$2)*$X203+INDEX(装备数值!$I$13:$M$116,通天塔!$Q203*8+2,CH$2)*$Y203+INDEX(装备数值!$I$13:$M$116,通天塔!$S203*8+3,CH$2)*$Z203+INDEX(装备数值!$I$13:$M$116,通天塔!$R203*8+4,CH$2)*$AA203+INDEX(装备数值!$I$13:$M$116,通天塔!$T203*8+5,CH$2)*$AB203+INDEX(装备数值!$I$13:$M$116,通天塔!$U203*8+6,CH$2)*$AC203+INDEX(装备数值!$I$13:$M$116,通天塔!$V203*8+7,CH$2)*$AD203+INDEX(装备数值!$I$13:$M$116,通天塔!$W203*8+8,CH$2)*$AE203</f>
        <v>112320</v>
      </c>
      <c r="CI203" s="14">
        <f>INDEX(装备数值!$I$13:$M$116,通天塔!$P203*8+1,CI$2)*$X203+INDEX(装备数值!$I$13:$M$116,通天塔!$Q203*8+2,CI$2)*$Y203+INDEX(装备数值!$I$13:$M$116,通天塔!$S203*8+3,CI$2)*$Z203+INDEX(装备数值!$I$13:$M$116,通天塔!$R203*8+4,CI$2)*$AA203+INDEX(装备数值!$I$13:$M$116,通天塔!$T203*8+5,CI$2)*$AB203+INDEX(装备数值!$I$13:$M$116,通天塔!$U203*8+6,CI$2)*$AC203+INDEX(装备数值!$I$13:$M$116,通天塔!$V203*8+7,CI$2)*$AD203+INDEX(装备数值!$I$13:$M$116,通天塔!$W203*8+8,CI$2)*$AE203</f>
        <v>2246400</v>
      </c>
      <c r="CJ203" s="14">
        <f>INDEX(装备数值!$I$13:$M$116,通天塔!$P203*8+1,CJ$2)*$X203+INDEX(装备数值!$I$13:$M$116,通天塔!$Q203*8+2,CJ$2)*$Y203+INDEX(装备数值!$I$13:$M$116,通天塔!$S203*8+3,CJ$2)*$Z203+INDEX(装备数值!$I$13:$M$116,通天塔!$R203*8+4,CJ$2)*$AA203+INDEX(装备数值!$I$13:$M$116,通天塔!$T203*8+5,CJ$2)*$AB203+INDEX(装备数值!$I$13:$M$116,通天塔!$U203*8+6,CJ$2)*$AC203+INDEX(装备数值!$I$13:$M$116,通天塔!$V203*8+7,CJ$2)*$AD203+INDEX(装备数值!$I$13:$M$116,通天塔!$W203*8+8,CJ$2)*$AE203</f>
        <v>44226</v>
      </c>
      <c r="CM203" s="14">
        <f>INDEX(装备数值!$X$13:$AH$116,$P203*8+1,CM$2)*$AF203+INDEX(装备数值!$X$13:$AH$116,$Q203*8+2,CM$2)*$AG203+INDEX(装备数值!$X$13:$AH$116,$S203*8+3,CM$2)*$AH203+INDEX(装备数值!$X$13:$AH$116,$R203*8+4,CM$2)*$AI203+INDEX(装备数值!$X$13:$AH$116,$T203*8+5,CM$2)*$AJ203+INDEX(装备数值!$X$13:$AH$116,$U203*8+6,CM$2)*$AK203+INDEX(装备数值!$X$13:$AH$116,$V203*8+7,CM$2)*$AL203+INDEX(装备数值!$X$13:$AH$116,$W203*8+8,CM$2)*$AM203</f>
        <v>76000</v>
      </c>
      <c r="CN203" s="14">
        <f>INDEX(装备数值!$X$13:$AH$116,$P203*8+1,CN$2)*$AF203+INDEX(装备数值!$X$13:$AH$116,$Q203*8+2,CN$2)*$AG203+INDEX(装备数值!$X$13:$AH$116,$S203*8+3,CN$2)*$AH203+INDEX(装备数值!$X$13:$AH$116,$R203*8+4,CN$2)*$AI203+INDEX(装备数值!$X$13:$AH$116,$T203*8+5,CN$2)*$AJ203+INDEX(装备数值!$X$13:$AH$116,$U203*8+6,CN$2)*$AK203+INDEX(装备数值!$X$13:$AH$116,$V203*8+7,CN$2)*$AL203+INDEX(装备数值!$X$13:$AH$116,$W203*8+8,CN$2)*$AM203</f>
        <v>570000</v>
      </c>
      <c r="CO203" s="14">
        <f>INDEX(装备数值!$X$13:$AH$116,$P203*8+1,CO$2)*$AF203+INDEX(装备数值!$X$13:$AH$116,$Q203*8+2,CO$2)*$AG203+INDEX(装备数值!$X$13:$AH$116,$S203*8+3,CO$2)*$AH203+INDEX(装备数值!$X$13:$AH$116,$R203*8+4,CO$2)*$AI203+INDEX(装备数值!$X$13:$AH$116,$T203*8+5,CO$2)*$AJ203+INDEX(装备数值!$X$13:$AH$116,$U203*8+6,CO$2)*$AK203+INDEX(装备数值!$X$13:$AH$116,$V203*8+7,CO$2)*$AL203+INDEX(装备数值!$X$13:$AH$116,$W203*8+8,CO$2)*$AM203</f>
        <v>38000</v>
      </c>
      <c r="CP203" s="14">
        <f>INDEX(装备数值!$X$13:$AH$116,$P203*8+1,CP$2)*$AF203+INDEX(装备数值!$X$13:$AH$116,$Q203*8+2,CP$2)*$AG203+INDEX(装备数值!$X$13:$AH$116,$S203*8+3,CP$2)*$AH203+INDEX(装备数值!$X$13:$AH$116,$R203*8+4,CP$2)*$AI203+INDEX(装备数值!$X$13:$AH$116,$T203*8+5,CP$2)*$AJ203+INDEX(装备数值!$X$13:$AH$116,$U203*8+6,CP$2)*$AK203+INDEX(装备数值!$X$13:$AH$116,$V203*8+7,CP$2)*$AL203+INDEX(装备数值!$X$13:$AH$116,$W203*8+8,CP$2)*$AM203</f>
        <v>760000</v>
      </c>
      <c r="CQ203" s="14">
        <f>INDEX(装备数值!$X$13:$AH$116,$P203*8+1,CQ$2)*$AF203+INDEX(装备数值!$X$13:$AH$116,$Q203*8+2,CQ$2)*$AG203+INDEX(装备数值!$X$13:$AH$116,$S203*8+3,CQ$2)*$AH203+INDEX(装备数值!$X$13:$AH$116,$R203*8+4,CQ$2)*$AI203+INDEX(装备数值!$X$13:$AH$116,$T203*8+5,CQ$2)*$AJ203+INDEX(装备数值!$X$13:$AH$116,$U203*8+6,CQ$2)*$AK203+INDEX(装备数值!$X$13:$AH$116,$V203*8+7,CQ$2)*$AL203+INDEX(装备数值!$X$13:$AH$116,$W203*8+8,CQ$2)*$AM203</f>
        <v>15200</v>
      </c>
      <c r="CR203" s="14">
        <f>INDEX(装备数值!$X$13:$AH$116,$P203*8+1,CR$2)*$AF203+INDEX(装备数值!$X$13:$AH$116,$Q203*8+2,CR$2)*$AG203+INDEX(装备数值!$X$13:$AH$116,$S203*8+3,CR$2)*$AH203+INDEX(装备数值!$X$13:$AH$116,$R203*8+4,CR$2)*$AI203+INDEX(装备数值!$X$13:$AH$116,$T203*8+5,CR$2)*$AJ203+INDEX(装备数值!$X$13:$AH$116,$U203*8+6,CR$2)*$AK203+INDEX(装备数值!$X$13:$AH$116,$V203*8+7,CR$2)*$AL203+INDEX(装备数值!$X$13:$AH$116,$W203*8+8,CR$2)*$AM203</f>
        <v>57000</v>
      </c>
      <c r="CS203" s="14">
        <f>INDEX(装备数值!$X$13:$AH$116,$P203*8+1,CS$2)*$AF203+INDEX(装备数值!$X$13:$AH$116,$Q203*8+2,CS$2)*$AG203+INDEX(装备数值!$X$13:$AH$116,$S203*8+3,CS$2)*$AH203+INDEX(装备数值!$X$13:$AH$116,$R203*8+4,CS$2)*$AI203+INDEX(装备数值!$X$13:$AH$116,$T203*8+5,CS$2)*$AJ203+INDEX(装备数值!$X$13:$AH$116,$U203*8+6,CS$2)*$AK203+INDEX(装备数值!$X$13:$AH$116,$V203*8+7,CS$2)*$AL203+INDEX(装备数值!$X$13:$AH$116,$W203*8+8,CS$2)*$AM203</f>
        <v>57000</v>
      </c>
      <c r="CT203" s="14">
        <f>INDEX(装备数值!$X$13:$AH$116,$P203*8+1,CT$2)*$AF203+INDEX(装备数值!$X$13:$AH$116,$Q203*8+2,CT$2)*$AG203+INDEX(装备数值!$X$13:$AH$116,$S203*8+3,CT$2)*$AH203+INDEX(装备数值!$X$13:$AH$116,$R203*8+4,CT$2)*$AI203+INDEX(装备数值!$X$13:$AH$116,$T203*8+5,CT$2)*$AJ203+INDEX(装备数值!$X$13:$AH$116,$U203*8+6,CT$2)*$AK203+INDEX(装备数值!$X$13:$AH$116,$V203*8+7,CT$2)*$AL203+INDEX(装备数值!$X$13:$AH$116,$W203*8+8,CT$2)*$AM203</f>
        <v>57000</v>
      </c>
      <c r="CU203" s="14">
        <f>INDEX(装备数值!$X$13:$AH$116,$P203*8+1,CU$2)*$AF203+INDEX(装备数值!$X$13:$AH$116,$Q203*8+2,CU$2)*$AG203+INDEX(装备数值!$X$13:$AH$116,$S203*8+3,CU$2)*$AH203+INDEX(装备数值!$X$13:$AH$116,$R203*8+4,CU$2)*$AI203+INDEX(装备数值!$X$13:$AH$116,$T203*8+5,CU$2)*$AJ203+INDEX(装备数值!$X$13:$AH$116,$U203*8+6,CU$2)*$AK203+INDEX(装备数值!$X$13:$AH$116,$V203*8+7,CU$2)*$AL203+INDEX(装备数值!$X$13:$AH$116,$W203*8+8,CU$2)*$AM203</f>
        <v>57000</v>
      </c>
      <c r="CV203" s="14">
        <f>INDEX(装备数值!$X$13:$AH$116,$P203*8+1,CV$2)*$AF203+INDEX(装备数值!$X$13:$AH$116,$Q203*8+2,CV$2)*$AG203+INDEX(装备数值!$X$13:$AH$116,$S203*8+3,CV$2)*$AH203+INDEX(装备数值!$X$13:$AH$116,$R203*8+4,CV$2)*$AI203+INDEX(装备数值!$X$13:$AH$116,$T203*8+5,CV$2)*$AJ203+INDEX(装备数值!$X$13:$AH$116,$U203*8+6,CV$2)*$AK203+INDEX(装备数值!$X$13:$AH$116,$V203*8+7,CV$2)*$AL203+INDEX(装备数值!$X$13:$AH$116,$W203*8+8,CV$2)*$AM203</f>
        <v>190</v>
      </c>
      <c r="CW203" s="14">
        <f>INDEX(装备数值!$X$13:$AH$116,$P203*8+1,CW$2)*$AF203+INDEX(装备数值!$X$13:$AH$116,$Q203*8+2,CW$2)*$AG203+INDEX(装备数值!$X$13:$AH$116,$S203*8+3,CW$2)*$AH203+INDEX(装备数值!$X$13:$AH$116,$R203*8+4,CW$2)*$AI203+INDEX(装备数值!$X$13:$AH$116,$T203*8+5,CW$2)*$AJ203+INDEX(装备数值!$X$13:$AH$116,$U203*8+6,CW$2)*$AK203+INDEX(装备数值!$X$13:$AH$116,$V203*8+7,CW$2)*$AL203+INDEX(装备数值!$X$13:$AH$116,$W203*8+8,CW$2)*$AM203</f>
        <v>190</v>
      </c>
      <c r="CY203" s="14">
        <f>INDEX(装备数值!$AN$17:$AN$117,MATCH(MIN($X203:$AE203),装备数值!$AO$17:$AO$117,1))</f>
        <v>70</v>
      </c>
      <c r="CZ203" s="14">
        <f>IF(COUNTIF($P203:$W203,"&gt;"&amp;0)=8,INDEX(装备数值!AR$17:AR$117,$CY203+1),0)</f>
        <v>39200</v>
      </c>
      <c r="DA203" s="14">
        <f>IF(COUNTIF($P203:$W203,"&gt;"&amp;0)=8,INDEX(装备数值!AS$17:AS$117,$CY203+1),0)</f>
        <v>294000</v>
      </c>
      <c r="DB203" s="14">
        <f>IF(COUNTIF($P203:$W203,"&gt;"&amp;0)=8,INDEX(装备数值!AT$17:AT$117,$CY203+1),0)</f>
        <v>19600</v>
      </c>
      <c r="DC203" s="14">
        <f>IF(COUNTIF($P203:$W203,"&gt;"&amp;0)=8,INDEX(装备数值!AU$17:AU$117,$CY203+1),0)</f>
        <v>392000</v>
      </c>
      <c r="DD203" s="14">
        <f>IF(COUNTIF($P203:$W203,"&gt;"&amp;0)=8,INDEX(装备数值!AV$17:AV$117,$CY203+1),0)</f>
        <v>7560</v>
      </c>
      <c r="DF203" s="14">
        <f>INDEX(装备数值!$AY$17:$AY$77,MATCH(MIN($AF203:$AM203),装备数值!$AZ$17:$AZ$77,1))</f>
        <v>47</v>
      </c>
      <c r="DG203" s="26">
        <f>INDEX(装备数值!BA$17:BA$77,通天塔!DF203+1)</f>
        <v>1.1000000000000001</v>
      </c>
      <c r="DH203" s="26">
        <f>INDEX(装备数值!BA$17:BA$77,通天塔!DF203+1)</f>
        <v>1.1000000000000001</v>
      </c>
      <c r="DJ203" s="14">
        <f t="shared" si="299"/>
        <v>50</v>
      </c>
      <c r="DK203" s="14">
        <f>VLOOKUP(DJ203,军阶与晶片数值!$W$6:$X$27,2)</f>
        <v>11</v>
      </c>
      <c r="DL203" s="14">
        <f>INDEX(军阶与晶片数值!Y$6:Y$27,$DK203+1)</f>
        <v>1000</v>
      </c>
      <c r="DM203" s="14">
        <f>INDEX(军阶与晶片数值!Z$6:Z$27,$DK203+1)</f>
        <v>1000</v>
      </c>
      <c r="DN203" s="14">
        <f>INDEX(军阶与晶片数值!AA$6:AA$27,$DK203+1)</f>
        <v>1000</v>
      </c>
      <c r="DO203" s="14">
        <f>INDEX(军阶与晶片数值!AB$6:AB$27,$DK203+1)</f>
        <v>1000</v>
      </c>
      <c r="DP203" s="29">
        <f>INDEX(军阶与晶片数值!AC$6:AC$27,$DK203+1)</f>
        <v>60</v>
      </c>
      <c r="DQ203" s="29">
        <f>INDEX(军阶与晶片数值!AD$6:AD$27,$DK203+1)</f>
        <v>40</v>
      </c>
      <c r="DS203" s="26">
        <f>INDEX(军阶与晶片数值!I$6:I$16,AN203+1)</f>
        <v>0.45</v>
      </c>
      <c r="DT203" s="26">
        <f>INDEX(军阶与晶片数值!M$6:M$16,AO203+1)</f>
        <v>0.6</v>
      </c>
      <c r="DU203" s="26">
        <f>INDEX(军阶与晶片数值!J$6:J$16,AP203+1)</f>
        <v>0.6</v>
      </c>
      <c r="DV203" s="26">
        <f>INDEX(军阶与晶片数值!K$6:K$16,AQ203+1)</f>
        <v>1.2</v>
      </c>
      <c r="DW203" s="26">
        <f>INDEX(军阶与晶片数值!L$6:L$16,AR203+1)</f>
        <v>1.2</v>
      </c>
      <c r="DX203" s="28">
        <f>INDEX(军阶与晶片数值!N$6:N$16,AS203+1)</f>
        <v>0</v>
      </c>
      <c r="DY203" s="28">
        <f>INDEX(军阶与晶片数值!O$6:O$16,AT203+1)</f>
        <v>0</v>
      </c>
      <c r="DZ203" s="28">
        <f>INDEX(军阶与晶片数值!P$6:P$16,AU203+1)</f>
        <v>0</v>
      </c>
      <c r="EA203" s="28">
        <f>INDEX(军阶与晶片数值!Q$6:Q$16,AV203+1)</f>
        <v>0</v>
      </c>
      <c r="EB203" s="26">
        <f>INDEX(军阶与晶片数值!R$6:R$16,AW203+1)</f>
        <v>0.4</v>
      </c>
      <c r="EC203" s="26">
        <f>INDEX(军阶与晶片数值!S$6:S$16,AX203+1)</f>
        <v>0.6</v>
      </c>
      <c r="ED203" s="26">
        <f>INDEX(军阶与晶片数值!T$6:T$16,AY203+1)</f>
        <v>0</v>
      </c>
      <c r="EE203" s="26">
        <f>INDEX(军阶与晶片数值!U$6:U$16,AZ203+1)</f>
        <v>0</v>
      </c>
      <c r="EG203" s="26">
        <f>INDEX(军阶与晶片数值!$C$6:$C$36,通天塔!$BA203+1)</f>
        <v>1.1000000000000001</v>
      </c>
      <c r="EH203" s="26">
        <f>INDEX(军阶与晶片数值!$C$6:$C$36,通天塔!$BA203+1)</f>
        <v>1.1000000000000001</v>
      </c>
      <c r="EI203" s="26">
        <f>INDEX(军阶与晶片数值!$C$6:$C$36,通天塔!$BA203+1)</f>
        <v>1.1000000000000001</v>
      </c>
      <c r="EJ203" s="26">
        <f>INDEX(军阶与晶片数值!$C$6:$C$36,通天塔!$BA203+1)</f>
        <v>1.1000000000000001</v>
      </c>
      <c r="EK203" s="26">
        <f>INDEX(军阶与晶片数值!$C$6:$C$36,通天塔!$BA203+1)</f>
        <v>1.1000000000000001</v>
      </c>
      <c r="EM203" s="14">
        <f>INDEX(战舰突破!$H$6:$H$18,通天塔!$J203+1)+INDEX(战舰突破!$H$23:$H$35,通天塔!$K203+1)+INDEX(战舰突破!$H$40:$H$52,通天塔!$L203+1)</f>
        <v>200</v>
      </c>
      <c r="EN203" s="14">
        <f>INDEX(战舰突破!$I$6:$I$18,通天塔!$J203+1)+INDEX(战舰突破!$I$23:$I$35,通天塔!$K203+1)+INDEX(战舰突破!$I$40:$I$52,通天塔!$L203+1)</f>
        <v>200</v>
      </c>
      <c r="EO203" s="14">
        <f>INDEX(战舰突破!$J$6:$J$18,通天塔!$J203+1)+INDEX(战舰突破!$J$23:$J$35,通天塔!$K203+1)+INDEX(战舰突破!$J$40:$J$52,通天塔!$L203+1)</f>
        <v>0</v>
      </c>
      <c r="EP203" s="14">
        <f>INDEX(战舰突破!$K$6:$K$18,通天塔!$J203+1)+INDEX(战舰突破!$K$23:$K$35,通天塔!$K203+1)+INDEX(战舰突破!$K$40:$K$52,通天塔!$L203+1)</f>
        <v>0</v>
      </c>
      <c r="EQ203" s="14">
        <f>INDEX(战舰突破!$L$6:$L$18,通天塔!$J203+1)+INDEX(战舰突破!$L$23:$L$35,通天塔!$K203+1)+INDEX(战舰突破!$L$40:$L$52,通天塔!$L203+1)</f>
        <v>200</v>
      </c>
      <c r="ER203" s="18">
        <f>INDEX(战舰突破!$N$6:$N$18,通天塔!$J203+1)+INDEX(战舰突破!$N$23:$N$35,通天塔!$K203+1)+INDEX(战舰突破!$N$40:$N$52,通天塔!$L203+1)</f>
        <v>0.75</v>
      </c>
      <c r="ES203" s="18">
        <f>INDEX(战舰突破!$O$6:$O$18,通天塔!$J203+1)+INDEX(战舰突破!$O$23:$O$35,通天塔!$K203+1)+INDEX(战舰突破!$O$40:$O$52,通天塔!$L203+1)</f>
        <v>1.4</v>
      </c>
      <c r="ET203" s="18">
        <f>INDEX(战舰突破!$P$6:$P$18,通天塔!$J203+1)+INDEX(战舰突破!$P$23:$P$35,通天塔!$K203+1)+INDEX(战舰突破!$P$40:$P$52,通天塔!$L203+1)</f>
        <v>0.5</v>
      </c>
      <c r="EU203" s="18">
        <f>INDEX(战舰突破!$Q$6:$Q$18,通天塔!$J203+1)+INDEX(战舰突破!$Q$23:$Q$35,通天塔!$K203+1)+INDEX(战舰突破!$Q$40:$Q$52,通天塔!$L203+1)</f>
        <v>0.3</v>
      </c>
      <c r="EV203" s="18">
        <f>INDEX(战舰突破!$R$6:$R$18,通天塔!$J203+1)+INDEX(战舰突破!$R$23:$R$35,通天塔!$K203+1)+INDEX(战舰突破!$R$40:$R$52,通天塔!$L203+1)</f>
        <v>0.25</v>
      </c>
      <c r="EW203" s="18">
        <f>INDEX(战舰突破!$M$6:$M$18,通天塔!$J203+1)+INDEX(战舰突破!$M$23:$M$35,通天塔!$K203+1)+INDEX(战舰突破!$M$40:$M$52,通天塔!$L203+1)</f>
        <v>0.2</v>
      </c>
      <c r="EX203" s="22">
        <f>INDEX(战舰突破!$W$6:$W$18,通天塔!$J203+1)+INDEX(战舰突破!$W$23:$W$35,通天塔!$K203+1)+INDEX(战舰突破!$W$40:$W$52,通天塔!$L203+1)</f>
        <v>0.5</v>
      </c>
      <c r="FA203" s="14">
        <f>INDEX(战舰突破!$S$6:$S$18,通天塔!$J203+1)</f>
        <v>0</v>
      </c>
      <c r="FB203" s="14">
        <f>INDEX(战舰突破!$T$6:$T$18,通天塔!$J203+1)</f>
        <v>1.1000000000000001</v>
      </c>
      <c r="FC203" s="14">
        <f>INDEX(战舰突破!$U$6:$U$18,通天塔!$J203+1)</f>
        <v>0.1</v>
      </c>
      <c r="FD203" s="14">
        <f>INDEX(战舰突破!$V$6:$V$18,通天塔!$J203+1)</f>
        <v>2</v>
      </c>
      <c r="FE203" s="14">
        <f>INDEX(战舰突破!$X$6:$X$18,通天塔!$J203+1)</f>
        <v>12</v>
      </c>
      <c r="FG203" s="14">
        <f>INDEX(战舰突破!$S$23:$S$35,通天塔!$J203+1)</f>
        <v>1</v>
      </c>
      <c r="FH203" s="14">
        <f>INDEX(战舰突破!$T$23:$T$35,通天塔!$J203+1)</f>
        <v>0.55000000000000004</v>
      </c>
      <c r="FI203" s="14">
        <f>INDEX(战舰突破!$U$23:$U$35,通天塔!$J203+1)</f>
        <v>0.1</v>
      </c>
      <c r="FJ203" s="14">
        <f>INDEX(战舰突破!$V$23:$V$35,通天塔!$J203+1)</f>
        <v>2</v>
      </c>
      <c r="FK203" s="14">
        <f>INDEX(战舰突破!$X$23:$X$35,通天塔!$J203+1)</f>
        <v>180</v>
      </c>
      <c r="FM203" s="14">
        <f>INDEX(战舰突破!$S$40:$S$52,通天塔!$J203+1)</f>
        <v>1</v>
      </c>
      <c r="FN203" s="14">
        <f>INDEX(战舰突破!$T$40:$T$52,通天塔!$J203+1)</f>
        <v>0.25</v>
      </c>
      <c r="FO203" s="14">
        <f>INDEX(战舰突破!$U$40:$U$52,通天塔!$J203+1)</f>
        <v>0.2</v>
      </c>
      <c r="FP203" s="14">
        <f>INDEX(战舰突破!$V$40:$V$52,通天塔!$J203+1)</f>
        <v>2</v>
      </c>
      <c r="FQ203" s="14">
        <f>INDEX(战舰突破!$X$40:$X$52,通天塔!$J203+1)</f>
        <v>300</v>
      </c>
      <c r="FT203" s="14">
        <f t="shared" si="300"/>
        <v>4756159</v>
      </c>
      <c r="FU203" s="14">
        <f t="shared" si="301"/>
        <v>4758994</v>
      </c>
      <c r="FV203" s="14">
        <f t="shared" si="302"/>
        <v>4762032</v>
      </c>
      <c r="FW203" s="14">
        <f t="shared" si="303"/>
        <v>55873391</v>
      </c>
      <c r="FX203" s="14">
        <f t="shared" si="304"/>
        <v>2250480</v>
      </c>
      <c r="FY203" s="14">
        <f t="shared" si="305"/>
        <v>55221557</v>
      </c>
      <c r="FZ203" s="14">
        <f t="shared" si="306"/>
        <v>1412879</v>
      </c>
      <c r="GA203" s="28">
        <f t="shared" si="307"/>
        <v>58000</v>
      </c>
      <c r="GB203" s="28">
        <f t="shared" si="308"/>
        <v>58000</v>
      </c>
      <c r="GC203" s="28">
        <f t="shared" si="309"/>
        <v>58000</v>
      </c>
      <c r="GD203" s="28">
        <f t="shared" si="310"/>
        <v>58000</v>
      </c>
      <c r="GE203" s="28">
        <f t="shared" si="311"/>
        <v>2.94</v>
      </c>
      <c r="GF203" s="28">
        <f t="shared" si="312"/>
        <v>3.3600000000000003</v>
      </c>
      <c r="GG203" s="28">
        <f t="shared" si="313"/>
        <v>0</v>
      </c>
      <c r="GH203" s="28">
        <f t="shared" si="314"/>
        <v>70.45</v>
      </c>
      <c r="GI203" s="14">
        <f t="shared" si="315"/>
        <v>1</v>
      </c>
      <c r="GJ203" s="14">
        <f t="shared" si="316"/>
        <v>2</v>
      </c>
      <c r="GK203" s="14">
        <f t="shared" si="317"/>
        <v>2</v>
      </c>
      <c r="GL203" s="18">
        <f t="shared" si="318"/>
        <v>2.3000000000000003</v>
      </c>
      <c r="GM203" s="18">
        <f t="shared" si="319"/>
        <v>1.75</v>
      </c>
      <c r="GN203" s="18">
        <f t="shared" si="320"/>
        <v>1.45</v>
      </c>
      <c r="GO203" s="29">
        <f t="shared" si="380"/>
        <v>58150</v>
      </c>
      <c r="GP203" s="29">
        <f t="shared" si="380"/>
        <v>58450</v>
      </c>
      <c r="GQ203" s="29">
        <f t="shared" si="380"/>
        <v>58450</v>
      </c>
      <c r="GR203" s="26">
        <f t="shared" si="321"/>
        <v>0.1</v>
      </c>
      <c r="GS203" s="26">
        <f t="shared" si="322"/>
        <v>0.1</v>
      </c>
      <c r="GT203" s="26">
        <f t="shared" si="323"/>
        <v>0.2</v>
      </c>
      <c r="GU203" s="14">
        <f t="shared" si="324"/>
        <v>4</v>
      </c>
      <c r="GV203" s="14">
        <f t="shared" si="325"/>
        <v>4</v>
      </c>
      <c r="GW203" s="14">
        <f t="shared" si="326"/>
        <v>4</v>
      </c>
      <c r="GX203" s="14">
        <f t="shared" si="327"/>
        <v>12</v>
      </c>
      <c r="GY203" s="14">
        <f t="shared" si="328"/>
        <v>180</v>
      </c>
      <c r="GZ203" s="14">
        <f t="shared" si="329"/>
        <v>300</v>
      </c>
      <c r="HA203">
        <v>199</v>
      </c>
      <c r="HB203" s="14">
        <f t="shared" si="382"/>
        <v>578130522</v>
      </c>
      <c r="HD203" s="14">
        <f t="shared" si="330"/>
        <v>4500960</v>
      </c>
      <c r="HE203" s="14">
        <f t="shared" si="331"/>
        <v>2378049</v>
      </c>
      <c r="HF203" s="29">
        <f t="shared" si="332"/>
        <v>55680</v>
      </c>
      <c r="HG203" s="29">
        <f t="shared" si="333"/>
        <v>40034</v>
      </c>
      <c r="HH203" s="29">
        <f t="shared" si="334"/>
        <v>43237</v>
      </c>
      <c r="HI203" s="29">
        <f t="shared" si="335"/>
        <v>40355</v>
      </c>
      <c r="HJ203" s="14">
        <f t="shared" si="336"/>
        <v>2.94</v>
      </c>
      <c r="HK203" s="14">
        <f t="shared" si="337"/>
        <v>3.3600000000000003</v>
      </c>
      <c r="HL203" s="14">
        <f t="shared" si="338"/>
        <v>1427718</v>
      </c>
      <c r="HM203" s="14">
        <f t="shared" si="339"/>
        <v>2342759</v>
      </c>
      <c r="HN203" s="26">
        <f t="shared" si="340"/>
        <v>0.39924739909983026</v>
      </c>
      <c r="HO203" s="26">
        <f t="shared" si="341"/>
        <v>0.6652911403948748</v>
      </c>
      <c r="HP203" s="29">
        <f t="shared" si="342"/>
        <v>678584</v>
      </c>
      <c r="HQ203" s="29">
        <f t="shared" si="343"/>
        <v>2481328</v>
      </c>
      <c r="HR203" s="29">
        <f t="shared" si="344"/>
        <v>2744580</v>
      </c>
      <c r="HS203" s="26">
        <f t="shared" si="345"/>
        <v>0.48957622467727702</v>
      </c>
      <c r="HT203" s="26">
        <f t="shared" si="346"/>
        <v>0.49405020401345778</v>
      </c>
      <c r="HU203" s="26">
        <f t="shared" si="347"/>
        <v>0.59405020401345776</v>
      </c>
      <c r="HV203" s="26">
        <f t="shared" si="348"/>
        <v>8.9576224677276994E-2</v>
      </c>
      <c r="HW203" s="29">
        <f t="shared" si="349"/>
        <v>2.2000000000000002</v>
      </c>
      <c r="HX203" s="29">
        <f t="shared" si="350"/>
        <v>4.4268438760170845</v>
      </c>
      <c r="HY203" s="29">
        <f t="shared" si="351"/>
        <v>5.0268438760170842</v>
      </c>
      <c r="HZ203" s="29">
        <f t="shared" si="352"/>
        <v>7464424</v>
      </c>
      <c r="IA203" s="29">
        <f t="shared" si="353"/>
        <v>7322967.7741264794</v>
      </c>
      <c r="IB203" s="29">
        <f t="shared" si="354"/>
        <v>6898287.5826194845</v>
      </c>
      <c r="IC203" s="29">
        <f t="shared" si="355"/>
        <v>37522146</v>
      </c>
      <c r="ID203" s="14">
        <f t="shared" si="356"/>
        <v>21685679.359999999</v>
      </c>
      <c r="IH203" s="14">
        <v>1</v>
      </c>
      <c r="II203" s="14">
        <v>1</v>
      </c>
      <c r="IJ203" s="14">
        <v>480</v>
      </c>
      <c r="IK203" s="14">
        <v>80</v>
      </c>
      <c r="IL203" s="14">
        <v>60</v>
      </c>
      <c r="IM203" s="23">
        <f t="shared" si="357"/>
        <v>5020483457</v>
      </c>
      <c r="IN203" s="23">
        <f t="shared" si="358"/>
        <v>2</v>
      </c>
      <c r="IO203" s="23">
        <f t="shared" si="359"/>
        <v>5020.4799999999996</v>
      </c>
      <c r="IP203" s="23">
        <f t="shared" si="360"/>
        <v>5702014388</v>
      </c>
      <c r="IQ203" s="23">
        <f t="shared" si="361"/>
        <v>2</v>
      </c>
      <c r="IR203" s="23">
        <f t="shared" si="362"/>
        <v>5702.01</v>
      </c>
      <c r="IS203" s="14">
        <v>1</v>
      </c>
      <c r="IT203" s="14">
        <v>1</v>
      </c>
      <c r="IU203" s="14">
        <v>240</v>
      </c>
      <c r="IV203" s="14">
        <v>40</v>
      </c>
      <c r="IW203" s="14">
        <v>30</v>
      </c>
      <c r="IX203" s="23">
        <f t="shared" si="363"/>
        <v>2955640462</v>
      </c>
      <c r="IY203" s="23">
        <f t="shared" si="364"/>
        <v>2</v>
      </c>
      <c r="IZ203" s="23">
        <f t="shared" si="365"/>
        <v>2955.64</v>
      </c>
      <c r="JA203" s="23"/>
      <c r="JB203" s="23"/>
      <c r="JC203" s="23"/>
      <c r="JG203">
        <f t="shared" si="366"/>
        <v>1.7653916206945079</v>
      </c>
      <c r="JH203">
        <f t="shared" si="367"/>
        <v>5.1902513648418536</v>
      </c>
      <c r="JJ203" s="14">
        <v>10</v>
      </c>
      <c r="JK203" s="14">
        <v>2</v>
      </c>
      <c r="JL203" s="14">
        <v>1.5</v>
      </c>
      <c r="JM203" s="23">
        <f t="shared" si="368"/>
        <v>100256380</v>
      </c>
      <c r="JN203" s="23">
        <f t="shared" si="369"/>
        <v>1</v>
      </c>
      <c r="JO203" s="23">
        <f t="shared" si="370"/>
        <v>100256.38</v>
      </c>
      <c r="JP203" s="14">
        <v>30</v>
      </c>
      <c r="JQ203" s="14">
        <v>6</v>
      </c>
      <c r="JR203" s="14">
        <v>4</v>
      </c>
      <c r="JS203" s="23">
        <f t="shared" si="371"/>
        <v>286972565</v>
      </c>
      <c r="JT203" s="23">
        <f t="shared" si="372"/>
        <v>1</v>
      </c>
      <c r="JU203" s="23">
        <f t="shared" si="373"/>
        <v>286972.57</v>
      </c>
      <c r="JW203" s="23">
        <f t="shared" si="374"/>
        <v>382630087</v>
      </c>
      <c r="JX203" s="23">
        <f t="shared" si="375"/>
        <v>1</v>
      </c>
      <c r="JY203" s="23">
        <f t="shared" si="376"/>
        <v>382630.09</v>
      </c>
      <c r="JZ203" s="23">
        <f t="shared" si="377"/>
        <v>150384570</v>
      </c>
      <c r="KA203" s="23">
        <f t="shared" si="378"/>
        <v>1</v>
      </c>
      <c r="KB203" s="23">
        <f t="shared" si="379"/>
        <v>150384.57</v>
      </c>
    </row>
    <row r="204" spans="3:288" ht="16.5" x14ac:dyDescent="0.2">
      <c r="C204" s="14">
        <f t="shared" si="381"/>
        <v>56</v>
      </c>
      <c r="D204" s="14">
        <v>200</v>
      </c>
      <c r="E204" s="14" t="s">
        <v>860</v>
      </c>
      <c r="F204" s="14">
        <v>705</v>
      </c>
      <c r="G204" s="14">
        <v>705</v>
      </c>
      <c r="H204" s="14">
        <v>705</v>
      </c>
      <c r="I204" s="14">
        <v>705</v>
      </c>
      <c r="J204" s="14">
        <v>11</v>
      </c>
      <c r="K204" s="14">
        <v>11</v>
      </c>
      <c r="L204" s="14">
        <v>11</v>
      </c>
      <c r="M204" s="14">
        <v>7</v>
      </c>
      <c r="N204" s="14">
        <v>7</v>
      </c>
      <c r="O204" s="14">
        <v>7</v>
      </c>
      <c r="P204" s="14">
        <v>10</v>
      </c>
      <c r="Q204" s="14">
        <v>10</v>
      </c>
      <c r="R204" s="14">
        <v>10</v>
      </c>
      <c r="S204" s="14">
        <v>10</v>
      </c>
      <c r="T204" s="14">
        <v>10</v>
      </c>
      <c r="U204" s="14">
        <v>10</v>
      </c>
      <c r="V204" s="14">
        <v>10</v>
      </c>
      <c r="W204" s="14">
        <v>10</v>
      </c>
      <c r="X204" s="14">
        <v>705</v>
      </c>
      <c r="Y204" s="14">
        <v>705</v>
      </c>
      <c r="Z204" s="14">
        <v>705</v>
      </c>
      <c r="AA204" s="14">
        <v>705</v>
      </c>
      <c r="AB204" s="14">
        <v>705</v>
      </c>
      <c r="AC204" s="14">
        <v>705</v>
      </c>
      <c r="AD204" s="14">
        <v>705</v>
      </c>
      <c r="AE204" s="14">
        <v>705</v>
      </c>
      <c r="AF204" s="14">
        <v>95</v>
      </c>
      <c r="AG204" s="14">
        <v>95</v>
      </c>
      <c r="AH204" s="14">
        <v>95</v>
      </c>
      <c r="AI204" s="14">
        <v>95</v>
      </c>
      <c r="AJ204" s="14">
        <v>95</v>
      </c>
      <c r="AK204" s="14">
        <v>95</v>
      </c>
      <c r="AL204" s="14">
        <v>95</v>
      </c>
      <c r="AM204" s="14">
        <v>95</v>
      </c>
      <c r="AN204" s="14">
        <v>7</v>
      </c>
      <c r="AO204" s="14">
        <v>8</v>
      </c>
      <c r="AP204" s="14">
        <v>8</v>
      </c>
      <c r="AQ204" s="14">
        <v>8</v>
      </c>
      <c r="AR204" s="14">
        <v>8</v>
      </c>
      <c r="AS204" s="14">
        <v>0</v>
      </c>
      <c r="AT204" s="14">
        <v>0</v>
      </c>
      <c r="AU204" s="14">
        <v>0</v>
      </c>
      <c r="AV204" s="14">
        <v>0</v>
      </c>
      <c r="AW204" s="14">
        <v>5</v>
      </c>
      <c r="AX204" s="14">
        <v>6</v>
      </c>
      <c r="AY204" s="14">
        <v>0</v>
      </c>
      <c r="AZ204" s="14">
        <v>0</v>
      </c>
      <c r="BA204" s="14">
        <v>22</v>
      </c>
      <c r="BF204" s="14">
        <f>ROUND((INDEX(新战舰养成!S$6:S$18,通天塔!$J204+1)+INDEX(新战舰养成!D$6:D$18,通天塔!$J204+1)*(通天塔!$G204-1))*INDEX(战舰突破!$D$6:$D$18,通天塔!$M204+1),0)</f>
        <v>473077</v>
      </c>
      <c r="BG204" s="14">
        <f>ROUND((INDEX(新战舰养成!T$6:T$18,通天塔!$J204+1)+INDEX(新战舰养成!E$6:E$18,通天塔!$J204+1)*(通天塔!$G204-1))*INDEX(战舰突破!$D$6:$D$18,通天塔!$M204+1),0)</f>
        <v>3784504</v>
      </c>
      <c r="BH204" s="14">
        <f>ROUND((INDEX(新战舰养成!U$6:U$18,通天塔!$J204+1)+INDEX(新战舰养成!F$6:F$18,通天塔!$J204+1)*(通天塔!$G204-1))*INDEX(战舰突破!$D$6:$D$18,通天塔!$M204+1),0)</f>
        <v>236689</v>
      </c>
      <c r="BI204" s="14">
        <f>ROUND((INDEX(新战舰养成!V$6:V$18,通天塔!$J204+1)+INDEX(新战舰养成!G$6:G$18,通天塔!$J204+1)*(通天塔!$G204-1))*INDEX(战舰突破!$D$6:$D$18,通天塔!$M204+1),0)</f>
        <v>570</v>
      </c>
      <c r="BJ204" s="14">
        <f>ROUND((INDEX(新战舰养成!W$6:W$18,通天塔!$J204+1)+INDEX(新战舰养成!H$6:H$18,通天塔!$J204+1)*(通天塔!$G204-1))*INDEX(战舰突破!$D$6:$D$18,通天塔!$M204+1),0)</f>
        <v>8</v>
      </c>
      <c r="BL204" s="14">
        <f>IF($H204&gt;0,ROUND((INDEX(新战舰养成!X$6:X$18,通天塔!$K204+1)+INDEX(新战舰养成!I$6:I$18,通天塔!$K204+1)*(通天塔!$H204-1))*INDEX(战舰突破!$D$6:$D$18,通天塔!$N204+1),0),0)</f>
        <v>473609</v>
      </c>
      <c r="BM204" s="14">
        <f>IF($H204&gt;0,ROUND((INDEX(新战舰养成!Y$6:Y$18,通天塔!$K204+1)+INDEX(新战舰养成!J$6:J$18,通天塔!$K204+1)*(通天塔!$H204-1))*INDEX(战舰突破!$D$6:$D$18,通天塔!$N204+1),0),0)</f>
        <v>0</v>
      </c>
      <c r="BN204" s="14">
        <f>IF($H204&gt;0,ROUND((INDEX(新战舰养成!Z$6:Z$18,通天塔!$K204+1)+INDEX(新战舰养成!K$6:K$18,通天塔!$K204+1)*(通天塔!$H204-1))*INDEX(战舰突破!$D$6:$D$18,通天塔!$N204+1),0),0)</f>
        <v>0</v>
      </c>
      <c r="BO204" s="14">
        <f>IF($H204&gt;0,ROUND((INDEX(新战舰养成!AA$6:AA$18,通天塔!$K204+1)+INDEX(新战舰养成!L$6:L$18,通天塔!$K204+1)*(通天塔!$H204-1))*INDEX(战舰突破!$D$6:$D$18,通天塔!$N204+1),0),0)</f>
        <v>4730772</v>
      </c>
      <c r="BP204" s="14">
        <f>IF($H204&gt;0,ROUND((INDEX(新战舰养成!AB$6:AB$18,通天塔!$K204+1)+INDEX(新战舰养成!M$6:M$18,通天塔!$K204+1)*(通天塔!$H204-1))*INDEX(战舰突破!$D$6:$D$18,通天塔!$N204+1),0),0)</f>
        <v>94476</v>
      </c>
      <c r="BR204" s="14">
        <f>IF($I204&gt;0,ROUND((INDEX(新战舰养成!AC$6:AC$18,通天塔!$L204+1)+INDEX(新战舰养成!I$6:I$18,通天塔!$L204+1)*(通天塔!$I204-1))*INDEX(战舰突破!$D$6:$D$18,通天塔!$O204+1),0),0)</f>
        <v>474179</v>
      </c>
      <c r="BS204" s="14">
        <f>IF($I204&gt;0,ROUND((INDEX(新战舰养成!AD$6:AD$18,通天塔!$L204+1)+INDEX(新战舰养成!J$6:J$18,通天塔!$L204+1)*(通天塔!$I204-1))*INDEX(战舰突破!$D$6:$D$18,通天塔!$O204+1),0),0)</f>
        <v>0</v>
      </c>
      <c r="BT204" s="14">
        <f>IF($I204&gt;0,ROUND((INDEX(新战舰养成!AE$6:AE$18,通天塔!$L204+1)+INDEX(新战舰养成!K$6:K$18,通天塔!$L204+1)*(通天塔!$I204-1))*INDEX(战舰突破!$D$6:$D$18,通天塔!$O204+1),0),0)</f>
        <v>0</v>
      </c>
      <c r="BU204" s="14">
        <f>IF($I204&gt;0,ROUND((INDEX(新战舰养成!AF$6:AF$18,通天塔!$L204+1)+INDEX(新战舰养成!L$6:L$18,通天塔!$L204+1)*(通天塔!$I204-1))*INDEX(战舰突破!$D$6:$D$18,通天塔!$O204+1),0),0)</f>
        <v>3034376</v>
      </c>
      <c r="BV204" s="14">
        <f>IF($I204&gt;0,ROUND((INDEX(新战舰养成!AG$6:AG$18,通天塔!$L204+1)+INDEX(新战舰养成!M$6:M$18,通天塔!$L204+1)*(通天塔!$I204-1))*INDEX(战舰突破!$D$6:$D$18,通天塔!$O204+1),0),0)</f>
        <v>128826</v>
      </c>
      <c r="BY204" s="14">
        <f>(INDEX(装备数值!$C$13:$G$116,通天塔!$P204*8+1,BY$2)+INDEX(装备数值!$C$13:$G$116,通天塔!$Q204*8+2,BY$2)+INDEX(装备数值!$C$13:$G$116,通天塔!$S204*8+3,BY$2)+INDEX(装备数值!$C$13:$G$116,通天塔!$R204*8+4,BY$2)+INDEX(装备数值!$C$13:$G$116,通天塔!$T204*8+5,BY$2)+INDEX(装备数值!$C$13:$G$116,通天塔!$U204*8+6,BY$2)+INDEX(装备数值!$C$13:$G$116,通天塔!$V204*8+7,BY$2)+INDEX(装备数值!$C$13:$G$116,通天塔!$W204*8+8,BY$2))</f>
        <v>80000</v>
      </c>
      <c r="BZ204" s="14">
        <f>(INDEX(装备数值!$C$13:$G$116,通天塔!$P204*8+1,BZ$2)+INDEX(装备数值!$C$13:$G$116,通天塔!$Q204*8+2,BZ$2)+INDEX(装备数值!$C$13:$G$116,通天塔!$S204*8+3,BZ$2)+INDEX(装备数值!$C$13:$G$116,通天塔!$R204*8+4,BZ$2)+INDEX(装备数值!$C$13:$G$116,通天塔!$T204*8+5,BZ$2)+INDEX(装备数值!$C$13:$G$116,通天塔!$U204*8+6,BZ$2)+INDEX(装备数值!$C$13:$G$116,通天塔!$V204*8+7,BZ$2)+INDEX(装备数值!$C$13:$G$116,通天塔!$W204*8+8,BZ$2))</f>
        <v>600000</v>
      </c>
      <c r="CA204" s="14">
        <f>(INDEX(装备数值!$C$13:$G$116,通天塔!$P204*8+1,CA$2)+INDEX(装备数值!$C$13:$G$116,通天塔!$Q204*8+2,CA$2)+INDEX(装备数值!$C$13:$G$116,通天塔!$S204*8+3,CA$2)+INDEX(装备数值!$C$13:$G$116,通天塔!$R204*8+4,CA$2)+INDEX(装备数值!$C$13:$G$116,通天塔!$T204*8+5,CA$2)+INDEX(装备数值!$C$13:$G$116,通天塔!$U204*8+6,CA$2)+INDEX(装备数值!$C$13:$G$116,通天塔!$V204*8+7,CA$2)+INDEX(装备数值!$C$13:$G$116,通天塔!$W204*8+8,CA$2))</f>
        <v>40000</v>
      </c>
      <c r="CB204" s="14">
        <f>(INDEX(装备数值!$C$13:$G$116,通天塔!$P204*8+1,CB$2)+INDEX(装备数值!$C$13:$G$116,通天塔!$Q204*8+2,CB$2)+INDEX(装备数值!$C$13:$G$116,通天塔!$S204*8+3,CB$2)+INDEX(装备数值!$C$13:$G$116,通天塔!$R204*8+4,CB$2)+INDEX(装备数值!$C$13:$G$116,通天塔!$T204*8+5,CB$2)+INDEX(装备数值!$C$13:$G$116,通天塔!$U204*8+6,CB$2)+INDEX(装备数值!$C$13:$G$116,通天塔!$V204*8+7,CB$2)+INDEX(装备数值!$C$13:$G$116,通天塔!$W204*8+8,CB$2))</f>
        <v>800000</v>
      </c>
      <c r="CC204" s="14">
        <f>(INDEX(装备数值!$C$13:$G$116,通天塔!$P204*8+1,CC$2)+INDEX(装备数值!$C$13:$G$116,通天塔!$Q204*8+2,CC$2)+INDEX(装备数值!$C$13:$G$116,通天塔!$S204*8+3,CC$2)+INDEX(装备数值!$C$13:$G$116,通天塔!$R204*8+4,CC$2)+INDEX(装备数值!$C$13:$G$116,通天塔!$T204*8+5,CC$2)+INDEX(装备数值!$C$13:$G$116,通天塔!$U204*8+6,CC$2)+INDEX(装备数值!$C$13:$G$116,通天塔!$V204*8+7,CC$2)+INDEX(装备数值!$C$13:$G$116,通天塔!$W204*8+8,CC$2))</f>
        <v>15750</v>
      </c>
      <c r="CF204" s="14">
        <f>INDEX(装备数值!$I$13:$M$116,通天塔!$P204*8+1,CF$2)*$X204+INDEX(装备数值!$I$13:$M$116,通天塔!$Q204*8+2,CF$2)*$Y204+INDEX(装备数值!$I$13:$M$116,通天塔!$S204*8+3,CF$2)*$Z204+INDEX(装备数值!$I$13:$M$116,通天塔!$R204*8+4,CF$2)*$AA204+INDEX(装备数值!$I$13:$M$116,通天塔!$T204*8+5,CF$2)*$AB204+INDEX(装备数值!$I$13:$M$116,通天塔!$U204*8+6,CF$2)*$AC204+INDEX(装备数值!$I$13:$M$116,通天塔!$V204*8+7,CF$2)*$AD204+INDEX(装备数值!$I$13:$M$116,通天塔!$W204*8+8,CF$2)*$AE204</f>
        <v>225600</v>
      </c>
      <c r="CG204" s="14">
        <f>INDEX(装备数值!$I$13:$M$116,通天塔!$P204*8+1,CG$2)*$X204+INDEX(装备数值!$I$13:$M$116,通天塔!$Q204*8+2,CG$2)*$Y204+INDEX(装备数值!$I$13:$M$116,通天塔!$S204*8+3,CG$2)*$Z204+INDEX(装备数值!$I$13:$M$116,通天塔!$R204*8+4,CG$2)*$AA204+INDEX(装备数值!$I$13:$M$116,通天塔!$T204*8+5,CG$2)*$AB204+INDEX(装备数值!$I$13:$M$116,通天塔!$U204*8+6,CG$2)*$AC204+INDEX(装备数值!$I$13:$M$116,通天塔!$V204*8+7,CG$2)*$AD204+INDEX(装备数值!$I$13:$M$116,通天塔!$W204*8+8,CG$2)*$AE204</f>
        <v>1692000</v>
      </c>
      <c r="CH204" s="14">
        <f>INDEX(装备数值!$I$13:$M$116,通天塔!$P204*8+1,CH$2)*$X204+INDEX(装备数值!$I$13:$M$116,通天塔!$Q204*8+2,CH$2)*$Y204+INDEX(装备数值!$I$13:$M$116,通天塔!$S204*8+3,CH$2)*$Z204+INDEX(装备数值!$I$13:$M$116,通天塔!$R204*8+4,CH$2)*$AA204+INDEX(装备数值!$I$13:$M$116,通天塔!$T204*8+5,CH$2)*$AB204+INDEX(装备数值!$I$13:$M$116,通天塔!$U204*8+6,CH$2)*$AC204+INDEX(装备数值!$I$13:$M$116,通天塔!$V204*8+7,CH$2)*$AD204+INDEX(装备数值!$I$13:$M$116,通天塔!$W204*8+8,CH$2)*$AE204</f>
        <v>112800</v>
      </c>
      <c r="CI204" s="14">
        <f>INDEX(装备数值!$I$13:$M$116,通天塔!$P204*8+1,CI$2)*$X204+INDEX(装备数值!$I$13:$M$116,通天塔!$Q204*8+2,CI$2)*$Y204+INDEX(装备数值!$I$13:$M$116,通天塔!$S204*8+3,CI$2)*$Z204+INDEX(装备数值!$I$13:$M$116,通天塔!$R204*8+4,CI$2)*$AA204+INDEX(装备数值!$I$13:$M$116,通天塔!$T204*8+5,CI$2)*$AB204+INDEX(装备数值!$I$13:$M$116,通天塔!$U204*8+6,CI$2)*$AC204+INDEX(装备数值!$I$13:$M$116,通天塔!$V204*8+7,CI$2)*$AD204+INDEX(装备数值!$I$13:$M$116,通天塔!$W204*8+8,CI$2)*$AE204</f>
        <v>2256000</v>
      </c>
      <c r="CJ204" s="14">
        <f>INDEX(装备数值!$I$13:$M$116,通天塔!$P204*8+1,CJ$2)*$X204+INDEX(装备数值!$I$13:$M$116,通天塔!$Q204*8+2,CJ$2)*$Y204+INDEX(装备数值!$I$13:$M$116,通天塔!$S204*8+3,CJ$2)*$Z204+INDEX(装备数值!$I$13:$M$116,通天塔!$R204*8+4,CJ$2)*$AA204+INDEX(装备数值!$I$13:$M$116,通天塔!$T204*8+5,CJ$2)*$AB204+INDEX(装备数值!$I$13:$M$116,通天塔!$U204*8+6,CJ$2)*$AC204+INDEX(装备数值!$I$13:$M$116,通天塔!$V204*8+7,CJ$2)*$AD204+INDEX(装备数值!$I$13:$M$116,通天塔!$W204*8+8,CJ$2)*$AE204</f>
        <v>44415</v>
      </c>
      <c r="CM204" s="14">
        <f>INDEX(装备数值!$X$13:$AH$116,$P204*8+1,CM$2)*$AF204+INDEX(装备数值!$X$13:$AH$116,$Q204*8+2,CM$2)*$AG204+INDEX(装备数值!$X$13:$AH$116,$S204*8+3,CM$2)*$AH204+INDEX(装备数值!$X$13:$AH$116,$R204*8+4,CM$2)*$AI204+INDEX(装备数值!$X$13:$AH$116,$T204*8+5,CM$2)*$AJ204+INDEX(装备数值!$X$13:$AH$116,$U204*8+6,CM$2)*$AK204+INDEX(装备数值!$X$13:$AH$116,$V204*8+7,CM$2)*$AL204+INDEX(装备数值!$X$13:$AH$116,$W204*8+8,CM$2)*$AM204</f>
        <v>76000</v>
      </c>
      <c r="CN204" s="14">
        <f>INDEX(装备数值!$X$13:$AH$116,$P204*8+1,CN$2)*$AF204+INDEX(装备数值!$X$13:$AH$116,$Q204*8+2,CN$2)*$AG204+INDEX(装备数值!$X$13:$AH$116,$S204*8+3,CN$2)*$AH204+INDEX(装备数值!$X$13:$AH$116,$R204*8+4,CN$2)*$AI204+INDEX(装备数值!$X$13:$AH$116,$T204*8+5,CN$2)*$AJ204+INDEX(装备数值!$X$13:$AH$116,$U204*8+6,CN$2)*$AK204+INDEX(装备数值!$X$13:$AH$116,$V204*8+7,CN$2)*$AL204+INDEX(装备数值!$X$13:$AH$116,$W204*8+8,CN$2)*$AM204</f>
        <v>570000</v>
      </c>
      <c r="CO204" s="14">
        <f>INDEX(装备数值!$X$13:$AH$116,$P204*8+1,CO$2)*$AF204+INDEX(装备数值!$X$13:$AH$116,$Q204*8+2,CO$2)*$AG204+INDEX(装备数值!$X$13:$AH$116,$S204*8+3,CO$2)*$AH204+INDEX(装备数值!$X$13:$AH$116,$R204*8+4,CO$2)*$AI204+INDEX(装备数值!$X$13:$AH$116,$T204*8+5,CO$2)*$AJ204+INDEX(装备数值!$X$13:$AH$116,$U204*8+6,CO$2)*$AK204+INDEX(装备数值!$X$13:$AH$116,$V204*8+7,CO$2)*$AL204+INDEX(装备数值!$X$13:$AH$116,$W204*8+8,CO$2)*$AM204</f>
        <v>38000</v>
      </c>
      <c r="CP204" s="14">
        <f>INDEX(装备数值!$X$13:$AH$116,$P204*8+1,CP$2)*$AF204+INDEX(装备数值!$X$13:$AH$116,$Q204*8+2,CP$2)*$AG204+INDEX(装备数值!$X$13:$AH$116,$S204*8+3,CP$2)*$AH204+INDEX(装备数值!$X$13:$AH$116,$R204*8+4,CP$2)*$AI204+INDEX(装备数值!$X$13:$AH$116,$T204*8+5,CP$2)*$AJ204+INDEX(装备数值!$X$13:$AH$116,$U204*8+6,CP$2)*$AK204+INDEX(装备数值!$X$13:$AH$116,$V204*8+7,CP$2)*$AL204+INDEX(装备数值!$X$13:$AH$116,$W204*8+8,CP$2)*$AM204</f>
        <v>760000</v>
      </c>
      <c r="CQ204" s="14">
        <f>INDEX(装备数值!$X$13:$AH$116,$P204*8+1,CQ$2)*$AF204+INDEX(装备数值!$X$13:$AH$116,$Q204*8+2,CQ$2)*$AG204+INDEX(装备数值!$X$13:$AH$116,$S204*8+3,CQ$2)*$AH204+INDEX(装备数值!$X$13:$AH$116,$R204*8+4,CQ$2)*$AI204+INDEX(装备数值!$X$13:$AH$116,$T204*8+5,CQ$2)*$AJ204+INDEX(装备数值!$X$13:$AH$116,$U204*8+6,CQ$2)*$AK204+INDEX(装备数值!$X$13:$AH$116,$V204*8+7,CQ$2)*$AL204+INDEX(装备数值!$X$13:$AH$116,$W204*8+8,CQ$2)*$AM204</f>
        <v>15200</v>
      </c>
      <c r="CR204" s="14">
        <f>INDEX(装备数值!$X$13:$AH$116,$P204*8+1,CR$2)*$AF204+INDEX(装备数值!$X$13:$AH$116,$Q204*8+2,CR$2)*$AG204+INDEX(装备数值!$X$13:$AH$116,$S204*8+3,CR$2)*$AH204+INDEX(装备数值!$X$13:$AH$116,$R204*8+4,CR$2)*$AI204+INDEX(装备数值!$X$13:$AH$116,$T204*8+5,CR$2)*$AJ204+INDEX(装备数值!$X$13:$AH$116,$U204*8+6,CR$2)*$AK204+INDEX(装备数值!$X$13:$AH$116,$V204*8+7,CR$2)*$AL204+INDEX(装备数值!$X$13:$AH$116,$W204*8+8,CR$2)*$AM204</f>
        <v>57000</v>
      </c>
      <c r="CS204" s="14">
        <f>INDEX(装备数值!$X$13:$AH$116,$P204*8+1,CS$2)*$AF204+INDEX(装备数值!$X$13:$AH$116,$Q204*8+2,CS$2)*$AG204+INDEX(装备数值!$X$13:$AH$116,$S204*8+3,CS$2)*$AH204+INDEX(装备数值!$X$13:$AH$116,$R204*8+4,CS$2)*$AI204+INDEX(装备数值!$X$13:$AH$116,$T204*8+5,CS$2)*$AJ204+INDEX(装备数值!$X$13:$AH$116,$U204*8+6,CS$2)*$AK204+INDEX(装备数值!$X$13:$AH$116,$V204*8+7,CS$2)*$AL204+INDEX(装备数值!$X$13:$AH$116,$W204*8+8,CS$2)*$AM204</f>
        <v>57000</v>
      </c>
      <c r="CT204" s="14">
        <f>INDEX(装备数值!$X$13:$AH$116,$P204*8+1,CT$2)*$AF204+INDEX(装备数值!$X$13:$AH$116,$Q204*8+2,CT$2)*$AG204+INDEX(装备数值!$X$13:$AH$116,$S204*8+3,CT$2)*$AH204+INDEX(装备数值!$X$13:$AH$116,$R204*8+4,CT$2)*$AI204+INDEX(装备数值!$X$13:$AH$116,$T204*8+5,CT$2)*$AJ204+INDEX(装备数值!$X$13:$AH$116,$U204*8+6,CT$2)*$AK204+INDEX(装备数值!$X$13:$AH$116,$V204*8+7,CT$2)*$AL204+INDEX(装备数值!$X$13:$AH$116,$W204*8+8,CT$2)*$AM204</f>
        <v>57000</v>
      </c>
      <c r="CU204" s="14">
        <f>INDEX(装备数值!$X$13:$AH$116,$P204*8+1,CU$2)*$AF204+INDEX(装备数值!$X$13:$AH$116,$Q204*8+2,CU$2)*$AG204+INDEX(装备数值!$X$13:$AH$116,$S204*8+3,CU$2)*$AH204+INDEX(装备数值!$X$13:$AH$116,$R204*8+4,CU$2)*$AI204+INDEX(装备数值!$X$13:$AH$116,$T204*8+5,CU$2)*$AJ204+INDEX(装备数值!$X$13:$AH$116,$U204*8+6,CU$2)*$AK204+INDEX(装备数值!$X$13:$AH$116,$V204*8+7,CU$2)*$AL204+INDEX(装备数值!$X$13:$AH$116,$W204*8+8,CU$2)*$AM204</f>
        <v>57000</v>
      </c>
      <c r="CV204" s="14">
        <f>INDEX(装备数值!$X$13:$AH$116,$P204*8+1,CV$2)*$AF204+INDEX(装备数值!$X$13:$AH$116,$Q204*8+2,CV$2)*$AG204+INDEX(装备数值!$X$13:$AH$116,$S204*8+3,CV$2)*$AH204+INDEX(装备数值!$X$13:$AH$116,$R204*8+4,CV$2)*$AI204+INDEX(装备数值!$X$13:$AH$116,$T204*8+5,CV$2)*$AJ204+INDEX(装备数值!$X$13:$AH$116,$U204*8+6,CV$2)*$AK204+INDEX(装备数值!$X$13:$AH$116,$V204*8+7,CV$2)*$AL204+INDEX(装备数值!$X$13:$AH$116,$W204*8+8,CV$2)*$AM204</f>
        <v>190</v>
      </c>
      <c r="CW204" s="14">
        <f>INDEX(装备数值!$X$13:$AH$116,$P204*8+1,CW$2)*$AF204+INDEX(装备数值!$X$13:$AH$116,$Q204*8+2,CW$2)*$AG204+INDEX(装备数值!$X$13:$AH$116,$S204*8+3,CW$2)*$AH204+INDEX(装备数值!$X$13:$AH$116,$R204*8+4,CW$2)*$AI204+INDEX(装备数值!$X$13:$AH$116,$T204*8+5,CW$2)*$AJ204+INDEX(装备数值!$X$13:$AH$116,$U204*8+6,CW$2)*$AK204+INDEX(装备数值!$X$13:$AH$116,$V204*8+7,CW$2)*$AL204+INDEX(装备数值!$X$13:$AH$116,$W204*8+8,CW$2)*$AM204</f>
        <v>190</v>
      </c>
      <c r="CY204" s="14">
        <f>INDEX(装备数值!$AN$17:$AN$117,MATCH(MIN($X204:$AE204),装备数值!$AO$17:$AO$117,1))</f>
        <v>70</v>
      </c>
      <c r="CZ204" s="14">
        <f>IF(COUNTIF($P204:$W204,"&gt;"&amp;0)=8,INDEX(装备数值!AR$17:AR$117,$CY204+1),0)</f>
        <v>39200</v>
      </c>
      <c r="DA204" s="14">
        <f>IF(COUNTIF($P204:$W204,"&gt;"&amp;0)=8,INDEX(装备数值!AS$17:AS$117,$CY204+1),0)</f>
        <v>294000</v>
      </c>
      <c r="DB204" s="14">
        <f>IF(COUNTIF($P204:$W204,"&gt;"&amp;0)=8,INDEX(装备数值!AT$17:AT$117,$CY204+1),0)</f>
        <v>19600</v>
      </c>
      <c r="DC204" s="14">
        <f>IF(COUNTIF($P204:$W204,"&gt;"&amp;0)=8,INDEX(装备数值!AU$17:AU$117,$CY204+1),0)</f>
        <v>392000</v>
      </c>
      <c r="DD204" s="14">
        <f>IF(COUNTIF($P204:$W204,"&gt;"&amp;0)=8,INDEX(装备数值!AV$17:AV$117,$CY204+1),0)</f>
        <v>7560</v>
      </c>
      <c r="DF204" s="14">
        <f>INDEX(装备数值!$AY$17:$AY$77,MATCH(MIN($AF204:$AM204),装备数值!$AZ$17:$AZ$77,1))</f>
        <v>47</v>
      </c>
      <c r="DG204" s="26">
        <f>INDEX(装备数值!BA$17:BA$77,通天塔!DF204+1)</f>
        <v>1.1000000000000001</v>
      </c>
      <c r="DH204" s="26">
        <f>INDEX(装备数值!BA$17:BA$77,通天塔!DF204+1)</f>
        <v>1.1000000000000001</v>
      </c>
      <c r="DJ204" s="14">
        <f t="shared" si="299"/>
        <v>50</v>
      </c>
      <c r="DK204" s="14">
        <f>VLOOKUP(DJ204,军阶与晶片数值!$W$6:$X$27,2)</f>
        <v>11</v>
      </c>
      <c r="DL204" s="14">
        <f>INDEX(军阶与晶片数值!Y$6:Y$27,$DK204+1)</f>
        <v>1000</v>
      </c>
      <c r="DM204" s="14">
        <f>INDEX(军阶与晶片数值!Z$6:Z$27,$DK204+1)</f>
        <v>1000</v>
      </c>
      <c r="DN204" s="14">
        <f>INDEX(军阶与晶片数值!AA$6:AA$27,$DK204+1)</f>
        <v>1000</v>
      </c>
      <c r="DO204" s="14">
        <f>INDEX(军阶与晶片数值!AB$6:AB$27,$DK204+1)</f>
        <v>1000</v>
      </c>
      <c r="DP204" s="29">
        <f>INDEX(军阶与晶片数值!AC$6:AC$27,$DK204+1)</f>
        <v>60</v>
      </c>
      <c r="DQ204" s="29">
        <f>INDEX(军阶与晶片数值!AD$6:AD$27,$DK204+1)</f>
        <v>40</v>
      </c>
      <c r="DS204" s="26">
        <f>INDEX(军阶与晶片数值!I$6:I$16,AN204+1)</f>
        <v>0.45</v>
      </c>
      <c r="DT204" s="26">
        <f>INDEX(军阶与晶片数值!M$6:M$16,AO204+1)</f>
        <v>0.6</v>
      </c>
      <c r="DU204" s="26">
        <f>INDEX(军阶与晶片数值!J$6:J$16,AP204+1)</f>
        <v>0.6</v>
      </c>
      <c r="DV204" s="26">
        <f>INDEX(军阶与晶片数值!K$6:K$16,AQ204+1)</f>
        <v>1.2</v>
      </c>
      <c r="DW204" s="26">
        <f>INDEX(军阶与晶片数值!L$6:L$16,AR204+1)</f>
        <v>1.2</v>
      </c>
      <c r="DX204" s="28">
        <f>INDEX(军阶与晶片数值!N$6:N$16,AS204+1)</f>
        <v>0</v>
      </c>
      <c r="DY204" s="28">
        <f>INDEX(军阶与晶片数值!O$6:O$16,AT204+1)</f>
        <v>0</v>
      </c>
      <c r="DZ204" s="28">
        <f>INDEX(军阶与晶片数值!P$6:P$16,AU204+1)</f>
        <v>0</v>
      </c>
      <c r="EA204" s="28">
        <f>INDEX(军阶与晶片数值!Q$6:Q$16,AV204+1)</f>
        <v>0</v>
      </c>
      <c r="EB204" s="26">
        <f>INDEX(军阶与晶片数值!R$6:R$16,AW204+1)</f>
        <v>0.4</v>
      </c>
      <c r="EC204" s="26">
        <f>INDEX(军阶与晶片数值!S$6:S$16,AX204+1)</f>
        <v>0.6</v>
      </c>
      <c r="ED204" s="26">
        <f>INDEX(军阶与晶片数值!T$6:T$16,AY204+1)</f>
        <v>0</v>
      </c>
      <c r="EE204" s="26">
        <f>INDEX(军阶与晶片数值!U$6:U$16,AZ204+1)</f>
        <v>0</v>
      </c>
      <c r="EG204" s="26">
        <f>INDEX(军阶与晶片数值!$C$6:$C$36,通天塔!$BA204+1)</f>
        <v>1.1000000000000001</v>
      </c>
      <c r="EH204" s="26">
        <f>INDEX(军阶与晶片数值!$C$6:$C$36,通天塔!$BA204+1)</f>
        <v>1.1000000000000001</v>
      </c>
      <c r="EI204" s="26">
        <f>INDEX(军阶与晶片数值!$C$6:$C$36,通天塔!$BA204+1)</f>
        <v>1.1000000000000001</v>
      </c>
      <c r="EJ204" s="26">
        <f>INDEX(军阶与晶片数值!$C$6:$C$36,通天塔!$BA204+1)</f>
        <v>1.1000000000000001</v>
      </c>
      <c r="EK204" s="26">
        <f>INDEX(军阶与晶片数值!$C$6:$C$36,通天塔!$BA204+1)</f>
        <v>1.1000000000000001</v>
      </c>
      <c r="EM204" s="14">
        <f>INDEX(战舰突破!$H$6:$H$18,通天塔!$J204+1)+INDEX(战舰突破!$H$23:$H$35,通天塔!$K204+1)+INDEX(战舰突破!$H$40:$H$52,通天塔!$L204+1)</f>
        <v>200</v>
      </c>
      <c r="EN204" s="14">
        <f>INDEX(战舰突破!$I$6:$I$18,通天塔!$J204+1)+INDEX(战舰突破!$I$23:$I$35,通天塔!$K204+1)+INDEX(战舰突破!$I$40:$I$52,通天塔!$L204+1)</f>
        <v>200</v>
      </c>
      <c r="EO204" s="14">
        <f>INDEX(战舰突破!$J$6:$J$18,通天塔!$J204+1)+INDEX(战舰突破!$J$23:$J$35,通天塔!$K204+1)+INDEX(战舰突破!$J$40:$J$52,通天塔!$L204+1)</f>
        <v>0</v>
      </c>
      <c r="EP204" s="14">
        <f>INDEX(战舰突破!$K$6:$K$18,通天塔!$J204+1)+INDEX(战舰突破!$K$23:$K$35,通天塔!$K204+1)+INDEX(战舰突破!$K$40:$K$52,通天塔!$L204+1)</f>
        <v>0</v>
      </c>
      <c r="EQ204" s="14">
        <f>INDEX(战舰突破!$L$6:$L$18,通天塔!$J204+1)+INDEX(战舰突破!$L$23:$L$35,通天塔!$K204+1)+INDEX(战舰突破!$L$40:$L$52,通天塔!$L204+1)</f>
        <v>200</v>
      </c>
      <c r="ER204" s="18">
        <f>INDEX(战舰突破!$N$6:$N$18,通天塔!$J204+1)+INDEX(战舰突破!$N$23:$N$35,通天塔!$K204+1)+INDEX(战舰突破!$N$40:$N$52,通天塔!$L204+1)</f>
        <v>0.75</v>
      </c>
      <c r="ES204" s="18">
        <f>INDEX(战舰突破!$O$6:$O$18,通天塔!$J204+1)+INDEX(战舰突破!$O$23:$O$35,通天塔!$K204+1)+INDEX(战舰突破!$O$40:$O$52,通天塔!$L204+1)</f>
        <v>1.4</v>
      </c>
      <c r="ET204" s="18">
        <f>INDEX(战舰突破!$P$6:$P$18,通天塔!$J204+1)+INDEX(战舰突破!$P$23:$P$35,通天塔!$K204+1)+INDEX(战舰突破!$P$40:$P$52,通天塔!$L204+1)</f>
        <v>0.5</v>
      </c>
      <c r="EU204" s="18">
        <f>INDEX(战舰突破!$Q$6:$Q$18,通天塔!$J204+1)+INDEX(战舰突破!$Q$23:$Q$35,通天塔!$K204+1)+INDEX(战舰突破!$Q$40:$Q$52,通天塔!$L204+1)</f>
        <v>0.3</v>
      </c>
      <c r="EV204" s="18">
        <f>INDEX(战舰突破!$R$6:$R$18,通天塔!$J204+1)+INDEX(战舰突破!$R$23:$R$35,通天塔!$K204+1)+INDEX(战舰突破!$R$40:$R$52,通天塔!$L204+1)</f>
        <v>0.25</v>
      </c>
      <c r="EW204" s="18">
        <f>INDEX(战舰突破!$M$6:$M$18,通天塔!$J204+1)+INDEX(战舰突破!$M$23:$M$35,通天塔!$K204+1)+INDEX(战舰突破!$M$40:$M$52,通天塔!$L204+1)</f>
        <v>0.2</v>
      </c>
      <c r="EX204" s="22">
        <f>INDEX(战舰突破!$W$6:$W$18,通天塔!$J204+1)+INDEX(战舰突破!$W$23:$W$35,通天塔!$K204+1)+INDEX(战舰突破!$W$40:$W$52,通天塔!$L204+1)</f>
        <v>0.5</v>
      </c>
      <c r="FA204" s="14">
        <f>INDEX(战舰突破!$S$6:$S$18,通天塔!$J204+1)</f>
        <v>0</v>
      </c>
      <c r="FB204" s="14">
        <f>INDEX(战舰突破!$T$6:$T$18,通天塔!$J204+1)</f>
        <v>1.1000000000000001</v>
      </c>
      <c r="FC204" s="14">
        <f>INDEX(战舰突破!$U$6:$U$18,通天塔!$J204+1)</f>
        <v>0.1</v>
      </c>
      <c r="FD204" s="14">
        <f>INDEX(战舰突破!$V$6:$V$18,通天塔!$J204+1)</f>
        <v>2</v>
      </c>
      <c r="FE204" s="14">
        <f>INDEX(战舰突破!$X$6:$X$18,通天塔!$J204+1)</f>
        <v>12</v>
      </c>
      <c r="FG204" s="14">
        <f>INDEX(战舰突破!$S$23:$S$35,通天塔!$J204+1)</f>
        <v>1</v>
      </c>
      <c r="FH204" s="14">
        <f>INDEX(战舰突破!$T$23:$T$35,通天塔!$J204+1)</f>
        <v>0.55000000000000004</v>
      </c>
      <c r="FI204" s="14">
        <f>INDEX(战舰突破!$U$23:$U$35,通天塔!$J204+1)</f>
        <v>0.1</v>
      </c>
      <c r="FJ204" s="14">
        <f>INDEX(战舰突破!$V$23:$V$35,通天塔!$J204+1)</f>
        <v>2</v>
      </c>
      <c r="FK204" s="14">
        <f>INDEX(战舰突破!$X$23:$X$35,通天塔!$J204+1)</f>
        <v>180</v>
      </c>
      <c r="FM204" s="14">
        <f>INDEX(战舰突破!$S$40:$S$52,通天塔!$J204+1)</f>
        <v>1</v>
      </c>
      <c r="FN204" s="14">
        <f>INDEX(战舰突破!$T$40:$T$52,通天塔!$J204+1)</f>
        <v>0.25</v>
      </c>
      <c r="FO204" s="14">
        <f>INDEX(战舰突破!$U$40:$U$52,通天塔!$J204+1)</f>
        <v>0.2</v>
      </c>
      <c r="FP204" s="14">
        <f>INDEX(战舰突破!$V$40:$V$52,通天塔!$J204+1)</f>
        <v>2</v>
      </c>
      <c r="FQ204" s="14">
        <f>INDEX(战舰突破!$X$40:$X$52,通天塔!$J204+1)</f>
        <v>300</v>
      </c>
      <c r="FT204" s="14">
        <f t="shared" si="300"/>
        <v>4764312</v>
      </c>
      <c r="FU204" s="14">
        <f t="shared" si="301"/>
        <v>4767147</v>
      </c>
      <c r="FV204" s="14">
        <f t="shared" si="302"/>
        <v>4770185</v>
      </c>
      <c r="FW204" s="14">
        <f t="shared" si="303"/>
        <v>55968224</v>
      </c>
      <c r="FX204" s="14">
        <f t="shared" si="304"/>
        <v>2254336</v>
      </c>
      <c r="FY204" s="14">
        <f t="shared" si="305"/>
        <v>55318577</v>
      </c>
      <c r="FZ204" s="14">
        <f t="shared" si="306"/>
        <v>1414805</v>
      </c>
      <c r="GA204" s="28">
        <f t="shared" si="307"/>
        <v>58000</v>
      </c>
      <c r="GB204" s="28">
        <f t="shared" si="308"/>
        <v>58000</v>
      </c>
      <c r="GC204" s="28">
        <f t="shared" si="309"/>
        <v>58000</v>
      </c>
      <c r="GD204" s="28">
        <f t="shared" si="310"/>
        <v>58000</v>
      </c>
      <c r="GE204" s="28">
        <f t="shared" si="311"/>
        <v>2.94</v>
      </c>
      <c r="GF204" s="28">
        <f t="shared" si="312"/>
        <v>3.3600000000000003</v>
      </c>
      <c r="GG204" s="28">
        <f t="shared" si="313"/>
        <v>0</v>
      </c>
      <c r="GH204" s="28">
        <f t="shared" si="314"/>
        <v>70.45</v>
      </c>
      <c r="GI204" s="14">
        <f t="shared" si="315"/>
        <v>1</v>
      </c>
      <c r="GJ204" s="14">
        <f t="shared" si="316"/>
        <v>2</v>
      </c>
      <c r="GK204" s="14">
        <f t="shared" si="317"/>
        <v>2</v>
      </c>
      <c r="GL204" s="18">
        <f t="shared" si="318"/>
        <v>2.3000000000000003</v>
      </c>
      <c r="GM204" s="18">
        <f t="shared" si="319"/>
        <v>1.75</v>
      </c>
      <c r="GN204" s="18">
        <f t="shared" si="320"/>
        <v>1.45</v>
      </c>
      <c r="GO204" s="29">
        <f t="shared" si="380"/>
        <v>58150</v>
      </c>
      <c r="GP204" s="29">
        <f t="shared" si="380"/>
        <v>58450</v>
      </c>
      <c r="GQ204" s="29">
        <f t="shared" si="380"/>
        <v>58450</v>
      </c>
      <c r="GR204" s="26">
        <f t="shared" si="321"/>
        <v>0.1</v>
      </c>
      <c r="GS204" s="26">
        <f t="shared" si="322"/>
        <v>0.1</v>
      </c>
      <c r="GT204" s="26">
        <f t="shared" si="323"/>
        <v>0.2</v>
      </c>
      <c r="GU204" s="14">
        <f t="shared" si="324"/>
        <v>4</v>
      </c>
      <c r="GV204" s="14">
        <f t="shared" si="325"/>
        <v>4</v>
      </c>
      <c r="GW204" s="14">
        <f t="shared" si="326"/>
        <v>4</v>
      </c>
      <c r="GX204" s="14">
        <f t="shared" si="327"/>
        <v>12</v>
      </c>
      <c r="GY204" s="14">
        <f t="shared" si="328"/>
        <v>180</v>
      </c>
      <c r="GZ204" s="14">
        <f t="shared" si="329"/>
        <v>300</v>
      </c>
      <c r="HA204">
        <v>200</v>
      </c>
      <c r="HB204" s="14">
        <f t="shared" si="382"/>
        <v>579045316</v>
      </c>
      <c r="HD204" s="14">
        <f t="shared" si="330"/>
        <v>4508672</v>
      </c>
      <c r="HE204" s="14">
        <f t="shared" si="331"/>
        <v>2382126</v>
      </c>
      <c r="HF204" s="29">
        <f t="shared" si="332"/>
        <v>55680</v>
      </c>
      <c r="HG204" s="29">
        <f t="shared" si="333"/>
        <v>40034</v>
      </c>
      <c r="HH204" s="29">
        <f t="shared" si="334"/>
        <v>43237</v>
      </c>
      <c r="HI204" s="29">
        <f t="shared" si="335"/>
        <v>40355</v>
      </c>
      <c r="HJ204" s="14">
        <f t="shared" si="336"/>
        <v>2.94</v>
      </c>
      <c r="HK204" s="14">
        <f t="shared" si="337"/>
        <v>3.3600000000000003</v>
      </c>
      <c r="HL204" s="14">
        <f t="shared" si="338"/>
        <v>1430164</v>
      </c>
      <c r="HM204" s="14">
        <f t="shared" si="339"/>
        <v>2346836</v>
      </c>
      <c r="HN204" s="26">
        <f t="shared" si="340"/>
        <v>0.39924739909983026</v>
      </c>
      <c r="HO204" s="26">
        <f t="shared" si="341"/>
        <v>0.6652911403948748</v>
      </c>
      <c r="HP204" s="29">
        <f t="shared" si="342"/>
        <v>679733</v>
      </c>
      <c r="HQ204" s="29">
        <f t="shared" si="343"/>
        <v>2485522</v>
      </c>
      <c r="HR204" s="29">
        <f t="shared" si="344"/>
        <v>2749213</v>
      </c>
      <c r="HS204" s="26">
        <f t="shared" si="345"/>
        <v>0.48957622467727702</v>
      </c>
      <c r="HT204" s="26">
        <f t="shared" si="346"/>
        <v>0.49405020401345778</v>
      </c>
      <c r="HU204" s="26">
        <f t="shared" si="347"/>
        <v>0.59405020401345776</v>
      </c>
      <c r="HV204" s="26">
        <f t="shared" si="348"/>
        <v>8.9576224677276994E-2</v>
      </c>
      <c r="HW204" s="29">
        <f t="shared" si="349"/>
        <v>2.2000000000000002</v>
      </c>
      <c r="HX204" s="29">
        <f t="shared" si="350"/>
        <v>4.4268438760170845</v>
      </c>
      <c r="HY204" s="29">
        <f t="shared" si="351"/>
        <v>5.0268438760170842</v>
      </c>
      <c r="HZ204" s="29">
        <f t="shared" si="352"/>
        <v>7477063</v>
      </c>
      <c r="IA204" s="29">
        <f t="shared" si="353"/>
        <v>7335345.2296038233</v>
      </c>
      <c r="IB204" s="29">
        <f t="shared" si="354"/>
        <v>6909932.2664582776</v>
      </c>
      <c r="IC204" s="29">
        <f t="shared" si="355"/>
        <v>37586455</v>
      </c>
      <c r="ID204" s="14">
        <f t="shared" si="356"/>
        <v>21722340.5</v>
      </c>
      <c r="IH204" s="14">
        <v>1</v>
      </c>
      <c r="II204" s="14">
        <v>1</v>
      </c>
      <c r="IJ204" s="14">
        <v>480</v>
      </c>
      <c r="IK204" s="14">
        <v>80</v>
      </c>
      <c r="IL204" s="14">
        <v>60</v>
      </c>
      <c r="IM204" s="23">
        <f t="shared" si="357"/>
        <v>5028967751</v>
      </c>
      <c r="IN204" s="23">
        <f t="shared" si="358"/>
        <v>2</v>
      </c>
      <c r="IO204" s="23">
        <f t="shared" si="359"/>
        <v>5028.97</v>
      </c>
      <c r="IP204" s="23">
        <f t="shared" si="360"/>
        <v>5711780710</v>
      </c>
      <c r="IQ204" s="23">
        <f t="shared" si="361"/>
        <v>2</v>
      </c>
      <c r="IR204" s="23">
        <f t="shared" si="362"/>
        <v>5711.78</v>
      </c>
      <c r="IS204" s="14">
        <v>1</v>
      </c>
      <c r="IT204" s="14">
        <v>1</v>
      </c>
      <c r="IU204" s="14">
        <v>240</v>
      </c>
      <c r="IV204" s="14">
        <v>40</v>
      </c>
      <c r="IW204" s="14">
        <v>30</v>
      </c>
      <c r="IX204" s="23">
        <f t="shared" si="363"/>
        <v>2960635428</v>
      </c>
      <c r="IY204" s="23">
        <f t="shared" si="364"/>
        <v>2</v>
      </c>
      <c r="IZ204" s="23">
        <f t="shared" si="365"/>
        <v>2960.64</v>
      </c>
      <c r="JA204" s="23"/>
      <c r="JB204" s="23"/>
      <c r="JC204" s="23"/>
      <c r="JG204">
        <f t="shared" si="366"/>
        <v>1.7653974896231943</v>
      </c>
      <c r="JH204">
        <f t="shared" si="367"/>
        <v>5.1902686194921914</v>
      </c>
      <c r="JJ204" s="14">
        <v>10</v>
      </c>
      <c r="JK204" s="14">
        <v>2</v>
      </c>
      <c r="JL204" s="14">
        <v>1.5</v>
      </c>
      <c r="JM204" s="23">
        <f t="shared" si="368"/>
        <v>100425790</v>
      </c>
      <c r="JN204" s="23">
        <f t="shared" si="369"/>
        <v>1</v>
      </c>
      <c r="JO204" s="23">
        <f t="shared" si="370"/>
        <v>100425.79</v>
      </c>
      <c r="JP204" s="14">
        <v>30</v>
      </c>
      <c r="JQ204" s="14">
        <v>6</v>
      </c>
      <c r="JR204" s="14">
        <v>4</v>
      </c>
      <c r="JS204" s="23">
        <f t="shared" si="371"/>
        <v>287457508</v>
      </c>
      <c r="JT204" s="23">
        <f t="shared" si="372"/>
        <v>1</v>
      </c>
      <c r="JU204" s="23">
        <f t="shared" si="373"/>
        <v>287457.51</v>
      </c>
      <c r="JW204" s="23">
        <f t="shared" si="374"/>
        <v>383276677</v>
      </c>
      <c r="JX204" s="23">
        <f t="shared" si="375"/>
        <v>1</v>
      </c>
      <c r="JY204" s="23">
        <f t="shared" si="376"/>
        <v>383276.68</v>
      </c>
      <c r="JZ204" s="23">
        <f t="shared" si="377"/>
        <v>150638685</v>
      </c>
      <c r="KA204" s="23">
        <f t="shared" si="378"/>
        <v>1</v>
      </c>
      <c r="KB204" s="23">
        <f t="shared" si="379"/>
        <v>150638.69</v>
      </c>
    </row>
    <row r="205" spans="3:288" ht="16.5" x14ac:dyDescent="0.2">
      <c r="C205" s="14">
        <f t="shared" si="381"/>
        <v>1</v>
      </c>
      <c r="D205" s="14">
        <v>201</v>
      </c>
      <c r="E205" s="14" t="s">
        <v>684</v>
      </c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F205" s="14">
        <f>ROUND((INDEX(新战舰养成!S$6:S$18,通天塔!$J205+1)+INDEX(新战舰养成!D$6:D$18,通天塔!$J205+1)*(通天塔!$G205-1))*INDEX(战舰突破!$D$6:$D$18,通天塔!$M205+1),0)</f>
        <v>10</v>
      </c>
      <c r="BG205" s="14">
        <f>ROUND((INDEX(新战舰养成!T$6:T$18,通天塔!$J205+1)+INDEX(新战舰养成!E$6:E$18,通天塔!$J205+1)*(通天塔!$G205-1))*INDEX(战舰突破!$D$6:$D$18,通天塔!$M205+1),0)</f>
        <v>20</v>
      </c>
      <c r="BH205" s="14">
        <f>ROUND((INDEX(新战舰养成!U$6:U$18,通天塔!$J205+1)+INDEX(新战舰养成!F$6:F$18,通天塔!$J205+1)*(通天塔!$G205-1))*INDEX(战舰突破!$D$6:$D$18,通天塔!$M205+1),0)</f>
        <v>5</v>
      </c>
      <c r="BI205" s="14">
        <f>ROUND((INDEX(新战舰养成!V$6:V$18,通天塔!$J205+1)+INDEX(新战舰养成!G$6:G$18,通天塔!$J205+1)*(通天塔!$G205-1))*INDEX(战舰突破!$D$6:$D$18,通天塔!$M205+1),0)</f>
        <v>300</v>
      </c>
      <c r="BJ205" s="14">
        <f>ROUND((INDEX(新战舰养成!W$6:W$18,通天塔!$J205+1)+INDEX(新战舰养成!H$6:H$18,通天塔!$J205+1)*(通天塔!$G205-1))*INDEX(战舰突破!$D$6:$D$18,通天塔!$M205+1),0)</f>
        <v>4</v>
      </c>
      <c r="BL205" s="14">
        <f>IF($H205&gt;0,ROUND((INDEX(新战舰养成!X$6:X$18,通天塔!$K205+1)+INDEX(新战舰养成!I$6:I$18,通天塔!$K205+1)*(通天塔!$H205-1))*INDEX(战舰突破!$D$6:$D$18,通天塔!$N205+1),0),0)</f>
        <v>0</v>
      </c>
      <c r="BM205" s="14">
        <f>IF($H205&gt;0,ROUND((INDEX(新战舰养成!Y$6:Y$18,通天塔!$K205+1)+INDEX(新战舰养成!J$6:J$18,通天塔!$K205+1)*(通天塔!$H205-1))*INDEX(战舰突破!$D$6:$D$18,通天塔!$N205+1),0),0)</f>
        <v>0</v>
      </c>
      <c r="BN205" s="14">
        <f>IF($H205&gt;0,ROUND((INDEX(新战舰养成!Z$6:Z$18,通天塔!$K205+1)+INDEX(新战舰养成!K$6:K$18,通天塔!$K205+1)*(通天塔!$H205-1))*INDEX(战舰突破!$D$6:$D$18,通天塔!$N205+1),0),0)</f>
        <v>0</v>
      </c>
      <c r="BO205" s="14">
        <f>IF($H205&gt;0,ROUND((INDEX(新战舰养成!AA$6:AA$18,通天塔!$K205+1)+INDEX(新战舰养成!L$6:L$18,通天塔!$K205+1)*(通天塔!$H205-1))*INDEX(战舰突破!$D$6:$D$18,通天塔!$N205+1),0),0)</f>
        <v>0</v>
      </c>
      <c r="BP205" s="14">
        <f>IF($H205&gt;0,ROUND((INDEX(新战舰养成!AB$6:AB$18,通天塔!$K205+1)+INDEX(新战舰养成!M$6:M$18,通天塔!$K205+1)*(通天塔!$H205-1))*INDEX(战舰突破!$D$6:$D$18,通天塔!$N205+1),0),0)</f>
        <v>0</v>
      </c>
      <c r="BR205" s="14">
        <f>IF($I205&gt;0,ROUND((INDEX(新战舰养成!AC$6:AC$18,通天塔!$L205+1)+INDEX(新战舰养成!I$6:I$18,通天塔!$L205+1)*(通天塔!$I205-1))*INDEX(战舰突破!$D$6:$D$18,通天塔!$O205+1),0),0)</f>
        <v>0</v>
      </c>
      <c r="BS205" s="14">
        <f>IF($I205&gt;0,ROUND((INDEX(新战舰养成!AD$6:AD$18,通天塔!$L205+1)+INDEX(新战舰养成!J$6:J$18,通天塔!$L205+1)*(通天塔!$I205-1))*INDEX(战舰突破!$D$6:$D$18,通天塔!$O205+1),0),0)</f>
        <v>0</v>
      </c>
      <c r="BT205" s="14">
        <f>IF($I205&gt;0,ROUND((INDEX(新战舰养成!AE$6:AE$18,通天塔!$L205+1)+INDEX(新战舰养成!K$6:K$18,通天塔!$L205+1)*(通天塔!$I205-1))*INDEX(战舰突破!$D$6:$D$18,通天塔!$O205+1),0),0)</f>
        <v>0</v>
      </c>
      <c r="BU205" s="14">
        <f>IF($I205&gt;0,ROUND((INDEX(新战舰养成!AF$6:AF$18,通天塔!$L205+1)+INDEX(新战舰养成!L$6:L$18,通天塔!$L205+1)*(通天塔!$I205-1))*INDEX(战舰突破!$D$6:$D$18,通天塔!$O205+1),0),0)</f>
        <v>0</v>
      </c>
      <c r="BV205" s="14">
        <f>IF($I205&gt;0,ROUND((INDEX(新战舰养成!AG$6:AG$18,通天塔!$L205+1)+INDEX(新战舰养成!M$6:M$18,通天塔!$L205+1)*(通天塔!$I205-1))*INDEX(战舰突破!$D$6:$D$18,通天塔!$O205+1),0),0)</f>
        <v>0</v>
      </c>
      <c r="BY205" s="14">
        <f>(INDEX(装备数值!$C$13:$G$116,通天塔!$P205*8+1,BY$2)+INDEX(装备数值!$C$13:$G$116,通天塔!$Q205*8+2,BY$2)+INDEX(装备数值!$C$13:$G$116,通天塔!$S205*8+3,BY$2)+INDEX(装备数值!$C$13:$G$116,通天塔!$R205*8+4,BY$2)+INDEX(装备数值!$C$13:$G$116,通天塔!$T205*8+5,BY$2)+INDEX(装备数值!$C$13:$G$116,通天塔!$U205*8+6,BY$2)+INDEX(装备数值!$C$13:$G$116,通天塔!$V205*8+7,BY$2)+INDEX(装备数值!$C$13:$G$116,通天塔!$W205*8+8,BY$2))</f>
        <v>0</v>
      </c>
      <c r="BZ205" s="14">
        <f>(INDEX(装备数值!$C$13:$G$116,通天塔!$P205*8+1,BZ$2)+INDEX(装备数值!$C$13:$G$116,通天塔!$Q205*8+2,BZ$2)+INDEX(装备数值!$C$13:$G$116,通天塔!$S205*8+3,BZ$2)+INDEX(装备数值!$C$13:$G$116,通天塔!$R205*8+4,BZ$2)+INDEX(装备数值!$C$13:$G$116,通天塔!$T205*8+5,BZ$2)+INDEX(装备数值!$C$13:$G$116,通天塔!$U205*8+6,BZ$2)+INDEX(装备数值!$C$13:$G$116,通天塔!$V205*8+7,BZ$2)+INDEX(装备数值!$C$13:$G$116,通天塔!$W205*8+8,BZ$2))</f>
        <v>0</v>
      </c>
      <c r="CA205" s="14">
        <f>(INDEX(装备数值!$C$13:$G$116,通天塔!$P205*8+1,CA$2)+INDEX(装备数值!$C$13:$G$116,通天塔!$Q205*8+2,CA$2)+INDEX(装备数值!$C$13:$G$116,通天塔!$S205*8+3,CA$2)+INDEX(装备数值!$C$13:$G$116,通天塔!$R205*8+4,CA$2)+INDEX(装备数值!$C$13:$G$116,通天塔!$T205*8+5,CA$2)+INDEX(装备数值!$C$13:$G$116,通天塔!$U205*8+6,CA$2)+INDEX(装备数值!$C$13:$G$116,通天塔!$V205*8+7,CA$2)+INDEX(装备数值!$C$13:$G$116,通天塔!$W205*8+8,CA$2))</f>
        <v>0</v>
      </c>
      <c r="CB205" s="14">
        <f>(INDEX(装备数值!$C$13:$G$116,通天塔!$P205*8+1,CB$2)+INDEX(装备数值!$C$13:$G$116,通天塔!$Q205*8+2,CB$2)+INDEX(装备数值!$C$13:$G$116,通天塔!$S205*8+3,CB$2)+INDEX(装备数值!$C$13:$G$116,通天塔!$R205*8+4,CB$2)+INDEX(装备数值!$C$13:$G$116,通天塔!$T205*8+5,CB$2)+INDEX(装备数值!$C$13:$G$116,通天塔!$U205*8+6,CB$2)+INDEX(装备数值!$C$13:$G$116,通天塔!$V205*8+7,CB$2)+INDEX(装备数值!$C$13:$G$116,通天塔!$W205*8+8,CB$2))</f>
        <v>0</v>
      </c>
      <c r="CC205" s="14">
        <f>(INDEX(装备数值!$C$13:$G$116,通天塔!$P205*8+1,CC$2)+INDEX(装备数值!$C$13:$G$116,通天塔!$Q205*8+2,CC$2)+INDEX(装备数值!$C$13:$G$116,通天塔!$S205*8+3,CC$2)+INDEX(装备数值!$C$13:$G$116,通天塔!$R205*8+4,CC$2)+INDEX(装备数值!$C$13:$G$116,通天塔!$T205*8+5,CC$2)+INDEX(装备数值!$C$13:$G$116,通天塔!$U205*8+6,CC$2)+INDEX(装备数值!$C$13:$G$116,通天塔!$V205*8+7,CC$2)+INDEX(装备数值!$C$13:$G$116,通天塔!$W205*8+8,CC$2))</f>
        <v>0</v>
      </c>
      <c r="CF205" s="14">
        <f>INDEX(装备数值!$I$13:$M$116,通天塔!$P205*8+1,CF$2)*$X205+INDEX(装备数值!$I$13:$M$116,通天塔!$Q205*8+2,CF$2)*$Y205+INDEX(装备数值!$I$13:$M$116,通天塔!$S205*8+3,CF$2)*$Z205+INDEX(装备数值!$I$13:$M$116,通天塔!$R205*8+4,CF$2)*$AA205+INDEX(装备数值!$I$13:$M$116,通天塔!$T205*8+5,CF$2)*$AB205+INDEX(装备数值!$I$13:$M$116,通天塔!$U205*8+6,CF$2)*$AC205+INDEX(装备数值!$I$13:$M$116,通天塔!$V205*8+7,CF$2)*$AD205+INDEX(装备数值!$I$13:$M$116,通天塔!$W205*8+8,CF$2)*$AE205</f>
        <v>0</v>
      </c>
      <c r="CG205" s="14">
        <f>INDEX(装备数值!$I$13:$M$116,通天塔!$P205*8+1,CG$2)*$X205+INDEX(装备数值!$I$13:$M$116,通天塔!$Q205*8+2,CG$2)*$Y205+INDEX(装备数值!$I$13:$M$116,通天塔!$S205*8+3,CG$2)*$Z205+INDEX(装备数值!$I$13:$M$116,通天塔!$R205*8+4,CG$2)*$AA205+INDEX(装备数值!$I$13:$M$116,通天塔!$T205*8+5,CG$2)*$AB205+INDEX(装备数值!$I$13:$M$116,通天塔!$U205*8+6,CG$2)*$AC205+INDEX(装备数值!$I$13:$M$116,通天塔!$V205*8+7,CG$2)*$AD205+INDEX(装备数值!$I$13:$M$116,通天塔!$W205*8+8,CG$2)*$AE205</f>
        <v>0</v>
      </c>
      <c r="CH205" s="14">
        <f>INDEX(装备数值!$I$13:$M$116,通天塔!$P205*8+1,CH$2)*$X205+INDEX(装备数值!$I$13:$M$116,通天塔!$Q205*8+2,CH$2)*$Y205+INDEX(装备数值!$I$13:$M$116,通天塔!$S205*8+3,CH$2)*$Z205+INDEX(装备数值!$I$13:$M$116,通天塔!$R205*8+4,CH$2)*$AA205+INDEX(装备数值!$I$13:$M$116,通天塔!$T205*8+5,CH$2)*$AB205+INDEX(装备数值!$I$13:$M$116,通天塔!$U205*8+6,CH$2)*$AC205+INDEX(装备数值!$I$13:$M$116,通天塔!$V205*8+7,CH$2)*$AD205+INDEX(装备数值!$I$13:$M$116,通天塔!$W205*8+8,CH$2)*$AE205</f>
        <v>0</v>
      </c>
      <c r="CI205" s="14">
        <f>INDEX(装备数值!$I$13:$M$116,通天塔!$P205*8+1,CI$2)*$X205+INDEX(装备数值!$I$13:$M$116,通天塔!$Q205*8+2,CI$2)*$Y205+INDEX(装备数值!$I$13:$M$116,通天塔!$S205*8+3,CI$2)*$Z205+INDEX(装备数值!$I$13:$M$116,通天塔!$R205*8+4,CI$2)*$AA205+INDEX(装备数值!$I$13:$M$116,通天塔!$T205*8+5,CI$2)*$AB205+INDEX(装备数值!$I$13:$M$116,通天塔!$U205*8+6,CI$2)*$AC205+INDEX(装备数值!$I$13:$M$116,通天塔!$V205*8+7,CI$2)*$AD205+INDEX(装备数值!$I$13:$M$116,通天塔!$W205*8+8,CI$2)*$AE205</f>
        <v>0</v>
      </c>
      <c r="CJ205" s="14">
        <f>INDEX(装备数值!$I$13:$M$116,通天塔!$P205*8+1,CJ$2)*$X205+INDEX(装备数值!$I$13:$M$116,通天塔!$Q205*8+2,CJ$2)*$Y205+INDEX(装备数值!$I$13:$M$116,通天塔!$S205*8+3,CJ$2)*$Z205+INDEX(装备数值!$I$13:$M$116,通天塔!$R205*8+4,CJ$2)*$AA205+INDEX(装备数值!$I$13:$M$116,通天塔!$T205*8+5,CJ$2)*$AB205+INDEX(装备数值!$I$13:$M$116,通天塔!$U205*8+6,CJ$2)*$AC205+INDEX(装备数值!$I$13:$M$116,通天塔!$V205*8+7,CJ$2)*$AD205+INDEX(装备数值!$I$13:$M$116,通天塔!$W205*8+8,CJ$2)*$AE205</f>
        <v>0</v>
      </c>
      <c r="CM205" s="14">
        <f>INDEX(装备数值!$X$13:$AH$116,$P205*8+1,CM$2)*$AF205+INDEX(装备数值!$X$13:$AH$116,$Q205*8+2,CM$2)*$AG205+INDEX(装备数值!$X$13:$AH$116,$S205*8+3,CM$2)*$AH205+INDEX(装备数值!$X$13:$AH$116,$R205*8+4,CM$2)*$AI205+INDEX(装备数值!$X$13:$AH$116,$T205*8+5,CM$2)*$AJ205+INDEX(装备数值!$X$13:$AH$116,$U205*8+6,CM$2)*$AK205+INDEX(装备数值!$X$13:$AH$116,$V205*8+7,CM$2)*$AL205+INDEX(装备数值!$X$13:$AH$116,$W205*8+8,CM$2)*$AM205</f>
        <v>0</v>
      </c>
      <c r="CN205" s="14">
        <f>INDEX(装备数值!$X$13:$AH$116,$P205*8+1,CN$2)*$AF205+INDEX(装备数值!$X$13:$AH$116,$Q205*8+2,CN$2)*$AG205+INDEX(装备数值!$X$13:$AH$116,$S205*8+3,CN$2)*$AH205+INDEX(装备数值!$X$13:$AH$116,$R205*8+4,CN$2)*$AI205+INDEX(装备数值!$X$13:$AH$116,$T205*8+5,CN$2)*$AJ205+INDEX(装备数值!$X$13:$AH$116,$U205*8+6,CN$2)*$AK205+INDEX(装备数值!$X$13:$AH$116,$V205*8+7,CN$2)*$AL205+INDEX(装备数值!$X$13:$AH$116,$W205*8+8,CN$2)*$AM205</f>
        <v>0</v>
      </c>
      <c r="CO205" s="14">
        <f>INDEX(装备数值!$X$13:$AH$116,$P205*8+1,CO$2)*$AF205+INDEX(装备数值!$X$13:$AH$116,$Q205*8+2,CO$2)*$AG205+INDEX(装备数值!$X$13:$AH$116,$S205*8+3,CO$2)*$AH205+INDEX(装备数值!$X$13:$AH$116,$R205*8+4,CO$2)*$AI205+INDEX(装备数值!$X$13:$AH$116,$T205*8+5,CO$2)*$AJ205+INDEX(装备数值!$X$13:$AH$116,$U205*8+6,CO$2)*$AK205+INDEX(装备数值!$X$13:$AH$116,$V205*8+7,CO$2)*$AL205+INDEX(装备数值!$X$13:$AH$116,$W205*8+8,CO$2)*$AM205</f>
        <v>0</v>
      </c>
      <c r="CP205" s="14">
        <f>INDEX(装备数值!$X$13:$AH$116,$P205*8+1,CP$2)*$AF205+INDEX(装备数值!$X$13:$AH$116,$Q205*8+2,CP$2)*$AG205+INDEX(装备数值!$X$13:$AH$116,$S205*8+3,CP$2)*$AH205+INDEX(装备数值!$X$13:$AH$116,$R205*8+4,CP$2)*$AI205+INDEX(装备数值!$X$13:$AH$116,$T205*8+5,CP$2)*$AJ205+INDEX(装备数值!$X$13:$AH$116,$U205*8+6,CP$2)*$AK205+INDEX(装备数值!$X$13:$AH$116,$V205*8+7,CP$2)*$AL205+INDEX(装备数值!$X$13:$AH$116,$W205*8+8,CP$2)*$AM205</f>
        <v>0</v>
      </c>
      <c r="CQ205" s="14">
        <f>INDEX(装备数值!$X$13:$AH$116,$P205*8+1,CQ$2)*$AF205+INDEX(装备数值!$X$13:$AH$116,$Q205*8+2,CQ$2)*$AG205+INDEX(装备数值!$X$13:$AH$116,$S205*8+3,CQ$2)*$AH205+INDEX(装备数值!$X$13:$AH$116,$R205*8+4,CQ$2)*$AI205+INDEX(装备数值!$X$13:$AH$116,$T205*8+5,CQ$2)*$AJ205+INDEX(装备数值!$X$13:$AH$116,$U205*8+6,CQ$2)*$AK205+INDEX(装备数值!$X$13:$AH$116,$V205*8+7,CQ$2)*$AL205+INDEX(装备数值!$X$13:$AH$116,$W205*8+8,CQ$2)*$AM205</f>
        <v>0</v>
      </c>
      <c r="CR205" s="14">
        <f>INDEX(装备数值!$X$13:$AH$116,$P205*8+1,CR$2)*$AF205+INDEX(装备数值!$X$13:$AH$116,$Q205*8+2,CR$2)*$AG205+INDEX(装备数值!$X$13:$AH$116,$S205*8+3,CR$2)*$AH205+INDEX(装备数值!$X$13:$AH$116,$R205*8+4,CR$2)*$AI205+INDEX(装备数值!$X$13:$AH$116,$T205*8+5,CR$2)*$AJ205+INDEX(装备数值!$X$13:$AH$116,$U205*8+6,CR$2)*$AK205+INDEX(装备数值!$X$13:$AH$116,$V205*8+7,CR$2)*$AL205+INDEX(装备数值!$X$13:$AH$116,$W205*8+8,CR$2)*$AM205</f>
        <v>0</v>
      </c>
      <c r="CS205" s="14">
        <f>INDEX(装备数值!$X$13:$AH$116,$P205*8+1,CS$2)*$AF205+INDEX(装备数值!$X$13:$AH$116,$Q205*8+2,CS$2)*$AG205+INDEX(装备数值!$X$13:$AH$116,$S205*8+3,CS$2)*$AH205+INDEX(装备数值!$X$13:$AH$116,$R205*8+4,CS$2)*$AI205+INDEX(装备数值!$X$13:$AH$116,$T205*8+5,CS$2)*$AJ205+INDEX(装备数值!$X$13:$AH$116,$U205*8+6,CS$2)*$AK205+INDEX(装备数值!$X$13:$AH$116,$V205*8+7,CS$2)*$AL205+INDEX(装备数值!$X$13:$AH$116,$W205*8+8,CS$2)*$AM205</f>
        <v>0</v>
      </c>
      <c r="CT205" s="14">
        <f>INDEX(装备数值!$X$13:$AH$116,$P205*8+1,CT$2)*$AF205+INDEX(装备数值!$X$13:$AH$116,$Q205*8+2,CT$2)*$AG205+INDEX(装备数值!$X$13:$AH$116,$S205*8+3,CT$2)*$AH205+INDEX(装备数值!$X$13:$AH$116,$R205*8+4,CT$2)*$AI205+INDEX(装备数值!$X$13:$AH$116,$T205*8+5,CT$2)*$AJ205+INDEX(装备数值!$X$13:$AH$116,$U205*8+6,CT$2)*$AK205+INDEX(装备数值!$X$13:$AH$116,$V205*8+7,CT$2)*$AL205+INDEX(装备数值!$X$13:$AH$116,$W205*8+8,CT$2)*$AM205</f>
        <v>0</v>
      </c>
      <c r="CU205" s="14">
        <f>INDEX(装备数值!$X$13:$AH$116,$P205*8+1,CU$2)*$AF205+INDEX(装备数值!$X$13:$AH$116,$Q205*8+2,CU$2)*$AG205+INDEX(装备数值!$X$13:$AH$116,$S205*8+3,CU$2)*$AH205+INDEX(装备数值!$X$13:$AH$116,$R205*8+4,CU$2)*$AI205+INDEX(装备数值!$X$13:$AH$116,$T205*8+5,CU$2)*$AJ205+INDEX(装备数值!$X$13:$AH$116,$U205*8+6,CU$2)*$AK205+INDEX(装备数值!$X$13:$AH$116,$V205*8+7,CU$2)*$AL205+INDEX(装备数值!$X$13:$AH$116,$W205*8+8,CU$2)*$AM205</f>
        <v>0</v>
      </c>
      <c r="CV205" s="14">
        <f>INDEX(装备数值!$X$13:$AH$116,$P205*8+1,CV$2)*$AF205+INDEX(装备数值!$X$13:$AH$116,$Q205*8+2,CV$2)*$AG205+INDEX(装备数值!$X$13:$AH$116,$S205*8+3,CV$2)*$AH205+INDEX(装备数值!$X$13:$AH$116,$R205*8+4,CV$2)*$AI205+INDEX(装备数值!$X$13:$AH$116,$T205*8+5,CV$2)*$AJ205+INDEX(装备数值!$X$13:$AH$116,$U205*8+6,CV$2)*$AK205+INDEX(装备数值!$X$13:$AH$116,$V205*8+7,CV$2)*$AL205+INDEX(装备数值!$X$13:$AH$116,$W205*8+8,CV$2)*$AM205</f>
        <v>0</v>
      </c>
      <c r="CW205" s="14">
        <f>INDEX(装备数值!$X$13:$AH$116,$P205*8+1,CW$2)*$AF205+INDEX(装备数值!$X$13:$AH$116,$Q205*8+2,CW$2)*$AG205+INDEX(装备数值!$X$13:$AH$116,$S205*8+3,CW$2)*$AH205+INDEX(装备数值!$X$13:$AH$116,$R205*8+4,CW$2)*$AI205+INDEX(装备数值!$X$13:$AH$116,$T205*8+5,CW$2)*$AJ205+INDEX(装备数值!$X$13:$AH$116,$U205*8+6,CW$2)*$AK205+INDEX(装备数值!$X$13:$AH$116,$V205*8+7,CW$2)*$AL205+INDEX(装备数值!$X$13:$AH$116,$W205*8+8,CW$2)*$AM205</f>
        <v>0</v>
      </c>
      <c r="CY205" s="14">
        <f>INDEX(装备数值!$AN$17:$AN$117,MATCH(MIN($X205:$AE205),装备数值!$AO$17:$AO$117,1))</f>
        <v>0</v>
      </c>
      <c r="CZ205" s="14">
        <f>IF(COUNTIF($P205:$W205,"&gt;"&amp;0)=8,INDEX(装备数值!AR$17:AR$117,$CY205+1),0)</f>
        <v>0</v>
      </c>
      <c r="DA205" s="14">
        <f>IF(COUNTIF($P205:$W205,"&gt;"&amp;0)=8,INDEX(装备数值!AS$17:AS$117,$CY205+1),0)</f>
        <v>0</v>
      </c>
      <c r="DB205" s="14">
        <f>IF(COUNTIF($P205:$W205,"&gt;"&amp;0)=8,INDEX(装备数值!AT$17:AT$117,$CY205+1),0)</f>
        <v>0</v>
      </c>
      <c r="DC205" s="14">
        <f>IF(COUNTIF($P205:$W205,"&gt;"&amp;0)=8,INDEX(装备数值!AU$17:AU$117,$CY205+1),0)</f>
        <v>0</v>
      </c>
      <c r="DD205" s="14">
        <f>IF(COUNTIF($P205:$W205,"&gt;"&amp;0)=8,INDEX(装备数值!AV$17:AV$117,$CY205+1),0)</f>
        <v>0</v>
      </c>
      <c r="DF205" s="14">
        <f>INDEX(装备数值!$AY$17:$AY$77,MATCH(MIN($AF205:$AM205),装备数值!$AZ$17:$AZ$77,1))</f>
        <v>0</v>
      </c>
      <c r="DG205" s="26">
        <f>INDEX(装备数值!BA$17:BA$77,通天塔!DF205+1)</f>
        <v>0</v>
      </c>
      <c r="DH205" s="26">
        <f>INDEX(装备数值!BA$17:BA$77,通天塔!DF205+1)</f>
        <v>0</v>
      </c>
      <c r="DJ205" s="14">
        <f t="shared" si="299"/>
        <v>0</v>
      </c>
      <c r="DK205" s="14">
        <f>VLOOKUP(DJ205,军阶与晶片数值!$W$6:$X$27,2)</f>
        <v>0</v>
      </c>
      <c r="DL205" s="14">
        <f>INDEX(军阶与晶片数值!Y$6:Y$27,$DK205+1)</f>
        <v>0</v>
      </c>
      <c r="DM205" s="14">
        <f>INDEX(军阶与晶片数值!Z$6:Z$27,$DK205+1)</f>
        <v>0</v>
      </c>
      <c r="DN205" s="14">
        <f>INDEX(军阶与晶片数值!AA$6:AA$27,$DK205+1)</f>
        <v>0</v>
      </c>
      <c r="DO205" s="14">
        <f>INDEX(军阶与晶片数值!AB$6:AB$27,$DK205+1)</f>
        <v>0</v>
      </c>
      <c r="DP205" s="29">
        <f>INDEX(军阶与晶片数值!AC$6:AC$27,$DK205+1)</f>
        <v>0</v>
      </c>
      <c r="DQ205" s="29">
        <f>INDEX(军阶与晶片数值!AD$6:AD$27,$DK205+1)</f>
        <v>0</v>
      </c>
      <c r="DS205" s="26">
        <f>INDEX(军阶与晶片数值!I$6:I$16,AN205+1)</f>
        <v>0</v>
      </c>
      <c r="DT205" s="26">
        <f>INDEX(军阶与晶片数值!M$6:M$16,AO205+1)</f>
        <v>0</v>
      </c>
      <c r="DU205" s="26">
        <f>INDEX(军阶与晶片数值!J$6:J$16,AP205+1)</f>
        <v>0</v>
      </c>
      <c r="DV205" s="26">
        <f>INDEX(军阶与晶片数值!K$6:K$16,AQ205+1)</f>
        <v>0</v>
      </c>
      <c r="DW205" s="26">
        <f>INDEX(军阶与晶片数值!L$6:L$16,AR205+1)</f>
        <v>0</v>
      </c>
      <c r="DX205" s="28">
        <f>INDEX(军阶与晶片数值!N$6:N$16,AS205+1)</f>
        <v>0</v>
      </c>
      <c r="DY205" s="28">
        <f>INDEX(军阶与晶片数值!O$6:O$16,AT205+1)</f>
        <v>0</v>
      </c>
      <c r="DZ205" s="28">
        <f>INDEX(军阶与晶片数值!P$6:P$16,AU205+1)</f>
        <v>0</v>
      </c>
      <c r="EA205" s="28">
        <f>INDEX(军阶与晶片数值!Q$6:Q$16,AV205+1)</f>
        <v>0</v>
      </c>
      <c r="EB205" s="26">
        <f>INDEX(军阶与晶片数值!R$6:R$16,AW205+1)</f>
        <v>0</v>
      </c>
      <c r="EC205" s="26">
        <f>INDEX(军阶与晶片数值!S$6:S$16,AX205+1)</f>
        <v>0</v>
      </c>
      <c r="ED205" s="26">
        <f>INDEX(军阶与晶片数值!T$6:T$16,AY205+1)</f>
        <v>0</v>
      </c>
      <c r="EE205" s="26">
        <f>INDEX(军阶与晶片数值!U$6:U$16,AZ205+1)</f>
        <v>0</v>
      </c>
      <c r="EG205" s="26">
        <f>INDEX(军阶与晶片数值!$C$6:$C$36,通天塔!$BA205+1)</f>
        <v>0</v>
      </c>
      <c r="EH205" s="26">
        <f>INDEX(军阶与晶片数值!$C$6:$C$36,通天塔!$BA205+1)</f>
        <v>0</v>
      </c>
      <c r="EI205" s="26">
        <f>INDEX(军阶与晶片数值!$C$6:$C$36,通天塔!$BA205+1)</f>
        <v>0</v>
      </c>
      <c r="EJ205" s="26">
        <f>INDEX(军阶与晶片数值!$C$6:$C$36,通天塔!$BA205+1)</f>
        <v>0</v>
      </c>
      <c r="EK205" s="26">
        <f>INDEX(军阶与晶片数值!$C$6:$C$36,通天塔!$BA205+1)</f>
        <v>0</v>
      </c>
      <c r="EM205" s="14">
        <f>INDEX(战舰突破!$H$6:$H$18,通天塔!$J205+1)+INDEX(战舰突破!$H$23:$H$35,通天塔!$K205+1)+INDEX(战舰突破!$H$40:$H$52,通天塔!$L205+1)</f>
        <v>0</v>
      </c>
      <c r="EN205" s="14">
        <f>INDEX(战舰突破!$I$6:$I$18,通天塔!$J205+1)+INDEX(战舰突破!$I$23:$I$35,通天塔!$K205+1)+INDEX(战舰突破!$I$40:$I$52,通天塔!$L205+1)</f>
        <v>0</v>
      </c>
      <c r="EO205" s="14">
        <f>INDEX(战舰突破!$J$6:$J$18,通天塔!$J205+1)+INDEX(战舰突破!$J$23:$J$35,通天塔!$K205+1)+INDEX(战舰突破!$J$40:$J$52,通天塔!$L205+1)</f>
        <v>0</v>
      </c>
      <c r="EP205" s="14">
        <f>INDEX(战舰突破!$K$6:$K$18,通天塔!$J205+1)+INDEX(战舰突破!$K$23:$K$35,通天塔!$K205+1)+INDEX(战舰突破!$K$40:$K$52,通天塔!$L205+1)</f>
        <v>0</v>
      </c>
      <c r="EQ205" s="14">
        <f>INDEX(战舰突破!$L$6:$L$18,通天塔!$J205+1)+INDEX(战舰突破!$L$23:$L$35,通天塔!$K205+1)+INDEX(战舰突破!$L$40:$L$52,通天塔!$L205+1)</f>
        <v>0</v>
      </c>
      <c r="ER205" s="18">
        <f>INDEX(战舰突破!$N$6:$N$18,通天塔!$J205+1)+INDEX(战舰突破!$N$23:$N$35,通天塔!$K205+1)+INDEX(战舰突破!$N$40:$N$52,通天塔!$L205+1)</f>
        <v>0</v>
      </c>
      <c r="ES205" s="18">
        <f>INDEX(战舰突破!$O$6:$O$18,通天塔!$J205+1)+INDEX(战舰突破!$O$23:$O$35,通天塔!$K205+1)+INDEX(战舰突破!$O$40:$O$52,通天塔!$L205+1)</f>
        <v>0</v>
      </c>
      <c r="ET205" s="18">
        <f>INDEX(战舰突破!$P$6:$P$18,通天塔!$J205+1)+INDEX(战舰突破!$P$23:$P$35,通天塔!$K205+1)+INDEX(战舰突破!$P$40:$P$52,通天塔!$L205+1)</f>
        <v>0</v>
      </c>
      <c r="EU205" s="18">
        <f>INDEX(战舰突破!$Q$6:$Q$18,通天塔!$J205+1)+INDEX(战舰突破!$Q$23:$Q$35,通天塔!$K205+1)+INDEX(战舰突破!$Q$40:$Q$52,通天塔!$L205+1)</f>
        <v>0</v>
      </c>
      <c r="EV205" s="18">
        <f>INDEX(战舰突破!$R$6:$R$18,通天塔!$J205+1)+INDEX(战舰突破!$R$23:$R$35,通天塔!$K205+1)+INDEX(战舰突破!$R$40:$R$52,通天塔!$L205+1)</f>
        <v>0</v>
      </c>
      <c r="EW205" s="18">
        <f>INDEX(战舰突破!$M$6:$M$18,通天塔!$J205+1)+INDEX(战舰突破!$M$23:$M$35,通天塔!$K205+1)+INDEX(战舰突破!$M$40:$M$52,通天塔!$L205+1)</f>
        <v>0</v>
      </c>
      <c r="EX205" s="22">
        <f>INDEX(战舰突破!$W$6:$W$18,通天塔!$J205+1)+INDEX(战舰突破!$W$23:$W$35,通天塔!$K205+1)+INDEX(战舰突破!$W$40:$W$52,通天塔!$L205+1)</f>
        <v>0.3</v>
      </c>
      <c r="FA205" s="14">
        <f>INDEX(战舰突破!$S$6:$S$18,通天塔!$J205+1)</f>
        <v>0</v>
      </c>
      <c r="FB205" s="14">
        <f>INDEX(战舰突破!$T$6:$T$18,通天塔!$J205+1)</f>
        <v>0</v>
      </c>
      <c r="FC205" s="14">
        <f>INDEX(战舰突破!$U$6:$U$18,通天塔!$J205+1)</f>
        <v>0</v>
      </c>
      <c r="FD205" s="14">
        <f>INDEX(战舰突破!$V$6:$V$18,通天塔!$J205+1)</f>
        <v>0</v>
      </c>
      <c r="FE205" s="14">
        <f>INDEX(战舰突破!$X$6:$X$18,通天塔!$J205+1)</f>
        <v>1</v>
      </c>
      <c r="FG205" s="14">
        <f>INDEX(战舰突破!$S$23:$S$35,通天塔!$J205+1)</f>
        <v>0</v>
      </c>
      <c r="FH205" s="14">
        <f>INDEX(战舰突破!$T$23:$T$35,通天塔!$J205+1)</f>
        <v>0</v>
      </c>
      <c r="FI205" s="14">
        <f>INDEX(战舰突破!$U$23:$U$35,通天塔!$J205+1)</f>
        <v>0</v>
      </c>
      <c r="FJ205" s="14">
        <f>INDEX(战舰突破!$V$23:$V$35,通天塔!$J205+1)</f>
        <v>0</v>
      </c>
      <c r="FK205" s="14">
        <f>INDEX(战舰突破!$X$23:$X$35,通天塔!$J205+1)</f>
        <v>15</v>
      </c>
      <c r="FM205" s="14">
        <f>INDEX(战舰突破!$S$40:$S$52,通天塔!$J205+1)</f>
        <v>0</v>
      </c>
      <c r="FN205" s="14">
        <f>INDEX(战舰突破!$T$40:$T$52,通天塔!$J205+1)</f>
        <v>0</v>
      </c>
      <c r="FO205" s="14">
        <f>INDEX(战舰突破!$U$40:$U$52,通天塔!$J205+1)</f>
        <v>0</v>
      </c>
      <c r="FP205" s="14">
        <f>INDEX(战舰突破!$V$40:$V$52,通天塔!$J205+1)</f>
        <v>0</v>
      </c>
      <c r="FQ205" s="14">
        <f>INDEX(战舰突破!$X$40:$X$52,通天塔!$J205+1)</f>
        <v>25</v>
      </c>
      <c r="FT205" s="14">
        <f t="shared" si="300"/>
        <v>10</v>
      </c>
      <c r="FU205" s="14">
        <f t="shared" si="301"/>
        <v>0</v>
      </c>
      <c r="FV205" s="14">
        <f t="shared" si="302"/>
        <v>0</v>
      </c>
      <c r="FW205" s="14">
        <f t="shared" si="303"/>
        <v>20</v>
      </c>
      <c r="FX205" s="14">
        <f t="shared" si="304"/>
        <v>5</v>
      </c>
      <c r="FY205" s="14">
        <f t="shared" si="305"/>
        <v>300</v>
      </c>
      <c r="FZ205" s="14">
        <f t="shared" si="306"/>
        <v>4</v>
      </c>
      <c r="GA205" s="28">
        <f t="shared" si="307"/>
        <v>0</v>
      </c>
      <c r="GB205" s="28">
        <f t="shared" si="308"/>
        <v>0</v>
      </c>
      <c r="GC205" s="28">
        <f t="shared" si="309"/>
        <v>0</v>
      </c>
      <c r="GD205" s="28">
        <f t="shared" si="310"/>
        <v>0</v>
      </c>
      <c r="GE205" s="28">
        <f t="shared" si="311"/>
        <v>1</v>
      </c>
      <c r="GF205" s="28">
        <f t="shared" si="312"/>
        <v>1</v>
      </c>
      <c r="GG205" s="28">
        <f t="shared" si="313"/>
        <v>0</v>
      </c>
      <c r="GH205" s="28">
        <f t="shared" si="314"/>
        <v>0</v>
      </c>
      <c r="GI205" s="14">
        <f t="shared" si="315"/>
        <v>1</v>
      </c>
      <c r="GJ205" s="14">
        <f t="shared" si="316"/>
        <v>1</v>
      </c>
      <c r="GK205" s="14">
        <f t="shared" si="317"/>
        <v>1</v>
      </c>
      <c r="GL205" s="18">
        <f t="shared" si="318"/>
        <v>1</v>
      </c>
      <c r="GM205" s="18">
        <f t="shared" si="319"/>
        <v>1</v>
      </c>
      <c r="GN205" s="18">
        <f t="shared" si="320"/>
        <v>1</v>
      </c>
      <c r="GO205" s="29">
        <f t="shared" si="380"/>
        <v>150</v>
      </c>
      <c r="GP205" s="29">
        <f t="shared" si="380"/>
        <v>450</v>
      </c>
      <c r="GQ205" s="29">
        <f t="shared" si="380"/>
        <v>450</v>
      </c>
      <c r="GR205" s="26">
        <f t="shared" si="321"/>
        <v>0</v>
      </c>
      <c r="GS205" s="26">
        <f t="shared" si="322"/>
        <v>0</v>
      </c>
      <c r="GT205" s="26">
        <f t="shared" si="323"/>
        <v>0</v>
      </c>
      <c r="GU205" s="14">
        <f t="shared" si="324"/>
        <v>2</v>
      </c>
      <c r="GV205" s="14">
        <f t="shared" si="325"/>
        <v>2</v>
      </c>
      <c r="GW205" s="14">
        <f t="shared" si="326"/>
        <v>2</v>
      </c>
      <c r="GX205" s="14">
        <f t="shared" si="327"/>
        <v>1</v>
      </c>
      <c r="GY205" s="14">
        <f t="shared" si="328"/>
        <v>15</v>
      </c>
      <c r="GZ205" s="14">
        <f t="shared" si="329"/>
        <v>25</v>
      </c>
      <c r="HA205">
        <v>201</v>
      </c>
      <c r="HB205" s="14">
        <f t="shared" si="382"/>
        <v>1080</v>
      </c>
      <c r="HD205" s="14">
        <f t="shared" si="330"/>
        <v>10</v>
      </c>
      <c r="HE205" s="14">
        <f t="shared" si="331"/>
        <v>20</v>
      </c>
      <c r="HF205" s="29">
        <f t="shared" si="332"/>
        <v>0</v>
      </c>
      <c r="HG205" s="29">
        <f t="shared" si="333"/>
        <v>0</v>
      </c>
      <c r="HH205" s="29">
        <f t="shared" si="334"/>
        <v>0</v>
      </c>
      <c r="HI205" s="29">
        <f t="shared" si="335"/>
        <v>0</v>
      </c>
      <c r="HJ205" s="14">
        <f t="shared" si="336"/>
        <v>1</v>
      </c>
      <c r="HK205" s="14">
        <f t="shared" si="337"/>
        <v>1</v>
      </c>
      <c r="HL205" s="14">
        <f t="shared" si="338"/>
        <v>1</v>
      </c>
      <c r="HM205" s="14">
        <f t="shared" si="339"/>
        <v>20</v>
      </c>
      <c r="HN205" s="26">
        <f t="shared" si="340"/>
        <v>0</v>
      </c>
      <c r="HO205" s="26">
        <f t="shared" si="341"/>
        <v>0.3</v>
      </c>
      <c r="HP205" s="29">
        <f t="shared" si="342"/>
        <v>0</v>
      </c>
      <c r="HQ205" s="29">
        <f t="shared" si="343"/>
        <v>0</v>
      </c>
      <c r="HR205" s="29">
        <f t="shared" si="344"/>
        <v>0</v>
      </c>
      <c r="HS205" s="26">
        <f t="shared" si="345"/>
        <v>0.05</v>
      </c>
      <c r="HT205" s="26">
        <f t="shared" si="346"/>
        <v>0.15</v>
      </c>
      <c r="HU205" s="26">
        <f t="shared" si="347"/>
        <v>0.15</v>
      </c>
      <c r="HV205" s="26">
        <f t="shared" si="348"/>
        <v>0</v>
      </c>
      <c r="HW205" s="29">
        <f t="shared" si="349"/>
        <v>1.05</v>
      </c>
      <c r="HX205" s="29">
        <f t="shared" si="350"/>
        <v>1.1499999999999999</v>
      </c>
      <c r="HY205" s="29">
        <f t="shared" si="351"/>
        <v>1.1499999999999999</v>
      </c>
      <c r="HZ205" s="29">
        <f t="shared" si="352"/>
        <v>0</v>
      </c>
      <c r="IA205" s="29">
        <f t="shared" si="353"/>
        <v>0</v>
      </c>
      <c r="IB205" s="29">
        <f t="shared" si="354"/>
        <v>0</v>
      </c>
      <c r="IC205" s="29">
        <f t="shared" si="355"/>
        <v>200</v>
      </c>
      <c r="ID205" s="14">
        <f t="shared" si="356"/>
        <v>0</v>
      </c>
      <c r="IH205" s="14">
        <v>1</v>
      </c>
      <c r="II205" s="14">
        <v>1</v>
      </c>
      <c r="IJ205" s="14">
        <v>480</v>
      </c>
      <c r="IK205" s="14">
        <v>80</v>
      </c>
      <c r="IL205" s="14">
        <v>60</v>
      </c>
      <c r="IM205" s="23">
        <f t="shared" si="357"/>
        <v>200</v>
      </c>
      <c r="IN205" s="23">
        <f t="shared" si="358"/>
        <v>0</v>
      </c>
      <c r="IO205" s="23">
        <f t="shared" si="359"/>
        <v>200</v>
      </c>
      <c r="IP205" s="23">
        <f t="shared" si="360"/>
        <v>785</v>
      </c>
      <c r="IQ205" s="23">
        <f t="shared" si="361"/>
        <v>0</v>
      </c>
      <c r="IR205" s="23">
        <f t="shared" si="362"/>
        <v>785</v>
      </c>
      <c r="IS205" s="14">
        <v>1</v>
      </c>
      <c r="IT205" s="14">
        <v>1</v>
      </c>
      <c r="IU205" s="14">
        <v>240</v>
      </c>
      <c r="IV205" s="14">
        <v>40</v>
      </c>
      <c r="IW205" s="14">
        <v>30</v>
      </c>
      <c r="IX205" s="23">
        <f t="shared" si="363"/>
        <v>200</v>
      </c>
      <c r="IY205" s="23">
        <f t="shared" si="364"/>
        <v>0</v>
      </c>
      <c r="IZ205" s="23">
        <f t="shared" si="365"/>
        <v>200</v>
      </c>
      <c r="JA205" s="23"/>
      <c r="JB205" s="23"/>
      <c r="JC205" s="23"/>
      <c r="JG205">
        <f t="shared" si="366"/>
        <v>1.6000766503784611</v>
      </c>
      <c r="JH205">
        <f t="shared" si="367"/>
        <v>1.6000766503784611</v>
      </c>
      <c r="JJ205" s="14">
        <v>10</v>
      </c>
      <c r="JK205" s="14">
        <v>2</v>
      </c>
      <c r="JL205" s="14">
        <v>1.5</v>
      </c>
      <c r="JM205" s="23">
        <f t="shared" si="368"/>
        <v>0</v>
      </c>
      <c r="JN205" s="23">
        <v>0</v>
      </c>
      <c r="JO205" s="23">
        <v>0</v>
      </c>
      <c r="JP205" s="14">
        <v>30</v>
      </c>
      <c r="JQ205" s="14">
        <v>6</v>
      </c>
      <c r="JR205" s="14">
        <v>4</v>
      </c>
      <c r="JS205" s="23">
        <f t="shared" si="371"/>
        <v>0</v>
      </c>
      <c r="JT205" s="23">
        <v>0</v>
      </c>
      <c r="JU205" s="23">
        <f t="shared" si="373"/>
        <v>0</v>
      </c>
      <c r="JW205" s="23">
        <f t="shared" si="374"/>
        <v>0</v>
      </c>
      <c r="JX205" s="23">
        <v>0</v>
      </c>
      <c r="JY205" s="23">
        <f t="shared" si="376"/>
        <v>0</v>
      </c>
      <c r="JZ205" s="23">
        <f t="shared" si="377"/>
        <v>0</v>
      </c>
      <c r="KA205" s="23">
        <v>0</v>
      </c>
      <c r="KB205" s="23">
        <f t="shared" si="379"/>
        <v>0</v>
      </c>
    </row>
    <row r="206" spans="3:288" ht="16.5" x14ac:dyDescent="0.2">
      <c r="C206" s="14">
        <f t="shared" si="381"/>
        <v>56</v>
      </c>
      <c r="D206" s="14">
        <v>202</v>
      </c>
      <c r="E206" s="14" t="s">
        <v>861</v>
      </c>
      <c r="F206" s="14">
        <v>710</v>
      </c>
      <c r="G206" s="14">
        <v>710</v>
      </c>
      <c r="H206" s="14">
        <v>710</v>
      </c>
      <c r="I206" s="14">
        <v>710</v>
      </c>
      <c r="J206" s="14">
        <v>11</v>
      </c>
      <c r="K206" s="14">
        <v>11</v>
      </c>
      <c r="L206" s="14">
        <v>11</v>
      </c>
      <c r="M206" s="14">
        <v>8</v>
      </c>
      <c r="N206" s="14">
        <v>7</v>
      </c>
      <c r="O206" s="14">
        <v>7</v>
      </c>
      <c r="P206" s="14">
        <v>10</v>
      </c>
      <c r="Q206" s="14">
        <v>10</v>
      </c>
      <c r="R206" s="14">
        <v>10</v>
      </c>
      <c r="S206" s="14">
        <v>10</v>
      </c>
      <c r="T206" s="14">
        <v>10</v>
      </c>
      <c r="U206" s="14">
        <v>10</v>
      </c>
      <c r="V206" s="14">
        <v>10</v>
      </c>
      <c r="W206" s="14">
        <v>10</v>
      </c>
      <c r="X206" s="14">
        <v>710</v>
      </c>
      <c r="Y206" s="14">
        <v>710</v>
      </c>
      <c r="Z206" s="14">
        <v>710</v>
      </c>
      <c r="AA206" s="14">
        <v>710</v>
      </c>
      <c r="AB206" s="14">
        <v>710</v>
      </c>
      <c r="AC206" s="14">
        <v>710</v>
      </c>
      <c r="AD206" s="14">
        <v>710</v>
      </c>
      <c r="AE206" s="14">
        <v>710</v>
      </c>
      <c r="AF206" s="14">
        <v>96</v>
      </c>
      <c r="AG206" s="14">
        <v>96</v>
      </c>
      <c r="AH206" s="14">
        <v>96</v>
      </c>
      <c r="AI206" s="14">
        <v>96</v>
      </c>
      <c r="AJ206" s="14">
        <v>96</v>
      </c>
      <c r="AK206" s="14">
        <v>96</v>
      </c>
      <c r="AL206" s="14">
        <v>96</v>
      </c>
      <c r="AM206" s="14">
        <v>96</v>
      </c>
      <c r="AN206" s="14">
        <v>7</v>
      </c>
      <c r="AO206" s="14">
        <v>8</v>
      </c>
      <c r="AP206" s="14">
        <v>8</v>
      </c>
      <c r="AQ206" s="14">
        <v>8</v>
      </c>
      <c r="AR206" s="14">
        <v>8</v>
      </c>
      <c r="AS206" s="14">
        <v>0</v>
      </c>
      <c r="AT206" s="14">
        <v>0</v>
      </c>
      <c r="AU206" s="14">
        <v>0</v>
      </c>
      <c r="AV206" s="14">
        <v>0</v>
      </c>
      <c r="AW206" s="14">
        <v>5</v>
      </c>
      <c r="AX206" s="14">
        <v>6</v>
      </c>
      <c r="AY206" s="14">
        <v>0</v>
      </c>
      <c r="AZ206" s="14">
        <v>0</v>
      </c>
      <c r="BA206" s="14">
        <v>22</v>
      </c>
      <c r="BF206" s="14">
        <f>ROUND((INDEX(新战舰养成!S$6:S$18,通天塔!$J206+1)+INDEX(新战舰养成!D$6:D$18,通天塔!$J206+1)*(通天塔!$G206-1))*INDEX(战舰突破!$D$6:$D$18,通天塔!$M206+1),0)</f>
        <v>523925</v>
      </c>
      <c r="BG206" s="14">
        <f>ROUND((INDEX(新战舰养成!T$6:T$18,通天塔!$J206+1)+INDEX(新战舰养成!E$6:E$18,通天塔!$J206+1)*(通天塔!$G206-1))*INDEX(战舰突破!$D$6:$D$18,通天塔!$M206+1),0)</f>
        <v>4191272</v>
      </c>
      <c r="BH206" s="14">
        <f>ROUND((INDEX(新战舰养成!U$6:U$18,通天塔!$J206+1)+INDEX(新战舰养成!F$6:F$18,通天塔!$J206+1)*(通天塔!$G206-1))*INDEX(战舰突破!$D$6:$D$18,通天塔!$M206+1),0)</f>
        <v>262128</v>
      </c>
      <c r="BI206" s="14">
        <f>ROUND((INDEX(新战舰养成!V$6:V$18,通天塔!$J206+1)+INDEX(新战舰养成!G$6:G$18,通天塔!$J206+1)*(通天塔!$G206-1))*INDEX(战舰突破!$D$6:$D$18,通天塔!$M206+1),0)</f>
        <v>630</v>
      </c>
      <c r="BJ206" s="14">
        <f>ROUND((INDEX(新战舰养成!W$6:W$18,通天塔!$J206+1)+INDEX(新战舰养成!H$6:H$18,通天塔!$J206+1)*(通天塔!$G206-1))*INDEX(战舰突破!$D$6:$D$18,通天塔!$M206+1),0)</f>
        <v>8</v>
      </c>
      <c r="BL206" s="14">
        <f>IF($H206&gt;0,ROUND((INDEX(新战舰养成!X$6:X$18,通天塔!$K206+1)+INDEX(新战舰养成!I$6:I$18,通天塔!$K206+1)*(通天塔!$H206-1))*INDEX(战舰突破!$D$6:$D$18,通天塔!$N206+1),0),0)</f>
        <v>474559</v>
      </c>
      <c r="BM206" s="14">
        <f>IF($H206&gt;0,ROUND((INDEX(新战舰养成!Y$6:Y$18,通天塔!$K206+1)+INDEX(新战舰养成!J$6:J$18,通天塔!$K206+1)*(通天塔!$H206-1))*INDEX(战舰突破!$D$6:$D$18,通天塔!$N206+1),0),0)</f>
        <v>0</v>
      </c>
      <c r="BN206" s="14">
        <f>IF($H206&gt;0,ROUND((INDEX(新战舰养成!Z$6:Z$18,通天塔!$K206+1)+INDEX(新战舰养成!K$6:K$18,通天塔!$K206+1)*(通天塔!$H206-1))*INDEX(战舰突破!$D$6:$D$18,通天塔!$N206+1),0),0)</f>
        <v>0</v>
      </c>
      <c r="BO206" s="14">
        <f>IF($H206&gt;0,ROUND((INDEX(新战舰养成!AA$6:AA$18,通天塔!$K206+1)+INDEX(新战舰养成!L$6:L$18,通天塔!$K206+1)*(通天塔!$H206-1))*INDEX(战舰突破!$D$6:$D$18,通天塔!$N206+1),0),0)</f>
        <v>4740272</v>
      </c>
      <c r="BP206" s="14">
        <f>IF($H206&gt;0,ROUND((INDEX(新战舰养成!AB$6:AB$18,通天塔!$K206+1)+INDEX(新战舰养成!M$6:M$18,通天塔!$K206+1)*(通天塔!$H206-1))*INDEX(战舰突破!$D$6:$D$18,通天塔!$N206+1),0),0)</f>
        <v>94666</v>
      </c>
      <c r="BR206" s="14">
        <f>IF($I206&gt;0,ROUND((INDEX(新战舰养成!AC$6:AC$18,通天塔!$L206+1)+INDEX(新战舰养成!I$6:I$18,通天塔!$L206+1)*(通天塔!$I206-1))*INDEX(战舰突破!$D$6:$D$18,通天塔!$O206+1),0),0)</f>
        <v>475129</v>
      </c>
      <c r="BS206" s="14">
        <f>IF($I206&gt;0,ROUND((INDEX(新战舰养成!AD$6:AD$18,通天塔!$L206+1)+INDEX(新战舰养成!J$6:J$18,通天塔!$L206+1)*(通天塔!$I206-1))*INDEX(战舰突破!$D$6:$D$18,通天塔!$O206+1),0),0)</f>
        <v>0</v>
      </c>
      <c r="BT206" s="14">
        <f>IF($I206&gt;0,ROUND((INDEX(新战舰养成!AE$6:AE$18,通天塔!$L206+1)+INDEX(新战舰养成!K$6:K$18,通天塔!$L206+1)*(通天塔!$I206-1))*INDEX(战舰突破!$D$6:$D$18,通天塔!$O206+1),0),0)</f>
        <v>0</v>
      </c>
      <c r="BU206" s="14">
        <f>IF($I206&gt;0,ROUND((INDEX(新战舰养成!AF$6:AF$18,通天塔!$L206+1)+INDEX(新战舰养成!L$6:L$18,通天塔!$L206+1)*(通天塔!$I206-1))*INDEX(战舰突破!$D$6:$D$18,通天塔!$O206+1),0),0)</f>
        <v>3043876</v>
      </c>
      <c r="BV206" s="14">
        <f>IF($I206&gt;0,ROUND((INDEX(新战舰养成!AG$6:AG$18,通天塔!$L206+1)+INDEX(新战舰养成!M$6:M$18,通天塔!$L206+1)*(通天塔!$I206-1))*INDEX(战舰突破!$D$6:$D$18,通天塔!$O206+1),0),0)</f>
        <v>129016</v>
      </c>
      <c r="BY206" s="14">
        <f>(INDEX(装备数值!$C$13:$G$116,通天塔!$P206*8+1,BY$2)+INDEX(装备数值!$C$13:$G$116,通天塔!$Q206*8+2,BY$2)+INDEX(装备数值!$C$13:$G$116,通天塔!$S206*8+3,BY$2)+INDEX(装备数值!$C$13:$G$116,通天塔!$R206*8+4,BY$2)+INDEX(装备数值!$C$13:$G$116,通天塔!$T206*8+5,BY$2)+INDEX(装备数值!$C$13:$G$116,通天塔!$U206*8+6,BY$2)+INDEX(装备数值!$C$13:$G$116,通天塔!$V206*8+7,BY$2)+INDEX(装备数值!$C$13:$G$116,通天塔!$W206*8+8,BY$2))</f>
        <v>80000</v>
      </c>
      <c r="BZ206" s="14">
        <f>(INDEX(装备数值!$C$13:$G$116,通天塔!$P206*8+1,BZ$2)+INDEX(装备数值!$C$13:$G$116,通天塔!$Q206*8+2,BZ$2)+INDEX(装备数值!$C$13:$G$116,通天塔!$S206*8+3,BZ$2)+INDEX(装备数值!$C$13:$G$116,通天塔!$R206*8+4,BZ$2)+INDEX(装备数值!$C$13:$G$116,通天塔!$T206*8+5,BZ$2)+INDEX(装备数值!$C$13:$G$116,通天塔!$U206*8+6,BZ$2)+INDEX(装备数值!$C$13:$G$116,通天塔!$V206*8+7,BZ$2)+INDEX(装备数值!$C$13:$G$116,通天塔!$W206*8+8,BZ$2))</f>
        <v>600000</v>
      </c>
      <c r="CA206" s="14">
        <f>(INDEX(装备数值!$C$13:$G$116,通天塔!$P206*8+1,CA$2)+INDEX(装备数值!$C$13:$G$116,通天塔!$Q206*8+2,CA$2)+INDEX(装备数值!$C$13:$G$116,通天塔!$S206*8+3,CA$2)+INDEX(装备数值!$C$13:$G$116,通天塔!$R206*8+4,CA$2)+INDEX(装备数值!$C$13:$G$116,通天塔!$T206*8+5,CA$2)+INDEX(装备数值!$C$13:$G$116,通天塔!$U206*8+6,CA$2)+INDEX(装备数值!$C$13:$G$116,通天塔!$V206*8+7,CA$2)+INDEX(装备数值!$C$13:$G$116,通天塔!$W206*8+8,CA$2))</f>
        <v>40000</v>
      </c>
      <c r="CB206" s="14">
        <f>(INDEX(装备数值!$C$13:$G$116,通天塔!$P206*8+1,CB$2)+INDEX(装备数值!$C$13:$G$116,通天塔!$Q206*8+2,CB$2)+INDEX(装备数值!$C$13:$G$116,通天塔!$S206*8+3,CB$2)+INDEX(装备数值!$C$13:$G$116,通天塔!$R206*8+4,CB$2)+INDEX(装备数值!$C$13:$G$116,通天塔!$T206*8+5,CB$2)+INDEX(装备数值!$C$13:$G$116,通天塔!$U206*8+6,CB$2)+INDEX(装备数值!$C$13:$G$116,通天塔!$V206*8+7,CB$2)+INDEX(装备数值!$C$13:$G$116,通天塔!$W206*8+8,CB$2))</f>
        <v>800000</v>
      </c>
      <c r="CC206" s="14">
        <f>(INDEX(装备数值!$C$13:$G$116,通天塔!$P206*8+1,CC$2)+INDEX(装备数值!$C$13:$G$116,通天塔!$Q206*8+2,CC$2)+INDEX(装备数值!$C$13:$G$116,通天塔!$S206*8+3,CC$2)+INDEX(装备数值!$C$13:$G$116,通天塔!$R206*8+4,CC$2)+INDEX(装备数值!$C$13:$G$116,通天塔!$T206*8+5,CC$2)+INDEX(装备数值!$C$13:$G$116,通天塔!$U206*8+6,CC$2)+INDEX(装备数值!$C$13:$G$116,通天塔!$V206*8+7,CC$2)+INDEX(装备数值!$C$13:$G$116,通天塔!$W206*8+8,CC$2))</f>
        <v>15750</v>
      </c>
      <c r="CF206" s="14">
        <f>INDEX(装备数值!$I$13:$M$116,通天塔!$P206*8+1,CF$2)*$X206+INDEX(装备数值!$I$13:$M$116,通天塔!$Q206*8+2,CF$2)*$Y206+INDEX(装备数值!$I$13:$M$116,通天塔!$S206*8+3,CF$2)*$Z206+INDEX(装备数值!$I$13:$M$116,通天塔!$R206*8+4,CF$2)*$AA206+INDEX(装备数值!$I$13:$M$116,通天塔!$T206*8+5,CF$2)*$AB206+INDEX(装备数值!$I$13:$M$116,通天塔!$U206*8+6,CF$2)*$AC206+INDEX(装备数值!$I$13:$M$116,通天塔!$V206*8+7,CF$2)*$AD206+INDEX(装备数值!$I$13:$M$116,通天塔!$W206*8+8,CF$2)*$AE206</f>
        <v>227200</v>
      </c>
      <c r="CG206" s="14">
        <f>INDEX(装备数值!$I$13:$M$116,通天塔!$P206*8+1,CG$2)*$X206+INDEX(装备数值!$I$13:$M$116,通天塔!$Q206*8+2,CG$2)*$Y206+INDEX(装备数值!$I$13:$M$116,通天塔!$S206*8+3,CG$2)*$Z206+INDEX(装备数值!$I$13:$M$116,通天塔!$R206*8+4,CG$2)*$AA206+INDEX(装备数值!$I$13:$M$116,通天塔!$T206*8+5,CG$2)*$AB206+INDEX(装备数值!$I$13:$M$116,通天塔!$U206*8+6,CG$2)*$AC206+INDEX(装备数值!$I$13:$M$116,通天塔!$V206*8+7,CG$2)*$AD206+INDEX(装备数值!$I$13:$M$116,通天塔!$W206*8+8,CG$2)*$AE206</f>
        <v>1704000</v>
      </c>
      <c r="CH206" s="14">
        <f>INDEX(装备数值!$I$13:$M$116,通天塔!$P206*8+1,CH$2)*$X206+INDEX(装备数值!$I$13:$M$116,通天塔!$Q206*8+2,CH$2)*$Y206+INDEX(装备数值!$I$13:$M$116,通天塔!$S206*8+3,CH$2)*$Z206+INDEX(装备数值!$I$13:$M$116,通天塔!$R206*8+4,CH$2)*$AA206+INDEX(装备数值!$I$13:$M$116,通天塔!$T206*8+5,CH$2)*$AB206+INDEX(装备数值!$I$13:$M$116,通天塔!$U206*8+6,CH$2)*$AC206+INDEX(装备数值!$I$13:$M$116,通天塔!$V206*8+7,CH$2)*$AD206+INDEX(装备数值!$I$13:$M$116,通天塔!$W206*8+8,CH$2)*$AE206</f>
        <v>113600</v>
      </c>
      <c r="CI206" s="14">
        <f>INDEX(装备数值!$I$13:$M$116,通天塔!$P206*8+1,CI$2)*$X206+INDEX(装备数值!$I$13:$M$116,通天塔!$Q206*8+2,CI$2)*$Y206+INDEX(装备数值!$I$13:$M$116,通天塔!$S206*8+3,CI$2)*$Z206+INDEX(装备数值!$I$13:$M$116,通天塔!$R206*8+4,CI$2)*$AA206+INDEX(装备数值!$I$13:$M$116,通天塔!$T206*8+5,CI$2)*$AB206+INDEX(装备数值!$I$13:$M$116,通天塔!$U206*8+6,CI$2)*$AC206+INDEX(装备数值!$I$13:$M$116,通天塔!$V206*8+7,CI$2)*$AD206+INDEX(装备数值!$I$13:$M$116,通天塔!$W206*8+8,CI$2)*$AE206</f>
        <v>2272000</v>
      </c>
      <c r="CJ206" s="14">
        <f>INDEX(装备数值!$I$13:$M$116,通天塔!$P206*8+1,CJ$2)*$X206+INDEX(装备数值!$I$13:$M$116,通天塔!$Q206*8+2,CJ$2)*$Y206+INDEX(装备数值!$I$13:$M$116,通天塔!$S206*8+3,CJ$2)*$Z206+INDEX(装备数值!$I$13:$M$116,通天塔!$R206*8+4,CJ$2)*$AA206+INDEX(装备数值!$I$13:$M$116,通天塔!$T206*8+5,CJ$2)*$AB206+INDEX(装备数值!$I$13:$M$116,通天塔!$U206*8+6,CJ$2)*$AC206+INDEX(装备数值!$I$13:$M$116,通天塔!$V206*8+7,CJ$2)*$AD206+INDEX(装备数值!$I$13:$M$116,通天塔!$W206*8+8,CJ$2)*$AE206</f>
        <v>44730</v>
      </c>
      <c r="CM206" s="14">
        <f>INDEX(装备数值!$X$13:$AH$116,$P206*8+1,CM$2)*$AF206+INDEX(装备数值!$X$13:$AH$116,$Q206*8+2,CM$2)*$AG206+INDEX(装备数值!$X$13:$AH$116,$S206*8+3,CM$2)*$AH206+INDEX(装备数值!$X$13:$AH$116,$R206*8+4,CM$2)*$AI206+INDEX(装备数值!$X$13:$AH$116,$T206*8+5,CM$2)*$AJ206+INDEX(装备数值!$X$13:$AH$116,$U206*8+6,CM$2)*$AK206+INDEX(装备数值!$X$13:$AH$116,$V206*8+7,CM$2)*$AL206+INDEX(装备数值!$X$13:$AH$116,$W206*8+8,CM$2)*$AM206</f>
        <v>76800</v>
      </c>
      <c r="CN206" s="14">
        <f>INDEX(装备数值!$X$13:$AH$116,$P206*8+1,CN$2)*$AF206+INDEX(装备数值!$X$13:$AH$116,$Q206*8+2,CN$2)*$AG206+INDEX(装备数值!$X$13:$AH$116,$S206*8+3,CN$2)*$AH206+INDEX(装备数值!$X$13:$AH$116,$R206*8+4,CN$2)*$AI206+INDEX(装备数值!$X$13:$AH$116,$T206*8+5,CN$2)*$AJ206+INDEX(装备数值!$X$13:$AH$116,$U206*8+6,CN$2)*$AK206+INDEX(装备数值!$X$13:$AH$116,$V206*8+7,CN$2)*$AL206+INDEX(装备数值!$X$13:$AH$116,$W206*8+8,CN$2)*$AM206</f>
        <v>576000</v>
      </c>
      <c r="CO206" s="14">
        <f>INDEX(装备数值!$X$13:$AH$116,$P206*8+1,CO$2)*$AF206+INDEX(装备数值!$X$13:$AH$116,$Q206*8+2,CO$2)*$AG206+INDEX(装备数值!$X$13:$AH$116,$S206*8+3,CO$2)*$AH206+INDEX(装备数值!$X$13:$AH$116,$R206*8+4,CO$2)*$AI206+INDEX(装备数值!$X$13:$AH$116,$T206*8+5,CO$2)*$AJ206+INDEX(装备数值!$X$13:$AH$116,$U206*8+6,CO$2)*$AK206+INDEX(装备数值!$X$13:$AH$116,$V206*8+7,CO$2)*$AL206+INDEX(装备数值!$X$13:$AH$116,$W206*8+8,CO$2)*$AM206</f>
        <v>38400</v>
      </c>
      <c r="CP206" s="14">
        <f>INDEX(装备数值!$X$13:$AH$116,$P206*8+1,CP$2)*$AF206+INDEX(装备数值!$X$13:$AH$116,$Q206*8+2,CP$2)*$AG206+INDEX(装备数值!$X$13:$AH$116,$S206*8+3,CP$2)*$AH206+INDEX(装备数值!$X$13:$AH$116,$R206*8+4,CP$2)*$AI206+INDEX(装备数值!$X$13:$AH$116,$T206*8+5,CP$2)*$AJ206+INDEX(装备数值!$X$13:$AH$116,$U206*8+6,CP$2)*$AK206+INDEX(装备数值!$X$13:$AH$116,$V206*8+7,CP$2)*$AL206+INDEX(装备数值!$X$13:$AH$116,$W206*8+8,CP$2)*$AM206</f>
        <v>768000</v>
      </c>
      <c r="CQ206" s="14">
        <f>INDEX(装备数值!$X$13:$AH$116,$P206*8+1,CQ$2)*$AF206+INDEX(装备数值!$X$13:$AH$116,$Q206*8+2,CQ$2)*$AG206+INDEX(装备数值!$X$13:$AH$116,$S206*8+3,CQ$2)*$AH206+INDEX(装备数值!$X$13:$AH$116,$R206*8+4,CQ$2)*$AI206+INDEX(装备数值!$X$13:$AH$116,$T206*8+5,CQ$2)*$AJ206+INDEX(装备数值!$X$13:$AH$116,$U206*8+6,CQ$2)*$AK206+INDEX(装备数值!$X$13:$AH$116,$V206*8+7,CQ$2)*$AL206+INDEX(装备数值!$X$13:$AH$116,$W206*8+8,CQ$2)*$AM206</f>
        <v>15360</v>
      </c>
      <c r="CR206" s="14">
        <f>INDEX(装备数值!$X$13:$AH$116,$P206*8+1,CR$2)*$AF206+INDEX(装备数值!$X$13:$AH$116,$Q206*8+2,CR$2)*$AG206+INDEX(装备数值!$X$13:$AH$116,$S206*8+3,CR$2)*$AH206+INDEX(装备数值!$X$13:$AH$116,$R206*8+4,CR$2)*$AI206+INDEX(装备数值!$X$13:$AH$116,$T206*8+5,CR$2)*$AJ206+INDEX(装备数值!$X$13:$AH$116,$U206*8+6,CR$2)*$AK206+INDEX(装备数值!$X$13:$AH$116,$V206*8+7,CR$2)*$AL206+INDEX(装备数值!$X$13:$AH$116,$W206*8+8,CR$2)*$AM206</f>
        <v>57600</v>
      </c>
      <c r="CS206" s="14">
        <f>INDEX(装备数值!$X$13:$AH$116,$P206*8+1,CS$2)*$AF206+INDEX(装备数值!$X$13:$AH$116,$Q206*8+2,CS$2)*$AG206+INDEX(装备数值!$X$13:$AH$116,$S206*8+3,CS$2)*$AH206+INDEX(装备数值!$X$13:$AH$116,$R206*8+4,CS$2)*$AI206+INDEX(装备数值!$X$13:$AH$116,$T206*8+5,CS$2)*$AJ206+INDEX(装备数值!$X$13:$AH$116,$U206*8+6,CS$2)*$AK206+INDEX(装备数值!$X$13:$AH$116,$V206*8+7,CS$2)*$AL206+INDEX(装备数值!$X$13:$AH$116,$W206*8+8,CS$2)*$AM206</f>
        <v>57600</v>
      </c>
      <c r="CT206" s="14">
        <f>INDEX(装备数值!$X$13:$AH$116,$P206*8+1,CT$2)*$AF206+INDEX(装备数值!$X$13:$AH$116,$Q206*8+2,CT$2)*$AG206+INDEX(装备数值!$X$13:$AH$116,$S206*8+3,CT$2)*$AH206+INDEX(装备数值!$X$13:$AH$116,$R206*8+4,CT$2)*$AI206+INDEX(装备数值!$X$13:$AH$116,$T206*8+5,CT$2)*$AJ206+INDEX(装备数值!$X$13:$AH$116,$U206*8+6,CT$2)*$AK206+INDEX(装备数值!$X$13:$AH$116,$V206*8+7,CT$2)*$AL206+INDEX(装备数值!$X$13:$AH$116,$W206*8+8,CT$2)*$AM206</f>
        <v>57600</v>
      </c>
      <c r="CU206" s="14">
        <f>INDEX(装备数值!$X$13:$AH$116,$P206*8+1,CU$2)*$AF206+INDEX(装备数值!$X$13:$AH$116,$Q206*8+2,CU$2)*$AG206+INDEX(装备数值!$X$13:$AH$116,$S206*8+3,CU$2)*$AH206+INDEX(装备数值!$X$13:$AH$116,$R206*8+4,CU$2)*$AI206+INDEX(装备数值!$X$13:$AH$116,$T206*8+5,CU$2)*$AJ206+INDEX(装备数值!$X$13:$AH$116,$U206*8+6,CU$2)*$AK206+INDEX(装备数值!$X$13:$AH$116,$V206*8+7,CU$2)*$AL206+INDEX(装备数值!$X$13:$AH$116,$W206*8+8,CU$2)*$AM206</f>
        <v>57600</v>
      </c>
      <c r="CV206" s="14">
        <f>INDEX(装备数值!$X$13:$AH$116,$P206*8+1,CV$2)*$AF206+INDEX(装备数值!$X$13:$AH$116,$Q206*8+2,CV$2)*$AG206+INDEX(装备数值!$X$13:$AH$116,$S206*8+3,CV$2)*$AH206+INDEX(装备数值!$X$13:$AH$116,$R206*8+4,CV$2)*$AI206+INDEX(装备数值!$X$13:$AH$116,$T206*8+5,CV$2)*$AJ206+INDEX(装备数值!$X$13:$AH$116,$U206*8+6,CV$2)*$AK206+INDEX(装备数值!$X$13:$AH$116,$V206*8+7,CV$2)*$AL206+INDEX(装备数值!$X$13:$AH$116,$W206*8+8,CV$2)*$AM206</f>
        <v>192</v>
      </c>
      <c r="CW206" s="14">
        <f>INDEX(装备数值!$X$13:$AH$116,$P206*8+1,CW$2)*$AF206+INDEX(装备数值!$X$13:$AH$116,$Q206*8+2,CW$2)*$AG206+INDEX(装备数值!$X$13:$AH$116,$S206*8+3,CW$2)*$AH206+INDEX(装备数值!$X$13:$AH$116,$R206*8+4,CW$2)*$AI206+INDEX(装备数值!$X$13:$AH$116,$T206*8+5,CW$2)*$AJ206+INDEX(装备数值!$X$13:$AH$116,$U206*8+6,CW$2)*$AK206+INDEX(装备数值!$X$13:$AH$116,$V206*8+7,CW$2)*$AL206+INDEX(装备数值!$X$13:$AH$116,$W206*8+8,CW$2)*$AM206</f>
        <v>192</v>
      </c>
      <c r="CY206" s="14">
        <f>INDEX(装备数值!$AN$17:$AN$117,MATCH(MIN($X206:$AE206),装备数值!$AO$17:$AO$117,1))</f>
        <v>71</v>
      </c>
      <c r="CZ206" s="14">
        <f>IF(COUNTIF($P206:$W206,"&gt;"&amp;0)=8,INDEX(装备数值!AR$17:AR$117,$CY206+1),0)</f>
        <v>39760</v>
      </c>
      <c r="DA206" s="14">
        <f>IF(COUNTIF($P206:$W206,"&gt;"&amp;0)=8,INDEX(装备数值!AS$17:AS$117,$CY206+1),0)</f>
        <v>298200</v>
      </c>
      <c r="DB206" s="14">
        <f>IF(COUNTIF($P206:$W206,"&gt;"&amp;0)=8,INDEX(装备数值!AT$17:AT$117,$CY206+1),0)</f>
        <v>19880</v>
      </c>
      <c r="DC206" s="14">
        <f>IF(COUNTIF($P206:$W206,"&gt;"&amp;0)=8,INDEX(装备数值!AU$17:AU$117,$CY206+1),0)</f>
        <v>397600</v>
      </c>
      <c r="DD206" s="14">
        <f>IF(COUNTIF($P206:$W206,"&gt;"&amp;0)=8,INDEX(装备数值!AV$17:AV$117,$CY206+1),0)</f>
        <v>7668</v>
      </c>
      <c r="DF206" s="14">
        <f>INDEX(装备数值!$AY$17:$AY$77,MATCH(MIN($AF206:$AM206),装备数值!$AZ$17:$AZ$77,1))</f>
        <v>48</v>
      </c>
      <c r="DG206" s="26">
        <f>INDEX(装备数值!BA$17:BA$77,通天塔!DF206+1)</f>
        <v>1.1499999999999999</v>
      </c>
      <c r="DH206" s="26">
        <f>INDEX(装备数值!BA$17:BA$77,通天塔!DF206+1)</f>
        <v>1.1499999999999999</v>
      </c>
      <c r="DJ206" s="14">
        <f t="shared" si="299"/>
        <v>50</v>
      </c>
      <c r="DK206" s="14">
        <f>VLOOKUP(DJ206,军阶与晶片数值!$W$6:$X$27,2)</f>
        <v>11</v>
      </c>
      <c r="DL206" s="14">
        <f>INDEX(军阶与晶片数值!Y$6:Y$27,$DK206+1)</f>
        <v>1000</v>
      </c>
      <c r="DM206" s="14">
        <f>INDEX(军阶与晶片数值!Z$6:Z$27,$DK206+1)</f>
        <v>1000</v>
      </c>
      <c r="DN206" s="14">
        <f>INDEX(军阶与晶片数值!AA$6:AA$27,$DK206+1)</f>
        <v>1000</v>
      </c>
      <c r="DO206" s="14">
        <f>INDEX(军阶与晶片数值!AB$6:AB$27,$DK206+1)</f>
        <v>1000</v>
      </c>
      <c r="DP206" s="29">
        <f>INDEX(军阶与晶片数值!AC$6:AC$27,$DK206+1)</f>
        <v>60</v>
      </c>
      <c r="DQ206" s="29">
        <f>INDEX(军阶与晶片数值!AD$6:AD$27,$DK206+1)</f>
        <v>40</v>
      </c>
      <c r="DS206" s="26">
        <f>INDEX(军阶与晶片数值!I$6:I$16,AN206+1)</f>
        <v>0.45</v>
      </c>
      <c r="DT206" s="26">
        <f>INDEX(军阶与晶片数值!M$6:M$16,AO206+1)</f>
        <v>0.6</v>
      </c>
      <c r="DU206" s="26">
        <f>INDEX(军阶与晶片数值!J$6:J$16,AP206+1)</f>
        <v>0.6</v>
      </c>
      <c r="DV206" s="26">
        <f>INDEX(军阶与晶片数值!K$6:K$16,AQ206+1)</f>
        <v>1.2</v>
      </c>
      <c r="DW206" s="26">
        <f>INDEX(军阶与晶片数值!L$6:L$16,AR206+1)</f>
        <v>1.2</v>
      </c>
      <c r="DX206" s="28">
        <f>INDEX(军阶与晶片数值!N$6:N$16,AS206+1)</f>
        <v>0</v>
      </c>
      <c r="DY206" s="28">
        <f>INDEX(军阶与晶片数值!O$6:O$16,AT206+1)</f>
        <v>0</v>
      </c>
      <c r="DZ206" s="28">
        <f>INDEX(军阶与晶片数值!P$6:P$16,AU206+1)</f>
        <v>0</v>
      </c>
      <c r="EA206" s="28">
        <f>INDEX(军阶与晶片数值!Q$6:Q$16,AV206+1)</f>
        <v>0</v>
      </c>
      <c r="EB206" s="26">
        <f>INDEX(军阶与晶片数值!R$6:R$16,AW206+1)</f>
        <v>0.4</v>
      </c>
      <c r="EC206" s="26">
        <f>INDEX(军阶与晶片数值!S$6:S$16,AX206+1)</f>
        <v>0.6</v>
      </c>
      <c r="ED206" s="26">
        <f>INDEX(军阶与晶片数值!T$6:T$16,AY206+1)</f>
        <v>0</v>
      </c>
      <c r="EE206" s="26">
        <f>INDEX(军阶与晶片数值!U$6:U$16,AZ206+1)</f>
        <v>0</v>
      </c>
      <c r="EG206" s="26">
        <f>INDEX(军阶与晶片数值!$C$6:$C$36,通天塔!$BA206+1)</f>
        <v>1.1000000000000001</v>
      </c>
      <c r="EH206" s="26">
        <f>INDEX(军阶与晶片数值!$C$6:$C$36,通天塔!$BA206+1)</f>
        <v>1.1000000000000001</v>
      </c>
      <c r="EI206" s="26">
        <f>INDEX(军阶与晶片数值!$C$6:$C$36,通天塔!$BA206+1)</f>
        <v>1.1000000000000001</v>
      </c>
      <c r="EJ206" s="26">
        <f>INDEX(军阶与晶片数值!$C$6:$C$36,通天塔!$BA206+1)</f>
        <v>1.1000000000000001</v>
      </c>
      <c r="EK206" s="26">
        <f>INDEX(军阶与晶片数值!$C$6:$C$36,通天塔!$BA206+1)</f>
        <v>1.1000000000000001</v>
      </c>
      <c r="EM206" s="14">
        <f>INDEX(战舰突破!$H$6:$H$18,通天塔!$J206+1)+INDEX(战舰突破!$H$23:$H$35,通天塔!$K206+1)+INDEX(战舰突破!$H$40:$H$52,通天塔!$L206+1)</f>
        <v>200</v>
      </c>
      <c r="EN206" s="14">
        <f>INDEX(战舰突破!$I$6:$I$18,通天塔!$J206+1)+INDEX(战舰突破!$I$23:$I$35,通天塔!$K206+1)+INDEX(战舰突破!$I$40:$I$52,通天塔!$L206+1)</f>
        <v>200</v>
      </c>
      <c r="EO206" s="14">
        <f>INDEX(战舰突破!$J$6:$J$18,通天塔!$J206+1)+INDEX(战舰突破!$J$23:$J$35,通天塔!$K206+1)+INDEX(战舰突破!$J$40:$J$52,通天塔!$L206+1)</f>
        <v>0</v>
      </c>
      <c r="EP206" s="14">
        <f>INDEX(战舰突破!$K$6:$K$18,通天塔!$J206+1)+INDEX(战舰突破!$K$23:$K$35,通天塔!$K206+1)+INDEX(战舰突破!$K$40:$K$52,通天塔!$L206+1)</f>
        <v>0</v>
      </c>
      <c r="EQ206" s="14">
        <f>INDEX(战舰突破!$L$6:$L$18,通天塔!$J206+1)+INDEX(战舰突破!$L$23:$L$35,通天塔!$K206+1)+INDEX(战舰突破!$L$40:$L$52,通天塔!$L206+1)</f>
        <v>200</v>
      </c>
      <c r="ER206" s="18">
        <f>INDEX(战舰突破!$N$6:$N$18,通天塔!$J206+1)+INDEX(战舰突破!$N$23:$N$35,通天塔!$K206+1)+INDEX(战舰突破!$N$40:$N$52,通天塔!$L206+1)</f>
        <v>0.75</v>
      </c>
      <c r="ES206" s="18">
        <f>INDEX(战舰突破!$O$6:$O$18,通天塔!$J206+1)+INDEX(战舰突破!$O$23:$O$35,通天塔!$K206+1)+INDEX(战舰突破!$O$40:$O$52,通天塔!$L206+1)</f>
        <v>1.4</v>
      </c>
      <c r="ET206" s="18">
        <f>INDEX(战舰突破!$P$6:$P$18,通天塔!$J206+1)+INDEX(战舰突破!$P$23:$P$35,通天塔!$K206+1)+INDEX(战舰突破!$P$40:$P$52,通天塔!$L206+1)</f>
        <v>0.5</v>
      </c>
      <c r="EU206" s="18">
        <f>INDEX(战舰突破!$Q$6:$Q$18,通天塔!$J206+1)+INDEX(战舰突破!$Q$23:$Q$35,通天塔!$K206+1)+INDEX(战舰突破!$Q$40:$Q$52,通天塔!$L206+1)</f>
        <v>0.3</v>
      </c>
      <c r="EV206" s="18">
        <f>INDEX(战舰突破!$R$6:$R$18,通天塔!$J206+1)+INDEX(战舰突破!$R$23:$R$35,通天塔!$K206+1)+INDEX(战舰突破!$R$40:$R$52,通天塔!$L206+1)</f>
        <v>0.25</v>
      </c>
      <c r="EW206" s="18">
        <f>INDEX(战舰突破!$M$6:$M$18,通天塔!$J206+1)+INDEX(战舰突破!$M$23:$M$35,通天塔!$K206+1)+INDEX(战舰突破!$M$40:$M$52,通天塔!$L206+1)</f>
        <v>0.2</v>
      </c>
      <c r="EX206" s="22">
        <f>INDEX(战舰突破!$W$6:$W$18,通天塔!$J206+1)+INDEX(战舰突破!$W$23:$W$35,通天塔!$K206+1)+INDEX(战舰突破!$W$40:$W$52,通天塔!$L206+1)</f>
        <v>0.5</v>
      </c>
      <c r="FA206" s="14">
        <f>INDEX(战舰突破!$S$6:$S$18,通天塔!$J206+1)</f>
        <v>0</v>
      </c>
      <c r="FB206" s="14">
        <f>INDEX(战舰突破!$T$6:$T$18,通天塔!$J206+1)</f>
        <v>1.1000000000000001</v>
      </c>
      <c r="FC206" s="14">
        <f>INDEX(战舰突破!$U$6:$U$18,通天塔!$J206+1)</f>
        <v>0.1</v>
      </c>
      <c r="FD206" s="14">
        <f>INDEX(战舰突破!$V$6:$V$18,通天塔!$J206+1)</f>
        <v>2</v>
      </c>
      <c r="FE206" s="14">
        <f>INDEX(战舰突破!$X$6:$X$18,通天塔!$J206+1)</f>
        <v>12</v>
      </c>
      <c r="FG206" s="14">
        <f>INDEX(战舰突破!$S$23:$S$35,通天塔!$J206+1)</f>
        <v>1</v>
      </c>
      <c r="FH206" s="14">
        <f>INDEX(战舰突破!$T$23:$T$35,通天塔!$J206+1)</f>
        <v>0.55000000000000004</v>
      </c>
      <c r="FI206" s="14">
        <f>INDEX(战舰突破!$U$23:$U$35,通天塔!$J206+1)</f>
        <v>0.1</v>
      </c>
      <c r="FJ206" s="14">
        <f>INDEX(战舰突破!$V$23:$V$35,通天塔!$J206+1)</f>
        <v>2</v>
      </c>
      <c r="FK206" s="14">
        <f>INDEX(战舰突破!$X$23:$X$35,通天塔!$J206+1)</f>
        <v>180</v>
      </c>
      <c r="FM206" s="14">
        <f>INDEX(战舰突破!$S$40:$S$52,通天塔!$J206+1)</f>
        <v>1</v>
      </c>
      <c r="FN206" s="14">
        <f>INDEX(战舰突破!$T$40:$T$52,通天塔!$J206+1)</f>
        <v>0.25</v>
      </c>
      <c r="FO206" s="14">
        <f>INDEX(战舰突破!$U$40:$U$52,通天塔!$J206+1)</f>
        <v>0.2</v>
      </c>
      <c r="FP206" s="14">
        <f>INDEX(战舰突破!$V$40:$V$52,通天塔!$J206+1)</f>
        <v>2</v>
      </c>
      <c r="FQ206" s="14">
        <f>INDEX(战舰突破!$X$40:$X$52,通天塔!$J206+1)</f>
        <v>300</v>
      </c>
      <c r="FT206" s="14">
        <f t="shared" si="300"/>
        <v>5051042</v>
      </c>
      <c r="FU206" s="14">
        <f t="shared" si="301"/>
        <v>4787983</v>
      </c>
      <c r="FV206" s="14">
        <f t="shared" si="302"/>
        <v>4791020</v>
      </c>
      <c r="FW206" s="14">
        <f t="shared" si="303"/>
        <v>59427422</v>
      </c>
      <c r="FX206" s="14">
        <f t="shared" si="304"/>
        <v>2390008</v>
      </c>
      <c r="FY206" s="14">
        <f t="shared" si="305"/>
        <v>55543386</v>
      </c>
      <c r="FZ206" s="14">
        <f t="shared" si="306"/>
        <v>1419254</v>
      </c>
      <c r="GA206" s="28">
        <f t="shared" si="307"/>
        <v>58600</v>
      </c>
      <c r="GB206" s="28">
        <f t="shared" si="308"/>
        <v>58600</v>
      </c>
      <c r="GC206" s="28">
        <f t="shared" si="309"/>
        <v>58600</v>
      </c>
      <c r="GD206" s="28">
        <f t="shared" si="310"/>
        <v>58600</v>
      </c>
      <c r="GE206" s="28">
        <f t="shared" si="311"/>
        <v>3.01</v>
      </c>
      <c r="GF206" s="28">
        <f t="shared" si="312"/>
        <v>3.44</v>
      </c>
      <c r="GG206" s="28">
        <f t="shared" si="313"/>
        <v>0</v>
      </c>
      <c r="GH206" s="28">
        <f t="shared" si="314"/>
        <v>71.45</v>
      </c>
      <c r="GI206" s="14">
        <f t="shared" si="315"/>
        <v>1</v>
      </c>
      <c r="GJ206" s="14">
        <f t="shared" si="316"/>
        <v>2</v>
      </c>
      <c r="GK206" s="14">
        <f t="shared" si="317"/>
        <v>2</v>
      </c>
      <c r="GL206" s="18">
        <f t="shared" si="318"/>
        <v>2.3000000000000003</v>
      </c>
      <c r="GM206" s="18">
        <f t="shared" si="319"/>
        <v>1.75</v>
      </c>
      <c r="GN206" s="18">
        <f t="shared" si="320"/>
        <v>1.45</v>
      </c>
      <c r="GO206" s="29">
        <f t="shared" si="380"/>
        <v>58750</v>
      </c>
      <c r="GP206" s="29">
        <f t="shared" si="380"/>
        <v>59050</v>
      </c>
      <c r="GQ206" s="29">
        <f t="shared" si="380"/>
        <v>59050</v>
      </c>
      <c r="GR206" s="26">
        <f t="shared" si="321"/>
        <v>0.1</v>
      </c>
      <c r="GS206" s="26">
        <f t="shared" si="322"/>
        <v>0.1</v>
      </c>
      <c r="GT206" s="26">
        <f t="shared" si="323"/>
        <v>0.2</v>
      </c>
      <c r="GU206" s="14">
        <f t="shared" si="324"/>
        <v>4</v>
      </c>
      <c r="GV206" s="14">
        <f t="shared" si="325"/>
        <v>4</v>
      </c>
      <c r="GW206" s="14">
        <f t="shared" si="326"/>
        <v>4</v>
      </c>
      <c r="GX206" s="14">
        <f t="shared" si="327"/>
        <v>12</v>
      </c>
      <c r="GY206" s="14">
        <f t="shared" si="328"/>
        <v>180</v>
      </c>
      <c r="GZ206" s="14">
        <f t="shared" si="329"/>
        <v>300</v>
      </c>
      <c r="HA206">
        <v>202</v>
      </c>
      <c r="HB206" s="14">
        <f t="shared" si="382"/>
        <v>594306177</v>
      </c>
      <c r="HD206" s="14">
        <f t="shared" si="330"/>
        <v>4780016</v>
      </c>
      <c r="HE206" s="14">
        <f t="shared" si="331"/>
        <v>2525491</v>
      </c>
      <c r="HF206" s="29">
        <f t="shared" si="332"/>
        <v>56256</v>
      </c>
      <c r="HG206" s="29">
        <f t="shared" si="333"/>
        <v>40451</v>
      </c>
      <c r="HH206" s="29">
        <f t="shared" si="334"/>
        <v>43687</v>
      </c>
      <c r="HI206" s="29">
        <f t="shared" si="335"/>
        <v>40775</v>
      </c>
      <c r="HJ206" s="14">
        <f t="shared" si="336"/>
        <v>3.01</v>
      </c>
      <c r="HK206" s="14">
        <f t="shared" si="337"/>
        <v>3.44</v>
      </c>
      <c r="HL206" s="14">
        <f t="shared" si="338"/>
        <v>1463004</v>
      </c>
      <c r="HM206" s="14">
        <f t="shared" si="339"/>
        <v>2489841</v>
      </c>
      <c r="HN206" s="26">
        <f t="shared" si="340"/>
        <v>0.39924773590417756</v>
      </c>
      <c r="HO206" s="26">
        <f t="shared" si="341"/>
        <v>0.66530510922549202</v>
      </c>
      <c r="HP206" s="29">
        <f t="shared" si="342"/>
        <v>720212</v>
      </c>
      <c r="HQ206" s="29">
        <f t="shared" si="343"/>
        <v>2379918</v>
      </c>
      <c r="HR206" s="29">
        <f t="shared" si="344"/>
        <v>2632510</v>
      </c>
      <c r="HS206" s="26">
        <f t="shared" si="345"/>
        <v>0.48967183291593808</v>
      </c>
      <c r="HT206" s="26">
        <f t="shared" si="346"/>
        <v>0.49410173415867309</v>
      </c>
      <c r="HU206" s="26">
        <f t="shared" si="347"/>
        <v>0.59410173415867307</v>
      </c>
      <c r="HV206" s="26">
        <f t="shared" si="348"/>
        <v>8.9671832915938054E-2</v>
      </c>
      <c r="HW206" s="29">
        <f t="shared" si="349"/>
        <v>2.2000000000000002</v>
      </c>
      <c r="HX206" s="29">
        <f t="shared" si="350"/>
        <v>4.4265794074564102</v>
      </c>
      <c r="HY206" s="29">
        <f t="shared" si="351"/>
        <v>5.0265794074564099</v>
      </c>
      <c r="HZ206" s="29">
        <f t="shared" si="352"/>
        <v>7922332</v>
      </c>
      <c r="IA206" s="29">
        <f t="shared" si="353"/>
        <v>7023264.0068232305</v>
      </c>
      <c r="IB206" s="29">
        <f t="shared" si="354"/>
        <v>6616260.2779615363</v>
      </c>
      <c r="IC206" s="29">
        <f t="shared" si="355"/>
        <v>39848470</v>
      </c>
      <c r="ID206" s="14">
        <f t="shared" si="356"/>
        <v>21561856.280000001</v>
      </c>
      <c r="IH206" s="14">
        <v>1</v>
      </c>
      <c r="II206" s="14">
        <v>1</v>
      </c>
      <c r="IJ206" s="14">
        <v>480</v>
      </c>
      <c r="IK206" s="14">
        <v>80</v>
      </c>
      <c r="IL206" s="14">
        <v>60</v>
      </c>
      <c r="IM206" s="23">
        <f t="shared" si="357"/>
        <v>4892249627</v>
      </c>
      <c r="IN206" s="23">
        <f t="shared" si="358"/>
        <v>2</v>
      </c>
      <c r="IO206" s="23">
        <f t="shared" si="359"/>
        <v>4892.25</v>
      </c>
      <c r="IP206" s="23">
        <f t="shared" si="360"/>
        <v>5772450834</v>
      </c>
      <c r="IQ206" s="23">
        <f t="shared" si="361"/>
        <v>2</v>
      </c>
      <c r="IR206" s="23">
        <f t="shared" si="362"/>
        <v>5772.45</v>
      </c>
      <c r="IS206" s="14">
        <v>1</v>
      </c>
      <c r="IT206" s="14">
        <v>1</v>
      </c>
      <c r="IU206" s="14">
        <v>240</v>
      </c>
      <c r="IV206" s="14">
        <v>40</v>
      </c>
      <c r="IW206" s="14">
        <v>30</v>
      </c>
      <c r="IX206" s="23">
        <f t="shared" si="363"/>
        <v>2875234777</v>
      </c>
      <c r="IY206" s="23">
        <f t="shared" si="364"/>
        <v>2</v>
      </c>
      <c r="IZ206" s="23">
        <f t="shared" si="365"/>
        <v>2875.23</v>
      </c>
      <c r="JA206" s="23"/>
      <c r="JB206" s="23"/>
      <c r="JC206" s="23"/>
      <c r="JG206">
        <f t="shared" si="366"/>
        <v>1.7367282218972484</v>
      </c>
      <c r="JH206">
        <f t="shared" si="367"/>
        <v>5.2275519479107171</v>
      </c>
      <c r="JJ206" s="14">
        <v>10</v>
      </c>
      <c r="JK206" s="14">
        <v>2</v>
      </c>
      <c r="JL206" s="14">
        <v>1.5</v>
      </c>
      <c r="JM206" s="23">
        <f t="shared" si="368"/>
        <v>97681809</v>
      </c>
      <c r="JN206" s="23">
        <f t="shared" si="369"/>
        <v>1</v>
      </c>
      <c r="JO206" s="23">
        <f t="shared" si="370"/>
        <v>97681.81</v>
      </c>
      <c r="JP206" s="14">
        <v>30</v>
      </c>
      <c r="JQ206" s="14">
        <v>6</v>
      </c>
      <c r="JR206" s="14">
        <v>4</v>
      </c>
      <c r="JS206" s="23">
        <f t="shared" si="371"/>
        <v>279812908</v>
      </c>
      <c r="JT206" s="23">
        <f t="shared" si="372"/>
        <v>1</v>
      </c>
      <c r="JU206" s="23">
        <f t="shared" si="373"/>
        <v>279812.90999999997</v>
      </c>
      <c r="JW206" s="23">
        <f t="shared" si="374"/>
        <v>373083877</v>
      </c>
      <c r="JX206" s="23">
        <f t="shared" si="375"/>
        <v>1</v>
      </c>
      <c r="JY206" s="23">
        <f t="shared" si="376"/>
        <v>373083.88</v>
      </c>
      <c r="JZ206" s="23">
        <f t="shared" si="377"/>
        <v>146522714</v>
      </c>
      <c r="KA206" s="23">
        <f t="shared" si="378"/>
        <v>1</v>
      </c>
      <c r="KB206" s="23">
        <f t="shared" si="379"/>
        <v>146522.71</v>
      </c>
    </row>
    <row r="207" spans="3:288" ht="16.5" x14ac:dyDescent="0.2">
      <c r="C207" s="14">
        <f t="shared" si="381"/>
        <v>56</v>
      </c>
      <c r="D207" s="14">
        <v>203</v>
      </c>
      <c r="E207" s="14" t="s">
        <v>862</v>
      </c>
      <c r="F207" s="14">
        <v>713</v>
      </c>
      <c r="G207" s="14">
        <v>713</v>
      </c>
      <c r="H207" s="14">
        <v>713</v>
      </c>
      <c r="I207" s="14">
        <v>713</v>
      </c>
      <c r="J207" s="14">
        <v>11</v>
      </c>
      <c r="K207" s="14">
        <v>11</v>
      </c>
      <c r="L207" s="14">
        <v>11</v>
      </c>
      <c r="M207" s="14">
        <v>8</v>
      </c>
      <c r="N207" s="14">
        <v>7</v>
      </c>
      <c r="O207" s="14">
        <v>7</v>
      </c>
      <c r="P207" s="14">
        <v>10</v>
      </c>
      <c r="Q207" s="14">
        <v>10</v>
      </c>
      <c r="R207" s="14">
        <v>10</v>
      </c>
      <c r="S207" s="14">
        <v>10</v>
      </c>
      <c r="T207" s="14">
        <v>10</v>
      </c>
      <c r="U207" s="14">
        <v>10</v>
      </c>
      <c r="V207" s="14">
        <v>10</v>
      </c>
      <c r="W207" s="14">
        <v>10</v>
      </c>
      <c r="X207" s="14">
        <v>713</v>
      </c>
      <c r="Y207" s="14">
        <v>713</v>
      </c>
      <c r="Z207" s="14">
        <v>713</v>
      </c>
      <c r="AA207" s="14">
        <v>713</v>
      </c>
      <c r="AB207" s="14">
        <v>713</v>
      </c>
      <c r="AC207" s="14">
        <v>713</v>
      </c>
      <c r="AD207" s="14">
        <v>713</v>
      </c>
      <c r="AE207" s="14">
        <v>713</v>
      </c>
      <c r="AF207" s="14">
        <v>96</v>
      </c>
      <c r="AG207" s="14">
        <v>96</v>
      </c>
      <c r="AH207" s="14">
        <v>96</v>
      </c>
      <c r="AI207" s="14">
        <v>96</v>
      </c>
      <c r="AJ207" s="14">
        <v>96</v>
      </c>
      <c r="AK207" s="14">
        <v>96</v>
      </c>
      <c r="AL207" s="14">
        <v>96</v>
      </c>
      <c r="AM207" s="14">
        <v>96</v>
      </c>
      <c r="AN207" s="14">
        <v>7</v>
      </c>
      <c r="AO207" s="14">
        <v>8</v>
      </c>
      <c r="AP207" s="14">
        <v>8</v>
      </c>
      <c r="AQ207" s="14">
        <v>8</v>
      </c>
      <c r="AR207" s="14">
        <v>8</v>
      </c>
      <c r="AS207" s="14">
        <v>0</v>
      </c>
      <c r="AT207" s="14">
        <v>0</v>
      </c>
      <c r="AU207" s="14">
        <v>0</v>
      </c>
      <c r="AV207" s="14">
        <v>0</v>
      </c>
      <c r="AW207" s="14">
        <v>5</v>
      </c>
      <c r="AX207" s="14">
        <v>6</v>
      </c>
      <c r="AY207" s="14">
        <v>0</v>
      </c>
      <c r="AZ207" s="14">
        <v>0</v>
      </c>
      <c r="BA207" s="14">
        <v>22</v>
      </c>
      <c r="BF207" s="14">
        <f>ROUND((INDEX(新战舰养成!S$6:S$18,通天塔!$J207+1)+INDEX(新战舰养成!D$6:D$18,通天塔!$J207+1)*(通天塔!$G207-1))*INDEX(战舰突破!$D$6:$D$18,通天塔!$M207+1),0)</f>
        <v>524555</v>
      </c>
      <c r="BG207" s="14">
        <f>ROUND((INDEX(新战舰养成!T$6:T$18,通天塔!$J207+1)+INDEX(新战舰养成!E$6:E$18,通天塔!$J207+1)*(通天塔!$G207-1))*INDEX(战舰突破!$D$6:$D$18,通天塔!$M207+1),0)</f>
        <v>4196312</v>
      </c>
      <c r="BH207" s="14">
        <f>ROUND((INDEX(新战舰养成!U$6:U$18,通天塔!$J207+1)+INDEX(新战舰养成!F$6:F$18,通天塔!$J207+1)*(通天塔!$G207-1))*INDEX(战舰突破!$D$6:$D$18,通天塔!$M207+1),0)</f>
        <v>262443</v>
      </c>
      <c r="BI207" s="14">
        <f>ROUND((INDEX(新战舰养成!V$6:V$18,通天塔!$J207+1)+INDEX(新战舰养成!G$6:G$18,通天塔!$J207+1)*(通天塔!$G207-1))*INDEX(战舰突破!$D$6:$D$18,通天塔!$M207+1),0)</f>
        <v>630</v>
      </c>
      <c r="BJ207" s="14">
        <f>ROUND((INDEX(新战舰养成!W$6:W$18,通天塔!$J207+1)+INDEX(新战舰养成!H$6:H$18,通天塔!$J207+1)*(通天塔!$G207-1))*INDEX(战舰突破!$D$6:$D$18,通天塔!$M207+1),0)</f>
        <v>8</v>
      </c>
      <c r="BL207" s="14">
        <f>IF($H207&gt;0,ROUND((INDEX(新战舰养成!X$6:X$18,通天塔!$K207+1)+INDEX(新战舰养成!I$6:I$18,通天塔!$K207+1)*(通天塔!$H207-1))*INDEX(战舰突破!$D$6:$D$18,通天塔!$N207+1),0),0)</f>
        <v>475129</v>
      </c>
      <c r="BM207" s="14">
        <f>IF($H207&gt;0,ROUND((INDEX(新战舰养成!Y$6:Y$18,通天塔!$K207+1)+INDEX(新战舰养成!J$6:J$18,通天塔!$K207+1)*(通天塔!$H207-1))*INDEX(战舰突破!$D$6:$D$18,通天塔!$N207+1),0),0)</f>
        <v>0</v>
      </c>
      <c r="BN207" s="14">
        <f>IF($H207&gt;0,ROUND((INDEX(新战舰养成!Z$6:Z$18,通天塔!$K207+1)+INDEX(新战舰养成!K$6:K$18,通天塔!$K207+1)*(通天塔!$H207-1))*INDEX(战舰突破!$D$6:$D$18,通天塔!$N207+1),0),0)</f>
        <v>0</v>
      </c>
      <c r="BO207" s="14">
        <f>IF($H207&gt;0,ROUND((INDEX(新战舰养成!AA$6:AA$18,通天塔!$K207+1)+INDEX(新战舰养成!L$6:L$18,通天塔!$K207+1)*(通天塔!$H207-1))*INDEX(战舰突破!$D$6:$D$18,通天塔!$N207+1),0),0)</f>
        <v>4745972</v>
      </c>
      <c r="BP207" s="14">
        <f>IF($H207&gt;0,ROUND((INDEX(新战舰养成!AB$6:AB$18,通天塔!$K207+1)+INDEX(新战舰养成!M$6:M$18,通天塔!$K207+1)*(通天塔!$H207-1))*INDEX(战舰突破!$D$6:$D$18,通天塔!$N207+1),0),0)</f>
        <v>94780</v>
      </c>
      <c r="BR207" s="14">
        <f>IF($I207&gt;0,ROUND((INDEX(新战舰养成!AC$6:AC$18,通天塔!$L207+1)+INDEX(新战舰养成!I$6:I$18,通天塔!$L207+1)*(通天塔!$I207-1))*INDEX(战舰突破!$D$6:$D$18,通天塔!$O207+1),0),0)</f>
        <v>475699</v>
      </c>
      <c r="BS207" s="14">
        <f>IF($I207&gt;0,ROUND((INDEX(新战舰养成!AD$6:AD$18,通天塔!$L207+1)+INDEX(新战舰养成!J$6:J$18,通天塔!$L207+1)*(通天塔!$I207-1))*INDEX(战舰突破!$D$6:$D$18,通天塔!$O207+1),0),0)</f>
        <v>0</v>
      </c>
      <c r="BT207" s="14">
        <f>IF($I207&gt;0,ROUND((INDEX(新战舰养成!AE$6:AE$18,通天塔!$L207+1)+INDEX(新战舰养成!K$6:K$18,通天塔!$L207+1)*(通天塔!$I207-1))*INDEX(战舰突破!$D$6:$D$18,通天塔!$O207+1),0),0)</f>
        <v>0</v>
      </c>
      <c r="BU207" s="14">
        <f>IF($I207&gt;0,ROUND((INDEX(新战舰养成!AF$6:AF$18,通天塔!$L207+1)+INDEX(新战舰养成!L$6:L$18,通天塔!$L207+1)*(通天塔!$I207-1))*INDEX(战舰突破!$D$6:$D$18,通天塔!$O207+1),0),0)</f>
        <v>3049576</v>
      </c>
      <c r="BV207" s="14">
        <f>IF($I207&gt;0,ROUND((INDEX(新战舰养成!AG$6:AG$18,通天塔!$L207+1)+INDEX(新战舰养成!M$6:M$18,通天塔!$L207+1)*(通天塔!$I207-1))*INDEX(战舰突破!$D$6:$D$18,通天塔!$O207+1),0),0)</f>
        <v>129130</v>
      </c>
      <c r="BY207" s="14">
        <f>(INDEX(装备数值!$C$13:$G$116,通天塔!$P207*8+1,BY$2)+INDEX(装备数值!$C$13:$G$116,通天塔!$Q207*8+2,BY$2)+INDEX(装备数值!$C$13:$G$116,通天塔!$S207*8+3,BY$2)+INDEX(装备数值!$C$13:$G$116,通天塔!$R207*8+4,BY$2)+INDEX(装备数值!$C$13:$G$116,通天塔!$T207*8+5,BY$2)+INDEX(装备数值!$C$13:$G$116,通天塔!$U207*8+6,BY$2)+INDEX(装备数值!$C$13:$G$116,通天塔!$V207*8+7,BY$2)+INDEX(装备数值!$C$13:$G$116,通天塔!$W207*8+8,BY$2))</f>
        <v>80000</v>
      </c>
      <c r="BZ207" s="14">
        <f>(INDEX(装备数值!$C$13:$G$116,通天塔!$P207*8+1,BZ$2)+INDEX(装备数值!$C$13:$G$116,通天塔!$Q207*8+2,BZ$2)+INDEX(装备数值!$C$13:$G$116,通天塔!$S207*8+3,BZ$2)+INDEX(装备数值!$C$13:$G$116,通天塔!$R207*8+4,BZ$2)+INDEX(装备数值!$C$13:$G$116,通天塔!$T207*8+5,BZ$2)+INDEX(装备数值!$C$13:$G$116,通天塔!$U207*8+6,BZ$2)+INDEX(装备数值!$C$13:$G$116,通天塔!$V207*8+7,BZ$2)+INDEX(装备数值!$C$13:$G$116,通天塔!$W207*8+8,BZ$2))</f>
        <v>600000</v>
      </c>
      <c r="CA207" s="14">
        <f>(INDEX(装备数值!$C$13:$G$116,通天塔!$P207*8+1,CA$2)+INDEX(装备数值!$C$13:$G$116,通天塔!$Q207*8+2,CA$2)+INDEX(装备数值!$C$13:$G$116,通天塔!$S207*8+3,CA$2)+INDEX(装备数值!$C$13:$G$116,通天塔!$R207*8+4,CA$2)+INDEX(装备数值!$C$13:$G$116,通天塔!$T207*8+5,CA$2)+INDEX(装备数值!$C$13:$G$116,通天塔!$U207*8+6,CA$2)+INDEX(装备数值!$C$13:$G$116,通天塔!$V207*8+7,CA$2)+INDEX(装备数值!$C$13:$G$116,通天塔!$W207*8+8,CA$2))</f>
        <v>40000</v>
      </c>
      <c r="CB207" s="14">
        <f>(INDEX(装备数值!$C$13:$G$116,通天塔!$P207*8+1,CB$2)+INDEX(装备数值!$C$13:$G$116,通天塔!$Q207*8+2,CB$2)+INDEX(装备数值!$C$13:$G$116,通天塔!$S207*8+3,CB$2)+INDEX(装备数值!$C$13:$G$116,通天塔!$R207*8+4,CB$2)+INDEX(装备数值!$C$13:$G$116,通天塔!$T207*8+5,CB$2)+INDEX(装备数值!$C$13:$G$116,通天塔!$U207*8+6,CB$2)+INDEX(装备数值!$C$13:$G$116,通天塔!$V207*8+7,CB$2)+INDEX(装备数值!$C$13:$G$116,通天塔!$W207*8+8,CB$2))</f>
        <v>800000</v>
      </c>
      <c r="CC207" s="14">
        <f>(INDEX(装备数值!$C$13:$G$116,通天塔!$P207*8+1,CC$2)+INDEX(装备数值!$C$13:$G$116,通天塔!$Q207*8+2,CC$2)+INDEX(装备数值!$C$13:$G$116,通天塔!$S207*8+3,CC$2)+INDEX(装备数值!$C$13:$G$116,通天塔!$R207*8+4,CC$2)+INDEX(装备数值!$C$13:$G$116,通天塔!$T207*8+5,CC$2)+INDEX(装备数值!$C$13:$G$116,通天塔!$U207*8+6,CC$2)+INDEX(装备数值!$C$13:$G$116,通天塔!$V207*8+7,CC$2)+INDEX(装备数值!$C$13:$G$116,通天塔!$W207*8+8,CC$2))</f>
        <v>15750</v>
      </c>
      <c r="CF207" s="14">
        <f>INDEX(装备数值!$I$13:$M$116,通天塔!$P207*8+1,CF$2)*$X207+INDEX(装备数值!$I$13:$M$116,通天塔!$Q207*8+2,CF$2)*$Y207+INDEX(装备数值!$I$13:$M$116,通天塔!$S207*8+3,CF$2)*$Z207+INDEX(装备数值!$I$13:$M$116,通天塔!$R207*8+4,CF$2)*$AA207+INDEX(装备数值!$I$13:$M$116,通天塔!$T207*8+5,CF$2)*$AB207+INDEX(装备数值!$I$13:$M$116,通天塔!$U207*8+6,CF$2)*$AC207+INDEX(装备数值!$I$13:$M$116,通天塔!$V207*8+7,CF$2)*$AD207+INDEX(装备数值!$I$13:$M$116,通天塔!$W207*8+8,CF$2)*$AE207</f>
        <v>228160</v>
      </c>
      <c r="CG207" s="14">
        <f>INDEX(装备数值!$I$13:$M$116,通天塔!$P207*8+1,CG$2)*$X207+INDEX(装备数值!$I$13:$M$116,通天塔!$Q207*8+2,CG$2)*$Y207+INDEX(装备数值!$I$13:$M$116,通天塔!$S207*8+3,CG$2)*$Z207+INDEX(装备数值!$I$13:$M$116,通天塔!$R207*8+4,CG$2)*$AA207+INDEX(装备数值!$I$13:$M$116,通天塔!$T207*8+5,CG$2)*$AB207+INDEX(装备数值!$I$13:$M$116,通天塔!$U207*8+6,CG$2)*$AC207+INDEX(装备数值!$I$13:$M$116,通天塔!$V207*8+7,CG$2)*$AD207+INDEX(装备数值!$I$13:$M$116,通天塔!$W207*8+8,CG$2)*$AE207</f>
        <v>1711200</v>
      </c>
      <c r="CH207" s="14">
        <f>INDEX(装备数值!$I$13:$M$116,通天塔!$P207*8+1,CH$2)*$X207+INDEX(装备数值!$I$13:$M$116,通天塔!$Q207*8+2,CH$2)*$Y207+INDEX(装备数值!$I$13:$M$116,通天塔!$S207*8+3,CH$2)*$Z207+INDEX(装备数值!$I$13:$M$116,通天塔!$R207*8+4,CH$2)*$AA207+INDEX(装备数值!$I$13:$M$116,通天塔!$T207*8+5,CH$2)*$AB207+INDEX(装备数值!$I$13:$M$116,通天塔!$U207*8+6,CH$2)*$AC207+INDEX(装备数值!$I$13:$M$116,通天塔!$V207*8+7,CH$2)*$AD207+INDEX(装备数值!$I$13:$M$116,通天塔!$W207*8+8,CH$2)*$AE207</f>
        <v>114080</v>
      </c>
      <c r="CI207" s="14">
        <f>INDEX(装备数值!$I$13:$M$116,通天塔!$P207*8+1,CI$2)*$X207+INDEX(装备数值!$I$13:$M$116,通天塔!$Q207*8+2,CI$2)*$Y207+INDEX(装备数值!$I$13:$M$116,通天塔!$S207*8+3,CI$2)*$Z207+INDEX(装备数值!$I$13:$M$116,通天塔!$R207*8+4,CI$2)*$AA207+INDEX(装备数值!$I$13:$M$116,通天塔!$T207*8+5,CI$2)*$AB207+INDEX(装备数值!$I$13:$M$116,通天塔!$U207*8+6,CI$2)*$AC207+INDEX(装备数值!$I$13:$M$116,通天塔!$V207*8+7,CI$2)*$AD207+INDEX(装备数值!$I$13:$M$116,通天塔!$W207*8+8,CI$2)*$AE207</f>
        <v>2281600</v>
      </c>
      <c r="CJ207" s="14">
        <f>INDEX(装备数值!$I$13:$M$116,通天塔!$P207*8+1,CJ$2)*$X207+INDEX(装备数值!$I$13:$M$116,通天塔!$Q207*8+2,CJ$2)*$Y207+INDEX(装备数值!$I$13:$M$116,通天塔!$S207*8+3,CJ$2)*$Z207+INDEX(装备数值!$I$13:$M$116,通天塔!$R207*8+4,CJ$2)*$AA207+INDEX(装备数值!$I$13:$M$116,通天塔!$T207*8+5,CJ$2)*$AB207+INDEX(装备数值!$I$13:$M$116,通天塔!$U207*8+6,CJ$2)*$AC207+INDEX(装备数值!$I$13:$M$116,通天塔!$V207*8+7,CJ$2)*$AD207+INDEX(装备数值!$I$13:$M$116,通天塔!$W207*8+8,CJ$2)*$AE207</f>
        <v>44919</v>
      </c>
      <c r="CM207" s="14">
        <f>INDEX(装备数值!$X$13:$AH$116,$P207*8+1,CM$2)*$AF207+INDEX(装备数值!$X$13:$AH$116,$Q207*8+2,CM$2)*$AG207+INDEX(装备数值!$X$13:$AH$116,$S207*8+3,CM$2)*$AH207+INDEX(装备数值!$X$13:$AH$116,$R207*8+4,CM$2)*$AI207+INDEX(装备数值!$X$13:$AH$116,$T207*8+5,CM$2)*$AJ207+INDEX(装备数值!$X$13:$AH$116,$U207*8+6,CM$2)*$AK207+INDEX(装备数值!$X$13:$AH$116,$V207*8+7,CM$2)*$AL207+INDEX(装备数值!$X$13:$AH$116,$W207*8+8,CM$2)*$AM207</f>
        <v>76800</v>
      </c>
      <c r="CN207" s="14">
        <f>INDEX(装备数值!$X$13:$AH$116,$P207*8+1,CN$2)*$AF207+INDEX(装备数值!$X$13:$AH$116,$Q207*8+2,CN$2)*$AG207+INDEX(装备数值!$X$13:$AH$116,$S207*8+3,CN$2)*$AH207+INDEX(装备数值!$X$13:$AH$116,$R207*8+4,CN$2)*$AI207+INDEX(装备数值!$X$13:$AH$116,$T207*8+5,CN$2)*$AJ207+INDEX(装备数值!$X$13:$AH$116,$U207*8+6,CN$2)*$AK207+INDEX(装备数值!$X$13:$AH$116,$V207*8+7,CN$2)*$AL207+INDEX(装备数值!$X$13:$AH$116,$W207*8+8,CN$2)*$AM207</f>
        <v>576000</v>
      </c>
      <c r="CO207" s="14">
        <f>INDEX(装备数值!$X$13:$AH$116,$P207*8+1,CO$2)*$AF207+INDEX(装备数值!$X$13:$AH$116,$Q207*8+2,CO$2)*$AG207+INDEX(装备数值!$X$13:$AH$116,$S207*8+3,CO$2)*$AH207+INDEX(装备数值!$X$13:$AH$116,$R207*8+4,CO$2)*$AI207+INDEX(装备数值!$X$13:$AH$116,$T207*8+5,CO$2)*$AJ207+INDEX(装备数值!$X$13:$AH$116,$U207*8+6,CO$2)*$AK207+INDEX(装备数值!$X$13:$AH$116,$V207*8+7,CO$2)*$AL207+INDEX(装备数值!$X$13:$AH$116,$W207*8+8,CO$2)*$AM207</f>
        <v>38400</v>
      </c>
      <c r="CP207" s="14">
        <f>INDEX(装备数值!$X$13:$AH$116,$P207*8+1,CP$2)*$AF207+INDEX(装备数值!$X$13:$AH$116,$Q207*8+2,CP$2)*$AG207+INDEX(装备数值!$X$13:$AH$116,$S207*8+3,CP$2)*$AH207+INDEX(装备数值!$X$13:$AH$116,$R207*8+4,CP$2)*$AI207+INDEX(装备数值!$X$13:$AH$116,$T207*8+5,CP$2)*$AJ207+INDEX(装备数值!$X$13:$AH$116,$U207*8+6,CP$2)*$AK207+INDEX(装备数值!$X$13:$AH$116,$V207*8+7,CP$2)*$AL207+INDEX(装备数值!$X$13:$AH$116,$W207*8+8,CP$2)*$AM207</f>
        <v>768000</v>
      </c>
      <c r="CQ207" s="14">
        <f>INDEX(装备数值!$X$13:$AH$116,$P207*8+1,CQ$2)*$AF207+INDEX(装备数值!$X$13:$AH$116,$Q207*8+2,CQ$2)*$AG207+INDEX(装备数值!$X$13:$AH$116,$S207*8+3,CQ$2)*$AH207+INDEX(装备数值!$X$13:$AH$116,$R207*8+4,CQ$2)*$AI207+INDEX(装备数值!$X$13:$AH$116,$T207*8+5,CQ$2)*$AJ207+INDEX(装备数值!$X$13:$AH$116,$U207*8+6,CQ$2)*$AK207+INDEX(装备数值!$X$13:$AH$116,$V207*8+7,CQ$2)*$AL207+INDEX(装备数值!$X$13:$AH$116,$W207*8+8,CQ$2)*$AM207</f>
        <v>15360</v>
      </c>
      <c r="CR207" s="14">
        <f>INDEX(装备数值!$X$13:$AH$116,$P207*8+1,CR$2)*$AF207+INDEX(装备数值!$X$13:$AH$116,$Q207*8+2,CR$2)*$AG207+INDEX(装备数值!$X$13:$AH$116,$S207*8+3,CR$2)*$AH207+INDEX(装备数值!$X$13:$AH$116,$R207*8+4,CR$2)*$AI207+INDEX(装备数值!$X$13:$AH$116,$T207*8+5,CR$2)*$AJ207+INDEX(装备数值!$X$13:$AH$116,$U207*8+6,CR$2)*$AK207+INDEX(装备数值!$X$13:$AH$116,$V207*8+7,CR$2)*$AL207+INDEX(装备数值!$X$13:$AH$116,$W207*8+8,CR$2)*$AM207</f>
        <v>57600</v>
      </c>
      <c r="CS207" s="14">
        <f>INDEX(装备数值!$X$13:$AH$116,$P207*8+1,CS$2)*$AF207+INDEX(装备数值!$X$13:$AH$116,$Q207*8+2,CS$2)*$AG207+INDEX(装备数值!$X$13:$AH$116,$S207*8+3,CS$2)*$AH207+INDEX(装备数值!$X$13:$AH$116,$R207*8+4,CS$2)*$AI207+INDEX(装备数值!$X$13:$AH$116,$T207*8+5,CS$2)*$AJ207+INDEX(装备数值!$X$13:$AH$116,$U207*8+6,CS$2)*$AK207+INDEX(装备数值!$X$13:$AH$116,$V207*8+7,CS$2)*$AL207+INDEX(装备数值!$X$13:$AH$116,$W207*8+8,CS$2)*$AM207</f>
        <v>57600</v>
      </c>
      <c r="CT207" s="14">
        <f>INDEX(装备数值!$X$13:$AH$116,$P207*8+1,CT$2)*$AF207+INDEX(装备数值!$X$13:$AH$116,$Q207*8+2,CT$2)*$AG207+INDEX(装备数值!$X$13:$AH$116,$S207*8+3,CT$2)*$AH207+INDEX(装备数值!$X$13:$AH$116,$R207*8+4,CT$2)*$AI207+INDEX(装备数值!$X$13:$AH$116,$T207*8+5,CT$2)*$AJ207+INDEX(装备数值!$X$13:$AH$116,$U207*8+6,CT$2)*$AK207+INDEX(装备数值!$X$13:$AH$116,$V207*8+7,CT$2)*$AL207+INDEX(装备数值!$X$13:$AH$116,$W207*8+8,CT$2)*$AM207</f>
        <v>57600</v>
      </c>
      <c r="CU207" s="14">
        <f>INDEX(装备数值!$X$13:$AH$116,$P207*8+1,CU$2)*$AF207+INDEX(装备数值!$X$13:$AH$116,$Q207*8+2,CU$2)*$AG207+INDEX(装备数值!$X$13:$AH$116,$S207*8+3,CU$2)*$AH207+INDEX(装备数值!$X$13:$AH$116,$R207*8+4,CU$2)*$AI207+INDEX(装备数值!$X$13:$AH$116,$T207*8+5,CU$2)*$AJ207+INDEX(装备数值!$X$13:$AH$116,$U207*8+6,CU$2)*$AK207+INDEX(装备数值!$X$13:$AH$116,$V207*8+7,CU$2)*$AL207+INDEX(装备数值!$X$13:$AH$116,$W207*8+8,CU$2)*$AM207</f>
        <v>57600</v>
      </c>
      <c r="CV207" s="14">
        <f>INDEX(装备数值!$X$13:$AH$116,$P207*8+1,CV$2)*$AF207+INDEX(装备数值!$X$13:$AH$116,$Q207*8+2,CV$2)*$AG207+INDEX(装备数值!$X$13:$AH$116,$S207*8+3,CV$2)*$AH207+INDEX(装备数值!$X$13:$AH$116,$R207*8+4,CV$2)*$AI207+INDEX(装备数值!$X$13:$AH$116,$T207*8+5,CV$2)*$AJ207+INDEX(装备数值!$X$13:$AH$116,$U207*8+6,CV$2)*$AK207+INDEX(装备数值!$X$13:$AH$116,$V207*8+7,CV$2)*$AL207+INDEX(装备数值!$X$13:$AH$116,$W207*8+8,CV$2)*$AM207</f>
        <v>192</v>
      </c>
      <c r="CW207" s="14">
        <f>INDEX(装备数值!$X$13:$AH$116,$P207*8+1,CW$2)*$AF207+INDEX(装备数值!$X$13:$AH$116,$Q207*8+2,CW$2)*$AG207+INDEX(装备数值!$X$13:$AH$116,$S207*8+3,CW$2)*$AH207+INDEX(装备数值!$X$13:$AH$116,$R207*8+4,CW$2)*$AI207+INDEX(装备数值!$X$13:$AH$116,$T207*8+5,CW$2)*$AJ207+INDEX(装备数值!$X$13:$AH$116,$U207*8+6,CW$2)*$AK207+INDEX(装备数值!$X$13:$AH$116,$V207*8+7,CW$2)*$AL207+INDEX(装备数值!$X$13:$AH$116,$W207*8+8,CW$2)*$AM207</f>
        <v>192</v>
      </c>
      <c r="CY207" s="14">
        <f>INDEX(装备数值!$AN$17:$AN$117,MATCH(MIN($X207:$AE207),装备数值!$AO$17:$AO$117,1))</f>
        <v>71</v>
      </c>
      <c r="CZ207" s="14">
        <f>IF(COUNTIF($P207:$W207,"&gt;"&amp;0)=8,INDEX(装备数值!AR$17:AR$117,$CY207+1),0)</f>
        <v>39760</v>
      </c>
      <c r="DA207" s="14">
        <f>IF(COUNTIF($P207:$W207,"&gt;"&amp;0)=8,INDEX(装备数值!AS$17:AS$117,$CY207+1),0)</f>
        <v>298200</v>
      </c>
      <c r="DB207" s="14">
        <f>IF(COUNTIF($P207:$W207,"&gt;"&amp;0)=8,INDEX(装备数值!AT$17:AT$117,$CY207+1),0)</f>
        <v>19880</v>
      </c>
      <c r="DC207" s="14">
        <f>IF(COUNTIF($P207:$W207,"&gt;"&amp;0)=8,INDEX(装备数值!AU$17:AU$117,$CY207+1),0)</f>
        <v>397600</v>
      </c>
      <c r="DD207" s="14">
        <f>IF(COUNTIF($P207:$W207,"&gt;"&amp;0)=8,INDEX(装备数值!AV$17:AV$117,$CY207+1),0)</f>
        <v>7668</v>
      </c>
      <c r="DF207" s="14">
        <f>INDEX(装备数值!$AY$17:$AY$77,MATCH(MIN($AF207:$AM207),装备数值!$AZ$17:$AZ$77,1))</f>
        <v>48</v>
      </c>
      <c r="DG207" s="26">
        <f>INDEX(装备数值!BA$17:BA$77,通天塔!DF207+1)</f>
        <v>1.1499999999999999</v>
      </c>
      <c r="DH207" s="26">
        <f>INDEX(装备数值!BA$17:BA$77,通天塔!DF207+1)</f>
        <v>1.1499999999999999</v>
      </c>
      <c r="DJ207" s="14">
        <f t="shared" ref="DJ207:DJ232" si="383">SUM(AN207:AZ207)</f>
        <v>50</v>
      </c>
      <c r="DK207" s="14">
        <f>VLOOKUP(DJ207,军阶与晶片数值!$W$6:$X$27,2)</f>
        <v>11</v>
      </c>
      <c r="DL207" s="14">
        <f>INDEX(军阶与晶片数值!Y$6:Y$27,$DK207+1)</f>
        <v>1000</v>
      </c>
      <c r="DM207" s="14">
        <f>INDEX(军阶与晶片数值!Z$6:Z$27,$DK207+1)</f>
        <v>1000</v>
      </c>
      <c r="DN207" s="14">
        <f>INDEX(军阶与晶片数值!AA$6:AA$27,$DK207+1)</f>
        <v>1000</v>
      </c>
      <c r="DO207" s="14">
        <f>INDEX(军阶与晶片数值!AB$6:AB$27,$DK207+1)</f>
        <v>1000</v>
      </c>
      <c r="DP207" s="29">
        <f>INDEX(军阶与晶片数值!AC$6:AC$27,$DK207+1)</f>
        <v>60</v>
      </c>
      <c r="DQ207" s="29">
        <f>INDEX(军阶与晶片数值!AD$6:AD$27,$DK207+1)</f>
        <v>40</v>
      </c>
      <c r="DS207" s="26">
        <f>INDEX(军阶与晶片数值!I$6:I$16,AN207+1)</f>
        <v>0.45</v>
      </c>
      <c r="DT207" s="26">
        <f>INDEX(军阶与晶片数值!M$6:M$16,AO207+1)</f>
        <v>0.6</v>
      </c>
      <c r="DU207" s="26">
        <f>INDEX(军阶与晶片数值!J$6:J$16,AP207+1)</f>
        <v>0.6</v>
      </c>
      <c r="DV207" s="26">
        <f>INDEX(军阶与晶片数值!K$6:K$16,AQ207+1)</f>
        <v>1.2</v>
      </c>
      <c r="DW207" s="26">
        <f>INDEX(军阶与晶片数值!L$6:L$16,AR207+1)</f>
        <v>1.2</v>
      </c>
      <c r="DX207" s="28">
        <f>INDEX(军阶与晶片数值!N$6:N$16,AS207+1)</f>
        <v>0</v>
      </c>
      <c r="DY207" s="28">
        <f>INDEX(军阶与晶片数值!O$6:O$16,AT207+1)</f>
        <v>0</v>
      </c>
      <c r="DZ207" s="28">
        <f>INDEX(军阶与晶片数值!P$6:P$16,AU207+1)</f>
        <v>0</v>
      </c>
      <c r="EA207" s="28">
        <f>INDEX(军阶与晶片数值!Q$6:Q$16,AV207+1)</f>
        <v>0</v>
      </c>
      <c r="EB207" s="26">
        <f>INDEX(军阶与晶片数值!R$6:R$16,AW207+1)</f>
        <v>0.4</v>
      </c>
      <c r="EC207" s="26">
        <f>INDEX(军阶与晶片数值!S$6:S$16,AX207+1)</f>
        <v>0.6</v>
      </c>
      <c r="ED207" s="26">
        <f>INDEX(军阶与晶片数值!T$6:T$16,AY207+1)</f>
        <v>0</v>
      </c>
      <c r="EE207" s="26">
        <f>INDEX(军阶与晶片数值!U$6:U$16,AZ207+1)</f>
        <v>0</v>
      </c>
      <c r="EG207" s="26">
        <f>INDEX(军阶与晶片数值!$C$6:$C$36,通天塔!$BA207+1)</f>
        <v>1.1000000000000001</v>
      </c>
      <c r="EH207" s="26">
        <f>INDEX(军阶与晶片数值!$C$6:$C$36,通天塔!$BA207+1)</f>
        <v>1.1000000000000001</v>
      </c>
      <c r="EI207" s="26">
        <f>INDEX(军阶与晶片数值!$C$6:$C$36,通天塔!$BA207+1)</f>
        <v>1.1000000000000001</v>
      </c>
      <c r="EJ207" s="26">
        <f>INDEX(军阶与晶片数值!$C$6:$C$36,通天塔!$BA207+1)</f>
        <v>1.1000000000000001</v>
      </c>
      <c r="EK207" s="26">
        <f>INDEX(军阶与晶片数值!$C$6:$C$36,通天塔!$BA207+1)</f>
        <v>1.1000000000000001</v>
      </c>
      <c r="EM207" s="14">
        <f>INDEX(战舰突破!$H$6:$H$18,通天塔!$J207+1)+INDEX(战舰突破!$H$23:$H$35,通天塔!$K207+1)+INDEX(战舰突破!$H$40:$H$52,通天塔!$L207+1)</f>
        <v>200</v>
      </c>
      <c r="EN207" s="14">
        <f>INDEX(战舰突破!$I$6:$I$18,通天塔!$J207+1)+INDEX(战舰突破!$I$23:$I$35,通天塔!$K207+1)+INDEX(战舰突破!$I$40:$I$52,通天塔!$L207+1)</f>
        <v>200</v>
      </c>
      <c r="EO207" s="14">
        <f>INDEX(战舰突破!$J$6:$J$18,通天塔!$J207+1)+INDEX(战舰突破!$J$23:$J$35,通天塔!$K207+1)+INDEX(战舰突破!$J$40:$J$52,通天塔!$L207+1)</f>
        <v>0</v>
      </c>
      <c r="EP207" s="14">
        <f>INDEX(战舰突破!$K$6:$K$18,通天塔!$J207+1)+INDEX(战舰突破!$K$23:$K$35,通天塔!$K207+1)+INDEX(战舰突破!$K$40:$K$52,通天塔!$L207+1)</f>
        <v>0</v>
      </c>
      <c r="EQ207" s="14">
        <f>INDEX(战舰突破!$L$6:$L$18,通天塔!$J207+1)+INDEX(战舰突破!$L$23:$L$35,通天塔!$K207+1)+INDEX(战舰突破!$L$40:$L$52,通天塔!$L207+1)</f>
        <v>200</v>
      </c>
      <c r="ER207" s="18">
        <f>INDEX(战舰突破!$N$6:$N$18,通天塔!$J207+1)+INDEX(战舰突破!$N$23:$N$35,通天塔!$K207+1)+INDEX(战舰突破!$N$40:$N$52,通天塔!$L207+1)</f>
        <v>0.75</v>
      </c>
      <c r="ES207" s="18">
        <f>INDEX(战舰突破!$O$6:$O$18,通天塔!$J207+1)+INDEX(战舰突破!$O$23:$O$35,通天塔!$K207+1)+INDEX(战舰突破!$O$40:$O$52,通天塔!$L207+1)</f>
        <v>1.4</v>
      </c>
      <c r="ET207" s="18">
        <f>INDEX(战舰突破!$P$6:$P$18,通天塔!$J207+1)+INDEX(战舰突破!$P$23:$P$35,通天塔!$K207+1)+INDEX(战舰突破!$P$40:$P$52,通天塔!$L207+1)</f>
        <v>0.5</v>
      </c>
      <c r="EU207" s="18">
        <f>INDEX(战舰突破!$Q$6:$Q$18,通天塔!$J207+1)+INDEX(战舰突破!$Q$23:$Q$35,通天塔!$K207+1)+INDEX(战舰突破!$Q$40:$Q$52,通天塔!$L207+1)</f>
        <v>0.3</v>
      </c>
      <c r="EV207" s="18">
        <f>INDEX(战舰突破!$R$6:$R$18,通天塔!$J207+1)+INDEX(战舰突破!$R$23:$R$35,通天塔!$K207+1)+INDEX(战舰突破!$R$40:$R$52,通天塔!$L207+1)</f>
        <v>0.25</v>
      </c>
      <c r="EW207" s="18">
        <f>INDEX(战舰突破!$M$6:$M$18,通天塔!$J207+1)+INDEX(战舰突破!$M$23:$M$35,通天塔!$K207+1)+INDEX(战舰突破!$M$40:$M$52,通天塔!$L207+1)</f>
        <v>0.2</v>
      </c>
      <c r="EX207" s="22">
        <f>INDEX(战舰突破!$W$6:$W$18,通天塔!$J207+1)+INDEX(战舰突破!$W$23:$W$35,通天塔!$K207+1)+INDEX(战舰突破!$W$40:$W$52,通天塔!$L207+1)</f>
        <v>0.5</v>
      </c>
      <c r="FA207" s="14">
        <f>INDEX(战舰突破!$S$6:$S$18,通天塔!$J207+1)</f>
        <v>0</v>
      </c>
      <c r="FB207" s="14">
        <f>INDEX(战舰突破!$T$6:$T$18,通天塔!$J207+1)</f>
        <v>1.1000000000000001</v>
      </c>
      <c r="FC207" s="14">
        <f>INDEX(战舰突破!$U$6:$U$18,通天塔!$J207+1)</f>
        <v>0.1</v>
      </c>
      <c r="FD207" s="14">
        <f>INDEX(战舰突破!$V$6:$V$18,通天塔!$J207+1)</f>
        <v>2</v>
      </c>
      <c r="FE207" s="14">
        <f>INDEX(战舰突破!$X$6:$X$18,通天塔!$J207+1)</f>
        <v>12</v>
      </c>
      <c r="FG207" s="14">
        <f>INDEX(战舰突破!$S$23:$S$35,通天塔!$J207+1)</f>
        <v>1</v>
      </c>
      <c r="FH207" s="14">
        <f>INDEX(战舰突破!$T$23:$T$35,通天塔!$J207+1)</f>
        <v>0.55000000000000004</v>
      </c>
      <c r="FI207" s="14">
        <f>INDEX(战舰突破!$U$23:$U$35,通天塔!$J207+1)</f>
        <v>0.1</v>
      </c>
      <c r="FJ207" s="14">
        <f>INDEX(战舰突破!$V$23:$V$35,通天塔!$J207+1)</f>
        <v>2</v>
      </c>
      <c r="FK207" s="14">
        <f>INDEX(战舰突破!$X$23:$X$35,通天塔!$J207+1)</f>
        <v>180</v>
      </c>
      <c r="FM207" s="14">
        <f>INDEX(战舰突破!$S$40:$S$52,通天塔!$J207+1)</f>
        <v>1</v>
      </c>
      <c r="FN207" s="14">
        <f>INDEX(战舰突破!$T$40:$T$52,通天塔!$J207+1)</f>
        <v>0.25</v>
      </c>
      <c r="FO207" s="14">
        <f>INDEX(战舰突破!$U$40:$U$52,通天塔!$J207+1)</f>
        <v>0.2</v>
      </c>
      <c r="FP207" s="14">
        <f>INDEX(战舰突破!$V$40:$V$52,通天塔!$J207+1)</f>
        <v>2</v>
      </c>
      <c r="FQ207" s="14">
        <f>INDEX(战舰突破!$X$40:$X$52,通天塔!$J207+1)</f>
        <v>300</v>
      </c>
      <c r="FT207" s="14">
        <f t="shared" ref="FT207:FT232" si="384">INT((BF207+BY207+CF207+CM207+CZ207+EM207)*(1+DS207)*(1+EG207)*(1+ER207))</f>
        <v>5059514</v>
      </c>
      <c r="FU207" s="14">
        <f t="shared" ref="FU207:FU232" si="385">IF(BL207&gt;0,INT((BL207+BY207+CF207+CM207+CZ207+EM207)*(1+DS207)*(1+EG207)*(1+ER207)),0)</f>
        <v>4796136</v>
      </c>
      <c r="FV207" s="14">
        <f t="shared" ref="FV207:FV232" si="386">IF(BR207&gt;0,INT((BR207+BY207+CF207+CM207+CZ207+EM207)*(1+DS207)*(1+EG207)*(1+ER207)),0)</f>
        <v>4799173</v>
      </c>
      <c r="FW207" s="14">
        <f t="shared" ref="FW207:FW232" si="387">INT((BG207+BM207+BS207+BZ207+CG207+CN207+DA207+EO207)*(1+DT207)*(1+EH207)*(1+ES207))</f>
        <v>59526125</v>
      </c>
      <c r="FX207" s="14">
        <f t="shared" ref="FX207:FX232" si="388">INT((BH207+BN207+BT207+CA207+CH207+CO207+DB207+EN207)*(1+DU207)*(1+EI207)*(1+ET207))</f>
        <v>2394015</v>
      </c>
      <c r="FY207" s="14">
        <f t="shared" ref="FY207:FY232" si="389">INT((BI207+BO207+BU207+CB207+CI207+CP207+DC207)*(1+DV207)*(1+EJ207))</f>
        <v>55640406</v>
      </c>
      <c r="FZ207" s="14">
        <f t="shared" ref="FZ207:FZ232" si="390">INT((BJ207+BP207+BV207+CC207+CJ207+CQ207+DD207)*(1+DW207)*(1+EK207))</f>
        <v>1421181</v>
      </c>
      <c r="GA207" s="28">
        <f t="shared" ref="GA207:GA232" si="391">CR207+DL207+DX207</f>
        <v>58600</v>
      </c>
      <c r="GB207" s="28">
        <f t="shared" ref="GB207:GB232" si="392">CS207+DM207+DY207</f>
        <v>58600</v>
      </c>
      <c r="GC207" s="28">
        <f t="shared" ref="GC207:GC232" si="393">CT207+DN207+DZ207</f>
        <v>58600</v>
      </c>
      <c r="GD207" s="28">
        <f t="shared" ref="GD207:GD232" si="394">CU207+DO207+EA207</f>
        <v>58600</v>
      </c>
      <c r="GE207" s="28">
        <f t="shared" ref="GE207:GE232" si="395">(1+DG207)*(1+EB207)</f>
        <v>3.01</v>
      </c>
      <c r="GF207" s="28">
        <f t="shared" ref="GF207:GF232" si="396">(1+DH207)*(1+EC207)</f>
        <v>3.44</v>
      </c>
      <c r="GG207" s="28">
        <f t="shared" ref="GG207:GG232" si="397">CX207+DR207+ED207</f>
        <v>0</v>
      </c>
      <c r="GH207" s="28">
        <f t="shared" ref="GH207:GH232" si="398">CY207+DS207+EE207</f>
        <v>71.45</v>
      </c>
      <c r="GI207" s="14">
        <f t="shared" ref="GI207:GI232" si="399">(1+FA207)</f>
        <v>1</v>
      </c>
      <c r="GJ207" s="14">
        <f t="shared" ref="GJ207:GJ232" si="400">(1+FG207)</f>
        <v>2</v>
      </c>
      <c r="GK207" s="14">
        <f t="shared" ref="GK207:GK232" si="401">(1+FM207)</f>
        <v>2</v>
      </c>
      <c r="GL207" s="18">
        <f t="shared" ref="GL207:GL232" si="402">(1+FB207+EW207)</f>
        <v>2.3000000000000003</v>
      </c>
      <c r="GM207" s="18">
        <f t="shared" ref="GM207:GM232" si="403">(1+FH207+EW207)</f>
        <v>1.75</v>
      </c>
      <c r="GN207" s="18">
        <f t="shared" ref="GN207:GN232" si="404">(1+FN207+EW207)</f>
        <v>1.45</v>
      </c>
      <c r="GO207" s="29">
        <f t="shared" si="380"/>
        <v>58750</v>
      </c>
      <c r="GP207" s="29">
        <f t="shared" si="380"/>
        <v>59050</v>
      </c>
      <c r="GQ207" s="29">
        <f t="shared" si="380"/>
        <v>59050</v>
      </c>
      <c r="GR207" s="26">
        <f t="shared" ref="GR207:GR232" si="405">FC207</f>
        <v>0.1</v>
      </c>
      <c r="GS207" s="26">
        <f t="shared" ref="GS207:GS232" si="406">FI207</f>
        <v>0.1</v>
      </c>
      <c r="GT207" s="26">
        <f t="shared" ref="GT207:GT232" si="407">FO207</f>
        <v>0.2</v>
      </c>
      <c r="GU207" s="14">
        <f t="shared" ref="GU207:GU232" si="408">(GU$2+FD207)</f>
        <v>4</v>
      </c>
      <c r="GV207" s="14">
        <f t="shared" ref="GV207:GV232" si="409">(GV$2+FJ207)</f>
        <v>4</v>
      </c>
      <c r="GW207" s="14">
        <f t="shared" ref="GW207:GW232" si="410">(GW$2+FP207)</f>
        <v>4</v>
      </c>
      <c r="GX207" s="14">
        <f t="shared" ref="GX207:GX232" si="411">FE207</f>
        <v>12</v>
      </c>
      <c r="GY207" s="14">
        <f t="shared" ref="GY207:GY232" si="412">FK207</f>
        <v>180</v>
      </c>
      <c r="GZ207" s="14">
        <f t="shared" ref="GZ207:GZ232" si="413">FQ207</f>
        <v>300</v>
      </c>
      <c r="HA207">
        <v>203</v>
      </c>
      <c r="HB207" s="14">
        <f t="shared" si="382"/>
        <v>595236166</v>
      </c>
      <c r="HD207" s="14">
        <f t="shared" ref="HD207:HD232" si="414">INT(MIN(FX207*2,((FW207+FY207)/20+FX207*2)/2))</f>
        <v>4788030</v>
      </c>
      <c r="HE207" s="14">
        <f t="shared" ref="HE207:HE232" si="415">INT(20+MAX(0,FT207-100)/2)</f>
        <v>2529727</v>
      </c>
      <c r="HF207" s="29">
        <f t="shared" ref="HF207:HF232" si="416">INT(0.96*GB207)</f>
        <v>56256</v>
      </c>
      <c r="HG207" s="29">
        <f t="shared" ref="HG207:HG232" si="417">INT(MAX((GB207-350)/1.44,0))</f>
        <v>40451</v>
      </c>
      <c r="HH207" s="29">
        <f t="shared" ref="HH207:HH232" si="418">MAX(INT((GC207-350)*0.75),0)</f>
        <v>43687</v>
      </c>
      <c r="HI207" s="29">
        <f t="shared" ref="HI207:HI232" si="419">MAX(INT((GD207-350)*0.7),0)</f>
        <v>40775</v>
      </c>
      <c r="HJ207" s="14">
        <f t="shared" ref="HJ207:HJ232" si="420">GE207</f>
        <v>3.01</v>
      </c>
      <c r="HK207" s="14">
        <f t="shared" ref="HK207:HK232" si="421">GF207</f>
        <v>3.44</v>
      </c>
      <c r="HL207" s="14">
        <f t="shared" ref="HL207:HL232" si="422">INT(FT207*0.1+FU207*0.1+FV207*0.1)</f>
        <v>1465482</v>
      </c>
      <c r="HM207" s="14">
        <f t="shared" ref="HM207:HM232" si="423">HE207-2 * MAX(0,GC207-HI207)</f>
        <v>2494077</v>
      </c>
      <c r="HN207" s="26">
        <f t="shared" ref="HN207:HN232" si="424">(GA207-0.8*HG207)/(1000+1.6*HG207)</f>
        <v>0.39924773590417756</v>
      </c>
      <c r="HO207" s="26">
        <f t="shared" ref="HO207:HO232" si="425">(EX207+(GD207-0.8*GC207)/(1000+1.6*HH207))</f>
        <v>0.66530510922549202</v>
      </c>
      <c r="HP207" s="29">
        <f t="shared" ref="HP207:HP232" si="426">ROUND((MAX(FT207*0.5,(FT207-0.6*HM207)) * ((FT207-0.6*HM207)/FT207)+GX207)*GL207*HP$2,0)</f>
        <v>721405</v>
      </c>
      <c r="HQ207" s="29">
        <f t="shared" ref="HQ207:HQ232" si="427">ROUND(IF(FU207&gt;0,(MAX(FU207*0.5,(FU207-0.6*HM207)) * ((FU207-0.6*HM207)/FU207)*HQ$2+GY207)*GM207,0),0)</f>
        <v>2383974</v>
      </c>
      <c r="HR207" s="29">
        <f t="shared" ref="HR207:HR232" si="428">ROUND(IF(FV207&gt;0,(MAX(FV207*0.5,(FV207-0.6*HM207)) * ((FV207-0.6*HM207)/FV207)*HR$2+GZ207)*GN207,0),0)</f>
        <v>2636990</v>
      </c>
      <c r="HS207" s="26">
        <f t="shared" ref="HS207:HS232" si="429">GR207+(GO207-0.8*HG207)/(3000+1.6*HG207)</f>
        <v>0.48967183291593808</v>
      </c>
      <c r="HT207" s="26">
        <f t="shared" ref="HT207:HT232" si="430">GS207+(GP207-0.8*HG207)/(3000+1.6*HG207)</f>
        <v>0.49410173415867309</v>
      </c>
      <c r="HU207" s="26">
        <f t="shared" ref="HU207:HU232" si="431">GT207+(GQ207-0.8*HG207)/(3000+1.6*HG207)</f>
        <v>0.59410173415867307</v>
      </c>
      <c r="HV207" s="26">
        <f t="shared" ref="HV207:HV232" si="432">MAX(HS207-40%,0)</f>
        <v>8.9671832915938054E-2</v>
      </c>
      <c r="HW207" s="29">
        <f t="shared" ref="HW207:HW232" si="433">GI207*((HS207-$HV207)*GU207+(1-(HS207-$HV207)))</f>
        <v>2.2000000000000002</v>
      </c>
      <c r="HX207" s="29">
        <f t="shared" ref="HX207:HX232" si="434">GJ207*((HT207-$HV207)*GV207+(1-(HT207-$HV207)))</f>
        <v>4.4265794074564102</v>
      </c>
      <c r="HY207" s="29">
        <f t="shared" ref="HY207:HY232" si="435">GK207*((HU207-$HV207)*GW207+(1-(HU207-$HV207)))</f>
        <v>5.0265794074564099</v>
      </c>
      <c r="HZ207" s="29">
        <f t="shared" ref="HZ207:HZ232" si="436">GI207*((HS207-$HV207)*GU207+(1-(HS207-$HV207)))/HP$1*HP207</f>
        <v>7935455</v>
      </c>
      <c r="IA207" s="29">
        <f t="shared" ref="IA207:IA232" si="437">GJ207*((HT207-$HV207)*GV207+(1-(HT207-$HV207)))/HQ$1*HQ207</f>
        <v>7035233.4775409922</v>
      </c>
      <c r="IB207" s="29">
        <f t="shared" ref="IB207:IB232" si="438">GK207*((HU207-$HV207)*GW207+(1-(HU207-$HV207)))/HR$1*HR207</f>
        <v>6627519.8158342391</v>
      </c>
      <c r="IC207" s="29">
        <f t="shared" ref="IC207:IC232" si="439">ROUND((MAX(FT207*0.5,(FT207-0.6*HE207)) * ((FT207-0.6*HE207)/FT207)+GX207)*GL207,0)*7+200</f>
        <v>39915306</v>
      </c>
      <c r="ID207" s="14">
        <f t="shared" ref="ID207:ID232" si="440">ROUND(HZ207+IA207+IB207,2)</f>
        <v>21598208.289999999</v>
      </c>
      <c r="IH207" s="14">
        <v>1</v>
      </c>
      <c r="II207" s="14">
        <v>1</v>
      </c>
      <c r="IJ207" s="14">
        <v>480</v>
      </c>
      <c r="IK207" s="14">
        <v>80</v>
      </c>
      <c r="IL207" s="14">
        <v>60</v>
      </c>
      <c r="IM207" s="23">
        <f t="shared" ref="IM207:IM232" si="441">INT(($HP207*$GI207*IJ207*$HW207+$HQ207*$GJ207*$HX207*IK207+$HR207*$GK207*$HY207*IL207)+$IC207*IH207+($HQ207*$GJ207*$HX207*II207*5*6/1.5+$HR207*$GK207*$HY207*II207*5*6/2)*IM$3)</f>
        <v>4900544974</v>
      </c>
      <c r="IN207" s="23">
        <f t="shared" ref="IN207:IN232" si="442">MAX(INT(LOG(IM207,1000)-1),0)</f>
        <v>2</v>
      </c>
      <c r="IO207" s="23">
        <f t="shared" ref="IO207:IO232" si="443">ROUND(IM207/1000^IN207,2)</f>
        <v>4900.54</v>
      </c>
      <c r="IP207" s="23">
        <f t="shared" ref="IP207:IP232" si="444">INT(($FT207*$GI207*IJ207*$HP$2*$HW207+$FU207*$GJ207*$HX207*$HQ$2*IK207+$FV207*$GK207*$HY207*$HR$2*IL207)+$IC207*IH207+($FU207*$GJ207*$HX207*II207*5*6/1.5+$FV207*$GK207*$HY207*II207*5*6/2)*IP$3-(HL207*60)*0.75)</f>
        <v>5782259862</v>
      </c>
      <c r="IQ207" s="23">
        <f t="shared" ref="IQ207:IQ232" si="445">MAX(INT(LOG(IP207,1000)-1),0)</f>
        <v>2</v>
      </c>
      <c r="IR207" s="23">
        <f t="shared" ref="IR207:IR232" si="446">ROUND(IP207/1000^IQ207,2)</f>
        <v>5782.26</v>
      </c>
      <c r="IS207" s="14">
        <v>1</v>
      </c>
      <c r="IT207" s="14">
        <v>1</v>
      </c>
      <c r="IU207" s="14">
        <v>240</v>
      </c>
      <c r="IV207" s="14">
        <v>40</v>
      </c>
      <c r="IW207" s="14">
        <v>30</v>
      </c>
      <c r="IX207" s="23">
        <f t="shared" ref="IX207:IX232" si="447">INT(($HP207*$GI207*IU207*$HW207+$HQ207*$GJ207*$HX207*IV207+$HR207*$GK207*$HY207*IW207)+$IC207*IS207+($HQ207*$GJ207*$HX207*IT207*5*6/1.5+$HR207*$GK207*$HY207*IT207*5*6/2))</f>
        <v>2880112738</v>
      </c>
      <c r="IY207" s="23">
        <f t="shared" ref="IY207:IY232" si="448">MAX(INT(LOG(IX207,1000)-1),0)</f>
        <v>2</v>
      </c>
      <c r="IZ207" s="23">
        <f t="shared" ref="IZ207:IZ232" si="449">ROUND(IX207/1000^IY207,2)</f>
        <v>2880.11</v>
      </c>
      <c r="JA207" s="23"/>
      <c r="JB207" s="23"/>
      <c r="JC207" s="23"/>
      <c r="JG207">
        <f t="shared" ref="JG207:JG232" si="450">FW207/(((HD207-0.6*FX207)*(HD207-0.6*FX207)/HD207)*$JI$3)+FY207/(HD207*$JI$3)</f>
        <v>1.7367478160703751</v>
      </c>
      <c r="JH207">
        <f t="shared" ref="JH207:JH232" si="451">HJ207*JG207</f>
        <v>5.2276109263718284</v>
      </c>
      <c r="JJ207" s="14">
        <v>10</v>
      </c>
      <c r="JK207" s="14">
        <v>2</v>
      </c>
      <c r="JL207" s="14">
        <v>1.5</v>
      </c>
      <c r="JM207" s="23">
        <f t="shared" ref="JM207:JM232" si="452">INT(($HP207*$GI207*$HW207*JJ207+$HQ207*$GJ207*$HX207*JK207+$HR207*$GK207*$HY207*JL207))</f>
        <v>97847429</v>
      </c>
      <c r="JN207" s="23">
        <f t="shared" ref="JN207:JN232" si="453">MAX(INT(LOG(JM207,1000)-1),0)</f>
        <v>1</v>
      </c>
      <c r="JO207" s="23">
        <f t="shared" ref="JO207:JO232" si="454">ROUND(JM207/1000^JN207,2)</f>
        <v>97847.43</v>
      </c>
      <c r="JP207" s="14">
        <v>30</v>
      </c>
      <c r="JQ207" s="14">
        <v>6</v>
      </c>
      <c r="JR207" s="14">
        <v>4</v>
      </c>
      <c r="JS207" s="23">
        <f t="shared" ref="JS207:JS232" si="455">INT(($HP207*$GI207*$HW207*JP207+$HQ207*$GJ207*$HX207*JQ207+$HR207*$GK207*$HY207*JR207))</f>
        <v>280287249</v>
      </c>
      <c r="JT207" s="23">
        <f t="shared" ref="JT207:JT232" si="456">MAX(INT(LOG(JS207,1000)-1),0)</f>
        <v>1</v>
      </c>
      <c r="JU207" s="23">
        <f t="shared" ref="JU207:JU232" si="457">ROUND(JS207/1000^JT207,2)</f>
        <v>280287.25</v>
      </c>
      <c r="JW207" s="23">
        <f t="shared" ref="JW207:JW232" si="458">ROUND(JS207/3*4,0)</f>
        <v>373716332</v>
      </c>
      <c r="JX207" s="23">
        <f t="shared" ref="JX207:JX232" si="459">MAX(INT(LOG(JW207,1000)-1),0)</f>
        <v>1</v>
      </c>
      <c r="JY207" s="23">
        <f t="shared" ref="JY207:JY232" si="460">ROUND(JW207/1000^JX207,2)</f>
        <v>373716.33</v>
      </c>
      <c r="JZ207" s="23">
        <f t="shared" ref="JZ207:JZ232" si="461">ROUND(JM207*1.5,0)</f>
        <v>146771144</v>
      </c>
      <c r="KA207" s="23">
        <f t="shared" ref="KA207:KA232" si="462">MAX(INT(LOG(JZ207,1000)-1),0)</f>
        <v>1</v>
      </c>
      <c r="KB207" s="23">
        <f t="shared" ref="KB207:KB232" si="463">ROUND(JZ207/1000^KA207,2)</f>
        <v>146771.14000000001</v>
      </c>
    </row>
    <row r="208" spans="3:288" ht="16.5" x14ac:dyDescent="0.2">
      <c r="C208" s="14">
        <f t="shared" si="381"/>
        <v>57</v>
      </c>
      <c r="D208" s="14">
        <v>204</v>
      </c>
      <c r="E208" s="14" t="s">
        <v>813</v>
      </c>
      <c r="F208" s="14">
        <v>720</v>
      </c>
      <c r="G208" s="14">
        <v>720</v>
      </c>
      <c r="H208" s="14">
        <v>720</v>
      </c>
      <c r="I208" s="14">
        <v>720</v>
      </c>
      <c r="J208" s="14">
        <v>11</v>
      </c>
      <c r="K208" s="14">
        <v>11</v>
      </c>
      <c r="L208" s="14">
        <v>11</v>
      </c>
      <c r="M208" s="14">
        <v>8</v>
      </c>
      <c r="N208" s="14">
        <v>7</v>
      </c>
      <c r="O208" s="14">
        <v>7</v>
      </c>
      <c r="P208" s="14">
        <v>10</v>
      </c>
      <c r="Q208" s="14">
        <v>11</v>
      </c>
      <c r="R208" s="14">
        <v>11</v>
      </c>
      <c r="S208" s="14">
        <v>11</v>
      </c>
      <c r="T208" s="14">
        <v>11</v>
      </c>
      <c r="U208" s="14">
        <v>11</v>
      </c>
      <c r="V208" s="14">
        <v>10</v>
      </c>
      <c r="W208" s="14">
        <v>10</v>
      </c>
      <c r="X208" s="14">
        <v>720</v>
      </c>
      <c r="Y208" s="14">
        <v>720</v>
      </c>
      <c r="Z208" s="14">
        <v>720</v>
      </c>
      <c r="AA208" s="14">
        <v>720</v>
      </c>
      <c r="AB208" s="14">
        <v>720</v>
      </c>
      <c r="AC208" s="14">
        <v>720</v>
      </c>
      <c r="AD208" s="14">
        <v>720</v>
      </c>
      <c r="AE208" s="14">
        <v>720</v>
      </c>
      <c r="AF208" s="14">
        <v>97</v>
      </c>
      <c r="AG208" s="14">
        <v>97</v>
      </c>
      <c r="AH208" s="14">
        <v>97</v>
      </c>
      <c r="AI208" s="14">
        <v>97</v>
      </c>
      <c r="AJ208" s="14">
        <v>97</v>
      </c>
      <c r="AK208" s="14">
        <v>97</v>
      </c>
      <c r="AL208" s="14">
        <v>97</v>
      </c>
      <c r="AM208" s="14">
        <v>97</v>
      </c>
      <c r="AN208" s="14">
        <v>7</v>
      </c>
      <c r="AO208" s="14">
        <v>8</v>
      </c>
      <c r="AP208" s="14">
        <v>8</v>
      </c>
      <c r="AQ208" s="14">
        <v>8</v>
      </c>
      <c r="AR208" s="14">
        <v>8</v>
      </c>
      <c r="AS208" s="14">
        <v>0</v>
      </c>
      <c r="AT208" s="14">
        <v>0</v>
      </c>
      <c r="AU208" s="14">
        <v>0</v>
      </c>
      <c r="AV208" s="14">
        <v>0</v>
      </c>
      <c r="AW208" s="14">
        <v>5</v>
      </c>
      <c r="AX208" s="14">
        <v>6</v>
      </c>
      <c r="AY208" s="14">
        <v>0</v>
      </c>
      <c r="AZ208" s="14">
        <v>0</v>
      </c>
      <c r="BA208" s="14">
        <v>22</v>
      </c>
      <c r="BF208" s="14">
        <f>ROUND((INDEX(新战舰养成!S$6:S$18,通天塔!$J208+1)+INDEX(新战舰养成!D$6:D$18,通天塔!$J208+1)*(通天塔!$G208-1))*INDEX(战舰突破!$D$6:$D$18,通天塔!$M208+1),0)</f>
        <v>526025</v>
      </c>
      <c r="BG208" s="14">
        <f>ROUND((INDEX(新战舰养成!T$6:T$18,通天塔!$J208+1)+INDEX(新战舰养成!E$6:E$18,通天塔!$J208+1)*(通天塔!$G208-1))*INDEX(战舰突破!$D$6:$D$18,通天塔!$M208+1),0)</f>
        <v>4208072</v>
      </c>
      <c r="BH208" s="14">
        <f>ROUND((INDEX(新战舰养成!U$6:U$18,通天塔!$J208+1)+INDEX(新战舰养成!F$6:F$18,通天塔!$J208+1)*(通天塔!$G208-1))*INDEX(战舰突破!$D$6:$D$18,通天塔!$M208+1),0)</f>
        <v>263178</v>
      </c>
      <c r="BI208" s="14">
        <f>ROUND((INDEX(新战舰养成!V$6:V$18,通天塔!$J208+1)+INDEX(新战舰养成!G$6:G$18,通天塔!$J208+1)*(通天塔!$G208-1))*INDEX(战舰突破!$D$6:$D$18,通天塔!$M208+1),0)</f>
        <v>630</v>
      </c>
      <c r="BJ208" s="14">
        <f>ROUND((INDEX(新战舰养成!W$6:W$18,通天塔!$J208+1)+INDEX(新战舰养成!H$6:H$18,通天塔!$J208+1)*(通天塔!$G208-1))*INDEX(战舰突破!$D$6:$D$18,通天塔!$M208+1),0)</f>
        <v>8</v>
      </c>
      <c r="BL208" s="14">
        <f>IF($H208&gt;0,ROUND((INDEX(新战舰养成!X$6:X$18,通天塔!$K208+1)+INDEX(新战舰养成!I$6:I$18,通天塔!$K208+1)*(通天塔!$H208-1))*INDEX(战舰突破!$D$6:$D$18,通天塔!$N208+1),0),0)</f>
        <v>476459</v>
      </c>
      <c r="BM208" s="14">
        <f>IF($H208&gt;0,ROUND((INDEX(新战舰养成!Y$6:Y$18,通天塔!$K208+1)+INDEX(新战舰养成!J$6:J$18,通天塔!$K208+1)*(通天塔!$H208-1))*INDEX(战舰突破!$D$6:$D$18,通天塔!$N208+1),0),0)</f>
        <v>0</v>
      </c>
      <c r="BN208" s="14">
        <f>IF($H208&gt;0,ROUND((INDEX(新战舰养成!Z$6:Z$18,通天塔!$K208+1)+INDEX(新战舰养成!K$6:K$18,通天塔!$K208+1)*(通天塔!$H208-1))*INDEX(战舰突破!$D$6:$D$18,通天塔!$N208+1),0),0)</f>
        <v>0</v>
      </c>
      <c r="BO208" s="14">
        <f>IF($H208&gt;0,ROUND((INDEX(新战舰养成!AA$6:AA$18,通天塔!$K208+1)+INDEX(新战舰养成!L$6:L$18,通天塔!$K208+1)*(通天塔!$H208-1))*INDEX(战舰突破!$D$6:$D$18,通天塔!$N208+1),0),0)</f>
        <v>4759272</v>
      </c>
      <c r="BP208" s="14">
        <f>IF($H208&gt;0,ROUND((INDEX(新战舰养成!AB$6:AB$18,通天塔!$K208+1)+INDEX(新战舰养成!M$6:M$18,通天塔!$K208+1)*(通天塔!$H208-1))*INDEX(战舰突破!$D$6:$D$18,通天塔!$N208+1),0),0)</f>
        <v>95046</v>
      </c>
      <c r="BR208" s="14">
        <f>IF($I208&gt;0,ROUND((INDEX(新战舰养成!AC$6:AC$18,通天塔!$L208+1)+INDEX(新战舰养成!I$6:I$18,通天塔!$L208+1)*(通天塔!$I208-1))*INDEX(战舰突破!$D$6:$D$18,通天塔!$O208+1),0),0)</f>
        <v>477029</v>
      </c>
      <c r="BS208" s="14">
        <f>IF($I208&gt;0,ROUND((INDEX(新战舰养成!AD$6:AD$18,通天塔!$L208+1)+INDEX(新战舰养成!J$6:J$18,通天塔!$L208+1)*(通天塔!$I208-1))*INDEX(战舰突破!$D$6:$D$18,通天塔!$O208+1),0),0)</f>
        <v>0</v>
      </c>
      <c r="BT208" s="14">
        <f>IF($I208&gt;0,ROUND((INDEX(新战舰养成!AE$6:AE$18,通天塔!$L208+1)+INDEX(新战舰养成!K$6:K$18,通天塔!$L208+1)*(通天塔!$I208-1))*INDEX(战舰突破!$D$6:$D$18,通天塔!$O208+1),0),0)</f>
        <v>0</v>
      </c>
      <c r="BU208" s="14">
        <f>IF($I208&gt;0,ROUND((INDEX(新战舰养成!AF$6:AF$18,通天塔!$L208+1)+INDEX(新战舰养成!L$6:L$18,通天塔!$L208+1)*(通天塔!$I208-1))*INDEX(战舰突破!$D$6:$D$18,通天塔!$O208+1),0),0)</f>
        <v>3062876</v>
      </c>
      <c r="BV208" s="14">
        <f>IF($I208&gt;0,ROUND((INDEX(新战舰养成!AG$6:AG$18,通天塔!$L208+1)+INDEX(新战舰养成!M$6:M$18,通天塔!$L208+1)*(通天塔!$I208-1))*INDEX(战舰突破!$D$6:$D$18,通天塔!$O208+1),0),0)</f>
        <v>129396</v>
      </c>
      <c r="BY208" s="14">
        <f>(INDEX(装备数值!$C$13:$G$116,通天塔!$P208*8+1,BY$2)+INDEX(装备数值!$C$13:$G$116,通天塔!$Q208*8+2,BY$2)+INDEX(装备数值!$C$13:$G$116,通天塔!$S208*8+3,BY$2)+INDEX(装备数值!$C$13:$G$116,通天塔!$R208*8+4,BY$2)+INDEX(装备数值!$C$13:$G$116,通天塔!$T208*8+5,BY$2)+INDEX(装备数值!$C$13:$G$116,通天塔!$U208*8+6,BY$2)+INDEX(装备数值!$C$13:$G$116,通天塔!$V208*8+7,BY$2)+INDEX(装备数值!$C$13:$G$116,通天塔!$W208*8+8,BY$2))</f>
        <v>80000</v>
      </c>
      <c r="BZ208" s="14">
        <f>(INDEX(装备数值!$C$13:$G$116,通天塔!$P208*8+1,BZ$2)+INDEX(装备数值!$C$13:$G$116,通天塔!$Q208*8+2,BZ$2)+INDEX(装备数值!$C$13:$G$116,通天塔!$S208*8+3,BZ$2)+INDEX(装备数值!$C$13:$G$116,通天塔!$R208*8+4,BZ$2)+INDEX(装备数值!$C$13:$G$116,通天塔!$T208*8+5,BZ$2)+INDEX(装备数值!$C$13:$G$116,通天塔!$U208*8+6,BZ$2)+INDEX(装备数值!$C$13:$G$116,通天塔!$V208*8+7,BZ$2)+INDEX(装备数值!$C$13:$G$116,通天塔!$W208*8+8,BZ$2))</f>
        <v>786000</v>
      </c>
      <c r="CA208" s="14">
        <f>(INDEX(装备数值!$C$13:$G$116,通天塔!$P208*8+1,CA$2)+INDEX(装备数值!$C$13:$G$116,通天塔!$Q208*8+2,CA$2)+INDEX(装备数值!$C$13:$G$116,通天塔!$S208*8+3,CA$2)+INDEX(装备数值!$C$13:$G$116,通天塔!$R208*8+4,CA$2)+INDEX(装备数值!$C$13:$G$116,通天塔!$T208*8+5,CA$2)+INDEX(装备数值!$C$13:$G$116,通天塔!$U208*8+6,CA$2)+INDEX(装备数值!$C$13:$G$116,通天塔!$V208*8+7,CA$2)+INDEX(装备数值!$C$13:$G$116,通天塔!$W208*8+8,CA$2))</f>
        <v>49000</v>
      </c>
      <c r="CB208" s="14">
        <f>(INDEX(装备数值!$C$13:$G$116,通天塔!$P208*8+1,CB$2)+INDEX(装备数值!$C$13:$G$116,通天塔!$Q208*8+2,CB$2)+INDEX(装备数值!$C$13:$G$116,通天塔!$S208*8+3,CB$2)+INDEX(装备数值!$C$13:$G$116,通天塔!$R208*8+4,CB$2)+INDEX(装备数值!$C$13:$G$116,通天塔!$T208*8+5,CB$2)+INDEX(装备数值!$C$13:$G$116,通天塔!$U208*8+6,CB$2)+INDEX(装备数值!$C$13:$G$116,通天塔!$V208*8+7,CB$2)+INDEX(装备数值!$C$13:$G$116,通天塔!$W208*8+8,CB$2))</f>
        <v>1110000</v>
      </c>
      <c r="CC208" s="14">
        <f>(INDEX(装备数值!$C$13:$G$116,通天塔!$P208*8+1,CC$2)+INDEX(装备数值!$C$13:$G$116,通天塔!$Q208*8+2,CC$2)+INDEX(装备数值!$C$13:$G$116,通天塔!$S208*8+3,CC$2)+INDEX(装备数值!$C$13:$G$116,通天塔!$R208*8+4,CC$2)+INDEX(装备数值!$C$13:$G$116,通天塔!$T208*8+5,CC$2)+INDEX(装备数值!$C$13:$G$116,通天塔!$U208*8+6,CC$2)+INDEX(装备数值!$C$13:$G$116,通天塔!$V208*8+7,CC$2)+INDEX(装备数值!$C$13:$G$116,通天塔!$W208*8+8,CC$2))</f>
        <v>19450</v>
      </c>
      <c r="CF208" s="14">
        <f>INDEX(装备数值!$I$13:$M$116,通天塔!$P208*8+1,CF$2)*$X208+INDEX(装备数值!$I$13:$M$116,通天塔!$Q208*8+2,CF$2)*$Y208+INDEX(装备数值!$I$13:$M$116,通天塔!$S208*8+3,CF$2)*$Z208+INDEX(装备数值!$I$13:$M$116,通天塔!$R208*8+4,CF$2)*$AA208+INDEX(装备数值!$I$13:$M$116,通天塔!$T208*8+5,CF$2)*$AB208+INDEX(装备数值!$I$13:$M$116,通天塔!$U208*8+6,CF$2)*$AC208+INDEX(装备数值!$I$13:$M$116,通天塔!$V208*8+7,CF$2)*$AD208+INDEX(装备数值!$I$13:$M$116,通天塔!$W208*8+8,CF$2)*$AE208</f>
        <v>230400</v>
      </c>
      <c r="CG208" s="14">
        <f>INDEX(装备数值!$I$13:$M$116,通天塔!$P208*8+1,CG$2)*$X208+INDEX(装备数值!$I$13:$M$116,通天塔!$Q208*8+2,CG$2)*$Y208+INDEX(装备数值!$I$13:$M$116,通天塔!$S208*8+3,CG$2)*$Z208+INDEX(装备数值!$I$13:$M$116,通天塔!$R208*8+4,CG$2)*$AA208+INDEX(装备数值!$I$13:$M$116,通天塔!$T208*8+5,CG$2)*$AB208+INDEX(装备数值!$I$13:$M$116,通天塔!$U208*8+6,CG$2)*$AC208+INDEX(装备数值!$I$13:$M$116,通天塔!$V208*8+7,CG$2)*$AD208+INDEX(装备数值!$I$13:$M$116,通天塔!$W208*8+8,CG$2)*$AE208</f>
        <v>1944000</v>
      </c>
      <c r="CH208" s="14">
        <f>INDEX(装备数值!$I$13:$M$116,通天塔!$P208*8+1,CH$2)*$X208+INDEX(装备数值!$I$13:$M$116,通天塔!$Q208*8+2,CH$2)*$Y208+INDEX(装备数值!$I$13:$M$116,通天塔!$S208*8+3,CH$2)*$Z208+INDEX(装备数值!$I$13:$M$116,通天塔!$R208*8+4,CH$2)*$AA208+INDEX(装备数值!$I$13:$M$116,通天塔!$T208*8+5,CH$2)*$AB208+INDEX(装备数值!$I$13:$M$116,通天塔!$U208*8+6,CH$2)*$AC208+INDEX(装备数值!$I$13:$M$116,通天塔!$V208*8+7,CH$2)*$AD208+INDEX(装备数值!$I$13:$M$116,通天塔!$W208*8+8,CH$2)*$AE208</f>
        <v>125280</v>
      </c>
      <c r="CI208" s="14">
        <f>INDEX(装备数值!$I$13:$M$116,通天塔!$P208*8+1,CI$2)*$X208+INDEX(装备数值!$I$13:$M$116,通天塔!$Q208*8+2,CI$2)*$Y208+INDEX(装备数值!$I$13:$M$116,通天塔!$S208*8+3,CI$2)*$Z208+INDEX(装备数值!$I$13:$M$116,通天塔!$R208*8+4,CI$2)*$AA208+INDEX(装备数值!$I$13:$M$116,通天塔!$T208*8+5,CI$2)*$AB208+INDEX(装备数值!$I$13:$M$116,通天塔!$U208*8+6,CI$2)*$AC208+INDEX(装备数值!$I$13:$M$116,通天塔!$V208*8+7,CI$2)*$AD208+INDEX(装备数值!$I$13:$M$116,通天塔!$W208*8+8,CI$2)*$AE208</f>
        <v>2664000</v>
      </c>
      <c r="CJ208" s="14">
        <f>INDEX(装备数值!$I$13:$M$116,通天塔!$P208*8+1,CJ$2)*$X208+INDEX(装备数值!$I$13:$M$116,通天塔!$Q208*8+2,CJ$2)*$Y208+INDEX(装备数值!$I$13:$M$116,通天塔!$S208*8+3,CJ$2)*$Z208+INDEX(装备数值!$I$13:$M$116,通天塔!$R208*8+4,CJ$2)*$AA208+INDEX(装备数值!$I$13:$M$116,通天塔!$T208*8+5,CJ$2)*$AB208+INDEX(装备数值!$I$13:$M$116,通天塔!$U208*8+6,CJ$2)*$AC208+INDEX(装备数值!$I$13:$M$116,通天塔!$V208*8+7,CJ$2)*$AD208+INDEX(装备数值!$I$13:$M$116,通天塔!$W208*8+8,CJ$2)*$AE208</f>
        <v>49680</v>
      </c>
      <c r="CM208" s="14">
        <f>INDEX(装备数值!$X$13:$AH$116,$P208*8+1,CM$2)*$AF208+INDEX(装备数值!$X$13:$AH$116,$Q208*8+2,CM$2)*$AG208+INDEX(装备数值!$X$13:$AH$116,$S208*8+3,CM$2)*$AH208+INDEX(装备数值!$X$13:$AH$116,$R208*8+4,CM$2)*$AI208+INDEX(装备数值!$X$13:$AH$116,$T208*8+5,CM$2)*$AJ208+INDEX(装备数值!$X$13:$AH$116,$U208*8+6,CM$2)*$AK208+INDEX(装备数值!$X$13:$AH$116,$V208*8+7,CM$2)*$AL208+INDEX(装备数值!$X$13:$AH$116,$W208*8+8,CM$2)*$AM208</f>
        <v>77600</v>
      </c>
      <c r="CN208" s="14">
        <f>INDEX(装备数值!$X$13:$AH$116,$P208*8+1,CN$2)*$AF208+INDEX(装备数值!$X$13:$AH$116,$Q208*8+2,CN$2)*$AG208+INDEX(装备数值!$X$13:$AH$116,$S208*8+3,CN$2)*$AH208+INDEX(装备数值!$X$13:$AH$116,$R208*8+4,CN$2)*$AI208+INDEX(装备数值!$X$13:$AH$116,$T208*8+5,CN$2)*$AJ208+INDEX(装备数值!$X$13:$AH$116,$U208*8+6,CN$2)*$AK208+INDEX(装备数值!$X$13:$AH$116,$V208*8+7,CN$2)*$AL208+INDEX(装备数值!$X$13:$AH$116,$W208*8+8,CN$2)*$AM208</f>
        <v>618375</v>
      </c>
      <c r="CO208" s="14">
        <f>INDEX(装备数值!$X$13:$AH$116,$P208*8+1,CO$2)*$AF208+INDEX(装备数值!$X$13:$AH$116,$Q208*8+2,CO$2)*$AG208+INDEX(装备数值!$X$13:$AH$116,$S208*8+3,CO$2)*$AH208+INDEX(装备数值!$X$13:$AH$116,$R208*8+4,CO$2)*$AI208+INDEX(装备数值!$X$13:$AH$116,$T208*8+5,CO$2)*$AJ208+INDEX(装备数值!$X$13:$AH$116,$U208*8+6,CO$2)*$AK208+INDEX(装备数值!$X$13:$AH$116,$V208*8+7,CO$2)*$AL208+INDEX(装备数值!$X$13:$AH$116,$W208*8+8,CO$2)*$AM208</f>
        <v>43650</v>
      </c>
      <c r="CP208" s="14">
        <f>INDEX(装备数值!$X$13:$AH$116,$P208*8+1,CP$2)*$AF208+INDEX(装备数值!$X$13:$AH$116,$Q208*8+2,CP$2)*$AG208+INDEX(装备数值!$X$13:$AH$116,$S208*8+3,CP$2)*$AH208+INDEX(装备数值!$X$13:$AH$116,$R208*8+4,CP$2)*$AI208+INDEX(装备数值!$X$13:$AH$116,$T208*8+5,CP$2)*$AJ208+INDEX(装备数值!$X$13:$AH$116,$U208*8+6,CP$2)*$AK208+INDEX(装备数值!$X$13:$AH$116,$V208*8+7,CP$2)*$AL208+INDEX(装备数值!$X$13:$AH$116,$W208*8+8,CP$2)*$AM208</f>
        <v>776000</v>
      </c>
      <c r="CQ208" s="14">
        <f>INDEX(装备数值!$X$13:$AH$116,$P208*8+1,CQ$2)*$AF208+INDEX(装备数值!$X$13:$AH$116,$Q208*8+2,CQ$2)*$AG208+INDEX(装备数值!$X$13:$AH$116,$S208*8+3,CQ$2)*$AH208+INDEX(装备数值!$X$13:$AH$116,$R208*8+4,CQ$2)*$AI208+INDEX(装备数值!$X$13:$AH$116,$T208*8+5,CQ$2)*$AJ208+INDEX(装备数值!$X$13:$AH$116,$U208*8+6,CQ$2)*$AK208+INDEX(装备数值!$X$13:$AH$116,$V208*8+7,CQ$2)*$AL208+INDEX(装备数值!$X$13:$AH$116,$W208*8+8,CQ$2)*$AM208</f>
        <v>17460</v>
      </c>
      <c r="CR208" s="14">
        <f>INDEX(装备数值!$X$13:$AH$116,$P208*8+1,CR$2)*$AF208+INDEX(装备数值!$X$13:$AH$116,$Q208*8+2,CR$2)*$AG208+INDEX(装备数值!$X$13:$AH$116,$S208*8+3,CR$2)*$AH208+INDEX(装备数值!$X$13:$AH$116,$R208*8+4,CR$2)*$AI208+INDEX(装备数值!$X$13:$AH$116,$T208*8+5,CR$2)*$AJ208+INDEX(装备数值!$X$13:$AH$116,$U208*8+6,CR$2)*$AK208+INDEX(装备数值!$X$13:$AH$116,$V208*8+7,CR$2)*$AL208+INDEX(装备数值!$X$13:$AH$116,$W208*8+8,CR$2)*$AM208</f>
        <v>63050</v>
      </c>
      <c r="CS208" s="14">
        <f>INDEX(装备数值!$X$13:$AH$116,$P208*8+1,CS$2)*$AF208+INDEX(装备数值!$X$13:$AH$116,$Q208*8+2,CS$2)*$AG208+INDEX(装备数值!$X$13:$AH$116,$S208*8+3,CS$2)*$AH208+INDEX(装备数值!$X$13:$AH$116,$R208*8+4,CS$2)*$AI208+INDEX(装备数值!$X$13:$AH$116,$T208*8+5,CS$2)*$AJ208+INDEX(装备数值!$X$13:$AH$116,$U208*8+6,CS$2)*$AK208+INDEX(装备数值!$X$13:$AH$116,$V208*8+7,CS$2)*$AL208+INDEX(装备数值!$X$13:$AH$116,$W208*8+8,CS$2)*$AM208</f>
        <v>65475</v>
      </c>
      <c r="CT208" s="14">
        <f>INDEX(装备数值!$X$13:$AH$116,$P208*8+1,CT$2)*$AF208+INDEX(装备数值!$X$13:$AH$116,$Q208*8+2,CT$2)*$AG208+INDEX(装备数值!$X$13:$AH$116,$S208*8+3,CT$2)*$AH208+INDEX(装备数值!$X$13:$AH$116,$R208*8+4,CT$2)*$AI208+INDEX(装备数值!$X$13:$AH$116,$T208*8+5,CT$2)*$AJ208+INDEX(装备数值!$X$13:$AH$116,$U208*8+6,CT$2)*$AK208+INDEX(装备数值!$X$13:$AH$116,$V208*8+7,CT$2)*$AL208+INDEX(装备数值!$X$13:$AH$116,$W208*8+8,CT$2)*$AM208</f>
        <v>63050</v>
      </c>
      <c r="CU208" s="14">
        <f>INDEX(装备数值!$X$13:$AH$116,$P208*8+1,CU$2)*$AF208+INDEX(装备数值!$X$13:$AH$116,$Q208*8+2,CU$2)*$AG208+INDEX(装备数值!$X$13:$AH$116,$S208*8+3,CU$2)*$AH208+INDEX(装备数值!$X$13:$AH$116,$R208*8+4,CU$2)*$AI208+INDEX(装备数值!$X$13:$AH$116,$T208*8+5,CU$2)*$AJ208+INDEX(装备数值!$X$13:$AH$116,$U208*8+6,CU$2)*$AK208+INDEX(装备数值!$X$13:$AH$116,$V208*8+7,CU$2)*$AL208+INDEX(装备数值!$X$13:$AH$116,$W208*8+8,CU$2)*$AM208</f>
        <v>65475</v>
      </c>
      <c r="CV208" s="14">
        <f>INDEX(装备数值!$X$13:$AH$116,$P208*8+1,CV$2)*$AF208+INDEX(装备数值!$X$13:$AH$116,$Q208*8+2,CV$2)*$AG208+INDEX(装备数值!$X$13:$AH$116,$S208*8+3,CV$2)*$AH208+INDEX(装备数值!$X$13:$AH$116,$R208*8+4,CV$2)*$AI208+INDEX(装备数值!$X$13:$AH$116,$T208*8+5,CV$2)*$AJ208+INDEX(装备数值!$X$13:$AH$116,$U208*8+6,CV$2)*$AK208+INDEX(装备数值!$X$13:$AH$116,$V208*8+7,CV$2)*$AL208+INDEX(装备数值!$X$13:$AH$116,$W208*8+8,CV$2)*$AM208</f>
        <v>194</v>
      </c>
      <c r="CW208" s="14">
        <f>INDEX(装备数值!$X$13:$AH$116,$P208*8+1,CW$2)*$AF208+INDEX(装备数值!$X$13:$AH$116,$Q208*8+2,CW$2)*$AG208+INDEX(装备数值!$X$13:$AH$116,$S208*8+3,CW$2)*$AH208+INDEX(装备数值!$X$13:$AH$116,$R208*8+4,CW$2)*$AI208+INDEX(装备数值!$X$13:$AH$116,$T208*8+5,CW$2)*$AJ208+INDEX(装备数值!$X$13:$AH$116,$U208*8+6,CW$2)*$AK208+INDEX(装备数值!$X$13:$AH$116,$V208*8+7,CW$2)*$AL208+INDEX(装备数值!$X$13:$AH$116,$W208*8+8,CW$2)*$AM208</f>
        <v>194</v>
      </c>
      <c r="CY208" s="14">
        <f>INDEX(装备数值!$AN$17:$AN$117,MATCH(MIN($X208:$AE208),装备数值!$AO$17:$AO$117,1))</f>
        <v>72</v>
      </c>
      <c r="CZ208" s="14">
        <f>IF(COUNTIF($P208:$W208,"&gt;"&amp;0)=8,INDEX(装备数值!AR$17:AR$117,$CY208+1),0)</f>
        <v>40320</v>
      </c>
      <c r="DA208" s="14">
        <f>IF(COUNTIF($P208:$W208,"&gt;"&amp;0)=8,INDEX(装备数值!AS$17:AS$117,$CY208+1),0)</f>
        <v>302400</v>
      </c>
      <c r="DB208" s="14">
        <f>IF(COUNTIF($P208:$W208,"&gt;"&amp;0)=8,INDEX(装备数值!AT$17:AT$117,$CY208+1),0)</f>
        <v>20160</v>
      </c>
      <c r="DC208" s="14">
        <f>IF(COUNTIF($P208:$W208,"&gt;"&amp;0)=8,INDEX(装备数值!AU$17:AU$117,$CY208+1),0)</f>
        <v>403200</v>
      </c>
      <c r="DD208" s="14">
        <f>IF(COUNTIF($P208:$W208,"&gt;"&amp;0)=8,INDEX(装备数值!AV$17:AV$117,$CY208+1),0)</f>
        <v>7776</v>
      </c>
      <c r="DF208" s="14">
        <f>INDEX(装备数值!$AY$17:$AY$77,MATCH(MIN($AF208:$AM208),装备数值!$AZ$17:$AZ$77,1))</f>
        <v>48</v>
      </c>
      <c r="DG208" s="26">
        <f>INDEX(装备数值!BA$17:BA$77,通天塔!DF208+1)</f>
        <v>1.1499999999999999</v>
      </c>
      <c r="DH208" s="26">
        <f>INDEX(装备数值!BA$17:BA$77,通天塔!DF208+1)</f>
        <v>1.1499999999999999</v>
      </c>
      <c r="DJ208" s="14">
        <f t="shared" si="383"/>
        <v>50</v>
      </c>
      <c r="DK208" s="14">
        <f>VLOOKUP(DJ208,军阶与晶片数值!$W$6:$X$27,2)</f>
        <v>11</v>
      </c>
      <c r="DL208" s="14">
        <f>INDEX(军阶与晶片数值!Y$6:Y$27,$DK208+1)</f>
        <v>1000</v>
      </c>
      <c r="DM208" s="14">
        <f>INDEX(军阶与晶片数值!Z$6:Z$27,$DK208+1)</f>
        <v>1000</v>
      </c>
      <c r="DN208" s="14">
        <f>INDEX(军阶与晶片数值!AA$6:AA$27,$DK208+1)</f>
        <v>1000</v>
      </c>
      <c r="DO208" s="14">
        <f>INDEX(军阶与晶片数值!AB$6:AB$27,$DK208+1)</f>
        <v>1000</v>
      </c>
      <c r="DP208" s="29">
        <f>INDEX(军阶与晶片数值!AC$6:AC$27,$DK208+1)</f>
        <v>60</v>
      </c>
      <c r="DQ208" s="29">
        <f>INDEX(军阶与晶片数值!AD$6:AD$27,$DK208+1)</f>
        <v>40</v>
      </c>
      <c r="DS208" s="26">
        <f>INDEX(军阶与晶片数值!I$6:I$16,AN208+1)</f>
        <v>0.45</v>
      </c>
      <c r="DT208" s="26">
        <f>INDEX(军阶与晶片数值!M$6:M$16,AO208+1)</f>
        <v>0.6</v>
      </c>
      <c r="DU208" s="26">
        <f>INDEX(军阶与晶片数值!J$6:J$16,AP208+1)</f>
        <v>0.6</v>
      </c>
      <c r="DV208" s="26">
        <f>INDEX(军阶与晶片数值!K$6:K$16,AQ208+1)</f>
        <v>1.2</v>
      </c>
      <c r="DW208" s="26">
        <f>INDEX(军阶与晶片数值!L$6:L$16,AR208+1)</f>
        <v>1.2</v>
      </c>
      <c r="DX208" s="28">
        <f>INDEX(军阶与晶片数值!N$6:N$16,AS208+1)</f>
        <v>0</v>
      </c>
      <c r="DY208" s="28">
        <f>INDEX(军阶与晶片数值!O$6:O$16,AT208+1)</f>
        <v>0</v>
      </c>
      <c r="DZ208" s="28">
        <f>INDEX(军阶与晶片数值!P$6:P$16,AU208+1)</f>
        <v>0</v>
      </c>
      <c r="EA208" s="28">
        <f>INDEX(军阶与晶片数值!Q$6:Q$16,AV208+1)</f>
        <v>0</v>
      </c>
      <c r="EB208" s="26">
        <f>INDEX(军阶与晶片数值!R$6:R$16,AW208+1)</f>
        <v>0.4</v>
      </c>
      <c r="EC208" s="26">
        <f>INDEX(军阶与晶片数值!S$6:S$16,AX208+1)</f>
        <v>0.6</v>
      </c>
      <c r="ED208" s="26">
        <f>INDEX(军阶与晶片数值!T$6:T$16,AY208+1)</f>
        <v>0</v>
      </c>
      <c r="EE208" s="26">
        <f>INDEX(军阶与晶片数值!U$6:U$16,AZ208+1)</f>
        <v>0</v>
      </c>
      <c r="EG208" s="26">
        <f>INDEX(军阶与晶片数值!$C$6:$C$36,通天塔!$BA208+1)</f>
        <v>1.1000000000000001</v>
      </c>
      <c r="EH208" s="26">
        <f>INDEX(军阶与晶片数值!$C$6:$C$36,通天塔!$BA208+1)</f>
        <v>1.1000000000000001</v>
      </c>
      <c r="EI208" s="26">
        <f>INDEX(军阶与晶片数值!$C$6:$C$36,通天塔!$BA208+1)</f>
        <v>1.1000000000000001</v>
      </c>
      <c r="EJ208" s="26">
        <f>INDEX(军阶与晶片数值!$C$6:$C$36,通天塔!$BA208+1)</f>
        <v>1.1000000000000001</v>
      </c>
      <c r="EK208" s="26">
        <f>INDEX(军阶与晶片数值!$C$6:$C$36,通天塔!$BA208+1)</f>
        <v>1.1000000000000001</v>
      </c>
      <c r="EM208" s="14">
        <f>INDEX(战舰突破!$H$6:$H$18,通天塔!$J208+1)+INDEX(战舰突破!$H$23:$H$35,通天塔!$K208+1)+INDEX(战舰突破!$H$40:$H$52,通天塔!$L208+1)</f>
        <v>200</v>
      </c>
      <c r="EN208" s="14">
        <f>INDEX(战舰突破!$I$6:$I$18,通天塔!$J208+1)+INDEX(战舰突破!$I$23:$I$35,通天塔!$K208+1)+INDEX(战舰突破!$I$40:$I$52,通天塔!$L208+1)</f>
        <v>200</v>
      </c>
      <c r="EO208" s="14">
        <f>INDEX(战舰突破!$J$6:$J$18,通天塔!$J208+1)+INDEX(战舰突破!$J$23:$J$35,通天塔!$K208+1)+INDEX(战舰突破!$J$40:$J$52,通天塔!$L208+1)</f>
        <v>0</v>
      </c>
      <c r="EP208" s="14">
        <f>INDEX(战舰突破!$K$6:$K$18,通天塔!$J208+1)+INDEX(战舰突破!$K$23:$K$35,通天塔!$K208+1)+INDEX(战舰突破!$K$40:$K$52,通天塔!$L208+1)</f>
        <v>0</v>
      </c>
      <c r="EQ208" s="14">
        <f>INDEX(战舰突破!$L$6:$L$18,通天塔!$J208+1)+INDEX(战舰突破!$L$23:$L$35,通天塔!$K208+1)+INDEX(战舰突破!$L$40:$L$52,通天塔!$L208+1)</f>
        <v>200</v>
      </c>
      <c r="ER208" s="18">
        <f>INDEX(战舰突破!$N$6:$N$18,通天塔!$J208+1)+INDEX(战舰突破!$N$23:$N$35,通天塔!$K208+1)+INDEX(战舰突破!$N$40:$N$52,通天塔!$L208+1)</f>
        <v>0.75</v>
      </c>
      <c r="ES208" s="18">
        <f>INDEX(战舰突破!$O$6:$O$18,通天塔!$J208+1)+INDEX(战舰突破!$O$23:$O$35,通天塔!$K208+1)+INDEX(战舰突破!$O$40:$O$52,通天塔!$L208+1)</f>
        <v>1.4</v>
      </c>
      <c r="ET208" s="18">
        <f>INDEX(战舰突破!$P$6:$P$18,通天塔!$J208+1)+INDEX(战舰突破!$P$23:$P$35,通天塔!$K208+1)+INDEX(战舰突破!$P$40:$P$52,通天塔!$L208+1)</f>
        <v>0.5</v>
      </c>
      <c r="EU208" s="18">
        <f>INDEX(战舰突破!$Q$6:$Q$18,通天塔!$J208+1)+INDEX(战舰突破!$Q$23:$Q$35,通天塔!$K208+1)+INDEX(战舰突破!$Q$40:$Q$52,通天塔!$L208+1)</f>
        <v>0.3</v>
      </c>
      <c r="EV208" s="18">
        <f>INDEX(战舰突破!$R$6:$R$18,通天塔!$J208+1)+INDEX(战舰突破!$R$23:$R$35,通天塔!$K208+1)+INDEX(战舰突破!$R$40:$R$52,通天塔!$L208+1)</f>
        <v>0.25</v>
      </c>
      <c r="EW208" s="18">
        <f>INDEX(战舰突破!$M$6:$M$18,通天塔!$J208+1)+INDEX(战舰突破!$M$23:$M$35,通天塔!$K208+1)+INDEX(战舰突破!$M$40:$M$52,通天塔!$L208+1)</f>
        <v>0.2</v>
      </c>
      <c r="EX208" s="22">
        <f>INDEX(战舰突破!$W$6:$W$18,通天塔!$J208+1)+INDEX(战舰突破!$W$23:$W$35,通天塔!$K208+1)+INDEX(战舰突破!$W$40:$W$52,通天塔!$L208+1)</f>
        <v>0.5</v>
      </c>
      <c r="FA208" s="14">
        <f>INDEX(战舰突破!$S$6:$S$18,通天塔!$J208+1)</f>
        <v>0</v>
      </c>
      <c r="FB208" s="14">
        <f>INDEX(战舰突破!$T$6:$T$18,通天塔!$J208+1)</f>
        <v>1.1000000000000001</v>
      </c>
      <c r="FC208" s="14">
        <f>INDEX(战舰突破!$U$6:$U$18,通天塔!$J208+1)</f>
        <v>0.1</v>
      </c>
      <c r="FD208" s="14">
        <f>INDEX(战舰突破!$V$6:$V$18,通天塔!$J208+1)</f>
        <v>2</v>
      </c>
      <c r="FE208" s="14">
        <f>INDEX(战舰突破!$X$6:$X$18,通天塔!$J208+1)</f>
        <v>12</v>
      </c>
      <c r="FG208" s="14">
        <f>INDEX(战舰突破!$S$23:$S$35,通天塔!$J208+1)</f>
        <v>1</v>
      </c>
      <c r="FH208" s="14">
        <f>INDEX(战舰突破!$T$23:$T$35,通天塔!$J208+1)</f>
        <v>0.55000000000000004</v>
      </c>
      <c r="FI208" s="14">
        <f>INDEX(战舰突破!$U$23:$U$35,通天塔!$J208+1)</f>
        <v>0.1</v>
      </c>
      <c r="FJ208" s="14">
        <f>INDEX(战舰突破!$V$23:$V$35,通天塔!$J208+1)</f>
        <v>2</v>
      </c>
      <c r="FK208" s="14">
        <f>INDEX(战舰突破!$X$23:$X$35,通天塔!$J208+1)</f>
        <v>180</v>
      </c>
      <c r="FM208" s="14">
        <f>INDEX(战舰突破!$S$40:$S$52,通天塔!$J208+1)</f>
        <v>1</v>
      </c>
      <c r="FN208" s="14">
        <f>INDEX(战舰突破!$T$40:$T$52,通天塔!$J208+1)</f>
        <v>0.25</v>
      </c>
      <c r="FO208" s="14">
        <f>INDEX(战舰突破!$U$40:$U$52,通天塔!$J208+1)</f>
        <v>0.2</v>
      </c>
      <c r="FP208" s="14">
        <f>INDEX(战舰突破!$V$40:$V$52,通天塔!$J208+1)</f>
        <v>2</v>
      </c>
      <c r="FQ208" s="14">
        <f>INDEX(战舰突破!$X$40:$X$52,通天塔!$J208+1)</f>
        <v>300</v>
      </c>
      <c r="FT208" s="14">
        <f t="shared" si="384"/>
        <v>5086531</v>
      </c>
      <c r="FU208" s="14">
        <f t="shared" si="385"/>
        <v>4822406</v>
      </c>
      <c r="FV208" s="14">
        <f t="shared" si="386"/>
        <v>4825444</v>
      </c>
      <c r="FW208" s="14">
        <f t="shared" si="387"/>
        <v>63373742</v>
      </c>
      <c r="FX208" s="14">
        <f t="shared" si="388"/>
        <v>2527398</v>
      </c>
      <c r="FY208" s="14">
        <f t="shared" si="389"/>
        <v>59025018</v>
      </c>
      <c r="FZ208" s="14">
        <f t="shared" si="390"/>
        <v>1472929</v>
      </c>
      <c r="GA208" s="28">
        <f t="shared" si="391"/>
        <v>64050</v>
      </c>
      <c r="GB208" s="28">
        <f t="shared" si="392"/>
        <v>66475</v>
      </c>
      <c r="GC208" s="28">
        <f t="shared" si="393"/>
        <v>64050</v>
      </c>
      <c r="GD208" s="28">
        <f t="shared" si="394"/>
        <v>66475</v>
      </c>
      <c r="GE208" s="28">
        <f t="shared" si="395"/>
        <v>3.01</v>
      </c>
      <c r="GF208" s="28">
        <f t="shared" si="396"/>
        <v>3.44</v>
      </c>
      <c r="GG208" s="28">
        <f t="shared" si="397"/>
        <v>0</v>
      </c>
      <c r="GH208" s="28">
        <f t="shared" si="398"/>
        <v>72.45</v>
      </c>
      <c r="GI208" s="14">
        <f t="shared" si="399"/>
        <v>1</v>
      </c>
      <c r="GJ208" s="14">
        <f t="shared" si="400"/>
        <v>2</v>
      </c>
      <c r="GK208" s="14">
        <f t="shared" si="401"/>
        <v>2</v>
      </c>
      <c r="GL208" s="18">
        <f t="shared" si="402"/>
        <v>2.3000000000000003</v>
      </c>
      <c r="GM208" s="18">
        <f t="shared" si="403"/>
        <v>1.75</v>
      </c>
      <c r="GN208" s="18">
        <f t="shared" si="404"/>
        <v>1.45</v>
      </c>
      <c r="GO208" s="29">
        <f t="shared" ref="GO208:GQ232" si="464">$GA208+GO$2</f>
        <v>64200</v>
      </c>
      <c r="GP208" s="29">
        <f t="shared" si="464"/>
        <v>64500</v>
      </c>
      <c r="GQ208" s="29">
        <f t="shared" si="464"/>
        <v>64500</v>
      </c>
      <c r="GR208" s="26">
        <f t="shared" si="405"/>
        <v>0.1</v>
      </c>
      <c r="GS208" s="26">
        <f t="shared" si="406"/>
        <v>0.1</v>
      </c>
      <c r="GT208" s="26">
        <f t="shared" si="407"/>
        <v>0.2</v>
      </c>
      <c r="GU208" s="14">
        <f t="shared" si="408"/>
        <v>4</v>
      </c>
      <c r="GV208" s="14">
        <f t="shared" si="409"/>
        <v>4</v>
      </c>
      <c r="GW208" s="14">
        <f t="shared" si="410"/>
        <v>4</v>
      </c>
      <c r="GX208" s="14">
        <f t="shared" si="411"/>
        <v>12</v>
      </c>
      <c r="GY208" s="14">
        <f t="shared" si="412"/>
        <v>180</v>
      </c>
      <c r="GZ208" s="14">
        <f t="shared" si="413"/>
        <v>300</v>
      </c>
      <c r="HA208">
        <v>204</v>
      </c>
      <c r="HB208" s="14">
        <f t="shared" si="382"/>
        <v>617159220</v>
      </c>
      <c r="HD208" s="14">
        <f t="shared" si="414"/>
        <v>5054796</v>
      </c>
      <c r="HE208" s="14">
        <f t="shared" si="415"/>
        <v>2543235</v>
      </c>
      <c r="HF208" s="29">
        <f t="shared" si="416"/>
        <v>63816</v>
      </c>
      <c r="HG208" s="29">
        <f t="shared" si="417"/>
        <v>45920</v>
      </c>
      <c r="HH208" s="29">
        <f t="shared" si="418"/>
        <v>47775</v>
      </c>
      <c r="HI208" s="29">
        <f t="shared" si="419"/>
        <v>46287</v>
      </c>
      <c r="HJ208" s="14">
        <f t="shared" si="420"/>
        <v>3.01</v>
      </c>
      <c r="HK208" s="14">
        <f t="shared" si="421"/>
        <v>3.44</v>
      </c>
      <c r="HL208" s="14">
        <f t="shared" si="422"/>
        <v>1473438</v>
      </c>
      <c r="HM208" s="14">
        <f t="shared" si="423"/>
        <v>2507709</v>
      </c>
      <c r="HN208" s="26">
        <f t="shared" si="424"/>
        <v>0.36676871844451608</v>
      </c>
      <c r="HO208" s="26">
        <f t="shared" si="425"/>
        <v>0.69673295454545459</v>
      </c>
      <c r="HP208" s="29">
        <f t="shared" si="426"/>
        <v>725181</v>
      </c>
      <c r="HQ208" s="29">
        <f t="shared" si="427"/>
        <v>2397055</v>
      </c>
      <c r="HR208" s="29">
        <f t="shared" si="428"/>
        <v>2651443</v>
      </c>
      <c r="HS208" s="26">
        <f t="shared" si="429"/>
        <v>0.45913798514488968</v>
      </c>
      <c r="HT208" s="26">
        <f t="shared" si="430"/>
        <v>0.46306098964326814</v>
      </c>
      <c r="HU208" s="26">
        <f t="shared" si="431"/>
        <v>0.56306098964326812</v>
      </c>
      <c r="HV208" s="26">
        <f t="shared" si="432"/>
        <v>5.913798514488966E-2</v>
      </c>
      <c r="HW208" s="29">
        <f t="shared" si="433"/>
        <v>2.2000000000000002</v>
      </c>
      <c r="HX208" s="29">
        <f t="shared" si="434"/>
        <v>4.4235380269902711</v>
      </c>
      <c r="HY208" s="29">
        <f t="shared" si="435"/>
        <v>5.0235380269902707</v>
      </c>
      <c r="HZ208" s="29">
        <f t="shared" si="436"/>
        <v>7976991</v>
      </c>
      <c r="IA208" s="29">
        <f t="shared" si="437"/>
        <v>7068975.9635247765</v>
      </c>
      <c r="IB208" s="29">
        <f t="shared" si="438"/>
        <v>6659812.3684485825</v>
      </c>
      <c r="IC208" s="29">
        <f t="shared" si="439"/>
        <v>40128449</v>
      </c>
      <c r="ID208" s="14">
        <f t="shared" si="440"/>
        <v>21705779.329999998</v>
      </c>
      <c r="IH208" s="14">
        <v>1</v>
      </c>
      <c r="II208" s="14">
        <v>1</v>
      </c>
      <c r="IJ208" s="14">
        <v>480</v>
      </c>
      <c r="IK208" s="14">
        <v>80</v>
      </c>
      <c r="IL208" s="14">
        <v>60</v>
      </c>
      <c r="IM208" s="23">
        <f t="shared" si="441"/>
        <v>4924556084</v>
      </c>
      <c r="IN208" s="23">
        <f t="shared" si="442"/>
        <v>2</v>
      </c>
      <c r="IO208" s="23">
        <f t="shared" si="443"/>
        <v>4924.5600000000004</v>
      </c>
      <c r="IP208" s="23">
        <f t="shared" si="444"/>
        <v>5810497963</v>
      </c>
      <c r="IQ208" s="23">
        <f t="shared" si="445"/>
        <v>2</v>
      </c>
      <c r="IR208" s="23">
        <f t="shared" si="446"/>
        <v>5810.5</v>
      </c>
      <c r="IS208" s="14">
        <v>1</v>
      </c>
      <c r="IT208" s="14">
        <v>1</v>
      </c>
      <c r="IU208" s="14">
        <v>240</v>
      </c>
      <c r="IV208" s="14">
        <v>40</v>
      </c>
      <c r="IW208" s="14">
        <v>30</v>
      </c>
      <c r="IX208" s="23">
        <f t="shared" si="447"/>
        <v>2894205916</v>
      </c>
      <c r="IY208" s="23">
        <f t="shared" si="448"/>
        <v>2</v>
      </c>
      <c r="IZ208" s="23">
        <f t="shared" si="449"/>
        <v>2894.21</v>
      </c>
      <c r="JA208" s="23"/>
      <c r="JB208" s="23"/>
      <c r="JC208" s="23"/>
      <c r="JG208">
        <f t="shared" si="450"/>
        <v>1.7494581861741436</v>
      </c>
      <c r="JH208">
        <f t="shared" si="451"/>
        <v>5.2658691403841722</v>
      </c>
      <c r="JJ208" s="14">
        <v>10</v>
      </c>
      <c r="JK208" s="14">
        <v>2</v>
      </c>
      <c r="JL208" s="14">
        <v>1.5</v>
      </c>
      <c r="JM208" s="23">
        <f t="shared" si="452"/>
        <v>98326711</v>
      </c>
      <c r="JN208" s="23">
        <f t="shared" si="453"/>
        <v>1</v>
      </c>
      <c r="JO208" s="23">
        <f t="shared" si="454"/>
        <v>98326.71</v>
      </c>
      <c r="JP208" s="14">
        <v>30</v>
      </c>
      <c r="JQ208" s="14">
        <v>6</v>
      </c>
      <c r="JR208" s="14">
        <v>4</v>
      </c>
      <c r="JS208" s="23">
        <f t="shared" si="455"/>
        <v>281660511</v>
      </c>
      <c r="JT208" s="23">
        <f t="shared" si="456"/>
        <v>1</v>
      </c>
      <c r="JU208" s="23">
        <f t="shared" si="457"/>
        <v>281660.51</v>
      </c>
      <c r="JW208" s="23">
        <f t="shared" si="458"/>
        <v>375547348</v>
      </c>
      <c r="JX208" s="23">
        <f t="shared" si="459"/>
        <v>1</v>
      </c>
      <c r="JY208" s="23">
        <f t="shared" si="460"/>
        <v>375547.35</v>
      </c>
      <c r="JZ208" s="23">
        <f t="shared" si="461"/>
        <v>147490067</v>
      </c>
      <c r="KA208" s="23">
        <f t="shared" si="462"/>
        <v>1</v>
      </c>
      <c r="KB208" s="23">
        <f t="shared" si="463"/>
        <v>147490.07</v>
      </c>
    </row>
    <row r="209" spans="3:288" ht="16.5" x14ac:dyDescent="0.2">
      <c r="C209" s="14">
        <f t="shared" si="381"/>
        <v>57</v>
      </c>
      <c r="D209" s="14">
        <v>205</v>
      </c>
      <c r="E209" s="14" t="s">
        <v>863</v>
      </c>
      <c r="F209" s="14">
        <v>722</v>
      </c>
      <c r="G209" s="14">
        <v>722</v>
      </c>
      <c r="H209" s="14">
        <v>722</v>
      </c>
      <c r="I209" s="14">
        <v>722</v>
      </c>
      <c r="J209" s="14">
        <v>11</v>
      </c>
      <c r="K209" s="14">
        <v>11</v>
      </c>
      <c r="L209" s="14">
        <v>11</v>
      </c>
      <c r="M209" s="14">
        <v>8</v>
      </c>
      <c r="N209" s="14">
        <v>7</v>
      </c>
      <c r="O209" s="14">
        <v>7</v>
      </c>
      <c r="P209" s="14">
        <v>10</v>
      </c>
      <c r="Q209" s="14">
        <v>11</v>
      </c>
      <c r="R209" s="14">
        <v>11</v>
      </c>
      <c r="S209" s="14">
        <v>11</v>
      </c>
      <c r="T209" s="14">
        <v>11</v>
      </c>
      <c r="U209" s="14">
        <v>11</v>
      </c>
      <c r="V209" s="14">
        <v>10</v>
      </c>
      <c r="W209" s="14">
        <v>10</v>
      </c>
      <c r="X209" s="14">
        <v>722</v>
      </c>
      <c r="Y209" s="14">
        <v>722</v>
      </c>
      <c r="Z209" s="14">
        <v>722</v>
      </c>
      <c r="AA209" s="14">
        <v>722</v>
      </c>
      <c r="AB209" s="14">
        <v>722</v>
      </c>
      <c r="AC209" s="14">
        <v>722</v>
      </c>
      <c r="AD209" s="14">
        <v>722</v>
      </c>
      <c r="AE209" s="14">
        <v>722</v>
      </c>
      <c r="AF209" s="14">
        <v>97</v>
      </c>
      <c r="AG209" s="14">
        <v>97</v>
      </c>
      <c r="AH209" s="14">
        <v>97</v>
      </c>
      <c r="AI209" s="14">
        <v>97</v>
      </c>
      <c r="AJ209" s="14">
        <v>97</v>
      </c>
      <c r="AK209" s="14">
        <v>97</v>
      </c>
      <c r="AL209" s="14">
        <v>97</v>
      </c>
      <c r="AM209" s="14">
        <v>97</v>
      </c>
      <c r="AN209" s="14">
        <v>7</v>
      </c>
      <c r="AO209" s="14">
        <v>8</v>
      </c>
      <c r="AP209" s="14">
        <v>8</v>
      </c>
      <c r="AQ209" s="14">
        <v>8</v>
      </c>
      <c r="AR209" s="14">
        <v>8</v>
      </c>
      <c r="AS209" s="14">
        <v>0</v>
      </c>
      <c r="AT209" s="14">
        <v>0</v>
      </c>
      <c r="AU209" s="14">
        <v>0</v>
      </c>
      <c r="AV209" s="14">
        <v>0</v>
      </c>
      <c r="AW209" s="14">
        <v>5</v>
      </c>
      <c r="AX209" s="14">
        <v>6</v>
      </c>
      <c r="AY209" s="14">
        <v>0</v>
      </c>
      <c r="AZ209" s="14">
        <v>0</v>
      </c>
      <c r="BA209" s="14">
        <v>22</v>
      </c>
      <c r="BF209" s="14">
        <f>ROUND((INDEX(新战舰养成!S$6:S$18,通天塔!$J209+1)+INDEX(新战舰养成!D$6:D$18,通天塔!$J209+1)*(通天塔!$G209-1))*INDEX(战舰突破!$D$6:$D$18,通天塔!$M209+1),0)</f>
        <v>526445</v>
      </c>
      <c r="BG209" s="14">
        <f>ROUND((INDEX(新战舰养成!T$6:T$18,通天塔!$J209+1)+INDEX(新战舰养成!E$6:E$18,通天塔!$J209+1)*(通天塔!$G209-1))*INDEX(战舰突破!$D$6:$D$18,通天塔!$M209+1),0)</f>
        <v>4211432</v>
      </c>
      <c r="BH209" s="14">
        <f>ROUND((INDEX(新战舰养成!U$6:U$18,通天塔!$J209+1)+INDEX(新战舰养成!F$6:F$18,通天塔!$J209+1)*(通天塔!$G209-1))*INDEX(战舰突破!$D$6:$D$18,通天塔!$M209+1),0)</f>
        <v>263388</v>
      </c>
      <c r="BI209" s="14">
        <f>ROUND((INDEX(新战舰养成!V$6:V$18,通天塔!$J209+1)+INDEX(新战舰养成!G$6:G$18,通天塔!$J209+1)*(通天塔!$G209-1))*INDEX(战舰突破!$D$6:$D$18,通天塔!$M209+1),0)</f>
        <v>630</v>
      </c>
      <c r="BJ209" s="14">
        <f>ROUND((INDEX(新战舰养成!W$6:W$18,通天塔!$J209+1)+INDEX(新战舰养成!H$6:H$18,通天塔!$J209+1)*(通天塔!$G209-1))*INDEX(战舰突破!$D$6:$D$18,通天塔!$M209+1),0)</f>
        <v>8</v>
      </c>
      <c r="BL209" s="14">
        <f>IF($H209&gt;0,ROUND((INDEX(新战舰养成!X$6:X$18,通天塔!$K209+1)+INDEX(新战舰养成!I$6:I$18,通天塔!$K209+1)*(通天塔!$H209-1))*INDEX(战舰突破!$D$6:$D$18,通天塔!$N209+1),0),0)</f>
        <v>476839</v>
      </c>
      <c r="BM209" s="14">
        <f>IF($H209&gt;0,ROUND((INDEX(新战舰养成!Y$6:Y$18,通天塔!$K209+1)+INDEX(新战舰养成!J$6:J$18,通天塔!$K209+1)*(通天塔!$H209-1))*INDEX(战舰突破!$D$6:$D$18,通天塔!$N209+1),0),0)</f>
        <v>0</v>
      </c>
      <c r="BN209" s="14">
        <f>IF($H209&gt;0,ROUND((INDEX(新战舰养成!Z$6:Z$18,通天塔!$K209+1)+INDEX(新战舰养成!K$6:K$18,通天塔!$K209+1)*(通天塔!$H209-1))*INDEX(战舰突破!$D$6:$D$18,通天塔!$N209+1),0),0)</f>
        <v>0</v>
      </c>
      <c r="BO209" s="14">
        <f>IF($H209&gt;0,ROUND((INDEX(新战舰养成!AA$6:AA$18,通天塔!$K209+1)+INDEX(新战舰养成!L$6:L$18,通天塔!$K209+1)*(通天塔!$H209-1))*INDEX(战舰突破!$D$6:$D$18,通天塔!$N209+1),0),0)</f>
        <v>4763072</v>
      </c>
      <c r="BP209" s="14">
        <f>IF($H209&gt;0,ROUND((INDEX(新战舰养成!AB$6:AB$18,通天塔!$K209+1)+INDEX(新战舰养成!M$6:M$18,通天塔!$K209+1)*(通天塔!$H209-1))*INDEX(战舰突破!$D$6:$D$18,通天塔!$N209+1),0),0)</f>
        <v>95122</v>
      </c>
      <c r="BR209" s="14">
        <f>IF($I209&gt;0,ROUND((INDEX(新战舰养成!AC$6:AC$18,通天塔!$L209+1)+INDEX(新战舰养成!I$6:I$18,通天塔!$L209+1)*(通天塔!$I209-1))*INDEX(战舰突破!$D$6:$D$18,通天塔!$O209+1),0),0)</f>
        <v>477409</v>
      </c>
      <c r="BS209" s="14">
        <f>IF($I209&gt;0,ROUND((INDEX(新战舰养成!AD$6:AD$18,通天塔!$L209+1)+INDEX(新战舰养成!J$6:J$18,通天塔!$L209+1)*(通天塔!$I209-1))*INDEX(战舰突破!$D$6:$D$18,通天塔!$O209+1),0),0)</f>
        <v>0</v>
      </c>
      <c r="BT209" s="14">
        <f>IF($I209&gt;0,ROUND((INDEX(新战舰养成!AE$6:AE$18,通天塔!$L209+1)+INDEX(新战舰养成!K$6:K$18,通天塔!$L209+1)*(通天塔!$I209-1))*INDEX(战舰突破!$D$6:$D$18,通天塔!$O209+1),0),0)</f>
        <v>0</v>
      </c>
      <c r="BU209" s="14">
        <f>IF($I209&gt;0,ROUND((INDEX(新战舰养成!AF$6:AF$18,通天塔!$L209+1)+INDEX(新战舰养成!L$6:L$18,通天塔!$L209+1)*(通天塔!$I209-1))*INDEX(战舰突破!$D$6:$D$18,通天塔!$O209+1),0),0)</f>
        <v>3066676</v>
      </c>
      <c r="BV209" s="14">
        <f>IF($I209&gt;0,ROUND((INDEX(新战舰养成!AG$6:AG$18,通天塔!$L209+1)+INDEX(新战舰养成!M$6:M$18,通天塔!$L209+1)*(通天塔!$I209-1))*INDEX(战舰突破!$D$6:$D$18,通天塔!$O209+1),0),0)</f>
        <v>129472</v>
      </c>
      <c r="BY209" s="14">
        <f>(INDEX(装备数值!$C$13:$G$116,通天塔!$P209*8+1,BY$2)+INDEX(装备数值!$C$13:$G$116,通天塔!$Q209*8+2,BY$2)+INDEX(装备数值!$C$13:$G$116,通天塔!$S209*8+3,BY$2)+INDEX(装备数值!$C$13:$G$116,通天塔!$R209*8+4,BY$2)+INDEX(装备数值!$C$13:$G$116,通天塔!$T209*8+5,BY$2)+INDEX(装备数值!$C$13:$G$116,通天塔!$U209*8+6,BY$2)+INDEX(装备数值!$C$13:$G$116,通天塔!$V209*8+7,BY$2)+INDEX(装备数值!$C$13:$G$116,通天塔!$W209*8+8,BY$2))</f>
        <v>80000</v>
      </c>
      <c r="BZ209" s="14">
        <f>(INDEX(装备数值!$C$13:$G$116,通天塔!$P209*8+1,BZ$2)+INDEX(装备数值!$C$13:$G$116,通天塔!$Q209*8+2,BZ$2)+INDEX(装备数值!$C$13:$G$116,通天塔!$S209*8+3,BZ$2)+INDEX(装备数值!$C$13:$G$116,通天塔!$R209*8+4,BZ$2)+INDEX(装备数值!$C$13:$G$116,通天塔!$T209*8+5,BZ$2)+INDEX(装备数值!$C$13:$G$116,通天塔!$U209*8+6,BZ$2)+INDEX(装备数值!$C$13:$G$116,通天塔!$V209*8+7,BZ$2)+INDEX(装备数值!$C$13:$G$116,通天塔!$W209*8+8,BZ$2))</f>
        <v>786000</v>
      </c>
      <c r="CA209" s="14">
        <f>(INDEX(装备数值!$C$13:$G$116,通天塔!$P209*8+1,CA$2)+INDEX(装备数值!$C$13:$G$116,通天塔!$Q209*8+2,CA$2)+INDEX(装备数值!$C$13:$G$116,通天塔!$S209*8+3,CA$2)+INDEX(装备数值!$C$13:$G$116,通天塔!$R209*8+4,CA$2)+INDEX(装备数值!$C$13:$G$116,通天塔!$T209*8+5,CA$2)+INDEX(装备数值!$C$13:$G$116,通天塔!$U209*8+6,CA$2)+INDEX(装备数值!$C$13:$G$116,通天塔!$V209*8+7,CA$2)+INDEX(装备数值!$C$13:$G$116,通天塔!$W209*8+8,CA$2))</f>
        <v>49000</v>
      </c>
      <c r="CB209" s="14">
        <f>(INDEX(装备数值!$C$13:$G$116,通天塔!$P209*8+1,CB$2)+INDEX(装备数值!$C$13:$G$116,通天塔!$Q209*8+2,CB$2)+INDEX(装备数值!$C$13:$G$116,通天塔!$S209*8+3,CB$2)+INDEX(装备数值!$C$13:$G$116,通天塔!$R209*8+4,CB$2)+INDEX(装备数值!$C$13:$G$116,通天塔!$T209*8+5,CB$2)+INDEX(装备数值!$C$13:$G$116,通天塔!$U209*8+6,CB$2)+INDEX(装备数值!$C$13:$G$116,通天塔!$V209*8+7,CB$2)+INDEX(装备数值!$C$13:$G$116,通天塔!$W209*8+8,CB$2))</f>
        <v>1110000</v>
      </c>
      <c r="CC209" s="14">
        <f>(INDEX(装备数值!$C$13:$G$116,通天塔!$P209*8+1,CC$2)+INDEX(装备数值!$C$13:$G$116,通天塔!$Q209*8+2,CC$2)+INDEX(装备数值!$C$13:$G$116,通天塔!$S209*8+3,CC$2)+INDEX(装备数值!$C$13:$G$116,通天塔!$R209*8+4,CC$2)+INDEX(装备数值!$C$13:$G$116,通天塔!$T209*8+5,CC$2)+INDEX(装备数值!$C$13:$G$116,通天塔!$U209*8+6,CC$2)+INDEX(装备数值!$C$13:$G$116,通天塔!$V209*8+7,CC$2)+INDEX(装备数值!$C$13:$G$116,通天塔!$W209*8+8,CC$2))</f>
        <v>19450</v>
      </c>
      <c r="CF209" s="14">
        <f>INDEX(装备数值!$I$13:$M$116,通天塔!$P209*8+1,CF$2)*$X209+INDEX(装备数值!$I$13:$M$116,通天塔!$Q209*8+2,CF$2)*$Y209+INDEX(装备数值!$I$13:$M$116,通天塔!$S209*8+3,CF$2)*$Z209+INDEX(装备数值!$I$13:$M$116,通天塔!$R209*8+4,CF$2)*$AA209+INDEX(装备数值!$I$13:$M$116,通天塔!$T209*8+5,CF$2)*$AB209+INDEX(装备数值!$I$13:$M$116,通天塔!$U209*8+6,CF$2)*$AC209+INDEX(装备数值!$I$13:$M$116,通天塔!$V209*8+7,CF$2)*$AD209+INDEX(装备数值!$I$13:$M$116,通天塔!$W209*8+8,CF$2)*$AE209</f>
        <v>231040</v>
      </c>
      <c r="CG209" s="14">
        <f>INDEX(装备数值!$I$13:$M$116,通天塔!$P209*8+1,CG$2)*$X209+INDEX(装备数值!$I$13:$M$116,通天塔!$Q209*8+2,CG$2)*$Y209+INDEX(装备数值!$I$13:$M$116,通天塔!$S209*8+3,CG$2)*$Z209+INDEX(装备数值!$I$13:$M$116,通天塔!$R209*8+4,CG$2)*$AA209+INDEX(装备数值!$I$13:$M$116,通天塔!$T209*8+5,CG$2)*$AB209+INDEX(装备数值!$I$13:$M$116,通天塔!$U209*8+6,CG$2)*$AC209+INDEX(装备数值!$I$13:$M$116,通天塔!$V209*8+7,CG$2)*$AD209+INDEX(装备数值!$I$13:$M$116,通天塔!$W209*8+8,CG$2)*$AE209</f>
        <v>1949400</v>
      </c>
      <c r="CH209" s="14">
        <f>INDEX(装备数值!$I$13:$M$116,通天塔!$P209*8+1,CH$2)*$X209+INDEX(装备数值!$I$13:$M$116,通天塔!$Q209*8+2,CH$2)*$Y209+INDEX(装备数值!$I$13:$M$116,通天塔!$S209*8+3,CH$2)*$Z209+INDEX(装备数值!$I$13:$M$116,通天塔!$R209*8+4,CH$2)*$AA209+INDEX(装备数值!$I$13:$M$116,通天塔!$T209*8+5,CH$2)*$AB209+INDEX(装备数值!$I$13:$M$116,通天塔!$U209*8+6,CH$2)*$AC209+INDEX(装备数值!$I$13:$M$116,通天塔!$V209*8+7,CH$2)*$AD209+INDEX(装备数值!$I$13:$M$116,通天塔!$W209*8+8,CH$2)*$AE209</f>
        <v>125628</v>
      </c>
      <c r="CI209" s="14">
        <f>INDEX(装备数值!$I$13:$M$116,通天塔!$P209*8+1,CI$2)*$X209+INDEX(装备数值!$I$13:$M$116,通天塔!$Q209*8+2,CI$2)*$Y209+INDEX(装备数值!$I$13:$M$116,通天塔!$S209*8+3,CI$2)*$Z209+INDEX(装备数值!$I$13:$M$116,通天塔!$R209*8+4,CI$2)*$AA209+INDEX(装备数值!$I$13:$M$116,通天塔!$T209*8+5,CI$2)*$AB209+INDEX(装备数值!$I$13:$M$116,通天塔!$U209*8+6,CI$2)*$AC209+INDEX(装备数值!$I$13:$M$116,通天塔!$V209*8+7,CI$2)*$AD209+INDEX(装备数值!$I$13:$M$116,通天塔!$W209*8+8,CI$2)*$AE209</f>
        <v>2671400</v>
      </c>
      <c r="CJ209" s="14">
        <f>INDEX(装备数值!$I$13:$M$116,通天塔!$P209*8+1,CJ$2)*$X209+INDEX(装备数值!$I$13:$M$116,通天塔!$Q209*8+2,CJ$2)*$Y209+INDEX(装备数值!$I$13:$M$116,通天塔!$S209*8+3,CJ$2)*$Z209+INDEX(装备数值!$I$13:$M$116,通天塔!$R209*8+4,CJ$2)*$AA209+INDEX(装备数值!$I$13:$M$116,通天塔!$T209*8+5,CJ$2)*$AB209+INDEX(装备数值!$I$13:$M$116,通天塔!$U209*8+6,CJ$2)*$AC209+INDEX(装备数值!$I$13:$M$116,通天塔!$V209*8+7,CJ$2)*$AD209+INDEX(装备数值!$I$13:$M$116,通天塔!$W209*8+8,CJ$2)*$AE209</f>
        <v>49818</v>
      </c>
      <c r="CM209" s="14">
        <f>INDEX(装备数值!$X$13:$AH$116,$P209*8+1,CM$2)*$AF209+INDEX(装备数值!$X$13:$AH$116,$Q209*8+2,CM$2)*$AG209+INDEX(装备数值!$X$13:$AH$116,$S209*8+3,CM$2)*$AH209+INDEX(装备数值!$X$13:$AH$116,$R209*8+4,CM$2)*$AI209+INDEX(装备数值!$X$13:$AH$116,$T209*8+5,CM$2)*$AJ209+INDEX(装备数值!$X$13:$AH$116,$U209*8+6,CM$2)*$AK209+INDEX(装备数值!$X$13:$AH$116,$V209*8+7,CM$2)*$AL209+INDEX(装备数值!$X$13:$AH$116,$W209*8+8,CM$2)*$AM209</f>
        <v>77600</v>
      </c>
      <c r="CN209" s="14">
        <f>INDEX(装备数值!$X$13:$AH$116,$P209*8+1,CN$2)*$AF209+INDEX(装备数值!$X$13:$AH$116,$Q209*8+2,CN$2)*$AG209+INDEX(装备数值!$X$13:$AH$116,$S209*8+3,CN$2)*$AH209+INDEX(装备数值!$X$13:$AH$116,$R209*8+4,CN$2)*$AI209+INDEX(装备数值!$X$13:$AH$116,$T209*8+5,CN$2)*$AJ209+INDEX(装备数值!$X$13:$AH$116,$U209*8+6,CN$2)*$AK209+INDEX(装备数值!$X$13:$AH$116,$V209*8+7,CN$2)*$AL209+INDEX(装备数值!$X$13:$AH$116,$W209*8+8,CN$2)*$AM209</f>
        <v>618375</v>
      </c>
      <c r="CO209" s="14">
        <f>INDEX(装备数值!$X$13:$AH$116,$P209*8+1,CO$2)*$AF209+INDEX(装备数值!$X$13:$AH$116,$Q209*8+2,CO$2)*$AG209+INDEX(装备数值!$X$13:$AH$116,$S209*8+3,CO$2)*$AH209+INDEX(装备数值!$X$13:$AH$116,$R209*8+4,CO$2)*$AI209+INDEX(装备数值!$X$13:$AH$116,$T209*8+5,CO$2)*$AJ209+INDEX(装备数值!$X$13:$AH$116,$U209*8+6,CO$2)*$AK209+INDEX(装备数值!$X$13:$AH$116,$V209*8+7,CO$2)*$AL209+INDEX(装备数值!$X$13:$AH$116,$W209*8+8,CO$2)*$AM209</f>
        <v>43650</v>
      </c>
      <c r="CP209" s="14">
        <f>INDEX(装备数值!$X$13:$AH$116,$P209*8+1,CP$2)*$AF209+INDEX(装备数值!$X$13:$AH$116,$Q209*8+2,CP$2)*$AG209+INDEX(装备数值!$X$13:$AH$116,$S209*8+3,CP$2)*$AH209+INDEX(装备数值!$X$13:$AH$116,$R209*8+4,CP$2)*$AI209+INDEX(装备数值!$X$13:$AH$116,$T209*8+5,CP$2)*$AJ209+INDEX(装备数值!$X$13:$AH$116,$U209*8+6,CP$2)*$AK209+INDEX(装备数值!$X$13:$AH$116,$V209*8+7,CP$2)*$AL209+INDEX(装备数值!$X$13:$AH$116,$W209*8+8,CP$2)*$AM209</f>
        <v>776000</v>
      </c>
      <c r="CQ209" s="14">
        <f>INDEX(装备数值!$X$13:$AH$116,$P209*8+1,CQ$2)*$AF209+INDEX(装备数值!$X$13:$AH$116,$Q209*8+2,CQ$2)*$AG209+INDEX(装备数值!$X$13:$AH$116,$S209*8+3,CQ$2)*$AH209+INDEX(装备数值!$X$13:$AH$116,$R209*8+4,CQ$2)*$AI209+INDEX(装备数值!$X$13:$AH$116,$T209*8+5,CQ$2)*$AJ209+INDEX(装备数值!$X$13:$AH$116,$U209*8+6,CQ$2)*$AK209+INDEX(装备数值!$X$13:$AH$116,$V209*8+7,CQ$2)*$AL209+INDEX(装备数值!$X$13:$AH$116,$W209*8+8,CQ$2)*$AM209</f>
        <v>17460</v>
      </c>
      <c r="CR209" s="14">
        <f>INDEX(装备数值!$X$13:$AH$116,$P209*8+1,CR$2)*$AF209+INDEX(装备数值!$X$13:$AH$116,$Q209*8+2,CR$2)*$AG209+INDEX(装备数值!$X$13:$AH$116,$S209*8+3,CR$2)*$AH209+INDEX(装备数值!$X$13:$AH$116,$R209*8+4,CR$2)*$AI209+INDEX(装备数值!$X$13:$AH$116,$T209*8+5,CR$2)*$AJ209+INDEX(装备数值!$X$13:$AH$116,$U209*8+6,CR$2)*$AK209+INDEX(装备数值!$X$13:$AH$116,$V209*8+7,CR$2)*$AL209+INDEX(装备数值!$X$13:$AH$116,$W209*8+8,CR$2)*$AM209</f>
        <v>63050</v>
      </c>
      <c r="CS209" s="14">
        <f>INDEX(装备数值!$X$13:$AH$116,$P209*8+1,CS$2)*$AF209+INDEX(装备数值!$X$13:$AH$116,$Q209*8+2,CS$2)*$AG209+INDEX(装备数值!$X$13:$AH$116,$S209*8+3,CS$2)*$AH209+INDEX(装备数值!$X$13:$AH$116,$R209*8+4,CS$2)*$AI209+INDEX(装备数值!$X$13:$AH$116,$T209*8+5,CS$2)*$AJ209+INDEX(装备数值!$X$13:$AH$116,$U209*8+6,CS$2)*$AK209+INDEX(装备数值!$X$13:$AH$116,$V209*8+7,CS$2)*$AL209+INDEX(装备数值!$X$13:$AH$116,$W209*8+8,CS$2)*$AM209</f>
        <v>65475</v>
      </c>
      <c r="CT209" s="14">
        <f>INDEX(装备数值!$X$13:$AH$116,$P209*8+1,CT$2)*$AF209+INDEX(装备数值!$X$13:$AH$116,$Q209*8+2,CT$2)*$AG209+INDEX(装备数值!$X$13:$AH$116,$S209*8+3,CT$2)*$AH209+INDEX(装备数值!$X$13:$AH$116,$R209*8+4,CT$2)*$AI209+INDEX(装备数值!$X$13:$AH$116,$T209*8+5,CT$2)*$AJ209+INDEX(装备数值!$X$13:$AH$116,$U209*8+6,CT$2)*$AK209+INDEX(装备数值!$X$13:$AH$116,$V209*8+7,CT$2)*$AL209+INDEX(装备数值!$X$13:$AH$116,$W209*8+8,CT$2)*$AM209</f>
        <v>63050</v>
      </c>
      <c r="CU209" s="14">
        <f>INDEX(装备数值!$X$13:$AH$116,$P209*8+1,CU$2)*$AF209+INDEX(装备数值!$X$13:$AH$116,$Q209*8+2,CU$2)*$AG209+INDEX(装备数值!$X$13:$AH$116,$S209*8+3,CU$2)*$AH209+INDEX(装备数值!$X$13:$AH$116,$R209*8+4,CU$2)*$AI209+INDEX(装备数值!$X$13:$AH$116,$T209*8+5,CU$2)*$AJ209+INDEX(装备数值!$X$13:$AH$116,$U209*8+6,CU$2)*$AK209+INDEX(装备数值!$X$13:$AH$116,$V209*8+7,CU$2)*$AL209+INDEX(装备数值!$X$13:$AH$116,$W209*8+8,CU$2)*$AM209</f>
        <v>65475</v>
      </c>
      <c r="CV209" s="14">
        <f>INDEX(装备数值!$X$13:$AH$116,$P209*8+1,CV$2)*$AF209+INDEX(装备数值!$X$13:$AH$116,$Q209*8+2,CV$2)*$AG209+INDEX(装备数值!$X$13:$AH$116,$S209*8+3,CV$2)*$AH209+INDEX(装备数值!$X$13:$AH$116,$R209*8+4,CV$2)*$AI209+INDEX(装备数值!$X$13:$AH$116,$T209*8+5,CV$2)*$AJ209+INDEX(装备数值!$X$13:$AH$116,$U209*8+6,CV$2)*$AK209+INDEX(装备数值!$X$13:$AH$116,$V209*8+7,CV$2)*$AL209+INDEX(装备数值!$X$13:$AH$116,$W209*8+8,CV$2)*$AM209</f>
        <v>194</v>
      </c>
      <c r="CW209" s="14">
        <f>INDEX(装备数值!$X$13:$AH$116,$P209*8+1,CW$2)*$AF209+INDEX(装备数值!$X$13:$AH$116,$Q209*8+2,CW$2)*$AG209+INDEX(装备数值!$X$13:$AH$116,$S209*8+3,CW$2)*$AH209+INDEX(装备数值!$X$13:$AH$116,$R209*8+4,CW$2)*$AI209+INDEX(装备数值!$X$13:$AH$116,$T209*8+5,CW$2)*$AJ209+INDEX(装备数值!$X$13:$AH$116,$U209*8+6,CW$2)*$AK209+INDEX(装备数值!$X$13:$AH$116,$V209*8+7,CW$2)*$AL209+INDEX(装备数值!$X$13:$AH$116,$W209*8+8,CW$2)*$AM209</f>
        <v>194</v>
      </c>
      <c r="CY209" s="14">
        <f>INDEX(装备数值!$AN$17:$AN$117,MATCH(MIN($X209:$AE209),装备数值!$AO$17:$AO$117,1))</f>
        <v>72</v>
      </c>
      <c r="CZ209" s="14">
        <f>IF(COUNTIF($P209:$W209,"&gt;"&amp;0)=8,INDEX(装备数值!AR$17:AR$117,$CY209+1),0)</f>
        <v>40320</v>
      </c>
      <c r="DA209" s="14">
        <f>IF(COUNTIF($P209:$W209,"&gt;"&amp;0)=8,INDEX(装备数值!AS$17:AS$117,$CY209+1),0)</f>
        <v>302400</v>
      </c>
      <c r="DB209" s="14">
        <f>IF(COUNTIF($P209:$W209,"&gt;"&amp;0)=8,INDEX(装备数值!AT$17:AT$117,$CY209+1),0)</f>
        <v>20160</v>
      </c>
      <c r="DC209" s="14">
        <f>IF(COUNTIF($P209:$W209,"&gt;"&amp;0)=8,INDEX(装备数值!AU$17:AU$117,$CY209+1),0)</f>
        <v>403200</v>
      </c>
      <c r="DD209" s="14">
        <f>IF(COUNTIF($P209:$W209,"&gt;"&amp;0)=8,INDEX(装备数值!AV$17:AV$117,$CY209+1),0)</f>
        <v>7776</v>
      </c>
      <c r="DF209" s="14">
        <f>INDEX(装备数值!$AY$17:$AY$77,MATCH(MIN($AF209:$AM209),装备数值!$AZ$17:$AZ$77,1))</f>
        <v>48</v>
      </c>
      <c r="DG209" s="26">
        <f>INDEX(装备数值!BA$17:BA$77,通天塔!DF209+1)</f>
        <v>1.1499999999999999</v>
      </c>
      <c r="DH209" s="26">
        <f>INDEX(装备数值!BA$17:BA$77,通天塔!DF209+1)</f>
        <v>1.1499999999999999</v>
      </c>
      <c r="DJ209" s="14">
        <f t="shared" si="383"/>
        <v>50</v>
      </c>
      <c r="DK209" s="14">
        <f>VLOOKUP(DJ209,军阶与晶片数值!$W$6:$X$27,2)</f>
        <v>11</v>
      </c>
      <c r="DL209" s="14">
        <f>INDEX(军阶与晶片数值!Y$6:Y$27,$DK209+1)</f>
        <v>1000</v>
      </c>
      <c r="DM209" s="14">
        <f>INDEX(军阶与晶片数值!Z$6:Z$27,$DK209+1)</f>
        <v>1000</v>
      </c>
      <c r="DN209" s="14">
        <f>INDEX(军阶与晶片数值!AA$6:AA$27,$DK209+1)</f>
        <v>1000</v>
      </c>
      <c r="DO209" s="14">
        <f>INDEX(军阶与晶片数值!AB$6:AB$27,$DK209+1)</f>
        <v>1000</v>
      </c>
      <c r="DP209" s="29">
        <f>INDEX(军阶与晶片数值!AC$6:AC$27,$DK209+1)</f>
        <v>60</v>
      </c>
      <c r="DQ209" s="29">
        <f>INDEX(军阶与晶片数值!AD$6:AD$27,$DK209+1)</f>
        <v>40</v>
      </c>
      <c r="DS209" s="26">
        <f>INDEX(军阶与晶片数值!I$6:I$16,AN209+1)</f>
        <v>0.45</v>
      </c>
      <c r="DT209" s="26">
        <f>INDEX(军阶与晶片数值!M$6:M$16,AO209+1)</f>
        <v>0.6</v>
      </c>
      <c r="DU209" s="26">
        <f>INDEX(军阶与晶片数值!J$6:J$16,AP209+1)</f>
        <v>0.6</v>
      </c>
      <c r="DV209" s="26">
        <f>INDEX(军阶与晶片数值!K$6:K$16,AQ209+1)</f>
        <v>1.2</v>
      </c>
      <c r="DW209" s="26">
        <f>INDEX(军阶与晶片数值!L$6:L$16,AR209+1)</f>
        <v>1.2</v>
      </c>
      <c r="DX209" s="28">
        <f>INDEX(军阶与晶片数值!N$6:N$16,AS209+1)</f>
        <v>0</v>
      </c>
      <c r="DY209" s="28">
        <f>INDEX(军阶与晶片数值!O$6:O$16,AT209+1)</f>
        <v>0</v>
      </c>
      <c r="DZ209" s="28">
        <f>INDEX(军阶与晶片数值!P$6:P$16,AU209+1)</f>
        <v>0</v>
      </c>
      <c r="EA209" s="28">
        <f>INDEX(军阶与晶片数值!Q$6:Q$16,AV209+1)</f>
        <v>0</v>
      </c>
      <c r="EB209" s="26">
        <f>INDEX(军阶与晶片数值!R$6:R$16,AW209+1)</f>
        <v>0.4</v>
      </c>
      <c r="EC209" s="26">
        <f>INDEX(军阶与晶片数值!S$6:S$16,AX209+1)</f>
        <v>0.6</v>
      </c>
      <c r="ED209" s="26">
        <f>INDEX(军阶与晶片数值!T$6:T$16,AY209+1)</f>
        <v>0</v>
      </c>
      <c r="EE209" s="26">
        <f>INDEX(军阶与晶片数值!U$6:U$16,AZ209+1)</f>
        <v>0</v>
      </c>
      <c r="EG209" s="26">
        <f>INDEX(军阶与晶片数值!$C$6:$C$36,通天塔!$BA209+1)</f>
        <v>1.1000000000000001</v>
      </c>
      <c r="EH209" s="26">
        <f>INDEX(军阶与晶片数值!$C$6:$C$36,通天塔!$BA209+1)</f>
        <v>1.1000000000000001</v>
      </c>
      <c r="EI209" s="26">
        <f>INDEX(军阶与晶片数值!$C$6:$C$36,通天塔!$BA209+1)</f>
        <v>1.1000000000000001</v>
      </c>
      <c r="EJ209" s="26">
        <f>INDEX(军阶与晶片数值!$C$6:$C$36,通天塔!$BA209+1)</f>
        <v>1.1000000000000001</v>
      </c>
      <c r="EK209" s="26">
        <f>INDEX(军阶与晶片数值!$C$6:$C$36,通天塔!$BA209+1)</f>
        <v>1.1000000000000001</v>
      </c>
      <c r="EM209" s="14">
        <f>INDEX(战舰突破!$H$6:$H$18,通天塔!$J209+1)+INDEX(战舰突破!$H$23:$H$35,通天塔!$K209+1)+INDEX(战舰突破!$H$40:$H$52,通天塔!$L209+1)</f>
        <v>200</v>
      </c>
      <c r="EN209" s="14">
        <f>INDEX(战舰突破!$I$6:$I$18,通天塔!$J209+1)+INDEX(战舰突破!$I$23:$I$35,通天塔!$K209+1)+INDEX(战舰突破!$I$40:$I$52,通天塔!$L209+1)</f>
        <v>200</v>
      </c>
      <c r="EO209" s="14">
        <f>INDEX(战舰突破!$J$6:$J$18,通天塔!$J209+1)+INDEX(战舰突破!$J$23:$J$35,通天塔!$K209+1)+INDEX(战舰突破!$J$40:$J$52,通天塔!$L209+1)</f>
        <v>0</v>
      </c>
      <c r="EP209" s="14">
        <f>INDEX(战舰突破!$K$6:$K$18,通天塔!$J209+1)+INDEX(战舰突破!$K$23:$K$35,通天塔!$K209+1)+INDEX(战舰突破!$K$40:$K$52,通天塔!$L209+1)</f>
        <v>0</v>
      </c>
      <c r="EQ209" s="14">
        <f>INDEX(战舰突破!$L$6:$L$18,通天塔!$J209+1)+INDEX(战舰突破!$L$23:$L$35,通天塔!$K209+1)+INDEX(战舰突破!$L$40:$L$52,通天塔!$L209+1)</f>
        <v>200</v>
      </c>
      <c r="ER209" s="18">
        <f>INDEX(战舰突破!$N$6:$N$18,通天塔!$J209+1)+INDEX(战舰突破!$N$23:$N$35,通天塔!$K209+1)+INDEX(战舰突破!$N$40:$N$52,通天塔!$L209+1)</f>
        <v>0.75</v>
      </c>
      <c r="ES209" s="18">
        <f>INDEX(战舰突破!$O$6:$O$18,通天塔!$J209+1)+INDEX(战舰突破!$O$23:$O$35,通天塔!$K209+1)+INDEX(战舰突破!$O$40:$O$52,通天塔!$L209+1)</f>
        <v>1.4</v>
      </c>
      <c r="ET209" s="18">
        <f>INDEX(战舰突破!$P$6:$P$18,通天塔!$J209+1)+INDEX(战舰突破!$P$23:$P$35,通天塔!$K209+1)+INDEX(战舰突破!$P$40:$P$52,通天塔!$L209+1)</f>
        <v>0.5</v>
      </c>
      <c r="EU209" s="18">
        <f>INDEX(战舰突破!$Q$6:$Q$18,通天塔!$J209+1)+INDEX(战舰突破!$Q$23:$Q$35,通天塔!$K209+1)+INDEX(战舰突破!$Q$40:$Q$52,通天塔!$L209+1)</f>
        <v>0.3</v>
      </c>
      <c r="EV209" s="18">
        <f>INDEX(战舰突破!$R$6:$R$18,通天塔!$J209+1)+INDEX(战舰突破!$R$23:$R$35,通天塔!$K209+1)+INDEX(战舰突破!$R$40:$R$52,通天塔!$L209+1)</f>
        <v>0.25</v>
      </c>
      <c r="EW209" s="18">
        <f>INDEX(战舰突破!$M$6:$M$18,通天塔!$J209+1)+INDEX(战舰突破!$M$23:$M$35,通天塔!$K209+1)+INDEX(战舰突破!$M$40:$M$52,通天塔!$L209+1)</f>
        <v>0.2</v>
      </c>
      <c r="EX209" s="22">
        <f>INDEX(战舰突破!$W$6:$W$18,通天塔!$J209+1)+INDEX(战舰突破!$W$23:$W$35,通天塔!$K209+1)+INDEX(战舰突破!$W$40:$W$52,通天塔!$L209+1)</f>
        <v>0.5</v>
      </c>
      <c r="FA209" s="14">
        <f>INDEX(战舰突破!$S$6:$S$18,通天塔!$J209+1)</f>
        <v>0</v>
      </c>
      <c r="FB209" s="14">
        <f>INDEX(战舰突破!$T$6:$T$18,通天塔!$J209+1)</f>
        <v>1.1000000000000001</v>
      </c>
      <c r="FC209" s="14">
        <f>INDEX(战舰突破!$U$6:$U$18,通天塔!$J209+1)</f>
        <v>0.1</v>
      </c>
      <c r="FD209" s="14">
        <f>INDEX(战舰突破!$V$6:$V$18,通天塔!$J209+1)</f>
        <v>2</v>
      </c>
      <c r="FE209" s="14">
        <f>INDEX(战舰突破!$X$6:$X$18,通天塔!$J209+1)</f>
        <v>12</v>
      </c>
      <c r="FG209" s="14">
        <f>INDEX(战舰突破!$S$23:$S$35,通天塔!$J209+1)</f>
        <v>1</v>
      </c>
      <c r="FH209" s="14">
        <f>INDEX(战舰突破!$T$23:$T$35,通天塔!$J209+1)</f>
        <v>0.55000000000000004</v>
      </c>
      <c r="FI209" s="14">
        <f>INDEX(战舰突破!$U$23:$U$35,通天塔!$J209+1)</f>
        <v>0.1</v>
      </c>
      <c r="FJ209" s="14">
        <f>INDEX(战舰突破!$V$23:$V$35,通天塔!$J209+1)</f>
        <v>2</v>
      </c>
      <c r="FK209" s="14">
        <f>INDEX(战舰突破!$X$23:$X$35,通天塔!$J209+1)</f>
        <v>180</v>
      </c>
      <c r="FM209" s="14">
        <f>INDEX(战舰突破!$S$40:$S$52,通天塔!$J209+1)</f>
        <v>1</v>
      </c>
      <c r="FN209" s="14">
        <f>INDEX(战舰突破!$T$40:$T$52,通天塔!$J209+1)</f>
        <v>0.25</v>
      </c>
      <c r="FO209" s="14">
        <f>INDEX(战舰突破!$U$40:$U$52,通天塔!$J209+1)</f>
        <v>0.2</v>
      </c>
      <c r="FP209" s="14">
        <f>INDEX(战舰突破!$V$40:$V$52,通天塔!$J209+1)</f>
        <v>2</v>
      </c>
      <c r="FQ209" s="14">
        <f>INDEX(战舰突破!$X$40:$X$52,通天塔!$J209+1)</f>
        <v>300</v>
      </c>
      <c r="FT209" s="14">
        <f t="shared" si="384"/>
        <v>5092180</v>
      </c>
      <c r="FU209" s="14">
        <f t="shared" si="385"/>
        <v>4827842</v>
      </c>
      <c r="FV209" s="14">
        <f t="shared" si="386"/>
        <v>4830879</v>
      </c>
      <c r="FW209" s="14">
        <f t="shared" si="387"/>
        <v>63444382</v>
      </c>
      <c r="FX209" s="14">
        <f t="shared" si="388"/>
        <v>2530211</v>
      </c>
      <c r="FY209" s="14">
        <f t="shared" si="389"/>
        <v>59094318</v>
      </c>
      <c r="FZ209" s="14">
        <f t="shared" si="390"/>
        <v>1474269</v>
      </c>
      <c r="GA209" s="28">
        <f t="shared" si="391"/>
        <v>64050</v>
      </c>
      <c r="GB209" s="28">
        <f t="shared" si="392"/>
        <v>66475</v>
      </c>
      <c r="GC209" s="28">
        <f t="shared" si="393"/>
        <v>64050</v>
      </c>
      <c r="GD209" s="28">
        <f t="shared" si="394"/>
        <v>66475</v>
      </c>
      <c r="GE209" s="28">
        <f t="shared" si="395"/>
        <v>3.01</v>
      </c>
      <c r="GF209" s="28">
        <f t="shared" si="396"/>
        <v>3.44</v>
      </c>
      <c r="GG209" s="28">
        <f t="shared" si="397"/>
        <v>0</v>
      </c>
      <c r="GH209" s="28">
        <f t="shared" si="398"/>
        <v>72.45</v>
      </c>
      <c r="GI209" s="14">
        <f t="shared" si="399"/>
        <v>1</v>
      </c>
      <c r="GJ209" s="14">
        <f t="shared" si="400"/>
        <v>2</v>
      </c>
      <c r="GK209" s="14">
        <f t="shared" si="401"/>
        <v>2</v>
      </c>
      <c r="GL209" s="18">
        <f t="shared" si="402"/>
        <v>2.3000000000000003</v>
      </c>
      <c r="GM209" s="18">
        <f t="shared" si="403"/>
        <v>1.75</v>
      </c>
      <c r="GN209" s="18">
        <f t="shared" si="404"/>
        <v>1.45</v>
      </c>
      <c r="GO209" s="29">
        <f t="shared" si="464"/>
        <v>64200</v>
      </c>
      <c r="GP209" s="29">
        <f t="shared" si="464"/>
        <v>64500</v>
      </c>
      <c r="GQ209" s="29">
        <f t="shared" si="464"/>
        <v>64500</v>
      </c>
      <c r="GR209" s="26">
        <f t="shared" si="405"/>
        <v>0.1</v>
      </c>
      <c r="GS209" s="26">
        <f t="shared" si="406"/>
        <v>0.1</v>
      </c>
      <c r="GT209" s="26">
        <f t="shared" si="407"/>
        <v>0.2</v>
      </c>
      <c r="GU209" s="14">
        <f t="shared" si="408"/>
        <v>4</v>
      </c>
      <c r="GV209" s="14">
        <f t="shared" si="409"/>
        <v>4</v>
      </c>
      <c r="GW209" s="14">
        <f t="shared" si="410"/>
        <v>4</v>
      </c>
      <c r="GX209" s="14">
        <f t="shared" si="411"/>
        <v>12</v>
      </c>
      <c r="GY209" s="14">
        <f t="shared" si="412"/>
        <v>180</v>
      </c>
      <c r="GZ209" s="14">
        <f t="shared" si="413"/>
        <v>300</v>
      </c>
      <c r="HA209">
        <v>205</v>
      </c>
      <c r="HB209" s="14">
        <f t="shared" si="382"/>
        <v>617801820</v>
      </c>
      <c r="HD209" s="14">
        <f t="shared" si="414"/>
        <v>5060422</v>
      </c>
      <c r="HE209" s="14">
        <f t="shared" si="415"/>
        <v>2546060</v>
      </c>
      <c r="HF209" s="29">
        <f t="shared" si="416"/>
        <v>63816</v>
      </c>
      <c r="HG209" s="29">
        <f t="shared" si="417"/>
        <v>45920</v>
      </c>
      <c r="HH209" s="29">
        <f t="shared" si="418"/>
        <v>47775</v>
      </c>
      <c r="HI209" s="29">
        <f t="shared" si="419"/>
        <v>46287</v>
      </c>
      <c r="HJ209" s="14">
        <f t="shared" si="420"/>
        <v>3.01</v>
      </c>
      <c r="HK209" s="14">
        <f t="shared" si="421"/>
        <v>3.44</v>
      </c>
      <c r="HL209" s="14">
        <f t="shared" si="422"/>
        <v>1475090</v>
      </c>
      <c r="HM209" s="14">
        <f t="shared" si="423"/>
        <v>2510534</v>
      </c>
      <c r="HN209" s="26">
        <f t="shared" si="424"/>
        <v>0.36676871844451608</v>
      </c>
      <c r="HO209" s="26">
        <f t="shared" si="425"/>
        <v>0.69673295454545459</v>
      </c>
      <c r="HP209" s="29">
        <f t="shared" si="426"/>
        <v>725977</v>
      </c>
      <c r="HQ209" s="29">
        <f t="shared" si="427"/>
        <v>2399758</v>
      </c>
      <c r="HR209" s="29">
        <f t="shared" si="428"/>
        <v>2654428</v>
      </c>
      <c r="HS209" s="26">
        <f t="shared" si="429"/>
        <v>0.45913798514488968</v>
      </c>
      <c r="HT209" s="26">
        <f t="shared" si="430"/>
        <v>0.46306098964326814</v>
      </c>
      <c r="HU209" s="26">
        <f t="shared" si="431"/>
        <v>0.56306098964326812</v>
      </c>
      <c r="HV209" s="26">
        <f t="shared" si="432"/>
        <v>5.913798514488966E-2</v>
      </c>
      <c r="HW209" s="29">
        <f t="shared" si="433"/>
        <v>2.2000000000000002</v>
      </c>
      <c r="HX209" s="29">
        <f t="shared" si="434"/>
        <v>4.4235380269902711</v>
      </c>
      <c r="HY209" s="29">
        <f t="shared" si="435"/>
        <v>5.0235380269902707</v>
      </c>
      <c r="HZ209" s="29">
        <f t="shared" si="436"/>
        <v>7985747</v>
      </c>
      <c r="IA209" s="29">
        <f t="shared" si="437"/>
        <v>7076947.1790494127</v>
      </c>
      <c r="IB209" s="29">
        <f t="shared" si="438"/>
        <v>6667309.9989538649</v>
      </c>
      <c r="IC209" s="29">
        <f t="shared" si="439"/>
        <v>40173004</v>
      </c>
      <c r="ID209" s="14">
        <f t="shared" si="440"/>
        <v>21730004.18</v>
      </c>
      <c r="IH209" s="14">
        <v>1</v>
      </c>
      <c r="II209" s="14">
        <v>1</v>
      </c>
      <c r="IJ209" s="14">
        <v>480</v>
      </c>
      <c r="IK209" s="14">
        <v>80</v>
      </c>
      <c r="IL209" s="14">
        <v>60</v>
      </c>
      <c r="IM209" s="23">
        <f t="shared" si="441"/>
        <v>4930081869</v>
      </c>
      <c r="IN209" s="23">
        <f t="shared" si="442"/>
        <v>2</v>
      </c>
      <c r="IO209" s="23">
        <f t="shared" si="443"/>
        <v>4930.08</v>
      </c>
      <c r="IP209" s="23">
        <f t="shared" si="444"/>
        <v>5817033848</v>
      </c>
      <c r="IQ209" s="23">
        <f t="shared" si="445"/>
        <v>2</v>
      </c>
      <c r="IR209" s="23">
        <f t="shared" si="446"/>
        <v>5817.03</v>
      </c>
      <c r="IS209" s="14">
        <v>1</v>
      </c>
      <c r="IT209" s="14">
        <v>1</v>
      </c>
      <c r="IU209" s="14">
        <v>240</v>
      </c>
      <c r="IV209" s="14">
        <v>40</v>
      </c>
      <c r="IW209" s="14">
        <v>30</v>
      </c>
      <c r="IX209" s="23">
        <f t="shared" si="447"/>
        <v>2897455152</v>
      </c>
      <c r="IY209" s="23">
        <f t="shared" si="448"/>
        <v>2</v>
      </c>
      <c r="IZ209" s="23">
        <f t="shared" si="449"/>
        <v>2897.46</v>
      </c>
      <c r="JA209" s="23"/>
      <c r="JB209" s="23"/>
      <c r="JC209" s="23"/>
      <c r="JG209">
        <f t="shared" si="450"/>
        <v>1.7494936175649394</v>
      </c>
      <c r="JH209">
        <f t="shared" si="451"/>
        <v>5.2659757888704668</v>
      </c>
      <c r="JJ209" s="14">
        <v>10</v>
      </c>
      <c r="JK209" s="14">
        <v>2</v>
      </c>
      <c r="JL209" s="14">
        <v>1.5</v>
      </c>
      <c r="JM209" s="23">
        <f t="shared" si="452"/>
        <v>98437037</v>
      </c>
      <c r="JN209" s="23">
        <f t="shared" si="453"/>
        <v>1</v>
      </c>
      <c r="JO209" s="23">
        <f t="shared" si="454"/>
        <v>98437.04</v>
      </c>
      <c r="JP209" s="14">
        <v>30</v>
      </c>
      <c r="JQ209" s="14">
        <v>6</v>
      </c>
      <c r="JR209" s="14">
        <v>4</v>
      </c>
      <c r="JS209" s="23">
        <f t="shared" si="455"/>
        <v>281976491</v>
      </c>
      <c r="JT209" s="23">
        <f t="shared" si="456"/>
        <v>1</v>
      </c>
      <c r="JU209" s="23">
        <f t="shared" si="457"/>
        <v>281976.49</v>
      </c>
      <c r="JW209" s="23">
        <f t="shared" si="458"/>
        <v>375968655</v>
      </c>
      <c r="JX209" s="23">
        <f t="shared" si="459"/>
        <v>1</v>
      </c>
      <c r="JY209" s="23">
        <f t="shared" si="460"/>
        <v>375968.66</v>
      </c>
      <c r="JZ209" s="23">
        <f t="shared" si="461"/>
        <v>147655556</v>
      </c>
      <c r="KA209" s="23">
        <f t="shared" si="462"/>
        <v>1</v>
      </c>
      <c r="KB209" s="23">
        <f t="shared" si="463"/>
        <v>147655.56</v>
      </c>
    </row>
    <row r="210" spans="3:288" ht="16.5" x14ac:dyDescent="0.2">
      <c r="C210" s="14">
        <f t="shared" si="381"/>
        <v>57</v>
      </c>
      <c r="D210" s="14">
        <v>206</v>
      </c>
      <c r="E210" s="14" t="s">
        <v>864</v>
      </c>
      <c r="F210" s="14">
        <v>725</v>
      </c>
      <c r="G210" s="14">
        <v>725</v>
      </c>
      <c r="H210" s="14">
        <v>725</v>
      </c>
      <c r="I210" s="14">
        <v>725</v>
      </c>
      <c r="J210" s="14">
        <v>11</v>
      </c>
      <c r="K210" s="14">
        <v>11</v>
      </c>
      <c r="L210" s="14">
        <v>11</v>
      </c>
      <c r="M210" s="14">
        <v>8</v>
      </c>
      <c r="N210" s="14">
        <v>7</v>
      </c>
      <c r="O210" s="14">
        <v>7</v>
      </c>
      <c r="P210" s="14">
        <v>10</v>
      </c>
      <c r="Q210" s="14">
        <v>11</v>
      </c>
      <c r="R210" s="14">
        <v>11</v>
      </c>
      <c r="S210" s="14">
        <v>11</v>
      </c>
      <c r="T210" s="14">
        <v>11</v>
      </c>
      <c r="U210" s="14">
        <v>11</v>
      </c>
      <c r="V210" s="14">
        <v>10</v>
      </c>
      <c r="W210" s="14">
        <v>10</v>
      </c>
      <c r="X210" s="14">
        <v>725</v>
      </c>
      <c r="Y210" s="14">
        <v>725</v>
      </c>
      <c r="Z210" s="14">
        <v>725</v>
      </c>
      <c r="AA210" s="14">
        <v>725</v>
      </c>
      <c r="AB210" s="14">
        <v>725</v>
      </c>
      <c r="AC210" s="14">
        <v>725</v>
      </c>
      <c r="AD210" s="14">
        <v>725</v>
      </c>
      <c r="AE210" s="14">
        <v>725</v>
      </c>
      <c r="AF210" s="14">
        <v>97</v>
      </c>
      <c r="AG210" s="14">
        <v>97</v>
      </c>
      <c r="AH210" s="14">
        <v>97</v>
      </c>
      <c r="AI210" s="14">
        <v>97</v>
      </c>
      <c r="AJ210" s="14">
        <v>97</v>
      </c>
      <c r="AK210" s="14">
        <v>97</v>
      </c>
      <c r="AL210" s="14">
        <v>97</v>
      </c>
      <c r="AM210" s="14">
        <v>97</v>
      </c>
      <c r="AN210" s="14">
        <v>7</v>
      </c>
      <c r="AO210" s="14">
        <v>8</v>
      </c>
      <c r="AP210" s="14">
        <v>8</v>
      </c>
      <c r="AQ210" s="14">
        <v>8</v>
      </c>
      <c r="AR210" s="14">
        <v>8</v>
      </c>
      <c r="AS210" s="14">
        <v>0</v>
      </c>
      <c r="AT210" s="14">
        <v>0</v>
      </c>
      <c r="AU210" s="14">
        <v>0</v>
      </c>
      <c r="AV210" s="14">
        <v>0</v>
      </c>
      <c r="AW210" s="14">
        <v>5</v>
      </c>
      <c r="AX210" s="14">
        <v>6</v>
      </c>
      <c r="AY210" s="14">
        <v>0</v>
      </c>
      <c r="AZ210" s="14">
        <v>0</v>
      </c>
      <c r="BA210" s="14">
        <v>22</v>
      </c>
      <c r="BF210" s="14">
        <f>ROUND((INDEX(新战舰养成!S$6:S$18,通天塔!$J210+1)+INDEX(新战舰养成!D$6:D$18,通天塔!$J210+1)*(通天塔!$G210-1))*INDEX(战舰突破!$D$6:$D$18,通天塔!$M210+1),0)</f>
        <v>527075</v>
      </c>
      <c r="BG210" s="14">
        <f>ROUND((INDEX(新战舰养成!T$6:T$18,通天塔!$J210+1)+INDEX(新战舰养成!E$6:E$18,通天塔!$J210+1)*(通天塔!$G210-1))*INDEX(战舰突破!$D$6:$D$18,通天塔!$M210+1),0)</f>
        <v>4216472</v>
      </c>
      <c r="BH210" s="14">
        <f>ROUND((INDEX(新战舰养成!U$6:U$18,通天塔!$J210+1)+INDEX(新战舰养成!F$6:F$18,通天塔!$J210+1)*(通天塔!$G210-1))*INDEX(战舰突破!$D$6:$D$18,通天塔!$M210+1),0)</f>
        <v>263703</v>
      </c>
      <c r="BI210" s="14">
        <f>ROUND((INDEX(新战舰养成!V$6:V$18,通天塔!$J210+1)+INDEX(新战舰养成!G$6:G$18,通天塔!$J210+1)*(通天塔!$G210-1))*INDEX(战舰突破!$D$6:$D$18,通天塔!$M210+1),0)</f>
        <v>630</v>
      </c>
      <c r="BJ210" s="14">
        <f>ROUND((INDEX(新战舰养成!W$6:W$18,通天塔!$J210+1)+INDEX(新战舰养成!H$6:H$18,通天塔!$J210+1)*(通天塔!$G210-1))*INDEX(战舰突破!$D$6:$D$18,通天塔!$M210+1),0)</f>
        <v>8</v>
      </c>
      <c r="BL210" s="14">
        <f>IF($H210&gt;0,ROUND((INDEX(新战舰养成!X$6:X$18,通天塔!$K210+1)+INDEX(新战舰养成!I$6:I$18,通天塔!$K210+1)*(通天塔!$H210-1))*INDEX(战舰突破!$D$6:$D$18,通天塔!$N210+1),0),0)</f>
        <v>477409</v>
      </c>
      <c r="BM210" s="14">
        <f>IF($H210&gt;0,ROUND((INDEX(新战舰养成!Y$6:Y$18,通天塔!$K210+1)+INDEX(新战舰养成!J$6:J$18,通天塔!$K210+1)*(通天塔!$H210-1))*INDEX(战舰突破!$D$6:$D$18,通天塔!$N210+1),0),0)</f>
        <v>0</v>
      </c>
      <c r="BN210" s="14">
        <f>IF($H210&gt;0,ROUND((INDEX(新战舰养成!Z$6:Z$18,通天塔!$K210+1)+INDEX(新战舰养成!K$6:K$18,通天塔!$K210+1)*(通天塔!$H210-1))*INDEX(战舰突破!$D$6:$D$18,通天塔!$N210+1),0),0)</f>
        <v>0</v>
      </c>
      <c r="BO210" s="14">
        <f>IF($H210&gt;0,ROUND((INDEX(新战舰养成!AA$6:AA$18,通天塔!$K210+1)+INDEX(新战舰养成!L$6:L$18,通天塔!$K210+1)*(通天塔!$H210-1))*INDEX(战舰突破!$D$6:$D$18,通天塔!$N210+1),0),0)</f>
        <v>4768772</v>
      </c>
      <c r="BP210" s="14">
        <f>IF($H210&gt;0,ROUND((INDEX(新战舰养成!AB$6:AB$18,通天塔!$K210+1)+INDEX(新战舰养成!M$6:M$18,通天塔!$K210+1)*(通天塔!$H210-1))*INDEX(战舰突破!$D$6:$D$18,通天塔!$N210+1),0),0)</f>
        <v>95236</v>
      </c>
      <c r="BR210" s="14">
        <f>IF($I210&gt;0,ROUND((INDEX(新战舰养成!AC$6:AC$18,通天塔!$L210+1)+INDEX(新战舰养成!I$6:I$18,通天塔!$L210+1)*(通天塔!$I210-1))*INDEX(战舰突破!$D$6:$D$18,通天塔!$O210+1),0),0)</f>
        <v>477979</v>
      </c>
      <c r="BS210" s="14">
        <f>IF($I210&gt;0,ROUND((INDEX(新战舰养成!AD$6:AD$18,通天塔!$L210+1)+INDEX(新战舰养成!J$6:J$18,通天塔!$L210+1)*(通天塔!$I210-1))*INDEX(战舰突破!$D$6:$D$18,通天塔!$O210+1),0),0)</f>
        <v>0</v>
      </c>
      <c r="BT210" s="14">
        <f>IF($I210&gt;0,ROUND((INDEX(新战舰养成!AE$6:AE$18,通天塔!$L210+1)+INDEX(新战舰养成!K$6:K$18,通天塔!$L210+1)*(通天塔!$I210-1))*INDEX(战舰突破!$D$6:$D$18,通天塔!$O210+1),0),0)</f>
        <v>0</v>
      </c>
      <c r="BU210" s="14">
        <f>IF($I210&gt;0,ROUND((INDEX(新战舰养成!AF$6:AF$18,通天塔!$L210+1)+INDEX(新战舰养成!L$6:L$18,通天塔!$L210+1)*(通天塔!$I210-1))*INDEX(战舰突破!$D$6:$D$18,通天塔!$O210+1),0),0)</f>
        <v>3072376</v>
      </c>
      <c r="BV210" s="14">
        <f>IF($I210&gt;0,ROUND((INDEX(新战舰养成!AG$6:AG$18,通天塔!$L210+1)+INDEX(新战舰养成!M$6:M$18,通天塔!$L210+1)*(通天塔!$I210-1))*INDEX(战舰突破!$D$6:$D$18,通天塔!$O210+1),0),0)</f>
        <v>129586</v>
      </c>
      <c r="BY210" s="14">
        <f>(INDEX(装备数值!$C$13:$G$116,通天塔!$P210*8+1,BY$2)+INDEX(装备数值!$C$13:$G$116,通天塔!$Q210*8+2,BY$2)+INDEX(装备数值!$C$13:$G$116,通天塔!$S210*8+3,BY$2)+INDEX(装备数值!$C$13:$G$116,通天塔!$R210*8+4,BY$2)+INDEX(装备数值!$C$13:$G$116,通天塔!$T210*8+5,BY$2)+INDEX(装备数值!$C$13:$G$116,通天塔!$U210*8+6,BY$2)+INDEX(装备数值!$C$13:$G$116,通天塔!$V210*8+7,BY$2)+INDEX(装备数值!$C$13:$G$116,通天塔!$W210*8+8,BY$2))</f>
        <v>80000</v>
      </c>
      <c r="BZ210" s="14">
        <f>(INDEX(装备数值!$C$13:$G$116,通天塔!$P210*8+1,BZ$2)+INDEX(装备数值!$C$13:$G$116,通天塔!$Q210*8+2,BZ$2)+INDEX(装备数值!$C$13:$G$116,通天塔!$S210*8+3,BZ$2)+INDEX(装备数值!$C$13:$G$116,通天塔!$R210*8+4,BZ$2)+INDEX(装备数值!$C$13:$G$116,通天塔!$T210*8+5,BZ$2)+INDEX(装备数值!$C$13:$G$116,通天塔!$U210*8+6,BZ$2)+INDEX(装备数值!$C$13:$G$116,通天塔!$V210*8+7,BZ$2)+INDEX(装备数值!$C$13:$G$116,通天塔!$W210*8+8,BZ$2))</f>
        <v>786000</v>
      </c>
      <c r="CA210" s="14">
        <f>(INDEX(装备数值!$C$13:$G$116,通天塔!$P210*8+1,CA$2)+INDEX(装备数值!$C$13:$G$116,通天塔!$Q210*8+2,CA$2)+INDEX(装备数值!$C$13:$G$116,通天塔!$S210*8+3,CA$2)+INDEX(装备数值!$C$13:$G$116,通天塔!$R210*8+4,CA$2)+INDEX(装备数值!$C$13:$G$116,通天塔!$T210*8+5,CA$2)+INDEX(装备数值!$C$13:$G$116,通天塔!$U210*8+6,CA$2)+INDEX(装备数值!$C$13:$G$116,通天塔!$V210*8+7,CA$2)+INDEX(装备数值!$C$13:$G$116,通天塔!$W210*8+8,CA$2))</f>
        <v>49000</v>
      </c>
      <c r="CB210" s="14">
        <f>(INDEX(装备数值!$C$13:$G$116,通天塔!$P210*8+1,CB$2)+INDEX(装备数值!$C$13:$G$116,通天塔!$Q210*8+2,CB$2)+INDEX(装备数值!$C$13:$G$116,通天塔!$S210*8+3,CB$2)+INDEX(装备数值!$C$13:$G$116,通天塔!$R210*8+4,CB$2)+INDEX(装备数值!$C$13:$G$116,通天塔!$T210*8+5,CB$2)+INDEX(装备数值!$C$13:$G$116,通天塔!$U210*8+6,CB$2)+INDEX(装备数值!$C$13:$G$116,通天塔!$V210*8+7,CB$2)+INDEX(装备数值!$C$13:$G$116,通天塔!$W210*8+8,CB$2))</f>
        <v>1110000</v>
      </c>
      <c r="CC210" s="14">
        <f>(INDEX(装备数值!$C$13:$G$116,通天塔!$P210*8+1,CC$2)+INDEX(装备数值!$C$13:$G$116,通天塔!$Q210*8+2,CC$2)+INDEX(装备数值!$C$13:$G$116,通天塔!$S210*8+3,CC$2)+INDEX(装备数值!$C$13:$G$116,通天塔!$R210*8+4,CC$2)+INDEX(装备数值!$C$13:$G$116,通天塔!$T210*8+5,CC$2)+INDEX(装备数值!$C$13:$G$116,通天塔!$U210*8+6,CC$2)+INDEX(装备数值!$C$13:$G$116,通天塔!$V210*8+7,CC$2)+INDEX(装备数值!$C$13:$G$116,通天塔!$W210*8+8,CC$2))</f>
        <v>19450</v>
      </c>
      <c r="CF210" s="14">
        <f>INDEX(装备数值!$I$13:$M$116,通天塔!$P210*8+1,CF$2)*$X210+INDEX(装备数值!$I$13:$M$116,通天塔!$Q210*8+2,CF$2)*$Y210+INDEX(装备数值!$I$13:$M$116,通天塔!$S210*8+3,CF$2)*$Z210+INDEX(装备数值!$I$13:$M$116,通天塔!$R210*8+4,CF$2)*$AA210+INDEX(装备数值!$I$13:$M$116,通天塔!$T210*8+5,CF$2)*$AB210+INDEX(装备数值!$I$13:$M$116,通天塔!$U210*8+6,CF$2)*$AC210+INDEX(装备数值!$I$13:$M$116,通天塔!$V210*8+7,CF$2)*$AD210+INDEX(装备数值!$I$13:$M$116,通天塔!$W210*8+8,CF$2)*$AE210</f>
        <v>232000</v>
      </c>
      <c r="CG210" s="14">
        <f>INDEX(装备数值!$I$13:$M$116,通天塔!$P210*8+1,CG$2)*$X210+INDEX(装备数值!$I$13:$M$116,通天塔!$Q210*8+2,CG$2)*$Y210+INDEX(装备数值!$I$13:$M$116,通天塔!$S210*8+3,CG$2)*$Z210+INDEX(装备数值!$I$13:$M$116,通天塔!$R210*8+4,CG$2)*$AA210+INDEX(装备数值!$I$13:$M$116,通天塔!$T210*8+5,CG$2)*$AB210+INDEX(装备数值!$I$13:$M$116,通天塔!$U210*8+6,CG$2)*$AC210+INDEX(装备数值!$I$13:$M$116,通天塔!$V210*8+7,CG$2)*$AD210+INDEX(装备数值!$I$13:$M$116,通天塔!$W210*8+8,CG$2)*$AE210</f>
        <v>1957500</v>
      </c>
      <c r="CH210" s="14">
        <f>INDEX(装备数值!$I$13:$M$116,通天塔!$P210*8+1,CH$2)*$X210+INDEX(装备数值!$I$13:$M$116,通天塔!$Q210*8+2,CH$2)*$Y210+INDEX(装备数值!$I$13:$M$116,通天塔!$S210*8+3,CH$2)*$Z210+INDEX(装备数值!$I$13:$M$116,通天塔!$R210*8+4,CH$2)*$AA210+INDEX(装备数值!$I$13:$M$116,通天塔!$T210*8+5,CH$2)*$AB210+INDEX(装备数值!$I$13:$M$116,通天塔!$U210*8+6,CH$2)*$AC210+INDEX(装备数值!$I$13:$M$116,通天塔!$V210*8+7,CH$2)*$AD210+INDEX(装备数值!$I$13:$M$116,通天塔!$W210*8+8,CH$2)*$AE210</f>
        <v>126150</v>
      </c>
      <c r="CI210" s="14">
        <f>INDEX(装备数值!$I$13:$M$116,通天塔!$P210*8+1,CI$2)*$X210+INDEX(装备数值!$I$13:$M$116,通天塔!$Q210*8+2,CI$2)*$Y210+INDEX(装备数值!$I$13:$M$116,通天塔!$S210*8+3,CI$2)*$Z210+INDEX(装备数值!$I$13:$M$116,通天塔!$R210*8+4,CI$2)*$AA210+INDEX(装备数值!$I$13:$M$116,通天塔!$T210*8+5,CI$2)*$AB210+INDEX(装备数值!$I$13:$M$116,通天塔!$U210*8+6,CI$2)*$AC210+INDEX(装备数值!$I$13:$M$116,通天塔!$V210*8+7,CI$2)*$AD210+INDEX(装备数值!$I$13:$M$116,通天塔!$W210*8+8,CI$2)*$AE210</f>
        <v>2682500</v>
      </c>
      <c r="CJ210" s="14">
        <f>INDEX(装备数值!$I$13:$M$116,通天塔!$P210*8+1,CJ$2)*$X210+INDEX(装备数值!$I$13:$M$116,通天塔!$Q210*8+2,CJ$2)*$Y210+INDEX(装备数值!$I$13:$M$116,通天塔!$S210*8+3,CJ$2)*$Z210+INDEX(装备数值!$I$13:$M$116,通天塔!$R210*8+4,CJ$2)*$AA210+INDEX(装备数值!$I$13:$M$116,通天塔!$T210*8+5,CJ$2)*$AB210+INDEX(装备数值!$I$13:$M$116,通天塔!$U210*8+6,CJ$2)*$AC210+INDEX(装备数值!$I$13:$M$116,通天塔!$V210*8+7,CJ$2)*$AD210+INDEX(装备数值!$I$13:$M$116,通天塔!$W210*8+8,CJ$2)*$AE210</f>
        <v>50025</v>
      </c>
      <c r="CM210" s="14">
        <f>INDEX(装备数值!$X$13:$AH$116,$P210*8+1,CM$2)*$AF210+INDEX(装备数值!$X$13:$AH$116,$Q210*8+2,CM$2)*$AG210+INDEX(装备数值!$X$13:$AH$116,$S210*8+3,CM$2)*$AH210+INDEX(装备数值!$X$13:$AH$116,$R210*8+4,CM$2)*$AI210+INDEX(装备数值!$X$13:$AH$116,$T210*8+5,CM$2)*$AJ210+INDEX(装备数值!$X$13:$AH$116,$U210*8+6,CM$2)*$AK210+INDEX(装备数值!$X$13:$AH$116,$V210*8+7,CM$2)*$AL210+INDEX(装备数值!$X$13:$AH$116,$W210*8+8,CM$2)*$AM210</f>
        <v>77600</v>
      </c>
      <c r="CN210" s="14">
        <f>INDEX(装备数值!$X$13:$AH$116,$P210*8+1,CN$2)*$AF210+INDEX(装备数值!$X$13:$AH$116,$Q210*8+2,CN$2)*$AG210+INDEX(装备数值!$X$13:$AH$116,$S210*8+3,CN$2)*$AH210+INDEX(装备数值!$X$13:$AH$116,$R210*8+4,CN$2)*$AI210+INDEX(装备数值!$X$13:$AH$116,$T210*8+5,CN$2)*$AJ210+INDEX(装备数值!$X$13:$AH$116,$U210*8+6,CN$2)*$AK210+INDEX(装备数值!$X$13:$AH$116,$V210*8+7,CN$2)*$AL210+INDEX(装备数值!$X$13:$AH$116,$W210*8+8,CN$2)*$AM210</f>
        <v>618375</v>
      </c>
      <c r="CO210" s="14">
        <f>INDEX(装备数值!$X$13:$AH$116,$P210*8+1,CO$2)*$AF210+INDEX(装备数值!$X$13:$AH$116,$Q210*8+2,CO$2)*$AG210+INDEX(装备数值!$X$13:$AH$116,$S210*8+3,CO$2)*$AH210+INDEX(装备数值!$X$13:$AH$116,$R210*8+4,CO$2)*$AI210+INDEX(装备数值!$X$13:$AH$116,$T210*8+5,CO$2)*$AJ210+INDEX(装备数值!$X$13:$AH$116,$U210*8+6,CO$2)*$AK210+INDEX(装备数值!$X$13:$AH$116,$V210*8+7,CO$2)*$AL210+INDEX(装备数值!$X$13:$AH$116,$W210*8+8,CO$2)*$AM210</f>
        <v>43650</v>
      </c>
      <c r="CP210" s="14">
        <f>INDEX(装备数值!$X$13:$AH$116,$P210*8+1,CP$2)*$AF210+INDEX(装备数值!$X$13:$AH$116,$Q210*8+2,CP$2)*$AG210+INDEX(装备数值!$X$13:$AH$116,$S210*8+3,CP$2)*$AH210+INDEX(装备数值!$X$13:$AH$116,$R210*8+4,CP$2)*$AI210+INDEX(装备数值!$X$13:$AH$116,$T210*8+5,CP$2)*$AJ210+INDEX(装备数值!$X$13:$AH$116,$U210*8+6,CP$2)*$AK210+INDEX(装备数值!$X$13:$AH$116,$V210*8+7,CP$2)*$AL210+INDEX(装备数值!$X$13:$AH$116,$W210*8+8,CP$2)*$AM210</f>
        <v>776000</v>
      </c>
      <c r="CQ210" s="14">
        <f>INDEX(装备数值!$X$13:$AH$116,$P210*8+1,CQ$2)*$AF210+INDEX(装备数值!$X$13:$AH$116,$Q210*8+2,CQ$2)*$AG210+INDEX(装备数值!$X$13:$AH$116,$S210*8+3,CQ$2)*$AH210+INDEX(装备数值!$X$13:$AH$116,$R210*8+4,CQ$2)*$AI210+INDEX(装备数值!$X$13:$AH$116,$T210*8+5,CQ$2)*$AJ210+INDEX(装备数值!$X$13:$AH$116,$U210*8+6,CQ$2)*$AK210+INDEX(装备数值!$X$13:$AH$116,$V210*8+7,CQ$2)*$AL210+INDEX(装备数值!$X$13:$AH$116,$W210*8+8,CQ$2)*$AM210</f>
        <v>17460</v>
      </c>
      <c r="CR210" s="14">
        <f>INDEX(装备数值!$X$13:$AH$116,$P210*8+1,CR$2)*$AF210+INDEX(装备数值!$X$13:$AH$116,$Q210*8+2,CR$2)*$AG210+INDEX(装备数值!$X$13:$AH$116,$S210*8+3,CR$2)*$AH210+INDEX(装备数值!$X$13:$AH$116,$R210*8+4,CR$2)*$AI210+INDEX(装备数值!$X$13:$AH$116,$T210*8+5,CR$2)*$AJ210+INDEX(装备数值!$X$13:$AH$116,$U210*8+6,CR$2)*$AK210+INDEX(装备数值!$X$13:$AH$116,$V210*8+7,CR$2)*$AL210+INDEX(装备数值!$X$13:$AH$116,$W210*8+8,CR$2)*$AM210</f>
        <v>63050</v>
      </c>
      <c r="CS210" s="14">
        <f>INDEX(装备数值!$X$13:$AH$116,$P210*8+1,CS$2)*$AF210+INDEX(装备数值!$X$13:$AH$116,$Q210*8+2,CS$2)*$AG210+INDEX(装备数值!$X$13:$AH$116,$S210*8+3,CS$2)*$AH210+INDEX(装备数值!$X$13:$AH$116,$R210*8+4,CS$2)*$AI210+INDEX(装备数值!$X$13:$AH$116,$T210*8+5,CS$2)*$AJ210+INDEX(装备数值!$X$13:$AH$116,$U210*8+6,CS$2)*$AK210+INDEX(装备数值!$X$13:$AH$116,$V210*8+7,CS$2)*$AL210+INDEX(装备数值!$X$13:$AH$116,$W210*8+8,CS$2)*$AM210</f>
        <v>65475</v>
      </c>
      <c r="CT210" s="14">
        <f>INDEX(装备数值!$X$13:$AH$116,$P210*8+1,CT$2)*$AF210+INDEX(装备数值!$X$13:$AH$116,$Q210*8+2,CT$2)*$AG210+INDEX(装备数值!$X$13:$AH$116,$S210*8+3,CT$2)*$AH210+INDEX(装备数值!$X$13:$AH$116,$R210*8+4,CT$2)*$AI210+INDEX(装备数值!$X$13:$AH$116,$T210*8+5,CT$2)*$AJ210+INDEX(装备数值!$X$13:$AH$116,$U210*8+6,CT$2)*$AK210+INDEX(装备数值!$X$13:$AH$116,$V210*8+7,CT$2)*$AL210+INDEX(装备数值!$X$13:$AH$116,$W210*8+8,CT$2)*$AM210</f>
        <v>63050</v>
      </c>
      <c r="CU210" s="14">
        <f>INDEX(装备数值!$X$13:$AH$116,$P210*8+1,CU$2)*$AF210+INDEX(装备数值!$X$13:$AH$116,$Q210*8+2,CU$2)*$AG210+INDEX(装备数值!$X$13:$AH$116,$S210*8+3,CU$2)*$AH210+INDEX(装备数值!$X$13:$AH$116,$R210*8+4,CU$2)*$AI210+INDEX(装备数值!$X$13:$AH$116,$T210*8+5,CU$2)*$AJ210+INDEX(装备数值!$X$13:$AH$116,$U210*8+6,CU$2)*$AK210+INDEX(装备数值!$X$13:$AH$116,$V210*8+7,CU$2)*$AL210+INDEX(装备数值!$X$13:$AH$116,$W210*8+8,CU$2)*$AM210</f>
        <v>65475</v>
      </c>
      <c r="CV210" s="14">
        <f>INDEX(装备数值!$X$13:$AH$116,$P210*8+1,CV$2)*$AF210+INDEX(装备数值!$X$13:$AH$116,$Q210*8+2,CV$2)*$AG210+INDEX(装备数值!$X$13:$AH$116,$S210*8+3,CV$2)*$AH210+INDEX(装备数值!$X$13:$AH$116,$R210*8+4,CV$2)*$AI210+INDEX(装备数值!$X$13:$AH$116,$T210*8+5,CV$2)*$AJ210+INDEX(装备数值!$X$13:$AH$116,$U210*8+6,CV$2)*$AK210+INDEX(装备数值!$X$13:$AH$116,$V210*8+7,CV$2)*$AL210+INDEX(装备数值!$X$13:$AH$116,$W210*8+8,CV$2)*$AM210</f>
        <v>194</v>
      </c>
      <c r="CW210" s="14">
        <f>INDEX(装备数值!$X$13:$AH$116,$P210*8+1,CW$2)*$AF210+INDEX(装备数值!$X$13:$AH$116,$Q210*8+2,CW$2)*$AG210+INDEX(装备数值!$X$13:$AH$116,$S210*8+3,CW$2)*$AH210+INDEX(装备数值!$X$13:$AH$116,$R210*8+4,CW$2)*$AI210+INDEX(装备数值!$X$13:$AH$116,$T210*8+5,CW$2)*$AJ210+INDEX(装备数值!$X$13:$AH$116,$U210*8+6,CW$2)*$AK210+INDEX(装备数值!$X$13:$AH$116,$V210*8+7,CW$2)*$AL210+INDEX(装备数值!$X$13:$AH$116,$W210*8+8,CW$2)*$AM210</f>
        <v>194</v>
      </c>
      <c r="CY210" s="14">
        <f>INDEX(装备数值!$AN$17:$AN$117,MATCH(MIN($X210:$AE210),装备数值!$AO$17:$AO$117,1))</f>
        <v>72</v>
      </c>
      <c r="CZ210" s="14">
        <f>IF(COUNTIF($P210:$W210,"&gt;"&amp;0)=8,INDEX(装备数值!AR$17:AR$117,$CY210+1),0)</f>
        <v>40320</v>
      </c>
      <c r="DA210" s="14">
        <f>IF(COUNTIF($P210:$W210,"&gt;"&amp;0)=8,INDEX(装备数值!AS$17:AS$117,$CY210+1),0)</f>
        <v>302400</v>
      </c>
      <c r="DB210" s="14">
        <f>IF(COUNTIF($P210:$W210,"&gt;"&amp;0)=8,INDEX(装备数值!AT$17:AT$117,$CY210+1),0)</f>
        <v>20160</v>
      </c>
      <c r="DC210" s="14">
        <f>IF(COUNTIF($P210:$W210,"&gt;"&amp;0)=8,INDEX(装备数值!AU$17:AU$117,$CY210+1),0)</f>
        <v>403200</v>
      </c>
      <c r="DD210" s="14">
        <f>IF(COUNTIF($P210:$W210,"&gt;"&amp;0)=8,INDEX(装备数值!AV$17:AV$117,$CY210+1),0)</f>
        <v>7776</v>
      </c>
      <c r="DF210" s="14">
        <f>INDEX(装备数值!$AY$17:$AY$77,MATCH(MIN($AF210:$AM210),装备数值!$AZ$17:$AZ$77,1))</f>
        <v>48</v>
      </c>
      <c r="DG210" s="26">
        <f>INDEX(装备数值!BA$17:BA$77,通天塔!DF210+1)</f>
        <v>1.1499999999999999</v>
      </c>
      <c r="DH210" s="26">
        <f>INDEX(装备数值!BA$17:BA$77,通天塔!DF210+1)</f>
        <v>1.1499999999999999</v>
      </c>
      <c r="DJ210" s="14">
        <f t="shared" si="383"/>
        <v>50</v>
      </c>
      <c r="DK210" s="14">
        <f>VLOOKUP(DJ210,军阶与晶片数值!$W$6:$X$27,2)</f>
        <v>11</v>
      </c>
      <c r="DL210" s="14">
        <f>INDEX(军阶与晶片数值!Y$6:Y$27,$DK210+1)</f>
        <v>1000</v>
      </c>
      <c r="DM210" s="14">
        <f>INDEX(军阶与晶片数值!Z$6:Z$27,$DK210+1)</f>
        <v>1000</v>
      </c>
      <c r="DN210" s="14">
        <f>INDEX(军阶与晶片数值!AA$6:AA$27,$DK210+1)</f>
        <v>1000</v>
      </c>
      <c r="DO210" s="14">
        <f>INDEX(军阶与晶片数值!AB$6:AB$27,$DK210+1)</f>
        <v>1000</v>
      </c>
      <c r="DP210" s="29">
        <f>INDEX(军阶与晶片数值!AC$6:AC$27,$DK210+1)</f>
        <v>60</v>
      </c>
      <c r="DQ210" s="29">
        <f>INDEX(军阶与晶片数值!AD$6:AD$27,$DK210+1)</f>
        <v>40</v>
      </c>
      <c r="DS210" s="26">
        <f>INDEX(军阶与晶片数值!I$6:I$16,AN210+1)</f>
        <v>0.45</v>
      </c>
      <c r="DT210" s="26">
        <f>INDEX(军阶与晶片数值!M$6:M$16,AO210+1)</f>
        <v>0.6</v>
      </c>
      <c r="DU210" s="26">
        <f>INDEX(军阶与晶片数值!J$6:J$16,AP210+1)</f>
        <v>0.6</v>
      </c>
      <c r="DV210" s="26">
        <f>INDEX(军阶与晶片数值!K$6:K$16,AQ210+1)</f>
        <v>1.2</v>
      </c>
      <c r="DW210" s="26">
        <f>INDEX(军阶与晶片数值!L$6:L$16,AR210+1)</f>
        <v>1.2</v>
      </c>
      <c r="DX210" s="28">
        <f>INDEX(军阶与晶片数值!N$6:N$16,AS210+1)</f>
        <v>0</v>
      </c>
      <c r="DY210" s="28">
        <f>INDEX(军阶与晶片数值!O$6:O$16,AT210+1)</f>
        <v>0</v>
      </c>
      <c r="DZ210" s="28">
        <f>INDEX(军阶与晶片数值!P$6:P$16,AU210+1)</f>
        <v>0</v>
      </c>
      <c r="EA210" s="28">
        <f>INDEX(军阶与晶片数值!Q$6:Q$16,AV210+1)</f>
        <v>0</v>
      </c>
      <c r="EB210" s="26">
        <f>INDEX(军阶与晶片数值!R$6:R$16,AW210+1)</f>
        <v>0.4</v>
      </c>
      <c r="EC210" s="26">
        <f>INDEX(军阶与晶片数值!S$6:S$16,AX210+1)</f>
        <v>0.6</v>
      </c>
      <c r="ED210" s="26">
        <f>INDEX(军阶与晶片数值!T$6:T$16,AY210+1)</f>
        <v>0</v>
      </c>
      <c r="EE210" s="26">
        <f>INDEX(军阶与晶片数值!U$6:U$16,AZ210+1)</f>
        <v>0</v>
      </c>
      <c r="EG210" s="26">
        <f>INDEX(军阶与晶片数值!$C$6:$C$36,通天塔!$BA210+1)</f>
        <v>1.1000000000000001</v>
      </c>
      <c r="EH210" s="26">
        <f>INDEX(军阶与晶片数值!$C$6:$C$36,通天塔!$BA210+1)</f>
        <v>1.1000000000000001</v>
      </c>
      <c r="EI210" s="26">
        <f>INDEX(军阶与晶片数值!$C$6:$C$36,通天塔!$BA210+1)</f>
        <v>1.1000000000000001</v>
      </c>
      <c r="EJ210" s="26">
        <f>INDEX(军阶与晶片数值!$C$6:$C$36,通天塔!$BA210+1)</f>
        <v>1.1000000000000001</v>
      </c>
      <c r="EK210" s="26">
        <f>INDEX(军阶与晶片数值!$C$6:$C$36,通天塔!$BA210+1)</f>
        <v>1.1000000000000001</v>
      </c>
      <c r="EM210" s="14">
        <f>INDEX(战舰突破!$H$6:$H$18,通天塔!$J210+1)+INDEX(战舰突破!$H$23:$H$35,通天塔!$K210+1)+INDEX(战舰突破!$H$40:$H$52,通天塔!$L210+1)</f>
        <v>200</v>
      </c>
      <c r="EN210" s="14">
        <f>INDEX(战舰突破!$I$6:$I$18,通天塔!$J210+1)+INDEX(战舰突破!$I$23:$I$35,通天塔!$K210+1)+INDEX(战舰突破!$I$40:$I$52,通天塔!$L210+1)</f>
        <v>200</v>
      </c>
      <c r="EO210" s="14">
        <f>INDEX(战舰突破!$J$6:$J$18,通天塔!$J210+1)+INDEX(战舰突破!$J$23:$J$35,通天塔!$K210+1)+INDEX(战舰突破!$J$40:$J$52,通天塔!$L210+1)</f>
        <v>0</v>
      </c>
      <c r="EP210" s="14">
        <f>INDEX(战舰突破!$K$6:$K$18,通天塔!$J210+1)+INDEX(战舰突破!$K$23:$K$35,通天塔!$K210+1)+INDEX(战舰突破!$K$40:$K$52,通天塔!$L210+1)</f>
        <v>0</v>
      </c>
      <c r="EQ210" s="14">
        <f>INDEX(战舰突破!$L$6:$L$18,通天塔!$J210+1)+INDEX(战舰突破!$L$23:$L$35,通天塔!$K210+1)+INDEX(战舰突破!$L$40:$L$52,通天塔!$L210+1)</f>
        <v>200</v>
      </c>
      <c r="ER210" s="18">
        <f>INDEX(战舰突破!$N$6:$N$18,通天塔!$J210+1)+INDEX(战舰突破!$N$23:$N$35,通天塔!$K210+1)+INDEX(战舰突破!$N$40:$N$52,通天塔!$L210+1)</f>
        <v>0.75</v>
      </c>
      <c r="ES210" s="18">
        <f>INDEX(战舰突破!$O$6:$O$18,通天塔!$J210+1)+INDEX(战舰突破!$O$23:$O$35,通天塔!$K210+1)+INDEX(战舰突破!$O$40:$O$52,通天塔!$L210+1)</f>
        <v>1.4</v>
      </c>
      <c r="ET210" s="18">
        <f>INDEX(战舰突破!$P$6:$P$18,通天塔!$J210+1)+INDEX(战舰突破!$P$23:$P$35,通天塔!$K210+1)+INDEX(战舰突破!$P$40:$P$52,通天塔!$L210+1)</f>
        <v>0.5</v>
      </c>
      <c r="EU210" s="18">
        <f>INDEX(战舰突破!$Q$6:$Q$18,通天塔!$J210+1)+INDEX(战舰突破!$Q$23:$Q$35,通天塔!$K210+1)+INDEX(战舰突破!$Q$40:$Q$52,通天塔!$L210+1)</f>
        <v>0.3</v>
      </c>
      <c r="EV210" s="18">
        <f>INDEX(战舰突破!$R$6:$R$18,通天塔!$J210+1)+INDEX(战舰突破!$R$23:$R$35,通天塔!$K210+1)+INDEX(战舰突破!$R$40:$R$52,通天塔!$L210+1)</f>
        <v>0.25</v>
      </c>
      <c r="EW210" s="18">
        <f>INDEX(战舰突破!$M$6:$M$18,通天塔!$J210+1)+INDEX(战舰突破!$M$23:$M$35,通天塔!$K210+1)+INDEX(战舰突破!$M$40:$M$52,通天塔!$L210+1)</f>
        <v>0.2</v>
      </c>
      <c r="EX210" s="22">
        <f>INDEX(战舰突破!$W$6:$W$18,通天塔!$J210+1)+INDEX(战舰突破!$W$23:$W$35,通天塔!$K210+1)+INDEX(战舰突破!$W$40:$W$52,通天塔!$L210+1)</f>
        <v>0.5</v>
      </c>
      <c r="FA210" s="14">
        <f>INDEX(战舰突破!$S$6:$S$18,通天塔!$J210+1)</f>
        <v>0</v>
      </c>
      <c r="FB210" s="14">
        <f>INDEX(战舰突破!$T$6:$T$18,通天塔!$J210+1)</f>
        <v>1.1000000000000001</v>
      </c>
      <c r="FC210" s="14">
        <f>INDEX(战舰突破!$U$6:$U$18,通天塔!$J210+1)</f>
        <v>0.1</v>
      </c>
      <c r="FD210" s="14">
        <f>INDEX(战舰突破!$V$6:$V$18,通天塔!$J210+1)</f>
        <v>2</v>
      </c>
      <c r="FE210" s="14">
        <f>INDEX(战舰突破!$X$6:$X$18,通天塔!$J210+1)</f>
        <v>12</v>
      </c>
      <c r="FG210" s="14">
        <f>INDEX(战舰突破!$S$23:$S$35,通天塔!$J210+1)</f>
        <v>1</v>
      </c>
      <c r="FH210" s="14">
        <f>INDEX(战舰突破!$T$23:$T$35,通天塔!$J210+1)</f>
        <v>0.55000000000000004</v>
      </c>
      <c r="FI210" s="14">
        <f>INDEX(战舰突破!$U$23:$U$35,通天塔!$J210+1)</f>
        <v>0.1</v>
      </c>
      <c r="FJ210" s="14">
        <f>INDEX(战舰突破!$V$23:$V$35,通天塔!$J210+1)</f>
        <v>2</v>
      </c>
      <c r="FK210" s="14">
        <f>INDEX(战舰突破!$X$23:$X$35,通天塔!$J210+1)</f>
        <v>180</v>
      </c>
      <c r="FM210" s="14">
        <f>INDEX(战舰突破!$S$40:$S$52,通天塔!$J210+1)</f>
        <v>1</v>
      </c>
      <c r="FN210" s="14">
        <f>INDEX(战舰突破!$T$40:$T$52,通天塔!$J210+1)</f>
        <v>0.25</v>
      </c>
      <c r="FO210" s="14">
        <f>INDEX(战舰突破!$U$40:$U$52,通天塔!$J210+1)</f>
        <v>0.2</v>
      </c>
      <c r="FP210" s="14">
        <f>INDEX(战舰突破!$V$40:$V$52,通天塔!$J210+1)</f>
        <v>2</v>
      </c>
      <c r="FQ210" s="14">
        <f>INDEX(战舰突破!$X$40:$X$52,通天塔!$J210+1)</f>
        <v>300</v>
      </c>
      <c r="FT210" s="14">
        <f t="shared" si="384"/>
        <v>5100652</v>
      </c>
      <c r="FU210" s="14">
        <f t="shared" si="385"/>
        <v>4835995</v>
      </c>
      <c r="FV210" s="14">
        <f t="shared" si="386"/>
        <v>4839032</v>
      </c>
      <c r="FW210" s="14">
        <f t="shared" si="387"/>
        <v>63550343</v>
      </c>
      <c r="FX210" s="14">
        <f t="shared" si="388"/>
        <v>2534429</v>
      </c>
      <c r="FY210" s="14">
        <f t="shared" si="389"/>
        <v>59198268</v>
      </c>
      <c r="FZ210" s="14">
        <f t="shared" si="390"/>
        <v>1476279</v>
      </c>
      <c r="GA210" s="28">
        <f t="shared" si="391"/>
        <v>64050</v>
      </c>
      <c r="GB210" s="28">
        <f t="shared" si="392"/>
        <v>66475</v>
      </c>
      <c r="GC210" s="28">
        <f t="shared" si="393"/>
        <v>64050</v>
      </c>
      <c r="GD210" s="28">
        <f t="shared" si="394"/>
        <v>66475</v>
      </c>
      <c r="GE210" s="28">
        <f t="shared" si="395"/>
        <v>3.01</v>
      </c>
      <c r="GF210" s="28">
        <f t="shared" si="396"/>
        <v>3.44</v>
      </c>
      <c r="GG210" s="28">
        <f t="shared" si="397"/>
        <v>0</v>
      </c>
      <c r="GH210" s="28">
        <f t="shared" si="398"/>
        <v>72.45</v>
      </c>
      <c r="GI210" s="14">
        <f t="shared" si="399"/>
        <v>1</v>
      </c>
      <c r="GJ210" s="14">
        <f t="shared" si="400"/>
        <v>2</v>
      </c>
      <c r="GK210" s="14">
        <f t="shared" si="401"/>
        <v>2</v>
      </c>
      <c r="GL210" s="18">
        <f t="shared" si="402"/>
        <v>2.3000000000000003</v>
      </c>
      <c r="GM210" s="18">
        <f t="shared" si="403"/>
        <v>1.75</v>
      </c>
      <c r="GN210" s="18">
        <f t="shared" si="404"/>
        <v>1.45</v>
      </c>
      <c r="GO210" s="29">
        <f t="shared" si="464"/>
        <v>64200</v>
      </c>
      <c r="GP210" s="29">
        <f t="shared" si="464"/>
        <v>64500</v>
      </c>
      <c r="GQ210" s="29">
        <f t="shared" si="464"/>
        <v>64500</v>
      </c>
      <c r="GR210" s="26">
        <f t="shared" si="405"/>
        <v>0.1</v>
      </c>
      <c r="GS210" s="26">
        <f t="shared" si="406"/>
        <v>0.1</v>
      </c>
      <c r="GT210" s="26">
        <f t="shared" si="407"/>
        <v>0.2</v>
      </c>
      <c r="GU210" s="14">
        <f t="shared" si="408"/>
        <v>4</v>
      </c>
      <c r="GV210" s="14">
        <f t="shared" si="409"/>
        <v>4</v>
      </c>
      <c r="GW210" s="14">
        <f t="shared" si="410"/>
        <v>4</v>
      </c>
      <c r="GX210" s="14">
        <f t="shared" si="411"/>
        <v>12</v>
      </c>
      <c r="GY210" s="14">
        <f t="shared" si="412"/>
        <v>180</v>
      </c>
      <c r="GZ210" s="14">
        <f t="shared" si="413"/>
        <v>300</v>
      </c>
      <c r="HA210">
        <v>206</v>
      </c>
      <c r="HB210" s="14">
        <f t="shared" si="382"/>
        <v>618765646</v>
      </c>
      <c r="HD210" s="14">
        <f t="shared" si="414"/>
        <v>5068858</v>
      </c>
      <c r="HE210" s="14">
        <f t="shared" si="415"/>
        <v>2550296</v>
      </c>
      <c r="HF210" s="29">
        <f t="shared" si="416"/>
        <v>63816</v>
      </c>
      <c r="HG210" s="29">
        <f t="shared" si="417"/>
        <v>45920</v>
      </c>
      <c r="HH210" s="29">
        <f t="shared" si="418"/>
        <v>47775</v>
      </c>
      <c r="HI210" s="29">
        <f t="shared" si="419"/>
        <v>46287</v>
      </c>
      <c r="HJ210" s="14">
        <f t="shared" si="420"/>
        <v>3.01</v>
      </c>
      <c r="HK210" s="14">
        <f t="shared" si="421"/>
        <v>3.44</v>
      </c>
      <c r="HL210" s="14">
        <f t="shared" si="422"/>
        <v>1477567</v>
      </c>
      <c r="HM210" s="14">
        <f t="shared" si="423"/>
        <v>2514770</v>
      </c>
      <c r="HN210" s="26">
        <f t="shared" si="424"/>
        <v>0.36676871844451608</v>
      </c>
      <c r="HO210" s="26">
        <f t="shared" si="425"/>
        <v>0.69673295454545459</v>
      </c>
      <c r="HP210" s="29">
        <f t="shared" si="426"/>
        <v>727170</v>
      </c>
      <c r="HQ210" s="29">
        <f t="shared" si="427"/>
        <v>2403813</v>
      </c>
      <c r="HR210" s="29">
        <f t="shared" si="428"/>
        <v>2658908</v>
      </c>
      <c r="HS210" s="26">
        <f t="shared" si="429"/>
        <v>0.45913798514488968</v>
      </c>
      <c r="HT210" s="26">
        <f t="shared" si="430"/>
        <v>0.46306098964326814</v>
      </c>
      <c r="HU210" s="26">
        <f t="shared" si="431"/>
        <v>0.56306098964326812</v>
      </c>
      <c r="HV210" s="26">
        <f t="shared" si="432"/>
        <v>5.913798514488966E-2</v>
      </c>
      <c r="HW210" s="29">
        <f t="shared" si="433"/>
        <v>2.2000000000000002</v>
      </c>
      <c r="HX210" s="29">
        <f t="shared" si="434"/>
        <v>4.4235380269902711</v>
      </c>
      <c r="HY210" s="29">
        <f t="shared" si="435"/>
        <v>5.0235380269902707</v>
      </c>
      <c r="HZ210" s="29">
        <f t="shared" si="436"/>
        <v>7998870</v>
      </c>
      <c r="IA210" s="29">
        <f t="shared" si="437"/>
        <v>7088905.4768490428</v>
      </c>
      <c r="IB210" s="29">
        <f t="shared" si="438"/>
        <v>6678562.7241343232</v>
      </c>
      <c r="IC210" s="29">
        <f t="shared" si="439"/>
        <v>40239840</v>
      </c>
      <c r="ID210" s="14">
        <f t="shared" si="440"/>
        <v>21766338.199999999</v>
      </c>
      <c r="IH210" s="14">
        <v>1</v>
      </c>
      <c r="II210" s="14">
        <v>1</v>
      </c>
      <c r="IJ210" s="14">
        <v>480</v>
      </c>
      <c r="IK210" s="14">
        <v>80</v>
      </c>
      <c r="IL210" s="14">
        <v>60</v>
      </c>
      <c r="IM210" s="23">
        <f t="shared" si="441"/>
        <v>4938371820</v>
      </c>
      <c r="IN210" s="23">
        <f t="shared" si="442"/>
        <v>2</v>
      </c>
      <c r="IO210" s="23">
        <f t="shared" si="443"/>
        <v>4938.37</v>
      </c>
      <c r="IP210" s="23">
        <f t="shared" si="444"/>
        <v>5826837292</v>
      </c>
      <c r="IQ210" s="23">
        <f t="shared" si="445"/>
        <v>2</v>
      </c>
      <c r="IR210" s="23">
        <f t="shared" si="446"/>
        <v>5826.84</v>
      </c>
      <c r="IS210" s="14">
        <v>1</v>
      </c>
      <c r="IT210" s="14">
        <v>1</v>
      </c>
      <c r="IU210" s="14">
        <v>240</v>
      </c>
      <c r="IV210" s="14">
        <v>40</v>
      </c>
      <c r="IW210" s="14">
        <v>30</v>
      </c>
      <c r="IX210" s="23">
        <f t="shared" si="447"/>
        <v>2902329876</v>
      </c>
      <c r="IY210" s="23">
        <f t="shared" si="448"/>
        <v>2</v>
      </c>
      <c r="IZ210" s="23">
        <f t="shared" si="449"/>
        <v>2902.33</v>
      </c>
      <c r="JA210" s="23"/>
      <c r="JB210" s="23"/>
      <c r="JC210" s="23"/>
      <c r="JG210">
        <f t="shared" si="450"/>
        <v>1.7495476715495899</v>
      </c>
      <c r="JH210">
        <f t="shared" si="451"/>
        <v>5.2661384913642655</v>
      </c>
      <c r="JJ210" s="14">
        <v>10</v>
      </c>
      <c r="JK210" s="14">
        <v>2</v>
      </c>
      <c r="JL210" s="14">
        <v>1.5</v>
      </c>
      <c r="JM210" s="23">
        <f t="shared" si="452"/>
        <v>98602549</v>
      </c>
      <c r="JN210" s="23">
        <f t="shared" si="453"/>
        <v>1</v>
      </c>
      <c r="JO210" s="23">
        <f t="shared" si="454"/>
        <v>98602.55</v>
      </c>
      <c r="JP210" s="14">
        <v>30</v>
      </c>
      <c r="JQ210" s="14">
        <v>6</v>
      </c>
      <c r="JR210" s="14">
        <v>4</v>
      </c>
      <c r="JS210" s="23">
        <f t="shared" si="455"/>
        <v>282450522</v>
      </c>
      <c r="JT210" s="23">
        <f t="shared" si="456"/>
        <v>1</v>
      </c>
      <c r="JU210" s="23">
        <f t="shared" si="457"/>
        <v>282450.52</v>
      </c>
      <c r="JW210" s="23">
        <f t="shared" si="458"/>
        <v>376600696</v>
      </c>
      <c r="JX210" s="23">
        <f t="shared" si="459"/>
        <v>1</v>
      </c>
      <c r="JY210" s="23">
        <f t="shared" si="460"/>
        <v>376600.7</v>
      </c>
      <c r="JZ210" s="23">
        <f t="shared" si="461"/>
        <v>147903824</v>
      </c>
      <c r="KA210" s="23">
        <f t="shared" si="462"/>
        <v>1</v>
      </c>
      <c r="KB210" s="23">
        <f t="shared" si="463"/>
        <v>147903.82</v>
      </c>
    </row>
    <row r="211" spans="3:288" ht="16.5" x14ac:dyDescent="0.2">
      <c r="C211" s="14">
        <f t="shared" si="381"/>
        <v>1</v>
      </c>
      <c r="D211" s="14">
        <v>207</v>
      </c>
      <c r="E211" s="14" t="s">
        <v>684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F211" s="14">
        <f>ROUND((INDEX(新战舰养成!S$6:S$18,通天塔!$J211+1)+INDEX(新战舰养成!D$6:D$18,通天塔!$J211+1)*(通天塔!$G211-1))*INDEX(战舰突破!$D$6:$D$18,通天塔!$M211+1),0)</f>
        <v>10</v>
      </c>
      <c r="BG211" s="14">
        <f>ROUND((INDEX(新战舰养成!T$6:T$18,通天塔!$J211+1)+INDEX(新战舰养成!E$6:E$18,通天塔!$J211+1)*(通天塔!$G211-1))*INDEX(战舰突破!$D$6:$D$18,通天塔!$M211+1),0)</f>
        <v>20</v>
      </c>
      <c r="BH211" s="14">
        <f>ROUND((INDEX(新战舰养成!U$6:U$18,通天塔!$J211+1)+INDEX(新战舰养成!F$6:F$18,通天塔!$J211+1)*(通天塔!$G211-1))*INDEX(战舰突破!$D$6:$D$18,通天塔!$M211+1),0)</f>
        <v>5</v>
      </c>
      <c r="BI211" s="14">
        <f>ROUND((INDEX(新战舰养成!V$6:V$18,通天塔!$J211+1)+INDEX(新战舰养成!G$6:G$18,通天塔!$J211+1)*(通天塔!$G211-1))*INDEX(战舰突破!$D$6:$D$18,通天塔!$M211+1),0)</f>
        <v>300</v>
      </c>
      <c r="BJ211" s="14">
        <f>ROUND((INDEX(新战舰养成!W$6:W$18,通天塔!$J211+1)+INDEX(新战舰养成!H$6:H$18,通天塔!$J211+1)*(通天塔!$G211-1))*INDEX(战舰突破!$D$6:$D$18,通天塔!$M211+1),0)</f>
        <v>4</v>
      </c>
      <c r="BL211" s="14">
        <f>IF($H211&gt;0,ROUND((INDEX(新战舰养成!X$6:X$18,通天塔!$K211+1)+INDEX(新战舰养成!I$6:I$18,通天塔!$K211+1)*(通天塔!$H211-1))*INDEX(战舰突破!$D$6:$D$18,通天塔!$N211+1),0),0)</f>
        <v>0</v>
      </c>
      <c r="BM211" s="14">
        <f>IF($H211&gt;0,ROUND((INDEX(新战舰养成!Y$6:Y$18,通天塔!$K211+1)+INDEX(新战舰养成!J$6:J$18,通天塔!$K211+1)*(通天塔!$H211-1))*INDEX(战舰突破!$D$6:$D$18,通天塔!$N211+1),0),0)</f>
        <v>0</v>
      </c>
      <c r="BN211" s="14">
        <f>IF($H211&gt;0,ROUND((INDEX(新战舰养成!Z$6:Z$18,通天塔!$K211+1)+INDEX(新战舰养成!K$6:K$18,通天塔!$K211+1)*(通天塔!$H211-1))*INDEX(战舰突破!$D$6:$D$18,通天塔!$N211+1),0),0)</f>
        <v>0</v>
      </c>
      <c r="BO211" s="14">
        <f>IF($H211&gt;0,ROUND((INDEX(新战舰养成!AA$6:AA$18,通天塔!$K211+1)+INDEX(新战舰养成!L$6:L$18,通天塔!$K211+1)*(通天塔!$H211-1))*INDEX(战舰突破!$D$6:$D$18,通天塔!$N211+1),0),0)</f>
        <v>0</v>
      </c>
      <c r="BP211" s="14">
        <f>IF($H211&gt;0,ROUND((INDEX(新战舰养成!AB$6:AB$18,通天塔!$K211+1)+INDEX(新战舰养成!M$6:M$18,通天塔!$K211+1)*(通天塔!$H211-1))*INDEX(战舰突破!$D$6:$D$18,通天塔!$N211+1),0),0)</f>
        <v>0</v>
      </c>
      <c r="BR211" s="14">
        <f>IF($I211&gt;0,ROUND((INDEX(新战舰养成!AC$6:AC$18,通天塔!$L211+1)+INDEX(新战舰养成!I$6:I$18,通天塔!$L211+1)*(通天塔!$I211-1))*INDEX(战舰突破!$D$6:$D$18,通天塔!$O211+1),0),0)</f>
        <v>0</v>
      </c>
      <c r="BS211" s="14">
        <f>IF($I211&gt;0,ROUND((INDEX(新战舰养成!AD$6:AD$18,通天塔!$L211+1)+INDEX(新战舰养成!J$6:J$18,通天塔!$L211+1)*(通天塔!$I211-1))*INDEX(战舰突破!$D$6:$D$18,通天塔!$O211+1),0),0)</f>
        <v>0</v>
      </c>
      <c r="BT211" s="14">
        <f>IF($I211&gt;0,ROUND((INDEX(新战舰养成!AE$6:AE$18,通天塔!$L211+1)+INDEX(新战舰养成!K$6:K$18,通天塔!$L211+1)*(通天塔!$I211-1))*INDEX(战舰突破!$D$6:$D$18,通天塔!$O211+1),0),0)</f>
        <v>0</v>
      </c>
      <c r="BU211" s="14">
        <f>IF($I211&gt;0,ROUND((INDEX(新战舰养成!AF$6:AF$18,通天塔!$L211+1)+INDEX(新战舰养成!L$6:L$18,通天塔!$L211+1)*(通天塔!$I211-1))*INDEX(战舰突破!$D$6:$D$18,通天塔!$O211+1),0),0)</f>
        <v>0</v>
      </c>
      <c r="BV211" s="14">
        <f>IF($I211&gt;0,ROUND((INDEX(新战舰养成!AG$6:AG$18,通天塔!$L211+1)+INDEX(新战舰养成!M$6:M$18,通天塔!$L211+1)*(通天塔!$I211-1))*INDEX(战舰突破!$D$6:$D$18,通天塔!$O211+1),0),0)</f>
        <v>0</v>
      </c>
      <c r="BY211" s="14">
        <f>(INDEX(装备数值!$C$13:$G$116,通天塔!$P211*8+1,BY$2)+INDEX(装备数值!$C$13:$G$116,通天塔!$Q211*8+2,BY$2)+INDEX(装备数值!$C$13:$G$116,通天塔!$S211*8+3,BY$2)+INDEX(装备数值!$C$13:$G$116,通天塔!$R211*8+4,BY$2)+INDEX(装备数值!$C$13:$G$116,通天塔!$T211*8+5,BY$2)+INDEX(装备数值!$C$13:$G$116,通天塔!$U211*8+6,BY$2)+INDEX(装备数值!$C$13:$G$116,通天塔!$V211*8+7,BY$2)+INDEX(装备数值!$C$13:$G$116,通天塔!$W211*8+8,BY$2))</f>
        <v>0</v>
      </c>
      <c r="BZ211" s="14">
        <f>(INDEX(装备数值!$C$13:$G$116,通天塔!$P211*8+1,BZ$2)+INDEX(装备数值!$C$13:$G$116,通天塔!$Q211*8+2,BZ$2)+INDEX(装备数值!$C$13:$G$116,通天塔!$S211*8+3,BZ$2)+INDEX(装备数值!$C$13:$G$116,通天塔!$R211*8+4,BZ$2)+INDEX(装备数值!$C$13:$G$116,通天塔!$T211*8+5,BZ$2)+INDEX(装备数值!$C$13:$G$116,通天塔!$U211*8+6,BZ$2)+INDEX(装备数值!$C$13:$G$116,通天塔!$V211*8+7,BZ$2)+INDEX(装备数值!$C$13:$G$116,通天塔!$W211*8+8,BZ$2))</f>
        <v>0</v>
      </c>
      <c r="CA211" s="14">
        <f>(INDEX(装备数值!$C$13:$G$116,通天塔!$P211*8+1,CA$2)+INDEX(装备数值!$C$13:$G$116,通天塔!$Q211*8+2,CA$2)+INDEX(装备数值!$C$13:$G$116,通天塔!$S211*8+3,CA$2)+INDEX(装备数值!$C$13:$G$116,通天塔!$R211*8+4,CA$2)+INDEX(装备数值!$C$13:$G$116,通天塔!$T211*8+5,CA$2)+INDEX(装备数值!$C$13:$G$116,通天塔!$U211*8+6,CA$2)+INDEX(装备数值!$C$13:$G$116,通天塔!$V211*8+7,CA$2)+INDEX(装备数值!$C$13:$G$116,通天塔!$W211*8+8,CA$2))</f>
        <v>0</v>
      </c>
      <c r="CB211" s="14">
        <f>(INDEX(装备数值!$C$13:$G$116,通天塔!$P211*8+1,CB$2)+INDEX(装备数值!$C$13:$G$116,通天塔!$Q211*8+2,CB$2)+INDEX(装备数值!$C$13:$G$116,通天塔!$S211*8+3,CB$2)+INDEX(装备数值!$C$13:$G$116,通天塔!$R211*8+4,CB$2)+INDEX(装备数值!$C$13:$G$116,通天塔!$T211*8+5,CB$2)+INDEX(装备数值!$C$13:$G$116,通天塔!$U211*8+6,CB$2)+INDEX(装备数值!$C$13:$G$116,通天塔!$V211*8+7,CB$2)+INDEX(装备数值!$C$13:$G$116,通天塔!$W211*8+8,CB$2))</f>
        <v>0</v>
      </c>
      <c r="CC211" s="14">
        <f>(INDEX(装备数值!$C$13:$G$116,通天塔!$P211*8+1,CC$2)+INDEX(装备数值!$C$13:$G$116,通天塔!$Q211*8+2,CC$2)+INDEX(装备数值!$C$13:$G$116,通天塔!$S211*8+3,CC$2)+INDEX(装备数值!$C$13:$G$116,通天塔!$R211*8+4,CC$2)+INDEX(装备数值!$C$13:$G$116,通天塔!$T211*8+5,CC$2)+INDEX(装备数值!$C$13:$G$116,通天塔!$U211*8+6,CC$2)+INDEX(装备数值!$C$13:$G$116,通天塔!$V211*8+7,CC$2)+INDEX(装备数值!$C$13:$G$116,通天塔!$W211*8+8,CC$2))</f>
        <v>0</v>
      </c>
      <c r="CF211" s="14">
        <f>INDEX(装备数值!$I$13:$M$116,通天塔!$P211*8+1,CF$2)*$X211+INDEX(装备数值!$I$13:$M$116,通天塔!$Q211*8+2,CF$2)*$Y211+INDEX(装备数值!$I$13:$M$116,通天塔!$S211*8+3,CF$2)*$Z211+INDEX(装备数值!$I$13:$M$116,通天塔!$R211*8+4,CF$2)*$AA211+INDEX(装备数值!$I$13:$M$116,通天塔!$T211*8+5,CF$2)*$AB211+INDEX(装备数值!$I$13:$M$116,通天塔!$U211*8+6,CF$2)*$AC211+INDEX(装备数值!$I$13:$M$116,通天塔!$V211*8+7,CF$2)*$AD211+INDEX(装备数值!$I$13:$M$116,通天塔!$W211*8+8,CF$2)*$AE211</f>
        <v>0</v>
      </c>
      <c r="CG211" s="14">
        <f>INDEX(装备数值!$I$13:$M$116,通天塔!$P211*8+1,CG$2)*$X211+INDEX(装备数值!$I$13:$M$116,通天塔!$Q211*8+2,CG$2)*$Y211+INDEX(装备数值!$I$13:$M$116,通天塔!$S211*8+3,CG$2)*$Z211+INDEX(装备数值!$I$13:$M$116,通天塔!$R211*8+4,CG$2)*$AA211+INDEX(装备数值!$I$13:$M$116,通天塔!$T211*8+5,CG$2)*$AB211+INDEX(装备数值!$I$13:$M$116,通天塔!$U211*8+6,CG$2)*$AC211+INDEX(装备数值!$I$13:$M$116,通天塔!$V211*8+7,CG$2)*$AD211+INDEX(装备数值!$I$13:$M$116,通天塔!$W211*8+8,CG$2)*$AE211</f>
        <v>0</v>
      </c>
      <c r="CH211" s="14">
        <f>INDEX(装备数值!$I$13:$M$116,通天塔!$P211*8+1,CH$2)*$X211+INDEX(装备数值!$I$13:$M$116,通天塔!$Q211*8+2,CH$2)*$Y211+INDEX(装备数值!$I$13:$M$116,通天塔!$S211*8+3,CH$2)*$Z211+INDEX(装备数值!$I$13:$M$116,通天塔!$R211*8+4,CH$2)*$AA211+INDEX(装备数值!$I$13:$M$116,通天塔!$T211*8+5,CH$2)*$AB211+INDEX(装备数值!$I$13:$M$116,通天塔!$U211*8+6,CH$2)*$AC211+INDEX(装备数值!$I$13:$M$116,通天塔!$V211*8+7,CH$2)*$AD211+INDEX(装备数值!$I$13:$M$116,通天塔!$W211*8+8,CH$2)*$AE211</f>
        <v>0</v>
      </c>
      <c r="CI211" s="14">
        <f>INDEX(装备数值!$I$13:$M$116,通天塔!$P211*8+1,CI$2)*$X211+INDEX(装备数值!$I$13:$M$116,通天塔!$Q211*8+2,CI$2)*$Y211+INDEX(装备数值!$I$13:$M$116,通天塔!$S211*8+3,CI$2)*$Z211+INDEX(装备数值!$I$13:$M$116,通天塔!$R211*8+4,CI$2)*$AA211+INDEX(装备数值!$I$13:$M$116,通天塔!$T211*8+5,CI$2)*$AB211+INDEX(装备数值!$I$13:$M$116,通天塔!$U211*8+6,CI$2)*$AC211+INDEX(装备数值!$I$13:$M$116,通天塔!$V211*8+7,CI$2)*$AD211+INDEX(装备数值!$I$13:$M$116,通天塔!$W211*8+8,CI$2)*$AE211</f>
        <v>0</v>
      </c>
      <c r="CJ211" s="14">
        <f>INDEX(装备数值!$I$13:$M$116,通天塔!$P211*8+1,CJ$2)*$X211+INDEX(装备数值!$I$13:$M$116,通天塔!$Q211*8+2,CJ$2)*$Y211+INDEX(装备数值!$I$13:$M$116,通天塔!$S211*8+3,CJ$2)*$Z211+INDEX(装备数值!$I$13:$M$116,通天塔!$R211*8+4,CJ$2)*$AA211+INDEX(装备数值!$I$13:$M$116,通天塔!$T211*8+5,CJ$2)*$AB211+INDEX(装备数值!$I$13:$M$116,通天塔!$U211*8+6,CJ$2)*$AC211+INDEX(装备数值!$I$13:$M$116,通天塔!$V211*8+7,CJ$2)*$AD211+INDEX(装备数值!$I$13:$M$116,通天塔!$W211*8+8,CJ$2)*$AE211</f>
        <v>0</v>
      </c>
      <c r="CM211" s="14">
        <f>INDEX(装备数值!$X$13:$AH$116,$P211*8+1,CM$2)*$AF211+INDEX(装备数值!$X$13:$AH$116,$Q211*8+2,CM$2)*$AG211+INDEX(装备数值!$X$13:$AH$116,$S211*8+3,CM$2)*$AH211+INDEX(装备数值!$X$13:$AH$116,$R211*8+4,CM$2)*$AI211+INDEX(装备数值!$X$13:$AH$116,$T211*8+5,CM$2)*$AJ211+INDEX(装备数值!$X$13:$AH$116,$U211*8+6,CM$2)*$AK211+INDEX(装备数值!$X$13:$AH$116,$V211*8+7,CM$2)*$AL211+INDEX(装备数值!$X$13:$AH$116,$W211*8+8,CM$2)*$AM211</f>
        <v>0</v>
      </c>
      <c r="CN211" s="14">
        <f>INDEX(装备数值!$X$13:$AH$116,$P211*8+1,CN$2)*$AF211+INDEX(装备数值!$X$13:$AH$116,$Q211*8+2,CN$2)*$AG211+INDEX(装备数值!$X$13:$AH$116,$S211*8+3,CN$2)*$AH211+INDEX(装备数值!$X$13:$AH$116,$R211*8+4,CN$2)*$AI211+INDEX(装备数值!$X$13:$AH$116,$T211*8+5,CN$2)*$AJ211+INDEX(装备数值!$X$13:$AH$116,$U211*8+6,CN$2)*$AK211+INDEX(装备数值!$X$13:$AH$116,$V211*8+7,CN$2)*$AL211+INDEX(装备数值!$X$13:$AH$116,$W211*8+8,CN$2)*$AM211</f>
        <v>0</v>
      </c>
      <c r="CO211" s="14">
        <f>INDEX(装备数值!$X$13:$AH$116,$P211*8+1,CO$2)*$AF211+INDEX(装备数值!$X$13:$AH$116,$Q211*8+2,CO$2)*$AG211+INDEX(装备数值!$X$13:$AH$116,$S211*8+3,CO$2)*$AH211+INDEX(装备数值!$X$13:$AH$116,$R211*8+4,CO$2)*$AI211+INDEX(装备数值!$X$13:$AH$116,$T211*8+5,CO$2)*$AJ211+INDEX(装备数值!$X$13:$AH$116,$U211*8+6,CO$2)*$AK211+INDEX(装备数值!$X$13:$AH$116,$V211*8+7,CO$2)*$AL211+INDEX(装备数值!$X$13:$AH$116,$W211*8+8,CO$2)*$AM211</f>
        <v>0</v>
      </c>
      <c r="CP211" s="14">
        <f>INDEX(装备数值!$X$13:$AH$116,$P211*8+1,CP$2)*$AF211+INDEX(装备数值!$X$13:$AH$116,$Q211*8+2,CP$2)*$AG211+INDEX(装备数值!$X$13:$AH$116,$S211*8+3,CP$2)*$AH211+INDEX(装备数值!$X$13:$AH$116,$R211*8+4,CP$2)*$AI211+INDEX(装备数值!$X$13:$AH$116,$T211*8+5,CP$2)*$AJ211+INDEX(装备数值!$X$13:$AH$116,$U211*8+6,CP$2)*$AK211+INDEX(装备数值!$X$13:$AH$116,$V211*8+7,CP$2)*$AL211+INDEX(装备数值!$X$13:$AH$116,$W211*8+8,CP$2)*$AM211</f>
        <v>0</v>
      </c>
      <c r="CQ211" s="14">
        <f>INDEX(装备数值!$X$13:$AH$116,$P211*8+1,CQ$2)*$AF211+INDEX(装备数值!$X$13:$AH$116,$Q211*8+2,CQ$2)*$AG211+INDEX(装备数值!$X$13:$AH$116,$S211*8+3,CQ$2)*$AH211+INDEX(装备数值!$X$13:$AH$116,$R211*8+4,CQ$2)*$AI211+INDEX(装备数值!$X$13:$AH$116,$T211*8+5,CQ$2)*$AJ211+INDEX(装备数值!$X$13:$AH$116,$U211*8+6,CQ$2)*$AK211+INDEX(装备数值!$X$13:$AH$116,$V211*8+7,CQ$2)*$AL211+INDEX(装备数值!$X$13:$AH$116,$W211*8+8,CQ$2)*$AM211</f>
        <v>0</v>
      </c>
      <c r="CR211" s="14">
        <f>INDEX(装备数值!$X$13:$AH$116,$P211*8+1,CR$2)*$AF211+INDEX(装备数值!$X$13:$AH$116,$Q211*8+2,CR$2)*$AG211+INDEX(装备数值!$X$13:$AH$116,$S211*8+3,CR$2)*$AH211+INDEX(装备数值!$X$13:$AH$116,$R211*8+4,CR$2)*$AI211+INDEX(装备数值!$X$13:$AH$116,$T211*8+5,CR$2)*$AJ211+INDEX(装备数值!$X$13:$AH$116,$U211*8+6,CR$2)*$AK211+INDEX(装备数值!$X$13:$AH$116,$V211*8+7,CR$2)*$AL211+INDEX(装备数值!$X$13:$AH$116,$W211*8+8,CR$2)*$AM211</f>
        <v>0</v>
      </c>
      <c r="CS211" s="14">
        <f>INDEX(装备数值!$X$13:$AH$116,$P211*8+1,CS$2)*$AF211+INDEX(装备数值!$X$13:$AH$116,$Q211*8+2,CS$2)*$AG211+INDEX(装备数值!$X$13:$AH$116,$S211*8+3,CS$2)*$AH211+INDEX(装备数值!$X$13:$AH$116,$R211*8+4,CS$2)*$AI211+INDEX(装备数值!$X$13:$AH$116,$T211*8+5,CS$2)*$AJ211+INDEX(装备数值!$X$13:$AH$116,$U211*8+6,CS$2)*$AK211+INDEX(装备数值!$X$13:$AH$116,$V211*8+7,CS$2)*$AL211+INDEX(装备数值!$X$13:$AH$116,$W211*8+8,CS$2)*$AM211</f>
        <v>0</v>
      </c>
      <c r="CT211" s="14">
        <f>INDEX(装备数值!$X$13:$AH$116,$P211*8+1,CT$2)*$AF211+INDEX(装备数值!$X$13:$AH$116,$Q211*8+2,CT$2)*$AG211+INDEX(装备数值!$X$13:$AH$116,$S211*8+3,CT$2)*$AH211+INDEX(装备数值!$X$13:$AH$116,$R211*8+4,CT$2)*$AI211+INDEX(装备数值!$X$13:$AH$116,$T211*8+5,CT$2)*$AJ211+INDEX(装备数值!$X$13:$AH$116,$U211*8+6,CT$2)*$AK211+INDEX(装备数值!$X$13:$AH$116,$V211*8+7,CT$2)*$AL211+INDEX(装备数值!$X$13:$AH$116,$W211*8+8,CT$2)*$AM211</f>
        <v>0</v>
      </c>
      <c r="CU211" s="14">
        <f>INDEX(装备数值!$X$13:$AH$116,$P211*8+1,CU$2)*$AF211+INDEX(装备数值!$X$13:$AH$116,$Q211*8+2,CU$2)*$AG211+INDEX(装备数值!$X$13:$AH$116,$S211*8+3,CU$2)*$AH211+INDEX(装备数值!$X$13:$AH$116,$R211*8+4,CU$2)*$AI211+INDEX(装备数值!$X$13:$AH$116,$T211*8+5,CU$2)*$AJ211+INDEX(装备数值!$X$13:$AH$116,$U211*8+6,CU$2)*$AK211+INDEX(装备数值!$X$13:$AH$116,$V211*8+7,CU$2)*$AL211+INDEX(装备数值!$X$13:$AH$116,$W211*8+8,CU$2)*$AM211</f>
        <v>0</v>
      </c>
      <c r="CV211" s="14">
        <f>INDEX(装备数值!$X$13:$AH$116,$P211*8+1,CV$2)*$AF211+INDEX(装备数值!$X$13:$AH$116,$Q211*8+2,CV$2)*$AG211+INDEX(装备数值!$X$13:$AH$116,$S211*8+3,CV$2)*$AH211+INDEX(装备数值!$X$13:$AH$116,$R211*8+4,CV$2)*$AI211+INDEX(装备数值!$X$13:$AH$116,$T211*8+5,CV$2)*$AJ211+INDEX(装备数值!$X$13:$AH$116,$U211*8+6,CV$2)*$AK211+INDEX(装备数值!$X$13:$AH$116,$V211*8+7,CV$2)*$AL211+INDEX(装备数值!$X$13:$AH$116,$W211*8+8,CV$2)*$AM211</f>
        <v>0</v>
      </c>
      <c r="CW211" s="14">
        <f>INDEX(装备数值!$X$13:$AH$116,$P211*8+1,CW$2)*$AF211+INDEX(装备数值!$X$13:$AH$116,$Q211*8+2,CW$2)*$AG211+INDEX(装备数值!$X$13:$AH$116,$S211*8+3,CW$2)*$AH211+INDEX(装备数值!$X$13:$AH$116,$R211*8+4,CW$2)*$AI211+INDEX(装备数值!$X$13:$AH$116,$T211*8+5,CW$2)*$AJ211+INDEX(装备数值!$X$13:$AH$116,$U211*8+6,CW$2)*$AK211+INDEX(装备数值!$X$13:$AH$116,$V211*8+7,CW$2)*$AL211+INDEX(装备数值!$X$13:$AH$116,$W211*8+8,CW$2)*$AM211</f>
        <v>0</v>
      </c>
      <c r="CY211" s="14">
        <f>INDEX(装备数值!$AN$17:$AN$117,MATCH(MIN($X211:$AE211),装备数值!$AO$17:$AO$117,1))</f>
        <v>0</v>
      </c>
      <c r="CZ211" s="14">
        <f>IF(COUNTIF($P211:$W211,"&gt;"&amp;0)=8,INDEX(装备数值!AR$17:AR$117,$CY211+1),0)</f>
        <v>0</v>
      </c>
      <c r="DA211" s="14">
        <f>IF(COUNTIF($P211:$W211,"&gt;"&amp;0)=8,INDEX(装备数值!AS$17:AS$117,$CY211+1),0)</f>
        <v>0</v>
      </c>
      <c r="DB211" s="14">
        <f>IF(COUNTIF($P211:$W211,"&gt;"&amp;0)=8,INDEX(装备数值!AT$17:AT$117,$CY211+1),0)</f>
        <v>0</v>
      </c>
      <c r="DC211" s="14">
        <f>IF(COUNTIF($P211:$W211,"&gt;"&amp;0)=8,INDEX(装备数值!AU$17:AU$117,$CY211+1),0)</f>
        <v>0</v>
      </c>
      <c r="DD211" s="14">
        <f>IF(COUNTIF($P211:$W211,"&gt;"&amp;0)=8,INDEX(装备数值!AV$17:AV$117,$CY211+1),0)</f>
        <v>0</v>
      </c>
      <c r="DF211" s="14">
        <f>INDEX(装备数值!$AY$17:$AY$77,MATCH(MIN($AF211:$AM211),装备数值!$AZ$17:$AZ$77,1))</f>
        <v>0</v>
      </c>
      <c r="DG211" s="26">
        <f>INDEX(装备数值!BA$17:BA$77,通天塔!DF211+1)</f>
        <v>0</v>
      </c>
      <c r="DH211" s="26">
        <f>INDEX(装备数值!BA$17:BA$77,通天塔!DF211+1)</f>
        <v>0</v>
      </c>
      <c r="DJ211" s="14">
        <f t="shared" si="383"/>
        <v>0</v>
      </c>
      <c r="DK211" s="14">
        <f>VLOOKUP(DJ211,军阶与晶片数值!$W$6:$X$27,2)</f>
        <v>0</v>
      </c>
      <c r="DL211" s="14">
        <f>INDEX(军阶与晶片数值!Y$6:Y$27,$DK211+1)</f>
        <v>0</v>
      </c>
      <c r="DM211" s="14">
        <f>INDEX(军阶与晶片数值!Z$6:Z$27,$DK211+1)</f>
        <v>0</v>
      </c>
      <c r="DN211" s="14">
        <f>INDEX(军阶与晶片数值!AA$6:AA$27,$DK211+1)</f>
        <v>0</v>
      </c>
      <c r="DO211" s="14">
        <f>INDEX(军阶与晶片数值!AB$6:AB$27,$DK211+1)</f>
        <v>0</v>
      </c>
      <c r="DP211" s="29">
        <f>INDEX(军阶与晶片数值!AC$6:AC$27,$DK211+1)</f>
        <v>0</v>
      </c>
      <c r="DQ211" s="29">
        <f>INDEX(军阶与晶片数值!AD$6:AD$27,$DK211+1)</f>
        <v>0</v>
      </c>
      <c r="DS211" s="26">
        <f>INDEX(军阶与晶片数值!I$6:I$16,AN211+1)</f>
        <v>0</v>
      </c>
      <c r="DT211" s="26">
        <f>INDEX(军阶与晶片数值!M$6:M$16,AO211+1)</f>
        <v>0</v>
      </c>
      <c r="DU211" s="26">
        <f>INDEX(军阶与晶片数值!J$6:J$16,AP211+1)</f>
        <v>0</v>
      </c>
      <c r="DV211" s="26">
        <f>INDEX(军阶与晶片数值!K$6:K$16,AQ211+1)</f>
        <v>0</v>
      </c>
      <c r="DW211" s="26">
        <f>INDEX(军阶与晶片数值!L$6:L$16,AR211+1)</f>
        <v>0</v>
      </c>
      <c r="DX211" s="28">
        <f>INDEX(军阶与晶片数值!N$6:N$16,AS211+1)</f>
        <v>0</v>
      </c>
      <c r="DY211" s="28">
        <f>INDEX(军阶与晶片数值!O$6:O$16,AT211+1)</f>
        <v>0</v>
      </c>
      <c r="DZ211" s="28">
        <f>INDEX(军阶与晶片数值!P$6:P$16,AU211+1)</f>
        <v>0</v>
      </c>
      <c r="EA211" s="28">
        <f>INDEX(军阶与晶片数值!Q$6:Q$16,AV211+1)</f>
        <v>0</v>
      </c>
      <c r="EB211" s="26">
        <f>INDEX(军阶与晶片数值!R$6:R$16,AW211+1)</f>
        <v>0</v>
      </c>
      <c r="EC211" s="26">
        <f>INDEX(军阶与晶片数值!S$6:S$16,AX211+1)</f>
        <v>0</v>
      </c>
      <c r="ED211" s="26">
        <f>INDEX(军阶与晶片数值!T$6:T$16,AY211+1)</f>
        <v>0</v>
      </c>
      <c r="EE211" s="26">
        <f>INDEX(军阶与晶片数值!U$6:U$16,AZ211+1)</f>
        <v>0</v>
      </c>
      <c r="EG211" s="26">
        <f>INDEX(军阶与晶片数值!$C$6:$C$36,通天塔!$BA211+1)</f>
        <v>0</v>
      </c>
      <c r="EH211" s="26">
        <f>INDEX(军阶与晶片数值!$C$6:$C$36,通天塔!$BA211+1)</f>
        <v>0</v>
      </c>
      <c r="EI211" s="26">
        <f>INDEX(军阶与晶片数值!$C$6:$C$36,通天塔!$BA211+1)</f>
        <v>0</v>
      </c>
      <c r="EJ211" s="26">
        <f>INDEX(军阶与晶片数值!$C$6:$C$36,通天塔!$BA211+1)</f>
        <v>0</v>
      </c>
      <c r="EK211" s="26">
        <f>INDEX(军阶与晶片数值!$C$6:$C$36,通天塔!$BA211+1)</f>
        <v>0</v>
      </c>
      <c r="EM211" s="14">
        <f>INDEX(战舰突破!$H$6:$H$18,通天塔!$J211+1)+INDEX(战舰突破!$H$23:$H$35,通天塔!$K211+1)+INDEX(战舰突破!$H$40:$H$52,通天塔!$L211+1)</f>
        <v>0</v>
      </c>
      <c r="EN211" s="14">
        <f>INDEX(战舰突破!$I$6:$I$18,通天塔!$J211+1)+INDEX(战舰突破!$I$23:$I$35,通天塔!$K211+1)+INDEX(战舰突破!$I$40:$I$52,通天塔!$L211+1)</f>
        <v>0</v>
      </c>
      <c r="EO211" s="14">
        <f>INDEX(战舰突破!$J$6:$J$18,通天塔!$J211+1)+INDEX(战舰突破!$J$23:$J$35,通天塔!$K211+1)+INDEX(战舰突破!$J$40:$J$52,通天塔!$L211+1)</f>
        <v>0</v>
      </c>
      <c r="EP211" s="14">
        <f>INDEX(战舰突破!$K$6:$K$18,通天塔!$J211+1)+INDEX(战舰突破!$K$23:$K$35,通天塔!$K211+1)+INDEX(战舰突破!$K$40:$K$52,通天塔!$L211+1)</f>
        <v>0</v>
      </c>
      <c r="EQ211" s="14">
        <f>INDEX(战舰突破!$L$6:$L$18,通天塔!$J211+1)+INDEX(战舰突破!$L$23:$L$35,通天塔!$K211+1)+INDEX(战舰突破!$L$40:$L$52,通天塔!$L211+1)</f>
        <v>0</v>
      </c>
      <c r="ER211" s="18">
        <f>INDEX(战舰突破!$N$6:$N$18,通天塔!$J211+1)+INDEX(战舰突破!$N$23:$N$35,通天塔!$K211+1)+INDEX(战舰突破!$N$40:$N$52,通天塔!$L211+1)</f>
        <v>0</v>
      </c>
      <c r="ES211" s="18">
        <f>INDEX(战舰突破!$O$6:$O$18,通天塔!$J211+1)+INDEX(战舰突破!$O$23:$O$35,通天塔!$K211+1)+INDEX(战舰突破!$O$40:$O$52,通天塔!$L211+1)</f>
        <v>0</v>
      </c>
      <c r="ET211" s="18">
        <f>INDEX(战舰突破!$P$6:$P$18,通天塔!$J211+1)+INDEX(战舰突破!$P$23:$P$35,通天塔!$K211+1)+INDEX(战舰突破!$P$40:$P$52,通天塔!$L211+1)</f>
        <v>0</v>
      </c>
      <c r="EU211" s="18">
        <f>INDEX(战舰突破!$Q$6:$Q$18,通天塔!$J211+1)+INDEX(战舰突破!$Q$23:$Q$35,通天塔!$K211+1)+INDEX(战舰突破!$Q$40:$Q$52,通天塔!$L211+1)</f>
        <v>0</v>
      </c>
      <c r="EV211" s="18">
        <f>INDEX(战舰突破!$R$6:$R$18,通天塔!$J211+1)+INDEX(战舰突破!$R$23:$R$35,通天塔!$K211+1)+INDEX(战舰突破!$R$40:$R$52,通天塔!$L211+1)</f>
        <v>0</v>
      </c>
      <c r="EW211" s="18">
        <f>INDEX(战舰突破!$M$6:$M$18,通天塔!$J211+1)+INDEX(战舰突破!$M$23:$M$35,通天塔!$K211+1)+INDEX(战舰突破!$M$40:$M$52,通天塔!$L211+1)</f>
        <v>0</v>
      </c>
      <c r="EX211" s="22">
        <f>INDEX(战舰突破!$W$6:$W$18,通天塔!$J211+1)+INDEX(战舰突破!$W$23:$W$35,通天塔!$K211+1)+INDEX(战舰突破!$W$40:$W$52,通天塔!$L211+1)</f>
        <v>0.3</v>
      </c>
      <c r="FA211" s="14">
        <f>INDEX(战舰突破!$S$6:$S$18,通天塔!$J211+1)</f>
        <v>0</v>
      </c>
      <c r="FB211" s="14">
        <f>INDEX(战舰突破!$T$6:$T$18,通天塔!$J211+1)</f>
        <v>0</v>
      </c>
      <c r="FC211" s="14">
        <f>INDEX(战舰突破!$U$6:$U$18,通天塔!$J211+1)</f>
        <v>0</v>
      </c>
      <c r="FD211" s="14">
        <f>INDEX(战舰突破!$V$6:$V$18,通天塔!$J211+1)</f>
        <v>0</v>
      </c>
      <c r="FE211" s="14">
        <f>INDEX(战舰突破!$X$6:$X$18,通天塔!$J211+1)</f>
        <v>1</v>
      </c>
      <c r="FG211" s="14">
        <f>INDEX(战舰突破!$S$23:$S$35,通天塔!$J211+1)</f>
        <v>0</v>
      </c>
      <c r="FH211" s="14">
        <f>INDEX(战舰突破!$T$23:$T$35,通天塔!$J211+1)</f>
        <v>0</v>
      </c>
      <c r="FI211" s="14">
        <f>INDEX(战舰突破!$U$23:$U$35,通天塔!$J211+1)</f>
        <v>0</v>
      </c>
      <c r="FJ211" s="14">
        <f>INDEX(战舰突破!$V$23:$V$35,通天塔!$J211+1)</f>
        <v>0</v>
      </c>
      <c r="FK211" s="14">
        <f>INDEX(战舰突破!$X$23:$X$35,通天塔!$J211+1)</f>
        <v>15</v>
      </c>
      <c r="FM211" s="14">
        <f>INDEX(战舰突破!$S$40:$S$52,通天塔!$J211+1)</f>
        <v>0</v>
      </c>
      <c r="FN211" s="14">
        <f>INDEX(战舰突破!$T$40:$T$52,通天塔!$J211+1)</f>
        <v>0</v>
      </c>
      <c r="FO211" s="14">
        <f>INDEX(战舰突破!$U$40:$U$52,通天塔!$J211+1)</f>
        <v>0</v>
      </c>
      <c r="FP211" s="14">
        <f>INDEX(战舰突破!$V$40:$V$52,通天塔!$J211+1)</f>
        <v>0</v>
      </c>
      <c r="FQ211" s="14">
        <f>INDEX(战舰突破!$X$40:$X$52,通天塔!$J211+1)</f>
        <v>25</v>
      </c>
      <c r="FT211" s="14">
        <f t="shared" si="384"/>
        <v>10</v>
      </c>
      <c r="FU211" s="14">
        <f t="shared" si="385"/>
        <v>0</v>
      </c>
      <c r="FV211" s="14">
        <f t="shared" si="386"/>
        <v>0</v>
      </c>
      <c r="FW211" s="14">
        <f t="shared" si="387"/>
        <v>20</v>
      </c>
      <c r="FX211" s="14">
        <f t="shared" si="388"/>
        <v>5</v>
      </c>
      <c r="FY211" s="14">
        <f t="shared" si="389"/>
        <v>300</v>
      </c>
      <c r="FZ211" s="14">
        <f t="shared" si="390"/>
        <v>4</v>
      </c>
      <c r="GA211" s="28">
        <f t="shared" si="391"/>
        <v>0</v>
      </c>
      <c r="GB211" s="28">
        <f t="shared" si="392"/>
        <v>0</v>
      </c>
      <c r="GC211" s="28">
        <f t="shared" si="393"/>
        <v>0</v>
      </c>
      <c r="GD211" s="28">
        <f t="shared" si="394"/>
        <v>0</v>
      </c>
      <c r="GE211" s="28">
        <f t="shared" si="395"/>
        <v>1</v>
      </c>
      <c r="GF211" s="28">
        <f t="shared" si="396"/>
        <v>1</v>
      </c>
      <c r="GG211" s="28">
        <f t="shared" si="397"/>
        <v>0</v>
      </c>
      <c r="GH211" s="28">
        <f t="shared" si="398"/>
        <v>0</v>
      </c>
      <c r="GI211" s="14">
        <f t="shared" si="399"/>
        <v>1</v>
      </c>
      <c r="GJ211" s="14">
        <f t="shared" si="400"/>
        <v>1</v>
      </c>
      <c r="GK211" s="14">
        <f t="shared" si="401"/>
        <v>1</v>
      </c>
      <c r="GL211" s="18">
        <f t="shared" si="402"/>
        <v>1</v>
      </c>
      <c r="GM211" s="18">
        <f t="shared" si="403"/>
        <v>1</v>
      </c>
      <c r="GN211" s="18">
        <f t="shared" si="404"/>
        <v>1</v>
      </c>
      <c r="GO211" s="29">
        <f t="shared" si="464"/>
        <v>150</v>
      </c>
      <c r="GP211" s="29">
        <f t="shared" si="464"/>
        <v>450</v>
      </c>
      <c r="GQ211" s="29">
        <f t="shared" si="464"/>
        <v>450</v>
      </c>
      <c r="GR211" s="26">
        <f t="shared" si="405"/>
        <v>0</v>
      </c>
      <c r="GS211" s="26">
        <f t="shared" si="406"/>
        <v>0</v>
      </c>
      <c r="GT211" s="26">
        <f t="shared" si="407"/>
        <v>0</v>
      </c>
      <c r="GU211" s="14">
        <f t="shared" si="408"/>
        <v>2</v>
      </c>
      <c r="GV211" s="14">
        <f t="shared" si="409"/>
        <v>2</v>
      </c>
      <c r="GW211" s="14">
        <f t="shared" si="410"/>
        <v>2</v>
      </c>
      <c r="GX211" s="14">
        <f t="shared" si="411"/>
        <v>1</v>
      </c>
      <c r="GY211" s="14">
        <f t="shared" si="412"/>
        <v>15</v>
      </c>
      <c r="GZ211" s="14">
        <f t="shared" si="413"/>
        <v>25</v>
      </c>
      <c r="HA211">
        <v>207</v>
      </c>
      <c r="HB211" s="14">
        <f t="shared" si="382"/>
        <v>1080</v>
      </c>
      <c r="HD211" s="14">
        <f t="shared" si="414"/>
        <v>10</v>
      </c>
      <c r="HE211" s="14">
        <f t="shared" si="415"/>
        <v>20</v>
      </c>
      <c r="HF211" s="29">
        <f t="shared" si="416"/>
        <v>0</v>
      </c>
      <c r="HG211" s="29">
        <f t="shared" si="417"/>
        <v>0</v>
      </c>
      <c r="HH211" s="29">
        <f t="shared" si="418"/>
        <v>0</v>
      </c>
      <c r="HI211" s="29">
        <f t="shared" si="419"/>
        <v>0</v>
      </c>
      <c r="HJ211" s="14">
        <f t="shared" si="420"/>
        <v>1</v>
      </c>
      <c r="HK211" s="14">
        <f t="shared" si="421"/>
        <v>1</v>
      </c>
      <c r="HL211" s="14">
        <f t="shared" si="422"/>
        <v>1</v>
      </c>
      <c r="HM211" s="14">
        <f t="shared" si="423"/>
        <v>20</v>
      </c>
      <c r="HN211" s="26">
        <f t="shared" si="424"/>
        <v>0</v>
      </c>
      <c r="HO211" s="26">
        <f t="shared" si="425"/>
        <v>0.3</v>
      </c>
      <c r="HP211" s="29">
        <f t="shared" si="426"/>
        <v>0</v>
      </c>
      <c r="HQ211" s="29">
        <f t="shared" si="427"/>
        <v>0</v>
      </c>
      <c r="HR211" s="29">
        <f t="shared" si="428"/>
        <v>0</v>
      </c>
      <c r="HS211" s="26">
        <f t="shared" si="429"/>
        <v>0.05</v>
      </c>
      <c r="HT211" s="26">
        <f t="shared" si="430"/>
        <v>0.15</v>
      </c>
      <c r="HU211" s="26">
        <f t="shared" si="431"/>
        <v>0.15</v>
      </c>
      <c r="HV211" s="26">
        <f t="shared" si="432"/>
        <v>0</v>
      </c>
      <c r="HW211" s="29">
        <f t="shared" si="433"/>
        <v>1.05</v>
      </c>
      <c r="HX211" s="29">
        <f t="shared" si="434"/>
        <v>1.1499999999999999</v>
      </c>
      <c r="HY211" s="29">
        <f t="shared" si="435"/>
        <v>1.1499999999999999</v>
      </c>
      <c r="HZ211" s="29">
        <f t="shared" si="436"/>
        <v>0</v>
      </c>
      <c r="IA211" s="29">
        <f t="shared" si="437"/>
        <v>0</v>
      </c>
      <c r="IB211" s="29">
        <f t="shared" si="438"/>
        <v>0</v>
      </c>
      <c r="IC211" s="29">
        <f t="shared" si="439"/>
        <v>200</v>
      </c>
      <c r="ID211" s="14">
        <f t="shared" si="440"/>
        <v>0</v>
      </c>
      <c r="IH211" s="14">
        <v>1</v>
      </c>
      <c r="II211" s="14">
        <v>1</v>
      </c>
      <c r="IJ211" s="14">
        <v>480</v>
      </c>
      <c r="IK211" s="14">
        <v>80</v>
      </c>
      <c r="IL211" s="14">
        <v>60</v>
      </c>
      <c r="IM211" s="23">
        <f t="shared" si="441"/>
        <v>200</v>
      </c>
      <c r="IN211" s="23">
        <f t="shared" si="442"/>
        <v>0</v>
      </c>
      <c r="IO211" s="23">
        <f t="shared" si="443"/>
        <v>200</v>
      </c>
      <c r="IP211" s="23">
        <f t="shared" si="444"/>
        <v>785</v>
      </c>
      <c r="IQ211" s="23">
        <f t="shared" si="445"/>
        <v>0</v>
      </c>
      <c r="IR211" s="23">
        <f t="shared" si="446"/>
        <v>785</v>
      </c>
      <c r="IS211" s="14">
        <v>1</v>
      </c>
      <c r="IT211" s="14">
        <v>1</v>
      </c>
      <c r="IU211" s="14">
        <v>240</v>
      </c>
      <c r="IV211" s="14">
        <v>40</v>
      </c>
      <c r="IW211" s="14">
        <v>30</v>
      </c>
      <c r="IX211" s="23">
        <f t="shared" si="447"/>
        <v>200</v>
      </c>
      <c r="IY211" s="23">
        <f t="shared" si="448"/>
        <v>0</v>
      </c>
      <c r="IZ211" s="23">
        <f t="shared" si="449"/>
        <v>200</v>
      </c>
      <c r="JA211" s="23"/>
      <c r="JB211" s="23"/>
      <c r="JC211" s="23"/>
      <c r="JG211">
        <f t="shared" si="450"/>
        <v>1.6000766503784611</v>
      </c>
      <c r="JH211">
        <f t="shared" si="451"/>
        <v>1.6000766503784611</v>
      </c>
      <c r="JJ211" s="14">
        <v>10</v>
      </c>
      <c r="JK211" s="14">
        <v>2</v>
      </c>
      <c r="JL211" s="14">
        <v>1.5</v>
      </c>
      <c r="JM211" s="23">
        <f t="shared" si="452"/>
        <v>0</v>
      </c>
      <c r="JN211" s="23">
        <v>0</v>
      </c>
      <c r="JO211" s="23">
        <v>0</v>
      </c>
      <c r="JP211" s="14">
        <v>30</v>
      </c>
      <c r="JQ211" s="14">
        <v>6</v>
      </c>
      <c r="JR211" s="14">
        <v>4</v>
      </c>
      <c r="JS211" s="23">
        <f t="shared" si="455"/>
        <v>0</v>
      </c>
      <c r="JT211" s="23">
        <v>0</v>
      </c>
      <c r="JU211" s="23">
        <f t="shared" si="457"/>
        <v>0</v>
      </c>
      <c r="JW211" s="23">
        <f t="shared" si="458"/>
        <v>0</v>
      </c>
      <c r="JX211" s="23">
        <v>0</v>
      </c>
      <c r="JY211" s="23">
        <f t="shared" si="460"/>
        <v>0</v>
      </c>
      <c r="JZ211" s="23">
        <f t="shared" si="461"/>
        <v>0</v>
      </c>
      <c r="KA211" s="23">
        <v>0</v>
      </c>
      <c r="KB211" s="23">
        <f t="shared" si="463"/>
        <v>0</v>
      </c>
    </row>
    <row r="212" spans="3:288" ht="16.5" x14ac:dyDescent="0.2">
      <c r="C212" s="14">
        <f t="shared" si="381"/>
        <v>57</v>
      </c>
      <c r="D212" s="14">
        <v>208</v>
      </c>
      <c r="E212" s="14" t="s">
        <v>865</v>
      </c>
      <c r="F212" s="14">
        <v>730</v>
      </c>
      <c r="G212" s="14">
        <v>730</v>
      </c>
      <c r="H212" s="14">
        <v>730</v>
      </c>
      <c r="I212" s="14">
        <v>730</v>
      </c>
      <c r="J212" s="14">
        <v>11</v>
      </c>
      <c r="K212" s="14">
        <v>11</v>
      </c>
      <c r="L212" s="14">
        <v>11</v>
      </c>
      <c r="M212" s="14">
        <v>8</v>
      </c>
      <c r="N212" s="14">
        <v>8</v>
      </c>
      <c r="O212" s="14">
        <v>8</v>
      </c>
      <c r="P212" s="14">
        <v>11</v>
      </c>
      <c r="Q212" s="14">
        <v>11</v>
      </c>
      <c r="R212" s="14">
        <v>11</v>
      </c>
      <c r="S212" s="14">
        <v>11</v>
      </c>
      <c r="T212" s="14">
        <v>11</v>
      </c>
      <c r="U212" s="14">
        <v>11</v>
      </c>
      <c r="V212" s="14">
        <v>10</v>
      </c>
      <c r="W212" s="14">
        <v>10</v>
      </c>
      <c r="X212" s="14">
        <v>730</v>
      </c>
      <c r="Y212" s="14">
        <v>730</v>
      </c>
      <c r="Z212" s="14">
        <v>730</v>
      </c>
      <c r="AA212" s="14">
        <v>730</v>
      </c>
      <c r="AB212" s="14">
        <v>730</v>
      </c>
      <c r="AC212" s="14">
        <v>730</v>
      </c>
      <c r="AD212" s="14">
        <v>730</v>
      </c>
      <c r="AE212" s="14">
        <v>730</v>
      </c>
      <c r="AF212" s="14">
        <v>98</v>
      </c>
      <c r="AG212" s="14">
        <v>98</v>
      </c>
      <c r="AH212" s="14">
        <v>98</v>
      </c>
      <c r="AI212" s="14">
        <v>98</v>
      </c>
      <c r="AJ212" s="14">
        <v>98</v>
      </c>
      <c r="AK212" s="14">
        <v>98</v>
      </c>
      <c r="AL212" s="14">
        <v>98</v>
      </c>
      <c r="AM212" s="14">
        <v>98</v>
      </c>
      <c r="AN212" s="14">
        <v>7</v>
      </c>
      <c r="AO212" s="14">
        <v>8</v>
      </c>
      <c r="AP212" s="14">
        <v>8</v>
      </c>
      <c r="AQ212" s="14">
        <v>8</v>
      </c>
      <c r="AR212" s="14">
        <v>8</v>
      </c>
      <c r="AS212" s="14">
        <v>0</v>
      </c>
      <c r="AT212" s="14">
        <v>0</v>
      </c>
      <c r="AU212" s="14">
        <v>0</v>
      </c>
      <c r="AV212" s="14">
        <v>0</v>
      </c>
      <c r="AW212" s="14">
        <v>5</v>
      </c>
      <c r="AX212" s="14">
        <v>6</v>
      </c>
      <c r="AY212" s="14">
        <v>0</v>
      </c>
      <c r="AZ212" s="14">
        <v>0</v>
      </c>
      <c r="BA212" s="14">
        <v>23</v>
      </c>
      <c r="BF212" s="14">
        <f>ROUND((INDEX(新战舰养成!S$6:S$18,通天塔!$J212+1)+INDEX(新战舰养成!D$6:D$18,通天塔!$J212+1)*(通天塔!$G212-1))*INDEX(战舰突破!$D$6:$D$18,通天塔!$M212+1),0)</f>
        <v>528125</v>
      </c>
      <c r="BG212" s="14">
        <f>ROUND((INDEX(新战舰养成!T$6:T$18,通天塔!$J212+1)+INDEX(新战舰养成!E$6:E$18,通天塔!$J212+1)*(通天塔!$G212-1))*INDEX(战舰突破!$D$6:$D$18,通天塔!$M212+1),0)</f>
        <v>4224872</v>
      </c>
      <c r="BH212" s="14">
        <f>ROUND((INDEX(新战舰养成!U$6:U$18,通天塔!$J212+1)+INDEX(新战舰养成!F$6:F$18,通天塔!$J212+1)*(通天塔!$G212-1))*INDEX(战舰突破!$D$6:$D$18,通天塔!$M212+1),0)</f>
        <v>264228</v>
      </c>
      <c r="BI212" s="14">
        <f>ROUND((INDEX(新战舰养成!V$6:V$18,通天塔!$J212+1)+INDEX(新战舰养成!G$6:G$18,通天塔!$J212+1)*(通天塔!$G212-1))*INDEX(战舰突破!$D$6:$D$18,通天塔!$M212+1),0)</f>
        <v>630</v>
      </c>
      <c r="BJ212" s="14">
        <f>ROUND((INDEX(新战舰养成!W$6:W$18,通天塔!$J212+1)+INDEX(新战舰养成!H$6:H$18,通天塔!$J212+1)*(通天塔!$G212-1))*INDEX(战舰突破!$D$6:$D$18,通天塔!$M212+1),0)</f>
        <v>8</v>
      </c>
      <c r="BL212" s="14">
        <f>IF($H212&gt;0,ROUND((INDEX(新战舰养成!X$6:X$18,通天塔!$K212+1)+INDEX(新战舰养成!I$6:I$18,通天塔!$K212+1)*(通天塔!$H212-1))*INDEX(战舰突破!$D$6:$D$18,通天塔!$N212+1),0),0)</f>
        <v>528713</v>
      </c>
      <c r="BM212" s="14">
        <f>IF($H212&gt;0,ROUND((INDEX(新战舰养成!Y$6:Y$18,通天塔!$K212+1)+INDEX(新战舰养成!J$6:J$18,通天塔!$K212+1)*(通天塔!$H212-1))*INDEX(战舰突破!$D$6:$D$18,通天塔!$N212+1),0),0)</f>
        <v>0</v>
      </c>
      <c r="BN212" s="14">
        <f>IF($H212&gt;0,ROUND((INDEX(新战舰养成!Z$6:Z$18,通天塔!$K212+1)+INDEX(新战舰养成!K$6:K$18,通天塔!$K212+1)*(通天塔!$H212-1))*INDEX(战舰突破!$D$6:$D$18,通天塔!$N212+1),0),0)</f>
        <v>0</v>
      </c>
      <c r="BO212" s="14">
        <f>IF($H212&gt;0,ROUND((INDEX(新战舰养成!AA$6:AA$18,通天塔!$K212+1)+INDEX(新战舰养成!L$6:L$18,通天塔!$K212+1)*(通天塔!$H212-1))*INDEX(战舰突破!$D$6:$D$18,通天塔!$N212+1),0),0)</f>
        <v>5281248</v>
      </c>
      <c r="BP212" s="14">
        <f>IF($H212&gt;0,ROUND((INDEX(新战舰养成!AB$6:AB$18,通天塔!$K212+1)+INDEX(新战舰养成!M$6:M$18,通天塔!$K212+1)*(通天塔!$H212-1))*INDEX(战舰突破!$D$6:$D$18,通天塔!$N212+1),0),0)</f>
        <v>105470</v>
      </c>
      <c r="BR212" s="14">
        <f>IF($I212&gt;0,ROUND((INDEX(新战舰养成!AC$6:AC$18,通天塔!$L212+1)+INDEX(新战舰养成!I$6:I$18,通天塔!$L212+1)*(通天塔!$I212-1))*INDEX(战舰突破!$D$6:$D$18,通天塔!$O212+1),0),0)</f>
        <v>529343</v>
      </c>
      <c r="BS212" s="14">
        <f>IF($I212&gt;0,ROUND((INDEX(新战舰养成!AD$6:AD$18,通天塔!$L212+1)+INDEX(新战舰养成!J$6:J$18,通天塔!$L212+1)*(通天塔!$I212-1))*INDEX(战舰突破!$D$6:$D$18,通天塔!$O212+1),0),0)</f>
        <v>0</v>
      </c>
      <c r="BT212" s="14">
        <f>IF($I212&gt;0,ROUND((INDEX(新战舰养成!AE$6:AE$18,通天塔!$L212+1)+INDEX(新战舰养成!K$6:K$18,通天塔!$L212+1)*(通天塔!$I212-1))*INDEX(战舰突破!$D$6:$D$18,通天塔!$O212+1),0),0)</f>
        <v>0</v>
      </c>
      <c r="BU212" s="14">
        <f>IF($I212&gt;0,ROUND((INDEX(新战舰养成!AF$6:AF$18,通天塔!$L212+1)+INDEX(新战舰养成!L$6:L$18,通天塔!$L212+1)*(通天塔!$I212-1))*INDEX(战舰突破!$D$6:$D$18,通天塔!$O212+1),0),0)</f>
        <v>3406284</v>
      </c>
      <c r="BV212" s="14">
        <f>IF($I212&gt;0,ROUND((INDEX(新战舰养成!AG$6:AG$18,通天塔!$L212+1)+INDEX(新战舰养成!M$6:M$18,通天塔!$L212+1)*(通天塔!$I212-1))*INDEX(战舰突破!$D$6:$D$18,通天塔!$O212+1),0),0)</f>
        <v>143436</v>
      </c>
      <c r="BY212" s="14">
        <f>(INDEX(装备数值!$C$13:$G$116,通天塔!$P212*8+1,BY$2)+INDEX(装备数值!$C$13:$G$116,通天塔!$Q212*8+2,BY$2)+INDEX(装备数值!$C$13:$G$116,通天塔!$S212*8+3,BY$2)+INDEX(装备数值!$C$13:$G$116,通天塔!$R212*8+4,BY$2)+INDEX(装备数值!$C$13:$G$116,通天塔!$T212*8+5,BY$2)+INDEX(装备数值!$C$13:$G$116,通天塔!$U212*8+6,BY$2)+INDEX(装备数值!$C$13:$G$116,通天塔!$V212*8+7,BY$2)+INDEX(装备数值!$C$13:$G$116,通天塔!$W212*8+8,BY$2))</f>
        <v>95500</v>
      </c>
      <c r="BZ212" s="14">
        <f>(INDEX(装备数值!$C$13:$G$116,通天塔!$P212*8+1,BZ$2)+INDEX(装备数值!$C$13:$G$116,通天塔!$Q212*8+2,BZ$2)+INDEX(装备数值!$C$13:$G$116,通天塔!$S212*8+3,BZ$2)+INDEX(装备数值!$C$13:$G$116,通天塔!$R212*8+4,BZ$2)+INDEX(装备数值!$C$13:$G$116,通天塔!$T212*8+5,BZ$2)+INDEX(装备数值!$C$13:$G$116,通天塔!$U212*8+6,BZ$2)+INDEX(装备数值!$C$13:$G$116,通天塔!$V212*8+7,BZ$2)+INDEX(装备数值!$C$13:$G$116,通天塔!$W212*8+8,BZ$2))</f>
        <v>832500</v>
      </c>
      <c r="CA212" s="14">
        <f>(INDEX(装备数值!$C$13:$G$116,通天塔!$P212*8+1,CA$2)+INDEX(装备数值!$C$13:$G$116,通天塔!$Q212*8+2,CA$2)+INDEX(装备数值!$C$13:$G$116,通天塔!$S212*8+3,CA$2)+INDEX(装备数值!$C$13:$G$116,通天塔!$R212*8+4,CA$2)+INDEX(装备数值!$C$13:$G$116,通天塔!$T212*8+5,CA$2)+INDEX(装备数值!$C$13:$G$116,通天塔!$U212*8+6,CA$2)+INDEX(装备数值!$C$13:$G$116,通天塔!$V212*8+7,CA$2)+INDEX(装备数值!$C$13:$G$116,通天塔!$W212*8+8,CA$2))</f>
        <v>49000</v>
      </c>
      <c r="CB212" s="14">
        <f>(INDEX(装备数值!$C$13:$G$116,通天塔!$P212*8+1,CB$2)+INDEX(装备数值!$C$13:$G$116,通天塔!$Q212*8+2,CB$2)+INDEX(装备数值!$C$13:$G$116,通天塔!$S212*8+3,CB$2)+INDEX(装备数值!$C$13:$G$116,通天塔!$R212*8+4,CB$2)+INDEX(装备数值!$C$13:$G$116,通天塔!$T212*8+5,CB$2)+INDEX(装备数值!$C$13:$G$116,通天塔!$U212*8+6,CB$2)+INDEX(装备数值!$C$13:$G$116,通天塔!$V212*8+7,CB$2)+INDEX(装备数值!$C$13:$G$116,通天塔!$W212*8+8,CB$2))</f>
        <v>1110000</v>
      </c>
      <c r="CC212" s="14">
        <f>(INDEX(装备数值!$C$13:$G$116,通天塔!$P212*8+1,CC$2)+INDEX(装备数值!$C$13:$G$116,通天塔!$Q212*8+2,CC$2)+INDEX(装备数值!$C$13:$G$116,通天塔!$S212*8+3,CC$2)+INDEX(装备数值!$C$13:$G$116,通天塔!$R212*8+4,CC$2)+INDEX(装备数值!$C$13:$G$116,通天塔!$T212*8+5,CC$2)+INDEX(装备数值!$C$13:$G$116,通天塔!$U212*8+6,CC$2)+INDEX(装备数值!$C$13:$G$116,通天塔!$V212*8+7,CC$2)+INDEX(装备数值!$C$13:$G$116,通天塔!$W212*8+8,CC$2))</f>
        <v>19450</v>
      </c>
      <c r="CF212" s="14">
        <f>INDEX(装备数值!$I$13:$M$116,通天塔!$P212*8+1,CF$2)*$X212+INDEX(装备数值!$I$13:$M$116,通天塔!$Q212*8+2,CF$2)*$Y212+INDEX(装备数值!$I$13:$M$116,通天塔!$S212*8+3,CF$2)*$Z212+INDEX(装备数值!$I$13:$M$116,通天塔!$R212*8+4,CF$2)*$AA212+INDEX(装备数值!$I$13:$M$116,通天塔!$T212*8+5,CF$2)*$AB212+INDEX(装备数值!$I$13:$M$116,通天塔!$U212*8+6,CF$2)*$AC212+INDEX(装备数值!$I$13:$M$116,通天塔!$V212*8+7,CF$2)*$AD212+INDEX(装备数值!$I$13:$M$116,通天塔!$W212*8+8,CF$2)*$AE212</f>
        <v>251850</v>
      </c>
      <c r="CG212" s="14">
        <f>INDEX(装备数值!$I$13:$M$116,通天塔!$P212*8+1,CG$2)*$X212+INDEX(装备数值!$I$13:$M$116,通天塔!$Q212*8+2,CG$2)*$Y212+INDEX(装备数值!$I$13:$M$116,通天塔!$S212*8+3,CG$2)*$Z212+INDEX(装备数值!$I$13:$M$116,通天塔!$R212*8+4,CG$2)*$AA212+INDEX(装备数值!$I$13:$M$116,通天塔!$T212*8+5,CG$2)*$AB212+INDEX(装备数值!$I$13:$M$116,通天塔!$U212*8+6,CG$2)*$AC212+INDEX(装备数值!$I$13:$M$116,通天塔!$V212*8+7,CG$2)*$AD212+INDEX(装备数值!$I$13:$M$116,通天塔!$W212*8+8,CG$2)*$AE212</f>
        <v>2025750</v>
      </c>
      <c r="CH212" s="14">
        <f>INDEX(装备数值!$I$13:$M$116,通天塔!$P212*8+1,CH$2)*$X212+INDEX(装备数值!$I$13:$M$116,通天塔!$Q212*8+2,CH$2)*$Y212+INDEX(装备数值!$I$13:$M$116,通天塔!$S212*8+3,CH$2)*$Z212+INDEX(装备数值!$I$13:$M$116,通天塔!$R212*8+4,CH$2)*$AA212+INDEX(装备数值!$I$13:$M$116,通天塔!$T212*8+5,CH$2)*$AB212+INDEX(装备数值!$I$13:$M$116,通天塔!$U212*8+6,CH$2)*$AC212+INDEX(装备数值!$I$13:$M$116,通天塔!$V212*8+7,CH$2)*$AD212+INDEX(装备数值!$I$13:$M$116,通天塔!$W212*8+8,CH$2)*$AE212</f>
        <v>127020</v>
      </c>
      <c r="CI212" s="14">
        <f>INDEX(装备数值!$I$13:$M$116,通天塔!$P212*8+1,CI$2)*$X212+INDEX(装备数值!$I$13:$M$116,通天塔!$Q212*8+2,CI$2)*$Y212+INDEX(装备数值!$I$13:$M$116,通天塔!$S212*8+3,CI$2)*$Z212+INDEX(装备数值!$I$13:$M$116,通天塔!$R212*8+4,CI$2)*$AA212+INDEX(装备数值!$I$13:$M$116,通天塔!$T212*8+5,CI$2)*$AB212+INDEX(装备数值!$I$13:$M$116,通天塔!$U212*8+6,CI$2)*$AC212+INDEX(装备数值!$I$13:$M$116,通天塔!$V212*8+7,CI$2)*$AD212+INDEX(装备数值!$I$13:$M$116,通天塔!$W212*8+8,CI$2)*$AE212</f>
        <v>2701000</v>
      </c>
      <c r="CJ212" s="14">
        <f>INDEX(装备数值!$I$13:$M$116,通天塔!$P212*8+1,CJ$2)*$X212+INDEX(装备数值!$I$13:$M$116,通天塔!$Q212*8+2,CJ$2)*$Y212+INDEX(装备数值!$I$13:$M$116,通天塔!$S212*8+3,CJ$2)*$Z212+INDEX(装备数值!$I$13:$M$116,通天塔!$R212*8+4,CJ$2)*$AA212+INDEX(装备数值!$I$13:$M$116,通天塔!$T212*8+5,CJ$2)*$AB212+INDEX(装备数值!$I$13:$M$116,通天塔!$U212*8+6,CJ$2)*$AC212+INDEX(装备数值!$I$13:$M$116,通天塔!$V212*8+7,CJ$2)*$AD212+INDEX(装备数值!$I$13:$M$116,通天塔!$W212*8+8,CJ$2)*$AE212</f>
        <v>50370</v>
      </c>
      <c r="CM212" s="14">
        <f>INDEX(装备数值!$X$13:$AH$116,$P212*8+1,CM$2)*$AF212+INDEX(装备数值!$X$13:$AH$116,$Q212*8+2,CM$2)*$AG212+INDEX(装备数值!$X$13:$AH$116,$S212*8+3,CM$2)*$AH212+INDEX(装备数值!$X$13:$AH$116,$R212*8+4,CM$2)*$AI212+INDEX(装备数值!$X$13:$AH$116,$T212*8+5,CM$2)*$AJ212+INDEX(装备数值!$X$13:$AH$116,$U212*8+6,CM$2)*$AK212+INDEX(装备数值!$X$13:$AH$116,$V212*8+7,CM$2)*$AL212+INDEX(装备数值!$X$13:$AH$116,$W212*8+8,CM$2)*$AM212</f>
        <v>78400</v>
      </c>
      <c r="CN212" s="14">
        <f>INDEX(装备数值!$X$13:$AH$116,$P212*8+1,CN$2)*$AF212+INDEX(装备数值!$X$13:$AH$116,$Q212*8+2,CN$2)*$AG212+INDEX(装备数值!$X$13:$AH$116,$S212*8+3,CN$2)*$AH212+INDEX(装备数值!$X$13:$AH$116,$R212*8+4,CN$2)*$AI212+INDEX(装备数值!$X$13:$AH$116,$T212*8+5,CN$2)*$AJ212+INDEX(装备数值!$X$13:$AH$116,$U212*8+6,CN$2)*$AK212+INDEX(装备数值!$X$13:$AH$116,$V212*8+7,CN$2)*$AL212+INDEX(装备数值!$X$13:$AH$116,$W212*8+8,CN$2)*$AM212</f>
        <v>624750</v>
      </c>
      <c r="CO212" s="14">
        <f>INDEX(装备数值!$X$13:$AH$116,$P212*8+1,CO$2)*$AF212+INDEX(装备数值!$X$13:$AH$116,$Q212*8+2,CO$2)*$AG212+INDEX(装备数值!$X$13:$AH$116,$S212*8+3,CO$2)*$AH212+INDEX(装备数值!$X$13:$AH$116,$R212*8+4,CO$2)*$AI212+INDEX(装备数值!$X$13:$AH$116,$T212*8+5,CO$2)*$AJ212+INDEX(装备数值!$X$13:$AH$116,$U212*8+6,CO$2)*$AK212+INDEX(装备数值!$X$13:$AH$116,$V212*8+7,CO$2)*$AL212+INDEX(装备数值!$X$13:$AH$116,$W212*8+8,CO$2)*$AM212</f>
        <v>44100</v>
      </c>
      <c r="CP212" s="14">
        <f>INDEX(装备数值!$X$13:$AH$116,$P212*8+1,CP$2)*$AF212+INDEX(装备数值!$X$13:$AH$116,$Q212*8+2,CP$2)*$AG212+INDEX(装备数值!$X$13:$AH$116,$S212*8+3,CP$2)*$AH212+INDEX(装备数值!$X$13:$AH$116,$R212*8+4,CP$2)*$AI212+INDEX(装备数值!$X$13:$AH$116,$T212*8+5,CP$2)*$AJ212+INDEX(装备数值!$X$13:$AH$116,$U212*8+6,CP$2)*$AK212+INDEX(装备数值!$X$13:$AH$116,$V212*8+7,CP$2)*$AL212+INDEX(装备数值!$X$13:$AH$116,$W212*8+8,CP$2)*$AM212</f>
        <v>833000</v>
      </c>
      <c r="CQ212" s="14">
        <f>INDEX(装备数值!$X$13:$AH$116,$P212*8+1,CQ$2)*$AF212+INDEX(装备数值!$X$13:$AH$116,$Q212*8+2,CQ$2)*$AG212+INDEX(装备数值!$X$13:$AH$116,$S212*8+3,CQ$2)*$AH212+INDEX(装备数值!$X$13:$AH$116,$R212*8+4,CQ$2)*$AI212+INDEX(装备数值!$X$13:$AH$116,$T212*8+5,CQ$2)*$AJ212+INDEX(装备数值!$X$13:$AH$116,$U212*8+6,CQ$2)*$AK212+INDEX(装备数值!$X$13:$AH$116,$V212*8+7,CQ$2)*$AL212+INDEX(装备数值!$X$13:$AH$116,$W212*8+8,CQ$2)*$AM212</f>
        <v>17640</v>
      </c>
      <c r="CR212" s="14">
        <f>INDEX(装备数值!$X$13:$AH$116,$P212*8+1,CR$2)*$AF212+INDEX(装备数值!$X$13:$AH$116,$Q212*8+2,CR$2)*$AG212+INDEX(装备数值!$X$13:$AH$116,$S212*8+3,CR$2)*$AH212+INDEX(装备数值!$X$13:$AH$116,$R212*8+4,CR$2)*$AI212+INDEX(装备数值!$X$13:$AH$116,$T212*8+5,CR$2)*$AJ212+INDEX(装备数值!$X$13:$AH$116,$U212*8+6,CR$2)*$AK212+INDEX(装备数值!$X$13:$AH$116,$V212*8+7,CR$2)*$AL212+INDEX(装备数值!$X$13:$AH$116,$W212*8+8,CR$2)*$AM212</f>
        <v>66150</v>
      </c>
      <c r="CS212" s="14">
        <f>INDEX(装备数值!$X$13:$AH$116,$P212*8+1,CS$2)*$AF212+INDEX(装备数值!$X$13:$AH$116,$Q212*8+2,CS$2)*$AG212+INDEX(装备数值!$X$13:$AH$116,$S212*8+3,CS$2)*$AH212+INDEX(装备数值!$X$13:$AH$116,$R212*8+4,CS$2)*$AI212+INDEX(装备数值!$X$13:$AH$116,$T212*8+5,CS$2)*$AJ212+INDEX(装备数值!$X$13:$AH$116,$U212*8+6,CS$2)*$AK212+INDEX(装备数值!$X$13:$AH$116,$V212*8+7,CS$2)*$AL212+INDEX(装备数值!$X$13:$AH$116,$W212*8+8,CS$2)*$AM212</f>
        <v>66150</v>
      </c>
      <c r="CT212" s="14">
        <f>INDEX(装备数值!$X$13:$AH$116,$P212*8+1,CT$2)*$AF212+INDEX(装备数值!$X$13:$AH$116,$Q212*8+2,CT$2)*$AG212+INDEX(装备数值!$X$13:$AH$116,$S212*8+3,CT$2)*$AH212+INDEX(装备数值!$X$13:$AH$116,$R212*8+4,CT$2)*$AI212+INDEX(装备数值!$X$13:$AH$116,$T212*8+5,CT$2)*$AJ212+INDEX(装备数值!$X$13:$AH$116,$U212*8+6,CT$2)*$AK212+INDEX(装备数值!$X$13:$AH$116,$V212*8+7,CT$2)*$AL212+INDEX(装备数值!$X$13:$AH$116,$W212*8+8,CT$2)*$AM212</f>
        <v>66150</v>
      </c>
      <c r="CU212" s="14">
        <f>INDEX(装备数值!$X$13:$AH$116,$P212*8+1,CU$2)*$AF212+INDEX(装备数值!$X$13:$AH$116,$Q212*8+2,CU$2)*$AG212+INDEX(装备数值!$X$13:$AH$116,$S212*8+3,CU$2)*$AH212+INDEX(装备数值!$X$13:$AH$116,$R212*8+4,CU$2)*$AI212+INDEX(装备数值!$X$13:$AH$116,$T212*8+5,CU$2)*$AJ212+INDEX(装备数值!$X$13:$AH$116,$U212*8+6,CU$2)*$AK212+INDEX(装备数值!$X$13:$AH$116,$V212*8+7,CU$2)*$AL212+INDEX(装备数值!$X$13:$AH$116,$W212*8+8,CU$2)*$AM212</f>
        <v>66150</v>
      </c>
      <c r="CV212" s="14">
        <f>INDEX(装备数值!$X$13:$AH$116,$P212*8+1,CV$2)*$AF212+INDEX(装备数值!$X$13:$AH$116,$Q212*8+2,CV$2)*$AG212+INDEX(装备数值!$X$13:$AH$116,$S212*8+3,CV$2)*$AH212+INDEX(装备数值!$X$13:$AH$116,$R212*8+4,CV$2)*$AI212+INDEX(装备数值!$X$13:$AH$116,$T212*8+5,CV$2)*$AJ212+INDEX(装备数值!$X$13:$AH$116,$U212*8+6,CV$2)*$AK212+INDEX(装备数值!$X$13:$AH$116,$V212*8+7,CV$2)*$AL212+INDEX(装备数值!$X$13:$AH$116,$W212*8+8,CV$2)*$AM212</f>
        <v>196</v>
      </c>
      <c r="CW212" s="14">
        <f>INDEX(装备数值!$X$13:$AH$116,$P212*8+1,CW$2)*$AF212+INDEX(装备数值!$X$13:$AH$116,$Q212*8+2,CW$2)*$AG212+INDEX(装备数值!$X$13:$AH$116,$S212*8+3,CW$2)*$AH212+INDEX(装备数值!$X$13:$AH$116,$R212*8+4,CW$2)*$AI212+INDEX(装备数值!$X$13:$AH$116,$T212*8+5,CW$2)*$AJ212+INDEX(装备数值!$X$13:$AH$116,$U212*8+6,CW$2)*$AK212+INDEX(装备数值!$X$13:$AH$116,$V212*8+7,CW$2)*$AL212+INDEX(装备数值!$X$13:$AH$116,$W212*8+8,CW$2)*$AM212</f>
        <v>196</v>
      </c>
      <c r="CY212" s="14">
        <f>INDEX(装备数值!$AN$17:$AN$117,MATCH(MIN($X212:$AE212),装备数值!$AO$17:$AO$117,1))</f>
        <v>73</v>
      </c>
      <c r="CZ212" s="14">
        <f>IF(COUNTIF($P212:$W212,"&gt;"&amp;0)=8,INDEX(装备数值!AR$17:AR$117,$CY212+1),0)</f>
        <v>40880</v>
      </c>
      <c r="DA212" s="14">
        <f>IF(COUNTIF($P212:$W212,"&gt;"&amp;0)=8,INDEX(装备数值!AS$17:AS$117,$CY212+1),0)</f>
        <v>306600</v>
      </c>
      <c r="DB212" s="14">
        <f>IF(COUNTIF($P212:$W212,"&gt;"&amp;0)=8,INDEX(装备数值!AT$17:AT$117,$CY212+1),0)</f>
        <v>20440</v>
      </c>
      <c r="DC212" s="14">
        <f>IF(COUNTIF($P212:$W212,"&gt;"&amp;0)=8,INDEX(装备数值!AU$17:AU$117,$CY212+1),0)</f>
        <v>408800</v>
      </c>
      <c r="DD212" s="14">
        <f>IF(COUNTIF($P212:$W212,"&gt;"&amp;0)=8,INDEX(装备数值!AV$17:AV$117,$CY212+1),0)</f>
        <v>7884</v>
      </c>
      <c r="DF212" s="14">
        <f>INDEX(装备数值!$AY$17:$AY$77,MATCH(MIN($AF212:$AM212),装备数值!$AZ$17:$AZ$77,1))</f>
        <v>49</v>
      </c>
      <c r="DG212" s="26">
        <f>INDEX(装备数值!BA$17:BA$77,通天塔!DF212+1)</f>
        <v>1.2</v>
      </c>
      <c r="DH212" s="26">
        <f>INDEX(装备数值!BA$17:BA$77,通天塔!DF212+1)</f>
        <v>1.2</v>
      </c>
      <c r="DJ212" s="14">
        <f t="shared" si="383"/>
        <v>50</v>
      </c>
      <c r="DK212" s="14">
        <f>VLOOKUP(DJ212,军阶与晶片数值!$W$6:$X$27,2)</f>
        <v>11</v>
      </c>
      <c r="DL212" s="14">
        <f>INDEX(军阶与晶片数值!Y$6:Y$27,$DK212+1)</f>
        <v>1000</v>
      </c>
      <c r="DM212" s="14">
        <f>INDEX(军阶与晶片数值!Z$6:Z$27,$DK212+1)</f>
        <v>1000</v>
      </c>
      <c r="DN212" s="14">
        <f>INDEX(军阶与晶片数值!AA$6:AA$27,$DK212+1)</f>
        <v>1000</v>
      </c>
      <c r="DO212" s="14">
        <f>INDEX(军阶与晶片数值!AB$6:AB$27,$DK212+1)</f>
        <v>1000</v>
      </c>
      <c r="DP212" s="29">
        <f>INDEX(军阶与晶片数值!AC$6:AC$27,$DK212+1)</f>
        <v>60</v>
      </c>
      <c r="DQ212" s="29">
        <f>INDEX(军阶与晶片数值!AD$6:AD$27,$DK212+1)</f>
        <v>40</v>
      </c>
      <c r="DS212" s="26">
        <f>INDEX(军阶与晶片数值!I$6:I$16,AN212+1)</f>
        <v>0.45</v>
      </c>
      <c r="DT212" s="26">
        <f>INDEX(军阶与晶片数值!M$6:M$16,AO212+1)</f>
        <v>0.6</v>
      </c>
      <c r="DU212" s="26">
        <f>INDEX(军阶与晶片数值!J$6:J$16,AP212+1)</f>
        <v>0.6</v>
      </c>
      <c r="DV212" s="26">
        <f>INDEX(军阶与晶片数值!K$6:K$16,AQ212+1)</f>
        <v>1.2</v>
      </c>
      <c r="DW212" s="26">
        <f>INDEX(军阶与晶片数值!L$6:L$16,AR212+1)</f>
        <v>1.2</v>
      </c>
      <c r="DX212" s="28">
        <f>INDEX(军阶与晶片数值!N$6:N$16,AS212+1)</f>
        <v>0</v>
      </c>
      <c r="DY212" s="28">
        <f>INDEX(军阶与晶片数值!O$6:O$16,AT212+1)</f>
        <v>0</v>
      </c>
      <c r="DZ212" s="28">
        <f>INDEX(军阶与晶片数值!P$6:P$16,AU212+1)</f>
        <v>0</v>
      </c>
      <c r="EA212" s="28">
        <f>INDEX(军阶与晶片数值!Q$6:Q$16,AV212+1)</f>
        <v>0</v>
      </c>
      <c r="EB212" s="26">
        <f>INDEX(军阶与晶片数值!R$6:R$16,AW212+1)</f>
        <v>0.4</v>
      </c>
      <c r="EC212" s="26">
        <f>INDEX(军阶与晶片数值!S$6:S$16,AX212+1)</f>
        <v>0.6</v>
      </c>
      <c r="ED212" s="26">
        <f>INDEX(军阶与晶片数值!T$6:T$16,AY212+1)</f>
        <v>0</v>
      </c>
      <c r="EE212" s="26">
        <f>INDEX(军阶与晶片数值!U$6:U$16,AZ212+1)</f>
        <v>0</v>
      </c>
      <c r="EG212" s="26">
        <f>INDEX(军阶与晶片数值!$C$6:$C$36,通天塔!$BA212+1)</f>
        <v>1.1499999999999999</v>
      </c>
      <c r="EH212" s="26">
        <f>INDEX(军阶与晶片数值!$C$6:$C$36,通天塔!$BA212+1)</f>
        <v>1.1499999999999999</v>
      </c>
      <c r="EI212" s="26">
        <f>INDEX(军阶与晶片数值!$C$6:$C$36,通天塔!$BA212+1)</f>
        <v>1.1499999999999999</v>
      </c>
      <c r="EJ212" s="26">
        <f>INDEX(军阶与晶片数值!$C$6:$C$36,通天塔!$BA212+1)</f>
        <v>1.1499999999999999</v>
      </c>
      <c r="EK212" s="26">
        <f>INDEX(军阶与晶片数值!$C$6:$C$36,通天塔!$BA212+1)</f>
        <v>1.1499999999999999</v>
      </c>
      <c r="EM212" s="14">
        <f>INDEX(战舰突破!$H$6:$H$18,通天塔!$J212+1)+INDEX(战舰突破!$H$23:$H$35,通天塔!$K212+1)+INDEX(战舰突破!$H$40:$H$52,通天塔!$L212+1)</f>
        <v>200</v>
      </c>
      <c r="EN212" s="14">
        <f>INDEX(战舰突破!$I$6:$I$18,通天塔!$J212+1)+INDEX(战舰突破!$I$23:$I$35,通天塔!$K212+1)+INDEX(战舰突破!$I$40:$I$52,通天塔!$L212+1)</f>
        <v>200</v>
      </c>
      <c r="EO212" s="14">
        <f>INDEX(战舰突破!$J$6:$J$18,通天塔!$J212+1)+INDEX(战舰突破!$J$23:$J$35,通天塔!$K212+1)+INDEX(战舰突破!$J$40:$J$52,通天塔!$L212+1)</f>
        <v>0</v>
      </c>
      <c r="EP212" s="14">
        <f>INDEX(战舰突破!$K$6:$K$18,通天塔!$J212+1)+INDEX(战舰突破!$K$23:$K$35,通天塔!$K212+1)+INDEX(战舰突破!$K$40:$K$52,通天塔!$L212+1)</f>
        <v>0</v>
      </c>
      <c r="EQ212" s="14">
        <f>INDEX(战舰突破!$L$6:$L$18,通天塔!$J212+1)+INDEX(战舰突破!$L$23:$L$35,通天塔!$K212+1)+INDEX(战舰突破!$L$40:$L$52,通天塔!$L212+1)</f>
        <v>200</v>
      </c>
      <c r="ER212" s="18">
        <f>INDEX(战舰突破!$N$6:$N$18,通天塔!$J212+1)+INDEX(战舰突破!$N$23:$N$35,通天塔!$K212+1)+INDEX(战舰突破!$N$40:$N$52,通天塔!$L212+1)</f>
        <v>0.75</v>
      </c>
      <c r="ES212" s="18">
        <f>INDEX(战舰突破!$O$6:$O$18,通天塔!$J212+1)+INDEX(战舰突破!$O$23:$O$35,通天塔!$K212+1)+INDEX(战舰突破!$O$40:$O$52,通天塔!$L212+1)</f>
        <v>1.4</v>
      </c>
      <c r="ET212" s="18">
        <f>INDEX(战舰突破!$P$6:$P$18,通天塔!$J212+1)+INDEX(战舰突破!$P$23:$P$35,通天塔!$K212+1)+INDEX(战舰突破!$P$40:$P$52,通天塔!$L212+1)</f>
        <v>0.5</v>
      </c>
      <c r="EU212" s="18">
        <f>INDEX(战舰突破!$Q$6:$Q$18,通天塔!$J212+1)+INDEX(战舰突破!$Q$23:$Q$35,通天塔!$K212+1)+INDEX(战舰突破!$Q$40:$Q$52,通天塔!$L212+1)</f>
        <v>0.3</v>
      </c>
      <c r="EV212" s="18">
        <f>INDEX(战舰突破!$R$6:$R$18,通天塔!$J212+1)+INDEX(战舰突破!$R$23:$R$35,通天塔!$K212+1)+INDEX(战舰突破!$R$40:$R$52,通天塔!$L212+1)</f>
        <v>0.25</v>
      </c>
      <c r="EW212" s="18">
        <f>INDEX(战舰突破!$M$6:$M$18,通天塔!$J212+1)+INDEX(战舰突破!$M$23:$M$35,通天塔!$K212+1)+INDEX(战舰突破!$M$40:$M$52,通天塔!$L212+1)</f>
        <v>0.2</v>
      </c>
      <c r="EX212" s="22">
        <f>INDEX(战舰突破!$W$6:$W$18,通天塔!$J212+1)+INDEX(战舰突破!$W$23:$W$35,通天塔!$K212+1)+INDEX(战舰突破!$W$40:$W$52,通天塔!$L212+1)</f>
        <v>0.5</v>
      </c>
      <c r="FA212" s="14">
        <f>INDEX(战舰突破!$S$6:$S$18,通天塔!$J212+1)</f>
        <v>0</v>
      </c>
      <c r="FB212" s="14">
        <f>INDEX(战舰突破!$T$6:$T$18,通天塔!$J212+1)</f>
        <v>1.1000000000000001</v>
      </c>
      <c r="FC212" s="14">
        <f>INDEX(战舰突破!$U$6:$U$18,通天塔!$J212+1)</f>
        <v>0.1</v>
      </c>
      <c r="FD212" s="14">
        <f>INDEX(战舰突破!$V$6:$V$18,通天塔!$J212+1)</f>
        <v>2</v>
      </c>
      <c r="FE212" s="14">
        <f>INDEX(战舰突破!$X$6:$X$18,通天塔!$J212+1)</f>
        <v>12</v>
      </c>
      <c r="FG212" s="14">
        <f>INDEX(战舰突破!$S$23:$S$35,通天塔!$J212+1)</f>
        <v>1</v>
      </c>
      <c r="FH212" s="14">
        <f>INDEX(战舰突破!$T$23:$T$35,通天塔!$J212+1)</f>
        <v>0.55000000000000004</v>
      </c>
      <c r="FI212" s="14">
        <f>INDEX(战舰突破!$U$23:$U$35,通天塔!$J212+1)</f>
        <v>0.1</v>
      </c>
      <c r="FJ212" s="14">
        <f>INDEX(战舰突破!$V$23:$V$35,通天塔!$J212+1)</f>
        <v>2</v>
      </c>
      <c r="FK212" s="14">
        <f>INDEX(战舰突破!$X$23:$X$35,通天塔!$J212+1)</f>
        <v>180</v>
      </c>
      <c r="FM212" s="14">
        <f>INDEX(战舰突破!$S$40:$S$52,通天塔!$J212+1)</f>
        <v>1</v>
      </c>
      <c r="FN212" s="14">
        <f>INDEX(战舰突破!$T$40:$T$52,通天塔!$J212+1)</f>
        <v>0.25</v>
      </c>
      <c r="FO212" s="14">
        <f>INDEX(战舰突破!$U$40:$U$52,通天塔!$J212+1)</f>
        <v>0.2</v>
      </c>
      <c r="FP212" s="14">
        <f>INDEX(战舰突破!$V$40:$V$52,通天塔!$J212+1)</f>
        <v>2</v>
      </c>
      <c r="FQ212" s="14">
        <f>INDEX(战舰突破!$X$40:$X$52,通天塔!$J212+1)</f>
        <v>300</v>
      </c>
      <c r="FT212" s="14">
        <f t="shared" si="384"/>
        <v>5428101</v>
      </c>
      <c r="FU212" s="14">
        <f t="shared" si="385"/>
        <v>5431309</v>
      </c>
      <c r="FV212" s="14">
        <f t="shared" si="386"/>
        <v>5434746</v>
      </c>
      <c r="FW212" s="14">
        <f t="shared" si="387"/>
        <v>66167480</v>
      </c>
      <c r="FX212" s="14">
        <f t="shared" si="388"/>
        <v>2605738</v>
      </c>
      <c r="FY212" s="14">
        <f t="shared" si="389"/>
        <v>64994750</v>
      </c>
      <c r="FZ212" s="14">
        <f t="shared" si="390"/>
        <v>1628340</v>
      </c>
      <c r="GA212" s="28">
        <f t="shared" si="391"/>
        <v>67150</v>
      </c>
      <c r="GB212" s="28">
        <f t="shared" si="392"/>
        <v>67150</v>
      </c>
      <c r="GC212" s="28">
        <f t="shared" si="393"/>
        <v>67150</v>
      </c>
      <c r="GD212" s="28">
        <f t="shared" si="394"/>
        <v>67150</v>
      </c>
      <c r="GE212" s="28">
        <f t="shared" si="395"/>
        <v>3.08</v>
      </c>
      <c r="GF212" s="28">
        <f t="shared" si="396"/>
        <v>3.5200000000000005</v>
      </c>
      <c r="GG212" s="28">
        <f t="shared" si="397"/>
        <v>0</v>
      </c>
      <c r="GH212" s="28">
        <f t="shared" si="398"/>
        <v>73.45</v>
      </c>
      <c r="GI212" s="14">
        <f t="shared" si="399"/>
        <v>1</v>
      </c>
      <c r="GJ212" s="14">
        <f t="shared" si="400"/>
        <v>2</v>
      </c>
      <c r="GK212" s="14">
        <f t="shared" si="401"/>
        <v>2</v>
      </c>
      <c r="GL212" s="18">
        <f t="shared" si="402"/>
        <v>2.3000000000000003</v>
      </c>
      <c r="GM212" s="18">
        <f t="shared" si="403"/>
        <v>1.75</v>
      </c>
      <c r="GN212" s="18">
        <f t="shared" si="404"/>
        <v>1.45</v>
      </c>
      <c r="GO212" s="29">
        <f t="shared" si="464"/>
        <v>67300</v>
      </c>
      <c r="GP212" s="29">
        <f t="shared" si="464"/>
        <v>67600</v>
      </c>
      <c r="GQ212" s="29">
        <f t="shared" si="464"/>
        <v>67600</v>
      </c>
      <c r="GR212" s="26">
        <f t="shared" si="405"/>
        <v>0.1</v>
      </c>
      <c r="GS212" s="26">
        <f t="shared" si="406"/>
        <v>0.1</v>
      </c>
      <c r="GT212" s="26">
        <f t="shared" si="407"/>
        <v>0.2</v>
      </c>
      <c r="GU212" s="14">
        <f t="shared" si="408"/>
        <v>4</v>
      </c>
      <c r="GV212" s="14">
        <f t="shared" si="409"/>
        <v>4</v>
      </c>
      <c r="GW212" s="14">
        <f t="shared" si="410"/>
        <v>4</v>
      </c>
      <c r="GX212" s="14">
        <f t="shared" si="411"/>
        <v>12</v>
      </c>
      <c r="GY212" s="14">
        <f t="shared" si="412"/>
        <v>180</v>
      </c>
      <c r="GZ212" s="14">
        <f t="shared" si="413"/>
        <v>300</v>
      </c>
      <c r="HA212">
        <v>208</v>
      </c>
      <c r="HB212" s="14">
        <f t="shared" si="382"/>
        <v>668498325</v>
      </c>
      <c r="HD212" s="14">
        <f t="shared" si="414"/>
        <v>5211476</v>
      </c>
      <c r="HE212" s="14">
        <f t="shared" si="415"/>
        <v>2714020</v>
      </c>
      <c r="HF212" s="29">
        <f t="shared" si="416"/>
        <v>64464</v>
      </c>
      <c r="HG212" s="29">
        <f t="shared" si="417"/>
        <v>46388</v>
      </c>
      <c r="HH212" s="29">
        <f t="shared" si="418"/>
        <v>50100</v>
      </c>
      <c r="HI212" s="29">
        <f t="shared" si="419"/>
        <v>46760</v>
      </c>
      <c r="HJ212" s="14">
        <f t="shared" si="420"/>
        <v>3.08</v>
      </c>
      <c r="HK212" s="14">
        <f t="shared" si="421"/>
        <v>3.5200000000000005</v>
      </c>
      <c r="HL212" s="14">
        <f t="shared" si="422"/>
        <v>1629415</v>
      </c>
      <c r="HM212" s="14">
        <f t="shared" si="423"/>
        <v>2673240</v>
      </c>
      <c r="HN212" s="26">
        <f t="shared" si="424"/>
        <v>0.399352306808755</v>
      </c>
      <c r="HO212" s="26">
        <f t="shared" si="425"/>
        <v>0.66547560374568748</v>
      </c>
      <c r="HP212" s="29">
        <f t="shared" si="426"/>
        <v>774575</v>
      </c>
      <c r="HQ212" s="29">
        <f t="shared" si="427"/>
        <v>2832258</v>
      </c>
      <c r="HR212" s="29">
        <f t="shared" si="428"/>
        <v>3132697</v>
      </c>
      <c r="HS212" s="26">
        <f t="shared" si="429"/>
        <v>0.49095166069245588</v>
      </c>
      <c r="HT212" s="26">
        <f t="shared" si="430"/>
        <v>0.49483662432919628</v>
      </c>
      <c r="HU212" s="26">
        <f t="shared" si="431"/>
        <v>0.59483662432919626</v>
      </c>
      <c r="HV212" s="26">
        <f t="shared" si="432"/>
        <v>9.095166069245586E-2</v>
      </c>
      <c r="HW212" s="29">
        <f t="shared" si="433"/>
        <v>2.2000000000000002</v>
      </c>
      <c r="HX212" s="29">
        <f t="shared" si="434"/>
        <v>4.4233097818204428</v>
      </c>
      <c r="HY212" s="29">
        <f t="shared" si="435"/>
        <v>5.0233097818204424</v>
      </c>
      <c r="HZ212" s="29">
        <f t="shared" si="436"/>
        <v>8520325</v>
      </c>
      <c r="IA212" s="29">
        <f t="shared" si="437"/>
        <v>8351969.6773594692</v>
      </c>
      <c r="IB212" s="29">
        <f t="shared" si="438"/>
        <v>7868253.7417897768</v>
      </c>
      <c r="IC212" s="29">
        <f t="shared" si="439"/>
        <v>42823092</v>
      </c>
      <c r="ID212" s="14">
        <f t="shared" si="440"/>
        <v>24740548.420000002</v>
      </c>
      <c r="IH212" s="14">
        <v>1</v>
      </c>
      <c r="II212" s="14">
        <v>1</v>
      </c>
      <c r="IJ212" s="14">
        <v>480</v>
      </c>
      <c r="IK212" s="14">
        <v>80</v>
      </c>
      <c r="IL212" s="14">
        <v>60</v>
      </c>
      <c r="IM212" s="23">
        <f t="shared" si="441"/>
        <v>5726841317</v>
      </c>
      <c r="IN212" s="23">
        <f t="shared" si="442"/>
        <v>2</v>
      </c>
      <c r="IO212" s="23">
        <f t="shared" si="443"/>
        <v>5726.84</v>
      </c>
      <c r="IP212" s="23">
        <f t="shared" si="444"/>
        <v>6503180581</v>
      </c>
      <c r="IQ212" s="23">
        <f t="shared" si="445"/>
        <v>2</v>
      </c>
      <c r="IR212" s="23">
        <f t="shared" si="446"/>
        <v>6503.18</v>
      </c>
      <c r="IS212" s="14">
        <v>1</v>
      </c>
      <c r="IT212" s="14">
        <v>1</v>
      </c>
      <c r="IU212" s="14">
        <v>240</v>
      </c>
      <c r="IV212" s="14">
        <v>40</v>
      </c>
      <c r="IW212" s="14">
        <v>30</v>
      </c>
      <c r="IX212" s="23">
        <f t="shared" si="447"/>
        <v>3371438907</v>
      </c>
      <c r="IY212" s="23">
        <f t="shared" si="448"/>
        <v>2</v>
      </c>
      <c r="IZ212" s="23">
        <f t="shared" si="449"/>
        <v>3371.44</v>
      </c>
      <c r="JA212" s="23"/>
      <c r="JB212" s="23"/>
      <c r="JC212" s="23"/>
      <c r="JG212">
        <f t="shared" si="450"/>
        <v>1.8020038264396661</v>
      </c>
      <c r="JH212">
        <f t="shared" si="451"/>
        <v>5.5501717854341717</v>
      </c>
      <c r="JJ212" s="14">
        <v>10</v>
      </c>
      <c r="JK212" s="14">
        <v>2</v>
      </c>
      <c r="JL212" s="14">
        <v>1.5</v>
      </c>
      <c r="JM212" s="23">
        <f t="shared" si="452"/>
        <v>114361990</v>
      </c>
      <c r="JN212" s="23">
        <f t="shared" si="453"/>
        <v>1</v>
      </c>
      <c r="JO212" s="23">
        <f t="shared" si="454"/>
        <v>114361.99</v>
      </c>
      <c r="JP212" s="14">
        <v>30</v>
      </c>
      <c r="JQ212" s="14">
        <v>6</v>
      </c>
      <c r="JR212" s="14">
        <v>4</v>
      </c>
      <c r="JS212" s="23">
        <f t="shared" si="455"/>
        <v>327349464</v>
      </c>
      <c r="JT212" s="23">
        <f t="shared" si="456"/>
        <v>1</v>
      </c>
      <c r="JU212" s="23">
        <f t="shared" si="457"/>
        <v>327349.46000000002</v>
      </c>
      <c r="JW212" s="23">
        <f t="shared" si="458"/>
        <v>436465952</v>
      </c>
      <c r="JX212" s="23">
        <f t="shared" si="459"/>
        <v>1</v>
      </c>
      <c r="JY212" s="23">
        <f t="shared" si="460"/>
        <v>436465.95</v>
      </c>
      <c r="JZ212" s="23">
        <f t="shared" si="461"/>
        <v>171542985</v>
      </c>
      <c r="KA212" s="23">
        <f t="shared" si="462"/>
        <v>1</v>
      </c>
      <c r="KB212" s="23">
        <f t="shared" si="463"/>
        <v>171542.99</v>
      </c>
    </row>
    <row r="213" spans="3:288" ht="16.5" x14ac:dyDescent="0.2">
      <c r="C213" s="14">
        <f t="shared" si="381"/>
        <v>57</v>
      </c>
      <c r="D213" s="14">
        <v>209</v>
      </c>
      <c r="E213" s="14" t="s">
        <v>866</v>
      </c>
      <c r="F213" s="14">
        <v>733</v>
      </c>
      <c r="G213" s="14">
        <v>733</v>
      </c>
      <c r="H213" s="14">
        <v>733</v>
      </c>
      <c r="I213" s="14">
        <v>733</v>
      </c>
      <c r="J213" s="14">
        <v>11</v>
      </c>
      <c r="K213" s="14">
        <v>11</v>
      </c>
      <c r="L213" s="14">
        <v>11</v>
      </c>
      <c r="M213" s="14">
        <v>8</v>
      </c>
      <c r="N213" s="14">
        <v>8</v>
      </c>
      <c r="O213" s="14">
        <v>8</v>
      </c>
      <c r="P213" s="14">
        <v>11</v>
      </c>
      <c r="Q213" s="14">
        <v>11</v>
      </c>
      <c r="R213" s="14">
        <v>11</v>
      </c>
      <c r="S213" s="14">
        <v>11</v>
      </c>
      <c r="T213" s="14">
        <v>11</v>
      </c>
      <c r="U213" s="14">
        <v>11</v>
      </c>
      <c r="V213" s="14">
        <v>10</v>
      </c>
      <c r="W213" s="14">
        <v>10</v>
      </c>
      <c r="X213" s="14">
        <v>733</v>
      </c>
      <c r="Y213" s="14">
        <v>733</v>
      </c>
      <c r="Z213" s="14">
        <v>733</v>
      </c>
      <c r="AA213" s="14">
        <v>733</v>
      </c>
      <c r="AB213" s="14">
        <v>733</v>
      </c>
      <c r="AC213" s="14">
        <v>733</v>
      </c>
      <c r="AD213" s="14">
        <v>733</v>
      </c>
      <c r="AE213" s="14">
        <v>733</v>
      </c>
      <c r="AF213" s="14">
        <v>98</v>
      </c>
      <c r="AG213" s="14">
        <v>98</v>
      </c>
      <c r="AH213" s="14">
        <v>98</v>
      </c>
      <c r="AI213" s="14">
        <v>98</v>
      </c>
      <c r="AJ213" s="14">
        <v>98</v>
      </c>
      <c r="AK213" s="14">
        <v>98</v>
      </c>
      <c r="AL213" s="14">
        <v>98</v>
      </c>
      <c r="AM213" s="14">
        <v>98</v>
      </c>
      <c r="AN213" s="14">
        <v>7</v>
      </c>
      <c r="AO213" s="14">
        <v>8</v>
      </c>
      <c r="AP213" s="14">
        <v>8</v>
      </c>
      <c r="AQ213" s="14">
        <v>8</v>
      </c>
      <c r="AR213" s="14">
        <v>8</v>
      </c>
      <c r="AS213" s="14">
        <v>0</v>
      </c>
      <c r="AT213" s="14">
        <v>0</v>
      </c>
      <c r="AU213" s="14">
        <v>0</v>
      </c>
      <c r="AV213" s="14">
        <v>0</v>
      </c>
      <c r="AW213" s="14">
        <v>5</v>
      </c>
      <c r="AX213" s="14">
        <v>6</v>
      </c>
      <c r="AY213" s="14">
        <v>0</v>
      </c>
      <c r="AZ213" s="14">
        <v>0</v>
      </c>
      <c r="BA213" s="14">
        <v>23</v>
      </c>
      <c r="BF213" s="14">
        <f>ROUND((INDEX(新战舰养成!S$6:S$18,通天塔!$J213+1)+INDEX(新战舰养成!D$6:D$18,通天塔!$J213+1)*(通天塔!$G213-1))*INDEX(战舰突破!$D$6:$D$18,通天塔!$M213+1),0)</f>
        <v>528755</v>
      </c>
      <c r="BG213" s="14">
        <f>ROUND((INDEX(新战舰养成!T$6:T$18,通天塔!$J213+1)+INDEX(新战舰养成!E$6:E$18,通天塔!$J213+1)*(通天塔!$G213-1))*INDEX(战舰突破!$D$6:$D$18,通天塔!$M213+1),0)</f>
        <v>4229912</v>
      </c>
      <c r="BH213" s="14">
        <f>ROUND((INDEX(新战舰养成!U$6:U$18,通天塔!$J213+1)+INDEX(新战舰养成!F$6:F$18,通天塔!$J213+1)*(通天塔!$G213-1))*INDEX(战舰突破!$D$6:$D$18,通天塔!$M213+1),0)</f>
        <v>264543</v>
      </c>
      <c r="BI213" s="14">
        <f>ROUND((INDEX(新战舰养成!V$6:V$18,通天塔!$J213+1)+INDEX(新战舰养成!G$6:G$18,通天塔!$J213+1)*(通天塔!$G213-1))*INDEX(战舰突破!$D$6:$D$18,通天塔!$M213+1),0)</f>
        <v>630</v>
      </c>
      <c r="BJ213" s="14">
        <f>ROUND((INDEX(新战舰养成!W$6:W$18,通天塔!$J213+1)+INDEX(新战舰养成!H$6:H$18,通天塔!$J213+1)*(通天塔!$G213-1))*INDEX(战舰突破!$D$6:$D$18,通天塔!$M213+1),0)</f>
        <v>8</v>
      </c>
      <c r="BL213" s="14">
        <f>IF($H213&gt;0,ROUND((INDEX(新战舰养成!X$6:X$18,通天塔!$K213+1)+INDEX(新战舰养成!I$6:I$18,通天塔!$K213+1)*(通天塔!$H213-1))*INDEX(战舰突破!$D$6:$D$18,通天塔!$N213+1),0),0)</f>
        <v>529343</v>
      </c>
      <c r="BM213" s="14">
        <f>IF($H213&gt;0,ROUND((INDEX(新战舰养成!Y$6:Y$18,通天塔!$K213+1)+INDEX(新战舰养成!J$6:J$18,通天塔!$K213+1)*(通天塔!$H213-1))*INDEX(战舰突破!$D$6:$D$18,通天塔!$N213+1),0),0)</f>
        <v>0</v>
      </c>
      <c r="BN213" s="14">
        <f>IF($H213&gt;0,ROUND((INDEX(新战舰养成!Z$6:Z$18,通天塔!$K213+1)+INDEX(新战舰养成!K$6:K$18,通天塔!$K213+1)*(通天塔!$H213-1))*INDEX(战舰突破!$D$6:$D$18,通天塔!$N213+1),0),0)</f>
        <v>0</v>
      </c>
      <c r="BO213" s="14">
        <f>IF($H213&gt;0,ROUND((INDEX(新战舰养成!AA$6:AA$18,通天塔!$K213+1)+INDEX(新战舰养成!L$6:L$18,通天塔!$K213+1)*(通天塔!$H213-1))*INDEX(战舰突破!$D$6:$D$18,通天塔!$N213+1),0),0)</f>
        <v>5287548</v>
      </c>
      <c r="BP213" s="14">
        <f>IF($H213&gt;0,ROUND((INDEX(新战舰养成!AB$6:AB$18,通天塔!$K213+1)+INDEX(新战舰养成!M$6:M$18,通天塔!$K213+1)*(通天塔!$H213-1))*INDEX(战舰突破!$D$6:$D$18,通天塔!$N213+1),0),0)</f>
        <v>105596</v>
      </c>
      <c r="BR213" s="14">
        <f>IF($I213&gt;0,ROUND((INDEX(新战舰养成!AC$6:AC$18,通天塔!$L213+1)+INDEX(新战舰养成!I$6:I$18,通天塔!$L213+1)*(通天塔!$I213-1))*INDEX(战舰突破!$D$6:$D$18,通天塔!$O213+1),0),0)</f>
        <v>529973</v>
      </c>
      <c r="BS213" s="14">
        <f>IF($I213&gt;0,ROUND((INDEX(新战舰养成!AD$6:AD$18,通天塔!$L213+1)+INDEX(新战舰养成!J$6:J$18,通天塔!$L213+1)*(通天塔!$I213-1))*INDEX(战舰突破!$D$6:$D$18,通天塔!$O213+1),0),0)</f>
        <v>0</v>
      </c>
      <c r="BT213" s="14">
        <f>IF($I213&gt;0,ROUND((INDEX(新战舰养成!AE$6:AE$18,通天塔!$L213+1)+INDEX(新战舰养成!K$6:K$18,通天塔!$L213+1)*(通天塔!$I213-1))*INDEX(战舰突破!$D$6:$D$18,通天塔!$O213+1),0),0)</f>
        <v>0</v>
      </c>
      <c r="BU213" s="14">
        <f>IF($I213&gt;0,ROUND((INDEX(新战舰养成!AF$6:AF$18,通天塔!$L213+1)+INDEX(新战舰养成!L$6:L$18,通天塔!$L213+1)*(通天塔!$I213-1))*INDEX(战舰突破!$D$6:$D$18,通天塔!$O213+1),0),0)</f>
        <v>3412584</v>
      </c>
      <c r="BV213" s="14">
        <f>IF($I213&gt;0,ROUND((INDEX(新战舰养成!AG$6:AG$18,通天塔!$L213+1)+INDEX(新战舰养成!M$6:M$18,通天塔!$L213+1)*(通天塔!$I213-1))*INDEX(战舰突破!$D$6:$D$18,通天塔!$O213+1),0),0)</f>
        <v>143562</v>
      </c>
      <c r="BY213" s="14">
        <f>(INDEX(装备数值!$C$13:$G$116,通天塔!$P213*8+1,BY$2)+INDEX(装备数值!$C$13:$G$116,通天塔!$Q213*8+2,BY$2)+INDEX(装备数值!$C$13:$G$116,通天塔!$S213*8+3,BY$2)+INDEX(装备数值!$C$13:$G$116,通天塔!$R213*8+4,BY$2)+INDEX(装备数值!$C$13:$G$116,通天塔!$T213*8+5,BY$2)+INDEX(装备数值!$C$13:$G$116,通天塔!$U213*8+6,BY$2)+INDEX(装备数值!$C$13:$G$116,通天塔!$V213*8+7,BY$2)+INDEX(装备数值!$C$13:$G$116,通天塔!$W213*8+8,BY$2))</f>
        <v>95500</v>
      </c>
      <c r="BZ213" s="14">
        <f>(INDEX(装备数值!$C$13:$G$116,通天塔!$P213*8+1,BZ$2)+INDEX(装备数值!$C$13:$G$116,通天塔!$Q213*8+2,BZ$2)+INDEX(装备数值!$C$13:$G$116,通天塔!$S213*8+3,BZ$2)+INDEX(装备数值!$C$13:$G$116,通天塔!$R213*8+4,BZ$2)+INDEX(装备数值!$C$13:$G$116,通天塔!$T213*8+5,BZ$2)+INDEX(装备数值!$C$13:$G$116,通天塔!$U213*8+6,BZ$2)+INDEX(装备数值!$C$13:$G$116,通天塔!$V213*8+7,BZ$2)+INDEX(装备数值!$C$13:$G$116,通天塔!$W213*8+8,BZ$2))</f>
        <v>832500</v>
      </c>
      <c r="CA213" s="14">
        <f>(INDEX(装备数值!$C$13:$G$116,通天塔!$P213*8+1,CA$2)+INDEX(装备数值!$C$13:$G$116,通天塔!$Q213*8+2,CA$2)+INDEX(装备数值!$C$13:$G$116,通天塔!$S213*8+3,CA$2)+INDEX(装备数值!$C$13:$G$116,通天塔!$R213*8+4,CA$2)+INDEX(装备数值!$C$13:$G$116,通天塔!$T213*8+5,CA$2)+INDEX(装备数值!$C$13:$G$116,通天塔!$U213*8+6,CA$2)+INDEX(装备数值!$C$13:$G$116,通天塔!$V213*8+7,CA$2)+INDEX(装备数值!$C$13:$G$116,通天塔!$W213*8+8,CA$2))</f>
        <v>49000</v>
      </c>
      <c r="CB213" s="14">
        <f>(INDEX(装备数值!$C$13:$G$116,通天塔!$P213*8+1,CB$2)+INDEX(装备数值!$C$13:$G$116,通天塔!$Q213*8+2,CB$2)+INDEX(装备数值!$C$13:$G$116,通天塔!$S213*8+3,CB$2)+INDEX(装备数值!$C$13:$G$116,通天塔!$R213*8+4,CB$2)+INDEX(装备数值!$C$13:$G$116,通天塔!$T213*8+5,CB$2)+INDEX(装备数值!$C$13:$G$116,通天塔!$U213*8+6,CB$2)+INDEX(装备数值!$C$13:$G$116,通天塔!$V213*8+7,CB$2)+INDEX(装备数值!$C$13:$G$116,通天塔!$W213*8+8,CB$2))</f>
        <v>1110000</v>
      </c>
      <c r="CC213" s="14">
        <f>(INDEX(装备数值!$C$13:$G$116,通天塔!$P213*8+1,CC$2)+INDEX(装备数值!$C$13:$G$116,通天塔!$Q213*8+2,CC$2)+INDEX(装备数值!$C$13:$G$116,通天塔!$S213*8+3,CC$2)+INDEX(装备数值!$C$13:$G$116,通天塔!$R213*8+4,CC$2)+INDEX(装备数值!$C$13:$G$116,通天塔!$T213*8+5,CC$2)+INDEX(装备数值!$C$13:$G$116,通天塔!$U213*8+6,CC$2)+INDEX(装备数值!$C$13:$G$116,通天塔!$V213*8+7,CC$2)+INDEX(装备数值!$C$13:$G$116,通天塔!$W213*8+8,CC$2))</f>
        <v>19450</v>
      </c>
      <c r="CF213" s="14">
        <f>INDEX(装备数值!$I$13:$M$116,通天塔!$P213*8+1,CF$2)*$X213+INDEX(装备数值!$I$13:$M$116,通天塔!$Q213*8+2,CF$2)*$Y213+INDEX(装备数值!$I$13:$M$116,通天塔!$S213*8+3,CF$2)*$Z213+INDEX(装备数值!$I$13:$M$116,通天塔!$R213*8+4,CF$2)*$AA213+INDEX(装备数值!$I$13:$M$116,通天塔!$T213*8+5,CF$2)*$AB213+INDEX(装备数值!$I$13:$M$116,通天塔!$U213*8+6,CF$2)*$AC213+INDEX(装备数值!$I$13:$M$116,通天塔!$V213*8+7,CF$2)*$AD213+INDEX(装备数值!$I$13:$M$116,通天塔!$W213*8+8,CF$2)*$AE213</f>
        <v>252885</v>
      </c>
      <c r="CG213" s="14">
        <f>INDEX(装备数值!$I$13:$M$116,通天塔!$P213*8+1,CG$2)*$X213+INDEX(装备数值!$I$13:$M$116,通天塔!$Q213*8+2,CG$2)*$Y213+INDEX(装备数值!$I$13:$M$116,通天塔!$S213*8+3,CG$2)*$Z213+INDEX(装备数值!$I$13:$M$116,通天塔!$R213*8+4,CG$2)*$AA213+INDEX(装备数值!$I$13:$M$116,通天塔!$T213*8+5,CG$2)*$AB213+INDEX(装备数值!$I$13:$M$116,通天塔!$U213*8+6,CG$2)*$AC213+INDEX(装备数值!$I$13:$M$116,通天塔!$V213*8+7,CG$2)*$AD213+INDEX(装备数值!$I$13:$M$116,通天塔!$W213*8+8,CG$2)*$AE213</f>
        <v>2034075</v>
      </c>
      <c r="CH213" s="14">
        <f>INDEX(装备数值!$I$13:$M$116,通天塔!$P213*8+1,CH$2)*$X213+INDEX(装备数值!$I$13:$M$116,通天塔!$Q213*8+2,CH$2)*$Y213+INDEX(装备数值!$I$13:$M$116,通天塔!$S213*8+3,CH$2)*$Z213+INDEX(装备数值!$I$13:$M$116,通天塔!$R213*8+4,CH$2)*$AA213+INDEX(装备数值!$I$13:$M$116,通天塔!$T213*8+5,CH$2)*$AB213+INDEX(装备数值!$I$13:$M$116,通天塔!$U213*8+6,CH$2)*$AC213+INDEX(装备数值!$I$13:$M$116,通天塔!$V213*8+7,CH$2)*$AD213+INDEX(装备数值!$I$13:$M$116,通天塔!$W213*8+8,CH$2)*$AE213</f>
        <v>127542</v>
      </c>
      <c r="CI213" s="14">
        <f>INDEX(装备数值!$I$13:$M$116,通天塔!$P213*8+1,CI$2)*$X213+INDEX(装备数值!$I$13:$M$116,通天塔!$Q213*8+2,CI$2)*$Y213+INDEX(装备数值!$I$13:$M$116,通天塔!$S213*8+3,CI$2)*$Z213+INDEX(装备数值!$I$13:$M$116,通天塔!$R213*8+4,CI$2)*$AA213+INDEX(装备数值!$I$13:$M$116,通天塔!$T213*8+5,CI$2)*$AB213+INDEX(装备数值!$I$13:$M$116,通天塔!$U213*8+6,CI$2)*$AC213+INDEX(装备数值!$I$13:$M$116,通天塔!$V213*8+7,CI$2)*$AD213+INDEX(装备数值!$I$13:$M$116,通天塔!$W213*8+8,CI$2)*$AE213</f>
        <v>2712100</v>
      </c>
      <c r="CJ213" s="14">
        <f>INDEX(装备数值!$I$13:$M$116,通天塔!$P213*8+1,CJ$2)*$X213+INDEX(装备数值!$I$13:$M$116,通天塔!$Q213*8+2,CJ$2)*$Y213+INDEX(装备数值!$I$13:$M$116,通天塔!$S213*8+3,CJ$2)*$Z213+INDEX(装备数值!$I$13:$M$116,通天塔!$R213*8+4,CJ$2)*$AA213+INDEX(装备数值!$I$13:$M$116,通天塔!$T213*8+5,CJ$2)*$AB213+INDEX(装备数值!$I$13:$M$116,通天塔!$U213*8+6,CJ$2)*$AC213+INDEX(装备数值!$I$13:$M$116,通天塔!$V213*8+7,CJ$2)*$AD213+INDEX(装备数值!$I$13:$M$116,通天塔!$W213*8+8,CJ$2)*$AE213</f>
        <v>50577</v>
      </c>
      <c r="CM213" s="14">
        <f>INDEX(装备数值!$X$13:$AH$116,$P213*8+1,CM$2)*$AF213+INDEX(装备数值!$X$13:$AH$116,$Q213*8+2,CM$2)*$AG213+INDEX(装备数值!$X$13:$AH$116,$S213*8+3,CM$2)*$AH213+INDEX(装备数值!$X$13:$AH$116,$R213*8+4,CM$2)*$AI213+INDEX(装备数值!$X$13:$AH$116,$T213*8+5,CM$2)*$AJ213+INDEX(装备数值!$X$13:$AH$116,$U213*8+6,CM$2)*$AK213+INDEX(装备数值!$X$13:$AH$116,$V213*8+7,CM$2)*$AL213+INDEX(装备数值!$X$13:$AH$116,$W213*8+8,CM$2)*$AM213</f>
        <v>78400</v>
      </c>
      <c r="CN213" s="14">
        <f>INDEX(装备数值!$X$13:$AH$116,$P213*8+1,CN$2)*$AF213+INDEX(装备数值!$X$13:$AH$116,$Q213*8+2,CN$2)*$AG213+INDEX(装备数值!$X$13:$AH$116,$S213*8+3,CN$2)*$AH213+INDEX(装备数值!$X$13:$AH$116,$R213*8+4,CN$2)*$AI213+INDEX(装备数值!$X$13:$AH$116,$T213*8+5,CN$2)*$AJ213+INDEX(装备数值!$X$13:$AH$116,$U213*8+6,CN$2)*$AK213+INDEX(装备数值!$X$13:$AH$116,$V213*8+7,CN$2)*$AL213+INDEX(装备数值!$X$13:$AH$116,$W213*8+8,CN$2)*$AM213</f>
        <v>624750</v>
      </c>
      <c r="CO213" s="14">
        <f>INDEX(装备数值!$X$13:$AH$116,$P213*8+1,CO$2)*$AF213+INDEX(装备数值!$X$13:$AH$116,$Q213*8+2,CO$2)*$AG213+INDEX(装备数值!$X$13:$AH$116,$S213*8+3,CO$2)*$AH213+INDEX(装备数值!$X$13:$AH$116,$R213*8+4,CO$2)*$AI213+INDEX(装备数值!$X$13:$AH$116,$T213*8+5,CO$2)*$AJ213+INDEX(装备数值!$X$13:$AH$116,$U213*8+6,CO$2)*$AK213+INDEX(装备数值!$X$13:$AH$116,$V213*8+7,CO$2)*$AL213+INDEX(装备数值!$X$13:$AH$116,$W213*8+8,CO$2)*$AM213</f>
        <v>44100</v>
      </c>
      <c r="CP213" s="14">
        <f>INDEX(装备数值!$X$13:$AH$116,$P213*8+1,CP$2)*$AF213+INDEX(装备数值!$X$13:$AH$116,$Q213*8+2,CP$2)*$AG213+INDEX(装备数值!$X$13:$AH$116,$S213*8+3,CP$2)*$AH213+INDEX(装备数值!$X$13:$AH$116,$R213*8+4,CP$2)*$AI213+INDEX(装备数值!$X$13:$AH$116,$T213*8+5,CP$2)*$AJ213+INDEX(装备数值!$X$13:$AH$116,$U213*8+6,CP$2)*$AK213+INDEX(装备数值!$X$13:$AH$116,$V213*8+7,CP$2)*$AL213+INDEX(装备数值!$X$13:$AH$116,$W213*8+8,CP$2)*$AM213</f>
        <v>833000</v>
      </c>
      <c r="CQ213" s="14">
        <f>INDEX(装备数值!$X$13:$AH$116,$P213*8+1,CQ$2)*$AF213+INDEX(装备数值!$X$13:$AH$116,$Q213*8+2,CQ$2)*$AG213+INDEX(装备数值!$X$13:$AH$116,$S213*8+3,CQ$2)*$AH213+INDEX(装备数值!$X$13:$AH$116,$R213*8+4,CQ$2)*$AI213+INDEX(装备数值!$X$13:$AH$116,$T213*8+5,CQ$2)*$AJ213+INDEX(装备数值!$X$13:$AH$116,$U213*8+6,CQ$2)*$AK213+INDEX(装备数值!$X$13:$AH$116,$V213*8+7,CQ$2)*$AL213+INDEX(装备数值!$X$13:$AH$116,$W213*8+8,CQ$2)*$AM213</f>
        <v>17640</v>
      </c>
      <c r="CR213" s="14">
        <f>INDEX(装备数值!$X$13:$AH$116,$P213*8+1,CR$2)*$AF213+INDEX(装备数值!$X$13:$AH$116,$Q213*8+2,CR$2)*$AG213+INDEX(装备数值!$X$13:$AH$116,$S213*8+3,CR$2)*$AH213+INDEX(装备数值!$X$13:$AH$116,$R213*8+4,CR$2)*$AI213+INDEX(装备数值!$X$13:$AH$116,$T213*8+5,CR$2)*$AJ213+INDEX(装备数值!$X$13:$AH$116,$U213*8+6,CR$2)*$AK213+INDEX(装备数值!$X$13:$AH$116,$V213*8+7,CR$2)*$AL213+INDEX(装备数值!$X$13:$AH$116,$W213*8+8,CR$2)*$AM213</f>
        <v>66150</v>
      </c>
      <c r="CS213" s="14">
        <f>INDEX(装备数值!$X$13:$AH$116,$P213*8+1,CS$2)*$AF213+INDEX(装备数值!$X$13:$AH$116,$Q213*8+2,CS$2)*$AG213+INDEX(装备数值!$X$13:$AH$116,$S213*8+3,CS$2)*$AH213+INDEX(装备数值!$X$13:$AH$116,$R213*8+4,CS$2)*$AI213+INDEX(装备数值!$X$13:$AH$116,$T213*8+5,CS$2)*$AJ213+INDEX(装备数值!$X$13:$AH$116,$U213*8+6,CS$2)*$AK213+INDEX(装备数值!$X$13:$AH$116,$V213*8+7,CS$2)*$AL213+INDEX(装备数值!$X$13:$AH$116,$W213*8+8,CS$2)*$AM213</f>
        <v>66150</v>
      </c>
      <c r="CT213" s="14">
        <f>INDEX(装备数值!$X$13:$AH$116,$P213*8+1,CT$2)*$AF213+INDEX(装备数值!$X$13:$AH$116,$Q213*8+2,CT$2)*$AG213+INDEX(装备数值!$X$13:$AH$116,$S213*8+3,CT$2)*$AH213+INDEX(装备数值!$X$13:$AH$116,$R213*8+4,CT$2)*$AI213+INDEX(装备数值!$X$13:$AH$116,$T213*8+5,CT$2)*$AJ213+INDEX(装备数值!$X$13:$AH$116,$U213*8+6,CT$2)*$AK213+INDEX(装备数值!$X$13:$AH$116,$V213*8+7,CT$2)*$AL213+INDEX(装备数值!$X$13:$AH$116,$W213*8+8,CT$2)*$AM213</f>
        <v>66150</v>
      </c>
      <c r="CU213" s="14">
        <f>INDEX(装备数值!$X$13:$AH$116,$P213*8+1,CU$2)*$AF213+INDEX(装备数值!$X$13:$AH$116,$Q213*8+2,CU$2)*$AG213+INDEX(装备数值!$X$13:$AH$116,$S213*8+3,CU$2)*$AH213+INDEX(装备数值!$X$13:$AH$116,$R213*8+4,CU$2)*$AI213+INDEX(装备数值!$X$13:$AH$116,$T213*8+5,CU$2)*$AJ213+INDEX(装备数值!$X$13:$AH$116,$U213*8+6,CU$2)*$AK213+INDEX(装备数值!$X$13:$AH$116,$V213*8+7,CU$2)*$AL213+INDEX(装备数值!$X$13:$AH$116,$W213*8+8,CU$2)*$AM213</f>
        <v>66150</v>
      </c>
      <c r="CV213" s="14">
        <f>INDEX(装备数值!$X$13:$AH$116,$P213*8+1,CV$2)*$AF213+INDEX(装备数值!$X$13:$AH$116,$Q213*8+2,CV$2)*$AG213+INDEX(装备数值!$X$13:$AH$116,$S213*8+3,CV$2)*$AH213+INDEX(装备数值!$X$13:$AH$116,$R213*8+4,CV$2)*$AI213+INDEX(装备数值!$X$13:$AH$116,$T213*8+5,CV$2)*$AJ213+INDEX(装备数值!$X$13:$AH$116,$U213*8+6,CV$2)*$AK213+INDEX(装备数值!$X$13:$AH$116,$V213*8+7,CV$2)*$AL213+INDEX(装备数值!$X$13:$AH$116,$W213*8+8,CV$2)*$AM213</f>
        <v>196</v>
      </c>
      <c r="CW213" s="14">
        <f>INDEX(装备数值!$X$13:$AH$116,$P213*8+1,CW$2)*$AF213+INDEX(装备数值!$X$13:$AH$116,$Q213*8+2,CW$2)*$AG213+INDEX(装备数值!$X$13:$AH$116,$S213*8+3,CW$2)*$AH213+INDEX(装备数值!$X$13:$AH$116,$R213*8+4,CW$2)*$AI213+INDEX(装备数值!$X$13:$AH$116,$T213*8+5,CW$2)*$AJ213+INDEX(装备数值!$X$13:$AH$116,$U213*8+6,CW$2)*$AK213+INDEX(装备数值!$X$13:$AH$116,$V213*8+7,CW$2)*$AL213+INDEX(装备数值!$X$13:$AH$116,$W213*8+8,CW$2)*$AM213</f>
        <v>196</v>
      </c>
      <c r="CY213" s="14">
        <f>INDEX(装备数值!$AN$17:$AN$117,MATCH(MIN($X213:$AE213),装备数值!$AO$17:$AO$117,1))</f>
        <v>73</v>
      </c>
      <c r="CZ213" s="14">
        <f>IF(COUNTIF($P213:$W213,"&gt;"&amp;0)=8,INDEX(装备数值!AR$17:AR$117,$CY213+1),0)</f>
        <v>40880</v>
      </c>
      <c r="DA213" s="14">
        <f>IF(COUNTIF($P213:$W213,"&gt;"&amp;0)=8,INDEX(装备数值!AS$17:AS$117,$CY213+1),0)</f>
        <v>306600</v>
      </c>
      <c r="DB213" s="14">
        <f>IF(COUNTIF($P213:$W213,"&gt;"&amp;0)=8,INDEX(装备数值!AT$17:AT$117,$CY213+1),0)</f>
        <v>20440</v>
      </c>
      <c r="DC213" s="14">
        <f>IF(COUNTIF($P213:$W213,"&gt;"&amp;0)=8,INDEX(装备数值!AU$17:AU$117,$CY213+1),0)</f>
        <v>408800</v>
      </c>
      <c r="DD213" s="14">
        <f>IF(COUNTIF($P213:$W213,"&gt;"&amp;0)=8,INDEX(装备数值!AV$17:AV$117,$CY213+1),0)</f>
        <v>7884</v>
      </c>
      <c r="DF213" s="14">
        <f>INDEX(装备数值!$AY$17:$AY$77,MATCH(MIN($AF213:$AM213),装备数值!$AZ$17:$AZ$77,1))</f>
        <v>49</v>
      </c>
      <c r="DG213" s="26">
        <f>INDEX(装备数值!BA$17:BA$77,通天塔!DF213+1)</f>
        <v>1.2</v>
      </c>
      <c r="DH213" s="26">
        <f>INDEX(装备数值!BA$17:BA$77,通天塔!DF213+1)</f>
        <v>1.2</v>
      </c>
      <c r="DJ213" s="14">
        <f t="shared" si="383"/>
        <v>50</v>
      </c>
      <c r="DK213" s="14">
        <f>VLOOKUP(DJ213,军阶与晶片数值!$W$6:$X$27,2)</f>
        <v>11</v>
      </c>
      <c r="DL213" s="14">
        <f>INDEX(军阶与晶片数值!Y$6:Y$27,$DK213+1)</f>
        <v>1000</v>
      </c>
      <c r="DM213" s="14">
        <f>INDEX(军阶与晶片数值!Z$6:Z$27,$DK213+1)</f>
        <v>1000</v>
      </c>
      <c r="DN213" s="14">
        <f>INDEX(军阶与晶片数值!AA$6:AA$27,$DK213+1)</f>
        <v>1000</v>
      </c>
      <c r="DO213" s="14">
        <f>INDEX(军阶与晶片数值!AB$6:AB$27,$DK213+1)</f>
        <v>1000</v>
      </c>
      <c r="DP213" s="29">
        <f>INDEX(军阶与晶片数值!AC$6:AC$27,$DK213+1)</f>
        <v>60</v>
      </c>
      <c r="DQ213" s="29">
        <f>INDEX(军阶与晶片数值!AD$6:AD$27,$DK213+1)</f>
        <v>40</v>
      </c>
      <c r="DS213" s="26">
        <f>INDEX(军阶与晶片数值!I$6:I$16,AN213+1)</f>
        <v>0.45</v>
      </c>
      <c r="DT213" s="26">
        <f>INDEX(军阶与晶片数值!M$6:M$16,AO213+1)</f>
        <v>0.6</v>
      </c>
      <c r="DU213" s="26">
        <f>INDEX(军阶与晶片数值!J$6:J$16,AP213+1)</f>
        <v>0.6</v>
      </c>
      <c r="DV213" s="26">
        <f>INDEX(军阶与晶片数值!K$6:K$16,AQ213+1)</f>
        <v>1.2</v>
      </c>
      <c r="DW213" s="26">
        <f>INDEX(军阶与晶片数值!L$6:L$16,AR213+1)</f>
        <v>1.2</v>
      </c>
      <c r="DX213" s="28">
        <f>INDEX(军阶与晶片数值!N$6:N$16,AS213+1)</f>
        <v>0</v>
      </c>
      <c r="DY213" s="28">
        <f>INDEX(军阶与晶片数值!O$6:O$16,AT213+1)</f>
        <v>0</v>
      </c>
      <c r="DZ213" s="28">
        <f>INDEX(军阶与晶片数值!P$6:P$16,AU213+1)</f>
        <v>0</v>
      </c>
      <c r="EA213" s="28">
        <f>INDEX(军阶与晶片数值!Q$6:Q$16,AV213+1)</f>
        <v>0</v>
      </c>
      <c r="EB213" s="26">
        <f>INDEX(军阶与晶片数值!R$6:R$16,AW213+1)</f>
        <v>0.4</v>
      </c>
      <c r="EC213" s="26">
        <f>INDEX(军阶与晶片数值!S$6:S$16,AX213+1)</f>
        <v>0.6</v>
      </c>
      <c r="ED213" s="26">
        <f>INDEX(军阶与晶片数值!T$6:T$16,AY213+1)</f>
        <v>0</v>
      </c>
      <c r="EE213" s="26">
        <f>INDEX(军阶与晶片数值!U$6:U$16,AZ213+1)</f>
        <v>0</v>
      </c>
      <c r="EG213" s="26">
        <f>INDEX(军阶与晶片数值!$C$6:$C$36,通天塔!$BA213+1)</f>
        <v>1.1499999999999999</v>
      </c>
      <c r="EH213" s="26">
        <f>INDEX(军阶与晶片数值!$C$6:$C$36,通天塔!$BA213+1)</f>
        <v>1.1499999999999999</v>
      </c>
      <c r="EI213" s="26">
        <f>INDEX(军阶与晶片数值!$C$6:$C$36,通天塔!$BA213+1)</f>
        <v>1.1499999999999999</v>
      </c>
      <c r="EJ213" s="26">
        <f>INDEX(军阶与晶片数值!$C$6:$C$36,通天塔!$BA213+1)</f>
        <v>1.1499999999999999</v>
      </c>
      <c r="EK213" s="26">
        <f>INDEX(军阶与晶片数值!$C$6:$C$36,通天塔!$BA213+1)</f>
        <v>1.1499999999999999</v>
      </c>
      <c r="EM213" s="14">
        <f>INDEX(战舰突破!$H$6:$H$18,通天塔!$J213+1)+INDEX(战舰突破!$H$23:$H$35,通天塔!$K213+1)+INDEX(战舰突破!$H$40:$H$52,通天塔!$L213+1)</f>
        <v>200</v>
      </c>
      <c r="EN213" s="14">
        <f>INDEX(战舰突破!$I$6:$I$18,通天塔!$J213+1)+INDEX(战舰突破!$I$23:$I$35,通天塔!$K213+1)+INDEX(战舰突破!$I$40:$I$52,通天塔!$L213+1)</f>
        <v>200</v>
      </c>
      <c r="EO213" s="14">
        <f>INDEX(战舰突破!$J$6:$J$18,通天塔!$J213+1)+INDEX(战舰突破!$J$23:$J$35,通天塔!$K213+1)+INDEX(战舰突破!$J$40:$J$52,通天塔!$L213+1)</f>
        <v>0</v>
      </c>
      <c r="EP213" s="14">
        <f>INDEX(战舰突破!$K$6:$K$18,通天塔!$J213+1)+INDEX(战舰突破!$K$23:$K$35,通天塔!$K213+1)+INDEX(战舰突破!$K$40:$K$52,通天塔!$L213+1)</f>
        <v>0</v>
      </c>
      <c r="EQ213" s="14">
        <f>INDEX(战舰突破!$L$6:$L$18,通天塔!$J213+1)+INDEX(战舰突破!$L$23:$L$35,通天塔!$K213+1)+INDEX(战舰突破!$L$40:$L$52,通天塔!$L213+1)</f>
        <v>200</v>
      </c>
      <c r="ER213" s="18">
        <f>INDEX(战舰突破!$N$6:$N$18,通天塔!$J213+1)+INDEX(战舰突破!$N$23:$N$35,通天塔!$K213+1)+INDEX(战舰突破!$N$40:$N$52,通天塔!$L213+1)</f>
        <v>0.75</v>
      </c>
      <c r="ES213" s="18">
        <f>INDEX(战舰突破!$O$6:$O$18,通天塔!$J213+1)+INDEX(战舰突破!$O$23:$O$35,通天塔!$K213+1)+INDEX(战舰突破!$O$40:$O$52,通天塔!$L213+1)</f>
        <v>1.4</v>
      </c>
      <c r="ET213" s="18">
        <f>INDEX(战舰突破!$P$6:$P$18,通天塔!$J213+1)+INDEX(战舰突破!$P$23:$P$35,通天塔!$K213+1)+INDEX(战舰突破!$P$40:$P$52,通天塔!$L213+1)</f>
        <v>0.5</v>
      </c>
      <c r="EU213" s="18">
        <f>INDEX(战舰突破!$Q$6:$Q$18,通天塔!$J213+1)+INDEX(战舰突破!$Q$23:$Q$35,通天塔!$K213+1)+INDEX(战舰突破!$Q$40:$Q$52,通天塔!$L213+1)</f>
        <v>0.3</v>
      </c>
      <c r="EV213" s="18">
        <f>INDEX(战舰突破!$R$6:$R$18,通天塔!$J213+1)+INDEX(战舰突破!$R$23:$R$35,通天塔!$K213+1)+INDEX(战舰突破!$R$40:$R$52,通天塔!$L213+1)</f>
        <v>0.25</v>
      </c>
      <c r="EW213" s="18">
        <f>INDEX(战舰突破!$M$6:$M$18,通天塔!$J213+1)+INDEX(战舰突破!$M$23:$M$35,通天塔!$K213+1)+INDEX(战舰突破!$M$40:$M$52,通天塔!$L213+1)</f>
        <v>0.2</v>
      </c>
      <c r="EX213" s="22">
        <f>INDEX(战舰突破!$W$6:$W$18,通天塔!$J213+1)+INDEX(战舰突破!$W$23:$W$35,通天塔!$K213+1)+INDEX(战舰突破!$W$40:$W$52,通天塔!$L213+1)</f>
        <v>0.5</v>
      </c>
      <c r="FA213" s="14">
        <f>INDEX(战舰突破!$S$6:$S$18,通天塔!$J213+1)</f>
        <v>0</v>
      </c>
      <c r="FB213" s="14">
        <f>INDEX(战舰突破!$T$6:$T$18,通天塔!$J213+1)</f>
        <v>1.1000000000000001</v>
      </c>
      <c r="FC213" s="14">
        <f>INDEX(战舰突破!$U$6:$U$18,通天塔!$J213+1)</f>
        <v>0.1</v>
      </c>
      <c r="FD213" s="14">
        <f>INDEX(战舰突破!$V$6:$V$18,通天塔!$J213+1)</f>
        <v>2</v>
      </c>
      <c r="FE213" s="14">
        <f>INDEX(战舰突破!$X$6:$X$18,通天塔!$J213+1)</f>
        <v>12</v>
      </c>
      <c r="FG213" s="14">
        <f>INDEX(战舰突破!$S$23:$S$35,通天塔!$J213+1)</f>
        <v>1</v>
      </c>
      <c r="FH213" s="14">
        <f>INDEX(战舰突破!$T$23:$T$35,通天塔!$J213+1)</f>
        <v>0.55000000000000004</v>
      </c>
      <c r="FI213" s="14">
        <f>INDEX(战舰突破!$U$23:$U$35,通天塔!$J213+1)</f>
        <v>0.1</v>
      </c>
      <c r="FJ213" s="14">
        <f>INDEX(战舰突破!$V$23:$V$35,通天塔!$J213+1)</f>
        <v>2</v>
      </c>
      <c r="FK213" s="14">
        <f>INDEX(战舰突破!$X$23:$X$35,通天塔!$J213+1)</f>
        <v>180</v>
      </c>
      <c r="FM213" s="14">
        <f>INDEX(战舰突破!$S$40:$S$52,通天塔!$J213+1)</f>
        <v>1</v>
      </c>
      <c r="FN213" s="14">
        <f>INDEX(战舰突破!$T$40:$T$52,通天塔!$J213+1)</f>
        <v>0.25</v>
      </c>
      <c r="FO213" s="14">
        <f>INDEX(战舰突破!$U$40:$U$52,通天塔!$J213+1)</f>
        <v>0.2</v>
      </c>
      <c r="FP213" s="14">
        <f>INDEX(战舰突破!$V$40:$V$52,通天塔!$J213+1)</f>
        <v>2</v>
      </c>
      <c r="FQ213" s="14">
        <f>INDEX(战舰突破!$X$40:$X$52,通天塔!$J213+1)</f>
        <v>300</v>
      </c>
      <c r="FT213" s="14">
        <f t="shared" si="384"/>
        <v>5437184</v>
      </c>
      <c r="FU213" s="14">
        <f t="shared" si="385"/>
        <v>5440392</v>
      </c>
      <c r="FV213" s="14">
        <f t="shared" si="386"/>
        <v>5443829</v>
      </c>
      <c r="FW213" s="14">
        <f t="shared" si="387"/>
        <v>66277822</v>
      </c>
      <c r="FX213" s="14">
        <f t="shared" si="388"/>
        <v>2610057</v>
      </c>
      <c r="FY213" s="14">
        <f t="shared" si="389"/>
        <v>65106851</v>
      </c>
      <c r="FZ213" s="14">
        <f t="shared" si="390"/>
        <v>1630511</v>
      </c>
      <c r="GA213" s="28">
        <f t="shared" si="391"/>
        <v>67150</v>
      </c>
      <c r="GB213" s="28">
        <f t="shared" si="392"/>
        <v>67150</v>
      </c>
      <c r="GC213" s="28">
        <f t="shared" si="393"/>
        <v>67150</v>
      </c>
      <c r="GD213" s="28">
        <f t="shared" si="394"/>
        <v>67150</v>
      </c>
      <c r="GE213" s="28">
        <f t="shared" si="395"/>
        <v>3.08</v>
      </c>
      <c r="GF213" s="28">
        <f t="shared" si="396"/>
        <v>3.5200000000000005</v>
      </c>
      <c r="GG213" s="28">
        <f t="shared" si="397"/>
        <v>0</v>
      </c>
      <c r="GH213" s="28">
        <f t="shared" si="398"/>
        <v>73.45</v>
      </c>
      <c r="GI213" s="14">
        <f t="shared" si="399"/>
        <v>1</v>
      </c>
      <c r="GJ213" s="14">
        <f t="shared" si="400"/>
        <v>2</v>
      </c>
      <c r="GK213" s="14">
        <f t="shared" si="401"/>
        <v>2</v>
      </c>
      <c r="GL213" s="18">
        <f t="shared" si="402"/>
        <v>2.3000000000000003</v>
      </c>
      <c r="GM213" s="18">
        <f t="shared" si="403"/>
        <v>1.75</v>
      </c>
      <c r="GN213" s="18">
        <f t="shared" si="404"/>
        <v>1.45</v>
      </c>
      <c r="GO213" s="29">
        <f t="shared" si="464"/>
        <v>67300</v>
      </c>
      <c r="GP213" s="29">
        <f t="shared" si="464"/>
        <v>67600</v>
      </c>
      <c r="GQ213" s="29">
        <f t="shared" si="464"/>
        <v>67600</v>
      </c>
      <c r="GR213" s="26">
        <f t="shared" si="405"/>
        <v>0.1</v>
      </c>
      <c r="GS213" s="26">
        <f t="shared" si="406"/>
        <v>0.1</v>
      </c>
      <c r="GT213" s="26">
        <f t="shared" si="407"/>
        <v>0.2</v>
      </c>
      <c r="GU213" s="14">
        <f t="shared" si="408"/>
        <v>4</v>
      </c>
      <c r="GV213" s="14">
        <f t="shared" si="409"/>
        <v>4</v>
      </c>
      <c r="GW213" s="14">
        <f t="shared" si="410"/>
        <v>4</v>
      </c>
      <c r="GX213" s="14">
        <f t="shared" si="411"/>
        <v>12</v>
      </c>
      <c r="GY213" s="14">
        <f t="shared" si="412"/>
        <v>180</v>
      </c>
      <c r="GZ213" s="14">
        <f t="shared" si="413"/>
        <v>300</v>
      </c>
      <c r="HA213">
        <v>209</v>
      </c>
      <c r="HB213" s="14">
        <f t="shared" si="382"/>
        <v>669533119</v>
      </c>
      <c r="HD213" s="14">
        <f t="shared" si="414"/>
        <v>5220114</v>
      </c>
      <c r="HE213" s="14">
        <f t="shared" si="415"/>
        <v>2718562</v>
      </c>
      <c r="HF213" s="29">
        <f t="shared" si="416"/>
        <v>64464</v>
      </c>
      <c r="HG213" s="29">
        <f t="shared" si="417"/>
        <v>46388</v>
      </c>
      <c r="HH213" s="29">
        <f t="shared" si="418"/>
        <v>50100</v>
      </c>
      <c r="HI213" s="29">
        <f t="shared" si="419"/>
        <v>46760</v>
      </c>
      <c r="HJ213" s="14">
        <f t="shared" si="420"/>
        <v>3.08</v>
      </c>
      <c r="HK213" s="14">
        <f t="shared" si="421"/>
        <v>3.5200000000000005</v>
      </c>
      <c r="HL213" s="14">
        <f t="shared" si="422"/>
        <v>1632140</v>
      </c>
      <c r="HM213" s="14">
        <f t="shared" si="423"/>
        <v>2677782</v>
      </c>
      <c r="HN213" s="26">
        <f t="shared" si="424"/>
        <v>0.399352306808755</v>
      </c>
      <c r="HO213" s="26">
        <f t="shared" si="425"/>
        <v>0.66547560374568748</v>
      </c>
      <c r="HP213" s="29">
        <f t="shared" si="426"/>
        <v>775854</v>
      </c>
      <c r="HQ213" s="29">
        <f t="shared" si="427"/>
        <v>2836931</v>
      </c>
      <c r="HR213" s="29">
        <f t="shared" si="428"/>
        <v>3137860</v>
      </c>
      <c r="HS213" s="26">
        <f t="shared" si="429"/>
        <v>0.49095166069245588</v>
      </c>
      <c r="HT213" s="26">
        <f t="shared" si="430"/>
        <v>0.49483662432919628</v>
      </c>
      <c r="HU213" s="26">
        <f t="shared" si="431"/>
        <v>0.59483662432919626</v>
      </c>
      <c r="HV213" s="26">
        <f t="shared" si="432"/>
        <v>9.095166069245586E-2</v>
      </c>
      <c r="HW213" s="29">
        <f t="shared" si="433"/>
        <v>2.2000000000000002</v>
      </c>
      <c r="HX213" s="29">
        <f t="shared" si="434"/>
        <v>4.4233097818204428</v>
      </c>
      <c r="HY213" s="29">
        <f t="shared" si="435"/>
        <v>5.0233097818204424</v>
      </c>
      <c r="HZ213" s="29">
        <f t="shared" si="436"/>
        <v>8534394</v>
      </c>
      <c r="IA213" s="29">
        <f t="shared" si="437"/>
        <v>8365749.7617664337</v>
      </c>
      <c r="IB213" s="29">
        <f t="shared" si="438"/>
        <v>7881221.4159915466</v>
      </c>
      <c r="IC213" s="29">
        <f t="shared" si="439"/>
        <v>42894744</v>
      </c>
      <c r="ID213" s="14">
        <f t="shared" si="440"/>
        <v>24781365.18</v>
      </c>
      <c r="IH213" s="14">
        <v>1</v>
      </c>
      <c r="II213" s="14">
        <v>1</v>
      </c>
      <c r="IJ213" s="14">
        <v>480</v>
      </c>
      <c r="IK213" s="14">
        <v>80</v>
      </c>
      <c r="IL213" s="14">
        <v>60</v>
      </c>
      <c r="IM213" s="23">
        <f t="shared" si="441"/>
        <v>5736287921</v>
      </c>
      <c r="IN213" s="23">
        <f t="shared" si="442"/>
        <v>2</v>
      </c>
      <c r="IO213" s="23">
        <f t="shared" si="443"/>
        <v>5736.29</v>
      </c>
      <c r="IP213" s="23">
        <f t="shared" si="444"/>
        <v>6514053654</v>
      </c>
      <c r="IQ213" s="23">
        <f t="shared" si="445"/>
        <v>2</v>
      </c>
      <c r="IR213" s="23">
        <f t="shared" si="446"/>
        <v>6514.05</v>
      </c>
      <c r="IS213" s="14">
        <v>1</v>
      </c>
      <c r="IT213" s="14">
        <v>1</v>
      </c>
      <c r="IU213" s="14">
        <v>240</v>
      </c>
      <c r="IV213" s="14">
        <v>40</v>
      </c>
      <c r="IW213" s="14">
        <v>30</v>
      </c>
      <c r="IX213" s="23">
        <f t="shared" si="447"/>
        <v>3377000467</v>
      </c>
      <c r="IY213" s="23">
        <f t="shared" si="448"/>
        <v>2</v>
      </c>
      <c r="IZ213" s="23">
        <f t="shared" si="449"/>
        <v>3377</v>
      </c>
      <c r="JA213" s="23"/>
      <c r="JB213" s="23"/>
      <c r="JC213" s="23"/>
      <c r="JG213">
        <f t="shared" si="450"/>
        <v>1.8020554428926607</v>
      </c>
      <c r="JH213">
        <f t="shared" si="451"/>
        <v>5.5503307641093951</v>
      </c>
      <c r="JJ213" s="14">
        <v>10</v>
      </c>
      <c r="JK213" s="14">
        <v>2</v>
      </c>
      <c r="JL213" s="14">
        <v>1.5</v>
      </c>
      <c r="JM213" s="23">
        <f t="shared" si="452"/>
        <v>114550615</v>
      </c>
      <c r="JN213" s="23">
        <f t="shared" si="453"/>
        <v>1</v>
      </c>
      <c r="JO213" s="23">
        <f t="shared" si="454"/>
        <v>114550.62</v>
      </c>
      <c r="JP213" s="14">
        <v>30</v>
      </c>
      <c r="JQ213" s="14">
        <v>6</v>
      </c>
      <c r="JR213" s="14">
        <v>4</v>
      </c>
      <c r="JS213" s="23">
        <f t="shared" si="455"/>
        <v>327889402</v>
      </c>
      <c r="JT213" s="23">
        <f t="shared" si="456"/>
        <v>1</v>
      </c>
      <c r="JU213" s="23">
        <f t="shared" si="457"/>
        <v>327889.40000000002</v>
      </c>
      <c r="JW213" s="23">
        <f t="shared" si="458"/>
        <v>437185869</v>
      </c>
      <c r="JX213" s="23">
        <f t="shared" si="459"/>
        <v>1</v>
      </c>
      <c r="JY213" s="23">
        <f t="shared" si="460"/>
        <v>437185.87</v>
      </c>
      <c r="JZ213" s="23">
        <f t="shared" si="461"/>
        <v>171825923</v>
      </c>
      <c r="KA213" s="23">
        <f t="shared" si="462"/>
        <v>1</v>
      </c>
      <c r="KB213" s="23">
        <f t="shared" si="463"/>
        <v>171825.92000000001</v>
      </c>
    </row>
    <row r="214" spans="3:288" ht="16.5" x14ac:dyDescent="0.2">
      <c r="C214" s="14">
        <f t="shared" si="381"/>
        <v>58</v>
      </c>
      <c r="D214" s="14">
        <v>210</v>
      </c>
      <c r="E214" s="14" t="s">
        <v>814</v>
      </c>
      <c r="F214" s="14">
        <v>740</v>
      </c>
      <c r="G214" s="14">
        <v>740</v>
      </c>
      <c r="H214" s="14">
        <v>740</v>
      </c>
      <c r="I214" s="14">
        <v>740</v>
      </c>
      <c r="J214" s="14">
        <v>11</v>
      </c>
      <c r="K214" s="14">
        <v>11</v>
      </c>
      <c r="L214" s="14">
        <v>11</v>
      </c>
      <c r="M214" s="14">
        <v>8</v>
      </c>
      <c r="N214" s="14">
        <v>8</v>
      </c>
      <c r="O214" s="14">
        <v>8</v>
      </c>
      <c r="P214" s="14">
        <v>11</v>
      </c>
      <c r="Q214" s="14">
        <v>11</v>
      </c>
      <c r="R214" s="14">
        <v>11</v>
      </c>
      <c r="S214" s="14">
        <v>11</v>
      </c>
      <c r="T214" s="14">
        <v>11</v>
      </c>
      <c r="U214" s="14">
        <v>11</v>
      </c>
      <c r="V214" s="14">
        <v>10</v>
      </c>
      <c r="W214" s="14">
        <v>10</v>
      </c>
      <c r="X214" s="14">
        <v>740</v>
      </c>
      <c r="Y214" s="14">
        <v>740</v>
      </c>
      <c r="Z214" s="14">
        <v>740</v>
      </c>
      <c r="AA214" s="14">
        <v>740</v>
      </c>
      <c r="AB214" s="14">
        <v>740</v>
      </c>
      <c r="AC214" s="14">
        <v>740</v>
      </c>
      <c r="AD214" s="14">
        <v>740</v>
      </c>
      <c r="AE214" s="14">
        <v>740</v>
      </c>
      <c r="AF214" s="14">
        <v>99</v>
      </c>
      <c r="AG214" s="14">
        <v>99</v>
      </c>
      <c r="AH214" s="14">
        <v>99</v>
      </c>
      <c r="AI214" s="14">
        <v>99</v>
      </c>
      <c r="AJ214" s="14">
        <v>99</v>
      </c>
      <c r="AK214" s="14">
        <v>99</v>
      </c>
      <c r="AL214" s="14">
        <v>99</v>
      </c>
      <c r="AM214" s="14">
        <v>99</v>
      </c>
      <c r="AN214" s="14">
        <v>7</v>
      </c>
      <c r="AO214" s="14">
        <v>8</v>
      </c>
      <c r="AP214" s="14">
        <v>8</v>
      </c>
      <c r="AQ214" s="14">
        <v>8</v>
      </c>
      <c r="AR214" s="14">
        <v>8</v>
      </c>
      <c r="AS214" s="14">
        <v>0</v>
      </c>
      <c r="AT214" s="14">
        <v>0</v>
      </c>
      <c r="AU214" s="14">
        <v>0</v>
      </c>
      <c r="AV214" s="14">
        <v>0</v>
      </c>
      <c r="AW214" s="14">
        <v>5</v>
      </c>
      <c r="AX214" s="14">
        <v>6</v>
      </c>
      <c r="AY214" s="14">
        <v>0</v>
      </c>
      <c r="AZ214" s="14">
        <v>0</v>
      </c>
      <c r="BA214" s="14">
        <v>23</v>
      </c>
      <c r="BF214" s="14">
        <f>ROUND((INDEX(新战舰养成!S$6:S$18,通天塔!$J214+1)+INDEX(新战舰养成!D$6:D$18,通天塔!$J214+1)*(通天塔!$G214-1))*INDEX(战舰突破!$D$6:$D$18,通天塔!$M214+1),0)</f>
        <v>530225</v>
      </c>
      <c r="BG214" s="14">
        <f>ROUND((INDEX(新战舰养成!T$6:T$18,通天塔!$J214+1)+INDEX(新战舰养成!E$6:E$18,通天塔!$J214+1)*(通天塔!$G214-1))*INDEX(战舰突破!$D$6:$D$18,通天塔!$M214+1),0)</f>
        <v>4241672</v>
      </c>
      <c r="BH214" s="14">
        <f>ROUND((INDEX(新战舰养成!U$6:U$18,通天塔!$J214+1)+INDEX(新战舰养成!F$6:F$18,通天塔!$J214+1)*(通天塔!$G214-1))*INDEX(战舰突破!$D$6:$D$18,通天塔!$M214+1),0)</f>
        <v>265278</v>
      </c>
      <c r="BI214" s="14">
        <f>ROUND((INDEX(新战舰养成!V$6:V$18,通天塔!$J214+1)+INDEX(新战舰养成!G$6:G$18,通天塔!$J214+1)*(通天塔!$G214-1))*INDEX(战舰突破!$D$6:$D$18,通天塔!$M214+1),0)</f>
        <v>630</v>
      </c>
      <c r="BJ214" s="14">
        <f>ROUND((INDEX(新战舰养成!W$6:W$18,通天塔!$J214+1)+INDEX(新战舰养成!H$6:H$18,通天塔!$J214+1)*(通天塔!$G214-1))*INDEX(战舰突破!$D$6:$D$18,通天塔!$M214+1),0)</f>
        <v>8</v>
      </c>
      <c r="BL214" s="14">
        <f>IF($H214&gt;0,ROUND((INDEX(新战舰养成!X$6:X$18,通天塔!$K214+1)+INDEX(新战舰养成!I$6:I$18,通天塔!$K214+1)*(通天塔!$H214-1))*INDEX(战舰突破!$D$6:$D$18,通天塔!$N214+1),0),0)</f>
        <v>530813</v>
      </c>
      <c r="BM214" s="14">
        <f>IF($H214&gt;0,ROUND((INDEX(新战舰养成!Y$6:Y$18,通天塔!$K214+1)+INDEX(新战舰养成!J$6:J$18,通天塔!$K214+1)*(通天塔!$H214-1))*INDEX(战舰突破!$D$6:$D$18,通天塔!$N214+1),0),0)</f>
        <v>0</v>
      </c>
      <c r="BN214" s="14">
        <f>IF($H214&gt;0,ROUND((INDEX(新战舰养成!Z$6:Z$18,通天塔!$K214+1)+INDEX(新战舰养成!K$6:K$18,通天塔!$K214+1)*(通天塔!$H214-1))*INDEX(战舰突破!$D$6:$D$18,通天塔!$N214+1),0),0)</f>
        <v>0</v>
      </c>
      <c r="BO214" s="14">
        <f>IF($H214&gt;0,ROUND((INDEX(新战舰养成!AA$6:AA$18,通天塔!$K214+1)+INDEX(新战舰养成!L$6:L$18,通天塔!$K214+1)*(通天塔!$H214-1))*INDEX(战舰突破!$D$6:$D$18,通天塔!$N214+1),0),0)</f>
        <v>5302248</v>
      </c>
      <c r="BP214" s="14">
        <f>IF($H214&gt;0,ROUND((INDEX(新战舰养成!AB$6:AB$18,通天塔!$K214+1)+INDEX(新战舰养成!M$6:M$18,通天塔!$K214+1)*(通天塔!$H214-1))*INDEX(战舰突破!$D$6:$D$18,通天塔!$N214+1),0),0)</f>
        <v>105890</v>
      </c>
      <c r="BR214" s="14">
        <f>IF($I214&gt;0,ROUND((INDEX(新战舰养成!AC$6:AC$18,通天塔!$L214+1)+INDEX(新战舰养成!I$6:I$18,通天塔!$L214+1)*(通天塔!$I214-1))*INDEX(战舰突破!$D$6:$D$18,通天塔!$O214+1),0),0)</f>
        <v>531443</v>
      </c>
      <c r="BS214" s="14">
        <f>IF($I214&gt;0,ROUND((INDEX(新战舰养成!AD$6:AD$18,通天塔!$L214+1)+INDEX(新战舰养成!J$6:J$18,通天塔!$L214+1)*(通天塔!$I214-1))*INDEX(战舰突破!$D$6:$D$18,通天塔!$O214+1),0),0)</f>
        <v>0</v>
      </c>
      <c r="BT214" s="14">
        <f>IF($I214&gt;0,ROUND((INDEX(新战舰养成!AE$6:AE$18,通天塔!$L214+1)+INDEX(新战舰养成!K$6:K$18,通天塔!$L214+1)*(通天塔!$I214-1))*INDEX(战舰突破!$D$6:$D$18,通天塔!$O214+1),0),0)</f>
        <v>0</v>
      </c>
      <c r="BU214" s="14">
        <f>IF($I214&gt;0,ROUND((INDEX(新战舰养成!AF$6:AF$18,通天塔!$L214+1)+INDEX(新战舰养成!L$6:L$18,通天塔!$L214+1)*(通天塔!$I214-1))*INDEX(战舰突破!$D$6:$D$18,通天塔!$O214+1),0),0)</f>
        <v>3427284</v>
      </c>
      <c r="BV214" s="14">
        <f>IF($I214&gt;0,ROUND((INDEX(新战舰养成!AG$6:AG$18,通天塔!$L214+1)+INDEX(新战舰养成!M$6:M$18,通天塔!$L214+1)*(通天塔!$I214-1))*INDEX(战舰突破!$D$6:$D$18,通天塔!$O214+1),0),0)</f>
        <v>143856</v>
      </c>
      <c r="BY214" s="14">
        <f>(INDEX(装备数值!$C$13:$G$116,通天塔!$P214*8+1,BY$2)+INDEX(装备数值!$C$13:$G$116,通天塔!$Q214*8+2,BY$2)+INDEX(装备数值!$C$13:$G$116,通天塔!$S214*8+3,BY$2)+INDEX(装备数值!$C$13:$G$116,通天塔!$R214*8+4,BY$2)+INDEX(装备数值!$C$13:$G$116,通天塔!$T214*8+5,BY$2)+INDEX(装备数值!$C$13:$G$116,通天塔!$U214*8+6,BY$2)+INDEX(装备数值!$C$13:$G$116,通天塔!$V214*8+7,BY$2)+INDEX(装备数值!$C$13:$G$116,通天塔!$W214*8+8,BY$2))</f>
        <v>95500</v>
      </c>
      <c r="BZ214" s="14">
        <f>(INDEX(装备数值!$C$13:$G$116,通天塔!$P214*8+1,BZ$2)+INDEX(装备数值!$C$13:$G$116,通天塔!$Q214*8+2,BZ$2)+INDEX(装备数值!$C$13:$G$116,通天塔!$S214*8+3,BZ$2)+INDEX(装备数值!$C$13:$G$116,通天塔!$R214*8+4,BZ$2)+INDEX(装备数值!$C$13:$G$116,通天塔!$T214*8+5,BZ$2)+INDEX(装备数值!$C$13:$G$116,通天塔!$U214*8+6,BZ$2)+INDEX(装备数值!$C$13:$G$116,通天塔!$V214*8+7,BZ$2)+INDEX(装备数值!$C$13:$G$116,通天塔!$W214*8+8,BZ$2))</f>
        <v>832500</v>
      </c>
      <c r="CA214" s="14">
        <f>(INDEX(装备数值!$C$13:$G$116,通天塔!$P214*8+1,CA$2)+INDEX(装备数值!$C$13:$G$116,通天塔!$Q214*8+2,CA$2)+INDEX(装备数值!$C$13:$G$116,通天塔!$S214*8+3,CA$2)+INDEX(装备数值!$C$13:$G$116,通天塔!$R214*8+4,CA$2)+INDEX(装备数值!$C$13:$G$116,通天塔!$T214*8+5,CA$2)+INDEX(装备数值!$C$13:$G$116,通天塔!$U214*8+6,CA$2)+INDEX(装备数值!$C$13:$G$116,通天塔!$V214*8+7,CA$2)+INDEX(装备数值!$C$13:$G$116,通天塔!$W214*8+8,CA$2))</f>
        <v>49000</v>
      </c>
      <c r="CB214" s="14">
        <f>(INDEX(装备数值!$C$13:$G$116,通天塔!$P214*8+1,CB$2)+INDEX(装备数值!$C$13:$G$116,通天塔!$Q214*8+2,CB$2)+INDEX(装备数值!$C$13:$G$116,通天塔!$S214*8+3,CB$2)+INDEX(装备数值!$C$13:$G$116,通天塔!$R214*8+4,CB$2)+INDEX(装备数值!$C$13:$G$116,通天塔!$T214*8+5,CB$2)+INDEX(装备数值!$C$13:$G$116,通天塔!$U214*8+6,CB$2)+INDEX(装备数值!$C$13:$G$116,通天塔!$V214*8+7,CB$2)+INDEX(装备数值!$C$13:$G$116,通天塔!$W214*8+8,CB$2))</f>
        <v>1110000</v>
      </c>
      <c r="CC214" s="14">
        <f>(INDEX(装备数值!$C$13:$G$116,通天塔!$P214*8+1,CC$2)+INDEX(装备数值!$C$13:$G$116,通天塔!$Q214*8+2,CC$2)+INDEX(装备数值!$C$13:$G$116,通天塔!$S214*8+3,CC$2)+INDEX(装备数值!$C$13:$G$116,通天塔!$R214*8+4,CC$2)+INDEX(装备数值!$C$13:$G$116,通天塔!$T214*8+5,CC$2)+INDEX(装备数值!$C$13:$G$116,通天塔!$U214*8+6,CC$2)+INDEX(装备数值!$C$13:$G$116,通天塔!$V214*8+7,CC$2)+INDEX(装备数值!$C$13:$G$116,通天塔!$W214*8+8,CC$2))</f>
        <v>19450</v>
      </c>
      <c r="CF214" s="14">
        <f>INDEX(装备数值!$I$13:$M$116,通天塔!$P214*8+1,CF$2)*$X214+INDEX(装备数值!$I$13:$M$116,通天塔!$Q214*8+2,CF$2)*$Y214+INDEX(装备数值!$I$13:$M$116,通天塔!$S214*8+3,CF$2)*$Z214+INDEX(装备数值!$I$13:$M$116,通天塔!$R214*8+4,CF$2)*$AA214+INDEX(装备数值!$I$13:$M$116,通天塔!$T214*8+5,CF$2)*$AB214+INDEX(装备数值!$I$13:$M$116,通天塔!$U214*8+6,CF$2)*$AC214+INDEX(装备数值!$I$13:$M$116,通天塔!$V214*8+7,CF$2)*$AD214+INDEX(装备数值!$I$13:$M$116,通天塔!$W214*8+8,CF$2)*$AE214</f>
        <v>255300</v>
      </c>
      <c r="CG214" s="14">
        <f>INDEX(装备数值!$I$13:$M$116,通天塔!$P214*8+1,CG$2)*$X214+INDEX(装备数值!$I$13:$M$116,通天塔!$Q214*8+2,CG$2)*$Y214+INDEX(装备数值!$I$13:$M$116,通天塔!$S214*8+3,CG$2)*$Z214+INDEX(装备数值!$I$13:$M$116,通天塔!$R214*8+4,CG$2)*$AA214+INDEX(装备数值!$I$13:$M$116,通天塔!$T214*8+5,CG$2)*$AB214+INDEX(装备数值!$I$13:$M$116,通天塔!$U214*8+6,CG$2)*$AC214+INDEX(装备数值!$I$13:$M$116,通天塔!$V214*8+7,CG$2)*$AD214+INDEX(装备数值!$I$13:$M$116,通天塔!$W214*8+8,CG$2)*$AE214</f>
        <v>2053500</v>
      </c>
      <c r="CH214" s="14">
        <f>INDEX(装备数值!$I$13:$M$116,通天塔!$P214*8+1,CH$2)*$X214+INDEX(装备数值!$I$13:$M$116,通天塔!$Q214*8+2,CH$2)*$Y214+INDEX(装备数值!$I$13:$M$116,通天塔!$S214*8+3,CH$2)*$Z214+INDEX(装备数值!$I$13:$M$116,通天塔!$R214*8+4,CH$2)*$AA214+INDEX(装备数值!$I$13:$M$116,通天塔!$T214*8+5,CH$2)*$AB214+INDEX(装备数值!$I$13:$M$116,通天塔!$U214*8+6,CH$2)*$AC214+INDEX(装备数值!$I$13:$M$116,通天塔!$V214*8+7,CH$2)*$AD214+INDEX(装备数值!$I$13:$M$116,通天塔!$W214*8+8,CH$2)*$AE214</f>
        <v>128760</v>
      </c>
      <c r="CI214" s="14">
        <f>INDEX(装备数值!$I$13:$M$116,通天塔!$P214*8+1,CI$2)*$X214+INDEX(装备数值!$I$13:$M$116,通天塔!$Q214*8+2,CI$2)*$Y214+INDEX(装备数值!$I$13:$M$116,通天塔!$S214*8+3,CI$2)*$Z214+INDEX(装备数值!$I$13:$M$116,通天塔!$R214*8+4,CI$2)*$AA214+INDEX(装备数值!$I$13:$M$116,通天塔!$T214*8+5,CI$2)*$AB214+INDEX(装备数值!$I$13:$M$116,通天塔!$U214*8+6,CI$2)*$AC214+INDEX(装备数值!$I$13:$M$116,通天塔!$V214*8+7,CI$2)*$AD214+INDEX(装备数值!$I$13:$M$116,通天塔!$W214*8+8,CI$2)*$AE214</f>
        <v>2738000</v>
      </c>
      <c r="CJ214" s="14">
        <f>INDEX(装备数值!$I$13:$M$116,通天塔!$P214*8+1,CJ$2)*$X214+INDEX(装备数值!$I$13:$M$116,通天塔!$Q214*8+2,CJ$2)*$Y214+INDEX(装备数值!$I$13:$M$116,通天塔!$S214*8+3,CJ$2)*$Z214+INDEX(装备数值!$I$13:$M$116,通天塔!$R214*8+4,CJ$2)*$AA214+INDEX(装备数值!$I$13:$M$116,通天塔!$T214*8+5,CJ$2)*$AB214+INDEX(装备数值!$I$13:$M$116,通天塔!$U214*8+6,CJ$2)*$AC214+INDEX(装备数值!$I$13:$M$116,通天塔!$V214*8+7,CJ$2)*$AD214+INDEX(装备数值!$I$13:$M$116,通天塔!$W214*8+8,CJ$2)*$AE214</f>
        <v>51060</v>
      </c>
      <c r="CM214" s="14">
        <f>INDEX(装备数值!$X$13:$AH$116,$P214*8+1,CM$2)*$AF214+INDEX(装备数值!$X$13:$AH$116,$Q214*8+2,CM$2)*$AG214+INDEX(装备数值!$X$13:$AH$116,$S214*8+3,CM$2)*$AH214+INDEX(装备数值!$X$13:$AH$116,$R214*8+4,CM$2)*$AI214+INDEX(装备数值!$X$13:$AH$116,$T214*8+5,CM$2)*$AJ214+INDEX(装备数值!$X$13:$AH$116,$U214*8+6,CM$2)*$AK214+INDEX(装备数值!$X$13:$AH$116,$V214*8+7,CM$2)*$AL214+INDEX(装备数值!$X$13:$AH$116,$W214*8+8,CM$2)*$AM214</f>
        <v>79200</v>
      </c>
      <c r="CN214" s="14">
        <f>INDEX(装备数值!$X$13:$AH$116,$P214*8+1,CN$2)*$AF214+INDEX(装备数值!$X$13:$AH$116,$Q214*8+2,CN$2)*$AG214+INDEX(装备数值!$X$13:$AH$116,$S214*8+3,CN$2)*$AH214+INDEX(装备数值!$X$13:$AH$116,$R214*8+4,CN$2)*$AI214+INDEX(装备数值!$X$13:$AH$116,$T214*8+5,CN$2)*$AJ214+INDEX(装备数值!$X$13:$AH$116,$U214*8+6,CN$2)*$AK214+INDEX(装备数值!$X$13:$AH$116,$V214*8+7,CN$2)*$AL214+INDEX(装备数值!$X$13:$AH$116,$W214*8+8,CN$2)*$AM214</f>
        <v>631125</v>
      </c>
      <c r="CO214" s="14">
        <f>INDEX(装备数值!$X$13:$AH$116,$P214*8+1,CO$2)*$AF214+INDEX(装备数值!$X$13:$AH$116,$Q214*8+2,CO$2)*$AG214+INDEX(装备数值!$X$13:$AH$116,$S214*8+3,CO$2)*$AH214+INDEX(装备数值!$X$13:$AH$116,$R214*8+4,CO$2)*$AI214+INDEX(装备数值!$X$13:$AH$116,$T214*8+5,CO$2)*$AJ214+INDEX(装备数值!$X$13:$AH$116,$U214*8+6,CO$2)*$AK214+INDEX(装备数值!$X$13:$AH$116,$V214*8+7,CO$2)*$AL214+INDEX(装备数值!$X$13:$AH$116,$W214*8+8,CO$2)*$AM214</f>
        <v>44550</v>
      </c>
      <c r="CP214" s="14">
        <f>INDEX(装备数值!$X$13:$AH$116,$P214*8+1,CP$2)*$AF214+INDEX(装备数值!$X$13:$AH$116,$Q214*8+2,CP$2)*$AG214+INDEX(装备数值!$X$13:$AH$116,$S214*8+3,CP$2)*$AH214+INDEX(装备数值!$X$13:$AH$116,$R214*8+4,CP$2)*$AI214+INDEX(装备数值!$X$13:$AH$116,$T214*8+5,CP$2)*$AJ214+INDEX(装备数值!$X$13:$AH$116,$U214*8+6,CP$2)*$AK214+INDEX(装备数值!$X$13:$AH$116,$V214*8+7,CP$2)*$AL214+INDEX(装备数值!$X$13:$AH$116,$W214*8+8,CP$2)*$AM214</f>
        <v>841500</v>
      </c>
      <c r="CQ214" s="14">
        <f>INDEX(装备数值!$X$13:$AH$116,$P214*8+1,CQ$2)*$AF214+INDEX(装备数值!$X$13:$AH$116,$Q214*8+2,CQ$2)*$AG214+INDEX(装备数值!$X$13:$AH$116,$S214*8+3,CQ$2)*$AH214+INDEX(装备数值!$X$13:$AH$116,$R214*8+4,CQ$2)*$AI214+INDEX(装备数值!$X$13:$AH$116,$T214*8+5,CQ$2)*$AJ214+INDEX(装备数值!$X$13:$AH$116,$U214*8+6,CQ$2)*$AK214+INDEX(装备数值!$X$13:$AH$116,$V214*8+7,CQ$2)*$AL214+INDEX(装备数值!$X$13:$AH$116,$W214*8+8,CQ$2)*$AM214</f>
        <v>17820</v>
      </c>
      <c r="CR214" s="14">
        <f>INDEX(装备数值!$X$13:$AH$116,$P214*8+1,CR$2)*$AF214+INDEX(装备数值!$X$13:$AH$116,$Q214*8+2,CR$2)*$AG214+INDEX(装备数值!$X$13:$AH$116,$S214*8+3,CR$2)*$AH214+INDEX(装备数值!$X$13:$AH$116,$R214*8+4,CR$2)*$AI214+INDEX(装备数值!$X$13:$AH$116,$T214*8+5,CR$2)*$AJ214+INDEX(装备数值!$X$13:$AH$116,$U214*8+6,CR$2)*$AK214+INDEX(装备数值!$X$13:$AH$116,$V214*8+7,CR$2)*$AL214+INDEX(装备数值!$X$13:$AH$116,$W214*8+8,CR$2)*$AM214</f>
        <v>66825</v>
      </c>
      <c r="CS214" s="14">
        <f>INDEX(装备数值!$X$13:$AH$116,$P214*8+1,CS$2)*$AF214+INDEX(装备数值!$X$13:$AH$116,$Q214*8+2,CS$2)*$AG214+INDEX(装备数值!$X$13:$AH$116,$S214*8+3,CS$2)*$AH214+INDEX(装备数值!$X$13:$AH$116,$R214*8+4,CS$2)*$AI214+INDEX(装备数值!$X$13:$AH$116,$T214*8+5,CS$2)*$AJ214+INDEX(装备数值!$X$13:$AH$116,$U214*8+6,CS$2)*$AK214+INDEX(装备数值!$X$13:$AH$116,$V214*8+7,CS$2)*$AL214+INDEX(装备数值!$X$13:$AH$116,$W214*8+8,CS$2)*$AM214</f>
        <v>66825</v>
      </c>
      <c r="CT214" s="14">
        <f>INDEX(装备数值!$X$13:$AH$116,$P214*8+1,CT$2)*$AF214+INDEX(装备数值!$X$13:$AH$116,$Q214*8+2,CT$2)*$AG214+INDEX(装备数值!$X$13:$AH$116,$S214*8+3,CT$2)*$AH214+INDEX(装备数值!$X$13:$AH$116,$R214*8+4,CT$2)*$AI214+INDEX(装备数值!$X$13:$AH$116,$T214*8+5,CT$2)*$AJ214+INDEX(装备数值!$X$13:$AH$116,$U214*8+6,CT$2)*$AK214+INDEX(装备数值!$X$13:$AH$116,$V214*8+7,CT$2)*$AL214+INDEX(装备数值!$X$13:$AH$116,$W214*8+8,CT$2)*$AM214</f>
        <v>66825</v>
      </c>
      <c r="CU214" s="14">
        <f>INDEX(装备数值!$X$13:$AH$116,$P214*8+1,CU$2)*$AF214+INDEX(装备数值!$X$13:$AH$116,$Q214*8+2,CU$2)*$AG214+INDEX(装备数值!$X$13:$AH$116,$S214*8+3,CU$2)*$AH214+INDEX(装备数值!$X$13:$AH$116,$R214*8+4,CU$2)*$AI214+INDEX(装备数值!$X$13:$AH$116,$T214*8+5,CU$2)*$AJ214+INDEX(装备数值!$X$13:$AH$116,$U214*8+6,CU$2)*$AK214+INDEX(装备数值!$X$13:$AH$116,$V214*8+7,CU$2)*$AL214+INDEX(装备数值!$X$13:$AH$116,$W214*8+8,CU$2)*$AM214</f>
        <v>66825</v>
      </c>
      <c r="CV214" s="14">
        <f>INDEX(装备数值!$X$13:$AH$116,$P214*8+1,CV$2)*$AF214+INDEX(装备数值!$X$13:$AH$116,$Q214*8+2,CV$2)*$AG214+INDEX(装备数值!$X$13:$AH$116,$S214*8+3,CV$2)*$AH214+INDEX(装备数值!$X$13:$AH$116,$R214*8+4,CV$2)*$AI214+INDEX(装备数值!$X$13:$AH$116,$T214*8+5,CV$2)*$AJ214+INDEX(装备数值!$X$13:$AH$116,$U214*8+6,CV$2)*$AK214+INDEX(装备数值!$X$13:$AH$116,$V214*8+7,CV$2)*$AL214+INDEX(装备数值!$X$13:$AH$116,$W214*8+8,CV$2)*$AM214</f>
        <v>198</v>
      </c>
      <c r="CW214" s="14">
        <f>INDEX(装备数值!$X$13:$AH$116,$P214*8+1,CW$2)*$AF214+INDEX(装备数值!$X$13:$AH$116,$Q214*8+2,CW$2)*$AG214+INDEX(装备数值!$X$13:$AH$116,$S214*8+3,CW$2)*$AH214+INDEX(装备数值!$X$13:$AH$116,$R214*8+4,CW$2)*$AI214+INDEX(装备数值!$X$13:$AH$116,$T214*8+5,CW$2)*$AJ214+INDEX(装备数值!$X$13:$AH$116,$U214*8+6,CW$2)*$AK214+INDEX(装备数值!$X$13:$AH$116,$V214*8+7,CW$2)*$AL214+INDEX(装备数值!$X$13:$AH$116,$W214*8+8,CW$2)*$AM214</f>
        <v>198</v>
      </c>
      <c r="CY214" s="14">
        <f>INDEX(装备数值!$AN$17:$AN$117,MATCH(MIN($X214:$AE214),装备数值!$AO$17:$AO$117,1))</f>
        <v>74</v>
      </c>
      <c r="CZ214" s="14">
        <f>IF(COUNTIF($P214:$W214,"&gt;"&amp;0)=8,INDEX(装备数值!AR$17:AR$117,$CY214+1),0)</f>
        <v>41440</v>
      </c>
      <c r="DA214" s="14">
        <f>IF(COUNTIF($P214:$W214,"&gt;"&amp;0)=8,INDEX(装备数值!AS$17:AS$117,$CY214+1),0)</f>
        <v>310800</v>
      </c>
      <c r="DB214" s="14">
        <f>IF(COUNTIF($P214:$W214,"&gt;"&amp;0)=8,INDEX(装备数值!AT$17:AT$117,$CY214+1),0)</f>
        <v>20720</v>
      </c>
      <c r="DC214" s="14">
        <f>IF(COUNTIF($P214:$W214,"&gt;"&amp;0)=8,INDEX(装备数值!AU$17:AU$117,$CY214+1),0)</f>
        <v>414400</v>
      </c>
      <c r="DD214" s="14">
        <f>IF(COUNTIF($P214:$W214,"&gt;"&amp;0)=8,INDEX(装备数值!AV$17:AV$117,$CY214+1),0)</f>
        <v>7992</v>
      </c>
      <c r="DF214" s="14">
        <f>INDEX(装备数值!$AY$17:$AY$77,MATCH(MIN($AF214:$AM214),装备数值!$AZ$17:$AZ$77,1))</f>
        <v>49</v>
      </c>
      <c r="DG214" s="26">
        <f>INDEX(装备数值!BA$17:BA$77,通天塔!DF214+1)</f>
        <v>1.2</v>
      </c>
      <c r="DH214" s="26">
        <f>INDEX(装备数值!BA$17:BA$77,通天塔!DF214+1)</f>
        <v>1.2</v>
      </c>
      <c r="DJ214" s="14">
        <f t="shared" si="383"/>
        <v>50</v>
      </c>
      <c r="DK214" s="14">
        <f>VLOOKUP(DJ214,军阶与晶片数值!$W$6:$X$27,2)</f>
        <v>11</v>
      </c>
      <c r="DL214" s="14">
        <f>INDEX(军阶与晶片数值!Y$6:Y$27,$DK214+1)</f>
        <v>1000</v>
      </c>
      <c r="DM214" s="14">
        <f>INDEX(军阶与晶片数值!Z$6:Z$27,$DK214+1)</f>
        <v>1000</v>
      </c>
      <c r="DN214" s="14">
        <f>INDEX(军阶与晶片数值!AA$6:AA$27,$DK214+1)</f>
        <v>1000</v>
      </c>
      <c r="DO214" s="14">
        <f>INDEX(军阶与晶片数值!AB$6:AB$27,$DK214+1)</f>
        <v>1000</v>
      </c>
      <c r="DP214" s="29">
        <f>INDEX(军阶与晶片数值!AC$6:AC$27,$DK214+1)</f>
        <v>60</v>
      </c>
      <c r="DQ214" s="29">
        <f>INDEX(军阶与晶片数值!AD$6:AD$27,$DK214+1)</f>
        <v>40</v>
      </c>
      <c r="DS214" s="26">
        <f>INDEX(军阶与晶片数值!I$6:I$16,AN214+1)</f>
        <v>0.45</v>
      </c>
      <c r="DT214" s="26">
        <f>INDEX(军阶与晶片数值!M$6:M$16,AO214+1)</f>
        <v>0.6</v>
      </c>
      <c r="DU214" s="26">
        <f>INDEX(军阶与晶片数值!J$6:J$16,AP214+1)</f>
        <v>0.6</v>
      </c>
      <c r="DV214" s="26">
        <f>INDEX(军阶与晶片数值!K$6:K$16,AQ214+1)</f>
        <v>1.2</v>
      </c>
      <c r="DW214" s="26">
        <f>INDEX(军阶与晶片数值!L$6:L$16,AR214+1)</f>
        <v>1.2</v>
      </c>
      <c r="DX214" s="28">
        <f>INDEX(军阶与晶片数值!N$6:N$16,AS214+1)</f>
        <v>0</v>
      </c>
      <c r="DY214" s="28">
        <f>INDEX(军阶与晶片数值!O$6:O$16,AT214+1)</f>
        <v>0</v>
      </c>
      <c r="DZ214" s="28">
        <f>INDEX(军阶与晶片数值!P$6:P$16,AU214+1)</f>
        <v>0</v>
      </c>
      <c r="EA214" s="28">
        <f>INDEX(军阶与晶片数值!Q$6:Q$16,AV214+1)</f>
        <v>0</v>
      </c>
      <c r="EB214" s="26">
        <f>INDEX(军阶与晶片数值!R$6:R$16,AW214+1)</f>
        <v>0.4</v>
      </c>
      <c r="EC214" s="26">
        <f>INDEX(军阶与晶片数值!S$6:S$16,AX214+1)</f>
        <v>0.6</v>
      </c>
      <c r="ED214" s="26">
        <f>INDEX(军阶与晶片数值!T$6:T$16,AY214+1)</f>
        <v>0</v>
      </c>
      <c r="EE214" s="26">
        <f>INDEX(军阶与晶片数值!U$6:U$16,AZ214+1)</f>
        <v>0</v>
      </c>
      <c r="EG214" s="26">
        <f>INDEX(军阶与晶片数值!$C$6:$C$36,通天塔!$BA214+1)</f>
        <v>1.1499999999999999</v>
      </c>
      <c r="EH214" s="26">
        <f>INDEX(军阶与晶片数值!$C$6:$C$36,通天塔!$BA214+1)</f>
        <v>1.1499999999999999</v>
      </c>
      <c r="EI214" s="26">
        <f>INDEX(军阶与晶片数值!$C$6:$C$36,通天塔!$BA214+1)</f>
        <v>1.1499999999999999</v>
      </c>
      <c r="EJ214" s="26">
        <f>INDEX(军阶与晶片数值!$C$6:$C$36,通天塔!$BA214+1)</f>
        <v>1.1499999999999999</v>
      </c>
      <c r="EK214" s="26">
        <f>INDEX(军阶与晶片数值!$C$6:$C$36,通天塔!$BA214+1)</f>
        <v>1.1499999999999999</v>
      </c>
      <c r="EM214" s="14">
        <f>INDEX(战舰突破!$H$6:$H$18,通天塔!$J214+1)+INDEX(战舰突破!$H$23:$H$35,通天塔!$K214+1)+INDEX(战舰突破!$H$40:$H$52,通天塔!$L214+1)</f>
        <v>200</v>
      </c>
      <c r="EN214" s="14">
        <f>INDEX(战舰突破!$I$6:$I$18,通天塔!$J214+1)+INDEX(战舰突破!$I$23:$I$35,通天塔!$K214+1)+INDEX(战舰突破!$I$40:$I$52,通天塔!$L214+1)</f>
        <v>200</v>
      </c>
      <c r="EO214" s="14">
        <f>INDEX(战舰突破!$J$6:$J$18,通天塔!$J214+1)+INDEX(战舰突破!$J$23:$J$35,通天塔!$K214+1)+INDEX(战舰突破!$J$40:$J$52,通天塔!$L214+1)</f>
        <v>0</v>
      </c>
      <c r="EP214" s="14">
        <f>INDEX(战舰突破!$K$6:$K$18,通天塔!$J214+1)+INDEX(战舰突破!$K$23:$K$35,通天塔!$K214+1)+INDEX(战舰突破!$K$40:$K$52,通天塔!$L214+1)</f>
        <v>0</v>
      </c>
      <c r="EQ214" s="14">
        <f>INDEX(战舰突破!$L$6:$L$18,通天塔!$J214+1)+INDEX(战舰突破!$L$23:$L$35,通天塔!$K214+1)+INDEX(战舰突破!$L$40:$L$52,通天塔!$L214+1)</f>
        <v>200</v>
      </c>
      <c r="ER214" s="18">
        <f>INDEX(战舰突破!$N$6:$N$18,通天塔!$J214+1)+INDEX(战舰突破!$N$23:$N$35,通天塔!$K214+1)+INDEX(战舰突破!$N$40:$N$52,通天塔!$L214+1)</f>
        <v>0.75</v>
      </c>
      <c r="ES214" s="18">
        <f>INDEX(战舰突破!$O$6:$O$18,通天塔!$J214+1)+INDEX(战舰突破!$O$23:$O$35,通天塔!$K214+1)+INDEX(战舰突破!$O$40:$O$52,通天塔!$L214+1)</f>
        <v>1.4</v>
      </c>
      <c r="ET214" s="18">
        <f>INDEX(战舰突破!$P$6:$P$18,通天塔!$J214+1)+INDEX(战舰突破!$P$23:$P$35,通天塔!$K214+1)+INDEX(战舰突破!$P$40:$P$52,通天塔!$L214+1)</f>
        <v>0.5</v>
      </c>
      <c r="EU214" s="18">
        <f>INDEX(战舰突破!$Q$6:$Q$18,通天塔!$J214+1)+INDEX(战舰突破!$Q$23:$Q$35,通天塔!$K214+1)+INDEX(战舰突破!$Q$40:$Q$52,通天塔!$L214+1)</f>
        <v>0.3</v>
      </c>
      <c r="EV214" s="18">
        <f>INDEX(战舰突破!$R$6:$R$18,通天塔!$J214+1)+INDEX(战舰突破!$R$23:$R$35,通天塔!$K214+1)+INDEX(战舰突破!$R$40:$R$52,通天塔!$L214+1)</f>
        <v>0.25</v>
      </c>
      <c r="EW214" s="18">
        <f>INDEX(战舰突破!$M$6:$M$18,通天塔!$J214+1)+INDEX(战舰突破!$M$23:$M$35,通天塔!$K214+1)+INDEX(战舰突破!$M$40:$M$52,通天塔!$L214+1)</f>
        <v>0.2</v>
      </c>
      <c r="EX214" s="22">
        <f>INDEX(战舰突破!$W$6:$W$18,通天塔!$J214+1)+INDEX(战舰突破!$W$23:$W$35,通天塔!$K214+1)+INDEX(战舰突破!$W$40:$W$52,通天塔!$L214+1)</f>
        <v>0.5</v>
      </c>
      <c r="FA214" s="14">
        <f>INDEX(战舰突破!$S$6:$S$18,通天塔!$J214+1)</f>
        <v>0</v>
      </c>
      <c r="FB214" s="14">
        <f>INDEX(战舰突破!$T$6:$T$18,通天塔!$J214+1)</f>
        <v>1.1000000000000001</v>
      </c>
      <c r="FC214" s="14">
        <f>INDEX(战舰突破!$U$6:$U$18,通天塔!$J214+1)</f>
        <v>0.1</v>
      </c>
      <c r="FD214" s="14">
        <f>INDEX(战舰突破!$V$6:$V$18,通天塔!$J214+1)</f>
        <v>2</v>
      </c>
      <c r="FE214" s="14">
        <f>INDEX(战舰突破!$X$6:$X$18,通天塔!$J214+1)</f>
        <v>12</v>
      </c>
      <c r="FG214" s="14">
        <f>INDEX(战舰突破!$S$23:$S$35,通天塔!$J214+1)</f>
        <v>1</v>
      </c>
      <c r="FH214" s="14">
        <f>INDEX(战舰突破!$T$23:$T$35,通天塔!$J214+1)</f>
        <v>0.55000000000000004</v>
      </c>
      <c r="FI214" s="14">
        <f>INDEX(战舰突破!$U$23:$U$35,通天塔!$J214+1)</f>
        <v>0.1</v>
      </c>
      <c r="FJ214" s="14">
        <f>INDEX(战舰突破!$V$23:$V$35,通天塔!$J214+1)</f>
        <v>2</v>
      </c>
      <c r="FK214" s="14">
        <f>INDEX(战舰突破!$X$23:$X$35,通天塔!$J214+1)</f>
        <v>180</v>
      </c>
      <c r="FM214" s="14">
        <f>INDEX(战舰突破!$S$40:$S$52,通天塔!$J214+1)</f>
        <v>1</v>
      </c>
      <c r="FN214" s="14">
        <f>INDEX(战舰突破!$T$40:$T$52,通天塔!$J214+1)</f>
        <v>0.25</v>
      </c>
      <c r="FO214" s="14">
        <f>INDEX(战舰突破!$U$40:$U$52,通天塔!$J214+1)</f>
        <v>0.2</v>
      </c>
      <c r="FP214" s="14">
        <f>INDEX(战舰突破!$V$40:$V$52,通天塔!$J214+1)</f>
        <v>2</v>
      </c>
      <c r="FQ214" s="14">
        <f>INDEX(战舰突破!$X$40:$X$52,通天塔!$J214+1)</f>
        <v>300</v>
      </c>
      <c r="FT214" s="14">
        <f t="shared" si="384"/>
        <v>5465799</v>
      </c>
      <c r="FU214" s="14">
        <f t="shared" si="385"/>
        <v>5469007</v>
      </c>
      <c r="FV214" s="14">
        <f t="shared" si="386"/>
        <v>5472444</v>
      </c>
      <c r="FW214" s="14">
        <f t="shared" si="387"/>
        <v>66622592</v>
      </c>
      <c r="FX214" s="14">
        <f t="shared" si="388"/>
        <v>2623901</v>
      </c>
      <c r="FY214" s="14">
        <f t="shared" si="389"/>
        <v>65435113</v>
      </c>
      <c r="FZ214" s="14">
        <f t="shared" si="390"/>
        <v>1636939</v>
      </c>
      <c r="GA214" s="28">
        <f t="shared" si="391"/>
        <v>67825</v>
      </c>
      <c r="GB214" s="28">
        <f t="shared" si="392"/>
        <v>67825</v>
      </c>
      <c r="GC214" s="28">
        <f t="shared" si="393"/>
        <v>67825</v>
      </c>
      <c r="GD214" s="28">
        <f t="shared" si="394"/>
        <v>67825</v>
      </c>
      <c r="GE214" s="28">
        <f t="shared" si="395"/>
        <v>3.08</v>
      </c>
      <c r="GF214" s="28">
        <f t="shared" si="396"/>
        <v>3.5200000000000005</v>
      </c>
      <c r="GG214" s="28">
        <f t="shared" si="397"/>
        <v>0</v>
      </c>
      <c r="GH214" s="28">
        <f t="shared" si="398"/>
        <v>74.45</v>
      </c>
      <c r="GI214" s="14">
        <f t="shared" si="399"/>
        <v>1</v>
      </c>
      <c r="GJ214" s="14">
        <f t="shared" si="400"/>
        <v>2</v>
      </c>
      <c r="GK214" s="14">
        <f t="shared" si="401"/>
        <v>2</v>
      </c>
      <c r="GL214" s="18">
        <f t="shared" si="402"/>
        <v>2.3000000000000003</v>
      </c>
      <c r="GM214" s="18">
        <f t="shared" si="403"/>
        <v>1.75</v>
      </c>
      <c r="GN214" s="18">
        <f t="shared" si="404"/>
        <v>1.45</v>
      </c>
      <c r="GO214" s="29">
        <f t="shared" si="464"/>
        <v>67975</v>
      </c>
      <c r="GP214" s="29">
        <f t="shared" si="464"/>
        <v>68275</v>
      </c>
      <c r="GQ214" s="29">
        <f t="shared" si="464"/>
        <v>68275</v>
      </c>
      <c r="GR214" s="26">
        <f t="shared" si="405"/>
        <v>0.1</v>
      </c>
      <c r="GS214" s="26">
        <f t="shared" si="406"/>
        <v>0.1</v>
      </c>
      <c r="GT214" s="26">
        <f t="shared" si="407"/>
        <v>0.2</v>
      </c>
      <c r="GU214" s="14">
        <f t="shared" si="408"/>
        <v>4</v>
      </c>
      <c r="GV214" s="14">
        <f t="shared" si="409"/>
        <v>4</v>
      </c>
      <c r="GW214" s="14">
        <f t="shared" si="410"/>
        <v>4</v>
      </c>
      <c r="GX214" s="14">
        <f t="shared" si="411"/>
        <v>12</v>
      </c>
      <c r="GY214" s="14">
        <f t="shared" si="412"/>
        <v>180</v>
      </c>
      <c r="GZ214" s="14">
        <f t="shared" si="413"/>
        <v>300</v>
      </c>
      <c r="HA214">
        <v>210</v>
      </c>
      <c r="HB214" s="14">
        <f t="shared" si="382"/>
        <v>672930262</v>
      </c>
      <c r="HD214" s="14">
        <f t="shared" si="414"/>
        <v>5247802</v>
      </c>
      <c r="HE214" s="14">
        <f t="shared" si="415"/>
        <v>2732869</v>
      </c>
      <c r="HF214" s="29">
        <f t="shared" si="416"/>
        <v>65112</v>
      </c>
      <c r="HG214" s="29">
        <f t="shared" si="417"/>
        <v>46857</v>
      </c>
      <c r="HH214" s="29">
        <f t="shared" si="418"/>
        <v>50606</v>
      </c>
      <c r="HI214" s="29">
        <f t="shared" si="419"/>
        <v>47232</v>
      </c>
      <c r="HJ214" s="14">
        <f t="shared" si="420"/>
        <v>3.08</v>
      </c>
      <c r="HK214" s="14">
        <f t="shared" si="421"/>
        <v>3.5200000000000005</v>
      </c>
      <c r="HL214" s="14">
        <f t="shared" si="422"/>
        <v>1640725</v>
      </c>
      <c r="HM214" s="14">
        <f t="shared" si="423"/>
        <v>2691683</v>
      </c>
      <c r="HN214" s="26">
        <f t="shared" si="424"/>
        <v>0.39935396571332299</v>
      </c>
      <c r="HO214" s="26">
        <f t="shared" si="425"/>
        <v>0.66548818098416973</v>
      </c>
      <c r="HP214" s="29">
        <f t="shared" si="426"/>
        <v>779984</v>
      </c>
      <c r="HQ214" s="29">
        <f t="shared" si="427"/>
        <v>2852014</v>
      </c>
      <c r="HR214" s="29">
        <f t="shared" si="428"/>
        <v>3154522</v>
      </c>
      <c r="HS214" s="26">
        <f t="shared" si="429"/>
        <v>0.49103412542066815</v>
      </c>
      <c r="HT214" s="26">
        <f t="shared" si="430"/>
        <v>0.49488169990971032</v>
      </c>
      <c r="HU214" s="26">
        <f t="shared" si="431"/>
        <v>0.59488169990971029</v>
      </c>
      <c r="HV214" s="26">
        <f t="shared" si="432"/>
        <v>9.1034125420668133E-2</v>
      </c>
      <c r="HW214" s="29">
        <f t="shared" si="433"/>
        <v>2.2000000000000002</v>
      </c>
      <c r="HX214" s="29">
        <f t="shared" si="434"/>
        <v>4.4230854469342535</v>
      </c>
      <c r="HY214" s="29">
        <f t="shared" si="435"/>
        <v>5.0230854469342532</v>
      </c>
      <c r="HZ214" s="29">
        <f t="shared" si="436"/>
        <v>8579824</v>
      </c>
      <c r="IA214" s="29">
        <f t="shared" si="437"/>
        <v>8409801.0785684977</v>
      </c>
      <c r="IB214" s="29">
        <f t="shared" si="438"/>
        <v>7922716.775116967</v>
      </c>
      <c r="IC214" s="29">
        <f t="shared" si="439"/>
        <v>43120494</v>
      </c>
      <c r="ID214" s="14">
        <f t="shared" si="440"/>
        <v>24912341.850000001</v>
      </c>
      <c r="IH214" s="14">
        <v>1</v>
      </c>
      <c r="II214" s="14">
        <v>1</v>
      </c>
      <c r="IJ214" s="14">
        <v>480</v>
      </c>
      <c r="IK214" s="14">
        <v>80</v>
      </c>
      <c r="IL214" s="14">
        <v>60</v>
      </c>
      <c r="IM214" s="23">
        <f t="shared" si="441"/>
        <v>5766538954</v>
      </c>
      <c r="IN214" s="23">
        <f t="shared" si="442"/>
        <v>2</v>
      </c>
      <c r="IO214" s="23">
        <f t="shared" si="443"/>
        <v>5766.54</v>
      </c>
      <c r="IP214" s="23">
        <f t="shared" si="444"/>
        <v>6548029501</v>
      </c>
      <c r="IQ214" s="23">
        <f t="shared" si="445"/>
        <v>2</v>
      </c>
      <c r="IR214" s="23">
        <f t="shared" si="446"/>
        <v>6548.03</v>
      </c>
      <c r="IS214" s="14">
        <v>1</v>
      </c>
      <c r="IT214" s="14">
        <v>1</v>
      </c>
      <c r="IU214" s="14">
        <v>240</v>
      </c>
      <c r="IV214" s="14">
        <v>40</v>
      </c>
      <c r="IW214" s="14">
        <v>30</v>
      </c>
      <c r="IX214" s="23">
        <f t="shared" si="447"/>
        <v>3394805259</v>
      </c>
      <c r="IY214" s="23">
        <f t="shared" si="448"/>
        <v>2</v>
      </c>
      <c r="IZ214" s="23">
        <f t="shared" si="449"/>
        <v>3394.81</v>
      </c>
      <c r="JA214" s="23"/>
      <c r="JB214" s="23"/>
      <c r="JC214" s="23"/>
      <c r="JG214">
        <f t="shared" si="450"/>
        <v>1.8017790393864188</v>
      </c>
      <c r="JH214">
        <f t="shared" si="451"/>
        <v>5.5494794413101705</v>
      </c>
      <c r="JJ214" s="14">
        <v>10</v>
      </c>
      <c r="JK214" s="14">
        <v>2</v>
      </c>
      <c r="JL214" s="14">
        <v>1.5</v>
      </c>
      <c r="JM214" s="23">
        <f t="shared" si="452"/>
        <v>115154755</v>
      </c>
      <c r="JN214" s="23">
        <f t="shared" si="453"/>
        <v>1</v>
      </c>
      <c r="JO214" s="23">
        <f t="shared" si="454"/>
        <v>115154.76</v>
      </c>
      <c r="JP214" s="14">
        <v>30</v>
      </c>
      <c r="JQ214" s="14">
        <v>6</v>
      </c>
      <c r="JR214" s="14">
        <v>4</v>
      </c>
      <c r="JS214" s="23">
        <f t="shared" si="455"/>
        <v>329618831</v>
      </c>
      <c r="JT214" s="23">
        <f t="shared" si="456"/>
        <v>1</v>
      </c>
      <c r="JU214" s="23">
        <f t="shared" si="457"/>
        <v>329618.83</v>
      </c>
      <c r="JW214" s="23">
        <f t="shared" si="458"/>
        <v>439491775</v>
      </c>
      <c r="JX214" s="23">
        <f t="shared" si="459"/>
        <v>1</v>
      </c>
      <c r="JY214" s="23">
        <f t="shared" si="460"/>
        <v>439491.78</v>
      </c>
      <c r="JZ214" s="23">
        <f t="shared" si="461"/>
        <v>172732133</v>
      </c>
      <c r="KA214" s="23">
        <f t="shared" si="462"/>
        <v>1</v>
      </c>
      <c r="KB214" s="23">
        <f t="shared" si="463"/>
        <v>172732.13</v>
      </c>
    </row>
    <row r="215" spans="3:288" ht="16.5" x14ac:dyDescent="0.2">
      <c r="C215" s="14">
        <f t="shared" si="381"/>
        <v>58</v>
      </c>
      <c r="D215" s="14">
        <v>211</v>
      </c>
      <c r="E215" s="14" t="s">
        <v>867</v>
      </c>
      <c r="F215" s="14">
        <v>742</v>
      </c>
      <c r="G215" s="14">
        <v>742</v>
      </c>
      <c r="H215" s="14">
        <v>742</v>
      </c>
      <c r="I215" s="14">
        <v>742</v>
      </c>
      <c r="J215" s="14">
        <v>11</v>
      </c>
      <c r="K215" s="14">
        <v>11</v>
      </c>
      <c r="L215" s="14">
        <v>11</v>
      </c>
      <c r="M215" s="14">
        <v>8</v>
      </c>
      <c r="N215" s="14">
        <v>8</v>
      </c>
      <c r="O215" s="14">
        <v>8</v>
      </c>
      <c r="P215" s="14">
        <v>11</v>
      </c>
      <c r="Q215" s="14">
        <v>11</v>
      </c>
      <c r="R215" s="14">
        <v>11</v>
      </c>
      <c r="S215" s="14">
        <v>11</v>
      </c>
      <c r="T215" s="14">
        <v>11</v>
      </c>
      <c r="U215" s="14">
        <v>11</v>
      </c>
      <c r="V215" s="14">
        <v>10</v>
      </c>
      <c r="W215" s="14">
        <v>10</v>
      </c>
      <c r="X215" s="14">
        <v>742</v>
      </c>
      <c r="Y215" s="14">
        <v>742</v>
      </c>
      <c r="Z215" s="14">
        <v>742</v>
      </c>
      <c r="AA215" s="14">
        <v>742</v>
      </c>
      <c r="AB215" s="14">
        <v>742</v>
      </c>
      <c r="AC215" s="14">
        <v>742</v>
      </c>
      <c r="AD215" s="14">
        <v>742</v>
      </c>
      <c r="AE215" s="14">
        <v>742</v>
      </c>
      <c r="AF215" s="14">
        <v>99</v>
      </c>
      <c r="AG215" s="14">
        <v>99</v>
      </c>
      <c r="AH215" s="14">
        <v>99</v>
      </c>
      <c r="AI215" s="14">
        <v>99</v>
      </c>
      <c r="AJ215" s="14">
        <v>99</v>
      </c>
      <c r="AK215" s="14">
        <v>99</v>
      </c>
      <c r="AL215" s="14">
        <v>99</v>
      </c>
      <c r="AM215" s="14">
        <v>99</v>
      </c>
      <c r="AN215" s="14">
        <v>7</v>
      </c>
      <c r="AO215" s="14">
        <v>8</v>
      </c>
      <c r="AP215" s="14">
        <v>8</v>
      </c>
      <c r="AQ215" s="14">
        <v>8</v>
      </c>
      <c r="AR215" s="14">
        <v>8</v>
      </c>
      <c r="AS215" s="14">
        <v>0</v>
      </c>
      <c r="AT215" s="14">
        <v>0</v>
      </c>
      <c r="AU215" s="14">
        <v>0</v>
      </c>
      <c r="AV215" s="14">
        <v>0</v>
      </c>
      <c r="AW215" s="14">
        <v>5</v>
      </c>
      <c r="AX215" s="14">
        <v>6</v>
      </c>
      <c r="AY215" s="14">
        <v>0</v>
      </c>
      <c r="AZ215" s="14">
        <v>0</v>
      </c>
      <c r="BA215" s="14">
        <v>23</v>
      </c>
      <c r="BF215" s="14">
        <f>ROUND((INDEX(新战舰养成!S$6:S$18,通天塔!$J215+1)+INDEX(新战舰养成!D$6:D$18,通天塔!$J215+1)*(通天塔!$G215-1))*INDEX(战舰突破!$D$6:$D$18,通天塔!$M215+1),0)</f>
        <v>530645</v>
      </c>
      <c r="BG215" s="14">
        <f>ROUND((INDEX(新战舰养成!T$6:T$18,通天塔!$J215+1)+INDEX(新战舰养成!E$6:E$18,通天塔!$J215+1)*(通天塔!$G215-1))*INDEX(战舰突破!$D$6:$D$18,通天塔!$M215+1),0)</f>
        <v>4245032</v>
      </c>
      <c r="BH215" s="14">
        <f>ROUND((INDEX(新战舰养成!U$6:U$18,通天塔!$J215+1)+INDEX(新战舰养成!F$6:F$18,通天塔!$J215+1)*(通天塔!$G215-1))*INDEX(战舰突破!$D$6:$D$18,通天塔!$M215+1),0)</f>
        <v>265488</v>
      </c>
      <c r="BI215" s="14">
        <f>ROUND((INDEX(新战舰养成!V$6:V$18,通天塔!$J215+1)+INDEX(新战舰养成!G$6:G$18,通天塔!$J215+1)*(通天塔!$G215-1))*INDEX(战舰突破!$D$6:$D$18,通天塔!$M215+1),0)</f>
        <v>630</v>
      </c>
      <c r="BJ215" s="14">
        <f>ROUND((INDEX(新战舰养成!W$6:W$18,通天塔!$J215+1)+INDEX(新战舰养成!H$6:H$18,通天塔!$J215+1)*(通天塔!$G215-1))*INDEX(战舰突破!$D$6:$D$18,通天塔!$M215+1),0)</f>
        <v>8</v>
      </c>
      <c r="BL215" s="14">
        <f>IF($H215&gt;0,ROUND((INDEX(新战舰养成!X$6:X$18,通天塔!$K215+1)+INDEX(新战舰养成!I$6:I$18,通天塔!$K215+1)*(通天塔!$H215-1))*INDEX(战舰突破!$D$6:$D$18,通天塔!$N215+1),0),0)</f>
        <v>531233</v>
      </c>
      <c r="BM215" s="14">
        <f>IF($H215&gt;0,ROUND((INDEX(新战舰养成!Y$6:Y$18,通天塔!$K215+1)+INDEX(新战舰养成!J$6:J$18,通天塔!$K215+1)*(通天塔!$H215-1))*INDEX(战舰突破!$D$6:$D$18,通天塔!$N215+1),0),0)</f>
        <v>0</v>
      </c>
      <c r="BN215" s="14">
        <f>IF($H215&gt;0,ROUND((INDEX(新战舰养成!Z$6:Z$18,通天塔!$K215+1)+INDEX(新战舰养成!K$6:K$18,通天塔!$K215+1)*(通天塔!$H215-1))*INDEX(战舰突破!$D$6:$D$18,通天塔!$N215+1),0),0)</f>
        <v>0</v>
      </c>
      <c r="BO215" s="14">
        <f>IF($H215&gt;0,ROUND((INDEX(新战舰养成!AA$6:AA$18,通天塔!$K215+1)+INDEX(新战舰养成!L$6:L$18,通天塔!$K215+1)*(通天塔!$H215-1))*INDEX(战舰突破!$D$6:$D$18,通天塔!$N215+1),0),0)</f>
        <v>5306448</v>
      </c>
      <c r="BP215" s="14">
        <f>IF($H215&gt;0,ROUND((INDEX(新战舰养成!AB$6:AB$18,通天塔!$K215+1)+INDEX(新战舰养成!M$6:M$18,通天塔!$K215+1)*(通天塔!$H215-1))*INDEX(战舰突破!$D$6:$D$18,通天塔!$N215+1),0),0)</f>
        <v>105974</v>
      </c>
      <c r="BR215" s="14">
        <f>IF($I215&gt;0,ROUND((INDEX(新战舰养成!AC$6:AC$18,通天塔!$L215+1)+INDEX(新战舰养成!I$6:I$18,通天塔!$L215+1)*(通天塔!$I215-1))*INDEX(战舰突破!$D$6:$D$18,通天塔!$O215+1),0),0)</f>
        <v>531863</v>
      </c>
      <c r="BS215" s="14">
        <f>IF($I215&gt;0,ROUND((INDEX(新战舰养成!AD$6:AD$18,通天塔!$L215+1)+INDEX(新战舰养成!J$6:J$18,通天塔!$L215+1)*(通天塔!$I215-1))*INDEX(战舰突破!$D$6:$D$18,通天塔!$O215+1),0),0)</f>
        <v>0</v>
      </c>
      <c r="BT215" s="14">
        <f>IF($I215&gt;0,ROUND((INDEX(新战舰养成!AE$6:AE$18,通天塔!$L215+1)+INDEX(新战舰养成!K$6:K$18,通天塔!$L215+1)*(通天塔!$I215-1))*INDEX(战舰突破!$D$6:$D$18,通天塔!$O215+1),0),0)</f>
        <v>0</v>
      </c>
      <c r="BU215" s="14">
        <f>IF($I215&gt;0,ROUND((INDEX(新战舰养成!AF$6:AF$18,通天塔!$L215+1)+INDEX(新战舰养成!L$6:L$18,通天塔!$L215+1)*(通天塔!$I215-1))*INDEX(战舰突破!$D$6:$D$18,通天塔!$O215+1),0),0)</f>
        <v>3431484</v>
      </c>
      <c r="BV215" s="14">
        <f>IF($I215&gt;0,ROUND((INDEX(新战舰养成!AG$6:AG$18,通天塔!$L215+1)+INDEX(新战舰养成!M$6:M$18,通天塔!$L215+1)*(通天塔!$I215-1))*INDEX(战舰突破!$D$6:$D$18,通天塔!$O215+1),0),0)</f>
        <v>143940</v>
      </c>
      <c r="BY215" s="14">
        <f>(INDEX(装备数值!$C$13:$G$116,通天塔!$P215*8+1,BY$2)+INDEX(装备数值!$C$13:$G$116,通天塔!$Q215*8+2,BY$2)+INDEX(装备数值!$C$13:$G$116,通天塔!$S215*8+3,BY$2)+INDEX(装备数值!$C$13:$G$116,通天塔!$R215*8+4,BY$2)+INDEX(装备数值!$C$13:$G$116,通天塔!$T215*8+5,BY$2)+INDEX(装备数值!$C$13:$G$116,通天塔!$U215*8+6,BY$2)+INDEX(装备数值!$C$13:$G$116,通天塔!$V215*8+7,BY$2)+INDEX(装备数值!$C$13:$G$116,通天塔!$W215*8+8,BY$2))</f>
        <v>95500</v>
      </c>
      <c r="BZ215" s="14">
        <f>(INDEX(装备数值!$C$13:$G$116,通天塔!$P215*8+1,BZ$2)+INDEX(装备数值!$C$13:$G$116,通天塔!$Q215*8+2,BZ$2)+INDEX(装备数值!$C$13:$G$116,通天塔!$S215*8+3,BZ$2)+INDEX(装备数值!$C$13:$G$116,通天塔!$R215*8+4,BZ$2)+INDEX(装备数值!$C$13:$G$116,通天塔!$T215*8+5,BZ$2)+INDEX(装备数值!$C$13:$G$116,通天塔!$U215*8+6,BZ$2)+INDEX(装备数值!$C$13:$G$116,通天塔!$V215*8+7,BZ$2)+INDEX(装备数值!$C$13:$G$116,通天塔!$W215*8+8,BZ$2))</f>
        <v>832500</v>
      </c>
      <c r="CA215" s="14">
        <f>(INDEX(装备数值!$C$13:$G$116,通天塔!$P215*8+1,CA$2)+INDEX(装备数值!$C$13:$G$116,通天塔!$Q215*8+2,CA$2)+INDEX(装备数值!$C$13:$G$116,通天塔!$S215*8+3,CA$2)+INDEX(装备数值!$C$13:$G$116,通天塔!$R215*8+4,CA$2)+INDEX(装备数值!$C$13:$G$116,通天塔!$T215*8+5,CA$2)+INDEX(装备数值!$C$13:$G$116,通天塔!$U215*8+6,CA$2)+INDEX(装备数值!$C$13:$G$116,通天塔!$V215*8+7,CA$2)+INDEX(装备数值!$C$13:$G$116,通天塔!$W215*8+8,CA$2))</f>
        <v>49000</v>
      </c>
      <c r="CB215" s="14">
        <f>(INDEX(装备数值!$C$13:$G$116,通天塔!$P215*8+1,CB$2)+INDEX(装备数值!$C$13:$G$116,通天塔!$Q215*8+2,CB$2)+INDEX(装备数值!$C$13:$G$116,通天塔!$S215*8+3,CB$2)+INDEX(装备数值!$C$13:$G$116,通天塔!$R215*8+4,CB$2)+INDEX(装备数值!$C$13:$G$116,通天塔!$T215*8+5,CB$2)+INDEX(装备数值!$C$13:$G$116,通天塔!$U215*8+6,CB$2)+INDEX(装备数值!$C$13:$G$116,通天塔!$V215*8+7,CB$2)+INDEX(装备数值!$C$13:$G$116,通天塔!$W215*8+8,CB$2))</f>
        <v>1110000</v>
      </c>
      <c r="CC215" s="14">
        <f>(INDEX(装备数值!$C$13:$G$116,通天塔!$P215*8+1,CC$2)+INDEX(装备数值!$C$13:$G$116,通天塔!$Q215*8+2,CC$2)+INDEX(装备数值!$C$13:$G$116,通天塔!$S215*8+3,CC$2)+INDEX(装备数值!$C$13:$G$116,通天塔!$R215*8+4,CC$2)+INDEX(装备数值!$C$13:$G$116,通天塔!$T215*8+5,CC$2)+INDEX(装备数值!$C$13:$G$116,通天塔!$U215*8+6,CC$2)+INDEX(装备数值!$C$13:$G$116,通天塔!$V215*8+7,CC$2)+INDEX(装备数值!$C$13:$G$116,通天塔!$W215*8+8,CC$2))</f>
        <v>19450</v>
      </c>
      <c r="CF215" s="14">
        <f>INDEX(装备数值!$I$13:$M$116,通天塔!$P215*8+1,CF$2)*$X215+INDEX(装备数值!$I$13:$M$116,通天塔!$Q215*8+2,CF$2)*$Y215+INDEX(装备数值!$I$13:$M$116,通天塔!$S215*8+3,CF$2)*$Z215+INDEX(装备数值!$I$13:$M$116,通天塔!$R215*8+4,CF$2)*$AA215+INDEX(装备数值!$I$13:$M$116,通天塔!$T215*8+5,CF$2)*$AB215+INDEX(装备数值!$I$13:$M$116,通天塔!$U215*8+6,CF$2)*$AC215+INDEX(装备数值!$I$13:$M$116,通天塔!$V215*8+7,CF$2)*$AD215+INDEX(装备数值!$I$13:$M$116,通天塔!$W215*8+8,CF$2)*$AE215</f>
        <v>255990</v>
      </c>
      <c r="CG215" s="14">
        <f>INDEX(装备数值!$I$13:$M$116,通天塔!$P215*8+1,CG$2)*$X215+INDEX(装备数值!$I$13:$M$116,通天塔!$Q215*8+2,CG$2)*$Y215+INDEX(装备数值!$I$13:$M$116,通天塔!$S215*8+3,CG$2)*$Z215+INDEX(装备数值!$I$13:$M$116,通天塔!$R215*8+4,CG$2)*$AA215+INDEX(装备数值!$I$13:$M$116,通天塔!$T215*8+5,CG$2)*$AB215+INDEX(装备数值!$I$13:$M$116,通天塔!$U215*8+6,CG$2)*$AC215+INDEX(装备数值!$I$13:$M$116,通天塔!$V215*8+7,CG$2)*$AD215+INDEX(装备数值!$I$13:$M$116,通天塔!$W215*8+8,CG$2)*$AE215</f>
        <v>2059050</v>
      </c>
      <c r="CH215" s="14">
        <f>INDEX(装备数值!$I$13:$M$116,通天塔!$P215*8+1,CH$2)*$X215+INDEX(装备数值!$I$13:$M$116,通天塔!$Q215*8+2,CH$2)*$Y215+INDEX(装备数值!$I$13:$M$116,通天塔!$S215*8+3,CH$2)*$Z215+INDEX(装备数值!$I$13:$M$116,通天塔!$R215*8+4,CH$2)*$AA215+INDEX(装备数值!$I$13:$M$116,通天塔!$T215*8+5,CH$2)*$AB215+INDEX(装备数值!$I$13:$M$116,通天塔!$U215*8+6,CH$2)*$AC215+INDEX(装备数值!$I$13:$M$116,通天塔!$V215*8+7,CH$2)*$AD215+INDEX(装备数值!$I$13:$M$116,通天塔!$W215*8+8,CH$2)*$AE215</f>
        <v>129108</v>
      </c>
      <c r="CI215" s="14">
        <f>INDEX(装备数值!$I$13:$M$116,通天塔!$P215*8+1,CI$2)*$X215+INDEX(装备数值!$I$13:$M$116,通天塔!$Q215*8+2,CI$2)*$Y215+INDEX(装备数值!$I$13:$M$116,通天塔!$S215*8+3,CI$2)*$Z215+INDEX(装备数值!$I$13:$M$116,通天塔!$R215*8+4,CI$2)*$AA215+INDEX(装备数值!$I$13:$M$116,通天塔!$T215*8+5,CI$2)*$AB215+INDEX(装备数值!$I$13:$M$116,通天塔!$U215*8+6,CI$2)*$AC215+INDEX(装备数值!$I$13:$M$116,通天塔!$V215*8+7,CI$2)*$AD215+INDEX(装备数值!$I$13:$M$116,通天塔!$W215*8+8,CI$2)*$AE215</f>
        <v>2745400</v>
      </c>
      <c r="CJ215" s="14">
        <f>INDEX(装备数值!$I$13:$M$116,通天塔!$P215*8+1,CJ$2)*$X215+INDEX(装备数值!$I$13:$M$116,通天塔!$Q215*8+2,CJ$2)*$Y215+INDEX(装备数值!$I$13:$M$116,通天塔!$S215*8+3,CJ$2)*$Z215+INDEX(装备数值!$I$13:$M$116,通天塔!$R215*8+4,CJ$2)*$AA215+INDEX(装备数值!$I$13:$M$116,通天塔!$T215*8+5,CJ$2)*$AB215+INDEX(装备数值!$I$13:$M$116,通天塔!$U215*8+6,CJ$2)*$AC215+INDEX(装备数值!$I$13:$M$116,通天塔!$V215*8+7,CJ$2)*$AD215+INDEX(装备数值!$I$13:$M$116,通天塔!$W215*8+8,CJ$2)*$AE215</f>
        <v>51198</v>
      </c>
      <c r="CM215" s="14">
        <f>INDEX(装备数值!$X$13:$AH$116,$P215*8+1,CM$2)*$AF215+INDEX(装备数值!$X$13:$AH$116,$Q215*8+2,CM$2)*$AG215+INDEX(装备数值!$X$13:$AH$116,$S215*8+3,CM$2)*$AH215+INDEX(装备数值!$X$13:$AH$116,$R215*8+4,CM$2)*$AI215+INDEX(装备数值!$X$13:$AH$116,$T215*8+5,CM$2)*$AJ215+INDEX(装备数值!$X$13:$AH$116,$U215*8+6,CM$2)*$AK215+INDEX(装备数值!$X$13:$AH$116,$V215*8+7,CM$2)*$AL215+INDEX(装备数值!$X$13:$AH$116,$W215*8+8,CM$2)*$AM215</f>
        <v>79200</v>
      </c>
      <c r="CN215" s="14">
        <f>INDEX(装备数值!$X$13:$AH$116,$P215*8+1,CN$2)*$AF215+INDEX(装备数值!$X$13:$AH$116,$Q215*8+2,CN$2)*$AG215+INDEX(装备数值!$X$13:$AH$116,$S215*8+3,CN$2)*$AH215+INDEX(装备数值!$X$13:$AH$116,$R215*8+4,CN$2)*$AI215+INDEX(装备数值!$X$13:$AH$116,$T215*8+5,CN$2)*$AJ215+INDEX(装备数值!$X$13:$AH$116,$U215*8+6,CN$2)*$AK215+INDEX(装备数值!$X$13:$AH$116,$V215*8+7,CN$2)*$AL215+INDEX(装备数值!$X$13:$AH$116,$W215*8+8,CN$2)*$AM215</f>
        <v>631125</v>
      </c>
      <c r="CO215" s="14">
        <f>INDEX(装备数值!$X$13:$AH$116,$P215*8+1,CO$2)*$AF215+INDEX(装备数值!$X$13:$AH$116,$Q215*8+2,CO$2)*$AG215+INDEX(装备数值!$X$13:$AH$116,$S215*8+3,CO$2)*$AH215+INDEX(装备数值!$X$13:$AH$116,$R215*8+4,CO$2)*$AI215+INDEX(装备数值!$X$13:$AH$116,$T215*8+5,CO$2)*$AJ215+INDEX(装备数值!$X$13:$AH$116,$U215*8+6,CO$2)*$AK215+INDEX(装备数值!$X$13:$AH$116,$V215*8+7,CO$2)*$AL215+INDEX(装备数值!$X$13:$AH$116,$W215*8+8,CO$2)*$AM215</f>
        <v>44550</v>
      </c>
      <c r="CP215" s="14">
        <f>INDEX(装备数值!$X$13:$AH$116,$P215*8+1,CP$2)*$AF215+INDEX(装备数值!$X$13:$AH$116,$Q215*8+2,CP$2)*$AG215+INDEX(装备数值!$X$13:$AH$116,$S215*8+3,CP$2)*$AH215+INDEX(装备数值!$X$13:$AH$116,$R215*8+4,CP$2)*$AI215+INDEX(装备数值!$X$13:$AH$116,$T215*8+5,CP$2)*$AJ215+INDEX(装备数值!$X$13:$AH$116,$U215*8+6,CP$2)*$AK215+INDEX(装备数值!$X$13:$AH$116,$V215*8+7,CP$2)*$AL215+INDEX(装备数值!$X$13:$AH$116,$W215*8+8,CP$2)*$AM215</f>
        <v>841500</v>
      </c>
      <c r="CQ215" s="14">
        <f>INDEX(装备数值!$X$13:$AH$116,$P215*8+1,CQ$2)*$AF215+INDEX(装备数值!$X$13:$AH$116,$Q215*8+2,CQ$2)*$AG215+INDEX(装备数值!$X$13:$AH$116,$S215*8+3,CQ$2)*$AH215+INDEX(装备数值!$X$13:$AH$116,$R215*8+4,CQ$2)*$AI215+INDEX(装备数值!$X$13:$AH$116,$T215*8+5,CQ$2)*$AJ215+INDEX(装备数值!$X$13:$AH$116,$U215*8+6,CQ$2)*$AK215+INDEX(装备数值!$X$13:$AH$116,$V215*8+7,CQ$2)*$AL215+INDEX(装备数值!$X$13:$AH$116,$W215*8+8,CQ$2)*$AM215</f>
        <v>17820</v>
      </c>
      <c r="CR215" s="14">
        <f>INDEX(装备数值!$X$13:$AH$116,$P215*8+1,CR$2)*$AF215+INDEX(装备数值!$X$13:$AH$116,$Q215*8+2,CR$2)*$AG215+INDEX(装备数值!$X$13:$AH$116,$S215*8+3,CR$2)*$AH215+INDEX(装备数值!$X$13:$AH$116,$R215*8+4,CR$2)*$AI215+INDEX(装备数值!$X$13:$AH$116,$T215*8+5,CR$2)*$AJ215+INDEX(装备数值!$X$13:$AH$116,$U215*8+6,CR$2)*$AK215+INDEX(装备数值!$X$13:$AH$116,$V215*8+7,CR$2)*$AL215+INDEX(装备数值!$X$13:$AH$116,$W215*8+8,CR$2)*$AM215</f>
        <v>66825</v>
      </c>
      <c r="CS215" s="14">
        <f>INDEX(装备数值!$X$13:$AH$116,$P215*8+1,CS$2)*$AF215+INDEX(装备数值!$X$13:$AH$116,$Q215*8+2,CS$2)*$AG215+INDEX(装备数值!$X$13:$AH$116,$S215*8+3,CS$2)*$AH215+INDEX(装备数值!$X$13:$AH$116,$R215*8+4,CS$2)*$AI215+INDEX(装备数值!$X$13:$AH$116,$T215*8+5,CS$2)*$AJ215+INDEX(装备数值!$X$13:$AH$116,$U215*8+6,CS$2)*$AK215+INDEX(装备数值!$X$13:$AH$116,$V215*8+7,CS$2)*$AL215+INDEX(装备数值!$X$13:$AH$116,$W215*8+8,CS$2)*$AM215</f>
        <v>66825</v>
      </c>
      <c r="CT215" s="14">
        <f>INDEX(装备数值!$X$13:$AH$116,$P215*8+1,CT$2)*$AF215+INDEX(装备数值!$X$13:$AH$116,$Q215*8+2,CT$2)*$AG215+INDEX(装备数值!$X$13:$AH$116,$S215*8+3,CT$2)*$AH215+INDEX(装备数值!$X$13:$AH$116,$R215*8+4,CT$2)*$AI215+INDEX(装备数值!$X$13:$AH$116,$T215*8+5,CT$2)*$AJ215+INDEX(装备数值!$X$13:$AH$116,$U215*8+6,CT$2)*$AK215+INDEX(装备数值!$X$13:$AH$116,$V215*8+7,CT$2)*$AL215+INDEX(装备数值!$X$13:$AH$116,$W215*8+8,CT$2)*$AM215</f>
        <v>66825</v>
      </c>
      <c r="CU215" s="14">
        <f>INDEX(装备数值!$X$13:$AH$116,$P215*8+1,CU$2)*$AF215+INDEX(装备数值!$X$13:$AH$116,$Q215*8+2,CU$2)*$AG215+INDEX(装备数值!$X$13:$AH$116,$S215*8+3,CU$2)*$AH215+INDEX(装备数值!$X$13:$AH$116,$R215*8+4,CU$2)*$AI215+INDEX(装备数值!$X$13:$AH$116,$T215*8+5,CU$2)*$AJ215+INDEX(装备数值!$X$13:$AH$116,$U215*8+6,CU$2)*$AK215+INDEX(装备数值!$X$13:$AH$116,$V215*8+7,CU$2)*$AL215+INDEX(装备数值!$X$13:$AH$116,$W215*8+8,CU$2)*$AM215</f>
        <v>66825</v>
      </c>
      <c r="CV215" s="14">
        <f>INDEX(装备数值!$X$13:$AH$116,$P215*8+1,CV$2)*$AF215+INDEX(装备数值!$X$13:$AH$116,$Q215*8+2,CV$2)*$AG215+INDEX(装备数值!$X$13:$AH$116,$S215*8+3,CV$2)*$AH215+INDEX(装备数值!$X$13:$AH$116,$R215*8+4,CV$2)*$AI215+INDEX(装备数值!$X$13:$AH$116,$T215*8+5,CV$2)*$AJ215+INDEX(装备数值!$X$13:$AH$116,$U215*8+6,CV$2)*$AK215+INDEX(装备数值!$X$13:$AH$116,$V215*8+7,CV$2)*$AL215+INDEX(装备数值!$X$13:$AH$116,$W215*8+8,CV$2)*$AM215</f>
        <v>198</v>
      </c>
      <c r="CW215" s="14">
        <f>INDEX(装备数值!$X$13:$AH$116,$P215*8+1,CW$2)*$AF215+INDEX(装备数值!$X$13:$AH$116,$Q215*8+2,CW$2)*$AG215+INDEX(装备数值!$X$13:$AH$116,$S215*8+3,CW$2)*$AH215+INDEX(装备数值!$X$13:$AH$116,$R215*8+4,CW$2)*$AI215+INDEX(装备数值!$X$13:$AH$116,$T215*8+5,CW$2)*$AJ215+INDEX(装备数值!$X$13:$AH$116,$U215*8+6,CW$2)*$AK215+INDEX(装备数值!$X$13:$AH$116,$V215*8+7,CW$2)*$AL215+INDEX(装备数值!$X$13:$AH$116,$W215*8+8,CW$2)*$AM215</f>
        <v>198</v>
      </c>
      <c r="CY215" s="14">
        <f>INDEX(装备数值!$AN$17:$AN$117,MATCH(MIN($X215:$AE215),装备数值!$AO$17:$AO$117,1))</f>
        <v>74</v>
      </c>
      <c r="CZ215" s="14">
        <f>IF(COUNTIF($P215:$W215,"&gt;"&amp;0)=8,INDEX(装备数值!AR$17:AR$117,$CY215+1),0)</f>
        <v>41440</v>
      </c>
      <c r="DA215" s="14">
        <f>IF(COUNTIF($P215:$W215,"&gt;"&amp;0)=8,INDEX(装备数值!AS$17:AS$117,$CY215+1),0)</f>
        <v>310800</v>
      </c>
      <c r="DB215" s="14">
        <f>IF(COUNTIF($P215:$W215,"&gt;"&amp;0)=8,INDEX(装备数值!AT$17:AT$117,$CY215+1),0)</f>
        <v>20720</v>
      </c>
      <c r="DC215" s="14">
        <f>IF(COUNTIF($P215:$W215,"&gt;"&amp;0)=8,INDEX(装备数值!AU$17:AU$117,$CY215+1),0)</f>
        <v>414400</v>
      </c>
      <c r="DD215" s="14">
        <f>IF(COUNTIF($P215:$W215,"&gt;"&amp;0)=8,INDEX(装备数值!AV$17:AV$117,$CY215+1),0)</f>
        <v>7992</v>
      </c>
      <c r="DF215" s="14">
        <f>INDEX(装备数值!$AY$17:$AY$77,MATCH(MIN($AF215:$AM215),装备数值!$AZ$17:$AZ$77,1))</f>
        <v>49</v>
      </c>
      <c r="DG215" s="26">
        <f>INDEX(装备数值!BA$17:BA$77,通天塔!DF215+1)</f>
        <v>1.2</v>
      </c>
      <c r="DH215" s="26">
        <f>INDEX(装备数值!BA$17:BA$77,通天塔!DF215+1)</f>
        <v>1.2</v>
      </c>
      <c r="DJ215" s="14">
        <f t="shared" si="383"/>
        <v>50</v>
      </c>
      <c r="DK215" s="14">
        <f>VLOOKUP(DJ215,军阶与晶片数值!$W$6:$X$27,2)</f>
        <v>11</v>
      </c>
      <c r="DL215" s="14">
        <f>INDEX(军阶与晶片数值!Y$6:Y$27,$DK215+1)</f>
        <v>1000</v>
      </c>
      <c r="DM215" s="14">
        <f>INDEX(军阶与晶片数值!Z$6:Z$27,$DK215+1)</f>
        <v>1000</v>
      </c>
      <c r="DN215" s="14">
        <f>INDEX(军阶与晶片数值!AA$6:AA$27,$DK215+1)</f>
        <v>1000</v>
      </c>
      <c r="DO215" s="14">
        <f>INDEX(军阶与晶片数值!AB$6:AB$27,$DK215+1)</f>
        <v>1000</v>
      </c>
      <c r="DP215" s="29">
        <f>INDEX(军阶与晶片数值!AC$6:AC$27,$DK215+1)</f>
        <v>60</v>
      </c>
      <c r="DQ215" s="29">
        <f>INDEX(军阶与晶片数值!AD$6:AD$27,$DK215+1)</f>
        <v>40</v>
      </c>
      <c r="DS215" s="26">
        <f>INDEX(军阶与晶片数值!I$6:I$16,AN215+1)</f>
        <v>0.45</v>
      </c>
      <c r="DT215" s="26">
        <f>INDEX(军阶与晶片数值!M$6:M$16,AO215+1)</f>
        <v>0.6</v>
      </c>
      <c r="DU215" s="26">
        <f>INDEX(军阶与晶片数值!J$6:J$16,AP215+1)</f>
        <v>0.6</v>
      </c>
      <c r="DV215" s="26">
        <f>INDEX(军阶与晶片数值!K$6:K$16,AQ215+1)</f>
        <v>1.2</v>
      </c>
      <c r="DW215" s="26">
        <f>INDEX(军阶与晶片数值!L$6:L$16,AR215+1)</f>
        <v>1.2</v>
      </c>
      <c r="DX215" s="28">
        <f>INDEX(军阶与晶片数值!N$6:N$16,AS215+1)</f>
        <v>0</v>
      </c>
      <c r="DY215" s="28">
        <f>INDEX(军阶与晶片数值!O$6:O$16,AT215+1)</f>
        <v>0</v>
      </c>
      <c r="DZ215" s="28">
        <f>INDEX(军阶与晶片数值!P$6:P$16,AU215+1)</f>
        <v>0</v>
      </c>
      <c r="EA215" s="28">
        <f>INDEX(军阶与晶片数值!Q$6:Q$16,AV215+1)</f>
        <v>0</v>
      </c>
      <c r="EB215" s="26">
        <f>INDEX(军阶与晶片数值!R$6:R$16,AW215+1)</f>
        <v>0.4</v>
      </c>
      <c r="EC215" s="26">
        <f>INDEX(军阶与晶片数值!S$6:S$16,AX215+1)</f>
        <v>0.6</v>
      </c>
      <c r="ED215" s="26">
        <f>INDEX(军阶与晶片数值!T$6:T$16,AY215+1)</f>
        <v>0</v>
      </c>
      <c r="EE215" s="26">
        <f>INDEX(军阶与晶片数值!U$6:U$16,AZ215+1)</f>
        <v>0</v>
      </c>
      <c r="EG215" s="26">
        <f>INDEX(军阶与晶片数值!$C$6:$C$36,通天塔!$BA215+1)</f>
        <v>1.1499999999999999</v>
      </c>
      <c r="EH215" s="26">
        <f>INDEX(军阶与晶片数值!$C$6:$C$36,通天塔!$BA215+1)</f>
        <v>1.1499999999999999</v>
      </c>
      <c r="EI215" s="26">
        <f>INDEX(军阶与晶片数值!$C$6:$C$36,通天塔!$BA215+1)</f>
        <v>1.1499999999999999</v>
      </c>
      <c r="EJ215" s="26">
        <f>INDEX(军阶与晶片数值!$C$6:$C$36,通天塔!$BA215+1)</f>
        <v>1.1499999999999999</v>
      </c>
      <c r="EK215" s="26">
        <f>INDEX(军阶与晶片数值!$C$6:$C$36,通天塔!$BA215+1)</f>
        <v>1.1499999999999999</v>
      </c>
      <c r="EM215" s="14">
        <f>INDEX(战舰突破!$H$6:$H$18,通天塔!$J215+1)+INDEX(战舰突破!$H$23:$H$35,通天塔!$K215+1)+INDEX(战舰突破!$H$40:$H$52,通天塔!$L215+1)</f>
        <v>200</v>
      </c>
      <c r="EN215" s="14">
        <f>INDEX(战舰突破!$I$6:$I$18,通天塔!$J215+1)+INDEX(战舰突破!$I$23:$I$35,通天塔!$K215+1)+INDEX(战舰突破!$I$40:$I$52,通天塔!$L215+1)</f>
        <v>200</v>
      </c>
      <c r="EO215" s="14">
        <f>INDEX(战舰突破!$J$6:$J$18,通天塔!$J215+1)+INDEX(战舰突破!$J$23:$J$35,通天塔!$K215+1)+INDEX(战舰突破!$J$40:$J$52,通天塔!$L215+1)</f>
        <v>0</v>
      </c>
      <c r="EP215" s="14">
        <f>INDEX(战舰突破!$K$6:$K$18,通天塔!$J215+1)+INDEX(战舰突破!$K$23:$K$35,通天塔!$K215+1)+INDEX(战舰突破!$K$40:$K$52,通天塔!$L215+1)</f>
        <v>0</v>
      </c>
      <c r="EQ215" s="14">
        <f>INDEX(战舰突破!$L$6:$L$18,通天塔!$J215+1)+INDEX(战舰突破!$L$23:$L$35,通天塔!$K215+1)+INDEX(战舰突破!$L$40:$L$52,通天塔!$L215+1)</f>
        <v>200</v>
      </c>
      <c r="ER215" s="18">
        <f>INDEX(战舰突破!$N$6:$N$18,通天塔!$J215+1)+INDEX(战舰突破!$N$23:$N$35,通天塔!$K215+1)+INDEX(战舰突破!$N$40:$N$52,通天塔!$L215+1)</f>
        <v>0.75</v>
      </c>
      <c r="ES215" s="18">
        <f>INDEX(战舰突破!$O$6:$O$18,通天塔!$J215+1)+INDEX(战舰突破!$O$23:$O$35,通天塔!$K215+1)+INDEX(战舰突破!$O$40:$O$52,通天塔!$L215+1)</f>
        <v>1.4</v>
      </c>
      <c r="ET215" s="18">
        <f>INDEX(战舰突破!$P$6:$P$18,通天塔!$J215+1)+INDEX(战舰突破!$P$23:$P$35,通天塔!$K215+1)+INDEX(战舰突破!$P$40:$P$52,通天塔!$L215+1)</f>
        <v>0.5</v>
      </c>
      <c r="EU215" s="18">
        <f>INDEX(战舰突破!$Q$6:$Q$18,通天塔!$J215+1)+INDEX(战舰突破!$Q$23:$Q$35,通天塔!$K215+1)+INDEX(战舰突破!$Q$40:$Q$52,通天塔!$L215+1)</f>
        <v>0.3</v>
      </c>
      <c r="EV215" s="18">
        <f>INDEX(战舰突破!$R$6:$R$18,通天塔!$J215+1)+INDEX(战舰突破!$R$23:$R$35,通天塔!$K215+1)+INDEX(战舰突破!$R$40:$R$52,通天塔!$L215+1)</f>
        <v>0.25</v>
      </c>
      <c r="EW215" s="18">
        <f>INDEX(战舰突破!$M$6:$M$18,通天塔!$J215+1)+INDEX(战舰突破!$M$23:$M$35,通天塔!$K215+1)+INDEX(战舰突破!$M$40:$M$52,通天塔!$L215+1)</f>
        <v>0.2</v>
      </c>
      <c r="EX215" s="22">
        <f>INDEX(战舰突破!$W$6:$W$18,通天塔!$J215+1)+INDEX(战舰突破!$W$23:$W$35,通天塔!$K215+1)+INDEX(战舰突破!$W$40:$W$52,通天塔!$L215+1)</f>
        <v>0.5</v>
      </c>
      <c r="FA215" s="14">
        <f>INDEX(战舰突破!$S$6:$S$18,通天塔!$J215+1)</f>
        <v>0</v>
      </c>
      <c r="FB215" s="14">
        <f>INDEX(战舰突破!$T$6:$T$18,通天塔!$J215+1)</f>
        <v>1.1000000000000001</v>
      </c>
      <c r="FC215" s="14">
        <f>INDEX(战舰突破!$U$6:$U$18,通天塔!$J215+1)</f>
        <v>0.1</v>
      </c>
      <c r="FD215" s="14">
        <f>INDEX(战舰突破!$V$6:$V$18,通天塔!$J215+1)</f>
        <v>2</v>
      </c>
      <c r="FE215" s="14">
        <f>INDEX(战舰突破!$X$6:$X$18,通天塔!$J215+1)</f>
        <v>12</v>
      </c>
      <c r="FG215" s="14">
        <f>INDEX(战舰突破!$S$23:$S$35,通天塔!$J215+1)</f>
        <v>1</v>
      </c>
      <c r="FH215" s="14">
        <f>INDEX(战舰突破!$T$23:$T$35,通天塔!$J215+1)</f>
        <v>0.55000000000000004</v>
      </c>
      <c r="FI215" s="14">
        <f>INDEX(战舰突破!$U$23:$U$35,通天塔!$J215+1)</f>
        <v>0.1</v>
      </c>
      <c r="FJ215" s="14">
        <f>INDEX(战舰突破!$V$23:$V$35,通天塔!$J215+1)</f>
        <v>2</v>
      </c>
      <c r="FK215" s="14">
        <f>INDEX(战舰突破!$X$23:$X$35,通天塔!$J215+1)</f>
        <v>180</v>
      </c>
      <c r="FM215" s="14">
        <f>INDEX(战舰突破!$S$40:$S$52,通天塔!$J215+1)</f>
        <v>1</v>
      </c>
      <c r="FN215" s="14">
        <f>INDEX(战舰突破!$T$40:$T$52,通天塔!$J215+1)</f>
        <v>0.25</v>
      </c>
      <c r="FO215" s="14">
        <f>INDEX(战舰突破!$U$40:$U$52,通天塔!$J215+1)</f>
        <v>0.2</v>
      </c>
      <c r="FP215" s="14">
        <f>INDEX(战舰突破!$V$40:$V$52,通天塔!$J215+1)</f>
        <v>2</v>
      </c>
      <c r="FQ215" s="14">
        <f>INDEX(战舰突破!$X$40:$X$52,通天塔!$J215+1)</f>
        <v>300</v>
      </c>
      <c r="FT215" s="14">
        <f t="shared" si="384"/>
        <v>5471855</v>
      </c>
      <c r="FU215" s="14">
        <f t="shared" si="385"/>
        <v>5475063</v>
      </c>
      <c r="FV215" s="14">
        <f t="shared" si="386"/>
        <v>5478500</v>
      </c>
      <c r="FW215" s="14">
        <f t="shared" si="387"/>
        <v>66696153</v>
      </c>
      <c r="FX215" s="14">
        <f t="shared" si="388"/>
        <v>2626780</v>
      </c>
      <c r="FY215" s="14">
        <f t="shared" si="389"/>
        <v>65509847</v>
      </c>
      <c r="FZ215" s="14">
        <f t="shared" si="390"/>
        <v>1638386</v>
      </c>
      <c r="GA215" s="28">
        <f t="shared" si="391"/>
        <v>67825</v>
      </c>
      <c r="GB215" s="28">
        <f t="shared" si="392"/>
        <v>67825</v>
      </c>
      <c r="GC215" s="28">
        <f t="shared" si="393"/>
        <v>67825</v>
      </c>
      <c r="GD215" s="28">
        <f t="shared" si="394"/>
        <v>67825</v>
      </c>
      <c r="GE215" s="28">
        <f t="shared" si="395"/>
        <v>3.08</v>
      </c>
      <c r="GF215" s="28">
        <f t="shared" si="396"/>
        <v>3.5200000000000005</v>
      </c>
      <c r="GG215" s="28">
        <f t="shared" si="397"/>
        <v>0</v>
      </c>
      <c r="GH215" s="28">
        <f t="shared" si="398"/>
        <v>74.45</v>
      </c>
      <c r="GI215" s="14">
        <f t="shared" si="399"/>
        <v>1</v>
      </c>
      <c r="GJ215" s="14">
        <f t="shared" si="400"/>
        <v>2</v>
      </c>
      <c r="GK215" s="14">
        <f t="shared" si="401"/>
        <v>2</v>
      </c>
      <c r="GL215" s="18">
        <f t="shared" si="402"/>
        <v>2.3000000000000003</v>
      </c>
      <c r="GM215" s="18">
        <f t="shared" si="403"/>
        <v>1.75</v>
      </c>
      <c r="GN215" s="18">
        <f t="shared" si="404"/>
        <v>1.45</v>
      </c>
      <c r="GO215" s="29">
        <f t="shared" si="464"/>
        <v>67975</v>
      </c>
      <c r="GP215" s="29">
        <f t="shared" si="464"/>
        <v>68275</v>
      </c>
      <c r="GQ215" s="29">
        <f t="shared" si="464"/>
        <v>68275</v>
      </c>
      <c r="GR215" s="26">
        <f t="shared" si="405"/>
        <v>0.1</v>
      </c>
      <c r="GS215" s="26">
        <f t="shared" si="406"/>
        <v>0.1</v>
      </c>
      <c r="GT215" s="26">
        <f t="shared" si="407"/>
        <v>0.2</v>
      </c>
      <c r="GU215" s="14">
        <f t="shared" si="408"/>
        <v>4</v>
      </c>
      <c r="GV215" s="14">
        <f t="shared" si="409"/>
        <v>4</v>
      </c>
      <c r="GW215" s="14">
        <f t="shared" si="410"/>
        <v>4</v>
      </c>
      <c r="GX215" s="14">
        <f t="shared" si="411"/>
        <v>12</v>
      </c>
      <c r="GY215" s="14">
        <f t="shared" si="412"/>
        <v>180</v>
      </c>
      <c r="GZ215" s="14">
        <f t="shared" si="413"/>
        <v>300</v>
      </c>
      <c r="HA215">
        <v>211</v>
      </c>
      <c r="HB215" s="14">
        <f t="shared" si="382"/>
        <v>673620120</v>
      </c>
      <c r="HD215" s="14">
        <f t="shared" si="414"/>
        <v>5253560</v>
      </c>
      <c r="HE215" s="14">
        <f t="shared" si="415"/>
        <v>2735897</v>
      </c>
      <c r="HF215" s="29">
        <f t="shared" si="416"/>
        <v>65112</v>
      </c>
      <c r="HG215" s="29">
        <f t="shared" si="417"/>
        <v>46857</v>
      </c>
      <c r="HH215" s="29">
        <f t="shared" si="418"/>
        <v>50606</v>
      </c>
      <c r="HI215" s="29">
        <f t="shared" si="419"/>
        <v>47232</v>
      </c>
      <c r="HJ215" s="14">
        <f t="shared" si="420"/>
        <v>3.08</v>
      </c>
      <c r="HK215" s="14">
        <f t="shared" si="421"/>
        <v>3.5200000000000005</v>
      </c>
      <c r="HL215" s="14">
        <f t="shared" si="422"/>
        <v>1642541</v>
      </c>
      <c r="HM215" s="14">
        <f t="shared" si="423"/>
        <v>2694711</v>
      </c>
      <c r="HN215" s="26">
        <f t="shared" si="424"/>
        <v>0.39935396571332299</v>
      </c>
      <c r="HO215" s="26">
        <f t="shared" si="425"/>
        <v>0.66548818098416973</v>
      </c>
      <c r="HP215" s="29">
        <f t="shared" si="426"/>
        <v>780837</v>
      </c>
      <c r="HQ215" s="29">
        <f t="shared" si="427"/>
        <v>2855129</v>
      </c>
      <c r="HR215" s="29">
        <f t="shared" si="428"/>
        <v>3157964</v>
      </c>
      <c r="HS215" s="26">
        <f t="shared" si="429"/>
        <v>0.49103412542066815</v>
      </c>
      <c r="HT215" s="26">
        <f t="shared" si="430"/>
        <v>0.49488169990971032</v>
      </c>
      <c r="HU215" s="26">
        <f t="shared" si="431"/>
        <v>0.59488169990971029</v>
      </c>
      <c r="HV215" s="26">
        <f t="shared" si="432"/>
        <v>9.1034125420668133E-2</v>
      </c>
      <c r="HW215" s="29">
        <f t="shared" si="433"/>
        <v>2.2000000000000002</v>
      </c>
      <c r="HX215" s="29">
        <f t="shared" si="434"/>
        <v>4.4230854469342535</v>
      </c>
      <c r="HY215" s="29">
        <f t="shared" si="435"/>
        <v>5.0230854469342532</v>
      </c>
      <c r="HZ215" s="29">
        <f t="shared" si="436"/>
        <v>8589207</v>
      </c>
      <c r="IA215" s="29">
        <f t="shared" si="437"/>
        <v>8418986.352679966</v>
      </c>
      <c r="IB215" s="29">
        <f t="shared" si="438"/>
        <v>7931361.5051711407</v>
      </c>
      <c r="IC215" s="29">
        <f t="shared" si="439"/>
        <v>43168269</v>
      </c>
      <c r="ID215" s="14">
        <f t="shared" si="440"/>
        <v>24939554.859999999</v>
      </c>
      <c r="IH215" s="14">
        <v>1</v>
      </c>
      <c r="II215" s="14">
        <v>1</v>
      </c>
      <c r="IJ215" s="14">
        <v>480</v>
      </c>
      <c r="IK215" s="14">
        <v>80</v>
      </c>
      <c r="IL215" s="14">
        <v>60</v>
      </c>
      <c r="IM215" s="23">
        <f t="shared" si="441"/>
        <v>5772836498</v>
      </c>
      <c r="IN215" s="23">
        <f t="shared" si="442"/>
        <v>2</v>
      </c>
      <c r="IO215" s="23">
        <f t="shared" si="443"/>
        <v>5772.84</v>
      </c>
      <c r="IP215" s="23">
        <f t="shared" si="444"/>
        <v>6555278747</v>
      </c>
      <c r="IQ215" s="23">
        <f t="shared" si="445"/>
        <v>2</v>
      </c>
      <c r="IR215" s="23">
        <f t="shared" si="446"/>
        <v>6555.28</v>
      </c>
      <c r="IS215" s="14">
        <v>1</v>
      </c>
      <c r="IT215" s="14">
        <v>1</v>
      </c>
      <c r="IU215" s="14">
        <v>240</v>
      </c>
      <c r="IV215" s="14">
        <v>40</v>
      </c>
      <c r="IW215" s="14">
        <v>30</v>
      </c>
      <c r="IX215" s="23">
        <f t="shared" si="447"/>
        <v>3398512819</v>
      </c>
      <c r="IY215" s="23">
        <f t="shared" si="448"/>
        <v>2</v>
      </c>
      <c r="IZ215" s="23">
        <f t="shared" si="449"/>
        <v>3398.51</v>
      </c>
      <c r="JA215" s="23"/>
      <c r="JB215" s="23"/>
      <c r="JC215" s="23"/>
      <c r="JG215">
        <f t="shared" si="450"/>
        <v>1.8018137002452179</v>
      </c>
      <c r="JH215">
        <f t="shared" si="451"/>
        <v>5.5495861967552713</v>
      </c>
      <c r="JJ215" s="14">
        <v>10</v>
      </c>
      <c r="JK215" s="14">
        <v>2</v>
      </c>
      <c r="JL215" s="14">
        <v>1.5</v>
      </c>
      <c r="JM215" s="23">
        <f t="shared" si="452"/>
        <v>115280501</v>
      </c>
      <c r="JN215" s="23">
        <f t="shared" si="453"/>
        <v>1</v>
      </c>
      <c r="JO215" s="23">
        <f t="shared" si="454"/>
        <v>115280.5</v>
      </c>
      <c r="JP215" s="14">
        <v>30</v>
      </c>
      <c r="JQ215" s="14">
        <v>6</v>
      </c>
      <c r="JR215" s="14">
        <v>4</v>
      </c>
      <c r="JS215" s="23">
        <f t="shared" si="455"/>
        <v>329978780</v>
      </c>
      <c r="JT215" s="23">
        <f t="shared" si="456"/>
        <v>1</v>
      </c>
      <c r="JU215" s="23">
        <f t="shared" si="457"/>
        <v>329978.78000000003</v>
      </c>
      <c r="JW215" s="23">
        <f t="shared" si="458"/>
        <v>439971707</v>
      </c>
      <c r="JX215" s="23">
        <f t="shared" si="459"/>
        <v>1</v>
      </c>
      <c r="JY215" s="23">
        <f t="shared" si="460"/>
        <v>439971.71</v>
      </c>
      <c r="JZ215" s="23">
        <f t="shared" si="461"/>
        <v>172920752</v>
      </c>
      <c r="KA215" s="23">
        <f t="shared" si="462"/>
        <v>1</v>
      </c>
      <c r="KB215" s="23">
        <f t="shared" si="463"/>
        <v>172920.75</v>
      </c>
    </row>
    <row r="216" spans="3:288" ht="16.5" x14ac:dyDescent="0.2">
      <c r="C216" s="14">
        <f t="shared" si="381"/>
        <v>58</v>
      </c>
      <c r="D216" s="14">
        <v>212</v>
      </c>
      <c r="E216" s="14" t="s">
        <v>868</v>
      </c>
      <c r="F216" s="14">
        <v>745</v>
      </c>
      <c r="G216" s="14">
        <v>745</v>
      </c>
      <c r="H216" s="14">
        <v>745</v>
      </c>
      <c r="I216" s="14">
        <v>745</v>
      </c>
      <c r="J216" s="14">
        <v>11</v>
      </c>
      <c r="K216" s="14">
        <v>11</v>
      </c>
      <c r="L216" s="14">
        <v>11</v>
      </c>
      <c r="M216" s="14">
        <v>8</v>
      </c>
      <c r="N216" s="14">
        <v>8</v>
      </c>
      <c r="O216" s="14">
        <v>8</v>
      </c>
      <c r="P216" s="14">
        <v>11</v>
      </c>
      <c r="Q216" s="14">
        <v>11</v>
      </c>
      <c r="R216" s="14">
        <v>11</v>
      </c>
      <c r="S216" s="14">
        <v>11</v>
      </c>
      <c r="T216" s="14">
        <v>11</v>
      </c>
      <c r="U216" s="14">
        <v>11</v>
      </c>
      <c r="V216" s="14">
        <v>10</v>
      </c>
      <c r="W216" s="14">
        <v>10</v>
      </c>
      <c r="X216" s="14">
        <v>745</v>
      </c>
      <c r="Y216" s="14">
        <v>745</v>
      </c>
      <c r="Z216" s="14">
        <v>745</v>
      </c>
      <c r="AA216" s="14">
        <v>745</v>
      </c>
      <c r="AB216" s="14">
        <v>745</v>
      </c>
      <c r="AC216" s="14">
        <v>745</v>
      </c>
      <c r="AD216" s="14">
        <v>745</v>
      </c>
      <c r="AE216" s="14">
        <v>745</v>
      </c>
      <c r="AF216" s="14">
        <v>99</v>
      </c>
      <c r="AG216" s="14">
        <v>99</v>
      </c>
      <c r="AH216" s="14">
        <v>99</v>
      </c>
      <c r="AI216" s="14">
        <v>99</v>
      </c>
      <c r="AJ216" s="14">
        <v>99</v>
      </c>
      <c r="AK216" s="14">
        <v>99</v>
      </c>
      <c r="AL216" s="14">
        <v>99</v>
      </c>
      <c r="AM216" s="14">
        <v>99</v>
      </c>
      <c r="AN216" s="14">
        <v>7</v>
      </c>
      <c r="AO216" s="14">
        <v>8</v>
      </c>
      <c r="AP216" s="14">
        <v>8</v>
      </c>
      <c r="AQ216" s="14">
        <v>8</v>
      </c>
      <c r="AR216" s="14">
        <v>8</v>
      </c>
      <c r="AS216" s="14">
        <v>0</v>
      </c>
      <c r="AT216" s="14">
        <v>0</v>
      </c>
      <c r="AU216" s="14">
        <v>0</v>
      </c>
      <c r="AV216" s="14">
        <v>0</v>
      </c>
      <c r="AW216" s="14">
        <v>5</v>
      </c>
      <c r="AX216" s="14">
        <v>6</v>
      </c>
      <c r="AY216" s="14">
        <v>0</v>
      </c>
      <c r="AZ216" s="14">
        <v>0</v>
      </c>
      <c r="BA216" s="14">
        <v>23</v>
      </c>
      <c r="BF216" s="14">
        <f>ROUND((INDEX(新战舰养成!S$6:S$18,通天塔!$J216+1)+INDEX(新战舰养成!D$6:D$18,通天塔!$J216+1)*(通天塔!$G216-1))*INDEX(战舰突破!$D$6:$D$18,通天塔!$M216+1),0)</f>
        <v>531275</v>
      </c>
      <c r="BG216" s="14">
        <f>ROUND((INDEX(新战舰养成!T$6:T$18,通天塔!$J216+1)+INDEX(新战舰养成!E$6:E$18,通天塔!$J216+1)*(通天塔!$G216-1))*INDEX(战舰突破!$D$6:$D$18,通天塔!$M216+1),0)</f>
        <v>4250072</v>
      </c>
      <c r="BH216" s="14">
        <f>ROUND((INDEX(新战舰养成!U$6:U$18,通天塔!$J216+1)+INDEX(新战舰养成!F$6:F$18,通天塔!$J216+1)*(通天塔!$G216-1))*INDEX(战舰突破!$D$6:$D$18,通天塔!$M216+1),0)</f>
        <v>265803</v>
      </c>
      <c r="BI216" s="14">
        <f>ROUND((INDEX(新战舰养成!V$6:V$18,通天塔!$J216+1)+INDEX(新战舰养成!G$6:G$18,通天塔!$J216+1)*(通天塔!$G216-1))*INDEX(战舰突破!$D$6:$D$18,通天塔!$M216+1),0)</f>
        <v>630</v>
      </c>
      <c r="BJ216" s="14">
        <f>ROUND((INDEX(新战舰养成!W$6:W$18,通天塔!$J216+1)+INDEX(新战舰养成!H$6:H$18,通天塔!$J216+1)*(通天塔!$G216-1))*INDEX(战舰突破!$D$6:$D$18,通天塔!$M216+1),0)</f>
        <v>8</v>
      </c>
      <c r="BL216" s="14">
        <f>IF($H216&gt;0,ROUND((INDEX(新战舰养成!X$6:X$18,通天塔!$K216+1)+INDEX(新战舰养成!I$6:I$18,通天塔!$K216+1)*(通天塔!$H216-1))*INDEX(战舰突破!$D$6:$D$18,通天塔!$N216+1),0),0)</f>
        <v>531863</v>
      </c>
      <c r="BM216" s="14">
        <f>IF($H216&gt;0,ROUND((INDEX(新战舰养成!Y$6:Y$18,通天塔!$K216+1)+INDEX(新战舰养成!J$6:J$18,通天塔!$K216+1)*(通天塔!$H216-1))*INDEX(战舰突破!$D$6:$D$18,通天塔!$N216+1),0),0)</f>
        <v>0</v>
      </c>
      <c r="BN216" s="14">
        <f>IF($H216&gt;0,ROUND((INDEX(新战舰养成!Z$6:Z$18,通天塔!$K216+1)+INDEX(新战舰养成!K$6:K$18,通天塔!$K216+1)*(通天塔!$H216-1))*INDEX(战舰突破!$D$6:$D$18,通天塔!$N216+1),0),0)</f>
        <v>0</v>
      </c>
      <c r="BO216" s="14">
        <f>IF($H216&gt;0,ROUND((INDEX(新战舰养成!AA$6:AA$18,通天塔!$K216+1)+INDEX(新战舰养成!L$6:L$18,通天塔!$K216+1)*(通天塔!$H216-1))*INDEX(战舰突破!$D$6:$D$18,通天塔!$N216+1),0),0)</f>
        <v>5312748</v>
      </c>
      <c r="BP216" s="14">
        <f>IF($H216&gt;0,ROUND((INDEX(新战舰养成!AB$6:AB$18,通天塔!$K216+1)+INDEX(新战舰养成!M$6:M$18,通天塔!$K216+1)*(通天塔!$H216-1))*INDEX(战舰突破!$D$6:$D$18,通天塔!$N216+1),0),0)</f>
        <v>106100</v>
      </c>
      <c r="BR216" s="14">
        <f>IF($I216&gt;0,ROUND((INDEX(新战舰养成!AC$6:AC$18,通天塔!$L216+1)+INDEX(新战舰养成!I$6:I$18,通天塔!$L216+1)*(通天塔!$I216-1))*INDEX(战舰突破!$D$6:$D$18,通天塔!$O216+1),0),0)</f>
        <v>532493</v>
      </c>
      <c r="BS216" s="14">
        <f>IF($I216&gt;0,ROUND((INDEX(新战舰养成!AD$6:AD$18,通天塔!$L216+1)+INDEX(新战舰养成!J$6:J$18,通天塔!$L216+1)*(通天塔!$I216-1))*INDEX(战舰突破!$D$6:$D$18,通天塔!$O216+1),0),0)</f>
        <v>0</v>
      </c>
      <c r="BT216" s="14">
        <f>IF($I216&gt;0,ROUND((INDEX(新战舰养成!AE$6:AE$18,通天塔!$L216+1)+INDEX(新战舰养成!K$6:K$18,通天塔!$L216+1)*(通天塔!$I216-1))*INDEX(战舰突破!$D$6:$D$18,通天塔!$O216+1),0),0)</f>
        <v>0</v>
      </c>
      <c r="BU216" s="14">
        <f>IF($I216&gt;0,ROUND((INDEX(新战舰养成!AF$6:AF$18,通天塔!$L216+1)+INDEX(新战舰养成!L$6:L$18,通天塔!$L216+1)*(通天塔!$I216-1))*INDEX(战舰突破!$D$6:$D$18,通天塔!$O216+1),0),0)</f>
        <v>3437784</v>
      </c>
      <c r="BV216" s="14">
        <f>IF($I216&gt;0,ROUND((INDEX(新战舰养成!AG$6:AG$18,通天塔!$L216+1)+INDEX(新战舰养成!M$6:M$18,通天塔!$L216+1)*(通天塔!$I216-1))*INDEX(战舰突破!$D$6:$D$18,通天塔!$O216+1),0),0)</f>
        <v>144066</v>
      </c>
      <c r="BY216" s="14">
        <f>(INDEX(装备数值!$C$13:$G$116,通天塔!$P216*8+1,BY$2)+INDEX(装备数值!$C$13:$G$116,通天塔!$Q216*8+2,BY$2)+INDEX(装备数值!$C$13:$G$116,通天塔!$S216*8+3,BY$2)+INDEX(装备数值!$C$13:$G$116,通天塔!$R216*8+4,BY$2)+INDEX(装备数值!$C$13:$G$116,通天塔!$T216*8+5,BY$2)+INDEX(装备数值!$C$13:$G$116,通天塔!$U216*8+6,BY$2)+INDEX(装备数值!$C$13:$G$116,通天塔!$V216*8+7,BY$2)+INDEX(装备数值!$C$13:$G$116,通天塔!$W216*8+8,BY$2))</f>
        <v>95500</v>
      </c>
      <c r="BZ216" s="14">
        <f>(INDEX(装备数值!$C$13:$G$116,通天塔!$P216*8+1,BZ$2)+INDEX(装备数值!$C$13:$G$116,通天塔!$Q216*8+2,BZ$2)+INDEX(装备数值!$C$13:$G$116,通天塔!$S216*8+3,BZ$2)+INDEX(装备数值!$C$13:$G$116,通天塔!$R216*8+4,BZ$2)+INDEX(装备数值!$C$13:$G$116,通天塔!$T216*8+5,BZ$2)+INDEX(装备数值!$C$13:$G$116,通天塔!$U216*8+6,BZ$2)+INDEX(装备数值!$C$13:$G$116,通天塔!$V216*8+7,BZ$2)+INDEX(装备数值!$C$13:$G$116,通天塔!$W216*8+8,BZ$2))</f>
        <v>832500</v>
      </c>
      <c r="CA216" s="14">
        <f>(INDEX(装备数值!$C$13:$G$116,通天塔!$P216*8+1,CA$2)+INDEX(装备数值!$C$13:$G$116,通天塔!$Q216*8+2,CA$2)+INDEX(装备数值!$C$13:$G$116,通天塔!$S216*8+3,CA$2)+INDEX(装备数值!$C$13:$G$116,通天塔!$R216*8+4,CA$2)+INDEX(装备数值!$C$13:$G$116,通天塔!$T216*8+5,CA$2)+INDEX(装备数值!$C$13:$G$116,通天塔!$U216*8+6,CA$2)+INDEX(装备数值!$C$13:$G$116,通天塔!$V216*8+7,CA$2)+INDEX(装备数值!$C$13:$G$116,通天塔!$W216*8+8,CA$2))</f>
        <v>49000</v>
      </c>
      <c r="CB216" s="14">
        <f>(INDEX(装备数值!$C$13:$G$116,通天塔!$P216*8+1,CB$2)+INDEX(装备数值!$C$13:$G$116,通天塔!$Q216*8+2,CB$2)+INDEX(装备数值!$C$13:$G$116,通天塔!$S216*8+3,CB$2)+INDEX(装备数值!$C$13:$G$116,通天塔!$R216*8+4,CB$2)+INDEX(装备数值!$C$13:$G$116,通天塔!$T216*8+5,CB$2)+INDEX(装备数值!$C$13:$G$116,通天塔!$U216*8+6,CB$2)+INDEX(装备数值!$C$13:$G$116,通天塔!$V216*8+7,CB$2)+INDEX(装备数值!$C$13:$G$116,通天塔!$W216*8+8,CB$2))</f>
        <v>1110000</v>
      </c>
      <c r="CC216" s="14">
        <f>(INDEX(装备数值!$C$13:$G$116,通天塔!$P216*8+1,CC$2)+INDEX(装备数值!$C$13:$G$116,通天塔!$Q216*8+2,CC$2)+INDEX(装备数值!$C$13:$G$116,通天塔!$S216*8+3,CC$2)+INDEX(装备数值!$C$13:$G$116,通天塔!$R216*8+4,CC$2)+INDEX(装备数值!$C$13:$G$116,通天塔!$T216*8+5,CC$2)+INDEX(装备数值!$C$13:$G$116,通天塔!$U216*8+6,CC$2)+INDEX(装备数值!$C$13:$G$116,通天塔!$V216*8+7,CC$2)+INDEX(装备数值!$C$13:$G$116,通天塔!$W216*8+8,CC$2))</f>
        <v>19450</v>
      </c>
      <c r="CF216" s="14">
        <f>INDEX(装备数值!$I$13:$M$116,通天塔!$P216*8+1,CF$2)*$X216+INDEX(装备数值!$I$13:$M$116,通天塔!$Q216*8+2,CF$2)*$Y216+INDEX(装备数值!$I$13:$M$116,通天塔!$S216*8+3,CF$2)*$Z216+INDEX(装备数值!$I$13:$M$116,通天塔!$R216*8+4,CF$2)*$AA216+INDEX(装备数值!$I$13:$M$116,通天塔!$T216*8+5,CF$2)*$AB216+INDEX(装备数值!$I$13:$M$116,通天塔!$U216*8+6,CF$2)*$AC216+INDEX(装备数值!$I$13:$M$116,通天塔!$V216*8+7,CF$2)*$AD216+INDEX(装备数值!$I$13:$M$116,通天塔!$W216*8+8,CF$2)*$AE216</f>
        <v>257025</v>
      </c>
      <c r="CG216" s="14">
        <f>INDEX(装备数值!$I$13:$M$116,通天塔!$P216*8+1,CG$2)*$X216+INDEX(装备数值!$I$13:$M$116,通天塔!$Q216*8+2,CG$2)*$Y216+INDEX(装备数值!$I$13:$M$116,通天塔!$S216*8+3,CG$2)*$Z216+INDEX(装备数值!$I$13:$M$116,通天塔!$R216*8+4,CG$2)*$AA216+INDEX(装备数值!$I$13:$M$116,通天塔!$T216*8+5,CG$2)*$AB216+INDEX(装备数值!$I$13:$M$116,通天塔!$U216*8+6,CG$2)*$AC216+INDEX(装备数值!$I$13:$M$116,通天塔!$V216*8+7,CG$2)*$AD216+INDEX(装备数值!$I$13:$M$116,通天塔!$W216*8+8,CG$2)*$AE216</f>
        <v>2067375</v>
      </c>
      <c r="CH216" s="14">
        <f>INDEX(装备数值!$I$13:$M$116,通天塔!$P216*8+1,CH$2)*$X216+INDEX(装备数值!$I$13:$M$116,通天塔!$Q216*8+2,CH$2)*$Y216+INDEX(装备数值!$I$13:$M$116,通天塔!$S216*8+3,CH$2)*$Z216+INDEX(装备数值!$I$13:$M$116,通天塔!$R216*8+4,CH$2)*$AA216+INDEX(装备数值!$I$13:$M$116,通天塔!$T216*8+5,CH$2)*$AB216+INDEX(装备数值!$I$13:$M$116,通天塔!$U216*8+6,CH$2)*$AC216+INDEX(装备数值!$I$13:$M$116,通天塔!$V216*8+7,CH$2)*$AD216+INDEX(装备数值!$I$13:$M$116,通天塔!$W216*8+8,CH$2)*$AE216</f>
        <v>129630</v>
      </c>
      <c r="CI216" s="14">
        <f>INDEX(装备数值!$I$13:$M$116,通天塔!$P216*8+1,CI$2)*$X216+INDEX(装备数值!$I$13:$M$116,通天塔!$Q216*8+2,CI$2)*$Y216+INDEX(装备数值!$I$13:$M$116,通天塔!$S216*8+3,CI$2)*$Z216+INDEX(装备数值!$I$13:$M$116,通天塔!$R216*8+4,CI$2)*$AA216+INDEX(装备数值!$I$13:$M$116,通天塔!$T216*8+5,CI$2)*$AB216+INDEX(装备数值!$I$13:$M$116,通天塔!$U216*8+6,CI$2)*$AC216+INDEX(装备数值!$I$13:$M$116,通天塔!$V216*8+7,CI$2)*$AD216+INDEX(装备数值!$I$13:$M$116,通天塔!$W216*8+8,CI$2)*$AE216</f>
        <v>2756500</v>
      </c>
      <c r="CJ216" s="14">
        <f>INDEX(装备数值!$I$13:$M$116,通天塔!$P216*8+1,CJ$2)*$X216+INDEX(装备数值!$I$13:$M$116,通天塔!$Q216*8+2,CJ$2)*$Y216+INDEX(装备数值!$I$13:$M$116,通天塔!$S216*8+3,CJ$2)*$Z216+INDEX(装备数值!$I$13:$M$116,通天塔!$R216*8+4,CJ$2)*$AA216+INDEX(装备数值!$I$13:$M$116,通天塔!$T216*8+5,CJ$2)*$AB216+INDEX(装备数值!$I$13:$M$116,通天塔!$U216*8+6,CJ$2)*$AC216+INDEX(装备数值!$I$13:$M$116,通天塔!$V216*8+7,CJ$2)*$AD216+INDEX(装备数值!$I$13:$M$116,通天塔!$W216*8+8,CJ$2)*$AE216</f>
        <v>51405</v>
      </c>
      <c r="CM216" s="14">
        <f>INDEX(装备数值!$X$13:$AH$116,$P216*8+1,CM$2)*$AF216+INDEX(装备数值!$X$13:$AH$116,$Q216*8+2,CM$2)*$AG216+INDEX(装备数值!$X$13:$AH$116,$S216*8+3,CM$2)*$AH216+INDEX(装备数值!$X$13:$AH$116,$R216*8+4,CM$2)*$AI216+INDEX(装备数值!$X$13:$AH$116,$T216*8+5,CM$2)*$AJ216+INDEX(装备数值!$X$13:$AH$116,$U216*8+6,CM$2)*$AK216+INDEX(装备数值!$X$13:$AH$116,$V216*8+7,CM$2)*$AL216+INDEX(装备数值!$X$13:$AH$116,$W216*8+8,CM$2)*$AM216</f>
        <v>79200</v>
      </c>
      <c r="CN216" s="14">
        <f>INDEX(装备数值!$X$13:$AH$116,$P216*8+1,CN$2)*$AF216+INDEX(装备数值!$X$13:$AH$116,$Q216*8+2,CN$2)*$AG216+INDEX(装备数值!$X$13:$AH$116,$S216*8+3,CN$2)*$AH216+INDEX(装备数值!$X$13:$AH$116,$R216*8+4,CN$2)*$AI216+INDEX(装备数值!$X$13:$AH$116,$T216*8+5,CN$2)*$AJ216+INDEX(装备数值!$X$13:$AH$116,$U216*8+6,CN$2)*$AK216+INDEX(装备数值!$X$13:$AH$116,$V216*8+7,CN$2)*$AL216+INDEX(装备数值!$X$13:$AH$116,$W216*8+8,CN$2)*$AM216</f>
        <v>631125</v>
      </c>
      <c r="CO216" s="14">
        <f>INDEX(装备数值!$X$13:$AH$116,$P216*8+1,CO$2)*$AF216+INDEX(装备数值!$X$13:$AH$116,$Q216*8+2,CO$2)*$AG216+INDEX(装备数值!$X$13:$AH$116,$S216*8+3,CO$2)*$AH216+INDEX(装备数值!$X$13:$AH$116,$R216*8+4,CO$2)*$AI216+INDEX(装备数值!$X$13:$AH$116,$T216*8+5,CO$2)*$AJ216+INDEX(装备数值!$X$13:$AH$116,$U216*8+6,CO$2)*$AK216+INDEX(装备数值!$X$13:$AH$116,$V216*8+7,CO$2)*$AL216+INDEX(装备数值!$X$13:$AH$116,$W216*8+8,CO$2)*$AM216</f>
        <v>44550</v>
      </c>
      <c r="CP216" s="14">
        <f>INDEX(装备数值!$X$13:$AH$116,$P216*8+1,CP$2)*$AF216+INDEX(装备数值!$X$13:$AH$116,$Q216*8+2,CP$2)*$AG216+INDEX(装备数值!$X$13:$AH$116,$S216*8+3,CP$2)*$AH216+INDEX(装备数值!$X$13:$AH$116,$R216*8+4,CP$2)*$AI216+INDEX(装备数值!$X$13:$AH$116,$T216*8+5,CP$2)*$AJ216+INDEX(装备数值!$X$13:$AH$116,$U216*8+6,CP$2)*$AK216+INDEX(装备数值!$X$13:$AH$116,$V216*8+7,CP$2)*$AL216+INDEX(装备数值!$X$13:$AH$116,$W216*8+8,CP$2)*$AM216</f>
        <v>841500</v>
      </c>
      <c r="CQ216" s="14">
        <f>INDEX(装备数值!$X$13:$AH$116,$P216*8+1,CQ$2)*$AF216+INDEX(装备数值!$X$13:$AH$116,$Q216*8+2,CQ$2)*$AG216+INDEX(装备数值!$X$13:$AH$116,$S216*8+3,CQ$2)*$AH216+INDEX(装备数值!$X$13:$AH$116,$R216*8+4,CQ$2)*$AI216+INDEX(装备数值!$X$13:$AH$116,$T216*8+5,CQ$2)*$AJ216+INDEX(装备数值!$X$13:$AH$116,$U216*8+6,CQ$2)*$AK216+INDEX(装备数值!$X$13:$AH$116,$V216*8+7,CQ$2)*$AL216+INDEX(装备数值!$X$13:$AH$116,$W216*8+8,CQ$2)*$AM216</f>
        <v>17820</v>
      </c>
      <c r="CR216" s="14">
        <f>INDEX(装备数值!$X$13:$AH$116,$P216*8+1,CR$2)*$AF216+INDEX(装备数值!$X$13:$AH$116,$Q216*8+2,CR$2)*$AG216+INDEX(装备数值!$X$13:$AH$116,$S216*8+3,CR$2)*$AH216+INDEX(装备数值!$X$13:$AH$116,$R216*8+4,CR$2)*$AI216+INDEX(装备数值!$X$13:$AH$116,$T216*8+5,CR$2)*$AJ216+INDEX(装备数值!$X$13:$AH$116,$U216*8+6,CR$2)*$AK216+INDEX(装备数值!$X$13:$AH$116,$V216*8+7,CR$2)*$AL216+INDEX(装备数值!$X$13:$AH$116,$W216*8+8,CR$2)*$AM216</f>
        <v>66825</v>
      </c>
      <c r="CS216" s="14">
        <f>INDEX(装备数值!$X$13:$AH$116,$P216*8+1,CS$2)*$AF216+INDEX(装备数值!$X$13:$AH$116,$Q216*8+2,CS$2)*$AG216+INDEX(装备数值!$X$13:$AH$116,$S216*8+3,CS$2)*$AH216+INDEX(装备数值!$X$13:$AH$116,$R216*8+4,CS$2)*$AI216+INDEX(装备数值!$X$13:$AH$116,$T216*8+5,CS$2)*$AJ216+INDEX(装备数值!$X$13:$AH$116,$U216*8+6,CS$2)*$AK216+INDEX(装备数值!$X$13:$AH$116,$V216*8+7,CS$2)*$AL216+INDEX(装备数值!$X$13:$AH$116,$W216*8+8,CS$2)*$AM216</f>
        <v>66825</v>
      </c>
      <c r="CT216" s="14">
        <f>INDEX(装备数值!$X$13:$AH$116,$P216*8+1,CT$2)*$AF216+INDEX(装备数值!$X$13:$AH$116,$Q216*8+2,CT$2)*$AG216+INDEX(装备数值!$X$13:$AH$116,$S216*8+3,CT$2)*$AH216+INDEX(装备数值!$X$13:$AH$116,$R216*8+4,CT$2)*$AI216+INDEX(装备数值!$X$13:$AH$116,$T216*8+5,CT$2)*$AJ216+INDEX(装备数值!$X$13:$AH$116,$U216*8+6,CT$2)*$AK216+INDEX(装备数值!$X$13:$AH$116,$V216*8+7,CT$2)*$AL216+INDEX(装备数值!$X$13:$AH$116,$W216*8+8,CT$2)*$AM216</f>
        <v>66825</v>
      </c>
      <c r="CU216" s="14">
        <f>INDEX(装备数值!$X$13:$AH$116,$P216*8+1,CU$2)*$AF216+INDEX(装备数值!$X$13:$AH$116,$Q216*8+2,CU$2)*$AG216+INDEX(装备数值!$X$13:$AH$116,$S216*8+3,CU$2)*$AH216+INDEX(装备数值!$X$13:$AH$116,$R216*8+4,CU$2)*$AI216+INDEX(装备数值!$X$13:$AH$116,$T216*8+5,CU$2)*$AJ216+INDEX(装备数值!$X$13:$AH$116,$U216*8+6,CU$2)*$AK216+INDEX(装备数值!$X$13:$AH$116,$V216*8+7,CU$2)*$AL216+INDEX(装备数值!$X$13:$AH$116,$W216*8+8,CU$2)*$AM216</f>
        <v>66825</v>
      </c>
      <c r="CV216" s="14">
        <f>INDEX(装备数值!$X$13:$AH$116,$P216*8+1,CV$2)*$AF216+INDEX(装备数值!$X$13:$AH$116,$Q216*8+2,CV$2)*$AG216+INDEX(装备数值!$X$13:$AH$116,$S216*8+3,CV$2)*$AH216+INDEX(装备数值!$X$13:$AH$116,$R216*8+4,CV$2)*$AI216+INDEX(装备数值!$X$13:$AH$116,$T216*8+5,CV$2)*$AJ216+INDEX(装备数值!$X$13:$AH$116,$U216*8+6,CV$2)*$AK216+INDEX(装备数值!$X$13:$AH$116,$V216*8+7,CV$2)*$AL216+INDEX(装备数值!$X$13:$AH$116,$W216*8+8,CV$2)*$AM216</f>
        <v>198</v>
      </c>
      <c r="CW216" s="14">
        <f>INDEX(装备数值!$X$13:$AH$116,$P216*8+1,CW$2)*$AF216+INDEX(装备数值!$X$13:$AH$116,$Q216*8+2,CW$2)*$AG216+INDEX(装备数值!$X$13:$AH$116,$S216*8+3,CW$2)*$AH216+INDEX(装备数值!$X$13:$AH$116,$R216*8+4,CW$2)*$AI216+INDEX(装备数值!$X$13:$AH$116,$T216*8+5,CW$2)*$AJ216+INDEX(装备数值!$X$13:$AH$116,$U216*8+6,CW$2)*$AK216+INDEX(装备数值!$X$13:$AH$116,$V216*8+7,CW$2)*$AL216+INDEX(装备数值!$X$13:$AH$116,$W216*8+8,CW$2)*$AM216</f>
        <v>198</v>
      </c>
      <c r="CY216" s="14">
        <f>INDEX(装备数值!$AN$17:$AN$117,MATCH(MIN($X216:$AE216),装备数值!$AO$17:$AO$117,1))</f>
        <v>74</v>
      </c>
      <c r="CZ216" s="14">
        <f>IF(COUNTIF($P216:$W216,"&gt;"&amp;0)=8,INDEX(装备数值!AR$17:AR$117,$CY216+1),0)</f>
        <v>41440</v>
      </c>
      <c r="DA216" s="14">
        <f>IF(COUNTIF($P216:$W216,"&gt;"&amp;0)=8,INDEX(装备数值!AS$17:AS$117,$CY216+1),0)</f>
        <v>310800</v>
      </c>
      <c r="DB216" s="14">
        <f>IF(COUNTIF($P216:$W216,"&gt;"&amp;0)=8,INDEX(装备数值!AT$17:AT$117,$CY216+1),0)</f>
        <v>20720</v>
      </c>
      <c r="DC216" s="14">
        <f>IF(COUNTIF($P216:$W216,"&gt;"&amp;0)=8,INDEX(装备数值!AU$17:AU$117,$CY216+1),0)</f>
        <v>414400</v>
      </c>
      <c r="DD216" s="14">
        <f>IF(COUNTIF($P216:$W216,"&gt;"&amp;0)=8,INDEX(装备数值!AV$17:AV$117,$CY216+1),0)</f>
        <v>7992</v>
      </c>
      <c r="DF216" s="14">
        <f>INDEX(装备数值!$AY$17:$AY$77,MATCH(MIN($AF216:$AM216),装备数值!$AZ$17:$AZ$77,1))</f>
        <v>49</v>
      </c>
      <c r="DG216" s="26">
        <f>INDEX(装备数值!BA$17:BA$77,通天塔!DF216+1)</f>
        <v>1.2</v>
      </c>
      <c r="DH216" s="26">
        <f>INDEX(装备数值!BA$17:BA$77,通天塔!DF216+1)</f>
        <v>1.2</v>
      </c>
      <c r="DJ216" s="14">
        <f t="shared" si="383"/>
        <v>50</v>
      </c>
      <c r="DK216" s="14">
        <f>VLOOKUP(DJ216,军阶与晶片数值!$W$6:$X$27,2)</f>
        <v>11</v>
      </c>
      <c r="DL216" s="14">
        <f>INDEX(军阶与晶片数值!Y$6:Y$27,$DK216+1)</f>
        <v>1000</v>
      </c>
      <c r="DM216" s="14">
        <f>INDEX(军阶与晶片数值!Z$6:Z$27,$DK216+1)</f>
        <v>1000</v>
      </c>
      <c r="DN216" s="14">
        <f>INDEX(军阶与晶片数值!AA$6:AA$27,$DK216+1)</f>
        <v>1000</v>
      </c>
      <c r="DO216" s="14">
        <f>INDEX(军阶与晶片数值!AB$6:AB$27,$DK216+1)</f>
        <v>1000</v>
      </c>
      <c r="DP216" s="29">
        <f>INDEX(军阶与晶片数值!AC$6:AC$27,$DK216+1)</f>
        <v>60</v>
      </c>
      <c r="DQ216" s="29">
        <f>INDEX(军阶与晶片数值!AD$6:AD$27,$DK216+1)</f>
        <v>40</v>
      </c>
      <c r="DS216" s="26">
        <f>INDEX(军阶与晶片数值!I$6:I$16,AN216+1)</f>
        <v>0.45</v>
      </c>
      <c r="DT216" s="26">
        <f>INDEX(军阶与晶片数值!M$6:M$16,AO216+1)</f>
        <v>0.6</v>
      </c>
      <c r="DU216" s="26">
        <f>INDEX(军阶与晶片数值!J$6:J$16,AP216+1)</f>
        <v>0.6</v>
      </c>
      <c r="DV216" s="26">
        <f>INDEX(军阶与晶片数值!K$6:K$16,AQ216+1)</f>
        <v>1.2</v>
      </c>
      <c r="DW216" s="26">
        <f>INDEX(军阶与晶片数值!L$6:L$16,AR216+1)</f>
        <v>1.2</v>
      </c>
      <c r="DX216" s="28">
        <f>INDEX(军阶与晶片数值!N$6:N$16,AS216+1)</f>
        <v>0</v>
      </c>
      <c r="DY216" s="28">
        <f>INDEX(军阶与晶片数值!O$6:O$16,AT216+1)</f>
        <v>0</v>
      </c>
      <c r="DZ216" s="28">
        <f>INDEX(军阶与晶片数值!P$6:P$16,AU216+1)</f>
        <v>0</v>
      </c>
      <c r="EA216" s="28">
        <f>INDEX(军阶与晶片数值!Q$6:Q$16,AV216+1)</f>
        <v>0</v>
      </c>
      <c r="EB216" s="26">
        <f>INDEX(军阶与晶片数值!R$6:R$16,AW216+1)</f>
        <v>0.4</v>
      </c>
      <c r="EC216" s="26">
        <f>INDEX(军阶与晶片数值!S$6:S$16,AX216+1)</f>
        <v>0.6</v>
      </c>
      <c r="ED216" s="26">
        <f>INDEX(军阶与晶片数值!T$6:T$16,AY216+1)</f>
        <v>0</v>
      </c>
      <c r="EE216" s="26">
        <f>INDEX(军阶与晶片数值!U$6:U$16,AZ216+1)</f>
        <v>0</v>
      </c>
      <c r="EG216" s="26">
        <f>INDEX(军阶与晶片数值!$C$6:$C$36,通天塔!$BA216+1)</f>
        <v>1.1499999999999999</v>
      </c>
      <c r="EH216" s="26">
        <f>INDEX(军阶与晶片数值!$C$6:$C$36,通天塔!$BA216+1)</f>
        <v>1.1499999999999999</v>
      </c>
      <c r="EI216" s="26">
        <f>INDEX(军阶与晶片数值!$C$6:$C$36,通天塔!$BA216+1)</f>
        <v>1.1499999999999999</v>
      </c>
      <c r="EJ216" s="26">
        <f>INDEX(军阶与晶片数值!$C$6:$C$36,通天塔!$BA216+1)</f>
        <v>1.1499999999999999</v>
      </c>
      <c r="EK216" s="26">
        <f>INDEX(军阶与晶片数值!$C$6:$C$36,通天塔!$BA216+1)</f>
        <v>1.1499999999999999</v>
      </c>
      <c r="EM216" s="14">
        <f>INDEX(战舰突破!$H$6:$H$18,通天塔!$J216+1)+INDEX(战舰突破!$H$23:$H$35,通天塔!$K216+1)+INDEX(战舰突破!$H$40:$H$52,通天塔!$L216+1)</f>
        <v>200</v>
      </c>
      <c r="EN216" s="14">
        <f>INDEX(战舰突破!$I$6:$I$18,通天塔!$J216+1)+INDEX(战舰突破!$I$23:$I$35,通天塔!$K216+1)+INDEX(战舰突破!$I$40:$I$52,通天塔!$L216+1)</f>
        <v>200</v>
      </c>
      <c r="EO216" s="14">
        <f>INDEX(战舰突破!$J$6:$J$18,通天塔!$J216+1)+INDEX(战舰突破!$J$23:$J$35,通天塔!$K216+1)+INDEX(战舰突破!$J$40:$J$52,通天塔!$L216+1)</f>
        <v>0</v>
      </c>
      <c r="EP216" s="14">
        <f>INDEX(战舰突破!$K$6:$K$18,通天塔!$J216+1)+INDEX(战舰突破!$K$23:$K$35,通天塔!$K216+1)+INDEX(战舰突破!$K$40:$K$52,通天塔!$L216+1)</f>
        <v>0</v>
      </c>
      <c r="EQ216" s="14">
        <f>INDEX(战舰突破!$L$6:$L$18,通天塔!$J216+1)+INDEX(战舰突破!$L$23:$L$35,通天塔!$K216+1)+INDEX(战舰突破!$L$40:$L$52,通天塔!$L216+1)</f>
        <v>200</v>
      </c>
      <c r="ER216" s="18">
        <f>INDEX(战舰突破!$N$6:$N$18,通天塔!$J216+1)+INDEX(战舰突破!$N$23:$N$35,通天塔!$K216+1)+INDEX(战舰突破!$N$40:$N$52,通天塔!$L216+1)</f>
        <v>0.75</v>
      </c>
      <c r="ES216" s="18">
        <f>INDEX(战舰突破!$O$6:$O$18,通天塔!$J216+1)+INDEX(战舰突破!$O$23:$O$35,通天塔!$K216+1)+INDEX(战舰突破!$O$40:$O$52,通天塔!$L216+1)</f>
        <v>1.4</v>
      </c>
      <c r="ET216" s="18">
        <f>INDEX(战舰突破!$P$6:$P$18,通天塔!$J216+1)+INDEX(战舰突破!$P$23:$P$35,通天塔!$K216+1)+INDEX(战舰突破!$P$40:$P$52,通天塔!$L216+1)</f>
        <v>0.5</v>
      </c>
      <c r="EU216" s="18">
        <f>INDEX(战舰突破!$Q$6:$Q$18,通天塔!$J216+1)+INDEX(战舰突破!$Q$23:$Q$35,通天塔!$K216+1)+INDEX(战舰突破!$Q$40:$Q$52,通天塔!$L216+1)</f>
        <v>0.3</v>
      </c>
      <c r="EV216" s="18">
        <f>INDEX(战舰突破!$R$6:$R$18,通天塔!$J216+1)+INDEX(战舰突破!$R$23:$R$35,通天塔!$K216+1)+INDEX(战舰突破!$R$40:$R$52,通天塔!$L216+1)</f>
        <v>0.25</v>
      </c>
      <c r="EW216" s="18">
        <f>INDEX(战舰突破!$M$6:$M$18,通天塔!$J216+1)+INDEX(战舰突破!$M$23:$M$35,通天塔!$K216+1)+INDEX(战舰突破!$M$40:$M$52,通天塔!$L216+1)</f>
        <v>0.2</v>
      </c>
      <c r="EX216" s="22">
        <f>INDEX(战舰突破!$W$6:$W$18,通天塔!$J216+1)+INDEX(战舰突破!$W$23:$W$35,通天塔!$K216+1)+INDEX(战舰突破!$W$40:$W$52,通天塔!$L216+1)</f>
        <v>0.5</v>
      </c>
      <c r="FA216" s="14">
        <f>INDEX(战舰突破!$S$6:$S$18,通天塔!$J216+1)</f>
        <v>0</v>
      </c>
      <c r="FB216" s="14">
        <f>INDEX(战舰突破!$T$6:$T$18,通天塔!$J216+1)</f>
        <v>1.1000000000000001</v>
      </c>
      <c r="FC216" s="14">
        <f>INDEX(战舰突破!$U$6:$U$18,通天塔!$J216+1)</f>
        <v>0.1</v>
      </c>
      <c r="FD216" s="14">
        <f>INDEX(战舰突破!$V$6:$V$18,通天塔!$J216+1)</f>
        <v>2</v>
      </c>
      <c r="FE216" s="14">
        <f>INDEX(战舰突破!$X$6:$X$18,通天塔!$J216+1)</f>
        <v>12</v>
      </c>
      <c r="FG216" s="14">
        <f>INDEX(战舰突破!$S$23:$S$35,通天塔!$J216+1)</f>
        <v>1</v>
      </c>
      <c r="FH216" s="14">
        <f>INDEX(战舰突破!$T$23:$T$35,通天塔!$J216+1)</f>
        <v>0.55000000000000004</v>
      </c>
      <c r="FI216" s="14">
        <f>INDEX(战舰突破!$U$23:$U$35,通天塔!$J216+1)</f>
        <v>0.1</v>
      </c>
      <c r="FJ216" s="14">
        <f>INDEX(战舰突破!$V$23:$V$35,通天塔!$J216+1)</f>
        <v>2</v>
      </c>
      <c r="FK216" s="14">
        <f>INDEX(战舰突破!$X$23:$X$35,通天塔!$J216+1)</f>
        <v>180</v>
      </c>
      <c r="FM216" s="14">
        <f>INDEX(战舰突破!$S$40:$S$52,通天塔!$J216+1)</f>
        <v>1</v>
      </c>
      <c r="FN216" s="14">
        <f>INDEX(战舰突破!$T$40:$T$52,通天塔!$J216+1)</f>
        <v>0.25</v>
      </c>
      <c r="FO216" s="14">
        <f>INDEX(战舰突破!$U$40:$U$52,通天塔!$J216+1)</f>
        <v>0.2</v>
      </c>
      <c r="FP216" s="14">
        <f>INDEX(战舰突破!$V$40:$V$52,通天塔!$J216+1)</f>
        <v>2</v>
      </c>
      <c r="FQ216" s="14">
        <f>INDEX(战舰突破!$X$40:$X$52,通天塔!$J216+1)</f>
        <v>300</v>
      </c>
      <c r="FT216" s="14">
        <f t="shared" si="384"/>
        <v>5480939</v>
      </c>
      <c r="FU216" s="14">
        <f t="shared" si="385"/>
        <v>5484147</v>
      </c>
      <c r="FV216" s="14">
        <f t="shared" si="386"/>
        <v>5487584</v>
      </c>
      <c r="FW216" s="14">
        <f t="shared" si="387"/>
        <v>66806495</v>
      </c>
      <c r="FX216" s="14">
        <f t="shared" si="388"/>
        <v>2631099</v>
      </c>
      <c r="FY216" s="14">
        <f t="shared" si="389"/>
        <v>65621948</v>
      </c>
      <c r="FZ216" s="14">
        <f t="shared" si="390"/>
        <v>1640557</v>
      </c>
      <c r="GA216" s="28">
        <f t="shared" si="391"/>
        <v>67825</v>
      </c>
      <c r="GB216" s="28">
        <f t="shared" si="392"/>
        <v>67825</v>
      </c>
      <c r="GC216" s="28">
        <f t="shared" si="393"/>
        <v>67825</v>
      </c>
      <c r="GD216" s="28">
        <f t="shared" si="394"/>
        <v>67825</v>
      </c>
      <c r="GE216" s="28">
        <f t="shared" si="395"/>
        <v>3.08</v>
      </c>
      <c r="GF216" s="28">
        <f t="shared" si="396"/>
        <v>3.5200000000000005</v>
      </c>
      <c r="GG216" s="28">
        <f t="shared" si="397"/>
        <v>0</v>
      </c>
      <c r="GH216" s="28">
        <f t="shared" si="398"/>
        <v>74.45</v>
      </c>
      <c r="GI216" s="14">
        <f t="shared" si="399"/>
        <v>1</v>
      </c>
      <c r="GJ216" s="14">
        <f t="shared" si="400"/>
        <v>2</v>
      </c>
      <c r="GK216" s="14">
        <f t="shared" si="401"/>
        <v>2</v>
      </c>
      <c r="GL216" s="18">
        <f t="shared" si="402"/>
        <v>2.3000000000000003</v>
      </c>
      <c r="GM216" s="18">
        <f t="shared" si="403"/>
        <v>1.75</v>
      </c>
      <c r="GN216" s="18">
        <f t="shared" si="404"/>
        <v>1.45</v>
      </c>
      <c r="GO216" s="29">
        <f t="shared" si="464"/>
        <v>67975</v>
      </c>
      <c r="GP216" s="29">
        <f t="shared" si="464"/>
        <v>68275</v>
      </c>
      <c r="GQ216" s="29">
        <f t="shared" si="464"/>
        <v>68275</v>
      </c>
      <c r="GR216" s="26">
        <f t="shared" si="405"/>
        <v>0.1</v>
      </c>
      <c r="GS216" s="26">
        <f t="shared" si="406"/>
        <v>0.1</v>
      </c>
      <c r="GT216" s="26">
        <f t="shared" si="407"/>
        <v>0.2</v>
      </c>
      <c r="GU216" s="14">
        <f t="shared" si="408"/>
        <v>4</v>
      </c>
      <c r="GV216" s="14">
        <f t="shared" si="409"/>
        <v>4</v>
      </c>
      <c r="GW216" s="14">
        <f t="shared" si="410"/>
        <v>4</v>
      </c>
      <c r="GX216" s="14">
        <f t="shared" si="411"/>
        <v>12</v>
      </c>
      <c r="GY216" s="14">
        <f t="shared" si="412"/>
        <v>180</v>
      </c>
      <c r="GZ216" s="14">
        <f t="shared" si="413"/>
        <v>300</v>
      </c>
      <c r="HA216">
        <v>212</v>
      </c>
      <c r="HB216" s="14">
        <f t="shared" si="382"/>
        <v>674654959</v>
      </c>
      <c r="HD216" s="14">
        <f t="shared" si="414"/>
        <v>5262198</v>
      </c>
      <c r="HE216" s="14">
        <f t="shared" si="415"/>
        <v>2740439</v>
      </c>
      <c r="HF216" s="29">
        <f t="shared" si="416"/>
        <v>65112</v>
      </c>
      <c r="HG216" s="29">
        <f t="shared" si="417"/>
        <v>46857</v>
      </c>
      <c r="HH216" s="29">
        <f t="shared" si="418"/>
        <v>50606</v>
      </c>
      <c r="HI216" s="29">
        <f t="shared" si="419"/>
        <v>47232</v>
      </c>
      <c r="HJ216" s="14">
        <f t="shared" si="420"/>
        <v>3.08</v>
      </c>
      <c r="HK216" s="14">
        <f t="shared" si="421"/>
        <v>3.5200000000000005</v>
      </c>
      <c r="HL216" s="14">
        <f t="shared" si="422"/>
        <v>1645267</v>
      </c>
      <c r="HM216" s="14">
        <f t="shared" si="423"/>
        <v>2699253</v>
      </c>
      <c r="HN216" s="26">
        <f t="shared" si="424"/>
        <v>0.39935396571332299</v>
      </c>
      <c r="HO216" s="26">
        <f t="shared" si="425"/>
        <v>0.66548818098416973</v>
      </c>
      <c r="HP216" s="29">
        <f t="shared" si="426"/>
        <v>782117</v>
      </c>
      <c r="HQ216" s="29">
        <f t="shared" si="427"/>
        <v>2859803</v>
      </c>
      <c r="HR216" s="29">
        <f t="shared" si="428"/>
        <v>3163128</v>
      </c>
      <c r="HS216" s="26">
        <f t="shared" si="429"/>
        <v>0.49103412542066815</v>
      </c>
      <c r="HT216" s="26">
        <f t="shared" si="430"/>
        <v>0.49488169990971032</v>
      </c>
      <c r="HU216" s="26">
        <f t="shared" si="431"/>
        <v>0.59488169990971029</v>
      </c>
      <c r="HV216" s="26">
        <f t="shared" si="432"/>
        <v>9.1034125420668133E-2</v>
      </c>
      <c r="HW216" s="29">
        <f t="shared" si="433"/>
        <v>2.2000000000000002</v>
      </c>
      <c r="HX216" s="29">
        <f t="shared" si="434"/>
        <v>4.4230854469342535</v>
      </c>
      <c r="HY216" s="29">
        <f t="shared" si="435"/>
        <v>5.0230854469342532</v>
      </c>
      <c r="HZ216" s="29">
        <f t="shared" si="436"/>
        <v>8603287</v>
      </c>
      <c r="IA216" s="29">
        <f t="shared" si="437"/>
        <v>8432768.6869326122</v>
      </c>
      <c r="IB216" s="29">
        <f t="shared" si="438"/>
        <v>7944331.1117951255</v>
      </c>
      <c r="IC216" s="29">
        <f t="shared" si="439"/>
        <v>43239935</v>
      </c>
      <c r="ID216" s="14">
        <f t="shared" si="440"/>
        <v>24980386.800000001</v>
      </c>
      <c r="IH216" s="14">
        <v>1</v>
      </c>
      <c r="II216" s="14">
        <v>1</v>
      </c>
      <c r="IJ216" s="14">
        <v>480</v>
      </c>
      <c r="IK216" s="14">
        <v>80</v>
      </c>
      <c r="IL216" s="14">
        <v>60</v>
      </c>
      <c r="IM216" s="23">
        <f t="shared" si="441"/>
        <v>5782285426</v>
      </c>
      <c r="IN216" s="23">
        <f t="shared" si="442"/>
        <v>2</v>
      </c>
      <c r="IO216" s="23">
        <f t="shared" si="443"/>
        <v>5782.29</v>
      </c>
      <c r="IP216" s="23">
        <f t="shared" si="444"/>
        <v>6566152528</v>
      </c>
      <c r="IQ216" s="23">
        <f t="shared" si="445"/>
        <v>2</v>
      </c>
      <c r="IR216" s="23">
        <f t="shared" si="446"/>
        <v>6566.15</v>
      </c>
      <c r="IS216" s="14">
        <v>1</v>
      </c>
      <c r="IT216" s="14">
        <v>1</v>
      </c>
      <c r="IU216" s="14">
        <v>240</v>
      </c>
      <c r="IV216" s="14">
        <v>40</v>
      </c>
      <c r="IW216" s="14">
        <v>30</v>
      </c>
      <c r="IX216" s="23">
        <f t="shared" si="447"/>
        <v>3404075674</v>
      </c>
      <c r="IY216" s="23">
        <f t="shared" si="448"/>
        <v>2</v>
      </c>
      <c r="IZ216" s="23">
        <f t="shared" si="449"/>
        <v>3404.08</v>
      </c>
      <c r="JA216" s="23"/>
      <c r="JB216" s="23"/>
      <c r="JC216" s="23"/>
      <c r="JG216">
        <f t="shared" si="450"/>
        <v>1.8018652159956654</v>
      </c>
      <c r="JH216">
        <f t="shared" si="451"/>
        <v>5.5497448652666499</v>
      </c>
      <c r="JJ216" s="14">
        <v>10</v>
      </c>
      <c r="JK216" s="14">
        <v>2</v>
      </c>
      <c r="JL216" s="14">
        <v>1.5</v>
      </c>
      <c r="JM216" s="23">
        <f t="shared" si="452"/>
        <v>115469172</v>
      </c>
      <c r="JN216" s="23">
        <f t="shared" si="453"/>
        <v>1</v>
      </c>
      <c r="JO216" s="23">
        <f t="shared" si="454"/>
        <v>115469.17</v>
      </c>
      <c r="JP216" s="14">
        <v>30</v>
      </c>
      <c r="JQ216" s="14">
        <v>6</v>
      </c>
      <c r="JR216" s="14">
        <v>4</v>
      </c>
      <c r="JS216" s="23">
        <f t="shared" si="455"/>
        <v>330518856</v>
      </c>
      <c r="JT216" s="23">
        <f t="shared" si="456"/>
        <v>1</v>
      </c>
      <c r="JU216" s="23">
        <f t="shared" si="457"/>
        <v>330518.86</v>
      </c>
      <c r="JW216" s="23">
        <f t="shared" si="458"/>
        <v>440691808</v>
      </c>
      <c r="JX216" s="23">
        <f t="shared" si="459"/>
        <v>1</v>
      </c>
      <c r="JY216" s="23">
        <f t="shared" si="460"/>
        <v>440691.81</v>
      </c>
      <c r="JZ216" s="23">
        <f t="shared" si="461"/>
        <v>173203758</v>
      </c>
      <c r="KA216" s="23">
        <f t="shared" si="462"/>
        <v>1</v>
      </c>
      <c r="KB216" s="23">
        <f t="shared" si="463"/>
        <v>173203.76</v>
      </c>
    </row>
    <row r="217" spans="3:288" ht="16.5" x14ac:dyDescent="0.2">
      <c r="C217" s="14">
        <f t="shared" si="381"/>
        <v>1</v>
      </c>
      <c r="D217" s="14">
        <v>213</v>
      </c>
      <c r="E217" s="14" t="s">
        <v>684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F217" s="14">
        <f>ROUND((INDEX(新战舰养成!S$6:S$18,通天塔!$J217+1)+INDEX(新战舰养成!D$6:D$18,通天塔!$J217+1)*(通天塔!$G217-1))*INDEX(战舰突破!$D$6:$D$18,通天塔!$M217+1),0)</f>
        <v>10</v>
      </c>
      <c r="BG217" s="14">
        <f>ROUND((INDEX(新战舰养成!T$6:T$18,通天塔!$J217+1)+INDEX(新战舰养成!E$6:E$18,通天塔!$J217+1)*(通天塔!$G217-1))*INDEX(战舰突破!$D$6:$D$18,通天塔!$M217+1),0)</f>
        <v>20</v>
      </c>
      <c r="BH217" s="14">
        <f>ROUND((INDEX(新战舰养成!U$6:U$18,通天塔!$J217+1)+INDEX(新战舰养成!F$6:F$18,通天塔!$J217+1)*(通天塔!$G217-1))*INDEX(战舰突破!$D$6:$D$18,通天塔!$M217+1),0)</f>
        <v>5</v>
      </c>
      <c r="BI217" s="14">
        <f>ROUND((INDEX(新战舰养成!V$6:V$18,通天塔!$J217+1)+INDEX(新战舰养成!G$6:G$18,通天塔!$J217+1)*(通天塔!$G217-1))*INDEX(战舰突破!$D$6:$D$18,通天塔!$M217+1),0)</f>
        <v>300</v>
      </c>
      <c r="BJ217" s="14">
        <f>ROUND((INDEX(新战舰养成!W$6:W$18,通天塔!$J217+1)+INDEX(新战舰养成!H$6:H$18,通天塔!$J217+1)*(通天塔!$G217-1))*INDEX(战舰突破!$D$6:$D$18,通天塔!$M217+1),0)</f>
        <v>4</v>
      </c>
      <c r="BL217" s="14">
        <f>IF($H217&gt;0,ROUND((INDEX(新战舰养成!X$6:X$18,通天塔!$K217+1)+INDEX(新战舰养成!I$6:I$18,通天塔!$K217+1)*(通天塔!$H217-1))*INDEX(战舰突破!$D$6:$D$18,通天塔!$N217+1),0),0)</f>
        <v>0</v>
      </c>
      <c r="BM217" s="14">
        <f>IF($H217&gt;0,ROUND((INDEX(新战舰养成!Y$6:Y$18,通天塔!$K217+1)+INDEX(新战舰养成!J$6:J$18,通天塔!$K217+1)*(通天塔!$H217-1))*INDEX(战舰突破!$D$6:$D$18,通天塔!$N217+1),0),0)</f>
        <v>0</v>
      </c>
      <c r="BN217" s="14">
        <f>IF($H217&gt;0,ROUND((INDEX(新战舰养成!Z$6:Z$18,通天塔!$K217+1)+INDEX(新战舰养成!K$6:K$18,通天塔!$K217+1)*(通天塔!$H217-1))*INDEX(战舰突破!$D$6:$D$18,通天塔!$N217+1),0),0)</f>
        <v>0</v>
      </c>
      <c r="BO217" s="14">
        <f>IF($H217&gt;0,ROUND((INDEX(新战舰养成!AA$6:AA$18,通天塔!$K217+1)+INDEX(新战舰养成!L$6:L$18,通天塔!$K217+1)*(通天塔!$H217-1))*INDEX(战舰突破!$D$6:$D$18,通天塔!$N217+1),0),0)</f>
        <v>0</v>
      </c>
      <c r="BP217" s="14">
        <f>IF($H217&gt;0,ROUND((INDEX(新战舰养成!AB$6:AB$18,通天塔!$K217+1)+INDEX(新战舰养成!M$6:M$18,通天塔!$K217+1)*(通天塔!$H217-1))*INDEX(战舰突破!$D$6:$D$18,通天塔!$N217+1),0),0)</f>
        <v>0</v>
      </c>
      <c r="BR217" s="14">
        <f>IF($I217&gt;0,ROUND((INDEX(新战舰养成!AC$6:AC$18,通天塔!$L217+1)+INDEX(新战舰养成!I$6:I$18,通天塔!$L217+1)*(通天塔!$I217-1))*INDEX(战舰突破!$D$6:$D$18,通天塔!$O217+1),0),0)</f>
        <v>0</v>
      </c>
      <c r="BS217" s="14">
        <f>IF($I217&gt;0,ROUND((INDEX(新战舰养成!AD$6:AD$18,通天塔!$L217+1)+INDEX(新战舰养成!J$6:J$18,通天塔!$L217+1)*(通天塔!$I217-1))*INDEX(战舰突破!$D$6:$D$18,通天塔!$O217+1),0),0)</f>
        <v>0</v>
      </c>
      <c r="BT217" s="14">
        <f>IF($I217&gt;0,ROUND((INDEX(新战舰养成!AE$6:AE$18,通天塔!$L217+1)+INDEX(新战舰养成!K$6:K$18,通天塔!$L217+1)*(通天塔!$I217-1))*INDEX(战舰突破!$D$6:$D$18,通天塔!$O217+1),0),0)</f>
        <v>0</v>
      </c>
      <c r="BU217" s="14">
        <f>IF($I217&gt;0,ROUND((INDEX(新战舰养成!AF$6:AF$18,通天塔!$L217+1)+INDEX(新战舰养成!L$6:L$18,通天塔!$L217+1)*(通天塔!$I217-1))*INDEX(战舰突破!$D$6:$D$18,通天塔!$O217+1),0),0)</f>
        <v>0</v>
      </c>
      <c r="BV217" s="14">
        <f>IF($I217&gt;0,ROUND((INDEX(新战舰养成!AG$6:AG$18,通天塔!$L217+1)+INDEX(新战舰养成!M$6:M$18,通天塔!$L217+1)*(通天塔!$I217-1))*INDEX(战舰突破!$D$6:$D$18,通天塔!$O217+1),0),0)</f>
        <v>0</v>
      </c>
      <c r="BY217" s="14">
        <f>(INDEX(装备数值!$C$13:$G$116,通天塔!$P217*8+1,BY$2)+INDEX(装备数值!$C$13:$G$116,通天塔!$Q217*8+2,BY$2)+INDEX(装备数值!$C$13:$G$116,通天塔!$S217*8+3,BY$2)+INDEX(装备数值!$C$13:$G$116,通天塔!$R217*8+4,BY$2)+INDEX(装备数值!$C$13:$G$116,通天塔!$T217*8+5,BY$2)+INDEX(装备数值!$C$13:$G$116,通天塔!$U217*8+6,BY$2)+INDEX(装备数值!$C$13:$G$116,通天塔!$V217*8+7,BY$2)+INDEX(装备数值!$C$13:$G$116,通天塔!$W217*8+8,BY$2))</f>
        <v>0</v>
      </c>
      <c r="BZ217" s="14">
        <f>(INDEX(装备数值!$C$13:$G$116,通天塔!$P217*8+1,BZ$2)+INDEX(装备数值!$C$13:$G$116,通天塔!$Q217*8+2,BZ$2)+INDEX(装备数值!$C$13:$G$116,通天塔!$S217*8+3,BZ$2)+INDEX(装备数值!$C$13:$G$116,通天塔!$R217*8+4,BZ$2)+INDEX(装备数值!$C$13:$G$116,通天塔!$T217*8+5,BZ$2)+INDEX(装备数值!$C$13:$G$116,通天塔!$U217*8+6,BZ$2)+INDEX(装备数值!$C$13:$G$116,通天塔!$V217*8+7,BZ$2)+INDEX(装备数值!$C$13:$G$116,通天塔!$W217*8+8,BZ$2))</f>
        <v>0</v>
      </c>
      <c r="CA217" s="14">
        <f>(INDEX(装备数值!$C$13:$G$116,通天塔!$P217*8+1,CA$2)+INDEX(装备数值!$C$13:$G$116,通天塔!$Q217*8+2,CA$2)+INDEX(装备数值!$C$13:$G$116,通天塔!$S217*8+3,CA$2)+INDEX(装备数值!$C$13:$G$116,通天塔!$R217*8+4,CA$2)+INDEX(装备数值!$C$13:$G$116,通天塔!$T217*8+5,CA$2)+INDEX(装备数值!$C$13:$G$116,通天塔!$U217*8+6,CA$2)+INDEX(装备数值!$C$13:$G$116,通天塔!$V217*8+7,CA$2)+INDEX(装备数值!$C$13:$G$116,通天塔!$W217*8+8,CA$2))</f>
        <v>0</v>
      </c>
      <c r="CB217" s="14">
        <f>(INDEX(装备数值!$C$13:$G$116,通天塔!$P217*8+1,CB$2)+INDEX(装备数值!$C$13:$G$116,通天塔!$Q217*8+2,CB$2)+INDEX(装备数值!$C$13:$G$116,通天塔!$S217*8+3,CB$2)+INDEX(装备数值!$C$13:$G$116,通天塔!$R217*8+4,CB$2)+INDEX(装备数值!$C$13:$G$116,通天塔!$T217*8+5,CB$2)+INDEX(装备数值!$C$13:$G$116,通天塔!$U217*8+6,CB$2)+INDEX(装备数值!$C$13:$G$116,通天塔!$V217*8+7,CB$2)+INDEX(装备数值!$C$13:$G$116,通天塔!$W217*8+8,CB$2))</f>
        <v>0</v>
      </c>
      <c r="CC217" s="14">
        <f>(INDEX(装备数值!$C$13:$G$116,通天塔!$P217*8+1,CC$2)+INDEX(装备数值!$C$13:$G$116,通天塔!$Q217*8+2,CC$2)+INDEX(装备数值!$C$13:$G$116,通天塔!$S217*8+3,CC$2)+INDEX(装备数值!$C$13:$G$116,通天塔!$R217*8+4,CC$2)+INDEX(装备数值!$C$13:$G$116,通天塔!$T217*8+5,CC$2)+INDEX(装备数值!$C$13:$G$116,通天塔!$U217*8+6,CC$2)+INDEX(装备数值!$C$13:$G$116,通天塔!$V217*8+7,CC$2)+INDEX(装备数值!$C$13:$G$116,通天塔!$W217*8+8,CC$2))</f>
        <v>0</v>
      </c>
      <c r="CF217" s="14">
        <f>INDEX(装备数值!$I$13:$M$116,通天塔!$P217*8+1,CF$2)*$X217+INDEX(装备数值!$I$13:$M$116,通天塔!$Q217*8+2,CF$2)*$Y217+INDEX(装备数值!$I$13:$M$116,通天塔!$S217*8+3,CF$2)*$Z217+INDEX(装备数值!$I$13:$M$116,通天塔!$R217*8+4,CF$2)*$AA217+INDEX(装备数值!$I$13:$M$116,通天塔!$T217*8+5,CF$2)*$AB217+INDEX(装备数值!$I$13:$M$116,通天塔!$U217*8+6,CF$2)*$AC217+INDEX(装备数值!$I$13:$M$116,通天塔!$V217*8+7,CF$2)*$AD217+INDEX(装备数值!$I$13:$M$116,通天塔!$W217*8+8,CF$2)*$AE217</f>
        <v>0</v>
      </c>
      <c r="CG217" s="14">
        <f>INDEX(装备数值!$I$13:$M$116,通天塔!$P217*8+1,CG$2)*$X217+INDEX(装备数值!$I$13:$M$116,通天塔!$Q217*8+2,CG$2)*$Y217+INDEX(装备数值!$I$13:$M$116,通天塔!$S217*8+3,CG$2)*$Z217+INDEX(装备数值!$I$13:$M$116,通天塔!$R217*8+4,CG$2)*$AA217+INDEX(装备数值!$I$13:$M$116,通天塔!$T217*8+5,CG$2)*$AB217+INDEX(装备数值!$I$13:$M$116,通天塔!$U217*8+6,CG$2)*$AC217+INDEX(装备数值!$I$13:$M$116,通天塔!$V217*8+7,CG$2)*$AD217+INDEX(装备数值!$I$13:$M$116,通天塔!$W217*8+8,CG$2)*$AE217</f>
        <v>0</v>
      </c>
      <c r="CH217" s="14">
        <f>INDEX(装备数值!$I$13:$M$116,通天塔!$P217*8+1,CH$2)*$X217+INDEX(装备数值!$I$13:$M$116,通天塔!$Q217*8+2,CH$2)*$Y217+INDEX(装备数值!$I$13:$M$116,通天塔!$S217*8+3,CH$2)*$Z217+INDEX(装备数值!$I$13:$M$116,通天塔!$R217*8+4,CH$2)*$AA217+INDEX(装备数值!$I$13:$M$116,通天塔!$T217*8+5,CH$2)*$AB217+INDEX(装备数值!$I$13:$M$116,通天塔!$U217*8+6,CH$2)*$AC217+INDEX(装备数值!$I$13:$M$116,通天塔!$V217*8+7,CH$2)*$AD217+INDEX(装备数值!$I$13:$M$116,通天塔!$W217*8+8,CH$2)*$AE217</f>
        <v>0</v>
      </c>
      <c r="CI217" s="14">
        <f>INDEX(装备数值!$I$13:$M$116,通天塔!$P217*8+1,CI$2)*$X217+INDEX(装备数值!$I$13:$M$116,通天塔!$Q217*8+2,CI$2)*$Y217+INDEX(装备数值!$I$13:$M$116,通天塔!$S217*8+3,CI$2)*$Z217+INDEX(装备数值!$I$13:$M$116,通天塔!$R217*8+4,CI$2)*$AA217+INDEX(装备数值!$I$13:$M$116,通天塔!$T217*8+5,CI$2)*$AB217+INDEX(装备数值!$I$13:$M$116,通天塔!$U217*8+6,CI$2)*$AC217+INDEX(装备数值!$I$13:$M$116,通天塔!$V217*8+7,CI$2)*$AD217+INDEX(装备数值!$I$13:$M$116,通天塔!$W217*8+8,CI$2)*$AE217</f>
        <v>0</v>
      </c>
      <c r="CJ217" s="14">
        <f>INDEX(装备数值!$I$13:$M$116,通天塔!$P217*8+1,CJ$2)*$X217+INDEX(装备数值!$I$13:$M$116,通天塔!$Q217*8+2,CJ$2)*$Y217+INDEX(装备数值!$I$13:$M$116,通天塔!$S217*8+3,CJ$2)*$Z217+INDEX(装备数值!$I$13:$M$116,通天塔!$R217*8+4,CJ$2)*$AA217+INDEX(装备数值!$I$13:$M$116,通天塔!$T217*8+5,CJ$2)*$AB217+INDEX(装备数值!$I$13:$M$116,通天塔!$U217*8+6,CJ$2)*$AC217+INDEX(装备数值!$I$13:$M$116,通天塔!$V217*8+7,CJ$2)*$AD217+INDEX(装备数值!$I$13:$M$116,通天塔!$W217*8+8,CJ$2)*$AE217</f>
        <v>0</v>
      </c>
      <c r="CM217" s="14">
        <f>INDEX(装备数值!$X$13:$AH$116,$P217*8+1,CM$2)*$AF217+INDEX(装备数值!$X$13:$AH$116,$Q217*8+2,CM$2)*$AG217+INDEX(装备数值!$X$13:$AH$116,$S217*8+3,CM$2)*$AH217+INDEX(装备数值!$X$13:$AH$116,$R217*8+4,CM$2)*$AI217+INDEX(装备数值!$X$13:$AH$116,$T217*8+5,CM$2)*$AJ217+INDEX(装备数值!$X$13:$AH$116,$U217*8+6,CM$2)*$AK217+INDEX(装备数值!$X$13:$AH$116,$V217*8+7,CM$2)*$AL217+INDEX(装备数值!$X$13:$AH$116,$W217*8+8,CM$2)*$AM217</f>
        <v>0</v>
      </c>
      <c r="CN217" s="14">
        <f>INDEX(装备数值!$X$13:$AH$116,$P217*8+1,CN$2)*$AF217+INDEX(装备数值!$X$13:$AH$116,$Q217*8+2,CN$2)*$AG217+INDEX(装备数值!$X$13:$AH$116,$S217*8+3,CN$2)*$AH217+INDEX(装备数值!$X$13:$AH$116,$R217*8+4,CN$2)*$AI217+INDEX(装备数值!$X$13:$AH$116,$T217*8+5,CN$2)*$AJ217+INDEX(装备数值!$X$13:$AH$116,$U217*8+6,CN$2)*$AK217+INDEX(装备数值!$X$13:$AH$116,$V217*8+7,CN$2)*$AL217+INDEX(装备数值!$X$13:$AH$116,$W217*8+8,CN$2)*$AM217</f>
        <v>0</v>
      </c>
      <c r="CO217" s="14">
        <f>INDEX(装备数值!$X$13:$AH$116,$P217*8+1,CO$2)*$AF217+INDEX(装备数值!$X$13:$AH$116,$Q217*8+2,CO$2)*$AG217+INDEX(装备数值!$X$13:$AH$116,$S217*8+3,CO$2)*$AH217+INDEX(装备数值!$X$13:$AH$116,$R217*8+4,CO$2)*$AI217+INDEX(装备数值!$X$13:$AH$116,$T217*8+5,CO$2)*$AJ217+INDEX(装备数值!$X$13:$AH$116,$U217*8+6,CO$2)*$AK217+INDEX(装备数值!$X$13:$AH$116,$V217*8+7,CO$2)*$AL217+INDEX(装备数值!$X$13:$AH$116,$W217*8+8,CO$2)*$AM217</f>
        <v>0</v>
      </c>
      <c r="CP217" s="14">
        <f>INDEX(装备数值!$X$13:$AH$116,$P217*8+1,CP$2)*$AF217+INDEX(装备数值!$X$13:$AH$116,$Q217*8+2,CP$2)*$AG217+INDEX(装备数值!$X$13:$AH$116,$S217*8+3,CP$2)*$AH217+INDEX(装备数值!$X$13:$AH$116,$R217*8+4,CP$2)*$AI217+INDEX(装备数值!$X$13:$AH$116,$T217*8+5,CP$2)*$AJ217+INDEX(装备数值!$X$13:$AH$116,$U217*8+6,CP$2)*$AK217+INDEX(装备数值!$X$13:$AH$116,$V217*8+7,CP$2)*$AL217+INDEX(装备数值!$X$13:$AH$116,$W217*8+8,CP$2)*$AM217</f>
        <v>0</v>
      </c>
      <c r="CQ217" s="14">
        <f>INDEX(装备数值!$X$13:$AH$116,$P217*8+1,CQ$2)*$AF217+INDEX(装备数值!$X$13:$AH$116,$Q217*8+2,CQ$2)*$AG217+INDEX(装备数值!$X$13:$AH$116,$S217*8+3,CQ$2)*$AH217+INDEX(装备数值!$X$13:$AH$116,$R217*8+4,CQ$2)*$AI217+INDEX(装备数值!$X$13:$AH$116,$T217*8+5,CQ$2)*$AJ217+INDEX(装备数值!$X$13:$AH$116,$U217*8+6,CQ$2)*$AK217+INDEX(装备数值!$X$13:$AH$116,$V217*8+7,CQ$2)*$AL217+INDEX(装备数值!$X$13:$AH$116,$W217*8+8,CQ$2)*$AM217</f>
        <v>0</v>
      </c>
      <c r="CR217" s="14">
        <f>INDEX(装备数值!$X$13:$AH$116,$P217*8+1,CR$2)*$AF217+INDEX(装备数值!$X$13:$AH$116,$Q217*8+2,CR$2)*$AG217+INDEX(装备数值!$X$13:$AH$116,$S217*8+3,CR$2)*$AH217+INDEX(装备数值!$X$13:$AH$116,$R217*8+4,CR$2)*$AI217+INDEX(装备数值!$X$13:$AH$116,$T217*8+5,CR$2)*$AJ217+INDEX(装备数值!$X$13:$AH$116,$U217*8+6,CR$2)*$AK217+INDEX(装备数值!$X$13:$AH$116,$V217*8+7,CR$2)*$AL217+INDEX(装备数值!$X$13:$AH$116,$W217*8+8,CR$2)*$AM217</f>
        <v>0</v>
      </c>
      <c r="CS217" s="14">
        <f>INDEX(装备数值!$X$13:$AH$116,$P217*8+1,CS$2)*$AF217+INDEX(装备数值!$X$13:$AH$116,$Q217*8+2,CS$2)*$AG217+INDEX(装备数值!$X$13:$AH$116,$S217*8+3,CS$2)*$AH217+INDEX(装备数值!$X$13:$AH$116,$R217*8+4,CS$2)*$AI217+INDEX(装备数值!$X$13:$AH$116,$T217*8+5,CS$2)*$AJ217+INDEX(装备数值!$X$13:$AH$116,$U217*8+6,CS$2)*$AK217+INDEX(装备数值!$X$13:$AH$116,$V217*8+7,CS$2)*$AL217+INDEX(装备数值!$X$13:$AH$116,$W217*8+8,CS$2)*$AM217</f>
        <v>0</v>
      </c>
      <c r="CT217" s="14">
        <f>INDEX(装备数值!$X$13:$AH$116,$P217*8+1,CT$2)*$AF217+INDEX(装备数值!$X$13:$AH$116,$Q217*8+2,CT$2)*$AG217+INDEX(装备数值!$X$13:$AH$116,$S217*8+3,CT$2)*$AH217+INDEX(装备数值!$X$13:$AH$116,$R217*8+4,CT$2)*$AI217+INDEX(装备数值!$X$13:$AH$116,$T217*8+5,CT$2)*$AJ217+INDEX(装备数值!$X$13:$AH$116,$U217*8+6,CT$2)*$AK217+INDEX(装备数值!$X$13:$AH$116,$V217*8+7,CT$2)*$AL217+INDEX(装备数值!$X$13:$AH$116,$W217*8+8,CT$2)*$AM217</f>
        <v>0</v>
      </c>
      <c r="CU217" s="14">
        <f>INDEX(装备数值!$X$13:$AH$116,$P217*8+1,CU$2)*$AF217+INDEX(装备数值!$X$13:$AH$116,$Q217*8+2,CU$2)*$AG217+INDEX(装备数值!$X$13:$AH$116,$S217*8+3,CU$2)*$AH217+INDEX(装备数值!$X$13:$AH$116,$R217*8+4,CU$2)*$AI217+INDEX(装备数值!$X$13:$AH$116,$T217*8+5,CU$2)*$AJ217+INDEX(装备数值!$X$13:$AH$116,$U217*8+6,CU$2)*$AK217+INDEX(装备数值!$X$13:$AH$116,$V217*8+7,CU$2)*$AL217+INDEX(装备数值!$X$13:$AH$116,$W217*8+8,CU$2)*$AM217</f>
        <v>0</v>
      </c>
      <c r="CV217" s="14">
        <f>INDEX(装备数值!$X$13:$AH$116,$P217*8+1,CV$2)*$AF217+INDEX(装备数值!$X$13:$AH$116,$Q217*8+2,CV$2)*$AG217+INDEX(装备数值!$X$13:$AH$116,$S217*8+3,CV$2)*$AH217+INDEX(装备数值!$X$13:$AH$116,$R217*8+4,CV$2)*$AI217+INDEX(装备数值!$X$13:$AH$116,$T217*8+5,CV$2)*$AJ217+INDEX(装备数值!$X$13:$AH$116,$U217*8+6,CV$2)*$AK217+INDEX(装备数值!$X$13:$AH$116,$V217*8+7,CV$2)*$AL217+INDEX(装备数值!$X$13:$AH$116,$W217*8+8,CV$2)*$AM217</f>
        <v>0</v>
      </c>
      <c r="CW217" s="14">
        <f>INDEX(装备数值!$X$13:$AH$116,$P217*8+1,CW$2)*$AF217+INDEX(装备数值!$X$13:$AH$116,$Q217*8+2,CW$2)*$AG217+INDEX(装备数值!$X$13:$AH$116,$S217*8+3,CW$2)*$AH217+INDEX(装备数值!$X$13:$AH$116,$R217*8+4,CW$2)*$AI217+INDEX(装备数值!$X$13:$AH$116,$T217*8+5,CW$2)*$AJ217+INDEX(装备数值!$X$13:$AH$116,$U217*8+6,CW$2)*$AK217+INDEX(装备数值!$X$13:$AH$116,$V217*8+7,CW$2)*$AL217+INDEX(装备数值!$X$13:$AH$116,$W217*8+8,CW$2)*$AM217</f>
        <v>0</v>
      </c>
      <c r="CY217" s="14">
        <f>INDEX(装备数值!$AN$17:$AN$117,MATCH(MIN($X217:$AE217),装备数值!$AO$17:$AO$117,1))</f>
        <v>0</v>
      </c>
      <c r="CZ217" s="14">
        <f>IF(COUNTIF($P217:$W217,"&gt;"&amp;0)=8,INDEX(装备数值!AR$17:AR$117,$CY217+1),0)</f>
        <v>0</v>
      </c>
      <c r="DA217" s="14">
        <f>IF(COUNTIF($P217:$W217,"&gt;"&amp;0)=8,INDEX(装备数值!AS$17:AS$117,$CY217+1),0)</f>
        <v>0</v>
      </c>
      <c r="DB217" s="14">
        <f>IF(COUNTIF($P217:$W217,"&gt;"&amp;0)=8,INDEX(装备数值!AT$17:AT$117,$CY217+1),0)</f>
        <v>0</v>
      </c>
      <c r="DC217" s="14">
        <f>IF(COUNTIF($P217:$W217,"&gt;"&amp;0)=8,INDEX(装备数值!AU$17:AU$117,$CY217+1),0)</f>
        <v>0</v>
      </c>
      <c r="DD217" s="14">
        <f>IF(COUNTIF($P217:$W217,"&gt;"&amp;0)=8,INDEX(装备数值!AV$17:AV$117,$CY217+1),0)</f>
        <v>0</v>
      </c>
      <c r="DF217" s="14">
        <f>INDEX(装备数值!$AY$17:$AY$77,MATCH(MIN($AF217:$AM217),装备数值!$AZ$17:$AZ$77,1))</f>
        <v>0</v>
      </c>
      <c r="DG217" s="26">
        <f>INDEX(装备数值!BA$17:BA$77,通天塔!DF217+1)</f>
        <v>0</v>
      </c>
      <c r="DH217" s="26">
        <f>INDEX(装备数值!BA$17:BA$77,通天塔!DF217+1)</f>
        <v>0</v>
      </c>
      <c r="DJ217" s="14">
        <f t="shared" si="383"/>
        <v>0</v>
      </c>
      <c r="DK217" s="14">
        <f>VLOOKUP(DJ217,军阶与晶片数值!$W$6:$X$27,2)</f>
        <v>0</v>
      </c>
      <c r="DL217" s="14">
        <f>INDEX(军阶与晶片数值!Y$6:Y$27,$DK217+1)</f>
        <v>0</v>
      </c>
      <c r="DM217" s="14">
        <f>INDEX(军阶与晶片数值!Z$6:Z$27,$DK217+1)</f>
        <v>0</v>
      </c>
      <c r="DN217" s="14">
        <f>INDEX(军阶与晶片数值!AA$6:AA$27,$DK217+1)</f>
        <v>0</v>
      </c>
      <c r="DO217" s="14">
        <f>INDEX(军阶与晶片数值!AB$6:AB$27,$DK217+1)</f>
        <v>0</v>
      </c>
      <c r="DP217" s="29">
        <f>INDEX(军阶与晶片数值!AC$6:AC$27,$DK217+1)</f>
        <v>0</v>
      </c>
      <c r="DQ217" s="29">
        <f>INDEX(军阶与晶片数值!AD$6:AD$27,$DK217+1)</f>
        <v>0</v>
      </c>
      <c r="DS217" s="26">
        <f>INDEX(军阶与晶片数值!I$6:I$16,AN217+1)</f>
        <v>0</v>
      </c>
      <c r="DT217" s="26">
        <f>INDEX(军阶与晶片数值!M$6:M$16,AO217+1)</f>
        <v>0</v>
      </c>
      <c r="DU217" s="26">
        <f>INDEX(军阶与晶片数值!J$6:J$16,AP217+1)</f>
        <v>0</v>
      </c>
      <c r="DV217" s="26">
        <f>INDEX(军阶与晶片数值!K$6:K$16,AQ217+1)</f>
        <v>0</v>
      </c>
      <c r="DW217" s="26">
        <f>INDEX(军阶与晶片数值!L$6:L$16,AR217+1)</f>
        <v>0</v>
      </c>
      <c r="DX217" s="28">
        <f>INDEX(军阶与晶片数值!N$6:N$16,AS217+1)</f>
        <v>0</v>
      </c>
      <c r="DY217" s="28">
        <f>INDEX(军阶与晶片数值!O$6:O$16,AT217+1)</f>
        <v>0</v>
      </c>
      <c r="DZ217" s="28">
        <f>INDEX(军阶与晶片数值!P$6:P$16,AU217+1)</f>
        <v>0</v>
      </c>
      <c r="EA217" s="28">
        <f>INDEX(军阶与晶片数值!Q$6:Q$16,AV217+1)</f>
        <v>0</v>
      </c>
      <c r="EB217" s="26">
        <f>INDEX(军阶与晶片数值!R$6:R$16,AW217+1)</f>
        <v>0</v>
      </c>
      <c r="EC217" s="26">
        <f>INDEX(军阶与晶片数值!S$6:S$16,AX217+1)</f>
        <v>0</v>
      </c>
      <c r="ED217" s="26">
        <f>INDEX(军阶与晶片数值!T$6:T$16,AY217+1)</f>
        <v>0</v>
      </c>
      <c r="EE217" s="26">
        <f>INDEX(军阶与晶片数值!U$6:U$16,AZ217+1)</f>
        <v>0</v>
      </c>
      <c r="EG217" s="26">
        <f>INDEX(军阶与晶片数值!$C$6:$C$36,通天塔!$BA217+1)</f>
        <v>0</v>
      </c>
      <c r="EH217" s="26">
        <f>INDEX(军阶与晶片数值!$C$6:$C$36,通天塔!$BA217+1)</f>
        <v>0</v>
      </c>
      <c r="EI217" s="26">
        <f>INDEX(军阶与晶片数值!$C$6:$C$36,通天塔!$BA217+1)</f>
        <v>0</v>
      </c>
      <c r="EJ217" s="26">
        <f>INDEX(军阶与晶片数值!$C$6:$C$36,通天塔!$BA217+1)</f>
        <v>0</v>
      </c>
      <c r="EK217" s="26">
        <f>INDEX(军阶与晶片数值!$C$6:$C$36,通天塔!$BA217+1)</f>
        <v>0</v>
      </c>
      <c r="EM217" s="14">
        <f>INDEX(战舰突破!$H$6:$H$18,通天塔!$J217+1)+INDEX(战舰突破!$H$23:$H$35,通天塔!$K217+1)+INDEX(战舰突破!$H$40:$H$52,通天塔!$L217+1)</f>
        <v>0</v>
      </c>
      <c r="EN217" s="14">
        <f>INDEX(战舰突破!$I$6:$I$18,通天塔!$J217+1)+INDEX(战舰突破!$I$23:$I$35,通天塔!$K217+1)+INDEX(战舰突破!$I$40:$I$52,通天塔!$L217+1)</f>
        <v>0</v>
      </c>
      <c r="EO217" s="14">
        <f>INDEX(战舰突破!$J$6:$J$18,通天塔!$J217+1)+INDEX(战舰突破!$J$23:$J$35,通天塔!$K217+1)+INDEX(战舰突破!$J$40:$J$52,通天塔!$L217+1)</f>
        <v>0</v>
      </c>
      <c r="EP217" s="14">
        <f>INDEX(战舰突破!$K$6:$K$18,通天塔!$J217+1)+INDEX(战舰突破!$K$23:$K$35,通天塔!$K217+1)+INDEX(战舰突破!$K$40:$K$52,通天塔!$L217+1)</f>
        <v>0</v>
      </c>
      <c r="EQ217" s="14">
        <f>INDEX(战舰突破!$L$6:$L$18,通天塔!$J217+1)+INDEX(战舰突破!$L$23:$L$35,通天塔!$K217+1)+INDEX(战舰突破!$L$40:$L$52,通天塔!$L217+1)</f>
        <v>0</v>
      </c>
      <c r="ER217" s="18">
        <f>INDEX(战舰突破!$N$6:$N$18,通天塔!$J217+1)+INDEX(战舰突破!$N$23:$N$35,通天塔!$K217+1)+INDEX(战舰突破!$N$40:$N$52,通天塔!$L217+1)</f>
        <v>0</v>
      </c>
      <c r="ES217" s="18">
        <f>INDEX(战舰突破!$O$6:$O$18,通天塔!$J217+1)+INDEX(战舰突破!$O$23:$O$35,通天塔!$K217+1)+INDEX(战舰突破!$O$40:$O$52,通天塔!$L217+1)</f>
        <v>0</v>
      </c>
      <c r="ET217" s="18">
        <f>INDEX(战舰突破!$P$6:$P$18,通天塔!$J217+1)+INDEX(战舰突破!$P$23:$P$35,通天塔!$K217+1)+INDEX(战舰突破!$P$40:$P$52,通天塔!$L217+1)</f>
        <v>0</v>
      </c>
      <c r="EU217" s="18">
        <f>INDEX(战舰突破!$Q$6:$Q$18,通天塔!$J217+1)+INDEX(战舰突破!$Q$23:$Q$35,通天塔!$K217+1)+INDEX(战舰突破!$Q$40:$Q$52,通天塔!$L217+1)</f>
        <v>0</v>
      </c>
      <c r="EV217" s="18">
        <f>INDEX(战舰突破!$R$6:$R$18,通天塔!$J217+1)+INDEX(战舰突破!$R$23:$R$35,通天塔!$K217+1)+INDEX(战舰突破!$R$40:$R$52,通天塔!$L217+1)</f>
        <v>0</v>
      </c>
      <c r="EW217" s="18">
        <f>INDEX(战舰突破!$M$6:$M$18,通天塔!$J217+1)+INDEX(战舰突破!$M$23:$M$35,通天塔!$K217+1)+INDEX(战舰突破!$M$40:$M$52,通天塔!$L217+1)</f>
        <v>0</v>
      </c>
      <c r="EX217" s="22">
        <f>INDEX(战舰突破!$W$6:$W$18,通天塔!$J217+1)+INDEX(战舰突破!$W$23:$W$35,通天塔!$K217+1)+INDEX(战舰突破!$W$40:$W$52,通天塔!$L217+1)</f>
        <v>0.3</v>
      </c>
      <c r="FA217" s="14">
        <f>INDEX(战舰突破!$S$6:$S$18,通天塔!$J217+1)</f>
        <v>0</v>
      </c>
      <c r="FB217" s="14">
        <f>INDEX(战舰突破!$T$6:$T$18,通天塔!$J217+1)</f>
        <v>0</v>
      </c>
      <c r="FC217" s="14">
        <f>INDEX(战舰突破!$U$6:$U$18,通天塔!$J217+1)</f>
        <v>0</v>
      </c>
      <c r="FD217" s="14">
        <f>INDEX(战舰突破!$V$6:$V$18,通天塔!$J217+1)</f>
        <v>0</v>
      </c>
      <c r="FE217" s="14">
        <f>INDEX(战舰突破!$X$6:$X$18,通天塔!$J217+1)</f>
        <v>1</v>
      </c>
      <c r="FG217" s="14">
        <f>INDEX(战舰突破!$S$23:$S$35,通天塔!$J217+1)</f>
        <v>0</v>
      </c>
      <c r="FH217" s="14">
        <f>INDEX(战舰突破!$T$23:$T$35,通天塔!$J217+1)</f>
        <v>0</v>
      </c>
      <c r="FI217" s="14">
        <f>INDEX(战舰突破!$U$23:$U$35,通天塔!$J217+1)</f>
        <v>0</v>
      </c>
      <c r="FJ217" s="14">
        <f>INDEX(战舰突破!$V$23:$V$35,通天塔!$J217+1)</f>
        <v>0</v>
      </c>
      <c r="FK217" s="14">
        <f>INDEX(战舰突破!$X$23:$X$35,通天塔!$J217+1)</f>
        <v>15</v>
      </c>
      <c r="FM217" s="14">
        <f>INDEX(战舰突破!$S$40:$S$52,通天塔!$J217+1)</f>
        <v>0</v>
      </c>
      <c r="FN217" s="14">
        <f>INDEX(战舰突破!$T$40:$T$52,通天塔!$J217+1)</f>
        <v>0</v>
      </c>
      <c r="FO217" s="14">
        <f>INDEX(战舰突破!$U$40:$U$52,通天塔!$J217+1)</f>
        <v>0</v>
      </c>
      <c r="FP217" s="14">
        <f>INDEX(战舰突破!$V$40:$V$52,通天塔!$J217+1)</f>
        <v>0</v>
      </c>
      <c r="FQ217" s="14">
        <f>INDEX(战舰突破!$X$40:$X$52,通天塔!$J217+1)</f>
        <v>25</v>
      </c>
      <c r="FT217" s="14">
        <f t="shared" si="384"/>
        <v>10</v>
      </c>
      <c r="FU217" s="14">
        <f t="shared" si="385"/>
        <v>0</v>
      </c>
      <c r="FV217" s="14">
        <f t="shared" si="386"/>
        <v>0</v>
      </c>
      <c r="FW217" s="14">
        <f t="shared" si="387"/>
        <v>20</v>
      </c>
      <c r="FX217" s="14">
        <f t="shared" si="388"/>
        <v>5</v>
      </c>
      <c r="FY217" s="14">
        <f t="shared" si="389"/>
        <v>300</v>
      </c>
      <c r="FZ217" s="14">
        <f t="shared" si="390"/>
        <v>4</v>
      </c>
      <c r="GA217" s="28">
        <f t="shared" si="391"/>
        <v>0</v>
      </c>
      <c r="GB217" s="28">
        <f t="shared" si="392"/>
        <v>0</v>
      </c>
      <c r="GC217" s="28">
        <f t="shared" si="393"/>
        <v>0</v>
      </c>
      <c r="GD217" s="28">
        <f t="shared" si="394"/>
        <v>0</v>
      </c>
      <c r="GE217" s="28">
        <f t="shared" si="395"/>
        <v>1</v>
      </c>
      <c r="GF217" s="28">
        <f t="shared" si="396"/>
        <v>1</v>
      </c>
      <c r="GG217" s="28">
        <f t="shared" si="397"/>
        <v>0</v>
      </c>
      <c r="GH217" s="28">
        <f t="shared" si="398"/>
        <v>0</v>
      </c>
      <c r="GI217" s="14">
        <f t="shared" si="399"/>
        <v>1</v>
      </c>
      <c r="GJ217" s="14">
        <f t="shared" si="400"/>
        <v>1</v>
      </c>
      <c r="GK217" s="14">
        <f t="shared" si="401"/>
        <v>1</v>
      </c>
      <c r="GL217" s="18">
        <f t="shared" si="402"/>
        <v>1</v>
      </c>
      <c r="GM217" s="18">
        <f t="shared" si="403"/>
        <v>1</v>
      </c>
      <c r="GN217" s="18">
        <f t="shared" si="404"/>
        <v>1</v>
      </c>
      <c r="GO217" s="29">
        <f t="shared" si="464"/>
        <v>150</v>
      </c>
      <c r="GP217" s="29">
        <f t="shared" si="464"/>
        <v>450</v>
      </c>
      <c r="GQ217" s="29">
        <f t="shared" si="464"/>
        <v>450</v>
      </c>
      <c r="GR217" s="26">
        <f t="shared" si="405"/>
        <v>0</v>
      </c>
      <c r="GS217" s="26">
        <f t="shared" si="406"/>
        <v>0</v>
      </c>
      <c r="GT217" s="26">
        <f t="shared" si="407"/>
        <v>0</v>
      </c>
      <c r="GU217" s="14">
        <f t="shared" si="408"/>
        <v>2</v>
      </c>
      <c r="GV217" s="14">
        <f t="shared" si="409"/>
        <v>2</v>
      </c>
      <c r="GW217" s="14">
        <f t="shared" si="410"/>
        <v>2</v>
      </c>
      <c r="GX217" s="14">
        <f t="shared" si="411"/>
        <v>1</v>
      </c>
      <c r="GY217" s="14">
        <f t="shared" si="412"/>
        <v>15</v>
      </c>
      <c r="GZ217" s="14">
        <f t="shared" si="413"/>
        <v>25</v>
      </c>
      <c r="HA217">
        <v>213</v>
      </c>
      <c r="HB217" s="14">
        <f t="shared" si="382"/>
        <v>1080</v>
      </c>
      <c r="HD217" s="14">
        <f t="shared" si="414"/>
        <v>10</v>
      </c>
      <c r="HE217" s="14">
        <f t="shared" si="415"/>
        <v>20</v>
      </c>
      <c r="HF217" s="29">
        <f t="shared" si="416"/>
        <v>0</v>
      </c>
      <c r="HG217" s="29">
        <f t="shared" si="417"/>
        <v>0</v>
      </c>
      <c r="HH217" s="29">
        <f t="shared" si="418"/>
        <v>0</v>
      </c>
      <c r="HI217" s="29">
        <f t="shared" si="419"/>
        <v>0</v>
      </c>
      <c r="HJ217" s="14">
        <f t="shared" si="420"/>
        <v>1</v>
      </c>
      <c r="HK217" s="14">
        <f t="shared" si="421"/>
        <v>1</v>
      </c>
      <c r="HL217" s="14">
        <f t="shared" si="422"/>
        <v>1</v>
      </c>
      <c r="HM217" s="14">
        <f t="shared" si="423"/>
        <v>20</v>
      </c>
      <c r="HN217" s="26">
        <f t="shared" si="424"/>
        <v>0</v>
      </c>
      <c r="HO217" s="26">
        <f t="shared" si="425"/>
        <v>0.3</v>
      </c>
      <c r="HP217" s="29">
        <f t="shared" si="426"/>
        <v>0</v>
      </c>
      <c r="HQ217" s="29">
        <f t="shared" si="427"/>
        <v>0</v>
      </c>
      <c r="HR217" s="29">
        <f t="shared" si="428"/>
        <v>0</v>
      </c>
      <c r="HS217" s="26">
        <f t="shared" si="429"/>
        <v>0.05</v>
      </c>
      <c r="HT217" s="26">
        <f t="shared" si="430"/>
        <v>0.15</v>
      </c>
      <c r="HU217" s="26">
        <f t="shared" si="431"/>
        <v>0.15</v>
      </c>
      <c r="HV217" s="26">
        <f t="shared" si="432"/>
        <v>0</v>
      </c>
      <c r="HW217" s="29">
        <f t="shared" si="433"/>
        <v>1.05</v>
      </c>
      <c r="HX217" s="29">
        <f t="shared" si="434"/>
        <v>1.1499999999999999</v>
      </c>
      <c r="HY217" s="29">
        <f t="shared" si="435"/>
        <v>1.1499999999999999</v>
      </c>
      <c r="HZ217" s="29">
        <f t="shared" si="436"/>
        <v>0</v>
      </c>
      <c r="IA217" s="29">
        <f t="shared" si="437"/>
        <v>0</v>
      </c>
      <c r="IB217" s="29">
        <f t="shared" si="438"/>
        <v>0</v>
      </c>
      <c r="IC217" s="29">
        <f t="shared" si="439"/>
        <v>200</v>
      </c>
      <c r="ID217" s="14">
        <f t="shared" si="440"/>
        <v>0</v>
      </c>
      <c r="IH217" s="14">
        <v>1</v>
      </c>
      <c r="II217" s="14">
        <v>1</v>
      </c>
      <c r="IJ217" s="14">
        <v>480</v>
      </c>
      <c r="IK217" s="14">
        <v>80</v>
      </c>
      <c r="IL217" s="14">
        <v>60</v>
      </c>
      <c r="IM217" s="23">
        <f t="shared" si="441"/>
        <v>200</v>
      </c>
      <c r="IN217" s="23">
        <f t="shared" si="442"/>
        <v>0</v>
      </c>
      <c r="IO217" s="23">
        <f t="shared" si="443"/>
        <v>200</v>
      </c>
      <c r="IP217" s="23">
        <f t="shared" si="444"/>
        <v>785</v>
      </c>
      <c r="IQ217" s="23">
        <f t="shared" si="445"/>
        <v>0</v>
      </c>
      <c r="IR217" s="23">
        <f t="shared" si="446"/>
        <v>785</v>
      </c>
      <c r="IS217" s="14">
        <v>1</v>
      </c>
      <c r="IT217" s="14">
        <v>1</v>
      </c>
      <c r="IU217" s="14">
        <v>240</v>
      </c>
      <c r="IV217" s="14">
        <v>40</v>
      </c>
      <c r="IW217" s="14">
        <v>30</v>
      </c>
      <c r="IX217" s="23">
        <f t="shared" si="447"/>
        <v>200</v>
      </c>
      <c r="IY217" s="23">
        <f t="shared" si="448"/>
        <v>0</v>
      </c>
      <c r="IZ217" s="23">
        <f t="shared" si="449"/>
        <v>200</v>
      </c>
      <c r="JA217" s="23"/>
      <c r="JB217" s="23"/>
      <c r="JC217" s="23"/>
      <c r="JG217">
        <f t="shared" si="450"/>
        <v>1.6000766503784611</v>
      </c>
      <c r="JH217">
        <f t="shared" si="451"/>
        <v>1.6000766503784611</v>
      </c>
      <c r="JJ217" s="14">
        <v>10</v>
      </c>
      <c r="JK217" s="14">
        <v>2</v>
      </c>
      <c r="JL217" s="14">
        <v>1.5</v>
      </c>
      <c r="JM217" s="23">
        <f t="shared" si="452"/>
        <v>0</v>
      </c>
      <c r="JN217" s="23">
        <v>0</v>
      </c>
      <c r="JO217" s="23">
        <v>0</v>
      </c>
      <c r="JP217" s="14">
        <v>30</v>
      </c>
      <c r="JQ217" s="14">
        <v>6</v>
      </c>
      <c r="JR217" s="14">
        <v>4</v>
      </c>
      <c r="JS217" s="23">
        <f t="shared" si="455"/>
        <v>0</v>
      </c>
      <c r="JT217" s="23">
        <v>0</v>
      </c>
      <c r="JU217" s="23">
        <f t="shared" si="457"/>
        <v>0</v>
      </c>
      <c r="JW217" s="23">
        <f t="shared" si="458"/>
        <v>0</v>
      </c>
      <c r="JX217" s="23">
        <v>0</v>
      </c>
      <c r="JY217" s="23">
        <f t="shared" si="460"/>
        <v>0</v>
      </c>
      <c r="JZ217" s="23">
        <f t="shared" si="461"/>
        <v>0</v>
      </c>
      <c r="KA217" s="23">
        <v>0</v>
      </c>
      <c r="KB217" s="23">
        <f t="shared" si="463"/>
        <v>0</v>
      </c>
    </row>
    <row r="218" spans="3:288" ht="16.5" x14ac:dyDescent="0.2">
      <c r="C218" s="14">
        <f t="shared" si="381"/>
        <v>58</v>
      </c>
      <c r="D218" s="14">
        <v>214</v>
      </c>
      <c r="E218" s="14" t="s">
        <v>869</v>
      </c>
      <c r="F218" s="14">
        <v>750</v>
      </c>
      <c r="G218" s="14">
        <v>750</v>
      </c>
      <c r="H218" s="14">
        <v>750</v>
      </c>
      <c r="I218" s="14">
        <v>750</v>
      </c>
      <c r="J218" s="14">
        <v>12</v>
      </c>
      <c r="K218" s="14">
        <v>11</v>
      </c>
      <c r="L218" s="14">
        <v>11</v>
      </c>
      <c r="M218" s="14">
        <v>8</v>
      </c>
      <c r="N218" s="14">
        <v>8</v>
      </c>
      <c r="O218" s="14">
        <v>8</v>
      </c>
      <c r="P218" s="14">
        <v>11</v>
      </c>
      <c r="Q218" s="14">
        <v>11</v>
      </c>
      <c r="R218" s="14">
        <v>11</v>
      </c>
      <c r="S218" s="14">
        <v>11</v>
      </c>
      <c r="T218" s="14">
        <v>11</v>
      </c>
      <c r="U218" s="14">
        <v>11</v>
      </c>
      <c r="V218" s="14">
        <v>11</v>
      </c>
      <c r="W218" s="14">
        <v>11</v>
      </c>
      <c r="X218" s="14">
        <v>750</v>
      </c>
      <c r="Y218" s="14">
        <v>750</v>
      </c>
      <c r="Z218" s="14">
        <v>750</v>
      </c>
      <c r="AA218" s="14">
        <v>750</v>
      </c>
      <c r="AB218" s="14">
        <v>750</v>
      </c>
      <c r="AC218" s="14">
        <v>750</v>
      </c>
      <c r="AD218" s="14">
        <v>750</v>
      </c>
      <c r="AE218" s="14">
        <v>750</v>
      </c>
      <c r="AF218" s="14">
        <v>100</v>
      </c>
      <c r="AG218" s="14">
        <v>100</v>
      </c>
      <c r="AH218" s="14">
        <v>100</v>
      </c>
      <c r="AI218" s="14">
        <v>100</v>
      </c>
      <c r="AJ218" s="14">
        <v>100</v>
      </c>
      <c r="AK218" s="14">
        <v>100</v>
      </c>
      <c r="AL218" s="14">
        <v>100</v>
      </c>
      <c r="AM218" s="14">
        <v>100</v>
      </c>
      <c r="AN218" s="14">
        <v>7</v>
      </c>
      <c r="AO218" s="14">
        <v>8</v>
      </c>
      <c r="AP218" s="14">
        <v>8</v>
      </c>
      <c r="AQ218" s="14">
        <v>8</v>
      </c>
      <c r="AR218" s="14">
        <v>8</v>
      </c>
      <c r="AS218" s="14">
        <v>0</v>
      </c>
      <c r="AT218" s="14">
        <v>0</v>
      </c>
      <c r="AU218" s="14">
        <v>0</v>
      </c>
      <c r="AV218" s="14">
        <v>0</v>
      </c>
      <c r="AW218" s="14">
        <v>5</v>
      </c>
      <c r="AX218" s="14">
        <v>6</v>
      </c>
      <c r="AY218" s="14">
        <v>0</v>
      </c>
      <c r="AZ218" s="14">
        <v>0</v>
      </c>
      <c r="BA218" s="14">
        <v>23</v>
      </c>
      <c r="BF218" s="14">
        <f>ROUND((INDEX(新战舰养成!S$6:S$18,通天塔!$J218+1)+INDEX(新战舰养成!D$6:D$18,通天塔!$J218+1)*(通天塔!$G218-1))*INDEX(战舰突破!$D$6:$D$18,通天塔!$M218+1),0)</f>
        <v>710573</v>
      </c>
      <c r="BG218" s="14">
        <f>ROUND((INDEX(新战舰养成!T$6:T$18,通天塔!$J218+1)+INDEX(新战舰养成!E$6:E$18,通天塔!$J218+1)*(通天塔!$G218-1))*INDEX(战舰突破!$D$6:$D$18,通天塔!$M218+1),0)</f>
        <v>5684456</v>
      </c>
      <c r="BH218" s="14">
        <f>ROUND((INDEX(新战舰养成!U$6:U$18,通天塔!$J218+1)+INDEX(新战舰养成!F$6:F$18,通天塔!$J218+1)*(通天塔!$G218-1))*INDEX(战舰突破!$D$6:$D$18,通天塔!$M218+1),0)</f>
        <v>355452</v>
      </c>
      <c r="BI218" s="14">
        <f>ROUND((INDEX(新战舰养成!V$6:V$18,通天塔!$J218+1)+INDEX(新战舰养成!G$6:G$18,通天塔!$J218+1)*(通天塔!$G218-1))*INDEX(战舰突破!$D$6:$D$18,通天塔!$M218+1),0)</f>
        <v>630</v>
      </c>
      <c r="BJ218" s="14">
        <f>ROUND((INDEX(新战舰养成!W$6:W$18,通天塔!$J218+1)+INDEX(新战舰养成!H$6:H$18,通天塔!$J218+1)*(通天塔!$G218-1))*INDEX(战舰突破!$D$6:$D$18,通天塔!$M218+1),0)</f>
        <v>8</v>
      </c>
      <c r="BL218" s="14">
        <f>IF($H218&gt;0,ROUND((INDEX(新战舰养成!X$6:X$18,通天塔!$K218+1)+INDEX(新战舰养成!I$6:I$18,通天塔!$K218+1)*(通天塔!$H218-1))*INDEX(战舰突破!$D$6:$D$18,通天塔!$N218+1),0),0)</f>
        <v>532913</v>
      </c>
      <c r="BM218" s="14">
        <f>IF($H218&gt;0,ROUND((INDEX(新战舰养成!Y$6:Y$18,通天塔!$K218+1)+INDEX(新战舰养成!J$6:J$18,通天塔!$K218+1)*(通天塔!$H218-1))*INDEX(战舰突破!$D$6:$D$18,通天塔!$N218+1),0),0)</f>
        <v>0</v>
      </c>
      <c r="BN218" s="14">
        <f>IF($H218&gt;0,ROUND((INDEX(新战舰养成!Z$6:Z$18,通天塔!$K218+1)+INDEX(新战舰养成!K$6:K$18,通天塔!$K218+1)*(通天塔!$H218-1))*INDEX(战舰突破!$D$6:$D$18,通天塔!$N218+1),0),0)</f>
        <v>0</v>
      </c>
      <c r="BO218" s="14">
        <f>IF($H218&gt;0,ROUND((INDEX(新战舰养成!AA$6:AA$18,通天塔!$K218+1)+INDEX(新战舰养成!L$6:L$18,通天塔!$K218+1)*(通天塔!$H218-1))*INDEX(战舰突破!$D$6:$D$18,通天塔!$N218+1),0),0)</f>
        <v>5323248</v>
      </c>
      <c r="BP218" s="14">
        <f>IF($H218&gt;0,ROUND((INDEX(新战舰养成!AB$6:AB$18,通天塔!$K218+1)+INDEX(新战舰养成!M$6:M$18,通天塔!$K218+1)*(通天塔!$H218-1))*INDEX(战舰突破!$D$6:$D$18,通天塔!$N218+1),0),0)</f>
        <v>106310</v>
      </c>
      <c r="BR218" s="14">
        <f>IF($I218&gt;0,ROUND((INDEX(新战舰养成!AC$6:AC$18,通天塔!$L218+1)+INDEX(新战舰养成!I$6:I$18,通天塔!$L218+1)*(通天塔!$I218-1))*INDEX(战舰突破!$D$6:$D$18,通天塔!$O218+1),0),0)</f>
        <v>533543</v>
      </c>
      <c r="BS218" s="14">
        <f>IF($I218&gt;0,ROUND((INDEX(新战舰养成!AD$6:AD$18,通天塔!$L218+1)+INDEX(新战舰养成!J$6:J$18,通天塔!$L218+1)*(通天塔!$I218-1))*INDEX(战舰突破!$D$6:$D$18,通天塔!$O218+1),0),0)</f>
        <v>0</v>
      </c>
      <c r="BT218" s="14">
        <f>IF($I218&gt;0,ROUND((INDEX(新战舰养成!AE$6:AE$18,通天塔!$L218+1)+INDEX(新战舰养成!K$6:K$18,通天塔!$L218+1)*(通天塔!$I218-1))*INDEX(战舰突破!$D$6:$D$18,通天塔!$O218+1),0),0)</f>
        <v>0</v>
      </c>
      <c r="BU218" s="14">
        <f>IF($I218&gt;0,ROUND((INDEX(新战舰养成!AF$6:AF$18,通天塔!$L218+1)+INDEX(新战舰养成!L$6:L$18,通天塔!$L218+1)*(通天塔!$I218-1))*INDEX(战舰突破!$D$6:$D$18,通天塔!$O218+1),0),0)</f>
        <v>3448284</v>
      </c>
      <c r="BV218" s="14">
        <f>IF($I218&gt;0,ROUND((INDEX(新战舰养成!AG$6:AG$18,通天塔!$L218+1)+INDEX(新战舰养成!M$6:M$18,通天塔!$L218+1)*(通天塔!$I218-1))*INDEX(战舰突破!$D$6:$D$18,通天塔!$O218+1),0),0)</f>
        <v>144276</v>
      </c>
      <c r="BY218" s="14">
        <f>(INDEX(装备数值!$C$13:$G$116,通天塔!$P218*8+1,BY$2)+INDEX(装备数值!$C$13:$G$116,通天塔!$Q218*8+2,BY$2)+INDEX(装备数值!$C$13:$G$116,通天塔!$S218*8+3,BY$2)+INDEX(装备数值!$C$13:$G$116,通天塔!$R218*8+4,BY$2)+INDEX(装备数值!$C$13:$G$116,通天塔!$T218*8+5,BY$2)+INDEX(装备数值!$C$13:$G$116,通天塔!$U218*8+6,BY$2)+INDEX(装备数值!$C$13:$G$116,通天塔!$V218*8+7,BY$2)+INDEX(装备数值!$C$13:$G$116,通天塔!$W218*8+8,BY$2))</f>
        <v>110700</v>
      </c>
      <c r="BZ218" s="14">
        <f>(INDEX(装备数值!$C$13:$G$116,通天塔!$P218*8+1,BZ$2)+INDEX(装备数值!$C$13:$G$116,通天塔!$Q218*8+2,BZ$2)+INDEX(装备数值!$C$13:$G$116,通天塔!$S218*8+3,BZ$2)+INDEX(装备数值!$C$13:$G$116,通天塔!$R218*8+4,BZ$2)+INDEX(装备数值!$C$13:$G$116,通天塔!$T218*8+5,BZ$2)+INDEX(装备数值!$C$13:$G$116,通天塔!$U218*8+6,BZ$2)+INDEX(装备数值!$C$13:$G$116,通天塔!$V218*8+7,BZ$2)+INDEX(装备数值!$C$13:$G$116,通天塔!$W218*8+8,BZ$2))</f>
        <v>832500</v>
      </c>
      <c r="CA218" s="14">
        <f>(INDEX(装备数值!$C$13:$G$116,通天塔!$P218*8+1,CA$2)+INDEX(装备数值!$C$13:$G$116,通天塔!$Q218*8+2,CA$2)+INDEX(装备数值!$C$13:$G$116,通天塔!$S218*8+3,CA$2)+INDEX(装备数值!$C$13:$G$116,通天塔!$R218*8+4,CA$2)+INDEX(装备数值!$C$13:$G$116,通天塔!$T218*8+5,CA$2)+INDEX(装备数值!$C$13:$G$116,通天塔!$U218*8+6,CA$2)+INDEX(装备数值!$C$13:$G$116,通天塔!$V218*8+7,CA$2)+INDEX(装备数值!$C$13:$G$116,通天塔!$W218*8+8,CA$2))</f>
        <v>55200</v>
      </c>
      <c r="CB218" s="14">
        <f>(INDEX(装备数值!$C$13:$G$116,通天塔!$P218*8+1,CB$2)+INDEX(装备数值!$C$13:$G$116,通天塔!$Q218*8+2,CB$2)+INDEX(装备数值!$C$13:$G$116,通天塔!$S218*8+3,CB$2)+INDEX(装备数值!$C$13:$G$116,通天塔!$R218*8+4,CB$2)+INDEX(装备数值!$C$13:$G$116,通天塔!$T218*8+5,CB$2)+INDEX(装备数值!$C$13:$G$116,通天塔!$U218*8+6,CB$2)+INDEX(装备数值!$C$13:$G$116,通天塔!$V218*8+7,CB$2)+INDEX(装备数值!$C$13:$G$116,通天塔!$W218*8+8,CB$2))</f>
        <v>1110000</v>
      </c>
      <c r="CC218" s="14">
        <f>(INDEX(装备数值!$C$13:$G$116,通天塔!$P218*8+1,CC$2)+INDEX(装备数值!$C$13:$G$116,通天塔!$Q218*8+2,CC$2)+INDEX(装备数值!$C$13:$G$116,通天塔!$S218*8+3,CC$2)+INDEX(装备数值!$C$13:$G$116,通天塔!$R218*8+4,CC$2)+INDEX(装备数值!$C$13:$G$116,通天塔!$T218*8+5,CC$2)+INDEX(装备数值!$C$13:$G$116,通天塔!$U218*8+6,CC$2)+INDEX(装备数值!$C$13:$G$116,通天塔!$V218*8+7,CC$2)+INDEX(装备数值!$C$13:$G$116,通天塔!$W218*8+8,CC$2))</f>
        <v>21900</v>
      </c>
      <c r="CF218" s="14">
        <f>INDEX(装备数值!$I$13:$M$116,通天塔!$P218*8+1,CF$2)*$X218+INDEX(装备数值!$I$13:$M$116,通天塔!$Q218*8+2,CF$2)*$Y218+INDEX(装备数值!$I$13:$M$116,通天塔!$S218*8+3,CF$2)*$Z218+INDEX(装备数值!$I$13:$M$116,通天塔!$R218*8+4,CF$2)*$AA218+INDEX(装备数值!$I$13:$M$116,通天塔!$T218*8+5,CF$2)*$AB218+INDEX(装备数值!$I$13:$M$116,通天塔!$U218*8+6,CF$2)*$AC218+INDEX(装备数值!$I$13:$M$116,通天塔!$V218*8+7,CF$2)*$AD218+INDEX(装备数值!$I$13:$M$116,通天塔!$W218*8+8,CF$2)*$AE218</f>
        <v>276750</v>
      </c>
      <c r="CG218" s="14">
        <f>INDEX(装备数值!$I$13:$M$116,通天塔!$P218*8+1,CG$2)*$X218+INDEX(装备数值!$I$13:$M$116,通天塔!$Q218*8+2,CG$2)*$Y218+INDEX(装备数值!$I$13:$M$116,通天塔!$S218*8+3,CG$2)*$Z218+INDEX(装备数值!$I$13:$M$116,通天塔!$R218*8+4,CG$2)*$AA218+INDEX(装备数值!$I$13:$M$116,通天塔!$T218*8+5,CG$2)*$AB218+INDEX(装备数值!$I$13:$M$116,通天塔!$U218*8+6,CG$2)*$AC218+INDEX(装备数值!$I$13:$M$116,通天塔!$V218*8+7,CG$2)*$AD218+INDEX(装备数值!$I$13:$M$116,通天塔!$W218*8+8,CG$2)*$AE218</f>
        <v>2081250</v>
      </c>
      <c r="CH218" s="14">
        <f>INDEX(装备数值!$I$13:$M$116,通天塔!$P218*8+1,CH$2)*$X218+INDEX(装备数值!$I$13:$M$116,通天塔!$Q218*8+2,CH$2)*$Y218+INDEX(装备数值!$I$13:$M$116,通天塔!$S218*8+3,CH$2)*$Z218+INDEX(装备数值!$I$13:$M$116,通天塔!$R218*8+4,CH$2)*$AA218+INDEX(装备数值!$I$13:$M$116,通天塔!$T218*8+5,CH$2)*$AB218+INDEX(装备数值!$I$13:$M$116,通天塔!$U218*8+6,CH$2)*$AC218+INDEX(装备数值!$I$13:$M$116,通天塔!$V218*8+7,CH$2)*$AD218+INDEX(装备数值!$I$13:$M$116,通天塔!$W218*8+8,CH$2)*$AE218</f>
        <v>138000</v>
      </c>
      <c r="CI218" s="14">
        <f>INDEX(装备数值!$I$13:$M$116,通天塔!$P218*8+1,CI$2)*$X218+INDEX(装备数值!$I$13:$M$116,通天塔!$Q218*8+2,CI$2)*$Y218+INDEX(装备数值!$I$13:$M$116,通天塔!$S218*8+3,CI$2)*$Z218+INDEX(装备数值!$I$13:$M$116,通天塔!$R218*8+4,CI$2)*$AA218+INDEX(装备数值!$I$13:$M$116,通天塔!$T218*8+5,CI$2)*$AB218+INDEX(装备数值!$I$13:$M$116,通天塔!$U218*8+6,CI$2)*$AC218+INDEX(装备数值!$I$13:$M$116,通天塔!$V218*8+7,CI$2)*$AD218+INDEX(装备数值!$I$13:$M$116,通天塔!$W218*8+8,CI$2)*$AE218</f>
        <v>2775000</v>
      </c>
      <c r="CJ218" s="14">
        <f>INDEX(装备数值!$I$13:$M$116,通天塔!$P218*8+1,CJ$2)*$X218+INDEX(装备数值!$I$13:$M$116,通天塔!$Q218*8+2,CJ$2)*$Y218+INDEX(装备数值!$I$13:$M$116,通天塔!$S218*8+3,CJ$2)*$Z218+INDEX(装备数值!$I$13:$M$116,通天塔!$R218*8+4,CJ$2)*$AA218+INDEX(装备数值!$I$13:$M$116,通天塔!$T218*8+5,CJ$2)*$AB218+INDEX(装备数值!$I$13:$M$116,通天塔!$U218*8+6,CJ$2)*$AC218+INDEX(装备数值!$I$13:$M$116,通天塔!$V218*8+7,CJ$2)*$AD218+INDEX(装备数值!$I$13:$M$116,通天塔!$W218*8+8,CJ$2)*$AE218</f>
        <v>54750</v>
      </c>
      <c r="CM218" s="14">
        <f>INDEX(装备数值!$X$13:$AH$116,$P218*8+1,CM$2)*$AF218+INDEX(装备数值!$X$13:$AH$116,$Q218*8+2,CM$2)*$AG218+INDEX(装备数值!$X$13:$AH$116,$S218*8+3,CM$2)*$AH218+INDEX(装备数值!$X$13:$AH$116,$R218*8+4,CM$2)*$AI218+INDEX(装备数值!$X$13:$AH$116,$T218*8+5,CM$2)*$AJ218+INDEX(装备数值!$X$13:$AH$116,$U218*8+6,CM$2)*$AK218+INDEX(装备数值!$X$13:$AH$116,$V218*8+7,CM$2)*$AL218+INDEX(装备数值!$X$13:$AH$116,$W218*8+8,CM$2)*$AM218</f>
        <v>90000</v>
      </c>
      <c r="CN218" s="14">
        <f>INDEX(装备数值!$X$13:$AH$116,$P218*8+1,CN$2)*$AF218+INDEX(装备数值!$X$13:$AH$116,$Q218*8+2,CN$2)*$AG218+INDEX(装备数值!$X$13:$AH$116,$S218*8+3,CN$2)*$AH218+INDEX(装备数值!$X$13:$AH$116,$R218*8+4,CN$2)*$AI218+INDEX(装备数值!$X$13:$AH$116,$T218*8+5,CN$2)*$AJ218+INDEX(装备数值!$X$13:$AH$116,$U218*8+6,CN$2)*$AK218+INDEX(装备数值!$X$13:$AH$116,$V218*8+7,CN$2)*$AL218+INDEX(装备数值!$X$13:$AH$116,$W218*8+8,CN$2)*$AM218</f>
        <v>675000</v>
      </c>
      <c r="CO218" s="14">
        <f>INDEX(装备数值!$X$13:$AH$116,$P218*8+1,CO$2)*$AF218+INDEX(装备数值!$X$13:$AH$116,$Q218*8+2,CO$2)*$AG218+INDEX(装备数值!$X$13:$AH$116,$S218*8+3,CO$2)*$AH218+INDEX(装备数值!$X$13:$AH$116,$R218*8+4,CO$2)*$AI218+INDEX(装备数值!$X$13:$AH$116,$T218*8+5,CO$2)*$AJ218+INDEX(装备数值!$X$13:$AH$116,$U218*8+6,CO$2)*$AK218+INDEX(装备数值!$X$13:$AH$116,$V218*8+7,CO$2)*$AL218+INDEX(装备数值!$X$13:$AH$116,$W218*8+8,CO$2)*$AM218</f>
        <v>45000</v>
      </c>
      <c r="CP218" s="14">
        <f>INDEX(装备数值!$X$13:$AH$116,$P218*8+1,CP$2)*$AF218+INDEX(装备数值!$X$13:$AH$116,$Q218*8+2,CP$2)*$AG218+INDEX(装备数值!$X$13:$AH$116,$S218*8+3,CP$2)*$AH218+INDEX(装备数值!$X$13:$AH$116,$R218*8+4,CP$2)*$AI218+INDEX(装备数值!$X$13:$AH$116,$T218*8+5,CP$2)*$AJ218+INDEX(装备数值!$X$13:$AH$116,$U218*8+6,CP$2)*$AK218+INDEX(装备数值!$X$13:$AH$116,$V218*8+7,CP$2)*$AL218+INDEX(装备数值!$X$13:$AH$116,$W218*8+8,CP$2)*$AM218</f>
        <v>900000</v>
      </c>
      <c r="CQ218" s="14">
        <f>INDEX(装备数值!$X$13:$AH$116,$P218*8+1,CQ$2)*$AF218+INDEX(装备数值!$X$13:$AH$116,$Q218*8+2,CQ$2)*$AG218+INDEX(装备数值!$X$13:$AH$116,$S218*8+3,CQ$2)*$AH218+INDEX(装备数值!$X$13:$AH$116,$R218*8+4,CQ$2)*$AI218+INDEX(装备数值!$X$13:$AH$116,$T218*8+5,CQ$2)*$AJ218+INDEX(装备数值!$X$13:$AH$116,$U218*8+6,CQ$2)*$AK218+INDEX(装备数值!$X$13:$AH$116,$V218*8+7,CQ$2)*$AL218+INDEX(装备数值!$X$13:$AH$116,$W218*8+8,CQ$2)*$AM218</f>
        <v>18000</v>
      </c>
      <c r="CR218" s="14">
        <f>INDEX(装备数值!$X$13:$AH$116,$P218*8+1,CR$2)*$AF218+INDEX(装备数值!$X$13:$AH$116,$Q218*8+2,CR$2)*$AG218+INDEX(装备数值!$X$13:$AH$116,$S218*8+3,CR$2)*$AH218+INDEX(装备数值!$X$13:$AH$116,$R218*8+4,CR$2)*$AI218+INDEX(装备数值!$X$13:$AH$116,$T218*8+5,CR$2)*$AJ218+INDEX(装备数值!$X$13:$AH$116,$U218*8+6,CR$2)*$AK218+INDEX(装备数值!$X$13:$AH$116,$V218*8+7,CR$2)*$AL218+INDEX(装备数值!$X$13:$AH$116,$W218*8+8,CR$2)*$AM218</f>
        <v>67500</v>
      </c>
      <c r="CS218" s="14">
        <f>INDEX(装备数值!$X$13:$AH$116,$P218*8+1,CS$2)*$AF218+INDEX(装备数值!$X$13:$AH$116,$Q218*8+2,CS$2)*$AG218+INDEX(装备数值!$X$13:$AH$116,$S218*8+3,CS$2)*$AH218+INDEX(装备数值!$X$13:$AH$116,$R218*8+4,CS$2)*$AI218+INDEX(装备数值!$X$13:$AH$116,$T218*8+5,CS$2)*$AJ218+INDEX(装备数值!$X$13:$AH$116,$U218*8+6,CS$2)*$AK218+INDEX(装备数值!$X$13:$AH$116,$V218*8+7,CS$2)*$AL218+INDEX(装备数值!$X$13:$AH$116,$W218*8+8,CS$2)*$AM218</f>
        <v>67500</v>
      </c>
      <c r="CT218" s="14">
        <f>INDEX(装备数值!$X$13:$AH$116,$P218*8+1,CT$2)*$AF218+INDEX(装备数值!$X$13:$AH$116,$Q218*8+2,CT$2)*$AG218+INDEX(装备数值!$X$13:$AH$116,$S218*8+3,CT$2)*$AH218+INDEX(装备数值!$X$13:$AH$116,$R218*8+4,CT$2)*$AI218+INDEX(装备数值!$X$13:$AH$116,$T218*8+5,CT$2)*$AJ218+INDEX(装备数值!$X$13:$AH$116,$U218*8+6,CT$2)*$AK218+INDEX(装备数值!$X$13:$AH$116,$V218*8+7,CT$2)*$AL218+INDEX(装备数值!$X$13:$AH$116,$W218*8+8,CT$2)*$AM218</f>
        <v>67500</v>
      </c>
      <c r="CU218" s="14">
        <f>INDEX(装备数值!$X$13:$AH$116,$P218*8+1,CU$2)*$AF218+INDEX(装备数值!$X$13:$AH$116,$Q218*8+2,CU$2)*$AG218+INDEX(装备数值!$X$13:$AH$116,$S218*8+3,CU$2)*$AH218+INDEX(装备数值!$X$13:$AH$116,$R218*8+4,CU$2)*$AI218+INDEX(装备数值!$X$13:$AH$116,$T218*8+5,CU$2)*$AJ218+INDEX(装备数值!$X$13:$AH$116,$U218*8+6,CU$2)*$AK218+INDEX(装备数值!$X$13:$AH$116,$V218*8+7,CU$2)*$AL218+INDEX(装备数值!$X$13:$AH$116,$W218*8+8,CU$2)*$AM218</f>
        <v>67500</v>
      </c>
      <c r="CV218" s="14">
        <f>INDEX(装备数值!$X$13:$AH$116,$P218*8+1,CV$2)*$AF218+INDEX(装备数值!$X$13:$AH$116,$Q218*8+2,CV$2)*$AG218+INDEX(装备数值!$X$13:$AH$116,$S218*8+3,CV$2)*$AH218+INDEX(装备数值!$X$13:$AH$116,$R218*8+4,CV$2)*$AI218+INDEX(装备数值!$X$13:$AH$116,$T218*8+5,CV$2)*$AJ218+INDEX(装备数值!$X$13:$AH$116,$U218*8+6,CV$2)*$AK218+INDEX(装备数值!$X$13:$AH$116,$V218*8+7,CV$2)*$AL218+INDEX(装备数值!$X$13:$AH$116,$W218*8+8,CV$2)*$AM218</f>
        <v>200</v>
      </c>
      <c r="CW218" s="14">
        <f>INDEX(装备数值!$X$13:$AH$116,$P218*8+1,CW$2)*$AF218+INDEX(装备数值!$X$13:$AH$116,$Q218*8+2,CW$2)*$AG218+INDEX(装备数值!$X$13:$AH$116,$S218*8+3,CW$2)*$AH218+INDEX(装备数值!$X$13:$AH$116,$R218*8+4,CW$2)*$AI218+INDEX(装备数值!$X$13:$AH$116,$T218*8+5,CW$2)*$AJ218+INDEX(装备数值!$X$13:$AH$116,$U218*8+6,CW$2)*$AK218+INDEX(装备数值!$X$13:$AH$116,$V218*8+7,CW$2)*$AL218+INDEX(装备数值!$X$13:$AH$116,$W218*8+8,CW$2)*$AM218</f>
        <v>200</v>
      </c>
      <c r="CY218" s="14">
        <f>INDEX(装备数值!$AN$17:$AN$117,MATCH(MIN($X218:$AE218),装备数值!$AO$17:$AO$117,1))</f>
        <v>75</v>
      </c>
      <c r="CZ218" s="14">
        <f>IF(COUNTIF($P218:$W218,"&gt;"&amp;0)=8,INDEX(装备数值!AR$17:AR$117,$CY218+1),0)</f>
        <v>42000</v>
      </c>
      <c r="DA218" s="14">
        <f>IF(COUNTIF($P218:$W218,"&gt;"&amp;0)=8,INDEX(装备数值!AS$17:AS$117,$CY218+1),0)</f>
        <v>315000</v>
      </c>
      <c r="DB218" s="14">
        <f>IF(COUNTIF($P218:$W218,"&gt;"&amp;0)=8,INDEX(装备数值!AT$17:AT$117,$CY218+1),0)</f>
        <v>21000</v>
      </c>
      <c r="DC218" s="14">
        <f>IF(COUNTIF($P218:$W218,"&gt;"&amp;0)=8,INDEX(装备数值!AU$17:AU$117,$CY218+1),0)</f>
        <v>420000</v>
      </c>
      <c r="DD218" s="14">
        <f>IF(COUNTIF($P218:$W218,"&gt;"&amp;0)=8,INDEX(装备数值!AV$17:AV$117,$CY218+1),0)</f>
        <v>8100</v>
      </c>
      <c r="DF218" s="14">
        <f>INDEX(装备数值!$AY$17:$AY$77,MATCH(MIN($AF218:$AM218),装备数值!$AZ$17:$AZ$77,1))</f>
        <v>50</v>
      </c>
      <c r="DG218" s="26">
        <f>INDEX(装备数值!BA$17:BA$77,通天塔!DF218+1)</f>
        <v>1.25</v>
      </c>
      <c r="DH218" s="26">
        <f>INDEX(装备数值!BA$17:BA$77,通天塔!DF218+1)</f>
        <v>1.25</v>
      </c>
      <c r="DJ218" s="14">
        <f t="shared" si="383"/>
        <v>50</v>
      </c>
      <c r="DK218" s="14">
        <f>VLOOKUP(DJ218,军阶与晶片数值!$W$6:$X$27,2)</f>
        <v>11</v>
      </c>
      <c r="DL218" s="14">
        <f>INDEX(军阶与晶片数值!Y$6:Y$27,$DK218+1)</f>
        <v>1000</v>
      </c>
      <c r="DM218" s="14">
        <f>INDEX(军阶与晶片数值!Z$6:Z$27,$DK218+1)</f>
        <v>1000</v>
      </c>
      <c r="DN218" s="14">
        <f>INDEX(军阶与晶片数值!AA$6:AA$27,$DK218+1)</f>
        <v>1000</v>
      </c>
      <c r="DO218" s="14">
        <f>INDEX(军阶与晶片数值!AB$6:AB$27,$DK218+1)</f>
        <v>1000</v>
      </c>
      <c r="DP218" s="29">
        <f>INDEX(军阶与晶片数值!AC$6:AC$27,$DK218+1)</f>
        <v>60</v>
      </c>
      <c r="DQ218" s="29">
        <f>INDEX(军阶与晶片数值!AD$6:AD$27,$DK218+1)</f>
        <v>40</v>
      </c>
      <c r="DS218" s="26">
        <f>INDEX(军阶与晶片数值!I$6:I$16,AN218+1)</f>
        <v>0.45</v>
      </c>
      <c r="DT218" s="26">
        <f>INDEX(军阶与晶片数值!M$6:M$16,AO218+1)</f>
        <v>0.6</v>
      </c>
      <c r="DU218" s="26">
        <f>INDEX(军阶与晶片数值!J$6:J$16,AP218+1)</f>
        <v>0.6</v>
      </c>
      <c r="DV218" s="26">
        <f>INDEX(军阶与晶片数值!K$6:K$16,AQ218+1)</f>
        <v>1.2</v>
      </c>
      <c r="DW218" s="26">
        <f>INDEX(军阶与晶片数值!L$6:L$16,AR218+1)</f>
        <v>1.2</v>
      </c>
      <c r="DX218" s="28">
        <f>INDEX(军阶与晶片数值!N$6:N$16,AS218+1)</f>
        <v>0</v>
      </c>
      <c r="DY218" s="28">
        <f>INDEX(军阶与晶片数值!O$6:O$16,AT218+1)</f>
        <v>0</v>
      </c>
      <c r="DZ218" s="28">
        <f>INDEX(军阶与晶片数值!P$6:P$16,AU218+1)</f>
        <v>0</v>
      </c>
      <c r="EA218" s="28">
        <f>INDEX(军阶与晶片数值!Q$6:Q$16,AV218+1)</f>
        <v>0</v>
      </c>
      <c r="EB218" s="26">
        <f>INDEX(军阶与晶片数值!R$6:R$16,AW218+1)</f>
        <v>0.4</v>
      </c>
      <c r="EC218" s="26">
        <f>INDEX(军阶与晶片数值!S$6:S$16,AX218+1)</f>
        <v>0.6</v>
      </c>
      <c r="ED218" s="26">
        <f>INDEX(军阶与晶片数值!T$6:T$16,AY218+1)</f>
        <v>0</v>
      </c>
      <c r="EE218" s="26">
        <f>INDEX(军阶与晶片数值!U$6:U$16,AZ218+1)</f>
        <v>0</v>
      </c>
      <c r="EG218" s="26">
        <f>INDEX(军阶与晶片数值!$C$6:$C$36,通天塔!$BA218+1)</f>
        <v>1.1499999999999999</v>
      </c>
      <c r="EH218" s="26">
        <f>INDEX(军阶与晶片数值!$C$6:$C$36,通天塔!$BA218+1)</f>
        <v>1.1499999999999999</v>
      </c>
      <c r="EI218" s="26">
        <f>INDEX(军阶与晶片数值!$C$6:$C$36,通天塔!$BA218+1)</f>
        <v>1.1499999999999999</v>
      </c>
      <c r="EJ218" s="26">
        <f>INDEX(军阶与晶片数值!$C$6:$C$36,通天塔!$BA218+1)</f>
        <v>1.1499999999999999</v>
      </c>
      <c r="EK218" s="26">
        <f>INDEX(军阶与晶片数值!$C$6:$C$36,通天塔!$BA218+1)</f>
        <v>1.1499999999999999</v>
      </c>
      <c r="EM218" s="14">
        <f>INDEX(战舰突破!$H$6:$H$18,通天塔!$J218+1)+INDEX(战舰突破!$H$23:$H$35,通天塔!$K218+1)+INDEX(战舰突破!$H$40:$H$52,通天塔!$L218+1)</f>
        <v>200</v>
      </c>
      <c r="EN218" s="14">
        <f>INDEX(战舰突破!$I$6:$I$18,通天塔!$J218+1)+INDEX(战舰突破!$I$23:$I$35,通天塔!$K218+1)+INDEX(战舰突破!$I$40:$I$52,通天塔!$L218+1)</f>
        <v>200</v>
      </c>
      <c r="EO218" s="14">
        <f>INDEX(战舰突破!$J$6:$J$18,通天塔!$J218+1)+INDEX(战舰突破!$J$23:$J$35,通天塔!$K218+1)+INDEX(战舰突破!$J$40:$J$52,通天塔!$L218+1)</f>
        <v>0</v>
      </c>
      <c r="EP218" s="14">
        <f>INDEX(战舰突破!$K$6:$K$18,通天塔!$J218+1)+INDEX(战舰突破!$K$23:$K$35,通天塔!$K218+1)+INDEX(战舰突破!$K$40:$K$52,通天塔!$L218+1)</f>
        <v>0</v>
      </c>
      <c r="EQ218" s="14">
        <f>INDEX(战舰突破!$L$6:$L$18,通天塔!$J218+1)+INDEX(战舰突破!$L$23:$L$35,通天塔!$K218+1)+INDEX(战舰突破!$L$40:$L$52,通天塔!$L218+1)</f>
        <v>200</v>
      </c>
      <c r="ER218" s="18">
        <f>INDEX(战舰突破!$N$6:$N$18,通天塔!$J218+1)+INDEX(战舰突破!$N$23:$N$35,通天塔!$K218+1)+INDEX(战舰突破!$N$40:$N$52,通天塔!$L218+1)</f>
        <v>0.75</v>
      </c>
      <c r="ES218" s="18">
        <f>INDEX(战舰突破!$O$6:$O$18,通天塔!$J218+1)+INDEX(战舰突破!$O$23:$O$35,通天塔!$K218+1)+INDEX(战舰突破!$O$40:$O$52,通天塔!$L218+1)</f>
        <v>1.4</v>
      </c>
      <c r="ET218" s="18">
        <f>INDEX(战舰突破!$P$6:$P$18,通天塔!$J218+1)+INDEX(战舰突破!$P$23:$P$35,通天塔!$K218+1)+INDEX(战舰突破!$P$40:$P$52,通天塔!$L218+1)</f>
        <v>0.5</v>
      </c>
      <c r="EU218" s="18">
        <f>INDEX(战舰突破!$Q$6:$Q$18,通天塔!$J218+1)+INDEX(战舰突破!$Q$23:$Q$35,通天塔!$K218+1)+INDEX(战舰突破!$Q$40:$Q$52,通天塔!$L218+1)</f>
        <v>0.3</v>
      </c>
      <c r="EV218" s="18">
        <f>INDEX(战舰突破!$R$6:$R$18,通天塔!$J218+1)+INDEX(战舰突破!$R$23:$R$35,通天塔!$K218+1)+INDEX(战舰突破!$R$40:$R$52,通天塔!$L218+1)</f>
        <v>0.25</v>
      </c>
      <c r="EW218" s="18">
        <f>INDEX(战舰突破!$M$6:$M$18,通天塔!$J218+1)+INDEX(战舰突破!$M$23:$M$35,通天塔!$K218+1)+INDEX(战舰突破!$M$40:$M$52,通天塔!$L218+1)</f>
        <v>0.2</v>
      </c>
      <c r="EX218" s="22">
        <f>INDEX(战舰突破!$W$6:$W$18,通天塔!$J218+1)+INDEX(战舰突破!$W$23:$W$35,通天塔!$K218+1)+INDEX(战舰突破!$W$40:$W$52,通天塔!$L218+1)</f>
        <v>0.5</v>
      </c>
      <c r="FA218" s="14">
        <f>INDEX(战舰突破!$S$6:$S$18,通天塔!$J218+1)</f>
        <v>0</v>
      </c>
      <c r="FB218" s="14">
        <f>INDEX(战舰突破!$T$6:$T$18,通天塔!$J218+1)</f>
        <v>1.45</v>
      </c>
      <c r="FC218" s="14">
        <f>INDEX(战舰突破!$U$6:$U$18,通天塔!$J218+1)</f>
        <v>0.1</v>
      </c>
      <c r="FD218" s="14">
        <f>INDEX(战舰突破!$V$6:$V$18,通天塔!$J218+1)</f>
        <v>2</v>
      </c>
      <c r="FE218" s="14">
        <f>INDEX(战舰突破!$X$6:$X$18,通天塔!$J218+1)</f>
        <v>15</v>
      </c>
      <c r="FG218" s="14">
        <f>INDEX(战舰突破!$S$23:$S$35,通天塔!$J218+1)</f>
        <v>1</v>
      </c>
      <c r="FH218" s="14">
        <f>INDEX(战舰突破!$T$23:$T$35,通天塔!$J218+1)</f>
        <v>0.9</v>
      </c>
      <c r="FI218" s="14">
        <f>INDEX(战舰突破!$U$23:$U$35,通天塔!$J218+1)</f>
        <v>0.1</v>
      </c>
      <c r="FJ218" s="14">
        <f>INDEX(战舰突破!$V$23:$V$35,通天塔!$J218+1)</f>
        <v>2</v>
      </c>
      <c r="FK218" s="14">
        <f>INDEX(战舰突破!$X$23:$X$35,通天塔!$J218+1)</f>
        <v>200</v>
      </c>
      <c r="FM218" s="14">
        <f>INDEX(战舰突破!$S$40:$S$52,通天塔!$J218+1)</f>
        <v>1</v>
      </c>
      <c r="FN218" s="14">
        <f>INDEX(战舰突破!$T$40:$T$52,通天塔!$J218+1)</f>
        <v>0.6</v>
      </c>
      <c r="FO218" s="14">
        <f>INDEX(战舰突破!$U$40:$U$52,通天塔!$J218+1)</f>
        <v>0.2</v>
      </c>
      <c r="FP218" s="14">
        <f>INDEX(战舰突破!$V$40:$V$52,通天塔!$J218+1)</f>
        <v>2</v>
      </c>
      <c r="FQ218" s="14">
        <f>INDEX(战舰突破!$X$40:$X$52,通天塔!$J218+1)</f>
        <v>350</v>
      </c>
      <c r="FT218" s="14">
        <f t="shared" si="384"/>
        <v>6711635</v>
      </c>
      <c r="FU218" s="14">
        <f t="shared" si="385"/>
        <v>5742389</v>
      </c>
      <c r="FV218" s="14">
        <f t="shared" si="386"/>
        <v>5745826</v>
      </c>
      <c r="FW218" s="14">
        <f t="shared" si="387"/>
        <v>79160228</v>
      </c>
      <c r="FX218" s="14">
        <f t="shared" si="388"/>
        <v>3172636</v>
      </c>
      <c r="FY218" s="14">
        <f t="shared" si="389"/>
        <v>66111976</v>
      </c>
      <c r="FZ218" s="14">
        <f t="shared" si="390"/>
        <v>1671317</v>
      </c>
      <c r="GA218" s="28">
        <f t="shared" si="391"/>
        <v>68500</v>
      </c>
      <c r="GB218" s="28">
        <f t="shared" si="392"/>
        <v>68500</v>
      </c>
      <c r="GC218" s="28">
        <f t="shared" si="393"/>
        <v>68500</v>
      </c>
      <c r="GD218" s="28">
        <f t="shared" si="394"/>
        <v>68500</v>
      </c>
      <c r="GE218" s="28">
        <f t="shared" si="395"/>
        <v>3.15</v>
      </c>
      <c r="GF218" s="28">
        <f t="shared" si="396"/>
        <v>3.6</v>
      </c>
      <c r="GG218" s="28">
        <f t="shared" si="397"/>
        <v>0</v>
      </c>
      <c r="GH218" s="28">
        <f t="shared" si="398"/>
        <v>75.45</v>
      </c>
      <c r="GI218" s="14">
        <f t="shared" si="399"/>
        <v>1</v>
      </c>
      <c r="GJ218" s="14">
        <f t="shared" si="400"/>
        <v>2</v>
      </c>
      <c r="GK218" s="14">
        <f t="shared" si="401"/>
        <v>2</v>
      </c>
      <c r="GL218" s="18">
        <f t="shared" si="402"/>
        <v>2.6500000000000004</v>
      </c>
      <c r="GM218" s="18">
        <f t="shared" si="403"/>
        <v>2.1</v>
      </c>
      <c r="GN218" s="18">
        <f t="shared" si="404"/>
        <v>1.8</v>
      </c>
      <c r="GO218" s="29">
        <f t="shared" si="464"/>
        <v>68650</v>
      </c>
      <c r="GP218" s="29">
        <f t="shared" si="464"/>
        <v>68950</v>
      </c>
      <c r="GQ218" s="29">
        <f t="shared" si="464"/>
        <v>68950</v>
      </c>
      <c r="GR218" s="26">
        <f t="shared" si="405"/>
        <v>0.1</v>
      </c>
      <c r="GS218" s="26">
        <f t="shared" si="406"/>
        <v>0.1</v>
      </c>
      <c r="GT218" s="26">
        <f t="shared" si="407"/>
        <v>0.2</v>
      </c>
      <c r="GU218" s="14">
        <f t="shared" si="408"/>
        <v>4</v>
      </c>
      <c r="GV218" s="14">
        <f t="shared" si="409"/>
        <v>4</v>
      </c>
      <c r="GW218" s="14">
        <f t="shared" si="410"/>
        <v>4</v>
      </c>
      <c r="GX218" s="14">
        <f t="shared" si="411"/>
        <v>15</v>
      </c>
      <c r="GY218" s="14">
        <f t="shared" si="412"/>
        <v>200</v>
      </c>
      <c r="GZ218" s="14">
        <f t="shared" si="413"/>
        <v>350</v>
      </c>
      <c r="HA218">
        <v>214</v>
      </c>
      <c r="HB218" s="14">
        <f t="shared" si="382"/>
        <v>739108911</v>
      </c>
      <c r="HD218" s="14">
        <f t="shared" si="414"/>
        <v>6345272</v>
      </c>
      <c r="HE218" s="14">
        <f t="shared" si="415"/>
        <v>3355787</v>
      </c>
      <c r="HF218" s="29">
        <f t="shared" si="416"/>
        <v>65760</v>
      </c>
      <c r="HG218" s="29">
        <f t="shared" si="417"/>
        <v>47326</v>
      </c>
      <c r="HH218" s="29">
        <f t="shared" si="418"/>
        <v>51112</v>
      </c>
      <c r="HI218" s="29">
        <f t="shared" si="419"/>
        <v>47705</v>
      </c>
      <c r="HJ218" s="14">
        <f t="shared" si="420"/>
        <v>3.15</v>
      </c>
      <c r="HK218" s="14">
        <f t="shared" si="421"/>
        <v>3.6</v>
      </c>
      <c r="HL218" s="14">
        <f t="shared" si="422"/>
        <v>1819985</v>
      </c>
      <c r="HM218" s="14">
        <f t="shared" si="423"/>
        <v>3314197</v>
      </c>
      <c r="HN218" s="26">
        <f t="shared" si="424"/>
        <v>0.39935559216700373</v>
      </c>
      <c r="HO218" s="26">
        <f t="shared" si="425"/>
        <v>0.66550051220596473</v>
      </c>
      <c r="HP218" s="29">
        <f t="shared" si="426"/>
        <v>1100999</v>
      </c>
      <c r="HQ218" s="29">
        <f t="shared" si="427"/>
        <v>3092399</v>
      </c>
      <c r="HR218" s="29">
        <f t="shared" si="428"/>
        <v>3538677</v>
      </c>
      <c r="HS218" s="26">
        <f t="shared" si="429"/>
        <v>0.49111501798743917</v>
      </c>
      <c r="HT218" s="26">
        <f t="shared" si="430"/>
        <v>0.49492591613991577</v>
      </c>
      <c r="HU218" s="26">
        <f t="shared" si="431"/>
        <v>0.59492591613991586</v>
      </c>
      <c r="HV218" s="26">
        <f t="shared" si="432"/>
        <v>9.1115017987439151E-2</v>
      </c>
      <c r="HW218" s="29">
        <f t="shared" si="433"/>
        <v>2.2000000000000002</v>
      </c>
      <c r="HX218" s="29">
        <f t="shared" si="434"/>
        <v>4.4228653889148593</v>
      </c>
      <c r="HY218" s="29">
        <f t="shared" si="435"/>
        <v>5.0228653889148607</v>
      </c>
      <c r="HZ218" s="29">
        <f t="shared" si="436"/>
        <v>12110989</v>
      </c>
      <c r="IA218" s="29">
        <f t="shared" si="437"/>
        <v>9118176.3372099474</v>
      </c>
      <c r="IB218" s="29">
        <f t="shared" si="438"/>
        <v>8887149.1129245367</v>
      </c>
      <c r="IC218" s="29">
        <f t="shared" si="439"/>
        <v>61006362</v>
      </c>
      <c r="ID218" s="14">
        <f t="shared" si="440"/>
        <v>30116314.449999999</v>
      </c>
      <c r="IH218" s="14">
        <v>1</v>
      </c>
      <c r="II218" s="14">
        <v>1</v>
      </c>
      <c r="IJ218" s="14">
        <v>480</v>
      </c>
      <c r="IK218" s="14">
        <v>80</v>
      </c>
      <c r="IL218" s="14">
        <v>60</v>
      </c>
      <c r="IM218" s="23">
        <f t="shared" si="441"/>
        <v>6625258941</v>
      </c>
      <c r="IN218" s="23">
        <f t="shared" si="442"/>
        <v>2</v>
      </c>
      <c r="IO218" s="23">
        <f t="shared" si="443"/>
        <v>6625.26</v>
      </c>
      <c r="IP218" s="23">
        <f t="shared" si="444"/>
        <v>7014705900</v>
      </c>
      <c r="IQ218" s="23">
        <f t="shared" si="445"/>
        <v>2</v>
      </c>
      <c r="IR218" s="23">
        <f t="shared" si="446"/>
        <v>7014.71</v>
      </c>
      <c r="IS218" s="14">
        <v>1</v>
      </c>
      <c r="IT218" s="14">
        <v>1</v>
      </c>
      <c r="IU218" s="14">
        <v>240</v>
      </c>
      <c r="IV218" s="14">
        <v>40</v>
      </c>
      <c r="IW218" s="14">
        <v>30</v>
      </c>
      <c r="IX218" s="23">
        <f t="shared" si="447"/>
        <v>3883292415</v>
      </c>
      <c r="IY218" s="23">
        <f t="shared" si="448"/>
        <v>2</v>
      </c>
      <c r="IZ218" s="23">
        <f t="shared" si="449"/>
        <v>3883.29</v>
      </c>
      <c r="JA218" s="23"/>
      <c r="JB218" s="23"/>
      <c r="JC218" s="23"/>
      <c r="JG218">
        <f t="shared" si="450"/>
        <v>1.6844708048127128</v>
      </c>
      <c r="JH218">
        <f t="shared" si="451"/>
        <v>5.3060830351600456</v>
      </c>
      <c r="JJ218" s="14">
        <v>10</v>
      </c>
      <c r="JK218" s="14">
        <v>2</v>
      </c>
      <c r="JL218" s="14">
        <v>1.5</v>
      </c>
      <c r="JM218" s="23">
        <f t="shared" si="452"/>
        <v>132253930</v>
      </c>
      <c r="JN218" s="23">
        <f t="shared" si="453"/>
        <v>1</v>
      </c>
      <c r="JO218" s="23">
        <f t="shared" si="454"/>
        <v>132253.93</v>
      </c>
      <c r="JP218" s="14">
        <v>30</v>
      </c>
      <c r="JQ218" s="14">
        <v>6</v>
      </c>
      <c r="JR218" s="14">
        <v>4</v>
      </c>
      <c r="JS218" s="23">
        <f t="shared" si="455"/>
        <v>378987493</v>
      </c>
      <c r="JT218" s="23">
        <f t="shared" si="456"/>
        <v>1</v>
      </c>
      <c r="JU218" s="23">
        <f t="shared" si="457"/>
        <v>378987.49</v>
      </c>
      <c r="JW218" s="23">
        <f t="shared" si="458"/>
        <v>505316657</v>
      </c>
      <c r="JX218" s="23">
        <f t="shared" si="459"/>
        <v>1</v>
      </c>
      <c r="JY218" s="23">
        <f t="shared" si="460"/>
        <v>505316.66</v>
      </c>
      <c r="JZ218" s="23">
        <f t="shared" si="461"/>
        <v>198380895</v>
      </c>
      <c r="KA218" s="23">
        <f t="shared" si="462"/>
        <v>1</v>
      </c>
      <c r="KB218" s="23">
        <f t="shared" si="463"/>
        <v>198380.9</v>
      </c>
    </row>
    <row r="219" spans="3:288" ht="16.5" x14ac:dyDescent="0.2">
      <c r="C219" s="14">
        <f t="shared" si="381"/>
        <v>58</v>
      </c>
      <c r="D219" s="14">
        <v>215</v>
      </c>
      <c r="E219" s="14" t="s">
        <v>870</v>
      </c>
      <c r="F219" s="14">
        <v>753</v>
      </c>
      <c r="G219" s="14">
        <v>753</v>
      </c>
      <c r="H219" s="14">
        <v>753</v>
      </c>
      <c r="I219" s="14">
        <v>753</v>
      </c>
      <c r="J219" s="14">
        <v>12</v>
      </c>
      <c r="K219" s="14">
        <v>11</v>
      </c>
      <c r="L219" s="14">
        <v>11</v>
      </c>
      <c r="M219" s="14">
        <v>8</v>
      </c>
      <c r="N219" s="14">
        <v>8</v>
      </c>
      <c r="O219" s="14">
        <v>8</v>
      </c>
      <c r="P219" s="14">
        <v>11</v>
      </c>
      <c r="Q219" s="14">
        <v>11</v>
      </c>
      <c r="R219" s="14">
        <v>11</v>
      </c>
      <c r="S219" s="14">
        <v>11</v>
      </c>
      <c r="T219" s="14">
        <v>11</v>
      </c>
      <c r="U219" s="14">
        <v>11</v>
      </c>
      <c r="V219" s="14">
        <v>11</v>
      </c>
      <c r="W219" s="14">
        <v>11</v>
      </c>
      <c r="X219" s="14">
        <v>753</v>
      </c>
      <c r="Y219" s="14">
        <v>753</v>
      </c>
      <c r="Z219" s="14">
        <v>753</v>
      </c>
      <c r="AA219" s="14">
        <v>753</v>
      </c>
      <c r="AB219" s="14">
        <v>753</v>
      </c>
      <c r="AC219" s="14">
        <v>753</v>
      </c>
      <c r="AD219" s="14">
        <v>753</v>
      </c>
      <c r="AE219" s="14">
        <v>753</v>
      </c>
      <c r="AF219" s="14">
        <v>100</v>
      </c>
      <c r="AG219" s="14">
        <v>100</v>
      </c>
      <c r="AH219" s="14">
        <v>100</v>
      </c>
      <c r="AI219" s="14">
        <v>100</v>
      </c>
      <c r="AJ219" s="14">
        <v>100</v>
      </c>
      <c r="AK219" s="14">
        <v>100</v>
      </c>
      <c r="AL219" s="14">
        <v>100</v>
      </c>
      <c r="AM219" s="14">
        <v>100</v>
      </c>
      <c r="AN219" s="14">
        <v>7</v>
      </c>
      <c r="AO219" s="14">
        <v>8</v>
      </c>
      <c r="AP219" s="14">
        <v>8</v>
      </c>
      <c r="AQ219" s="14">
        <v>8</v>
      </c>
      <c r="AR219" s="14">
        <v>8</v>
      </c>
      <c r="AS219" s="14">
        <v>0</v>
      </c>
      <c r="AT219" s="14">
        <v>0</v>
      </c>
      <c r="AU219" s="14">
        <v>0</v>
      </c>
      <c r="AV219" s="14">
        <v>0</v>
      </c>
      <c r="AW219" s="14">
        <v>5</v>
      </c>
      <c r="AX219" s="14">
        <v>6</v>
      </c>
      <c r="AY219" s="14">
        <v>0</v>
      </c>
      <c r="AZ219" s="14">
        <v>0</v>
      </c>
      <c r="BA219" s="14">
        <v>23</v>
      </c>
      <c r="BF219" s="14">
        <f>ROUND((INDEX(新战舰养成!S$6:S$18,通天塔!$J219+1)+INDEX(新战舰养成!D$6:D$18,通天塔!$J219+1)*(通天塔!$G219-1))*INDEX(战舰突破!$D$6:$D$18,通天塔!$M219+1),0)</f>
        <v>711329</v>
      </c>
      <c r="BG219" s="14">
        <f>ROUND((INDEX(新战舰养成!T$6:T$18,通天塔!$J219+1)+INDEX(新战舰养成!E$6:E$18,通天塔!$J219+1)*(通天塔!$G219-1))*INDEX(战舰突破!$D$6:$D$18,通天塔!$M219+1),0)</f>
        <v>5690504</v>
      </c>
      <c r="BH219" s="14">
        <f>ROUND((INDEX(新战舰养成!U$6:U$18,通天塔!$J219+1)+INDEX(新战舰养成!F$6:F$18,通天塔!$J219+1)*(通天塔!$G219-1))*INDEX(战舰突破!$D$6:$D$18,通天塔!$M219+1),0)</f>
        <v>355830</v>
      </c>
      <c r="BI219" s="14">
        <f>ROUND((INDEX(新战舰养成!V$6:V$18,通天塔!$J219+1)+INDEX(新战舰养成!G$6:G$18,通天塔!$J219+1)*(通天塔!$G219-1))*INDEX(战舰突破!$D$6:$D$18,通天塔!$M219+1),0)</f>
        <v>630</v>
      </c>
      <c r="BJ219" s="14">
        <f>ROUND((INDEX(新战舰养成!W$6:W$18,通天塔!$J219+1)+INDEX(新战舰养成!H$6:H$18,通天塔!$J219+1)*(通天塔!$G219-1))*INDEX(战舰突破!$D$6:$D$18,通天塔!$M219+1),0)</f>
        <v>8</v>
      </c>
      <c r="BL219" s="14">
        <f>IF($H219&gt;0,ROUND((INDEX(新战舰养成!X$6:X$18,通天塔!$K219+1)+INDEX(新战舰养成!I$6:I$18,通天塔!$K219+1)*(通天塔!$H219-1))*INDEX(战舰突破!$D$6:$D$18,通天塔!$N219+1),0),0)</f>
        <v>533543</v>
      </c>
      <c r="BM219" s="14">
        <f>IF($H219&gt;0,ROUND((INDEX(新战舰养成!Y$6:Y$18,通天塔!$K219+1)+INDEX(新战舰养成!J$6:J$18,通天塔!$K219+1)*(通天塔!$H219-1))*INDEX(战舰突破!$D$6:$D$18,通天塔!$N219+1),0),0)</f>
        <v>0</v>
      </c>
      <c r="BN219" s="14">
        <f>IF($H219&gt;0,ROUND((INDEX(新战舰养成!Z$6:Z$18,通天塔!$K219+1)+INDEX(新战舰养成!K$6:K$18,通天塔!$K219+1)*(通天塔!$H219-1))*INDEX(战舰突破!$D$6:$D$18,通天塔!$N219+1),0),0)</f>
        <v>0</v>
      </c>
      <c r="BO219" s="14">
        <f>IF($H219&gt;0,ROUND((INDEX(新战舰养成!AA$6:AA$18,通天塔!$K219+1)+INDEX(新战舰养成!L$6:L$18,通天塔!$K219+1)*(通天塔!$H219-1))*INDEX(战舰突破!$D$6:$D$18,通天塔!$N219+1),0),0)</f>
        <v>5329548</v>
      </c>
      <c r="BP219" s="14">
        <f>IF($H219&gt;0,ROUND((INDEX(新战舰养成!AB$6:AB$18,通天塔!$K219+1)+INDEX(新战舰养成!M$6:M$18,通天塔!$K219+1)*(通天塔!$H219-1))*INDEX(战舰突破!$D$6:$D$18,通天塔!$N219+1),0),0)</f>
        <v>106436</v>
      </c>
      <c r="BR219" s="14">
        <f>IF($I219&gt;0,ROUND((INDEX(新战舰养成!AC$6:AC$18,通天塔!$L219+1)+INDEX(新战舰养成!I$6:I$18,通天塔!$L219+1)*(通天塔!$I219-1))*INDEX(战舰突破!$D$6:$D$18,通天塔!$O219+1),0),0)</f>
        <v>534173</v>
      </c>
      <c r="BS219" s="14">
        <f>IF($I219&gt;0,ROUND((INDEX(新战舰养成!AD$6:AD$18,通天塔!$L219+1)+INDEX(新战舰养成!J$6:J$18,通天塔!$L219+1)*(通天塔!$I219-1))*INDEX(战舰突破!$D$6:$D$18,通天塔!$O219+1),0),0)</f>
        <v>0</v>
      </c>
      <c r="BT219" s="14">
        <f>IF($I219&gt;0,ROUND((INDEX(新战舰养成!AE$6:AE$18,通天塔!$L219+1)+INDEX(新战舰养成!K$6:K$18,通天塔!$L219+1)*(通天塔!$I219-1))*INDEX(战舰突破!$D$6:$D$18,通天塔!$O219+1),0),0)</f>
        <v>0</v>
      </c>
      <c r="BU219" s="14">
        <f>IF($I219&gt;0,ROUND((INDEX(新战舰养成!AF$6:AF$18,通天塔!$L219+1)+INDEX(新战舰养成!L$6:L$18,通天塔!$L219+1)*(通天塔!$I219-1))*INDEX(战舰突破!$D$6:$D$18,通天塔!$O219+1),0),0)</f>
        <v>3454584</v>
      </c>
      <c r="BV219" s="14">
        <f>IF($I219&gt;0,ROUND((INDEX(新战舰养成!AG$6:AG$18,通天塔!$L219+1)+INDEX(新战舰养成!M$6:M$18,通天塔!$L219+1)*(通天塔!$I219-1))*INDEX(战舰突破!$D$6:$D$18,通天塔!$O219+1),0),0)</f>
        <v>144402</v>
      </c>
      <c r="BY219" s="14">
        <f>(INDEX(装备数值!$C$13:$G$116,通天塔!$P219*8+1,BY$2)+INDEX(装备数值!$C$13:$G$116,通天塔!$Q219*8+2,BY$2)+INDEX(装备数值!$C$13:$G$116,通天塔!$S219*8+3,BY$2)+INDEX(装备数值!$C$13:$G$116,通天塔!$R219*8+4,BY$2)+INDEX(装备数值!$C$13:$G$116,通天塔!$T219*8+5,BY$2)+INDEX(装备数值!$C$13:$G$116,通天塔!$U219*8+6,BY$2)+INDEX(装备数值!$C$13:$G$116,通天塔!$V219*8+7,BY$2)+INDEX(装备数值!$C$13:$G$116,通天塔!$W219*8+8,BY$2))</f>
        <v>110700</v>
      </c>
      <c r="BZ219" s="14">
        <f>(INDEX(装备数值!$C$13:$G$116,通天塔!$P219*8+1,BZ$2)+INDEX(装备数值!$C$13:$G$116,通天塔!$Q219*8+2,BZ$2)+INDEX(装备数值!$C$13:$G$116,通天塔!$S219*8+3,BZ$2)+INDEX(装备数值!$C$13:$G$116,通天塔!$R219*8+4,BZ$2)+INDEX(装备数值!$C$13:$G$116,通天塔!$T219*8+5,BZ$2)+INDEX(装备数值!$C$13:$G$116,通天塔!$U219*8+6,BZ$2)+INDEX(装备数值!$C$13:$G$116,通天塔!$V219*8+7,BZ$2)+INDEX(装备数值!$C$13:$G$116,通天塔!$W219*8+8,BZ$2))</f>
        <v>832500</v>
      </c>
      <c r="CA219" s="14">
        <f>(INDEX(装备数值!$C$13:$G$116,通天塔!$P219*8+1,CA$2)+INDEX(装备数值!$C$13:$G$116,通天塔!$Q219*8+2,CA$2)+INDEX(装备数值!$C$13:$G$116,通天塔!$S219*8+3,CA$2)+INDEX(装备数值!$C$13:$G$116,通天塔!$R219*8+4,CA$2)+INDEX(装备数值!$C$13:$G$116,通天塔!$T219*8+5,CA$2)+INDEX(装备数值!$C$13:$G$116,通天塔!$U219*8+6,CA$2)+INDEX(装备数值!$C$13:$G$116,通天塔!$V219*8+7,CA$2)+INDEX(装备数值!$C$13:$G$116,通天塔!$W219*8+8,CA$2))</f>
        <v>55200</v>
      </c>
      <c r="CB219" s="14">
        <f>(INDEX(装备数值!$C$13:$G$116,通天塔!$P219*8+1,CB$2)+INDEX(装备数值!$C$13:$G$116,通天塔!$Q219*8+2,CB$2)+INDEX(装备数值!$C$13:$G$116,通天塔!$S219*8+3,CB$2)+INDEX(装备数值!$C$13:$G$116,通天塔!$R219*8+4,CB$2)+INDEX(装备数值!$C$13:$G$116,通天塔!$T219*8+5,CB$2)+INDEX(装备数值!$C$13:$G$116,通天塔!$U219*8+6,CB$2)+INDEX(装备数值!$C$13:$G$116,通天塔!$V219*8+7,CB$2)+INDEX(装备数值!$C$13:$G$116,通天塔!$W219*8+8,CB$2))</f>
        <v>1110000</v>
      </c>
      <c r="CC219" s="14">
        <f>(INDEX(装备数值!$C$13:$G$116,通天塔!$P219*8+1,CC$2)+INDEX(装备数值!$C$13:$G$116,通天塔!$Q219*8+2,CC$2)+INDEX(装备数值!$C$13:$G$116,通天塔!$S219*8+3,CC$2)+INDEX(装备数值!$C$13:$G$116,通天塔!$R219*8+4,CC$2)+INDEX(装备数值!$C$13:$G$116,通天塔!$T219*8+5,CC$2)+INDEX(装备数值!$C$13:$G$116,通天塔!$U219*8+6,CC$2)+INDEX(装备数值!$C$13:$G$116,通天塔!$V219*8+7,CC$2)+INDEX(装备数值!$C$13:$G$116,通天塔!$W219*8+8,CC$2))</f>
        <v>21900</v>
      </c>
      <c r="CF219" s="14">
        <f>INDEX(装备数值!$I$13:$M$116,通天塔!$P219*8+1,CF$2)*$X219+INDEX(装备数值!$I$13:$M$116,通天塔!$Q219*8+2,CF$2)*$Y219+INDEX(装备数值!$I$13:$M$116,通天塔!$S219*8+3,CF$2)*$Z219+INDEX(装备数值!$I$13:$M$116,通天塔!$R219*8+4,CF$2)*$AA219+INDEX(装备数值!$I$13:$M$116,通天塔!$T219*8+5,CF$2)*$AB219+INDEX(装备数值!$I$13:$M$116,通天塔!$U219*8+6,CF$2)*$AC219+INDEX(装备数值!$I$13:$M$116,通天塔!$V219*8+7,CF$2)*$AD219+INDEX(装备数值!$I$13:$M$116,通天塔!$W219*8+8,CF$2)*$AE219</f>
        <v>277857</v>
      </c>
      <c r="CG219" s="14">
        <f>INDEX(装备数值!$I$13:$M$116,通天塔!$P219*8+1,CG$2)*$X219+INDEX(装备数值!$I$13:$M$116,通天塔!$Q219*8+2,CG$2)*$Y219+INDEX(装备数值!$I$13:$M$116,通天塔!$S219*8+3,CG$2)*$Z219+INDEX(装备数值!$I$13:$M$116,通天塔!$R219*8+4,CG$2)*$AA219+INDEX(装备数值!$I$13:$M$116,通天塔!$T219*8+5,CG$2)*$AB219+INDEX(装备数值!$I$13:$M$116,通天塔!$U219*8+6,CG$2)*$AC219+INDEX(装备数值!$I$13:$M$116,通天塔!$V219*8+7,CG$2)*$AD219+INDEX(装备数值!$I$13:$M$116,通天塔!$W219*8+8,CG$2)*$AE219</f>
        <v>2089575</v>
      </c>
      <c r="CH219" s="14">
        <f>INDEX(装备数值!$I$13:$M$116,通天塔!$P219*8+1,CH$2)*$X219+INDEX(装备数值!$I$13:$M$116,通天塔!$Q219*8+2,CH$2)*$Y219+INDEX(装备数值!$I$13:$M$116,通天塔!$S219*8+3,CH$2)*$Z219+INDEX(装备数值!$I$13:$M$116,通天塔!$R219*8+4,CH$2)*$AA219+INDEX(装备数值!$I$13:$M$116,通天塔!$T219*8+5,CH$2)*$AB219+INDEX(装备数值!$I$13:$M$116,通天塔!$U219*8+6,CH$2)*$AC219+INDEX(装备数值!$I$13:$M$116,通天塔!$V219*8+7,CH$2)*$AD219+INDEX(装备数值!$I$13:$M$116,通天塔!$W219*8+8,CH$2)*$AE219</f>
        <v>138552</v>
      </c>
      <c r="CI219" s="14">
        <f>INDEX(装备数值!$I$13:$M$116,通天塔!$P219*8+1,CI$2)*$X219+INDEX(装备数值!$I$13:$M$116,通天塔!$Q219*8+2,CI$2)*$Y219+INDEX(装备数值!$I$13:$M$116,通天塔!$S219*8+3,CI$2)*$Z219+INDEX(装备数值!$I$13:$M$116,通天塔!$R219*8+4,CI$2)*$AA219+INDEX(装备数值!$I$13:$M$116,通天塔!$T219*8+5,CI$2)*$AB219+INDEX(装备数值!$I$13:$M$116,通天塔!$U219*8+6,CI$2)*$AC219+INDEX(装备数值!$I$13:$M$116,通天塔!$V219*8+7,CI$2)*$AD219+INDEX(装备数值!$I$13:$M$116,通天塔!$W219*8+8,CI$2)*$AE219</f>
        <v>2786100</v>
      </c>
      <c r="CJ219" s="14">
        <f>INDEX(装备数值!$I$13:$M$116,通天塔!$P219*8+1,CJ$2)*$X219+INDEX(装备数值!$I$13:$M$116,通天塔!$Q219*8+2,CJ$2)*$Y219+INDEX(装备数值!$I$13:$M$116,通天塔!$S219*8+3,CJ$2)*$Z219+INDEX(装备数值!$I$13:$M$116,通天塔!$R219*8+4,CJ$2)*$AA219+INDEX(装备数值!$I$13:$M$116,通天塔!$T219*8+5,CJ$2)*$AB219+INDEX(装备数值!$I$13:$M$116,通天塔!$U219*8+6,CJ$2)*$AC219+INDEX(装备数值!$I$13:$M$116,通天塔!$V219*8+7,CJ$2)*$AD219+INDEX(装备数值!$I$13:$M$116,通天塔!$W219*8+8,CJ$2)*$AE219</f>
        <v>54969</v>
      </c>
      <c r="CM219" s="14">
        <f>INDEX(装备数值!$X$13:$AH$116,$P219*8+1,CM$2)*$AF219+INDEX(装备数值!$X$13:$AH$116,$Q219*8+2,CM$2)*$AG219+INDEX(装备数值!$X$13:$AH$116,$S219*8+3,CM$2)*$AH219+INDEX(装备数值!$X$13:$AH$116,$R219*8+4,CM$2)*$AI219+INDEX(装备数值!$X$13:$AH$116,$T219*8+5,CM$2)*$AJ219+INDEX(装备数值!$X$13:$AH$116,$U219*8+6,CM$2)*$AK219+INDEX(装备数值!$X$13:$AH$116,$V219*8+7,CM$2)*$AL219+INDEX(装备数值!$X$13:$AH$116,$W219*8+8,CM$2)*$AM219</f>
        <v>90000</v>
      </c>
      <c r="CN219" s="14">
        <f>INDEX(装备数值!$X$13:$AH$116,$P219*8+1,CN$2)*$AF219+INDEX(装备数值!$X$13:$AH$116,$Q219*8+2,CN$2)*$AG219+INDEX(装备数值!$X$13:$AH$116,$S219*8+3,CN$2)*$AH219+INDEX(装备数值!$X$13:$AH$116,$R219*8+4,CN$2)*$AI219+INDEX(装备数值!$X$13:$AH$116,$T219*8+5,CN$2)*$AJ219+INDEX(装备数值!$X$13:$AH$116,$U219*8+6,CN$2)*$AK219+INDEX(装备数值!$X$13:$AH$116,$V219*8+7,CN$2)*$AL219+INDEX(装备数值!$X$13:$AH$116,$W219*8+8,CN$2)*$AM219</f>
        <v>675000</v>
      </c>
      <c r="CO219" s="14">
        <f>INDEX(装备数值!$X$13:$AH$116,$P219*8+1,CO$2)*$AF219+INDEX(装备数值!$X$13:$AH$116,$Q219*8+2,CO$2)*$AG219+INDEX(装备数值!$X$13:$AH$116,$S219*8+3,CO$2)*$AH219+INDEX(装备数值!$X$13:$AH$116,$R219*8+4,CO$2)*$AI219+INDEX(装备数值!$X$13:$AH$116,$T219*8+5,CO$2)*$AJ219+INDEX(装备数值!$X$13:$AH$116,$U219*8+6,CO$2)*$AK219+INDEX(装备数值!$X$13:$AH$116,$V219*8+7,CO$2)*$AL219+INDEX(装备数值!$X$13:$AH$116,$W219*8+8,CO$2)*$AM219</f>
        <v>45000</v>
      </c>
      <c r="CP219" s="14">
        <f>INDEX(装备数值!$X$13:$AH$116,$P219*8+1,CP$2)*$AF219+INDEX(装备数值!$X$13:$AH$116,$Q219*8+2,CP$2)*$AG219+INDEX(装备数值!$X$13:$AH$116,$S219*8+3,CP$2)*$AH219+INDEX(装备数值!$X$13:$AH$116,$R219*8+4,CP$2)*$AI219+INDEX(装备数值!$X$13:$AH$116,$T219*8+5,CP$2)*$AJ219+INDEX(装备数值!$X$13:$AH$116,$U219*8+6,CP$2)*$AK219+INDEX(装备数值!$X$13:$AH$116,$V219*8+7,CP$2)*$AL219+INDEX(装备数值!$X$13:$AH$116,$W219*8+8,CP$2)*$AM219</f>
        <v>900000</v>
      </c>
      <c r="CQ219" s="14">
        <f>INDEX(装备数值!$X$13:$AH$116,$P219*8+1,CQ$2)*$AF219+INDEX(装备数值!$X$13:$AH$116,$Q219*8+2,CQ$2)*$AG219+INDEX(装备数值!$X$13:$AH$116,$S219*8+3,CQ$2)*$AH219+INDEX(装备数值!$X$13:$AH$116,$R219*8+4,CQ$2)*$AI219+INDEX(装备数值!$X$13:$AH$116,$T219*8+5,CQ$2)*$AJ219+INDEX(装备数值!$X$13:$AH$116,$U219*8+6,CQ$2)*$AK219+INDEX(装备数值!$X$13:$AH$116,$V219*8+7,CQ$2)*$AL219+INDEX(装备数值!$X$13:$AH$116,$W219*8+8,CQ$2)*$AM219</f>
        <v>18000</v>
      </c>
      <c r="CR219" s="14">
        <f>INDEX(装备数值!$X$13:$AH$116,$P219*8+1,CR$2)*$AF219+INDEX(装备数值!$X$13:$AH$116,$Q219*8+2,CR$2)*$AG219+INDEX(装备数值!$X$13:$AH$116,$S219*8+3,CR$2)*$AH219+INDEX(装备数值!$X$13:$AH$116,$R219*8+4,CR$2)*$AI219+INDEX(装备数值!$X$13:$AH$116,$T219*8+5,CR$2)*$AJ219+INDEX(装备数值!$X$13:$AH$116,$U219*8+6,CR$2)*$AK219+INDEX(装备数值!$X$13:$AH$116,$V219*8+7,CR$2)*$AL219+INDEX(装备数值!$X$13:$AH$116,$W219*8+8,CR$2)*$AM219</f>
        <v>67500</v>
      </c>
      <c r="CS219" s="14">
        <f>INDEX(装备数值!$X$13:$AH$116,$P219*8+1,CS$2)*$AF219+INDEX(装备数值!$X$13:$AH$116,$Q219*8+2,CS$2)*$AG219+INDEX(装备数值!$X$13:$AH$116,$S219*8+3,CS$2)*$AH219+INDEX(装备数值!$X$13:$AH$116,$R219*8+4,CS$2)*$AI219+INDEX(装备数值!$X$13:$AH$116,$T219*8+5,CS$2)*$AJ219+INDEX(装备数值!$X$13:$AH$116,$U219*8+6,CS$2)*$AK219+INDEX(装备数值!$X$13:$AH$116,$V219*8+7,CS$2)*$AL219+INDEX(装备数值!$X$13:$AH$116,$W219*8+8,CS$2)*$AM219</f>
        <v>67500</v>
      </c>
      <c r="CT219" s="14">
        <f>INDEX(装备数值!$X$13:$AH$116,$P219*8+1,CT$2)*$AF219+INDEX(装备数值!$X$13:$AH$116,$Q219*8+2,CT$2)*$AG219+INDEX(装备数值!$X$13:$AH$116,$S219*8+3,CT$2)*$AH219+INDEX(装备数值!$X$13:$AH$116,$R219*8+4,CT$2)*$AI219+INDEX(装备数值!$X$13:$AH$116,$T219*8+5,CT$2)*$AJ219+INDEX(装备数值!$X$13:$AH$116,$U219*8+6,CT$2)*$AK219+INDEX(装备数值!$X$13:$AH$116,$V219*8+7,CT$2)*$AL219+INDEX(装备数值!$X$13:$AH$116,$W219*8+8,CT$2)*$AM219</f>
        <v>67500</v>
      </c>
      <c r="CU219" s="14">
        <f>INDEX(装备数值!$X$13:$AH$116,$P219*8+1,CU$2)*$AF219+INDEX(装备数值!$X$13:$AH$116,$Q219*8+2,CU$2)*$AG219+INDEX(装备数值!$X$13:$AH$116,$S219*8+3,CU$2)*$AH219+INDEX(装备数值!$X$13:$AH$116,$R219*8+4,CU$2)*$AI219+INDEX(装备数值!$X$13:$AH$116,$T219*8+5,CU$2)*$AJ219+INDEX(装备数值!$X$13:$AH$116,$U219*8+6,CU$2)*$AK219+INDEX(装备数值!$X$13:$AH$116,$V219*8+7,CU$2)*$AL219+INDEX(装备数值!$X$13:$AH$116,$W219*8+8,CU$2)*$AM219</f>
        <v>67500</v>
      </c>
      <c r="CV219" s="14">
        <f>INDEX(装备数值!$X$13:$AH$116,$P219*8+1,CV$2)*$AF219+INDEX(装备数值!$X$13:$AH$116,$Q219*8+2,CV$2)*$AG219+INDEX(装备数值!$X$13:$AH$116,$S219*8+3,CV$2)*$AH219+INDEX(装备数值!$X$13:$AH$116,$R219*8+4,CV$2)*$AI219+INDEX(装备数值!$X$13:$AH$116,$T219*8+5,CV$2)*$AJ219+INDEX(装备数值!$X$13:$AH$116,$U219*8+6,CV$2)*$AK219+INDEX(装备数值!$X$13:$AH$116,$V219*8+7,CV$2)*$AL219+INDEX(装备数值!$X$13:$AH$116,$W219*8+8,CV$2)*$AM219</f>
        <v>200</v>
      </c>
      <c r="CW219" s="14">
        <f>INDEX(装备数值!$X$13:$AH$116,$P219*8+1,CW$2)*$AF219+INDEX(装备数值!$X$13:$AH$116,$Q219*8+2,CW$2)*$AG219+INDEX(装备数值!$X$13:$AH$116,$S219*8+3,CW$2)*$AH219+INDEX(装备数值!$X$13:$AH$116,$R219*8+4,CW$2)*$AI219+INDEX(装备数值!$X$13:$AH$116,$T219*8+5,CW$2)*$AJ219+INDEX(装备数值!$X$13:$AH$116,$U219*8+6,CW$2)*$AK219+INDEX(装备数值!$X$13:$AH$116,$V219*8+7,CW$2)*$AL219+INDEX(装备数值!$X$13:$AH$116,$W219*8+8,CW$2)*$AM219</f>
        <v>200</v>
      </c>
      <c r="CY219" s="14">
        <f>INDEX(装备数值!$AN$17:$AN$117,MATCH(MIN($X219:$AE219),装备数值!$AO$17:$AO$117,1))</f>
        <v>75</v>
      </c>
      <c r="CZ219" s="14">
        <f>IF(COUNTIF($P219:$W219,"&gt;"&amp;0)=8,INDEX(装备数值!AR$17:AR$117,$CY219+1),0)</f>
        <v>42000</v>
      </c>
      <c r="DA219" s="14">
        <f>IF(COUNTIF($P219:$W219,"&gt;"&amp;0)=8,INDEX(装备数值!AS$17:AS$117,$CY219+1),0)</f>
        <v>315000</v>
      </c>
      <c r="DB219" s="14">
        <f>IF(COUNTIF($P219:$W219,"&gt;"&amp;0)=8,INDEX(装备数值!AT$17:AT$117,$CY219+1),0)</f>
        <v>21000</v>
      </c>
      <c r="DC219" s="14">
        <f>IF(COUNTIF($P219:$W219,"&gt;"&amp;0)=8,INDEX(装备数值!AU$17:AU$117,$CY219+1),0)</f>
        <v>420000</v>
      </c>
      <c r="DD219" s="14">
        <f>IF(COUNTIF($P219:$W219,"&gt;"&amp;0)=8,INDEX(装备数值!AV$17:AV$117,$CY219+1),0)</f>
        <v>8100</v>
      </c>
      <c r="DF219" s="14">
        <f>INDEX(装备数值!$AY$17:$AY$77,MATCH(MIN($AF219:$AM219),装备数值!$AZ$17:$AZ$77,1))</f>
        <v>50</v>
      </c>
      <c r="DG219" s="26">
        <f>INDEX(装备数值!BA$17:BA$77,通天塔!DF219+1)</f>
        <v>1.25</v>
      </c>
      <c r="DH219" s="26">
        <f>INDEX(装备数值!BA$17:BA$77,通天塔!DF219+1)</f>
        <v>1.25</v>
      </c>
      <c r="DJ219" s="14">
        <f t="shared" si="383"/>
        <v>50</v>
      </c>
      <c r="DK219" s="14">
        <f>VLOOKUP(DJ219,军阶与晶片数值!$W$6:$X$27,2)</f>
        <v>11</v>
      </c>
      <c r="DL219" s="14">
        <f>INDEX(军阶与晶片数值!Y$6:Y$27,$DK219+1)</f>
        <v>1000</v>
      </c>
      <c r="DM219" s="14">
        <f>INDEX(军阶与晶片数值!Z$6:Z$27,$DK219+1)</f>
        <v>1000</v>
      </c>
      <c r="DN219" s="14">
        <f>INDEX(军阶与晶片数值!AA$6:AA$27,$DK219+1)</f>
        <v>1000</v>
      </c>
      <c r="DO219" s="14">
        <f>INDEX(军阶与晶片数值!AB$6:AB$27,$DK219+1)</f>
        <v>1000</v>
      </c>
      <c r="DP219" s="29">
        <f>INDEX(军阶与晶片数值!AC$6:AC$27,$DK219+1)</f>
        <v>60</v>
      </c>
      <c r="DQ219" s="29">
        <f>INDEX(军阶与晶片数值!AD$6:AD$27,$DK219+1)</f>
        <v>40</v>
      </c>
      <c r="DS219" s="26">
        <f>INDEX(军阶与晶片数值!I$6:I$16,AN219+1)</f>
        <v>0.45</v>
      </c>
      <c r="DT219" s="26">
        <f>INDEX(军阶与晶片数值!M$6:M$16,AO219+1)</f>
        <v>0.6</v>
      </c>
      <c r="DU219" s="26">
        <f>INDEX(军阶与晶片数值!J$6:J$16,AP219+1)</f>
        <v>0.6</v>
      </c>
      <c r="DV219" s="26">
        <f>INDEX(军阶与晶片数值!K$6:K$16,AQ219+1)</f>
        <v>1.2</v>
      </c>
      <c r="DW219" s="26">
        <f>INDEX(军阶与晶片数值!L$6:L$16,AR219+1)</f>
        <v>1.2</v>
      </c>
      <c r="DX219" s="28">
        <f>INDEX(军阶与晶片数值!N$6:N$16,AS219+1)</f>
        <v>0</v>
      </c>
      <c r="DY219" s="28">
        <f>INDEX(军阶与晶片数值!O$6:O$16,AT219+1)</f>
        <v>0</v>
      </c>
      <c r="DZ219" s="28">
        <f>INDEX(军阶与晶片数值!P$6:P$16,AU219+1)</f>
        <v>0</v>
      </c>
      <c r="EA219" s="28">
        <f>INDEX(军阶与晶片数值!Q$6:Q$16,AV219+1)</f>
        <v>0</v>
      </c>
      <c r="EB219" s="26">
        <f>INDEX(军阶与晶片数值!R$6:R$16,AW219+1)</f>
        <v>0.4</v>
      </c>
      <c r="EC219" s="26">
        <f>INDEX(军阶与晶片数值!S$6:S$16,AX219+1)</f>
        <v>0.6</v>
      </c>
      <c r="ED219" s="26">
        <f>INDEX(军阶与晶片数值!T$6:T$16,AY219+1)</f>
        <v>0</v>
      </c>
      <c r="EE219" s="26">
        <f>INDEX(军阶与晶片数值!U$6:U$16,AZ219+1)</f>
        <v>0</v>
      </c>
      <c r="EG219" s="26">
        <f>INDEX(军阶与晶片数值!$C$6:$C$36,通天塔!$BA219+1)</f>
        <v>1.1499999999999999</v>
      </c>
      <c r="EH219" s="26">
        <f>INDEX(军阶与晶片数值!$C$6:$C$36,通天塔!$BA219+1)</f>
        <v>1.1499999999999999</v>
      </c>
      <c r="EI219" s="26">
        <f>INDEX(军阶与晶片数值!$C$6:$C$36,通天塔!$BA219+1)</f>
        <v>1.1499999999999999</v>
      </c>
      <c r="EJ219" s="26">
        <f>INDEX(军阶与晶片数值!$C$6:$C$36,通天塔!$BA219+1)</f>
        <v>1.1499999999999999</v>
      </c>
      <c r="EK219" s="26">
        <f>INDEX(军阶与晶片数值!$C$6:$C$36,通天塔!$BA219+1)</f>
        <v>1.1499999999999999</v>
      </c>
      <c r="EM219" s="14">
        <f>INDEX(战舰突破!$H$6:$H$18,通天塔!$J219+1)+INDEX(战舰突破!$H$23:$H$35,通天塔!$K219+1)+INDEX(战舰突破!$H$40:$H$52,通天塔!$L219+1)</f>
        <v>200</v>
      </c>
      <c r="EN219" s="14">
        <f>INDEX(战舰突破!$I$6:$I$18,通天塔!$J219+1)+INDEX(战舰突破!$I$23:$I$35,通天塔!$K219+1)+INDEX(战舰突破!$I$40:$I$52,通天塔!$L219+1)</f>
        <v>200</v>
      </c>
      <c r="EO219" s="14">
        <f>INDEX(战舰突破!$J$6:$J$18,通天塔!$J219+1)+INDEX(战舰突破!$J$23:$J$35,通天塔!$K219+1)+INDEX(战舰突破!$J$40:$J$52,通天塔!$L219+1)</f>
        <v>0</v>
      </c>
      <c r="EP219" s="14">
        <f>INDEX(战舰突破!$K$6:$K$18,通天塔!$J219+1)+INDEX(战舰突破!$K$23:$K$35,通天塔!$K219+1)+INDEX(战舰突破!$K$40:$K$52,通天塔!$L219+1)</f>
        <v>0</v>
      </c>
      <c r="EQ219" s="14">
        <f>INDEX(战舰突破!$L$6:$L$18,通天塔!$J219+1)+INDEX(战舰突破!$L$23:$L$35,通天塔!$K219+1)+INDEX(战舰突破!$L$40:$L$52,通天塔!$L219+1)</f>
        <v>200</v>
      </c>
      <c r="ER219" s="18">
        <f>INDEX(战舰突破!$N$6:$N$18,通天塔!$J219+1)+INDEX(战舰突破!$N$23:$N$35,通天塔!$K219+1)+INDEX(战舰突破!$N$40:$N$52,通天塔!$L219+1)</f>
        <v>0.75</v>
      </c>
      <c r="ES219" s="18">
        <f>INDEX(战舰突破!$O$6:$O$18,通天塔!$J219+1)+INDEX(战舰突破!$O$23:$O$35,通天塔!$K219+1)+INDEX(战舰突破!$O$40:$O$52,通天塔!$L219+1)</f>
        <v>1.4</v>
      </c>
      <c r="ET219" s="18">
        <f>INDEX(战舰突破!$P$6:$P$18,通天塔!$J219+1)+INDEX(战舰突破!$P$23:$P$35,通天塔!$K219+1)+INDEX(战舰突破!$P$40:$P$52,通天塔!$L219+1)</f>
        <v>0.5</v>
      </c>
      <c r="EU219" s="18">
        <f>INDEX(战舰突破!$Q$6:$Q$18,通天塔!$J219+1)+INDEX(战舰突破!$Q$23:$Q$35,通天塔!$K219+1)+INDEX(战舰突破!$Q$40:$Q$52,通天塔!$L219+1)</f>
        <v>0.3</v>
      </c>
      <c r="EV219" s="18">
        <f>INDEX(战舰突破!$R$6:$R$18,通天塔!$J219+1)+INDEX(战舰突破!$R$23:$R$35,通天塔!$K219+1)+INDEX(战舰突破!$R$40:$R$52,通天塔!$L219+1)</f>
        <v>0.25</v>
      </c>
      <c r="EW219" s="18">
        <f>INDEX(战舰突破!$M$6:$M$18,通天塔!$J219+1)+INDEX(战舰突破!$M$23:$M$35,通天塔!$K219+1)+INDEX(战舰突破!$M$40:$M$52,通天塔!$L219+1)</f>
        <v>0.2</v>
      </c>
      <c r="EX219" s="22">
        <f>INDEX(战舰突破!$W$6:$W$18,通天塔!$J219+1)+INDEX(战舰突破!$W$23:$W$35,通天塔!$K219+1)+INDEX(战舰突破!$W$40:$W$52,通天塔!$L219+1)</f>
        <v>0.5</v>
      </c>
      <c r="FA219" s="14">
        <f>INDEX(战舰突破!$S$6:$S$18,通天塔!$J219+1)</f>
        <v>0</v>
      </c>
      <c r="FB219" s="14">
        <f>INDEX(战舰突破!$T$6:$T$18,通天塔!$J219+1)</f>
        <v>1.45</v>
      </c>
      <c r="FC219" s="14">
        <f>INDEX(战舰突破!$U$6:$U$18,通天塔!$J219+1)</f>
        <v>0.1</v>
      </c>
      <c r="FD219" s="14">
        <f>INDEX(战舰突破!$V$6:$V$18,通天塔!$J219+1)</f>
        <v>2</v>
      </c>
      <c r="FE219" s="14">
        <f>INDEX(战舰突破!$X$6:$X$18,通天塔!$J219+1)</f>
        <v>15</v>
      </c>
      <c r="FG219" s="14">
        <f>INDEX(战舰突破!$S$23:$S$35,通天塔!$J219+1)</f>
        <v>1</v>
      </c>
      <c r="FH219" s="14">
        <f>INDEX(战舰突破!$T$23:$T$35,通天塔!$J219+1)</f>
        <v>0.9</v>
      </c>
      <c r="FI219" s="14">
        <f>INDEX(战舰突破!$U$23:$U$35,通天塔!$J219+1)</f>
        <v>0.1</v>
      </c>
      <c r="FJ219" s="14">
        <f>INDEX(战舰突破!$V$23:$V$35,通天塔!$J219+1)</f>
        <v>2</v>
      </c>
      <c r="FK219" s="14">
        <f>INDEX(战舰突破!$X$23:$X$35,通天塔!$J219+1)</f>
        <v>200</v>
      </c>
      <c r="FM219" s="14">
        <f>INDEX(战舰突破!$S$40:$S$52,通天塔!$J219+1)</f>
        <v>1</v>
      </c>
      <c r="FN219" s="14">
        <f>INDEX(战舰突破!$T$40:$T$52,通天塔!$J219+1)</f>
        <v>0.6</v>
      </c>
      <c r="FO219" s="14">
        <f>INDEX(战舰突破!$U$40:$U$52,通天塔!$J219+1)</f>
        <v>0.2</v>
      </c>
      <c r="FP219" s="14">
        <f>INDEX(战舰突破!$V$40:$V$52,通天塔!$J219+1)</f>
        <v>2</v>
      </c>
      <c r="FQ219" s="14">
        <f>INDEX(战舰突破!$X$40:$X$52,通天塔!$J219+1)</f>
        <v>350</v>
      </c>
      <c r="FT219" s="14">
        <f t="shared" si="384"/>
        <v>6721799</v>
      </c>
      <c r="FU219" s="14">
        <f t="shared" si="385"/>
        <v>5751865</v>
      </c>
      <c r="FV219" s="14">
        <f t="shared" si="386"/>
        <v>5755302</v>
      </c>
      <c r="FW219" s="14">
        <f t="shared" si="387"/>
        <v>79278892</v>
      </c>
      <c r="FX219" s="14">
        <f t="shared" si="388"/>
        <v>3177435</v>
      </c>
      <c r="FY219" s="14">
        <f t="shared" si="389"/>
        <v>66224077</v>
      </c>
      <c r="FZ219" s="14">
        <f t="shared" si="390"/>
        <v>1673544</v>
      </c>
      <c r="GA219" s="28">
        <f t="shared" si="391"/>
        <v>68500</v>
      </c>
      <c r="GB219" s="28">
        <f t="shared" si="392"/>
        <v>68500</v>
      </c>
      <c r="GC219" s="28">
        <f t="shared" si="393"/>
        <v>68500</v>
      </c>
      <c r="GD219" s="28">
        <f t="shared" si="394"/>
        <v>68500</v>
      </c>
      <c r="GE219" s="28">
        <f t="shared" si="395"/>
        <v>3.15</v>
      </c>
      <c r="GF219" s="28">
        <f t="shared" si="396"/>
        <v>3.6</v>
      </c>
      <c r="GG219" s="28">
        <f t="shared" si="397"/>
        <v>0</v>
      </c>
      <c r="GH219" s="28">
        <f t="shared" si="398"/>
        <v>75.45</v>
      </c>
      <c r="GI219" s="14">
        <f t="shared" si="399"/>
        <v>1</v>
      </c>
      <c r="GJ219" s="14">
        <f t="shared" si="400"/>
        <v>2</v>
      </c>
      <c r="GK219" s="14">
        <f t="shared" si="401"/>
        <v>2</v>
      </c>
      <c r="GL219" s="18">
        <f t="shared" si="402"/>
        <v>2.6500000000000004</v>
      </c>
      <c r="GM219" s="18">
        <f t="shared" si="403"/>
        <v>2.1</v>
      </c>
      <c r="GN219" s="18">
        <f t="shared" si="404"/>
        <v>1.8</v>
      </c>
      <c r="GO219" s="29">
        <f t="shared" si="464"/>
        <v>68650</v>
      </c>
      <c r="GP219" s="29">
        <f t="shared" si="464"/>
        <v>68950</v>
      </c>
      <c r="GQ219" s="29">
        <f t="shared" si="464"/>
        <v>68950</v>
      </c>
      <c r="GR219" s="26">
        <f t="shared" si="405"/>
        <v>0.1</v>
      </c>
      <c r="GS219" s="26">
        <f t="shared" si="406"/>
        <v>0.1</v>
      </c>
      <c r="GT219" s="26">
        <f t="shared" si="407"/>
        <v>0.2</v>
      </c>
      <c r="GU219" s="14">
        <f t="shared" si="408"/>
        <v>4</v>
      </c>
      <c r="GV219" s="14">
        <f t="shared" si="409"/>
        <v>4</v>
      </c>
      <c r="GW219" s="14">
        <f t="shared" si="410"/>
        <v>4</v>
      </c>
      <c r="GX219" s="14">
        <f t="shared" si="411"/>
        <v>15</v>
      </c>
      <c r="GY219" s="14">
        <f t="shared" si="412"/>
        <v>200</v>
      </c>
      <c r="GZ219" s="14">
        <f t="shared" si="413"/>
        <v>350</v>
      </c>
      <c r="HA219">
        <v>215</v>
      </c>
      <c r="HB219" s="14">
        <f t="shared" si="382"/>
        <v>740202793</v>
      </c>
      <c r="HD219" s="14">
        <f t="shared" si="414"/>
        <v>6354870</v>
      </c>
      <c r="HE219" s="14">
        <f t="shared" si="415"/>
        <v>3360869</v>
      </c>
      <c r="HF219" s="29">
        <f t="shared" si="416"/>
        <v>65760</v>
      </c>
      <c r="HG219" s="29">
        <f t="shared" si="417"/>
        <v>47326</v>
      </c>
      <c r="HH219" s="29">
        <f t="shared" si="418"/>
        <v>51112</v>
      </c>
      <c r="HI219" s="29">
        <f t="shared" si="419"/>
        <v>47705</v>
      </c>
      <c r="HJ219" s="14">
        <f t="shared" si="420"/>
        <v>3.15</v>
      </c>
      <c r="HK219" s="14">
        <f t="shared" si="421"/>
        <v>3.6</v>
      </c>
      <c r="HL219" s="14">
        <f t="shared" si="422"/>
        <v>1822896</v>
      </c>
      <c r="HM219" s="14">
        <f t="shared" si="423"/>
        <v>3319279</v>
      </c>
      <c r="HN219" s="26">
        <f t="shared" si="424"/>
        <v>0.39935559216700373</v>
      </c>
      <c r="HO219" s="26">
        <f t="shared" si="425"/>
        <v>0.66550051220596473</v>
      </c>
      <c r="HP219" s="29">
        <f t="shared" si="426"/>
        <v>1102649</v>
      </c>
      <c r="HQ219" s="29">
        <f t="shared" si="427"/>
        <v>3097884</v>
      </c>
      <c r="HR219" s="29">
        <f t="shared" si="428"/>
        <v>3544945</v>
      </c>
      <c r="HS219" s="26">
        <f t="shared" si="429"/>
        <v>0.49111501798743917</v>
      </c>
      <c r="HT219" s="26">
        <f t="shared" si="430"/>
        <v>0.49492591613991577</v>
      </c>
      <c r="HU219" s="26">
        <f t="shared" si="431"/>
        <v>0.59492591613991586</v>
      </c>
      <c r="HV219" s="26">
        <f t="shared" si="432"/>
        <v>9.1115017987439151E-2</v>
      </c>
      <c r="HW219" s="29">
        <f t="shared" si="433"/>
        <v>2.2000000000000002</v>
      </c>
      <c r="HX219" s="29">
        <f t="shared" si="434"/>
        <v>4.4228653889148593</v>
      </c>
      <c r="HY219" s="29">
        <f t="shared" si="435"/>
        <v>5.0228653889148607</v>
      </c>
      <c r="HZ219" s="29">
        <f t="shared" si="436"/>
        <v>12129139</v>
      </c>
      <c r="IA219" s="29">
        <f t="shared" si="437"/>
        <v>9134349.2816487458</v>
      </c>
      <c r="IB219" s="29">
        <f t="shared" si="438"/>
        <v>8902890.7730533946</v>
      </c>
      <c r="IC219" s="29">
        <f t="shared" si="439"/>
        <v>61098748</v>
      </c>
      <c r="ID219" s="14">
        <f t="shared" si="440"/>
        <v>30166379.050000001</v>
      </c>
      <c r="IH219" s="14">
        <v>1</v>
      </c>
      <c r="II219" s="14">
        <v>1</v>
      </c>
      <c r="IJ219" s="14">
        <v>480</v>
      </c>
      <c r="IK219" s="14">
        <v>80</v>
      </c>
      <c r="IL219" s="14">
        <v>60</v>
      </c>
      <c r="IM219" s="23">
        <f t="shared" si="441"/>
        <v>6636668108</v>
      </c>
      <c r="IN219" s="23">
        <f t="shared" si="442"/>
        <v>2</v>
      </c>
      <c r="IO219" s="23">
        <f t="shared" si="443"/>
        <v>6636.67</v>
      </c>
      <c r="IP219" s="23">
        <f t="shared" si="444"/>
        <v>7026153854</v>
      </c>
      <c r="IQ219" s="23">
        <f t="shared" si="445"/>
        <v>2</v>
      </c>
      <c r="IR219" s="23">
        <f t="shared" si="446"/>
        <v>7026.15</v>
      </c>
      <c r="IS219" s="14">
        <v>1</v>
      </c>
      <c r="IT219" s="14">
        <v>1</v>
      </c>
      <c r="IU219" s="14">
        <v>240</v>
      </c>
      <c r="IV219" s="14">
        <v>40</v>
      </c>
      <c r="IW219" s="14">
        <v>30</v>
      </c>
      <c r="IX219" s="23">
        <f t="shared" si="447"/>
        <v>3890000629</v>
      </c>
      <c r="IY219" s="23">
        <f t="shared" si="448"/>
        <v>2</v>
      </c>
      <c r="IZ219" s="23">
        <f t="shared" si="449"/>
        <v>3890</v>
      </c>
      <c r="JA219" s="23"/>
      <c r="JB219" s="23"/>
      <c r="JC219" s="23"/>
      <c r="JG219">
        <f t="shared" si="450"/>
        <v>1.684543970369057</v>
      </c>
      <c r="JH219">
        <f t="shared" si="451"/>
        <v>5.3063135066625291</v>
      </c>
      <c r="JJ219" s="14">
        <v>10</v>
      </c>
      <c r="JK219" s="14">
        <v>2</v>
      </c>
      <c r="JL219" s="14">
        <v>1.5</v>
      </c>
      <c r="JM219" s="23">
        <f t="shared" si="452"/>
        <v>132481718</v>
      </c>
      <c r="JN219" s="23">
        <f t="shared" si="453"/>
        <v>1</v>
      </c>
      <c r="JO219" s="23">
        <f t="shared" si="454"/>
        <v>132481.72</v>
      </c>
      <c r="JP219" s="14">
        <v>30</v>
      </c>
      <c r="JQ219" s="14">
        <v>6</v>
      </c>
      <c r="JR219" s="14">
        <v>4</v>
      </c>
      <c r="JS219" s="23">
        <f t="shared" si="455"/>
        <v>379639373</v>
      </c>
      <c r="JT219" s="23">
        <f t="shared" si="456"/>
        <v>1</v>
      </c>
      <c r="JU219" s="23">
        <f t="shared" si="457"/>
        <v>379639.37</v>
      </c>
      <c r="JW219" s="23">
        <f t="shared" si="458"/>
        <v>506185831</v>
      </c>
      <c r="JX219" s="23">
        <f t="shared" si="459"/>
        <v>1</v>
      </c>
      <c r="JY219" s="23">
        <f t="shared" si="460"/>
        <v>506185.83</v>
      </c>
      <c r="JZ219" s="23">
        <f t="shared" si="461"/>
        <v>198722577</v>
      </c>
      <c r="KA219" s="23">
        <f t="shared" si="462"/>
        <v>1</v>
      </c>
      <c r="KB219" s="23">
        <f t="shared" si="463"/>
        <v>198722.58</v>
      </c>
    </row>
    <row r="220" spans="3:288" ht="16.5" x14ac:dyDescent="0.2">
      <c r="C220" s="14">
        <f t="shared" si="381"/>
        <v>59</v>
      </c>
      <c r="D220" s="14">
        <v>216</v>
      </c>
      <c r="E220" s="14" t="s">
        <v>815</v>
      </c>
      <c r="F220" s="14">
        <v>760</v>
      </c>
      <c r="G220" s="14">
        <v>760</v>
      </c>
      <c r="H220" s="14">
        <v>760</v>
      </c>
      <c r="I220" s="14">
        <v>760</v>
      </c>
      <c r="J220" s="14">
        <v>12</v>
      </c>
      <c r="K220" s="14">
        <v>11</v>
      </c>
      <c r="L220" s="14">
        <v>11</v>
      </c>
      <c r="M220" s="14">
        <v>8</v>
      </c>
      <c r="N220" s="14">
        <v>8</v>
      </c>
      <c r="O220" s="14">
        <v>8</v>
      </c>
      <c r="P220" s="14">
        <v>11</v>
      </c>
      <c r="Q220" s="14">
        <v>11</v>
      </c>
      <c r="R220" s="14">
        <v>11</v>
      </c>
      <c r="S220" s="14">
        <v>11</v>
      </c>
      <c r="T220" s="14">
        <v>11</v>
      </c>
      <c r="U220" s="14">
        <v>11</v>
      </c>
      <c r="V220" s="14">
        <v>11</v>
      </c>
      <c r="W220" s="14">
        <v>11</v>
      </c>
      <c r="X220" s="14">
        <v>760</v>
      </c>
      <c r="Y220" s="14">
        <v>760</v>
      </c>
      <c r="Z220" s="14">
        <v>760</v>
      </c>
      <c r="AA220" s="14">
        <v>760</v>
      </c>
      <c r="AB220" s="14">
        <v>760</v>
      </c>
      <c r="AC220" s="14">
        <v>760</v>
      </c>
      <c r="AD220" s="14">
        <v>760</v>
      </c>
      <c r="AE220" s="14">
        <v>760</v>
      </c>
      <c r="AF220" s="14">
        <v>102</v>
      </c>
      <c r="AG220" s="14">
        <v>102</v>
      </c>
      <c r="AH220" s="14">
        <v>102</v>
      </c>
      <c r="AI220" s="14">
        <v>102</v>
      </c>
      <c r="AJ220" s="14">
        <v>102</v>
      </c>
      <c r="AK220" s="14">
        <v>102</v>
      </c>
      <c r="AL220" s="14">
        <v>102</v>
      </c>
      <c r="AM220" s="14">
        <v>102</v>
      </c>
      <c r="AN220" s="14">
        <v>7</v>
      </c>
      <c r="AO220" s="14">
        <v>8</v>
      </c>
      <c r="AP220" s="14">
        <v>8</v>
      </c>
      <c r="AQ220" s="14">
        <v>8</v>
      </c>
      <c r="AR220" s="14">
        <v>8</v>
      </c>
      <c r="AS220" s="14">
        <v>0</v>
      </c>
      <c r="AT220" s="14">
        <v>0</v>
      </c>
      <c r="AU220" s="14">
        <v>0</v>
      </c>
      <c r="AV220" s="14">
        <v>0</v>
      </c>
      <c r="AW220" s="14">
        <v>5</v>
      </c>
      <c r="AX220" s="14">
        <v>6</v>
      </c>
      <c r="AY220" s="14">
        <v>0</v>
      </c>
      <c r="AZ220" s="14">
        <v>0</v>
      </c>
      <c r="BA220" s="14">
        <v>23</v>
      </c>
      <c r="BF220" s="14">
        <f>ROUND((INDEX(新战舰养成!S$6:S$18,通天塔!$J220+1)+INDEX(新战舰养成!D$6:D$18,通天塔!$J220+1)*(通天塔!$G220-1))*INDEX(战舰突破!$D$6:$D$18,通天塔!$M220+1),0)</f>
        <v>713093</v>
      </c>
      <c r="BG220" s="14">
        <f>ROUND((INDEX(新战舰养成!T$6:T$18,通天塔!$J220+1)+INDEX(新战舰养成!E$6:E$18,通天塔!$J220+1)*(通天塔!$G220-1))*INDEX(战舰突破!$D$6:$D$18,通天塔!$M220+1),0)</f>
        <v>5704616</v>
      </c>
      <c r="BH220" s="14">
        <f>ROUND((INDEX(新战舰养成!U$6:U$18,通天塔!$J220+1)+INDEX(新战舰养成!F$6:F$18,通天塔!$J220+1)*(通天塔!$G220-1))*INDEX(战舰突破!$D$6:$D$18,通天塔!$M220+1),0)</f>
        <v>356712</v>
      </c>
      <c r="BI220" s="14">
        <f>ROUND((INDEX(新战舰养成!V$6:V$18,通天塔!$J220+1)+INDEX(新战舰养成!G$6:G$18,通天塔!$J220+1)*(通天塔!$G220-1))*INDEX(战舰突破!$D$6:$D$18,通天塔!$M220+1),0)</f>
        <v>630</v>
      </c>
      <c r="BJ220" s="14">
        <f>ROUND((INDEX(新战舰养成!W$6:W$18,通天塔!$J220+1)+INDEX(新战舰养成!H$6:H$18,通天塔!$J220+1)*(通天塔!$G220-1))*INDEX(战舰突破!$D$6:$D$18,通天塔!$M220+1),0)</f>
        <v>8</v>
      </c>
      <c r="BL220" s="14">
        <f>IF($H220&gt;0,ROUND((INDEX(新战舰养成!X$6:X$18,通天塔!$K220+1)+INDEX(新战舰养成!I$6:I$18,通天塔!$K220+1)*(通天塔!$H220-1))*INDEX(战舰突破!$D$6:$D$18,通天塔!$N220+1),0),0)</f>
        <v>535013</v>
      </c>
      <c r="BM220" s="14">
        <f>IF($H220&gt;0,ROUND((INDEX(新战舰养成!Y$6:Y$18,通天塔!$K220+1)+INDEX(新战舰养成!J$6:J$18,通天塔!$K220+1)*(通天塔!$H220-1))*INDEX(战舰突破!$D$6:$D$18,通天塔!$N220+1),0),0)</f>
        <v>0</v>
      </c>
      <c r="BN220" s="14">
        <f>IF($H220&gt;0,ROUND((INDEX(新战舰养成!Z$6:Z$18,通天塔!$K220+1)+INDEX(新战舰养成!K$6:K$18,通天塔!$K220+1)*(通天塔!$H220-1))*INDEX(战舰突破!$D$6:$D$18,通天塔!$N220+1),0),0)</f>
        <v>0</v>
      </c>
      <c r="BO220" s="14">
        <f>IF($H220&gt;0,ROUND((INDEX(新战舰养成!AA$6:AA$18,通天塔!$K220+1)+INDEX(新战舰养成!L$6:L$18,通天塔!$K220+1)*(通天塔!$H220-1))*INDEX(战舰突破!$D$6:$D$18,通天塔!$N220+1),0),0)</f>
        <v>5344248</v>
      </c>
      <c r="BP220" s="14">
        <f>IF($H220&gt;0,ROUND((INDEX(新战舰养成!AB$6:AB$18,通天塔!$K220+1)+INDEX(新战舰养成!M$6:M$18,通天塔!$K220+1)*(通天塔!$H220-1))*INDEX(战舰突破!$D$6:$D$18,通天塔!$N220+1),0),0)</f>
        <v>106730</v>
      </c>
      <c r="BR220" s="14">
        <f>IF($I220&gt;0,ROUND((INDEX(新战舰养成!AC$6:AC$18,通天塔!$L220+1)+INDEX(新战舰养成!I$6:I$18,通天塔!$L220+1)*(通天塔!$I220-1))*INDEX(战舰突破!$D$6:$D$18,通天塔!$O220+1),0),0)</f>
        <v>535643</v>
      </c>
      <c r="BS220" s="14">
        <f>IF($I220&gt;0,ROUND((INDEX(新战舰养成!AD$6:AD$18,通天塔!$L220+1)+INDEX(新战舰养成!J$6:J$18,通天塔!$L220+1)*(通天塔!$I220-1))*INDEX(战舰突破!$D$6:$D$18,通天塔!$O220+1),0),0)</f>
        <v>0</v>
      </c>
      <c r="BT220" s="14">
        <f>IF($I220&gt;0,ROUND((INDEX(新战舰养成!AE$6:AE$18,通天塔!$L220+1)+INDEX(新战舰养成!K$6:K$18,通天塔!$L220+1)*(通天塔!$I220-1))*INDEX(战舰突破!$D$6:$D$18,通天塔!$O220+1),0),0)</f>
        <v>0</v>
      </c>
      <c r="BU220" s="14">
        <f>IF($I220&gt;0,ROUND((INDEX(新战舰养成!AF$6:AF$18,通天塔!$L220+1)+INDEX(新战舰养成!L$6:L$18,通天塔!$L220+1)*(通天塔!$I220-1))*INDEX(战舰突破!$D$6:$D$18,通天塔!$O220+1),0),0)</f>
        <v>3469284</v>
      </c>
      <c r="BV220" s="14">
        <f>IF($I220&gt;0,ROUND((INDEX(新战舰养成!AG$6:AG$18,通天塔!$L220+1)+INDEX(新战舰养成!M$6:M$18,通天塔!$L220+1)*(通天塔!$I220-1))*INDEX(战舰突破!$D$6:$D$18,通天塔!$O220+1),0),0)</f>
        <v>144696</v>
      </c>
      <c r="BY220" s="14">
        <f>(INDEX(装备数值!$C$13:$G$116,通天塔!$P220*8+1,BY$2)+INDEX(装备数值!$C$13:$G$116,通天塔!$Q220*8+2,BY$2)+INDEX(装备数值!$C$13:$G$116,通天塔!$S220*8+3,BY$2)+INDEX(装备数值!$C$13:$G$116,通天塔!$R220*8+4,BY$2)+INDEX(装备数值!$C$13:$G$116,通天塔!$T220*8+5,BY$2)+INDEX(装备数值!$C$13:$G$116,通天塔!$U220*8+6,BY$2)+INDEX(装备数值!$C$13:$G$116,通天塔!$V220*8+7,BY$2)+INDEX(装备数值!$C$13:$G$116,通天塔!$W220*8+8,BY$2))</f>
        <v>110700</v>
      </c>
      <c r="BZ220" s="14">
        <f>(INDEX(装备数值!$C$13:$G$116,通天塔!$P220*8+1,BZ$2)+INDEX(装备数值!$C$13:$G$116,通天塔!$Q220*8+2,BZ$2)+INDEX(装备数值!$C$13:$G$116,通天塔!$S220*8+3,BZ$2)+INDEX(装备数值!$C$13:$G$116,通天塔!$R220*8+4,BZ$2)+INDEX(装备数值!$C$13:$G$116,通天塔!$T220*8+5,BZ$2)+INDEX(装备数值!$C$13:$G$116,通天塔!$U220*8+6,BZ$2)+INDEX(装备数值!$C$13:$G$116,通天塔!$V220*8+7,BZ$2)+INDEX(装备数值!$C$13:$G$116,通天塔!$W220*8+8,BZ$2))</f>
        <v>832500</v>
      </c>
      <c r="CA220" s="14">
        <f>(INDEX(装备数值!$C$13:$G$116,通天塔!$P220*8+1,CA$2)+INDEX(装备数值!$C$13:$G$116,通天塔!$Q220*8+2,CA$2)+INDEX(装备数值!$C$13:$G$116,通天塔!$S220*8+3,CA$2)+INDEX(装备数值!$C$13:$G$116,通天塔!$R220*8+4,CA$2)+INDEX(装备数值!$C$13:$G$116,通天塔!$T220*8+5,CA$2)+INDEX(装备数值!$C$13:$G$116,通天塔!$U220*8+6,CA$2)+INDEX(装备数值!$C$13:$G$116,通天塔!$V220*8+7,CA$2)+INDEX(装备数值!$C$13:$G$116,通天塔!$W220*8+8,CA$2))</f>
        <v>55200</v>
      </c>
      <c r="CB220" s="14">
        <f>(INDEX(装备数值!$C$13:$G$116,通天塔!$P220*8+1,CB$2)+INDEX(装备数值!$C$13:$G$116,通天塔!$Q220*8+2,CB$2)+INDEX(装备数值!$C$13:$G$116,通天塔!$S220*8+3,CB$2)+INDEX(装备数值!$C$13:$G$116,通天塔!$R220*8+4,CB$2)+INDEX(装备数值!$C$13:$G$116,通天塔!$T220*8+5,CB$2)+INDEX(装备数值!$C$13:$G$116,通天塔!$U220*8+6,CB$2)+INDEX(装备数值!$C$13:$G$116,通天塔!$V220*8+7,CB$2)+INDEX(装备数值!$C$13:$G$116,通天塔!$W220*8+8,CB$2))</f>
        <v>1110000</v>
      </c>
      <c r="CC220" s="14">
        <f>(INDEX(装备数值!$C$13:$G$116,通天塔!$P220*8+1,CC$2)+INDEX(装备数值!$C$13:$G$116,通天塔!$Q220*8+2,CC$2)+INDEX(装备数值!$C$13:$G$116,通天塔!$S220*8+3,CC$2)+INDEX(装备数值!$C$13:$G$116,通天塔!$R220*8+4,CC$2)+INDEX(装备数值!$C$13:$G$116,通天塔!$T220*8+5,CC$2)+INDEX(装备数值!$C$13:$G$116,通天塔!$U220*8+6,CC$2)+INDEX(装备数值!$C$13:$G$116,通天塔!$V220*8+7,CC$2)+INDEX(装备数值!$C$13:$G$116,通天塔!$W220*8+8,CC$2))</f>
        <v>21900</v>
      </c>
      <c r="CF220" s="14">
        <f>INDEX(装备数值!$I$13:$M$116,通天塔!$P220*8+1,CF$2)*$X220+INDEX(装备数值!$I$13:$M$116,通天塔!$Q220*8+2,CF$2)*$Y220+INDEX(装备数值!$I$13:$M$116,通天塔!$S220*8+3,CF$2)*$Z220+INDEX(装备数值!$I$13:$M$116,通天塔!$R220*8+4,CF$2)*$AA220+INDEX(装备数值!$I$13:$M$116,通天塔!$T220*8+5,CF$2)*$AB220+INDEX(装备数值!$I$13:$M$116,通天塔!$U220*8+6,CF$2)*$AC220+INDEX(装备数值!$I$13:$M$116,通天塔!$V220*8+7,CF$2)*$AD220+INDEX(装备数值!$I$13:$M$116,通天塔!$W220*8+8,CF$2)*$AE220</f>
        <v>280440</v>
      </c>
      <c r="CG220" s="14">
        <f>INDEX(装备数值!$I$13:$M$116,通天塔!$P220*8+1,CG$2)*$X220+INDEX(装备数值!$I$13:$M$116,通天塔!$Q220*8+2,CG$2)*$Y220+INDEX(装备数值!$I$13:$M$116,通天塔!$S220*8+3,CG$2)*$Z220+INDEX(装备数值!$I$13:$M$116,通天塔!$R220*8+4,CG$2)*$AA220+INDEX(装备数值!$I$13:$M$116,通天塔!$T220*8+5,CG$2)*$AB220+INDEX(装备数值!$I$13:$M$116,通天塔!$U220*8+6,CG$2)*$AC220+INDEX(装备数值!$I$13:$M$116,通天塔!$V220*8+7,CG$2)*$AD220+INDEX(装备数值!$I$13:$M$116,通天塔!$W220*8+8,CG$2)*$AE220</f>
        <v>2109000</v>
      </c>
      <c r="CH220" s="14">
        <f>INDEX(装备数值!$I$13:$M$116,通天塔!$P220*8+1,CH$2)*$X220+INDEX(装备数值!$I$13:$M$116,通天塔!$Q220*8+2,CH$2)*$Y220+INDEX(装备数值!$I$13:$M$116,通天塔!$S220*8+3,CH$2)*$Z220+INDEX(装备数值!$I$13:$M$116,通天塔!$R220*8+4,CH$2)*$AA220+INDEX(装备数值!$I$13:$M$116,通天塔!$T220*8+5,CH$2)*$AB220+INDEX(装备数值!$I$13:$M$116,通天塔!$U220*8+6,CH$2)*$AC220+INDEX(装备数值!$I$13:$M$116,通天塔!$V220*8+7,CH$2)*$AD220+INDEX(装备数值!$I$13:$M$116,通天塔!$W220*8+8,CH$2)*$AE220</f>
        <v>139840</v>
      </c>
      <c r="CI220" s="14">
        <f>INDEX(装备数值!$I$13:$M$116,通天塔!$P220*8+1,CI$2)*$X220+INDEX(装备数值!$I$13:$M$116,通天塔!$Q220*8+2,CI$2)*$Y220+INDEX(装备数值!$I$13:$M$116,通天塔!$S220*8+3,CI$2)*$Z220+INDEX(装备数值!$I$13:$M$116,通天塔!$R220*8+4,CI$2)*$AA220+INDEX(装备数值!$I$13:$M$116,通天塔!$T220*8+5,CI$2)*$AB220+INDEX(装备数值!$I$13:$M$116,通天塔!$U220*8+6,CI$2)*$AC220+INDEX(装备数值!$I$13:$M$116,通天塔!$V220*8+7,CI$2)*$AD220+INDEX(装备数值!$I$13:$M$116,通天塔!$W220*8+8,CI$2)*$AE220</f>
        <v>2812000</v>
      </c>
      <c r="CJ220" s="14">
        <f>INDEX(装备数值!$I$13:$M$116,通天塔!$P220*8+1,CJ$2)*$X220+INDEX(装备数值!$I$13:$M$116,通天塔!$Q220*8+2,CJ$2)*$Y220+INDEX(装备数值!$I$13:$M$116,通天塔!$S220*8+3,CJ$2)*$Z220+INDEX(装备数值!$I$13:$M$116,通天塔!$R220*8+4,CJ$2)*$AA220+INDEX(装备数值!$I$13:$M$116,通天塔!$T220*8+5,CJ$2)*$AB220+INDEX(装备数值!$I$13:$M$116,通天塔!$U220*8+6,CJ$2)*$AC220+INDEX(装备数值!$I$13:$M$116,通天塔!$V220*8+7,CJ$2)*$AD220+INDEX(装备数值!$I$13:$M$116,通天塔!$W220*8+8,CJ$2)*$AE220</f>
        <v>55480</v>
      </c>
      <c r="CM220" s="14">
        <f>INDEX(装备数值!$X$13:$AH$116,$P220*8+1,CM$2)*$AF220+INDEX(装备数值!$X$13:$AH$116,$Q220*8+2,CM$2)*$AG220+INDEX(装备数值!$X$13:$AH$116,$S220*8+3,CM$2)*$AH220+INDEX(装备数值!$X$13:$AH$116,$R220*8+4,CM$2)*$AI220+INDEX(装备数值!$X$13:$AH$116,$T220*8+5,CM$2)*$AJ220+INDEX(装备数值!$X$13:$AH$116,$U220*8+6,CM$2)*$AK220+INDEX(装备数值!$X$13:$AH$116,$V220*8+7,CM$2)*$AL220+INDEX(装备数值!$X$13:$AH$116,$W220*8+8,CM$2)*$AM220</f>
        <v>91800</v>
      </c>
      <c r="CN220" s="14">
        <f>INDEX(装备数值!$X$13:$AH$116,$P220*8+1,CN$2)*$AF220+INDEX(装备数值!$X$13:$AH$116,$Q220*8+2,CN$2)*$AG220+INDEX(装备数值!$X$13:$AH$116,$S220*8+3,CN$2)*$AH220+INDEX(装备数值!$X$13:$AH$116,$R220*8+4,CN$2)*$AI220+INDEX(装备数值!$X$13:$AH$116,$T220*8+5,CN$2)*$AJ220+INDEX(装备数值!$X$13:$AH$116,$U220*8+6,CN$2)*$AK220+INDEX(装备数值!$X$13:$AH$116,$V220*8+7,CN$2)*$AL220+INDEX(装备数值!$X$13:$AH$116,$W220*8+8,CN$2)*$AM220</f>
        <v>688500</v>
      </c>
      <c r="CO220" s="14">
        <f>INDEX(装备数值!$X$13:$AH$116,$P220*8+1,CO$2)*$AF220+INDEX(装备数值!$X$13:$AH$116,$Q220*8+2,CO$2)*$AG220+INDEX(装备数值!$X$13:$AH$116,$S220*8+3,CO$2)*$AH220+INDEX(装备数值!$X$13:$AH$116,$R220*8+4,CO$2)*$AI220+INDEX(装备数值!$X$13:$AH$116,$T220*8+5,CO$2)*$AJ220+INDEX(装备数值!$X$13:$AH$116,$U220*8+6,CO$2)*$AK220+INDEX(装备数值!$X$13:$AH$116,$V220*8+7,CO$2)*$AL220+INDEX(装备数值!$X$13:$AH$116,$W220*8+8,CO$2)*$AM220</f>
        <v>45900</v>
      </c>
      <c r="CP220" s="14">
        <f>INDEX(装备数值!$X$13:$AH$116,$P220*8+1,CP$2)*$AF220+INDEX(装备数值!$X$13:$AH$116,$Q220*8+2,CP$2)*$AG220+INDEX(装备数值!$X$13:$AH$116,$S220*8+3,CP$2)*$AH220+INDEX(装备数值!$X$13:$AH$116,$R220*8+4,CP$2)*$AI220+INDEX(装备数值!$X$13:$AH$116,$T220*8+5,CP$2)*$AJ220+INDEX(装备数值!$X$13:$AH$116,$U220*8+6,CP$2)*$AK220+INDEX(装备数值!$X$13:$AH$116,$V220*8+7,CP$2)*$AL220+INDEX(装备数值!$X$13:$AH$116,$W220*8+8,CP$2)*$AM220</f>
        <v>918000</v>
      </c>
      <c r="CQ220" s="14">
        <f>INDEX(装备数值!$X$13:$AH$116,$P220*8+1,CQ$2)*$AF220+INDEX(装备数值!$X$13:$AH$116,$Q220*8+2,CQ$2)*$AG220+INDEX(装备数值!$X$13:$AH$116,$S220*8+3,CQ$2)*$AH220+INDEX(装备数值!$X$13:$AH$116,$R220*8+4,CQ$2)*$AI220+INDEX(装备数值!$X$13:$AH$116,$T220*8+5,CQ$2)*$AJ220+INDEX(装备数值!$X$13:$AH$116,$U220*8+6,CQ$2)*$AK220+INDEX(装备数值!$X$13:$AH$116,$V220*8+7,CQ$2)*$AL220+INDEX(装备数值!$X$13:$AH$116,$W220*8+8,CQ$2)*$AM220</f>
        <v>18360</v>
      </c>
      <c r="CR220" s="14">
        <f>INDEX(装备数值!$X$13:$AH$116,$P220*8+1,CR$2)*$AF220+INDEX(装备数值!$X$13:$AH$116,$Q220*8+2,CR$2)*$AG220+INDEX(装备数值!$X$13:$AH$116,$S220*8+3,CR$2)*$AH220+INDEX(装备数值!$X$13:$AH$116,$R220*8+4,CR$2)*$AI220+INDEX(装备数值!$X$13:$AH$116,$T220*8+5,CR$2)*$AJ220+INDEX(装备数值!$X$13:$AH$116,$U220*8+6,CR$2)*$AK220+INDEX(装备数值!$X$13:$AH$116,$V220*8+7,CR$2)*$AL220+INDEX(装备数值!$X$13:$AH$116,$W220*8+8,CR$2)*$AM220</f>
        <v>68850</v>
      </c>
      <c r="CS220" s="14">
        <f>INDEX(装备数值!$X$13:$AH$116,$P220*8+1,CS$2)*$AF220+INDEX(装备数值!$X$13:$AH$116,$Q220*8+2,CS$2)*$AG220+INDEX(装备数值!$X$13:$AH$116,$S220*8+3,CS$2)*$AH220+INDEX(装备数值!$X$13:$AH$116,$R220*8+4,CS$2)*$AI220+INDEX(装备数值!$X$13:$AH$116,$T220*8+5,CS$2)*$AJ220+INDEX(装备数值!$X$13:$AH$116,$U220*8+6,CS$2)*$AK220+INDEX(装备数值!$X$13:$AH$116,$V220*8+7,CS$2)*$AL220+INDEX(装备数值!$X$13:$AH$116,$W220*8+8,CS$2)*$AM220</f>
        <v>68850</v>
      </c>
      <c r="CT220" s="14">
        <f>INDEX(装备数值!$X$13:$AH$116,$P220*8+1,CT$2)*$AF220+INDEX(装备数值!$X$13:$AH$116,$Q220*8+2,CT$2)*$AG220+INDEX(装备数值!$X$13:$AH$116,$S220*8+3,CT$2)*$AH220+INDEX(装备数值!$X$13:$AH$116,$R220*8+4,CT$2)*$AI220+INDEX(装备数值!$X$13:$AH$116,$T220*8+5,CT$2)*$AJ220+INDEX(装备数值!$X$13:$AH$116,$U220*8+6,CT$2)*$AK220+INDEX(装备数值!$X$13:$AH$116,$V220*8+7,CT$2)*$AL220+INDEX(装备数值!$X$13:$AH$116,$W220*8+8,CT$2)*$AM220</f>
        <v>68850</v>
      </c>
      <c r="CU220" s="14">
        <f>INDEX(装备数值!$X$13:$AH$116,$P220*8+1,CU$2)*$AF220+INDEX(装备数值!$X$13:$AH$116,$Q220*8+2,CU$2)*$AG220+INDEX(装备数值!$X$13:$AH$116,$S220*8+3,CU$2)*$AH220+INDEX(装备数值!$X$13:$AH$116,$R220*8+4,CU$2)*$AI220+INDEX(装备数值!$X$13:$AH$116,$T220*8+5,CU$2)*$AJ220+INDEX(装备数值!$X$13:$AH$116,$U220*8+6,CU$2)*$AK220+INDEX(装备数值!$X$13:$AH$116,$V220*8+7,CU$2)*$AL220+INDEX(装备数值!$X$13:$AH$116,$W220*8+8,CU$2)*$AM220</f>
        <v>68850</v>
      </c>
      <c r="CV220" s="14">
        <f>INDEX(装备数值!$X$13:$AH$116,$P220*8+1,CV$2)*$AF220+INDEX(装备数值!$X$13:$AH$116,$Q220*8+2,CV$2)*$AG220+INDEX(装备数值!$X$13:$AH$116,$S220*8+3,CV$2)*$AH220+INDEX(装备数值!$X$13:$AH$116,$R220*8+4,CV$2)*$AI220+INDEX(装备数值!$X$13:$AH$116,$T220*8+5,CV$2)*$AJ220+INDEX(装备数值!$X$13:$AH$116,$U220*8+6,CV$2)*$AK220+INDEX(装备数值!$X$13:$AH$116,$V220*8+7,CV$2)*$AL220+INDEX(装备数值!$X$13:$AH$116,$W220*8+8,CV$2)*$AM220</f>
        <v>204</v>
      </c>
      <c r="CW220" s="14">
        <f>INDEX(装备数值!$X$13:$AH$116,$P220*8+1,CW$2)*$AF220+INDEX(装备数值!$X$13:$AH$116,$Q220*8+2,CW$2)*$AG220+INDEX(装备数值!$X$13:$AH$116,$S220*8+3,CW$2)*$AH220+INDEX(装备数值!$X$13:$AH$116,$R220*8+4,CW$2)*$AI220+INDEX(装备数值!$X$13:$AH$116,$T220*8+5,CW$2)*$AJ220+INDEX(装备数值!$X$13:$AH$116,$U220*8+6,CW$2)*$AK220+INDEX(装备数值!$X$13:$AH$116,$V220*8+7,CW$2)*$AL220+INDEX(装备数值!$X$13:$AH$116,$W220*8+8,CW$2)*$AM220</f>
        <v>204</v>
      </c>
      <c r="CY220" s="14">
        <f>INDEX(装备数值!$AN$17:$AN$117,MATCH(MIN($X220:$AE220),装备数值!$AO$17:$AO$117,1))</f>
        <v>76</v>
      </c>
      <c r="CZ220" s="14">
        <f>IF(COUNTIF($P220:$W220,"&gt;"&amp;0)=8,INDEX(装备数值!AR$17:AR$117,$CY220+1),0)</f>
        <v>42560</v>
      </c>
      <c r="DA220" s="14">
        <f>IF(COUNTIF($P220:$W220,"&gt;"&amp;0)=8,INDEX(装备数值!AS$17:AS$117,$CY220+1),0)</f>
        <v>319200</v>
      </c>
      <c r="DB220" s="14">
        <f>IF(COUNTIF($P220:$W220,"&gt;"&amp;0)=8,INDEX(装备数值!AT$17:AT$117,$CY220+1),0)</f>
        <v>21280</v>
      </c>
      <c r="DC220" s="14">
        <f>IF(COUNTIF($P220:$W220,"&gt;"&amp;0)=8,INDEX(装备数值!AU$17:AU$117,$CY220+1),0)</f>
        <v>425600</v>
      </c>
      <c r="DD220" s="14">
        <f>IF(COUNTIF($P220:$W220,"&gt;"&amp;0)=8,INDEX(装备数值!AV$17:AV$117,$CY220+1),0)</f>
        <v>8208</v>
      </c>
      <c r="DF220" s="14">
        <f>INDEX(装备数值!$AY$17:$AY$77,MATCH(MIN($AF220:$AM220),装备数值!$AZ$17:$AZ$77,1))</f>
        <v>51</v>
      </c>
      <c r="DG220" s="26">
        <f>INDEX(装备数值!BA$17:BA$77,通天塔!DF220+1)</f>
        <v>1.3</v>
      </c>
      <c r="DH220" s="26">
        <f>INDEX(装备数值!BA$17:BA$77,通天塔!DF220+1)</f>
        <v>1.3</v>
      </c>
      <c r="DJ220" s="14">
        <f t="shared" si="383"/>
        <v>50</v>
      </c>
      <c r="DK220" s="14">
        <f>VLOOKUP(DJ220,军阶与晶片数值!$W$6:$X$27,2)</f>
        <v>11</v>
      </c>
      <c r="DL220" s="14">
        <f>INDEX(军阶与晶片数值!Y$6:Y$27,$DK220+1)</f>
        <v>1000</v>
      </c>
      <c r="DM220" s="14">
        <f>INDEX(军阶与晶片数值!Z$6:Z$27,$DK220+1)</f>
        <v>1000</v>
      </c>
      <c r="DN220" s="14">
        <f>INDEX(军阶与晶片数值!AA$6:AA$27,$DK220+1)</f>
        <v>1000</v>
      </c>
      <c r="DO220" s="14">
        <f>INDEX(军阶与晶片数值!AB$6:AB$27,$DK220+1)</f>
        <v>1000</v>
      </c>
      <c r="DP220" s="29">
        <f>INDEX(军阶与晶片数值!AC$6:AC$27,$DK220+1)</f>
        <v>60</v>
      </c>
      <c r="DQ220" s="29">
        <f>INDEX(军阶与晶片数值!AD$6:AD$27,$DK220+1)</f>
        <v>40</v>
      </c>
      <c r="DS220" s="26">
        <f>INDEX(军阶与晶片数值!I$6:I$16,AN220+1)</f>
        <v>0.45</v>
      </c>
      <c r="DT220" s="26">
        <f>INDEX(军阶与晶片数值!M$6:M$16,AO220+1)</f>
        <v>0.6</v>
      </c>
      <c r="DU220" s="26">
        <f>INDEX(军阶与晶片数值!J$6:J$16,AP220+1)</f>
        <v>0.6</v>
      </c>
      <c r="DV220" s="26">
        <f>INDEX(军阶与晶片数值!K$6:K$16,AQ220+1)</f>
        <v>1.2</v>
      </c>
      <c r="DW220" s="26">
        <f>INDEX(军阶与晶片数值!L$6:L$16,AR220+1)</f>
        <v>1.2</v>
      </c>
      <c r="DX220" s="28">
        <f>INDEX(军阶与晶片数值!N$6:N$16,AS220+1)</f>
        <v>0</v>
      </c>
      <c r="DY220" s="28">
        <f>INDEX(军阶与晶片数值!O$6:O$16,AT220+1)</f>
        <v>0</v>
      </c>
      <c r="DZ220" s="28">
        <f>INDEX(军阶与晶片数值!P$6:P$16,AU220+1)</f>
        <v>0</v>
      </c>
      <c r="EA220" s="28">
        <f>INDEX(军阶与晶片数值!Q$6:Q$16,AV220+1)</f>
        <v>0</v>
      </c>
      <c r="EB220" s="26">
        <f>INDEX(军阶与晶片数值!R$6:R$16,AW220+1)</f>
        <v>0.4</v>
      </c>
      <c r="EC220" s="26">
        <f>INDEX(军阶与晶片数值!S$6:S$16,AX220+1)</f>
        <v>0.6</v>
      </c>
      <c r="ED220" s="26">
        <f>INDEX(军阶与晶片数值!T$6:T$16,AY220+1)</f>
        <v>0</v>
      </c>
      <c r="EE220" s="26">
        <f>INDEX(军阶与晶片数值!U$6:U$16,AZ220+1)</f>
        <v>0</v>
      </c>
      <c r="EG220" s="26">
        <f>INDEX(军阶与晶片数值!$C$6:$C$36,通天塔!$BA220+1)</f>
        <v>1.1499999999999999</v>
      </c>
      <c r="EH220" s="26">
        <f>INDEX(军阶与晶片数值!$C$6:$C$36,通天塔!$BA220+1)</f>
        <v>1.1499999999999999</v>
      </c>
      <c r="EI220" s="26">
        <f>INDEX(军阶与晶片数值!$C$6:$C$36,通天塔!$BA220+1)</f>
        <v>1.1499999999999999</v>
      </c>
      <c r="EJ220" s="26">
        <f>INDEX(军阶与晶片数值!$C$6:$C$36,通天塔!$BA220+1)</f>
        <v>1.1499999999999999</v>
      </c>
      <c r="EK220" s="26">
        <f>INDEX(军阶与晶片数值!$C$6:$C$36,通天塔!$BA220+1)</f>
        <v>1.1499999999999999</v>
      </c>
      <c r="EM220" s="14">
        <f>INDEX(战舰突破!$H$6:$H$18,通天塔!$J220+1)+INDEX(战舰突破!$H$23:$H$35,通天塔!$K220+1)+INDEX(战舰突破!$H$40:$H$52,通天塔!$L220+1)</f>
        <v>200</v>
      </c>
      <c r="EN220" s="14">
        <f>INDEX(战舰突破!$I$6:$I$18,通天塔!$J220+1)+INDEX(战舰突破!$I$23:$I$35,通天塔!$K220+1)+INDEX(战舰突破!$I$40:$I$52,通天塔!$L220+1)</f>
        <v>200</v>
      </c>
      <c r="EO220" s="14">
        <f>INDEX(战舰突破!$J$6:$J$18,通天塔!$J220+1)+INDEX(战舰突破!$J$23:$J$35,通天塔!$K220+1)+INDEX(战舰突破!$J$40:$J$52,通天塔!$L220+1)</f>
        <v>0</v>
      </c>
      <c r="EP220" s="14">
        <f>INDEX(战舰突破!$K$6:$K$18,通天塔!$J220+1)+INDEX(战舰突破!$K$23:$K$35,通天塔!$K220+1)+INDEX(战舰突破!$K$40:$K$52,通天塔!$L220+1)</f>
        <v>0</v>
      </c>
      <c r="EQ220" s="14">
        <f>INDEX(战舰突破!$L$6:$L$18,通天塔!$J220+1)+INDEX(战舰突破!$L$23:$L$35,通天塔!$K220+1)+INDEX(战舰突破!$L$40:$L$52,通天塔!$L220+1)</f>
        <v>200</v>
      </c>
      <c r="ER220" s="18">
        <f>INDEX(战舰突破!$N$6:$N$18,通天塔!$J220+1)+INDEX(战舰突破!$N$23:$N$35,通天塔!$K220+1)+INDEX(战舰突破!$N$40:$N$52,通天塔!$L220+1)</f>
        <v>0.75</v>
      </c>
      <c r="ES220" s="18">
        <f>INDEX(战舰突破!$O$6:$O$18,通天塔!$J220+1)+INDEX(战舰突破!$O$23:$O$35,通天塔!$K220+1)+INDEX(战舰突破!$O$40:$O$52,通天塔!$L220+1)</f>
        <v>1.4</v>
      </c>
      <c r="ET220" s="18">
        <f>INDEX(战舰突破!$P$6:$P$18,通天塔!$J220+1)+INDEX(战舰突破!$P$23:$P$35,通天塔!$K220+1)+INDEX(战舰突破!$P$40:$P$52,通天塔!$L220+1)</f>
        <v>0.5</v>
      </c>
      <c r="EU220" s="18">
        <f>INDEX(战舰突破!$Q$6:$Q$18,通天塔!$J220+1)+INDEX(战舰突破!$Q$23:$Q$35,通天塔!$K220+1)+INDEX(战舰突破!$Q$40:$Q$52,通天塔!$L220+1)</f>
        <v>0.3</v>
      </c>
      <c r="EV220" s="18">
        <f>INDEX(战舰突破!$R$6:$R$18,通天塔!$J220+1)+INDEX(战舰突破!$R$23:$R$35,通天塔!$K220+1)+INDEX(战舰突破!$R$40:$R$52,通天塔!$L220+1)</f>
        <v>0.25</v>
      </c>
      <c r="EW220" s="18">
        <f>INDEX(战舰突破!$M$6:$M$18,通天塔!$J220+1)+INDEX(战舰突破!$M$23:$M$35,通天塔!$K220+1)+INDEX(战舰突破!$M$40:$M$52,通天塔!$L220+1)</f>
        <v>0.2</v>
      </c>
      <c r="EX220" s="22">
        <f>INDEX(战舰突破!$W$6:$W$18,通天塔!$J220+1)+INDEX(战舰突破!$W$23:$W$35,通天塔!$K220+1)+INDEX(战舰突破!$W$40:$W$52,通天塔!$L220+1)</f>
        <v>0.5</v>
      </c>
      <c r="FA220" s="14">
        <f>INDEX(战舰突破!$S$6:$S$18,通天塔!$J220+1)</f>
        <v>0</v>
      </c>
      <c r="FB220" s="14">
        <f>INDEX(战舰突破!$T$6:$T$18,通天塔!$J220+1)</f>
        <v>1.45</v>
      </c>
      <c r="FC220" s="14">
        <f>INDEX(战舰突破!$U$6:$U$18,通天塔!$J220+1)</f>
        <v>0.1</v>
      </c>
      <c r="FD220" s="14">
        <f>INDEX(战舰突破!$V$6:$V$18,通天塔!$J220+1)</f>
        <v>2</v>
      </c>
      <c r="FE220" s="14">
        <f>INDEX(战舰突破!$X$6:$X$18,通天塔!$J220+1)</f>
        <v>15</v>
      </c>
      <c r="FG220" s="14">
        <f>INDEX(战舰突破!$S$23:$S$35,通天塔!$J220+1)</f>
        <v>1</v>
      </c>
      <c r="FH220" s="14">
        <f>INDEX(战舰突破!$T$23:$T$35,通天塔!$J220+1)</f>
        <v>0.9</v>
      </c>
      <c r="FI220" s="14">
        <f>INDEX(战舰突破!$U$23:$U$35,通天塔!$J220+1)</f>
        <v>0.1</v>
      </c>
      <c r="FJ220" s="14">
        <f>INDEX(战舰突破!$V$23:$V$35,通天塔!$J220+1)</f>
        <v>2</v>
      </c>
      <c r="FK220" s="14">
        <f>INDEX(战舰突破!$X$23:$X$35,通天塔!$J220+1)</f>
        <v>200</v>
      </c>
      <c r="FM220" s="14">
        <f>INDEX(战舰突破!$S$40:$S$52,通天塔!$J220+1)</f>
        <v>1</v>
      </c>
      <c r="FN220" s="14">
        <f>INDEX(战舰突破!$T$40:$T$52,通天塔!$J220+1)</f>
        <v>0.6</v>
      </c>
      <c r="FO220" s="14">
        <f>INDEX(战舰突破!$U$40:$U$52,通天塔!$J220+1)</f>
        <v>0.2</v>
      </c>
      <c r="FP220" s="14">
        <f>INDEX(战舰突破!$V$40:$V$52,通天塔!$J220+1)</f>
        <v>2</v>
      </c>
      <c r="FQ220" s="14">
        <f>INDEX(战舰突破!$X$40:$X$52,通天塔!$J220+1)</f>
        <v>350</v>
      </c>
      <c r="FT220" s="14">
        <f t="shared" si="384"/>
        <v>6758390</v>
      </c>
      <c r="FU220" s="14">
        <f t="shared" si="385"/>
        <v>5786852</v>
      </c>
      <c r="FV220" s="14">
        <f t="shared" si="386"/>
        <v>5790289</v>
      </c>
      <c r="FW220" s="14">
        <f t="shared" si="387"/>
        <v>79701904</v>
      </c>
      <c r="FX220" s="14">
        <f t="shared" si="388"/>
        <v>3194721</v>
      </c>
      <c r="FY220" s="14">
        <f t="shared" si="389"/>
        <v>66597274</v>
      </c>
      <c r="FZ220" s="14">
        <f t="shared" si="390"/>
        <v>1680956</v>
      </c>
      <c r="GA220" s="28">
        <f t="shared" si="391"/>
        <v>69850</v>
      </c>
      <c r="GB220" s="28">
        <f t="shared" si="392"/>
        <v>69850</v>
      </c>
      <c r="GC220" s="28">
        <f t="shared" si="393"/>
        <v>69850</v>
      </c>
      <c r="GD220" s="28">
        <f t="shared" si="394"/>
        <v>69850</v>
      </c>
      <c r="GE220" s="28">
        <f t="shared" si="395"/>
        <v>3.2199999999999998</v>
      </c>
      <c r="GF220" s="28">
        <f t="shared" si="396"/>
        <v>3.6799999999999997</v>
      </c>
      <c r="GG220" s="28">
        <f t="shared" si="397"/>
        <v>0</v>
      </c>
      <c r="GH220" s="28">
        <f t="shared" si="398"/>
        <v>76.45</v>
      </c>
      <c r="GI220" s="14">
        <f t="shared" si="399"/>
        <v>1</v>
      </c>
      <c r="GJ220" s="14">
        <f t="shared" si="400"/>
        <v>2</v>
      </c>
      <c r="GK220" s="14">
        <f t="shared" si="401"/>
        <v>2</v>
      </c>
      <c r="GL220" s="18">
        <f t="shared" si="402"/>
        <v>2.6500000000000004</v>
      </c>
      <c r="GM220" s="18">
        <f t="shared" si="403"/>
        <v>2.1</v>
      </c>
      <c r="GN220" s="18">
        <f t="shared" si="404"/>
        <v>1.8</v>
      </c>
      <c r="GO220" s="29">
        <f t="shared" si="464"/>
        <v>70000</v>
      </c>
      <c r="GP220" s="29">
        <f t="shared" si="464"/>
        <v>70300</v>
      </c>
      <c r="GQ220" s="29">
        <f t="shared" si="464"/>
        <v>70300</v>
      </c>
      <c r="GR220" s="26">
        <f t="shared" si="405"/>
        <v>0.1</v>
      </c>
      <c r="GS220" s="26">
        <f t="shared" si="406"/>
        <v>0.1</v>
      </c>
      <c r="GT220" s="26">
        <f t="shared" si="407"/>
        <v>0.2</v>
      </c>
      <c r="GU220" s="14">
        <f t="shared" si="408"/>
        <v>4</v>
      </c>
      <c r="GV220" s="14">
        <f t="shared" si="409"/>
        <v>4</v>
      </c>
      <c r="GW220" s="14">
        <f t="shared" si="410"/>
        <v>4</v>
      </c>
      <c r="GX220" s="14">
        <f t="shared" si="411"/>
        <v>15</v>
      </c>
      <c r="GY220" s="14">
        <f t="shared" si="412"/>
        <v>200</v>
      </c>
      <c r="GZ220" s="14">
        <f t="shared" si="413"/>
        <v>350</v>
      </c>
      <c r="HA220">
        <v>216</v>
      </c>
      <c r="HB220" s="14">
        <f t="shared" si="382"/>
        <v>744700062</v>
      </c>
      <c r="HD220" s="14">
        <f t="shared" si="414"/>
        <v>6389442</v>
      </c>
      <c r="HE220" s="14">
        <f t="shared" si="415"/>
        <v>3379165</v>
      </c>
      <c r="HF220" s="29">
        <f t="shared" si="416"/>
        <v>67056</v>
      </c>
      <c r="HG220" s="29">
        <f t="shared" si="417"/>
        <v>48263</v>
      </c>
      <c r="HH220" s="29">
        <f t="shared" si="418"/>
        <v>52125</v>
      </c>
      <c r="HI220" s="29">
        <f t="shared" si="419"/>
        <v>48650</v>
      </c>
      <c r="HJ220" s="14">
        <f t="shared" si="420"/>
        <v>3.2199999999999998</v>
      </c>
      <c r="HK220" s="14">
        <f t="shared" si="421"/>
        <v>3.6799999999999997</v>
      </c>
      <c r="HL220" s="14">
        <f t="shared" si="422"/>
        <v>1833553</v>
      </c>
      <c r="HM220" s="14">
        <f t="shared" si="423"/>
        <v>3336765</v>
      </c>
      <c r="HN220" s="26">
        <f t="shared" si="424"/>
        <v>0.39937714776632299</v>
      </c>
      <c r="HO220" s="26">
        <f t="shared" si="425"/>
        <v>0.66552132701421796</v>
      </c>
      <c r="HP220" s="29">
        <f t="shared" si="426"/>
        <v>1108814</v>
      </c>
      <c r="HQ220" s="29">
        <f t="shared" si="427"/>
        <v>3119399</v>
      </c>
      <c r="HR220" s="29">
        <f t="shared" si="428"/>
        <v>3569535</v>
      </c>
      <c r="HS220" s="26">
        <f t="shared" si="429"/>
        <v>0.4912900394910048</v>
      </c>
      <c r="HT220" s="26">
        <f t="shared" si="430"/>
        <v>0.49502971797837969</v>
      </c>
      <c r="HU220" s="26">
        <f t="shared" si="431"/>
        <v>0.59502971797837967</v>
      </c>
      <c r="HV220" s="26">
        <f t="shared" si="432"/>
        <v>9.1290039491004782E-2</v>
      </c>
      <c r="HW220" s="29">
        <f t="shared" si="433"/>
        <v>2.2000000000000002</v>
      </c>
      <c r="HX220" s="29">
        <f t="shared" si="434"/>
        <v>4.4224380709242492</v>
      </c>
      <c r="HY220" s="29">
        <f t="shared" si="435"/>
        <v>5.0224380709242489</v>
      </c>
      <c r="HZ220" s="29">
        <f t="shared" si="436"/>
        <v>12196954</v>
      </c>
      <c r="IA220" s="29">
        <f t="shared" si="437"/>
        <v>9196899.2640020214</v>
      </c>
      <c r="IB220" s="29">
        <f t="shared" si="438"/>
        <v>8963884.2397482935</v>
      </c>
      <c r="IC220" s="29">
        <f t="shared" si="439"/>
        <v>61431332</v>
      </c>
      <c r="ID220" s="14">
        <f t="shared" si="440"/>
        <v>30357737.5</v>
      </c>
      <c r="IH220" s="14">
        <v>1</v>
      </c>
      <c r="II220" s="14">
        <v>1</v>
      </c>
      <c r="IJ220" s="14">
        <v>480</v>
      </c>
      <c r="IK220" s="14">
        <v>80</v>
      </c>
      <c r="IL220" s="14">
        <v>60</v>
      </c>
      <c r="IM220" s="23">
        <f t="shared" si="441"/>
        <v>6680573967</v>
      </c>
      <c r="IN220" s="23">
        <f t="shared" si="442"/>
        <v>2</v>
      </c>
      <c r="IO220" s="23">
        <f t="shared" si="443"/>
        <v>6680.57</v>
      </c>
      <c r="IP220" s="23">
        <f t="shared" si="444"/>
        <v>7067732138</v>
      </c>
      <c r="IQ220" s="23">
        <f t="shared" si="445"/>
        <v>2</v>
      </c>
      <c r="IR220" s="23">
        <f t="shared" si="446"/>
        <v>7067.73</v>
      </c>
      <c r="IS220" s="14">
        <v>1</v>
      </c>
      <c r="IT220" s="14">
        <v>1</v>
      </c>
      <c r="IU220" s="14">
        <v>240</v>
      </c>
      <c r="IV220" s="14">
        <v>40</v>
      </c>
      <c r="IW220" s="14">
        <v>30</v>
      </c>
      <c r="IX220" s="23">
        <f t="shared" si="447"/>
        <v>3915826154</v>
      </c>
      <c r="IY220" s="23">
        <f t="shared" si="448"/>
        <v>2</v>
      </c>
      <c r="IZ220" s="23">
        <f t="shared" si="449"/>
        <v>3915.83</v>
      </c>
      <c r="JA220" s="23"/>
      <c r="JB220" s="23"/>
      <c r="JC220" s="23"/>
      <c r="JG220">
        <f t="shared" si="450"/>
        <v>1.6845146985075941</v>
      </c>
      <c r="JH220">
        <f t="shared" si="451"/>
        <v>5.4241373291944521</v>
      </c>
      <c r="JJ220" s="14">
        <v>10</v>
      </c>
      <c r="JK220" s="14">
        <v>2</v>
      </c>
      <c r="JL220" s="14">
        <v>1.5</v>
      </c>
      <c r="JM220" s="23">
        <f t="shared" si="452"/>
        <v>133358609</v>
      </c>
      <c r="JN220" s="23">
        <f t="shared" si="453"/>
        <v>1</v>
      </c>
      <c r="JO220" s="23">
        <f t="shared" si="454"/>
        <v>133358.60999999999</v>
      </c>
      <c r="JP220" s="14">
        <v>30</v>
      </c>
      <c r="JQ220" s="14">
        <v>6</v>
      </c>
      <c r="JR220" s="14">
        <v>4</v>
      </c>
      <c r="JS220" s="23">
        <f t="shared" si="455"/>
        <v>382148058</v>
      </c>
      <c r="JT220" s="23">
        <f t="shared" si="456"/>
        <v>1</v>
      </c>
      <c r="JU220" s="23">
        <f t="shared" si="457"/>
        <v>382148.06</v>
      </c>
      <c r="JW220" s="23">
        <f t="shared" si="458"/>
        <v>509530744</v>
      </c>
      <c r="JX220" s="23">
        <f t="shared" si="459"/>
        <v>1</v>
      </c>
      <c r="JY220" s="23">
        <f t="shared" si="460"/>
        <v>509530.74</v>
      </c>
      <c r="JZ220" s="23">
        <f t="shared" si="461"/>
        <v>200037914</v>
      </c>
      <c r="KA220" s="23">
        <f t="shared" si="462"/>
        <v>1</v>
      </c>
      <c r="KB220" s="23">
        <f t="shared" si="463"/>
        <v>200037.91</v>
      </c>
    </row>
    <row r="221" spans="3:288" ht="16.5" x14ac:dyDescent="0.2">
      <c r="C221" s="14">
        <f t="shared" si="381"/>
        <v>59</v>
      </c>
      <c r="D221" s="14">
        <v>217</v>
      </c>
      <c r="E221" s="14" t="s">
        <v>871</v>
      </c>
      <c r="F221" s="14">
        <v>762</v>
      </c>
      <c r="G221" s="14">
        <v>762</v>
      </c>
      <c r="H221" s="14">
        <v>762</v>
      </c>
      <c r="I221" s="14">
        <v>762</v>
      </c>
      <c r="J221" s="14">
        <v>12</v>
      </c>
      <c r="K221" s="14">
        <v>11</v>
      </c>
      <c r="L221" s="14">
        <v>11</v>
      </c>
      <c r="M221" s="14">
        <v>8</v>
      </c>
      <c r="N221" s="14">
        <v>8</v>
      </c>
      <c r="O221" s="14">
        <v>8</v>
      </c>
      <c r="P221" s="14">
        <v>11</v>
      </c>
      <c r="Q221" s="14">
        <v>11</v>
      </c>
      <c r="R221" s="14">
        <v>11</v>
      </c>
      <c r="S221" s="14">
        <v>11</v>
      </c>
      <c r="T221" s="14">
        <v>11</v>
      </c>
      <c r="U221" s="14">
        <v>11</v>
      </c>
      <c r="V221" s="14">
        <v>11</v>
      </c>
      <c r="W221" s="14">
        <v>11</v>
      </c>
      <c r="X221" s="14">
        <v>762</v>
      </c>
      <c r="Y221" s="14">
        <v>762</v>
      </c>
      <c r="Z221" s="14">
        <v>762</v>
      </c>
      <c r="AA221" s="14">
        <v>762</v>
      </c>
      <c r="AB221" s="14">
        <v>762</v>
      </c>
      <c r="AC221" s="14">
        <v>762</v>
      </c>
      <c r="AD221" s="14">
        <v>762</v>
      </c>
      <c r="AE221" s="14">
        <v>762</v>
      </c>
      <c r="AF221" s="14">
        <v>102</v>
      </c>
      <c r="AG221" s="14">
        <v>102</v>
      </c>
      <c r="AH221" s="14">
        <v>102</v>
      </c>
      <c r="AI221" s="14">
        <v>102</v>
      </c>
      <c r="AJ221" s="14">
        <v>102</v>
      </c>
      <c r="AK221" s="14">
        <v>102</v>
      </c>
      <c r="AL221" s="14">
        <v>102</v>
      </c>
      <c r="AM221" s="14">
        <v>102</v>
      </c>
      <c r="AN221" s="14">
        <v>7</v>
      </c>
      <c r="AO221" s="14">
        <v>8</v>
      </c>
      <c r="AP221" s="14">
        <v>8</v>
      </c>
      <c r="AQ221" s="14">
        <v>8</v>
      </c>
      <c r="AR221" s="14">
        <v>8</v>
      </c>
      <c r="AS221" s="14">
        <v>0</v>
      </c>
      <c r="AT221" s="14">
        <v>0</v>
      </c>
      <c r="AU221" s="14">
        <v>0</v>
      </c>
      <c r="AV221" s="14">
        <v>0</v>
      </c>
      <c r="AW221" s="14">
        <v>5</v>
      </c>
      <c r="AX221" s="14">
        <v>6</v>
      </c>
      <c r="AY221" s="14">
        <v>0</v>
      </c>
      <c r="AZ221" s="14">
        <v>0</v>
      </c>
      <c r="BA221" s="14">
        <v>23</v>
      </c>
      <c r="BF221" s="14">
        <f>ROUND((INDEX(新战舰养成!S$6:S$18,通天塔!$J221+1)+INDEX(新战舰养成!D$6:D$18,通天塔!$J221+1)*(通天塔!$G221-1))*INDEX(战舰突破!$D$6:$D$18,通天塔!$M221+1),0)</f>
        <v>713597</v>
      </c>
      <c r="BG221" s="14">
        <f>ROUND((INDEX(新战舰养成!T$6:T$18,通天塔!$J221+1)+INDEX(新战舰养成!E$6:E$18,通天塔!$J221+1)*(通天塔!$G221-1))*INDEX(战舰突破!$D$6:$D$18,通天塔!$M221+1),0)</f>
        <v>5708648</v>
      </c>
      <c r="BH221" s="14">
        <f>ROUND((INDEX(新战舰养成!U$6:U$18,通天塔!$J221+1)+INDEX(新战舰养成!F$6:F$18,通天塔!$J221+1)*(通天塔!$G221-1))*INDEX(战舰突破!$D$6:$D$18,通天塔!$M221+1),0)</f>
        <v>356964</v>
      </c>
      <c r="BI221" s="14">
        <f>ROUND((INDEX(新战舰养成!V$6:V$18,通天塔!$J221+1)+INDEX(新战舰养成!G$6:G$18,通天塔!$J221+1)*(通天塔!$G221-1))*INDEX(战舰突破!$D$6:$D$18,通天塔!$M221+1),0)</f>
        <v>630</v>
      </c>
      <c r="BJ221" s="14">
        <f>ROUND((INDEX(新战舰养成!W$6:W$18,通天塔!$J221+1)+INDEX(新战舰养成!H$6:H$18,通天塔!$J221+1)*(通天塔!$G221-1))*INDEX(战舰突破!$D$6:$D$18,通天塔!$M221+1),0)</f>
        <v>8</v>
      </c>
      <c r="BL221" s="14">
        <f>IF($H221&gt;0,ROUND((INDEX(新战舰养成!X$6:X$18,通天塔!$K221+1)+INDEX(新战舰养成!I$6:I$18,通天塔!$K221+1)*(通天塔!$H221-1))*INDEX(战舰突破!$D$6:$D$18,通天塔!$N221+1),0),0)</f>
        <v>535433</v>
      </c>
      <c r="BM221" s="14">
        <f>IF($H221&gt;0,ROUND((INDEX(新战舰养成!Y$6:Y$18,通天塔!$K221+1)+INDEX(新战舰养成!J$6:J$18,通天塔!$K221+1)*(通天塔!$H221-1))*INDEX(战舰突破!$D$6:$D$18,通天塔!$N221+1),0),0)</f>
        <v>0</v>
      </c>
      <c r="BN221" s="14">
        <f>IF($H221&gt;0,ROUND((INDEX(新战舰养成!Z$6:Z$18,通天塔!$K221+1)+INDEX(新战舰养成!K$6:K$18,通天塔!$K221+1)*(通天塔!$H221-1))*INDEX(战舰突破!$D$6:$D$18,通天塔!$N221+1),0),0)</f>
        <v>0</v>
      </c>
      <c r="BO221" s="14">
        <f>IF($H221&gt;0,ROUND((INDEX(新战舰养成!AA$6:AA$18,通天塔!$K221+1)+INDEX(新战舰养成!L$6:L$18,通天塔!$K221+1)*(通天塔!$H221-1))*INDEX(战舰突破!$D$6:$D$18,通天塔!$N221+1),0),0)</f>
        <v>5348448</v>
      </c>
      <c r="BP221" s="14">
        <f>IF($H221&gt;0,ROUND((INDEX(新战舰养成!AB$6:AB$18,通天塔!$K221+1)+INDEX(新战舰养成!M$6:M$18,通天塔!$K221+1)*(通天塔!$H221-1))*INDEX(战舰突破!$D$6:$D$18,通天塔!$N221+1),0),0)</f>
        <v>106814</v>
      </c>
      <c r="BR221" s="14">
        <f>IF($I221&gt;0,ROUND((INDEX(新战舰养成!AC$6:AC$18,通天塔!$L221+1)+INDEX(新战舰养成!I$6:I$18,通天塔!$L221+1)*(通天塔!$I221-1))*INDEX(战舰突破!$D$6:$D$18,通天塔!$O221+1),0),0)</f>
        <v>536063</v>
      </c>
      <c r="BS221" s="14">
        <f>IF($I221&gt;0,ROUND((INDEX(新战舰养成!AD$6:AD$18,通天塔!$L221+1)+INDEX(新战舰养成!J$6:J$18,通天塔!$L221+1)*(通天塔!$I221-1))*INDEX(战舰突破!$D$6:$D$18,通天塔!$O221+1),0),0)</f>
        <v>0</v>
      </c>
      <c r="BT221" s="14">
        <f>IF($I221&gt;0,ROUND((INDEX(新战舰养成!AE$6:AE$18,通天塔!$L221+1)+INDEX(新战舰养成!K$6:K$18,通天塔!$L221+1)*(通天塔!$I221-1))*INDEX(战舰突破!$D$6:$D$18,通天塔!$O221+1),0),0)</f>
        <v>0</v>
      </c>
      <c r="BU221" s="14">
        <f>IF($I221&gt;0,ROUND((INDEX(新战舰养成!AF$6:AF$18,通天塔!$L221+1)+INDEX(新战舰养成!L$6:L$18,通天塔!$L221+1)*(通天塔!$I221-1))*INDEX(战舰突破!$D$6:$D$18,通天塔!$O221+1),0),0)</f>
        <v>3473484</v>
      </c>
      <c r="BV221" s="14">
        <f>IF($I221&gt;0,ROUND((INDEX(新战舰养成!AG$6:AG$18,通天塔!$L221+1)+INDEX(新战舰养成!M$6:M$18,通天塔!$L221+1)*(通天塔!$I221-1))*INDEX(战舰突破!$D$6:$D$18,通天塔!$O221+1),0),0)</f>
        <v>144780</v>
      </c>
      <c r="BY221" s="14">
        <f>(INDEX(装备数值!$C$13:$G$116,通天塔!$P221*8+1,BY$2)+INDEX(装备数值!$C$13:$G$116,通天塔!$Q221*8+2,BY$2)+INDEX(装备数值!$C$13:$G$116,通天塔!$S221*8+3,BY$2)+INDEX(装备数值!$C$13:$G$116,通天塔!$R221*8+4,BY$2)+INDEX(装备数值!$C$13:$G$116,通天塔!$T221*8+5,BY$2)+INDEX(装备数值!$C$13:$G$116,通天塔!$U221*8+6,BY$2)+INDEX(装备数值!$C$13:$G$116,通天塔!$V221*8+7,BY$2)+INDEX(装备数值!$C$13:$G$116,通天塔!$W221*8+8,BY$2))</f>
        <v>110700</v>
      </c>
      <c r="BZ221" s="14">
        <f>(INDEX(装备数值!$C$13:$G$116,通天塔!$P221*8+1,BZ$2)+INDEX(装备数值!$C$13:$G$116,通天塔!$Q221*8+2,BZ$2)+INDEX(装备数值!$C$13:$G$116,通天塔!$S221*8+3,BZ$2)+INDEX(装备数值!$C$13:$G$116,通天塔!$R221*8+4,BZ$2)+INDEX(装备数值!$C$13:$G$116,通天塔!$T221*8+5,BZ$2)+INDEX(装备数值!$C$13:$G$116,通天塔!$U221*8+6,BZ$2)+INDEX(装备数值!$C$13:$G$116,通天塔!$V221*8+7,BZ$2)+INDEX(装备数值!$C$13:$G$116,通天塔!$W221*8+8,BZ$2))</f>
        <v>832500</v>
      </c>
      <c r="CA221" s="14">
        <f>(INDEX(装备数值!$C$13:$G$116,通天塔!$P221*8+1,CA$2)+INDEX(装备数值!$C$13:$G$116,通天塔!$Q221*8+2,CA$2)+INDEX(装备数值!$C$13:$G$116,通天塔!$S221*8+3,CA$2)+INDEX(装备数值!$C$13:$G$116,通天塔!$R221*8+4,CA$2)+INDEX(装备数值!$C$13:$G$116,通天塔!$T221*8+5,CA$2)+INDEX(装备数值!$C$13:$G$116,通天塔!$U221*8+6,CA$2)+INDEX(装备数值!$C$13:$G$116,通天塔!$V221*8+7,CA$2)+INDEX(装备数值!$C$13:$G$116,通天塔!$W221*8+8,CA$2))</f>
        <v>55200</v>
      </c>
      <c r="CB221" s="14">
        <f>(INDEX(装备数值!$C$13:$G$116,通天塔!$P221*8+1,CB$2)+INDEX(装备数值!$C$13:$G$116,通天塔!$Q221*8+2,CB$2)+INDEX(装备数值!$C$13:$G$116,通天塔!$S221*8+3,CB$2)+INDEX(装备数值!$C$13:$G$116,通天塔!$R221*8+4,CB$2)+INDEX(装备数值!$C$13:$G$116,通天塔!$T221*8+5,CB$2)+INDEX(装备数值!$C$13:$G$116,通天塔!$U221*8+6,CB$2)+INDEX(装备数值!$C$13:$G$116,通天塔!$V221*8+7,CB$2)+INDEX(装备数值!$C$13:$G$116,通天塔!$W221*8+8,CB$2))</f>
        <v>1110000</v>
      </c>
      <c r="CC221" s="14">
        <f>(INDEX(装备数值!$C$13:$G$116,通天塔!$P221*8+1,CC$2)+INDEX(装备数值!$C$13:$G$116,通天塔!$Q221*8+2,CC$2)+INDEX(装备数值!$C$13:$G$116,通天塔!$S221*8+3,CC$2)+INDEX(装备数值!$C$13:$G$116,通天塔!$R221*8+4,CC$2)+INDEX(装备数值!$C$13:$G$116,通天塔!$T221*8+5,CC$2)+INDEX(装备数值!$C$13:$G$116,通天塔!$U221*8+6,CC$2)+INDEX(装备数值!$C$13:$G$116,通天塔!$V221*8+7,CC$2)+INDEX(装备数值!$C$13:$G$116,通天塔!$W221*8+8,CC$2))</f>
        <v>21900</v>
      </c>
      <c r="CF221" s="14">
        <f>INDEX(装备数值!$I$13:$M$116,通天塔!$P221*8+1,CF$2)*$X221+INDEX(装备数值!$I$13:$M$116,通天塔!$Q221*8+2,CF$2)*$Y221+INDEX(装备数值!$I$13:$M$116,通天塔!$S221*8+3,CF$2)*$Z221+INDEX(装备数值!$I$13:$M$116,通天塔!$R221*8+4,CF$2)*$AA221+INDEX(装备数值!$I$13:$M$116,通天塔!$T221*8+5,CF$2)*$AB221+INDEX(装备数值!$I$13:$M$116,通天塔!$U221*8+6,CF$2)*$AC221+INDEX(装备数值!$I$13:$M$116,通天塔!$V221*8+7,CF$2)*$AD221+INDEX(装备数值!$I$13:$M$116,通天塔!$W221*8+8,CF$2)*$AE221</f>
        <v>281178</v>
      </c>
      <c r="CG221" s="14">
        <f>INDEX(装备数值!$I$13:$M$116,通天塔!$P221*8+1,CG$2)*$X221+INDEX(装备数值!$I$13:$M$116,通天塔!$Q221*8+2,CG$2)*$Y221+INDEX(装备数值!$I$13:$M$116,通天塔!$S221*8+3,CG$2)*$Z221+INDEX(装备数值!$I$13:$M$116,通天塔!$R221*8+4,CG$2)*$AA221+INDEX(装备数值!$I$13:$M$116,通天塔!$T221*8+5,CG$2)*$AB221+INDEX(装备数值!$I$13:$M$116,通天塔!$U221*8+6,CG$2)*$AC221+INDEX(装备数值!$I$13:$M$116,通天塔!$V221*8+7,CG$2)*$AD221+INDEX(装备数值!$I$13:$M$116,通天塔!$W221*8+8,CG$2)*$AE221</f>
        <v>2114550</v>
      </c>
      <c r="CH221" s="14">
        <f>INDEX(装备数值!$I$13:$M$116,通天塔!$P221*8+1,CH$2)*$X221+INDEX(装备数值!$I$13:$M$116,通天塔!$Q221*8+2,CH$2)*$Y221+INDEX(装备数值!$I$13:$M$116,通天塔!$S221*8+3,CH$2)*$Z221+INDEX(装备数值!$I$13:$M$116,通天塔!$R221*8+4,CH$2)*$AA221+INDEX(装备数值!$I$13:$M$116,通天塔!$T221*8+5,CH$2)*$AB221+INDEX(装备数值!$I$13:$M$116,通天塔!$U221*8+6,CH$2)*$AC221+INDEX(装备数值!$I$13:$M$116,通天塔!$V221*8+7,CH$2)*$AD221+INDEX(装备数值!$I$13:$M$116,通天塔!$W221*8+8,CH$2)*$AE221</f>
        <v>140208</v>
      </c>
      <c r="CI221" s="14">
        <f>INDEX(装备数值!$I$13:$M$116,通天塔!$P221*8+1,CI$2)*$X221+INDEX(装备数值!$I$13:$M$116,通天塔!$Q221*8+2,CI$2)*$Y221+INDEX(装备数值!$I$13:$M$116,通天塔!$S221*8+3,CI$2)*$Z221+INDEX(装备数值!$I$13:$M$116,通天塔!$R221*8+4,CI$2)*$AA221+INDEX(装备数值!$I$13:$M$116,通天塔!$T221*8+5,CI$2)*$AB221+INDEX(装备数值!$I$13:$M$116,通天塔!$U221*8+6,CI$2)*$AC221+INDEX(装备数值!$I$13:$M$116,通天塔!$V221*8+7,CI$2)*$AD221+INDEX(装备数值!$I$13:$M$116,通天塔!$W221*8+8,CI$2)*$AE221</f>
        <v>2819400</v>
      </c>
      <c r="CJ221" s="14">
        <f>INDEX(装备数值!$I$13:$M$116,通天塔!$P221*8+1,CJ$2)*$X221+INDEX(装备数值!$I$13:$M$116,通天塔!$Q221*8+2,CJ$2)*$Y221+INDEX(装备数值!$I$13:$M$116,通天塔!$S221*8+3,CJ$2)*$Z221+INDEX(装备数值!$I$13:$M$116,通天塔!$R221*8+4,CJ$2)*$AA221+INDEX(装备数值!$I$13:$M$116,通天塔!$T221*8+5,CJ$2)*$AB221+INDEX(装备数值!$I$13:$M$116,通天塔!$U221*8+6,CJ$2)*$AC221+INDEX(装备数值!$I$13:$M$116,通天塔!$V221*8+7,CJ$2)*$AD221+INDEX(装备数值!$I$13:$M$116,通天塔!$W221*8+8,CJ$2)*$AE221</f>
        <v>55626</v>
      </c>
      <c r="CM221" s="14">
        <f>INDEX(装备数值!$X$13:$AH$116,$P221*8+1,CM$2)*$AF221+INDEX(装备数值!$X$13:$AH$116,$Q221*8+2,CM$2)*$AG221+INDEX(装备数值!$X$13:$AH$116,$S221*8+3,CM$2)*$AH221+INDEX(装备数值!$X$13:$AH$116,$R221*8+4,CM$2)*$AI221+INDEX(装备数值!$X$13:$AH$116,$T221*8+5,CM$2)*$AJ221+INDEX(装备数值!$X$13:$AH$116,$U221*8+6,CM$2)*$AK221+INDEX(装备数值!$X$13:$AH$116,$V221*8+7,CM$2)*$AL221+INDEX(装备数值!$X$13:$AH$116,$W221*8+8,CM$2)*$AM221</f>
        <v>91800</v>
      </c>
      <c r="CN221" s="14">
        <f>INDEX(装备数值!$X$13:$AH$116,$P221*8+1,CN$2)*$AF221+INDEX(装备数值!$X$13:$AH$116,$Q221*8+2,CN$2)*$AG221+INDEX(装备数值!$X$13:$AH$116,$S221*8+3,CN$2)*$AH221+INDEX(装备数值!$X$13:$AH$116,$R221*8+4,CN$2)*$AI221+INDEX(装备数值!$X$13:$AH$116,$T221*8+5,CN$2)*$AJ221+INDEX(装备数值!$X$13:$AH$116,$U221*8+6,CN$2)*$AK221+INDEX(装备数值!$X$13:$AH$116,$V221*8+7,CN$2)*$AL221+INDEX(装备数值!$X$13:$AH$116,$W221*8+8,CN$2)*$AM221</f>
        <v>688500</v>
      </c>
      <c r="CO221" s="14">
        <f>INDEX(装备数值!$X$13:$AH$116,$P221*8+1,CO$2)*$AF221+INDEX(装备数值!$X$13:$AH$116,$Q221*8+2,CO$2)*$AG221+INDEX(装备数值!$X$13:$AH$116,$S221*8+3,CO$2)*$AH221+INDEX(装备数值!$X$13:$AH$116,$R221*8+4,CO$2)*$AI221+INDEX(装备数值!$X$13:$AH$116,$T221*8+5,CO$2)*$AJ221+INDEX(装备数值!$X$13:$AH$116,$U221*8+6,CO$2)*$AK221+INDEX(装备数值!$X$13:$AH$116,$V221*8+7,CO$2)*$AL221+INDEX(装备数值!$X$13:$AH$116,$W221*8+8,CO$2)*$AM221</f>
        <v>45900</v>
      </c>
      <c r="CP221" s="14">
        <f>INDEX(装备数值!$X$13:$AH$116,$P221*8+1,CP$2)*$AF221+INDEX(装备数值!$X$13:$AH$116,$Q221*8+2,CP$2)*$AG221+INDEX(装备数值!$X$13:$AH$116,$S221*8+3,CP$2)*$AH221+INDEX(装备数值!$X$13:$AH$116,$R221*8+4,CP$2)*$AI221+INDEX(装备数值!$X$13:$AH$116,$T221*8+5,CP$2)*$AJ221+INDEX(装备数值!$X$13:$AH$116,$U221*8+6,CP$2)*$AK221+INDEX(装备数值!$X$13:$AH$116,$V221*8+7,CP$2)*$AL221+INDEX(装备数值!$X$13:$AH$116,$W221*8+8,CP$2)*$AM221</f>
        <v>918000</v>
      </c>
      <c r="CQ221" s="14">
        <f>INDEX(装备数值!$X$13:$AH$116,$P221*8+1,CQ$2)*$AF221+INDEX(装备数值!$X$13:$AH$116,$Q221*8+2,CQ$2)*$AG221+INDEX(装备数值!$X$13:$AH$116,$S221*8+3,CQ$2)*$AH221+INDEX(装备数值!$X$13:$AH$116,$R221*8+4,CQ$2)*$AI221+INDEX(装备数值!$X$13:$AH$116,$T221*8+5,CQ$2)*$AJ221+INDEX(装备数值!$X$13:$AH$116,$U221*8+6,CQ$2)*$AK221+INDEX(装备数值!$X$13:$AH$116,$V221*8+7,CQ$2)*$AL221+INDEX(装备数值!$X$13:$AH$116,$W221*8+8,CQ$2)*$AM221</f>
        <v>18360</v>
      </c>
      <c r="CR221" s="14">
        <f>INDEX(装备数值!$X$13:$AH$116,$P221*8+1,CR$2)*$AF221+INDEX(装备数值!$X$13:$AH$116,$Q221*8+2,CR$2)*$AG221+INDEX(装备数值!$X$13:$AH$116,$S221*8+3,CR$2)*$AH221+INDEX(装备数值!$X$13:$AH$116,$R221*8+4,CR$2)*$AI221+INDEX(装备数值!$X$13:$AH$116,$T221*8+5,CR$2)*$AJ221+INDEX(装备数值!$X$13:$AH$116,$U221*8+6,CR$2)*$AK221+INDEX(装备数值!$X$13:$AH$116,$V221*8+7,CR$2)*$AL221+INDEX(装备数值!$X$13:$AH$116,$W221*8+8,CR$2)*$AM221</f>
        <v>68850</v>
      </c>
      <c r="CS221" s="14">
        <f>INDEX(装备数值!$X$13:$AH$116,$P221*8+1,CS$2)*$AF221+INDEX(装备数值!$X$13:$AH$116,$Q221*8+2,CS$2)*$AG221+INDEX(装备数值!$X$13:$AH$116,$S221*8+3,CS$2)*$AH221+INDEX(装备数值!$X$13:$AH$116,$R221*8+4,CS$2)*$AI221+INDEX(装备数值!$X$13:$AH$116,$T221*8+5,CS$2)*$AJ221+INDEX(装备数值!$X$13:$AH$116,$U221*8+6,CS$2)*$AK221+INDEX(装备数值!$X$13:$AH$116,$V221*8+7,CS$2)*$AL221+INDEX(装备数值!$X$13:$AH$116,$W221*8+8,CS$2)*$AM221</f>
        <v>68850</v>
      </c>
      <c r="CT221" s="14">
        <f>INDEX(装备数值!$X$13:$AH$116,$P221*8+1,CT$2)*$AF221+INDEX(装备数值!$X$13:$AH$116,$Q221*8+2,CT$2)*$AG221+INDEX(装备数值!$X$13:$AH$116,$S221*8+3,CT$2)*$AH221+INDEX(装备数值!$X$13:$AH$116,$R221*8+4,CT$2)*$AI221+INDEX(装备数值!$X$13:$AH$116,$T221*8+5,CT$2)*$AJ221+INDEX(装备数值!$X$13:$AH$116,$U221*8+6,CT$2)*$AK221+INDEX(装备数值!$X$13:$AH$116,$V221*8+7,CT$2)*$AL221+INDEX(装备数值!$X$13:$AH$116,$W221*8+8,CT$2)*$AM221</f>
        <v>68850</v>
      </c>
      <c r="CU221" s="14">
        <f>INDEX(装备数值!$X$13:$AH$116,$P221*8+1,CU$2)*$AF221+INDEX(装备数值!$X$13:$AH$116,$Q221*8+2,CU$2)*$AG221+INDEX(装备数值!$X$13:$AH$116,$S221*8+3,CU$2)*$AH221+INDEX(装备数值!$X$13:$AH$116,$R221*8+4,CU$2)*$AI221+INDEX(装备数值!$X$13:$AH$116,$T221*8+5,CU$2)*$AJ221+INDEX(装备数值!$X$13:$AH$116,$U221*8+6,CU$2)*$AK221+INDEX(装备数值!$X$13:$AH$116,$V221*8+7,CU$2)*$AL221+INDEX(装备数值!$X$13:$AH$116,$W221*8+8,CU$2)*$AM221</f>
        <v>68850</v>
      </c>
      <c r="CV221" s="14">
        <f>INDEX(装备数值!$X$13:$AH$116,$P221*8+1,CV$2)*$AF221+INDEX(装备数值!$X$13:$AH$116,$Q221*8+2,CV$2)*$AG221+INDEX(装备数值!$X$13:$AH$116,$S221*8+3,CV$2)*$AH221+INDEX(装备数值!$X$13:$AH$116,$R221*8+4,CV$2)*$AI221+INDEX(装备数值!$X$13:$AH$116,$T221*8+5,CV$2)*$AJ221+INDEX(装备数值!$X$13:$AH$116,$U221*8+6,CV$2)*$AK221+INDEX(装备数值!$X$13:$AH$116,$V221*8+7,CV$2)*$AL221+INDEX(装备数值!$X$13:$AH$116,$W221*8+8,CV$2)*$AM221</f>
        <v>204</v>
      </c>
      <c r="CW221" s="14">
        <f>INDEX(装备数值!$X$13:$AH$116,$P221*8+1,CW$2)*$AF221+INDEX(装备数值!$X$13:$AH$116,$Q221*8+2,CW$2)*$AG221+INDEX(装备数值!$X$13:$AH$116,$S221*8+3,CW$2)*$AH221+INDEX(装备数值!$X$13:$AH$116,$R221*8+4,CW$2)*$AI221+INDEX(装备数值!$X$13:$AH$116,$T221*8+5,CW$2)*$AJ221+INDEX(装备数值!$X$13:$AH$116,$U221*8+6,CW$2)*$AK221+INDEX(装备数值!$X$13:$AH$116,$V221*8+7,CW$2)*$AL221+INDEX(装备数值!$X$13:$AH$116,$W221*8+8,CW$2)*$AM221</f>
        <v>204</v>
      </c>
      <c r="CY221" s="14">
        <f>INDEX(装备数值!$AN$17:$AN$117,MATCH(MIN($X221:$AE221),装备数值!$AO$17:$AO$117,1))</f>
        <v>76</v>
      </c>
      <c r="CZ221" s="14">
        <f>IF(COUNTIF($P221:$W221,"&gt;"&amp;0)=8,INDEX(装备数值!AR$17:AR$117,$CY221+1),0)</f>
        <v>42560</v>
      </c>
      <c r="DA221" s="14">
        <f>IF(COUNTIF($P221:$W221,"&gt;"&amp;0)=8,INDEX(装备数值!AS$17:AS$117,$CY221+1),0)</f>
        <v>319200</v>
      </c>
      <c r="DB221" s="14">
        <f>IF(COUNTIF($P221:$W221,"&gt;"&amp;0)=8,INDEX(装备数值!AT$17:AT$117,$CY221+1),0)</f>
        <v>21280</v>
      </c>
      <c r="DC221" s="14">
        <f>IF(COUNTIF($P221:$W221,"&gt;"&amp;0)=8,INDEX(装备数值!AU$17:AU$117,$CY221+1),0)</f>
        <v>425600</v>
      </c>
      <c r="DD221" s="14">
        <f>IF(COUNTIF($P221:$W221,"&gt;"&amp;0)=8,INDEX(装备数值!AV$17:AV$117,$CY221+1),0)</f>
        <v>8208</v>
      </c>
      <c r="DF221" s="14">
        <f>INDEX(装备数值!$AY$17:$AY$77,MATCH(MIN($AF221:$AM221),装备数值!$AZ$17:$AZ$77,1))</f>
        <v>51</v>
      </c>
      <c r="DG221" s="26">
        <f>INDEX(装备数值!BA$17:BA$77,通天塔!DF221+1)</f>
        <v>1.3</v>
      </c>
      <c r="DH221" s="26">
        <f>INDEX(装备数值!BA$17:BA$77,通天塔!DF221+1)</f>
        <v>1.3</v>
      </c>
      <c r="DJ221" s="14">
        <f t="shared" si="383"/>
        <v>50</v>
      </c>
      <c r="DK221" s="14">
        <f>VLOOKUP(DJ221,军阶与晶片数值!$W$6:$X$27,2)</f>
        <v>11</v>
      </c>
      <c r="DL221" s="14">
        <f>INDEX(军阶与晶片数值!Y$6:Y$27,$DK221+1)</f>
        <v>1000</v>
      </c>
      <c r="DM221" s="14">
        <f>INDEX(军阶与晶片数值!Z$6:Z$27,$DK221+1)</f>
        <v>1000</v>
      </c>
      <c r="DN221" s="14">
        <f>INDEX(军阶与晶片数值!AA$6:AA$27,$DK221+1)</f>
        <v>1000</v>
      </c>
      <c r="DO221" s="14">
        <f>INDEX(军阶与晶片数值!AB$6:AB$27,$DK221+1)</f>
        <v>1000</v>
      </c>
      <c r="DP221" s="29">
        <f>INDEX(军阶与晶片数值!AC$6:AC$27,$DK221+1)</f>
        <v>60</v>
      </c>
      <c r="DQ221" s="29">
        <f>INDEX(军阶与晶片数值!AD$6:AD$27,$DK221+1)</f>
        <v>40</v>
      </c>
      <c r="DS221" s="26">
        <f>INDEX(军阶与晶片数值!I$6:I$16,AN221+1)</f>
        <v>0.45</v>
      </c>
      <c r="DT221" s="26">
        <f>INDEX(军阶与晶片数值!M$6:M$16,AO221+1)</f>
        <v>0.6</v>
      </c>
      <c r="DU221" s="26">
        <f>INDEX(军阶与晶片数值!J$6:J$16,AP221+1)</f>
        <v>0.6</v>
      </c>
      <c r="DV221" s="26">
        <f>INDEX(军阶与晶片数值!K$6:K$16,AQ221+1)</f>
        <v>1.2</v>
      </c>
      <c r="DW221" s="26">
        <f>INDEX(军阶与晶片数值!L$6:L$16,AR221+1)</f>
        <v>1.2</v>
      </c>
      <c r="DX221" s="28">
        <f>INDEX(军阶与晶片数值!N$6:N$16,AS221+1)</f>
        <v>0</v>
      </c>
      <c r="DY221" s="28">
        <f>INDEX(军阶与晶片数值!O$6:O$16,AT221+1)</f>
        <v>0</v>
      </c>
      <c r="DZ221" s="28">
        <f>INDEX(军阶与晶片数值!P$6:P$16,AU221+1)</f>
        <v>0</v>
      </c>
      <c r="EA221" s="28">
        <f>INDEX(军阶与晶片数值!Q$6:Q$16,AV221+1)</f>
        <v>0</v>
      </c>
      <c r="EB221" s="26">
        <f>INDEX(军阶与晶片数值!R$6:R$16,AW221+1)</f>
        <v>0.4</v>
      </c>
      <c r="EC221" s="26">
        <f>INDEX(军阶与晶片数值!S$6:S$16,AX221+1)</f>
        <v>0.6</v>
      </c>
      <c r="ED221" s="26">
        <f>INDEX(军阶与晶片数值!T$6:T$16,AY221+1)</f>
        <v>0</v>
      </c>
      <c r="EE221" s="26">
        <f>INDEX(军阶与晶片数值!U$6:U$16,AZ221+1)</f>
        <v>0</v>
      </c>
      <c r="EG221" s="26">
        <f>INDEX(军阶与晶片数值!$C$6:$C$36,通天塔!$BA221+1)</f>
        <v>1.1499999999999999</v>
      </c>
      <c r="EH221" s="26">
        <f>INDEX(军阶与晶片数值!$C$6:$C$36,通天塔!$BA221+1)</f>
        <v>1.1499999999999999</v>
      </c>
      <c r="EI221" s="26">
        <f>INDEX(军阶与晶片数值!$C$6:$C$36,通天塔!$BA221+1)</f>
        <v>1.1499999999999999</v>
      </c>
      <c r="EJ221" s="26">
        <f>INDEX(军阶与晶片数值!$C$6:$C$36,通天塔!$BA221+1)</f>
        <v>1.1499999999999999</v>
      </c>
      <c r="EK221" s="26">
        <f>INDEX(军阶与晶片数值!$C$6:$C$36,通天塔!$BA221+1)</f>
        <v>1.1499999999999999</v>
      </c>
      <c r="EM221" s="14">
        <f>INDEX(战舰突破!$H$6:$H$18,通天塔!$J221+1)+INDEX(战舰突破!$H$23:$H$35,通天塔!$K221+1)+INDEX(战舰突破!$H$40:$H$52,通天塔!$L221+1)</f>
        <v>200</v>
      </c>
      <c r="EN221" s="14">
        <f>INDEX(战舰突破!$I$6:$I$18,通天塔!$J221+1)+INDEX(战舰突破!$I$23:$I$35,通天塔!$K221+1)+INDEX(战舰突破!$I$40:$I$52,通天塔!$L221+1)</f>
        <v>200</v>
      </c>
      <c r="EO221" s="14">
        <f>INDEX(战舰突破!$J$6:$J$18,通天塔!$J221+1)+INDEX(战舰突破!$J$23:$J$35,通天塔!$K221+1)+INDEX(战舰突破!$J$40:$J$52,通天塔!$L221+1)</f>
        <v>0</v>
      </c>
      <c r="EP221" s="14">
        <f>INDEX(战舰突破!$K$6:$K$18,通天塔!$J221+1)+INDEX(战舰突破!$K$23:$K$35,通天塔!$K221+1)+INDEX(战舰突破!$K$40:$K$52,通天塔!$L221+1)</f>
        <v>0</v>
      </c>
      <c r="EQ221" s="14">
        <f>INDEX(战舰突破!$L$6:$L$18,通天塔!$J221+1)+INDEX(战舰突破!$L$23:$L$35,通天塔!$K221+1)+INDEX(战舰突破!$L$40:$L$52,通天塔!$L221+1)</f>
        <v>200</v>
      </c>
      <c r="ER221" s="18">
        <f>INDEX(战舰突破!$N$6:$N$18,通天塔!$J221+1)+INDEX(战舰突破!$N$23:$N$35,通天塔!$K221+1)+INDEX(战舰突破!$N$40:$N$52,通天塔!$L221+1)</f>
        <v>0.75</v>
      </c>
      <c r="ES221" s="18">
        <f>INDEX(战舰突破!$O$6:$O$18,通天塔!$J221+1)+INDEX(战舰突破!$O$23:$O$35,通天塔!$K221+1)+INDEX(战舰突破!$O$40:$O$52,通天塔!$L221+1)</f>
        <v>1.4</v>
      </c>
      <c r="ET221" s="18">
        <f>INDEX(战舰突破!$P$6:$P$18,通天塔!$J221+1)+INDEX(战舰突破!$P$23:$P$35,通天塔!$K221+1)+INDEX(战舰突破!$P$40:$P$52,通天塔!$L221+1)</f>
        <v>0.5</v>
      </c>
      <c r="EU221" s="18">
        <f>INDEX(战舰突破!$Q$6:$Q$18,通天塔!$J221+1)+INDEX(战舰突破!$Q$23:$Q$35,通天塔!$K221+1)+INDEX(战舰突破!$Q$40:$Q$52,通天塔!$L221+1)</f>
        <v>0.3</v>
      </c>
      <c r="EV221" s="18">
        <f>INDEX(战舰突破!$R$6:$R$18,通天塔!$J221+1)+INDEX(战舰突破!$R$23:$R$35,通天塔!$K221+1)+INDEX(战舰突破!$R$40:$R$52,通天塔!$L221+1)</f>
        <v>0.25</v>
      </c>
      <c r="EW221" s="18">
        <f>INDEX(战舰突破!$M$6:$M$18,通天塔!$J221+1)+INDEX(战舰突破!$M$23:$M$35,通天塔!$K221+1)+INDEX(战舰突破!$M$40:$M$52,通天塔!$L221+1)</f>
        <v>0.2</v>
      </c>
      <c r="EX221" s="22">
        <f>INDEX(战舰突破!$W$6:$W$18,通天塔!$J221+1)+INDEX(战舰突破!$W$23:$W$35,通天塔!$K221+1)+INDEX(战舰突破!$W$40:$W$52,通天塔!$L221+1)</f>
        <v>0.5</v>
      </c>
      <c r="FA221" s="14">
        <f>INDEX(战舰突破!$S$6:$S$18,通天塔!$J221+1)</f>
        <v>0</v>
      </c>
      <c r="FB221" s="14">
        <f>INDEX(战舰突破!$T$6:$T$18,通天塔!$J221+1)</f>
        <v>1.45</v>
      </c>
      <c r="FC221" s="14">
        <f>INDEX(战舰突破!$U$6:$U$18,通天塔!$J221+1)</f>
        <v>0.1</v>
      </c>
      <c r="FD221" s="14">
        <f>INDEX(战舰突破!$V$6:$V$18,通天塔!$J221+1)</f>
        <v>2</v>
      </c>
      <c r="FE221" s="14">
        <f>INDEX(战舰突破!$X$6:$X$18,通天塔!$J221+1)</f>
        <v>15</v>
      </c>
      <c r="FG221" s="14">
        <f>INDEX(战舰突破!$S$23:$S$35,通天塔!$J221+1)</f>
        <v>1</v>
      </c>
      <c r="FH221" s="14">
        <f>INDEX(战舰突破!$T$23:$T$35,通天塔!$J221+1)</f>
        <v>0.9</v>
      </c>
      <c r="FI221" s="14">
        <f>INDEX(战舰突破!$U$23:$U$35,通天塔!$J221+1)</f>
        <v>0.1</v>
      </c>
      <c r="FJ221" s="14">
        <f>INDEX(战舰突破!$V$23:$V$35,通天塔!$J221+1)</f>
        <v>2</v>
      </c>
      <c r="FK221" s="14">
        <f>INDEX(战舰突破!$X$23:$X$35,通天塔!$J221+1)</f>
        <v>200</v>
      </c>
      <c r="FM221" s="14">
        <f>INDEX(战舰突破!$S$40:$S$52,通天塔!$J221+1)</f>
        <v>1</v>
      </c>
      <c r="FN221" s="14">
        <f>INDEX(战舰突破!$T$40:$T$52,通天塔!$J221+1)</f>
        <v>0.6</v>
      </c>
      <c r="FO221" s="14">
        <f>INDEX(战舰突破!$U$40:$U$52,通天塔!$J221+1)</f>
        <v>0.2</v>
      </c>
      <c r="FP221" s="14">
        <f>INDEX(战舰突破!$V$40:$V$52,通天塔!$J221+1)</f>
        <v>2</v>
      </c>
      <c r="FQ221" s="14">
        <f>INDEX(战舰突破!$X$40:$X$52,通天塔!$J221+1)</f>
        <v>350</v>
      </c>
      <c r="FT221" s="14">
        <f t="shared" si="384"/>
        <v>6765165</v>
      </c>
      <c r="FU221" s="14">
        <f t="shared" si="385"/>
        <v>5793169</v>
      </c>
      <c r="FV221" s="14">
        <f t="shared" si="386"/>
        <v>5796607</v>
      </c>
      <c r="FW221" s="14">
        <f t="shared" si="387"/>
        <v>79781013</v>
      </c>
      <c r="FX221" s="14">
        <f t="shared" si="388"/>
        <v>3197920</v>
      </c>
      <c r="FY221" s="14">
        <f t="shared" si="389"/>
        <v>66672008</v>
      </c>
      <c r="FZ221" s="14">
        <f t="shared" si="390"/>
        <v>1682442</v>
      </c>
      <c r="GA221" s="28">
        <f t="shared" si="391"/>
        <v>69850</v>
      </c>
      <c r="GB221" s="28">
        <f t="shared" si="392"/>
        <v>69850</v>
      </c>
      <c r="GC221" s="28">
        <f t="shared" si="393"/>
        <v>69850</v>
      </c>
      <c r="GD221" s="28">
        <f t="shared" si="394"/>
        <v>69850</v>
      </c>
      <c r="GE221" s="28">
        <f t="shared" si="395"/>
        <v>3.2199999999999998</v>
      </c>
      <c r="GF221" s="28">
        <f t="shared" si="396"/>
        <v>3.6799999999999997</v>
      </c>
      <c r="GG221" s="28">
        <f t="shared" si="397"/>
        <v>0</v>
      </c>
      <c r="GH221" s="28">
        <f t="shared" si="398"/>
        <v>76.45</v>
      </c>
      <c r="GI221" s="14">
        <f t="shared" si="399"/>
        <v>1</v>
      </c>
      <c r="GJ221" s="14">
        <f t="shared" si="400"/>
        <v>2</v>
      </c>
      <c r="GK221" s="14">
        <f t="shared" si="401"/>
        <v>2</v>
      </c>
      <c r="GL221" s="18">
        <f t="shared" si="402"/>
        <v>2.6500000000000004</v>
      </c>
      <c r="GM221" s="18">
        <f t="shared" si="403"/>
        <v>2.1</v>
      </c>
      <c r="GN221" s="18">
        <f t="shared" si="404"/>
        <v>1.8</v>
      </c>
      <c r="GO221" s="29">
        <f t="shared" si="464"/>
        <v>70000</v>
      </c>
      <c r="GP221" s="29">
        <f t="shared" si="464"/>
        <v>70300</v>
      </c>
      <c r="GQ221" s="29">
        <f t="shared" si="464"/>
        <v>70300</v>
      </c>
      <c r="GR221" s="26">
        <f t="shared" si="405"/>
        <v>0.1</v>
      </c>
      <c r="GS221" s="26">
        <f t="shared" si="406"/>
        <v>0.1</v>
      </c>
      <c r="GT221" s="26">
        <f t="shared" si="407"/>
        <v>0.2</v>
      </c>
      <c r="GU221" s="14">
        <f t="shared" si="408"/>
        <v>4</v>
      </c>
      <c r="GV221" s="14">
        <f t="shared" si="409"/>
        <v>4</v>
      </c>
      <c r="GW221" s="14">
        <f t="shared" si="410"/>
        <v>4</v>
      </c>
      <c r="GX221" s="14">
        <f t="shared" si="411"/>
        <v>15</v>
      </c>
      <c r="GY221" s="14">
        <f t="shared" si="412"/>
        <v>200</v>
      </c>
      <c r="GZ221" s="14">
        <f t="shared" si="413"/>
        <v>350</v>
      </c>
      <c r="HA221">
        <v>217</v>
      </c>
      <c r="HB221" s="14">
        <f t="shared" si="382"/>
        <v>745429396</v>
      </c>
      <c r="HD221" s="14">
        <f t="shared" si="414"/>
        <v>6395840</v>
      </c>
      <c r="HE221" s="14">
        <f t="shared" si="415"/>
        <v>3382552</v>
      </c>
      <c r="HF221" s="29">
        <f t="shared" si="416"/>
        <v>67056</v>
      </c>
      <c r="HG221" s="29">
        <f t="shared" si="417"/>
        <v>48263</v>
      </c>
      <c r="HH221" s="29">
        <f t="shared" si="418"/>
        <v>52125</v>
      </c>
      <c r="HI221" s="29">
        <f t="shared" si="419"/>
        <v>48650</v>
      </c>
      <c r="HJ221" s="14">
        <f t="shared" si="420"/>
        <v>3.2199999999999998</v>
      </c>
      <c r="HK221" s="14">
        <f t="shared" si="421"/>
        <v>3.6799999999999997</v>
      </c>
      <c r="HL221" s="14">
        <f t="shared" si="422"/>
        <v>1835494</v>
      </c>
      <c r="HM221" s="14">
        <f t="shared" si="423"/>
        <v>3340152</v>
      </c>
      <c r="HN221" s="26">
        <f t="shared" si="424"/>
        <v>0.39937714776632299</v>
      </c>
      <c r="HO221" s="26">
        <f t="shared" si="425"/>
        <v>0.66552132701421796</v>
      </c>
      <c r="HP221" s="29">
        <f t="shared" si="426"/>
        <v>1109914</v>
      </c>
      <c r="HQ221" s="29">
        <f t="shared" si="427"/>
        <v>3123056</v>
      </c>
      <c r="HR221" s="29">
        <f t="shared" si="428"/>
        <v>3573716</v>
      </c>
      <c r="HS221" s="26">
        <f t="shared" si="429"/>
        <v>0.4912900394910048</v>
      </c>
      <c r="HT221" s="26">
        <f t="shared" si="430"/>
        <v>0.49502971797837969</v>
      </c>
      <c r="HU221" s="26">
        <f t="shared" si="431"/>
        <v>0.59502971797837967</v>
      </c>
      <c r="HV221" s="26">
        <f t="shared" si="432"/>
        <v>9.1290039491004782E-2</v>
      </c>
      <c r="HW221" s="29">
        <f t="shared" si="433"/>
        <v>2.2000000000000002</v>
      </c>
      <c r="HX221" s="29">
        <f t="shared" si="434"/>
        <v>4.4224380709242492</v>
      </c>
      <c r="HY221" s="29">
        <f t="shared" si="435"/>
        <v>5.0224380709242489</v>
      </c>
      <c r="HZ221" s="29">
        <f t="shared" si="436"/>
        <v>12209054</v>
      </c>
      <c r="IA221" s="29">
        <f t="shared" si="437"/>
        <v>9207681.1680189334</v>
      </c>
      <c r="IB221" s="29">
        <f t="shared" si="438"/>
        <v>8974383.6465355624</v>
      </c>
      <c r="IC221" s="29">
        <f t="shared" si="439"/>
        <v>61492918</v>
      </c>
      <c r="ID221" s="14">
        <f t="shared" si="440"/>
        <v>30391118.809999999</v>
      </c>
      <c r="IH221" s="14">
        <v>1</v>
      </c>
      <c r="II221" s="14">
        <v>1</v>
      </c>
      <c r="IJ221" s="14">
        <v>480</v>
      </c>
      <c r="IK221" s="14">
        <v>80</v>
      </c>
      <c r="IL221" s="14">
        <v>60</v>
      </c>
      <c r="IM221" s="23">
        <f t="shared" si="441"/>
        <v>6688181546</v>
      </c>
      <c r="IN221" s="23">
        <f t="shared" si="442"/>
        <v>2</v>
      </c>
      <c r="IO221" s="23">
        <f t="shared" si="443"/>
        <v>6688.18</v>
      </c>
      <c r="IP221" s="23">
        <f t="shared" si="444"/>
        <v>7075363544</v>
      </c>
      <c r="IQ221" s="23">
        <f t="shared" si="445"/>
        <v>2</v>
      </c>
      <c r="IR221" s="23">
        <f t="shared" si="446"/>
        <v>7075.36</v>
      </c>
      <c r="IS221" s="14">
        <v>1</v>
      </c>
      <c r="IT221" s="14">
        <v>1</v>
      </c>
      <c r="IU221" s="14">
        <v>240</v>
      </c>
      <c r="IV221" s="14">
        <v>40</v>
      </c>
      <c r="IW221" s="14">
        <v>30</v>
      </c>
      <c r="IX221" s="23">
        <f t="shared" si="447"/>
        <v>3920299176</v>
      </c>
      <c r="IY221" s="23">
        <f t="shared" si="448"/>
        <v>2</v>
      </c>
      <c r="IZ221" s="23">
        <f t="shared" si="449"/>
        <v>3920.3</v>
      </c>
      <c r="JA221" s="23"/>
      <c r="JB221" s="23"/>
      <c r="JC221" s="23"/>
      <c r="JG221">
        <f t="shared" si="450"/>
        <v>1.6845632897706206</v>
      </c>
      <c r="JH221">
        <f t="shared" si="451"/>
        <v>5.4242937930613984</v>
      </c>
      <c r="JJ221" s="14">
        <v>10</v>
      </c>
      <c r="JK221" s="14">
        <v>2</v>
      </c>
      <c r="JL221" s="14">
        <v>1.5</v>
      </c>
      <c r="JM221" s="23">
        <f t="shared" si="452"/>
        <v>133510496</v>
      </c>
      <c r="JN221" s="23">
        <f t="shared" si="453"/>
        <v>1</v>
      </c>
      <c r="JO221" s="23">
        <f t="shared" si="454"/>
        <v>133510.5</v>
      </c>
      <c r="JP221" s="14">
        <v>30</v>
      </c>
      <c r="JQ221" s="14">
        <v>6</v>
      </c>
      <c r="JR221" s="14">
        <v>4</v>
      </c>
      <c r="JS221" s="23">
        <f t="shared" si="455"/>
        <v>382582723</v>
      </c>
      <c r="JT221" s="23">
        <f t="shared" si="456"/>
        <v>1</v>
      </c>
      <c r="JU221" s="23">
        <f t="shared" si="457"/>
        <v>382582.72</v>
      </c>
      <c r="JW221" s="23">
        <f t="shared" si="458"/>
        <v>510110297</v>
      </c>
      <c r="JX221" s="23">
        <f t="shared" si="459"/>
        <v>1</v>
      </c>
      <c r="JY221" s="23">
        <f t="shared" si="460"/>
        <v>510110.3</v>
      </c>
      <c r="JZ221" s="23">
        <f t="shared" si="461"/>
        <v>200265744</v>
      </c>
      <c r="KA221" s="23">
        <f t="shared" si="462"/>
        <v>1</v>
      </c>
      <c r="KB221" s="23">
        <f t="shared" si="463"/>
        <v>200265.74</v>
      </c>
    </row>
    <row r="222" spans="3:288" ht="16.5" x14ac:dyDescent="0.2">
      <c r="C222" s="14">
        <f t="shared" si="381"/>
        <v>59</v>
      </c>
      <c r="D222" s="14">
        <v>218</v>
      </c>
      <c r="E222" s="14" t="s">
        <v>872</v>
      </c>
      <c r="F222" s="14">
        <v>765</v>
      </c>
      <c r="G222" s="14">
        <v>765</v>
      </c>
      <c r="H222" s="14">
        <v>765</v>
      </c>
      <c r="I222" s="14">
        <v>765</v>
      </c>
      <c r="J222" s="14">
        <v>12</v>
      </c>
      <c r="K222" s="14">
        <v>11</v>
      </c>
      <c r="L222" s="14">
        <v>11</v>
      </c>
      <c r="M222" s="14">
        <v>8</v>
      </c>
      <c r="N222" s="14">
        <v>8</v>
      </c>
      <c r="O222" s="14">
        <v>8</v>
      </c>
      <c r="P222" s="14">
        <v>11</v>
      </c>
      <c r="Q222" s="14">
        <v>11</v>
      </c>
      <c r="R222" s="14">
        <v>11</v>
      </c>
      <c r="S222" s="14">
        <v>11</v>
      </c>
      <c r="T222" s="14">
        <v>11</v>
      </c>
      <c r="U222" s="14">
        <v>11</v>
      </c>
      <c r="V222" s="14">
        <v>11</v>
      </c>
      <c r="W222" s="14">
        <v>11</v>
      </c>
      <c r="X222" s="14">
        <v>765</v>
      </c>
      <c r="Y222" s="14">
        <v>765</v>
      </c>
      <c r="Z222" s="14">
        <v>765</v>
      </c>
      <c r="AA222" s="14">
        <v>765</v>
      </c>
      <c r="AB222" s="14">
        <v>765</v>
      </c>
      <c r="AC222" s="14">
        <v>765</v>
      </c>
      <c r="AD222" s="14">
        <v>765</v>
      </c>
      <c r="AE222" s="14">
        <v>765</v>
      </c>
      <c r="AF222" s="14">
        <v>102</v>
      </c>
      <c r="AG222" s="14">
        <v>102</v>
      </c>
      <c r="AH222" s="14">
        <v>102</v>
      </c>
      <c r="AI222" s="14">
        <v>102</v>
      </c>
      <c r="AJ222" s="14">
        <v>102</v>
      </c>
      <c r="AK222" s="14">
        <v>102</v>
      </c>
      <c r="AL222" s="14">
        <v>102</v>
      </c>
      <c r="AM222" s="14">
        <v>102</v>
      </c>
      <c r="AN222" s="14">
        <v>7</v>
      </c>
      <c r="AO222" s="14">
        <v>8</v>
      </c>
      <c r="AP222" s="14">
        <v>8</v>
      </c>
      <c r="AQ222" s="14">
        <v>8</v>
      </c>
      <c r="AR222" s="14">
        <v>8</v>
      </c>
      <c r="AS222" s="14">
        <v>0</v>
      </c>
      <c r="AT222" s="14">
        <v>0</v>
      </c>
      <c r="AU222" s="14">
        <v>0</v>
      </c>
      <c r="AV222" s="14">
        <v>0</v>
      </c>
      <c r="AW222" s="14">
        <v>5</v>
      </c>
      <c r="AX222" s="14">
        <v>6</v>
      </c>
      <c r="AY222" s="14">
        <v>0</v>
      </c>
      <c r="AZ222" s="14">
        <v>0</v>
      </c>
      <c r="BA222" s="14">
        <v>23</v>
      </c>
      <c r="BF222" s="14">
        <f>ROUND((INDEX(新战舰养成!S$6:S$18,通天塔!$J222+1)+INDEX(新战舰养成!D$6:D$18,通天塔!$J222+1)*(通天塔!$G222-1))*INDEX(战舰突破!$D$6:$D$18,通天塔!$M222+1),0)</f>
        <v>714353</v>
      </c>
      <c r="BG222" s="14">
        <f>ROUND((INDEX(新战舰养成!T$6:T$18,通天塔!$J222+1)+INDEX(新战舰养成!E$6:E$18,通天塔!$J222+1)*(通天塔!$G222-1))*INDEX(战舰突破!$D$6:$D$18,通天塔!$M222+1),0)</f>
        <v>5714696</v>
      </c>
      <c r="BH222" s="14">
        <f>ROUND((INDEX(新战舰养成!U$6:U$18,通天塔!$J222+1)+INDEX(新战舰养成!F$6:F$18,通天塔!$J222+1)*(通天塔!$G222-1))*INDEX(战舰突破!$D$6:$D$18,通天塔!$M222+1),0)</f>
        <v>357342</v>
      </c>
      <c r="BI222" s="14">
        <f>ROUND((INDEX(新战舰养成!V$6:V$18,通天塔!$J222+1)+INDEX(新战舰养成!G$6:G$18,通天塔!$J222+1)*(通天塔!$G222-1))*INDEX(战舰突破!$D$6:$D$18,通天塔!$M222+1),0)</f>
        <v>630</v>
      </c>
      <c r="BJ222" s="14">
        <f>ROUND((INDEX(新战舰养成!W$6:W$18,通天塔!$J222+1)+INDEX(新战舰养成!H$6:H$18,通天塔!$J222+1)*(通天塔!$G222-1))*INDEX(战舰突破!$D$6:$D$18,通天塔!$M222+1),0)</f>
        <v>8</v>
      </c>
      <c r="BL222" s="14">
        <f>IF($H222&gt;0,ROUND((INDEX(新战舰养成!X$6:X$18,通天塔!$K222+1)+INDEX(新战舰养成!I$6:I$18,通天塔!$K222+1)*(通天塔!$H222-1))*INDEX(战舰突破!$D$6:$D$18,通天塔!$N222+1),0),0)</f>
        <v>536063</v>
      </c>
      <c r="BM222" s="14">
        <f>IF($H222&gt;0,ROUND((INDEX(新战舰养成!Y$6:Y$18,通天塔!$K222+1)+INDEX(新战舰养成!J$6:J$18,通天塔!$K222+1)*(通天塔!$H222-1))*INDEX(战舰突破!$D$6:$D$18,通天塔!$N222+1),0),0)</f>
        <v>0</v>
      </c>
      <c r="BN222" s="14">
        <f>IF($H222&gt;0,ROUND((INDEX(新战舰养成!Z$6:Z$18,通天塔!$K222+1)+INDEX(新战舰养成!K$6:K$18,通天塔!$K222+1)*(通天塔!$H222-1))*INDEX(战舰突破!$D$6:$D$18,通天塔!$N222+1),0),0)</f>
        <v>0</v>
      </c>
      <c r="BO222" s="14">
        <f>IF($H222&gt;0,ROUND((INDEX(新战舰养成!AA$6:AA$18,通天塔!$K222+1)+INDEX(新战舰养成!L$6:L$18,通天塔!$K222+1)*(通天塔!$H222-1))*INDEX(战舰突破!$D$6:$D$18,通天塔!$N222+1),0),0)</f>
        <v>5354748</v>
      </c>
      <c r="BP222" s="14">
        <f>IF($H222&gt;0,ROUND((INDEX(新战舰养成!AB$6:AB$18,通天塔!$K222+1)+INDEX(新战舰养成!M$6:M$18,通天塔!$K222+1)*(通天塔!$H222-1))*INDEX(战舰突破!$D$6:$D$18,通天塔!$N222+1),0),0)</f>
        <v>106940</v>
      </c>
      <c r="BR222" s="14">
        <f>IF($I222&gt;0,ROUND((INDEX(新战舰养成!AC$6:AC$18,通天塔!$L222+1)+INDEX(新战舰养成!I$6:I$18,通天塔!$L222+1)*(通天塔!$I222-1))*INDEX(战舰突破!$D$6:$D$18,通天塔!$O222+1),0),0)</f>
        <v>536693</v>
      </c>
      <c r="BS222" s="14">
        <f>IF($I222&gt;0,ROUND((INDEX(新战舰养成!AD$6:AD$18,通天塔!$L222+1)+INDEX(新战舰养成!J$6:J$18,通天塔!$L222+1)*(通天塔!$I222-1))*INDEX(战舰突破!$D$6:$D$18,通天塔!$O222+1),0),0)</f>
        <v>0</v>
      </c>
      <c r="BT222" s="14">
        <f>IF($I222&gt;0,ROUND((INDEX(新战舰养成!AE$6:AE$18,通天塔!$L222+1)+INDEX(新战舰养成!K$6:K$18,通天塔!$L222+1)*(通天塔!$I222-1))*INDEX(战舰突破!$D$6:$D$18,通天塔!$O222+1),0),0)</f>
        <v>0</v>
      </c>
      <c r="BU222" s="14">
        <f>IF($I222&gt;0,ROUND((INDEX(新战舰养成!AF$6:AF$18,通天塔!$L222+1)+INDEX(新战舰养成!L$6:L$18,通天塔!$L222+1)*(通天塔!$I222-1))*INDEX(战舰突破!$D$6:$D$18,通天塔!$O222+1),0),0)</f>
        <v>3479784</v>
      </c>
      <c r="BV222" s="14">
        <f>IF($I222&gt;0,ROUND((INDEX(新战舰养成!AG$6:AG$18,通天塔!$L222+1)+INDEX(新战舰养成!M$6:M$18,通天塔!$L222+1)*(通天塔!$I222-1))*INDEX(战舰突破!$D$6:$D$18,通天塔!$O222+1),0),0)</f>
        <v>144906</v>
      </c>
      <c r="BY222" s="14">
        <f>(INDEX(装备数值!$C$13:$G$116,通天塔!$P222*8+1,BY$2)+INDEX(装备数值!$C$13:$G$116,通天塔!$Q222*8+2,BY$2)+INDEX(装备数值!$C$13:$G$116,通天塔!$S222*8+3,BY$2)+INDEX(装备数值!$C$13:$G$116,通天塔!$R222*8+4,BY$2)+INDEX(装备数值!$C$13:$G$116,通天塔!$T222*8+5,BY$2)+INDEX(装备数值!$C$13:$G$116,通天塔!$U222*8+6,BY$2)+INDEX(装备数值!$C$13:$G$116,通天塔!$V222*8+7,BY$2)+INDEX(装备数值!$C$13:$G$116,通天塔!$W222*8+8,BY$2))</f>
        <v>110700</v>
      </c>
      <c r="BZ222" s="14">
        <f>(INDEX(装备数值!$C$13:$G$116,通天塔!$P222*8+1,BZ$2)+INDEX(装备数值!$C$13:$G$116,通天塔!$Q222*8+2,BZ$2)+INDEX(装备数值!$C$13:$G$116,通天塔!$S222*8+3,BZ$2)+INDEX(装备数值!$C$13:$G$116,通天塔!$R222*8+4,BZ$2)+INDEX(装备数值!$C$13:$G$116,通天塔!$T222*8+5,BZ$2)+INDEX(装备数值!$C$13:$G$116,通天塔!$U222*8+6,BZ$2)+INDEX(装备数值!$C$13:$G$116,通天塔!$V222*8+7,BZ$2)+INDEX(装备数值!$C$13:$G$116,通天塔!$W222*8+8,BZ$2))</f>
        <v>832500</v>
      </c>
      <c r="CA222" s="14">
        <f>(INDEX(装备数值!$C$13:$G$116,通天塔!$P222*8+1,CA$2)+INDEX(装备数值!$C$13:$G$116,通天塔!$Q222*8+2,CA$2)+INDEX(装备数值!$C$13:$G$116,通天塔!$S222*8+3,CA$2)+INDEX(装备数值!$C$13:$G$116,通天塔!$R222*8+4,CA$2)+INDEX(装备数值!$C$13:$G$116,通天塔!$T222*8+5,CA$2)+INDEX(装备数值!$C$13:$G$116,通天塔!$U222*8+6,CA$2)+INDEX(装备数值!$C$13:$G$116,通天塔!$V222*8+7,CA$2)+INDEX(装备数值!$C$13:$G$116,通天塔!$W222*8+8,CA$2))</f>
        <v>55200</v>
      </c>
      <c r="CB222" s="14">
        <f>(INDEX(装备数值!$C$13:$G$116,通天塔!$P222*8+1,CB$2)+INDEX(装备数值!$C$13:$G$116,通天塔!$Q222*8+2,CB$2)+INDEX(装备数值!$C$13:$G$116,通天塔!$S222*8+3,CB$2)+INDEX(装备数值!$C$13:$G$116,通天塔!$R222*8+4,CB$2)+INDEX(装备数值!$C$13:$G$116,通天塔!$T222*8+5,CB$2)+INDEX(装备数值!$C$13:$G$116,通天塔!$U222*8+6,CB$2)+INDEX(装备数值!$C$13:$G$116,通天塔!$V222*8+7,CB$2)+INDEX(装备数值!$C$13:$G$116,通天塔!$W222*8+8,CB$2))</f>
        <v>1110000</v>
      </c>
      <c r="CC222" s="14">
        <f>(INDEX(装备数值!$C$13:$G$116,通天塔!$P222*8+1,CC$2)+INDEX(装备数值!$C$13:$G$116,通天塔!$Q222*8+2,CC$2)+INDEX(装备数值!$C$13:$G$116,通天塔!$S222*8+3,CC$2)+INDEX(装备数值!$C$13:$G$116,通天塔!$R222*8+4,CC$2)+INDEX(装备数值!$C$13:$G$116,通天塔!$T222*8+5,CC$2)+INDEX(装备数值!$C$13:$G$116,通天塔!$U222*8+6,CC$2)+INDEX(装备数值!$C$13:$G$116,通天塔!$V222*8+7,CC$2)+INDEX(装备数值!$C$13:$G$116,通天塔!$W222*8+8,CC$2))</f>
        <v>21900</v>
      </c>
      <c r="CF222" s="14">
        <f>INDEX(装备数值!$I$13:$M$116,通天塔!$P222*8+1,CF$2)*$X222+INDEX(装备数值!$I$13:$M$116,通天塔!$Q222*8+2,CF$2)*$Y222+INDEX(装备数值!$I$13:$M$116,通天塔!$S222*8+3,CF$2)*$Z222+INDEX(装备数值!$I$13:$M$116,通天塔!$R222*8+4,CF$2)*$AA222+INDEX(装备数值!$I$13:$M$116,通天塔!$T222*8+5,CF$2)*$AB222+INDEX(装备数值!$I$13:$M$116,通天塔!$U222*8+6,CF$2)*$AC222+INDEX(装备数值!$I$13:$M$116,通天塔!$V222*8+7,CF$2)*$AD222+INDEX(装备数值!$I$13:$M$116,通天塔!$W222*8+8,CF$2)*$AE222</f>
        <v>282285</v>
      </c>
      <c r="CG222" s="14">
        <f>INDEX(装备数值!$I$13:$M$116,通天塔!$P222*8+1,CG$2)*$X222+INDEX(装备数值!$I$13:$M$116,通天塔!$Q222*8+2,CG$2)*$Y222+INDEX(装备数值!$I$13:$M$116,通天塔!$S222*8+3,CG$2)*$Z222+INDEX(装备数值!$I$13:$M$116,通天塔!$R222*8+4,CG$2)*$AA222+INDEX(装备数值!$I$13:$M$116,通天塔!$T222*8+5,CG$2)*$AB222+INDEX(装备数值!$I$13:$M$116,通天塔!$U222*8+6,CG$2)*$AC222+INDEX(装备数值!$I$13:$M$116,通天塔!$V222*8+7,CG$2)*$AD222+INDEX(装备数值!$I$13:$M$116,通天塔!$W222*8+8,CG$2)*$AE222</f>
        <v>2122875</v>
      </c>
      <c r="CH222" s="14">
        <f>INDEX(装备数值!$I$13:$M$116,通天塔!$P222*8+1,CH$2)*$X222+INDEX(装备数值!$I$13:$M$116,通天塔!$Q222*8+2,CH$2)*$Y222+INDEX(装备数值!$I$13:$M$116,通天塔!$S222*8+3,CH$2)*$Z222+INDEX(装备数值!$I$13:$M$116,通天塔!$R222*8+4,CH$2)*$AA222+INDEX(装备数值!$I$13:$M$116,通天塔!$T222*8+5,CH$2)*$AB222+INDEX(装备数值!$I$13:$M$116,通天塔!$U222*8+6,CH$2)*$AC222+INDEX(装备数值!$I$13:$M$116,通天塔!$V222*8+7,CH$2)*$AD222+INDEX(装备数值!$I$13:$M$116,通天塔!$W222*8+8,CH$2)*$AE222</f>
        <v>140760</v>
      </c>
      <c r="CI222" s="14">
        <f>INDEX(装备数值!$I$13:$M$116,通天塔!$P222*8+1,CI$2)*$X222+INDEX(装备数值!$I$13:$M$116,通天塔!$Q222*8+2,CI$2)*$Y222+INDEX(装备数值!$I$13:$M$116,通天塔!$S222*8+3,CI$2)*$Z222+INDEX(装备数值!$I$13:$M$116,通天塔!$R222*8+4,CI$2)*$AA222+INDEX(装备数值!$I$13:$M$116,通天塔!$T222*8+5,CI$2)*$AB222+INDEX(装备数值!$I$13:$M$116,通天塔!$U222*8+6,CI$2)*$AC222+INDEX(装备数值!$I$13:$M$116,通天塔!$V222*8+7,CI$2)*$AD222+INDEX(装备数值!$I$13:$M$116,通天塔!$W222*8+8,CI$2)*$AE222</f>
        <v>2830500</v>
      </c>
      <c r="CJ222" s="14">
        <f>INDEX(装备数值!$I$13:$M$116,通天塔!$P222*8+1,CJ$2)*$X222+INDEX(装备数值!$I$13:$M$116,通天塔!$Q222*8+2,CJ$2)*$Y222+INDEX(装备数值!$I$13:$M$116,通天塔!$S222*8+3,CJ$2)*$Z222+INDEX(装备数值!$I$13:$M$116,通天塔!$R222*8+4,CJ$2)*$AA222+INDEX(装备数值!$I$13:$M$116,通天塔!$T222*8+5,CJ$2)*$AB222+INDEX(装备数值!$I$13:$M$116,通天塔!$U222*8+6,CJ$2)*$AC222+INDEX(装备数值!$I$13:$M$116,通天塔!$V222*8+7,CJ$2)*$AD222+INDEX(装备数值!$I$13:$M$116,通天塔!$W222*8+8,CJ$2)*$AE222</f>
        <v>55845</v>
      </c>
      <c r="CM222" s="14">
        <f>INDEX(装备数值!$X$13:$AH$116,$P222*8+1,CM$2)*$AF222+INDEX(装备数值!$X$13:$AH$116,$Q222*8+2,CM$2)*$AG222+INDEX(装备数值!$X$13:$AH$116,$S222*8+3,CM$2)*$AH222+INDEX(装备数值!$X$13:$AH$116,$R222*8+4,CM$2)*$AI222+INDEX(装备数值!$X$13:$AH$116,$T222*8+5,CM$2)*$AJ222+INDEX(装备数值!$X$13:$AH$116,$U222*8+6,CM$2)*$AK222+INDEX(装备数值!$X$13:$AH$116,$V222*8+7,CM$2)*$AL222+INDEX(装备数值!$X$13:$AH$116,$W222*8+8,CM$2)*$AM222</f>
        <v>91800</v>
      </c>
      <c r="CN222" s="14">
        <f>INDEX(装备数值!$X$13:$AH$116,$P222*8+1,CN$2)*$AF222+INDEX(装备数值!$X$13:$AH$116,$Q222*8+2,CN$2)*$AG222+INDEX(装备数值!$X$13:$AH$116,$S222*8+3,CN$2)*$AH222+INDEX(装备数值!$X$13:$AH$116,$R222*8+4,CN$2)*$AI222+INDEX(装备数值!$X$13:$AH$116,$T222*8+5,CN$2)*$AJ222+INDEX(装备数值!$X$13:$AH$116,$U222*8+6,CN$2)*$AK222+INDEX(装备数值!$X$13:$AH$116,$V222*8+7,CN$2)*$AL222+INDEX(装备数值!$X$13:$AH$116,$W222*8+8,CN$2)*$AM222</f>
        <v>688500</v>
      </c>
      <c r="CO222" s="14">
        <f>INDEX(装备数值!$X$13:$AH$116,$P222*8+1,CO$2)*$AF222+INDEX(装备数值!$X$13:$AH$116,$Q222*8+2,CO$2)*$AG222+INDEX(装备数值!$X$13:$AH$116,$S222*8+3,CO$2)*$AH222+INDEX(装备数值!$X$13:$AH$116,$R222*8+4,CO$2)*$AI222+INDEX(装备数值!$X$13:$AH$116,$T222*8+5,CO$2)*$AJ222+INDEX(装备数值!$X$13:$AH$116,$U222*8+6,CO$2)*$AK222+INDEX(装备数值!$X$13:$AH$116,$V222*8+7,CO$2)*$AL222+INDEX(装备数值!$X$13:$AH$116,$W222*8+8,CO$2)*$AM222</f>
        <v>45900</v>
      </c>
      <c r="CP222" s="14">
        <f>INDEX(装备数值!$X$13:$AH$116,$P222*8+1,CP$2)*$AF222+INDEX(装备数值!$X$13:$AH$116,$Q222*8+2,CP$2)*$AG222+INDEX(装备数值!$X$13:$AH$116,$S222*8+3,CP$2)*$AH222+INDEX(装备数值!$X$13:$AH$116,$R222*8+4,CP$2)*$AI222+INDEX(装备数值!$X$13:$AH$116,$T222*8+5,CP$2)*$AJ222+INDEX(装备数值!$X$13:$AH$116,$U222*8+6,CP$2)*$AK222+INDEX(装备数值!$X$13:$AH$116,$V222*8+7,CP$2)*$AL222+INDEX(装备数值!$X$13:$AH$116,$W222*8+8,CP$2)*$AM222</f>
        <v>918000</v>
      </c>
      <c r="CQ222" s="14">
        <f>INDEX(装备数值!$X$13:$AH$116,$P222*8+1,CQ$2)*$AF222+INDEX(装备数值!$X$13:$AH$116,$Q222*8+2,CQ$2)*$AG222+INDEX(装备数值!$X$13:$AH$116,$S222*8+3,CQ$2)*$AH222+INDEX(装备数值!$X$13:$AH$116,$R222*8+4,CQ$2)*$AI222+INDEX(装备数值!$X$13:$AH$116,$T222*8+5,CQ$2)*$AJ222+INDEX(装备数值!$X$13:$AH$116,$U222*8+6,CQ$2)*$AK222+INDEX(装备数值!$X$13:$AH$116,$V222*8+7,CQ$2)*$AL222+INDEX(装备数值!$X$13:$AH$116,$W222*8+8,CQ$2)*$AM222</f>
        <v>18360</v>
      </c>
      <c r="CR222" s="14">
        <f>INDEX(装备数值!$X$13:$AH$116,$P222*8+1,CR$2)*$AF222+INDEX(装备数值!$X$13:$AH$116,$Q222*8+2,CR$2)*$AG222+INDEX(装备数值!$X$13:$AH$116,$S222*8+3,CR$2)*$AH222+INDEX(装备数值!$X$13:$AH$116,$R222*8+4,CR$2)*$AI222+INDEX(装备数值!$X$13:$AH$116,$T222*8+5,CR$2)*$AJ222+INDEX(装备数值!$X$13:$AH$116,$U222*8+6,CR$2)*$AK222+INDEX(装备数值!$X$13:$AH$116,$V222*8+7,CR$2)*$AL222+INDEX(装备数值!$X$13:$AH$116,$W222*8+8,CR$2)*$AM222</f>
        <v>68850</v>
      </c>
      <c r="CS222" s="14">
        <f>INDEX(装备数值!$X$13:$AH$116,$P222*8+1,CS$2)*$AF222+INDEX(装备数值!$X$13:$AH$116,$Q222*8+2,CS$2)*$AG222+INDEX(装备数值!$X$13:$AH$116,$S222*8+3,CS$2)*$AH222+INDEX(装备数值!$X$13:$AH$116,$R222*8+4,CS$2)*$AI222+INDEX(装备数值!$X$13:$AH$116,$T222*8+5,CS$2)*$AJ222+INDEX(装备数值!$X$13:$AH$116,$U222*8+6,CS$2)*$AK222+INDEX(装备数值!$X$13:$AH$116,$V222*8+7,CS$2)*$AL222+INDEX(装备数值!$X$13:$AH$116,$W222*8+8,CS$2)*$AM222</f>
        <v>68850</v>
      </c>
      <c r="CT222" s="14">
        <f>INDEX(装备数值!$X$13:$AH$116,$P222*8+1,CT$2)*$AF222+INDEX(装备数值!$X$13:$AH$116,$Q222*8+2,CT$2)*$AG222+INDEX(装备数值!$X$13:$AH$116,$S222*8+3,CT$2)*$AH222+INDEX(装备数值!$X$13:$AH$116,$R222*8+4,CT$2)*$AI222+INDEX(装备数值!$X$13:$AH$116,$T222*8+5,CT$2)*$AJ222+INDEX(装备数值!$X$13:$AH$116,$U222*8+6,CT$2)*$AK222+INDEX(装备数值!$X$13:$AH$116,$V222*8+7,CT$2)*$AL222+INDEX(装备数值!$X$13:$AH$116,$W222*8+8,CT$2)*$AM222</f>
        <v>68850</v>
      </c>
      <c r="CU222" s="14">
        <f>INDEX(装备数值!$X$13:$AH$116,$P222*8+1,CU$2)*$AF222+INDEX(装备数值!$X$13:$AH$116,$Q222*8+2,CU$2)*$AG222+INDEX(装备数值!$X$13:$AH$116,$S222*8+3,CU$2)*$AH222+INDEX(装备数值!$X$13:$AH$116,$R222*8+4,CU$2)*$AI222+INDEX(装备数值!$X$13:$AH$116,$T222*8+5,CU$2)*$AJ222+INDEX(装备数值!$X$13:$AH$116,$U222*8+6,CU$2)*$AK222+INDEX(装备数值!$X$13:$AH$116,$V222*8+7,CU$2)*$AL222+INDEX(装备数值!$X$13:$AH$116,$W222*8+8,CU$2)*$AM222</f>
        <v>68850</v>
      </c>
      <c r="CV222" s="14">
        <f>INDEX(装备数值!$X$13:$AH$116,$P222*8+1,CV$2)*$AF222+INDEX(装备数值!$X$13:$AH$116,$Q222*8+2,CV$2)*$AG222+INDEX(装备数值!$X$13:$AH$116,$S222*8+3,CV$2)*$AH222+INDEX(装备数值!$X$13:$AH$116,$R222*8+4,CV$2)*$AI222+INDEX(装备数值!$X$13:$AH$116,$T222*8+5,CV$2)*$AJ222+INDEX(装备数值!$X$13:$AH$116,$U222*8+6,CV$2)*$AK222+INDEX(装备数值!$X$13:$AH$116,$V222*8+7,CV$2)*$AL222+INDEX(装备数值!$X$13:$AH$116,$W222*8+8,CV$2)*$AM222</f>
        <v>204</v>
      </c>
      <c r="CW222" s="14">
        <f>INDEX(装备数值!$X$13:$AH$116,$P222*8+1,CW$2)*$AF222+INDEX(装备数值!$X$13:$AH$116,$Q222*8+2,CW$2)*$AG222+INDEX(装备数值!$X$13:$AH$116,$S222*8+3,CW$2)*$AH222+INDEX(装备数值!$X$13:$AH$116,$R222*8+4,CW$2)*$AI222+INDEX(装备数值!$X$13:$AH$116,$T222*8+5,CW$2)*$AJ222+INDEX(装备数值!$X$13:$AH$116,$U222*8+6,CW$2)*$AK222+INDEX(装备数值!$X$13:$AH$116,$V222*8+7,CW$2)*$AL222+INDEX(装备数值!$X$13:$AH$116,$W222*8+8,CW$2)*$AM222</f>
        <v>204</v>
      </c>
      <c r="CY222" s="14">
        <f>INDEX(装备数值!$AN$17:$AN$117,MATCH(MIN($X222:$AE222),装备数值!$AO$17:$AO$117,1))</f>
        <v>76</v>
      </c>
      <c r="CZ222" s="14">
        <f>IF(COUNTIF($P222:$W222,"&gt;"&amp;0)=8,INDEX(装备数值!AR$17:AR$117,$CY222+1),0)</f>
        <v>42560</v>
      </c>
      <c r="DA222" s="14">
        <f>IF(COUNTIF($P222:$W222,"&gt;"&amp;0)=8,INDEX(装备数值!AS$17:AS$117,$CY222+1),0)</f>
        <v>319200</v>
      </c>
      <c r="DB222" s="14">
        <f>IF(COUNTIF($P222:$W222,"&gt;"&amp;0)=8,INDEX(装备数值!AT$17:AT$117,$CY222+1),0)</f>
        <v>21280</v>
      </c>
      <c r="DC222" s="14">
        <f>IF(COUNTIF($P222:$W222,"&gt;"&amp;0)=8,INDEX(装备数值!AU$17:AU$117,$CY222+1),0)</f>
        <v>425600</v>
      </c>
      <c r="DD222" s="14">
        <f>IF(COUNTIF($P222:$W222,"&gt;"&amp;0)=8,INDEX(装备数值!AV$17:AV$117,$CY222+1),0)</f>
        <v>8208</v>
      </c>
      <c r="DF222" s="14">
        <f>INDEX(装备数值!$AY$17:$AY$77,MATCH(MIN($AF222:$AM222),装备数值!$AZ$17:$AZ$77,1))</f>
        <v>51</v>
      </c>
      <c r="DG222" s="26">
        <f>INDEX(装备数值!BA$17:BA$77,通天塔!DF222+1)</f>
        <v>1.3</v>
      </c>
      <c r="DH222" s="26">
        <f>INDEX(装备数值!BA$17:BA$77,通天塔!DF222+1)</f>
        <v>1.3</v>
      </c>
      <c r="DJ222" s="14">
        <f t="shared" si="383"/>
        <v>50</v>
      </c>
      <c r="DK222" s="14">
        <f>VLOOKUP(DJ222,军阶与晶片数值!$W$6:$X$27,2)</f>
        <v>11</v>
      </c>
      <c r="DL222" s="14">
        <f>INDEX(军阶与晶片数值!Y$6:Y$27,$DK222+1)</f>
        <v>1000</v>
      </c>
      <c r="DM222" s="14">
        <f>INDEX(军阶与晶片数值!Z$6:Z$27,$DK222+1)</f>
        <v>1000</v>
      </c>
      <c r="DN222" s="14">
        <f>INDEX(军阶与晶片数值!AA$6:AA$27,$DK222+1)</f>
        <v>1000</v>
      </c>
      <c r="DO222" s="14">
        <f>INDEX(军阶与晶片数值!AB$6:AB$27,$DK222+1)</f>
        <v>1000</v>
      </c>
      <c r="DP222" s="29">
        <f>INDEX(军阶与晶片数值!AC$6:AC$27,$DK222+1)</f>
        <v>60</v>
      </c>
      <c r="DQ222" s="29">
        <f>INDEX(军阶与晶片数值!AD$6:AD$27,$DK222+1)</f>
        <v>40</v>
      </c>
      <c r="DS222" s="26">
        <f>INDEX(军阶与晶片数值!I$6:I$16,AN222+1)</f>
        <v>0.45</v>
      </c>
      <c r="DT222" s="26">
        <f>INDEX(军阶与晶片数值!M$6:M$16,AO222+1)</f>
        <v>0.6</v>
      </c>
      <c r="DU222" s="26">
        <f>INDEX(军阶与晶片数值!J$6:J$16,AP222+1)</f>
        <v>0.6</v>
      </c>
      <c r="DV222" s="26">
        <f>INDEX(军阶与晶片数值!K$6:K$16,AQ222+1)</f>
        <v>1.2</v>
      </c>
      <c r="DW222" s="26">
        <f>INDEX(军阶与晶片数值!L$6:L$16,AR222+1)</f>
        <v>1.2</v>
      </c>
      <c r="DX222" s="28">
        <f>INDEX(军阶与晶片数值!N$6:N$16,AS222+1)</f>
        <v>0</v>
      </c>
      <c r="DY222" s="28">
        <f>INDEX(军阶与晶片数值!O$6:O$16,AT222+1)</f>
        <v>0</v>
      </c>
      <c r="DZ222" s="28">
        <f>INDEX(军阶与晶片数值!P$6:P$16,AU222+1)</f>
        <v>0</v>
      </c>
      <c r="EA222" s="28">
        <f>INDEX(军阶与晶片数值!Q$6:Q$16,AV222+1)</f>
        <v>0</v>
      </c>
      <c r="EB222" s="26">
        <f>INDEX(军阶与晶片数值!R$6:R$16,AW222+1)</f>
        <v>0.4</v>
      </c>
      <c r="EC222" s="26">
        <f>INDEX(军阶与晶片数值!S$6:S$16,AX222+1)</f>
        <v>0.6</v>
      </c>
      <c r="ED222" s="26">
        <f>INDEX(军阶与晶片数值!T$6:T$16,AY222+1)</f>
        <v>0</v>
      </c>
      <c r="EE222" s="26">
        <f>INDEX(军阶与晶片数值!U$6:U$16,AZ222+1)</f>
        <v>0</v>
      </c>
      <c r="EG222" s="26">
        <f>INDEX(军阶与晶片数值!$C$6:$C$36,通天塔!$BA222+1)</f>
        <v>1.1499999999999999</v>
      </c>
      <c r="EH222" s="26">
        <f>INDEX(军阶与晶片数值!$C$6:$C$36,通天塔!$BA222+1)</f>
        <v>1.1499999999999999</v>
      </c>
      <c r="EI222" s="26">
        <f>INDEX(军阶与晶片数值!$C$6:$C$36,通天塔!$BA222+1)</f>
        <v>1.1499999999999999</v>
      </c>
      <c r="EJ222" s="26">
        <f>INDEX(军阶与晶片数值!$C$6:$C$36,通天塔!$BA222+1)</f>
        <v>1.1499999999999999</v>
      </c>
      <c r="EK222" s="26">
        <f>INDEX(军阶与晶片数值!$C$6:$C$36,通天塔!$BA222+1)</f>
        <v>1.1499999999999999</v>
      </c>
      <c r="EM222" s="14">
        <f>INDEX(战舰突破!$H$6:$H$18,通天塔!$J222+1)+INDEX(战舰突破!$H$23:$H$35,通天塔!$K222+1)+INDEX(战舰突破!$H$40:$H$52,通天塔!$L222+1)</f>
        <v>200</v>
      </c>
      <c r="EN222" s="14">
        <f>INDEX(战舰突破!$I$6:$I$18,通天塔!$J222+1)+INDEX(战舰突破!$I$23:$I$35,通天塔!$K222+1)+INDEX(战舰突破!$I$40:$I$52,通天塔!$L222+1)</f>
        <v>200</v>
      </c>
      <c r="EO222" s="14">
        <f>INDEX(战舰突破!$J$6:$J$18,通天塔!$J222+1)+INDEX(战舰突破!$J$23:$J$35,通天塔!$K222+1)+INDEX(战舰突破!$J$40:$J$52,通天塔!$L222+1)</f>
        <v>0</v>
      </c>
      <c r="EP222" s="14">
        <f>INDEX(战舰突破!$K$6:$K$18,通天塔!$J222+1)+INDEX(战舰突破!$K$23:$K$35,通天塔!$K222+1)+INDEX(战舰突破!$K$40:$K$52,通天塔!$L222+1)</f>
        <v>0</v>
      </c>
      <c r="EQ222" s="14">
        <f>INDEX(战舰突破!$L$6:$L$18,通天塔!$J222+1)+INDEX(战舰突破!$L$23:$L$35,通天塔!$K222+1)+INDEX(战舰突破!$L$40:$L$52,通天塔!$L222+1)</f>
        <v>200</v>
      </c>
      <c r="ER222" s="18">
        <f>INDEX(战舰突破!$N$6:$N$18,通天塔!$J222+1)+INDEX(战舰突破!$N$23:$N$35,通天塔!$K222+1)+INDEX(战舰突破!$N$40:$N$52,通天塔!$L222+1)</f>
        <v>0.75</v>
      </c>
      <c r="ES222" s="18">
        <f>INDEX(战舰突破!$O$6:$O$18,通天塔!$J222+1)+INDEX(战舰突破!$O$23:$O$35,通天塔!$K222+1)+INDEX(战舰突破!$O$40:$O$52,通天塔!$L222+1)</f>
        <v>1.4</v>
      </c>
      <c r="ET222" s="18">
        <f>INDEX(战舰突破!$P$6:$P$18,通天塔!$J222+1)+INDEX(战舰突破!$P$23:$P$35,通天塔!$K222+1)+INDEX(战舰突破!$P$40:$P$52,通天塔!$L222+1)</f>
        <v>0.5</v>
      </c>
      <c r="EU222" s="18">
        <f>INDEX(战舰突破!$Q$6:$Q$18,通天塔!$J222+1)+INDEX(战舰突破!$Q$23:$Q$35,通天塔!$K222+1)+INDEX(战舰突破!$Q$40:$Q$52,通天塔!$L222+1)</f>
        <v>0.3</v>
      </c>
      <c r="EV222" s="18">
        <f>INDEX(战舰突破!$R$6:$R$18,通天塔!$J222+1)+INDEX(战舰突破!$R$23:$R$35,通天塔!$K222+1)+INDEX(战舰突破!$R$40:$R$52,通天塔!$L222+1)</f>
        <v>0.25</v>
      </c>
      <c r="EW222" s="18">
        <f>INDEX(战舰突破!$M$6:$M$18,通天塔!$J222+1)+INDEX(战舰突破!$M$23:$M$35,通天塔!$K222+1)+INDEX(战舰突破!$M$40:$M$52,通天塔!$L222+1)</f>
        <v>0.2</v>
      </c>
      <c r="EX222" s="22">
        <f>INDEX(战舰突破!$W$6:$W$18,通天塔!$J222+1)+INDEX(战舰突破!$W$23:$W$35,通天塔!$K222+1)+INDEX(战舰突破!$W$40:$W$52,通天塔!$L222+1)</f>
        <v>0.5</v>
      </c>
      <c r="FA222" s="14">
        <f>INDEX(战舰突破!$S$6:$S$18,通天塔!$J222+1)</f>
        <v>0</v>
      </c>
      <c r="FB222" s="14">
        <f>INDEX(战舰突破!$T$6:$T$18,通天塔!$J222+1)</f>
        <v>1.45</v>
      </c>
      <c r="FC222" s="14">
        <f>INDEX(战舰突破!$U$6:$U$18,通天塔!$J222+1)</f>
        <v>0.1</v>
      </c>
      <c r="FD222" s="14">
        <f>INDEX(战舰突破!$V$6:$V$18,通天塔!$J222+1)</f>
        <v>2</v>
      </c>
      <c r="FE222" s="14">
        <f>INDEX(战舰突破!$X$6:$X$18,通天塔!$J222+1)</f>
        <v>15</v>
      </c>
      <c r="FG222" s="14">
        <f>INDEX(战舰突破!$S$23:$S$35,通天塔!$J222+1)</f>
        <v>1</v>
      </c>
      <c r="FH222" s="14">
        <f>INDEX(战舰突破!$T$23:$T$35,通天塔!$J222+1)</f>
        <v>0.9</v>
      </c>
      <c r="FI222" s="14">
        <f>INDEX(战舰突破!$U$23:$U$35,通天塔!$J222+1)</f>
        <v>0.1</v>
      </c>
      <c r="FJ222" s="14">
        <f>INDEX(战舰突破!$V$23:$V$35,通天塔!$J222+1)</f>
        <v>2</v>
      </c>
      <c r="FK222" s="14">
        <f>INDEX(战舰突破!$X$23:$X$35,通天塔!$J222+1)</f>
        <v>200</v>
      </c>
      <c r="FM222" s="14">
        <f>INDEX(战舰突破!$S$40:$S$52,通天塔!$J222+1)</f>
        <v>1</v>
      </c>
      <c r="FN222" s="14">
        <f>INDEX(战舰突破!$T$40:$T$52,通天塔!$J222+1)</f>
        <v>0.6</v>
      </c>
      <c r="FO222" s="14">
        <f>INDEX(战舰突破!$U$40:$U$52,通天塔!$J222+1)</f>
        <v>0.2</v>
      </c>
      <c r="FP222" s="14">
        <f>INDEX(战舰突破!$V$40:$V$52,通天塔!$J222+1)</f>
        <v>2</v>
      </c>
      <c r="FQ222" s="14">
        <f>INDEX(战舰突破!$X$40:$X$52,通天塔!$J222+1)</f>
        <v>350</v>
      </c>
      <c r="FT222" s="14">
        <f t="shared" si="384"/>
        <v>6775329</v>
      </c>
      <c r="FU222" s="14">
        <f t="shared" si="385"/>
        <v>5802646</v>
      </c>
      <c r="FV222" s="14">
        <f t="shared" si="386"/>
        <v>5806083</v>
      </c>
      <c r="FW222" s="14">
        <f t="shared" si="387"/>
        <v>79899677</v>
      </c>
      <c r="FX222" s="14">
        <f t="shared" si="388"/>
        <v>3202719</v>
      </c>
      <c r="FY222" s="14">
        <f t="shared" si="389"/>
        <v>66784109</v>
      </c>
      <c r="FZ222" s="14">
        <f t="shared" si="390"/>
        <v>1684669</v>
      </c>
      <c r="GA222" s="28">
        <f t="shared" si="391"/>
        <v>69850</v>
      </c>
      <c r="GB222" s="28">
        <f t="shared" si="392"/>
        <v>69850</v>
      </c>
      <c r="GC222" s="28">
        <f t="shared" si="393"/>
        <v>69850</v>
      </c>
      <c r="GD222" s="28">
        <f t="shared" si="394"/>
        <v>69850</v>
      </c>
      <c r="GE222" s="28">
        <f t="shared" si="395"/>
        <v>3.2199999999999998</v>
      </c>
      <c r="GF222" s="28">
        <f t="shared" si="396"/>
        <v>3.6799999999999997</v>
      </c>
      <c r="GG222" s="28">
        <f t="shared" si="397"/>
        <v>0</v>
      </c>
      <c r="GH222" s="28">
        <f t="shared" si="398"/>
        <v>76.45</v>
      </c>
      <c r="GI222" s="14">
        <f t="shared" si="399"/>
        <v>1</v>
      </c>
      <c r="GJ222" s="14">
        <f t="shared" si="400"/>
        <v>2</v>
      </c>
      <c r="GK222" s="14">
        <f t="shared" si="401"/>
        <v>2</v>
      </c>
      <c r="GL222" s="18">
        <f t="shared" si="402"/>
        <v>2.6500000000000004</v>
      </c>
      <c r="GM222" s="18">
        <f t="shared" si="403"/>
        <v>2.1</v>
      </c>
      <c r="GN222" s="18">
        <f t="shared" si="404"/>
        <v>1.8</v>
      </c>
      <c r="GO222" s="29">
        <f t="shared" si="464"/>
        <v>70000</v>
      </c>
      <c r="GP222" s="29">
        <f t="shared" si="464"/>
        <v>70300</v>
      </c>
      <c r="GQ222" s="29">
        <f t="shared" si="464"/>
        <v>70300</v>
      </c>
      <c r="GR222" s="26">
        <f t="shared" si="405"/>
        <v>0.1</v>
      </c>
      <c r="GS222" s="26">
        <f t="shared" si="406"/>
        <v>0.1</v>
      </c>
      <c r="GT222" s="26">
        <f t="shared" si="407"/>
        <v>0.2</v>
      </c>
      <c r="GU222" s="14">
        <f t="shared" si="408"/>
        <v>4</v>
      </c>
      <c r="GV222" s="14">
        <f t="shared" si="409"/>
        <v>4</v>
      </c>
      <c r="GW222" s="14">
        <f t="shared" si="410"/>
        <v>4</v>
      </c>
      <c r="GX222" s="14">
        <f t="shared" si="411"/>
        <v>15</v>
      </c>
      <c r="GY222" s="14">
        <f t="shared" si="412"/>
        <v>200</v>
      </c>
      <c r="GZ222" s="14">
        <f t="shared" si="413"/>
        <v>350</v>
      </c>
      <c r="HA222">
        <v>218</v>
      </c>
      <c r="HB222" s="14">
        <f t="shared" si="382"/>
        <v>746523294</v>
      </c>
      <c r="HD222" s="14">
        <f t="shared" si="414"/>
        <v>6405438</v>
      </c>
      <c r="HE222" s="14">
        <f t="shared" si="415"/>
        <v>3387634</v>
      </c>
      <c r="HF222" s="29">
        <f t="shared" si="416"/>
        <v>67056</v>
      </c>
      <c r="HG222" s="29">
        <f t="shared" si="417"/>
        <v>48263</v>
      </c>
      <c r="HH222" s="29">
        <f t="shared" si="418"/>
        <v>52125</v>
      </c>
      <c r="HI222" s="29">
        <f t="shared" si="419"/>
        <v>48650</v>
      </c>
      <c r="HJ222" s="14">
        <f t="shared" si="420"/>
        <v>3.2199999999999998</v>
      </c>
      <c r="HK222" s="14">
        <f t="shared" si="421"/>
        <v>3.6799999999999997</v>
      </c>
      <c r="HL222" s="14">
        <f t="shared" si="422"/>
        <v>1838405</v>
      </c>
      <c r="HM222" s="14">
        <f t="shared" si="423"/>
        <v>3345234</v>
      </c>
      <c r="HN222" s="26">
        <f t="shared" si="424"/>
        <v>0.39937714776632299</v>
      </c>
      <c r="HO222" s="26">
        <f t="shared" si="425"/>
        <v>0.66552132701421796</v>
      </c>
      <c r="HP222" s="29">
        <f t="shared" si="426"/>
        <v>1111564</v>
      </c>
      <c r="HQ222" s="29">
        <f t="shared" si="427"/>
        <v>3128542</v>
      </c>
      <c r="HR222" s="29">
        <f t="shared" si="428"/>
        <v>3579985</v>
      </c>
      <c r="HS222" s="26">
        <f t="shared" si="429"/>
        <v>0.4912900394910048</v>
      </c>
      <c r="HT222" s="26">
        <f t="shared" si="430"/>
        <v>0.49502971797837969</v>
      </c>
      <c r="HU222" s="26">
        <f t="shared" si="431"/>
        <v>0.59502971797837967</v>
      </c>
      <c r="HV222" s="26">
        <f t="shared" si="432"/>
        <v>9.1290039491004782E-2</v>
      </c>
      <c r="HW222" s="29">
        <f t="shared" si="433"/>
        <v>2.2000000000000002</v>
      </c>
      <c r="HX222" s="29">
        <f t="shared" si="434"/>
        <v>4.4224380709242492</v>
      </c>
      <c r="HY222" s="29">
        <f t="shared" si="435"/>
        <v>5.0224380709242489</v>
      </c>
      <c r="HZ222" s="29">
        <f t="shared" si="436"/>
        <v>12227204</v>
      </c>
      <c r="IA222" s="29">
        <f t="shared" si="437"/>
        <v>9223855.4981903285</v>
      </c>
      <c r="IB222" s="29">
        <f t="shared" si="438"/>
        <v>8990126.4786688741</v>
      </c>
      <c r="IC222" s="29">
        <f t="shared" si="439"/>
        <v>61585304</v>
      </c>
      <c r="ID222" s="14">
        <f t="shared" si="440"/>
        <v>30441185.98</v>
      </c>
      <c r="IH222" s="14">
        <v>1</v>
      </c>
      <c r="II222" s="14">
        <v>1</v>
      </c>
      <c r="IJ222" s="14">
        <v>480</v>
      </c>
      <c r="IK222" s="14">
        <v>80</v>
      </c>
      <c r="IL222" s="14">
        <v>60</v>
      </c>
      <c r="IM222" s="23">
        <f t="shared" si="441"/>
        <v>6699591481</v>
      </c>
      <c r="IN222" s="23">
        <f t="shared" si="442"/>
        <v>2</v>
      </c>
      <c r="IO222" s="23">
        <f t="shared" si="443"/>
        <v>6699.59</v>
      </c>
      <c r="IP222" s="23">
        <f t="shared" si="444"/>
        <v>7086811092</v>
      </c>
      <c r="IQ222" s="23">
        <f t="shared" si="445"/>
        <v>2</v>
      </c>
      <c r="IR222" s="23">
        <f t="shared" si="446"/>
        <v>7086.81</v>
      </c>
      <c r="IS222" s="14">
        <v>1</v>
      </c>
      <c r="IT222" s="14">
        <v>1</v>
      </c>
      <c r="IU222" s="14">
        <v>240</v>
      </c>
      <c r="IV222" s="14">
        <v>40</v>
      </c>
      <c r="IW222" s="14">
        <v>30</v>
      </c>
      <c r="IX222" s="23">
        <f t="shared" si="447"/>
        <v>3927007851</v>
      </c>
      <c r="IY222" s="23">
        <f t="shared" si="448"/>
        <v>2</v>
      </c>
      <c r="IZ222" s="23">
        <f t="shared" si="449"/>
        <v>3927.01</v>
      </c>
      <c r="JA222" s="23"/>
      <c r="JB222" s="23"/>
      <c r="JC222" s="23"/>
      <c r="JG222">
        <f t="shared" si="450"/>
        <v>1.6846357391376143</v>
      </c>
      <c r="JH222">
        <f t="shared" si="451"/>
        <v>5.4245270800231173</v>
      </c>
      <c r="JJ222" s="14">
        <v>10</v>
      </c>
      <c r="JK222" s="14">
        <v>2</v>
      </c>
      <c r="JL222" s="14">
        <v>1.5</v>
      </c>
      <c r="JM222" s="23">
        <f t="shared" si="452"/>
        <v>133738299</v>
      </c>
      <c r="JN222" s="23">
        <f t="shared" si="453"/>
        <v>1</v>
      </c>
      <c r="JO222" s="23">
        <f t="shared" si="454"/>
        <v>133738.29999999999</v>
      </c>
      <c r="JP222" s="14">
        <v>30</v>
      </c>
      <c r="JQ222" s="14">
        <v>6</v>
      </c>
      <c r="JR222" s="14">
        <v>4</v>
      </c>
      <c r="JS222" s="23">
        <f t="shared" si="455"/>
        <v>383234646</v>
      </c>
      <c r="JT222" s="23">
        <f t="shared" si="456"/>
        <v>1</v>
      </c>
      <c r="JU222" s="23">
        <f t="shared" si="457"/>
        <v>383234.65</v>
      </c>
      <c r="JW222" s="23">
        <f t="shared" si="458"/>
        <v>510979528</v>
      </c>
      <c r="JX222" s="23">
        <f t="shared" si="459"/>
        <v>1</v>
      </c>
      <c r="JY222" s="23">
        <f t="shared" si="460"/>
        <v>510979.53</v>
      </c>
      <c r="JZ222" s="23">
        <f t="shared" si="461"/>
        <v>200607449</v>
      </c>
      <c r="KA222" s="23">
        <f t="shared" si="462"/>
        <v>1</v>
      </c>
      <c r="KB222" s="23">
        <f t="shared" si="463"/>
        <v>200607.45</v>
      </c>
    </row>
    <row r="223" spans="3:288" ht="16.5" x14ac:dyDescent="0.2">
      <c r="C223" s="14">
        <f t="shared" si="381"/>
        <v>1</v>
      </c>
      <c r="D223" s="14">
        <v>219</v>
      </c>
      <c r="E223" s="14" t="s">
        <v>684</v>
      </c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F223" s="14">
        <f>ROUND((INDEX(新战舰养成!S$6:S$18,通天塔!$J223+1)+INDEX(新战舰养成!D$6:D$18,通天塔!$J223+1)*(通天塔!$G223-1))*INDEX(战舰突破!$D$6:$D$18,通天塔!$M223+1),0)</f>
        <v>10</v>
      </c>
      <c r="BG223" s="14">
        <f>ROUND((INDEX(新战舰养成!T$6:T$18,通天塔!$J223+1)+INDEX(新战舰养成!E$6:E$18,通天塔!$J223+1)*(通天塔!$G223-1))*INDEX(战舰突破!$D$6:$D$18,通天塔!$M223+1),0)</f>
        <v>20</v>
      </c>
      <c r="BH223" s="14">
        <f>ROUND((INDEX(新战舰养成!U$6:U$18,通天塔!$J223+1)+INDEX(新战舰养成!F$6:F$18,通天塔!$J223+1)*(通天塔!$G223-1))*INDEX(战舰突破!$D$6:$D$18,通天塔!$M223+1),0)</f>
        <v>5</v>
      </c>
      <c r="BI223" s="14">
        <f>ROUND((INDEX(新战舰养成!V$6:V$18,通天塔!$J223+1)+INDEX(新战舰养成!G$6:G$18,通天塔!$J223+1)*(通天塔!$G223-1))*INDEX(战舰突破!$D$6:$D$18,通天塔!$M223+1),0)</f>
        <v>300</v>
      </c>
      <c r="BJ223" s="14">
        <f>ROUND((INDEX(新战舰养成!W$6:W$18,通天塔!$J223+1)+INDEX(新战舰养成!H$6:H$18,通天塔!$J223+1)*(通天塔!$G223-1))*INDEX(战舰突破!$D$6:$D$18,通天塔!$M223+1),0)</f>
        <v>4</v>
      </c>
      <c r="BL223" s="14">
        <f>IF($H223&gt;0,ROUND((INDEX(新战舰养成!X$6:X$18,通天塔!$K223+1)+INDEX(新战舰养成!I$6:I$18,通天塔!$K223+1)*(通天塔!$H223-1))*INDEX(战舰突破!$D$6:$D$18,通天塔!$N223+1),0),0)</f>
        <v>0</v>
      </c>
      <c r="BM223" s="14">
        <f>IF($H223&gt;0,ROUND((INDEX(新战舰养成!Y$6:Y$18,通天塔!$K223+1)+INDEX(新战舰养成!J$6:J$18,通天塔!$K223+1)*(通天塔!$H223-1))*INDEX(战舰突破!$D$6:$D$18,通天塔!$N223+1),0),0)</f>
        <v>0</v>
      </c>
      <c r="BN223" s="14">
        <f>IF($H223&gt;0,ROUND((INDEX(新战舰养成!Z$6:Z$18,通天塔!$K223+1)+INDEX(新战舰养成!K$6:K$18,通天塔!$K223+1)*(通天塔!$H223-1))*INDEX(战舰突破!$D$6:$D$18,通天塔!$N223+1),0),0)</f>
        <v>0</v>
      </c>
      <c r="BO223" s="14">
        <f>IF($H223&gt;0,ROUND((INDEX(新战舰养成!AA$6:AA$18,通天塔!$K223+1)+INDEX(新战舰养成!L$6:L$18,通天塔!$K223+1)*(通天塔!$H223-1))*INDEX(战舰突破!$D$6:$D$18,通天塔!$N223+1),0),0)</f>
        <v>0</v>
      </c>
      <c r="BP223" s="14">
        <f>IF($H223&gt;0,ROUND((INDEX(新战舰养成!AB$6:AB$18,通天塔!$K223+1)+INDEX(新战舰养成!M$6:M$18,通天塔!$K223+1)*(通天塔!$H223-1))*INDEX(战舰突破!$D$6:$D$18,通天塔!$N223+1),0),0)</f>
        <v>0</v>
      </c>
      <c r="BR223" s="14">
        <f>IF($I223&gt;0,ROUND((INDEX(新战舰养成!AC$6:AC$18,通天塔!$L223+1)+INDEX(新战舰养成!I$6:I$18,通天塔!$L223+1)*(通天塔!$I223-1))*INDEX(战舰突破!$D$6:$D$18,通天塔!$O223+1),0),0)</f>
        <v>0</v>
      </c>
      <c r="BS223" s="14">
        <f>IF($I223&gt;0,ROUND((INDEX(新战舰养成!AD$6:AD$18,通天塔!$L223+1)+INDEX(新战舰养成!J$6:J$18,通天塔!$L223+1)*(通天塔!$I223-1))*INDEX(战舰突破!$D$6:$D$18,通天塔!$O223+1),0),0)</f>
        <v>0</v>
      </c>
      <c r="BT223" s="14">
        <f>IF($I223&gt;0,ROUND((INDEX(新战舰养成!AE$6:AE$18,通天塔!$L223+1)+INDEX(新战舰养成!K$6:K$18,通天塔!$L223+1)*(通天塔!$I223-1))*INDEX(战舰突破!$D$6:$D$18,通天塔!$O223+1),0),0)</f>
        <v>0</v>
      </c>
      <c r="BU223" s="14">
        <f>IF($I223&gt;0,ROUND((INDEX(新战舰养成!AF$6:AF$18,通天塔!$L223+1)+INDEX(新战舰养成!L$6:L$18,通天塔!$L223+1)*(通天塔!$I223-1))*INDEX(战舰突破!$D$6:$D$18,通天塔!$O223+1),0),0)</f>
        <v>0</v>
      </c>
      <c r="BV223" s="14">
        <f>IF($I223&gt;0,ROUND((INDEX(新战舰养成!AG$6:AG$18,通天塔!$L223+1)+INDEX(新战舰养成!M$6:M$18,通天塔!$L223+1)*(通天塔!$I223-1))*INDEX(战舰突破!$D$6:$D$18,通天塔!$O223+1),0),0)</f>
        <v>0</v>
      </c>
      <c r="BY223" s="14">
        <f>(INDEX(装备数值!$C$13:$G$116,通天塔!$P223*8+1,BY$2)+INDEX(装备数值!$C$13:$G$116,通天塔!$Q223*8+2,BY$2)+INDEX(装备数值!$C$13:$G$116,通天塔!$S223*8+3,BY$2)+INDEX(装备数值!$C$13:$G$116,通天塔!$R223*8+4,BY$2)+INDEX(装备数值!$C$13:$G$116,通天塔!$T223*8+5,BY$2)+INDEX(装备数值!$C$13:$G$116,通天塔!$U223*8+6,BY$2)+INDEX(装备数值!$C$13:$G$116,通天塔!$V223*8+7,BY$2)+INDEX(装备数值!$C$13:$G$116,通天塔!$W223*8+8,BY$2))</f>
        <v>0</v>
      </c>
      <c r="BZ223" s="14">
        <f>(INDEX(装备数值!$C$13:$G$116,通天塔!$P223*8+1,BZ$2)+INDEX(装备数值!$C$13:$G$116,通天塔!$Q223*8+2,BZ$2)+INDEX(装备数值!$C$13:$G$116,通天塔!$S223*8+3,BZ$2)+INDEX(装备数值!$C$13:$G$116,通天塔!$R223*8+4,BZ$2)+INDEX(装备数值!$C$13:$G$116,通天塔!$T223*8+5,BZ$2)+INDEX(装备数值!$C$13:$G$116,通天塔!$U223*8+6,BZ$2)+INDEX(装备数值!$C$13:$G$116,通天塔!$V223*8+7,BZ$2)+INDEX(装备数值!$C$13:$G$116,通天塔!$W223*8+8,BZ$2))</f>
        <v>0</v>
      </c>
      <c r="CA223" s="14">
        <f>(INDEX(装备数值!$C$13:$G$116,通天塔!$P223*8+1,CA$2)+INDEX(装备数值!$C$13:$G$116,通天塔!$Q223*8+2,CA$2)+INDEX(装备数值!$C$13:$G$116,通天塔!$S223*8+3,CA$2)+INDEX(装备数值!$C$13:$G$116,通天塔!$R223*8+4,CA$2)+INDEX(装备数值!$C$13:$G$116,通天塔!$T223*8+5,CA$2)+INDEX(装备数值!$C$13:$G$116,通天塔!$U223*8+6,CA$2)+INDEX(装备数值!$C$13:$G$116,通天塔!$V223*8+7,CA$2)+INDEX(装备数值!$C$13:$G$116,通天塔!$W223*8+8,CA$2))</f>
        <v>0</v>
      </c>
      <c r="CB223" s="14">
        <f>(INDEX(装备数值!$C$13:$G$116,通天塔!$P223*8+1,CB$2)+INDEX(装备数值!$C$13:$G$116,通天塔!$Q223*8+2,CB$2)+INDEX(装备数值!$C$13:$G$116,通天塔!$S223*8+3,CB$2)+INDEX(装备数值!$C$13:$G$116,通天塔!$R223*8+4,CB$2)+INDEX(装备数值!$C$13:$G$116,通天塔!$T223*8+5,CB$2)+INDEX(装备数值!$C$13:$G$116,通天塔!$U223*8+6,CB$2)+INDEX(装备数值!$C$13:$G$116,通天塔!$V223*8+7,CB$2)+INDEX(装备数值!$C$13:$G$116,通天塔!$W223*8+8,CB$2))</f>
        <v>0</v>
      </c>
      <c r="CC223" s="14">
        <f>(INDEX(装备数值!$C$13:$G$116,通天塔!$P223*8+1,CC$2)+INDEX(装备数值!$C$13:$G$116,通天塔!$Q223*8+2,CC$2)+INDEX(装备数值!$C$13:$G$116,通天塔!$S223*8+3,CC$2)+INDEX(装备数值!$C$13:$G$116,通天塔!$R223*8+4,CC$2)+INDEX(装备数值!$C$13:$G$116,通天塔!$T223*8+5,CC$2)+INDEX(装备数值!$C$13:$G$116,通天塔!$U223*8+6,CC$2)+INDEX(装备数值!$C$13:$G$116,通天塔!$V223*8+7,CC$2)+INDEX(装备数值!$C$13:$G$116,通天塔!$W223*8+8,CC$2))</f>
        <v>0</v>
      </c>
      <c r="CF223" s="14">
        <f>INDEX(装备数值!$I$13:$M$116,通天塔!$P223*8+1,CF$2)*$X223+INDEX(装备数值!$I$13:$M$116,通天塔!$Q223*8+2,CF$2)*$Y223+INDEX(装备数值!$I$13:$M$116,通天塔!$S223*8+3,CF$2)*$Z223+INDEX(装备数值!$I$13:$M$116,通天塔!$R223*8+4,CF$2)*$AA223+INDEX(装备数值!$I$13:$M$116,通天塔!$T223*8+5,CF$2)*$AB223+INDEX(装备数值!$I$13:$M$116,通天塔!$U223*8+6,CF$2)*$AC223+INDEX(装备数值!$I$13:$M$116,通天塔!$V223*8+7,CF$2)*$AD223+INDEX(装备数值!$I$13:$M$116,通天塔!$W223*8+8,CF$2)*$AE223</f>
        <v>0</v>
      </c>
      <c r="CG223" s="14">
        <f>INDEX(装备数值!$I$13:$M$116,通天塔!$P223*8+1,CG$2)*$X223+INDEX(装备数值!$I$13:$M$116,通天塔!$Q223*8+2,CG$2)*$Y223+INDEX(装备数值!$I$13:$M$116,通天塔!$S223*8+3,CG$2)*$Z223+INDEX(装备数值!$I$13:$M$116,通天塔!$R223*8+4,CG$2)*$AA223+INDEX(装备数值!$I$13:$M$116,通天塔!$T223*8+5,CG$2)*$AB223+INDEX(装备数值!$I$13:$M$116,通天塔!$U223*8+6,CG$2)*$AC223+INDEX(装备数值!$I$13:$M$116,通天塔!$V223*8+7,CG$2)*$AD223+INDEX(装备数值!$I$13:$M$116,通天塔!$W223*8+8,CG$2)*$AE223</f>
        <v>0</v>
      </c>
      <c r="CH223" s="14">
        <f>INDEX(装备数值!$I$13:$M$116,通天塔!$P223*8+1,CH$2)*$X223+INDEX(装备数值!$I$13:$M$116,通天塔!$Q223*8+2,CH$2)*$Y223+INDEX(装备数值!$I$13:$M$116,通天塔!$S223*8+3,CH$2)*$Z223+INDEX(装备数值!$I$13:$M$116,通天塔!$R223*8+4,CH$2)*$AA223+INDEX(装备数值!$I$13:$M$116,通天塔!$T223*8+5,CH$2)*$AB223+INDEX(装备数值!$I$13:$M$116,通天塔!$U223*8+6,CH$2)*$AC223+INDEX(装备数值!$I$13:$M$116,通天塔!$V223*8+7,CH$2)*$AD223+INDEX(装备数值!$I$13:$M$116,通天塔!$W223*8+8,CH$2)*$AE223</f>
        <v>0</v>
      </c>
      <c r="CI223" s="14">
        <f>INDEX(装备数值!$I$13:$M$116,通天塔!$P223*8+1,CI$2)*$X223+INDEX(装备数值!$I$13:$M$116,通天塔!$Q223*8+2,CI$2)*$Y223+INDEX(装备数值!$I$13:$M$116,通天塔!$S223*8+3,CI$2)*$Z223+INDEX(装备数值!$I$13:$M$116,通天塔!$R223*8+4,CI$2)*$AA223+INDEX(装备数值!$I$13:$M$116,通天塔!$T223*8+5,CI$2)*$AB223+INDEX(装备数值!$I$13:$M$116,通天塔!$U223*8+6,CI$2)*$AC223+INDEX(装备数值!$I$13:$M$116,通天塔!$V223*8+7,CI$2)*$AD223+INDEX(装备数值!$I$13:$M$116,通天塔!$W223*8+8,CI$2)*$AE223</f>
        <v>0</v>
      </c>
      <c r="CJ223" s="14">
        <f>INDEX(装备数值!$I$13:$M$116,通天塔!$P223*8+1,CJ$2)*$X223+INDEX(装备数值!$I$13:$M$116,通天塔!$Q223*8+2,CJ$2)*$Y223+INDEX(装备数值!$I$13:$M$116,通天塔!$S223*8+3,CJ$2)*$Z223+INDEX(装备数值!$I$13:$M$116,通天塔!$R223*8+4,CJ$2)*$AA223+INDEX(装备数值!$I$13:$M$116,通天塔!$T223*8+5,CJ$2)*$AB223+INDEX(装备数值!$I$13:$M$116,通天塔!$U223*8+6,CJ$2)*$AC223+INDEX(装备数值!$I$13:$M$116,通天塔!$V223*8+7,CJ$2)*$AD223+INDEX(装备数值!$I$13:$M$116,通天塔!$W223*8+8,CJ$2)*$AE223</f>
        <v>0</v>
      </c>
      <c r="CM223" s="14">
        <f>INDEX(装备数值!$X$13:$AH$116,$P223*8+1,CM$2)*$AF223+INDEX(装备数值!$X$13:$AH$116,$Q223*8+2,CM$2)*$AG223+INDEX(装备数值!$X$13:$AH$116,$S223*8+3,CM$2)*$AH223+INDEX(装备数值!$X$13:$AH$116,$R223*8+4,CM$2)*$AI223+INDEX(装备数值!$X$13:$AH$116,$T223*8+5,CM$2)*$AJ223+INDEX(装备数值!$X$13:$AH$116,$U223*8+6,CM$2)*$AK223+INDEX(装备数值!$X$13:$AH$116,$V223*8+7,CM$2)*$AL223+INDEX(装备数值!$X$13:$AH$116,$W223*8+8,CM$2)*$AM223</f>
        <v>0</v>
      </c>
      <c r="CN223" s="14">
        <f>INDEX(装备数值!$X$13:$AH$116,$P223*8+1,CN$2)*$AF223+INDEX(装备数值!$X$13:$AH$116,$Q223*8+2,CN$2)*$AG223+INDEX(装备数值!$X$13:$AH$116,$S223*8+3,CN$2)*$AH223+INDEX(装备数值!$X$13:$AH$116,$R223*8+4,CN$2)*$AI223+INDEX(装备数值!$X$13:$AH$116,$T223*8+5,CN$2)*$AJ223+INDEX(装备数值!$X$13:$AH$116,$U223*8+6,CN$2)*$AK223+INDEX(装备数值!$X$13:$AH$116,$V223*8+7,CN$2)*$AL223+INDEX(装备数值!$X$13:$AH$116,$W223*8+8,CN$2)*$AM223</f>
        <v>0</v>
      </c>
      <c r="CO223" s="14">
        <f>INDEX(装备数值!$X$13:$AH$116,$P223*8+1,CO$2)*$AF223+INDEX(装备数值!$X$13:$AH$116,$Q223*8+2,CO$2)*$AG223+INDEX(装备数值!$X$13:$AH$116,$S223*8+3,CO$2)*$AH223+INDEX(装备数值!$X$13:$AH$116,$R223*8+4,CO$2)*$AI223+INDEX(装备数值!$X$13:$AH$116,$T223*8+5,CO$2)*$AJ223+INDEX(装备数值!$X$13:$AH$116,$U223*8+6,CO$2)*$AK223+INDEX(装备数值!$X$13:$AH$116,$V223*8+7,CO$2)*$AL223+INDEX(装备数值!$X$13:$AH$116,$W223*8+8,CO$2)*$AM223</f>
        <v>0</v>
      </c>
      <c r="CP223" s="14">
        <f>INDEX(装备数值!$X$13:$AH$116,$P223*8+1,CP$2)*$AF223+INDEX(装备数值!$X$13:$AH$116,$Q223*8+2,CP$2)*$AG223+INDEX(装备数值!$X$13:$AH$116,$S223*8+3,CP$2)*$AH223+INDEX(装备数值!$X$13:$AH$116,$R223*8+4,CP$2)*$AI223+INDEX(装备数值!$X$13:$AH$116,$T223*8+5,CP$2)*$AJ223+INDEX(装备数值!$X$13:$AH$116,$U223*8+6,CP$2)*$AK223+INDEX(装备数值!$X$13:$AH$116,$V223*8+7,CP$2)*$AL223+INDEX(装备数值!$X$13:$AH$116,$W223*8+8,CP$2)*$AM223</f>
        <v>0</v>
      </c>
      <c r="CQ223" s="14">
        <f>INDEX(装备数值!$X$13:$AH$116,$P223*8+1,CQ$2)*$AF223+INDEX(装备数值!$X$13:$AH$116,$Q223*8+2,CQ$2)*$AG223+INDEX(装备数值!$X$13:$AH$116,$S223*8+3,CQ$2)*$AH223+INDEX(装备数值!$X$13:$AH$116,$R223*8+4,CQ$2)*$AI223+INDEX(装备数值!$X$13:$AH$116,$T223*8+5,CQ$2)*$AJ223+INDEX(装备数值!$X$13:$AH$116,$U223*8+6,CQ$2)*$AK223+INDEX(装备数值!$X$13:$AH$116,$V223*8+7,CQ$2)*$AL223+INDEX(装备数值!$X$13:$AH$116,$W223*8+8,CQ$2)*$AM223</f>
        <v>0</v>
      </c>
      <c r="CR223" s="14">
        <f>INDEX(装备数值!$X$13:$AH$116,$P223*8+1,CR$2)*$AF223+INDEX(装备数值!$X$13:$AH$116,$Q223*8+2,CR$2)*$AG223+INDEX(装备数值!$X$13:$AH$116,$S223*8+3,CR$2)*$AH223+INDEX(装备数值!$X$13:$AH$116,$R223*8+4,CR$2)*$AI223+INDEX(装备数值!$X$13:$AH$116,$T223*8+5,CR$2)*$AJ223+INDEX(装备数值!$X$13:$AH$116,$U223*8+6,CR$2)*$AK223+INDEX(装备数值!$X$13:$AH$116,$V223*8+7,CR$2)*$AL223+INDEX(装备数值!$X$13:$AH$116,$W223*8+8,CR$2)*$AM223</f>
        <v>0</v>
      </c>
      <c r="CS223" s="14">
        <f>INDEX(装备数值!$X$13:$AH$116,$P223*8+1,CS$2)*$AF223+INDEX(装备数值!$X$13:$AH$116,$Q223*8+2,CS$2)*$AG223+INDEX(装备数值!$X$13:$AH$116,$S223*8+3,CS$2)*$AH223+INDEX(装备数值!$X$13:$AH$116,$R223*8+4,CS$2)*$AI223+INDEX(装备数值!$X$13:$AH$116,$T223*8+5,CS$2)*$AJ223+INDEX(装备数值!$X$13:$AH$116,$U223*8+6,CS$2)*$AK223+INDEX(装备数值!$X$13:$AH$116,$V223*8+7,CS$2)*$AL223+INDEX(装备数值!$X$13:$AH$116,$W223*8+8,CS$2)*$AM223</f>
        <v>0</v>
      </c>
      <c r="CT223" s="14">
        <f>INDEX(装备数值!$X$13:$AH$116,$P223*8+1,CT$2)*$AF223+INDEX(装备数值!$X$13:$AH$116,$Q223*8+2,CT$2)*$AG223+INDEX(装备数值!$X$13:$AH$116,$S223*8+3,CT$2)*$AH223+INDEX(装备数值!$X$13:$AH$116,$R223*8+4,CT$2)*$AI223+INDEX(装备数值!$X$13:$AH$116,$T223*8+5,CT$2)*$AJ223+INDEX(装备数值!$X$13:$AH$116,$U223*8+6,CT$2)*$AK223+INDEX(装备数值!$X$13:$AH$116,$V223*8+7,CT$2)*$AL223+INDEX(装备数值!$X$13:$AH$116,$W223*8+8,CT$2)*$AM223</f>
        <v>0</v>
      </c>
      <c r="CU223" s="14">
        <f>INDEX(装备数值!$X$13:$AH$116,$P223*8+1,CU$2)*$AF223+INDEX(装备数值!$X$13:$AH$116,$Q223*8+2,CU$2)*$AG223+INDEX(装备数值!$X$13:$AH$116,$S223*8+3,CU$2)*$AH223+INDEX(装备数值!$X$13:$AH$116,$R223*8+4,CU$2)*$AI223+INDEX(装备数值!$X$13:$AH$116,$T223*8+5,CU$2)*$AJ223+INDEX(装备数值!$X$13:$AH$116,$U223*8+6,CU$2)*$AK223+INDEX(装备数值!$X$13:$AH$116,$V223*8+7,CU$2)*$AL223+INDEX(装备数值!$X$13:$AH$116,$W223*8+8,CU$2)*$AM223</f>
        <v>0</v>
      </c>
      <c r="CV223" s="14">
        <f>INDEX(装备数值!$X$13:$AH$116,$P223*8+1,CV$2)*$AF223+INDEX(装备数值!$X$13:$AH$116,$Q223*8+2,CV$2)*$AG223+INDEX(装备数值!$X$13:$AH$116,$S223*8+3,CV$2)*$AH223+INDEX(装备数值!$X$13:$AH$116,$R223*8+4,CV$2)*$AI223+INDEX(装备数值!$X$13:$AH$116,$T223*8+5,CV$2)*$AJ223+INDEX(装备数值!$X$13:$AH$116,$U223*8+6,CV$2)*$AK223+INDEX(装备数值!$X$13:$AH$116,$V223*8+7,CV$2)*$AL223+INDEX(装备数值!$X$13:$AH$116,$W223*8+8,CV$2)*$AM223</f>
        <v>0</v>
      </c>
      <c r="CW223" s="14">
        <f>INDEX(装备数值!$X$13:$AH$116,$P223*8+1,CW$2)*$AF223+INDEX(装备数值!$X$13:$AH$116,$Q223*8+2,CW$2)*$AG223+INDEX(装备数值!$X$13:$AH$116,$S223*8+3,CW$2)*$AH223+INDEX(装备数值!$X$13:$AH$116,$R223*8+4,CW$2)*$AI223+INDEX(装备数值!$X$13:$AH$116,$T223*8+5,CW$2)*$AJ223+INDEX(装备数值!$X$13:$AH$116,$U223*8+6,CW$2)*$AK223+INDEX(装备数值!$X$13:$AH$116,$V223*8+7,CW$2)*$AL223+INDEX(装备数值!$X$13:$AH$116,$W223*8+8,CW$2)*$AM223</f>
        <v>0</v>
      </c>
      <c r="CY223" s="14">
        <f>INDEX(装备数值!$AN$17:$AN$117,MATCH(MIN($X223:$AE223),装备数值!$AO$17:$AO$117,1))</f>
        <v>0</v>
      </c>
      <c r="CZ223" s="14">
        <f>IF(COUNTIF($P223:$W223,"&gt;"&amp;0)=8,INDEX(装备数值!AR$17:AR$117,$CY223+1),0)</f>
        <v>0</v>
      </c>
      <c r="DA223" s="14">
        <f>IF(COUNTIF($P223:$W223,"&gt;"&amp;0)=8,INDEX(装备数值!AS$17:AS$117,$CY223+1),0)</f>
        <v>0</v>
      </c>
      <c r="DB223" s="14">
        <f>IF(COUNTIF($P223:$W223,"&gt;"&amp;0)=8,INDEX(装备数值!AT$17:AT$117,$CY223+1),0)</f>
        <v>0</v>
      </c>
      <c r="DC223" s="14">
        <f>IF(COUNTIF($P223:$W223,"&gt;"&amp;0)=8,INDEX(装备数值!AU$17:AU$117,$CY223+1),0)</f>
        <v>0</v>
      </c>
      <c r="DD223" s="14">
        <f>IF(COUNTIF($P223:$W223,"&gt;"&amp;0)=8,INDEX(装备数值!AV$17:AV$117,$CY223+1),0)</f>
        <v>0</v>
      </c>
      <c r="DF223" s="14">
        <f>INDEX(装备数值!$AY$17:$AY$77,MATCH(MIN($AF223:$AM223),装备数值!$AZ$17:$AZ$77,1))</f>
        <v>0</v>
      </c>
      <c r="DG223" s="26">
        <f>INDEX(装备数值!BA$17:BA$77,通天塔!DF223+1)</f>
        <v>0</v>
      </c>
      <c r="DH223" s="26">
        <f>INDEX(装备数值!BA$17:BA$77,通天塔!DF223+1)</f>
        <v>0</v>
      </c>
      <c r="DJ223" s="14">
        <f t="shared" si="383"/>
        <v>0</v>
      </c>
      <c r="DK223" s="14">
        <f>VLOOKUP(DJ223,军阶与晶片数值!$W$6:$X$27,2)</f>
        <v>0</v>
      </c>
      <c r="DL223" s="14">
        <f>INDEX(军阶与晶片数值!Y$6:Y$27,$DK223+1)</f>
        <v>0</v>
      </c>
      <c r="DM223" s="14">
        <f>INDEX(军阶与晶片数值!Z$6:Z$27,$DK223+1)</f>
        <v>0</v>
      </c>
      <c r="DN223" s="14">
        <f>INDEX(军阶与晶片数值!AA$6:AA$27,$DK223+1)</f>
        <v>0</v>
      </c>
      <c r="DO223" s="14">
        <f>INDEX(军阶与晶片数值!AB$6:AB$27,$DK223+1)</f>
        <v>0</v>
      </c>
      <c r="DP223" s="29">
        <f>INDEX(军阶与晶片数值!AC$6:AC$27,$DK223+1)</f>
        <v>0</v>
      </c>
      <c r="DQ223" s="29">
        <f>INDEX(军阶与晶片数值!AD$6:AD$27,$DK223+1)</f>
        <v>0</v>
      </c>
      <c r="DS223" s="26">
        <f>INDEX(军阶与晶片数值!I$6:I$16,AN223+1)</f>
        <v>0</v>
      </c>
      <c r="DT223" s="26">
        <f>INDEX(军阶与晶片数值!M$6:M$16,AO223+1)</f>
        <v>0</v>
      </c>
      <c r="DU223" s="26">
        <f>INDEX(军阶与晶片数值!J$6:J$16,AP223+1)</f>
        <v>0</v>
      </c>
      <c r="DV223" s="26">
        <f>INDEX(军阶与晶片数值!K$6:K$16,AQ223+1)</f>
        <v>0</v>
      </c>
      <c r="DW223" s="26">
        <f>INDEX(军阶与晶片数值!L$6:L$16,AR223+1)</f>
        <v>0</v>
      </c>
      <c r="DX223" s="28">
        <f>INDEX(军阶与晶片数值!N$6:N$16,AS223+1)</f>
        <v>0</v>
      </c>
      <c r="DY223" s="28">
        <f>INDEX(军阶与晶片数值!O$6:O$16,AT223+1)</f>
        <v>0</v>
      </c>
      <c r="DZ223" s="28">
        <f>INDEX(军阶与晶片数值!P$6:P$16,AU223+1)</f>
        <v>0</v>
      </c>
      <c r="EA223" s="28">
        <f>INDEX(军阶与晶片数值!Q$6:Q$16,AV223+1)</f>
        <v>0</v>
      </c>
      <c r="EB223" s="26">
        <f>INDEX(军阶与晶片数值!R$6:R$16,AW223+1)</f>
        <v>0</v>
      </c>
      <c r="EC223" s="26">
        <f>INDEX(军阶与晶片数值!S$6:S$16,AX223+1)</f>
        <v>0</v>
      </c>
      <c r="ED223" s="26">
        <f>INDEX(军阶与晶片数值!T$6:T$16,AY223+1)</f>
        <v>0</v>
      </c>
      <c r="EE223" s="26">
        <f>INDEX(军阶与晶片数值!U$6:U$16,AZ223+1)</f>
        <v>0</v>
      </c>
      <c r="EG223" s="26">
        <f>INDEX(军阶与晶片数值!$C$6:$C$36,通天塔!$BA223+1)</f>
        <v>0</v>
      </c>
      <c r="EH223" s="26">
        <f>INDEX(军阶与晶片数值!$C$6:$C$36,通天塔!$BA223+1)</f>
        <v>0</v>
      </c>
      <c r="EI223" s="26">
        <f>INDEX(军阶与晶片数值!$C$6:$C$36,通天塔!$BA223+1)</f>
        <v>0</v>
      </c>
      <c r="EJ223" s="26">
        <f>INDEX(军阶与晶片数值!$C$6:$C$36,通天塔!$BA223+1)</f>
        <v>0</v>
      </c>
      <c r="EK223" s="26">
        <f>INDEX(军阶与晶片数值!$C$6:$C$36,通天塔!$BA223+1)</f>
        <v>0</v>
      </c>
      <c r="EM223" s="14">
        <f>INDEX(战舰突破!$H$6:$H$18,通天塔!$J223+1)+INDEX(战舰突破!$H$23:$H$35,通天塔!$K223+1)+INDEX(战舰突破!$H$40:$H$52,通天塔!$L223+1)</f>
        <v>0</v>
      </c>
      <c r="EN223" s="14">
        <f>INDEX(战舰突破!$I$6:$I$18,通天塔!$J223+1)+INDEX(战舰突破!$I$23:$I$35,通天塔!$K223+1)+INDEX(战舰突破!$I$40:$I$52,通天塔!$L223+1)</f>
        <v>0</v>
      </c>
      <c r="EO223" s="14">
        <f>INDEX(战舰突破!$J$6:$J$18,通天塔!$J223+1)+INDEX(战舰突破!$J$23:$J$35,通天塔!$K223+1)+INDEX(战舰突破!$J$40:$J$52,通天塔!$L223+1)</f>
        <v>0</v>
      </c>
      <c r="EP223" s="14">
        <f>INDEX(战舰突破!$K$6:$K$18,通天塔!$J223+1)+INDEX(战舰突破!$K$23:$K$35,通天塔!$K223+1)+INDEX(战舰突破!$K$40:$K$52,通天塔!$L223+1)</f>
        <v>0</v>
      </c>
      <c r="EQ223" s="14">
        <f>INDEX(战舰突破!$L$6:$L$18,通天塔!$J223+1)+INDEX(战舰突破!$L$23:$L$35,通天塔!$K223+1)+INDEX(战舰突破!$L$40:$L$52,通天塔!$L223+1)</f>
        <v>0</v>
      </c>
      <c r="ER223" s="18">
        <f>INDEX(战舰突破!$N$6:$N$18,通天塔!$J223+1)+INDEX(战舰突破!$N$23:$N$35,通天塔!$K223+1)+INDEX(战舰突破!$N$40:$N$52,通天塔!$L223+1)</f>
        <v>0</v>
      </c>
      <c r="ES223" s="18">
        <f>INDEX(战舰突破!$O$6:$O$18,通天塔!$J223+1)+INDEX(战舰突破!$O$23:$O$35,通天塔!$K223+1)+INDEX(战舰突破!$O$40:$O$52,通天塔!$L223+1)</f>
        <v>0</v>
      </c>
      <c r="ET223" s="18">
        <f>INDEX(战舰突破!$P$6:$P$18,通天塔!$J223+1)+INDEX(战舰突破!$P$23:$P$35,通天塔!$K223+1)+INDEX(战舰突破!$P$40:$P$52,通天塔!$L223+1)</f>
        <v>0</v>
      </c>
      <c r="EU223" s="18">
        <f>INDEX(战舰突破!$Q$6:$Q$18,通天塔!$J223+1)+INDEX(战舰突破!$Q$23:$Q$35,通天塔!$K223+1)+INDEX(战舰突破!$Q$40:$Q$52,通天塔!$L223+1)</f>
        <v>0</v>
      </c>
      <c r="EV223" s="18">
        <f>INDEX(战舰突破!$R$6:$R$18,通天塔!$J223+1)+INDEX(战舰突破!$R$23:$R$35,通天塔!$K223+1)+INDEX(战舰突破!$R$40:$R$52,通天塔!$L223+1)</f>
        <v>0</v>
      </c>
      <c r="EW223" s="18">
        <f>INDEX(战舰突破!$M$6:$M$18,通天塔!$J223+1)+INDEX(战舰突破!$M$23:$M$35,通天塔!$K223+1)+INDEX(战舰突破!$M$40:$M$52,通天塔!$L223+1)</f>
        <v>0</v>
      </c>
      <c r="EX223" s="22">
        <f>INDEX(战舰突破!$W$6:$W$18,通天塔!$J223+1)+INDEX(战舰突破!$W$23:$W$35,通天塔!$K223+1)+INDEX(战舰突破!$W$40:$W$52,通天塔!$L223+1)</f>
        <v>0.3</v>
      </c>
      <c r="FA223" s="14">
        <f>INDEX(战舰突破!$S$6:$S$18,通天塔!$J223+1)</f>
        <v>0</v>
      </c>
      <c r="FB223" s="14">
        <f>INDEX(战舰突破!$T$6:$T$18,通天塔!$J223+1)</f>
        <v>0</v>
      </c>
      <c r="FC223" s="14">
        <f>INDEX(战舰突破!$U$6:$U$18,通天塔!$J223+1)</f>
        <v>0</v>
      </c>
      <c r="FD223" s="14">
        <f>INDEX(战舰突破!$V$6:$V$18,通天塔!$J223+1)</f>
        <v>0</v>
      </c>
      <c r="FE223" s="14">
        <f>INDEX(战舰突破!$X$6:$X$18,通天塔!$J223+1)</f>
        <v>1</v>
      </c>
      <c r="FG223" s="14">
        <f>INDEX(战舰突破!$S$23:$S$35,通天塔!$J223+1)</f>
        <v>0</v>
      </c>
      <c r="FH223" s="14">
        <f>INDEX(战舰突破!$T$23:$T$35,通天塔!$J223+1)</f>
        <v>0</v>
      </c>
      <c r="FI223" s="14">
        <f>INDEX(战舰突破!$U$23:$U$35,通天塔!$J223+1)</f>
        <v>0</v>
      </c>
      <c r="FJ223" s="14">
        <f>INDEX(战舰突破!$V$23:$V$35,通天塔!$J223+1)</f>
        <v>0</v>
      </c>
      <c r="FK223" s="14">
        <f>INDEX(战舰突破!$X$23:$X$35,通天塔!$J223+1)</f>
        <v>15</v>
      </c>
      <c r="FM223" s="14">
        <f>INDEX(战舰突破!$S$40:$S$52,通天塔!$J223+1)</f>
        <v>0</v>
      </c>
      <c r="FN223" s="14">
        <f>INDEX(战舰突破!$T$40:$T$52,通天塔!$J223+1)</f>
        <v>0</v>
      </c>
      <c r="FO223" s="14">
        <f>INDEX(战舰突破!$U$40:$U$52,通天塔!$J223+1)</f>
        <v>0</v>
      </c>
      <c r="FP223" s="14">
        <f>INDEX(战舰突破!$V$40:$V$52,通天塔!$J223+1)</f>
        <v>0</v>
      </c>
      <c r="FQ223" s="14">
        <f>INDEX(战舰突破!$X$40:$X$52,通天塔!$J223+1)</f>
        <v>25</v>
      </c>
      <c r="FT223" s="14">
        <f t="shared" si="384"/>
        <v>10</v>
      </c>
      <c r="FU223" s="14">
        <f t="shared" si="385"/>
        <v>0</v>
      </c>
      <c r="FV223" s="14">
        <f t="shared" si="386"/>
        <v>0</v>
      </c>
      <c r="FW223" s="14">
        <f t="shared" si="387"/>
        <v>20</v>
      </c>
      <c r="FX223" s="14">
        <f t="shared" si="388"/>
        <v>5</v>
      </c>
      <c r="FY223" s="14">
        <f t="shared" si="389"/>
        <v>300</v>
      </c>
      <c r="FZ223" s="14">
        <f t="shared" si="390"/>
        <v>4</v>
      </c>
      <c r="GA223" s="28">
        <f t="shared" si="391"/>
        <v>0</v>
      </c>
      <c r="GB223" s="28">
        <f t="shared" si="392"/>
        <v>0</v>
      </c>
      <c r="GC223" s="28">
        <f t="shared" si="393"/>
        <v>0</v>
      </c>
      <c r="GD223" s="28">
        <f t="shared" si="394"/>
        <v>0</v>
      </c>
      <c r="GE223" s="28">
        <f t="shared" si="395"/>
        <v>1</v>
      </c>
      <c r="GF223" s="28">
        <f t="shared" si="396"/>
        <v>1</v>
      </c>
      <c r="GG223" s="28">
        <f t="shared" si="397"/>
        <v>0</v>
      </c>
      <c r="GH223" s="28">
        <f t="shared" si="398"/>
        <v>0</v>
      </c>
      <c r="GI223" s="14">
        <f t="shared" si="399"/>
        <v>1</v>
      </c>
      <c r="GJ223" s="14">
        <f t="shared" si="400"/>
        <v>1</v>
      </c>
      <c r="GK223" s="14">
        <f t="shared" si="401"/>
        <v>1</v>
      </c>
      <c r="GL223" s="18">
        <f t="shared" si="402"/>
        <v>1</v>
      </c>
      <c r="GM223" s="18">
        <f t="shared" si="403"/>
        <v>1</v>
      </c>
      <c r="GN223" s="18">
        <f t="shared" si="404"/>
        <v>1</v>
      </c>
      <c r="GO223" s="29">
        <f t="shared" si="464"/>
        <v>150</v>
      </c>
      <c r="GP223" s="29">
        <f t="shared" si="464"/>
        <v>450</v>
      </c>
      <c r="GQ223" s="29">
        <f t="shared" si="464"/>
        <v>450</v>
      </c>
      <c r="GR223" s="26">
        <f t="shared" si="405"/>
        <v>0</v>
      </c>
      <c r="GS223" s="26">
        <f t="shared" si="406"/>
        <v>0</v>
      </c>
      <c r="GT223" s="26">
        <f t="shared" si="407"/>
        <v>0</v>
      </c>
      <c r="GU223" s="14">
        <f t="shared" si="408"/>
        <v>2</v>
      </c>
      <c r="GV223" s="14">
        <f t="shared" si="409"/>
        <v>2</v>
      </c>
      <c r="GW223" s="14">
        <f t="shared" si="410"/>
        <v>2</v>
      </c>
      <c r="GX223" s="14">
        <f t="shared" si="411"/>
        <v>1</v>
      </c>
      <c r="GY223" s="14">
        <f t="shared" si="412"/>
        <v>15</v>
      </c>
      <c r="GZ223" s="14">
        <f t="shared" si="413"/>
        <v>25</v>
      </c>
      <c r="HA223">
        <v>219</v>
      </c>
      <c r="HB223" s="14">
        <f t="shared" si="382"/>
        <v>1080</v>
      </c>
      <c r="HD223" s="14">
        <f t="shared" si="414"/>
        <v>10</v>
      </c>
      <c r="HE223" s="14">
        <f t="shared" si="415"/>
        <v>20</v>
      </c>
      <c r="HF223" s="29">
        <f t="shared" si="416"/>
        <v>0</v>
      </c>
      <c r="HG223" s="29">
        <f t="shared" si="417"/>
        <v>0</v>
      </c>
      <c r="HH223" s="29">
        <f t="shared" si="418"/>
        <v>0</v>
      </c>
      <c r="HI223" s="29">
        <f t="shared" si="419"/>
        <v>0</v>
      </c>
      <c r="HJ223" s="14">
        <f t="shared" si="420"/>
        <v>1</v>
      </c>
      <c r="HK223" s="14">
        <f t="shared" si="421"/>
        <v>1</v>
      </c>
      <c r="HL223" s="14">
        <f t="shared" si="422"/>
        <v>1</v>
      </c>
      <c r="HM223" s="14">
        <f t="shared" si="423"/>
        <v>20</v>
      </c>
      <c r="HN223" s="26">
        <f t="shared" si="424"/>
        <v>0</v>
      </c>
      <c r="HO223" s="26">
        <f t="shared" si="425"/>
        <v>0.3</v>
      </c>
      <c r="HP223" s="29">
        <f t="shared" si="426"/>
        <v>0</v>
      </c>
      <c r="HQ223" s="29">
        <f t="shared" si="427"/>
        <v>0</v>
      </c>
      <c r="HR223" s="29">
        <f t="shared" si="428"/>
        <v>0</v>
      </c>
      <c r="HS223" s="26">
        <f t="shared" si="429"/>
        <v>0.05</v>
      </c>
      <c r="HT223" s="26">
        <f t="shared" si="430"/>
        <v>0.15</v>
      </c>
      <c r="HU223" s="26">
        <f t="shared" si="431"/>
        <v>0.15</v>
      </c>
      <c r="HV223" s="26">
        <f t="shared" si="432"/>
        <v>0</v>
      </c>
      <c r="HW223" s="29">
        <f t="shared" si="433"/>
        <v>1.05</v>
      </c>
      <c r="HX223" s="29">
        <f t="shared" si="434"/>
        <v>1.1499999999999999</v>
      </c>
      <c r="HY223" s="29">
        <f t="shared" si="435"/>
        <v>1.1499999999999999</v>
      </c>
      <c r="HZ223" s="29">
        <f t="shared" si="436"/>
        <v>0</v>
      </c>
      <c r="IA223" s="29">
        <f t="shared" si="437"/>
        <v>0</v>
      </c>
      <c r="IB223" s="29">
        <f t="shared" si="438"/>
        <v>0</v>
      </c>
      <c r="IC223" s="29">
        <f t="shared" si="439"/>
        <v>200</v>
      </c>
      <c r="ID223" s="14">
        <f t="shared" si="440"/>
        <v>0</v>
      </c>
      <c r="IH223" s="14">
        <v>1</v>
      </c>
      <c r="II223" s="14">
        <v>1</v>
      </c>
      <c r="IJ223" s="14">
        <v>480</v>
      </c>
      <c r="IK223" s="14">
        <v>80</v>
      </c>
      <c r="IL223" s="14">
        <v>60</v>
      </c>
      <c r="IM223" s="23">
        <f t="shared" si="441"/>
        <v>200</v>
      </c>
      <c r="IN223" s="23">
        <f t="shared" si="442"/>
        <v>0</v>
      </c>
      <c r="IO223" s="23">
        <f t="shared" si="443"/>
        <v>200</v>
      </c>
      <c r="IP223" s="23">
        <f t="shared" si="444"/>
        <v>785</v>
      </c>
      <c r="IQ223" s="23">
        <f t="shared" si="445"/>
        <v>0</v>
      </c>
      <c r="IR223" s="23">
        <f t="shared" si="446"/>
        <v>785</v>
      </c>
      <c r="IS223" s="14">
        <v>1</v>
      </c>
      <c r="IT223" s="14">
        <v>1</v>
      </c>
      <c r="IU223" s="14">
        <v>240</v>
      </c>
      <c r="IV223" s="14">
        <v>40</v>
      </c>
      <c r="IW223" s="14">
        <v>30</v>
      </c>
      <c r="IX223" s="23">
        <f t="shared" si="447"/>
        <v>200</v>
      </c>
      <c r="IY223" s="23">
        <f t="shared" si="448"/>
        <v>0</v>
      </c>
      <c r="IZ223" s="23">
        <f t="shared" si="449"/>
        <v>200</v>
      </c>
      <c r="JA223" s="23"/>
      <c r="JB223" s="23"/>
      <c r="JC223" s="23"/>
      <c r="JG223">
        <f t="shared" si="450"/>
        <v>1.6000766503784611</v>
      </c>
      <c r="JH223">
        <f t="shared" si="451"/>
        <v>1.6000766503784611</v>
      </c>
      <c r="JJ223" s="14">
        <v>10</v>
      </c>
      <c r="JK223" s="14">
        <v>2</v>
      </c>
      <c r="JL223" s="14">
        <v>1.5</v>
      </c>
      <c r="JM223" s="23">
        <f t="shared" si="452"/>
        <v>0</v>
      </c>
      <c r="JN223" s="23">
        <v>0</v>
      </c>
      <c r="JO223" s="23">
        <v>0</v>
      </c>
      <c r="JP223" s="14">
        <v>30</v>
      </c>
      <c r="JQ223" s="14">
        <v>6</v>
      </c>
      <c r="JR223" s="14">
        <v>4</v>
      </c>
      <c r="JS223" s="23">
        <f t="shared" si="455"/>
        <v>0</v>
      </c>
      <c r="JT223" s="23">
        <v>0</v>
      </c>
      <c r="JU223" s="23">
        <f t="shared" si="457"/>
        <v>0</v>
      </c>
      <c r="JW223" s="23">
        <f t="shared" si="458"/>
        <v>0</v>
      </c>
      <c r="JX223" s="23">
        <v>0</v>
      </c>
      <c r="JY223" s="23">
        <f t="shared" si="460"/>
        <v>0</v>
      </c>
      <c r="JZ223" s="23">
        <f t="shared" si="461"/>
        <v>0</v>
      </c>
      <c r="KA223" s="23">
        <v>0</v>
      </c>
      <c r="KB223" s="23">
        <f t="shared" si="463"/>
        <v>0</v>
      </c>
    </row>
    <row r="224" spans="3:288" ht="16.5" x14ac:dyDescent="0.2">
      <c r="C224" s="14">
        <f t="shared" si="381"/>
        <v>59</v>
      </c>
      <c r="D224" s="14">
        <v>220</v>
      </c>
      <c r="E224" s="14" t="s">
        <v>873</v>
      </c>
      <c r="F224" s="14">
        <v>770</v>
      </c>
      <c r="G224" s="14">
        <v>770</v>
      </c>
      <c r="H224" s="14">
        <v>770</v>
      </c>
      <c r="I224" s="14">
        <v>770</v>
      </c>
      <c r="J224" s="14">
        <v>12</v>
      </c>
      <c r="K224" s="14">
        <v>12</v>
      </c>
      <c r="L224" s="14">
        <v>11</v>
      </c>
      <c r="M224" s="14">
        <v>8</v>
      </c>
      <c r="N224" s="14">
        <v>8</v>
      </c>
      <c r="O224" s="14">
        <v>8</v>
      </c>
      <c r="P224" s="14">
        <v>11</v>
      </c>
      <c r="Q224" s="14">
        <v>11</v>
      </c>
      <c r="R224" s="14">
        <v>11</v>
      </c>
      <c r="S224" s="14">
        <v>11</v>
      </c>
      <c r="T224" s="14">
        <v>11</v>
      </c>
      <c r="U224" s="14">
        <v>11</v>
      </c>
      <c r="V224" s="14">
        <v>11</v>
      </c>
      <c r="W224" s="14">
        <v>11</v>
      </c>
      <c r="X224" s="14">
        <v>770</v>
      </c>
      <c r="Y224" s="14">
        <v>770</v>
      </c>
      <c r="Z224" s="14">
        <v>770</v>
      </c>
      <c r="AA224" s="14">
        <v>770</v>
      </c>
      <c r="AB224" s="14">
        <v>770</v>
      </c>
      <c r="AC224" s="14">
        <v>770</v>
      </c>
      <c r="AD224" s="14">
        <v>770</v>
      </c>
      <c r="AE224" s="14">
        <v>770</v>
      </c>
      <c r="AF224" s="14">
        <v>105</v>
      </c>
      <c r="AG224" s="14">
        <v>105</v>
      </c>
      <c r="AH224" s="14">
        <v>105</v>
      </c>
      <c r="AI224" s="14">
        <v>105</v>
      </c>
      <c r="AJ224" s="14">
        <v>105</v>
      </c>
      <c r="AK224" s="14">
        <v>105</v>
      </c>
      <c r="AL224" s="14">
        <v>105</v>
      </c>
      <c r="AM224" s="14">
        <v>105</v>
      </c>
      <c r="AN224" s="14">
        <v>7</v>
      </c>
      <c r="AO224" s="14">
        <v>8</v>
      </c>
      <c r="AP224" s="14">
        <v>8</v>
      </c>
      <c r="AQ224" s="14">
        <v>8</v>
      </c>
      <c r="AR224" s="14">
        <v>8</v>
      </c>
      <c r="AS224" s="14">
        <v>0</v>
      </c>
      <c r="AT224" s="14">
        <v>0</v>
      </c>
      <c r="AU224" s="14">
        <v>0</v>
      </c>
      <c r="AV224" s="14">
        <v>0</v>
      </c>
      <c r="AW224" s="14">
        <v>5</v>
      </c>
      <c r="AX224" s="14">
        <v>6</v>
      </c>
      <c r="AY224" s="14">
        <v>0</v>
      </c>
      <c r="AZ224" s="14">
        <v>0</v>
      </c>
      <c r="BA224" s="14">
        <v>23</v>
      </c>
      <c r="BF224" s="14">
        <f>ROUND((INDEX(新战舰养成!S$6:S$18,通天塔!$J224+1)+INDEX(新战舰养成!D$6:D$18,通天塔!$J224+1)*(通天塔!$G224-1))*INDEX(战舰突破!$D$6:$D$18,通天塔!$M224+1),0)</f>
        <v>715613</v>
      </c>
      <c r="BG224" s="14">
        <f>ROUND((INDEX(新战舰养成!T$6:T$18,通天塔!$J224+1)+INDEX(新战舰养成!E$6:E$18,通天塔!$J224+1)*(通天塔!$G224-1))*INDEX(战舰突破!$D$6:$D$18,通天塔!$M224+1),0)</f>
        <v>5724776</v>
      </c>
      <c r="BH224" s="14">
        <f>ROUND((INDEX(新战舰养成!U$6:U$18,通天塔!$J224+1)+INDEX(新战舰养成!F$6:F$18,通天塔!$J224+1)*(通天塔!$G224-1))*INDEX(战舰突破!$D$6:$D$18,通天塔!$M224+1),0)</f>
        <v>357972</v>
      </c>
      <c r="BI224" s="14">
        <f>ROUND((INDEX(新战舰养成!V$6:V$18,通天塔!$J224+1)+INDEX(新战舰养成!G$6:G$18,通天塔!$J224+1)*(通天塔!$G224-1))*INDEX(战舰突破!$D$6:$D$18,通天塔!$M224+1),0)</f>
        <v>630</v>
      </c>
      <c r="BJ224" s="14">
        <f>ROUND((INDEX(新战舰养成!W$6:W$18,通天塔!$J224+1)+INDEX(新战舰养成!H$6:H$18,通天塔!$J224+1)*(通天塔!$G224-1))*INDEX(战舰突破!$D$6:$D$18,通天塔!$M224+1),0)</f>
        <v>8</v>
      </c>
      <c r="BL224" s="14">
        <f>IF($H224&gt;0,ROUND((INDEX(新战舰养成!X$6:X$18,通天塔!$K224+1)+INDEX(新战舰养成!I$6:I$18,通天塔!$K224+1)*(通天塔!$H224-1))*INDEX(战舰突破!$D$6:$D$18,通天塔!$N224+1),0),0)</f>
        <v>716201</v>
      </c>
      <c r="BM224" s="14">
        <f>IF($H224&gt;0,ROUND((INDEX(新战舰养成!Y$6:Y$18,通天塔!$K224+1)+INDEX(新战舰养成!J$6:J$18,通天塔!$K224+1)*(通天塔!$H224-1))*INDEX(战舰突破!$D$6:$D$18,通天塔!$N224+1),0),0)</f>
        <v>0</v>
      </c>
      <c r="BN224" s="14">
        <f>IF($H224&gt;0,ROUND((INDEX(新战舰养成!Z$6:Z$18,通天塔!$K224+1)+INDEX(新战舰养成!K$6:K$18,通天塔!$K224+1)*(通天塔!$H224-1))*INDEX(战舰突破!$D$6:$D$18,通天塔!$N224+1),0),0)</f>
        <v>0</v>
      </c>
      <c r="BO224" s="14">
        <f>IF($H224&gt;0,ROUND((INDEX(新战舰养成!AA$6:AA$18,通天塔!$K224+1)+INDEX(新战舰养成!L$6:L$18,通天塔!$K224+1)*(通天塔!$H224-1))*INDEX(战舰突破!$D$6:$D$18,通天塔!$N224+1),0),0)</f>
        <v>7156128</v>
      </c>
      <c r="BP224" s="14">
        <f>IF($H224&gt;0,ROUND((INDEX(新战舰养成!AB$6:AB$18,通天塔!$K224+1)+INDEX(新战舰养成!M$6:M$18,通天塔!$K224+1)*(通天塔!$H224-1))*INDEX(战舰突破!$D$6:$D$18,通天塔!$N224+1),0),0)</f>
        <v>142968</v>
      </c>
      <c r="BR224" s="14">
        <f>IF($I224&gt;0,ROUND((INDEX(新战舰养成!AC$6:AC$18,通天塔!$L224+1)+INDEX(新战舰养成!I$6:I$18,通天塔!$L224+1)*(通天塔!$I224-1))*INDEX(战舰突破!$D$6:$D$18,通天塔!$O224+1),0),0)</f>
        <v>537743</v>
      </c>
      <c r="BS224" s="14">
        <f>IF($I224&gt;0,ROUND((INDEX(新战舰养成!AD$6:AD$18,通天塔!$L224+1)+INDEX(新战舰养成!J$6:J$18,通天塔!$L224+1)*(通天塔!$I224-1))*INDEX(战舰突破!$D$6:$D$18,通天塔!$O224+1),0),0)</f>
        <v>0</v>
      </c>
      <c r="BT224" s="14">
        <f>IF($I224&gt;0,ROUND((INDEX(新战舰养成!AE$6:AE$18,通天塔!$L224+1)+INDEX(新战舰养成!K$6:K$18,通天塔!$L224+1)*(通天塔!$I224-1))*INDEX(战舰突破!$D$6:$D$18,通天塔!$O224+1),0),0)</f>
        <v>0</v>
      </c>
      <c r="BU224" s="14">
        <f>IF($I224&gt;0,ROUND((INDEX(新战舰养成!AF$6:AF$18,通天塔!$L224+1)+INDEX(新战舰养成!L$6:L$18,通天塔!$L224+1)*(通天塔!$I224-1))*INDEX(战舰突破!$D$6:$D$18,通天塔!$O224+1),0),0)</f>
        <v>3490284</v>
      </c>
      <c r="BV224" s="14">
        <f>IF($I224&gt;0,ROUND((INDEX(新战舰养成!AG$6:AG$18,通天塔!$L224+1)+INDEX(新战舰养成!M$6:M$18,通天塔!$L224+1)*(通天塔!$I224-1))*INDEX(战舰突破!$D$6:$D$18,通天塔!$O224+1),0),0)</f>
        <v>145116</v>
      </c>
      <c r="BY224" s="14">
        <f>(INDEX(装备数值!$C$13:$G$116,通天塔!$P224*8+1,BY$2)+INDEX(装备数值!$C$13:$G$116,通天塔!$Q224*8+2,BY$2)+INDEX(装备数值!$C$13:$G$116,通天塔!$S224*8+3,BY$2)+INDEX(装备数值!$C$13:$G$116,通天塔!$R224*8+4,BY$2)+INDEX(装备数值!$C$13:$G$116,通天塔!$T224*8+5,BY$2)+INDEX(装备数值!$C$13:$G$116,通天塔!$U224*8+6,BY$2)+INDEX(装备数值!$C$13:$G$116,通天塔!$V224*8+7,BY$2)+INDEX(装备数值!$C$13:$G$116,通天塔!$W224*8+8,BY$2))</f>
        <v>110700</v>
      </c>
      <c r="BZ224" s="14">
        <f>(INDEX(装备数值!$C$13:$G$116,通天塔!$P224*8+1,BZ$2)+INDEX(装备数值!$C$13:$G$116,通天塔!$Q224*8+2,BZ$2)+INDEX(装备数值!$C$13:$G$116,通天塔!$S224*8+3,BZ$2)+INDEX(装备数值!$C$13:$G$116,通天塔!$R224*8+4,BZ$2)+INDEX(装备数值!$C$13:$G$116,通天塔!$T224*8+5,BZ$2)+INDEX(装备数值!$C$13:$G$116,通天塔!$U224*8+6,BZ$2)+INDEX(装备数值!$C$13:$G$116,通天塔!$V224*8+7,BZ$2)+INDEX(装备数值!$C$13:$G$116,通天塔!$W224*8+8,BZ$2))</f>
        <v>832500</v>
      </c>
      <c r="CA224" s="14">
        <f>(INDEX(装备数值!$C$13:$G$116,通天塔!$P224*8+1,CA$2)+INDEX(装备数值!$C$13:$G$116,通天塔!$Q224*8+2,CA$2)+INDEX(装备数值!$C$13:$G$116,通天塔!$S224*8+3,CA$2)+INDEX(装备数值!$C$13:$G$116,通天塔!$R224*8+4,CA$2)+INDEX(装备数值!$C$13:$G$116,通天塔!$T224*8+5,CA$2)+INDEX(装备数值!$C$13:$G$116,通天塔!$U224*8+6,CA$2)+INDEX(装备数值!$C$13:$G$116,通天塔!$V224*8+7,CA$2)+INDEX(装备数值!$C$13:$G$116,通天塔!$W224*8+8,CA$2))</f>
        <v>55200</v>
      </c>
      <c r="CB224" s="14">
        <f>(INDEX(装备数值!$C$13:$G$116,通天塔!$P224*8+1,CB$2)+INDEX(装备数值!$C$13:$G$116,通天塔!$Q224*8+2,CB$2)+INDEX(装备数值!$C$13:$G$116,通天塔!$S224*8+3,CB$2)+INDEX(装备数值!$C$13:$G$116,通天塔!$R224*8+4,CB$2)+INDEX(装备数值!$C$13:$G$116,通天塔!$T224*8+5,CB$2)+INDEX(装备数值!$C$13:$G$116,通天塔!$U224*8+6,CB$2)+INDEX(装备数值!$C$13:$G$116,通天塔!$V224*8+7,CB$2)+INDEX(装备数值!$C$13:$G$116,通天塔!$W224*8+8,CB$2))</f>
        <v>1110000</v>
      </c>
      <c r="CC224" s="14">
        <f>(INDEX(装备数值!$C$13:$G$116,通天塔!$P224*8+1,CC$2)+INDEX(装备数值!$C$13:$G$116,通天塔!$Q224*8+2,CC$2)+INDEX(装备数值!$C$13:$G$116,通天塔!$S224*8+3,CC$2)+INDEX(装备数值!$C$13:$G$116,通天塔!$R224*8+4,CC$2)+INDEX(装备数值!$C$13:$G$116,通天塔!$T224*8+5,CC$2)+INDEX(装备数值!$C$13:$G$116,通天塔!$U224*8+6,CC$2)+INDEX(装备数值!$C$13:$G$116,通天塔!$V224*8+7,CC$2)+INDEX(装备数值!$C$13:$G$116,通天塔!$W224*8+8,CC$2))</f>
        <v>21900</v>
      </c>
      <c r="CF224" s="14">
        <f>INDEX(装备数值!$I$13:$M$116,通天塔!$P224*8+1,CF$2)*$X224+INDEX(装备数值!$I$13:$M$116,通天塔!$Q224*8+2,CF$2)*$Y224+INDEX(装备数值!$I$13:$M$116,通天塔!$S224*8+3,CF$2)*$Z224+INDEX(装备数值!$I$13:$M$116,通天塔!$R224*8+4,CF$2)*$AA224+INDEX(装备数值!$I$13:$M$116,通天塔!$T224*8+5,CF$2)*$AB224+INDEX(装备数值!$I$13:$M$116,通天塔!$U224*8+6,CF$2)*$AC224+INDEX(装备数值!$I$13:$M$116,通天塔!$V224*8+7,CF$2)*$AD224+INDEX(装备数值!$I$13:$M$116,通天塔!$W224*8+8,CF$2)*$AE224</f>
        <v>284130</v>
      </c>
      <c r="CG224" s="14">
        <f>INDEX(装备数值!$I$13:$M$116,通天塔!$P224*8+1,CG$2)*$X224+INDEX(装备数值!$I$13:$M$116,通天塔!$Q224*8+2,CG$2)*$Y224+INDEX(装备数值!$I$13:$M$116,通天塔!$S224*8+3,CG$2)*$Z224+INDEX(装备数值!$I$13:$M$116,通天塔!$R224*8+4,CG$2)*$AA224+INDEX(装备数值!$I$13:$M$116,通天塔!$T224*8+5,CG$2)*$AB224+INDEX(装备数值!$I$13:$M$116,通天塔!$U224*8+6,CG$2)*$AC224+INDEX(装备数值!$I$13:$M$116,通天塔!$V224*8+7,CG$2)*$AD224+INDEX(装备数值!$I$13:$M$116,通天塔!$W224*8+8,CG$2)*$AE224</f>
        <v>2136750</v>
      </c>
      <c r="CH224" s="14">
        <f>INDEX(装备数值!$I$13:$M$116,通天塔!$P224*8+1,CH$2)*$X224+INDEX(装备数值!$I$13:$M$116,通天塔!$Q224*8+2,CH$2)*$Y224+INDEX(装备数值!$I$13:$M$116,通天塔!$S224*8+3,CH$2)*$Z224+INDEX(装备数值!$I$13:$M$116,通天塔!$R224*8+4,CH$2)*$AA224+INDEX(装备数值!$I$13:$M$116,通天塔!$T224*8+5,CH$2)*$AB224+INDEX(装备数值!$I$13:$M$116,通天塔!$U224*8+6,CH$2)*$AC224+INDEX(装备数值!$I$13:$M$116,通天塔!$V224*8+7,CH$2)*$AD224+INDEX(装备数值!$I$13:$M$116,通天塔!$W224*8+8,CH$2)*$AE224</f>
        <v>141680</v>
      </c>
      <c r="CI224" s="14">
        <f>INDEX(装备数值!$I$13:$M$116,通天塔!$P224*8+1,CI$2)*$X224+INDEX(装备数值!$I$13:$M$116,通天塔!$Q224*8+2,CI$2)*$Y224+INDEX(装备数值!$I$13:$M$116,通天塔!$S224*8+3,CI$2)*$Z224+INDEX(装备数值!$I$13:$M$116,通天塔!$R224*8+4,CI$2)*$AA224+INDEX(装备数值!$I$13:$M$116,通天塔!$T224*8+5,CI$2)*$AB224+INDEX(装备数值!$I$13:$M$116,通天塔!$U224*8+6,CI$2)*$AC224+INDEX(装备数值!$I$13:$M$116,通天塔!$V224*8+7,CI$2)*$AD224+INDEX(装备数值!$I$13:$M$116,通天塔!$W224*8+8,CI$2)*$AE224</f>
        <v>2849000</v>
      </c>
      <c r="CJ224" s="14">
        <f>INDEX(装备数值!$I$13:$M$116,通天塔!$P224*8+1,CJ$2)*$X224+INDEX(装备数值!$I$13:$M$116,通天塔!$Q224*8+2,CJ$2)*$Y224+INDEX(装备数值!$I$13:$M$116,通天塔!$S224*8+3,CJ$2)*$Z224+INDEX(装备数值!$I$13:$M$116,通天塔!$R224*8+4,CJ$2)*$AA224+INDEX(装备数值!$I$13:$M$116,通天塔!$T224*8+5,CJ$2)*$AB224+INDEX(装备数值!$I$13:$M$116,通天塔!$U224*8+6,CJ$2)*$AC224+INDEX(装备数值!$I$13:$M$116,通天塔!$V224*8+7,CJ$2)*$AD224+INDEX(装备数值!$I$13:$M$116,通天塔!$W224*8+8,CJ$2)*$AE224</f>
        <v>56210</v>
      </c>
      <c r="CM224" s="14">
        <f>INDEX(装备数值!$X$13:$AH$116,$P224*8+1,CM$2)*$AF224+INDEX(装备数值!$X$13:$AH$116,$Q224*8+2,CM$2)*$AG224+INDEX(装备数值!$X$13:$AH$116,$S224*8+3,CM$2)*$AH224+INDEX(装备数值!$X$13:$AH$116,$R224*8+4,CM$2)*$AI224+INDEX(装备数值!$X$13:$AH$116,$T224*8+5,CM$2)*$AJ224+INDEX(装备数值!$X$13:$AH$116,$U224*8+6,CM$2)*$AK224+INDEX(装备数值!$X$13:$AH$116,$V224*8+7,CM$2)*$AL224+INDEX(装备数值!$X$13:$AH$116,$W224*8+8,CM$2)*$AM224</f>
        <v>94500</v>
      </c>
      <c r="CN224" s="14">
        <f>INDEX(装备数值!$X$13:$AH$116,$P224*8+1,CN$2)*$AF224+INDEX(装备数值!$X$13:$AH$116,$Q224*8+2,CN$2)*$AG224+INDEX(装备数值!$X$13:$AH$116,$S224*8+3,CN$2)*$AH224+INDEX(装备数值!$X$13:$AH$116,$R224*8+4,CN$2)*$AI224+INDEX(装备数值!$X$13:$AH$116,$T224*8+5,CN$2)*$AJ224+INDEX(装备数值!$X$13:$AH$116,$U224*8+6,CN$2)*$AK224+INDEX(装备数值!$X$13:$AH$116,$V224*8+7,CN$2)*$AL224+INDEX(装备数值!$X$13:$AH$116,$W224*8+8,CN$2)*$AM224</f>
        <v>708750</v>
      </c>
      <c r="CO224" s="14">
        <f>INDEX(装备数值!$X$13:$AH$116,$P224*8+1,CO$2)*$AF224+INDEX(装备数值!$X$13:$AH$116,$Q224*8+2,CO$2)*$AG224+INDEX(装备数值!$X$13:$AH$116,$S224*8+3,CO$2)*$AH224+INDEX(装备数值!$X$13:$AH$116,$R224*8+4,CO$2)*$AI224+INDEX(装备数值!$X$13:$AH$116,$T224*8+5,CO$2)*$AJ224+INDEX(装备数值!$X$13:$AH$116,$U224*8+6,CO$2)*$AK224+INDEX(装备数值!$X$13:$AH$116,$V224*8+7,CO$2)*$AL224+INDEX(装备数值!$X$13:$AH$116,$W224*8+8,CO$2)*$AM224</f>
        <v>47250</v>
      </c>
      <c r="CP224" s="14">
        <f>INDEX(装备数值!$X$13:$AH$116,$P224*8+1,CP$2)*$AF224+INDEX(装备数值!$X$13:$AH$116,$Q224*8+2,CP$2)*$AG224+INDEX(装备数值!$X$13:$AH$116,$S224*8+3,CP$2)*$AH224+INDEX(装备数值!$X$13:$AH$116,$R224*8+4,CP$2)*$AI224+INDEX(装备数值!$X$13:$AH$116,$T224*8+5,CP$2)*$AJ224+INDEX(装备数值!$X$13:$AH$116,$U224*8+6,CP$2)*$AK224+INDEX(装备数值!$X$13:$AH$116,$V224*8+7,CP$2)*$AL224+INDEX(装备数值!$X$13:$AH$116,$W224*8+8,CP$2)*$AM224</f>
        <v>945000</v>
      </c>
      <c r="CQ224" s="14">
        <f>INDEX(装备数值!$X$13:$AH$116,$P224*8+1,CQ$2)*$AF224+INDEX(装备数值!$X$13:$AH$116,$Q224*8+2,CQ$2)*$AG224+INDEX(装备数值!$X$13:$AH$116,$S224*8+3,CQ$2)*$AH224+INDEX(装备数值!$X$13:$AH$116,$R224*8+4,CQ$2)*$AI224+INDEX(装备数值!$X$13:$AH$116,$T224*8+5,CQ$2)*$AJ224+INDEX(装备数值!$X$13:$AH$116,$U224*8+6,CQ$2)*$AK224+INDEX(装备数值!$X$13:$AH$116,$V224*8+7,CQ$2)*$AL224+INDEX(装备数值!$X$13:$AH$116,$W224*8+8,CQ$2)*$AM224</f>
        <v>18900</v>
      </c>
      <c r="CR224" s="14">
        <f>INDEX(装备数值!$X$13:$AH$116,$P224*8+1,CR$2)*$AF224+INDEX(装备数值!$X$13:$AH$116,$Q224*8+2,CR$2)*$AG224+INDEX(装备数值!$X$13:$AH$116,$S224*8+3,CR$2)*$AH224+INDEX(装备数值!$X$13:$AH$116,$R224*8+4,CR$2)*$AI224+INDEX(装备数值!$X$13:$AH$116,$T224*8+5,CR$2)*$AJ224+INDEX(装备数值!$X$13:$AH$116,$U224*8+6,CR$2)*$AK224+INDEX(装备数值!$X$13:$AH$116,$V224*8+7,CR$2)*$AL224+INDEX(装备数值!$X$13:$AH$116,$W224*8+8,CR$2)*$AM224</f>
        <v>70875</v>
      </c>
      <c r="CS224" s="14">
        <f>INDEX(装备数值!$X$13:$AH$116,$P224*8+1,CS$2)*$AF224+INDEX(装备数值!$X$13:$AH$116,$Q224*8+2,CS$2)*$AG224+INDEX(装备数值!$X$13:$AH$116,$S224*8+3,CS$2)*$AH224+INDEX(装备数值!$X$13:$AH$116,$R224*8+4,CS$2)*$AI224+INDEX(装备数值!$X$13:$AH$116,$T224*8+5,CS$2)*$AJ224+INDEX(装备数值!$X$13:$AH$116,$U224*8+6,CS$2)*$AK224+INDEX(装备数值!$X$13:$AH$116,$V224*8+7,CS$2)*$AL224+INDEX(装备数值!$X$13:$AH$116,$W224*8+8,CS$2)*$AM224</f>
        <v>70875</v>
      </c>
      <c r="CT224" s="14">
        <f>INDEX(装备数值!$X$13:$AH$116,$P224*8+1,CT$2)*$AF224+INDEX(装备数值!$X$13:$AH$116,$Q224*8+2,CT$2)*$AG224+INDEX(装备数值!$X$13:$AH$116,$S224*8+3,CT$2)*$AH224+INDEX(装备数值!$X$13:$AH$116,$R224*8+4,CT$2)*$AI224+INDEX(装备数值!$X$13:$AH$116,$T224*8+5,CT$2)*$AJ224+INDEX(装备数值!$X$13:$AH$116,$U224*8+6,CT$2)*$AK224+INDEX(装备数值!$X$13:$AH$116,$V224*8+7,CT$2)*$AL224+INDEX(装备数值!$X$13:$AH$116,$W224*8+8,CT$2)*$AM224</f>
        <v>70875</v>
      </c>
      <c r="CU224" s="14">
        <f>INDEX(装备数值!$X$13:$AH$116,$P224*8+1,CU$2)*$AF224+INDEX(装备数值!$X$13:$AH$116,$Q224*8+2,CU$2)*$AG224+INDEX(装备数值!$X$13:$AH$116,$S224*8+3,CU$2)*$AH224+INDEX(装备数值!$X$13:$AH$116,$R224*8+4,CU$2)*$AI224+INDEX(装备数值!$X$13:$AH$116,$T224*8+5,CU$2)*$AJ224+INDEX(装备数值!$X$13:$AH$116,$U224*8+6,CU$2)*$AK224+INDEX(装备数值!$X$13:$AH$116,$V224*8+7,CU$2)*$AL224+INDEX(装备数值!$X$13:$AH$116,$W224*8+8,CU$2)*$AM224</f>
        <v>70875</v>
      </c>
      <c r="CV224" s="14">
        <f>INDEX(装备数值!$X$13:$AH$116,$P224*8+1,CV$2)*$AF224+INDEX(装备数值!$X$13:$AH$116,$Q224*8+2,CV$2)*$AG224+INDEX(装备数值!$X$13:$AH$116,$S224*8+3,CV$2)*$AH224+INDEX(装备数值!$X$13:$AH$116,$R224*8+4,CV$2)*$AI224+INDEX(装备数值!$X$13:$AH$116,$T224*8+5,CV$2)*$AJ224+INDEX(装备数值!$X$13:$AH$116,$U224*8+6,CV$2)*$AK224+INDEX(装备数值!$X$13:$AH$116,$V224*8+7,CV$2)*$AL224+INDEX(装备数值!$X$13:$AH$116,$W224*8+8,CV$2)*$AM224</f>
        <v>210</v>
      </c>
      <c r="CW224" s="14">
        <f>INDEX(装备数值!$X$13:$AH$116,$P224*8+1,CW$2)*$AF224+INDEX(装备数值!$X$13:$AH$116,$Q224*8+2,CW$2)*$AG224+INDEX(装备数值!$X$13:$AH$116,$S224*8+3,CW$2)*$AH224+INDEX(装备数值!$X$13:$AH$116,$R224*8+4,CW$2)*$AI224+INDEX(装备数值!$X$13:$AH$116,$T224*8+5,CW$2)*$AJ224+INDEX(装备数值!$X$13:$AH$116,$U224*8+6,CW$2)*$AK224+INDEX(装备数值!$X$13:$AH$116,$V224*8+7,CW$2)*$AL224+INDEX(装备数值!$X$13:$AH$116,$W224*8+8,CW$2)*$AM224</f>
        <v>210</v>
      </c>
      <c r="CY224" s="14">
        <f>INDEX(装备数值!$AN$17:$AN$117,MATCH(MIN($X224:$AE224),装备数值!$AO$17:$AO$117,1))</f>
        <v>77</v>
      </c>
      <c r="CZ224" s="14">
        <f>IF(COUNTIF($P224:$W224,"&gt;"&amp;0)=8,INDEX(装备数值!AR$17:AR$117,$CY224+1),0)</f>
        <v>43120</v>
      </c>
      <c r="DA224" s="14">
        <f>IF(COUNTIF($P224:$W224,"&gt;"&amp;0)=8,INDEX(装备数值!AS$17:AS$117,$CY224+1),0)</f>
        <v>323400</v>
      </c>
      <c r="DB224" s="14">
        <f>IF(COUNTIF($P224:$W224,"&gt;"&amp;0)=8,INDEX(装备数值!AT$17:AT$117,$CY224+1),0)</f>
        <v>21560</v>
      </c>
      <c r="DC224" s="14">
        <f>IF(COUNTIF($P224:$W224,"&gt;"&amp;0)=8,INDEX(装备数值!AU$17:AU$117,$CY224+1),0)</f>
        <v>431200</v>
      </c>
      <c r="DD224" s="14">
        <f>IF(COUNTIF($P224:$W224,"&gt;"&amp;0)=8,INDEX(装备数值!AV$17:AV$117,$CY224+1),0)</f>
        <v>8316</v>
      </c>
      <c r="DF224" s="14">
        <f>INDEX(装备数值!$AY$17:$AY$77,MATCH(MIN($AF224:$AM224),装备数值!$AZ$17:$AZ$77,1))</f>
        <v>52</v>
      </c>
      <c r="DG224" s="26">
        <f>INDEX(装备数值!BA$17:BA$77,通天塔!DF224+1)</f>
        <v>1.35</v>
      </c>
      <c r="DH224" s="26">
        <f>INDEX(装备数值!BA$17:BA$77,通天塔!DF224+1)</f>
        <v>1.35</v>
      </c>
      <c r="DJ224" s="14">
        <f t="shared" si="383"/>
        <v>50</v>
      </c>
      <c r="DK224" s="14">
        <f>VLOOKUP(DJ224,军阶与晶片数值!$W$6:$X$27,2)</f>
        <v>11</v>
      </c>
      <c r="DL224" s="14">
        <f>INDEX(军阶与晶片数值!Y$6:Y$27,$DK224+1)</f>
        <v>1000</v>
      </c>
      <c r="DM224" s="14">
        <f>INDEX(军阶与晶片数值!Z$6:Z$27,$DK224+1)</f>
        <v>1000</v>
      </c>
      <c r="DN224" s="14">
        <f>INDEX(军阶与晶片数值!AA$6:AA$27,$DK224+1)</f>
        <v>1000</v>
      </c>
      <c r="DO224" s="14">
        <f>INDEX(军阶与晶片数值!AB$6:AB$27,$DK224+1)</f>
        <v>1000</v>
      </c>
      <c r="DP224" s="29">
        <f>INDEX(军阶与晶片数值!AC$6:AC$27,$DK224+1)</f>
        <v>60</v>
      </c>
      <c r="DQ224" s="29">
        <f>INDEX(军阶与晶片数值!AD$6:AD$27,$DK224+1)</f>
        <v>40</v>
      </c>
      <c r="DS224" s="26">
        <f>INDEX(军阶与晶片数值!I$6:I$16,AN224+1)</f>
        <v>0.45</v>
      </c>
      <c r="DT224" s="26">
        <f>INDEX(军阶与晶片数值!M$6:M$16,AO224+1)</f>
        <v>0.6</v>
      </c>
      <c r="DU224" s="26">
        <f>INDEX(军阶与晶片数值!J$6:J$16,AP224+1)</f>
        <v>0.6</v>
      </c>
      <c r="DV224" s="26">
        <f>INDEX(军阶与晶片数值!K$6:K$16,AQ224+1)</f>
        <v>1.2</v>
      </c>
      <c r="DW224" s="26">
        <f>INDEX(军阶与晶片数值!L$6:L$16,AR224+1)</f>
        <v>1.2</v>
      </c>
      <c r="DX224" s="28">
        <f>INDEX(军阶与晶片数值!N$6:N$16,AS224+1)</f>
        <v>0</v>
      </c>
      <c r="DY224" s="28">
        <f>INDEX(军阶与晶片数值!O$6:O$16,AT224+1)</f>
        <v>0</v>
      </c>
      <c r="DZ224" s="28">
        <f>INDEX(军阶与晶片数值!P$6:P$16,AU224+1)</f>
        <v>0</v>
      </c>
      <c r="EA224" s="28">
        <f>INDEX(军阶与晶片数值!Q$6:Q$16,AV224+1)</f>
        <v>0</v>
      </c>
      <c r="EB224" s="26">
        <f>INDEX(军阶与晶片数值!R$6:R$16,AW224+1)</f>
        <v>0.4</v>
      </c>
      <c r="EC224" s="26">
        <f>INDEX(军阶与晶片数值!S$6:S$16,AX224+1)</f>
        <v>0.6</v>
      </c>
      <c r="ED224" s="26">
        <f>INDEX(军阶与晶片数值!T$6:T$16,AY224+1)</f>
        <v>0</v>
      </c>
      <c r="EE224" s="26">
        <f>INDEX(军阶与晶片数值!U$6:U$16,AZ224+1)</f>
        <v>0</v>
      </c>
      <c r="EG224" s="26">
        <f>INDEX(军阶与晶片数值!$C$6:$C$36,通天塔!$BA224+1)</f>
        <v>1.1499999999999999</v>
      </c>
      <c r="EH224" s="26">
        <f>INDEX(军阶与晶片数值!$C$6:$C$36,通天塔!$BA224+1)</f>
        <v>1.1499999999999999</v>
      </c>
      <c r="EI224" s="26">
        <f>INDEX(军阶与晶片数值!$C$6:$C$36,通天塔!$BA224+1)</f>
        <v>1.1499999999999999</v>
      </c>
      <c r="EJ224" s="26">
        <f>INDEX(军阶与晶片数值!$C$6:$C$36,通天塔!$BA224+1)</f>
        <v>1.1499999999999999</v>
      </c>
      <c r="EK224" s="26">
        <f>INDEX(军阶与晶片数值!$C$6:$C$36,通天塔!$BA224+1)</f>
        <v>1.1499999999999999</v>
      </c>
      <c r="EM224" s="14">
        <f>INDEX(战舰突破!$H$6:$H$18,通天塔!$J224+1)+INDEX(战舰突破!$H$23:$H$35,通天塔!$K224+1)+INDEX(战舰突破!$H$40:$H$52,通天塔!$L224+1)</f>
        <v>200</v>
      </c>
      <c r="EN224" s="14">
        <f>INDEX(战舰突破!$I$6:$I$18,通天塔!$J224+1)+INDEX(战舰突破!$I$23:$I$35,通天塔!$K224+1)+INDEX(战舰突破!$I$40:$I$52,通天塔!$L224+1)</f>
        <v>200</v>
      </c>
      <c r="EO224" s="14">
        <f>INDEX(战舰突破!$J$6:$J$18,通天塔!$J224+1)+INDEX(战舰突破!$J$23:$J$35,通天塔!$K224+1)+INDEX(战舰突破!$J$40:$J$52,通天塔!$L224+1)</f>
        <v>0</v>
      </c>
      <c r="EP224" s="14">
        <f>INDEX(战舰突破!$K$6:$K$18,通天塔!$J224+1)+INDEX(战舰突破!$K$23:$K$35,通天塔!$K224+1)+INDEX(战舰突破!$K$40:$K$52,通天塔!$L224+1)</f>
        <v>0</v>
      </c>
      <c r="EQ224" s="14">
        <f>INDEX(战舰突破!$L$6:$L$18,通天塔!$J224+1)+INDEX(战舰突破!$L$23:$L$35,通天塔!$K224+1)+INDEX(战舰突破!$L$40:$L$52,通天塔!$L224+1)</f>
        <v>200</v>
      </c>
      <c r="ER224" s="18">
        <f>INDEX(战舰突破!$N$6:$N$18,通天塔!$J224+1)+INDEX(战舰突破!$N$23:$N$35,通天塔!$K224+1)+INDEX(战舰突破!$N$40:$N$52,通天塔!$L224+1)</f>
        <v>0.75</v>
      </c>
      <c r="ES224" s="18">
        <f>INDEX(战舰突破!$O$6:$O$18,通天塔!$J224+1)+INDEX(战舰突破!$O$23:$O$35,通天塔!$K224+1)+INDEX(战舰突破!$O$40:$O$52,通天塔!$L224+1)</f>
        <v>1.4</v>
      </c>
      <c r="ET224" s="18">
        <f>INDEX(战舰突破!$P$6:$P$18,通天塔!$J224+1)+INDEX(战舰突破!$P$23:$P$35,通天塔!$K224+1)+INDEX(战舰突破!$P$40:$P$52,通天塔!$L224+1)</f>
        <v>0.5</v>
      </c>
      <c r="EU224" s="18">
        <f>INDEX(战舰突破!$Q$6:$Q$18,通天塔!$J224+1)+INDEX(战舰突破!$Q$23:$Q$35,通天塔!$K224+1)+INDEX(战舰突破!$Q$40:$Q$52,通天塔!$L224+1)</f>
        <v>0.3</v>
      </c>
      <c r="EV224" s="18">
        <f>INDEX(战舰突破!$R$6:$R$18,通天塔!$J224+1)+INDEX(战舰突破!$R$23:$R$35,通天塔!$K224+1)+INDEX(战舰突破!$R$40:$R$52,通天塔!$L224+1)</f>
        <v>0.25</v>
      </c>
      <c r="EW224" s="18">
        <f>INDEX(战舰突破!$M$6:$M$18,通天塔!$J224+1)+INDEX(战舰突破!$M$23:$M$35,通天塔!$K224+1)+INDEX(战舰突破!$M$40:$M$52,通天塔!$L224+1)</f>
        <v>0.2</v>
      </c>
      <c r="EX224" s="22">
        <f>INDEX(战舰突破!$W$6:$W$18,通天塔!$J224+1)+INDEX(战舰突破!$W$23:$W$35,通天塔!$K224+1)+INDEX(战舰突破!$W$40:$W$52,通天塔!$L224+1)</f>
        <v>0.5</v>
      </c>
      <c r="FA224" s="14">
        <f>INDEX(战舰突破!$S$6:$S$18,通天塔!$J224+1)</f>
        <v>0</v>
      </c>
      <c r="FB224" s="14">
        <f>INDEX(战舰突破!$T$6:$T$18,通天塔!$J224+1)</f>
        <v>1.45</v>
      </c>
      <c r="FC224" s="14">
        <f>INDEX(战舰突破!$U$6:$U$18,通天塔!$J224+1)</f>
        <v>0.1</v>
      </c>
      <c r="FD224" s="14">
        <f>INDEX(战舰突破!$V$6:$V$18,通天塔!$J224+1)</f>
        <v>2</v>
      </c>
      <c r="FE224" s="14">
        <f>INDEX(战舰突破!$X$6:$X$18,通天塔!$J224+1)</f>
        <v>15</v>
      </c>
      <c r="FG224" s="14">
        <f>INDEX(战舰突破!$S$23:$S$35,通天塔!$J224+1)</f>
        <v>1</v>
      </c>
      <c r="FH224" s="14">
        <f>INDEX(战舰突破!$T$23:$T$35,通天塔!$J224+1)</f>
        <v>0.9</v>
      </c>
      <c r="FI224" s="14">
        <f>INDEX(战舰突破!$U$23:$U$35,通天塔!$J224+1)</f>
        <v>0.1</v>
      </c>
      <c r="FJ224" s="14">
        <f>INDEX(战舰突破!$V$23:$V$35,通天塔!$J224+1)</f>
        <v>2</v>
      </c>
      <c r="FK224" s="14">
        <f>INDEX(战舰突破!$X$23:$X$35,通天塔!$J224+1)</f>
        <v>200</v>
      </c>
      <c r="FM224" s="14">
        <f>INDEX(战舰突破!$S$40:$S$52,通天塔!$J224+1)</f>
        <v>1</v>
      </c>
      <c r="FN224" s="14">
        <f>INDEX(战舰突破!$T$40:$T$52,通天塔!$J224+1)</f>
        <v>0.6</v>
      </c>
      <c r="FO224" s="14">
        <f>INDEX(战舰突破!$U$40:$U$52,通天塔!$J224+1)</f>
        <v>0.2</v>
      </c>
      <c r="FP224" s="14">
        <f>INDEX(战舰突破!$V$40:$V$52,通天塔!$J224+1)</f>
        <v>2</v>
      </c>
      <c r="FQ224" s="14">
        <f>INDEX(战舰突破!$X$40:$X$52,通天塔!$J224+1)</f>
        <v>350</v>
      </c>
      <c r="FT224" s="14">
        <f t="shared" si="384"/>
        <v>6810054</v>
      </c>
      <c r="FU224" s="14">
        <f t="shared" si="385"/>
        <v>6813262</v>
      </c>
      <c r="FV224" s="14">
        <f t="shared" si="386"/>
        <v>5839662</v>
      </c>
      <c r="FW224" s="14">
        <f t="shared" si="387"/>
        <v>80299309</v>
      </c>
      <c r="FX224" s="14">
        <f t="shared" si="388"/>
        <v>3219127</v>
      </c>
      <c r="FY224" s="14">
        <f t="shared" si="389"/>
        <v>75596004</v>
      </c>
      <c r="FZ224" s="14">
        <f t="shared" si="390"/>
        <v>1860867</v>
      </c>
      <c r="GA224" s="28">
        <f t="shared" si="391"/>
        <v>71875</v>
      </c>
      <c r="GB224" s="28">
        <f t="shared" si="392"/>
        <v>71875</v>
      </c>
      <c r="GC224" s="28">
        <f t="shared" si="393"/>
        <v>71875</v>
      </c>
      <c r="GD224" s="28">
        <f t="shared" si="394"/>
        <v>71875</v>
      </c>
      <c r="GE224" s="28">
        <f t="shared" si="395"/>
        <v>3.29</v>
      </c>
      <c r="GF224" s="28">
        <f t="shared" si="396"/>
        <v>3.7600000000000002</v>
      </c>
      <c r="GG224" s="28">
        <f t="shared" si="397"/>
        <v>0</v>
      </c>
      <c r="GH224" s="28">
        <f t="shared" si="398"/>
        <v>77.45</v>
      </c>
      <c r="GI224" s="14">
        <f t="shared" si="399"/>
        <v>1</v>
      </c>
      <c r="GJ224" s="14">
        <f t="shared" si="400"/>
        <v>2</v>
      </c>
      <c r="GK224" s="14">
        <f t="shared" si="401"/>
        <v>2</v>
      </c>
      <c r="GL224" s="18">
        <f t="shared" si="402"/>
        <v>2.6500000000000004</v>
      </c>
      <c r="GM224" s="18">
        <f t="shared" si="403"/>
        <v>2.1</v>
      </c>
      <c r="GN224" s="18">
        <f t="shared" si="404"/>
        <v>1.8</v>
      </c>
      <c r="GO224" s="29">
        <f t="shared" si="464"/>
        <v>72025</v>
      </c>
      <c r="GP224" s="29">
        <f t="shared" si="464"/>
        <v>72325</v>
      </c>
      <c r="GQ224" s="29">
        <f t="shared" si="464"/>
        <v>72325</v>
      </c>
      <c r="GR224" s="26">
        <f t="shared" si="405"/>
        <v>0.1</v>
      </c>
      <c r="GS224" s="26">
        <f t="shared" si="406"/>
        <v>0.1</v>
      </c>
      <c r="GT224" s="26">
        <f t="shared" si="407"/>
        <v>0.2</v>
      </c>
      <c r="GU224" s="14">
        <f t="shared" si="408"/>
        <v>4</v>
      </c>
      <c r="GV224" s="14">
        <f t="shared" si="409"/>
        <v>4</v>
      </c>
      <c r="GW224" s="14">
        <f t="shared" si="410"/>
        <v>4</v>
      </c>
      <c r="GX224" s="14">
        <f t="shared" si="411"/>
        <v>15</v>
      </c>
      <c r="GY224" s="14">
        <f t="shared" si="412"/>
        <v>200</v>
      </c>
      <c r="GZ224" s="14">
        <f t="shared" si="413"/>
        <v>350</v>
      </c>
      <c r="HA224">
        <v>220</v>
      </c>
      <c r="HB224" s="14">
        <f t="shared" si="382"/>
        <v>791063974</v>
      </c>
      <c r="HD224" s="14">
        <f t="shared" si="414"/>
        <v>6438254</v>
      </c>
      <c r="HE224" s="14">
        <f t="shared" si="415"/>
        <v>3404997</v>
      </c>
      <c r="HF224" s="29">
        <f t="shared" si="416"/>
        <v>69000</v>
      </c>
      <c r="HG224" s="29">
        <f t="shared" si="417"/>
        <v>49670</v>
      </c>
      <c r="HH224" s="29">
        <f t="shared" si="418"/>
        <v>53643</v>
      </c>
      <c r="HI224" s="29">
        <f t="shared" si="419"/>
        <v>50067</v>
      </c>
      <c r="HJ224" s="14">
        <f t="shared" si="420"/>
        <v>3.29</v>
      </c>
      <c r="HK224" s="14">
        <f t="shared" si="421"/>
        <v>3.7600000000000002</v>
      </c>
      <c r="HL224" s="14">
        <f t="shared" si="422"/>
        <v>1946297</v>
      </c>
      <c r="HM224" s="14">
        <f t="shared" si="423"/>
        <v>3361381</v>
      </c>
      <c r="HN224" s="26">
        <f t="shared" si="424"/>
        <v>0.39938115120787354</v>
      </c>
      <c r="HO224" s="26">
        <f t="shared" si="425"/>
        <v>0.66555566816540135</v>
      </c>
      <c r="HP224" s="29">
        <f t="shared" si="426"/>
        <v>1117540</v>
      </c>
      <c r="HQ224" s="29">
        <f t="shared" si="427"/>
        <v>4254957</v>
      </c>
      <c r="HR224" s="29">
        <f t="shared" si="428"/>
        <v>3604304</v>
      </c>
      <c r="HS224" s="26">
        <f t="shared" si="429"/>
        <v>0.4915146958967892</v>
      </c>
      <c r="HT224" s="26">
        <f t="shared" si="430"/>
        <v>0.49515229411194106</v>
      </c>
      <c r="HU224" s="26">
        <f t="shared" si="431"/>
        <v>0.59515229411194104</v>
      </c>
      <c r="HV224" s="26">
        <f t="shared" si="432"/>
        <v>9.1514695896789178E-2</v>
      </c>
      <c r="HW224" s="29">
        <f t="shared" si="433"/>
        <v>2.2000000000000002</v>
      </c>
      <c r="HX224" s="29">
        <f t="shared" si="434"/>
        <v>4.4218255892909113</v>
      </c>
      <c r="HY224" s="29">
        <f t="shared" si="435"/>
        <v>5.0218255892909109</v>
      </c>
      <c r="HZ224" s="29">
        <f t="shared" si="436"/>
        <v>12292940</v>
      </c>
      <c r="IA224" s="29">
        <f t="shared" si="437"/>
        <v>12543118.495954992</v>
      </c>
      <c r="IB224" s="29">
        <f t="shared" si="438"/>
        <v>9050093.0293917935</v>
      </c>
      <c r="IC224" s="29">
        <f t="shared" si="439"/>
        <v>61900934</v>
      </c>
      <c r="ID224" s="14">
        <f t="shared" si="440"/>
        <v>33886151.530000001</v>
      </c>
      <c r="IH224" s="14">
        <v>1</v>
      </c>
      <c r="II224" s="14">
        <v>1</v>
      </c>
      <c r="IJ224" s="14">
        <v>480</v>
      </c>
      <c r="IK224" s="14">
        <v>80</v>
      </c>
      <c r="IL224" s="14">
        <v>60</v>
      </c>
      <c r="IM224" s="23">
        <f t="shared" si="441"/>
        <v>7719986631</v>
      </c>
      <c r="IN224" s="23">
        <f t="shared" si="442"/>
        <v>2</v>
      </c>
      <c r="IO224" s="23">
        <f t="shared" si="443"/>
        <v>7719.99</v>
      </c>
      <c r="IP224" s="23">
        <f t="shared" si="444"/>
        <v>7623143034</v>
      </c>
      <c r="IQ224" s="23">
        <f t="shared" si="445"/>
        <v>2</v>
      </c>
      <c r="IR224" s="23">
        <f t="shared" si="446"/>
        <v>7623.14</v>
      </c>
      <c r="IS224" s="14">
        <v>1</v>
      </c>
      <c r="IT224" s="14">
        <v>1</v>
      </c>
      <c r="IU224" s="14">
        <v>240</v>
      </c>
      <c r="IV224" s="14">
        <v>40</v>
      </c>
      <c r="IW224" s="14">
        <v>30</v>
      </c>
      <c r="IX224" s="23">
        <f t="shared" si="447"/>
        <v>4538740128</v>
      </c>
      <c r="IY224" s="23">
        <f t="shared" si="448"/>
        <v>2</v>
      </c>
      <c r="IZ224" s="23">
        <f t="shared" si="449"/>
        <v>4538.74</v>
      </c>
      <c r="JA224" s="23"/>
      <c r="JB224" s="23"/>
      <c r="JC224" s="23"/>
      <c r="JG224">
        <f t="shared" si="450"/>
        <v>1.7462535184689856</v>
      </c>
      <c r="JH224">
        <f t="shared" si="451"/>
        <v>5.7451740757629626</v>
      </c>
      <c r="JJ224" s="14">
        <v>10</v>
      </c>
      <c r="JK224" s="14">
        <v>2</v>
      </c>
      <c r="JL224" s="14">
        <v>1.5</v>
      </c>
      <c r="JM224" s="23">
        <f t="shared" si="452"/>
        <v>154145149</v>
      </c>
      <c r="JN224" s="23">
        <f t="shared" si="453"/>
        <v>1</v>
      </c>
      <c r="JO224" s="23">
        <f t="shared" si="454"/>
        <v>154145.15</v>
      </c>
      <c r="JP224" s="14">
        <v>30</v>
      </c>
      <c r="JQ224" s="14">
        <v>6</v>
      </c>
      <c r="JR224" s="14">
        <v>4</v>
      </c>
      <c r="JS224" s="23">
        <f t="shared" si="455"/>
        <v>444335261</v>
      </c>
      <c r="JT224" s="23">
        <f t="shared" si="456"/>
        <v>1</v>
      </c>
      <c r="JU224" s="23">
        <f t="shared" si="457"/>
        <v>444335.26</v>
      </c>
      <c r="JW224" s="23">
        <f t="shared" si="458"/>
        <v>592447015</v>
      </c>
      <c r="JX224" s="23">
        <f t="shared" si="459"/>
        <v>1</v>
      </c>
      <c r="JY224" s="23">
        <f t="shared" si="460"/>
        <v>592447.02</v>
      </c>
      <c r="JZ224" s="23">
        <f t="shared" si="461"/>
        <v>231217724</v>
      </c>
      <c r="KA224" s="23">
        <f t="shared" si="462"/>
        <v>1</v>
      </c>
      <c r="KB224" s="23">
        <f t="shared" si="463"/>
        <v>231217.72</v>
      </c>
    </row>
    <row r="225" spans="3:288" ht="16.5" x14ac:dyDescent="0.2">
      <c r="C225" s="14">
        <f t="shared" si="381"/>
        <v>59</v>
      </c>
      <c r="D225" s="14">
        <v>221</v>
      </c>
      <c r="E225" s="14" t="s">
        <v>874</v>
      </c>
      <c r="F225" s="14">
        <v>773</v>
      </c>
      <c r="G225" s="14">
        <v>773</v>
      </c>
      <c r="H225" s="14">
        <v>773</v>
      </c>
      <c r="I225" s="14">
        <v>773</v>
      </c>
      <c r="J225" s="14">
        <v>12</v>
      </c>
      <c r="K225" s="14">
        <v>12</v>
      </c>
      <c r="L225" s="14">
        <v>11</v>
      </c>
      <c r="M225" s="14">
        <v>8</v>
      </c>
      <c r="N225" s="14">
        <v>8</v>
      </c>
      <c r="O225" s="14">
        <v>8</v>
      </c>
      <c r="P225" s="14">
        <v>11</v>
      </c>
      <c r="Q225" s="14">
        <v>11</v>
      </c>
      <c r="R225" s="14">
        <v>11</v>
      </c>
      <c r="S225" s="14">
        <v>11</v>
      </c>
      <c r="T225" s="14">
        <v>11</v>
      </c>
      <c r="U225" s="14">
        <v>11</v>
      </c>
      <c r="V225" s="14">
        <v>11</v>
      </c>
      <c r="W225" s="14">
        <v>11</v>
      </c>
      <c r="X225" s="14">
        <v>773</v>
      </c>
      <c r="Y225" s="14">
        <v>773</v>
      </c>
      <c r="Z225" s="14">
        <v>773</v>
      </c>
      <c r="AA225" s="14">
        <v>773</v>
      </c>
      <c r="AB225" s="14">
        <v>773</v>
      </c>
      <c r="AC225" s="14">
        <v>773</v>
      </c>
      <c r="AD225" s="14">
        <v>773</v>
      </c>
      <c r="AE225" s="14">
        <v>773</v>
      </c>
      <c r="AF225" s="14">
        <v>105</v>
      </c>
      <c r="AG225" s="14">
        <v>105</v>
      </c>
      <c r="AH225" s="14">
        <v>105</v>
      </c>
      <c r="AI225" s="14">
        <v>105</v>
      </c>
      <c r="AJ225" s="14">
        <v>105</v>
      </c>
      <c r="AK225" s="14">
        <v>105</v>
      </c>
      <c r="AL225" s="14">
        <v>105</v>
      </c>
      <c r="AM225" s="14">
        <v>105</v>
      </c>
      <c r="AN225" s="14">
        <v>7</v>
      </c>
      <c r="AO225" s="14">
        <v>8</v>
      </c>
      <c r="AP225" s="14">
        <v>8</v>
      </c>
      <c r="AQ225" s="14">
        <v>8</v>
      </c>
      <c r="AR225" s="14">
        <v>8</v>
      </c>
      <c r="AS225" s="14">
        <v>0</v>
      </c>
      <c r="AT225" s="14">
        <v>0</v>
      </c>
      <c r="AU225" s="14">
        <v>0</v>
      </c>
      <c r="AV225" s="14">
        <v>0</v>
      </c>
      <c r="AW225" s="14">
        <v>5</v>
      </c>
      <c r="AX225" s="14">
        <v>6</v>
      </c>
      <c r="AY225" s="14">
        <v>0</v>
      </c>
      <c r="AZ225" s="14">
        <v>0</v>
      </c>
      <c r="BA225" s="14">
        <v>23</v>
      </c>
      <c r="BF225" s="14">
        <f>ROUND((INDEX(新战舰养成!S$6:S$18,通天塔!$J225+1)+INDEX(新战舰养成!D$6:D$18,通天塔!$J225+1)*(通天塔!$G225-1))*INDEX(战舰突破!$D$6:$D$18,通天塔!$M225+1),0)</f>
        <v>716369</v>
      </c>
      <c r="BG225" s="14">
        <f>ROUND((INDEX(新战舰养成!T$6:T$18,通天塔!$J225+1)+INDEX(新战舰养成!E$6:E$18,通天塔!$J225+1)*(通天塔!$G225-1))*INDEX(战舰突破!$D$6:$D$18,通天塔!$M225+1),0)</f>
        <v>5730824</v>
      </c>
      <c r="BH225" s="14">
        <f>ROUND((INDEX(新战舰养成!U$6:U$18,通天塔!$J225+1)+INDEX(新战舰养成!F$6:F$18,通天塔!$J225+1)*(通天塔!$G225-1))*INDEX(战舰突破!$D$6:$D$18,通天塔!$M225+1),0)</f>
        <v>358350</v>
      </c>
      <c r="BI225" s="14">
        <f>ROUND((INDEX(新战舰养成!V$6:V$18,通天塔!$J225+1)+INDEX(新战舰养成!G$6:G$18,通天塔!$J225+1)*(通天塔!$G225-1))*INDEX(战舰突破!$D$6:$D$18,通天塔!$M225+1),0)</f>
        <v>630</v>
      </c>
      <c r="BJ225" s="14">
        <f>ROUND((INDEX(新战舰养成!W$6:W$18,通天塔!$J225+1)+INDEX(新战舰养成!H$6:H$18,通天塔!$J225+1)*(通天塔!$G225-1))*INDEX(战舰突破!$D$6:$D$18,通天塔!$M225+1),0)</f>
        <v>8</v>
      </c>
      <c r="BL225" s="14">
        <f>IF($H225&gt;0,ROUND((INDEX(新战舰养成!X$6:X$18,通天塔!$K225+1)+INDEX(新战舰养成!I$6:I$18,通天塔!$K225+1)*(通天塔!$H225-1))*INDEX(战舰突破!$D$6:$D$18,通天塔!$N225+1),0),0)</f>
        <v>716957</v>
      </c>
      <c r="BM225" s="14">
        <f>IF($H225&gt;0,ROUND((INDEX(新战舰养成!Y$6:Y$18,通天塔!$K225+1)+INDEX(新战舰养成!J$6:J$18,通天塔!$K225+1)*(通天塔!$H225-1))*INDEX(战舰突破!$D$6:$D$18,通天塔!$N225+1),0),0)</f>
        <v>0</v>
      </c>
      <c r="BN225" s="14">
        <f>IF($H225&gt;0,ROUND((INDEX(新战舰养成!Z$6:Z$18,通天塔!$K225+1)+INDEX(新战舰养成!K$6:K$18,通天塔!$K225+1)*(通天塔!$H225-1))*INDEX(战舰突破!$D$6:$D$18,通天塔!$N225+1),0),0)</f>
        <v>0</v>
      </c>
      <c r="BO225" s="14">
        <f>IF($H225&gt;0,ROUND((INDEX(新战舰养成!AA$6:AA$18,通天塔!$K225+1)+INDEX(新战舰养成!L$6:L$18,通天塔!$K225+1)*(通天塔!$H225-1))*INDEX(战舰突破!$D$6:$D$18,通天塔!$N225+1),0),0)</f>
        <v>7163688</v>
      </c>
      <c r="BP225" s="14">
        <f>IF($H225&gt;0,ROUND((INDEX(新战舰养成!AB$6:AB$18,通天塔!$K225+1)+INDEX(新战舰养成!M$6:M$18,通天塔!$K225+1)*(通天塔!$H225-1))*INDEX(战舰突破!$D$6:$D$18,通天塔!$N225+1),0),0)</f>
        <v>143119</v>
      </c>
      <c r="BR225" s="14">
        <f>IF($I225&gt;0,ROUND((INDEX(新战舰养成!AC$6:AC$18,通天塔!$L225+1)+INDEX(新战舰养成!I$6:I$18,通天塔!$L225+1)*(通天塔!$I225-1))*INDEX(战舰突破!$D$6:$D$18,通天塔!$O225+1),0),0)</f>
        <v>538373</v>
      </c>
      <c r="BS225" s="14">
        <f>IF($I225&gt;0,ROUND((INDEX(新战舰养成!AD$6:AD$18,通天塔!$L225+1)+INDEX(新战舰养成!J$6:J$18,通天塔!$L225+1)*(通天塔!$I225-1))*INDEX(战舰突破!$D$6:$D$18,通天塔!$O225+1),0),0)</f>
        <v>0</v>
      </c>
      <c r="BT225" s="14">
        <f>IF($I225&gt;0,ROUND((INDEX(新战舰养成!AE$6:AE$18,通天塔!$L225+1)+INDEX(新战舰养成!K$6:K$18,通天塔!$L225+1)*(通天塔!$I225-1))*INDEX(战舰突破!$D$6:$D$18,通天塔!$O225+1),0),0)</f>
        <v>0</v>
      </c>
      <c r="BU225" s="14">
        <f>IF($I225&gt;0,ROUND((INDEX(新战舰养成!AF$6:AF$18,通天塔!$L225+1)+INDEX(新战舰养成!L$6:L$18,通天塔!$L225+1)*(通天塔!$I225-1))*INDEX(战舰突破!$D$6:$D$18,通天塔!$O225+1),0),0)</f>
        <v>3496584</v>
      </c>
      <c r="BV225" s="14">
        <f>IF($I225&gt;0,ROUND((INDEX(新战舰养成!AG$6:AG$18,通天塔!$L225+1)+INDEX(新战舰养成!M$6:M$18,通天塔!$L225+1)*(通天塔!$I225-1))*INDEX(战舰突破!$D$6:$D$18,通天塔!$O225+1),0),0)</f>
        <v>145242</v>
      </c>
      <c r="BY225" s="14">
        <f>(INDEX(装备数值!$C$13:$G$116,通天塔!$P225*8+1,BY$2)+INDEX(装备数值!$C$13:$G$116,通天塔!$Q225*8+2,BY$2)+INDEX(装备数值!$C$13:$G$116,通天塔!$S225*8+3,BY$2)+INDEX(装备数值!$C$13:$G$116,通天塔!$R225*8+4,BY$2)+INDEX(装备数值!$C$13:$G$116,通天塔!$T225*8+5,BY$2)+INDEX(装备数值!$C$13:$G$116,通天塔!$U225*8+6,BY$2)+INDEX(装备数值!$C$13:$G$116,通天塔!$V225*8+7,BY$2)+INDEX(装备数值!$C$13:$G$116,通天塔!$W225*8+8,BY$2))</f>
        <v>110700</v>
      </c>
      <c r="BZ225" s="14">
        <f>(INDEX(装备数值!$C$13:$G$116,通天塔!$P225*8+1,BZ$2)+INDEX(装备数值!$C$13:$G$116,通天塔!$Q225*8+2,BZ$2)+INDEX(装备数值!$C$13:$G$116,通天塔!$S225*8+3,BZ$2)+INDEX(装备数值!$C$13:$G$116,通天塔!$R225*8+4,BZ$2)+INDEX(装备数值!$C$13:$G$116,通天塔!$T225*8+5,BZ$2)+INDEX(装备数值!$C$13:$G$116,通天塔!$U225*8+6,BZ$2)+INDEX(装备数值!$C$13:$G$116,通天塔!$V225*8+7,BZ$2)+INDEX(装备数值!$C$13:$G$116,通天塔!$W225*8+8,BZ$2))</f>
        <v>832500</v>
      </c>
      <c r="CA225" s="14">
        <f>(INDEX(装备数值!$C$13:$G$116,通天塔!$P225*8+1,CA$2)+INDEX(装备数值!$C$13:$G$116,通天塔!$Q225*8+2,CA$2)+INDEX(装备数值!$C$13:$G$116,通天塔!$S225*8+3,CA$2)+INDEX(装备数值!$C$13:$G$116,通天塔!$R225*8+4,CA$2)+INDEX(装备数值!$C$13:$G$116,通天塔!$T225*8+5,CA$2)+INDEX(装备数值!$C$13:$G$116,通天塔!$U225*8+6,CA$2)+INDEX(装备数值!$C$13:$G$116,通天塔!$V225*8+7,CA$2)+INDEX(装备数值!$C$13:$G$116,通天塔!$W225*8+8,CA$2))</f>
        <v>55200</v>
      </c>
      <c r="CB225" s="14">
        <f>(INDEX(装备数值!$C$13:$G$116,通天塔!$P225*8+1,CB$2)+INDEX(装备数值!$C$13:$G$116,通天塔!$Q225*8+2,CB$2)+INDEX(装备数值!$C$13:$G$116,通天塔!$S225*8+3,CB$2)+INDEX(装备数值!$C$13:$G$116,通天塔!$R225*8+4,CB$2)+INDEX(装备数值!$C$13:$G$116,通天塔!$T225*8+5,CB$2)+INDEX(装备数值!$C$13:$G$116,通天塔!$U225*8+6,CB$2)+INDEX(装备数值!$C$13:$G$116,通天塔!$V225*8+7,CB$2)+INDEX(装备数值!$C$13:$G$116,通天塔!$W225*8+8,CB$2))</f>
        <v>1110000</v>
      </c>
      <c r="CC225" s="14">
        <f>(INDEX(装备数值!$C$13:$G$116,通天塔!$P225*8+1,CC$2)+INDEX(装备数值!$C$13:$G$116,通天塔!$Q225*8+2,CC$2)+INDEX(装备数值!$C$13:$G$116,通天塔!$S225*8+3,CC$2)+INDEX(装备数值!$C$13:$G$116,通天塔!$R225*8+4,CC$2)+INDEX(装备数值!$C$13:$G$116,通天塔!$T225*8+5,CC$2)+INDEX(装备数值!$C$13:$G$116,通天塔!$U225*8+6,CC$2)+INDEX(装备数值!$C$13:$G$116,通天塔!$V225*8+7,CC$2)+INDEX(装备数值!$C$13:$G$116,通天塔!$W225*8+8,CC$2))</f>
        <v>21900</v>
      </c>
      <c r="CF225" s="14">
        <f>INDEX(装备数值!$I$13:$M$116,通天塔!$P225*8+1,CF$2)*$X225+INDEX(装备数值!$I$13:$M$116,通天塔!$Q225*8+2,CF$2)*$Y225+INDEX(装备数值!$I$13:$M$116,通天塔!$S225*8+3,CF$2)*$Z225+INDEX(装备数值!$I$13:$M$116,通天塔!$R225*8+4,CF$2)*$AA225+INDEX(装备数值!$I$13:$M$116,通天塔!$T225*8+5,CF$2)*$AB225+INDEX(装备数值!$I$13:$M$116,通天塔!$U225*8+6,CF$2)*$AC225+INDEX(装备数值!$I$13:$M$116,通天塔!$V225*8+7,CF$2)*$AD225+INDEX(装备数值!$I$13:$M$116,通天塔!$W225*8+8,CF$2)*$AE225</f>
        <v>285237</v>
      </c>
      <c r="CG225" s="14">
        <f>INDEX(装备数值!$I$13:$M$116,通天塔!$P225*8+1,CG$2)*$X225+INDEX(装备数值!$I$13:$M$116,通天塔!$Q225*8+2,CG$2)*$Y225+INDEX(装备数值!$I$13:$M$116,通天塔!$S225*8+3,CG$2)*$Z225+INDEX(装备数值!$I$13:$M$116,通天塔!$R225*8+4,CG$2)*$AA225+INDEX(装备数值!$I$13:$M$116,通天塔!$T225*8+5,CG$2)*$AB225+INDEX(装备数值!$I$13:$M$116,通天塔!$U225*8+6,CG$2)*$AC225+INDEX(装备数值!$I$13:$M$116,通天塔!$V225*8+7,CG$2)*$AD225+INDEX(装备数值!$I$13:$M$116,通天塔!$W225*8+8,CG$2)*$AE225</f>
        <v>2145075</v>
      </c>
      <c r="CH225" s="14">
        <f>INDEX(装备数值!$I$13:$M$116,通天塔!$P225*8+1,CH$2)*$X225+INDEX(装备数值!$I$13:$M$116,通天塔!$Q225*8+2,CH$2)*$Y225+INDEX(装备数值!$I$13:$M$116,通天塔!$S225*8+3,CH$2)*$Z225+INDEX(装备数值!$I$13:$M$116,通天塔!$R225*8+4,CH$2)*$AA225+INDEX(装备数值!$I$13:$M$116,通天塔!$T225*8+5,CH$2)*$AB225+INDEX(装备数值!$I$13:$M$116,通天塔!$U225*8+6,CH$2)*$AC225+INDEX(装备数值!$I$13:$M$116,通天塔!$V225*8+7,CH$2)*$AD225+INDEX(装备数值!$I$13:$M$116,通天塔!$W225*8+8,CH$2)*$AE225</f>
        <v>142232</v>
      </c>
      <c r="CI225" s="14">
        <f>INDEX(装备数值!$I$13:$M$116,通天塔!$P225*8+1,CI$2)*$X225+INDEX(装备数值!$I$13:$M$116,通天塔!$Q225*8+2,CI$2)*$Y225+INDEX(装备数值!$I$13:$M$116,通天塔!$S225*8+3,CI$2)*$Z225+INDEX(装备数值!$I$13:$M$116,通天塔!$R225*8+4,CI$2)*$AA225+INDEX(装备数值!$I$13:$M$116,通天塔!$T225*8+5,CI$2)*$AB225+INDEX(装备数值!$I$13:$M$116,通天塔!$U225*8+6,CI$2)*$AC225+INDEX(装备数值!$I$13:$M$116,通天塔!$V225*8+7,CI$2)*$AD225+INDEX(装备数值!$I$13:$M$116,通天塔!$W225*8+8,CI$2)*$AE225</f>
        <v>2860100</v>
      </c>
      <c r="CJ225" s="14">
        <f>INDEX(装备数值!$I$13:$M$116,通天塔!$P225*8+1,CJ$2)*$X225+INDEX(装备数值!$I$13:$M$116,通天塔!$Q225*8+2,CJ$2)*$Y225+INDEX(装备数值!$I$13:$M$116,通天塔!$S225*8+3,CJ$2)*$Z225+INDEX(装备数值!$I$13:$M$116,通天塔!$R225*8+4,CJ$2)*$AA225+INDEX(装备数值!$I$13:$M$116,通天塔!$T225*8+5,CJ$2)*$AB225+INDEX(装备数值!$I$13:$M$116,通天塔!$U225*8+6,CJ$2)*$AC225+INDEX(装备数值!$I$13:$M$116,通天塔!$V225*8+7,CJ$2)*$AD225+INDEX(装备数值!$I$13:$M$116,通天塔!$W225*8+8,CJ$2)*$AE225</f>
        <v>56429</v>
      </c>
      <c r="CM225" s="14">
        <f>INDEX(装备数值!$X$13:$AH$116,$P225*8+1,CM$2)*$AF225+INDEX(装备数值!$X$13:$AH$116,$Q225*8+2,CM$2)*$AG225+INDEX(装备数值!$X$13:$AH$116,$S225*8+3,CM$2)*$AH225+INDEX(装备数值!$X$13:$AH$116,$R225*8+4,CM$2)*$AI225+INDEX(装备数值!$X$13:$AH$116,$T225*8+5,CM$2)*$AJ225+INDEX(装备数值!$X$13:$AH$116,$U225*8+6,CM$2)*$AK225+INDEX(装备数值!$X$13:$AH$116,$V225*8+7,CM$2)*$AL225+INDEX(装备数值!$X$13:$AH$116,$W225*8+8,CM$2)*$AM225</f>
        <v>94500</v>
      </c>
      <c r="CN225" s="14">
        <f>INDEX(装备数值!$X$13:$AH$116,$P225*8+1,CN$2)*$AF225+INDEX(装备数值!$X$13:$AH$116,$Q225*8+2,CN$2)*$AG225+INDEX(装备数值!$X$13:$AH$116,$S225*8+3,CN$2)*$AH225+INDEX(装备数值!$X$13:$AH$116,$R225*8+4,CN$2)*$AI225+INDEX(装备数值!$X$13:$AH$116,$T225*8+5,CN$2)*$AJ225+INDEX(装备数值!$X$13:$AH$116,$U225*8+6,CN$2)*$AK225+INDEX(装备数值!$X$13:$AH$116,$V225*8+7,CN$2)*$AL225+INDEX(装备数值!$X$13:$AH$116,$W225*8+8,CN$2)*$AM225</f>
        <v>708750</v>
      </c>
      <c r="CO225" s="14">
        <f>INDEX(装备数值!$X$13:$AH$116,$P225*8+1,CO$2)*$AF225+INDEX(装备数值!$X$13:$AH$116,$Q225*8+2,CO$2)*$AG225+INDEX(装备数值!$X$13:$AH$116,$S225*8+3,CO$2)*$AH225+INDEX(装备数值!$X$13:$AH$116,$R225*8+4,CO$2)*$AI225+INDEX(装备数值!$X$13:$AH$116,$T225*8+5,CO$2)*$AJ225+INDEX(装备数值!$X$13:$AH$116,$U225*8+6,CO$2)*$AK225+INDEX(装备数值!$X$13:$AH$116,$V225*8+7,CO$2)*$AL225+INDEX(装备数值!$X$13:$AH$116,$W225*8+8,CO$2)*$AM225</f>
        <v>47250</v>
      </c>
      <c r="CP225" s="14">
        <f>INDEX(装备数值!$X$13:$AH$116,$P225*8+1,CP$2)*$AF225+INDEX(装备数值!$X$13:$AH$116,$Q225*8+2,CP$2)*$AG225+INDEX(装备数值!$X$13:$AH$116,$S225*8+3,CP$2)*$AH225+INDEX(装备数值!$X$13:$AH$116,$R225*8+4,CP$2)*$AI225+INDEX(装备数值!$X$13:$AH$116,$T225*8+5,CP$2)*$AJ225+INDEX(装备数值!$X$13:$AH$116,$U225*8+6,CP$2)*$AK225+INDEX(装备数值!$X$13:$AH$116,$V225*8+7,CP$2)*$AL225+INDEX(装备数值!$X$13:$AH$116,$W225*8+8,CP$2)*$AM225</f>
        <v>945000</v>
      </c>
      <c r="CQ225" s="14">
        <f>INDEX(装备数值!$X$13:$AH$116,$P225*8+1,CQ$2)*$AF225+INDEX(装备数值!$X$13:$AH$116,$Q225*8+2,CQ$2)*$AG225+INDEX(装备数值!$X$13:$AH$116,$S225*8+3,CQ$2)*$AH225+INDEX(装备数值!$X$13:$AH$116,$R225*8+4,CQ$2)*$AI225+INDEX(装备数值!$X$13:$AH$116,$T225*8+5,CQ$2)*$AJ225+INDEX(装备数值!$X$13:$AH$116,$U225*8+6,CQ$2)*$AK225+INDEX(装备数值!$X$13:$AH$116,$V225*8+7,CQ$2)*$AL225+INDEX(装备数值!$X$13:$AH$116,$W225*8+8,CQ$2)*$AM225</f>
        <v>18900</v>
      </c>
      <c r="CR225" s="14">
        <f>INDEX(装备数值!$X$13:$AH$116,$P225*8+1,CR$2)*$AF225+INDEX(装备数值!$X$13:$AH$116,$Q225*8+2,CR$2)*$AG225+INDEX(装备数值!$X$13:$AH$116,$S225*8+3,CR$2)*$AH225+INDEX(装备数值!$X$13:$AH$116,$R225*8+4,CR$2)*$AI225+INDEX(装备数值!$X$13:$AH$116,$T225*8+5,CR$2)*$AJ225+INDEX(装备数值!$X$13:$AH$116,$U225*8+6,CR$2)*$AK225+INDEX(装备数值!$X$13:$AH$116,$V225*8+7,CR$2)*$AL225+INDEX(装备数值!$X$13:$AH$116,$W225*8+8,CR$2)*$AM225</f>
        <v>70875</v>
      </c>
      <c r="CS225" s="14">
        <f>INDEX(装备数值!$X$13:$AH$116,$P225*8+1,CS$2)*$AF225+INDEX(装备数值!$X$13:$AH$116,$Q225*8+2,CS$2)*$AG225+INDEX(装备数值!$X$13:$AH$116,$S225*8+3,CS$2)*$AH225+INDEX(装备数值!$X$13:$AH$116,$R225*8+4,CS$2)*$AI225+INDEX(装备数值!$X$13:$AH$116,$T225*8+5,CS$2)*$AJ225+INDEX(装备数值!$X$13:$AH$116,$U225*8+6,CS$2)*$AK225+INDEX(装备数值!$X$13:$AH$116,$V225*8+7,CS$2)*$AL225+INDEX(装备数值!$X$13:$AH$116,$W225*8+8,CS$2)*$AM225</f>
        <v>70875</v>
      </c>
      <c r="CT225" s="14">
        <f>INDEX(装备数值!$X$13:$AH$116,$P225*8+1,CT$2)*$AF225+INDEX(装备数值!$X$13:$AH$116,$Q225*8+2,CT$2)*$AG225+INDEX(装备数值!$X$13:$AH$116,$S225*8+3,CT$2)*$AH225+INDEX(装备数值!$X$13:$AH$116,$R225*8+4,CT$2)*$AI225+INDEX(装备数值!$X$13:$AH$116,$T225*8+5,CT$2)*$AJ225+INDEX(装备数值!$X$13:$AH$116,$U225*8+6,CT$2)*$AK225+INDEX(装备数值!$X$13:$AH$116,$V225*8+7,CT$2)*$AL225+INDEX(装备数值!$X$13:$AH$116,$W225*8+8,CT$2)*$AM225</f>
        <v>70875</v>
      </c>
      <c r="CU225" s="14">
        <f>INDEX(装备数值!$X$13:$AH$116,$P225*8+1,CU$2)*$AF225+INDEX(装备数值!$X$13:$AH$116,$Q225*8+2,CU$2)*$AG225+INDEX(装备数值!$X$13:$AH$116,$S225*8+3,CU$2)*$AH225+INDEX(装备数值!$X$13:$AH$116,$R225*8+4,CU$2)*$AI225+INDEX(装备数值!$X$13:$AH$116,$T225*8+5,CU$2)*$AJ225+INDEX(装备数值!$X$13:$AH$116,$U225*8+6,CU$2)*$AK225+INDEX(装备数值!$X$13:$AH$116,$V225*8+7,CU$2)*$AL225+INDEX(装备数值!$X$13:$AH$116,$W225*8+8,CU$2)*$AM225</f>
        <v>70875</v>
      </c>
      <c r="CV225" s="14">
        <f>INDEX(装备数值!$X$13:$AH$116,$P225*8+1,CV$2)*$AF225+INDEX(装备数值!$X$13:$AH$116,$Q225*8+2,CV$2)*$AG225+INDEX(装备数值!$X$13:$AH$116,$S225*8+3,CV$2)*$AH225+INDEX(装备数值!$X$13:$AH$116,$R225*8+4,CV$2)*$AI225+INDEX(装备数值!$X$13:$AH$116,$T225*8+5,CV$2)*$AJ225+INDEX(装备数值!$X$13:$AH$116,$U225*8+6,CV$2)*$AK225+INDEX(装备数值!$X$13:$AH$116,$V225*8+7,CV$2)*$AL225+INDEX(装备数值!$X$13:$AH$116,$W225*8+8,CV$2)*$AM225</f>
        <v>210</v>
      </c>
      <c r="CW225" s="14">
        <f>INDEX(装备数值!$X$13:$AH$116,$P225*8+1,CW$2)*$AF225+INDEX(装备数值!$X$13:$AH$116,$Q225*8+2,CW$2)*$AG225+INDEX(装备数值!$X$13:$AH$116,$S225*8+3,CW$2)*$AH225+INDEX(装备数值!$X$13:$AH$116,$R225*8+4,CW$2)*$AI225+INDEX(装备数值!$X$13:$AH$116,$T225*8+5,CW$2)*$AJ225+INDEX(装备数值!$X$13:$AH$116,$U225*8+6,CW$2)*$AK225+INDEX(装备数值!$X$13:$AH$116,$V225*8+7,CW$2)*$AL225+INDEX(装备数值!$X$13:$AH$116,$W225*8+8,CW$2)*$AM225</f>
        <v>210</v>
      </c>
      <c r="CY225" s="14">
        <f>INDEX(装备数值!$AN$17:$AN$117,MATCH(MIN($X225:$AE225),装备数值!$AO$17:$AO$117,1))</f>
        <v>77</v>
      </c>
      <c r="CZ225" s="14">
        <f>IF(COUNTIF($P225:$W225,"&gt;"&amp;0)=8,INDEX(装备数值!AR$17:AR$117,$CY225+1),0)</f>
        <v>43120</v>
      </c>
      <c r="DA225" s="14">
        <f>IF(COUNTIF($P225:$W225,"&gt;"&amp;0)=8,INDEX(装备数值!AS$17:AS$117,$CY225+1),0)</f>
        <v>323400</v>
      </c>
      <c r="DB225" s="14">
        <f>IF(COUNTIF($P225:$W225,"&gt;"&amp;0)=8,INDEX(装备数值!AT$17:AT$117,$CY225+1),0)</f>
        <v>21560</v>
      </c>
      <c r="DC225" s="14">
        <f>IF(COUNTIF($P225:$W225,"&gt;"&amp;0)=8,INDEX(装备数值!AU$17:AU$117,$CY225+1),0)</f>
        <v>431200</v>
      </c>
      <c r="DD225" s="14">
        <f>IF(COUNTIF($P225:$W225,"&gt;"&amp;0)=8,INDEX(装备数值!AV$17:AV$117,$CY225+1),0)</f>
        <v>8316</v>
      </c>
      <c r="DF225" s="14">
        <f>INDEX(装备数值!$AY$17:$AY$77,MATCH(MIN($AF225:$AM225),装备数值!$AZ$17:$AZ$77,1))</f>
        <v>52</v>
      </c>
      <c r="DG225" s="26">
        <f>INDEX(装备数值!BA$17:BA$77,通天塔!DF225+1)</f>
        <v>1.35</v>
      </c>
      <c r="DH225" s="26">
        <f>INDEX(装备数值!BA$17:BA$77,通天塔!DF225+1)</f>
        <v>1.35</v>
      </c>
      <c r="DJ225" s="14">
        <f t="shared" si="383"/>
        <v>50</v>
      </c>
      <c r="DK225" s="14">
        <f>VLOOKUP(DJ225,军阶与晶片数值!$W$6:$X$27,2)</f>
        <v>11</v>
      </c>
      <c r="DL225" s="14">
        <f>INDEX(军阶与晶片数值!Y$6:Y$27,$DK225+1)</f>
        <v>1000</v>
      </c>
      <c r="DM225" s="14">
        <f>INDEX(军阶与晶片数值!Z$6:Z$27,$DK225+1)</f>
        <v>1000</v>
      </c>
      <c r="DN225" s="14">
        <f>INDEX(军阶与晶片数值!AA$6:AA$27,$DK225+1)</f>
        <v>1000</v>
      </c>
      <c r="DO225" s="14">
        <f>INDEX(军阶与晶片数值!AB$6:AB$27,$DK225+1)</f>
        <v>1000</v>
      </c>
      <c r="DP225" s="29">
        <f>INDEX(军阶与晶片数值!AC$6:AC$27,$DK225+1)</f>
        <v>60</v>
      </c>
      <c r="DQ225" s="29">
        <f>INDEX(军阶与晶片数值!AD$6:AD$27,$DK225+1)</f>
        <v>40</v>
      </c>
      <c r="DS225" s="26">
        <f>INDEX(军阶与晶片数值!I$6:I$16,AN225+1)</f>
        <v>0.45</v>
      </c>
      <c r="DT225" s="26">
        <f>INDEX(军阶与晶片数值!M$6:M$16,AO225+1)</f>
        <v>0.6</v>
      </c>
      <c r="DU225" s="26">
        <f>INDEX(军阶与晶片数值!J$6:J$16,AP225+1)</f>
        <v>0.6</v>
      </c>
      <c r="DV225" s="26">
        <f>INDEX(军阶与晶片数值!K$6:K$16,AQ225+1)</f>
        <v>1.2</v>
      </c>
      <c r="DW225" s="26">
        <f>INDEX(军阶与晶片数值!L$6:L$16,AR225+1)</f>
        <v>1.2</v>
      </c>
      <c r="DX225" s="28">
        <f>INDEX(军阶与晶片数值!N$6:N$16,AS225+1)</f>
        <v>0</v>
      </c>
      <c r="DY225" s="28">
        <f>INDEX(军阶与晶片数值!O$6:O$16,AT225+1)</f>
        <v>0</v>
      </c>
      <c r="DZ225" s="28">
        <f>INDEX(军阶与晶片数值!P$6:P$16,AU225+1)</f>
        <v>0</v>
      </c>
      <c r="EA225" s="28">
        <f>INDEX(军阶与晶片数值!Q$6:Q$16,AV225+1)</f>
        <v>0</v>
      </c>
      <c r="EB225" s="26">
        <f>INDEX(军阶与晶片数值!R$6:R$16,AW225+1)</f>
        <v>0.4</v>
      </c>
      <c r="EC225" s="26">
        <f>INDEX(军阶与晶片数值!S$6:S$16,AX225+1)</f>
        <v>0.6</v>
      </c>
      <c r="ED225" s="26">
        <f>INDEX(军阶与晶片数值!T$6:T$16,AY225+1)</f>
        <v>0</v>
      </c>
      <c r="EE225" s="26">
        <f>INDEX(军阶与晶片数值!U$6:U$16,AZ225+1)</f>
        <v>0</v>
      </c>
      <c r="EG225" s="26">
        <f>INDEX(军阶与晶片数值!$C$6:$C$36,通天塔!$BA225+1)</f>
        <v>1.1499999999999999</v>
      </c>
      <c r="EH225" s="26">
        <f>INDEX(军阶与晶片数值!$C$6:$C$36,通天塔!$BA225+1)</f>
        <v>1.1499999999999999</v>
      </c>
      <c r="EI225" s="26">
        <f>INDEX(军阶与晶片数值!$C$6:$C$36,通天塔!$BA225+1)</f>
        <v>1.1499999999999999</v>
      </c>
      <c r="EJ225" s="26">
        <f>INDEX(军阶与晶片数值!$C$6:$C$36,通天塔!$BA225+1)</f>
        <v>1.1499999999999999</v>
      </c>
      <c r="EK225" s="26">
        <f>INDEX(军阶与晶片数值!$C$6:$C$36,通天塔!$BA225+1)</f>
        <v>1.1499999999999999</v>
      </c>
      <c r="EM225" s="14">
        <f>INDEX(战舰突破!$H$6:$H$18,通天塔!$J225+1)+INDEX(战舰突破!$H$23:$H$35,通天塔!$K225+1)+INDEX(战舰突破!$H$40:$H$52,通天塔!$L225+1)</f>
        <v>200</v>
      </c>
      <c r="EN225" s="14">
        <f>INDEX(战舰突破!$I$6:$I$18,通天塔!$J225+1)+INDEX(战舰突破!$I$23:$I$35,通天塔!$K225+1)+INDEX(战舰突破!$I$40:$I$52,通天塔!$L225+1)</f>
        <v>200</v>
      </c>
      <c r="EO225" s="14">
        <f>INDEX(战舰突破!$J$6:$J$18,通天塔!$J225+1)+INDEX(战舰突破!$J$23:$J$35,通天塔!$K225+1)+INDEX(战舰突破!$J$40:$J$52,通天塔!$L225+1)</f>
        <v>0</v>
      </c>
      <c r="EP225" s="14">
        <f>INDEX(战舰突破!$K$6:$K$18,通天塔!$J225+1)+INDEX(战舰突破!$K$23:$K$35,通天塔!$K225+1)+INDEX(战舰突破!$K$40:$K$52,通天塔!$L225+1)</f>
        <v>0</v>
      </c>
      <c r="EQ225" s="14">
        <f>INDEX(战舰突破!$L$6:$L$18,通天塔!$J225+1)+INDEX(战舰突破!$L$23:$L$35,通天塔!$K225+1)+INDEX(战舰突破!$L$40:$L$52,通天塔!$L225+1)</f>
        <v>200</v>
      </c>
      <c r="ER225" s="18">
        <f>INDEX(战舰突破!$N$6:$N$18,通天塔!$J225+1)+INDEX(战舰突破!$N$23:$N$35,通天塔!$K225+1)+INDEX(战舰突破!$N$40:$N$52,通天塔!$L225+1)</f>
        <v>0.75</v>
      </c>
      <c r="ES225" s="18">
        <f>INDEX(战舰突破!$O$6:$O$18,通天塔!$J225+1)+INDEX(战舰突破!$O$23:$O$35,通天塔!$K225+1)+INDEX(战舰突破!$O$40:$O$52,通天塔!$L225+1)</f>
        <v>1.4</v>
      </c>
      <c r="ET225" s="18">
        <f>INDEX(战舰突破!$P$6:$P$18,通天塔!$J225+1)+INDEX(战舰突破!$P$23:$P$35,通天塔!$K225+1)+INDEX(战舰突破!$P$40:$P$52,通天塔!$L225+1)</f>
        <v>0.5</v>
      </c>
      <c r="EU225" s="18">
        <f>INDEX(战舰突破!$Q$6:$Q$18,通天塔!$J225+1)+INDEX(战舰突破!$Q$23:$Q$35,通天塔!$K225+1)+INDEX(战舰突破!$Q$40:$Q$52,通天塔!$L225+1)</f>
        <v>0.3</v>
      </c>
      <c r="EV225" s="18">
        <f>INDEX(战舰突破!$R$6:$R$18,通天塔!$J225+1)+INDEX(战舰突破!$R$23:$R$35,通天塔!$K225+1)+INDEX(战舰突破!$R$40:$R$52,通天塔!$L225+1)</f>
        <v>0.25</v>
      </c>
      <c r="EW225" s="18">
        <f>INDEX(战舰突破!$M$6:$M$18,通天塔!$J225+1)+INDEX(战舰突破!$M$23:$M$35,通天塔!$K225+1)+INDEX(战舰突破!$M$40:$M$52,通天塔!$L225+1)</f>
        <v>0.2</v>
      </c>
      <c r="EX225" s="22">
        <f>INDEX(战舰突破!$W$6:$W$18,通天塔!$J225+1)+INDEX(战舰突破!$W$23:$W$35,通天塔!$K225+1)+INDEX(战舰突破!$W$40:$W$52,通天塔!$L225+1)</f>
        <v>0.5</v>
      </c>
      <c r="FA225" s="14">
        <f>INDEX(战舰突破!$S$6:$S$18,通天塔!$J225+1)</f>
        <v>0</v>
      </c>
      <c r="FB225" s="14">
        <f>INDEX(战舰突破!$T$6:$T$18,通天塔!$J225+1)</f>
        <v>1.45</v>
      </c>
      <c r="FC225" s="14">
        <f>INDEX(战舰突破!$U$6:$U$18,通天塔!$J225+1)</f>
        <v>0.1</v>
      </c>
      <c r="FD225" s="14">
        <f>INDEX(战舰突破!$V$6:$V$18,通天塔!$J225+1)</f>
        <v>2</v>
      </c>
      <c r="FE225" s="14">
        <f>INDEX(战舰突破!$X$6:$X$18,通天塔!$J225+1)</f>
        <v>15</v>
      </c>
      <c r="FG225" s="14">
        <f>INDEX(战舰突破!$S$23:$S$35,通天塔!$J225+1)</f>
        <v>1</v>
      </c>
      <c r="FH225" s="14">
        <f>INDEX(战舰突破!$T$23:$T$35,通天塔!$J225+1)</f>
        <v>0.9</v>
      </c>
      <c r="FI225" s="14">
        <f>INDEX(战舰突破!$U$23:$U$35,通天塔!$J225+1)</f>
        <v>0.1</v>
      </c>
      <c r="FJ225" s="14">
        <f>INDEX(战舰突破!$V$23:$V$35,通天塔!$J225+1)</f>
        <v>2</v>
      </c>
      <c r="FK225" s="14">
        <f>INDEX(战舰突破!$X$23:$X$35,通天塔!$J225+1)</f>
        <v>200</v>
      </c>
      <c r="FM225" s="14">
        <f>INDEX(战舰突破!$S$40:$S$52,通天塔!$J225+1)</f>
        <v>1</v>
      </c>
      <c r="FN225" s="14">
        <f>INDEX(战舰突破!$T$40:$T$52,通天塔!$J225+1)</f>
        <v>0.6</v>
      </c>
      <c r="FO225" s="14">
        <f>INDEX(战舰突破!$U$40:$U$52,通天塔!$J225+1)</f>
        <v>0.2</v>
      </c>
      <c r="FP225" s="14">
        <f>INDEX(战舰突破!$V$40:$V$52,通天塔!$J225+1)</f>
        <v>2</v>
      </c>
      <c r="FQ225" s="14">
        <f>INDEX(战舰突破!$X$40:$X$52,通天塔!$J225+1)</f>
        <v>350</v>
      </c>
      <c r="FT225" s="14">
        <f t="shared" si="384"/>
        <v>6820218</v>
      </c>
      <c r="FU225" s="14">
        <f t="shared" si="385"/>
        <v>6823426</v>
      </c>
      <c r="FV225" s="14">
        <f t="shared" si="386"/>
        <v>5849139</v>
      </c>
      <c r="FW225" s="14">
        <f t="shared" si="387"/>
        <v>80417972</v>
      </c>
      <c r="FX225" s="14">
        <f t="shared" si="388"/>
        <v>3223926</v>
      </c>
      <c r="FY225" s="14">
        <f t="shared" si="389"/>
        <v>75714065</v>
      </c>
      <c r="FZ225" s="14">
        <f t="shared" si="390"/>
        <v>1863213</v>
      </c>
      <c r="GA225" s="28">
        <f t="shared" si="391"/>
        <v>71875</v>
      </c>
      <c r="GB225" s="28">
        <f t="shared" si="392"/>
        <v>71875</v>
      </c>
      <c r="GC225" s="28">
        <f t="shared" si="393"/>
        <v>71875</v>
      </c>
      <c r="GD225" s="28">
        <f t="shared" si="394"/>
        <v>71875</v>
      </c>
      <c r="GE225" s="28">
        <f t="shared" si="395"/>
        <v>3.29</v>
      </c>
      <c r="GF225" s="28">
        <f t="shared" si="396"/>
        <v>3.7600000000000002</v>
      </c>
      <c r="GG225" s="28">
        <f t="shared" si="397"/>
        <v>0</v>
      </c>
      <c r="GH225" s="28">
        <f t="shared" si="398"/>
        <v>77.45</v>
      </c>
      <c r="GI225" s="14">
        <f t="shared" si="399"/>
        <v>1</v>
      </c>
      <c r="GJ225" s="14">
        <f t="shared" si="400"/>
        <v>2</v>
      </c>
      <c r="GK225" s="14">
        <f t="shared" si="401"/>
        <v>2</v>
      </c>
      <c r="GL225" s="18">
        <f t="shared" si="402"/>
        <v>2.6500000000000004</v>
      </c>
      <c r="GM225" s="18">
        <f t="shared" si="403"/>
        <v>2.1</v>
      </c>
      <c r="GN225" s="18">
        <f t="shared" si="404"/>
        <v>1.8</v>
      </c>
      <c r="GO225" s="29">
        <f t="shared" si="464"/>
        <v>72025</v>
      </c>
      <c r="GP225" s="29">
        <f t="shared" si="464"/>
        <v>72325</v>
      </c>
      <c r="GQ225" s="29">
        <f t="shared" si="464"/>
        <v>72325</v>
      </c>
      <c r="GR225" s="26">
        <f t="shared" si="405"/>
        <v>0.1</v>
      </c>
      <c r="GS225" s="26">
        <f t="shared" si="406"/>
        <v>0.1</v>
      </c>
      <c r="GT225" s="26">
        <f t="shared" si="407"/>
        <v>0.2</v>
      </c>
      <c r="GU225" s="14">
        <f t="shared" si="408"/>
        <v>4</v>
      </c>
      <c r="GV225" s="14">
        <f t="shared" si="409"/>
        <v>4</v>
      </c>
      <c r="GW225" s="14">
        <f t="shared" si="410"/>
        <v>4</v>
      </c>
      <c r="GX225" s="14">
        <f t="shared" si="411"/>
        <v>15</v>
      </c>
      <c r="GY225" s="14">
        <f t="shared" si="412"/>
        <v>200</v>
      </c>
      <c r="GZ225" s="14">
        <f t="shared" si="413"/>
        <v>350</v>
      </c>
      <c r="HA225">
        <v>221</v>
      </c>
      <c r="HB225" s="14">
        <f t="shared" si="382"/>
        <v>792186055</v>
      </c>
      <c r="HD225" s="14">
        <f t="shared" si="414"/>
        <v>6447852</v>
      </c>
      <c r="HE225" s="14">
        <f t="shared" si="415"/>
        <v>3410079</v>
      </c>
      <c r="HF225" s="29">
        <f t="shared" si="416"/>
        <v>69000</v>
      </c>
      <c r="HG225" s="29">
        <f t="shared" si="417"/>
        <v>49670</v>
      </c>
      <c r="HH225" s="29">
        <f t="shared" si="418"/>
        <v>53643</v>
      </c>
      <c r="HI225" s="29">
        <f t="shared" si="419"/>
        <v>50067</v>
      </c>
      <c r="HJ225" s="14">
        <f t="shared" si="420"/>
        <v>3.29</v>
      </c>
      <c r="HK225" s="14">
        <f t="shared" si="421"/>
        <v>3.7600000000000002</v>
      </c>
      <c r="HL225" s="14">
        <f t="shared" si="422"/>
        <v>1949278</v>
      </c>
      <c r="HM225" s="14">
        <f t="shared" si="423"/>
        <v>3366463</v>
      </c>
      <c r="HN225" s="26">
        <f t="shared" si="424"/>
        <v>0.39938115120787354</v>
      </c>
      <c r="HO225" s="26">
        <f t="shared" si="425"/>
        <v>0.66555566816540135</v>
      </c>
      <c r="HP225" s="29">
        <f t="shared" si="426"/>
        <v>1119189</v>
      </c>
      <c r="HQ225" s="29">
        <f t="shared" si="427"/>
        <v>4261232</v>
      </c>
      <c r="HR225" s="29">
        <f t="shared" si="428"/>
        <v>3610575</v>
      </c>
      <c r="HS225" s="26">
        <f t="shared" si="429"/>
        <v>0.4915146958967892</v>
      </c>
      <c r="HT225" s="26">
        <f t="shared" si="430"/>
        <v>0.49515229411194106</v>
      </c>
      <c r="HU225" s="26">
        <f t="shared" si="431"/>
        <v>0.59515229411194104</v>
      </c>
      <c r="HV225" s="26">
        <f t="shared" si="432"/>
        <v>9.1514695896789178E-2</v>
      </c>
      <c r="HW225" s="29">
        <f t="shared" si="433"/>
        <v>2.2000000000000002</v>
      </c>
      <c r="HX225" s="29">
        <f t="shared" si="434"/>
        <v>4.4218255892909113</v>
      </c>
      <c r="HY225" s="29">
        <f t="shared" si="435"/>
        <v>5.0218255892909109</v>
      </c>
      <c r="HZ225" s="29">
        <f t="shared" si="436"/>
        <v>12311079</v>
      </c>
      <c r="IA225" s="29">
        <f t="shared" si="437"/>
        <v>12561616.466336859</v>
      </c>
      <c r="IB225" s="29">
        <f t="shared" si="438"/>
        <v>9065838.9635270145</v>
      </c>
      <c r="IC225" s="29">
        <f t="shared" si="439"/>
        <v>61993320</v>
      </c>
      <c r="ID225" s="14">
        <f t="shared" si="440"/>
        <v>33938534.43</v>
      </c>
      <c r="IH225" s="14">
        <v>1</v>
      </c>
      <c r="II225" s="14">
        <v>1</v>
      </c>
      <c r="IJ225" s="14">
        <v>480</v>
      </c>
      <c r="IK225" s="14">
        <v>80</v>
      </c>
      <c r="IL225" s="14">
        <v>60</v>
      </c>
      <c r="IM225" s="23">
        <f t="shared" si="441"/>
        <v>7732093532</v>
      </c>
      <c r="IN225" s="23">
        <f t="shared" si="442"/>
        <v>2</v>
      </c>
      <c r="IO225" s="23">
        <f t="shared" si="443"/>
        <v>7732.09</v>
      </c>
      <c r="IP225" s="23">
        <f t="shared" si="444"/>
        <v>7634939055</v>
      </c>
      <c r="IQ225" s="23">
        <f t="shared" si="445"/>
        <v>2</v>
      </c>
      <c r="IR225" s="23">
        <f t="shared" si="446"/>
        <v>7634.94</v>
      </c>
      <c r="IS225" s="14">
        <v>1</v>
      </c>
      <c r="IT225" s="14">
        <v>1</v>
      </c>
      <c r="IU225" s="14">
        <v>240</v>
      </c>
      <c r="IV225" s="14">
        <v>40</v>
      </c>
      <c r="IW225" s="14">
        <v>30</v>
      </c>
      <c r="IX225" s="23">
        <f t="shared" si="447"/>
        <v>4545867089</v>
      </c>
      <c r="IY225" s="23">
        <f t="shared" si="448"/>
        <v>2</v>
      </c>
      <c r="IZ225" s="23">
        <f t="shared" si="449"/>
        <v>4545.87</v>
      </c>
      <c r="JA225" s="23"/>
      <c r="JB225" s="23"/>
      <c r="JC225" s="23"/>
      <c r="JG225">
        <f t="shared" si="450"/>
        <v>1.746277043126029</v>
      </c>
      <c r="JH225">
        <f t="shared" si="451"/>
        <v>5.7452514718846359</v>
      </c>
      <c r="JJ225" s="14">
        <v>10</v>
      </c>
      <c r="JK225" s="14">
        <v>2</v>
      </c>
      <c r="JL225" s="14">
        <v>1.5</v>
      </c>
      <c r="JM225" s="23">
        <f t="shared" si="452"/>
        <v>154386890</v>
      </c>
      <c r="JN225" s="23">
        <f t="shared" si="453"/>
        <v>1</v>
      </c>
      <c r="JO225" s="23">
        <f t="shared" si="454"/>
        <v>154386.89000000001</v>
      </c>
      <c r="JP225" s="14">
        <v>30</v>
      </c>
      <c r="JQ225" s="14">
        <v>6</v>
      </c>
      <c r="JR225" s="14">
        <v>4</v>
      </c>
      <c r="JS225" s="23">
        <f t="shared" si="455"/>
        <v>445028993</v>
      </c>
      <c r="JT225" s="23">
        <f t="shared" si="456"/>
        <v>1</v>
      </c>
      <c r="JU225" s="23">
        <f t="shared" si="457"/>
        <v>445028.99</v>
      </c>
      <c r="JW225" s="23">
        <f t="shared" si="458"/>
        <v>593371991</v>
      </c>
      <c r="JX225" s="23">
        <f t="shared" si="459"/>
        <v>1</v>
      </c>
      <c r="JY225" s="23">
        <f t="shared" si="460"/>
        <v>593371.99</v>
      </c>
      <c r="JZ225" s="23">
        <f t="shared" si="461"/>
        <v>231580335</v>
      </c>
      <c r="KA225" s="23">
        <f t="shared" si="462"/>
        <v>1</v>
      </c>
      <c r="KB225" s="23">
        <f t="shared" si="463"/>
        <v>231580.34</v>
      </c>
    </row>
    <row r="226" spans="3:288" ht="16.5" x14ac:dyDescent="0.2">
      <c r="C226" s="14">
        <f t="shared" si="381"/>
        <v>60</v>
      </c>
      <c r="D226" s="14">
        <v>222</v>
      </c>
      <c r="E226" s="14" t="s">
        <v>816</v>
      </c>
      <c r="F226" s="14">
        <v>780</v>
      </c>
      <c r="G226" s="14">
        <v>780</v>
      </c>
      <c r="H226" s="14">
        <v>780</v>
      </c>
      <c r="I226" s="14">
        <v>780</v>
      </c>
      <c r="J226" s="14">
        <v>12</v>
      </c>
      <c r="K226" s="14">
        <v>12</v>
      </c>
      <c r="L226" s="14">
        <v>11</v>
      </c>
      <c r="M226" s="14">
        <v>8</v>
      </c>
      <c r="N226" s="14">
        <v>8</v>
      </c>
      <c r="O226" s="14">
        <v>8</v>
      </c>
      <c r="P226" s="14">
        <v>11</v>
      </c>
      <c r="Q226" s="14">
        <v>11</v>
      </c>
      <c r="R226" s="14">
        <v>11</v>
      </c>
      <c r="S226" s="14">
        <v>11</v>
      </c>
      <c r="T226" s="14">
        <v>11</v>
      </c>
      <c r="U226" s="14">
        <v>11</v>
      </c>
      <c r="V226" s="14">
        <v>11</v>
      </c>
      <c r="W226" s="14">
        <v>11</v>
      </c>
      <c r="X226" s="14">
        <v>780</v>
      </c>
      <c r="Y226" s="14">
        <v>780</v>
      </c>
      <c r="Z226" s="14">
        <v>780</v>
      </c>
      <c r="AA226" s="14">
        <v>780</v>
      </c>
      <c r="AB226" s="14">
        <v>780</v>
      </c>
      <c r="AC226" s="14">
        <v>780</v>
      </c>
      <c r="AD226" s="14">
        <v>780</v>
      </c>
      <c r="AE226" s="14">
        <v>780</v>
      </c>
      <c r="AF226" s="14">
        <v>107</v>
      </c>
      <c r="AG226" s="14">
        <v>107</v>
      </c>
      <c r="AH226" s="14">
        <v>107</v>
      </c>
      <c r="AI226" s="14">
        <v>107</v>
      </c>
      <c r="AJ226" s="14">
        <v>107</v>
      </c>
      <c r="AK226" s="14">
        <v>107</v>
      </c>
      <c r="AL226" s="14">
        <v>107</v>
      </c>
      <c r="AM226" s="14">
        <v>107</v>
      </c>
      <c r="AN226" s="14">
        <v>7</v>
      </c>
      <c r="AO226" s="14">
        <v>8</v>
      </c>
      <c r="AP226" s="14">
        <v>8</v>
      </c>
      <c r="AQ226" s="14">
        <v>8</v>
      </c>
      <c r="AR226" s="14">
        <v>8</v>
      </c>
      <c r="AS226" s="14">
        <v>0</v>
      </c>
      <c r="AT226" s="14">
        <v>0</v>
      </c>
      <c r="AU226" s="14">
        <v>0</v>
      </c>
      <c r="AV226" s="14">
        <v>0</v>
      </c>
      <c r="AW226" s="14">
        <v>5</v>
      </c>
      <c r="AX226" s="14">
        <v>6</v>
      </c>
      <c r="AY226" s="14">
        <v>0</v>
      </c>
      <c r="AZ226" s="14">
        <v>0</v>
      </c>
      <c r="BA226" s="14">
        <v>23</v>
      </c>
      <c r="BF226" s="14">
        <f>ROUND((INDEX(新战舰养成!S$6:S$18,通天塔!$J226+1)+INDEX(新战舰养成!D$6:D$18,通天塔!$J226+1)*(通天塔!$G226-1))*INDEX(战舰突破!$D$6:$D$18,通天塔!$M226+1),0)</f>
        <v>718133</v>
      </c>
      <c r="BG226" s="14">
        <f>ROUND((INDEX(新战舰养成!T$6:T$18,通天塔!$J226+1)+INDEX(新战舰养成!E$6:E$18,通天塔!$J226+1)*(通天塔!$G226-1))*INDEX(战舰突破!$D$6:$D$18,通天塔!$M226+1),0)</f>
        <v>5744936</v>
      </c>
      <c r="BH226" s="14">
        <f>ROUND((INDEX(新战舰养成!U$6:U$18,通天塔!$J226+1)+INDEX(新战舰养成!F$6:F$18,通天塔!$J226+1)*(通天塔!$G226-1))*INDEX(战舰突破!$D$6:$D$18,通天塔!$M226+1),0)</f>
        <v>359232</v>
      </c>
      <c r="BI226" s="14">
        <f>ROUND((INDEX(新战舰养成!V$6:V$18,通天塔!$J226+1)+INDEX(新战舰养成!G$6:G$18,通天塔!$J226+1)*(通天塔!$G226-1))*INDEX(战舰突破!$D$6:$D$18,通天塔!$M226+1),0)</f>
        <v>630</v>
      </c>
      <c r="BJ226" s="14">
        <f>ROUND((INDEX(新战舰养成!W$6:W$18,通天塔!$J226+1)+INDEX(新战舰养成!H$6:H$18,通天塔!$J226+1)*(通天塔!$G226-1))*INDEX(战舰突破!$D$6:$D$18,通天塔!$M226+1),0)</f>
        <v>8</v>
      </c>
      <c r="BL226" s="14">
        <f>IF($H226&gt;0,ROUND((INDEX(新战舰养成!X$6:X$18,通天塔!$K226+1)+INDEX(新战舰养成!I$6:I$18,通天塔!$K226+1)*(通天塔!$H226-1))*INDEX(战舰突破!$D$6:$D$18,通天塔!$N226+1),0),0)</f>
        <v>718721</v>
      </c>
      <c r="BM226" s="14">
        <f>IF($H226&gt;0,ROUND((INDEX(新战舰养成!Y$6:Y$18,通天塔!$K226+1)+INDEX(新战舰养成!J$6:J$18,通天塔!$K226+1)*(通天塔!$H226-1))*INDEX(战舰突破!$D$6:$D$18,通天塔!$N226+1),0),0)</f>
        <v>0</v>
      </c>
      <c r="BN226" s="14">
        <f>IF($H226&gt;0,ROUND((INDEX(新战舰养成!Z$6:Z$18,通天塔!$K226+1)+INDEX(新战舰养成!K$6:K$18,通天塔!$K226+1)*(通天塔!$H226-1))*INDEX(战舰突破!$D$6:$D$18,通天塔!$N226+1),0),0)</f>
        <v>0</v>
      </c>
      <c r="BO226" s="14">
        <f>IF($H226&gt;0,ROUND((INDEX(新战舰养成!AA$6:AA$18,通天塔!$K226+1)+INDEX(新战舰养成!L$6:L$18,通天塔!$K226+1)*(通天塔!$H226-1))*INDEX(战舰突破!$D$6:$D$18,通天塔!$N226+1),0),0)</f>
        <v>7181328</v>
      </c>
      <c r="BP226" s="14">
        <f>IF($H226&gt;0,ROUND((INDEX(新战舰养成!AB$6:AB$18,通天塔!$K226+1)+INDEX(新战舰养成!M$6:M$18,通天塔!$K226+1)*(通天塔!$H226-1))*INDEX(战舰突破!$D$6:$D$18,通天塔!$N226+1),0),0)</f>
        <v>143472</v>
      </c>
      <c r="BR226" s="14">
        <f>IF($I226&gt;0,ROUND((INDEX(新战舰养成!AC$6:AC$18,通天塔!$L226+1)+INDEX(新战舰养成!I$6:I$18,通天塔!$L226+1)*(通天塔!$I226-1))*INDEX(战舰突破!$D$6:$D$18,通天塔!$O226+1),0),0)</f>
        <v>539843</v>
      </c>
      <c r="BS226" s="14">
        <f>IF($I226&gt;0,ROUND((INDEX(新战舰养成!AD$6:AD$18,通天塔!$L226+1)+INDEX(新战舰养成!J$6:J$18,通天塔!$L226+1)*(通天塔!$I226-1))*INDEX(战舰突破!$D$6:$D$18,通天塔!$O226+1),0),0)</f>
        <v>0</v>
      </c>
      <c r="BT226" s="14">
        <f>IF($I226&gt;0,ROUND((INDEX(新战舰养成!AE$6:AE$18,通天塔!$L226+1)+INDEX(新战舰养成!K$6:K$18,通天塔!$L226+1)*(通天塔!$I226-1))*INDEX(战舰突破!$D$6:$D$18,通天塔!$O226+1),0),0)</f>
        <v>0</v>
      </c>
      <c r="BU226" s="14">
        <f>IF($I226&gt;0,ROUND((INDEX(新战舰养成!AF$6:AF$18,通天塔!$L226+1)+INDEX(新战舰养成!L$6:L$18,通天塔!$L226+1)*(通天塔!$I226-1))*INDEX(战舰突破!$D$6:$D$18,通天塔!$O226+1),0),0)</f>
        <v>3511284</v>
      </c>
      <c r="BV226" s="14">
        <f>IF($I226&gt;0,ROUND((INDEX(新战舰养成!AG$6:AG$18,通天塔!$L226+1)+INDEX(新战舰养成!M$6:M$18,通天塔!$L226+1)*(通天塔!$I226-1))*INDEX(战舰突破!$D$6:$D$18,通天塔!$O226+1),0),0)</f>
        <v>145536</v>
      </c>
      <c r="BY226" s="14">
        <f>(INDEX(装备数值!$C$13:$G$116,通天塔!$P226*8+1,BY$2)+INDEX(装备数值!$C$13:$G$116,通天塔!$Q226*8+2,BY$2)+INDEX(装备数值!$C$13:$G$116,通天塔!$S226*8+3,BY$2)+INDEX(装备数值!$C$13:$G$116,通天塔!$R226*8+4,BY$2)+INDEX(装备数值!$C$13:$G$116,通天塔!$T226*8+5,BY$2)+INDEX(装备数值!$C$13:$G$116,通天塔!$U226*8+6,BY$2)+INDEX(装备数值!$C$13:$G$116,通天塔!$V226*8+7,BY$2)+INDEX(装备数值!$C$13:$G$116,通天塔!$W226*8+8,BY$2))</f>
        <v>110700</v>
      </c>
      <c r="BZ226" s="14">
        <f>(INDEX(装备数值!$C$13:$G$116,通天塔!$P226*8+1,BZ$2)+INDEX(装备数值!$C$13:$G$116,通天塔!$Q226*8+2,BZ$2)+INDEX(装备数值!$C$13:$G$116,通天塔!$S226*8+3,BZ$2)+INDEX(装备数值!$C$13:$G$116,通天塔!$R226*8+4,BZ$2)+INDEX(装备数值!$C$13:$G$116,通天塔!$T226*8+5,BZ$2)+INDEX(装备数值!$C$13:$G$116,通天塔!$U226*8+6,BZ$2)+INDEX(装备数值!$C$13:$G$116,通天塔!$V226*8+7,BZ$2)+INDEX(装备数值!$C$13:$G$116,通天塔!$W226*8+8,BZ$2))</f>
        <v>832500</v>
      </c>
      <c r="CA226" s="14">
        <f>(INDEX(装备数值!$C$13:$G$116,通天塔!$P226*8+1,CA$2)+INDEX(装备数值!$C$13:$G$116,通天塔!$Q226*8+2,CA$2)+INDEX(装备数值!$C$13:$G$116,通天塔!$S226*8+3,CA$2)+INDEX(装备数值!$C$13:$G$116,通天塔!$R226*8+4,CA$2)+INDEX(装备数值!$C$13:$G$116,通天塔!$T226*8+5,CA$2)+INDEX(装备数值!$C$13:$G$116,通天塔!$U226*8+6,CA$2)+INDEX(装备数值!$C$13:$G$116,通天塔!$V226*8+7,CA$2)+INDEX(装备数值!$C$13:$G$116,通天塔!$W226*8+8,CA$2))</f>
        <v>55200</v>
      </c>
      <c r="CB226" s="14">
        <f>(INDEX(装备数值!$C$13:$G$116,通天塔!$P226*8+1,CB$2)+INDEX(装备数值!$C$13:$G$116,通天塔!$Q226*8+2,CB$2)+INDEX(装备数值!$C$13:$G$116,通天塔!$S226*8+3,CB$2)+INDEX(装备数值!$C$13:$G$116,通天塔!$R226*8+4,CB$2)+INDEX(装备数值!$C$13:$G$116,通天塔!$T226*8+5,CB$2)+INDEX(装备数值!$C$13:$G$116,通天塔!$U226*8+6,CB$2)+INDEX(装备数值!$C$13:$G$116,通天塔!$V226*8+7,CB$2)+INDEX(装备数值!$C$13:$G$116,通天塔!$W226*8+8,CB$2))</f>
        <v>1110000</v>
      </c>
      <c r="CC226" s="14">
        <f>(INDEX(装备数值!$C$13:$G$116,通天塔!$P226*8+1,CC$2)+INDEX(装备数值!$C$13:$G$116,通天塔!$Q226*8+2,CC$2)+INDEX(装备数值!$C$13:$G$116,通天塔!$S226*8+3,CC$2)+INDEX(装备数值!$C$13:$G$116,通天塔!$R226*8+4,CC$2)+INDEX(装备数值!$C$13:$G$116,通天塔!$T226*8+5,CC$2)+INDEX(装备数值!$C$13:$G$116,通天塔!$U226*8+6,CC$2)+INDEX(装备数值!$C$13:$G$116,通天塔!$V226*8+7,CC$2)+INDEX(装备数值!$C$13:$G$116,通天塔!$W226*8+8,CC$2))</f>
        <v>21900</v>
      </c>
      <c r="CF226" s="14">
        <f>INDEX(装备数值!$I$13:$M$116,通天塔!$P226*8+1,CF$2)*$X226+INDEX(装备数值!$I$13:$M$116,通天塔!$Q226*8+2,CF$2)*$Y226+INDEX(装备数值!$I$13:$M$116,通天塔!$S226*8+3,CF$2)*$Z226+INDEX(装备数值!$I$13:$M$116,通天塔!$R226*8+4,CF$2)*$AA226+INDEX(装备数值!$I$13:$M$116,通天塔!$T226*8+5,CF$2)*$AB226+INDEX(装备数值!$I$13:$M$116,通天塔!$U226*8+6,CF$2)*$AC226+INDEX(装备数值!$I$13:$M$116,通天塔!$V226*8+7,CF$2)*$AD226+INDEX(装备数值!$I$13:$M$116,通天塔!$W226*8+8,CF$2)*$AE226</f>
        <v>287820</v>
      </c>
      <c r="CG226" s="14">
        <f>INDEX(装备数值!$I$13:$M$116,通天塔!$P226*8+1,CG$2)*$X226+INDEX(装备数值!$I$13:$M$116,通天塔!$Q226*8+2,CG$2)*$Y226+INDEX(装备数值!$I$13:$M$116,通天塔!$S226*8+3,CG$2)*$Z226+INDEX(装备数值!$I$13:$M$116,通天塔!$R226*8+4,CG$2)*$AA226+INDEX(装备数值!$I$13:$M$116,通天塔!$T226*8+5,CG$2)*$AB226+INDEX(装备数值!$I$13:$M$116,通天塔!$U226*8+6,CG$2)*$AC226+INDEX(装备数值!$I$13:$M$116,通天塔!$V226*8+7,CG$2)*$AD226+INDEX(装备数值!$I$13:$M$116,通天塔!$W226*8+8,CG$2)*$AE226</f>
        <v>2164500</v>
      </c>
      <c r="CH226" s="14">
        <f>INDEX(装备数值!$I$13:$M$116,通天塔!$P226*8+1,CH$2)*$X226+INDEX(装备数值!$I$13:$M$116,通天塔!$Q226*8+2,CH$2)*$Y226+INDEX(装备数值!$I$13:$M$116,通天塔!$S226*8+3,CH$2)*$Z226+INDEX(装备数值!$I$13:$M$116,通天塔!$R226*8+4,CH$2)*$AA226+INDEX(装备数值!$I$13:$M$116,通天塔!$T226*8+5,CH$2)*$AB226+INDEX(装备数值!$I$13:$M$116,通天塔!$U226*8+6,CH$2)*$AC226+INDEX(装备数值!$I$13:$M$116,通天塔!$V226*8+7,CH$2)*$AD226+INDEX(装备数值!$I$13:$M$116,通天塔!$W226*8+8,CH$2)*$AE226</f>
        <v>143520</v>
      </c>
      <c r="CI226" s="14">
        <f>INDEX(装备数值!$I$13:$M$116,通天塔!$P226*8+1,CI$2)*$X226+INDEX(装备数值!$I$13:$M$116,通天塔!$Q226*8+2,CI$2)*$Y226+INDEX(装备数值!$I$13:$M$116,通天塔!$S226*8+3,CI$2)*$Z226+INDEX(装备数值!$I$13:$M$116,通天塔!$R226*8+4,CI$2)*$AA226+INDEX(装备数值!$I$13:$M$116,通天塔!$T226*8+5,CI$2)*$AB226+INDEX(装备数值!$I$13:$M$116,通天塔!$U226*8+6,CI$2)*$AC226+INDEX(装备数值!$I$13:$M$116,通天塔!$V226*8+7,CI$2)*$AD226+INDEX(装备数值!$I$13:$M$116,通天塔!$W226*8+8,CI$2)*$AE226</f>
        <v>2886000</v>
      </c>
      <c r="CJ226" s="14">
        <f>INDEX(装备数值!$I$13:$M$116,通天塔!$P226*8+1,CJ$2)*$X226+INDEX(装备数值!$I$13:$M$116,通天塔!$Q226*8+2,CJ$2)*$Y226+INDEX(装备数值!$I$13:$M$116,通天塔!$S226*8+3,CJ$2)*$Z226+INDEX(装备数值!$I$13:$M$116,通天塔!$R226*8+4,CJ$2)*$AA226+INDEX(装备数值!$I$13:$M$116,通天塔!$T226*8+5,CJ$2)*$AB226+INDEX(装备数值!$I$13:$M$116,通天塔!$U226*8+6,CJ$2)*$AC226+INDEX(装备数值!$I$13:$M$116,通天塔!$V226*8+7,CJ$2)*$AD226+INDEX(装备数值!$I$13:$M$116,通天塔!$W226*8+8,CJ$2)*$AE226</f>
        <v>56940</v>
      </c>
      <c r="CM226" s="14">
        <f>INDEX(装备数值!$X$13:$AH$116,$P226*8+1,CM$2)*$AF226+INDEX(装备数值!$X$13:$AH$116,$Q226*8+2,CM$2)*$AG226+INDEX(装备数值!$X$13:$AH$116,$S226*8+3,CM$2)*$AH226+INDEX(装备数值!$X$13:$AH$116,$R226*8+4,CM$2)*$AI226+INDEX(装备数值!$X$13:$AH$116,$T226*8+5,CM$2)*$AJ226+INDEX(装备数值!$X$13:$AH$116,$U226*8+6,CM$2)*$AK226+INDEX(装备数值!$X$13:$AH$116,$V226*8+7,CM$2)*$AL226+INDEX(装备数值!$X$13:$AH$116,$W226*8+8,CM$2)*$AM226</f>
        <v>96300</v>
      </c>
      <c r="CN226" s="14">
        <f>INDEX(装备数值!$X$13:$AH$116,$P226*8+1,CN$2)*$AF226+INDEX(装备数值!$X$13:$AH$116,$Q226*8+2,CN$2)*$AG226+INDEX(装备数值!$X$13:$AH$116,$S226*8+3,CN$2)*$AH226+INDEX(装备数值!$X$13:$AH$116,$R226*8+4,CN$2)*$AI226+INDEX(装备数值!$X$13:$AH$116,$T226*8+5,CN$2)*$AJ226+INDEX(装备数值!$X$13:$AH$116,$U226*8+6,CN$2)*$AK226+INDEX(装备数值!$X$13:$AH$116,$V226*8+7,CN$2)*$AL226+INDEX(装备数值!$X$13:$AH$116,$W226*8+8,CN$2)*$AM226</f>
        <v>722250</v>
      </c>
      <c r="CO226" s="14">
        <f>INDEX(装备数值!$X$13:$AH$116,$P226*8+1,CO$2)*$AF226+INDEX(装备数值!$X$13:$AH$116,$Q226*8+2,CO$2)*$AG226+INDEX(装备数值!$X$13:$AH$116,$S226*8+3,CO$2)*$AH226+INDEX(装备数值!$X$13:$AH$116,$R226*8+4,CO$2)*$AI226+INDEX(装备数值!$X$13:$AH$116,$T226*8+5,CO$2)*$AJ226+INDEX(装备数值!$X$13:$AH$116,$U226*8+6,CO$2)*$AK226+INDEX(装备数值!$X$13:$AH$116,$V226*8+7,CO$2)*$AL226+INDEX(装备数值!$X$13:$AH$116,$W226*8+8,CO$2)*$AM226</f>
        <v>48150</v>
      </c>
      <c r="CP226" s="14">
        <f>INDEX(装备数值!$X$13:$AH$116,$P226*8+1,CP$2)*$AF226+INDEX(装备数值!$X$13:$AH$116,$Q226*8+2,CP$2)*$AG226+INDEX(装备数值!$X$13:$AH$116,$S226*8+3,CP$2)*$AH226+INDEX(装备数值!$X$13:$AH$116,$R226*8+4,CP$2)*$AI226+INDEX(装备数值!$X$13:$AH$116,$T226*8+5,CP$2)*$AJ226+INDEX(装备数值!$X$13:$AH$116,$U226*8+6,CP$2)*$AK226+INDEX(装备数值!$X$13:$AH$116,$V226*8+7,CP$2)*$AL226+INDEX(装备数值!$X$13:$AH$116,$W226*8+8,CP$2)*$AM226</f>
        <v>963000</v>
      </c>
      <c r="CQ226" s="14">
        <f>INDEX(装备数值!$X$13:$AH$116,$P226*8+1,CQ$2)*$AF226+INDEX(装备数值!$X$13:$AH$116,$Q226*8+2,CQ$2)*$AG226+INDEX(装备数值!$X$13:$AH$116,$S226*8+3,CQ$2)*$AH226+INDEX(装备数值!$X$13:$AH$116,$R226*8+4,CQ$2)*$AI226+INDEX(装备数值!$X$13:$AH$116,$T226*8+5,CQ$2)*$AJ226+INDEX(装备数值!$X$13:$AH$116,$U226*8+6,CQ$2)*$AK226+INDEX(装备数值!$X$13:$AH$116,$V226*8+7,CQ$2)*$AL226+INDEX(装备数值!$X$13:$AH$116,$W226*8+8,CQ$2)*$AM226</f>
        <v>19260</v>
      </c>
      <c r="CR226" s="14">
        <f>INDEX(装备数值!$X$13:$AH$116,$P226*8+1,CR$2)*$AF226+INDEX(装备数值!$X$13:$AH$116,$Q226*8+2,CR$2)*$AG226+INDEX(装备数值!$X$13:$AH$116,$S226*8+3,CR$2)*$AH226+INDEX(装备数值!$X$13:$AH$116,$R226*8+4,CR$2)*$AI226+INDEX(装备数值!$X$13:$AH$116,$T226*8+5,CR$2)*$AJ226+INDEX(装备数值!$X$13:$AH$116,$U226*8+6,CR$2)*$AK226+INDEX(装备数值!$X$13:$AH$116,$V226*8+7,CR$2)*$AL226+INDEX(装备数值!$X$13:$AH$116,$W226*8+8,CR$2)*$AM226</f>
        <v>72225</v>
      </c>
      <c r="CS226" s="14">
        <f>INDEX(装备数值!$X$13:$AH$116,$P226*8+1,CS$2)*$AF226+INDEX(装备数值!$X$13:$AH$116,$Q226*8+2,CS$2)*$AG226+INDEX(装备数值!$X$13:$AH$116,$S226*8+3,CS$2)*$AH226+INDEX(装备数值!$X$13:$AH$116,$R226*8+4,CS$2)*$AI226+INDEX(装备数值!$X$13:$AH$116,$T226*8+5,CS$2)*$AJ226+INDEX(装备数值!$X$13:$AH$116,$U226*8+6,CS$2)*$AK226+INDEX(装备数值!$X$13:$AH$116,$V226*8+7,CS$2)*$AL226+INDEX(装备数值!$X$13:$AH$116,$W226*8+8,CS$2)*$AM226</f>
        <v>72225</v>
      </c>
      <c r="CT226" s="14">
        <f>INDEX(装备数值!$X$13:$AH$116,$P226*8+1,CT$2)*$AF226+INDEX(装备数值!$X$13:$AH$116,$Q226*8+2,CT$2)*$AG226+INDEX(装备数值!$X$13:$AH$116,$S226*8+3,CT$2)*$AH226+INDEX(装备数值!$X$13:$AH$116,$R226*8+4,CT$2)*$AI226+INDEX(装备数值!$X$13:$AH$116,$T226*8+5,CT$2)*$AJ226+INDEX(装备数值!$X$13:$AH$116,$U226*8+6,CT$2)*$AK226+INDEX(装备数值!$X$13:$AH$116,$V226*8+7,CT$2)*$AL226+INDEX(装备数值!$X$13:$AH$116,$W226*8+8,CT$2)*$AM226</f>
        <v>72225</v>
      </c>
      <c r="CU226" s="14">
        <f>INDEX(装备数值!$X$13:$AH$116,$P226*8+1,CU$2)*$AF226+INDEX(装备数值!$X$13:$AH$116,$Q226*8+2,CU$2)*$AG226+INDEX(装备数值!$X$13:$AH$116,$S226*8+3,CU$2)*$AH226+INDEX(装备数值!$X$13:$AH$116,$R226*8+4,CU$2)*$AI226+INDEX(装备数值!$X$13:$AH$116,$T226*8+5,CU$2)*$AJ226+INDEX(装备数值!$X$13:$AH$116,$U226*8+6,CU$2)*$AK226+INDEX(装备数值!$X$13:$AH$116,$V226*8+7,CU$2)*$AL226+INDEX(装备数值!$X$13:$AH$116,$W226*8+8,CU$2)*$AM226</f>
        <v>72225</v>
      </c>
      <c r="CV226" s="14">
        <f>INDEX(装备数值!$X$13:$AH$116,$P226*8+1,CV$2)*$AF226+INDEX(装备数值!$X$13:$AH$116,$Q226*8+2,CV$2)*$AG226+INDEX(装备数值!$X$13:$AH$116,$S226*8+3,CV$2)*$AH226+INDEX(装备数值!$X$13:$AH$116,$R226*8+4,CV$2)*$AI226+INDEX(装备数值!$X$13:$AH$116,$T226*8+5,CV$2)*$AJ226+INDEX(装备数值!$X$13:$AH$116,$U226*8+6,CV$2)*$AK226+INDEX(装备数值!$X$13:$AH$116,$V226*8+7,CV$2)*$AL226+INDEX(装备数值!$X$13:$AH$116,$W226*8+8,CV$2)*$AM226</f>
        <v>214</v>
      </c>
      <c r="CW226" s="14">
        <f>INDEX(装备数值!$X$13:$AH$116,$P226*8+1,CW$2)*$AF226+INDEX(装备数值!$X$13:$AH$116,$Q226*8+2,CW$2)*$AG226+INDEX(装备数值!$X$13:$AH$116,$S226*8+3,CW$2)*$AH226+INDEX(装备数值!$X$13:$AH$116,$R226*8+4,CW$2)*$AI226+INDEX(装备数值!$X$13:$AH$116,$T226*8+5,CW$2)*$AJ226+INDEX(装备数值!$X$13:$AH$116,$U226*8+6,CW$2)*$AK226+INDEX(装备数值!$X$13:$AH$116,$V226*8+7,CW$2)*$AL226+INDEX(装备数值!$X$13:$AH$116,$W226*8+8,CW$2)*$AM226</f>
        <v>214</v>
      </c>
      <c r="CY226" s="14">
        <f>INDEX(装备数值!$AN$17:$AN$117,MATCH(MIN($X226:$AE226),装备数值!$AO$17:$AO$117,1))</f>
        <v>78</v>
      </c>
      <c r="CZ226" s="14">
        <f>IF(COUNTIF($P226:$W226,"&gt;"&amp;0)=8,INDEX(装备数值!AR$17:AR$117,$CY226+1),0)</f>
        <v>43680</v>
      </c>
      <c r="DA226" s="14">
        <f>IF(COUNTIF($P226:$W226,"&gt;"&amp;0)=8,INDEX(装备数值!AS$17:AS$117,$CY226+1),0)</f>
        <v>327600</v>
      </c>
      <c r="DB226" s="14">
        <f>IF(COUNTIF($P226:$W226,"&gt;"&amp;0)=8,INDEX(装备数值!AT$17:AT$117,$CY226+1),0)</f>
        <v>21840</v>
      </c>
      <c r="DC226" s="14">
        <f>IF(COUNTIF($P226:$W226,"&gt;"&amp;0)=8,INDEX(装备数值!AU$17:AU$117,$CY226+1),0)</f>
        <v>436800</v>
      </c>
      <c r="DD226" s="14">
        <f>IF(COUNTIF($P226:$W226,"&gt;"&amp;0)=8,INDEX(装备数值!AV$17:AV$117,$CY226+1),0)</f>
        <v>8424</v>
      </c>
      <c r="DF226" s="14">
        <f>INDEX(装备数值!$AY$17:$AY$77,MATCH(MIN($AF226:$AM226),装备数值!$AZ$17:$AZ$77,1))</f>
        <v>53</v>
      </c>
      <c r="DG226" s="26">
        <f>INDEX(装备数值!BA$17:BA$77,通天塔!DF226+1)</f>
        <v>1.4</v>
      </c>
      <c r="DH226" s="26">
        <f>INDEX(装备数值!BA$17:BA$77,通天塔!DF226+1)</f>
        <v>1.4</v>
      </c>
      <c r="DJ226" s="14">
        <f t="shared" si="383"/>
        <v>50</v>
      </c>
      <c r="DK226" s="14">
        <f>VLOOKUP(DJ226,军阶与晶片数值!$W$6:$X$27,2)</f>
        <v>11</v>
      </c>
      <c r="DL226" s="14">
        <f>INDEX(军阶与晶片数值!Y$6:Y$27,$DK226+1)</f>
        <v>1000</v>
      </c>
      <c r="DM226" s="14">
        <f>INDEX(军阶与晶片数值!Z$6:Z$27,$DK226+1)</f>
        <v>1000</v>
      </c>
      <c r="DN226" s="14">
        <f>INDEX(军阶与晶片数值!AA$6:AA$27,$DK226+1)</f>
        <v>1000</v>
      </c>
      <c r="DO226" s="14">
        <f>INDEX(军阶与晶片数值!AB$6:AB$27,$DK226+1)</f>
        <v>1000</v>
      </c>
      <c r="DP226" s="29">
        <f>INDEX(军阶与晶片数值!AC$6:AC$27,$DK226+1)</f>
        <v>60</v>
      </c>
      <c r="DQ226" s="29">
        <f>INDEX(军阶与晶片数值!AD$6:AD$27,$DK226+1)</f>
        <v>40</v>
      </c>
      <c r="DS226" s="26">
        <f>INDEX(军阶与晶片数值!I$6:I$16,AN226+1)</f>
        <v>0.45</v>
      </c>
      <c r="DT226" s="26">
        <f>INDEX(军阶与晶片数值!M$6:M$16,AO226+1)</f>
        <v>0.6</v>
      </c>
      <c r="DU226" s="26">
        <f>INDEX(军阶与晶片数值!J$6:J$16,AP226+1)</f>
        <v>0.6</v>
      </c>
      <c r="DV226" s="26">
        <f>INDEX(军阶与晶片数值!K$6:K$16,AQ226+1)</f>
        <v>1.2</v>
      </c>
      <c r="DW226" s="26">
        <f>INDEX(军阶与晶片数值!L$6:L$16,AR226+1)</f>
        <v>1.2</v>
      </c>
      <c r="DX226" s="28">
        <f>INDEX(军阶与晶片数值!N$6:N$16,AS226+1)</f>
        <v>0</v>
      </c>
      <c r="DY226" s="28">
        <f>INDEX(军阶与晶片数值!O$6:O$16,AT226+1)</f>
        <v>0</v>
      </c>
      <c r="DZ226" s="28">
        <f>INDEX(军阶与晶片数值!P$6:P$16,AU226+1)</f>
        <v>0</v>
      </c>
      <c r="EA226" s="28">
        <f>INDEX(军阶与晶片数值!Q$6:Q$16,AV226+1)</f>
        <v>0</v>
      </c>
      <c r="EB226" s="26">
        <f>INDEX(军阶与晶片数值!R$6:R$16,AW226+1)</f>
        <v>0.4</v>
      </c>
      <c r="EC226" s="26">
        <f>INDEX(军阶与晶片数值!S$6:S$16,AX226+1)</f>
        <v>0.6</v>
      </c>
      <c r="ED226" s="26">
        <f>INDEX(军阶与晶片数值!T$6:T$16,AY226+1)</f>
        <v>0</v>
      </c>
      <c r="EE226" s="26">
        <f>INDEX(军阶与晶片数值!U$6:U$16,AZ226+1)</f>
        <v>0</v>
      </c>
      <c r="EG226" s="26">
        <f>INDEX(军阶与晶片数值!$C$6:$C$36,通天塔!$BA226+1)</f>
        <v>1.1499999999999999</v>
      </c>
      <c r="EH226" s="26">
        <f>INDEX(军阶与晶片数值!$C$6:$C$36,通天塔!$BA226+1)</f>
        <v>1.1499999999999999</v>
      </c>
      <c r="EI226" s="26">
        <f>INDEX(军阶与晶片数值!$C$6:$C$36,通天塔!$BA226+1)</f>
        <v>1.1499999999999999</v>
      </c>
      <c r="EJ226" s="26">
        <f>INDEX(军阶与晶片数值!$C$6:$C$36,通天塔!$BA226+1)</f>
        <v>1.1499999999999999</v>
      </c>
      <c r="EK226" s="26">
        <f>INDEX(军阶与晶片数值!$C$6:$C$36,通天塔!$BA226+1)</f>
        <v>1.1499999999999999</v>
      </c>
      <c r="EM226" s="14">
        <f>INDEX(战舰突破!$H$6:$H$18,通天塔!$J226+1)+INDEX(战舰突破!$H$23:$H$35,通天塔!$K226+1)+INDEX(战舰突破!$H$40:$H$52,通天塔!$L226+1)</f>
        <v>200</v>
      </c>
      <c r="EN226" s="14">
        <f>INDEX(战舰突破!$I$6:$I$18,通天塔!$J226+1)+INDEX(战舰突破!$I$23:$I$35,通天塔!$K226+1)+INDEX(战舰突破!$I$40:$I$52,通天塔!$L226+1)</f>
        <v>200</v>
      </c>
      <c r="EO226" s="14">
        <f>INDEX(战舰突破!$J$6:$J$18,通天塔!$J226+1)+INDEX(战舰突破!$J$23:$J$35,通天塔!$K226+1)+INDEX(战舰突破!$J$40:$J$52,通天塔!$L226+1)</f>
        <v>0</v>
      </c>
      <c r="EP226" s="14">
        <f>INDEX(战舰突破!$K$6:$K$18,通天塔!$J226+1)+INDEX(战舰突破!$K$23:$K$35,通天塔!$K226+1)+INDEX(战舰突破!$K$40:$K$52,通天塔!$L226+1)</f>
        <v>0</v>
      </c>
      <c r="EQ226" s="14">
        <f>INDEX(战舰突破!$L$6:$L$18,通天塔!$J226+1)+INDEX(战舰突破!$L$23:$L$35,通天塔!$K226+1)+INDEX(战舰突破!$L$40:$L$52,通天塔!$L226+1)</f>
        <v>200</v>
      </c>
      <c r="ER226" s="18">
        <f>INDEX(战舰突破!$N$6:$N$18,通天塔!$J226+1)+INDEX(战舰突破!$N$23:$N$35,通天塔!$K226+1)+INDEX(战舰突破!$N$40:$N$52,通天塔!$L226+1)</f>
        <v>0.75</v>
      </c>
      <c r="ES226" s="18">
        <f>INDEX(战舰突破!$O$6:$O$18,通天塔!$J226+1)+INDEX(战舰突破!$O$23:$O$35,通天塔!$K226+1)+INDEX(战舰突破!$O$40:$O$52,通天塔!$L226+1)</f>
        <v>1.4</v>
      </c>
      <c r="ET226" s="18">
        <f>INDEX(战舰突破!$P$6:$P$18,通天塔!$J226+1)+INDEX(战舰突破!$P$23:$P$35,通天塔!$K226+1)+INDEX(战舰突破!$P$40:$P$52,通天塔!$L226+1)</f>
        <v>0.5</v>
      </c>
      <c r="EU226" s="18">
        <f>INDEX(战舰突破!$Q$6:$Q$18,通天塔!$J226+1)+INDEX(战舰突破!$Q$23:$Q$35,通天塔!$K226+1)+INDEX(战舰突破!$Q$40:$Q$52,通天塔!$L226+1)</f>
        <v>0.3</v>
      </c>
      <c r="EV226" s="18">
        <f>INDEX(战舰突破!$R$6:$R$18,通天塔!$J226+1)+INDEX(战舰突破!$R$23:$R$35,通天塔!$K226+1)+INDEX(战舰突破!$R$40:$R$52,通天塔!$L226+1)</f>
        <v>0.25</v>
      </c>
      <c r="EW226" s="18">
        <f>INDEX(战舰突破!$M$6:$M$18,通天塔!$J226+1)+INDEX(战舰突破!$M$23:$M$35,通天塔!$K226+1)+INDEX(战舰突破!$M$40:$M$52,通天塔!$L226+1)</f>
        <v>0.2</v>
      </c>
      <c r="EX226" s="22">
        <f>INDEX(战舰突破!$W$6:$W$18,通天塔!$J226+1)+INDEX(战舰突破!$W$23:$W$35,通天塔!$K226+1)+INDEX(战舰突破!$W$40:$W$52,通天塔!$L226+1)</f>
        <v>0.5</v>
      </c>
      <c r="FA226" s="14">
        <f>INDEX(战舰突破!$S$6:$S$18,通天塔!$J226+1)</f>
        <v>0</v>
      </c>
      <c r="FB226" s="14">
        <f>INDEX(战舰突破!$T$6:$T$18,通天塔!$J226+1)</f>
        <v>1.45</v>
      </c>
      <c r="FC226" s="14">
        <f>INDEX(战舰突破!$U$6:$U$18,通天塔!$J226+1)</f>
        <v>0.1</v>
      </c>
      <c r="FD226" s="14">
        <f>INDEX(战舰突破!$V$6:$V$18,通天塔!$J226+1)</f>
        <v>2</v>
      </c>
      <c r="FE226" s="14">
        <f>INDEX(战舰突破!$X$6:$X$18,通天塔!$J226+1)</f>
        <v>15</v>
      </c>
      <c r="FG226" s="14">
        <f>INDEX(战舰突破!$S$23:$S$35,通天塔!$J226+1)</f>
        <v>1</v>
      </c>
      <c r="FH226" s="14">
        <f>INDEX(战舰突破!$T$23:$T$35,通天塔!$J226+1)</f>
        <v>0.9</v>
      </c>
      <c r="FI226" s="14">
        <f>INDEX(战舰突破!$U$23:$U$35,通天塔!$J226+1)</f>
        <v>0.1</v>
      </c>
      <c r="FJ226" s="14">
        <f>INDEX(战舰突破!$V$23:$V$35,通天塔!$J226+1)</f>
        <v>2</v>
      </c>
      <c r="FK226" s="14">
        <f>INDEX(战舰突破!$X$23:$X$35,通天塔!$J226+1)</f>
        <v>200</v>
      </c>
      <c r="FM226" s="14">
        <f>INDEX(战舰突破!$S$40:$S$52,通天塔!$J226+1)</f>
        <v>1</v>
      </c>
      <c r="FN226" s="14">
        <f>INDEX(战舰突破!$T$40:$T$52,通天塔!$J226+1)</f>
        <v>0.6</v>
      </c>
      <c r="FO226" s="14">
        <f>INDEX(战舰突破!$U$40:$U$52,通天塔!$J226+1)</f>
        <v>0.2</v>
      </c>
      <c r="FP226" s="14">
        <f>INDEX(战舰突破!$V$40:$V$52,通天塔!$J226+1)</f>
        <v>2</v>
      </c>
      <c r="FQ226" s="14">
        <f>INDEX(战舰突破!$X$40:$X$52,通天塔!$J226+1)</f>
        <v>350</v>
      </c>
      <c r="FT226" s="14">
        <f t="shared" si="384"/>
        <v>6856809</v>
      </c>
      <c r="FU226" s="14">
        <f t="shared" si="385"/>
        <v>6860017</v>
      </c>
      <c r="FV226" s="14">
        <f t="shared" si="386"/>
        <v>5884126</v>
      </c>
      <c r="FW226" s="14">
        <f t="shared" si="387"/>
        <v>80840985</v>
      </c>
      <c r="FX226" s="14">
        <f t="shared" si="388"/>
        <v>3241212</v>
      </c>
      <c r="FY226" s="14">
        <f t="shared" si="389"/>
        <v>76101168</v>
      </c>
      <c r="FZ226" s="14">
        <f t="shared" si="390"/>
        <v>1870904</v>
      </c>
      <c r="GA226" s="28">
        <f t="shared" si="391"/>
        <v>73225</v>
      </c>
      <c r="GB226" s="28">
        <f t="shared" si="392"/>
        <v>73225</v>
      </c>
      <c r="GC226" s="28">
        <f t="shared" si="393"/>
        <v>73225</v>
      </c>
      <c r="GD226" s="28">
        <f t="shared" si="394"/>
        <v>73225</v>
      </c>
      <c r="GE226" s="28">
        <f t="shared" si="395"/>
        <v>3.36</v>
      </c>
      <c r="GF226" s="28">
        <f t="shared" si="396"/>
        <v>3.84</v>
      </c>
      <c r="GG226" s="28">
        <f t="shared" si="397"/>
        <v>0</v>
      </c>
      <c r="GH226" s="28">
        <f t="shared" si="398"/>
        <v>78.45</v>
      </c>
      <c r="GI226" s="14">
        <f t="shared" si="399"/>
        <v>1</v>
      </c>
      <c r="GJ226" s="14">
        <f t="shared" si="400"/>
        <v>2</v>
      </c>
      <c r="GK226" s="14">
        <f t="shared" si="401"/>
        <v>2</v>
      </c>
      <c r="GL226" s="18">
        <f t="shared" si="402"/>
        <v>2.6500000000000004</v>
      </c>
      <c r="GM226" s="18">
        <f t="shared" si="403"/>
        <v>2.1</v>
      </c>
      <c r="GN226" s="18">
        <f t="shared" si="404"/>
        <v>1.8</v>
      </c>
      <c r="GO226" s="29">
        <f t="shared" si="464"/>
        <v>73375</v>
      </c>
      <c r="GP226" s="29">
        <f t="shared" si="464"/>
        <v>73675</v>
      </c>
      <c r="GQ226" s="29">
        <f t="shared" si="464"/>
        <v>73675</v>
      </c>
      <c r="GR226" s="26">
        <f t="shared" si="405"/>
        <v>0.1</v>
      </c>
      <c r="GS226" s="26">
        <f t="shared" si="406"/>
        <v>0.1</v>
      </c>
      <c r="GT226" s="26">
        <f t="shared" si="407"/>
        <v>0.2</v>
      </c>
      <c r="GU226" s="14">
        <f t="shared" si="408"/>
        <v>4</v>
      </c>
      <c r="GV226" s="14">
        <f t="shared" si="409"/>
        <v>4</v>
      </c>
      <c r="GW226" s="14">
        <f t="shared" si="410"/>
        <v>4</v>
      </c>
      <c r="GX226" s="14">
        <f t="shared" si="411"/>
        <v>15</v>
      </c>
      <c r="GY226" s="14">
        <f t="shared" si="412"/>
        <v>200</v>
      </c>
      <c r="GZ226" s="14">
        <f t="shared" si="413"/>
        <v>350</v>
      </c>
      <c r="HA226">
        <v>222</v>
      </c>
      <c r="HB226" s="14">
        <f t="shared" si="382"/>
        <v>796749169</v>
      </c>
      <c r="HD226" s="14">
        <f t="shared" si="414"/>
        <v>6482424</v>
      </c>
      <c r="HE226" s="14">
        <f t="shared" si="415"/>
        <v>3428374</v>
      </c>
      <c r="HF226" s="29">
        <f t="shared" si="416"/>
        <v>70296</v>
      </c>
      <c r="HG226" s="29">
        <f t="shared" si="417"/>
        <v>50607</v>
      </c>
      <c r="HH226" s="29">
        <f t="shared" si="418"/>
        <v>54656</v>
      </c>
      <c r="HI226" s="29">
        <f t="shared" si="419"/>
        <v>51012</v>
      </c>
      <c r="HJ226" s="14">
        <f t="shared" si="420"/>
        <v>3.36</v>
      </c>
      <c r="HK226" s="14">
        <f t="shared" si="421"/>
        <v>3.84</v>
      </c>
      <c r="HL226" s="14">
        <f t="shared" si="422"/>
        <v>1960095</v>
      </c>
      <c r="HM226" s="14">
        <f t="shared" si="423"/>
        <v>3383948</v>
      </c>
      <c r="HN226" s="26">
        <f t="shared" si="424"/>
        <v>0.39940125312304797</v>
      </c>
      <c r="HO226" s="26">
        <f t="shared" si="425"/>
        <v>0.66557451927425337</v>
      </c>
      <c r="HP226" s="29">
        <f t="shared" si="426"/>
        <v>1125355</v>
      </c>
      <c r="HQ226" s="29">
        <f t="shared" si="427"/>
        <v>4284685</v>
      </c>
      <c r="HR226" s="29">
        <f t="shared" si="428"/>
        <v>3635168</v>
      </c>
      <c r="HS226" s="26">
        <f t="shared" si="429"/>
        <v>0.49167476468122395</v>
      </c>
      <c r="HT226" s="26">
        <f t="shared" si="430"/>
        <v>0.49524741816241746</v>
      </c>
      <c r="HU226" s="26">
        <f t="shared" si="431"/>
        <v>0.59524741816241744</v>
      </c>
      <c r="HV226" s="26">
        <f t="shared" si="432"/>
        <v>9.167476468122393E-2</v>
      </c>
      <c r="HW226" s="29">
        <f t="shared" si="433"/>
        <v>2.2000000000000002</v>
      </c>
      <c r="HX226" s="29">
        <f t="shared" si="434"/>
        <v>4.421435920887161</v>
      </c>
      <c r="HY226" s="29">
        <f t="shared" si="435"/>
        <v>5.0214359208871606</v>
      </c>
      <c r="HZ226" s="29">
        <f t="shared" si="436"/>
        <v>12378905</v>
      </c>
      <c r="IA226" s="29">
        <f t="shared" si="437"/>
        <v>12629640.112457603</v>
      </c>
      <c r="IB226" s="29">
        <f t="shared" si="438"/>
        <v>9126881.5868297685</v>
      </c>
      <c r="IC226" s="29">
        <f t="shared" si="439"/>
        <v>62325918</v>
      </c>
      <c r="ID226" s="14">
        <f t="shared" si="440"/>
        <v>34135426.700000003</v>
      </c>
      <c r="IH226" s="14">
        <v>1</v>
      </c>
      <c r="II226" s="14">
        <v>1</v>
      </c>
      <c r="IJ226" s="14">
        <v>480</v>
      </c>
      <c r="IK226" s="14">
        <v>80</v>
      </c>
      <c r="IL226" s="14">
        <v>60</v>
      </c>
      <c r="IM226" s="23">
        <f t="shared" si="441"/>
        <v>7777657307</v>
      </c>
      <c r="IN226" s="23">
        <f t="shared" si="442"/>
        <v>2</v>
      </c>
      <c r="IO226" s="23">
        <f t="shared" si="443"/>
        <v>7777.66</v>
      </c>
      <c r="IP226" s="23">
        <f t="shared" si="444"/>
        <v>7677321542</v>
      </c>
      <c r="IQ226" s="23">
        <f t="shared" si="445"/>
        <v>2</v>
      </c>
      <c r="IR226" s="23">
        <f t="shared" si="446"/>
        <v>7677.32</v>
      </c>
      <c r="IS226" s="14">
        <v>1</v>
      </c>
      <c r="IT226" s="14">
        <v>1</v>
      </c>
      <c r="IU226" s="14">
        <v>240</v>
      </c>
      <c r="IV226" s="14">
        <v>40</v>
      </c>
      <c r="IW226" s="14">
        <v>30</v>
      </c>
      <c r="IX226" s="23">
        <f t="shared" si="447"/>
        <v>4572687263</v>
      </c>
      <c r="IY226" s="23">
        <f t="shared" si="448"/>
        <v>2</v>
      </c>
      <c r="IZ226" s="23">
        <f t="shared" si="449"/>
        <v>4572.6899999999996</v>
      </c>
      <c r="JA226" s="23"/>
      <c r="JB226" s="23"/>
      <c r="JC226" s="23"/>
      <c r="JG226">
        <f t="shared" si="450"/>
        <v>1.7460196846148208</v>
      </c>
      <c r="JH226">
        <f t="shared" si="451"/>
        <v>5.8666261403057973</v>
      </c>
      <c r="JJ226" s="14">
        <v>10</v>
      </c>
      <c r="JK226" s="14">
        <v>2</v>
      </c>
      <c r="JL226" s="14">
        <v>1.5</v>
      </c>
      <c r="JM226" s="23">
        <f t="shared" si="452"/>
        <v>155296940</v>
      </c>
      <c r="JN226" s="23">
        <f t="shared" si="453"/>
        <v>1</v>
      </c>
      <c r="JO226" s="23">
        <f t="shared" si="454"/>
        <v>155296.94</v>
      </c>
      <c r="JP226" s="14">
        <v>30</v>
      </c>
      <c r="JQ226" s="14">
        <v>6</v>
      </c>
      <c r="JR226" s="14">
        <v>4</v>
      </c>
      <c r="JS226" s="23">
        <f t="shared" si="455"/>
        <v>447637057</v>
      </c>
      <c r="JT226" s="23">
        <f t="shared" si="456"/>
        <v>1</v>
      </c>
      <c r="JU226" s="23">
        <f t="shared" si="457"/>
        <v>447637.06</v>
      </c>
      <c r="JW226" s="23">
        <f t="shared" si="458"/>
        <v>596849409</v>
      </c>
      <c r="JX226" s="23">
        <f t="shared" si="459"/>
        <v>1</v>
      </c>
      <c r="JY226" s="23">
        <f t="shared" si="460"/>
        <v>596849.41</v>
      </c>
      <c r="JZ226" s="23">
        <f t="shared" si="461"/>
        <v>232945410</v>
      </c>
      <c r="KA226" s="23">
        <f t="shared" si="462"/>
        <v>1</v>
      </c>
      <c r="KB226" s="23">
        <f t="shared" si="463"/>
        <v>232945.41</v>
      </c>
    </row>
    <row r="227" spans="3:288" ht="16.5" x14ac:dyDescent="0.2">
      <c r="C227" s="14">
        <f t="shared" si="381"/>
        <v>60</v>
      </c>
      <c r="D227" s="14">
        <v>223</v>
      </c>
      <c r="E227" s="14" t="s">
        <v>875</v>
      </c>
      <c r="F227" s="14">
        <v>782</v>
      </c>
      <c r="G227" s="14">
        <v>782</v>
      </c>
      <c r="H227" s="14">
        <v>782</v>
      </c>
      <c r="I227" s="14">
        <v>782</v>
      </c>
      <c r="J227" s="14">
        <v>12</v>
      </c>
      <c r="K227" s="14">
        <v>12</v>
      </c>
      <c r="L227" s="14">
        <v>11</v>
      </c>
      <c r="M227" s="14">
        <v>8</v>
      </c>
      <c r="N227" s="14">
        <v>8</v>
      </c>
      <c r="O227" s="14">
        <v>8</v>
      </c>
      <c r="P227" s="14">
        <v>11</v>
      </c>
      <c r="Q227" s="14">
        <v>11</v>
      </c>
      <c r="R227" s="14">
        <v>11</v>
      </c>
      <c r="S227" s="14">
        <v>11</v>
      </c>
      <c r="T227" s="14">
        <v>11</v>
      </c>
      <c r="U227" s="14">
        <v>11</v>
      </c>
      <c r="V227" s="14">
        <v>11</v>
      </c>
      <c r="W227" s="14">
        <v>11</v>
      </c>
      <c r="X227" s="14">
        <v>782</v>
      </c>
      <c r="Y227" s="14">
        <v>782</v>
      </c>
      <c r="Z227" s="14">
        <v>782</v>
      </c>
      <c r="AA227" s="14">
        <v>782</v>
      </c>
      <c r="AB227" s="14">
        <v>782</v>
      </c>
      <c r="AC227" s="14">
        <v>782</v>
      </c>
      <c r="AD227" s="14">
        <v>782</v>
      </c>
      <c r="AE227" s="14">
        <v>782</v>
      </c>
      <c r="AF227" s="14">
        <v>107</v>
      </c>
      <c r="AG227" s="14">
        <v>107</v>
      </c>
      <c r="AH227" s="14">
        <v>107</v>
      </c>
      <c r="AI227" s="14">
        <v>107</v>
      </c>
      <c r="AJ227" s="14">
        <v>107</v>
      </c>
      <c r="AK227" s="14">
        <v>107</v>
      </c>
      <c r="AL227" s="14">
        <v>107</v>
      </c>
      <c r="AM227" s="14">
        <v>107</v>
      </c>
      <c r="AN227" s="14">
        <v>7</v>
      </c>
      <c r="AO227" s="14">
        <v>8</v>
      </c>
      <c r="AP227" s="14">
        <v>8</v>
      </c>
      <c r="AQ227" s="14">
        <v>8</v>
      </c>
      <c r="AR227" s="14">
        <v>8</v>
      </c>
      <c r="AS227" s="14">
        <v>0</v>
      </c>
      <c r="AT227" s="14">
        <v>0</v>
      </c>
      <c r="AU227" s="14">
        <v>0</v>
      </c>
      <c r="AV227" s="14">
        <v>0</v>
      </c>
      <c r="AW227" s="14">
        <v>5</v>
      </c>
      <c r="AX227" s="14">
        <v>6</v>
      </c>
      <c r="AY227" s="14">
        <v>0</v>
      </c>
      <c r="AZ227" s="14">
        <v>0</v>
      </c>
      <c r="BA227" s="14">
        <v>23</v>
      </c>
      <c r="BF227" s="14">
        <f>ROUND((INDEX(新战舰养成!S$6:S$18,通天塔!$J227+1)+INDEX(新战舰养成!D$6:D$18,通天塔!$J227+1)*(通天塔!$G227-1))*INDEX(战舰突破!$D$6:$D$18,通天塔!$M227+1),0)</f>
        <v>718637</v>
      </c>
      <c r="BG227" s="14">
        <f>ROUND((INDEX(新战舰养成!T$6:T$18,通天塔!$J227+1)+INDEX(新战舰养成!E$6:E$18,通天塔!$J227+1)*(通天塔!$G227-1))*INDEX(战舰突破!$D$6:$D$18,通天塔!$M227+1),0)</f>
        <v>5748968</v>
      </c>
      <c r="BH227" s="14">
        <f>ROUND((INDEX(新战舰养成!U$6:U$18,通天塔!$J227+1)+INDEX(新战舰养成!F$6:F$18,通天塔!$J227+1)*(通天塔!$G227-1))*INDEX(战舰突破!$D$6:$D$18,通天塔!$M227+1),0)</f>
        <v>359484</v>
      </c>
      <c r="BI227" s="14">
        <f>ROUND((INDEX(新战舰养成!V$6:V$18,通天塔!$J227+1)+INDEX(新战舰养成!G$6:G$18,通天塔!$J227+1)*(通天塔!$G227-1))*INDEX(战舰突破!$D$6:$D$18,通天塔!$M227+1),0)</f>
        <v>630</v>
      </c>
      <c r="BJ227" s="14">
        <f>ROUND((INDEX(新战舰养成!W$6:W$18,通天塔!$J227+1)+INDEX(新战舰养成!H$6:H$18,通天塔!$J227+1)*(通天塔!$G227-1))*INDEX(战舰突破!$D$6:$D$18,通天塔!$M227+1),0)</f>
        <v>8</v>
      </c>
      <c r="BL227" s="14">
        <f>IF($H227&gt;0,ROUND((INDEX(新战舰养成!X$6:X$18,通天塔!$K227+1)+INDEX(新战舰养成!I$6:I$18,通天塔!$K227+1)*(通天塔!$H227-1))*INDEX(战舰突破!$D$6:$D$18,通天塔!$N227+1),0),0)</f>
        <v>719225</v>
      </c>
      <c r="BM227" s="14">
        <f>IF($H227&gt;0,ROUND((INDEX(新战舰养成!Y$6:Y$18,通天塔!$K227+1)+INDEX(新战舰养成!J$6:J$18,通天塔!$K227+1)*(通天塔!$H227-1))*INDEX(战舰突破!$D$6:$D$18,通天塔!$N227+1),0),0)</f>
        <v>0</v>
      </c>
      <c r="BN227" s="14">
        <f>IF($H227&gt;0,ROUND((INDEX(新战舰养成!Z$6:Z$18,通天塔!$K227+1)+INDEX(新战舰养成!K$6:K$18,通天塔!$K227+1)*(通天塔!$H227-1))*INDEX(战舰突破!$D$6:$D$18,通天塔!$N227+1),0),0)</f>
        <v>0</v>
      </c>
      <c r="BO227" s="14">
        <f>IF($H227&gt;0,ROUND((INDEX(新战舰养成!AA$6:AA$18,通天塔!$K227+1)+INDEX(新战舰养成!L$6:L$18,通天塔!$K227+1)*(通天塔!$H227-1))*INDEX(战舰突破!$D$6:$D$18,通天塔!$N227+1),0),0)</f>
        <v>7186368</v>
      </c>
      <c r="BP227" s="14">
        <f>IF($H227&gt;0,ROUND((INDEX(新战舰养成!AB$6:AB$18,通天塔!$K227+1)+INDEX(新战舰养成!M$6:M$18,通天塔!$K227+1)*(通天塔!$H227-1))*INDEX(战舰突破!$D$6:$D$18,通天塔!$N227+1),0),0)</f>
        <v>143573</v>
      </c>
      <c r="BR227" s="14">
        <f>IF($I227&gt;0,ROUND((INDEX(新战舰养成!AC$6:AC$18,通天塔!$L227+1)+INDEX(新战舰养成!I$6:I$18,通天塔!$L227+1)*(通天塔!$I227-1))*INDEX(战舰突破!$D$6:$D$18,通天塔!$O227+1),0),0)</f>
        <v>540263</v>
      </c>
      <c r="BS227" s="14">
        <f>IF($I227&gt;0,ROUND((INDEX(新战舰养成!AD$6:AD$18,通天塔!$L227+1)+INDEX(新战舰养成!J$6:J$18,通天塔!$L227+1)*(通天塔!$I227-1))*INDEX(战舰突破!$D$6:$D$18,通天塔!$O227+1),0),0)</f>
        <v>0</v>
      </c>
      <c r="BT227" s="14">
        <f>IF($I227&gt;0,ROUND((INDEX(新战舰养成!AE$6:AE$18,通天塔!$L227+1)+INDEX(新战舰养成!K$6:K$18,通天塔!$L227+1)*(通天塔!$I227-1))*INDEX(战舰突破!$D$6:$D$18,通天塔!$O227+1),0),0)</f>
        <v>0</v>
      </c>
      <c r="BU227" s="14">
        <f>IF($I227&gt;0,ROUND((INDEX(新战舰养成!AF$6:AF$18,通天塔!$L227+1)+INDEX(新战舰养成!L$6:L$18,通天塔!$L227+1)*(通天塔!$I227-1))*INDEX(战舰突破!$D$6:$D$18,通天塔!$O227+1),0),0)</f>
        <v>3515484</v>
      </c>
      <c r="BV227" s="14">
        <f>IF($I227&gt;0,ROUND((INDEX(新战舰养成!AG$6:AG$18,通天塔!$L227+1)+INDEX(新战舰养成!M$6:M$18,通天塔!$L227+1)*(通天塔!$I227-1))*INDEX(战舰突破!$D$6:$D$18,通天塔!$O227+1),0),0)</f>
        <v>145620</v>
      </c>
      <c r="BY227" s="14">
        <f>(INDEX(装备数值!$C$13:$G$116,通天塔!$P227*8+1,BY$2)+INDEX(装备数值!$C$13:$G$116,通天塔!$Q227*8+2,BY$2)+INDEX(装备数值!$C$13:$G$116,通天塔!$S227*8+3,BY$2)+INDEX(装备数值!$C$13:$G$116,通天塔!$R227*8+4,BY$2)+INDEX(装备数值!$C$13:$G$116,通天塔!$T227*8+5,BY$2)+INDEX(装备数值!$C$13:$G$116,通天塔!$U227*8+6,BY$2)+INDEX(装备数值!$C$13:$G$116,通天塔!$V227*8+7,BY$2)+INDEX(装备数值!$C$13:$G$116,通天塔!$W227*8+8,BY$2))</f>
        <v>110700</v>
      </c>
      <c r="BZ227" s="14">
        <f>(INDEX(装备数值!$C$13:$G$116,通天塔!$P227*8+1,BZ$2)+INDEX(装备数值!$C$13:$G$116,通天塔!$Q227*8+2,BZ$2)+INDEX(装备数值!$C$13:$G$116,通天塔!$S227*8+3,BZ$2)+INDEX(装备数值!$C$13:$G$116,通天塔!$R227*8+4,BZ$2)+INDEX(装备数值!$C$13:$G$116,通天塔!$T227*8+5,BZ$2)+INDEX(装备数值!$C$13:$G$116,通天塔!$U227*8+6,BZ$2)+INDEX(装备数值!$C$13:$G$116,通天塔!$V227*8+7,BZ$2)+INDEX(装备数值!$C$13:$G$116,通天塔!$W227*8+8,BZ$2))</f>
        <v>832500</v>
      </c>
      <c r="CA227" s="14">
        <f>(INDEX(装备数值!$C$13:$G$116,通天塔!$P227*8+1,CA$2)+INDEX(装备数值!$C$13:$G$116,通天塔!$Q227*8+2,CA$2)+INDEX(装备数值!$C$13:$G$116,通天塔!$S227*8+3,CA$2)+INDEX(装备数值!$C$13:$G$116,通天塔!$R227*8+4,CA$2)+INDEX(装备数值!$C$13:$G$116,通天塔!$T227*8+5,CA$2)+INDEX(装备数值!$C$13:$G$116,通天塔!$U227*8+6,CA$2)+INDEX(装备数值!$C$13:$G$116,通天塔!$V227*8+7,CA$2)+INDEX(装备数值!$C$13:$G$116,通天塔!$W227*8+8,CA$2))</f>
        <v>55200</v>
      </c>
      <c r="CB227" s="14">
        <f>(INDEX(装备数值!$C$13:$G$116,通天塔!$P227*8+1,CB$2)+INDEX(装备数值!$C$13:$G$116,通天塔!$Q227*8+2,CB$2)+INDEX(装备数值!$C$13:$G$116,通天塔!$S227*8+3,CB$2)+INDEX(装备数值!$C$13:$G$116,通天塔!$R227*8+4,CB$2)+INDEX(装备数值!$C$13:$G$116,通天塔!$T227*8+5,CB$2)+INDEX(装备数值!$C$13:$G$116,通天塔!$U227*8+6,CB$2)+INDEX(装备数值!$C$13:$G$116,通天塔!$V227*8+7,CB$2)+INDEX(装备数值!$C$13:$G$116,通天塔!$W227*8+8,CB$2))</f>
        <v>1110000</v>
      </c>
      <c r="CC227" s="14">
        <f>(INDEX(装备数值!$C$13:$G$116,通天塔!$P227*8+1,CC$2)+INDEX(装备数值!$C$13:$G$116,通天塔!$Q227*8+2,CC$2)+INDEX(装备数值!$C$13:$G$116,通天塔!$S227*8+3,CC$2)+INDEX(装备数值!$C$13:$G$116,通天塔!$R227*8+4,CC$2)+INDEX(装备数值!$C$13:$G$116,通天塔!$T227*8+5,CC$2)+INDEX(装备数值!$C$13:$G$116,通天塔!$U227*8+6,CC$2)+INDEX(装备数值!$C$13:$G$116,通天塔!$V227*8+7,CC$2)+INDEX(装备数值!$C$13:$G$116,通天塔!$W227*8+8,CC$2))</f>
        <v>21900</v>
      </c>
      <c r="CF227" s="14">
        <f>INDEX(装备数值!$I$13:$M$116,通天塔!$P227*8+1,CF$2)*$X227+INDEX(装备数值!$I$13:$M$116,通天塔!$Q227*8+2,CF$2)*$Y227+INDEX(装备数值!$I$13:$M$116,通天塔!$S227*8+3,CF$2)*$Z227+INDEX(装备数值!$I$13:$M$116,通天塔!$R227*8+4,CF$2)*$AA227+INDEX(装备数值!$I$13:$M$116,通天塔!$T227*8+5,CF$2)*$AB227+INDEX(装备数值!$I$13:$M$116,通天塔!$U227*8+6,CF$2)*$AC227+INDEX(装备数值!$I$13:$M$116,通天塔!$V227*8+7,CF$2)*$AD227+INDEX(装备数值!$I$13:$M$116,通天塔!$W227*8+8,CF$2)*$AE227</f>
        <v>288558</v>
      </c>
      <c r="CG227" s="14">
        <f>INDEX(装备数值!$I$13:$M$116,通天塔!$P227*8+1,CG$2)*$X227+INDEX(装备数值!$I$13:$M$116,通天塔!$Q227*8+2,CG$2)*$Y227+INDEX(装备数值!$I$13:$M$116,通天塔!$S227*8+3,CG$2)*$Z227+INDEX(装备数值!$I$13:$M$116,通天塔!$R227*8+4,CG$2)*$AA227+INDEX(装备数值!$I$13:$M$116,通天塔!$T227*8+5,CG$2)*$AB227+INDEX(装备数值!$I$13:$M$116,通天塔!$U227*8+6,CG$2)*$AC227+INDEX(装备数值!$I$13:$M$116,通天塔!$V227*8+7,CG$2)*$AD227+INDEX(装备数值!$I$13:$M$116,通天塔!$W227*8+8,CG$2)*$AE227</f>
        <v>2170050</v>
      </c>
      <c r="CH227" s="14">
        <f>INDEX(装备数值!$I$13:$M$116,通天塔!$P227*8+1,CH$2)*$X227+INDEX(装备数值!$I$13:$M$116,通天塔!$Q227*8+2,CH$2)*$Y227+INDEX(装备数值!$I$13:$M$116,通天塔!$S227*8+3,CH$2)*$Z227+INDEX(装备数值!$I$13:$M$116,通天塔!$R227*8+4,CH$2)*$AA227+INDEX(装备数值!$I$13:$M$116,通天塔!$T227*8+5,CH$2)*$AB227+INDEX(装备数值!$I$13:$M$116,通天塔!$U227*8+6,CH$2)*$AC227+INDEX(装备数值!$I$13:$M$116,通天塔!$V227*8+7,CH$2)*$AD227+INDEX(装备数值!$I$13:$M$116,通天塔!$W227*8+8,CH$2)*$AE227</f>
        <v>143888</v>
      </c>
      <c r="CI227" s="14">
        <f>INDEX(装备数值!$I$13:$M$116,通天塔!$P227*8+1,CI$2)*$X227+INDEX(装备数值!$I$13:$M$116,通天塔!$Q227*8+2,CI$2)*$Y227+INDEX(装备数值!$I$13:$M$116,通天塔!$S227*8+3,CI$2)*$Z227+INDEX(装备数值!$I$13:$M$116,通天塔!$R227*8+4,CI$2)*$AA227+INDEX(装备数值!$I$13:$M$116,通天塔!$T227*8+5,CI$2)*$AB227+INDEX(装备数值!$I$13:$M$116,通天塔!$U227*8+6,CI$2)*$AC227+INDEX(装备数值!$I$13:$M$116,通天塔!$V227*8+7,CI$2)*$AD227+INDEX(装备数值!$I$13:$M$116,通天塔!$W227*8+8,CI$2)*$AE227</f>
        <v>2893400</v>
      </c>
      <c r="CJ227" s="14">
        <f>INDEX(装备数值!$I$13:$M$116,通天塔!$P227*8+1,CJ$2)*$X227+INDEX(装备数值!$I$13:$M$116,通天塔!$Q227*8+2,CJ$2)*$Y227+INDEX(装备数值!$I$13:$M$116,通天塔!$S227*8+3,CJ$2)*$Z227+INDEX(装备数值!$I$13:$M$116,通天塔!$R227*8+4,CJ$2)*$AA227+INDEX(装备数值!$I$13:$M$116,通天塔!$T227*8+5,CJ$2)*$AB227+INDEX(装备数值!$I$13:$M$116,通天塔!$U227*8+6,CJ$2)*$AC227+INDEX(装备数值!$I$13:$M$116,通天塔!$V227*8+7,CJ$2)*$AD227+INDEX(装备数值!$I$13:$M$116,通天塔!$W227*8+8,CJ$2)*$AE227</f>
        <v>57086</v>
      </c>
      <c r="CM227" s="14">
        <f>INDEX(装备数值!$X$13:$AH$116,$P227*8+1,CM$2)*$AF227+INDEX(装备数值!$X$13:$AH$116,$Q227*8+2,CM$2)*$AG227+INDEX(装备数值!$X$13:$AH$116,$S227*8+3,CM$2)*$AH227+INDEX(装备数值!$X$13:$AH$116,$R227*8+4,CM$2)*$AI227+INDEX(装备数值!$X$13:$AH$116,$T227*8+5,CM$2)*$AJ227+INDEX(装备数值!$X$13:$AH$116,$U227*8+6,CM$2)*$AK227+INDEX(装备数值!$X$13:$AH$116,$V227*8+7,CM$2)*$AL227+INDEX(装备数值!$X$13:$AH$116,$W227*8+8,CM$2)*$AM227</f>
        <v>96300</v>
      </c>
      <c r="CN227" s="14">
        <f>INDEX(装备数值!$X$13:$AH$116,$P227*8+1,CN$2)*$AF227+INDEX(装备数值!$X$13:$AH$116,$Q227*8+2,CN$2)*$AG227+INDEX(装备数值!$X$13:$AH$116,$S227*8+3,CN$2)*$AH227+INDEX(装备数值!$X$13:$AH$116,$R227*8+4,CN$2)*$AI227+INDEX(装备数值!$X$13:$AH$116,$T227*8+5,CN$2)*$AJ227+INDEX(装备数值!$X$13:$AH$116,$U227*8+6,CN$2)*$AK227+INDEX(装备数值!$X$13:$AH$116,$V227*8+7,CN$2)*$AL227+INDEX(装备数值!$X$13:$AH$116,$W227*8+8,CN$2)*$AM227</f>
        <v>722250</v>
      </c>
      <c r="CO227" s="14">
        <f>INDEX(装备数值!$X$13:$AH$116,$P227*8+1,CO$2)*$AF227+INDEX(装备数值!$X$13:$AH$116,$Q227*8+2,CO$2)*$AG227+INDEX(装备数值!$X$13:$AH$116,$S227*8+3,CO$2)*$AH227+INDEX(装备数值!$X$13:$AH$116,$R227*8+4,CO$2)*$AI227+INDEX(装备数值!$X$13:$AH$116,$T227*8+5,CO$2)*$AJ227+INDEX(装备数值!$X$13:$AH$116,$U227*8+6,CO$2)*$AK227+INDEX(装备数值!$X$13:$AH$116,$V227*8+7,CO$2)*$AL227+INDEX(装备数值!$X$13:$AH$116,$W227*8+8,CO$2)*$AM227</f>
        <v>48150</v>
      </c>
      <c r="CP227" s="14">
        <f>INDEX(装备数值!$X$13:$AH$116,$P227*8+1,CP$2)*$AF227+INDEX(装备数值!$X$13:$AH$116,$Q227*8+2,CP$2)*$AG227+INDEX(装备数值!$X$13:$AH$116,$S227*8+3,CP$2)*$AH227+INDEX(装备数值!$X$13:$AH$116,$R227*8+4,CP$2)*$AI227+INDEX(装备数值!$X$13:$AH$116,$T227*8+5,CP$2)*$AJ227+INDEX(装备数值!$X$13:$AH$116,$U227*8+6,CP$2)*$AK227+INDEX(装备数值!$X$13:$AH$116,$V227*8+7,CP$2)*$AL227+INDEX(装备数值!$X$13:$AH$116,$W227*8+8,CP$2)*$AM227</f>
        <v>963000</v>
      </c>
      <c r="CQ227" s="14">
        <f>INDEX(装备数值!$X$13:$AH$116,$P227*8+1,CQ$2)*$AF227+INDEX(装备数值!$X$13:$AH$116,$Q227*8+2,CQ$2)*$AG227+INDEX(装备数值!$X$13:$AH$116,$S227*8+3,CQ$2)*$AH227+INDEX(装备数值!$X$13:$AH$116,$R227*8+4,CQ$2)*$AI227+INDEX(装备数值!$X$13:$AH$116,$T227*8+5,CQ$2)*$AJ227+INDEX(装备数值!$X$13:$AH$116,$U227*8+6,CQ$2)*$AK227+INDEX(装备数值!$X$13:$AH$116,$V227*8+7,CQ$2)*$AL227+INDEX(装备数值!$X$13:$AH$116,$W227*8+8,CQ$2)*$AM227</f>
        <v>19260</v>
      </c>
      <c r="CR227" s="14">
        <f>INDEX(装备数值!$X$13:$AH$116,$P227*8+1,CR$2)*$AF227+INDEX(装备数值!$X$13:$AH$116,$Q227*8+2,CR$2)*$AG227+INDEX(装备数值!$X$13:$AH$116,$S227*8+3,CR$2)*$AH227+INDEX(装备数值!$X$13:$AH$116,$R227*8+4,CR$2)*$AI227+INDEX(装备数值!$X$13:$AH$116,$T227*8+5,CR$2)*$AJ227+INDEX(装备数值!$X$13:$AH$116,$U227*8+6,CR$2)*$AK227+INDEX(装备数值!$X$13:$AH$116,$V227*8+7,CR$2)*$AL227+INDEX(装备数值!$X$13:$AH$116,$W227*8+8,CR$2)*$AM227</f>
        <v>72225</v>
      </c>
      <c r="CS227" s="14">
        <f>INDEX(装备数值!$X$13:$AH$116,$P227*8+1,CS$2)*$AF227+INDEX(装备数值!$X$13:$AH$116,$Q227*8+2,CS$2)*$AG227+INDEX(装备数值!$X$13:$AH$116,$S227*8+3,CS$2)*$AH227+INDEX(装备数值!$X$13:$AH$116,$R227*8+4,CS$2)*$AI227+INDEX(装备数值!$X$13:$AH$116,$T227*8+5,CS$2)*$AJ227+INDEX(装备数值!$X$13:$AH$116,$U227*8+6,CS$2)*$AK227+INDEX(装备数值!$X$13:$AH$116,$V227*8+7,CS$2)*$AL227+INDEX(装备数值!$X$13:$AH$116,$W227*8+8,CS$2)*$AM227</f>
        <v>72225</v>
      </c>
      <c r="CT227" s="14">
        <f>INDEX(装备数值!$X$13:$AH$116,$P227*8+1,CT$2)*$AF227+INDEX(装备数值!$X$13:$AH$116,$Q227*8+2,CT$2)*$AG227+INDEX(装备数值!$X$13:$AH$116,$S227*8+3,CT$2)*$AH227+INDEX(装备数值!$X$13:$AH$116,$R227*8+4,CT$2)*$AI227+INDEX(装备数值!$X$13:$AH$116,$T227*8+5,CT$2)*$AJ227+INDEX(装备数值!$X$13:$AH$116,$U227*8+6,CT$2)*$AK227+INDEX(装备数值!$X$13:$AH$116,$V227*8+7,CT$2)*$AL227+INDEX(装备数值!$X$13:$AH$116,$W227*8+8,CT$2)*$AM227</f>
        <v>72225</v>
      </c>
      <c r="CU227" s="14">
        <f>INDEX(装备数值!$X$13:$AH$116,$P227*8+1,CU$2)*$AF227+INDEX(装备数值!$X$13:$AH$116,$Q227*8+2,CU$2)*$AG227+INDEX(装备数值!$X$13:$AH$116,$S227*8+3,CU$2)*$AH227+INDEX(装备数值!$X$13:$AH$116,$R227*8+4,CU$2)*$AI227+INDEX(装备数值!$X$13:$AH$116,$T227*8+5,CU$2)*$AJ227+INDEX(装备数值!$X$13:$AH$116,$U227*8+6,CU$2)*$AK227+INDEX(装备数值!$X$13:$AH$116,$V227*8+7,CU$2)*$AL227+INDEX(装备数值!$X$13:$AH$116,$W227*8+8,CU$2)*$AM227</f>
        <v>72225</v>
      </c>
      <c r="CV227" s="14">
        <f>INDEX(装备数值!$X$13:$AH$116,$P227*8+1,CV$2)*$AF227+INDEX(装备数值!$X$13:$AH$116,$Q227*8+2,CV$2)*$AG227+INDEX(装备数值!$X$13:$AH$116,$S227*8+3,CV$2)*$AH227+INDEX(装备数值!$X$13:$AH$116,$R227*8+4,CV$2)*$AI227+INDEX(装备数值!$X$13:$AH$116,$T227*8+5,CV$2)*$AJ227+INDEX(装备数值!$X$13:$AH$116,$U227*8+6,CV$2)*$AK227+INDEX(装备数值!$X$13:$AH$116,$V227*8+7,CV$2)*$AL227+INDEX(装备数值!$X$13:$AH$116,$W227*8+8,CV$2)*$AM227</f>
        <v>214</v>
      </c>
      <c r="CW227" s="14">
        <f>INDEX(装备数值!$X$13:$AH$116,$P227*8+1,CW$2)*$AF227+INDEX(装备数值!$X$13:$AH$116,$Q227*8+2,CW$2)*$AG227+INDEX(装备数值!$X$13:$AH$116,$S227*8+3,CW$2)*$AH227+INDEX(装备数值!$X$13:$AH$116,$R227*8+4,CW$2)*$AI227+INDEX(装备数值!$X$13:$AH$116,$T227*8+5,CW$2)*$AJ227+INDEX(装备数值!$X$13:$AH$116,$U227*8+6,CW$2)*$AK227+INDEX(装备数值!$X$13:$AH$116,$V227*8+7,CW$2)*$AL227+INDEX(装备数值!$X$13:$AH$116,$W227*8+8,CW$2)*$AM227</f>
        <v>214</v>
      </c>
      <c r="CY227" s="14">
        <f>INDEX(装备数值!$AN$17:$AN$117,MATCH(MIN($X227:$AE227),装备数值!$AO$17:$AO$117,1))</f>
        <v>78</v>
      </c>
      <c r="CZ227" s="14">
        <f>IF(COUNTIF($P227:$W227,"&gt;"&amp;0)=8,INDEX(装备数值!AR$17:AR$117,$CY227+1),0)</f>
        <v>43680</v>
      </c>
      <c r="DA227" s="14">
        <f>IF(COUNTIF($P227:$W227,"&gt;"&amp;0)=8,INDEX(装备数值!AS$17:AS$117,$CY227+1),0)</f>
        <v>327600</v>
      </c>
      <c r="DB227" s="14">
        <f>IF(COUNTIF($P227:$W227,"&gt;"&amp;0)=8,INDEX(装备数值!AT$17:AT$117,$CY227+1),0)</f>
        <v>21840</v>
      </c>
      <c r="DC227" s="14">
        <f>IF(COUNTIF($P227:$W227,"&gt;"&amp;0)=8,INDEX(装备数值!AU$17:AU$117,$CY227+1),0)</f>
        <v>436800</v>
      </c>
      <c r="DD227" s="14">
        <f>IF(COUNTIF($P227:$W227,"&gt;"&amp;0)=8,INDEX(装备数值!AV$17:AV$117,$CY227+1),0)</f>
        <v>8424</v>
      </c>
      <c r="DF227" s="14">
        <f>INDEX(装备数值!$AY$17:$AY$77,MATCH(MIN($AF227:$AM227),装备数值!$AZ$17:$AZ$77,1))</f>
        <v>53</v>
      </c>
      <c r="DG227" s="26">
        <f>INDEX(装备数值!BA$17:BA$77,通天塔!DF227+1)</f>
        <v>1.4</v>
      </c>
      <c r="DH227" s="26">
        <f>INDEX(装备数值!BA$17:BA$77,通天塔!DF227+1)</f>
        <v>1.4</v>
      </c>
      <c r="DJ227" s="14">
        <f t="shared" si="383"/>
        <v>50</v>
      </c>
      <c r="DK227" s="14">
        <f>VLOOKUP(DJ227,军阶与晶片数值!$W$6:$X$27,2)</f>
        <v>11</v>
      </c>
      <c r="DL227" s="14">
        <f>INDEX(军阶与晶片数值!Y$6:Y$27,$DK227+1)</f>
        <v>1000</v>
      </c>
      <c r="DM227" s="14">
        <f>INDEX(军阶与晶片数值!Z$6:Z$27,$DK227+1)</f>
        <v>1000</v>
      </c>
      <c r="DN227" s="14">
        <f>INDEX(军阶与晶片数值!AA$6:AA$27,$DK227+1)</f>
        <v>1000</v>
      </c>
      <c r="DO227" s="14">
        <f>INDEX(军阶与晶片数值!AB$6:AB$27,$DK227+1)</f>
        <v>1000</v>
      </c>
      <c r="DP227" s="29">
        <f>INDEX(军阶与晶片数值!AC$6:AC$27,$DK227+1)</f>
        <v>60</v>
      </c>
      <c r="DQ227" s="29">
        <f>INDEX(军阶与晶片数值!AD$6:AD$27,$DK227+1)</f>
        <v>40</v>
      </c>
      <c r="DS227" s="26">
        <f>INDEX(军阶与晶片数值!I$6:I$16,AN227+1)</f>
        <v>0.45</v>
      </c>
      <c r="DT227" s="26">
        <f>INDEX(军阶与晶片数值!M$6:M$16,AO227+1)</f>
        <v>0.6</v>
      </c>
      <c r="DU227" s="26">
        <f>INDEX(军阶与晶片数值!J$6:J$16,AP227+1)</f>
        <v>0.6</v>
      </c>
      <c r="DV227" s="26">
        <f>INDEX(军阶与晶片数值!K$6:K$16,AQ227+1)</f>
        <v>1.2</v>
      </c>
      <c r="DW227" s="26">
        <f>INDEX(军阶与晶片数值!L$6:L$16,AR227+1)</f>
        <v>1.2</v>
      </c>
      <c r="DX227" s="28">
        <f>INDEX(军阶与晶片数值!N$6:N$16,AS227+1)</f>
        <v>0</v>
      </c>
      <c r="DY227" s="28">
        <f>INDEX(军阶与晶片数值!O$6:O$16,AT227+1)</f>
        <v>0</v>
      </c>
      <c r="DZ227" s="28">
        <f>INDEX(军阶与晶片数值!P$6:P$16,AU227+1)</f>
        <v>0</v>
      </c>
      <c r="EA227" s="28">
        <f>INDEX(军阶与晶片数值!Q$6:Q$16,AV227+1)</f>
        <v>0</v>
      </c>
      <c r="EB227" s="26">
        <f>INDEX(军阶与晶片数值!R$6:R$16,AW227+1)</f>
        <v>0.4</v>
      </c>
      <c r="EC227" s="26">
        <f>INDEX(军阶与晶片数值!S$6:S$16,AX227+1)</f>
        <v>0.6</v>
      </c>
      <c r="ED227" s="26">
        <f>INDEX(军阶与晶片数值!T$6:T$16,AY227+1)</f>
        <v>0</v>
      </c>
      <c r="EE227" s="26">
        <f>INDEX(军阶与晶片数值!U$6:U$16,AZ227+1)</f>
        <v>0</v>
      </c>
      <c r="EG227" s="26">
        <f>INDEX(军阶与晶片数值!$C$6:$C$36,通天塔!$BA227+1)</f>
        <v>1.1499999999999999</v>
      </c>
      <c r="EH227" s="26">
        <f>INDEX(军阶与晶片数值!$C$6:$C$36,通天塔!$BA227+1)</f>
        <v>1.1499999999999999</v>
      </c>
      <c r="EI227" s="26">
        <f>INDEX(军阶与晶片数值!$C$6:$C$36,通天塔!$BA227+1)</f>
        <v>1.1499999999999999</v>
      </c>
      <c r="EJ227" s="26">
        <f>INDEX(军阶与晶片数值!$C$6:$C$36,通天塔!$BA227+1)</f>
        <v>1.1499999999999999</v>
      </c>
      <c r="EK227" s="26">
        <f>INDEX(军阶与晶片数值!$C$6:$C$36,通天塔!$BA227+1)</f>
        <v>1.1499999999999999</v>
      </c>
      <c r="EM227" s="14">
        <f>INDEX(战舰突破!$H$6:$H$18,通天塔!$J227+1)+INDEX(战舰突破!$H$23:$H$35,通天塔!$K227+1)+INDEX(战舰突破!$H$40:$H$52,通天塔!$L227+1)</f>
        <v>200</v>
      </c>
      <c r="EN227" s="14">
        <f>INDEX(战舰突破!$I$6:$I$18,通天塔!$J227+1)+INDEX(战舰突破!$I$23:$I$35,通天塔!$K227+1)+INDEX(战舰突破!$I$40:$I$52,通天塔!$L227+1)</f>
        <v>200</v>
      </c>
      <c r="EO227" s="14">
        <f>INDEX(战舰突破!$J$6:$J$18,通天塔!$J227+1)+INDEX(战舰突破!$J$23:$J$35,通天塔!$K227+1)+INDEX(战舰突破!$J$40:$J$52,通天塔!$L227+1)</f>
        <v>0</v>
      </c>
      <c r="EP227" s="14">
        <f>INDEX(战舰突破!$K$6:$K$18,通天塔!$J227+1)+INDEX(战舰突破!$K$23:$K$35,通天塔!$K227+1)+INDEX(战舰突破!$K$40:$K$52,通天塔!$L227+1)</f>
        <v>0</v>
      </c>
      <c r="EQ227" s="14">
        <f>INDEX(战舰突破!$L$6:$L$18,通天塔!$J227+1)+INDEX(战舰突破!$L$23:$L$35,通天塔!$K227+1)+INDEX(战舰突破!$L$40:$L$52,通天塔!$L227+1)</f>
        <v>200</v>
      </c>
      <c r="ER227" s="18">
        <f>INDEX(战舰突破!$N$6:$N$18,通天塔!$J227+1)+INDEX(战舰突破!$N$23:$N$35,通天塔!$K227+1)+INDEX(战舰突破!$N$40:$N$52,通天塔!$L227+1)</f>
        <v>0.75</v>
      </c>
      <c r="ES227" s="18">
        <f>INDEX(战舰突破!$O$6:$O$18,通天塔!$J227+1)+INDEX(战舰突破!$O$23:$O$35,通天塔!$K227+1)+INDEX(战舰突破!$O$40:$O$52,通天塔!$L227+1)</f>
        <v>1.4</v>
      </c>
      <c r="ET227" s="18">
        <f>INDEX(战舰突破!$P$6:$P$18,通天塔!$J227+1)+INDEX(战舰突破!$P$23:$P$35,通天塔!$K227+1)+INDEX(战舰突破!$P$40:$P$52,通天塔!$L227+1)</f>
        <v>0.5</v>
      </c>
      <c r="EU227" s="18">
        <f>INDEX(战舰突破!$Q$6:$Q$18,通天塔!$J227+1)+INDEX(战舰突破!$Q$23:$Q$35,通天塔!$K227+1)+INDEX(战舰突破!$Q$40:$Q$52,通天塔!$L227+1)</f>
        <v>0.3</v>
      </c>
      <c r="EV227" s="18">
        <f>INDEX(战舰突破!$R$6:$R$18,通天塔!$J227+1)+INDEX(战舰突破!$R$23:$R$35,通天塔!$K227+1)+INDEX(战舰突破!$R$40:$R$52,通天塔!$L227+1)</f>
        <v>0.25</v>
      </c>
      <c r="EW227" s="18">
        <f>INDEX(战舰突破!$M$6:$M$18,通天塔!$J227+1)+INDEX(战舰突破!$M$23:$M$35,通天塔!$K227+1)+INDEX(战舰突破!$M$40:$M$52,通天塔!$L227+1)</f>
        <v>0.2</v>
      </c>
      <c r="EX227" s="22">
        <f>INDEX(战舰突破!$W$6:$W$18,通天塔!$J227+1)+INDEX(战舰突破!$W$23:$W$35,通天塔!$K227+1)+INDEX(战舰突破!$W$40:$W$52,通天塔!$L227+1)</f>
        <v>0.5</v>
      </c>
      <c r="FA227" s="14">
        <f>INDEX(战舰突破!$S$6:$S$18,通天塔!$J227+1)</f>
        <v>0</v>
      </c>
      <c r="FB227" s="14">
        <f>INDEX(战舰突破!$T$6:$T$18,通天塔!$J227+1)</f>
        <v>1.45</v>
      </c>
      <c r="FC227" s="14">
        <f>INDEX(战舰突破!$U$6:$U$18,通天塔!$J227+1)</f>
        <v>0.1</v>
      </c>
      <c r="FD227" s="14">
        <f>INDEX(战舰突破!$V$6:$V$18,通天塔!$J227+1)</f>
        <v>2</v>
      </c>
      <c r="FE227" s="14">
        <f>INDEX(战舰突破!$X$6:$X$18,通天塔!$J227+1)</f>
        <v>15</v>
      </c>
      <c r="FG227" s="14">
        <f>INDEX(战舰突破!$S$23:$S$35,通天塔!$J227+1)</f>
        <v>1</v>
      </c>
      <c r="FH227" s="14">
        <f>INDEX(战舰突破!$T$23:$T$35,通天塔!$J227+1)</f>
        <v>0.9</v>
      </c>
      <c r="FI227" s="14">
        <f>INDEX(战舰突破!$U$23:$U$35,通天塔!$J227+1)</f>
        <v>0.1</v>
      </c>
      <c r="FJ227" s="14">
        <f>INDEX(战舰突破!$V$23:$V$35,通天塔!$J227+1)</f>
        <v>2</v>
      </c>
      <c r="FK227" s="14">
        <f>INDEX(战舰突破!$X$23:$X$35,通天塔!$J227+1)</f>
        <v>200</v>
      </c>
      <c r="FM227" s="14">
        <f>INDEX(战舰突破!$S$40:$S$52,通天塔!$J227+1)</f>
        <v>1</v>
      </c>
      <c r="FN227" s="14">
        <f>INDEX(战舰突破!$T$40:$T$52,通天塔!$J227+1)</f>
        <v>0.6</v>
      </c>
      <c r="FO227" s="14">
        <f>INDEX(战舰突破!$U$40:$U$52,通天塔!$J227+1)</f>
        <v>0.2</v>
      </c>
      <c r="FP227" s="14">
        <f>INDEX(战舰突破!$V$40:$V$52,通天塔!$J227+1)</f>
        <v>2</v>
      </c>
      <c r="FQ227" s="14">
        <f>INDEX(战舰突破!$X$40:$X$52,通天塔!$J227+1)</f>
        <v>350</v>
      </c>
      <c r="FT227" s="14">
        <f t="shared" si="384"/>
        <v>6863585</v>
      </c>
      <c r="FU227" s="14">
        <f t="shared" si="385"/>
        <v>6866793</v>
      </c>
      <c r="FV227" s="14">
        <f t="shared" si="386"/>
        <v>5890443</v>
      </c>
      <c r="FW227" s="14">
        <f t="shared" si="387"/>
        <v>80920094</v>
      </c>
      <c r="FX227" s="14">
        <f t="shared" si="388"/>
        <v>3244411</v>
      </c>
      <c r="FY227" s="14">
        <f t="shared" si="389"/>
        <v>76179875</v>
      </c>
      <c r="FZ227" s="14">
        <f t="shared" si="390"/>
        <v>1872469</v>
      </c>
      <c r="GA227" s="28">
        <f t="shared" si="391"/>
        <v>73225</v>
      </c>
      <c r="GB227" s="28">
        <f t="shared" si="392"/>
        <v>73225</v>
      </c>
      <c r="GC227" s="28">
        <f t="shared" si="393"/>
        <v>73225</v>
      </c>
      <c r="GD227" s="28">
        <f t="shared" si="394"/>
        <v>73225</v>
      </c>
      <c r="GE227" s="28">
        <f t="shared" si="395"/>
        <v>3.36</v>
      </c>
      <c r="GF227" s="28">
        <f t="shared" si="396"/>
        <v>3.84</v>
      </c>
      <c r="GG227" s="28">
        <f t="shared" si="397"/>
        <v>0</v>
      </c>
      <c r="GH227" s="28">
        <f t="shared" si="398"/>
        <v>78.45</v>
      </c>
      <c r="GI227" s="14">
        <f t="shared" si="399"/>
        <v>1</v>
      </c>
      <c r="GJ227" s="14">
        <f t="shared" si="400"/>
        <v>2</v>
      </c>
      <c r="GK227" s="14">
        <f t="shared" si="401"/>
        <v>2</v>
      </c>
      <c r="GL227" s="18">
        <f t="shared" si="402"/>
        <v>2.6500000000000004</v>
      </c>
      <c r="GM227" s="18">
        <f t="shared" si="403"/>
        <v>2.1</v>
      </c>
      <c r="GN227" s="18">
        <f t="shared" si="404"/>
        <v>1.8</v>
      </c>
      <c r="GO227" s="29">
        <f t="shared" si="464"/>
        <v>73375</v>
      </c>
      <c r="GP227" s="29">
        <f t="shared" si="464"/>
        <v>73675</v>
      </c>
      <c r="GQ227" s="29">
        <f t="shared" si="464"/>
        <v>73675</v>
      </c>
      <c r="GR227" s="26">
        <f t="shared" si="405"/>
        <v>0.1</v>
      </c>
      <c r="GS227" s="26">
        <f t="shared" si="406"/>
        <v>0.1</v>
      </c>
      <c r="GT227" s="26">
        <f t="shared" si="407"/>
        <v>0.2</v>
      </c>
      <c r="GU227" s="14">
        <f t="shared" si="408"/>
        <v>4</v>
      </c>
      <c r="GV227" s="14">
        <f t="shared" si="409"/>
        <v>4</v>
      </c>
      <c r="GW227" s="14">
        <f t="shared" si="410"/>
        <v>4</v>
      </c>
      <c r="GX227" s="14">
        <f t="shared" si="411"/>
        <v>15</v>
      </c>
      <c r="GY227" s="14">
        <f t="shared" si="412"/>
        <v>200</v>
      </c>
      <c r="GZ227" s="14">
        <f t="shared" si="413"/>
        <v>350</v>
      </c>
      <c r="HA227">
        <v>223</v>
      </c>
      <c r="HB227" s="14">
        <f t="shared" si="382"/>
        <v>797497273</v>
      </c>
      <c r="HD227" s="14">
        <f t="shared" si="414"/>
        <v>6488822</v>
      </c>
      <c r="HE227" s="14">
        <f t="shared" si="415"/>
        <v>3431762</v>
      </c>
      <c r="HF227" s="29">
        <f t="shared" si="416"/>
        <v>70296</v>
      </c>
      <c r="HG227" s="29">
        <f t="shared" si="417"/>
        <v>50607</v>
      </c>
      <c r="HH227" s="29">
        <f t="shared" si="418"/>
        <v>54656</v>
      </c>
      <c r="HI227" s="29">
        <f t="shared" si="419"/>
        <v>51012</v>
      </c>
      <c r="HJ227" s="14">
        <f t="shared" si="420"/>
        <v>3.36</v>
      </c>
      <c r="HK227" s="14">
        <f t="shared" si="421"/>
        <v>3.84</v>
      </c>
      <c r="HL227" s="14">
        <f t="shared" si="422"/>
        <v>1962082</v>
      </c>
      <c r="HM227" s="14">
        <f t="shared" si="423"/>
        <v>3387336</v>
      </c>
      <c r="HN227" s="26">
        <f t="shared" si="424"/>
        <v>0.39940125312304797</v>
      </c>
      <c r="HO227" s="26">
        <f t="shared" si="425"/>
        <v>0.66557451927425337</v>
      </c>
      <c r="HP227" s="29">
        <f t="shared" si="426"/>
        <v>1126455</v>
      </c>
      <c r="HQ227" s="29">
        <f t="shared" si="427"/>
        <v>4288869</v>
      </c>
      <c r="HR227" s="29">
        <f t="shared" si="428"/>
        <v>3639347</v>
      </c>
      <c r="HS227" s="26">
        <f t="shared" si="429"/>
        <v>0.49167476468122395</v>
      </c>
      <c r="HT227" s="26">
        <f t="shared" si="430"/>
        <v>0.49524741816241746</v>
      </c>
      <c r="HU227" s="26">
        <f t="shared" si="431"/>
        <v>0.59524741816241744</v>
      </c>
      <c r="HV227" s="26">
        <f t="shared" si="432"/>
        <v>9.167476468122393E-2</v>
      </c>
      <c r="HW227" s="29">
        <f t="shared" si="433"/>
        <v>2.2000000000000002</v>
      </c>
      <c r="HX227" s="29">
        <f t="shared" si="434"/>
        <v>4.421435920887161</v>
      </c>
      <c r="HY227" s="29">
        <f t="shared" si="435"/>
        <v>5.0214359208871606</v>
      </c>
      <c r="HZ227" s="29">
        <f t="shared" si="436"/>
        <v>12391005</v>
      </c>
      <c r="IA227" s="29">
        <f t="shared" si="437"/>
        <v>12641972.971052932</v>
      </c>
      <c r="IB227" s="29">
        <f t="shared" si="438"/>
        <v>9137373.8771864623</v>
      </c>
      <c r="IC227" s="29">
        <f t="shared" si="439"/>
        <v>62387511</v>
      </c>
      <c r="ID227" s="14">
        <f t="shared" si="440"/>
        <v>34170351.850000001</v>
      </c>
      <c r="IH227" s="14">
        <v>1</v>
      </c>
      <c r="II227" s="14">
        <v>1</v>
      </c>
      <c r="IJ227" s="14">
        <v>480</v>
      </c>
      <c r="IK227" s="14">
        <v>80</v>
      </c>
      <c r="IL227" s="14">
        <v>60</v>
      </c>
      <c r="IM227" s="23">
        <f t="shared" si="441"/>
        <v>7785728045</v>
      </c>
      <c r="IN227" s="23">
        <f t="shared" si="442"/>
        <v>2</v>
      </c>
      <c r="IO227" s="23">
        <f t="shared" si="443"/>
        <v>7785.73</v>
      </c>
      <c r="IP227" s="23">
        <f t="shared" si="444"/>
        <v>7685184437</v>
      </c>
      <c r="IQ227" s="23">
        <f t="shared" si="445"/>
        <v>2</v>
      </c>
      <c r="IR227" s="23">
        <f t="shared" si="446"/>
        <v>7685.18</v>
      </c>
      <c r="IS227" s="14">
        <v>1</v>
      </c>
      <c r="IT227" s="14">
        <v>1</v>
      </c>
      <c r="IU227" s="14">
        <v>240</v>
      </c>
      <c r="IV227" s="14">
        <v>40</v>
      </c>
      <c r="IW227" s="14">
        <v>30</v>
      </c>
      <c r="IX227" s="23">
        <f t="shared" si="447"/>
        <v>4577438183</v>
      </c>
      <c r="IY227" s="23">
        <f t="shared" si="448"/>
        <v>2</v>
      </c>
      <c r="IZ227" s="23">
        <f t="shared" si="449"/>
        <v>4577.4399999999996</v>
      </c>
      <c r="JA227" s="23"/>
      <c r="JB227" s="23"/>
      <c r="JC227" s="23"/>
      <c r="JG227">
        <f t="shared" si="450"/>
        <v>1.7460356811800211</v>
      </c>
      <c r="JH227">
        <f t="shared" si="451"/>
        <v>5.8666798887648701</v>
      </c>
      <c r="JJ227" s="14">
        <v>10</v>
      </c>
      <c r="JK227" s="14">
        <v>2</v>
      </c>
      <c r="JL227" s="14">
        <v>1.5</v>
      </c>
      <c r="JM227" s="23">
        <f t="shared" si="452"/>
        <v>155458091</v>
      </c>
      <c r="JN227" s="23">
        <f t="shared" si="453"/>
        <v>1</v>
      </c>
      <c r="JO227" s="23">
        <f t="shared" si="454"/>
        <v>155458.09</v>
      </c>
      <c r="JP227" s="14">
        <v>30</v>
      </c>
      <c r="JQ227" s="14">
        <v>6</v>
      </c>
      <c r="JR227" s="14">
        <v>4</v>
      </c>
      <c r="JS227" s="23">
        <f t="shared" si="455"/>
        <v>448099525</v>
      </c>
      <c r="JT227" s="23">
        <f t="shared" si="456"/>
        <v>1</v>
      </c>
      <c r="JU227" s="23">
        <f t="shared" si="457"/>
        <v>448099.53</v>
      </c>
      <c r="JW227" s="23">
        <f t="shared" si="458"/>
        <v>597466033</v>
      </c>
      <c r="JX227" s="23">
        <f t="shared" si="459"/>
        <v>1</v>
      </c>
      <c r="JY227" s="23">
        <f t="shared" si="460"/>
        <v>597466.03</v>
      </c>
      <c r="JZ227" s="23">
        <f t="shared" si="461"/>
        <v>233187137</v>
      </c>
      <c r="KA227" s="23">
        <f t="shared" si="462"/>
        <v>1</v>
      </c>
      <c r="KB227" s="23">
        <f t="shared" si="463"/>
        <v>233187.14</v>
      </c>
    </row>
    <row r="228" spans="3:288" ht="16.5" x14ac:dyDescent="0.2">
      <c r="C228" s="14">
        <f t="shared" si="381"/>
        <v>60</v>
      </c>
      <c r="D228" s="14">
        <v>224</v>
      </c>
      <c r="E228" s="14" t="s">
        <v>876</v>
      </c>
      <c r="F228" s="14">
        <v>785</v>
      </c>
      <c r="G228" s="14">
        <v>785</v>
      </c>
      <c r="H228" s="14">
        <v>785</v>
      </c>
      <c r="I228" s="14">
        <v>785</v>
      </c>
      <c r="J228" s="14">
        <v>12</v>
      </c>
      <c r="K228" s="14">
        <v>12</v>
      </c>
      <c r="L228" s="14">
        <v>11</v>
      </c>
      <c r="M228" s="14">
        <v>8</v>
      </c>
      <c r="N228" s="14">
        <v>8</v>
      </c>
      <c r="O228" s="14">
        <v>8</v>
      </c>
      <c r="P228" s="14">
        <v>11</v>
      </c>
      <c r="Q228" s="14">
        <v>11</v>
      </c>
      <c r="R228" s="14">
        <v>11</v>
      </c>
      <c r="S228" s="14">
        <v>11</v>
      </c>
      <c r="T228" s="14">
        <v>11</v>
      </c>
      <c r="U228" s="14">
        <v>11</v>
      </c>
      <c r="V228" s="14">
        <v>11</v>
      </c>
      <c r="W228" s="14">
        <v>11</v>
      </c>
      <c r="X228" s="14">
        <v>785</v>
      </c>
      <c r="Y228" s="14">
        <v>785</v>
      </c>
      <c r="Z228" s="14">
        <v>785</v>
      </c>
      <c r="AA228" s="14">
        <v>785</v>
      </c>
      <c r="AB228" s="14">
        <v>785</v>
      </c>
      <c r="AC228" s="14">
        <v>785</v>
      </c>
      <c r="AD228" s="14">
        <v>785</v>
      </c>
      <c r="AE228" s="14">
        <v>785</v>
      </c>
      <c r="AF228" s="14">
        <v>107</v>
      </c>
      <c r="AG228" s="14">
        <v>107</v>
      </c>
      <c r="AH228" s="14">
        <v>107</v>
      </c>
      <c r="AI228" s="14">
        <v>107</v>
      </c>
      <c r="AJ228" s="14">
        <v>107</v>
      </c>
      <c r="AK228" s="14">
        <v>107</v>
      </c>
      <c r="AL228" s="14">
        <v>107</v>
      </c>
      <c r="AM228" s="14">
        <v>107</v>
      </c>
      <c r="AN228" s="14">
        <v>7</v>
      </c>
      <c r="AO228" s="14">
        <v>8</v>
      </c>
      <c r="AP228" s="14">
        <v>8</v>
      </c>
      <c r="AQ228" s="14">
        <v>8</v>
      </c>
      <c r="AR228" s="14">
        <v>8</v>
      </c>
      <c r="AS228" s="14">
        <v>0</v>
      </c>
      <c r="AT228" s="14">
        <v>0</v>
      </c>
      <c r="AU228" s="14">
        <v>0</v>
      </c>
      <c r="AV228" s="14">
        <v>0</v>
      </c>
      <c r="AW228" s="14">
        <v>5</v>
      </c>
      <c r="AX228" s="14">
        <v>6</v>
      </c>
      <c r="AY228" s="14">
        <v>0</v>
      </c>
      <c r="AZ228" s="14">
        <v>0</v>
      </c>
      <c r="BA228" s="14">
        <v>23</v>
      </c>
      <c r="BF228" s="14">
        <f>ROUND((INDEX(新战舰养成!S$6:S$18,通天塔!$J228+1)+INDEX(新战舰养成!D$6:D$18,通天塔!$J228+1)*(通天塔!$G228-1))*INDEX(战舰突破!$D$6:$D$18,通天塔!$M228+1),0)</f>
        <v>719393</v>
      </c>
      <c r="BG228" s="14">
        <f>ROUND((INDEX(新战舰养成!T$6:T$18,通天塔!$J228+1)+INDEX(新战舰养成!E$6:E$18,通天塔!$J228+1)*(通天塔!$G228-1))*INDEX(战舰突破!$D$6:$D$18,通天塔!$M228+1),0)</f>
        <v>5755016</v>
      </c>
      <c r="BH228" s="14">
        <f>ROUND((INDEX(新战舰养成!U$6:U$18,通天塔!$J228+1)+INDEX(新战舰养成!F$6:F$18,通天塔!$J228+1)*(通天塔!$G228-1))*INDEX(战舰突破!$D$6:$D$18,通天塔!$M228+1),0)</f>
        <v>359862</v>
      </c>
      <c r="BI228" s="14">
        <f>ROUND((INDEX(新战舰养成!V$6:V$18,通天塔!$J228+1)+INDEX(新战舰养成!G$6:G$18,通天塔!$J228+1)*(通天塔!$G228-1))*INDEX(战舰突破!$D$6:$D$18,通天塔!$M228+1),0)</f>
        <v>630</v>
      </c>
      <c r="BJ228" s="14">
        <f>ROUND((INDEX(新战舰养成!W$6:W$18,通天塔!$J228+1)+INDEX(新战舰养成!H$6:H$18,通天塔!$J228+1)*(通天塔!$G228-1))*INDEX(战舰突破!$D$6:$D$18,通天塔!$M228+1),0)</f>
        <v>8</v>
      </c>
      <c r="BL228" s="14">
        <f>IF($H228&gt;0,ROUND((INDEX(新战舰养成!X$6:X$18,通天塔!$K228+1)+INDEX(新战舰养成!I$6:I$18,通天塔!$K228+1)*(通天塔!$H228-1))*INDEX(战舰突破!$D$6:$D$18,通天塔!$N228+1),0),0)</f>
        <v>719981</v>
      </c>
      <c r="BM228" s="14">
        <f>IF($H228&gt;0,ROUND((INDEX(新战舰养成!Y$6:Y$18,通天塔!$K228+1)+INDEX(新战舰养成!J$6:J$18,通天塔!$K228+1)*(通天塔!$H228-1))*INDEX(战舰突破!$D$6:$D$18,通天塔!$N228+1),0),0)</f>
        <v>0</v>
      </c>
      <c r="BN228" s="14">
        <f>IF($H228&gt;0,ROUND((INDEX(新战舰养成!Z$6:Z$18,通天塔!$K228+1)+INDEX(新战舰养成!K$6:K$18,通天塔!$K228+1)*(通天塔!$H228-1))*INDEX(战舰突破!$D$6:$D$18,通天塔!$N228+1),0),0)</f>
        <v>0</v>
      </c>
      <c r="BO228" s="14">
        <f>IF($H228&gt;0,ROUND((INDEX(新战舰养成!AA$6:AA$18,通天塔!$K228+1)+INDEX(新战舰养成!L$6:L$18,通天塔!$K228+1)*(通天塔!$H228-1))*INDEX(战舰突破!$D$6:$D$18,通天塔!$N228+1),0),0)</f>
        <v>7193928</v>
      </c>
      <c r="BP228" s="14">
        <f>IF($H228&gt;0,ROUND((INDEX(新战舰养成!AB$6:AB$18,通天塔!$K228+1)+INDEX(新战舰养成!M$6:M$18,通天塔!$K228+1)*(通天塔!$H228-1))*INDEX(战舰突破!$D$6:$D$18,通天塔!$N228+1),0),0)</f>
        <v>143724</v>
      </c>
      <c r="BR228" s="14">
        <f>IF($I228&gt;0,ROUND((INDEX(新战舰养成!AC$6:AC$18,通天塔!$L228+1)+INDEX(新战舰养成!I$6:I$18,通天塔!$L228+1)*(通天塔!$I228-1))*INDEX(战舰突破!$D$6:$D$18,通天塔!$O228+1),0),0)</f>
        <v>540893</v>
      </c>
      <c r="BS228" s="14">
        <f>IF($I228&gt;0,ROUND((INDEX(新战舰养成!AD$6:AD$18,通天塔!$L228+1)+INDEX(新战舰养成!J$6:J$18,通天塔!$L228+1)*(通天塔!$I228-1))*INDEX(战舰突破!$D$6:$D$18,通天塔!$O228+1),0),0)</f>
        <v>0</v>
      </c>
      <c r="BT228" s="14">
        <f>IF($I228&gt;0,ROUND((INDEX(新战舰养成!AE$6:AE$18,通天塔!$L228+1)+INDEX(新战舰养成!K$6:K$18,通天塔!$L228+1)*(通天塔!$I228-1))*INDEX(战舰突破!$D$6:$D$18,通天塔!$O228+1),0),0)</f>
        <v>0</v>
      </c>
      <c r="BU228" s="14">
        <f>IF($I228&gt;0,ROUND((INDEX(新战舰养成!AF$6:AF$18,通天塔!$L228+1)+INDEX(新战舰养成!L$6:L$18,通天塔!$L228+1)*(通天塔!$I228-1))*INDEX(战舰突破!$D$6:$D$18,通天塔!$O228+1),0),0)</f>
        <v>3521784</v>
      </c>
      <c r="BV228" s="14">
        <f>IF($I228&gt;0,ROUND((INDEX(新战舰养成!AG$6:AG$18,通天塔!$L228+1)+INDEX(新战舰养成!M$6:M$18,通天塔!$L228+1)*(通天塔!$I228-1))*INDEX(战舰突破!$D$6:$D$18,通天塔!$O228+1),0),0)</f>
        <v>145746</v>
      </c>
      <c r="BY228" s="14">
        <f>(INDEX(装备数值!$C$13:$G$116,通天塔!$P228*8+1,BY$2)+INDEX(装备数值!$C$13:$G$116,通天塔!$Q228*8+2,BY$2)+INDEX(装备数值!$C$13:$G$116,通天塔!$S228*8+3,BY$2)+INDEX(装备数值!$C$13:$G$116,通天塔!$R228*8+4,BY$2)+INDEX(装备数值!$C$13:$G$116,通天塔!$T228*8+5,BY$2)+INDEX(装备数值!$C$13:$G$116,通天塔!$U228*8+6,BY$2)+INDEX(装备数值!$C$13:$G$116,通天塔!$V228*8+7,BY$2)+INDEX(装备数值!$C$13:$G$116,通天塔!$W228*8+8,BY$2))</f>
        <v>110700</v>
      </c>
      <c r="BZ228" s="14">
        <f>(INDEX(装备数值!$C$13:$G$116,通天塔!$P228*8+1,BZ$2)+INDEX(装备数值!$C$13:$G$116,通天塔!$Q228*8+2,BZ$2)+INDEX(装备数值!$C$13:$G$116,通天塔!$S228*8+3,BZ$2)+INDEX(装备数值!$C$13:$G$116,通天塔!$R228*8+4,BZ$2)+INDEX(装备数值!$C$13:$G$116,通天塔!$T228*8+5,BZ$2)+INDEX(装备数值!$C$13:$G$116,通天塔!$U228*8+6,BZ$2)+INDEX(装备数值!$C$13:$G$116,通天塔!$V228*8+7,BZ$2)+INDEX(装备数值!$C$13:$G$116,通天塔!$W228*8+8,BZ$2))</f>
        <v>832500</v>
      </c>
      <c r="CA228" s="14">
        <f>(INDEX(装备数值!$C$13:$G$116,通天塔!$P228*8+1,CA$2)+INDEX(装备数值!$C$13:$G$116,通天塔!$Q228*8+2,CA$2)+INDEX(装备数值!$C$13:$G$116,通天塔!$S228*8+3,CA$2)+INDEX(装备数值!$C$13:$G$116,通天塔!$R228*8+4,CA$2)+INDEX(装备数值!$C$13:$G$116,通天塔!$T228*8+5,CA$2)+INDEX(装备数值!$C$13:$G$116,通天塔!$U228*8+6,CA$2)+INDEX(装备数值!$C$13:$G$116,通天塔!$V228*8+7,CA$2)+INDEX(装备数值!$C$13:$G$116,通天塔!$W228*8+8,CA$2))</f>
        <v>55200</v>
      </c>
      <c r="CB228" s="14">
        <f>(INDEX(装备数值!$C$13:$G$116,通天塔!$P228*8+1,CB$2)+INDEX(装备数值!$C$13:$G$116,通天塔!$Q228*8+2,CB$2)+INDEX(装备数值!$C$13:$G$116,通天塔!$S228*8+3,CB$2)+INDEX(装备数值!$C$13:$G$116,通天塔!$R228*8+4,CB$2)+INDEX(装备数值!$C$13:$G$116,通天塔!$T228*8+5,CB$2)+INDEX(装备数值!$C$13:$G$116,通天塔!$U228*8+6,CB$2)+INDEX(装备数值!$C$13:$G$116,通天塔!$V228*8+7,CB$2)+INDEX(装备数值!$C$13:$G$116,通天塔!$W228*8+8,CB$2))</f>
        <v>1110000</v>
      </c>
      <c r="CC228" s="14">
        <f>(INDEX(装备数值!$C$13:$G$116,通天塔!$P228*8+1,CC$2)+INDEX(装备数值!$C$13:$G$116,通天塔!$Q228*8+2,CC$2)+INDEX(装备数值!$C$13:$G$116,通天塔!$S228*8+3,CC$2)+INDEX(装备数值!$C$13:$G$116,通天塔!$R228*8+4,CC$2)+INDEX(装备数值!$C$13:$G$116,通天塔!$T228*8+5,CC$2)+INDEX(装备数值!$C$13:$G$116,通天塔!$U228*8+6,CC$2)+INDEX(装备数值!$C$13:$G$116,通天塔!$V228*8+7,CC$2)+INDEX(装备数值!$C$13:$G$116,通天塔!$W228*8+8,CC$2))</f>
        <v>21900</v>
      </c>
      <c r="CF228" s="14">
        <f>INDEX(装备数值!$I$13:$M$116,通天塔!$P228*8+1,CF$2)*$X228+INDEX(装备数值!$I$13:$M$116,通天塔!$Q228*8+2,CF$2)*$Y228+INDEX(装备数值!$I$13:$M$116,通天塔!$S228*8+3,CF$2)*$Z228+INDEX(装备数值!$I$13:$M$116,通天塔!$R228*8+4,CF$2)*$AA228+INDEX(装备数值!$I$13:$M$116,通天塔!$T228*8+5,CF$2)*$AB228+INDEX(装备数值!$I$13:$M$116,通天塔!$U228*8+6,CF$2)*$AC228+INDEX(装备数值!$I$13:$M$116,通天塔!$V228*8+7,CF$2)*$AD228+INDEX(装备数值!$I$13:$M$116,通天塔!$W228*8+8,CF$2)*$AE228</f>
        <v>289665</v>
      </c>
      <c r="CG228" s="14">
        <f>INDEX(装备数值!$I$13:$M$116,通天塔!$P228*8+1,CG$2)*$X228+INDEX(装备数值!$I$13:$M$116,通天塔!$Q228*8+2,CG$2)*$Y228+INDEX(装备数值!$I$13:$M$116,通天塔!$S228*8+3,CG$2)*$Z228+INDEX(装备数值!$I$13:$M$116,通天塔!$R228*8+4,CG$2)*$AA228+INDEX(装备数值!$I$13:$M$116,通天塔!$T228*8+5,CG$2)*$AB228+INDEX(装备数值!$I$13:$M$116,通天塔!$U228*8+6,CG$2)*$AC228+INDEX(装备数值!$I$13:$M$116,通天塔!$V228*8+7,CG$2)*$AD228+INDEX(装备数值!$I$13:$M$116,通天塔!$W228*8+8,CG$2)*$AE228</f>
        <v>2178375</v>
      </c>
      <c r="CH228" s="14">
        <f>INDEX(装备数值!$I$13:$M$116,通天塔!$P228*8+1,CH$2)*$X228+INDEX(装备数值!$I$13:$M$116,通天塔!$Q228*8+2,CH$2)*$Y228+INDEX(装备数值!$I$13:$M$116,通天塔!$S228*8+3,CH$2)*$Z228+INDEX(装备数值!$I$13:$M$116,通天塔!$R228*8+4,CH$2)*$AA228+INDEX(装备数值!$I$13:$M$116,通天塔!$T228*8+5,CH$2)*$AB228+INDEX(装备数值!$I$13:$M$116,通天塔!$U228*8+6,CH$2)*$AC228+INDEX(装备数值!$I$13:$M$116,通天塔!$V228*8+7,CH$2)*$AD228+INDEX(装备数值!$I$13:$M$116,通天塔!$W228*8+8,CH$2)*$AE228</f>
        <v>144440</v>
      </c>
      <c r="CI228" s="14">
        <f>INDEX(装备数值!$I$13:$M$116,通天塔!$P228*8+1,CI$2)*$X228+INDEX(装备数值!$I$13:$M$116,通天塔!$Q228*8+2,CI$2)*$Y228+INDEX(装备数值!$I$13:$M$116,通天塔!$S228*8+3,CI$2)*$Z228+INDEX(装备数值!$I$13:$M$116,通天塔!$R228*8+4,CI$2)*$AA228+INDEX(装备数值!$I$13:$M$116,通天塔!$T228*8+5,CI$2)*$AB228+INDEX(装备数值!$I$13:$M$116,通天塔!$U228*8+6,CI$2)*$AC228+INDEX(装备数值!$I$13:$M$116,通天塔!$V228*8+7,CI$2)*$AD228+INDEX(装备数值!$I$13:$M$116,通天塔!$W228*8+8,CI$2)*$AE228</f>
        <v>2904500</v>
      </c>
      <c r="CJ228" s="14">
        <f>INDEX(装备数值!$I$13:$M$116,通天塔!$P228*8+1,CJ$2)*$X228+INDEX(装备数值!$I$13:$M$116,通天塔!$Q228*8+2,CJ$2)*$Y228+INDEX(装备数值!$I$13:$M$116,通天塔!$S228*8+3,CJ$2)*$Z228+INDEX(装备数值!$I$13:$M$116,通天塔!$R228*8+4,CJ$2)*$AA228+INDEX(装备数值!$I$13:$M$116,通天塔!$T228*8+5,CJ$2)*$AB228+INDEX(装备数值!$I$13:$M$116,通天塔!$U228*8+6,CJ$2)*$AC228+INDEX(装备数值!$I$13:$M$116,通天塔!$V228*8+7,CJ$2)*$AD228+INDEX(装备数值!$I$13:$M$116,通天塔!$W228*8+8,CJ$2)*$AE228</f>
        <v>57305</v>
      </c>
      <c r="CM228" s="14">
        <f>INDEX(装备数值!$X$13:$AH$116,$P228*8+1,CM$2)*$AF228+INDEX(装备数值!$X$13:$AH$116,$Q228*8+2,CM$2)*$AG228+INDEX(装备数值!$X$13:$AH$116,$S228*8+3,CM$2)*$AH228+INDEX(装备数值!$X$13:$AH$116,$R228*8+4,CM$2)*$AI228+INDEX(装备数值!$X$13:$AH$116,$T228*8+5,CM$2)*$AJ228+INDEX(装备数值!$X$13:$AH$116,$U228*8+6,CM$2)*$AK228+INDEX(装备数值!$X$13:$AH$116,$V228*8+7,CM$2)*$AL228+INDEX(装备数值!$X$13:$AH$116,$W228*8+8,CM$2)*$AM228</f>
        <v>96300</v>
      </c>
      <c r="CN228" s="14">
        <f>INDEX(装备数值!$X$13:$AH$116,$P228*8+1,CN$2)*$AF228+INDEX(装备数值!$X$13:$AH$116,$Q228*8+2,CN$2)*$AG228+INDEX(装备数值!$X$13:$AH$116,$S228*8+3,CN$2)*$AH228+INDEX(装备数值!$X$13:$AH$116,$R228*8+4,CN$2)*$AI228+INDEX(装备数值!$X$13:$AH$116,$T228*8+5,CN$2)*$AJ228+INDEX(装备数值!$X$13:$AH$116,$U228*8+6,CN$2)*$AK228+INDEX(装备数值!$X$13:$AH$116,$V228*8+7,CN$2)*$AL228+INDEX(装备数值!$X$13:$AH$116,$W228*8+8,CN$2)*$AM228</f>
        <v>722250</v>
      </c>
      <c r="CO228" s="14">
        <f>INDEX(装备数值!$X$13:$AH$116,$P228*8+1,CO$2)*$AF228+INDEX(装备数值!$X$13:$AH$116,$Q228*8+2,CO$2)*$AG228+INDEX(装备数值!$X$13:$AH$116,$S228*8+3,CO$2)*$AH228+INDEX(装备数值!$X$13:$AH$116,$R228*8+4,CO$2)*$AI228+INDEX(装备数值!$X$13:$AH$116,$T228*8+5,CO$2)*$AJ228+INDEX(装备数值!$X$13:$AH$116,$U228*8+6,CO$2)*$AK228+INDEX(装备数值!$X$13:$AH$116,$V228*8+7,CO$2)*$AL228+INDEX(装备数值!$X$13:$AH$116,$W228*8+8,CO$2)*$AM228</f>
        <v>48150</v>
      </c>
      <c r="CP228" s="14">
        <f>INDEX(装备数值!$X$13:$AH$116,$P228*8+1,CP$2)*$AF228+INDEX(装备数值!$X$13:$AH$116,$Q228*8+2,CP$2)*$AG228+INDEX(装备数值!$X$13:$AH$116,$S228*8+3,CP$2)*$AH228+INDEX(装备数值!$X$13:$AH$116,$R228*8+4,CP$2)*$AI228+INDEX(装备数值!$X$13:$AH$116,$T228*8+5,CP$2)*$AJ228+INDEX(装备数值!$X$13:$AH$116,$U228*8+6,CP$2)*$AK228+INDEX(装备数值!$X$13:$AH$116,$V228*8+7,CP$2)*$AL228+INDEX(装备数值!$X$13:$AH$116,$W228*8+8,CP$2)*$AM228</f>
        <v>963000</v>
      </c>
      <c r="CQ228" s="14">
        <f>INDEX(装备数值!$X$13:$AH$116,$P228*8+1,CQ$2)*$AF228+INDEX(装备数值!$X$13:$AH$116,$Q228*8+2,CQ$2)*$AG228+INDEX(装备数值!$X$13:$AH$116,$S228*8+3,CQ$2)*$AH228+INDEX(装备数值!$X$13:$AH$116,$R228*8+4,CQ$2)*$AI228+INDEX(装备数值!$X$13:$AH$116,$T228*8+5,CQ$2)*$AJ228+INDEX(装备数值!$X$13:$AH$116,$U228*8+6,CQ$2)*$AK228+INDEX(装备数值!$X$13:$AH$116,$V228*8+7,CQ$2)*$AL228+INDEX(装备数值!$X$13:$AH$116,$W228*8+8,CQ$2)*$AM228</f>
        <v>19260</v>
      </c>
      <c r="CR228" s="14">
        <f>INDEX(装备数值!$X$13:$AH$116,$P228*8+1,CR$2)*$AF228+INDEX(装备数值!$X$13:$AH$116,$Q228*8+2,CR$2)*$AG228+INDEX(装备数值!$X$13:$AH$116,$S228*8+3,CR$2)*$AH228+INDEX(装备数值!$X$13:$AH$116,$R228*8+4,CR$2)*$AI228+INDEX(装备数值!$X$13:$AH$116,$T228*8+5,CR$2)*$AJ228+INDEX(装备数值!$X$13:$AH$116,$U228*8+6,CR$2)*$AK228+INDEX(装备数值!$X$13:$AH$116,$V228*8+7,CR$2)*$AL228+INDEX(装备数值!$X$13:$AH$116,$W228*8+8,CR$2)*$AM228</f>
        <v>72225</v>
      </c>
      <c r="CS228" s="14">
        <f>INDEX(装备数值!$X$13:$AH$116,$P228*8+1,CS$2)*$AF228+INDEX(装备数值!$X$13:$AH$116,$Q228*8+2,CS$2)*$AG228+INDEX(装备数值!$X$13:$AH$116,$S228*8+3,CS$2)*$AH228+INDEX(装备数值!$X$13:$AH$116,$R228*8+4,CS$2)*$AI228+INDEX(装备数值!$X$13:$AH$116,$T228*8+5,CS$2)*$AJ228+INDEX(装备数值!$X$13:$AH$116,$U228*8+6,CS$2)*$AK228+INDEX(装备数值!$X$13:$AH$116,$V228*8+7,CS$2)*$AL228+INDEX(装备数值!$X$13:$AH$116,$W228*8+8,CS$2)*$AM228</f>
        <v>72225</v>
      </c>
      <c r="CT228" s="14">
        <f>INDEX(装备数值!$X$13:$AH$116,$P228*8+1,CT$2)*$AF228+INDEX(装备数值!$X$13:$AH$116,$Q228*8+2,CT$2)*$AG228+INDEX(装备数值!$X$13:$AH$116,$S228*8+3,CT$2)*$AH228+INDEX(装备数值!$X$13:$AH$116,$R228*8+4,CT$2)*$AI228+INDEX(装备数值!$X$13:$AH$116,$T228*8+5,CT$2)*$AJ228+INDEX(装备数值!$X$13:$AH$116,$U228*8+6,CT$2)*$AK228+INDEX(装备数值!$X$13:$AH$116,$V228*8+7,CT$2)*$AL228+INDEX(装备数值!$X$13:$AH$116,$W228*8+8,CT$2)*$AM228</f>
        <v>72225</v>
      </c>
      <c r="CU228" s="14">
        <f>INDEX(装备数值!$X$13:$AH$116,$P228*8+1,CU$2)*$AF228+INDEX(装备数值!$X$13:$AH$116,$Q228*8+2,CU$2)*$AG228+INDEX(装备数值!$X$13:$AH$116,$S228*8+3,CU$2)*$AH228+INDEX(装备数值!$X$13:$AH$116,$R228*8+4,CU$2)*$AI228+INDEX(装备数值!$X$13:$AH$116,$T228*8+5,CU$2)*$AJ228+INDEX(装备数值!$X$13:$AH$116,$U228*8+6,CU$2)*$AK228+INDEX(装备数值!$X$13:$AH$116,$V228*8+7,CU$2)*$AL228+INDEX(装备数值!$X$13:$AH$116,$W228*8+8,CU$2)*$AM228</f>
        <v>72225</v>
      </c>
      <c r="CV228" s="14">
        <f>INDEX(装备数值!$X$13:$AH$116,$P228*8+1,CV$2)*$AF228+INDEX(装备数值!$X$13:$AH$116,$Q228*8+2,CV$2)*$AG228+INDEX(装备数值!$X$13:$AH$116,$S228*8+3,CV$2)*$AH228+INDEX(装备数值!$X$13:$AH$116,$R228*8+4,CV$2)*$AI228+INDEX(装备数值!$X$13:$AH$116,$T228*8+5,CV$2)*$AJ228+INDEX(装备数值!$X$13:$AH$116,$U228*8+6,CV$2)*$AK228+INDEX(装备数值!$X$13:$AH$116,$V228*8+7,CV$2)*$AL228+INDEX(装备数值!$X$13:$AH$116,$W228*8+8,CV$2)*$AM228</f>
        <v>214</v>
      </c>
      <c r="CW228" s="14">
        <f>INDEX(装备数值!$X$13:$AH$116,$P228*8+1,CW$2)*$AF228+INDEX(装备数值!$X$13:$AH$116,$Q228*8+2,CW$2)*$AG228+INDEX(装备数值!$X$13:$AH$116,$S228*8+3,CW$2)*$AH228+INDEX(装备数值!$X$13:$AH$116,$R228*8+4,CW$2)*$AI228+INDEX(装备数值!$X$13:$AH$116,$T228*8+5,CW$2)*$AJ228+INDEX(装备数值!$X$13:$AH$116,$U228*8+6,CW$2)*$AK228+INDEX(装备数值!$X$13:$AH$116,$V228*8+7,CW$2)*$AL228+INDEX(装备数值!$X$13:$AH$116,$W228*8+8,CW$2)*$AM228</f>
        <v>214</v>
      </c>
      <c r="CY228" s="14">
        <f>INDEX(装备数值!$AN$17:$AN$117,MATCH(MIN($X228:$AE228),装备数值!$AO$17:$AO$117,1))</f>
        <v>78</v>
      </c>
      <c r="CZ228" s="14">
        <f>IF(COUNTIF($P228:$W228,"&gt;"&amp;0)=8,INDEX(装备数值!AR$17:AR$117,$CY228+1),0)</f>
        <v>43680</v>
      </c>
      <c r="DA228" s="14">
        <f>IF(COUNTIF($P228:$W228,"&gt;"&amp;0)=8,INDEX(装备数值!AS$17:AS$117,$CY228+1),0)</f>
        <v>327600</v>
      </c>
      <c r="DB228" s="14">
        <f>IF(COUNTIF($P228:$W228,"&gt;"&amp;0)=8,INDEX(装备数值!AT$17:AT$117,$CY228+1),0)</f>
        <v>21840</v>
      </c>
      <c r="DC228" s="14">
        <f>IF(COUNTIF($P228:$W228,"&gt;"&amp;0)=8,INDEX(装备数值!AU$17:AU$117,$CY228+1),0)</f>
        <v>436800</v>
      </c>
      <c r="DD228" s="14">
        <f>IF(COUNTIF($P228:$W228,"&gt;"&amp;0)=8,INDEX(装备数值!AV$17:AV$117,$CY228+1),0)</f>
        <v>8424</v>
      </c>
      <c r="DF228" s="14">
        <f>INDEX(装备数值!$AY$17:$AY$77,MATCH(MIN($AF228:$AM228),装备数值!$AZ$17:$AZ$77,1))</f>
        <v>53</v>
      </c>
      <c r="DG228" s="26">
        <f>INDEX(装备数值!BA$17:BA$77,通天塔!DF228+1)</f>
        <v>1.4</v>
      </c>
      <c r="DH228" s="26">
        <f>INDEX(装备数值!BA$17:BA$77,通天塔!DF228+1)</f>
        <v>1.4</v>
      </c>
      <c r="DJ228" s="14">
        <f t="shared" si="383"/>
        <v>50</v>
      </c>
      <c r="DK228" s="14">
        <f>VLOOKUP(DJ228,军阶与晶片数值!$W$6:$X$27,2)</f>
        <v>11</v>
      </c>
      <c r="DL228" s="14">
        <f>INDEX(军阶与晶片数值!Y$6:Y$27,$DK228+1)</f>
        <v>1000</v>
      </c>
      <c r="DM228" s="14">
        <f>INDEX(军阶与晶片数值!Z$6:Z$27,$DK228+1)</f>
        <v>1000</v>
      </c>
      <c r="DN228" s="14">
        <f>INDEX(军阶与晶片数值!AA$6:AA$27,$DK228+1)</f>
        <v>1000</v>
      </c>
      <c r="DO228" s="14">
        <f>INDEX(军阶与晶片数值!AB$6:AB$27,$DK228+1)</f>
        <v>1000</v>
      </c>
      <c r="DP228" s="29">
        <f>INDEX(军阶与晶片数值!AC$6:AC$27,$DK228+1)</f>
        <v>60</v>
      </c>
      <c r="DQ228" s="29">
        <f>INDEX(军阶与晶片数值!AD$6:AD$27,$DK228+1)</f>
        <v>40</v>
      </c>
      <c r="DS228" s="26">
        <f>INDEX(军阶与晶片数值!I$6:I$16,AN228+1)</f>
        <v>0.45</v>
      </c>
      <c r="DT228" s="26">
        <f>INDEX(军阶与晶片数值!M$6:M$16,AO228+1)</f>
        <v>0.6</v>
      </c>
      <c r="DU228" s="26">
        <f>INDEX(军阶与晶片数值!J$6:J$16,AP228+1)</f>
        <v>0.6</v>
      </c>
      <c r="DV228" s="26">
        <f>INDEX(军阶与晶片数值!K$6:K$16,AQ228+1)</f>
        <v>1.2</v>
      </c>
      <c r="DW228" s="26">
        <f>INDEX(军阶与晶片数值!L$6:L$16,AR228+1)</f>
        <v>1.2</v>
      </c>
      <c r="DX228" s="28">
        <f>INDEX(军阶与晶片数值!N$6:N$16,AS228+1)</f>
        <v>0</v>
      </c>
      <c r="DY228" s="28">
        <f>INDEX(军阶与晶片数值!O$6:O$16,AT228+1)</f>
        <v>0</v>
      </c>
      <c r="DZ228" s="28">
        <f>INDEX(军阶与晶片数值!P$6:P$16,AU228+1)</f>
        <v>0</v>
      </c>
      <c r="EA228" s="28">
        <f>INDEX(军阶与晶片数值!Q$6:Q$16,AV228+1)</f>
        <v>0</v>
      </c>
      <c r="EB228" s="26">
        <f>INDEX(军阶与晶片数值!R$6:R$16,AW228+1)</f>
        <v>0.4</v>
      </c>
      <c r="EC228" s="26">
        <f>INDEX(军阶与晶片数值!S$6:S$16,AX228+1)</f>
        <v>0.6</v>
      </c>
      <c r="ED228" s="26">
        <f>INDEX(军阶与晶片数值!T$6:T$16,AY228+1)</f>
        <v>0</v>
      </c>
      <c r="EE228" s="26">
        <f>INDEX(军阶与晶片数值!U$6:U$16,AZ228+1)</f>
        <v>0</v>
      </c>
      <c r="EG228" s="26">
        <f>INDEX(军阶与晶片数值!$C$6:$C$36,通天塔!$BA228+1)</f>
        <v>1.1499999999999999</v>
      </c>
      <c r="EH228" s="26">
        <f>INDEX(军阶与晶片数值!$C$6:$C$36,通天塔!$BA228+1)</f>
        <v>1.1499999999999999</v>
      </c>
      <c r="EI228" s="26">
        <f>INDEX(军阶与晶片数值!$C$6:$C$36,通天塔!$BA228+1)</f>
        <v>1.1499999999999999</v>
      </c>
      <c r="EJ228" s="26">
        <f>INDEX(军阶与晶片数值!$C$6:$C$36,通天塔!$BA228+1)</f>
        <v>1.1499999999999999</v>
      </c>
      <c r="EK228" s="26">
        <f>INDEX(军阶与晶片数值!$C$6:$C$36,通天塔!$BA228+1)</f>
        <v>1.1499999999999999</v>
      </c>
      <c r="EM228" s="14">
        <f>INDEX(战舰突破!$H$6:$H$18,通天塔!$J228+1)+INDEX(战舰突破!$H$23:$H$35,通天塔!$K228+1)+INDEX(战舰突破!$H$40:$H$52,通天塔!$L228+1)</f>
        <v>200</v>
      </c>
      <c r="EN228" s="14">
        <f>INDEX(战舰突破!$I$6:$I$18,通天塔!$J228+1)+INDEX(战舰突破!$I$23:$I$35,通天塔!$K228+1)+INDEX(战舰突破!$I$40:$I$52,通天塔!$L228+1)</f>
        <v>200</v>
      </c>
      <c r="EO228" s="14">
        <f>INDEX(战舰突破!$J$6:$J$18,通天塔!$J228+1)+INDEX(战舰突破!$J$23:$J$35,通天塔!$K228+1)+INDEX(战舰突破!$J$40:$J$52,通天塔!$L228+1)</f>
        <v>0</v>
      </c>
      <c r="EP228" s="14">
        <f>INDEX(战舰突破!$K$6:$K$18,通天塔!$J228+1)+INDEX(战舰突破!$K$23:$K$35,通天塔!$K228+1)+INDEX(战舰突破!$K$40:$K$52,通天塔!$L228+1)</f>
        <v>0</v>
      </c>
      <c r="EQ228" s="14">
        <f>INDEX(战舰突破!$L$6:$L$18,通天塔!$J228+1)+INDEX(战舰突破!$L$23:$L$35,通天塔!$K228+1)+INDEX(战舰突破!$L$40:$L$52,通天塔!$L228+1)</f>
        <v>200</v>
      </c>
      <c r="ER228" s="18">
        <f>INDEX(战舰突破!$N$6:$N$18,通天塔!$J228+1)+INDEX(战舰突破!$N$23:$N$35,通天塔!$K228+1)+INDEX(战舰突破!$N$40:$N$52,通天塔!$L228+1)</f>
        <v>0.75</v>
      </c>
      <c r="ES228" s="18">
        <f>INDEX(战舰突破!$O$6:$O$18,通天塔!$J228+1)+INDEX(战舰突破!$O$23:$O$35,通天塔!$K228+1)+INDEX(战舰突破!$O$40:$O$52,通天塔!$L228+1)</f>
        <v>1.4</v>
      </c>
      <c r="ET228" s="18">
        <f>INDEX(战舰突破!$P$6:$P$18,通天塔!$J228+1)+INDEX(战舰突破!$P$23:$P$35,通天塔!$K228+1)+INDEX(战舰突破!$P$40:$P$52,通天塔!$L228+1)</f>
        <v>0.5</v>
      </c>
      <c r="EU228" s="18">
        <f>INDEX(战舰突破!$Q$6:$Q$18,通天塔!$J228+1)+INDEX(战舰突破!$Q$23:$Q$35,通天塔!$K228+1)+INDEX(战舰突破!$Q$40:$Q$52,通天塔!$L228+1)</f>
        <v>0.3</v>
      </c>
      <c r="EV228" s="18">
        <f>INDEX(战舰突破!$R$6:$R$18,通天塔!$J228+1)+INDEX(战舰突破!$R$23:$R$35,通天塔!$K228+1)+INDEX(战舰突破!$R$40:$R$52,通天塔!$L228+1)</f>
        <v>0.25</v>
      </c>
      <c r="EW228" s="18">
        <f>INDEX(战舰突破!$M$6:$M$18,通天塔!$J228+1)+INDEX(战舰突破!$M$23:$M$35,通天塔!$K228+1)+INDEX(战舰突破!$M$40:$M$52,通天塔!$L228+1)</f>
        <v>0.2</v>
      </c>
      <c r="EX228" s="22">
        <f>INDEX(战舰突破!$W$6:$W$18,通天塔!$J228+1)+INDEX(战舰突破!$W$23:$W$35,通天塔!$K228+1)+INDEX(战舰突破!$W$40:$W$52,通天塔!$L228+1)</f>
        <v>0.5</v>
      </c>
      <c r="FA228" s="14">
        <f>INDEX(战舰突破!$S$6:$S$18,通天塔!$J228+1)</f>
        <v>0</v>
      </c>
      <c r="FB228" s="14">
        <f>INDEX(战舰突破!$T$6:$T$18,通天塔!$J228+1)</f>
        <v>1.45</v>
      </c>
      <c r="FC228" s="14">
        <f>INDEX(战舰突破!$U$6:$U$18,通天塔!$J228+1)</f>
        <v>0.1</v>
      </c>
      <c r="FD228" s="14">
        <f>INDEX(战舰突破!$V$6:$V$18,通天塔!$J228+1)</f>
        <v>2</v>
      </c>
      <c r="FE228" s="14">
        <f>INDEX(战舰突破!$X$6:$X$18,通天塔!$J228+1)</f>
        <v>15</v>
      </c>
      <c r="FG228" s="14">
        <f>INDEX(战舰突破!$S$23:$S$35,通天塔!$J228+1)</f>
        <v>1</v>
      </c>
      <c r="FH228" s="14">
        <f>INDEX(战舰突破!$T$23:$T$35,通天塔!$J228+1)</f>
        <v>0.9</v>
      </c>
      <c r="FI228" s="14">
        <f>INDEX(战舰突破!$U$23:$U$35,通天塔!$J228+1)</f>
        <v>0.1</v>
      </c>
      <c r="FJ228" s="14">
        <f>INDEX(战舰突破!$V$23:$V$35,通天塔!$J228+1)</f>
        <v>2</v>
      </c>
      <c r="FK228" s="14">
        <f>INDEX(战舰突破!$X$23:$X$35,通天塔!$J228+1)</f>
        <v>200</v>
      </c>
      <c r="FM228" s="14">
        <f>INDEX(战舰突破!$S$40:$S$52,通天塔!$J228+1)</f>
        <v>1</v>
      </c>
      <c r="FN228" s="14">
        <f>INDEX(战舰突破!$T$40:$T$52,通天塔!$J228+1)</f>
        <v>0.6</v>
      </c>
      <c r="FO228" s="14">
        <f>INDEX(战舰突破!$U$40:$U$52,通天塔!$J228+1)</f>
        <v>0.2</v>
      </c>
      <c r="FP228" s="14">
        <f>INDEX(战舰突破!$V$40:$V$52,通天塔!$J228+1)</f>
        <v>2</v>
      </c>
      <c r="FQ228" s="14">
        <f>INDEX(战舰突破!$X$40:$X$52,通天塔!$J228+1)</f>
        <v>350</v>
      </c>
      <c r="FT228" s="14">
        <f t="shared" si="384"/>
        <v>6873749</v>
      </c>
      <c r="FU228" s="14">
        <f t="shared" si="385"/>
        <v>6876957</v>
      </c>
      <c r="FV228" s="14">
        <f t="shared" si="386"/>
        <v>5899920</v>
      </c>
      <c r="FW228" s="14">
        <f t="shared" si="387"/>
        <v>81038757</v>
      </c>
      <c r="FX228" s="14">
        <f t="shared" si="388"/>
        <v>3249210</v>
      </c>
      <c r="FY228" s="14">
        <f t="shared" si="389"/>
        <v>76297936</v>
      </c>
      <c r="FZ228" s="14">
        <f t="shared" si="390"/>
        <v>1874815</v>
      </c>
      <c r="GA228" s="28">
        <f t="shared" si="391"/>
        <v>73225</v>
      </c>
      <c r="GB228" s="28">
        <f t="shared" si="392"/>
        <v>73225</v>
      </c>
      <c r="GC228" s="28">
        <f t="shared" si="393"/>
        <v>73225</v>
      </c>
      <c r="GD228" s="28">
        <f t="shared" si="394"/>
        <v>73225</v>
      </c>
      <c r="GE228" s="28">
        <f t="shared" si="395"/>
        <v>3.36</v>
      </c>
      <c r="GF228" s="28">
        <f t="shared" si="396"/>
        <v>3.84</v>
      </c>
      <c r="GG228" s="28">
        <f t="shared" si="397"/>
        <v>0</v>
      </c>
      <c r="GH228" s="28">
        <f t="shared" si="398"/>
        <v>78.45</v>
      </c>
      <c r="GI228" s="14">
        <f t="shared" si="399"/>
        <v>1</v>
      </c>
      <c r="GJ228" s="14">
        <f t="shared" si="400"/>
        <v>2</v>
      </c>
      <c r="GK228" s="14">
        <f t="shared" si="401"/>
        <v>2</v>
      </c>
      <c r="GL228" s="18">
        <f t="shared" si="402"/>
        <v>2.6500000000000004</v>
      </c>
      <c r="GM228" s="18">
        <f t="shared" si="403"/>
        <v>2.1</v>
      </c>
      <c r="GN228" s="18">
        <f t="shared" si="404"/>
        <v>1.8</v>
      </c>
      <c r="GO228" s="29">
        <f t="shared" si="464"/>
        <v>73375</v>
      </c>
      <c r="GP228" s="29">
        <f t="shared" si="464"/>
        <v>73675</v>
      </c>
      <c r="GQ228" s="29">
        <f t="shared" si="464"/>
        <v>73675</v>
      </c>
      <c r="GR228" s="26">
        <f t="shared" si="405"/>
        <v>0.1</v>
      </c>
      <c r="GS228" s="26">
        <f t="shared" si="406"/>
        <v>0.1</v>
      </c>
      <c r="GT228" s="26">
        <f t="shared" si="407"/>
        <v>0.2</v>
      </c>
      <c r="GU228" s="14">
        <f t="shared" si="408"/>
        <v>4</v>
      </c>
      <c r="GV228" s="14">
        <f t="shared" si="409"/>
        <v>4</v>
      </c>
      <c r="GW228" s="14">
        <f t="shared" si="410"/>
        <v>4</v>
      </c>
      <c r="GX228" s="14">
        <f t="shared" si="411"/>
        <v>15</v>
      </c>
      <c r="GY228" s="14">
        <f t="shared" si="412"/>
        <v>200</v>
      </c>
      <c r="GZ228" s="14">
        <f t="shared" si="413"/>
        <v>350</v>
      </c>
      <c r="HA228">
        <v>224</v>
      </c>
      <c r="HB228" s="14">
        <f t="shared" si="382"/>
        <v>798619354</v>
      </c>
      <c r="HD228" s="14">
        <f t="shared" si="414"/>
        <v>6498420</v>
      </c>
      <c r="HE228" s="14">
        <f t="shared" si="415"/>
        <v>3436844</v>
      </c>
      <c r="HF228" s="29">
        <f t="shared" si="416"/>
        <v>70296</v>
      </c>
      <c r="HG228" s="29">
        <f t="shared" si="417"/>
        <v>50607</v>
      </c>
      <c r="HH228" s="29">
        <f t="shared" si="418"/>
        <v>54656</v>
      </c>
      <c r="HI228" s="29">
        <f t="shared" si="419"/>
        <v>51012</v>
      </c>
      <c r="HJ228" s="14">
        <f t="shared" si="420"/>
        <v>3.36</v>
      </c>
      <c r="HK228" s="14">
        <f t="shared" si="421"/>
        <v>3.84</v>
      </c>
      <c r="HL228" s="14">
        <f t="shared" si="422"/>
        <v>1965062</v>
      </c>
      <c r="HM228" s="14">
        <f t="shared" si="423"/>
        <v>3392418</v>
      </c>
      <c r="HN228" s="26">
        <f t="shared" si="424"/>
        <v>0.39940125312304797</v>
      </c>
      <c r="HO228" s="26">
        <f t="shared" si="425"/>
        <v>0.66557451927425337</v>
      </c>
      <c r="HP228" s="29">
        <f t="shared" si="426"/>
        <v>1128105</v>
      </c>
      <c r="HQ228" s="29">
        <f t="shared" si="427"/>
        <v>4295144</v>
      </c>
      <c r="HR228" s="29">
        <f t="shared" si="428"/>
        <v>3645618</v>
      </c>
      <c r="HS228" s="26">
        <f t="shared" si="429"/>
        <v>0.49167476468122395</v>
      </c>
      <c r="HT228" s="26">
        <f t="shared" si="430"/>
        <v>0.49524741816241746</v>
      </c>
      <c r="HU228" s="26">
        <f t="shared" si="431"/>
        <v>0.59524741816241744</v>
      </c>
      <c r="HV228" s="26">
        <f t="shared" si="432"/>
        <v>9.167476468122393E-2</v>
      </c>
      <c r="HW228" s="29">
        <f t="shared" si="433"/>
        <v>2.2000000000000002</v>
      </c>
      <c r="HX228" s="29">
        <f t="shared" si="434"/>
        <v>4.421435920887161</v>
      </c>
      <c r="HY228" s="29">
        <f t="shared" si="435"/>
        <v>5.0214359208871606</v>
      </c>
      <c r="HZ228" s="29">
        <f t="shared" si="436"/>
        <v>12409155</v>
      </c>
      <c r="IA228" s="29">
        <f t="shared" si="437"/>
        <v>12660469.311321976</v>
      </c>
      <c r="IB228" s="29">
        <f t="shared" si="438"/>
        <v>9153118.589516405</v>
      </c>
      <c r="IC228" s="29">
        <f t="shared" si="439"/>
        <v>62479897</v>
      </c>
      <c r="ID228" s="14">
        <f t="shared" si="440"/>
        <v>34222742.899999999</v>
      </c>
      <c r="IH228" s="14">
        <v>1</v>
      </c>
      <c r="II228" s="14">
        <v>1</v>
      </c>
      <c r="IJ228" s="14">
        <v>480</v>
      </c>
      <c r="IK228" s="14">
        <v>80</v>
      </c>
      <c r="IL228" s="14">
        <v>60</v>
      </c>
      <c r="IM228" s="23">
        <f t="shared" si="441"/>
        <v>7797835147</v>
      </c>
      <c r="IN228" s="23">
        <f t="shared" si="442"/>
        <v>2</v>
      </c>
      <c r="IO228" s="23">
        <f t="shared" si="443"/>
        <v>7797.84</v>
      </c>
      <c r="IP228" s="23">
        <f t="shared" si="444"/>
        <v>7696979635</v>
      </c>
      <c r="IQ228" s="23">
        <f t="shared" si="445"/>
        <v>2</v>
      </c>
      <c r="IR228" s="23">
        <f t="shared" si="446"/>
        <v>7696.98</v>
      </c>
      <c r="IS228" s="14">
        <v>1</v>
      </c>
      <c r="IT228" s="14">
        <v>1</v>
      </c>
      <c r="IU228" s="14">
        <v>240</v>
      </c>
      <c r="IV228" s="14">
        <v>40</v>
      </c>
      <c r="IW228" s="14">
        <v>30</v>
      </c>
      <c r="IX228" s="23">
        <f t="shared" si="447"/>
        <v>4584565159</v>
      </c>
      <c r="IY228" s="23">
        <f t="shared" si="448"/>
        <v>2</v>
      </c>
      <c r="IZ228" s="23">
        <f t="shared" si="449"/>
        <v>4584.57</v>
      </c>
      <c r="JA228" s="23"/>
      <c r="JB228" s="23"/>
      <c r="JC228" s="23"/>
      <c r="JG228">
        <f t="shared" si="450"/>
        <v>1.7460593445180741</v>
      </c>
      <c r="JH228">
        <f t="shared" si="451"/>
        <v>5.8667593975807284</v>
      </c>
      <c r="JJ228" s="14">
        <v>10</v>
      </c>
      <c r="JK228" s="14">
        <v>2</v>
      </c>
      <c r="JL228" s="14">
        <v>1.5</v>
      </c>
      <c r="JM228" s="23">
        <f t="shared" si="452"/>
        <v>155699837</v>
      </c>
      <c r="JN228" s="23">
        <f t="shared" si="453"/>
        <v>1</v>
      </c>
      <c r="JO228" s="23">
        <f t="shared" si="454"/>
        <v>155699.84</v>
      </c>
      <c r="JP228" s="14">
        <v>30</v>
      </c>
      <c r="JQ228" s="14">
        <v>6</v>
      </c>
      <c r="JR228" s="14">
        <v>4</v>
      </c>
      <c r="JS228" s="23">
        <f t="shared" si="455"/>
        <v>448793275</v>
      </c>
      <c r="JT228" s="23">
        <f t="shared" si="456"/>
        <v>1</v>
      </c>
      <c r="JU228" s="23">
        <f t="shared" si="457"/>
        <v>448793.28</v>
      </c>
      <c r="JW228" s="23">
        <f t="shared" si="458"/>
        <v>598391033</v>
      </c>
      <c r="JX228" s="23">
        <f t="shared" si="459"/>
        <v>1</v>
      </c>
      <c r="JY228" s="23">
        <f t="shared" si="460"/>
        <v>598391.03</v>
      </c>
      <c r="JZ228" s="23">
        <f t="shared" si="461"/>
        <v>233549756</v>
      </c>
      <c r="KA228" s="23">
        <f t="shared" si="462"/>
        <v>1</v>
      </c>
      <c r="KB228" s="23">
        <f t="shared" si="463"/>
        <v>233549.76</v>
      </c>
    </row>
    <row r="229" spans="3:288" ht="16.5" x14ac:dyDescent="0.2">
      <c r="C229" s="14">
        <f t="shared" si="381"/>
        <v>1</v>
      </c>
      <c r="D229" s="14">
        <v>225</v>
      </c>
      <c r="E229" s="14" t="s">
        <v>684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F229" s="14">
        <f>ROUND((INDEX(新战舰养成!S$6:S$18,通天塔!$J229+1)+INDEX(新战舰养成!D$6:D$18,通天塔!$J229+1)*(通天塔!$G229-1))*INDEX(战舰突破!$D$6:$D$18,通天塔!$M229+1),0)</f>
        <v>10</v>
      </c>
      <c r="BG229" s="14">
        <f>ROUND((INDEX(新战舰养成!T$6:T$18,通天塔!$J229+1)+INDEX(新战舰养成!E$6:E$18,通天塔!$J229+1)*(通天塔!$G229-1))*INDEX(战舰突破!$D$6:$D$18,通天塔!$M229+1),0)</f>
        <v>20</v>
      </c>
      <c r="BH229" s="14">
        <f>ROUND((INDEX(新战舰养成!U$6:U$18,通天塔!$J229+1)+INDEX(新战舰养成!F$6:F$18,通天塔!$J229+1)*(通天塔!$G229-1))*INDEX(战舰突破!$D$6:$D$18,通天塔!$M229+1),0)</f>
        <v>5</v>
      </c>
      <c r="BI229" s="14">
        <f>ROUND((INDEX(新战舰养成!V$6:V$18,通天塔!$J229+1)+INDEX(新战舰养成!G$6:G$18,通天塔!$J229+1)*(通天塔!$G229-1))*INDEX(战舰突破!$D$6:$D$18,通天塔!$M229+1),0)</f>
        <v>300</v>
      </c>
      <c r="BJ229" s="14">
        <f>ROUND((INDEX(新战舰养成!W$6:W$18,通天塔!$J229+1)+INDEX(新战舰养成!H$6:H$18,通天塔!$J229+1)*(通天塔!$G229-1))*INDEX(战舰突破!$D$6:$D$18,通天塔!$M229+1),0)</f>
        <v>4</v>
      </c>
      <c r="BL229" s="14">
        <f>IF($H229&gt;0,ROUND((INDEX(新战舰养成!X$6:X$18,通天塔!$K229+1)+INDEX(新战舰养成!I$6:I$18,通天塔!$K229+1)*(通天塔!$H229-1))*INDEX(战舰突破!$D$6:$D$18,通天塔!$N229+1),0),0)</f>
        <v>0</v>
      </c>
      <c r="BM229" s="14">
        <f>IF($H229&gt;0,ROUND((INDEX(新战舰养成!Y$6:Y$18,通天塔!$K229+1)+INDEX(新战舰养成!J$6:J$18,通天塔!$K229+1)*(通天塔!$H229-1))*INDEX(战舰突破!$D$6:$D$18,通天塔!$N229+1),0),0)</f>
        <v>0</v>
      </c>
      <c r="BN229" s="14">
        <f>IF($H229&gt;0,ROUND((INDEX(新战舰养成!Z$6:Z$18,通天塔!$K229+1)+INDEX(新战舰养成!K$6:K$18,通天塔!$K229+1)*(通天塔!$H229-1))*INDEX(战舰突破!$D$6:$D$18,通天塔!$N229+1),0),0)</f>
        <v>0</v>
      </c>
      <c r="BO229" s="14">
        <f>IF($H229&gt;0,ROUND((INDEX(新战舰养成!AA$6:AA$18,通天塔!$K229+1)+INDEX(新战舰养成!L$6:L$18,通天塔!$K229+1)*(通天塔!$H229-1))*INDEX(战舰突破!$D$6:$D$18,通天塔!$N229+1),0),0)</f>
        <v>0</v>
      </c>
      <c r="BP229" s="14">
        <f>IF($H229&gt;0,ROUND((INDEX(新战舰养成!AB$6:AB$18,通天塔!$K229+1)+INDEX(新战舰养成!M$6:M$18,通天塔!$K229+1)*(通天塔!$H229-1))*INDEX(战舰突破!$D$6:$D$18,通天塔!$N229+1),0),0)</f>
        <v>0</v>
      </c>
      <c r="BR229" s="14">
        <f>IF($I229&gt;0,ROUND((INDEX(新战舰养成!AC$6:AC$18,通天塔!$L229+1)+INDEX(新战舰养成!I$6:I$18,通天塔!$L229+1)*(通天塔!$I229-1))*INDEX(战舰突破!$D$6:$D$18,通天塔!$O229+1),0),0)</f>
        <v>0</v>
      </c>
      <c r="BS229" s="14">
        <f>IF($I229&gt;0,ROUND((INDEX(新战舰养成!AD$6:AD$18,通天塔!$L229+1)+INDEX(新战舰养成!J$6:J$18,通天塔!$L229+1)*(通天塔!$I229-1))*INDEX(战舰突破!$D$6:$D$18,通天塔!$O229+1),0),0)</f>
        <v>0</v>
      </c>
      <c r="BT229" s="14">
        <f>IF($I229&gt;0,ROUND((INDEX(新战舰养成!AE$6:AE$18,通天塔!$L229+1)+INDEX(新战舰养成!K$6:K$18,通天塔!$L229+1)*(通天塔!$I229-1))*INDEX(战舰突破!$D$6:$D$18,通天塔!$O229+1),0),0)</f>
        <v>0</v>
      </c>
      <c r="BU229" s="14">
        <f>IF($I229&gt;0,ROUND((INDEX(新战舰养成!AF$6:AF$18,通天塔!$L229+1)+INDEX(新战舰养成!L$6:L$18,通天塔!$L229+1)*(通天塔!$I229-1))*INDEX(战舰突破!$D$6:$D$18,通天塔!$O229+1),0),0)</f>
        <v>0</v>
      </c>
      <c r="BV229" s="14">
        <f>IF($I229&gt;0,ROUND((INDEX(新战舰养成!AG$6:AG$18,通天塔!$L229+1)+INDEX(新战舰养成!M$6:M$18,通天塔!$L229+1)*(通天塔!$I229-1))*INDEX(战舰突破!$D$6:$D$18,通天塔!$O229+1),0),0)</f>
        <v>0</v>
      </c>
      <c r="BY229" s="14">
        <f>(INDEX(装备数值!$C$13:$G$116,通天塔!$P229*8+1,BY$2)+INDEX(装备数值!$C$13:$G$116,通天塔!$Q229*8+2,BY$2)+INDEX(装备数值!$C$13:$G$116,通天塔!$S229*8+3,BY$2)+INDEX(装备数值!$C$13:$G$116,通天塔!$R229*8+4,BY$2)+INDEX(装备数值!$C$13:$G$116,通天塔!$T229*8+5,BY$2)+INDEX(装备数值!$C$13:$G$116,通天塔!$U229*8+6,BY$2)+INDEX(装备数值!$C$13:$G$116,通天塔!$V229*8+7,BY$2)+INDEX(装备数值!$C$13:$G$116,通天塔!$W229*8+8,BY$2))</f>
        <v>0</v>
      </c>
      <c r="BZ229" s="14">
        <f>(INDEX(装备数值!$C$13:$G$116,通天塔!$P229*8+1,BZ$2)+INDEX(装备数值!$C$13:$G$116,通天塔!$Q229*8+2,BZ$2)+INDEX(装备数值!$C$13:$G$116,通天塔!$S229*8+3,BZ$2)+INDEX(装备数值!$C$13:$G$116,通天塔!$R229*8+4,BZ$2)+INDEX(装备数值!$C$13:$G$116,通天塔!$T229*8+5,BZ$2)+INDEX(装备数值!$C$13:$G$116,通天塔!$U229*8+6,BZ$2)+INDEX(装备数值!$C$13:$G$116,通天塔!$V229*8+7,BZ$2)+INDEX(装备数值!$C$13:$G$116,通天塔!$W229*8+8,BZ$2))</f>
        <v>0</v>
      </c>
      <c r="CA229" s="14">
        <f>(INDEX(装备数值!$C$13:$G$116,通天塔!$P229*8+1,CA$2)+INDEX(装备数值!$C$13:$G$116,通天塔!$Q229*8+2,CA$2)+INDEX(装备数值!$C$13:$G$116,通天塔!$S229*8+3,CA$2)+INDEX(装备数值!$C$13:$G$116,通天塔!$R229*8+4,CA$2)+INDEX(装备数值!$C$13:$G$116,通天塔!$T229*8+5,CA$2)+INDEX(装备数值!$C$13:$G$116,通天塔!$U229*8+6,CA$2)+INDEX(装备数值!$C$13:$G$116,通天塔!$V229*8+7,CA$2)+INDEX(装备数值!$C$13:$G$116,通天塔!$W229*8+8,CA$2))</f>
        <v>0</v>
      </c>
      <c r="CB229" s="14">
        <f>(INDEX(装备数值!$C$13:$G$116,通天塔!$P229*8+1,CB$2)+INDEX(装备数值!$C$13:$G$116,通天塔!$Q229*8+2,CB$2)+INDEX(装备数值!$C$13:$G$116,通天塔!$S229*8+3,CB$2)+INDEX(装备数值!$C$13:$G$116,通天塔!$R229*8+4,CB$2)+INDEX(装备数值!$C$13:$G$116,通天塔!$T229*8+5,CB$2)+INDEX(装备数值!$C$13:$G$116,通天塔!$U229*8+6,CB$2)+INDEX(装备数值!$C$13:$G$116,通天塔!$V229*8+7,CB$2)+INDEX(装备数值!$C$13:$G$116,通天塔!$W229*8+8,CB$2))</f>
        <v>0</v>
      </c>
      <c r="CC229" s="14">
        <f>(INDEX(装备数值!$C$13:$G$116,通天塔!$P229*8+1,CC$2)+INDEX(装备数值!$C$13:$G$116,通天塔!$Q229*8+2,CC$2)+INDEX(装备数值!$C$13:$G$116,通天塔!$S229*8+3,CC$2)+INDEX(装备数值!$C$13:$G$116,通天塔!$R229*8+4,CC$2)+INDEX(装备数值!$C$13:$G$116,通天塔!$T229*8+5,CC$2)+INDEX(装备数值!$C$13:$G$116,通天塔!$U229*8+6,CC$2)+INDEX(装备数值!$C$13:$G$116,通天塔!$V229*8+7,CC$2)+INDEX(装备数值!$C$13:$G$116,通天塔!$W229*8+8,CC$2))</f>
        <v>0</v>
      </c>
      <c r="CF229" s="14">
        <f>INDEX(装备数值!$I$13:$M$116,通天塔!$P229*8+1,CF$2)*$X229+INDEX(装备数值!$I$13:$M$116,通天塔!$Q229*8+2,CF$2)*$Y229+INDEX(装备数值!$I$13:$M$116,通天塔!$S229*8+3,CF$2)*$Z229+INDEX(装备数值!$I$13:$M$116,通天塔!$R229*8+4,CF$2)*$AA229+INDEX(装备数值!$I$13:$M$116,通天塔!$T229*8+5,CF$2)*$AB229+INDEX(装备数值!$I$13:$M$116,通天塔!$U229*8+6,CF$2)*$AC229+INDEX(装备数值!$I$13:$M$116,通天塔!$V229*8+7,CF$2)*$AD229+INDEX(装备数值!$I$13:$M$116,通天塔!$W229*8+8,CF$2)*$AE229</f>
        <v>0</v>
      </c>
      <c r="CG229" s="14">
        <f>INDEX(装备数值!$I$13:$M$116,通天塔!$P229*8+1,CG$2)*$X229+INDEX(装备数值!$I$13:$M$116,通天塔!$Q229*8+2,CG$2)*$Y229+INDEX(装备数值!$I$13:$M$116,通天塔!$S229*8+3,CG$2)*$Z229+INDEX(装备数值!$I$13:$M$116,通天塔!$R229*8+4,CG$2)*$AA229+INDEX(装备数值!$I$13:$M$116,通天塔!$T229*8+5,CG$2)*$AB229+INDEX(装备数值!$I$13:$M$116,通天塔!$U229*8+6,CG$2)*$AC229+INDEX(装备数值!$I$13:$M$116,通天塔!$V229*8+7,CG$2)*$AD229+INDEX(装备数值!$I$13:$M$116,通天塔!$W229*8+8,CG$2)*$AE229</f>
        <v>0</v>
      </c>
      <c r="CH229" s="14">
        <f>INDEX(装备数值!$I$13:$M$116,通天塔!$P229*8+1,CH$2)*$X229+INDEX(装备数值!$I$13:$M$116,通天塔!$Q229*8+2,CH$2)*$Y229+INDEX(装备数值!$I$13:$M$116,通天塔!$S229*8+3,CH$2)*$Z229+INDEX(装备数值!$I$13:$M$116,通天塔!$R229*8+4,CH$2)*$AA229+INDEX(装备数值!$I$13:$M$116,通天塔!$T229*8+5,CH$2)*$AB229+INDEX(装备数值!$I$13:$M$116,通天塔!$U229*8+6,CH$2)*$AC229+INDEX(装备数值!$I$13:$M$116,通天塔!$V229*8+7,CH$2)*$AD229+INDEX(装备数值!$I$13:$M$116,通天塔!$W229*8+8,CH$2)*$AE229</f>
        <v>0</v>
      </c>
      <c r="CI229" s="14">
        <f>INDEX(装备数值!$I$13:$M$116,通天塔!$P229*8+1,CI$2)*$X229+INDEX(装备数值!$I$13:$M$116,通天塔!$Q229*8+2,CI$2)*$Y229+INDEX(装备数值!$I$13:$M$116,通天塔!$S229*8+3,CI$2)*$Z229+INDEX(装备数值!$I$13:$M$116,通天塔!$R229*8+4,CI$2)*$AA229+INDEX(装备数值!$I$13:$M$116,通天塔!$T229*8+5,CI$2)*$AB229+INDEX(装备数值!$I$13:$M$116,通天塔!$U229*8+6,CI$2)*$AC229+INDEX(装备数值!$I$13:$M$116,通天塔!$V229*8+7,CI$2)*$AD229+INDEX(装备数值!$I$13:$M$116,通天塔!$W229*8+8,CI$2)*$AE229</f>
        <v>0</v>
      </c>
      <c r="CJ229" s="14">
        <f>INDEX(装备数值!$I$13:$M$116,通天塔!$P229*8+1,CJ$2)*$X229+INDEX(装备数值!$I$13:$M$116,通天塔!$Q229*8+2,CJ$2)*$Y229+INDEX(装备数值!$I$13:$M$116,通天塔!$S229*8+3,CJ$2)*$Z229+INDEX(装备数值!$I$13:$M$116,通天塔!$R229*8+4,CJ$2)*$AA229+INDEX(装备数值!$I$13:$M$116,通天塔!$T229*8+5,CJ$2)*$AB229+INDEX(装备数值!$I$13:$M$116,通天塔!$U229*8+6,CJ$2)*$AC229+INDEX(装备数值!$I$13:$M$116,通天塔!$V229*8+7,CJ$2)*$AD229+INDEX(装备数值!$I$13:$M$116,通天塔!$W229*8+8,CJ$2)*$AE229</f>
        <v>0</v>
      </c>
      <c r="CM229" s="14">
        <f>INDEX(装备数值!$X$13:$AH$116,$P229*8+1,CM$2)*$AF229+INDEX(装备数值!$X$13:$AH$116,$Q229*8+2,CM$2)*$AG229+INDEX(装备数值!$X$13:$AH$116,$S229*8+3,CM$2)*$AH229+INDEX(装备数值!$X$13:$AH$116,$R229*8+4,CM$2)*$AI229+INDEX(装备数值!$X$13:$AH$116,$T229*8+5,CM$2)*$AJ229+INDEX(装备数值!$X$13:$AH$116,$U229*8+6,CM$2)*$AK229+INDEX(装备数值!$X$13:$AH$116,$V229*8+7,CM$2)*$AL229+INDEX(装备数值!$X$13:$AH$116,$W229*8+8,CM$2)*$AM229</f>
        <v>0</v>
      </c>
      <c r="CN229" s="14">
        <f>INDEX(装备数值!$X$13:$AH$116,$P229*8+1,CN$2)*$AF229+INDEX(装备数值!$X$13:$AH$116,$Q229*8+2,CN$2)*$AG229+INDEX(装备数值!$X$13:$AH$116,$S229*8+3,CN$2)*$AH229+INDEX(装备数值!$X$13:$AH$116,$R229*8+4,CN$2)*$AI229+INDEX(装备数值!$X$13:$AH$116,$T229*8+5,CN$2)*$AJ229+INDEX(装备数值!$X$13:$AH$116,$U229*8+6,CN$2)*$AK229+INDEX(装备数值!$X$13:$AH$116,$V229*8+7,CN$2)*$AL229+INDEX(装备数值!$X$13:$AH$116,$W229*8+8,CN$2)*$AM229</f>
        <v>0</v>
      </c>
      <c r="CO229" s="14">
        <f>INDEX(装备数值!$X$13:$AH$116,$P229*8+1,CO$2)*$AF229+INDEX(装备数值!$X$13:$AH$116,$Q229*8+2,CO$2)*$AG229+INDEX(装备数值!$X$13:$AH$116,$S229*8+3,CO$2)*$AH229+INDEX(装备数值!$X$13:$AH$116,$R229*8+4,CO$2)*$AI229+INDEX(装备数值!$X$13:$AH$116,$T229*8+5,CO$2)*$AJ229+INDEX(装备数值!$X$13:$AH$116,$U229*8+6,CO$2)*$AK229+INDEX(装备数值!$X$13:$AH$116,$V229*8+7,CO$2)*$AL229+INDEX(装备数值!$X$13:$AH$116,$W229*8+8,CO$2)*$AM229</f>
        <v>0</v>
      </c>
      <c r="CP229" s="14">
        <f>INDEX(装备数值!$X$13:$AH$116,$P229*8+1,CP$2)*$AF229+INDEX(装备数值!$X$13:$AH$116,$Q229*8+2,CP$2)*$AG229+INDEX(装备数值!$X$13:$AH$116,$S229*8+3,CP$2)*$AH229+INDEX(装备数值!$X$13:$AH$116,$R229*8+4,CP$2)*$AI229+INDEX(装备数值!$X$13:$AH$116,$T229*8+5,CP$2)*$AJ229+INDEX(装备数值!$X$13:$AH$116,$U229*8+6,CP$2)*$AK229+INDEX(装备数值!$X$13:$AH$116,$V229*8+7,CP$2)*$AL229+INDEX(装备数值!$X$13:$AH$116,$W229*8+8,CP$2)*$AM229</f>
        <v>0</v>
      </c>
      <c r="CQ229" s="14">
        <f>INDEX(装备数值!$X$13:$AH$116,$P229*8+1,CQ$2)*$AF229+INDEX(装备数值!$X$13:$AH$116,$Q229*8+2,CQ$2)*$AG229+INDEX(装备数值!$X$13:$AH$116,$S229*8+3,CQ$2)*$AH229+INDEX(装备数值!$X$13:$AH$116,$R229*8+4,CQ$2)*$AI229+INDEX(装备数值!$X$13:$AH$116,$T229*8+5,CQ$2)*$AJ229+INDEX(装备数值!$X$13:$AH$116,$U229*8+6,CQ$2)*$AK229+INDEX(装备数值!$X$13:$AH$116,$V229*8+7,CQ$2)*$AL229+INDEX(装备数值!$X$13:$AH$116,$W229*8+8,CQ$2)*$AM229</f>
        <v>0</v>
      </c>
      <c r="CR229" s="14">
        <f>INDEX(装备数值!$X$13:$AH$116,$P229*8+1,CR$2)*$AF229+INDEX(装备数值!$X$13:$AH$116,$Q229*8+2,CR$2)*$AG229+INDEX(装备数值!$X$13:$AH$116,$S229*8+3,CR$2)*$AH229+INDEX(装备数值!$X$13:$AH$116,$R229*8+4,CR$2)*$AI229+INDEX(装备数值!$X$13:$AH$116,$T229*8+5,CR$2)*$AJ229+INDEX(装备数值!$X$13:$AH$116,$U229*8+6,CR$2)*$AK229+INDEX(装备数值!$X$13:$AH$116,$V229*8+7,CR$2)*$AL229+INDEX(装备数值!$X$13:$AH$116,$W229*8+8,CR$2)*$AM229</f>
        <v>0</v>
      </c>
      <c r="CS229" s="14">
        <f>INDEX(装备数值!$X$13:$AH$116,$P229*8+1,CS$2)*$AF229+INDEX(装备数值!$X$13:$AH$116,$Q229*8+2,CS$2)*$AG229+INDEX(装备数值!$X$13:$AH$116,$S229*8+3,CS$2)*$AH229+INDEX(装备数值!$X$13:$AH$116,$R229*8+4,CS$2)*$AI229+INDEX(装备数值!$X$13:$AH$116,$T229*8+5,CS$2)*$AJ229+INDEX(装备数值!$X$13:$AH$116,$U229*8+6,CS$2)*$AK229+INDEX(装备数值!$X$13:$AH$116,$V229*8+7,CS$2)*$AL229+INDEX(装备数值!$X$13:$AH$116,$W229*8+8,CS$2)*$AM229</f>
        <v>0</v>
      </c>
      <c r="CT229" s="14">
        <f>INDEX(装备数值!$X$13:$AH$116,$P229*8+1,CT$2)*$AF229+INDEX(装备数值!$X$13:$AH$116,$Q229*8+2,CT$2)*$AG229+INDEX(装备数值!$X$13:$AH$116,$S229*8+3,CT$2)*$AH229+INDEX(装备数值!$X$13:$AH$116,$R229*8+4,CT$2)*$AI229+INDEX(装备数值!$X$13:$AH$116,$T229*8+5,CT$2)*$AJ229+INDEX(装备数值!$X$13:$AH$116,$U229*8+6,CT$2)*$AK229+INDEX(装备数值!$X$13:$AH$116,$V229*8+7,CT$2)*$AL229+INDEX(装备数值!$X$13:$AH$116,$W229*8+8,CT$2)*$AM229</f>
        <v>0</v>
      </c>
      <c r="CU229" s="14">
        <f>INDEX(装备数值!$X$13:$AH$116,$P229*8+1,CU$2)*$AF229+INDEX(装备数值!$X$13:$AH$116,$Q229*8+2,CU$2)*$AG229+INDEX(装备数值!$X$13:$AH$116,$S229*8+3,CU$2)*$AH229+INDEX(装备数值!$X$13:$AH$116,$R229*8+4,CU$2)*$AI229+INDEX(装备数值!$X$13:$AH$116,$T229*8+5,CU$2)*$AJ229+INDEX(装备数值!$X$13:$AH$116,$U229*8+6,CU$2)*$AK229+INDEX(装备数值!$X$13:$AH$116,$V229*8+7,CU$2)*$AL229+INDEX(装备数值!$X$13:$AH$116,$W229*8+8,CU$2)*$AM229</f>
        <v>0</v>
      </c>
      <c r="CV229" s="14">
        <f>INDEX(装备数值!$X$13:$AH$116,$P229*8+1,CV$2)*$AF229+INDEX(装备数值!$X$13:$AH$116,$Q229*8+2,CV$2)*$AG229+INDEX(装备数值!$X$13:$AH$116,$S229*8+3,CV$2)*$AH229+INDEX(装备数值!$X$13:$AH$116,$R229*8+4,CV$2)*$AI229+INDEX(装备数值!$X$13:$AH$116,$T229*8+5,CV$2)*$AJ229+INDEX(装备数值!$X$13:$AH$116,$U229*8+6,CV$2)*$AK229+INDEX(装备数值!$X$13:$AH$116,$V229*8+7,CV$2)*$AL229+INDEX(装备数值!$X$13:$AH$116,$W229*8+8,CV$2)*$AM229</f>
        <v>0</v>
      </c>
      <c r="CW229" s="14">
        <f>INDEX(装备数值!$X$13:$AH$116,$P229*8+1,CW$2)*$AF229+INDEX(装备数值!$X$13:$AH$116,$Q229*8+2,CW$2)*$AG229+INDEX(装备数值!$X$13:$AH$116,$S229*8+3,CW$2)*$AH229+INDEX(装备数值!$X$13:$AH$116,$R229*8+4,CW$2)*$AI229+INDEX(装备数值!$X$13:$AH$116,$T229*8+5,CW$2)*$AJ229+INDEX(装备数值!$X$13:$AH$116,$U229*8+6,CW$2)*$AK229+INDEX(装备数值!$X$13:$AH$116,$V229*8+7,CW$2)*$AL229+INDEX(装备数值!$X$13:$AH$116,$W229*8+8,CW$2)*$AM229</f>
        <v>0</v>
      </c>
      <c r="CY229" s="14">
        <f>INDEX(装备数值!$AN$17:$AN$117,MATCH(MIN($X229:$AE229),装备数值!$AO$17:$AO$117,1))</f>
        <v>0</v>
      </c>
      <c r="CZ229" s="14">
        <f>IF(COUNTIF($P229:$W229,"&gt;"&amp;0)=8,INDEX(装备数值!AR$17:AR$117,$CY229+1),0)</f>
        <v>0</v>
      </c>
      <c r="DA229" s="14">
        <f>IF(COUNTIF($P229:$W229,"&gt;"&amp;0)=8,INDEX(装备数值!AS$17:AS$117,$CY229+1),0)</f>
        <v>0</v>
      </c>
      <c r="DB229" s="14">
        <f>IF(COUNTIF($P229:$W229,"&gt;"&amp;0)=8,INDEX(装备数值!AT$17:AT$117,$CY229+1),0)</f>
        <v>0</v>
      </c>
      <c r="DC229" s="14">
        <f>IF(COUNTIF($P229:$W229,"&gt;"&amp;0)=8,INDEX(装备数值!AU$17:AU$117,$CY229+1),0)</f>
        <v>0</v>
      </c>
      <c r="DD229" s="14">
        <f>IF(COUNTIF($P229:$W229,"&gt;"&amp;0)=8,INDEX(装备数值!AV$17:AV$117,$CY229+1),0)</f>
        <v>0</v>
      </c>
      <c r="DF229" s="14">
        <f>INDEX(装备数值!$AY$17:$AY$77,MATCH(MIN($AF229:$AM229),装备数值!$AZ$17:$AZ$77,1))</f>
        <v>0</v>
      </c>
      <c r="DG229" s="26">
        <f>INDEX(装备数值!BA$17:BA$77,通天塔!DF229+1)</f>
        <v>0</v>
      </c>
      <c r="DH229" s="26">
        <f>INDEX(装备数值!BA$17:BA$77,通天塔!DF229+1)</f>
        <v>0</v>
      </c>
      <c r="DJ229" s="14">
        <f t="shared" si="383"/>
        <v>0</v>
      </c>
      <c r="DK229" s="14">
        <f>VLOOKUP(DJ229,军阶与晶片数值!$W$6:$X$27,2)</f>
        <v>0</v>
      </c>
      <c r="DL229" s="14">
        <f>INDEX(军阶与晶片数值!Y$6:Y$27,$DK229+1)</f>
        <v>0</v>
      </c>
      <c r="DM229" s="14">
        <f>INDEX(军阶与晶片数值!Z$6:Z$27,$DK229+1)</f>
        <v>0</v>
      </c>
      <c r="DN229" s="14">
        <f>INDEX(军阶与晶片数值!AA$6:AA$27,$DK229+1)</f>
        <v>0</v>
      </c>
      <c r="DO229" s="14">
        <f>INDEX(军阶与晶片数值!AB$6:AB$27,$DK229+1)</f>
        <v>0</v>
      </c>
      <c r="DP229" s="29">
        <f>INDEX(军阶与晶片数值!AC$6:AC$27,$DK229+1)</f>
        <v>0</v>
      </c>
      <c r="DQ229" s="29">
        <f>INDEX(军阶与晶片数值!AD$6:AD$27,$DK229+1)</f>
        <v>0</v>
      </c>
      <c r="DS229" s="26">
        <f>INDEX(军阶与晶片数值!I$6:I$16,AN229+1)</f>
        <v>0</v>
      </c>
      <c r="DT229" s="26">
        <f>INDEX(军阶与晶片数值!M$6:M$16,AO229+1)</f>
        <v>0</v>
      </c>
      <c r="DU229" s="26">
        <f>INDEX(军阶与晶片数值!J$6:J$16,AP229+1)</f>
        <v>0</v>
      </c>
      <c r="DV229" s="26">
        <f>INDEX(军阶与晶片数值!K$6:K$16,AQ229+1)</f>
        <v>0</v>
      </c>
      <c r="DW229" s="26">
        <f>INDEX(军阶与晶片数值!L$6:L$16,AR229+1)</f>
        <v>0</v>
      </c>
      <c r="DX229" s="28">
        <f>INDEX(军阶与晶片数值!N$6:N$16,AS229+1)</f>
        <v>0</v>
      </c>
      <c r="DY229" s="28">
        <f>INDEX(军阶与晶片数值!O$6:O$16,AT229+1)</f>
        <v>0</v>
      </c>
      <c r="DZ229" s="28">
        <f>INDEX(军阶与晶片数值!P$6:P$16,AU229+1)</f>
        <v>0</v>
      </c>
      <c r="EA229" s="28">
        <f>INDEX(军阶与晶片数值!Q$6:Q$16,AV229+1)</f>
        <v>0</v>
      </c>
      <c r="EB229" s="26">
        <f>INDEX(军阶与晶片数值!R$6:R$16,AW229+1)</f>
        <v>0</v>
      </c>
      <c r="EC229" s="26">
        <f>INDEX(军阶与晶片数值!S$6:S$16,AX229+1)</f>
        <v>0</v>
      </c>
      <c r="ED229" s="26">
        <f>INDEX(军阶与晶片数值!T$6:T$16,AY229+1)</f>
        <v>0</v>
      </c>
      <c r="EE229" s="26">
        <f>INDEX(军阶与晶片数值!U$6:U$16,AZ229+1)</f>
        <v>0</v>
      </c>
      <c r="EG229" s="26">
        <f>INDEX(军阶与晶片数值!$C$6:$C$36,通天塔!$BA229+1)</f>
        <v>0</v>
      </c>
      <c r="EH229" s="26">
        <f>INDEX(军阶与晶片数值!$C$6:$C$36,通天塔!$BA229+1)</f>
        <v>0</v>
      </c>
      <c r="EI229" s="26">
        <f>INDEX(军阶与晶片数值!$C$6:$C$36,通天塔!$BA229+1)</f>
        <v>0</v>
      </c>
      <c r="EJ229" s="26">
        <f>INDEX(军阶与晶片数值!$C$6:$C$36,通天塔!$BA229+1)</f>
        <v>0</v>
      </c>
      <c r="EK229" s="26">
        <f>INDEX(军阶与晶片数值!$C$6:$C$36,通天塔!$BA229+1)</f>
        <v>0</v>
      </c>
      <c r="EM229" s="14">
        <f>INDEX(战舰突破!$H$6:$H$18,通天塔!$J229+1)+INDEX(战舰突破!$H$23:$H$35,通天塔!$K229+1)+INDEX(战舰突破!$H$40:$H$52,通天塔!$L229+1)</f>
        <v>0</v>
      </c>
      <c r="EN229" s="14">
        <f>INDEX(战舰突破!$I$6:$I$18,通天塔!$J229+1)+INDEX(战舰突破!$I$23:$I$35,通天塔!$K229+1)+INDEX(战舰突破!$I$40:$I$52,通天塔!$L229+1)</f>
        <v>0</v>
      </c>
      <c r="EO229" s="14">
        <f>INDEX(战舰突破!$J$6:$J$18,通天塔!$J229+1)+INDEX(战舰突破!$J$23:$J$35,通天塔!$K229+1)+INDEX(战舰突破!$J$40:$J$52,通天塔!$L229+1)</f>
        <v>0</v>
      </c>
      <c r="EP229" s="14">
        <f>INDEX(战舰突破!$K$6:$K$18,通天塔!$J229+1)+INDEX(战舰突破!$K$23:$K$35,通天塔!$K229+1)+INDEX(战舰突破!$K$40:$K$52,通天塔!$L229+1)</f>
        <v>0</v>
      </c>
      <c r="EQ229" s="14">
        <f>INDEX(战舰突破!$L$6:$L$18,通天塔!$J229+1)+INDEX(战舰突破!$L$23:$L$35,通天塔!$K229+1)+INDEX(战舰突破!$L$40:$L$52,通天塔!$L229+1)</f>
        <v>0</v>
      </c>
      <c r="ER229" s="18">
        <f>INDEX(战舰突破!$N$6:$N$18,通天塔!$J229+1)+INDEX(战舰突破!$N$23:$N$35,通天塔!$K229+1)+INDEX(战舰突破!$N$40:$N$52,通天塔!$L229+1)</f>
        <v>0</v>
      </c>
      <c r="ES229" s="18">
        <f>INDEX(战舰突破!$O$6:$O$18,通天塔!$J229+1)+INDEX(战舰突破!$O$23:$O$35,通天塔!$K229+1)+INDEX(战舰突破!$O$40:$O$52,通天塔!$L229+1)</f>
        <v>0</v>
      </c>
      <c r="ET229" s="18">
        <f>INDEX(战舰突破!$P$6:$P$18,通天塔!$J229+1)+INDEX(战舰突破!$P$23:$P$35,通天塔!$K229+1)+INDEX(战舰突破!$P$40:$P$52,通天塔!$L229+1)</f>
        <v>0</v>
      </c>
      <c r="EU229" s="18">
        <f>INDEX(战舰突破!$Q$6:$Q$18,通天塔!$J229+1)+INDEX(战舰突破!$Q$23:$Q$35,通天塔!$K229+1)+INDEX(战舰突破!$Q$40:$Q$52,通天塔!$L229+1)</f>
        <v>0</v>
      </c>
      <c r="EV229" s="18">
        <f>INDEX(战舰突破!$R$6:$R$18,通天塔!$J229+1)+INDEX(战舰突破!$R$23:$R$35,通天塔!$K229+1)+INDEX(战舰突破!$R$40:$R$52,通天塔!$L229+1)</f>
        <v>0</v>
      </c>
      <c r="EW229" s="18">
        <f>INDEX(战舰突破!$M$6:$M$18,通天塔!$J229+1)+INDEX(战舰突破!$M$23:$M$35,通天塔!$K229+1)+INDEX(战舰突破!$M$40:$M$52,通天塔!$L229+1)</f>
        <v>0</v>
      </c>
      <c r="EX229" s="22">
        <f>INDEX(战舰突破!$W$6:$W$18,通天塔!$J229+1)+INDEX(战舰突破!$W$23:$W$35,通天塔!$K229+1)+INDEX(战舰突破!$W$40:$W$52,通天塔!$L229+1)</f>
        <v>0.3</v>
      </c>
      <c r="FA229" s="14">
        <f>INDEX(战舰突破!$S$6:$S$18,通天塔!$J229+1)</f>
        <v>0</v>
      </c>
      <c r="FB229" s="14">
        <f>INDEX(战舰突破!$T$6:$T$18,通天塔!$J229+1)</f>
        <v>0</v>
      </c>
      <c r="FC229" s="14">
        <f>INDEX(战舰突破!$U$6:$U$18,通天塔!$J229+1)</f>
        <v>0</v>
      </c>
      <c r="FD229" s="14">
        <f>INDEX(战舰突破!$V$6:$V$18,通天塔!$J229+1)</f>
        <v>0</v>
      </c>
      <c r="FE229" s="14">
        <f>INDEX(战舰突破!$X$6:$X$18,通天塔!$J229+1)</f>
        <v>1</v>
      </c>
      <c r="FG229" s="14">
        <f>INDEX(战舰突破!$S$23:$S$35,通天塔!$J229+1)</f>
        <v>0</v>
      </c>
      <c r="FH229" s="14">
        <f>INDEX(战舰突破!$T$23:$T$35,通天塔!$J229+1)</f>
        <v>0</v>
      </c>
      <c r="FI229" s="14">
        <f>INDEX(战舰突破!$U$23:$U$35,通天塔!$J229+1)</f>
        <v>0</v>
      </c>
      <c r="FJ229" s="14">
        <f>INDEX(战舰突破!$V$23:$V$35,通天塔!$J229+1)</f>
        <v>0</v>
      </c>
      <c r="FK229" s="14">
        <f>INDEX(战舰突破!$X$23:$X$35,通天塔!$J229+1)</f>
        <v>15</v>
      </c>
      <c r="FM229" s="14">
        <f>INDEX(战舰突破!$S$40:$S$52,通天塔!$J229+1)</f>
        <v>0</v>
      </c>
      <c r="FN229" s="14">
        <f>INDEX(战舰突破!$T$40:$T$52,通天塔!$J229+1)</f>
        <v>0</v>
      </c>
      <c r="FO229" s="14">
        <f>INDEX(战舰突破!$U$40:$U$52,通天塔!$J229+1)</f>
        <v>0</v>
      </c>
      <c r="FP229" s="14">
        <f>INDEX(战舰突破!$V$40:$V$52,通天塔!$J229+1)</f>
        <v>0</v>
      </c>
      <c r="FQ229" s="14">
        <f>INDEX(战舰突破!$X$40:$X$52,通天塔!$J229+1)</f>
        <v>25</v>
      </c>
      <c r="FT229" s="14">
        <f t="shared" si="384"/>
        <v>10</v>
      </c>
      <c r="FU229" s="14">
        <f t="shared" si="385"/>
        <v>0</v>
      </c>
      <c r="FV229" s="14">
        <f t="shared" si="386"/>
        <v>0</v>
      </c>
      <c r="FW229" s="14">
        <f t="shared" si="387"/>
        <v>20</v>
      </c>
      <c r="FX229" s="14">
        <f t="shared" si="388"/>
        <v>5</v>
      </c>
      <c r="FY229" s="14">
        <f t="shared" si="389"/>
        <v>300</v>
      </c>
      <c r="FZ229" s="14">
        <f t="shared" si="390"/>
        <v>4</v>
      </c>
      <c r="GA229" s="28">
        <f t="shared" si="391"/>
        <v>0</v>
      </c>
      <c r="GB229" s="28">
        <f t="shared" si="392"/>
        <v>0</v>
      </c>
      <c r="GC229" s="28">
        <f t="shared" si="393"/>
        <v>0</v>
      </c>
      <c r="GD229" s="28">
        <f t="shared" si="394"/>
        <v>0</v>
      </c>
      <c r="GE229" s="28">
        <f t="shared" si="395"/>
        <v>1</v>
      </c>
      <c r="GF229" s="28">
        <f t="shared" si="396"/>
        <v>1</v>
      </c>
      <c r="GG229" s="28">
        <f t="shared" si="397"/>
        <v>0</v>
      </c>
      <c r="GH229" s="28">
        <f t="shared" si="398"/>
        <v>0</v>
      </c>
      <c r="GI229" s="14">
        <f t="shared" si="399"/>
        <v>1</v>
      </c>
      <c r="GJ229" s="14">
        <f t="shared" si="400"/>
        <v>1</v>
      </c>
      <c r="GK229" s="14">
        <f t="shared" si="401"/>
        <v>1</v>
      </c>
      <c r="GL229" s="18">
        <f t="shared" si="402"/>
        <v>1</v>
      </c>
      <c r="GM229" s="18">
        <f t="shared" si="403"/>
        <v>1</v>
      </c>
      <c r="GN229" s="18">
        <f t="shared" si="404"/>
        <v>1</v>
      </c>
      <c r="GO229" s="29">
        <f t="shared" si="464"/>
        <v>150</v>
      </c>
      <c r="GP229" s="29">
        <f t="shared" si="464"/>
        <v>450</v>
      </c>
      <c r="GQ229" s="29">
        <f t="shared" si="464"/>
        <v>450</v>
      </c>
      <c r="GR229" s="26">
        <f t="shared" si="405"/>
        <v>0</v>
      </c>
      <c r="GS229" s="26">
        <f t="shared" si="406"/>
        <v>0</v>
      </c>
      <c r="GT229" s="26">
        <f t="shared" si="407"/>
        <v>0</v>
      </c>
      <c r="GU229" s="14">
        <f t="shared" si="408"/>
        <v>2</v>
      </c>
      <c r="GV229" s="14">
        <f t="shared" si="409"/>
        <v>2</v>
      </c>
      <c r="GW229" s="14">
        <f t="shared" si="410"/>
        <v>2</v>
      </c>
      <c r="GX229" s="14">
        <f t="shared" si="411"/>
        <v>1</v>
      </c>
      <c r="GY229" s="14">
        <f t="shared" si="412"/>
        <v>15</v>
      </c>
      <c r="GZ229" s="14">
        <f t="shared" si="413"/>
        <v>25</v>
      </c>
      <c r="HA229">
        <v>225</v>
      </c>
      <c r="HB229" s="14">
        <f t="shared" si="382"/>
        <v>1080</v>
      </c>
      <c r="HD229" s="14">
        <f t="shared" si="414"/>
        <v>10</v>
      </c>
      <c r="HE229" s="14">
        <f t="shared" si="415"/>
        <v>20</v>
      </c>
      <c r="HF229" s="29">
        <f t="shared" si="416"/>
        <v>0</v>
      </c>
      <c r="HG229" s="29">
        <f t="shared" si="417"/>
        <v>0</v>
      </c>
      <c r="HH229" s="29">
        <f t="shared" si="418"/>
        <v>0</v>
      </c>
      <c r="HI229" s="29">
        <f t="shared" si="419"/>
        <v>0</v>
      </c>
      <c r="HJ229" s="14">
        <f t="shared" si="420"/>
        <v>1</v>
      </c>
      <c r="HK229" s="14">
        <f t="shared" si="421"/>
        <v>1</v>
      </c>
      <c r="HL229" s="14">
        <f t="shared" si="422"/>
        <v>1</v>
      </c>
      <c r="HM229" s="14">
        <f t="shared" si="423"/>
        <v>20</v>
      </c>
      <c r="HN229" s="26">
        <f t="shared" si="424"/>
        <v>0</v>
      </c>
      <c r="HO229" s="26">
        <f t="shared" si="425"/>
        <v>0.3</v>
      </c>
      <c r="HP229" s="29">
        <f t="shared" si="426"/>
        <v>0</v>
      </c>
      <c r="HQ229" s="29">
        <f t="shared" si="427"/>
        <v>0</v>
      </c>
      <c r="HR229" s="29">
        <f t="shared" si="428"/>
        <v>0</v>
      </c>
      <c r="HS229" s="26">
        <f t="shared" si="429"/>
        <v>0.05</v>
      </c>
      <c r="HT229" s="26">
        <f t="shared" si="430"/>
        <v>0.15</v>
      </c>
      <c r="HU229" s="26">
        <f t="shared" si="431"/>
        <v>0.15</v>
      </c>
      <c r="HV229" s="26">
        <f t="shared" si="432"/>
        <v>0</v>
      </c>
      <c r="HW229" s="29">
        <f t="shared" si="433"/>
        <v>1.05</v>
      </c>
      <c r="HX229" s="29">
        <f t="shared" si="434"/>
        <v>1.1499999999999999</v>
      </c>
      <c r="HY229" s="29">
        <f t="shared" si="435"/>
        <v>1.1499999999999999</v>
      </c>
      <c r="HZ229" s="29">
        <f t="shared" si="436"/>
        <v>0</v>
      </c>
      <c r="IA229" s="29">
        <f t="shared" si="437"/>
        <v>0</v>
      </c>
      <c r="IB229" s="29">
        <f t="shared" si="438"/>
        <v>0</v>
      </c>
      <c r="IC229" s="29">
        <f t="shared" si="439"/>
        <v>200</v>
      </c>
      <c r="ID229" s="14">
        <f t="shared" si="440"/>
        <v>0</v>
      </c>
      <c r="IH229" s="14">
        <v>1</v>
      </c>
      <c r="II229" s="14">
        <v>1</v>
      </c>
      <c r="IJ229" s="14">
        <v>480</v>
      </c>
      <c r="IK229" s="14">
        <v>80</v>
      </c>
      <c r="IL229" s="14">
        <v>60</v>
      </c>
      <c r="IM229" s="23">
        <f t="shared" si="441"/>
        <v>200</v>
      </c>
      <c r="IN229" s="23">
        <f t="shared" si="442"/>
        <v>0</v>
      </c>
      <c r="IO229" s="23">
        <f t="shared" si="443"/>
        <v>200</v>
      </c>
      <c r="IP229" s="23">
        <f t="shared" si="444"/>
        <v>785</v>
      </c>
      <c r="IQ229" s="23">
        <f t="shared" si="445"/>
        <v>0</v>
      </c>
      <c r="IR229" s="23">
        <f t="shared" si="446"/>
        <v>785</v>
      </c>
      <c r="IS229" s="14">
        <v>1</v>
      </c>
      <c r="IT229" s="14">
        <v>1</v>
      </c>
      <c r="IU229" s="14">
        <v>240</v>
      </c>
      <c r="IV229" s="14">
        <v>40</v>
      </c>
      <c r="IW229" s="14">
        <v>30</v>
      </c>
      <c r="IX229" s="23">
        <f t="shared" si="447"/>
        <v>200</v>
      </c>
      <c r="IY229" s="23">
        <f t="shared" si="448"/>
        <v>0</v>
      </c>
      <c r="IZ229" s="23">
        <f t="shared" si="449"/>
        <v>200</v>
      </c>
      <c r="JA229" s="23"/>
      <c r="JB229" s="23"/>
      <c r="JC229" s="23"/>
      <c r="JG229">
        <f t="shared" si="450"/>
        <v>1.6000766503784611</v>
      </c>
      <c r="JH229">
        <f t="shared" si="451"/>
        <v>1.6000766503784611</v>
      </c>
      <c r="JJ229" s="14">
        <v>10</v>
      </c>
      <c r="JK229" s="14">
        <v>2</v>
      </c>
      <c r="JL229" s="14">
        <v>1.5</v>
      </c>
      <c r="JM229" s="23">
        <f t="shared" si="452"/>
        <v>0</v>
      </c>
      <c r="JN229" s="23">
        <v>0</v>
      </c>
      <c r="JO229" s="23">
        <v>0</v>
      </c>
      <c r="JP229" s="14">
        <v>30</v>
      </c>
      <c r="JQ229" s="14">
        <v>6</v>
      </c>
      <c r="JR229" s="14">
        <v>4</v>
      </c>
      <c r="JS229" s="23">
        <f t="shared" si="455"/>
        <v>0</v>
      </c>
      <c r="JT229" s="23">
        <v>0</v>
      </c>
      <c r="JU229" s="23">
        <f t="shared" si="457"/>
        <v>0</v>
      </c>
      <c r="JW229" s="23">
        <f t="shared" si="458"/>
        <v>0</v>
      </c>
      <c r="JX229" s="23">
        <v>0</v>
      </c>
      <c r="JY229" s="23">
        <f t="shared" si="460"/>
        <v>0</v>
      </c>
      <c r="JZ229" s="23">
        <f t="shared" si="461"/>
        <v>0</v>
      </c>
      <c r="KA229" s="23">
        <v>0</v>
      </c>
      <c r="KB229" s="23">
        <f t="shared" si="463"/>
        <v>0</v>
      </c>
    </row>
    <row r="230" spans="3:288" ht="16.5" x14ac:dyDescent="0.2">
      <c r="C230" s="14">
        <f t="shared" si="381"/>
        <v>60</v>
      </c>
      <c r="D230" s="14">
        <v>226</v>
      </c>
      <c r="E230" s="14" t="s">
        <v>877</v>
      </c>
      <c r="F230" s="14">
        <v>790</v>
      </c>
      <c r="G230" s="14">
        <v>790</v>
      </c>
      <c r="H230" s="14">
        <v>790</v>
      </c>
      <c r="I230" s="14">
        <v>790</v>
      </c>
      <c r="J230" s="14">
        <v>12</v>
      </c>
      <c r="K230" s="14">
        <v>12</v>
      </c>
      <c r="L230" s="14">
        <v>12</v>
      </c>
      <c r="M230" s="14">
        <v>9</v>
      </c>
      <c r="N230" s="14">
        <v>9</v>
      </c>
      <c r="O230" s="14">
        <v>9</v>
      </c>
      <c r="P230" s="14">
        <v>11</v>
      </c>
      <c r="Q230" s="14">
        <v>12</v>
      </c>
      <c r="R230" s="14">
        <v>11</v>
      </c>
      <c r="S230" s="14">
        <v>11</v>
      </c>
      <c r="T230" s="14">
        <v>11</v>
      </c>
      <c r="U230" s="14">
        <v>12</v>
      </c>
      <c r="V230" s="14">
        <v>11</v>
      </c>
      <c r="W230" s="14">
        <v>11</v>
      </c>
      <c r="X230" s="14">
        <v>790</v>
      </c>
      <c r="Y230" s="14">
        <v>790</v>
      </c>
      <c r="Z230" s="14">
        <v>790</v>
      </c>
      <c r="AA230" s="14">
        <v>790</v>
      </c>
      <c r="AB230" s="14">
        <v>790</v>
      </c>
      <c r="AC230" s="14">
        <v>790</v>
      </c>
      <c r="AD230" s="14">
        <v>790</v>
      </c>
      <c r="AE230" s="14">
        <v>790</v>
      </c>
      <c r="AF230" s="14">
        <v>110</v>
      </c>
      <c r="AG230" s="14">
        <v>110</v>
      </c>
      <c r="AH230" s="14">
        <v>110</v>
      </c>
      <c r="AI230" s="14">
        <v>110</v>
      </c>
      <c r="AJ230" s="14">
        <v>110</v>
      </c>
      <c r="AK230" s="14">
        <v>110</v>
      </c>
      <c r="AL230" s="14">
        <v>110</v>
      </c>
      <c r="AM230" s="14">
        <v>110</v>
      </c>
      <c r="AN230" s="14">
        <v>8</v>
      </c>
      <c r="AO230" s="14">
        <v>9</v>
      </c>
      <c r="AP230" s="14">
        <v>9</v>
      </c>
      <c r="AQ230" s="14">
        <v>9</v>
      </c>
      <c r="AR230" s="14">
        <v>9</v>
      </c>
      <c r="AS230" s="14">
        <v>0</v>
      </c>
      <c r="AT230" s="14">
        <v>0</v>
      </c>
      <c r="AU230" s="14">
        <v>0</v>
      </c>
      <c r="AV230" s="14">
        <v>0</v>
      </c>
      <c r="AW230" s="14">
        <v>6</v>
      </c>
      <c r="AX230" s="14">
        <v>7</v>
      </c>
      <c r="AY230" s="14">
        <v>0</v>
      </c>
      <c r="AZ230" s="14">
        <v>0</v>
      </c>
      <c r="BA230" s="14">
        <v>24</v>
      </c>
      <c r="BF230" s="14">
        <f>ROUND((INDEX(新战舰养成!S$6:S$18,通天塔!$J230+1)+INDEX(新战舰养成!D$6:D$18,通天塔!$J230+1)*(通天塔!$G230-1))*INDEX(战舰突破!$D$6:$D$18,通天塔!$M230+1),0)</f>
        <v>789286</v>
      </c>
      <c r="BG230" s="14">
        <f>ROUND((INDEX(新战舰养成!T$6:T$18,通天塔!$J230+1)+INDEX(新战舰养成!E$6:E$18,通天塔!$J230+1)*(通天塔!$G230-1))*INDEX(战舰突破!$D$6:$D$18,通天塔!$M230+1),0)</f>
        <v>6314153</v>
      </c>
      <c r="BH230" s="14">
        <f>ROUND((INDEX(新战舰养成!U$6:U$18,通天塔!$J230+1)+INDEX(新战舰养成!F$6:F$18,通天塔!$J230+1)*(通天塔!$G230-1))*INDEX(战舰突破!$D$6:$D$18,通天塔!$M230+1),0)</f>
        <v>394825</v>
      </c>
      <c r="BI230" s="14">
        <f>ROUND((INDEX(新战舰养成!V$6:V$18,通天塔!$J230+1)+INDEX(新战舰养成!G$6:G$18,通天塔!$J230+1)*(通天塔!$G230-1))*INDEX(战舰突破!$D$6:$D$18,通天塔!$M230+1),0)</f>
        <v>690</v>
      </c>
      <c r="BJ230" s="14">
        <f>ROUND((INDEX(新战舰养成!W$6:W$18,通天塔!$J230+1)+INDEX(新战舰养成!H$6:H$18,通天塔!$J230+1)*(通天塔!$G230-1))*INDEX(战舰突破!$D$6:$D$18,通天塔!$M230+1),0)</f>
        <v>9</v>
      </c>
      <c r="BL230" s="14">
        <f>IF($H230&gt;0,ROUND((INDEX(新战舰养成!X$6:X$18,通天塔!$K230+1)+INDEX(新战舰养成!I$6:I$18,通天塔!$K230+1)*(通天塔!$H230-1))*INDEX(战舰突破!$D$6:$D$18,通天塔!$N230+1),0),0)</f>
        <v>789930</v>
      </c>
      <c r="BM230" s="14">
        <f>IF($H230&gt;0,ROUND((INDEX(新战舰养成!Y$6:Y$18,通天塔!$K230+1)+INDEX(新战舰养成!J$6:J$18,通天塔!$K230+1)*(通天塔!$H230-1))*INDEX(战舰突破!$D$6:$D$18,通天塔!$N230+1),0),0)</f>
        <v>0</v>
      </c>
      <c r="BN230" s="14">
        <f>IF($H230&gt;0,ROUND((INDEX(新战舰养成!Z$6:Z$18,通天塔!$K230+1)+INDEX(新战舰养成!K$6:K$18,通天塔!$K230+1)*(通天塔!$H230-1))*INDEX(战舰突破!$D$6:$D$18,通天塔!$N230+1),0),0)</f>
        <v>0</v>
      </c>
      <c r="BO230" s="14">
        <f>IF($H230&gt;0,ROUND((INDEX(新战舰养成!AA$6:AA$18,通天塔!$K230+1)+INDEX(新战舰养成!L$6:L$18,通天塔!$K230+1)*(通天塔!$H230-1))*INDEX(战舰突破!$D$6:$D$18,通天塔!$N230+1),0),0)</f>
        <v>7892864</v>
      </c>
      <c r="BP230" s="14">
        <f>IF($H230&gt;0,ROUND((INDEX(新战舰养成!AB$6:AB$18,通天塔!$K230+1)+INDEX(新战舰养成!M$6:M$18,通天塔!$K230+1)*(通天塔!$H230-1))*INDEX(战舰突破!$D$6:$D$18,通天塔!$N230+1),0),0)</f>
        <v>157688</v>
      </c>
      <c r="BR230" s="14">
        <f>IF($I230&gt;0,ROUND((INDEX(新战舰养成!AC$6:AC$18,通天塔!$L230+1)+INDEX(新战舰养成!I$6:I$18,通天塔!$L230+1)*(通天塔!$I230-1))*INDEX(战舰突破!$D$6:$D$18,通天塔!$O230+1),0),0)</f>
        <v>790620</v>
      </c>
      <c r="BS230" s="14">
        <f>IF($I230&gt;0,ROUND((INDEX(新战舰养成!AD$6:AD$18,通天塔!$L230+1)+INDEX(新战舰养成!J$6:J$18,通天塔!$L230+1)*(通天塔!$I230-1))*INDEX(战舰突破!$D$6:$D$18,通天塔!$O230+1),0),0)</f>
        <v>0</v>
      </c>
      <c r="BT230" s="14">
        <f>IF($I230&gt;0,ROUND((INDEX(新战舰养成!AE$6:AE$18,通天塔!$L230+1)+INDEX(新战舰养成!K$6:K$18,通天塔!$L230+1)*(通天塔!$I230-1))*INDEX(战舰突破!$D$6:$D$18,通天塔!$O230+1),0),0)</f>
        <v>0</v>
      </c>
      <c r="BU230" s="14">
        <f>IF($I230&gt;0,ROUND((INDEX(新战舰养成!AF$6:AF$18,通天塔!$L230+1)+INDEX(新战舰养成!L$6:L$18,通天塔!$L230+1)*(通天塔!$I230-1))*INDEX(战舰突破!$D$6:$D$18,通天塔!$O230+1),0),0)</f>
        <v>5035482</v>
      </c>
      <c r="BV230" s="14">
        <f>IF($I230&gt;0,ROUND((INDEX(新战舰养成!AG$6:AG$18,通天塔!$L230+1)+INDEX(新战舰养成!M$6:M$18,通天塔!$L230+1)*(通天塔!$I230-1))*INDEX(战舰突破!$D$6:$D$18,通天塔!$O230+1),0),0)</f>
        <v>215347</v>
      </c>
      <c r="BY230" s="14">
        <f>(INDEX(装备数值!$C$13:$G$116,通天塔!$P230*8+1,BY$2)+INDEX(装备数值!$C$13:$G$116,通天塔!$Q230*8+2,BY$2)+INDEX(装备数值!$C$13:$G$116,通天塔!$S230*8+3,BY$2)+INDEX(装备数值!$C$13:$G$116,通天塔!$R230*8+4,BY$2)+INDEX(装备数值!$C$13:$G$116,通天塔!$T230*8+5,BY$2)+INDEX(装备数值!$C$13:$G$116,通天塔!$U230*8+6,BY$2)+INDEX(装备数值!$C$13:$G$116,通天塔!$V230*8+7,BY$2)+INDEX(装备数值!$C$13:$G$116,通天塔!$W230*8+8,BY$2))</f>
        <v>110700</v>
      </c>
      <c r="BZ230" s="14">
        <f>(INDEX(装备数值!$C$13:$G$116,通天塔!$P230*8+1,BZ$2)+INDEX(装备数值!$C$13:$G$116,通天塔!$Q230*8+2,BZ$2)+INDEX(装备数值!$C$13:$G$116,通天塔!$S230*8+3,BZ$2)+INDEX(装备数值!$C$13:$G$116,通天塔!$R230*8+4,BZ$2)+INDEX(装备数值!$C$13:$G$116,通天塔!$T230*8+5,BZ$2)+INDEX(装备数值!$C$13:$G$116,通天塔!$U230*8+6,BZ$2)+INDEX(装备数值!$C$13:$G$116,通天塔!$V230*8+7,BZ$2)+INDEX(装备数值!$C$13:$G$116,通天塔!$W230*8+8,BZ$2))</f>
        <v>832500</v>
      </c>
      <c r="CA230" s="14">
        <f>(INDEX(装备数值!$C$13:$G$116,通天塔!$P230*8+1,CA$2)+INDEX(装备数值!$C$13:$G$116,通天塔!$Q230*8+2,CA$2)+INDEX(装备数值!$C$13:$G$116,通天塔!$S230*8+3,CA$2)+INDEX(装备数值!$C$13:$G$116,通天塔!$R230*8+4,CA$2)+INDEX(装备数值!$C$13:$G$116,通天塔!$T230*8+5,CA$2)+INDEX(装备数值!$C$13:$G$116,通天塔!$U230*8+6,CA$2)+INDEX(装备数值!$C$13:$G$116,通天塔!$V230*8+7,CA$2)+INDEX(装备数值!$C$13:$G$116,通天塔!$W230*8+8,CA$2))</f>
        <v>62700</v>
      </c>
      <c r="CB230" s="14">
        <f>(INDEX(装备数值!$C$13:$G$116,通天塔!$P230*8+1,CB$2)+INDEX(装备数值!$C$13:$G$116,通天塔!$Q230*8+2,CB$2)+INDEX(装备数值!$C$13:$G$116,通天塔!$S230*8+3,CB$2)+INDEX(装备数值!$C$13:$G$116,通天塔!$R230*8+4,CB$2)+INDEX(装备数值!$C$13:$G$116,通天塔!$T230*8+5,CB$2)+INDEX(装备数值!$C$13:$G$116,通天塔!$U230*8+6,CB$2)+INDEX(装备数值!$C$13:$G$116,通天塔!$V230*8+7,CB$2)+INDEX(装备数值!$C$13:$G$116,通天塔!$W230*8+8,CB$2))</f>
        <v>1290000</v>
      </c>
      <c r="CC230" s="14">
        <f>(INDEX(装备数值!$C$13:$G$116,通天塔!$P230*8+1,CC$2)+INDEX(装备数值!$C$13:$G$116,通天塔!$Q230*8+2,CC$2)+INDEX(装备数值!$C$13:$G$116,通天塔!$S230*8+3,CC$2)+INDEX(装备数值!$C$13:$G$116,通天塔!$R230*8+4,CC$2)+INDEX(装备数值!$C$13:$G$116,通天塔!$T230*8+5,CC$2)+INDEX(装备数值!$C$13:$G$116,通天塔!$U230*8+6,CC$2)+INDEX(装备数值!$C$13:$G$116,通天塔!$V230*8+7,CC$2)+INDEX(装备数值!$C$13:$G$116,通天塔!$W230*8+8,CC$2))</f>
        <v>24050</v>
      </c>
      <c r="CF230" s="14">
        <f>INDEX(装备数值!$I$13:$M$116,通天塔!$P230*8+1,CF$2)*$X230+INDEX(装备数值!$I$13:$M$116,通天塔!$Q230*8+2,CF$2)*$Y230+INDEX(装备数值!$I$13:$M$116,通天塔!$S230*8+3,CF$2)*$Z230+INDEX(装备数值!$I$13:$M$116,通天塔!$R230*8+4,CF$2)*$AA230+INDEX(装备数值!$I$13:$M$116,通天塔!$T230*8+5,CF$2)*$AB230+INDEX(装备数值!$I$13:$M$116,通天塔!$U230*8+6,CF$2)*$AC230+INDEX(装备数值!$I$13:$M$116,通天塔!$V230*8+7,CF$2)*$AD230+INDEX(装备数值!$I$13:$M$116,通天塔!$W230*8+8,CF$2)*$AE230</f>
        <v>291510</v>
      </c>
      <c r="CG230" s="14">
        <f>INDEX(装备数值!$I$13:$M$116,通天塔!$P230*8+1,CG$2)*$X230+INDEX(装备数值!$I$13:$M$116,通天塔!$Q230*8+2,CG$2)*$Y230+INDEX(装备数值!$I$13:$M$116,通天塔!$S230*8+3,CG$2)*$Z230+INDEX(装备数值!$I$13:$M$116,通天塔!$R230*8+4,CG$2)*$AA230+INDEX(装备数值!$I$13:$M$116,通天塔!$T230*8+5,CG$2)*$AB230+INDEX(装备数值!$I$13:$M$116,通天塔!$U230*8+6,CG$2)*$AC230+INDEX(装备数值!$I$13:$M$116,通天塔!$V230*8+7,CG$2)*$AD230+INDEX(装备数值!$I$13:$M$116,通天塔!$W230*8+8,CG$2)*$AE230</f>
        <v>2192250</v>
      </c>
      <c r="CH230" s="14">
        <f>INDEX(装备数值!$I$13:$M$116,通天塔!$P230*8+1,CH$2)*$X230+INDEX(装备数值!$I$13:$M$116,通天塔!$Q230*8+2,CH$2)*$Y230+INDEX(装备数值!$I$13:$M$116,通天塔!$S230*8+3,CH$2)*$Z230+INDEX(装备数值!$I$13:$M$116,通天塔!$R230*8+4,CH$2)*$AA230+INDEX(装备数值!$I$13:$M$116,通天塔!$T230*8+5,CH$2)*$AB230+INDEX(装备数值!$I$13:$M$116,通天塔!$U230*8+6,CH$2)*$AC230+INDEX(装备数值!$I$13:$M$116,通天塔!$V230*8+7,CH$2)*$AD230+INDEX(装备数值!$I$13:$M$116,通天塔!$W230*8+8,CH$2)*$AE230</f>
        <v>154050</v>
      </c>
      <c r="CI230" s="14">
        <f>INDEX(装备数值!$I$13:$M$116,通天塔!$P230*8+1,CI$2)*$X230+INDEX(装备数值!$I$13:$M$116,通天塔!$Q230*8+2,CI$2)*$Y230+INDEX(装备数值!$I$13:$M$116,通天塔!$S230*8+3,CI$2)*$Z230+INDEX(装备数值!$I$13:$M$116,通天塔!$R230*8+4,CI$2)*$AA230+INDEX(装备数值!$I$13:$M$116,通天塔!$T230*8+5,CI$2)*$AB230+INDEX(装备数值!$I$13:$M$116,通天塔!$U230*8+6,CI$2)*$AC230+INDEX(装备数值!$I$13:$M$116,通天塔!$V230*8+7,CI$2)*$AD230+INDEX(装备数值!$I$13:$M$116,通天塔!$W230*8+8,CI$2)*$AE230</f>
        <v>3120500</v>
      </c>
      <c r="CJ230" s="14">
        <f>INDEX(装备数值!$I$13:$M$116,通天塔!$P230*8+1,CJ$2)*$X230+INDEX(装备数值!$I$13:$M$116,通天塔!$Q230*8+2,CJ$2)*$Y230+INDEX(装备数值!$I$13:$M$116,通天塔!$S230*8+3,CJ$2)*$Z230+INDEX(装备数值!$I$13:$M$116,通天塔!$R230*8+4,CJ$2)*$AA230+INDEX(装备数值!$I$13:$M$116,通天塔!$T230*8+5,CJ$2)*$AB230+INDEX(装备数值!$I$13:$M$116,通天塔!$U230*8+6,CJ$2)*$AC230+INDEX(装备数值!$I$13:$M$116,通天塔!$V230*8+7,CJ$2)*$AD230+INDEX(装备数值!$I$13:$M$116,通天塔!$W230*8+8,CJ$2)*$AE230</f>
        <v>60040</v>
      </c>
      <c r="CM230" s="14">
        <f>INDEX(装备数值!$X$13:$AH$116,$P230*8+1,CM$2)*$AF230+INDEX(装备数值!$X$13:$AH$116,$Q230*8+2,CM$2)*$AG230+INDEX(装备数值!$X$13:$AH$116,$S230*8+3,CM$2)*$AH230+INDEX(装备数值!$X$13:$AH$116,$R230*8+4,CM$2)*$AI230+INDEX(装备数值!$X$13:$AH$116,$T230*8+5,CM$2)*$AJ230+INDEX(装备数值!$X$13:$AH$116,$U230*8+6,CM$2)*$AK230+INDEX(装备数值!$X$13:$AH$116,$V230*8+7,CM$2)*$AL230+INDEX(装备数值!$X$13:$AH$116,$W230*8+8,CM$2)*$AM230</f>
        <v>99000</v>
      </c>
      <c r="CN230" s="14">
        <f>INDEX(装备数值!$X$13:$AH$116,$P230*8+1,CN$2)*$AF230+INDEX(装备数值!$X$13:$AH$116,$Q230*8+2,CN$2)*$AG230+INDEX(装备数值!$X$13:$AH$116,$S230*8+3,CN$2)*$AH230+INDEX(装备数值!$X$13:$AH$116,$R230*8+4,CN$2)*$AI230+INDEX(装备数值!$X$13:$AH$116,$T230*8+5,CN$2)*$AJ230+INDEX(装备数值!$X$13:$AH$116,$U230*8+6,CN$2)*$AK230+INDEX(装备数值!$X$13:$AH$116,$V230*8+7,CN$2)*$AL230+INDEX(装备数值!$X$13:$AH$116,$W230*8+8,CN$2)*$AM230</f>
        <v>783750</v>
      </c>
      <c r="CO230" s="14">
        <f>INDEX(装备数值!$X$13:$AH$116,$P230*8+1,CO$2)*$AF230+INDEX(装备数值!$X$13:$AH$116,$Q230*8+2,CO$2)*$AG230+INDEX(装备数值!$X$13:$AH$116,$S230*8+3,CO$2)*$AH230+INDEX(装备数值!$X$13:$AH$116,$R230*8+4,CO$2)*$AI230+INDEX(装备数值!$X$13:$AH$116,$T230*8+5,CO$2)*$AJ230+INDEX(装备数值!$X$13:$AH$116,$U230*8+6,CO$2)*$AK230+INDEX(装备数值!$X$13:$AH$116,$V230*8+7,CO$2)*$AL230+INDEX(装备数值!$X$13:$AH$116,$W230*8+8,CO$2)*$AM230</f>
        <v>49500</v>
      </c>
      <c r="CP230" s="14">
        <f>INDEX(装备数值!$X$13:$AH$116,$P230*8+1,CP$2)*$AF230+INDEX(装备数值!$X$13:$AH$116,$Q230*8+2,CP$2)*$AG230+INDEX(装备数值!$X$13:$AH$116,$S230*8+3,CP$2)*$AH230+INDEX(装备数值!$X$13:$AH$116,$R230*8+4,CP$2)*$AI230+INDEX(装备数值!$X$13:$AH$116,$T230*8+5,CP$2)*$AJ230+INDEX(装备数值!$X$13:$AH$116,$U230*8+6,CP$2)*$AK230+INDEX(装备数值!$X$13:$AH$116,$V230*8+7,CP$2)*$AL230+INDEX(装备数值!$X$13:$AH$116,$W230*8+8,CP$2)*$AM230</f>
        <v>990000</v>
      </c>
      <c r="CQ230" s="14">
        <f>INDEX(装备数值!$X$13:$AH$116,$P230*8+1,CQ$2)*$AF230+INDEX(装备数值!$X$13:$AH$116,$Q230*8+2,CQ$2)*$AG230+INDEX(装备数值!$X$13:$AH$116,$S230*8+3,CQ$2)*$AH230+INDEX(装备数值!$X$13:$AH$116,$R230*8+4,CQ$2)*$AI230+INDEX(装备数值!$X$13:$AH$116,$T230*8+5,CQ$2)*$AJ230+INDEX(装备数值!$X$13:$AH$116,$U230*8+6,CQ$2)*$AK230+INDEX(装备数值!$X$13:$AH$116,$V230*8+7,CQ$2)*$AL230+INDEX(装备数值!$X$13:$AH$116,$W230*8+8,CQ$2)*$AM230</f>
        <v>20900</v>
      </c>
      <c r="CR230" s="14">
        <f>INDEX(装备数值!$X$13:$AH$116,$P230*8+1,CR$2)*$AF230+INDEX(装备数值!$X$13:$AH$116,$Q230*8+2,CR$2)*$AG230+INDEX(装备数值!$X$13:$AH$116,$S230*8+3,CR$2)*$AH230+INDEX(装备数值!$X$13:$AH$116,$R230*8+4,CR$2)*$AI230+INDEX(装备数值!$X$13:$AH$116,$T230*8+5,CR$2)*$AJ230+INDEX(装备数值!$X$13:$AH$116,$U230*8+6,CR$2)*$AK230+INDEX(装备数值!$X$13:$AH$116,$V230*8+7,CR$2)*$AL230+INDEX(装备数值!$X$13:$AH$116,$W230*8+8,CR$2)*$AM230</f>
        <v>77000</v>
      </c>
      <c r="CS230" s="14">
        <f>INDEX(装备数值!$X$13:$AH$116,$P230*8+1,CS$2)*$AF230+INDEX(装备数值!$X$13:$AH$116,$Q230*8+2,CS$2)*$AG230+INDEX(装备数值!$X$13:$AH$116,$S230*8+3,CS$2)*$AH230+INDEX(装备数值!$X$13:$AH$116,$R230*8+4,CS$2)*$AI230+INDEX(装备数值!$X$13:$AH$116,$T230*8+5,CS$2)*$AJ230+INDEX(装备数值!$X$13:$AH$116,$U230*8+6,CS$2)*$AK230+INDEX(装备数值!$X$13:$AH$116,$V230*8+7,CS$2)*$AL230+INDEX(装备数值!$X$13:$AH$116,$W230*8+8,CS$2)*$AM230</f>
        <v>77000</v>
      </c>
      <c r="CT230" s="14">
        <f>INDEX(装备数值!$X$13:$AH$116,$P230*8+1,CT$2)*$AF230+INDEX(装备数值!$X$13:$AH$116,$Q230*8+2,CT$2)*$AG230+INDEX(装备数值!$X$13:$AH$116,$S230*8+3,CT$2)*$AH230+INDEX(装备数值!$X$13:$AH$116,$R230*8+4,CT$2)*$AI230+INDEX(装备数值!$X$13:$AH$116,$T230*8+5,CT$2)*$AJ230+INDEX(装备数值!$X$13:$AH$116,$U230*8+6,CT$2)*$AK230+INDEX(装备数值!$X$13:$AH$116,$V230*8+7,CT$2)*$AL230+INDEX(装备数值!$X$13:$AH$116,$W230*8+8,CT$2)*$AM230</f>
        <v>74250</v>
      </c>
      <c r="CU230" s="14">
        <f>INDEX(装备数值!$X$13:$AH$116,$P230*8+1,CU$2)*$AF230+INDEX(装备数值!$X$13:$AH$116,$Q230*8+2,CU$2)*$AG230+INDEX(装备数值!$X$13:$AH$116,$S230*8+3,CU$2)*$AH230+INDEX(装备数值!$X$13:$AH$116,$R230*8+4,CU$2)*$AI230+INDEX(装备数值!$X$13:$AH$116,$T230*8+5,CU$2)*$AJ230+INDEX(装备数值!$X$13:$AH$116,$U230*8+6,CU$2)*$AK230+INDEX(装备数值!$X$13:$AH$116,$V230*8+7,CU$2)*$AL230+INDEX(装备数值!$X$13:$AH$116,$W230*8+8,CU$2)*$AM230</f>
        <v>79750</v>
      </c>
      <c r="CV230" s="14">
        <f>INDEX(装备数值!$X$13:$AH$116,$P230*8+1,CV$2)*$AF230+INDEX(装备数值!$X$13:$AH$116,$Q230*8+2,CV$2)*$AG230+INDEX(装备数值!$X$13:$AH$116,$S230*8+3,CV$2)*$AH230+INDEX(装备数值!$X$13:$AH$116,$R230*8+4,CV$2)*$AI230+INDEX(装备数值!$X$13:$AH$116,$T230*8+5,CV$2)*$AJ230+INDEX(装备数值!$X$13:$AH$116,$U230*8+6,CV$2)*$AK230+INDEX(装备数值!$X$13:$AH$116,$V230*8+7,CV$2)*$AL230+INDEX(装备数值!$X$13:$AH$116,$W230*8+8,CV$2)*$AM230</f>
        <v>220</v>
      </c>
      <c r="CW230" s="14">
        <f>INDEX(装备数值!$X$13:$AH$116,$P230*8+1,CW$2)*$AF230+INDEX(装备数值!$X$13:$AH$116,$Q230*8+2,CW$2)*$AG230+INDEX(装备数值!$X$13:$AH$116,$S230*8+3,CW$2)*$AH230+INDEX(装备数值!$X$13:$AH$116,$R230*8+4,CW$2)*$AI230+INDEX(装备数值!$X$13:$AH$116,$T230*8+5,CW$2)*$AJ230+INDEX(装备数值!$X$13:$AH$116,$U230*8+6,CW$2)*$AK230+INDEX(装备数值!$X$13:$AH$116,$V230*8+7,CW$2)*$AL230+INDEX(装备数值!$X$13:$AH$116,$W230*8+8,CW$2)*$AM230</f>
        <v>220</v>
      </c>
      <c r="CY230" s="14">
        <f>INDEX(装备数值!$AN$17:$AN$117,MATCH(MIN($X230:$AE230),装备数值!$AO$17:$AO$117,1))</f>
        <v>79</v>
      </c>
      <c r="CZ230" s="14">
        <f>IF(COUNTIF($P230:$W230,"&gt;"&amp;0)=8,INDEX(装备数值!AR$17:AR$117,$CY230+1),0)</f>
        <v>44240</v>
      </c>
      <c r="DA230" s="14">
        <f>IF(COUNTIF($P230:$W230,"&gt;"&amp;0)=8,INDEX(装备数值!AS$17:AS$117,$CY230+1),0)</f>
        <v>331800</v>
      </c>
      <c r="DB230" s="14">
        <f>IF(COUNTIF($P230:$W230,"&gt;"&amp;0)=8,INDEX(装备数值!AT$17:AT$117,$CY230+1),0)</f>
        <v>22120</v>
      </c>
      <c r="DC230" s="14">
        <f>IF(COUNTIF($P230:$W230,"&gt;"&amp;0)=8,INDEX(装备数值!AU$17:AU$117,$CY230+1),0)</f>
        <v>442400</v>
      </c>
      <c r="DD230" s="14">
        <f>IF(COUNTIF($P230:$W230,"&gt;"&amp;0)=8,INDEX(装备数值!AV$17:AV$117,$CY230+1),0)</f>
        <v>8532</v>
      </c>
      <c r="DF230" s="14">
        <f>INDEX(装备数值!$AY$17:$AY$77,MATCH(MIN($AF230:$AM230),装备数值!$AZ$17:$AZ$77,1))</f>
        <v>55</v>
      </c>
      <c r="DG230" s="26">
        <f>INDEX(装备数值!BA$17:BA$77,通天塔!DF230+1)</f>
        <v>1.5</v>
      </c>
      <c r="DH230" s="26">
        <f>INDEX(装备数值!BA$17:BA$77,通天塔!DF230+1)</f>
        <v>1.5</v>
      </c>
      <c r="DJ230" s="14">
        <f t="shared" si="383"/>
        <v>57</v>
      </c>
      <c r="DK230" s="14">
        <f>VLOOKUP(DJ230,军阶与晶片数值!$W$6:$X$27,2)</f>
        <v>12</v>
      </c>
      <c r="DL230" s="14">
        <f>INDEX(军阶与晶片数值!Y$6:Y$27,$DK230+1)</f>
        <v>1100</v>
      </c>
      <c r="DM230" s="14">
        <f>INDEX(军阶与晶片数值!Z$6:Z$27,$DK230+1)</f>
        <v>1100</v>
      </c>
      <c r="DN230" s="14">
        <f>INDEX(军阶与晶片数值!AA$6:AA$27,$DK230+1)</f>
        <v>1100</v>
      </c>
      <c r="DO230" s="14">
        <f>INDEX(军阶与晶片数值!AB$6:AB$27,$DK230+1)</f>
        <v>1100</v>
      </c>
      <c r="DP230" s="29">
        <f>INDEX(军阶与晶片数值!AC$6:AC$27,$DK230+1)</f>
        <v>65</v>
      </c>
      <c r="DQ230" s="29">
        <f>INDEX(军阶与晶片数值!AD$6:AD$27,$DK230+1)</f>
        <v>45</v>
      </c>
      <c r="DS230" s="26">
        <f>INDEX(军阶与晶片数值!I$6:I$16,AN230+1)</f>
        <v>0.6</v>
      </c>
      <c r="DT230" s="26">
        <f>INDEX(军阶与晶片数值!M$6:M$16,AO230+1)</f>
        <v>0.85</v>
      </c>
      <c r="DU230" s="26">
        <f>INDEX(军阶与晶片数值!J$6:J$16,AP230+1)</f>
        <v>0.85</v>
      </c>
      <c r="DV230" s="26">
        <f>INDEX(军阶与晶片数值!K$6:K$16,AQ230+1)</f>
        <v>1.7</v>
      </c>
      <c r="DW230" s="26">
        <f>INDEX(军阶与晶片数值!L$6:L$16,AR230+1)</f>
        <v>1.7</v>
      </c>
      <c r="DX230" s="28">
        <f>INDEX(军阶与晶片数值!N$6:N$16,AS230+1)</f>
        <v>0</v>
      </c>
      <c r="DY230" s="28">
        <f>INDEX(军阶与晶片数值!O$6:O$16,AT230+1)</f>
        <v>0</v>
      </c>
      <c r="DZ230" s="28">
        <f>INDEX(军阶与晶片数值!P$6:P$16,AU230+1)</f>
        <v>0</v>
      </c>
      <c r="EA230" s="28">
        <f>INDEX(军阶与晶片数值!Q$6:Q$16,AV230+1)</f>
        <v>0</v>
      </c>
      <c r="EB230" s="26">
        <f>INDEX(军阶与晶片数值!R$6:R$16,AW230+1)</f>
        <v>0.6</v>
      </c>
      <c r="EC230" s="26">
        <f>INDEX(军阶与晶片数值!S$6:S$16,AX230+1)</f>
        <v>0.9</v>
      </c>
      <c r="ED230" s="26">
        <f>INDEX(军阶与晶片数值!T$6:T$16,AY230+1)</f>
        <v>0</v>
      </c>
      <c r="EE230" s="26">
        <f>INDEX(军阶与晶片数值!U$6:U$16,AZ230+1)</f>
        <v>0</v>
      </c>
      <c r="EG230" s="26">
        <f>INDEX(军阶与晶片数值!$C$6:$C$36,通天塔!$BA230+1)</f>
        <v>1.2</v>
      </c>
      <c r="EH230" s="26">
        <f>INDEX(军阶与晶片数值!$C$6:$C$36,通天塔!$BA230+1)</f>
        <v>1.2</v>
      </c>
      <c r="EI230" s="26">
        <f>INDEX(军阶与晶片数值!$C$6:$C$36,通天塔!$BA230+1)</f>
        <v>1.2</v>
      </c>
      <c r="EJ230" s="26">
        <f>INDEX(军阶与晶片数值!$C$6:$C$36,通天塔!$BA230+1)</f>
        <v>1.2</v>
      </c>
      <c r="EK230" s="26">
        <f>INDEX(军阶与晶片数值!$C$6:$C$36,通天塔!$BA230+1)</f>
        <v>1.2</v>
      </c>
      <c r="EM230" s="14">
        <f>INDEX(战舰突破!$H$6:$H$18,通天塔!$J230+1)+INDEX(战舰突破!$H$23:$H$35,通天塔!$K230+1)+INDEX(战舰突破!$H$40:$H$52,通天塔!$L230+1)</f>
        <v>200</v>
      </c>
      <c r="EN230" s="14">
        <f>INDEX(战舰突破!$I$6:$I$18,通天塔!$J230+1)+INDEX(战舰突破!$I$23:$I$35,通天塔!$K230+1)+INDEX(战舰突破!$I$40:$I$52,通天塔!$L230+1)</f>
        <v>200</v>
      </c>
      <c r="EO230" s="14">
        <f>INDEX(战舰突破!$J$6:$J$18,通天塔!$J230+1)+INDEX(战舰突破!$J$23:$J$35,通天塔!$K230+1)+INDEX(战舰突破!$J$40:$J$52,通天塔!$L230+1)</f>
        <v>0</v>
      </c>
      <c r="EP230" s="14">
        <f>INDEX(战舰突破!$K$6:$K$18,通天塔!$J230+1)+INDEX(战舰突破!$K$23:$K$35,通天塔!$K230+1)+INDEX(战舰突破!$K$40:$K$52,通天塔!$L230+1)</f>
        <v>0</v>
      </c>
      <c r="EQ230" s="14">
        <f>INDEX(战舰突破!$L$6:$L$18,通天塔!$J230+1)+INDEX(战舰突破!$L$23:$L$35,通天塔!$K230+1)+INDEX(战舰突破!$L$40:$L$52,通天塔!$L230+1)</f>
        <v>200</v>
      </c>
      <c r="ER230" s="18">
        <f>INDEX(战舰突破!$N$6:$N$18,通天塔!$J230+1)+INDEX(战舰突破!$N$23:$N$35,通天塔!$K230+1)+INDEX(战舰突破!$N$40:$N$52,通天塔!$L230+1)</f>
        <v>0.75</v>
      </c>
      <c r="ES230" s="18">
        <f>INDEX(战舰突破!$O$6:$O$18,通天塔!$J230+1)+INDEX(战舰突破!$O$23:$O$35,通天塔!$K230+1)+INDEX(战舰突破!$O$40:$O$52,通天塔!$L230+1)</f>
        <v>1.4</v>
      </c>
      <c r="ET230" s="18">
        <f>INDEX(战舰突破!$P$6:$P$18,通天塔!$J230+1)+INDEX(战舰突破!$P$23:$P$35,通天塔!$K230+1)+INDEX(战舰突破!$P$40:$P$52,通天塔!$L230+1)</f>
        <v>0.5</v>
      </c>
      <c r="EU230" s="18">
        <f>INDEX(战舰突破!$Q$6:$Q$18,通天塔!$J230+1)+INDEX(战舰突破!$Q$23:$Q$35,通天塔!$K230+1)+INDEX(战舰突破!$Q$40:$Q$52,通天塔!$L230+1)</f>
        <v>0.3</v>
      </c>
      <c r="EV230" s="18">
        <f>INDEX(战舰突破!$R$6:$R$18,通天塔!$J230+1)+INDEX(战舰突破!$R$23:$R$35,通天塔!$K230+1)+INDEX(战舰突破!$R$40:$R$52,通天塔!$L230+1)</f>
        <v>0.25</v>
      </c>
      <c r="EW230" s="18">
        <f>INDEX(战舰突破!$M$6:$M$18,通天塔!$J230+1)+INDEX(战舰突破!$M$23:$M$35,通天塔!$K230+1)+INDEX(战舰突破!$M$40:$M$52,通天塔!$L230+1)</f>
        <v>0.2</v>
      </c>
      <c r="EX230" s="22">
        <f>INDEX(战舰突破!$W$6:$W$18,通天塔!$J230+1)+INDEX(战舰突破!$W$23:$W$35,通天塔!$K230+1)+INDEX(战舰突破!$W$40:$W$52,通天塔!$L230+1)</f>
        <v>0.5</v>
      </c>
      <c r="FA230" s="14">
        <f>INDEX(战舰突破!$S$6:$S$18,通天塔!$J230+1)</f>
        <v>0</v>
      </c>
      <c r="FB230" s="14">
        <f>INDEX(战舰突破!$T$6:$T$18,通天塔!$J230+1)</f>
        <v>1.45</v>
      </c>
      <c r="FC230" s="14">
        <f>INDEX(战舰突破!$U$6:$U$18,通天塔!$J230+1)</f>
        <v>0.1</v>
      </c>
      <c r="FD230" s="14">
        <f>INDEX(战舰突破!$V$6:$V$18,通天塔!$J230+1)</f>
        <v>2</v>
      </c>
      <c r="FE230" s="14">
        <f>INDEX(战舰突破!$X$6:$X$18,通天塔!$J230+1)</f>
        <v>15</v>
      </c>
      <c r="FG230" s="14">
        <f>INDEX(战舰突破!$S$23:$S$35,通天塔!$J230+1)</f>
        <v>1</v>
      </c>
      <c r="FH230" s="14">
        <f>INDEX(战舰突破!$T$23:$T$35,通天塔!$J230+1)</f>
        <v>0.9</v>
      </c>
      <c r="FI230" s="14">
        <f>INDEX(战舰突破!$U$23:$U$35,通天塔!$J230+1)</f>
        <v>0.1</v>
      </c>
      <c r="FJ230" s="14">
        <f>INDEX(战舰突破!$V$23:$V$35,通天塔!$J230+1)</f>
        <v>2</v>
      </c>
      <c r="FK230" s="14">
        <f>INDEX(战舰突破!$X$23:$X$35,通天塔!$J230+1)</f>
        <v>200</v>
      </c>
      <c r="FM230" s="14">
        <f>INDEX(战舰突破!$S$40:$S$52,通天塔!$J230+1)</f>
        <v>1</v>
      </c>
      <c r="FN230" s="14">
        <f>INDEX(战舰突破!$T$40:$T$52,通天塔!$J230+1)</f>
        <v>0.6</v>
      </c>
      <c r="FO230" s="14">
        <f>INDEX(战舰突破!$U$40:$U$52,通天塔!$J230+1)</f>
        <v>0.2</v>
      </c>
      <c r="FP230" s="14">
        <f>INDEX(战舰突破!$V$40:$V$52,通天塔!$J230+1)</f>
        <v>2</v>
      </c>
      <c r="FQ230" s="14">
        <f>INDEX(战舰突破!$X$40:$X$52,通天塔!$J230+1)</f>
        <v>350</v>
      </c>
      <c r="FT230" s="14">
        <f t="shared" si="384"/>
        <v>8223205</v>
      </c>
      <c r="FU230" s="14">
        <f t="shared" si="385"/>
        <v>8227172</v>
      </c>
      <c r="FV230" s="14">
        <f t="shared" si="386"/>
        <v>8231423</v>
      </c>
      <c r="FW230" s="14">
        <f t="shared" si="387"/>
        <v>102119096</v>
      </c>
      <c r="FX230" s="14">
        <f t="shared" si="388"/>
        <v>4172126</v>
      </c>
      <c r="FY230" s="14">
        <f t="shared" si="389"/>
        <v>111505299</v>
      </c>
      <c r="FZ230" s="14">
        <f t="shared" si="390"/>
        <v>2890202</v>
      </c>
      <c r="GA230" s="28">
        <f t="shared" si="391"/>
        <v>78100</v>
      </c>
      <c r="GB230" s="28">
        <f t="shared" si="392"/>
        <v>78100</v>
      </c>
      <c r="GC230" s="28">
        <f t="shared" si="393"/>
        <v>75350</v>
      </c>
      <c r="GD230" s="28">
        <f t="shared" si="394"/>
        <v>80850</v>
      </c>
      <c r="GE230" s="28">
        <f t="shared" si="395"/>
        <v>4</v>
      </c>
      <c r="GF230" s="28">
        <f t="shared" si="396"/>
        <v>4.75</v>
      </c>
      <c r="GG230" s="28">
        <f t="shared" si="397"/>
        <v>0</v>
      </c>
      <c r="GH230" s="28">
        <f t="shared" si="398"/>
        <v>79.599999999999994</v>
      </c>
      <c r="GI230" s="14">
        <f t="shared" si="399"/>
        <v>1</v>
      </c>
      <c r="GJ230" s="14">
        <f t="shared" si="400"/>
        <v>2</v>
      </c>
      <c r="GK230" s="14">
        <f t="shared" si="401"/>
        <v>2</v>
      </c>
      <c r="GL230" s="18">
        <f t="shared" si="402"/>
        <v>2.6500000000000004</v>
      </c>
      <c r="GM230" s="18">
        <f t="shared" si="403"/>
        <v>2.1</v>
      </c>
      <c r="GN230" s="18">
        <f t="shared" si="404"/>
        <v>1.8</v>
      </c>
      <c r="GO230" s="29">
        <f t="shared" si="464"/>
        <v>78250</v>
      </c>
      <c r="GP230" s="29">
        <f t="shared" si="464"/>
        <v>78550</v>
      </c>
      <c r="GQ230" s="29">
        <f t="shared" si="464"/>
        <v>78550</v>
      </c>
      <c r="GR230" s="26">
        <f t="shared" si="405"/>
        <v>0.1</v>
      </c>
      <c r="GS230" s="26">
        <f t="shared" si="406"/>
        <v>0.1</v>
      </c>
      <c r="GT230" s="26">
        <f t="shared" si="407"/>
        <v>0.2</v>
      </c>
      <c r="GU230" s="14">
        <f t="shared" si="408"/>
        <v>4</v>
      </c>
      <c r="GV230" s="14">
        <f t="shared" si="409"/>
        <v>4</v>
      </c>
      <c r="GW230" s="14">
        <f t="shared" si="410"/>
        <v>4</v>
      </c>
      <c r="GX230" s="14">
        <f t="shared" si="411"/>
        <v>15</v>
      </c>
      <c r="GY230" s="14">
        <f t="shared" si="412"/>
        <v>200</v>
      </c>
      <c r="GZ230" s="14">
        <f t="shared" si="413"/>
        <v>350</v>
      </c>
      <c r="HA230">
        <v>226</v>
      </c>
      <c r="HB230" s="14">
        <f t="shared" si="382"/>
        <v>1066147522</v>
      </c>
      <c r="HD230" s="14">
        <f t="shared" si="414"/>
        <v>8344252</v>
      </c>
      <c r="HE230" s="14">
        <f t="shared" si="415"/>
        <v>4111572</v>
      </c>
      <c r="HF230" s="29">
        <f t="shared" si="416"/>
        <v>74976</v>
      </c>
      <c r="HG230" s="29">
        <f t="shared" si="417"/>
        <v>53993</v>
      </c>
      <c r="HH230" s="29">
        <f t="shared" si="418"/>
        <v>56250</v>
      </c>
      <c r="HI230" s="29">
        <f t="shared" si="419"/>
        <v>56350</v>
      </c>
      <c r="HJ230" s="14">
        <f t="shared" si="420"/>
        <v>4</v>
      </c>
      <c r="HK230" s="14">
        <f t="shared" si="421"/>
        <v>4.75</v>
      </c>
      <c r="HL230" s="14">
        <f t="shared" si="422"/>
        <v>2468180</v>
      </c>
      <c r="HM230" s="14">
        <f t="shared" si="423"/>
        <v>4073572</v>
      </c>
      <c r="HN230" s="26">
        <f t="shared" si="424"/>
        <v>0.39942875974953307</v>
      </c>
      <c r="HO230" s="26">
        <f t="shared" si="425"/>
        <v>0.726043956043956</v>
      </c>
      <c r="HP230" s="29">
        <f t="shared" si="426"/>
        <v>1345337</v>
      </c>
      <c r="HQ230" s="29">
        <f t="shared" si="427"/>
        <v>5122315</v>
      </c>
      <c r="HR230" s="29">
        <f t="shared" si="428"/>
        <v>5859806</v>
      </c>
      <c r="HS230" s="26">
        <f t="shared" si="429"/>
        <v>0.49216993627837047</v>
      </c>
      <c r="HT230" s="26">
        <f t="shared" si="430"/>
        <v>0.49552606143051481</v>
      </c>
      <c r="HU230" s="26">
        <f t="shared" si="431"/>
        <v>0.59552606143051479</v>
      </c>
      <c r="HV230" s="26">
        <f t="shared" si="432"/>
        <v>9.2169936278370446E-2</v>
      </c>
      <c r="HW230" s="29">
        <f t="shared" si="433"/>
        <v>2.2000000000000002</v>
      </c>
      <c r="HX230" s="29">
        <f t="shared" si="434"/>
        <v>4.4201367509128664</v>
      </c>
      <c r="HY230" s="29">
        <f t="shared" si="435"/>
        <v>5.020136750912866</v>
      </c>
      <c r="HZ230" s="29">
        <f t="shared" si="436"/>
        <v>14798707</v>
      </c>
      <c r="IA230" s="29">
        <f t="shared" si="437"/>
        <v>15094221.85416816</v>
      </c>
      <c r="IB230" s="29">
        <f t="shared" si="438"/>
        <v>14708513.726909859</v>
      </c>
      <c r="IC230" s="29">
        <f t="shared" si="439"/>
        <v>74745773</v>
      </c>
      <c r="ID230" s="14">
        <f t="shared" si="440"/>
        <v>44601442.579999998</v>
      </c>
      <c r="IH230" s="14">
        <v>1</v>
      </c>
      <c r="II230" s="14">
        <v>1</v>
      </c>
      <c r="IJ230" s="14">
        <v>480</v>
      </c>
      <c r="IK230" s="14">
        <v>80</v>
      </c>
      <c r="IL230" s="14">
        <v>60</v>
      </c>
      <c r="IM230" s="23">
        <f t="shared" si="441"/>
        <v>10436242319</v>
      </c>
      <c r="IN230" s="23">
        <f t="shared" si="442"/>
        <v>2</v>
      </c>
      <c r="IO230" s="23">
        <f t="shared" si="443"/>
        <v>10436.24</v>
      </c>
      <c r="IP230" s="23">
        <f t="shared" si="444"/>
        <v>9854345341</v>
      </c>
      <c r="IQ230" s="23">
        <f t="shared" si="445"/>
        <v>2</v>
      </c>
      <c r="IR230" s="23">
        <f t="shared" si="446"/>
        <v>9854.35</v>
      </c>
      <c r="IS230" s="14">
        <v>1</v>
      </c>
      <c r="IT230" s="14">
        <v>1</v>
      </c>
      <c r="IU230" s="14">
        <v>240</v>
      </c>
      <c r="IV230" s="14">
        <v>40</v>
      </c>
      <c r="IW230" s="14">
        <v>30</v>
      </c>
      <c r="IX230" s="23">
        <f t="shared" si="447"/>
        <v>6149576113</v>
      </c>
      <c r="IY230" s="23">
        <f t="shared" si="448"/>
        <v>2</v>
      </c>
      <c r="IZ230" s="23">
        <f t="shared" si="449"/>
        <v>6149.58</v>
      </c>
      <c r="JA230" s="23"/>
      <c r="JB230" s="23"/>
      <c r="JC230" s="23"/>
      <c r="JG230">
        <f t="shared" si="450"/>
        <v>1.7999605907192606</v>
      </c>
      <c r="JH230">
        <f t="shared" si="451"/>
        <v>7.1998423628770425</v>
      </c>
      <c r="JJ230" s="14">
        <v>10</v>
      </c>
      <c r="JK230" s="14">
        <v>2</v>
      </c>
      <c r="JL230" s="14">
        <v>1.5</v>
      </c>
      <c r="JM230" s="23">
        <f t="shared" si="452"/>
        <v>208413827</v>
      </c>
      <c r="JN230" s="23">
        <f t="shared" si="453"/>
        <v>1</v>
      </c>
      <c r="JO230" s="23">
        <f t="shared" si="454"/>
        <v>208413.83</v>
      </c>
      <c r="JP230" s="14">
        <v>30</v>
      </c>
      <c r="JQ230" s="14">
        <v>6</v>
      </c>
      <c r="JR230" s="14">
        <v>4</v>
      </c>
      <c r="JS230" s="23">
        <f t="shared" si="455"/>
        <v>595824455</v>
      </c>
      <c r="JT230" s="23">
        <f t="shared" si="456"/>
        <v>1</v>
      </c>
      <c r="JU230" s="23">
        <f t="shared" si="457"/>
        <v>595824.46</v>
      </c>
      <c r="JW230" s="23">
        <f t="shared" si="458"/>
        <v>794432607</v>
      </c>
      <c r="JX230" s="23">
        <f t="shared" si="459"/>
        <v>1</v>
      </c>
      <c r="JY230" s="23">
        <f t="shared" si="460"/>
        <v>794432.61</v>
      </c>
      <c r="JZ230" s="23">
        <f t="shared" si="461"/>
        <v>312620741</v>
      </c>
      <c r="KA230" s="23">
        <f t="shared" si="462"/>
        <v>1</v>
      </c>
      <c r="KB230" s="23">
        <f t="shared" si="463"/>
        <v>312620.74</v>
      </c>
    </row>
    <row r="231" spans="3:288" ht="16.5" x14ac:dyDescent="0.2">
      <c r="C231" s="14">
        <f t="shared" si="381"/>
        <v>60</v>
      </c>
      <c r="D231" s="14">
        <v>227</v>
      </c>
      <c r="E231" s="14" t="s">
        <v>878</v>
      </c>
      <c r="F231" s="14">
        <v>793</v>
      </c>
      <c r="G231" s="14">
        <v>793</v>
      </c>
      <c r="H231" s="14">
        <v>793</v>
      </c>
      <c r="I231" s="14">
        <v>793</v>
      </c>
      <c r="J231" s="14">
        <v>12</v>
      </c>
      <c r="K231" s="14">
        <v>12</v>
      </c>
      <c r="L231" s="14">
        <v>12</v>
      </c>
      <c r="M231" s="14">
        <v>9</v>
      </c>
      <c r="N231" s="14">
        <v>9</v>
      </c>
      <c r="O231" s="14">
        <v>9</v>
      </c>
      <c r="P231" s="14">
        <v>11</v>
      </c>
      <c r="Q231" s="14">
        <v>12</v>
      </c>
      <c r="R231" s="14">
        <v>11</v>
      </c>
      <c r="S231" s="14">
        <v>12</v>
      </c>
      <c r="T231" s="14">
        <v>11</v>
      </c>
      <c r="U231" s="14">
        <v>12</v>
      </c>
      <c r="V231" s="14">
        <v>11</v>
      </c>
      <c r="W231" s="14">
        <v>11</v>
      </c>
      <c r="X231" s="14">
        <v>793</v>
      </c>
      <c r="Y231" s="14">
        <v>793</v>
      </c>
      <c r="Z231" s="14">
        <v>793</v>
      </c>
      <c r="AA231" s="14">
        <v>793</v>
      </c>
      <c r="AB231" s="14">
        <v>793</v>
      </c>
      <c r="AC231" s="14">
        <v>793</v>
      </c>
      <c r="AD231" s="14">
        <v>793</v>
      </c>
      <c r="AE231" s="14">
        <v>793</v>
      </c>
      <c r="AF231" s="14">
        <v>110</v>
      </c>
      <c r="AG231" s="14">
        <v>110</v>
      </c>
      <c r="AH231" s="14">
        <v>110</v>
      </c>
      <c r="AI231" s="14">
        <v>110</v>
      </c>
      <c r="AJ231" s="14">
        <v>110</v>
      </c>
      <c r="AK231" s="14">
        <v>110</v>
      </c>
      <c r="AL231" s="14">
        <v>110</v>
      </c>
      <c r="AM231" s="14">
        <v>110</v>
      </c>
      <c r="AN231" s="14">
        <v>8</v>
      </c>
      <c r="AO231" s="14">
        <v>9</v>
      </c>
      <c r="AP231" s="14">
        <v>9</v>
      </c>
      <c r="AQ231" s="14">
        <v>9</v>
      </c>
      <c r="AR231" s="14">
        <v>9</v>
      </c>
      <c r="AS231" s="14">
        <v>0</v>
      </c>
      <c r="AT231" s="14">
        <v>0</v>
      </c>
      <c r="AU231" s="14">
        <v>0</v>
      </c>
      <c r="AV231" s="14">
        <v>0</v>
      </c>
      <c r="AW231" s="14">
        <v>6</v>
      </c>
      <c r="AX231" s="14">
        <v>7</v>
      </c>
      <c r="AY231" s="14">
        <v>0</v>
      </c>
      <c r="AZ231" s="14">
        <v>0</v>
      </c>
      <c r="BA231" s="14">
        <v>24</v>
      </c>
      <c r="BF231" s="14">
        <f>ROUND((INDEX(新战舰养成!S$6:S$18,通天塔!$J231+1)+INDEX(新战舰养成!D$6:D$18,通天塔!$J231+1)*(通天塔!$G231-1))*INDEX(战舰突破!$D$6:$D$18,通天塔!$M231+1),0)</f>
        <v>790114</v>
      </c>
      <c r="BG231" s="14">
        <f>ROUND((INDEX(新战舰养成!T$6:T$18,通天塔!$J231+1)+INDEX(新战舰养成!E$6:E$18,通天塔!$J231+1)*(通天塔!$G231-1))*INDEX(战舰突破!$D$6:$D$18,通天塔!$M231+1),0)</f>
        <v>6320777</v>
      </c>
      <c r="BH231" s="14">
        <f>ROUND((INDEX(新战舰养成!U$6:U$18,通天塔!$J231+1)+INDEX(新战舰养成!F$6:F$18,通天塔!$J231+1)*(通天塔!$G231-1))*INDEX(战舰突破!$D$6:$D$18,通天塔!$M231+1),0)</f>
        <v>395239</v>
      </c>
      <c r="BI231" s="14">
        <f>ROUND((INDEX(新战舰养成!V$6:V$18,通天塔!$J231+1)+INDEX(新战舰养成!G$6:G$18,通天塔!$J231+1)*(通天塔!$G231-1))*INDEX(战舰突破!$D$6:$D$18,通天塔!$M231+1),0)</f>
        <v>690</v>
      </c>
      <c r="BJ231" s="14">
        <f>ROUND((INDEX(新战舰养成!W$6:W$18,通天塔!$J231+1)+INDEX(新战舰养成!H$6:H$18,通天塔!$J231+1)*(通天塔!$G231-1))*INDEX(战舰突破!$D$6:$D$18,通天塔!$M231+1),0)</f>
        <v>9</v>
      </c>
      <c r="BL231" s="14">
        <f>IF($H231&gt;0,ROUND((INDEX(新战舰养成!X$6:X$18,通天塔!$K231+1)+INDEX(新战舰养成!I$6:I$18,通天塔!$K231+1)*(通天塔!$H231-1))*INDEX(战舰突破!$D$6:$D$18,通天塔!$N231+1),0),0)</f>
        <v>790758</v>
      </c>
      <c r="BM231" s="14">
        <f>IF($H231&gt;0,ROUND((INDEX(新战舰养成!Y$6:Y$18,通天塔!$K231+1)+INDEX(新战舰养成!J$6:J$18,通天塔!$K231+1)*(通天塔!$H231-1))*INDEX(战舰突破!$D$6:$D$18,通天塔!$N231+1),0),0)</f>
        <v>0</v>
      </c>
      <c r="BN231" s="14">
        <f>IF($H231&gt;0,ROUND((INDEX(新战舰养成!Z$6:Z$18,通天塔!$K231+1)+INDEX(新战舰养成!K$6:K$18,通天塔!$K231+1)*(通天塔!$H231-1))*INDEX(战舰突破!$D$6:$D$18,通天塔!$N231+1),0),0)</f>
        <v>0</v>
      </c>
      <c r="BO231" s="14">
        <f>IF($H231&gt;0,ROUND((INDEX(新战舰养成!AA$6:AA$18,通天塔!$K231+1)+INDEX(新战舰养成!L$6:L$18,通天塔!$K231+1)*(通天塔!$H231-1))*INDEX(战舰突破!$D$6:$D$18,通天塔!$N231+1),0),0)</f>
        <v>7901144</v>
      </c>
      <c r="BP231" s="14">
        <f>IF($H231&gt;0,ROUND((INDEX(新战舰养成!AB$6:AB$18,通天塔!$K231+1)+INDEX(新战舰养成!M$6:M$18,通天塔!$K231+1)*(通天塔!$H231-1))*INDEX(战舰突破!$D$6:$D$18,通天塔!$N231+1),0),0)</f>
        <v>157854</v>
      </c>
      <c r="BR231" s="14">
        <f>IF($I231&gt;0,ROUND((INDEX(新战舰养成!AC$6:AC$18,通天塔!$L231+1)+INDEX(新战舰养成!I$6:I$18,通天塔!$L231+1)*(通天塔!$I231-1))*INDEX(战舰突破!$D$6:$D$18,通天塔!$O231+1),0),0)</f>
        <v>791448</v>
      </c>
      <c r="BS231" s="14">
        <f>IF($I231&gt;0,ROUND((INDEX(新战舰养成!AD$6:AD$18,通天塔!$L231+1)+INDEX(新战舰养成!J$6:J$18,通天塔!$L231+1)*(通天塔!$I231-1))*INDEX(战舰突破!$D$6:$D$18,通天塔!$O231+1),0),0)</f>
        <v>0</v>
      </c>
      <c r="BT231" s="14">
        <f>IF($I231&gt;0,ROUND((INDEX(新战舰养成!AE$6:AE$18,通天塔!$L231+1)+INDEX(新战舰养成!K$6:K$18,通天塔!$L231+1)*(通天塔!$I231-1))*INDEX(战舰突破!$D$6:$D$18,通天塔!$O231+1),0),0)</f>
        <v>0</v>
      </c>
      <c r="BU231" s="14">
        <f>IF($I231&gt;0,ROUND((INDEX(新战舰养成!AF$6:AF$18,通天塔!$L231+1)+INDEX(新战舰养成!L$6:L$18,通天塔!$L231+1)*(通天塔!$I231-1))*INDEX(战舰突破!$D$6:$D$18,通天塔!$O231+1),0),0)</f>
        <v>5043762</v>
      </c>
      <c r="BV231" s="14">
        <f>IF($I231&gt;0,ROUND((INDEX(新战舰养成!AG$6:AG$18,通天塔!$L231+1)+INDEX(新战舰养成!M$6:M$18,通天塔!$L231+1)*(通天塔!$I231-1))*INDEX(战舰突破!$D$6:$D$18,通天塔!$O231+1),0),0)</f>
        <v>215512</v>
      </c>
      <c r="BY231" s="14">
        <f>(INDEX(装备数值!$C$13:$G$116,通天塔!$P231*8+1,BY$2)+INDEX(装备数值!$C$13:$G$116,通天塔!$Q231*8+2,BY$2)+INDEX(装备数值!$C$13:$G$116,通天塔!$S231*8+3,BY$2)+INDEX(装备数值!$C$13:$G$116,通天塔!$R231*8+4,BY$2)+INDEX(装备数值!$C$13:$G$116,通天塔!$T231*8+5,BY$2)+INDEX(装备数值!$C$13:$G$116,通天塔!$U231*8+6,BY$2)+INDEX(装备数值!$C$13:$G$116,通天塔!$V231*8+7,BY$2)+INDEX(装备数值!$C$13:$G$116,通天塔!$W231*8+8,BY$2))</f>
        <v>110700</v>
      </c>
      <c r="BZ231" s="14">
        <f>(INDEX(装备数值!$C$13:$G$116,通天塔!$P231*8+1,BZ$2)+INDEX(装备数值!$C$13:$G$116,通天塔!$Q231*8+2,BZ$2)+INDEX(装备数值!$C$13:$G$116,通天塔!$S231*8+3,BZ$2)+INDEX(装备数值!$C$13:$G$116,通天塔!$R231*8+4,BZ$2)+INDEX(装备数值!$C$13:$G$116,通天塔!$T231*8+5,BZ$2)+INDEX(装备数值!$C$13:$G$116,通天塔!$U231*8+6,BZ$2)+INDEX(装备数值!$C$13:$G$116,通天塔!$V231*8+7,BZ$2)+INDEX(装备数值!$C$13:$G$116,通天塔!$W231*8+8,BZ$2))</f>
        <v>832500</v>
      </c>
      <c r="CA231" s="14">
        <f>(INDEX(装备数值!$C$13:$G$116,通天塔!$P231*8+1,CA$2)+INDEX(装备数值!$C$13:$G$116,通天塔!$Q231*8+2,CA$2)+INDEX(装备数值!$C$13:$G$116,通天塔!$S231*8+3,CA$2)+INDEX(装备数值!$C$13:$G$116,通天塔!$R231*8+4,CA$2)+INDEX(装备数值!$C$13:$G$116,通天塔!$T231*8+5,CA$2)+INDEX(装备数值!$C$13:$G$116,通天塔!$U231*8+6,CA$2)+INDEX(装备数值!$C$13:$G$116,通天塔!$V231*8+7,CA$2)+INDEX(装备数值!$C$13:$G$116,通天塔!$W231*8+8,CA$2))</f>
        <v>62700</v>
      </c>
      <c r="CB231" s="14">
        <f>(INDEX(装备数值!$C$13:$G$116,通天塔!$P231*8+1,CB$2)+INDEX(装备数值!$C$13:$G$116,通天塔!$Q231*8+2,CB$2)+INDEX(装备数值!$C$13:$G$116,通天塔!$S231*8+3,CB$2)+INDEX(装备数值!$C$13:$G$116,通天塔!$R231*8+4,CB$2)+INDEX(装备数值!$C$13:$G$116,通天塔!$T231*8+5,CB$2)+INDEX(装备数值!$C$13:$G$116,通天塔!$U231*8+6,CB$2)+INDEX(装备数值!$C$13:$G$116,通天塔!$V231*8+7,CB$2)+INDEX(装备数值!$C$13:$G$116,通天塔!$W231*8+8,CB$2))</f>
        <v>1398000</v>
      </c>
      <c r="CC231" s="14">
        <f>(INDEX(装备数值!$C$13:$G$116,通天塔!$P231*8+1,CC$2)+INDEX(装备数值!$C$13:$G$116,通天塔!$Q231*8+2,CC$2)+INDEX(装备数值!$C$13:$G$116,通天塔!$S231*8+3,CC$2)+INDEX(装备数值!$C$13:$G$116,通天塔!$R231*8+4,CC$2)+INDEX(装备数值!$C$13:$G$116,通天塔!$T231*8+5,CC$2)+INDEX(装备数值!$C$13:$G$116,通天塔!$U231*8+6,CC$2)+INDEX(装备数值!$C$13:$G$116,通天塔!$V231*8+7,CC$2)+INDEX(装备数值!$C$13:$G$116,通天塔!$W231*8+8,CC$2))</f>
        <v>26200</v>
      </c>
      <c r="CF231" s="14">
        <f>INDEX(装备数值!$I$13:$M$116,通天塔!$P231*8+1,CF$2)*$X231+INDEX(装备数值!$I$13:$M$116,通天塔!$Q231*8+2,CF$2)*$Y231+INDEX(装备数值!$I$13:$M$116,通天塔!$S231*8+3,CF$2)*$Z231+INDEX(装备数值!$I$13:$M$116,通天塔!$R231*8+4,CF$2)*$AA231+INDEX(装备数值!$I$13:$M$116,通天塔!$T231*8+5,CF$2)*$AB231+INDEX(装备数值!$I$13:$M$116,通天塔!$U231*8+6,CF$2)*$AC231+INDEX(装备数值!$I$13:$M$116,通天塔!$V231*8+7,CF$2)*$AD231+INDEX(装备数值!$I$13:$M$116,通天塔!$W231*8+8,CF$2)*$AE231</f>
        <v>292617</v>
      </c>
      <c r="CG231" s="14">
        <f>INDEX(装备数值!$I$13:$M$116,通天塔!$P231*8+1,CG$2)*$X231+INDEX(装备数值!$I$13:$M$116,通天塔!$Q231*8+2,CG$2)*$Y231+INDEX(装备数值!$I$13:$M$116,通天塔!$S231*8+3,CG$2)*$Z231+INDEX(装备数值!$I$13:$M$116,通天塔!$R231*8+4,CG$2)*$AA231+INDEX(装备数值!$I$13:$M$116,通天塔!$T231*8+5,CG$2)*$AB231+INDEX(装备数值!$I$13:$M$116,通天塔!$U231*8+6,CG$2)*$AC231+INDEX(装备数值!$I$13:$M$116,通天塔!$V231*8+7,CG$2)*$AD231+INDEX(装备数值!$I$13:$M$116,通天塔!$W231*8+8,CG$2)*$AE231</f>
        <v>2200575</v>
      </c>
      <c r="CH231" s="14">
        <f>INDEX(装备数值!$I$13:$M$116,通天塔!$P231*8+1,CH$2)*$X231+INDEX(装备数值!$I$13:$M$116,通天塔!$Q231*8+2,CH$2)*$Y231+INDEX(装备数值!$I$13:$M$116,通天塔!$S231*8+3,CH$2)*$Z231+INDEX(装备数值!$I$13:$M$116,通天塔!$R231*8+4,CH$2)*$AA231+INDEX(装备数值!$I$13:$M$116,通天塔!$T231*8+5,CH$2)*$AB231+INDEX(装备数值!$I$13:$M$116,通天塔!$U231*8+6,CH$2)*$AC231+INDEX(装备数值!$I$13:$M$116,通天塔!$V231*8+7,CH$2)*$AD231+INDEX(装备数值!$I$13:$M$116,通天塔!$W231*8+8,CH$2)*$AE231</f>
        <v>154635</v>
      </c>
      <c r="CI231" s="14">
        <f>INDEX(装备数值!$I$13:$M$116,通天塔!$P231*8+1,CI$2)*$X231+INDEX(装备数值!$I$13:$M$116,通天塔!$Q231*8+2,CI$2)*$Y231+INDEX(装备数值!$I$13:$M$116,通天塔!$S231*8+3,CI$2)*$Z231+INDEX(装备数值!$I$13:$M$116,通天塔!$R231*8+4,CI$2)*$AA231+INDEX(装备数值!$I$13:$M$116,通天塔!$T231*8+5,CI$2)*$AB231+INDEX(装备数值!$I$13:$M$116,通天塔!$U231*8+6,CI$2)*$AC231+INDEX(装备数值!$I$13:$M$116,通天塔!$V231*8+7,CI$2)*$AD231+INDEX(装备数值!$I$13:$M$116,通天塔!$W231*8+8,CI$2)*$AE231</f>
        <v>3251300</v>
      </c>
      <c r="CJ231" s="14">
        <f>INDEX(装备数值!$I$13:$M$116,通天塔!$P231*8+1,CJ$2)*$X231+INDEX(装备数值!$I$13:$M$116,通天塔!$Q231*8+2,CJ$2)*$Y231+INDEX(装备数值!$I$13:$M$116,通天塔!$S231*8+3,CJ$2)*$Z231+INDEX(装备数值!$I$13:$M$116,通天塔!$R231*8+4,CJ$2)*$AA231+INDEX(装备数值!$I$13:$M$116,通天塔!$T231*8+5,CJ$2)*$AB231+INDEX(装备数值!$I$13:$M$116,通天塔!$U231*8+6,CJ$2)*$AC231+INDEX(装备数值!$I$13:$M$116,通天塔!$V231*8+7,CJ$2)*$AD231+INDEX(装备数值!$I$13:$M$116,通天塔!$W231*8+8,CJ$2)*$AE231</f>
        <v>62647</v>
      </c>
      <c r="CM231" s="14">
        <f>INDEX(装备数值!$X$13:$AH$116,$P231*8+1,CM$2)*$AF231+INDEX(装备数值!$X$13:$AH$116,$Q231*8+2,CM$2)*$AG231+INDEX(装备数值!$X$13:$AH$116,$S231*8+3,CM$2)*$AH231+INDEX(装备数值!$X$13:$AH$116,$R231*8+4,CM$2)*$AI231+INDEX(装备数值!$X$13:$AH$116,$T231*8+5,CM$2)*$AJ231+INDEX(装备数值!$X$13:$AH$116,$U231*8+6,CM$2)*$AK231+INDEX(装备数值!$X$13:$AH$116,$V231*8+7,CM$2)*$AL231+INDEX(装备数值!$X$13:$AH$116,$W231*8+8,CM$2)*$AM231</f>
        <v>99000</v>
      </c>
      <c r="CN231" s="14">
        <f>INDEX(装备数值!$X$13:$AH$116,$P231*8+1,CN$2)*$AF231+INDEX(装备数值!$X$13:$AH$116,$Q231*8+2,CN$2)*$AG231+INDEX(装备数值!$X$13:$AH$116,$S231*8+3,CN$2)*$AH231+INDEX(装备数值!$X$13:$AH$116,$R231*8+4,CN$2)*$AI231+INDEX(装备数值!$X$13:$AH$116,$T231*8+5,CN$2)*$AJ231+INDEX(装备数值!$X$13:$AH$116,$U231*8+6,CN$2)*$AK231+INDEX(装备数值!$X$13:$AH$116,$V231*8+7,CN$2)*$AL231+INDEX(装备数值!$X$13:$AH$116,$W231*8+8,CN$2)*$AM231</f>
        <v>783750</v>
      </c>
      <c r="CO231" s="14">
        <f>INDEX(装备数值!$X$13:$AH$116,$P231*8+1,CO$2)*$AF231+INDEX(装备数值!$X$13:$AH$116,$Q231*8+2,CO$2)*$AG231+INDEX(装备数值!$X$13:$AH$116,$S231*8+3,CO$2)*$AH231+INDEX(装备数值!$X$13:$AH$116,$R231*8+4,CO$2)*$AI231+INDEX(装备数值!$X$13:$AH$116,$T231*8+5,CO$2)*$AJ231+INDEX(装备数值!$X$13:$AH$116,$U231*8+6,CO$2)*$AK231+INDEX(装备数值!$X$13:$AH$116,$V231*8+7,CO$2)*$AL231+INDEX(装备数值!$X$13:$AH$116,$W231*8+8,CO$2)*$AM231</f>
        <v>52250</v>
      </c>
      <c r="CP231" s="14">
        <f>INDEX(装备数值!$X$13:$AH$116,$P231*8+1,CP$2)*$AF231+INDEX(装备数值!$X$13:$AH$116,$Q231*8+2,CP$2)*$AG231+INDEX(装备数值!$X$13:$AH$116,$S231*8+3,CP$2)*$AH231+INDEX(装备数值!$X$13:$AH$116,$R231*8+4,CP$2)*$AI231+INDEX(装备数值!$X$13:$AH$116,$T231*8+5,CP$2)*$AJ231+INDEX(装备数值!$X$13:$AH$116,$U231*8+6,CP$2)*$AK231+INDEX(装备数值!$X$13:$AH$116,$V231*8+7,CP$2)*$AL231+INDEX(装备数值!$X$13:$AH$116,$W231*8+8,CP$2)*$AM231</f>
        <v>990000</v>
      </c>
      <c r="CQ231" s="14">
        <f>INDEX(装备数值!$X$13:$AH$116,$P231*8+1,CQ$2)*$AF231+INDEX(装备数值!$X$13:$AH$116,$Q231*8+2,CQ$2)*$AG231+INDEX(装备数值!$X$13:$AH$116,$S231*8+3,CQ$2)*$AH231+INDEX(装备数值!$X$13:$AH$116,$R231*8+4,CQ$2)*$AI231+INDEX(装备数值!$X$13:$AH$116,$T231*8+5,CQ$2)*$AJ231+INDEX(装备数值!$X$13:$AH$116,$U231*8+6,CQ$2)*$AK231+INDEX(装备数值!$X$13:$AH$116,$V231*8+7,CQ$2)*$AL231+INDEX(装备数值!$X$13:$AH$116,$W231*8+8,CQ$2)*$AM231</f>
        <v>20900</v>
      </c>
      <c r="CR231" s="14">
        <f>INDEX(装备数值!$X$13:$AH$116,$P231*8+1,CR$2)*$AF231+INDEX(装备数值!$X$13:$AH$116,$Q231*8+2,CR$2)*$AG231+INDEX(装备数值!$X$13:$AH$116,$S231*8+3,CR$2)*$AH231+INDEX(装备数值!$X$13:$AH$116,$R231*8+4,CR$2)*$AI231+INDEX(装备数值!$X$13:$AH$116,$T231*8+5,CR$2)*$AJ231+INDEX(装备数值!$X$13:$AH$116,$U231*8+6,CR$2)*$AK231+INDEX(装备数值!$X$13:$AH$116,$V231*8+7,CR$2)*$AL231+INDEX(装备数值!$X$13:$AH$116,$W231*8+8,CR$2)*$AM231</f>
        <v>79750</v>
      </c>
      <c r="CS231" s="14">
        <f>INDEX(装备数值!$X$13:$AH$116,$P231*8+1,CS$2)*$AF231+INDEX(装备数值!$X$13:$AH$116,$Q231*8+2,CS$2)*$AG231+INDEX(装备数值!$X$13:$AH$116,$S231*8+3,CS$2)*$AH231+INDEX(装备数值!$X$13:$AH$116,$R231*8+4,CS$2)*$AI231+INDEX(装备数值!$X$13:$AH$116,$T231*8+5,CS$2)*$AJ231+INDEX(装备数值!$X$13:$AH$116,$U231*8+6,CS$2)*$AK231+INDEX(装备数值!$X$13:$AH$116,$V231*8+7,CS$2)*$AL231+INDEX(装备数值!$X$13:$AH$116,$W231*8+8,CS$2)*$AM231</f>
        <v>79750</v>
      </c>
      <c r="CT231" s="14">
        <f>INDEX(装备数值!$X$13:$AH$116,$P231*8+1,CT$2)*$AF231+INDEX(装备数值!$X$13:$AH$116,$Q231*8+2,CT$2)*$AG231+INDEX(装备数值!$X$13:$AH$116,$S231*8+3,CT$2)*$AH231+INDEX(装备数值!$X$13:$AH$116,$R231*8+4,CT$2)*$AI231+INDEX(装备数值!$X$13:$AH$116,$T231*8+5,CT$2)*$AJ231+INDEX(装备数值!$X$13:$AH$116,$U231*8+6,CT$2)*$AK231+INDEX(装备数值!$X$13:$AH$116,$V231*8+7,CT$2)*$AL231+INDEX(装备数值!$X$13:$AH$116,$W231*8+8,CT$2)*$AM231</f>
        <v>74250</v>
      </c>
      <c r="CU231" s="14">
        <f>INDEX(装备数值!$X$13:$AH$116,$P231*8+1,CU$2)*$AF231+INDEX(装备数值!$X$13:$AH$116,$Q231*8+2,CU$2)*$AG231+INDEX(装备数值!$X$13:$AH$116,$S231*8+3,CU$2)*$AH231+INDEX(装备数值!$X$13:$AH$116,$R231*8+4,CU$2)*$AI231+INDEX(装备数值!$X$13:$AH$116,$T231*8+5,CU$2)*$AJ231+INDEX(装备数值!$X$13:$AH$116,$U231*8+6,CU$2)*$AK231+INDEX(装备数值!$X$13:$AH$116,$V231*8+7,CU$2)*$AL231+INDEX(装备数值!$X$13:$AH$116,$W231*8+8,CU$2)*$AM231</f>
        <v>79750</v>
      </c>
      <c r="CV231" s="14">
        <f>INDEX(装备数值!$X$13:$AH$116,$P231*8+1,CV$2)*$AF231+INDEX(装备数值!$X$13:$AH$116,$Q231*8+2,CV$2)*$AG231+INDEX(装备数值!$X$13:$AH$116,$S231*8+3,CV$2)*$AH231+INDEX(装备数值!$X$13:$AH$116,$R231*8+4,CV$2)*$AI231+INDEX(装备数值!$X$13:$AH$116,$T231*8+5,CV$2)*$AJ231+INDEX(装备数值!$X$13:$AH$116,$U231*8+6,CV$2)*$AK231+INDEX(装备数值!$X$13:$AH$116,$V231*8+7,CV$2)*$AL231+INDEX(装备数值!$X$13:$AH$116,$W231*8+8,CV$2)*$AM231</f>
        <v>220</v>
      </c>
      <c r="CW231" s="14">
        <f>INDEX(装备数值!$X$13:$AH$116,$P231*8+1,CW$2)*$AF231+INDEX(装备数值!$X$13:$AH$116,$Q231*8+2,CW$2)*$AG231+INDEX(装备数值!$X$13:$AH$116,$S231*8+3,CW$2)*$AH231+INDEX(装备数值!$X$13:$AH$116,$R231*8+4,CW$2)*$AI231+INDEX(装备数值!$X$13:$AH$116,$T231*8+5,CW$2)*$AJ231+INDEX(装备数值!$X$13:$AH$116,$U231*8+6,CW$2)*$AK231+INDEX(装备数值!$X$13:$AH$116,$V231*8+7,CW$2)*$AL231+INDEX(装备数值!$X$13:$AH$116,$W231*8+8,CW$2)*$AM231</f>
        <v>220</v>
      </c>
      <c r="CY231" s="14">
        <f>INDEX(装备数值!$AN$17:$AN$117,MATCH(MIN($X231:$AE231),装备数值!$AO$17:$AO$117,1))</f>
        <v>79</v>
      </c>
      <c r="CZ231" s="14">
        <f>IF(COUNTIF($P231:$W231,"&gt;"&amp;0)=8,INDEX(装备数值!AR$17:AR$117,$CY231+1),0)</f>
        <v>44240</v>
      </c>
      <c r="DA231" s="14">
        <f>IF(COUNTIF($P231:$W231,"&gt;"&amp;0)=8,INDEX(装备数值!AS$17:AS$117,$CY231+1),0)</f>
        <v>331800</v>
      </c>
      <c r="DB231" s="14">
        <f>IF(COUNTIF($P231:$W231,"&gt;"&amp;0)=8,INDEX(装备数值!AT$17:AT$117,$CY231+1),0)</f>
        <v>22120</v>
      </c>
      <c r="DC231" s="14">
        <f>IF(COUNTIF($P231:$W231,"&gt;"&amp;0)=8,INDEX(装备数值!AU$17:AU$117,$CY231+1),0)</f>
        <v>442400</v>
      </c>
      <c r="DD231" s="14">
        <f>IF(COUNTIF($P231:$W231,"&gt;"&amp;0)=8,INDEX(装备数值!AV$17:AV$117,$CY231+1),0)</f>
        <v>8532</v>
      </c>
      <c r="DF231" s="14">
        <f>INDEX(装备数值!$AY$17:$AY$77,MATCH(MIN($AF231:$AM231),装备数值!$AZ$17:$AZ$77,1))</f>
        <v>55</v>
      </c>
      <c r="DG231" s="26">
        <f>INDEX(装备数值!BA$17:BA$77,通天塔!DF231+1)</f>
        <v>1.5</v>
      </c>
      <c r="DH231" s="26">
        <f>INDEX(装备数值!BA$17:BA$77,通天塔!DF231+1)</f>
        <v>1.5</v>
      </c>
      <c r="DJ231" s="14">
        <f t="shared" si="383"/>
        <v>57</v>
      </c>
      <c r="DK231" s="14">
        <f>VLOOKUP(DJ231,军阶与晶片数值!$W$6:$X$27,2)</f>
        <v>12</v>
      </c>
      <c r="DL231" s="14">
        <f>INDEX(军阶与晶片数值!Y$6:Y$27,$DK231+1)</f>
        <v>1100</v>
      </c>
      <c r="DM231" s="14">
        <f>INDEX(军阶与晶片数值!Z$6:Z$27,$DK231+1)</f>
        <v>1100</v>
      </c>
      <c r="DN231" s="14">
        <f>INDEX(军阶与晶片数值!AA$6:AA$27,$DK231+1)</f>
        <v>1100</v>
      </c>
      <c r="DO231" s="14">
        <f>INDEX(军阶与晶片数值!AB$6:AB$27,$DK231+1)</f>
        <v>1100</v>
      </c>
      <c r="DP231" s="29">
        <f>INDEX(军阶与晶片数值!AC$6:AC$27,$DK231+1)</f>
        <v>65</v>
      </c>
      <c r="DQ231" s="29">
        <f>INDEX(军阶与晶片数值!AD$6:AD$27,$DK231+1)</f>
        <v>45</v>
      </c>
      <c r="DS231" s="26">
        <f>INDEX(军阶与晶片数值!I$6:I$16,AN231+1)</f>
        <v>0.6</v>
      </c>
      <c r="DT231" s="26">
        <f>INDEX(军阶与晶片数值!M$6:M$16,AO231+1)</f>
        <v>0.85</v>
      </c>
      <c r="DU231" s="26">
        <f>INDEX(军阶与晶片数值!J$6:J$16,AP231+1)</f>
        <v>0.85</v>
      </c>
      <c r="DV231" s="26">
        <f>INDEX(军阶与晶片数值!K$6:K$16,AQ231+1)</f>
        <v>1.7</v>
      </c>
      <c r="DW231" s="26">
        <f>INDEX(军阶与晶片数值!L$6:L$16,AR231+1)</f>
        <v>1.7</v>
      </c>
      <c r="DX231" s="28">
        <f>INDEX(军阶与晶片数值!N$6:N$16,AS231+1)</f>
        <v>0</v>
      </c>
      <c r="DY231" s="28">
        <f>INDEX(军阶与晶片数值!O$6:O$16,AT231+1)</f>
        <v>0</v>
      </c>
      <c r="DZ231" s="28">
        <f>INDEX(军阶与晶片数值!P$6:P$16,AU231+1)</f>
        <v>0</v>
      </c>
      <c r="EA231" s="28">
        <f>INDEX(军阶与晶片数值!Q$6:Q$16,AV231+1)</f>
        <v>0</v>
      </c>
      <c r="EB231" s="26">
        <f>INDEX(军阶与晶片数值!R$6:R$16,AW231+1)</f>
        <v>0.6</v>
      </c>
      <c r="EC231" s="26">
        <f>INDEX(军阶与晶片数值!S$6:S$16,AX231+1)</f>
        <v>0.9</v>
      </c>
      <c r="ED231" s="26">
        <f>INDEX(军阶与晶片数值!T$6:T$16,AY231+1)</f>
        <v>0</v>
      </c>
      <c r="EE231" s="26">
        <f>INDEX(军阶与晶片数值!U$6:U$16,AZ231+1)</f>
        <v>0</v>
      </c>
      <c r="EG231" s="26">
        <f>INDEX(军阶与晶片数值!$C$6:$C$36,通天塔!$BA231+1)</f>
        <v>1.2</v>
      </c>
      <c r="EH231" s="26">
        <f>INDEX(军阶与晶片数值!$C$6:$C$36,通天塔!$BA231+1)</f>
        <v>1.2</v>
      </c>
      <c r="EI231" s="26">
        <f>INDEX(军阶与晶片数值!$C$6:$C$36,通天塔!$BA231+1)</f>
        <v>1.2</v>
      </c>
      <c r="EJ231" s="26">
        <f>INDEX(军阶与晶片数值!$C$6:$C$36,通天塔!$BA231+1)</f>
        <v>1.2</v>
      </c>
      <c r="EK231" s="26">
        <f>INDEX(军阶与晶片数值!$C$6:$C$36,通天塔!$BA231+1)</f>
        <v>1.2</v>
      </c>
      <c r="EM231" s="14">
        <f>INDEX(战舰突破!$H$6:$H$18,通天塔!$J231+1)+INDEX(战舰突破!$H$23:$H$35,通天塔!$K231+1)+INDEX(战舰突破!$H$40:$H$52,通天塔!$L231+1)</f>
        <v>200</v>
      </c>
      <c r="EN231" s="14">
        <f>INDEX(战舰突破!$I$6:$I$18,通天塔!$J231+1)+INDEX(战舰突破!$I$23:$I$35,通天塔!$K231+1)+INDEX(战舰突破!$I$40:$I$52,通天塔!$L231+1)</f>
        <v>200</v>
      </c>
      <c r="EO231" s="14">
        <f>INDEX(战舰突破!$J$6:$J$18,通天塔!$J231+1)+INDEX(战舰突破!$J$23:$J$35,通天塔!$K231+1)+INDEX(战舰突破!$J$40:$J$52,通天塔!$L231+1)</f>
        <v>0</v>
      </c>
      <c r="EP231" s="14">
        <f>INDEX(战舰突破!$K$6:$K$18,通天塔!$J231+1)+INDEX(战舰突破!$K$23:$K$35,通天塔!$K231+1)+INDEX(战舰突破!$K$40:$K$52,通天塔!$L231+1)</f>
        <v>0</v>
      </c>
      <c r="EQ231" s="14">
        <f>INDEX(战舰突破!$L$6:$L$18,通天塔!$J231+1)+INDEX(战舰突破!$L$23:$L$35,通天塔!$K231+1)+INDEX(战舰突破!$L$40:$L$52,通天塔!$L231+1)</f>
        <v>200</v>
      </c>
      <c r="ER231" s="18">
        <f>INDEX(战舰突破!$N$6:$N$18,通天塔!$J231+1)+INDEX(战舰突破!$N$23:$N$35,通天塔!$K231+1)+INDEX(战舰突破!$N$40:$N$52,通天塔!$L231+1)</f>
        <v>0.75</v>
      </c>
      <c r="ES231" s="18">
        <f>INDEX(战舰突破!$O$6:$O$18,通天塔!$J231+1)+INDEX(战舰突破!$O$23:$O$35,通天塔!$K231+1)+INDEX(战舰突破!$O$40:$O$52,通天塔!$L231+1)</f>
        <v>1.4</v>
      </c>
      <c r="ET231" s="18">
        <f>INDEX(战舰突破!$P$6:$P$18,通天塔!$J231+1)+INDEX(战舰突破!$P$23:$P$35,通天塔!$K231+1)+INDEX(战舰突破!$P$40:$P$52,通天塔!$L231+1)</f>
        <v>0.5</v>
      </c>
      <c r="EU231" s="18">
        <f>INDEX(战舰突破!$Q$6:$Q$18,通天塔!$J231+1)+INDEX(战舰突破!$Q$23:$Q$35,通天塔!$K231+1)+INDEX(战舰突破!$Q$40:$Q$52,通天塔!$L231+1)</f>
        <v>0.3</v>
      </c>
      <c r="EV231" s="18">
        <f>INDEX(战舰突破!$R$6:$R$18,通天塔!$J231+1)+INDEX(战舰突破!$R$23:$R$35,通天塔!$K231+1)+INDEX(战舰突破!$R$40:$R$52,通天塔!$L231+1)</f>
        <v>0.25</v>
      </c>
      <c r="EW231" s="18">
        <f>INDEX(战舰突破!$M$6:$M$18,通天塔!$J231+1)+INDEX(战舰突破!$M$23:$M$35,通天塔!$K231+1)+INDEX(战舰突破!$M$40:$M$52,通天塔!$L231+1)</f>
        <v>0.2</v>
      </c>
      <c r="EX231" s="22">
        <f>INDEX(战舰突破!$W$6:$W$18,通天塔!$J231+1)+INDEX(战舰突破!$W$23:$W$35,通天塔!$K231+1)+INDEX(战舰突破!$W$40:$W$52,通天塔!$L231+1)</f>
        <v>0.5</v>
      </c>
      <c r="FA231" s="14">
        <f>INDEX(战舰突破!$S$6:$S$18,通天塔!$J231+1)</f>
        <v>0</v>
      </c>
      <c r="FB231" s="14">
        <f>INDEX(战舰突破!$T$6:$T$18,通天塔!$J231+1)</f>
        <v>1.45</v>
      </c>
      <c r="FC231" s="14">
        <f>INDEX(战舰突破!$U$6:$U$18,通天塔!$J231+1)</f>
        <v>0.1</v>
      </c>
      <c r="FD231" s="14">
        <f>INDEX(战舰突破!$V$6:$V$18,通天塔!$J231+1)</f>
        <v>2</v>
      </c>
      <c r="FE231" s="14">
        <f>INDEX(战舰突破!$X$6:$X$18,通天塔!$J231+1)</f>
        <v>15</v>
      </c>
      <c r="FG231" s="14">
        <f>INDEX(战舰突破!$S$23:$S$35,通天塔!$J231+1)</f>
        <v>1</v>
      </c>
      <c r="FH231" s="14">
        <f>INDEX(战舰突破!$T$23:$T$35,通天塔!$J231+1)</f>
        <v>0.9</v>
      </c>
      <c r="FI231" s="14">
        <f>INDEX(战舰突破!$U$23:$U$35,通天塔!$J231+1)</f>
        <v>0.1</v>
      </c>
      <c r="FJ231" s="14">
        <f>INDEX(战舰突破!$V$23:$V$35,通天塔!$J231+1)</f>
        <v>2</v>
      </c>
      <c r="FK231" s="14">
        <f>INDEX(战舰突破!$X$23:$X$35,通天塔!$J231+1)</f>
        <v>200</v>
      </c>
      <c r="FM231" s="14">
        <f>INDEX(战舰突破!$S$40:$S$52,通天塔!$J231+1)</f>
        <v>1</v>
      </c>
      <c r="FN231" s="14">
        <f>INDEX(战舰突破!$T$40:$T$52,通天塔!$J231+1)</f>
        <v>0.6</v>
      </c>
      <c r="FO231" s="14">
        <f>INDEX(战舰突破!$U$40:$U$52,通天塔!$J231+1)</f>
        <v>0.2</v>
      </c>
      <c r="FP231" s="14">
        <f>INDEX(战舰突破!$V$40:$V$52,通天塔!$J231+1)</f>
        <v>2</v>
      </c>
      <c r="FQ231" s="14">
        <f>INDEX(战舰突破!$X$40:$X$52,通天塔!$J231+1)</f>
        <v>350</v>
      </c>
      <c r="FT231" s="14">
        <f t="shared" si="384"/>
        <v>8235125</v>
      </c>
      <c r="FU231" s="14">
        <f t="shared" si="385"/>
        <v>8239092</v>
      </c>
      <c r="FV231" s="14">
        <f t="shared" si="386"/>
        <v>8243342</v>
      </c>
      <c r="FW231" s="14">
        <f t="shared" si="387"/>
        <v>102265118</v>
      </c>
      <c r="FX231" s="14">
        <f t="shared" si="388"/>
        <v>4195014</v>
      </c>
      <c r="FY231" s="14">
        <f t="shared" si="389"/>
        <v>113022138</v>
      </c>
      <c r="FZ231" s="14">
        <f t="shared" si="390"/>
        <v>2920424</v>
      </c>
      <c r="GA231" s="28">
        <f t="shared" si="391"/>
        <v>80850</v>
      </c>
      <c r="GB231" s="28">
        <f t="shared" si="392"/>
        <v>80850</v>
      </c>
      <c r="GC231" s="28">
        <f t="shared" si="393"/>
        <v>75350</v>
      </c>
      <c r="GD231" s="28">
        <f t="shared" si="394"/>
        <v>80850</v>
      </c>
      <c r="GE231" s="28">
        <f t="shared" si="395"/>
        <v>4</v>
      </c>
      <c r="GF231" s="28">
        <f t="shared" si="396"/>
        <v>4.75</v>
      </c>
      <c r="GG231" s="28">
        <f t="shared" si="397"/>
        <v>0</v>
      </c>
      <c r="GH231" s="28">
        <f t="shared" si="398"/>
        <v>79.599999999999994</v>
      </c>
      <c r="GI231" s="14">
        <f t="shared" si="399"/>
        <v>1</v>
      </c>
      <c r="GJ231" s="14">
        <f t="shared" si="400"/>
        <v>2</v>
      </c>
      <c r="GK231" s="14">
        <f t="shared" si="401"/>
        <v>2</v>
      </c>
      <c r="GL231" s="18">
        <f t="shared" si="402"/>
        <v>2.6500000000000004</v>
      </c>
      <c r="GM231" s="18">
        <f t="shared" si="403"/>
        <v>2.1</v>
      </c>
      <c r="GN231" s="18">
        <f t="shared" si="404"/>
        <v>1.8</v>
      </c>
      <c r="GO231" s="29">
        <f t="shared" si="464"/>
        <v>81000</v>
      </c>
      <c r="GP231" s="29">
        <f t="shared" si="464"/>
        <v>81300</v>
      </c>
      <c r="GQ231" s="29">
        <f t="shared" si="464"/>
        <v>81300</v>
      </c>
      <c r="GR231" s="26">
        <f t="shared" si="405"/>
        <v>0.1</v>
      </c>
      <c r="GS231" s="26">
        <f t="shared" si="406"/>
        <v>0.1</v>
      </c>
      <c r="GT231" s="26">
        <f t="shared" si="407"/>
        <v>0.2</v>
      </c>
      <c r="GU231" s="14">
        <f t="shared" si="408"/>
        <v>4</v>
      </c>
      <c r="GV231" s="14">
        <f t="shared" si="409"/>
        <v>4</v>
      </c>
      <c r="GW231" s="14">
        <f t="shared" si="410"/>
        <v>4</v>
      </c>
      <c r="GX231" s="14">
        <f t="shared" si="411"/>
        <v>15</v>
      </c>
      <c r="GY231" s="14">
        <f t="shared" si="412"/>
        <v>200</v>
      </c>
      <c r="GZ231" s="14">
        <f t="shared" si="413"/>
        <v>350</v>
      </c>
      <c r="HA231">
        <v>227</v>
      </c>
      <c r="HB231" s="14">
        <f t="shared" si="382"/>
        <v>1072543989</v>
      </c>
      <c r="HD231" s="14">
        <f t="shared" si="414"/>
        <v>8390028</v>
      </c>
      <c r="HE231" s="14">
        <f t="shared" si="415"/>
        <v>4117532</v>
      </c>
      <c r="HF231" s="29">
        <f t="shared" si="416"/>
        <v>77616</v>
      </c>
      <c r="HG231" s="29">
        <f t="shared" si="417"/>
        <v>55902</v>
      </c>
      <c r="HH231" s="29">
        <f t="shared" si="418"/>
        <v>56250</v>
      </c>
      <c r="HI231" s="29">
        <f t="shared" si="419"/>
        <v>56350</v>
      </c>
      <c r="HJ231" s="14">
        <f t="shared" si="420"/>
        <v>4</v>
      </c>
      <c r="HK231" s="14">
        <f t="shared" si="421"/>
        <v>4.75</v>
      </c>
      <c r="HL231" s="14">
        <f t="shared" si="422"/>
        <v>2471755</v>
      </c>
      <c r="HM231" s="14">
        <f t="shared" si="423"/>
        <v>4079532</v>
      </c>
      <c r="HN231" s="26">
        <f t="shared" si="424"/>
        <v>0.39945955030339469</v>
      </c>
      <c r="HO231" s="26">
        <f t="shared" si="425"/>
        <v>0.726043956043956</v>
      </c>
      <c r="HP231" s="29">
        <f t="shared" si="426"/>
        <v>1347272</v>
      </c>
      <c r="HQ231" s="29">
        <f t="shared" si="427"/>
        <v>5129674</v>
      </c>
      <c r="HR231" s="29">
        <f t="shared" si="428"/>
        <v>5868215</v>
      </c>
      <c r="HS231" s="26">
        <f t="shared" si="429"/>
        <v>0.49243989822939915</v>
      </c>
      <c r="HT231" s="26">
        <f t="shared" si="430"/>
        <v>0.49568513422296057</v>
      </c>
      <c r="HU231" s="26">
        <f t="shared" si="431"/>
        <v>0.59568513422296054</v>
      </c>
      <c r="HV231" s="26">
        <f t="shared" si="432"/>
        <v>9.2439898229399131E-2</v>
      </c>
      <c r="HW231" s="29">
        <f t="shared" si="433"/>
        <v>2.2000000000000002</v>
      </c>
      <c r="HX231" s="29">
        <f t="shared" si="434"/>
        <v>4.4194714159613682</v>
      </c>
      <c r="HY231" s="29">
        <f t="shared" si="435"/>
        <v>5.0194714159613687</v>
      </c>
      <c r="HZ231" s="29">
        <f t="shared" si="436"/>
        <v>14819992</v>
      </c>
      <c r="IA231" s="29">
        <f t="shared" si="437"/>
        <v>15113631.744133476</v>
      </c>
      <c r="IB231" s="29">
        <f t="shared" si="438"/>
        <v>14727668.727607872</v>
      </c>
      <c r="IC231" s="29">
        <f t="shared" si="439"/>
        <v>74854119</v>
      </c>
      <c r="ID231" s="14">
        <f t="shared" si="440"/>
        <v>44661292.469999999</v>
      </c>
      <c r="IH231" s="14">
        <v>1</v>
      </c>
      <c r="II231" s="14">
        <v>1</v>
      </c>
      <c r="IJ231" s="14">
        <v>480</v>
      </c>
      <c r="IK231" s="14">
        <v>80</v>
      </c>
      <c r="IL231" s="14">
        <v>60</v>
      </c>
      <c r="IM231" s="23">
        <f t="shared" si="441"/>
        <v>10449963492</v>
      </c>
      <c r="IN231" s="23">
        <f t="shared" si="442"/>
        <v>2</v>
      </c>
      <c r="IO231" s="23">
        <f t="shared" si="443"/>
        <v>10449.959999999999</v>
      </c>
      <c r="IP231" s="23">
        <f t="shared" si="444"/>
        <v>9867375077</v>
      </c>
      <c r="IQ231" s="23">
        <f t="shared" si="445"/>
        <v>2</v>
      </c>
      <c r="IR231" s="23">
        <f t="shared" si="446"/>
        <v>9867.3799999999992</v>
      </c>
      <c r="IS231" s="14">
        <v>1</v>
      </c>
      <c r="IT231" s="14">
        <v>1</v>
      </c>
      <c r="IU231" s="14">
        <v>240</v>
      </c>
      <c r="IV231" s="14">
        <v>40</v>
      </c>
      <c r="IW231" s="14">
        <v>30</v>
      </c>
      <c r="IX231" s="23">
        <f t="shared" si="447"/>
        <v>6157647819</v>
      </c>
      <c r="IY231" s="23">
        <f t="shared" si="448"/>
        <v>2</v>
      </c>
      <c r="IZ231" s="23">
        <f t="shared" si="449"/>
        <v>6157.65</v>
      </c>
      <c r="JA231" s="23"/>
      <c r="JB231" s="23"/>
      <c r="JC231" s="23"/>
      <c r="JG231">
        <f t="shared" si="450"/>
        <v>1.8002953815620768</v>
      </c>
      <c r="JH231">
        <f t="shared" si="451"/>
        <v>7.2011815262483072</v>
      </c>
      <c r="JJ231" s="14">
        <v>10</v>
      </c>
      <c r="JK231" s="14">
        <v>2</v>
      </c>
      <c r="JL231" s="14">
        <v>1.5</v>
      </c>
      <c r="JM231" s="23">
        <f t="shared" si="452"/>
        <v>208687786</v>
      </c>
      <c r="JN231" s="23">
        <f t="shared" si="453"/>
        <v>1</v>
      </c>
      <c r="JO231" s="23">
        <f t="shared" si="454"/>
        <v>208687.79</v>
      </c>
      <c r="JP231" s="14">
        <v>30</v>
      </c>
      <c r="JQ231" s="14">
        <v>6</v>
      </c>
      <c r="JR231" s="14">
        <v>4</v>
      </c>
      <c r="JS231" s="23">
        <f t="shared" si="455"/>
        <v>596608023</v>
      </c>
      <c r="JT231" s="23">
        <f t="shared" si="456"/>
        <v>1</v>
      </c>
      <c r="JU231" s="23">
        <f t="shared" si="457"/>
        <v>596608.02</v>
      </c>
      <c r="JW231" s="23">
        <f t="shared" si="458"/>
        <v>795477364</v>
      </c>
      <c r="JX231" s="23">
        <f t="shared" si="459"/>
        <v>1</v>
      </c>
      <c r="JY231" s="23">
        <f t="shared" si="460"/>
        <v>795477.36</v>
      </c>
      <c r="JZ231" s="23">
        <f t="shared" si="461"/>
        <v>313031679</v>
      </c>
      <c r="KA231" s="23">
        <f t="shared" si="462"/>
        <v>1</v>
      </c>
      <c r="KB231" s="23">
        <f t="shared" si="463"/>
        <v>313031.67999999999</v>
      </c>
    </row>
    <row r="232" spans="3:288" ht="16.5" x14ac:dyDescent="0.2">
      <c r="C232" s="14">
        <f t="shared" si="381"/>
        <v>61</v>
      </c>
      <c r="D232" s="14">
        <v>228</v>
      </c>
      <c r="E232" s="14" t="s">
        <v>817</v>
      </c>
      <c r="F232" s="14">
        <v>800</v>
      </c>
      <c r="G232" s="14">
        <v>800</v>
      </c>
      <c r="H232" s="14">
        <v>800</v>
      </c>
      <c r="I232" s="14">
        <v>800</v>
      </c>
      <c r="J232" s="14">
        <v>12</v>
      </c>
      <c r="K232" s="14">
        <v>12</v>
      </c>
      <c r="L232" s="14">
        <v>12</v>
      </c>
      <c r="M232" s="14">
        <v>9</v>
      </c>
      <c r="N232" s="14">
        <v>9</v>
      </c>
      <c r="O232" s="14">
        <v>9</v>
      </c>
      <c r="P232" s="14">
        <v>11</v>
      </c>
      <c r="Q232" s="14">
        <v>12</v>
      </c>
      <c r="R232" s="14">
        <v>12</v>
      </c>
      <c r="S232" s="14">
        <v>12</v>
      </c>
      <c r="T232" s="14">
        <v>12</v>
      </c>
      <c r="U232" s="14">
        <v>12</v>
      </c>
      <c r="V232" s="14">
        <v>11</v>
      </c>
      <c r="W232" s="14">
        <v>11</v>
      </c>
      <c r="X232" s="14">
        <v>800</v>
      </c>
      <c r="Y232" s="14">
        <v>800</v>
      </c>
      <c r="Z232" s="14">
        <v>800</v>
      </c>
      <c r="AA232" s="14">
        <v>800</v>
      </c>
      <c r="AB232" s="14">
        <v>800</v>
      </c>
      <c r="AC232" s="14">
        <v>800</v>
      </c>
      <c r="AD232" s="14">
        <v>800</v>
      </c>
      <c r="AE232" s="14">
        <v>800</v>
      </c>
      <c r="AF232" s="14">
        <v>120</v>
      </c>
      <c r="AG232" s="14">
        <v>120</v>
      </c>
      <c r="AH232" s="14">
        <v>120</v>
      </c>
      <c r="AI232" s="14">
        <v>120</v>
      </c>
      <c r="AJ232" s="14">
        <v>120</v>
      </c>
      <c r="AK232" s="14">
        <v>120</v>
      </c>
      <c r="AL232" s="14">
        <v>120</v>
      </c>
      <c r="AM232" s="14">
        <v>120</v>
      </c>
      <c r="AN232" s="14">
        <v>9</v>
      </c>
      <c r="AO232" s="14">
        <v>9</v>
      </c>
      <c r="AP232" s="14">
        <v>9</v>
      </c>
      <c r="AQ232" s="14">
        <v>9</v>
      </c>
      <c r="AR232" s="14">
        <v>9</v>
      </c>
      <c r="AS232" s="14">
        <v>0</v>
      </c>
      <c r="AT232" s="14">
        <v>0</v>
      </c>
      <c r="AU232" s="14">
        <v>0</v>
      </c>
      <c r="AV232" s="14">
        <v>0</v>
      </c>
      <c r="AW232" s="14">
        <v>7</v>
      </c>
      <c r="AX232" s="14">
        <v>8</v>
      </c>
      <c r="AY232" s="14">
        <v>0</v>
      </c>
      <c r="AZ232" s="14">
        <v>0</v>
      </c>
      <c r="BA232" s="14">
        <v>25</v>
      </c>
      <c r="BF232" s="14">
        <f>ROUND((INDEX(新战舰养成!S$6:S$18,通天塔!$J232+1)+INDEX(新战舰养成!D$6:D$18,通天塔!$J232+1)*(通天塔!$G232-1))*INDEX(战舰突破!$D$6:$D$18,通天塔!$M232+1),0)</f>
        <v>792046</v>
      </c>
      <c r="BG232" s="14">
        <f>ROUND((INDEX(新战舰养成!T$6:T$18,通天塔!$J232+1)+INDEX(新战舰养成!E$6:E$18,通天塔!$J232+1)*(通天塔!$G232-1))*INDEX(战舰突破!$D$6:$D$18,通天塔!$M232+1),0)</f>
        <v>6336233</v>
      </c>
      <c r="BH232" s="14">
        <f>ROUND((INDEX(新战舰养成!U$6:U$18,通天塔!$J232+1)+INDEX(新战舰养成!F$6:F$18,通天塔!$J232+1)*(通天塔!$G232-1))*INDEX(战舰突破!$D$6:$D$18,通天塔!$M232+1),0)</f>
        <v>396205</v>
      </c>
      <c r="BI232" s="14">
        <f>ROUND((INDEX(新战舰养成!V$6:V$18,通天塔!$J232+1)+INDEX(新战舰养成!G$6:G$18,通天塔!$J232+1)*(通天塔!$G232-1))*INDEX(战舰突破!$D$6:$D$18,通天塔!$M232+1),0)</f>
        <v>690</v>
      </c>
      <c r="BJ232" s="14">
        <f>ROUND((INDEX(新战舰养成!W$6:W$18,通天塔!$J232+1)+INDEX(新战舰养成!H$6:H$18,通天塔!$J232+1)*(通天塔!$G232-1))*INDEX(战舰突破!$D$6:$D$18,通天塔!$M232+1),0)</f>
        <v>9</v>
      </c>
      <c r="BL232" s="14">
        <f>IF($H232&gt;0,ROUND((INDEX(新战舰养成!X$6:X$18,通天塔!$K232+1)+INDEX(新战舰养成!I$6:I$18,通天塔!$K232+1)*(通天塔!$H232-1))*INDEX(战舰突破!$D$6:$D$18,通天塔!$N232+1),0),0)</f>
        <v>792690</v>
      </c>
      <c r="BM232" s="14">
        <f>IF($H232&gt;0,ROUND((INDEX(新战舰养成!Y$6:Y$18,通天塔!$K232+1)+INDEX(新战舰养成!J$6:J$18,通天塔!$K232+1)*(通天塔!$H232-1))*INDEX(战舰突破!$D$6:$D$18,通天塔!$N232+1),0),0)</f>
        <v>0</v>
      </c>
      <c r="BN232" s="14">
        <f>IF($H232&gt;0,ROUND((INDEX(新战舰养成!Z$6:Z$18,通天塔!$K232+1)+INDEX(新战舰养成!K$6:K$18,通天塔!$K232+1)*(通天塔!$H232-1))*INDEX(战舰突破!$D$6:$D$18,通天塔!$N232+1),0),0)</f>
        <v>0</v>
      </c>
      <c r="BO232" s="14">
        <f>IF($H232&gt;0,ROUND((INDEX(新战舰养成!AA$6:AA$18,通天塔!$K232+1)+INDEX(新战舰养成!L$6:L$18,通天塔!$K232+1)*(通天塔!$H232-1))*INDEX(战舰突破!$D$6:$D$18,通天塔!$N232+1),0),0)</f>
        <v>7920464</v>
      </c>
      <c r="BP232" s="14">
        <f>IF($H232&gt;0,ROUND((INDEX(新战舰养成!AB$6:AB$18,通天塔!$K232+1)+INDEX(新战舰养成!M$6:M$18,通天塔!$K232+1)*(通天塔!$H232-1))*INDEX(战舰突破!$D$6:$D$18,通天塔!$N232+1),0),0)</f>
        <v>158240</v>
      </c>
      <c r="BR232" s="14">
        <f>IF($I232&gt;0,ROUND((INDEX(新战舰养成!AC$6:AC$18,通天塔!$L232+1)+INDEX(新战舰养成!I$6:I$18,通天塔!$L232+1)*(通天塔!$I232-1))*INDEX(战舰突破!$D$6:$D$18,通天塔!$O232+1),0),0)</f>
        <v>793380</v>
      </c>
      <c r="BS232" s="14">
        <f>IF($I232&gt;0,ROUND((INDEX(新战舰养成!AD$6:AD$18,通天塔!$L232+1)+INDEX(新战舰养成!J$6:J$18,通天塔!$L232+1)*(通天塔!$I232-1))*INDEX(战舰突破!$D$6:$D$18,通天塔!$O232+1),0),0)</f>
        <v>0</v>
      </c>
      <c r="BT232" s="14">
        <f>IF($I232&gt;0,ROUND((INDEX(新战舰养成!AE$6:AE$18,通天塔!$L232+1)+INDEX(新战舰养成!K$6:K$18,通天塔!$L232+1)*(通天塔!$I232-1))*INDEX(战舰突破!$D$6:$D$18,通天塔!$O232+1),0),0)</f>
        <v>0</v>
      </c>
      <c r="BU232" s="14">
        <f>IF($I232&gt;0,ROUND((INDEX(新战舰养成!AF$6:AF$18,通天塔!$L232+1)+INDEX(新战舰养成!L$6:L$18,通天塔!$L232+1)*(通天塔!$I232-1))*INDEX(战舰突破!$D$6:$D$18,通天塔!$O232+1),0),0)</f>
        <v>5063082</v>
      </c>
      <c r="BV232" s="14">
        <f>IF($I232&gt;0,ROUND((INDEX(新战舰养成!AG$6:AG$18,通天塔!$L232+1)+INDEX(新战舰养成!M$6:M$18,通天塔!$L232+1)*(通天塔!$I232-1))*INDEX(战舰突破!$D$6:$D$18,通天塔!$O232+1),0),0)</f>
        <v>215899</v>
      </c>
      <c r="BY232" s="14">
        <f>(INDEX(装备数值!$C$13:$G$116,通天塔!$P232*8+1,BY$2)+INDEX(装备数值!$C$13:$G$116,通天塔!$Q232*8+2,BY$2)+INDEX(装备数值!$C$13:$G$116,通天塔!$S232*8+3,BY$2)+INDEX(装备数值!$C$13:$G$116,通天塔!$R232*8+4,BY$2)+INDEX(装备数值!$C$13:$G$116,通天塔!$T232*8+5,BY$2)+INDEX(装备数值!$C$13:$G$116,通天塔!$U232*8+6,BY$2)+INDEX(装备数值!$C$13:$G$116,通天塔!$V232*8+7,BY$2)+INDEX(装备数值!$C$13:$G$116,通天塔!$W232*8+8,BY$2))</f>
        <v>110700</v>
      </c>
      <c r="BZ232" s="14">
        <f>(INDEX(装备数值!$C$13:$G$116,通天塔!$P232*8+1,BZ$2)+INDEX(装备数值!$C$13:$G$116,通天塔!$Q232*8+2,BZ$2)+INDEX(装备数值!$C$13:$G$116,通天塔!$S232*8+3,BZ$2)+INDEX(装备数值!$C$13:$G$116,通天塔!$R232*8+4,BZ$2)+INDEX(装备数值!$C$13:$G$116,通天塔!$T232*8+5,BZ$2)+INDEX(装备数值!$C$13:$G$116,通天塔!$U232*8+6,BZ$2)+INDEX(装备数值!$C$13:$G$116,通天塔!$V232*8+7,BZ$2)+INDEX(装备数值!$C$13:$G$116,通天塔!$W232*8+8,BZ$2))</f>
        <v>1048500</v>
      </c>
      <c r="CA232" s="14">
        <f>(INDEX(装备数值!$C$13:$G$116,通天塔!$P232*8+1,CA$2)+INDEX(装备数值!$C$13:$G$116,通天塔!$Q232*8+2,CA$2)+INDEX(装备数值!$C$13:$G$116,通天塔!$S232*8+3,CA$2)+INDEX(装备数值!$C$13:$G$116,通天塔!$R232*8+4,CA$2)+INDEX(装备数值!$C$13:$G$116,通天塔!$T232*8+5,CA$2)+INDEX(装备数值!$C$13:$G$116,通天塔!$U232*8+6,CA$2)+INDEX(装备数值!$C$13:$G$116,通天塔!$V232*8+7,CA$2)+INDEX(装备数值!$C$13:$G$116,通天塔!$W232*8+8,CA$2))</f>
        <v>66300</v>
      </c>
      <c r="CB232" s="14">
        <f>(INDEX(装备数值!$C$13:$G$116,通天塔!$P232*8+1,CB$2)+INDEX(装备数值!$C$13:$G$116,通天塔!$Q232*8+2,CB$2)+INDEX(装备数值!$C$13:$G$116,通天塔!$S232*8+3,CB$2)+INDEX(装备数值!$C$13:$G$116,通天塔!$R232*8+4,CB$2)+INDEX(装备数值!$C$13:$G$116,通天塔!$T232*8+5,CB$2)+INDEX(装备数值!$C$13:$G$116,通天塔!$U232*8+6,CB$2)+INDEX(装备数值!$C$13:$G$116,通天塔!$V232*8+7,CB$2)+INDEX(装备数值!$C$13:$G$116,通天塔!$W232*8+8,CB$2))</f>
        <v>1470000</v>
      </c>
      <c r="CC232" s="14">
        <f>(INDEX(装备数值!$C$13:$G$116,通天塔!$P232*8+1,CC$2)+INDEX(装备数值!$C$13:$G$116,通天塔!$Q232*8+2,CC$2)+INDEX(装备数值!$C$13:$G$116,通天塔!$S232*8+3,CC$2)+INDEX(装备数值!$C$13:$G$116,通天塔!$R232*8+4,CC$2)+INDEX(装备数值!$C$13:$G$116,通天塔!$T232*8+5,CC$2)+INDEX(装备数值!$C$13:$G$116,通天塔!$U232*8+6,CC$2)+INDEX(装备数值!$C$13:$G$116,通天塔!$V232*8+7,CC$2)+INDEX(装备数值!$C$13:$G$116,通天塔!$W232*8+8,CC$2))</f>
        <v>26200</v>
      </c>
      <c r="CF232" s="14">
        <f>INDEX(装备数值!$I$13:$M$116,通天塔!$P232*8+1,CF$2)*$X232+INDEX(装备数值!$I$13:$M$116,通天塔!$Q232*8+2,CF$2)*$Y232+INDEX(装备数值!$I$13:$M$116,通天塔!$S232*8+3,CF$2)*$Z232+INDEX(装备数值!$I$13:$M$116,通天塔!$R232*8+4,CF$2)*$AA232+INDEX(装备数值!$I$13:$M$116,通天塔!$T232*8+5,CF$2)*$AB232+INDEX(装备数值!$I$13:$M$116,通天塔!$U232*8+6,CF$2)*$AC232+INDEX(装备数值!$I$13:$M$116,通天塔!$V232*8+7,CF$2)*$AD232+INDEX(装备数值!$I$13:$M$116,通天塔!$W232*8+8,CF$2)*$AE232</f>
        <v>295200</v>
      </c>
      <c r="CG232" s="14">
        <f>INDEX(装备数值!$I$13:$M$116,通天塔!$P232*8+1,CG$2)*$X232+INDEX(装备数值!$I$13:$M$116,通天塔!$Q232*8+2,CG$2)*$Y232+INDEX(装备数值!$I$13:$M$116,通天塔!$S232*8+3,CG$2)*$Z232+INDEX(装备数值!$I$13:$M$116,通天塔!$R232*8+4,CG$2)*$AA232+INDEX(装备数值!$I$13:$M$116,通天塔!$T232*8+5,CG$2)*$AB232+INDEX(装备数值!$I$13:$M$116,通天塔!$U232*8+6,CG$2)*$AC232+INDEX(装备数值!$I$13:$M$116,通天塔!$V232*8+7,CG$2)*$AD232+INDEX(装备数值!$I$13:$M$116,通天塔!$W232*8+8,CG$2)*$AE232</f>
        <v>2460000</v>
      </c>
      <c r="CH232" s="14">
        <f>INDEX(装备数值!$I$13:$M$116,通天塔!$P232*8+1,CH$2)*$X232+INDEX(装备数值!$I$13:$M$116,通天塔!$Q232*8+2,CH$2)*$Y232+INDEX(装备数值!$I$13:$M$116,通天塔!$S232*8+3,CH$2)*$Z232+INDEX(装备数值!$I$13:$M$116,通天塔!$R232*8+4,CH$2)*$AA232+INDEX(装备数值!$I$13:$M$116,通天塔!$T232*8+5,CH$2)*$AB232+INDEX(装备数值!$I$13:$M$116,通天塔!$U232*8+6,CH$2)*$AC232+INDEX(装备数值!$I$13:$M$116,通天塔!$V232*8+7,CH$2)*$AD232+INDEX(装备数值!$I$13:$M$116,通天塔!$W232*8+8,CH$2)*$AE232</f>
        <v>160000</v>
      </c>
      <c r="CI232" s="14">
        <f>INDEX(装备数值!$I$13:$M$116,通天塔!$P232*8+1,CI$2)*$X232+INDEX(装备数值!$I$13:$M$116,通天塔!$Q232*8+2,CI$2)*$Y232+INDEX(装备数值!$I$13:$M$116,通天塔!$S232*8+3,CI$2)*$Z232+INDEX(装备数值!$I$13:$M$116,通天塔!$R232*8+4,CI$2)*$AA232+INDEX(装备数值!$I$13:$M$116,通天塔!$T232*8+5,CI$2)*$AB232+INDEX(装备数值!$I$13:$M$116,通天塔!$U232*8+6,CI$2)*$AC232+INDEX(装备数值!$I$13:$M$116,通天塔!$V232*8+7,CI$2)*$AD232+INDEX(装备数值!$I$13:$M$116,通天塔!$W232*8+8,CI$2)*$AE232</f>
        <v>3360000</v>
      </c>
      <c r="CJ232" s="14">
        <f>INDEX(装备数值!$I$13:$M$116,通天塔!$P232*8+1,CJ$2)*$X232+INDEX(装备数值!$I$13:$M$116,通天塔!$Q232*8+2,CJ$2)*$Y232+INDEX(装备数值!$I$13:$M$116,通天塔!$S232*8+3,CJ$2)*$Z232+INDEX(装备数值!$I$13:$M$116,通天塔!$R232*8+4,CJ$2)*$AA232+INDEX(装备数值!$I$13:$M$116,通天塔!$T232*8+5,CJ$2)*$AB232+INDEX(装备数值!$I$13:$M$116,通天塔!$U232*8+6,CJ$2)*$AC232+INDEX(装备数值!$I$13:$M$116,通天塔!$V232*8+7,CJ$2)*$AD232+INDEX(装备数值!$I$13:$M$116,通天塔!$W232*8+8,CJ$2)*$AE232</f>
        <v>63200</v>
      </c>
      <c r="CM232" s="14">
        <f>INDEX(装备数值!$X$13:$AH$116,$P232*8+1,CM$2)*$AF232+INDEX(装备数值!$X$13:$AH$116,$Q232*8+2,CM$2)*$AG232+INDEX(装备数值!$X$13:$AH$116,$S232*8+3,CM$2)*$AH232+INDEX(装备数值!$X$13:$AH$116,$R232*8+4,CM$2)*$AI232+INDEX(装备数值!$X$13:$AH$116,$T232*8+5,CM$2)*$AJ232+INDEX(装备数值!$X$13:$AH$116,$U232*8+6,CM$2)*$AK232+INDEX(装备数值!$X$13:$AH$116,$V232*8+7,CM$2)*$AL232+INDEX(装备数值!$X$13:$AH$116,$W232*8+8,CM$2)*$AM232</f>
        <v>108000</v>
      </c>
      <c r="CN232" s="14">
        <f>INDEX(装备数值!$X$13:$AH$116,$P232*8+1,CN$2)*$AF232+INDEX(装备数值!$X$13:$AH$116,$Q232*8+2,CN$2)*$AG232+INDEX(装备数值!$X$13:$AH$116,$S232*8+3,CN$2)*$AH232+INDEX(装备数值!$X$13:$AH$116,$R232*8+4,CN$2)*$AI232+INDEX(装备数值!$X$13:$AH$116,$T232*8+5,CN$2)*$AJ232+INDEX(装备数值!$X$13:$AH$116,$U232*8+6,CN$2)*$AK232+INDEX(装备数值!$X$13:$AH$116,$V232*8+7,CN$2)*$AL232+INDEX(装备数值!$X$13:$AH$116,$W232*8+8,CN$2)*$AM232</f>
        <v>855000</v>
      </c>
      <c r="CO232" s="14">
        <f>INDEX(装备数值!$X$13:$AH$116,$P232*8+1,CO$2)*$AF232+INDEX(装备数值!$X$13:$AH$116,$Q232*8+2,CO$2)*$AG232+INDEX(装备数值!$X$13:$AH$116,$S232*8+3,CO$2)*$AH232+INDEX(装备数值!$X$13:$AH$116,$R232*8+4,CO$2)*$AI232+INDEX(装备数值!$X$13:$AH$116,$T232*8+5,CO$2)*$AJ232+INDEX(装备数值!$X$13:$AH$116,$U232*8+6,CO$2)*$AK232+INDEX(装备数值!$X$13:$AH$116,$V232*8+7,CO$2)*$AL232+INDEX(装备数值!$X$13:$AH$116,$W232*8+8,CO$2)*$AM232</f>
        <v>60000</v>
      </c>
      <c r="CP232" s="14">
        <f>INDEX(装备数值!$X$13:$AH$116,$P232*8+1,CP$2)*$AF232+INDEX(装备数值!$X$13:$AH$116,$Q232*8+2,CP$2)*$AG232+INDEX(装备数值!$X$13:$AH$116,$S232*8+3,CP$2)*$AH232+INDEX(装备数值!$X$13:$AH$116,$R232*8+4,CP$2)*$AI232+INDEX(装备数值!$X$13:$AH$116,$T232*8+5,CP$2)*$AJ232+INDEX(装备数值!$X$13:$AH$116,$U232*8+6,CP$2)*$AK232+INDEX(装备数值!$X$13:$AH$116,$V232*8+7,CP$2)*$AL232+INDEX(装备数值!$X$13:$AH$116,$W232*8+8,CP$2)*$AM232</f>
        <v>1080000</v>
      </c>
      <c r="CQ232" s="14">
        <f>INDEX(装备数值!$X$13:$AH$116,$P232*8+1,CQ$2)*$AF232+INDEX(装备数值!$X$13:$AH$116,$Q232*8+2,CQ$2)*$AG232+INDEX(装备数值!$X$13:$AH$116,$S232*8+3,CQ$2)*$AH232+INDEX(装备数值!$X$13:$AH$116,$R232*8+4,CQ$2)*$AI232+INDEX(装备数值!$X$13:$AH$116,$T232*8+5,CQ$2)*$AJ232+INDEX(装备数值!$X$13:$AH$116,$U232*8+6,CQ$2)*$AK232+INDEX(装备数值!$X$13:$AH$116,$V232*8+7,CQ$2)*$AL232+INDEX(装备数值!$X$13:$AH$116,$W232*8+8,CQ$2)*$AM232</f>
        <v>24000</v>
      </c>
      <c r="CR232" s="14">
        <f>INDEX(装备数值!$X$13:$AH$116,$P232*8+1,CR$2)*$AF232+INDEX(装备数值!$X$13:$AH$116,$Q232*8+2,CR$2)*$AG232+INDEX(装备数值!$X$13:$AH$116,$S232*8+3,CR$2)*$AH232+INDEX(装备数值!$X$13:$AH$116,$R232*8+4,CR$2)*$AI232+INDEX(装备数值!$X$13:$AH$116,$T232*8+5,CR$2)*$AJ232+INDEX(装备数值!$X$13:$AH$116,$U232*8+6,CR$2)*$AK232+INDEX(装备数值!$X$13:$AH$116,$V232*8+7,CR$2)*$AL232+INDEX(装备数值!$X$13:$AH$116,$W232*8+8,CR$2)*$AM232</f>
        <v>87000</v>
      </c>
      <c r="CS232" s="14">
        <f>INDEX(装备数值!$X$13:$AH$116,$P232*8+1,CS$2)*$AF232+INDEX(装备数值!$X$13:$AH$116,$Q232*8+2,CS$2)*$AG232+INDEX(装备数值!$X$13:$AH$116,$S232*8+3,CS$2)*$AH232+INDEX(装备数值!$X$13:$AH$116,$R232*8+4,CS$2)*$AI232+INDEX(装备数值!$X$13:$AH$116,$T232*8+5,CS$2)*$AJ232+INDEX(装备数值!$X$13:$AH$116,$U232*8+6,CS$2)*$AK232+INDEX(装备数值!$X$13:$AH$116,$V232*8+7,CS$2)*$AL232+INDEX(装备数值!$X$13:$AH$116,$W232*8+8,CS$2)*$AM232</f>
        <v>90000</v>
      </c>
      <c r="CT232" s="14">
        <f>INDEX(装备数值!$X$13:$AH$116,$P232*8+1,CT$2)*$AF232+INDEX(装备数值!$X$13:$AH$116,$Q232*8+2,CT$2)*$AG232+INDEX(装备数值!$X$13:$AH$116,$S232*8+3,CT$2)*$AH232+INDEX(装备数值!$X$13:$AH$116,$R232*8+4,CT$2)*$AI232+INDEX(装备数值!$X$13:$AH$116,$T232*8+5,CT$2)*$AJ232+INDEX(装备数值!$X$13:$AH$116,$U232*8+6,CT$2)*$AK232+INDEX(装备数值!$X$13:$AH$116,$V232*8+7,CT$2)*$AL232+INDEX(装备数值!$X$13:$AH$116,$W232*8+8,CT$2)*$AM232</f>
        <v>87000</v>
      </c>
      <c r="CU232" s="14">
        <f>INDEX(装备数值!$X$13:$AH$116,$P232*8+1,CU$2)*$AF232+INDEX(装备数值!$X$13:$AH$116,$Q232*8+2,CU$2)*$AG232+INDEX(装备数值!$X$13:$AH$116,$S232*8+3,CU$2)*$AH232+INDEX(装备数值!$X$13:$AH$116,$R232*8+4,CU$2)*$AI232+INDEX(装备数值!$X$13:$AH$116,$T232*8+5,CU$2)*$AJ232+INDEX(装备数值!$X$13:$AH$116,$U232*8+6,CU$2)*$AK232+INDEX(装备数值!$X$13:$AH$116,$V232*8+7,CU$2)*$AL232+INDEX(装备数值!$X$13:$AH$116,$W232*8+8,CU$2)*$AM232</f>
        <v>90000</v>
      </c>
      <c r="CV232" s="14">
        <f>INDEX(装备数值!$X$13:$AH$116,$P232*8+1,CV$2)*$AF232+INDEX(装备数值!$X$13:$AH$116,$Q232*8+2,CV$2)*$AG232+INDEX(装备数值!$X$13:$AH$116,$S232*8+3,CV$2)*$AH232+INDEX(装备数值!$X$13:$AH$116,$R232*8+4,CV$2)*$AI232+INDEX(装备数值!$X$13:$AH$116,$T232*8+5,CV$2)*$AJ232+INDEX(装备数值!$X$13:$AH$116,$U232*8+6,CV$2)*$AK232+INDEX(装备数值!$X$13:$AH$116,$V232*8+7,CV$2)*$AL232+INDEX(装备数值!$X$13:$AH$116,$W232*8+8,CV$2)*$AM232</f>
        <v>240</v>
      </c>
      <c r="CW232" s="14">
        <f>INDEX(装备数值!$X$13:$AH$116,$P232*8+1,CW$2)*$AF232+INDEX(装备数值!$X$13:$AH$116,$Q232*8+2,CW$2)*$AG232+INDEX(装备数值!$X$13:$AH$116,$S232*8+3,CW$2)*$AH232+INDEX(装备数值!$X$13:$AH$116,$R232*8+4,CW$2)*$AI232+INDEX(装备数值!$X$13:$AH$116,$T232*8+5,CW$2)*$AJ232+INDEX(装备数值!$X$13:$AH$116,$U232*8+6,CW$2)*$AK232+INDEX(装备数值!$X$13:$AH$116,$V232*8+7,CW$2)*$AL232+INDEX(装备数值!$X$13:$AH$116,$W232*8+8,CW$2)*$AM232</f>
        <v>240</v>
      </c>
      <c r="CY232" s="14">
        <f>INDEX(装备数值!$AN$17:$AN$117,MATCH(MIN($X232:$AE232),装备数值!$AO$17:$AO$117,1))</f>
        <v>80</v>
      </c>
      <c r="CZ232" s="14">
        <f>IF(COUNTIF($P232:$W232,"&gt;"&amp;0)=8,INDEX(装备数值!AR$17:AR$117,$CY232+1),0)</f>
        <v>51200</v>
      </c>
      <c r="DA232" s="14">
        <f>IF(COUNTIF($P232:$W232,"&gt;"&amp;0)=8,INDEX(装备数值!AS$17:AS$117,$CY232+1),0)</f>
        <v>384000</v>
      </c>
      <c r="DB232" s="14">
        <f>IF(COUNTIF($P232:$W232,"&gt;"&amp;0)=8,INDEX(装备数值!AT$17:AT$117,$CY232+1),0)</f>
        <v>25600</v>
      </c>
      <c r="DC232" s="14">
        <f>IF(COUNTIF($P232:$W232,"&gt;"&amp;0)=8,INDEX(装备数值!AU$17:AU$117,$CY232+1),0)</f>
        <v>512000</v>
      </c>
      <c r="DD232" s="14">
        <f>IF(COUNTIF($P232:$W232,"&gt;"&amp;0)=8,INDEX(装备数值!AV$17:AV$117,$CY232+1),0)</f>
        <v>10080</v>
      </c>
      <c r="DF232" s="14">
        <f>INDEX(装备数值!$AY$17:$AY$77,MATCH(MIN($AF232:$AM232),装备数值!$AZ$17:$AZ$77,1))</f>
        <v>60</v>
      </c>
      <c r="DG232" s="26">
        <f>INDEX(装备数值!BA$17:BA$77,通天塔!DF232+1)</f>
        <v>1.75</v>
      </c>
      <c r="DH232" s="26">
        <f>INDEX(装备数值!BA$17:BA$77,通天塔!DF232+1)</f>
        <v>1.75</v>
      </c>
      <c r="DJ232" s="14">
        <f t="shared" si="383"/>
        <v>60</v>
      </c>
      <c r="DK232" s="14">
        <f>VLOOKUP(DJ232,军阶与晶片数值!$W$6:$X$27,2)</f>
        <v>13</v>
      </c>
      <c r="DL232" s="14">
        <f>INDEX(军阶与晶片数值!Y$6:Y$27,$DK232+1)</f>
        <v>1250</v>
      </c>
      <c r="DM232" s="14">
        <f>INDEX(军阶与晶片数值!Z$6:Z$27,$DK232+1)</f>
        <v>1250</v>
      </c>
      <c r="DN232" s="14">
        <f>INDEX(军阶与晶片数值!AA$6:AA$27,$DK232+1)</f>
        <v>1250</v>
      </c>
      <c r="DO232" s="14">
        <f>INDEX(军阶与晶片数值!AB$6:AB$27,$DK232+1)</f>
        <v>1250</v>
      </c>
      <c r="DP232" s="29">
        <f>INDEX(军阶与晶片数值!AC$6:AC$27,$DK232+1)</f>
        <v>75</v>
      </c>
      <c r="DQ232" s="29">
        <f>INDEX(军阶与晶片数值!AD$6:AD$27,$DK232+1)</f>
        <v>50</v>
      </c>
      <c r="DS232" s="26">
        <f>INDEX(军阶与晶片数值!I$6:I$16,AN232+1)</f>
        <v>0.85</v>
      </c>
      <c r="DT232" s="26">
        <f>INDEX(军阶与晶片数值!M$6:M$16,AO232+1)</f>
        <v>0.85</v>
      </c>
      <c r="DU232" s="26">
        <f>INDEX(军阶与晶片数值!J$6:J$16,AP232+1)</f>
        <v>0.85</v>
      </c>
      <c r="DV232" s="26">
        <f>INDEX(军阶与晶片数值!K$6:K$16,AQ232+1)</f>
        <v>1.7</v>
      </c>
      <c r="DW232" s="26">
        <f>INDEX(军阶与晶片数值!L$6:L$16,AR232+1)</f>
        <v>1.7</v>
      </c>
      <c r="DX232" s="28">
        <f>INDEX(军阶与晶片数值!N$6:N$16,AS232+1)</f>
        <v>0</v>
      </c>
      <c r="DY232" s="28">
        <f>INDEX(军阶与晶片数值!O$6:O$16,AT232+1)</f>
        <v>0</v>
      </c>
      <c r="DZ232" s="28">
        <f>INDEX(军阶与晶片数值!P$6:P$16,AU232+1)</f>
        <v>0</v>
      </c>
      <c r="EA232" s="28">
        <f>INDEX(军阶与晶片数值!Q$6:Q$16,AV232+1)</f>
        <v>0</v>
      </c>
      <c r="EB232" s="26">
        <f>INDEX(军阶与晶片数值!R$6:R$16,AW232+1)</f>
        <v>0.9</v>
      </c>
      <c r="EC232" s="26">
        <f>INDEX(军阶与晶片数值!S$6:S$16,AX232+1)</f>
        <v>1.2</v>
      </c>
      <c r="ED232" s="26">
        <f>INDEX(军阶与晶片数值!T$6:T$16,AY232+1)</f>
        <v>0</v>
      </c>
      <c r="EE232" s="26">
        <f>INDEX(军阶与晶片数值!U$6:U$16,AZ232+1)</f>
        <v>0</v>
      </c>
      <c r="EG232" s="26">
        <f>INDEX(军阶与晶片数值!$C$6:$C$36,通天塔!$BA232+1)</f>
        <v>1.25</v>
      </c>
      <c r="EH232" s="26">
        <f>INDEX(军阶与晶片数值!$C$6:$C$36,通天塔!$BA232+1)</f>
        <v>1.25</v>
      </c>
      <c r="EI232" s="26">
        <f>INDEX(军阶与晶片数值!$C$6:$C$36,通天塔!$BA232+1)</f>
        <v>1.25</v>
      </c>
      <c r="EJ232" s="26">
        <f>INDEX(军阶与晶片数值!$C$6:$C$36,通天塔!$BA232+1)</f>
        <v>1.25</v>
      </c>
      <c r="EK232" s="26">
        <f>INDEX(军阶与晶片数值!$C$6:$C$36,通天塔!$BA232+1)</f>
        <v>1.25</v>
      </c>
      <c r="EM232" s="14">
        <f>INDEX(战舰突破!$H$6:$H$18,通天塔!$J232+1)+INDEX(战舰突破!$H$23:$H$35,通天塔!$K232+1)+INDEX(战舰突破!$H$40:$H$52,通天塔!$L232+1)</f>
        <v>200</v>
      </c>
      <c r="EN232" s="14">
        <f>INDEX(战舰突破!$I$6:$I$18,通天塔!$J232+1)+INDEX(战舰突破!$I$23:$I$35,通天塔!$K232+1)+INDEX(战舰突破!$I$40:$I$52,通天塔!$L232+1)</f>
        <v>200</v>
      </c>
      <c r="EO232" s="14">
        <f>INDEX(战舰突破!$J$6:$J$18,通天塔!$J232+1)+INDEX(战舰突破!$J$23:$J$35,通天塔!$K232+1)+INDEX(战舰突破!$J$40:$J$52,通天塔!$L232+1)</f>
        <v>0</v>
      </c>
      <c r="EP232" s="14">
        <f>INDEX(战舰突破!$K$6:$K$18,通天塔!$J232+1)+INDEX(战舰突破!$K$23:$K$35,通天塔!$K232+1)+INDEX(战舰突破!$K$40:$K$52,通天塔!$L232+1)</f>
        <v>0</v>
      </c>
      <c r="EQ232" s="14">
        <f>INDEX(战舰突破!$L$6:$L$18,通天塔!$J232+1)+INDEX(战舰突破!$L$23:$L$35,通天塔!$K232+1)+INDEX(战舰突破!$L$40:$L$52,通天塔!$L232+1)</f>
        <v>200</v>
      </c>
      <c r="ER232" s="18">
        <f>INDEX(战舰突破!$N$6:$N$18,通天塔!$J232+1)+INDEX(战舰突破!$N$23:$N$35,通天塔!$K232+1)+INDEX(战舰突破!$N$40:$N$52,通天塔!$L232+1)</f>
        <v>0.75</v>
      </c>
      <c r="ES232" s="18">
        <f>INDEX(战舰突破!$O$6:$O$18,通天塔!$J232+1)+INDEX(战舰突破!$O$23:$O$35,通天塔!$K232+1)+INDEX(战舰突破!$O$40:$O$52,通天塔!$L232+1)</f>
        <v>1.4</v>
      </c>
      <c r="ET232" s="18">
        <f>INDEX(战舰突破!$P$6:$P$18,通天塔!$J232+1)+INDEX(战舰突破!$P$23:$P$35,通天塔!$K232+1)+INDEX(战舰突破!$P$40:$P$52,通天塔!$L232+1)</f>
        <v>0.5</v>
      </c>
      <c r="EU232" s="18">
        <f>INDEX(战舰突破!$Q$6:$Q$18,通天塔!$J232+1)+INDEX(战舰突破!$Q$23:$Q$35,通天塔!$K232+1)+INDEX(战舰突破!$Q$40:$Q$52,通天塔!$L232+1)</f>
        <v>0.3</v>
      </c>
      <c r="EV232" s="18">
        <f>INDEX(战舰突破!$R$6:$R$18,通天塔!$J232+1)+INDEX(战舰突破!$R$23:$R$35,通天塔!$K232+1)+INDEX(战舰突破!$R$40:$R$52,通天塔!$L232+1)</f>
        <v>0.25</v>
      </c>
      <c r="EW232" s="18">
        <f>INDEX(战舰突破!$M$6:$M$18,通天塔!$J232+1)+INDEX(战舰突破!$M$23:$M$35,通天塔!$K232+1)+INDEX(战舰突破!$M$40:$M$52,通天塔!$L232+1)</f>
        <v>0.2</v>
      </c>
      <c r="EX232" s="22">
        <f>INDEX(战舰突破!$W$6:$W$18,通天塔!$J232+1)+INDEX(战舰突破!$W$23:$W$35,通天塔!$K232+1)+INDEX(战舰突破!$W$40:$W$52,通天塔!$L232+1)</f>
        <v>0.5</v>
      </c>
      <c r="FA232" s="14">
        <f>INDEX(战舰突破!$S$6:$S$18,通天塔!$J232+1)</f>
        <v>0</v>
      </c>
      <c r="FB232" s="14">
        <f>INDEX(战舰突破!$T$6:$T$18,通天塔!$J232+1)</f>
        <v>1.45</v>
      </c>
      <c r="FC232" s="14">
        <f>INDEX(战舰突破!$U$6:$U$18,通天塔!$J232+1)</f>
        <v>0.1</v>
      </c>
      <c r="FD232" s="14">
        <f>INDEX(战舰突破!$V$6:$V$18,通天塔!$J232+1)</f>
        <v>2</v>
      </c>
      <c r="FE232" s="14">
        <f>INDEX(战舰突破!$X$6:$X$18,通天塔!$J232+1)</f>
        <v>15</v>
      </c>
      <c r="FG232" s="14">
        <f>INDEX(战舰突破!$S$23:$S$35,通天塔!$J232+1)</f>
        <v>1</v>
      </c>
      <c r="FH232" s="14">
        <f>INDEX(战舰突破!$T$23:$T$35,通天塔!$J232+1)</f>
        <v>0.9</v>
      </c>
      <c r="FI232" s="14">
        <f>INDEX(战舰突破!$U$23:$U$35,通天塔!$J232+1)</f>
        <v>0.1</v>
      </c>
      <c r="FJ232" s="14">
        <f>INDEX(战舰突破!$V$23:$V$35,通天塔!$J232+1)</f>
        <v>2</v>
      </c>
      <c r="FK232" s="14">
        <f>INDEX(战舰突破!$X$23:$X$35,通天塔!$J232+1)</f>
        <v>200</v>
      </c>
      <c r="FM232" s="14">
        <f>INDEX(战舰突破!$S$40:$S$52,通天塔!$J232+1)</f>
        <v>1</v>
      </c>
      <c r="FN232" s="14">
        <f>INDEX(战舰突破!$T$40:$T$52,通天塔!$J232+1)</f>
        <v>0.6</v>
      </c>
      <c r="FO232" s="14">
        <f>INDEX(战舰突破!$U$40:$U$52,通天塔!$J232+1)</f>
        <v>0.2</v>
      </c>
      <c r="FP232" s="14">
        <f>INDEX(战舰突破!$V$40:$V$52,通天塔!$J232+1)</f>
        <v>2</v>
      </c>
      <c r="FQ232" s="14">
        <f>INDEX(战舰突破!$X$40:$X$52,通天塔!$J232+1)</f>
        <v>350</v>
      </c>
      <c r="FT232" s="14">
        <f t="shared" si="384"/>
        <v>9887417</v>
      </c>
      <c r="FU232" s="14">
        <f t="shared" si="385"/>
        <v>9892108</v>
      </c>
      <c r="FV232" s="14">
        <f t="shared" si="386"/>
        <v>9897134</v>
      </c>
      <c r="FW232" s="14">
        <f t="shared" si="387"/>
        <v>110726492</v>
      </c>
      <c r="FX232" s="14">
        <f t="shared" si="388"/>
        <v>4422479</v>
      </c>
      <c r="FY232" s="14">
        <f t="shared" si="389"/>
        <v>117892883</v>
      </c>
      <c r="FZ232" s="14">
        <f t="shared" si="390"/>
        <v>3023090</v>
      </c>
      <c r="GA232" s="28">
        <f t="shared" si="391"/>
        <v>88250</v>
      </c>
      <c r="GB232" s="28">
        <f t="shared" si="392"/>
        <v>91250</v>
      </c>
      <c r="GC232" s="28">
        <f t="shared" si="393"/>
        <v>88250</v>
      </c>
      <c r="GD232" s="28">
        <f t="shared" si="394"/>
        <v>91250</v>
      </c>
      <c r="GE232" s="28">
        <f t="shared" si="395"/>
        <v>5.2249999999999996</v>
      </c>
      <c r="GF232" s="28">
        <f t="shared" si="396"/>
        <v>6.0500000000000007</v>
      </c>
      <c r="GG232" s="28">
        <f t="shared" si="397"/>
        <v>0</v>
      </c>
      <c r="GH232" s="28">
        <f t="shared" si="398"/>
        <v>80.849999999999994</v>
      </c>
      <c r="GI232" s="14">
        <f t="shared" si="399"/>
        <v>1</v>
      </c>
      <c r="GJ232" s="14">
        <f t="shared" si="400"/>
        <v>2</v>
      </c>
      <c r="GK232" s="14">
        <f t="shared" si="401"/>
        <v>2</v>
      </c>
      <c r="GL232" s="18">
        <f t="shared" si="402"/>
        <v>2.6500000000000004</v>
      </c>
      <c r="GM232" s="18">
        <f t="shared" si="403"/>
        <v>2.1</v>
      </c>
      <c r="GN232" s="18">
        <f t="shared" si="404"/>
        <v>1.8</v>
      </c>
      <c r="GO232" s="29">
        <f t="shared" si="464"/>
        <v>88400</v>
      </c>
      <c r="GP232" s="29">
        <f t="shared" si="464"/>
        <v>88700</v>
      </c>
      <c r="GQ232" s="29">
        <f t="shared" si="464"/>
        <v>88700</v>
      </c>
      <c r="GR232" s="26">
        <f t="shared" si="405"/>
        <v>0.1</v>
      </c>
      <c r="GS232" s="26">
        <f t="shared" si="406"/>
        <v>0.1</v>
      </c>
      <c r="GT232" s="26">
        <f t="shared" si="407"/>
        <v>0.2</v>
      </c>
      <c r="GU232" s="14">
        <f t="shared" si="408"/>
        <v>4</v>
      </c>
      <c r="GV232" s="14">
        <f t="shared" si="409"/>
        <v>4</v>
      </c>
      <c r="GW232" s="14">
        <f t="shared" si="410"/>
        <v>4</v>
      </c>
      <c r="GX232" s="14">
        <f t="shared" si="411"/>
        <v>15</v>
      </c>
      <c r="GY232" s="14">
        <f t="shared" si="412"/>
        <v>200</v>
      </c>
      <c r="GZ232" s="14">
        <f t="shared" si="413"/>
        <v>350</v>
      </c>
      <c r="HA232">
        <v>228</v>
      </c>
      <c r="HB232" s="14">
        <f t="shared" si="382"/>
        <v>1188322567</v>
      </c>
      <c r="HD232" s="14">
        <f t="shared" si="414"/>
        <v>8844958</v>
      </c>
      <c r="HE232" s="14">
        <f t="shared" si="415"/>
        <v>4943678</v>
      </c>
      <c r="HF232" s="29">
        <f t="shared" si="416"/>
        <v>87600</v>
      </c>
      <c r="HG232" s="29">
        <f t="shared" si="417"/>
        <v>63125</v>
      </c>
      <c r="HH232" s="29">
        <f t="shared" si="418"/>
        <v>65925</v>
      </c>
      <c r="HI232" s="29">
        <f t="shared" si="419"/>
        <v>63630</v>
      </c>
      <c r="HJ232" s="14">
        <f t="shared" si="420"/>
        <v>5.2249999999999996</v>
      </c>
      <c r="HK232" s="14">
        <f t="shared" si="421"/>
        <v>6.0500000000000007</v>
      </c>
      <c r="HL232" s="14">
        <f t="shared" si="422"/>
        <v>2967665</v>
      </c>
      <c r="HM232" s="14">
        <f t="shared" si="423"/>
        <v>4894438</v>
      </c>
      <c r="HN232" s="26">
        <f t="shared" si="424"/>
        <v>0.37009803921568629</v>
      </c>
      <c r="HO232" s="26">
        <f t="shared" si="425"/>
        <v>0.69393313298271975</v>
      </c>
      <c r="HP232" s="29">
        <f t="shared" si="426"/>
        <v>1618595</v>
      </c>
      <c r="HQ232" s="29">
        <f t="shared" si="427"/>
        <v>6162560</v>
      </c>
      <c r="HR232" s="29">
        <f t="shared" si="428"/>
        <v>7049676</v>
      </c>
      <c r="HS232" s="26">
        <f t="shared" si="429"/>
        <v>0.46442307692307694</v>
      </c>
      <c r="HT232" s="26">
        <f t="shared" si="430"/>
        <v>0.46730769230769231</v>
      </c>
      <c r="HU232" s="26">
        <f t="shared" si="431"/>
        <v>0.56730769230769229</v>
      </c>
      <c r="HV232" s="26">
        <f t="shared" si="432"/>
        <v>6.4423076923076916E-2</v>
      </c>
      <c r="HW232" s="29">
        <f t="shared" si="433"/>
        <v>2.2000000000000002</v>
      </c>
      <c r="HX232" s="29">
        <f t="shared" si="434"/>
        <v>4.4173076923076922</v>
      </c>
      <c r="HY232" s="29">
        <f t="shared" si="435"/>
        <v>5.0173076923076927</v>
      </c>
      <c r="HZ232" s="29">
        <f t="shared" si="436"/>
        <v>17804545</v>
      </c>
      <c r="IA232" s="29">
        <f t="shared" si="437"/>
        <v>18147949.128205128</v>
      </c>
      <c r="IB232" s="29">
        <f t="shared" si="438"/>
        <v>17685196.811538462</v>
      </c>
      <c r="IC232" s="29">
        <f t="shared" si="439"/>
        <v>89872633</v>
      </c>
      <c r="ID232" s="14">
        <f t="shared" si="440"/>
        <v>53637690.939999998</v>
      </c>
      <c r="IH232" s="14">
        <v>1</v>
      </c>
      <c r="II232" s="14">
        <v>1</v>
      </c>
      <c r="IJ232" s="14">
        <v>480</v>
      </c>
      <c r="IK232" s="14">
        <v>80</v>
      </c>
      <c r="IL232" s="14">
        <v>60</v>
      </c>
      <c r="IM232" s="23">
        <f t="shared" si="441"/>
        <v>12549052734</v>
      </c>
      <c r="IN232" s="23">
        <f t="shared" si="442"/>
        <v>2</v>
      </c>
      <c r="IO232" s="23">
        <f t="shared" si="443"/>
        <v>12549.05</v>
      </c>
      <c r="IP232" s="23">
        <f t="shared" si="444"/>
        <v>11842182271</v>
      </c>
      <c r="IQ232" s="23">
        <f t="shared" si="445"/>
        <v>2</v>
      </c>
      <c r="IR232" s="23">
        <f t="shared" si="446"/>
        <v>11842.18</v>
      </c>
      <c r="IS232" s="14">
        <v>1</v>
      </c>
      <c r="IT232" s="14">
        <v>1</v>
      </c>
      <c r="IU232" s="14">
        <v>240</v>
      </c>
      <c r="IV232" s="14">
        <v>40</v>
      </c>
      <c r="IW232" s="14">
        <v>30</v>
      </c>
      <c r="IX232" s="23">
        <f t="shared" si="447"/>
        <v>7394457062</v>
      </c>
      <c r="IY232" s="23">
        <f t="shared" si="448"/>
        <v>2</v>
      </c>
      <c r="IZ232" s="23">
        <f t="shared" si="449"/>
        <v>7394.46</v>
      </c>
      <c r="JA232" s="23"/>
      <c r="JB232" s="23"/>
      <c r="JC232" s="23"/>
      <c r="JG232">
        <f t="shared" si="450"/>
        <v>1.8252106491639157</v>
      </c>
      <c r="JH232">
        <f t="shared" si="451"/>
        <v>9.5367256418814588</v>
      </c>
      <c r="JJ232" s="14">
        <v>10</v>
      </c>
      <c r="JK232" s="14">
        <v>2</v>
      </c>
      <c r="JL232" s="14">
        <v>1.5</v>
      </c>
      <c r="JM232" s="23">
        <f t="shared" si="452"/>
        <v>250607965</v>
      </c>
      <c r="JN232" s="23">
        <f t="shared" si="453"/>
        <v>1</v>
      </c>
      <c r="JO232" s="23">
        <f t="shared" si="454"/>
        <v>250607.97</v>
      </c>
      <c r="JP232" s="14">
        <v>30</v>
      </c>
      <c r="JQ232" s="14">
        <v>6</v>
      </c>
      <c r="JR232" s="14">
        <v>4</v>
      </c>
      <c r="JS232" s="23">
        <f t="shared" si="455"/>
        <v>716453503</v>
      </c>
      <c r="JT232" s="23">
        <f t="shared" si="456"/>
        <v>1</v>
      </c>
      <c r="JU232" s="23">
        <f t="shared" si="457"/>
        <v>716453.5</v>
      </c>
      <c r="JW232" s="23">
        <f t="shared" si="458"/>
        <v>955271337</v>
      </c>
      <c r="JX232" s="23">
        <f t="shared" si="459"/>
        <v>1</v>
      </c>
      <c r="JY232" s="23">
        <f t="shared" si="460"/>
        <v>955271.34</v>
      </c>
      <c r="JZ232" s="23">
        <f t="shared" si="461"/>
        <v>375911948</v>
      </c>
      <c r="KA232" s="23">
        <f t="shared" si="462"/>
        <v>1</v>
      </c>
      <c r="KB232" s="23">
        <f t="shared" si="463"/>
        <v>375911.95</v>
      </c>
    </row>
    <row r="235" spans="3:288" ht="16.5" x14ac:dyDescent="0.2">
      <c r="C235" s="14" t="s">
        <v>879</v>
      </c>
      <c r="D235" s="14">
        <v>1</v>
      </c>
      <c r="E235" s="14"/>
      <c r="F235" s="14">
        <v>40</v>
      </c>
      <c r="G235" s="14">
        <v>30</v>
      </c>
      <c r="H235" s="14">
        <v>30</v>
      </c>
      <c r="I235" s="14">
        <v>0</v>
      </c>
      <c r="J235" s="14">
        <v>2</v>
      </c>
      <c r="K235" s="14">
        <v>2</v>
      </c>
      <c r="L235" s="14">
        <v>0</v>
      </c>
      <c r="M235" s="14">
        <v>1</v>
      </c>
      <c r="N235" s="14">
        <v>1</v>
      </c>
      <c r="O235" s="14">
        <v>1</v>
      </c>
      <c r="P235" s="14">
        <v>2</v>
      </c>
      <c r="Q235" s="14">
        <v>4</v>
      </c>
      <c r="R235" s="14">
        <v>2</v>
      </c>
      <c r="S235" s="14">
        <v>2</v>
      </c>
      <c r="T235" s="14">
        <v>2</v>
      </c>
      <c r="U235" s="14">
        <v>2</v>
      </c>
      <c r="V235" s="14">
        <v>2</v>
      </c>
      <c r="W235" s="14">
        <v>1</v>
      </c>
      <c r="X235" s="14">
        <v>40</v>
      </c>
      <c r="Y235" s="14">
        <v>40</v>
      </c>
      <c r="Z235" s="14">
        <v>40</v>
      </c>
      <c r="AA235" s="14">
        <v>40</v>
      </c>
      <c r="AB235" s="14">
        <v>40</v>
      </c>
      <c r="AC235" s="14">
        <v>40</v>
      </c>
      <c r="AD235" s="14">
        <v>40</v>
      </c>
      <c r="AE235" s="14">
        <v>40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1</v>
      </c>
      <c r="AO235" s="14">
        <v>1</v>
      </c>
      <c r="AP235" s="14">
        <v>1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3</v>
      </c>
      <c r="BF235" s="14">
        <f>ROUND((INDEX(新战舰养成!S$6:S$18,通天塔!$J235+1)+INDEX(新战舰养成!D$6:D$18,通天塔!$J235+1)*(通天塔!$G235-1))*INDEX(战舰突破!$D$6:$D$18,通天塔!$M235+1),0)</f>
        <v>1403</v>
      </c>
      <c r="BG235" s="14">
        <f>ROUND((INDEX(新战舰养成!T$6:T$18,通天塔!$J235+1)+INDEX(新战舰养成!E$6:E$18,通天塔!$J235+1)*(通天塔!$G235-1))*INDEX(战舰突破!$D$6:$D$18,通天塔!$M235+1),0)</f>
        <v>11154</v>
      </c>
      <c r="BH235" s="14">
        <f>ROUND((INDEX(新战舰养成!U$6:U$18,通天塔!$J235+1)+INDEX(新战舰养成!F$6:F$18,通天塔!$J235+1)*(通天塔!$G235-1))*INDEX(战舰突破!$D$6:$D$18,通天塔!$M235+1),0)</f>
        <v>723</v>
      </c>
      <c r="BI235" s="14">
        <f>ROUND((INDEX(新战舰养成!V$6:V$18,通天塔!$J235+1)+INDEX(新战舰养成!G$6:G$18,通天塔!$J235+1)*(通天塔!$G235-1))*INDEX(战舰突破!$D$6:$D$18,通天塔!$M235+1),0)</f>
        <v>330</v>
      </c>
      <c r="BJ235" s="14">
        <f>ROUND((INDEX(新战舰养成!W$6:W$18,通天塔!$J235+1)+INDEX(新战舰养成!H$6:H$18,通天塔!$J235+1)*(通天塔!$G235-1))*INDEX(战舰突破!$D$6:$D$18,通天塔!$M235+1),0)</f>
        <v>4</v>
      </c>
      <c r="BL235" s="14">
        <f>IF($H235&gt;0,ROUND((INDEX(新战舰养成!X$6:X$18,通天塔!$K235+1)+INDEX(新战舰养成!I$6:I$18,通天塔!$K235+1)*(通天塔!$H235-1))*INDEX(战舰突破!$D$6:$D$18,通天塔!$N235+1),0),0)</f>
        <v>1711</v>
      </c>
      <c r="BM235" s="14">
        <f>IF($H235&gt;0,ROUND((INDEX(新战舰养成!Y$6:Y$18,通天塔!$K235+1)+INDEX(新战舰养成!J$6:J$18,通天塔!$K235+1)*(通天塔!$H235-1))*INDEX(战舰突破!$D$6:$D$18,通天塔!$N235+1),0),0)</f>
        <v>0</v>
      </c>
      <c r="BN235" s="14">
        <f>IF($H235&gt;0,ROUND((INDEX(新战舰养成!Z$6:Z$18,通天塔!$K235+1)+INDEX(新战舰养成!K$6:K$18,通天塔!$K235+1)*(通天塔!$H235-1))*INDEX(战舰突破!$D$6:$D$18,通天塔!$N235+1),0),0)</f>
        <v>0</v>
      </c>
      <c r="BO235" s="14">
        <f>IF($H235&gt;0,ROUND((INDEX(新战舰养成!AA$6:AA$18,通天塔!$K235+1)+INDEX(新战舰养成!L$6:L$18,通天塔!$K235+1)*(通天塔!$H235-1))*INDEX(战舰突破!$D$6:$D$18,通天塔!$N235+1),0),0)</f>
        <v>14025</v>
      </c>
      <c r="BP235" s="14">
        <f>IF($H235&gt;0,ROUND((INDEX(新战舰养成!AB$6:AB$18,通天塔!$K235+1)+INDEX(新战舰养成!M$6:M$18,通天塔!$K235+1)*(通天塔!$H235-1))*INDEX(战舰突破!$D$6:$D$18,通天塔!$N235+1),0),0)</f>
        <v>278</v>
      </c>
      <c r="BR235" s="14">
        <f>IF($I235&gt;0,ROUND((INDEX(新战舰养成!AC$6:AC$18,通天塔!$L235+1)+INDEX(新战舰养成!I$6:I$18,通天塔!$L235+1)*(通天塔!$I235-1))*INDEX(战舰突破!$D$6:$D$18,通天塔!$O235+1),0),0)</f>
        <v>0</v>
      </c>
      <c r="BS235" s="14">
        <f>IF($I235&gt;0,ROUND((INDEX(新战舰养成!AD$6:AD$18,通天塔!$L235+1)+INDEX(新战舰养成!J$6:J$18,通天塔!$L235+1)*(通天塔!$I235-1))*INDEX(战舰突破!$D$6:$D$18,通天塔!$O235+1),0),0)</f>
        <v>0</v>
      </c>
      <c r="BT235" s="14">
        <f>IF($I235&gt;0,ROUND((INDEX(新战舰养成!AE$6:AE$18,通天塔!$L235+1)+INDEX(新战舰养成!K$6:K$18,通天塔!$L235+1)*(通天塔!$I235-1))*INDEX(战舰突破!$D$6:$D$18,通天塔!$O235+1),0),0)</f>
        <v>0</v>
      </c>
      <c r="BU235" s="14">
        <f>IF($I235&gt;0,ROUND((INDEX(新战舰养成!AF$6:AF$18,通天塔!$L235+1)+INDEX(新战舰养成!L$6:L$18,通天塔!$L235+1)*(通天塔!$I235-1))*INDEX(战舰突破!$D$6:$D$18,通天塔!$O235+1),0),0)</f>
        <v>0</v>
      </c>
      <c r="BV235" s="14">
        <f>IF($I235&gt;0,ROUND((INDEX(新战舰养成!AG$6:AG$18,通天塔!$L235+1)+INDEX(新战舰养成!M$6:M$18,通天塔!$L235+1)*(通天塔!$I235-1))*INDEX(战舰突破!$D$6:$D$18,通天塔!$O235+1),0),0)</f>
        <v>0</v>
      </c>
      <c r="BY235" s="14">
        <f>(INDEX(装备数值!$C$13:$G$116,通天塔!$P235*8+1,BY$2)+INDEX(装备数值!$C$13:$G$116,通天塔!$Q235*8+2,BY$2)+INDEX(装备数值!$C$13:$G$116,通天塔!$S235*8+3,BY$2)+INDEX(装备数值!$C$13:$G$116,通天塔!$R235*8+4,BY$2)+INDEX(装备数值!$C$13:$G$116,通天塔!$T235*8+5,BY$2)+INDEX(装备数值!$C$13:$G$116,通天塔!$U235*8+6,BY$2)+INDEX(装备数值!$C$13:$G$116,通天塔!$V235*8+7,BY$2)+INDEX(装备数值!$C$13:$G$116,通天塔!$W235*8+8,BY$2))</f>
        <v>500</v>
      </c>
      <c r="BZ235" s="14">
        <f>(INDEX(装备数值!$C$13:$G$116,通天塔!$P235*8+1,BZ$2)+INDEX(装备数值!$C$13:$G$116,通天塔!$Q235*8+2,BZ$2)+INDEX(装备数值!$C$13:$G$116,通天塔!$S235*8+3,BZ$2)+INDEX(装备数值!$C$13:$G$116,通天塔!$R235*8+4,BZ$2)+INDEX(装备数值!$C$13:$G$116,通天塔!$T235*8+5,BZ$2)+INDEX(装备数值!$C$13:$G$116,通天塔!$U235*8+6,BZ$2)+INDEX(装备数值!$C$13:$G$116,通天塔!$V235*8+7,BZ$2)+INDEX(装备数值!$C$13:$G$116,通天塔!$W235*8+8,BZ$2))</f>
        <v>4500</v>
      </c>
      <c r="CA235" s="14">
        <f>(INDEX(装备数值!$C$13:$G$116,通天塔!$P235*8+1,CA$2)+INDEX(装备数值!$C$13:$G$116,通天塔!$Q235*8+2,CA$2)+INDEX(装备数值!$C$13:$G$116,通天塔!$S235*8+3,CA$2)+INDEX(装备数值!$C$13:$G$116,通天塔!$R235*8+4,CA$2)+INDEX(装备数值!$C$13:$G$116,通天塔!$T235*8+5,CA$2)+INDEX(装备数值!$C$13:$G$116,通天塔!$U235*8+6,CA$2)+INDEX(装备数值!$C$13:$G$116,通天塔!$V235*8+7,CA$2)+INDEX(装备数值!$C$13:$G$116,通天塔!$W235*8+8,CA$2))</f>
        <v>510</v>
      </c>
      <c r="CB235" s="14">
        <f>(INDEX(装备数值!$C$13:$G$116,通天塔!$P235*8+1,CB$2)+INDEX(装备数值!$C$13:$G$116,通天塔!$Q235*8+2,CB$2)+INDEX(装备数值!$C$13:$G$116,通天塔!$S235*8+3,CB$2)+INDEX(装备数值!$C$13:$G$116,通天塔!$R235*8+4,CB$2)+INDEX(装备数值!$C$13:$G$116,通天塔!$T235*8+5,CB$2)+INDEX(装备数值!$C$13:$G$116,通天塔!$U235*8+6,CB$2)+INDEX(装备数值!$C$13:$G$116,通天塔!$V235*8+7,CB$2)+INDEX(装备数值!$C$13:$G$116,通天塔!$W235*8+8,CB$2))</f>
        <v>27000</v>
      </c>
      <c r="CC235" s="14">
        <f>(INDEX(装备数值!$C$13:$G$116,通天塔!$P235*8+1,CC$2)+INDEX(装备数值!$C$13:$G$116,通天塔!$Q235*8+2,CC$2)+INDEX(装备数值!$C$13:$G$116,通天塔!$S235*8+3,CC$2)+INDEX(装备数值!$C$13:$G$116,通天塔!$R235*8+4,CC$2)+INDEX(装备数值!$C$13:$G$116,通天塔!$T235*8+5,CC$2)+INDEX(装备数值!$C$13:$G$116,通天塔!$U235*8+6,CC$2)+INDEX(装备数值!$C$13:$G$116,通天塔!$V235*8+7,CC$2)+INDEX(装备数值!$C$13:$G$116,通天塔!$W235*8+8,CC$2))</f>
        <v>75</v>
      </c>
      <c r="CF235" s="14">
        <f>INDEX(装备数值!$I$13:$M$116,通天塔!$P235*8+1,CF$2)*$X235+INDEX(装备数值!$I$13:$M$116,通天塔!$Q235*8+2,CF$2)*$Y235+INDEX(装备数值!$I$13:$M$116,通天塔!$S235*8+3,CF$2)*$Z235+INDEX(装备数值!$I$13:$M$116,通天塔!$R235*8+4,CF$2)*$AA235+INDEX(装备数值!$I$13:$M$116,通天塔!$T235*8+5,CF$2)*$AB235+INDEX(装备数值!$I$13:$M$116,通天塔!$U235*8+6,CF$2)*$AC235+INDEX(装备数值!$I$13:$M$116,通天塔!$V235*8+7,CF$2)*$AD235+INDEX(装备数值!$I$13:$M$116,通天塔!$W235*8+8,CF$2)*$AE235</f>
        <v>2200</v>
      </c>
      <c r="CG235" s="14">
        <f>INDEX(装备数值!$I$13:$M$116,通天塔!$P235*8+1,CG$2)*$X235+INDEX(装备数值!$I$13:$M$116,通天塔!$Q235*8+2,CG$2)*$Y235+INDEX(装备数值!$I$13:$M$116,通天塔!$S235*8+3,CG$2)*$Z235+INDEX(装备数值!$I$13:$M$116,通天塔!$R235*8+4,CG$2)*$AA235+INDEX(装备数值!$I$13:$M$116,通天塔!$T235*8+5,CG$2)*$AB235+INDEX(装备数值!$I$13:$M$116,通天塔!$U235*8+6,CG$2)*$AC235+INDEX(装备数值!$I$13:$M$116,通天塔!$V235*8+7,CG$2)*$AD235+INDEX(装备数值!$I$13:$M$116,通天塔!$W235*8+8,CG$2)*$AE235</f>
        <v>18000</v>
      </c>
      <c r="CH235" s="14">
        <f>INDEX(装备数值!$I$13:$M$116,通天塔!$P235*8+1,CH$2)*$X235+INDEX(装备数值!$I$13:$M$116,通天塔!$Q235*8+2,CH$2)*$Y235+INDEX(装备数值!$I$13:$M$116,通天塔!$S235*8+3,CH$2)*$Z235+INDEX(装备数值!$I$13:$M$116,通天塔!$R235*8+4,CH$2)*$AA235+INDEX(装备数值!$I$13:$M$116,通天塔!$T235*8+5,CH$2)*$AB235+INDEX(装备数值!$I$13:$M$116,通天塔!$U235*8+6,CH$2)*$AC235+INDEX(装备数值!$I$13:$M$116,通天塔!$V235*8+7,CH$2)*$AD235+INDEX(装备数值!$I$13:$M$116,通天塔!$W235*8+8,CH$2)*$AE235</f>
        <v>1320</v>
      </c>
      <c r="CI235" s="14">
        <f>INDEX(装备数值!$I$13:$M$116,通天塔!$P235*8+1,CI$2)*$X235+INDEX(装备数值!$I$13:$M$116,通天塔!$Q235*8+2,CI$2)*$Y235+INDEX(装备数值!$I$13:$M$116,通天塔!$S235*8+3,CI$2)*$Z235+INDEX(装备数值!$I$13:$M$116,通天塔!$R235*8+4,CI$2)*$AA235+INDEX(装备数值!$I$13:$M$116,通天塔!$T235*8+5,CI$2)*$AB235+INDEX(装备数值!$I$13:$M$116,通天塔!$U235*8+6,CI$2)*$AC235+INDEX(装备数值!$I$13:$M$116,通天塔!$V235*8+7,CI$2)*$AD235+INDEX(装备数值!$I$13:$M$116,通天塔!$W235*8+8,CI$2)*$AE235</f>
        <v>36000</v>
      </c>
      <c r="CJ235" s="14">
        <f>INDEX(装备数值!$I$13:$M$116,通天塔!$P235*8+1,CJ$2)*$X235+INDEX(装备数值!$I$13:$M$116,通天塔!$Q235*8+2,CJ$2)*$Y235+INDEX(装备数值!$I$13:$M$116,通天塔!$S235*8+3,CJ$2)*$Z235+INDEX(装备数值!$I$13:$M$116,通天塔!$R235*8+4,CJ$2)*$AA235+INDEX(装备数值!$I$13:$M$116,通天塔!$T235*8+5,CJ$2)*$AB235+INDEX(装备数值!$I$13:$M$116,通天塔!$U235*8+6,CJ$2)*$AC235+INDEX(装备数值!$I$13:$M$116,通天塔!$V235*8+7,CJ$2)*$AD235+INDEX(装备数值!$I$13:$M$116,通天塔!$W235*8+8,CJ$2)*$AE235</f>
        <v>360</v>
      </c>
      <c r="CM235" s="14">
        <f>INDEX(装备数值!$X$13:$AH$116,$P235*8+1,CM$2)*$AF235+INDEX(装备数值!$X$13:$AH$116,$Q235*8+2,CM$2)*$AG235+INDEX(装备数值!$X$13:$AH$116,$S235*8+3,CM$2)*$AH235+INDEX(装备数值!$X$13:$AH$116,$R235*8+4,CM$2)*$AI235+INDEX(装备数值!$X$13:$AH$116,$T235*8+5,CM$2)*$AJ235+INDEX(装备数值!$X$13:$AH$116,$U235*8+6,CM$2)*$AK235+INDEX(装备数值!$X$13:$AH$116,$V235*8+7,CM$2)*$AL235+INDEX(装备数值!$X$13:$AH$116,$W235*8+8,CM$2)*$AM235</f>
        <v>0</v>
      </c>
      <c r="CN235" s="14">
        <f>INDEX(装备数值!$X$13:$AH$116,$P235*8+1,CN$2)*$AF235+INDEX(装备数值!$X$13:$AH$116,$Q235*8+2,CN$2)*$AG235+INDEX(装备数值!$X$13:$AH$116,$S235*8+3,CN$2)*$AH235+INDEX(装备数值!$X$13:$AH$116,$R235*8+4,CN$2)*$AI235+INDEX(装备数值!$X$13:$AH$116,$T235*8+5,CN$2)*$AJ235+INDEX(装备数值!$X$13:$AH$116,$U235*8+6,CN$2)*$AK235+INDEX(装备数值!$X$13:$AH$116,$V235*8+7,CN$2)*$AL235+INDEX(装备数值!$X$13:$AH$116,$W235*8+8,CN$2)*$AM235</f>
        <v>0</v>
      </c>
      <c r="CO235" s="14">
        <f>INDEX(装备数值!$X$13:$AH$116,$P235*8+1,CO$2)*$AF235+INDEX(装备数值!$X$13:$AH$116,$Q235*8+2,CO$2)*$AG235+INDEX(装备数值!$X$13:$AH$116,$S235*8+3,CO$2)*$AH235+INDEX(装备数值!$X$13:$AH$116,$R235*8+4,CO$2)*$AI235+INDEX(装备数值!$X$13:$AH$116,$T235*8+5,CO$2)*$AJ235+INDEX(装备数值!$X$13:$AH$116,$U235*8+6,CO$2)*$AK235+INDEX(装备数值!$X$13:$AH$116,$V235*8+7,CO$2)*$AL235+INDEX(装备数值!$X$13:$AH$116,$W235*8+8,CO$2)*$AM235</f>
        <v>0</v>
      </c>
      <c r="CP235" s="14">
        <f>INDEX(装备数值!$X$13:$AH$116,$P235*8+1,CP$2)*$AF235+INDEX(装备数值!$X$13:$AH$116,$Q235*8+2,CP$2)*$AG235+INDEX(装备数值!$X$13:$AH$116,$S235*8+3,CP$2)*$AH235+INDEX(装备数值!$X$13:$AH$116,$R235*8+4,CP$2)*$AI235+INDEX(装备数值!$X$13:$AH$116,$T235*8+5,CP$2)*$AJ235+INDEX(装备数值!$X$13:$AH$116,$U235*8+6,CP$2)*$AK235+INDEX(装备数值!$X$13:$AH$116,$V235*8+7,CP$2)*$AL235+INDEX(装备数值!$X$13:$AH$116,$W235*8+8,CP$2)*$AM235</f>
        <v>0</v>
      </c>
      <c r="CQ235" s="14">
        <f>INDEX(装备数值!$X$13:$AH$116,$P235*8+1,CQ$2)*$AF235+INDEX(装备数值!$X$13:$AH$116,$Q235*8+2,CQ$2)*$AG235+INDEX(装备数值!$X$13:$AH$116,$S235*8+3,CQ$2)*$AH235+INDEX(装备数值!$X$13:$AH$116,$R235*8+4,CQ$2)*$AI235+INDEX(装备数值!$X$13:$AH$116,$T235*8+5,CQ$2)*$AJ235+INDEX(装备数值!$X$13:$AH$116,$U235*8+6,CQ$2)*$AK235+INDEX(装备数值!$X$13:$AH$116,$V235*8+7,CQ$2)*$AL235+INDEX(装备数值!$X$13:$AH$116,$W235*8+8,CQ$2)*$AM235</f>
        <v>0</v>
      </c>
      <c r="CR235" s="14">
        <f>INDEX(装备数值!$X$13:$AH$116,$P235*8+1,CR$2)*$AF235+INDEX(装备数值!$X$13:$AH$116,$Q235*8+2,CR$2)*$AG235+INDEX(装备数值!$X$13:$AH$116,$S235*8+3,CR$2)*$AH235+INDEX(装备数值!$X$13:$AH$116,$R235*8+4,CR$2)*$AI235+INDEX(装备数值!$X$13:$AH$116,$T235*8+5,CR$2)*$AJ235+INDEX(装备数值!$X$13:$AH$116,$U235*8+6,CR$2)*$AK235+INDEX(装备数值!$X$13:$AH$116,$V235*8+7,CR$2)*$AL235+INDEX(装备数值!$X$13:$AH$116,$W235*8+8,CR$2)*$AM235</f>
        <v>0</v>
      </c>
      <c r="CS235" s="14">
        <f>INDEX(装备数值!$X$13:$AH$116,$P235*8+1,CS$2)*$AF235+INDEX(装备数值!$X$13:$AH$116,$Q235*8+2,CS$2)*$AG235+INDEX(装备数值!$X$13:$AH$116,$S235*8+3,CS$2)*$AH235+INDEX(装备数值!$X$13:$AH$116,$R235*8+4,CS$2)*$AI235+INDEX(装备数值!$X$13:$AH$116,$T235*8+5,CS$2)*$AJ235+INDEX(装备数值!$X$13:$AH$116,$U235*8+6,CS$2)*$AK235+INDEX(装备数值!$X$13:$AH$116,$V235*8+7,CS$2)*$AL235+INDEX(装备数值!$X$13:$AH$116,$W235*8+8,CS$2)*$AM235</f>
        <v>0</v>
      </c>
      <c r="CT235" s="14">
        <f>INDEX(装备数值!$X$13:$AH$116,$P235*8+1,CT$2)*$AF235+INDEX(装备数值!$X$13:$AH$116,$Q235*8+2,CT$2)*$AG235+INDEX(装备数值!$X$13:$AH$116,$S235*8+3,CT$2)*$AH235+INDEX(装备数值!$X$13:$AH$116,$R235*8+4,CT$2)*$AI235+INDEX(装备数值!$X$13:$AH$116,$T235*8+5,CT$2)*$AJ235+INDEX(装备数值!$X$13:$AH$116,$U235*8+6,CT$2)*$AK235+INDEX(装备数值!$X$13:$AH$116,$V235*8+7,CT$2)*$AL235+INDEX(装备数值!$X$13:$AH$116,$W235*8+8,CT$2)*$AM235</f>
        <v>0</v>
      </c>
      <c r="CU235" s="14">
        <f>INDEX(装备数值!$X$13:$AH$116,$P235*8+1,CU$2)*$AF235+INDEX(装备数值!$X$13:$AH$116,$Q235*8+2,CU$2)*$AG235+INDEX(装备数值!$X$13:$AH$116,$S235*8+3,CU$2)*$AH235+INDEX(装备数值!$X$13:$AH$116,$R235*8+4,CU$2)*$AI235+INDEX(装备数值!$X$13:$AH$116,$T235*8+5,CU$2)*$AJ235+INDEX(装备数值!$X$13:$AH$116,$U235*8+6,CU$2)*$AK235+INDEX(装备数值!$X$13:$AH$116,$V235*8+7,CU$2)*$AL235+INDEX(装备数值!$X$13:$AH$116,$W235*8+8,CU$2)*$AM235</f>
        <v>0</v>
      </c>
      <c r="CV235" s="14">
        <f>INDEX(装备数值!$X$13:$AH$116,$P235*8+1,CV$2)*$AF235+INDEX(装备数值!$X$13:$AH$116,$Q235*8+2,CV$2)*$AG235+INDEX(装备数值!$X$13:$AH$116,$S235*8+3,CV$2)*$AH235+INDEX(装备数值!$X$13:$AH$116,$R235*8+4,CV$2)*$AI235+INDEX(装备数值!$X$13:$AH$116,$T235*8+5,CV$2)*$AJ235+INDEX(装备数值!$X$13:$AH$116,$U235*8+6,CV$2)*$AK235+INDEX(装备数值!$X$13:$AH$116,$V235*8+7,CV$2)*$AL235+INDEX(装备数值!$X$13:$AH$116,$W235*8+8,CV$2)*$AM235</f>
        <v>0</v>
      </c>
      <c r="CW235" s="14">
        <f>INDEX(装备数值!$X$13:$AH$116,$P235*8+1,CW$2)*$AF235+INDEX(装备数值!$X$13:$AH$116,$Q235*8+2,CW$2)*$AG235+INDEX(装备数值!$X$13:$AH$116,$S235*8+3,CW$2)*$AH235+INDEX(装备数值!$X$13:$AH$116,$R235*8+4,CW$2)*$AI235+INDEX(装备数值!$X$13:$AH$116,$T235*8+5,CW$2)*$AJ235+INDEX(装备数值!$X$13:$AH$116,$U235*8+6,CW$2)*$AK235+INDEX(装备数值!$X$13:$AH$116,$V235*8+7,CW$2)*$AL235+INDEX(装备数值!$X$13:$AH$116,$W235*8+8,CW$2)*$AM235</f>
        <v>0</v>
      </c>
      <c r="CY235" s="14">
        <f>INDEX(装备数值!$AN$17:$AN$117,MATCH(MIN($X235:$AE235),装备数值!$AO$17:$AO$117,1))</f>
        <v>4</v>
      </c>
      <c r="CZ235" s="14">
        <f>IF(COUNTIF($P235:$W235,"&gt;"&amp;0)=8,INDEX(装备数值!AR$17:AR$117,$CY235+1),0)</f>
        <v>320</v>
      </c>
      <c r="DA235" s="14">
        <f>IF(COUNTIF($P235:$W235,"&gt;"&amp;0)=8,INDEX(装备数值!AS$17:AS$117,$CY235+1),0)</f>
        <v>2400</v>
      </c>
      <c r="DB235" s="14">
        <f>IF(COUNTIF($P235:$W235,"&gt;"&amp;0)=8,INDEX(装备数值!AT$17:AT$117,$CY235+1),0)</f>
        <v>160</v>
      </c>
      <c r="DC235" s="14">
        <f>IF(COUNTIF($P235:$W235,"&gt;"&amp;0)=8,INDEX(装备数值!AU$17:AU$117,$CY235+1),0)</f>
        <v>3200</v>
      </c>
      <c r="DD235" s="14">
        <f>IF(COUNTIF($P235:$W235,"&gt;"&amp;0)=8,INDEX(装备数值!AV$17:AV$117,$CY235+1),0)</f>
        <v>56</v>
      </c>
      <c r="DF235" s="14">
        <f>INDEX(装备数值!$AY$17:$AY$77,MATCH(MIN($AF235:$AM235),装备数值!$AZ$17:$AZ$77,1))</f>
        <v>0</v>
      </c>
      <c r="DG235" s="26">
        <f>INDEX(装备数值!BA$17:BA$77,通天塔!DF235+1)</f>
        <v>0</v>
      </c>
      <c r="DH235" s="26">
        <f>INDEX(装备数值!BA$17:BA$77,通天塔!DF235+1)</f>
        <v>0</v>
      </c>
      <c r="DJ235" s="14">
        <f t="shared" ref="DJ235:DJ259" si="465">SUM(AN235:AZ235)</f>
        <v>3</v>
      </c>
      <c r="DK235" s="14">
        <f>VLOOKUP(DJ235,军阶与晶片数值!$W$6:$X$27,2)</f>
        <v>1</v>
      </c>
      <c r="DL235" s="14">
        <f>INDEX(军阶与晶片数值!Y$6:Y$27,$DK235+1)</f>
        <v>100</v>
      </c>
      <c r="DM235" s="14">
        <f>INDEX(军阶与晶片数值!Z$6:Z$27,$DK235+1)</f>
        <v>100</v>
      </c>
      <c r="DN235" s="14">
        <f>INDEX(军阶与晶片数值!AA$6:AA$27,$DK235+1)</f>
        <v>100</v>
      </c>
      <c r="DO235" s="14">
        <f>INDEX(军阶与晶片数值!AB$6:AB$27,$DK235+1)</f>
        <v>100</v>
      </c>
      <c r="DP235" s="26">
        <f>INDEX(军阶与晶片数值!AC$6:AC$27,$DK235+1)</f>
        <v>5</v>
      </c>
      <c r="DQ235" s="26">
        <f>INDEX(军阶与晶片数值!AD$6:AD$27,$DK235+1)</f>
        <v>2.5</v>
      </c>
      <c r="DS235" s="26">
        <f>INDEX(军阶与晶片数值!I$6:I$16,AN235+1)</f>
        <v>0.01</v>
      </c>
      <c r="DT235" s="26">
        <f>INDEX(军阶与晶片数值!M$6:M$16,AO235+1)</f>
        <v>0.01</v>
      </c>
      <c r="DU235" s="26">
        <f>INDEX(军阶与晶片数值!J$6:J$16,AP235+1)</f>
        <v>0.01</v>
      </c>
      <c r="DV235" s="26">
        <f>INDEX(军阶与晶片数值!K$6:K$16,AQ235+1)</f>
        <v>0</v>
      </c>
      <c r="DW235" s="26">
        <f>INDEX(军阶与晶片数值!L$6:L$16,AR235+1)</f>
        <v>0</v>
      </c>
      <c r="DX235" s="28">
        <f>INDEX(军阶与晶片数值!N$6:N$16,AS235+1)</f>
        <v>0</v>
      </c>
      <c r="DY235" s="28">
        <f>INDEX(军阶与晶片数值!O$6:O$16,AT235+1)</f>
        <v>0</v>
      </c>
      <c r="DZ235" s="28">
        <f>INDEX(军阶与晶片数值!P$6:P$16,AU235+1)</f>
        <v>0</v>
      </c>
      <c r="EA235" s="28">
        <f>INDEX(军阶与晶片数值!Q$6:Q$16,AV235+1)</f>
        <v>0</v>
      </c>
      <c r="EB235" s="26">
        <f>INDEX(军阶与晶片数值!R$6:R$16,AW235+1)</f>
        <v>0</v>
      </c>
      <c r="EC235" s="26">
        <f>INDEX(军阶与晶片数值!S$6:S$16,AX235+1)</f>
        <v>0</v>
      </c>
      <c r="ED235" s="26">
        <f>INDEX(军阶与晶片数值!T$6:T$16,AY235+1)</f>
        <v>0</v>
      </c>
      <c r="EE235" s="26">
        <f>INDEX(军阶与晶片数值!U$6:U$16,AZ235+1)</f>
        <v>0</v>
      </c>
      <c r="EG235" s="26">
        <f>INDEX(军阶与晶片数值!$C$6:$C$36,通天塔!$BA235+1)</f>
        <v>7.0000000000000007E-2</v>
      </c>
      <c r="EH235" s="26">
        <f>INDEX(军阶与晶片数值!$C$6:$C$36,通天塔!$BA235+1)</f>
        <v>7.0000000000000007E-2</v>
      </c>
      <c r="EI235" s="26">
        <f>INDEX(军阶与晶片数值!$C$6:$C$36,通天塔!$BA235+1)</f>
        <v>7.0000000000000007E-2</v>
      </c>
      <c r="EJ235" s="26">
        <f>INDEX(军阶与晶片数值!$C$6:$C$36,通天塔!$BA235+1)</f>
        <v>7.0000000000000007E-2</v>
      </c>
      <c r="EK235" s="26">
        <f>INDEX(军阶与晶片数值!$C$6:$C$36,通天塔!$BA235+1)</f>
        <v>7.0000000000000007E-2</v>
      </c>
      <c r="EM235" s="14">
        <f>INDEX(战舰突破!$H$6:$H$18,通天塔!$J235+1)+INDEX(战舰突破!$H$23:$H$35,通天塔!$K235+1)+INDEX(战舰突破!$H$40:$H$52,通天塔!$L235+1)</f>
        <v>200</v>
      </c>
      <c r="EN235" s="14">
        <f>INDEX(战舰突破!$I$6:$I$18,通天塔!$J235+1)+INDEX(战舰突破!$I$23:$I$35,通天塔!$K235+1)+INDEX(战舰突破!$I$40:$I$52,通天塔!$L235+1)</f>
        <v>200</v>
      </c>
      <c r="EO235" s="14">
        <f>INDEX(战舰突破!$J$6:$J$18,通天塔!$J235+1)+INDEX(战舰突破!$J$23:$J$35,通天塔!$K235+1)+INDEX(战舰突破!$J$40:$J$52,通天塔!$L235+1)</f>
        <v>0</v>
      </c>
      <c r="EP235" s="14">
        <f>INDEX(战舰突破!$K$6:$K$18,通天塔!$J235+1)+INDEX(战舰突破!$K$23:$K$35,通天塔!$K235+1)+INDEX(战舰突破!$K$40:$K$52,通天塔!$L235+1)</f>
        <v>0</v>
      </c>
      <c r="EQ235" s="14">
        <f>INDEX(战舰突破!$L$6:$L$18,通天塔!$J235+1)+INDEX(战舰突破!$L$23:$L$35,通天塔!$K235+1)+INDEX(战舰突破!$L$40:$L$52,通天塔!$L235+1)</f>
        <v>0</v>
      </c>
      <c r="ER235" s="18">
        <f>INDEX(战舰突破!$N$6:$N$18,通天塔!$J235+1)+INDEX(战舰突破!$N$23:$N$35,通天塔!$K235+1)+INDEX(战舰突破!$N$40:$N$52,通天塔!$L235+1)</f>
        <v>0</v>
      </c>
      <c r="ES235" s="18">
        <f>INDEX(战舰突破!$O$6:$O$18,通天塔!$J235+1)+INDEX(战舰突破!$O$23:$O$35,通天塔!$K235+1)+INDEX(战舰突破!$O$40:$O$52,通天塔!$L235+1)</f>
        <v>0</v>
      </c>
      <c r="ET235" s="18">
        <f>INDEX(战舰突破!$P$6:$P$18,通天塔!$J235+1)+INDEX(战舰突破!$P$23:$P$35,通天塔!$K235+1)+INDEX(战舰突破!$P$40:$P$52,通天塔!$L235+1)</f>
        <v>0</v>
      </c>
      <c r="EU235" s="18">
        <f>INDEX(战舰突破!$Q$6:$Q$18,通天塔!$J235+1)+INDEX(战舰突破!$Q$23:$Q$35,通天塔!$K235+1)+INDEX(战舰突破!$Q$40:$Q$52,通天塔!$L235+1)</f>
        <v>0</v>
      </c>
      <c r="EV235" s="18">
        <f>INDEX(战舰突破!$R$6:$R$18,通天塔!$J235+1)+INDEX(战舰突破!$R$23:$R$35,通天塔!$K235+1)+INDEX(战舰突破!$R$40:$R$52,通天塔!$L235+1)</f>
        <v>0</v>
      </c>
      <c r="EW235" s="18">
        <f>INDEX(战舰突破!$M$6:$M$18,通天塔!$J235+1)+INDEX(战舰突破!$M$23:$M$35,通天塔!$K235+1)+INDEX(战舰突破!$M$40:$M$52,通天塔!$L235+1)</f>
        <v>0</v>
      </c>
      <c r="EX235" s="22">
        <f>INDEX(战舰突破!$W$6:$W$18,通天塔!$J235+1)+INDEX(战舰突破!$W$23:$W$35,通天塔!$K235+1)+INDEX(战舰突破!$W$40:$W$52,通天塔!$L235+1)</f>
        <v>0.3</v>
      </c>
      <c r="FA235" s="14">
        <f>INDEX(战舰突破!$S$6:$S$18,通天塔!$J235+1)</f>
        <v>0</v>
      </c>
      <c r="FB235" s="14">
        <f>INDEX(战舰突破!$T$6:$T$18,通天塔!$J235+1)</f>
        <v>0</v>
      </c>
      <c r="FC235" s="14">
        <f>INDEX(战舰突破!$U$6:$U$18,通天塔!$J235+1)</f>
        <v>0.1</v>
      </c>
      <c r="FD235" s="14">
        <f>INDEX(战舰突破!$V$6:$V$18,通天塔!$J235+1)</f>
        <v>0</v>
      </c>
      <c r="FE235" s="14">
        <f>INDEX(战舰突破!$X$6:$X$18,通天塔!$J235+1)</f>
        <v>3</v>
      </c>
      <c r="FG235" s="14">
        <f>INDEX(战舰突破!$S$23:$S$35,通天塔!$J235+1)</f>
        <v>0</v>
      </c>
      <c r="FH235" s="14">
        <f>INDEX(战舰突破!$T$23:$T$35,通天塔!$J235+1)</f>
        <v>0</v>
      </c>
      <c r="FI235" s="14">
        <f>INDEX(战舰突破!$U$23:$U$35,通天塔!$J235+1)</f>
        <v>0.1</v>
      </c>
      <c r="FJ235" s="14">
        <f>INDEX(战舰突破!$V$23:$V$35,通天塔!$J235+1)</f>
        <v>0</v>
      </c>
      <c r="FK235" s="14">
        <f>INDEX(战舰突破!$X$23:$X$35,通天塔!$J235+1)</f>
        <v>45</v>
      </c>
      <c r="FM235" s="14">
        <f>INDEX(战舰突破!$S$40:$S$52,通天塔!$J235+1)</f>
        <v>0</v>
      </c>
      <c r="FN235" s="14">
        <f>INDEX(战舰突破!$T$40:$T$52,通天塔!$J235+1)</f>
        <v>0</v>
      </c>
      <c r="FO235" s="14">
        <f>INDEX(战舰突破!$U$40:$U$52,通天塔!$J235+1)</f>
        <v>0.1</v>
      </c>
      <c r="FP235" s="14">
        <f>INDEX(战舰突破!$V$40:$V$52,通天塔!$J235+1)</f>
        <v>0</v>
      </c>
      <c r="FQ235" s="14">
        <f>INDEX(战舰突破!$X$40:$X$52,通天塔!$J235+1)</f>
        <v>75</v>
      </c>
      <c r="FT235" s="14">
        <f t="shared" ref="FT235:FT259" si="466">INT((BF235+BY235+CF235+CM235+CZ235+EM235)*(1+DS235)*(1+EG235)*(1+ER235))</f>
        <v>4996</v>
      </c>
      <c r="FU235" s="14">
        <f t="shared" ref="FU235:FU259" si="467">IF(BL235&gt;0,INT((BL235+BY235+CF235+CM235+CZ235+EM235)*(1+DS235)*(1+EG235)*(1+ER235)),0)</f>
        <v>5328</v>
      </c>
      <c r="FV235" s="14">
        <f t="shared" ref="FV235:FV259" si="468">IF(BR235&gt;0,INT((BR235+BY235+CF235+CM235+CZ235+EM235)*(1+DS235)*(1+EG235)*(1+ER235)),0)</f>
        <v>0</v>
      </c>
      <c r="FW235" s="14">
        <f t="shared" ref="FW235:FW259" si="469">INT((BG235+BM235+BS235+BZ235+CG235+CN235+DA235+EO235)*(1+DT235)*(1+EH235)*(1+ES235))</f>
        <v>38963</v>
      </c>
      <c r="FX235" s="14">
        <f t="shared" ref="FX235:FX259" si="470">INT((BH235+BN235+BT235+CA235+CH235+CO235+DB235+EN235)*(1+DU235)*(1+EI235)*(1+ET235))</f>
        <v>3148</v>
      </c>
      <c r="FY235" s="14">
        <f t="shared" ref="FY235:FY259" si="471">INT((BI235+BO235+BU235+CB235+CI235+CP235+DC235)*(1+DV235)*(1+EJ235))</f>
        <v>86193</v>
      </c>
      <c r="FZ235" s="14">
        <f t="shared" ref="FZ235:FZ259" si="472">INT((BJ235+BP235+BV235+CC235+CJ235+CQ235+DD235)*(1+DW235)*(1+EK235))</f>
        <v>827</v>
      </c>
      <c r="GA235" s="28">
        <f t="shared" ref="GA235:GA259" si="473">CR235+DL235+DX235</f>
        <v>100</v>
      </c>
      <c r="GB235" s="28">
        <f t="shared" ref="GB235:GB259" si="474">CS235+DM235+DY235</f>
        <v>100</v>
      </c>
      <c r="GC235" s="28">
        <f t="shared" ref="GC235:GC259" si="475">CT235+DN235+DZ235</f>
        <v>100</v>
      </c>
      <c r="GD235" s="28">
        <f t="shared" ref="GD235:GD259" si="476">CU235+DO235+EA235</f>
        <v>100</v>
      </c>
      <c r="GE235" s="28">
        <f t="shared" ref="GE235:GE259" si="477">(1+DG235)*(1+EB235)</f>
        <v>1</v>
      </c>
      <c r="GF235" s="28">
        <f t="shared" ref="GF235:GF259" si="478">(1+DH235)*(1+EC235)</f>
        <v>1</v>
      </c>
      <c r="GG235" s="28">
        <f t="shared" ref="GG235:GG259" si="479">CX235+DR235+ED235</f>
        <v>0</v>
      </c>
      <c r="GH235" s="28">
        <f t="shared" ref="GH235:GH259" si="480">CY235+DS235+EE235</f>
        <v>4.01</v>
      </c>
      <c r="GI235" s="14">
        <f t="shared" ref="GI235:GI259" si="481">(1+FA235)</f>
        <v>1</v>
      </c>
      <c r="GJ235" s="14">
        <f t="shared" ref="GJ235:GJ259" si="482">(1+FG235)</f>
        <v>1</v>
      </c>
      <c r="GK235" s="14">
        <f t="shared" ref="GK235:GK259" si="483">(1+FM235)</f>
        <v>1</v>
      </c>
      <c r="GL235" s="18">
        <f t="shared" ref="GL235:GL259" si="484">(1+FB235+EW235)</f>
        <v>1</v>
      </c>
      <c r="GM235" s="18">
        <f t="shared" ref="GM235:GM259" si="485">(1+FH235+EW235)</f>
        <v>1</v>
      </c>
      <c r="GN235" s="18">
        <f t="shared" ref="GN235:GN259" si="486">(1+FN235+EW235)</f>
        <v>1</v>
      </c>
      <c r="GO235" s="29">
        <f t="shared" ref="GO235:GQ260" si="487">$GA235+GO$2</f>
        <v>250</v>
      </c>
      <c r="GP235" s="29">
        <f t="shared" si="487"/>
        <v>550</v>
      </c>
      <c r="GQ235" s="29">
        <f t="shared" si="487"/>
        <v>550</v>
      </c>
      <c r="GR235" s="26">
        <f t="shared" ref="GR235:GR259" si="488">FC235</f>
        <v>0.1</v>
      </c>
      <c r="GS235" s="26">
        <f t="shared" ref="GS235:GS259" si="489">FI235</f>
        <v>0.1</v>
      </c>
      <c r="GT235" s="26">
        <f t="shared" ref="GT235:GT259" si="490">FO235</f>
        <v>0.1</v>
      </c>
      <c r="GU235" s="14">
        <f t="shared" ref="GU235:GU259" si="491">(GU$2+FD235)</f>
        <v>2</v>
      </c>
      <c r="GV235" s="14">
        <f t="shared" ref="GV235:GV259" si="492">(GV$2+FJ235)</f>
        <v>2</v>
      </c>
      <c r="GW235" s="14">
        <f t="shared" ref="GW235:GW259" si="493">(GW$2+FP235)</f>
        <v>2</v>
      </c>
      <c r="GX235" s="14">
        <f t="shared" ref="GX235:GX259" si="494">FE235</f>
        <v>3</v>
      </c>
      <c r="GY235" s="14">
        <f t="shared" ref="GY235:GY259" si="495">FK235</f>
        <v>45</v>
      </c>
      <c r="GZ235" s="14">
        <f t="shared" ref="GZ235:GZ259" si="496">FQ235</f>
        <v>75</v>
      </c>
      <c r="HA235">
        <v>228</v>
      </c>
      <c r="HB235" s="14">
        <f t="shared" ref="HB235:HB259" si="497">INT((SUMPRODUCT(FT235:GF235,FT$2:GF$2)+SUMPRODUCT($GI$2:$GK$2,$GI$5:$GK$5)-SUMPRODUCT($GE$2:$GF$2,$GE$5:$GF$5)-SUMPRODUCT($GI$2:$GK$2,$GI$5:$GK$5))*HB$3)</f>
        <v>529059</v>
      </c>
      <c r="HD235" s="14">
        <f t="shared" ref="HD235:HD259" si="498">INT(MIN(FX235*2,((FW235+FY235)/20+FX235*2)/2))</f>
        <v>6276</v>
      </c>
      <c r="HE235" s="14">
        <f t="shared" ref="HE235:HE259" si="499">INT(20+MAX(0,FT235-100)/2)</f>
        <v>2468</v>
      </c>
      <c r="HF235" s="29">
        <f t="shared" ref="HF235:HF259" si="500">INT(0.96*GB235)</f>
        <v>96</v>
      </c>
      <c r="HG235" s="29">
        <f t="shared" ref="HG235:HG259" si="501">INT(MAX((GB235-350)/1.44,0))</f>
        <v>0</v>
      </c>
      <c r="HH235" s="29">
        <f t="shared" ref="HH235:HH259" si="502">MAX(INT((GC235-350)*0.75),0)</f>
        <v>0</v>
      </c>
      <c r="HI235" s="29">
        <f t="shared" ref="HI235:HI259" si="503">MAX(INT((GD235-350)*0.7),0)</f>
        <v>0</v>
      </c>
      <c r="HJ235" s="14">
        <f t="shared" ref="HJ235:HJ259" si="504">GE235</f>
        <v>1</v>
      </c>
      <c r="HK235" s="14">
        <f t="shared" ref="HK235:HK259" si="505">GF235</f>
        <v>1</v>
      </c>
      <c r="HL235" s="14">
        <f t="shared" ref="HL235:HL259" si="506">INT(FT235*0.1+FU235*0.1+FV235*0.1)</f>
        <v>1032</v>
      </c>
      <c r="HM235" s="14">
        <f t="shared" ref="HM235:HM259" si="507">HE235-2 * MAX(0,GC235-HI235)</f>
        <v>2268</v>
      </c>
      <c r="HN235" s="26">
        <f t="shared" ref="HN235:HN259" si="508">(GA235-0.8*HG235)/(1000+1.6*HG235)</f>
        <v>0.1</v>
      </c>
      <c r="HO235" s="26">
        <f t="shared" ref="HO235:HO259" si="509">(EX235+(GD235-0.8*GC235)/(1000+1.6*HH235))</f>
        <v>0.32</v>
      </c>
      <c r="HP235" s="29">
        <f t="shared" ref="HP235:HP259" si="510">ROUND((MAX(FT235*0.5,(FT235-0.6*HM235)) * ((FT235-0.6*HM235)/FT235)+GX235)*GL235*HP$2,0)</f>
        <v>331</v>
      </c>
      <c r="HQ235" s="29">
        <f t="shared" ref="HQ235:HQ259" si="511">ROUND(IF(FU235&gt;0,(MAX(FU235*0.5,(FU235-0.6*HM235)) * ((FU235-0.6*HM235)/FU235)*HQ$2+GY235)*GM235,0),0)</f>
        <v>1817</v>
      </c>
      <c r="HR235" s="29">
        <f t="shared" ref="HR235:HR259" si="512">ROUND(IF(FV235&gt;0,(MAX(FV235*0.5,(FV235-0.6*HM235)) * ((FV235-0.6*HM235)/FV235)*HR$2+GZ235)*GN235,0),0)</f>
        <v>0</v>
      </c>
      <c r="HS235" s="26">
        <f t="shared" ref="HS235:HS259" si="513">GR235+(GO235-0.8*HG235)/(3000+1.6*HG235)</f>
        <v>0.18333333333333335</v>
      </c>
      <c r="HT235" s="26">
        <f t="shared" ref="HT235:HT259" si="514">GS235+(GP235-0.8*HG235)/(3000+1.6*HG235)</f>
        <v>0.28333333333333333</v>
      </c>
      <c r="HU235" s="26">
        <f t="shared" ref="HU235:HU259" si="515">GT235+(GQ235-0.8*HG235)/(3000+1.6*HG235)</f>
        <v>0.28333333333333333</v>
      </c>
      <c r="HV235" s="26">
        <f t="shared" ref="HV235:HV259" si="516">MAX(HS235-40%,0)</f>
        <v>0</v>
      </c>
      <c r="HW235" s="29">
        <f t="shared" ref="HW235:HW259" si="517">GI235*((HS235-$HV235)*GU235+(1-(HS235-$HV235)))</f>
        <v>1.1833333333333333</v>
      </c>
      <c r="HX235" s="29">
        <f t="shared" ref="HX235:HX259" si="518">GJ235*((HT235-$HV235)*GV235+(1-(HT235-$HV235)))</f>
        <v>1.2833333333333332</v>
      </c>
      <c r="HY235" s="29">
        <f t="shared" ref="HY235:HY259" si="519">GK235*((HU235-$HV235)*GW235+(1-(HU235-$HV235)))</f>
        <v>1.2833333333333332</v>
      </c>
      <c r="HZ235" s="29">
        <f t="shared" ref="HZ235:HZ259" si="520">GI235*((HS235-$HV235)*GU235+(1-(HS235-$HV235)))/HP$1*HP235</f>
        <v>1958.4166666666665</v>
      </c>
      <c r="IA235" s="29">
        <f t="shared" ref="IA235:IA259" si="521">GJ235*((HT235-$HV235)*GV235+(1-(HT235-$HV235)))/HQ$1*HQ235</f>
        <v>1554.5444444444445</v>
      </c>
      <c r="IB235" s="29">
        <f t="shared" ref="IB235:IB259" si="522">GK235*((HU235-$HV235)*GW235+(1-(HU235-$HV235)))/HR$1*HR235</f>
        <v>0</v>
      </c>
      <c r="IC235" s="29">
        <f t="shared" ref="IC235:IC259" si="523">ROUND((MAX(FT235*0.5,(FT235-0.6*HE235)) * ((FT235-0.6*HE235)/FT235)+GX235)*GL235,0)*7+200</f>
        <v>17532</v>
      </c>
      <c r="ID235" s="14">
        <f t="shared" ref="ID235:ID259" si="524">ROUND(HZ235+IA235+IB235,2)</f>
        <v>3512.96</v>
      </c>
      <c r="IH235" s="14">
        <v>5</v>
      </c>
      <c r="II235" s="14">
        <v>3</v>
      </c>
      <c r="IJ235" s="14">
        <v>2400</v>
      </c>
      <c r="IK235" s="14">
        <v>400</v>
      </c>
      <c r="IL235" s="14">
        <v>300</v>
      </c>
      <c r="IM235" s="23">
        <f t="shared" ref="IM235:IM259" si="525">INT(($HP235*$GI235*IJ235*$HW235+$HQ235*$GJ235*$HX235*IK235+$HR235*$GK235*$HY235*IL235)+$IC235*IH235+($HQ235*$GJ235*$HX235*II235*5*6/1.5+$HR235*$GK235*$HY235*II235*5*6/2)*IM$3)</f>
        <v>2100335</v>
      </c>
      <c r="IN235" s="23">
        <f t="shared" ref="IN235:IN259" si="526">MAX(INT(LOG(IM235,1000)-1),0)</f>
        <v>1</v>
      </c>
      <c r="IO235" s="23">
        <f t="shared" ref="IO235:IO259" si="527">ROUND(IM235/1000^IN235,2)</f>
        <v>2100.34</v>
      </c>
      <c r="IP235" s="23">
        <f t="shared" ref="IP235:IP259" si="528">INT(($FT235*$GI235*IJ235*$HP$2*$HW235+$FU235*$GJ235*$HX235*$HQ$2*IK235+$FV235*$GK235*$HY235*$HR$2*IL235)+$IC235*IH235+($FU235*$GJ235*$HX235*II235*5*6/1.5+$FV235*$GK235*$HY235*II235*5*6/2)*IP$3-(HL235*60)*0.75)</f>
        <v>3660952</v>
      </c>
      <c r="IQ235" s="23">
        <f t="shared" ref="IQ235:IQ259" si="529">MAX(INT(LOG(IP235,1000)-1),0)</f>
        <v>1</v>
      </c>
      <c r="IR235" s="23">
        <f t="shared" ref="IR235:IR259" si="530">ROUND(IP235/1000^IQ235,2)</f>
        <v>3660.95</v>
      </c>
      <c r="IS235" s="14">
        <v>1</v>
      </c>
      <c r="IT235" s="14">
        <v>1</v>
      </c>
      <c r="IU235" s="14">
        <v>240</v>
      </c>
      <c r="IV235" s="14">
        <v>40</v>
      </c>
      <c r="IW235" s="14">
        <v>30</v>
      </c>
      <c r="IX235" s="23">
        <f t="shared" ref="IX235:IX259" si="531">INT(($HP235*$GI235*IU235*$HW235+$HQ235*$GJ235*$HX235*IV235+$HR235*$GK235*$HY235*IW235)+$IC235*IS235+($HQ235*$GJ235*$HX235*IT235*5*6/1.5+$HR235*$GK235*$HY235*IT235*5*6/2))</f>
        <v>251445</v>
      </c>
      <c r="IY235" s="23">
        <f t="shared" ref="IY235:IY259" si="532">MAX(INT(LOG(IX235,1000)-1),0)</f>
        <v>0</v>
      </c>
      <c r="IZ235" s="23">
        <f t="shared" ref="IZ235:IZ259" si="533">ROUND(IX235/1000^IY235,2)</f>
        <v>251445</v>
      </c>
      <c r="JA235" s="23"/>
      <c r="JB235" s="23"/>
      <c r="JC235" s="23"/>
      <c r="JG235">
        <f t="shared" ref="JG235:JG259" si="534">FW235/(((HD235-0.6*FX235)*(HD235-0.6*FX235)/HD235)*$JI$3)+FY235/(HD235*$JI$3)</f>
        <v>1.2412362369970191</v>
      </c>
      <c r="JH235">
        <f t="shared" ref="JH235:JH259" si="535">HJ235*JG235</f>
        <v>1.2412362369970191</v>
      </c>
      <c r="JJ235" s="14">
        <v>10</v>
      </c>
      <c r="JK235" s="14">
        <v>2</v>
      </c>
      <c r="JL235" s="14">
        <v>1.5</v>
      </c>
      <c r="JM235" s="23">
        <f t="shared" ref="JM235:JM259" si="536">INT(($HP235*$GI235*$HW235*JJ235+$HQ235*$GJ235*$HX235*JK235+$HR235*$GK235*$HY235*JL235))</f>
        <v>8580</v>
      </c>
      <c r="JN235" s="23">
        <f t="shared" ref="JN235:JN259" si="537">MAX(INT(LOG(JM235,1000)-1),0)</f>
        <v>0</v>
      </c>
      <c r="JO235" s="23">
        <f t="shared" ref="JO235:JO259" si="538">ROUND(JM235/1000^JN235,2)</f>
        <v>8580</v>
      </c>
      <c r="JP235" s="14">
        <v>30</v>
      </c>
      <c r="JQ235" s="14">
        <v>6</v>
      </c>
      <c r="JR235" s="14">
        <v>4</v>
      </c>
      <c r="JS235" s="23">
        <f t="shared" ref="JS235:JS259" si="539">INT(($HP235*$GI235*$HW235*JP235+$HQ235*$GJ235*$HX235*JQ235+$HR235*$GK235*$HY235*JR235))</f>
        <v>25741</v>
      </c>
      <c r="JT235" s="23">
        <f t="shared" ref="JT235:JT259" si="540">MAX(INT(LOG(JS235,1000)-1),0)</f>
        <v>0</v>
      </c>
      <c r="JU235" s="23">
        <f t="shared" ref="JU235:JU259" si="541">ROUND(JS235/1000^JT235,2)</f>
        <v>25741</v>
      </c>
      <c r="JW235" s="23">
        <f t="shared" ref="JW235:JW259" si="542">ROUND(JS235/3*4,0)</f>
        <v>34321</v>
      </c>
      <c r="JX235" s="23">
        <f t="shared" ref="JX235:JX259" si="543">MAX(INT(LOG(JW235,1000)-1),0)</f>
        <v>0</v>
      </c>
      <c r="JY235" s="23">
        <f t="shared" ref="JY235:JY259" si="544">ROUND(JW235/1000^JX235,2)</f>
        <v>34321</v>
      </c>
      <c r="JZ235" s="23">
        <f t="shared" ref="JZ235:JZ259" si="545">ROUND(JM235*1.5,0)</f>
        <v>12870</v>
      </c>
      <c r="KA235" s="23">
        <f t="shared" ref="KA235:KA259" si="546">MAX(INT(LOG(JZ235,1000)-1),0)</f>
        <v>0</v>
      </c>
      <c r="KB235" s="23">
        <f t="shared" ref="KB235:KB259" si="547">ROUND(JZ235/1000^KA235,2)</f>
        <v>12870</v>
      </c>
    </row>
    <row r="236" spans="3:288" ht="16.5" x14ac:dyDescent="0.2">
      <c r="C236" s="14" t="s">
        <v>880</v>
      </c>
      <c r="D236" s="14">
        <v>2</v>
      </c>
      <c r="E236" s="14"/>
      <c r="F236" s="14">
        <v>50</v>
      </c>
      <c r="G236" s="14">
        <v>40</v>
      </c>
      <c r="H236" s="14">
        <v>40</v>
      </c>
      <c r="I236" s="14">
        <v>0</v>
      </c>
      <c r="J236" s="14">
        <v>2</v>
      </c>
      <c r="K236" s="14">
        <v>2</v>
      </c>
      <c r="L236" s="14">
        <v>0</v>
      </c>
      <c r="M236" s="14">
        <v>1</v>
      </c>
      <c r="N236" s="14">
        <v>1</v>
      </c>
      <c r="O236" s="14">
        <v>1</v>
      </c>
      <c r="P236" s="14">
        <v>3</v>
      </c>
      <c r="Q236" s="14">
        <v>4</v>
      </c>
      <c r="R236" s="14">
        <v>3</v>
      </c>
      <c r="S236" s="14">
        <v>3</v>
      </c>
      <c r="T236" s="14">
        <v>3</v>
      </c>
      <c r="U236" s="14">
        <v>3</v>
      </c>
      <c r="V236" s="14">
        <v>2</v>
      </c>
      <c r="W236" s="14">
        <v>2</v>
      </c>
      <c r="X236" s="14">
        <v>50</v>
      </c>
      <c r="Y236" s="14">
        <v>50</v>
      </c>
      <c r="Z236" s="14">
        <v>50</v>
      </c>
      <c r="AA236" s="14">
        <v>50</v>
      </c>
      <c r="AB236" s="14">
        <v>50</v>
      </c>
      <c r="AC236" s="14">
        <v>50</v>
      </c>
      <c r="AD236" s="14">
        <v>50</v>
      </c>
      <c r="AE236" s="14">
        <v>50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1</v>
      </c>
      <c r="AO236" s="14">
        <v>1</v>
      </c>
      <c r="AP236" s="14">
        <v>1</v>
      </c>
      <c r="AQ236" s="14">
        <v>1</v>
      </c>
      <c r="AR236" s="14">
        <v>1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4</v>
      </c>
      <c r="BF236" s="14">
        <f>ROUND((INDEX(新战舰养成!S$6:S$18,通天塔!$J236+1)+INDEX(新战舰养成!D$6:D$18,通天塔!$J236+1)*(通天塔!$G236-1))*INDEX(战舰突破!$D$6:$D$18,通天塔!$M236+1),0)</f>
        <v>1623</v>
      </c>
      <c r="BG236" s="14">
        <f>ROUND((INDEX(新战舰养成!T$6:T$18,通天塔!$J236+1)+INDEX(新战舰养成!E$6:E$18,通天塔!$J236+1)*(通天塔!$G236-1))*INDEX(战舰突破!$D$6:$D$18,通天塔!$M236+1),0)</f>
        <v>12914</v>
      </c>
      <c r="BH236" s="14">
        <f>ROUND((INDEX(新战舰养成!U$6:U$18,通天塔!$J236+1)+INDEX(新战舰养成!F$6:F$18,通天塔!$J236+1)*(通天塔!$G236-1))*INDEX(战舰突破!$D$6:$D$18,通天塔!$M236+1),0)</f>
        <v>833</v>
      </c>
      <c r="BI236" s="14">
        <f>ROUND((INDEX(新战舰养成!V$6:V$18,通天塔!$J236+1)+INDEX(新战舰养成!G$6:G$18,通天塔!$J236+1)*(通天塔!$G236-1))*INDEX(战舰突破!$D$6:$D$18,通天塔!$M236+1),0)</f>
        <v>330</v>
      </c>
      <c r="BJ236" s="14">
        <f>ROUND((INDEX(新战舰养成!W$6:W$18,通天塔!$J236+1)+INDEX(新战舰养成!H$6:H$18,通天塔!$J236+1)*(通天塔!$G236-1))*INDEX(战舰突破!$D$6:$D$18,通天塔!$M236+1),0)</f>
        <v>4</v>
      </c>
      <c r="BL236" s="14">
        <f>IF($H236&gt;0,ROUND((INDEX(新战舰养成!X$6:X$18,通天塔!$K236+1)+INDEX(新战舰养成!I$6:I$18,通天塔!$K236+1)*(通天塔!$H236-1))*INDEX(战舰突破!$D$6:$D$18,通天塔!$N236+1),0),0)</f>
        <v>1931</v>
      </c>
      <c r="BM236" s="14">
        <f>IF($H236&gt;0,ROUND((INDEX(新战舰养成!Y$6:Y$18,通天塔!$K236+1)+INDEX(新战舰养成!J$6:J$18,通天塔!$K236+1)*(通天塔!$H236-1))*INDEX(战舰突破!$D$6:$D$18,通天塔!$N236+1),0),0)</f>
        <v>0</v>
      </c>
      <c r="BN236" s="14">
        <f>IF($H236&gt;0,ROUND((INDEX(新战舰养成!Z$6:Z$18,通天塔!$K236+1)+INDEX(新战舰养成!K$6:K$18,通天塔!$K236+1)*(通天塔!$H236-1))*INDEX(战舰突破!$D$6:$D$18,通天塔!$N236+1),0),0)</f>
        <v>0</v>
      </c>
      <c r="BO236" s="14">
        <f>IF($H236&gt;0,ROUND((INDEX(新战舰养成!AA$6:AA$18,通天塔!$K236+1)+INDEX(新战舰养成!L$6:L$18,通天塔!$K236+1)*(通天塔!$H236-1))*INDEX(战舰突破!$D$6:$D$18,通天塔!$N236+1),0),0)</f>
        <v>16225</v>
      </c>
      <c r="BP236" s="14">
        <f>IF($H236&gt;0,ROUND((INDEX(新战舰养成!AB$6:AB$18,通天塔!$K236+1)+INDEX(新战舰养成!M$6:M$18,通天塔!$K236+1)*(通天塔!$H236-1))*INDEX(战舰突破!$D$6:$D$18,通天塔!$N236+1),0),0)</f>
        <v>322</v>
      </c>
      <c r="BR236" s="14">
        <f>IF($I236&gt;0,ROUND((INDEX(新战舰养成!AC$6:AC$18,通天塔!$L236+1)+INDEX(新战舰养成!I$6:I$18,通天塔!$L236+1)*(通天塔!$I236-1))*INDEX(战舰突破!$D$6:$D$18,通天塔!$O236+1),0),0)</f>
        <v>0</v>
      </c>
      <c r="BS236" s="14">
        <f>IF($I236&gt;0,ROUND((INDEX(新战舰养成!AD$6:AD$18,通天塔!$L236+1)+INDEX(新战舰养成!J$6:J$18,通天塔!$L236+1)*(通天塔!$I236-1))*INDEX(战舰突破!$D$6:$D$18,通天塔!$O236+1),0),0)</f>
        <v>0</v>
      </c>
      <c r="BT236" s="14">
        <f>IF($I236&gt;0,ROUND((INDEX(新战舰养成!AE$6:AE$18,通天塔!$L236+1)+INDEX(新战舰养成!K$6:K$18,通天塔!$L236+1)*(通天塔!$I236-1))*INDEX(战舰突破!$D$6:$D$18,通天塔!$O236+1),0),0)</f>
        <v>0</v>
      </c>
      <c r="BU236" s="14">
        <f>IF($I236&gt;0,ROUND((INDEX(新战舰养成!AF$6:AF$18,通天塔!$L236+1)+INDEX(新战舰养成!L$6:L$18,通天塔!$L236+1)*(通天塔!$I236-1))*INDEX(战舰突破!$D$6:$D$18,通天塔!$O236+1),0),0)</f>
        <v>0</v>
      </c>
      <c r="BV236" s="14">
        <f>IF($I236&gt;0,ROUND((INDEX(新战舰养成!AG$6:AG$18,通天塔!$L236+1)+INDEX(新战舰养成!M$6:M$18,通天塔!$L236+1)*(通天塔!$I236-1))*INDEX(战舰突破!$D$6:$D$18,通天塔!$O236+1),0),0)</f>
        <v>0</v>
      </c>
      <c r="BY236" s="14">
        <f>(INDEX(装备数值!$C$13:$G$116,通天塔!$P236*8+1,BY$2)+INDEX(装备数值!$C$13:$G$116,通天塔!$Q236*8+2,BY$2)+INDEX(装备数值!$C$13:$G$116,通天塔!$S236*8+3,BY$2)+INDEX(装备数值!$C$13:$G$116,通天塔!$R236*8+4,BY$2)+INDEX(装备数值!$C$13:$G$116,通天塔!$T236*8+5,BY$2)+INDEX(装备数值!$C$13:$G$116,通天塔!$U236*8+6,BY$2)+INDEX(装备数值!$C$13:$G$116,通天塔!$V236*8+7,BY$2)+INDEX(装备数值!$C$13:$G$116,通天塔!$W236*8+8,BY$2))</f>
        <v>1300</v>
      </c>
      <c r="BZ236" s="14">
        <f>(INDEX(装备数值!$C$13:$G$116,通天塔!$P236*8+1,BZ$2)+INDEX(装备数值!$C$13:$G$116,通天塔!$Q236*8+2,BZ$2)+INDEX(装备数值!$C$13:$G$116,通天塔!$S236*8+3,BZ$2)+INDEX(装备数值!$C$13:$G$116,通天塔!$R236*8+4,BZ$2)+INDEX(装备数值!$C$13:$G$116,通天塔!$T236*8+5,BZ$2)+INDEX(装备数值!$C$13:$G$116,通天塔!$U236*8+6,BZ$2)+INDEX(装备数值!$C$13:$G$116,通天塔!$V236*8+7,BZ$2)+INDEX(装备数值!$C$13:$G$116,通天塔!$W236*8+8,BZ$2))</f>
        <v>15000</v>
      </c>
      <c r="CA236" s="14">
        <f>(INDEX(装备数值!$C$13:$G$116,通天塔!$P236*8+1,CA$2)+INDEX(装备数值!$C$13:$G$116,通天塔!$Q236*8+2,CA$2)+INDEX(装备数值!$C$13:$G$116,通天塔!$S236*8+3,CA$2)+INDEX(装备数值!$C$13:$G$116,通天塔!$R236*8+4,CA$2)+INDEX(装备数值!$C$13:$G$116,通天塔!$T236*8+5,CA$2)+INDEX(装备数值!$C$13:$G$116,通天塔!$U236*8+6,CA$2)+INDEX(装备数值!$C$13:$G$116,通天塔!$V236*8+7,CA$2)+INDEX(装备数值!$C$13:$G$116,通天塔!$W236*8+8,CA$2))</f>
        <v>860</v>
      </c>
      <c r="CB236" s="14">
        <f>(INDEX(装备数值!$C$13:$G$116,通天塔!$P236*8+1,CB$2)+INDEX(装备数值!$C$13:$G$116,通天塔!$Q236*8+2,CB$2)+INDEX(装备数值!$C$13:$G$116,通天塔!$S236*8+3,CB$2)+INDEX(装备数值!$C$13:$G$116,通天塔!$R236*8+4,CB$2)+INDEX(装备数值!$C$13:$G$116,通天塔!$T236*8+5,CB$2)+INDEX(装备数值!$C$13:$G$116,通天塔!$U236*8+6,CB$2)+INDEX(装备数值!$C$13:$G$116,通天塔!$V236*8+7,CB$2)+INDEX(装备数值!$C$13:$G$116,通天塔!$W236*8+8,CB$2))</f>
        <v>34000</v>
      </c>
      <c r="CC236" s="14">
        <f>(INDEX(装备数值!$C$13:$G$116,通天塔!$P236*8+1,CC$2)+INDEX(装备数值!$C$13:$G$116,通天塔!$Q236*8+2,CC$2)+INDEX(装备数值!$C$13:$G$116,通天塔!$S236*8+3,CC$2)+INDEX(装备数值!$C$13:$G$116,通天塔!$R236*8+4,CC$2)+INDEX(装备数值!$C$13:$G$116,通天塔!$T236*8+5,CC$2)+INDEX(装备数值!$C$13:$G$116,通天塔!$U236*8+6,CC$2)+INDEX(装备数值!$C$13:$G$116,通天塔!$V236*8+7,CC$2)+INDEX(装备数值!$C$13:$G$116,通天塔!$W236*8+8,CC$2))</f>
        <v>240</v>
      </c>
      <c r="CF236" s="14">
        <f>INDEX(装备数值!$I$13:$M$116,通天塔!$P236*8+1,CF$2)*$X236+INDEX(装备数值!$I$13:$M$116,通天塔!$Q236*8+2,CF$2)*$Y236+INDEX(装备数值!$I$13:$M$116,通天塔!$S236*8+3,CF$2)*$Z236+INDEX(装备数值!$I$13:$M$116,通天塔!$R236*8+4,CF$2)*$AA236+INDEX(装备数值!$I$13:$M$116,通天塔!$T236*8+5,CF$2)*$AB236+INDEX(装备数值!$I$13:$M$116,通天塔!$U236*8+6,CF$2)*$AC236+INDEX(装备数值!$I$13:$M$116,通天塔!$V236*8+7,CF$2)*$AD236+INDEX(装备数值!$I$13:$M$116,通天塔!$W236*8+8,CF$2)*$AE236</f>
        <v>3500</v>
      </c>
      <c r="CG236" s="14">
        <f>INDEX(装备数值!$I$13:$M$116,通天塔!$P236*8+1,CG$2)*$X236+INDEX(装备数值!$I$13:$M$116,通天塔!$Q236*8+2,CG$2)*$Y236+INDEX(装备数值!$I$13:$M$116,通天塔!$S236*8+3,CG$2)*$Z236+INDEX(装备数值!$I$13:$M$116,通天塔!$R236*8+4,CG$2)*$AA236+INDEX(装备数值!$I$13:$M$116,通天塔!$T236*8+5,CG$2)*$AB236+INDEX(装备数值!$I$13:$M$116,通天塔!$U236*8+6,CG$2)*$AC236+INDEX(装备数值!$I$13:$M$116,通天塔!$V236*8+7,CG$2)*$AD236+INDEX(装备数值!$I$13:$M$116,通天塔!$W236*8+8,CG$2)*$AE236</f>
        <v>30000</v>
      </c>
      <c r="CH236" s="14">
        <f>INDEX(装备数值!$I$13:$M$116,通天塔!$P236*8+1,CH$2)*$X236+INDEX(装备数值!$I$13:$M$116,通天塔!$Q236*8+2,CH$2)*$Y236+INDEX(装备数值!$I$13:$M$116,通天塔!$S236*8+3,CH$2)*$Z236+INDEX(装备数值!$I$13:$M$116,通天塔!$R236*8+4,CH$2)*$AA236+INDEX(装备数值!$I$13:$M$116,通天塔!$T236*8+5,CH$2)*$AB236+INDEX(装备数值!$I$13:$M$116,通天塔!$U236*8+6,CH$2)*$AC236+INDEX(装备数值!$I$13:$M$116,通天塔!$V236*8+7,CH$2)*$AD236+INDEX(装备数值!$I$13:$M$116,通天塔!$W236*8+8,CH$2)*$AE236</f>
        <v>1900</v>
      </c>
      <c r="CI236" s="14">
        <f>INDEX(装备数值!$I$13:$M$116,通天塔!$P236*8+1,CI$2)*$X236+INDEX(装备数值!$I$13:$M$116,通天塔!$Q236*8+2,CI$2)*$Y236+INDEX(装备数值!$I$13:$M$116,通天塔!$S236*8+3,CI$2)*$Z236+INDEX(装备数值!$I$13:$M$116,通天塔!$R236*8+4,CI$2)*$AA236+INDEX(装备数值!$I$13:$M$116,通天塔!$T236*8+5,CI$2)*$AB236+INDEX(装备数值!$I$13:$M$116,通天塔!$U236*8+6,CI$2)*$AC236+INDEX(装备数值!$I$13:$M$116,通天塔!$V236*8+7,CI$2)*$AD236+INDEX(装备数值!$I$13:$M$116,通天塔!$W236*8+8,CI$2)*$AE236</f>
        <v>50000</v>
      </c>
      <c r="CJ236" s="14">
        <f>INDEX(装备数值!$I$13:$M$116,通天塔!$P236*8+1,CJ$2)*$X236+INDEX(装备数值!$I$13:$M$116,通天塔!$Q236*8+2,CJ$2)*$Y236+INDEX(装备数值!$I$13:$M$116,通天塔!$S236*8+3,CJ$2)*$Z236+INDEX(装备数值!$I$13:$M$116,通天塔!$R236*8+4,CJ$2)*$AA236+INDEX(装备数值!$I$13:$M$116,通天塔!$T236*8+5,CJ$2)*$AB236+INDEX(装备数值!$I$13:$M$116,通天塔!$U236*8+6,CJ$2)*$AC236+INDEX(装备数值!$I$13:$M$116,通天塔!$V236*8+7,CJ$2)*$AD236+INDEX(装备数值!$I$13:$M$116,通天塔!$W236*8+8,CJ$2)*$AE236</f>
        <v>600</v>
      </c>
      <c r="CM236" s="14">
        <f>INDEX(装备数值!$X$13:$AH$116,$P236*8+1,CM$2)*$AF236+INDEX(装备数值!$X$13:$AH$116,$Q236*8+2,CM$2)*$AG236+INDEX(装备数值!$X$13:$AH$116,$S236*8+3,CM$2)*$AH236+INDEX(装备数值!$X$13:$AH$116,$R236*8+4,CM$2)*$AI236+INDEX(装备数值!$X$13:$AH$116,$T236*8+5,CM$2)*$AJ236+INDEX(装备数值!$X$13:$AH$116,$U236*8+6,CM$2)*$AK236+INDEX(装备数值!$X$13:$AH$116,$V236*8+7,CM$2)*$AL236+INDEX(装备数值!$X$13:$AH$116,$W236*8+8,CM$2)*$AM236</f>
        <v>0</v>
      </c>
      <c r="CN236" s="14">
        <f>INDEX(装备数值!$X$13:$AH$116,$P236*8+1,CN$2)*$AF236+INDEX(装备数值!$X$13:$AH$116,$Q236*8+2,CN$2)*$AG236+INDEX(装备数值!$X$13:$AH$116,$S236*8+3,CN$2)*$AH236+INDEX(装备数值!$X$13:$AH$116,$R236*8+4,CN$2)*$AI236+INDEX(装备数值!$X$13:$AH$116,$T236*8+5,CN$2)*$AJ236+INDEX(装备数值!$X$13:$AH$116,$U236*8+6,CN$2)*$AK236+INDEX(装备数值!$X$13:$AH$116,$V236*8+7,CN$2)*$AL236+INDEX(装备数值!$X$13:$AH$116,$W236*8+8,CN$2)*$AM236</f>
        <v>0</v>
      </c>
      <c r="CO236" s="14">
        <f>INDEX(装备数值!$X$13:$AH$116,$P236*8+1,CO$2)*$AF236+INDEX(装备数值!$X$13:$AH$116,$Q236*8+2,CO$2)*$AG236+INDEX(装备数值!$X$13:$AH$116,$S236*8+3,CO$2)*$AH236+INDEX(装备数值!$X$13:$AH$116,$R236*8+4,CO$2)*$AI236+INDEX(装备数值!$X$13:$AH$116,$T236*8+5,CO$2)*$AJ236+INDEX(装备数值!$X$13:$AH$116,$U236*8+6,CO$2)*$AK236+INDEX(装备数值!$X$13:$AH$116,$V236*8+7,CO$2)*$AL236+INDEX(装备数值!$X$13:$AH$116,$W236*8+8,CO$2)*$AM236</f>
        <v>0</v>
      </c>
      <c r="CP236" s="14">
        <f>INDEX(装备数值!$X$13:$AH$116,$P236*8+1,CP$2)*$AF236+INDEX(装备数值!$X$13:$AH$116,$Q236*8+2,CP$2)*$AG236+INDEX(装备数值!$X$13:$AH$116,$S236*8+3,CP$2)*$AH236+INDEX(装备数值!$X$13:$AH$116,$R236*8+4,CP$2)*$AI236+INDEX(装备数值!$X$13:$AH$116,$T236*8+5,CP$2)*$AJ236+INDEX(装备数值!$X$13:$AH$116,$U236*8+6,CP$2)*$AK236+INDEX(装备数值!$X$13:$AH$116,$V236*8+7,CP$2)*$AL236+INDEX(装备数值!$X$13:$AH$116,$W236*8+8,CP$2)*$AM236</f>
        <v>0</v>
      </c>
      <c r="CQ236" s="14">
        <f>INDEX(装备数值!$X$13:$AH$116,$P236*8+1,CQ$2)*$AF236+INDEX(装备数值!$X$13:$AH$116,$Q236*8+2,CQ$2)*$AG236+INDEX(装备数值!$X$13:$AH$116,$S236*8+3,CQ$2)*$AH236+INDEX(装备数值!$X$13:$AH$116,$R236*8+4,CQ$2)*$AI236+INDEX(装备数值!$X$13:$AH$116,$T236*8+5,CQ$2)*$AJ236+INDEX(装备数值!$X$13:$AH$116,$U236*8+6,CQ$2)*$AK236+INDEX(装备数值!$X$13:$AH$116,$V236*8+7,CQ$2)*$AL236+INDEX(装备数值!$X$13:$AH$116,$W236*8+8,CQ$2)*$AM236</f>
        <v>0</v>
      </c>
      <c r="CR236" s="14">
        <f>INDEX(装备数值!$X$13:$AH$116,$P236*8+1,CR$2)*$AF236+INDEX(装备数值!$X$13:$AH$116,$Q236*8+2,CR$2)*$AG236+INDEX(装备数值!$X$13:$AH$116,$S236*8+3,CR$2)*$AH236+INDEX(装备数值!$X$13:$AH$116,$R236*8+4,CR$2)*$AI236+INDEX(装备数值!$X$13:$AH$116,$T236*8+5,CR$2)*$AJ236+INDEX(装备数值!$X$13:$AH$116,$U236*8+6,CR$2)*$AK236+INDEX(装备数值!$X$13:$AH$116,$V236*8+7,CR$2)*$AL236+INDEX(装备数值!$X$13:$AH$116,$W236*8+8,CR$2)*$AM236</f>
        <v>0</v>
      </c>
      <c r="CS236" s="14">
        <f>INDEX(装备数值!$X$13:$AH$116,$P236*8+1,CS$2)*$AF236+INDEX(装备数值!$X$13:$AH$116,$Q236*8+2,CS$2)*$AG236+INDEX(装备数值!$X$13:$AH$116,$S236*8+3,CS$2)*$AH236+INDEX(装备数值!$X$13:$AH$116,$R236*8+4,CS$2)*$AI236+INDEX(装备数值!$X$13:$AH$116,$T236*8+5,CS$2)*$AJ236+INDEX(装备数值!$X$13:$AH$116,$U236*8+6,CS$2)*$AK236+INDEX(装备数值!$X$13:$AH$116,$V236*8+7,CS$2)*$AL236+INDEX(装备数值!$X$13:$AH$116,$W236*8+8,CS$2)*$AM236</f>
        <v>0</v>
      </c>
      <c r="CT236" s="14">
        <f>INDEX(装备数值!$X$13:$AH$116,$P236*8+1,CT$2)*$AF236+INDEX(装备数值!$X$13:$AH$116,$Q236*8+2,CT$2)*$AG236+INDEX(装备数值!$X$13:$AH$116,$S236*8+3,CT$2)*$AH236+INDEX(装备数值!$X$13:$AH$116,$R236*8+4,CT$2)*$AI236+INDEX(装备数值!$X$13:$AH$116,$T236*8+5,CT$2)*$AJ236+INDEX(装备数值!$X$13:$AH$116,$U236*8+6,CT$2)*$AK236+INDEX(装备数值!$X$13:$AH$116,$V236*8+7,CT$2)*$AL236+INDEX(装备数值!$X$13:$AH$116,$W236*8+8,CT$2)*$AM236</f>
        <v>0</v>
      </c>
      <c r="CU236" s="14">
        <f>INDEX(装备数值!$X$13:$AH$116,$P236*8+1,CU$2)*$AF236+INDEX(装备数值!$X$13:$AH$116,$Q236*8+2,CU$2)*$AG236+INDEX(装备数值!$X$13:$AH$116,$S236*8+3,CU$2)*$AH236+INDEX(装备数值!$X$13:$AH$116,$R236*8+4,CU$2)*$AI236+INDEX(装备数值!$X$13:$AH$116,$T236*8+5,CU$2)*$AJ236+INDEX(装备数值!$X$13:$AH$116,$U236*8+6,CU$2)*$AK236+INDEX(装备数值!$X$13:$AH$116,$V236*8+7,CU$2)*$AL236+INDEX(装备数值!$X$13:$AH$116,$W236*8+8,CU$2)*$AM236</f>
        <v>0</v>
      </c>
      <c r="CV236" s="14">
        <f>INDEX(装备数值!$X$13:$AH$116,$P236*8+1,CV$2)*$AF236+INDEX(装备数值!$X$13:$AH$116,$Q236*8+2,CV$2)*$AG236+INDEX(装备数值!$X$13:$AH$116,$S236*8+3,CV$2)*$AH236+INDEX(装备数值!$X$13:$AH$116,$R236*8+4,CV$2)*$AI236+INDEX(装备数值!$X$13:$AH$116,$T236*8+5,CV$2)*$AJ236+INDEX(装备数值!$X$13:$AH$116,$U236*8+6,CV$2)*$AK236+INDEX(装备数值!$X$13:$AH$116,$V236*8+7,CV$2)*$AL236+INDEX(装备数值!$X$13:$AH$116,$W236*8+8,CV$2)*$AM236</f>
        <v>0</v>
      </c>
      <c r="CW236" s="14">
        <f>INDEX(装备数值!$X$13:$AH$116,$P236*8+1,CW$2)*$AF236+INDEX(装备数值!$X$13:$AH$116,$Q236*8+2,CW$2)*$AG236+INDEX(装备数值!$X$13:$AH$116,$S236*8+3,CW$2)*$AH236+INDEX(装备数值!$X$13:$AH$116,$R236*8+4,CW$2)*$AI236+INDEX(装备数值!$X$13:$AH$116,$T236*8+5,CW$2)*$AJ236+INDEX(装备数值!$X$13:$AH$116,$U236*8+6,CW$2)*$AK236+INDEX(装备数值!$X$13:$AH$116,$V236*8+7,CW$2)*$AL236+INDEX(装备数值!$X$13:$AH$116,$W236*8+8,CW$2)*$AM236</f>
        <v>0</v>
      </c>
      <c r="CY236" s="14">
        <f>INDEX(装备数值!$AN$17:$AN$117,MATCH(MIN($X236:$AE236),装备数值!$AO$17:$AO$117,1))</f>
        <v>5</v>
      </c>
      <c r="CZ236" s="14">
        <f>IF(COUNTIF($P236:$W236,"&gt;"&amp;0)=8,INDEX(装备数值!AR$17:AR$117,$CY236+1),0)</f>
        <v>400</v>
      </c>
      <c r="DA236" s="14">
        <f>IF(COUNTIF($P236:$W236,"&gt;"&amp;0)=8,INDEX(装备数值!AS$17:AS$117,$CY236+1),0)</f>
        <v>3000</v>
      </c>
      <c r="DB236" s="14">
        <f>IF(COUNTIF($P236:$W236,"&gt;"&amp;0)=8,INDEX(装备数值!AT$17:AT$117,$CY236+1),0)</f>
        <v>200</v>
      </c>
      <c r="DC236" s="14">
        <f>IF(COUNTIF($P236:$W236,"&gt;"&amp;0)=8,INDEX(装备数值!AU$17:AU$117,$CY236+1),0)</f>
        <v>4000</v>
      </c>
      <c r="DD236" s="14">
        <f>IF(COUNTIF($P236:$W236,"&gt;"&amp;0)=8,INDEX(装备数值!AV$17:AV$117,$CY236+1),0)</f>
        <v>70</v>
      </c>
      <c r="DF236" s="14">
        <f>INDEX(装备数值!$AY$17:$AY$77,MATCH(MIN($AF236:$AM236),装备数值!$AZ$17:$AZ$77,1))</f>
        <v>0</v>
      </c>
      <c r="DG236" s="26">
        <f>INDEX(装备数值!BA$17:BA$77,通天塔!DF236+1)</f>
        <v>0</v>
      </c>
      <c r="DH236" s="26">
        <f>INDEX(装备数值!BA$17:BA$77,通天塔!DF236+1)</f>
        <v>0</v>
      </c>
      <c r="DJ236" s="14">
        <f t="shared" si="465"/>
        <v>5</v>
      </c>
      <c r="DK236" s="14">
        <f>VLOOKUP(DJ236,军阶与晶片数值!$W$6:$X$27,2)</f>
        <v>2</v>
      </c>
      <c r="DL236" s="14">
        <f>INDEX(军阶与晶片数值!Y$6:Y$27,$DK236+1)</f>
        <v>200</v>
      </c>
      <c r="DM236" s="14">
        <f>INDEX(军阶与晶片数值!Z$6:Z$27,$DK236+1)</f>
        <v>200</v>
      </c>
      <c r="DN236" s="14">
        <f>INDEX(军阶与晶片数值!AA$6:AA$27,$DK236+1)</f>
        <v>200</v>
      </c>
      <c r="DO236" s="14">
        <f>INDEX(军阶与晶片数值!AB$6:AB$27,$DK236+1)</f>
        <v>200</v>
      </c>
      <c r="DP236" s="26">
        <f>INDEX(军阶与晶片数值!AC$6:AC$27,$DK236+1)</f>
        <v>10</v>
      </c>
      <c r="DQ236" s="26">
        <f>INDEX(军阶与晶片数值!AD$6:AD$27,$DK236+1)</f>
        <v>5</v>
      </c>
      <c r="DS236" s="26">
        <f>INDEX(军阶与晶片数值!I$6:I$16,AN236+1)</f>
        <v>0.01</v>
      </c>
      <c r="DT236" s="26">
        <f>INDEX(军阶与晶片数值!M$6:M$16,AO236+1)</f>
        <v>0.01</v>
      </c>
      <c r="DU236" s="26">
        <f>INDEX(军阶与晶片数值!J$6:J$16,AP236+1)</f>
        <v>0.01</v>
      </c>
      <c r="DV236" s="26">
        <f>INDEX(军阶与晶片数值!K$6:K$16,AQ236+1)</f>
        <v>0.02</v>
      </c>
      <c r="DW236" s="26">
        <f>INDEX(军阶与晶片数值!L$6:L$16,AR236+1)</f>
        <v>0.02</v>
      </c>
      <c r="DX236" s="28">
        <f>INDEX(军阶与晶片数值!N$6:N$16,AS236+1)</f>
        <v>0</v>
      </c>
      <c r="DY236" s="28">
        <f>INDEX(军阶与晶片数值!O$6:O$16,AT236+1)</f>
        <v>0</v>
      </c>
      <c r="DZ236" s="28">
        <f>INDEX(军阶与晶片数值!P$6:P$16,AU236+1)</f>
        <v>0</v>
      </c>
      <c r="EA236" s="28">
        <f>INDEX(军阶与晶片数值!Q$6:Q$16,AV236+1)</f>
        <v>0</v>
      </c>
      <c r="EB236" s="26">
        <f>INDEX(军阶与晶片数值!R$6:R$16,AW236+1)</f>
        <v>0</v>
      </c>
      <c r="EC236" s="26">
        <f>INDEX(军阶与晶片数值!S$6:S$16,AX236+1)</f>
        <v>0</v>
      </c>
      <c r="ED236" s="26">
        <f>INDEX(军阶与晶片数值!T$6:T$16,AY236+1)</f>
        <v>0</v>
      </c>
      <c r="EE236" s="26">
        <f>INDEX(军阶与晶片数值!U$6:U$16,AZ236+1)</f>
        <v>0</v>
      </c>
      <c r="EG236" s="26">
        <f>INDEX(军阶与晶片数值!$C$6:$C$36,通天塔!$BA236+1)</f>
        <v>0.1</v>
      </c>
      <c r="EH236" s="26">
        <f>INDEX(军阶与晶片数值!$C$6:$C$36,通天塔!$BA236+1)</f>
        <v>0.1</v>
      </c>
      <c r="EI236" s="26">
        <f>INDEX(军阶与晶片数值!$C$6:$C$36,通天塔!$BA236+1)</f>
        <v>0.1</v>
      </c>
      <c r="EJ236" s="26">
        <f>INDEX(军阶与晶片数值!$C$6:$C$36,通天塔!$BA236+1)</f>
        <v>0.1</v>
      </c>
      <c r="EK236" s="26">
        <f>INDEX(军阶与晶片数值!$C$6:$C$36,通天塔!$BA236+1)</f>
        <v>0.1</v>
      </c>
      <c r="EM236" s="14">
        <f>INDEX(战舰突破!$H$6:$H$18,通天塔!$J236+1)+INDEX(战舰突破!$H$23:$H$35,通天塔!$K236+1)+INDEX(战舰突破!$H$40:$H$52,通天塔!$L236+1)</f>
        <v>200</v>
      </c>
      <c r="EN236" s="14">
        <f>INDEX(战舰突破!$I$6:$I$18,通天塔!$J236+1)+INDEX(战舰突破!$I$23:$I$35,通天塔!$K236+1)+INDEX(战舰突破!$I$40:$I$52,通天塔!$L236+1)</f>
        <v>200</v>
      </c>
      <c r="EO236" s="14">
        <f>INDEX(战舰突破!$J$6:$J$18,通天塔!$J236+1)+INDEX(战舰突破!$J$23:$J$35,通天塔!$K236+1)+INDEX(战舰突破!$J$40:$J$52,通天塔!$L236+1)</f>
        <v>0</v>
      </c>
      <c r="EP236" s="14">
        <f>INDEX(战舰突破!$K$6:$K$18,通天塔!$J236+1)+INDEX(战舰突破!$K$23:$K$35,通天塔!$K236+1)+INDEX(战舰突破!$K$40:$K$52,通天塔!$L236+1)</f>
        <v>0</v>
      </c>
      <c r="EQ236" s="14">
        <f>INDEX(战舰突破!$L$6:$L$18,通天塔!$J236+1)+INDEX(战舰突破!$L$23:$L$35,通天塔!$K236+1)+INDEX(战舰突破!$L$40:$L$52,通天塔!$L236+1)</f>
        <v>0</v>
      </c>
      <c r="ER236" s="18">
        <f>INDEX(战舰突破!$N$6:$N$18,通天塔!$J236+1)+INDEX(战舰突破!$N$23:$N$35,通天塔!$K236+1)+INDEX(战舰突破!$N$40:$N$52,通天塔!$L236+1)</f>
        <v>0</v>
      </c>
      <c r="ES236" s="18">
        <f>INDEX(战舰突破!$O$6:$O$18,通天塔!$J236+1)+INDEX(战舰突破!$O$23:$O$35,通天塔!$K236+1)+INDEX(战舰突破!$O$40:$O$52,通天塔!$L236+1)</f>
        <v>0</v>
      </c>
      <c r="ET236" s="18">
        <f>INDEX(战舰突破!$P$6:$P$18,通天塔!$J236+1)+INDEX(战舰突破!$P$23:$P$35,通天塔!$K236+1)+INDEX(战舰突破!$P$40:$P$52,通天塔!$L236+1)</f>
        <v>0</v>
      </c>
      <c r="EU236" s="18">
        <f>INDEX(战舰突破!$Q$6:$Q$18,通天塔!$J236+1)+INDEX(战舰突破!$Q$23:$Q$35,通天塔!$K236+1)+INDEX(战舰突破!$Q$40:$Q$52,通天塔!$L236+1)</f>
        <v>0</v>
      </c>
      <c r="EV236" s="18">
        <f>INDEX(战舰突破!$R$6:$R$18,通天塔!$J236+1)+INDEX(战舰突破!$R$23:$R$35,通天塔!$K236+1)+INDEX(战舰突破!$R$40:$R$52,通天塔!$L236+1)</f>
        <v>0</v>
      </c>
      <c r="EW236" s="18">
        <f>INDEX(战舰突破!$M$6:$M$18,通天塔!$J236+1)+INDEX(战舰突破!$M$23:$M$35,通天塔!$K236+1)+INDEX(战舰突破!$M$40:$M$52,通天塔!$L236+1)</f>
        <v>0</v>
      </c>
      <c r="EX236" s="22">
        <f>INDEX(战舰突破!$W$6:$W$18,通天塔!$J236+1)+INDEX(战舰突破!$W$23:$W$35,通天塔!$K236+1)+INDEX(战舰突破!$W$40:$W$52,通天塔!$L236+1)</f>
        <v>0.3</v>
      </c>
      <c r="FA236" s="14">
        <f>INDEX(战舰突破!$S$6:$S$18,通天塔!$J236+1)</f>
        <v>0</v>
      </c>
      <c r="FB236" s="14">
        <f>INDEX(战舰突破!$T$6:$T$18,通天塔!$J236+1)</f>
        <v>0</v>
      </c>
      <c r="FC236" s="14">
        <f>INDEX(战舰突破!$U$6:$U$18,通天塔!$J236+1)</f>
        <v>0.1</v>
      </c>
      <c r="FD236" s="14">
        <f>INDEX(战舰突破!$V$6:$V$18,通天塔!$J236+1)</f>
        <v>0</v>
      </c>
      <c r="FE236" s="14">
        <f>INDEX(战舰突破!$X$6:$X$18,通天塔!$J236+1)</f>
        <v>3</v>
      </c>
      <c r="FG236" s="14">
        <f>INDEX(战舰突破!$S$23:$S$35,通天塔!$J236+1)</f>
        <v>0</v>
      </c>
      <c r="FH236" s="14">
        <f>INDEX(战舰突破!$T$23:$T$35,通天塔!$J236+1)</f>
        <v>0</v>
      </c>
      <c r="FI236" s="14">
        <f>INDEX(战舰突破!$U$23:$U$35,通天塔!$J236+1)</f>
        <v>0.1</v>
      </c>
      <c r="FJ236" s="14">
        <f>INDEX(战舰突破!$V$23:$V$35,通天塔!$J236+1)</f>
        <v>0</v>
      </c>
      <c r="FK236" s="14">
        <f>INDEX(战舰突破!$X$23:$X$35,通天塔!$J236+1)</f>
        <v>45</v>
      </c>
      <c r="FM236" s="14">
        <f>INDEX(战舰突破!$S$40:$S$52,通天塔!$J236+1)</f>
        <v>0</v>
      </c>
      <c r="FN236" s="14">
        <f>INDEX(战舰突破!$T$40:$T$52,通天塔!$J236+1)</f>
        <v>0</v>
      </c>
      <c r="FO236" s="14">
        <f>INDEX(战舰突破!$U$40:$U$52,通天塔!$J236+1)</f>
        <v>0.1</v>
      </c>
      <c r="FP236" s="14">
        <f>INDEX(战舰突破!$V$40:$V$52,通天塔!$J236+1)</f>
        <v>0</v>
      </c>
      <c r="FQ236" s="14">
        <f>INDEX(战舰突破!$X$40:$X$52,通天塔!$J236+1)</f>
        <v>75</v>
      </c>
      <c r="FT236" s="14">
        <f t="shared" si="466"/>
        <v>7802</v>
      </c>
      <c r="FU236" s="14">
        <f t="shared" si="467"/>
        <v>8144</v>
      </c>
      <c r="FV236" s="14">
        <f t="shared" si="468"/>
        <v>0</v>
      </c>
      <c r="FW236" s="14">
        <f t="shared" si="469"/>
        <v>67675</v>
      </c>
      <c r="FX236" s="14">
        <f t="shared" si="470"/>
        <v>4436</v>
      </c>
      <c r="FY236" s="14">
        <f t="shared" si="471"/>
        <v>117310</v>
      </c>
      <c r="FZ236" s="14">
        <f t="shared" si="472"/>
        <v>1386</v>
      </c>
      <c r="GA236" s="28">
        <f t="shared" si="473"/>
        <v>200</v>
      </c>
      <c r="GB236" s="28">
        <f t="shared" si="474"/>
        <v>200</v>
      </c>
      <c r="GC236" s="28">
        <f t="shared" si="475"/>
        <v>200</v>
      </c>
      <c r="GD236" s="28">
        <f t="shared" si="476"/>
        <v>200</v>
      </c>
      <c r="GE236" s="28">
        <f t="shared" si="477"/>
        <v>1</v>
      </c>
      <c r="GF236" s="28">
        <f t="shared" si="478"/>
        <v>1</v>
      </c>
      <c r="GG236" s="28">
        <f t="shared" si="479"/>
        <v>0</v>
      </c>
      <c r="GH236" s="28">
        <f t="shared" si="480"/>
        <v>5.01</v>
      </c>
      <c r="GI236" s="14">
        <f t="shared" si="481"/>
        <v>1</v>
      </c>
      <c r="GJ236" s="14">
        <f t="shared" si="482"/>
        <v>1</v>
      </c>
      <c r="GK236" s="14">
        <f t="shared" si="483"/>
        <v>1</v>
      </c>
      <c r="GL236" s="18">
        <f t="shared" si="484"/>
        <v>1</v>
      </c>
      <c r="GM236" s="18">
        <f t="shared" si="485"/>
        <v>1</v>
      </c>
      <c r="GN236" s="18">
        <f t="shared" si="486"/>
        <v>1</v>
      </c>
      <c r="GO236" s="29">
        <f t="shared" si="487"/>
        <v>350</v>
      </c>
      <c r="GP236" s="29">
        <f t="shared" si="487"/>
        <v>650</v>
      </c>
      <c r="GQ236" s="29">
        <f t="shared" si="487"/>
        <v>650</v>
      </c>
      <c r="GR236" s="26">
        <f t="shared" si="488"/>
        <v>0.1</v>
      </c>
      <c r="GS236" s="26">
        <f t="shared" si="489"/>
        <v>0.1</v>
      </c>
      <c r="GT236" s="26">
        <f t="shared" si="490"/>
        <v>0.1</v>
      </c>
      <c r="GU236" s="14">
        <f t="shared" si="491"/>
        <v>2</v>
      </c>
      <c r="GV236" s="14">
        <f t="shared" si="492"/>
        <v>2</v>
      </c>
      <c r="GW236" s="14">
        <f t="shared" si="493"/>
        <v>2</v>
      </c>
      <c r="GX236" s="14">
        <f t="shared" si="494"/>
        <v>3</v>
      </c>
      <c r="GY236" s="14">
        <f t="shared" si="495"/>
        <v>45</v>
      </c>
      <c r="GZ236" s="14">
        <f t="shared" si="496"/>
        <v>75</v>
      </c>
      <c r="HA236">
        <v>228</v>
      </c>
      <c r="HB236" s="14">
        <f t="shared" si="497"/>
        <v>813697</v>
      </c>
      <c r="HD236" s="14">
        <f t="shared" si="498"/>
        <v>8872</v>
      </c>
      <c r="HE236" s="14">
        <f t="shared" si="499"/>
        <v>3871</v>
      </c>
      <c r="HF236" s="29">
        <f t="shared" si="500"/>
        <v>192</v>
      </c>
      <c r="HG236" s="29">
        <f t="shared" si="501"/>
        <v>0</v>
      </c>
      <c r="HH236" s="29">
        <f t="shared" si="502"/>
        <v>0</v>
      </c>
      <c r="HI236" s="29">
        <f t="shared" si="503"/>
        <v>0</v>
      </c>
      <c r="HJ236" s="14">
        <f t="shared" si="504"/>
        <v>1</v>
      </c>
      <c r="HK236" s="14">
        <f t="shared" si="505"/>
        <v>1</v>
      </c>
      <c r="HL236" s="14">
        <f t="shared" si="506"/>
        <v>1594</v>
      </c>
      <c r="HM236" s="14">
        <f t="shared" si="507"/>
        <v>3471</v>
      </c>
      <c r="HN236" s="26">
        <f t="shared" si="508"/>
        <v>0.2</v>
      </c>
      <c r="HO236" s="26">
        <f t="shared" si="509"/>
        <v>0.33999999999999997</v>
      </c>
      <c r="HP236" s="29">
        <f t="shared" si="510"/>
        <v>524</v>
      </c>
      <c r="HQ236" s="29">
        <f t="shared" si="511"/>
        <v>2752</v>
      </c>
      <c r="HR236" s="29">
        <f t="shared" si="512"/>
        <v>0</v>
      </c>
      <c r="HS236" s="26">
        <f t="shared" si="513"/>
        <v>0.21666666666666667</v>
      </c>
      <c r="HT236" s="26">
        <f t="shared" si="514"/>
        <v>0.31666666666666665</v>
      </c>
      <c r="HU236" s="26">
        <f t="shared" si="515"/>
        <v>0.31666666666666665</v>
      </c>
      <c r="HV236" s="26">
        <f t="shared" si="516"/>
        <v>0</v>
      </c>
      <c r="HW236" s="29">
        <f t="shared" si="517"/>
        <v>1.2166666666666668</v>
      </c>
      <c r="HX236" s="29">
        <f t="shared" si="518"/>
        <v>1.3166666666666667</v>
      </c>
      <c r="HY236" s="29">
        <f t="shared" si="519"/>
        <v>1.3166666666666667</v>
      </c>
      <c r="HZ236" s="29">
        <f t="shared" si="520"/>
        <v>3187.666666666667</v>
      </c>
      <c r="IA236" s="29">
        <f t="shared" si="521"/>
        <v>2415.6444444444446</v>
      </c>
      <c r="IB236" s="29">
        <f t="shared" si="522"/>
        <v>0</v>
      </c>
      <c r="IC236" s="29">
        <f t="shared" si="523"/>
        <v>27157</v>
      </c>
      <c r="ID236" s="14">
        <f t="shared" si="524"/>
        <v>5603.31</v>
      </c>
      <c r="IH236" s="14">
        <v>5</v>
      </c>
      <c r="II236" s="14">
        <v>3</v>
      </c>
      <c r="IJ236" s="14">
        <v>2400</v>
      </c>
      <c r="IK236" s="14">
        <v>400</v>
      </c>
      <c r="IL236" s="14">
        <v>300</v>
      </c>
      <c r="IM236" s="23">
        <f t="shared" si="525"/>
        <v>3332659</v>
      </c>
      <c r="IN236" s="23">
        <f t="shared" si="526"/>
        <v>1</v>
      </c>
      <c r="IO236" s="23">
        <f t="shared" si="527"/>
        <v>3332.66</v>
      </c>
      <c r="IP236" s="23">
        <f t="shared" si="528"/>
        <v>5806977</v>
      </c>
      <c r="IQ236" s="23">
        <f t="shared" si="529"/>
        <v>1</v>
      </c>
      <c r="IR236" s="23">
        <f t="shared" si="530"/>
        <v>5806.98</v>
      </c>
      <c r="IS236" s="14">
        <v>1</v>
      </c>
      <c r="IT236" s="14">
        <v>1</v>
      </c>
      <c r="IU236" s="14">
        <v>240</v>
      </c>
      <c r="IV236" s="14">
        <v>40</v>
      </c>
      <c r="IW236" s="14">
        <v>30</v>
      </c>
      <c r="IX236" s="23">
        <f t="shared" si="531"/>
        <v>397573</v>
      </c>
      <c r="IY236" s="23">
        <f t="shared" si="532"/>
        <v>0</v>
      </c>
      <c r="IZ236" s="23">
        <f t="shared" si="533"/>
        <v>397573</v>
      </c>
      <c r="JA236" s="23"/>
      <c r="JB236" s="23"/>
      <c r="JC236" s="23"/>
      <c r="JG236">
        <f t="shared" si="534"/>
        <v>1.3516292482016492</v>
      </c>
      <c r="JH236">
        <f t="shared" si="535"/>
        <v>1.3516292482016492</v>
      </c>
      <c r="JJ236" s="14">
        <v>10</v>
      </c>
      <c r="JK236" s="14">
        <v>2</v>
      </c>
      <c r="JL236" s="14">
        <v>1.5</v>
      </c>
      <c r="JM236" s="23">
        <f t="shared" si="536"/>
        <v>13622</v>
      </c>
      <c r="JN236" s="23">
        <f t="shared" si="537"/>
        <v>0</v>
      </c>
      <c r="JO236" s="23">
        <f t="shared" si="538"/>
        <v>13622</v>
      </c>
      <c r="JP236" s="14">
        <v>30</v>
      </c>
      <c r="JQ236" s="14">
        <v>6</v>
      </c>
      <c r="JR236" s="14">
        <v>4</v>
      </c>
      <c r="JS236" s="23">
        <f t="shared" si="539"/>
        <v>40866</v>
      </c>
      <c r="JT236" s="23">
        <f t="shared" si="540"/>
        <v>0</v>
      </c>
      <c r="JU236" s="23">
        <f t="shared" si="541"/>
        <v>40866</v>
      </c>
      <c r="JW236" s="23">
        <f t="shared" si="542"/>
        <v>54488</v>
      </c>
      <c r="JX236" s="23">
        <f t="shared" si="543"/>
        <v>0</v>
      </c>
      <c r="JY236" s="23">
        <f t="shared" si="544"/>
        <v>54488</v>
      </c>
      <c r="JZ236" s="23">
        <f t="shared" si="545"/>
        <v>20433</v>
      </c>
      <c r="KA236" s="23">
        <f t="shared" si="546"/>
        <v>0</v>
      </c>
      <c r="KB236" s="23">
        <f t="shared" si="547"/>
        <v>20433</v>
      </c>
    </row>
    <row r="237" spans="3:288" ht="16.5" x14ac:dyDescent="0.2">
      <c r="C237" s="14" t="s">
        <v>881</v>
      </c>
      <c r="D237" s="14">
        <v>3</v>
      </c>
      <c r="E237" s="14"/>
      <c r="F237" s="14">
        <v>60</v>
      </c>
      <c r="G237" s="14">
        <v>50</v>
      </c>
      <c r="H237" s="14">
        <v>50</v>
      </c>
      <c r="I237" s="14">
        <v>50</v>
      </c>
      <c r="J237" s="14">
        <v>2</v>
      </c>
      <c r="K237" s="14">
        <v>2</v>
      </c>
      <c r="L237" s="14">
        <v>2</v>
      </c>
      <c r="M237" s="14">
        <v>1</v>
      </c>
      <c r="N237" s="14">
        <v>1</v>
      </c>
      <c r="O237" s="14">
        <v>1</v>
      </c>
      <c r="P237" s="14">
        <v>3</v>
      </c>
      <c r="Q237" s="14">
        <v>4</v>
      </c>
      <c r="R237" s="14">
        <v>3</v>
      </c>
      <c r="S237" s="14">
        <v>3</v>
      </c>
      <c r="T237" s="14">
        <v>3</v>
      </c>
      <c r="U237" s="14">
        <v>3</v>
      </c>
      <c r="V237" s="14">
        <v>3</v>
      </c>
      <c r="W237" s="14">
        <v>3</v>
      </c>
      <c r="X237" s="14">
        <v>60</v>
      </c>
      <c r="Y237" s="14">
        <v>60</v>
      </c>
      <c r="Z237" s="14">
        <v>60</v>
      </c>
      <c r="AA237" s="14">
        <v>60</v>
      </c>
      <c r="AB237" s="14">
        <v>60</v>
      </c>
      <c r="AC237" s="14">
        <v>60</v>
      </c>
      <c r="AD237" s="14">
        <v>60</v>
      </c>
      <c r="AE237" s="14">
        <v>60</v>
      </c>
      <c r="AF237" s="14">
        <v>5</v>
      </c>
      <c r="AG237" s="14">
        <v>5</v>
      </c>
      <c r="AH237" s="14">
        <v>5</v>
      </c>
      <c r="AI237" s="14">
        <v>5</v>
      </c>
      <c r="AJ237" s="14">
        <v>5</v>
      </c>
      <c r="AK237" s="14">
        <v>5</v>
      </c>
      <c r="AL237" s="14">
        <v>5</v>
      </c>
      <c r="AM237" s="14">
        <v>5</v>
      </c>
      <c r="AN237" s="14">
        <v>1</v>
      </c>
      <c r="AO237" s="14">
        <v>1</v>
      </c>
      <c r="AP237" s="14">
        <v>1</v>
      </c>
      <c r="AQ237" s="14">
        <v>1</v>
      </c>
      <c r="AR237" s="14">
        <v>1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5</v>
      </c>
      <c r="BF237" s="14">
        <f>ROUND((INDEX(新战舰养成!S$6:S$18,通天塔!$J237+1)+INDEX(新战舰养成!D$6:D$18,通天塔!$J237+1)*(通天塔!$G237-1))*INDEX(战舰突破!$D$6:$D$18,通天塔!$M237+1),0)</f>
        <v>1843</v>
      </c>
      <c r="BG237" s="14">
        <f>ROUND((INDEX(新战舰养成!T$6:T$18,通天塔!$J237+1)+INDEX(新战舰养成!E$6:E$18,通天塔!$J237+1)*(通天塔!$G237-1))*INDEX(战舰突破!$D$6:$D$18,通天塔!$M237+1),0)</f>
        <v>14674</v>
      </c>
      <c r="BH237" s="14">
        <f>ROUND((INDEX(新战舰养成!U$6:U$18,通天塔!$J237+1)+INDEX(新战舰养成!F$6:F$18,通天塔!$J237+1)*(通天塔!$G237-1))*INDEX(战舰突破!$D$6:$D$18,通天塔!$M237+1),0)</f>
        <v>943</v>
      </c>
      <c r="BI237" s="14">
        <f>ROUND((INDEX(新战舰养成!V$6:V$18,通天塔!$J237+1)+INDEX(新战舰养成!G$6:G$18,通天塔!$J237+1)*(通天塔!$G237-1))*INDEX(战舰突破!$D$6:$D$18,通天塔!$M237+1),0)</f>
        <v>330</v>
      </c>
      <c r="BJ237" s="14">
        <f>ROUND((INDEX(新战舰养成!W$6:W$18,通天塔!$J237+1)+INDEX(新战舰养成!H$6:H$18,通天塔!$J237+1)*(通天塔!$G237-1))*INDEX(战舰突破!$D$6:$D$18,通天塔!$M237+1),0)</f>
        <v>4</v>
      </c>
      <c r="BL237" s="14">
        <f>IF($H237&gt;0,ROUND((INDEX(新战舰养成!X$6:X$18,通天塔!$K237+1)+INDEX(新战舰养成!I$6:I$18,通天塔!$K237+1)*(通天塔!$H237-1))*INDEX(战舰突破!$D$6:$D$18,通天塔!$N237+1),0),0)</f>
        <v>2151</v>
      </c>
      <c r="BM237" s="14">
        <f>IF($H237&gt;0,ROUND((INDEX(新战舰养成!Y$6:Y$18,通天塔!$K237+1)+INDEX(新战舰养成!J$6:J$18,通天塔!$K237+1)*(通天塔!$H237-1))*INDEX(战舰突破!$D$6:$D$18,通天塔!$N237+1),0),0)</f>
        <v>0</v>
      </c>
      <c r="BN237" s="14">
        <f>IF($H237&gt;0,ROUND((INDEX(新战舰养成!Z$6:Z$18,通天塔!$K237+1)+INDEX(新战舰养成!K$6:K$18,通天塔!$K237+1)*(通天塔!$H237-1))*INDEX(战舰突破!$D$6:$D$18,通天塔!$N237+1),0),0)</f>
        <v>0</v>
      </c>
      <c r="BO237" s="14">
        <f>IF($H237&gt;0,ROUND((INDEX(新战舰养成!AA$6:AA$18,通天塔!$K237+1)+INDEX(新战舰养成!L$6:L$18,通天塔!$K237+1)*(通天塔!$H237-1))*INDEX(战舰突破!$D$6:$D$18,通天塔!$N237+1),0),0)</f>
        <v>18425</v>
      </c>
      <c r="BP237" s="14">
        <f>IF($H237&gt;0,ROUND((INDEX(新战舰养成!AB$6:AB$18,通天塔!$K237+1)+INDEX(新战舰养成!M$6:M$18,通天塔!$K237+1)*(通天塔!$H237-1))*INDEX(战舰突破!$D$6:$D$18,通天塔!$N237+1),0),0)</f>
        <v>366</v>
      </c>
      <c r="BR237" s="14">
        <f>IF($I237&gt;0,ROUND((INDEX(新战舰养成!AC$6:AC$18,通天塔!$L237+1)+INDEX(新战舰养成!I$6:I$18,通天塔!$L237+1)*(通天塔!$I237-1))*INDEX(战舰突破!$D$6:$D$18,通天塔!$O237+1),0),0)</f>
        <v>2481</v>
      </c>
      <c r="BS237" s="14">
        <f>IF($I237&gt;0,ROUND((INDEX(新战舰养成!AD$6:AD$18,通天塔!$L237+1)+INDEX(新战舰养成!J$6:J$18,通天塔!$L237+1)*(通天塔!$I237-1))*INDEX(战舰突破!$D$6:$D$18,通天塔!$O237+1),0),0)</f>
        <v>0</v>
      </c>
      <c r="BT237" s="14">
        <f>IF($I237&gt;0,ROUND((INDEX(新战舰养成!AE$6:AE$18,通天塔!$L237+1)+INDEX(新战舰养成!K$6:K$18,通天塔!$L237+1)*(通天塔!$I237-1))*INDEX(战舰突破!$D$6:$D$18,通天塔!$O237+1),0),0)</f>
        <v>0</v>
      </c>
      <c r="BU237" s="14">
        <f>IF($I237&gt;0,ROUND((INDEX(新战舰养成!AF$6:AF$18,通天塔!$L237+1)+INDEX(新战舰养成!L$6:L$18,通天塔!$L237+1)*(通天塔!$I237-1))*INDEX(战舰突破!$D$6:$D$18,通天塔!$O237+1),0),0)</f>
        <v>14713</v>
      </c>
      <c r="BV237" s="14">
        <f>IF($I237&gt;0,ROUND((INDEX(新战舰养成!AG$6:AG$18,通天塔!$L237+1)+INDEX(新战舰养成!M$6:M$18,通天塔!$L237+1)*(通天塔!$I237-1))*INDEX(战舰突破!$D$6:$D$18,通天塔!$O237+1),0),0)</f>
        <v>462</v>
      </c>
      <c r="BY237" s="14">
        <f>(INDEX(装备数值!$C$13:$G$116,通天塔!$P237*8+1,BY$2)+INDEX(装备数值!$C$13:$G$116,通天塔!$Q237*8+2,BY$2)+INDEX(装备数值!$C$13:$G$116,通天塔!$S237*8+3,BY$2)+INDEX(装备数值!$C$13:$G$116,通天塔!$R237*8+4,BY$2)+INDEX(装备数值!$C$13:$G$116,通天塔!$T237*8+5,BY$2)+INDEX(装备数值!$C$13:$G$116,通天塔!$U237*8+6,BY$2)+INDEX(装备数值!$C$13:$G$116,通天塔!$V237*8+7,BY$2)+INDEX(装备数值!$C$13:$G$116,通天塔!$W237*8+8,BY$2))</f>
        <v>2000</v>
      </c>
      <c r="BZ237" s="14">
        <f>(INDEX(装备数值!$C$13:$G$116,通天塔!$P237*8+1,BZ$2)+INDEX(装备数值!$C$13:$G$116,通天塔!$Q237*8+2,BZ$2)+INDEX(装备数值!$C$13:$G$116,通天塔!$S237*8+3,BZ$2)+INDEX(装备数值!$C$13:$G$116,通天塔!$R237*8+4,BZ$2)+INDEX(装备数值!$C$13:$G$116,通天塔!$T237*8+5,BZ$2)+INDEX(装备数值!$C$13:$G$116,通天塔!$U237*8+6,BZ$2)+INDEX(装备数值!$C$13:$G$116,通天塔!$V237*8+7,BZ$2)+INDEX(装备数值!$C$13:$G$116,通天塔!$W237*8+8,BZ$2))</f>
        <v>15000</v>
      </c>
      <c r="CA237" s="14">
        <f>(INDEX(装备数值!$C$13:$G$116,通天塔!$P237*8+1,CA$2)+INDEX(装备数值!$C$13:$G$116,通天塔!$Q237*8+2,CA$2)+INDEX(装备数值!$C$13:$G$116,通天塔!$S237*8+3,CA$2)+INDEX(装备数值!$C$13:$G$116,通天塔!$R237*8+4,CA$2)+INDEX(装备数值!$C$13:$G$116,通天塔!$T237*8+5,CA$2)+INDEX(装备数值!$C$13:$G$116,通天塔!$U237*8+6,CA$2)+INDEX(装备数值!$C$13:$G$116,通天塔!$V237*8+7,CA$2)+INDEX(装备数值!$C$13:$G$116,通天塔!$W237*8+8,CA$2))</f>
        <v>1140</v>
      </c>
      <c r="CB237" s="14">
        <f>(INDEX(装备数值!$C$13:$G$116,通天塔!$P237*8+1,CB$2)+INDEX(装备数值!$C$13:$G$116,通天塔!$Q237*8+2,CB$2)+INDEX(装备数值!$C$13:$G$116,通天塔!$S237*8+3,CB$2)+INDEX(装备数值!$C$13:$G$116,通天塔!$R237*8+4,CB$2)+INDEX(装备数值!$C$13:$G$116,通天塔!$T237*8+5,CB$2)+INDEX(装备数值!$C$13:$G$116,通天塔!$U237*8+6,CB$2)+INDEX(装备数值!$C$13:$G$116,通天塔!$V237*8+7,CB$2)+INDEX(装备数值!$C$13:$G$116,通天塔!$W237*8+8,CB$2))</f>
        <v>34000</v>
      </c>
      <c r="CC237" s="14">
        <f>(INDEX(装备数值!$C$13:$G$116,通天塔!$P237*8+1,CC$2)+INDEX(装备数值!$C$13:$G$116,通天塔!$Q237*8+2,CC$2)+INDEX(装备数值!$C$13:$G$116,通天塔!$S237*8+3,CC$2)+INDEX(装备数值!$C$13:$G$116,通天塔!$R237*8+4,CC$2)+INDEX(装备数值!$C$13:$G$116,通天塔!$T237*8+5,CC$2)+INDEX(装备数值!$C$13:$G$116,通天塔!$U237*8+6,CC$2)+INDEX(装备数值!$C$13:$G$116,通天塔!$V237*8+7,CC$2)+INDEX(装备数值!$C$13:$G$116,通天塔!$W237*8+8,CC$2))</f>
        <v>350</v>
      </c>
      <c r="CF237" s="14">
        <f>INDEX(装备数值!$I$13:$M$116,通天塔!$P237*8+1,CF$2)*$X237+INDEX(装备数值!$I$13:$M$116,通天塔!$Q237*8+2,CF$2)*$Y237+INDEX(装备数值!$I$13:$M$116,通天塔!$S237*8+3,CF$2)*$Z237+INDEX(装备数值!$I$13:$M$116,通天塔!$R237*8+4,CF$2)*$AA237+INDEX(装备数值!$I$13:$M$116,通天塔!$T237*8+5,CF$2)*$AB237+INDEX(装备数值!$I$13:$M$116,通天塔!$U237*8+6,CF$2)*$AC237+INDEX(装备数值!$I$13:$M$116,通天塔!$V237*8+7,CF$2)*$AD237+INDEX(装备数值!$I$13:$M$116,通天塔!$W237*8+8,CF$2)*$AE237</f>
        <v>4800</v>
      </c>
      <c r="CG237" s="14">
        <f>INDEX(装备数值!$I$13:$M$116,通天塔!$P237*8+1,CG$2)*$X237+INDEX(装备数值!$I$13:$M$116,通天塔!$Q237*8+2,CG$2)*$Y237+INDEX(装备数值!$I$13:$M$116,通天塔!$S237*8+3,CG$2)*$Z237+INDEX(装备数值!$I$13:$M$116,通天塔!$R237*8+4,CG$2)*$AA237+INDEX(装备数值!$I$13:$M$116,通天塔!$T237*8+5,CG$2)*$AB237+INDEX(装备数值!$I$13:$M$116,通天塔!$U237*8+6,CG$2)*$AC237+INDEX(装备数值!$I$13:$M$116,通天塔!$V237*8+7,CG$2)*$AD237+INDEX(装备数值!$I$13:$M$116,通天塔!$W237*8+8,CG$2)*$AE237</f>
        <v>36000</v>
      </c>
      <c r="CH237" s="14">
        <f>INDEX(装备数值!$I$13:$M$116,通天塔!$P237*8+1,CH$2)*$X237+INDEX(装备数值!$I$13:$M$116,通天塔!$Q237*8+2,CH$2)*$Y237+INDEX(装备数值!$I$13:$M$116,通天塔!$S237*8+3,CH$2)*$Z237+INDEX(装备数值!$I$13:$M$116,通天塔!$R237*8+4,CH$2)*$AA237+INDEX(装备数值!$I$13:$M$116,通天塔!$T237*8+5,CH$2)*$AB237+INDEX(装备数值!$I$13:$M$116,通天塔!$U237*8+6,CH$2)*$AC237+INDEX(装备数值!$I$13:$M$116,通天塔!$V237*8+7,CH$2)*$AD237+INDEX(装备数值!$I$13:$M$116,通天塔!$W237*8+8,CH$2)*$AE237</f>
        <v>2520</v>
      </c>
      <c r="CI237" s="14">
        <f>INDEX(装备数值!$I$13:$M$116,通天塔!$P237*8+1,CI$2)*$X237+INDEX(装备数值!$I$13:$M$116,通天塔!$Q237*8+2,CI$2)*$Y237+INDEX(装备数值!$I$13:$M$116,通天塔!$S237*8+3,CI$2)*$Z237+INDEX(装备数值!$I$13:$M$116,通天塔!$R237*8+4,CI$2)*$AA237+INDEX(装备数值!$I$13:$M$116,通天塔!$T237*8+5,CI$2)*$AB237+INDEX(装备数值!$I$13:$M$116,通天塔!$U237*8+6,CI$2)*$AC237+INDEX(装备数值!$I$13:$M$116,通天塔!$V237*8+7,CI$2)*$AD237+INDEX(装备数值!$I$13:$M$116,通天塔!$W237*8+8,CI$2)*$AE237</f>
        <v>60000</v>
      </c>
      <c r="CJ237" s="14">
        <f>INDEX(装备数值!$I$13:$M$116,通天塔!$P237*8+1,CJ$2)*$X237+INDEX(装备数值!$I$13:$M$116,通天塔!$Q237*8+2,CJ$2)*$Y237+INDEX(装备数值!$I$13:$M$116,通天塔!$S237*8+3,CJ$2)*$Z237+INDEX(装备数值!$I$13:$M$116,通天塔!$R237*8+4,CJ$2)*$AA237+INDEX(装备数值!$I$13:$M$116,通天塔!$T237*8+5,CJ$2)*$AB237+INDEX(装备数值!$I$13:$M$116,通天塔!$U237*8+6,CJ$2)*$AC237+INDEX(装备数值!$I$13:$M$116,通天塔!$V237*8+7,CJ$2)*$AD237+INDEX(装备数值!$I$13:$M$116,通天塔!$W237*8+8,CJ$2)*$AE237</f>
        <v>840</v>
      </c>
      <c r="CM237" s="14">
        <f>INDEX(装备数值!$X$13:$AH$116,$P237*8+1,CM$2)*$AF237+INDEX(装备数值!$X$13:$AH$116,$Q237*8+2,CM$2)*$AG237+INDEX(装备数值!$X$13:$AH$116,$S237*8+3,CM$2)*$AH237+INDEX(装备数值!$X$13:$AH$116,$R237*8+4,CM$2)*$AI237+INDEX(装备数值!$X$13:$AH$116,$T237*8+5,CM$2)*$AJ237+INDEX(装备数值!$X$13:$AH$116,$U237*8+6,CM$2)*$AK237+INDEX(装备数值!$X$13:$AH$116,$V237*8+7,CM$2)*$AL237+INDEX(装备数值!$X$13:$AH$116,$W237*8+8,CM$2)*$AM237</f>
        <v>1500</v>
      </c>
      <c r="CN237" s="14">
        <f>INDEX(装备数值!$X$13:$AH$116,$P237*8+1,CN$2)*$AF237+INDEX(装备数值!$X$13:$AH$116,$Q237*8+2,CN$2)*$AG237+INDEX(装备数值!$X$13:$AH$116,$S237*8+3,CN$2)*$AH237+INDEX(装备数值!$X$13:$AH$116,$R237*8+4,CN$2)*$AI237+INDEX(装备数值!$X$13:$AH$116,$T237*8+5,CN$2)*$AJ237+INDEX(装备数值!$X$13:$AH$116,$U237*8+6,CN$2)*$AK237+INDEX(装备数值!$X$13:$AH$116,$V237*8+7,CN$2)*$AL237+INDEX(装备数值!$X$13:$AH$116,$W237*8+8,CN$2)*$AM237</f>
        <v>13125</v>
      </c>
      <c r="CO237" s="14">
        <f>INDEX(装备数值!$X$13:$AH$116,$P237*8+1,CO$2)*$AF237+INDEX(装备数值!$X$13:$AH$116,$Q237*8+2,CO$2)*$AG237+INDEX(装备数值!$X$13:$AH$116,$S237*8+3,CO$2)*$AH237+INDEX(装备数值!$X$13:$AH$116,$R237*8+4,CO$2)*$AI237+INDEX(装备数值!$X$13:$AH$116,$T237*8+5,CO$2)*$AJ237+INDEX(装备数值!$X$13:$AH$116,$U237*8+6,CO$2)*$AK237+INDEX(装备数值!$X$13:$AH$116,$V237*8+7,CO$2)*$AL237+INDEX(装备数值!$X$13:$AH$116,$W237*8+8,CO$2)*$AM237</f>
        <v>750</v>
      </c>
      <c r="CP237" s="14">
        <f>INDEX(装备数值!$X$13:$AH$116,$P237*8+1,CP$2)*$AF237+INDEX(装备数值!$X$13:$AH$116,$Q237*8+2,CP$2)*$AG237+INDEX(装备数值!$X$13:$AH$116,$S237*8+3,CP$2)*$AH237+INDEX(装备数值!$X$13:$AH$116,$R237*8+4,CP$2)*$AI237+INDEX(装备数值!$X$13:$AH$116,$T237*8+5,CP$2)*$AJ237+INDEX(装备数值!$X$13:$AH$116,$U237*8+6,CP$2)*$AK237+INDEX(装备数值!$X$13:$AH$116,$V237*8+7,CP$2)*$AL237+INDEX(装备数值!$X$13:$AH$116,$W237*8+8,CP$2)*$AM237</f>
        <v>15000</v>
      </c>
      <c r="CQ237" s="14">
        <f>INDEX(装备数值!$X$13:$AH$116,$P237*8+1,CQ$2)*$AF237+INDEX(装备数值!$X$13:$AH$116,$Q237*8+2,CQ$2)*$AG237+INDEX(装备数值!$X$13:$AH$116,$S237*8+3,CQ$2)*$AH237+INDEX(装备数值!$X$13:$AH$116,$R237*8+4,CQ$2)*$AI237+INDEX(装备数值!$X$13:$AH$116,$T237*8+5,CQ$2)*$AJ237+INDEX(装备数值!$X$13:$AH$116,$U237*8+6,CQ$2)*$AK237+INDEX(装备数值!$X$13:$AH$116,$V237*8+7,CQ$2)*$AL237+INDEX(装备数值!$X$13:$AH$116,$W237*8+8,CQ$2)*$AM237</f>
        <v>300</v>
      </c>
      <c r="CR237" s="14">
        <f>INDEX(装备数值!$X$13:$AH$116,$P237*8+1,CR$2)*$AF237+INDEX(装备数值!$X$13:$AH$116,$Q237*8+2,CR$2)*$AG237+INDEX(装备数值!$X$13:$AH$116,$S237*8+3,CR$2)*$AH237+INDEX(装备数值!$X$13:$AH$116,$R237*8+4,CR$2)*$AI237+INDEX(装备数值!$X$13:$AH$116,$T237*8+5,CR$2)*$AJ237+INDEX(装备数值!$X$13:$AH$116,$U237*8+6,CR$2)*$AK237+INDEX(装备数值!$X$13:$AH$116,$V237*8+7,CR$2)*$AL237+INDEX(装备数值!$X$13:$AH$116,$W237*8+8,CR$2)*$AM237</f>
        <v>1250</v>
      </c>
      <c r="CS237" s="14">
        <f>INDEX(装备数值!$X$13:$AH$116,$P237*8+1,CS$2)*$AF237+INDEX(装备数值!$X$13:$AH$116,$Q237*8+2,CS$2)*$AG237+INDEX(装备数值!$X$13:$AH$116,$S237*8+3,CS$2)*$AH237+INDEX(装备数值!$X$13:$AH$116,$R237*8+4,CS$2)*$AI237+INDEX(装备数值!$X$13:$AH$116,$T237*8+5,CS$2)*$AJ237+INDEX(装备数值!$X$13:$AH$116,$U237*8+6,CS$2)*$AK237+INDEX(装备数值!$X$13:$AH$116,$V237*8+7,CS$2)*$AL237+INDEX(装备数值!$X$13:$AH$116,$W237*8+8,CS$2)*$AM237</f>
        <v>1125</v>
      </c>
      <c r="CT237" s="14">
        <f>INDEX(装备数值!$X$13:$AH$116,$P237*8+1,CT$2)*$AF237+INDEX(装备数值!$X$13:$AH$116,$Q237*8+2,CT$2)*$AG237+INDEX(装备数值!$X$13:$AH$116,$S237*8+3,CT$2)*$AH237+INDEX(装备数值!$X$13:$AH$116,$R237*8+4,CT$2)*$AI237+INDEX(装备数值!$X$13:$AH$116,$T237*8+5,CT$2)*$AJ237+INDEX(装备数值!$X$13:$AH$116,$U237*8+6,CT$2)*$AK237+INDEX(装备数值!$X$13:$AH$116,$V237*8+7,CT$2)*$AL237+INDEX(装备数值!$X$13:$AH$116,$W237*8+8,CT$2)*$AM237</f>
        <v>1125</v>
      </c>
      <c r="CU237" s="14">
        <f>INDEX(装备数值!$X$13:$AH$116,$P237*8+1,CU$2)*$AF237+INDEX(装备数值!$X$13:$AH$116,$Q237*8+2,CU$2)*$AG237+INDEX(装备数值!$X$13:$AH$116,$S237*8+3,CU$2)*$AH237+INDEX(装备数值!$X$13:$AH$116,$R237*8+4,CU$2)*$AI237+INDEX(装备数值!$X$13:$AH$116,$T237*8+5,CU$2)*$AJ237+INDEX(装备数值!$X$13:$AH$116,$U237*8+6,CU$2)*$AK237+INDEX(装备数值!$X$13:$AH$116,$V237*8+7,CU$2)*$AL237+INDEX(装备数值!$X$13:$AH$116,$W237*8+8,CU$2)*$AM237</f>
        <v>1250</v>
      </c>
      <c r="CV237" s="14">
        <f>INDEX(装备数值!$X$13:$AH$116,$P237*8+1,CV$2)*$AF237+INDEX(装备数值!$X$13:$AH$116,$Q237*8+2,CV$2)*$AG237+INDEX(装备数值!$X$13:$AH$116,$S237*8+3,CV$2)*$AH237+INDEX(装备数值!$X$13:$AH$116,$R237*8+4,CV$2)*$AI237+INDEX(装备数值!$X$13:$AH$116,$T237*8+5,CV$2)*$AJ237+INDEX(装备数值!$X$13:$AH$116,$U237*8+6,CV$2)*$AK237+INDEX(装备数值!$X$13:$AH$116,$V237*8+7,CV$2)*$AL237+INDEX(装备数值!$X$13:$AH$116,$W237*8+8,CV$2)*$AM237</f>
        <v>0</v>
      </c>
      <c r="CW237" s="14">
        <f>INDEX(装备数值!$X$13:$AH$116,$P237*8+1,CW$2)*$AF237+INDEX(装备数值!$X$13:$AH$116,$Q237*8+2,CW$2)*$AG237+INDEX(装备数值!$X$13:$AH$116,$S237*8+3,CW$2)*$AH237+INDEX(装备数值!$X$13:$AH$116,$R237*8+4,CW$2)*$AI237+INDEX(装备数值!$X$13:$AH$116,$T237*8+5,CW$2)*$AJ237+INDEX(装备数值!$X$13:$AH$116,$U237*8+6,CW$2)*$AK237+INDEX(装备数值!$X$13:$AH$116,$V237*8+7,CW$2)*$AL237+INDEX(装备数值!$X$13:$AH$116,$W237*8+8,CW$2)*$AM237</f>
        <v>0</v>
      </c>
      <c r="CY237" s="14">
        <f>INDEX(装备数值!$AN$17:$AN$117,MATCH(MIN($X237:$AE237),装备数值!$AO$17:$AO$117,1))</f>
        <v>6</v>
      </c>
      <c r="CZ237" s="14">
        <f>IF(COUNTIF($P237:$W237,"&gt;"&amp;0)=8,INDEX(装备数值!AR$17:AR$117,$CY237+1),0)</f>
        <v>720</v>
      </c>
      <c r="DA237" s="14">
        <f>IF(COUNTIF($P237:$W237,"&gt;"&amp;0)=8,INDEX(装备数值!AS$17:AS$117,$CY237+1),0)</f>
        <v>5400</v>
      </c>
      <c r="DB237" s="14">
        <f>IF(COUNTIF($P237:$W237,"&gt;"&amp;0)=8,INDEX(装备数值!AT$17:AT$117,$CY237+1),0)</f>
        <v>360</v>
      </c>
      <c r="DC237" s="14">
        <f>IF(COUNTIF($P237:$W237,"&gt;"&amp;0)=8,INDEX(装备数值!AU$17:AU$117,$CY237+1),0)</f>
        <v>7200</v>
      </c>
      <c r="DD237" s="14">
        <f>IF(COUNTIF($P237:$W237,"&gt;"&amp;0)=8,INDEX(装备数值!AV$17:AV$117,$CY237+1),0)</f>
        <v>120</v>
      </c>
      <c r="DF237" s="14">
        <f>INDEX(装备数值!$AY$17:$AY$77,MATCH(MIN($AF237:$AM237),装备数值!$AZ$17:$AZ$77,1))</f>
        <v>2</v>
      </c>
      <c r="DG237" s="26">
        <f>INDEX(装备数值!BA$17:BA$77,通天塔!DF237+1)</f>
        <v>0.02</v>
      </c>
      <c r="DH237" s="26">
        <f>INDEX(装备数值!BA$17:BA$77,通天塔!DF237+1)</f>
        <v>0.02</v>
      </c>
      <c r="DJ237" s="14">
        <f t="shared" si="465"/>
        <v>5</v>
      </c>
      <c r="DK237" s="14">
        <f>VLOOKUP(DJ237,军阶与晶片数值!$W$6:$X$27,2)</f>
        <v>2</v>
      </c>
      <c r="DL237" s="14">
        <f>INDEX(军阶与晶片数值!Y$6:Y$27,$DK237+1)</f>
        <v>200</v>
      </c>
      <c r="DM237" s="14">
        <f>INDEX(军阶与晶片数值!Z$6:Z$27,$DK237+1)</f>
        <v>200</v>
      </c>
      <c r="DN237" s="14">
        <f>INDEX(军阶与晶片数值!AA$6:AA$27,$DK237+1)</f>
        <v>200</v>
      </c>
      <c r="DO237" s="14">
        <f>INDEX(军阶与晶片数值!AB$6:AB$27,$DK237+1)</f>
        <v>200</v>
      </c>
      <c r="DP237" s="26">
        <f>INDEX(军阶与晶片数值!AC$6:AC$27,$DK237+1)</f>
        <v>10</v>
      </c>
      <c r="DQ237" s="26">
        <f>INDEX(军阶与晶片数值!AD$6:AD$27,$DK237+1)</f>
        <v>5</v>
      </c>
      <c r="DS237" s="26">
        <f>INDEX(军阶与晶片数值!I$6:I$16,AN237+1)</f>
        <v>0.01</v>
      </c>
      <c r="DT237" s="26">
        <f>INDEX(军阶与晶片数值!M$6:M$16,AO237+1)</f>
        <v>0.01</v>
      </c>
      <c r="DU237" s="26">
        <f>INDEX(军阶与晶片数值!J$6:J$16,AP237+1)</f>
        <v>0.01</v>
      </c>
      <c r="DV237" s="26">
        <f>INDEX(军阶与晶片数值!K$6:K$16,AQ237+1)</f>
        <v>0.02</v>
      </c>
      <c r="DW237" s="26">
        <f>INDEX(军阶与晶片数值!L$6:L$16,AR237+1)</f>
        <v>0.02</v>
      </c>
      <c r="DX237" s="28">
        <f>INDEX(军阶与晶片数值!N$6:N$16,AS237+1)</f>
        <v>0</v>
      </c>
      <c r="DY237" s="28">
        <f>INDEX(军阶与晶片数值!O$6:O$16,AT237+1)</f>
        <v>0</v>
      </c>
      <c r="DZ237" s="28">
        <f>INDEX(军阶与晶片数值!P$6:P$16,AU237+1)</f>
        <v>0</v>
      </c>
      <c r="EA237" s="28">
        <f>INDEX(军阶与晶片数值!Q$6:Q$16,AV237+1)</f>
        <v>0</v>
      </c>
      <c r="EB237" s="26">
        <f>INDEX(军阶与晶片数值!R$6:R$16,AW237+1)</f>
        <v>0</v>
      </c>
      <c r="EC237" s="26">
        <f>INDEX(军阶与晶片数值!S$6:S$16,AX237+1)</f>
        <v>0</v>
      </c>
      <c r="ED237" s="26">
        <f>INDEX(军阶与晶片数值!T$6:T$16,AY237+1)</f>
        <v>0</v>
      </c>
      <c r="EE237" s="26">
        <f>INDEX(军阶与晶片数值!U$6:U$16,AZ237+1)</f>
        <v>0</v>
      </c>
      <c r="EG237" s="26">
        <f>INDEX(军阶与晶片数值!$C$6:$C$36,通天塔!$BA237+1)</f>
        <v>0.15</v>
      </c>
      <c r="EH237" s="26">
        <f>INDEX(军阶与晶片数值!$C$6:$C$36,通天塔!$BA237+1)</f>
        <v>0.15</v>
      </c>
      <c r="EI237" s="26">
        <f>INDEX(军阶与晶片数值!$C$6:$C$36,通天塔!$BA237+1)</f>
        <v>0.15</v>
      </c>
      <c r="EJ237" s="26">
        <f>INDEX(军阶与晶片数值!$C$6:$C$36,通天塔!$BA237+1)</f>
        <v>0.15</v>
      </c>
      <c r="EK237" s="26">
        <f>INDEX(军阶与晶片数值!$C$6:$C$36,通天塔!$BA237+1)</f>
        <v>0.15</v>
      </c>
      <c r="EM237" s="14">
        <f>INDEX(战舰突破!$H$6:$H$18,通天塔!$J237+1)+INDEX(战舰突破!$H$23:$H$35,通天塔!$K237+1)+INDEX(战舰突破!$H$40:$H$52,通天塔!$L237+1)</f>
        <v>200</v>
      </c>
      <c r="EN237" s="14">
        <f>INDEX(战舰突破!$I$6:$I$18,通天塔!$J237+1)+INDEX(战舰突破!$I$23:$I$35,通天塔!$K237+1)+INDEX(战舰突破!$I$40:$I$52,通天塔!$L237+1)</f>
        <v>200</v>
      </c>
      <c r="EO237" s="14">
        <f>INDEX(战舰突破!$J$6:$J$18,通天塔!$J237+1)+INDEX(战舰突破!$J$23:$J$35,通天塔!$K237+1)+INDEX(战舰突破!$J$40:$J$52,通天塔!$L237+1)</f>
        <v>0</v>
      </c>
      <c r="EP237" s="14">
        <f>INDEX(战舰突破!$K$6:$K$18,通天塔!$J237+1)+INDEX(战舰突破!$K$23:$K$35,通天塔!$K237+1)+INDEX(战舰突破!$K$40:$K$52,通天塔!$L237+1)</f>
        <v>0</v>
      </c>
      <c r="EQ237" s="14">
        <f>INDEX(战舰突破!$L$6:$L$18,通天塔!$J237+1)+INDEX(战舰突破!$L$23:$L$35,通天塔!$K237+1)+INDEX(战舰突破!$L$40:$L$52,通天塔!$L237+1)</f>
        <v>200</v>
      </c>
      <c r="ER237" s="18">
        <f>INDEX(战舰突破!$N$6:$N$18,通天塔!$J237+1)+INDEX(战舰突破!$N$23:$N$35,通天塔!$K237+1)+INDEX(战舰突破!$N$40:$N$52,通天塔!$L237+1)</f>
        <v>0</v>
      </c>
      <c r="ES237" s="18">
        <f>INDEX(战舰突破!$O$6:$O$18,通天塔!$J237+1)+INDEX(战舰突破!$O$23:$O$35,通天塔!$K237+1)+INDEX(战舰突破!$O$40:$O$52,通天塔!$L237+1)</f>
        <v>0</v>
      </c>
      <c r="ET237" s="18">
        <f>INDEX(战舰突破!$P$6:$P$18,通天塔!$J237+1)+INDEX(战舰突破!$P$23:$P$35,通天塔!$K237+1)+INDEX(战舰突破!$P$40:$P$52,通天塔!$L237+1)</f>
        <v>0</v>
      </c>
      <c r="EU237" s="18">
        <f>INDEX(战舰突破!$Q$6:$Q$18,通天塔!$J237+1)+INDEX(战舰突破!$Q$23:$Q$35,通天塔!$K237+1)+INDEX(战舰突破!$Q$40:$Q$52,通天塔!$L237+1)</f>
        <v>0</v>
      </c>
      <c r="EV237" s="18">
        <f>INDEX(战舰突破!$R$6:$R$18,通天塔!$J237+1)+INDEX(战舰突破!$R$23:$R$35,通天塔!$K237+1)+INDEX(战舰突破!$R$40:$R$52,通天塔!$L237+1)</f>
        <v>0</v>
      </c>
      <c r="EW237" s="18">
        <f>INDEX(战舰突破!$M$6:$M$18,通天塔!$J237+1)+INDEX(战舰突破!$M$23:$M$35,通天塔!$K237+1)+INDEX(战舰突破!$M$40:$M$52,通天塔!$L237+1)</f>
        <v>0</v>
      </c>
      <c r="EX237" s="22">
        <f>INDEX(战舰突破!$W$6:$W$18,通天塔!$J237+1)+INDEX(战舰突破!$W$23:$W$35,通天塔!$K237+1)+INDEX(战舰突破!$W$40:$W$52,通天塔!$L237+1)</f>
        <v>0.3</v>
      </c>
      <c r="FA237" s="14">
        <f>INDEX(战舰突破!$S$6:$S$18,通天塔!$J237+1)</f>
        <v>0</v>
      </c>
      <c r="FB237" s="14">
        <f>INDEX(战舰突破!$T$6:$T$18,通天塔!$J237+1)</f>
        <v>0</v>
      </c>
      <c r="FC237" s="14">
        <f>INDEX(战舰突破!$U$6:$U$18,通天塔!$J237+1)</f>
        <v>0.1</v>
      </c>
      <c r="FD237" s="14">
        <f>INDEX(战舰突破!$V$6:$V$18,通天塔!$J237+1)</f>
        <v>0</v>
      </c>
      <c r="FE237" s="14">
        <f>INDEX(战舰突破!$X$6:$X$18,通天塔!$J237+1)</f>
        <v>3</v>
      </c>
      <c r="FG237" s="14">
        <f>INDEX(战舰突破!$S$23:$S$35,通天塔!$J237+1)</f>
        <v>0</v>
      </c>
      <c r="FH237" s="14">
        <f>INDEX(战舰突破!$T$23:$T$35,通天塔!$J237+1)</f>
        <v>0</v>
      </c>
      <c r="FI237" s="14">
        <f>INDEX(战舰突破!$U$23:$U$35,通天塔!$J237+1)</f>
        <v>0.1</v>
      </c>
      <c r="FJ237" s="14">
        <f>INDEX(战舰突破!$V$23:$V$35,通天塔!$J237+1)</f>
        <v>0</v>
      </c>
      <c r="FK237" s="14">
        <f>INDEX(战舰突破!$X$23:$X$35,通天塔!$J237+1)</f>
        <v>45</v>
      </c>
      <c r="FM237" s="14">
        <f>INDEX(战舰突破!$S$40:$S$52,通天塔!$J237+1)</f>
        <v>0</v>
      </c>
      <c r="FN237" s="14">
        <f>INDEX(战舰突破!$T$40:$T$52,通天塔!$J237+1)</f>
        <v>0</v>
      </c>
      <c r="FO237" s="14">
        <f>INDEX(战舰突破!$U$40:$U$52,通天塔!$J237+1)</f>
        <v>0.1</v>
      </c>
      <c r="FP237" s="14">
        <f>INDEX(战舰突破!$V$40:$V$52,通天塔!$J237+1)</f>
        <v>0</v>
      </c>
      <c r="FQ237" s="14">
        <f>INDEX(战舰突破!$X$40:$X$52,通天塔!$J237+1)</f>
        <v>75</v>
      </c>
      <c r="FT237" s="14">
        <f t="shared" si="466"/>
        <v>12849</v>
      </c>
      <c r="FU237" s="14">
        <f t="shared" si="467"/>
        <v>13207</v>
      </c>
      <c r="FV237" s="14">
        <f t="shared" si="468"/>
        <v>13590</v>
      </c>
      <c r="FW237" s="14">
        <f t="shared" si="469"/>
        <v>97797</v>
      </c>
      <c r="FX237" s="14">
        <f t="shared" si="470"/>
        <v>6867</v>
      </c>
      <c r="FY237" s="14">
        <f t="shared" si="471"/>
        <v>175560</v>
      </c>
      <c r="FZ237" s="14">
        <f t="shared" si="472"/>
        <v>2864</v>
      </c>
      <c r="GA237" s="28">
        <f t="shared" si="473"/>
        <v>1450</v>
      </c>
      <c r="GB237" s="28">
        <f t="shared" si="474"/>
        <v>1325</v>
      </c>
      <c r="GC237" s="28">
        <f t="shared" si="475"/>
        <v>1325</v>
      </c>
      <c r="GD237" s="28">
        <f t="shared" si="476"/>
        <v>1450</v>
      </c>
      <c r="GE237" s="28">
        <f t="shared" si="477"/>
        <v>1.02</v>
      </c>
      <c r="GF237" s="28">
        <f t="shared" si="478"/>
        <v>1.02</v>
      </c>
      <c r="GG237" s="28">
        <f t="shared" si="479"/>
        <v>0</v>
      </c>
      <c r="GH237" s="28">
        <f t="shared" si="480"/>
        <v>6.01</v>
      </c>
      <c r="GI237" s="14">
        <f t="shared" si="481"/>
        <v>1</v>
      </c>
      <c r="GJ237" s="14">
        <f t="shared" si="482"/>
        <v>1</v>
      </c>
      <c r="GK237" s="14">
        <f t="shared" si="483"/>
        <v>1</v>
      </c>
      <c r="GL237" s="18">
        <f t="shared" si="484"/>
        <v>1</v>
      </c>
      <c r="GM237" s="18">
        <f t="shared" si="485"/>
        <v>1</v>
      </c>
      <c r="GN237" s="18">
        <f t="shared" si="486"/>
        <v>1</v>
      </c>
      <c r="GO237" s="29">
        <f t="shared" si="487"/>
        <v>1600</v>
      </c>
      <c r="GP237" s="29">
        <f t="shared" si="487"/>
        <v>1900</v>
      </c>
      <c r="GQ237" s="29">
        <f t="shared" si="487"/>
        <v>1900</v>
      </c>
      <c r="GR237" s="26">
        <f t="shared" si="488"/>
        <v>0.1</v>
      </c>
      <c r="GS237" s="26">
        <f t="shared" si="489"/>
        <v>0.1</v>
      </c>
      <c r="GT237" s="26">
        <f t="shared" si="490"/>
        <v>0.1</v>
      </c>
      <c r="GU237" s="14">
        <f t="shared" si="491"/>
        <v>2</v>
      </c>
      <c r="GV237" s="14">
        <f t="shared" si="492"/>
        <v>2</v>
      </c>
      <c r="GW237" s="14">
        <f t="shared" si="493"/>
        <v>2</v>
      </c>
      <c r="GX237" s="14">
        <f t="shared" si="494"/>
        <v>3</v>
      </c>
      <c r="GY237" s="14">
        <f t="shared" si="495"/>
        <v>45</v>
      </c>
      <c r="GZ237" s="14">
        <f t="shared" si="496"/>
        <v>75</v>
      </c>
      <c r="HA237">
        <v>228</v>
      </c>
      <c r="HB237" s="14">
        <f t="shared" si="497"/>
        <v>1901785</v>
      </c>
      <c r="HD237" s="14">
        <f t="shared" si="498"/>
        <v>13700</v>
      </c>
      <c r="HE237" s="14">
        <f t="shared" si="499"/>
        <v>6394</v>
      </c>
      <c r="HF237" s="29">
        <f t="shared" si="500"/>
        <v>1272</v>
      </c>
      <c r="HG237" s="29">
        <f t="shared" si="501"/>
        <v>677</v>
      </c>
      <c r="HH237" s="29">
        <f t="shared" si="502"/>
        <v>731</v>
      </c>
      <c r="HI237" s="29">
        <f t="shared" si="503"/>
        <v>770</v>
      </c>
      <c r="HJ237" s="14">
        <f t="shared" si="504"/>
        <v>1.02</v>
      </c>
      <c r="HK237" s="14">
        <f t="shared" si="505"/>
        <v>1.02</v>
      </c>
      <c r="HL237" s="14">
        <f t="shared" si="506"/>
        <v>3964</v>
      </c>
      <c r="HM237" s="14">
        <f t="shared" si="507"/>
        <v>5284</v>
      </c>
      <c r="HN237" s="26">
        <f t="shared" si="508"/>
        <v>0.43605990783410142</v>
      </c>
      <c r="HO237" s="26">
        <f t="shared" si="509"/>
        <v>0.47975663716814154</v>
      </c>
      <c r="HP237" s="29">
        <f t="shared" si="510"/>
        <v>912</v>
      </c>
      <c r="HQ237" s="29">
        <f t="shared" si="511"/>
        <v>4621</v>
      </c>
      <c r="HR237" s="29">
        <f t="shared" si="512"/>
        <v>6466</v>
      </c>
      <c r="HS237" s="26">
        <f t="shared" si="513"/>
        <v>0.35920846394984329</v>
      </c>
      <c r="HT237" s="26">
        <f t="shared" si="514"/>
        <v>0.43268025078369909</v>
      </c>
      <c r="HU237" s="26">
        <f t="shared" si="515"/>
        <v>0.43268025078369909</v>
      </c>
      <c r="HV237" s="26">
        <f t="shared" si="516"/>
        <v>0</v>
      </c>
      <c r="HW237" s="29">
        <f t="shared" si="517"/>
        <v>1.3592084639498432</v>
      </c>
      <c r="HX237" s="29">
        <f t="shared" si="518"/>
        <v>1.4326802507836991</v>
      </c>
      <c r="HY237" s="29">
        <f t="shared" si="519"/>
        <v>1.4326802507836991</v>
      </c>
      <c r="HZ237" s="29">
        <f t="shared" si="520"/>
        <v>6197.9905956112843</v>
      </c>
      <c r="IA237" s="29">
        <f t="shared" si="521"/>
        <v>4413.6102925809828</v>
      </c>
      <c r="IB237" s="29">
        <f t="shared" si="522"/>
        <v>4631.8552507836994</v>
      </c>
      <c r="IC237" s="29">
        <f t="shared" si="523"/>
        <v>44475</v>
      </c>
      <c r="ID237" s="14">
        <f t="shared" si="524"/>
        <v>15243.46</v>
      </c>
      <c r="IH237" s="14">
        <v>5</v>
      </c>
      <c r="II237" s="14">
        <v>3</v>
      </c>
      <c r="IJ237" s="14">
        <v>2400</v>
      </c>
      <c r="IK237" s="14">
        <v>400</v>
      </c>
      <c r="IL237" s="14">
        <v>300</v>
      </c>
      <c r="IM237" s="23">
        <f t="shared" si="525"/>
        <v>9438781</v>
      </c>
      <c r="IN237" s="23">
        <f t="shared" si="526"/>
        <v>1</v>
      </c>
      <c r="IO237" s="23">
        <f t="shared" si="527"/>
        <v>9438.7800000000007</v>
      </c>
      <c r="IP237" s="23">
        <f t="shared" si="528"/>
        <v>15503023</v>
      </c>
      <c r="IQ237" s="23">
        <f t="shared" si="529"/>
        <v>1</v>
      </c>
      <c r="IR237" s="23">
        <f t="shared" si="530"/>
        <v>15503.02</v>
      </c>
      <c r="IS237" s="14">
        <v>1</v>
      </c>
      <c r="IT237" s="14">
        <v>1</v>
      </c>
      <c r="IU237" s="14">
        <v>240</v>
      </c>
      <c r="IV237" s="14">
        <v>40</v>
      </c>
      <c r="IW237" s="14">
        <v>30</v>
      </c>
      <c r="IX237" s="23">
        <f t="shared" si="531"/>
        <v>1156070</v>
      </c>
      <c r="IY237" s="23">
        <f t="shared" si="532"/>
        <v>1</v>
      </c>
      <c r="IZ237" s="23">
        <f t="shared" si="533"/>
        <v>1156.07</v>
      </c>
      <c r="JA237" s="23"/>
      <c r="JB237" s="23"/>
      <c r="JC237" s="23"/>
      <c r="JG237">
        <f t="shared" si="534"/>
        <v>1.2870393560655882</v>
      </c>
      <c r="JH237">
        <f t="shared" si="535"/>
        <v>1.3127801431869</v>
      </c>
      <c r="JJ237" s="14">
        <v>10</v>
      </c>
      <c r="JK237" s="14">
        <v>2</v>
      </c>
      <c r="JL237" s="14">
        <v>1.5</v>
      </c>
      <c r="JM237" s="23">
        <f t="shared" si="536"/>
        <v>39532</v>
      </c>
      <c r="JN237" s="23">
        <f t="shared" si="537"/>
        <v>0</v>
      </c>
      <c r="JO237" s="23">
        <f t="shared" si="538"/>
        <v>39532</v>
      </c>
      <c r="JP237" s="14">
        <v>30</v>
      </c>
      <c r="JQ237" s="14">
        <v>6</v>
      </c>
      <c r="JR237" s="14">
        <v>4</v>
      </c>
      <c r="JS237" s="23">
        <f t="shared" si="539"/>
        <v>113965</v>
      </c>
      <c r="JT237" s="23">
        <f t="shared" si="540"/>
        <v>0</v>
      </c>
      <c r="JU237" s="23">
        <f t="shared" si="541"/>
        <v>113965</v>
      </c>
      <c r="JW237" s="23">
        <f t="shared" si="542"/>
        <v>151953</v>
      </c>
      <c r="JX237" s="23">
        <f t="shared" si="543"/>
        <v>0</v>
      </c>
      <c r="JY237" s="23">
        <f t="shared" si="544"/>
        <v>151953</v>
      </c>
      <c r="JZ237" s="23">
        <f t="shared" si="545"/>
        <v>59298</v>
      </c>
      <c r="KA237" s="23">
        <f t="shared" si="546"/>
        <v>0</v>
      </c>
      <c r="KB237" s="23">
        <f t="shared" si="547"/>
        <v>59298</v>
      </c>
    </row>
    <row r="238" spans="3:288" ht="16.5" x14ac:dyDescent="0.2">
      <c r="C238" s="14" t="s">
        <v>882</v>
      </c>
      <c r="D238" s="14">
        <v>4</v>
      </c>
      <c r="E238" s="14"/>
      <c r="F238" s="14">
        <v>80</v>
      </c>
      <c r="G238" s="14">
        <v>80</v>
      </c>
      <c r="H238" s="14">
        <v>80</v>
      </c>
      <c r="I238" s="14">
        <v>80</v>
      </c>
      <c r="J238" s="14">
        <v>3</v>
      </c>
      <c r="K238" s="14">
        <v>2</v>
      </c>
      <c r="L238" s="14">
        <v>2</v>
      </c>
      <c r="M238" s="14">
        <v>1</v>
      </c>
      <c r="N238" s="14">
        <v>1</v>
      </c>
      <c r="O238" s="14">
        <v>1</v>
      </c>
      <c r="P238" s="14">
        <v>3</v>
      </c>
      <c r="Q238" s="14">
        <v>4</v>
      </c>
      <c r="R238" s="14">
        <v>3</v>
      </c>
      <c r="S238" s="14">
        <v>3</v>
      </c>
      <c r="T238" s="14">
        <v>3</v>
      </c>
      <c r="U238" s="14">
        <v>3</v>
      </c>
      <c r="V238" s="14">
        <v>3</v>
      </c>
      <c r="W238" s="14">
        <v>3</v>
      </c>
      <c r="X238" s="14">
        <v>80</v>
      </c>
      <c r="Y238" s="14">
        <v>80</v>
      </c>
      <c r="Z238" s="14">
        <v>80</v>
      </c>
      <c r="AA238" s="14">
        <v>80</v>
      </c>
      <c r="AB238" s="14">
        <v>80</v>
      </c>
      <c r="AC238" s="14">
        <v>80</v>
      </c>
      <c r="AD238" s="14">
        <v>80</v>
      </c>
      <c r="AE238" s="14">
        <v>80</v>
      </c>
      <c r="AF238" s="14">
        <v>7</v>
      </c>
      <c r="AG238" s="14">
        <v>7</v>
      </c>
      <c r="AH238" s="14">
        <v>7</v>
      </c>
      <c r="AI238" s="14">
        <v>7</v>
      </c>
      <c r="AJ238" s="14">
        <v>7</v>
      </c>
      <c r="AK238" s="14">
        <v>7</v>
      </c>
      <c r="AL238" s="14">
        <v>7</v>
      </c>
      <c r="AM238" s="14">
        <v>7</v>
      </c>
      <c r="AN238" s="14">
        <v>1</v>
      </c>
      <c r="AO238" s="14">
        <v>1</v>
      </c>
      <c r="AP238" s="14">
        <v>1</v>
      </c>
      <c r="AQ238" s="14">
        <v>1</v>
      </c>
      <c r="AR238" s="14">
        <v>1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6</v>
      </c>
      <c r="BF238" s="14">
        <f>ROUND((INDEX(新战舰养成!S$6:S$18,通天塔!$J238+1)+INDEX(新战舰养成!D$6:D$18,通天塔!$J238+1)*(通天塔!$G238-1))*INDEX(战舰突破!$D$6:$D$18,通天塔!$M238+1),0)</f>
        <v>4675</v>
      </c>
      <c r="BG238" s="14">
        <f>ROUND((INDEX(新战舰养成!T$6:T$18,通天塔!$J238+1)+INDEX(新战舰养成!E$6:E$18,通天塔!$J238+1)*(通天塔!$G238-1))*INDEX(战舰突破!$D$6:$D$18,通天塔!$M238+1),0)</f>
        <v>37334</v>
      </c>
      <c r="BH238" s="14">
        <f>ROUND((INDEX(新战舰养成!U$6:U$18,通天塔!$J238+1)+INDEX(新战舰养成!F$6:F$18,通天塔!$J238+1)*(通天塔!$G238-1))*INDEX(战舰突破!$D$6:$D$18,通天塔!$M238+1),0)</f>
        <v>2402</v>
      </c>
      <c r="BI238" s="14">
        <f>ROUND((INDEX(新战舰养成!V$6:V$18,通天塔!$J238+1)+INDEX(新战舰养成!G$6:G$18,通天塔!$J238+1)*(通天塔!$G238-1))*INDEX(战舰突破!$D$6:$D$18,通天塔!$M238+1),0)</f>
        <v>330</v>
      </c>
      <c r="BJ238" s="14">
        <f>ROUND((INDEX(新战舰养成!W$6:W$18,通天塔!$J238+1)+INDEX(新战舰养成!H$6:H$18,通天塔!$J238+1)*(通天塔!$G238-1))*INDEX(战舰突破!$D$6:$D$18,通天塔!$M238+1),0)</f>
        <v>4</v>
      </c>
      <c r="BL238" s="14">
        <f>IF($H238&gt;0,ROUND((INDEX(新战舰养成!X$6:X$18,通天塔!$K238+1)+INDEX(新战舰养成!I$6:I$18,通天塔!$K238+1)*(通天塔!$H238-1))*INDEX(战舰突破!$D$6:$D$18,通天塔!$N238+1),0),0)</f>
        <v>2811</v>
      </c>
      <c r="BM238" s="14">
        <f>IF($H238&gt;0,ROUND((INDEX(新战舰养成!Y$6:Y$18,通天塔!$K238+1)+INDEX(新战舰养成!J$6:J$18,通天塔!$K238+1)*(通天塔!$H238-1))*INDEX(战舰突破!$D$6:$D$18,通天塔!$N238+1),0),0)</f>
        <v>0</v>
      </c>
      <c r="BN238" s="14">
        <f>IF($H238&gt;0,ROUND((INDEX(新战舰养成!Z$6:Z$18,通天塔!$K238+1)+INDEX(新战舰养成!K$6:K$18,通天塔!$K238+1)*(通天塔!$H238-1))*INDEX(战舰突破!$D$6:$D$18,通天塔!$N238+1),0),0)</f>
        <v>0</v>
      </c>
      <c r="BO238" s="14">
        <f>IF($H238&gt;0,ROUND((INDEX(新战舰养成!AA$6:AA$18,通天塔!$K238+1)+INDEX(新战舰养成!L$6:L$18,通天塔!$K238+1)*(通天塔!$H238-1))*INDEX(战舰突破!$D$6:$D$18,通天塔!$N238+1),0),0)</f>
        <v>25025</v>
      </c>
      <c r="BP238" s="14">
        <f>IF($H238&gt;0,ROUND((INDEX(新战舰养成!AB$6:AB$18,通天塔!$K238+1)+INDEX(新战舰养成!M$6:M$18,通天塔!$K238+1)*(通天塔!$H238-1))*INDEX(战舰突破!$D$6:$D$18,通天塔!$N238+1),0),0)</f>
        <v>498</v>
      </c>
      <c r="BR238" s="14">
        <f>IF($I238&gt;0,ROUND((INDEX(新战舰养成!AC$6:AC$18,通天塔!$L238+1)+INDEX(新战舰养成!I$6:I$18,通天塔!$L238+1)*(通天塔!$I238-1))*INDEX(战舰突破!$D$6:$D$18,通天塔!$O238+1),0),0)</f>
        <v>3141</v>
      </c>
      <c r="BS238" s="14">
        <f>IF($I238&gt;0,ROUND((INDEX(新战舰养成!AD$6:AD$18,通天塔!$L238+1)+INDEX(新战舰养成!J$6:J$18,通天塔!$L238+1)*(通天塔!$I238-1))*INDEX(战舰突破!$D$6:$D$18,通天塔!$O238+1),0),0)</f>
        <v>0</v>
      </c>
      <c r="BT238" s="14">
        <f>IF($I238&gt;0,ROUND((INDEX(新战舰养成!AE$6:AE$18,通天塔!$L238+1)+INDEX(新战舰养成!K$6:K$18,通天塔!$L238+1)*(通天塔!$I238-1))*INDEX(战舰突破!$D$6:$D$18,通天塔!$O238+1),0),0)</f>
        <v>0</v>
      </c>
      <c r="BU238" s="14">
        <f>IF($I238&gt;0,ROUND((INDEX(新战舰养成!AF$6:AF$18,通天塔!$L238+1)+INDEX(新战舰养成!L$6:L$18,通天塔!$L238+1)*(通天塔!$I238-1))*INDEX(战舰突破!$D$6:$D$18,通天塔!$O238+1),0),0)</f>
        <v>21313</v>
      </c>
      <c r="BV238" s="14">
        <f>IF($I238&gt;0,ROUND((INDEX(新战舰养成!AG$6:AG$18,通天塔!$L238+1)+INDEX(新战舰养成!M$6:M$18,通天塔!$L238+1)*(通天塔!$I238-1))*INDEX(战舰突破!$D$6:$D$18,通天塔!$O238+1),0),0)</f>
        <v>594</v>
      </c>
      <c r="BY238" s="14">
        <f>(INDEX(装备数值!$C$13:$G$116,通天塔!$P238*8+1,BY$2)+INDEX(装备数值!$C$13:$G$116,通天塔!$Q238*8+2,BY$2)+INDEX(装备数值!$C$13:$G$116,通天塔!$S238*8+3,BY$2)+INDEX(装备数值!$C$13:$G$116,通天塔!$R238*8+4,BY$2)+INDEX(装备数值!$C$13:$G$116,通天塔!$T238*8+5,BY$2)+INDEX(装备数值!$C$13:$G$116,通天塔!$U238*8+6,BY$2)+INDEX(装备数值!$C$13:$G$116,通天塔!$V238*8+7,BY$2)+INDEX(装备数值!$C$13:$G$116,通天塔!$W238*8+8,BY$2))</f>
        <v>2000</v>
      </c>
      <c r="BZ238" s="14">
        <f>(INDEX(装备数值!$C$13:$G$116,通天塔!$P238*8+1,BZ$2)+INDEX(装备数值!$C$13:$G$116,通天塔!$Q238*8+2,BZ$2)+INDEX(装备数值!$C$13:$G$116,通天塔!$S238*8+3,BZ$2)+INDEX(装备数值!$C$13:$G$116,通天塔!$R238*8+4,BZ$2)+INDEX(装备数值!$C$13:$G$116,通天塔!$T238*8+5,BZ$2)+INDEX(装备数值!$C$13:$G$116,通天塔!$U238*8+6,BZ$2)+INDEX(装备数值!$C$13:$G$116,通天塔!$V238*8+7,BZ$2)+INDEX(装备数值!$C$13:$G$116,通天塔!$W238*8+8,BZ$2))</f>
        <v>15000</v>
      </c>
      <c r="CA238" s="14">
        <f>(INDEX(装备数值!$C$13:$G$116,通天塔!$P238*8+1,CA$2)+INDEX(装备数值!$C$13:$G$116,通天塔!$Q238*8+2,CA$2)+INDEX(装备数值!$C$13:$G$116,通天塔!$S238*8+3,CA$2)+INDEX(装备数值!$C$13:$G$116,通天塔!$R238*8+4,CA$2)+INDEX(装备数值!$C$13:$G$116,通天塔!$T238*8+5,CA$2)+INDEX(装备数值!$C$13:$G$116,通天塔!$U238*8+6,CA$2)+INDEX(装备数值!$C$13:$G$116,通天塔!$V238*8+7,CA$2)+INDEX(装备数值!$C$13:$G$116,通天塔!$W238*8+8,CA$2))</f>
        <v>1140</v>
      </c>
      <c r="CB238" s="14">
        <f>(INDEX(装备数值!$C$13:$G$116,通天塔!$P238*8+1,CB$2)+INDEX(装备数值!$C$13:$G$116,通天塔!$Q238*8+2,CB$2)+INDEX(装备数值!$C$13:$G$116,通天塔!$S238*8+3,CB$2)+INDEX(装备数值!$C$13:$G$116,通天塔!$R238*8+4,CB$2)+INDEX(装备数值!$C$13:$G$116,通天塔!$T238*8+5,CB$2)+INDEX(装备数值!$C$13:$G$116,通天塔!$U238*8+6,CB$2)+INDEX(装备数值!$C$13:$G$116,通天塔!$V238*8+7,CB$2)+INDEX(装备数值!$C$13:$G$116,通天塔!$W238*8+8,CB$2))</f>
        <v>34000</v>
      </c>
      <c r="CC238" s="14">
        <f>(INDEX(装备数值!$C$13:$G$116,通天塔!$P238*8+1,CC$2)+INDEX(装备数值!$C$13:$G$116,通天塔!$Q238*8+2,CC$2)+INDEX(装备数值!$C$13:$G$116,通天塔!$S238*8+3,CC$2)+INDEX(装备数值!$C$13:$G$116,通天塔!$R238*8+4,CC$2)+INDEX(装备数值!$C$13:$G$116,通天塔!$T238*8+5,CC$2)+INDEX(装备数值!$C$13:$G$116,通天塔!$U238*8+6,CC$2)+INDEX(装备数值!$C$13:$G$116,通天塔!$V238*8+7,CC$2)+INDEX(装备数值!$C$13:$G$116,通天塔!$W238*8+8,CC$2))</f>
        <v>350</v>
      </c>
      <c r="CF238" s="14">
        <f>INDEX(装备数值!$I$13:$M$116,通天塔!$P238*8+1,CF$2)*$X238+INDEX(装备数值!$I$13:$M$116,通天塔!$Q238*8+2,CF$2)*$Y238+INDEX(装备数值!$I$13:$M$116,通天塔!$S238*8+3,CF$2)*$Z238+INDEX(装备数值!$I$13:$M$116,通天塔!$R238*8+4,CF$2)*$AA238+INDEX(装备数值!$I$13:$M$116,通天塔!$T238*8+5,CF$2)*$AB238+INDEX(装备数值!$I$13:$M$116,通天塔!$U238*8+6,CF$2)*$AC238+INDEX(装备数值!$I$13:$M$116,通天塔!$V238*8+7,CF$2)*$AD238+INDEX(装备数值!$I$13:$M$116,通天塔!$W238*8+8,CF$2)*$AE238</f>
        <v>6400</v>
      </c>
      <c r="CG238" s="14">
        <f>INDEX(装备数值!$I$13:$M$116,通天塔!$P238*8+1,CG$2)*$X238+INDEX(装备数值!$I$13:$M$116,通天塔!$Q238*8+2,CG$2)*$Y238+INDEX(装备数值!$I$13:$M$116,通天塔!$S238*8+3,CG$2)*$Z238+INDEX(装备数值!$I$13:$M$116,通天塔!$R238*8+4,CG$2)*$AA238+INDEX(装备数值!$I$13:$M$116,通天塔!$T238*8+5,CG$2)*$AB238+INDEX(装备数值!$I$13:$M$116,通天塔!$U238*8+6,CG$2)*$AC238+INDEX(装备数值!$I$13:$M$116,通天塔!$V238*8+7,CG$2)*$AD238+INDEX(装备数值!$I$13:$M$116,通天塔!$W238*8+8,CG$2)*$AE238</f>
        <v>48000</v>
      </c>
      <c r="CH238" s="14">
        <f>INDEX(装备数值!$I$13:$M$116,通天塔!$P238*8+1,CH$2)*$X238+INDEX(装备数值!$I$13:$M$116,通天塔!$Q238*8+2,CH$2)*$Y238+INDEX(装备数值!$I$13:$M$116,通天塔!$S238*8+3,CH$2)*$Z238+INDEX(装备数值!$I$13:$M$116,通天塔!$R238*8+4,CH$2)*$AA238+INDEX(装备数值!$I$13:$M$116,通天塔!$T238*8+5,CH$2)*$AB238+INDEX(装备数值!$I$13:$M$116,通天塔!$U238*8+6,CH$2)*$AC238+INDEX(装备数值!$I$13:$M$116,通天塔!$V238*8+7,CH$2)*$AD238+INDEX(装备数值!$I$13:$M$116,通天塔!$W238*8+8,CH$2)*$AE238</f>
        <v>3360</v>
      </c>
      <c r="CI238" s="14">
        <f>INDEX(装备数值!$I$13:$M$116,通天塔!$P238*8+1,CI$2)*$X238+INDEX(装备数值!$I$13:$M$116,通天塔!$Q238*8+2,CI$2)*$Y238+INDEX(装备数值!$I$13:$M$116,通天塔!$S238*8+3,CI$2)*$Z238+INDEX(装备数值!$I$13:$M$116,通天塔!$R238*8+4,CI$2)*$AA238+INDEX(装备数值!$I$13:$M$116,通天塔!$T238*8+5,CI$2)*$AB238+INDEX(装备数值!$I$13:$M$116,通天塔!$U238*8+6,CI$2)*$AC238+INDEX(装备数值!$I$13:$M$116,通天塔!$V238*8+7,CI$2)*$AD238+INDEX(装备数值!$I$13:$M$116,通天塔!$W238*8+8,CI$2)*$AE238</f>
        <v>80000</v>
      </c>
      <c r="CJ238" s="14">
        <f>INDEX(装备数值!$I$13:$M$116,通天塔!$P238*8+1,CJ$2)*$X238+INDEX(装备数值!$I$13:$M$116,通天塔!$Q238*8+2,CJ$2)*$Y238+INDEX(装备数值!$I$13:$M$116,通天塔!$S238*8+3,CJ$2)*$Z238+INDEX(装备数值!$I$13:$M$116,通天塔!$R238*8+4,CJ$2)*$AA238+INDEX(装备数值!$I$13:$M$116,通天塔!$T238*8+5,CJ$2)*$AB238+INDEX(装备数值!$I$13:$M$116,通天塔!$U238*8+6,CJ$2)*$AC238+INDEX(装备数值!$I$13:$M$116,通天塔!$V238*8+7,CJ$2)*$AD238+INDEX(装备数值!$I$13:$M$116,通天塔!$W238*8+8,CJ$2)*$AE238</f>
        <v>1120</v>
      </c>
      <c r="CM238" s="14">
        <f>INDEX(装备数值!$X$13:$AH$116,$P238*8+1,CM$2)*$AF238+INDEX(装备数值!$X$13:$AH$116,$Q238*8+2,CM$2)*$AG238+INDEX(装备数值!$X$13:$AH$116,$S238*8+3,CM$2)*$AH238+INDEX(装备数值!$X$13:$AH$116,$R238*8+4,CM$2)*$AI238+INDEX(装备数值!$X$13:$AH$116,$T238*8+5,CM$2)*$AJ238+INDEX(装备数值!$X$13:$AH$116,$U238*8+6,CM$2)*$AK238+INDEX(装备数值!$X$13:$AH$116,$V238*8+7,CM$2)*$AL238+INDEX(装备数值!$X$13:$AH$116,$W238*8+8,CM$2)*$AM238</f>
        <v>2100</v>
      </c>
      <c r="CN238" s="14">
        <f>INDEX(装备数值!$X$13:$AH$116,$P238*8+1,CN$2)*$AF238+INDEX(装备数值!$X$13:$AH$116,$Q238*8+2,CN$2)*$AG238+INDEX(装备数值!$X$13:$AH$116,$S238*8+3,CN$2)*$AH238+INDEX(装备数值!$X$13:$AH$116,$R238*8+4,CN$2)*$AI238+INDEX(装备数值!$X$13:$AH$116,$T238*8+5,CN$2)*$AJ238+INDEX(装备数值!$X$13:$AH$116,$U238*8+6,CN$2)*$AK238+INDEX(装备数值!$X$13:$AH$116,$V238*8+7,CN$2)*$AL238+INDEX(装备数值!$X$13:$AH$116,$W238*8+8,CN$2)*$AM238</f>
        <v>18375</v>
      </c>
      <c r="CO238" s="14">
        <f>INDEX(装备数值!$X$13:$AH$116,$P238*8+1,CO$2)*$AF238+INDEX(装备数值!$X$13:$AH$116,$Q238*8+2,CO$2)*$AG238+INDEX(装备数值!$X$13:$AH$116,$S238*8+3,CO$2)*$AH238+INDEX(装备数值!$X$13:$AH$116,$R238*8+4,CO$2)*$AI238+INDEX(装备数值!$X$13:$AH$116,$T238*8+5,CO$2)*$AJ238+INDEX(装备数值!$X$13:$AH$116,$U238*8+6,CO$2)*$AK238+INDEX(装备数值!$X$13:$AH$116,$V238*8+7,CO$2)*$AL238+INDEX(装备数值!$X$13:$AH$116,$W238*8+8,CO$2)*$AM238</f>
        <v>1050</v>
      </c>
      <c r="CP238" s="14">
        <f>INDEX(装备数值!$X$13:$AH$116,$P238*8+1,CP$2)*$AF238+INDEX(装备数值!$X$13:$AH$116,$Q238*8+2,CP$2)*$AG238+INDEX(装备数值!$X$13:$AH$116,$S238*8+3,CP$2)*$AH238+INDEX(装备数值!$X$13:$AH$116,$R238*8+4,CP$2)*$AI238+INDEX(装备数值!$X$13:$AH$116,$T238*8+5,CP$2)*$AJ238+INDEX(装备数值!$X$13:$AH$116,$U238*8+6,CP$2)*$AK238+INDEX(装备数值!$X$13:$AH$116,$V238*8+7,CP$2)*$AL238+INDEX(装备数值!$X$13:$AH$116,$W238*8+8,CP$2)*$AM238</f>
        <v>21000</v>
      </c>
      <c r="CQ238" s="14">
        <f>INDEX(装备数值!$X$13:$AH$116,$P238*8+1,CQ$2)*$AF238+INDEX(装备数值!$X$13:$AH$116,$Q238*8+2,CQ$2)*$AG238+INDEX(装备数值!$X$13:$AH$116,$S238*8+3,CQ$2)*$AH238+INDEX(装备数值!$X$13:$AH$116,$R238*8+4,CQ$2)*$AI238+INDEX(装备数值!$X$13:$AH$116,$T238*8+5,CQ$2)*$AJ238+INDEX(装备数值!$X$13:$AH$116,$U238*8+6,CQ$2)*$AK238+INDEX(装备数值!$X$13:$AH$116,$V238*8+7,CQ$2)*$AL238+INDEX(装备数值!$X$13:$AH$116,$W238*8+8,CQ$2)*$AM238</f>
        <v>420</v>
      </c>
      <c r="CR238" s="14">
        <f>INDEX(装备数值!$X$13:$AH$116,$P238*8+1,CR$2)*$AF238+INDEX(装备数值!$X$13:$AH$116,$Q238*8+2,CR$2)*$AG238+INDEX(装备数值!$X$13:$AH$116,$S238*8+3,CR$2)*$AH238+INDEX(装备数值!$X$13:$AH$116,$R238*8+4,CR$2)*$AI238+INDEX(装备数值!$X$13:$AH$116,$T238*8+5,CR$2)*$AJ238+INDEX(装备数值!$X$13:$AH$116,$U238*8+6,CR$2)*$AK238+INDEX(装备数值!$X$13:$AH$116,$V238*8+7,CR$2)*$AL238+INDEX(装备数值!$X$13:$AH$116,$W238*8+8,CR$2)*$AM238</f>
        <v>1750</v>
      </c>
      <c r="CS238" s="14">
        <f>INDEX(装备数值!$X$13:$AH$116,$P238*8+1,CS$2)*$AF238+INDEX(装备数值!$X$13:$AH$116,$Q238*8+2,CS$2)*$AG238+INDEX(装备数值!$X$13:$AH$116,$S238*8+3,CS$2)*$AH238+INDEX(装备数值!$X$13:$AH$116,$R238*8+4,CS$2)*$AI238+INDEX(装备数值!$X$13:$AH$116,$T238*8+5,CS$2)*$AJ238+INDEX(装备数值!$X$13:$AH$116,$U238*8+6,CS$2)*$AK238+INDEX(装备数值!$X$13:$AH$116,$V238*8+7,CS$2)*$AL238+INDEX(装备数值!$X$13:$AH$116,$W238*8+8,CS$2)*$AM238</f>
        <v>1575</v>
      </c>
      <c r="CT238" s="14">
        <f>INDEX(装备数值!$X$13:$AH$116,$P238*8+1,CT$2)*$AF238+INDEX(装备数值!$X$13:$AH$116,$Q238*8+2,CT$2)*$AG238+INDEX(装备数值!$X$13:$AH$116,$S238*8+3,CT$2)*$AH238+INDEX(装备数值!$X$13:$AH$116,$R238*8+4,CT$2)*$AI238+INDEX(装备数值!$X$13:$AH$116,$T238*8+5,CT$2)*$AJ238+INDEX(装备数值!$X$13:$AH$116,$U238*8+6,CT$2)*$AK238+INDEX(装备数值!$X$13:$AH$116,$V238*8+7,CT$2)*$AL238+INDEX(装备数值!$X$13:$AH$116,$W238*8+8,CT$2)*$AM238</f>
        <v>1575</v>
      </c>
      <c r="CU238" s="14">
        <f>INDEX(装备数值!$X$13:$AH$116,$P238*8+1,CU$2)*$AF238+INDEX(装备数值!$X$13:$AH$116,$Q238*8+2,CU$2)*$AG238+INDEX(装备数值!$X$13:$AH$116,$S238*8+3,CU$2)*$AH238+INDEX(装备数值!$X$13:$AH$116,$R238*8+4,CU$2)*$AI238+INDEX(装备数值!$X$13:$AH$116,$T238*8+5,CU$2)*$AJ238+INDEX(装备数值!$X$13:$AH$116,$U238*8+6,CU$2)*$AK238+INDEX(装备数值!$X$13:$AH$116,$V238*8+7,CU$2)*$AL238+INDEX(装备数值!$X$13:$AH$116,$W238*8+8,CU$2)*$AM238</f>
        <v>1750</v>
      </c>
      <c r="CV238" s="14">
        <f>INDEX(装备数值!$X$13:$AH$116,$P238*8+1,CV$2)*$AF238+INDEX(装备数值!$X$13:$AH$116,$Q238*8+2,CV$2)*$AG238+INDEX(装备数值!$X$13:$AH$116,$S238*8+3,CV$2)*$AH238+INDEX(装备数值!$X$13:$AH$116,$R238*8+4,CV$2)*$AI238+INDEX(装备数值!$X$13:$AH$116,$T238*8+5,CV$2)*$AJ238+INDEX(装备数值!$X$13:$AH$116,$U238*8+6,CV$2)*$AK238+INDEX(装备数值!$X$13:$AH$116,$V238*8+7,CV$2)*$AL238+INDEX(装备数值!$X$13:$AH$116,$W238*8+8,CV$2)*$AM238</f>
        <v>0</v>
      </c>
      <c r="CW238" s="14">
        <f>INDEX(装备数值!$X$13:$AH$116,$P238*8+1,CW$2)*$AF238+INDEX(装备数值!$X$13:$AH$116,$Q238*8+2,CW$2)*$AG238+INDEX(装备数值!$X$13:$AH$116,$S238*8+3,CW$2)*$AH238+INDEX(装备数值!$X$13:$AH$116,$R238*8+4,CW$2)*$AI238+INDEX(装备数值!$X$13:$AH$116,$T238*8+5,CW$2)*$AJ238+INDEX(装备数值!$X$13:$AH$116,$U238*8+6,CW$2)*$AK238+INDEX(装备数值!$X$13:$AH$116,$V238*8+7,CW$2)*$AL238+INDEX(装备数值!$X$13:$AH$116,$W238*8+8,CW$2)*$AM238</f>
        <v>0</v>
      </c>
      <c r="CY238" s="14">
        <f>INDEX(装备数值!$AN$17:$AN$117,MATCH(MIN($X238:$AE238),装备数值!$AO$17:$AO$117,1))</f>
        <v>8</v>
      </c>
      <c r="CZ238" s="14">
        <f>IF(COUNTIF($P238:$W238,"&gt;"&amp;0)=8,INDEX(装备数值!AR$17:AR$117,$CY238+1),0)</f>
        <v>960</v>
      </c>
      <c r="DA238" s="14">
        <f>IF(COUNTIF($P238:$W238,"&gt;"&amp;0)=8,INDEX(装备数值!AS$17:AS$117,$CY238+1),0)</f>
        <v>7200</v>
      </c>
      <c r="DB238" s="14">
        <f>IF(COUNTIF($P238:$W238,"&gt;"&amp;0)=8,INDEX(装备数值!AT$17:AT$117,$CY238+1),0)</f>
        <v>480</v>
      </c>
      <c r="DC238" s="14">
        <f>IF(COUNTIF($P238:$W238,"&gt;"&amp;0)=8,INDEX(装备数值!AU$17:AU$117,$CY238+1),0)</f>
        <v>9600</v>
      </c>
      <c r="DD238" s="14">
        <f>IF(COUNTIF($P238:$W238,"&gt;"&amp;0)=8,INDEX(装备数值!AV$17:AV$117,$CY238+1),0)</f>
        <v>160</v>
      </c>
      <c r="DF238" s="14">
        <f>INDEX(装备数值!$AY$17:$AY$77,MATCH(MIN($AF238:$AM238),装备数值!$AZ$17:$AZ$77,1))</f>
        <v>3</v>
      </c>
      <c r="DG238" s="26">
        <f>INDEX(装备数值!BA$17:BA$77,通天塔!DF238+1)</f>
        <v>0.03</v>
      </c>
      <c r="DH238" s="26">
        <f>INDEX(装备数值!BA$17:BA$77,通天塔!DF238+1)</f>
        <v>0.03</v>
      </c>
      <c r="DJ238" s="14">
        <f t="shared" si="465"/>
        <v>5</v>
      </c>
      <c r="DK238" s="14">
        <f>VLOOKUP(DJ238,军阶与晶片数值!$W$6:$X$27,2)</f>
        <v>2</v>
      </c>
      <c r="DL238" s="14">
        <f>INDEX(军阶与晶片数值!Y$6:Y$27,$DK238+1)</f>
        <v>200</v>
      </c>
      <c r="DM238" s="14">
        <f>INDEX(军阶与晶片数值!Z$6:Z$27,$DK238+1)</f>
        <v>200</v>
      </c>
      <c r="DN238" s="14">
        <f>INDEX(军阶与晶片数值!AA$6:AA$27,$DK238+1)</f>
        <v>200</v>
      </c>
      <c r="DO238" s="14">
        <f>INDEX(军阶与晶片数值!AB$6:AB$27,$DK238+1)</f>
        <v>200</v>
      </c>
      <c r="DP238" s="26">
        <f>INDEX(军阶与晶片数值!AC$6:AC$27,$DK238+1)</f>
        <v>10</v>
      </c>
      <c r="DQ238" s="26">
        <f>INDEX(军阶与晶片数值!AD$6:AD$27,$DK238+1)</f>
        <v>5</v>
      </c>
      <c r="DS238" s="26">
        <f>INDEX(军阶与晶片数值!I$6:I$16,AN238+1)</f>
        <v>0.01</v>
      </c>
      <c r="DT238" s="26">
        <f>INDEX(军阶与晶片数值!M$6:M$16,AO238+1)</f>
        <v>0.01</v>
      </c>
      <c r="DU238" s="26">
        <f>INDEX(军阶与晶片数值!J$6:J$16,AP238+1)</f>
        <v>0.01</v>
      </c>
      <c r="DV238" s="26">
        <f>INDEX(军阶与晶片数值!K$6:K$16,AQ238+1)</f>
        <v>0.02</v>
      </c>
      <c r="DW238" s="26">
        <f>INDEX(军阶与晶片数值!L$6:L$16,AR238+1)</f>
        <v>0.02</v>
      </c>
      <c r="DX238" s="28">
        <f>INDEX(军阶与晶片数值!N$6:N$16,AS238+1)</f>
        <v>0</v>
      </c>
      <c r="DY238" s="28">
        <f>INDEX(军阶与晶片数值!O$6:O$16,AT238+1)</f>
        <v>0</v>
      </c>
      <c r="DZ238" s="28">
        <f>INDEX(军阶与晶片数值!P$6:P$16,AU238+1)</f>
        <v>0</v>
      </c>
      <c r="EA238" s="28">
        <f>INDEX(军阶与晶片数值!Q$6:Q$16,AV238+1)</f>
        <v>0</v>
      </c>
      <c r="EB238" s="26">
        <f>INDEX(军阶与晶片数值!R$6:R$16,AW238+1)</f>
        <v>0</v>
      </c>
      <c r="EC238" s="26">
        <f>INDEX(军阶与晶片数值!S$6:S$16,AX238+1)</f>
        <v>0</v>
      </c>
      <c r="ED238" s="26">
        <f>INDEX(军阶与晶片数值!T$6:T$16,AY238+1)</f>
        <v>0</v>
      </c>
      <c r="EE238" s="26">
        <f>INDEX(军阶与晶片数值!U$6:U$16,AZ238+1)</f>
        <v>0</v>
      </c>
      <c r="EG238" s="26">
        <f>INDEX(军阶与晶片数值!$C$6:$C$36,通天塔!$BA238+1)</f>
        <v>0.2</v>
      </c>
      <c r="EH238" s="26">
        <f>INDEX(军阶与晶片数值!$C$6:$C$36,通天塔!$BA238+1)</f>
        <v>0.2</v>
      </c>
      <c r="EI238" s="26">
        <f>INDEX(军阶与晶片数值!$C$6:$C$36,通天塔!$BA238+1)</f>
        <v>0.2</v>
      </c>
      <c r="EJ238" s="26">
        <f>INDEX(军阶与晶片数值!$C$6:$C$36,通天塔!$BA238+1)</f>
        <v>0.2</v>
      </c>
      <c r="EK238" s="26">
        <f>INDEX(军阶与晶片数值!$C$6:$C$36,通天塔!$BA238+1)</f>
        <v>0.2</v>
      </c>
      <c r="EM238" s="14">
        <f>INDEX(战舰突破!$H$6:$H$18,通天塔!$J238+1)+INDEX(战舰突破!$H$23:$H$35,通天塔!$K238+1)+INDEX(战舰突破!$H$40:$H$52,通天塔!$L238+1)</f>
        <v>200</v>
      </c>
      <c r="EN238" s="14">
        <f>INDEX(战舰突破!$I$6:$I$18,通天塔!$J238+1)+INDEX(战舰突破!$I$23:$I$35,通天塔!$K238+1)+INDEX(战舰突破!$I$40:$I$52,通天塔!$L238+1)</f>
        <v>200</v>
      </c>
      <c r="EO238" s="14">
        <f>INDEX(战舰突破!$J$6:$J$18,通天塔!$J238+1)+INDEX(战舰突破!$J$23:$J$35,通天塔!$K238+1)+INDEX(战舰突破!$J$40:$J$52,通天塔!$L238+1)</f>
        <v>0</v>
      </c>
      <c r="EP238" s="14">
        <f>INDEX(战舰突破!$K$6:$K$18,通天塔!$J238+1)+INDEX(战舰突破!$K$23:$K$35,通天塔!$K238+1)+INDEX(战舰突破!$K$40:$K$52,通天塔!$L238+1)</f>
        <v>0</v>
      </c>
      <c r="EQ238" s="14">
        <f>INDEX(战舰突破!$L$6:$L$18,通天塔!$J238+1)+INDEX(战舰突破!$L$23:$L$35,通天塔!$K238+1)+INDEX(战舰突破!$L$40:$L$52,通天塔!$L238+1)</f>
        <v>200</v>
      </c>
      <c r="ER238" s="18">
        <f>INDEX(战舰突破!$N$6:$N$18,通天塔!$J238+1)+INDEX(战舰突破!$N$23:$N$35,通天塔!$K238+1)+INDEX(战舰突破!$N$40:$N$52,通天塔!$L238+1)</f>
        <v>0</v>
      </c>
      <c r="ES238" s="18">
        <f>INDEX(战舰突破!$O$6:$O$18,通天塔!$J238+1)+INDEX(战舰突破!$O$23:$O$35,通天塔!$K238+1)+INDEX(战舰突破!$O$40:$O$52,通天塔!$L238+1)</f>
        <v>0</v>
      </c>
      <c r="ET238" s="18">
        <f>INDEX(战舰突破!$P$6:$P$18,通天塔!$J238+1)+INDEX(战舰突破!$P$23:$P$35,通天塔!$K238+1)+INDEX(战舰突破!$P$40:$P$52,通天塔!$L238+1)</f>
        <v>0</v>
      </c>
      <c r="EU238" s="18">
        <f>INDEX(战舰突破!$Q$6:$Q$18,通天塔!$J238+1)+INDEX(战舰突破!$Q$23:$Q$35,通天塔!$K238+1)+INDEX(战舰突破!$Q$40:$Q$52,通天塔!$L238+1)</f>
        <v>0</v>
      </c>
      <c r="EV238" s="18">
        <f>INDEX(战舰突破!$R$6:$R$18,通天塔!$J238+1)+INDEX(战舰突破!$R$23:$R$35,通天塔!$K238+1)+INDEX(战舰突破!$R$40:$R$52,通天塔!$L238+1)</f>
        <v>0</v>
      </c>
      <c r="EW238" s="18">
        <f>INDEX(战舰突破!$M$6:$M$18,通天塔!$J238+1)+INDEX(战舰突破!$M$23:$M$35,通天塔!$K238+1)+INDEX(战舰突破!$M$40:$M$52,通天塔!$L238+1)</f>
        <v>0</v>
      </c>
      <c r="EX238" s="22">
        <f>INDEX(战舰突破!$W$6:$W$18,通天塔!$J238+1)+INDEX(战舰突破!$W$23:$W$35,通天塔!$K238+1)+INDEX(战舰突破!$W$40:$W$52,通天塔!$L238+1)</f>
        <v>0.3</v>
      </c>
      <c r="FA238" s="14">
        <f>INDEX(战舰突破!$S$6:$S$18,通天塔!$J238+1)</f>
        <v>0</v>
      </c>
      <c r="FB238" s="14">
        <f>INDEX(战舰突破!$T$6:$T$18,通天塔!$J238+1)</f>
        <v>0.25</v>
      </c>
      <c r="FC238" s="14">
        <f>INDEX(战舰突破!$U$6:$U$18,通天塔!$J238+1)</f>
        <v>0.1</v>
      </c>
      <c r="FD238" s="14">
        <f>INDEX(战舰突破!$V$6:$V$18,通天塔!$J238+1)</f>
        <v>0</v>
      </c>
      <c r="FE238" s="14">
        <f>INDEX(战舰突破!$X$6:$X$18,通天塔!$J238+1)</f>
        <v>4</v>
      </c>
      <c r="FG238" s="14">
        <f>INDEX(战舰突破!$S$23:$S$35,通天塔!$J238+1)</f>
        <v>0.25</v>
      </c>
      <c r="FH238" s="14">
        <f>INDEX(战舰突破!$T$23:$T$35,通天塔!$J238+1)</f>
        <v>0</v>
      </c>
      <c r="FI238" s="14">
        <f>INDEX(战舰突破!$U$23:$U$35,通天塔!$J238+1)</f>
        <v>0.1</v>
      </c>
      <c r="FJ238" s="14">
        <f>INDEX(战舰突破!$V$23:$V$35,通天塔!$J238+1)</f>
        <v>0</v>
      </c>
      <c r="FK238" s="14">
        <f>INDEX(战舰突破!$X$23:$X$35,通天塔!$J238+1)</f>
        <v>60</v>
      </c>
      <c r="FM238" s="14">
        <f>INDEX(战舰突破!$S$40:$S$52,通天塔!$J238+1)</f>
        <v>0.25</v>
      </c>
      <c r="FN238" s="14">
        <f>INDEX(战舰突破!$T$40:$T$52,通天塔!$J238+1)</f>
        <v>0</v>
      </c>
      <c r="FO238" s="14">
        <f>INDEX(战舰突破!$U$40:$U$52,通天塔!$J238+1)</f>
        <v>0.1</v>
      </c>
      <c r="FP238" s="14">
        <f>INDEX(战舰突破!$V$40:$V$52,通天塔!$J238+1)</f>
        <v>0</v>
      </c>
      <c r="FQ238" s="14">
        <f>INDEX(战舰突破!$X$40:$X$52,通天塔!$J238+1)</f>
        <v>100</v>
      </c>
      <c r="FT238" s="14">
        <f t="shared" si="466"/>
        <v>19798</v>
      </c>
      <c r="FU238" s="14">
        <f t="shared" si="467"/>
        <v>17538</v>
      </c>
      <c r="FV238" s="14">
        <f t="shared" si="468"/>
        <v>17938</v>
      </c>
      <c r="FW238" s="14">
        <f t="shared" si="469"/>
        <v>152601</v>
      </c>
      <c r="FX238" s="14">
        <f t="shared" si="470"/>
        <v>10461</v>
      </c>
      <c r="FY238" s="14">
        <f t="shared" si="471"/>
        <v>234112</v>
      </c>
      <c r="FZ238" s="14">
        <f t="shared" si="472"/>
        <v>3850</v>
      </c>
      <c r="GA238" s="28">
        <f t="shared" si="473"/>
        <v>1950</v>
      </c>
      <c r="GB238" s="28">
        <f t="shared" si="474"/>
        <v>1775</v>
      </c>
      <c r="GC238" s="28">
        <f t="shared" si="475"/>
        <v>1775</v>
      </c>
      <c r="GD238" s="28">
        <f t="shared" si="476"/>
        <v>1950</v>
      </c>
      <c r="GE238" s="28">
        <f t="shared" si="477"/>
        <v>1.03</v>
      </c>
      <c r="GF238" s="28">
        <f t="shared" si="478"/>
        <v>1.03</v>
      </c>
      <c r="GG238" s="28">
        <f t="shared" si="479"/>
        <v>0</v>
      </c>
      <c r="GH238" s="28">
        <f t="shared" si="480"/>
        <v>8.01</v>
      </c>
      <c r="GI238" s="14">
        <f t="shared" si="481"/>
        <v>1</v>
      </c>
      <c r="GJ238" s="14">
        <f t="shared" si="482"/>
        <v>1.25</v>
      </c>
      <c r="GK238" s="14">
        <f t="shared" si="483"/>
        <v>1.25</v>
      </c>
      <c r="GL238" s="18">
        <f t="shared" si="484"/>
        <v>1.25</v>
      </c>
      <c r="GM238" s="18">
        <f t="shared" si="485"/>
        <v>1</v>
      </c>
      <c r="GN238" s="18">
        <f t="shared" si="486"/>
        <v>1</v>
      </c>
      <c r="GO238" s="29">
        <f t="shared" si="487"/>
        <v>2100</v>
      </c>
      <c r="GP238" s="29">
        <f t="shared" si="487"/>
        <v>2400</v>
      </c>
      <c r="GQ238" s="29">
        <f t="shared" si="487"/>
        <v>2400</v>
      </c>
      <c r="GR238" s="26">
        <f t="shared" si="488"/>
        <v>0.1</v>
      </c>
      <c r="GS238" s="26">
        <f t="shared" si="489"/>
        <v>0.1</v>
      </c>
      <c r="GT238" s="26">
        <f t="shared" si="490"/>
        <v>0.1</v>
      </c>
      <c r="GU238" s="14">
        <f t="shared" si="491"/>
        <v>2</v>
      </c>
      <c r="GV238" s="14">
        <f t="shared" si="492"/>
        <v>2</v>
      </c>
      <c r="GW238" s="14">
        <f t="shared" si="493"/>
        <v>2</v>
      </c>
      <c r="GX238" s="14">
        <f t="shared" si="494"/>
        <v>4</v>
      </c>
      <c r="GY238" s="14">
        <f t="shared" si="495"/>
        <v>60</v>
      </c>
      <c r="GZ238" s="14">
        <f t="shared" si="496"/>
        <v>100</v>
      </c>
      <c r="HA238">
        <v>228</v>
      </c>
      <c r="HB238" s="14">
        <f t="shared" si="497"/>
        <v>2660509</v>
      </c>
      <c r="HD238" s="14">
        <f t="shared" si="498"/>
        <v>20128</v>
      </c>
      <c r="HE238" s="14">
        <f t="shared" si="499"/>
        <v>9869</v>
      </c>
      <c r="HF238" s="29">
        <f t="shared" si="500"/>
        <v>1704</v>
      </c>
      <c r="HG238" s="29">
        <f t="shared" si="501"/>
        <v>989</v>
      </c>
      <c r="HH238" s="29">
        <f t="shared" si="502"/>
        <v>1068</v>
      </c>
      <c r="HI238" s="29">
        <f t="shared" si="503"/>
        <v>1120</v>
      </c>
      <c r="HJ238" s="14">
        <f t="shared" si="504"/>
        <v>1.03</v>
      </c>
      <c r="HK238" s="14">
        <f t="shared" si="505"/>
        <v>1.03</v>
      </c>
      <c r="HL238" s="14">
        <f t="shared" si="506"/>
        <v>5527</v>
      </c>
      <c r="HM238" s="14">
        <f t="shared" si="507"/>
        <v>8559</v>
      </c>
      <c r="HN238" s="26">
        <f t="shared" si="508"/>
        <v>0.44872986369268891</v>
      </c>
      <c r="HO238" s="26">
        <f t="shared" si="509"/>
        <v>0.49565859421145891</v>
      </c>
      <c r="HP238" s="29">
        <f t="shared" si="510"/>
        <v>1697</v>
      </c>
      <c r="HQ238" s="29">
        <f t="shared" si="511"/>
        <v>5323</v>
      </c>
      <c r="HR238" s="29">
        <f t="shared" si="512"/>
        <v>7410</v>
      </c>
      <c r="HS238" s="26">
        <f t="shared" si="513"/>
        <v>0.38561452513966488</v>
      </c>
      <c r="HT238" s="26">
        <f t="shared" si="514"/>
        <v>0.45108240223463691</v>
      </c>
      <c r="HU238" s="26">
        <f t="shared" si="515"/>
        <v>0.45108240223463691</v>
      </c>
      <c r="HV238" s="26">
        <f t="shared" si="516"/>
        <v>0</v>
      </c>
      <c r="HW238" s="29">
        <f t="shared" si="517"/>
        <v>1.385614525139665</v>
      </c>
      <c r="HX238" s="29">
        <f t="shared" si="518"/>
        <v>1.8138530027932962</v>
      </c>
      <c r="HY238" s="29">
        <f t="shared" si="519"/>
        <v>1.8138530027932962</v>
      </c>
      <c r="HZ238" s="29">
        <f t="shared" si="520"/>
        <v>11756.939245810057</v>
      </c>
      <c r="IA238" s="29">
        <f t="shared" si="521"/>
        <v>6436.7596892458105</v>
      </c>
      <c r="IB238" s="29">
        <f t="shared" si="522"/>
        <v>6720.3253753491626</v>
      </c>
      <c r="IC238" s="29">
        <f t="shared" si="523"/>
        <v>85341</v>
      </c>
      <c r="ID238" s="14">
        <f t="shared" si="524"/>
        <v>24914.02</v>
      </c>
      <c r="IH238" s="14">
        <v>5</v>
      </c>
      <c r="II238" s="14">
        <v>3</v>
      </c>
      <c r="IJ238" s="14">
        <v>2400</v>
      </c>
      <c r="IK238" s="14">
        <v>400</v>
      </c>
      <c r="IL238" s="14">
        <v>300</v>
      </c>
      <c r="IM238" s="23">
        <f t="shared" si="525"/>
        <v>17418021</v>
      </c>
      <c r="IN238" s="23">
        <f t="shared" si="526"/>
        <v>1</v>
      </c>
      <c r="IO238" s="23">
        <f t="shared" si="527"/>
        <v>17418.02</v>
      </c>
      <c r="IP238" s="23">
        <f t="shared" si="528"/>
        <v>29820209</v>
      </c>
      <c r="IQ238" s="23">
        <f t="shared" si="529"/>
        <v>1</v>
      </c>
      <c r="IR238" s="23">
        <f t="shared" si="530"/>
        <v>29820.21</v>
      </c>
      <c r="IS238" s="14">
        <v>1</v>
      </c>
      <c r="IT238" s="14">
        <v>1</v>
      </c>
      <c r="IU238" s="14">
        <v>240</v>
      </c>
      <c r="IV238" s="14">
        <v>40</v>
      </c>
      <c r="IW238" s="14">
        <v>30</v>
      </c>
      <c r="IX238" s="23">
        <f t="shared" si="531"/>
        <v>2129846</v>
      </c>
      <c r="IY238" s="23">
        <f t="shared" si="532"/>
        <v>1</v>
      </c>
      <c r="IZ238" s="23">
        <f t="shared" si="533"/>
        <v>2129.85</v>
      </c>
      <c r="JA238" s="23"/>
      <c r="JB238" s="23"/>
      <c r="JC238" s="23"/>
      <c r="JG238">
        <f t="shared" si="534"/>
        <v>1.2976712949940081</v>
      </c>
      <c r="JH238">
        <f t="shared" si="535"/>
        <v>1.3366014338438283</v>
      </c>
      <c r="JJ238" s="14">
        <v>10</v>
      </c>
      <c r="JK238" s="14">
        <v>2</v>
      </c>
      <c r="JL238" s="14">
        <v>1.5</v>
      </c>
      <c r="JM238" s="23">
        <f t="shared" si="536"/>
        <v>72852</v>
      </c>
      <c r="JN238" s="23">
        <f t="shared" si="537"/>
        <v>0</v>
      </c>
      <c r="JO238" s="23">
        <f t="shared" si="538"/>
        <v>72852</v>
      </c>
      <c r="JP238" s="14">
        <v>30</v>
      </c>
      <c r="JQ238" s="14">
        <v>6</v>
      </c>
      <c r="JR238" s="14">
        <v>4</v>
      </c>
      <c r="JS238" s="23">
        <f t="shared" si="539"/>
        <v>210158</v>
      </c>
      <c r="JT238" s="23">
        <f t="shared" si="540"/>
        <v>0</v>
      </c>
      <c r="JU238" s="23">
        <f t="shared" si="541"/>
        <v>210158</v>
      </c>
      <c r="JW238" s="23">
        <f t="shared" si="542"/>
        <v>280211</v>
      </c>
      <c r="JX238" s="23">
        <f t="shared" si="543"/>
        <v>0</v>
      </c>
      <c r="JY238" s="23">
        <f t="shared" si="544"/>
        <v>280211</v>
      </c>
      <c r="JZ238" s="23">
        <f t="shared" si="545"/>
        <v>109278</v>
      </c>
      <c r="KA238" s="23">
        <f t="shared" si="546"/>
        <v>0</v>
      </c>
      <c r="KB238" s="23">
        <f t="shared" si="547"/>
        <v>109278</v>
      </c>
    </row>
    <row r="239" spans="3:288" ht="16.5" x14ac:dyDescent="0.2">
      <c r="C239" s="14" t="s">
        <v>883</v>
      </c>
      <c r="D239" s="14">
        <v>5</v>
      </c>
      <c r="E239" s="14"/>
      <c r="F239" s="14">
        <v>80</v>
      </c>
      <c r="G239" s="14">
        <v>80</v>
      </c>
      <c r="H239" s="14">
        <v>80</v>
      </c>
      <c r="I239" s="14">
        <v>80</v>
      </c>
      <c r="J239" s="14">
        <v>3</v>
      </c>
      <c r="K239" s="14">
        <v>2</v>
      </c>
      <c r="L239" s="14">
        <v>2</v>
      </c>
      <c r="M239" s="14">
        <v>1</v>
      </c>
      <c r="N239" s="14">
        <v>1</v>
      </c>
      <c r="O239" s="14">
        <v>1</v>
      </c>
      <c r="P239" s="14">
        <v>3</v>
      </c>
      <c r="Q239" s="14">
        <v>4</v>
      </c>
      <c r="R239" s="14">
        <v>3</v>
      </c>
      <c r="S239" s="14">
        <v>3</v>
      </c>
      <c r="T239" s="14">
        <v>3</v>
      </c>
      <c r="U239" s="14">
        <v>3</v>
      </c>
      <c r="V239" s="14">
        <v>3</v>
      </c>
      <c r="W239" s="14">
        <v>3</v>
      </c>
      <c r="X239" s="14">
        <v>80</v>
      </c>
      <c r="Y239" s="14">
        <v>80</v>
      </c>
      <c r="Z239" s="14">
        <v>80</v>
      </c>
      <c r="AA239" s="14">
        <v>80</v>
      </c>
      <c r="AB239" s="14">
        <v>80</v>
      </c>
      <c r="AC239" s="14">
        <v>80</v>
      </c>
      <c r="AD239" s="14">
        <v>80</v>
      </c>
      <c r="AE239" s="14">
        <v>80</v>
      </c>
      <c r="AF239" s="14">
        <v>9</v>
      </c>
      <c r="AG239" s="14">
        <v>9</v>
      </c>
      <c r="AH239" s="14">
        <v>9</v>
      </c>
      <c r="AI239" s="14">
        <v>9</v>
      </c>
      <c r="AJ239" s="14">
        <v>9</v>
      </c>
      <c r="AK239" s="14">
        <v>9</v>
      </c>
      <c r="AL239" s="14">
        <v>9</v>
      </c>
      <c r="AM239" s="14">
        <v>9</v>
      </c>
      <c r="AN239" s="14">
        <v>1</v>
      </c>
      <c r="AO239" s="14">
        <v>1</v>
      </c>
      <c r="AP239" s="14">
        <v>1</v>
      </c>
      <c r="AQ239" s="14">
        <v>1</v>
      </c>
      <c r="AR239" s="14">
        <v>1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6</v>
      </c>
      <c r="BF239" s="14">
        <f>ROUND((INDEX(新战舰养成!S$6:S$18,通天塔!$J239+1)+INDEX(新战舰养成!D$6:D$18,通天塔!$J239+1)*(通天塔!$G239-1))*INDEX(战舰突破!$D$6:$D$18,通天塔!$M239+1),0)</f>
        <v>4675</v>
      </c>
      <c r="BG239" s="14">
        <f>ROUND((INDEX(新战舰养成!T$6:T$18,通天塔!$J239+1)+INDEX(新战舰养成!E$6:E$18,通天塔!$J239+1)*(通天塔!$G239-1))*INDEX(战舰突破!$D$6:$D$18,通天塔!$M239+1),0)</f>
        <v>37334</v>
      </c>
      <c r="BH239" s="14">
        <f>ROUND((INDEX(新战舰养成!U$6:U$18,通天塔!$J239+1)+INDEX(新战舰养成!F$6:F$18,通天塔!$J239+1)*(通天塔!$G239-1))*INDEX(战舰突破!$D$6:$D$18,通天塔!$M239+1),0)</f>
        <v>2402</v>
      </c>
      <c r="BI239" s="14">
        <f>ROUND((INDEX(新战舰养成!V$6:V$18,通天塔!$J239+1)+INDEX(新战舰养成!G$6:G$18,通天塔!$J239+1)*(通天塔!$G239-1))*INDEX(战舰突破!$D$6:$D$18,通天塔!$M239+1),0)</f>
        <v>330</v>
      </c>
      <c r="BJ239" s="14">
        <f>ROUND((INDEX(新战舰养成!W$6:W$18,通天塔!$J239+1)+INDEX(新战舰养成!H$6:H$18,通天塔!$J239+1)*(通天塔!$G239-1))*INDEX(战舰突破!$D$6:$D$18,通天塔!$M239+1),0)</f>
        <v>4</v>
      </c>
      <c r="BL239" s="14">
        <f>IF($H239&gt;0,ROUND((INDEX(新战舰养成!X$6:X$18,通天塔!$K239+1)+INDEX(新战舰养成!I$6:I$18,通天塔!$K239+1)*(通天塔!$H239-1))*INDEX(战舰突破!$D$6:$D$18,通天塔!$N239+1),0),0)</f>
        <v>2811</v>
      </c>
      <c r="BM239" s="14">
        <f>IF($H239&gt;0,ROUND((INDEX(新战舰养成!Y$6:Y$18,通天塔!$K239+1)+INDEX(新战舰养成!J$6:J$18,通天塔!$K239+1)*(通天塔!$H239-1))*INDEX(战舰突破!$D$6:$D$18,通天塔!$N239+1),0),0)</f>
        <v>0</v>
      </c>
      <c r="BN239" s="14">
        <f>IF($H239&gt;0,ROUND((INDEX(新战舰养成!Z$6:Z$18,通天塔!$K239+1)+INDEX(新战舰养成!K$6:K$18,通天塔!$K239+1)*(通天塔!$H239-1))*INDEX(战舰突破!$D$6:$D$18,通天塔!$N239+1),0),0)</f>
        <v>0</v>
      </c>
      <c r="BO239" s="14">
        <f>IF($H239&gt;0,ROUND((INDEX(新战舰养成!AA$6:AA$18,通天塔!$K239+1)+INDEX(新战舰养成!L$6:L$18,通天塔!$K239+1)*(通天塔!$H239-1))*INDEX(战舰突破!$D$6:$D$18,通天塔!$N239+1),0),0)</f>
        <v>25025</v>
      </c>
      <c r="BP239" s="14">
        <f>IF($H239&gt;0,ROUND((INDEX(新战舰养成!AB$6:AB$18,通天塔!$K239+1)+INDEX(新战舰养成!M$6:M$18,通天塔!$K239+1)*(通天塔!$H239-1))*INDEX(战舰突破!$D$6:$D$18,通天塔!$N239+1),0),0)</f>
        <v>498</v>
      </c>
      <c r="BR239" s="14">
        <f>IF($I239&gt;0,ROUND((INDEX(新战舰养成!AC$6:AC$18,通天塔!$L239+1)+INDEX(新战舰养成!I$6:I$18,通天塔!$L239+1)*(通天塔!$I239-1))*INDEX(战舰突破!$D$6:$D$18,通天塔!$O239+1),0),0)</f>
        <v>3141</v>
      </c>
      <c r="BS239" s="14">
        <f>IF($I239&gt;0,ROUND((INDEX(新战舰养成!AD$6:AD$18,通天塔!$L239+1)+INDEX(新战舰养成!J$6:J$18,通天塔!$L239+1)*(通天塔!$I239-1))*INDEX(战舰突破!$D$6:$D$18,通天塔!$O239+1),0),0)</f>
        <v>0</v>
      </c>
      <c r="BT239" s="14">
        <f>IF($I239&gt;0,ROUND((INDEX(新战舰养成!AE$6:AE$18,通天塔!$L239+1)+INDEX(新战舰养成!K$6:K$18,通天塔!$L239+1)*(通天塔!$I239-1))*INDEX(战舰突破!$D$6:$D$18,通天塔!$O239+1),0),0)</f>
        <v>0</v>
      </c>
      <c r="BU239" s="14">
        <f>IF($I239&gt;0,ROUND((INDEX(新战舰养成!AF$6:AF$18,通天塔!$L239+1)+INDEX(新战舰养成!L$6:L$18,通天塔!$L239+1)*(通天塔!$I239-1))*INDEX(战舰突破!$D$6:$D$18,通天塔!$O239+1),0),0)</f>
        <v>21313</v>
      </c>
      <c r="BV239" s="14">
        <f>IF($I239&gt;0,ROUND((INDEX(新战舰养成!AG$6:AG$18,通天塔!$L239+1)+INDEX(新战舰养成!M$6:M$18,通天塔!$L239+1)*(通天塔!$I239-1))*INDEX(战舰突破!$D$6:$D$18,通天塔!$O239+1),0),0)</f>
        <v>594</v>
      </c>
      <c r="BY239" s="14">
        <f>(INDEX(装备数值!$C$13:$G$116,通天塔!$P239*8+1,BY$2)+INDEX(装备数值!$C$13:$G$116,通天塔!$Q239*8+2,BY$2)+INDEX(装备数值!$C$13:$G$116,通天塔!$S239*8+3,BY$2)+INDEX(装备数值!$C$13:$G$116,通天塔!$R239*8+4,BY$2)+INDEX(装备数值!$C$13:$G$116,通天塔!$T239*8+5,BY$2)+INDEX(装备数值!$C$13:$G$116,通天塔!$U239*8+6,BY$2)+INDEX(装备数值!$C$13:$G$116,通天塔!$V239*8+7,BY$2)+INDEX(装备数值!$C$13:$G$116,通天塔!$W239*8+8,BY$2))</f>
        <v>2000</v>
      </c>
      <c r="BZ239" s="14">
        <f>(INDEX(装备数值!$C$13:$G$116,通天塔!$P239*8+1,BZ$2)+INDEX(装备数值!$C$13:$G$116,通天塔!$Q239*8+2,BZ$2)+INDEX(装备数值!$C$13:$G$116,通天塔!$S239*8+3,BZ$2)+INDEX(装备数值!$C$13:$G$116,通天塔!$R239*8+4,BZ$2)+INDEX(装备数值!$C$13:$G$116,通天塔!$T239*8+5,BZ$2)+INDEX(装备数值!$C$13:$G$116,通天塔!$U239*8+6,BZ$2)+INDEX(装备数值!$C$13:$G$116,通天塔!$V239*8+7,BZ$2)+INDEX(装备数值!$C$13:$G$116,通天塔!$W239*8+8,BZ$2))</f>
        <v>15000</v>
      </c>
      <c r="CA239" s="14">
        <f>(INDEX(装备数值!$C$13:$G$116,通天塔!$P239*8+1,CA$2)+INDEX(装备数值!$C$13:$G$116,通天塔!$Q239*8+2,CA$2)+INDEX(装备数值!$C$13:$G$116,通天塔!$S239*8+3,CA$2)+INDEX(装备数值!$C$13:$G$116,通天塔!$R239*8+4,CA$2)+INDEX(装备数值!$C$13:$G$116,通天塔!$T239*8+5,CA$2)+INDEX(装备数值!$C$13:$G$116,通天塔!$U239*8+6,CA$2)+INDEX(装备数值!$C$13:$G$116,通天塔!$V239*8+7,CA$2)+INDEX(装备数值!$C$13:$G$116,通天塔!$W239*8+8,CA$2))</f>
        <v>1140</v>
      </c>
      <c r="CB239" s="14">
        <f>(INDEX(装备数值!$C$13:$G$116,通天塔!$P239*8+1,CB$2)+INDEX(装备数值!$C$13:$G$116,通天塔!$Q239*8+2,CB$2)+INDEX(装备数值!$C$13:$G$116,通天塔!$S239*8+3,CB$2)+INDEX(装备数值!$C$13:$G$116,通天塔!$R239*8+4,CB$2)+INDEX(装备数值!$C$13:$G$116,通天塔!$T239*8+5,CB$2)+INDEX(装备数值!$C$13:$G$116,通天塔!$U239*8+6,CB$2)+INDEX(装备数值!$C$13:$G$116,通天塔!$V239*8+7,CB$2)+INDEX(装备数值!$C$13:$G$116,通天塔!$W239*8+8,CB$2))</f>
        <v>34000</v>
      </c>
      <c r="CC239" s="14">
        <f>(INDEX(装备数值!$C$13:$G$116,通天塔!$P239*8+1,CC$2)+INDEX(装备数值!$C$13:$G$116,通天塔!$Q239*8+2,CC$2)+INDEX(装备数值!$C$13:$G$116,通天塔!$S239*8+3,CC$2)+INDEX(装备数值!$C$13:$G$116,通天塔!$R239*8+4,CC$2)+INDEX(装备数值!$C$13:$G$116,通天塔!$T239*8+5,CC$2)+INDEX(装备数值!$C$13:$G$116,通天塔!$U239*8+6,CC$2)+INDEX(装备数值!$C$13:$G$116,通天塔!$V239*8+7,CC$2)+INDEX(装备数值!$C$13:$G$116,通天塔!$W239*8+8,CC$2))</f>
        <v>350</v>
      </c>
      <c r="CF239" s="14">
        <f>INDEX(装备数值!$I$13:$M$116,通天塔!$P239*8+1,CF$2)*$X239+INDEX(装备数值!$I$13:$M$116,通天塔!$Q239*8+2,CF$2)*$Y239+INDEX(装备数值!$I$13:$M$116,通天塔!$S239*8+3,CF$2)*$Z239+INDEX(装备数值!$I$13:$M$116,通天塔!$R239*8+4,CF$2)*$AA239+INDEX(装备数值!$I$13:$M$116,通天塔!$T239*8+5,CF$2)*$AB239+INDEX(装备数值!$I$13:$M$116,通天塔!$U239*8+6,CF$2)*$AC239+INDEX(装备数值!$I$13:$M$116,通天塔!$V239*8+7,CF$2)*$AD239+INDEX(装备数值!$I$13:$M$116,通天塔!$W239*8+8,CF$2)*$AE239</f>
        <v>6400</v>
      </c>
      <c r="CG239" s="14">
        <f>INDEX(装备数值!$I$13:$M$116,通天塔!$P239*8+1,CG$2)*$X239+INDEX(装备数值!$I$13:$M$116,通天塔!$Q239*8+2,CG$2)*$Y239+INDEX(装备数值!$I$13:$M$116,通天塔!$S239*8+3,CG$2)*$Z239+INDEX(装备数值!$I$13:$M$116,通天塔!$R239*8+4,CG$2)*$AA239+INDEX(装备数值!$I$13:$M$116,通天塔!$T239*8+5,CG$2)*$AB239+INDEX(装备数值!$I$13:$M$116,通天塔!$U239*8+6,CG$2)*$AC239+INDEX(装备数值!$I$13:$M$116,通天塔!$V239*8+7,CG$2)*$AD239+INDEX(装备数值!$I$13:$M$116,通天塔!$W239*8+8,CG$2)*$AE239</f>
        <v>48000</v>
      </c>
      <c r="CH239" s="14">
        <f>INDEX(装备数值!$I$13:$M$116,通天塔!$P239*8+1,CH$2)*$X239+INDEX(装备数值!$I$13:$M$116,通天塔!$Q239*8+2,CH$2)*$Y239+INDEX(装备数值!$I$13:$M$116,通天塔!$S239*8+3,CH$2)*$Z239+INDEX(装备数值!$I$13:$M$116,通天塔!$R239*8+4,CH$2)*$AA239+INDEX(装备数值!$I$13:$M$116,通天塔!$T239*8+5,CH$2)*$AB239+INDEX(装备数值!$I$13:$M$116,通天塔!$U239*8+6,CH$2)*$AC239+INDEX(装备数值!$I$13:$M$116,通天塔!$V239*8+7,CH$2)*$AD239+INDEX(装备数值!$I$13:$M$116,通天塔!$W239*8+8,CH$2)*$AE239</f>
        <v>3360</v>
      </c>
      <c r="CI239" s="14">
        <f>INDEX(装备数值!$I$13:$M$116,通天塔!$P239*8+1,CI$2)*$X239+INDEX(装备数值!$I$13:$M$116,通天塔!$Q239*8+2,CI$2)*$Y239+INDEX(装备数值!$I$13:$M$116,通天塔!$S239*8+3,CI$2)*$Z239+INDEX(装备数值!$I$13:$M$116,通天塔!$R239*8+4,CI$2)*$AA239+INDEX(装备数值!$I$13:$M$116,通天塔!$T239*8+5,CI$2)*$AB239+INDEX(装备数值!$I$13:$M$116,通天塔!$U239*8+6,CI$2)*$AC239+INDEX(装备数值!$I$13:$M$116,通天塔!$V239*8+7,CI$2)*$AD239+INDEX(装备数值!$I$13:$M$116,通天塔!$W239*8+8,CI$2)*$AE239</f>
        <v>80000</v>
      </c>
      <c r="CJ239" s="14">
        <f>INDEX(装备数值!$I$13:$M$116,通天塔!$P239*8+1,CJ$2)*$X239+INDEX(装备数值!$I$13:$M$116,通天塔!$Q239*8+2,CJ$2)*$Y239+INDEX(装备数值!$I$13:$M$116,通天塔!$S239*8+3,CJ$2)*$Z239+INDEX(装备数值!$I$13:$M$116,通天塔!$R239*8+4,CJ$2)*$AA239+INDEX(装备数值!$I$13:$M$116,通天塔!$T239*8+5,CJ$2)*$AB239+INDEX(装备数值!$I$13:$M$116,通天塔!$U239*8+6,CJ$2)*$AC239+INDEX(装备数值!$I$13:$M$116,通天塔!$V239*8+7,CJ$2)*$AD239+INDEX(装备数值!$I$13:$M$116,通天塔!$W239*8+8,CJ$2)*$AE239</f>
        <v>1120</v>
      </c>
      <c r="CM239" s="14">
        <f>INDEX(装备数值!$X$13:$AH$116,$P239*8+1,CM$2)*$AF239+INDEX(装备数值!$X$13:$AH$116,$Q239*8+2,CM$2)*$AG239+INDEX(装备数值!$X$13:$AH$116,$S239*8+3,CM$2)*$AH239+INDEX(装备数值!$X$13:$AH$116,$R239*8+4,CM$2)*$AI239+INDEX(装备数值!$X$13:$AH$116,$T239*8+5,CM$2)*$AJ239+INDEX(装备数值!$X$13:$AH$116,$U239*8+6,CM$2)*$AK239+INDEX(装备数值!$X$13:$AH$116,$V239*8+7,CM$2)*$AL239+INDEX(装备数值!$X$13:$AH$116,$W239*8+8,CM$2)*$AM239</f>
        <v>2700</v>
      </c>
      <c r="CN239" s="14">
        <f>INDEX(装备数值!$X$13:$AH$116,$P239*8+1,CN$2)*$AF239+INDEX(装备数值!$X$13:$AH$116,$Q239*8+2,CN$2)*$AG239+INDEX(装备数值!$X$13:$AH$116,$S239*8+3,CN$2)*$AH239+INDEX(装备数值!$X$13:$AH$116,$R239*8+4,CN$2)*$AI239+INDEX(装备数值!$X$13:$AH$116,$T239*8+5,CN$2)*$AJ239+INDEX(装备数值!$X$13:$AH$116,$U239*8+6,CN$2)*$AK239+INDEX(装备数值!$X$13:$AH$116,$V239*8+7,CN$2)*$AL239+INDEX(装备数值!$X$13:$AH$116,$W239*8+8,CN$2)*$AM239</f>
        <v>23625</v>
      </c>
      <c r="CO239" s="14">
        <f>INDEX(装备数值!$X$13:$AH$116,$P239*8+1,CO$2)*$AF239+INDEX(装备数值!$X$13:$AH$116,$Q239*8+2,CO$2)*$AG239+INDEX(装备数值!$X$13:$AH$116,$S239*8+3,CO$2)*$AH239+INDEX(装备数值!$X$13:$AH$116,$R239*8+4,CO$2)*$AI239+INDEX(装备数值!$X$13:$AH$116,$T239*8+5,CO$2)*$AJ239+INDEX(装备数值!$X$13:$AH$116,$U239*8+6,CO$2)*$AK239+INDEX(装备数值!$X$13:$AH$116,$V239*8+7,CO$2)*$AL239+INDEX(装备数值!$X$13:$AH$116,$W239*8+8,CO$2)*$AM239</f>
        <v>1350</v>
      </c>
      <c r="CP239" s="14">
        <f>INDEX(装备数值!$X$13:$AH$116,$P239*8+1,CP$2)*$AF239+INDEX(装备数值!$X$13:$AH$116,$Q239*8+2,CP$2)*$AG239+INDEX(装备数值!$X$13:$AH$116,$S239*8+3,CP$2)*$AH239+INDEX(装备数值!$X$13:$AH$116,$R239*8+4,CP$2)*$AI239+INDEX(装备数值!$X$13:$AH$116,$T239*8+5,CP$2)*$AJ239+INDEX(装备数值!$X$13:$AH$116,$U239*8+6,CP$2)*$AK239+INDEX(装备数值!$X$13:$AH$116,$V239*8+7,CP$2)*$AL239+INDEX(装备数值!$X$13:$AH$116,$W239*8+8,CP$2)*$AM239</f>
        <v>27000</v>
      </c>
      <c r="CQ239" s="14">
        <f>INDEX(装备数值!$X$13:$AH$116,$P239*8+1,CQ$2)*$AF239+INDEX(装备数值!$X$13:$AH$116,$Q239*8+2,CQ$2)*$AG239+INDEX(装备数值!$X$13:$AH$116,$S239*8+3,CQ$2)*$AH239+INDEX(装备数值!$X$13:$AH$116,$R239*8+4,CQ$2)*$AI239+INDEX(装备数值!$X$13:$AH$116,$T239*8+5,CQ$2)*$AJ239+INDEX(装备数值!$X$13:$AH$116,$U239*8+6,CQ$2)*$AK239+INDEX(装备数值!$X$13:$AH$116,$V239*8+7,CQ$2)*$AL239+INDEX(装备数值!$X$13:$AH$116,$W239*8+8,CQ$2)*$AM239</f>
        <v>540</v>
      </c>
      <c r="CR239" s="14">
        <f>INDEX(装备数值!$X$13:$AH$116,$P239*8+1,CR$2)*$AF239+INDEX(装备数值!$X$13:$AH$116,$Q239*8+2,CR$2)*$AG239+INDEX(装备数值!$X$13:$AH$116,$S239*8+3,CR$2)*$AH239+INDEX(装备数值!$X$13:$AH$116,$R239*8+4,CR$2)*$AI239+INDEX(装备数值!$X$13:$AH$116,$T239*8+5,CR$2)*$AJ239+INDEX(装备数值!$X$13:$AH$116,$U239*8+6,CR$2)*$AK239+INDEX(装备数值!$X$13:$AH$116,$V239*8+7,CR$2)*$AL239+INDEX(装备数值!$X$13:$AH$116,$W239*8+8,CR$2)*$AM239</f>
        <v>2250</v>
      </c>
      <c r="CS239" s="14">
        <f>INDEX(装备数值!$X$13:$AH$116,$P239*8+1,CS$2)*$AF239+INDEX(装备数值!$X$13:$AH$116,$Q239*8+2,CS$2)*$AG239+INDEX(装备数值!$X$13:$AH$116,$S239*8+3,CS$2)*$AH239+INDEX(装备数值!$X$13:$AH$116,$R239*8+4,CS$2)*$AI239+INDEX(装备数值!$X$13:$AH$116,$T239*8+5,CS$2)*$AJ239+INDEX(装备数值!$X$13:$AH$116,$U239*8+6,CS$2)*$AK239+INDEX(装备数值!$X$13:$AH$116,$V239*8+7,CS$2)*$AL239+INDEX(装备数值!$X$13:$AH$116,$W239*8+8,CS$2)*$AM239</f>
        <v>2025</v>
      </c>
      <c r="CT239" s="14">
        <f>INDEX(装备数值!$X$13:$AH$116,$P239*8+1,CT$2)*$AF239+INDEX(装备数值!$X$13:$AH$116,$Q239*8+2,CT$2)*$AG239+INDEX(装备数值!$X$13:$AH$116,$S239*8+3,CT$2)*$AH239+INDEX(装备数值!$X$13:$AH$116,$R239*8+4,CT$2)*$AI239+INDEX(装备数值!$X$13:$AH$116,$T239*8+5,CT$2)*$AJ239+INDEX(装备数值!$X$13:$AH$116,$U239*8+6,CT$2)*$AK239+INDEX(装备数值!$X$13:$AH$116,$V239*8+7,CT$2)*$AL239+INDEX(装备数值!$X$13:$AH$116,$W239*8+8,CT$2)*$AM239</f>
        <v>2025</v>
      </c>
      <c r="CU239" s="14">
        <f>INDEX(装备数值!$X$13:$AH$116,$P239*8+1,CU$2)*$AF239+INDEX(装备数值!$X$13:$AH$116,$Q239*8+2,CU$2)*$AG239+INDEX(装备数值!$X$13:$AH$116,$S239*8+3,CU$2)*$AH239+INDEX(装备数值!$X$13:$AH$116,$R239*8+4,CU$2)*$AI239+INDEX(装备数值!$X$13:$AH$116,$T239*8+5,CU$2)*$AJ239+INDEX(装备数值!$X$13:$AH$116,$U239*8+6,CU$2)*$AK239+INDEX(装备数值!$X$13:$AH$116,$V239*8+7,CU$2)*$AL239+INDEX(装备数值!$X$13:$AH$116,$W239*8+8,CU$2)*$AM239</f>
        <v>2250</v>
      </c>
      <c r="CV239" s="14">
        <f>INDEX(装备数值!$X$13:$AH$116,$P239*8+1,CV$2)*$AF239+INDEX(装备数值!$X$13:$AH$116,$Q239*8+2,CV$2)*$AG239+INDEX(装备数值!$X$13:$AH$116,$S239*8+3,CV$2)*$AH239+INDEX(装备数值!$X$13:$AH$116,$R239*8+4,CV$2)*$AI239+INDEX(装备数值!$X$13:$AH$116,$T239*8+5,CV$2)*$AJ239+INDEX(装备数值!$X$13:$AH$116,$U239*8+6,CV$2)*$AK239+INDEX(装备数值!$X$13:$AH$116,$V239*8+7,CV$2)*$AL239+INDEX(装备数值!$X$13:$AH$116,$W239*8+8,CV$2)*$AM239</f>
        <v>0</v>
      </c>
      <c r="CW239" s="14">
        <f>INDEX(装备数值!$X$13:$AH$116,$P239*8+1,CW$2)*$AF239+INDEX(装备数值!$X$13:$AH$116,$Q239*8+2,CW$2)*$AG239+INDEX(装备数值!$X$13:$AH$116,$S239*8+3,CW$2)*$AH239+INDEX(装备数值!$X$13:$AH$116,$R239*8+4,CW$2)*$AI239+INDEX(装备数值!$X$13:$AH$116,$T239*8+5,CW$2)*$AJ239+INDEX(装备数值!$X$13:$AH$116,$U239*8+6,CW$2)*$AK239+INDEX(装备数值!$X$13:$AH$116,$V239*8+7,CW$2)*$AL239+INDEX(装备数值!$X$13:$AH$116,$W239*8+8,CW$2)*$AM239</f>
        <v>0</v>
      </c>
      <c r="CY239" s="14">
        <f>INDEX(装备数值!$AN$17:$AN$117,MATCH(MIN($X239:$AE239),装备数值!$AO$17:$AO$117,1))</f>
        <v>8</v>
      </c>
      <c r="CZ239" s="14">
        <f>IF(COUNTIF($P239:$W239,"&gt;"&amp;0)=8,INDEX(装备数值!AR$17:AR$117,$CY239+1),0)</f>
        <v>960</v>
      </c>
      <c r="DA239" s="14">
        <f>IF(COUNTIF($P239:$W239,"&gt;"&amp;0)=8,INDEX(装备数值!AS$17:AS$117,$CY239+1),0)</f>
        <v>7200</v>
      </c>
      <c r="DB239" s="14">
        <f>IF(COUNTIF($P239:$W239,"&gt;"&amp;0)=8,INDEX(装备数值!AT$17:AT$117,$CY239+1),0)</f>
        <v>480</v>
      </c>
      <c r="DC239" s="14">
        <f>IF(COUNTIF($P239:$W239,"&gt;"&amp;0)=8,INDEX(装备数值!AU$17:AU$117,$CY239+1),0)</f>
        <v>9600</v>
      </c>
      <c r="DD239" s="14">
        <f>IF(COUNTIF($P239:$W239,"&gt;"&amp;0)=8,INDEX(装备数值!AV$17:AV$117,$CY239+1),0)</f>
        <v>160</v>
      </c>
      <c r="DF239" s="14">
        <f>INDEX(装备数值!$AY$17:$AY$77,MATCH(MIN($AF239:$AM239),装备数值!$AZ$17:$AZ$77,1))</f>
        <v>4</v>
      </c>
      <c r="DG239" s="26">
        <f>INDEX(装备数值!BA$17:BA$77,通天塔!DF239+1)</f>
        <v>0.04</v>
      </c>
      <c r="DH239" s="26">
        <f>INDEX(装备数值!BA$17:BA$77,通天塔!DF239+1)</f>
        <v>0.04</v>
      </c>
      <c r="DJ239" s="14">
        <f t="shared" si="465"/>
        <v>5</v>
      </c>
      <c r="DK239" s="14">
        <f>VLOOKUP(DJ239,军阶与晶片数值!$W$6:$X$27,2)</f>
        <v>2</v>
      </c>
      <c r="DL239" s="14">
        <f>INDEX(军阶与晶片数值!Y$6:Y$27,$DK239+1)</f>
        <v>200</v>
      </c>
      <c r="DM239" s="14">
        <f>INDEX(军阶与晶片数值!Z$6:Z$27,$DK239+1)</f>
        <v>200</v>
      </c>
      <c r="DN239" s="14">
        <f>INDEX(军阶与晶片数值!AA$6:AA$27,$DK239+1)</f>
        <v>200</v>
      </c>
      <c r="DO239" s="14">
        <f>INDEX(军阶与晶片数值!AB$6:AB$27,$DK239+1)</f>
        <v>200</v>
      </c>
      <c r="DP239" s="26">
        <f>INDEX(军阶与晶片数值!AC$6:AC$27,$DK239+1)</f>
        <v>10</v>
      </c>
      <c r="DQ239" s="26">
        <f>INDEX(军阶与晶片数值!AD$6:AD$27,$DK239+1)</f>
        <v>5</v>
      </c>
      <c r="DS239" s="26">
        <f>INDEX(军阶与晶片数值!I$6:I$16,AN239+1)</f>
        <v>0.01</v>
      </c>
      <c r="DT239" s="26">
        <f>INDEX(军阶与晶片数值!M$6:M$16,AO239+1)</f>
        <v>0.01</v>
      </c>
      <c r="DU239" s="26">
        <f>INDEX(军阶与晶片数值!J$6:J$16,AP239+1)</f>
        <v>0.01</v>
      </c>
      <c r="DV239" s="26">
        <f>INDEX(军阶与晶片数值!K$6:K$16,AQ239+1)</f>
        <v>0.02</v>
      </c>
      <c r="DW239" s="26">
        <f>INDEX(军阶与晶片数值!L$6:L$16,AR239+1)</f>
        <v>0.02</v>
      </c>
      <c r="DX239" s="28">
        <f>INDEX(军阶与晶片数值!N$6:N$16,AS239+1)</f>
        <v>0</v>
      </c>
      <c r="DY239" s="28">
        <f>INDEX(军阶与晶片数值!O$6:O$16,AT239+1)</f>
        <v>0</v>
      </c>
      <c r="DZ239" s="28">
        <f>INDEX(军阶与晶片数值!P$6:P$16,AU239+1)</f>
        <v>0</v>
      </c>
      <c r="EA239" s="28">
        <f>INDEX(军阶与晶片数值!Q$6:Q$16,AV239+1)</f>
        <v>0</v>
      </c>
      <c r="EB239" s="26">
        <f>INDEX(军阶与晶片数值!R$6:R$16,AW239+1)</f>
        <v>0</v>
      </c>
      <c r="EC239" s="26">
        <f>INDEX(军阶与晶片数值!S$6:S$16,AX239+1)</f>
        <v>0</v>
      </c>
      <c r="ED239" s="26">
        <f>INDEX(军阶与晶片数值!T$6:T$16,AY239+1)</f>
        <v>0</v>
      </c>
      <c r="EE239" s="26">
        <f>INDEX(军阶与晶片数值!U$6:U$16,AZ239+1)</f>
        <v>0</v>
      </c>
      <c r="EG239" s="26">
        <f>INDEX(军阶与晶片数值!$C$6:$C$36,通天塔!$BA239+1)</f>
        <v>0.2</v>
      </c>
      <c r="EH239" s="26">
        <f>INDEX(军阶与晶片数值!$C$6:$C$36,通天塔!$BA239+1)</f>
        <v>0.2</v>
      </c>
      <c r="EI239" s="26">
        <f>INDEX(军阶与晶片数值!$C$6:$C$36,通天塔!$BA239+1)</f>
        <v>0.2</v>
      </c>
      <c r="EJ239" s="26">
        <f>INDEX(军阶与晶片数值!$C$6:$C$36,通天塔!$BA239+1)</f>
        <v>0.2</v>
      </c>
      <c r="EK239" s="26">
        <f>INDEX(军阶与晶片数值!$C$6:$C$36,通天塔!$BA239+1)</f>
        <v>0.2</v>
      </c>
      <c r="EM239" s="14">
        <f>INDEX(战舰突破!$H$6:$H$18,通天塔!$J239+1)+INDEX(战舰突破!$H$23:$H$35,通天塔!$K239+1)+INDEX(战舰突破!$H$40:$H$52,通天塔!$L239+1)</f>
        <v>200</v>
      </c>
      <c r="EN239" s="14">
        <f>INDEX(战舰突破!$I$6:$I$18,通天塔!$J239+1)+INDEX(战舰突破!$I$23:$I$35,通天塔!$K239+1)+INDEX(战舰突破!$I$40:$I$52,通天塔!$L239+1)</f>
        <v>200</v>
      </c>
      <c r="EO239" s="14">
        <f>INDEX(战舰突破!$J$6:$J$18,通天塔!$J239+1)+INDEX(战舰突破!$J$23:$J$35,通天塔!$K239+1)+INDEX(战舰突破!$J$40:$J$52,通天塔!$L239+1)</f>
        <v>0</v>
      </c>
      <c r="EP239" s="14">
        <f>INDEX(战舰突破!$K$6:$K$18,通天塔!$J239+1)+INDEX(战舰突破!$K$23:$K$35,通天塔!$K239+1)+INDEX(战舰突破!$K$40:$K$52,通天塔!$L239+1)</f>
        <v>0</v>
      </c>
      <c r="EQ239" s="14">
        <f>INDEX(战舰突破!$L$6:$L$18,通天塔!$J239+1)+INDEX(战舰突破!$L$23:$L$35,通天塔!$K239+1)+INDEX(战舰突破!$L$40:$L$52,通天塔!$L239+1)</f>
        <v>200</v>
      </c>
      <c r="ER239" s="18">
        <f>INDEX(战舰突破!$N$6:$N$18,通天塔!$J239+1)+INDEX(战舰突破!$N$23:$N$35,通天塔!$K239+1)+INDEX(战舰突破!$N$40:$N$52,通天塔!$L239+1)</f>
        <v>0</v>
      </c>
      <c r="ES239" s="18">
        <f>INDEX(战舰突破!$O$6:$O$18,通天塔!$J239+1)+INDEX(战舰突破!$O$23:$O$35,通天塔!$K239+1)+INDEX(战舰突破!$O$40:$O$52,通天塔!$L239+1)</f>
        <v>0</v>
      </c>
      <c r="ET239" s="18">
        <f>INDEX(战舰突破!$P$6:$P$18,通天塔!$J239+1)+INDEX(战舰突破!$P$23:$P$35,通天塔!$K239+1)+INDEX(战舰突破!$P$40:$P$52,通天塔!$L239+1)</f>
        <v>0</v>
      </c>
      <c r="EU239" s="18">
        <f>INDEX(战舰突破!$Q$6:$Q$18,通天塔!$J239+1)+INDEX(战舰突破!$Q$23:$Q$35,通天塔!$K239+1)+INDEX(战舰突破!$Q$40:$Q$52,通天塔!$L239+1)</f>
        <v>0</v>
      </c>
      <c r="EV239" s="18">
        <f>INDEX(战舰突破!$R$6:$R$18,通天塔!$J239+1)+INDEX(战舰突破!$R$23:$R$35,通天塔!$K239+1)+INDEX(战舰突破!$R$40:$R$52,通天塔!$L239+1)</f>
        <v>0</v>
      </c>
      <c r="EW239" s="18">
        <f>INDEX(战舰突破!$M$6:$M$18,通天塔!$J239+1)+INDEX(战舰突破!$M$23:$M$35,通天塔!$K239+1)+INDEX(战舰突破!$M$40:$M$52,通天塔!$L239+1)</f>
        <v>0</v>
      </c>
      <c r="EX239" s="22">
        <f>INDEX(战舰突破!$W$6:$W$18,通天塔!$J239+1)+INDEX(战舰突破!$W$23:$W$35,通天塔!$K239+1)+INDEX(战舰突破!$W$40:$W$52,通天塔!$L239+1)</f>
        <v>0.3</v>
      </c>
      <c r="FA239" s="14">
        <f>INDEX(战舰突破!$S$6:$S$18,通天塔!$J239+1)</f>
        <v>0</v>
      </c>
      <c r="FB239" s="14">
        <f>INDEX(战舰突破!$T$6:$T$18,通天塔!$J239+1)</f>
        <v>0.25</v>
      </c>
      <c r="FC239" s="14">
        <f>INDEX(战舰突破!$U$6:$U$18,通天塔!$J239+1)</f>
        <v>0.1</v>
      </c>
      <c r="FD239" s="14">
        <f>INDEX(战舰突破!$V$6:$V$18,通天塔!$J239+1)</f>
        <v>0</v>
      </c>
      <c r="FE239" s="14">
        <f>INDEX(战舰突破!$X$6:$X$18,通天塔!$J239+1)</f>
        <v>4</v>
      </c>
      <c r="FG239" s="14">
        <f>INDEX(战舰突破!$S$23:$S$35,通天塔!$J239+1)</f>
        <v>0.25</v>
      </c>
      <c r="FH239" s="14">
        <f>INDEX(战舰突破!$T$23:$T$35,通天塔!$J239+1)</f>
        <v>0</v>
      </c>
      <c r="FI239" s="14">
        <f>INDEX(战舰突破!$U$23:$U$35,通天塔!$J239+1)</f>
        <v>0.1</v>
      </c>
      <c r="FJ239" s="14">
        <f>INDEX(战舰突破!$V$23:$V$35,通天塔!$J239+1)</f>
        <v>0</v>
      </c>
      <c r="FK239" s="14">
        <f>INDEX(战舰突破!$X$23:$X$35,通天塔!$J239+1)</f>
        <v>60</v>
      </c>
      <c r="FM239" s="14">
        <f>INDEX(战舰突破!$S$40:$S$52,通天塔!$J239+1)</f>
        <v>0.25</v>
      </c>
      <c r="FN239" s="14">
        <f>INDEX(战舰突破!$T$40:$T$52,通天塔!$J239+1)</f>
        <v>0</v>
      </c>
      <c r="FO239" s="14">
        <f>INDEX(战舰突破!$U$40:$U$52,通天塔!$J239+1)</f>
        <v>0.1</v>
      </c>
      <c r="FP239" s="14">
        <f>INDEX(战舰突破!$V$40:$V$52,通天塔!$J239+1)</f>
        <v>0</v>
      </c>
      <c r="FQ239" s="14">
        <f>INDEX(战舰突破!$X$40:$X$52,通天塔!$J239+1)</f>
        <v>100</v>
      </c>
      <c r="FT239" s="14">
        <f t="shared" si="466"/>
        <v>20525</v>
      </c>
      <c r="FU239" s="14">
        <f t="shared" si="467"/>
        <v>18266</v>
      </c>
      <c r="FV239" s="14">
        <f t="shared" si="468"/>
        <v>18666</v>
      </c>
      <c r="FW239" s="14">
        <f t="shared" si="469"/>
        <v>158964</v>
      </c>
      <c r="FX239" s="14">
        <f t="shared" si="470"/>
        <v>10825</v>
      </c>
      <c r="FY239" s="14">
        <f t="shared" si="471"/>
        <v>241456</v>
      </c>
      <c r="FZ239" s="14">
        <f t="shared" si="472"/>
        <v>3997</v>
      </c>
      <c r="GA239" s="28">
        <f t="shared" si="473"/>
        <v>2450</v>
      </c>
      <c r="GB239" s="28">
        <f t="shared" si="474"/>
        <v>2225</v>
      </c>
      <c r="GC239" s="28">
        <f t="shared" si="475"/>
        <v>2225</v>
      </c>
      <c r="GD239" s="28">
        <f t="shared" si="476"/>
        <v>2450</v>
      </c>
      <c r="GE239" s="28">
        <f t="shared" si="477"/>
        <v>1.04</v>
      </c>
      <c r="GF239" s="28">
        <f t="shared" si="478"/>
        <v>1.04</v>
      </c>
      <c r="GG239" s="28">
        <f t="shared" si="479"/>
        <v>0</v>
      </c>
      <c r="GH239" s="28">
        <f t="shared" si="480"/>
        <v>8.01</v>
      </c>
      <c r="GI239" s="14">
        <f t="shared" si="481"/>
        <v>1</v>
      </c>
      <c r="GJ239" s="14">
        <f t="shared" si="482"/>
        <v>1.25</v>
      </c>
      <c r="GK239" s="14">
        <f t="shared" si="483"/>
        <v>1.25</v>
      </c>
      <c r="GL239" s="18">
        <f t="shared" si="484"/>
        <v>1.25</v>
      </c>
      <c r="GM239" s="18">
        <f t="shared" si="485"/>
        <v>1</v>
      </c>
      <c r="GN239" s="18">
        <f t="shared" si="486"/>
        <v>1</v>
      </c>
      <c r="GO239" s="29">
        <f t="shared" si="487"/>
        <v>2600</v>
      </c>
      <c r="GP239" s="29">
        <f t="shared" si="487"/>
        <v>2900</v>
      </c>
      <c r="GQ239" s="29">
        <f t="shared" si="487"/>
        <v>2900</v>
      </c>
      <c r="GR239" s="26">
        <f t="shared" si="488"/>
        <v>0.1</v>
      </c>
      <c r="GS239" s="26">
        <f t="shared" si="489"/>
        <v>0.1</v>
      </c>
      <c r="GT239" s="26">
        <f t="shared" si="490"/>
        <v>0.1</v>
      </c>
      <c r="GU239" s="14">
        <f t="shared" si="491"/>
        <v>2</v>
      </c>
      <c r="GV239" s="14">
        <f t="shared" si="492"/>
        <v>2</v>
      </c>
      <c r="GW239" s="14">
        <f t="shared" si="493"/>
        <v>2</v>
      </c>
      <c r="GX239" s="14">
        <f t="shared" si="494"/>
        <v>4</v>
      </c>
      <c r="GY239" s="14">
        <f t="shared" si="495"/>
        <v>60</v>
      </c>
      <c r="GZ239" s="14">
        <f t="shared" si="496"/>
        <v>100</v>
      </c>
      <c r="HA239">
        <v>228</v>
      </c>
      <c r="HB239" s="14">
        <f t="shared" si="497"/>
        <v>2908260</v>
      </c>
      <c r="HD239" s="14">
        <f t="shared" si="498"/>
        <v>20835</v>
      </c>
      <c r="HE239" s="14">
        <f t="shared" si="499"/>
        <v>10232</v>
      </c>
      <c r="HF239" s="29">
        <f t="shared" si="500"/>
        <v>2136</v>
      </c>
      <c r="HG239" s="29">
        <f t="shared" si="501"/>
        <v>1302</v>
      </c>
      <c r="HH239" s="29">
        <f t="shared" si="502"/>
        <v>1406</v>
      </c>
      <c r="HI239" s="29">
        <f t="shared" si="503"/>
        <v>1470</v>
      </c>
      <c r="HJ239" s="14">
        <f t="shared" si="504"/>
        <v>1.04</v>
      </c>
      <c r="HK239" s="14">
        <f t="shared" si="505"/>
        <v>1.04</v>
      </c>
      <c r="HL239" s="14">
        <f t="shared" si="506"/>
        <v>5745</v>
      </c>
      <c r="HM239" s="14">
        <f t="shared" si="507"/>
        <v>8722</v>
      </c>
      <c r="HN239" s="26">
        <f t="shared" si="508"/>
        <v>0.45679813181110523</v>
      </c>
      <c r="HO239" s="26">
        <f t="shared" si="509"/>
        <v>0.5061792220580994</v>
      </c>
      <c r="HP239" s="29">
        <f t="shared" si="510"/>
        <v>1781</v>
      </c>
      <c r="HQ239" s="29">
        <f t="shared" si="511"/>
        <v>5639</v>
      </c>
      <c r="HR239" s="29">
        <f t="shared" si="512"/>
        <v>7833</v>
      </c>
      <c r="HS239" s="26">
        <f t="shared" si="513"/>
        <v>0.40657853320742832</v>
      </c>
      <c r="HT239" s="26">
        <f t="shared" si="514"/>
        <v>0.46559647466163034</v>
      </c>
      <c r="HU239" s="26">
        <f t="shared" si="515"/>
        <v>0.46559647466163034</v>
      </c>
      <c r="HV239" s="26">
        <f t="shared" si="516"/>
        <v>6.5785332074282943E-3</v>
      </c>
      <c r="HW239" s="29">
        <f t="shared" si="517"/>
        <v>1.4</v>
      </c>
      <c r="HX239" s="29">
        <f t="shared" si="518"/>
        <v>1.8237724268177524</v>
      </c>
      <c r="HY239" s="29">
        <f t="shared" si="519"/>
        <v>1.8237724268177524</v>
      </c>
      <c r="HZ239" s="29">
        <f t="shared" si="520"/>
        <v>12466.999999999998</v>
      </c>
      <c r="IA239" s="29">
        <f t="shared" si="521"/>
        <v>6856.1684765502041</v>
      </c>
      <c r="IB239" s="29">
        <f t="shared" si="522"/>
        <v>7142.8047096317277</v>
      </c>
      <c r="IC239" s="29">
        <f t="shared" si="523"/>
        <v>88463</v>
      </c>
      <c r="ID239" s="14">
        <f t="shared" si="524"/>
        <v>26465.97</v>
      </c>
      <c r="IH239" s="14">
        <v>10</v>
      </c>
      <c r="II239" s="14">
        <v>5</v>
      </c>
      <c r="IJ239" s="14">
        <v>3000</v>
      </c>
      <c r="IK239" s="14">
        <v>500</v>
      </c>
      <c r="IL239" s="14">
        <v>375</v>
      </c>
      <c r="IM239" s="23">
        <f t="shared" si="525"/>
        <v>24113674</v>
      </c>
      <c r="IN239" s="23">
        <f t="shared" si="526"/>
        <v>1</v>
      </c>
      <c r="IO239" s="23">
        <f t="shared" si="527"/>
        <v>24113.67</v>
      </c>
      <c r="IP239" s="23">
        <f t="shared" si="528"/>
        <v>40337874</v>
      </c>
      <c r="IQ239" s="23">
        <f t="shared" si="529"/>
        <v>1</v>
      </c>
      <c r="IR239" s="23">
        <f t="shared" si="530"/>
        <v>40337.870000000003</v>
      </c>
      <c r="IS239" s="14">
        <v>1</v>
      </c>
      <c r="IT239" s="14">
        <v>1</v>
      </c>
      <c r="IU239" s="14">
        <v>240</v>
      </c>
      <c r="IV239" s="14">
        <v>40</v>
      </c>
      <c r="IW239" s="14">
        <v>30</v>
      </c>
      <c r="IX239" s="23">
        <f t="shared" si="531"/>
        <v>2261763</v>
      </c>
      <c r="IY239" s="23">
        <f t="shared" si="532"/>
        <v>1</v>
      </c>
      <c r="IZ239" s="23">
        <f t="shared" si="533"/>
        <v>2261.7600000000002</v>
      </c>
      <c r="JA239" s="23"/>
      <c r="JB239" s="23"/>
      <c r="JC239" s="23"/>
      <c r="JG239">
        <f t="shared" si="534"/>
        <v>1.3002438564484038</v>
      </c>
      <c r="JH239">
        <f t="shared" si="535"/>
        <v>1.3522536107063401</v>
      </c>
      <c r="JJ239" s="14">
        <v>10</v>
      </c>
      <c r="JK239" s="14">
        <v>2</v>
      </c>
      <c r="JL239" s="14">
        <v>1.5</v>
      </c>
      <c r="JM239" s="23">
        <f t="shared" si="536"/>
        <v>77430</v>
      </c>
      <c r="JN239" s="23">
        <f t="shared" si="537"/>
        <v>0</v>
      </c>
      <c r="JO239" s="23">
        <f t="shared" si="538"/>
        <v>77430</v>
      </c>
      <c r="JP239" s="14">
        <v>30</v>
      </c>
      <c r="JQ239" s="14">
        <v>6</v>
      </c>
      <c r="JR239" s="14">
        <v>4</v>
      </c>
      <c r="JS239" s="23">
        <f t="shared" si="539"/>
        <v>223361</v>
      </c>
      <c r="JT239" s="23">
        <f t="shared" si="540"/>
        <v>0</v>
      </c>
      <c r="JU239" s="23">
        <f t="shared" si="541"/>
        <v>223361</v>
      </c>
      <c r="JW239" s="23">
        <f t="shared" si="542"/>
        <v>297815</v>
      </c>
      <c r="JX239" s="23">
        <f t="shared" si="543"/>
        <v>0</v>
      </c>
      <c r="JY239" s="23">
        <f t="shared" si="544"/>
        <v>297815</v>
      </c>
      <c r="JZ239" s="23">
        <f t="shared" si="545"/>
        <v>116145</v>
      </c>
      <c r="KA239" s="23">
        <f t="shared" si="546"/>
        <v>0</v>
      </c>
      <c r="KB239" s="23">
        <f t="shared" si="547"/>
        <v>116145</v>
      </c>
    </row>
    <row r="240" spans="3:288" ht="16.5" x14ac:dyDescent="0.2">
      <c r="C240" s="14" t="s">
        <v>884</v>
      </c>
      <c r="D240" s="14">
        <v>6</v>
      </c>
      <c r="E240" s="14"/>
      <c r="F240" s="14">
        <v>120</v>
      </c>
      <c r="G240" s="14">
        <v>120</v>
      </c>
      <c r="H240" s="14">
        <v>120</v>
      </c>
      <c r="I240" s="14">
        <v>120</v>
      </c>
      <c r="J240" s="14">
        <v>4</v>
      </c>
      <c r="K240" s="14">
        <v>3</v>
      </c>
      <c r="L240" s="14">
        <v>3</v>
      </c>
      <c r="M240" s="14">
        <v>2</v>
      </c>
      <c r="N240" s="14">
        <v>2</v>
      </c>
      <c r="O240" s="14">
        <v>2</v>
      </c>
      <c r="P240" s="14">
        <v>4</v>
      </c>
      <c r="Q240" s="14">
        <v>4</v>
      </c>
      <c r="R240" s="14">
        <v>4</v>
      </c>
      <c r="S240" s="14">
        <v>4</v>
      </c>
      <c r="T240" s="14">
        <v>4</v>
      </c>
      <c r="U240" s="14">
        <v>4</v>
      </c>
      <c r="V240" s="14">
        <v>4</v>
      </c>
      <c r="W240" s="14">
        <v>4</v>
      </c>
      <c r="X240" s="14">
        <v>120</v>
      </c>
      <c r="Y240" s="14">
        <v>120</v>
      </c>
      <c r="Z240" s="14">
        <v>120</v>
      </c>
      <c r="AA240" s="14">
        <v>120</v>
      </c>
      <c r="AB240" s="14">
        <v>120</v>
      </c>
      <c r="AC240" s="14">
        <v>120</v>
      </c>
      <c r="AD240" s="14">
        <v>120</v>
      </c>
      <c r="AE240" s="14">
        <v>120</v>
      </c>
      <c r="AF240" s="14">
        <v>14</v>
      </c>
      <c r="AG240" s="14">
        <v>11</v>
      </c>
      <c r="AH240" s="14">
        <v>11</v>
      </c>
      <c r="AI240" s="14">
        <v>11</v>
      </c>
      <c r="AJ240" s="14">
        <v>11</v>
      </c>
      <c r="AK240" s="14">
        <v>11</v>
      </c>
      <c r="AL240" s="14">
        <v>15</v>
      </c>
      <c r="AM240" s="14">
        <v>15</v>
      </c>
      <c r="AN240" s="14">
        <v>2</v>
      </c>
      <c r="AO240" s="14">
        <v>2</v>
      </c>
      <c r="AP240" s="14">
        <v>2</v>
      </c>
      <c r="AQ240" s="14">
        <v>2</v>
      </c>
      <c r="AR240" s="14">
        <v>2</v>
      </c>
      <c r="AS240" s="14">
        <v>0</v>
      </c>
      <c r="AT240" s="14">
        <v>0</v>
      </c>
      <c r="AU240" s="14">
        <v>0</v>
      </c>
      <c r="AV240" s="14">
        <v>0</v>
      </c>
      <c r="AW240" s="14">
        <v>1</v>
      </c>
      <c r="AX240" s="14">
        <v>1</v>
      </c>
      <c r="AY240" s="14">
        <v>0</v>
      </c>
      <c r="AZ240" s="14">
        <v>0</v>
      </c>
      <c r="BA240" s="14">
        <v>8</v>
      </c>
      <c r="BF240" s="14">
        <f>ROUND((INDEX(新战舰养成!S$6:S$18,通天塔!$J240+1)+INDEX(新战舰养成!D$6:D$18,通天塔!$J240+1)*(通天塔!$G240-1))*INDEX(战舰突破!$D$6:$D$18,通天塔!$M240+1),0)</f>
        <v>10870</v>
      </c>
      <c r="BG240" s="14">
        <f>ROUND((INDEX(新战舰养成!T$6:T$18,通天塔!$J240+1)+INDEX(新战舰养成!E$6:E$18,通天塔!$J240+1)*(通天塔!$G240-1))*INDEX(战舰突破!$D$6:$D$18,通天塔!$M240+1),0)</f>
        <v>86885</v>
      </c>
      <c r="BH240" s="14">
        <f>ROUND((INDEX(新战舰养成!U$6:U$18,通天塔!$J240+1)+INDEX(新战舰养成!F$6:F$18,通天塔!$J240+1)*(通天塔!$G240-1))*INDEX(战舰突破!$D$6:$D$18,通天塔!$M240+1),0)</f>
        <v>5530</v>
      </c>
      <c r="BI240" s="14">
        <f>ROUND((INDEX(新战舰养成!V$6:V$18,通天塔!$J240+1)+INDEX(新战舰养成!G$6:G$18,通天塔!$J240+1)*(通天塔!$G240-1))*INDEX(战舰突破!$D$6:$D$18,通天塔!$M240+1),0)</f>
        <v>360</v>
      </c>
      <c r="BJ240" s="14">
        <f>ROUND((INDEX(新战舰养成!W$6:W$18,通天塔!$J240+1)+INDEX(新战舰养成!H$6:H$18,通天塔!$J240+1)*(通天塔!$G240-1))*INDEX(战舰突破!$D$6:$D$18,通天塔!$M240+1),0)</f>
        <v>5</v>
      </c>
      <c r="BL240" s="14">
        <f>IF($H240&gt;0,ROUND((INDEX(新战舰养成!X$6:X$18,通天塔!$K240+1)+INDEX(新战舰养成!I$6:I$18,通天塔!$K240+1)*(通天塔!$H240-1))*INDEX(战舰突破!$D$6:$D$18,通天塔!$N240+1),0),0)</f>
        <v>6636</v>
      </c>
      <c r="BM240" s="14">
        <f>IF($H240&gt;0,ROUND((INDEX(新战舰养成!Y$6:Y$18,通天塔!$K240+1)+INDEX(新战舰养成!J$6:J$18,通天塔!$K240+1)*(通天塔!$H240-1))*INDEX(战舰突破!$D$6:$D$18,通天塔!$N240+1),0),0)</f>
        <v>0</v>
      </c>
      <c r="BN240" s="14">
        <f>IF($H240&gt;0,ROUND((INDEX(新战舰养成!Z$6:Z$18,通天塔!$K240+1)+INDEX(新战舰养成!K$6:K$18,通天塔!$K240+1)*(通天塔!$H240-1))*INDEX(战舰突破!$D$6:$D$18,通天塔!$N240+1),0),0)</f>
        <v>0</v>
      </c>
      <c r="BO240" s="14">
        <f>IF($H240&gt;0,ROUND((INDEX(新战舰养成!AA$6:AA$18,通天塔!$K240+1)+INDEX(新战舰养成!L$6:L$18,通天塔!$K240+1)*(通天塔!$H240-1))*INDEX(战舰突破!$D$6:$D$18,通天塔!$N240+1),0),0)</f>
        <v>63000</v>
      </c>
      <c r="BP240" s="14">
        <f>IF($H240&gt;0,ROUND((INDEX(新战舰养成!AB$6:AB$18,通天塔!$K240+1)+INDEX(新战舰养成!M$6:M$18,通天塔!$K240+1)*(通天塔!$H240-1))*INDEX(战舰突破!$D$6:$D$18,通天塔!$N240+1),0),0)</f>
        <v>1258</v>
      </c>
      <c r="BR240" s="14">
        <f>IF($I240&gt;0,ROUND((INDEX(新战舰养成!AC$6:AC$18,通天塔!$L240+1)+INDEX(新战舰养成!I$6:I$18,通天塔!$L240+1)*(通天塔!$I240-1))*INDEX(战舰突破!$D$6:$D$18,通天塔!$O240+1),0),0)</f>
        <v>6996</v>
      </c>
      <c r="BS240" s="14">
        <f>IF($I240&gt;0,ROUND((INDEX(新战舰养成!AD$6:AD$18,通天塔!$L240+1)+INDEX(新战舰养成!J$6:J$18,通天塔!$L240+1)*(通天塔!$I240-1))*INDEX(战舰突破!$D$6:$D$18,通天塔!$O240+1),0),0)</f>
        <v>0</v>
      </c>
      <c r="BT240" s="14">
        <f>IF($I240&gt;0,ROUND((INDEX(新战舰养成!AE$6:AE$18,通天塔!$L240+1)+INDEX(新战舰养成!K$6:K$18,通天塔!$L240+1)*(通天塔!$I240-1))*INDEX(战舰突破!$D$6:$D$18,通天塔!$O240+1),0),0)</f>
        <v>0</v>
      </c>
      <c r="BU240" s="14">
        <f>IF($I240&gt;0,ROUND((INDEX(新战舰养成!AF$6:AF$18,通天塔!$L240+1)+INDEX(新战舰养成!L$6:L$18,通天塔!$L240+1)*(通天塔!$I240-1))*INDEX(战舰突破!$D$6:$D$18,通天塔!$O240+1),0),0)</f>
        <v>49470</v>
      </c>
      <c r="BV240" s="14">
        <f>IF($I240&gt;0,ROUND((INDEX(新战舰养成!AG$6:AG$18,通天塔!$L240+1)+INDEX(新战舰养成!M$6:M$18,通天塔!$L240+1)*(通天塔!$I240-1))*INDEX(战舰突破!$D$6:$D$18,通天塔!$O240+1),0),0)</f>
        <v>1552</v>
      </c>
      <c r="BY240" s="14">
        <f>(INDEX(装备数值!$C$13:$G$116,通天塔!$P240*8+1,BY$2)+INDEX(装备数值!$C$13:$G$116,通天塔!$Q240*8+2,BY$2)+INDEX(装备数值!$C$13:$G$116,通天塔!$S240*8+3,BY$2)+INDEX(装备数值!$C$13:$G$116,通天塔!$R240*8+4,BY$2)+INDEX(装备数值!$C$13:$G$116,通天塔!$T240*8+5,BY$2)+INDEX(装备数值!$C$13:$G$116,通天塔!$U240*8+6,BY$2)+INDEX(装备数值!$C$13:$G$116,通天塔!$V240*8+7,BY$2)+INDEX(装备数值!$C$13:$G$116,通天塔!$W240*8+8,BY$2))</f>
        <v>4800</v>
      </c>
      <c r="BZ240" s="14">
        <f>(INDEX(装备数值!$C$13:$G$116,通天塔!$P240*8+1,BZ$2)+INDEX(装备数值!$C$13:$G$116,通天塔!$Q240*8+2,BZ$2)+INDEX(装备数值!$C$13:$G$116,通天塔!$S240*8+3,BZ$2)+INDEX(装备数值!$C$13:$G$116,通天塔!$R240*8+4,BZ$2)+INDEX(装备数值!$C$13:$G$116,通天塔!$T240*8+5,BZ$2)+INDEX(装备数值!$C$13:$G$116,通天塔!$U240*8+6,BZ$2)+INDEX(装备数值!$C$13:$G$116,通天塔!$V240*8+7,BZ$2)+INDEX(装备数值!$C$13:$G$116,通天塔!$W240*8+8,BZ$2))</f>
        <v>36000</v>
      </c>
      <c r="CA240" s="14">
        <f>(INDEX(装备数值!$C$13:$G$116,通天塔!$P240*8+1,CA$2)+INDEX(装备数值!$C$13:$G$116,通天塔!$Q240*8+2,CA$2)+INDEX(装备数值!$C$13:$G$116,通天塔!$S240*8+3,CA$2)+INDEX(装备数值!$C$13:$G$116,通天塔!$R240*8+4,CA$2)+INDEX(装备数值!$C$13:$G$116,通天塔!$T240*8+5,CA$2)+INDEX(装备数值!$C$13:$G$116,通天塔!$U240*8+6,CA$2)+INDEX(装备数值!$C$13:$G$116,通天塔!$V240*8+7,CA$2)+INDEX(装备数值!$C$13:$G$116,通天塔!$W240*8+8,CA$2))</f>
        <v>2400</v>
      </c>
      <c r="CB240" s="14">
        <f>(INDEX(装备数值!$C$13:$G$116,通天塔!$P240*8+1,CB$2)+INDEX(装备数值!$C$13:$G$116,通天塔!$Q240*8+2,CB$2)+INDEX(装备数值!$C$13:$G$116,通天塔!$S240*8+3,CB$2)+INDEX(装备数值!$C$13:$G$116,通天塔!$R240*8+4,CB$2)+INDEX(装备数值!$C$13:$G$116,通天塔!$T240*8+5,CB$2)+INDEX(装备数值!$C$13:$G$116,通天塔!$U240*8+6,CB$2)+INDEX(装备数值!$C$13:$G$116,通天塔!$V240*8+7,CB$2)+INDEX(装备数值!$C$13:$G$116,通天塔!$W240*8+8,CB$2))</f>
        <v>48000</v>
      </c>
      <c r="CC240" s="14">
        <f>(INDEX(装备数值!$C$13:$G$116,通天塔!$P240*8+1,CC$2)+INDEX(装备数值!$C$13:$G$116,通天塔!$Q240*8+2,CC$2)+INDEX(装备数值!$C$13:$G$116,通天塔!$S240*8+3,CC$2)+INDEX(装备数值!$C$13:$G$116,通天塔!$R240*8+4,CC$2)+INDEX(装备数值!$C$13:$G$116,通天塔!$T240*8+5,CC$2)+INDEX(装备数值!$C$13:$G$116,通天塔!$U240*8+6,CC$2)+INDEX(装备数值!$C$13:$G$116,通天塔!$V240*8+7,CC$2)+INDEX(装备数值!$C$13:$G$116,通天塔!$W240*8+8,CC$2))</f>
        <v>920</v>
      </c>
      <c r="CF240" s="14">
        <f>INDEX(装备数值!$I$13:$M$116,通天塔!$P240*8+1,CF$2)*$X240+INDEX(装备数值!$I$13:$M$116,通天塔!$Q240*8+2,CF$2)*$Y240+INDEX(装备数值!$I$13:$M$116,通天塔!$S240*8+3,CF$2)*$Z240+INDEX(装备数值!$I$13:$M$116,通天塔!$R240*8+4,CF$2)*$AA240+INDEX(装备数值!$I$13:$M$116,通天塔!$T240*8+5,CF$2)*$AB240+INDEX(装备数值!$I$13:$M$116,通天塔!$U240*8+6,CF$2)*$AC240+INDEX(装备数值!$I$13:$M$116,通天塔!$V240*8+7,CF$2)*$AD240+INDEX(装备数值!$I$13:$M$116,通天塔!$W240*8+8,CF$2)*$AE240</f>
        <v>14400</v>
      </c>
      <c r="CG240" s="14">
        <f>INDEX(装备数值!$I$13:$M$116,通天塔!$P240*8+1,CG$2)*$X240+INDEX(装备数值!$I$13:$M$116,通天塔!$Q240*8+2,CG$2)*$Y240+INDEX(装备数值!$I$13:$M$116,通天塔!$S240*8+3,CG$2)*$Z240+INDEX(装备数值!$I$13:$M$116,通天塔!$R240*8+4,CG$2)*$AA240+INDEX(装备数值!$I$13:$M$116,通天塔!$T240*8+5,CG$2)*$AB240+INDEX(装备数值!$I$13:$M$116,通天塔!$U240*8+6,CG$2)*$AC240+INDEX(装备数值!$I$13:$M$116,通天塔!$V240*8+7,CG$2)*$AD240+INDEX(装备数值!$I$13:$M$116,通天塔!$W240*8+8,CG$2)*$AE240</f>
        <v>108000</v>
      </c>
      <c r="CH240" s="14">
        <f>INDEX(装备数值!$I$13:$M$116,通天塔!$P240*8+1,CH$2)*$X240+INDEX(装备数值!$I$13:$M$116,通天塔!$Q240*8+2,CH$2)*$Y240+INDEX(装备数值!$I$13:$M$116,通天塔!$S240*8+3,CH$2)*$Z240+INDEX(装备数值!$I$13:$M$116,通天塔!$R240*8+4,CH$2)*$AA240+INDEX(装备数值!$I$13:$M$116,通天塔!$T240*8+5,CH$2)*$AB240+INDEX(装备数值!$I$13:$M$116,通天塔!$U240*8+6,CH$2)*$AC240+INDEX(装备数值!$I$13:$M$116,通天塔!$V240*8+7,CH$2)*$AD240+INDEX(装备数值!$I$13:$M$116,通天塔!$W240*8+8,CH$2)*$AE240</f>
        <v>7200</v>
      </c>
      <c r="CI240" s="14">
        <f>INDEX(装备数值!$I$13:$M$116,通天塔!$P240*8+1,CI$2)*$X240+INDEX(装备数值!$I$13:$M$116,通天塔!$Q240*8+2,CI$2)*$Y240+INDEX(装备数值!$I$13:$M$116,通天塔!$S240*8+3,CI$2)*$Z240+INDEX(装备数值!$I$13:$M$116,通天塔!$R240*8+4,CI$2)*$AA240+INDEX(装备数值!$I$13:$M$116,通天塔!$T240*8+5,CI$2)*$AB240+INDEX(装备数值!$I$13:$M$116,通天塔!$U240*8+6,CI$2)*$AC240+INDEX(装备数值!$I$13:$M$116,通天塔!$V240*8+7,CI$2)*$AD240+INDEX(装备数值!$I$13:$M$116,通天塔!$W240*8+8,CI$2)*$AE240</f>
        <v>144000</v>
      </c>
      <c r="CJ240" s="14">
        <f>INDEX(装备数值!$I$13:$M$116,通天塔!$P240*8+1,CJ$2)*$X240+INDEX(装备数值!$I$13:$M$116,通天塔!$Q240*8+2,CJ$2)*$Y240+INDEX(装备数值!$I$13:$M$116,通天塔!$S240*8+3,CJ$2)*$Z240+INDEX(装备数值!$I$13:$M$116,通天塔!$R240*8+4,CJ$2)*$AA240+INDEX(装备数值!$I$13:$M$116,通天塔!$T240*8+5,CJ$2)*$AB240+INDEX(装备数值!$I$13:$M$116,通天塔!$U240*8+6,CJ$2)*$AC240+INDEX(装备数值!$I$13:$M$116,通天塔!$V240*8+7,CJ$2)*$AD240+INDEX(装备数值!$I$13:$M$116,通天塔!$W240*8+8,CJ$2)*$AE240</f>
        <v>2760</v>
      </c>
      <c r="CM240" s="14">
        <f>INDEX(装备数值!$X$13:$AH$116,$P240*8+1,CM$2)*$AF240+INDEX(装备数值!$X$13:$AH$116,$Q240*8+2,CM$2)*$AG240+INDEX(装备数值!$X$13:$AH$116,$S240*8+3,CM$2)*$AH240+INDEX(装备数值!$X$13:$AH$116,$R240*8+4,CM$2)*$AI240+INDEX(装备数值!$X$13:$AH$116,$T240*8+5,CM$2)*$AJ240+INDEX(装备数值!$X$13:$AH$116,$U240*8+6,CM$2)*$AK240+INDEX(装备数值!$X$13:$AH$116,$V240*8+7,CM$2)*$AL240+INDEX(装备数值!$X$13:$AH$116,$W240*8+8,CM$2)*$AM240</f>
        <v>6000</v>
      </c>
      <c r="CN240" s="14">
        <f>INDEX(装备数值!$X$13:$AH$116,$P240*8+1,CN$2)*$AF240+INDEX(装备数值!$X$13:$AH$116,$Q240*8+2,CN$2)*$AG240+INDEX(装备数值!$X$13:$AH$116,$S240*8+3,CN$2)*$AH240+INDEX(装备数值!$X$13:$AH$116,$R240*8+4,CN$2)*$AI240+INDEX(装备数值!$X$13:$AH$116,$T240*8+5,CN$2)*$AJ240+INDEX(装备数值!$X$13:$AH$116,$U240*8+6,CN$2)*$AK240+INDEX(装备数值!$X$13:$AH$116,$V240*8+7,CN$2)*$AL240+INDEX(装备数值!$X$13:$AH$116,$W240*8+8,CN$2)*$AM240</f>
        <v>39000</v>
      </c>
      <c r="CO240" s="14">
        <f>INDEX(装备数值!$X$13:$AH$116,$P240*8+1,CO$2)*$AF240+INDEX(装备数值!$X$13:$AH$116,$Q240*8+2,CO$2)*$AG240+INDEX(装备数值!$X$13:$AH$116,$S240*8+3,CO$2)*$AH240+INDEX(装备数值!$X$13:$AH$116,$R240*8+4,CO$2)*$AI240+INDEX(装备数值!$X$13:$AH$116,$T240*8+5,CO$2)*$AJ240+INDEX(装备数值!$X$13:$AH$116,$U240*8+6,CO$2)*$AK240+INDEX(装备数值!$X$13:$AH$116,$V240*8+7,CO$2)*$AL240+INDEX(装备数值!$X$13:$AH$116,$W240*8+8,CO$2)*$AM240</f>
        <v>2200</v>
      </c>
      <c r="CP240" s="14">
        <f>INDEX(装备数值!$X$13:$AH$116,$P240*8+1,CP$2)*$AF240+INDEX(装备数值!$X$13:$AH$116,$Q240*8+2,CP$2)*$AG240+INDEX(装备数值!$X$13:$AH$116,$S240*8+3,CP$2)*$AH240+INDEX(装备数值!$X$13:$AH$116,$R240*8+4,CP$2)*$AI240+INDEX(装备数值!$X$13:$AH$116,$T240*8+5,CP$2)*$AJ240+INDEX(装备数值!$X$13:$AH$116,$U240*8+6,CP$2)*$AK240+INDEX(装备数值!$X$13:$AH$116,$V240*8+7,CP$2)*$AL240+INDEX(装备数值!$X$13:$AH$116,$W240*8+8,CP$2)*$AM240</f>
        <v>58000</v>
      </c>
      <c r="CQ240" s="14">
        <f>INDEX(装备数值!$X$13:$AH$116,$P240*8+1,CQ$2)*$AF240+INDEX(装备数值!$X$13:$AH$116,$Q240*8+2,CQ$2)*$AG240+INDEX(装备数值!$X$13:$AH$116,$S240*8+3,CQ$2)*$AH240+INDEX(装备数值!$X$13:$AH$116,$R240*8+4,CQ$2)*$AI240+INDEX(装备数值!$X$13:$AH$116,$T240*8+5,CQ$2)*$AJ240+INDEX(装备数值!$X$13:$AH$116,$U240*8+6,CQ$2)*$AK240+INDEX(装备数值!$X$13:$AH$116,$V240*8+7,CQ$2)*$AL240+INDEX(装备数值!$X$13:$AH$116,$W240*8+8,CQ$2)*$AM240</f>
        <v>880</v>
      </c>
      <c r="CR240" s="14">
        <f>INDEX(装备数值!$X$13:$AH$116,$P240*8+1,CR$2)*$AF240+INDEX(装备数值!$X$13:$AH$116,$Q240*8+2,CR$2)*$AG240+INDEX(装备数值!$X$13:$AH$116,$S240*8+3,CR$2)*$AH240+INDEX(装备数值!$X$13:$AH$116,$R240*8+4,CR$2)*$AI240+INDEX(装备数值!$X$13:$AH$116,$T240*8+5,CR$2)*$AJ240+INDEX(装备数值!$X$13:$AH$116,$U240*8+6,CR$2)*$AK240+INDEX(装备数值!$X$13:$AH$116,$V240*8+7,CR$2)*$AL240+INDEX(装备数值!$X$13:$AH$116,$W240*8+8,CR$2)*$AM240</f>
        <v>3600</v>
      </c>
      <c r="CS240" s="14">
        <f>INDEX(装备数值!$X$13:$AH$116,$P240*8+1,CS$2)*$AF240+INDEX(装备数值!$X$13:$AH$116,$Q240*8+2,CS$2)*$AG240+INDEX(装备数值!$X$13:$AH$116,$S240*8+3,CS$2)*$AH240+INDEX(装备数值!$X$13:$AH$116,$R240*8+4,CS$2)*$AI240+INDEX(装备数值!$X$13:$AH$116,$T240*8+5,CS$2)*$AJ240+INDEX(装备数值!$X$13:$AH$116,$U240*8+6,CS$2)*$AK240+INDEX(装备数值!$X$13:$AH$116,$V240*8+7,CS$2)*$AL240+INDEX(装备数值!$X$13:$AH$116,$W240*8+8,CS$2)*$AM240</f>
        <v>3300</v>
      </c>
      <c r="CT240" s="14">
        <f>INDEX(装备数值!$X$13:$AH$116,$P240*8+1,CT$2)*$AF240+INDEX(装备数值!$X$13:$AH$116,$Q240*8+2,CT$2)*$AG240+INDEX(装备数值!$X$13:$AH$116,$S240*8+3,CT$2)*$AH240+INDEX(装备数值!$X$13:$AH$116,$R240*8+4,CT$2)*$AI240+INDEX(装备数值!$X$13:$AH$116,$T240*8+5,CT$2)*$AJ240+INDEX(装备数值!$X$13:$AH$116,$U240*8+6,CT$2)*$AK240+INDEX(装备数值!$X$13:$AH$116,$V240*8+7,CT$2)*$AL240+INDEX(装备数值!$X$13:$AH$116,$W240*8+8,CT$2)*$AM240</f>
        <v>3600</v>
      </c>
      <c r="CU240" s="14">
        <f>INDEX(装备数值!$X$13:$AH$116,$P240*8+1,CU$2)*$AF240+INDEX(装备数值!$X$13:$AH$116,$Q240*8+2,CU$2)*$AG240+INDEX(装备数值!$X$13:$AH$116,$S240*8+3,CU$2)*$AH240+INDEX(装备数值!$X$13:$AH$116,$R240*8+4,CU$2)*$AI240+INDEX(装备数值!$X$13:$AH$116,$T240*8+5,CU$2)*$AJ240+INDEX(装备数值!$X$13:$AH$116,$U240*8+6,CU$2)*$AK240+INDEX(装备数值!$X$13:$AH$116,$V240*8+7,CU$2)*$AL240+INDEX(装备数值!$X$13:$AH$116,$W240*8+8,CU$2)*$AM240</f>
        <v>3300</v>
      </c>
      <c r="CV240" s="14">
        <f>INDEX(装备数值!$X$13:$AH$116,$P240*8+1,CV$2)*$AF240+INDEX(装备数值!$X$13:$AH$116,$Q240*8+2,CV$2)*$AG240+INDEX(装备数值!$X$13:$AH$116,$S240*8+3,CV$2)*$AH240+INDEX(装备数值!$X$13:$AH$116,$R240*8+4,CV$2)*$AI240+INDEX(装备数值!$X$13:$AH$116,$T240*8+5,CV$2)*$AJ240+INDEX(装备数值!$X$13:$AH$116,$U240*8+6,CV$2)*$AK240+INDEX(装备数值!$X$13:$AH$116,$V240*8+7,CV$2)*$AL240+INDEX(装备数值!$X$13:$AH$116,$W240*8+8,CV$2)*$AM240</f>
        <v>15</v>
      </c>
      <c r="CW240" s="14">
        <f>INDEX(装备数值!$X$13:$AH$116,$P240*8+1,CW$2)*$AF240+INDEX(装备数值!$X$13:$AH$116,$Q240*8+2,CW$2)*$AG240+INDEX(装备数值!$X$13:$AH$116,$S240*8+3,CW$2)*$AH240+INDEX(装备数值!$X$13:$AH$116,$R240*8+4,CW$2)*$AI240+INDEX(装备数值!$X$13:$AH$116,$T240*8+5,CW$2)*$AJ240+INDEX(装备数值!$X$13:$AH$116,$U240*8+6,CW$2)*$AK240+INDEX(装备数值!$X$13:$AH$116,$V240*8+7,CW$2)*$AL240+INDEX(装备数值!$X$13:$AH$116,$W240*8+8,CW$2)*$AM240</f>
        <v>15</v>
      </c>
      <c r="CY240" s="14">
        <f>INDEX(装备数值!$AN$17:$AN$117,MATCH(MIN($X240:$AE240),装备数值!$AO$17:$AO$117,1))</f>
        <v>12</v>
      </c>
      <c r="CZ240" s="14">
        <f>IF(COUNTIF($P240:$W240,"&gt;"&amp;0)=8,INDEX(装备数值!AR$17:AR$117,$CY240+1),0)</f>
        <v>1920</v>
      </c>
      <c r="DA240" s="14">
        <f>IF(COUNTIF($P240:$W240,"&gt;"&amp;0)=8,INDEX(装备数值!AS$17:AS$117,$CY240+1),0)</f>
        <v>14400</v>
      </c>
      <c r="DB240" s="14">
        <f>IF(COUNTIF($P240:$W240,"&gt;"&amp;0)=8,INDEX(装备数值!AT$17:AT$117,$CY240+1),0)</f>
        <v>960</v>
      </c>
      <c r="DC240" s="14">
        <f>IF(COUNTIF($P240:$W240,"&gt;"&amp;0)=8,INDEX(装备数值!AU$17:AU$117,$CY240+1),0)</f>
        <v>19200</v>
      </c>
      <c r="DD240" s="14">
        <f>IF(COUNTIF($P240:$W240,"&gt;"&amp;0)=8,INDEX(装备数值!AV$17:AV$117,$CY240+1),0)</f>
        <v>336</v>
      </c>
      <c r="DF240" s="14">
        <f>INDEX(装备数值!$AY$17:$AY$77,MATCH(MIN($AF240:$AM240),装备数值!$AZ$17:$AZ$77,1))</f>
        <v>5</v>
      </c>
      <c r="DG240" s="26">
        <f>INDEX(装备数值!BA$17:BA$77,通天塔!DF240+1)</f>
        <v>0.05</v>
      </c>
      <c r="DH240" s="26">
        <f>INDEX(装备数值!BA$17:BA$77,通天塔!DF240+1)</f>
        <v>0.05</v>
      </c>
      <c r="DJ240" s="14">
        <f t="shared" si="465"/>
        <v>12</v>
      </c>
      <c r="DK240" s="14">
        <f>VLOOKUP(DJ240,军阶与晶片数值!$W$6:$X$27,2)</f>
        <v>3</v>
      </c>
      <c r="DL240" s="14">
        <f>INDEX(军阶与晶片数值!Y$6:Y$27,$DK240+1)</f>
        <v>300</v>
      </c>
      <c r="DM240" s="14">
        <f>INDEX(军阶与晶片数值!Z$6:Z$27,$DK240+1)</f>
        <v>300</v>
      </c>
      <c r="DN240" s="14">
        <f>INDEX(军阶与晶片数值!AA$6:AA$27,$DK240+1)</f>
        <v>300</v>
      </c>
      <c r="DO240" s="14">
        <f>INDEX(军阶与晶片数值!AB$6:AB$27,$DK240+1)</f>
        <v>300</v>
      </c>
      <c r="DP240" s="26">
        <f>INDEX(军阶与晶片数值!AC$6:AC$27,$DK240+1)</f>
        <v>15</v>
      </c>
      <c r="DQ240" s="26">
        <f>INDEX(军阶与晶片数值!AD$6:AD$27,$DK240+1)</f>
        <v>7.5</v>
      </c>
      <c r="DS240" s="26">
        <f>INDEX(军阶与晶片数值!I$6:I$16,AN240+1)</f>
        <v>0.03</v>
      </c>
      <c r="DT240" s="26">
        <f>INDEX(军阶与晶片数值!M$6:M$16,AO240+1)</f>
        <v>0.03</v>
      </c>
      <c r="DU240" s="26">
        <f>INDEX(军阶与晶片数值!J$6:J$16,AP240+1)</f>
        <v>0.03</v>
      </c>
      <c r="DV240" s="26">
        <f>INDEX(军阶与晶片数值!K$6:K$16,AQ240+1)</f>
        <v>0.06</v>
      </c>
      <c r="DW240" s="26">
        <f>INDEX(军阶与晶片数值!L$6:L$16,AR240+1)</f>
        <v>0.06</v>
      </c>
      <c r="DX240" s="28">
        <f>INDEX(军阶与晶片数值!N$6:N$16,AS240+1)</f>
        <v>0</v>
      </c>
      <c r="DY240" s="28">
        <f>INDEX(军阶与晶片数值!O$6:O$16,AT240+1)</f>
        <v>0</v>
      </c>
      <c r="DZ240" s="28">
        <f>INDEX(军阶与晶片数值!P$6:P$16,AU240+1)</f>
        <v>0</v>
      </c>
      <c r="EA240" s="28">
        <f>INDEX(军阶与晶片数值!Q$6:Q$16,AV240+1)</f>
        <v>0</v>
      </c>
      <c r="EB240" s="26">
        <f>INDEX(军阶与晶片数值!R$6:R$16,AW240+1)</f>
        <v>0.02</v>
      </c>
      <c r="EC240" s="26">
        <f>INDEX(军阶与晶片数值!S$6:S$16,AX240+1)</f>
        <v>0.02</v>
      </c>
      <c r="ED240" s="26">
        <f>INDEX(军阶与晶片数值!T$6:T$16,AY240+1)</f>
        <v>0</v>
      </c>
      <c r="EE240" s="26">
        <f>INDEX(军阶与晶片数值!U$6:U$16,AZ240+1)</f>
        <v>0</v>
      </c>
      <c r="EG240" s="26">
        <f>INDEX(军阶与晶片数值!$C$6:$C$36,通天塔!$BA240+1)</f>
        <v>0.35</v>
      </c>
      <c r="EH240" s="26">
        <f>INDEX(军阶与晶片数值!$C$6:$C$36,通天塔!$BA240+1)</f>
        <v>0.35</v>
      </c>
      <c r="EI240" s="26">
        <f>INDEX(军阶与晶片数值!$C$6:$C$36,通天塔!$BA240+1)</f>
        <v>0.35</v>
      </c>
      <c r="EJ240" s="26">
        <f>INDEX(军阶与晶片数值!$C$6:$C$36,通天塔!$BA240+1)</f>
        <v>0.35</v>
      </c>
      <c r="EK240" s="26">
        <f>INDEX(军阶与晶片数值!$C$6:$C$36,通天塔!$BA240+1)</f>
        <v>0.35</v>
      </c>
      <c r="EM240" s="14">
        <f>INDEX(战舰突破!$H$6:$H$18,通天塔!$J240+1)+INDEX(战舰突破!$H$23:$H$35,通天塔!$K240+1)+INDEX(战舰突破!$H$40:$H$52,通天塔!$L240+1)</f>
        <v>200</v>
      </c>
      <c r="EN240" s="14">
        <f>INDEX(战舰突破!$I$6:$I$18,通天塔!$J240+1)+INDEX(战舰突破!$I$23:$I$35,通天塔!$K240+1)+INDEX(战舰突破!$I$40:$I$52,通天塔!$L240+1)</f>
        <v>200</v>
      </c>
      <c r="EO240" s="14">
        <f>INDEX(战舰突破!$J$6:$J$18,通天塔!$J240+1)+INDEX(战舰突破!$J$23:$J$35,通天塔!$K240+1)+INDEX(战舰突破!$J$40:$J$52,通天塔!$L240+1)</f>
        <v>0</v>
      </c>
      <c r="EP240" s="14">
        <f>INDEX(战舰突破!$K$6:$K$18,通天塔!$J240+1)+INDEX(战舰突破!$K$23:$K$35,通天塔!$K240+1)+INDEX(战舰突破!$K$40:$K$52,通天塔!$L240+1)</f>
        <v>0</v>
      </c>
      <c r="EQ240" s="14">
        <f>INDEX(战舰突破!$L$6:$L$18,通天塔!$J240+1)+INDEX(战舰突破!$L$23:$L$35,通天塔!$K240+1)+INDEX(战舰突破!$L$40:$L$52,通天塔!$L240+1)</f>
        <v>200</v>
      </c>
      <c r="ER240" s="18">
        <f>INDEX(战舰突破!$N$6:$N$18,通天塔!$J240+1)+INDEX(战舰突破!$N$23:$N$35,通天塔!$K240+1)+INDEX(战舰突破!$N$40:$N$52,通天塔!$L240+1)</f>
        <v>0</v>
      </c>
      <c r="ES240" s="18">
        <f>INDEX(战舰突破!$O$6:$O$18,通天塔!$J240+1)+INDEX(战舰突破!$O$23:$O$35,通天塔!$K240+1)+INDEX(战舰突破!$O$40:$O$52,通天塔!$L240+1)</f>
        <v>0</v>
      </c>
      <c r="ET240" s="18">
        <f>INDEX(战舰突破!$P$6:$P$18,通天塔!$J240+1)+INDEX(战舰突破!$P$23:$P$35,通天塔!$K240+1)+INDEX(战舰突破!$P$40:$P$52,通天塔!$L240+1)</f>
        <v>0</v>
      </c>
      <c r="EU240" s="18">
        <f>INDEX(战舰突破!$Q$6:$Q$18,通天塔!$J240+1)+INDEX(战舰突破!$Q$23:$Q$35,通天塔!$K240+1)+INDEX(战舰突破!$Q$40:$Q$52,通天塔!$L240+1)</f>
        <v>0</v>
      </c>
      <c r="EV240" s="18">
        <f>INDEX(战舰突破!$R$6:$R$18,通天塔!$J240+1)+INDEX(战舰突破!$R$23:$R$35,通天塔!$K240+1)+INDEX(战舰突破!$R$40:$R$52,通天塔!$L240+1)</f>
        <v>0</v>
      </c>
      <c r="EW240" s="18">
        <f>INDEX(战舰突破!$M$6:$M$18,通天塔!$J240+1)+INDEX(战舰突破!$M$23:$M$35,通天塔!$K240+1)+INDEX(战舰突破!$M$40:$M$52,通天塔!$L240+1)</f>
        <v>0</v>
      </c>
      <c r="EX240" s="22">
        <f>INDEX(战舰突破!$W$6:$W$18,通天塔!$J240+1)+INDEX(战舰突破!$W$23:$W$35,通天塔!$K240+1)+INDEX(战舰突破!$W$40:$W$52,通天塔!$L240+1)</f>
        <v>0.5</v>
      </c>
      <c r="FA240" s="14">
        <f>INDEX(战舰突破!$S$6:$S$18,通天塔!$J240+1)</f>
        <v>0</v>
      </c>
      <c r="FB240" s="14">
        <f>INDEX(战舰突破!$T$6:$T$18,通天塔!$J240+1)</f>
        <v>0.25</v>
      </c>
      <c r="FC240" s="14">
        <f>INDEX(战舰突破!$U$6:$U$18,通天塔!$J240+1)</f>
        <v>0.1</v>
      </c>
      <c r="FD240" s="14">
        <f>INDEX(战舰突破!$V$6:$V$18,通天塔!$J240+1)</f>
        <v>0</v>
      </c>
      <c r="FE240" s="14">
        <f>INDEX(战舰突破!$X$6:$X$18,通天塔!$J240+1)</f>
        <v>5</v>
      </c>
      <c r="FG240" s="14">
        <f>INDEX(战舰突破!$S$23:$S$35,通天塔!$J240+1)</f>
        <v>0.25</v>
      </c>
      <c r="FH240" s="14">
        <f>INDEX(战舰突破!$T$23:$T$35,通天塔!$J240+1)</f>
        <v>0.25</v>
      </c>
      <c r="FI240" s="14">
        <f>INDEX(战舰突破!$U$23:$U$35,通天塔!$J240+1)</f>
        <v>0.1</v>
      </c>
      <c r="FJ240" s="14">
        <f>INDEX(战舰突破!$V$23:$V$35,通天塔!$J240+1)</f>
        <v>0</v>
      </c>
      <c r="FK240" s="14">
        <f>INDEX(战舰突破!$X$23:$X$35,通天塔!$J240+1)</f>
        <v>75</v>
      </c>
      <c r="FM240" s="14">
        <f>INDEX(战舰突破!$S$40:$S$52,通天塔!$J240+1)</f>
        <v>0.25</v>
      </c>
      <c r="FN240" s="14">
        <f>INDEX(战舰突破!$T$40:$T$52,通天塔!$J240+1)</f>
        <v>0.25</v>
      </c>
      <c r="FO240" s="14">
        <f>INDEX(战舰突破!$U$40:$U$52,通天塔!$J240+1)</f>
        <v>0.1</v>
      </c>
      <c r="FP240" s="14">
        <f>INDEX(战舰突破!$V$40:$V$52,通天塔!$J240+1)</f>
        <v>0</v>
      </c>
      <c r="FQ240" s="14">
        <f>INDEX(战舰突破!$X$40:$X$52,通天塔!$J240+1)</f>
        <v>125</v>
      </c>
      <c r="FT240" s="14">
        <f t="shared" si="466"/>
        <v>53103</v>
      </c>
      <c r="FU240" s="14">
        <f t="shared" si="467"/>
        <v>47215</v>
      </c>
      <c r="FV240" s="14">
        <f t="shared" si="468"/>
        <v>47716</v>
      </c>
      <c r="FW240" s="14">
        <f t="shared" si="469"/>
        <v>395298</v>
      </c>
      <c r="FX240" s="14">
        <f t="shared" si="470"/>
        <v>25710</v>
      </c>
      <c r="FY240" s="14">
        <f t="shared" si="471"/>
        <v>546684</v>
      </c>
      <c r="FZ240" s="14">
        <f t="shared" si="472"/>
        <v>11034</v>
      </c>
      <c r="GA240" s="28">
        <f t="shared" si="473"/>
        <v>3900</v>
      </c>
      <c r="GB240" s="28">
        <f t="shared" si="474"/>
        <v>3600</v>
      </c>
      <c r="GC240" s="28">
        <f t="shared" si="475"/>
        <v>3900</v>
      </c>
      <c r="GD240" s="28">
        <f t="shared" si="476"/>
        <v>3600</v>
      </c>
      <c r="GE240" s="28">
        <f t="shared" si="477"/>
        <v>1.0710000000000002</v>
      </c>
      <c r="GF240" s="28">
        <f t="shared" si="478"/>
        <v>1.0710000000000002</v>
      </c>
      <c r="GG240" s="28">
        <f t="shared" si="479"/>
        <v>0</v>
      </c>
      <c r="GH240" s="28">
        <f t="shared" si="480"/>
        <v>12.03</v>
      </c>
      <c r="GI240" s="14">
        <f t="shared" si="481"/>
        <v>1</v>
      </c>
      <c r="GJ240" s="14">
        <f t="shared" si="482"/>
        <v>1.25</v>
      </c>
      <c r="GK240" s="14">
        <f t="shared" si="483"/>
        <v>1.25</v>
      </c>
      <c r="GL240" s="18">
        <f t="shared" si="484"/>
        <v>1.25</v>
      </c>
      <c r="GM240" s="18">
        <f t="shared" si="485"/>
        <v>1.25</v>
      </c>
      <c r="GN240" s="18">
        <f t="shared" si="486"/>
        <v>1.25</v>
      </c>
      <c r="GO240" s="29">
        <f t="shared" si="487"/>
        <v>4050</v>
      </c>
      <c r="GP240" s="29">
        <f t="shared" si="487"/>
        <v>4350</v>
      </c>
      <c r="GQ240" s="29">
        <f t="shared" si="487"/>
        <v>4350</v>
      </c>
      <c r="GR240" s="26">
        <f t="shared" si="488"/>
        <v>0.1</v>
      </c>
      <c r="GS240" s="26">
        <f t="shared" si="489"/>
        <v>0.1</v>
      </c>
      <c r="GT240" s="26">
        <f t="shared" si="490"/>
        <v>0.1</v>
      </c>
      <c r="GU240" s="14">
        <f t="shared" si="491"/>
        <v>2</v>
      </c>
      <c r="GV240" s="14">
        <f t="shared" si="492"/>
        <v>2</v>
      </c>
      <c r="GW240" s="14">
        <f t="shared" si="493"/>
        <v>2</v>
      </c>
      <c r="GX240" s="14">
        <f t="shared" si="494"/>
        <v>5</v>
      </c>
      <c r="GY240" s="14">
        <f t="shared" si="495"/>
        <v>75</v>
      </c>
      <c r="GZ240" s="14">
        <f t="shared" si="496"/>
        <v>125</v>
      </c>
      <c r="HA240">
        <v>228</v>
      </c>
      <c r="HB240" s="14">
        <f t="shared" si="497"/>
        <v>6570333</v>
      </c>
      <c r="HD240" s="14">
        <f t="shared" si="498"/>
        <v>49259</v>
      </c>
      <c r="HE240" s="14">
        <f t="shared" si="499"/>
        <v>26521</v>
      </c>
      <c r="HF240" s="29">
        <f t="shared" si="500"/>
        <v>3456</v>
      </c>
      <c r="HG240" s="29">
        <f t="shared" si="501"/>
        <v>2256</v>
      </c>
      <c r="HH240" s="29">
        <f t="shared" si="502"/>
        <v>2662</v>
      </c>
      <c r="HI240" s="29">
        <f t="shared" si="503"/>
        <v>2275</v>
      </c>
      <c r="HJ240" s="14">
        <f t="shared" si="504"/>
        <v>1.0710000000000002</v>
      </c>
      <c r="HK240" s="14">
        <f t="shared" si="505"/>
        <v>1.0710000000000002</v>
      </c>
      <c r="HL240" s="14">
        <f t="shared" si="506"/>
        <v>14803</v>
      </c>
      <c r="HM240" s="14">
        <f t="shared" si="507"/>
        <v>23271</v>
      </c>
      <c r="HN240" s="26">
        <f t="shared" si="508"/>
        <v>0.4545296771954182</v>
      </c>
      <c r="HO240" s="26">
        <f t="shared" si="509"/>
        <v>0.59126863401277763</v>
      </c>
      <c r="HP240" s="29">
        <f t="shared" si="510"/>
        <v>4508</v>
      </c>
      <c r="HQ240" s="29">
        <f t="shared" si="511"/>
        <v>17658</v>
      </c>
      <c r="HR240" s="29">
        <f t="shared" si="512"/>
        <v>24033</v>
      </c>
      <c r="HS240" s="26">
        <f t="shared" si="513"/>
        <v>0.43968772694262881</v>
      </c>
      <c r="HT240" s="26">
        <f t="shared" si="514"/>
        <v>0.48507625272331145</v>
      </c>
      <c r="HU240" s="26">
        <f t="shared" si="515"/>
        <v>0.48507625272331145</v>
      </c>
      <c r="HV240" s="26">
        <f t="shared" si="516"/>
        <v>3.9687726942628787E-2</v>
      </c>
      <c r="HW240" s="29">
        <f t="shared" si="517"/>
        <v>1.4</v>
      </c>
      <c r="HX240" s="29">
        <f t="shared" si="518"/>
        <v>1.8067356572258533</v>
      </c>
      <c r="HY240" s="29">
        <f t="shared" si="519"/>
        <v>1.8067356572258533</v>
      </c>
      <c r="HZ240" s="29">
        <f t="shared" si="520"/>
        <v>31555.999999999996</v>
      </c>
      <c r="IA240" s="29">
        <f t="shared" si="521"/>
        <v>21268.892156862745</v>
      </c>
      <c r="IB240" s="29">
        <f t="shared" si="522"/>
        <v>21710.639025054465</v>
      </c>
      <c r="IC240" s="29">
        <f t="shared" si="523"/>
        <v>228148</v>
      </c>
      <c r="ID240" s="14">
        <f t="shared" si="524"/>
        <v>74535.53</v>
      </c>
      <c r="IH240" s="14">
        <v>5</v>
      </c>
      <c r="II240" s="14">
        <v>3</v>
      </c>
      <c r="IJ240" s="14">
        <v>2400</v>
      </c>
      <c r="IK240" s="14">
        <v>400</v>
      </c>
      <c r="IL240" s="14">
        <v>300</v>
      </c>
      <c r="IM240" s="23">
        <f t="shared" si="525"/>
        <v>53357465</v>
      </c>
      <c r="IN240" s="23">
        <f t="shared" si="526"/>
        <v>1</v>
      </c>
      <c r="IO240" s="23">
        <f t="shared" si="527"/>
        <v>53357.47</v>
      </c>
      <c r="IP240" s="23">
        <f t="shared" si="528"/>
        <v>79856032</v>
      </c>
      <c r="IQ240" s="23">
        <f t="shared" si="529"/>
        <v>1</v>
      </c>
      <c r="IR240" s="23">
        <f t="shared" si="530"/>
        <v>79856.03</v>
      </c>
      <c r="IS240" s="14">
        <v>1</v>
      </c>
      <c r="IT240" s="14">
        <v>1</v>
      </c>
      <c r="IU240" s="14">
        <v>240</v>
      </c>
      <c r="IV240" s="14">
        <v>40</v>
      </c>
      <c r="IW240" s="14">
        <v>30</v>
      </c>
      <c r="IX240" s="23">
        <f t="shared" si="531"/>
        <v>6578033</v>
      </c>
      <c r="IY240" s="23">
        <f t="shared" si="532"/>
        <v>1</v>
      </c>
      <c r="IZ240" s="23">
        <f t="shared" si="533"/>
        <v>6578.03</v>
      </c>
      <c r="JA240" s="23"/>
      <c r="JB240" s="23"/>
      <c r="JC240" s="23"/>
      <c r="JG240">
        <f t="shared" si="534"/>
        <v>1.3196774195333654</v>
      </c>
      <c r="JH240">
        <f t="shared" si="535"/>
        <v>1.4133745163202345</v>
      </c>
      <c r="JJ240" s="14">
        <v>10</v>
      </c>
      <c r="JK240" s="14">
        <v>2</v>
      </c>
      <c r="JL240" s="14">
        <v>1.5</v>
      </c>
      <c r="JM240" s="23">
        <f t="shared" si="536"/>
        <v>224285</v>
      </c>
      <c r="JN240" s="23">
        <f t="shared" si="537"/>
        <v>0</v>
      </c>
      <c r="JO240" s="23">
        <f t="shared" si="538"/>
        <v>224285</v>
      </c>
      <c r="JP240" s="14">
        <v>30</v>
      </c>
      <c r="JQ240" s="14">
        <v>6</v>
      </c>
      <c r="JR240" s="14">
        <v>4</v>
      </c>
      <c r="JS240" s="23">
        <f t="shared" si="539"/>
        <v>645717</v>
      </c>
      <c r="JT240" s="23">
        <f t="shared" si="540"/>
        <v>0</v>
      </c>
      <c r="JU240" s="23">
        <f t="shared" si="541"/>
        <v>645717</v>
      </c>
      <c r="JW240" s="23">
        <f t="shared" si="542"/>
        <v>860956</v>
      </c>
      <c r="JX240" s="23">
        <f t="shared" si="543"/>
        <v>0</v>
      </c>
      <c r="JY240" s="23">
        <f t="shared" si="544"/>
        <v>860956</v>
      </c>
      <c r="JZ240" s="23">
        <f t="shared" si="545"/>
        <v>336428</v>
      </c>
      <c r="KA240" s="23">
        <f t="shared" si="546"/>
        <v>0</v>
      </c>
      <c r="KB240" s="23">
        <f t="shared" si="547"/>
        <v>336428</v>
      </c>
    </row>
    <row r="241" spans="3:288" ht="16.5" x14ac:dyDescent="0.2">
      <c r="C241" s="14" t="s">
        <v>885</v>
      </c>
      <c r="D241" s="14">
        <v>7</v>
      </c>
      <c r="E241" s="14"/>
      <c r="F241" s="14">
        <v>130</v>
      </c>
      <c r="G241" s="14">
        <v>130</v>
      </c>
      <c r="H241" s="14">
        <v>130</v>
      </c>
      <c r="I241" s="14">
        <v>130</v>
      </c>
      <c r="J241" s="14">
        <v>4</v>
      </c>
      <c r="K241" s="14">
        <v>4</v>
      </c>
      <c r="L241" s="14">
        <v>3</v>
      </c>
      <c r="M241" s="14">
        <v>2</v>
      </c>
      <c r="N241" s="14">
        <v>2</v>
      </c>
      <c r="O241" s="14">
        <v>2</v>
      </c>
      <c r="P241" s="14">
        <v>4</v>
      </c>
      <c r="Q241" s="14">
        <v>4</v>
      </c>
      <c r="R241" s="14">
        <v>4</v>
      </c>
      <c r="S241" s="14">
        <v>4</v>
      </c>
      <c r="T241" s="14">
        <v>4</v>
      </c>
      <c r="U241" s="14">
        <v>4</v>
      </c>
      <c r="V241" s="14">
        <v>4</v>
      </c>
      <c r="W241" s="14">
        <v>4</v>
      </c>
      <c r="X241" s="14">
        <v>130</v>
      </c>
      <c r="Y241" s="14">
        <v>130</v>
      </c>
      <c r="Z241" s="14">
        <v>130</v>
      </c>
      <c r="AA241" s="14">
        <v>130</v>
      </c>
      <c r="AB241" s="14">
        <v>130</v>
      </c>
      <c r="AC241" s="14">
        <v>130</v>
      </c>
      <c r="AD241" s="14">
        <v>130</v>
      </c>
      <c r="AE241" s="14">
        <v>130</v>
      </c>
      <c r="AF241" s="14">
        <v>16</v>
      </c>
      <c r="AG241" s="14">
        <v>12</v>
      </c>
      <c r="AH241" s="14">
        <v>12</v>
      </c>
      <c r="AI241" s="14">
        <v>12</v>
      </c>
      <c r="AJ241" s="14">
        <v>12</v>
      </c>
      <c r="AK241" s="14">
        <v>12</v>
      </c>
      <c r="AL241" s="14">
        <v>15</v>
      </c>
      <c r="AM241" s="14">
        <v>15</v>
      </c>
      <c r="AN241" s="14">
        <v>2</v>
      </c>
      <c r="AO241" s="14">
        <v>2</v>
      </c>
      <c r="AP241" s="14">
        <v>2</v>
      </c>
      <c r="AQ241" s="14">
        <v>2</v>
      </c>
      <c r="AR241" s="14">
        <v>2</v>
      </c>
      <c r="AS241" s="14">
        <v>0</v>
      </c>
      <c r="AT241" s="14">
        <v>0</v>
      </c>
      <c r="AU241" s="14">
        <v>0</v>
      </c>
      <c r="AV241" s="14">
        <v>0</v>
      </c>
      <c r="AW241" s="14">
        <v>1</v>
      </c>
      <c r="AX241" s="14">
        <v>1</v>
      </c>
      <c r="AY241" s="14">
        <v>0</v>
      </c>
      <c r="AZ241" s="14">
        <v>0</v>
      </c>
      <c r="BA241" s="14">
        <v>9</v>
      </c>
      <c r="BF241" s="14">
        <f>ROUND((INDEX(新战舰养成!S$6:S$18,通天塔!$J241+1)+INDEX(新战舰养成!D$6:D$18,通天塔!$J241+1)*(通天塔!$G241-1))*INDEX(战舰突破!$D$6:$D$18,通天塔!$M241+1),0)</f>
        <v>11254</v>
      </c>
      <c r="BG241" s="14">
        <f>ROUND((INDEX(新战舰养成!T$6:T$18,通天塔!$J241+1)+INDEX(新战舰养成!E$6:E$18,通天塔!$J241+1)*(通天塔!$G241-1))*INDEX(战舰突破!$D$6:$D$18,通天塔!$M241+1),0)</f>
        <v>89957</v>
      </c>
      <c r="BH241" s="14">
        <f>ROUND((INDEX(新战舰养成!U$6:U$18,通天塔!$J241+1)+INDEX(新战舰养成!F$6:F$18,通天塔!$J241+1)*(通天塔!$G241-1))*INDEX(战舰突破!$D$6:$D$18,通天塔!$M241+1),0)</f>
        <v>5722</v>
      </c>
      <c r="BI241" s="14">
        <f>ROUND((INDEX(新战舰养成!V$6:V$18,通天塔!$J241+1)+INDEX(新战舰养成!G$6:G$18,通天塔!$J241+1)*(通天塔!$G241-1))*INDEX(战舰突破!$D$6:$D$18,通天塔!$M241+1),0)</f>
        <v>360</v>
      </c>
      <c r="BJ241" s="14">
        <f>ROUND((INDEX(新战舰养成!W$6:W$18,通天塔!$J241+1)+INDEX(新战舰养成!H$6:H$18,通天塔!$J241+1)*(通天塔!$G241-1))*INDEX(战舰突破!$D$6:$D$18,通天塔!$M241+1),0)</f>
        <v>5</v>
      </c>
      <c r="BL241" s="14">
        <f>IF($H241&gt;0,ROUND((INDEX(新战舰养成!X$6:X$18,通天塔!$K241+1)+INDEX(新战舰养成!I$6:I$18,通天塔!$K241+1)*(通天塔!$H241-1))*INDEX(战舰突破!$D$6:$D$18,通天塔!$N241+1),0),0)</f>
        <v>11590</v>
      </c>
      <c r="BM241" s="14">
        <f>IF($H241&gt;0,ROUND((INDEX(新战舰养成!Y$6:Y$18,通天塔!$K241+1)+INDEX(新战舰养成!J$6:J$18,通天塔!$K241+1)*(通天塔!$H241-1))*INDEX(战舰突破!$D$6:$D$18,通天塔!$N241+1),0),0)</f>
        <v>0</v>
      </c>
      <c r="BN241" s="14">
        <f>IF($H241&gt;0,ROUND((INDEX(新战舰养成!Z$6:Z$18,通天塔!$K241+1)+INDEX(新战舰养成!K$6:K$18,通天塔!$K241+1)*(通天塔!$H241-1))*INDEX(战舰突破!$D$6:$D$18,通天塔!$N241+1),0),0)</f>
        <v>0</v>
      </c>
      <c r="BO241" s="14">
        <f>IF($H241&gt;0,ROUND((INDEX(新战舰养成!AA$6:AA$18,通天塔!$K241+1)+INDEX(新战舰养成!L$6:L$18,通天塔!$K241+1)*(通天塔!$H241-1))*INDEX(战舰突破!$D$6:$D$18,通天塔!$N241+1),0),0)</f>
        <v>112536</v>
      </c>
      <c r="BP241" s="14">
        <f>IF($H241&gt;0,ROUND((INDEX(新战舰养成!AB$6:AB$18,通天塔!$K241+1)+INDEX(新战舰养成!M$6:M$18,通天塔!$K241+1)*(通天塔!$H241-1))*INDEX(战舰突破!$D$6:$D$18,通天塔!$N241+1),0),0)</f>
        <v>2186</v>
      </c>
      <c r="BR241" s="14">
        <f>IF($I241&gt;0,ROUND((INDEX(新战舰养成!AC$6:AC$18,通天塔!$L241+1)+INDEX(新战舰养成!I$6:I$18,通天塔!$L241+1)*(通天塔!$I241-1))*INDEX(战舰突破!$D$6:$D$18,通天塔!$O241+1),0),0)</f>
        <v>7296</v>
      </c>
      <c r="BS241" s="14">
        <f>IF($I241&gt;0,ROUND((INDEX(新战舰养成!AD$6:AD$18,通天塔!$L241+1)+INDEX(新战舰养成!J$6:J$18,通天塔!$L241+1)*(通天塔!$I241-1))*INDEX(战舰突破!$D$6:$D$18,通天塔!$O241+1),0),0)</f>
        <v>0</v>
      </c>
      <c r="BT241" s="14">
        <f>IF($I241&gt;0,ROUND((INDEX(新战舰养成!AE$6:AE$18,通天塔!$L241+1)+INDEX(新战舰养成!K$6:K$18,通天塔!$L241+1)*(通天塔!$I241-1))*INDEX(战舰突破!$D$6:$D$18,通天塔!$O241+1),0),0)</f>
        <v>0</v>
      </c>
      <c r="BU241" s="14">
        <f>IF($I241&gt;0,ROUND((INDEX(新战舰养成!AF$6:AF$18,通天塔!$L241+1)+INDEX(新战舰养成!L$6:L$18,通天塔!$L241+1)*(通天塔!$I241-1))*INDEX(战舰突破!$D$6:$D$18,通天塔!$O241+1),0),0)</f>
        <v>52470</v>
      </c>
      <c r="BV241" s="14">
        <f>IF($I241&gt;0,ROUND((INDEX(新战舰养成!AG$6:AG$18,通天塔!$L241+1)+INDEX(新战舰养成!M$6:M$18,通天塔!$L241+1)*(通天塔!$I241-1))*INDEX(战舰突破!$D$6:$D$18,通天塔!$O241+1),0),0)</f>
        <v>1612</v>
      </c>
      <c r="BY241" s="14">
        <f>(INDEX(装备数值!$C$13:$G$116,通天塔!$P241*8+1,BY$2)+INDEX(装备数值!$C$13:$G$116,通天塔!$Q241*8+2,BY$2)+INDEX(装备数值!$C$13:$G$116,通天塔!$S241*8+3,BY$2)+INDEX(装备数值!$C$13:$G$116,通天塔!$R241*8+4,BY$2)+INDEX(装备数值!$C$13:$G$116,通天塔!$T241*8+5,BY$2)+INDEX(装备数值!$C$13:$G$116,通天塔!$U241*8+6,BY$2)+INDEX(装备数值!$C$13:$G$116,通天塔!$V241*8+7,BY$2)+INDEX(装备数值!$C$13:$G$116,通天塔!$W241*8+8,BY$2))</f>
        <v>4800</v>
      </c>
      <c r="BZ241" s="14">
        <f>(INDEX(装备数值!$C$13:$G$116,通天塔!$P241*8+1,BZ$2)+INDEX(装备数值!$C$13:$G$116,通天塔!$Q241*8+2,BZ$2)+INDEX(装备数值!$C$13:$G$116,通天塔!$S241*8+3,BZ$2)+INDEX(装备数值!$C$13:$G$116,通天塔!$R241*8+4,BZ$2)+INDEX(装备数值!$C$13:$G$116,通天塔!$T241*8+5,BZ$2)+INDEX(装备数值!$C$13:$G$116,通天塔!$U241*8+6,BZ$2)+INDEX(装备数值!$C$13:$G$116,通天塔!$V241*8+7,BZ$2)+INDEX(装备数值!$C$13:$G$116,通天塔!$W241*8+8,BZ$2))</f>
        <v>36000</v>
      </c>
      <c r="CA241" s="14">
        <f>(INDEX(装备数值!$C$13:$G$116,通天塔!$P241*8+1,CA$2)+INDEX(装备数值!$C$13:$G$116,通天塔!$Q241*8+2,CA$2)+INDEX(装备数值!$C$13:$G$116,通天塔!$S241*8+3,CA$2)+INDEX(装备数值!$C$13:$G$116,通天塔!$R241*8+4,CA$2)+INDEX(装备数值!$C$13:$G$116,通天塔!$T241*8+5,CA$2)+INDEX(装备数值!$C$13:$G$116,通天塔!$U241*8+6,CA$2)+INDEX(装备数值!$C$13:$G$116,通天塔!$V241*8+7,CA$2)+INDEX(装备数值!$C$13:$G$116,通天塔!$W241*8+8,CA$2))</f>
        <v>2400</v>
      </c>
      <c r="CB241" s="14">
        <f>(INDEX(装备数值!$C$13:$G$116,通天塔!$P241*8+1,CB$2)+INDEX(装备数值!$C$13:$G$116,通天塔!$Q241*8+2,CB$2)+INDEX(装备数值!$C$13:$G$116,通天塔!$S241*8+3,CB$2)+INDEX(装备数值!$C$13:$G$116,通天塔!$R241*8+4,CB$2)+INDEX(装备数值!$C$13:$G$116,通天塔!$T241*8+5,CB$2)+INDEX(装备数值!$C$13:$G$116,通天塔!$U241*8+6,CB$2)+INDEX(装备数值!$C$13:$G$116,通天塔!$V241*8+7,CB$2)+INDEX(装备数值!$C$13:$G$116,通天塔!$W241*8+8,CB$2))</f>
        <v>48000</v>
      </c>
      <c r="CC241" s="14">
        <f>(INDEX(装备数值!$C$13:$G$116,通天塔!$P241*8+1,CC$2)+INDEX(装备数值!$C$13:$G$116,通天塔!$Q241*8+2,CC$2)+INDEX(装备数值!$C$13:$G$116,通天塔!$S241*8+3,CC$2)+INDEX(装备数值!$C$13:$G$116,通天塔!$R241*8+4,CC$2)+INDEX(装备数值!$C$13:$G$116,通天塔!$T241*8+5,CC$2)+INDEX(装备数值!$C$13:$G$116,通天塔!$U241*8+6,CC$2)+INDEX(装备数值!$C$13:$G$116,通天塔!$V241*8+7,CC$2)+INDEX(装备数值!$C$13:$G$116,通天塔!$W241*8+8,CC$2))</f>
        <v>920</v>
      </c>
      <c r="CF241" s="14">
        <f>INDEX(装备数值!$I$13:$M$116,通天塔!$P241*8+1,CF$2)*$X241+INDEX(装备数值!$I$13:$M$116,通天塔!$Q241*8+2,CF$2)*$Y241+INDEX(装备数值!$I$13:$M$116,通天塔!$S241*8+3,CF$2)*$Z241+INDEX(装备数值!$I$13:$M$116,通天塔!$R241*8+4,CF$2)*$AA241+INDEX(装备数值!$I$13:$M$116,通天塔!$T241*8+5,CF$2)*$AB241+INDEX(装备数值!$I$13:$M$116,通天塔!$U241*8+6,CF$2)*$AC241+INDEX(装备数值!$I$13:$M$116,通天塔!$V241*8+7,CF$2)*$AD241+INDEX(装备数值!$I$13:$M$116,通天塔!$W241*8+8,CF$2)*$AE241</f>
        <v>15600</v>
      </c>
      <c r="CG241" s="14">
        <f>INDEX(装备数值!$I$13:$M$116,通天塔!$P241*8+1,CG$2)*$X241+INDEX(装备数值!$I$13:$M$116,通天塔!$Q241*8+2,CG$2)*$Y241+INDEX(装备数值!$I$13:$M$116,通天塔!$S241*8+3,CG$2)*$Z241+INDEX(装备数值!$I$13:$M$116,通天塔!$R241*8+4,CG$2)*$AA241+INDEX(装备数值!$I$13:$M$116,通天塔!$T241*8+5,CG$2)*$AB241+INDEX(装备数值!$I$13:$M$116,通天塔!$U241*8+6,CG$2)*$AC241+INDEX(装备数值!$I$13:$M$116,通天塔!$V241*8+7,CG$2)*$AD241+INDEX(装备数值!$I$13:$M$116,通天塔!$W241*8+8,CG$2)*$AE241</f>
        <v>117000</v>
      </c>
      <c r="CH241" s="14">
        <f>INDEX(装备数值!$I$13:$M$116,通天塔!$P241*8+1,CH$2)*$X241+INDEX(装备数值!$I$13:$M$116,通天塔!$Q241*8+2,CH$2)*$Y241+INDEX(装备数值!$I$13:$M$116,通天塔!$S241*8+3,CH$2)*$Z241+INDEX(装备数值!$I$13:$M$116,通天塔!$R241*8+4,CH$2)*$AA241+INDEX(装备数值!$I$13:$M$116,通天塔!$T241*8+5,CH$2)*$AB241+INDEX(装备数值!$I$13:$M$116,通天塔!$U241*8+6,CH$2)*$AC241+INDEX(装备数值!$I$13:$M$116,通天塔!$V241*8+7,CH$2)*$AD241+INDEX(装备数值!$I$13:$M$116,通天塔!$W241*8+8,CH$2)*$AE241</f>
        <v>7800</v>
      </c>
      <c r="CI241" s="14">
        <f>INDEX(装备数值!$I$13:$M$116,通天塔!$P241*8+1,CI$2)*$X241+INDEX(装备数值!$I$13:$M$116,通天塔!$Q241*8+2,CI$2)*$Y241+INDEX(装备数值!$I$13:$M$116,通天塔!$S241*8+3,CI$2)*$Z241+INDEX(装备数值!$I$13:$M$116,通天塔!$R241*8+4,CI$2)*$AA241+INDEX(装备数值!$I$13:$M$116,通天塔!$T241*8+5,CI$2)*$AB241+INDEX(装备数值!$I$13:$M$116,通天塔!$U241*8+6,CI$2)*$AC241+INDEX(装备数值!$I$13:$M$116,通天塔!$V241*8+7,CI$2)*$AD241+INDEX(装备数值!$I$13:$M$116,通天塔!$W241*8+8,CI$2)*$AE241</f>
        <v>156000</v>
      </c>
      <c r="CJ241" s="14">
        <f>INDEX(装备数值!$I$13:$M$116,通天塔!$P241*8+1,CJ$2)*$X241+INDEX(装备数值!$I$13:$M$116,通天塔!$Q241*8+2,CJ$2)*$Y241+INDEX(装备数值!$I$13:$M$116,通天塔!$S241*8+3,CJ$2)*$Z241+INDEX(装备数值!$I$13:$M$116,通天塔!$R241*8+4,CJ$2)*$AA241+INDEX(装备数值!$I$13:$M$116,通天塔!$T241*8+5,CJ$2)*$AB241+INDEX(装备数值!$I$13:$M$116,通天塔!$U241*8+6,CJ$2)*$AC241+INDEX(装备数值!$I$13:$M$116,通天塔!$V241*8+7,CJ$2)*$AD241+INDEX(装备数值!$I$13:$M$116,通天塔!$W241*8+8,CJ$2)*$AE241</f>
        <v>2990</v>
      </c>
      <c r="CM241" s="14">
        <f>INDEX(装备数值!$X$13:$AH$116,$P241*8+1,CM$2)*$AF241+INDEX(装备数值!$X$13:$AH$116,$Q241*8+2,CM$2)*$AG241+INDEX(装备数值!$X$13:$AH$116,$S241*8+3,CM$2)*$AH241+INDEX(装备数值!$X$13:$AH$116,$R241*8+4,CM$2)*$AI241+INDEX(装备数值!$X$13:$AH$116,$T241*8+5,CM$2)*$AJ241+INDEX(装备数值!$X$13:$AH$116,$U241*8+6,CM$2)*$AK241+INDEX(装备数值!$X$13:$AH$116,$V241*8+7,CM$2)*$AL241+INDEX(装备数值!$X$13:$AH$116,$W241*8+8,CM$2)*$AM241</f>
        <v>6000</v>
      </c>
      <c r="CN241" s="14">
        <f>INDEX(装备数值!$X$13:$AH$116,$P241*8+1,CN$2)*$AF241+INDEX(装备数值!$X$13:$AH$116,$Q241*8+2,CN$2)*$AG241+INDEX(装备数值!$X$13:$AH$116,$S241*8+3,CN$2)*$AH241+INDEX(装备数值!$X$13:$AH$116,$R241*8+4,CN$2)*$AI241+INDEX(装备数值!$X$13:$AH$116,$T241*8+5,CN$2)*$AJ241+INDEX(装备数值!$X$13:$AH$116,$U241*8+6,CN$2)*$AK241+INDEX(装备数值!$X$13:$AH$116,$V241*8+7,CN$2)*$AL241+INDEX(装备数值!$X$13:$AH$116,$W241*8+8,CN$2)*$AM241</f>
        <v>40500</v>
      </c>
      <c r="CO241" s="14">
        <f>INDEX(装备数值!$X$13:$AH$116,$P241*8+1,CO$2)*$AF241+INDEX(装备数值!$X$13:$AH$116,$Q241*8+2,CO$2)*$AG241+INDEX(装备数值!$X$13:$AH$116,$S241*8+3,CO$2)*$AH241+INDEX(装备数值!$X$13:$AH$116,$R241*8+4,CO$2)*$AI241+INDEX(装备数值!$X$13:$AH$116,$T241*8+5,CO$2)*$AJ241+INDEX(装备数值!$X$13:$AH$116,$U241*8+6,CO$2)*$AK241+INDEX(装备数值!$X$13:$AH$116,$V241*8+7,CO$2)*$AL241+INDEX(装备数值!$X$13:$AH$116,$W241*8+8,CO$2)*$AM241</f>
        <v>2400</v>
      </c>
      <c r="CP241" s="14">
        <f>INDEX(装备数值!$X$13:$AH$116,$P241*8+1,CP$2)*$AF241+INDEX(装备数值!$X$13:$AH$116,$Q241*8+2,CP$2)*$AG241+INDEX(装备数值!$X$13:$AH$116,$S241*8+3,CP$2)*$AH241+INDEX(装备数值!$X$13:$AH$116,$R241*8+4,CP$2)*$AI241+INDEX(装备数值!$X$13:$AH$116,$T241*8+5,CP$2)*$AJ241+INDEX(装备数值!$X$13:$AH$116,$U241*8+6,CP$2)*$AK241+INDEX(装备数值!$X$13:$AH$116,$V241*8+7,CP$2)*$AL241+INDEX(装备数值!$X$13:$AH$116,$W241*8+8,CP$2)*$AM241</f>
        <v>62000</v>
      </c>
      <c r="CQ241" s="14">
        <f>INDEX(装备数值!$X$13:$AH$116,$P241*8+1,CQ$2)*$AF241+INDEX(装备数值!$X$13:$AH$116,$Q241*8+2,CQ$2)*$AG241+INDEX(装备数值!$X$13:$AH$116,$S241*8+3,CQ$2)*$AH241+INDEX(装备数值!$X$13:$AH$116,$R241*8+4,CQ$2)*$AI241+INDEX(装备数值!$X$13:$AH$116,$T241*8+5,CQ$2)*$AJ241+INDEX(装备数值!$X$13:$AH$116,$U241*8+6,CQ$2)*$AK241+INDEX(装备数值!$X$13:$AH$116,$V241*8+7,CQ$2)*$AL241+INDEX(装备数值!$X$13:$AH$116,$W241*8+8,CQ$2)*$AM241</f>
        <v>960</v>
      </c>
      <c r="CR241" s="14">
        <f>INDEX(装备数值!$X$13:$AH$116,$P241*8+1,CR$2)*$AF241+INDEX(装备数值!$X$13:$AH$116,$Q241*8+2,CR$2)*$AG241+INDEX(装备数值!$X$13:$AH$116,$S241*8+3,CR$2)*$AH241+INDEX(装备数值!$X$13:$AH$116,$R241*8+4,CR$2)*$AI241+INDEX(装备数值!$X$13:$AH$116,$T241*8+5,CR$2)*$AJ241+INDEX(装备数值!$X$13:$AH$116,$U241*8+6,CR$2)*$AK241+INDEX(装备数值!$X$13:$AH$116,$V241*8+7,CR$2)*$AL241+INDEX(装备数值!$X$13:$AH$116,$W241*8+8,CR$2)*$AM241</f>
        <v>4000</v>
      </c>
      <c r="CS241" s="14">
        <f>INDEX(装备数值!$X$13:$AH$116,$P241*8+1,CS$2)*$AF241+INDEX(装备数值!$X$13:$AH$116,$Q241*8+2,CS$2)*$AG241+INDEX(装备数值!$X$13:$AH$116,$S241*8+3,CS$2)*$AH241+INDEX(装备数值!$X$13:$AH$116,$R241*8+4,CS$2)*$AI241+INDEX(装备数值!$X$13:$AH$116,$T241*8+5,CS$2)*$AJ241+INDEX(装备数值!$X$13:$AH$116,$U241*8+6,CS$2)*$AK241+INDEX(装备数值!$X$13:$AH$116,$V241*8+7,CS$2)*$AL241+INDEX(装备数值!$X$13:$AH$116,$W241*8+8,CS$2)*$AM241</f>
        <v>3600</v>
      </c>
      <c r="CT241" s="14">
        <f>INDEX(装备数值!$X$13:$AH$116,$P241*8+1,CT$2)*$AF241+INDEX(装备数值!$X$13:$AH$116,$Q241*8+2,CT$2)*$AG241+INDEX(装备数值!$X$13:$AH$116,$S241*8+3,CT$2)*$AH241+INDEX(装备数值!$X$13:$AH$116,$R241*8+4,CT$2)*$AI241+INDEX(装备数值!$X$13:$AH$116,$T241*8+5,CT$2)*$AJ241+INDEX(装备数值!$X$13:$AH$116,$U241*8+6,CT$2)*$AK241+INDEX(装备数值!$X$13:$AH$116,$V241*8+7,CT$2)*$AL241+INDEX(装备数值!$X$13:$AH$116,$W241*8+8,CT$2)*$AM241</f>
        <v>4000</v>
      </c>
      <c r="CU241" s="14">
        <f>INDEX(装备数值!$X$13:$AH$116,$P241*8+1,CU$2)*$AF241+INDEX(装备数值!$X$13:$AH$116,$Q241*8+2,CU$2)*$AG241+INDEX(装备数值!$X$13:$AH$116,$S241*8+3,CU$2)*$AH241+INDEX(装备数值!$X$13:$AH$116,$R241*8+4,CU$2)*$AI241+INDEX(装备数值!$X$13:$AH$116,$T241*8+5,CU$2)*$AJ241+INDEX(装备数值!$X$13:$AH$116,$U241*8+6,CU$2)*$AK241+INDEX(装备数值!$X$13:$AH$116,$V241*8+7,CU$2)*$AL241+INDEX(装备数值!$X$13:$AH$116,$W241*8+8,CU$2)*$AM241</f>
        <v>3600</v>
      </c>
      <c r="CV241" s="14">
        <f>INDEX(装备数值!$X$13:$AH$116,$P241*8+1,CV$2)*$AF241+INDEX(装备数值!$X$13:$AH$116,$Q241*8+2,CV$2)*$AG241+INDEX(装备数值!$X$13:$AH$116,$S241*8+3,CV$2)*$AH241+INDEX(装备数值!$X$13:$AH$116,$R241*8+4,CV$2)*$AI241+INDEX(装备数值!$X$13:$AH$116,$T241*8+5,CV$2)*$AJ241+INDEX(装备数值!$X$13:$AH$116,$U241*8+6,CV$2)*$AK241+INDEX(装备数值!$X$13:$AH$116,$V241*8+7,CV$2)*$AL241+INDEX(装备数值!$X$13:$AH$116,$W241*8+8,CV$2)*$AM241</f>
        <v>15</v>
      </c>
      <c r="CW241" s="14">
        <f>INDEX(装备数值!$X$13:$AH$116,$P241*8+1,CW$2)*$AF241+INDEX(装备数值!$X$13:$AH$116,$Q241*8+2,CW$2)*$AG241+INDEX(装备数值!$X$13:$AH$116,$S241*8+3,CW$2)*$AH241+INDEX(装备数值!$X$13:$AH$116,$R241*8+4,CW$2)*$AI241+INDEX(装备数值!$X$13:$AH$116,$T241*8+5,CW$2)*$AJ241+INDEX(装备数值!$X$13:$AH$116,$U241*8+6,CW$2)*$AK241+INDEX(装备数值!$X$13:$AH$116,$V241*8+7,CW$2)*$AL241+INDEX(装备数值!$X$13:$AH$116,$W241*8+8,CW$2)*$AM241</f>
        <v>15</v>
      </c>
      <c r="CY241" s="14">
        <f>INDEX(装备数值!$AN$17:$AN$117,MATCH(MIN($X241:$AE241),装备数值!$AO$17:$AO$117,1))</f>
        <v>13</v>
      </c>
      <c r="CZ241" s="14">
        <f>IF(COUNTIF($P241:$W241,"&gt;"&amp;0)=8,INDEX(装备数值!AR$17:AR$117,$CY241+1),0)</f>
        <v>2080</v>
      </c>
      <c r="DA241" s="14">
        <f>IF(COUNTIF($P241:$W241,"&gt;"&amp;0)=8,INDEX(装备数值!AS$17:AS$117,$CY241+1),0)</f>
        <v>15600</v>
      </c>
      <c r="DB241" s="14">
        <f>IF(COUNTIF($P241:$W241,"&gt;"&amp;0)=8,INDEX(装备数值!AT$17:AT$117,$CY241+1),0)</f>
        <v>1040</v>
      </c>
      <c r="DC241" s="14">
        <f>IF(COUNTIF($P241:$W241,"&gt;"&amp;0)=8,INDEX(装备数值!AU$17:AU$117,$CY241+1),0)</f>
        <v>20800</v>
      </c>
      <c r="DD241" s="14">
        <f>IF(COUNTIF($P241:$W241,"&gt;"&amp;0)=8,INDEX(装备数值!AV$17:AV$117,$CY241+1),0)</f>
        <v>364</v>
      </c>
      <c r="DF241" s="14">
        <f>INDEX(装备数值!$AY$17:$AY$77,MATCH(MIN($AF241:$AM241),装备数值!$AZ$17:$AZ$77,1))</f>
        <v>6</v>
      </c>
      <c r="DG241" s="26">
        <f>INDEX(装备数值!BA$17:BA$77,通天塔!DF241+1)</f>
        <v>0.06</v>
      </c>
      <c r="DH241" s="26">
        <f>INDEX(装备数值!BA$17:BA$77,通天塔!DF241+1)</f>
        <v>0.06</v>
      </c>
      <c r="DJ241" s="14">
        <f t="shared" si="465"/>
        <v>12</v>
      </c>
      <c r="DK241" s="14">
        <f>VLOOKUP(DJ241,军阶与晶片数值!$W$6:$X$27,2)</f>
        <v>3</v>
      </c>
      <c r="DL241" s="14">
        <f>INDEX(军阶与晶片数值!Y$6:Y$27,$DK241+1)</f>
        <v>300</v>
      </c>
      <c r="DM241" s="14">
        <f>INDEX(军阶与晶片数值!Z$6:Z$27,$DK241+1)</f>
        <v>300</v>
      </c>
      <c r="DN241" s="14">
        <f>INDEX(军阶与晶片数值!AA$6:AA$27,$DK241+1)</f>
        <v>300</v>
      </c>
      <c r="DO241" s="14">
        <f>INDEX(军阶与晶片数值!AB$6:AB$27,$DK241+1)</f>
        <v>300</v>
      </c>
      <c r="DP241" s="26">
        <f>INDEX(军阶与晶片数值!AC$6:AC$27,$DK241+1)</f>
        <v>15</v>
      </c>
      <c r="DQ241" s="26">
        <f>INDEX(军阶与晶片数值!AD$6:AD$27,$DK241+1)</f>
        <v>7.5</v>
      </c>
      <c r="DS241" s="26">
        <f>INDEX(军阶与晶片数值!I$6:I$16,AN241+1)</f>
        <v>0.03</v>
      </c>
      <c r="DT241" s="26">
        <f>INDEX(军阶与晶片数值!M$6:M$16,AO241+1)</f>
        <v>0.03</v>
      </c>
      <c r="DU241" s="26">
        <f>INDEX(军阶与晶片数值!J$6:J$16,AP241+1)</f>
        <v>0.03</v>
      </c>
      <c r="DV241" s="26">
        <f>INDEX(军阶与晶片数值!K$6:K$16,AQ241+1)</f>
        <v>0.06</v>
      </c>
      <c r="DW241" s="26">
        <f>INDEX(军阶与晶片数值!L$6:L$16,AR241+1)</f>
        <v>0.06</v>
      </c>
      <c r="DX241" s="28">
        <f>INDEX(军阶与晶片数值!N$6:N$16,AS241+1)</f>
        <v>0</v>
      </c>
      <c r="DY241" s="28">
        <f>INDEX(军阶与晶片数值!O$6:O$16,AT241+1)</f>
        <v>0</v>
      </c>
      <c r="DZ241" s="28">
        <f>INDEX(军阶与晶片数值!P$6:P$16,AU241+1)</f>
        <v>0</v>
      </c>
      <c r="EA241" s="28">
        <f>INDEX(军阶与晶片数值!Q$6:Q$16,AV241+1)</f>
        <v>0</v>
      </c>
      <c r="EB241" s="26">
        <f>INDEX(军阶与晶片数值!R$6:R$16,AW241+1)</f>
        <v>0.02</v>
      </c>
      <c r="EC241" s="26">
        <f>INDEX(军阶与晶片数值!S$6:S$16,AX241+1)</f>
        <v>0.02</v>
      </c>
      <c r="ED241" s="26">
        <f>INDEX(军阶与晶片数值!T$6:T$16,AY241+1)</f>
        <v>0</v>
      </c>
      <c r="EE241" s="26">
        <f>INDEX(军阶与晶片数值!U$6:U$16,AZ241+1)</f>
        <v>0</v>
      </c>
      <c r="EG241" s="26">
        <f>INDEX(军阶与晶片数值!$C$6:$C$36,通天塔!$BA241+1)</f>
        <v>0.45</v>
      </c>
      <c r="EH241" s="26">
        <f>INDEX(军阶与晶片数值!$C$6:$C$36,通天塔!$BA241+1)</f>
        <v>0.45</v>
      </c>
      <c r="EI241" s="26">
        <f>INDEX(军阶与晶片数值!$C$6:$C$36,通天塔!$BA241+1)</f>
        <v>0.45</v>
      </c>
      <c r="EJ241" s="26">
        <f>INDEX(军阶与晶片数值!$C$6:$C$36,通天塔!$BA241+1)</f>
        <v>0.45</v>
      </c>
      <c r="EK241" s="26">
        <f>INDEX(军阶与晶片数值!$C$6:$C$36,通天塔!$BA241+1)</f>
        <v>0.45</v>
      </c>
      <c r="EM241" s="14">
        <f>INDEX(战舰突破!$H$6:$H$18,通天塔!$J241+1)+INDEX(战舰突破!$H$23:$H$35,通天塔!$K241+1)+INDEX(战舰突破!$H$40:$H$52,通天塔!$L241+1)</f>
        <v>200</v>
      </c>
      <c r="EN241" s="14">
        <f>INDEX(战舰突破!$I$6:$I$18,通天塔!$J241+1)+INDEX(战舰突破!$I$23:$I$35,通天塔!$K241+1)+INDEX(战舰突破!$I$40:$I$52,通天塔!$L241+1)</f>
        <v>200</v>
      </c>
      <c r="EO241" s="14">
        <f>INDEX(战舰突破!$J$6:$J$18,通天塔!$J241+1)+INDEX(战舰突破!$J$23:$J$35,通天塔!$K241+1)+INDEX(战舰突破!$J$40:$J$52,通天塔!$L241+1)</f>
        <v>0</v>
      </c>
      <c r="EP241" s="14">
        <f>INDEX(战舰突破!$K$6:$K$18,通天塔!$J241+1)+INDEX(战舰突破!$K$23:$K$35,通天塔!$K241+1)+INDEX(战舰突破!$K$40:$K$52,通天塔!$L241+1)</f>
        <v>0</v>
      </c>
      <c r="EQ241" s="14">
        <f>INDEX(战舰突破!$L$6:$L$18,通天塔!$J241+1)+INDEX(战舰突破!$L$23:$L$35,通天塔!$K241+1)+INDEX(战舰突破!$L$40:$L$52,通天塔!$L241+1)</f>
        <v>200</v>
      </c>
      <c r="ER241" s="18">
        <f>INDEX(战舰突破!$N$6:$N$18,通天塔!$J241+1)+INDEX(战舰突破!$N$23:$N$35,通天塔!$K241+1)+INDEX(战舰突破!$N$40:$N$52,通天塔!$L241+1)</f>
        <v>0</v>
      </c>
      <c r="ES241" s="18">
        <f>INDEX(战舰突破!$O$6:$O$18,通天塔!$J241+1)+INDEX(战舰突破!$O$23:$O$35,通天塔!$K241+1)+INDEX(战舰突破!$O$40:$O$52,通天塔!$L241+1)</f>
        <v>0</v>
      </c>
      <c r="ET241" s="18">
        <f>INDEX(战舰突破!$P$6:$P$18,通天塔!$J241+1)+INDEX(战舰突破!$P$23:$P$35,通天塔!$K241+1)+INDEX(战舰突破!$P$40:$P$52,通天塔!$L241+1)</f>
        <v>0</v>
      </c>
      <c r="EU241" s="18">
        <f>INDEX(战舰突破!$Q$6:$Q$18,通天塔!$J241+1)+INDEX(战舰突破!$Q$23:$Q$35,通天塔!$K241+1)+INDEX(战舰突破!$Q$40:$Q$52,通天塔!$L241+1)</f>
        <v>0</v>
      </c>
      <c r="EV241" s="18">
        <f>INDEX(战舰突破!$R$6:$R$18,通天塔!$J241+1)+INDEX(战舰突破!$R$23:$R$35,通天塔!$K241+1)+INDEX(战舰突破!$R$40:$R$52,通天塔!$L241+1)</f>
        <v>0</v>
      </c>
      <c r="EW241" s="18">
        <f>INDEX(战舰突破!$M$6:$M$18,通天塔!$J241+1)+INDEX(战舰突破!$M$23:$M$35,通天塔!$K241+1)+INDEX(战舰突破!$M$40:$M$52,通天塔!$L241+1)</f>
        <v>0</v>
      </c>
      <c r="EX241" s="22">
        <f>INDEX(战舰突破!$W$6:$W$18,通天塔!$J241+1)+INDEX(战舰突破!$W$23:$W$35,通天塔!$K241+1)+INDEX(战舰突破!$W$40:$W$52,通天塔!$L241+1)</f>
        <v>0.5</v>
      </c>
      <c r="FA241" s="14">
        <f>INDEX(战舰突破!$S$6:$S$18,通天塔!$J241+1)</f>
        <v>0</v>
      </c>
      <c r="FB241" s="14">
        <f>INDEX(战舰突破!$T$6:$T$18,通天塔!$J241+1)</f>
        <v>0.25</v>
      </c>
      <c r="FC241" s="14">
        <f>INDEX(战舰突破!$U$6:$U$18,通天塔!$J241+1)</f>
        <v>0.1</v>
      </c>
      <c r="FD241" s="14">
        <f>INDEX(战舰突破!$V$6:$V$18,通天塔!$J241+1)</f>
        <v>0</v>
      </c>
      <c r="FE241" s="14">
        <f>INDEX(战舰突破!$X$6:$X$18,通天塔!$J241+1)</f>
        <v>5</v>
      </c>
      <c r="FG241" s="14">
        <f>INDEX(战舰突破!$S$23:$S$35,通天塔!$J241+1)</f>
        <v>0.25</v>
      </c>
      <c r="FH241" s="14">
        <f>INDEX(战舰突破!$T$23:$T$35,通天塔!$J241+1)</f>
        <v>0.25</v>
      </c>
      <c r="FI241" s="14">
        <f>INDEX(战舰突破!$U$23:$U$35,通天塔!$J241+1)</f>
        <v>0.1</v>
      </c>
      <c r="FJ241" s="14">
        <f>INDEX(战舰突破!$V$23:$V$35,通天塔!$J241+1)</f>
        <v>0</v>
      </c>
      <c r="FK241" s="14">
        <f>INDEX(战舰突破!$X$23:$X$35,通天塔!$J241+1)</f>
        <v>75</v>
      </c>
      <c r="FM241" s="14">
        <f>INDEX(战舰突破!$S$40:$S$52,通天塔!$J241+1)</f>
        <v>0.25</v>
      </c>
      <c r="FN241" s="14">
        <f>INDEX(战舰突破!$T$40:$T$52,通天塔!$J241+1)</f>
        <v>0.25</v>
      </c>
      <c r="FO241" s="14">
        <f>INDEX(战舰突破!$U$40:$U$52,通天塔!$J241+1)</f>
        <v>0.1</v>
      </c>
      <c r="FP241" s="14">
        <f>INDEX(战舰突破!$V$40:$V$52,通天塔!$J241+1)</f>
        <v>0</v>
      </c>
      <c r="FQ241" s="14">
        <f>INDEX(战舰突破!$X$40:$X$52,通天塔!$J241+1)</f>
        <v>125</v>
      </c>
      <c r="FT241" s="14">
        <f t="shared" si="466"/>
        <v>59641</v>
      </c>
      <c r="FU241" s="14">
        <f t="shared" si="467"/>
        <v>60143</v>
      </c>
      <c r="FV241" s="14">
        <f t="shared" si="468"/>
        <v>53730</v>
      </c>
      <c r="FW241" s="14">
        <f t="shared" si="469"/>
        <v>446641</v>
      </c>
      <c r="FX241" s="14">
        <f t="shared" si="470"/>
        <v>29215</v>
      </c>
      <c r="FY241" s="14">
        <f t="shared" si="471"/>
        <v>694979</v>
      </c>
      <c r="FZ241" s="14">
        <f t="shared" si="472"/>
        <v>13889</v>
      </c>
      <c r="GA241" s="28">
        <f t="shared" si="473"/>
        <v>4300</v>
      </c>
      <c r="GB241" s="28">
        <f t="shared" si="474"/>
        <v>3900</v>
      </c>
      <c r="GC241" s="28">
        <f t="shared" si="475"/>
        <v>4300</v>
      </c>
      <c r="GD241" s="28">
        <f t="shared" si="476"/>
        <v>3900</v>
      </c>
      <c r="GE241" s="28">
        <f t="shared" si="477"/>
        <v>1.0812000000000002</v>
      </c>
      <c r="GF241" s="28">
        <f t="shared" si="478"/>
        <v>1.0812000000000002</v>
      </c>
      <c r="GG241" s="28">
        <f t="shared" si="479"/>
        <v>0</v>
      </c>
      <c r="GH241" s="28">
        <f t="shared" si="480"/>
        <v>13.03</v>
      </c>
      <c r="GI241" s="14">
        <f t="shared" si="481"/>
        <v>1</v>
      </c>
      <c r="GJ241" s="14">
        <f t="shared" si="482"/>
        <v>1.25</v>
      </c>
      <c r="GK241" s="14">
        <f t="shared" si="483"/>
        <v>1.25</v>
      </c>
      <c r="GL241" s="18">
        <f t="shared" si="484"/>
        <v>1.25</v>
      </c>
      <c r="GM241" s="18">
        <f t="shared" si="485"/>
        <v>1.25</v>
      </c>
      <c r="GN241" s="18">
        <f t="shared" si="486"/>
        <v>1.25</v>
      </c>
      <c r="GO241" s="29">
        <f t="shared" si="487"/>
        <v>4450</v>
      </c>
      <c r="GP241" s="29">
        <f t="shared" si="487"/>
        <v>4750</v>
      </c>
      <c r="GQ241" s="29">
        <f t="shared" si="487"/>
        <v>4750</v>
      </c>
      <c r="GR241" s="26">
        <f t="shared" si="488"/>
        <v>0.1</v>
      </c>
      <c r="GS241" s="26">
        <f t="shared" si="489"/>
        <v>0.1</v>
      </c>
      <c r="GT241" s="26">
        <f t="shared" si="490"/>
        <v>0.1</v>
      </c>
      <c r="GU241" s="14">
        <f t="shared" si="491"/>
        <v>2</v>
      </c>
      <c r="GV241" s="14">
        <f t="shared" si="492"/>
        <v>2</v>
      </c>
      <c r="GW241" s="14">
        <f t="shared" si="493"/>
        <v>2</v>
      </c>
      <c r="GX241" s="14">
        <f t="shared" si="494"/>
        <v>5</v>
      </c>
      <c r="GY241" s="14">
        <f t="shared" si="495"/>
        <v>75</v>
      </c>
      <c r="GZ241" s="14">
        <f t="shared" si="496"/>
        <v>125</v>
      </c>
      <c r="HA241">
        <v>228</v>
      </c>
      <c r="HB241" s="14">
        <f t="shared" si="497"/>
        <v>7706865</v>
      </c>
      <c r="HD241" s="14">
        <f t="shared" si="498"/>
        <v>57755</v>
      </c>
      <c r="HE241" s="14">
        <f t="shared" si="499"/>
        <v>29790</v>
      </c>
      <c r="HF241" s="29">
        <f t="shared" si="500"/>
        <v>3744</v>
      </c>
      <c r="HG241" s="29">
        <f t="shared" si="501"/>
        <v>2465</v>
      </c>
      <c r="HH241" s="29">
        <f t="shared" si="502"/>
        <v>2962</v>
      </c>
      <c r="HI241" s="29">
        <f t="shared" si="503"/>
        <v>2485</v>
      </c>
      <c r="HJ241" s="14">
        <f t="shared" si="504"/>
        <v>1.0812000000000002</v>
      </c>
      <c r="HK241" s="14">
        <f t="shared" si="505"/>
        <v>1.0812000000000002</v>
      </c>
      <c r="HL241" s="14">
        <f t="shared" si="506"/>
        <v>17351</v>
      </c>
      <c r="HM241" s="14">
        <f t="shared" si="507"/>
        <v>26160</v>
      </c>
      <c r="HN241" s="26">
        <f t="shared" si="508"/>
        <v>0.470873786407767</v>
      </c>
      <c r="HO241" s="26">
        <f t="shared" si="509"/>
        <v>0.58015054362977414</v>
      </c>
      <c r="HP241" s="29">
        <f t="shared" si="510"/>
        <v>5060</v>
      </c>
      <c r="HQ241" s="29">
        <f t="shared" si="511"/>
        <v>24729</v>
      </c>
      <c r="HR241" s="29">
        <f t="shared" si="512"/>
        <v>27079</v>
      </c>
      <c r="HS241" s="26">
        <f t="shared" si="513"/>
        <v>0.45685483870967747</v>
      </c>
      <c r="HT241" s="26">
        <f t="shared" si="514"/>
        <v>0.50005760368663599</v>
      </c>
      <c r="HU241" s="26">
        <f t="shared" si="515"/>
        <v>0.50005760368663599</v>
      </c>
      <c r="HV241" s="26">
        <f t="shared" si="516"/>
        <v>5.6854838709677447E-2</v>
      </c>
      <c r="HW241" s="29">
        <f t="shared" si="517"/>
        <v>1.4</v>
      </c>
      <c r="HX241" s="29">
        <f t="shared" si="518"/>
        <v>1.8040034562211982</v>
      </c>
      <c r="HY241" s="29">
        <f t="shared" si="519"/>
        <v>1.8040034562211982</v>
      </c>
      <c r="HZ241" s="29">
        <f t="shared" si="520"/>
        <v>35419.999999999993</v>
      </c>
      <c r="IA241" s="29">
        <f t="shared" si="521"/>
        <v>29740.800979262673</v>
      </c>
      <c r="IB241" s="29">
        <f t="shared" si="522"/>
        <v>24425.304795506912</v>
      </c>
      <c r="IC241" s="29">
        <f t="shared" si="523"/>
        <v>256176</v>
      </c>
      <c r="ID241" s="14">
        <f t="shared" si="524"/>
        <v>89586.11</v>
      </c>
      <c r="IH241" s="14">
        <v>5</v>
      </c>
      <c r="II241" s="14">
        <v>3</v>
      </c>
      <c r="IJ241" s="14">
        <v>2400</v>
      </c>
      <c r="IK241" s="14">
        <v>400</v>
      </c>
      <c r="IL241" s="14">
        <v>300</v>
      </c>
      <c r="IM241" s="23">
        <f t="shared" si="525"/>
        <v>65000746</v>
      </c>
      <c r="IN241" s="23">
        <f t="shared" si="526"/>
        <v>1</v>
      </c>
      <c r="IO241" s="23">
        <f t="shared" si="527"/>
        <v>65000.75</v>
      </c>
      <c r="IP241" s="23">
        <f t="shared" si="528"/>
        <v>93972303</v>
      </c>
      <c r="IQ241" s="23">
        <f t="shared" si="529"/>
        <v>1</v>
      </c>
      <c r="IR241" s="23">
        <f t="shared" si="530"/>
        <v>93972.3</v>
      </c>
      <c r="IS241" s="14">
        <v>1</v>
      </c>
      <c r="IT241" s="14">
        <v>1</v>
      </c>
      <c r="IU241" s="14">
        <v>240</v>
      </c>
      <c r="IV241" s="14">
        <v>40</v>
      </c>
      <c r="IW241" s="14">
        <v>30</v>
      </c>
      <c r="IX241" s="23">
        <f t="shared" si="531"/>
        <v>8050022</v>
      </c>
      <c r="IY241" s="23">
        <f t="shared" si="532"/>
        <v>1</v>
      </c>
      <c r="IZ241" s="23">
        <f t="shared" si="533"/>
        <v>8050.02</v>
      </c>
      <c r="JA241" s="23"/>
      <c r="JB241" s="23"/>
      <c r="JC241" s="23"/>
      <c r="JG241">
        <f t="shared" si="534"/>
        <v>1.3133765663376105</v>
      </c>
      <c r="JH241">
        <f t="shared" si="535"/>
        <v>1.4200227435242248</v>
      </c>
      <c r="JJ241" s="14">
        <v>10</v>
      </c>
      <c r="JK241" s="14">
        <v>2</v>
      </c>
      <c r="JL241" s="14">
        <v>1.5</v>
      </c>
      <c r="JM241" s="23">
        <f t="shared" si="536"/>
        <v>273962</v>
      </c>
      <c r="JN241" s="23">
        <f t="shared" si="537"/>
        <v>0</v>
      </c>
      <c r="JO241" s="23">
        <f t="shared" si="538"/>
        <v>273962</v>
      </c>
      <c r="JP241" s="14">
        <v>30</v>
      </c>
      <c r="JQ241" s="14">
        <v>6</v>
      </c>
      <c r="JR241" s="14">
        <v>4</v>
      </c>
      <c r="JS241" s="23">
        <f t="shared" si="539"/>
        <v>791357</v>
      </c>
      <c r="JT241" s="23">
        <f t="shared" si="540"/>
        <v>0</v>
      </c>
      <c r="JU241" s="23">
        <f t="shared" si="541"/>
        <v>791357</v>
      </c>
      <c r="JW241" s="23">
        <f t="shared" si="542"/>
        <v>1055143</v>
      </c>
      <c r="JX241" s="23">
        <f t="shared" si="543"/>
        <v>1</v>
      </c>
      <c r="JY241" s="23">
        <f t="shared" si="544"/>
        <v>1055.1400000000001</v>
      </c>
      <c r="JZ241" s="23">
        <f t="shared" si="545"/>
        <v>410943</v>
      </c>
      <c r="KA241" s="23">
        <f t="shared" si="546"/>
        <v>0</v>
      </c>
      <c r="KB241" s="23">
        <f t="shared" si="547"/>
        <v>410943</v>
      </c>
    </row>
    <row r="242" spans="3:288" ht="16.5" x14ac:dyDescent="0.2">
      <c r="C242" s="14" t="s">
        <v>886</v>
      </c>
      <c r="D242" s="14">
        <v>8</v>
      </c>
      <c r="E242" s="14"/>
      <c r="F242" s="14">
        <v>150</v>
      </c>
      <c r="G242" s="14">
        <v>150</v>
      </c>
      <c r="H242" s="14">
        <v>150</v>
      </c>
      <c r="I242" s="14">
        <v>150</v>
      </c>
      <c r="J242" s="14">
        <v>4</v>
      </c>
      <c r="K242" s="14">
        <v>4</v>
      </c>
      <c r="L242" s="14">
        <v>4</v>
      </c>
      <c r="M242" s="14">
        <v>2</v>
      </c>
      <c r="N242" s="14">
        <v>2</v>
      </c>
      <c r="O242" s="14">
        <v>2</v>
      </c>
      <c r="P242" s="14">
        <v>5</v>
      </c>
      <c r="Q242" s="14">
        <v>5</v>
      </c>
      <c r="R242" s="14">
        <v>5</v>
      </c>
      <c r="S242" s="14">
        <v>5</v>
      </c>
      <c r="T242" s="14">
        <v>5</v>
      </c>
      <c r="U242" s="14">
        <v>5</v>
      </c>
      <c r="V242" s="14">
        <v>5</v>
      </c>
      <c r="W242" s="14">
        <v>5</v>
      </c>
      <c r="X242" s="14">
        <v>150</v>
      </c>
      <c r="Y242" s="14">
        <v>150</v>
      </c>
      <c r="Z242" s="14">
        <v>150</v>
      </c>
      <c r="AA242" s="14">
        <v>150</v>
      </c>
      <c r="AB242" s="14">
        <v>150</v>
      </c>
      <c r="AC242" s="14">
        <v>150</v>
      </c>
      <c r="AD242" s="14">
        <v>150</v>
      </c>
      <c r="AE242" s="14">
        <v>150</v>
      </c>
      <c r="AF242" s="14">
        <v>20</v>
      </c>
      <c r="AG242" s="14">
        <v>14</v>
      </c>
      <c r="AH242" s="14">
        <v>14</v>
      </c>
      <c r="AI242" s="14">
        <v>14</v>
      </c>
      <c r="AJ242" s="14">
        <v>14</v>
      </c>
      <c r="AK242" s="14">
        <v>14</v>
      </c>
      <c r="AL242" s="14">
        <v>15</v>
      </c>
      <c r="AM242" s="14">
        <v>15</v>
      </c>
      <c r="AN242" s="14">
        <v>2</v>
      </c>
      <c r="AO242" s="14">
        <v>2</v>
      </c>
      <c r="AP242" s="14">
        <v>2</v>
      </c>
      <c r="AQ242" s="14">
        <v>2</v>
      </c>
      <c r="AR242" s="14">
        <v>2</v>
      </c>
      <c r="AS242" s="14">
        <v>0</v>
      </c>
      <c r="AT242" s="14">
        <v>0</v>
      </c>
      <c r="AU242" s="14">
        <v>0</v>
      </c>
      <c r="AV242" s="14">
        <v>0</v>
      </c>
      <c r="AW242" s="14">
        <v>1</v>
      </c>
      <c r="AX242" s="14">
        <v>1</v>
      </c>
      <c r="AY242" s="14">
        <v>0</v>
      </c>
      <c r="AZ242" s="14">
        <v>0</v>
      </c>
      <c r="BA242" s="14">
        <v>9</v>
      </c>
      <c r="BF242" s="14">
        <f>ROUND((INDEX(新战舰养成!S$6:S$18,通天塔!$J242+1)+INDEX(新战舰养成!D$6:D$18,通天塔!$J242+1)*(通天塔!$G242-1))*INDEX(战舰突破!$D$6:$D$18,通天塔!$M242+1),0)</f>
        <v>12022</v>
      </c>
      <c r="BG242" s="14">
        <f>ROUND((INDEX(新战舰养成!T$6:T$18,通天塔!$J242+1)+INDEX(新战舰养成!E$6:E$18,通天塔!$J242+1)*(通天塔!$G242-1))*INDEX(战舰突破!$D$6:$D$18,通天塔!$M242+1),0)</f>
        <v>96101</v>
      </c>
      <c r="BH242" s="14">
        <f>ROUND((INDEX(新战舰养成!U$6:U$18,通天塔!$J242+1)+INDEX(新战舰养成!F$6:F$18,通天塔!$J242+1)*(通天塔!$G242-1))*INDEX(战舰突破!$D$6:$D$18,通天塔!$M242+1),0)</f>
        <v>6106</v>
      </c>
      <c r="BI242" s="14">
        <f>ROUND((INDEX(新战舰养成!V$6:V$18,通天塔!$J242+1)+INDEX(新战舰养成!G$6:G$18,通天塔!$J242+1)*(通天塔!$G242-1))*INDEX(战舰突破!$D$6:$D$18,通天塔!$M242+1),0)</f>
        <v>360</v>
      </c>
      <c r="BJ242" s="14">
        <f>ROUND((INDEX(新战舰养成!W$6:W$18,通天塔!$J242+1)+INDEX(新战舰养成!H$6:H$18,通天塔!$J242+1)*(通天塔!$G242-1))*INDEX(战舰突破!$D$6:$D$18,通天塔!$M242+1),0)</f>
        <v>5</v>
      </c>
      <c r="BL242" s="14">
        <f>IF($H242&gt;0,ROUND((INDEX(新战舰养成!X$6:X$18,通天塔!$K242+1)+INDEX(新战舰养成!I$6:I$18,通天塔!$K242+1)*(通天塔!$H242-1))*INDEX(战舰突破!$D$6:$D$18,通天塔!$N242+1),0),0)</f>
        <v>12358</v>
      </c>
      <c r="BM242" s="14">
        <f>IF($H242&gt;0,ROUND((INDEX(新战舰养成!Y$6:Y$18,通天塔!$K242+1)+INDEX(新战舰养成!J$6:J$18,通天塔!$K242+1)*(通天塔!$H242-1))*INDEX(战舰突破!$D$6:$D$18,通天塔!$N242+1),0),0)</f>
        <v>0</v>
      </c>
      <c r="BN242" s="14">
        <f>IF($H242&gt;0,ROUND((INDEX(新战舰养成!Z$6:Z$18,通天塔!$K242+1)+INDEX(新战舰养成!K$6:K$18,通天塔!$K242+1)*(通天塔!$H242-1))*INDEX(战舰突破!$D$6:$D$18,通天塔!$N242+1),0),0)</f>
        <v>0</v>
      </c>
      <c r="BO242" s="14">
        <f>IF($H242&gt;0,ROUND((INDEX(新战舰养成!AA$6:AA$18,通天塔!$K242+1)+INDEX(新战舰养成!L$6:L$18,通天塔!$K242+1)*(通天塔!$H242-1))*INDEX(战舰突破!$D$6:$D$18,通天塔!$N242+1),0),0)</f>
        <v>120216</v>
      </c>
      <c r="BP242" s="14">
        <f>IF($H242&gt;0,ROUND((INDEX(新战舰养成!AB$6:AB$18,通天塔!$K242+1)+INDEX(新战舰养成!M$6:M$18,通天塔!$K242+1)*(通天塔!$H242-1))*INDEX(战舰突破!$D$6:$D$18,通天塔!$N242+1),0),0)</f>
        <v>2330</v>
      </c>
      <c r="BR242" s="14">
        <f>IF($I242&gt;0,ROUND((INDEX(新战舰养成!AC$6:AC$18,通天塔!$L242+1)+INDEX(新战舰养成!I$6:I$18,通天塔!$L242+1)*(通天塔!$I242-1))*INDEX(战舰突破!$D$6:$D$18,通天塔!$O242+1),0),0)</f>
        <v>12718</v>
      </c>
      <c r="BS242" s="14">
        <f>IF($I242&gt;0,ROUND((INDEX(新战舰养成!AD$6:AD$18,通天塔!$L242+1)+INDEX(新战舰养成!J$6:J$18,通天塔!$L242+1)*(通天塔!$I242-1))*INDEX(战舰突破!$D$6:$D$18,通天塔!$O242+1),0),0)</f>
        <v>0</v>
      </c>
      <c r="BT242" s="14">
        <f>IF($I242&gt;0,ROUND((INDEX(新战舰养成!AE$6:AE$18,通天塔!$L242+1)+INDEX(新战舰养成!K$6:K$18,通天塔!$L242+1)*(通天塔!$I242-1))*INDEX(战舰突破!$D$6:$D$18,通天塔!$O242+1),0),0)</f>
        <v>0</v>
      </c>
      <c r="BU242" s="14">
        <f>IF($I242&gt;0,ROUND((INDEX(新战舰养成!AF$6:AF$18,通天塔!$L242+1)+INDEX(新战舰养成!L$6:L$18,通天塔!$L242+1)*(通天塔!$I242-1))*INDEX(战舰突破!$D$6:$D$18,通天塔!$O242+1),0),0)</f>
        <v>88836</v>
      </c>
      <c r="BV242" s="14">
        <f>IF($I242&gt;0,ROUND((INDEX(新战舰养成!AG$6:AG$18,通天塔!$L242+1)+INDEX(新战舰养成!M$6:M$18,通天塔!$L242+1)*(通天塔!$I242-1))*INDEX(战舰突破!$D$6:$D$18,通天塔!$O242+1),0),0)</f>
        <v>3053</v>
      </c>
      <c r="BY242" s="14">
        <f>(INDEX(装备数值!$C$13:$G$116,通天塔!$P242*8+1,BY$2)+INDEX(装备数值!$C$13:$G$116,通天塔!$Q242*8+2,BY$2)+INDEX(装备数值!$C$13:$G$116,通天塔!$S242*8+3,BY$2)+INDEX(装备数值!$C$13:$G$116,通天塔!$R242*8+4,BY$2)+INDEX(装备数值!$C$13:$G$116,通天塔!$T242*8+5,BY$2)+INDEX(装备数值!$C$13:$G$116,通天塔!$U242*8+6,BY$2)+INDEX(装备数值!$C$13:$G$116,通天塔!$V242*8+7,BY$2)+INDEX(装备数值!$C$13:$G$116,通天塔!$W242*8+8,BY$2))</f>
        <v>11175</v>
      </c>
      <c r="BZ242" s="14">
        <f>(INDEX(装备数值!$C$13:$G$116,通天塔!$P242*8+1,BZ$2)+INDEX(装备数值!$C$13:$G$116,通天塔!$Q242*8+2,BZ$2)+INDEX(装备数值!$C$13:$G$116,通天塔!$S242*8+3,BZ$2)+INDEX(装备数值!$C$13:$G$116,通天塔!$R242*8+4,BZ$2)+INDEX(装备数值!$C$13:$G$116,通天塔!$T242*8+5,BZ$2)+INDEX(装备数值!$C$13:$G$116,通天塔!$U242*8+6,BZ$2)+INDEX(装备数值!$C$13:$G$116,通天塔!$V242*8+7,BZ$2)+INDEX(装备数值!$C$13:$G$116,通天塔!$W242*8+8,BZ$2))</f>
        <v>84375</v>
      </c>
      <c r="CA242" s="14">
        <f>(INDEX(装备数值!$C$13:$G$116,通天塔!$P242*8+1,CA$2)+INDEX(装备数值!$C$13:$G$116,通天塔!$Q242*8+2,CA$2)+INDEX(装备数值!$C$13:$G$116,通天塔!$S242*8+3,CA$2)+INDEX(装备数值!$C$13:$G$116,通天塔!$R242*8+4,CA$2)+INDEX(装备数值!$C$13:$G$116,通天塔!$T242*8+5,CA$2)+INDEX(装备数值!$C$13:$G$116,通天塔!$U242*8+6,CA$2)+INDEX(装备数值!$C$13:$G$116,通天塔!$V242*8+7,CA$2)+INDEX(装备数值!$C$13:$G$116,通天塔!$W242*8+8,CA$2))</f>
        <v>5550</v>
      </c>
      <c r="CB242" s="14">
        <f>(INDEX(装备数值!$C$13:$G$116,通天塔!$P242*8+1,CB$2)+INDEX(装备数值!$C$13:$G$116,通天塔!$Q242*8+2,CB$2)+INDEX(装备数值!$C$13:$G$116,通天塔!$S242*8+3,CB$2)+INDEX(装备数值!$C$13:$G$116,通天塔!$R242*8+4,CB$2)+INDEX(装备数值!$C$13:$G$116,通天塔!$T242*8+5,CB$2)+INDEX(装备数值!$C$13:$G$116,通天塔!$U242*8+6,CB$2)+INDEX(装备数值!$C$13:$G$116,通天塔!$V242*8+7,CB$2)+INDEX(装备数值!$C$13:$G$116,通天塔!$W242*8+8,CB$2))</f>
        <v>112500</v>
      </c>
      <c r="CC242" s="14">
        <f>(INDEX(装备数值!$C$13:$G$116,通天塔!$P242*8+1,CC$2)+INDEX(装备数值!$C$13:$G$116,通天塔!$Q242*8+2,CC$2)+INDEX(装备数值!$C$13:$G$116,通天塔!$S242*8+3,CC$2)+INDEX(装备数值!$C$13:$G$116,通天塔!$R242*8+4,CC$2)+INDEX(装备数值!$C$13:$G$116,通天塔!$T242*8+5,CC$2)+INDEX(装备数值!$C$13:$G$116,通天塔!$U242*8+6,CC$2)+INDEX(装备数值!$C$13:$G$116,通天塔!$V242*8+7,CC$2)+INDEX(装备数值!$C$13:$G$116,通天塔!$W242*8+8,CC$2))</f>
        <v>2250</v>
      </c>
      <c r="CF242" s="14">
        <f>INDEX(装备数值!$I$13:$M$116,通天塔!$P242*8+1,CF$2)*$X242+INDEX(装备数值!$I$13:$M$116,通天塔!$Q242*8+2,CF$2)*$Y242+INDEX(装备数值!$I$13:$M$116,通天塔!$S242*8+3,CF$2)*$Z242+INDEX(装备数值!$I$13:$M$116,通天塔!$R242*8+4,CF$2)*$AA242+INDEX(装备数值!$I$13:$M$116,通天塔!$T242*8+5,CF$2)*$AB242+INDEX(装备数值!$I$13:$M$116,通天塔!$U242*8+6,CF$2)*$AC242+INDEX(装备数值!$I$13:$M$116,通天塔!$V242*8+7,CF$2)*$AD242+INDEX(装备数值!$I$13:$M$116,通天塔!$W242*8+8,CF$2)*$AE242</f>
        <v>22350</v>
      </c>
      <c r="CG242" s="14">
        <f>INDEX(装备数值!$I$13:$M$116,通天塔!$P242*8+1,CG$2)*$X242+INDEX(装备数值!$I$13:$M$116,通天塔!$Q242*8+2,CG$2)*$Y242+INDEX(装备数值!$I$13:$M$116,通天塔!$S242*8+3,CG$2)*$Z242+INDEX(装备数值!$I$13:$M$116,通天塔!$R242*8+4,CG$2)*$AA242+INDEX(装备数值!$I$13:$M$116,通天塔!$T242*8+5,CG$2)*$AB242+INDEX(装备数值!$I$13:$M$116,通天塔!$U242*8+6,CG$2)*$AC242+INDEX(装备数值!$I$13:$M$116,通天塔!$V242*8+7,CG$2)*$AD242+INDEX(装备数值!$I$13:$M$116,通天塔!$W242*8+8,CG$2)*$AE242</f>
        <v>168750</v>
      </c>
      <c r="CH242" s="14">
        <f>INDEX(装备数值!$I$13:$M$116,通天塔!$P242*8+1,CH$2)*$X242+INDEX(装备数值!$I$13:$M$116,通天塔!$Q242*8+2,CH$2)*$Y242+INDEX(装备数值!$I$13:$M$116,通天塔!$S242*8+3,CH$2)*$Z242+INDEX(装备数值!$I$13:$M$116,通天塔!$R242*8+4,CH$2)*$AA242+INDEX(装备数值!$I$13:$M$116,通天塔!$T242*8+5,CH$2)*$AB242+INDEX(装备数值!$I$13:$M$116,通天塔!$U242*8+6,CH$2)*$AC242+INDEX(装备数值!$I$13:$M$116,通天塔!$V242*8+7,CH$2)*$AD242+INDEX(装备数值!$I$13:$M$116,通天塔!$W242*8+8,CH$2)*$AE242</f>
        <v>11100</v>
      </c>
      <c r="CI242" s="14">
        <f>INDEX(装备数值!$I$13:$M$116,通天塔!$P242*8+1,CI$2)*$X242+INDEX(装备数值!$I$13:$M$116,通天塔!$Q242*8+2,CI$2)*$Y242+INDEX(装备数值!$I$13:$M$116,通天塔!$S242*8+3,CI$2)*$Z242+INDEX(装备数值!$I$13:$M$116,通天塔!$R242*8+4,CI$2)*$AA242+INDEX(装备数值!$I$13:$M$116,通天塔!$T242*8+5,CI$2)*$AB242+INDEX(装备数值!$I$13:$M$116,通天塔!$U242*8+6,CI$2)*$AC242+INDEX(装备数值!$I$13:$M$116,通天塔!$V242*8+7,CI$2)*$AD242+INDEX(装备数值!$I$13:$M$116,通天塔!$W242*8+8,CI$2)*$AE242</f>
        <v>225000</v>
      </c>
      <c r="CJ242" s="14">
        <f>INDEX(装备数值!$I$13:$M$116,通天塔!$P242*8+1,CJ$2)*$X242+INDEX(装备数值!$I$13:$M$116,通天塔!$Q242*8+2,CJ$2)*$Y242+INDEX(装备数值!$I$13:$M$116,通天塔!$S242*8+3,CJ$2)*$Z242+INDEX(装备数值!$I$13:$M$116,通天塔!$R242*8+4,CJ$2)*$AA242+INDEX(装备数值!$I$13:$M$116,通天塔!$T242*8+5,CJ$2)*$AB242+INDEX(装备数值!$I$13:$M$116,通天塔!$U242*8+6,CJ$2)*$AC242+INDEX(装备数值!$I$13:$M$116,通天塔!$V242*8+7,CJ$2)*$AD242+INDEX(装备数值!$I$13:$M$116,通天塔!$W242*8+8,CJ$2)*$AE242</f>
        <v>4500</v>
      </c>
      <c r="CM242" s="14">
        <f>INDEX(装备数值!$X$13:$AH$116,$P242*8+1,CM$2)*$AF242+INDEX(装备数值!$X$13:$AH$116,$Q242*8+2,CM$2)*$AG242+INDEX(装备数值!$X$13:$AH$116,$S242*8+3,CM$2)*$AH242+INDEX(装备数值!$X$13:$AH$116,$R242*8+4,CM$2)*$AI242+INDEX(装备数值!$X$13:$AH$116,$T242*8+5,CM$2)*$AJ242+INDEX(装备数值!$X$13:$AH$116,$U242*8+6,CM$2)*$AK242+INDEX(装备数值!$X$13:$AH$116,$V242*8+7,CM$2)*$AL242+INDEX(装备数值!$X$13:$AH$116,$W242*8+8,CM$2)*$AM242</f>
        <v>6750</v>
      </c>
      <c r="CN242" s="14">
        <f>INDEX(装备数值!$X$13:$AH$116,$P242*8+1,CN$2)*$AF242+INDEX(装备数值!$X$13:$AH$116,$Q242*8+2,CN$2)*$AG242+INDEX(装备数值!$X$13:$AH$116,$S242*8+3,CN$2)*$AH242+INDEX(装备数值!$X$13:$AH$116,$R242*8+4,CN$2)*$AI242+INDEX(装备数值!$X$13:$AH$116,$T242*8+5,CN$2)*$AJ242+INDEX(装备数值!$X$13:$AH$116,$U242*8+6,CN$2)*$AK242+INDEX(装备数值!$X$13:$AH$116,$V242*8+7,CN$2)*$AL242+INDEX(装备数值!$X$13:$AH$116,$W242*8+8,CN$2)*$AM242</f>
        <v>48923</v>
      </c>
      <c r="CO242" s="14">
        <f>INDEX(装备数值!$X$13:$AH$116,$P242*8+1,CO$2)*$AF242+INDEX(装备数值!$X$13:$AH$116,$Q242*8+2,CO$2)*$AG242+INDEX(装备数值!$X$13:$AH$116,$S242*8+3,CO$2)*$AH242+INDEX(装备数值!$X$13:$AH$116,$R242*8+4,CO$2)*$AI242+INDEX(装备数值!$X$13:$AH$116,$T242*8+5,CO$2)*$AJ242+INDEX(装备数值!$X$13:$AH$116,$U242*8+6,CO$2)*$AK242+INDEX(装备数值!$X$13:$AH$116,$V242*8+7,CO$2)*$AL242+INDEX(装备数值!$X$13:$AH$116,$W242*8+8,CO$2)*$AM242</f>
        <v>3136</v>
      </c>
      <c r="CP242" s="14">
        <f>INDEX(装备数值!$X$13:$AH$116,$P242*8+1,CP$2)*$AF242+INDEX(装备数值!$X$13:$AH$116,$Q242*8+2,CP$2)*$AG242+INDEX(装备数值!$X$13:$AH$116,$S242*8+3,CP$2)*$AH242+INDEX(装备数值!$X$13:$AH$116,$R242*8+4,CP$2)*$AI242+INDEX(装备数值!$X$13:$AH$116,$T242*8+5,CP$2)*$AJ242+INDEX(装备数值!$X$13:$AH$116,$U242*8+6,CP$2)*$AK242+INDEX(装备数值!$X$13:$AH$116,$V242*8+7,CP$2)*$AL242+INDEX(装备数值!$X$13:$AH$116,$W242*8+8,CP$2)*$AM242</f>
        <v>78750</v>
      </c>
      <c r="CQ242" s="14">
        <f>INDEX(装备数值!$X$13:$AH$116,$P242*8+1,CQ$2)*$AF242+INDEX(装备数值!$X$13:$AH$116,$Q242*8+2,CQ$2)*$AG242+INDEX(装备数值!$X$13:$AH$116,$S242*8+3,CQ$2)*$AH242+INDEX(装备数值!$X$13:$AH$116,$R242*8+4,CQ$2)*$AI242+INDEX(装备数值!$X$13:$AH$116,$T242*8+5,CQ$2)*$AJ242+INDEX(装备数值!$X$13:$AH$116,$U242*8+6,CQ$2)*$AK242+INDEX(装备数值!$X$13:$AH$116,$V242*8+7,CQ$2)*$AL242+INDEX(装备数值!$X$13:$AH$116,$W242*8+8,CQ$2)*$AM242</f>
        <v>1260</v>
      </c>
      <c r="CR242" s="14">
        <f>INDEX(装备数值!$X$13:$AH$116,$P242*8+1,CR$2)*$AF242+INDEX(装备数值!$X$13:$AH$116,$Q242*8+2,CR$2)*$AG242+INDEX(装备数值!$X$13:$AH$116,$S242*8+3,CR$2)*$AH242+INDEX(装备数值!$X$13:$AH$116,$R242*8+4,CR$2)*$AI242+INDEX(装备数值!$X$13:$AH$116,$T242*8+5,CR$2)*$AJ242+INDEX(装备数值!$X$13:$AH$116,$U242*8+6,CR$2)*$AK242+INDEX(装备数值!$X$13:$AH$116,$V242*8+7,CR$2)*$AL242+INDEX(装备数值!$X$13:$AH$116,$W242*8+8,CR$2)*$AM242</f>
        <v>5376</v>
      </c>
      <c r="CS242" s="14">
        <f>INDEX(装备数值!$X$13:$AH$116,$P242*8+1,CS$2)*$AF242+INDEX(装备数值!$X$13:$AH$116,$Q242*8+2,CS$2)*$AG242+INDEX(装备数值!$X$13:$AH$116,$S242*8+3,CS$2)*$AH242+INDEX(装备数值!$X$13:$AH$116,$R242*8+4,CS$2)*$AI242+INDEX(装备数值!$X$13:$AH$116,$T242*8+5,CS$2)*$AJ242+INDEX(装备数值!$X$13:$AH$116,$U242*8+6,CS$2)*$AK242+INDEX(装备数值!$X$13:$AH$116,$V242*8+7,CS$2)*$AL242+INDEX(装备数值!$X$13:$AH$116,$W242*8+8,CS$2)*$AM242</f>
        <v>4704</v>
      </c>
      <c r="CT242" s="14">
        <f>INDEX(装备数值!$X$13:$AH$116,$P242*8+1,CT$2)*$AF242+INDEX(装备数值!$X$13:$AH$116,$Q242*8+2,CT$2)*$AG242+INDEX(装备数值!$X$13:$AH$116,$S242*8+3,CT$2)*$AH242+INDEX(装备数值!$X$13:$AH$116,$R242*8+4,CT$2)*$AI242+INDEX(装备数值!$X$13:$AH$116,$T242*8+5,CT$2)*$AJ242+INDEX(装备数值!$X$13:$AH$116,$U242*8+6,CT$2)*$AK242+INDEX(装备数值!$X$13:$AH$116,$V242*8+7,CT$2)*$AL242+INDEX(装备数值!$X$13:$AH$116,$W242*8+8,CT$2)*$AM242</f>
        <v>5376</v>
      </c>
      <c r="CU242" s="14">
        <f>INDEX(装备数值!$X$13:$AH$116,$P242*8+1,CU$2)*$AF242+INDEX(装备数值!$X$13:$AH$116,$Q242*8+2,CU$2)*$AG242+INDEX(装备数值!$X$13:$AH$116,$S242*8+3,CU$2)*$AH242+INDEX(装备数值!$X$13:$AH$116,$R242*8+4,CU$2)*$AI242+INDEX(装备数值!$X$13:$AH$116,$T242*8+5,CU$2)*$AJ242+INDEX(装备数值!$X$13:$AH$116,$U242*8+6,CU$2)*$AK242+INDEX(装备数值!$X$13:$AH$116,$V242*8+7,CU$2)*$AL242+INDEX(装备数值!$X$13:$AH$116,$W242*8+8,CU$2)*$AM242</f>
        <v>4704</v>
      </c>
      <c r="CV242" s="14">
        <f>INDEX(装备数值!$X$13:$AH$116,$P242*8+1,CV$2)*$AF242+INDEX(装备数值!$X$13:$AH$116,$Q242*8+2,CV$2)*$AG242+INDEX(装备数值!$X$13:$AH$116,$S242*8+3,CV$2)*$AH242+INDEX(装备数值!$X$13:$AH$116,$R242*8+4,CV$2)*$AI242+INDEX(装备数值!$X$13:$AH$116,$T242*8+5,CV$2)*$AJ242+INDEX(装备数值!$X$13:$AH$116,$U242*8+6,CV$2)*$AK242+INDEX(装备数值!$X$13:$AH$116,$V242*8+7,CV$2)*$AL242+INDEX(装备数值!$X$13:$AH$116,$W242*8+8,CV$2)*$AM242</f>
        <v>15</v>
      </c>
      <c r="CW242" s="14">
        <f>INDEX(装备数值!$X$13:$AH$116,$P242*8+1,CW$2)*$AF242+INDEX(装备数值!$X$13:$AH$116,$Q242*8+2,CW$2)*$AG242+INDEX(装备数值!$X$13:$AH$116,$S242*8+3,CW$2)*$AH242+INDEX(装备数值!$X$13:$AH$116,$R242*8+4,CW$2)*$AI242+INDEX(装备数值!$X$13:$AH$116,$T242*8+5,CW$2)*$AJ242+INDEX(装备数值!$X$13:$AH$116,$U242*8+6,CW$2)*$AK242+INDEX(装备数值!$X$13:$AH$116,$V242*8+7,CW$2)*$AL242+INDEX(装备数值!$X$13:$AH$116,$W242*8+8,CW$2)*$AM242</f>
        <v>15</v>
      </c>
      <c r="CY242" s="14">
        <f>INDEX(装备数值!$AN$17:$AN$117,MATCH(MIN($X242:$AE242),装备数值!$AO$17:$AO$117,1))</f>
        <v>15</v>
      </c>
      <c r="CZ242" s="14">
        <f>IF(COUNTIF($P242:$W242,"&gt;"&amp;0)=8,INDEX(装备数值!AR$17:AR$117,$CY242+1),0)</f>
        <v>2400</v>
      </c>
      <c r="DA242" s="14">
        <f>IF(COUNTIF($P242:$W242,"&gt;"&amp;0)=8,INDEX(装备数值!AS$17:AS$117,$CY242+1),0)</f>
        <v>18000</v>
      </c>
      <c r="DB242" s="14">
        <f>IF(COUNTIF($P242:$W242,"&gt;"&amp;0)=8,INDEX(装备数值!AT$17:AT$117,$CY242+1),0)</f>
        <v>1200</v>
      </c>
      <c r="DC242" s="14">
        <f>IF(COUNTIF($P242:$W242,"&gt;"&amp;0)=8,INDEX(装备数值!AU$17:AU$117,$CY242+1),0)</f>
        <v>24000</v>
      </c>
      <c r="DD242" s="14">
        <f>IF(COUNTIF($P242:$W242,"&gt;"&amp;0)=8,INDEX(装备数值!AV$17:AV$117,$CY242+1),0)</f>
        <v>420</v>
      </c>
      <c r="DF242" s="14">
        <f>INDEX(装备数值!$AY$17:$AY$77,MATCH(MIN($AF242:$AM242),装备数值!$AZ$17:$AZ$77,1))</f>
        <v>7</v>
      </c>
      <c r="DG242" s="26">
        <f>INDEX(装备数值!BA$17:BA$77,通天塔!DF242+1)</f>
        <v>7.0000000000000007E-2</v>
      </c>
      <c r="DH242" s="26">
        <f>INDEX(装备数值!BA$17:BA$77,通天塔!DF242+1)</f>
        <v>7.0000000000000007E-2</v>
      </c>
      <c r="DJ242" s="14">
        <f t="shared" si="465"/>
        <v>12</v>
      </c>
      <c r="DK242" s="14">
        <f>VLOOKUP(DJ242,军阶与晶片数值!$W$6:$X$27,2)</f>
        <v>3</v>
      </c>
      <c r="DL242" s="14">
        <f>INDEX(军阶与晶片数值!Y$6:Y$27,$DK242+1)</f>
        <v>300</v>
      </c>
      <c r="DM242" s="14">
        <f>INDEX(军阶与晶片数值!Z$6:Z$27,$DK242+1)</f>
        <v>300</v>
      </c>
      <c r="DN242" s="14">
        <f>INDEX(军阶与晶片数值!AA$6:AA$27,$DK242+1)</f>
        <v>300</v>
      </c>
      <c r="DO242" s="14">
        <f>INDEX(军阶与晶片数值!AB$6:AB$27,$DK242+1)</f>
        <v>300</v>
      </c>
      <c r="DP242" s="26">
        <f>INDEX(军阶与晶片数值!AC$6:AC$27,$DK242+1)</f>
        <v>15</v>
      </c>
      <c r="DQ242" s="26">
        <f>INDEX(军阶与晶片数值!AD$6:AD$27,$DK242+1)</f>
        <v>7.5</v>
      </c>
      <c r="DS242" s="26">
        <f>INDEX(军阶与晶片数值!I$6:I$16,AN242+1)</f>
        <v>0.03</v>
      </c>
      <c r="DT242" s="26">
        <f>INDEX(军阶与晶片数值!M$6:M$16,AO242+1)</f>
        <v>0.03</v>
      </c>
      <c r="DU242" s="26">
        <f>INDEX(军阶与晶片数值!J$6:J$16,AP242+1)</f>
        <v>0.03</v>
      </c>
      <c r="DV242" s="26">
        <f>INDEX(军阶与晶片数值!K$6:K$16,AQ242+1)</f>
        <v>0.06</v>
      </c>
      <c r="DW242" s="26">
        <f>INDEX(军阶与晶片数值!L$6:L$16,AR242+1)</f>
        <v>0.06</v>
      </c>
      <c r="DX242" s="28">
        <f>INDEX(军阶与晶片数值!N$6:N$16,AS242+1)</f>
        <v>0</v>
      </c>
      <c r="DY242" s="28">
        <f>INDEX(军阶与晶片数值!O$6:O$16,AT242+1)</f>
        <v>0</v>
      </c>
      <c r="DZ242" s="28">
        <f>INDEX(军阶与晶片数值!P$6:P$16,AU242+1)</f>
        <v>0</v>
      </c>
      <c r="EA242" s="28">
        <f>INDEX(军阶与晶片数值!Q$6:Q$16,AV242+1)</f>
        <v>0</v>
      </c>
      <c r="EB242" s="26">
        <f>INDEX(军阶与晶片数值!R$6:R$16,AW242+1)</f>
        <v>0.02</v>
      </c>
      <c r="EC242" s="26">
        <f>INDEX(军阶与晶片数值!S$6:S$16,AX242+1)</f>
        <v>0.02</v>
      </c>
      <c r="ED242" s="26">
        <f>INDEX(军阶与晶片数值!T$6:T$16,AY242+1)</f>
        <v>0</v>
      </c>
      <c r="EE242" s="26">
        <f>INDEX(军阶与晶片数值!U$6:U$16,AZ242+1)</f>
        <v>0</v>
      </c>
      <c r="EG242" s="26">
        <f>INDEX(军阶与晶片数值!$C$6:$C$36,通天塔!$BA242+1)</f>
        <v>0.45</v>
      </c>
      <c r="EH242" s="26">
        <f>INDEX(军阶与晶片数值!$C$6:$C$36,通天塔!$BA242+1)</f>
        <v>0.45</v>
      </c>
      <c r="EI242" s="26">
        <f>INDEX(军阶与晶片数值!$C$6:$C$36,通天塔!$BA242+1)</f>
        <v>0.45</v>
      </c>
      <c r="EJ242" s="26">
        <f>INDEX(军阶与晶片数值!$C$6:$C$36,通天塔!$BA242+1)</f>
        <v>0.45</v>
      </c>
      <c r="EK242" s="26">
        <f>INDEX(军阶与晶片数值!$C$6:$C$36,通天塔!$BA242+1)</f>
        <v>0.45</v>
      </c>
      <c r="EM242" s="14">
        <f>INDEX(战舰突破!$H$6:$H$18,通天塔!$J242+1)+INDEX(战舰突破!$H$23:$H$35,通天塔!$K242+1)+INDEX(战舰突破!$H$40:$H$52,通天塔!$L242+1)</f>
        <v>200</v>
      </c>
      <c r="EN242" s="14">
        <f>INDEX(战舰突破!$I$6:$I$18,通天塔!$J242+1)+INDEX(战舰突破!$I$23:$I$35,通天塔!$K242+1)+INDEX(战舰突破!$I$40:$I$52,通天塔!$L242+1)</f>
        <v>200</v>
      </c>
      <c r="EO242" s="14">
        <f>INDEX(战舰突破!$J$6:$J$18,通天塔!$J242+1)+INDEX(战舰突破!$J$23:$J$35,通天塔!$K242+1)+INDEX(战舰突破!$J$40:$J$52,通天塔!$L242+1)</f>
        <v>0</v>
      </c>
      <c r="EP242" s="14">
        <f>INDEX(战舰突破!$K$6:$K$18,通天塔!$J242+1)+INDEX(战舰突破!$K$23:$K$35,通天塔!$K242+1)+INDEX(战舰突破!$K$40:$K$52,通天塔!$L242+1)</f>
        <v>0</v>
      </c>
      <c r="EQ242" s="14">
        <f>INDEX(战舰突破!$L$6:$L$18,通天塔!$J242+1)+INDEX(战舰突破!$L$23:$L$35,通天塔!$K242+1)+INDEX(战舰突破!$L$40:$L$52,通天塔!$L242+1)</f>
        <v>200</v>
      </c>
      <c r="ER242" s="18">
        <f>INDEX(战舰突破!$N$6:$N$18,通天塔!$J242+1)+INDEX(战舰突破!$N$23:$N$35,通天塔!$K242+1)+INDEX(战舰突破!$N$40:$N$52,通天塔!$L242+1)</f>
        <v>0</v>
      </c>
      <c r="ES242" s="18">
        <f>INDEX(战舰突破!$O$6:$O$18,通天塔!$J242+1)+INDEX(战舰突破!$O$23:$O$35,通天塔!$K242+1)+INDEX(战舰突破!$O$40:$O$52,通天塔!$L242+1)</f>
        <v>0</v>
      </c>
      <c r="ET242" s="18">
        <f>INDEX(战舰突破!$P$6:$P$18,通天塔!$J242+1)+INDEX(战舰突破!$P$23:$P$35,通天塔!$K242+1)+INDEX(战舰突破!$P$40:$P$52,通天塔!$L242+1)</f>
        <v>0</v>
      </c>
      <c r="EU242" s="18">
        <f>INDEX(战舰突破!$Q$6:$Q$18,通天塔!$J242+1)+INDEX(战舰突破!$Q$23:$Q$35,通天塔!$K242+1)+INDEX(战舰突破!$Q$40:$Q$52,通天塔!$L242+1)</f>
        <v>0</v>
      </c>
      <c r="EV242" s="18">
        <f>INDEX(战舰突破!$R$6:$R$18,通天塔!$J242+1)+INDEX(战舰突破!$R$23:$R$35,通天塔!$K242+1)+INDEX(战舰突破!$R$40:$R$52,通天塔!$L242+1)</f>
        <v>0</v>
      </c>
      <c r="EW242" s="18">
        <f>INDEX(战舰突破!$M$6:$M$18,通天塔!$J242+1)+INDEX(战舰突破!$M$23:$M$35,通天塔!$K242+1)+INDEX(战舰突破!$M$40:$M$52,通天塔!$L242+1)</f>
        <v>0</v>
      </c>
      <c r="EX242" s="22">
        <f>INDEX(战舰突破!$W$6:$W$18,通天塔!$J242+1)+INDEX(战舰突破!$W$23:$W$35,通天塔!$K242+1)+INDEX(战舰突破!$W$40:$W$52,通天塔!$L242+1)</f>
        <v>0.5</v>
      </c>
      <c r="FA242" s="14">
        <f>INDEX(战舰突破!$S$6:$S$18,通天塔!$J242+1)</f>
        <v>0</v>
      </c>
      <c r="FB242" s="14">
        <f>INDEX(战舰突破!$T$6:$T$18,通天塔!$J242+1)</f>
        <v>0.25</v>
      </c>
      <c r="FC242" s="14">
        <f>INDEX(战舰突破!$U$6:$U$18,通天塔!$J242+1)</f>
        <v>0.1</v>
      </c>
      <c r="FD242" s="14">
        <f>INDEX(战舰突破!$V$6:$V$18,通天塔!$J242+1)</f>
        <v>0</v>
      </c>
      <c r="FE242" s="14">
        <f>INDEX(战舰突破!$X$6:$X$18,通天塔!$J242+1)</f>
        <v>5</v>
      </c>
      <c r="FG242" s="14">
        <f>INDEX(战舰突破!$S$23:$S$35,通天塔!$J242+1)</f>
        <v>0.25</v>
      </c>
      <c r="FH242" s="14">
        <f>INDEX(战舰突破!$T$23:$T$35,通天塔!$J242+1)</f>
        <v>0.25</v>
      </c>
      <c r="FI242" s="14">
        <f>INDEX(战舰突破!$U$23:$U$35,通天塔!$J242+1)</f>
        <v>0.1</v>
      </c>
      <c r="FJ242" s="14">
        <f>INDEX(战舰突破!$V$23:$V$35,通天塔!$J242+1)</f>
        <v>0</v>
      </c>
      <c r="FK242" s="14">
        <f>INDEX(战舰突破!$X$23:$X$35,通天塔!$J242+1)</f>
        <v>75</v>
      </c>
      <c r="FM242" s="14">
        <f>INDEX(战舰突破!$S$40:$S$52,通天塔!$J242+1)</f>
        <v>0.25</v>
      </c>
      <c r="FN242" s="14">
        <f>INDEX(战舰突破!$T$40:$T$52,通天塔!$J242+1)</f>
        <v>0.25</v>
      </c>
      <c r="FO242" s="14">
        <f>INDEX(战舰突破!$U$40:$U$52,通天塔!$J242+1)</f>
        <v>0.1</v>
      </c>
      <c r="FP242" s="14">
        <f>INDEX(战舰突破!$V$40:$V$52,通天塔!$J242+1)</f>
        <v>0</v>
      </c>
      <c r="FQ242" s="14">
        <f>INDEX(战舰突破!$X$40:$X$52,通天塔!$J242+1)</f>
        <v>125</v>
      </c>
      <c r="FT242" s="14">
        <f t="shared" si="466"/>
        <v>81988</v>
      </c>
      <c r="FU242" s="14">
        <f t="shared" si="467"/>
        <v>82490</v>
      </c>
      <c r="FV242" s="14">
        <f t="shared" si="468"/>
        <v>83028</v>
      </c>
      <c r="FW242" s="14">
        <f t="shared" si="469"/>
        <v>621518</v>
      </c>
      <c r="FX242" s="14">
        <f t="shared" si="470"/>
        <v>40760</v>
      </c>
      <c r="FY242" s="14">
        <f t="shared" si="471"/>
        <v>998530</v>
      </c>
      <c r="FZ242" s="14">
        <f t="shared" si="472"/>
        <v>21238</v>
      </c>
      <c r="GA242" s="28">
        <f t="shared" si="473"/>
        <v>5676</v>
      </c>
      <c r="GB242" s="28">
        <f t="shared" si="474"/>
        <v>5004</v>
      </c>
      <c r="GC242" s="28">
        <f t="shared" si="475"/>
        <v>5676</v>
      </c>
      <c r="GD242" s="28">
        <f t="shared" si="476"/>
        <v>5004</v>
      </c>
      <c r="GE242" s="28">
        <f t="shared" si="477"/>
        <v>1.0914000000000001</v>
      </c>
      <c r="GF242" s="28">
        <f t="shared" si="478"/>
        <v>1.0914000000000001</v>
      </c>
      <c r="GG242" s="28">
        <f t="shared" si="479"/>
        <v>0</v>
      </c>
      <c r="GH242" s="28">
        <f t="shared" si="480"/>
        <v>15.03</v>
      </c>
      <c r="GI242" s="14">
        <f t="shared" si="481"/>
        <v>1</v>
      </c>
      <c r="GJ242" s="14">
        <f t="shared" si="482"/>
        <v>1.25</v>
      </c>
      <c r="GK242" s="14">
        <f t="shared" si="483"/>
        <v>1.25</v>
      </c>
      <c r="GL242" s="18">
        <f t="shared" si="484"/>
        <v>1.25</v>
      </c>
      <c r="GM242" s="18">
        <f t="shared" si="485"/>
        <v>1.25</v>
      </c>
      <c r="GN242" s="18">
        <f t="shared" si="486"/>
        <v>1.25</v>
      </c>
      <c r="GO242" s="29">
        <f t="shared" si="487"/>
        <v>5826</v>
      </c>
      <c r="GP242" s="29">
        <f t="shared" si="487"/>
        <v>6126</v>
      </c>
      <c r="GQ242" s="29">
        <f t="shared" si="487"/>
        <v>6126</v>
      </c>
      <c r="GR242" s="26">
        <f t="shared" si="488"/>
        <v>0.1</v>
      </c>
      <c r="GS242" s="26">
        <f t="shared" si="489"/>
        <v>0.1</v>
      </c>
      <c r="GT242" s="26">
        <f t="shared" si="490"/>
        <v>0.1</v>
      </c>
      <c r="GU242" s="14">
        <f t="shared" si="491"/>
        <v>2</v>
      </c>
      <c r="GV242" s="14">
        <f t="shared" si="492"/>
        <v>2</v>
      </c>
      <c r="GW242" s="14">
        <f t="shared" si="493"/>
        <v>2</v>
      </c>
      <c r="GX242" s="14">
        <f t="shared" si="494"/>
        <v>5</v>
      </c>
      <c r="GY242" s="14">
        <f t="shared" si="495"/>
        <v>75</v>
      </c>
      <c r="GZ242" s="14">
        <f t="shared" si="496"/>
        <v>125</v>
      </c>
      <c r="HA242">
        <v>228</v>
      </c>
      <c r="HB242" s="14">
        <f t="shared" si="497"/>
        <v>10834512</v>
      </c>
      <c r="HD242" s="14">
        <f t="shared" si="498"/>
        <v>81261</v>
      </c>
      <c r="HE242" s="14">
        <f t="shared" si="499"/>
        <v>40964</v>
      </c>
      <c r="HF242" s="29">
        <f t="shared" si="500"/>
        <v>4803</v>
      </c>
      <c r="HG242" s="29">
        <f t="shared" si="501"/>
        <v>3231</v>
      </c>
      <c r="HH242" s="29">
        <f t="shared" si="502"/>
        <v>3994</v>
      </c>
      <c r="HI242" s="29">
        <f t="shared" si="503"/>
        <v>3257</v>
      </c>
      <c r="HJ242" s="14">
        <f t="shared" si="504"/>
        <v>1.0914000000000001</v>
      </c>
      <c r="HK242" s="14">
        <f t="shared" si="505"/>
        <v>1.0914000000000001</v>
      </c>
      <c r="HL242" s="14">
        <f t="shared" si="506"/>
        <v>24750</v>
      </c>
      <c r="HM242" s="14">
        <f t="shared" si="507"/>
        <v>36126</v>
      </c>
      <c r="HN242" s="26">
        <f t="shared" si="508"/>
        <v>0.50103734439834025</v>
      </c>
      <c r="HO242" s="26">
        <f t="shared" si="509"/>
        <v>0.56267590387529764</v>
      </c>
      <c r="HP242" s="29">
        <f t="shared" si="510"/>
        <v>6933</v>
      </c>
      <c r="HQ242" s="29">
        <f t="shared" si="511"/>
        <v>33720</v>
      </c>
      <c r="HR242" s="29">
        <f t="shared" si="512"/>
        <v>45492</v>
      </c>
      <c r="HS242" s="26">
        <f t="shared" si="513"/>
        <v>0.49673913043478257</v>
      </c>
      <c r="HT242" s="26">
        <f t="shared" si="514"/>
        <v>0.53346063454759107</v>
      </c>
      <c r="HU242" s="26">
        <f t="shared" si="515"/>
        <v>0.53346063454759107</v>
      </c>
      <c r="HV242" s="26">
        <f t="shared" si="516"/>
        <v>9.673913043478255E-2</v>
      </c>
      <c r="HW242" s="29">
        <f t="shared" si="517"/>
        <v>1.4</v>
      </c>
      <c r="HX242" s="29">
        <f t="shared" si="518"/>
        <v>1.7959018801410107</v>
      </c>
      <c r="HY242" s="29">
        <f t="shared" si="519"/>
        <v>1.7959018801410107</v>
      </c>
      <c r="HZ242" s="29">
        <f t="shared" si="520"/>
        <v>48530.999999999993</v>
      </c>
      <c r="IA242" s="29">
        <f t="shared" si="521"/>
        <v>40371.874265569917</v>
      </c>
      <c r="IB242" s="29">
        <f t="shared" si="522"/>
        <v>40849.584165687433</v>
      </c>
      <c r="IC242" s="29">
        <f t="shared" si="523"/>
        <v>351985</v>
      </c>
      <c r="ID242" s="14">
        <f t="shared" si="524"/>
        <v>129752.46</v>
      </c>
      <c r="IH242" s="14">
        <v>5</v>
      </c>
      <c r="II242" s="14">
        <v>3</v>
      </c>
      <c r="IJ242" s="14">
        <v>2400</v>
      </c>
      <c r="IK242" s="14">
        <v>400</v>
      </c>
      <c r="IL242" s="14">
        <v>300</v>
      </c>
      <c r="IM242" s="23">
        <f t="shared" si="525"/>
        <v>95108312</v>
      </c>
      <c r="IN242" s="23">
        <f t="shared" si="526"/>
        <v>1</v>
      </c>
      <c r="IO242" s="23">
        <f t="shared" si="527"/>
        <v>95108.31</v>
      </c>
      <c r="IP242" s="23">
        <f t="shared" si="528"/>
        <v>134006481</v>
      </c>
      <c r="IQ242" s="23">
        <f t="shared" si="529"/>
        <v>1</v>
      </c>
      <c r="IR242" s="23">
        <f t="shared" si="530"/>
        <v>134006.48000000001</v>
      </c>
      <c r="IS242" s="14">
        <v>1</v>
      </c>
      <c r="IT242" s="14">
        <v>1</v>
      </c>
      <c r="IU242" s="14">
        <v>240</v>
      </c>
      <c r="IV242" s="14">
        <v>40</v>
      </c>
      <c r="IW242" s="14">
        <v>30</v>
      </c>
      <c r="IX242" s="23">
        <f t="shared" si="531"/>
        <v>11818887</v>
      </c>
      <c r="IY242" s="23">
        <f t="shared" si="532"/>
        <v>1</v>
      </c>
      <c r="IZ242" s="23">
        <f t="shared" si="533"/>
        <v>11818.89</v>
      </c>
      <c r="JA242" s="23"/>
      <c r="JB242" s="23"/>
      <c r="JC242" s="23"/>
      <c r="JG242">
        <f t="shared" si="534"/>
        <v>1.3117220999510222</v>
      </c>
      <c r="JH242">
        <f t="shared" si="535"/>
        <v>1.4316134998865457</v>
      </c>
      <c r="JJ242" s="14">
        <v>10</v>
      </c>
      <c r="JK242" s="14">
        <v>2</v>
      </c>
      <c r="JL242" s="14">
        <v>1.5</v>
      </c>
      <c r="JM242" s="23">
        <f t="shared" si="536"/>
        <v>401642</v>
      </c>
      <c r="JN242" s="23">
        <f t="shared" si="537"/>
        <v>0</v>
      </c>
      <c r="JO242" s="23">
        <f t="shared" si="538"/>
        <v>401642</v>
      </c>
      <c r="JP242" s="14">
        <v>30</v>
      </c>
      <c r="JQ242" s="14">
        <v>6</v>
      </c>
      <c r="JR242" s="14">
        <v>4</v>
      </c>
      <c r="JS242" s="23">
        <f t="shared" si="539"/>
        <v>1153865</v>
      </c>
      <c r="JT242" s="23">
        <f t="shared" si="540"/>
        <v>1</v>
      </c>
      <c r="JU242" s="23">
        <f t="shared" si="541"/>
        <v>1153.8699999999999</v>
      </c>
      <c r="JW242" s="23">
        <f t="shared" si="542"/>
        <v>1538487</v>
      </c>
      <c r="JX242" s="23">
        <f t="shared" si="543"/>
        <v>1</v>
      </c>
      <c r="JY242" s="23">
        <f t="shared" si="544"/>
        <v>1538.49</v>
      </c>
      <c r="JZ242" s="23">
        <f t="shared" si="545"/>
        <v>602463</v>
      </c>
      <c r="KA242" s="23">
        <f t="shared" si="546"/>
        <v>0</v>
      </c>
      <c r="KB242" s="23">
        <f t="shared" si="547"/>
        <v>602463</v>
      </c>
    </row>
    <row r="243" spans="3:288" ht="16.5" x14ac:dyDescent="0.2">
      <c r="C243" s="14" t="s">
        <v>887</v>
      </c>
      <c r="D243" s="14">
        <v>9</v>
      </c>
      <c r="E243" s="14"/>
      <c r="F243" s="14">
        <v>180</v>
      </c>
      <c r="G243" s="14">
        <v>180</v>
      </c>
      <c r="H243" s="14">
        <v>180</v>
      </c>
      <c r="I243" s="14">
        <v>180</v>
      </c>
      <c r="J243" s="14">
        <v>5</v>
      </c>
      <c r="K243" s="14">
        <v>4</v>
      </c>
      <c r="L243" s="14">
        <v>4</v>
      </c>
      <c r="M243" s="14">
        <v>2</v>
      </c>
      <c r="N243" s="14">
        <v>2</v>
      </c>
      <c r="O243" s="14">
        <v>2</v>
      </c>
      <c r="P243" s="14">
        <v>5</v>
      </c>
      <c r="Q243" s="14">
        <v>5</v>
      </c>
      <c r="R243" s="14">
        <v>5</v>
      </c>
      <c r="S243" s="14">
        <v>5</v>
      </c>
      <c r="T243" s="14">
        <v>5</v>
      </c>
      <c r="U243" s="14">
        <v>5</v>
      </c>
      <c r="V243" s="14">
        <v>5</v>
      </c>
      <c r="W243" s="14">
        <v>5</v>
      </c>
      <c r="X243" s="14">
        <v>180</v>
      </c>
      <c r="Y243" s="14">
        <v>180</v>
      </c>
      <c r="Z243" s="14">
        <v>180</v>
      </c>
      <c r="AA243" s="14">
        <v>180</v>
      </c>
      <c r="AB243" s="14">
        <v>180</v>
      </c>
      <c r="AC243" s="14">
        <v>180</v>
      </c>
      <c r="AD243" s="14">
        <v>180</v>
      </c>
      <c r="AE243" s="14">
        <v>180</v>
      </c>
      <c r="AF243" s="14">
        <v>26</v>
      </c>
      <c r="AG243" s="14">
        <v>17</v>
      </c>
      <c r="AH243" s="14">
        <v>17</v>
      </c>
      <c r="AI243" s="14">
        <v>17</v>
      </c>
      <c r="AJ243" s="14">
        <v>17</v>
      </c>
      <c r="AK243" s="14">
        <v>17</v>
      </c>
      <c r="AL243" s="14">
        <v>15</v>
      </c>
      <c r="AM243" s="14">
        <v>15</v>
      </c>
      <c r="AN243" s="14">
        <v>2</v>
      </c>
      <c r="AO243" s="14">
        <v>2</v>
      </c>
      <c r="AP243" s="14">
        <v>2</v>
      </c>
      <c r="AQ243" s="14">
        <v>2</v>
      </c>
      <c r="AR243" s="14">
        <v>2</v>
      </c>
      <c r="AS243" s="14">
        <v>0</v>
      </c>
      <c r="AT243" s="14">
        <v>0</v>
      </c>
      <c r="AU243" s="14">
        <v>0</v>
      </c>
      <c r="AV243" s="14">
        <v>0</v>
      </c>
      <c r="AW243" s="14">
        <v>2</v>
      </c>
      <c r="AX243" s="14">
        <v>2</v>
      </c>
      <c r="AY243" s="14">
        <v>0</v>
      </c>
      <c r="AZ243" s="14">
        <v>0</v>
      </c>
      <c r="BA243" s="14">
        <v>10</v>
      </c>
      <c r="BF243" s="14">
        <f>ROUND((INDEX(新战舰养成!S$6:S$18,通天塔!$J243+1)+INDEX(新战舰养成!D$6:D$18,通天塔!$J243+1)*(通天塔!$G243-1))*INDEX(战舰突破!$D$6:$D$18,通天塔!$M243+1),0)</f>
        <v>21766</v>
      </c>
      <c r="BG243" s="14">
        <f>ROUND((INDEX(新战舰养成!T$6:T$18,通天塔!$J243+1)+INDEX(新战舰养成!E$6:E$18,通天塔!$J243+1)*(通天塔!$G243-1))*INDEX(战舰突破!$D$6:$D$18,通天塔!$M243+1),0)</f>
        <v>174053</v>
      </c>
      <c r="BH243" s="14">
        <f>ROUND((INDEX(新战舰养成!U$6:U$18,通天塔!$J243+1)+INDEX(新战舰养成!F$6:F$18,通天塔!$J243+1)*(通天塔!$G243-1))*INDEX(战舰突破!$D$6:$D$18,通天塔!$M243+1),0)</f>
        <v>10978</v>
      </c>
      <c r="BI243" s="14">
        <f>ROUND((INDEX(新战舰养成!V$6:V$18,通天塔!$J243+1)+INDEX(新战舰养成!G$6:G$18,通天塔!$J243+1)*(通天塔!$G243-1))*INDEX(战舰突破!$D$6:$D$18,通天塔!$M243+1),0)</f>
        <v>360</v>
      </c>
      <c r="BJ243" s="14">
        <f>ROUND((INDEX(新战舰养成!W$6:W$18,通天塔!$J243+1)+INDEX(新战舰养成!H$6:H$18,通天塔!$J243+1)*(通天塔!$G243-1))*INDEX(战舰突破!$D$6:$D$18,通天塔!$M243+1),0)</f>
        <v>5</v>
      </c>
      <c r="BL243" s="14">
        <f>IF($H243&gt;0,ROUND((INDEX(新战舰养成!X$6:X$18,通天塔!$K243+1)+INDEX(新战舰养成!I$6:I$18,通天塔!$K243+1)*(通天塔!$H243-1))*INDEX(战舰突破!$D$6:$D$18,通天塔!$N243+1),0),0)</f>
        <v>13510</v>
      </c>
      <c r="BM243" s="14">
        <f>IF($H243&gt;0,ROUND((INDEX(新战舰养成!Y$6:Y$18,通天塔!$K243+1)+INDEX(新战舰养成!J$6:J$18,通天塔!$K243+1)*(通天塔!$H243-1))*INDEX(战舰突破!$D$6:$D$18,通天塔!$N243+1),0),0)</f>
        <v>0</v>
      </c>
      <c r="BN243" s="14">
        <f>IF($H243&gt;0,ROUND((INDEX(新战舰养成!Z$6:Z$18,通天塔!$K243+1)+INDEX(新战舰养成!K$6:K$18,通天塔!$K243+1)*(通天塔!$H243-1))*INDEX(战舰突破!$D$6:$D$18,通天塔!$N243+1),0),0)</f>
        <v>0</v>
      </c>
      <c r="BO243" s="14">
        <f>IF($H243&gt;0,ROUND((INDEX(新战舰养成!AA$6:AA$18,通天塔!$K243+1)+INDEX(新战舰养成!L$6:L$18,通天塔!$K243+1)*(通天塔!$H243-1))*INDEX(战舰突破!$D$6:$D$18,通天塔!$N243+1),0),0)</f>
        <v>131736</v>
      </c>
      <c r="BP243" s="14">
        <f>IF($H243&gt;0,ROUND((INDEX(新战舰养成!AB$6:AB$18,通天塔!$K243+1)+INDEX(新战舰养成!M$6:M$18,通天塔!$K243+1)*(通天塔!$H243-1))*INDEX(战舰突破!$D$6:$D$18,通天塔!$N243+1),0),0)</f>
        <v>2546</v>
      </c>
      <c r="BR243" s="14">
        <f>IF($I243&gt;0,ROUND((INDEX(新战舰养成!AC$6:AC$18,通天塔!$L243+1)+INDEX(新战舰养成!I$6:I$18,通天塔!$L243+1)*(通天塔!$I243-1))*INDEX(战舰突破!$D$6:$D$18,通天塔!$O243+1),0),0)</f>
        <v>13870</v>
      </c>
      <c r="BS243" s="14">
        <f>IF($I243&gt;0,ROUND((INDEX(新战舰养成!AD$6:AD$18,通天塔!$L243+1)+INDEX(新战舰养成!J$6:J$18,通天塔!$L243+1)*(通天塔!$I243-1))*INDEX(战舰突破!$D$6:$D$18,通天塔!$O243+1),0),0)</f>
        <v>0</v>
      </c>
      <c r="BT243" s="14">
        <f>IF($I243&gt;0,ROUND((INDEX(新战舰养成!AE$6:AE$18,通天塔!$L243+1)+INDEX(新战舰养成!K$6:K$18,通天塔!$L243+1)*(通天塔!$I243-1))*INDEX(战舰突破!$D$6:$D$18,通天塔!$O243+1),0),0)</f>
        <v>0</v>
      </c>
      <c r="BU243" s="14">
        <f>IF($I243&gt;0,ROUND((INDEX(新战舰养成!AF$6:AF$18,通天塔!$L243+1)+INDEX(新战舰养成!L$6:L$18,通天塔!$L243+1)*(通天塔!$I243-1))*INDEX(战舰突破!$D$6:$D$18,通天塔!$O243+1),0),0)</f>
        <v>100356</v>
      </c>
      <c r="BV243" s="14">
        <f>IF($I243&gt;0,ROUND((INDEX(新战舰养成!AG$6:AG$18,通天塔!$L243+1)+INDEX(新战舰养成!M$6:M$18,通天塔!$L243+1)*(通天塔!$I243-1))*INDEX(战舰突破!$D$6:$D$18,通天塔!$O243+1),0),0)</f>
        <v>3269</v>
      </c>
      <c r="BY243" s="14">
        <f>(INDEX(装备数值!$C$13:$G$116,通天塔!$P243*8+1,BY$2)+INDEX(装备数值!$C$13:$G$116,通天塔!$Q243*8+2,BY$2)+INDEX(装备数值!$C$13:$G$116,通天塔!$S243*8+3,BY$2)+INDEX(装备数值!$C$13:$G$116,通天塔!$R243*8+4,BY$2)+INDEX(装备数值!$C$13:$G$116,通天塔!$T243*8+5,BY$2)+INDEX(装备数值!$C$13:$G$116,通天塔!$U243*8+6,BY$2)+INDEX(装备数值!$C$13:$G$116,通天塔!$V243*8+7,BY$2)+INDEX(装备数值!$C$13:$G$116,通天塔!$W243*8+8,BY$2))</f>
        <v>11175</v>
      </c>
      <c r="BZ243" s="14">
        <f>(INDEX(装备数值!$C$13:$G$116,通天塔!$P243*8+1,BZ$2)+INDEX(装备数值!$C$13:$G$116,通天塔!$Q243*8+2,BZ$2)+INDEX(装备数值!$C$13:$G$116,通天塔!$S243*8+3,BZ$2)+INDEX(装备数值!$C$13:$G$116,通天塔!$R243*8+4,BZ$2)+INDEX(装备数值!$C$13:$G$116,通天塔!$T243*8+5,BZ$2)+INDEX(装备数值!$C$13:$G$116,通天塔!$U243*8+6,BZ$2)+INDEX(装备数值!$C$13:$G$116,通天塔!$V243*8+7,BZ$2)+INDEX(装备数值!$C$13:$G$116,通天塔!$W243*8+8,BZ$2))</f>
        <v>84375</v>
      </c>
      <c r="CA243" s="14">
        <f>(INDEX(装备数值!$C$13:$G$116,通天塔!$P243*8+1,CA$2)+INDEX(装备数值!$C$13:$G$116,通天塔!$Q243*8+2,CA$2)+INDEX(装备数值!$C$13:$G$116,通天塔!$S243*8+3,CA$2)+INDEX(装备数值!$C$13:$G$116,通天塔!$R243*8+4,CA$2)+INDEX(装备数值!$C$13:$G$116,通天塔!$T243*8+5,CA$2)+INDEX(装备数值!$C$13:$G$116,通天塔!$U243*8+6,CA$2)+INDEX(装备数值!$C$13:$G$116,通天塔!$V243*8+7,CA$2)+INDEX(装备数值!$C$13:$G$116,通天塔!$W243*8+8,CA$2))</f>
        <v>5550</v>
      </c>
      <c r="CB243" s="14">
        <f>(INDEX(装备数值!$C$13:$G$116,通天塔!$P243*8+1,CB$2)+INDEX(装备数值!$C$13:$G$116,通天塔!$Q243*8+2,CB$2)+INDEX(装备数值!$C$13:$G$116,通天塔!$S243*8+3,CB$2)+INDEX(装备数值!$C$13:$G$116,通天塔!$R243*8+4,CB$2)+INDEX(装备数值!$C$13:$G$116,通天塔!$T243*8+5,CB$2)+INDEX(装备数值!$C$13:$G$116,通天塔!$U243*8+6,CB$2)+INDEX(装备数值!$C$13:$G$116,通天塔!$V243*8+7,CB$2)+INDEX(装备数值!$C$13:$G$116,通天塔!$W243*8+8,CB$2))</f>
        <v>112500</v>
      </c>
      <c r="CC243" s="14">
        <f>(INDEX(装备数值!$C$13:$G$116,通天塔!$P243*8+1,CC$2)+INDEX(装备数值!$C$13:$G$116,通天塔!$Q243*8+2,CC$2)+INDEX(装备数值!$C$13:$G$116,通天塔!$S243*8+3,CC$2)+INDEX(装备数值!$C$13:$G$116,通天塔!$R243*8+4,CC$2)+INDEX(装备数值!$C$13:$G$116,通天塔!$T243*8+5,CC$2)+INDEX(装备数值!$C$13:$G$116,通天塔!$U243*8+6,CC$2)+INDEX(装备数值!$C$13:$G$116,通天塔!$V243*8+7,CC$2)+INDEX(装备数值!$C$13:$G$116,通天塔!$W243*8+8,CC$2))</f>
        <v>2250</v>
      </c>
      <c r="CF243" s="14">
        <f>INDEX(装备数值!$I$13:$M$116,通天塔!$P243*8+1,CF$2)*$X243+INDEX(装备数值!$I$13:$M$116,通天塔!$Q243*8+2,CF$2)*$Y243+INDEX(装备数值!$I$13:$M$116,通天塔!$S243*8+3,CF$2)*$Z243+INDEX(装备数值!$I$13:$M$116,通天塔!$R243*8+4,CF$2)*$AA243+INDEX(装备数值!$I$13:$M$116,通天塔!$T243*8+5,CF$2)*$AB243+INDEX(装备数值!$I$13:$M$116,通天塔!$U243*8+6,CF$2)*$AC243+INDEX(装备数值!$I$13:$M$116,通天塔!$V243*8+7,CF$2)*$AD243+INDEX(装备数值!$I$13:$M$116,通天塔!$W243*8+8,CF$2)*$AE243</f>
        <v>26820</v>
      </c>
      <c r="CG243" s="14">
        <f>INDEX(装备数值!$I$13:$M$116,通天塔!$P243*8+1,CG$2)*$X243+INDEX(装备数值!$I$13:$M$116,通天塔!$Q243*8+2,CG$2)*$Y243+INDEX(装备数值!$I$13:$M$116,通天塔!$S243*8+3,CG$2)*$Z243+INDEX(装备数值!$I$13:$M$116,通天塔!$R243*8+4,CG$2)*$AA243+INDEX(装备数值!$I$13:$M$116,通天塔!$T243*8+5,CG$2)*$AB243+INDEX(装备数值!$I$13:$M$116,通天塔!$U243*8+6,CG$2)*$AC243+INDEX(装备数值!$I$13:$M$116,通天塔!$V243*8+7,CG$2)*$AD243+INDEX(装备数值!$I$13:$M$116,通天塔!$W243*8+8,CG$2)*$AE243</f>
        <v>202500</v>
      </c>
      <c r="CH243" s="14">
        <f>INDEX(装备数值!$I$13:$M$116,通天塔!$P243*8+1,CH$2)*$X243+INDEX(装备数值!$I$13:$M$116,通天塔!$Q243*8+2,CH$2)*$Y243+INDEX(装备数值!$I$13:$M$116,通天塔!$S243*8+3,CH$2)*$Z243+INDEX(装备数值!$I$13:$M$116,通天塔!$R243*8+4,CH$2)*$AA243+INDEX(装备数值!$I$13:$M$116,通天塔!$T243*8+5,CH$2)*$AB243+INDEX(装备数值!$I$13:$M$116,通天塔!$U243*8+6,CH$2)*$AC243+INDEX(装备数值!$I$13:$M$116,通天塔!$V243*8+7,CH$2)*$AD243+INDEX(装备数值!$I$13:$M$116,通天塔!$W243*8+8,CH$2)*$AE243</f>
        <v>13320</v>
      </c>
      <c r="CI243" s="14">
        <f>INDEX(装备数值!$I$13:$M$116,通天塔!$P243*8+1,CI$2)*$X243+INDEX(装备数值!$I$13:$M$116,通天塔!$Q243*8+2,CI$2)*$Y243+INDEX(装备数值!$I$13:$M$116,通天塔!$S243*8+3,CI$2)*$Z243+INDEX(装备数值!$I$13:$M$116,通天塔!$R243*8+4,CI$2)*$AA243+INDEX(装备数值!$I$13:$M$116,通天塔!$T243*8+5,CI$2)*$AB243+INDEX(装备数值!$I$13:$M$116,通天塔!$U243*8+6,CI$2)*$AC243+INDEX(装备数值!$I$13:$M$116,通天塔!$V243*8+7,CI$2)*$AD243+INDEX(装备数值!$I$13:$M$116,通天塔!$W243*8+8,CI$2)*$AE243</f>
        <v>270000</v>
      </c>
      <c r="CJ243" s="14">
        <f>INDEX(装备数值!$I$13:$M$116,通天塔!$P243*8+1,CJ$2)*$X243+INDEX(装备数值!$I$13:$M$116,通天塔!$Q243*8+2,CJ$2)*$Y243+INDEX(装备数值!$I$13:$M$116,通天塔!$S243*8+3,CJ$2)*$Z243+INDEX(装备数值!$I$13:$M$116,通天塔!$R243*8+4,CJ$2)*$AA243+INDEX(装备数值!$I$13:$M$116,通天塔!$T243*8+5,CJ$2)*$AB243+INDEX(装备数值!$I$13:$M$116,通天塔!$U243*8+6,CJ$2)*$AC243+INDEX(装备数值!$I$13:$M$116,通天塔!$V243*8+7,CJ$2)*$AD243+INDEX(装备数值!$I$13:$M$116,通天塔!$W243*8+8,CJ$2)*$AE243</f>
        <v>5400</v>
      </c>
      <c r="CM243" s="14">
        <f>INDEX(装备数值!$X$13:$AH$116,$P243*8+1,CM$2)*$AF243+INDEX(装备数值!$X$13:$AH$116,$Q243*8+2,CM$2)*$AG243+INDEX(装备数值!$X$13:$AH$116,$S243*8+3,CM$2)*$AH243+INDEX(装备数值!$X$13:$AH$116,$R243*8+4,CM$2)*$AI243+INDEX(装备数值!$X$13:$AH$116,$T243*8+5,CM$2)*$AJ243+INDEX(装备数值!$X$13:$AH$116,$U243*8+6,CM$2)*$AK243+INDEX(装备数值!$X$13:$AH$116,$V243*8+7,CM$2)*$AL243+INDEX(装备数值!$X$13:$AH$116,$W243*8+8,CM$2)*$AM243</f>
        <v>6750</v>
      </c>
      <c r="CN243" s="14">
        <f>INDEX(装备数值!$X$13:$AH$116,$P243*8+1,CN$2)*$AF243+INDEX(装备数值!$X$13:$AH$116,$Q243*8+2,CN$2)*$AG243+INDEX(装备数值!$X$13:$AH$116,$S243*8+3,CN$2)*$AH243+INDEX(装备数值!$X$13:$AH$116,$R243*8+4,CN$2)*$AI243+INDEX(装备数值!$X$13:$AH$116,$T243*8+5,CN$2)*$AJ243+INDEX(装备数值!$X$13:$AH$116,$U243*8+6,CN$2)*$AK243+INDEX(装备数值!$X$13:$AH$116,$V243*8+7,CN$2)*$AL243+INDEX(装备数值!$X$13:$AH$116,$W243*8+8,CN$2)*$AM243</f>
        <v>53984</v>
      </c>
      <c r="CO243" s="14">
        <f>INDEX(装备数值!$X$13:$AH$116,$P243*8+1,CO$2)*$AF243+INDEX(装备数值!$X$13:$AH$116,$Q243*8+2,CO$2)*$AG243+INDEX(装备数值!$X$13:$AH$116,$S243*8+3,CO$2)*$AH243+INDEX(装备数值!$X$13:$AH$116,$R243*8+4,CO$2)*$AI243+INDEX(装备数值!$X$13:$AH$116,$T243*8+5,CO$2)*$AJ243+INDEX(装备数值!$X$13:$AH$116,$U243*8+6,CO$2)*$AK243+INDEX(装备数值!$X$13:$AH$116,$V243*8+7,CO$2)*$AL243+INDEX(装备数值!$X$13:$AH$116,$W243*8+8,CO$2)*$AM243</f>
        <v>3808</v>
      </c>
      <c r="CP243" s="14">
        <f>INDEX(装备数值!$X$13:$AH$116,$P243*8+1,CP$2)*$AF243+INDEX(装备数值!$X$13:$AH$116,$Q243*8+2,CP$2)*$AG243+INDEX(装备数值!$X$13:$AH$116,$S243*8+3,CP$2)*$AH243+INDEX(装备数值!$X$13:$AH$116,$R243*8+4,CP$2)*$AI243+INDEX(装备数值!$X$13:$AH$116,$T243*8+5,CP$2)*$AJ243+INDEX(装备数值!$X$13:$AH$116,$U243*8+6,CP$2)*$AK243+INDEX(装备数值!$X$13:$AH$116,$V243*8+7,CP$2)*$AL243+INDEX(装备数值!$X$13:$AH$116,$W243*8+8,CP$2)*$AM243</f>
        <v>92250</v>
      </c>
      <c r="CQ243" s="14">
        <f>INDEX(装备数值!$X$13:$AH$116,$P243*8+1,CQ$2)*$AF243+INDEX(装备数值!$X$13:$AH$116,$Q243*8+2,CQ$2)*$AG243+INDEX(装备数值!$X$13:$AH$116,$S243*8+3,CQ$2)*$AH243+INDEX(装备数值!$X$13:$AH$116,$R243*8+4,CQ$2)*$AI243+INDEX(装备数值!$X$13:$AH$116,$T243*8+5,CQ$2)*$AJ243+INDEX(装备数值!$X$13:$AH$116,$U243*8+6,CQ$2)*$AK243+INDEX(装备数值!$X$13:$AH$116,$V243*8+7,CQ$2)*$AL243+INDEX(装备数值!$X$13:$AH$116,$W243*8+8,CQ$2)*$AM243</f>
        <v>1530</v>
      </c>
      <c r="CR243" s="14">
        <f>INDEX(装备数值!$X$13:$AH$116,$P243*8+1,CR$2)*$AF243+INDEX(装备数值!$X$13:$AH$116,$Q243*8+2,CR$2)*$AG243+INDEX(装备数值!$X$13:$AH$116,$S243*8+3,CR$2)*$AH243+INDEX(装备数值!$X$13:$AH$116,$R243*8+4,CR$2)*$AI243+INDEX(装备数值!$X$13:$AH$116,$T243*8+5,CR$2)*$AJ243+INDEX(装备数值!$X$13:$AH$116,$U243*8+6,CR$2)*$AK243+INDEX(装备数值!$X$13:$AH$116,$V243*8+7,CR$2)*$AL243+INDEX(装备数值!$X$13:$AH$116,$W243*8+8,CR$2)*$AM243</f>
        <v>6720</v>
      </c>
      <c r="CS243" s="14">
        <f>INDEX(装备数值!$X$13:$AH$116,$P243*8+1,CS$2)*$AF243+INDEX(装备数值!$X$13:$AH$116,$Q243*8+2,CS$2)*$AG243+INDEX(装备数值!$X$13:$AH$116,$S243*8+3,CS$2)*$AH243+INDEX(装备数值!$X$13:$AH$116,$R243*8+4,CS$2)*$AI243+INDEX(装备数值!$X$13:$AH$116,$T243*8+5,CS$2)*$AJ243+INDEX(装备数值!$X$13:$AH$116,$U243*8+6,CS$2)*$AK243+INDEX(装备数值!$X$13:$AH$116,$V243*8+7,CS$2)*$AL243+INDEX(装备数值!$X$13:$AH$116,$W243*8+8,CS$2)*$AM243</f>
        <v>5712</v>
      </c>
      <c r="CT243" s="14">
        <f>INDEX(装备数值!$X$13:$AH$116,$P243*8+1,CT$2)*$AF243+INDEX(装备数值!$X$13:$AH$116,$Q243*8+2,CT$2)*$AG243+INDEX(装备数值!$X$13:$AH$116,$S243*8+3,CT$2)*$AH243+INDEX(装备数值!$X$13:$AH$116,$R243*8+4,CT$2)*$AI243+INDEX(装备数值!$X$13:$AH$116,$T243*8+5,CT$2)*$AJ243+INDEX(装备数值!$X$13:$AH$116,$U243*8+6,CT$2)*$AK243+INDEX(装备数值!$X$13:$AH$116,$V243*8+7,CT$2)*$AL243+INDEX(装备数值!$X$13:$AH$116,$W243*8+8,CT$2)*$AM243</f>
        <v>6720</v>
      </c>
      <c r="CU243" s="14">
        <f>INDEX(装备数值!$X$13:$AH$116,$P243*8+1,CU$2)*$AF243+INDEX(装备数值!$X$13:$AH$116,$Q243*8+2,CU$2)*$AG243+INDEX(装备数值!$X$13:$AH$116,$S243*8+3,CU$2)*$AH243+INDEX(装备数值!$X$13:$AH$116,$R243*8+4,CU$2)*$AI243+INDEX(装备数值!$X$13:$AH$116,$T243*8+5,CU$2)*$AJ243+INDEX(装备数值!$X$13:$AH$116,$U243*8+6,CU$2)*$AK243+INDEX(装备数值!$X$13:$AH$116,$V243*8+7,CU$2)*$AL243+INDEX(装备数值!$X$13:$AH$116,$W243*8+8,CU$2)*$AM243</f>
        <v>5712</v>
      </c>
      <c r="CV243" s="14">
        <f>INDEX(装备数值!$X$13:$AH$116,$P243*8+1,CV$2)*$AF243+INDEX(装备数值!$X$13:$AH$116,$Q243*8+2,CV$2)*$AG243+INDEX(装备数值!$X$13:$AH$116,$S243*8+3,CV$2)*$AH243+INDEX(装备数值!$X$13:$AH$116,$R243*8+4,CV$2)*$AI243+INDEX(装备数值!$X$13:$AH$116,$T243*8+5,CV$2)*$AJ243+INDEX(装备数值!$X$13:$AH$116,$U243*8+6,CV$2)*$AK243+INDEX(装备数值!$X$13:$AH$116,$V243*8+7,CV$2)*$AL243+INDEX(装备数值!$X$13:$AH$116,$W243*8+8,CV$2)*$AM243</f>
        <v>15</v>
      </c>
      <c r="CW243" s="14">
        <f>INDEX(装备数值!$X$13:$AH$116,$P243*8+1,CW$2)*$AF243+INDEX(装备数值!$X$13:$AH$116,$Q243*8+2,CW$2)*$AG243+INDEX(装备数值!$X$13:$AH$116,$S243*8+3,CW$2)*$AH243+INDEX(装备数值!$X$13:$AH$116,$R243*8+4,CW$2)*$AI243+INDEX(装备数值!$X$13:$AH$116,$T243*8+5,CW$2)*$AJ243+INDEX(装备数值!$X$13:$AH$116,$U243*8+6,CW$2)*$AK243+INDEX(装备数值!$X$13:$AH$116,$V243*8+7,CW$2)*$AL243+INDEX(装备数值!$X$13:$AH$116,$W243*8+8,CW$2)*$AM243</f>
        <v>15</v>
      </c>
      <c r="CY243" s="14">
        <f>INDEX(装备数值!$AN$17:$AN$117,MATCH(MIN($X243:$AE243),装备数值!$AO$17:$AO$117,1))</f>
        <v>18</v>
      </c>
      <c r="CZ243" s="14">
        <f>IF(COUNTIF($P243:$W243,"&gt;"&amp;0)=8,INDEX(装备数值!AR$17:AR$117,$CY243+1),0)</f>
        <v>4320</v>
      </c>
      <c r="DA243" s="14">
        <f>IF(COUNTIF($P243:$W243,"&gt;"&amp;0)=8,INDEX(装备数值!AS$17:AS$117,$CY243+1),0)</f>
        <v>32400</v>
      </c>
      <c r="DB243" s="14">
        <f>IF(COUNTIF($P243:$W243,"&gt;"&amp;0)=8,INDEX(装备数值!AT$17:AT$117,$CY243+1),0)</f>
        <v>2160</v>
      </c>
      <c r="DC243" s="14">
        <f>IF(COUNTIF($P243:$W243,"&gt;"&amp;0)=8,INDEX(装备数值!AU$17:AU$117,$CY243+1),0)</f>
        <v>43200</v>
      </c>
      <c r="DD243" s="14">
        <f>IF(COUNTIF($P243:$W243,"&gt;"&amp;0)=8,INDEX(装备数值!AV$17:AV$117,$CY243+1),0)</f>
        <v>828</v>
      </c>
      <c r="DF243" s="14">
        <f>INDEX(装备数值!$AY$17:$AY$77,MATCH(MIN($AF243:$AM243),装备数值!$AZ$17:$AZ$77,1))</f>
        <v>7</v>
      </c>
      <c r="DG243" s="26">
        <f>INDEX(装备数值!BA$17:BA$77,通天塔!DF243+1)</f>
        <v>7.0000000000000007E-2</v>
      </c>
      <c r="DH243" s="26">
        <f>INDEX(装备数值!BA$17:BA$77,通天塔!DF243+1)</f>
        <v>7.0000000000000007E-2</v>
      </c>
      <c r="DJ243" s="14">
        <f t="shared" si="465"/>
        <v>14</v>
      </c>
      <c r="DK243" s="14">
        <f>VLOOKUP(DJ243,军阶与晶片数值!$W$6:$X$27,2)</f>
        <v>3</v>
      </c>
      <c r="DL243" s="14">
        <f>INDEX(军阶与晶片数值!Y$6:Y$27,$DK243+1)</f>
        <v>300</v>
      </c>
      <c r="DM243" s="14">
        <f>INDEX(军阶与晶片数值!Z$6:Z$27,$DK243+1)</f>
        <v>300</v>
      </c>
      <c r="DN243" s="14">
        <f>INDEX(军阶与晶片数值!AA$6:AA$27,$DK243+1)</f>
        <v>300</v>
      </c>
      <c r="DO243" s="14">
        <f>INDEX(军阶与晶片数值!AB$6:AB$27,$DK243+1)</f>
        <v>300</v>
      </c>
      <c r="DP243" s="26">
        <f>INDEX(军阶与晶片数值!AC$6:AC$27,$DK243+1)</f>
        <v>15</v>
      </c>
      <c r="DQ243" s="26">
        <f>INDEX(军阶与晶片数值!AD$6:AD$27,$DK243+1)</f>
        <v>7.5</v>
      </c>
      <c r="DS243" s="26">
        <f>INDEX(军阶与晶片数值!I$6:I$16,AN243+1)</f>
        <v>0.03</v>
      </c>
      <c r="DT243" s="26">
        <f>INDEX(军阶与晶片数值!M$6:M$16,AO243+1)</f>
        <v>0.03</v>
      </c>
      <c r="DU243" s="26">
        <f>INDEX(军阶与晶片数值!J$6:J$16,AP243+1)</f>
        <v>0.03</v>
      </c>
      <c r="DV243" s="26">
        <f>INDEX(军阶与晶片数值!K$6:K$16,AQ243+1)</f>
        <v>0.06</v>
      </c>
      <c r="DW243" s="26">
        <f>INDEX(军阶与晶片数值!L$6:L$16,AR243+1)</f>
        <v>0.06</v>
      </c>
      <c r="DX243" s="28">
        <f>INDEX(军阶与晶片数值!N$6:N$16,AS243+1)</f>
        <v>0</v>
      </c>
      <c r="DY243" s="28">
        <f>INDEX(军阶与晶片数值!O$6:O$16,AT243+1)</f>
        <v>0</v>
      </c>
      <c r="DZ243" s="28">
        <f>INDEX(军阶与晶片数值!P$6:P$16,AU243+1)</f>
        <v>0</v>
      </c>
      <c r="EA243" s="28">
        <f>INDEX(军阶与晶片数值!Q$6:Q$16,AV243+1)</f>
        <v>0</v>
      </c>
      <c r="EB243" s="26">
        <f>INDEX(军阶与晶片数值!R$6:R$16,AW243+1)</f>
        <v>0.06</v>
      </c>
      <c r="EC243" s="26">
        <f>INDEX(军阶与晶片数值!S$6:S$16,AX243+1)</f>
        <v>0.06</v>
      </c>
      <c r="ED243" s="26">
        <f>INDEX(军阶与晶片数值!T$6:T$16,AY243+1)</f>
        <v>0</v>
      </c>
      <c r="EE243" s="26">
        <f>INDEX(军阶与晶片数值!U$6:U$16,AZ243+1)</f>
        <v>0</v>
      </c>
      <c r="EG243" s="26">
        <f>INDEX(军阶与晶片数值!$C$6:$C$36,通天塔!$BA243+1)</f>
        <v>0.5</v>
      </c>
      <c r="EH243" s="26">
        <f>INDEX(军阶与晶片数值!$C$6:$C$36,通天塔!$BA243+1)</f>
        <v>0.5</v>
      </c>
      <c r="EI243" s="26">
        <f>INDEX(军阶与晶片数值!$C$6:$C$36,通天塔!$BA243+1)</f>
        <v>0.5</v>
      </c>
      <c r="EJ243" s="26">
        <f>INDEX(军阶与晶片数值!$C$6:$C$36,通天塔!$BA243+1)</f>
        <v>0.5</v>
      </c>
      <c r="EK243" s="26">
        <f>INDEX(军阶与晶片数值!$C$6:$C$36,通天塔!$BA243+1)</f>
        <v>0.5</v>
      </c>
      <c r="EM243" s="14">
        <f>INDEX(战舰突破!$H$6:$H$18,通天塔!$J243+1)+INDEX(战舰突破!$H$23:$H$35,通天塔!$K243+1)+INDEX(战舰突破!$H$40:$H$52,通天塔!$L243+1)</f>
        <v>200</v>
      </c>
      <c r="EN243" s="14">
        <f>INDEX(战舰突破!$I$6:$I$18,通天塔!$J243+1)+INDEX(战舰突破!$I$23:$I$35,通天塔!$K243+1)+INDEX(战舰突破!$I$40:$I$52,通天塔!$L243+1)</f>
        <v>200</v>
      </c>
      <c r="EO243" s="14">
        <f>INDEX(战舰突破!$J$6:$J$18,通天塔!$J243+1)+INDEX(战舰突破!$J$23:$J$35,通天塔!$K243+1)+INDEX(战舰突破!$J$40:$J$52,通天塔!$L243+1)</f>
        <v>0</v>
      </c>
      <c r="EP243" s="14">
        <f>INDEX(战舰突破!$K$6:$K$18,通天塔!$J243+1)+INDEX(战舰突破!$K$23:$K$35,通天塔!$K243+1)+INDEX(战舰突破!$K$40:$K$52,通天塔!$L243+1)</f>
        <v>0</v>
      </c>
      <c r="EQ243" s="14">
        <f>INDEX(战舰突破!$L$6:$L$18,通天塔!$J243+1)+INDEX(战舰突破!$L$23:$L$35,通天塔!$K243+1)+INDEX(战舰突破!$L$40:$L$52,通天塔!$L243+1)</f>
        <v>200</v>
      </c>
      <c r="ER243" s="18">
        <f>INDEX(战舰突破!$N$6:$N$18,通天塔!$J243+1)+INDEX(战舰突破!$N$23:$N$35,通天塔!$K243+1)+INDEX(战舰突破!$N$40:$N$52,通天塔!$L243+1)</f>
        <v>0</v>
      </c>
      <c r="ES243" s="18">
        <f>INDEX(战舰突破!$O$6:$O$18,通天塔!$J243+1)+INDEX(战舰突破!$O$23:$O$35,通天塔!$K243+1)+INDEX(战舰突破!$O$40:$O$52,通天塔!$L243+1)</f>
        <v>0</v>
      </c>
      <c r="ET243" s="18">
        <f>INDEX(战舰突破!$P$6:$P$18,通天塔!$J243+1)+INDEX(战舰突破!$P$23:$P$35,通天塔!$K243+1)+INDEX(战舰突破!$P$40:$P$52,通天塔!$L243+1)</f>
        <v>0</v>
      </c>
      <c r="EU243" s="18">
        <f>INDEX(战舰突破!$Q$6:$Q$18,通天塔!$J243+1)+INDEX(战舰突破!$Q$23:$Q$35,通天塔!$K243+1)+INDEX(战舰突破!$Q$40:$Q$52,通天塔!$L243+1)</f>
        <v>0</v>
      </c>
      <c r="EV243" s="18">
        <f>INDEX(战舰突破!$R$6:$R$18,通天塔!$J243+1)+INDEX(战舰突破!$R$23:$R$35,通天塔!$K243+1)+INDEX(战舰突破!$R$40:$R$52,通天塔!$L243+1)</f>
        <v>0</v>
      </c>
      <c r="EW243" s="18">
        <f>INDEX(战舰突破!$M$6:$M$18,通天塔!$J243+1)+INDEX(战舰突破!$M$23:$M$35,通天塔!$K243+1)+INDEX(战舰突破!$M$40:$M$52,通天塔!$L243+1)</f>
        <v>0.2</v>
      </c>
      <c r="EX243" s="22">
        <f>INDEX(战舰突破!$W$6:$W$18,通天塔!$J243+1)+INDEX(战舰突破!$W$23:$W$35,通天塔!$K243+1)+INDEX(战舰突破!$W$40:$W$52,通天塔!$L243+1)</f>
        <v>0.5</v>
      </c>
      <c r="FA243" s="14">
        <f>INDEX(战舰突破!$S$6:$S$18,通天塔!$J243+1)</f>
        <v>0</v>
      </c>
      <c r="FB243" s="14">
        <f>INDEX(战舰突破!$T$6:$T$18,通天塔!$J243+1)</f>
        <v>0.5</v>
      </c>
      <c r="FC243" s="14">
        <f>INDEX(战舰突破!$U$6:$U$18,通天塔!$J243+1)</f>
        <v>0.1</v>
      </c>
      <c r="FD243" s="14">
        <f>INDEX(战舰突破!$V$6:$V$18,通天塔!$J243+1)</f>
        <v>0</v>
      </c>
      <c r="FE243" s="14">
        <f>INDEX(战舰突破!$X$6:$X$18,通天塔!$J243+1)</f>
        <v>6</v>
      </c>
      <c r="FG243" s="14">
        <f>INDEX(战舰突破!$S$23:$S$35,通天塔!$J243+1)</f>
        <v>0.6</v>
      </c>
      <c r="FH243" s="14">
        <f>INDEX(战舰突破!$T$23:$T$35,通天塔!$J243+1)</f>
        <v>0.25</v>
      </c>
      <c r="FI243" s="14">
        <f>INDEX(战舰突破!$U$23:$U$35,通天塔!$J243+1)</f>
        <v>0.1</v>
      </c>
      <c r="FJ243" s="14">
        <f>INDEX(战舰突破!$V$23:$V$35,通天塔!$J243+1)</f>
        <v>0</v>
      </c>
      <c r="FK243" s="14">
        <f>INDEX(战舰突破!$X$23:$X$35,通天塔!$J243+1)</f>
        <v>90</v>
      </c>
      <c r="FM243" s="14">
        <f>INDEX(战舰突破!$S$40:$S$52,通天塔!$J243+1)</f>
        <v>0.6</v>
      </c>
      <c r="FN243" s="14">
        <f>INDEX(战舰突破!$T$40:$T$52,通天塔!$J243+1)</f>
        <v>0.25</v>
      </c>
      <c r="FO243" s="14">
        <f>INDEX(战舰突破!$U$40:$U$52,通天塔!$J243+1)</f>
        <v>0.1</v>
      </c>
      <c r="FP243" s="14">
        <f>INDEX(战舰突破!$V$40:$V$52,通天塔!$J243+1)</f>
        <v>0</v>
      </c>
      <c r="FQ243" s="14">
        <f>INDEX(战舰突破!$X$40:$X$52,通天塔!$J243+1)</f>
        <v>150</v>
      </c>
      <c r="FT243" s="14">
        <f t="shared" si="466"/>
        <v>109742</v>
      </c>
      <c r="FU243" s="14">
        <f t="shared" si="467"/>
        <v>96987</v>
      </c>
      <c r="FV243" s="14">
        <f t="shared" si="468"/>
        <v>97543</v>
      </c>
      <c r="FW243" s="14">
        <f t="shared" si="469"/>
        <v>845597</v>
      </c>
      <c r="FX243" s="14">
        <f t="shared" si="470"/>
        <v>55644</v>
      </c>
      <c r="FY243" s="14">
        <f t="shared" si="471"/>
        <v>1193139</v>
      </c>
      <c r="FZ243" s="14">
        <f t="shared" si="472"/>
        <v>25166</v>
      </c>
      <c r="GA243" s="28">
        <f t="shared" si="473"/>
        <v>7020</v>
      </c>
      <c r="GB243" s="28">
        <f t="shared" si="474"/>
        <v>6012</v>
      </c>
      <c r="GC243" s="28">
        <f t="shared" si="475"/>
        <v>7020</v>
      </c>
      <c r="GD243" s="28">
        <f t="shared" si="476"/>
        <v>6012</v>
      </c>
      <c r="GE243" s="28">
        <f t="shared" si="477"/>
        <v>1.1342000000000001</v>
      </c>
      <c r="GF243" s="28">
        <f t="shared" si="478"/>
        <v>1.1342000000000001</v>
      </c>
      <c r="GG243" s="28">
        <f t="shared" si="479"/>
        <v>0</v>
      </c>
      <c r="GH243" s="28">
        <f t="shared" si="480"/>
        <v>18.03</v>
      </c>
      <c r="GI243" s="14">
        <f t="shared" si="481"/>
        <v>1</v>
      </c>
      <c r="GJ243" s="14">
        <f t="shared" si="482"/>
        <v>1.6</v>
      </c>
      <c r="GK243" s="14">
        <f t="shared" si="483"/>
        <v>1.6</v>
      </c>
      <c r="GL243" s="18">
        <f t="shared" si="484"/>
        <v>1.7</v>
      </c>
      <c r="GM243" s="18">
        <f t="shared" si="485"/>
        <v>1.45</v>
      </c>
      <c r="GN243" s="18">
        <f t="shared" si="486"/>
        <v>1.45</v>
      </c>
      <c r="GO243" s="29">
        <f t="shared" si="487"/>
        <v>7170</v>
      </c>
      <c r="GP243" s="29">
        <f t="shared" si="487"/>
        <v>7470</v>
      </c>
      <c r="GQ243" s="29">
        <f t="shared" si="487"/>
        <v>7470</v>
      </c>
      <c r="GR243" s="26">
        <f t="shared" si="488"/>
        <v>0.1</v>
      </c>
      <c r="GS243" s="26">
        <f t="shared" si="489"/>
        <v>0.1</v>
      </c>
      <c r="GT243" s="26">
        <f t="shared" si="490"/>
        <v>0.1</v>
      </c>
      <c r="GU243" s="14">
        <f t="shared" si="491"/>
        <v>2</v>
      </c>
      <c r="GV243" s="14">
        <f t="shared" si="492"/>
        <v>2</v>
      </c>
      <c r="GW243" s="14">
        <f t="shared" si="493"/>
        <v>2</v>
      </c>
      <c r="GX243" s="14">
        <f t="shared" si="494"/>
        <v>6</v>
      </c>
      <c r="GY243" s="14">
        <f t="shared" si="495"/>
        <v>90</v>
      </c>
      <c r="GZ243" s="14">
        <f t="shared" si="496"/>
        <v>150</v>
      </c>
      <c r="HA243">
        <v>228</v>
      </c>
      <c r="HB243" s="14">
        <f t="shared" si="497"/>
        <v>13536354</v>
      </c>
      <c r="HD243" s="14">
        <f t="shared" si="498"/>
        <v>106612</v>
      </c>
      <c r="HE243" s="14">
        <f t="shared" si="499"/>
        <v>54841</v>
      </c>
      <c r="HF243" s="29">
        <f t="shared" si="500"/>
        <v>5771</v>
      </c>
      <c r="HG243" s="29">
        <f t="shared" si="501"/>
        <v>3931</v>
      </c>
      <c r="HH243" s="29">
        <f t="shared" si="502"/>
        <v>5002</v>
      </c>
      <c r="HI243" s="29">
        <f t="shared" si="503"/>
        <v>3963</v>
      </c>
      <c r="HJ243" s="14">
        <f t="shared" si="504"/>
        <v>1.1342000000000001</v>
      </c>
      <c r="HK243" s="14">
        <f t="shared" si="505"/>
        <v>1.1342000000000001</v>
      </c>
      <c r="HL243" s="14">
        <f t="shared" si="506"/>
        <v>30427</v>
      </c>
      <c r="HM243" s="14">
        <f t="shared" si="507"/>
        <v>48727</v>
      </c>
      <c r="HN243" s="26">
        <f t="shared" si="508"/>
        <v>0.53160667251975413</v>
      </c>
      <c r="HO243" s="26">
        <f t="shared" si="509"/>
        <v>0.54398436111604764</v>
      </c>
      <c r="HP243" s="29">
        <f t="shared" si="510"/>
        <v>12551</v>
      </c>
      <c r="HQ243" s="29">
        <f t="shared" si="511"/>
        <v>41306</v>
      </c>
      <c r="HR243" s="29">
        <f t="shared" si="512"/>
        <v>55704</v>
      </c>
      <c r="HS243" s="26">
        <f t="shared" si="513"/>
        <v>0.53330175680330694</v>
      </c>
      <c r="HT243" s="26">
        <f t="shared" si="514"/>
        <v>0.56559593523940743</v>
      </c>
      <c r="HU243" s="26">
        <f t="shared" si="515"/>
        <v>0.56559593523940743</v>
      </c>
      <c r="HV243" s="26">
        <f t="shared" si="516"/>
        <v>0.13330175680330691</v>
      </c>
      <c r="HW243" s="29">
        <f t="shared" si="517"/>
        <v>1.4</v>
      </c>
      <c r="HX243" s="29">
        <f t="shared" si="518"/>
        <v>2.2916706854977611</v>
      </c>
      <c r="HY243" s="29">
        <f t="shared" si="519"/>
        <v>2.2916706854977611</v>
      </c>
      <c r="HZ243" s="29">
        <f t="shared" si="520"/>
        <v>87856.999999999985</v>
      </c>
      <c r="IA243" s="29">
        <f t="shared" si="521"/>
        <v>63106.499556780349</v>
      </c>
      <c r="IB243" s="29">
        <f t="shared" si="522"/>
        <v>63827.61193248364</v>
      </c>
      <c r="IC243" s="29">
        <f t="shared" si="523"/>
        <v>640476</v>
      </c>
      <c r="ID243" s="14">
        <f t="shared" si="524"/>
        <v>214791.11</v>
      </c>
      <c r="IH243" s="14">
        <v>5</v>
      </c>
      <c r="II243" s="14">
        <v>3</v>
      </c>
      <c r="IJ243" s="14">
        <v>2400</v>
      </c>
      <c r="IK243" s="14">
        <v>400</v>
      </c>
      <c r="IL243" s="14">
        <v>300</v>
      </c>
      <c r="IM243" s="23">
        <f t="shared" si="525"/>
        <v>185508999</v>
      </c>
      <c r="IN243" s="23">
        <f t="shared" si="526"/>
        <v>1</v>
      </c>
      <c r="IO243" s="23">
        <f t="shared" si="527"/>
        <v>185509</v>
      </c>
      <c r="IP243" s="23">
        <f t="shared" si="528"/>
        <v>237827405</v>
      </c>
      <c r="IQ243" s="23">
        <f t="shared" si="529"/>
        <v>1</v>
      </c>
      <c r="IR243" s="23">
        <f t="shared" si="530"/>
        <v>237827.41</v>
      </c>
      <c r="IS243" s="14">
        <v>1</v>
      </c>
      <c r="IT243" s="14">
        <v>1</v>
      </c>
      <c r="IU243" s="14">
        <v>240</v>
      </c>
      <c r="IV243" s="14">
        <v>40</v>
      </c>
      <c r="IW243" s="14">
        <v>30</v>
      </c>
      <c r="IX243" s="23">
        <f t="shared" si="531"/>
        <v>23136124</v>
      </c>
      <c r="IY243" s="23">
        <f t="shared" si="532"/>
        <v>1</v>
      </c>
      <c r="IZ243" s="23">
        <f t="shared" si="533"/>
        <v>23136.12</v>
      </c>
      <c r="JA243" s="23"/>
      <c r="JB243" s="23"/>
      <c r="JC243" s="23"/>
      <c r="JG243">
        <f t="shared" si="534"/>
        <v>1.3147583602727322</v>
      </c>
      <c r="JH243">
        <f t="shared" si="535"/>
        <v>1.491198932221333</v>
      </c>
      <c r="JJ243" s="14">
        <v>10</v>
      </c>
      <c r="JK243" s="14">
        <v>2</v>
      </c>
      <c r="JL243" s="14">
        <v>1.5</v>
      </c>
      <c r="JM243" s="23">
        <f t="shared" si="536"/>
        <v>784997</v>
      </c>
      <c r="JN243" s="23">
        <f t="shared" si="537"/>
        <v>0</v>
      </c>
      <c r="JO243" s="23">
        <f t="shared" si="538"/>
        <v>784997</v>
      </c>
      <c r="JP243" s="14">
        <v>30</v>
      </c>
      <c r="JQ243" s="14">
        <v>6</v>
      </c>
      <c r="JR243" s="14">
        <v>4</v>
      </c>
      <c r="JS243" s="23">
        <f t="shared" si="539"/>
        <v>2252869</v>
      </c>
      <c r="JT243" s="23">
        <f t="shared" si="540"/>
        <v>1</v>
      </c>
      <c r="JU243" s="23">
        <f t="shared" si="541"/>
        <v>2252.87</v>
      </c>
      <c r="JW243" s="23">
        <f t="shared" si="542"/>
        <v>3003825</v>
      </c>
      <c r="JX243" s="23">
        <f t="shared" si="543"/>
        <v>1</v>
      </c>
      <c r="JY243" s="23">
        <f t="shared" si="544"/>
        <v>3003.83</v>
      </c>
      <c r="JZ243" s="23">
        <f t="shared" si="545"/>
        <v>1177496</v>
      </c>
      <c r="KA243" s="23">
        <f t="shared" si="546"/>
        <v>1</v>
      </c>
      <c r="KB243" s="23">
        <f t="shared" si="547"/>
        <v>1177.5</v>
      </c>
    </row>
    <row r="244" spans="3:288" ht="16.5" x14ac:dyDescent="0.2">
      <c r="C244" s="14" t="s">
        <v>888</v>
      </c>
      <c r="D244" s="14">
        <v>10</v>
      </c>
      <c r="E244" s="14"/>
      <c r="F244" s="14">
        <v>200</v>
      </c>
      <c r="G244" s="14">
        <v>200</v>
      </c>
      <c r="H244" s="14">
        <v>200</v>
      </c>
      <c r="I244" s="14">
        <v>200</v>
      </c>
      <c r="J244" s="14">
        <v>5</v>
      </c>
      <c r="K244" s="14">
        <v>5</v>
      </c>
      <c r="L244" s="14">
        <v>5</v>
      </c>
      <c r="M244" s="14">
        <v>3</v>
      </c>
      <c r="N244" s="14">
        <v>2</v>
      </c>
      <c r="O244" s="14">
        <v>2</v>
      </c>
      <c r="P244" s="14">
        <v>5</v>
      </c>
      <c r="Q244" s="14">
        <v>5</v>
      </c>
      <c r="R244" s="14">
        <v>5</v>
      </c>
      <c r="S244" s="14">
        <v>5</v>
      </c>
      <c r="T244" s="14">
        <v>5</v>
      </c>
      <c r="U244" s="14">
        <v>5</v>
      </c>
      <c r="V244" s="14">
        <v>5</v>
      </c>
      <c r="W244" s="14">
        <v>5</v>
      </c>
      <c r="X244" s="14">
        <v>200</v>
      </c>
      <c r="Y244" s="14">
        <v>200</v>
      </c>
      <c r="Z244" s="14">
        <v>200</v>
      </c>
      <c r="AA244" s="14">
        <v>200</v>
      </c>
      <c r="AB244" s="14">
        <v>200</v>
      </c>
      <c r="AC244" s="14">
        <v>200</v>
      </c>
      <c r="AD244" s="14">
        <v>200</v>
      </c>
      <c r="AE244" s="14">
        <v>200</v>
      </c>
      <c r="AF244" s="14">
        <v>30</v>
      </c>
      <c r="AG244" s="14">
        <v>20</v>
      </c>
      <c r="AH244" s="14">
        <v>20</v>
      </c>
      <c r="AI244" s="14">
        <v>20</v>
      </c>
      <c r="AJ244" s="14">
        <v>20</v>
      </c>
      <c r="AK244" s="14">
        <v>20</v>
      </c>
      <c r="AL244" s="14">
        <v>25</v>
      </c>
      <c r="AM244" s="14">
        <v>25</v>
      </c>
      <c r="AN244" s="14">
        <v>2</v>
      </c>
      <c r="AO244" s="14">
        <v>2</v>
      </c>
      <c r="AP244" s="14">
        <v>2</v>
      </c>
      <c r="AQ244" s="14">
        <v>2</v>
      </c>
      <c r="AR244" s="14">
        <v>2</v>
      </c>
      <c r="AS244" s="14">
        <v>0</v>
      </c>
      <c r="AT244" s="14">
        <v>0</v>
      </c>
      <c r="AU244" s="14">
        <v>0</v>
      </c>
      <c r="AV244" s="14">
        <v>0</v>
      </c>
      <c r="AW244" s="14">
        <v>2</v>
      </c>
      <c r="AX244" s="14">
        <v>2</v>
      </c>
      <c r="AY244" s="14">
        <v>0</v>
      </c>
      <c r="AZ244" s="14">
        <v>0</v>
      </c>
      <c r="BA244" s="14">
        <v>11</v>
      </c>
      <c r="BF244" s="14">
        <f>ROUND((INDEX(新战舰养成!S$6:S$18,通天塔!$J244+1)+INDEX(新战舰养成!D$6:D$18,通天塔!$J244+1)*(通天塔!$G244-1))*INDEX(战舰突破!$D$6:$D$18,通天塔!$M244+1),0)</f>
        <v>24619</v>
      </c>
      <c r="BG244" s="14">
        <f>ROUND((INDEX(新战舰养成!T$6:T$18,通天塔!$J244+1)+INDEX(新战舰养成!E$6:E$18,通天塔!$J244+1)*(通天塔!$G244-1))*INDEX(战舰突破!$D$6:$D$18,通天塔!$M244+1),0)</f>
        <v>196877</v>
      </c>
      <c r="BH244" s="14">
        <f>ROUND((INDEX(新战舰养成!U$6:U$18,通天塔!$J244+1)+INDEX(新战舰养成!F$6:F$18,通天塔!$J244+1)*(通天塔!$G244-1))*INDEX(战舰突破!$D$6:$D$18,通天塔!$M244+1),0)</f>
        <v>12412</v>
      </c>
      <c r="BI244" s="14">
        <f>ROUND((INDEX(新战舰养成!V$6:V$18,通天塔!$J244+1)+INDEX(新战舰养成!G$6:G$18,通天塔!$J244+1)*(通天塔!$G244-1))*INDEX(战舰突破!$D$6:$D$18,通天塔!$M244+1),0)</f>
        <v>390</v>
      </c>
      <c r="BJ244" s="14">
        <f>ROUND((INDEX(新战舰养成!W$6:W$18,通天塔!$J244+1)+INDEX(新战舰养成!H$6:H$18,通天塔!$J244+1)*(通天塔!$G244-1))*INDEX(战舰突破!$D$6:$D$18,通天塔!$M244+1),0)</f>
        <v>5</v>
      </c>
      <c r="BL244" s="14">
        <f>IF($H244&gt;0,ROUND((INDEX(新战舰养成!X$6:X$18,通天塔!$K244+1)+INDEX(新战舰养成!I$6:I$18,通天塔!$K244+1)*(通天塔!$H244-1))*INDEX(战舰突破!$D$6:$D$18,通天塔!$N244+1),0),0)</f>
        <v>23062</v>
      </c>
      <c r="BM244" s="14">
        <f>IF($H244&gt;0,ROUND((INDEX(新战舰养成!Y$6:Y$18,通天塔!$K244+1)+INDEX(新战舰养成!J$6:J$18,通天塔!$K244+1)*(通天塔!$H244-1))*INDEX(战舰突破!$D$6:$D$18,通天塔!$N244+1),0),0)</f>
        <v>0</v>
      </c>
      <c r="BN244" s="14">
        <f>IF($H244&gt;0,ROUND((INDEX(新战舰养成!Z$6:Z$18,通天塔!$K244+1)+INDEX(新战舰养成!K$6:K$18,通天塔!$K244+1)*(通天塔!$H244-1))*INDEX(战舰突破!$D$6:$D$18,通天塔!$N244+1),0),0)</f>
        <v>0</v>
      </c>
      <c r="BO244" s="14">
        <f>IF($H244&gt;0,ROUND((INDEX(新战舰养成!AA$6:AA$18,通天塔!$K244+1)+INDEX(新战舰养成!L$6:L$18,通天塔!$K244+1)*(通天塔!$H244-1))*INDEX(战舰突破!$D$6:$D$18,通天塔!$N244+1),0),0)</f>
        <v>227256</v>
      </c>
      <c r="BP244" s="14">
        <f>IF($H244&gt;0,ROUND((INDEX(新战舰养成!AB$6:AB$18,通天塔!$K244+1)+INDEX(新战舰养成!M$6:M$18,通天塔!$K244+1)*(通天塔!$H244-1))*INDEX(战舰突破!$D$6:$D$18,通天塔!$N244+1),0),0)</f>
        <v>4457</v>
      </c>
      <c r="BR244" s="14">
        <f>IF($I244&gt;0,ROUND((INDEX(新战舰养成!AC$6:AC$18,通天塔!$L244+1)+INDEX(新战舰养成!I$6:I$18,通天塔!$L244+1)*(通天塔!$I244-1))*INDEX(战舰突破!$D$6:$D$18,通天塔!$O244+1),0),0)</f>
        <v>23422</v>
      </c>
      <c r="BS244" s="14">
        <f>IF($I244&gt;0,ROUND((INDEX(新战舰养成!AD$6:AD$18,通天塔!$L244+1)+INDEX(新战舰养成!J$6:J$18,通天塔!$L244+1)*(通天塔!$I244-1))*INDEX(战舰突破!$D$6:$D$18,通天塔!$O244+1),0),0)</f>
        <v>0</v>
      </c>
      <c r="BT244" s="14">
        <f>IF($I244&gt;0,ROUND((INDEX(新战舰养成!AE$6:AE$18,通天塔!$L244+1)+INDEX(新战舰养成!K$6:K$18,通天塔!$L244+1)*(通天塔!$I244-1))*INDEX(战舰突破!$D$6:$D$18,通天塔!$O244+1),0),0)</f>
        <v>0</v>
      </c>
      <c r="BU244" s="14">
        <f>IF($I244&gt;0,ROUND((INDEX(新战舰养成!AF$6:AF$18,通天塔!$L244+1)+INDEX(新战舰养成!L$6:L$18,通天塔!$L244+1)*(通天塔!$I244-1))*INDEX(战舰突破!$D$6:$D$18,通天塔!$O244+1),0),0)</f>
        <v>161508</v>
      </c>
      <c r="BV244" s="14">
        <f>IF($I244&gt;0,ROUND((INDEX(新战舰养成!AG$6:AG$18,通天塔!$L244+1)+INDEX(新战舰养成!M$6:M$18,通天塔!$L244+1)*(通天塔!$I244-1))*INDEX(战舰突破!$D$6:$D$18,通天塔!$O244+1),0),0)</f>
        <v>6038</v>
      </c>
      <c r="BY244" s="14">
        <f>(INDEX(装备数值!$C$13:$G$116,通天塔!$P244*8+1,BY$2)+INDEX(装备数值!$C$13:$G$116,通天塔!$Q244*8+2,BY$2)+INDEX(装备数值!$C$13:$G$116,通天塔!$S244*8+3,BY$2)+INDEX(装备数值!$C$13:$G$116,通天塔!$R244*8+4,BY$2)+INDEX(装备数值!$C$13:$G$116,通天塔!$T244*8+5,BY$2)+INDEX(装备数值!$C$13:$G$116,通天塔!$U244*8+6,BY$2)+INDEX(装备数值!$C$13:$G$116,通天塔!$V244*8+7,BY$2)+INDEX(装备数值!$C$13:$G$116,通天塔!$W244*8+8,BY$2))</f>
        <v>11175</v>
      </c>
      <c r="BZ244" s="14">
        <f>(INDEX(装备数值!$C$13:$G$116,通天塔!$P244*8+1,BZ$2)+INDEX(装备数值!$C$13:$G$116,通天塔!$Q244*8+2,BZ$2)+INDEX(装备数值!$C$13:$G$116,通天塔!$S244*8+3,BZ$2)+INDEX(装备数值!$C$13:$G$116,通天塔!$R244*8+4,BZ$2)+INDEX(装备数值!$C$13:$G$116,通天塔!$T244*8+5,BZ$2)+INDEX(装备数值!$C$13:$G$116,通天塔!$U244*8+6,BZ$2)+INDEX(装备数值!$C$13:$G$116,通天塔!$V244*8+7,BZ$2)+INDEX(装备数值!$C$13:$G$116,通天塔!$W244*8+8,BZ$2))</f>
        <v>84375</v>
      </c>
      <c r="CA244" s="14">
        <f>(INDEX(装备数值!$C$13:$G$116,通天塔!$P244*8+1,CA$2)+INDEX(装备数值!$C$13:$G$116,通天塔!$Q244*8+2,CA$2)+INDEX(装备数值!$C$13:$G$116,通天塔!$S244*8+3,CA$2)+INDEX(装备数值!$C$13:$G$116,通天塔!$R244*8+4,CA$2)+INDEX(装备数值!$C$13:$G$116,通天塔!$T244*8+5,CA$2)+INDEX(装备数值!$C$13:$G$116,通天塔!$U244*8+6,CA$2)+INDEX(装备数值!$C$13:$G$116,通天塔!$V244*8+7,CA$2)+INDEX(装备数值!$C$13:$G$116,通天塔!$W244*8+8,CA$2))</f>
        <v>5550</v>
      </c>
      <c r="CB244" s="14">
        <f>(INDEX(装备数值!$C$13:$G$116,通天塔!$P244*8+1,CB$2)+INDEX(装备数值!$C$13:$G$116,通天塔!$Q244*8+2,CB$2)+INDEX(装备数值!$C$13:$G$116,通天塔!$S244*8+3,CB$2)+INDEX(装备数值!$C$13:$G$116,通天塔!$R244*8+4,CB$2)+INDEX(装备数值!$C$13:$G$116,通天塔!$T244*8+5,CB$2)+INDEX(装备数值!$C$13:$G$116,通天塔!$U244*8+6,CB$2)+INDEX(装备数值!$C$13:$G$116,通天塔!$V244*8+7,CB$2)+INDEX(装备数值!$C$13:$G$116,通天塔!$W244*8+8,CB$2))</f>
        <v>112500</v>
      </c>
      <c r="CC244" s="14">
        <f>(INDEX(装备数值!$C$13:$G$116,通天塔!$P244*8+1,CC$2)+INDEX(装备数值!$C$13:$G$116,通天塔!$Q244*8+2,CC$2)+INDEX(装备数值!$C$13:$G$116,通天塔!$S244*8+3,CC$2)+INDEX(装备数值!$C$13:$G$116,通天塔!$R244*8+4,CC$2)+INDEX(装备数值!$C$13:$G$116,通天塔!$T244*8+5,CC$2)+INDEX(装备数值!$C$13:$G$116,通天塔!$U244*8+6,CC$2)+INDEX(装备数值!$C$13:$G$116,通天塔!$V244*8+7,CC$2)+INDEX(装备数值!$C$13:$G$116,通天塔!$W244*8+8,CC$2))</f>
        <v>2250</v>
      </c>
      <c r="CF244" s="14">
        <f>INDEX(装备数值!$I$13:$M$116,通天塔!$P244*8+1,CF$2)*$X244+INDEX(装备数值!$I$13:$M$116,通天塔!$Q244*8+2,CF$2)*$Y244+INDEX(装备数值!$I$13:$M$116,通天塔!$S244*8+3,CF$2)*$Z244+INDEX(装备数值!$I$13:$M$116,通天塔!$R244*8+4,CF$2)*$AA244+INDEX(装备数值!$I$13:$M$116,通天塔!$T244*8+5,CF$2)*$AB244+INDEX(装备数值!$I$13:$M$116,通天塔!$U244*8+6,CF$2)*$AC244+INDEX(装备数值!$I$13:$M$116,通天塔!$V244*8+7,CF$2)*$AD244+INDEX(装备数值!$I$13:$M$116,通天塔!$W244*8+8,CF$2)*$AE244</f>
        <v>29800</v>
      </c>
      <c r="CG244" s="14">
        <f>INDEX(装备数值!$I$13:$M$116,通天塔!$P244*8+1,CG$2)*$X244+INDEX(装备数值!$I$13:$M$116,通天塔!$Q244*8+2,CG$2)*$Y244+INDEX(装备数值!$I$13:$M$116,通天塔!$S244*8+3,CG$2)*$Z244+INDEX(装备数值!$I$13:$M$116,通天塔!$R244*8+4,CG$2)*$AA244+INDEX(装备数值!$I$13:$M$116,通天塔!$T244*8+5,CG$2)*$AB244+INDEX(装备数值!$I$13:$M$116,通天塔!$U244*8+6,CG$2)*$AC244+INDEX(装备数值!$I$13:$M$116,通天塔!$V244*8+7,CG$2)*$AD244+INDEX(装备数值!$I$13:$M$116,通天塔!$W244*8+8,CG$2)*$AE244</f>
        <v>225000</v>
      </c>
      <c r="CH244" s="14">
        <f>INDEX(装备数值!$I$13:$M$116,通天塔!$P244*8+1,CH$2)*$X244+INDEX(装备数值!$I$13:$M$116,通天塔!$Q244*8+2,CH$2)*$Y244+INDEX(装备数值!$I$13:$M$116,通天塔!$S244*8+3,CH$2)*$Z244+INDEX(装备数值!$I$13:$M$116,通天塔!$R244*8+4,CH$2)*$AA244+INDEX(装备数值!$I$13:$M$116,通天塔!$T244*8+5,CH$2)*$AB244+INDEX(装备数值!$I$13:$M$116,通天塔!$U244*8+6,CH$2)*$AC244+INDEX(装备数值!$I$13:$M$116,通天塔!$V244*8+7,CH$2)*$AD244+INDEX(装备数值!$I$13:$M$116,通天塔!$W244*8+8,CH$2)*$AE244</f>
        <v>14800</v>
      </c>
      <c r="CI244" s="14">
        <f>INDEX(装备数值!$I$13:$M$116,通天塔!$P244*8+1,CI$2)*$X244+INDEX(装备数值!$I$13:$M$116,通天塔!$Q244*8+2,CI$2)*$Y244+INDEX(装备数值!$I$13:$M$116,通天塔!$S244*8+3,CI$2)*$Z244+INDEX(装备数值!$I$13:$M$116,通天塔!$R244*8+4,CI$2)*$AA244+INDEX(装备数值!$I$13:$M$116,通天塔!$T244*8+5,CI$2)*$AB244+INDEX(装备数值!$I$13:$M$116,通天塔!$U244*8+6,CI$2)*$AC244+INDEX(装备数值!$I$13:$M$116,通天塔!$V244*8+7,CI$2)*$AD244+INDEX(装备数值!$I$13:$M$116,通天塔!$W244*8+8,CI$2)*$AE244</f>
        <v>300000</v>
      </c>
      <c r="CJ244" s="14">
        <f>INDEX(装备数值!$I$13:$M$116,通天塔!$P244*8+1,CJ$2)*$X244+INDEX(装备数值!$I$13:$M$116,通天塔!$Q244*8+2,CJ$2)*$Y244+INDEX(装备数值!$I$13:$M$116,通天塔!$S244*8+3,CJ$2)*$Z244+INDEX(装备数值!$I$13:$M$116,通天塔!$R244*8+4,CJ$2)*$AA244+INDEX(装备数值!$I$13:$M$116,通天塔!$T244*8+5,CJ$2)*$AB244+INDEX(装备数值!$I$13:$M$116,通天塔!$U244*8+6,CJ$2)*$AC244+INDEX(装备数值!$I$13:$M$116,通天塔!$V244*8+7,CJ$2)*$AD244+INDEX(装备数值!$I$13:$M$116,通天塔!$W244*8+8,CJ$2)*$AE244</f>
        <v>6000</v>
      </c>
      <c r="CM244" s="14">
        <f>INDEX(装备数值!$X$13:$AH$116,$P244*8+1,CM$2)*$AF244+INDEX(装备数值!$X$13:$AH$116,$Q244*8+2,CM$2)*$AG244+INDEX(装备数值!$X$13:$AH$116,$S244*8+3,CM$2)*$AH244+INDEX(装备数值!$X$13:$AH$116,$R244*8+4,CM$2)*$AI244+INDEX(装备数值!$X$13:$AH$116,$T244*8+5,CM$2)*$AJ244+INDEX(装备数值!$X$13:$AH$116,$U244*8+6,CM$2)*$AK244+INDEX(装备数值!$X$13:$AH$116,$V244*8+7,CM$2)*$AL244+INDEX(装备数值!$X$13:$AH$116,$W244*8+8,CM$2)*$AM244</f>
        <v>11250</v>
      </c>
      <c r="CN244" s="14">
        <f>INDEX(装备数值!$X$13:$AH$116,$P244*8+1,CN$2)*$AF244+INDEX(装备数值!$X$13:$AH$116,$Q244*8+2,CN$2)*$AG244+INDEX(装备数值!$X$13:$AH$116,$S244*8+3,CN$2)*$AH244+INDEX(装备数值!$X$13:$AH$116,$R244*8+4,CN$2)*$AI244+INDEX(装备数值!$X$13:$AH$116,$T244*8+5,CN$2)*$AJ244+INDEX(装备数值!$X$13:$AH$116,$U244*8+6,CN$2)*$AK244+INDEX(装备数值!$X$13:$AH$116,$V244*8+7,CN$2)*$AL244+INDEX(装备数值!$X$13:$AH$116,$W244*8+8,CN$2)*$AM244</f>
        <v>75915</v>
      </c>
      <c r="CO244" s="14">
        <f>INDEX(装备数值!$X$13:$AH$116,$P244*8+1,CO$2)*$AF244+INDEX(装备数值!$X$13:$AH$116,$Q244*8+2,CO$2)*$AG244+INDEX(装备数值!$X$13:$AH$116,$S244*8+3,CO$2)*$AH244+INDEX(装备数值!$X$13:$AH$116,$R244*8+4,CO$2)*$AI244+INDEX(装备数值!$X$13:$AH$116,$T244*8+5,CO$2)*$AJ244+INDEX(装备数值!$X$13:$AH$116,$U244*8+6,CO$2)*$AK244+INDEX(装备数值!$X$13:$AH$116,$V244*8+7,CO$2)*$AL244+INDEX(装备数值!$X$13:$AH$116,$W244*8+8,CO$2)*$AM244</f>
        <v>4480</v>
      </c>
      <c r="CP244" s="14">
        <f>INDEX(装备数值!$X$13:$AH$116,$P244*8+1,CP$2)*$AF244+INDEX(装备数值!$X$13:$AH$116,$Q244*8+2,CP$2)*$AG244+INDEX(装备数值!$X$13:$AH$116,$S244*8+3,CP$2)*$AH244+INDEX(装备数值!$X$13:$AH$116,$R244*8+4,CP$2)*$AI244+INDEX(装备数值!$X$13:$AH$116,$T244*8+5,CP$2)*$AJ244+INDEX(装备数值!$X$13:$AH$116,$U244*8+6,CP$2)*$AK244+INDEX(装备数值!$X$13:$AH$116,$V244*8+7,CP$2)*$AL244+INDEX(装备数值!$X$13:$AH$116,$W244*8+8,CP$2)*$AM244</f>
        <v>123750</v>
      </c>
      <c r="CQ244" s="14">
        <f>INDEX(装备数值!$X$13:$AH$116,$P244*8+1,CQ$2)*$AF244+INDEX(装备数值!$X$13:$AH$116,$Q244*8+2,CQ$2)*$AG244+INDEX(装备数值!$X$13:$AH$116,$S244*8+3,CQ$2)*$AH244+INDEX(装备数值!$X$13:$AH$116,$R244*8+4,CQ$2)*$AI244+INDEX(装备数值!$X$13:$AH$116,$T244*8+5,CQ$2)*$AJ244+INDEX(装备数值!$X$13:$AH$116,$U244*8+6,CQ$2)*$AK244+INDEX(装备数值!$X$13:$AH$116,$V244*8+7,CQ$2)*$AL244+INDEX(装备数值!$X$13:$AH$116,$W244*8+8,CQ$2)*$AM244</f>
        <v>1800</v>
      </c>
      <c r="CR244" s="14">
        <f>INDEX(装备数值!$X$13:$AH$116,$P244*8+1,CR$2)*$AF244+INDEX(装备数值!$X$13:$AH$116,$Q244*8+2,CR$2)*$AG244+INDEX(装备数值!$X$13:$AH$116,$S244*8+3,CR$2)*$AH244+INDEX(装备数值!$X$13:$AH$116,$R244*8+4,CR$2)*$AI244+INDEX(装备数值!$X$13:$AH$116,$T244*8+5,CR$2)*$AJ244+INDEX(装备数值!$X$13:$AH$116,$U244*8+6,CR$2)*$AK244+INDEX(装备数值!$X$13:$AH$116,$V244*8+7,CR$2)*$AL244+INDEX(装备数值!$X$13:$AH$116,$W244*8+8,CR$2)*$AM244</f>
        <v>7840</v>
      </c>
      <c r="CS244" s="14">
        <f>INDEX(装备数值!$X$13:$AH$116,$P244*8+1,CS$2)*$AF244+INDEX(装备数值!$X$13:$AH$116,$Q244*8+2,CS$2)*$AG244+INDEX(装备数值!$X$13:$AH$116,$S244*8+3,CS$2)*$AH244+INDEX(装备数值!$X$13:$AH$116,$R244*8+4,CS$2)*$AI244+INDEX(装备数值!$X$13:$AH$116,$T244*8+5,CS$2)*$AJ244+INDEX(装备数值!$X$13:$AH$116,$U244*8+6,CS$2)*$AK244+INDEX(装备数值!$X$13:$AH$116,$V244*8+7,CS$2)*$AL244+INDEX(装备数值!$X$13:$AH$116,$W244*8+8,CS$2)*$AM244</f>
        <v>6720</v>
      </c>
      <c r="CT244" s="14">
        <f>INDEX(装备数值!$X$13:$AH$116,$P244*8+1,CT$2)*$AF244+INDEX(装备数值!$X$13:$AH$116,$Q244*8+2,CT$2)*$AG244+INDEX(装备数值!$X$13:$AH$116,$S244*8+3,CT$2)*$AH244+INDEX(装备数值!$X$13:$AH$116,$R244*8+4,CT$2)*$AI244+INDEX(装备数值!$X$13:$AH$116,$T244*8+5,CT$2)*$AJ244+INDEX(装备数值!$X$13:$AH$116,$U244*8+6,CT$2)*$AK244+INDEX(装备数值!$X$13:$AH$116,$V244*8+7,CT$2)*$AL244+INDEX(装备数值!$X$13:$AH$116,$W244*8+8,CT$2)*$AM244</f>
        <v>7840</v>
      </c>
      <c r="CU244" s="14">
        <f>INDEX(装备数值!$X$13:$AH$116,$P244*8+1,CU$2)*$AF244+INDEX(装备数值!$X$13:$AH$116,$Q244*8+2,CU$2)*$AG244+INDEX(装备数值!$X$13:$AH$116,$S244*8+3,CU$2)*$AH244+INDEX(装备数值!$X$13:$AH$116,$R244*8+4,CU$2)*$AI244+INDEX(装备数值!$X$13:$AH$116,$T244*8+5,CU$2)*$AJ244+INDEX(装备数值!$X$13:$AH$116,$U244*8+6,CU$2)*$AK244+INDEX(装备数值!$X$13:$AH$116,$V244*8+7,CU$2)*$AL244+INDEX(装备数值!$X$13:$AH$116,$W244*8+8,CU$2)*$AM244</f>
        <v>6720</v>
      </c>
      <c r="CV244" s="14">
        <f>INDEX(装备数值!$X$13:$AH$116,$P244*8+1,CV$2)*$AF244+INDEX(装备数值!$X$13:$AH$116,$Q244*8+2,CV$2)*$AG244+INDEX(装备数值!$X$13:$AH$116,$S244*8+3,CV$2)*$AH244+INDEX(装备数值!$X$13:$AH$116,$R244*8+4,CV$2)*$AI244+INDEX(装备数值!$X$13:$AH$116,$T244*8+5,CV$2)*$AJ244+INDEX(装备数值!$X$13:$AH$116,$U244*8+6,CV$2)*$AK244+INDEX(装备数值!$X$13:$AH$116,$V244*8+7,CV$2)*$AL244+INDEX(装备数值!$X$13:$AH$116,$W244*8+8,CV$2)*$AM244</f>
        <v>25</v>
      </c>
      <c r="CW244" s="14">
        <f>INDEX(装备数值!$X$13:$AH$116,$P244*8+1,CW$2)*$AF244+INDEX(装备数值!$X$13:$AH$116,$Q244*8+2,CW$2)*$AG244+INDEX(装备数值!$X$13:$AH$116,$S244*8+3,CW$2)*$AH244+INDEX(装备数值!$X$13:$AH$116,$R244*8+4,CW$2)*$AI244+INDEX(装备数值!$X$13:$AH$116,$T244*8+5,CW$2)*$AJ244+INDEX(装备数值!$X$13:$AH$116,$U244*8+6,CW$2)*$AK244+INDEX(装备数值!$X$13:$AH$116,$V244*8+7,CW$2)*$AL244+INDEX(装备数值!$X$13:$AH$116,$W244*8+8,CW$2)*$AM244</f>
        <v>25</v>
      </c>
      <c r="CY244" s="14">
        <f>INDEX(装备数值!$AN$17:$AN$117,MATCH(MIN($X244:$AE244),装备数值!$AO$17:$AO$117,1))</f>
        <v>20</v>
      </c>
      <c r="CZ244" s="14">
        <f>IF(COUNTIF($P244:$W244,"&gt;"&amp;0)=8,INDEX(装备数值!AR$17:AR$117,$CY244+1),0)</f>
        <v>4800</v>
      </c>
      <c r="DA244" s="14">
        <f>IF(COUNTIF($P244:$W244,"&gt;"&amp;0)=8,INDEX(装备数值!AS$17:AS$117,$CY244+1),0)</f>
        <v>36000</v>
      </c>
      <c r="DB244" s="14">
        <f>IF(COUNTIF($P244:$W244,"&gt;"&amp;0)=8,INDEX(装备数值!AT$17:AT$117,$CY244+1),0)</f>
        <v>2400</v>
      </c>
      <c r="DC244" s="14">
        <f>IF(COUNTIF($P244:$W244,"&gt;"&amp;0)=8,INDEX(装备数值!AU$17:AU$117,$CY244+1),0)</f>
        <v>48000</v>
      </c>
      <c r="DD244" s="14">
        <f>IF(COUNTIF($P244:$W244,"&gt;"&amp;0)=8,INDEX(装备数值!AV$17:AV$117,$CY244+1),0)</f>
        <v>920</v>
      </c>
      <c r="DF244" s="14">
        <f>INDEX(装备数值!$AY$17:$AY$77,MATCH(MIN($AF244:$AM244),装备数值!$AZ$17:$AZ$77,1))</f>
        <v>10</v>
      </c>
      <c r="DG244" s="26">
        <f>INDEX(装备数值!BA$17:BA$77,通天塔!DF244+1)</f>
        <v>0.1</v>
      </c>
      <c r="DH244" s="26">
        <f>INDEX(装备数值!BA$17:BA$77,通天塔!DF244+1)</f>
        <v>0.1</v>
      </c>
      <c r="DJ244" s="14">
        <f t="shared" si="465"/>
        <v>14</v>
      </c>
      <c r="DK244" s="14">
        <f>VLOOKUP(DJ244,军阶与晶片数值!$W$6:$X$27,2)</f>
        <v>3</v>
      </c>
      <c r="DL244" s="14">
        <f>INDEX(军阶与晶片数值!Y$6:Y$27,$DK244+1)</f>
        <v>300</v>
      </c>
      <c r="DM244" s="14">
        <f>INDEX(军阶与晶片数值!Z$6:Z$27,$DK244+1)</f>
        <v>300</v>
      </c>
      <c r="DN244" s="14">
        <f>INDEX(军阶与晶片数值!AA$6:AA$27,$DK244+1)</f>
        <v>300</v>
      </c>
      <c r="DO244" s="14">
        <f>INDEX(军阶与晶片数值!AB$6:AB$27,$DK244+1)</f>
        <v>300</v>
      </c>
      <c r="DP244" s="26">
        <f>INDEX(军阶与晶片数值!AC$6:AC$27,$DK244+1)</f>
        <v>15</v>
      </c>
      <c r="DQ244" s="26">
        <f>INDEX(军阶与晶片数值!AD$6:AD$27,$DK244+1)</f>
        <v>7.5</v>
      </c>
      <c r="DS244" s="26">
        <f>INDEX(军阶与晶片数值!I$6:I$16,AN244+1)</f>
        <v>0.03</v>
      </c>
      <c r="DT244" s="26">
        <f>INDEX(军阶与晶片数值!M$6:M$16,AO244+1)</f>
        <v>0.03</v>
      </c>
      <c r="DU244" s="26">
        <f>INDEX(军阶与晶片数值!J$6:J$16,AP244+1)</f>
        <v>0.03</v>
      </c>
      <c r="DV244" s="26">
        <f>INDEX(军阶与晶片数值!K$6:K$16,AQ244+1)</f>
        <v>0.06</v>
      </c>
      <c r="DW244" s="26">
        <f>INDEX(军阶与晶片数值!L$6:L$16,AR244+1)</f>
        <v>0.06</v>
      </c>
      <c r="DX244" s="28">
        <f>INDEX(军阶与晶片数值!N$6:N$16,AS244+1)</f>
        <v>0</v>
      </c>
      <c r="DY244" s="28">
        <f>INDEX(军阶与晶片数值!O$6:O$16,AT244+1)</f>
        <v>0</v>
      </c>
      <c r="DZ244" s="28">
        <f>INDEX(军阶与晶片数值!P$6:P$16,AU244+1)</f>
        <v>0</v>
      </c>
      <c r="EA244" s="28">
        <f>INDEX(军阶与晶片数值!Q$6:Q$16,AV244+1)</f>
        <v>0</v>
      </c>
      <c r="EB244" s="26">
        <f>INDEX(军阶与晶片数值!R$6:R$16,AW244+1)</f>
        <v>0.06</v>
      </c>
      <c r="EC244" s="26">
        <f>INDEX(军阶与晶片数值!S$6:S$16,AX244+1)</f>
        <v>0.06</v>
      </c>
      <c r="ED244" s="26">
        <f>INDEX(军阶与晶片数值!T$6:T$16,AY244+1)</f>
        <v>0</v>
      </c>
      <c r="EE244" s="26">
        <f>INDEX(军阶与晶片数值!U$6:U$16,AZ244+1)</f>
        <v>0</v>
      </c>
      <c r="EG244" s="26">
        <f>INDEX(军阶与晶片数值!$C$6:$C$36,通天塔!$BA244+1)</f>
        <v>0.55000000000000004</v>
      </c>
      <c r="EH244" s="26">
        <f>INDEX(军阶与晶片数值!$C$6:$C$36,通天塔!$BA244+1)</f>
        <v>0.55000000000000004</v>
      </c>
      <c r="EI244" s="26">
        <f>INDEX(军阶与晶片数值!$C$6:$C$36,通天塔!$BA244+1)</f>
        <v>0.55000000000000004</v>
      </c>
      <c r="EJ244" s="26">
        <f>INDEX(军阶与晶片数值!$C$6:$C$36,通天塔!$BA244+1)</f>
        <v>0.55000000000000004</v>
      </c>
      <c r="EK244" s="26">
        <f>INDEX(军阶与晶片数值!$C$6:$C$36,通天塔!$BA244+1)</f>
        <v>0.55000000000000004</v>
      </c>
      <c r="EM244" s="14">
        <f>INDEX(战舰突破!$H$6:$H$18,通天塔!$J244+1)+INDEX(战舰突破!$H$23:$H$35,通天塔!$K244+1)+INDEX(战舰突破!$H$40:$H$52,通天塔!$L244+1)</f>
        <v>200</v>
      </c>
      <c r="EN244" s="14">
        <f>INDEX(战舰突破!$I$6:$I$18,通天塔!$J244+1)+INDEX(战舰突破!$I$23:$I$35,通天塔!$K244+1)+INDEX(战舰突破!$I$40:$I$52,通天塔!$L244+1)</f>
        <v>200</v>
      </c>
      <c r="EO244" s="14">
        <f>INDEX(战舰突破!$J$6:$J$18,通天塔!$J244+1)+INDEX(战舰突破!$J$23:$J$35,通天塔!$K244+1)+INDEX(战舰突破!$J$40:$J$52,通天塔!$L244+1)</f>
        <v>0</v>
      </c>
      <c r="EP244" s="14">
        <f>INDEX(战舰突破!$K$6:$K$18,通天塔!$J244+1)+INDEX(战舰突破!$K$23:$K$35,通天塔!$K244+1)+INDEX(战舰突破!$K$40:$K$52,通天塔!$L244+1)</f>
        <v>0</v>
      </c>
      <c r="EQ244" s="14">
        <f>INDEX(战舰突破!$L$6:$L$18,通天塔!$J244+1)+INDEX(战舰突破!$L$23:$L$35,通天塔!$K244+1)+INDEX(战舰突破!$L$40:$L$52,通天塔!$L244+1)</f>
        <v>200</v>
      </c>
      <c r="ER244" s="18">
        <f>INDEX(战舰突破!$N$6:$N$18,通天塔!$J244+1)+INDEX(战舰突破!$N$23:$N$35,通天塔!$K244+1)+INDEX(战舰突破!$N$40:$N$52,通天塔!$L244+1)</f>
        <v>0</v>
      </c>
      <c r="ES244" s="18">
        <f>INDEX(战舰突破!$O$6:$O$18,通天塔!$J244+1)+INDEX(战舰突破!$O$23:$O$35,通天塔!$K244+1)+INDEX(战舰突破!$O$40:$O$52,通天塔!$L244+1)</f>
        <v>0</v>
      </c>
      <c r="ET244" s="18">
        <f>INDEX(战舰突破!$P$6:$P$18,通天塔!$J244+1)+INDEX(战舰突破!$P$23:$P$35,通天塔!$K244+1)+INDEX(战舰突破!$P$40:$P$52,通天塔!$L244+1)</f>
        <v>0</v>
      </c>
      <c r="EU244" s="18">
        <f>INDEX(战舰突破!$Q$6:$Q$18,通天塔!$J244+1)+INDEX(战舰突破!$Q$23:$Q$35,通天塔!$K244+1)+INDEX(战舰突破!$Q$40:$Q$52,通天塔!$L244+1)</f>
        <v>0</v>
      </c>
      <c r="EV244" s="18">
        <f>INDEX(战舰突破!$R$6:$R$18,通天塔!$J244+1)+INDEX(战舰突破!$R$23:$R$35,通天塔!$K244+1)+INDEX(战舰突破!$R$40:$R$52,通天塔!$L244+1)</f>
        <v>0</v>
      </c>
      <c r="EW244" s="18">
        <f>INDEX(战舰突破!$M$6:$M$18,通天塔!$J244+1)+INDEX(战舰突破!$M$23:$M$35,通天塔!$K244+1)+INDEX(战舰突破!$M$40:$M$52,通天塔!$L244+1)</f>
        <v>0.2</v>
      </c>
      <c r="EX244" s="22">
        <f>INDEX(战舰突破!$W$6:$W$18,通天塔!$J244+1)+INDEX(战舰突破!$W$23:$W$35,通天塔!$K244+1)+INDEX(战舰突破!$W$40:$W$52,通天塔!$L244+1)</f>
        <v>0.5</v>
      </c>
      <c r="FA244" s="14">
        <f>INDEX(战舰突破!$S$6:$S$18,通天塔!$J244+1)</f>
        <v>0</v>
      </c>
      <c r="FB244" s="14">
        <f>INDEX(战舰突破!$T$6:$T$18,通天塔!$J244+1)</f>
        <v>0.5</v>
      </c>
      <c r="FC244" s="14">
        <f>INDEX(战舰突破!$U$6:$U$18,通天塔!$J244+1)</f>
        <v>0.1</v>
      </c>
      <c r="FD244" s="14">
        <f>INDEX(战舰突破!$V$6:$V$18,通天塔!$J244+1)</f>
        <v>0</v>
      </c>
      <c r="FE244" s="14">
        <f>INDEX(战舰突破!$X$6:$X$18,通天塔!$J244+1)</f>
        <v>6</v>
      </c>
      <c r="FG244" s="14">
        <f>INDEX(战舰突破!$S$23:$S$35,通天塔!$J244+1)</f>
        <v>0.6</v>
      </c>
      <c r="FH244" s="14">
        <f>INDEX(战舰突破!$T$23:$T$35,通天塔!$J244+1)</f>
        <v>0.25</v>
      </c>
      <c r="FI244" s="14">
        <f>INDEX(战舰突破!$U$23:$U$35,通天塔!$J244+1)</f>
        <v>0.1</v>
      </c>
      <c r="FJ244" s="14">
        <f>INDEX(战舰突破!$V$23:$V$35,通天塔!$J244+1)</f>
        <v>0</v>
      </c>
      <c r="FK244" s="14">
        <f>INDEX(战舰突破!$X$23:$X$35,通天塔!$J244+1)</f>
        <v>90</v>
      </c>
      <c r="FM244" s="14">
        <f>INDEX(战舰突破!$S$40:$S$52,通天塔!$J244+1)</f>
        <v>0.6</v>
      </c>
      <c r="FN244" s="14">
        <f>INDEX(战舰突破!$T$40:$T$52,通天塔!$J244+1)</f>
        <v>0.25</v>
      </c>
      <c r="FO244" s="14">
        <f>INDEX(战舰突破!$U$40:$U$52,通天塔!$J244+1)</f>
        <v>0.1</v>
      </c>
      <c r="FP244" s="14">
        <f>INDEX(战舰突破!$V$40:$V$52,通天塔!$J244+1)</f>
        <v>0</v>
      </c>
      <c r="FQ244" s="14">
        <f>INDEX(战舰突破!$X$40:$X$52,通天塔!$J244+1)</f>
        <v>150</v>
      </c>
      <c r="FT244" s="14">
        <f t="shared" si="466"/>
        <v>130663</v>
      </c>
      <c r="FU244" s="14">
        <f t="shared" si="467"/>
        <v>128178</v>
      </c>
      <c r="FV244" s="14">
        <f t="shared" si="468"/>
        <v>128752</v>
      </c>
      <c r="FW244" s="14">
        <f t="shared" si="469"/>
        <v>986903</v>
      </c>
      <c r="FX244" s="14">
        <f t="shared" si="470"/>
        <v>63607</v>
      </c>
      <c r="FY244" s="14">
        <f t="shared" si="471"/>
        <v>1599302</v>
      </c>
      <c r="FZ244" s="14">
        <f t="shared" si="472"/>
        <v>35275</v>
      </c>
      <c r="GA244" s="28">
        <f t="shared" si="473"/>
        <v>8140</v>
      </c>
      <c r="GB244" s="28">
        <f t="shared" si="474"/>
        <v>7020</v>
      </c>
      <c r="GC244" s="28">
        <f t="shared" si="475"/>
        <v>8140</v>
      </c>
      <c r="GD244" s="28">
        <f t="shared" si="476"/>
        <v>7020</v>
      </c>
      <c r="GE244" s="28">
        <f t="shared" si="477"/>
        <v>1.1660000000000001</v>
      </c>
      <c r="GF244" s="28">
        <f t="shared" si="478"/>
        <v>1.1660000000000001</v>
      </c>
      <c r="GG244" s="28">
        <f t="shared" si="479"/>
        <v>0</v>
      </c>
      <c r="GH244" s="28">
        <f t="shared" si="480"/>
        <v>20.03</v>
      </c>
      <c r="GI244" s="14">
        <f t="shared" si="481"/>
        <v>1</v>
      </c>
      <c r="GJ244" s="14">
        <f t="shared" si="482"/>
        <v>1.6</v>
      </c>
      <c r="GK244" s="14">
        <f t="shared" si="483"/>
        <v>1.6</v>
      </c>
      <c r="GL244" s="18">
        <f t="shared" si="484"/>
        <v>1.7</v>
      </c>
      <c r="GM244" s="18">
        <f t="shared" si="485"/>
        <v>1.45</v>
      </c>
      <c r="GN244" s="18">
        <f t="shared" si="486"/>
        <v>1.45</v>
      </c>
      <c r="GO244" s="29">
        <f t="shared" si="487"/>
        <v>8290</v>
      </c>
      <c r="GP244" s="29">
        <f t="shared" si="487"/>
        <v>8590</v>
      </c>
      <c r="GQ244" s="29">
        <f t="shared" si="487"/>
        <v>8590</v>
      </c>
      <c r="GR244" s="26">
        <f t="shared" si="488"/>
        <v>0.1</v>
      </c>
      <c r="GS244" s="26">
        <f t="shared" si="489"/>
        <v>0.1</v>
      </c>
      <c r="GT244" s="26">
        <f t="shared" si="490"/>
        <v>0.1</v>
      </c>
      <c r="GU244" s="14">
        <f t="shared" si="491"/>
        <v>2</v>
      </c>
      <c r="GV244" s="14">
        <f t="shared" si="492"/>
        <v>2</v>
      </c>
      <c r="GW244" s="14">
        <f t="shared" si="493"/>
        <v>2</v>
      </c>
      <c r="GX244" s="14">
        <f t="shared" si="494"/>
        <v>6</v>
      </c>
      <c r="GY244" s="14">
        <f t="shared" si="495"/>
        <v>90</v>
      </c>
      <c r="GZ244" s="14">
        <f t="shared" si="496"/>
        <v>150</v>
      </c>
      <c r="HA244">
        <v>228</v>
      </c>
      <c r="HB244" s="14">
        <f t="shared" si="497"/>
        <v>17019037</v>
      </c>
      <c r="HD244" s="14">
        <f t="shared" si="498"/>
        <v>127214</v>
      </c>
      <c r="HE244" s="14">
        <f t="shared" si="499"/>
        <v>65301</v>
      </c>
      <c r="HF244" s="29">
        <f t="shared" si="500"/>
        <v>6739</v>
      </c>
      <c r="HG244" s="29">
        <f t="shared" si="501"/>
        <v>4631</v>
      </c>
      <c r="HH244" s="29">
        <f t="shared" si="502"/>
        <v>5842</v>
      </c>
      <c r="HI244" s="29">
        <f t="shared" si="503"/>
        <v>4669</v>
      </c>
      <c r="HJ244" s="14">
        <f t="shared" si="504"/>
        <v>1.1660000000000001</v>
      </c>
      <c r="HK244" s="14">
        <f t="shared" si="505"/>
        <v>1.1660000000000001</v>
      </c>
      <c r="HL244" s="14">
        <f t="shared" si="506"/>
        <v>38759</v>
      </c>
      <c r="HM244" s="14">
        <f t="shared" si="507"/>
        <v>58359</v>
      </c>
      <c r="HN244" s="26">
        <f t="shared" si="508"/>
        <v>0.5273972602739726</v>
      </c>
      <c r="HO244" s="26">
        <f t="shared" si="509"/>
        <v>0.54909540745322405</v>
      </c>
      <c r="HP244" s="29">
        <f t="shared" si="510"/>
        <v>14880</v>
      </c>
      <c r="HQ244" s="29">
        <f t="shared" si="511"/>
        <v>59040</v>
      </c>
      <c r="HR244" s="29">
        <f t="shared" si="512"/>
        <v>79381</v>
      </c>
      <c r="HS244" s="26">
        <f t="shared" si="513"/>
        <v>0.54047802028896397</v>
      </c>
      <c r="HT244" s="26">
        <f t="shared" si="514"/>
        <v>0.56929757147248694</v>
      </c>
      <c r="HU244" s="26">
        <f t="shared" si="515"/>
        <v>0.56929757147248694</v>
      </c>
      <c r="HV244" s="26">
        <f t="shared" si="516"/>
        <v>0.14047802028896395</v>
      </c>
      <c r="HW244" s="29">
        <f t="shared" si="517"/>
        <v>1.4</v>
      </c>
      <c r="HX244" s="29">
        <f t="shared" si="518"/>
        <v>2.2861112818936369</v>
      </c>
      <c r="HY244" s="29">
        <f t="shared" si="519"/>
        <v>2.2861112818936369</v>
      </c>
      <c r="HZ244" s="29">
        <f t="shared" si="520"/>
        <v>104159.99999999999</v>
      </c>
      <c r="IA244" s="29">
        <f t="shared" si="521"/>
        <v>89981.340055333552</v>
      </c>
      <c r="IB244" s="29">
        <f t="shared" si="522"/>
        <v>90736.8998339994</v>
      </c>
      <c r="IC244" s="29">
        <f t="shared" si="523"/>
        <v>762472</v>
      </c>
      <c r="ID244" s="14">
        <f t="shared" si="524"/>
        <v>284878.24</v>
      </c>
      <c r="IH244" s="14">
        <v>10</v>
      </c>
      <c r="II244" s="14">
        <v>5</v>
      </c>
      <c r="IJ244" s="14">
        <v>3000</v>
      </c>
      <c r="IK244" s="14">
        <v>500</v>
      </c>
      <c r="IL244" s="14">
        <v>375</v>
      </c>
      <c r="IM244" s="23">
        <f t="shared" si="525"/>
        <v>330354985</v>
      </c>
      <c r="IN244" s="23">
        <f t="shared" si="526"/>
        <v>1</v>
      </c>
      <c r="IO244" s="23">
        <f t="shared" si="527"/>
        <v>330354.99</v>
      </c>
      <c r="IP244" s="23">
        <f t="shared" si="528"/>
        <v>397519332</v>
      </c>
      <c r="IQ244" s="23">
        <f t="shared" si="529"/>
        <v>1</v>
      </c>
      <c r="IR244" s="23">
        <f t="shared" si="530"/>
        <v>397519.33</v>
      </c>
      <c r="IS244" s="14">
        <v>1</v>
      </c>
      <c r="IT244" s="14">
        <v>1</v>
      </c>
      <c r="IU244" s="14">
        <v>240</v>
      </c>
      <c r="IV244" s="14">
        <v>40</v>
      </c>
      <c r="IW244" s="14">
        <v>30</v>
      </c>
      <c r="IX244" s="23">
        <f t="shared" si="531"/>
        <v>31785578</v>
      </c>
      <c r="IY244" s="23">
        <f t="shared" si="532"/>
        <v>1</v>
      </c>
      <c r="IZ244" s="23">
        <f t="shared" si="533"/>
        <v>31785.58</v>
      </c>
      <c r="JA244" s="23"/>
      <c r="JB244" s="23"/>
      <c r="JC244" s="23"/>
      <c r="JG244">
        <f t="shared" si="534"/>
        <v>1.3335223442949522</v>
      </c>
      <c r="JH244">
        <f t="shared" si="535"/>
        <v>1.5548870534479144</v>
      </c>
      <c r="JJ244" s="14">
        <v>10</v>
      </c>
      <c r="JK244" s="14">
        <v>2</v>
      </c>
      <c r="JL244" s="14">
        <v>1.5</v>
      </c>
      <c r="JM244" s="23">
        <f t="shared" si="536"/>
        <v>1075767</v>
      </c>
      <c r="JN244" s="23">
        <f t="shared" si="537"/>
        <v>1</v>
      </c>
      <c r="JO244" s="23">
        <f t="shared" si="538"/>
        <v>1075.77</v>
      </c>
      <c r="JP244" s="14">
        <v>30</v>
      </c>
      <c r="JQ244" s="14">
        <v>6</v>
      </c>
      <c r="JR244" s="14">
        <v>4</v>
      </c>
      <c r="JS244" s="23">
        <f t="shared" si="539"/>
        <v>3082123</v>
      </c>
      <c r="JT244" s="23">
        <f t="shared" si="540"/>
        <v>1</v>
      </c>
      <c r="JU244" s="23">
        <f t="shared" si="541"/>
        <v>3082.12</v>
      </c>
      <c r="JW244" s="23">
        <f t="shared" si="542"/>
        <v>4109497</v>
      </c>
      <c r="JX244" s="23">
        <f t="shared" si="543"/>
        <v>1</v>
      </c>
      <c r="JY244" s="23">
        <f t="shared" si="544"/>
        <v>4109.5</v>
      </c>
      <c r="JZ244" s="23">
        <f t="shared" si="545"/>
        <v>1613651</v>
      </c>
      <c r="KA244" s="23">
        <f t="shared" si="546"/>
        <v>1</v>
      </c>
      <c r="KB244" s="23">
        <f t="shared" si="547"/>
        <v>1613.65</v>
      </c>
    </row>
    <row r="245" spans="3:288" ht="16.5" x14ac:dyDescent="0.2">
      <c r="C245" s="14" t="s">
        <v>889</v>
      </c>
      <c r="D245" s="14">
        <v>11</v>
      </c>
      <c r="E245" s="14"/>
      <c r="F245" s="14">
        <v>220</v>
      </c>
      <c r="G245" s="14">
        <v>220</v>
      </c>
      <c r="H245" s="14">
        <v>220</v>
      </c>
      <c r="I245" s="14">
        <v>220</v>
      </c>
      <c r="J245" s="14">
        <v>5</v>
      </c>
      <c r="K245" s="14">
        <v>5</v>
      </c>
      <c r="L245" s="14">
        <v>5</v>
      </c>
      <c r="M245" s="14">
        <v>3</v>
      </c>
      <c r="N245" s="14">
        <v>3</v>
      </c>
      <c r="O245" s="14">
        <v>3</v>
      </c>
      <c r="P245" s="14">
        <v>5</v>
      </c>
      <c r="Q245" s="14">
        <v>5</v>
      </c>
      <c r="R245" s="14">
        <v>5</v>
      </c>
      <c r="S245" s="14">
        <v>5</v>
      </c>
      <c r="T245" s="14">
        <v>5</v>
      </c>
      <c r="U245" s="14">
        <v>5</v>
      </c>
      <c r="V245" s="14">
        <v>5</v>
      </c>
      <c r="W245" s="14">
        <v>5</v>
      </c>
      <c r="X245" s="14">
        <v>220</v>
      </c>
      <c r="Y245" s="14">
        <v>220</v>
      </c>
      <c r="Z245" s="14">
        <v>220</v>
      </c>
      <c r="AA245" s="14">
        <v>220</v>
      </c>
      <c r="AB245" s="14">
        <v>220</v>
      </c>
      <c r="AC245" s="14">
        <v>220</v>
      </c>
      <c r="AD245" s="14">
        <v>220</v>
      </c>
      <c r="AE245" s="14">
        <v>220</v>
      </c>
      <c r="AF245" s="14">
        <v>30</v>
      </c>
      <c r="AG245" s="14">
        <v>25</v>
      </c>
      <c r="AH245" s="14">
        <v>25</v>
      </c>
      <c r="AI245" s="14">
        <v>25</v>
      </c>
      <c r="AJ245" s="14">
        <v>25</v>
      </c>
      <c r="AK245" s="14">
        <v>25</v>
      </c>
      <c r="AL245" s="14">
        <v>25</v>
      </c>
      <c r="AM245" s="14">
        <v>25</v>
      </c>
      <c r="AN245" s="14">
        <v>2</v>
      </c>
      <c r="AO245" s="14">
        <v>2</v>
      </c>
      <c r="AP245" s="14">
        <v>2</v>
      </c>
      <c r="AQ245" s="14">
        <v>2</v>
      </c>
      <c r="AR245" s="14">
        <v>2</v>
      </c>
      <c r="AS245" s="14">
        <v>0</v>
      </c>
      <c r="AT245" s="14">
        <v>0</v>
      </c>
      <c r="AU245" s="14">
        <v>0</v>
      </c>
      <c r="AV245" s="14">
        <v>0</v>
      </c>
      <c r="AW245" s="14">
        <v>2</v>
      </c>
      <c r="AX245" s="14">
        <v>2</v>
      </c>
      <c r="AY245" s="14">
        <v>0</v>
      </c>
      <c r="AZ245" s="14">
        <v>0</v>
      </c>
      <c r="BA245" s="14">
        <v>12</v>
      </c>
      <c r="BF245" s="14">
        <f>ROUND((INDEX(新战舰养成!S$6:S$18,通天塔!$J245+1)+INDEX(新战舰养成!D$6:D$18,通天塔!$J245+1)*(通天塔!$G245-1))*INDEX(战舰突破!$D$6:$D$18,通天塔!$M245+1),0)</f>
        <v>25659</v>
      </c>
      <c r="BG245" s="14">
        <f>ROUND((INDEX(新战舰养成!T$6:T$18,通天塔!$J245+1)+INDEX(新战舰养成!E$6:E$18,通天塔!$J245+1)*(通天塔!$G245-1))*INDEX(战舰突破!$D$6:$D$18,通天塔!$M245+1),0)</f>
        <v>205197</v>
      </c>
      <c r="BH245" s="14">
        <f>ROUND((INDEX(新战舰养成!U$6:U$18,通天塔!$J245+1)+INDEX(新战舰养成!F$6:F$18,通天塔!$J245+1)*(通天塔!$G245-1))*INDEX(战舰突破!$D$6:$D$18,通天塔!$M245+1),0)</f>
        <v>12932</v>
      </c>
      <c r="BI245" s="14">
        <f>ROUND((INDEX(新战舰养成!V$6:V$18,通天塔!$J245+1)+INDEX(新战舰养成!G$6:G$18,通天塔!$J245+1)*(通天塔!$G245-1))*INDEX(战舰突破!$D$6:$D$18,通天塔!$M245+1),0)</f>
        <v>390</v>
      </c>
      <c r="BJ245" s="14">
        <f>ROUND((INDEX(新战舰养成!W$6:W$18,通天塔!$J245+1)+INDEX(新战舰养成!H$6:H$18,通天塔!$J245+1)*(通天塔!$G245-1))*INDEX(战舰突破!$D$6:$D$18,通天塔!$M245+1),0)</f>
        <v>5</v>
      </c>
      <c r="BL245" s="14">
        <f>IF($H245&gt;0,ROUND((INDEX(新战舰养成!X$6:X$18,通天塔!$K245+1)+INDEX(新战舰养成!I$6:I$18,通天塔!$K245+1)*(通天塔!$H245-1))*INDEX(战舰突破!$D$6:$D$18,通天塔!$N245+1),0),0)</f>
        <v>26023</v>
      </c>
      <c r="BM245" s="14">
        <f>IF($H245&gt;0,ROUND((INDEX(新战舰养成!Y$6:Y$18,通天塔!$K245+1)+INDEX(新战舰养成!J$6:J$18,通天塔!$K245+1)*(通天塔!$H245-1))*INDEX(战舰突破!$D$6:$D$18,通天塔!$N245+1),0),0)</f>
        <v>0</v>
      </c>
      <c r="BN245" s="14">
        <f>IF($H245&gt;0,ROUND((INDEX(新战舰养成!Z$6:Z$18,通天塔!$K245+1)+INDEX(新战舰养成!K$6:K$18,通天塔!$K245+1)*(通天塔!$H245-1))*INDEX(战舰突破!$D$6:$D$18,通天塔!$N245+1),0),0)</f>
        <v>0</v>
      </c>
      <c r="BO245" s="14">
        <f>IF($H245&gt;0,ROUND((INDEX(新战舰养成!AA$6:AA$18,通天塔!$K245+1)+INDEX(新战舰养成!L$6:L$18,通天塔!$K245+1)*(通天塔!$H245-1))*INDEX(战舰突破!$D$6:$D$18,通天塔!$N245+1),0),0)</f>
        <v>256594</v>
      </c>
      <c r="BP245" s="14">
        <f>IF($H245&gt;0,ROUND((INDEX(新战舰养成!AB$6:AB$18,通天塔!$K245+1)+INDEX(新战舰养成!M$6:M$18,通天塔!$K245+1)*(通天塔!$H245-1))*INDEX(战舰突破!$D$6:$D$18,通天塔!$N245+1),0),0)</f>
        <v>5036</v>
      </c>
      <c r="BR245" s="14">
        <f>IF($I245&gt;0,ROUND((INDEX(新战舰养成!AC$6:AC$18,通天塔!$L245+1)+INDEX(新战舰养成!I$6:I$18,通天塔!$L245+1)*(通天塔!$I245-1))*INDEX(战舰突破!$D$6:$D$18,通天塔!$O245+1),0),0)</f>
        <v>26413</v>
      </c>
      <c r="BS245" s="14">
        <f>IF($I245&gt;0,ROUND((INDEX(新战舰养成!AD$6:AD$18,通天塔!$L245+1)+INDEX(新战舰养成!J$6:J$18,通天塔!$L245+1)*(通天塔!$I245-1))*INDEX(战舰突破!$D$6:$D$18,通天塔!$O245+1),0),0)</f>
        <v>0</v>
      </c>
      <c r="BT245" s="14">
        <f>IF($I245&gt;0,ROUND((INDEX(新战舰养成!AE$6:AE$18,通天塔!$L245+1)+INDEX(新战舰养成!K$6:K$18,通天塔!$L245+1)*(通天塔!$I245-1))*INDEX(战舰突破!$D$6:$D$18,通天塔!$O245+1),0),0)</f>
        <v>0</v>
      </c>
      <c r="BU245" s="14">
        <f>IF($I245&gt;0,ROUND((INDEX(新战舰养成!AF$6:AF$18,通天塔!$L245+1)+INDEX(新战舰养成!L$6:L$18,通天塔!$L245+1)*(通天塔!$I245-1))*INDEX(战舰突破!$D$6:$D$18,通天塔!$O245+1),0),0)</f>
        <v>185367</v>
      </c>
      <c r="BV245" s="14">
        <f>IF($I245&gt;0,ROUND((INDEX(新战舰养成!AG$6:AG$18,通天塔!$L245+1)+INDEX(新战舰养成!M$6:M$18,通天塔!$L245+1)*(通天塔!$I245-1))*INDEX(战舰突破!$D$6:$D$18,通天塔!$O245+1),0),0)</f>
        <v>6750</v>
      </c>
      <c r="BY245" s="14">
        <f>(INDEX(装备数值!$C$13:$G$116,通天塔!$P245*8+1,BY$2)+INDEX(装备数值!$C$13:$G$116,通天塔!$Q245*8+2,BY$2)+INDEX(装备数值!$C$13:$G$116,通天塔!$S245*8+3,BY$2)+INDEX(装备数值!$C$13:$G$116,通天塔!$R245*8+4,BY$2)+INDEX(装备数值!$C$13:$G$116,通天塔!$T245*8+5,BY$2)+INDEX(装备数值!$C$13:$G$116,通天塔!$U245*8+6,BY$2)+INDEX(装备数值!$C$13:$G$116,通天塔!$V245*8+7,BY$2)+INDEX(装备数值!$C$13:$G$116,通天塔!$W245*8+8,BY$2))</f>
        <v>11175</v>
      </c>
      <c r="BZ245" s="14">
        <f>(INDEX(装备数值!$C$13:$G$116,通天塔!$P245*8+1,BZ$2)+INDEX(装备数值!$C$13:$G$116,通天塔!$Q245*8+2,BZ$2)+INDEX(装备数值!$C$13:$G$116,通天塔!$S245*8+3,BZ$2)+INDEX(装备数值!$C$13:$G$116,通天塔!$R245*8+4,BZ$2)+INDEX(装备数值!$C$13:$G$116,通天塔!$T245*8+5,BZ$2)+INDEX(装备数值!$C$13:$G$116,通天塔!$U245*8+6,BZ$2)+INDEX(装备数值!$C$13:$G$116,通天塔!$V245*8+7,BZ$2)+INDEX(装备数值!$C$13:$G$116,通天塔!$W245*8+8,BZ$2))</f>
        <v>84375</v>
      </c>
      <c r="CA245" s="14">
        <f>(INDEX(装备数值!$C$13:$G$116,通天塔!$P245*8+1,CA$2)+INDEX(装备数值!$C$13:$G$116,通天塔!$Q245*8+2,CA$2)+INDEX(装备数值!$C$13:$G$116,通天塔!$S245*8+3,CA$2)+INDEX(装备数值!$C$13:$G$116,通天塔!$R245*8+4,CA$2)+INDEX(装备数值!$C$13:$G$116,通天塔!$T245*8+5,CA$2)+INDEX(装备数值!$C$13:$G$116,通天塔!$U245*8+6,CA$2)+INDEX(装备数值!$C$13:$G$116,通天塔!$V245*8+7,CA$2)+INDEX(装备数值!$C$13:$G$116,通天塔!$W245*8+8,CA$2))</f>
        <v>5550</v>
      </c>
      <c r="CB245" s="14">
        <f>(INDEX(装备数值!$C$13:$G$116,通天塔!$P245*8+1,CB$2)+INDEX(装备数值!$C$13:$G$116,通天塔!$Q245*8+2,CB$2)+INDEX(装备数值!$C$13:$G$116,通天塔!$S245*8+3,CB$2)+INDEX(装备数值!$C$13:$G$116,通天塔!$R245*8+4,CB$2)+INDEX(装备数值!$C$13:$G$116,通天塔!$T245*8+5,CB$2)+INDEX(装备数值!$C$13:$G$116,通天塔!$U245*8+6,CB$2)+INDEX(装备数值!$C$13:$G$116,通天塔!$V245*8+7,CB$2)+INDEX(装备数值!$C$13:$G$116,通天塔!$W245*8+8,CB$2))</f>
        <v>112500</v>
      </c>
      <c r="CC245" s="14">
        <f>(INDEX(装备数值!$C$13:$G$116,通天塔!$P245*8+1,CC$2)+INDEX(装备数值!$C$13:$G$116,通天塔!$Q245*8+2,CC$2)+INDEX(装备数值!$C$13:$G$116,通天塔!$S245*8+3,CC$2)+INDEX(装备数值!$C$13:$G$116,通天塔!$R245*8+4,CC$2)+INDEX(装备数值!$C$13:$G$116,通天塔!$T245*8+5,CC$2)+INDEX(装备数值!$C$13:$G$116,通天塔!$U245*8+6,CC$2)+INDEX(装备数值!$C$13:$G$116,通天塔!$V245*8+7,CC$2)+INDEX(装备数值!$C$13:$G$116,通天塔!$W245*8+8,CC$2))</f>
        <v>2250</v>
      </c>
      <c r="CF245" s="14">
        <f>INDEX(装备数值!$I$13:$M$116,通天塔!$P245*8+1,CF$2)*$X245+INDEX(装备数值!$I$13:$M$116,通天塔!$Q245*8+2,CF$2)*$Y245+INDEX(装备数值!$I$13:$M$116,通天塔!$S245*8+3,CF$2)*$Z245+INDEX(装备数值!$I$13:$M$116,通天塔!$R245*8+4,CF$2)*$AA245+INDEX(装备数值!$I$13:$M$116,通天塔!$T245*8+5,CF$2)*$AB245+INDEX(装备数值!$I$13:$M$116,通天塔!$U245*8+6,CF$2)*$AC245+INDEX(装备数值!$I$13:$M$116,通天塔!$V245*8+7,CF$2)*$AD245+INDEX(装备数值!$I$13:$M$116,通天塔!$W245*8+8,CF$2)*$AE245</f>
        <v>32780</v>
      </c>
      <c r="CG245" s="14">
        <f>INDEX(装备数值!$I$13:$M$116,通天塔!$P245*8+1,CG$2)*$X245+INDEX(装备数值!$I$13:$M$116,通天塔!$Q245*8+2,CG$2)*$Y245+INDEX(装备数值!$I$13:$M$116,通天塔!$S245*8+3,CG$2)*$Z245+INDEX(装备数值!$I$13:$M$116,通天塔!$R245*8+4,CG$2)*$AA245+INDEX(装备数值!$I$13:$M$116,通天塔!$T245*8+5,CG$2)*$AB245+INDEX(装备数值!$I$13:$M$116,通天塔!$U245*8+6,CG$2)*$AC245+INDEX(装备数值!$I$13:$M$116,通天塔!$V245*8+7,CG$2)*$AD245+INDEX(装备数值!$I$13:$M$116,通天塔!$W245*8+8,CG$2)*$AE245</f>
        <v>247500</v>
      </c>
      <c r="CH245" s="14">
        <f>INDEX(装备数值!$I$13:$M$116,通天塔!$P245*8+1,CH$2)*$X245+INDEX(装备数值!$I$13:$M$116,通天塔!$Q245*8+2,CH$2)*$Y245+INDEX(装备数值!$I$13:$M$116,通天塔!$S245*8+3,CH$2)*$Z245+INDEX(装备数值!$I$13:$M$116,通天塔!$R245*8+4,CH$2)*$AA245+INDEX(装备数值!$I$13:$M$116,通天塔!$T245*8+5,CH$2)*$AB245+INDEX(装备数值!$I$13:$M$116,通天塔!$U245*8+6,CH$2)*$AC245+INDEX(装备数值!$I$13:$M$116,通天塔!$V245*8+7,CH$2)*$AD245+INDEX(装备数值!$I$13:$M$116,通天塔!$W245*8+8,CH$2)*$AE245</f>
        <v>16280</v>
      </c>
      <c r="CI245" s="14">
        <f>INDEX(装备数值!$I$13:$M$116,通天塔!$P245*8+1,CI$2)*$X245+INDEX(装备数值!$I$13:$M$116,通天塔!$Q245*8+2,CI$2)*$Y245+INDEX(装备数值!$I$13:$M$116,通天塔!$S245*8+3,CI$2)*$Z245+INDEX(装备数值!$I$13:$M$116,通天塔!$R245*8+4,CI$2)*$AA245+INDEX(装备数值!$I$13:$M$116,通天塔!$T245*8+5,CI$2)*$AB245+INDEX(装备数值!$I$13:$M$116,通天塔!$U245*8+6,CI$2)*$AC245+INDEX(装备数值!$I$13:$M$116,通天塔!$V245*8+7,CI$2)*$AD245+INDEX(装备数值!$I$13:$M$116,通天塔!$W245*8+8,CI$2)*$AE245</f>
        <v>330000</v>
      </c>
      <c r="CJ245" s="14">
        <f>INDEX(装备数值!$I$13:$M$116,通天塔!$P245*8+1,CJ$2)*$X245+INDEX(装备数值!$I$13:$M$116,通天塔!$Q245*8+2,CJ$2)*$Y245+INDEX(装备数值!$I$13:$M$116,通天塔!$S245*8+3,CJ$2)*$Z245+INDEX(装备数值!$I$13:$M$116,通天塔!$R245*8+4,CJ$2)*$AA245+INDEX(装备数值!$I$13:$M$116,通天塔!$T245*8+5,CJ$2)*$AB245+INDEX(装备数值!$I$13:$M$116,通天塔!$U245*8+6,CJ$2)*$AC245+INDEX(装备数值!$I$13:$M$116,通天塔!$V245*8+7,CJ$2)*$AD245+INDEX(装备数值!$I$13:$M$116,通天塔!$W245*8+8,CJ$2)*$AE245</f>
        <v>6600</v>
      </c>
      <c r="CM245" s="14">
        <f>INDEX(装备数值!$X$13:$AH$116,$P245*8+1,CM$2)*$AF245+INDEX(装备数值!$X$13:$AH$116,$Q245*8+2,CM$2)*$AG245+INDEX(装备数值!$X$13:$AH$116,$S245*8+3,CM$2)*$AH245+INDEX(装备数值!$X$13:$AH$116,$R245*8+4,CM$2)*$AI245+INDEX(装备数值!$X$13:$AH$116,$T245*8+5,CM$2)*$AJ245+INDEX(装备数值!$X$13:$AH$116,$U245*8+6,CM$2)*$AK245+INDEX(装备数值!$X$13:$AH$116,$V245*8+7,CM$2)*$AL245+INDEX(装备数值!$X$13:$AH$116,$W245*8+8,CM$2)*$AM245</f>
        <v>11250</v>
      </c>
      <c r="CN245" s="14">
        <f>INDEX(装备数值!$X$13:$AH$116,$P245*8+1,CN$2)*$AF245+INDEX(装备数值!$X$13:$AH$116,$Q245*8+2,CN$2)*$AG245+INDEX(装备数值!$X$13:$AH$116,$S245*8+3,CN$2)*$AH245+INDEX(装备数值!$X$13:$AH$116,$R245*8+4,CN$2)*$AI245+INDEX(装备数值!$X$13:$AH$116,$T245*8+5,CN$2)*$AJ245+INDEX(装备数值!$X$13:$AH$116,$U245*8+6,CN$2)*$AK245+INDEX(装备数值!$X$13:$AH$116,$V245*8+7,CN$2)*$AL245+INDEX(装备数值!$X$13:$AH$116,$W245*8+8,CN$2)*$AM245</f>
        <v>84350</v>
      </c>
      <c r="CO245" s="14">
        <f>INDEX(装备数值!$X$13:$AH$116,$P245*8+1,CO$2)*$AF245+INDEX(装备数值!$X$13:$AH$116,$Q245*8+2,CO$2)*$AG245+INDEX(装备数值!$X$13:$AH$116,$S245*8+3,CO$2)*$AH245+INDEX(装备数值!$X$13:$AH$116,$R245*8+4,CO$2)*$AI245+INDEX(装备数值!$X$13:$AH$116,$T245*8+5,CO$2)*$AJ245+INDEX(装备数值!$X$13:$AH$116,$U245*8+6,CO$2)*$AK245+INDEX(装备数值!$X$13:$AH$116,$V245*8+7,CO$2)*$AL245+INDEX(装备数值!$X$13:$AH$116,$W245*8+8,CO$2)*$AM245</f>
        <v>5600</v>
      </c>
      <c r="CP245" s="14">
        <f>INDEX(装备数值!$X$13:$AH$116,$P245*8+1,CP$2)*$AF245+INDEX(装备数值!$X$13:$AH$116,$Q245*8+2,CP$2)*$AG245+INDEX(装备数值!$X$13:$AH$116,$S245*8+3,CP$2)*$AH245+INDEX(装备数值!$X$13:$AH$116,$R245*8+4,CP$2)*$AI245+INDEX(装备数值!$X$13:$AH$116,$T245*8+5,CP$2)*$AJ245+INDEX(装备数值!$X$13:$AH$116,$U245*8+6,CP$2)*$AK245+INDEX(装备数值!$X$13:$AH$116,$V245*8+7,CP$2)*$AL245+INDEX(装备数值!$X$13:$AH$116,$W245*8+8,CP$2)*$AM245</f>
        <v>123750</v>
      </c>
      <c r="CQ245" s="14">
        <f>INDEX(装备数值!$X$13:$AH$116,$P245*8+1,CQ$2)*$AF245+INDEX(装备数值!$X$13:$AH$116,$Q245*8+2,CQ$2)*$AG245+INDEX(装备数值!$X$13:$AH$116,$S245*8+3,CQ$2)*$AH245+INDEX(装备数值!$X$13:$AH$116,$R245*8+4,CQ$2)*$AI245+INDEX(装备数值!$X$13:$AH$116,$T245*8+5,CQ$2)*$AJ245+INDEX(装备数值!$X$13:$AH$116,$U245*8+6,CQ$2)*$AK245+INDEX(装备数值!$X$13:$AH$116,$V245*8+7,CQ$2)*$AL245+INDEX(装备数值!$X$13:$AH$116,$W245*8+8,CQ$2)*$AM245</f>
        <v>2250</v>
      </c>
      <c r="CR245" s="14">
        <f>INDEX(装备数值!$X$13:$AH$116,$P245*8+1,CR$2)*$AF245+INDEX(装备数值!$X$13:$AH$116,$Q245*8+2,CR$2)*$AG245+INDEX(装备数值!$X$13:$AH$116,$S245*8+3,CR$2)*$AH245+INDEX(装备数值!$X$13:$AH$116,$R245*8+4,CR$2)*$AI245+INDEX(装备数值!$X$13:$AH$116,$T245*8+5,CR$2)*$AJ245+INDEX(装备数值!$X$13:$AH$116,$U245*8+6,CR$2)*$AK245+INDEX(装备数值!$X$13:$AH$116,$V245*8+7,CR$2)*$AL245+INDEX(装备数值!$X$13:$AH$116,$W245*8+8,CR$2)*$AM245</f>
        <v>8960</v>
      </c>
      <c r="CS245" s="14">
        <f>INDEX(装备数值!$X$13:$AH$116,$P245*8+1,CS$2)*$AF245+INDEX(装备数值!$X$13:$AH$116,$Q245*8+2,CS$2)*$AG245+INDEX(装备数值!$X$13:$AH$116,$S245*8+3,CS$2)*$AH245+INDEX(装备数值!$X$13:$AH$116,$R245*8+4,CS$2)*$AI245+INDEX(装备数值!$X$13:$AH$116,$T245*8+5,CS$2)*$AJ245+INDEX(装备数值!$X$13:$AH$116,$U245*8+6,CS$2)*$AK245+INDEX(装备数值!$X$13:$AH$116,$V245*8+7,CS$2)*$AL245+INDEX(装备数值!$X$13:$AH$116,$W245*8+8,CS$2)*$AM245</f>
        <v>8400</v>
      </c>
      <c r="CT245" s="14">
        <f>INDEX(装备数值!$X$13:$AH$116,$P245*8+1,CT$2)*$AF245+INDEX(装备数值!$X$13:$AH$116,$Q245*8+2,CT$2)*$AG245+INDEX(装备数值!$X$13:$AH$116,$S245*8+3,CT$2)*$AH245+INDEX(装备数值!$X$13:$AH$116,$R245*8+4,CT$2)*$AI245+INDEX(装备数值!$X$13:$AH$116,$T245*8+5,CT$2)*$AJ245+INDEX(装备数值!$X$13:$AH$116,$U245*8+6,CT$2)*$AK245+INDEX(装备数值!$X$13:$AH$116,$V245*8+7,CT$2)*$AL245+INDEX(装备数值!$X$13:$AH$116,$W245*8+8,CT$2)*$AM245</f>
        <v>8960</v>
      </c>
      <c r="CU245" s="14">
        <f>INDEX(装备数值!$X$13:$AH$116,$P245*8+1,CU$2)*$AF245+INDEX(装备数值!$X$13:$AH$116,$Q245*8+2,CU$2)*$AG245+INDEX(装备数值!$X$13:$AH$116,$S245*8+3,CU$2)*$AH245+INDEX(装备数值!$X$13:$AH$116,$R245*8+4,CU$2)*$AI245+INDEX(装备数值!$X$13:$AH$116,$T245*8+5,CU$2)*$AJ245+INDEX(装备数值!$X$13:$AH$116,$U245*8+6,CU$2)*$AK245+INDEX(装备数值!$X$13:$AH$116,$V245*8+7,CU$2)*$AL245+INDEX(装备数值!$X$13:$AH$116,$W245*8+8,CU$2)*$AM245</f>
        <v>8400</v>
      </c>
      <c r="CV245" s="14">
        <f>INDEX(装备数值!$X$13:$AH$116,$P245*8+1,CV$2)*$AF245+INDEX(装备数值!$X$13:$AH$116,$Q245*8+2,CV$2)*$AG245+INDEX(装备数值!$X$13:$AH$116,$S245*8+3,CV$2)*$AH245+INDEX(装备数值!$X$13:$AH$116,$R245*8+4,CV$2)*$AI245+INDEX(装备数值!$X$13:$AH$116,$T245*8+5,CV$2)*$AJ245+INDEX(装备数值!$X$13:$AH$116,$U245*8+6,CV$2)*$AK245+INDEX(装备数值!$X$13:$AH$116,$V245*8+7,CV$2)*$AL245+INDEX(装备数值!$X$13:$AH$116,$W245*8+8,CV$2)*$AM245</f>
        <v>25</v>
      </c>
      <c r="CW245" s="14">
        <f>INDEX(装备数值!$X$13:$AH$116,$P245*8+1,CW$2)*$AF245+INDEX(装备数值!$X$13:$AH$116,$Q245*8+2,CW$2)*$AG245+INDEX(装备数值!$X$13:$AH$116,$S245*8+3,CW$2)*$AH245+INDEX(装备数值!$X$13:$AH$116,$R245*8+4,CW$2)*$AI245+INDEX(装备数值!$X$13:$AH$116,$T245*8+5,CW$2)*$AJ245+INDEX(装备数值!$X$13:$AH$116,$U245*8+6,CW$2)*$AK245+INDEX(装备数值!$X$13:$AH$116,$V245*8+7,CW$2)*$AL245+INDEX(装备数值!$X$13:$AH$116,$W245*8+8,CW$2)*$AM245</f>
        <v>25</v>
      </c>
      <c r="CY245" s="14">
        <f>INDEX(装备数值!$AN$17:$AN$117,MATCH(MIN($X245:$AE245),装备数值!$AO$17:$AO$117,1))</f>
        <v>22</v>
      </c>
      <c r="CZ245" s="14">
        <f>IF(COUNTIF($P245:$W245,"&gt;"&amp;0)=8,INDEX(装备数值!AR$17:AR$117,$CY245+1),0)</f>
        <v>5280</v>
      </c>
      <c r="DA245" s="14">
        <f>IF(COUNTIF($P245:$W245,"&gt;"&amp;0)=8,INDEX(装备数值!AS$17:AS$117,$CY245+1),0)</f>
        <v>39600</v>
      </c>
      <c r="DB245" s="14">
        <f>IF(COUNTIF($P245:$W245,"&gt;"&amp;0)=8,INDEX(装备数值!AT$17:AT$117,$CY245+1),0)</f>
        <v>2640</v>
      </c>
      <c r="DC245" s="14">
        <f>IF(COUNTIF($P245:$W245,"&gt;"&amp;0)=8,INDEX(装备数值!AU$17:AU$117,$CY245+1),0)</f>
        <v>52800</v>
      </c>
      <c r="DD245" s="14">
        <f>IF(COUNTIF($P245:$W245,"&gt;"&amp;0)=8,INDEX(装备数值!AV$17:AV$117,$CY245+1),0)</f>
        <v>1012</v>
      </c>
      <c r="DF245" s="14">
        <f>INDEX(装备数值!$AY$17:$AY$77,MATCH(MIN($AF245:$AM245),装备数值!$AZ$17:$AZ$77,1))</f>
        <v>12</v>
      </c>
      <c r="DG245" s="26">
        <f>INDEX(装备数值!BA$17:BA$77,通天塔!DF245+1)</f>
        <v>0.12</v>
      </c>
      <c r="DH245" s="26">
        <f>INDEX(装备数值!BA$17:BA$77,通天塔!DF245+1)</f>
        <v>0.12</v>
      </c>
      <c r="DJ245" s="14">
        <f t="shared" si="465"/>
        <v>14</v>
      </c>
      <c r="DK245" s="14">
        <f>VLOOKUP(DJ245,军阶与晶片数值!$W$6:$X$27,2)</f>
        <v>3</v>
      </c>
      <c r="DL245" s="14">
        <f>INDEX(军阶与晶片数值!Y$6:Y$27,$DK245+1)</f>
        <v>300</v>
      </c>
      <c r="DM245" s="14">
        <f>INDEX(军阶与晶片数值!Z$6:Z$27,$DK245+1)</f>
        <v>300</v>
      </c>
      <c r="DN245" s="14">
        <f>INDEX(军阶与晶片数值!AA$6:AA$27,$DK245+1)</f>
        <v>300</v>
      </c>
      <c r="DO245" s="14">
        <f>INDEX(军阶与晶片数值!AB$6:AB$27,$DK245+1)</f>
        <v>300</v>
      </c>
      <c r="DP245" s="26">
        <f>INDEX(军阶与晶片数值!AC$6:AC$27,$DK245+1)</f>
        <v>15</v>
      </c>
      <c r="DQ245" s="26">
        <f>INDEX(军阶与晶片数值!AD$6:AD$27,$DK245+1)</f>
        <v>7.5</v>
      </c>
      <c r="DS245" s="26">
        <f>INDEX(军阶与晶片数值!I$6:I$16,AN245+1)</f>
        <v>0.03</v>
      </c>
      <c r="DT245" s="26">
        <f>INDEX(军阶与晶片数值!M$6:M$16,AO245+1)</f>
        <v>0.03</v>
      </c>
      <c r="DU245" s="26">
        <f>INDEX(军阶与晶片数值!J$6:J$16,AP245+1)</f>
        <v>0.03</v>
      </c>
      <c r="DV245" s="26">
        <f>INDEX(军阶与晶片数值!K$6:K$16,AQ245+1)</f>
        <v>0.06</v>
      </c>
      <c r="DW245" s="26">
        <f>INDEX(军阶与晶片数值!L$6:L$16,AR245+1)</f>
        <v>0.06</v>
      </c>
      <c r="DX245" s="28">
        <f>INDEX(军阶与晶片数值!N$6:N$16,AS245+1)</f>
        <v>0</v>
      </c>
      <c r="DY245" s="28">
        <f>INDEX(军阶与晶片数值!O$6:O$16,AT245+1)</f>
        <v>0</v>
      </c>
      <c r="DZ245" s="28">
        <f>INDEX(军阶与晶片数值!P$6:P$16,AU245+1)</f>
        <v>0</v>
      </c>
      <c r="EA245" s="28">
        <f>INDEX(军阶与晶片数值!Q$6:Q$16,AV245+1)</f>
        <v>0</v>
      </c>
      <c r="EB245" s="26">
        <f>INDEX(军阶与晶片数值!R$6:R$16,AW245+1)</f>
        <v>0.06</v>
      </c>
      <c r="EC245" s="26">
        <f>INDEX(军阶与晶片数值!S$6:S$16,AX245+1)</f>
        <v>0.06</v>
      </c>
      <c r="ED245" s="26">
        <f>INDEX(军阶与晶片数值!T$6:T$16,AY245+1)</f>
        <v>0</v>
      </c>
      <c r="EE245" s="26">
        <f>INDEX(军阶与晶片数值!U$6:U$16,AZ245+1)</f>
        <v>0</v>
      </c>
      <c r="EG245" s="26">
        <f>INDEX(军阶与晶片数值!$C$6:$C$36,通天塔!$BA245+1)</f>
        <v>0.6</v>
      </c>
      <c r="EH245" s="26">
        <f>INDEX(军阶与晶片数值!$C$6:$C$36,通天塔!$BA245+1)</f>
        <v>0.6</v>
      </c>
      <c r="EI245" s="26">
        <f>INDEX(军阶与晶片数值!$C$6:$C$36,通天塔!$BA245+1)</f>
        <v>0.6</v>
      </c>
      <c r="EJ245" s="26">
        <f>INDEX(军阶与晶片数值!$C$6:$C$36,通天塔!$BA245+1)</f>
        <v>0.6</v>
      </c>
      <c r="EK245" s="26">
        <f>INDEX(军阶与晶片数值!$C$6:$C$36,通天塔!$BA245+1)</f>
        <v>0.6</v>
      </c>
      <c r="EM245" s="14">
        <f>INDEX(战舰突破!$H$6:$H$18,通天塔!$J245+1)+INDEX(战舰突破!$H$23:$H$35,通天塔!$K245+1)+INDEX(战舰突破!$H$40:$H$52,通天塔!$L245+1)</f>
        <v>200</v>
      </c>
      <c r="EN245" s="14">
        <f>INDEX(战舰突破!$I$6:$I$18,通天塔!$J245+1)+INDEX(战舰突破!$I$23:$I$35,通天塔!$K245+1)+INDEX(战舰突破!$I$40:$I$52,通天塔!$L245+1)</f>
        <v>200</v>
      </c>
      <c r="EO245" s="14">
        <f>INDEX(战舰突破!$J$6:$J$18,通天塔!$J245+1)+INDEX(战舰突破!$J$23:$J$35,通天塔!$K245+1)+INDEX(战舰突破!$J$40:$J$52,通天塔!$L245+1)</f>
        <v>0</v>
      </c>
      <c r="EP245" s="14">
        <f>INDEX(战舰突破!$K$6:$K$18,通天塔!$J245+1)+INDEX(战舰突破!$K$23:$K$35,通天塔!$K245+1)+INDEX(战舰突破!$K$40:$K$52,通天塔!$L245+1)</f>
        <v>0</v>
      </c>
      <c r="EQ245" s="14">
        <f>INDEX(战舰突破!$L$6:$L$18,通天塔!$J245+1)+INDEX(战舰突破!$L$23:$L$35,通天塔!$K245+1)+INDEX(战舰突破!$L$40:$L$52,通天塔!$L245+1)</f>
        <v>200</v>
      </c>
      <c r="ER245" s="18">
        <f>INDEX(战舰突破!$N$6:$N$18,通天塔!$J245+1)+INDEX(战舰突破!$N$23:$N$35,通天塔!$K245+1)+INDEX(战舰突破!$N$40:$N$52,通天塔!$L245+1)</f>
        <v>0</v>
      </c>
      <c r="ES245" s="18">
        <f>INDEX(战舰突破!$O$6:$O$18,通天塔!$J245+1)+INDEX(战舰突破!$O$23:$O$35,通天塔!$K245+1)+INDEX(战舰突破!$O$40:$O$52,通天塔!$L245+1)</f>
        <v>0</v>
      </c>
      <c r="ET245" s="18">
        <f>INDEX(战舰突破!$P$6:$P$18,通天塔!$J245+1)+INDEX(战舰突破!$P$23:$P$35,通天塔!$K245+1)+INDEX(战舰突破!$P$40:$P$52,通天塔!$L245+1)</f>
        <v>0</v>
      </c>
      <c r="EU245" s="18">
        <f>INDEX(战舰突破!$Q$6:$Q$18,通天塔!$J245+1)+INDEX(战舰突破!$Q$23:$Q$35,通天塔!$K245+1)+INDEX(战舰突破!$Q$40:$Q$52,通天塔!$L245+1)</f>
        <v>0</v>
      </c>
      <c r="EV245" s="18">
        <f>INDEX(战舰突破!$R$6:$R$18,通天塔!$J245+1)+INDEX(战舰突破!$R$23:$R$35,通天塔!$K245+1)+INDEX(战舰突破!$R$40:$R$52,通天塔!$L245+1)</f>
        <v>0</v>
      </c>
      <c r="EW245" s="18">
        <f>INDEX(战舰突破!$M$6:$M$18,通天塔!$J245+1)+INDEX(战舰突破!$M$23:$M$35,通天塔!$K245+1)+INDEX(战舰突破!$M$40:$M$52,通天塔!$L245+1)</f>
        <v>0.2</v>
      </c>
      <c r="EX245" s="22">
        <f>INDEX(战舰突破!$W$6:$W$18,通天塔!$J245+1)+INDEX(战舰突破!$W$23:$W$35,通天塔!$K245+1)+INDEX(战舰突破!$W$40:$W$52,通天塔!$L245+1)</f>
        <v>0.5</v>
      </c>
      <c r="FA245" s="14">
        <f>INDEX(战舰突破!$S$6:$S$18,通天塔!$J245+1)</f>
        <v>0</v>
      </c>
      <c r="FB245" s="14">
        <f>INDEX(战舰突破!$T$6:$T$18,通天塔!$J245+1)</f>
        <v>0.5</v>
      </c>
      <c r="FC245" s="14">
        <f>INDEX(战舰突破!$U$6:$U$18,通天塔!$J245+1)</f>
        <v>0.1</v>
      </c>
      <c r="FD245" s="14">
        <f>INDEX(战舰突破!$V$6:$V$18,通天塔!$J245+1)</f>
        <v>0</v>
      </c>
      <c r="FE245" s="14">
        <f>INDEX(战舰突破!$X$6:$X$18,通天塔!$J245+1)</f>
        <v>6</v>
      </c>
      <c r="FG245" s="14">
        <f>INDEX(战舰突破!$S$23:$S$35,通天塔!$J245+1)</f>
        <v>0.6</v>
      </c>
      <c r="FH245" s="14">
        <f>INDEX(战舰突破!$T$23:$T$35,通天塔!$J245+1)</f>
        <v>0.25</v>
      </c>
      <c r="FI245" s="14">
        <f>INDEX(战舰突破!$U$23:$U$35,通天塔!$J245+1)</f>
        <v>0.1</v>
      </c>
      <c r="FJ245" s="14">
        <f>INDEX(战舰突破!$V$23:$V$35,通天塔!$J245+1)</f>
        <v>0</v>
      </c>
      <c r="FK245" s="14">
        <f>INDEX(战舰突破!$X$23:$X$35,通天塔!$J245+1)</f>
        <v>90</v>
      </c>
      <c r="FM245" s="14">
        <f>INDEX(战舰突破!$S$40:$S$52,通天塔!$J245+1)</f>
        <v>0.6</v>
      </c>
      <c r="FN245" s="14">
        <f>INDEX(战舰突破!$T$40:$T$52,通天塔!$J245+1)</f>
        <v>0.25</v>
      </c>
      <c r="FO245" s="14">
        <f>INDEX(战舰突破!$U$40:$U$52,通天塔!$J245+1)</f>
        <v>0.1</v>
      </c>
      <c r="FP245" s="14">
        <f>INDEX(战舰突破!$V$40:$V$52,通天塔!$J245+1)</f>
        <v>0</v>
      </c>
      <c r="FQ245" s="14">
        <f>INDEX(战舰突破!$X$40:$X$52,通天塔!$J245+1)</f>
        <v>150</v>
      </c>
      <c r="FT245" s="14">
        <f t="shared" si="466"/>
        <v>142294</v>
      </c>
      <c r="FU245" s="14">
        <f t="shared" si="467"/>
        <v>142894</v>
      </c>
      <c r="FV245" s="14">
        <f t="shared" si="468"/>
        <v>143537</v>
      </c>
      <c r="FW245" s="14">
        <f t="shared" si="469"/>
        <v>1089364</v>
      </c>
      <c r="FX245" s="14">
        <f t="shared" si="470"/>
        <v>71196</v>
      </c>
      <c r="FY245" s="14">
        <f t="shared" si="471"/>
        <v>1800136</v>
      </c>
      <c r="FZ245" s="14">
        <f t="shared" si="472"/>
        <v>40539</v>
      </c>
      <c r="GA245" s="28">
        <f t="shared" si="473"/>
        <v>9260</v>
      </c>
      <c r="GB245" s="28">
        <f t="shared" si="474"/>
        <v>8700</v>
      </c>
      <c r="GC245" s="28">
        <f t="shared" si="475"/>
        <v>9260</v>
      </c>
      <c r="GD245" s="28">
        <f t="shared" si="476"/>
        <v>8700</v>
      </c>
      <c r="GE245" s="28">
        <f t="shared" si="477"/>
        <v>1.1872000000000003</v>
      </c>
      <c r="GF245" s="28">
        <f t="shared" si="478"/>
        <v>1.1872000000000003</v>
      </c>
      <c r="GG245" s="28">
        <f t="shared" si="479"/>
        <v>0</v>
      </c>
      <c r="GH245" s="28">
        <f t="shared" si="480"/>
        <v>22.03</v>
      </c>
      <c r="GI245" s="14">
        <f t="shared" si="481"/>
        <v>1</v>
      </c>
      <c r="GJ245" s="14">
        <f t="shared" si="482"/>
        <v>1.6</v>
      </c>
      <c r="GK245" s="14">
        <f t="shared" si="483"/>
        <v>1.6</v>
      </c>
      <c r="GL245" s="18">
        <f t="shared" si="484"/>
        <v>1.7</v>
      </c>
      <c r="GM245" s="18">
        <f t="shared" si="485"/>
        <v>1.45</v>
      </c>
      <c r="GN245" s="18">
        <f t="shared" si="486"/>
        <v>1.45</v>
      </c>
      <c r="GO245" s="29">
        <f t="shared" si="487"/>
        <v>9410</v>
      </c>
      <c r="GP245" s="29">
        <f t="shared" si="487"/>
        <v>9710</v>
      </c>
      <c r="GQ245" s="29">
        <f t="shared" si="487"/>
        <v>9710</v>
      </c>
      <c r="GR245" s="26">
        <f t="shared" si="488"/>
        <v>0.1</v>
      </c>
      <c r="GS245" s="26">
        <f t="shared" si="489"/>
        <v>0.1</v>
      </c>
      <c r="GT245" s="26">
        <f t="shared" si="490"/>
        <v>0.1</v>
      </c>
      <c r="GU245" s="14">
        <f t="shared" si="491"/>
        <v>2</v>
      </c>
      <c r="GV245" s="14">
        <f t="shared" si="492"/>
        <v>2</v>
      </c>
      <c r="GW245" s="14">
        <f t="shared" si="493"/>
        <v>2</v>
      </c>
      <c r="GX245" s="14">
        <f t="shared" si="494"/>
        <v>6</v>
      </c>
      <c r="GY245" s="14">
        <f t="shared" si="495"/>
        <v>90</v>
      </c>
      <c r="GZ245" s="14">
        <f t="shared" si="496"/>
        <v>150</v>
      </c>
      <c r="HA245">
        <v>228</v>
      </c>
      <c r="HB245" s="14">
        <f t="shared" si="497"/>
        <v>19197030</v>
      </c>
      <c r="HD245" s="14">
        <f t="shared" si="498"/>
        <v>142392</v>
      </c>
      <c r="HE245" s="14">
        <f t="shared" si="499"/>
        <v>71117</v>
      </c>
      <c r="HF245" s="29">
        <f t="shared" si="500"/>
        <v>8352</v>
      </c>
      <c r="HG245" s="29">
        <f t="shared" si="501"/>
        <v>5798</v>
      </c>
      <c r="HH245" s="29">
        <f t="shared" si="502"/>
        <v>6682</v>
      </c>
      <c r="HI245" s="29">
        <f t="shared" si="503"/>
        <v>5845</v>
      </c>
      <c r="HJ245" s="14">
        <f t="shared" si="504"/>
        <v>1.1872000000000003</v>
      </c>
      <c r="HK245" s="14">
        <f t="shared" si="505"/>
        <v>1.1872000000000003</v>
      </c>
      <c r="HL245" s="14">
        <f t="shared" si="506"/>
        <v>42872</v>
      </c>
      <c r="HM245" s="14">
        <f t="shared" si="507"/>
        <v>64287</v>
      </c>
      <c r="HN245" s="26">
        <f t="shared" si="508"/>
        <v>0.44971197259847412</v>
      </c>
      <c r="HO245" s="26">
        <f t="shared" si="509"/>
        <v>0.61051046941289178</v>
      </c>
      <c r="HP245" s="29">
        <f t="shared" si="510"/>
        <v>16067</v>
      </c>
      <c r="HQ245" s="29">
        <f t="shared" si="511"/>
        <v>66391</v>
      </c>
      <c r="HR245" s="29">
        <f t="shared" si="512"/>
        <v>89257</v>
      </c>
      <c r="HS245" s="26">
        <f t="shared" si="513"/>
        <v>0.48866805682262471</v>
      </c>
      <c r="HT245" s="26">
        <f t="shared" si="514"/>
        <v>0.51310439202398006</v>
      </c>
      <c r="HU245" s="26">
        <f t="shared" si="515"/>
        <v>0.51310439202398006</v>
      </c>
      <c r="HV245" s="26">
        <f t="shared" si="516"/>
        <v>8.8668056822624686E-2</v>
      </c>
      <c r="HW245" s="29">
        <f t="shared" si="517"/>
        <v>1.4</v>
      </c>
      <c r="HX245" s="29">
        <f t="shared" si="518"/>
        <v>2.2790981363221685</v>
      </c>
      <c r="HY245" s="29">
        <f t="shared" si="519"/>
        <v>2.2790981363221685</v>
      </c>
      <c r="HZ245" s="29">
        <f t="shared" si="520"/>
        <v>112468.99999999999</v>
      </c>
      <c r="IA245" s="29">
        <f t="shared" si="521"/>
        <v>100874.40291237672</v>
      </c>
      <c r="IB245" s="29">
        <f t="shared" si="522"/>
        <v>101712.73117685389</v>
      </c>
      <c r="IC245" s="29">
        <f t="shared" si="523"/>
        <v>830288</v>
      </c>
      <c r="ID245" s="14">
        <f t="shared" si="524"/>
        <v>315056.13</v>
      </c>
      <c r="IH245" s="14">
        <v>5</v>
      </c>
      <c r="II245" s="14">
        <v>3</v>
      </c>
      <c r="IJ245" s="14">
        <v>2400</v>
      </c>
      <c r="IK245" s="14">
        <v>400</v>
      </c>
      <c r="IL245" s="14">
        <v>300</v>
      </c>
      <c r="IM245" s="23">
        <f t="shared" si="525"/>
        <v>281792756</v>
      </c>
      <c r="IN245" s="23">
        <f t="shared" si="526"/>
        <v>1</v>
      </c>
      <c r="IO245" s="23">
        <f t="shared" si="527"/>
        <v>281792.76</v>
      </c>
      <c r="IP245" s="23">
        <f t="shared" si="528"/>
        <v>340071543</v>
      </c>
      <c r="IQ245" s="23">
        <f t="shared" si="529"/>
        <v>1</v>
      </c>
      <c r="IR245" s="23">
        <f t="shared" si="530"/>
        <v>340071.54</v>
      </c>
      <c r="IS245" s="14">
        <v>1</v>
      </c>
      <c r="IT245" s="14">
        <v>1</v>
      </c>
      <c r="IU245" s="14">
        <v>240</v>
      </c>
      <c r="IV245" s="14">
        <v>40</v>
      </c>
      <c r="IW245" s="14">
        <v>30</v>
      </c>
      <c r="IX245" s="23">
        <f t="shared" si="531"/>
        <v>35401347</v>
      </c>
      <c r="IY245" s="23">
        <f t="shared" si="532"/>
        <v>1</v>
      </c>
      <c r="IZ245" s="23">
        <f t="shared" si="533"/>
        <v>35401.35</v>
      </c>
      <c r="JA245" s="23"/>
      <c r="JB245" s="23"/>
      <c r="JC245" s="23"/>
      <c r="JG245">
        <f t="shared" si="534"/>
        <v>1.326539628859871</v>
      </c>
      <c r="JH245">
        <f t="shared" si="535"/>
        <v>1.5748678473824391</v>
      </c>
      <c r="JJ245" s="14">
        <v>10</v>
      </c>
      <c r="JK245" s="14">
        <v>2</v>
      </c>
      <c r="JL245" s="14">
        <v>1.5</v>
      </c>
      <c r="JM245" s="23">
        <f t="shared" si="536"/>
        <v>1197356</v>
      </c>
      <c r="JN245" s="23">
        <f t="shared" si="537"/>
        <v>1</v>
      </c>
      <c r="JO245" s="23">
        <f t="shared" si="538"/>
        <v>1197.3599999999999</v>
      </c>
      <c r="JP245" s="14">
        <v>30</v>
      </c>
      <c r="JQ245" s="14">
        <v>6</v>
      </c>
      <c r="JR245" s="14">
        <v>4</v>
      </c>
      <c r="JS245" s="23">
        <f t="shared" si="539"/>
        <v>3429328</v>
      </c>
      <c r="JT245" s="23">
        <f t="shared" si="540"/>
        <v>1</v>
      </c>
      <c r="JU245" s="23">
        <f t="shared" si="541"/>
        <v>3429.33</v>
      </c>
      <c r="JW245" s="23">
        <f t="shared" si="542"/>
        <v>4572437</v>
      </c>
      <c r="JX245" s="23">
        <f t="shared" si="543"/>
        <v>1</v>
      </c>
      <c r="JY245" s="23">
        <f t="shared" si="544"/>
        <v>4572.4399999999996</v>
      </c>
      <c r="JZ245" s="23">
        <f t="shared" si="545"/>
        <v>1796034</v>
      </c>
      <c r="KA245" s="23">
        <f t="shared" si="546"/>
        <v>1</v>
      </c>
      <c r="KB245" s="23">
        <f t="shared" si="547"/>
        <v>1796.03</v>
      </c>
    </row>
    <row r="246" spans="3:288" ht="16.5" x14ac:dyDescent="0.2">
      <c r="C246" s="14" t="s">
        <v>890</v>
      </c>
      <c r="D246" s="14">
        <v>12</v>
      </c>
      <c r="E246" s="14"/>
      <c r="F246" s="14">
        <v>230</v>
      </c>
      <c r="G246" s="14">
        <v>230</v>
      </c>
      <c r="H246" s="14">
        <v>230</v>
      </c>
      <c r="I246" s="14">
        <v>230</v>
      </c>
      <c r="J246" s="14">
        <v>5</v>
      </c>
      <c r="K246" s="14">
        <v>5</v>
      </c>
      <c r="L246" s="14">
        <v>5</v>
      </c>
      <c r="M246" s="14">
        <v>3</v>
      </c>
      <c r="N246" s="14">
        <v>3</v>
      </c>
      <c r="O246" s="14">
        <v>3</v>
      </c>
      <c r="P246" s="14">
        <v>5</v>
      </c>
      <c r="Q246" s="14">
        <v>5</v>
      </c>
      <c r="R246" s="14">
        <v>5</v>
      </c>
      <c r="S246" s="14">
        <v>5</v>
      </c>
      <c r="T246" s="14">
        <v>5</v>
      </c>
      <c r="U246" s="14">
        <v>5</v>
      </c>
      <c r="V246" s="14">
        <v>5</v>
      </c>
      <c r="W246" s="14">
        <v>5</v>
      </c>
      <c r="X246" s="14">
        <v>230</v>
      </c>
      <c r="Y246" s="14">
        <v>230</v>
      </c>
      <c r="Z246" s="14">
        <v>230</v>
      </c>
      <c r="AA246" s="14">
        <v>230</v>
      </c>
      <c r="AB246" s="14">
        <v>230</v>
      </c>
      <c r="AC246" s="14">
        <v>230</v>
      </c>
      <c r="AD246" s="14">
        <v>230</v>
      </c>
      <c r="AE246" s="14">
        <v>230</v>
      </c>
      <c r="AF246" s="14">
        <v>35</v>
      </c>
      <c r="AG246" s="14">
        <v>27</v>
      </c>
      <c r="AH246" s="14">
        <v>30</v>
      </c>
      <c r="AI246" s="14">
        <v>30</v>
      </c>
      <c r="AJ246" s="14">
        <v>30</v>
      </c>
      <c r="AK246" s="14">
        <v>30</v>
      </c>
      <c r="AL246" s="14">
        <v>30</v>
      </c>
      <c r="AM246" s="14">
        <v>30</v>
      </c>
      <c r="AN246" s="14">
        <v>2</v>
      </c>
      <c r="AO246" s="14">
        <v>2</v>
      </c>
      <c r="AP246" s="14">
        <v>2</v>
      </c>
      <c r="AQ246" s="14">
        <v>2</v>
      </c>
      <c r="AR246" s="14">
        <v>2</v>
      </c>
      <c r="AS246" s="14">
        <v>0</v>
      </c>
      <c r="AT246" s="14">
        <v>0</v>
      </c>
      <c r="AU246" s="14">
        <v>0</v>
      </c>
      <c r="AV246" s="14">
        <v>0</v>
      </c>
      <c r="AW246" s="14">
        <v>2</v>
      </c>
      <c r="AX246" s="14">
        <v>2</v>
      </c>
      <c r="AY246" s="14">
        <v>0</v>
      </c>
      <c r="AZ246" s="14">
        <v>0</v>
      </c>
      <c r="BA246" s="14">
        <v>13</v>
      </c>
      <c r="BF246" s="14">
        <f>ROUND((INDEX(新战舰养成!S$6:S$18,通天塔!$J246+1)+INDEX(新战舰养成!D$6:D$18,通天塔!$J246+1)*(通天塔!$G246-1))*INDEX(战舰突破!$D$6:$D$18,通天塔!$M246+1),0)</f>
        <v>26179</v>
      </c>
      <c r="BG246" s="14">
        <f>ROUND((INDEX(新战舰养成!T$6:T$18,通天塔!$J246+1)+INDEX(新战舰养成!E$6:E$18,通天塔!$J246+1)*(通天塔!$G246-1))*INDEX(战舰突破!$D$6:$D$18,通天塔!$M246+1),0)</f>
        <v>209357</v>
      </c>
      <c r="BH246" s="14">
        <f>ROUND((INDEX(新战舰养成!U$6:U$18,通天塔!$J246+1)+INDEX(新战舰养成!F$6:F$18,通天塔!$J246+1)*(通天塔!$G246-1))*INDEX(战舰突破!$D$6:$D$18,通天塔!$M246+1),0)</f>
        <v>13192</v>
      </c>
      <c r="BI246" s="14">
        <f>ROUND((INDEX(新战舰养成!V$6:V$18,通天塔!$J246+1)+INDEX(新战舰养成!G$6:G$18,通天塔!$J246+1)*(通天塔!$G246-1))*INDEX(战舰突破!$D$6:$D$18,通天塔!$M246+1),0)</f>
        <v>390</v>
      </c>
      <c r="BJ246" s="14">
        <f>ROUND((INDEX(新战舰养成!W$6:W$18,通天塔!$J246+1)+INDEX(新战舰养成!H$6:H$18,通天塔!$J246+1)*(通天塔!$G246-1))*INDEX(战舰突破!$D$6:$D$18,通天塔!$M246+1),0)</f>
        <v>5</v>
      </c>
      <c r="BL246" s="14">
        <f>IF($H246&gt;0,ROUND((INDEX(新战舰养成!X$6:X$18,通天塔!$K246+1)+INDEX(新战舰养成!I$6:I$18,通天塔!$K246+1)*(通天塔!$H246-1))*INDEX(战舰突破!$D$6:$D$18,通天塔!$N246+1),0),0)</f>
        <v>26543</v>
      </c>
      <c r="BM246" s="14">
        <f>IF($H246&gt;0,ROUND((INDEX(新战舰养成!Y$6:Y$18,通天塔!$K246+1)+INDEX(新战舰养成!J$6:J$18,通天塔!$K246+1)*(通天塔!$H246-1))*INDEX(战舰突破!$D$6:$D$18,通天塔!$N246+1),0),0)</f>
        <v>0</v>
      </c>
      <c r="BN246" s="14">
        <f>IF($H246&gt;0,ROUND((INDEX(新战舰养成!Z$6:Z$18,通天塔!$K246+1)+INDEX(新战舰养成!K$6:K$18,通天塔!$K246+1)*(通天塔!$H246-1))*INDEX(战舰突破!$D$6:$D$18,通天塔!$N246+1),0),0)</f>
        <v>0</v>
      </c>
      <c r="BO246" s="14">
        <f>IF($H246&gt;0,ROUND((INDEX(新战舰养成!AA$6:AA$18,通天塔!$K246+1)+INDEX(新战舰养成!L$6:L$18,通天塔!$K246+1)*(通天塔!$H246-1))*INDEX(战舰突破!$D$6:$D$18,通天塔!$N246+1),0),0)</f>
        <v>261794</v>
      </c>
      <c r="BP246" s="14">
        <f>IF($H246&gt;0,ROUND((INDEX(新战舰养成!AB$6:AB$18,通天塔!$K246+1)+INDEX(新战舰养成!M$6:M$18,通天塔!$K246+1)*(通天塔!$H246-1))*INDEX(战舰突破!$D$6:$D$18,通天塔!$N246+1),0),0)</f>
        <v>5140</v>
      </c>
      <c r="BR246" s="14">
        <f>IF($I246&gt;0,ROUND((INDEX(新战舰养成!AC$6:AC$18,通天塔!$L246+1)+INDEX(新战舰养成!I$6:I$18,通天塔!$L246+1)*(通天塔!$I246-1))*INDEX(战舰突破!$D$6:$D$18,通天塔!$O246+1),0),0)</f>
        <v>26933</v>
      </c>
      <c r="BS246" s="14">
        <f>IF($I246&gt;0,ROUND((INDEX(新战舰养成!AD$6:AD$18,通天塔!$L246+1)+INDEX(新战舰养成!J$6:J$18,通天塔!$L246+1)*(通天塔!$I246-1))*INDEX(战舰突破!$D$6:$D$18,通天塔!$O246+1),0),0)</f>
        <v>0</v>
      </c>
      <c r="BT246" s="14">
        <f>IF($I246&gt;0,ROUND((INDEX(新战舰养成!AE$6:AE$18,通天塔!$L246+1)+INDEX(新战舰养成!K$6:K$18,通天塔!$L246+1)*(通天塔!$I246-1))*INDEX(战舰突破!$D$6:$D$18,通天塔!$O246+1),0),0)</f>
        <v>0</v>
      </c>
      <c r="BU246" s="14">
        <f>IF($I246&gt;0,ROUND((INDEX(新战舰养成!AF$6:AF$18,通天塔!$L246+1)+INDEX(新战舰养成!L$6:L$18,通天塔!$L246+1)*(通天塔!$I246-1))*INDEX(战舰突破!$D$6:$D$18,通天塔!$O246+1),0),0)</f>
        <v>190567</v>
      </c>
      <c r="BV246" s="14">
        <f>IF($I246&gt;0,ROUND((INDEX(新战舰养成!AG$6:AG$18,通天塔!$L246+1)+INDEX(新战舰养成!M$6:M$18,通天塔!$L246+1)*(通天塔!$I246-1))*INDEX(战舰突破!$D$6:$D$18,通天塔!$O246+1),0),0)</f>
        <v>6854</v>
      </c>
      <c r="BY246" s="14">
        <f>(INDEX(装备数值!$C$13:$G$116,通天塔!$P246*8+1,BY$2)+INDEX(装备数值!$C$13:$G$116,通天塔!$Q246*8+2,BY$2)+INDEX(装备数值!$C$13:$G$116,通天塔!$S246*8+3,BY$2)+INDEX(装备数值!$C$13:$G$116,通天塔!$R246*8+4,BY$2)+INDEX(装备数值!$C$13:$G$116,通天塔!$T246*8+5,BY$2)+INDEX(装备数值!$C$13:$G$116,通天塔!$U246*8+6,BY$2)+INDEX(装备数值!$C$13:$G$116,通天塔!$V246*8+7,BY$2)+INDEX(装备数值!$C$13:$G$116,通天塔!$W246*8+8,BY$2))</f>
        <v>11175</v>
      </c>
      <c r="BZ246" s="14">
        <f>(INDEX(装备数值!$C$13:$G$116,通天塔!$P246*8+1,BZ$2)+INDEX(装备数值!$C$13:$G$116,通天塔!$Q246*8+2,BZ$2)+INDEX(装备数值!$C$13:$G$116,通天塔!$S246*8+3,BZ$2)+INDEX(装备数值!$C$13:$G$116,通天塔!$R246*8+4,BZ$2)+INDEX(装备数值!$C$13:$G$116,通天塔!$T246*8+5,BZ$2)+INDEX(装备数值!$C$13:$G$116,通天塔!$U246*8+6,BZ$2)+INDEX(装备数值!$C$13:$G$116,通天塔!$V246*8+7,BZ$2)+INDEX(装备数值!$C$13:$G$116,通天塔!$W246*8+8,BZ$2))</f>
        <v>84375</v>
      </c>
      <c r="CA246" s="14">
        <f>(INDEX(装备数值!$C$13:$G$116,通天塔!$P246*8+1,CA$2)+INDEX(装备数值!$C$13:$G$116,通天塔!$Q246*8+2,CA$2)+INDEX(装备数值!$C$13:$G$116,通天塔!$S246*8+3,CA$2)+INDEX(装备数值!$C$13:$G$116,通天塔!$R246*8+4,CA$2)+INDEX(装备数值!$C$13:$G$116,通天塔!$T246*8+5,CA$2)+INDEX(装备数值!$C$13:$G$116,通天塔!$U246*8+6,CA$2)+INDEX(装备数值!$C$13:$G$116,通天塔!$V246*8+7,CA$2)+INDEX(装备数值!$C$13:$G$116,通天塔!$W246*8+8,CA$2))</f>
        <v>5550</v>
      </c>
      <c r="CB246" s="14">
        <f>(INDEX(装备数值!$C$13:$G$116,通天塔!$P246*8+1,CB$2)+INDEX(装备数值!$C$13:$G$116,通天塔!$Q246*8+2,CB$2)+INDEX(装备数值!$C$13:$G$116,通天塔!$S246*8+3,CB$2)+INDEX(装备数值!$C$13:$G$116,通天塔!$R246*8+4,CB$2)+INDEX(装备数值!$C$13:$G$116,通天塔!$T246*8+5,CB$2)+INDEX(装备数值!$C$13:$G$116,通天塔!$U246*8+6,CB$2)+INDEX(装备数值!$C$13:$G$116,通天塔!$V246*8+7,CB$2)+INDEX(装备数值!$C$13:$G$116,通天塔!$W246*8+8,CB$2))</f>
        <v>112500</v>
      </c>
      <c r="CC246" s="14">
        <f>(INDEX(装备数值!$C$13:$G$116,通天塔!$P246*8+1,CC$2)+INDEX(装备数值!$C$13:$G$116,通天塔!$Q246*8+2,CC$2)+INDEX(装备数值!$C$13:$G$116,通天塔!$S246*8+3,CC$2)+INDEX(装备数值!$C$13:$G$116,通天塔!$R246*8+4,CC$2)+INDEX(装备数值!$C$13:$G$116,通天塔!$T246*8+5,CC$2)+INDEX(装备数值!$C$13:$G$116,通天塔!$U246*8+6,CC$2)+INDEX(装备数值!$C$13:$G$116,通天塔!$V246*8+7,CC$2)+INDEX(装备数值!$C$13:$G$116,通天塔!$W246*8+8,CC$2))</f>
        <v>2250</v>
      </c>
      <c r="CF246" s="14">
        <f>INDEX(装备数值!$I$13:$M$116,通天塔!$P246*8+1,CF$2)*$X246+INDEX(装备数值!$I$13:$M$116,通天塔!$Q246*8+2,CF$2)*$Y246+INDEX(装备数值!$I$13:$M$116,通天塔!$S246*8+3,CF$2)*$Z246+INDEX(装备数值!$I$13:$M$116,通天塔!$R246*8+4,CF$2)*$AA246+INDEX(装备数值!$I$13:$M$116,通天塔!$T246*8+5,CF$2)*$AB246+INDEX(装备数值!$I$13:$M$116,通天塔!$U246*8+6,CF$2)*$AC246+INDEX(装备数值!$I$13:$M$116,通天塔!$V246*8+7,CF$2)*$AD246+INDEX(装备数值!$I$13:$M$116,通天塔!$W246*8+8,CF$2)*$AE246</f>
        <v>34270</v>
      </c>
      <c r="CG246" s="14">
        <f>INDEX(装备数值!$I$13:$M$116,通天塔!$P246*8+1,CG$2)*$X246+INDEX(装备数值!$I$13:$M$116,通天塔!$Q246*8+2,CG$2)*$Y246+INDEX(装备数值!$I$13:$M$116,通天塔!$S246*8+3,CG$2)*$Z246+INDEX(装备数值!$I$13:$M$116,通天塔!$R246*8+4,CG$2)*$AA246+INDEX(装备数值!$I$13:$M$116,通天塔!$T246*8+5,CG$2)*$AB246+INDEX(装备数值!$I$13:$M$116,通天塔!$U246*8+6,CG$2)*$AC246+INDEX(装备数值!$I$13:$M$116,通天塔!$V246*8+7,CG$2)*$AD246+INDEX(装备数值!$I$13:$M$116,通天塔!$W246*8+8,CG$2)*$AE246</f>
        <v>258750</v>
      </c>
      <c r="CH246" s="14">
        <f>INDEX(装备数值!$I$13:$M$116,通天塔!$P246*8+1,CH$2)*$X246+INDEX(装备数值!$I$13:$M$116,通天塔!$Q246*8+2,CH$2)*$Y246+INDEX(装备数值!$I$13:$M$116,通天塔!$S246*8+3,CH$2)*$Z246+INDEX(装备数值!$I$13:$M$116,通天塔!$R246*8+4,CH$2)*$AA246+INDEX(装备数值!$I$13:$M$116,通天塔!$T246*8+5,CH$2)*$AB246+INDEX(装备数值!$I$13:$M$116,通天塔!$U246*8+6,CH$2)*$AC246+INDEX(装备数值!$I$13:$M$116,通天塔!$V246*8+7,CH$2)*$AD246+INDEX(装备数值!$I$13:$M$116,通天塔!$W246*8+8,CH$2)*$AE246</f>
        <v>17020</v>
      </c>
      <c r="CI246" s="14">
        <f>INDEX(装备数值!$I$13:$M$116,通天塔!$P246*8+1,CI$2)*$X246+INDEX(装备数值!$I$13:$M$116,通天塔!$Q246*8+2,CI$2)*$Y246+INDEX(装备数值!$I$13:$M$116,通天塔!$S246*8+3,CI$2)*$Z246+INDEX(装备数值!$I$13:$M$116,通天塔!$R246*8+4,CI$2)*$AA246+INDEX(装备数值!$I$13:$M$116,通天塔!$T246*8+5,CI$2)*$AB246+INDEX(装备数值!$I$13:$M$116,通天塔!$U246*8+6,CI$2)*$AC246+INDEX(装备数值!$I$13:$M$116,通天塔!$V246*8+7,CI$2)*$AD246+INDEX(装备数值!$I$13:$M$116,通天塔!$W246*8+8,CI$2)*$AE246</f>
        <v>345000</v>
      </c>
      <c r="CJ246" s="14">
        <f>INDEX(装备数值!$I$13:$M$116,通天塔!$P246*8+1,CJ$2)*$X246+INDEX(装备数值!$I$13:$M$116,通天塔!$Q246*8+2,CJ$2)*$Y246+INDEX(装备数值!$I$13:$M$116,通天塔!$S246*8+3,CJ$2)*$Z246+INDEX(装备数值!$I$13:$M$116,通天塔!$R246*8+4,CJ$2)*$AA246+INDEX(装备数值!$I$13:$M$116,通天塔!$T246*8+5,CJ$2)*$AB246+INDEX(装备数值!$I$13:$M$116,通天塔!$U246*8+6,CJ$2)*$AC246+INDEX(装备数值!$I$13:$M$116,通天塔!$V246*8+7,CJ$2)*$AD246+INDEX(装备数值!$I$13:$M$116,通天塔!$W246*8+8,CJ$2)*$AE246</f>
        <v>6900</v>
      </c>
      <c r="CM246" s="14">
        <f>INDEX(装备数值!$X$13:$AH$116,$P246*8+1,CM$2)*$AF246+INDEX(装备数值!$X$13:$AH$116,$Q246*8+2,CM$2)*$AG246+INDEX(装备数值!$X$13:$AH$116,$S246*8+3,CM$2)*$AH246+INDEX(装备数值!$X$13:$AH$116,$R246*8+4,CM$2)*$AI246+INDEX(装备数值!$X$13:$AH$116,$T246*8+5,CM$2)*$AJ246+INDEX(装备数值!$X$13:$AH$116,$U246*8+6,CM$2)*$AK246+INDEX(装备数值!$X$13:$AH$116,$V246*8+7,CM$2)*$AL246+INDEX(装备数值!$X$13:$AH$116,$W246*8+8,CM$2)*$AM246</f>
        <v>13500</v>
      </c>
      <c r="CN246" s="14">
        <f>INDEX(装备数值!$X$13:$AH$116,$P246*8+1,CN$2)*$AF246+INDEX(装备数值!$X$13:$AH$116,$Q246*8+2,CN$2)*$AG246+INDEX(装备数值!$X$13:$AH$116,$S246*8+3,CN$2)*$AH246+INDEX(装备数值!$X$13:$AH$116,$R246*8+4,CN$2)*$AI246+INDEX(装备数值!$X$13:$AH$116,$T246*8+5,CN$2)*$AJ246+INDEX(装备数值!$X$13:$AH$116,$U246*8+6,CN$2)*$AK246+INDEX(装备数值!$X$13:$AH$116,$V246*8+7,CN$2)*$AL246+INDEX(装备数值!$X$13:$AH$116,$W246*8+8,CN$2)*$AM246</f>
        <v>96159</v>
      </c>
      <c r="CO246" s="14">
        <f>INDEX(装备数值!$X$13:$AH$116,$P246*8+1,CO$2)*$AF246+INDEX(装备数值!$X$13:$AH$116,$Q246*8+2,CO$2)*$AG246+INDEX(装备数值!$X$13:$AH$116,$S246*8+3,CO$2)*$AH246+INDEX(装备数值!$X$13:$AH$116,$R246*8+4,CO$2)*$AI246+INDEX(装备数值!$X$13:$AH$116,$T246*8+5,CO$2)*$AJ246+INDEX(装备数值!$X$13:$AH$116,$U246*8+6,CO$2)*$AK246+INDEX(装备数值!$X$13:$AH$116,$V246*8+7,CO$2)*$AL246+INDEX(装备数值!$X$13:$AH$116,$W246*8+8,CO$2)*$AM246</f>
        <v>6720</v>
      </c>
      <c r="CP246" s="14">
        <f>INDEX(装备数值!$X$13:$AH$116,$P246*8+1,CP$2)*$AF246+INDEX(装备数值!$X$13:$AH$116,$Q246*8+2,CP$2)*$AG246+INDEX(装备数值!$X$13:$AH$116,$S246*8+3,CP$2)*$AH246+INDEX(装备数值!$X$13:$AH$116,$R246*8+4,CP$2)*$AI246+INDEX(装备数值!$X$13:$AH$116,$T246*8+5,CP$2)*$AJ246+INDEX(装备数值!$X$13:$AH$116,$U246*8+6,CP$2)*$AK246+INDEX(装备数值!$X$13:$AH$116,$V246*8+7,CP$2)*$AL246+INDEX(装备数值!$X$13:$AH$116,$W246*8+8,CP$2)*$AM246</f>
        <v>146250</v>
      </c>
      <c r="CQ246" s="14">
        <f>INDEX(装备数值!$X$13:$AH$116,$P246*8+1,CQ$2)*$AF246+INDEX(装备数值!$X$13:$AH$116,$Q246*8+2,CQ$2)*$AG246+INDEX(装备数值!$X$13:$AH$116,$S246*8+3,CQ$2)*$AH246+INDEX(装备数值!$X$13:$AH$116,$R246*8+4,CQ$2)*$AI246+INDEX(装备数值!$X$13:$AH$116,$T246*8+5,CQ$2)*$AJ246+INDEX(装备数值!$X$13:$AH$116,$U246*8+6,CQ$2)*$AK246+INDEX(装备数值!$X$13:$AH$116,$V246*8+7,CQ$2)*$AL246+INDEX(装备数值!$X$13:$AH$116,$W246*8+8,CQ$2)*$AM246</f>
        <v>2700</v>
      </c>
      <c r="CR246" s="14">
        <f>INDEX(装备数值!$X$13:$AH$116,$P246*8+1,CR$2)*$AF246+INDEX(装备数值!$X$13:$AH$116,$Q246*8+2,CR$2)*$AG246+INDEX(装备数值!$X$13:$AH$116,$S246*8+3,CR$2)*$AH246+INDEX(装备数值!$X$13:$AH$116,$R246*8+4,CR$2)*$AI246+INDEX(装备数值!$X$13:$AH$116,$T246*8+5,CR$2)*$AJ246+INDEX(装备数值!$X$13:$AH$116,$U246*8+6,CR$2)*$AK246+INDEX(装备数值!$X$13:$AH$116,$V246*8+7,CR$2)*$AL246+INDEX(装备数值!$X$13:$AH$116,$W246*8+8,CR$2)*$AM246</f>
        <v>10304</v>
      </c>
      <c r="CS246" s="14">
        <f>INDEX(装备数值!$X$13:$AH$116,$P246*8+1,CS$2)*$AF246+INDEX(装备数值!$X$13:$AH$116,$Q246*8+2,CS$2)*$AG246+INDEX(装备数值!$X$13:$AH$116,$S246*8+3,CS$2)*$AH246+INDEX(装备数值!$X$13:$AH$116,$R246*8+4,CS$2)*$AI246+INDEX(装备数值!$X$13:$AH$116,$T246*8+5,CS$2)*$AJ246+INDEX(装备数值!$X$13:$AH$116,$U246*8+6,CS$2)*$AK246+INDEX(装备数值!$X$13:$AH$116,$V246*8+7,CS$2)*$AL246+INDEX(装备数值!$X$13:$AH$116,$W246*8+8,CS$2)*$AM246</f>
        <v>10080</v>
      </c>
      <c r="CT246" s="14">
        <f>INDEX(装备数值!$X$13:$AH$116,$P246*8+1,CT$2)*$AF246+INDEX(装备数值!$X$13:$AH$116,$Q246*8+2,CT$2)*$AG246+INDEX(装备数值!$X$13:$AH$116,$S246*8+3,CT$2)*$AH246+INDEX(装备数值!$X$13:$AH$116,$R246*8+4,CT$2)*$AI246+INDEX(装备数值!$X$13:$AH$116,$T246*8+5,CT$2)*$AJ246+INDEX(装备数值!$X$13:$AH$116,$U246*8+6,CT$2)*$AK246+INDEX(装备数值!$X$13:$AH$116,$V246*8+7,CT$2)*$AL246+INDEX(装备数值!$X$13:$AH$116,$W246*8+8,CT$2)*$AM246</f>
        <v>10640</v>
      </c>
      <c r="CU246" s="14">
        <f>INDEX(装备数值!$X$13:$AH$116,$P246*8+1,CU$2)*$AF246+INDEX(装备数值!$X$13:$AH$116,$Q246*8+2,CU$2)*$AG246+INDEX(装备数值!$X$13:$AH$116,$S246*8+3,CU$2)*$AH246+INDEX(装备数值!$X$13:$AH$116,$R246*8+4,CU$2)*$AI246+INDEX(装备数值!$X$13:$AH$116,$T246*8+5,CU$2)*$AJ246+INDEX(装备数值!$X$13:$AH$116,$U246*8+6,CU$2)*$AK246+INDEX(装备数值!$X$13:$AH$116,$V246*8+7,CU$2)*$AL246+INDEX(装备数值!$X$13:$AH$116,$W246*8+8,CU$2)*$AM246</f>
        <v>9744</v>
      </c>
      <c r="CV246" s="14">
        <f>INDEX(装备数值!$X$13:$AH$116,$P246*8+1,CV$2)*$AF246+INDEX(装备数值!$X$13:$AH$116,$Q246*8+2,CV$2)*$AG246+INDEX(装备数值!$X$13:$AH$116,$S246*8+3,CV$2)*$AH246+INDEX(装备数值!$X$13:$AH$116,$R246*8+4,CV$2)*$AI246+INDEX(装备数值!$X$13:$AH$116,$T246*8+5,CV$2)*$AJ246+INDEX(装备数值!$X$13:$AH$116,$U246*8+6,CV$2)*$AK246+INDEX(装备数值!$X$13:$AH$116,$V246*8+7,CV$2)*$AL246+INDEX(装备数值!$X$13:$AH$116,$W246*8+8,CV$2)*$AM246</f>
        <v>30</v>
      </c>
      <c r="CW246" s="14">
        <f>INDEX(装备数值!$X$13:$AH$116,$P246*8+1,CW$2)*$AF246+INDEX(装备数值!$X$13:$AH$116,$Q246*8+2,CW$2)*$AG246+INDEX(装备数值!$X$13:$AH$116,$S246*8+3,CW$2)*$AH246+INDEX(装备数值!$X$13:$AH$116,$R246*8+4,CW$2)*$AI246+INDEX(装备数值!$X$13:$AH$116,$T246*8+5,CW$2)*$AJ246+INDEX(装备数值!$X$13:$AH$116,$U246*8+6,CW$2)*$AK246+INDEX(装备数值!$X$13:$AH$116,$V246*8+7,CW$2)*$AL246+INDEX(装备数值!$X$13:$AH$116,$W246*8+8,CW$2)*$AM246</f>
        <v>30</v>
      </c>
      <c r="CY246" s="14">
        <f>INDEX(装备数值!$AN$17:$AN$117,MATCH(MIN($X246:$AE246),装备数值!$AO$17:$AO$117,1))</f>
        <v>23</v>
      </c>
      <c r="CZ246" s="14">
        <f>IF(COUNTIF($P246:$W246,"&gt;"&amp;0)=8,INDEX(装备数值!AR$17:AR$117,$CY246+1),0)</f>
        <v>5520</v>
      </c>
      <c r="DA246" s="14">
        <f>IF(COUNTIF($P246:$W246,"&gt;"&amp;0)=8,INDEX(装备数值!AS$17:AS$117,$CY246+1),0)</f>
        <v>41400</v>
      </c>
      <c r="DB246" s="14">
        <f>IF(COUNTIF($P246:$W246,"&gt;"&amp;0)=8,INDEX(装备数值!AT$17:AT$117,$CY246+1),0)</f>
        <v>2760</v>
      </c>
      <c r="DC246" s="14">
        <f>IF(COUNTIF($P246:$W246,"&gt;"&amp;0)=8,INDEX(装备数值!AU$17:AU$117,$CY246+1),0)</f>
        <v>55200</v>
      </c>
      <c r="DD246" s="14">
        <f>IF(COUNTIF($P246:$W246,"&gt;"&amp;0)=8,INDEX(装备数值!AV$17:AV$117,$CY246+1),0)</f>
        <v>1058</v>
      </c>
      <c r="DF246" s="14">
        <f>INDEX(装备数值!$AY$17:$AY$77,MATCH(MIN($AF246:$AM246),装备数值!$AZ$17:$AZ$77,1))</f>
        <v>13</v>
      </c>
      <c r="DG246" s="26">
        <f>INDEX(装备数值!BA$17:BA$77,通天塔!DF246+1)</f>
        <v>0.13</v>
      </c>
      <c r="DH246" s="26">
        <f>INDEX(装备数值!BA$17:BA$77,通天塔!DF246+1)</f>
        <v>0.13</v>
      </c>
      <c r="DJ246" s="14">
        <f t="shared" si="465"/>
        <v>14</v>
      </c>
      <c r="DK246" s="14">
        <f>VLOOKUP(DJ246,军阶与晶片数值!$W$6:$X$27,2)</f>
        <v>3</v>
      </c>
      <c r="DL246" s="14">
        <f>INDEX(军阶与晶片数值!Y$6:Y$27,$DK246+1)</f>
        <v>300</v>
      </c>
      <c r="DM246" s="14">
        <f>INDEX(军阶与晶片数值!Z$6:Z$27,$DK246+1)</f>
        <v>300</v>
      </c>
      <c r="DN246" s="14">
        <f>INDEX(军阶与晶片数值!AA$6:AA$27,$DK246+1)</f>
        <v>300</v>
      </c>
      <c r="DO246" s="14">
        <f>INDEX(军阶与晶片数值!AB$6:AB$27,$DK246+1)</f>
        <v>300</v>
      </c>
      <c r="DP246" s="26">
        <f>INDEX(军阶与晶片数值!AC$6:AC$27,$DK246+1)</f>
        <v>15</v>
      </c>
      <c r="DQ246" s="26">
        <f>INDEX(军阶与晶片数值!AD$6:AD$27,$DK246+1)</f>
        <v>7.5</v>
      </c>
      <c r="DS246" s="26">
        <f>INDEX(军阶与晶片数值!I$6:I$16,AN246+1)</f>
        <v>0.03</v>
      </c>
      <c r="DT246" s="26">
        <f>INDEX(军阶与晶片数值!M$6:M$16,AO246+1)</f>
        <v>0.03</v>
      </c>
      <c r="DU246" s="26">
        <f>INDEX(军阶与晶片数值!J$6:J$16,AP246+1)</f>
        <v>0.03</v>
      </c>
      <c r="DV246" s="26">
        <f>INDEX(军阶与晶片数值!K$6:K$16,AQ246+1)</f>
        <v>0.06</v>
      </c>
      <c r="DW246" s="26">
        <f>INDEX(军阶与晶片数值!L$6:L$16,AR246+1)</f>
        <v>0.06</v>
      </c>
      <c r="DX246" s="28">
        <f>INDEX(军阶与晶片数值!N$6:N$16,AS246+1)</f>
        <v>0</v>
      </c>
      <c r="DY246" s="28">
        <f>INDEX(军阶与晶片数值!O$6:O$16,AT246+1)</f>
        <v>0</v>
      </c>
      <c r="DZ246" s="28">
        <f>INDEX(军阶与晶片数值!P$6:P$16,AU246+1)</f>
        <v>0</v>
      </c>
      <c r="EA246" s="28">
        <f>INDEX(军阶与晶片数值!Q$6:Q$16,AV246+1)</f>
        <v>0</v>
      </c>
      <c r="EB246" s="26">
        <f>INDEX(军阶与晶片数值!R$6:R$16,AW246+1)</f>
        <v>0.06</v>
      </c>
      <c r="EC246" s="26">
        <f>INDEX(军阶与晶片数值!S$6:S$16,AX246+1)</f>
        <v>0.06</v>
      </c>
      <c r="ED246" s="26">
        <f>INDEX(军阶与晶片数值!T$6:T$16,AY246+1)</f>
        <v>0</v>
      </c>
      <c r="EE246" s="26">
        <f>INDEX(军阶与晶片数值!U$6:U$16,AZ246+1)</f>
        <v>0</v>
      </c>
      <c r="EG246" s="26">
        <f>INDEX(军阶与晶片数值!$C$6:$C$36,通天塔!$BA246+1)</f>
        <v>0.65</v>
      </c>
      <c r="EH246" s="26">
        <f>INDEX(军阶与晶片数值!$C$6:$C$36,通天塔!$BA246+1)</f>
        <v>0.65</v>
      </c>
      <c r="EI246" s="26">
        <f>INDEX(军阶与晶片数值!$C$6:$C$36,通天塔!$BA246+1)</f>
        <v>0.65</v>
      </c>
      <c r="EJ246" s="26">
        <f>INDEX(军阶与晶片数值!$C$6:$C$36,通天塔!$BA246+1)</f>
        <v>0.65</v>
      </c>
      <c r="EK246" s="26">
        <f>INDEX(军阶与晶片数值!$C$6:$C$36,通天塔!$BA246+1)</f>
        <v>0.65</v>
      </c>
      <c r="EM246" s="14">
        <f>INDEX(战舰突破!$H$6:$H$18,通天塔!$J246+1)+INDEX(战舰突破!$H$23:$H$35,通天塔!$K246+1)+INDEX(战舰突破!$H$40:$H$52,通天塔!$L246+1)</f>
        <v>200</v>
      </c>
      <c r="EN246" s="14">
        <f>INDEX(战舰突破!$I$6:$I$18,通天塔!$J246+1)+INDEX(战舰突破!$I$23:$I$35,通天塔!$K246+1)+INDEX(战舰突破!$I$40:$I$52,通天塔!$L246+1)</f>
        <v>200</v>
      </c>
      <c r="EO246" s="14">
        <f>INDEX(战舰突破!$J$6:$J$18,通天塔!$J246+1)+INDEX(战舰突破!$J$23:$J$35,通天塔!$K246+1)+INDEX(战舰突破!$J$40:$J$52,通天塔!$L246+1)</f>
        <v>0</v>
      </c>
      <c r="EP246" s="14">
        <f>INDEX(战舰突破!$K$6:$K$18,通天塔!$J246+1)+INDEX(战舰突破!$K$23:$K$35,通天塔!$K246+1)+INDEX(战舰突破!$K$40:$K$52,通天塔!$L246+1)</f>
        <v>0</v>
      </c>
      <c r="EQ246" s="14">
        <f>INDEX(战舰突破!$L$6:$L$18,通天塔!$J246+1)+INDEX(战舰突破!$L$23:$L$35,通天塔!$K246+1)+INDEX(战舰突破!$L$40:$L$52,通天塔!$L246+1)</f>
        <v>200</v>
      </c>
      <c r="ER246" s="18">
        <f>INDEX(战舰突破!$N$6:$N$18,通天塔!$J246+1)+INDEX(战舰突破!$N$23:$N$35,通天塔!$K246+1)+INDEX(战舰突破!$N$40:$N$52,通天塔!$L246+1)</f>
        <v>0</v>
      </c>
      <c r="ES246" s="18">
        <f>INDEX(战舰突破!$O$6:$O$18,通天塔!$J246+1)+INDEX(战舰突破!$O$23:$O$35,通天塔!$K246+1)+INDEX(战舰突破!$O$40:$O$52,通天塔!$L246+1)</f>
        <v>0</v>
      </c>
      <c r="ET246" s="18">
        <f>INDEX(战舰突破!$P$6:$P$18,通天塔!$J246+1)+INDEX(战舰突破!$P$23:$P$35,通天塔!$K246+1)+INDEX(战舰突破!$P$40:$P$52,通天塔!$L246+1)</f>
        <v>0</v>
      </c>
      <c r="EU246" s="18">
        <f>INDEX(战舰突破!$Q$6:$Q$18,通天塔!$J246+1)+INDEX(战舰突破!$Q$23:$Q$35,通天塔!$K246+1)+INDEX(战舰突破!$Q$40:$Q$52,通天塔!$L246+1)</f>
        <v>0</v>
      </c>
      <c r="EV246" s="18">
        <f>INDEX(战舰突破!$R$6:$R$18,通天塔!$J246+1)+INDEX(战舰突破!$R$23:$R$35,通天塔!$K246+1)+INDEX(战舰突破!$R$40:$R$52,通天塔!$L246+1)</f>
        <v>0</v>
      </c>
      <c r="EW246" s="18">
        <f>INDEX(战舰突破!$M$6:$M$18,通天塔!$J246+1)+INDEX(战舰突破!$M$23:$M$35,通天塔!$K246+1)+INDEX(战舰突破!$M$40:$M$52,通天塔!$L246+1)</f>
        <v>0.2</v>
      </c>
      <c r="EX246" s="22">
        <f>INDEX(战舰突破!$W$6:$W$18,通天塔!$J246+1)+INDEX(战舰突破!$W$23:$W$35,通天塔!$K246+1)+INDEX(战舰突破!$W$40:$W$52,通天塔!$L246+1)</f>
        <v>0.5</v>
      </c>
      <c r="FA246" s="14">
        <f>INDEX(战舰突破!$S$6:$S$18,通天塔!$J246+1)</f>
        <v>0</v>
      </c>
      <c r="FB246" s="14">
        <f>INDEX(战舰突破!$T$6:$T$18,通天塔!$J246+1)</f>
        <v>0.5</v>
      </c>
      <c r="FC246" s="14">
        <f>INDEX(战舰突破!$U$6:$U$18,通天塔!$J246+1)</f>
        <v>0.1</v>
      </c>
      <c r="FD246" s="14">
        <f>INDEX(战舰突破!$V$6:$V$18,通天塔!$J246+1)</f>
        <v>0</v>
      </c>
      <c r="FE246" s="14">
        <f>INDEX(战舰突破!$X$6:$X$18,通天塔!$J246+1)</f>
        <v>6</v>
      </c>
      <c r="FG246" s="14">
        <f>INDEX(战舰突破!$S$23:$S$35,通天塔!$J246+1)</f>
        <v>0.6</v>
      </c>
      <c r="FH246" s="14">
        <f>INDEX(战舰突破!$T$23:$T$35,通天塔!$J246+1)</f>
        <v>0.25</v>
      </c>
      <c r="FI246" s="14">
        <f>INDEX(战舰突破!$U$23:$U$35,通天塔!$J246+1)</f>
        <v>0.1</v>
      </c>
      <c r="FJ246" s="14">
        <f>INDEX(战舰突破!$V$23:$V$35,通天塔!$J246+1)</f>
        <v>0</v>
      </c>
      <c r="FK246" s="14">
        <f>INDEX(战舰突破!$X$23:$X$35,通天塔!$J246+1)</f>
        <v>90</v>
      </c>
      <c r="FM246" s="14">
        <f>INDEX(战舰突破!$S$40:$S$52,通天塔!$J246+1)</f>
        <v>0.6</v>
      </c>
      <c r="FN246" s="14">
        <f>INDEX(战舰突破!$T$40:$T$52,通天塔!$J246+1)</f>
        <v>0.25</v>
      </c>
      <c r="FO246" s="14">
        <f>INDEX(战舰突破!$U$40:$U$52,通天塔!$J246+1)</f>
        <v>0.1</v>
      </c>
      <c r="FP246" s="14">
        <f>INDEX(战舰突破!$V$40:$V$52,通天塔!$J246+1)</f>
        <v>0</v>
      </c>
      <c r="FQ246" s="14">
        <f>INDEX(战舰突破!$X$40:$X$52,通天塔!$J246+1)</f>
        <v>150</v>
      </c>
      <c r="FT246" s="14">
        <f t="shared" si="466"/>
        <v>154389</v>
      </c>
      <c r="FU246" s="14">
        <f t="shared" si="467"/>
        <v>155007</v>
      </c>
      <c r="FV246" s="14">
        <f t="shared" si="468"/>
        <v>155670</v>
      </c>
      <c r="FW246" s="14">
        <f t="shared" si="469"/>
        <v>1172724</v>
      </c>
      <c r="FX246" s="14">
        <f t="shared" si="470"/>
        <v>77228</v>
      </c>
      <c r="FY246" s="14">
        <f t="shared" si="471"/>
        <v>1944365</v>
      </c>
      <c r="FZ246" s="14">
        <f t="shared" si="472"/>
        <v>43562</v>
      </c>
      <c r="GA246" s="28">
        <f t="shared" si="473"/>
        <v>10604</v>
      </c>
      <c r="GB246" s="28">
        <f t="shared" si="474"/>
        <v>10380</v>
      </c>
      <c r="GC246" s="28">
        <f t="shared" si="475"/>
        <v>10940</v>
      </c>
      <c r="GD246" s="28">
        <f t="shared" si="476"/>
        <v>10044</v>
      </c>
      <c r="GE246" s="28">
        <f t="shared" si="477"/>
        <v>1.1978</v>
      </c>
      <c r="GF246" s="28">
        <f t="shared" si="478"/>
        <v>1.1978</v>
      </c>
      <c r="GG246" s="28">
        <f t="shared" si="479"/>
        <v>0</v>
      </c>
      <c r="GH246" s="28">
        <f t="shared" si="480"/>
        <v>23.03</v>
      </c>
      <c r="GI246" s="14">
        <f t="shared" si="481"/>
        <v>1</v>
      </c>
      <c r="GJ246" s="14">
        <f t="shared" si="482"/>
        <v>1.6</v>
      </c>
      <c r="GK246" s="14">
        <f t="shared" si="483"/>
        <v>1.6</v>
      </c>
      <c r="GL246" s="18">
        <f t="shared" si="484"/>
        <v>1.7</v>
      </c>
      <c r="GM246" s="18">
        <f t="shared" si="485"/>
        <v>1.45</v>
      </c>
      <c r="GN246" s="18">
        <f t="shared" si="486"/>
        <v>1.45</v>
      </c>
      <c r="GO246" s="29">
        <f t="shared" si="487"/>
        <v>10754</v>
      </c>
      <c r="GP246" s="29">
        <f t="shared" si="487"/>
        <v>11054</v>
      </c>
      <c r="GQ246" s="29">
        <f t="shared" si="487"/>
        <v>11054</v>
      </c>
      <c r="GR246" s="26">
        <f t="shared" si="488"/>
        <v>0.1</v>
      </c>
      <c r="GS246" s="26">
        <f t="shared" si="489"/>
        <v>0.1</v>
      </c>
      <c r="GT246" s="26">
        <f t="shared" si="490"/>
        <v>0.1</v>
      </c>
      <c r="GU246" s="14">
        <f t="shared" si="491"/>
        <v>2</v>
      </c>
      <c r="GV246" s="14">
        <f t="shared" si="492"/>
        <v>2</v>
      </c>
      <c r="GW246" s="14">
        <f t="shared" si="493"/>
        <v>2</v>
      </c>
      <c r="GX246" s="14">
        <f t="shared" si="494"/>
        <v>6</v>
      </c>
      <c r="GY246" s="14">
        <f t="shared" si="495"/>
        <v>90</v>
      </c>
      <c r="GZ246" s="14">
        <f t="shared" si="496"/>
        <v>150</v>
      </c>
      <c r="HA246">
        <v>228</v>
      </c>
      <c r="HB246" s="14">
        <f t="shared" si="497"/>
        <v>20976613</v>
      </c>
      <c r="HD246" s="14">
        <f t="shared" si="498"/>
        <v>154456</v>
      </c>
      <c r="HE246" s="14">
        <f t="shared" si="499"/>
        <v>77164</v>
      </c>
      <c r="HF246" s="29">
        <f t="shared" si="500"/>
        <v>9964</v>
      </c>
      <c r="HG246" s="29">
        <f t="shared" si="501"/>
        <v>6965</v>
      </c>
      <c r="HH246" s="29">
        <f t="shared" si="502"/>
        <v>7942</v>
      </c>
      <c r="HI246" s="29">
        <f t="shared" si="503"/>
        <v>6785</v>
      </c>
      <c r="HJ246" s="14">
        <f t="shared" si="504"/>
        <v>1.1978</v>
      </c>
      <c r="HK246" s="14">
        <f t="shared" si="505"/>
        <v>1.1978</v>
      </c>
      <c r="HL246" s="14">
        <f t="shared" si="506"/>
        <v>46506</v>
      </c>
      <c r="HM246" s="14">
        <f t="shared" si="507"/>
        <v>68854</v>
      </c>
      <c r="HN246" s="26">
        <f t="shared" si="508"/>
        <v>0.41436100131752307</v>
      </c>
      <c r="HO246" s="26">
        <f t="shared" si="509"/>
        <v>0.59425703280028008</v>
      </c>
      <c r="HP246" s="29">
        <f t="shared" si="510"/>
        <v>17600</v>
      </c>
      <c r="HQ246" s="29">
        <f t="shared" si="511"/>
        <v>72682</v>
      </c>
      <c r="HR246" s="29">
        <f t="shared" si="512"/>
        <v>97668</v>
      </c>
      <c r="HS246" s="26">
        <f t="shared" si="513"/>
        <v>0.46637443438914028</v>
      </c>
      <c r="HT246" s="26">
        <f t="shared" si="514"/>
        <v>0.48758484162895932</v>
      </c>
      <c r="HU246" s="26">
        <f t="shared" si="515"/>
        <v>0.48758484162895932</v>
      </c>
      <c r="HV246" s="26">
        <f t="shared" si="516"/>
        <v>6.6374434389140258E-2</v>
      </c>
      <c r="HW246" s="29">
        <f t="shared" si="517"/>
        <v>1.4</v>
      </c>
      <c r="HX246" s="29">
        <f t="shared" si="518"/>
        <v>2.2739366515837105</v>
      </c>
      <c r="HY246" s="29">
        <f t="shared" si="519"/>
        <v>2.2739366515837105</v>
      </c>
      <c r="HZ246" s="29">
        <f t="shared" si="520"/>
        <v>123199.99999999999</v>
      </c>
      <c r="IA246" s="29">
        <f t="shared" si="521"/>
        <v>110182.84247360483</v>
      </c>
      <c r="IB246" s="29">
        <f t="shared" si="522"/>
        <v>111045.42244343892</v>
      </c>
      <c r="IC246" s="29">
        <f t="shared" si="523"/>
        <v>900820</v>
      </c>
      <c r="ID246" s="14">
        <f t="shared" si="524"/>
        <v>344428.26</v>
      </c>
      <c r="IH246" s="14">
        <v>5</v>
      </c>
      <c r="II246" s="14">
        <v>3</v>
      </c>
      <c r="IJ246" s="14">
        <v>2400</v>
      </c>
      <c r="IK246" s="14">
        <v>400</v>
      </c>
      <c r="IL246" s="14">
        <v>300</v>
      </c>
      <c r="IM246" s="23">
        <f t="shared" si="525"/>
        <v>307876104</v>
      </c>
      <c r="IN246" s="23">
        <f t="shared" si="526"/>
        <v>1</v>
      </c>
      <c r="IO246" s="23">
        <f t="shared" si="527"/>
        <v>307876.09999999998</v>
      </c>
      <c r="IP246" s="23">
        <f t="shared" si="528"/>
        <v>368197546</v>
      </c>
      <c r="IQ246" s="23">
        <f t="shared" si="529"/>
        <v>1</v>
      </c>
      <c r="IR246" s="23">
        <f t="shared" si="530"/>
        <v>368197.55</v>
      </c>
      <c r="IS246" s="14">
        <v>1</v>
      </c>
      <c r="IT246" s="14">
        <v>1</v>
      </c>
      <c r="IU246" s="14">
        <v>240</v>
      </c>
      <c r="IV246" s="14">
        <v>40</v>
      </c>
      <c r="IW246" s="14">
        <v>30</v>
      </c>
      <c r="IX246" s="23">
        <f t="shared" si="531"/>
        <v>38671290</v>
      </c>
      <c r="IY246" s="23">
        <f t="shared" si="532"/>
        <v>1</v>
      </c>
      <c r="IZ246" s="23">
        <f t="shared" si="533"/>
        <v>38671.29</v>
      </c>
      <c r="JA246" s="23"/>
      <c r="JB246" s="23"/>
      <c r="JC246" s="23"/>
      <c r="JG246">
        <f t="shared" si="534"/>
        <v>1.3184784975803265</v>
      </c>
      <c r="JH246">
        <f t="shared" si="535"/>
        <v>1.5792735444017152</v>
      </c>
      <c r="JJ246" s="14">
        <v>10</v>
      </c>
      <c r="JK246" s="14">
        <v>2</v>
      </c>
      <c r="JL246" s="14">
        <v>1.5</v>
      </c>
      <c r="JM246" s="23">
        <f t="shared" si="536"/>
        <v>1308295</v>
      </c>
      <c r="JN246" s="23">
        <f t="shared" si="537"/>
        <v>1</v>
      </c>
      <c r="JO246" s="23">
        <f t="shared" si="538"/>
        <v>1308.3</v>
      </c>
      <c r="JP246" s="14">
        <v>30</v>
      </c>
      <c r="JQ246" s="14">
        <v>6</v>
      </c>
      <c r="JR246" s="14">
        <v>4</v>
      </c>
      <c r="JS246" s="23">
        <f t="shared" si="539"/>
        <v>3747214</v>
      </c>
      <c r="JT246" s="23">
        <f t="shared" si="540"/>
        <v>1</v>
      </c>
      <c r="JU246" s="23">
        <f t="shared" si="541"/>
        <v>3747.21</v>
      </c>
      <c r="JW246" s="23">
        <f t="shared" si="542"/>
        <v>4996285</v>
      </c>
      <c r="JX246" s="23">
        <f t="shared" si="543"/>
        <v>1</v>
      </c>
      <c r="JY246" s="23">
        <f t="shared" si="544"/>
        <v>4996.29</v>
      </c>
      <c r="JZ246" s="23">
        <f t="shared" si="545"/>
        <v>1962443</v>
      </c>
      <c r="KA246" s="23">
        <f t="shared" si="546"/>
        <v>1</v>
      </c>
      <c r="KB246" s="23">
        <f t="shared" si="547"/>
        <v>1962.44</v>
      </c>
    </row>
    <row r="247" spans="3:288" ht="16.5" x14ac:dyDescent="0.2">
      <c r="C247" s="14" t="s">
        <v>891</v>
      </c>
      <c r="D247" s="14">
        <v>13</v>
      </c>
      <c r="E247" s="14"/>
      <c r="F247" s="14">
        <v>240</v>
      </c>
      <c r="G247" s="14">
        <v>240</v>
      </c>
      <c r="H247" s="14">
        <v>240</v>
      </c>
      <c r="I247" s="14">
        <v>240</v>
      </c>
      <c r="J247" s="14">
        <v>5</v>
      </c>
      <c r="K247" s="14">
        <v>5</v>
      </c>
      <c r="L247" s="14">
        <v>5</v>
      </c>
      <c r="M247" s="14">
        <v>3</v>
      </c>
      <c r="N247" s="14">
        <v>3</v>
      </c>
      <c r="O247" s="14">
        <v>3</v>
      </c>
      <c r="P247" s="14">
        <v>6</v>
      </c>
      <c r="Q247" s="14">
        <v>5</v>
      </c>
      <c r="R247" s="14">
        <v>5</v>
      </c>
      <c r="S247" s="14">
        <v>5</v>
      </c>
      <c r="T247" s="14">
        <v>5</v>
      </c>
      <c r="U247" s="14">
        <v>5</v>
      </c>
      <c r="V247" s="14">
        <v>5</v>
      </c>
      <c r="W247" s="14">
        <v>5</v>
      </c>
      <c r="X247" s="14">
        <v>240</v>
      </c>
      <c r="Y247" s="14">
        <v>240</v>
      </c>
      <c r="Z247" s="14">
        <v>240</v>
      </c>
      <c r="AA247" s="14">
        <v>240</v>
      </c>
      <c r="AB247" s="14">
        <v>240</v>
      </c>
      <c r="AC247" s="14">
        <v>240</v>
      </c>
      <c r="AD247" s="14">
        <v>240</v>
      </c>
      <c r="AE247" s="14">
        <v>240</v>
      </c>
      <c r="AF247" s="14">
        <v>40</v>
      </c>
      <c r="AG247" s="14">
        <v>30</v>
      </c>
      <c r="AH247" s="14">
        <v>30</v>
      </c>
      <c r="AI247" s="14">
        <v>30</v>
      </c>
      <c r="AJ247" s="14">
        <v>30</v>
      </c>
      <c r="AK247" s="14">
        <v>30</v>
      </c>
      <c r="AL247" s="14">
        <v>35</v>
      </c>
      <c r="AM247" s="14">
        <v>35</v>
      </c>
      <c r="AN247" s="14">
        <v>3</v>
      </c>
      <c r="AO247" s="14">
        <v>3</v>
      </c>
      <c r="AP247" s="14">
        <v>3</v>
      </c>
      <c r="AQ247" s="14">
        <v>3</v>
      </c>
      <c r="AR247" s="14">
        <v>3</v>
      </c>
      <c r="AS247" s="14">
        <v>0</v>
      </c>
      <c r="AT247" s="14">
        <v>0</v>
      </c>
      <c r="AU247" s="14">
        <v>0</v>
      </c>
      <c r="AV247" s="14">
        <v>0</v>
      </c>
      <c r="AW247" s="14">
        <v>2</v>
      </c>
      <c r="AX247" s="14">
        <v>2</v>
      </c>
      <c r="AY247" s="14">
        <v>0</v>
      </c>
      <c r="AZ247" s="14">
        <v>0</v>
      </c>
      <c r="BA247" s="14">
        <v>13</v>
      </c>
      <c r="BF247" s="14">
        <f>ROUND((INDEX(新战舰养成!S$6:S$18,通天塔!$J247+1)+INDEX(新战舰养成!D$6:D$18,通天塔!$J247+1)*(通天塔!$G247-1))*INDEX(战舰突破!$D$6:$D$18,通天塔!$M247+1),0)</f>
        <v>26699</v>
      </c>
      <c r="BG247" s="14">
        <f>ROUND((INDEX(新战舰养成!T$6:T$18,通天塔!$J247+1)+INDEX(新战舰养成!E$6:E$18,通天塔!$J247+1)*(通天塔!$G247-1))*INDEX(战舰突破!$D$6:$D$18,通天塔!$M247+1),0)</f>
        <v>213517</v>
      </c>
      <c r="BH247" s="14">
        <f>ROUND((INDEX(新战舰养成!U$6:U$18,通天塔!$J247+1)+INDEX(新战舰养成!F$6:F$18,通天塔!$J247+1)*(通天塔!$G247-1))*INDEX(战舰突破!$D$6:$D$18,通天塔!$M247+1),0)</f>
        <v>13452</v>
      </c>
      <c r="BI247" s="14">
        <f>ROUND((INDEX(新战舰养成!V$6:V$18,通天塔!$J247+1)+INDEX(新战舰养成!G$6:G$18,通天塔!$J247+1)*(通天塔!$G247-1))*INDEX(战舰突破!$D$6:$D$18,通天塔!$M247+1),0)</f>
        <v>390</v>
      </c>
      <c r="BJ247" s="14">
        <f>ROUND((INDEX(新战舰养成!W$6:W$18,通天塔!$J247+1)+INDEX(新战舰养成!H$6:H$18,通天塔!$J247+1)*(通天塔!$G247-1))*INDEX(战舰突破!$D$6:$D$18,通天塔!$M247+1),0)</f>
        <v>5</v>
      </c>
      <c r="BL247" s="14">
        <f>IF($H247&gt;0,ROUND((INDEX(新战舰养成!X$6:X$18,通天塔!$K247+1)+INDEX(新战舰养成!I$6:I$18,通天塔!$K247+1)*(通天塔!$H247-1))*INDEX(战舰突破!$D$6:$D$18,通天塔!$N247+1),0),0)</f>
        <v>27063</v>
      </c>
      <c r="BM247" s="14">
        <f>IF($H247&gt;0,ROUND((INDEX(新战舰养成!Y$6:Y$18,通天塔!$K247+1)+INDEX(新战舰养成!J$6:J$18,通天塔!$K247+1)*(通天塔!$H247-1))*INDEX(战舰突破!$D$6:$D$18,通天塔!$N247+1),0),0)</f>
        <v>0</v>
      </c>
      <c r="BN247" s="14">
        <f>IF($H247&gt;0,ROUND((INDEX(新战舰养成!Z$6:Z$18,通天塔!$K247+1)+INDEX(新战舰养成!K$6:K$18,通天塔!$K247+1)*(通天塔!$H247-1))*INDEX(战舰突破!$D$6:$D$18,通天塔!$N247+1),0),0)</f>
        <v>0</v>
      </c>
      <c r="BO247" s="14">
        <f>IF($H247&gt;0,ROUND((INDEX(新战舰养成!AA$6:AA$18,通天塔!$K247+1)+INDEX(新战舰养成!L$6:L$18,通天塔!$K247+1)*(通天塔!$H247-1))*INDEX(战舰突破!$D$6:$D$18,通天塔!$N247+1),0),0)</f>
        <v>266994</v>
      </c>
      <c r="BP247" s="14">
        <f>IF($H247&gt;0,ROUND((INDEX(新战舰养成!AB$6:AB$18,通天塔!$K247+1)+INDEX(新战舰养成!M$6:M$18,通天塔!$K247+1)*(通天塔!$H247-1))*INDEX(战舰突破!$D$6:$D$18,通天塔!$N247+1),0),0)</f>
        <v>5244</v>
      </c>
      <c r="BR247" s="14">
        <f>IF($I247&gt;0,ROUND((INDEX(新战舰养成!AC$6:AC$18,通天塔!$L247+1)+INDEX(新战舰养成!I$6:I$18,通天塔!$L247+1)*(通天塔!$I247-1))*INDEX(战舰突破!$D$6:$D$18,通天塔!$O247+1),0),0)</f>
        <v>27453</v>
      </c>
      <c r="BS247" s="14">
        <f>IF($I247&gt;0,ROUND((INDEX(新战舰养成!AD$6:AD$18,通天塔!$L247+1)+INDEX(新战舰养成!J$6:J$18,通天塔!$L247+1)*(通天塔!$I247-1))*INDEX(战舰突破!$D$6:$D$18,通天塔!$O247+1),0),0)</f>
        <v>0</v>
      </c>
      <c r="BT247" s="14">
        <f>IF($I247&gt;0,ROUND((INDEX(新战舰养成!AE$6:AE$18,通天塔!$L247+1)+INDEX(新战舰养成!K$6:K$18,通天塔!$L247+1)*(通天塔!$I247-1))*INDEX(战舰突破!$D$6:$D$18,通天塔!$O247+1),0),0)</f>
        <v>0</v>
      </c>
      <c r="BU247" s="14">
        <f>IF($I247&gt;0,ROUND((INDEX(新战舰养成!AF$6:AF$18,通天塔!$L247+1)+INDEX(新战舰养成!L$6:L$18,通天塔!$L247+1)*(通天塔!$I247-1))*INDEX(战舰突破!$D$6:$D$18,通天塔!$O247+1),0),0)</f>
        <v>195767</v>
      </c>
      <c r="BV247" s="14">
        <f>IF($I247&gt;0,ROUND((INDEX(新战舰养成!AG$6:AG$18,通天塔!$L247+1)+INDEX(新战舰养成!M$6:M$18,通天塔!$L247+1)*(通天塔!$I247-1))*INDEX(战舰突破!$D$6:$D$18,通天塔!$O247+1),0),0)</f>
        <v>6958</v>
      </c>
      <c r="BY247" s="14">
        <f>(INDEX(装备数值!$C$13:$G$116,通天塔!$P247*8+1,BY$2)+INDEX(装备数值!$C$13:$G$116,通天塔!$Q247*8+2,BY$2)+INDEX(装备数值!$C$13:$G$116,通天塔!$S247*8+3,BY$2)+INDEX(装备数值!$C$13:$G$116,通天塔!$R247*8+4,BY$2)+INDEX(装备数值!$C$13:$G$116,通天塔!$T247*8+5,BY$2)+INDEX(装备数值!$C$13:$G$116,通天塔!$U247*8+6,BY$2)+INDEX(装备数值!$C$13:$G$116,通天塔!$V247*8+7,BY$2)+INDEX(装备数值!$C$13:$G$116,通天塔!$W247*8+8,BY$2))</f>
        <v>14550</v>
      </c>
      <c r="BZ247" s="14">
        <f>(INDEX(装备数值!$C$13:$G$116,通天塔!$P247*8+1,BZ$2)+INDEX(装备数值!$C$13:$G$116,通天塔!$Q247*8+2,BZ$2)+INDEX(装备数值!$C$13:$G$116,通天塔!$S247*8+3,BZ$2)+INDEX(装备数值!$C$13:$G$116,通天塔!$R247*8+4,BZ$2)+INDEX(装备数值!$C$13:$G$116,通天塔!$T247*8+5,BZ$2)+INDEX(装备数值!$C$13:$G$116,通天塔!$U247*8+6,BZ$2)+INDEX(装备数值!$C$13:$G$116,通天塔!$V247*8+7,BZ$2)+INDEX(装备数值!$C$13:$G$116,通天塔!$W247*8+8,BZ$2))</f>
        <v>94500</v>
      </c>
      <c r="CA247" s="14">
        <f>(INDEX(装备数值!$C$13:$G$116,通天塔!$P247*8+1,CA$2)+INDEX(装备数值!$C$13:$G$116,通天塔!$Q247*8+2,CA$2)+INDEX(装备数值!$C$13:$G$116,通天塔!$S247*8+3,CA$2)+INDEX(装备数值!$C$13:$G$116,通天塔!$R247*8+4,CA$2)+INDEX(装备数值!$C$13:$G$116,通天塔!$T247*8+5,CA$2)+INDEX(装备数值!$C$13:$G$116,通天塔!$U247*8+6,CA$2)+INDEX(装备数值!$C$13:$G$116,通天塔!$V247*8+7,CA$2)+INDEX(装备数值!$C$13:$G$116,通天塔!$W247*8+8,CA$2))</f>
        <v>5550</v>
      </c>
      <c r="CB247" s="14">
        <f>(INDEX(装备数值!$C$13:$G$116,通天塔!$P247*8+1,CB$2)+INDEX(装备数值!$C$13:$G$116,通天塔!$Q247*8+2,CB$2)+INDEX(装备数值!$C$13:$G$116,通天塔!$S247*8+3,CB$2)+INDEX(装备数值!$C$13:$G$116,通天塔!$R247*8+4,CB$2)+INDEX(装备数值!$C$13:$G$116,通天塔!$T247*8+5,CB$2)+INDEX(装备数值!$C$13:$G$116,通天塔!$U247*8+6,CB$2)+INDEX(装备数值!$C$13:$G$116,通天塔!$V247*8+7,CB$2)+INDEX(装备数值!$C$13:$G$116,通天塔!$W247*8+8,CB$2))</f>
        <v>112500</v>
      </c>
      <c r="CC247" s="14">
        <f>(INDEX(装备数值!$C$13:$G$116,通天塔!$P247*8+1,CC$2)+INDEX(装备数值!$C$13:$G$116,通天塔!$Q247*8+2,CC$2)+INDEX(装备数值!$C$13:$G$116,通天塔!$S247*8+3,CC$2)+INDEX(装备数值!$C$13:$G$116,通天塔!$R247*8+4,CC$2)+INDEX(装备数值!$C$13:$G$116,通天塔!$T247*8+5,CC$2)+INDEX(装备数值!$C$13:$G$116,通天塔!$U247*8+6,CC$2)+INDEX(装备数值!$C$13:$G$116,通天塔!$V247*8+7,CC$2)+INDEX(装备数值!$C$13:$G$116,通天塔!$W247*8+8,CC$2))</f>
        <v>2250</v>
      </c>
      <c r="CF247" s="14">
        <f>INDEX(装备数值!$I$13:$M$116,通天塔!$P247*8+1,CF$2)*$X247+INDEX(装备数值!$I$13:$M$116,通天塔!$Q247*8+2,CF$2)*$Y247+INDEX(装备数值!$I$13:$M$116,通天塔!$S247*8+3,CF$2)*$Z247+INDEX(装备数值!$I$13:$M$116,通天塔!$R247*8+4,CF$2)*$AA247+INDEX(装备数值!$I$13:$M$116,通天塔!$T247*8+5,CF$2)*$AB247+INDEX(装备数值!$I$13:$M$116,通天塔!$U247*8+6,CF$2)*$AC247+INDEX(装备数值!$I$13:$M$116,通天塔!$V247*8+7,CF$2)*$AD247+INDEX(装备数值!$I$13:$M$116,通天塔!$W247*8+8,CF$2)*$AE247</f>
        <v>39360</v>
      </c>
      <c r="CG247" s="14">
        <f>INDEX(装备数值!$I$13:$M$116,通天塔!$P247*8+1,CG$2)*$X247+INDEX(装备数值!$I$13:$M$116,通天塔!$Q247*8+2,CG$2)*$Y247+INDEX(装备数值!$I$13:$M$116,通天塔!$S247*8+3,CG$2)*$Z247+INDEX(装备数值!$I$13:$M$116,通天塔!$R247*8+4,CG$2)*$AA247+INDEX(装备数值!$I$13:$M$116,通天塔!$T247*8+5,CG$2)*$AB247+INDEX(装备数值!$I$13:$M$116,通天塔!$U247*8+6,CG$2)*$AC247+INDEX(装备数值!$I$13:$M$116,通天塔!$V247*8+7,CG$2)*$AD247+INDEX(装备数值!$I$13:$M$116,通天塔!$W247*8+8,CG$2)*$AE247</f>
        <v>280800</v>
      </c>
      <c r="CH247" s="14">
        <f>INDEX(装备数值!$I$13:$M$116,通天塔!$P247*8+1,CH$2)*$X247+INDEX(装备数值!$I$13:$M$116,通天塔!$Q247*8+2,CH$2)*$Y247+INDEX(装备数值!$I$13:$M$116,通天塔!$S247*8+3,CH$2)*$Z247+INDEX(装备数值!$I$13:$M$116,通天塔!$R247*8+4,CH$2)*$AA247+INDEX(装备数值!$I$13:$M$116,通天塔!$T247*8+5,CH$2)*$AB247+INDEX(装备数值!$I$13:$M$116,通天塔!$U247*8+6,CH$2)*$AC247+INDEX(装备数值!$I$13:$M$116,通天塔!$V247*8+7,CH$2)*$AD247+INDEX(装备数值!$I$13:$M$116,通天塔!$W247*8+8,CH$2)*$AE247</f>
        <v>17760</v>
      </c>
      <c r="CI247" s="14">
        <f>INDEX(装备数值!$I$13:$M$116,通天塔!$P247*8+1,CI$2)*$X247+INDEX(装备数值!$I$13:$M$116,通天塔!$Q247*8+2,CI$2)*$Y247+INDEX(装备数值!$I$13:$M$116,通天塔!$S247*8+3,CI$2)*$Z247+INDEX(装备数值!$I$13:$M$116,通天塔!$R247*8+4,CI$2)*$AA247+INDEX(装备数值!$I$13:$M$116,通天塔!$T247*8+5,CI$2)*$AB247+INDEX(装备数值!$I$13:$M$116,通天塔!$U247*8+6,CI$2)*$AC247+INDEX(装备数值!$I$13:$M$116,通天塔!$V247*8+7,CI$2)*$AD247+INDEX(装备数值!$I$13:$M$116,通天塔!$W247*8+8,CI$2)*$AE247</f>
        <v>360000</v>
      </c>
      <c r="CJ247" s="14">
        <f>INDEX(装备数值!$I$13:$M$116,通天塔!$P247*8+1,CJ$2)*$X247+INDEX(装备数值!$I$13:$M$116,通天塔!$Q247*8+2,CJ$2)*$Y247+INDEX(装备数值!$I$13:$M$116,通天塔!$S247*8+3,CJ$2)*$Z247+INDEX(装备数值!$I$13:$M$116,通天塔!$R247*8+4,CJ$2)*$AA247+INDEX(装备数值!$I$13:$M$116,通天塔!$T247*8+5,CJ$2)*$AB247+INDEX(装备数值!$I$13:$M$116,通天塔!$U247*8+6,CJ$2)*$AC247+INDEX(装备数值!$I$13:$M$116,通天塔!$V247*8+7,CJ$2)*$AD247+INDEX(装备数值!$I$13:$M$116,通天塔!$W247*8+8,CJ$2)*$AE247</f>
        <v>7200</v>
      </c>
      <c r="CM247" s="14">
        <f>INDEX(装备数值!$X$13:$AH$116,$P247*8+1,CM$2)*$AF247+INDEX(装备数值!$X$13:$AH$116,$Q247*8+2,CM$2)*$AG247+INDEX(装备数值!$X$13:$AH$116,$S247*8+3,CM$2)*$AH247+INDEX(装备数值!$X$13:$AH$116,$R247*8+4,CM$2)*$AI247+INDEX(装备数值!$X$13:$AH$116,$T247*8+5,CM$2)*$AJ247+INDEX(装备数值!$X$13:$AH$116,$U247*8+6,CM$2)*$AK247+INDEX(装备数值!$X$13:$AH$116,$V247*8+7,CM$2)*$AL247+INDEX(装备数值!$X$13:$AH$116,$W247*8+8,CM$2)*$AM247</f>
        <v>15750</v>
      </c>
      <c r="CN247" s="14">
        <f>INDEX(装备数值!$X$13:$AH$116,$P247*8+1,CN$2)*$AF247+INDEX(装备数值!$X$13:$AH$116,$Q247*8+2,CN$2)*$AG247+INDEX(装备数值!$X$13:$AH$116,$S247*8+3,CN$2)*$AH247+INDEX(装备数值!$X$13:$AH$116,$R247*8+4,CN$2)*$AI247+INDEX(装备数值!$X$13:$AH$116,$T247*8+5,CN$2)*$AJ247+INDEX(装备数值!$X$13:$AH$116,$U247*8+6,CN$2)*$AK247+INDEX(装备数值!$X$13:$AH$116,$V247*8+7,CN$2)*$AL247+INDEX(装备数值!$X$13:$AH$116,$W247*8+8,CN$2)*$AM247</f>
        <v>109655</v>
      </c>
      <c r="CO247" s="14">
        <f>INDEX(装备数值!$X$13:$AH$116,$P247*8+1,CO$2)*$AF247+INDEX(装备数值!$X$13:$AH$116,$Q247*8+2,CO$2)*$AG247+INDEX(装备数值!$X$13:$AH$116,$S247*8+3,CO$2)*$AH247+INDEX(装备数值!$X$13:$AH$116,$R247*8+4,CO$2)*$AI247+INDEX(装备数值!$X$13:$AH$116,$T247*8+5,CO$2)*$AJ247+INDEX(装备数值!$X$13:$AH$116,$U247*8+6,CO$2)*$AK247+INDEX(装备数值!$X$13:$AH$116,$V247*8+7,CO$2)*$AL247+INDEX(装备数值!$X$13:$AH$116,$W247*8+8,CO$2)*$AM247</f>
        <v>6720</v>
      </c>
      <c r="CP247" s="14">
        <f>INDEX(装备数值!$X$13:$AH$116,$P247*8+1,CP$2)*$AF247+INDEX(装备数值!$X$13:$AH$116,$Q247*8+2,CP$2)*$AG247+INDEX(装备数值!$X$13:$AH$116,$S247*8+3,CP$2)*$AH247+INDEX(装备数值!$X$13:$AH$116,$R247*8+4,CP$2)*$AI247+INDEX(装备数值!$X$13:$AH$116,$T247*8+5,CP$2)*$AJ247+INDEX(装备数值!$X$13:$AH$116,$U247*8+6,CP$2)*$AK247+INDEX(装备数值!$X$13:$AH$116,$V247*8+7,CP$2)*$AL247+INDEX(装备数值!$X$13:$AH$116,$W247*8+8,CP$2)*$AM247</f>
        <v>178750</v>
      </c>
      <c r="CQ247" s="14">
        <f>INDEX(装备数值!$X$13:$AH$116,$P247*8+1,CQ$2)*$AF247+INDEX(装备数值!$X$13:$AH$116,$Q247*8+2,CQ$2)*$AG247+INDEX(装备数值!$X$13:$AH$116,$S247*8+3,CQ$2)*$AH247+INDEX(装备数值!$X$13:$AH$116,$R247*8+4,CQ$2)*$AI247+INDEX(装备数值!$X$13:$AH$116,$T247*8+5,CQ$2)*$AJ247+INDEX(装备数值!$X$13:$AH$116,$U247*8+6,CQ$2)*$AK247+INDEX(装备数值!$X$13:$AH$116,$V247*8+7,CQ$2)*$AL247+INDEX(装备数值!$X$13:$AH$116,$W247*8+8,CQ$2)*$AM247</f>
        <v>2700</v>
      </c>
      <c r="CR247" s="14">
        <f>INDEX(装备数值!$X$13:$AH$116,$P247*8+1,CR$2)*$AF247+INDEX(装备数值!$X$13:$AH$116,$Q247*8+2,CR$2)*$AG247+INDEX(装备数值!$X$13:$AH$116,$S247*8+3,CR$2)*$AH247+INDEX(装备数值!$X$13:$AH$116,$R247*8+4,CR$2)*$AI247+INDEX(装备数值!$X$13:$AH$116,$T247*8+5,CR$2)*$AJ247+INDEX(装备数值!$X$13:$AH$116,$U247*8+6,CR$2)*$AK247+INDEX(装备数值!$X$13:$AH$116,$V247*8+7,CR$2)*$AL247+INDEX(装备数值!$X$13:$AH$116,$W247*8+8,CR$2)*$AM247</f>
        <v>11720</v>
      </c>
      <c r="CS247" s="14">
        <f>INDEX(装备数值!$X$13:$AH$116,$P247*8+1,CS$2)*$AF247+INDEX(装备数值!$X$13:$AH$116,$Q247*8+2,CS$2)*$AG247+INDEX(装备数值!$X$13:$AH$116,$S247*8+3,CS$2)*$AH247+INDEX(装备数值!$X$13:$AH$116,$R247*8+4,CS$2)*$AI247+INDEX(装备数值!$X$13:$AH$116,$T247*8+5,CS$2)*$AJ247+INDEX(装备数值!$X$13:$AH$116,$U247*8+6,CS$2)*$AK247+INDEX(装备数值!$X$13:$AH$116,$V247*8+7,CS$2)*$AL247+INDEX(装备数值!$X$13:$AH$116,$W247*8+8,CS$2)*$AM247</f>
        <v>10080</v>
      </c>
      <c r="CT247" s="14">
        <f>INDEX(装备数值!$X$13:$AH$116,$P247*8+1,CT$2)*$AF247+INDEX(装备数值!$X$13:$AH$116,$Q247*8+2,CT$2)*$AG247+INDEX(装备数值!$X$13:$AH$116,$S247*8+3,CT$2)*$AH247+INDEX(装备数值!$X$13:$AH$116,$R247*8+4,CT$2)*$AI247+INDEX(装备数值!$X$13:$AH$116,$T247*8+5,CT$2)*$AJ247+INDEX(装备数值!$X$13:$AH$116,$U247*8+6,CT$2)*$AK247+INDEX(装备数值!$X$13:$AH$116,$V247*8+7,CT$2)*$AL247+INDEX(装备数值!$X$13:$AH$116,$W247*8+8,CT$2)*$AM247</f>
        <v>11720</v>
      </c>
      <c r="CU247" s="14">
        <f>INDEX(装备数值!$X$13:$AH$116,$P247*8+1,CU$2)*$AF247+INDEX(装备数值!$X$13:$AH$116,$Q247*8+2,CU$2)*$AG247+INDEX(装备数值!$X$13:$AH$116,$S247*8+3,CU$2)*$AH247+INDEX(装备数值!$X$13:$AH$116,$R247*8+4,CU$2)*$AI247+INDEX(装备数值!$X$13:$AH$116,$T247*8+5,CU$2)*$AJ247+INDEX(装备数值!$X$13:$AH$116,$U247*8+6,CU$2)*$AK247+INDEX(装备数值!$X$13:$AH$116,$V247*8+7,CU$2)*$AL247+INDEX(装备数值!$X$13:$AH$116,$W247*8+8,CU$2)*$AM247</f>
        <v>10080</v>
      </c>
      <c r="CV247" s="14">
        <f>INDEX(装备数值!$X$13:$AH$116,$P247*8+1,CV$2)*$AF247+INDEX(装备数值!$X$13:$AH$116,$Q247*8+2,CV$2)*$AG247+INDEX(装备数值!$X$13:$AH$116,$S247*8+3,CV$2)*$AH247+INDEX(装备数值!$X$13:$AH$116,$R247*8+4,CV$2)*$AI247+INDEX(装备数值!$X$13:$AH$116,$T247*8+5,CV$2)*$AJ247+INDEX(装备数值!$X$13:$AH$116,$U247*8+6,CV$2)*$AK247+INDEX(装备数值!$X$13:$AH$116,$V247*8+7,CV$2)*$AL247+INDEX(装备数值!$X$13:$AH$116,$W247*8+8,CV$2)*$AM247</f>
        <v>35</v>
      </c>
      <c r="CW247" s="14">
        <f>INDEX(装备数值!$X$13:$AH$116,$P247*8+1,CW$2)*$AF247+INDEX(装备数值!$X$13:$AH$116,$Q247*8+2,CW$2)*$AG247+INDEX(装备数值!$X$13:$AH$116,$S247*8+3,CW$2)*$AH247+INDEX(装备数值!$X$13:$AH$116,$R247*8+4,CW$2)*$AI247+INDEX(装备数值!$X$13:$AH$116,$T247*8+5,CW$2)*$AJ247+INDEX(装备数值!$X$13:$AH$116,$U247*8+6,CW$2)*$AK247+INDEX(装备数值!$X$13:$AH$116,$V247*8+7,CW$2)*$AL247+INDEX(装备数值!$X$13:$AH$116,$W247*8+8,CW$2)*$AM247</f>
        <v>35</v>
      </c>
      <c r="CY247" s="14">
        <f>INDEX(装备数值!$AN$17:$AN$117,MATCH(MIN($X247:$AE247),装备数值!$AO$17:$AO$117,1))</f>
        <v>24</v>
      </c>
      <c r="CZ247" s="14">
        <f>IF(COUNTIF($P247:$W247,"&gt;"&amp;0)=8,INDEX(装备数值!AR$17:AR$117,$CY247+1),0)</f>
        <v>5760</v>
      </c>
      <c r="DA247" s="14">
        <f>IF(COUNTIF($P247:$W247,"&gt;"&amp;0)=8,INDEX(装备数值!AS$17:AS$117,$CY247+1),0)</f>
        <v>43200</v>
      </c>
      <c r="DB247" s="14">
        <f>IF(COUNTIF($P247:$W247,"&gt;"&amp;0)=8,INDEX(装备数值!AT$17:AT$117,$CY247+1),0)</f>
        <v>2880</v>
      </c>
      <c r="DC247" s="14">
        <f>IF(COUNTIF($P247:$W247,"&gt;"&amp;0)=8,INDEX(装备数值!AU$17:AU$117,$CY247+1),0)</f>
        <v>57600</v>
      </c>
      <c r="DD247" s="14">
        <f>IF(COUNTIF($P247:$W247,"&gt;"&amp;0)=8,INDEX(装备数值!AV$17:AV$117,$CY247+1),0)</f>
        <v>1104</v>
      </c>
      <c r="DF247" s="14">
        <f>INDEX(装备数值!$AY$17:$AY$77,MATCH(MIN($AF247:$AM247),装备数值!$AZ$17:$AZ$77,1))</f>
        <v>15</v>
      </c>
      <c r="DG247" s="26">
        <f>INDEX(装备数值!BA$17:BA$77,通天塔!DF247+1)</f>
        <v>0.15</v>
      </c>
      <c r="DH247" s="26">
        <f>INDEX(装备数值!BA$17:BA$77,通天塔!DF247+1)</f>
        <v>0.15</v>
      </c>
      <c r="DJ247" s="14">
        <f t="shared" si="465"/>
        <v>19</v>
      </c>
      <c r="DK247" s="14">
        <f>VLOOKUP(DJ247,军阶与晶片数值!$W$6:$X$27,2)</f>
        <v>4</v>
      </c>
      <c r="DL247" s="14">
        <f>INDEX(军阶与晶片数值!Y$6:Y$27,$DK247+1)</f>
        <v>400</v>
      </c>
      <c r="DM247" s="14">
        <f>INDEX(军阶与晶片数值!Z$6:Z$27,$DK247+1)</f>
        <v>400</v>
      </c>
      <c r="DN247" s="14">
        <f>INDEX(军阶与晶片数值!AA$6:AA$27,$DK247+1)</f>
        <v>400</v>
      </c>
      <c r="DO247" s="14">
        <f>INDEX(军阶与晶片数值!AB$6:AB$27,$DK247+1)</f>
        <v>400</v>
      </c>
      <c r="DP247" s="26">
        <f>INDEX(军阶与晶片数值!AC$6:AC$27,$DK247+1)</f>
        <v>20</v>
      </c>
      <c r="DQ247" s="26">
        <f>INDEX(军阶与晶片数值!AD$6:AD$27,$DK247+1)</f>
        <v>10</v>
      </c>
      <c r="DS247" s="26">
        <f>INDEX(军阶与晶片数值!I$6:I$16,AN247+1)</f>
        <v>6.5000000000000002E-2</v>
      </c>
      <c r="DT247" s="26">
        <f>INDEX(军阶与晶片数值!M$6:M$16,AO247+1)</f>
        <v>6.5000000000000002E-2</v>
      </c>
      <c r="DU247" s="26">
        <f>INDEX(军阶与晶片数值!J$6:J$16,AP247+1)</f>
        <v>6.5000000000000002E-2</v>
      </c>
      <c r="DV247" s="26">
        <f>INDEX(军阶与晶片数值!K$6:K$16,AQ247+1)</f>
        <v>0.13</v>
      </c>
      <c r="DW247" s="26">
        <f>INDEX(军阶与晶片数值!L$6:L$16,AR247+1)</f>
        <v>0.13</v>
      </c>
      <c r="DX247" s="28">
        <f>INDEX(军阶与晶片数值!N$6:N$16,AS247+1)</f>
        <v>0</v>
      </c>
      <c r="DY247" s="28">
        <f>INDEX(军阶与晶片数值!O$6:O$16,AT247+1)</f>
        <v>0</v>
      </c>
      <c r="DZ247" s="28">
        <f>INDEX(军阶与晶片数值!P$6:P$16,AU247+1)</f>
        <v>0</v>
      </c>
      <c r="EA247" s="28">
        <f>INDEX(军阶与晶片数值!Q$6:Q$16,AV247+1)</f>
        <v>0</v>
      </c>
      <c r="EB247" s="26">
        <f>INDEX(军阶与晶片数值!R$6:R$16,AW247+1)</f>
        <v>0.06</v>
      </c>
      <c r="EC247" s="26">
        <f>INDEX(军阶与晶片数值!S$6:S$16,AX247+1)</f>
        <v>0.06</v>
      </c>
      <c r="ED247" s="26">
        <f>INDEX(军阶与晶片数值!T$6:T$16,AY247+1)</f>
        <v>0</v>
      </c>
      <c r="EE247" s="26">
        <f>INDEX(军阶与晶片数值!U$6:U$16,AZ247+1)</f>
        <v>0</v>
      </c>
      <c r="EG247" s="26">
        <f>INDEX(军阶与晶片数值!$C$6:$C$36,通天塔!$BA247+1)</f>
        <v>0.65</v>
      </c>
      <c r="EH247" s="26">
        <f>INDEX(军阶与晶片数值!$C$6:$C$36,通天塔!$BA247+1)</f>
        <v>0.65</v>
      </c>
      <c r="EI247" s="26">
        <f>INDEX(军阶与晶片数值!$C$6:$C$36,通天塔!$BA247+1)</f>
        <v>0.65</v>
      </c>
      <c r="EJ247" s="26">
        <f>INDEX(军阶与晶片数值!$C$6:$C$36,通天塔!$BA247+1)</f>
        <v>0.65</v>
      </c>
      <c r="EK247" s="26">
        <f>INDEX(军阶与晶片数值!$C$6:$C$36,通天塔!$BA247+1)</f>
        <v>0.65</v>
      </c>
      <c r="EM247" s="14">
        <f>INDEX(战舰突破!$H$6:$H$18,通天塔!$J247+1)+INDEX(战舰突破!$H$23:$H$35,通天塔!$K247+1)+INDEX(战舰突破!$H$40:$H$52,通天塔!$L247+1)</f>
        <v>200</v>
      </c>
      <c r="EN247" s="14">
        <f>INDEX(战舰突破!$I$6:$I$18,通天塔!$J247+1)+INDEX(战舰突破!$I$23:$I$35,通天塔!$K247+1)+INDEX(战舰突破!$I$40:$I$52,通天塔!$L247+1)</f>
        <v>200</v>
      </c>
      <c r="EO247" s="14">
        <f>INDEX(战舰突破!$J$6:$J$18,通天塔!$J247+1)+INDEX(战舰突破!$J$23:$J$35,通天塔!$K247+1)+INDEX(战舰突破!$J$40:$J$52,通天塔!$L247+1)</f>
        <v>0</v>
      </c>
      <c r="EP247" s="14">
        <f>INDEX(战舰突破!$K$6:$K$18,通天塔!$J247+1)+INDEX(战舰突破!$K$23:$K$35,通天塔!$K247+1)+INDEX(战舰突破!$K$40:$K$52,通天塔!$L247+1)</f>
        <v>0</v>
      </c>
      <c r="EQ247" s="14">
        <f>INDEX(战舰突破!$L$6:$L$18,通天塔!$J247+1)+INDEX(战舰突破!$L$23:$L$35,通天塔!$K247+1)+INDEX(战舰突破!$L$40:$L$52,通天塔!$L247+1)</f>
        <v>200</v>
      </c>
      <c r="ER247" s="18">
        <f>INDEX(战舰突破!$N$6:$N$18,通天塔!$J247+1)+INDEX(战舰突破!$N$23:$N$35,通天塔!$K247+1)+INDEX(战舰突破!$N$40:$N$52,通天塔!$L247+1)</f>
        <v>0</v>
      </c>
      <c r="ES247" s="18">
        <f>INDEX(战舰突破!$O$6:$O$18,通天塔!$J247+1)+INDEX(战舰突破!$O$23:$O$35,通天塔!$K247+1)+INDEX(战舰突破!$O$40:$O$52,通天塔!$L247+1)</f>
        <v>0</v>
      </c>
      <c r="ET247" s="18">
        <f>INDEX(战舰突破!$P$6:$P$18,通天塔!$J247+1)+INDEX(战舰突破!$P$23:$P$35,通天塔!$K247+1)+INDEX(战舰突破!$P$40:$P$52,通天塔!$L247+1)</f>
        <v>0</v>
      </c>
      <c r="EU247" s="18">
        <f>INDEX(战舰突破!$Q$6:$Q$18,通天塔!$J247+1)+INDEX(战舰突破!$Q$23:$Q$35,通天塔!$K247+1)+INDEX(战舰突破!$Q$40:$Q$52,通天塔!$L247+1)</f>
        <v>0</v>
      </c>
      <c r="EV247" s="18">
        <f>INDEX(战舰突破!$R$6:$R$18,通天塔!$J247+1)+INDEX(战舰突破!$R$23:$R$35,通天塔!$K247+1)+INDEX(战舰突破!$R$40:$R$52,通天塔!$L247+1)</f>
        <v>0</v>
      </c>
      <c r="EW247" s="18">
        <f>INDEX(战舰突破!$M$6:$M$18,通天塔!$J247+1)+INDEX(战舰突破!$M$23:$M$35,通天塔!$K247+1)+INDEX(战舰突破!$M$40:$M$52,通天塔!$L247+1)</f>
        <v>0.2</v>
      </c>
      <c r="EX247" s="22">
        <f>INDEX(战舰突破!$W$6:$W$18,通天塔!$J247+1)+INDEX(战舰突破!$W$23:$W$35,通天塔!$K247+1)+INDEX(战舰突破!$W$40:$W$52,通天塔!$L247+1)</f>
        <v>0.5</v>
      </c>
      <c r="FA247" s="14">
        <f>INDEX(战舰突破!$S$6:$S$18,通天塔!$J247+1)</f>
        <v>0</v>
      </c>
      <c r="FB247" s="14">
        <f>INDEX(战舰突破!$T$6:$T$18,通天塔!$J247+1)</f>
        <v>0.5</v>
      </c>
      <c r="FC247" s="14">
        <f>INDEX(战舰突破!$U$6:$U$18,通天塔!$J247+1)</f>
        <v>0.1</v>
      </c>
      <c r="FD247" s="14">
        <f>INDEX(战舰突破!$V$6:$V$18,通天塔!$J247+1)</f>
        <v>0</v>
      </c>
      <c r="FE247" s="14">
        <f>INDEX(战舰突破!$X$6:$X$18,通天塔!$J247+1)</f>
        <v>6</v>
      </c>
      <c r="FG247" s="14">
        <f>INDEX(战舰突破!$S$23:$S$35,通天塔!$J247+1)</f>
        <v>0.6</v>
      </c>
      <c r="FH247" s="14">
        <f>INDEX(战舰突破!$T$23:$T$35,通天塔!$J247+1)</f>
        <v>0.25</v>
      </c>
      <c r="FI247" s="14">
        <f>INDEX(战舰突破!$U$23:$U$35,通天塔!$J247+1)</f>
        <v>0.1</v>
      </c>
      <c r="FJ247" s="14">
        <f>INDEX(战舰突破!$V$23:$V$35,通天塔!$J247+1)</f>
        <v>0</v>
      </c>
      <c r="FK247" s="14">
        <f>INDEX(战舰突破!$X$23:$X$35,通天塔!$J247+1)</f>
        <v>90</v>
      </c>
      <c r="FM247" s="14">
        <f>INDEX(战舰突破!$S$40:$S$52,通天塔!$J247+1)</f>
        <v>0.6</v>
      </c>
      <c r="FN247" s="14">
        <f>INDEX(战舰突破!$T$40:$T$52,通天塔!$J247+1)</f>
        <v>0.25</v>
      </c>
      <c r="FO247" s="14">
        <f>INDEX(战舰突破!$U$40:$U$52,通天塔!$J247+1)</f>
        <v>0.1</v>
      </c>
      <c r="FP247" s="14">
        <f>INDEX(战舰突破!$V$40:$V$52,通天塔!$J247+1)</f>
        <v>0</v>
      </c>
      <c r="FQ247" s="14">
        <f>INDEX(战舰突破!$X$40:$X$52,通天塔!$J247+1)</f>
        <v>150</v>
      </c>
      <c r="FT247" s="14">
        <f t="shared" si="466"/>
        <v>179800</v>
      </c>
      <c r="FU247" s="14">
        <f t="shared" si="467"/>
        <v>180439</v>
      </c>
      <c r="FV247" s="14">
        <f t="shared" si="468"/>
        <v>181125</v>
      </c>
      <c r="FW247" s="14">
        <f t="shared" si="469"/>
        <v>1303303</v>
      </c>
      <c r="FX247" s="14">
        <f t="shared" si="470"/>
        <v>81821</v>
      </c>
      <c r="FY247" s="14">
        <f t="shared" si="471"/>
        <v>2185195</v>
      </c>
      <c r="FZ247" s="14">
        <f t="shared" si="472"/>
        <v>47472</v>
      </c>
      <c r="GA247" s="28">
        <f t="shared" si="473"/>
        <v>12120</v>
      </c>
      <c r="GB247" s="28">
        <f t="shared" si="474"/>
        <v>10480</v>
      </c>
      <c r="GC247" s="28">
        <f t="shared" si="475"/>
        <v>12120</v>
      </c>
      <c r="GD247" s="28">
        <f t="shared" si="476"/>
        <v>10480</v>
      </c>
      <c r="GE247" s="28">
        <f t="shared" si="477"/>
        <v>1.2189999999999999</v>
      </c>
      <c r="GF247" s="28">
        <f t="shared" si="478"/>
        <v>1.2189999999999999</v>
      </c>
      <c r="GG247" s="28">
        <f t="shared" si="479"/>
        <v>0</v>
      </c>
      <c r="GH247" s="28">
        <f t="shared" si="480"/>
        <v>24.065000000000001</v>
      </c>
      <c r="GI247" s="14">
        <f t="shared" si="481"/>
        <v>1</v>
      </c>
      <c r="GJ247" s="14">
        <f t="shared" si="482"/>
        <v>1.6</v>
      </c>
      <c r="GK247" s="14">
        <f t="shared" si="483"/>
        <v>1.6</v>
      </c>
      <c r="GL247" s="18">
        <f t="shared" si="484"/>
        <v>1.7</v>
      </c>
      <c r="GM247" s="18">
        <f t="shared" si="485"/>
        <v>1.45</v>
      </c>
      <c r="GN247" s="18">
        <f t="shared" si="486"/>
        <v>1.45</v>
      </c>
      <c r="GO247" s="29">
        <f t="shared" si="487"/>
        <v>12270</v>
      </c>
      <c r="GP247" s="29">
        <f t="shared" si="487"/>
        <v>12570</v>
      </c>
      <c r="GQ247" s="29">
        <f t="shared" si="487"/>
        <v>12570</v>
      </c>
      <c r="GR247" s="26">
        <f t="shared" si="488"/>
        <v>0.1</v>
      </c>
      <c r="GS247" s="26">
        <f t="shared" si="489"/>
        <v>0.1</v>
      </c>
      <c r="GT247" s="26">
        <f t="shared" si="490"/>
        <v>0.1</v>
      </c>
      <c r="GU247" s="14">
        <f t="shared" si="491"/>
        <v>2</v>
      </c>
      <c r="GV247" s="14">
        <f t="shared" si="492"/>
        <v>2</v>
      </c>
      <c r="GW247" s="14">
        <f t="shared" si="493"/>
        <v>2</v>
      </c>
      <c r="GX247" s="14">
        <f t="shared" si="494"/>
        <v>6</v>
      </c>
      <c r="GY247" s="14">
        <f t="shared" si="495"/>
        <v>90</v>
      </c>
      <c r="GZ247" s="14">
        <f t="shared" si="496"/>
        <v>150</v>
      </c>
      <c r="HA247">
        <v>228</v>
      </c>
      <c r="HB247" s="14">
        <f t="shared" si="497"/>
        <v>23415237</v>
      </c>
      <c r="HD247" s="14">
        <f t="shared" si="498"/>
        <v>163642</v>
      </c>
      <c r="HE247" s="14">
        <f t="shared" si="499"/>
        <v>89870</v>
      </c>
      <c r="HF247" s="29">
        <f t="shared" si="500"/>
        <v>10060</v>
      </c>
      <c r="HG247" s="29">
        <f t="shared" si="501"/>
        <v>7034</v>
      </c>
      <c r="HH247" s="29">
        <f t="shared" si="502"/>
        <v>8827</v>
      </c>
      <c r="HI247" s="29">
        <f t="shared" si="503"/>
        <v>7091</v>
      </c>
      <c r="HJ247" s="14">
        <f t="shared" si="504"/>
        <v>1.2189999999999999</v>
      </c>
      <c r="HK247" s="14">
        <f t="shared" si="505"/>
        <v>1.2189999999999999</v>
      </c>
      <c r="HL247" s="14">
        <f t="shared" si="506"/>
        <v>54136</v>
      </c>
      <c r="HM247" s="14">
        <f t="shared" si="507"/>
        <v>79812</v>
      </c>
      <c r="HN247" s="26">
        <f t="shared" si="508"/>
        <v>0.52983418200809496</v>
      </c>
      <c r="HO247" s="26">
        <f t="shared" si="509"/>
        <v>0.55184088023698685</v>
      </c>
      <c r="HP247" s="29">
        <f t="shared" si="510"/>
        <v>20567</v>
      </c>
      <c r="HQ247" s="29">
        <f t="shared" si="511"/>
        <v>84845</v>
      </c>
      <c r="HR247" s="29">
        <f t="shared" si="512"/>
        <v>113911</v>
      </c>
      <c r="HS247" s="26">
        <f t="shared" si="513"/>
        <v>0.56601751038275894</v>
      </c>
      <c r="HT247" s="26">
        <f t="shared" si="514"/>
        <v>0.58706364350656626</v>
      </c>
      <c r="HU247" s="26">
        <f t="shared" si="515"/>
        <v>0.58706364350656626</v>
      </c>
      <c r="HV247" s="26">
        <f t="shared" si="516"/>
        <v>0.16601751038275891</v>
      </c>
      <c r="HW247" s="29">
        <f t="shared" si="517"/>
        <v>1.4</v>
      </c>
      <c r="HX247" s="29">
        <f t="shared" si="518"/>
        <v>2.273673812998092</v>
      </c>
      <c r="HY247" s="29">
        <f t="shared" si="519"/>
        <v>2.273673812998092</v>
      </c>
      <c r="HZ247" s="29">
        <f t="shared" si="520"/>
        <v>143968.99999999997</v>
      </c>
      <c r="IA247" s="29">
        <f t="shared" si="521"/>
        <v>128606.56977588209</v>
      </c>
      <c r="IB247" s="29">
        <f t="shared" si="522"/>
        <v>129498.22885621282</v>
      </c>
      <c r="IC247" s="29">
        <f t="shared" si="523"/>
        <v>1048982</v>
      </c>
      <c r="ID247" s="14">
        <f t="shared" si="524"/>
        <v>402073.8</v>
      </c>
      <c r="IH247" s="14">
        <v>5</v>
      </c>
      <c r="II247" s="14">
        <v>3</v>
      </c>
      <c r="IJ247" s="14">
        <v>2400</v>
      </c>
      <c r="IK247" s="14">
        <v>400</v>
      </c>
      <c r="IL247" s="14">
        <v>300</v>
      </c>
      <c r="IM247" s="23">
        <f t="shared" si="525"/>
        <v>359297727</v>
      </c>
      <c r="IN247" s="23">
        <f t="shared" si="526"/>
        <v>1</v>
      </c>
      <c r="IO247" s="23">
        <f t="shared" si="527"/>
        <v>359297.73</v>
      </c>
      <c r="IP247" s="23">
        <f t="shared" si="528"/>
        <v>428520914</v>
      </c>
      <c r="IQ247" s="23">
        <f t="shared" si="529"/>
        <v>1</v>
      </c>
      <c r="IR247" s="23">
        <f t="shared" si="530"/>
        <v>428520.91</v>
      </c>
      <c r="IS247" s="14">
        <v>1</v>
      </c>
      <c r="IT247" s="14">
        <v>1</v>
      </c>
      <c r="IU247" s="14">
        <v>240</v>
      </c>
      <c r="IV247" s="14">
        <v>40</v>
      </c>
      <c r="IW247" s="14">
        <v>30</v>
      </c>
      <c r="IX247" s="23">
        <f t="shared" si="531"/>
        <v>45126585</v>
      </c>
      <c r="IY247" s="23">
        <f t="shared" si="532"/>
        <v>1</v>
      </c>
      <c r="IZ247" s="23">
        <f t="shared" si="533"/>
        <v>45126.59</v>
      </c>
      <c r="JA247" s="23"/>
      <c r="JB247" s="23"/>
      <c r="JC247" s="23"/>
      <c r="JG247">
        <f t="shared" si="534"/>
        <v>1.3900138705441356</v>
      </c>
      <c r="JH247">
        <f t="shared" si="535"/>
        <v>1.6944269081933012</v>
      </c>
      <c r="JJ247" s="14">
        <v>10</v>
      </c>
      <c r="JK247" s="14">
        <v>2</v>
      </c>
      <c r="JL247" s="14">
        <v>1.5</v>
      </c>
      <c r="JM247" s="23">
        <f t="shared" si="536"/>
        <v>1526841</v>
      </c>
      <c r="JN247" s="23">
        <f t="shared" si="537"/>
        <v>1</v>
      </c>
      <c r="JO247" s="23">
        <f t="shared" si="538"/>
        <v>1526.84</v>
      </c>
      <c r="JP247" s="14">
        <v>30</v>
      </c>
      <c r="JQ247" s="14">
        <v>6</v>
      </c>
      <c r="JR247" s="14">
        <v>4</v>
      </c>
      <c r="JS247" s="23">
        <f t="shared" si="539"/>
        <v>4373325</v>
      </c>
      <c r="JT247" s="23">
        <f t="shared" si="540"/>
        <v>1</v>
      </c>
      <c r="JU247" s="23">
        <f t="shared" si="541"/>
        <v>4373.33</v>
      </c>
      <c r="JW247" s="23">
        <f t="shared" si="542"/>
        <v>5831100</v>
      </c>
      <c r="JX247" s="23">
        <f t="shared" si="543"/>
        <v>1</v>
      </c>
      <c r="JY247" s="23">
        <f t="shared" si="544"/>
        <v>5831.1</v>
      </c>
      <c r="JZ247" s="23">
        <f t="shared" si="545"/>
        <v>2290262</v>
      </c>
      <c r="KA247" s="23">
        <f t="shared" si="546"/>
        <v>1</v>
      </c>
      <c r="KB247" s="23">
        <f t="shared" si="547"/>
        <v>2290.2600000000002</v>
      </c>
    </row>
    <row r="248" spans="3:288" ht="16.5" x14ac:dyDescent="0.2">
      <c r="C248" s="14" t="s">
        <v>892</v>
      </c>
      <c r="D248" s="14">
        <v>14</v>
      </c>
      <c r="E248" s="14"/>
      <c r="F248" s="14">
        <v>260</v>
      </c>
      <c r="G248" s="14">
        <v>260</v>
      </c>
      <c r="H248" s="14">
        <v>260</v>
      </c>
      <c r="I248" s="14">
        <v>260</v>
      </c>
      <c r="J248" s="14">
        <v>6</v>
      </c>
      <c r="K248" s="14">
        <v>6</v>
      </c>
      <c r="L248" s="14">
        <v>5</v>
      </c>
      <c r="M248" s="14">
        <v>3</v>
      </c>
      <c r="N248" s="14">
        <v>3</v>
      </c>
      <c r="O248" s="14">
        <v>3</v>
      </c>
      <c r="P248" s="14">
        <v>6</v>
      </c>
      <c r="Q248" s="14">
        <v>6</v>
      </c>
      <c r="R248" s="14">
        <v>6</v>
      </c>
      <c r="S248" s="14">
        <v>6</v>
      </c>
      <c r="T248" s="14">
        <v>6</v>
      </c>
      <c r="U248" s="14">
        <v>6</v>
      </c>
      <c r="V248" s="14">
        <v>6</v>
      </c>
      <c r="W248" s="14">
        <v>6</v>
      </c>
      <c r="X248" s="14">
        <v>260</v>
      </c>
      <c r="Y248" s="14">
        <v>260</v>
      </c>
      <c r="Z248" s="14">
        <v>260</v>
      </c>
      <c r="AA248" s="14">
        <v>260</v>
      </c>
      <c r="AB248" s="14">
        <v>260</v>
      </c>
      <c r="AC248" s="14">
        <v>260</v>
      </c>
      <c r="AD248" s="14">
        <v>260</v>
      </c>
      <c r="AE248" s="14">
        <v>260</v>
      </c>
      <c r="AF248" s="14">
        <v>50</v>
      </c>
      <c r="AG248" s="14">
        <v>35</v>
      </c>
      <c r="AH248" s="14">
        <v>40</v>
      </c>
      <c r="AI248" s="14">
        <v>40</v>
      </c>
      <c r="AJ248" s="14">
        <v>40</v>
      </c>
      <c r="AK248" s="14">
        <v>40</v>
      </c>
      <c r="AL248" s="14">
        <v>45</v>
      </c>
      <c r="AM248" s="14">
        <v>45</v>
      </c>
      <c r="AN248" s="14">
        <v>3</v>
      </c>
      <c r="AO248" s="14">
        <v>3</v>
      </c>
      <c r="AP248" s="14">
        <v>3</v>
      </c>
      <c r="AQ248" s="14">
        <v>3</v>
      </c>
      <c r="AR248" s="14">
        <v>3</v>
      </c>
      <c r="AS248" s="14">
        <v>0</v>
      </c>
      <c r="AT248" s="14">
        <v>0</v>
      </c>
      <c r="AU248" s="14">
        <v>0</v>
      </c>
      <c r="AV248" s="14">
        <v>0</v>
      </c>
      <c r="AW248" s="14">
        <v>2</v>
      </c>
      <c r="AX248" s="14">
        <v>2</v>
      </c>
      <c r="AY248" s="14">
        <v>0</v>
      </c>
      <c r="AZ248" s="14">
        <v>0</v>
      </c>
      <c r="BA248" s="14">
        <v>14</v>
      </c>
      <c r="BF248" s="14">
        <f>ROUND((INDEX(新战舰养成!S$6:S$18,通天塔!$J248+1)+INDEX(新战舰养成!D$6:D$18,通天塔!$J248+1)*(通天塔!$G248-1))*INDEX(战舰突破!$D$6:$D$18,通天塔!$M248+1),0)</f>
        <v>44054</v>
      </c>
      <c r="BG248" s="14">
        <f>ROUND((INDEX(新战舰养成!T$6:T$18,通天塔!$J248+1)+INDEX(新战舰养成!E$6:E$18,通天塔!$J248+1)*(通天塔!$G248-1))*INDEX(战舰突破!$D$6:$D$18,通天塔!$M248+1),0)</f>
        <v>352357</v>
      </c>
      <c r="BH248" s="14">
        <f>ROUND((INDEX(新战舰养成!U$6:U$18,通天塔!$J248+1)+INDEX(新战舰养成!F$6:F$18,通天塔!$J248+1)*(通天塔!$G248-1))*INDEX(战舰突破!$D$6:$D$18,通天塔!$M248+1),0)</f>
        <v>22130</v>
      </c>
      <c r="BI248" s="14">
        <f>ROUND((INDEX(新战舰养成!V$6:V$18,通天塔!$J248+1)+INDEX(新战舰养成!G$6:G$18,通天塔!$J248+1)*(通天塔!$G248-1))*INDEX(战舰突破!$D$6:$D$18,通天塔!$M248+1),0)</f>
        <v>390</v>
      </c>
      <c r="BJ248" s="14">
        <f>ROUND((INDEX(新战舰养成!W$6:W$18,通天塔!$J248+1)+INDEX(新战舰养成!H$6:H$18,通天塔!$J248+1)*(通天塔!$G248-1))*INDEX(战舰突破!$D$6:$D$18,通天塔!$M248+1),0)</f>
        <v>5</v>
      </c>
      <c r="BL248" s="14">
        <f>IF($H248&gt;0,ROUND((INDEX(新战舰养成!X$6:X$18,通天塔!$K248+1)+INDEX(新战舰养成!I$6:I$18,通天塔!$K248+1)*(通天塔!$H248-1))*INDEX(战舰突破!$D$6:$D$18,通天塔!$N248+1),0),0)</f>
        <v>44418</v>
      </c>
      <c r="BM248" s="14">
        <f>IF($H248&gt;0,ROUND((INDEX(新战舰养成!Y$6:Y$18,通天塔!$K248+1)+INDEX(新战舰养成!J$6:J$18,通天塔!$K248+1)*(通天塔!$H248-1))*INDEX(战舰突破!$D$6:$D$18,通天塔!$N248+1),0),0)</f>
        <v>0</v>
      </c>
      <c r="BN248" s="14">
        <f>IF($H248&gt;0,ROUND((INDEX(新战舰养成!Z$6:Z$18,通天塔!$K248+1)+INDEX(新战舰养成!K$6:K$18,通天塔!$K248+1)*(通天塔!$H248-1))*INDEX(战舰突破!$D$6:$D$18,通天塔!$N248+1),0),0)</f>
        <v>0</v>
      </c>
      <c r="BO248" s="14">
        <f>IF($H248&gt;0,ROUND((INDEX(新战舰养成!AA$6:AA$18,通天塔!$K248+1)+INDEX(新战舰养成!L$6:L$18,通天塔!$K248+1)*(通天塔!$H248-1))*INDEX(战舰突破!$D$6:$D$18,通天塔!$N248+1),0),0)</f>
        <v>440544</v>
      </c>
      <c r="BP248" s="14">
        <f>IF($H248&gt;0,ROUND((INDEX(新战舰养成!AB$6:AB$18,通天塔!$K248+1)+INDEX(新战舰养成!M$6:M$18,通天塔!$K248+1)*(通天塔!$H248-1))*INDEX(战舰突破!$D$6:$D$18,通天塔!$N248+1),0),0)</f>
        <v>8715</v>
      </c>
      <c r="BR248" s="14">
        <f>IF($I248&gt;0,ROUND((INDEX(新战舰养成!AC$6:AC$18,通天塔!$L248+1)+INDEX(新战舰养成!I$6:I$18,通天塔!$L248+1)*(通天塔!$I248-1))*INDEX(战舰突破!$D$6:$D$18,通天塔!$O248+1),0),0)</f>
        <v>28493</v>
      </c>
      <c r="BS248" s="14">
        <f>IF($I248&gt;0,ROUND((INDEX(新战舰养成!AD$6:AD$18,通天塔!$L248+1)+INDEX(新战舰养成!J$6:J$18,通天塔!$L248+1)*(通天塔!$I248-1))*INDEX(战舰突破!$D$6:$D$18,通天塔!$O248+1),0),0)</f>
        <v>0</v>
      </c>
      <c r="BT248" s="14">
        <f>IF($I248&gt;0,ROUND((INDEX(新战舰养成!AE$6:AE$18,通天塔!$L248+1)+INDEX(新战舰养成!K$6:K$18,通天塔!$L248+1)*(通天塔!$I248-1))*INDEX(战舰突破!$D$6:$D$18,通天塔!$O248+1),0),0)</f>
        <v>0</v>
      </c>
      <c r="BU248" s="14">
        <f>IF($I248&gt;0,ROUND((INDEX(新战舰养成!AF$6:AF$18,通天塔!$L248+1)+INDEX(新战舰养成!L$6:L$18,通天塔!$L248+1)*(通天塔!$I248-1))*INDEX(战舰突破!$D$6:$D$18,通天塔!$O248+1),0),0)</f>
        <v>206167</v>
      </c>
      <c r="BV248" s="14">
        <f>IF($I248&gt;0,ROUND((INDEX(新战舰养成!AG$6:AG$18,通天塔!$L248+1)+INDEX(新战舰养成!M$6:M$18,通天塔!$L248+1)*(通天塔!$I248-1))*INDEX(战舰突破!$D$6:$D$18,通天塔!$O248+1),0),0)</f>
        <v>7166</v>
      </c>
      <c r="BY248" s="14">
        <f>(INDEX(装备数值!$C$13:$G$116,通天塔!$P248*8+1,BY$2)+INDEX(装备数值!$C$13:$G$116,通天塔!$Q248*8+2,BY$2)+INDEX(装备数值!$C$13:$G$116,通天塔!$S248*8+3,BY$2)+INDEX(装备数值!$C$13:$G$116,通天塔!$R248*8+4,BY$2)+INDEX(装备数值!$C$13:$G$116,通天塔!$T248*8+5,BY$2)+INDEX(装备数值!$C$13:$G$116,通天塔!$U248*8+6,BY$2)+INDEX(装备数值!$C$13:$G$116,通天塔!$V248*8+7,BY$2)+INDEX(装备数值!$C$13:$G$116,通天塔!$W248*8+8,BY$2))</f>
        <v>18000</v>
      </c>
      <c r="BZ248" s="14">
        <f>(INDEX(装备数值!$C$13:$G$116,通天塔!$P248*8+1,BZ$2)+INDEX(装备数值!$C$13:$G$116,通天塔!$Q248*8+2,BZ$2)+INDEX(装备数值!$C$13:$G$116,通天塔!$S248*8+3,BZ$2)+INDEX(装备数值!$C$13:$G$116,通天塔!$R248*8+4,BZ$2)+INDEX(装备数值!$C$13:$G$116,通天塔!$T248*8+5,BZ$2)+INDEX(装备数值!$C$13:$G$116,通天塔!$U248*8+6,BZ$2)+INDEX(装备数值!$C$13:$G$116,通天塔!$V248*8+7,BZ$2)+INDEX(装备数值!$C$13:$G$116,通天塔!$W248*8+8,BZ$2))</f>
        <v>135000</v>
      </c>
      <c r="CA248" s="14">
        <f>(INDEX(装备数值!$C$13:$G$116,通天塔!$P248*8+1,CA$2)+INDEX(装备数值!$C$13:$G$116,通天塔!$Q248*8+2,CA$2)+INDEX(装备数值!$C$13:$G$116,通天塔!$S248*8+3,CA$2)+INDEX(装备数值!$C$13:$G$116,通天塔!$R248*8+4,CA$2)+INDEX(装备数值!$C$13:$G$116,通天塔!$T248*8+5,CA$2)+INDEX(装备数值!$C$13:$G$116,通天塔!$U248*8+6,CA$2)+INDEX(装备数值!$C$13:$G$116,通天塔!$V248*8+7,CA$2)+INDEX(装备数值!$C$13:$G$116,通天塔!$W248*8+8,CA$2))</f>
        <v>9000</v>
      </c>
      <c r="CB248" s="14">
        <f>(INDEX(装备数值!$C$13:$G$116,通天塔!$P248*8+1,CB$2)+INDEX(装备数值!$C$13:$G$116,通天塔!$Q248*8+2,CB$2)+INDEX(装备数值!$C$13:$G$116,通天塔!$S248*8+3,CB$2)+INDEX(装备数值!$C$13:$G$116,通天塔!$R248*8+4,CB$2)+INDEX(装备数值!$C$13:$G$116,通天塔!$T248*8+5,CB$2)+INDEX(装备数值!$C$13:$G$116,通天塔!$U248*8+6,CB$2)+INDEX(装备数值!$C$13:$G$116,通天塔!$V248*8+7,CB$2)+INDEX(装备数值!$C$13:$G$116,通天塔!$W248*8+8,CB$2))</f>
        <v>180000</v>
      </c>
      <c r="CC248" s="14">
        <f>(INDEX(装备数值!$C$13:$G$116,通天塔!$P248*8+1,CC$2)+INDEX(装备数值!$C$13:$G$116,通天塔!$Q248*8+2,CC$2)+INDEX(装备数值!$C$13:$G$116,通天塔!$S248*8+3,CC$2)+INDEX(装备数值!$C$13:$G$116,通天塔!$R248*8+4,CC$2)+INDEX(装备数值!$C$13:$G$116,通天塔!$T248*8+5,CC$2)+INDEX(装备数值!$C$13:$G$116,通天塔!$U248*8+6,CC$2)+INDEX(装备数值!$C$13:$G$116,通天塔!$V248*8+7,CC$2)+INDEX(装备数值!$C$13:$G$116,通天塔!$W248*8+8,CC$2))</f>
        <v>3400</v>
      </c>
      <c r="CF248" s="14">
        <f>INDEX(装备数值!$I$13:$M$116,通天塔!$P248*8+1,CF$2)*$X248+INDEX(装备数值!$I$13:$M$116,通天塔!$Q248*8+2,CF$2)*$Y248+INDEX(装备数值!$I$13:$M$116,通天塔!$S248*8+3,CF$2)*$Z248+INDEX(装备数值!$I$13:$M$116,通天塔!$R248*8+4,CF$2)*$AA248+INDEX(装备数值!$I$13:$M$116,通天塔!$T248*8+5,CF$2)*$AB248+INDEX(装备数值!$I$13:$M$116,通天塔!$U248*8+6,CF$2)*$AC248+INDEX(装备数值!$I$13:$M$116,通天塔!$V248*8+7,CF$2)*$AD248+INDEX(装备数值!$I$13:$M$116,通天塔!$W248*8+8,CF$2)*$AE248</f>
        <v>46800</v>
      </c>
      <c r="CG248" s="14">
        <f>INDEX(装备数值!$I$13:$M$116,通天塔!$P248*8+1,CG$2)*$X248+INDEX(装备数值!$I$13:$M$116,通天塔!$Q248*8+2,CG$2)*$Y248+INDEX(装备数值!$I$13:$M$116,通天塔!$S248*8+3,CG$2)*$Z248+INDEX(装备数值!$I$13:$M$116,通天塔!$R248*8+4,CG$2)*$AA248+INDEX(装备数值!$I$13:$M$116,通天塔!$T248*8+5,CG$2)*$AB248+INDEX(装备数值!$I$13:$M$116,通天塔!$U248*8+6,CG$2)*$AC248+INDEX(装备数值!$I$13:$M$116,通天塔!$V248*8+7,CG$2)*$AD248+INDEX(装备数值!$I$13:$M$116,通天塔!$W248*8+8,CG$2)*$AE248</f>
        <v>351000</v>
      </c>
      <c r="CH248" s="14">
        <f>INDEX(装备数值!$I$13:$M$116,通天塔!$P248*8+1,CH$2)*$X248+INDEX(装备数值!$I$13:$M$116,通天塔!$Q248*8+2,CH$2)*$Y248+INDEX(装备数值!$I$13:$M$116,通天塔!$S248*8+3,CH$2)*$Z248+INDEX(装备数值!$I$13:$M$116,通天塔!$R248*8+4,CH$2)*$AA248+INDEX(装备数值!$I$13:$M$116,通天塔!$T248*8+5,CH$2)*$AB248+INDEX(装备数值!$I$13:$M$116,通天塔!$U248*8+6,CH$2)*$AC248+INDEX(装备数值!$I$13:$M$116,通天塔!$V248*8+7,CH$2)*$AD248+INDEX(装备数值!$I$13:$M$116,通天塔!$W248*8+8,CH$2)*$AE248</f>
        <v>23400</v>
      </c>
      <c r="CI248" s="14">
        <f>INDEX(装备数值!$I$13:$M$116,通天塔!$P248*8+1,CI$2)*$X248+INDEX(装备数值!$I$13:$M$116,通天塔!$Q248*8+2,CI$2)*$Y248+INDEX(装备数值!$I$13:$M$116,通天塔!$S248*8+3,CI$2)*$Z248+INDEX(装备数值!$I$13:$M$116,通天塔!$R248*8+4,CI$2)*$AA248+INDEX(装备数值!$I$13:$M$116,通天塔!$T248*8+5,CI$2)*$AB248+INDEX(装备数值!$I$13:$M$116,通天塔!$U248*8+6,CI$2)*$AC248+INDEX(装备数值!$I$13:$M$116,通天塔!$V248*8+7,CI$2)*$AD248+INDEX(装备数值!$I$13:$M$116,通天塔!$W248*8+8,CI$2)*$AE248</f>
        <v>468000</v>
      </c>
      <c r="CJ248" s="14">
        <f>INDEX(装备数值!$I$13:$M$116,通天塔!$P248*8+1,CJ$2)*$X248+INDEX(装备数值!$I$13:$M$116,通天塔!$Q248*8+2,CJ$2)*$Y248+INDEX(装备数值!$I$13:$M$116,通天塔!$S248*8+3,CJ$2)*$Z248+INDEX(装备数值!$I$13:$M$116,通天塔!$R248*8+4,CJ$2)*$AA248+INDEX(装备数值!$I$13:$M$116,通天塔!$T248*8+5,CJ$2)*$AB248+INDEX(装备数值!$I$13:$M$116,通天塔!$U248*8+6,CJ$2)*$AC248+INDEX(装备数值!$I$13:$M$116,通天塔!$V248*8+7,CJ$2)*$AD248+INDEX(装备数值!$I$13:$M$116,通天塔!$W248*8+8,CJ$2)*$AE248</f>
        <v>8840</v>
      </c>
      <c r="CM248" s="14">
        <f>INDEX(装备数值!$X$13:$AH$116,$P248*8+1,CM$2)*$AF248+INDEX(装备数值!$X$13:$AH$116,$Q248*8+2,CM$2)*$AG248+INDEX(装备数值!$X$13:$AH$116,$S248*8+3,CM$2)*$AH248+INDEX(装备数值!$X$13:$AH$116,$R248*8+4,CM$2)*$AI248+INDEX(装备数值!$X$13:$AH$116,$T248*8+5,CM$2)*$AJ248+INDEX(装备数值!$X$13:$AH$116,$U248*8+6,CM$2)*$AK248+INDEX(装备数值!$X$13:$AH$116,$V248*8+7,CM$2)*$AL248+INDEX(装备数值!$X$13:$AH$116,$W248*8+8,CM$2)*$AM248</f>
        <v>22500</v>
      </c>
      <c r="CN248" s="14">
        <f>INDEX(装备数值!$X$13:$AH$116,$P248*8+1,CN$2)*$AF248+INDEX(装备数值!$X$13:$AH$116,$Q248*8+2,CN$2)*$AG248+INDEX(装备数值!$X$13:$AH$116,$S248*8+3,CN$2)*$AH248+INDEX(装备数值!$X$13:$AH$116,$R248*8+4,CN$2)*$AI248+INDEX(装备数值!$X$13:$AH$116,$T248*8+5,CN$2)*$AJ248+INDEX(装备数值!$X$13:$AH$116,$U248*8+6,CN$2)*$AK248+INDEX(装备数值!$X$13:$AH$116,$V248*8+7,CN$2)*$AL248+INDEX(装备数值!$X$13:$AH$116,$W248*8+8,CN$2)*$AM248</f>
        <v>150000</v>
      </c>
      <c r="CO248" s="14">
        <f>INDEX(装备数值!$X$13:$AH$116,$P248*8+1,CO$2)*$AF248+INDEX(装备数值!$X$13:$AH$116,$Q248*8+2,CO$2)*$AG248+INDEX(装备数值!$X$13:$AH$116,$S248*8+3,CO$2)*$AH248+INDEX(装备数值!$X$13:$AH$116,$R248*8+4,CO$2)*$AI248+INDEX(装备数值!$X$13:$AH$116,$T248*8+5,CO$2)*$AJ248+INDEX(装备数值!$X$13:$AH$116,$U248*8+6,CO$2)*$AK248+INDEX(装备数值!$X$13:$AH$116,$V248*8+7,CO$2)*$AL248+INDEX(装备数值!$X$13:$AH$116,$W248*8+8,CO$2)*$AM248</f>
        <v>10000</v>
      </c>
      <c r="CP248" s="14">
        <f>INDEX(装备数值!$X$13:$AH$116,$P248*8+1,CP$2)*$AF248+INDEX(装备数值!$X$13:$AH$116,$Q248*8+2,CP$2)*$AG248+INDEX(装备数值!$X$13:$AH$116,$S248*8+3,CP$2)*$AH248+INDEX(装备数值!$X$13:$AH$116,$R248*8+4,CP$2)*$AI248+INDEX(装备数值!$X$13:$AH$116,$T248*8+5,CP$2)*$AJ248+INDEX(装备数值!$X$13:$AH$116,$U248*8+6,CP$2)*$AK248+INDEX(装备数值!$X$13:$AH$116,$V248*8+7,CP$2)*$AL248+INDEX(装备数值!$X$13:$AH$116,$W248*8+8,CP$2)*$AM248</f>
        <v>237500</v>
      </c>
      <c r="CQ248" s="14">
        <f>INDEX(装备数值!$X$13:$AH$116,$P248*8+1,CQ$2)*$AF248+INDEX(装备数值!$X$13:$AH$116,$Q248*8+2,CQ$2)*$AG248+INDEX(装备数值!$X$13:$AH$116,$S248*8+3,CQ$2)*$AH248+INDEX(装备数值!$X$13:$AH$116,$R248*8+4,CQ$2)*$AI248+INDEX(装备数值!$X$13:$AH$116,$T248*8+5,CQ$2)*$AJ248+INDEX(装备数值!$X$13:$AH$116,$U248*8+6,CQ$2)*$AK248+INDEX(装备数值!$X$13:$AH$116,$V248*8+7,CQ$2)*$AL248+INDEX(装备数值!$X$13:$AH$116,$W248*8+8,CQ$2)*$AM248</f>
        <v>4000</v>
      </c>
      <c r="CR248" s="14">
        <f>INDEX(装备数值!$X$13:$AH$116,$P248*8+1,CR$2)*$AF248+INDEX(装备数值!$X$13:$AH$116,$Q248*8+2,CR$2)*$AG248+INDEX(装备数值!$X$13:$AH$116,$S248*8+3,CR$2)*$AH248+INDEX(装备数值!$X$13:$AH$116,$R248*8+4,CR$2)*$AI248+INDEX(装备数值!$X$13:$AH$116,$T248*8+5,CR$2)*$AJ248+INDEX(装备数值!$X$13:$AH$116,$U248*8+6,CR$2)*$AK248+INDEX(装备数值!$X$13:$AH$116,$V248*8+7,CR$2)*$AL248+INDEX(装备数值!$X$13:$AH$116,$W248*8+8,CR$2)*$AM248</f>
        <v>15625</v>
      </c>
      <c r="CS248" s="14">
        <f>INDEX(装备数值!$X$13:$AH$116,$P248*8+1,CS$2)*$AF248+INDEX(装备数值!$X$13:$AH$116,$Q248*8+2,CS$2)*$AG248+INDEX(装备数值!$X$13:$AH$116,$S248*8+3,CS$2)*$AH248+INDEX(装备数值!$X$13:$AH$116,$R248*8+4,CS$2)*$AI248+INDEX(装备数值!$X$13:$AH$116,$T248*8+5,CS$2)*$AJ248+INDEX(装备数值!$X$13:$AH$116,$U248*8+6,CS$2)*$AK248+INDEX(装备数值!$X$13:$AH$116,$V248*8+7,CS$2)*$AL248+INDEX(装备数值!$X$13:$AH$116,$W248*8+8,CS$2)*$AM248</f>
        <v>15000</v>
      </c>
      <c r="CT248" s="14">
        <f>INDEX(装备数值!$X$13:$AH$116,$P248*8+1,CT$2)*$AF248+INDEX(装备数值!$X$13:$AH$116,$Q248*8+2,CT$2)*$AG248+INDEX(装备数值!$X$13:$AH$116,$S248*8+3,CT$2)*$AH248+INDEX(装备数值!$X$13:$AH$116,$R248*8+4,CT$2)*$AI248+INDEX(装备数值!$X$13:$AH$116,$T248*8+5,CT$2)*$AJ248+INDEX(装备数值!$X$13:$AH$116,$U248*8+6,CT$2)*$AK248+INDEX(装备数值!$X$13:$AH$116,$V248*8+7,CT$2)*$AL248+INDEX(装备数值!$X$13:$AH$116,$W248*8+8,CT$2)*$AM248</f>
        <v>16250</v>
      </c>
      <c r="CU248" s="14">
        <f>INDEX(装备数值!$X$13:$AH$116,$P248*8+1,CU$2)*$AF248+INDEX(装备数值!$X$13:$AH$116,$Q248*8+2,CU$2)*$AG248+INDEX(装备数值!$X$13:$AH$116,$S248*8+3,CU$2)*$AH248+INDEX(装备数值!$X$13:$AH$116,$R248*8+4,CU$2)*$AI248+INDEX(装备数值!$X$13:$AH$116,$T248*8+5,CU$2)*$AJ248+INDEX(装备数值!$X$13:$AH$116,$U248*8+6,CU$2)*$AK248+INDEX(装备数值!$X$13:$AH$116,$V248*8+7,CU$2)*$AL248+INDEX(装备数值!$X$13:$AH$116,$W248*8+8,CU$2)*$AM248</f>
        <v>14375</v>
      </c>
      <c r="CV248" s="14">
        <f>INDEX(装备数值!$X$13:$AH$116,$P248*8+1,CV$2)*$AF248+INDEX(装备数值!$X$13:$AH$116,$Q248*8+2,CV$2)*$AG248+INDEX(装备数值!$X$13:$AH$116,$S248*8+3,CV$2)*$AH248+INDEX(装备数值!$X$13:$AH$116,$R248*8+4,CV$2)*$AI248+INDEX(装备数值!$X$13:$AH$116,$T248*8+5,CV$2)*$AJ248+INDEX(装备数值!$X$13:$AH$116,$U248*8+6,CV$2)*$AK248+INDEX(装备数值!$X$13:$AH$116,$V248*8+7,CV$2)*$AL248+INDEX(装备数值!$X$13:$AH$116,$W248*8+8,CV$2)*$AM248</f>
        <v>45</v>
      </c>
      <c r="CW248" s="14">
        <f>INDEX(装备数值!$X$13:$AH$116,$P248*8+1,CW$2)*$AF248+INDEX(装备数值!$X$13:$AH$116,$Q248*8+2,CW$2)*$AG248+INDEX(装备数值!$X$13:$AH$116,$S248*8+3,CW$2)*$AH248+INDEX(装备数值!$X$13:$AH$116,$R248*8+4,CW$2)*$AI248+INDEX(装备数值!$X$13:$AH$116,$T248*8+5,CW$2)*$AJ248+INDEX(装备数值!$X$13:$AH$116,$U248*8+6,CW$2)*$AK248+INDEX(装备数值!$X$13:$AH$116,$V248*8+7,CW$2)*$AL248+INDEX(装备数值!$X$13:$AH$116,$W248*8+8,CW$2)*$AM248</f>
        <v>45</v>
      </c>
      <c r="CY248" s="14">
        <f>INDEX(装备数值!$AN$17:$AN$117,MATCH(MIN($X248:$AE248),装备数值!$AO$17:$AO$117,1))</f>
        <v>26</v>
      </c>
      <c r="CZ248" s="14">
        <f>IF(COUNTIF($P248:$W248,"&gt;"&amp;0)=8,INDEX(装备数值!AR$17:AR$117,$CY248+1),0)</f>
        <v>7748</v>
      </c>
      <c r="DA248" s="14">
        <f>IF(COUNTIF($P248:$W248,"&gt;"&amp;0)=8,INDEX(装备数值!AS$17:AS$117,$CY248+1),0)</f>
        <v>58500</v>
      </c>
      <c r="DB248" s="14">
        <f>IF(COUNTIF($P248:$W248,"&gt;"&amp;0)=8,INDEX(装备数值!AT$17:AT$117,$CY248+1),0)</f>
        <v>3848</v>
      </c>
      <c r="DC248" s="14">
        <f>IF(COUNTIF($P248:$W248,"&gt;"&amp;0)=8,INDEX(装备数值!AU$17:AU$117,$CY248+1),0)</f>
        <v>78000</v>
      </c>
      <c r="DD248" s="14">
        <f>IF(COUNTIF($P248:$W248,"&gt;"&amp;0)=8,INDEX(装备数值!AV$17:AV$117,$CY248+1),0)</f>
        <v>1560</v>
      </c>
      <c r="DF248" s="14">
        <f>INDEX(装备数值!$AY$17:$AY$77,MATCH(MIN($AF248:$AM248),装备数值!$AZ$17:$AZ$77,1))</f>
        <v>17</v>
      </c>
      <c r="DG248" s="26">
        <f>INDEX(装备数值!BA$17:BA$77,通天塔!DF248+1)</f>
        <v>0.19</v>
      </c>
      <c r="DH248" s="26">
        <f>INDEX(装备数值!BA$17:BA$77,通天塔!DF248+1)</f>
        <v>0.19</v>
      </c>
      <c r="DJ248" s="14">
        <f t="shared" si="465"/>
        <v>19</v>
      </c>
      <c r="DK248" s="14">
        <f>VLOOKUP(DJ248,军阶与晶片数值!$W$6:$X$27,2)</f>
        <v>4</v>
      </c>
      <c r="DL248" s="14">
        <f>INDEX(军阶与晶片数值!Y$6:Y$27,$DK248+1)</f>
        <v>400</v>
      </c>
      <c r="DM248" s="14">
        <f>INDEX(军阶与晶片数值!Z$6:Z$27,$DK248+1)</f>
        <v>400</v>
      </c>
      <c r="DN248" s="14">
        <f>INDEX(军阶与晶片数值!AA$6:AA$27,$DK248+1)</f>
        <v>400</v>
      </c>
      <c r="DO248" s="14">
        <f>INDEX(军阶与晶片数值!AB$6:AB$27,$DK248+1)</f>
        <v>400</v>
      </c>
      <c r="DP248" s="26">
        <f>INDEX(军阶与晶片数值!AC$6:AC$27,$DK248+1)</f>
        <v>20</v>
      </c>
      <c r="DQ248" s="26">
        <f>INDEX(军阶与晶片数值!AD$6:AD$27,$DK248+1)</f>
        <v>10</v>
      </c>
      <c r="DS248" s="26">
        <f>INDEX(军阶与晶片数值!I$6:I$16,AN248+1)</f>
        <v>6.5000000000000002E-2</v>
      </c>
      <c r="DT248" s="26">
        <f>INDEX(军阶与晶片数值!M$6:M$16,AO248+1)</f>
        <v>6.5000000000000002E-2</v>
      </c>
      <c r="DU248" s="26">
        <f>INDEX(军阶与晶片数值!J$6:J$16,AP248+1)</f>
        <v>6.5000000000000002E-2</v>
      </c>
      <c r="DV248" s="26">
        <f>INDEX(军阶与晶片数值!K$6:K$16,AQ248+1)</f>
        <v>0.13</v>
      </c>
      <c r="DW248" s="26">
        <f>INDEX(军阶与晶片数值!L$6:L$16,AR248+1)</f>
        <v>0.13</v>
      </c>
      <c r="DX248" s="28">
        <f>INDEX(军阶与晶片数值!N$6:N$16,AS248+1)</f>
        <v>0</v>
      </c>
      <c r="DY248" s="28">
        <f>INDEX(军阶与晶片数值!O$6:O$16,AT248+1)</f>
        <v>0</v>
      </c>
      <c r="DZ248" s="28">
        <f>INDEX(军阶与晶片数值!P$6:P$16,AU248+1)</f>
        <v>0</v>
      </c>
      <c r="EA248" s="28">
        <f>INDEX(军阶与晶片数值!Q$6:Q$16,AV248+1)</f>
        <v>0</v>
      </c>
      <c r="EB248" s="26">
        <f>INDEX(军阶与晶片数值!R$6:R$16,AW248+1)</f>
        <v>0.06</v>
      </c>
      <c r="EC248" s="26">
        <f>INDEX(军阶与晶片数值!S$6:S$16,AX248+1)</f>
        <v>0.06</v>
      </c>
      <c r="ED248" s="26">
        <f>INDEX(军阶与晶片数值!T$6:T$16,AY248+1)</f>
        <v>0</v>
      </c>
      <c r="EE248" s="26">
        <f>INDEX(军阶与晶片数值!U$6:U$16,AZ248+1)</f>
        <v>0</v>
      </c>
      <c r="EG248" s="26">
        <f>INDEX(军阶与晶片数值!$C$6:$C$36,通天塔!$BA248+1)</f>
        <v>0.7</v>
      </c>
      <c r="EH248" s="26">
        <f>INDEX(军阶与晶片数值!$C$6:$C$36,通天塔!$BA248+1)</f>
        <v>0.7</v>
      </c>
      <c r="EI248" s="26">
        <f>INDEX(军阶与晶片数值!$C$6:$C$36,通天塔!$BA248+1)</f>
        <v>0.7</v>
      </c>
      <c r="EJ248" s="26">
        <f>INDEX(军阶与晶片数值!$C$6:$C$36,通天塔!$BA248+1)</f>
        <v>0.7</v>
      </c>
      <c r="EK248" s="26">
        <f>INDEX(军阶与晶片数值!$C$6:$C$36,通天塔!$BA248+1)</f>
        <v>0.7</v>
      </c>
      <c r="EM248" s="14">
        <f>INDEX(战舰突破!$H$6:$H$18,通天塔!$J248+1)+INDEX(战舰突破!$H$23:$H$35,通天塔!$K248+1)+INDEX(战舰突破!$H$40:$H$52,通天塔!$L248+1)</f>
        <v>200</v>
      </c>
      <c r="EN248" s="14">
        <f>INDEX(战舰突破!$I$6:$I$18,通天塔!$J248+1)+INDEX(战舰突破!$I$23:$I$35,通天塔!$K248+1)+INDEX(战舰突破!$I$40:$I$52,通天塔!$L248+1)</f>
        <v>200</v>
      </c>
      <c r="EO248" s="14">
        <f>INDEX(战舰突破!$J$6:$J$18,通天塔!$J248+1)+INDEX(战舰突破!$J$23:$J$35,通天塔!$K248+1)+INDEX(战舰突破!$J$40:$J$52,通天塔!$L248+1)</f>
        <v>0</v>
      </c>
      <c r="EP248" s="14">
        <f>INDEX(战舰突破!$K$6:$K$18,通天塔!$J248+1)+INDEX(战舰突破!$K$23:$K$35,通天塔!$K248+1)+INDEX(战舰突破!$K$40:$K$52,通天塔!$L248+1)</f>
        <v>0</v>
      </c>
      <c r="EQ248" s="14">
        <f>INDEX(战舰突破!$L$6:$L$18,通天塔!$J248+1)+INDEX(战舰突破!$L$23:$L$35,通天塔!$K248+1)+INDEX(战舰突破!$L$40:$L$52,通天塔!$L248+1)</f>
        <v>200</v>
      </c>
      <c r="ER248" s="18">
        <f>INDEX(战舰突破!$N$6:$N$18,通天塔!$J248+1)+INDEX(战舰突破!$N$23:$N$35,通天塔!$K248+1)+INDEX(战舰突破!$N$40:$N$52,通天塔!$L248+1)</f>
        <v>0</v>
      </c>
      <c r="ES248" s="18">
        <f>INDEX(战舰突破!$O$6:$O$18,通天塔!$J248+1)+INDEX(战舰突破!$O$23:$O$35,通天塔!$K248+1)+INDEX(战舰突破!$O$40:$O$52,通天塔!$L248+1)</f>
        <v>0.3</v>
      </c>
      <c r="ET248" s="18">
        <f>INDEX(战舰突破!$P$6:$P$18,通天塔!$J248+1)+INDEX(战舰突破!$P$23:$P$35,通天塔!$K248+1)+INDEX(战舰突破!$P$40:$P$52,通天塔!$L248+1)</f>
        <v>0</v>
      </c>
      <c r="EU248" s="18">
        <f>INDEX(战舰突破!$Q$6:$Q$18,通天塔!$J248+1)+INDEX(战舰突破!$Q$23:$Q$35,通天塔!$K248+1)+INDEX(战舰突破!$Q$40:$Q$52,通天塔!$L248+1)</f>
        <v>0</v>
      </c>
      <c r="EV248" s="18">
        <f>INDEX(战舰突破!$R$6:$R$18,通天塔!$J248+1)+INDEX(战舰突破!$R$23:$R$35,通天塔!$K248+1)+INDEX(战舰突破!$R$40:$R$52,通天塔!$L248+1)</f>
        <v>0</v>
      </c>
      <c r="EW248" s="18">
        <f>INDEX(战舰突破!$M$6:$M$18,通天塔!$J248+1)+INDEX(战舰突破!$M$23:$M$35,通天塔!$K248+1)+INDEX(战舰突破!$M$40:$M$52,通天塔!$L248+1)</f>
        <v>0.2</v>
      </c>
      <c r="EX248" s="22">
        <f>INDEX(战舰突破!$W$6:$W$18,通天塔!$J248+1)+INDEX(战舰突破!$W$23:$W$35,通天塔!$K248+1)+INDEX(战舰突破!$W$40:$W$52,通天塔!$L248+1)</f>
        <v>0.5</v>
      </c>
      <c r="FA248" s="14">
        <f>INDEX(战舰突破!$S$6:$S$18,通天塔!$J248+1)</f>
        <v>0</v>
      </c>
      <c r="FB248" s="14">
        <f>INDEX(战舰突破!$T$6:$T$18,通天塔!$J248+1)</f>
        <v>0.5</v>
      </c>
      <c r="FC248" s="14">
        <f>INDEX(战舰突破!$U$6:$U$18,通天塔!$J248+1)</f>
        <v>0.1</v>
      </c>
      <c r="FD248" s="14">
        <f>INDEX(战舰突破!$V$6:$V$18,通天塔!$J248+1)</f>
        <v>0</v>
      </c>
      <c r="FE248" s="14">
        <f>INDEX(战舰突破!$X$6:$X$18,通天塔!$J248+1)</f>
        <v>7</v>
      </c>
      <c r="FG248" s="14">
        <f>INDEX(战舰突破!$S$23:$S$35,通天塔!$J248+1)</f>
        <v>0.6</v>
      </c>
      <c r="FH248" s="14">
        <f>INDEX(战舰突破!$T$23:$T$35,通天塔!$J248+1)</f>
        <v>0.25</v>
      </c>
      <c r="FI248" s="14">
        <f>INDEX(战舰突破!$U$23:$U$35,通天塔!$J248+1)</f>
        <v>0.1</v>
      </c>
      <c r="FJ248" s="14">
        <f>INDEX(战舰突破!$V$23:$V$35,通天塔!$J248+1)</f>
        <v>0</v>
      </c>
      <c r="FK248" s="14">
        <f>INDEX(战舰突破!$X$23:$X$35,通天塔!$J248+1)</f>
        <v>105</v>
      </c>
      <c r="FM248" s="14">
        <f>INDEX(战舰突破!$S$40:$S$52,通天塔!$J248+1)</f>
        <v>0.6</v>
      </c>
      <c r="FN248" s="14">
        <f>INDEX(战舰突破!$T$40:$T$52,通天塔!$J248+1)</f>
        <v>0.25</v>
      </c>
      <c r="FO248" s="14">
        <f>INDEX(战舰突破!$U$40:$U$52,通天塔!$J248+1)</f>
        <v>0.1</v>
      </c>
      <c r="FP248" s="14">
        <f>INDEX(战舰突破!$V$40:$V$52,通天塔!$J248+1)</f>
        <v>0</v>
      </c>
      <c r="FQ248" s="14">
        <f>INDEX(战舰突破!$X$40:$X$52,通天塔!$J248+1)</f>
        <v>175</v>
      </c>
      <c r="FT248" s="14">
        <f t="shared" si="466"/>
        <v>252206</v>
      </c>
      <c r="FU248" s="14">
        <f t="shared" si="467"/>
        <v>252865</v>
      </c>
      <c r="FV248" s="14">
        <f t="shared" si="468"/>
        <v>224033</v>
      </c>
      <c r="FW248" s="14">
        <f t="shared" si="469"/>
        <v>2463934</v>
      </c>
      <c r="FX248" s="14">
        <f t="shared" si="470"/>
        <v>124160</v>
      </c>
      <c r="FY248" s="14">
        <f t="shared" si="471"/>
        <v>3093964</v>
      </c>
      <c r="FZ248" s="14">
        <f t="shared" si="472"/>
        <v>64710</v>
      </c>
      <c r="GA248" s="28">
        <f t="shared" si="473"/>
        <v>16025</v>
      </c>
      <c r="GB248" s="28">
        <f t="shared" si="474"/>
        <v>15400</v>
      </c>
      <c r="GC248" s="28">
        <f t="shared" si="475"/>
        <v>16650</v>
      </c>
      <c r="GD248" s="28">
        <f t="shared" si="476"/>
        <v>14775</v>
      </c>
      <c r="GE248" s="28">
        <f t="shared" si="477"/>
        <v>1.2614000000000001</v>
      </c>
      <c r="GF248" s="28">
        <f t="shared" si="478"/>
        <v>1.2614000000000001</v>
      </c>
      <c r="GG248" s="28">
        <f t="shared" si="479"/>
        <v>0</v>
      </c>
      <c r="GH248" s="28">
        <f t="shared" si="480"/>
        <v>26.065000000000001</v>
      </c>
      <c r="GI248" s="14">
        <f t="shared" si="481"/>
        <v>1</v>
      </c>
      <c r="GJ248" s="14">
        <f t="shared" si="482"/>
        <v>1.6</v>
      </c>
      <c r="GK248" s="14">
        <f t="shared" si="483"/>
        <v>1.6</v>
      </c>
      <c r="GL248" s="18">
        <f t="shared" si="484"/>
        <v>1.7</v>
      </c>
      <c r="GM248" s="18">
        <f t="shared" si="485"/>
        <v>1.45</v>
      </c>
      <c r="GN248" s="18">
        <f t="shared" si="486"/>
        <v>1.45</v>
      </c>
      <c r="GO248" s="29">
        <f t="shared" si="487"/>
        <v>16175</v>
      </c>
      <c r="GP248" s="29">
        <f t="shared" si="487"/>
        <v>16475</v>
      </c>
      <c r="GQ248" s="29">
        <f t="shared" si="487"/>
        <v>16475</v>
      </c>
      <c r="GR248" s="26">
        <f t="shared" si="488"/>
        <v>0.1</v>
      </c>
      <c r="GS248" s="26">
        <f t="shared" si="489"/>
        <v>0.1</v>
      </c>
      <c r="GT248" s="26">
        <f t="shared" si="490"/>
        <v>0.1</v>
      </c>
      <c r="GU248" s="14">
        <f t="shared" si="491"/>
        <v>2</v>
      </c>
      <c r="GV248" s="14">
        <f t="shared" si="492"/>
        <v>2</v>
      </c>
      <c r="GW248" s="14">
        <f t="shared" si="493"/>
        <v>2</v>
      </c>
      <c r="GX248" s="14">
        <f t="shared" si="494"/>
        <v>7</v>
      </c>
      <c r="GY248" s="14">
        <f t="shared" si="495"/>
        <v>105</v>
      </c>
      <c r="GZ248" s="14">
        <f t="shared" si="496"/>
        <v>175</v>
      </c>
      <c r="HA248">
        <v>228</v>
      </c>
      <c r="HB248" s="14">
        <f t="shared" si="497"/>
        <v>33349407</v>
      </c>
      <c r="HD248" s="14">
        <f t="shared" si="498"/>
        <v>248320</v>
      </c>
      <c r="HE248" s="14">
        <f t="shared" si="499"/>
        <v>126073</v>
      </c>
      <c r="HF248" s="29">
        <f t="shared" si="500"/>
        <v>14784</v>
      </c>
      <c r="HG248" s="29">
        <f t="shared" si="501"/>
        <v>10451</v>
      </c>
      <c r="HH248" s="29">
        <f t="shared" si="502"/>
        <v>12225</v>
      </c>
      <c r="HI248" s="29">
        <f t="shared" si="503"/>
        <v>10097</v>
      </c>
      <c r="HJ248" s="14">
        <f t="shared" si="504"/>
        <v>1.2614000000000001</v>
      </c>
      <c r="HK248" s="14">
        <f t="shared" si="505"/>
        <v>1.2614000000000001</v>
      </c>
      <c r="HL248" s="14">
        <f t="shared" si="506"/>
        <v>72910</v>
      </c>
      <c r="HM248" s="14">
        <f t="shared" si="507"/>
        <v>112967</v>
      </c>
      <c r="HN248" s="26">
        <f t="shared" si="508"/>
        <v>0.43247788010111943</v>
      </c>
      <c r="HO248" s="26">
        <f t="shared" si="509"/>
        <v>0.57076848249027234</v>
      </c>
      <c r="HP248" s="29">
        <f t="shared" si="510"/>
        <v>28660</v>
      </c>
      <c r="HQ248" s="29">
        <f t="shared" si="511"/>
        <v>118014</v>
      </c>
      <c r="HR248" s="29">
        <f t="shared" si="512"/>
        <v>126670</v>
      </c>
      <c r="HS248" s="26">
        <f t="shared" si="513"/>
        <v>0.49622545838065868</v>
      </c>
      <c r="HT248" s="26">
        <f t="shared" si="514"/>
        <v>0.51143720590621444</v>
      </c>
      <c r="HU248" s="26">
        <f t="shared" si="515"/>
        <v>0.51143720590621444</v>
      </c>
      <c r="HV248" s="26">
        <f t="shared" si="516"/>
        <v>9.6225458380658657E-2</v>
      </c>
      <c r="HW248" s="29">
        <f t="shared" si="517"/>
        <v>1.4</v>
      </c>
      <c r="HX248" s="29">
        <f t="shared" si="518"/>
        <v>2.2643387960408896</v>
      </c>
      <c r="HY248" s="29">
        <f t="shared" si="519"/>
        <v>2.2643387960408896</v>
      </c>
      <c r="HZ248" s="29">
        <f t="shared" si="520"/>
        <v>200619.99999999997</v>
      </c>
      <c r="IA248" s="29">
        <f t="shared" si="521"/>
        <v>178149.11911731304</v>
      </c>
      <c r="IB248" s="29">
        <f t="shared" si="522"/>
        <v>143411.89764724975</v>
      </c>
      <c r="IC248" s="29">
        <f t="shared" si="523"/>
        <v>1471194</v>
      </c>
      <c r="ID248" s="14">
        <f t="shared" si="524"/>
        <v>522181.02</v>
      </c>
      <c r="IH248" s="14">
        <v>5</v>
      </c>
      <c r="II248" s="14">
        <v>3</v>
      </c>
      <c r="IJ248" s="14">
        <v>2400</v>
      </c>
      <c r="IK248" s="14">
        <v>400</v>
      </c>
      <c r="IL248" s="14">
        <v>300</v>
      </c>
      <c r="IM248" s="23">
        <f t="shared" si="525"/>
        <v>458656932</v>
      </c>
      <c r="IN248" s="23">
        <f t="shared" si="526"/>
        <v>1</v>
      </c>
      <c r="IO248" s="23">
        <f t="shared" si="527"/>
        <v>458656.93</v>
      </c>
      <c r="IP248" s="23">
        <f t="shared" si="528"/>
        <v>570413034</v>
      </c>
      <c r="IQ248" s="23">
        <f t="shared" si="529"/>
        <v>1</v>
      </c>
      <c r="IR248" s="23">
        <f t="shared" si="530"/>
        <v>570413.03</v>
      </c>
      <c r="IS248" s="14">
        <v>1</v>
      </c>
      <c r="IT248" s="14">
        <v>1</v>
      </c>
      <c r="IU248" s="14">
        <v>240</v>
      </c>
      <c r="IV248" s="14">
        <v>40</v>
      </c>
      <c r="IW248" s="14">
        <v>30</v>
      </c>
      <c r="IX248" s="23">
        <f t="shared" si="531"/>
        <v>57405740</v>
      </c>
      <c r="IY248" s="23">
        <f t="shared" si="532"/>
        <v>1</v>
      </c>
      <c r="IZ248" s="23">
        <f t="shared" si="533"/>
        <v>57405.74</v>
      </c>
      <c r="JA248" s="23"/>
      <c r="JB248" s="23"/>
      <c r="JC248" s="23"/>
      <c r="JG248">
        <f t="shared" si="534"/>
        <v>1.5356530598663161</v>
      </c>
      <c r="JH248">
        <f t="shared" si="535"/>
        <v>1.9370727697153711</v>
      </c>
      <c r="JJ248" s="14">
        <v>10</v>
      </c>
      <c r="JK248" s="14">
        <v>2</v>
      </c>
      <c r="JL248" s="14">
        <v>1.5</v>
      </c>
      <c r="JM248" s="23">
        <f t="shared" si="536"/>
        <v>1944732</v>
      </c>
      <c r="JN248" s="23">
        <f t="shared" si="537"/>
        <v>1</v>
      </c>
      <c r="JO248" s="23">
        <f t="shared" si="538"/>
        <v>1944.73</v>
      </c>
      <c r="JP248" s="14">
        <v>30</v>
      </c>
      <c r="JQ248" s="14">
        <v>6</v>
      </c>
      <c r="JR248" s="14">
        <v>4</v>
      </c>
      <c r="JS248" s="23">
        <f t="shared" si="539"/>
        <v>5604739</v>
      </c>
      <c r="JT248" s="23">
        <f t="shared" si="540"/>
        <v>1</v>
      </c>
      <c r="JU248" s="23">
        <f t="shared" si="541"/>
        <v>5604.74</v>
      </c>
      <c r="JW248" s="23">
        <f t="shared" si="542"/>
        <v>7472985</v>
      </c>
      <c r="JX248" s="23">
        <f t="shared" si="543"/>
        <v>1</v>
      </c>
      <c r="JY248" s="23">
        <f t="shared" si="544"/>
        <v>7472.99</v>
      </c>
      <c r="JZ248" s="23">
        <f t="shared" si="545"/>
        <v>2917098</v>
      </c>
      <c r="KA248" s="23">
        <f t="shared" si="546"/>
        <v>1</v>
      </c>
      <c r="KB248" s="23">
        <f t="shared" si="547"/>
        <v>2917.1</v>
      </c>
    </row>
    <row r="249" spans="3:288" ht="16.5" x14ac:dyDescent="0.2">
      <c r="C249" s="14" t="s">
        <v>893</v>
      </c>
      <c r="D249" s="14">
        <v>15</v>
      </c>
      <c r="E249" s="14"/>
      <c r="F249" s="14">
        <v>280</v>
      </c>
      <c r="G249" s="14">
        <v>280</v>
      </c>
      <c r="H249" s="14">
        <v>280</v>
      </c>
      <c r="I249" s="14">
        <v>280</v>
      </c>
      <c r="J249" s="14">
        <v>6</v>
      </c>
      <c r="K249" s="14">
        <v>6</v>
      </c>
      <c r="L249" s="14">
        <v>6</v>
      </c>
      <c r="M249" s="14">
        <v>3</v>
      </c>
      <c r="N249" s="14">
        <v>3</v>
      </c>
      <c r="O249" s="14">
        <v>3</v>
      </c>
      <c r="P249" s="14">
        <v>6</v>
      </c>
      <c r="Q249" s="14">
        <v>6</v>
      </c>
      <c r="R249" s="14">
        <v>6</v>
      </c>
      <c r="S249" s="14">
        <v>6</v>
      </c>
      <c r="T249" s="14">
        <v>6</v>
      </c>
      <c r="U249" s="14">
        <v>6</v>
      </c>
      <c r="V249" s="14">
        <v>6</v>
      </c>
      <c r="W249" s="14">
        <v>6</v>
      </c>
      <c r="X249" s="14">
        <v>280</v>
      </c>
      <c r="Y249" s="14">
        <v>280</v>
      </c>
      <c r="Z249" s="14">
        <v>280</v>
      </c>
      <c r="AA249" s="14">
        <v>280</v>
      </c>
      <c r="AB249" s="14">
        <v>280</v>
      </c>
      <c r="AC249" s="14">
        <v>280</v>
      </c>
      <c r="AD249" s="14">
        <v>280</v>
      </c>
      <c r="AE249" s="14">
        <v>280</v>
      </c>
      <c r="AF249" s="14">
        <v>60</v>
      </c>
      <c r="AG249" s="14">
        <v>42</v>
      </c>
      <c r="AH249" s="14">
        <v>42</v>
      </c>
      <c r="AI249" s="14">
        <v>42</v>
      </c>
      <c r="AJ249" s="14">
        <v>42</v>
      </c>
      <c r="AK249" s="14">
        <v>42</v>
      </c>
      <c r="AL249" s="14">
        <v>50</v>
      </c>
      <c r="AM249" s="14">
        <v>50</v>
      </c>
      <c r="AN249" s="14">
        <v>3</v>
      </c>
      <c r="AO249" s="14">
        <v>3</v>
      </c>
      <c r="AP249" s="14">
        <v>3</v>
      </c>
      <c r="AQ249" s="14">
        <v>3</v>
      </c>
      <c r="AR249" s="14">
        <v>3</v>
      </c>
      <c r="AS249" s="14">
        <v>0</v>
      </c>
      <c r="AT249" s="14">
        <v>0</v>
      </c>
      <c r="AU249" s="14">
        <v>0</v>
      </c>
      <c r="AV249" s="14">
        <v>0</v>
      </c>
      <c r="AW249" s="14">
        <v>2</v>
      </c>
      <c r="AX249" s="14">
        <v>2</v>
      </c>
      <c r="AY249" s="14">
        <v>0</v>
      </c>
      <c r="AZ249" s="14">
        <v>0</v>
      </c>
      <c r="BA249" s="14">
        <v>14</v>
      </c>
      <c r="BF249" s="14">
        <f>ROUND((INDEX(新战舰养成!S$6:S$18,通天塔!$J249+1)+INDEX(新战舰养成!D$6:D$18,通天塔!$J249+1)*(通天塔!$G249-1))*INDEX(战舰突破!$D$6:$D$18,通天塔!$M249+1),0)</f>
        <v>45354</v>
      </c>
      <c r="BG249" s="14">
        <f>ROUND((INDEX(新战舰养成!T$6:T$18,通天塔!$J249+1)+INDEX(新战舰养成!E$6:E$18,通天塔!$J249+1)*(通天塔!$G249-1))*INDEX(战舰突破!$D$6:$D$18,通天塔!$M249+1),0)</f>
        <v>362757</v>
      </c>
      <c r="BH249" s="14">
        <f>ROUND((INDEX(新战舰养成!U$6:U$18,通天塔!$J249+1)+INDEX(新战舰养成!F$6:F$18,通天塔!$J249+1)*(通天塔!$G249-1))*INDEX(战舰突破!$D$6:$D$18,通天塔!$M249+1),0)</f>
        <v>22780</v>
      </c>
      <c r="BI249" s="14">
        <f>ROUND((INDEX(新战舰养成!V$6:V$18,通天塔!$J249+1)+INDEX(新战舰养成!G$6:G$18,通天塔!$J249+1)*(通天塔!$G249-1))*INDEX(战舰突破!$D$6:$D$18,通天塔!$M249+1),0)</f>
        <v>390</v>
      </c>
      <c r="BJ249" s="14">
        <f>ROUND((INDEX(新战舰养成!W$6:W$18,通天塔!$J249+1)+INDEX(新战舰养成!H$6:H$18,通天塔!$J249+1)*(通天塔!$G249-1))*INDEX(战舰突破!$D$6:$D$18,通天塔!$M249+1),0)</f>
        <v>5</v>
      </c>
      <c r="BL249" s="14">
        <f>IF($H249&gt;0,ROUND((INDEX(新战舰养成!X$6:X$18,通天塔!$K249+1)+INDEX(新战舰养成!I$6:I$18,通天塔!$K249+1)*(通天塔!$H249-1))*INDEX(战舰突破!$D$6:$D$18,通天塔!$N249+1),0),0)</f>
        <v>45718</v>
      </c>
      <c r="BM249" s="14">
        <f>IF($H249&gt;0,ROUND((INDEX(新战舰养成!Y$6:Y$18,通天塔!$K249+1)+INDEX(新战舰养成!J$6:J$18,通天塔!$K249+1)*(通天塔!$H249-1))*INDEX(战舰突破!$D$6:$D$18,通天塔!$N249+1),0),0)</f>
        <v>0</v>
      </c>
      <c r="BN249" s="14">
        <f>IF($H249&gt;0,ROUND((INDEX(新战舰养成!Z$6:Z$18,通天塔!$K249+1)+INDEX(新战舰养成!K$6:K$18,通天塔!$K249+1)*(通天塔!$H249-1))*INDEX(战舰突破!$D$6:$D$18,通天塔!$N249+1),0),0)</f>
        <v>0</v>
      </c>
      <c r="BO249" s="14">
        <f>IF($H249&gt;0,ROUND((INDEX(新战舰养成!AA$6:AA$18,通天塔!$K249+1)+INDEX(新战舰养成!L$6:L$18,通天塔!$K249+1)*(通天塔!$H249-1))*INDEX(战舰突破!$D$6:$D$18,通天塔!$N249+1),0),0)</f>
        <v>453544</v>
      </c>
      <c r="BP249" s="14">
        <f>IF($H249&gt;0,ROUND((INDEX(新战舰养成!AB$6:AB$18,通天塔!$K249+1)+INDEX(新战舰养成!M$6:M$18,通天塔!$K249+1)*(通天塔!$H249-1))*INDEX(战舰突破!$D$6:$D$18,通天塔!$N249+1),0),0)</f>
        <v>8975</v>
      </c>
      <c r="BR249" s="14">
        <f>IF($I249&gt;0,ROUND((INDEX(新战舰养成!AC$6:AC$18,通天塔!$L249+1)+INDEX(新战舰养成!I$6:I$18,通天塔!$L249+1)*(通天塔!$I249-1))*INDEX(战舰突破!$D$6:$D$18,通天塔!$O249+1),0),0)</f>
        <v>46108</v>
      </c>
      <c r="BS249" s="14">
        <f>IF($I249&gt;0,ROUND((INDEX(新战舰养成!AD$6:AD$18,通天塔!$L249+1)+INDEX(新战舰养成!J$6:J$18,通天塔!$L249+1)*(通天塔!$I249-1))*INDEX(战舰突破!$D$6:$D$18,通天塔!$O249+1),0),0)</f>
        <v>0</v>
      </c>
      <c r="BT249" s="14">
        <f>IF($I249&gt;0,ROUND((INDEX(新战舰养成!AE$6:AE$18,通天塔!$L249+1)+INDEX(新战舰养成!K$6:K$18,通天塔!$L249+1)*(通天塔!$I249-1))*INDEX(战舰突破!$D$6:$D$18,通天塔!$O249+1),0),0)</f>
        <v>0</v>
      </c>
      <c r="BU249" s="14">
        <f>IF($I249&gt;0,ROUND((INDEX(新战舰养成!AF$6:AF$18,通天塔!$L249+1)+INDEX(新战舰养成!L$6:L$18,通天塔!$L249+1)*(通天塔!$I249-1))*INDEX(战舰突破!$D$6:$D$18,通天塔!$O249+1),0),0)</f>
        <v>317577</v>
      </c>
      <c r="BV249" s="14">
        <f>IF($I249&gt;0,ROUND((INDEX(新战舰养成!AG$6:AG$18,通天塔!$L249+1)+INDEX(新战舰养成!M$6:M$18,通天塔!$L249+1)*(通天塔!$I249-1))*INDEX(战舰突破!$D$6:$D$18,通天塔!$O249+1),0),0)</f>
        <v>11983</v>
      </c>
      <c r="BY249" s="14">
        <f>(INDEX(装备数值!$C$13:$G$116,通天塔!$P249*8+1,BY$2)+INDEX(装备数值!$C$13:$G$116,通天塔!$Q249*8+2,BY$2)+INDEX(装备数值!$C$13:$G$116,通天塔!$S249*8+3,BY$2)+INDEX(装备数值!$C$13:$G$116,通天塔!$R249*8+4,BY$2)+INDEX(装备数值!$C$13:$G$116,通天塔!$T249*8+5,BY$2)+INDEX(装备数值!$C$13:$G$116,通天塔!$U249*8+6,BY$2)+INDEX(装备数值!$C$13:$G$116,通天塔!$V249*8+7,BY$2)+INDEX(装备数值!$C$13:$G$116,通天塔!$W249*8+8,BY$2))</f>
        <v>18000</v>
      </c>
      <c r="BZ249" s="14">
        <f>(INDEX(装备数值!$C$13:$G$116,通天塔!$P249*8+1,BZ$2)+INDEX(装备数值!$C$13:$G$116,通天塔!$Q249*8+2,BZ$2)+INDEX(装备数值!$C$13:$G$116,通天塔!$S249*8+3,BZ$2)+INDEX(装备数值!$C$13:$G$116,通天塔!$R249*8+4,BZ$2)+INDEX(装备数值!$C$13:$G$116,通天塔!$T249*8+5,BZ$2)+INDEX(装备数值!$C$13:$G$116,通天塔!$U249*8+6,BZ$2)+INDEX(装备数值!$C$13:$G$116,通天塔!$V249*8+7,BZ$2)+INDEX(装备数值!$C$13:$G$116,通天塔!$W249*8+8,BZ$2))</f>
        <v>135000</v>
      </c>
      <c r="CA249" s="14">
        <f>(INDEX(装备数值!$C$13:$G$116,通天塔!$P249*8+1,CA$2)+INDEX(装备数值!$C$13:$G$116,通天塔!$Q249*8+2,CA$2)+INDEX(装备数值!$C$13:$G$116,通天塔!$S249*8+3,CA$2)+INDEX(装备数值!$C$13:$G$116,通天塔!$R249*8+4,CA$2)+INDEX(装备数值!$C$13:$G$116,通天塔!$T249*8+5,CA$2)+INDEX(装备数值!$C$13:$G$116,通天塔!$U249*8+6,CA$2)+INDEX(装备数值!$C$13:$G$116,通天塔!$V249*8+7,CA$2)+INDEX(装备数值!$C$13:$G$116,通天塔!$W249*8+8,CA$2))</f>
        <v>9000</v>
      </c>
      <c r="CB249" s="14">
        <f>(INDEX(装备数值!$C$13:$G$116,通天塔!$P249*8+1,CB$2)+INDEX(装备数值!$C$13:$G$116,通天塔!$Q249*8+2,CB$2)+INDEX(装备数值!$C$13:$G$116,通天塔!$S249*8+3,CB$2)+INDEX(装备数值!$C$13:$G$116,通天塔!$R249*8+4,CB$2)+INDEX(装备数值!$C$13:$G$116,通天塔!$T249*8+5,CB$2)+INDEX(装备数值!$C$13:$G$116,通天塔!$U249*8+6,CB$2)+INDEX(装备数值!$C$13:$G$116,通天塔!$V249*8+7,CB$2)+INDEX(装备数值!$C$13:$G$116,通天塔!$W249*8+8,CB$2))</f>
        <v>180000</v>
      </c>
      <c r="CC249" s="14">
        <f>(INDEX(装备数值!$C$13:$G$116,通天塔!$P249*8+1,CC$2)+INDEX(装备数值!$C$13:$G$116,通天塔!$Q249*8+2,CC$2)+INDEX(装备数值!$C$13:$G$116,通天塔!$S249*8+3,CC$2)+INDEX(装备数值!$C$13:$G$116,通天塔!$R249*8+4,CC$2)+INDEX(装备数值!$C$13:$G$116,通天塔!$T249*8+5,CC$2)+INDEX(装备数值!$C$13:$G$116,通天塔!$U249*8+6,CC$2)+INDEX(装备数值!$C$13:$G$116,通天塔!$V249*8+7,CC$2)+INDEX(装备数值!$C$13:$G$116,通天塔!$W249*8+8,CC$2))</f>
        <v>3400</v>
      </c>
      <c r="CF249" s="14">
        <f>INDEX(装备数值!$I$13:$M$116,通天塔!$P249*8+1,CF$2)*$X249+INDEX(装备数值!$I$13:$M$116,通天塔!$Q249*8+2,CF$2)*$Y249+INDEX(装备数值!$I$13:$M$116,通天塔!$S249*8+3,CF$2)*$Z249+INDEX(装备数值!$I$13:$M$116,通天塔!$R249*8+4,CF$2)*$AA249+INDEX(装备数值!$I$13:$M$116,通天塔!$T249*8+5,CF$2)*$AB249+INDEX(装备数值!$I$13:$M$116,通天塔!$U249*8+6,CF$2)*$AC249+INDEX(装备数值!$I$13:$M$116,通天塔!$V249*8+7,CF$2)*$AD249+INDEX(装备数值!$I$13:$M$116,通天塔!$W249*8+8,CF$2)*$AE249</f>
        <v>50400</v>
      </c>
      <c r="CG249" s="14">
        <f>INDEX(装备数值!$I$13:$M$116,通天塔!$P249*8+1,CG$2)*$X249+INDEX(装备数值!$I$13:$M$116,通天塔!$Q249*8+2,CG$2)*$Y249+INDEX(装备数值!$I$13:$M$116,通天塔!$S249*8+3,CG$2)*$Z249+INDEX(装备数值!$I$13:$M$116,通天塔!$R249*8+4,CG$2)*$AA249+INDEX(装备数值!$I$13:$M$116,通天塔!$T249*8+5,CG$2)*$AB249+INDEX(装备数值!$I$13:$M$116,通天塔!$U249*8+6,CG$2)*$AC249+INDEX(装备数值!$I$13:$M$116,通天塔!$V249*8+7,CG$2)*$AD249+INDEX(装备数值!$I$13:$M$116,通天塔!$W249*8+8,CG$2)*$AE249</f>
        <v>378000</v>
      </c>
      <c r="CH249" s="14">
        <f>INDEX(装备数值!$I$13:$M$116,通天塔!$P249*8+1,CH$2)*$X249+INDEX(装备数值!$I$13:$M$116,通天塔!$Q249*8+2,CH$2)*$Y249+INDEX(装备数值!$I$13:$M$116,通天塔!$S249*8+3,CH$2)*$Z249+INDEX(装备数值!$I$13:$M$116,通天塔!$R249*8+4,CH$2)*$AA249+INDEX(装备数值!$I$13:$M$116,通天塔!$T249*8+5,CH$2)*$AB249+INDEX(装备数值!$I$13:$M$116,通天塔!$U249*8+6,CH$2)*$AC249+INDEX(装备数值!$I$13:$M$116,通天塔!$V249*8+7,CH$2)*$AD249+INDEX(装备数值!$I$13:$M$116,通天塔!$W249*8+8,CH$2)*$AE249</f>
        <v>25200</v>
      </c>
      <c r="CI249" s="14">
        <f>INDEX(装备数值!$I$13:$M$116,通天塔!$P249*8+1,CI$2)*$X249+INDEX(装备数值!$I$13:$M$116,通天塔!$Q249*8+2,CI$2)*$Y249+INDEX(装备数值!$I$13:$M$116,通天塔!$S249*8+3,CI$2)*$Z249+INDEX(装备数值!$I$13:$M$116,通天塔!$R249*8+4,CI$2)*$AA249+INDEX(装备数值!$I$13:$M$116,通天塔!$T249*8+5,CI$2)*$AB249+INDEX(装备数值!$I$13:$M$116,通天塔!$U249*8+6,CI$2)*$AC249+INDEX(装备数值!$I$13:$M$116,通天塔!$V249*8+7,CI$2)*$AD249+INDEX(装备数值!$I$13:$M$116,通天塔!$W249*8+8,CI$2)*$AE249</f>
        <v>504000</v>
      </c>
      <c r="CJ249" s="14">
        <f>INDEX(装备数值!$I$13:$M$116,通天塔!$P249*8+1,CJ$2)*$X249+INDEX(装备数值!$I$13:$M$116,通天塔!$Q249*8+2,CJ$2)*$Y249+INDEX(装备数值!$I$13:$M$116,通天塔!$S249*8+3,CJ$2)*$Z249+INDEX(装备数值!$I$13:$M$116,通天塔!$R249*8+4,CJ$2)*$AA249+INDEX(装备数值!$I$13:$M$116,通天塔!$T249*8+5,CJ$2)*$AB249+INDEX(装备数值!$I$13:$M$116,通天塔!$U249*8+6,CJ$2)*$AC249+INDEX(装备数值!$I$13:$M$116,通天塔!$V249*8+7,CJ$2)*$AD249+INDEX(装备数值!$I$13:$M$116,通天塔!$W249*8+8,CJ$2)*$AE249</f>
        <v>9520</v>
      </c>
      <c r="CM249" s="14">
        <f>INDEX(装备数值!$X$13:$AH$116,$P249*8+1,CM$2)*$AF249+INDEX(装备数值!$X$13:$AH$116,$Q249*8+2,CM$2)*$AG249+INDEX(装备数值!$X$13:$AH$116,$S249*8+3,CM$2)*$AH249+INDEX(装备数值!$X$13:$AH$116,$R249*8+4,CM$2)*$AI249+INDEX(装备数值!$X$13:$AH$116,$T249*8+5,CM$2)*$AJ249+INDEX(装备数值!$X$13:$AH$116,$U249*8+6,CM$2)*$AK249+INDEX(装备数值!$X$13:$AH$116,$V249*8+7,CM$2)*$AL249+INDEX(装备数值!$X$13:$AH$116,$W249*8+8,CM$2)*$AM249</f>
        <v>25000</v>
      </c>
      <c r="CN249" s="14">
        <f>INDEX(装备数值!$X$13:$AH$116,$P249*8+1,CN$2)*$AF249+INDEX(装备数值!$X$13:$AH$116,$Q249*8+2,CN$2)*$AG249+INDEX(装备数值!$X$13:$AH$116,$S249*8+3,CN$2)*$AH249+INDEX(装备数值!$X$13:$AH$116,$R249*8+4,CN$2)*$AI249+INDEX(装备数值!$X$13:$AH$116,$T249*8+5,CN$2)*$AJ249+INDEX(装备数值!$X$13:$AH$116,$U249*8+6,CN$2)*$AK249+INDEX(装备数值!$X$13:$AH$116,$V249*8+7,CN$2)*$AL249+INDEX(装备数值!$X$13:$AH$116,$W249*8+8,CN$2)*$AM249</f>
        <v>172500</v>
      </c>
      <c r="CO249" s="14">
        <f>INDEX(装备数值!$X$13:$AH$116,$P249*8+1,CO$2)*$AF249+INDEX(装备数值!$X$13:$AH$116,$Q249*8+2,CO$2)*$AG249+INDEX(装备数值!$X$13:$AH$116,$S249*8+3,CO$2)*$AH249+INDEX(装备数值!$X$13:$AH$116,$R249*8+4,CO$2)*$AI249+INDEX(装备数值!$X$13:$AH$116,$T249*8+5,CO$2)*$AJ249+INDEX(装备数值!$X$13:$AH$116,$U249*8+6,CO$2)*$AK249+INDEX(装备数值!$X$13:$AH$116,$V249*8+7,CO$2)*$AL249+INDEX(装备数值!$X$13:$AH$116,$W249*8+8,CO$2)*$AM249</f>
        <v>10500</v>
      </c>
      <c r="CP249" s="14">
        <f>INDEX(装备数值!$X$13:$AH$116,$P249*8+1,CP$2)*$AF249+INDEX(装备数值!$X$13:$AH$116,$Q249*8+2,CP$2)*$AG249+INDEX(装备数值!$X$13:$AH$116,$S249*8+3,CP$2)*$AH249+INDEX(装备数值!$X$13:$AH$116,$R249*8+4,CP$2)*$AI249+INDEX(装备数值!$X$13:$AH$116,$T249*8+5,CP$2)*$AJ249+INDEX(装备数值!$X$13:$AH$116,$U249*8+6,CP$2)*$AK249+INDEX(装备数值!$X$13:$AH$116,$V249*8+7,CP$2)*$AL249+INDEX(装备数值!$X$13:$AH$116,$W249*8+8,CP$2)*$AM249</f>
        <v>275000</v>
      </c>
      <c r="CQ249" s="14">
        <f>INDEX(装备数值!$X$13:$AH$116,$P249*8+1,CQ$2)*$AF249+INDEX(装备数值!$X$13:$AH$116,$Q249*8+2,CQ$2)*$AG249+INDEX(装备数值!$X$13:$AH$116,$S249*8+3,CQ$2)*$AH249+INDEX(装备数值!$X$13:$AH$116,$R249*8+4,CQ$2)*$AI249+INDEX(装备数值!$X$13:$AH$116,$T249*8+5,CQ$2)*$AJ249+INDEX(装备数值!$X$13:$AH$116,$U249*8+6,CQ$2)*$AK249+INDEX(装备数值!$X$13:$AH$116,$V249*8+7,CQ$2)*$AL249+INDEX(装备数值!$X$13:$AH$116,$W249*8+8,CQ$2)*$AM249</f>
        <v>4200</v>
      </c>
      <c r="CR249" s="14">
        <f>INDEX(装备数值!$X$13:$AH$116,$P249*8+1,CR$2)*$AF249+INDEX(装备数值!$X$13:$AH$116,$Q249*8+2,CR$2)*$AG249+INDEX(装备数值!$X$13:$AH$116,$S249*8+3,CR$2)*$AH249+INDEX(装备数值!$X$13:$AH$116,$R249*8+4,CR$2)*$AI249+INDEX(装备数值!$X$13:$AH$116,$T249*8+5,CR$2)*$AJ249+INDEX(装备数值!$X$13:$AH$116,$U249*8+6,CR$2)*$AK249+INDEX(装备数值!$X$13:$AH$116,$V249*8+7,CR$2)*$AL249+INDEX(装备数值!$X$13:$AH$116,$W249*8+8,CR$2)*$AM249</f>
        <v>18000</v>
      </c>
      <c r="CS249" s="14">
        <f>INDEX(装备数值!$X$13:$AH$116,$P249*8+1,CS$2)*$AF249+INDEX(装备数值!$X$13:$AH$116,$Q249*8+2,CS$2)*$AG249+INDEX(装备数值!$X$13:$AH$116,$S249*8+3,CS$2)*$AH249+INDEX(装备数值!$X$13:$AH$116,$R249*8+4,CS$2)*$AI249+INDEX(装备数值!$X$13:$AH$116,$T249*8+5,CS$2)*$AJ249+INDEX(装备数值!$X$13:$AH$116,$U249*8+6,CS$2)*$AK249+INDEX(装备数值!$X$13:$AH$116,$V249*8+7,CS$2)*$AL249+INDEX(装备数值!$X$13:$AH$116,$W249*8+8,CS$2)*$AM249</f>
        <v>15750</v>
      </c>
      <c r="CT249" s="14">
        <f>INDEX(装备数值!$X$13:$AH$116,$P249*8+1,CT$2)*$AF249+INDEX(装备数值!$X$13:$AH$116,$Q249*8+2,CT$2)*$AG249+INDEX(装备数值!$X$13:$AH$116,$S249*8+3,CT$2)*$AH249+INDEX(装备数值!$X$13:$AH$116,$R249*8+4,CT$2)*$AI249+INDEX(装备数值!$X$13:$AH$116,$T249*8+5,CT$2)*$AJ249+INDEX(装备数值!$X$13:$AH$116,$U249*8+6,CT$2)*$AK249+INDEX(装备数值!$X$13:$AH$116,$V249*8+7,CT$2)*$AL249+INDEX(装备数值!$X$13:$AH$116,$W249*8+8,CT$2)*$AM249</f>
        <v>18000</v>
      </c>
      <c r="CU249" s="14">
        <f>INDEX(装备数值!$X$13:$AH$116,$P249*8+1,CU$2)*$AF249+INDEX(装备数值!$X$13:$AH$116,$Q249*8+2,CU$2)*$AG249+INDEX(装备数值!$X$13:$AH$116,$S249*8+3,CU$2)*$AH249+INDEX(装备数值!$X$13:$AH$116,$R249*8+4,CU$2)*$AI249+INDEX(装备数值!$X$13:$AH$116,$T249*8+5,CU$2)*$AJ249+INDEX(装备数值!$X$13:$AH$116,$U249*8+6,CU$2)*$AK249+INDEX(装备数值!$X$13:$AH$116,$V249*8+7,CU$2)*$AL249+INDEX(装备数值!$X$13:$AH$116,$W249*8+8,CU$2)*$AM249</f>
        <v>15750</v>
      </c>
      <c r="CV249" s="14">
        <f>INDEX(装备数值!$X$13:$AH$116,$P249*8+1,CV$2)*$AF249+INDEX(装备数值!$X$13:$AH$116,$Q249*8+2,CV$2)*$AG249+INDEX(装备数值!$X$13:$AH$116,$S249*8+3,CV$2)*$AH249+INDEX(装备数值!$X$13:$AH$116,$R249*8+4,CV$2)*$AI249+INDEX(装备数值!$X$13:$AH$116,$T249*8+5,CV$2)*$AJ249+INDEX(装备数值!$X$13:$AH$116,$U249*8+6,CV$2)*$AK249+INDEX(装备数值!$X$13:$AH$116,$V249*8+7,CV$2)*$AL249+INDEX(装备数值!$X$13:$AH$116,$W249*8+8,CV$2)*$AM249</f>
        <v>50</v>
      </c>
      <c r="CW249" s="14">
        <f>INDEX(装备数值!$X$13:$AH$116,$P249*8+1,CW$2)*$AF249+INDEX(装备数值!$X$13:$AH$116,$Q249*8+2,CW$2)*$AG249+INDEX(装备数值!$X$13:$AH$116,$S249*8+3,CW$2)*$AH249+INDEX(装备数值!$X$13:$AH$116,$R249*8+4,CW$2)*$AI249+INDEX(装备数值!$X$13:$AH$116,$T249*8+5,CW$2)*$AJ249+INDEX(装备数值!$X$13:$AH$116,$U249*8+6,CW$2)*$AK249+INDEX(装备数值!$X$13:$AH$116,$V249*8+7,CW$2)*$AL249+INDEX(装备数值!$X$13:$AH$116,$W249*8+8,CW$2)*$AM249</f>
        <v>50</v>
      </c>
      <c r="CY249" s="14">
        <f>INDEX(装备数值!$AN$17:$AN$117,MATCH(MIN($X249:$AE249),装备数值!$AO$17:$AO$117,1))</f>
        <v>28</v>
      </c>
      <c r="CZ249" s="14">
        <f>IF(COUNTIF($P249:$W249,"&gt;"&amp;0)=8,INDEX(装备数值!AR$17:AR$117,$CY249+1),0)</f>
        <v>8344</v>
      </c>
      <c r="DA249" s="14">
        <f>IF(COUNTIF($P249:$W249,"&gt;"&amp;0)=8,INDEX(装备数值!AS$17:AS$117,$CY249+1),0)</f>
        <v>63000</v>
      </c>
      <c r="DB249" s="14">
        <f>IF(COUNTIF($P249:$W249,"&gt;"&amp;0)=8,INDEX(装备数值!AT$17:AT$117,$CY249+1),0)</f>
        <v>4144</v>
      </c>
      <c r="DC249" s="14">
        <f>IF(COUNTIF($P249:$W249,"&gt;"&amp;0)=8,INDEX(装备数值!AU$17:AU$117,$CY249+1),0)</f>
        <v>84000</v>
      </c>
      <c r="DD249" s="14">
        <f>IF(COUNTIF($P249:$W249,"&gt;"&amp;0)=8,INDEX(装备数值!AV$17:AV$117,$CY249+1),0)</f>
        <v>1680</v>
      </c>
      <c r="DF249" s="14">
        <f>INDEX(装备数值!$AY$17:$AY$77,MATCH(MIN($AF249:$AM249),装备数值!$AZ$17:$AZ$77,1))</f>
        <v>21</v>
      </c>
      <c r="DG249" s="26">
        <f>INDEX(装备数值!BA$17:BA$77,通天塔!DF249+1)</f>
        <v>0.27</v>
      </c>
      <c r="DH249" s="26">
        <f>INDEX(装备数值!BA$17:BA$77,通天塔!DF249+1)</f>
        <v>0.27</v>
      </c>
      <c r="DJ249" s="14">
        <f t="shared" si="465"/>
        <v>19</v>
      </c>
      <c r="DK249" s="14">
        <f>VLOOKUP(DJ249,军阶与晶片数值!$W$6:$X$27,2)</f>
        <v>4</v>
      </c>
      <c r="DL249" s="14">
        <f>INDEX(军阶与晶片数值!Y$6:Y$27,$DK249+1)</f>
        <v>400</v>
      </c>
      <c r="DM249" s="14">
        <f>INDEX(军阶与晶片数值!Z$6:Z$27,$DK249+1)</f>
        <v>400</v>
      </c>
      <c r="DN249" s="14">
        <f>INDEX(军阶与晶片数值!AA$6:AA$27,$DK249+1)</f>
        <v>400</v>
      </c>
      <c r="DO249" s="14">
        <f>INDEX(军阶与晶片数值!AB$6:AB$27,$DK249+1)</f>
        <v>400</v>
      </c>
      <c r="DP249" s="26">
        <f>INDEX(军阶与晶片数值!AC$6:AC$27,$DK249+1)</f>
        <v>20</v>
      </c>
      <c r="DQ249" s="26">
        <f>INDEX(军阶与晶片数值!AD$6:AD$27,$DK249+1)</f>
        <v>10</v>
      </c>
      <c r="DS249" s="26">
        <f>INDEX(军阶与晶片数值!I$6:I$16,AN249+1)</f>
        <v>6.5000000000000002E-2</v>
      </c>
      <c r="DT249" s="26">
        <f>INDEX(军阶与晶片数值!M$6:M$16,AO249+1)</f>
        <v>6.5000000000000002E-2</v>
      </c>
      <c r="DU249" s="26">
        <f>INDEX(军阶与晶片数值!J$6:J$16,AP249+1)</f>
        <v>6.5000000000000002E-2</v>
      </c>
      <c r="DV249" s="26">
        <f>INDEX(军阶与晶片数值!K$6:K$16,AQ249+1)</f>
        <v>0.13</v>
      </c>
      <c r="DW249" s="26">
        <f>INDEX(军阶与晶片数值!L$6:L$16,AR249+1)</f>
        <v>0.13</v>
      </c>
      <c r="DX249" s="28">
        <f>INDEX(军阶与晶片数值!N$6:N$16,AS249+1)</f>
        <v>0</v>
      </c>
      <c r="DY249" s="28">
        <f>INDEX(军阶与晶片数值!O$6:O$16,AT249+1)</f>
        <v>0</v>
      </c>
      <c r="DZ249" s="28">
        <f>INDEX(军阶与晶片数值!P$6:P$16,AU249+1)</f>
        <v>0</v>
      </c>
      <c r="EA249" s="28">
        <f>INDEX(军阶与晶片数值!Q$6:Q$16,AV249+1)</f>
        <v>0</v>
      </c>
      <c r="EB249" s="26">
        <f>INDEX(军阶与晶片数值!R$6:R$16,AW249+1)</f>
        <v>0.06</v>
      </c>
      <c r="EC249" s="26">
        <f>INDEX(军阶与晶片数值!S$6:S$16,AX249+1)</f>
        <v>0.06</v>
      </c>
      <c r="ED249" s="26">
        <f>INDEX(军阶与晶片数值!T$6:T$16,AY249+1)</f>
        <v>0</v>
      </c>
      <c r="EE249" s="26">
        <f>INDEX(军阶与晶片数值!U$6:U$16,AZ249+1)</f>
        <v>0</v>
      </c>
      <c r="EG249" s="26">
        <f>INDEX(军阶与晶片数值!$C$6:$C$36,通天塔!$BA249+1)</f>
        <v>0.7</v>
      </c>
      <c r="EH249" s="26">
        <f>INDEX(军阶与晶片数值!$C$6:$C$36,通天塔!$BA249+1)</f>
        <v>0.7</v>
      </c>
      <c r="EI249" s="26">
        <f>INDEX(军阶与晶片数值!$C$6:$C$36,通天塔!$BA249+1)</f>
        <v>0.7</v>
      </c>
      <c r="EJ249" s="26">
        <f>INDEX(军阶与晶片数值!$C$6:$C$36,通天塔!$BA249+1)</f>
        <v>0.7</v>
      </c>
      <c r="EK249" s="26">
        <f>INDEX(军阶与晶片数值!$C$6:$C$36,通天塔!$BA249+1)</f>
        <v>0.7</v>
      </c>
      <c r="EM249" s="14">
        <f>INDEX(战舰突破!$H$6:$H$18,通天塔!$J249+1)+INDEX(战舰突破!$H$23:$H$35,通天塔!$K249+1)+INDEX(战舰突破!$H$40:$H$52,通天塔!$L249+1)</f>
        <v>200</v>
      </c>
      <c r="EN249" s="14">
        <f>INDEX(战舰突破!$I$6:$I$18,通天塔!$J249+1)+INDEX(战舰突破!$I$23:$I$35,通天塔!$K249+1)+INDEX(战舰突破!$I$40:$I$52,通天塔!$L249+1)</f>
        <v>200</v>
      </c>
      <c r="EO249" s="14">
        <f>INDEX(战舰突破!$J$6:$J$18,通天塔!$J249+1)+INDEX(战舰突破!$J$23:$J$35,通天塔!$K249+1)+INDEX(战舰突破!$J$40:$J$52,通天塔!$L249+1)</f>
        <v>0</v>
      </c>
      <c r="EP249" s="14">
        <f>INDEX(战舰突破!$K$6:$K$18,通天塔!$J249+1)+INDEX(战舰突破!$K$23:$K$35,通天塔!$K249+1)+INDEX(战舰突破!$K$40:$K$52,通天塔!$L249+1)</f>
        <v>0</v>
      </c>
      <c r="EQ249" s="14">
        <f>INDEX(战舰突破!$L$6:$L$18,通天塔!$J249+1)+INDEX(战舰突破!$L$23:$L$35,通天塔!$K249+1)+INDEX(战舰突破!$L$40:$L$52,通天塔!$L249+1)</f>
        <v>200</v>
      </c>
      <c r="ER249" s="18">
        <f>INDEX(战舰突破!$N$6:$N$18,通天塔!$J249+1)+INDEX(战舰突破!$N$23:$N$35,通天塔!$K249+1)+INDEX(战舰突破!$N$40:$N$52,通天塔!$L249+1)</f>
        <v>0</v>
      </c>
      <c r="ES249" s="18">
        <f>INDEX(战舰突破!$O$6:$O$18,通天塔!$J249+1)+INDEX(战舰突破!$O$23:$O$35,通天塔!$K249+1)+INDEX(战舰突破!$O$40:$O$52,通天塔!$L249+1)</f>
        <v>0.6</v>
      </c>
      <c r="ET249" s="18">
        <f>INDEX(战舰突破!$P$6:$P$18,通天塔!$J249+1)+INDEX(战舰突破!$P$23:$P$35,通天塔!$K249+1)+INDEX(战舰突破!$P$40:$P$52,通天塔!$L249+1)</f>
        <v>0</v>
      </c>
      <c r="EU249" s="18">
        <f>INDEX(战舰突破!$Q$6:$Q$18,通天塔!$J249+1)+INDEX(战舰突破!$Q$23:$Q$35,通天塔!$K249+1)+INDEX(战舰突破!$Q$40:$Q$52,通天塔!$L249+1)</f>
        <v>0.3</v>
      </c>
      <c r="EV249" s="18">
        <f>INDEX(战舰突破!$R$6:$R$18,通天塔!$J249+1)+INDEX(战舰突破!$R$23:$R$35,通天塔!$K249+1)+INDEX(战舰突破!$R$40:$R$52,通天塔!$L249+1)</f>
        <v>0</v>
      </c>
      <c r="EW249" s="18">
        <f>INDEX(战舰突破!$M$6:$M$18,通天塔!$J249+1)+INDEX(战舰突破!$M$23:$M$35,通天塔!$K249+1)+INDEX(战舰突破!$M$40:$M$52,通天塔!$L249+1)</f>
        <v>0.2</v>
      </c>
      <c r="EX249" s="22">
        <f>INDEX(战舰突破!$W$6:$W$18,通天塔!$J249+1)+INDEX(战舰突破!$W$23:$W$35,通天塔!$K249+1)+INDEX(战舰突破!$W$40:$W$52,通天塔!$L249+1)</f>
        <v>0.5</v>
      </c>
      <c r="FA249" s="14">
        <f>INDEX(战舰突破!$S$6:$S$18,通天塔!$J249+1)</f>
        <v>0</v>
      </c>
      <c r="FB249" s="14">
        <f>INDEX(战舰突破!$T$6:$T$18,通天塔!$J249+1)</f>
        <v>0.5</v>
      </c>
      <c r="FC249" s="14">
        <f>INDEX(战舰突破!$U$6:$U$18,通天塔!$J249+1)</f>
        <v>0.1</v>
      </c>
      <c r="FD249" s="14">
        <f>INDEX(战舰突破!$V$6:$V$18,通天塔!$J249+1)</f>
        <v>0</v>
      </c>
      <c r="FE249" s="14">
        <f>INDEX(战舰突破!$X$6:$X$18,通天塔!$J249+1)</f>
        <v>7</v>
      </c>
      <c r="FG249" s="14">
        <f>INDEX(战舰突破!$S$23:$S$35,通天塔!$J249+1)</f>
        <v>0.6</v>
      </c>
      <c r="FH249" s="14">
        <f>INDEX(战舰突破!$T$23:$T$35,通天塔!$J249+1)</f>
        <v>0.25</v>
      </c>
      <c r="FI249" s="14">
        <f>INDEX(战舰突破!$U$23:$U$35,通天塔!$J249+1)</f>
        <v>0.1</v>
      </c>
      <c r="FJ249" s="14">
        <f>INDEX(战舰突破!$V$23:$V$35,通天塔!$J249+1)</f>
        <v>0</v>
      </c>
      <c r="FK249" s="14">
        <f>INDEX(战舰突破!$X$23:$X$35,通天塔!$J249+1)</f>
        <v>105</v>
      </c>
      <c r="FM249" s="14">
        <f>INDEX(战舰突破!$S$40:$S$52,通天塔!$J249+1)</f>
        <v>0.6</v>
      </c>
      <c r="FN249" s="14">
        <f>INDEX(战舰突破!$T$40:$T$52,通天塔!$J249+1)</f>
        <v>0.25</v>
      </c>
      <c r="FO249" s="14">
        <f>INDEX(战舰突破!$U$40:$U$52,通天塔!$J249+1)</f>
        <v>0.1</v>
      </c>
      <c r="FP249" s="14">
        <f>INDEX(战舰突破!$V$40:$V$52,通天塔!$J249+1)</f>
        <v>0</v>
      </c>
      <c r="FQ249" s="14">
        <f>INDEX(战舰突破!$X$40:$X$52,通天塔!$J249+1)</f>
        <v>175</v>
      </c>
      <c r="FT249" s="14">
        <f t="shared" si="466"/>
        <v>266683</v>
      </c>
      <c r="FU249" s="14">
        <f t="shared" si="467"/>
        <v>267342</v>
      </c>
      <c r="FV249" s="14">
        <f t="shared" si="468"/>
        <v>268048</v>
      </c>
      <c r="FW249" s="14">
        <f t="shared" si="469"/>
        <v>3219089</v>
      </c>
      <c r="FX249" s="14">
        <f t="shared" si="470"/>
        <v>130037</v>
      </c>
      <c r="FY249" s="14">
        <f t="shared" si="471"/>
        <v>3485675</v>
      </c>
      <c r="FZ249" s="14">
        <f t="shared" si="472"/>
        <v>76384</v>
      </c>
      <c r="GA249" s="28">
        <f t="shared" si="473"/>
        <v>18400</v>
      </c>
      <c r="GB249" s="28">
        <f t="shared" si="474"/>
        <v>16150</v>
      </c>
      <c r="GC249" s="28">
        <f t="shared" si="475"/>
        <v>18400</v>
      </c>
      <c r="GD249" s="28">
        <f t="shared" si="476"/>
        <v>16150</v>
      </c>
      <c r="GE249" s="28">
        <f t="shared" si="477"/>
        <v>1.3462000000000001</v>
      </c>
      <c r="GF249" s="28">
        <f t="shared" si="478"/>
        <v>1.3462000000000001</v>
      </c>
      <c r="GG249" s="28">
        <f t="shared" si="479"/>
        <v>0</v>
      </c>
      <c r="GH249" s="28">
        <f t="shared" si="480"/>
        <v>28.065000000000001</v>
      </c>
      <c r="GI249" s="14">
        <f t="shared" si="481"/>
        <v>1</v>
      </c>
      <c r="GJ249" s="14">
        <f t="shared" si="482"/>
        <v>1.6</v>
      </c>
      <c r="GK249" s="14">
        <f t="shared" si="483"/>
        <v>1.6</v>
      </c>
      <c r="GL249" s="18">
        <f t="shared" si="484"/>
        <v>1.7</v>
      </c>
      <c r="GM249" s="18">
        <f t="shared" si="485"/>
        <v>1.45</v>
      </c>
      <c r="GN249" s="18">
        <f t="shared" si="486"/>
        <v>1.45</v>
      </c>
      <c r="GO249" s="29">
        <f t="shared" si="487"/>
        <v>18550</v>
      </c>
      <c r="GP249" s="29">
        <f t="shared" si="487"/>
        <v>18850</v>
      </c>
      <c r="GQ249" s="29">
        <f t="shared" si="487"/>
        <v>18850</v>
      </c>
      <c r="GR249" s="26">
        <f t="shared" si="488"/>
        <v>0.1</v>
      </c>
      <c r="GS249" s="26">
        <f t="shared" si="489"/>
        <v>0.1</v>
      </c>
      <c r="GT249" s="26">
        <f t="shared" si="490"/>
        <v>0.1</v>
      </c>
      <c r="GU249" s="14">
        <f t="shared" si="491"/>
        <v>2</v>
      </c>
      <c r="GV249" s="14">
        <f t="shared" si="492"/>
        <v>2</v>
      </c>
      <c r="GW249" s="14">
        <f t="shared" si="493"/>
        <v>2</v>
      </c>
      <c r="GX249" s="14">
        <f t="shared" si="494"/>
        <v>7</v>
      </c>
      <c r="GY249" s="14">
        <f t="shared" si="495"/>
        <v>105</v>
      </c>
      <c r="GZ249" s="14">
        <f t="shared" si="496"/>
        <v>175</v>
      </c>
      <c r="HA249">
        <v>228</v>
      </c>
      <c r="HB249" s="14">
        <f t="shared" si="497"/>
        <v>37939251</v>
      </c>
      <c r="HD249" s="14">
        <f t="shared" si="498"/>
        <v>260074</v>
      </c>
      <c r="HE249" s="14">
        <f t="shared" si="499"/>
        <v>133311</v>
      </c>
      <c r="HF249" s="29">
        <f t="shared" si="500"/>
        <v>15504</v>
      </c>
      <c r="HG249" s="29">
        <f t="shared" si="501"/>
        <v>10972</v>
      </c>
      <c r="HH249" s="29">
        <f t="shared" si="502"/>
        <v>13537</v>
      </c>
      <c r="HI249" s="29">
        <f t="shared" si="503"/>
        <v>11060</v>
      </c>
      <c r="HJ249" s="14">
        <f t="shared" si="504"/>
        <v>1.3462000000000001</v>
      </c>
      <c r="HK249" s="14">
        <f t="shared" si="505"/>
        <v>1.3462000000000001</v>
      </c>
      <c r="HL249" s="14">
        <f t="shared" si="506"/>
        <v>80207</v>
      </c>
      <c r="HM249" s="14">
        <f t="shared" si="507"/>
        <v>118631</v>
      </c>
      <c r="HN249" s="26">
        <f t="shared" si="508"/>
        <v>0.51858239199793044</v>
      </c>
      <c r="HO249" s="26">
        <f t="shared" si="509"/>
        <v>0.56310902414913144</v>
      </c>
      <c r="HP249" s="29">
        <f t="shared" si="510"/>
        <v>30458</v>
      </c>
      <c r="HQ249" s="29">
        <f t="shared" si="511"/>
        <v>125376</v>
      </c>
      <c r="HR249" s="29">
        <f t="shared" si="512"/>
        <v>167980</v>
      </c>
      <c r="HS249" s="26">
        <f t="shared" si="513"/>
        <v>0.57542227757453102</v>
      </c>
      <c r="HT249" s="26">
        <f t="shared" si="514"/>
        <v>0.59001712462053391</v>
      </c>
      <c r="HU249" s="26">
        <f t="shared" si="515"/>
        <v>0.59001712462053391</v>
      </c>
      <c r="HV249" s="26">
        <f t="shared" si="516"/>
        <v>0.17542227757453099</v>
      </c>
      <c r="HW249" s="29">
        <f t="shared" si="517"/>
        <v>1.4</v>
      </c>
      <c r="HX249" s="29">
        <f t="shared" si="518"/>
        <v>2.2633517552736047</v>
      </c>
      <c r="HY249" s="29">
        <f t="shared" si="519"/>
        <v>2.2633517552736047</v>
      </c>
      <c r="HZ249" s="29">
        <f t="shared" si="520"/>
        <v>213205.99999999997</v>
      </c>
      <c r="IA249" s="29">
        <f t="shared" si="521"/>
        <v>189179.99311278897</v>
      </c>
      <c r="IB249" s="29">
        <f t="shared" si="522"/>
        <v>190098.91392543007</v>
      </c>
      <c r="IC249" s="29">
        <f t="shared" si="523"/>
        <v>1555614</v>
      </c>
      <c r="ID249" s="14">
        <f t="shared" si="524"/>
        <v>592484.91</v>
      </c>
      <c r="IH249" s="14">
        <v>5</v>
      </c>
      <c r="II249" s="14">
        <v>3</v>
      </c>
      <c r="IJ249" s="14">
        <v>2400</v>
      </c>
      <c r="IK249" s="14">
        <v>400</v>
      </c>
      <c r="IL249" s="14">
        <v>300</v>
      </c>
      <c r="IM249" s="23">
        <f t="shared" si="525"/>
        <v>528840863</v>
      </c>
      <c r="IN249" s="23">
        <f t="shared" si="526"/>
        <v>1</v>
      </c>
      <c r="IO249" s="23">
        <f t="shared" si="527"/>
        <v>528840.86</v>
      </c>
      <c r="IP249" s="23">
        <f t="shared" si="528"/>
        <v>632382559</v>
      </c>
      <c r="IQ249" s="23">
        <f t="shared" si="529"/>
        <v>1</v>
      </c>
      <c r="IR249" s="23">
        <f t="shared" si="530"/>
        <v>632382.56000000006</v>
      </c>
      <c r="IS249" s="14">
        <v>1</v>
      </c>
      <c r="IT249" s="14">
        <v>1</v>
      </c>
      <c r="IU249" s="14">
        <v>240</v>
      </c>
      <c r="IV249" s="14">
        <v>40</v>
      </c>
      <c r="IW249" s="14">
        <v>30</v>
      </c>
      <c r="IX249" s="23">
        <f t="shared" si="531"/>
        <v>66405664</v>
      </c>
      <c r="IY249" s="23">
        <f t="shared" si="532"/>
        <v>1</v>
      </c>
      <c r="IZ249" s="23">
        <f t="shared" si="533"/>
        <v>66405.66</v>
      </c>
      <c r="JA249" s="23"/>
      <c r="JB249" s="23"/>
      <c r="JC249" s="23"/>
      <c r="JG249">
        <f t="shared" si="534"/>
        <v>1.8151649196115587</v>
      </c>
      <c r="JH249">
        <f t="shared" si="535"/>
        <v>2.4435750147810804</v>
      </c>
      <c r="JJ249" s="14">
        <v>10</v>
      </c>
      <c r="JK249" s="14">
        <v>2</v>
      </c>
      <c r="JL249" s="14">
        <v>1.5</v>
      </c>
      <c r="JM249" s="23">
        <f t="shared" si="536"/>
        <v>2246950</v>
      </c>
      <c r="JN249" s="23">
        <f t="shared" si="537"/>
        <v>1</v>
      </c>
      <c r="JO249" s="23">
        <f t="shared" si="538"/>
        <v>2246.9499999999998</v>
      </c>
      <c r="JP249" s="14">
        <v>30</v>
      </c>
      <c r="JQ249" s="14">
        <v>6</v>
      </c>
      <c r="JR249" s="14">
        <v>4</v>
      </c>
      <c r="JS249" s="23">
        <f t="shared" si="539"/>
        <v>6436693</v>
      </c>
      <c r="JT249" s="23">
        <f t="shared" si="540"/>
        <v>1</v>
      </c>
      <c r="JU249" s="23">
        <f t="shared" si="541"/>
        <v>6436.69</v>
      </c>
      <c r="JW249" s="23">
        <f t="shared" si="542"/>
        <v>8582257</v>
      </c>
      <c r="JX249" s="23">
        <f t="shared" si="543"/>
        <v>1</v>
      </c>
      <c r="JY249" s="23">
        <f t="shared" si="544"/>
        <v>8582.26</v>
      </c>
      <c r="JZ249" s="23">
        <f t="shared" si="545"/>
        <v>3370425</v>
      </c>
      <c r="KA249" s="23">
        <f t="shared" si="546"/>
        <v>1</v>
      </c>
      <c r="KB249" s="23">
        <f t="shared" si="547"/>
        <v>3370.43</v>
      </c>
    </row>
    <row r="250" spans="3:288" ht="16.5" x14ac:dyDescent="0.2">
      <c r="C250" s="14" t="s">
        <v>894</v>
      </c>
      <c r="D250" s="14">
        <v>16</v>
      </c>
      <c r="E250" s="14"/>
      <c r="F250" s="14">
        <v>300</v>
      </c>
      <c r="G250" s="14">
        <v>300</v>
      </c>
      <c r="H250" s="14">
        <v>300</v>
      </c>
      <c r="I250" s="14">
        <v>300</v>
      </c>
      <c r="J250" s="14">
        <v>7</v>
      </c>
      <c r="K250" s="14">
        <v>6</v>
      </c>
      <c r="L250" s="14">
        <v>6</v>
      </c>
      <c r="M250" s="14">
        <v>4</v>
      </c>
      <c r="N250" s="14">
        <v>3</v>
      </c>
      <c r="O250" s="14">
        <v>3</v>
      </c>
      <c r="P250" s="14">
        <v>6</v>
      </c>
      <c r="Q250" s="14">
        <v>6</v>
      </c>
      <c r="R250" s="14">
        <v>6</v>
      </c>
      <c r="S250" s="14">
        <v>6</v>
      </c>
      <c r="T250" s="14">
        <v>6</v>
      </c>
      <c r="U250" s="14">
        <v>6</v>
      </c>
      <c r="V250" s="14">
        <v>6</v>
      </c>
      <c r="W250" s="14">
        <v>6</v>
      </c>
      <c r="X250" s="14">
        <v>300</v>
      </c>
      <c r="Y250" s="14">
        <v>300</v>
      </c>
      <c r="Z250" s="14">
        <v>300</v>
      </c>
      <c r="AA250" s="14">
        <v>300</v>
      </c>
      <c r="AB250" s="14">
        <v>300</v>
      </c>
      <c r="AC250" s="14">
        <v>300</v>
      </c>
      <c r="AD250" s="14">
        <v>300</v>
      </c>
      <c r="AE250" s="14">
        <v>300</v>
      </c>
      <c r="AF250" s="14">
        <v>62</v>
      </c>
      <c r="AG250" s="14">
        <v>47</v>
      </c>
      <c r="AH250" s="14">
        <v>47</v>
      </c>
      <c r="AI250" s="14">
        <v>47</v>
      </c>
      <c r="AJ250" s="14">
        <v>47</v>
      </c>
      <c r="AK250" s="14">
        <v>47</v>
      </c>
      <c r="AL250" s="14">
        <v>53</v>
      </c>
      <c r="AM250" s="14">
        <v>53</v>
      </c>
      <c r="AN250" s="14">
        <v>3</v>
      </c>
      <c r="AO250" s="14">
        <v>3</v>
      </c>
      <c r="AP250" s="14">
        <v>3</v>
      </c>
      <c r="AQ250" s="14">
        <v>3</v>
      </c>
      <c r="AR250" s="14">
        <v>3</v>
      </c>
      <c r="AS250" s="14">
        <v>0</v>
      </c>
      <c r="AT250" s="14">
        <v>0</v>
      </c>
      <c r="AU250" s="14">
        <v>0</v>
      </c>
      <c r="AV250" s="14">
        <v>0</v>
      </c>
      <c r="AW250" s="14">
        <v>2</v>
      </c>
      <c r="AX250" s="14">
        <v>2</v>
      </c>
      <c r="AY250" s="14">
        <v>0</v>
      </c>
      <c r="AZ250" s="14">
        <v>0</v>
      </c>
      <c r="BA250" s="14">
        <v>15</v>
      </c>
      <c r="BF250" s="14">
        <f>ROUND((INDEX(新战舰养成!S$6:S$18,通天塔!$J250+1)+INDEX(新战舰养成!D$6:D$18,通天塔!$J250+1)*(通天塔!$G250-1))*INDEX(战舰突破!$D$6:$D$18,通天塔!$M250+1),0)</f>
        <v>78051</v>
      </c>
      <c r="BG250" s="14">
        <f>ROUND((INDEX(新战舰养成!T$6:T$18,通天塔!$J250+1)+INDEX(新战舰养成!E$6:E$18,通天塔!$J250+1)*(通天塔!$G250-1))*INDEX(战舰突破!$D$6:$D$18,通天塔!$M250+1),0)</f>
        <v>624318</v>
      </c>
      <c r="BH250" s="14">
        <f>ROUND((INDEX(新战舰养成!U$6:U$18,通天塔!$J250+1)+INDEX(新战舰养成!F$6:F$18,通天塔!$J250+1)*(通天塔!$G250-1))*INDEX(战舰突破!$D$6:$D$18,通天塔!$M250+1),0)</f>
        <v>39140</v>
      </c>
      <c r="BI250" s="14">
        <f>ROUND((INDEX(新战舰养成!V$6:V$18,通天塔!$J250+1)+INDEX(新战舰养成!G$6:G$18,通天塔!$J250+1)*(通天塔!$G250-1))*INDEX(战舰突破!$D$6:$D$18,通天塔!$M250+1),0)</f>
        <v>435</v>
      </c>
      <c r="BJ250" s="14">
        <f>ROUND((INDEX(新战舰养成!W$6:W$18,通天塔!$J250+1)+INDEX(新战舰养成!H$6:H$18,通天塔!$J250+1)*(通天塔!$G250-1))*INDEX(战舰突破!$D$6:$D$18,通天塔!$M250+1),0)</f>
        <v>6</v>
      </c>
      <c r="BL250" s="14">
        <f>IF($H250&gt;0,ROUND((INDEX(新战舰养成!X$6:X$18,通天塔!$K250+1)+INDEX(新战舰养成!I$6:I$18,通天塔!$K250+1)*(通天塔!$H250-1))*INDEX(战舰突破!$D$6:$D$18,通天塔!$N250+1),0),0)</f>
        <v>47018</v>
      </c>
      <c r="BM250" s="14">
        <f>IF($H250&gt;0,ROUND((INDEX(新战舰养成!Y$6:Y$18,通天塔!$K250+1)+INDEX(新战舰养成!J$6:J$18,通天塔!$K250+1)*(通天塔!$H250-1))*INDEX(战舰突破!$D$6:$D$18,通天塔!$N250+1),0),0)</f>
        <v>0</v>
      </c>
      <c r="BN250" s="14">
        <f>IF($H250&gt;0,ROUND((INDEX(新战舰养成!Z$6:Z$18,通天塔!$K250+1)+INDEX(新战舰养成!K$6:K$18,通天塔!$K250+1)*(通天塔!$H250-1))*INDEX(战舰突破!$D$6:$D$18,通天塔!$N250+1),0),0)</f>
        <v>0</v>
      </c>
      <c r="BO250" s="14">
        <f>IF($H250&gt;0,ROUND((INDEX(新战舰养成!AA$6:AA$18,通天塔!$K250+1)+INDEX(新战舰养成!L$6:L$18,通天塔!$K250+1)*(通天塔!$H250-1))*INDEX(战舰突破!$D$6:$D$18,通天塔!$N250+1),0),0)</f>
        <v>466544</v>
      </c>
      <c r="BP250" s="14">
        <f>IF($H250&gt;0,ROUND((INDEX(新战舰养成!AB$6:AB$18,通天塔!$K250+1)+INDEX(新战舰养成!M$6:M$18,通天塔!$K250+1)*(通天塔!$H250-1))*INDEX(战舰突破!$D$6:$D$18,通天塔!$N250+1),0),0)</f>
        <v>9235</v>
      </c>
      <c r="BR250" s="14">
        <f>IF($I250&gt;0,ROUND((INDEX(新战舰养成!AC$6:AC$18,通天塔!$L250+1)+INDEX(新战舰养成!I$6:I$18,通天塔!$L250+1)*(通天塔!$I250-1))*INDEX(战舰突破!$D$6:$D$18,通天塔!$O250+1),0),0)</f>
        <v>47408</v>
      </c>
      <c r="BS250" s="14">
        <f>IF($I250&gt;0,ROUND((INDEX(新战舰养成!AD$6:AD$18,通天塔!$L250+1)+INDEX(新战舰养成!J$6:J$18,通天塔!$L250+1)*(通天塔!$I250-1))*INDEX(战舰突破!$D$6:$D$18,通天塔!$O250+1),0),0)</f>
        <v>0</v>
      </c>
      <c r="BT250" s="14">
        <f>IF($I250&gt;0,ROUND((INDEX(新战舰养成!AE$6:AE$18,通天塔!$L250+1)+INDEX(新战舰养成!K$6:K$18,通天塔!$L250+1)*(通天塔!$I250-1))*INDEX(战舰突破!$D$6:$D$18,通天塔!$O250+1),0),0)</f>
        <v>0</v>
      </c>
      <c r="BU250" s="14">
        <f>IF($I250&gt;0,ROUND((INDEX(新战舰养成!AF$6:AF$18,通天塔!$L250+1)+INDEX(新战舰养成!L$6:L$18,通天塔!$L250+1)*(通天塔!$I250-1))*INDEX(战舰突破!$D$6:$D$18,通天塔!$O250+1),0),0)</f>
        <v>330577</v>
      </c>
      <c r="BV250" s="14">
        <f>IF($I250&gt;0,ROUND((INDEX(新战舰养成!AG$6:AG$18,通天塔!$L250+1)+INDEX(新战舰养成!M$6:M$18,通天塔!$L250+1)*(通天塔!$I250-1))*INDEX(战舰突破!$D$6:$D$18,通天塔!$O250+1),0),0)</f>
        <v>12243</v>
      </c>
      <c r="BY250" s="14">
        <f>(INDEX(装备数值!$C$13:$G$116,通天塔!$P250*8+1,BY$2)+INDEX(装备数值!$C$13:$G$116,通天塔!$Q250*8+2,BY$2)+INDEX(装备数值!$C$13:$G$116,通天塔!$S250*8+3,BY$2)+INDEX(装备数值!$C$13:$G$116,通天塔!$R250*8+4,BY$2)+INDEX(装备数值!$C$13:$G$116,通天塔!$T250*8+5,BY$2)+INDEX(装备数值!$C$13:$G$116,通天塔!$U250*8+6,BY$2)+INDEX(装备数值!$C$13:$G$116,通天塔!$V250*8+7,BY$2)+INDEX(装备数值!$C$13:$G$116,通天塔!$W250*8+8,BY$2))</f>
        <v>18000</v>
      </c>
      <c r="BZ250" s="14">
        <f>(INDEX(装备数值!$C$13:$G$116,通天塔!$P250*8+1,BZ$2)+INDEX(装备数值!$C$13:$G$116,通天塔!$Q250*8+2,BZ$2)+INDEX(装备数值!$C$13:$G$116,通天塔!$S250*8+3,BZ$2)+INDEX(装备数值!$C$13:$G$116,通天塔!$R250*8+4,BZ$2)+INDEX(装备数值!$C$13:$G$116,通天塔!$T250*8+5,BZ$2)+INDEX(装备数值!$C$13:$G$116,通天塔!$U250*8+6,BZ$2)+INDEX(装备数值!$C$13:$G$116,通天塔!$V250*8+7,BZ$2)+INDEX(装备数值!$C$13:$G$116,通天塔!$W250*8+8,BZ$2))</f>
        <v>135000</v>
      </c>
      <c r="CA250" s="14">
        <f>(INDEX(装备数值!$C$13:$G$116,通天塔!$P250*8+1,CA$2)+INDEX(装备数值!$C$13:$G$116,通天塔!$Q250*8+2,CA$2)+INDEX(装备数值!$C$13:$G$116,通天塔!$S250*8+3,CA$2)+INDEX(装备数值!$C$13:$G$116,通天塔!$R250*8+4,CA$2)+INDEX(装备数值!$C$13:$G$116,通天塔!$T250*8+5,CA$2)+INDEX(装备数值!$C$13:$G$116,通天塔!$U250*8+6,CA$2)+INDEX(装备数值!$C$13:$G$116,通天塔!$V250*8+7,CA$2)+INDEX(装备数值!$C$13:$G$116,通天塔!$W250*8+8,CA$2))</f>
        <v>9000</v>
      </c>
      <c r="CB250" s="14">
        <f>(INDEX(装备数值!$C$13:$G$116,通天塔!$P250*8+1,CB$2)+INDEX(装备数值!$C$13:$G$116,通天塔!$Q250*8+2,CB$2)+INDEX(装备数值!$C$13:$G$116,通天塔!$S250*8+3,CB$2)+INDEX(装备数值!$C$13:$G$116,通天塔!$R250*8+4,CB$2)+INDEX(装备数值!$C$13:$G$116,通天塔!$T250*8+5,CB$2)+INDEX(装备数值!$C$13:$G$116,通天塔!$U250*8+6,CB$2)+INDEX(装备数值!$C$13:$G$116,通天塔!$V250*8+7,CB$2)+INDEX(装备数值!$C$13:$G$116,通天塔!$W250*8+8,CB$2))</f>
        <v>180000</v>
      </c>
      <c r="CC250" s="14">
        <f>(INDEX(装备数值!$C$13:$G$116,通天塔!$P250*8+1,CC$2)+INDEX(装备数值!$C$13:$G$116,通天塔!$Q250*8+2,CC$2)+INDEX(装备数值!$C$13:$G$116,通天塔!$S250*8+3,CC$2)+INDEX(装备数值!$C$13:$G$116,通天塔!$R250*8+4,CC$2)+INDEX(装备数值!$C$13:$G$116,通天塔!$T250*8+5,CC$2)+INDEX(装备数值!$C$13:$G$116,通天塔!$U250*8+6,CC$2)+INDEX(装备数值!$C$13:$G$116,通天塔!$V250*8+7,CC$2)+INDEX(装备数值!$C$13:$G$116,通天塔!$W250*8+8,CC$2))</f>
        <v>3400</v>
      </c>
      <c r="CF250" s="14">
        <f>INDEX(装备数值!$I$13:$M$116,通天塔!$P250*8+1,CF$2)*$X250+INDEX(装备数值!$I$13:$M$116,通天塔!$Q250*8+2,CF$2)*$Y250+INDEX(装备数值!$I$13:$M$116,通天塔!$S250*8+3,CF$2)*$Z250+INDEX(装备数值!$I$13:$M$116,通天塔!$R250*8+4,CF$2)*$AA250+INDEX(装备数值!$I$13:$M$116,通天塔!$T250*8+5,CF$2)*$AB250+INDEX(装备数值!$I$13:$M$116,通天塔!$U250*8+6,CF$2)*$AC250+INDEX(装备数值!$I$13:$M$116,通天塔!$V250*8+7,CF$2)*$AD250+INDEX(装备数值!$I$13:$M$116,通天塔!$W250*8+8,CF$2)*$AE250</f>
        <v>54000</v>
      </c>
      <c r="CG250" s="14">
        <f>INDEX(装备数值!$I$13:$M$116,通天塔!$P250*8+1,CG$2)*$X250+INDEX(装备数值!$I$13:$M$116,通天塔!$Q250*8+2,CG$2)*$Y250+INDEX(装备数值!$I$13:$M$116,通天塔!$S250*8+3,CG$2)*$Z250+INDEX(装备数值!$I$13:$M$116,通天塔!$R250*8+4,CG$2)*$AA250+INDEX(装备数值!$I$13:$M$116,通天塔!$T250*8+5,CG$2)*$AB250+INDEX(装备数值!$I$13:$M$116,通天塔!$U250*8+6,CG$2)*$AC250+INDEX(装备数值!$I$13:$M$116,通天塔!$V250*8+7,CG$2)*$AD250+INDEX(装备数值!$I$13:$M$116,通天塔!$W250*8+8,CG$2)*$AE250</f>
        <v>405000</v>
      </c>
      <c r="CH250" s="14">
        <f>INDEX(装备数值!$I$13:$M$116,通天塔!$P250*8+1,CH$2)*$X250+INDEX(装备数值!$I$13:$M$116,通天塔!$Q250*8+2,CH$2)*$Y250+INDEX(装备数值!$I$13:$M$116,通天塔!$S250*8+3,CH$2)*$Z250+INDEX(装备数值!$I$13:$M$116,通天塔!$R250*8+4,CH$2)*$AA250+INDEX(装备数值!$I$13:$M$116,通天塔!$T250*8+5,CH$2)*$AB250+INDEX(装备数值!$I$13:$M$116,通天塔!$U250*8+6,CH$2)*$AC250+INDEX(装备数值!$I$13:$M$116,通天塔!$V250*8+7,CH$2)*$AD250+INDEX(装备数值!$I$13:$M$116,通天塔!$W250*8+8,CH$2)*$AE250</f>
        <v>27000</v>
      </c>
      <c r="CI250" s="14">
        <f>INDEX(装备数值!$I$13:$M$116,通天塔!$P250*8+1,CI$2)*$X250+INDEX(装备数值!$I$13:$M$116,通天塔!$Q250*8+2,CI$2)*$Y250+INDEX(装备数值!$I$13:$M$116,通天塔!$S250*8+3,CI$2)*$Z250+INDEX(装备数值!$I$13:$M$116,通天塔!$R250*8+4,CI$2)*$AA250+INDEX(装备数值!$I$13:$M$116,通天塔!$T250*8+5,CI$2)*$AB250+INDEX(装备数值!$I$13:$M$116,通天塔!$U250*8+6,CI$2)*$AC250+INDEX(装备数值!$I$13:$M$116,通天塔!$V250*8+7,CI$2)*$AD250+INDEX(装备数值!$I$13:$M$116,通天塔!$W250*8+8,CI$2)*$AE250</f>
        <v>540000</v>
      </c>
      <c r="CJ250" s="14">
        <f>INDEX(装备数值!$I$13:$M$116,通天塔!$P250*8+1,CJ$2)*$X250+INDEX(装备数值!$I$13:$M$116,通天塔!$Q250*8+2,CJ$2)*$Y250+INDEX(装备数值!$I$13:$M$116,通天塔!$S250*8+3,CJ$2)*$Z250+INDEX(装备数值!$I$13:$M$116,通天塔!$R250*8+4,CJ$2)*$AA250+INDEX(装备数值!$I$13:$M$116,通天塔!$T250*8+5,CJ$2)*$AB250+INDEX(装备数值!$I$13:$M$116,通天塔!$U250*8+6,CJ$2)*$AC250+INDEX(装备数值!$I$13:$M$116,通天塔!$V250*8+7,CJ$2)*$AD250+INDEX(装备数值!$I$13:$M$116,通天塔!$W250*8+8,CJ$2)*$AE250</f>
        <v>10200</v>
      </c>
      <c r="CM250" s="14">
        <f>INDEX(装备数值!$X$13:$AH$116,$P250*8+1,CM$2)*$AF250+INDEX(装备数值!$X$13:$AH$116,$Q250*8+2,CM$2)*$AG250+INDEX(装备数值!$X$13:$AH$116,$S250*8+3,CM$2)*$AH250+INDEX(装备数值!$X$13:$AH$116,$R250*8+4,CM$2)*$AI250+INDEX(装备数值!$X$13:$AH$116,$T250*8+5,CM$2)*$AJ250+INDEX(装备数值!$X$13:$AH$116,$U250*8+6,CM$2)*$AK250+INDEX(装备数值!$X$13:$AH$116,$V250*8+7,CM$2)*$AL250+INDEX(装备数值!$X$13:$AH$116,$W250*8+8,CM$2)*$AM250</f>
        <v>26500</v>
      </c>
      <c r="CN250" s="14">
        <f>INDEX(装备数值!$X$13:$AH$116,$P250*8+1,CN$2)*$AF250+INDEX(装备数值!$X$13:$AH$116,$Q250*8+2,CN$2)*$AG250+INDEX(装备数值!$X$13:$AH$116,$S250*8+3,CN$2)*$AH250+INDEX(装备数值!$X$13:$AH$116,$R250*8+4,CN$2)*$AI250+INDEX(装备数值!$X$13:$AH$116,$T250*8+5,CN$2)*$AJ250+INDEX(装备数值!$X$13:$AH$116,$U250*8+6,CN$2)*$AK250+INDEX(装备数值!$X$13:$AH$116,$V250*8+7,CN$2)*$AL250+INDEX(装备数值!$X$13:$AH$116,$W250*8+8,CN$2)*$AM250</f>
        <v>187500</v>
      </c>
      <c r="CO250" s="14">
        <f>INDEX(装备数值!$X$13:$AH$116,$P250*8+1,CO$2)*$AF250+INDEX(装备数值!$X$13:$AH$116,$Q250*8+2,CO$2)*$AG250+INDEX(装备数值!$X$13:$AH$116,$S250*8+3,CO$2)*$AH250+INDEX(装备数值!$X$13:$AH$116,$R250*8+4,CO$2)*$AI250+INDEX(装备数值!$X$13:$AH$116,$T250*8+5,CO$2)*$AJ250+INDEX(装备数值!$X$13:$AH$116,$U250*8+6,CO$2)*$AK250+INDEX(装备数值!$X$13:$AH$116,$V250*8+7,CO$2)*$AL250+INDEX(装备数值!$X$13:$AH$116,$W250*8+8,CO$2)*$AM250</f>
        <v>11750</v>
      </c>
      <c r="CP250" s="14">
        <f>INDEX(装备数值!$X$13:$AH$116,$P250*8+1,CP$2)*$AF250+INDEX(装备数值!$X$13:$AH$116,$Q250*8+2,CP$2)*$AG250+INDEX(装备数值!$X$13:$AH$116,$S250*8+3,CP$2)*$AH250+INDEX(装备数值!$X$13:$AH$116,$R250*8+4,CP$2)*$AI250+INDEX(装备数值!$X$13:$AH$116,$T250*8+5,CP$2)*$AJ250+INDEX(装备数值!$X$13:$AH$116,$U250*8+6,CP$2)*$AK250+INDEX(装备数值!$X$13:$AH$116,$V250*8+7,CP$2)*$AL250+INDEX(装备数值!$X$13:$AH$116,$W250*8+8,CP$2)*$AM250</f>
        <v>287500</v>
      </c>
      <c r="CQ250" s="14">
        <f>INDEX(装备数值!$X$13:$AH$116,$P250*8+1,CQ$2)*$AF250+INDEX(装备数值!$X$13:$AH$116,$Q250*8+2,CQ$2)*$AG250+INDEX(装备数值!$X$13:$AH$116,$S250*8+3,CQ$2)*$AH250+INDEX(装备数值!$X$13:$AH$116,$R250*8+4,CQ$2)*$AI250+INDEX(装备数值!$X$13:$AH$116,$T250*8+5,CQ$2)*$AJ250+INDEX(装备数值!$X$13:$AH$116,$U250*8+6,CQ$2)*$AK250+INDEX(装备数值!$X$13:$AH$116,$V250*8+7,CQ$2)*$AL250+INDEX(装备数值!$X$13:$AH$116,$W250*8+8,CQ$2)*$AM250</f>
        <v>4700</v>
      </c>
      <c r="CR250" s="14">
        <f>INDEX(装备数值!$X$13:$AH$116,$P250*8+1,CR$2)*$AF250+INDEX(装备数值!$X$13:$AH$116,$Q250*8+2,CR$2)*$AG250+INDEX(装备数值!$X$13:$AH$116,$S250*8+3,CR$2)*$AH250+INDEX(装备数值!$X$13:$AH$116,$R250*8+4,CR$2)*$AI250+INDEX(装备数值!$X$13:$AH$116,$T250*8+5,CR$2)*$AJ250+INDEX(装备数值!$X$13:$AH$116,$U250*8+6,CR$2)*$AK250+INDEX(装备数值!$X$13:$AH$116,$V250*8+7,CR$2)*$AL250+INDEX(装备数值!$X$13:$AH$116,$W250*8+8,CR$2)*$AM250</f>
        <v>19500</v>
      </c>
      <c r="CS250" s="14">
        <f>INDEX(装备数值!$X$13:$AH$116,$P250*8+1,CS$2)*$AF250+INDEX(装备数值!$X$13:$AH$116,$Q250*8+2,CS$2)*$AG250+INDEX(装备数值!$X$13:$AH$116,$S250*8+3,CS$2)*$AH250+INDEX(装备数值!$X$13:$AH$116,$R250*8+4,CS$2)*$AI250+INDEX(装备数值!$X$13:$AH$116,$T250*8+5,CS$2)*$AJ250+INDEX(装备数值!$X$13:$AH$116,$U250*8+6,CS$2)*$AK250+INDEX(装备数值!$X$13:$AH$116,$V250*8+7,CS$2)*$AL250+INDEX(装备数值!$X$13:$AH$116,$W250*8+8,CS$2)*$AM250</f>
        <v>17625</v>
      </c>
      <c r="CT250" s="14">
        <f>INDEX(装备数值!$X$13:$AH$116,$P250*8+1,CT$2)*$AF250+INDEX(装备数值!$X$13:$AH$116,$Q250*8+2,CT$2)*$AG250+INDEX(装备数值!$X$13:$AH$116,$S250*8+3,CT$2)*$AH250+INDEX(装备数值!$X$13:$AH$116,$R250*8+4,CT$2)*$AI250+INDEX(装备数值!$X$13:$AH$116,$T250*8+5,CT$2)*$AJ250+INDEX(装备数值!$X$13:$AH$116,$U250*8+6,CT$2)*$AK250+INDEX(装备数值!$X$13:$AH$116,$V250*8+7,CT$2)*$AL250+INDEX(装备数值!$X$13:$AH$116,$W250*8+8,CT$2)*$AM250</f>
        <v>19500</v>
      </c>
      <c r="CU250" s="14">
        <f>INDEX(装备数值!$X$13:$AH$116,$P250*8+1,CU$2)*$AF250+INDEX(装备数值!$X$13:$AH$116,$Q250*8+2,CU$2)*$AG250+INDEX(装备数值!$X$13:$AH$116,$S250*8+3,CU$2)*$AH250+INDEX(装备数值!$X$13:$AH$116,$R250*8+4,CU$2)*$AI250+INDEX(装备数值!$X$13:$AH$116,$T250*8+5,CU$2)*$AJ250+INDEX(装备数值!$X$13:$AH$116,$U250*8+6,CU$2)*$AK250+INDEX(装备数值!$X$13:$AH$116,$V250*8+7,CU$2)*$AL250+INDEX(装备数值!$X$13:$AH$116,$W250*8+8,CU$2)*$AM250</f>
        <v>17625</v>
      </c>
      <c r="CV250" s="14">
        <f>INDEX(装备数值!$X$13:$AH$116,$P250*8+1,CV$2)*$AF250+INDEX(装备数值!$X$13:$AH$116,$Q250*8+2,CV$2)*$AG250+INDEX(装备数值!$X$13:$AH$116,$S250*8+3,CV$2)*$AH250+INDEX(装备数值!$X$13:$AH$116,$R250*8+4,CV$2)*$AI250+INDEX(装备数值!$X$13:$AH$116,$T250*8+5,CV$2)*$AJ250+INDEX(装备数值!$X$13:$AH$116,$U250*8+6,CV$2)*$AK250+INDEX(装备数值!$X$13:$AH$116,$V250*8+7,CV$2)*$AL250+INDEX(装备数值!$X$13:$AH$116,$W250*8+8,CV$2)*$AM250</f>
        <v>53</v>
      </c>
      <c r="CW250" s="14">
        <f>INDEX(装备数值!$X$13:$AH$116,$P250*8+1,CW$2)*$AF250+INDEX(装备数值!$X$13:$AH$116,$Q250*8+2,CW$2)*$AG250+INDEX(装备数值!$X$13:$AH$116,$S250*8+3,CW$2)*$AH250+INDEX(装备数值!$X$13:$AH$116,$R250*8+4,CW$2)*$AI250+INDEX(装备数值!$X$13:$AH$116,$T250*8+5,CW$2)*$AJ250+INDEX(装备数值!$X$13:$AH$116,$U250*8+6,CW$2)*$AK250+INDEX(装备数值!$X$13:$AH$116,$V250*8+7,CW$2)*$AL250+INDEX(装备数值!$X$13:$AH$116,$W250*8+8,CW$2)*$AM250</f>
        <v>53</v>
      </c>
      <c r="CY250" s="14">
        <f>INDEX(装备数值!$AN$17:$AN$117,MATCH(MIN($X250:$AE250),装备数值!$AO$17:$AO$117,1))</f>
        <v>30</v>
      </c>
      <c r="CZ250" s="14">
        <f>IF(COUNTIF($P250:$W250,"&gt;"&amp;0)=8,INDEX(装备数值!AR$17:AR$117,$CY250+1),0)</f>
        <v>8940</v>
      </c>
      <c r="DA250" s="14">
        <f>IF(COUNTIF($P250:$W250,"&gt;"&amp;0)=8,INDEX(装备数值!AS$17:AS$117,$CY250+1),0)</f>
        <v>67500</v>
      </c>
      <c r="DB250" s="14">
        <f>IF(COUNTIF($P250:$W250,"&gt;"&amp;0)=8,INDEX(装备数值!AT$17:AT$117,$CY250+1),0)</f>
        <v>4440</v>
      </c>
      <c r="DC250" s="14">
        <f>IF(COUNTIF($P250:$W250,"&gt;"&amp;0)=8,INDEX(装备数值!AU$17:AU$117,$CY250+1),0)</f>
        <v>90000</v>
      </c>
      <c r="DD250" s="14">
        <f>IF(COUNTIF($P250:$W250,"&gt;"&amp;0)=8,INDEX(装备数值!AV$17:AV$117,$CY250+1),0)</f>
        <v>1800</v>
      </c>
      <c r="DF250" s="14">
        <f>INDEX(装备数值!$AY$17:$AY$77,MATCH(MIN($AF250:$AM250),装备数值!$AZ$17:$AZ$77,1))</f>
        <v>23</v>
      </c>
      <c r="DG250" s="26">
        <f>INDEX(装备数值!BA$17:BA$77,通天塔!DF250+1)</f>
        <v>0.31</v>
      </c>
      <c r="DH250" s="26">
        <f>INDEX(装备数值!BA$17:BA$77,通天塔!DF250+1)</f>
        <v>0.31</v>
      </c>
      <c r="DJ250" s="14">
        <f t="shared" si="465"/>
        <v>19</v>
      </c>
      <c r="DK250" s="14">
        <f>VLOOKUP(DJ250,军阶与晶片数值!$W$6:$X$27,2)</f>
        <v>4</v>
      </c>
      <c r="DL250" s="14">
        <f>INDEX(军阶与晶片数值!Y$6:Y$27,$DK250+1)</f>
        <v>400</v>
      </c>
      <c r="DM250" s="14">
        <f>INDEX(军阶与晶片数值!Z$6:Z$27,$DK250+1)</f>
        <v>400</v>
      </c>
      <c r="DN250" s="14">
        <f>INDEX(军阶与晶片数值!AA$6:AA$27,$DK250+1)</f>
        <v>400</v>
      </c>
      <c r="DO250" s="14">
        <f>INDEX(军阶与晶片数值!AB$6:AB$27,$DK250+1)</f>
        <v>400</v>
      </c>
      <c r="DP250" s="26">
        <f>INDEX(军阶与晶片数值!AC$6:AC$27,$DK250+1)</f>
        <v>20</v>
      </c>
      <c r="DQ250" s="26">
        <f>INDEX(军阶与晶片数值!AD$6:AD$27,$DK250+1)</f>
        <v>10</v>
      </c>
      <c r="DS250" s="26">
        <f>INDEX(军阶与晶片数值!I$6:I$16,AN250+1)</f>
        <v>6.5000000000000002E-2</v>
      </c>
      <c r="DT250" s="26">
        <f>INDEX(军阶与晶片数值!M$6:M$16,AO250+1)</f>
        <v>6.5000000000000002E-2</v>
      </c>
      <c r="DU250" s="26">
        <f>INDEX(军阶与晶片数值!J$6:J$16,AP250+1)</f>
        <v>6.5000000000000002E-2</v>
      </c>
      <c r="DV250" s="26">
        <f>INDEX(军阶与晶片数值!K$6:K$16,AQ250+1)</f>
        <v>0.13</v>
      </c>
      <c r="DW250" s="26">
        <f>INDEX(军阶与晶片数值!L$6:L$16,AR250+1)</f>
        <v>0.13</v>
      </c>
      <c r="DX250" s="28">
        <f>INDEX(军阶与晶片数值!N$6:N$16,AS250+1)</f>
        <v>0</v>
      </c>
      <c r="DY250" s="28">
        <f>INDEX(军阶与晶片数值!O$6:O$16,AT250+1)</f>
        <v>0</v>
      </c>
      <c r="DZ250" s="28">
        <f>INDEX(军阶与晶片数值!P$6:P$16,AU250+1)</f>
        <v>0</v>
      </c>
      <c r="EA250" s="28">
        <f>INDEX(军阶与晶片数值!Q$6:Q$16,AV250+1)</f>
        <v>0</v>
      </c>
      <c r="EB250" s="26">
        <f>INDEX(军阶与晶片数值!R$6:R$16,AW250+1)</f>
        <v>0.06</v>
      </c>
      <c r="EC250" s="26">
        <f>INDEX(军阶与晶片数值!S$6:S$16,AX250+1)</f>
        <v>0.06</v>
      </c>
      <c r="ED250" s="26">
        <f>INDEX(军阶与晶片数值!T$6:T$16,AY250+1)</f>
        <v>0</v>
      </c>
      <c r="EE250" s="26">
        <f>INDEX(军阶与晶片数值!U$6:U$16,AZ250+1)</f>
        <v>0</v>
      </c>
      <c r="EG250" s="26">
        <f>INDEX(军阶与晶片数值!$C$6:$C$36,通天塔!$BA250+1)</f>
        <v>0.75</v>
      </c>
      <c r="EH250" s="26">
        <f>INDEX(军阶与晶片数值!$C$6:$C$36,通天塔!$BA250+1)</f>
        <v>0.75</v>
      </c>
      <c r="EI250" s="26">
        <f>INDEX(军阶与晶片数值!$C$6:$C$36,通天塔!$BA250+1)</f>
        <v>0.75</v>
      </c>
      <c r="EJ250" s="26">
        <f>INDEX(军阶与晶片数值!$C$6:$C$36,通天塔!$BA250+1)</f>
        <v>0.75</v>
      </c>
      <c r="EK250" s="26">
        <f>INDEX(军阶与晶片数值!$C$6:$C$36,通天塔!$BA250+1)</f>
        <v>0.75</v>
      </c>
      <c r="EM250" s="14">
        <f>INDEX(战舰突破!$H$6:$H$18,通天塔!$J250+1)+INDEX(战舰突破!$H$23:$H$35,通天塔!$K250+1)+INDEX(战舰突破!$H$40:$H$52,通天塔!$L250+1)</f>
        <v>200</v>
      </c>
      <c r="EN250" s="14">
        <f>INDEX(战舰突破!$I$6:$I$18,通天塔!$J250+1)+INDEX(战舰突破!$I$23:$I$35,通天塔!$K250+1)+INDEX(战舰突破!$I$40:$I$52,通天塔!$L250+1)</f>
        <v>200</v>
      </c>
      <c r="EO250" s="14">
        <f>INDEX(战舰突破!$J$6:$J$18,通天塔!$J250+1)+INDEX(战舰突破!$J$23:$J$35,通天塔!$K250+1)+INDEX(战舰突破!$J$40:$J$52,通天塔!$L250+1)</f>
        <v>0</v>
      </c>
      <c r="EP250" s="14">
        <f>INDEX(战舰突破!$K$6:$K$18,通天塔!$J250+1)+INDEX(战舰突破!$K$23:$K$35,通天塔!$K250+1)+INDEX(战舰突破!$K$40:$K$52,通天塔!$L250+1)</f>
        <v>0</v>
      </c>
      <c r="EQ250" s="14">
        <f>INDEX(战舰突破!$L$6:$L$18,通天塔!$J250+1)+INDEX(战舰突破!$L$23:$L$35,通天塔!$K250+1)+INDEX(战舰突破!$L$40:$L$52,通天塔!$L250+1)</f>
        <v>200</v>
      </c>
      <c r="ER250" s="18">
        <f>INDEX(战舰突破!$N$6:$N$18,通天塔!$J250+1)+INDEX(战舰突破!$N$23:$N$35,通天塔!$K250+1)+INDEX(战舰突破!$N$40:$N$52,通天塔!$L250+1)</f>
        <v>0</v>
      </c>
      <c r="ES250" s="18">
        <f>INDEX(战舰突破!$O$6:$O$18,通天塔!$J250+1)+INDEX(战舰突破!$O$23:$O$35,通天塔!$K250+1)+INDEX(战舰突破!$O$40:$O$52,通天塔!$L250+1)</f>
        <v>0.6</v>
      </c>
      <c r="ET250" s="18">
        <f>INDEX(战舰突破!$P$6:$P$18,通天塔!$J250+1)+INDEX(战舰突破!$P$23:$P$35,通天塔!$K250+1)+INDEX(战舰突破!$P$40:$P$52,通天塔!$L250+1)</f>
        <v>0</v>
      </c>
      <c r="EU250" s="18">
        <f>INDEX(战舰突破!$Q$6:$Q$18,通天塔!$J250+1)+INDEX(战舰突破!$Q$23:$Q$35,通天塔!$K250+1)+INDEX(战舰突破!$Q$40:$Q$52,通天塔!$L250+1)</f>
        <v>0.3</v>
      </c>
      <c r="EV250" s="18">
        <f>INDEX(战舰突破!$R$6:$R$18,通天塔!$J250+1)+INDEX(战舰突破!$R$23:$R$35,通天塔!$K250+1)+INDEX(战舰突破!$R$40:$R$52,通天塔!$L250+1)</f>
        <v>0</v>
      </c>
      <c r="EW250" s="18">
        <f>INDEX(战舰突破!$M$6:$M$18,通天塔!$J250+1)+INDEX(战舰突破!$M$23:$M$35,通天塔!$K250+1)+INDEX(战舰突破!$M$40:$M$52,通天塔!$L250+1)</f>
        <v>0.2</v>
      </c>
      <c r="EX250" s="22">
        <f>INDEX(战舰突破!$W$6:$W$18,通天塔!$J250+1)+INDEX(战舰突破!$W$23:$W$35,通天塔!$K250+1)+INDEX(战舰突破!$W$40:$W$52,通天塔!$L250+1)</f>
        <v>0.5</v>
      </c>
      <c r="FA250" s="14">
        <f>INDEX(战舰突破!$S$6:$S$18,通天塔!$J250+1)</f>
        <v>0</v>
      </c>
      <c r="FB250" s="14">
        <f>INDEX(战舰突破!$T$6:$T$18,通天塔!$J250+1)</f>
        <v>0.5</v>
      </c>
      <c r="FC250" s="14">
        <f>INDEX(战舰突破!$U$6:$U$18,通天塔!$J250+1)</f>
        <v>0.1</v>
      </c>
      <c r="FD250" s="14">
        <f>INDEX(战舰突破!$V$6:$V$18,通天塔!$J250+1)</f>
        <v>1</v>
      </c>
      <c r="FE250" s="14">
        <f>INDEX(战舰突破!$X$6:$X$18,通天塔!$J250+1)</f>
        <v>8</v>
      </c>
      <c r="FG250" s="14">
        <f>INDEX(战舰突破!$S$23:$S$35,通天塔!$J250+1)</f>
        <v>0.6</v>
      </c>
      <c r="FH250" s="14">
        <f>INDEX(战舰突破!$T$23:$T$35,通天塔!$J250+1)</f>
        <v>0.25</v>
      </c>
      <c r="FI250" s="14">
        <f>INDEX(战舰突破!$U$23:$U$35,通天塔!$J250+1)</f>
        <v>0.1</v>
      </c>
      <c r="FJ250" s="14">
        <f>INDEX(战舰突破!$V$23:$V$35,通天塔!$J250+1)</f>
        <v>1</v>
      </c>
      <c r="FK250" s="14">
        <f>INDEX(战舰突破!$X$23:$X$35,通天塔!$J250+1)</f>
        <v>120</v>
      </c>
      <c r="FM250" s="14">
        <f>INDEX(战舰突破!$S$40:$S$52,通天塔!$J250+1)</f>
        <v>0.6</v>
      </c>
      <c r="FN250" s="14">
        <f>INDEX(战舰突破!$T$40:$T$52,通天塔!$J250+1)</f>
        <v>0.25</v>
      </c>
      <c r="FO250" s="14">
        <f>INDEX(战舰突破!$U$40:$U$52,通天塔!$J250+1)</f>
        <v>0.1</v>
      </c>
      <c r="FP250" s="14">
        <f>INDEX(战舰突破!$V$40:$V$52,通天塔!$J250+1)</f>
        <v>1</v>
      </c>
      <c r="FQ250" s="14">
        <f>INDEX(战舰突破!$X$40:$X$52,通天塔!$J250+1)</f>
        <v>200</v>
      </c>
      <c r="FT250" s="14">
        <f t="shared" si="466"/>
        <v>346081</v>
      </c>
      <c r="FU250" s="14">
        <f t="shared" si="467"/>
        <v>288243</v>
      </c>
      <c r="FV250" s="14">
        <f t="shared" si="468"/>
        <v>288970</v>
      </c>
      <c r="FW250" s="14">
        <f t="shared" si="469"/>
        <v>4232406</v>
      </c>
      <c r="FX250" s="14">
        <f t="shared" si="470"/>
        <v>170589</v>
      </c>
      <c r="FY250" s="14">
        <f t="shared" si="471"/>
        <v>3747473</v>
      </c>
      <c r="FZ250" s="14">
        <f t="shared" si="472"/>
        <v>82232</v>
      </c>
      <c r="GA250" s="28">
        <f t="shared" si="473"/>
        <v>19900</v>
      </c>
      <c r="GB250" s="28">
        <f t="shared" si="474"/>
        <v>18025</v>
      </c>
      <c r="GC250" s="28">
        <f t="shared" si="475"/>
        <v>19900</v>
      </c>
      <c r="GD250" s="28">
        <f t="shared" si="476"/>
        <v>18025</v>
      </c>
      <c r="GE250" s="28">
        <f t="shared" si="477"/>
        <v>1.3886000000000001</v>
      </c>
      <c r="GF250" s="28">
        <f t="shared" si="478"/>
        <v>1.3886000000000001</v>
      </c>
      <c r="GG250" s="28">
        <f t="shared" si="479"/>
        <v>0</v>
      </c>
      <c r="GH250" s="28">
        <f t="shared" si="480"/>
        <v>30.065000000000001</v>
      </c>
      <c r="GI250" s="14">
        <f t="shared" si="481"/>
        <v>1</v>
      </c>
      <c r="GJ250" s="14">
        <f t="shared" si="482"/>
        <v>1.6</v>
      </c>
      <c r="GK250" s="14">
        <f t="shared" si="483"/>
        <v>1.6</v>
      </c>
      <c r="GL250" s="18">
        <f t="shared" si="484"/>
        <v>1.7</v>
      </c>
      <c r="GM250" s="18">
        <f t="shared" si="485"/>
        <v>1.45</v>
      </c>
      <c r="GN250" s="18">
        <f t="shared" si="486"/>
        <v>1.45</v>
      </c>
      <c r="GO250" s="29">
        <f t="shared" si="487"/>
        <v>20050</v>
      </c>
      <c r="GP250" s="29">
        <f t="shared" si="487"/>
        <v>20350</v>
      </c>
      <c r="GQ250" s="29">
        <f t="shared" si="487"/>
        <v>20350</v>
      </c>
      <c r="GR250" s="26">
        <f t="shared" si="488"/>
        <v>0.1</v>
      </c>
      <c r="GS250" s="26">
        <f t="shared" si="489"/>
        <v>0.1</v>
      </c>
      <c r="GT250" s="26">
        <f t="shared" si="490"/>
        <v>0.1</v>
      </c>
      <c r="GU250" s="14">
        <f t="shared" si="491"/>
        <v>3</v>
      </c>
      <c r="GV250" s="14">
        <f t="shared" si="492"/>
        <v>3</v>
      </c>
      <c r="GW250" s="14">
        <f t="shared" si="493"/>
        <v>3</v>
      </c>
      <c r="GX250" s="14">
        <f t="shared" si="494"/>
        <v>8</v>
      </c>
      <c r="GY250" s="14">
        <f t="shared" si="495"/>
        <v>120</v>
      </c>
      <c r="GZ250" s="14">
        <f t="shared" si="496"/>
        <v>200</v>
      </c>
      <c r="HA250">
        <v>228</v>
      </c>
      <c r="HB250" s="14">
        <f t="shared" si="497"/>
        <v>43958848</v>
      </c>
      <c r="HD250" s="14">
        <f t="shared" si="498"/>
        <v>341178</v>
      </c>
      <c r="HE250" s="14">
        <f t="shared" si="499"/>
        <v>173010</v>
      </c>
      <c r="HF250" s="29">
        <f t="shared" si="500"/>
        <v>17304</v>
      </c>
      <c r="HG250" s="29">
        <f t="shared" si="501"/>
        <v>12274</v>
      </c>
      <c r="HH250" s="29">
        <f t="shared" si="502"/>
        <v>14662</v>
      </c>
      <c r="HI250" s="29">
        <f t="shared" si="503"/>
        <v>12372</v>
      </c>
      <c r="HJ250" s="14">
        <f t="shared" si="504"/>
        <v>1.3886000000000001</v>
      </c>
      <c r="HK250" s="14">
        <f t="shared" si="505"/>
        <v>1.3886000000000001</v>
      </c>
      <c r="HL250" s="14">
        <f t="shared" si="506"/>
        <v>92329</v>
      </c>
      <c r="HM250" s="14">
        <f t="shared" si="507"/>
        <v>157954</v>
      </c>
      <c r="HN250" s="26">
        <f t="shared" si="508"/>
        <v>0.48844871695480263</v>
      </c>
      <c r="HO250" s="26">
        <f t="shared" si="509"/>
        <v>0.58606168640020928</v>
      </c>
      <c r="HP250" s="29">
        <f t="shared" si="510"/>
        <v>38781</v>
      </c>
      <c r="HQ250" s="29">
        <f t="shared" si="511"/>
        <v>113151</v>
      </c>
      <c r="HR250" s="29">
        <f t="shared" si="512"/>
        <v>151679</v>
      </c>
      <c r="HS250" s="26">
        <f t="shared" si="513"/>
        <v>0.55192239734256832</v>
      </c>
      <c r="HT250" s="26">
        <f t="shared" si="514"/>
        <v>0.56517421725917016</v>
      </c>
      <c r="HU250" s="26">
        <f t="shared" si="515"/>
        <v>0.56517421725917016</v>
      </c>
      <c r="HV250" s="26">
        <f t="shared" si="516"/>
        <v>0.15192239734256829</v>
      </c>
      <c r="HW250" s="29">
        <f t="shared" si="517"/>
        <v>1.8000000000000003</v>
      </c>
      <c r="HX250" s="29">
        <f t="shared" si="518"/>
        <v>2.9224058237331256</v>
      </c>
      <c r="HY250" s="29">
        <f t="shared" si="519"/>
        <v>2.9224058237331256</v>
      </c>
      <c r="HZ250" s="29">
        <f t="shared" si="520"/>
        <v>349029</v>
      </c>
      <c r="IA250" s="29">
        <f t="shared" si="521"/>
        <v>220448.7609074846</v>
      </c>
      <c r="IB250" s="29">
        <f t="shared" si="522"/>
        <v>221633.79646900838</v>
      </c>
      <c r="IC250" s="29">
        <f t="shared" si="523"/>
        <v>2018601</v>
      </c>
      <c r="ID250" s="14">
        <f t="shared" si="524"/>
        <v>791111.56</v>
      </c>
      <c r="IH250" s="14">
        <v>5</v>
      </c>
      <c r="II250" s="14">
        <v>3</v>
      </c>
      <c r="IJ250" s="14">
        <v>2400</v>
      </c>
      <c r="IK250" s="14">
        <v>400</v>
      </c>
      <c r="IL250" s="14">
        <v>300</v>
      </c>
      <c r="IM250" s="23">
        <f t="shared" si="525"/>
        <v>665686068</v>
      </c>
      <c r="IN250" s="23">
        <f t="shared" si="526"/>
        <v>1</v>
      </c>
      <c r="IO250" s="23">
        <f t="shared" si="527"/>
        <v>665686.06999999995</v>
      </c>
      <c r="IP250" s="23">
        <f t="shared" si="528"/>
        <v>911407562</v>
      </c>
      <c r="IQ250" s="23">
        <f t="shared" si="529"/>
        <v>1</v>
      </c>
      <c r="IR250" s="23">
        <f t="shared" si="530"/>
        <v>911407.56</v>
      </c>
      <c r="IS250" s="14">
        <v>1</v>
      </c>
      <c r="IT250" s="14">
        <v>1</v>
      </c>
      <c r="IU250" s="14">
        <v>240</v>
      </c>
      <c r="IV250" s="14">
        <v>40</v>
      </c>
      <c r="IW250" s="14">
        <v>30</v>
      </c>
      <c r="IX250" s="23">
        <f t="shared" si="531"/>
        <v>82431881</v>
      </c>
      <c r="IY250" s="23">
        <f t="shared" si="532"/>
        <v>1</v>
      </c>
      <c r="IZ250" s="23">
        <f t="shared" si="533"/>
        <v>82431.88</v>
      </c>
      <c r="JA250" s="23"/>
      <c r="JB250" s="23"/>
      <c r="JC250" s="23"/>
      <c r="JG250">
        <f t="shared" si="534"/>
        <v>1.7042631754027644</v>
      </c>
      <c r="JH250">
        <f t="shared" si="535"/>
        <v>2.3665398453642785</v>
      </c>
      <c r="JJ250" s="14">
        <v>10</v>
      </c>
      <c r="JK250" s="14">
        <v>2</v>
      </c>
      <c r="JL250" s="14">
        <v>1.5</v>
      </c>
      <c r="JM250" s="23">
        <f t="shared" si="536"/>
        <v>2820054</v>
      </c>
      <c r="JN250" s="23">
        <f t="shared" si="537"/>
        <v>1</v>
      </c>
      <c r="JO250" s="23">
        <f t="shared" si="538"/>
        <v>2820.05</v>
      </c>
      <c r="JP250" s="14">
        <v>30</v>
      </c>
      <c r="JQ250" s="14">
        <v>6</v>
      </c>
      <c r="JR250" s="14">
        <v>4</v>
      </c>
      <c r="JS250" s="23">
        <f t="shared" si="539"/>
        <v>8105548</v>
      </c>
      <c r="JT250" s="23">
        <f t="shared" si="540"/>
        <v>1</v>
      </c>
      <c r="JU250" s="23">
        <f t="shared" si="541"/>
        <v>8105.55</v>
      </c>
      <c r="JW250" s="23">
        <f t="shared" si="542"/>
        <v>10807397</v>
      </c>
      <c r="JX250" s="23">
        <f t="shared" si="543"/>
        <v>1</v>
      </c>
      <c r="JY250" s="23">
        <f t="shared" si="544"/>
        <v>10807.4</v>
      </c>
      <c r="JZ250" s="23">
        <f t="shared" si="545"/>
        <v>4230081</v>
      </c>
      <c r="KA250" s="23">
        <f t="shared" si="546"/>
        <v>1</v>
      </c>
      <c r="KB250" s="23">
        <f t="shared" si="547"/>
        <v>4230.08</v>
      </c>
    </row>
    <row r="251" spans="3:288" ht="16.5" x14ac:dyDescent="0.2">
      <c r="C251" s="14" t="s">
        <v>895</v>
      </c>
      <c r="D251" s="14">
        <v>17</v>
      </c>
      <c r="E251" s="14"/>
      <c r="F251" s="14">
        <v>300</v>
      </c>
      <c r="G251" s="14">
        <v>300</v>
      </c>
      <c r="H251" s="14">
        <v>300</v>
      </c>
      <c r="I251" s="14">
        <v>300</v>
      </c>
      <c r="J251" s="14">
        <v>7</v>
      </c>
      <c r="K251" s="14">
        <v>6</v>
      </c>
      <c r="L251" s="14">
        <v>6</v>
      </c>
      <c r="M251" s="14">
        <v>4</v>
      </c>
      <c r="N251" s="14">
        <v>3</v>
      </c>
      <c r="O251" s="14">
        <v>3</v>
      </c>
      <c r="P251" s="14">
        <v>6</v>
      </c>
      <c r="Q251" s="14">
        <v>6</v>
      </c>
      <c r="R251" s="14">
        <v>6</v>
      </c>
      <c r="S251" s="14">
        <v>6</v>
      </c>
      <c r="T251" s="14">
        <v>6</v>
      </c>
      <c r="U251" s="14">
        <v>6</v>
      </c>
      <c r="V251" s="14">
        <v>6</v>
      </c>
      <c r="W251" s="14">
        <v>6</v>
      </c>
      <c r="X251" s="14">
        <v>300</v>
      </c>
      <c r="Y251" s="14">
        <v>300</v>
      </c>
      <c r="Z251" s="14">
        <v>300</v>
      </c>
      <c r="AA251" s="14">
        <v>300</v>
      </c>
      <c r="AB251" s="14">
        <v>300</v>
      </c>
      <c r="AC251" s="14">
        <v>300</v>
      </c>
      <c r="AD251" s="14">
        <v>300</v>
      </c>
      <c r="AE251" s="14">
        <v>300</v>
      </c>
      <c r="AF251" s="14">
        <v>62</v>
      </c>
      <c r="AG251" s="14">
        <v>47</v>
      </c>
      <c r="AH251" s="14">
        <v>47</v>
      </c>
      <c r="AI251" s="14">
        <v>47</v>
      </c>
      <c r="AJ251" s="14">
        <v>47</v>
      </c>
      <c r="AK251" s="14">
        <v>47</v>
      </c>
      <c r="AL251" s="14">
        <v>53</v>
      </c>
      <c r="AM251" s="14">
        <v>53</v>
      </c>
      <c r="AN251" s="14">
        <v>3</v>
      </c>
      <c r="AO251" s="14">
        <v>3</v>
      </c>
      <c r="AP251" s="14">
        <v>3</v>
      </c>
      <c r="AQ251" s="14">
        <v>3</v>
      </c>
      <c r="AR251" s="14">
        <v>3</v>
      </c>
      <c r="AS251" s="14">
        <v>0</v>
      </c>
      <c r="AT251" s="14">
        <v>0</v>
      </c>
      <c r="AU251" s="14">
        <v>0</v>
      </c>
      <c r="AV251" s="14">
        <v>0</v>
      </c>
      <c r="AW251" s="14">
        <v>2</v>
      </c>
      <c r="AX251" s="14">
        <v>2</v>
      </c>
      <c r="AY251" s="14">
        <v>0</v>
      </c>
      <c r="AZ251" s="14">
        <v>0</v>
      </c>
      <c r="BA251" s="14">
        <v>15</v>
      </c>
      <c r="BF251" s="14">
        <f>ROUND((INDEX(新战舰养成!S$6:S$18,通天塔!$J251+1)+INDEX(新战舰养成!D$6:D$18,通天塔!$J251+1)*(通天塔!$G251-1))*INDEX(战舰突破!$D$6:$D$18,通天塔!$M251+1),0)</f>
        <v>78051</v>
      </c>
      <c r="BG251" s="14">
        <f>ROUND((INDEX(新战舰养成!T$6:T$18,通天塔!$J251+1)+INDEX(新战舰养成!E$6:E$18,通天塔!$J251+1)*(通天塔!$G251-1))*INDEX(战舰突破!$D$6:$D$18,通天塔!$M251+1),0)</f>
        <v>624318</v>
      </c>
      <c r="BH251" s="14">
        <f>ROUND((INDEX(新战舰养成!U$6:U$18,通天塔!$J251+1)+INDEX(新战舰养成!F$6:F$18,通天塔!$J251+1)*(通天塔!$G251-1))*INDEX(战舰突破!$D$6:$D$18,通天塔!$M251+1),0)</f>
        <v>39140</v>
      </c>
      <c r="BI251" s="14">
        <f>ROUND((INDEX(新战舰养成!V$6:V$18,通天塔!$J251+1)+INDEX(新战舰养成!G$6:G$18,通天塔!$J251+1)*(通天塔!$G251-1))*INDEX(战舰突破!$D$6:$D$18,通天塔!$M251+1),0)</f>
        <v>435</v>
      </c>
      <c r="BJ251" s="14">
        <f>ROUND((INDEX(新战舰养成!W$6:W$18,通天塔!$J251+1)+INDEX(新战舰养成!H$6:H$18,通天塔!$J251+1)*(通天塔!$G251-1))*INDEX(战舰突破!$D$6:$D$18,通天塔!$M251+1),0)</f>
        <v>6</v>
      </c>
      <c r="BL251" s="14">
        <f>IF($H251&gt;0,ROUND((INDEX(新战舰养成!X$6:X$18,通天塔!$K251+1)+INDEX(新战舰养成!I$6:I$18,通天塔!$K251+1)*(通天塔!$H251-1))*INDEX(战舰突破!$D$6:$D$18,通天塔!$N251+1),0),0)</f>
        <v>47018</v>
      </c>
      <c r="BM251" s="14">
        <f>IF($H251&gt;0,ROUND((INDEX(新战舰养成!Y$6:Y$18,通天塔!$K251+1)+INDEX(新战舰养成!J$6:J$18,通天塔!$K251+1)*(通天塔!$H251-1))*INDEX(战舰突破!$D$6:$D$18,通天塔!$N251+1),0),0)</f>
        <v>0</v>
      </c>
      <c r="BN251" s="14">
        <f>IF($H251&gt;0,ROUND((INDEX(新战舰养成!Z$6:Z$18,通天塔!$K251+1)+INDEX(新战舰养成!K$6:K$18,通天塔!$K251+1)*(通天塔!$H251-1))*INDEX(战舰突破!$D$6:$D$18,通天塔!$N251+1),0),0)</f>
        <v>0</v>
      </c>
      <c r="BO251" s="14">
        <f>IF($H251&gt;0,ROUND((INDEX(新战舰养成!AA$6:AA$18,通天塔!$K251+1)+INDEX(新战舰养成!L$6:L$18,通天塔!$K251+1)*(通天塔!$H251-1))*INDEX(战舰突破!$D$6:$D$18,通天塔!$N251+1),0),0)</f>
        <v>466544</v>
      </c>
      <c r="BP251" s="14">
        <f>IF($H251&gt;0,ROUND((INDEX(新战舰养成!AB$6:AB$18,通天塔!$K251+1)+INDEX(新战舰养成!M$6:M$18,通天塔!$K251+1)*(通天塔!$H251-1))*INDEX(战舰突破!$D$6:$D$18,通天塔!$N251+1),0),0)</f>
        <v>9235</v>
      </c>
      <c r="BR251" s="14">
        <f>IF($I251&gt;0,ROUND((INDEX(新战舰养成!AC$6:AC$18,通天塔!$L251+1)+INDEX(新战舰养成!I$6:I$18,通天塔!$L251+1)*(通天塔!$I251-1))*INDEX(战舰突破!$D$6:$D$18,通天塔!$O251+1),0),0)</f>
        <v>47408</v>
      </c>
      <c r="BS251" s="14">
        <f>IF($I251&gt;0,ROUND((INDEX(新战舰养成!AD$6:AD$18,通天塔!$L251+1)+INDEX(新战舰养成!J$6:J$18,通天塔!$L251+1)*(通天塔!$I251-1))*INDEX(战舰突破!$D$6:$D$18,通天塔!$O251+1),0),0)</f>
        <v>0</v>
      </c>
      <c r="BT251" s="14">
        <f>IF($I251&gt;0,ROUND((INDEX(新战舰养成!AE$6:AE$18,通天塔!$L251+1)+INDEX(新战舰养成!K$6:K$18,通天塔!$L251+1)*(通天塔!$I251-1))*INDEX(战舰突破!$D$6:$D$18,通天塔!$O251+1),0),0)</f>
        <v>0</v>
      </c>
      <c r="BU251" s="14">
        <f>IF($I251&gt;0,ROUND((INDEX(新战舰养成!AF$6:AF$18,通天塔!$L251+1)+INDEX(新战舰养成!L$6:L$18,通天塔!$L251+1)*(通天塔!$I251-1))*INDEX(战舰突破!$D$6:$D$18,通天塔!$O251+1),0),0)</f>
        <v>330577</v>
      </c>
      <c r="BV251" s="14">
        <f>IF($I251&gt;0,ROUND((INDEX(新战舰养成!AG$6:AG$18,通天塔!$L251+1)+INDEX(新战舰养成!M$6:M$18,通天塔!$L251+1)*(通天塔!$I251-1))*INDEX(战舰突破!$D$6:$D$18,通天塔!$O251+1),0),0)</f>
        <v>12243</v>
      </c>
      <c r="BY251" s="14">
        <f>(INDEX(装备数值!$C$13:$G$116,通天塔!$P251*8+1,BY$2)+INDEX(装备数值!$C$13:$G$116,通天塔!$Q251*8+2,BY$2)+INDEX(装备数值!$C$13:$G$116,通天塔!$S251*8+3,BY$2)+INDEX(装备数值!$C$13:$G$116,通天塔!$R251*8+4,BY$2)+INDEX(装备数值!$C$13:$G$116,通天塔!$T251*8+5,BY$2)+INDEX(装备数值!$C$13:$G$116,通天塔!$U251*8+6,BY$2)+INDEX(装备数值!$C$13:$G$116,通天塔!$V251*8+7,BY$2)+INDEX(装备数值!$C$13:$G$116,通天塔!$W251*8+8,BY$2))</f>
        <v>18000</v>
      </c>
      <c r="BZ251" s="14">
        <f>(INDEX(装备数值!$C$13:$G$116,通天塔!$P251*8+1,BZ$2)+INDEX(装备数值!$C$13:$G$116,通天塔!$Q251*8+2,BZ$2)+INDEX(装备数值!$C$13:$G$116,通天塔!$S251*8+3,BZ$2)+INDEX(装备数值!$C$13:$G$116,通天塔!$R251*8+4,BZ$2)+INDEX(装备数值!$C$13:$G$116,通天塔!$T251*8+5,BZ$2)+INDEX(装备数值!$C$13:$G$116,通天塔!$U251*8+6,BZ$2)+INDEX(装备数值!$C$13:$G$116,通天塔!$V251*8+7,BZ$2)+INDEX(装备数值!$C$13:$G$116,通天塔!$W251*8+8,BZ$2))</f>
        <v>135000</v>
      </c>
      <c r="CA251" s="14">
        <f>(INDEX(装备数值!$C$13:$G$116,通天塔!$P251*8+1,CA$2)+INDEX(装备数值!$C$13:$G$116,通天塔!$Q251*8+2,CA$2)+INDEX(装备数值!$C$13:$G$116,通天塔!$S251*8+3,CA$2)+INDEX(装备数值!$C$13:$G$116,通天塔!$R251*8+4,CA$2)+INDEX(装备数值!$C$13:$G$116,通天塔!$T251*8+5,CA$2)+INDEX(装备数值!$C$13:$G$116,通天塔!$U251*8+6,CA$2)+INDEX(装备数值!$C$13:$G$116,通天塔!$V251*8+7,CA$2)+INDEX(装备数值!$C$13:$G$116,通天塔!$W251*8+8,CA$2))</f>
        <v>9000</v>
      </c>
      <c r="CB251" s="14">
        <f>(INDEX(装备数值!$C$13:$G$116,通天塔!$P251*8+1,CB$2)+INDEX(装备数值!$C$13:$G$116,通天塔!$Q251*8+2,CB$2)+INDEX(装备数值!$C$13:$G$116,通天塔!$S251*8+3,CB$2)+INDEX(装备数值!$C$13:$G$116,通天塔!$R251*8+4,CB$2)+INDEX(装备数值!$C$13:$G$116,通天塔!$T251*8+5,CB$2)+INDEX(装备数值!$C$13:$G$116,通天塔!$U251*8+6,CB$2)+INDEX(装备数值!$C$13:$G$116,通天塔!$V251*8+7,CB$2)+INDEX(装备数值!$C$13:$G$116,通天塔!$W251*8+8,CB$2))</f>
        <v>180000</v>
      </c>
      <c r="CC251" s="14">
        <f>(INDEX(装备数值!$C$13:$G$116,通天塔!$P251*8+1,CC$2)+INDEX(装备数值!$C$13:$G$116,通天塔!$Q251*8+2,CC$2)+INDEX(装备数值!$C$13:$G$116,通天塔!$S251*8+3,CC$2)+INDEX(装备数值!$C$13:$G$116,通天塔!$R251*8+4,CC$2)+INDEX(装备数值!$C$13:$G$116,通天塔!$T251*8+5,CC$2)+INDEX(装备数值!$C$13:$G$116,通天塔!$U251*8+6,CC$2)+INDEX(装备数值!$C$13:$G$116,通天塔!$V251*8+7,CC$2)+INDEX(装备数值!$C$13:$G$116,通天塔!$W251*8+8,CC$2))</f>
        <v>3400</v>
      </c>
      <c r="CF251" s="14">
        <f>INDEX(装备数值!$I$13:$M$116,通天塔!$P251*8+1,CF$2)*$X251+INDEX(装备数值!$I$13:$M$116,通天塔!$Q251*8+2,CF$2)*$Y251+INDEX(装备数值!$I$13:$M$116,通天塔!$S251*8+3,CF$2)*$Z251+INDEX(装备数值!$I$13:$M$116,通天塔!$R251*8+4,CF$2)*$AA251+INDEX(装备数值!$I$13:$M$116,通天塔!$T251*8+5,CF$2)*$AB251+INDEX(装备数值!$I$13:$M$116,通天塔!$U251*8+6,CF$2)*$AC251+INDEX(装备数值!$I$13:$M$116,通天塔!$V251*8+7,CF$2)*$AD251+INDEX(装备数值!$I$13:$M$116,通天塔!$W251*8+8,CF$2)*$AE251</f>
        <v>54000</v>
      </c>
      <c r="CG251" s="14">
        <f>INDEX(装备数值!$I$13:$M$116,通天塔!$P251*8+1,CG$2)*$X251+INDEX(装备数值!$I$13:$M$116,通天塔!$Q251*8+2,CG$2)*$Y251+INDEX(装备数值!$I$13:$M$116,通天塔!$S251*8+3,CG$2)*$Z251+INDEX(装备数值!$I$13:$M$116,通天塔!$R251*8+4,CG$2)*$AA251+INDEX(装备数值!$I$13:$M$116,通天塔!$T251*8+5,CG$2)*$AB251+INDEX(装备数值!$I$13:$M$116,通天塔!$U251*8+6,CG$2)*$AC251+INDEX(装备数值!$I$13:$M$116,通天塔!$V251*8+7,CG$2)*$AD251+INDEX(装备数值!$I$13:$M$116,通天塔!$W251*8+8,CG$2)*$AE251</f>
        <v>405000</v>
      </c>
      <c r="CH251" s="14">
        <f>INDEX(装备数值!$I$13:$M$116,通天塔!$P251*8+1,CH$2)*$X251+INDEX(装备数值!$I$13:$M$116,通天塔!$Q251*8+2,CH$2)*$Y251+INDEX(装备数值!$I$13:$M$116,通天塔!$S251*8+3,CH$2)*$Z251+INDEX(装备数值!$I$13:$M$116,通天塔!$R251*8+4,CH$2)*$AA251+INDEX(装备数值!$I$13:$M$116,通天塔!$T251*8+5,CH$2)*$AB251+INDEX(装备数值!$I$13:$M$116,通天塔!$U251*8+6,CH$2)*$AC251+INDEX(装备数值!$I$13:$M$116,通天塔!$V251*8+7,CH$2)*$AD251+INDEX(装备数值!$I$13:$M$116,通天塔!$W251*8+8,CH$2)*$AE251</f>
        <v>27000</v>
      </c>
      <c r="CI251" s="14">
        <f>INDEX(装备数值!$I$13:$M$116,通天塔!$P251*8+1,CI$2)*$X251+INDEX(装备数值!$I$13:$M$116,通天塔!$Q251*8+2,CI$2)*$Y251+INDEX(装备数值!$I$13:$M$116,通天塔!$S251*8+3,CI$2)*$Z251+INDEX(装备数值!$I$13:$M$116,通天塔!$R251*8+4,CI$2)*$AA251+INDEX(装备数值!$I$13:$M$116,通天塔!$T251*8+5,CI$2)*$AB251+INDEX(装备数值!$I$13:$M$116,通天塔!$U251*8+6,CI$2)*$AC251+INDEX(装备数值!$I$13:$M$116,通天塔!$V251*8+7,CI$2)*$AD251+INDEX(装备数值!$I$13:$M$116,通天塔!$W251*8+8,CI$2)*$AE251</f>
        <v>540000</v>
      </c>
      <c r="CJ251" s="14">
        <f>INDEX(装备数值!$I$13:$M$116,通天塔!$P251*8+1,CJ$2)*$X251+INDEX(装备数值!$I$13:$M$116,通天塔!$Q251*8+2,CJ$2)*$Y251+INDEX(装备数值!$I$13:$M$116,通天塔!$S251*8+3,CJ$2)*$Z251+INDEX(装备数值!$I$13:$M$116,通天塔!$R251*8+4,CJ$2)*$AA251+INDEX(装备数值!$I$13:$M$116,通天塔!$T251*8+5,CJ$2)*$AB251+INDEX(装备数值!$I$13:$M$116,通天塔!$U251*8+6,CJ$2)*$AC251+INDEX(装备数值!$I$13:$M$116,通天塔!$V251*8+7,CJ$2)*$AD251+INDEX(装备数值!$I$13:$M$116,通天塔!$W251*8+8,CJ$2)*$AE251</f>
        <v>10200</v>
      </c>
      <c r="CM251" s="14">
        <f>INDEX(装备数值!$X$13:$AH$116,$P251*8+1,CM$2)*$AF251+INDEX(装备数值!$X$13:$AH$116,$Q251*8+2,CM$2)*$AG251+INDEX(装备数值!$X$13:$AH$116,$S251*8+3,CM$2)*$AH251+INDEX(装备数值!$X$13:$AH$116,$R251*8+4,CM$2)*$AI251+INDEX(装备数值!$X$13:$AH$116,$T251*8+5,CM$2)*$AJ251+INDEX(装备数值!$X$13:$AH$116,$U251*8+6,CM$2)*$AK251+INDEX(装备数值!$X$13:$AH$116,$V251*8+7,CM$2)*$AL251+INDEX(装备数值!$X$13:$AH$116,$W251*8+8,CM$2)*$AM251</f>
        <v>26500</v>
      </c>
      <c r="CN251" s="14">
        <f>INDEX(装备数值!$X$13:$AH$116,$P251*8+1,CN$2)*$AF251+INDEX(装备数值!$X$13:$AH$116,$Q251*8+2,CN$2)*$AG251+INDEX(装备数值!$X$13:$AH$116,$S251*8+3,CN$2)*$AH251+INDEX(装备数值!$X$13:$AH$116,$R251*8+4,CN$2)*$AI251+INDEX(装备数值!$X$13:$AH$116,$T251*8+5,CN$2)*$AJ251+INDEX(装备数值!$X$13:$AH$116,$U251*8+6,CN$2)*$AK251+INDEX(装备数值!$X$13:$AH$116,$V251*8+7,CN$2)*$AL251+INDEX(装备数值!$X$13:$AH$116,$W251*8+8,CN$2)*$AM251</f>
        <v>187500</v>
      </c>
      <c r="CO251" s="14">
        <f>INDEX(装备数值!$X$13:$AH$116,$P251*8+1,CO$2)*$AF251+INDEX(装备数值!$X$13:$AH$116,$Q251*8+2,CO$2)*$AG251+INDEX(装备数值!$X$13:$AH$116,$S251*8+3,CO$2)*$AH251+INDEX(装备数值!$X$13:$AH$116,$R251*8+4,CO$2)*$AI251+INDEX(装备数值!$X$13:$AH$116,$T251*8+5,CO$2)*$AJ251+INDEX(装备数值!$X$13:$AH$116,$U251*8+6,CO$2)*$AK251+INDEX(装备数值!$X$13:$AH$116,$V251*8+7,CO$2)*$AL251+INDEX(装备数值!$X$13:$AH$116,$W251*8+8,CO$2)*$AM251</f>
        <v>11750</v>
      </c>
      <c r="CP251" s="14">
        <f>INDEX(装备数值!$X$13:$AH$116,$P251*8+1,CP$2)*$AF251+INDEX(装备数值!$X$13:$AH$116,$Q251*8+2,CP$2)*$AG251+INDEX(装备数值!$X$13:$AH$116,$S251*8+3,CP$2)*$AH251+INDEX(装备数值!$X$13:$AH$116,$R251*8+4,CP$2)*$AI251+INDEX(装备数值!$X$13:$AH$116,$T251*8+5,CP$2)*$AJ251+INDEX(装备数值!$X$13:$AH$116,$U251*8+6,CP$2)*$AK251+INDEX(装备数值!$X$13:$AH$116,$V251*8+7,CP$2)*$AL251+INDEX(装备数值!$X$13:$AH$116,$W251*8+8,CP$2)*$AM251</f>
        <v>287500</v>
      </c>
      <c r="CQ251" s="14">
        <f>INDEX(装备数值!$X$13:$AH$116,$P251*8+1,CQ$2)*$AF251+INDEX(装备数值!$X$13:$AH$116,$Q251*8+2,CQ$2)*$AG251+INDEX(装备数值!$X$13:$AH$116,$S251*8+3,CQ$2)*$AH251+INDEX(装备数值!$X$13:$AH$116,$R251*8+4,CQ$2)*$AI251+INDEX(装备数值!$X$13:$AH$116,$T251*8+5,CQ$2)*$AJ251+INDEX(装备数值!$X$13:$AH$116,$U251*8+6,CQ$2)*$AK251+INDEX(装备数值!$X$13:$AH$116,$V251*8+7,CQ$2)*$AL251+INDEX(装备数值!$X$13:$AH$116,$W251*8+8,CQ$2)*$AM251</f>
        <v>4700</v>
      </c>
      <c r="CR251" s="14">
        <f>INDEX(装备数值!$X$13:$AH$116,$P251*8+1,CR$2)*$AF251+INDEX(装备数值!$X$13:$AH$116,$Q251*8+2,CR$2)*$AG251+INDEX(装备数值!$X$13:$AH$116,$S251*8+3,CR$2)*$AH251+INDEX(装备数值!$X$13:$AH$116,$R251*8+4,CR$2)*$AI251+INDEX(装备数值!$X$13:$AH$116,$T251*8+5,CR$2)*$AJ251+INDEX(装备数值!$X$13:$AH$116,$U251*8+6,CR$2)*$AK251+INDEX(装备数值!$X$13:$AH$116,$V251*8+7,CR$2)*$AL251+INDEX(装备数值!$X$13:$AH$116,$W251*8+8,CR$2)*$AM251</f>
        <v>19500</v>
      </c>
      <c r="CS251" s="14">
        <f>INDEX(装备数值!$X$13:$AH$116,$P251*8+1,CS$2)*$AF251+INDEX(装备数值!$X$13:$AH$116,$Q251*8+2,CS$2)*$AG251+INDEX(装备数值!$X$13:$AH$116,$S251*8+3,CS$2)*$AH251+INDEX(装备数值!$X$13:$AH$116,$R251*8+4,CS$2)*$AI251+INDEX(装备数值!$X$13:$AH$116,$T251*8+5,CS$2)*$AJ251+INDEX(装备数值!$X$13:$AH$116,$U251*8+6,CS$2)*$AK251+INDEX(装备数值!$X$13:$AH$116,$V251*8+7,CS$2)*$AL251+INDEX(装备数值!$X$13:$AH$116,$W251*8+8,CS$2)*$AM251</f>
        <v>17625</v>
      </c>
      <c r="CT251" s="14">
        <f>INDEX(装备数值!$X$13:$AH$116,$P251*8+1,CT$2)*$AF251+INDEX(装备数值!$X$13:$AH$116,$Q251*8+2,CT$2)*$AG251+INDEX(装备数值!$X$13:$AH$116,$S251*8+3,CT$2)*$AH251+INDEX(装备数值!$X$13:$AH$116,$R251*8+4,CT$2)*$AI251+INDEX(装备数值!$X$13:$AH$116,$T251*8+5,CT$2)*$AJ251+INDEX(装备数值!$X$13:$AH$116,$U251*8+6,CT$2)*$AK251+INDEX(装备数值!$X$13:$AH$116,$V251*8+7,CT$2)*$AL251+INDEX(装备数值!$X$13:$AH$116,$W251*8+8,CT$2)*$AM251</f>
        <v>19500</v>
      </c>
      <c r="CU251" s="14">
        <f>INDEX(装备数值!$X$13:$AH$116,$P251*8+1,CU$2)*$AF251+INDEX(装备数值!$X$13:$AH$116,$Q251*8+2,CU$2)*$AG251+INDEX(装备数值!$X$13:$AH$116,$S251*8+3,CU$2)*$AH251+INDEX(装备数值!$X$13:$AH$116,$R251*8+4,CU$2)*$AI251+INDEX(装备数值!$X$13:$AH$116,$T251*8+5,CU$2)*$AJ251+INDEX(装备数值!$X$13:$AH$116,$U251*8+6,CU$2)*$AK251+INDEX(装备数值!$X$13:$AH$116,$V251*8+7,CU$2)*$AL251+INDEX(装备数值!$X$13:$AH$116,$W251*8+8,CU$2)*$AM251</f>
        <v>17625</v>
      </c>
      <c r="CV251" s="14">
        <f>INDEX(装备数值!$X$13:$AH$116,$P251*8+1,CV$2)*$AF251+INDEX(装备数值!$X$13:$AH$116,$Q251*8+2,CV$2)*$AG251+INDEX(装备数值!$X$13:$AH$116,$S251*8+3,CV$2)*$AH251+INDEX(装备数值!$X$13:$AH$116,$R251*8+4,CV$2)*$AI251+INDEX(装备数值!$X$13:$AH$116,$T251*8+5,CV$2)*$AJ251+INDEX(装备数值!$X$13:$AH$116,$U251*8+6,CV$2)*$AK251+INDEX(装备数值!$X$13:$AH$116,$V251*8+7,CV$2)*$AL251+INDEX(装备数值!$X$13:$AH$116,$W251*8+8,CV$2)*$AM251</f>
        <v>53</v>
      </c>
      <c r="CW251" s="14">
        <f>INDEX(装备数值!$X$13:$AH$116,$P251*8+1,CW$2)*$AF251+INDEX(装备数值!$X$13:$AH$116,$Q251*8+2,CW$2)*$AG251+INDEX(装备数值!$X$13:$AH$116,$S251*8+3,CW$2)*$AH251+INDEX(装备数值!$X$13:$AH$116,$R251*8+4,CW$2)*$AI251+INDEX(装备数值!$X$13:$AH$116,$T251*8+5,CW$2)*$AJ251+INDEX(装备数值!$X$13:$AH$116,$U251*8+6,CW$2)*$AK251+INDEX(装备数值!$X$13:$AH$116,$V251*8+7,CW$2)*$AL251+INDEX(装备数值!$X$13:$AH$116,$W251*8+8,CW$2)*$AM251</f>
        <v>53</v>
      </c>
      <c r="CY251" s="14">
        <f>INDEX(装备数值!$AN$17:$AN$117,MATCH(MIN($X251:$AE251),装备数值!$AO$17:$AO$117,1))</f>
        <v>30</v>
      </c>
      <c r="CZ251" s="14">
        <f>IF(COUNTIF($P251:$W251,"&gt;"&amp;0)=8,INDEX(装备数值!AR$17:AR$117,$CY251+1),0)</f>
        <v>8940</v>
      </c>
      <c r="DA251" s="14">
        <f>IF(COUNTIF($P251:$W251,"&gt;"&amp;0)=8,INDEX(装备数值!AS$17:AS$117,$CY251+1),0)</f>
        <v>67500</v>
      </c>
      <c r="DB251" s="14">
        <f>IF(COUNTIF($P251:$W251,"&gt;"&amp;0)=8,INDEX(装备数值!AT$17:AT$117,$CY251+1),0)</f>
        <v>4440</v>
      </c>
      <c r="DC251" s="14">
        <f>IF(COUNTIF($P251:$W251,"&gt;"&amp;0)=8,INDEX(装备数值!AU$17:AU$117,$CY251+1),0)</f>
        <v>90000</v>
      </c>
      <c r="DD251" s="14">
        <f>IF(COUNTIF($P251:$W251,"&gt;"&amp;0)=8,INDEX(装备数值!AV$17:AV$117,$CY251+1),0)</f>
        <v>1800</v>
      </c>
      <c r="DF251" s="14">
        <f>INDEX(装备数值!$AY$17:$AY$77,MATCH(MIN($AF251:$AM251),装备数值!$AZ$17:$AZ$77,1))</f>
        <v>23</v>
      </c>
      <c r="DG251" s="26">
        <f>INDEX(装备数值!BA$17:BA$77,通天塔!DF251+1)</f>
        <v>0.31</v>
      </c>
      <c r="DH251" s="26">
        <f>INDEX(装备数值!BA$17:BA$77,通天塔!DF251+1)</f>
        <v>0.31</v>
      </c>
      <c r="DJ251" s="14">
        <f t="shared" si="465"/>
        <v>19</v>
      </c>
      <c r="DK251" s="14">
        <f>VLOOKUP(DJ251,军阶与晶片数值!$W$6:$X$27,2)</f>
        <v>4</v>
      </c>
      <c r="DL251" s="14">
        <f>INDEX(军阶与晶片数值!Y$6:Y$27,$DK251+1)</f>
        <v>400</v>
      </c>
      <c r="DM251" s="14">
        <f>INDEX(军阶与晶片数值!Z$6:Z$27,$DK251+1)</f>
        <v>400</v>
      </c>
      <c r="DN251" s="14">
        <f>INDEX(军阶与晶片数值!AA$6:AA$27,$DK251+1)</f>
        <v>400</v>
      </c>
      <c r="DO251" s="14">
        <f>INDEX(军阶与晶片数值!AB$6:AB$27,$DK251+1)</f>
        <v>400</v>
      </c>
      <c r="DP251" s="26">
        <f>INDEX(军阶与晶片数值!AC$6:AC$27,$DK251+1)</f>
        <v>20</v>
      </c>
      <c r="DQ251" s="26">
        <f>INDEX(军阶与晶片数值!AD$6:AD$27,$DK251+1)</f>
        <v>10</v>
      </c>
      <c r="DS251" s="26">
        <f>INDEX(军阶与晶片数值!I$6:I$16,AN251+1)</f>
        <v>6.5000000000000002E-2</v>
      </c>
      <c r="DT251" s="26">
        <f>INDEX(军阶与晶片数值!M$6:M$16,AO251+1)</f>
        <v>6.5000000000000002E-2</v>
      </c>
      <c r="DU251" s="26">
        <f>INDEX(军阶与晶片数值!J$6:J$16,AP251+1)</f>
        <v>6.5000000000000002E-2</v>
      </c>
      <c r="DV251" s="26">
        <f>INDEX(军阶与晶片数值!K$6:K$16,AQ251+1)</f>
        <v>0.13</v>
      </c>
      <c r="DW251" s="26">
        <f>INDEX(军阶与晶片数值!L$6:L$16,AR251+1)</f>
        <v>0.13</v>
      </c>
      <c r="DX251" s="28">
        <f>INDEX(军阶与晶片数值!N$6:N$16,AS251+1)</f>
        <v>0</v>
      </c>
      <c r="DY251" s="28">
        <f>INDEX(军阶与晶片数值!O$6:O$16,AT251+1)</f>
        <v>0</v>
      </c>
      <c r="DZ251" s="28">
        <f>INDEX(军阶与晶片数值!P$6:P$16,AU251+1)</f>
        <v>0</v>
      </c>
      <c r="EA251" s="28">
        <f>INDEX(军阶与晶片数值!Q$6:Q$16,AV251+1)</f>
        <v>0</v>
      </c>
      <c r="EB251" s="26">
        <f>INDEX(军阶与晶片数值!R$6:R$16,AW251+1)</f>
        <v>0.06</v>
      </c>
      <c r="EC251" s="26">
        <f>INDEX(军阶与晶片数值!S$6:S$16,AX251+1)</f>
        <v>0.06</v>
      </c>
      <c r="ED251" s="26">
        <f>INDEX(军阶与晶片数值!T$6:T$16,AY251+1)</f>
        <v>0</v>
      </c>
      <c r="EE251" s="26">
        <f>INDEX(军阶与晶片数值!U$6:U$16,AZ251+1)</f>
        <v>0</v>
      </c>
      <c r="EG251" s="26">
        <f>INDEX(军阶与晶片数值!$C$6:$C$36,通天塔!$BA251+1)</f>
        <v>0.75</v>
      </c>
      <c r="EH251" s="26">
        <f>INDEX(军阶与晶片数值!$C$6:$C$36,通天塔!$BA251+1)</f>
        <v>0.75</v>
      </c>
      <c r="EI251" s="26">
        <f>INDEX(军阶与晶片数值!$C$6:$C$36,通天塔!$BA251+1)</f>
        <v>0.75</v>
      </c>
      <c r="EJ251" s="26">
        <f>INDEX(军阶与晶片数值!$C$6:$C$36,通天塔!$BA251+1)</f>
        <v>0.75</v>
      </c>
      <c r="EK251" s="26">
        <f>INDEX(军阶与晶片数值!$C$6:$C$36,通天塔!$BA251+1)</f>
        <v>0.75</v>
      </c>
      <c r="EM251" s="14">
        <f>INDEX(战舰突破!$H$6:$H$18,通天塔!$J251+1)+INDEX(战舰突破!$H$23:$H$35,通天塔!$K251+1)+INDEX(战舰突破!$H$40:$H$52,通天塔!$L251+1)</f>
        <v>200</v>
      </c>
      <c r="EN251" s="14">
        <f>INDEX(战舰突破!$I$6:$I$18,通天塔!$J251+1)+INDEX(战舰突破!$I$23:$I$35,通天塔!$K251+1)+INDEX(战舰突破!$I$40:$I$52,通天塔!$L251+1)</f>
        <v>200</v>
      </c>
      <c r="EO251" s="14">
        <f>INDEX(战舰突破!$J$6:$J$18,通天塔!$J251+1)+INDEX(战舰突破!$J$23:$J$35,通天塔!$K251+1)+INDEX(战舰突破!$J$40:$J$52,通天塔!$L251+1)</f>
        <v>0</v>
      </c>
      <c r="EP251" s="14">
        <f>INDEX(战舰突破!$K$6:$K$18,通天塔!$J251+1)+INDEX(战舰突破!$K$23:$K$35,通天塔!$K251+1)+INDEX(战舰突破!$K$40:$K$52,通天塔!$L251+1)</f>
        <v>0</v>
      </c>
      <c r="EQ251" s="14">
        <f>INDEX(战舰突破!$L$6:$L$18,通天塔!$J251+1)+INDEX(战舰突破!$L$23:$L$35,通天塔!$K251+1)+INDEX(战舰突破!$L$40:$L$52,通天塔!$L251+1)</f>
        <v>200</v>
      </c>
      <c r="ER251" s="18">
        <f>INDEX(战舰突破!$N$6:$N$18,通天塔!$J251+1)+INDEX(战舰突破!$N$23:$N$35,通天塔!$K251+1)+INDEX(战舰突破!$N$40:$N$52,通天塔!$L251+1)</f>
        <v>0</v>
      </c>
      <c r="ES251" s="18">
        <f>INDEX(战舰突破!$O$6:$O$18,通天塔!$J251+1)+INDEX(战舰突破!$O$23:$O$35,通天塔!$K251+1)+INDEX(战舰突破!$O$40:$O$52,通天塔!$L251+1)</f>
        <v>0.6</v>
      </c>
      <c r="ET251" s="18">
        <f>INDEX(战舰突破!$P$6:$P$18,通天塔!$J251+1)+INDEX(战舰突破!$P$23:$P$35,通天塔!$K251+1)+INDEX(战舰突破!$P$40:$P$52,通天塔!$L251+1)</f>
        <v>0</v>
      </c>
      <c r="EU251" s="18">
        <f>INDEX(战舰突破!$Q$6:$Q$18,通天塔!$J251+1)+INDEX(战舰突破!$Q$23:$Q$35,通天塔!$K251+1)+INDEX(战舰突破!$Q$40:$Q$52,通天塔!$L251+1)</f>
        <v>0.3</v>
      </c>
      <c r="EV251" s="18">
        <f>INDEX(战舰突破!$R$6:$R$18,通天塔!$J251+1)+INDEX(战舰突破!$R$23:$R$35,通天塔!$K251+1)+INDEX(战舰突破!$R$40:$R$52,通天塔!$L251+1)</f>
        <v>0</v>
      </c>
      <c r="EW251" s="18">
        <f>INDEX(战舰突破!$M$6:$M$18,通天塔!$J251+1)+INDEX(战舰突破!$M$23:$M$35,通天塔!$K251+1)+INDEX(战舰突破!$M$40:$M$52,通天塔!$L251+1)</f>
        <v>0.2</v>
      </c>
      <c r="EX251" s="22">
        <f>INDEX(战舰突破!$W$6:$W$18,通天塔!$J251+1)+INDEX(战舰突破!$W$23:$W$35,通天塔!$K251+1)+INDEX(战舰突破!$W$40:$W$52,通天塔!$L251+1)</f>
        <v>0.5</v>
      </c>
      <c r="FA251" s="14">
        <f>INDEX(战舰突破!$S$6:$S$18,通天塔!$J251+1)</f>
        <v>0</v>
      </c>
      <c r="FB251" s="14">
        <f>INDEX(战舰突破!$T$6:$T$18,通天塔!$J251+1)</f>
        <v>0.5</v>
      </c>
      <c r="FC251" s="14">
        <f>INDEX(战舰突破!$U$6:$U$18,通天塔!$J251+1)</f>
        <v>0.1</v>
      </c>
      <c r="FD251" s="14">
        <f>INDEX(战舰突破!$V$6:$V$18,通天塔!$J251+1)</f>
        <v>1</v>
      </c>
      <c r="FE251" s="14">
        <f>INDEX(战舰突破!$X$6:$X$18,通天塔!$J251+1)</f>
        <v>8</v>
      </c>
      <c r="FG251" s="14">
        <f>INDEX(战舰突破!$S$23:$S$35,通天塔!$J251+1)</f>
        <v>0.6</v>
      </c>
      <c r="FH251" s="14">
        <f>INDEX(战舰突破!$T$23:$T$35,通天塔!$J251+1)</f>
        <v>0.25</v>
      </c>
      <c r="FI251" s="14">
        <f>INDEX(战舰突破!$U$23:$U$35,通天塔!$J251+1)</f>
        <v>0.1</v>
      </c>
      <c r="FJ251" s="14">
        <f>INDEX(战舰突破!$V$23:$V$35,通天塔!$J251+1)</f>
        <v>1</v>
      </c>
      <c r="FK251" s="14">
        <f>INDEX(战舰突破!$X$23:$X$35,通天塔!$J251+1)</f>
        <v>120</v>
      </c>
      <c r="FM251" s="14">
        <f>INDEX(战舰突破!$S$40:$S$52,通天塔!$J251+1)</f>
        <v>0.6</v>
      </c>
      <c r="FN251" s="14">
        <f>INDEX(战舰突破!$T$40:$T$52,通天塔!$J251+1)</f>
        <v>0.25</v>
      </c>
      <c r="FO251" s="14">
        <f>INDEX(战舰突破!$U$40:$U$52,通天塔!$J251+1)</f>
        <v>0.1</v>
      </c>
      <c r="FP251" s="14">
        <f>INDEX(战舰突破!$V$40:$V$52,通天塔!$J251+1)</f>
        <v>1</v>
      </c>
      <c r="FQ251" s="14">
        <f>INDEX(战舰突破!$X$40:$X$52,通天塔!$J251+1)</f>
        <v>200</v>
      </c>
      <c r="FT251" s="14">
        <f t="shared" si="466"/>
        <v>346081</v>
      </c>
      <c r="FU251" s="14">
        <f t="shared" si="467"/>
        <v>288243</v>
      </c>
      <c r="FV251" s="14">
        <f t="shared" si="468"/>
        <v>288970</v>
      </c>
      <c r="FW251" s="14">
        <f t="shared" si="469"/>
        <v>4232406</v>
      </c>
      <c r="FX251" s="14">
        <f t="shared" si="470"/>
        <v>170589</v>
      </c>
      <c r="FY251" s="14">
        <f t="shared" si="471"/>
        <v>3747473</v>
      </c>
      <c r="FZ251" s="14">
        <f t="shared" si="472"/>
        <v>82232</v>
      </c>
      <c r="GA251" s="28">
        <f t="shared" si="473"/>
        <v>19900</v>
      </c>
      <c r="GB251" s="28">
        <f t="shared" si="474"/>
        <v>18025</v>
      </c>
      <c r="GC251" s="28">
        <f t="shared" si="475"/>
        <v>19900</v>
      </c>
      <c r="GD251" s="28">
        <f t="shared" si="476"/>
        <v>18025</v>
      </c>
      <c r="GE251" s="28">
        <f t="shared" si="477"/>
        <v>1.3886000000000001</v>
      </c>
      <c r="GF251" s="28">
        <f t="shared" si="478"/>
        <v>1.3886000000000001</v>
      </c>
      <c r="GG251" s="28">
        <f t="shared" si="479"/>
        <v>0</v>
      </c>
      <c r="GH251" s="28">
        <f t="shared" si="480"/>
        <v>30.065000000000001</v>
      </c>
      <c r="GI251" s="14">
        <f t="shared" si="481"/>
        <v>1</v>
      </c>
      <c r="GJ251" s="14">
        <f t="shared" si="482"/>
        <v>1.6</v>
      </c>
      <c r="GK251" s="14">
        <f t="shared" si="483"/>
        <v>1.6</v>
      </c>
      <c r="GL251" s="18">
        <f t="shared" si="484"/>
        <v>1.7</v>
      </c>
      <c r="GM251" s="18">
        <f t="shared" si="485"/>
        <v>1.45</v>
      </c>
      <c r="GN251" s="18">
        <f t="shared" si="486"/>
        <v>1.45</v>
      </c>
      <c r="GO251" s="29">
        <f t="shared" si="487"/>
        <v>20050</v>
      </c>
      <c r="GP251" s="29">
        <f t="shared" si="487"/>
        <v>20350</v>
      </c>
      <c r="GQ251" s="29">
        <f t="shared" si="487"/>
        <v>20350</v>
      </c>
      <c r="GR251" s="26">
        <f t="shared" si="488"/>
        <v>0.1</v>
      </c>
      <c r="GS251" s="26">
        <f t="shared" si="489"/>
        <v>0.1</v>
      </c>
      <c r="GT251" s="26">
        <f t="shared" si="490"/>
        <v>0.1</v>
      </c>
      <c r="GU251" s="14">
        <f t="shared" si="491"/>
        <v>3</v>
      </c>
      <c r="GV251" s="14">
        <f t="shared" si="492"/>
        <v>3</v>
      </c>
      <c r="GW251" s="14">
        <f t="shared" si="493"/>
        <v>3</v>
      </c>
      <c r="GX251" s="14">
        <f t="shared" si="494"/>
        <v>8</v>
      </c>
      <c r="GY251" s="14">
        <f t="shared" si="495"/>
        <v>120</v>
      </c>
      <c r="GZ251" s="14">
        <f t="shared" si="496"/>
        <v>200</v>
      </c>
      <c r="HA251">
        <v>228</v>
      </c>
      <c r="HB251" s="14">
        <f t="shared" si="497"/>
        <v>43958848</v>
      </c>
      <c r="HD251" s="14">
        <f t="shared" si="498"/>
        <v>341178</v>
      </c>
      <c r="HE251" s="14">
        <f t="shared" si="499"/>
        <v>173010</v>
      </c>
      <c r="HF251" s="29">
        <f t="shared" si="500"/>
        <v>17304</v>
      </c>
      <c r="HG251" s="29">
        <f t="shared" si="501"/>
        <v>12274</v>
      </c>
      <c r="HH251" s="29">
        <f t="shared" si="502"/>
        <v>14662</v>
      </c>
      <c r="HI251" s="29">
        <f t="shared" si="503"/>
        <v>12372</v>
      </c>
      <c r="HJ251" s="14">
        <f t="shared" si="504"/>
        <v>1.3886000000000001</v>
      </c>
      <c r="HK251" s="14">
        <f t="shared" si="505"/>
        <v>1.3886000000000001</v>
      </c>
      <c r="HL251" s="14">
        <f t="shared" si="506"/>
        <v>92329</v>
      </c>
      <c r="HM251" s="14">
        <f t="shared" si="507"/>
        <v>157954</v>
      </c>
      <c r="HN251" s="26">
        <f t="shared" si="508"/>
        <v>0.48844871695480263</v>
      </c>
      <c r="HO251" s="26">
        <f t="shared" si="509"/>
        <v>0.58606168640020928</v>
      </c>
      <c r="HP251" s="29">
        <f t="shared" si="510"/>
        <v>38781</v>
      </c>
      <c r="HQ251" s="29">
        <f t="shared" si="511"/>
        <v>113151</v>
      </c>
      <c r="HR251" s="29">
        <f t="shared" si="512"/>
        <v>151679</v>
      </c>
      <c r="HS251" s="26">
        <f t="shared" si="513"/>
        <v>0.55192239734256832</v>
      </c>
      <c r="HT251" s="26">
        <f t="shared" si="514"/>
        <v>0.56517421725917016</v>
      </c>
      <c r="HU251" s="26">
        <f t="shared" si="515"/>
        <v>0.56517421725917016</v>
      </c>
      <c r="HV251" s="26">
        <f t="shared" si="516"/>
        <v>0.15192239734256829</v>
      </c>
      <c r="HW251" s="29">
        <f t="shared" si="517"/>
        <v>1.8000000000000003</v>
      </c>
      <c r="HX251" s="29">
        <f t="shared" si="518"/>
        <v>2.9224058237331256</v>
      </c>
      <c r="HY251" s="29">
        <f t="shared" si="519"/>
        <v>2.9224058237331256</v>
      </c>
      <c r="HZ251" s="29">
        <f t="shared" si="520"/>
        <v>349029</v>
      </c>
      <c r="IA251" s="29">
        <f t="shared" si="521"/>
        <v>220448.7609074846</v>
      </c>
      <c r="IB251" s="29">
        <f t="shared" si="522"/>
        <v>221633.79646900838</v>
      </c>
      <c r="IC251" s="29">
        <f t="shared" si="523"/>
        <v>2018601</v>
      </c>
      <c r="ID251" s="14">
        <f t="shared" si="524"/>
        <v>791111.56</v>
      </c>
      <c r="IH251" s="14">
        <v>5</v>
      </c>
      <c r="II251" s="14">
        <v>3</v>
      </c>
      <c r="IJ251" s="14">
        <v>2400</v>
      </c>
      <c r="IK251" s="14">
        <v>400</v>
      </c>
      <c r="IL251" s="14">
        <v>300</v>
      </c>
      <c r="IM251" s="23">
        <f t="shared" si="525"/>
        <v>665686068</v>
      </c>
      <c r="IN251" s="23">
        <f t="shared" si="526"/>
        <v>1</v>
      </c>
      <c r="IO251" s="23">
        <f t="shared" si="527"/>
        <v>665686.06999999995</v>
      </c>
      <c r="IP251" s="23">
        <f t="shared" si="528"/>
        <v>911407562</v>
      </c>
      <c r="IQ251" s="23">
        <f t="shared" si="529"/>
        <v>1</v>
      </c>
      <c r="IR251" s="23">
        <f t="shared" si="530"/>
        <v>911407.56</v>
      </c>
      <c r="IS251" s="14">
        <v>1</v>
      </c>
      <c r="IT251" s="14">
        <v>1</v>
      </c>
      <c r="IU251" s="14">
        <v>240</v>
      </c>
      <c r="IV251" s="14">
        <v>40</v>
      </c>
      <c r="IW251" s="14">
        <v>30</v>
      </c>
      <c r="IX251" s="23">
        <f t="shared" si="531"/>
        <v>82431881</v>
      </c>
      <c r="IY251" s="23">
        <f t="shared" si="532"/>
        <v>1</v>
      </c>
      <c r="IZ251" s="23">
        <f t="shared" si="533"/>
        <v>82431.88</v>
      </c>
      <c r="JA251" s="23"/>
      <c r="JB251" s="23"/>
      <c r="JC251" s="23"/>
      <c r="JG251">
        <f t="shared" si="534"/>
        <v>1.7042631754027644</v>
      </c>
      <c r="JH251">
        <f t="shared" si="535"/>
        <v>2.3665398453642785</v>
      </c>
      <c r="JJ251" s="14">
        <v>10</v>
      </c>
      <c r="JK251" s="14">
        <v>2</v>
      </c>
      <c r="JL251" s="14">
        <v>1.5</v>
      </c>
      <c r="JM251" s="23">
        <f t="shared" si="536"/>
        <v>2820054</v>
      </c>
      <c r="JN251" s="23">
        <f t="shared" si="537"/>
        <v>1</v>
      </c>
      <c r="JO251" s="23">
        <f t="shared" si="538"/>
        <v>2820.05</v>
      </c>
      <c r="JP251" s="14">
        <v>30</v>
      </c>
      <c r="JQ251" s="14">
        <v>6</v>
      </c>
      <c r="JR251" s="14">
        <v>4</v>
      </c>
      <c r="JS251" s="23">
        <f t="shared" si="539"/>
        <v>8105548</v>
      </c>
      <c r="JT251" s="23">
        <f t="shared" si="540"/>
        <v>1</v>
      </c>
      <c r="JU251" s="23">
        <f t="shared" si="541"/>
        <v>8105.55</v>
      </c>
      <c r="JW251" s="23">
        <f t="shared" si="542"/>
        <v>10807397</v>
      </c>
      <c r="JX251" s="23">
        <f t="shared" si="543"/>
        <v>1</v>
      </c>
      <c r="JY251" s="23">
        <f t="shared" si="544"/>
        <v>10807.4</v>
      </c>
      <c r="JZ251" s="23">
        <f t="shared" si="545"/>
        <v>4230081</v>
      </c>
      <c r="KA251" s="23">
        <f t="shared" si="546"/>
        <v>1</v>
      </c>
      <c r="KB251" s="23">
        <f t="shared" si="547"/>
        <v>4230.08</v>
      </c>
    </row>
    <row r="252" spans="3:288" ht="16.5" x14ac:dyDescent="0.2">
      <c r="C252" s="14" t="s">
        <v>896</v>
      </c>
      <c r="D252" s="14">
        <v>18</v>
      </c>
      <c r="E252" s="14"/>
      <c r="F252" s="14">
        <v>330</v>
      </c>
      <c r="G252" s="14">
        <v>330</v>
      </c>
      <c r="H252" s="14">
        <v>330</v>
      </c>
      <c r="I252" s="14">
        <v>330</v>
      </c>
      <c r="J252" s="14">
        <v>7</v>
      </c>
      <c r="K252" s="14">
        <v>7</v>
      </c>
      <c r="L252" s="14">
        <v>7</v>
      </c>
      <c r="M252" s="14">
        <v>4</v>
      </c>
      <c r="N252" s="14">
        <v>4</v>
      </c>
      <c r="O252" s="14">
        <v>4</v>
      </c>
      <c r="P252" s="14">
        <v>7</v>
      </c>
      <c r="Q252" s="14">
        <v>7</v>
      </c>
      <c r="R252" s="14">
        <v>7</v>
      </c>
      <c r="S252" s="14">
        <v>7</v>
      </c>
      <c r="T252" s="14">
        <v>7</v>
      </c>
      <c r="U252" s="14">
        <v>7</v>
      </c>
      <c r="V252" s="14">
        <v>7</v>
      </c>
      <c r="W252" s="14">
        <v>7</v>
      </c>
      <c r="X252" s="14">
        <v>340</v>
      </c>
      <c r="Y252" s="14">
        <v>340</v>
      </c>
      <c r="Z252" s="14">
        <v>340</v>
      </c>
      <c r="AA252" s="14">
        <v>340</v>
      </c>
      <c r="AB252" s="14">
        <v>340</v>
      </c>
      <c r="AC252" s="14">
        <v>340</v>
      </c>
      <c r="AD252" s="14">
        <v>340</v>
      </c>
      <c r="AE252" s="14">
        <v>340</v>
      </c>
      <c r="AF252" s="14">
        <v>64</v>
      </c>
      <c r="AG252" s="14">
        <v>52</v>
      </c>
      <c r="AH252" s="14">
        <v>52</v>
      </c>
      <c r="AI252" s="14">
        <v>52</v>
      </c>
      <c r="AJ252" s="14">
        <v>52</v>
      </c>
      <c r="AK252" s="14">
        <v>52</v>
      </c>
      <c r="AL252" s="14">
        <v>56</v>
      </c>
      <c r="AM252" s="14">
        <v>56</v>
      </c>
      <c r="AN252" s="14">
        <v>3</v>
      </c>
      <c r="AO252" s="14">
        <v>3</v>
      </c>
      <c r="AP252" s="14">
        <v>3</v>
      </c>
      <c r="AQ252" s="14">
        <v>3</v>
      </c>
      <c r="AR252" s="14">
        <v>3</v>
      </c>
      <c r="AS252" s="14">
        <v>0</v>
      </c>
      <c r="AT252" s="14">
        <v>0</v>
      </c>
      <c r="AU252" s="14">
        <v>0</v>
      </c>
      <c r="AV252" s="14">
        <v>0</v>
      </c>
      <c r="AW252" s="14">
        <v>3</v>
      </c>
      <c r="AX252" s="14">
        <v>3</v>
      </c>
      <c r="AY252" s="14">
        <v>0</v>
      </c>
      <c r="AZ252" s="14">
        <v>0</v>
      </c>
      <c r="BA252" s="14">
        <v>16</v>
      </c>
      <c r="BF252" s="14">
        <f>ROUND((INDEX(新战舰养成!S$6:S$18,通天塔!$J252+1)+INDEX(新战舰养成!D$6:D$18,通天塔!$J252+1)*(通天塔!$G252-1))*INDEX(战舰突破!$D$6:$D$18,通天塔!$M252+1),0)</f>
        <v>80661</v>
      </c>
      <c r="BG252" s="14">
        <f>ROUND((INDEX(新战舰养成!T$6:T$18,通天塔!$J252+1)+INDEX(新战舰养成!E$6:E$18,通天塔!$J252+1)*(通天塔!$G252-1))*INDEX(战舰突破!$D$6:$D$18,通天塔!$M252+1),0)</f>
        <v>645198</v>
      </c>
      <c r="BH252" s="14">
        <f>ROUND((INDEX(新战舰养成!U$6:U$18,通天塔!$J252+1)+INDEX(新战舰养成!F$6:F$18,通天塔!$J252+1)*(通天塔!$G252-1))*INDEX(战舰突破!$D$6:$D$18,通天塔!$M252+1),0)</f>
        <v>40445</v>
      </c>
      <c r="BI252" s="14">
        <f>ROUND((INDEX(新战舰养成!V$6:V$18,通天塔!$J252+1)+INDEX(新战舰养成!G$6:G$18,通天塔!$J252+1)*(通天塔!$G252-1))*INDEX(战舰突破!$D$6:$D$18,通天塔!$M252+1),0)</f>
        <v>435</v>
      </c>
      <c r="BJ252" s="14">
        <f>ROUND((INDEX(新战舰养成!W$6:W$18,通天塔!$J252+1)+INDEX(新战舰养成!H$6:H$18,通天塔!$J252+1)*(通天塔!$G252-1))*INDEX(战舰突破!$D$6:$D$18,通天塔!$M252+1),0)</f>
        <v>6</v>
      </c>
      <c r="BL252" s="14">
        <f>IF($H252&gt;0,ROUND((INDEX(新战舰养成!X$6:X$18,通天塔!$K252+1)+INDEX(新战舰养成!I$6:I$18,通天塔!$K252+1)*(通天塔!$H252-1))*INDEX(战舰突破!$D$6:$D$18,通天塔!$N252+1),0),0)</f>
        <v>81067</v>
      </c>
      <c r="BM252" s="14">
        <f>IF($H252&gt;0,ROUND((INDEX(新战舰养成!Y$6:Y$18,通天塔!$K252+1)+INDEX(新战舰养成!J$6:J$18,通天塔!$K252+1)*(通天塔!$H252-1))*INDEX(战舰突破!$D$6:$D$18,通天塔!$N252+1),0),0)</f>
        <v>0</v>
      </c>
      <c r="BN252" s="14">
        <f>IF($H252&gt;0,ROUND((INDEX(新战舰养成!Z$6:Z$18,通天塔!$K252+1)+INDEX(新战舰养成!K$6:K$18,通天塔!$K252+1)*(通天塔!$H252-1))*INDEX(战舰突破!$D$6:$D$18,通天塔!$N252+1),0),0)</f>
        <v>0</v>
      </c>
      <c r="BO252" s="14">
        <f>IF($H252&gt;0,ROUND((INDEX(新战舰养成!AA$6:AA$18,通天塔!$K252+1)+INDEX(新战舰养成!L$6:L$18,通天塔!$K252+1)*(通天塔!$H252-1))*INDEX(战舰突破!$D$6:$D$18,通天塔!$N252+1),0),0)</f>
        <v>806606</v>
      </c>
      <c r="BP252" s="14">
        <f>IF($H252&gt;0,ROUND((INDEX(新战舰养成!AB$6:AB$18,通天塔!$K252+1)+INDEX(新战舰养成!M$6:M$18,通天塔!$K252+1)*(通天塔!$H252-1))*INDEX(战舰突破!$D$6:$D$18,通天塔!$N252+1),0),0)</f>
        <v>16025</v>
      </c>
      <c r="BR252" s="14">
        <f>IF($I252&gt;0,ROUND((INDEX(新战舰养成!AC$6:AC$18,通天塔!$L252+1)+INDEX(新战舰养成!I$6:I$18,通天塔!$L252+1)*(通天塔!$I252-1))*INDEX(战舰突破!$D$6:$D$18,通天塔!$O252+1),0),0)</f>
        <v>81502</v>
      </c>
      <c r="BS252" s="14">
        <f>IF($I252&gt;0,ROUND((INDEX(新战舰养成!AD$6:AD$18,通天塔!$L252+1)+INDEX(新战舰养成!J$6:J$18,通天塔!$L252+1)*(通天塔!$I252-1))*INDEX(战舰突破!$D$6:$D$18,通天塔!$O252+1),0),0)</f>
        <v>0</v>
      </c>
      <c r="BT252" s="14">
        <f>IF($I252&gt;0,ROUND((INDEX(新战舰养成!AE$6:AE$18,通天塔!$L252+1)+INDEX(新战舰养成!K$6:K$18,通天塔!$L252+1)*(通天塔!$I252-1))*INDEX(战舰突破!$D$6:$D$18,通天塔!$O252+1),0),0)</f>
        <v>0</v>
      </c>
      <c r="BU252" s="14">
        <f>IF($I252&gt;0,ROUND((INDEX(新战舰养成!AF$6:AF$18,通天塔!$L252+1)+INDEX(新战舰养成!L$6:L$18,通天塔!$L252+1)*(通天塔!$I252-1))*INDEX(战舰突破!$D$6:$D$18,通天塔!$O252+1),0),0)</f>
        <v>546563</v>
      </c>
      <c r="BV252" s="14">
        <f>IF($I252&gt;0,ROUND((INDEX(新战舰养成!AG$6:AG$18,通天塔!$L252+1)+INDEX(新战舰养成!M$6:M$18,通天塔!$L252+1)*(通天塔!$I252-1))*INDEX(战舰突破!$D$6:$D$18,通天塔!$O252+1),0),0)</f>
        <v>21548</v>
      </c>
      <c r="BY252" s="14">
        <f>(INDEX(装备数值!$C$13:$G$116,通天塔!$P252*8+1,BY$2)+INDEX(装备数值!$C$13:$G$116,通天塔!$Q252*8+2,BY$2)+INDEX(装备数值!$C$13:$G$116,通天塔!$S252*8+3,BY$2)+INDEX(装备数值!$C$13:$G$116,通天塔!$R252*8+4,BY$2)+INDEX(装备数值!$C$13:$G$116,通天塔!$T252*8+5,BY$2)+INDEX(装备数值!$C$13:$G$116,通天塔!$U252*8+6,BY$2)+INDEX(装备数值!$C$13:$G$116,通天塔!$V252*8+7,BY$2)+INDEX(装备数值!$C$13:$G$116,通天塔!$W252*8+8,BY$2))</f>
        <v>33000</v>
      </c>
      <c r="BZ252" s="14">
        <f>(INDEX(装备数值!$C$13:$G$116,通天塔!$P252*8+1,BZ$2)+INDEX(装备数值!$C$13:$G$116,通天塔!$Q252*8+2,BZ$2)+INDEX(装备数值!$C$13:$G$116,通天塔!$S252*8+3,BZ$2)+INDEX(装备数值!$C$13:$G$116,通天塔!$R252*8+4,BZ$2)+INDEX(装备数值!$C$13:$G$116,通天塔!$T252*8+5,BZ$2)+INDEX(装备数值!$C$13:$G$116,通天塔!$U252*8+6,BZ$2)+INDEX(装备数值!$C$13:$G$116,通天塔!$V252*8+7,BZ$2)+INDEX(装备数值!$C$13:$G$116,通天塔!$W252*8+8,BZ$2))</f>
        <v>247500</v>
      </c>
      <c r="CA252" s="14">
        <f>(INDEX(装备数值!$C$13:$G$116,通天塔!$P252*8+1,CA$2)+INDEX(装备数值!$C$13:$G$116,通天塔!$Q252*8+2,CA$2)+INDEX(装备数值!$C$13:$G$116,通天塔!$S252*8+3,CA$2)+INDEX(装备数值!$C$13:$G$116,通天塔!$R252*8+4,CA$2)+INDEX(装备数值!$C$13:$G$116,通天塔!$T252*8+5,CA$2)+INDEX(装备数值!$C$13:$G$116,通天塔!$U252*8+6,CA$2)+INDEX(装备数值!$C$13:$G$116,通天塔!$V252*8+7,CA$2)+INDEX(装备数值!$C$13:$G$116,通天塔!$W252*8+8,CA$2))</f>
        <v>16500</v>
      </c>
      <c r="CB252" s="14">
        <f>(INDEX(装备数值!$C$13:$G$116,通天塔!$P252*8+1,CB$2)+INDEX(装备数值!$C$13:$G$116,通天塔!$Q252*8+2,CB$2)+INDEX(装备数值!$C$13:$G$116,通天塔!$S252*8+3,CB$2)+INDEX(装备数值!$C$13:$G$116,通天塔!$R252*8+4,CB$2)+INDEX(装备数值!$C$13:$G$116,通天塔!$T252*8+5,CB$2)+INDEX(装备数值!$C$13:$G$116,通天塔!$U252*8+6,CB$2)+INDEX(装备数值!$C$13:$G$116,通天塔!$V252*8+7,CB$2)+INDEX(装备数值!$C$13:$G$116,通天塔!$W252*8+8,CB$2))</f>
        <v>330000</v>
      </c>
      <c r="CC252" s="14">
        <f>(INDEX(装备数值!$C$13:$G$116,通天塔!$P252*8+1,CC$2)+INDEX(装备数值!$C$13:$G$116,通天塔!$Q252*8+2,CC$2)+INDEX(装备数值!$C$13:$G$116,通天塔!$S252*8+3,CC$2)+INDEX(装备数值!$C$13:$G$116,通天塔!$R252*8+4,CC$2)+INDEX(装备数值!$C$13:$G$116,通天塔!$T252*8+5,CC$2)+INDEX(装备数值!$C$13:$G$116,通天塔!$U252*8+6,CC$2)+INDEX(装备数值!$C$13:$G$116,通天塔!$V252*8+7,CC$2)+INDEX(装备数值!$C$13:$G$116,通天塔!$W252*8+8,CC$2))</f>
        <v>6450</v>
      </c>
      <c r="CF252" s="14">
        <f>INDEX(装备数值!$I$13:$M$116,通天塔!$P252*8+1,CF$2)*$X252+INDEX(装备数值!$I$13:$M$116,通天塔!$Q252*8+2,CF$2)*$Y252+INDEX(装备数值!$I$13:$M$116,通天塔!$S252*8+3,CF$2)*$Z252+INDEX(装备数值!$I$13:$M$116,通天塔!$R252*8+4,CF$2)*$AA252+INDEX(装备数值!$I$13:$M$116,通天塔!$T252*8+5,CF$2)*$AB252+INDEX(装备数值!$I$13:$M$116,通天塔!$U252*8+6,CF$2)*$AC252+INDEX(装备数值!$I$13:$M$116,通天塔!$V252*8+7,CF$2)*$AD252+INDEX(装备数值!$I$13:$M$116,通天塔!$W252*8+8,CF$2)*$AE252</f>
        <v>74800</v>
      </c>
      <c r="CG252" s="14">
        <f>INDEX(装备数值!$I$13:$M$116,通天塔!$P252*8+1,CG$2)*$X252+INDEX(装备数值!$I$13:$M$116,通天塔!$Q252*8+2,CG$2)*$Y252+INDEX(装备数值!$I$13:$M$116,通天塔!$S252*8+3,CG$2)*$Z252+INDEX(装备数值!$I$13:$M$116,通天塔!$R252*8+4,CG$2)*$AA252+INDEX(装备数值!$I$13:$M$116,通天塔!$T252*8+5,CG$2)*$AB252+INDEX(装备数值!$I$13:$M$116,通天塔!$U252*8+6,CG$2)*$AC252+INDEX(装备数值!$I$13:$M$116,通天塔!$V252*8+7,CG$2)*$AD252+INDEX(装备数值!$I$13:$M$116,通天塔!$W252*8+8,CG$2)*$AE252</f>
        <v>561000</v>
      </c>
      <c r="CH252" s="14">
        <f>INDEX(装备数值!$I$13:$M$116,通天塔!$P252*8+1,CH$2)*$X252+INDEX(装备数值!$I$13:$M$116,通天塔!$Q252*8+2,CH$2)*$Y252+INDEX(装备数值!$I$13:$M$116,通天塔!$S252*8+3,CH$2)*$Z252+INDEX(装备数值!$I$13:$M$116,通天塔!$R252*8+4,CH$2)*$AA252+INDEX(装备数值!$I$13:$M$116,通天塔!$T252*8+5,CH$2)*$AB252+INDEX(装备数值!$I$13:$M$116,通天塔!$U252*8+6,CH$2)*$AC252+INDEX(装备数值!$I$13:$M$116,通天塔!$V252*8+7,CH$2)*$AD252+INDEX(装备数值!$I$13:$M$116,通天塔!$W252*8+8,CH$2)*$AE252</f>
        <v>37400</v>
      </c>
      <c r="CI252" s="14">
        <f>INDEX(装备数值!$I$13:$M$116,通天塔!$P252*8+1,CI$2)*$X252+INDEX(装备数值!$I$13:$M$116,通天塔!$Q252*8+2,CI$2)*$Y252+INDEX(装备数值!$I$13:$M$116,通天塔!$S252*8+3,CI$2)*$Z252+INDEX(装备数值!$I$13:$M$116,通天塔!$R252*8+4,CI$2)*$AA252+INDEX(装备数值!$I$13:$M$116,通天塔!$T252*8+5,CI$2)*$AB252+INDEX(装备数值!$I$13:$M$116,通天塔!$U252*8+6,CI$2)*$AC252+INDEX(装备数值!$I$13:$M$116,通天塔!$V252*8+7,CI$2)*$AD252+INDEX(装备数值!$I$13:$M$116,通天塔!$W252*8+8,CI$2)*$AE252</f>
        <v>748000</v>
      </c>
      <c r="CJ252" s="14">
        <f>INDEX(装备数值!$I$13:$M$116,通天塔!$P252*8+1,CJ$2)*$X252+INDEX(装备数值!$I$13:$M$116,通天塔!$Q252*8+2,CJ$2)*$Y252+INDEX(装备数值!$I$13:$M$116,通天塔!$S252*8+3,CJ$2)*$Z252+INDEX(装备数值!$I$13:$M$116,通天塔!$R252*8+4,CJ$2)*$AA252+INDEX(装备数值!$I$13:$M$116,通天塔!$T252*8+5,CJ$2)*$AB252+INDEX(装备数值!$I$13:$M$116,通天塔!$U252*8+6,CJ$2)*$AC252+INDEX(装备数值!$I$13:$M$116,通天塔!$V252*8+7,CJ$2)*$AD252+INDEX(装备数值!$I$13:$M$116,通天塔!$W252*8+8,CJ$2)*$AE252</f>
        <v>14620</v>
      </c>
      <c r="CM252" s="14">
        <f>INDEX(装备数值!$X$13:$AH$116,$P252*8+1,CM$2)*$AF252+INDEX(装备数值!$X$13:$AH$116,$Q252*8+2,CM$2)*$AG252+INDEX(装备数值!$X$13:$AH$116,$S252*8+3,CM$2)*$AH252+INDEX(装备数值!$X$13:$AH$116,$R252*8+4,CM$2)*$AI252+INDEX(装备数值!$X$13:$AH$116,$T252*8+5,CM$2)*$AJ252+INDEX(装备数值!$X$13:$AH$116,$U252*8+6,CM$2)*$AK252+INDEX(装备数值!$X$13:$AH$116,$V252*8+7,CM$2)*$AL252+INDEX(装备数值!$X$13:$AH$116,$W252*8+8,CM$2)*$AM252</f>
        <v>33600</v>
      </c>
      <c r="CN252" s="14">
        <f>INDEX(装备数值!$X$13:$AH$116,$P252*8+1,CN$2)*$AF252+INDEX(装备数值!$X$13:$AH$116,$Q252*8+2,CN$2)*$AG252+INDEX(装备数值!$X$13:$AH$116,$S252*8+3,CN$2)*$AH252+INDEX(装备数值!$X$13:$AH$116,$R252*8+4,CN$2)*$AI252+INDEX(装备数值!$X$13:$AH$116,$T252*8+5,CN$2)*$AJ252+INDEX(装备数值!$X$13:$AH$116,$U252*8+6,CN$2)*$AK252+INDEX(装备数值!$X$13:$AH$116,$V252*8+7,CN$2)*$AL252+INDEX(装备数值!$X$13:$AH$116,$W252*8+8,CN$2)*$AM252</f>
        <v>243000</v>
      </c>
      <c r="CO252" s="14">
        <f>INDEX(装备数值!$X$13:$AH$116,$P252*8+1,CO$2)*$AF252+INDEX(装备数值!$X$13:$AH$116,$Q252*8+2,CO$2)*$AG252+INDEX(装备数值!$X$13:$AH$116,$S252*8+3,CO$2)*$AH252+INDEX(装备数值!$X$13:$AH$116,$R252*8+4,CO$2)*$AI252+INDEX(装备数值!$X$13:$AH$116,$T252*8+5,CO$2)*$AJ252+INDEX(装备数值!$X$13:$AH$116,$U252*8+6,CO$2)*$AK252+INDEX(装备数值!$X$13:$AH$116,$V252*8+7,CO$2)*$AL252+INDEX(装备数值!$X$13:$AH$116,$W252*8+8,CO$2)*$AM252</f>
        <v>15600</v>
      </c>
      <c r="CP252" s="14">
        <f>INDEX(装备数值!$X$13:$AH$116,$P252*8+1,CP$2)*$AF252+INDEX(装备数值!$X$13:$AH$116,$Q252*8+2,CP$2)*$AG252+INDEX(装备数值!$X$13:$AH$116,$S252*8+3,CP$2)*$AH252+INDEX(装备数值!$X$13:$AH$116,$R252*8+4,CP$2)*$AI252+INDEX(装备数值!$X$13:$AH$116,$T252*8+5,CP$2)*$AJ252+INDEX(装备数值!$X$13:$AH$116,$U252*8+6,CP$2)*$AK252+INDEX(装备数值!$X$13:$AH$116,$V252*8+7,CP$2)*$AL252+INDEX(装备数值!$X$13:$AH$116,$W252*8+8,CP$2)*$AM252</f>
        <v>360000</v>
      </c>
      <c r="CQ252" s="14">
        <f>INDEX(装备数值!$X$13:$AH$116,$P252*8+1,CQ$2)*$AF252+INDEX(装备数值!$X$13:$AH$116,$Q252*8+2,CQ$2)*$AG252+INDEX(装备数值!$X$13:$AH$116,$S252*8+3,CQ$2)*$AH252+INDEX(装备数值!$X$13:$AH$116,$R252*8+4,CQ$2)*$AI252+INDEX(装备数值!$X$13:$AH$116,$T252*8+5,CQ$2)*$AJ252+INDEX(装备数值!$X$13:$AH$116,$U252*8+6,CQ$2)*$AK252+INDEX(装备数值!$X$13:$AH$116,$V252*8+7,CQ$2)*$AL252+INDEX(装备数值!$X$13:$AH$116,$W252*8+8,CQ$2)*$AM252</f>
        <v>6240</v>
      </c>
      <c r="CR252" s="14">
        <f>INDEX(装备数值!$X$13:$AH$116,$P252*8+1,CR$2)*$AF252+INDEX(装备数值!$X$13:$AH$116,$Q252*8+2,CR$2)*$AG252+INDEX(装备数值!$X$13:$AH$116,$S252*8+3,CR$2)*$AH252+INDEX(装备数值!$X$13:$AH$116,$R252*8+4,CR$2)*$AI252+INDEX(装备数值!$X$13:$AH$116,$T252*8+5,CR$2)*$AJ252+INDEX(装备数值!$X$13:$AH$116,$U252*8+6,CR$2)*$AK252+INDEX(装备数值!$X$13:$AH$116,$V252*8+7,CR$2)*$AL252+INDEX(装备数值!$X$13:$AH$116,$W252*8+8,CR$2)*$AM252</f>
        <v>25200</v>
      </c>
      <c r="CS252" s="14">
        <f>INDEX(装备数值!$X$13:$AH$116,$P252*8+1,CS$2)*$AF252+INDEX(装备数值!$X$13:$AH$116,$Q252*8+2,CS$2)*$AG252+INDEX(装备数值!$X$13:$AH$116,$S252*8+3,CS$2)*$AH252+INDEX(装备数值!$X$13:$AH$116,$R252*8+4,CS$2)*$AI252+INDEX(装备数值!$X$13:$AH$116,$T252*8+5,CS$2)*$AJ252+INDEX(装备数值!$X$13:$AH$116,$U252*8+6,CS$2)*$AK252+INDEX(装备数值!$X$13:$AH$116,$V252*8+7,CS$2)*$AL252+INDEX(装备数值!$X$13:$AH$116,$W252*8+8,CS$2)*$AM252</f>
        <v>23400</v>
      </c>
      <c r="CT252" s="14">
        <f>INDEX(装备数值!$X$13:$AH$116,$P252*8+1,CT$2)*$AF252+INDEX(装备数值!$X$13:$AH$116,$Q252*8+2,CT$2)*$AG252+INDEX(装备数值!$X$13:$AH$116,$S252*8+3,CT$2)*$AH252+INDEX(装备数值!$X$13:$AH$116,$R252*8+4,CT$2)*$AI252+INDEX(装备数值!$X$13:$AH$116,$T252*8+5,CT$2)*$AJ252+INDEX(装备数值!$X$13:$AH$116,$U252*8+6,CT$2)*$AK252+INDEX(装备数值!$X$13:$AH$116,$V252*8+7,CT$2)*$AL252+INDEX(装备数值!$X$13:$AH$116,$W252*8+8,CT$2)*$AM252</f>
        <v>25200</v>
      </c>
      <c r="CU252" s="14">
        <f>INDEX(装备数值!$X$13:$AH$116,$P252*8+1,CU$2)*$AF252+INDEX(装备数值!$X$13:$AH$116,$Q252*8+2,CU$2)*$AG252+INDEX(装备数值!$X$13:$AH$116,$S252*8+3,CU$2)*$AH252+INDEX(装备数值!$X$13:$AH$116,$R252*8+4,CU$2)*$AI252+INDEX(装备数值!$X$13:$AH$116,$T252*8+5,CU$2)*$AJ252+INDEX(装备数值!$X$13:$AH$116,$U252*8+6,CU$2)*$AK252+INDEX(装备数值!$X$13:$AH$116,$V252*8+7,CU$2)*$AL252+INDEX(装备数值!$X$13:$AH$116,$W252*8+8,CU$2)*$AM252</f>
        <v>23400</v>
      </c>
      <c r="CV252" s="14">
        <f>INDEX(装备数值!$X$13:$AH$116,$P252*8+1,CV$2)*$AF252+INDEX(装备数值!$X$13:$AH$116,$Q252*8+2,CV$2)*$AG252+INDEX(装备数值!$X$13:$AH$116,$S252*8+3,CV$2)*$AH252+INDEX(装备数值!$X$13:$AH$116,$R252*8+4,CV$2)*$AI252+INDEX(装备数值!$X$13:$AH$116,$T252*8+5,CV$2)*$AJ252+INDEX(装备数值!$X$13:$AH$116,$U252*8+6,CV$2)*$AK252+INDEX(装备数值!$X$13:$AH$116,$V252*8+7,CV$2)*$AL252+INDEX(装备数值!$X$13:$AH$116,$W252*8+8,CV$2)*$AM252</f>
        <v>56</v>
      </c>
      <c r="CW252" s="14">
        <f>INDEX(装备数值!$X$13:$AH$116,$P252*8+1,CW$2)*$AF252+INDEX(装备数值!$X$13:$AH$116,$Q252*8+2,CW$2)*$AG252+INDEX(装备数值!$X$13:$AH$116,$S252*8+3,CW$2)*$AH252+INDEX(装备数值!$X$13:$AH$116,$R252*8+4,CW$2)*$AI252+INDEX(装备数值!$X$13:$AH$116,$T252*8+5,CW$2)*$AJ252+INDEX(装备数值!$X$13:$AH$116,$U252*8+6,CW$2)*$AK252+INDEX(装备数值!$X$13:$AH$116,$V252*8+7,CW$2)*$AL252+INDEX(装备数值!$X$13:$AH$116,$W252*8+8,CW$2)*$AM252</f>
        <v>56</v>
      </c>
      <c r="CY252" s="14">
        <f>INDEX(装备数值!$AN$17:$AN$117,MATCH(MIN($X252:$AE252),装备数值!$AO$17:$AO$117,1))</f>
        <v>34</v>
      </c>
      <c r="CZ252" s="14">
        <f>IF(COUNTIF($P252:$W252,"&gt;"&amp;0)=8,INDEX(装备数值!AR$17:AR$117,$CY252+1),0)</f>
        <v>10132</v>
      </c>
      <c r="DA252" s="14">
        <f>IF(COUNTIF($P252:$W252,"&gt;"&amp;0)=8,INDEX(装备数值!AS$17:AS$117,$CY252+1),0)</f>
        <v>76500</v>
      </c>
      <c r="DB252" s="14">
        <f>IF(COUNTIF($P252:$W252,"&gt;"&amp;0)=8,INDEX(装备数值!AT$17:AT$117,$CY252+1),0)</f>
        <v>5032</v>
      </c>
      <c r="DC252" s="14">
        <f>IF(COUNTIF($P252:$W252,"&gt;"&amp;0)=8,INDEX(装备数值!AU$17:AU$117,$CY252+1),0)</f>
        <v>102000</v>
      </c>
      <c r="DD252" s="14">
        <f>IF(COUNTIF($P252:$W252,"&gt;"&amp;0)=8,INDEX(装备数值!AV$17:AV$117,$CY252+1),0)</f>
        <v>2040</v>
      </c>
      <c r="DF252" s="14">
        <f>INDEX(装备数值!$AY$17:$AY$77,MATCH(MIN($AF252:$AM252),装备数值!$AZ$17:$AZ$77,1))</f>
        <v>26</v>
      </c>
      <c r="DG252" s="26">
        <f>INDEX(装备数值!BA$17:BA$77,通天塔!DF252+1)</f>
        <v>0.37</v>
      </c>
      <c r="DH252" s="26">
        <f>INDEX(装备数值!BA$17:BA$77,通天塔!DF252+1)</f>
        <v>0.37</v>
      </c>
      <c r="DJ252" s="14">
        <f t="shared" si="465"/>
        <v>21</v>
      </c>
      <c r="DK252" s="14">
        <f>VLOOKUP(DJ252,军阶与晶片数值!$W$6:$X$27,2)</f>
        <v>5</v>
      </c>
      <c r="DL252" s="14">
        <f>INDEX(军阶与晶片数值!Y$6:Y$27,$DK252+1)</f>
        <v>500</v>
      </c>
      <c r="DM252" s="14">
        <f>INDEX(军阶与晶片数值!Z$6:Z$27,$DK252+1)</f>
        <v>500</v>
      </c>
      <c r="DN252" s="14">
        <f>INDEX(军阶与晶片数值!AA$6:AA$27,$DK252+1)</f>
        <v>500</v>
      </c>
      <c r="DO252" s="14">
        <f>INDEX(军阶与晶片数值!AB$6:AB$27,$DK252+1)</f>
        <v>500</v>
      </c>
      <c r="DP252" s="26">
        <f>INDEX(军阶与晶片数值!AC$6:AC$27,$DK252+1)</f>
        <v>30</v>
      </c>
      <c r="DQ252" s="26">
        <f>INDEX(军阶与晶片数值!AD$6:AD$27,$DK252+1)</f>
        <v>15</v>
      </c>
      <c r="DS252" s="26">
        <f>INDEX(军阶与晶片数值!I$6:I$16,AN252+1)</f>
        <v>6.5000000000000002E-2</v>
      </c>
      <c r="DT252" s="26">
        <f>INDEX(军阶与晶片数值!M$6:M$16,AO252+1)</f>
        <v>6.5000000000000002E-2</v>
      </c>
      <c r="DU252" s="26">
        <f>INDEX(军阶与晶片数值!J$6:J$16,AP252+1)</f>
        <v>6.5000000000000002E-2</v>
      </c>
      <c r="DV252" s="26">
        <f>INDEX(军阶与晶片数值!K$6:K$16,AQ252+1)</f>
        <v>0.13</v>
      </c>
      <c r="DW252" s="26">
        <f>INDEX(军阶与晶片数值!L$6:L$16,AR252+1)</f>
        <v>0.13</v>
      </c>
      <c r="DX252" s="28">
        <f>INDEX(军阶与晶片数值!N$6:N$16,AS252+1)</f>
        <v>0</v>
      </c>
      <c r="DY252" s="28">
        <f>INDEX(军阶与晶片数值!O$6:O$16,AT252+1)</f>
        <v>0</v>
      </c>
      <c r="DZ252" s="28">
        <f>INDEX(军阶与晶片数值!P$6:P$16,AU252+1)</f>
        <v>0</v>
      </c>
      <c r="EA252" s="28">
        <f>INDEX(军阶与晶片数值!Q$6:Q$16,AV252+1)</f>
        <v>0</v>
      </c>
      <c r="EB252" s="26">
        <f>INDEX(军阶与晶片数值!R$6:R$16,AW252+1)</f>
        <v>0.13</v>
      </c>
      <c r="EC252" s="26">
        <f>INDEX(军阶与晶片数值!S$6:S$16,AX252+1)</f>
        <v>0.13</v>
      </c>
      <c r="ED252" s="26">
        <f>INDEX(军阶与晶片数值!T$6:T$16,AY252+1)</f>
        <v>0</v>
      </c>
      <c r="EE252" s="26">
        <f>INDEX(军阶与晶片数值!U$6:U$16,AZ252+1)</f>
        <v>0</v>
      </c>
      <c r="EG252" s="26">
        <f>INDEX(军阶与晶片数值!$C$6:$C$36,通天塔!$BA252+1)</f>
        <v>0.8</v>
      </c>
      <c r="EH252" s="26">
        <f>INDEX(军阶与晶片数值!$C$6:$C$36,通天塔!$BA252+1)</f>
        <v>0.8</v>
      </c>
      <c r="EI252" s="26">
        <f>INDEX(军阶与晶片数值!$C$6:$C$36,通天塔!$BA252+1)</f>
        <v>0.8</v>
      </c>
      <c r="EJ252" s="26">
        <f>INDEX(军阶与晶片数值!$C$6:$C$36,通天塔!$BA252+1)</f>
        <v>0.8</v>
      </c>
      <c r="EK252" s="26">
        <f>INDEX(军阶与晶片数值!$C$6:$C$36,通天塔!$BA252+1)</f>
        <v>0.8</v>
      </c>
      <c r="EM252" s="14">
        <f>INDEX(战舰突破!$H$6:$H$18,通天塔!$J252+1)+INDEX(战舰突破!$H$23:$H$35,通天塔!$K252+1)+INDEX(战舰突破!$H$40:$H$52,通天塔!$L252+1)</f>
        <v>200</v>
      </c>
      <c r="EN252" s="14">
        <f>INDEX(战舰突破!$I$6:$I$18,通天塔!$J252+1)+INDEX(战舰突破!$I$23:$I$35,通天塔!$K252+1)+INDEX(战舰突破!$I$40:$I$52,通天塔!$L252+1)</f>
        <v>200</v>
      </c>
      <c r="EO252" s="14">
        <f>INDEX(战舰突破!$J$6:$J$18,通天塔!$J252+1)+INDEX(战舰突破!$J$23:$J$35,通天塔!$K252+1)+INDEX(战舰突破!$J$40:$J$52,通天塔!$L252+1)</f>
        <v>0</v>
      </c>
      <c r="EP252" s="14">
        <f>INDEX(战舰突破!$K$6:$K$18,通天塔!$J252+1)+INDEX(战舰突破!$K$23:$K$35,通天塔!$K252+1)+INDEX(战舰突破!$K$40:$K$52,通天塔!$L252+1)</f>
        <v>0</v>
      </c>
      <c r="EQ252" s="14">
        <f>INDEX(战舰突破!$L$6:$L$18,通天塔!$J252+1)+INDEX(战舰突破!$L$23:$L$35,通天塔!$K252+1)+INDEX(战舰突破!$L$40:$L$52,通天塔!$L252+1)</f>
        <v>200</v>
      </c>
      <c r="ER252" s="18">
        <f>INDEX(战舰突破!$N$6:$N$18,通天塔!$J252+1)+INDEX(战舰突破!$N$23:$N$35,通天塔!$K252+1)+INDEX(战舰突破!$N$40:$N$52,通天塔!$L252+1)</f>
        <v>0</v>
      </c>
      <c r="ES252" s="18">
        <f>INDEX(战舰突破!$O$6:$O$18,通天塔!$J252+1)+INDEX(战舰突破!$O$23:$O$35,通天塔!$K252+1)+INDEX(战舰突破!$O$40:$O$52,通天塔!$L252+1)</f>
        <v>0.6</v>
      </c>
      <c r="ET252" s="18">
        <f>INDEX(战舰突破!$P$6:$P$18,通天塔!$J252+1)+INDEX(战舰突破!$P$23:$P$35,通天塔!$K252+1)+INDEX(战舰突破!$P$40:$P$52,通天塔!$L252+1)</f>
        <v>0</v>
      </c>
      <c r="EU252" s="18">
        <f>INDEX(战舰突破!$Q$6:$Q$18,通天塔!$J252+1)+INDEX(战舰突破!$Q$23:$Q$35,通天塔!$K252+1)+INDEX(战舰突破!$Q$40:$Q$52,通天塔!$L252+1)</f>
        <v>0.3</v>
      </c>
      <c r="EV252" s="18">
        <f>INDEX(战舰突破!$R$6:$R$18,通天塔!$J252+1)+INDEX(战舰突破!$R$23:$R$35,通天塔!$K252+1)+INDEX(战舰突破!$R$40:$R$52,通天塔!$L252+1)</f>
        <v>0</v>
      </c>
      <c r="EW252" s="18">
        <f>INDEX(战舰突破!$M$6:$M$18,通天塔!$J252+1)+INDEX(战舰突破!$M$23:$M$35,通天塔!$K252+1)+INDEX(战舰突破!$M$40:$M$52,通天塔!$L252+1)</f>
        <v>0.2</v>
      </c>
      <c r="EX252" s="22">
        <f>INDEX(战舰突破!$W$6:$W$18,通天塔!$J252+1)+INDEX(战舰突破!$W$23:$W$35,通天塔!$K252+1)+INDEX(战舰突破!$W$40:$W$52,通天塔!$L252+1)</f>
        <v>0.5</v>
      </c>
      <c r="FA252" s="14">
        <f>INDEX(战舰突破!$S$6:$S$18,通天塔!$J252+1)</f>
        <v>0</v>
      </c>
      <c r="FB252" s="14">
        <f>INDEX(战舰突破!$T$6:$T$18,通天塔!$J252+1)</f>
        <v>0.5</v>
      </c>
      <c r="FC252" s="14">
        <f>INDEX(战舰突破!$U$6:$U$18,通天塔!$J252+1)</f>
        <v>0.1</v>
      </c>
      <c r="FD252" s="14">
        <f>INDEX(战舰突破!$V$6:$V$18,通天塔!$J252+1)</f>
        <v>1</v>
      </c>
      <c r="FE252" s="14">
        <f>INDEX(战舰突破!$X$6:$X$18,通天塔!$J252+1)</f>
        <v>8</v>
      </c>
      <c r="FG252" s="14">
        <f>INDEX(战舰突破!$S$23:$S$35,通天塔!$J252+1)</f>
        <v>0.6</v>
      </c>
      <c r="FH252" s="14">
        <f>INDEX(战舰突破!$T$23:$T$35,通天塔!$J252+1)</f>
        <v>0.25</v>
      </c>
      <c r="FI252" s="14">
        <f>INDEX(战舰突破!$U$23:$U$35,通天塔!$J252+1)</f>
        <v>0.1</v>
      </c>
      <c r="FJ252" s="14">
        <f>INDEX(战舰突破!$V$23:$V$35,通天塔!$J252+1)</f>
        <v>1</v>
      </c>
      <c r="FK252" s="14">
        <f>INDEX(战舰突破!$X$23:$X$35,通天塔!$J252+1)</f>
        <v>120</v>
      </c>
      <c r="FM252" s="14">
        <f>INDEX(战舰突破!$S$40:$S$52,通天塔!$J252+1)</f>
        <v>0.6</v>
      </c>
      <c r="FN252" s="14">
        <f>INDEX(战舰突破!$T$40:$T$52,通天塔!$J252+1)</f>
        <v>0.25</v>
      </c>
      <c r="FO252" s="14">
        <f>INDEX(战舰突破!$U$40:$U$52,通天塔!$J252+1)</f>
        <v>0.1</v>
      </c>
      <c r="FP252" s="14">
        <f>INDEX(战舰突破!$V$40:$V$52,通天塔!$J252+1)</f>
        <v>1</v>
      </c>
      <c r="FQ252" s="14">
        <f>INDEX(战舰突破!$X$40:$X$52,通天塔!$J252+1)</f>
        <v>200</v>
      </c>
      <c r="FT252" s="14">
        <f t="shared" si="466"/>
        <v>445497</v>
      </c>
      <c r="FU252" s="14">
        <f t="shared" si="467"/>
        <v>446275</v>
      </c>
      <c r="FV252" s="14">
        <f t="shared" si="468"/>
        <v>447109</v>
      </c>
      <c r="FW252" s="14">
        <f t="shared" si="469"/>
        <v>5438752</v>
      </c>
      <c r="FX252" s="14">
        <f t="shared" si="470"/>
        <v>220794</v>
      </c>
      <c r="FY252" s="14">
        <f t="shared" si="471"/>
        <v>5885590</v>
      </c>
      <c r="FZ252" s="14">
        <f t="shared" si="472"/>
        <v>136133</v>
      </c>
      <c r="GA252" s="28">
        <f t="shared" si="473"/>
        <v>25700</v>
      </c>
      <c r="GB252" s="28">
        <f t="shared" si="474"/>
        <v>23900</v>
      </c>
      <c r="GC252" s="28">
        <f t="shared" si="475"/>
        <v>25700</v>
      </c>
      <c r="GD252" s="28">
        <f t="shared" si="476"/>
        <v>23900</v>
      </c>
      <c r="GE252" s="28">
        <f t="shared" si="477"/>
        <v>1.5481</v>
      </c>
      <c r="GF252" s="28">
        <f t="shared" si="478"/>
        <v>1.5481</v>
      </c>
      <c r="GG252" s="28">
        <f t="shared" si="479"/>
        <v>0</v>
      </c>
      <c r="GH252" s="28">
        <f t="shared" si="480"/>
        <v>34.064999999999998</v>
      </c>
      <c r="GI252" s="14">
        <f t="shared" si="481"/>
        <v>1</v>
      </c>
      <c r="GJ252" s="14">
        <f t="shared" si="482"/>
        <v>1.6</v>
      </c>
      <c r="GK252" s="14">
        <f t="shared" si="483"/>
        <v>1.6</v>
      </c>
      <c r="GL252" s="18">
        <f t="shared" si="484"/>
        <v>1.7</v>
      </c>
      <c r="GM252" s="18">
        <f t="shared" si="485"/>
        <v>1.45</v>
      </c>
      <c r="GN252" s="18">
        <f t="shared" si="486"/>
        <v>1.45</v>
      </c>
      <c r="GO252" s="29">
        <f t="shared" si="487"/>
        <v>25850</v>
      </c>
      <c r="GP252" s="29">
        <f t="shared" si="487"/>
        <v>26150</v>
      </c>
      <c r="GQ252" s="29">
        <f t="shared" si="487"/>
        <v>26150</v>
      </c>
      <c r="GR252" s="26">
        <f t="shared" si="488"/>
        <v>0.1</v>
      </c>
      <c r="GS252" s="26">
        <f t="shared" si="489"/>
        <v>0.1</v>
      </c>
      <c r="GT252" s="26">
        <f t="shared" si="490"/>
        <v>0.1</v>
      </c>
      <c r="GU252" s="14">
        <f t="shared" si="491"/>
        <v>3</v>
      </c>
      <c r="GV252" s="14">
        <f t="shared" si="492"/>
        <v>3</v>
      </c>
      <c r="GW252" s="14">
        <f t="shared" si="493"/>
        <v>3</v>
      </c>
      <c r="GX252" s="14">
        <f t="shared" si="494"/>
        <v>8</v>
      </c>
      <c r="GY252" s="14">
        <f t="shared" si="495"/>
        <v>120</v>
      </c>
      <c r="GZ252" s="14">
        <f t="shared" si="496"/>
        <v>200</v>
      </c>
      <c r="HA252">
        <v>228</v>
      </c>
      <c r="HB252" s="14">
        <f t="shared" si="497"/>
        <v>62987823</v>
      </c>
      <c r="HD252" s="14">
        <f t="shared" si="498"/>
        <v>441588</v>
      </c>
      <c r="HE252" s="14">
        <f t="shared" si="499"/>
        <v>222718</v>
      </c>
      <c r="HF252" s="29">
        <f t="shared" si="500"/>
        <v>22944</v>
      </c>
      <c r="HG252" s="29">
        <f t="shared" si="501"/>
        <v>16354</v>
      </c>
      <c r="HH252" s="29">
        <f t="shared" si="502"/>
        <v>19012</v>
      </c>
      <c r="HI252" s="29">
        <f t="shared" si="503"/>
        <v>16485</v>
      </c>
      <c r="HJ252" s="14">
        <f t="shared" si="504"/>
        <v>1.5481</v>
      </c>
      <c r="HK252" s="14">
        <f t="shared" si="505"/>
        <v>1.5481</v>
      </c>
      <c r="HL252" s="14">
        <f t="shared" si="506"/>
        <v>133888</v>
      </c>
      <c r="HM252" s="14">
        <f t="shared" si="507"/>
        <v>204288</v>
      </c>
      <c r="HN252" s="26">
        <f t="shared" si="508"/>
        <v>0.46442664467872075</v>
      </c>
      <c r="HO252" s="26">
        <f t="shared" si="509"/>
        <v>0.60630442531954987</v>
      </c>
      <c r="HP252" s="29">
        <f t="shared" si="510"/>
        <v>49743</v>
      </c>
      <c r="HQ252" s="29">
        <f t="shared" si="511"/>
        <v>204446</v>
      </c>
      <c r="HR252" s="29">
        <f t="shared" si="512"/>
        <v>273547</v>
      </c>
      <c r="HS252" s="26">
        <f t="shared" si="513"/>
        <v>0.53772285918042673</v>
      </c>
      <c r="HT252" s="26">
        <f t="shared" si="514"/>
        <v>0.54800866750781718</v>
      </c>
      <c r="HU252" s="26">
        <f t="shared" si="515"/>
        <v>0.54800866750781718</v>
      </c>
      <c r="HV252" s="26">
        <f t="shared" si="516"/>
        <v>0.1377228591804267</v>
      </c>
      <c r="HW252" s="29">
        <f t="shared" si="517"/>
        <v>1.8000000000000003</v>
      </c>
      <c r="HX252" s="29">
        <f t="shared" si="518"/>
        <v>2.9129145866476502</v>
      </c>
      <c r="HY252" s="29">
        <f t="shared" si="519"/>
        <v>2.9129145866476502</v>
      </c>
      <c r="HZ252" s="29">
        <f t="shared" si="520"/>
        <v>447687</v>
      </c>
      <c r="IA252" s="29">
        <f t="shared" si="521"/>
        <v>397022.49038784369</v>
      </c>
      <c r="IB252" s="29">
        <f t="shared" si="522"/>
        <v>398409.52321685239</v>
      </c>
      <c r="IC252" s="29">
        <f t="shared" si="523"/>
        <v>2598292</v>
      </c>
      <c r="ID252" s="14">
        <f t="shared" si="524"/>
        <v>1243119.01</v>
      </c>
      <c r="IH252" s="14">
        <v>10</v>
      </c>
      <c r="II252" s="14">
        <v>5</v>
      </c>
      <c r="IJ252" s="14">
        <v>3000</v>
      </c>
      <c r="IK252" s="14">
        <v>500</v>
      </c>
      <c r="IL252" s="14">
        <v>375</v>
      </c>
      <c r="IM252" s="23">
        <f t="shared" si="525"/>
        <v>1440017219</v>
      </c>
      <c r="IN252" s="23">
        <f t="shared" si="526"/>
        <v>2</v>
      </c>
      <c r="IO252" s="23">
        <f t="shared" si="527"/>
        <v>1440.02</v>
      </c>
      <c r="IP252" s="23">
        <f t="shared" si="528"/>
        <v>1751937348</v>
      </c>
      <c r="IQ252" s="23">
        <f t="shared" si="529"/>
        <v>2</v>
      </c>
      <c r="IR252" s="23">
        <f t="shared" si="530"/>
        <v>1751.94</v>
      </c>
      <c r="IS252" s="14">
        <v>1</v>
      </c>
      <c r="IT252" s="14">
        <v>1</v>
      </c>
      <c r="IU252" s="14">
        <v>240</v>
      </c>
      <c r="IV252" s="14">
        <v>40</v>
      </c>
      <c r="IW252" s="14">
        <v>30</v>
      </c>
      <c r="IX252" s="23">
        <f t="shared" si="531"/>
        <v>138629477</v>
      </c>
      <c r="IY252" s="23">
        <f t="shared" si="532"/>
        <v>1</v>
      </c>
      <c r="IZ252" s="23">
        <f t="shared" si="533"/>
        <v>138629.48000000001</v>
      </c>
      <c r="JA252" s="23"/>
      <c r="JB252" s="23"/>
      <c r="JC252" s="23"/>
      <c r="JG252">
        <f t="shared" si="534"/>
        <v>1.8058049093018389</v>
      </c>
      <c r="JH252">
        <f t="shared" si="535"/>
        <v>2.7955665800901768</v>
      </c>
      <c r="JJ252" s="14">
        <v>10</v>
      </c>
      <c r="JK252" s="14">
        <v>2</v>
      </c>
      <c r="JL252" s="14">
        <v>1.5</v>
      </c>
      <c r="JM252" s="23">
        <f t="shared" si="536"/>
        <v>4713447</v>
      </c>
      <c r="JN252" s="23">
        <f t="shared" si="537"/>
        <v>1</v>
      </c>
      <c r="JO252" s="23">
        <f t="shared" si="538"/>
        <v>4713.45</v>
      </c>
      <c r="JP252" s="14">
        <v>30</v>
      </c>
      <c r="JQ252" s="14">
        <v>6</v>
      </c>
      <c r="JR252" s="14">
        <v>4</v>
      </c>
      <c r="JS252" s="23">
        <f t="shared" si="539"/>
        <v>13502887</v>
      </c>
      <c r="JT252" s="23">
        <f t="shared" si="540"/>
        <v>1</v>
      </c>
      <c r="JU252" s="23">
        <f t="shared" si="541"/>
        <v>13502.89</v>
      </c>
      <c r="JW252" s="23">
        <f t="shared" si="542"/>
        <v>18003849</v>
      </c>
      <c r="JX252" s="23">
        <f t="shared" si="543"/>
        <v>1</v>
      </c>
      <c r="JY252" s="23">
        <f t="shared" si="544"/>
        <v>18003.849999999999</v>
      </c>
      <c r="JZ252" s="23">
        <f t="shared" si="545"/>
        <v>7070171</v>
      </c>
      <c r="KA252" s="23">
        <f t="shared" si="546"/>
        <v>1</v>
      </c>
      <c r="KB252" s="23">
        <f t="shared" si="547"/>
        <v>7070.17</v>
      </c>
    </row>
    <row r="253" spans="3:288" ht="16.5" x14ac:dyDescent="0.2">
      <c r="C253" s="14" t="s">
        <v>897</v>
      </c>
      <c r="D253" s="14">
        <v>19</v>
      </c>
      <c r="E253" s="14"/>
      <c r="F253" s="14">
        <v>350</v>
      </c>
      <c r="G253" s="14">
        <v>360</v>
      </c>
      <c r="H253" s="14">
        <v>360</v>
      </c>
      <c r="I253" s="14">
        <v>360</v>
      </c>
      <c r="J253" s="14">
        <v>7</v>
      </c>
      <c r="K253" s="14">
        <v>7</v>
      </c>
      <c r="L253" s="14">
        <v>7</v>
      </c>
      <c r="M253" s="14">
        <v>5</v>
      </c>
      <c r="N253" s="14">
        <v>4</v>
      </c>
      <c r="O253" s="14">
        <v>4</v>
      </c>
      <c r="P253" s="14">
        <v>7</v>
      </c>
      <c r="Q253" s="14">
        <v>7</v>
      </c>
      <c r="R253" s="14">
        <v>7</v>
      </c>
      <c r="S253" s="14">
        <v>7</v>
      </c>
      <c r="T253" s="14">
        <v>7</v>
      </c>
      <c r="U253" s="14">
        <v>7</v>
      </c>
      <c r="V253" s="14">
        <v>7</v>
      </c>
      <c r="W253" s="14">
        <v>7</v>
      </c>
      <c r="X253" s="14">
        <v>360</v>
      </c>
      <c r="Y253" s="14">
        <v>360</v>
      </c>
      <c r="Z253" s="14">
        <v>360</v>
      </c>
      <c r="AA253" s="14">
        <v>360</v>
      </c>
      <c r="AB253" s="14">
        <v>360</v>
      </c>
      <c r="AC253" s="14">
        <v>360</v>
      </c>
      <c r="AD253" s="14">
        <v>360</v>
      </c>
      <c r="AE253" s="14">
        <v>360</v>
      </c>
      <c r="AF253" s="14">
        <v>65</v>
      </c>
      <c r="AG253" s="14">
        <v>55</v>
      </c>
      <c r="AH253" s="14">
        <v>55</v>
      </c>
      <c r="AI253" s="14">
        <v>55</v>
      </c>
      <c r="AJ253" s="14">
        <v>55</v>
      </c>
      <c r="AK253" s="14">
        <v>55</v>
      </c>
      <c r="AL253" s="14">
        <v>57</v>
      </c>
      <c r="AM253" s="14">
        <v>57</v>
      </c>
      <c r="AN253" s="14">
        <v>3</v>
      </c>
      <c r="AO253" s="14">
        <v>3</v>
      </c>
      <c r="AP253" s="14">
        <v>3</v>
      </c>
      <c r="AQ253" s="14">
        <v>3</v>
      </c>
      <c r="AR253" s="14">
        <v>3</v>
      </c>
      <c r="AS253" s="14">
        <v>0</v>
      </c>
      <c r="AT253" s="14">
        <v>0</v>
      </c>
      <c r="AU253" s="14">
        <v>0</v>
      </c>
      <c r="AV253" s="14">
        <v>0</v>
      </c>
      <c r="AW253" s="14">
        <v>3</v>
      </c>
      <c r="AX253" s="14">
        <v>3</v>
      </c>
      <c r="AY253" s="14">
        <v>0</v>
      </c>
      <c r="AZ253" s="14">
        <v>0</v>
      </c>
      <c r="BA253" s="14">
        <v>16</v>
      </c>
      <c r="BF253" s="14">
        <f>ROUND((INDEX(新战舰养成!S$6:S$18,通天塔!$J253+1)+INDEX(新战舰养成!D$6:D$18,通天塔!$J253+1)*(通天塔!$G253-1))*INDEX(战舰突破!$D$6:$D$18,通天塔!$M253+1),0)</f>
        <v>91885</v>
      </c>
      <c r="BG253" s="14">
        <f>ROUND((INDEX(新战舰养成!T$6:T$18,通天塔!$J253+1)+INDEX(新战舰养成!E$6:E$18,通天塔!$J253+1)*(通天塔!$G253-1))*INDEX(战舰突破!$D$6:$D$18,通天塔!$M253+1),0)</f>
        <v>734982</v>
      </c>
      <c r="BH253" s="14">
        <f>ROUND((INDEX(新战舰养成!U$6:U$18,通天塔!$J253+1)+INDEX(新战舰养成!F$6:F$18,通天塔!$J253+1)*(通天塔!$G253-1))*INDEX(战舰突破!$D$6:$D$18,通天塔!$M253+1),0)</f>
        <v>46069</v>
      </c>
      <c r="BI253" s="14">
        <f>ROUND((INDEX(新战舰养成!V$6:V$18,通天塔!$J253+1)+INDEX(新战舰养成!G$6:G$18,通天塔!$J253+1)*(通天塔!$G253-1))*INDEX(战舰突破!$D$6:$D$18,通天塔!$M253+1),0)</f>
        <v>480</v>
      </c>
      <c r="BJ253" s="14">
        <f>ROUND((INDEX(新战舰养成!W$6:W$18,通天塔!$J253+1)+INDEX(新战舰养成!H$6:H$18,通天塔!$J253+1)*(通天塔!$G253-1))*INDEX(战舰突破!$D$6:$D$18,通天塔!$M253+1),0)</f>
        <v>6</v>
      </c>
      <c r="BL253" s="14">
        <f>IF($H253&gt;0,ROUND((INDEX(新战舰养成!X$6:X$18,通天塔!$K253+1)+INDEX(新战舰养成!I$6:I$18,通天塔!$K253+1)*(通天塔!$H253-1))*INDEX(战舰突破!$D$6:$D$18,通天塔!$N253+1),0),0)</f>
        <v>83677</v>
      </c>
      <c r="BM253" s="14">
        <f>IF($H253&gt;0,ROUND((INDEX(新战舰养成!Y$6:Y$18,通天塔!$K253+1)+INDEX(新战舰养成!J$6:J$18,通天塔!$K253+1)*(通天塔!$H253-1))*INDEX(战舰突破!$D$6:$D$18,通天塔!$N253+1),0),0)</f>
        <v>0</v>
      </c>
      <c r="BN253" s="14">
        <f>IF($H253&gt;0,ROUND((INDEX(新战舰养成!Z$6:Z$18,通天塔!$K253+1)+INDEX(新战舰养成!K$6:K$18,通天塔!$K253+1)*(通天塔!$H253-1))*INDEX(战舰突破!$D$6:$D$18,通天塔!$N253+1),0),0)</f>
        <v>0</v>
      </c>
      <c r="BO253" s="14">
        <f>IF($H253&gt;0,ROUND((INDEX(新战舰养成!AA$6:AA$18,通天塔!$K253+1)+INDEX(新战舰养成!L$6:L$18,通天塔!$K253+1)*(通天塔!$H253-1))*INDEX(战舰突破!$D$6:$D$18,通天塔!$N253+1),0),0)</f>
        <v>832706</v>
      </c>
      <c r="BP253" s="14">
        <f>IF($H253&gt;0,ROUND((INDEX(新战舰养成!AB$6:AB$18,通天塔!$K253+1)+INDEX(新战舰养成!M$6:M$18,通天塔!$K253+1)*(通天塔!$H253-1))*INDEX(战舰突破!$D$6:$D$18,通天塔!$N253+1),0),0)</f>
        <v>16547</v>
      </c>
      <c r="BR253" s="14">
        <f>IF($I253&gt;0,ROUND((INDEX(新战舰养成!AC$6:AC$18,通天塔!$L253+1)+INDEX(新战舰养成!I$6:I$18,通天塔!$L253+1)*(通天塔!$I253-1))*INDEX(战舰突破!$D$6:$D$18,通天塔!$O253+1),0),0)</f>
        <v>84112</v>
      </c>
      <c r="BS253" s="14">
        <f>IF($I253&gt;0,ROUND((INDEX(新战舰养成!AD$6:AD$18,通天塔!$L253+1)+INDEX(新战舰养成!J$6:J$18,通天塔!$L253+1)*(通天塔!$I253-1))*INDEX(战舰突破!$D$6:$D$18,通天塔!$O253+1),0),0)</f>
        <v>0</v>
      </c>
      <c r="BT253" s="14">
        <f>IF($I253&gt;0,ROUND((INDEX(新战舰养成!AE$6:AE$18,通天塔!$L253+1)+INDEX(新战舰养成!K$6:K$18,通天塔!$L253+1)*(通天塔!$I253-1))*INDEX(战舰突破!$D$6:$D$18,通天塔!$O253+1),0),0)</f>
        <v>0</v>
      </c>
      <c r="BU253" s="14">
        <f>IF($I253&gt;0,ROUND((INDEX(新战舰养成!AF$6:AF$18,通天塔!$L253+1)+INDEX(新战舰养成!L$6:L$18,通天塔!$L253+1)*(通天塔!$I253-1))*INDEX(战舰突破!$D$6:$D$18,通天塔!$O253+1),0),0)</f>
        <v>572663</v>
      </c>
      <c r="BV253" s="14">
        <f>IF($I253&gt;0,ROUND((INDEX(新战舰养成!AG$6:AG$18,通天塔!$L253+1)+INDEX(新战舰养成!M$6:M$18,通天塔!$L253+1)*(通天塔!$I253-1))*INDEX(战舰突破!$D$6:$D$18,通天塔!$O253+1),0),0)</f>
        <v>22070</v>
      </c>
      <c r="BY253" s="14">
        <f>(INDEX(装备数值!$C$13:$G$116,通天塔!$P253*8+1,BY$2)+INDEX(装备数值!$C$13:$G$116,通天塔!$Q253*8+2,BY$2)+INDEX(装备数值!$C$13:$G$116,通天塔!$S253*8+3,BY$2)+INDEX(装备数值!$C$13:$G$116,通天塔!$R253*8+4,BY$2)+INDEX(装备数值!$C$13:$G$116,通天塔!$T253*8+5,BY$2)+INDEX(装备数值!$C$13:$G$116,通天塔!$U253*8+6,BY$2)+INDEX(装备数值!$C$13:$G$116,通天塔!$V253*8+7,BY$2)+INDEX(装备数值!$C$13:$G$116,通天塔!$W253*8+8,BY$2))</f>
        <v>33000</v>
      </c>
      <c r="BZ253" s="14">
        <f>(INDEX(装备数值!$C$13:$G$116,通天塔!$P253*8+1,BZ$2)+INDEX(装备数值!$C$13:$G$116,通天塔!$Q253*8+2,BZ$2)+INDEX(装备数值!$C$13:$G$116,通天塔!$S253*8+3,BZ$2)+INDEX(装备数值!$C$13:$G$116,通天塔!$R253*8+4,BZ$2)+INDEX(装备数值!$C$13:$G$116,通天塔!$T253*8+5,BZ$2)+INDEX(装备数值!$C$13:$G$116,通天塔!$U253*8+6,BZ$2)+INDEX(装备数值!$C$13:$G$116,通天塔!$V253*8+7,BZ$2)+INDEX(装备数值!$C$13:$G$116,通天塔!$W253*8+8,BZ$2))</f>
        <v>247500</v>
      </c>
      <c r="CA253" s="14">
        <f>(INDEX(装备数值!$C$13:$G$116,通天塔!$P253*8+1,CA$2)+INDEX(装备数值!$C$13:$G$116,通天塔!$Q253*8+2,CA$2)+INDEX(装备数值!$C$13:$G$116,通天塔!$S253*8+3,CA$2)+INDEX(装备数值!$C$13:$G$116,通天塔!$R253*8+4,CA$2)+INDEX(装备数值!$C$13:$G$116,通天塔!$T253*8+5,CA$2)+INDEX(装备数值!$C$13:$G$116,通天塔!$U253*8+6,CA$2)+INDEX(装备数值!$C$13:$G$116,通天塔!$V253*8+7,CA$2)+INDEX(装备数值!$C$13:$G$116,通天塔!$W253*8+8,CA$2))</f>
        <v>16500</v>
      </c>
      <c r="CB253" s="14">
        <f>(INDEX(装备数值!$C$13:$G$116,通天塔!$P253*8+1,CB$2)+INDEX(装备数值!$C$13:$G$116,通天塔!$Q253*8+2,CB$2)+INDEX(装备数值!$C$13:$G$116,通天塔!$S253*8+3,CB$2)+INDEX(装备数值!$C$13:$G$116,通天塔!$R253*8+4,CB$2)+INDEX(装备数值!$C$13:$G$116,通天塔!$T253*8+5,CB$2)+INDEX(装备数值!$C$13:$G$116,通天塔!$U253*8+6,CB$2)+INDEX(装备数值!$C$13:$G$116,通天塔!$V253*8+7,CB$2)+INDEX(装备数值!$C$13:$G$116,通天塔!$W253*8+8,CB$2))</f>
        <v>330000</v>
      </c>
      <c r="CC253" s="14">
        <f>(INDEX(装备数值!$C$13:$G$116,通天塔!$P253*8+1,CC$2)+INDEX(装备数值!$C$13:$G$116,通天塔!$Q253*8+2,CC$2)+INDEX(装备数值!$C$13:$G$116,通天塔!$S253*8+3,CC$2)+INDEX(装备数值!$C$13:$G$116,通天塔!$R253*8+4,CC$2)+INDEX(装备数值!$C$13:$G$116,通天塔!$T253*8+5,CC$2)+INDEX(装备数值!$C$13:$G$116,通天塔!$U253*8+6,CC$2)+INDEX(装备数值!$C$13:$G$116,通天塔!$V253*8+7,CC$2)+INDEX(装备数值!$C$13:$G$116,通天塔!$W253*8+8,CC$2))</f>
        <v>6450</v>
      </c>
      <c r="CF253" s="14">
        <f>INDEX(装备数值!$I$13:$M$116,通天塔!$P253*8+1,CF$2)*$X253+INDEX(装备数值!$I$13:$M$116,通天塔!$Q253*8+2,CF$2)*$Y253+INDEX(装备数值!$I$13:$M$116,通天塔!$S253*8+3,CF$2)*$Z253+INDEX(装备数值!$I$13:$M$116,通天塔!$R253*8+4,CF$2)*$AA253+INDEX(装备数值!$I$13:$M$116,通天塔!$T253*8+5,CF$2)*$AB253+INDEX(装备数值!$I$13:$M$116,通天塔!$U253*8+6,CF$2)*$AC253+INDEX(装备数值!$I$13:$M$116,通天塔!$V253*8+7,CF$2)*$AD253+INDEX(装备数值!$I$13:$M$116,通天塔!$W253*8+8,CF$2)*$AE253</f>
        <v>79200</v>
      </c>
      <c r="CG253" s="14">
        <f>INDEX(装备数值!$I$13:$M$116,通天塔!$P253*8+1,CG$2)*$X253+INDEX(装备数值!$I$13:$M$116,通天塔!$Q253*8+2,CG$2)*$Y253+INDEX(装备数值!$I$13:$M$116,通天塔!$S253*8+3,CG$2)*$Z253+INDEX(装备数值!$I$13:$M$116,通天塔!$R253*8+4,CG$2)*$AA253+INDEX(装备数值!$I$13:$M$116,通天塔!$T253*8+5,CG$2)*$AB253+INDEX(装备数值!$I$13:$M$116,通天塔!$U253*8+6,CG$2)*$AC253+INDEX(装备数值!$I$13:$M$116,通天塔!$V253*8+7,CG$2)*$AD253+INDEX(装备数值!$I$13:$M$116,通天塔!$W253*8+8,CG$2)*$AE253</f>
        <v>594000</v>
      </c>
      <c r="CH253" s="14">
        <f>INDEX(装备数值!$I$13:$M$116,通天塔!$P253*8+1,CH$2)*$X253+INDEX(装备数值!$I$13:$M$116,通天塔!$Q253*8+2,CH$2)*$Y253+INDEX(装备数值!$I$13:$M$116,通天塔!$S253*8+3,CH$2)*$Z253+INDEX(装备数值!$I$13:$M$116,通天塔!$R253*8+4,CH$2)*$AA253+INDEX(装备数值!$I$13:$M$116,通天塔!$T253*8+5,CH$2)*$AB253+INDEX(装备数值!$I$13:$M$116,通天塔!$U253*8+6,CH$2)*$AC253+INDEX(装备数值!$I$13:$M$116,通天塔!$V253*8+7,CH$2)*$AD253+INDEX(装备数值!$I$13:$M$116,通天塔!$W253*8+8,CH$2)*$AE253</f>
        <v>39600</v>
      </c>
      <c r="CI253" s="14">
        <f>INDEX(装备数值!$I$13:$M$116,通天塔!$P253*8+1,CI$2)*$X253+INDEX(装备数值!$I$13:$M$116,通天塔!$Q253*8+2,CI$2)*$Y253+INDEX(装备数值!$I$13:$M$116,通天塔!$S253*8+3,CI$2)*$Z253+INDEX(装备数值!$I$13:$M$116,通天塔!$R253*8+4,CI$2)*$AA253+INDEX(装备数值!$I$13:$M$116,通天塔!$T253*8+5,CI$2)*$AB253+INDEX(装备数值!$I$13:$M$116,通天塔!$U253*8+6,CI$2)*$AC253+INDEX(装备数值!$I$13:$M$116,通天塔!$V253*8+7,CI$2)*$AD253+INDEX(装备数值!$I$13:$M$116,通天塔!$W253*8+8,CI$2)*$AE253</f>
        <v>792000</v>
      </c>
      <c r="CJ253" s="14">
        <f>INDEX(装备数值!$I$13:$M$116,通天塔!$P253*8+1,CJ$2)*$X253+INDEX(装备数值!$I$13:$M$116,通天塔!$Q253*8+2,CJ$2)*$Y253+INDEX(装备数值!$I$13:$M$116,通天塔!$S253*8+3,CJ$2)*$Z253+INDEX(装备数值!$I$13:$M$116,通天塔!$R253*8+4,CJ$2)*$AA253+INDEX(装备数值!$I$13:$M$116,通天塔!$T253*8+5,CJ$2)*$AB253+INDEX(装备数值!$I$13:$M$116,通天塔!$U253*8+6,CJ$2)*$AC253+INDEX(装备数值!$I$13:$M$116,通天塔!$V253*8+7,CJ$2)*$AD253+INDEX(装备数值!$I$13:$M$116,通天塔!$W253*8+8,CJ$2)*$AE253</f>
        <v>15480</v>
      </c>
      <c r="CM253" s="14">
        <f>INDEX(装备数值!$X$13:$AH$116,$P253*8+1,CM$2)*$AF253+INDEX(装备数值!$X$13:$AH$116,$Q253*8+2,CM$2)*$AG253+INDEX(装备数值!$X$13:$AH$116,$S253*8+3,CM$2)*$AH253+INDEX(装备数值!$X$13:$AH$116,$R253*8+4,CM$2)*$AI253+INDEX(装备数值!$X$13:$AH$116,$T253*8+5,CM$2)*$AJ253+INDEX(装备数值!$X$13:$AH$116,$U253*8+6,CM$2)*$AK253+INDEX(装备数值!$X$13:$AH$116,$V253*8+7,CM$2)*$AL253+INDEX(装备数值!$X$13:$AH$116,$W253*8+8,CM$2)*$AM253</f>
        <v>34200</v>
      </c>
      <c r="CN253" s="14">
        <f>INDEX(装备数值!$X$13:$AH$116,$P253*8+1,CN$2)*$AF253+INDEX(装备数值!$X$13:$AH$116,$Q253*8+2,CN$2)*$AG253+INDEX(装备数值!$X$13:$AH$116,$S253*8+3,CN$2)*$AH253+INDEX(装备数值!$X$13:$AH$116,$R253*8+4,CN$2)*$AI253+INDEX(装备数值!$X$13:$AH$116,$T253*8+5,CN$2)*$AJ253+INDEX(装备数值!$X$13:$AH$116,$U253*8+6,CN$2)*$AK253+INDEX(装备数值!$X$13:$AH$116,$V253*8+7,CN$2)*$AL253+INDEX(装备数值!$X$13:$AH$116,$W253*8+8,CN$2)*$AM253</f>
        <v>252000</v>
      </c>
      <c r="CO253" s="14">
        <f>INDEX(装备数值!$X$13:$AH$116,$P253*8+1,CO$2)*$AF253+INDEX(装备数值!$X$13:$AH$116,$Q253*8+2,CO$2)*$AG253+INDEX(装备数值!$X$13:$AH$116,$S253*8+3,CO$2)*$AH253+INDEX(装备数值!$X$13:$AH$116,$R253*8+4,CO$2)*$AI253+INDEX(装备数值!$X$13:$AH$116,$T253*8+5,CO$2)*$AJ253+INDEX(装备数值!$X$13:$AH$116,$U253*8+6,CO$2)*$AK253+INDEX(装备数值!$X$13:$AH$116,$V253*8+7,CO$2)*$AL253+INDEX(装备数值!$X$13:$AH$116,$W253*8+8,CO$2)*$AM253</f>
        <v>16500</v>
      </c>
      <c r="CP253" s="14">
        <f>INDEX(装备数值!$X$13:$AH$116,$P253*8+1,CP$2)*$AF253+INDEX(装备数值!$X$13:$AH$116,$Q253*8+2,CP$2)*$AG253+INDEX(装备数值!$X$13:$AH$116,$S253*8+3,CP$2)*$AH253+INDEX(装备数值!$X$13:$AH$116,$R253*8+4,CP$2)*$AI253+INDEX(装备数值!$X$13:$AH$116,$T253*8+5,CP$2)*$AJ253+INDEX(装备数值!$X$13:$AH$116,$U253*8+6,CP$2)*$AK253+INDEX(装备数值!$X$13:$AH$116,$V253*8+7,CP$2)*$AL253+INDEX(装备数值!$X$13:$AH$116,$W253*8+8,CP$2)*$AM253</f>
        <v>366000</v>
      </c>
      <c r="CQ253" s="14">
        <f>INDEX(装备数值!$X$13:$AH$116,$P253*8+1,CQ$2)*$AF253+INDEX(装备数值!$X$13:$AH$116,$Q253*8+2,CQ$2)*$AG253+INDEX(装备数值!$X$13:$AH$116,$S253*8+3,CQ$2)*$AH253+INDEX(装备数值!$X$13:$AH$116,$R253*8+4,CQ$2)*$AI253+INDEX(装备数值!$X$13:$AH$116,$T253*8+5,CQ$2)*$AJ253+INDEX(装备数值!$X$13:$AH$116,$U253*8+6,CQ$2)*$AK253+INDEX(装备数值!$X$13:$AH$116,$V253*8+7,CQ$2)*$AL253+INDEX(装备数值!$X$13:$AH$116,$W253*8+8,CQ$2)*$AM253</f>
        <v>6600</v>
      </c>
      <c r="CR253" s="14">
        <f>INDEX(装备数值!$X$13:$AH$116,$P253*8+1,CR$2)*$AF253+INDEX(装备数值!$X$13:$AH$116,$Q253*8+2,CR$2)*$AG253+INDEX(装备数值!$X$13:$AH$116,$S253*8+3,CR$2)*$AH253+INDEX(装备数值!$X$13:$AH$116,$R253*8+4,CR$2)*$AI253+INDEX(装备数值!$X$13:$AH$116,$T253*8+5,CR$2)*$AJ253+INDEX(装备数值!$X$13:$AH$116,$U253*8+6,CR$2)*$AK253+INDEX(装备数值!$X$13:$AH$116,$V253*8+7,CR$2)*$AL253+INDEX(装备数值!$X$13:$AH$116,$W253*8+8,CR$2)*$AM253</f>
        <v>26250</v>
      </c>
      <c r="CS253" s="14">
        <f>INDEX(装备数值!$X$13:$AH$116,$P253*8+1,CS$2)*$AF253+INDEX(装备数值!$X$13:$AH$116,$Q253*8+2,CS$2)*$AG253+INDEX(装备数值!$X$13:$AH$116,$S253*8+3,CS$2)*$AH253+INDEX(装备数值!$X$13:$AH$116,$R253*8+4,CS$2)*$AI253+INDEX(装备数值!$X$13:$AH$116,$T253*8+5,CS$2)*$AJ253+INDEX(装备数值!$X$13:$AH$116,$U253*8+6,CS$2)*$AK253+INDEX(装备数值!$X$13:$AH$116,$V253*8+7,CS$2)*$AL253+INDEX(装备数值!$X$13:$AH$116,$W253*8+8,CS$2)*$AM253</f>
        <v>24750</v>
      </c>
      <c r="CT253" s="14">
        <f>INDEX(装备数值!$X$13:$AH$116,$P253*8+1,CT$2)*$AF253+INDEX(装备数值!$X$13:$AH$116,$Q253*8+2,CT$2)*$AG253+INDEX(装备数值!$X$13:$AH$116,$S253*8+3,CT$2)*$AH253+INDEX(装备数值!$X$13:$AH$116,$R253*8+4,CT$2)*$AI253+INDEX(装备数值!$X$13:$AH$116,$T253*8+5,CT$2)*$AJ253+INDEX(装备数值!$X$13:$AH$116,$U253*8+6,CT$2)*$AK253+INDEX(装备数值!$X$13:$AH$116,$V253*8+7,CT$2)*$AL253+INDEX(装备数值!$X$13:$AH$116,$W253*8+8,CT$2)*$AM253</f>
        <v>26250</v>
      </c>
      <c r="CU253" s="14">
        <f>INDEX(装备数值!$X$13:$AH$116,$P253*8+1,CU$2)*$AF253+INDEX(装备数值!$X$13:$AH$116,$Q253*8+2,CU$2)*$AG253+INDEX(装备数值!$X$13:$AH$116,$S253*8+3,CU$2)*$AH253+INDEX(装备数值!$X$13:$AH$116,$R253*8+4,CU$2)*$AI253+INDEX(装备数值!$X$13:$AH$116,$T253*8+5,CU$2)*$AJ253+INDEX(装备数值!$X$13:$AH$116,$U253*8+6,CU$2)*$AK253+INDEX(装备数值!$X$13:$AH$116,$V253*8+7,CU$2)*$AL253+INDEX(装备数值!$X$13:$AH$116,$W253*8+8,CU$2)*$AM253</f>
        <v>24750</v>
      </c>
      <c r="CV253" s="14">
        <f>INDEX(装备数值!$X$13:$AH$116,$P253*8+1,CV$2)*$AF253+INDEX(装备数值!$X$13:$AH$116,$Q253*8+2,CV$2)*$AG253+INDEX(装备数值!$X$13:$AH$116,$S253*8+3,CV$2)*$AH253+INDEX(装备数值!$X$13:$AH$116,$R253*8+4,CV$2)*$AI253+INDEX(装备数值!$X$13:$AH$116,$T253*8+5,CV$2)*$AJ253+INDEX(装备数值!$X$13:$AH$116,$U253*8+6,CV$2)*$AK253+INDEX(装备数值!$X$13:$AH$116,$V253*8+7,CV$2)*$AL253+INDEX(装备数值!$X$13:$AH$116,$W253*8+8,CV$2)*$AM253</f>
        <v>57</v>
      </c>
      <c r="CW253" s="14">
        <f>INDEX(装备数值!$X$13:$AH$116,$P253*8+1,CW$2)*$AF253+INDEX(装备数值!$X$13:$AH$116,$Q253*8+2,CW$2)*$AG253+INDEX(装备数值!$X$13:$AH$116,$S253*8+3,CW$2)*$AH253+INDEX(装备数值!$X$13:$AH$116,$R253*8+4,CW$2)*$AI253+INDEX(装备数值!$X$13:$AH$116,$T253*8+5,CW$2)*$AJ253+INDEX(装备数值!$X$13:$AH$116,$U253*8+6,CW$2)*$AK253+INDEX(装备数值!$X$13:$AH$116,$V253*8+7,CW$2)*$AL253+INDEX(装备数值!$X$13:$AH$116,$W253*8+8,CW$2)*$AM253</f>
        <v>57</v>
      </c>
      <c r="CY253" s="14">
        <f>INDEX(装备数值!$AN$17:$AN$117,MATCH(MIN($X253:$AE253),装备数值!$AO$17:$AO$117,1))</f>
        <v>36</v>
      </c>
      <c r="CZ253" s="14">
        <f>IF(COUNTIF($P253:$W253,"&gt;"&amp;0)=8,INDEX(装备数值!AR$17:AR$117,$CY253+1),0)</f>
        <v>10728</v>
      </c>
      <c r="DA253" s="14">
        <f>IF(COUNTIF($P253:$W253,"&gt;"&amp;0)=8,INDEX(装备数值!AS$17:AS$117,$CY253+1),0)</f>
        <v>81000</v>
      </c>
      <c r="DB253" s="14">
        <f>IF(COUNTIF($P253:$W253,"&gt;"&amp;0)=8,INDEX(装备数值!AT$17:AT$117,$CY253+1),0)</f>
        <v>5328</v>
      </c>
      <c r="DC253" s="14">
        <f>IF(COUNTIF($P253:$W253,"&gt;"&amp;0)=8,INDEX(装备数值!AU$17:AU$117,$CY253+1),0)</f>
        <v>108000</v>
      </c>
      <c r="DD253" s="14">
        <f>IF(COUNTIF($P253:$W253,"&gt;"&amp;0)=8,INDEX(装备数值!AV$17:AV$117,$CY253+1),0)</f>
        <v>2160</v>
      </c>
      <c r="DF253" s="14">
        <f>INDEX(装备数值!$AY$17:$AY$77,MATCH(MIN($AF253:$AM253),装备数值!$AZ$17:$AZ$77,1))</f>
        <v>27</v>
      </c>
      <c r="DG253" s="26">
        <f>INDEX(装备数值!BA$17:BA$77,通天塔!DF253+1)</f>
        <v>0.39</v>
      </c>
      <c r="DH253" s="26">
        <f>INDEX(装备数值!BA$17:BA$77,通天塔!DF253+1)</f>
        <v>0.39</v>
      </c>
      <c r="DJ253" s="14">
        <f t="shared" si="465"/>
        <v>21</v>
      </c>
      <c r="DK253" s="14">
        <f>VLOOKUP(DJ253,军阶与晶片数值!$W$6:$X$27,2)</f>
        <v>5</v>
      </c>
      <c r="DL253" s="14">
        <f>INDEX(军阶与晶片数值!Y$6:Y$27,$DK253+1)</f>
        <v>500</v>
      </c>
      <c r="DM253" s="14">
        <f>INDEX(军阶与晶片数值!Z$6:Z$27,$DK253+1)</f>
        <v>500</v>
      </c>
      <c r="DN253" s="14">
        <f>INDEX(军阶与晶片数值!AA$6:AA$27,$DK253+1)</f>
        <v>500</v>
      </c>
      <c r="DO253" s="14">
        <f>INDEX(军阶与晶片数值!AB$6:AB$27,$DK253+1)</f>
        <v>500</v>
      </c>
      <c r="DP253" s="26">
        <f>INDEX(军阶与晶片数值!AC$6:AC$27,$DK253+1)</f>
        <v>30</v>
      </c>
      <c r="DQ253" s="26">
        <f>INDEX(军阶与晶片数值!AD$6:AD$27,$DK253+1)</f>
        <v>15</v>
      </c>
      <c r="DS253" s="26">
        <f>INDEX(军阶与晶片数值!I$6:I$16,AN253+1)</f>
        <v>6.5000000000000002E-2</v>
      </c>
      <c r="DT253" s="26">
        <f>INDEX(军阶与晶片数值!M$6:M$16,AO253+1)</f>
        <v>6.5000000000000002E-2</v>
      </c>
      <c r="DU253" s="26">
        <f>INDEX(军阶与晶片数值!J$6:J$16,AP253+1)</f>
        <v>6.5000000000000002E-2</v>
      </c>
      <c r="DV253" s="26">
        <f>INDEX(军阶与晶片数值!K$6:K$16,AQ253+1)</f>
        <v>0.13</v>
      </c>
      <c r="DW253" s="26">
        <f>INDEX(军阶与晶片数值!L$6:L$16,AR253+1)</f>
        <v>0.13</v>
      </c>
      <c r="DX253" s="28">
        <f>INDEX(军阶与晶片数值!N$6:N$16,AS253+1)</f>
        <v>0</v>
      </c>
      <c r="DY253" s="28">
        <f>INDEX(军阶与晶片数值!O$6:O$16,AT253+1)</f>
        <v>0</v>
      </c>
      <c r="DZ253" s="28">
        <f>INDEX(军阶与晶片数值!P$6:P$16,AU253+1)</f>
        <v>0</v>
      </c>
      <c r="EA253" s="28">
        <f>INDEX(军阶与晶片数值!Q$6:Q$16,AV253+1)</f>
        <v>0</v>
      </c>
      <c r="EB253" s="26">
        <f>INDEX(军阶与晶片数值!R$6:R$16,AW253+1)</f>
        <v>0.13</v>
      </c>
      <c r="EC253" s="26">
        <f>INDEX(军阶与晶片数值!S$6:S$16,AX253+1)</f>
        <v>0.13</v>
      </c>
      <c r="ED253" s="26">
        <f>INDEX(军阶与晶片数值!T$6:T$16,AY253+1)</f>
        <v>0</v>
      </c>
      <c r="EE253" s="26">
        <f>INDEX(军阶与晶片数值!U$6:U$16,AZ253+1)</f>
        <v>0</v>
      </c>
      <c r="EG253" s="26">
        <f>INDEX(军阶与晶片数值!$C$6:$C$36,通天塔!$BA253+1)</f>
        <v>0.8</v>
      </c>
      <c r="EH253" s="26">
        <f>INDEX(军阶与晶片数值!$C$6:$C$36,通天塔!$BA253+1)</f>
        <v>0.8</v>
      </c>
      <c r="EI253" s="26">
        <f>INDEX(军阶与晶片数值!$C$6:$C$36,通天塔!$BA253+1)</f>
        <v>0.8</v>
      </c>
      <c r="EJ253" s="26">
        <f>INDEX(军阶与晶片数值!$C$6:$C$36,通天塔!$BA253+1)</f>
        <v>0.8</v>
      </c>
      <c r="EK253" s="26">
        <f>INDEX(军阶与晶片数值!$C$6:$C$36,通天塔!$BA253+1)</f>
        <v>0.8</v>
      </c>
      <c r="EM253" s="14">
        <f>INDEX(战舰突破!$H$6:$H$18,通天塔!$J253+1)+INDEX(战舰突破!$H$23:$H$35,通天塔!$K253+1)+INDEX(战舰突破!$H$40:$H$52,通天塔!$L253+1)</f>
        <v>200</v>
      </c>
      <c r="EN253" s="14">
        <f>INDEX(战舰突破!$I$6:$I$18,通天塔!$J253+1)+INDEX(战舰突破!$I$23:$I$35,通天塔!$K253+1)+INDEX(战舰突破!$I$40:$I$52,通天塔!$L253+1)</f>
        <v>200</v>
      </c>
      <c r="EO253" s="14">
        <f>INDEX(战舰突破!$J$6:$J$18,通天塔!$J253+1)+INDEX(战舰突破!$J$23:$J$35,通天塔!$K253+1)+INDEX(战舰突破!$J$40:$J$52,通天塔!$L253+1)</f>
        <v>0</v>
      </c>
      <c r="EP253" s="14">
        <f>INDEX(战舰突破!$K$6:$K$18,通天塔!$J253+1)+INDEX(战舰突破!$K$23:$K$35,通天塔!$K253+1)+INDEX(战舰突破!$K$40:$K$52,通天塔!$L253+1)</f>
        <v>0</v>
      </c>
      <c r="EQ253" s="14">
        <f>INDEX(战舰突破!$L$6:$L$18,通天塔!$J253+1)+INDEX(战舰突破!$L$23:$L$35,通天塔!$K253+1)+INDEX(战舰突破!$L$40:$L$52,通天塔!$L253+1)</f>
        <v>200</v>
      </c>
      <c r="ER253" s="18">
        <f>INDEX(战舰突破!$N$6:$N$18,通天塔!$J253+1)+INDEX(战舰突破!$N$23:$N$35,通天塔!$K253+1)+INDEX(战舰突破!$N$40:$N$52,通天塔!$L253+1)</f>
        <v>0</v>
      </c>
      <c r="ES253" s="18">
        <f>INDEX(战舰突破!$O$6:$O$18,通天塔!$J253+1)+INDEX(战舰突破!$O$23:$O$35,通天塔!$K253+1)+INDEX(战舰突破!$O$40:$O$52,通天塔!$L253+1)</f>
        <v>0.6</v>
      </c>
      <c r="ET253" s="18">
        <f>INDEX(战舰突破!$P$6:$P$18,通天塔!$J253+1)+INDEX(战舰突破!$P$23:$P$35,通天塔!$K253+1)+INDEX(战舰突破!$P$40:$P$52,通天塔!$L253+1)</f>
        <v>0</v>
      </c>
      <c r="EU253" s="18">
        <f>INDEX(战舰突破!$Q$6:$Q$18,通天塔!$J253+1)+INDEX(战舰突破!$Q$23:$Q$35,通天塔!$K253+1)+INDEX(战舰突破!$Q$40:$Q$52,通天塔!$L253+1)</f>
        <v>0.3</v>
      </c>
      <c r="EV253" s="18">
        <f>INDEX(战舰突破!$R$6:$R$18,通天塔!$J253+1)+INDEX(战舰突破!$R$23:$R$35,通天塔!$K253+1)+INDEX(战舰突破!$R$40:$R$52,通天塔!$L253+1)</f>
        <v>0</v>
      </c>
      <c r="EW253" s="18">
        <f>INDEX(战舰突破!$M$6:$M$18,通天塔!$J253+1)+INDEX(战舰突破!$M$23:$M$35,通天塔!$K253+1)+INDEX(战舰突破!$M$40:$M$52,通天塔!$L253+1)</f>
        <v>0.2</v>
      </c>
      <c r="EX253" s="22">
        <f>INDEX(战舰突破!$W$6:$W$18,通天塔!$J253+1)+INDEX(战舰突破!$W$23:$W$35,通天塔!$K253+1)+INDEX(战舰突破!$W$40:$W$52,通天塔!$L253+1)</f>
        <v>0.5</v>
      </c>
      <c r="FA253" s="14">
        <f>INDEX(战舰突破!$S$6:$S$18,通天塔!$J253+1)</f>
        <v>0</v>
      </c>
      <c r="FB253" s="14">
        <f>INDEX(战舰突破!$T$6:$T$18,通天塔!$J253+1)</f>
        <v>0.5</v>
      </c>
      <c r="FC253" s="14">
        <f>INDEX(战舰突破!$U$6:$U$18,通天塔!$J253+1)</f>
        <v>0.1</v>
      </c>
      <c r="FD253" s="14">
        <f>INDEX(战舰突破!$V$6:$V$18,通天塔!$J253+1)</f>
        <v>1</v>
      </c>
      <c r="FE253" s="14">
        <f>INDEX(战舰突破!$X$6:$X$18,通天塔!$J253+1)</f>
        <v>8</v>
      </c>
      <c r="FG253" s="14">
        <f>INDEX(战舰突破!$S$23:$S$35,通天塔!$J253+1)</f>
        <v>0.6</v>
      </c>
      <c r="FH253" s="14">
        <f>INDEX(战舰突破!$T$23:$T$35,通天塔!$J253+1)</f>
        <v>0.25</v>
      </c>
      <c r="FI253" s="14">
        <f>INDEX(战舰突破!$U$23:$U$35,通天塔!$J253+1)</f>
        <v>0.1</v>
      </c>
      <c r="FJ253" s="14">
        <f>INDEX(战舰突破!$V$23:$V$35,通天塔!$J253+1)</f>
        <v>1</v>
      </c>
      <c r="FK253" s="14">
        <f>INDEX(战舰突破!$X$23:$X$35,通天塔!$J253+1)</f>
        <v>120</v>
      </c>
      <c r="FM253" s="14">
        <f>INDEX(战舰突破!$S$40:$S$52,通天塔!$J253+1)</f>
        <v>0.6</v>
      </c>
      <c r="FN253" s="14">
        <f>INDEX(战舰突破!$T$40:$T$52,通天塔!$J253+1)</f>
        <v>0.25</v>
      </c>
      <c r="FO253" s="14">
        <f>INDEX(战舰突破!$U$40:$U$52,通天塔!$J253+1)</f>
        <v>0.1</v>
      </c>
      <c r="FP253" s="14">
        <f>INDEX(战舰突破!$V$40:$V$52,通天塔!$J253+1)</f>
        <v>1</v>
      </c>
      <c r="FQ253" s="14">
        <f>INDEX(战舰突破!$X$40:$X$52,通天塔!$J253+1)</f>
        <v>200</v>
      </c>
      <c r="FT253" s="14">
        <f t="shared" si="466"/>
        <v>477741</v>
      </c>
      <c r="FU253" s="14">
        <f t="shared" si="467"/>
        <v>462006</v>
      </c>
      <c r="FV253" s="14">
        <f t="shared" si="468"/>
        <v>462840</v>
      </c>
      <c r="FW253" s="14">
        <f t="shared" si="469"/>
        <v>5856763</v>
      </c>
      <c r="FX253" s="14">
        <f t="shared" si="470"/>
        <v>238085</v>
      </c>
      <c r="FY253" s="14">
        <f t="shared" si="471"/>
        <v>6105760</v>
      </c>
      <c r="FZ253" s="14">
        <f t="shared" si="472"/>
        <v>140982</v>
      </c>
      <c r="GA253" s="28">
        <f t="shared" si="473"/>
        <v>26750</v>
      </c>
      <c r="GB253" s="28">
        <f t="shared" si="474"/>
        <v>25250</v>
      </c>
      <c r="GC253" s="28">
        <f t="shared" si="475"/>
        <v>26750</v>
      </c>
      <c r="GD253" s="28">
        <f t="shared" si="476"/>
        <v>25250</v>
      </c>
      <c r="GE253" s="28">
        <f t="shared" si="477"/>
        <v>1.5707</v>
      </c>
      <c r="GF253" s="28">
        <f t="shared" si="478"/>
        <v>1.5707</v>
      </c>
      <c r="GG253" s="28">
        <f t="shared" si="479"/>
        <v>0</v>
      </c>
      <c r="GH253" s="28">
        <f t="shared" si="480"/>
        <v>36.064999999999998</v>
      </c>
      <c r="GI253" s="14">
        <f t="shared" si="481"/>
        <v>1</v>
      </c>
      <c r="GJ253" s="14">
        <f t="shared" si="482"/>
        <v>1.6</v>
      </c>
      <c r="GK253" s="14">
        <f t="shared" si="483"/>
        <v>1.6</v>
      </c>
      <c r="GL253" s="18">
        <f t="shared" si="484"/>
        <v>1.7</v>
      </c>
      <c r="GM253" s="18">
        <f t="shared" si="485"/>
        <v>1.45</v>
      </c>
      <c r="GN253" s="18">
        <f t="shared" si="486"/>
        <v>1.45</v>
      </c>
      <c r="GO253" s="29">
        <f t="shared" si="487"/>
        <v>26900</v>
      </c>
      <c r="GP253" s="29">
        <f t="shared" si="487"/>
        <v>27200</v>
      </c>
      <c r="GQ253" s="29">
        <f t="shared" si="487"/>
        <v>27200</v>
      </c>
      <c r="GR253" s="26">
        <f t="shared" si="488"/>
        <v>0.1</v>
      </c>
      <c r="GS253" s="26">
        <f t="shared" si="489"/>
        <v>0.1</v>
      </c>
      <c r="GT253" s="26">
        <f t="shared" si="490"/>
        <v>0.1</v>
      </c>
      <c r="GU253" s="14">
        <f t="shared" si="491"/>
        <v>3</v>
      </c>
      <c r="GV253" s="14">
        <f t="shared" si="492"/>
        <v>3</v>
      </c>
      <c r="GW253" s="14">
        <f t="shared" si="493"/>
        <v>3</v>
      </c>
      <c r="GX253" s="14">
        <f t="shared" si="494"/>
        <v>8</v>
      </c>
      <c r="GY253" s="14">
        <f t="shared" si="495"/>
        <v>120</v>
      </c>
      <c r="GZ253" s="14">
        <f t="shared" si="496"/>
        <v>200</v>
      </c>
      <c r="HA253">
        <v>228</v>
      </c>
      <c r="HB253" s="14">
        <f t="shared" si="497"/>
        <v>66210889</v>
      </c>
      <c r="HD253" s="14">
        <f t="shared" si="498"/>
        <v>476170</v>
      </c>
      <c r="HE253" s="14">
        <f t="shared" si="499"/>
        <v>238840</v>
      </c>
      <c r="HF253" s="29">
        <f t="shared" si="500"/>
        <v>24240</v>
      </c>
      <c r="HG253" s="29">
        <f t="shared" si="501"/>
        <v>17291</v>
      </c>
      <c r="HH253" s="29">
        <f t="shared" si="502"/>
        <v>19800</v>
      </c>
      <c r="HI253" s="29">
        <f t="shared" si="503"/>
        <v>17430</v>
      </c>
      <c r="HJ253" s="14">
        <f t="shared" si="504"/>
        <v>1.5707</v>
      </c>
      <c r="HK253" s="14">
        <f t="shared" si="505"/>
        <v>1.5707</v>
      </c>
      <c r="HL253" s="14">
        <f t="shared" si="506"/>
        <v>140258</v>
      </c>
      <c r="HM253" s="14">
        <f t="shared" si="507"/>
        <v>220200</v>
      </c>
      <c r="HN253" s="26">
        <f t="shared" si="508"/>
        <v>0.45061676713552123</v>
      </c>
      <c r="HO253" s="26">
        <f t="shared" si="509"/>
        <v>0.61780905752753978</v>
      </c>
      <c r="HP253" s="29">
        <f t="shared" si="510"/>
        <v>53135</v>
      </c>
      <c r="HQ253" s="29">
        <f t="shared" si="511"/>
        <v>205101</v>
      </c>
      <c r="HR253" s="29">
        <f t="shared" si="512"/>
        <v>274415</v>
      </c>
      <c r="HS253" s="26">
        <f t="shared" si="513"/>
        <v>0.52611916936241254</v>
      </c>
      <c r="HT253" s="26">
        <f t="shared" si="514"/>
        <v>0.5359021183345507</v>
      </c>
      <c r="HU253" s="26">
        <f t="shared" si="515"/>
        <v>0.5359021183345507</v>
      </c>
      <c r="HV253" s="26">
        <f t="shared" si="516"/>
        <v>0.12611916936241252</v>
      </c>
      <c r="HW253" s="29">
        <f t="shared" si="517"/>
        <v>1.8000000000000003</v>
      </c>
      <c r="HX253" s="29">
        <f t="shared" si="518"/>
        <v>2.9113054367108426</v>
      </c>
      <c r="HY253" s="29">
        <f t="shared" si="519"/>
        <v>2.9113054367108426</v>
      </c>
      <c r="HZ253" s="29">
        <f t="shared" si="520"/>
        <v>478215</v>
      </c>
      <c r="IA253" s="29">
        <f t="shared" si="521"/>
        <v>398074.43758322037</v>
      </c>
      <c r="IB253" s="29">
        <f t="shared" si="522"/>
        <v>399452.94070750294</v>
      </c>
      <c r="IC253" s="29">
        <f t="shared" si="523"/>
        <v>2786305</v>
      </c>
      <c r="ID253" s="14">
        <f t="shared" si="524"/>
        <v>1275742.3799999999</v>
      </c>
      <c r="IH253" s="14">
        <v>5</v>
      </c>
      <c r="II253" s="14">
        <v>3</v>
      </c>
      <c r="IJ253" s="14">
        <v>2400</v>
      </c>
      <c r="IK253" s="14">
        <v>400</v>
      </c>
      <c r="IL253" s="14">
        <v>300</v>
      </c>
      <c r="IM253" s="23">
        <f t="shared" si="525"/>
        <v>1123944950</v>
      </c>
      <c r="IN253" s="23">
        <f t="shared" si="526"/>
        <v>2</v>
      </c>
      <c r="IO253" s="23">
        <f t="shared" si="527"/>
        <v>1123.94</v>
      </c>
      <c r="IP253" s="23">
        <f t="shared" si="528"/>
        <v>1412594400</v>
      </c>
      <c r="IQ253" s="23">
        <f t="shared" si="529"/>
        <v>2</v>
      </c>
      <c r="IR253" s="23">
        <f t="shared" si="530"/>
        <v>1412.59</v>
      </c>
      <c r="IS253" s="14">
        <v>1</v>
      </c>
      <c r="IT253" s="14">
        <v>1</v>
      </c>
      <c r="IU253" s="14">
        <v>240</v>
      </c>
      <c r="IV253" s="14">
        <v>40</v>
      </c>
      <c r="IW253" s="14">
        <v>30</v>
      </c>
      <c r="IX253" s="23">
        <f t="shared" si="531"/>
        <v>140584567</v>
      </c>
      <c r="IY253" s="23">
        <f t="shared" si="532"/>
        <v>1</v>
      </c>
      <c r="IZ253" s="23">
        <f t="shared" si="533"/>
        <v>140584.57</v>
      </c>
      <c r="JA253" s="23"/>
      <c r="JB253" s="23"/>
      <c r="JC253" s="23"/>
      <c r="JG253">
        <f t="shared" si="534"/>
        <v>1.7804760373307722</v>
      </c>
      <c r="JH253">
        <f t="shared" si="535"/>
        <v>2.796593711835444</v>
      </c>
      <c r="JJ253" s="14">
        <v>10</v>
      </c>
      <c r="JK253" s="14">
        <v>2</v>
      </c>
      <c r="JL253" s="14">
        <v>1.5</v>
      </c>
      <c r="JM253" s="23">
        <f t="shared" si="536"/>
        <v>4784561</v>
      </c>
      <c r="JN253" s="23">
        <f t="shared" si="537"/>
        <v>1</v>
      </c>
      <c r="JO253" s="23">
        <f t="shared" si="538"/>
        <v>4784.5600000000004</v>
      </c>
      <c r="JP253" s="14">
        <v>30</v>
      </c>
      <c r="JQ253" s="14">
        <v>6</v>
      </c>
      <c r="JR253" s="14">
        <v>4</v>
      </c>
      <c r="JS253" s="23">
        <f t="shared" si="539"/>
        <v>13714559</v>
      </c>
      <c r="JT253" s="23">
        <f t="shared" si="540"/>
        <v>1</v>
      </c>
      <c r="JU253" s="23">
        <f t="shared" si="541"/>
        <v>13714.56</v>
      </c>
      <c r="JW253" s="23">
        <f t="shared" si="542"/>
        <v>18286079</v>
      </c>
      <c r="JX253" s="23">
        <f t="shared" si="543"/>
        <v>1</v>
      </c>
      <c r="JY253" s="23">
        <f t="shared" si="544"/>
        <v>18286.080000000002</v>
      </c>
      <c r="JZ253" s="23">
        <f t="shared" si="545"/>
        <v>7176842</v>
      </c>
      <c r="KA253" s="23">
        <f t="shared" si="546"/>
        <v>1</v>
      </c>
      <c r="KB253" s="23">
        <f t="shared" si="547"/>
        <v>7176.84</v>
      </c>
    </row>
    <row r="254" spans="3:288" ht="16.5" x14ac:dyDescent="0.2">
      <c r="C254" s="14" t="s">
        <v>898</v>
      </c>
      <c r="D254" s="14">
        <v>20</v>
      </c>
      <c r="E254" s="14"/>
      <c r="F254" s="14">
        <v>380</v>
      </c>
      <c r="G254" s="14">
        <v>380</v>
      </c>
      <c r="H254" s="14">
        <v>380</v>
      </c>
      <c r="I254" s="14">
        <v>380</v>
      </c>
      <c r="J254" s="14">
        <v>8</v>
      </c>
      <c r="K254" s="14">
        <v>7</v>
      </c>
      <c r="L254" s="14">
        <v>7</v>
      </c>
      <c r="M254" s="14">
        <v>5</v>
      </c>
      <c r="N254" s="14">
        <v>5</v>
      </c>
      <c r="O254" s="14">
        <v>5</v>
      </c>
      <c r="P254" s="14">
        <v>7</v>
      </c>
      <c r="Q254" s="14">
        <v>7</v>
      </c>
      <c r="R254" s="14">
        <v>7</v>
      </c>
      <c r="S254" s="14">
        <v>7</v>
      </c>
      <c r="T254" s="14">
        <v>7</v>
      </c>
      <c r="U254" s="14">
        <v>7</v>
      </c>
      <c r="V254" s="14">
        <v>7</v>
      </c>
      <c r="W254" s="14">
        <v>7</v>
      </c>
      <c r="X254" s="14">
        <v>380</v>
      </c>
      <c r="Y254" s="14">
        <v>380</v>
      </c>
      <c r="Z254" s="14">
        <v>380</v>
      </c>
      <c r="AA254" s="14">
        <v>380</v>
      </c>
      <c r="AB254" s="14">
        <v>380</v>
      </c>
      <c r="AC254" s="14">
        <v>380</v>
      </c>
      <c r="AD254" s="14">
        <v>380</v>
      </c>
      <c r="AE254" s="14">
        <v>380</v>
      </c>
      <c r="AF254" s="14">
        <v>66</v>
      </c>
      <c r="AG254" s="14">
        <v>58</v>
      </c>
      <c r="AH254" s="14">
        <v>58</v>
      </c>
      <c r="AI254" s="14">
        <v>58</v>
      </c>
      <c r="AJ254" s="14">
        <v>58</v>
      </c>
      <c r="AK254" s="14">
        <v>58</v>
      </c>
      <c r="AL254" s="14">
        <v>58</v>
      </c>
      <c r="AM254" s="14">
        <v>58</v>
      </c>
      <c r="AN254" s="14">
        <v>3</v>
      </c>
      <c r="AO254" s="14">
        <v>3</v>
      </c>
      <c r="AP254" s="14">
        <v>3</v>
      </c>
      <c r="AQ254" s="14">
        <v>3</v>
      </c>
      <c r="AR254" s="14">
        <v>3</v>
      </c>
      <c r="AS254" s="14">
        <v>0</v>
      </c>
      <c r="AT254" s="14">
        <v>0</v>
      </c>
      <c r="AU254" s="14">
        <v>0</v>
      </c>
      <c r="AV254" s="14">
        <v>0</v>
      </c>
      <c r="AW254" s="14">
        <v>3</v>
      </c>
      <c r="AX254" s="14">
        <v>3</v>
      </c>
      <c r="AY254" s="14">
        <v>0</v>
      </c>
      <c r="AZ254" s="14">
        <v>0</v>
      </c>
      <c r="BA254" s="14">
        <v>17</v>
      </c>
      <c r="BF254" s="14">
        <f>ROUND((INDEX(新战舰养成!S$6:S$18,通天塔!$J254+1)+INDEX(新战舰养成!D$6:D$18,通天塔!$J254+1)*(通天塔!$G254-1))*INDEX(战舰突破!$D$6:$D$18,通天塔!$M254+1),0)</f>
        <v>133373</v>
      </c>
      <c r="BG254" s="14">
        <f>ROUND((INDEX(新战舰养成!T$6:T$18,通天塔!$J254+1)+INDEX(新战舰养成!E$6:E$18,通天塔!$J254+1)*(通天塔!$G254-1))*INDEX(战舰突破!$D$6:$D$18,通天塔!$M254+1),0)</f>
        <v>1066886</v>
      </c>
      <c r="BH254" s="14">
        <f>ROUND((INDEX(新战舰养成!U$6:U$18,通天塔!$J254+1)+INDEX(新战舰养成!F$6:F$18,通天塔!$J254+1)*(通天塔!$G254-1))*INDEX(战舰突破!$D$6:$D$18,通天塔!$M254+1),0)</f>
        <v>66813</v>
      </c>
      <c r="BI254" s="14">
        <f>ROUND((INDEX(新战舰养成!V$6:V$18,通天塔!$J254+1)+INDEX(新战舰养成!G$6:G$18,通天塔!$J254+1)*(通天塔!$G254-1))*INDEX(战舰突破!$D$6:$D$18,通天塔!$M254+1),0)</f>
        <v>480</v>
      </c>
      <c r="BJ254" s="14">
        <f>ROUND((INDEX(新战舰养成!W$6:W$18,通天塔!$J254+1)+INDEX(新战舰养成!H$6:H$18,通天塔!$J254+1)*(通天塔!$G254-1))*INDEX(战舰突破!$D$6:$D$18,通天塔!$M254+1),0)</f>
        <v>6</v>
      </c>
      <c r="BL254" s="14">
        <f>IF($H254&gt;0,ROUND((INDEX(新战舰养成!X$6:X$18,通天塔!$K254+1)+INDEX(新战舰养成!I$6:I$18,通天塔!$K254+1)*(通天塔!$H254-1))*INDEX(战舰突破!$D$6:$D$18,通天塔!$N254+1),0),0)</f>
        <v>94253</v>
      </c>
      <c r="BM254" s="14">
        <f>IF($H254&gt;0,ROUND((INDEX(新战舰养成!Y$6:Y$18,通天塔!$K254+1)+INDEX(新战舰养成!J$6:J$18,通天塔!$K254+1)*(通天塔!$H254-1))*INDEX(战舰突破!$D$6:$D$18,通天塔!$N254+1),0),0)</f>
        <v>0</v>
      </c>
      <c r="BN254" s="14">
        <f>IF($H254&gt;0,ROUND((INDEX(新战舰养成!Z$6:Z$18,通天塔!$K254+1)+INDEX(新战舰养成!K$6:K$18,通天塔!$K254+1)*(通天塔!$H254-1))*INDEX(战舰突破!$D$6:$D$18,通天塔!$N254+1),0),0)</f>
        <v>0</v>
      </c>
      <c r="BO254" s="14">
        <f>IF($H254&gt;0,ROUND((INDEX(新战舰养成!AA$6:AA$18,通天塔!$K254+1)+INDEX(新战舰养成!L$6:L$18,通天塔!$K254+1)*(通天塔!$H254-1))*INDEX(战舰突破!$D$6:$D$18,通天塔!$N254+1),0),0)</f>
        <v>938048</v>
      </c>
      <c r="BP254" s="14">
        <f>IF($H254&gt;0,ROUND((INDEX(新战舰养成!AB$6:AB$18,通天塔!$K254+1)+INDEX(新战舰养成!M$6:M$18,通天塔!$K254+1)*(通天塔!$H254-1))*INDEX(战舰突破!$D$6:$D$18,通天塔!$N254+1),0),0)</f>
        <v>18643</v>
      </c>
      <c r="BR254" s="14">
        <f>IF($I254&gt;0,ROUND((INDEX(新战舰养成!AC$6:AC$18,通天塔!$L254+1)+INDEX(新战舰养成!I$6:I$18,通天塔!$L254+1)*(通天塔!$I254-1))*INDEX(战舰突破!$D$6:$D$18,通天塔!$O254+1),0),0)</f>
        <v>94733</v>
      </c>
      <c r="BS254" s="14">
        <f>IF($I254&gt;0,ROUND((INDEX(新战舰养成!AD$6:AD$18,通天塔!$L254+1)+INDEX(新战舰养成!J$6:J$18,通天塔!$L254+1)*(通天塔!$I254-1))*INDEX(战舰突破!$D$6:$D$18,通天塔!$O254+1),0),0)</f>
        <v>0</v>
      </c>
      <c r="BT254" s="14">
        <f>IF($I254&gt;0,ROUND((INDEX(新战舰养成!AE$6:AE$18,通天塔!$L254+1)+INDEX(新战舰养成!K$6:K$18,通天塔!$L254+1)*(通天塔!$I254-1))*INDEX(战舰突破!$D$6:$D$18,通天塔!$O254+1),0),0)</f>
        <v>0</v>
      </c>
      <c r="BU254" s="14">
        <f>IF($I254&gt;0,ROUND((INDEX(新战舰养成!AF$6:AF$18,通天塔!$L254+1)+INDEX(新战舰养成!L$6:L$18,通天塔!$L254+1)*(通天塔!$I254-1))*INDEX(战舰突破!$D$6:$D$18,通天塔!$O254+1),0),0)</f>
        <v>651104</v>
      </c>
      <c r="BV254" s="14">
        <f>IF($I254&gt;0,ROUND((INDEX(新战舰养成!AG$6:AG$18,通天塔!$L254+1)+INDEX(新战舰养成!M$6:M$18,通天塔!$L254+1)*(通天塔!$I254-1))*INDEX(战舰突破!$D$6:$D$18,通天塔!$O254+1),0),0)</f>
        <v>24738</v>
      </c>
      <c r="BY254" s="14">
        <f>(INDEX(装备数值!$C$13:$G$116,通天塔!$P254*8+1,BY$2)+INDEX(装备数值!$C$13:$G$116,通天塔!$Q254*8+2,BY$2)+INDEX(装备数值!$C$13:$G$116,通天塔!$S254*8+3,BY$2)+INDEX(装备数值!$C$13:$G$116,通天塔!$R254*8+4,BY$2)+INDEX(装备数值!$C$13:$G$116,通天塔!$T254*8+5,BY$2)+INDEX(装备数值!$C$13:$G$116,通天塔!$U254*8+6,BY$2)+INDEX(装备数值!$C$13:$G$116,通天塔!$V254*8+7,BY$2)+INDEX(装备数值!$C$13:$G$116,通天塔!$W254*8+8,BY$2))</f>
        <v>33000</v>
      </c>
      <c r="BZ254" s="14">
        <f>(INDEX(装备数值!$C$13:$G$116,通天塔!$P254*8+1,BZ$2)+INDEX(装备数值!$C$13:$G$116,通天塔!$Q254*8+2,BZ$2)+INDEX(装备数值!$C$13:$G$116,通天塔!$S254*8+3,BZ$2)+INDEX(装备数值!$C$13:$G$116,通天塔!$R254*8+4,BZ$2)+INDEX(装备数值!$C$13:$G$116,通天塔!$T254*8+5,BZ$2)+INDEX(装备数值!$C$13:$G$116,通天塔!$U254*8+6,BZ$2)+INDEX(装备数值!$C$13:$G$116,通天塔!$V254*8+7,BZ$2)+INDEX(装备数值!$C$13:$G$116,通天塔!$W254*8+8,BZ$2))</f>
        <v>247500</v>
      </c>
      <c r="CA254" s="14">
        <f>(INDEX(装备数值!$C$13:$G$116,通天塔!$P254*8+1,CA$2)+INDEX(装备数值!$C$13:$G$116,通天塔!$Q254*8+2,CA$2)+INDEX(装备数值!$C$13:$G$116,通天塔!$S254*8+3,CA$2)+INDEX(装备数值!$C$13:$G$116,通天塔!$R254*8+4,CA$2)+INDEX(装备数值!$C$13:$G$116,通天塔!$T254*8+5,CA$2)+INDEX(装备数值!$C$13:$G$116,通天塔!$U254*8+6,CA$2)+INDEX(装备数值!$C$13:$G$116,通天塔!$V254*8+7,CA$2)+INDEX(装备数值!$C$13:$G$116,通天塔!$W254*8+8,CA$2))</f>
        <v>16500</v>
      </c>
      <c r="CB254" s="14">
        <f>(INDEX(装备数值!$C$13:$G$116,通天塔!$P254*8+1,CB$2)+INDEX(装备数值!$C$13:$G$116,通天塔!$Q254*8+2,CB$2)+INDEX(装备数值!$C$13:$G$116,通天塔!$S254*8+3,CB$2)+INDEX(装备数值!$C$13:$G$116,通天塔!$R254*8+4,CB$2)+INDEX(装备数值!$C$13:$G$116,通天塔!$T254*8+5,CB$2)+INDEX(装备数值!$C$13:$G$116,通天塔!$U254*8+6,CB$2)+INDEX(装备数值!$C$13:$G$116,通天塔!$V254*8+7,CB$2)+INDEX(装备数值!$C$13:$G$116,通天塔!$W254*8+8,CB$2))</f>
        <v>330000</v>
      </c>
      <c r="CC254" s="14">
        <f>(INDEX(装备数值!$C$13:$G$116,通天塔!$P254*8+1,CC$2)+INDEX(装备数值!$C$13:$G$116,通天塔!$Q254*8+2,CC$2)+INDEX(装备数值!$C$13:$G$116,通天塔!$S254*8+3,CC$2)+INDEX(装备数值!$C$13:$G$116,通天塔!$R254*8+4,CC$2)+INDEX(装备数值!$C$13:$G$116,通天塔!$T254*8+5,CC$2)+INDEX(装备数值!$C$13:$G$116,通天塔!$U254*8+6,CC$2)+INDEX(装备数值!$C$13:$G$116,通天塔!$V254*8+7,CC$2)+INDEX(装备数值!$C$13:$G$116,通天塔!$W254*8+8,CC$2))</f>
        <v>6450</v>
      </c>
      <c r="CF254" s="14">
        <f>INDEX(装备数值!$I$13:$M$116,通天塔!$P254*8+1,CF$2)*$X254+INDEX(装备数值!$I$13:$M$116,通天塔!$Q254*8+2,CF$2)*$Y254+INDEX(装备数值!$I$13:$M$116,通天塔!$S254*8+3,CF$2)*$Z254+INDEX(装备数值!$I$13:$M$116,通天塔!$R254*8+4,CF$2)*$AA254+INDEX(装备数值!$I$13:$M$116,通天塔!$T254*8+5,CF$2)*$AB254+INDEX(装备数值!$I$13:$M$116,通天塔!$U254*8+6,CF$2)*$AC254+INDEX(装备数值!$I$13:$M$116,通天塔!$V254*8+7,CF$2)*$AD254+INDEX(装备数值!$I$13:$M$116,通天塔!$W254*8+8,CF$2)*$AE254</f>
        <v>83600</v>
      </c>
      <c r="CG254" s="14">
        <f>INDEX(装备数值!$I$13:$M$116,通天塔!$P254*8+1,CG$2)*$X254+INDEX(装备数值!$I$13:$M$116,通天塔!$Q254*8+2,CG$2)*$Y254+INDEX(装备数值!$I$13:$M$116,通天塔!$S254*8+3,CG$2)*$Z254+INDEX(装备数值!$I$13:$M$116,通天塔!$R254*8+4,CG$2)*$AA254+INDEX(装备数值!$I$13:$M$116,通天塔!$T254*8+5,CG$2)*$AB254+INDEX(装备数值!$I$13:$M$116,通天塔!$U254*8+6,CG$2)*$AC254+INDEX(装备数值!$I$13:$M$116,通天塔!$V254*8+7,CG$2)*$AD254+INDEX(装备数值!$I$13:$M$116,通天塔!$W254*8+8,CG$2)*$AE254</f>
        <v>627000</v>
      </c>
      <c r="CH254" s="14">
        <f>INDEX(装备数值!$I$13:$M$116,通天塔!$P254*8+1,CH$2)*$X254+INDEX(装备数值!$I$13:$M$116,通天塔!$Q254*8+2,CH$2)*$Y254+INDEX(装备数值!$I$13:$M$116,通天塔!$S254*8+3,CH$2)*$Z254+INDEX(装备数值!$I$13:$M$116,通天塔!$R254*8+4,CH$2)*$AA254+INDEX(装备数值!$I$13:$M$116,通天塔!$T254*8+5,CH$2)*$AB254+INDEX(装备数值!$I$13:$M$116,通天塔!$U254*8+6,CH$2)*$AC254+INDEX(装备数值!$I$13:$M$116,通天塔!$V254*8+7,CH$2)*$AD254+INDEX(装备数值!$I$13:$M$116,通天塔!$W254*8+8,CH$2)*$AE254</f>
        <v>41800</v>
      </c>
      <c r="CI254" s="14">
        <f>INDEX(装备数值!$I$13:$M$116,通天塔!$P254*8+1,CI$2)*$X254+INDEX(装备数值!$I$13:$M$116,通天塔!$Q254*8+2,CI$2)*$Y254+INDEX(装备数值!$I$13:$M$116,通天塔!$S254*8+3,CI$2)*$Z254+INDEX(装备数值!$I$13:$M$116,通天塔!$R254*8+4,CI$2)*$AA254+INDEX(装备数值!$I$13:$M$116,通天塔!$T254*8+5,CI$2)*$AB254+INDEX(装备数值!$I$13:$M$116,通天塔!$U254*8+6,CI$2)*$AC254+INDEX(装备数值!$I$13:$M$116,通天塔!$V254*8+7,CI$2)*$AD254+INDEX(装备数值!$I$13:$M$116,通天塔!$W254*8+8,CI$2)*$AE254</f>
        <v>836000</v>
      </c>
      <c r="CJ254" s="14">
        <f>INDEX(装备数值!$I$13:$M$116,通天塔!$P254*8+1,CJ$2)*$X254+INDEX(装备数值!$I$13:$M$116,通天塔!$Q254*8+2,CJ$2)*$Y254+INDEX(装备数值!$I$13:$M$116,通天塔!$S254*8+3,CJ$2)*$Z254+INDEX(装备数值!$I$13:$M$116,通天塔!$R254*8+4,CJ$2)*$AA254+INDEX(装备数值!$I$13:$M$116,通天塔!$T254*8+5,CJ$2)*$AB254+INDEX(装备数值!$I$13:$M$116,通天塔!$U254*8+6,CJ$2)*$AC254+INDEX(装备数值!$I$13:$M$116,通天塔!$V254*8+7,CJ$2)*$AD254+INDEX(装备数值!$I$13:$M$116,通天塔!$W254*8+8,CJ$2)*$AE254</f>
        <v>16340</v>
      </c>
      <c r="CM254" s="14">
        <f>INDEX(装备数值!$X$13:$AH$116,$P254*8+1,CM$2)*$AF254+INDEX(装备数值!$X$13:$AH$116,$Q254*8+2,CM$2)*$AG254+INDEX(装备数值!$X$13:$AH$116,$S254*8+3,CM$2)*$AH254+INDEX(装备数值!$X$13:$AH$116,$R254*8+4,CM$2)*$AI254+INDEX(装备数值!$X$13:$AH$116,$T254*8+5,CM$2)*$AJ254+INDEX(装备数值!$X$13:$AH$116,$U254*8+6,CM$2)*$AK254+INDEX(装备数值!$X$13:$AH$116,$V254*8+7,CM$2)*$AL254+INDEX(装备数值!$X$13:$AH$116,$W254*8+8,CM$2)*$AM254</f>
        <v>34800</v>
      </c>
      <c r="CN254" s="14">
        <f>INDEX(装备数值!$X$13:$AH$116,$P254*8+1,CN$2)*$AF254+INDEX(装备数值!$X$13:$AH$116,$Q254*8+2,CN$2)*$AG254+INDEX(装备数值!$X$13:$AH$116,$S254*8+3,CN$2)*$AH254+INDEX(装备数值!$X$13:$AH$116,$R254*8+4,CN$2)*$AI254+INDEX(装备数值!$X$13:$AH$116,$T254*8+5,CN$2)*$AJ254+INDEX(装备数值!$X$13:$AH$116,$U254*8+6,CN$2)*$AK254+INDEX(装备数值!$X$13:$AH$116,$V254*8+7,CN$2)*$AL254+INDEX(装备数值!$X$13:$AH$116,$W254*8+8,CN$2)*$AM254</f>
        <v>261000</v>
      </c>
      <c r="CO254" s="14">
        <f>INDEX(装备数值!$X$13:$AH$116,$P254*8+1,CO$2)*$AF254+INDEX(装备数值!$X$13:$AH$116,$Q254*8+2,CO$2)*$AG254+INDEX(装备数值!$X$13:$AH$116,$S254*8+3,CO$2)*$AH254+INDEX(装备数值!$X$13:$AH$116,$R254*8+4,CO$2)*$AI254+INDEX(装备数值!$X$13:$AH$116,$T254*8+5,CO$2)*$AJ254+INDEX(装备数值!$X$13:$AH$116,$U254*8+6,CO$2)*$AK254+INDEX(装备数值!$X$13:$AH$116,$V254*8+7,CO$2)*$AL254+INDEX(装备数值!$X$13:$AH$116,$W254*8+8,CO$2)*$AM254</f>
        <v>17400</v>
      </c>
      <c r="CP254" s="14">
        <f>INDEX(装备数值!$X$13:$AH$116,$P254*8+1,CP$2)*$AF254+INDEX(装备数值!$X$13:$AH$116,$Q254*8+2,CP$2)*$AG254+INDEX(装备数值!$X$13:$AH$116,$S254*8+3,CP$2)*$AH254+INDEX(装备数值!$X$13:$AH$116,$R254*8+4,CP$2)*$AI254+INDEX(装备数值!$X$13:$AH$116,$T254*8+5,CP$2)*$AJ254+INDEX(装备数值!$X$13:$AH$116,$U254*8+6,CP$2)*$AK254+INDEX(装备数值!$X$13:$AH$116,$V254*8+7,CP$2)*$AL254+INDEX(装备数值!$X$13:$AH$116,$W254*8+8,CP$2)*$AM254</f>
        <v>372000</v>
      </c>
      <c r="CQ254" s="14">
        <f>INDEX(装备数值!$X$13:$AH$116,$P254*8+1,CQ$2)*$AF254+INDEX(装备数值!$X$13:$AH$116,$Q254*8+2,CQ$2)*$AG254+INDEX(装备数值!$X$13:$AH$116,$S254*8+3,CQ$2)*$AH254+INDEX(装备数值!$X$13:$AH$116,$R254*8+4,CQ$2)*$AI254+INDEX(装备数值!$X$13:$AH$116,$T254*8+5,CQ$2)*$AJ254+INDEX(装备数值!$X$13:$AH$116,$U254*8+6,CQ$2)*$AK254+INDEX(装备数值!$X$13:$AH$116,$V254*8+7,CQ$2)*$AL254+INDEX(装备数值!$X$13:$AH$116,$W254*8+8,CQ$2)*$AM254</f>
        <v>6960</v>
      </c>
      <c r="CR254" s="14">
        <f>INDEX(装备数值!$X$13:$AH$116,$P254*8+1,CR$2)*$AF254+INDEX(装备数值!$X$13:$AH$116,$Q254*8+2,CR$2)*$AG254+INDEX(装备数值!$X$13:$AH$116,$S254*8+3,CR$2)*$AH254+INDEX(装备数值!$X$13:$AH$116,$R254*8+4,CR$2)*$AI254+INDEX(装备数值!$X$13:$AH$116,$T254*8+5,CR$2)*$AJ254+INDEX(装备数值!$X$13:$AH$116,$U254*8+6,CR$2)*$AK254+INDEX(装备数值!$X$13:$AH$116,$V254*8+7,CR$2)*$AL254+INDEX(装备数值!$X$13:$AH$116,$W254*8+8,CR$2)*$AM254</f>
        <v>27300</v>
      </c>
      <c r="CS254" s="14">
        <f>INDEX(装备数值!$X$13:$AH$116,$P254*8+1,CS$2)*$AF254+INDEX(装备数值!$X$13:$AH$116,$Q254*8+2,CS$2)*$AG254+INDEX(装备数值!$X$13:$AH$116,$S254*8+3,CS$2)*$AH254+INDEX(装备数值!$X$13:$AH$116,$R254*8+4,CS$2)*$AI254+INDEX(装备数值!$X$13:$AH$116,$T254*8+5,CS$2)*$AJ254+INDEX(装备数值!$X$13:$AH$116,$U254*8+6,CS$2)*$AK254+INDEX(装备数值!$X$13:$AH$116,$V254*8+7,CS$2)*$AL254+INDEX(装备数值!$X$13:$AH$116,$W254*8+8,CS$2)*$AM254</f>
        <v>26100</v>
      </c>
      <c r="CT254" s="14">
        <f>INDEX(装备数值!$X$13:$AH$116,$P254*8+1,CT$2)*$AF254+INDEX(装备数值!$X$13:$AH$116,$Q254*8+2,CT$2)*$AG254+INDEX(装备数值!$X$13:$AH$116,$S254*8+3,CT$2)*$AH254+INDEX(装备数值!$X$13:$AH$116,$R254*8+4,CT$2)*$AI254+INDEX(装备数值!$X$13:$AH$116,$T254*8+5,CT$2)*$AJ254+INDEX(装备数值!$X$13:$AH$116,$U254*8+6,CT$2)*$AK254+INDEX(装备数值!$X$13:$AH$116,$V254*8+7,CT$2)*$AL254+INDEX(装备数值!$X$13:$AH$116,$W254*8+8,CT$2)*$AM254</f>
        <v>27300</v>
      </c>
      <c r="CU254" s="14">
        <f>INDEX(装备数值!$X$13:$AH$116,$P254*8+1,CU$2)*$AF254+INDEX(装备数值!$X$13:$AH$116,$Q254*8+2,CU$2)*$AG254+INDEX(装备数值!$X$13:$AH$116,$S254*8+3,CU$2)*$AH254+INDEX(装备数值!$X$13:$AH$116,$R254*8+4,CU$2)*$AI254+INDEX(装备数值!$X$13:$AH$116,$T254*8+5,CU$2)*$AJ254+INDEX(装备数值!$X$13:$AH$116,$U254*8+6,CU$2)*$AK254+INDEX(装备数值!$X$13:$AH$116,$V254*8+7,CU$2)*$AL254+INDEX(装备数值!$X$13:$AH$116,$W254*8+8,CU$2)*$AM254</f>
        <v>26100</v>
      </c>
      <c r="CV254" s="14">
        <f>INDEX(装备数值!$X$13:$AH$116,$P254*8+1,CV$2)*$AF254+INDEX(装备数值!$X$13:$AH$116,$Q254*8+2,CV$2)*$AG254+INDEX(装备数值!$X$13:$AH$116,$S254*8+3,CV$2)*$AH254+INDEX(装备数值!$X$13:$AH$116,$R254*8+4,CV$2)*$AI254+INDEX(装备数值!$X$13:$AH$116,$T254*8+5,CV$2)*$AJ254+INDEX(装备数值!$X$13:$AH$116,$U254*8+6,CV$2)*$AK254+INDEX(装备数值!$X$13:$AH$116,$V254*8+7,CV$2)*$AL254+INDEX(装备数值!$X$13:$AH$116,$W254*8+8,CV$2)*$AM254</f>
        <v>58</v>
      </c>
      <c r="CW254" s="14">
        <f>INDEX(装备数值!$X$13:$AH$116,$P254*8+1,CW$2)*$AF254+INDEX(装备数值!$X$13:$AH$116,$Q254*8+2,CW$2)*$AG254+INDEX(装备数值!$X$13:$AH$116,$S254*8+3,CW$2)*$AH254+INDEX(装备数值!$X$13:$AH$116,$R254*8+4,CW$2)*$AI254+INDEX(装备数值!$X$13:$AH$116,$T254*8+5,CW$2)*$AJ254+INDEX(装备数值!$X$13:$AH$116,$U254*8+6,CW$2)*$AK254+INDEX(装备数值!$X$13:$AH$116,$V254*8+7,CW$2)*$AL254+INDEX(装备数值!$X$13:$AH$116,$W254*8+8,CW$2)*$AM254</f>
        <v>58</v>
      </c>
      <c r="CY254" s="14">
        <f>INDEX(装备数值!$AN$17:$AN$117,MATCH(MIN($X254:$AE254),装备数值!$AO$17:$AO$117,1))</f>
        <v>38</v>
      </c>
      <c r="CZ254" s="14">
        <f>IF(COUNTIF($P254:$W254,"&gt;"&amp;0)=8,INDEX(装备数值!AR$17:AR$117,$CY254+1),0)</f>
        <v>11324</v>
      </c>
      <c r="DA254" s="14">
        <f>IF(COUNTIF($P254:$W254,"&gt;"&amp;0)=8,INDEX(装备数值!AS$17:AS$117,$CY254+1),0)</f>
        <v>85500</v>
      </c>
      <c r="DB254" s="14">
        <f>IF(COUNTIF($P254:$W254,"&gt;"&amp;0)=8,INDEX(装备数值!AT$17:AT$117,$CY254+1),0)</f>
        <v>5624</v>
      </c>
      <c r="DC254" s="14">
        <f>IF(COUNTIF($P254:$W254,"&gt;"&amp;0)=8,INDEX(装备数值!AU$17:AU$117,$CY254+1),0)</f>
        <v>114000</v>
      </c>
      <c r="DD254" s="14">
        <f>IF(COUNTIF($P254:$W254,"&gt;"&amp;0)=8,INDEX(装备数值!AV$17:AV$117,$CY254+1),0)</f>
        <v>2280</v>
      </c>
      <c r="DF254" s="14">
        <f>INDEX(装备数值!$AY$17:$AY$77,MATCH(MIN($AF254:$AM254),装备数值!$AZ$17:$AZ$77,1))</f>
        <v>29</v>
      </c>
      <c r="DG254" s="26">
        <f>INDEX(装备数值!BA$17:BA$77,通天塔!DF254+1)</f>
        <v>0.43</v>
      </c>
      <c r="DH254" s="26">
        <f>INDEX(装备数值!BA$17:BA$77,通天塔!DF254+1)</f>
        <v>0.43</v>
      </c>
      <c r="DJ254" s="14">
        <f t="shared" si="465"/>
        <v>21</v>
      </c>
      <c r="DK254" s="14">
        <f>VLOOKUP(DJ254,军阶与晶片数值!$W$6:$X$27,2)</f>
        <v>5</v>
      </c>
      <c r="DL254" s="14">
        <f>INDEX(军阶与晶片数值!Y$6:Y$27,$DK254+1)</f>
        <v>500</v>
      </c>
      <c r="DM254" s="14">
        <f>INDEX(军阶与晶片数值!Z$6:Z$27,$DK254+1)</f>
        <v>500</v>
      </c>
      <c r="DN254" s="14">
        <f>INDEX(军阶与晶片数值!AA$6:AA$27,$DK254+1)</f>
        <v>500</v>
      </c>
      <c r="DO254" s="14">
        <f>INDEX(军阶与晶片数值!AB$6:AB$27,$DK254+1)</f>
        <v>500</v>
      </c>
      <c r="DP254" s="26">
        <f>INDEX(军阶与晶片数值!AC$6:AC$27,$DK254+1)</f>
        <v>30</v>
      </c>
      <c r="DQ254" s="26">
        <f>INDEX(军阶与晶片数值!AD$6:AD$27,$DK254+1)</f>
        <v>15</v>
      </c>
      <c r="DS254" s="26">
        <f>INDEX(军阶与晶片数值!I$6:I$16,AN254+1)</f>
        <v>6.5000000000000002E-2</v>
      </c>
      <c r="DT254" s="26">
        <f>INDEX(军阶与晶片数值!M$6:M$16,AO254+1)</f>
        <v>6.5000000000000002E-2</v>
      </c>
      <c r="DU254" s="26">
        <f>INDEX(军阶与晶片数值!J$6:J$16,AP254+1)</f>
        <v>6.5000000000000002E-2</v>
      </c>
      <c r="DV254" s="26">
        <f>INDEX(军阶与晶片数值!K$6:K$16,AQ254+1)</f>
        <v>0.13</v>
      </c>
      <c r="DW254" s="26">
        <f>INDEX(军阶与晶片数值!L$6:L$16,AR254+1)</f>
        <v>0.13</v>
      </c>
      <c r="DX254" s="28">
        <f>INDEX(军阶与晶片数值!N$6:N$16,AS254+1)</f>
        <v>0</v>
      </c>
      <c r="DY254" s="28">
        <f>INDEX(军阶与晶片数值!O$6:O$16,AT254+1)</f>
        <v>0</v>
      </c>
      <c r="DZ254" s="28">
        <f>INDEX(军阶与晶片数值!P$6:P$16,AU254+1)</f>
        <v>0</v>
      </c>
      <c r="EA254" s="28">
        <f>INDEX(军阶与晶片数值!Q$6:Q$16,AV254+1)</f>
        <v>0</v>
      </c>
      <c r="EB254" s="26">
        <f>INDEX(军阶与晶片数值!R$6:R$16,AW254+1)</f>
        <v>0.13</v>
      </c>
      <c r="EC254" s="26">
        <f>INDEX(军阶与晶片数值!S$6:S$16,AX254+1)</f>
        <v>0.13</v>
      </c>
      <c r="ED254" s="26">
        <f>INDEX(军阶与晶片数值!T$6:T$16,AY254+1)</f>
        <v>0</v>
      </c>
      <c r="EE254" s="26">
        <f>INDEX(军阶与晶片数值!U$6:U$16,AZ254+1)</f>
        <v>0</v>
      </c>
      <c r="EG254" s="26">
        <f>INDEX(军阶与晶片数值!$C$6:$C$36,通天塔!$BA254+1)</f>
        <v>0.85</v>
      </c>
      <c r="EH254" s="26">
        <f>INDEX(军阶与晶片数值!$C$6:$C$36,通天塔!$BA254+1)</f>
        <v>0.85</v>
      </c>
      <c r="EI254" s="26">
        <f>INDEX(军阶与晶片数值!$C$6:$C$36,通天塔!$BA254+1)</f>
        <v>0.85</v>
      </c>
      <c r="EJ254" s="26">
        <f>INDEX(军阶与晶片数值!$C$6:$C$36,通天塔!$BA254+1)</f>
        <v>0.85</v>
      </c>
      <c r="EK254" s="26">
        <f>INDEX(军阶与晶片数值!$C$6:$C$36,通天塔!$BA254+1)</f>
        <v>0.85</v>
      </c>
      <c r="EM254" s="14">
        <f>INDEX(战舰突破!$H$6:$H$18,通天塔!$J254+1)+INDEX(战舰突破!$H$23:$H$35,通天塔!$K254+1)+INDEX(战舰突破!$H$40:$H$52,通天塔!$L254+1)</f>
        <v>200</v>
      </c>
      <c r="EN254" s="14">
        <f>INDEX(战舰突破!$I$6:$I$18,通天塔!$J254+1)+INDEX(战舰突破!$I$23:$I$35,通天塔!$K254+1)+INDEX(战舰突破!$I$40:$I$52,通天塔!$L254+1)</f>
        <v>200</v>
      </c>
      <c r="EO254" s="14">
        <f>INDEX(战舰突破!$J$6:$J$18,通天塔!$J254+1)+INDEX(战舰突破!$J$23:$J$35,通天塔!$K254+1)+INDEX(战舰突破!$J$40:$J$52,通天塔!$L254+1)</f>
        <v>0</v>
      </c>
      <c r="EP254" s="14">
        <f>INDEX(战舰突破!$K$6:$K$18,通天塔!$J254+1)+INDEX(战舰突破!$K$23:$K$35,通天塔!$K254+1)+INDEX(战舰突破!$K$40:$K$52,通天塔!$L254+1)</f>
        <v>0</v>
      </c>
      <c r="EQ254" s="14">
        <f>INDEX(战舰突破!$L$6:$L$18,通天塔!$J254+1)+INDEX(战舰突破!$L$23:$L$35,通天塔!$K254+1)+INDEX(战舰突破!$L$40:$L$52,通天塔!$L254+1)</f>
        <v>200</v>
      </c>
      <c r="ER254" s="18">
        <f>INDEX(战舰突破!$N$6:$N$18,通天塔!$J254+1)+INDEX(战舰突破!$N$23:$N$35,通天塔!$K254+1)+INDEX(战舰突破!$N$40:$N$52,通天塔!$L254+1)</f>
        <v>0</v>
      </c>
      <c r="ES254" s="18">
        <f>INDEX(战舰突破!$O$6:$O$18,通天塔!$J254+1)+INDEX(战舰突破!$O$23:$O$35,通天塔!$K254+1)+INDEX(战舰突破!$O$40:$O$52,通天塔!$L254+1)</f>
        <v>1</v>
      </c>
      <c r="ET254" s="18">
        <f>INDEX(战舰突破!$P$6:$P$18,通天塔!$J254+1)+INDEX(战舰突破!$P$23:$P$35,通天塔!$K254+1)+INDEX(战舰突破!$P$40:$P$52,通天塔!$L254+1)</f>
        <v>0</v>
      </c>
      <c r="EU254" s="18">
        <f>INDEX(战舰突破!$Q$6:$Q$18,通天塔!$J254+1)+INDEX(战舰突破!$Q$23:$Q$35,通天塔!$K254+1)+INDEX(战舰突破!$Q$40:$Q$52,通天塔!$L254+1)</f>
        <v>0.3</v>
      </c>
      <c r="EV254" s="18">
        <f>INDEX(战舰突破!$R$6:$R$18,通天塔!$J254+1)+INDEX(战舰突破!$R$23:$R$35,通天塔!$K254+1)+INDEX(战舰突破!$R$40:$R$52,通天塔!$L254+1)</f>
        <v>0</v>
      </c>
      <c r="EW254" s="18">
        <f>INDEX(战舰突破!$M$6:$M$18,通天塔!$J254+1)+INDEX(战舰突破!$M$23:$M$35,通天塔!$K254+1)+INDEX(战舰突破!$M$40:$M$52,通天塔!$L254+1)</f>
        <v>0.2</v>
      </c>
      <c r="EX254" s="22">
        <f>INDEX(战舰突破!$W$6:$W$18,通天塔!$J254+1)+INDEX(战舰突破!$W$23:$W$35,通天塔!$K254+1)+INDEX(战舰突破!$W$40:$W$52,通天塔!$L254+1)</f>
        <v>0.5</v>
      </c>
      <c r="FA254" s="14">
        <f>INDEX(战舰突破!$S$6:$S$18,通天塔!$J254+1)</f>
        <v>0</v>
      </c>
      <c r="FB254" s="14">
        <f>INDEX(战舰突破!$T$6:$T$18,通天塔!$J254+1)</f>
        <v>0.5</v>
      </c>
      <c r="FC254" s="14">
        <f>INDEX(战舰突破!$U$6:$U$18,通天塔!$J254+1)</f>
        <v>0.1</v>
      </c>
      <c r="FD254" s="14">
        <f>INDEX(战舰突破!$V$6:$V$18,通天塔!$J254+1)</f>
        <v>1</v>
      </c>
      <c r="FE254" s="14">
        <f>INDEX(战舰突破!$X$6:$X$18,通天塔!$J254+1)</f>
        <v>9</v>
      </c>
      <c r="FG254" s="14">
        <f>INDEX(战舰突破!$S$23:$S$35,通天塔!$J254+1)</f>
        <v>0.6</v>
      </c>
      <c r="FH254" s="14">
        <f>INDEX(战舰突破!$T$23:$T$35,通天塔!$J254+1)</f>
        <v>0.55000000000000004</v>
      </c>
      <c r="FI254" s="14">
        <f>INDEX(战舰突破!$U$23:$U$35,通天塔!$J254+1)</f>
        <v>0.1</v>
      </c>
      <c r="FJ254" s="14">
        <f>INDEX(战舰突破!$V$23:$V$35,通天塔!$J254+1)</f>
        <v>1</v>
      </c>
      <c r="FK254" s="14">
        <f>INDEX(战舰突破!$X$23:$X$35,通天塔!$J254+1)</f>
        <v>135</v>
      </c>
      <c r="FM254" s="14">
        <f>INDEX(战舰突破!$S$40:$S$52,通天塔!$J254+1)</f>
        <v>0.6</v>
      </c>
      <c r="FN254" s="14">
        <f>INDEX(战舰突破!$T$40:$T$52,通天塔!$J254+1)</f>
        <v>0.25</v>
      </c>
      <c r="FO254" s="14">
        <f>INDEX(战舰突破!$U$40:$U$52,通天塔!$J254+1)</f>
        <v>0.1</v>
      </c>
      <c r="FP254" s="14">
        <f>INDEX(战舰突破!$V$40:$V$52,通天塔!$J254+1)</f>
        <v>1</v>
      </c>
      <c r="FQ254" s="14">
        <f>INDEX(战舰突破!$X$40:$X$52,通天塔!$J254+1)</f>
        <v>225</v>
      </c>
      <c r="FT254" s="14">
        <f t="shared" si="466"/>
        <v>583779</v>
      </c>
      <c r="FU254" s="14">
        <f t="shared" si="467"/>
        <v>506702</v>
      </c>
      <c r="FV254" s="14">
        <f t="shared" si="468"/>
        <v>507648</v>
      </c>
      <c r="FW254" s="14">
        <f t="shared" si="469"/>
        <v>9015414</v>
      </c>
      <c r="FX254" s="14">
        <f t="shared" si="470"/>
        <v>292260</v>
      </c>
      <c r="FY254" s="14">
        <f t="shared" si="471"/>
        <v>6776631</v>
      </c>
      <c r="FZ254" s="14">
        <f t="shared" si="472"/>
        <v>157659</v>
      </c>
      <c r="GA254" s="28">
        <f t="shared" si="473"/>
        <v>27800</v>
      </c>
      <c r="GB254" s="28">
        <f t="shared" si="474"/>
        <v>26600</v>
      </c>
      <c r="GC254" s="28">
        <f t="shared" si="475"/>
        <v>27800</v>
      </c>
      <c r="GD254" s="28">
        <f t="shared" si="476"/>
        <v>26600</v>
      </c>
      <c r="GE254" s="28">
        <f t="shared" si="477"/>
        <v>1.6158999999999997</v>
      </c>
      <c r="GF254" s="28">
        <f t="shared" si="478"/>
        <v>1.6158999999999997</v>
      </c>
      <c r="GG254" s="28">
        <f t="shared" si="479"/>
        <v>0</v>
      </c>
      <c r="GH254" s="28">
        <f t="shared" si="480"/>
        <v>38.064999999999998</v>
      </c>
      <c r="GI254" s="14">
        <f t="shared" si="481"/>
        <v>1</v>
      </c>
      <c r="GJ254" s="14">
        <f t="shared" si="482"/>
        <v>1.6</v>
      </c>
      <c r="GK254" s="14">
        <f t="shared" si="483"/>
        <v>1.6</v>
      </c>
      <c r="GL254" s="18">
        <f t="shared" si="484"/>
        <v>1.7</v>
      </c>
      <c r="GM254" s="18">
        <f t="shared" si="485"/>
        <v>1.75</v>
      </c>
      <c r="GN254" s="18">
        <f t="shared" si="486"/>
        <v>1.45</v>
      </c>
      <c r="GO254" s="29">
        <f t="shared" si="487"/>
        <v>27950</v>
      </c>
      <c r="GP254" s="29">
        <f t="shared" si="487"/>
        <v>28250</v>
      </c>
      <c r="GQ254" s="29">
        <f t="shared" si="487"/>
        <v>28250</v>
      </c>
      <c r="GR254" s="26">
        <f t="shared" si="488"/>
        <v>0.1</v>
      </c>
      <c r="GS254" s="26">
        <f t="shared" si="489"/>
        <v>0.1</v>
      </c>
      <c r="GT254" s="26">
        <f t="shared" si="490"/>
        <v>0.1</v>
      </c>
      <c r="GU254" s="14">
        <f t="shared" si="491"/>
        <v>3</v>
      </c>
      <c r="GV254" s="14">
        <f t="shared" si="492"/>
        <v>3</v>
      </c>
      <c r="GW254" s="14">
        <f t="shared" si="493"/>
        <v>3</v>
      </c>
      <c r="GX254" s="14">
        <f t="shared" si="494"/>
        <v>9</v>
      </c>
      <c r="GY254" s="14">
        <f t="shared" si="495"/>
        <v>135</v>
      </c>
      <c r="GZ254" s="14">
        <f t="shared" si="496"/>
        <v>225</v>
      </c>
      <c r="HA254">
        <v>228</v>
      </c>
      <c r="HB254" s="14">
        <f t="shared" si="497"/>
        <v>78259927</v>
      </c>
      <c r="HD254" s="14">
        <f t="shared" si="498"/>
        <v>584520</v>
      </c>
      <c r="HE254" s="14">
        <f t="shared" si="499"/>
        <v>291859</v>
      </c>
      <c r="HF254" s="29">
        <f t="shared" si="500"/>
        <v>25536</v>
      </c>
      <c r="HG254" s="29">
        <f t="shared" si="501"/>
        <v>18229</v>
      </c>
      <c r="HH254" s="29">
        <f t="shared" si="502"/>
        <v>20587</v>
      </c>
      <c r="HI254" s="29">
        <f t="shared" si="503"/>
        <v>18375</v>
      </c>
      <c r="HJ254" s="14">
        <f t="shared" si="504"/>
        <v>1.6158999999999997</v>
      </c>
      <c r="HK254" s="14">
        <f t="shared" si="505"/>
        <v>1.6158999999999997</v>
      </c>
      <c r="HL254" s="14">
        <f t="shared" si="506"/>
        <v>159812</v>
      </c>
      <c r="HM254" s="14">
        <f t="shared" si="507"/>
        <v>273009</v>
      </c>
      <c r="HN254" s="26">
        <f t="shared" si="508"/>
        <v>0.43812983982178844</v>
      </c>
      <c r="HO254" s="26">
        <f t="shared" si="509"/>
        <v>0.62846501980011316</v>
      </c>
      <c r="HP254" s="29">
        <f t="shared" si="510"/>
        <v>64205</v>
      </c>
      <c r="HQ254" s="29">
        <f t="shared" si="511"/>
        <v>243884</v>
      </c>
      <c r="HR254" s="29">
        <f t="shared" si="512"/>
        <v>270482</v>
      </c>
      <c r="HS254" s="26">
        <f t="shared" si="513"/>
        <v>0.51555163151611616</v>
      </c>
      <c r="HT254" s="26">
        <f t="shared" si="514"/>
        <v>0.52487813370473535</v>
      </c>
      <c r="HU254" s="26">
        <f t="shared" si="515"/>
        <v>0.52487813370473535</v>
      </c>
      <c r="HV254" s="26">
        <f t="shared" si="516"/>
        <v>0.11555163151611614</v>
      </c>
      <c r="HW254" s="29">
        <f t="shared" si="517"/>
        <v>1.8000000000000003</v>
      </c>
      <c r="HX254" s="29">
        <f t="shared" si="518"/>
        <v>2.9098448070035818</v>
      </c>
      <c r="HY254" s="29">
        <f t="shared" si="519"/>
        <v>2.9098448070035818</v>
      </c>
      <c r="HZ254" s="29">
        <f t="shared" si="520"/>
        <v>577845</v>
      </c>
      <c r="IA254" s="29">
        <f t="shared" si="521"/>
        <v>473109.72727417434</v>
      </c>
      <c r="IB254" s="29">
        <f t="shared" si="522"/>
        <v>393530.32154397143</v>
      </c>
      <c r="IC254" s="29">
        <f t="shared" si="523"/>
        <v>3404629</v>
      </c>
      <c r="ID254" s="14">
        <f t="shared" si="524"/>
        <v>1444485.05</v>
      </c>
      <c r="IH254" s="14">
        <v>5</v>
      </c>
      <c r="II254" s="14">
        <v>3</v>
      </c>
      <c r="IJ254" s="14">
        <v>2400</v>
      </c>
      <c r="IK254" s="14">
        <v>400</v>
      </c>
      <c r="IL254" s="14">
        <v>300</v>
      </c>
      <c r="IM254" s="23">
        <f t="shared" si="525"/>
        <v>1251159358</v>
      </c>
      <c r="IN254" s="23">
        <f t="shared" si="526"/>
        <v>2</v>
      </c>
      <c r="IO254" s="23">
        <f t="shared" si="527"/>
        <v>1251.1600000000001</v>
      </c>
      <c r="IP254" s="23">
        <f t="shared" si="528"/>
        <v>1582437808</v>
      </c>
      <c r="IQ254" s="23">
        <f t="shared" si="529"/>
        <v>2</v>
      </c>
      <c r="IR254" s="23">
        <f t="shared" si="530"/>
        <v>1582.44</v>
      </c>
      <c r="IS254" s="14">
        <v>1</v>
      </c>
      <c r="IT254" s="14">
        <v>1</v>
      </c>
      <c r="IU254" s="14">
        <v>240</v>
      </c>
      <c r="IV254" s="14">
        <v>40</v>
      </c>
      <c r="IW254" s="14">
        <v>30</v>
      </c>
      <c r="IX254" s="23">
        <f t="shared" si="531"/>
        <v>155937356</v>
      </c>
      <c r="IY254" s="23">
        <f t="shared" si="532"/>
        <v>1</v>
      </c>
      <c r="IZ254" s="23">
        <f t="shared" si="533"/>
        <v>155937.35999999999</v>
      </c>
      <c r="JA254" s="23"/>
      <c r="JB254" s="23"/>
      <c r="JC254" s="23"/>
      <c r="JG254">
        <f t="shared" si="534"/>
        <v>2.0220784729296484</v>
      </c>
      <c r="JH254">
        <f t="shared" si="535"/>
        <v>3.267476604407018</v>
      </c>
      <c r="JJ254" s="14">
        <v>10</v>
      </c>
      <c r="JK254" s="14">
        <v>2</v>
      </c>
      <c r="JL254" s="14">
        <v>1.5</v>
      </c>
      <c r="JM254" s="23">
        <f t="shared" si="536"/>
        <v>5315562</v>
      </c>
      <c r="JN254" s="23">
        <f t="shared" si="537"/>
        <v>1</v>
      </c>
      <c r="JO254" s="23">
        <f t="shared" si="538"/>
        <v>5315.56</v>
      </c>
      <c r="JP254" s="14">
        <v>30</v>
      </c>
      <c r="JQ254" s="14">
        <v>6</v>
      </c>
      <c r="JR254" s="14">
        <v>4</v>
      </c>
      <c r="JS254" s="23">
        <f t="shared" si="539"/>
        <v>15317038</v>
      </c>
      <c r="JT254" s="23">
        <f t="shared" si="540"/>
        <v>1</v>
      </c>
      <c r="JU254" s="23">
        <f t="shared" si="541"/>
        <v>15317.04</v>
      </c>
      <c r="JW254" s="23">
        <f t="shared" si="542"/>
        <v>20422717</v>
      </c>
      <c r="JX254" s="23">
        <f t="shared" si="543"/>
        <v>1</v>
      </c>
      <c r="JY254" s="23">
        <f t="shared" si="544"/>
        <v>20422.72</v>
      </c>
      <c r="JZ254" s="23">
        <f t="shared" si="545"/>
        <v>7973343</v>
      </c>
      <c r="KA254" s="23">
        <f t="shared" si="546"/>
        <v>1</v>
      </c>
      <c r="KB254" s="23">
        <f t="shared" si="547"/>
        <v>7973.34</v>
      </c>
    </row>
    <row r="255" spans="3:288" ht="16.5" x14ac:dyDescent="0.2">
      <c r="C255" s="14" t="s">
        <v>899</v>
      </c>
      <c r="D255" s="14">
        <v>21</v>
      </c>
      <c r="E255" s="14"/>
      <c r="F255" s="14">
        <v>400</v>
      </c>
      <c r="G255" s="14">
        <v>400</v>
      </c>
      <c r="H255" s="14">
        <v>400</v>
      </c>
      <c r="I255" s="14">
        <v>400</v>
      </c>
      <c r="J255" s="14">
        <v>8</v>
      </c>
      <c r="K255" s="14">
        <v>8</v>
      </c>
      <c r="L255" s="14">
        <v>7</v>
      </c>
      <c r="M255" s="14">
        <v>5</v>
      </c>
      <c r="N255" s="14">
        <v>5</v>
      </c>
      <c r="O255" s="14">
        <v>5</v>
      </c>
      <c r="P255" s="14">
        <v>7</v>
      </c>
      <c r="Q255" s="14">
        <v>7</v>
      </c>
      <c r="R255" s="14">
        <v>7</v>
      </c>
      <c r="S255" s="14">
        <v>7</v>
      </c>
      <c r="T255" s="14">
        <v>7</v>
      </c>
      <c r="U255" s="14">
        <v>7</v>
      </c>
      <c r="V255" s="14">
        <v>7</v>
      </c>
      <c r="W255" s="14">
        <v>7</v>
      </c>
      <c r="X255" s="14">
        <v>400</v>
      </c>
      <c r="Y255" s="14">
        <v>400</v>
      </c>
      <c r="Z255" s="14">
        <v>400</v>
      </c>
      <c r="AA255" s="14">
        <v>400</v>
      </c>
      <c r="AB255" s="14">
        <v>400</v>
      </c>
      <c r="AC255" s="14">
        <v>400</v>
      </c>
      <c r="AD255" s="14">
        <v>400</v>
      </c>
      <c r="AE255" s="14">
        <v>400</v>
      </c>
      <c r="AF255" s="14">
        <v>67</v>
      </c>
      <c r="AG255" s="14">
        <v>60</v>
      </c>
      <c r="AH255" s="14">
        <v>60</v>
      </c>
      <c r="AI255" s="14">
        <v>60</v>
      </c>
      <c r="AJ255" s="14">
        <v>60</v>
      </c>
      <c r="AK255" s="14">
        <v>60</v>
      </c>
      <c r="AL255" s="14">
        <v>60</v>
      </c>
      <c r="AM255" s="14">
        <v>60</v>
      </c>
      <c r="AN255" s="14">
        <v>4</v>
      </c>
      <c r="AO255" s="14">
        <v>4</v>
      </c>
      <c r="AP255" s="14">
        <v>4</v>
      </c>
      <c r="AQ255" s="14">
        <v>4</v>
      </c>
      <c r="AR255" s="14">
        <v>4</v>
      </c>
      <c r="AS255" s="14">
        <v>0</v>
      </c>
      <c r="AT255" s="14">
        <v>0</v>
      </c>
      <c r="AU255" s="14">
        <v>0</v>
      </c>
      <c r="AV255" s="14">
        <v>0</v>
      </c>
      <c r="AW255" s="14">
        <v>3</v>
      </c>
      <c r="AX255" s="14">
        <v>3</v>
      </c>
      <c r="AY255" s="14">
        <v>0</v>
      </c>
      <c r="AZ255" s="14">
        <v>0</v>
      </c>
      <c r="BA255" s="14">
        <v>17</v>
      </c>
      <c r="BF255" s="14">
        <f>ROUND((INDEX(新战舰养成!S$6:S$18,通天塔!$J255+1)+INDEX(新战舰养成!D$6:D$18,通天塔!$J255+1)*(通天塔!$G255-1))*INDEX(战舰突破!$D$6:$D$18,通天塔!$M255+1),0)</f>
        <v>135613</v>
      </c>
      <c r="BG255" s="14">
        <f>ROUND((INDEX(新战舰养成!T$6:T$18,通天塔!$J255+1)+INDEX(新战舰养成!E$6:E$18,通天塔!$J255+1)*(通天塔!$G255-1))*INDEX(战舰突破!$D$6:$D$18,通天塔!$M255+1),0)</f>
        <v>1084806</v>
      </c>
      <c r="BH255" s="14">
        <f>ROUND((INDEX(新战舰养成!U$6:U$18,通天塔!$J255+1)+INDEX(新战舰养成!F$6:F$18,通天塔!$J255+1)*(通天塔!$G255-1))*INDEX(战舰突破!$D$6:$D$18,通天塔!$M255+1),0)</f>
        <v>67933</v>
      </c>
      <c r="BI255" s="14">
        <f>ROUND((INDEX(新战舰养成!V$6:V$18,通天塔!$J255+1)+INDEX(新战舰养成!G$6:G$18,通天塔!$J255+1)*(通天塔!$G255-1))*INDEX(战舰突破!$D$6:$D$18,通天塔!$M255+1),0)</f>
        <v>480</v>
      </c>
      <c r="BJ255" s="14">
        <f>ROUND((INDEX(新战舰养成!W$6:W$18,通天塔!$J255+1)+INDEX(新战舰养成!H$6:H$18,通天塔!$J255+1)*(通天塔!$G255-1))*INDEX(战舰突破!$D$6:$D$18,通天塔!$M255+1),0)</f>
        <v>6</v>
      </c>
      <c r="BL255" s="14">
        <f>IF($H255&gt;0,ROUND((INDEX(新战舰养成!X$6:X$18,通天塔!$K255+1)+INDEX(新战舰养成!I$6:I$18,通天塔!$K255+1)*(通天塔!$H255-1))*INDEX(战舰突破!$D$6:$D$18,通天塔!$N255+1),0),0)</f>
        <v>136061</v>
      </c>
      <c r="BM255" s="14">
        <f>IF($H255&gt;0,ROUND((INDEX(新战舰养成!Y$6:Y$18,通天塔!$K255+1)+INDEX(新战舰养成!J$6:J$18,通天塔!$K255+1)*(通天塔!$H255-1))*INDEX(战舰突破!$D$6:$D$18,通天塔!$N255+1),0),0)</f>
        <v>0</v>
      </c>
      <c r="BN255" s="14">
        <f>IF($H255&gt;0,ROUND((INDEX(新战舰养成!Z$6:Z$18,通天塔!$K255+1)+INDEX(新战舰养成!K$6:K$18,通天塔!$K255+1)*(通天塔!$H255-1))*INDEX(战舰突破!$D$6:$D$18,通天塔!$N255+1),0),0)</f>
        <v>0</v>
      </c>
      <c r="BO255" s="14">
        <f>IF($H255&gt;0,ROUND((INDEX(新战舰养成!AA$6:AA$18,通天塔!$K255+1)+INDEX(新战舰养成!L$6:L$18,通天塔!$K255+1)*(通天塔!$H255-1))*INDEX(战舰突破!$D$6:$D$18,通天塔!$N255+1),0),0)</f>
        <v>1356128</v>
      </c>
      <c r="BP255" s="14">
        <f>IF($H255&gt;0,ROUND((INDEX(新战舰养成!AB$6:AB$18,通天塔!$K255+1)+INDEX(新战舰养成!M$6:M$18,通天塔!$K255+1)*(通天塔!$H255-1))*INDEX(战舰突破!$D$6:$D$18,通天塔!$N255+1),0),0)</f>
        <v>27005</v>
      </c>
      <c r="BR255" s="14">
        <f>IF($I255&gt;0,ROUND((INDEX(新战舰养成!AC$6:AC$18,通天塔!$L255+1)+INDEX(新战舰养成!I$6:I$18,通天塔!$L255+1)*(通天塔!$I255-1))*INDEX(战舰突破!$D$6:$D$18,通天塔!$O255+1),0),0)</f>
        <v>96653</v>
      </c>
      <c r="BS255" s="14">
        <f>IF($I255&gt;0,ROUND((INDEX(新战舰养成!AD$6:AD$18,通天塔!$L255+1)+INDEX(新战舰养成!J$6:J$18,通天塔!$L255+1)*(通天塔!$I255-1))*INDEX(战舰突破!$D$6:$D$18,通天塔!$O255+1),0),0)</f>
        <v>0</v>
      </c>
      <c r="BT255" s="14">
        <f>IF($I255&gt;0,ROUND((INDEX(新战舰养成!AE$6:AE$18,通天塔!$L255+1)+INDEX(新战舰养成!K$6:K$18,通天塔!$L255+1)*(通天塔!$I255-1))*INDEX(战舰突破!$D$6:$D$18,通天塔!$O255+1),0),0)</f>
        <v>0</v>
      </c>
      <c r="BU255" s="14">
        <f>IF($I255&gt;0,ROUND((INDEX(新战舰养成!AF$6:AF$18,通天塔!$L255+1)+INDEX(新战舰养成!L$6:L$18,通天塔!$L255+1)*(通天塔!$I255-1))*INDEX(战舰突破!$D$6:$D$18,通天塔!$O255+1),0),0)</f>
        <v>670304</v>
      </c>
      <c r="BV255" s="14">
        <f>IF($I255&gt;0,ROUND((INDEX(新战舰养成!AG$6:AG$18,通天塔!$L255+1)+INDEX(新战舰养成!M$6:M$18,通天塔!$L255+1)*(通天塔!$I255-1))*INDEX(战舰突破!$D$6:$D$18,通天塔!$O255+1),0),0)</f>
        <v>25122</v>
      </c>
      <c r="BY255" s="14">
        <f>(INDEX(装备数值!$C$13:$G$116,通天塔!$P255*8+1,BY$2)+INDEX(装备数值!$C$13:$G$116,通天塔!$Q255*8+2,BY$2)+INDEX(装备数值!$C$13:$G$116,通天塔!$S255*8+3,BY$2)+INDEX(装备数值!$C$13:$G$116,通天塔!$R255*8+4,BY$2)+INDEX(装备数值!$C$13:$G$116,通天塔!$T255*8+5,BY$2)+INDEX(装备数值!$C$13:$G$116,通天塔!$U255*8+6,BY$2)+INDEX(装备数值!$C$13:$G$116,通天塔!$V255*8+7,BY$2)+INDEX(装备数值!$C$13:$G$116,通天塔!$W255*8+8,BY$2))</f>
        <v>33000</v>
      </c>
      <c r="BZ255" s="14">
        <f>(INDEX(装备数值!$C$13:$G$116,通天塔!$P255*8+1,BZ$2)+INDEX(装备数值!$C$13:$G$116,通天塔!$Q255*8+2,BZ$2)+INDEX(装备数值!$C$13:$G$116,通天塔!$S255*8+3,BZ$2)+INDEX(装备数值!$C$13:$G$116,通天塔!$R255*8+4,BZ$2)+INDEX(装备数值!$C$13:$G$116,通天塔!$T255*8+5,BZ$2)+INDEX(装备数值!$C$13:$G$116,通天塔!$U255*8+6,BZ$2)+INDEX(装备数值!$C$13:$G$116,通天塔!$V255*8+7,BZ$2)+INDEX(装备数值!$C$13:$G$116,通天塔!$W255*8+8,BZ$2))</f>
        <v>247500</v>
      </c>
      <c r="CA255" s="14">
        <f>(INDEX(装备数值!$C$13:$G$116,通天塔!$P255*8+1,CA$2)+INDEX(装备数值!$C$13:$G$116,通天塔!$Q255*8+2,CA$2)+INDEX(装备数值!$C$13:$G$116,通天塔!$S255*8+3,CA$2)+INDEX(装备数值!$C$13:$G$116,通天塔!$R255*8+4,CA$2)+INDEX(装备数值!$C$13:$G$116,通天塔!$T255*8+5,CA$2)+INDEX(装备数值!$C$13:$G$116,通天塔!$U255*8+6,CA$2)+INDEX(装备数值!$C$13:$G$116,通天塔!$V255*8+7,CA$2)+INDEX(装备数值!$C$13:$G$116,通天塔!$W255*8+8,CA$2))</f>
        <v>16500</v>
      </c>
      <c r="CB255" s="14">
        <f>(INDEX(装备数值!$C$13:$G$116,通天塔!$P255*8+1,CB$2)+INDEX(装备数值!$C$13:$G$116,通天塔!$Q255*8+2,CB$2)+INDEX(装备数值!$C$13:$G$116,通天塔!$S255*8+3,CB$2)+INDEX(装备数值!$C$13:$G$116,通天塔!$R255*8+4,CB$2)+INDEX(装备数值!$C$13:$G$116,通天塔!$T255*8+5,CB$2)+INDEX(装备数值!$C$13:$G$116,通天塔!$U255*8+6,CB$2)+INDEX(装备数值!$C$13:$G$116,通天塔!$V255*8+7,CB$2)+INDEX(装备数值!$C$13:$G$116,通天塔!$W255*8+8,CB$2))</f>
        <v>330000</v>
      </c>
      <c r="CC255" s="14">
        <f>(INDEX(装备数值!$C$13:$G$116,通天塔!$P255*8+1,CC$2)+INDEX(装备数值!$C$13:$G$116,通天塔!$Q255*8+2,CC$2)+INDEX(装备数值!$C$13:$G$116,通天塔!$S255*8+3,CC$2)+INDEX(装备数值!$C$13:$G$116,通天塔!$R255*8+4,CC$2)+INDEX(装备数值!$C$13:$G$116,通天塔!$T255*8+5,CC$2)+INDEX(装备数值!$C$13:$G$116,通天塔!$U255*8+6,CC$2)+INDEX(装备数值!$C$13:$G$116,通天塔!$V255*8+7,CC$2)+INDEX(装备数值!$C$13:$G$116,通天塔!$W255*8+8,CC$2))</f>
        <v>6450</v>
      </c>
      <c r="CF255" s="14">
        <f>INDEX(装备数值!$I$13:$M$116,通天塔!$P255*8+1,CF$2)*$X255+INDEX(装备数值!$I$13:$M$116,通天塔!$Q255*8+2,CF$2)*$Y255+INDEX(装备数值!$I$13:$M$116,通天塔!$S255*8+3,CF$2)*$Z255+INDEX(装备数值!$I$13:$M$116,通天塔!$R255*8+4,CF$2)*$AA255+INDEX(装备数值!$I$13:$M$116,通天塔!$T255*8+5,CF$2)*$AB255+INDEX(装备数值!$I$13:$M$116,通天塔!$U255*8+6,CF$2)*$AC255+INDEX(装备数值!$I$13:$M$116,通天塔!$V255*8+7,CF$2)*$AD255+INDEX(装备数值!$I$13:$M$116,通天塔!$W255*8+8,CF$2)*$AE255</f>
        <v>88000</v>
      </c>
      <c r="CG255" s="14">
        <f>INDEX(装备数值!$I$13:$M$116,通天塔!$P255*8+1,CG$2)*$X255+INDEX(装备数值!$I$13:$M$116,通天塔!$Q255*8+2,CG$2)*$Y255+INDEX(装备数值!$I$13:$M$116,通天塔!$S255*8+3,CG$2)*$Z255+INDEX(装备数值!$I$13:$M$116,通天塔!$R255*8+4,CG$2)*$AA255+INDEX(装备数值!$I$13:$M$116,通天塔!$T255*8+5,CG$2)*$AB255+INDEX(装备数值!$I$13:$M$116,通天塔!$U255*8+6,CG$2)*$AC255+INDEX(装备数值!$I$13:$M$116,通天塔!$V255*8+7,CG$2)*$AD255+INDEX(装备数值!$I$13:$M$116,通天塔!$W255*8+8,CG$2)*$AE255</f>
        <v>660000</v>
      </c>
      <c r="CH255" s="14">
        <f>INDEX(装备数值!$I$13:$M$116,通天塔!$P255*8+1,CH$2)*$X255+INDEX(装备数值!$I$13:$M$116,通天塔!$Q255*8+2,CH$2)*$Y255+INDEX(装备数值!$I$13:$M$116,通天塔!$S255*8+3,CH$2)*$Z255+INDEX(装备数值!$I$13:$M$116,通天塔!$R255*8+4,CH$2)*$AA255+INDEX(装备数值!$I$13:$M$116,通天塔!$T255*8+5,CH$2)*$AB255+INDEX(装备数值!$I$13:$M$116,通天塔!$U255*8+6,CH$2)*$AC255+INDEX(装备数值!$I$13:$M$116,通天塔!$V255*8+7,CH$2)*$AD255+INDEX(装备数值!$I$13:$M$116,通天塔!$W255*8+8,CH$2)*$AE255</f>
        <v>44000</v>
      </c>
      <c r="CI255" s="14">
        <f>INDEX(装备数值!$I$13:$M$116,通天塔!$P255*8+1,CI$2)*$X255+INDEX(装备数值!$I$13:$M$116,通天塔!$Q255*8+2,CI$2)*$Y255+INDEX(装备数值!$I$13:$M$116,通天塔!$S255*8+3,CI$2)*$Z255+INDEX(装备数值!$I$13:$M$116,通天塔!$R255*8+4,CI$2)*$AA255+INDEX(装备数值!$I$13:$M$116,通天塔!$T255*8+5,CI$2)*$AB255+INDEX(装备数值!$I$13:$M$116,通天塔!$U255*8+6,CI$2)*$AC255+INDEX(装备数值!$I$13:$M$116,通天塔!$V255*8+7,CI$2)*$AD255+INDEX(装备数值!$I$13:$M$116,通天塔!$W255*8+8,CI$2)*$AE255</f>
        <v>880000</v>
      </c>
      <c r="CJ255" s="14">
        <f>INDEX(装备数值!$I$13:$M$116,通天塔!$P255*8+1,CJ$2)*$X255+INDEX(装备数值!$I$13:$M$116,通天塔!$Q255*8+2,CJ$2)*$Y255+INDEX(装备数值!$I$13:$M$116,通天塔!$S255*8+3,CJ$2)*$Z255+INDEX(装备数值!$I$13:$M$116,通天塔!$R255*8+4,CJ$2)*$AA255+INDEX(装备数值!$I$13:$M$116,通天塔!$T255*8+5,CJ$2)*$AB255+INDEX(装备数值!$I$13:$M$116,通天塔!$U255*8+6,CJ$2)*$AC255+INDEX(装备数值!$I$13:$M$116,通天塔!$V255*8+7,CJ$2)*$AD255+INDEX(装备数值!$I$13:$M$116,通天塔!$W255*8+8,CJ$2)*$AE255</f>
        <v>17200</v>
      </c>
      <c r="CM255" s="14">
        <f>INDEX(装备数值!$X$13:$AH$116,$P255*8+1,CM$2)*$AF255+INDEX(装备数值!$X$13:$AH$116,$Q255*8+2,CM$2)*$AG255+INDEX(装备数值!$X$13:$AH$116,$S255*8+3,CM$2)*$AH255+INDEX(装备数值!$X$13:$AH$116,$R255*8+4,CM$2)*$AI255+INDEX(装备数值!$X$13:$AH$116,$T255*8+5,CM$2)*$AJ255+INDEX(装备数值!$X$13:$AH$116,$U255*8+6,CM$2)*$AK255+INDEX(装备数值!$X$13:$AH$116,$V255*8+7,CM$2)*$AL255+INDEX(装备数值!$X$13:$AH$116,$W255*8+8,CM$2)*$AM255</f>
        <v>36000</v>
      </c>
      <c r="CN255" s="14">
        <f>INDEX(装备数值!$X$13:$AH$116,$P255*8+1,CN$2)*$AF255+INDEX(装备数值!$X$13:$AH$116,$Q255*8+2,CN$2)*$AG255+INDEX(装备数值!$X$13:$AH$116,$S255*8+3,CN$2)*$AH255+INDEX(装备数值!$X$13:$AH$116,$R255*8+4,CN$2)*$AI255+INDEX(装备数值!$X$13:$AH$116,$T255*8+5,CN$2)*$AJ255+INDEX(装备数值!$X$13:$AH$116,$U255*8+6,CN$2)*$AK255+INDEX(装备数值!$X$13:$AH$116,$V255*8+7,CN$2)*$AL255+INDEX(装备数值!$X$13:$AH$116,$W255*8+8,CN$2)*$AM255</f>
        <v>270000</v>
      </c>
      <c r="CO255" s="14">
        <f>INDEX(装备数值!$X$13:$AH$116,$P255*8+1,CO$2)*$AF255+INDEX(装备数值!$X$13:$AH$116,$Q255*8+2,CO$2)*$AG255+INDEX(装备数值!$X$13:$AH$116,$S255*8+3,CO$2)*$AH255+INDEX(装备数值!$X$13:$AH$116,$R255*8+4,CO$2)*$AI255+INDEX(装备数值!$X$13:$AH$116,$T255*8+5,CO$2)*$AJ255+INDEX(装备数值!$X$13:$AH$116,$U255*8+6,CO$2)*$AK255+INDEX(装备数值!$X$13:$AH$116,$V255*8+7,CO$2)*$AL255+INDEX(装备数值!$X$13:$AH$116,$W255*8+8,CO$2)*$AM255</f>
        <v>18000</v>
      </c>
      <c r="CP255" s="14">
        <f>INDEX(装备数值!$X$13:$AH$116,$P255*8+1,CP$2)*$AF255+INDEX(装备数值!$X$13:$AH$116,$Q255*8+2,CP$2)*$AG255+INDEX(装备数值!$X$13:$AH$116,$S255*8+3,CP$2)*$AH255+INDEX(装备数值!$X$13:$AH$116,$R255*8+4,CP$2)*$AI255+INDEX(装备数值!$X$13:$AH$116,$T255*8+5,CP$2)*$AJ255+INDEX(装备数值!$X$13:$AH$116,$U255*8+6,CP$2)*$AK255+INDEX(装备数值!$X$13:$AH$116,$V255*8+7,CP$2)*$AL255+INDEX(装备数值!$X$13:$AH$116,$W255*8+8,CP$2)*$AM255</f>
        <v>381000</v>
      </c>
      <c r="CQ255" s="14">
        <f>INDEX(装备数值!$X$13:$AH$116,$P255*8+1,CQ$2)*$AF255+INDEX(装备数值!$X$13:$AH$116,$Q255*8+2,CQ$2)*$AG255+INDEX(装备数值!$X$13:$AH$116,$S255*8+3,CQ$2)*$AH255+INDEX(装备数值!$X$13:$AH$116,$R255*8+4,CQ$2)*$AI255+INDEX(装备数值!$X$13:$AH$116,$T255*8+5,CQ$2)*$AJ255+INDEX(装备数值!$X$13:$AH$116,$U255*8+6,CQ$2)*$AK255+INDEX(装备数值!$X$13:$AH$116,$V255*8+7,CQ$2)*$AL255+INDEX(装备数值!$X$13:$AH$116,$W255*8+8,CQ$2)*$AM255</f>
        <v>7200</v>
      </c>
      <c r="CR255" s="14">
        <f>INDEX(装备数值!$X$13:$AH$116,$P255*8+1,CR$2)*$AF255+INDEX(装备数值!$X$13:$AH$116,$Q255*8+2,CR$2)*$AG255+INDEX(装备数值!$X$13:$AH$116,$S255*8+3,CR$2)*$AH255+INDEX(装备数值!$X$13:$AH$116,$R255*8+4,CR$2)*$AI255+INDEX(装备数值!$X$13:$AH$116,$T255*8+5,CR$2)*$AJ255+INDEX(装备数值!$X$13:$AH$116,$U255*8+6,CR$2)*$AK255+INDEX(装备数值!$X$13:$AH$116,$V255*8+7,CR$2)*$AL255+INDEX(装备数值!$X$13:$AH$116,$W255*8+8,CR$2)*$AM255</f>
        <v>28050</v>
      </c>
      <c r="CS255" s="14">
        <f>INDEX(装备数值!$X$13:$AH$116,$P255*8+1,CS$2)*$AF255+INDEX(装备数值!$X$13:$AH$116,$Q255*8+2,CS$2)*$AG255+INDEX(装备数值!$X$13:$AH$116,$S255*8+3,CS$2)*$AH255+INDEX(装备数值!$X$13:$AH$116,$R255*8+4,CS$2)*$AI255+INDEX(装备数值!$X$13:$AH$116,$T255*8+5,CS$2)*$AJ255+INDEX(装备数值!$X$13:$AH$116,$U255*8+6,CS$2)*$AK255+INDEX(装备数值!$X$13:$AH$116,$V255*8+7,CS$2)*$AL255+INDEX(装备数值!$X$13:$AH$116,$W255*8+8,CS$2)*$AM255</f>
        <v>27000</v>
      </c>
      <c r="CT255" s="14">
        <f>INDEX(装备数值!$X$13:$AH$116,$P255*8+1,CT$2)*$AF255+INDEX(装备数值!$X$13:$AH$116,$Q255*8+2,CT$2)*$AG255+INDEX(装备数值!$X$13:$AH$116,$S255*8+3,CT$2)*$AH255+INDEX(装备数值!$X$13:$AH$116,$R255*8+4,CT$2)*$AI255+INDEX(装备数值!$X$13:$AH$116,$T255*8+5,CT$2)*$AJ255+INDEX(装备数值!$X$13:$AH$116,$U255*8+6,CT$2)*$AK255+INDEX(装备数值!$X$13:$AH$116,$V255*8+7,CT$2)*$AL255+INDEX(装备数值!$X$13:$AH$116,$W255*8+8,CT$2)*$AM255</f>
        <v>28050</v>
      </c>
      <c r="CU255" s="14">
        <f>INDEX(装备数值!$X$13:$AH$116,$P255*8+1,CU$2)*$AF255+INDEX(装备数值!$X$13:$AH$116,$Q255*8+2,CU$2)*$AG255+INDEX(装备数值!$X$13:$AH$116,$S255*8+3,CU$2)*$AH255+INDEX(装备数值!$X$13:$AH$116,$R255*8+4,CU$2)*$AI255+INDEX(装备数值!$X$13:$AH$116,$T255*8+5,CU$2)*$AJ255+INDEX(装备数值!$X$13:$AH$116,$U255*8+6,CU$2)*$AK255+INDEX(装备数值!$X$13:$AH$116,$V255*8+7,CU$2)*$AL255+INDEX(装备数值!$X$13:$AH$116,$W255*8+8,CU$2)*$AM255</f>
        <v>27000</v>
      </c>
      <c r="CV255" s="14">
        <f>INDEX(装备数值!$X$13:$AH$116,$P255*8+1,CV$2)*$AF255+INDEX(装备数值!$X$13:$AH$116,$Q255*8+2,CV$2)*$AG255+INDEX(装备数值!$X$13:$AH$116,$S255*8+3,CV$2)*$AH255+INDEX(装备数值!$X$13:$AH$116,$R255*8+4,CV$2)*$AI255+INDEX(装备数值!$X$13:$AH$116,$T255*8+5,CV$2)*$AJ255+INDEX(装备数值!$X$13:$AH$116,$U255*8+6,CV$2)*$AK255+INDEX(装备数值!$X$13:$AH$116,$V255*8+7,CV$2)*$AL255+INDEX(装备数值!$X$13:$AH$116,$W255*8+8,CV$2)*$AM255</f>
        <v>60</v>
      </c>
      <c r="CW255" s="14">
        <f>INDEX(装备数值!$X$13:$AH$116,$P255*8+1,CW$2)*$AF255+INDEX(装备数值!$X$13:$AH$116,$Q255*8+2,CW$2)*$AG255+INDEX(装备数值!$X$13:$AH$116,$S255*8+3,CW$2)*$AH255+INDEX(装备数值!$X$13:$AH$116,$R255*8+4,CW$2)*$AI255+INDEX(装备数值!$X$13:$AH$116,$T255*8+5,CW$2)*$AJ255+INDEX(装备数值!$X$13:$AH$116,$U255*8+6,CW$2)*$AK255+INDEX(装备数值!$X$13:$AH$116,$V255*8+7,CW$2)*$AL255+INDEX(装备数值!$X$13:$AH$116,$W255*8+8,CW$2)*$AM255</f>
        <v>60</v>
      </c>
      <c r="CY255" s="14">
        <f>INDEX(装备数值!$AN$17:$AN$117,MATCH(MIN($X255:$AE255),装备数值!$AO$17:$AO$117,1))</f>
        <v>40</v>
      </c>
      <c r="CZ255" s="14">
        <f>IF(COUNTIF($P255:$W255,"&gt;"&amp;0)=8,INDEX(装备数值!AR$17:AR$117,$CY255+1),0)</f>
        <v>14400</v>
      </c>
      <c r="DA255" s="14">
        <f>IF(COUNTIF($P255:$W255,"&gt;"&amp;0)=8,INDEX(装备数值!AS$17:AS$117,$CY255+1),0)</f>
        <v>108000</v>
      </c>
      <c r="DB255" s="14">
        <f>IF(COUNTIF($P255:$W255,"&gt;"&amp;0)=8,INDEX(装备数值!AT$17:AT$117,$CY255+1),0)</f>
        <v>7200</v>
      </c>
      <c r="DC255" s="14">
        <f>IF(COUNTIF($P255:$W255,"&gt;"&amp;0)=8,INDEX(装备数值!AU$17:AU$117,$CY255+1),0)</f>
        <v>144000</v>
      </c>
      <c r="DD255" s="14">
        <f>IF(COUNTIF($P255:$W255,"&gt;"&amp;0)=8,INDEX(装备数值!AV$17:AV$117,$CY255+1),0)</f>
        <v>2720</v>
      </c>
      <c r="DF255" s="14">
        <f>INDEX(装备数值!$AY$17:$AY$77,MATCH(MIN($AF255:$AM255),装备数值!$AZ$17:$AZ$77,1))</f>
        <v>30</v>
      </c>
      <c r="DG255" s="26">
        <f>INDEX(装备数值!BA$17:BA$77,通天塔!DF255+1)</f>
        <v>0.45</v>
      </c>
      <c r="DH255" s="26">
        <f>INDEX(装备数值!BA$17:BA$77,通天塔!DF255+1)</f>
        <v>0.45</v>
      </c>
      <c r="DJ255" s="14">
        <f t="shared" si="465"/>
        <v>26</v>
      </c>
      <c r="DK255" s="14">
        <f>VLOOKUP(DJ255,军阶与晶片数值!$W$6:$X$27,2)</f>
        <v>6</v>
      </c>
      <c r="DL255" s="14">
        <f>INDEX(军阶与晶片数值!Y$6:Y$27,$DK255+1)</f>
        <v>550</v>
      </c>
      <c r="DM255" s="14">
        <f>INDEX(军阶与晶片数值!Z$6:Z$27,$DK255+1)</f>
        <v>550</v>
      </c>
      <c r="DN255" s="14">
        <f>INDEX(军阶与晶片数值!AA$6:AA$27,$DK255+1)</f>
        <v>550</v>
      </c>
      <c r="DO255" s="14">
        <f>INDEX(军阶与晶片数值!AB$6:AB$27,$DK255+1)</f>
        <v>550</v>
      </c>
      <c r="DP255" s="26">
        <f>INDEX(军阶与晶片数值!AC$6:AC$27,$DK255+1)</f>
        <v>35</v>
      </c>
      <c r="DQ255" s="26">
        <f>INDEX(军阶与晶片数值!AD$6:AD$27,$DK255+1)</f>
        <v>17.5</v>
      </c>
      <c r="DS255" s="26">
        <f>INDEX(军阶与晶片数值!I$6:I$16,AN255+1)</f>
        <v>0.15</v>
      </c>
      <c r="DT255" s="26">
        <f>INDEX(军阶与晶片数值!M$6:M$16,AO255+1)</f>
        <v>0.15</v>
      </c>
      <c r="DU255" s="26">
        <f>INDEX(军阶与晶片数值!J$6:J$16,AP255+1)</f>
        <v>0.15</v>
      </c>
      <c r="DV255" s="26">
        <f>INDEX(军阶与晶片数值!K$6:K$16,AQ255+1)</f>
        <v>0.3</v>
      </c>
      <c r="DW255" s="26">
        <f>INDEX(军阶与晶片数值!L$6:L$16,AR255+1)</f>
        <v>0.3</v>
      </c>
      <c r="DX255" s="28">
        <f>INDEX(军阶与晶片数值!N$6:N$16,AS255+1)</f>
        <v>0</v>
      </c>
      <c r="DY255" s="28">
        <f>INDEX(军阶与晶片数值!O$6:O$16,AT255+1)</f>
        <v>0</v>
      </c>
      <c r="DZ255" s="28">
        <f>INDEX(军阶与晶片数值!P$6:P$16,AU255+1)</f>
        <v>0</v>
      </c>
      <c r="EA255" s="28">
        <f>INDEX(军阶与晶片数值!Q$6:Q$16,AV255+1)</f>
        <v>0</v>
      </c>
      <c r="EB255" s="26">
        <f>INDEX(军阶与晶片数值!R$6:R$16,AW255+1)</f>
        <v>0.13</v>
      </c>
      <c r="EC255" s="26">
        <f>INDEX(军阶与晶片数值!S$6:S$16,AX255+1)</f>
        <v>0.13</v>
      </c>
      <c r="ED255" s="26">
        <f>INDEX(军阶与晶片数值!T$6:T$16,AY255+1)</f>
        <v>0</v>
      </c>
      <c r="EE255" s="26">
        <f>INDEX(军阶与晶片数值!U$6:U$16,AZ255+1)</f>
        <v>0</v>
      </c>
      <c r="EG255" s="26">
        <f>INDEX(军阶与晶片数值!$C$6:$C$36,通天塔!$BA255+1)</f>
        <v>0.85</v>
      </c>
      <c r="EH255" s="26">
        <f>INDEX(军阶与晶片数值!$C$6:$C$36,通天塔!$BA255+1)</f>
        <v>0.85</v>
      </c>
      <c r="EI255" s="26">
        <f>INDEX(军阶与晶片数值!$C$6:$C$36,通天塔!$BA255+1)</f>
        <v>0.85</v>
      </c>
      <c r="EJ255" s="26">
        <f>INDEX(军阶与晶片数值!$C$6:$C$36,通天塔!$BA255+1)</f>
        <v>0.85</v>
      </c>
      <c r="EK255" s="26">
        <f>INDEX(军阶与晶片数值!$C$6:$C$36,通天塔!$BA255+1)</f>
        <v>0.85</v>
      </c>
      <c r="EM255" s="14">
        <f>INDEX(战舰突破!$H$6:$H$18,通天塔!$J255+1)+INDEX(战舰突破!$H$23:$H$35,通天塔!$K255+1)+INDEX(战舰突破!$H$40:$H$52,通天塔!$L255+1)</f>
        <v>200</v>
      </c>
      <c r="EN255" s="14">
        <f>INDEX(战舰突破!$I$6:$I$18,通天塔!$J255+1)+INDEX(战舰突破!$I$23:$I$35,通天塔!$K255+1)+INDEX(战舰突破!$I$40:$I$52,通天塔!$L255+1)</f>
        <v>200</v>
      </c>
      <c r="EO255" s="14">
        <f>INDEX(战舰突破!$J$6:$J$18,通天塔!$J255+1)+INDEX(战舰突破!$J$23:$J$35,通天塔!$K255+1)+INDEX(战舰突破!$J$40:$J$52,通天塔!$L255+1)</f>
        <v>0</v>
      </c>
      <c r="EP255" s="14">
        <f>INDEX(战舰突破!$K$6:$K$18,通天塔!$J255+1)+INDEX(战舰突破!$K$23:$K$35,通天塔!$K255+1)+INDEX(战舰突破!$K$40:$K$52,通天塔!$L255+1)</f>
        <v>0</v>
      </c>
      <c r="EQ255" s="14">
        <f>INDEX(战舰突破!$L$6:$L$18,通天塔!$J255+1)+INDEX(战舰突破!$L$23:$L$35,通天塔!$K255+1)+INDEX(战舰突破!$L$40:$L$52,通天塔!$L255+1)</f>
        <v>200</v>
      </c>
      <c r="ER255" s="18">
        <f>INDEX(战舰突破!$N$6:$N$18,通天塔!$J255+1)+INDEX(战舰突破!$N$23:$N$35,通天塔!$K255+1)+INDEX(战舰突破!$N$40:$N$52,通天塔!$L255+1)</f>
        <v>0</v>
      </c>
      <c r="ES255" s="18">
        <f>INDEX(战舰突破!$O$6:$O$18,通天塔!$J255+1)+INDEX(战舰突破!$O$23:$O$35,通天塔!$K255+1)+INDEX(战舰突破!$O$40:$O$52,通天塔!$L255+1)</f>
        <v>1</v>
      </c>
      <c r="ET255" s="18">
        <f>INDEX(战舰突破!$P$6:$P$18,通天塔!$J255+1)+INDEX(战舰突破!$P$23:$P$35,通天塔!$K255+1)+INDEX(战舰突破!$P$40:$P$52,通天塔!$L255+1)</f>
        <v>0</v>
      </c>
      <c r="EU255" s="18">
        <f>INDEX(战舰突破!$Q$6:$Q$18,通天塔!$J255+1)+INDEX(战舰突破!$Q$23:$Q$35,通天塔!$K255+1)+INDEX(战舰突破!$Q$40:$Q$52,通天塔!$L255+1)</f>
        <v>0.3</v>
      </c>
      <c r="EV255" s="18">
        <f>INDEX(战舰突破!$R$6:$R$18,通天塔!$J255+1)+INDEX(战舰突破!$R$23:$R$35,通天塔!$K255+1)+INDEX(战舰突破!$R$40:$R$52,通天塔!$L255+1)</f>
        <v>0</v>
      </c>
      <c r="EW255" s="18">
        <f>INDEX(战舰突破!$M$6:$M$18,通天塔!$J255+1)+INDEX(战舰突破!$M$23:$M$35,通天塔!$K255+1)+INDEX(战舰突破!$M$40:$M$52,通天塔!$L255+1)</f>
        <v>0.2</v>
      </c>
      <c r="EX255" s="22">
        <f>INDEX(战舰突破!$W$6:$W$18,通天塔!$J255+1)+INDEX(战舰突破!$W$23:$W$35,通天塔!$K255+1)+INDEX(战舰突破!$W$40:$W$52,通天塔!$L255+1)</f>
        <v>0.5</v>
      </c>
      <c r="FA255" s="14">
        <f>INDEX(战舰突破!$S$6:$S$18,通天塔!$J255+1)</f>
        <v>0</v>
      </c>
      <c r="FB255" s="14">
        <f>INDEX(战舰突破!$T$6:$T$18,通天塔!$J255+1)</f>
        <v>0.5</v>
      </c>
      <c r="FC255" s="14">
        <f>INDEX(战舰突破!$U$6:$U$18,通天塔!$J255+1)</f>
        <v>0.1</v>
      </c>
      <c r="FD255" s="14">
        <f>INDEX(战舰突破!$V$6:$V$18,通天塔!$J255+1)</f>
        <v>1</v>
      </c>
      <c r="FE255" s="14">
        <f>INDEX(战舰突破!$X$6:$X$18,通天塔!$J255+1)</f>
        <v>9</v>
      </c>
      <c r="FG255" s="14">
        <f>INDEX(战舰突破!$S$23:$S$35,通天塔!$J255+1)</f>
        <v>0.6</v>
      </c>
      <c r="FH255" s="14">
        <f>INDEX(战舰突破!$T$23:$T$35,通天塔!$J255+1)</f>
        <v>0.55000000000000004</v>
      </c>
      <c r="FI255" s="14">
        <f>INDEX(战舰突破!$U$23:$U$35,通天塔!$J255+1)</f>
        <v>0.1</v>
      </c>
      <c r="FJ255" s="14">
        <f>INDEX(战舰突破!$V$23:$V$35,通天塔!$J255+1)</f>
        <v>1</v>
      </c>
      <c r="FK255" s="14">
        <f>INDEX(战舰突破!$X$23:$X$35,通天塔!$J255+1)</f>
        <v>135</v>
      </c>
      <c r="FM255" s="14">
        <f>INDEX(战舰突破!$S$40:$S$52,通天塔!$J255+1)</f>
        <v>0.6</v>
      </c>
      <c r="FN255" s="14">
        <f>INDEX(战舰突破!$T$40:$T$52,通天塔!$J255+1)</f>
        <v>0.25</v>
      </c>
      <c r="FO255" s="14">
        <f>INDEX(战舰突破!$U$40:$U$52,通天塔!$J255+1)</f>
        <v>0.1</v>
      </c>
      <c r="FP255" s="14">
        <f>INDEX(战舰突破!$V$40:$V$52,通天塔!$J255+1)</f>
        <v>1</v>
      </c>
      <c r="FQ255" s="14">
        <f>INDEX(战舰突破!$X$40:$X$52,通天塔!$J255+1)</f>
        <v>225</v>
      </c>
      <c r="FT255" s="14">
        <f t="shared" si="466"/>
        <v>653595</v>
      </c>
      <c r="FU255" s="14">
        <f t="shared" si="467"/>
        <v>654548</v>
      </c>
      <c r="FV255" s="14">
        <f t="shared" si="468"/>
        <v>570708</v>
      </c>
      <c r="FW255" s="14">
        <f t="shared" si="469"/>
        <v>10085652</v>
      </c>
      <c r="FX255" s="14">
        <f t="shared" si="470"/>
        <v>327279</v>
      </c>
      <c r="FY255" s="14">
        <f t="shared" si="471"/>
        <v>9047398</v>
      </c>
      <c r="FZ255" s="14">
        <f t="shared" si="472"/>
        <v>206115</v>
      </c>
      <c r="GA255" s="28">
        <f t="shared" si="473"/>
        <v>28600</v>
      </c>
      <c r="GB255" s="28">
        <f t="shared" si="474"/>
        <v>27550</v>
      </c>
      <c r="GC255" s="28">
        <f t="shared" si="475"/>
        <v>28600</v>
      </c>
      <c r="GD255" s="28">
        <f t="shared" si="476"/>
        <v>27550</v>
      </c>
      <c r="GE255" s="28">
        <f t="shared" si="477"/>
        <v>1.6384999999999998</v>
      </c>
      <c r="GF255" s="28">
        <f t="shared" si="478"/>
        <v>1.6384999999999998</v>
      </c>
      <c r="GG255" s="28">
        <f t="shared" si="479"/>
        <v>0</v>
      </c>
      <c r="GH255" s="28">
        <f t="shared" si="480"/>
        <v>40.15</v>
      </c>
      <c r="GI255" s="14">
        <f t="shared" si="481"/>
        <v>1</v>
      </c>
      <c r="GJ255" s="14">
        <f t="shared" si="482"/>
        <v>1.6</v>
      </c>
      <c r="GK255" s="14">
        <f t="shared" si="483"/>
        <v>1.6</v>
      </c>
      <c r="GL255" s="18">
        <f t="shared" si="484"/>
        <v>1.7</v>
      </c>
      <c r="GM255" s="18">
        <f t="shared" si="485"/>
        <v>1.75</v>
      </c>
      <c r="GN255" s="18">
        <f t="shared" si="486"/>
        <v>1.45</v>
      </c>
      <c r="GO255" s="29">
        <f t="shared" si="487"/>
        <v>28750</v>
      </c>
      <c r="GP255" s="29">
        <f t="shared" si="487"/>
        <v>29050</v>
      </c>
      <c r="GQ255" s="29">
        <f t="shared" si="487"/>
        <v>29050</v>
      </c>
      <c r="GR255" s="26">
        <f t="shared" si="488"/>
        <v>0.1</v>
      </c>
      <c r="GS255" s="26">
        <f t="shared" si="489"/>
        <v>0.1</v>
      </c>
      <c r="GT255" s="26">
        <f t="shared" si="490"/>
        <v>0.1</v>
      </c>
      <c r="GU255" s="14">
        <f t="shared" si="491"/>
        <v>3</v>
      </c>
      <c r="GV255" s="14">
        <f t="shared" si="492"/>
        <v>3</v>
      </c>
      <c r="GW255" s="14">
        <f t="shared" si="493"/>
        <v>3</v>
      </c>
      <c r="GX255" s="14">
        <f t="shared" si="494"/>
        <v>9</v>
      </c>
      <c r="GY255" s="14">
        <f t="shared" si="495"/>
        <v>135</v>
      </c>
      <c r="GZ255" s="14">
        <f t="shared" si="496"/>
        <v>225</v>
      </c>
      <c r="HA255">
        <v>228</v>
      </c>
      <c r="HB255" s="14">
        <f t="shared" si="497"/>
        <v>92497335</v>
      </c>
      <c r="HD255" s="14">
        <f t="shared" si="498"/>
        <v>654558</v>
      </c>
      <c r="HE255" s="14">
        <f t="shared" si="499"/>
        <v>326767</v>
      </c>
      <c r="HF255" s="29">
        <f t="shared" si="500"/>
        <v>26448</v>
      </c>
      <c r="HG255" s="29">
        <f t="shared" si="501"/>
        <v>18888</v>
      </c>
      <c r="HH255" s="29">
        <f t="shared" si="502"/>
        <v>21187</v>
      </c>
      <c r="HI255" s="29">
        <f t="shared" si="503"/>
        <v>19040</v>
      </c>
      <c r="HJ255" s="14">
        <f t="shared" si="504"/>
        <v>1.6384999999999998</v>
      </c>
      <c r="HK255" s="14">
        <f t="shared" si="505"/>
        <v>1.6384999999999998</v>
      </c>
      <c r="HL255" s="14">
        <f t="shared" si="506"/>
        <v>187885</v>
      </c>
      <c r="HM255" s="14">
        <f t="shared" si="507"/>
        <v>307647</v>
      </c>
      <c r="HN255" s="26">
        <f t="shared" si="508"/>
        <v>0.43207092707425809</v>
      </c>
      <c r="HO255" s="26">
        <f t="shared" si="509"/>
        <v>0.63381395562075915</v>
      </c>
      <c r="HP255" s="29">
        <f t="shared" si="510"/>
        <v>71519</v>
      </c>
      <c r="HQ255" s="29">
        <f t="shared" si="511"/>
        <v>354535</v>
      </c>
      <c r="HR255" s="29">
        <f t="shared" si="512"/>
        <v>303358</v>
      </c>
      <c r="HS255" s="26">
        <f t="shared" si="513"/>
        <v>0.51057409815537247</v>
      </c>
      <c r="HT255" s="26">
        <f t="shared" si="514"/>
        <v>0.51960458507922735</v>
      </c>
      <c r="HU255" s="26">
        <f t="shared" si="515"/>
        <v>0.51960458507922735</v>
      </c>
      <c r="HV255" s="26">
        <f t="shared" si="516"/>
        <v>0.11057409815537245</v>
      </c>
      <c r="HW255" s="29">
        <f t="shared" si="517"/>
        <v>1.8000000000000003</v>
      </c>
      <c r="HX255" s="29">
        <f t="shared" si="518"/>
        <v>2.9088975581563354</v>
      </c>
      <c r="HY255" s="29">
        <f t="shared" si="519"/>
        <v>2.9088975581563354</v>
      </c>
      <c r="HZ255" s="29">
        <f t="shared" si="520"/>
        <v>643671</v>
      </c>
      <c r="IA255" s="29">
        <f t="shared" si="521"/>
        <v>687537.33052063757</v>
      </c>
      <c r="IB255" s="29">
        <f t="shared" si="522"/>
        <v>441218.67272359482</v>
      </c>
      <c r="IC255" s="29">
        <f t="shared" si="523"/>
        <v>3811721</v>
      </c>
      <c r="ID255" s="14">
        <f t="shared" si="524"/>
        <v>1772427</v>
      </c>
      <c r="IH255" s="14">
        <v>5</v>
      </c>
      <c r="II255" s="14">
        <v>3</v>
      </c>
      <c r="IJ255" s="14">
        <v>2400</v>
      </c>
      <c r="IK255" s="14">
        <v>400</v>
      </c>
      <c r="IL255" s="14">
        <v>300</v>
      </c>
      <c r="IM255" s="23">
        <f t="shared" si="525"/>
        <v>1574167312</v>
      </c>
      <c r="IN255" s="23">
        <f t="shared" si="526"/>
        <v>2</v>
      </c>
      <c r="IO255" s="23">
        <f t="shared" si="527"/>
        <v>1574.17</v>
      </c>
      <c r="IP255" s="23">
        <f t="shared" si="528"/>
        <v>1883333795</v>
      </c>
      <c r="IQ255" s="23">
        <f t="shared" si="529"/>
        <v>2</v>
      </c>
      <c r="IR255" s="23">
        <f t="shared" si="530"/>
        <v>1883.33</v>
      </c>
      <c r="IS255" s="14">
        <v>1</v>
      </c>
      <c r="IT255" s="14">
        <v>1</v>
      </c>
      <c r="IU255" s="14">
        <v>240</v>
      </c>
      <c r="IV255" s="14">
        <v>40</v>
      </c>
      <c r="IW255" s="14">
        <v>30</v>
      </c>
      <c r="IX255" s="23">
        <f t="shared" si="531"/>
        <v>197248793</v>
      </c>
      <c r="IY255" s="23">
        <f t="shared" si="532"/>
        <v>1</v>
      </c>
      <c r="IZ255" s="23">
        <f t="shared" si="533"/>
        <v>197248.79</v>
      </c>
      <c r="JA255" s="23"/>
      <c r="JB255" s="23"/>
      <c r="JC255" s="23"/>
      <c r="JG255">
        <f t="shared" si="534"/>
        <v>2.1252460026751896</v>
      </c>
      <c r="JH255">
        <f t="shared" si="535"/>
        <v>3.482215575383298</v>
      </c>
      <c r="JJ255" s="14">
        <v>10</v>
      </c>
      <c r="JK255" s="14">
        <v>2</v>
      </c>
      <c r="JL255" s="14">
        <v>1.5</v>
      </c>
      <c r="JM255" s="23">
        <f t="shared" si="536"/>
        <v>6705370</v>
      </c>
      <c r="JN255" s="23">
        <f t="shared" si="537"/>
        <v>1</v>
      </c>
      <c r="JO255" s="23">
        <f t="shared" si="538"/>
        <v>6705.37</v>
      </c>
      <c r="JP255" s="14">
        <v>30</v>
      </c>
      <c r="JQ255" s="14">
        <v>6</v>
      </c>
      <c r="JR255" s="14">
        <v>4</v>
      </c>
      <c r="JS255" s="23">
        <f t="shared" si="539"/>
        <v>19410162</v>
      </c>
      <c r="JT255" s="23">
        <f t="shared" si="540"/>
        <v>1</v>
      </c>
      <c r="JU255" s="23">
        <f t="shared" si="541"/>
        <v>19410.16</v>
      </c>
      <c r="JW255" s="23">
        <f t="shared" si="542"/>
        <v>25880216</v>
      </c>
      <c r="JX255" s="23">
        <f t="shared" si="543"/>
        <v>1</v>
      </c>
      <c r="JY255" s="23">
        <f t="shared" si="544"/>
        <v>25880.22</v>
      </c>
      <c r="JZ255" s="23">
        <f t="shared" si="545"/>
        <v>10058055</v>
      </c>
      <c r="KA255" s="23">
        <f t="shared" si="546"/>
        <v>1</v>
      </c>
      <c r="KB255" s="23">
        <f t="shared" si="547"/>
        <v>10058.06</v>
      </c>
    </row>
    <row r="256" spans="3:288" ht="16.5" x14ac:dyDescent="0.2">
      <c r="C256" s="14" t="s">
        <v>900</v>
      </c>
      <c r="D256" s="14">
        <v>22</v>
      </c>
      <c r="E256" s="14"/>
      <c r="F256" s="14">
        <v>420</v>
      </c>
      <c r="G256" s="14">
        <v>420</v>
      </c>
      <c r="H256" s="14">
        <v>420</v>
      </c>
      <c r="I256" s="14">
        <v>420</v>
      </c>
      <c r="J256" s="14">
        <v>8</v>
      </c>
      <c r="K256" s="14">
        <v>8</v>
      </c>
      <c r="L256" s="14">
        <v>8</v>
      </c>
      <c r="M256" s="14">
        <v>5</v>
      </c>
      <c r="N256" s="14">
        <v>5</v>
      </c>
      <c r="O256" s="14">
        <v>5</v>
      </c>
      <c r="P256" s="14">
        <v>8</v>
      </c>
      <c r="Q256" s="14">
        <v>7</v>
      </c>
      <c r="R256" s="14">
        <v>7</v>
      </c>
      <c r="S256" s="14">
        <v>7</v>
      </c>
      <c r="T256" s="14">
        <v>7</v>
      </c>
      <c r="U256" s="14">
        <v>7</v>
      </c>
      <c r="V256" s="14">
        <v>7</v>
      </c>
      <c r="W256" s="14">
        <v>7</v>
      </c>
      <c r="X256" s="14">
        <v>420</v>
      </c>
      <c r="Y256" s="14">
        <v>420</v>
      </c>
      <c r="Z256" s="14">
        <v>420</v>
      </c>
      <c r="AA256" s="14">
        <v>420</v>
      </c>
      <c r="AB256" s="14">
        <v>420</v>
      </c>
      <c r="AC256" s="14">
        <v>420</v>
      </c>
      <c r="AD256" s="14">
        <v>420</v>
      </c>
      <c r="AE256" s="14">
        <v>420</v>
      </c>
      <c r="AF256" s="14">
        <v>68</v>
      </c>
      <c r="AG256" s="14">
        <v>62</v>
      </c>
      <c r="AH256" s="14">
        <v>62</v>
      </c>
      <c r="AI256" s="14">
        <v>62</v>
      </c>
      <c r="AJ256" s="14">
        <v>62</v>
      </c>
      <c r="AK256" s="14">
        <v>62</v>
      </c>
      <c r="AL256" s="14">
        <v>62</v>
      </c>
      <c r="AM256" s="14">
        <v>62</v>
      </c>
      <c r="AN256" s="14">
        <v>4</v>
      </c>
      <c r="AO256" s="14">
        <v>4</v>
      </c>
      <c r="AP256" s="14">
        <v>4</v>
      </c>
      <c r="AQ256" s="14">
        <v>4</v>
      </c>
      <c r="AR256" s="14">
        <v>4</v>
      </c>
      <c r="AS256" s="14">
        <v>0</v>
      </c>
      <c r="AT256" s="14">
        <v>0</v>
      </c>
      <c r="AU256" s="14">
        <v>0</v>
      </c>
      <c r="AV256" s="14">
        <v>0</v>
      </c>
      <c r="AW256" s="14">
        <v>3</v>
      </c>
      <c r="AX256" s="14">
        <v>3</v>
      </c>
      <c r="AY256" s="14">
        <v>0</v>
      </c>
      <c r="AZ256" s="14">
        <v>0</v>
      </c>
      <c r="BA256" s="14">
        <v>17</v>
      </c>
      <c r="BF256" s="14">
        <f>ROUND((INDEX(新战舰养成!S$6:S$18,通天塔!$J256+1)+INDEX(新战舰养成!D$6:D$18,通天塔!$J256+1)*(通天塔!$G256-1))*INDEX(战舰突破!$D$6:$D$18,通天塔!$M256+1),0)</f>
        <v>137853</v>
      </c>
      <c r="BG256" s="14">
        <f>ROUND((INDEX(新战舰养成!T$6:T$18,通天塔!$J256+1)+INDEX(新战舰养成!E$6:E$18,通天塔!$J256+1)*(通天塔!$G256-1))*INDEX(战舰突破!$D$6:$D$18,通天塔!$M256+1),0)</f>
        <v>1102726</v>
      </c>
      <c r="BH256" s="14">
        <f>ROUND((INDEX(新战舰养成!U$6:U$18,通天塔!$J256+1)+INDEX(新战舰养成!F$6:F$18,通天塔!$J256+1)*(通天塔!$G256-1))*INDEX(战舰突破!$D$6:$D$18,通天塔!$M256+1),0)</f>
        <v>69053</v>
      </c>
      <c r="BI256" s="14">
        <f>ROUND((INDEX(新战舰养成!V$6:V$18,通天塔!$J256+1)+INDEX(新战舰养成!G$6:G$18,通天塔!$J256+1)*(通天塔!$G256-1))*INDEX(战舰突破!$D$6:$D$18,通天塔!$M256+1),0)</f>
        <v>480</v>
      </c>
      <c r="BJ256" s="14">
        <f>ROUND((INDEX(新战舰养成!W$6:W$18,通天塔!$J256+1)+INDEX(新战舰养成!H$6:H$18,通天塔!$J256+1)*(通天塔!$G256-1))*INDEX(战舰突破!$D$6:$D$18,通天塔!$M256+1),0)</f>
        <v>6</v>
      </c>
      <c r="BL256" s="14">
        <f>IF($H256&gt;0,ROUND((INDEX(新战舰养成!X$6:X$18,通天塔!$K256+1)+INDEX(新战舰养成!I$6:I$18,通天塔!$K256+1)*(通天塔!$H256-1))*INDEX(战舰突破!$D$6:$D$18,通天塔!$N256+1),0),0)</f>
        <v>138301</v>
      </c>
      <c r="BM256" s="14">
        <f>IF($H256&gt;0,ROUND((INDEX(新战舰养成!Y$6:Y$18,通天塔!$K256+1)+INDEX(新战舰养成!J$6:J$18,通天塔!$K256+1)*(通天塔!$H256-1))*INDEX(战舰突破!$D$6:$D$18,通天塔!$N256+1),0),0)</f>
        <v>0</v>
      </c>
      <c r="BN256" s="14">
        <f>IF($H256&gt;0,ROUND((INDEX(新战舰养成!Z$6:Z$18,通天塔!$K256+1)+INDEX(新战舰养成!K$6:K$18,通天塔!$K256+1)*(通天塔!$H256-1))*INDEX(战舰突破!$D$6:$D$18,通天塔!$N256+1),0),0)</f>
        <v>0</v>
      </c>
      <c r="BO256" s="14">
        <f>IF($H256&gt;0,ROUND((INDEX(新战舰养成!AA$6:AA$18,通天塔!$K256+1)+INDEX(新战舰养成!L$6:L$18,通天塔!$K256+1)*(通天塔!$H256-1))*INDEX(战舰突破!$D$6:$D$18,通天塔!$N256+1),0),0)</f>
        <v>1378528</v>
      </c>
      <c r="BP256" s="14">
        <f>IF($H256&gt;0,ROUND((INDEX(新战舰养成!AB$6:AB$18,通天塔!$K256+1)+INDEX(新战舰养成!M$6:M$18,通天塔!$K256+1)*(通天塔!$H256-1))*INDEX(战舰突破!$D$6:$D$18,通天塔!$N256+1),0),0)</f>
        <v>27453</v>
      </c>
      <c r="BR256" s="14">
        <f>IF($I256&gt;0,ROUND((INDEX(新战舰养成!AC$6:AC$18,通天塔!$L256+1)+INDEX(新战舰养成!I$6:I$18,通天塔!$L256+1)*(通天塔!$I256-1))*INDEX(战舰突破!$D$6:$D$18,通天塔!$O256+1),0),0)</f>
        <v>138781</v>
      </c>
      <c r="BS256" s="14">
        <f>IF($I256&gt;0,ROUND((INDEX(新战舰养成!AD$6:AD$18,通天塔!$L256+1)+INDEX(新战舰养成!J$6:J$18,通天塔!$L256+1)*(通天塔!$I256-1))*INDEX(战舰突破!$D$6:$D$18,通天塔!$O256+1),0),0)</f>
        <v>0</v>
      </c>
      <c r="BT256" s="14">
        <f>IF($I256&gt;0,ROUND((INDEX(新战舰养成!AE$6:AE$18,通天塔!$L256+1)+INDEX(新战舰养成!K$6:K$18,通天塔!$L256+1)*(通天塔!$I256-1))*INDEX(战舰突破!$D$6:$D$18,通天塔!$O256+1),0),0)</f>
        <v>0</v>
      </c>
      <c r="BU256" s="14">
        <f>IF($I256&gt;0,ROUND((INDEX(新战舰养成!AF$6:AF$18,通天塔!$L256+1)+INDEX(新战舰养成!L$6:L$18,通天塔!$L256+1)*(通天塔!$I256-1))*INDEX(战舰突破!$D$6:$D$18,通天塔!$O256+1),0),0)</f>
        <v>924064</v>
      </c>
      <c r="BV256" s="14">
        <f>IF($I256&gt;0,ROUND((INDEX(新战舰养成!AG$6:AG$18,通天塔!$L256+1)+INDEX(新战舰养成!M$6:M$18,通天塔!$L256+1)*(通天塔!$I256-1))*INDEX(战舰突破!$D$6:$D$18,通天塔!$O256+1),0),0)</f>
        <v>36898</v>
      </c>
      <c r="BY256" s="14">
        <f>(INDEX(装备数值!$C$13:$G$116,通天塔!$P256*8+1,BY$2)+INDEX(装备数值!$C$13:$G$116,通天塔!$Q256*8+2,BY$2)+INDEX(装备数值!$C$13:$G$116,通天塔!$S256*8+3,BY$2)+INDEX(装备数值!$C$13:$G$116,通天塔!$R256*8+4,BY$2)+INDEX(装备数值!$C$13:$G$116,通天塔!$T256*8+5,BY$2)+INDEX(装备数值!$C$13:$G$116,通天塔!$U256*8+6,BY$2)+INDEX(装备数值!$C$13:$G$116,通天塔!$V256*8+7,BY$2)+INDEX(装备数值!$C$13:$G$116,通天塔!$W256*8+8,BY$2))</f>
        <v>38375</v>
      </c>
      <c r="BZ256" s="14">
        <f>(INDEX(装备数值!$C$13:$G$116,通天塔!$P256*8+1,BZ$2)+INDEX(装备数值!$C$13:$G$116,通天塔!$Q256*8+2,BZ$2)+INDEX(装备数值!$C$13:$G$116,通天塔!$S256*8+3,BZ$2)+INDEX(装备数值!$C$13:$G$116,通天塔!$R256*8+4,BZ$2)+INDEX(装备数值!$C$13:$G$116,通天塔!$T256*8+5,BZ$2)+INDEX(装备数值!$C$13:$G$116,通天塔!$U256*8+6,BZ$2)+INDEX(装备数值!$C$13:$G$116,通天塔!$V256*8+7,BZ$2)+INDEX(装备数值!$C$13:$G$116,通天塔!$W256*8+8,BZ$2))</f>
        <v>263625</v>
      </c>
      <c r="CA256" s="14">
        <f>(INDEX(装备数值!$C$13:$G$116,通天塔!$P256*8+1,CA$2)+INDEX(装备数值!$C$13:$G$116,通天塔!$Q256*8+2,CA$2)+INDEX(装备数值!$C$13:$G$116,通天塔!$S256*8+3,CA$2)+INDEX(装备数值!$C$13:$G$116,通天塔!$R256*8+4,CA$2)+INDEX(装备数值!$C$13:$G$116,通天塔!$T256*8+5,CA$2)+INDEX(装备数值!$C$13:$G$116,通天塔!$U256*8+6,CA$2)+INDEX(装备数值!$C$13:$G$116,通天塔!$V256*8+7,CA$2)+INDEX(装备数值!$C$13:$G$116,通天塔!$W256*8+8,CA$2))</f>
        <v>16500</v>
      </c>
      <c r="CB256" s="14">
        <f>(INDEX(装备数值!$C$13:$G$116,通天塔!$P256*8+1,CB$2)+INDEX(装备数值!$C$13:$G$116,通天塔!$Q256*8+2,CB$2)+INDEX(装备数值!$C$13:$G$116,通天塔!$S256*8+3,CB$2)+INDEX(装备数值!$C$13:$G$116,通天塔!$R256*8+4,CB$2)+INDEX(装备数值!$C$13:$G$116,通天塔!$T256*8+5,CB$2)+INDEX(装备数值!$C$13:$G$116,通天塔!$U256*8+6,CB$2)+INDEX(装备数值!$C$13:$G$116,通天塔!$V256*8+7,CB$2)+INDEX(装备数值!$C$13:$G$116,通天塔!$W256*8+8,CB$2))</f>
        <v>330000</v>
      </c>
      <c r="CC256" s="14">
        <f>(INDEX(装备数值!$C$13:$G$116,通天塔!$P256*8+1,CC$2)+INDEX(装备数值!$C$13:$G$116,通天塔!$Q256*8+2,CC$2)+INDEX(装备数值!$C$13:$G$116,通天塔!$S256*8+3,CC$2)+INDEX(装备数值!$C$13:$G$116,通天塔!$R256*8+4,CC$2)+INDEX(装备数值!$C$13:$G$116,通天塔!$T256*8+5,CC$2)+INDEX(装备数值!$C$13:$G$116,通天塔!$U256*8+6,CC$2)+INDEX(装备数值!$C$13:$G$116,通天塔!$V256*8+7,CC$2)+INDEX(装备数值!$C$13:$G$116,通天塔!$W256*8+8,CC$2))</f>
        <v>6450</v>
      </c>
      <c r="CF256" s="14">
        <f>INDEX(装备数值!$I$13:$M$116,通天塔!$P256*8+1,CF$2)*$X256+INDEX(装备数值!$I$13:$M$116,通天塔!$Q256*8+2,CF$2)*$Y256+INDEX(装备数值!$I$13:$M$116,通天塔!$S256*8+3,CF$2)*$Z256+INDEX(装备数值!$I$13:$M$116,通天塔!$R256*8+4,CF$2)*$AA256+INDEX(装备数值!$I$13:$M$116,通天塔!$T256*8+5,CF$2)*$AB256+INDEX(装备数值!$I$13:$M$116,通天塔!$U256*8+6,CF$2)*$AC256+INDEX(装备数值!$I$13:$M$116,通天塔!$V256*8+7,CF$2)*$AD256+INDEX(装备数值!$I$13:$M$116,通天塔!$W256*8+8,CF$2)*$AE256</f>
        <v>98700</v>
      </c>
      <c r="CG256" s="14">
        <f>INDEX(装备数值!$I$13:$M$116,通天塔!$P256*8+1,CG$2)*$X256+INDEX(装备数值!$I$13:$M$116,通天塔!$Q256*8+2,CG$2)*$Y256+INDEX(装备数值!$I$13:$M$116,通天塔!$S256*8+3,CG$2)*$Z256+INDEX(装备数值!$I$13:$M$116,通天塔!$R256*8+4,CG$2)*$AA256+INDEX(装备数值!$I$13:$M$116,通天塔!$T256*8+5,CG$2)*$AB256+INDEX(装备数值!$I$13:$M$116,通天塔!$U256*8+6,CG$2)*$AC256+INDEX(装备数值!$I$13:$M$116,通天塔!$V256*8+7,CG$2)*$AD256+INDEX(装备数值!$I$13:$M$116,通天塔!$W256*8+8,CG$2)*$AE256</f>
        <v>711900</v>
      </c>
      <c r="CH256" s="14">
        <f>INDEX(装备数值!$I$13:$M$116,通天塔!$P256*8+1,CH$2)*$X256+INDEX(装备数值!$I$13:$M$116,通天塔!$Q256*8+2,CH$2)*$Y256+INDEX(装备数值!$I$13:$M$116,通天塔!$S256*8+3,CH$2)*$Z256+INDEX(装备数值!$I$13:$M$116,通天塔!$R256*8+4,CH$2)*$AA256+INDEX(装备数值!$I$13:$M$116,通天塔!$T256*8+5,CH$2)*$AB256+INDEX(装备数值!$I$13:$M$116,通天塔!$U256*8+6,CH$2)*$AC256+INDEX(装备数值!$I$13:$M$116,通天塔!$V256*8+7,CH$2)*$AD256+INDEX(装备数值!$I$13:$M$116,通天塔!$W256*8+8,CH$2)*$AE256</f>
        <v>46200</v>
      </c>
      <c r="CI256" s="14">
        <f>INDEX(装备数值!$I$13:$M$116,通天塔!$P256*8+1,CI$2)*$X256+INDEX(装备数值!$I$13:$M$116,通天塔!$Q256*8+2,CI$2)*$Y256+INDEX(装备数值!$I$13:$M$116,通天塔!$S256*8+3,CI$2)*$Z256+INDEX(装备数值!$I$13:$M$116,通天塔!$R256*8+4,CI$2)*$AA256+INDEX(装备数值!$I$13:$M$116,通天塔!$T256*8+5,CI$2)*$AB256+INDEX(装备数值!$I$13:$M$116,通天塔!$U256*8+6,CI$2)*$AC256+INDEX(装备数值!$I$13:$M$116,通天塔!$V256*8+7,CI$2)*$AD256+INDEX(装备数值!$I$13:$M$116,通天塔!$W256*8+8,CI$2)*$AE256</f>
        <v>924000</v>
      </c>
      <c r="CJ256" s="14">
        <f>INDEX(装备数值!$I$13:$M$116,通天塔!$P256*8+1,CJ$2)*$X256+INDEX(装备数值!$I$13:$M$116,通天塔!$Q256*8+2,CJ$2)*$Y256+INDEX(装备数值!$I$13:$M$116,通天塔!$S256*8+3,CJ$2)*$Z256+INDEX(装备数值!$I$13:$M$116,通天塔!$R256*8+4,CJ$2)*$AA256+INDEX(装备数值!$I$13:$M$116,通天塔!$T256*8+5,CJ$2)*$AB256+INDEX(装备数值!$I$13:$M$116,通天塔!$U256*8+6,CJ$2)*$AC256+INDEX(装备数值!$I$13:$M$116,通天塔!$V256*8+7,CJ$2)*$AD256+INDEX(装备数值!$I$13:$M$116,通天塔!$W256*8+8,CJ$2)*$AE256</f>
        <v>18060</v>
      </c>
      <c r="CM256" s="14">
        <f>INDEX(装备数值!$X$13:$AH$116,$P256*8+1,CM$2)*$AF256+INDEX(装备数值!$X$13:$AH$116,$Q256*8+2,CM$2)*$AG256+INDEX(装备数值!$X$13:$AH$116,$S256*8+3,CM$2)*$AH256+INDEX(装备数值!$X$13:$AH$116,$R256*8+4,CM$2)*$AI256+INDEX(装备数值!$X$13:$AH$116,$T256*8+5,CM$2)*$AJ256+INDEX(装备数值!$X$13:$AH$116,$U256*8+6,CM$2)*$AK256+INDEX(装备数值!$X$13:$AH$116,$V256*8+7,CM$2)*$AL256+INDEX(装备数值!$X$13:$AH$116,$W256*8+8,CM$2)*$AM256</f>
        <v>37200</v>
      </c>
      <c r="CN256" s="14">
        <f>INDEX(装备数值!$X$13:$AH$116,$P256*8+1,CN$2)*$AF256+INDEX(装备数值!$X$13:$AH$116,$Q256*8+2,CN$2)*$AG256+INDEX(装备数值!$X$13:$AH$116,$S256*8+3,CN$2)*$AH256+INDEX(装备数值!$X$13:$AH$116,$R256*8+4,CN$2)*$AI256+INDEX(装备数值!$X$13:$AH$116,$T256*8+5,CN$2)*$AJ256+INDEX(装备数值!$X$13:$AH$116,$U256*8+6,CN$2)*$AK256+INDEX(装备数值!$X$13:$AH$116,$V256*8+7,CN$2)*$AL256+INDEX(装备数值!$X$13:$AH$116,$W256*8+8,CN$2)*$AM256</f>
        <v>279000</v>
      </c>
      <c r="CO256" s="14">
        <f>INDEX(装备数值!$X$13:$AH$116,$P256*8+1,CO$2)*$AF256+INDEX(装备数值!$X$13:$AH$116,$Q256*8+2,CO$2)*$AG256+INDEX(装备数值!$X$13:$AH$116,$S256*8+3,CO$2)*$AH256+INDEX(装备数值!$X$13:$AH$116,$R256*8+4,CO$2)*$AI256+INDEX(装备数值!$X$13:$AH$116,$T256*8+5,CO$2)*$AJ256+INDEX(装备数值!$X$13:$AH$116,$U256*8+6,CO$2)*$AK256+INDEX(装备数值!$X$13:$AH$116,$V256*8+7,CO$2)*$AL256+INDEX(装备数值!$X$13:$AH$116,$W256*8+8,CO$2)*$AM256</f>
        <v>18600</v>
      </c>
      <c r="CP256" s="14">
        <f>INDEX(装备数值!$X$13:$AH$116,$P256*8+1,CP$2)*$AF256+INDEX(装备数值!$X$13:$AH$116,$Q256*8+2,CP$2)*$AG256+INDEX(装备数值!$X$13:$AH$116,$S256*8+3,CP$2)*$AH256+INDEX(装备数值!$X$13:$AH$116,$R256*8+4,CP$2)*$AI256+INDEX(装备数值!$X$13:$AH$116,$T256*8+5,CP$2)*$AJ256+INDEX(装备数值!$X$13:$AH$116,$U256*8+6,CP$2)*$AK256+INDEX(装备数值!$X$13:$AH$116,$V256*8+7,CP$2)*$AL256+INDEX(装备数值!$X$13:$AH$116,$W256*8+8,CP$2)*$AM256</f>
        <v>407000</v>
      </c>
      <c r="CQ256" s="14">
        <f>INDEX(装备数值!$X$13:$AH$116,$P256*8+1,CQ$2)*$AF256+INDEX(装备数值!$X$13:$AH$116,$Q256*8+2,CQ$2)*$AG256+INDEX(装备数值!$X$13:$AH$116,$S256*8+3,CQ$2)*$AH256+INDEX(装备数值!$X$13:$AH$116,$R256*8+4,CQ$2)*$AI256+INDEX(装备数值!$X$13:$AH$116,$T256*8+5,CQ$2)*$AJ256+INDEX(装备数值!$X$13:$AH$116,$U256*8+6,CQ$2)*$AK256+INDEX(装备数值!$X$13:$AH$116,$V256*8+7,CQ$2)*$AL256+INDEX(装备数值!$X$13:$AH$116,$W256*8+8,CQ$2)*$AM256</f>
        <v>7440</v>
      </c>
      <c r="CR256" s="14">
        <f>INDEX(装备数值!$X$13:$AH$116,$P256*8+1,CR$2)*$AF256+INDEX(装备数值!$X$13:$AH$116,$Q256*8+2,CR$2)*$AG256+INDEX(装备数值!$X$13:$AH$116,$S256*8+3,CR$2)*$AH256+INDEX(装备数值!$X$13:$AH$116,$R256*8+4,CR$2)*$AI256+INDEX(装备数值!$X$13:$AH$116,$T256*8+5,CR$2)*$AJ256+INDEX(装备数值!$X$13:$AH$116,$U256*8+6,CR$2)*$AK256+INDEX(装备数值!$X$13:$AH$116,$V256*8+7,CR$2)*$AL256+INDEX(装备数值!$X$13:$AH$116,$W256*8+8,CR$2)*$AM256</f>
        <v>29616</v>
      </c>
      <c r="CS256" s="14">
        <f>INDEX(装备数值!$X$13:$AH$116,$P256*8+1,CS$2)*$AF256+INDEX(装备数值!$X$13:$AH$116,$Q256*8+2,CS$2)*$AG256+INDEX(装备数值!$X$13:$AH$116,$S256*8+3,CS$2)*$AH256+INDEX(装备数值!$X$13:$AH$116,$R256*8+4,CS$2)*$AI256+INDEX(装备数值!$X$13:$AH$116,$T256*8+5,CS$2)*$AJ256+INDEX(装备数值!$X$13:$AH$116,$U256*8+6,CS$2)*$AK256+INDEX(装备数值!$X$13:$AH$116,$V256*8+7,CS$2)*$AL256+INDEX(装备数值!$X$13:$AH$116,$W256*8+8,CS$2)*$AM256</f>
        <v>27900</v>
      </c>
      <c r="CT256" s="14">
        <f>INDEX(装备数值!$X$13:$AH$116,$P256*8+1,CT$2)*$AF256+INDEX(装备数值!$X$13:$AH$116,$Q256*8+2,CT$2)*$AG256+INDEX(装备数值!$X$13:$AH$116,$S256*8+3,CT$2)*$AH256+INDEX(装备数值!$X$13:$AH$116,$R256*8+4,CT$2)*$AI256+INDEX(装备数值!$X$13:$AH$116,$T256*8+5,CT$2)*$AJ256+INDEX(装备数值!$X$13:$AH$116,$U256*8+6,CT$2)*$AK256+INDEX(装备数值!$X$13:$AH$116,$V256*8+7,CT$2)*$AL256+INDEX(装备数值!$X$13:$AH$116,$W256*8+8,CT$2)*$AM256</f>
        <v>29616</v>
      </c>
      <c r="CU256" s="14">
        <f>INDEX(装备数值!$X$13:$AH$116,$P256*8+1,CU$2)*$AF256+INDEX(装备数值!$X$13:$AH$116,$Q256*8+2,CU$2)*$AG256+INDEX(装备数值!$X$13:$AH$116,$S256*8+3,CU$2)*$AH256+INDEX(装备数值!$X$13:$AH$116,$R256*8+4,CU$2)*$AI256+INDEX(装备数值!$X$13:$AH$116,$T256*8+5,CU$2)*$AJ256+INDEX(装备数值!$X$13:$AH$116,$U256*8+6,CU$2)*$AK256+INDEX(装备数值!$X$13:$AH$116,$V256*8+7,CU$2)*$AL256+INDEX(装备数值!$X$13:$AH$116,$W256*8+8,CU$2)*$AM256</f>
        <v>27900</v>
      </c>
      <c r="CV256" s="14">
        <f>INDEX(装备数值!$X$13:$AH$116,$P256*8+1,CV$2)*$AF256+INDEX(装备数值!$X$13:$AH$116,$Q256*8+2,CV$2)*$AG256+INDEX(装备数值!$X$13:$AH$116,$S256*8+3,CV$2)*$AH256+INDEX(装备数值!$X$13:$AH$116,$R256*8+4,CV$2)*$AI256+INDEX(装备数值!$X$13:$AH$116,$T256*8+5,CV$2)*$AJ256+INDEX(装备数值!$X$13:$AH$116,$U256*8+6,CV$2)*$AK256+INDEX(装备数值!$X$13:$AH$116,$V256*8+7,CV$2)*$AL256+INDEX(装备数值!$X$13:$AH$116,$W256*8+8,CV$2)*$AM256</f>
        <v>62</v>
      </c>
      <c r="CW256" s="14">
        <f>INDEX(装备数值!$X$13:$AH$116,$P256*8+1,CW$2)*$AF256+INDEX(装备数值!$X$13:$AH$116,$Q256*8+2,CW$2)*$AG256+INDEX(装备数值!$X$13:$AH$116,$S256*8+3,CW$2)*$AH256+INDEX(装备数值!$X$13:$AH$116,$R256*8+4,CW$2)*$AI256+INDEX(装备数值!$X$13:$AH$116,$T256*8+5,CW$2)*$AJ256+INDEX(装备数值!$X$13:$AH$116,$U256*8+6,CW$2)*$AK256+INDEX(装备数值!$X$13:$AH$116,$V256*8+7,CW$2)*$AL256+INDEX(装备数值!$X$13:$AH$116,$W256*8+8,CW$2)*$AM256</f>
        <v>62</v>
      </c>
      <c r="CY256" s="14">
        <f>INDEX(装备数值!$AN$17:$AN$117,MATCH(MIN($X256:$AE256),装备数值!$AO$17:$AO$117,1))</f>
        <v>42</v>
      </c>
      <c r="CZ256" s="14">
        <f>IF(COUNTIF($P256:$W256,"&gt;"&amp;0)=8,INDEX(装备数值!AR$17:AR$117,$CY256+1),0)</f>
        <v>15120</v>
      </c>
      <c r="DA256" s="14">
        <f>IF(COUNTIF($P256:$W256,"&gt;"&amp;0)=8,INDEX(装备数值!AS$17:AS$117,$CY256+1),0)</f>
        <v>113400</v>
      </c>
      <c r="DB256" s="14">
        <f>IF(COUNTIF($P256:$W256,"&gt;"&amp;0)=8,INDEX(装备数值!AT$17:AT$117,$CY256+1),0)</f>
        <v>7560</v>
      </c>
      <c r="DC256" s="14">
        <f>IF(COUNTIF($P256:$W256,"&gt;"&amp;0)=8,INDEX(装备数值!AU$17:AU$117,$CY256+1),0)</f>
        <v>151200</v>
      </c>
      <c r="DD256" s="14">
        <f>IF(COUNTIF($P256:$W256,"&gt;"&amp;0)=8,INDEX(装备数值!AV$17:AV$117,$CY256+1),0)</f>
        <v>2856</v>
      </c>
      <c r="DF256" s="14">
        <f>INDEX(装备数值!$AY$17:$AY$77,MATCH(MIN($AF256:$AM256),装备数值!$AZ$17:$AZ$77,1))</f>
        <v>31</v>
      </c>
      <c r="DG256" s="26">
        <f>INDEX(装备数值!BA$17:BA$77,通天塔!DF256+1)</f>
        <v>0.48499999999999999</v>
      </c>
      <c r="DH256" s="26">
        <f>INDEX(装备数值!BA$17:BA$77,通天塔!DF256+1)</f>
        <v>0.48499999999999999</v>
      </c>
      <c r="DJ256" s="14">
        <f t="shared" si="465"/>
        <v>26</v>
      </c>
      <c r="DK256" s="14">
        <f>VLOOKUP(DJ256,军阶与晶片数值!$W$6:$X$27,2)</f>
        <v>6</v>
      </c>
      <c r="DL256" s="14">
        <f>INDEX(军阶与晶片数值!Y$6:Y$27,$DK256+1)</f>
        <v>550</v>
      </c>
      <c r="DM256" s="14">
        <f>INDEX(军阶与晶片数值!Z$6:Z$27,$DK256+1)</f>
        <v>550</v>
      </c>
      <c r="DN256" s="14">
        <f>INDEX(军阶与晶片数值!AA$6:AA$27,$DK256+1)</f>
        <v>550</v>
      </c>
      <c r="DO256" s="14">
        <f>INDEX(军阶与晶片数值!AB$6:AB$27,$DK256+1)</f>
        <v>550</v>
      </c>
      <c r="DP256" s="26">
        <f>INDEX(军阶与晶片数值!AC$6:AC$27,$DK256+1)</f>
        <v>35</v>
      </c>
      <c r="DQ256" s="26">
        <f>INDEX(军阶与晶片数值!AD$6:AD$27,$DK256+1)</f>
        <v>17.5</v>
      </c>
      <c r="DS256" s="26">
        <f>INDEX(军阶与晶片数值!I$6:I$16,AN256+1)</f>
        <v>0.15</v>
      </c>
      <c r="DT256" s="26">
        <f>INDEX(军阶与晶片数值!M$6:M$16,AO256+1)</f>
        <v>0.15</v>
      </c>
      <c r="DU256" s="26">
        <f>INDEX(军阶与晶片数值!J$6:J$16,AP256+1)</f>
        <v>0.15</v>
      </c>
      <c r="DV256" s="26">
        <f>INDEX(军阶与晶片数值!K$6:K$16,AQ256+1)</f>
        <v>0.3</v>
      </c>
      <c r="DW256" s="26">
        <f>INDEX(军阶与晶片数值!L$6:L$16,AR256+1)</f>
        <v>0.3</v>
      </c>
      <c r="DX256" s="28">
        <f>INDEX(军阶与晶片数值!N$6:N$16,AS256+1)</f>
        <v>0</v>
      </c>
      <c r="DY256" s="28">
        <f>INDEX(军阶与晶片数值!O$6:O$16,AT256+1)</f>
        <v>0</v>
      </c>
      <c r="DZ256" s="28">
        <f>INDEX(军阶与晶片数值!P$6:P$16,AU256+1)</f>
        <v>0</v>
      </c>
      <c r="EA256" s="28">
        <f>INDEX(军阶与晶片数值!Q$6:Q$16,AV256+1)</f>
        <v>0</v>
      </c>
      <c r="EB256" s="26">
        <f>INDEX(军阶与晶片数值!R$6:R$16,AW256+1)</f>
        <v>0.13</v>
      </c>
      <c r="EC256" s="26">
        <f>INDEX(军阶与晶片数值!S$6:S$16,AX256+1)</f>
        <v>0.13</v>
      </c>
      <c r="ED256" s="26">
        <f>INDEX(军阶与晶片数值!T$6:T$16,AY256+1)</f>
        <v>0</v>
      </c>
      <c r="EE256" s="26">
        <f>INDEX(军阶与晶片数值!U$6:U$16,AZ256+1)</f>
        <v>0</v>
      </c>
      <c r="EG256" s="26">
        <f>INDEX(军阶与晶片数值!$C$6:$C$36,通天塔!$BA256+1)</f>
        <v>0.85</v>
      </c>
      <c r="EH256" s="26">
        <f>INDEX(军阶与晶片数值!$C$6:$C$36,通天塔!$BA256+1)</f>
        <v>0.85</v>
      </c>
      <c r="EI256" s="26">
        <f>INDEX(军阶与晶片数值!$C$6:$C$36,通天塔!$BA256+1)</f>
        <v>0.85</v>
      </c>
      <c r="EJ256" s="26">
        <f>INDEX(军阶与晶片数值!$C$6:$C$36,通天塔!$BA256+1)</f>
        <v>0.85</v>
      </c>
      <c r="EK256" s="26">
        <f>INDEX(军阶与晶片数值!$C$6:$C$36,通天塔!$BA256+1)</f>
        <v>0.85</v>
      </c>
      <c r="EM256" s="14">
        <f>INDEX(战舰突破!$H$6:$H$18,通天塔!$J256+1)+INDEX(战舰突破!$H$23:$H$35,通天塔!$K256+1)+INDEX(战舰突破!$H$40:$H$52,通天塔!$L256+1)</f>
        <v>200</v>
      </c>
      <c r="EN256" s="14">
        <f>INDEX(战舰突破!$I$6:$I$18,通天塔!$J256+1)+INDEX(战舰突破!$I$23:$I$35,通天塔!$K256+1)+INDEX(战舰突破!$I$40:$I$52,通天塔!$L256+1)</f>
        <v>200</v>
      </c>
      <c r="EO256" s="14">
        <f>INDEX(战舰突破!$J$6:$J$18,通天塔!$J256+1)+INDEX(战舰突破!$J$23:$J$35,通天塔!$K256+1)+INDEX(战舰突破!$J$40:$J$52,通天塔!$L256+1)</f>
        <v>0</v>
      </c>
      <c r="EP256" s="14">
        <f>INDEX(战舰突破!$K$6:$K$18,通天塔!$J256+1)+INDEX(战舰突破!$K$23:$K$35,通天塔!$K256+1)+INDEX(战舰突破!$K$40:$K$52,通天塔!$L256+1)</f>
        <v>0</v>
      </c>
      <c r="EQ256" s="14">
        <f>INDEX(战舰突破!$L$6:$L$18,通天塔!$J256+1)+INDEX(战舰突破!$L$23:$L$35,通天塔!$K256+1)+INDEX(战舰突破!$L$40:$L$52,通天塔!$L256+1)</f>
        <v>200</v>
      </c>
      <c r="ER256" s="18">
        <f>INDEX(战舰突破!$N$6:$N$18,通天塔!$J256+1)+INDEX(战舰突破!$N$23:$N$35,通天塔!$K256+1)+INDEX(战舰突破!$N$40:$N$52,通天塔!$L256+1)</f>
        <v>0</v>
      </c>
      <c r="ES256" s="18">
        <f>INDEX(战舰突破!$O$6:$O$18,通天塔!$J256+1)+INDEX(战舰突破!$O$23:$O$35,通天塔!$K256+1)+INDEX(战舰突破!$O$40:$O$52,通天塔!$L256+1)</f>
        <v>1.4</v>
      </c>
      <c r="ET256" s="18">
        <f>INDEX(战舰突破!$P$6:$P$18,通天塔!$J256+1)+INDEX(战舰突破!$P$23:$P$35,通天塔!$K256+1)+INDEX(战舰突破!$P$40:$P$52,通天塔!$L256+1)</f>
        <v>0</v>
      </c>
      <c r="EU256" s="18">
        <f>INDEX(战舰突破!$Q$6:$Q$18,通天塔!$J256+1)+INDEX(战舰突破!$Q$23:$Q$35,通天塔!$K256+1)+INDEX(战舰突破!$Q$40:$Q$52,通天塔!$L256+1)</f>
        <v>0.3</v>
      </c>
      <c r="EV256" s="18">
        <f>INDEX(战舰突破!$R$6:$R$18,通天塔!$J256+1)+INDEX(战舰突破!$R$23:$R$35,通天塔!$K256+1)+INDEX(战舰突破!$R$40:$R$52,通天塔!$L256+1)</f>
        <v>0</v>
      </c>
      <c r="EW256" s="18">
        <f>INDEX(战舰突破!$M$6:$M$18,通天塔!$J256+1)+INDEX(战舰突破!$M$23:$M$35,通天塔!$K256+1)+INDEX(战舰突破!$M$40:$M$52,通天塔!$L256+1)</f>
        <v>0.2</v>
      </c>
      <c r="EX256" s="22">
        <f>INDEX(战舰突破!$W$6:$W$18,通天塔!$J256+1)+INDEX(战舰突破!$W$23:$W$35,通天塔!$K256+1)+INDEX(战舰突破!$W$40:$W$52,通天塔!$L256+1)</f>
        <v>0.5</v>
      </c>
      <c r="FA256" s="14">
        <f>INDEX(战舰突破!$S$6:$S$18,通天塔!$J256+1)</f>
        <v>0</v>
      </c>
      <c r="FB256" s="14">
        <f>INDEX(战舰突破!$T$6:$T$18,通天塔!$J256+1)</f>
        <v>0.5</v>
      </c>
      <c r="FC256" s="14">
        <f>INDEX(战舰突破!$U$6:$U$18,通天塔!$J256+1)</f>
        <v>0.1</v>
      </c>
      <c r="FD256" s="14">
        <f>INDEX(战舰突破!$V$6:$V$18,通天塔!$J256+1)</f>
        <v>1</v>
      </c>
      <c r="FE256" s="14">
        <f>INDEX(战舰突破!$X$6:$X$18,通天塔!$J256+1)</f>
        <v>9</v>
      </c>
      <c r="FG256" s="14">
        <f>INDEX(战舰突破!$S$23:$S$35,通天塔!$J256+1)</f>
        <v>0.6</v>
      </c>
      <c r="FH256" s="14">
        <f>INDEX(战舰突破!$T$23:$T$35,通天塔!$J256+1)</f>
        <v>0.55000000000000004</v>
      </c>
      <c r="FI256" s="14">
        <f>INDEX(战舰突破!$U$23:$U$35,通天塔!$J256+1)</f>
        <v>0.1</v>
      </c>
      <c r="FJ256" s="14">
        <f>INDEX(战舰突破!$V$23:$V$35,通天塔!$J256+1)</f>
        <v>1</v>
      </c>
      <c r="FK256" s="14">
        <f>INDEX(战舰突破!$X$23:$X$35,通天塔!$J256+1)</f>
        <v>135</v>
      </c>
      <c r="FM256" s="14">
        <f>INDEX(战舰突破!$S$40:$S$52,通天塔!$J256+1)</f>
        <v>0.6</v>
      </c>
      <c r="FN256" s="14">
        <f>INDEX(战舰突破!$T$40:$T$52,通天塔!$J256+1)</f>
        <v>0.25</v>
      </c>
      <c r="FO256" s="14">
        <f>INDEX(战舰突破!$U$40:$U$52,通天塔!$J256+1)</f>
        <v>0.1</v>
      </c>
      <c r="FP256" s="14">
        <f>INDEX(战舰突破!$V$40:$V$52,通天塔!$J256+1)</f>
        <v>1</v>
      </c>
      <c r="FQ256" s="14">
        <f>INDEX(战舰突破!$X$40:$X$52,通天塔!$J256+1)</f>
        <v>225</v>
      </c>
      <c r="FT256" s="14">
        <f t="shared" si="466"/>
        <v>696645</v>
      </c>
      <c r="FU256" s="14">
        <f t="shared" si="467"/>
        <v>697598</v>
      </c>
      <c r="FV256" s="14">
        <f t="shared" si="468"/>
        <v>698619</v>
      </c>
      <c r="FW256" s="14">
        <f t="shared" si="469"/>
        <v>12615144</v>
      </c>
      <c r="FX256" s="14">
        <f t="shared" si="470"/>
        <v>336385</v>
      </c>
      <c r="FY256" s="14">
        <f t="shared" si="471"/>
        <v>9897229</v>
      </c>
      <c r="FZ256" s="14">
        <f t="shared" si="472"/>
        <v>238487</v>
      </c>
      <c r="GA256" s="28">
        <f t="shared" si="473"/>
        <v>30166</v>
      </c>
      <c r="GB256" s="28">
        <f t="shared" si="474"/>
        <v>28450</v>
      </c>
      <c r="GC256" s="28">
        <f t="shared" si="475"/>
        <v>30166</v>
      </c>
      <c r="GD256" s="28">
        <f t="shared" si="476"/>
        <v>28450</v>
      </c>
      <c r="GE256" s="28">
        <f t="shared" si="477"/>
        <v>1.6780499999999996</v>
      </c>
      <c r="GF256" s="28">
        <f t="shared" si="478"/>
        <v>1.6780499999999996</v>
      </c>
      <c r="GG256" s="28">
        <f t="shared" si="479"/>
        <v>0</v>
      </c>
      <c r="GH256" s="28">
        <f t="shared" si="480"/>
        <v>42.15</v>
      </c>
      <c r="GI256" s="14">
        <f t="shared" si="481"/>
        <v>1</v>
      </c>
      <c r="GJ256" s="14">
        <f t="shared" si="482"/>
        <v>1.6</v>
      </c>
      <c r="GK256" s="14">
        <f t="shared" si="483"/>
        <v>1.6</v>
      </c>
      <c r="GL256" s="18">
        <f t="shared" si="484"/>
        <v>1.7</v>
      </c>
      <c r="GM256" s="18">
        <f t="shared" si="485"/>
        <v>1.75</v>
      </c>
      <c r="GN256" s="18">
        <f t="shared" si="486"/>
        <v>1.45</v>
      </c>
      <c r="GO256" s="29">
        <f t="shared" si="487"/>
        <v>30316</v>
      </c>
      <c r="GP256" s="29">
        <f t="shared" si="487"/>
        <v>30616</v>
      </c>
      <c r="GQ256" s="29">
        <f t="shared" si="487"/>
        <v>30616</v>
      </c>
      <c r="GR256" s="26">
        <f t="shared" si="488"/>
        <v>0.1</v>
      </c>
      <c r="GS256" s="26">
        <f t="shared" si="489"/>
        <v>0.1</v>
      </c>
      <c r="GT256" s="26">
        <f t="shared" si="490"/>
        <v>0.1</v>
      </c>
      <c r="GU256" s="14">
        <f t="shared" si="491"/>
        <v>3</v>
      </c>
      <c r="GV256" s="14">
        <f t="shared" si="492"/>
        <v>3</v>
      </c>
      <c r="GW256" s="14">
        <f t="shared" si="493"/>
        <v>3</v>
      </c>
      <c r="GX256" s="14">
        <f t="shared" si="494"/>
        <v>9</v>
      </c>
      <c r="GY256" s="14">
        <f t="shared" si="495"/>
        <v>135</v>
      </c>
      <c r="GZ256" s="14">
        <f t="shared" si="496"/>
        <v>225</v>
      </c>
      <c r="HA256">
        <v>228</v>
      </c>
      <c r="HB256" s="14">
        <f t="shared" si="497"/>
        <v>103966114</v>
      </c>
      <c r="HD256" s="14">
        <f t="shared" si="498"/>
        <v>672770</v>
      </c>
      <c r="HE256" s="14">
        <f t="shared" si="499"/>
        <v>348292</v>
      </c>
      <c r="HF256" s="29">
        <f t="shared" si="500"/>
        <v>27312</v>
      </c>
      <c r="HG256" s="29">
        <f t="shared" si="501"/>
        <v>19513</v>
      </c>
      <c r="HH256" s="29">
        <f t="shared" si="502"/>
        <v>22362</v>
      </c>
      <c r="HI256" s="29">
        <f t="shared" si="503"/>
        <v>19670</v>
      </c>
      <c r="HJ256" s="14">
        <f t="shared" si="504"/>
        <v>1.6780499999999996</v>
      </c>
      <c r="HK256" s="14">
        <f t="shared" si="505"/>
        <v>1.6780499999999996</v>
      </c>
      <c r="HL256" s="14">
        <f t="shared" si="506"/>
        <v>209286</v>
      </c>
      <c r="HM256" s="14">
        <f t="shared" si="507"/>
        <v>327300</v>
      </c>
      <c r="HN256" s="26">
        <f t="shared" si="508"/>
        <v>0.4517454563511768</v>
      </c>
      <c r="HO256" s="26">
        <f t="shared" si="509"/>
        <v>0.61738156349240869</v>
      </c>
      <c r="HP256" s="29">
        <f t="shared" si="510"/>
        <v>76341</v>
      </c>
      <c r="HQ256" s="29">
        <f t="shared" si="511"/>
        <v>378363</v>
      </c>
      <c r="HR256" s="29">
        <f t="shared" si="512"/>
        <v>419157</v>
      </c>
      <c r="HS256" s="26">
        <f t="shared" si="513"/>
        <v>0.52972694969141565</v>
      </c>
      <c r="HT256" s="26">
        <f t="shared" si="514"/>
        <v>0.53849354778380398</v>
      </c>
      <c r="HU256" s="26">
        <f t="shared" si="515"/>
        <v>0.53849354778380398</v>
      </c>
      <c r="HV256" s="26">
        <f t="shared" si="516"/>
        <v>0.12972694969141563</v>
      </c>
      <c r="HW256" s="29">
        <f t="shared" si="517"/>
        <v>1.8000000000000003</v>
      </c>
      <c r="HX256" s="29">
        <f t="shared" si="518"/>
        <v>2.9080531138956425</v>
      </c>
      <c r="HY256" s="29">
        <f t="shared" si="519"/>
        <v>2.9080531138956425</v>
      </c>
      <c r="HZ256" s="29">
        <f t="shared" si="520"/>
        <v>687069</v>
      </c>
      <c r="IA256" s="29">
        <f t="shared" si="521"/>
        <v>733533.13355526468</v>
      </c>
      <c r="IB256" s="29">
        <f t="shared" si="522"/>
        <v>609465.40953057795</v>
      </c>
      <c r="IC256" s="29">
        <f t="shared" si="523"/>
        <v>4062748</v>
      </c>
      <c r="ID256" s="14">
        <f t="shared" si="524"/>
        <v>2030067.54</v>
      </c>
      <c r="IH256" s="14">
        <v>5</v>
      </c>
      <c r="II256" s="14">
        <v>3</v>
      </c>
      <c r="IJ256" s="14">
        <v>2400</v>
      </c>
      <c r="IK256" s="14">
        <v>400</v>
      </c>
      <c r="IL256" s="14">
        <v>300</v>
      </c>
      <c r="IM256" s="23">
        <f t="shared" si="525"/>
        <v>1832777251</v>
      </c>
      <c r="IN256" s="23">
        <f t="shared" si="526"/>
        <v>2</v>
      </c>
      <c r="IO256" s="23">
        <f t="shared" si="527"/>
        <v>1832.78</v>
      </c>
      <c r="IP256" s="23">
        <f t="shared" si="528"/>
        <v>2116742736</v>
      </c>
      <c r="IQ256" s="23">
        <f t="shared" si="529"/>
        <v>2</v>
      </c>
      <c r="IR256" s="23">
        <f t="shared" si="530"/>
        <v>2116.7399999999998</v>
      </c>
      <c r="IS256" s="14">
        <v>1</v>
      </c>
      <c r="IT256" s="14">
        <v>1</v>
      </c>
      <c r="IU256" s="14">
        <v>240</v>
      </c>
      <c r="IV256" s="14">
        <v>40</v>
      </c>
      <c r="IW256" s="14">
        <v>30</v>
      </c>
      <c r="IX256" s="23">
        <f t="shared" si="531"/>
        <v>230433850</v>
      </c>
      <c r="IY256" s="23">
        <f t="shared" si="532"/>
        <v>1</v>
      </c>
      <c r="IZ256" s="23">
        <f t="shared" si="533"/>
        <v>230433.85</v>
      </c>
      <c r="JA256" s="23"/>
      <c r="JB256" s="23"/>
      <c r="JC256" s="23"/>
      <c r="JG256">
        <f t="shared" si="534"/>
        <v>2.4872587822383747</v>
      </c>
      <c r="JH256">
        <f t="shared" si="535"/>
        <v>4.1737445995351035</v>
      </c>
      <c r="JJ256" s="14">
        <v>10</v>
      </c>
      <c r="JK256" s="14">
        <v>2</v>
      </c>
      <c r="JL256" s="14">
        <v>1.5</v>
      </c>
      <c r="JM256" s="23">
        <f t="shared" si="536"/>
        <v>7820531</v>
      </c>
      <c r="JN256" s="23">
        <f t="shared" si="537"/>
        <v>1</v>
      </c>
      <c r="JO256" s="23">
        <f t="shared" si="538"/>
        <v>7820.53</v>
      </c>
      <c r="JP256" s="14">
        <v>30</v>
      </c>
      <c r="JQ256" s="14">
        <v>6</v>
      </c>
      <c r="JR256" s="14">
        <v>4</v>
      </c>
      <c r="JS256" s="23">
        <f t="shared" si="539"/>
        <v>22486448</v>
      </c>
      <c r="JT256" s="23">
        <f t="shared" si="540"/>
        <v>1</v>
      </c>
      <c r="JU256" s="23">
        <f t="shared" si="541"/>
        <v>22486.45</v>
      </c>
      <c r="JW256" s="23">
        <f t="shared" si="542"/>
        <v>29981931</v>
      </c>
      <c r="JX256" s="23">
        <f t="shared" si="543"/>
        <v>1</v>
      </c>
      <c r="JY256" s="23">
        <f t="shared" si="544"/>
        <v>29981.93</v>
      </c>
      <c r="JZ256" s="23">
        <f t="shared" si="545"/>
        <v>11730797</v>
      </c>
      <c r="KA256" s="23">
        <f t="shared" si="546"/>
        <v>1</v>
      </c>
      <c r="KB256" s="23">
        <f t="shared" si="547"/>
        <v>11730.8</v>
      </c>
    </row>
    <row r="257" spans="3:288" ht="16.5" x14ac:dyDescent="0.2">
      <c r="C257" s="14" t="s">
        <v>901</v>
      </c>
      <c r="D257" s="14">
        <v>23</v>
      </c>
      <c r="E257" s="14"/>
      <c r="F257" s="14">
        <v>450</v>
      </c>
      <c r="G257" s="14">
        <v>460</v>
      </c>
      <c r="H257" s="14">
        <v>460</v>
      </c>
      <c r="I257" s="14">
        <v>460</v>
      </c>
      <c r="J257" s="14">
        <v>9</v>
      </c>
      <c r="K257" s="14">
        <v>9</v>
      </c>
      <c r="L257" s="14">
        <v>8</v>
      </c>
      <c r="M257" s="14">
        <v>5</v>
      </c>
      <c r="N257" s="14">
        <v>5</v>
      </c>
      <c r="O257" s="14">
        <v>5</v>
      </c>
      <c r="P257" s="14">
        <v>8</v>
      </c>
      <c r="Q257" s="14">
        <v>8</v>
      </c>
      <c r="R257" s="14">
        <v>8</v>
      </c>
      <c r="S257" s="14">
        <v>8</v>
      </c>
      <c r="T257" s="14">
        <v>8</v>
      </c>
      <c r="U257" s="14">
        <v>8</v>
      </c>
      <c r="V257" s="14">
        <v>8</v>
      </c>
      <c r="W257" s="14">
        <v>8</v>
      </c>
      <c r="X257" s="14">
        <v>460</v>
      </c>
      <c r="Y257" s="14">
        <v>460</v>
      </c>
      <c r="Z257" s="14">
        <v>460</v>
      </c>
      <c r="AA257" s="14">
        <v>460</v>
      </c>
      <c r="AB257" s="14">
        <v>460</v>
      </c>
      <c r="AC257" s="14">
        <v>460</v>
      </c>
      <c r="AD257" s="14">
        <v>460</v>
      </c>
      <c r="AE257" s="14">
        <v>460</v>
      </c>
      <c r="AF257" s="14">
        <v>70</v>
      </c>
      <c r="AG257" s="14">
        <v>65</v>
      </c>
      <c r="AH257" s="14">
        <v>65</v>
      </c>
      <c r="AI257" s="14">
        <v>65</v>
      </c>
      <c r="AJ257" s="14">
        <v>65</v>
      </c>
      <c r="AK257" s="14">
        <v>65</v>
      </c>
      <c r="AL257" s="14">
        <v>66</v>
      </c>
      <c r="AM257" s="14">
        <v>66</v>
      </c>
      <c r="AN257" s="14">
        <v>4</v>
      </c>
      <c r="AO257" s="14">
        <v>4</v>
      </c>
      <c r="AP257" s="14">
        <v>4</v>
      </c>
      <c r="AQ257" s="14">
        <v>4</v>
      </c>
      <c r="AR257" s="14">
        <v>4</v>
      </c>
      <c r="AS257" s="14">
        <v>0</v>
      </c>
      <c r="AT257" s="14">
        <v>0</v>
      </c>
      <c r="AU257" s="14">
        <v>0</v>
      </c>
      <c r="AV257" s="14">
        <v>0</v>
      </c>
      <c r="AW257" s="14">
        <v>3</v>
      </c>
      <c r="AX257" s="14">
        <v>3</v>
      </c>
      <c r="AY257" s="14">
        <v>0</v>
      </c>
      <c r="AZ257" s="14">
        <v>0</v>
      </c>
      <c r="BA257" s="14">
        <v>18</v>
      </c>
      <c r="BF257" s="14">
        <f>ROUND((INDEX(新战舰养成!S$6:S$18,通天塔!$J257+1)+INDEX(新战舰养成!D$6:D$18,通天塔!$J257+1)*(通天塔!$G257-1))*INDEX(战舰突破!$D$6:$D$18,通天塔!$M257+1),0)</f>
        <v>194365</v>
      </c>
      <c r="BG257" s="14">
        <f>ROUND((INDEX(新战舰养成!T$6:T$18,通天塔!$J257+1)+INDEX(新战舰养成!E$6:E$18,通天塔!$J257+1)*(通天塔!$G257-1))*INDEX(战舰突破!$D$6:$D$18,通天塔!$M257+1),0)</f>
        <v>1554822</v>
      </c>
      <c r="BH257" s="14">
        <f>ROUND((INDEX(新战舰养成!U$6:U$18,通天塔!$J257+1)+INDEX(新战舰养成!F$6:F$18,通天塔!$J257+1)*(通天塔!$G257-1))*INDEX(战舰突破!$D$6:$D$18,通天塔!$M257+1),0)</f>
        <v>97309</v>
      </c>
      <c r="BI257" s="14">
        <f>ROUND((INDEX(新战舰养成!V$6:V$18,通天塔!$J257+1)+INDEX(新战舰养成!G$6:G$18,通天塔!$J257+1)*(通天塔!$G257-1))*INDEX(战舰突破!$D$6:$D$18,通天塔!$M257+1),0)</f>
        <v>480</v>
      </c>
      <c r="BJ257" s="14">
        <f>ROUND((INDEX(新战舰养成!W$6:W$18,通天塔!$J257+1)+INDEX(新战舰养成!H$6:H$18,通天塔!$J257+1)*(通天塔!$G257-1))*INDEX(战舰突破!$D$6:$D$18,通天塔!$M257+1),0)</f>
        <v>6</v>
      </c>
      <c r="BL257" s="14">
        <f>IF($H257&gt;0,ROUND((INDEX(新战舰养成!X$6:X$18,通天塔!$K257+1)+INDEX(新战舰养成!I$6:I$18,通天塔!$K257+1)*(通天塔!$H257-1))*INDEX(战舰突破!$D$6:$D$18,通天塔!$N257+1),0),0)</f>
        <v>194813</v>
      </c>
      <c r="BM257" s="14">
        <f>IF($H257&gt;0,ROUND((INDEX(新战舰养成!Y$6:Y$18,通天塔!$K257+1)+INDEX(新战舰养成!J$6:J$18,通天塔!$K257+1)*(通天塔!$H257-1))*INDEX(战舰突破!$D$6:$D$18,通天塔!$N257+1),0),0)</f>
        <v>0</v>
      </c>
      <c r="BN257" s="14">
        <f>IF($H257&gt;0,ROUND((INDEX(新战舰养成!Z$6:Z$18,通天塔!$K257+1)+INDEX(新战舰养成!K$6:K$18,通天塔!$K257+1)*(通天塔!$H257-1))*INDEX(战舰突破!$D$6:$D$18,通天塔!$N257+1),0),0)</f>
        <v>0</v>
      </c>
      <c r="BO257" s="14">
        <f>IF($H257&gt;0,ROUND((INDEX(新战舰养成!AA$6:AA$18,通天塔!$K257+1)+INDEX(新战舰养成!L$6:L$18,通天塔!$K257+1)*(通天塔!$H257-1))*INDEX(战舰突破!$D$6:$D$18,通天塔!$N257+1),0),0)</f>
        <v>1943648</v>
      </c>
      <c r="BP257" s="14">
        <f>IF($H257&gt;0,ROUND((INDEX(新战舰养成!AB$6:AB$18,通天塔!$K257+1)+INDEX(新战舰养成!M$6:M$18,通天塔!$K257+1)*(通天塔!$H257-1))*INDEX(战舰突破!$D$6:$D$18,通天塔!$N257+1),0),0)</f>
        <v>38755</v>
      </c>
      <c r="BR257" s="14">
        <f>IF($I257&gt;0,ROUND((INDEX(新战舰养成!AC$6:AC$18,通天塔!$L257+1)+INDEX(新战舰养成!I$6:I$18,通天塔!$L257+1)*(通天塔!$I257-1))*INDEX(战舰突破!$D$6:$D$18,通天塔!$O257+1),0),0)</f>
        <v>143261</v>
      </c>
      <c r="BS257" s="14">
        <f>IF($I257&gt;0,ROUND((INDEX(新战舰养成!AD$6:AD$18,通天塔!$L257+1)+INDEX(新战舰养成!J$6:J$18,通天塔!$L257+1)*(通天塔!$I257-1))*INDEX(战舰突破!$D$6:$D$18,通天塔!$O257+1),0),0)</f>
        <v>0</v>
      </c>
      <c r="BT257" s="14">
        <f>IF($I257&gt;0,ROUND((INDEX(新战舰养成!AE$6:AE$18,通天塔!$L257+1)+INDEX(新战舰养成!K$6:K$18,通天塔!$L257+1)*(通天塔!$I257-1))*INDEX(战舰突破!$D$6:$D$18,通天塔!$O257+1),0),0)</f>
        <v>0</v>
      </c>
      <c r="BU257" s="14">
        <f>IF($I257&gt;0,ROUND((INDEX(新战舰养成!AF$6:AF$18,通天塔!$L257+1)+INDEX(新战舰养成!L$6:L$18,通天塔!$L257+1)*(通天塔!$I257-1))*INDEX(战舰突破!$D$6:$D$18,通天塔!$O257+1),0),0)</f>
        <v>968864</v>
      </c>
      <c r="BV257" s="14">
        <f>IF($I257&gt;0,ROUND((INDEX(新战舰养成!AG$6:AG$18,通天塔!$L257+1)+INDEX(新战舰养成!M$6:M$18,通天塔!$L257+1)*(通天塔!$I257-1))*INDEX(战舰突破!$D$6:$D$18,通天塔!$O257+1),0),0)</f>
        <v>37794</v>
      </c>
      <c r="BY257" s="14">
        <f>(INDEX(装备数值!$C$13:$G$116,通天塔!$P257*8+1,BY$2)+INDEX(装备数值!$C$13:$G$116,通天塔!$Q257*8+2,BY$2)+INDEX(装备数值!$C$13:$G$116,通天塔!$S257*8+3,BY$2)+INDEX(装备数值!$C$13:$G$116,通天塔!$R257*8+4,BY$2)+INDEX(装备数值!$C$13:$G$116,通天塔!$T257*8+5,BY$2)+INDEX(装备数值!$C$13:$G$116,通天塔!$U257*8+6,BY$2)+INDEX(装备数值!$C$13:$G$116,通天塔!$V257*8+7,BY$2)+INDEX(装备数值!$C$13:$G$116,通天塔!$W257*8+8,BY$2))</f>
        <v>43575</v>
      </c>
      <c r="BZ257" s="14">
        <f>(INDEX(装备数值!$C$13:$G$116,通天塔!$P257*8+1,BZ$2)+INDEX(装备数值!$C$13:$G$116,通天塔!$Q257*8+2,BZ$2)+INDEX(装备数值!$C$13:$G$116,通天塔!$S257*8+3,BZ$2)+INDEX(装备数值!$C$13:$G$116,通天塔!$R257*8+4,BZ$2)+INDEX(装备数值!$C$13:$G$116,通天塔!$T257*8+5,BZ$2)+INDEX(装备数值!$C$13:$G$116,通天塔!$U257*8+6,BZ$2)+INDEX(装备数值!$C$13:$G$116,通天塔!$V257*8+7,BZ$2)+INDEX(装备数值!$C$13:$G$116,通天塔!$W257*8+8,BZ$2))</f>
        <v>328125</v>
      </c>
      <c r="CA257" s="14">
        <f>(INDEX(装备数值!$C$13:$G$116,通天塔!$P257*8+1,CA$2)+INDEX(装备数值!$C$13:$G$116,通天塔!$Q257*8+2,CA$2)+INDEX(装备数值!$C$13:$G$116,通天塔!$S257*8+3,CA$2)+INDEX(装备数值!$C$13:$G$116,通天塔!$R257*8+4,CA$2)+INDEX(装备数值!$C$13:$G$116,通天塔!$T257*8+5,CA$2)+INDEX(装备数值!$C$13:$G$116,通天塔!$U257*8+6,CA$2)+INDEX(装备数值!$C$13:$G$116,通天塔!$V257*8+7,CA$2)+INDEX(装备数值!$C$13:$G$116,通天塔!$W257*8+8,CA$2))</f>
        <v>21700</v>
      </c>
      <c r="CB257" s="14">
        <f>(INDEX(装备数值!$C$13:$G$116,通天塔!$P257*8+1,CB$2)+INDEX(装备数值!$C$13:$G$116,通天塔!$Q257*8+2,CB$2)+INDEX(装备数值!$C$13:$G$116,通天塔!$S257*8+3,CB$2)+INDEX(装备数值!$C$13:$G$116,通天塔!$R257*8+4,CB$2)+INDEX(装备数值!$C$13:$G$116,通天塔!$T257*8+5,CB$2)+INDEX(装备数值!$C$13:$G$116,通天塔!$U257*8+6,CB$2)+INDEX(装备数值!$C$13:$G$116,通天塔!$V257*8+7,CB$2)+INDEX(装备数值!$C$13:$G$116,通天塔!$W257*8+8,CB$2))</f>
        <v>437500</v>
      </c>
      <c r="CC257" s="14">
        <f>(INDEX(装备数值!$C$13:$G$116,通天塔!$P257*8+1,CC$2)+INDEX(装备数值!$C$13:$G$116,通天塔!$Q257*8+2,CC$2)+INDEX(装备数值!$C$13:$G$116,通天塔!$S257*8+3,CC$2)+INDEX(装备数值!$C$13:$G$116,通天塔!$R257*8+4,CC$2)+INDEX(装备数值!$C$13:$G$116,通天塔!$T257*8+5,CC$2)+INDEX(装备数值!$C$13:$G$116,通天塔!$U257*8+6,CC$2)+INDEX(装备数值!$C$13:$G$116,通天塔!$V257*8+7,CC$2)+INDEX(装备数值!$C$13:$G$116,通天塔!$W257*8+8,CC$2))</f>
        <v>8750</v>
      </c>
      <c r="CF257" s="14">
        <f>INDEX(装备数值!$I$13:$M$116,通天塔!$P257*8+1,CF$2)*$X257+INDEX(装备数值!$I$13:$M$116,通天塔!$Q257*8+2,CF$2)*$Y257+INDEX(装备数值!$I$13:$M$116,通天塔!$S257*8+3,CF$2)*$Z257+INDEX(装备数值!$I$13:$M$116,通天塔!$R257*8+4,CF$2)*$AA257+INDEX(装备数值!$I$13:$M$116,通天塔!$T257*8+5,CF$2)*$AB257+INDEX(装备数值!$I$13:$M$116,通天塔!$U257*8+6,CF$2)*$AC257+INDEX(装备数值!$I$13:$M$116,通天塔!$V257*8+7,CF$2)*$AD257+INDEX(装备数值!$I$13:$M$116,通天塔!$W257*8+8,CF$2)*$AE257</f>
        <v>114540</v>
      </c>
      <c r="CG257" s="14">
        <f>INDEX(装备数值!$I$13:$M$116,通天塔!$P257*8+1,CG$2)*$X257+INDEX(装备数值!$I$13:$M$116,通天塔!$Q257*8+2,CG$2)*$Y257+INDEX(装备数值!$I$13:$M$116,通天塔!$S257*8+3,CG$2)*$Z257+INDEX(装备数值!$I$13:$M$116,通天塔!$R257*8+4,CG$2)*$AA257+INDEX(装备数值!$I$13:$M$116,通天塔!$T257*8+5,CG$2)*$AB257+INDEX(装备数值!$I$13:$M$116,通天塔!$U257*8+6,CG$2)*$AC257+INDEX(装备数值!$I$13:$M$116,通天塔!$V257*8+7,CG$2)*$AD257+INDEX(装备数值!$I$13:$M$116,通天塔!$W257*8+8,CG$2)*$AE257</f>
        <v>862500</v>
      </c>
      <c r="CH257" s="14">
        <f>INDEX(装备数值!$I$13:$M$116,通天塔!$P257*8+1,CH$2)*$X257+INDEX(装备数值!$I$13:$M$116,通天塔!$Q257*8+2,CH$2)*$Y257+INDEX(装备数值!$I$13:$M$116,通天塔!$S257*8+3,CH$2)*$Z257+INDEX(装备数值!$I$13:$M$116,通天塔!$R257*8+4,CH$2)*$AA257+INDEX(装备数值!$I$13:$M$116,通天塔!$T257*8+5,CH$2)*$AB257+INDEX(装备数值!$I$13:$M$116,通天塔!$U257*8+6,CH$2)*$AC257+INDEX(装备数值!$I$13:$M$116,通天塔!$V257*8+7,CH$2)*$AD257+INDEX(装备数值!$I$13:$M$116,通天塔!$W257*8+8,CH$2)*$AE257</f>
        <v>57040</v>
      </c>
      <c r="CI257" s="14">
        <f>INDEX(装备数值!$I$13:$M$116,通天塔!$P257*8+1,CI$2)*$X257+INDEX(装备数值!$I$13:$M$116,通天塔!$Q257*8+2,CI$2)*$Y257+INDEX(装备数值!$I$13:$M$116,通天塔!$S257*8+3,CI$2)*$Z257+INDEX(装备数值!$I$13:$M$116,通天塔!$R257*8+4,CI$2)*$AA257+INDEX(装备数值!$I$13:$M$116,通天塔!$T257*8+5,CI$2)*$AB257+INDEX(装备数值!$I$13:$M$116,通天塔!$U257*8+6,CI$2)*$AC257+INDEX(装备数值!$I$13:$M$116,通天塔!$V257*8+7,CI$2)*$AD257+INDEX(装备数值!$I$13:$M$116,通天塔!$W257*8+8,CI$2)*$AE257</f>
        <v>1150000</v>
      </c>
      <c r="CJ257" s="14">
        <f>INDEX(装备数值!$I$13:$M$116,通天塔!$P257*8+1,CJ$2)*$X257+INDEX(装备数值!$I$13:$M$116,通天塔!$Q257*8+2,CJ$2)*$Y257+INDEX(装备数值!$I$13:$M$116,通天塔!$S257*8+3,CJ$2)*$Z257+INDEX(装备数值!$I$13:$M$116,通天塔!$R257*8+4,CJ$2)*$AA257+INDEX(装备数值!$I$13:$M$116,通天塔!$T257*8+5,CJ$2)*$AB257+INDEX(装备数值!$I$13:$M$116,通天塔!$U257*8+6,CJ$2)*$AC257+INDEX(装备数值!$I$13:$M$116,通天塔!$V257*8+7,CJ$2)*$AD257+INDEX(装备数值!$I$13:$M$116,通天塔!$W257*8+8,CJ$2)*$AE257</f>
        <v>23000</v>
      </c>
      <c r="CM257" s="14">
        <f>INDEX(装备数值!$X$13:$AH$116,$P257*8+1,CM$2)*$AF257+INDEX(装备数值!$X$13:$AH$116,$Q257*8+2,CM$2)*$AG257+INDEX(装备数值!$X$13:$AH$116,$S257*8+3,CM$2)*$AH257+INDEX(装备数值!$X$13:$AH$116,$R257*8+4,CM$2)*$AI257+INDEX(装备数值!$X$13:$AH$116,$T257*8+5,CM$2)*$AJ257+INDEX(装备数值!$X$13:$AH$116,$U257*8+6,CM$2)*$AK257+INDEX(装备数值!$X$13:$AH$116,$V257*8+7,CM$2)*$AL257+INDEX(装备数值!$X$13:$AH$116,$W257*8+8,CM$2)*$AM257</f>
        <v>42900</v>
      </c>
      <c r="CN257" s="14">
        <f>INDEX(装备数值!$X$13:$AH$116,$P257*8+1,CN$2)*$AF257+INDEX(装备数值!$X$13:$AH$116,$Q257*8+2,CN$2)*$AG257+INDEX(装备数值!$X$13:$AH$116,$S257*8+3,CN$2)*$AH257+INDEX(装备数值!$X$13:$AH$116,$R257*8+4,CN$2)*$AI257+INDEX(装备数值!$X$13:$AH$116,$T257*8+5,CN$2)*$AJ257+INDEX(装备数值!$X$13:$AH$116,$U257*8+6,CN$2)*$AK257+INDEX(装备数值!$X$13:$AH$116,$V257*8+7,CN$2)*$AL257+INDEX(装备数值!$X$13:$AH$116,$W257*8+8,CN$2)*$AM257</f>
        <v>319247</v>
      </c>
      <c r="CO257" s="14">
        <f>INDEX(装备数值!$X$13:$AH$116,$P257*8+1,CO$2)*$AF257+INDEX(装备数值!$X$13:$AH$116,$Q257*8+2,CO$2)*$AG257+INDEX(装备数值!$X$13:$AH$116,$S257*8+3,CO$2)*$AH257+INDEX(装备数值!$X$13:$AH$116,$R257*8+4,CO$2)*$AI257+INDEX(装备数值!$X$13:$AH$116,$T257*8+5,CO$2)*$AJ257+INDEX(装备数值!$X$13:$AH$116,$U257*8+6,CO$2)*$AK257+INDEX(装备数值!$X$13:$AH$116,$V257*8+7,CO$2)*$AL257+INDEX(装备数值!$X$13:$AH$116,$W257*8+8,CO$2)*$AM257</f>
        <v>21060</v>
      </c>
      <c r="CP257" s="14">
        <f>INDEX(装备数值!$X$13:$AH$116,$P257*8+1,CP$2)*$AF257+INDEX(装备数值!$X$13:$AH$116,$Q257*8+2,CP$2)*$AG257+INDEX(装备数值!$X$13:$AH$116,$S257*8+3,CP$2)*$AH257+INDEX(装备数值!$X$13:$AH$116,$R257*8+4,CP$2)*$AI257+INDEX(装备数值!$X$13:$AH$116,$T257*8+5,CP$2)*$AJ257+INDEX(装备数值!$X$13:$AH$116,$U257*8+6,CP$2)*$AK257+INDEX(装备数值!$X$13:$AH$116,$V257*8+7,CP$2)*$AL257+INDEX(装备数值!$X$13:$AH$116,$W257*8+8,CP$2)*$AM257</f>
        <v>442000</v>
      </c>
      <c r="CQ257" s="14">
        <f>INDEX(装备数值!$X$13:$AH$116,$P257*8+1,CQ$2)*$AF257+INDEX(装备数值!$X$13:$AH$116,$Q257*8+2,CQ$2)*$AG257+INDEX(装备数值!$X$13:$AH$116,$S257*8+3,CQ$2)*$AH257+INDEX(装备数值!$X$13:$AH$116,$R257*8+4,CQ$2)*$AI257+INDEX(装备数值!$X$13:$AH$116,$T257*8+5,CQ$2)*$AJ257+INDEX(装备数值!$X$13:$AH$116,$U257*8+6,CQ$2)*$AK257+INDEX(装备数值!$X$13:$AH$116,$V257*8+7,CQ$2)*$AL257+INDEX(装备数值!$X$13:$AH$116,$W257*8+8,CQ$2)*$AM257</f>
        <v>8450</v>
      </c>
      <c r="CR257" s="14">
        <f>INDEX(装备数值!$X$13:$AH$116,$P257*8+1,CR$2)*$AF257+INDEX(装备数值!$X$13:$AH$116,$Q257*8+2,CR$2)*$AG257+INDEX(装备数值!$X$13:$AH$116,$S257*8+3,CR$2)*$AH257+INDEX(装备数值!$X$13:$AH$116,$R257*8+4,CR$2)*$AI257+INDEX(装备数值!$X$13:$AH$116,$T257*8+5,CR$2)*$AJ257+INDEX(装备数值!$X$13:$AH$116,$U257*8+6,CR$2)*$AK257+INDEX(装备数值!$X$13:$AH$116,$V257*8+7,CR$2)*$AL257+INDEX(装备数值!$X$13:$AH$116,$W257*8+8,CR$2)*$AM257</f>
        <v>32400</v>
      </c>
      <c r="CS257" s="14">
        <f>INDEX(装备数值!$X$13:$AH$116,$P257*8+1,CS$2)*$AF257+INDEX(装备数值!$X$13:$AH$116,$Q257*8+2,CS$2)*$AG257+INDEX(装备数值!$X$13:$AH$116,$S257*8+3,CS$2)*$AH257+INDEX(装备数值!$X$13:$AH$116,$R257*8+4,CS$2)*$AI257+INDEX(装备数值!$X$13:$AH$116,$T257*8+5,CS$2)*$AJ257+INDEX(装备数值!$X$13:$AH$116,$U257*8+6,CS$2)*$AK257+INDEX(装备数值!$X$13:$AH$116,$V257*8+7,CS$2)*$AL257+INDEX(装备数值!$X$13:$AH$116,$W257*8+8,CS$2)*$AM257</f>
        <v>31590</v>
      </c>
      <c r="CT257" s="14">
        <f>INDEX(装备数值!$X$13:$AH$116,$P257*8+1,CT$2)*$AF257+INDEX(装备数值!$X$13:$AH$116,$Q257*8+2,CT$2)*$AG257+INDEX(装备数值!$X$13:$AH$116,$S257*8+3,CT$2)*$AH257+INDEX(装备数值!$X$13:$AH$116,$R257*8+4,CT$2)*$AI257+INDEX(装备数值!$X$13:$AH$116,$T257*8+5,CT$2)*$AJ257+INDEX(装备数值!$X$13:$AH$116,$U257*8+6,CT$2)*$AK257+INDEX(装备数值!$X$13:$AH$116,$V257*8+7,CT$2)*$AL257+INDEX(装备数值!$X$13:$AH$116,$W257*8+8,CT$2)*$AM257</f>
        <v>32400</v>
      </c>
      <c r="CU257" s="14">
        <f>INDEX(装备数值!$X$13:$AH$116,$P257*8+1,CU$2)*$AF257+INDEX(装备数值!$X$13:$AH$116,$Q257*8+2,CU$2)*$AG257+INDEX(装备数值!$X$13:$AH$116,$S257*8+3,CU$2)*$AH257+INDEX(装备数值!$X$13:$AH$116,$R257*8+4,CU$2)*$AI257+INDEX(装备数值!$X$13:$AH$116,$T257*8+5,CU$2)*$AJ257+INDEX(装备数值!$X$13:$AH$116,$U257*8+6,CU$2)*$AK257+INDEX(装备数值!$X$13:$AH$116,$V257*8+7,CU$2)*$AL257+INDEX(装备数值!$X$13:$AH$116,$W257*8+8,CU$2)*$AM257</f>
        <v>31590</v>
      </c>
      <c r="CV257" s="14">
        <f>INDEX(装备数值!$X$13:$AH$116,$P257*8+1,CV$2)*$AF257+INDEX(装备数值!$X$13:$AH$116,$Q257*8+2,CV$2)*$AG257+INDEX(装备数值!$X$13:$AH$116,$S257*8+3,CV$2)*$AH257+INDEX(装备数值!$X$13:$AH$116,$R257*8+4,CV$2)*$AI257+INDEX(装备数值!$X$13:$AH$116,$T257*8+5,CV$2)*$AJ257+INDEX(装备数值!$X$13:$AH$116,$U257*8+6,CV$2)*$AK257+INDEX(装备数值!$X$13:$AH$116,$V257*8+7,CV$2)*$AL257+INDEX(装备数值!$X$13:$AH$116,$W257*8+8,CV$2)*$AM257</f>
        <v>66</v>
      </c>
      <c r="CW257" s="14">
        <f>INDEX(装备数值!$X$13:$AH$116,$P257*8+1,CW$2)*$AF257+INDEX(装备数值!$X$13:$AH$116,$Q257*8+2,CW$2)*$AG257+INDEX(装备数值!$X$13:$AH$116,$S257*8+3,CW$2)*$AH257+INDEX(装备数值!$X$13:$AH$116,$R257*8+4,CW$2)*$AI257+INDEX(装备数值!$X$13:$AH$116,$T257*8+5,CW$2)*$AJ257+INDEX(装备数值!$X$13:$AH$116,$U257*8+6,CW$2)*$AK257+INDEX(装备数值!$X$13:$AH$116,$V257*8+7,CW$2)*$AL257+INDEX(装备数值!$X$13:$AH$116,$W257*8+8,CW$2)*$AM257</f>
        <v>66</v>
      </c>
      <c r="CY257" s="14">
        <f>INDEX(装备数值!$AN$17:$AN$117,MATCH(MIN($X257:$AE257),装备数值!$AO$17:$AO$117,1))</f>
        <v>46</v>
      </c>
      <c r="CZ257" s="14">
        <f>IF(COUNTIF($P257:$W257,"&gt;"&amp;0)=8,INDEX(装备数值!AR$17:AR$117,$CY257+1),0)</f>
        <v>16560</v>
      </c>
      <c r="DA257" s="14">
        <f>IF(COUNTIF($P257:$W257,"&gt;"&amp;0)=8,INDEX(装备数值!AS$17:AS$117,$CY257+1),0)</f>
        <v>124200</v>
      </c>
      <c r="DB257" s="14">
        <f>IF(COUNTIF($P257:$W257,"&gt;"&amp;0)=8,INDEX(装备数值!AT$17:AT$117,$CY257+1),0)</f>
        <v>8280</v>
      </c>
      <c r="DC257" s="14">
        <f>IF(COUNTIF($P257:$W257,"&gt;"&amp;0)=8,INDEX(装备数值!AU$17:AU$117,$CY257+1),0)</f>
        <v>165600</v>
      </c>
      <c r="DD257" s="14">
        <f>IF(COUNTIF($P257:$W257,"&gt;"&amp;0)=8,INDEX(装备数值!AV$17:AV$117,$CY257+1),0)</f>
        <v>3128</v>
      </c>
      <c r="DF257" s="14">
        <f>INDEX(装备数值!$AY$17:$AY$77,MATCH(MIN($AF257:$AM257),装备数值!$AZ$17:$AZ$77,1))</f>
        <v>32</v>
      </c>
      <c r="DG257" s="26">
        <f>INDEX(装备数值!BA$17:BA$77,通天塔!DF257+1)</f>
        <v>0.52</v>
      </c>
      <c r="DH257" s="26">
        <f>INDEX(装备数值!BA$17:BA$77,通天塔!DF257+1)</f>
        <v>0.52</v>
      </c>
      <c r="DJ257" s="14">
        <f t="shared" si="465"/>
        <v>26</v>
      </c>
      <c r="DK257" s="14">
        <f>VLOOKUP(DJ257,军阶与晶片数值!$W$6:$X$27,2)</f>
        <v>6</v>
      </c>
      <c r="DL257" s="14">
        <f>INDEX(军阶与晶片数值!Y$6:Y$27,$DK257+1)</f>
        <v>550</v>
      </c>
      <c r="DM257" s="14">
        <f>INDEX(军阶与晶片数值!Z$6:Z$27,$DK257+1)</f>
        <v>550</v>
      </c>
      <c r="DN257" s="14">
        <f>INDEX(军阶与晶片数值!AA$6:AA$27,$DK257+1)</f>
        <v>550</v>
      </c>
      <c r="DO257" s="14">
        <f>INDEX(军阶与晶片数值!AB$6:AB$27,$DK257+1)</f>
        <v>550</v>
      </c>
      <c r="DP257" s="26">
        <f>INDEX(军阶与晶片数值!AC$6:AC$27,$DK257+1)</f>
        <v>35</v>
      </c>
      <c r="DQ257" s="26">
        <f>INDEX(军阶与晶片数值!AD$6:AD$27,$DK257+1)</f>
        <v>17.5</v>
      </c>
      <c r="DS257" s="26">
        <f>INDEX(军阶与晶片数值!I$6:I$16,AN257+1)</f>
        <v>0.15</v>
      </c>
      <c r="DT257" s="26">
        <f>INDEX(军阶与晶片数值!M$6:M$16,AO257+1)</f>
        <v>0.15</v>
      </c>
      <c r="DU257" s="26">
        <f>INDEX(军阶与晶片数值!J$6:J$16,AP257+1)</f>
        <v>0.15</v>
      </c>
      <c r="DV257" s="26">
        <f>INDEX(军阶与晶片数值!K$6:K$16,AQ257+1)</f>
        <v>0.3</v>
      </c>
      <c r="DW257" s="26">
        <f>INDEX(军阶与晶片数值!L$6:L$16,AR257+1)</f>
        <v>0.3</v>
      </c>
      <c r="DX257" s="28">
        <f>INDEX(军阶与晶片数值!N$6:N$16,AS257+1)</f>
        <v>0</v>
      </c>
      <c r="DY257" s="28">
        <f>INDEX(军阶与晶片数值!O$6:O$16,AT257+1)</f>
        <v>0</v>
      </c>
      <c r="DZ257" s="28">
        <f>INDEX(军阶与晶片数值!P$6:P$16,AU257+1)</f>
        <v>0</v>
      </c>
      <c r="EA257" s="28">
        <f>INDEX(军阶与晶片数值!Q$6:Q$16,AV257+1)</f>
        <v>0</v>
      </c>
      <c r="EB257" s="26">
        <f>INDEX(军阶与晶片数值!R$6:R$16,AW257+1)</f>
        <v>0.13</v>
      </c>
      <c r="EC257" s="26">
        <f>INDEX(军阶与晶片数值!S$6:S$16,AX257+1)</f>
        <v>0.13</v>
      </c>
      <c r="ED257" s="26">
        <f>INDEX(军阶与晶片数值!T$6:T$16,AY257+1)</f>
        <v>0</v>
      </c>
      <c r="EE257" s="26">
        <f>INDEX(军阶与晶片数值!U$6:U$16,AZ257+1)</f>
        <v>0</v>
      </c>
      <c r="EG257" s="26">
        <f>INDEX(军阶与晶片数值!$C$6:$C$36,通天塔!$BA257+1)</f>
        <v>0.9</v>
      </c>
      <c r="EH257" s="26">
        <f>INDEX(军阶与晶片数值!$C$6:$C$36,通天塔!$BA257+1)</f>
        <v>0.9</v>
      </c>
      <c r="EI257" s="26">
        <f>INDEX(军阶与晶片数值!$C$6:$C$36,通天塔!$BA257+1)</f>
        <v>0.9</v>
      </c>
      <c r="EJ257" s="26">
        <f>INDEX(军阶与晶片数值!$C$6:$C$36,通天塔!$BA257+1)</f>
        <v>0.9</v>
      </c>
      <c r="EK257" s="26">
        <f>INDEX(军阶与晶片数值!$C$6:$C$36,通天塔!$BA257+1)</f>
        <v>0.9</v>
      </c>
      <c r="EM257" s="14">
        <f>INDEX(战舰突破!$H$6:$H$18,通天塔!$J257+1)+INDEX(战舰突破!$H$23:$H$35,通天塔!$K257+1)+INDEX(战舰突破!$H$40:$H$52,通天塔!$L257+1)</f>
        <v>200</v>
      </c>
      <c r="EN257" s="14">
        <f>INDEX(战舰突破!$I$6:$I$18,通天塔!$J257+1)+INDEX(战舰突破!$I$23:$I$35,通天塔!$K257+1)+INDEX(战舰突破!$I$40:$I$52,通天塔!$L257+1)</f>
        <v>200</v>
      </c>
      <c r="EO257" s="14">
        <f>INDEX(战舰突破!$J$6:$J$18,通天塔!$J257+1)+INDEX(战舰突破!$J$23:$J$35,通天塔!$K257+1)+INDEX(战舰突破!$J$40:$J$52,通天塔!$L257+1)</f>
        <v>0</v>
      </c>
      <c r="EP257" s="14">
        <f>INDEX(战舰突破!$K$6:$K$18,通天塔!$J257+1)+INDEX(战舰突破!$K$23:$K$35,通天塔!$K257+1)+INDEX(战舰突破!$K$40:$K$52,通天塔!$L257+1)</f>
        <v>0</v>
      </c>
      <c r="EQ257" s="14">
        <f>INDEX(战舰突破!$L$6:$L$18,通天塔!$J257+1)+INDEX(战舰突破!$L$23:$L$35,通天塔!$K257+1)+INDEX(战舰突破!$L$40:$L$52,通天塔!$L257+1)</f>
        <v>200</v>
      </c>
      <c r="ER257" s="18">
        <f>INDEX(战舰突破!$N$6:$N$18,通天塔!$J257+1)+INDEX(战舰突破!$N$23:$N$35,通天塔!$K257+1)+INDEX(战舰突破!$N$40:$N$52,通天塔!$L257+1)</f>
        <v>0</v>
      </c>
      <c r="ES257" s="18">
        <f>INDEX(战舰突破!$O$6:$O$18,通天塔!$J257+1)+INDEX(战舰突破!$O$23:$O$35,通天塔!$K257+1)+INDEX(战舰突破!$O$40:$O$52,通天塔!$L257+1)</f>
        <v>1.4</v>
      </c>
      <c r="ET257" s="18">
        <f>INDEX(战舰突破!$P$6:$P$18,通天塔!$J257+1)+INDEX(战舰突破!$P$23:$P$35,通天塔!$K257+1)+INDEX(战舰突破!$P$40:$P$52,通天塔!$L257+1)</f>
        <v>0</v>
      </c>
      <c r="EU257" s="18">
        <f>INDEX(战舰突破!$Q$6:$Q$18,通天塔!$J257+1)+INDEX(战舰突破!$Q$23:$Q$35,通天塔!$K257+1)+INDEX(战舰突破!$Q$40:$Q$52,通天塔!$L257+1)</f>
        <v>0.3</v>
      </c>
      <c r="EV257" s="18">
        <f>INDEX(战舰突破!$R$6:$R$18,通天塔!$J257+1)+INDEX(战舰突破!$R$23:$R$35,通天塔!$K257+1)+INDEX(战舰突破!$R$40:$R$52,通天塔!$L257+1)</f>
        <v>0</v>
      </c>
      <c r="EW257" s="18">
        <f>INDEX(战舰突破!$M$6:$M$18,通天塔!$J257+1)+INDEX(战舰突破!$M$23:$M$35,通天塔!$K257+1)+INDEX(战舰突破!$M$40:$M$52,通天塔!$L257+1)</f>
        <v>0.2</v>
      </c>
      <c r="EX257" s="22">
        <f>INDEX(战舰突破!$W$6:$W$18,通天塔!$J257+1)+INDEX(战舰突破!$W$23:$W$35,通天塔!$K257+1)+INDEX(战舰突破!$W$40:$W$52,通天塔!$L257+1)</f>
        <v>0.5</v>
      </c>
      <c r="FA257" s="14">
        <f>INDEX(战舰突破!$S$6:$S$18,通天塔!$J257+1)</f>
        <v>0</v>
      </c>
      <c r="FB257" s="14">
        <f>INDEX(战舰突破!$T$6:$T$18,通天塔!$J257+1)</f>
        <v>1.1000000000000001</v>
      </c>
      <c r="FC257" s="14">
        <f>INDEX(战舰突破!$U$6:$U$18,通天塔!$J257+1)</f>
        <v>0.1</v>
      </c>
      <c r="FD257" s="14">
        <f>INDEX(战舰突破!$V$6:$V$18,通天塔!$J257+1)</f>
        <v>1</v>
      </c>
      <c r="FE257" s="14">
        <f>INDEX(战舰突破!$X$6:$X$18,通天塔!$J257+1)</f>
        <v>10</v>
      </c>
      <c r="FG257" s="14">
        <f>INDEX(战舰突破!$S$23:$S$35,通天塔!$J257+1)</f>
        <v>0.6</v>
      </c>
      <c r="FH257" s="14">
        <f>INDEX(战舰突破!$T$23:$T$35,通天塔!$J257+1)</f>
        <v>0.55000000000000004</v>
      </c>
      <c r="FI257" s="14">
        <f>INDEX(战舰突破!$U$23:$U$35,通天塔!$J257+1)</f>
        <v>0.1</v>
      </c>
      <c r="FJ257" s="14">
        <f>INDEX(战舰突破!$V$23:$V$35,通天塔!$J257+1)</f>
        <v>2</v>
      </c>
      <c r="FK257" s="14">
        <f>INDEX(战舰突破!$X$23:$X$35,通天塔!$J257+1)</f>
        <v>150</v>
      </c>
      <c r="FM257" s="14">
        <f>INDEX(战舰突破!$S$40:$S$52,通天塔!$J257+1)</f>
        <v>0.6</v>
      </c>
      <c r="FN257" s="14">
        <f>INDEX(战舰突破!$T$40:$T$52,通天塔!$J257+1)</f>
        <v>0.25</v>
      </c>
      <c r="FO257" s="14">
        <f>INDEX(战舰突破!$U$40:$U$52,通天塔!$J257+1)</f>
        <v>0.2</v>
      </c>
      <c r="FP257" s="14">
        <f>INDEX(战舰突破!$V$40:$V$52,通天塔!$J257+1)</f>
        <v>1</v>
      </c>
      <c r="FQ257" s="14">
        <f>INDEX(战舰突破!$X$40:$X$52,通天塔!$J257+1)</f>
        <v>250</v>
      </c>
      <c r="FT257" s="14">
        <f t="shared" si="466"/>
        <v>900525</v>
      </c>
      <c r="FU257" s="14">
        <f t="shared" si="467"/>
        <v>901504</v>
      </c>
      <c r="FV257" s="14">
        <f t="shared" si="468"/>
        <v>788863</v>
      </c>
      <c r="FW257" s="14">
        <f t="shared" si="469"/>
        <v>16722560</v>
      </c>
      <c r="FX257" s="14">
        <f t="shared" si="470"/>
        <v>449211</v>
      </c>
      <c r="FY257" s="14">
        <f t="shared" si="471"/>
        <v>12616987</v>
      </c>
      <c r="FZ257" s="14">
        <f t="shared" si="472"/>
        <v>296111</v>
      </c>
      <c r="GA257" s="28">
        <f t="shared" si="473"/>
        <v>32950</v>
      </c>
      <c r="GB257" s="28">
        <f t="shared" si="474"/>
        <v>32140</v>
      </c>
      <c r="GC257" s="28">
        <f t="shared" si="475"/>
        <v>32950</v>
      </c>
      <c r="GD257" s="28">
        <f t="shared" si="476"/>
        <v>32140</v>
      </c>
      <c r="GE257" s="28">
        <f t="shared" si="477"/>
        <v>1.7175999999999998</v>
      </c>
      <c r="GF257" s="28">
        <f t="shared" si="478"/>
        <v>1.7175999999999998</v>
      </c>
      <c r="GG257" s="28">
        <f t="shared" si="479"/>
        <v>0</v>
      </c>
      <c r="GH257" s="28">
        <f t="shared" si="480"/>
        <v>46.15</v>
      </c>
      <c r="GI257" s="14">
        <f t="shared" si="481"/>
        <v>1</v>
      </c>
      <c r="GJ257" s="14">
        <f t="shared" si="482"/>
        <v>1.6</v>
      </c>
      <c r="GK257" s="14">
        <f t="shared" si="483"/>
        <v>1.6</v>
      </c>
      <c r="GL257" s="18">
        <f t="shared" si="484"/>
        <v>2.3000000000000003</v>
      </c>
      <c r="GM257" s="18">
        <f t="shared" si="485"/>
        <v>1.75</v>
      </c>
      <c r="GN257" s="18">
        <f t="shared" si="486"/>
        <v>1.45</v>
      </c>
      <c r="GO257" s="29">
        <f t="shared" si="487"/>
        <v>33100</v>
      </c>
      <c r="GP257" s="29">
        <f t="shared" si="487"/>
        <v>33400</v>
      </c>
      <c r="GQ257" s="29">
        <f t="shared" si="487"/>
        <v>33400</v>
      </c>
      <c r="GR257" s="26">
        <f t="shared" si="488"/>
        <v>0.1</v>
      </c>
      <c r="GS257" s="26">
        <f t="shared" si="489"/>
        <v>0.1</v>
      </c>
      <c r="GT257" s="26">
        <f t="shared" si="490"/>
        <v>0.2</v>
      </c>
      <c r="GU257" s="14">
        <f t="shared" si="491"/>
        <v>3</v>
      </c>
      <c r="GV257" s="14">
        <f t="shared" si="492"/>
        <v>4</v>
      </c>
      <c r="GW257" s="14">
        <f t="shared" si="493"/>
        <v>3</v>
      </c>
      <c r="GX257" s="14">
        <f t="shared" si="494"/>
        <v>10</v>
      </c>
      <c r="GY257" s="14">
        <f t="shared" si="495"/>
        <v>150</v>
      </c>
      <c r="GZ257" s="14">
        <f t="shared" si="496"/>
        <v>250</v>
      </c>
      <c r="HA257">
        <v>228</v>
      </c>
      <c r="HB257" s="14">
        <f t="shared" si="497"/>
        <v>130473655</v>
      </c>
      <c r="HD257" s="14">
        <f t="shared" si="498"/>
        <v>898422</v>
      </c>
      <c r="HE257" s="14">
        <f t="shared" si="499"/>
        <v>450232</v>
      </c>
      <c r="HF257" s="29">
        <f t="shared" si="500"/>
        <v>30854</v>
      </c>
      <c r="HG257" s="29">
        <f t="shared" si="501"/>
        <v>22076</v>
      </c>
      <c r="HH257" s="29">
        <f t="shared" si="502"/>
        <v>24450</v>
      </c>
      <c r="HI257" s="29">
        <f t="shared" si="503"/>
        <v>22253</v>
      </c>
      <c r="HJ257" s="14">
        <f t="shared" si="504"/>
        <v>1.7175999999999998</v>
      </c>
      <c r="HK257" s="14">
        <f t="shared" si="505"/>
        <v>1.7175999999999998</v>
      </c>
      <c r="HL257" s="14">
        <f t="shared" si="506"/>
        <v>259089</v>
      </c>
      <c r="HM257" s="14">
        <f t="shared" si="507"/>
        <v>428838</v>
      </c>
      <c r="HN257" s="26">
        <f t="shared" si="508"/>
        <v>0.42093960618474963</v>
      </c>
      <c r="HO257" s="26">
        <f t="shared" si="509"/>
        <v>0.64406779661016955</v>
      </c>
      <c r="HP257" s="29">
        <f t="shared" si="510"/>
        <v>132091</v>
      </c>
      <c r="HQ257" s="29">
        <f t="shared" si="511"/>
        <v>483616</v>
      </c>
      <c r="HR257" s="29">
        <f t="shared" si="512"/>
        <v>415853</v>
      </c>
      <c r="HS257" s="26">
        <f t="shared" si="513"/>
        <v>0.50288505699135744</v>
      </c>
      <c r="HT257" s="26">
        <f t="shared" si="514"/>
        <v>0.51071354014446169</v>
      </c>
      <c r="HU257" s="26">
        <f t="shared" si="515"/>
        <v>0.61071354014446166</v>
      </c>
      <c r="HV257" s="26">
        <f t="shared" si="516"/>
        <v>0.10288505699135742</v>
      </c>
      <c r="HW257" s="29">
        <f t="shared" si="517"/>
        <v>1.8000000000000003</v>
      </c>
      <c r="HX257" s="29">
        <f t="shared" si="518"/>
        <v>3.5575767191349001</v>
      </c>
      <c r="HY257" s="29">
        <f t="shared" si="519"/>
        <v>3.225051146089934</v>
      </c>
      <c r="HZ257" s="29">
        <f t="shared" si="520"/>
        <v>1188819</v>
      </c>
      <c r="IA257" s="29">
        <f t="shared" si="521"/>
        <v>1147000.681734096</v>
      </c>
      <c r="IB257" s="29">
        <f t="shared" si="522"/>
        <v>670573.59712746867</v>
      </c>
      <c r="IC257" s="29">
        <f t="shared" si="523"/>
        <v>7105018</v>
      </c>
      <c r="ID257" s="14">
        <f t="shared" si="524"/>
        <v>3006393.28</v>
      </c>
      <c r="IH257" s="14">
        <v>5</v>
      </c>
      <c r="II257" s="14">
        <v>3</v>
      </c>
      <c r="IJ257" s="14">
        <v>2400</v>
      </c>
      <c r="IK257" s="14">
        <v>400</v>
      </c>
      <c r="IL257" s="14">
        <v>300</v>
      </c>
      <c r="IM257" s="23">
        <f t="shared" si="525"/>
        <v>2612760213</v>
      </c>
      <c r="IN257" s="23">
        <f t="shared" si="526"/>
        <v>2</v>
      </c>
      <c r="IO257" s="23">
        <f t="shared" si="527"/>
        <v>2612.7600000000002</v>
      </c>
      <c r="IP257" s="23">
        <f t="shared" si="528"/>
        <v>2964178749</v>
      </c>
      <c r="IQ257" s="23">
        <f t="shared" si="529"/>
        <v>2</v>
      </c>
      <c r="IR257" s="23">
        <f t="shared" si="530"/>
        <v>2964.18</v>
      </c>
      <c r="IS257" s="14">
        <v>1</v>
      </c>
      <c r="IT257" s="14">
        <v>1</v>
      </c>
      <c r="IU257" s="14">
        <v>240</v>
      </c>
      <c r="IV257" s="14">
        <v>40</v>
      </c>
      <c r="IW257" s="14">
        <v>30</v>
      </c>
      <c r="IX257" s="23">
        <f t="shared" si="531"/>
        <v>325899026</v>
      </c>
      <c r="IY257" s="23">
        <f t="shared" si="532"/>
        <v>1</v>
      </c>
      <c r="IZ257" s="23">
        <f t="shared" si="533"/>
        <v>325899.03000000003</v>
      </c>
      <c r="JA257" s="23"/>
      <c r="JB257" s="23"/>
      <c r="JC257" s="23"/>
      <c r="JG257">
        <f t="shared" si="534"/>
        <v>2.4427106622086336</v>
      </c>
      <c r="JH257">
        <f t="shared" si="535"/>
        <v>4.195599833409549</v>
      </c>
      <c r="JJ257" s="14">
        <v>10</v>
      </c>
      <c r="JK257" s="14">
        <v>2</v>
      </c>
      <c r="JL257" s="14">
        <v>1.5</v>
      </c>
      <c r="JM257" s="23">
        <f t="shared" si="536"/>
        <v>11101994</v>
      </c>
      <c r="JN257" s="23">
        <f t="shared" si="537"/>
        <v>1</v>
      </c>
      <c r="JO257" s="23">
        <f t="shared" si="538"/>
        <v>11101.99</v>
      </c>
      <c r="JP257" s="14">
        <v>30</v>
      </c>
      <c r="JQ257" s="14">
        <v>6</v>
      </c>
      <c r="JR257" s="14">
        <v>4</v>
      </c>
      <c r="JS257" s="23">
        <f t="shared" si="539"/>
        <v>32233065</v>
      </c>
      <c r="JT257" s="23">
        <f t="shared" si="540"/>
        <v>1</v>
      </c>
      <c r="JU257" s="23">
        <f t="shared" si="541"/>
        <v>32233.07</v>
      </c>
      <c r="JW257" s="23">
        <f t="shared" si="542"/>
        <v>42977420</v>
      </c>
      <c r="JX257" s="23">
        <f t="shared" si="543"/>
        <v>1</v>
      </c>
      <c r="JY257" s="23">
        <f t="shared" si="544"/>
        <v>42977.42</v>
      </c>
      <c r="JZ257" s="23">
        <f t="shared" si="545"/>
        <v>16652991</v>
      </c>
      <c r="KA257" s="23">
        <f t="shared" si="546"/>
        <v>1</v>
      </c>
      <c r="KB257" s="23">
        <f t="shared" si="547"/>
        <v>16652.990000000002</v>
      </c>
    </row>
    <row r="258" spans="3:288" ht="16.5" x14ac:dyDescent="0.2">
      <c r="C258" s="14" t="s">
        <v>902</v>
      </c>
      <c r="D258" s="14">
        <v>24</v>
      </c>
      <c r="E258" s="14"/>
      <c r="F258" s="14">
        <v>500</v>
      </c>
      <c r="G258" s="14">
        <v>500</v>
      </c>
      <c r="H258" s="14">
        <v>500</v>
      </c>
      <c r="I258" s="14">
        <v>500</v>
      </c>
      <c r="J258" s="14">
        <v>9</v>
      </c>
      <c r="K258" s="14">
        <v>9</v>
      </c>
      <c r="L258" s="14">
        <v>9</v>
      </c>
      <c r="M258" s="14">
        <v>6</v>
      </c>
      <c r="N258" s="14">
        <v>6</v>
      </c>
      <c r="O258" s="14">
        <v>6</v>
      </c>
      <c r="P258" s="14">
        <v>9</v>
      </c>
      <c r="Q258" s="14">
        <v>9</v>
      </c>
      <c r="R258" s="14">
        <v>9</v>
      </c>
      <c r="S258" s="14">
        <v>9</v>
      </c>
      <c r="T258" s="14">
        <v>9</v>
      </c>
      <c r="U258" s="14">
        <v>9</v>
      </c>
      <c r="V258" s="14">
        <v>8</v>
      </c>
      <c r="W258" s="14">
        <v>8</v>
      </c>
      <c r="X258" s="14">
        <v>500</v>
      </c>
      <c r="Y258" s="14">
        <v>500</v>
      </c>
      <c r="Z258" s="14">
        <v>500</v>
      </c>
      <c r="AA258" s="14">
        <v>500</v>
      </c>
      <c r="AB258" s="14">
        <v>500</v>
      </c>
      <c r="AC258" s="14">
        <v>500</v>
      </c>
      <c r="AD258" s="14">
        <v>500</v>
      </c>
      <c r="AE258" s="14">
        <v>500</v>
      </c>
      <c r="AF258" s="14">
        <v>70</v>
      </c>
      <c r="AG258" s="14">
        <v>67</v>
      </c>
      <c r="AH258" s="14">
        <v>67</v>
      </c>
      <c r="AI258" s="14">
        <v>67</v>
      </c>
      <c r="AJ258" s="14">
        <v>67</v>
      </c>
      <c r="AK258" s="14">
        <v>67</v>
      </c>
      <c r="AL258" s="14">
        <v>69</v>
      </c>
      <c r="AM258" s="14">
        <v>69</v>
      </c>
      <c r="AN258" s="14">
        <v>4</v>
      </c>
      <c r="AO258" s="14">
        <v>4</v>
      </c>
      <c r="AP258" s="14">
        <v>4</v>
      </c>
      <c r="AQ258" s="14">
        <v>4</v>
      </c>
      <c r="AR258" s="14">
        <v>4</v>
      </c>
      <c r="AS258" s="14">
        <v>0</v>
      </c>
      <c r="AT258" s="14">
        <v>0</v>
      </c>
      <c r="AU258" s="14">
        <v>0</v>
      </c>
      <c r="AV258" s="14">
        <v>0</v>
      </c>
      <c r="AW258" s="14">
        <v>4</v>
      </c>
      <c r="AX258" s="14">
        <v>4</v>
      </c>
      <c r="AY258" s="14">
        <v>0</v>
      </c>
      <c r="AZ258" s="14">
        <v>0</v>
      </c>
      <c r="BA258" s="14">
        <v>19</v>
      </c>
      <c r="BF258" s="14">
        <f>ROUND((INDEX(新战舰养成!S$6:S$18,通天塔!$J258+1)+INDEX(新战舰养成!D$6:D$18,通天塔!$J258+1)*(通天塔!$G258-1))*INDEX(战舰突破!$D$6:$D$18,通天塔!$M258+1),0)</f>
        <v>218187</v>
      </c>
      <c r="BG258" s="14">
        <f>ROUND((INDEX(新战舰养成!T$6:T$18,通天塔!$J258+1)+INDEX(新战舰养成!E$6:E$18,通天塔!$J258+1)*(通天塔!$G258-1))*INDEX(战舰突破!$D$6:$D$18,通天塔!$M258+1),0)</f>
        <v>1745387</v>
      </c>
      <c r="BH258" s="14">
        <f>ROUND((INDEX(新战舰养成!U$6:U$18,通天塔!$J258+1)+INDEX(新战舰养成!F$6:F$18,通天塔!$J258+1)*(通天塔!$G258-1))*INDEX(战舰突破!$D$6:$D$18,通天塔!$M258+1),0)</f>
        <v>109232</v>
      </c>
      <c r="BI258" s="14">
        <f>ROUND((INDEX(新战舰养成!V$6:V$18,通天塔!$J258+1)+INDEX(新战舰养成!G$6:G$18,通天塔!$J258+1)*(通天塔!$G258-1))*INDEX(战舰突破!$D$6:$D$18,通天塔!$M258+1),0)</f>
        <v>525</v>
      </c>
      <c r="BJ258" s="14">
        <f>ROUND((INDEX(新战舰养成!W$6:W$18,通天塔!$J258+1)+INDEX(新战舰养成!H$6:H$18,通天塔!$J258+1)*(通天塔!$G258-1))*INDEX(战舰突破!$D$6:$D$18,通天塔!$M258+1),0)</f>
        <v>7</v>
      </c>
      <c r="BL258" s="14">
        <f>IF($H258&gt;0,ROUND((INDEX(新战舰养成!X$6:X$18,通天塔!$K258+1)+INDEX(新战舰养成!I$6:I$18,通天塔!$K258+1)*(通天塔!$H258-1))*INDEX(战舰突破!$D$6:$D$18,通天塔!$N258+1),0),0)</f>
        <v>218677</v>
      </c>
      <c r="BM258" s="14">
        <f>IF($H258&gt;0,ROUND((INDEX(新战舰养成!Y$6:Y$18,通天塔!$K258+1)+INDEX(新战舰养成!J$6:J$18,通天塔!$K258+1)*(通天塔!$H258-1))*INDEX(战舰突破!$D$6:$D$18,通天塔!$N258+1),0),0)</f>
        <v>0</v>
      </c>
      <c r="BN258" s="14">
        <f>IF($H258&gt;0,ROUND((INDEX(新战舰养成!Z$6:Z$18,通天塔!$K258+1)+INDEX(新战舰养成!K$6:K$18,通天塔!$K258+1)*(通天塔!$H258-1))*INDEX(战舰突破!$D$6:$D$18,通天塔!$N258+1),0),0)</f>
        <v>0</v>
      </c>
      <c r="BO258" s="14">
        <f>IF($H258&gt;0,ROUND((INDEX(新战舰养成!AA$6:AA$18,通天塔!$K258+1)+INDEX(新战舰养成!L$6:L$18,通天塔!$K258+1)*(通天塔!$H258-1))*INDEX(战舰突破!$D$6:$D$18,通天塔!$N258+1),0),0)</f>
        <v>2181865</v>
      </c>
      <c r="BP258" s="14">
        <f>IF($H258&gt;0,ROUND((INDEX(新战舰养成!AB$6:AB$18,通天塔!$K258+1)+INDEX(新战舰养成!M$6:M$18,通天塔!$K258+1)*(通天塔!$H258-1))*INDEX(战舰突破!$D$6:$D$18,通天塔!$N258+1),0),0)</f>
        <v>43509</v>
      </c>
      <c r="BR258" s="14">
        <f>IF($I258&gt;0,ROUND((INDEX(新战舰养成!AC$6:AC$18,通天塔!$L258+1)+INDEX(新战舰养成!I$6:I$18,通天塔!$L258+1)*(通天塔!$I258-1))*INDEX(战舰突破!$D$6:$D$18,通天塔!$O258+1),0),0)</f>
        <v>219202</v>
      </c>
      <c r="BS258" s="14">
        <f>IF($I258&gt;0,ROUND((INDEX(新战舰养成!AD$6:AD$18,通天塔!$L258+1)+INDEX(新战舰养成!J$6:J$18,通天塔!$L258+1)*(通天塔!$I258-1))*INDEX(战舰突破!$D$6:$D$18,通天塔!$O258+1),0),0)</f>
        <v>0</v>
      </c>
      <c r="BT258" s="14">
        <f>IF($I258&gt;0,ROUND((INDEX(新战舰养成!AE$6:AE$18,通天塔!$L258+1)+INDEX(新战舰养成!K$6:K$18,通天塔!$L258+1)*(通天塔!$I258-1))*INDEX(战舰突破!$D$6:$D$18,通天塔!$O258+1),0),0)</f>
        <v>0</v>
      </c>
      <c r="BU258" s="14">
        <f>IF($I258&gt;0,ROUND((INDEX(新战舰养成!AF$6:AF$18,通天塔!$L258+1)+INDEX(新战舰养成!L$6:L$18,通天塔!$L258+1)*(通天塔!$I258-1))*INDEX(战舰突破!$D$6:$D$18,通天塔!$O258+1),0),0)</f>
        <v>1440408</v>
      </c>
      <c r="BV258" s="14">
        <f>IF($I258&gt;0,ROUND((INDEX(新战舰养成!AG$6:AG$18,通天塔!$L258+1)+INDEX(新战舰养成!M$6:M$18,通天塔!$L258+1)*(通天塔!$I258-1))*INDEX(战舰突破!$D$6:$D$18,通天塔!$O258+1),0),0)</f>
        <v>58727</v>
      </c>
      <c r="BY258" s="14">
        <f>(INDEX(装备数值!$C$13:$G$116,通天塔!$P258*8+1,BY$2)+INDEX(装备数值!$C$13:$G$116,通天塔!$Q258*8+2,BY$2)+INDEX(装备数值!$C$13:$G$116,通天塔!$S258*8+3,BY$2)+INDEX(装备数值!$C$13:$G$116,通天塔!$R258*8+4,BY$2)+INDEX(装备数值!$C$13:$G$116,通天塔!$T258*8+5,BY$2)+INDEX(装备数值!$C$13:$G$116,通天塔!$U258*8+6,BY$2)+INDEX(装备数值!$C$13:$G$116,通天塔!$V258*8+7,BY$2)+INDEX(装备数值!$C$13:$G$116,通天塔!$W258*8+8,BY$2))</f>
        <v>49700</v>
      </c>
      <c r="BZ258" s="14">
        <f>(INDEX(装备数值!$C$13:$G$116,通天塔!$P258*8+1,BZ$2)+INDEX(装备数值!$C$13:$G$116,通天塔!$Q258*8+2,BZ$2)+INDEX(装备数值!$C$13:$G$116,通天塔!$S258*8+3,BZ$2)+INDEX(装备数值!$C$13:$G$116,通天塔!$R258*8+4,BZ$2)+INDEX(装备数值!$C$13:$G$116,通天塔!$T258*8+5,BZ$2)+INDEX(装备数值!$C$13:$G$116,通天塔!$U258*8+6,BZ$2)+INDEX(装备数值!$C$13:$G$116,通天塔!$V258*8+7,BZ$2)+INDEX(装备数值!$C$13:$G$116,通天塔!$W258*8+8,BZ$2))</f>
        <v>420000</v>
      </c>
      <c r="CA258" s="14">
        <f>(INDEX(装备数值!$C$13:$G$116,通天塔!$P258*8+1,CA$2)+INDEX(装备数值!$C$13:$G$116,通天塔!$Q258*8+2,CA$2)+INDEX(装备数值!$C$13:$G$116,通天塔!$S258*8+3,CA$2)+INDEX(装备数值!$C$13:$G$116,通天塔!$R258*8+4,CA$2)+INDEX(装备数值!$C$13:$G$116,通天塔!$T258*8+5,CA$2)+INDEX(装备数值!$C$13:$G$116,通天塔!$U258*8+6,CA$2)+INDEX(装备数值!$C$13:$G$116,通天塔!$V258*8+7,CA$2)+INDEX(装备数值!$C$13:$G$116,通天塔!$W258*8+8,CA$2))</f>
        <v>25550</v>
      </c>
      <c r="CB258" s="14">
        <f>(INDEX(装备数值!$C$13:$G$116,通天塔!$P258*8+1,CB$2)+INDEX(装备数值!$C$13:$G$116,通天塔!$Q258*8+2,CB$2)+INDEX(装备数值!$C$13:$G$116,通天塔!$S258*8+3,CB$2)+INDEX(装备数值!$C$13:$G$116,通天塔!$R258*8+4,CB$2)+INDEX(装备数值!$C$13:$G$116,通天塔!$T258*8+5,CB$2)+INDEX(装备数值!$C$13:$G$116,通天塔!$U258*8+6,CB$2)+INDEX(装备数值!$C$13:$G$116,通天塔!$V258*8+7,CB$2)+INDEX(装备数值!$C$13:$G$116,通天塔!$W258*8+8,CB$2))</f>
        <v>560000</v>
      </c>
      <c r="CC258" s="14">
        <f>(INDEX(装备数值!$C$13:$G$116,通天塔!$P258*8+1,CC$2)+INDEX(装备数值!$C$13:$G$116,通天塔!$Q258*8+2,CC$2)+INDEX(装备数值!$C$13:$G$116,通天塔!$S258*8+3,CC$2)+INDEX(装备数值!$C$13:$G$116,通天塔!$R258*8+4,CC$2)+INDEX(装备数值!$C$13:$G$116,通天塔!$T258*8+5,CC$2)+INDEX(装备数值!$C$13:$G$116,通天塔!$U258*8+6,CC$2)+INDEX(装备数值!$C$13:$G$116,通天塔!$V258*8+7,CC$2)+INDEX(装备数值!$C$13:$G$116,通天塔!$W258*8+8,CC$2))</f>
        <v>9900</v>
      </c>
      <c r="CF258" s="14">
        <f>INDEX(装备数值!$I$13:$M$116,通天塔!$P258*8+1,CF$2)*$X258+INDEX(装备数值!$I$13:$M$116,通天塔!$Q258*8+2,CF$2)*$Y258+INDEX(装备数值!$I$13:$M$116,通天塔!$S258*8+3,CF$2)*$Z258+INDEX(装备数值!$I$13:$M$116,通天塔!$R258*8+4,CF$2)*$AA258+INDEX(装备数值!$I$13:$M$116,通天塔!$T258*8+5,CF$2)*$AB258+INDEX(装备数值!$I$13:$M$116,通天塔!$U258*8+6,CF$2)*$AC258+INDEX(装备数值!$I$13:$M$116,通天塔!$V258*8+7,CF$2)*$AD258+INDEX(装备数值!$I$13:$M$116,通天塔!$W258*8+8,CF$2)*$AE258</f>
        <v>132000</v>
      </c>
      <c r="CG258" s="14">
        <f>INDEX(装备数值!$I$13:$M$116,通天塔!$P258*8+1,CG$2)*$X258+INDEX(装备数值!$I$13:$M$116,通天塔!$Q258*8+2,CG$2)*$Y258+INDEX(装备数值!$I$13:$M$116,通天塔!$S258*8+3,CG$2)*$Z258+INDEX(装备数值!$I$13:$M$116,通天塔!$R258*8+4,CG$2)*$AA258+INDEX(装备数值!$I$13:$M$116,通天塔!$T258*8+5,CG$2)*$AB258+INDEX(装备数值!$I$13:$M$116,通天塔!$U258*8+6,CG$2)*$AC258+INDEX(装备数值!$I$13:$M$116,通天塔!$V258*8+7,CG$2)*$AD258+INDEX(装备数值!$I$13:$M$116,通天塔!$W258*8+8,CG$2)*$AE258</f>
        <v>1050000</v>
      </c>
      <c r="CH258" s="14">
        <f>INDEX(装备数值!$I$13:$M$116,通天塔!$P258*8+1,CH$2)*$X258+INDEX(装备数值!$I$13:$M$116,通天塔!$Q258*8+2,CH$2)*$Y258+INDEX(装备数值!$I$13:$M$116,通天塔!$S258*8+3,CH$2)*$Z258+INDEX(装备数值!$I$13:$M$116,通天塔!$R258*8+4,CH$2)*$AA258+INDEX(装备数值!$I$13:$M$116,通天塔!$T258*8+5,CH$2)*$AB258+INDEX(装备数值!$I$13:$M$116,通天塔!$U258*8+6,CH$2)*$AC258+INDEX(装备数值!$I$13:$M$116,通天塔!$V258*8+7,CH$2)*$AD258+INDEX(装备数值!$I$13:$M$116,通天塔!$W258*8+8,CH$2)*$AE258</f>
        <v>67000</v>
      </c>
      <c r="CI258" s="14">
        <f>INDEX(装备数值!$I$13:$M$116,通天塔!$P258*8+1,CI$2)*$X258+INDEX(装备数值!$I$13:$M$116,通天塔!$Q258*8+2,CI$2)*$Y258+INDEX(装备数值!$I$13:$M$116,通天塔!$S258*8+3,CI$2)*$Z258+INDEX(装备数值!$I$13:$M$116,通天塔!$R258*8+4,CI$2)*$AA258+INDEX(装备数值!$I$13:$M$116,通天塔!$T258*8+5,CI$2)*$AB258+INDEX(装备数值!$I$13:$M$116,通天塔!$U258*8+6,CI$2)*$AC258+INDEX(装备数值!$I$13:$M$116,通天塔!$V258*8+7,CI$2)*$AD258+INDEX(装备数值!$I$13:$M$116,通天塔!$W258*8+8,CI$2)*$AE258</f>
        <v>1400000</v>
      </c>
      <c r="CJ258" s="14">
        <f>INDEX(装备数值!$I$13:$M$116,通天塔!$P258*8+1,CJ$2)*$X258+INDEX(装备数值!$I$13:$M$116,通天塔!$Q258*8+2,CJ$2)*$Y258+INDEX(装备数值!$I$13:$M$116,通天塔!$S258*8+3,CJ$2)*$Z258+INDEX(装备数值!$I$13:$M$116,通天塔!$R258*8+4,CJ$2)*$AA258+INDEX(装备数值!$I$13:$M$116,通天塔!$T258*8+5,CJ$2)*$AB258+INDEX(装备数值!$I$13:$M$116,通天塔!$U258*8+6,CJ$2)*$AC258+INDEX(装备数值!$I$13:$M$116,通天塔!$V258*8+7,CJ$2)*$AD258+INDEX(装备数值!$I$13:$M$116,通天塔!$W258*8+8,CJ$2)*$AE258</f>
        <v>26000</v>
      </c>
      <c r="CM258" s="14">
        <f>INDEX(装备数值!$X$13:$AH$116,$P258*8+1,CM$2)*$AF258+INDEX(装备数值!$X$13:$AH$116,$Q258*8+2,CM$2)*$AG258+INDEX(装备数值!$X$13:$AH$116,$S258*8+3,CM$2)*$AH258+INDEX(装备数值!$X$13:$AH$116,$R258*8+4,CM$2)*$AI258+INDEX(装备数值!$X$13:$AH$116,$T258*8+5,CM$2)*$AJ258+INDEX(装备数值!$X$13:$AH$116,$U258*8+6,CM$2)*$AK258+INDEX(装备数值!$X$13:$AH$116,$V258*8+7,CM$2)*$AL258+INDEX(装备数值!$X$13:$AH$116,$W258*8+8,CM$2)*$AM258</f>
        <v>44850</v>
      </c>
      <c r="CN258" s="14">
        <f>INDEX(装备数值!$X$13:$AH$116,$P258*8+1,CN$2)*$AF258+INDEX(装备数值!$X$13:$AH$116,$Q258*8+2,CN$2)*$AG258+INDEX(装备数值!$X$13:$AH$116,$S258*8+3,CN$2)*$AH258+INDEX(装备数值!$X$13:$AH$116,$R258*8+4,CN$2)*$AI258+INDEX(装备数值!$X$13:$AH$116,$T258*8+5,CN$2)*$AJ258+INDEX(装备数值!$X$13:$AH$116,$U258*8+6,CN$2)*$AK258+INDEX(装备数值!$X$13:$AH$116,$V258*8+7,CN$2)*$AL258+INDEX(装备数值!$X$13:$AH$116,$W258*8+8,CN$2)*$AM258</f>
        <v>344028</v>
      </c>
      <c r="CO258" s="14">
        <f>INDEX(装备数值!$X$13:$AH$116,$P258*8+1,CO$2)*$AF258+INDEX(装备数值!$X$13:$AH$116,$Q258*8+2,CO$2)*$AG258+INDEX(装备数值!$X$13:$AH$116,$S258*8+3,CO$2)*$AH258+INDEX(装备数值!$X$13:$AH$116,$R258*8+4,CO$2)*$AI258+INDEX(装备数值!$X$13:$AH$116,$T258*8+5,CO$2)*$AJ258+INDEX(装备数值!$X$13:$AH$116,$U258*8+6,CO$2)*$AK258+INDEX(装备数值!$X$13:$AH$116,$V258*8+7,CO$2)*$AL258+INDEX(装备数值!$X$13:$AH$116,$W258*8+8,CO$2)*$AM258</f>
        <v>23450</v>
      </c>
      <c r="CP258" s="14">
        <f>INDEX(装备数值!$X$13:$AH$116,$P258*8+1,CP$2)*$AF258+INDEX(装备数值!$X$13:$AH$116,$Q258*8+2,CP$2)*$AG258+INDEX(装备数值!$X$13:$AH$116,$S258*8+3,CP$2)*$AH258+INDEX(装备数值!$X$13:$AH$116,$R258*8+4,CP$2)*$AI258+INDEX(装备数值!$X$13:$AH$116,$T258*8+5,CP$2)*$AJ258+INDEX(装备数值!$X$13:$AH$116,$U258*8+6,CP$2)*$AK258+INDEX(装备数值!$X$13:$AH$116,$V258*8+7,CP$2)*$AL258+INDEX(装备数值!$X$13:$AH$116,$W258*8+8,CP$2)*$AM258</f>
        <v>469250</v>
      </c>
      <c r="CQ258" s="14">
        <f>INDEX(装备数值!$X$13:$AH$116,$P258*8+1,CQ$2)*$AF258+INDEX(装备数值!$X$13:$AH$116,$Q258*8+2,CQ$2)*$AG258+INDEX(装备数值!$X$13:$AH$116,$S258*8+3,CQ$2)*$AH258+INDEX(装备数值!$X$13:$AH$116,$R258*8+4,CQ$2)*$AI258+INDEX(装备数值!$X$13:$AH$116,$T258*8+5,CQ$2)*$AJ258+INDEX(装备数值!$X$13:$AH$116,$U258*8+6,CQ$2)*$AK258+INDEX(装备数值!$X$13:$AH$116,$V258*8+7,CQ$2)*$AL258+INDEX(装备数值!$X$13:$AH$116,$W258*8+8,CQ$2)*$AM258</f>
        <v>9380</v>
      </c>
      <c r="CR258" s="14">
        <f>INDEX(装备数值!$X$13:$AH$116,$P258*8+1,CR$2)*$AF258+INDEX(装备数值!$X$13:$AH$116,$Q258*8+2,CR$2)*$AG258+INDEX(装备数值!$X$13:$AH$116,$S258*8+3,CR$2)*$AH258+INDEX(装备数值!$X$13:$AH$116,$R258*8+4,CR$2)*$AI258+INDEX(装备数值!$X$13:$AH$116,$T258*8+5,CR$2)*$AJ258+INDEX(装备数值!$X$13:$AH$116,$U258*8+6,CR$2)*$AK258+INDEX(装备数值!$X$13:$AH$116,$V258*8+7,CR$2)*$AL258+INDEX(装备数值!$X$13:$AH$116,$W258*8+8,CR$2)*$AM258</f>
        <v>35700</v>
      </c>
      <c r="CS258" s="14">
        <f>INDEX(装备数值!$X$13:$AH$116,$P258*8+1,CS$2)*$AF258+INDEX(装备数值!$X$13:$AH$116,$Q258*8+2,CS$2)*$AG258+INDEX(装备数值!$X$13:$AH$116,$S258*8+3,CS$2)*$AH258+INDEX(装备数值!$X$13:$AH$116,$R258*8+4,CS$2)*$AI258+INDEX(装备数值!$X$13:$AH$116,$T258*8+5,CS$2)*$AJ258+INDEX(装备数值!$X$13:$AH$116,$U258*8+6,CS$2)*$AK258+INDEX(装备数值!$X$13:$AH$116,$V258*8+7,CS$2)*$AL258+INDEX(装备数值!$X$13:$AH$116,$W258*8+8,CS$2)*$AM258</f>
        <v>35175</v>
      </c>
      <c r="CT258" s="14">
        <f>INDEX(装备数值!$X$13:$AH$116,$P258*8+1,CT$2)*$AF258+INDEX(装备数值!$X$13:$AH$116,$Q258*8+2,CT$2)*$AG258+INDEX(装备数值!$X$13:$AH$116,$S258*8+3,CT$2)*$AH258+INDEX(装备数值!$X$13:$AH$116,$R258*8+4,CT$2)*$AI258+INDEX(装备数值!$X$13:$AH$116,$T258*8+5,CT$2)*$AJ258+INDEX(装备数值!$X$13:$AH$116,$U258*8+6,CT$2)*$AK258+INDEX(装备数值!$X$13:$AH$116,$V258*8+7,CT$2)*$AL258+INDEX(装备数值!$X$13:$AH$116,$W258*8+8,CT$2)*$AM258</f>
        <v>35700</v>
      </c>
      <c r="CU258" s="14">
        <f>INDEX(装备数值!$X$13:$AH$116,$P258*8+1,CU$2)*$AF258+INDEX(装备数值!$X$13:$AH$116,$Q258*8+2,CU$2)*$AG258+INDEX(装备数值!$X$13:$AH$116,$S258*8+3,CU$2)*$AH258+INDEX(装备数值!$X$13:$AH$116,$R258*8+4,CU$2)*$AI258+INDEX(装备数值!$X$13:$AH$116,$T258*8+5,CU$2)*$AJ258+INDEX(装备数值!$X$13:$AH$116,$U258*8+6,CU$2)*$AK258+INDEX(装备数值!$X$13:$AH$116,$V258*8+7,CU$2)*$AL258+INDEX(装备数值!$X$13:$AH$116,$W258*8+8,CU$2)*$AM258</f>
        <v>35175</v>
      </c>
      <c r="CV258" s="14">
        <f>INDEX(装备数值!$X$13:$AH$116,$P258*8+1,CV$2)*$AF258+INDEX(装备数值!$X$13:$AH$116,$Q258*8+2,CV$2)*$AG258+INDEX(装备数值!$X$13:$AH$116,$S258*8+3,CV$2)*$AH258+INDEX(装备数值!$X$13:$AH$116,$R258*8+4,CV$2)*$AI258+INDEX(装备数值!$X$13:$AH$116,$T258*8+5,CV$2)*$AJ258+INDEX(装备数值!$X$13:$AH$116,$U258*8+6,CV$2)*$AK258+INDEX(装备数值!$X$13:$AH$116,$V258*8+7,CV$2)*$AL258+INDEX(装备数值!$X$13:$AH$116,$W258*8+8,CV$2)*$AM258</f>
        <v>69</v>
      </c>
      <c r="CW258" s="14">
        <f>INDEX(装备数值!$X$13:$AH$116,$P258*8+1,CW$2)*$AF258+INDEX(装备数值!$X$13:$AH$116,$Q258*8+2,CW$2)*$AG258+INDEX(装备数值!$X$13:$AH$116,$S258*8+3,CW$2)*$AH258+INDEX(装备数值!$X$13:$AH$116,$R258*8+4,CW$2)*$AI258+INDEX(装备数值!$X$13:$AH$116,$T258*8+5,CW$2)*$AJ258+INDEX(装备数值!$X$13:$AH$116,$U258*8+6,CW$2)*$AK258+INDEX(装备数值!$X$13:$AH$116,$V258*8+7,CW$2)*$AL258+INDEX(装备数值!$X$13:$AH$116,$W258*8+8,CW$2)*$AM258</f>
        <v>69</v>
      </c>
      <c r="CY258" s="14">
        <f>INDEX(装备数值!$AN$17:$AN$117,MATCH(MIN($X258:$AE258),装备数值!$AO$17:$AO$117,1))</f>
        <v>50</v>
      </c>
      <c r="CZ258" s="14">
        <f>IF(COUNTIF($P258:$W258,"&gt;"&amp;0)=8,INDEX(装备数值!AR$17:AR$117,$CY258+1),0)</f>
        <v>22000</v>
      </c>
      <c r="DA258" s="14">
        <f>IF(COUNTIF($P258:$W258,"&gt;"&amp;0)=8,INDEX(装备数值!AS$17:AS$117,$CY258+1),0)</f>
        <v>165000</v>
      </c>
      <c r="DB258" s="14">
        <f>IF(COUNTIF($P258:$W258,"&gt;"&amp;0)=8,INDEX(装备数值!AT$17:AT$117,$CY258+1),0)</f>
        <v>11000</v>
      </c>
      <c r="DC258" s="14">
        <f>IF(COUNTIF($P258:$W258,"&gt;"&amp;0)=8,INDEX(装备数值!AU$17:AU$117,$CY258+1),0)</f>
        <v>220000</v>
      </c>
      <c r="DD258" s="14">
        <f>IF(COUNTIF($P258:$W258,"&gt;"&amp;0)=8,INDEX(装备数值!AV$17:AV$117,$CY258+1),0)</f>
        <v>4300</v>
      </c>
      <c r="DF258" s="14">
        <f>INDEX(装备数值!$AY$17:$AY$77,MATCH(MIN($AF258:$AM258),装备数值!$AZ$17:$AZ$77,1))</f>
        <v>33</v>
      </c>
      <c r="DG258" s="26">
        <f>INDEX(装备数值!BA$17:BA$77,通天塔!DF258+1)</f>
        <v>0.55500000000000005</v>
      </c>
      <c r="DH258" s="26">
        <f>INDEX(装备数值!BA$17:BA$77,通天塔!DF258+1)</f>
        <v>0.55500000000000005</v>
      </c>
      <c r="DJ258" s="14">
        <f t="shared" si="465"/>
        <v>28</v>
      </c>
      <c r="DK258" s="14">
        <f>VLOOKUP(DJ258,军阶与晶片数值!$W$6:$X$27,2)</f>
        <v>6</v>
      </c>
      <c r="DL258" s="14">
        <f>INDEX(军阶与晶片数值!Y$6:Y$27,$DK258+1)</f>
        <v>550</v>
      </c>
      <c r="DM258" s="14">
        <f>INDEX(军阶与晶片数值!Z$6:Z$27,$DK258+1)</f>
        <v>550</v>
      </c>
      <c r="DN258" s="14">
        <f>INDEX(军阶与晶片数值!AA$6:AA$27,$DK258+1)</f>
        <v>550</v>
      </c>
      <c r="DO258" s="14">
        <f>INDEX(军阶与晶片数值!AB$6:AB$27,$DK258+1)</f>
        <v>550</v>
      </c>
      <c r="DP258" s="26">
        <f>INDEX(军阶与晶片数值!AC$6:AC$27,$DK258+1)</f>
        <v>35</v>
      </c>
      <c r="DQ258" s="26">
        <f>INDEX(军阶与晶片数值!AD$6:AD$27,$DK258+1)</f>
        <v>17.5</v>
      </c>
      <c r="DS258" s="26">
        <f>INDEX(军阶与晶片数值!I$6:I$16,AN258+1)</f>
        <v>0.15</v>
      </c>
      <c r="DT258" s="26">
        <f>INDEX(军阶与晶片数值!M$6:M$16,AO258+1)</f>
        <v>0.15</v>
      </c>
      <c r="DU258" s="26">
        <f>INDEX(军阶与晶片数值!J$6:J$16,AP258+1)</f>
        <v>0.15</v>
      </c>
      <c r="DV258" s="26">
        <f>INDEX(军阶与晶片数值!K$6:K$16,AQ258+1)</f>
        <v>0.3</v>
      </c>
      <c r="DW258" s="26">
        <f>INDEX(军阶与晶片数值!L$6:L$16,AR258+1)</f>
        <v>0.3</v>
      </c>
      <c r="DX258" s="28">
        <f>INDEX(军阶与晶片数值!N$6:N$16,AS258+1)</f>
        <v>0</v>
      </c>
      <c r="DY258" s="28">
        <f>INDEX(军阶与晶片数值!O$6:O$16,AT258+1)</f>
        <v>0</v>
      </c>
      <c r="DZ258" s="28">
        <f>INDEX(军阶与晶片数值!P$6:P$16,AU258+1)</f>
        <v>0</v>
      </c>
      <c r="EA258" s="28">
        <f>INDEX(军阶与晶片数值!Q$6:Q$16,AV258+1)</f>
        <v>0</v>
      </c>
      <c r="EB258" s="26">
        <f>INDEX(军阶与晶片数值!R$6:R$16,AW258+1)</f>
        <v>0.3</v>
      </c>
      <c r="EC258" s="26">
        <f>INDEX(军阶与晶片数值!S$6:S$16,AX258+1)</f>
        <v>0.3</v>
      </c>
      <c r="ED258" s="26">
        <f>INDEX(军阶与晶片数值!T$6:T$16,AY258+1)</f>
        <v>0</v>
      </c>
      <c r="EE258" s="26">
        <f>INDEX(军阶与晶片数值!U$6:U$16,AZ258+1)</f>
        <v>0</v>
      </c>
      <c r="EG258" s="26">
        <f>INDEX(军阶与晶片数值!$C$6:$C$36,通天塔!$BA258+1)</f>
        <v>0.95</v>
      </c>
      <c r="EH258" s="26">
        <f>INDEX(军阶与晶片数值!$C$6:$C$36,通天塔!$BA258+1)</f>
        <v>0.95</v>
      </c>
      <c r="EI258" s="26">
        <f>INDEX(军阶与晶片数值!$C$6:$C$36,通天塔!$BA258+1)</f>
        <v>0.95</v>
      </c>
      <c r="EJ258" s="26">
        <f>INDEX(军阶与晶片数值!$C$6:$C$36,通天塔!$BA258+1)</f>
        <v>0.95</v>
      </c>
      <c r="EK258" s="26">
        <f>INDEX(军阶与晶片数值!$C$6:$C$36,通天塔!$BA258+1)</f>
        <v>0.95</v>
      </c>
      <c r="EM258" s="14">
        <f>INDEX(战舰突破!$H$6:$H$18,通天塔!$J258+1)+INDEX(战舰突破!$H$23:$H$35,通天塔!$K258+1)+INDEX(战舰突破!$H$40:$H$52,通天塔!$L258+1)</f>
        <v>200</v>
      </c>
      <c r="EN258" s="14">
        <f>INDEX(战舰突破!$I$6:$I$18,通天塔!$J258+1)+INDEX(战舰突破!$I$23:$I$35,通天塔!$K258+1)+INDEX(战舰突破!$I$40:$I$52,通天塔!$L258+1)</f>
        <v>200</v>
      </c>
      <c r="EO258" s="14">
        <f>INDEX(战舰突破!$J$6:$J$18,通天塔!$J258+1)+INDEX(战舰突破!$J$23:$J$35,通天塔!$K258+1)+INDEX(战舰突破!$J$40:$J$52,通天塔!$L258+1)</f>
        <v>0</v>
      </c>
      <c r="EP258" s="14">
        <f>INDEX(战舰突破!$K$6:$K$18,通天塔!$J258+1)+INDEX(战舰突破!$K$23:$K$35,通天塔!$K258+1)+INDEX(战舰突破!$K$40:$K$52,通天塔!$L258+1)</f>
        <v>0</v>
      </c>
      <c r="EQ258" s="14">
        <f>INDEX(战舰突破!$L$6:$L$18,通天塔!$J258+1)+INDEX(战舰突破!$L$23:$L$35,通天塔!$K258+1)+INDEX(战舰突破!$L$40:$L$52,通天塔!$L258+1)</f>
        <v>200</v>
      </c>
      <c r="ER258" s="18">
        <f>INDEX(战舰突破!$N$6:$N$18,通天塔!$J258+1)+INDEX(战舰突破!$N$23:$N$35,通天塔!$K258+1)+INDEX(战舰突破!$N$40:$N$52,通天塔!$L258+1)</f>
        <v>0</v>
      </c>
      <c r="ES258" s="18">
        <f>INDEX(战舰突破!$O$6:$O$18,通天塔!$J258+1)+INDEX(战舰突破!$O$23:$O$35,通天塔!$K258+1)+INDEX(战舰突破!$O$40:$O$52,通天塔!$L258+1)</f>
        <v>1.4</v>
      </c>
      <c r="ET258" s="18">
        <f>INDEX(战舰突破!$P$6:$P$18,通天塔!$J258+1)+INDEX(战舰突破!$P$23:$P$35,通天塔!$K258+1)+INDEX(战舰突破!$P$40:$P$52,通天塔!$L258+1)</f>
        <v>0</v>
      </c>
      <c r="EU258" s="18">
        <f>INDEX(战舰突破!$Q$6:$Q$18,通天塔!$J258+1)+INDEX(战舰突破!$Q$23:$Q$35,通天塔!$K258+1)+INDEX(战舰突破!$Q$40:$Q$52,通天塔!$L258+1)</f>
        <v>0.3</v>
      </c>
      <c r="EV258" s="18">
        <f>INDEX(战舰突破!$R$6:$R$18,通天塔!$J258+1)+INDEX(战舰突破!$R$23:$R$35,通天塔!$K258+1)+INDEX(战舰突破!$R$40:$R$52,通天塔!$L258+1)</f>
        <v>0</v>
      </c>
      <c r="EW258" s="18">
        <f>INDEX(战舰突破!$M$6:$M$18,通天塔!$J258+1)+INDEX(战舰突破!$M$23:$M$35,通天塔!$K258+1)+INDEX(战舰突破!$M$40:$M$52,通天塔!$L258+1)</f>
        <v>0.2</v>
      </c>
      <c r="EX258" s="22">
        <f>INDEX(战舰突破!$W$6:$W$18,通天塔!$J258+1)+INDEX(战舰突破!$W$23:$W$35,通天塔!$K258+1)+INDEX(战舰突破!$W$40:$W$52,通天塔!$L258+1)</f>
        <v>0.5</v>
      </c>
      <c r="FA258" s="14">
        <f>INDEX(战舰突破!$S$6:$S$18,通天塔!$J258+1)</f>
        <v>0</v>
      </c>
      <c r="FB258" s="14">
        <f>INDEX(战舰突破!$T$6:$T$18,通天塔!$J258+1)</f>
        <v>1.1000000000000001</v>
      </c>
      <c r="FC258" s="14">
        <f>INDEX(战舰突破!$U$6:$U$18,通天塔!$J258+1)</f>
        <v>0.1</v>
      </c>
      <c r="FD258" s="14">
        <f>INDEX(战舰突破!$V$6:$V$18,通天塔!$J258+1)</f>
        <v>1</v>
      </c>
      <c r="FE258" s="14">
        <f>INDEX(战舰突破!$X$6:$X$18,通天塔!$J258+1)</f>
        <v>10</v>
      </c>
      <c r="FG258" s="14">
        <f>INDEX(战舰突破!$S$23:$S$35,通天塔!$J258+1)</f>
        <v>0.6</v>
      </c>
      <c r="FH258" s="14">
        <f>INDEX(战舰突破!$T$23:$T$35,通天塔!$J258+1)</f>
        <v>0.55000000000000004</v>
      </c>
      <c r="FI258" s="14">
        <f>INDEX(战舰突破!$U$23:$U$35,通天塔!$J258+1)</f>
        <v>0.1</v>
      </c>
      <c r="FJ258" s="14">
        <f>INDEX(战舰突破!$V$23:$V$35,通天塔!$J258+1)</f>
        <v>2</v>
      </c>
      <c r="FK258" s="14">
        <f>INDEX(战舰突破!$X$23:$X$35,通天塔!$J258+1)</f>
        <v>150</v>
      </c>
      <c r="FM258" s="14">
        <f>INDEX(战舰突破!$S$40:$S$52,通天塔!$J258+1)</f>
        <v>0.6</v>
      </c>
      <c r="FN258" s="14">
        <f>INDEX(战舰突破!$T$40:$T$52,通天塔!$J258+1)</f>
        <v>0.25</v>
      </c>
      <c r="FO258" s="14">
        <f>INDEX(战舰突破!$U$40:$U$52,通天塔!$J258+1)</f>
        <v>0.2</v>
      </c>
      <c r="FP258" s="14">
        <f>INDEX(战舰突破!$V$40:$V$52,通天塔!$J258+1)</f>
        <v>1</v>
      </c>
      <c r="FQ258" s="14">
        <f>INDEX(战舰突破!$X$40:$X$52,通天塔!$J258+1)</f>
        <v>250</v>
      </c>
      <c r="FT258" s="14">
        <f t="shared" si="466"/>
        <v>1047106</v>
      </c>
      <c r="FU258" s="14">
        <f t="shared" si="467"/>
        <v>1048205</v>
      </c>
      <c r="FV258" s="14">
        <f t="shared" si="468"/>
        <v>1049382</v>
      </c>
      <c r="FW258" s="14">
        <f t="shared" si="469"/>
        <v>20044801</v>
      </c>
      <c r="FX258" s="14">
        <f t="shared" si="470"/>
        <v>530198</v>
      </c>
      <c r="FY258" s="14">
        <f t="shared" si="471"/>
        <v>15899641</v>
      </c>
      <c r="FZ258" s="14">
        <f t="shared" si="472"/>
        <v>384871</v>
      </c>
      <c r="GA258" s="28">
        <f t="shared" si="473"/>
        <v>36250</v>
      </c>
      <c r="GB258" s="28">
        <f t="shared" si="474"/>
        <v>35725</v>
      </c>
      <c r="GC258" s="28">
        <f t="shared" si="475"/>
        <v>36250</v>
      </c>
      <c r="GD258" s="28">
        <f t="shared" si="476"/>
        <v>35725</v>
      </c>
      <c r="GE258" s="28">
        <f t="shared" si="477"/>
        <v>2.0215000000000001</v>
      </c>
      <c r="GF258" s="28">
        <f t="shared" si="478"/>
        <v>2.0215000000000001</v>
      </c>
      <c r="GG258" s="28">
        <f t="shared" si="479"/>
        <v>0</v>
      </c>
      <c r="GH258" s="28">
        <f t="shared" si="480"/>
        <v>50.15</v>
      </c>
      <c r="GI258" s="14">
        <f t="shared" si="481"/>
        <v>1</v>
      </c>
      <c r="GJ258" s="14">
        <f t="shared" si="482"/>
        <v>1.6</v>
      </c>
      <c r="GK258" s="14">
        <f t="shared" si="483"/>
        <v>1.6</v>
      </c>
      <c r="GL258" s="18">
        <f t="shared" si="484"/>
        <v>2.3000000000000003</v>
      </c>
      <c r="GM258" s="18">
        <f t="shared" si="485"/>
        <v>1.75</v>
      </c>
      <c r="GN258" s="18">
        <f t="shared" si="486"/>
        <v>1.45</v>
      </c>
      <c r="GO258" s="29">
        <f t="shared" si="487"/>
        <v>36400</v>
      </c>
      <c r="GP258" s="29">
        <f t="shared" si="487"/>
        <v>36700</v>
      </c>
      <c r="GQ258" s="29">
        <f t="shared" si="487"/>
        <v>36700</v>
      </c>
      <c r="GR258" s="26">
        <f t="shared" si="488"/>
        <v>0.1</v>
      </c>
      <c r="GS258" s="26">
        <f t="shared" si="489"/>
        <v>0.1</v>
      </c>
      <c r="GT258" s="26">
        <f t="shared" si="490"/>
        <v>0.2</v>
      </c>
      <c r="GU258" s="14">
        <f t="shared" si="491"/>
        <v>3</v>
      </c>
      <c r="GV258" s="14">
        <f t="shared" si="492"/>
        <v>4</v>
      </c>
      <c r="GW258" s="14">
        <f t="shared" si="493"/>
        <v>3</v>
      </c>
      <c r="GX258" s="14">
        <f t="shared" si="494"/>
        <v>10</v>
      </c>
      <c r="GY258" s="14">
        <f t="shared" si="495"/>
        <v>150</v>
      </c>
      <c r="GZ258" s="14">
        <f t="shared" si="496"/>
        <v>250</v>
      </c>
      <c r="HA258">
        <v>228</v>
      </c>
      <c r="HB258" s="14">
        <f t="shared" si="497"/>
        <v>159719073</v>
      </c>
      <c r="HD258" s="14">
        <f t="shared" si="498"/>
        <v>1060396</v>
      </c>
      <c r="HE258" s="14">
        <f t="shared" si="499"/>
        <v>523523</v>
      </c>
      <c r="HF258" s="29">
        <f t="shared" si="500"/>
        <v>34296</v>
      </c>
      <c r="HG258" s="29">
        <f t="shared" si="501"/>
        <v>24565</v>
      </c>
      <c r="HH258" s="29">
        <f t="shared" si="502"/>
        <v>26925</v>
      </c>
      <c r="HI258" s="29">
        <f t="shared" si="503"/>
        <v>24762</v>
      </c>
      <c r="HJ258" s="14">
        <f t="shared" si="504"/>
        <v>2.0215000000000001</v>
      </c>
      <c r="HK258" s="14">
        <f t="shared" si="505"/>
        <v>2.0215000000000001</v>
      </c>
      <c r="HL258" s="14">
        <f t="shared" si="506"/>
        <v>314469</v>
      </c>
      <c r="HM258" s="14">
        <f t="shared" si="507"/>
        <v>500547</v>
      </c>
      <c r="HN258" s="26">
        <f t="shared" si="508"/>
        <v>0.41182016673283051</v>
      </c>
      <c r="HO258" s="26">
        <f t="shared" si="509"/>
        <v>0.65256352087114333</v>
      </c>
      <c r="HP258" s="29">
        <f t="shared" si="510"/>
        <v>153122</v>
      </c>
      <c r="HQ258" s="29">
        <f t="shared" si="511"/>
        <v>560540</v>
      </c>
      <c r="HR258" s="29">
        <f t="shared" si="512"/>
        <v>620589</v>
      </c>
      <c r="HS258" s="26">
        <f t="shared" si="513"/>
        <v>0.49589636913767021</v>
      </c>
      <c r="HT258" s="26">
        <f t="shared" si="514"/>
        <v>0.50298789712556735</v>
      </c>
      <c r="HU258" s="26">
        <f t="shared" si="515"/>
        <v>0.60298789712556733</v>
      </c>
      <c r="HV258" s="26">
        <f t="shared" si="516"/>
        <v>9.589636913767019E-2</v>
      </c>
      <c r="HW258" s="29">
        <f t="shared" si="517"/>
        <v>1.8000000000000003</v>
      </c>
      <c r="HX258" s="29">
        <f t="shared" si="518"/>
        <v>3.5540393343419066</v>
      </c>
      <c r="HY258" s="29">
        <f t="shared" si="519"/>
        <v>3.2226928895612712</v>
      </c>
      <c r="HZ258" s="29">
        <f t="shared" si="520"/>
        <v>1378098</v>
      </c>
      <c r="IA258" s="29">
        <f t="shared" si="521"/>
        <v>1328120.8056480081</v>
      </c>
      <c r="IB258" s="29">
        <f t="shared" si="522"/>
        <v>999983.87881996983</v>
      </c>
      <c r="IC258" s="29">
        <f t="shared" si="523"/>
        <v>8261383</v>
      </c>
      <c r="ID258" s="14">
        <f t="shared" si="524"/>
        <v>3706202.68</v>
      </c>
      <c r="IH258" s="14">
        <v>5</v>
      </c>
      <c r="II258" s="14">
        <v>3</v>
      </c>
      <c r="IJ258" s="14">
        <v>2400</v>
      </c>
      <c r="IK258" s="14">
        <v>400</v>
      </c>
      <c r="IL258" s="14">
        <v>300</v>
      </c>
      <c r="IM258" s="23">
        <f t="shared" si="525"/>
        <v>3273021526</v>
      </c>
      <c r="IN258" s="23">
        <f t="shared" si="526"/>
        <v>2</v>
      </c>
      <c r="IO258" s="23">
        <f t="shared" si="527"/>
        <v>3273.02</v>
      </c>
      <c r="IP258" s="23">
        <f t="shared" si="528"/>
        <v>3622320429</v>
      </c>
      <c r="IQ258" s="23">
        <f t="shared" si="529"/>
        <v>2</v>
      </c>
      <c r="IR258" s="23">
        <f t="shared" si="530"/>
        <v>3622.32</v>
      </c>
      <c r="IS258" s="14">
        <v>1</v>
      </c>
      <c r="IT258" s="14">
        <v>1</v>
      </c>
      <c r="IU258" s="14">
        <v>240</v>
      </c>
      <c r="IV258" s="14">
        <v>40</v>
      </c>
      <c r="IW258" s="14">
        <v>30</v>
      </c>
      <c r="IX258" s="23">
        <f t="shared" si="531"/>
        <v>409657161</v>
      </c>
      <c r="IY258" s="23">
        <f t="shared" si="532"/>
        <v>1</v>
      </c>
      <c r="IZ258" s="23">
        <f t="shared" si="533"/>
        <v>409657.16</v>
      </c>
      <c r="JA258" s="23"/>
      <c r="JB258" s="23"/>
      <c r="JC258" s="23"/>
      <c r="JG258">
        <f t="shared" si="534"/>
        <v>2.5151113332351658</v>
      </c>
      <c r="JH258">
        <f t="shared" si="535"/>
        <v>5.0842975601348881</v>
      </c>
      <c r="JJ258" s="14">
        <v>10</v>
      </c>
      <c r="JK258" s="14">
        <v>2</v>
      </c>
      <c r="JL258" s="14">
        <v>1.5</v>
      </c>
      <c r="JM258" s="23">
        <f t="shared" si="536"/>
        <v>13931098</v>
      </c>
      <c r="JN258" s="23">
        <f t="shared" si="537"/>
        <v>1</v>
      </c>
      <c r="JO258" s="23">
        <f t="shared" si="538"/>
        <v>13931.1</v>
      </c>
      <c r="JP258" s="14">
        <v>30</v>
      </c>
      <c r="JQ258" s="14">
        <v>6</v>
      </c>
      <c r="JR258" s="14">
        <v>4</v>
      </c>
      <c r="JS258" s="23">
        <f t="shared" si="539"/>
        <v>40193321</v>
      </c>
      <c r="JT258" s="23">
        <f t="shared" si="540"/>
        <v>1</v>
      </c>
      <c r="JU258" s="23">
        <f t="shared" si="541"/>
        <v>40193.32</v>
      </c>
      <c r="JW258" s="23">
        <f t="shared" si="542"/>
        <v>53591095</v>
      </c>
      <c r="JX258" s="23">
        <f t="shared" si="543"/>
        <v>1</v>
      </c>
      <c r="JY258" s="23">
        <f t="shared" si="544"/>
        <v>53591.1</v>
      </c>
      <c r="JZ258" s="23">
        <f t="shared" si="545"/>
        <v>20896647</v>
      </c>
      <c r="KA258" s="23">
        <f t="shared" si="546"/>
        <v>1</v>
      </c>
      <c r="KB258" s="23">
        <f t="shared" si="547"/>
        <v>20896.650000000001</v>
      </c>
    </row>
    <row r="259" spans="3:288" ht="16.5" x14ac:dyDescent="0.2">
      <c r="C259" s="14" t="s">
        <v>903</v>
      </c>
      <c r="D259" s="14">
        <v>25</v>
      </c>
      <c r="E259" s="14"/>
      <c r="F259" s="14">
        <v>500</v>
      </c>
      <c r="G259" s="14">
        <v>500</v>
      </c>
      <c r="H259" s="14">
        <v>500</v>
      </c>
      <c r="I259" s="14">
        <v>500</v>
      </c>
      <c r="J259" s="14">
        <v>9</v>
      </c>
      <c r="K259" s="14">
        <v>9</v>
      </c>
      <c r="L259" s="14">
        <v>9</v>
      </c>
      <c r="M259" s="14">
        <v>6</v>
      </c>
      <c r="N259" s="14">
        <v>6</v>
      </c>
      <c r="O259" s="14">
        <v>6</v>
      </c>
      <c r="P259" s="14">
        <v>9</v>
      </c>
      <c r="Q259" s="14">
        <v>9</v>
      </c>
      <c r="R259" s="14">
        <v>9</v>
      </c>
      <c r="S259" s="14">
        <v>9</v>
      </c>
      <c r="T259" s="14">
        <v>9</v>
      </c>
      <c r="U259" s="14">
        <v>9</v>
      </c>
      <c r="V259" s="14">
        <v>8</v>
      </c>
      <c r="W259" s="14">
        <v>8</v>
      </c>
      <c r="X259" s="14">
        <v>500</v>
      </c>
      <c r="Y259" s="14">
        <v>500</v>
      </c>
      <c r="Z259" s="14">
        <v>500</v>
      </c>
      <c r="AA259" s="14">
        <v>500</v>
      </c>
      <c r="AB259" s="14">
        <v>500</v>
      </c>
      <c r="AC259" s="14">
        <v>500</v>
      </c>
      <c r="AD259" s="14">
        <v>500</v>
      </c>
      <c r="AE259" s="14">
        <v>500</v>
      </c>
      <c r="AF259" s="14">
        <v>70</v>
      </c>
      <c r="AG259" s="14">
        <v>67</v>
      </c>
      <c r="AH259" s="14">
        <v>67</v>
      </c>
      <c r="AI259" s="14">
        <v>67</v>
      </c>
      <c r="AJ259" s="14">
        <v>67</v>
      </c>
      <c r="AK259" s="14">
        <v>67</v>
      </c>
      <c r="AL259" s="14">
        <v>69</v>
      </c>
      <c r="AM259" s="14">
        <v>69</v>
      </c>
      <c r="AN259" s="14">
        <v>4</v>
      </c>
      <c r="AO259" s="14">
        <v>4</v>
      </c>
      <c r="AP259" s="14">
        <v>4</v>
      </c>
      <c r="AQ259" s="14">
        <v>4</v>
      </c>
      <c r="AR259" s="14">
        <v>4</v>
      </c>
      <c r="AS259" s="14">
        <v>0</v>
      </c>
      <c r="AT259" s="14">
        <v>0</v>
      </c>
      <c r="AU259" s="14">
        <v>0</v>
      </c>
      <c r="AV259" s="14">
        <v>0</v>
      </c>
      <c r="AW259" s="14">
        <v>4</v>
      </c>
      <c r="AX259" s="14">
        <v>4</v>
      </c>
      <c r="AY259" s="14">
        <v>0</v>
      </c>
      <c r="AZ259" s="14">
        <v>0</v>
      </c>
      <c r="BA259" s="14">
        <v>19</v>
      </c>
      <c r="BF259" s="14">
        <f>ROUND((INDEX(新战舰养成!S$6:S$18,通天塔!$J259+1)+INDEX(新战舰养成!D$6:D$18,通天塔!$J259+1)*(通天塔!$G259-1))*INDEX(战舰突破!$D$6:$D$18,通天塔!$M259+1),0)</f>
        <v>218187</v>
      </c>
      <c r="BG259" s="14">
        <f>ROUND((INDEX(新战舰养成!T$6:T$18,通天塔!$J259+1)+INDEX(新战舰养成!E$6:E$18,通天塔!$J259+1)*(通天塔!$G259-1))*INDEX(战舰突破!$D$6:$D$18,通天塔!$M259+1),0)</f>
        <v>1745387</v>
      </c>
      <c r="BH259" s="14">
        <f>ROUND((INDEX(新战舰养成!U$6:U$18,通天塔!$J259+1)+INDEX(新战舰养成!F$6:F$18,通天塔!$J259+1)*(通天塔!$G259-1))*INDEX(战舰突破!$D$6:$D$18,通天塔!$M259+1),0)</f>
        <v>109232</v>
      </c>
      <c r="BI259" s="14">
        <f>ROUND((INDEX(新战舰养成!V$6:V$18,通天塔!$J259+1)+INDEX(新战舰养成!G$6:G$18,通天塔!$J259+1)*(通天塔!$G259-1))*INDEX(战舰突破!$D$6:$D$18,通天塔!$M259+1),0)</f>
        <v>525</v>
      </c>
      <c r="BJ259" s="14">
        <f>ROUND((INDEX(新战舰养成!W$6:W$18,通天塔!$J259+1)+INDEX(新战舰养成!H$6:H$18,通天塔!$J259+1)*(通天塔!$G259-1))*INDEX(战舰突破!$D$6:$D$18,通天塔!$M259+1),0)</f>
        <v>7</v>
      </c>
      <c r="BL259" s="14">
        <f>IF($H259&gt;0,ROUND((INDEX(新战舰养成!X$6:X$18,通天塔!$K259+1)+INDEX(新战舰养成!I$6:I$18,通天塔!$K259+1)*(通天塔!$H259-1))*INDEX(战舰突破!$D$6:$D$18,通天塔!$N259+1),0),0)</f>
        <v>218677</v>
      </c>
      <c r="BM259" s="14">
        <f>IF($H259&gt;0,ROUND((INDEX(新战舰养成!Y$6:Y$18,通天塔!$K259+1)+INDEX(新战舰养成!J$6:J$18,通天塔!$K259+1)*(通天塔!$H259-1))*INDEX(战舰突破!$D$6:$D$18,通天塔!$N259+1),0),0)</f>
        <v>0</v>
      </c>
      <c r="BN259" s="14">
        <f>IF($H259&gt;0,ROUND((INDEX(新战舰养成!Z$6:Z$18,通天塔!$K259+1)+INDEX(新战舰养成!K$6:K$18,通天塔!$K259+1)*(通天塔!$H259-1))*INDEX(战舰突破!$D$6:$D$18,通天塔!$N259+1),0),0)</f>
        <v>0</v>
      </c>
      <c r="BO259" s="14">
        <f>IF($H259&gt;0,ROUND((INDEX(新战舰养成!AA$6:AA$18,通天塔!$K259+1)+INDEX(新战舰养成!L$6:L$18,通天塔!$K259+1)*(通天塔!$H259-1))*INDEX(战舰突破!$D$6:$D$18,通天塔!$N259+1),0),0)</f>
        <v>2181865</v>
      </c>
      <c r="BP259" s="14">
        <f>IF($H259&gt;0,ROUND((INDEX(新战舰养成!AB$6:AB$18,通天塔!$K259+1)+INDEX(新战舰养成!M$6:M$18,通天塔!$K259+1)*(通天塔!$H259-1))*INDEX(战舰突破!$D$6:$D$18,通天塔!$N259+1),0),0)</f>
        <v>43509</v>
      </c>
      <c r="BR259" s="14">
        <f>IF($I259&gt;0,ROUND((INDEX(新战舰养成!AC$6:AC$18,通天塔!$L259+1)+INDEX(新战舰养成!I$6:I$18,通天塔!$L259+1)*(通天塔!$I259-1))*INDEX(战舰突破!$D$6:$D$18,通天塔!$O259+1),0),0)</f>
        <v>219202</v>
      </c>
      <c r="BS259" s="14">
        <f>IF($I259&gt;0,ROUND((INDEX(新战舰养成!AD$6:AD$18,通天塔!$L259+1)+INDEX(新战舰养成!J$6:J$18,通天塔!$L259+1)*(通天塔!$I259-1))*INDEX(战舰突破!$D$6:$D$18,通天塔!$O259+1),0),0)</f>
        <v>0</v>
      </c>
      <c r="BT259" s="14">
        <f>IF($I259&gt;0,ROUND((INDEX(新战舰养成!AE$6:AE$18,通天塔!$L259+1)+INDEX(新战舰养成!K$6:K$18,通天塔!$L259+1)*(通天塔!$I259-1))*INDEX(战舰突破!$D$6:$D$18,通天塔!$O259+1),0),0)</f>
        <v>0</v>
      </c>
      <c r="BU259" s="14">
        <f>IF($I259&gt;0,ROUND((INDEX(新战舰养成!AF$6:AF$18,通天塔!$L259+1)+INDEX(新战舰养成!L$6:L$18,通天塔!$L259+1)*(通天塔!$I259-1))*INDEX(战舰突破!$D$6:$D$18,通天塔!$O259+1),0),0)</f>
        <v>1440408</v>
      </c>
      <c r="BV259" s="14">
        <f>IF($I259&gt;0,ROUND((INDEX(新战舰养成!AG$6:AG$18,通天塔!$L259+1)+INDEX(新战舰养成!M$6:M$18,通天塔!$L259+1)*(通天塔!$I259-1))*INDEX(战舰突破!$D$6:$D$18,通天塔!$O259+1),0),0)</f>
        <v>58727</v>
      </c>
      <c r="BY259" s="14">
        <f>(INDEX(装备数值!$C$13:$G$116,通天塔!$P259*8+1,BY$2)+INDEX(装备数值!$C$13:$G$116,通天塔!$Q259*8+2,BY$2)+INDEX(装备数值!$C$13:$G$116,通天塔!$S259*8+3,BY$2)+INDEX(装备数值!$C$13:$G$116,通天塔!$R259*8+4,BY$2)+INDEX(装备数值!$C$13:$G$116,通天塔!$T259*8+5,BY$2)+INDEX(装备数值!$C$13:$G$116,通天塔!$U259*8+6,BY$2)+INDEX(装备数值!$C$13:$G$116,通天塔!$V259*8+7,BY$2)+INDEX(装备数值!$C$13:$G$116,通天塔!$W259*8+8,BY$2))</f>
        <v>49700</v>
      </c>
      <c r="BZ259" s="14">
        <f>(INDEX(装备数值!$C$13:$G$116,通天塔!$P259*8+1,BZ$2)+INDEX(装备数值!$C$13:$G$116,通天塔!$Q259*8+2,BZ$2)+INDEX(装备数值!$C$13:$G$116,通天塔!$S259*8+3,BZ$2)+INDEX(装备数值!$C$13:$G$116,通天塔!$R259*8+4,BZ$2)+INDEX(装备数值!$C$13:$G$116,通天塔!$T259*8+5,BZ$2)+INDEX(装备数值!$C$13:$G$116,通天塔!$U259*8+6,BZ$2)+INDEX(装备数值!$C$13:$G$116,通天塔!$V259*8+7,BZ$2)+INDEX(装备数值!$C$13:$G$116,通天塔!$W259*8+8,BZ$2))</f>
        <v>420000</v>
      </c>
      <c r="CA259" s="14">
        <f>(INDEX(装备数值!$C$13:$G$116,通天塔!$P259*8+1,CA$2)+INDEX(装备数值!$C$13:$G$116,通天塔!$Q259*8+2,CA$2)+INDEX(装备数值!$C$13:$G$116,通天塔!$S259*8+3,CA$2)+INDEX(装备数值!$C$13:$G$116,通天塔!$R259*8+4,CA$2)+INDEX(装备数值!$C$13:$G$116,通天塔!$T259*8+5,CA$2)+INDEX(装备数值!$C$13:$G$116,通天塔!$U259*8+6,CA$2)+INDEX(装备数值!$C$13:$G$116,通天塔!$V259*8+7,CA$2)+INDEX(装备数值!$C$13:$G$116,通天塔!$W259*8+8,CA$2))</f>
        <v>25550</v>
      </c>
      <c r="CB259" s="14">
        <f>(INDEX(装备数值!$C$13:$G$116,通天塔!$P259*8+1,CB$2)+INDEX(装备数值!$C$13:$G$116,通天塔!$Q259*8+2,CB$2)+INDEX(装备数值!$C$13:$G$116,通天塔!$S259*8+3,CB$2)+INDEX(装备数值!$C$13:$G$116,通天塔!$R259*8+4,CB$2)+INDEX(装备数值!$C$13:$G$116,通天塔!$T259*8+5,CB$2)+INDEX(装备数值!$C$13:$G$116,通天塔!$U259*8+6,CB$2)+INDEX(装备数值!$C$13:$G$116,通天塔!$V259*8+7,CB$2)+INDEX(装备数值!$C$13:$G$116,通天塔!$W259*8+8,CB$2))</f>
        <v>560000</v>
      </c>
      <c r="CC259" s="14">
        <f>(INDEX(装备数值!$C$13:$G$116,通天塔!$P259*8+1,CC$2)+INDEX(装备数值!$C$13:$G$116,通天塔!$Q259*8+2,CC$2)+INDEX(装备数值!$C$13:$G$116,通天塔!$S259*8+3,CC$2)+INDEX(装备数值!$C$13:$G$116,通天塔!$R259*8+4,CC$2)+INDEX(装备数值!$C$13:$G$116,通天塔!$T259*8+5,CC$2)+INDEX(装备数值!$C$13:$G$116,通天塔!$U259*8+6,CC$2)+INDEX(装备数值!$C$13:$G$116,通天塔!$V259*8+7,CC$2)+INDEX(装备数值!$C$13:$G$116,通天塔!$W259*8+8,CC$2))</f>
        <v>9900</v>
      </c>
      <c r="CF259" s="14">
        <f>INDEX(装备数值!$I$13:$M$116,通天塔!$P259*8+1,CF$2)*$X259+INDEX(装备数值!$I$13:$M$116,通天塔!$Q259*8+2,CF$2)*$Y259+INDEX(装备数值!$I$13:$M$116,通天塔!$S259*8+3,CF$2)*$Z259+INDEX(装备数值!$I$13:$M$116,通天塔!$R259*8+4,CF$2)*$AA259+INDEX(装备数值!$I$13:$M$116,通天塔!$T259*8+5,CF$2)*$AB259+INDEX(装备数值!$I$13:$M$116,通天塔!$U259*8+6,CF$2)*$AC259+INDEX(装备数值!$I$13:$M$116,通天塔!$V259*8+7,CF$2)*$AD259+INDEX(装备数值!$I$13:$M$116,通天塔!$W259*8+8,CF$2)*$AE259</f>
        <v>132000</v>
      </c>
      <c r="CG259" s="14">
        <f>INDEX(装备数值!$I$13:$M$116,通天塔!$P259*8+1,CG$2)*$X259+INDEX(装备数值!$I$13:$M$116,通天塔!$Q259*8+2,CG$2)*$Y259+INDEX(装备数值!$I$13:$M$116,通天塔!$S259*8+3,CG$2)*$Z259+INDEX(装备数值!$I$13:$M$116,通天塔!$R259*8+4,CG$2)*$AA259+INDEX(装备数值!$I$13:$M$116,通天塔!$T259*8+5,CG$2)*$AB259+INDEX(装备数值!$I$13:$M$116,通天塔!$U259*8+6,CG$2)*$AC259+INDEX(装备数值!$I$13:$M$116,通天塔!$V259*8+7,CG$2)*$AD259+INDEX(装备数值!$I$13:$M$116,通天塔!$W259*8+8,CG$2)*$AE259</f>
        <v>1050000</v>
      </c>
      <c r="CH259" s="14">
        <f>INDEX(装备数值!$I$13:$M$116,通天塔!$P259*8+1,CH$2)*$X259+INDEX(装备数值!$I$13:$M$116,通天塔!$Q259*8+2,CH$2)*$Y259+INDEX(装备数值!$I$13:$M$116,通天塔!$S259*8+3,CH$2)*$Z259+INDEX(装备数值!$I$13:$M$116,通天塔!$R259*8+4,CH$2)*$AA259+INDEX(装备数值!$I$13:$M$116,通天塔!$T259*8+5,CH$2)*$AB259+INDEX(装备数值!$I$13:$M$116,通天塔!$U259*8+6,CH$2)*$AC259+INDEX(装备数值!$I$13:$M$116,通天塔!$V259*8+7,CH$2)*$AD259+INDEX(装备数值!$I$13:$M$116,通天塔!$W259*8+8,CH$2)*$AE259</f>
        <v>67000</v>
      </c>
      <c r="CI259" s="14">
        <f>INDEX(装备数值!$I$13:$M$116,通天塔!$P259*8+1,CI$2)*$X259+INDEX(装备数值!$I$13:$M$116,通天塔!$Q259*8+2,CI$2)*$Y259+INDEX(装备数值!$I$13:$M$116,通天塔!$S259*8+3,CI$2)*$Z259+INDEX(装备数值!$I$13:$M$116,通天塔!$R259*8+4,CI$2)*$AA259+INDEX(装备数值!$I$13:$M$116,通天塔!$T259*8+5,CI$2)*$AB259+INDEX(装备数值!$I$13:$M$116,通天塔!$U259*8+6,CI$2)*$AC259+INDEX(装备数值!$I$13:$M$116,通天塔!$V259*8+7,CI$2)*$AD259+INDEX(装备数值!$I$13:$M$116,通天塔!$W259*8+8,CI$2)*$AE259</f>
        <v>1400000</v>
      </c>
      <c r="CJ259" s="14">
        <f>INDEX(装备数值!$I$13:$M$116,通天塔!$P259*8+1,CJ$2)*$X259+INDEX(装备数值!$I$13:$M$116,通天塔!$Q259*8+2,CJ$2)*$Y259+INDEX(装备数值!$I$13:$M$116,通天塔!$S259*8+3,CJ$2)*$Z259+INDEX(装备数值!$I$13:$M$116,通天塔!$R259*8+4,CJ$2)*$AA259+INDEX(装备数值!$I$13:$M$116,通天塔!$T259*8+5,CJ$2)*$AB259+INDEX(装备数值!$I$13:$M$116,通天塔!$U259*8+6,CJ$2)*$AC259+INDEX(装备数值!$I$13:$M$116,通天塔!$V259*8+7,CJ$2)*$AD259+INDEX(装备数值!$I$13:$M$116,通天塔!$W259*8+8,CJ$2)*$AE259</f>
        <v>26000</v>
      </c>
      <c r="CM259" s="14">
        <f>INDEX(装备数值!$X$13:$AH$116,$P259*8+1,CM$2)*$AF259+INDEX(装备数值!$X$13:$AH$116,$Q259*8+2,CM$2)*$AG259+INDEX(装备数值!$X$13:$AH$116,$S259*8+3,CM$2)*$AH259+INDEX(装备数值!$X$13:$AH$116,$R259*8+4,CM$2)*$AI259+INDEX(装备数值!$X$13:$AH$116,$T259*8+5,CM$2)*$AJ259+INDEX(装备数值!$X$13:$AH$116,$U259*8+6,CM$2)*$AK259+INDEX(装备数值!$X$13:$AH$116,$V259*8+7,CM$2)*$AL259+INDEX(装备数值!$X$13:$AH$116,$W259*8+8,CM$2)*$AM259</f>
        <v>44850</v>
      </c>
      <c r="CN259" s="14">
        <f>INDEX(装备数值!$X$13:$AH$116,$P259*8+1,CN$2)*$AF259+INDEX(装备数值!$X$13:$AH$116,$Q259*8+2,CN$2)*$AG259+INDEX(装备数值!$X$13:$AH$116,$S259*8+3,CN$2)*$AH259+INDEX(装备数值!$X$13:$AH$116,$R259*8+4,CN$2)*$AI259+INDEX(装备数值!$X$13:$AH$116,$T259*8+5,CN$2)*$AJ259+INDEX(装备数值!$X$13:$AH$116,$U259*8+6,CN$2)*$AK259+INDEX(装备数值!$X$13:$AH$116,$V259*8+7,CN$2)*$AL259+INDEX(装备数值!$X$13:$AH$116,$W259*8+8,CN$2)*$AM259</f>
        <v>344028</v>
      </c>
      <c r="CO259" s="14">
        <f>INDEX(装备数值!$X$13:$AH$116,$P259*8+1,CO$2)*$AF259+INDEX(装备数值!$X$13:$AH$116,$Q259*8+2,CO$2)*$AG259+INDEX(装备数值!$X$13:$AH$116,$S259*8+3,CO$2)*$AH259+INDEX(装备数值!$X$13:$AH$116,$R259*8+4,CO$2)*$AI259+INDEX(装备数值!$X$13:$AH$116,$T259*8+5,CO$2)*$AJ259+INDEX(装备数值!$X$13:$AH$116,$U259*8+6,CO$2)*$AK259+INDEX(装备数值!$X$13:$AH$116,$V259*8+7,CO$2)*$AL259+INDEX(装备数值!$X$13:$AH$116,$W259*8+8,CO$2)*$AM259</f>
        <v>23450</v>
      </c>
      <c r="CP259" s="14">
        <f>INDEX(装备数值!$X$13:$AH$116,$P259*8+1,CP$2)*$AF259+INDEX(装备数值!$X$13:$AH$116,$Q259*8+2,CP$2)*$AG259+INDEX(装备数值!$X$13:$AH$116,$S259*8+3,CP$2)*$AH259+INDEX(装备数值!$X$13:$AH$116,$R259*8+4,CP$2)*$AI259+INDEX(装备数值!$X$13:$AH$116,$T259*8+5,CP$2)*$AJ259+INDEX(装备数值!$X$13:$AH$116,$U259*8+6,CP$2)*$AK259+INDEX(装备数值!$X$13:$AH$116,$V259*8+7,CP$2)*$AL259+INDEX(装备数值!$X$13:$AH$116,$W259*8+8,CP$2)*$AM259</f>
        <v>469250</v>
      </c>
      <c r="CQ259" s="14">
        <f>INDEX(装备数值!$X$13:$AH$116,$P259*8+1,CQ$2)*$AF259+INDEX(装备数值!$X$13:$AH$116,$Q259*8+2,CQ$2)*$AG259+INDEX(装备数值!$X$13:$AH$116,$S259*8+3,CQ$2)*$AH259+INDEX(装备数值!$X$13:$AH$116,$R259*8+4,CQ$2)*$AI259+INDEX(装备数值!$X$13:$AH$116,$T259*8+5,CQ$2)*$AJ259+INDEX(装备数值!$X$13:$AH$116,$U259*8+6,CQ$2)*$AK259+INDEX(装备数值!$X$13:$AH$116,$V259*8+7,CQ$2)*$AL259+INDEX(装备数值!$X$13:$AH$116,$W259*8+8,CQ$2)*$AM259</f>
        <v>9380</v>
      </c>
      <c r="CR259" s="14">
        <f>INDEX(装备数值!$X$13:$AH$116,$P259*8+1,CR$2)*$AF259+INDEX(装备数值!$X$13:$AH$116,$Q259*8+2,CR$2)*$AG259+INDEX(装备数值!$X$13:$AH$116,$S259*8+3,CR$2)*$AH259+INDEX(装备数值!$X$13:$AH$116,$R259*8+4,CR$2)*$AI259+INDEX(装备数值!$X$13:$AH$116,$T259*8+5,CR$2)*$AJ259+INDEX(装备数值!$X$13:$AH$116,$U259*8+6,CR$2)*$AK259+INDEX(装备数值!$X$13:$AH$116,$V259*8+7,CR$2)*$AL259+INDEX(装备数值!$X$13:$AH$116,$W259*8+8,CR$2)*$AM259</f>
        <v>35700</v>
      </c>
      <c r="CS259" s="14">
        <f>INDEX(装备数值!$X$13:$AH$116,$P259*8+1,CS$2)*$AF259+INDEX(装备数值!$X$13:$AH$116,$Q259*8+2,CS$2)*$AG259+INDEX(装备数值!$X$13:$AH$116,$S259*8+3,CS$2)*$AH259+INDEX(装备数值!$X$13:$AH$116,$R259*8+4,CS$2)*$AI259+INDEX(装备数值!$X$13:$AH$116,$T259*8+5,CS$2)*$AJ259+INDEX(装备数值!$X$13:$AH$116,$U259*8+6,CS$2)*$AK259+INDEX(装备数值!$X$13:$AH$116,$V259*8+7,CS$2)*$AL259+INDEX(装备数值!$X$13:$AH$116,$W259*8+8,CS$2)*$AM259</f>
        <v>35175</v>
      </c>
      <c r="CT259" s="14">
        <f>INDEX(装备数值!$X$13:$AH$116,$P259*8+1,CT$2)*$AF259+INDEX(装备数值!$X$13:$AH$116,$Q259*8+2,CT$2)*$AG259+INDEX(装备数值!$X$13:$AH$116,$S259*8+3,CT$2)*$AH259+INDEX(装备数值!$X$13:$AH$116,$R259*8+4,CT$2)*$AI259+INDEX(装备数值!$X$13:$AH$116,$T259*8+5,CT$2)*$AJ259+INDEX(装备数值!$X$13:$AH$116,$U259*8+6,CT$2)*$AK259+INDEX(装备数值!$X$13:$AH$116,$V259*8+7,CT$2)*$AL259+INDEX(装备数值!$X$13:$AH$116,$W259*8+8,CT$2)*$AM259</f>
        <v>35700</v>
      </c>
      <c r="CU259" s="14">
        <f>INDEX(装备数值!$X$13:$AH$116,$P259*8+1,CU$2)*$AF259+INDEX(装备数值!$X$13:$AH$116,$Q259*8+2,CU$2)*$AG259+INDEX(装备数值!$X$13:$AH$116,$S259*8+3,CU$2)*$AH259+INDEX(装备数值!$X$13:$AH$116,$R259*8+4,CU$2)*$AI259+INDEX(装备数值!$X$13:$AH$116,$T259*8+5,CU$2)*$AJ259+INDEX(装备数值!$X$13:$AH$116,$U259*8+6,CU$2)*$AK259+INDEX(装备数值!$X$13:$AH$116,$V259*8+7,CU$2)*$AL259+INDEX(装备数值!$X$13:$AH$116,$W259*8+8,CU$2)*$AM259</f>
        <v>35175</v>
      </c>
      <c r="CV259" s="14">
        <f>INDEX(装备数值!$X$13:$AH$116,$P259*8+1,CV$2)*$AF259+INDEX(装备数值!$X$13:$AH$116,$Q259*8+2,CV$2)*$AG259+INDEX(装备数值!$X$13:$AH$116,$S259*8+3,CV$2)*$AH259+INDEX(装备数值!$X$13:$AH$116,$R259*8+4,CV$2)*$AI259+INDEX(装备数值!$X$13:$AH$116,$T259*8+5,CV$2)*$AJ259+INDEX(装备数值!$X$13:$AH$116,$U259*8+6,CV$2)*$AK259+INDEX(装备数值!$X$13:$AH$116,$V259*8+7,CV$2)*$AL259+INDEX(装备数值!$X$13:$AH$116,$W259*8+8,CV$2)*$AM259</f>
        <v>69</v>
      </c>
      <c r="CW259" s="14">
        <f>INDEX(装备数值!$X$13:$AH$116,$P259*8+1,CW$2)*$AF259+INDEX(装备数值!$X$13:$AH$116,$Q259*8+2,CW$2)*$AG259+INDEX(装备数值!$X$13:$AH$116,$S259*8+3,CW$2)*$AH259+INDEX(装备数值!$X$13:$AH$116,$R259*8+4,CW$2)*$AI259+INDEX(装备数值!$X$13:$AH$116,$T259*8+5,CW$2)*$AJ259+INDEX(装备数值!$X$13:$AH$116,$U259*8+6,CW$2)*$AK259+INDEX(装备数值!$X$13:$AH$116,$V259*8+7,CW$2)*$AL259+INDEX(装备数值!$X$13:$AH$116,$W259*8+8,CW$2)*$AM259</f>
        <v>69</v>
      </c>
      <c r="CY259" s="14">
        <f>INDEX(装备数值!$AN$17:$AN$117,MATCH(MIN($X259:$AE259),装备数值!$AO$17:$AO$117,1))</f>
        <v>50</v>
      </c>
      <c r="CZ259" s="14">
        <f>IF(COUNTIF($P259:$W259,"&gt;"&amp;0)=8,INDEX(装备数值!AR$17:AR$117,$CY259+1),0)</f>
        <v>22000</v>
      </c>
      <c r="DA259" s="14">
        <f>IF(COUNTIF($P259:$W259,"&gt;"&amp;0)=8,INDEX(装备数值!AS$17:AS$117,$CY259+1),0)</f>
        <v>165000</v>
      </c>
      <c r="DB259" s="14">
        <f>IF(COUNTIF($P259:$W259,"&gt;"&amp;0)=8,INDEX(装备数值!AT$17:AT$117,$CY259+1),0)</f>
        <v>11000</v>
      </c>
      <c r="DC259" s="14">
        <f>IF(COUNTIF($P259:$W259,"&gt;"&amp;0)=8,INDEX(装备数值!AU$17:AU$117,$CY259+1),0)</f>
        <v>220000</v>
      </c>
      <c r="DD259" s="14">
        <f>IF(COUNTIF($P259:$W259,"&gt;"&amp;0)=8,INDEX(装备数值!AV$17:AV$117,$CY259+1),0)</f>
        <v>4300</v>
      </c>
      <c r="DF259" s="14">
        <f>INDEX(装备数值!$AY$17:$AY$77,MATCH(MIN($AF259:$AM259),装备数值!$AZ$17:$AZ$77,1))</f>
        <v>33</v>
      </c>
      <c r="DG259" s="26">
        <f>INDEX(装备数值!BA$17:BA$77,通天塔!DF259+1)</f>
        <v>0.55500000000000005</v>
      </c>
      <c r="DH259" s="26">
        <f>INDEX(装备数值!BA$17:BA$77,通天塔!DF259+1)</f>
        <v>0.55500000000000005</v>
      </c>
      <c r="DJ259" s="14">
        <f t="shared" si="465"/>
        <v>28</v>
      </c>
      <c r="DK259" s="14">
        <f>VLOOKUP(DJ259,军阶与晶片数值!$W$6:$X$27,2)</f>
        <v>6</v>
      </c>
      <c r="DL259" s="14">
        <f>INDEX(军阶与晶片数值!Y$6:Y$27,$DK259+1)</f>
        <v>550</v>
      </c>
      <c r="DM259" s="14">
        <f>INDEX(军阶与晶片数值!Z$6:Z$27,$DK259+1)</f>
        <v>550</v>
      </c>
      <c r="DN259" s="14">
        <f>INDEX(军阶与晶片数值!AA$6:AA$27,$DK259+1)</f>
        <v>550</v>
      </c>
      <c r="DO259" s="14">
        <f>INDEX(军阶与晶片数值!AB$6:AB$27,$DK259+1)</f>
        <v>550</v>
      </c>
      <c r="DP259" s="26">
        <f>INDEX(军阶与晶片数值!AC$6:AC$27,$DK259+1)</f>
        <v>35</v>
      </c>
      <c r="DQ259" s="26">
        <f>INDEX(军阶与晶片数值!AD$6:AD$27,$DK259+1)</f>
        <v>17.5</v>
      </c>
      <c r="DS259" s="26">
        <f>INDEX(军阶与晶片数值!I$6:I$16,AN259+1)</f>
        <v>0.15</v>
      </c>
      <c r="DT259" s="26">
        <f>INDEX(军阶与晶片数值!M$6:M$16,AO259+1)</f>
        <v>0.15</v>
      </c>
      <c r="DU259" s="26">
        <f>INDEX(军阶与晶片数值!J$6:J$16,AP259+1)</f>
        <v>0.15</v>
      </c>
      <c r="DV259" s="26">
        <f>INDEX(军阶与晶片数值!K$6:K$16,AQ259+1)</f>
        <v>0.3</v>
      </c>
      <c r="DW259" s="26">
        <f>INDEX(军阶与晶片数值!L$6:L$16,AR259+1)</f>
        <v>0.3</v>
      </c>
      <c r="DX259" s="28">
        <f>INDEX(军阶与晶片数值!N$6:N$16,AS259+1)</f>
        <v>0</v>
      </c>
      <c r="DY259" s="28">
        <f>INDEX(军阶与晶片数值!O$6:O$16,AT259+1)</f>
        <v>0</v>
      </c>
      <c r="DZ259" s="28">
        <f>INDEX(军阶与晶片数值!P$6:P$16,AU259+1)</f>
        <v>0</v>
      </c>
      <c r="EA259" s="28">
        <f>INDEX(军阶与晶片数值!Q$6:Q$16,AV259+1)</f>
        <v>0</v>
      </c>
      <c r="EB259" s="26">
        <f>INDEX(军阶与晶片数值!R$6:R$16,AW259+1)</f>
        <v>0.3</v>
      </c>
      <c r="EC259" s="26">
        <f>INDEX(军阶与晶片数值!S$6:S$16,AX259+1)</f>
        <v>0.3</v>
      </c>
      <c r="ED259" s="26">
        <f>INDEX(军阶与晶片数值!T$6:T$16,AY259+1)</f>
        <v>0</v>
      </c>
      <c r="EE259" s="26">
        <f>INDEX(军阶与晶片数值!U$6:U$16,AZ259+1)</f>
        <v>0</v>
      </c>
      <c r="EG259" s="26">
        <f>INDEX(军阶与晶片数值!$C$6:$C$36,通天塔!$BA259+1)</f>
        <v>0.95</v>
      </c>
      <c r="EH259" s="26">
        <f>INDEX(军阶与晶片数值!$C$6:$C$36,通天塔!$BA259+1)</f>
        <v>0.95</v>
      </c>
      <c r="EI259" s="26">
        <f>INDEX(军阶与晶片数值!$C$6:$C$36,通天塔!$BA259+1)</f>
        <v>0.95</v>
      </c>
      <c r="EJ259" s="26">
        <f>INDEX(军阶与晶片数值!$C$6:$C$36,通天塔!$BA259+1)</f>
        <v>0.95</v>
      </c>
      <c r="EK259" s="26">
        <f>INDEX(军阶与晶片数值!$C$6:$C$36,通天塔!$BA259+1)</f>
        <v>0.95</v>
      </c>
      <c r="EM259" s="14">
        <f>INDEX(战舰突破!$H$6:$H$18,通天塔!$J259+1)+INDEX(战舰突破!$H$23:$H$35,通天塔!$K259+1)+INDEX(战舰突破!$H$40:$H$52,通天塔!$L259+1)</f>
        <v>200</v>
      </c>
      <c r="EN259" s="14">
        <f>INDEX(战舰突破!$I$6:$I$18,通天塔!$J259+1)+INDEX(战舰突破!$I$23:$I$35,通天塔!$K259+1)+INDEX(战舰突破!$I$40:$I$52,通天塔!$L259+1)</f>
        <v>200</v>
      </c>
      <c r="EO259" s="14">
        <f>INDEX(战舰突破!$J$6:$J$18,通天塔!$J259+1)+INDEX(战舰突破!$J$23:$J$35,通天塔!$K259+1)+INDEX(战舰突破!$J$40:$J$52,通天塔!$L259+1)</f>
        <v>0</v>
      </c>
      <c r="EP259" s="14">
        <f>INDEX(战舰突破!$K$6:$K$18,通天塔!$J259+1)+INDEX(战舰突破!$K$23:$K$35,通天塔!$K259+1)+INDEX(战舰突破!$K$40:$K$52,通天塔!$L259+1)</f>
        <v>0</v>
      </c>
      <c r="EQ259" s="14">
        <f>INDEX(战舰突破!$L$6:$L$18,通天塔!$J259+1)+INDEX(战舰突破!$L$23:$L$35,通天塔!$K259+1)+INDEX(战舰突破!$L$40:$L$52,通天塔!$L259+1)</f>
        <v>200</v>
      </c>
      <c r="ER259" s="18">
        <f>INDEX(战舰突破!$N$6:$N$18,通天塔!$J259+1)+INDEX(战舰突破!$N$23:$N$35,通天塔!$K259+1)+INDEX(战舰突破!$N$40:$N$52,通天塔!$L259+1)</f>
        <v>0</v>
      </c>
      <c r="ES259" s="18">
        <f>INDEX(战舰突破!$O$6:$O$18,通天塔!$J259+1)+INDEX(战舰突破!$O$23:$O$35,通天塔!$K259+1)+INDEX(战舰突破!$O$40:$O$52,通天塔!$L259+1)</f>
        <v>1.4</v>
      </c>
      <c r="ET259" s="18">
        <f>INDEX(战舰突破!$P$6:$P$18,通天塔!$J259+1)+INDEX(战舰突破!$P$23:$P$35,通天塔!$K259+1)+INDEX(战舰突破!$P$40:$P$52,通天塔!$L259+1)</f>
        <v>0</v>
      </c>
      <c r="EU259" s="18">
        <f>INDEX(战舰突破!$Q$6:$Q$18,通天塔!$J259+1)+INDEX(战舰突破!$Q$23:$Q$35,通天塔!$K259+1)+INDEX(战舰突破!$Q$40:$Q$52,通天塔!$L259+1)</f>
        <v>0.3</v>
      </c>
      <c r="EV259" s="18">
        <f>INDEX(战舰突破!$R$6:$R$18,通天塔!$J259+1)+INDEX(战舰突破!$R$23:$R$35,通天塔!$K259+1)+INDEX(战舰突破!$R$40:$R$52,通天塔!$L259+1)</f>
        <v>0</v>
      </c>
      <c r="EW259" s="18">
        <f>INDEX(战舰突破!$M$6:$M$18,通天塔!$J259+1)+INDEX(战舰突破!$M$23:$M$35,通天塔!$K259+1)+INDEX(战舰突破!$M$40:$M$52,通天塔!$L259+1)</f>
        <v>0.2</v>
      </c>
      <c r="EX259" s="22">
        <f>INDEX(战舰突破!$W$6:$W$18,通天塔!$J259+1)+INDEX(战舰突破!$W$23:$W$35,通天塔!$K259+1)+INDEX(战舰突破!$W$40:$W$52,通天塔!$L259+1)</f>
        <v>0.5</v>
      </c>
      <c r="FA259" s="14">
        <f>INDEX(战舰突破!$S$6:$S$18,通天塔!$J259+1)</f>
        <v>0</v>
      </c>
      <c r="FB259" s="14">
        <f>INDEX(战舰突破!$T$6:$T$18,通天塔!$J259+1)</f>
        <v>1.1000000000000001</v>
      </c>
      <c r="FC259" s="14">
        <f>INDEX(战舰突破!$U$6:$U$18,通天塔!$J259+1)</f>
        <v>0.1</v>
      </c>
      <c r="FD259" s="14">
        <f>INDEX(战舰突破!$V$6:$V$18,通天塔!$J259+1)</f>
        <v>1</v>
      </c>
      <c r="FE259" s="14">
        <f>INDEX(战舰突破!$X$6:$X$18,通天塔!$J259+1)</f>
        <v>10</v>
      </c>
      <c r="FG259" s="14">
        <f>INDEX(战舰突破!$S$23:$S$35,通天塔!$J259+1)</f>
        <v>0.6</v>
      </c>
      <c r="FH259" s="14">
        <f>INDEX(战舰突破!$T$23:$T$35,通天塔!$J259+1)</f>
        <v>0.55000000000000004</v>
      </c>
      <c r="FI259" s="14">
        <f>INDEX(战舰突破!$U$23:$U$35,通天塔!$J259+1)</f>
        <v>0.1</v>
      </c>
      <c r="FJ259" s="14">
        <f>INDEX(战舰突破!$V$23:$V$35,通天塔!$J259+1)</f>
        <v>2</v>
      </c>
      <c r="FK259" s="14">
        <f>INDEX(战舰突破!$X$23:$X$35,通天塔!$J259+1)</f>
        <v>150</v>
      </c>
      <c r="FM259" s="14">
        <f>INDEX(战舰突破!$S$40:$S$52,通天塔!$J259+1)</f>
        <v>0.6</v>
      </c>
      <c r="FN259" s="14">
        <f>INDEX(战舰突破!$T$40:$T$52,通天塔!$J259+1)</f>
        <v>0.25</v>
      </c>
      <c r="FO259" s="14">
        <f>INDEX(战舰突破!$U$40:$U$52,通天塔!$J259+1)</f>
        <v>0.2</v>
      </c>
      <c r="FP259" s="14">
        <f>INDEX(战舰突破!$V$40:$V$52,通天塔!$J259+1)</f>
        <v>1</v>
      </c>
      <c r="FQ259" s="14">
        <f>INDEX(战舰突破!$X$40:$X$52,通天塔!$J259+1)</f>
        <v>250</v>
      </c>
      <c r="FT259" s="14">
        <f t="shared" si="466"/>
        <v>1047106</v>
      </c>
      <c r="FU259" s="14">
        <f t="shared" si="467"/>
        <v>1048205</v>
      </c>
      <c r="FV259" s="14">
        <f t="shared" si="468"/>
        <v>1049382</v>
      </c>
      <c r="FW259" s="14">
        <f t="shared" si="469"/>
        <v>20044801</v>
      </c>
      <c r="FX259" s="14">
        <f t="shared" si="470"/>
        <v>530198</v>
      </c>
      <c r="FY259" s="14">
        <f t="shared" si="471"/>
        <v>15899641</v>
      </c>
      <c r="FZ259" s="14">
        <f t="shared" si="472"/>
        <v>384871</v>
      </c>
      <c r="GA259" s="28">
        <f t="shared" si="473"/>
        <v>36250</v>
      </c>
      <c r="GB259" s="28">
        <f t="shared" si="474"/>
        <v>35725</v>
      </c>
      <c r="GC259" s="28">
        <f t="shared" si="475"/>
        <v>36250</v>
      </c>
      <c r="GD259" s="28">
        <f t="shared" si="476"/>
        <v>35725</v>
      </c>
      <c r="GE259" s="28">
        <f t="shared" si="477"/>
        <v>2.0215000000000001</v>
      </c>
      <c r="GF259" s="28">
        <f t="shared" si="478"/>
        <v>2.0215000000000001</v>
      </c>
      <c r="GG259" s="28">
        <f t="shared" si="479"/>
        <v>0</v>
      </c>
      <c r="GH259" s="28">
        <f t="shared" si="480"/>
        <v>50.15</v>
      </c>
      <c r="GI259" s="14">
        <f t="shared" si="481"/>
        <v>1</v>
      </c>
      <c r="GJ259" s="14">
        <f t="shared" si="482"/>
        <v>1.6</v>
      </c>
      <c r="GK259" s="14">
        <f t="shared" si="483"/>
        <v>1.6</v>
      </c>
      <c r="GL259" s="18">
        <f t="shared" si="484"/>
        <v>2.3000000000000003</v>
      </c>
      <c r="GM259" s="18">
        <f t="shared" si="485"/>
        <v>1.75</v>
      </c>
      <c r="GN259" s="18">
        <f t="shared" si="486"/>
        <v>1.45</v>
      </c>
      <c r="GO259" s="29">
        <f t="shared" si="487"/>
        <v>36400</v>
      </c>
      <c r="GP259" s="29">
        <f t="shared" si="487"/>
        <v>36700</v>
      </c>
      <c r="GQ259" s="29">
        <f t="shared" si="487"/>
        <v>36700</v>
      </c>
      <c r="GR259" s="26">
        <f t="shared" si="488"/>
        <v>0.1</v>
      </c>
      <c r="GS259" s="26">
        <f t="shared" si="489"/>
        <v>0.1</v>
      </c>
      <c r="GT259" s="26">
        <f t="shared" si="490"/>
        <v>0.2</v>
      </c>
      <c r="GU259" s="14">
        <f t="shared" si="491"/>
        <v>3</v>
      </c>
      <c r="GV259" s="14">
        <f t="shared" si="492"/>
        <v>4</v>
      </c>
      <c r="GW259" s="14">
        <f t="shared" si="493"/>
        <v>3</v>
      </c>
      <c r="GX259" s="14">
        <f t="shared" si="494"/>
        <v>10</v>
      </c>
      <c r="GY259" s="14">
        <f t="shared" si="495"/>
        <v>150</v>
      </c>
      <c r="GZ259" s="14">
        <f t="shared" si="496"/>
        <v>250</v>
      </c>
      <c r="HA259">
        <v>228</v>
      </c>
      <c r="HB259" s="14">
        <f t="shared" si="497"/>
        <v>159719073</v>
      </c>
      <c r="HD259" s="14">
        <f t="shared" si="498"/>
        <v>1060396</v>
      </c>
      <c r="HE259" s="14">
        <f t="shared" si="499"/>
        <v>523523</v>
      </c>
      <c r="HF259" s="29">
        <f t="shared" si="500"/>
        <v>34296</v>
      </c>
      <c r="HG259" s="29">
        <f t="shared" si="501"/>
        <v>24565</v>
      </c>
      <c r="HH259" s="29">
        <f t="shared" si="502"/>
        <v>26925</v>
      </c>
      <c r="HI259" s="29">
        <f t="shared" si="503"/>
        <v>24762</v>
      </c>
      <c r="HJ259" s="14">
        <f t="shared" si="504"/>
        <v>2.0215000000000001</v>
      </c>
      <c r="HK259" s="14">
        <f t="shared" si="505"/>
        <v>2.0215000000000001</v>
      </c>
      <c r="HL259" s="14">
        <f t="shared" si="506"/>
        <v>314469</v>
      </c>
      <c r="HM259" s="14">
        <f t="shared" si="507"/>
        <v>500547</v>
      </c>
      <c r="HN259" s="26">
        <f t="shared" si="508"/>
        <v>0.41182016673283051</v>
      </c>
      <c r="HO259" s="26">
        <f t="shared" si="509"/>
        <v>0.65256352087114333</v>
      </c>
      <c r="HP259" s="29">
        <f t="shared" si="510"/>
        <v>153122</v>
      </c>
      <c r="HQ259" s="29">
        <f t="shared" si="511"/>
        <v>560540</v>
      </c>
      <c r="HR259" s="29">
        <f t="shared" si="512"/>
        <v>620589</v>
      </c>
      <c r="HS259" s="26">
        <f t="shared" si="513"/>
        <v>0.49589636913767021</v>
      </c>
      <c r="HT259" s="26">
        <f t="shared" si="514"/>
        <v>0.50298789712556735</v>
      </c>
      <c r="HU259" s="26">
        <f t="shared" si="515"/>
        <v>0.60298789712556733</v>
      </c>
      <c r="HV259" s="26">
        <f t="shared" si="516"/>
        <v>9.589636913767019E-2</v>
      </c>
      <c r="HW259" s="29">
        <f t="shared" si="517"/>
        <v>1.8000000000000003</v>
      </c>
      <c r="HX259" s="29">
        <f t="shared" si="518"/>
        <v>3.5540393343419066</v>
      </c>
      <c r="HY259" s="29">
        <f t="shared" si="519"/>
        <v>3.2226928895612712</v>
      </c>
      <c r="HZ259" s="29">
        <f t="shared" si="520"/>
        <v>1378098</v>
      </c>
      <c r="IA259" s="29">
        <f t="shared" si="521"/>
        <v>1328120.8056480081</v>
      </c>
      <c r="IB259" s="29">
        <f t="shared" si="522"/>
        <v>999983.87881996983</v>
      </c>
      <c r="IC259" s="29">
        <f t="shared" si="523"/>
        <v>8261383</v>
      </c>
      <c r="ID259" s="14">
        <f t="shared" si="524"/>
        <v>3706202.68</v>
      </c>
      <c r="IH259" s="14">
        <v>5</v>
      </c>
      <c r="II259" s="14">
        <v>3</v>
      </c>
      <c r="IJ259" s="14">
        <v>2400</v>
      </c>
      <c r="IK259" s="14">
        <v>400</v>
      </c>
      <c r="IL259" s="14">
        <v>300</v>
      </c>
      <c r="IM259" s="23">
        <f t="shared" si="525"/>
        <v>3273021526</v>
      </c>
      <c r="IN259" s="23">
        <f t="shared" si="526"/>
        <v>2</v>
      </c>
      <c r="IO259" s="23">
        <f t="shared" si="527"/>
        <v>3273.02</v>
      </c>
      <c r="IP259" s="23">
        <f t="shared" si="528"/>
        <v>3622320429</v>
      </c>
      <c r="IQ259" s="23">
        <f t="shared" si="529"/>
        <v>2</v>
      </c>
      <c r="IR259" s="23">
        <f t="shared" si="530"/>
        <v>3622.32</v>
      </c>
      <c r="IS259" s="14">
        <v>1</v>
      </c>
      <c r="IT259" s="14">
        <v>1</v>
      </c>
      <c r="IU259" s="14">
        <v>240</v>
      </c>
      <c r="IV259" s="14">
        <v>40</v>
      </c>
      <c r="IW259" s="14">
        <v>30</v>
      </c>
      <c r="IX259" s="23">
        <f t="shared" si="531"/>
        <v>409657161</v>
      </c>
      <c r="IY259" s="23">
        <f t="shared" si="532"/>
        <v>1</v>
      </c>
      <c r="IZ259" s="23">
        <f t="shared" si="533"/>
        <v>409657.16</v>
      </c>
      <c r="JA259" s="23"/>
      <c r="JB259" s="23"/>
      <c r="JC259" s="23"/>
      <c r="JG259">
        <f t="shared" si="534"/>
        <v>2.5151113332351658</v>
      </c>
      <c r="JH259">
        <f t="shared" si="535"/>
        <v>5.0842975601348881</v>
      </c>
      <c r="JJ259" s="14">
        <v>10</v>
      </c>
      <c r="JK259" s="14">
        <v>2</v>
      </c>
      <c r="JL259" s="14">
        <v>1.5</v>
      </c>
      <c r="JM259" s="23">
        <f t="shared" si="536"/>
        <v>13931098</v>
      </c>
      <c r="JN259" s="23">
        <f t="shared" si="537"/>
        <v>1</v>
      </c>
      <c r="JO259" s="23">
        <f t="shared" si="538"/>
        <v>13931.1</v>
      </c>
      <c r="JP259" s="14">
        <v>30</v>
      </c>
      <c r="JQ259" s="14">
        <v>6</v>
      </c>
      <c r="JR259" s="14">
        <v>4</v>
      </c>
      <c r="JS259" s="23">
        <f t="shared" si="539"/>
        <v>40193321</v>
      </c>
      <c r="JT259" s="23">
        <f t="shared" si="540"/>
        <v>1</v>
      </c>
      <c r="JU259" s="23">
        <f t="shared" si="541"/>
        <v>40193.32</v>
      </c>
      <c r="JW259" s="23">
        <f t="shared" si="542"/>
        <v>53591095</v>
      </c>
      <c r="JX259" s="23">
        <f t="shared" si="543"/>
        <v>1</v>
      </c>
      <c r="JY259" s="23">
        <f t="shared" si="544"/>
        <v>53591.1</v>
      </c>
      <c r="JZ259" s="23">
        <f t="shared" si="545"/>
        <v>20896647</v>
      </c>
      <c r="KA259" s="23">
        <f t="shared" si="546"/>
        <v>1</v>
      </c>
      <c r="KB259" s="23">
        <f t="shared" si="547"/>
        <v>20896.650000000001</v>
      </c>
    </row>
    <row r="260" spans="3:288" ht="16.5" x14ac:dyDescent="0.2">
      <c r="C260" s="14" t="s">
        <v>905</v>
      </c>
      <c r="D260" s="14">
        <v>26</v>
      </c>
      <c r="E260" s="14"/>
      <c r="F260" s="14">
        <v>550</v>
      </c>
      <c r="G260" s="14">
        <v>500</v>
      </c>
      <c r="H260" s="14">
        <v>500</v>
      </c>
      <c r="I260" s="14">
        <v>500</v>
      </c>
      <c r="J260" s="14">
        <v>9</v>
      </c>
      <c r="K260" s="14">
        <v>9</v>
      </c>
      <c r="L260" s="14">
        <v>9</v>
      </c>
      <c r="M260" s="14">
        <v>6</v>
      </c>
      <c r="N260" s="14">
        <v>6</v>
      </c>
      <c r="O260" s="14">
        <v>6</v>
      </c>
      <c r="P260" s="14">
        <v>9</v>
      </c>
      <c r="Q260" s="14">
        <v>9</v>
      </c>
      <c r="R260" s="14">
        <v>9</v>
      </c>
      <c r="S260" s="14">
        <v>9</v>
      </c>
      <c r="T260" s="14">
        <v>9</v>
      </c>
      <c r="U260" s="14">
        <v>9</v>
      </c>
      <c r="V260" s="14">
        <v>9</v>
      </c>
      <c r="W260" s="14">
        <v>9</v>
      </c>
      <c r="X260" s="14">
        <v>500</v>
      </c>
      <c r="Y260" s="14">
        <v>500</v>
      </c>
      <c r="Z260" s="14">
        <v>500</v>
      </c>
      <c r="AA260" s="14">
        <v>500</v>
      </c>
      <c r="AB260" s="14">
        <v>500</v>
      </c>
      <c r="AC260" s="14">
        <v>500</v>
      </c>
      <c r="AD260" s="14">
        <v>500</v>
      </c>
      <c r="AE260" s="14">
        <v>500</v>
      </c>
      <c r="AF260" s="14">
        <v>70</v>
      </c>
      <c r="AG260" s="14">
        <v>70</v>
      </c>
      <c r="AH260" s="14">
        <v>70</v>
      </c>
      <c r="AI260" s="14">
        <v>70</v>
      </c>
      <c r="AJ260" s="14">
        <v>70</v>
      </c>
      <c r="AK260" s="14">
        <v>70</v>
      </c>
      <c r="AL260" s="14">
        <v>70</v>
      </c>
      <c r="AM260" s="14">
        <v>70</v>
      </c>
      <c r="AN260" s="14">
        <v>5</v>
      </c>
      <c r="AO260" s="14">
        <v>5</v>
      </c>
      <c r="AP260" s="14">
        <v>5</v>
      </c>
      <c r="AQ260" s="14">
        <v>5</v>
      </c>
      <c r="AR260" s="14">
        <v>5</v>
      </c>
      <c r="AS260" s="14">
        <v>0</v>
      </c>
      <c r="AT260" s="14">
        <v>0</v>
      </c>
      <c r="AU260" s="14">
        <v>0</v>
      </c>
      <c r="AV260" s="14">
        <v>0</v>
      </c>
      <c r="AW260" s="14">
        <v>4</v>
      </c>
      <c r="AX260" s="14">
        <v>4</v>
      </c>
      <c r="AY260" s="14">
        <v>0</v>
      </c>
      <c r="AZ260" s="14">
        <v>0</v>
      </c>
      <c r="BA260" s="14">
        <v>20</v>
      </c>
      <c r="BF260" s="14">
        <f>ROUND((INDEX(新战舰养成!S$6:S$18,通天塔!$J260+1)+INDEX(新战舰养成!D$6:D$18,通天塔!$J260+1)*(通天塔!$G260-1))*INDEX(战舰突破!$D$6:$D$18,通天塔!$M260+1),0)</f>
        <v>218187</v>
      </c>
      <c r="BG260" s="14">
        <f>ROUND((INDEX(新战舰养成!T$6:T$18,通天塔!$J260+1)+INDEX(新战舰养成!E$6:E$18,通天塔!$J260+1)*(通天塔!$G260-1))*INDEX(战舰突破!$D$6:$D$18,通天塔!$M260+1),0)</f>
        <v>1745387</v>
      </c>
      <c r="BH260" s="14">
        <f>ROUND((INDEX(新战舰养成!U$6:U$18,通天塔!$J260+1)+INDEX(新战舰养成!F$6:F$18,通天塔!$J260+1)*(通天塔!$G260-1))*INDEX(战舰突破!$D$6:$D$18,通天塔!$M260+1),0)</f>
        <v>109232</v>
      </c>
      <c r="BI260" s="14">
        <f>ROUND((INDEX(新战舰养成!V$6:V$18,通天塔!$J260+1)+INDEX(新战舰养成!G$6:G$18,通天塔!$J260+1)*(通天塔!$G260-1))*INDEX(战舰突破!$D$6:$D$18,通天塔!$M260+1),0)</f>
        <v>525</v>
      </c>
      <c r="BJ260" s="14">
        <f>ROUND((INDEX(新战舰养成!W$6:W$18,通天塔!$J260+1)+INDEX(新战舰养成!H$6:H$18,通天塔!$J260+1)*(通天塔!$G260-1))*INDEX(战舰突破!$D$6:$D$18,通天塔!$M260+1),0)</f>
        <v>7</v>
      </c>
      <c r="BL260" s="14">
        <f>IF($H260&gt;0,ROUND((INDEX(新战舰养成!X$6:X$18,通天塔!$K260+1)+INDEX(新战舰养成!I$6:I$18,通天塔!$K260+1)*(通天塔!$H260-1))*INDEX(战舰突破!$D$6:$D$18,通天塔!$N260+1),0),0)</f>
        <v>218677</v>
      </c>
      <c r="BM260" s="14">
        <f>IF($H260&gt;0,ROUND((INDEX(新战舰养成!Y$6:Y$18,通天塔!$K260+1)+INDEX(新战舰养成!J$6:J$18,通天塔!$K260+1)*(通天塔!$H260-1))*INDEX(战舰突破!$D$6:$D$18,通天塔!$N260+1),0),0)</f>
        <v>0</v>
      </c>
      <c r="BN260" s="14">
        <f>IF($H260&gt;0,ROUND((INDEX(新战舰养成!Z$6:Z$18,通天塔!$K260+1)+INDEX(新战舰养成!K$6:K$18,通天塔!$K260+1)*(通天塔!$H260-1))*INDEX(战舰突破!$D$6:$D$18,通天塔!$N260+1),0),0)</f>
        <v>0</v>
      </c>
      <c r="BO260" s="14">
        <f>IF($H260&gt;0,ROUND((INDEX(新战舰养成!AA$6:AA$18,通天塔!$K260+1)+INDEX(新战舰养成!L$6:L$18,通天塔!$K260+1)*(通天塔!$H260-1))*INDEX(战舰突破!$D$6:$D$18,通天塔!$N260+1),0),0)</f>
        <v>2181865</v>
      </c>
      <c r="BP260" s="14">
        <f>IF($H260&gt;0,ROUND((INDEX(新战舰养成!AB$6:AB$18,通天塔!$K260+1)+INDEX(新战舰养成!M$6:M$18,通天塔!$K260+1)*(通天塔!$H260-1))*INDEX(战舰突破!$D$6:$D$18,通天塔!$N260+1),0),0)</f>
        <v>43509</v>
      </c>
      <c r="BR260" s="14">
        <f>IF($I260&gt;0,ROUND((INDEX(新战舰养成!AC$6:AC$18,通天塔!$L260+1)+INDEX(新战舰养成!I$6:I$18,通天塔!$L260+1)*(通天塔!$I260-1))*INDEX(战舰突破!$D$6:$D$18,通天塔!$O260+1),0),0)</f>
        <v>219202</v>
      </c>
      <c r="BS260" s="14">
        <f>IF($I260&gt;0,ROUND((INDEX(新战舰养成!AD$6:AD$18,通天塔!$L260+1)+INDEX(新战舰养成!J$6:J$18,通天塔!$L260+1)*(通天塔!$I260-1))*INDEX(战舰突破!$D$6:$D$18,通天塔!$O260+1),0),0)</f>
        <v>0</v>
      </c>
      <c r="BT260" s="14">
        <f>IF($I260&gt;0,ROUND((INDEX(新战舰养成!AE$6:AE$18,通天塔!$L260+1)+INDEX(新战舰养成!K$6:K$18,通天塔!$L260+1)*(通天塔!$I260-1))*INDEX(战舰突破!$D$6:$D$18,通天塔!$O260+1),0),0)</f>
        <v>0</v>
      </c>
      <c r="BU260" s="14">
        <f>IF($I260&gt;0,ROUND((INDEX(新战舰养成!AF$6:AF$18,通天塔!$L260+1)+INDEX(新战舰养成!L$6:L$18,通天塔!$L260+1)*(通天塔!$I260-1))*INDEX(战舰突破!$D$6:$D$18,通天塔!$O260+1),0),0)</f>
        <v>1440408</v>
      </c>
      <c r="BV260" s="14">
        <f>IF($I260&gt;0,ROUND((INDEX(新战舰养成!AG$6:AG$18,通天塔!$L260+1)+INDEX(新战舰养成!M$6:M$18,通天塔!$L260+1)*(通天塔!$I260-1))*INDEX(战舰突破!$D$6:$D$18,通天塔!$O260+1),0),0)</f>
        <v>58727</v>
      </c>
      <c r="BY260" s="14">
        <f>(INDEX(装备数值!$C$13:$G$116,通天塔!$P260*8+1,BY$2)+INDEX(装备数值!$C$13:$G$116,通天塔!$Q260*8+2,BY$2)+INDEX(装备数值!$C$13:$G$116,通天塔!$S260*8+3,BY$2)+INDEX(装备数值!$C$13:$G$116,通天塔!$R260*8+4,BY$2)+INDEX(装备数值!$C$13:$G$116,通天塔!$T260*8+5,BY$2)+INDEX(装备数值!$C$13:$G$116,通天塔!$U260*8+6,BY$2)+INDEX(装备数值!$C$13:$G$116,通天塔!$V260*8+7,BY$2)+INDEX(装备数值!$C$13:$G$116,通天塔!$W260*8+8,BY$2))</f>
        <v>56000</v>
      </c>
      <c r="BZ260" s="14">
        <f>(INDEX(装备数值!$C$13:$G$116,通天塔!$P260*8+1,BZ$2)+INDEX(装备数值!$C$13:$G$116,通天塔!$Q260*8+2,BZ$2)+INDEX(装备数值!$C$13:$G$116,通天塔!$S260*8+3,BZ$2)+INDEX(装备数值!$C$13:$G$116,通天塔!$R260*8+4,BZ$2)+INDEX(装备数值!$C$13:$G$116,通天塔!$T260*8+5,BZ$2)+INDEX(装备数值!$C$13:$G$116,通天塔!$U260*8+6,BZ$2)+INDEX(装备数值!$C$13:$G$116,通天塔!$V260*8+7,BZ$2)+INDEX(装备数值!$C$13:$G$116,通天塔!$W260*8+8,BZ$2))</f>
        <v>420000</v>
      </c>
      <c r="CA260" s="14">
        <f>(INDEX(装备数值!$C$13:$G$116,通天塔!$P260*8+1,CA$2)+INDEX(装备数值!$C$13:$G$116,通天塔!$Q260*8+2,CA$2)+INDEX(装备数值!$C$13:$G$116,通天塔!$S260*8+3,CA$2)+INDEX(装备数值!$C$13:$G$116,通天塔!$R260*8+4,CA$2)+INDEX(装备数值!$C$13:$G$116,通天塔!$T260*8+5,CA$2)+INDEX(装备数值!$C$13:$G$116,通天塔!$U260*8+6,CA$2)+INDEX(装备数值!$C$13:$G$116,通天塔!$V260*8+7,CA$2)+INDEX(装备数值!$C$13:$G$116,通天塔!$W260*8+8,CA$2))</f>
        <v>28000</v>
      </c>
      <c r="CB260" s="14">
        <f>(INDEX(装备数值!$C$13:$G$116,通天塔!$P260*8+1,CB$2)+INDEX(装备数值!$C$13:$G$116,通天塔!$Q260*8+2,CB$2)+INDEX(装备数值!$C$13:$G$116,通天塔!$S260*8+3,CB$2)+INDEX(装备数值!$C$13:$G$116,通天塔!$R260*8+4,CB$2)+INDEX(装备数值!$C$13:$G$116,通天塔!$T260*8+5,CB$2)+INDEX(装备数值!$C$13:$G$116,通天塔!$U260*8+6,CB$2)+INDEX(装备数值!$C$13:$G$116,通天塔!$V260*8+7,CB$2)+INDEX(装备数值!$C$13:$G$116,通天塔!$W260*8+8,CB$2))</f>
        <v>560000</v>
      </c>
      <c r="CC260" s="14">
        <f>(INDEX(装备数值!$C$13:$G$116,通天塔!$P260*8+1,CC$2)+INDEX(装备数值!$C$13:$G$116,通天塔!$Q260*8+2,CC$2)+INDEX(装备数值!$C$13:$G$116,通天塔!$S260*8+3,CC$2)+INDEX(装备数值!$C$13:$G$116,通天塔!$R260*8+4,CC$2)+INDEX(装备数值!$C$13:$G$116,通天塔!$T260*8+5,CC$2)+INDEX(装备数值!$C$13:$G$116,通天塔!$U260*8+6,CC$2)+INDEX(装备数值!$C$13:$G$116,通天塔!$V260*8+7,CC$2)+INDEX(装备数值!$C$13:$G$116,通天塔!$W260*8+8,CC$2))</f>
        <v>10800</v>
      </c>
      <c r="CF260" s="14">
        <f>INDEX(装备数值!$I$13:$M$116,通天塔!$P260*8+1,CF$2)*$X260+INDEX(装备数值!$I$13:$M$116,通天塔!$Q260*8+2,CF$2)*$Y260+INDEX(装备数值!$I$13:$M$116,通天塔!$S260*8+3,CF$2)*$Z260+INDEX(装备数值!$I$13:$M$116,通天塔!$R260*8+4,CF$2)*$AA260+INDEX(装备数值!$I$13:$M$116,通天塔!$T260*8+5,CF$2)*$AB260+INDEX(装备数值!$I$13:$M$116,通天塔!$U260*8+6,CF$2)*$AC260+INDEX(装备数值!$I$13:$M$116,通天塔!$V260*8+7,CF$2)*$AD260+INDEX(装备数值!$I$13:$M$116,通天塔!$W260*8+8,CF$2)*$AE260</f>
        <v>140000</v>
      </c>
      <c r="CG260" s="14">
        <f>INDEX(装备数值!$I$13:$M$116,通天塔!$P260*8+1,CG$2)*$X260+INDEX(装备数值!$I$13:$M$116,通天塔!$Q260*8+2,CG$2)*$Y260+INDEX(装备数值!$I$13:$M$116,通天塔!$S260*8+3,CG$2)*$Z260+INDEX(装备数值!$I$13:$M$116,通天塔!$R260*8+4,CG$2)*$AA260+INDEX(装备数值!$I$13:$M$116,通天塔!$T260*8+5,CG$2)*$AB260+INDEX(装备数值!$I$13:$M$116,通天塔!$U260*8+6,CG$2)*$AC260+INDEX(装备数值!$I$13:$M$116,通天塔!$V260*8+7,CG$2)*$AD260+INDEX(装备数值!$I$13:$M$116,通天塔!$W260*8+8,CG$2)*$AE260</f>
        <v>1050000</v>
      </c>
      <c r="CH260" s="14">
        <f>INDEX(装备数值!$I$13:$M$116,通天塔!$P260*8+1,CH$2)*$X260+INDEX(装备数值!$I$13:$M$116,通天塔!$Q260*8+2,CH$2)*$Y260+INDEX(装备数值!$I$13:$M$116,通天塔!$S260*8+3,CH$2)*$Z260+INDEX(装备数值!$I$13:$M$116,通天塔!$R260*8+4,CH$2)*$AA260+INDEX(装备数值!$I$13:$M$116,通天塔!$T260*8+5,CH$2)*$AB260+INDEX(装备数值!$I$13:$M$116,通天塔!$U260*8+6,CH$2)*$AC260+INDEX(装备数值!$I$13:$M$116,通天塔!$V260*8+7,CH$2)*$AD260+INDEX(装备数值!$I$13:$M$116,通天塔!$W260*8+8,CH$2)*$AE260</f>
        <v>70000</v>
      </c>
      <c r="CI260" s="14">
        <f>INDEX(装备数值!$I$13:$M$116,通天塔!$P260*8+1,CI$2)*$X260+INDEX(装备数值!$I$13:$M$116,通天塔!$Q260*8+2,CI$2)*$Y260+INDEX(装备数值!$I$13:$M$116,通天塔!$S260*8+3,CI$2)*$Z260+INDEX(装备数值!$I$13:$M$116,通天塔!$R260*8+4,CI$2)*$AA260+INDEX(装备数值!$I$13:$M$116,通天塔!$T260*8+5,CI$2)*$AB260+INDEX(装备数值!$I$13:$M$116,通天塔!$U260*8+6,CI$2)*$AC260+INDEX(装备数值!$I$13:$M$116,通天塔!$V260*8+7,CI$2)*$AD260+INDEX(装备数值!$I$13:$M$116,通天塔!$W260*8+8,CI$2)*$AE260</f>
        <v>1400000</v>
      </c>
      <c r="CJ260" s="14">
        <f>INDEX(装备数值!$I$13:$M$116,通天塔!$P260*8+1,CJ$2)*$X260+INDEX(装备数值!$I$13:$M$116,通天塔!$Q260*8+2,CJ$2)*$Y260+INDEX(装备数值!$I$13:$M$116,通天塔!$S260*8+3,CJ$2)*$Z260+INDEX(装备数值!$I$13:$M$116,通天塔!$R260*8+4,CJ$2)*$AA260+INDEX(装备数值!$I$13:$M$116,通天塔!$T260*8+5,CJ$2)*$AB260+INDEX(装备数值!$I$13:$M$116,通天塔!$U260*8+6,CJ$2)*$AC260+INDEX(装备数值!$I$13:$M$116,通天塔!$V260*8+7,CJ$2)*$AD260+INDEX(装备数值!$I$13:$M$116,通天塔!$W260*8+8,CJ$2)*$AE260</f>
        <v>27000</v>
      </c>
      <c r="CM260" s="14">
        <f>INDEX(装备数值!$X$13:$AH$116,$P260*8+1,CM$2)*$AF260+INDEX(装备数值!$X$13:$AH$116,$Q260*8+2,CM$2)*$AG260+INDEX(装备数值!$X$13:$AH$116,$S260*8+3,CM$2)*$AH260+INDEX(装备数值!$X$13:$AH$116,$R260*8+4,CM$2)*$AI260+INDEX(装备数值!$X$13:$AH$116,$T260*8+5,CM$2)*$AJ260+INDEX(装备数值!$X$13:$AH$116,$U260*8+6,CM$2)*$AK260+INDEX(装备数值!$X$13:$AH$116,$V260*8+7,CM$2)*$AL260+INDEX(装备数值!$X$13:$AH$116,$W260*8+8,CM$2)*$AM260</f>
        <v>49000</v>
      </c>
      <c r="CN260" s="14">
        <f>INDEX(装备数值!$X$13:$AH$116,$P260*8+1,CN$2)*$AF260+INDEX(装备数值!$X$13:$AH$116,$Q260*8+2,CN$2)*$AG260+INDEX(装备数值!$X$13:$AH$116,$S260*8+3,CN$2)*$AH260+INDEX(装备数值!$X$13:$AH$116,$R260*8+4,CN$2)*$AI260+INDEX(装备数值!$X$13:$AH$116,$T260*8+5,CN$2)*$AJ260+INDEX(装备数值!$X$13:$AH$116,$U260*8+6,CN$2)*$AK260+INDEX(装备数值!$X$13:$AH$116,$V260*8+7,CN$2)*$AL260+INDEX(装备数值!$X$13:$AH$116,$W260*8+8,CN$2)*$AM260</f>
        <v>367500</v>
      </c>
      <c r="CO260" s="14">
        <f>INDEX(装备数值!$X$13:$AH$116,$P260*8+1,CO$2)*$AF260+INDEX(装备数值!$X$13:$AH$116,$Q260*8+2,CO$2)*$AG260+INDEX(装备数值!$X$13:$AH$116,$S260*8+3,CO$2)*$AH260+INDEX(装备数值!$X$13:$AH$116,$R260*8+4,CO$2)*$AI260+INDEX(装备数值!$X$13:$AH$116,$T260*8+5,CO$2)*$AJ260+INDEX(装备数值!$X$13:$AH$116,$U260*8+6,CO$2)*$AK260+INDEX(装备数值!$X$13:$AH$116,$V260*8+7,CO$2)*$AL260+INDEX(装备数值!$X$13:$AH$116,$W260*8+8,CO$2)*$AM260</f>
        <v>24500</v>
      </c>
      <c r="CP260" s="14">
        <f>INDEX(装备数值!$X$13:$AH$116,$P260*8+1,CP$2)*$AF260+INDEX(装备数值!$X$13:$AH$116,$Q260*8+2,CP$2)*$AG260+INDEX(装备数值!$X$13:$AH$116,$S260*8+3,CP$2)*$AH260+INDEX(装备数值!$X$13:$AH$116,$R260*8+4,CP$2)*$AI260+INDEX(装备数值!$X$13:$AH$116,$T260*8+5,CP$2)*$AJ260+INDEX(装备数值!$X$13:$AH$116,$U260*8+6,CP$2)*$AK260+INDEX(装备数值!$X$13:$AH$116,$V260*8+7,CP$2)*$AL260+INDEX(装备数值!$X$13:$AH$116,$W260*8+8,CP$2)*$AM260</f>
        <v>490000</v>
      </c>
      <c r="CQ260" s="14">
        <f>INDEX(装备数值!$X$13:$AH$116,$P260*8+1,CQ$2)*$AF260+INDEX(装备数值!$X$13:$AH$116,$Q260*8+2,CQ$2)*$AG260+INDEX(装备数值!$X$13:$AH$116,$S260*8+3,CQ$2)*$AH260+INDEX(装备数值!$X$13:$AH$116,$R260*8+4,CQ$2)*$AI260+INDEX(装备数值!$X$13:$AH$116,$T260*8+5,CQ$2)*$AJ260+INDEX(装备数值!$X$13:$AH$116,$U260*8+6,CQ$2)*$AK260+INDEX(装备数值!$X$13:$AH$116,$V260*8+7,CQ$2)*$AL260+INDEX(装备数值!$X$13:$AH$116,$W260*8+8,CQ$2)*$AM260</f>
        <v>9800</v>
      </c>
      <c r="CR260" s="14">
        <f>INDEX(装备数值!$X$13:$AH$116,$P260*8+1,CR$2)*$AF260+INDEX(装备数值!$X$13:$AH$116,$Q260*8+2,CR$2)*$AG260+INDEX(装备数值!$X$13:$AH$116,$S260*8+3,CR$2)*$AH260+INDEX(装备数值!$X$13:$AH$116,$R260*8+4,CR$2)*$AI260+INDEX(装备数值!$X$13:$AH$116,$T260*8+5,CR$2)*$AJ260+INDEX(装备数值!$X$13:$AH$116,$U260*8+6,CR$2)*$AK260+INDEX(装备数值!$X$13:$AH$116,$V260*8+7,CR$2)*$AL260+INDEX(装备数值!$X$13:$AH$116,$W260*8+8,CR$2)*$AM260</f>
        <v>36750</v>
      </c>
      <c r="CS260" s="14">
        <f>INDEX(装备数值!$X$13:$AH$116,$P260*8+1,CS$2)*$AF260+INDEX(装备数值!$X$13:$AH$116,$Q260*8+2,CS$2)*$AG260+INDEX(装备数值!$X$13:$AH$116,$S260*8+3,CS$2)*$AH260+INDEX(装备数值!$X$13:$AH$116,$R260*8+4,CS$2)*$AI260+INDEX(装备数值!$X$13:$AH$116,$T260*8+5,CS$2)*$AJ260+INDEX(装备数值!$X$13:$AH$116,$U260*8+6,CS$2)*$AK260+INDEX(装备数值!$X$13:$AH$116,$V260*8+7,CS$2)*$AL260+INDEX(装备数值!$X$13:$AH$116,$W260*8+8,CS$2)*$AM260</f>
        <v>36750</v>
      </c>
      <c r="CT260" s="14">
        <f>INDEX(装备数值!$X$13:$AH$116,$P260*8+1,CT$2)*$AF260+INDEX(装备数值!$X$13:$AH$116,$Q260*8+2,CT$2)*$AG260+INDEX(装备数值!$X$13:$AH$116,$S260*8+3,CT$2)*$AH260+INDEX(装备数值!$X$13:$AH$116,$R260*8+4,CT$2)*$AI260+INDEX(装备数值!$X$13:$AH$116,$T260*8+5,CT$2)*$AJ260+INDEX(装备数值!$X$13:$AH$116,$U260*8+6,CT$2)*$AK260+INDEX(装备数值!$X$13:$AH$116,$V260*8+7,CT$2)*$AL260+INDEX(装备数值!$X$13:$AH$116,$W260*8+8,CT$2)*$AM260</f>
        <v>36750</v>
      </c>
      <c r="CU260" s="14">
        <f>INDEX(装备数值!$X$13:$AH$116,$P260*8+1,CU$2)*$AF260+INDEX(装备数值!$X$13:$AH$116,$Q260*8+2,CU$2)*$AG260+INDEX(装备数值!$X$13:$AH$116,$S260*8+3,CU$2)*$AH260+INDEX(装备数值!$X$13:$AH$116,$R260*8+4,CU$2)*$AI260+INDEX(装备数值!$X$13:$AH$116,$T260*8+5,CU$2)*$AJ260+INDEX(装备数值!$X$13:$AH$116,$U260*8+6,CU$2)*$AK260+INDEX(装备数值!$X$13:$AH$116,$V260*8+7,CU$2)*$AL260+INDEX(装备数值!$X$13:$AH$116,$W260*8+8,CU$2)*$AM260</f>
        <v>36750</v>
      </c>
      <c r="CV260" s="14">
        <f>INDEX(装备数值!$X$13:$AH$116,$P260*8+1,CV$2)*$AF260+INDEX(装备数值!$X$13:$AH$116,$Q260*8+2,CV$2)*$AG260+INDEX(装备数值!$X$13:$AH$116,$S260*8+3,CV$2)*$AH260+INDEX(装备数值!$X$13:$AH$116,$R260*8+4,CV$2)*$AI260+INDEX(装备数值!$X$13:$AH$116,$T260*8+5,CV$2)*$AJ260+INDEX(装备数值!$X$13:$AH$116,$U260*8+6,CV$2)*$AK260+INDEX(装备数值!$X$13:$AH$116,$V260*8+7,CV$2)*$AL260+INDEX(装备数值!$X$13:$AH$116,$W260*8+8,CV$2)*$AM260</f>
        <v>70</v>
      </c>
      <c r="CW260" s="14">
        <f>INDEX(装备数值!$X$13:$AH$116,$P260*8+1,CW$2)*$AF260+INDEX(装备数值!$X$13:$AH$116,$Q260*8+2,CW$2)*$AG260+INDEX(装备数值!$X$13:$AH$116,$S260*8+3,CW$2)*$AH260+INDEX(装备数值!$X$13:$AH$116,$R260*8+4,CW$2)*$AI260+INDEX(装备数值!$X$13:$AH$116,$T260*8+5,CW$2)*$AJ260+INDEX(装备数值!$X$13:$AH$116,$U260*8+6,CW$2)*$AK260+INDEX(装备数值!$X$13:$AH$116,$V260*8+7,CW$2)*$AL260+INDEX(装备数值!$X$13:$AH$116,$W260*8+8,CW$2)*$AM260</f>
        <v>70</v>
      </c>
      <c r="CY260" s="14">
        <f>INDEX(装备数值!$AN$17:$AN$117,MATCH(MIN($X260:$AE260),装备数值!$AO$17:$AO$117,1))</f>
        <v>50</v>
      </c>
      <c r="CZ260" s="14">
        <f>IF(COUNTIF($P260:$W260,"&gt;"&amp;0)=8,INDEX(装备数值!AR$17:AR$117,$CY260+1),0)</f>
        <v>22000</v>
      </c>
      <c r="DA260" s="14">
        <f>IF(COUNTIF($P260:$W260,"&gt;"&amp;0)=8,INDEX(装备数值!AS$17:AS$117,$CY260+1),0)</f>
        <v>165000</v>
      </c>
      <c r="DB260" s="14">
        <f>IF(COUNTIF($P260:$W260,"&gt;"&amp;0)=8,INDEX(装备数值!AT$17:AT$117,$CY260+1),0)</f>
        <v>11000</v>
      </c>
      <c r="DC260" s="14">
        <f>IF(COUNTIF($P260:$W260,"&gt;"&amp;0)=8,INDEX(装备数值!AU$17:AU$117,$CY260+1),0)</f>
        <v>220000</v>
      </c>
      <c r="DD260" s="14">
        <f>IF(COUNTIF($P260:$W260,"&gt;"&amp;0)=8,INDEX(装备数值!AV$17:AV$117,$CY260+1),0)</f>
        <v>4300</v>
      </c>
      <c r="DF260" s="14">
        <f>INDEX(装备数值!$AY$17:$AY$77,MATCH(MIN($AF260:$AM260),装备数值!$AZ$17:$AZ$77,1))</f>
        <v>35</v>
      </c>
      <c r="DG260" s="26">
        <f>INDEX(装备数值!BA$17:BA$77,通天塔!DF260+1)</f>
        <v>0.625</v>
      </c>
      <c r="DH260" s="26">
        <f>INDEX(装备数值!BA$17:BA$77,通天塔!DF260+1)</f>
        <v>0.625</v>
      </c>
      <c r="DJ260" s="14">
        <f t="shared" ref="DJ260" si="548">SUM(AN260:AZ260)</f>
        <v>33</v>
      </c>
      <c r="DK260" s="14">
        <f>VLOOKUP(DJ260,军阶与晶片数值!$W$6:$X$27,2)</f>
        <v>7</v>
      </c>
      <c r="DL260" s="14">
        <f>INDEX(军阶与晶片数值!Y$6:Y$27,$DK260+1)</f>
        <v>600</v>
      </c>
      <c r="DM260" s="14">
        <f>INDEX(军阶与晶片数值!Z$6:Z$27,$DK260+1)</f>
        <v>600</v>
      </c>
      <c r="DN260" s="14">
        <f>INDEX(军阶与晶片数值!AA$6:AA$27,$DK260+1)</f>
        <v>600</v>
      </c>
      <c r="DO260" s="14">
        <f>INDEX(军阶与晶片数值!AB$6:AB$27,$DK260+1)</f>
        <v>600</v>
      </c>
      <c r="DP260" s="26">
        <f>INDEX(军阶与晶片数值!AC$6:AC$27,$DK260+1)</f>
        <v>40</v>
      </c>
      <c r="DQ260" s="26">
        <f>INDEX(军阶与晶片数值!AD$6:AD$27,$DK260+1)</f>
        <v>20</v>
      </c>
      <c r="DS260" s="26">
        <f>INDEX(军阶与晶片数值!I$6:I$16,AN260+1)</f>
        <v>0.2</v>
      </c>
      <c r="DT260" s="26">
        <f>INDEX(军阶与晶片数值!M$6:M$16,AO260+1)</f>
        <v>0.2</v>
      </c>
      <c r="DU260" s="26">
        <f>INDEX(军阶与晶片数值!J$6:J$16,AP260+1)</f>
        <v>0.2</v>
      </c>
      <c r="DV260" s="26">
        <f>INDEX(军阶与晶片数值!K$6:K$16,AQ260+1)</f>
        <v>0.4</v>
      </c>
      <c r="DW260" s="26">
        <f>INDEX(军阶与晶片数值!L$6:L$16,AR260+1)</f>
        <v>0.4</v>
      </c>
      <c r="DX260" s="28">
        <f>INDEX(军阶与晶片数值!N$6:N$16,AS260+1)</f>
        <v>0</v>
      </c>
      <c r="DY260" s="28">
        <f>INDEX(军阶与晶片数值!O$6:O$16,AT260+1)</f>
        <v>0</v>
      </c>
      <c r="DZ260" s="28">
        <f>INDEX(军阶与晶片数值!P$6:P$16,AU260+1)</f>
        <v>0</v>
      </c>
      <c r="EA260" s="28">
        <f>INDEX(军阶与晶片数值!Q$6:Q$16,AV260+1)</f>
        <v>0</v>
      </c>
      <c r="EB260" s="26">
        <f>INDEX(军阶与晶片数值!R$6:R$16,AW260+1)</f>
        <v>0.3</v>
      </c>
      <c r="EC260" s="26">
        <f>INDEX(军阶与晶片数值!S$6:S$16,AX260+1)</f>
        <v>0.3</v>
      </c>
      <c r="ED260" s="26">
        <f>INDEX(军阶与晶片数值!T$6:T$16,AY260+1)</f>
        <v>0</v>
      </c>
      <c r="EE260" s="26">
        <f>INDEX(军阶与晶片数值!U$6:U$16,AZ260+1)</f>
        <v>0</v>
      </c>
      <c r="EG260" s="26">
        <f>INDEX(军阶与晶片数值!$C$6:$C$36,通天塔!$BA260+1)</f>
        <v>1</v>
      </c>
      <c r="EH260" s="26">
        <f>INDEX(军阶与晶片数值!$C$6:$C$36,通天塔!$BA260+1)</f>
        <v>1</v>
      </c>
      <c r="EI260" s="26">
        <f>INDEX(军阶与晶片数值!$C$6:$C$36,通天塔!$BA260+1)</f>
        <v>1</v>
      </c>
      <c r="EJ260" s="26">
        <f>INDEX(军阶与晶片数值!$C$6:$C$36,通天塔!$BA260+1)</f>
        <v>1</v>
      </c>
      <c r="EK260" s="26">
        <f>INDEX(军阶与晶片数值!$C$6:$C$36,通天塔!$BA260+1)</f>
        <v>1</v>
      </c>
      <c r="EM260" s="14">
        <f>INDEX(战舰突破!$H$6:$H$18,通天塔!$J260+1)+INDEX(战舰突破!$H$23:$H$35,通天塔!$K260+1)+INDEX(战舰突破!$H$40:$H$52,通天塔!$L260+1)</f>
        <v>200</v>
      </c>
      <c r="EN260" s="14">
        <f>INDEX(战舰突破!$I$6:$I$18,通天塔!$J260+1)+INDEX(战舰突破!$I$23:$I$35,通天塔!$K260+1)+INDEX(战舰突破!$I$40:$I$52,通天塔!$L260+1)</f>
        <v>200</v>
      </c>
      <c r="EO260" s="14">
        <f>INDEX(战舰突破!$J$6:$J$18,通天塔!$J260+1)+INDEX(战舰突破!$J$23:$J$35,通天塔!$K260+1)+INDEX(战舰突破!$J$40:$J$52,通天塔!$L260+1)</f>
        <v>0</v>
      </c>
      <c r="EP260" s="14">
        <f>INDEX(战舰突破!$K$6:$K$18,通天塔!$J260+1)+INDEX(战舰突破!$K$23:$K$35,通天塔!$K260+1)+INDEX(战舰突破!$K$40:$K$52,通天塔!$L260+1)</f>
        <v>0</v>
      </c>
      <c r="EQ260" s="14">
        <f>INDEX(战舰突破!$L$6:$L$18,通天塔!$J260+1)+INDEX(战舰突破!$L$23:$L$35,通天塔!$K260+1)+INDEX(战舰突破!$L$40:$L$52,通天塔!$L260+1)</f>
        <v>200</v>
      </c>
      <c r="ER260" s="18">
        <f>INDEX(战舰突破!$N$6:$N$18,通天塔!$J260+1)+INDEX(战舰突破!$N$23:$N$35,通天塔!$K260+1)+INDEX(战舰突破!$N$40:$N$52,通天塔!$L260+1)</f>
        <v>0</v>
      </c>
      <c r="ES260" s="18">
        <f>INDEX(战舰突破!$O$6:$O$18,通天塔!$J260+1)+INDEX(战舰突破!$O$23:$O$35,通天塔!$K260+1)+INDEX(战舰突破!$O$40:$O$52,通天塔!$L260+1)</f>
        <v>1.4</v>
      </c>
      <c r="ET260" s="18">
        <f>INDEX(战舰突破!$P$6:$P$18,通天塔!$J260+1)+INDEX(战舰突破!$P$23:$P$35,通天塔!$K260+1)+INDEX(战舰突破!$P$40:$P$52,通天塔!$L260+1)</f>
        <v>0</v>
      </c>
      <c r="EU260" s="18">
        <f>INDEX(战舰突破!$Q$6:$Q$18,通天塔!$J260+1)+INDEX(战舰突破!$Q$23:$Q$35,通天塔!$K260+1)+INDEX(战舰突破!$Q$40:$Q$52,通天塔!$L260+1)</f>
        <v>0.3</v>
      </c>
      <c r="EV260" s="18">
        <f>INDEX(战舰突破!$R$6:$R$18,通天塔!$J260+1)+INDEX(战舰突破!$R$23:$R$35,通天塔!$K260+1)+INDEX(战舰突破!$R$40:$R$52,通天塔!$L260+1)</f>
        <v>0</v>
      </c>
      <c r="EW260" s="18">
        <f>INDEX(战舰突破!$M$6:$M$18,通天塔!$J260+1)+INDEX(战舰突破!$M$23:$M$35,通天塔!$K260+1)+INDEX(战舰突破!$M$40:$M$52,通天塔!$L260+1)</f>
        <v>0.2</v>
      </c>
      <c r="EX260" s="22">
        <f>INDEX(战舰突破!$W$6:$W$18,通天塔!$J260+1)+INDEX(战舰突破!$W$23:$W$35,通天塔!$K260+1)+INDEX(战舰突破!$W$40:$W$52,通天塔!$L260+1)</f>
        <v>0.5</v>
      </c>
      <c r="FA260" s="14">
        <f>INDEX(战舰突破!$S$6:$S$18,通天塔!$J260+1)</f>
        <v>0</v>
      </c>
      <c r="FB260" s="14">
        <f>INDEX(战舰突破!$T$6:$T$18,通天塔!$J260+1)</f>
        <v>1.1000000000000001</v>
      </c>
      <c r="FC260" s="14">
        <f>INDEX(战舰突破!$U$6:$U$18,通天塔!$J260+1)</f>
        <v>0.1</v>
      </c>
      <c r="FD260" s="14">
        <f>INDEX(战舰突破!$V$6:$V$18,通天塔!$J260+1)</f>
        <v>1</v>
      </c>
      <c r="FE260" s="14">
        <f>INDEX(战舰突破!$X$6:$X$18,通天塔!$J260+1)</f>
        <v>10</v>
      </c>
      <c r="FG260" s="14">
        <f>INDEX(战舰突破!$S$23:$S$35,通天塔!$J260+1)</f>
        <v>0.6</v>
      </c>
      <c r="FH260" s="14">
        <f>INDEX(战舰突破!$T$23:$T$35,通天塔!$J260+1)</f>
        <v>0.55000000000000004</v>
      </c>
      <c r="FI260" s="14">
        <f>INDEX(战舰突破!$U$23:$U$35,通天塔!$J260+1)</f>
        <v>0.1</v>
      </c>
      <c r="FJ260" s="14">
        <f>INDEX(战舰突破!$V$23:$V$35,通天塔!$J260+1)</f>
        <v>2</v>
      </c>
      <c r="FK260" s="14">
        <f>INDEX(战舰突破!$X$23:$X$35,通天塔!$J260+1)</f>
        <v>150</v>
      </c>
      <c r="FM260" s="14">
        <f>INDEX(战舰突破!$S$40:$S$52,通天塔!$J260+1)</f>
        <v>0.6</v>
      </c>
      <c r="FN260" s="14">
        <f>INDEX(战舰突破!$T$40:$T$52,通天塔!$J260+1)</f>
        <v>0.25</v>
      </c>
      <c r="FO260" s="14">
        <f>INDEX(战舰突破!$U$40:$U$52,通天塔!$J260+1)</f>
        <v>0.2</v>
      </c>
      <c r="FP260" s="14">
        <f>INDEX(战舰突破!$V$40:$V$52,通天塔!$J260+1)</f>
        <v>1</v>
      </c>
      <c r="FQ260" s="14">
        <f>INDEX(战舰突破!$X$40:$X$52,通天塔!$J260+1)</f>
        <v>250</v>
      </c>
      <c r="FT260" s="14">
        <f t="shared" ref="FT260" si="549">INT((BF260+BY260+CF260+CM260+CZ260+EM260)*(1+DS260)*(1+EG260)*(1+ER260))</f>
        <v>1164928</v>
      </c>
      <c r="FU260" s="14">
        <f t="shared" ref="FU260" si="550">IF(BL260&gt;0,INT((BL260+BY260+CF260+CM260+CZ260+EM260)*(1+DS260)*(1+EG260)*(1+ER260)),0)</f>
        <v>1166104</v>
      </c>
      <c r="FV260" s="14">
        <f t="shared" ref="FV260" si="551">IF(BR260&gt;0,INT((BR260+BY260+CF260+CM260+CZ260+EM260)*(1+DS260)*(1+EG260)*(1+ER260)),0)</f>
        <v>1167364</v>
      </c>
      <c r="FW260" s="14">
        <f t="shared" ref="FW260" si="552">INT((BG260+BM260+BS260+BZ260+CG260+CN260+DA260+EO260)*(1+DT260)*(1+EH260)*(1+ES260))</f>
        <v>21587829</v>
      </c>
      <c r="FX260" s="14">
        <f t="shared" ref="FX260" si="553">INT((BH260+BN260+BT260+CA260+CH260+CO260+DB260+EN260)*(1+DU260)*(1+EI260)*(1+ET260))</f>
        <v>583036</v>
      </c>
      <c r="FY260" s="14">
        <f t="shared" ref="FY260" si="554">INT((BI260+BO260+BU260+CB260+CI260+CP260+DC260)*(1+DV260)*(1+EJ260))</f>
        <v>17619834</v>
      </c>
      <c r="FZ260" s="14">
        <f t="shared" ref="FZ260" si="555">INT((BJ260+BP260+BV260+CC260+CJ260+CQ260+DD260)*(1+DW260)*(1+EK260))</f>
        <v>431600</v>
      </c>
      <c r="GA260" s="28">
        <f t="shared" ref="GA260" si="556">CR260+DL260+DX260</f>
        <v>37350</v>
      </c>
      <c r="GB260" s="28">
        <f t="shared" ref="GB260" si="557">CS260+DM260+DY260</f>
        <v>37350</v>
      </c>
      <c r="GC260" s="28">
        <f t="shared" ref="GC260" si="558">CT260+DN260+DZ260</f>
        <v>37350</v>
      </c>
      <c r="GD260" s="28">
        <f t="shared" ref="GD260" si="559">CU260+DO260+EA260</f>
        <v>37350</v>
      </c>
      <c r="GE260" s="28">
        <f t="shared" ref="GE260" si="560">(1+DG260)*(1+EB260)</f>
        <v>2.1125000000000003</v>
      </c>
      <c r="GF260" s="28">
        <f t="shared" ref="GF260" si="561">(1+DH260)*(1+EC260)</f>
        <v>2.1125000000000003</v>
      </c>
      <c r="GG260" s="28">
        <f t="shared" ref="GG260" si="562">CX260+DR260+ED260</f>
        <v>0</v>
      </c>
      <c r="GH260" s="28">
        <f t="shared" ref="GH260" si="563">CY260+DS260+EE260</f>
        <v>50.2</v>
      </c>
      <c r="GI260" s="14">
        <f t="shared" ref="GI260" si="564">(1+FA260)</f>
        <v>1</v>
      </c>
      <c r="GJ260" s="14">
        <f t="shared" ref="GJ260" si="565">(1+FG260)</f>
        <v>1.6</v>
      </c>
      <c r="GK260" s="14">
        <f t="shared" ref="GK260" si="566">(1+FM260)</f>
        <v>1.6</v>
      </c>
      <c r="GL260" s="18">
        <f t="shared" ref="GL260" si="567">(1+FB260+EW260)</f>
        <v>2.3000000000000003</v>
      </c>
      <c r="GM260" s="18">
        <f t="shared" ref="GM260" si="568">(1+FH260+EW260)</f>
        <v>1.75</v>
      </c>
      <c r="GN260" s="18">
        <f t="shared" ref="GN260" si="569">(1+FN260+EW260)</f>
        <v>1.45</v>
      </c>
      <c r="GO260" s="29">
        <f t="shared" si="487"/>
        <v>37500</v>
      </c>
      <c r="GP260" s="29">
        <f t="shared" si="487"/>
        <v>37800</v>
      </c>
      <c r="GQ260" s="29">
        <f t="shared" si="487"/>
        <v>37800</v>
      </c>
      <c r="GR260" s="26">
        <f t="shared" ref="GR260" si="570">FC260</f>
        <v>0.1</v>
      </c>
      <c r="GS260" s="26">
        <f t="shared" ref="GS260" si="571">FI260</f>
        <v>0.1</v>
      </c>
      <c r="GT260" s="26">
        <f t="shared" ref="GT260" si="572">FO260</f>
        <v>0.2</v>
      </c>
      <c r="GU260" s="14">
        <f t="shared" ref="GU260" si="573">(GU$2+FD260)</f>
        <v>3</v>
      </c>
      <c r="GV260" s="14">
        <f t="shared" ref="GV260" si="574">(GV$2+FJ260)</f>
        <v>4</v>
      </c>
      <c r="GW260" s="14">
        <f t="shared" ref="GW260" si="575">(GW$2+FP260)</f>
        <v>3</v>
      </c>
      <c r="GX260" s="14">
        <f t="shared" ref="GX260" si="576">FE260</f>
        <v>10</v>
      </c>
      <c r="GY260" s="14">
        <f t="shared" ref="GY260" si="577">FK260</f>
        <v>150</v>
      </c>
      <c r="GZ260" s="14">
        <f t="shared" ref="GZ260" si="578">FQ260</f>
        <v>250</v>
      </c>
      <c r="HA260">
        <v>229</v>
      </c>
      <c r="HB260" s="14">
        <f t="shared" ref="HB260" si="579">INT((SUMPRODUCT(FT260:GF260,FT$2:GF$2)+SUMPRODUCT($GI$2:$GK$2,$GI$5:$GK$5)-SUMPRODUCT($GE$2:$GF$2,$GE$5:$GF$5)-SUMPRODUCT($GI$2:$GK$2,$GI$5:$GK$5))*HB$3)</f>
        <v>175691014</v>
      </c>
      <c r="HD260" s="14">
        <f t="shared" ref="HD260" si="580">INT(MIN(FX260*2,((FW260+FY260)/20+FX260*2)/2))</f>
        <v>1166072</v>
      </c>
      <c r="HE260" s="14">
        <f t="shared" ref="HE260" si="581">INT(20+MAX(0,FT260-100)/2)</f>
        <v>582434</v>
      </c>
      <c r="HF260" s="29">
        <f t="shared" ref="HF260" si="582">INT(0.96*GB260)</f>
        <v>35856</v>
      </c>
      <c r="HG260" s="29">
        <f t="shared" ref="HG260" si="583">INT(MAX((GB260-350)/1.44,0))</f>
        <v>25694</v>
      </c>
      <c r="HH260" s="29">
        <f t="shared" ref="HH260" si="584">MAX(INT((GC260-350)*0.75),0)</f>
        <v>27750</v>
      </c>
      <c r="HI260" s="29">
        <f t="shared" ref="HI260" si="585">MAX(INT((GD260-350)*0.7),0)</f>
        <v>25900</v>
      </c>
      <c r="HJ260" s="14">
        <f t="shared" ref="HJ260" si="586">GE260</f>
        <v>2.1125000000000003</v>
      </c>
      <c r="HK260" s="14">
        <f t="shared" ref="HK260" si="587">GF260</f>
        <v>2.1125000000000003</v>
      </c>
      <c r="HL260" s="14">
        <f t="shared" ref="HL260" si="588">INT(FT260*0.1+FU260*0.1+FV260*0.1)</f>
        <v>349839</v>
      </c>
      <c r="HM260" s="14">
        <f t="shared" ref="HM260" si="589">HE260-2 * MAX(0,GC260-HI260)</f>
        <v>559534</v>
      </c>
      <c r="HN260" s="26">
        <f t="shared" ref="HN260" si="590">(GA260-0.8*HG260)/(1000+1.6*HG260)</f>
        <v>0.3988278430031536</v>
      </c>
      <c r="HO260" s="26">
        <f t="shared" ref="HO260" si="591">(EX260+(GD260-0.8*GC260)/(1000+1.6*HH260))</f>
        <v>0.66453744493392075</v>
      </c>
      <c r="HP260" s="29">
        <f t="shared" ref="HP260" si="592">ROUND((MAX(FT260*0.5,(FT260-0.6*HM260)) * ((FT260-0.6*HM260)/FT260)+GX260)*GL260*HP$2,0)</f>
        <v>169696</v>
      </c>
      <c r="HQ260" s="29">
        <f t="shared" ref="HQ260" si="593">ROUND(IF(FU260&gt;0,(MAX(FU260*0.5,(FU260-0.6*HM260)) * ((FU260-0.6*HM260)/FU260)*HQ$2+GY260)*GM260,0),0)</f>
        <v>621145</v>
      </c>
      <c r="HR260" s="29">
        <f t="shared" ref="HR260" si="594">ROUND(IF(FV260&gt;0,(MAX(FV260*0.5,(FV260-0.6*HM260)) * ((FV260-0.6*HM260)/FV260)*HR$2+GZ260)*GN260,0),0)</f>
        <v>687631</v>
      </c>
      <c r="HS260" s="26">
        <f t="shared" ref="HS260" si="595">GR260+(GO260-0.8*HG260)/(3000+1.6*HG260)</f>
        <v>0.48414523559069966</v>
      </c>
      <c r="HT260" s="26">
        <f t="shared" ref="HT260" si="596">GS260+(GP260-0.8*HG260)/(3000+1.6*HG260)</f>
        <v>0.49094635278755117</v>
      </c>
      <c r="HU260" s="26">
        <f t="shared" ref="HU260" si="597">GT260+(GQ260-0.8*HG260)/(3000+1.6*HG260)</f>
        <v>0.59094635278755114</v>
      </c>
      <c r="HV260" s="26">
        <f t="shared" ref="HV260" si="598">MAX(HS260-40%,0)</f>
        <v>8.4145235590699641E-2</v>
      </c>
      <c r="HW260" s="29">
        <f t="shared" ref="HW260" si="599">GI260*((HS260-$HV260)*GU260+(1-(HS260-$HV260)))</f>
        <v>1.8000000000000003</v>
      </c>
      <c r="HX260" s="29">
        <f t="shared" ref="HX260" si="600">GJ260*((HT260-$HV260)*GV260+(1-(HT260-$HV260)))</f>
        <v>3.5526453625448875</v>
      </c>
      <c r="HY260" s="29">
        <f t="shared" ref="HY260" si="601">GK260*((HU260-$HV260)*GW260+(1-(HU260-$HV260)))</f>
        <v>3.2217635750299247</v>
      </c>
      <c r="HZ260" s="29">
        <f t="shared" ref="HZ260" si="602">GI260*((HS260-$HV260)*GU260+(1-(HS260-$HV260)))/HP$1*HP260</f>
        <v>1527264</v>
      </c>
      <c r="IA260" s="29">
        <f t="shared" ref="IA260" si="603">GJ260*((HT260-$HV260)*GV260+(1-(HT260-$HV260)))/HQ$1*HQ260</f>
        <v>1471138.6024786294</v>
      </c>
      <c r="IB260" s="29">
        <f t="shared" ref="IB260" si="604">GK260*((HU260-$HV260)*GW260+(1-(HU260-$HV260)))/HR$1*HR260</f>
        <v>1107692.254430701</v>
      </c>
      <c r="IC260" s="29">
        <f t="shared" ref="IC260" si="605">ROUND((MAX(FT260*0.5,(FT260-0.6*HE260)) * ((FT260-0.6*HE260)/FT260)+GX260)*GL260,0)*7+200</f>
        <v>9190885</v>
      </c>
      <c r="ID260" s="14">
        <f t="shared" ref="ID260" si="606">ROUND(HZ260+IA260+IB260,2)</f>
        <v>4106094.86</v>
      </c>
      <c r="IH260" s="14">
        <v>10</v>
      </c>
      <c r="II260" s="14">
        <v>5</v>
      </c>
      <c r="IJ260" s="14">
        <v>3000</v>
      </c>
      <c r="IK260" s="14">
        <v>500</v>
      </c>
      <c r="IL260" s="14">
        <v>375</v>
      </c>
      <c r="IM260" s="23">
        <f t="shared" ref="IM260" si="607">INT(($HP260*$GI260*IJ260*$HW260+$HQ260*$GJ260*$HX260*IK260+$HR260*$GK260*$HY260*IL260)+$IC260*IH260+($HQ260*$GJ260*$HX260*II260*5*6/1.5+$HR260*$GK260*$HY260*II260*5*6/2)*IM$3)</f>
        <v>4721783683</v>
      </c>
      <c r="IN260" s="23">
        <f t="shared" ref="IN260" si="608">MAX(INT(LOG(IM260,1000)-1),0)</f>
        <v>2</v>
      </c>
      <c r="IO260" s="23">
        <f t="shared" ref="IO260" si="609">ROUND(IM260/1000^IN260,2)</f>
        <v>4721.78</v>
      </c>
      <c r="IP260" s="23">
        <f t="shared" ref="IP260" si="610">INT(($FT260*$GI260*IJ260*$HP$2*$HW260+$FU260*$GJ260*$HX260*$HQ$2*IK260+$FV260*$GK260*$HY260*$HR$2*IL260)+$IC260*IH260+($FU260*$GJ260*$HX260*II260*5*6/1.5+$FV260*$GK260*$HY260*II260*5*6/2)*IP$3-(HL260*60)*0.75)</f>
        <v>5213358956</v>
      </c>
      <c r="IQ260" s="23">
        <f t="shared" ref="IQ260" si="611">MAX(INT(LOG(IP260,1000)-1),0)</f>
        <v>2</v>
      </c>
      <c r="IR260" s="23">
        <f t="shared" ref="IR260" si="612">ROUND(IP260/1000^IQ260,2)</f>
        <v>5213.3599999999997</v>
      </c>
      <c r="IS260" s="14">
        <v>1</v>
      </c>
      <c r="IT260" s="14">
        <v>1</v>
      </c>
      <c r="IU260" s="14">
        <v>240</v>
      </c>
      <c r="IV260" s="14">
        <v>40</v>
      </c>
      <c r="IW260" s="14">
        <v>30</v>
      </c>
      <c r="IX260" s="23">
        <f t="shared" ref="IX260" si="613">INT(($HP260*$GI260*IU260*$HW260+$HQ260*$GJ260*$HX260*IV260+$HR260*$GK260*$HY260*IW260)+$IC260*IS260+($HQ260*$GJ260*$HX260*IT260*5*6/1.5+$HR260*$GK260*$HY260*IT260*5*6/2))</f>
        <v>453851200</v>
      </c>
      <c r="IY260" s="23">
        <f t="shared" ref="IY260" si="614">MAX(INT(LOG(IX260,1000)-1),0)</f>
        <v>1</v>
      </c>
      <c r="IZ260" s="23">
        <f t="shared" ref="IZ260" si="615">ROUND(IX260/1000^IY260,2)</f>
        <v>453851.2</v>
      </c>
      <c r="JA260" s="23"/>
      <c r="JB260" s="23"/>
      <c r="JC260" s="23"/>
      <c r="JG260">
        <f t="shared" ref="JG260" si="616">FW260/(((HD260-0.6*FX260)*(HD260-0.6*FX260)/HD260)*$JI$3)+FY260/(HD260*$JI$3)</f>
        <v>2.4832225902683458</v>
      </c>
      <c r="JH260">
        <f t="shared" ref="JH260" si="617">HJ260*JG260</f>
        <v>5.2458077219418815</v>
      </c>
      <c r="JJ260" s="14">
        <v>10</v>
      </c>
      <c r="JK260" s="14">
        <v>2</v>
      </c>
      <c r="JL260" s="14">
        <v>1.5</v>
      </c>
      <c r="JM260" s="23">
        <f t="shared" ref="JM260" si="618">INT(($HP260*$GI260*$HW260*JJ260+$HQ260*$GJ260*$HX260*JK260+$HR260*$GK260*$HY260*JL260))</f>
        <v>15432916</v>
      </c>
      <c r="JN260" s="23">
        <f t="shared" ref="JN260" si="619">MAX(INT(LOG(JM260,1000)-1),0)</f>
        <v>1</v>
      </c>
      <c r="JO260" s="23">
        <f t="shared" ref="JO260" si="620">ROUND(JM260/1000^JN260,2)</f>
        <v>15432.92</v>
      </c>
      <c r="JP260" s="14">
        <v>30</v>
      </c>
      <c r="JQ260" s="14">
        <v>6</v>
      </c>
      <c r="JR260" s="14">
        <v>4</v>
      </c>
      <c r="JS260" s="23">
        <f t="shared" ref="JS260" si="621">INT(($HP260*$GI260*$HW260*JP260+$HQ260*$GJ260*$HX260*JQ260+$HR260*$GK260*$HY260*JR260))</f>
        <v>44526440</v>
      </c>
      <c r="JT260" s="23">
        <f t="shared" ref="JT260" si="622">MAX(INT(LOG(JS260,1000)-1),0)</f>
        <v>1</v>
      </c>
      <c r="JU260" s="23">
        <f t="shared" ref="JU260" si="623">ROUND(JS260/1000^JT260,2)</f>
        <v>44526.44</v>
      </c>
      <c r="JW260" s="23">
        <f t="shared" ref="JW260" si="624">ROUND(JS260/3*4,0)</f>
        <v>59368587</v>
      </c>
      <c r="JX260" s="23">
        <f t="shared" ref="JX260" si="625">MAX(INT(LOG(JW260,1000)-1),0)</f>
        <v>1</v>
      </c>
      <c r="JY260" s="23">
        <f t="shared" ref="JY260" si="626">ROUND(JW260/1000^JX260,2)</f>
        <v>59368.59</v>
      </c>
      <c r="JZ260" s="23">
        <f t="shared" ref="JZ260" si="627">ROUND(JM260*1.5,0)</f>
        <v>23149374</v>
      </c>
      <c r="KA260" s="23">
        <f t="shared" ref="KA260" si="628">MAX(INT(LOG(JZ260,1000)-1),0)</f>
        <v>1</v>
      </c>
      <c r="KB260" s="23">
        <f t="shared" ref="KB260" si="629">ROUND(JZ260/1000^KA260,2)</f>
        <v>23149.37</v>
      </c>
    </row>
  </sheetData>
  <mergeCells count="17">
    <mergeCell ref="FA3:FE3"/>
    <mergeCell ref="FG3:FK3"/>
    <mergeCell ref="FM3:FQ3"/>
    <mergeCell ref="FT3:GW3"/>
    <mergeCell ref="HD3:ID3"/>
    <mergeCell ref="EM3:EX3"/>
    <mergeCell ref="BF3:BJ3"/>
    <mergeCell ref="BL3:BP3"/>
    <mergeCell ref="BR3:BV3"/>
    <mergeCell ref="BY3:CC3"/>
    <mergeCell ref="CF3:CJ3"/>
    <mergeCell ref="CM3:CW3"/>
    <mergeCell ref="CY3:DD3"/>
    <mergeCell ref="DF3:DH3"/>
    <mergeCell ref="DJ3:DQ3"/>
    <mergeCell ref="DS3:EE3"/>
    <mergeCell ref="EG3:EK3"/>
  </mergeCells>
  <phoneticPr fontId="2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073E-60FE-4F96-8323-2143C6206949}">
  <dimension ref="A2:Q58"/>
  <sheetViews>
    <sheetView topLeftCell="A25" workbookViewId="0">
      <selection activeCell="R8" sqref="R8"/>
    </sheetView>
  </sheetViews>
  <sheetFormatPr defaultRowHeight="14.25" x14ac:dyDescent="0.2"/>
  <cols>
    <col min="4" max="4" width="14.25" customWidth="1"/>
    <col min="5" max="5" width="13.625" customWidth="1"/>
    <col min="6" max="6" width="16" customWidth="1"/>
  </cols>
  <sheetData>
    <row r="2" spans="1:17" ht="20.25" x14ac:dyDescent="0.2">
      <c r="A2" s="62" t="s">
        <v>174</v>
      </c>
      <c r="B2" s="62"/>
      <c r="C2" s="62"/>
      <c r="D2" s="62"/>
      <c r="E2" s="62"/>
      <c r="F2" s="62"/>
    </row>
    <row r="3" spans="1:17" ht="15" x14ac:dyDescent="0.2">
      <c r="A3" s="15" t="s">
        <v>39</v>
      </c>
      <c r="B3" s="15" t="s">
        <v>48</v>
      </c>
      <c r="C3" s="15" t="s">
        <v>49</v>
      </c>
      <c r="D3" s="15" t="s">
        <v>50</v>
      </c>
      <c r="E3" s="15" t="s">
        <v>57</v>
      </c>
      <c r="F3" s="15" t="s">
        <v>58</v>
      </c>
      <c r="G3" s="15" t="s">
        <v>152</v>
      </c>
      <c r="H3" s="15" t="s">
        <v>151</v>
      </c>
      <c r="I3" s="15" t="s">
        <v>159</v>
      </c>
      <c r="J3" s="15" t="s">
        <v>38</v>
      </c>
      <c r="K3" s="15" t="s">
        <v>72</v>
      </c>
      <c r="L3" s="15" t="s">
        <v>158</v>
      </c>
      <c r="M3" s="15"/>
      <c r="N3" s="15" t="s">
        <v>157</v>
      </c>
      <c r="O3" s="15" t="s">
        <v>153</v>
      </c>
      <c r="P3" s="15" t="s">
        <v>154</v>
      </c>
      <c r="Q3" s="15" t="s">
        <v>155</v>
      </c>
    </row>
    <row r="4" spans="1:17" ht="33" x14ac:dyDescent="0.2">
      <c r="A4" s="14">
        <v>1</v>
      </c>
      <c r="B4" s="14">
        <v>5</v>
      </c>
      <c r="C4" s="14">
        <v>1.2</v>
      </c>
      <c r="D4" s="14" t="s">
        <v>149</v>
      </c>
      <c r="E4" s="14" t="s">
        <v>160</v>
      </c>
      <c r="F4" s="14" t="s">
        <v>150</v>
      </c>
      <c r="G4" s="14"/>
      <c r="H4" s="14">
        <v>50</v>
      </c>
      <c r="I4" s="14">
        <v>5</v>
      </c>
      <c r="J4" s="14"/>
      <c r="K4" s="14"/>
      <c r="L4" s="14"/>
      <c r="M4" s="14"/>
      <c r="N4" s="14">
        <v>1</v>
      </c>
      <c r="O4" s="14">
        <v>1</v>
      </c>
      <c r="P4" s="14">
        <v>0.75</v>
      </c>
      <c r="Q4" s="14">
        <v>0.75</v>
      </c>
    </row>
    <row r="5" spans="1:17" ht="33" x14ac:dyDescent="0.2">
      <c r="A5" s="14">
        <v>2</v>
      </c>
      <c r="B5" s="14">
        <v>25</v>
      </c>
      <c r="C5" s="14">
        <f>ROUND(C4*1.2,2)</f>
        <v>1.44</v>
      </c>
      <c r="D5" s="14" t="s">
        <v>40</v>
      </c>
      <c r="E5" s="14" t="s">
        <v>101</v>
      </c>
      <c r="F5" s="14" t="s">
        <v>59</v>
      </c>
      <c r="G5" s="14"/>
      <c r="H5" s="14"/>
      <c r="I5" s="14">
        <v>5</v>
      </c>
      <c r="J5" s="14">
        <v>0.1</v>
      </c>
      <c r="K5" s="14">
        <v>1.5</v>
      </c>
      <c r="L5" s="14"/>
      <c r="M5" s="14"/>
      <c r="N5" s="14">
        <v>1</v>
      </c>
      <c r="O5" s="14">
        <v>1</v>
      </c>
      <c r="P5" s="14">
        <v>0.75</v>
      </c>
      <c r="Q5" s="14">
        <v>0.75</v>
      </c>
    </row>
    <row r="6" spans="1:17" ht="33" x14ac:dyDescent="0.2">
      <c r="A6" s="14">
        <v>3</v>
      </c>
      <c r="B6" s="14">
        <v>50</v>
      </c>
      <c r="C6" s="14">
        <f>ROUND(C5*1.2,2)</f>
        <v>1.73</v>
      </c>
      <c r="D6" s="14" t="s">
        <v>41</v>
      </c>
      <c r="E6" s="14" t="s">
        <v>41</v>
      </c>
      <c r="F6" s="14" t="s">
        <v>60</v>
      </c>
      <c r="G6" s="14">
        <v>0.5</v>
      </c>
      <c r="H6" s="14">
        <v>50</v>
      </c>
      <c r="I6" s="14">
        <v>5</v>
      </c>
      <c r="J6" s="14">
        <v>0.1</v>
      </c>
      <c r="K6" s="14">
        <v>1.5</v>
      </c>
      <c r="L6" s="14"/>
      <c r="M6" s="14"/>
      <c r="N6" s="14">
        <v>1</v>
      </c>
      <c r="O6" s="14">
        <v>1</v>
      </c>
      <c r="P6" s="14">
        <v>0.75</v>
      </c>
      <c r="Q6" s="14">
        <v>0.75</v>
      </c>
    </row>
    <row r="7" spans="1:17" ht="16.5" x14ac:dyDescent="0.2">
      <c r="A7" s="14">
        <v>4</v>
      </c>
      <c r="B7" s="14">
        <v>80</v>
      </c>
      <c r="C7" s="14">
        <f>ROUND(C6*1.17,2)</f>
        <v>2.02</v>
      </c>
      <c r="D7" s="14" t="s">
        <v>42</v>
      </c>
      <c r="E7" s="14" t="s">
        <v>156</v>
      </c>
      <c r="F7" s="14" t="s">
        <v>156</v>
      </c>
      <c r="G7" s="14"/>
      <c r="H7" s="14"/>
      <c r="I7" s="14">
        <v>5</v>
      </c>
      <c r="J7" s="14">
        <v>0.1</v>
      </c>
      <c r="K7" s="14">
        <v>1.5</v>
      </c>
      <c r="L7" s="14"/>
      <c r="M7" s="14"/>
      <c r="N7" s="14">
        <v>1</v>
      </c>
      <c r="O7" s="14">
        <v>1</v>
      </c>
      <c r="P7" s="14">
        <v>0.94</v>
      </c>
      <c r="Q7" s="14">
        <v>0.94</v>
      </c>
    </row>
    <row r="8" spans="1:17" ht="33" x14ac:dyDescent="0.2">
      <c r="A8" s="14">
        <v>5</v>
      </c>
      <c r="B8" s="14">
        <v>125</v>
      </c>
      <c r="C8" s="14">
        <f>ROUND(C7*1.16,2)</f>
        <v>2.34</v>
      </c>
      <c r="D8" s="14" t="s">
        <v>161</v>
      </c>
      <c r="E8" s="14" t="s">
        <v>51</v>
      </c>
      <c r="F8" s="14" t="s">
        <v>61</v>
      </c>
      <c r="G8" s="14"/>
      <c r="H8" s="14"/>
      <c r="I8" s="14">
        <v>5</v>
      </c>
      <c r="J8" s="14">
        <v>0.1</v>
      </c>
      <c r="K8" s="14">
        <v>1.5</v>
      </c>
      <c r="L8" s="14"/>
      <c r="M8" s="14"/>
      <c r="N8" s="14">
        <v>1</v>
      </c>
      <c r="O8" s="14">
        <v>1.25</v>
      </c>
      <c r="P8" s="14">
        <v>1.25</v>
      </c>
      <c r="Q8" s="14">
        <v>1.25</v>
      </c>
    </row>
    <row r="9" spans="1:17" ht="33" x14ac:dyDescent="0.2">
      <c r="A9" s="14">
        <v>6</v>
      </c>
      <c r="B9" s="14">
        <v>180</v>
      </c>
      <c r="C9" s="14">
        <f>ROUND(C8*1.15,2)</f>
        <v>2.69</v>
      </c>
      <c r="D9" s="14" t="s">
        <v>162</v>
      </c>
      <c r="E9" s="14" t="s">
        <v>52</v>
      </c>
      <c r="F9" s="14" t="s">
        <v>62</v>
      </c>
      <c r="G9" s="14"/>
      <c r="H9" s="14"/>
      <c r="I9" s="14">
        <v>5</v>
      </c>
      <c r="J9" s="14">
        <v>0.1</v>
      </c>
      <c r="K9" s="14">
        <v>1.5</v>
      </c>
      <c r="L9" s="14"/>
      <c r="M9" s="14"/>
      <c r="N9" s="14">
        <v>1.3</v>
      </c>
      <c r="O9" s="14">
        <v>1.5</v>
      </c>
      <c r="P9" s="14">
        <v>1.5</v>
      </c>
      <c r="Q9" s="14">
        <v>1.5</v>
      </c>
    </row>
    <row r="10" spans="1:17" ht="66" x14ac:dyDescent="0.2">
      <c r="A10" s="14">
        <v>7</v>
      </c>
      <c r="B10" s="14">
        <v>250</v>
      </c>
      <c r="C10" s="14">
        <f>ROUND(C9*1.155,2)</f>
        <v>3.11</v>
      </c>
      <c r="D10" s="14" t="s">
        <v>43</v>
      </c>
      <c r="E10" s="14" t="s">
        <v>53</v>
      </c>
      <c r="F10" s="14" t="s">
        <v>53</v>
      </c>
      <c r="G10" s="14"/>
      <c r="H10" s="14"/>
      <c r="I10" s="14">
        <v>5</v>
      </c>
      <c r="J10" s="14">
        <v>0.1</v>
      </c>
      <c r="K10" s="14">
        <v>1.5</v>
      </c>
      <c r="L10" s="14">
        <v>0.2</v>
      </c>
      <c r="M10" s="14"/>
      <c r="N10" s="14">
        <v>1.3</v>
      </c>
      <c r="O10" s="14">
        <v>1.5</v>
      </c>
      <c r="P10" s="14">
        <v>1.5</v>
      </c>
      <c r="Q10" s="14">
        <v>1.5</v>
      </c>
    </row>
    <row r="11" spans="1:17" ht="66" x14ac:dyDescent="0.2">
      <c r="A11" s="14">
        <v>8</v>
      </c>
      <c r="B11" s="14">
        <v>300</v>
      </c>
      <c r="C11" s="14">
        <f>ROUND(C10*1.1,2)</f>
        <v>3.42</v>
      </c>
      <c r="D11" s="14" t="s">
        <v>44</v>
      </c>
      <c r="E11" s="14" t="s">
        <v>54</v>
      </c>
      <c r="F11" s="14" t="s">
        <v>84</v>
      </c>
      <c r="G11" s="14"/>
      <c r="H11" s="14"/>
      <c r="I11" s="14">
        <v>5</v>
      </c>
      <c r="J11" s="14">
        <v>0.1</v>
      </c>
      <c r="K11" s="14">
        <v>2</v>
      </c>
      <c r="L11" s="14">
        <v>0.2</v>
      </c>
      <c r="M11" s="14"/>
      <c r="N11" s="14">
        <v>1.3</v>
      </c>
      <c r="O11" s="14">
        <v>1.5</v>
      </c>
      <c r="P11" s="14">
        <v>1.5</v>
      </c>
      <c r="Q11" s="14">
        <v>1.5</v>
      </c>
    </row>
    <row r="12" spans="1:17" ht="33" x14ac:dyDescent="0.2">
      <c r="A12" s="14">
        <v>9</v>
      </c>
      <c r="B12" s="14">
        <v>350</v>
      </c>
      <c r="C12" s="14">
        <f>ROUND(C11*1.1,2)</f>
        <v>3.76</v>
      </c>
      <c r="D12" s="14" t="s">
        <v>45</v>
      </c>
      <c r="E12" s="14" t="s">
        <v>45</v>
      </c>
      <c r="F12" s="14" t="s">
        <v>63</v>
      </c>
      <c r="G12" s="14"/>
      <c r="H12" s="14"/>
      <c r="I12" s="14">
        <v>5</v>
      </c>
      <c r="J12" s="14">
        <v>0.1</v>
      </c>
      <c r="K12" s="14">
        <v>2</v>
      </c>
      <c r="L12" s="14">
        <v>0.2</v>
      </c>
      <c r="M12" s="14"/>
      <c r="N12" s="14">
        <v>1.3</v>
      </c>
      <c r="O12" s="14">
        <v>1.5</v>
      </c>
      <c r="P12" s="14">
        <v>1.5</v>
      </c>
      <c r="Q12" s="14">
        <v>1.5</v>
      </c>
    </row>
    <row r="13" spans="1:17" ht="33" x14ac:dyDescent="0.2">
      <c r="A13" s="14">
        <v>10</v>
      </c>
      <c r="B13" s="14">
        <v>400</v>
      </c>
      <c r="C13" s="14">
        <f>ROUND(C12*1.1,2)</f>
        <v>4.1399999999999997</v>
      </c>
      <c r="D13" s="14" t="s">
        <v>46</v>
      </c>
      <c r="E13" s="14" t="s">
        <v>46</v>
      </c>
      <c r="F13" s="14" t="s">
        <v>46</v>
      </c>
      <c r="G13" s="14"/>
      <c r="H13" s="14">
        <v>40</v>
      </c>
      <c r="I13" s="14">
        <v>5</v>
      </c>
      <c r="J13" s="14">
        <v>0.1</v>
      </c>
      <c r="K13" s="14">
        <v>2</v>
      </c>
      <c r="L13" s="14">
        <v>0.2</v>
      </c>
      <c r="M13" s="14"/>
      <c r="N13" s="14">
        <v>1.3</v>
      </c>
      <c r="O13" s="14">
        <v>1.5</v>
      </c>
      <c r="P13" s="14">
        <v>1.5</v>
      </c>
      <c r="Q13" s="14">
        <v>1.5</v>
      </c>
    </row>
    <row r="14" spans="1:17" ht="49.5" x14ac:dyDescent="0.2">
      <c r="A14" s="14">
        <v>11</v>
      </c>
      <c r="B14" s="14">
        <v>450</v>
      </c>
      <c r="C14" s="14">
        <f>ROUND(C13*1.1,2)</f>
        <v>4.55</v>
      </c>
      <c r="D14" s="14" t="s">
        <v>47</v>
      </c>
      <c r="E14" s="14" t="s">
        <v>55</v>
      </c>
      <c r="F14" s="14" t="s">
        <v>64</v>
      </c>
      <c r="G14" s="14"/>
      <c r="H14" s="14"/>
      <c r="I14" s="14">
        <v>5</v>
      </c>
      <c r="J14" s="14">
        <v>0.1</v>
      </c>
      <c r="K14" s="14">
        <v>2</v>
      </c>
      <c r="L14" s="14">
        <v>0.2</v>
      </c>
      <c r="M14" s="14"/>
      <c r="N14" s="14">
        <v>1.3</v>
      </c>
      <c r="O14" s="14">
        <v>1.5</v>
      </c>
      <c r="P14" s="14">
        <v>1.5</v>
      </c>
      <c r="Q14" s="14">
        <v>1.5</v>
      </c>
    </row>
    <row r="15" spans="1:17" ht="33" x14ac:dyDescent="0.2">
      <c r="A15" s="14">
        <v>12</v>
      </c>
      <c r="B15" s="14">
        <v>500</v>
      </c>
      <c r="C15" s="14">
        <f>ROUND(C14*1.1,2)</f>
        <v>5.01</v>
      </c>
      <c r="D15" s="14" t="s">
        <v>68</v>
      </c>
      <c r="E15" s="14" t="s">
        <v>56</v>
      </c>
      <c r="F15" s="14" t="s">
        <v>65</v>
      </c>
      <c r="G15" s="14"/>
      <c r="H15" s="14"/>
      <c r="I15" s="14">
        <v>7.5</v>
      </c>
      <c r="J15" s="14">
        <v>0.1</v>
      </c>
      <c r="K15" s="14">
        <v>2</v>
      </c>
      <c r="L15" s="14">
        <v>0.2</v>
      </c>
      <c r="M15" s="14"/>
      <c r="N15" s="14">
        <v>1.3</v>
      </c>
      <c r="O15" s="14">
        <v>1.5</v>
      </c>
      <c r="P15" s="14">
        <v>1.5</v>
      </c>
      <c r="Q15" s="14">
        <v>1.5</v>
      </c>
    </row>
    <row r="17" spans="1:7" ht="33" x14ac:dyDescent="0.2">
      <c r="A17" s="14">
        <v>13</v>
      </c>
      <c r="B17" s="14">
        <v>550</v>
      </c>
      <c r="C17" s="14">
        <f>ROUND(C15*1.05,2)</f>
        <v>5.26</v>
      </c>
      <c r="D17" s="14" t="s">
        <v>69</v>
      </c>
      <c r="E17" s="14" t="s">
        <v>66</v>
      </c>
      <c r="F17" s="14" t="s">
        <v>76</v>
      </c>
    </row>
    <row r="18" spans="1:7" ht="33" x14ac:dyDescent="0.2">
      <c r="A18" s="14">
        <v>14</v>
      </c>
      <c r="B18" s="14">
        <v>600</v>
      </c>
      <c r="C18" s="14">
        <f t="shared" ref="C18:C29" si="0">ROUND(C17*1.05,2)</f>
        <v>5.52</v>
      </c>
      <c r="D18" s="14" t="s">
        <v>71</v>
      </c>
      <c r="E18" s="14" t="s">
        <v>70</v>
      </c>
      <c r="F18" s="14" t="s">
        <v>70</v>
      </c>
    </row>
    <row r="19" spans="1:7" ht="49.5" x14ac:dyDescent="0.2">
      <c r="A19" s="14">
        <v>15</v>
      </c>
      <c r="B19" s="14">
        <v>650</v>
      </c>
      <c r="C19" s="14">
        <f t="shared" si="0"/>
        <v>5.8</v>
      </c>
      <c r="D19" s="14" t="s">
        <v>77</v>
      </c>
      <c r="E19" s="14" t="s">
        <v>78</v>
      </c>
      <c r="F19" s="14" t="s">
        <v>79</v>
      </c>
    </row>
    <row r="20" spans="1:7" ht="33" x14ac:dyDescent="0.2">
      <c r="A20" s="14">
        <v>16</v>
      </c>
      <c r="B20" s="14">
        <v>700</v>
      </c>
      <c r="C20" s="14">
        <f t="shared" si="0"/>
        <v>6.09</v>
      </c>
      <c r="D20" s="14" t="s">
        <v>67</v>
      </c>
      <c r="E20" s="14" t="s">
        <v>73</v>
      </c>
      <c r="F20" s="14" t="s">
        <v>74</v>
      </c>
    </row>
    <row r="21" spans="1:7" ht="33" x14ac:dyDescent="0.2">
      <c r="A21" s="14">
        <v>17</v>
      </c>
      <c r="B21" s="14">
        <v>750</v>
      </c>
      <c r="C21" s="14">
        <f t="shared" si="0"/>
        <v>6.39</v>
      </c>
      <c r="D21" s="14" t="s">
        <v>75</v>
      </c>
      <c r="E21" s="14" t="s">
        <v>67</v>
      </c>
      <c r="F21" s="14" t="s">
        <v>67</v>
      </c>
    </row>
    <row r="22" spans="1:7" ht="33" x14ac:dyDescent="0.2">
      <c r="A22" s="14">
        <v>18</v>
      </c>
      <c r="B22" s="14">
        <v>800</v>
      </c>
      <c r="C22" s="14">
        <f t="shared" si="0"/>
        <v>6.71</v>
      </c>
      <c r="D22" s="14" t="s">
        <v>80</v>
      </c>
      <c r="E22" s="14" t="s">
        <v>91</v>
      </c>
      <c r="F22" s="14" t="s">
        <v>81</v>
      </c>
    </row>
    <row r="23" spans="1:7" ht="16.5" x14ac:dyDescent="0.2">
      <c r="A23" s="14">
        <v>19</v>
      </c>
      <c r="B23" s="14">
        <v>850</v>
      </c>
      <c r="C23" s="14">
        <f t="shared" si="0"/>
        <v>7.05</v>
      </c>
      <c r="D23" s="14" t="s">
        <v>90</v>
      </c>
      <c r="E23" s="14" t="s">
        <v>89</v>
      </c>
      <c r="F23" s="14" t="s">
        <v>89</v>
      </c>
    </row>
    <row r="24" spans="1:7" ht="82.5" x14ac:dyDescent="0.2">
      <c r="A24" s="14">
        <v>20</v>
      </c>
      <c r="B24" s="14">
        <v>900</v>
      </c>
      <c r="C24" s="14">
        <f t="shared" si="0"/>
        <v>7.4</v>
      </c>
      <c r="D24" s="14" t="s">
        <v>85</v>
      </c>
      <c r="E24" s="14" t="s">
        <v>82</v>
      </c>
      <c r="F24" s="14" t="s">
        <v>83</v>
      </c>
    </row>
    <row r="25" spans="1:7" ht="66" x14ac:dyDescent="0.2">
      <c r="A25" s="14">
        <v>21</v>
      </c>
      <c r="B25" s="14">
        <v>950</v>
      </c>
      <c r="C25" s="14">
        <f t="shared" si="0"/>
        <v>7.77</v>
      </c>
      <c r="D25" s="14" t="s">
        <v>89</v>
      </c>
      <c r="E25" s="14" t="s">
        <v>92</v>
      </c>
      <c r="F25" s="14" t="s">
        <v>93</v>
      </c>
    </row>
    <row r="26" spans="1:7" ht="82.5" x14ac:dyDescent="0.2">
      <c r="A26" s="14">
        <v>22</v>
      </c>
      <c r="B26" s="14">
        <v>1000</v>
      </c>
      <c r="C26" s="14">
        <f t="shared" si="0"/>
        <v>8.16</v>
      </c>
      <c r="D26" s="14" t="s">
        <v>97</v>
      </c>
      <c r="E26" s="14" t="s">
        <v>95</v>
      </c>
      <c r="F26" s="14" t="s">
        <v>96</v>
      </c>
    </row>
    <row r="27" spans="1:7" ht="66" x14ac:dyDescent="0.2">
      <c r="A27" s="14">
        <v>23</v>
      </c>
      <c r="B27" s="14">
        <v>1050</v>
      </c>
      <c r="C27" s="14">
        <f t="shared" si="0"/>
        <v>8.57</v>
      </c>
      <c r="D27" s="14" t="s">
        <v>86</v>
      </c>
      <c r="E27" s="14" t="s">
        <v>87</v>
      </c>
      <c r="F27" s="14" t="s">
        <v>88</v>
      </c>
    </row>
    <row r="28" spans="1:7" ht="66" x14ac:dyDescent="0.2">
      <c r="A28" s="14">
        <v>24</v>
      </c>
      <c r="B28" s="14">
        <v>1100</v>
      </c>
      <c r="C28" s="14">
        <f t="shared" si="0"/>
        <v>9</v>
      </c>
      <c r="D28" s="14" t="s">
        <v>98</v>
      </c>
      <c r="E28" s="14" t="s">
        <v>99</v>
      </c>
      <c r="F28" s="14" t="s">
        <v>100</v>
      </c>
    </row>
    <row r="29" spans="1:7" ht="66" x14ac:dyDescent="0.2">
      <c r="A29" s="14">
        <v>25</v>
      </c>
      <c r="B29" s="14">
        <v>1200</v>
      </c>
      <c r="C29" s="14">
        <f t="shared" si="0"/>
        <v>9.4499999999999993</v>
      </c>
      <c r="D29" s="14" t="s">
        <v>94</v>
      </c>
      <c r="E29" s="14" t="s">
        <v>94</v>
      </c>
      <c r="F29" s="14" t="s">
        <v>94</v>
      </c>
    </row>
    <row r="32" spans="1:7" ht="15" x14ac:dyDescent="0.2">
      <c r="A32" s="15" t="s">
        <v>39</v>
      </c>
      <c r="B32" s="15" t="s">
        <v>49</v>
      </c>
      <c r="C32" s="15" t="s">
        <v>153</v>
      </c>
      <c r="D32" s="15" t="s">
        <v>154</v>
      </c>
      <c r="E32" s="15" t="s">
        <v>155</v>
      </c>
      <c r="F32" s="15" t="s">
        <v>157</v>
      </c>
      <c r="G32" s="15" t="s">
        <v>163</v>
      </c>
    </row>
    <row r="33" spans="1:6" x14ac:dyDescent="0.2">
      <c r="A33">
        <v>0</v>
      </c>
      <c r="B33">
        <v>1</v>
      </c>
      <c r="C33">
        <v>1</v>
      </c>
      <c r="D33">
        <v>0.75</v>
      </c>
      <c r="E33">
        <v>0.75</v>
      </c>
      <c r="F33">
        <v>1</v>
      </c>
    </row>
    <row r="34" spans="1:6" x14ac:dyDescent="0.2">
      <c r="A34">
        <v>1</v>
      </c>
      <c r="B34">
        <f t="shared" ref="B34:B45" si="1">C4</f>
        <v>1.2</v>
      </c>
      <c r="C34">
        <v>1</v>
      </c>
      <c r="D34">
        <v>0.75</v>
      </c>
      <c r="E34">
        <v>0.75</v>
      </c>
      <c r="F34">
        <v>1</v>
      </c>
    </row>
    <row r="35" spans="1:6" x14ac:dyDescent="0.2">
      <c r="A35">
        <v>2</v>
      </c>
      <c r="B35">
        <f t="shared" si="1"/>
        <v>1.44</v>
      </c>
      <c r="C35">
        <v>1</v>
      </c>
      <c r="D35">
        <v>0.75</v>
      </c>
      <c r="E35">
        <v>0.75</v>
      </c>
      <c r="F35">
        <v>1</v>
      </c>
    </row>
    <row r="36" spans="1:6" x14ac:dyDescent="0.2">
      <c r="A36">
        <v>3</v>
      </c>
      <c r="B36">
        <f t="shared" si="1"/>
        <v>1.73</v>
      </c>
      <c r="C36">
        <v>1</v>
      </c>
      <c r="D36">
        <v>0.94</v>
      </c>
      <c r="E36">
        <v>0.94</v>
      </c>
      <c r="F36">
        <v>1</v>
      </c>
    </row>
    <row r="37" spans="1:6" x14ac:dyDescent="0.2">
      <c r="A37">
        <v>4</v>
      </c>
      <c r="B37">
        <f t="shared" si="1"/>
        <v>2.02</v>
      </c>
      <c r="C37">
        <v>1.25</v>
      </c>
      <c r="D37">
        <v>1.25</v>
      </c>
      <c r="E37">
        <v>1.25</v>
      </c>
      <c r="F37">
        <v>1</v>
      </c>
    </row>
    <row r="38" spans="1:6" x14ac:dyDescent="0.2">
      <c r="A38">
        <v>5</v>
      </c>
      <c r="B38">
        <f t="shared" si="1"/>
        <v>2.34</v>
      </c>
      <c r="C38">
        <v>1.5</v>
      </c>
      <c r="D38">
        <v>1.5</v>
      </c>
      <c r="E38">
        <v>1.5</v>
      </c>
      <c r="F38">
        <v>1.3</v>
      </c>
    </row>
    <row r="39" spans="1:6" x14ac:dyDescent="0.2">
      <c r="A39">
        <v>6</v>
      </c>
      <c r="B39">
        <f t="shared" si="1"/>
        <v>2.69</v>
      </c>
      <c r="C39">
        <v>1.5</v>
      </c>
      <c r="D39">
        <v>1.5</v>
      </c>
      <c r="E39">
        <v>1.5</v>
      </c>
      <c r="F39">
        <v>1.3</v>
      </c>
    </row>
    <row r="40" spans="1:6" x14ac:dyDescent="0.2">
      <c r="A40">
        <v>7</v>
      </c>
      <c r="B40">
        <f t="shared" si="1"/>
        <v>3.11</v>
      </c>
      <c r="C40">
        <v>1.5</v>
      </c>
      <c r="D40">
        <v>1.5</v>
      </c>
      <c r="E40">
        <v>1.5</v>
      </c>
      <c r="F40">
        <v>1.3</v>
      </c>
    </row>
    <row r="41" spans="1:6" x14ac:dyDescent="0.2">
      <c r="A41">
        <v>8</v>
      </c>
      <c r="B41">
        <f t="shared" si="1"/>
        <v>3.42</v>
      </c>
      <c r="C41">
        <v>1.5</v>
      </c>
      <c r="D41">
        <v>1.5</v>
      </c>
      <c r="E41">
        <v>1.5</v>
      </c>
      <c r="F41">
        <v>1.3</v>
      </c>
    </row>
    <row r="42" spans="1:6" x14ac:dyDescent="0.2">
      <c r="A42">
        <v>9</v>
      </c>
      <c r="B42">
        <f t="shared" si="1"/>
        <v>3.76</v>
      </c>
      <c r="C42">
        <v>1.5</v>
      </c>
      <c r="D42">
        <v>1.5</v>
      </c>
      <c r="E42">
        <v>1.5</v>
      </c>
      <c r="F42">
        <v>1.3</v>
      </c>
    </row>
    <row r="43" spans="1:6" x14ac:dyDescent="0.2">
      <c r="A43">
        <v>10</v>
      </c>
      <c r="B43">
        <f t="shared" si="1"/>
        <v>4.1399999999999997</v>
      </c>
      <c r="C43">
        <v>1.5</v>
      </c>
      <c r="D43">
        <v>1.5</v>
      </c>
      <c r="E43">
        <v>1.5</v>
      </c>
      <c r="F43">
        <v>1.3</v>
      </c>
    </row>
    <row r="44" spans="1:6" x14ac:dyDescent="0.2">
      <c r="A44">
        <v>11</v>
      </c>
      <c r="B44">
        <f t="shared" si="1"/>
        <v>4.55</v>
      </c>
      <c r="C44">
        <v>1.5</v>
      </c>
      <c r="D44">
        <v>1.5</v>
      </c>
      <c r="E44">
        <v>1.5</v>
      </c>
      <c r="F44">
        <v>1.3</v>
      </c>
    </row>
    <row r="45" spans="1:6" x14ac:dyDescent="0.2">
      <c r="A45">
        <v>12</v>
      </c>
      <c r="B45">
        <f t="shared" si="1"/>
        <v>5.01</v>
      </c>
      <c r="C45">
        <v>1.5</v>
      </c>
      <c r="D45">
        <v>1.5</v>
      </c>
      <c r="E45">
        <v>1.5</v>
      </c>
      <c r="F45">
        <v>1.3</v>
      </c>
    </row>
    <row r="46" spans="1:6" x14ac:dyDescent="0.2">
      <c r="A46">
        <v>13</v>
      </c>
      <c r="B46">
        <f t="shared" ref="B46:B58" si="2">C17</f>
        <v>5.26</v>
      </c>
      <c r="C46">
        <v>1.5</v>
      </c>
      <c r="D46">
        <v>1.5</v>
      </c>
      <c r="E46">
        <v>1.5</v>
      </c>
      <c r="F46">
        <v>1.3</v>
      </c>
    </row>
    <row r="47" spans="1:6" x14ac:dyDescent="0.2">
      <c r="A47">
        <v>14</v>
      </c>
      <c r="B47">
        <f t="shared" si="2"/>
        <v>5.52</v>
      </c>
      <c r="C47">
        <v>1.5</v>
      </c>
      <c r="D47">
        <v>1.5</v>
      </c>
      <c r="E47">
        <v>1.5</v>
      </c>
      <c r="F47">
        <v>1.3</v>
      </c>
    </row>
    <row r="48" spans="1:6" x14ac:dyDescent="0.2">
      <c r="A48">
        <v>15</v>
      </c>
      <c r="B48">
        <f t="shared" si="2"/>
        <v>5.8</v>
      </c>
      <c r="C48">
        <v>1.5</v>
      </c>
      <c r="D48">
        <v>1.5</v>
      </c>
      <c r="E48">
        <v>1.5</v>
      </c>
      <c r="F48">
        <v>1.3</v>
      </c>
    </row>
    <row r="49" spans="1:6" x14ac:dyDescent="0.2">
      <c r="A49">
        <v>16</v>
      </c>
      <c r="B49">
        <f t="shared" si="2"/>
        <v>6.09</v>
      </c>
      <c r="C49">
        <v>1.5</v>
      </c>
      <c r="D49">
        <v>1.5</v>
      </c>
      <c r="E49">
        <v>1.5</v>
      </c>
      <c r="F49">
        <v>1.3</v>
      </c>
    </row>
    <row r="50" spans="1:6" x14ac:dyDescent="0.2">
      <c r="A50">
        <v>17</v>
      </c>
      <c r="B50">
        <f t="shared" si="2"/>
        <v>6.39</v>
      </c>
      <c r="C50">
        <v>1.5</v>
      </c>
      <c r="D50">
        <v>1.5</v>
      </c>
      <c r="E50">
        <v>1.5</v>
      </c>
      <c r="F50">
        <v>1.3</v>
      </c>
    </row>
    <row r="51" spans="1:6" x14ac:dyDescent="0.2">
      <c r="A51">
        <v>18</v>
      </c>
      <c r="B51">
        <f t="shared" si="2"/>
        <v>6.71</v>
      </c>
      <c r="C51">
        <v>1.5</v>
      </c>
      <c r="D51">
        <v>1.5</v>
      </c>
      <c r="E51">
        <v>1.5</v>
      </c>
      <c r="F51">
        <v>1.3</v>
      </c>
    </row>
    <row r="52" spans="1:6" x14ac:dyDescent="0.2">
      <c r="A52">
        <v>19</v>
      </c>
      <c r="B52">
        <f t="shared" si="2"/>
        <v>7.05</v>
      </c>
      <c r="C52">
        <v>1.5</v>
      </c>
      <c r="D52">
        <v>1.5</v>
      </c>
      <c r="E52">
        <v>1.5</v>
      </c>
      <c r="F52">
        <v>1.3</v>
      </c>
    </row>
    <row r="53" spans="1:6" x14ac:dyDescent="0.2">
      <c r="A53">
        <v>20</v>
      </c>
      <c r="B53">
        <f t="shared" si="2"/>
        <v>7.4</v>
      </c>
      <c r="C53">
        <v>1.5</v>
      </c>
      <c r="D53">
        <v>1.5</v>
      </c>
      <c r="E53">
        <v>1.5</v>
      </c>
      <c r="F53">
        <v>1.3</v>
      </c>
    </row>
    <row r="54" spans="1:6" x14ac:dyDescent="0.2">
      <c r="A54">
        <v>21</v>
      </c>
      <c r="B54">
        <f t="shared" si="2"/>
        <v>7.77</v>
      </c>
      <c r="C54">
        <v>1.5</v>
      </c>
      <c r="D54">
        <v>1.5</v>
      </c>
      <c r="E54">
        <v>1.5</v>
      </c>
      <c r="F54">
        <v>1.3</v>
      </c>
    </row>
    <row r="55" spans="1:6" x14ac:dyDescent="0.2">
      <c r="A55">
        <v>22</v>
      </c>
      <c r="B55">
        <f t="shared" si="2"/>
        <v>8.16</v>
      </c>
      <c r="C55">
        <v>1.5</v>
      </c>
      <c r="D55">
        <v>1.5</v>
      </c>
      <c r="E55">
        <v>1.5</v>
      </c>
      <c r="F55">
        <v>1.3</v>
      </c>
    </row>
    <row r="56" spans="1:6" x14ac:dyDescent="0.2">
      <c r="A56">
        <v>23</v>
      </c>
      <c r="B56">
        <f t="shared" si="2"/>
        <v>8.57</v>
      </c>
      <c r="C56">
        <v>1.5</v>
      </c>
      <c r="D56">
        <v>1.5</v>
      </c>
      <c r="E56">
        <v>1.5</v>
      </c>
      <c r="F56">
        <v>1.3</v>
      </c>
    </row>
    <row r="57" spans="1:6" x14ac:dyDescent="0.2">
      <c r="A57">
        <v>24</v>
      </c>
      <c r="B57">
        <f t="shared" si="2"/>
        <v>9</v>
      </c>
      <c r="C57">
        <v>1.5</v>
      </c>
      <c r="D57">
        <v>1.5</v>
      </c>
      <c r="E57">
        <v>1.5</v>
      </c>
      <c r="F57">
        <v>1.3</v>
      </c>
    </row>
    <row r="58" spans="1:6" x14ac:dyDescent="0.2">
      <c r="A58">
        <v>25</v>
      </c>
      <c r="B58">
        <f t="shared" si="2"/>
        <v>9.4499999999999993</v>
      </c>
      <c r="C58">
        <v>1.5</v>
      </c>
      <c r="D58">
        <v>1.5</v>
      </c>
      <c r="E58">
        <v>1.5</v>
      </c>
      <c r="F58">
        <v>1.3</v>
      </c>
    </row>
  </sheetData>
  <mergeCells count="1">
    <mergeCell ref="A2:F2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599AD-ED82-4195-8981-4ABBD671A474}">
  <dimension ref="A3:E33"/>
  <sheetViews>
    <sheetView workbookViewId="0">
      <selection activeCell="C11" sqref="C11"/>
    </sheetView>
  </sheetViews>
  <sheetFormatPr defaultRowHeight="16.5" x14ac:dyDescent="0.3"/>
  <cols>
    <col min="1" max="4" width="10.625" style="12" customWidth="1"/>
    <col min="5" max="5" width="110.125" style="12" customWidth="1"/>
    <col min="6" max="9" width="10.625" style="12" customWidth="1"/>
    <col min="10" max="16384" width="9" style="12"/>
  </cols>
  <sheetData>
    <row r="3" spans="1:5" ht="17.25" x14ac:dyDescent="0.3">
      <c r="A3" s="13" t="s">
        <v>14</v>
      </c>
      <c r="B3" s="13" t="s">
        <v>18</v>
      </c>
      <c r="C3" s="13" t="s">
        <v>17</v>
      </c>
      <c r="D3" s="13" t="s">
        <v>15</v>
      </c>
      <c r="E3" s="13" t="s">
        <v>16</v>
      </c>
    </row>
    <row r="4" spans="1:5" x14ac:dyDescent="0.3">
      <c r="A4" s="14"/>
      <c r="B4" s="14" t="s">
        <v>19</v>
      </c>
      <c r="C4" s="14"/>
      <c r="D4" s="14">
        <v>2</v>
      </c>
      <c r="E4" s="14" t="s">
        <v>23</v>
      </c>
    </row>
    <row r="5" spans="1:5" x14ac:dyDescent="0.3">
      <c r="A5" s="14"/>
      <c r="B5" s="14" t="s">
        <v>19</v>
      </c>
      <c r="C5" s="14"/>
      <c r="D5" s="14">
        <v>2</v>
      </c>
      <c r="E5" s="14" t="s">
        <v>24</v>
      </c>
    </row>
    <row r="6" spans="1:5" x14ac:dyDescent="0.3">
      <c r="A6" s="14">
        <v>1</v>
      </c>
      <c r="B6" s="14" t="s">
        <v>19</v>
      </c>
      <c r="C6" s="14"/>
      <c r="D6" s="14">
        <v>3</v>
      </c>
      <c r="E6" s="14" t="s">
        <v>20</v>
      </c>
    </row>
    <row r="7" spans="1:5" x14ac:dyDescent="0.3">
      <c r="A7" s="14">
        <v>2</v>
      </c>
      <c r="B7" s="14" t="s">
        <v>19</v>
      </c>
      <c r="C7" s="14"/>
      <c r="D7" s="14">
        <v>3</v>
      </c>
      <c r="E7" s="14" t="s">
        <v>21</v>
      </c>
    </row>
    <row r="8" spans="1:5" x14ac:dyDescent="0.3">
      <c r="A8" s="14">
        <v>3</v>
      </c>
      <c r="B8" s="14" t="s">
        <v>19</v>
      </c>
      <c r="C8" s="14"/>
      <c r="D8" s="14">
        <v>3</v>
      </c>
      <c r="E8" s="14" t="s">
        <v>22</v>
      </c>
    </row>
    <row r="9" spans="1:5" x14ac:dyDescent="0.3">
      <c r="A9" s="14"/>
      <c r="B9" s="14" t="s">
        <v>19</v>
      </c>
      <c r="C9" s="14"/>
      <c r="D9" s="14">
        <v>5</v>
      </c>
      <c r="E9" s="14" t="s">
        <v>26</v>
      </c>
    </row>
    <row r="10" spans="1:5" x14ac:dyDescent="0.3">
      <c r="A10" s="14"/>
      <c r="B10" s="14" t="s">
        <v>19</v>
      </c>
      <c r="C10" s="14"/>
      <c r="D10" s="14">
        <v>8</v>
      </c>
      <c r="E10" s="14" t="s">
        <v>25</v>
      </c>
    </row>
    <row r="11" spans="1:5" x14ac:dyDescent="0.3">
      <c r="A11" s="14"/>
      <c r="B11" s="14"/>
      <c r="C11" s="14"/>
      <c r="D11" s="14"/>
      <c r="E11" s="14"/>
    </row>
    <row r="12" spans="1:5" x14ac:dyDescent="0.3">
      <c r="A12" s="14"/>
      <c r="B12" s="14"/>
      <c r="C12" s="14"/>
      <c r="D12" s="14"/>
      <c r="E12" s="14"/>
    </row>
    <row r="13" spans="1:5" x14ac:dyDescent="0.3">
      <c r="A13" s="14"/>
      <c r="B13" s="14"/>
      <c r="C13" s="14"/>
      <c r="D13" s="14"/>
      <c r="E13" s="14"/>
    </row>
    <row r="14" spans="1:5" x14ac:dyDescent="0.3">
      <c r="A14" s="14"/>
      <c r="B14" s="14"/>
      <c r="C14" s="14"/>
      <c r="D14" s="14"/>
      <c r="E14" s="14"/>
    </row>
    <row r="15" spans="1:5" x14ac:dyDescent="0.3">
      <c r="A15" s="14"/>
      <c r="B15" s="14"/>
      <c r="C15" s="14"/>
      <c r="D15" s="14"/>
      <c r="E15" s="14"/>
    </row>
    <row r="16" spans="1:5" x14ac:dyDescent="0.3">
      <c r="A16" s="14"/>
      <c r="B16" s="14"/>
      <c r="C16" s="14"/>
      <c r="D16" s="14"/>
      <c r="E16" s="14"/>
    </row>
    <row r="17" spans="1:5" x14ac:dyDescent="0.3">
      <c r="A17" s="14"/>
      <c r="B17" s="14"/>
      <c r="C17" s="14"/>
      <c r="D17" s="14"/>
      <c r="E17" s="14"/>
    </row>
    <row r="18" spans="1:5" x14ac:dyDescent="0.3">
      <c r="A18" s="14"/>
      <c r="B18" s="14"/>
      <c r="C18" s="14"/>
      <c r="D18" s="14"/>
      <c r="E18" s="14"/>
    </row>
    <row r="19" spans="1:5" x14ac:dyDescent="0.3">
      <c r="A19" s="14"/>
      <c r="B19" s="14"/>
      <c r="C19" s="14"/>
      <c r="D19" s="14"/>
      <c r="E19" s="14"/>
    </row>
    <row r="20" spans="1:5" x14ac:dyDescent="0.3">
      <c r="A20" s="14"/>
      <c r="B20" s="14"/>
      <c r="C20" s="14"/>
      <c r="D20" s="14"/>
      <c r="E20" s="14"/>
    </row>
    <row r="21" spans="1:5" x14ac:dyDescent="0.3">
      <c r="A21" s="14"/>
      <c r="B21" s="14"/>
      <c r="C21" s="14"/>
      <c r="D21" s="14"/>
      <c r="E21" s="14"/>
    </row>
    <row r="22" spans="1:5" x14ac:dyDescent="0.3">
      <c r="A22" s="14"/>
      <c r="B22" s="14"/>
      <c r="C22" s="14"/>
      <c r="D22" s="14"/>
      <c r="E22" s="14"/>
    </row>
    <row r="23" spans="1:5" x14ac:dyDescent="0.3">
      <c r="A23" s="14"/>
      <c r="B23" s="14"/>
      <c r="C23" s="14"/>
      <c r="D23" s="14"/>
      <c r="E23" s="14"/>
    </row>
    <row r="24" spans="1:5" x14ac:dyDescent="0.3">
      <c r="A24" s="14"/>
      <c r="B24" s="14"/>
      <c r="C24" s="14"/>
      <c r="D24" s="14"/>
      <c r="E24" s="14"/>
    </row>
    <row r="25" spans="1:5" x14ac:dyDescent="0.3">
      <c r="A25" s="14"/>
      <c r="B25" s="14"/>
      <c r="C25" s="14"/>
      <c r="D25" s="14"/>
      <c r="E25" s="14"/>
    </row>
    <row r="26" spans="1:5" x14ac:dyDescent="0.3">
      <c r="A26" s="14"/>
      <c r="B26" s="14"/>
      <c r="C26" s="14"/>
      <c r="D26" s="14"/>
      <c r="E26" s="14"/>
    </row>
    <row r="27" spans="1:5" x14ac:dyDescent="0.3">
      <c r="A27" s="14"/>
      <c r="B27" s="14"/>
      <c r="C27" s="14"/>
      <c r="D27" s="14"/>
      <c r="E27" s="14"/>
    </row>
    <row r="28" spans="1:5" x14ac:dyDescent="0.3">
      <c r="A28" s="14"/>
      <c r="B28" s="14"/>
      <c r="C28" s="14"/>
      <c r="D28" s="14"/>
      <c r="E28" s="14"/>
    </row>
    <row r="29" spans="1:5" x14ac:dyDescent="0.3">
      <c r="A29" s="14"/>
      <c r="B29" s="14"/>
      <c r="C29" s="14"/>
      <c r="D29" s="14"/>
      <c r="E29" s="14"/>
    </row>
    <row r="30" spans="1:5" x14ac:dyDescent="0.3">
      <c r="A30" s="14"/>
      <c r="B30" s="14"/>
      <c r="C30" s="14"/>
      <c r="D30" s="14"/>
      <c r="E30" s="14"/>
    </row>
    <row r="31" spans="1:5" x14ac:dyDescent="0.3">
      <c r="A31" s="14"/>
      <c r="B31" s="14"/>
      <c r="C31" s="14"/>
      <c r="D31" s="14"/>
      <c r="E31" s="14"/>
    </row>
    <row r="32" spans="1:5" x14ac:dyDescent="0.3">
      <c r="A32" s="14"/>
      <c r="B32" s="14"/>
      <c r="C32" s="14"/>
      <c r="D32" s="14"/>
      <c r="E32" s="14"/>
    </row>
    <row r="33" spans="1:5" x14ac:dyDescent="0.3">
      <c r="A33" s="14"/>
      <c r="B33" s="14"/>
      <c r="C33" s="14"/>
      <c r="D33" s="14"/>
      <c r="E33" s="14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文档说明</vt:lpstr>
      <vt:lpstr>属性规划</vt:lpstr>
      <vt:lpstr>战舰突破</vt:lpstr>
      <vt:lpstr>新战舰养成</vt:lpstr>
      <vt:lpstr>装备数值</vt:lpstr>
      <vt:lpstr>装备数值填表</vt:lpstr>
      <vt:lpstr>战宠</vt:lpstr>
      <vt:lpstr>军阶与晶片数值</vt:lpstr>
      <vt:lpstr>新怪物属性</vt:lpstr>
      <vt:lpstr>竞技场玩家</vt:lpstr>
      <vt:lpstr>日常本</vt:lpstr>
      <vt:lpstr>通天塔</vt:lpstr>
      <vt:lpstr>突破数值备份</vt:lpstr>
      <vt:lpstr>关卡思路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2019-01-21T02:26:15Z</dcterms:modified>
</cp:coreProperties>
</file>